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is Paulo\Desktop\Projeto - Quadro de Concorrência\Exemplo em excel\"/>
    </mc:Choice>
  </mc:AlternateContent>
  <xr:revisionPtr revIDLastSave="0" documentId="13_ncr:1_{F0710C45-CCA3-44A6-AF2C-801B9FBCB0BE}" xr6:coauthVersionLast="47" xr6:coauthVersionMax="47" xr10:uidLastSave="{00000000-0000-0000-0000-000000000000}"/>
  <bookViews>
    <workbookView xWindow="-120" yWindow="-120" windowWidth="38640" windowHeight="15840" tabRatio="725" xr2:uid="{00000000-000D-0000-FFFF-FFFF00000000}"/>
  </bookViews>
  <sheets>
    <sheet name="QC rev00" sheetId="9" r:id="rId1"/>
    <sheet name="Solic. Contrato" sheetId="7" r:id="rId2"/>
    <sheet name="Solic. Aditivo" sheetId="8" r:id="rId3"/>
    <sheet name="Orçamento" sheetId="11" r:id="rId4"/>
    <sheet name="Análise IPs" sheetId="17" r:id="rId5"/>
    <sheet name="Insumos" sheetId="12" r:id="rId6"/>
    <sheet name="Listas" sheetId="10" r:id="rId7"/>
  </sheets>
  <definedNames>
    <definedName name="_Fill" localSheetId="4" hidden="1">#REF!</definedName>
    <definedName name="_Fill" hidden="1">#REF!</definedName>
    <definedName name="_xlnm._FilterDatabase" localSheetId="4" hidden="1">'Análise IPs'!$G$5:$P$328</definedName>
    <definedName name="_xlnm._FilterDatabase" localSheetId="5" hidden="1">Insumos!$A$2:$M$4046</definedName>
    <definedName name="_xlnm._FilterDatabase" localSheetId="6" hidden="1">Listas!$C$3:$I$206</definedName>
    <definedName name="_xlnm._FilterDatabase" localSheetId="3" hidden="1">Orçamento!$B$5:$Y$4538</definedName>
    <definedName name="_xlnm._FilterDatabase" localSheetId="2" hidden="1">'Solic. Aditivo'!$N$1029:$AG$1361</definedName>
    <definedName name="_xlnm._FilterDatabase" localSheetId="1" hidden="1">'Solic. Contrato'!$R$21:$AK$354</definedName>
    <definedName name="_Key1" localSheetId="4" hidden="1">#REF!</definedName>
    <definedName name="_Key1" hidden="1">#REF!</definedName>
    <definedName name="_Order1" hidden="1">255</definedName>
    <definedName name="_Order2" hidden="1">0</definedName>
    <definedName name="_Sort" hidden="1">#REF!</definedName>
    <definedName name="_Table1_In1" hidden="1">#REF!</definedName>
    <definedName name="_Table1_Out" hidden="1">#REF!</definedName>
    <definedName name="aaa" hidden="1">#REF!</definedName>
    <definedName name="_xlnm.Print_Area" localSheetId="0">'QC rev00'!$A$1:$BC$147</definedName>
    <definedName name="CONFIRMAR" localSheetId="4" hidden="1">{#N/A,#N/A,TRUE,"Quinzena 01 à 15-04-98 "}</definedName>
    <definedName name="CONFIRMAR" hidden="1">{#N/A,#N/A,TRUE,"Quinzena 01 à 15-04-98 "}</definedName>
    <definedName name="CONFIRMAR_1" localSheetId="4" hidden="1">{#N/A,#N/A,TRUE,"Quinzena 01 à 15-04-98 "}</definedName>
    <definedName name="CONFIRMAR_1" hidden="1">{#N/A,#N/A,TRUE,"Quinzena 01 à 15-04-98 "}</definedName>
    <definedName name="EV__LASTREFTIME__" hidden="1">39965.7223611111</definedName>
    <definedName name="fasfasf" localSheetId="4" hidden="1">{#N/A,#N/A,TRUE,"Quinzena 01 à 15-04-98 "}</definedName>
    <definedName name="fasfasf" hidden="1">{#N/A,#N/A,TRUE,"Quinzena 01 à 15-04-98 "}</definedName>
    <definedName name="fasfasf_1" localSheetId="4" hidden="1">{#N/A,#N/A,TRUE,"Quinzena 01 à 15-04-98 "}</definedName>
    <definedName name="fasfasf_1" hidden="1">{#N/A,#N/A,TRUE,"Quinzena 01 à 15-04-98 "}</definedName>
    <definedName name="ff" localSheetId="4" hidden="1">#REF!</definedName>
    <definedName name="ff" hidden="1">#REF!</definedName>
    <definedName name="FILTRO" localSheetId="4" hidden="1">{#N/A,#N/A,TRUE,"Quinzena 01 à 15-04-98 "}</definedName>
    <definedName name="FILTRO" hidden="1">{#N/A,#N/A,TRUE,"Quinzena 01 à 15-04-98 "}</definedName>
    <definedName name="FILTRO_1" localSheetId="4" hidden="1">{#N/A,#N/A,TRUE,"Quinzena 01 à 15-04-98 "}</definedName>
    <definedName name="FILTRO_1" hidden="1">{#N/A,#N/A,TRUE,"Quinzena 01 à 15-04-98 "}</definedName>
    <definedName name="HGHG" localSheetId="4" hidden="1">#REF!</definedName>
    <definedName name="HGHG" hidden="1">#REF!</definedName>
    <definedName name="JULHO99" localSheetId="4" hidden="1">{#N/A,#N/A,TRUE,"Quinzena 01 à 15-04-98 "}</definedName>
    <definedName name="JULHO99" hidden="1">{#N/A,#N/A,TRUE,"Quinzena 01 à 15-04-98 "}</definedName>
    <definedName name="JULHO99_1" localSheetId="4" hidden="1">{#N/A,#N/A,TRUE,"Quinzena 01 à 15-04-98 "}</definedName>
    <definedName name="JULHO99_1" hidden="1">{#N/A,#N/A,TRUE,"Quinzena 01 à 15-04-98 "}</definedName>
    <definedName name="Junia" localSheetId="4" hidden="1">#REF!</definedName>
    <definedName name="Junia" hidden="1">#REF!</definedName>
    <definedName name="LK" localSheetId="4" hidden="1">{#N/A,#N/A,TRUE,"Quinzena 01 à 15-04-98 "}</definedName>
    <definedName name="LK" hidden="1">{#N/A,#N/A,TRUE,"Quinzena 01 à 15-04-98 "}</definedName>
    <definedName name="LK_1" localSheetId="4" hidden="1">{#N/A,#N/A,TRUE,"Quinzena 01 à 15-04-98 "}</definedName>
    <definedName name="LK_1" hidden="1">{#N/A,#N/A,TRUE,"Quinzena 01 à 15-04-98 "}</definedName>
    <definedName name="PLACAS" localSheetId="4" hidden="1">{#N/A,#N/A,TRUE,"Quinzena 01 à 15-04-98 "}</definedName>
    <definedName name="PLACAS" hidden="1">{#N/A,#N/A,TRUE,"Quinzena 01 à 15-04-98 "}</definedName>
    <definedName name="PLACAS_1" localSheetId="4" hidden="1">{#N/A,#N/A,TRUE,"Quinzena 01 à 15-04-98 "}</definedName>
    <definedName name="PLACAS_1" hidden="1">{#N/A,#N/A,TRUE,"Quinzena 01 à 15-04-98 "}</definedName>
    <definedName name="Placas_Areas" localSheetId="4" hidden="1">{#N/A,#N/A,TRUE,"Quinzena 01 à 15-04-98 "}</definedName>
    <definedName name="Placas_Areas" hidden="1">{#N/A,#N/A,TRUE,"Quinzena 01 à 15-04-98 "}</definedName>
    <definedName name="Placas_Areas_1" localSheetId="4" hidden="1">{#N/A,#N/A,TRUE,"Quinzena 01 à 15-04-98 "}</definedName>
    <definedName name="Placas_Areas_1" hidden="1">{#N/A,#N/A,TRUE,"Quinzena 01 à 15-04-98 "}</definedName>
    <definedName name="RESUMO" localSheetId="4" hidden="1">{#N/A,#N/A,TRUE,"Quinzena 01 à 15-04-98 "}</definedName>
    <definedName name="RESUMO" hidden="1">{#N/A,#N/A,TRUE,"Quinzena 01 à 15-04-98 "}</definedName>
    <definedName name="RESUMO_1" localSheetId="4" hidden="1">{#N/A,#N/A,TRUE,"Quinzena 01 à 15-04-98 "}</definedName>
    <definedName name="RESUMO_1" hidden="1">{#N/A,#N/A,TRUE,"Quinzena 01 à 15-04-98 "}</definedName>
    <definedName name="RESUMO2" localSheetId="4" hidden="1">{#N/A,#N/A,TRUE,"Quinzena 01 à 15-04-98 "}</definedName>
    <definedName name="RESUMO2" hidden="1">{#N/A,#N/A,TRUE,"Quinzena 01 à 15-04-98 "}</definedName>
    <definedName name="RESUMO2_1" localSheetId="4" hidden="1">{#N/A,#N/A,TRUE,"Quinzena 01 à 15-04-98 "}</definedName>
    <definedName name="RESUMO2_1" hidden="1">{#N/A,#N/A,TRUE,"Quinzena 01 à 15-04-98 "}</definedName>
    <definedName name="rrrrrrrrrrr" localSheetId="4" hidden="1">{#N/A,#N/A,TRUE,"Quinzena 01 à 15-04-98 "}</definedName>
    <definedName name="rrrrrrrrrrr" hidden="1">{#N/A,#N/A,TRUE,"Quinzena 01 à 15-04-98 "}</definedName>
    <definedName name="rrrrrrrrrrr_1" localSheetId="4" hidden="1">{#N/A,#N/A,TRUE,"Quinzena 01 à 15-04-98 "}</definedName>
    <definedName name="rrrrrrrrrrr_1" hidden="1">{#N/A,#N/A,TRUE,"Quinzena 01 à 15-04-98 "}</definedName>
    <definedName name="TESTANDO" localSheetId="4" hidden="1">{#N/A,#N/A,TRUE,"Quinzena 01 à 15-04-98 "}</definedName>
    <definedName name="TESTANDO" hidden="1">{#N/A,#N/A,TRUE,"Quinzena 01 à 15-04-98 "}</definedName>
    <definedName name="TESTANDO_1" localSheetId="4" hidden="1">{#N/A,#N/A,TRUE,"Quinzena 01 à 15-04-98 "}</definedName>
    <definedName name="TESTANDO_1" hidden="1">{#N/A,#N/A,TRUE,"Quinzena 01 à 15-04-98 "}</definedName>
    <definedName name="TESTE" localSheetId="4" hidden="1">{#N/A,#N/A,TRUE,"Quinzena 01 à 15-04-98 "}</definedName>
    <definedName name="TESTE" hidden="1">{#N/A,#N/A,TRUE,"Quinzena 01 à 15-04-98 "}</definedName>
    <definedName name="TESTE_1" localSheetId="4" hidden="1">{#N/A,#N/A,TRUE,"Quinzena 01 à 15-04-98 "}</definedName>
    <definedName name="TESTE_1" hidden="1">{#N/A,#N/A,TRUE,"Quinzena 01 à 15-04-98 "}</definedName>
    <definedName name="_xlnm.Print_Titles" localSheetId="0">'QC rev00'!$F:$H,'QC rev00'!$4:$6</definedName>
    <definedName name="VERIFICAR" localSheetId="4" hidden="1">{#N/A,#N/A,TRUE,"Quinzena 01 à 15-04-98 "}</definedName>
    <definedName name="VERIFICAR" hidden="1">{#N/A,#N/A,TRUE,"Quinzena 01 à 15-04-98 "}</definedName>
    <definedName name="VERIFICAR_1" localSheetId="4" hidden="1">{#N/A,#N/A,TRUE,"Quinzena 01 à 15-04-98 "}</definedName>
    <definedName name="VERIFICAR_1" hidden="1">{#N/A,#N/A,TRUE,"Quinzena 01 à 15-04-98 "}</definedName>
    <definedName name="wrn.Brita98.xls." localSheetId="4" hidden="1">{#N/A,#N/A,TRUE,"Quinzena 01 à 15-04-98 "}</definedName>
    <definedName name="wrn.Brita98.xls." hidden="1">{#N/A,#N/A,TRUE,"Quinzena 01 à 15-04-98 "}</definedName>
    <definedName name="wrn.Brita98.xls._1" localSheetId="4" hidden="1">{#N/A,#N/A,TRUE,"Quinzena 01 à 15-04-98 "}</definedName>
    <definedName name="wrn.Brita98.xls._1" hidden="1">{#N/A,#N/A,TRUE,"Quinzena 01 à 15-04-98 "}</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4" i="12" l="1"/>
  <c r="E744" i="12"/>
  <c r="F744" i="12" a="1"/>
  <c r="F744" i="12" s="1"/>
  <c r="H744" i="12" a="1"/>
  <c r="H744" i="12" s="1"/>
  <c r="H866" i="12" a="1"/>
  <c r="H866" i="12" s="1"/>
  <c r="F866" i="12" a="1"/>
  <c r="F866" i="12" s="1"/>
  <c r="G866" i="12" s="1"/>
  <c r="E866" i="12"/>
  <c r="D866" i="12"/>
  <c r="H333" i="12" a="1"/>
  <c r="H333" i="12" s="1"/>
  <c r="F333" i="12" a="1"/>
  <c r="F333" i="12" s="1"/>
  <c r="E333" i="12"/>
  <c r="D333" i="12"/>
  <c r="H3" i="12" a="1"/>
  <c r="H3" i="12" s="1"/>
  <c r="F3" i="12" a="1"/>
  <c r="F3" i="12" s="1"/>
  <c r="E3" i="12"/>
  <c r="D3" i="12"/>
  <c r="H318" i="12" a="1"/>
  <c r="H318" i="12" s="1"/>
  <c r="F318" i="12" a="1"/>
  <c r="F318" i="12" s="1"/>
  <c r="E318" i="12"/>
  <c r="D318" i="12"/>
  <c r="H347" i="12" a="1"/>
  <c r="H347" i="12" s="1"/>
  <c r="F347" i="12" a="1"/>
  <c r="F347" i="12" s="1"/>
  <c r="G347" i="12" s="1"/>
  <c r="E347" i="12"/>
  <c r="D347" i="12"/>
  <c r="H345" i="12" a="1"/>
  <c r="H345" i="12" s="1"/>
  <c r="F345" i="12" a="1"/>
  <c r="F345" i="12" s="1"/>
  <c r="E345" i="12"/>
  <c r="D345" i="12"/>
  <c r="H854" i="12" a="1"/>
  <c r="H854" i="12" s="1"/>
  <c r="F854" i="12" a="1"/>
  <c r="F854" i="12" s="1"/>
  <c r="E854" i="12"/>
  <c r="D854" i="12"/>
  <c r="H851" i="12" a="1"/>
  <c r="H851" i="12" s="1"/>
  <c r="F851" i="12" a="1"/>
  <c r="F851" i="12" s="1"/>
  <c r="G851" i="12" s="1"/>
  <c r="E851" i="12"/>
  <c r="D851" i="12"/>
  <c r="H777" i="12" a="1"/>
  <c r="H777" i="12" s="1"/>
  <c r="F777" i="12" a="1"/>
  <c r="F777" i="12" s="1"/>
  <c r="E777" i="12"/>
  <c r="D777" i="12"/>
  <c r="H741" i="12" a="1"/>
  <c r="H741" i="12" s="1"/>
  <c r="F741" i="12" a="1"/>
  <c r="F741" i="12" s="1"/>
  <c r="E741" i="12"/>
  <c r="D741" i="12"/>
  <c r="H616" i="12" a="1"/>
  <c r="H616" i="12" s="1"/>
  <c r="F616" i="12" a="1"/>
  <c r="F616" i="12" s="1"/>
  <c r="E616" i="12"/>
  <c r="D616" i="12"/>
  <c r="H606" i="12" a="1"/>
  <c r="H606" i="12" s="1"/>
  <c r="F606" i="12" a="1"/>
  <c r="F606" i="12" s="1"/>
  <c r="E606" i="12"/>
  <c r="D606" i="12"/>
  <c r="H605" i="12" a="1"/>
  <c r="H605" i="12" s="1"/>
  <c r="F605" i="12" a="1"/>
  <c r="F605" i="12" s="1"/>
  <c r="E605" i="12"/>
  <c r="D605" i="12"/>
  <c r="H264" i="12" a="1"/>
  <c r="H264" i="12" s="1"/>
  <c r="F264" i="12" a="1"/>
  <c r="F264" i="12" s="1"/>
  <c r="E264" i="12"/>
  <c r="D264" i="12"/>
  <c r="H384" i="12" a="1"/>
  <c r="H384" i="12" s="1"/>
  <c r="F384" i="12" a="1"/>
  <c r="F384" i="12" s="1"/>
  <c r="E384" i="12"/>
  <c r="D384" i="12"/>
  <c r="H356" i="12" a="1"/>
  <c r="H356" i="12" s="1"/>
  <c r="F356" i="12" a="1"/>
  <c r="F356" i="12" s="1"/>
  <c r="E356" i="12"/>
  <c r="D356" i="12"/>
  <c r="H350" i="12" a="1"/>
  <c r="H350" i="12" s="1"/>
  <c r="F350" i="12" a="1"/>
  <c r="F350" i="12" s="1"/>
  <c r="E350" i="12"/>
  <c r="D350" i="12"/>
  <c r="H348" i="12" a="1"/>
  <c r="H348" i="12" s="1"/>
  <c r="F348" i="12" a="1"/>
  <c r="F348" i="12" s="1"/>
  <c r="E348" i="12"/>
  <c r="D348" i="12"/>
  <c r="H321" i="12" a="1"/>
  <c r="H321" i="12" s="1"/>
  <c r="F321" i="12" a="1"/>
  <c r="F321" i="12" s="1"/>
  <c r="E321" i="12"/>
  <c r="D321" i="12"/>
  <c r="H97" i="12" a="1"/>
  <c r="H97" i="12" s="1"/>
  <c r="F97" i="12" a="1"/>
  <c r="F97" i="12" s="1"/>
  <c r="E97" i="12"/>
  <c r="D97" i="12"/>
  <c r="H96" i="12" a="1"/>
  <c r="H96" i="12" s="1"/>
  <c r="F96" i="12" a="1"/>
  <c r="F96" i="12" s="1"/>
  <c r="E96" i="12"/>
  <c r="D96" i="12"/>
  <c r="H94" i="12" a="1"/>
  <c r="H94" i="12" s="1"/>
  <c r="F94" i="12" a="1"/>
  <c r="F94" i="12" s="1"/>
  <c r="E94" i="12"/>
  <c r="D94" i="12"/>
  <c r="H93" i="12" a="1"/>
  <c r="H93" i="12" s="1"/>
  <c r="F93" i="12" a="1"/>
  <c r="F93" i="12" s="1"/>
  <c r="E93" i="12"/>
  <c r="D93" i="12"/>
  <c r="H92" i="12" a="1"/>
  <c r="H92" i="12" s="1"/>
  <c r="F92" i="12" a="1"/>
  <c r="F92" i="12" s="1"/>
  <c r="E92" i="12"/>
  <c r="D92" i="12"/>
  <c r="H33" i="12" a="1"/>
  <c r="H33" i="12" s="1"/>
  <c r="F33" i="12" a="1"/>
  <c r="F33" i="12" s="1"/>
  <c r="E33" i="12"/>
  <c r="D33" i="12"/>
  <c r="H855" i="12" a="1"/>
  <c r="H855" i="12" s="1"/>
  <c r="F855" i="12" a="1"/>
  <c r="F855" i="12" s="1"/>
  <c r="G855" i="12" s="1"/>
  <c r="E855" i="12"/>
  <c r="D855" i="12"/>
  <c r="H853" i="12" a="1"/>
  <c r="H853" i="12" s="1"/>
  <c r="F853" i="12" a="1"/>
  <c r="F853" i="12" s="1"/>
  <c r="E853" i="12"/>
  <c r="D853" i="12"/>
  <c r="H852" i="12" a="1"/>
  <c r="H852" i="12" s="1"/>
  <c r="F852" i="12" a="1"/>
  <c r="F852" i="12" s="1"/>
  <c r="E852" i="12"/>
  <c r="D852" i="12"/>
  <c r="H810" i="12" a="1"/>
  <c r="H810" i="12" s="1"/>
  <c r="F810" i="12" a="1"/>
  <c r="F810" i="12" s="1"/>
  <c r="E810" i="12"/>
  <c r="D810" i="12"/>
  <c r="H585" i="12" a="1"/>
  <c r="H585" i="12" s="1"/>
  <c r="F585" i="12" a="1"/>
  <c r="F585" i="12" s="1"/>
  <c r="E585" i="12"/>
  <c r="D585" i="12"/>
  <c r="H439" i="12" a="1"/>
  <c r="H439" i="12" s="1"/>
  <c r="F439" i="12" a="1"/>
  <c r="F439" i="12" s="1"/>
  <c r="E439" i="12"/>
  <c r="D439" i="12"/>
  <c r="H383" i="12" a="1"/>
  <c r="H383" i="12" s="1"/>
  <c r="F383" i="12" a="1"/>
  <c r="F383" i="12" s="1"/>
  <c r="E383" i="12"/>
  <c r="D383" i="12"/>
  <c r="H382" i="12" a="1"/>
  <c r="H382" i="12" s="1"/>
  <c r="F382" i="12" a="1"/>
  <c r="F382" i="12" s="1"/>
  <c r="E382" i="12"/>
  <c r="D382" i="12"/>
  <c r="H357" i="12" a="1"/>
  <c r="H357" i="12" s="1"/>
  <c r="F357" i="12" a="1"/>
  <c r="F357" i="12" s="1"/>
  <c r="E357" i="12"/>
  <c r="D357" i="12"/>
  <c r="H355" i="12" a="1"/>
  <c r="H355" i="12" s="1"/>
  <c r="F355" i="12" a="1"/>
  <c r="F355" i="12" s="1"/>
  <c r="E355" i="12"/>
  <c r="D355" i="12"/>
  <c r="H354" i="12" a="1"/>
  <c r="H354" i="12" s="1"/>
  <c r="F354" i="12" a="1"/>
  <c r="F354" i="12" s="1"/>
  <c r="E354" i="12"/>
  <c r="D354" i="12"/>
  <c r="H351" i="12" a="1"/>
  <c r="H351" i="12" s="1"/>
  <c r="F351" i="12" a="1"/>
  <c r="F351" i="12" s="1"/>
  <c r="E351" i="12"/>
  <c r="D351" i="12"/>
  <c r="H349" i="12" a="1"/>
  <c r="H349" i="12" s="1"/>
  <c r="F349" i="12" a="1"/>
  <c r="F349" i="12" s="1"/>
  <c r="G349" i="12" s="1"/>
  <c r="E349" i="12"/>
  <c r="D349" i="12"/>
  <c r="H91" i="12" a="1"/>
  <c r="H91" i="12" s="1"/>
  <c r="F91" i="12" a="1"/>
  <c r="F91" i="12" s="1"/>
  <c r="E91" i="12"/>
  <c r="D91" i="12"/>
  <c r="H22" i="12" a="1"/>
  <c r="H22" i="12" s="1"/>
  <c r="F22" i="12" a="1"/>
  <c r="F22" i="12" s="1"/>
  <c r="E22" i="12"/>
  <c r="D22" i="12"/>
  <c r="H95" i="12" a="1"/>
  <c r="H95" i="12" s="1"/>
  <c r="F95" i="12" a="1"/>
  <c r="F95" i="12" s="1"/>
  <c r="E95" i="12"/>
  <c r="D95" i="12"/>
  <c r="H21" i="12" a="1"/>
  <c r="H21" i="12" s="1"/>
  <c r="F21" i="12" a="1"/>
  <c r="F21" i="12" s="1"/>
  <c r="E21" i="12"/>
  <c r="D21" i="12"/>
  <c r="H523" i="12" a="1"/>
  <c r="H523" i="12" s="1"/>
  <c r="F523" i="12" a="1"/>
  <c r="F523" i="12" s="1"/>
  <c r="E523" i="12"/>
  <c r="D523" i="12"/>
  <c r="H90" i="12" a="1"/>
  <c r="H90" i="12" s="1"/>
  <c r="F90" i="12" a="1"/>
  <c r="F90" i="12" s="1"/>
  <c r="G90" i="12" s="1"/>
  <c r="E90" i="12"/>
  <c r="D90" i="12"/>
  <c r="H89" i="12" a="1"/>
  <c r="H89" i="12" s="1"/>
  <c r="F89" i="12" a="1"/>
  <c r="F89" i="12" s="1"/>
  <c r="E89" i="12"/>
  <c r="D89" i="12"/>
  <c r="H578" i="12" a="1"/>
  <c r="H578" i="12" s="1"/>
  <c r="F578" i="12" a="1"/>
  <c r="F578" i="12" s="1"/>
  <c r="E578" i="12"/>
  <c r="D578" i="12"/>
  <c r="H576" i="12" a="1"/>
  <c r="H576" i="12" s="1"/>
  <c r="F576" i="12" a="1"/>
  <c r="F576" i="12" s="1"/>
  <c r="E576" i="12"/>
  <c r="D576" i="12"/>
  <c r="H575" i="12" a="1"/>
  <c r="H575" i="12" s="1"/>
  <c r="F575" i="12" a="1"/>
  <c r="F575" i="12" s="1"/>
  <c r="E575" i="12"/>
  <c r="D575" i="12"/>
  <c r="H547" i="12" a="1"/>
  <c r="H547" i="12" s="1"/>
  <c r="F547" i="12" a="1"/>
  <c r="F547" i="12" s="1"/>
  <c r="E547" i="12"/>
  <c r="D547" i="12"/>
  <c r="H535" i="12" a="1"/>
  <c r="H535" i="12" s="1"/>
  <c r="F535" i="12" a="1"/>
  <c r="F535" i="12" s="1"/>
  <c r="E535" i="12"/>
  <c r="D535" i="12"/>
  <c r="H534" i="12" a="1"/>
  <c r="H534" i="12" s="1"/>
  <c r="F534" i="12" a="1"/>
  <c r="F534" i="12" s="1"/>
  <c r="E534" i="12"/>
  <c r="D534" i="12"/>
  <c r="H435" i="12" a="1"/>
  <c r="H435" i="12" s="1"/>
  <c r="F435" i="12" a="1"/>
  <c r="F435" i="12" s="1"/>
  <c r="E435" i="12"/>
  <c r="D435" i="12"/>
  <c r="H212" i="12" a="1"/>
  <c r="H212" i="12" s="1"/>
  <c r="F212" i="12" a="1"/>
  <c r="F212" i="12" s="1"/>
  <c r="G212" i="12" s="1"/>
  <c r="E212" i="12"/>
  <c r="D212" i="12"/>
  <c r="D322" i="12"/>
  <c r="Y4475" i="11"/>
  <c r="H4475" i="11"/>
  <c r="I4475" i="11" s="1"/>
  <c r="J4475" i="11" s="1"/>
  <c r="Y4474" i="11"/>
  <c r="H4474" i="11"/>
  <c r="I4474" i="11" s="1"/>
  <c r="J4474" i="11" s="1"/>
  <c r="D4474" i="11" s="1"/>
  <c r="Y4473" i="11"/>
  <c r="H4473" i="11"/>
  <c r="I4473" i="11" s="1"/>
  <c r="J4473" i="11" s="1"/>
  <c r="F4473" i="11" s="1"/>
  <c r="Y4472" i="11"/>
  <c r="H4472" i="11"/>
  <c r="I4472" i="11" s="1"/>
  <c r="J4472" i="11" s="1"/>
  <c r="Y4471" i="11"/>
  <c r="H4471" i="11"/>
  <c r="I4471" i="11" s="1"/>
  <c r="J4471" i="11" s="1"/>
  <c r="Y4470" i="11"/>
  <c r="H4470" i="11"/>
  <c r="I4470" i="11" s="1"/>
  <c r="J4470" i="11" s="1"/>
  <c r="C4470" i="11" s="1"/>
  <c r="Y4469" i="11"/>
  <c r="H4469" i="11"/>
  <c r="I4469" i="11" s="1"/>
  <c r="J4469" i="11" s="1"/>
  <c r="C4469" i="11" s="1"/>
  <c r="Y4468" i="11"/>
  <c r="H4468" i="11"/>
  <c r="I4468" i="11" s="1"/>
  <c r="J4468" i="11" s="1"/>
  <c r="F4468" i="11" s="1"/>
  <c r="Y4467" i="11"/>
  <c r="H4467" i="11"/>
  <c r="I4467" i="11" s="1"/>
  <c r="J4467" i="11" s="1"/>
  <c r="Y4466" i="11"/>
  <c r="H4466" i="11"/>
  <c r="I4466" i="11" s="1"/>
  <c r="J4466" i="11" s="1"/>
  <c r="Y4465" i="11"/>
  <c r="H4465" i="11"/>
  <c r="I4465" i="11" s="1"/>
  <c r="J4465" i="11" s="1"/>
  <c r="C4465" i="11" s="1"/>
  <c r="Y4464" i="11"/>
  <c r="H4464" i="11"/>
  <c r="I4464" i="11" s="1"/>
  <c r="J4464" i="11" s="1"/>
  <c r="F4464" i="11" s="1"/>
  <c r="Y4463" i="11"/>
  <c r="H4463" i="11"/>
  <c r="I4463" i="11" s="1"/>
  <c r="J4463" i="11" s="1"/>
  <c r="Y4462" i="11"/>
  <c r="H4462" i="11"/>
  <c r="I4462" i="11" s="1"/>
  <c r="J4462" i="11" s="1"/>
  <c r="Y4461" i="11"/>
  <c r="H4461" i="11"/>
  <c r="I4461" i="11" s="1"/>
  <c r="J4461" i="11" s="1"/>
  <c r="C4461" i="11" s="1"/>
  <c r="Y4460" i="11"/>
  <c r="H4460" i="11"/>
  <c r="I4460" i="11" s="1"/>
  <c r="J4460" i="11" s="1"/>
  <c r="F4460" i="11" s="1"/>
  <c r="Y4459" i="11"/>
  <c r="H4459" i="11"/>
  <c r="I4459" i="11" s="1"/>
  <c r="J4459" i="11" s="1"/>
  <c r="Y4458" i="11"/>
  <c r="H4458" i="11"/>
  <c r="I4458" i="11" s="1"/>
  <c r="J4458" i="11" s="1"/>
  <c r="Y4457" i="11"/>
  <c r="H4457" i="11"/>
  <c r="I4457" i="11" s="1"/>
  <c r="J4457" i="11" s="1"/>
  <c r="B4457" i="11" s="1"/>
  <c r="Y4456" i="11"/>
  <c r="H4456" i="11"/>
  <c r="I4456" i="11" s="1"/>
  <c r="J4456" i="11" s="1"/>
  <c r="Y4455" i="11"/>
  <c r="H4455" i="11"/>
  <c r="I4455" i="11" s="1"/>
  <c r="J4455" i="11" s="1"/>
  <c r="Y4454" i="11"/>
  <c r="H4454" i="11"/>
  <c r="I4454" i="11" s="1"/>
  <c r="J4454" i="11" s="1"/>
  <c r="Y4453" i="11"/>
  <c r="H4453" i="11"/>
  <c r="I4453" i="11" s="1"/>
  <c r="J4453" i="11" s="1"/>
  <c r="C4453" i="11" s="1"/>
  <c r="Y4452" i="11"/>
  <c r="H4452" i="11"/>
  <c r="I4452" i="11" s="1"/>
  <c r="J4452" i="11" s="1"/>
  <c r="Y4451" i="11"/>
  <c r="H4451" i="11"/>
  <c r="I4451" i="11" s="1"/>
  <c r="J4451" i="11" s="1"/>
  <c r="Y4450" i="11"/>
  <c r="H4450" i="11"/>
  <c r="I4450" i="11" s="1"/>
  <c r="J4450" i="11" s="1"/>
  <c r="Y4449" i="11"/>
  <c r="H4449" i="11"/>
  <c r="I4449" i="11" s="1"/>
  <c r="J4449" i="11" s="1"/>
  <c r="C4449" i="11" s="1"/>
  <c r="Y4448" i="11"/>
  <c r="H4448" i="11"/>
  <c r="I4448" i="11" s="1"/>
  <c r="J4448" i="11" s="1"/>
  <c r="Y4447" i="11"/>
  <c r="H4447" i="11"/>
  <c r="I4447" i="11" s="1"/>
  <c r="J4447" i="11" s="1"/>
  <c r="Y4446" i="11"/>
  <c r="H4446" i="11"/>
  <c r="I4446" i="11" s="1"/>
  <c r="J4446" i="11" s="1"/>
  <c r="Y4445" i="11"/>
  <c r="H4445" i="11"/>
  <c r="I4445" i="11" s="1"/>
  <c r="J4445" i="11" s="1"/>
  <c r="Y4444" i="11"/>
  <c r="H4444" i="11"/>
  <c r="I4444" i="11" s="1"/>
  <c r="J4444" i="11" s="1"/>
  <c r="Y4443" i="11"/>
  <c r="H4443" i="11"/>
  <c r="I4443" i="11" s="1"/>
  <c r="J4443" i="11" s="1"/>
  <c r="Y4442" i="11"/>
  <c r="H4442" i="11"/>
  <c r="I4442" i="11" s="1"/>
  <c r="J4442" i="11" s="1"/>
  <c r="Y4441" i="11"/>
  <c r="H4441" i="11"/>
  <c r="I4441" i="11" s="1"/>
  <c r="J4441" i="11" s="1"/>
  <c r="C4441" i="11" s="1"/>
  <c r="Y4440" i="11"/>
  <c r="H4440" i="11"/>
  <c r="I4440" i="11" s="1"/>
  <c r="J4440" i="11" s="1"/>
  <c r="F4440" i="11" s="1"/>
  <c r="Y4439" i="11"/>
  <c r="H4439" i="11"/>
  <c r="I4439" i="11" s="1"/>
  <c r="J4439" i="11" s="1"/>
  <c r="Y4438" i="11"/>
  <c r="H4438" i="11"/>
  <c r="I4438" i="11" s="1"/>
  <c r="J4438" i="11" s="1"/>
  <c r="Y4437" i="11"/>
  <c r="H4437" i="11"/>
  <c r="I4437" i="11" s="1"/>
  <c r="J4437" i="11" s="1"/>
  <c r="Y4436" i="11"/>
  <c r="H4436" i="11"/>
  <c r="I4436" i="11" s="1"/>
  <c r="J4436" i="11" s="1"/>
  <c r="Y4435" i="11"/>
  <c r="H4435" i="11"/>
  <c r="I4435" i="11" s="1"/>
  <c r="J4435" i="11" s="1"/>
  <c r="Y4434" i="11"/>
  <c r="H4434" i="11"/>
  <c r="I4434" i="11" s="1"/>
  <c r="J4434" i="11" s="1"/>
  <c r="Y4433" i="11"/>
  <c r="H4433" i="11"/>
  <c r="I4433" i="11" s="1"/>
  <c r="J4433" i="11" s="1"/>
  <c r="C4433" i="11" s="1"/>
  <c r="Y4432" i="11"/>
  <c r="H4432" i="11"/>
  <c r="I4432" i="11" s="1"/>
  <c r="J4432" i="11" s="1"/>
  <c r="Y4431" i="11"/>
  <c r="H4431" i="11"/>
  <c r="I4431" i="11" s="1"/>
  <c r="J4431" i="11" s="1"/>
  <c r="Y4430" i="11"/>
  <c r="H4430" i="11"/>
  <c r="I4430" i="11" s="1"/>
  <c r="J4430" i="11" s="1"/>
  <c r="Y4429" i="11"/>
  <c r="H4429" i="11"/>
  <c r="I4429" i="11" s="1"/>
  <c r="J4429" i="11" s="1"/>
  <c r="Y4428" i="11"/>
  <c r="H4428" i="11"/>
  <c r="I4428" i="11" s="1"/>
  <c r="J4428" i="11" s="1"/>
  <c r="E4428" i="11" s="1"/>
  <c r="Y4427" i="11"/>
  <c r="H4427" i="11"/>
  <c r="I4427" i="11" s="1"/>
  <c r="J4427" i="11" s="1"/>
  <c r="Y4426" i="11"/>
  <c r="H4426" i="11"/>
  <c r="I4426" i="11" s="1"/>
  <c r="J4426" i="11" s="1"/>
  <c r="Y4425" i="11"/>
  <c r="H4425" i="11"/>
  <c r="I4425" i="11" s="1"/>
  <c r="J4425" i="11" s="1"/>
  <c r="C4425" i="11" s="1"/>
  <c r="Y4424" i="11"/>
  <c r="H4424" i="11"/>
  <c r="I4424" i="11" s="1"/>
  <c r="J4424" i="11" s="1"/>
  <c r="Y4423" i="11"/>
  <c r="H4423" i="11"/>
  <c r="I4423" i="11" s="1"/>
  <c r="J4423" i="11" s="1"/>
  <c r="Y4422" i="11"/>
  <c r="H4422" i="11"/>
  <c r="I4422" i="11" s="1"/>
  <c r="J4422" i="11" s="1"/>
  <c r="Y4421" i="11"/>
  <c r="H4421" i="11"/>
  <c r="I4421" i="11" s="1"/>
  <c r="J4421" i="11" s="1"/>
  <c r="Y4420" i="11"/>
  <c r="H4420" i="11"/>
  <c r="I4420" i="11" s="1"/>
  <c r="J4420" i="11" s="1"/>
  <c r="E4420" i="11" s="1"/>
  <c r="Y4419" i="11"/>
  <c r="H4419" i="11"/>
  <c r="I4419" i="11" s="1"/>
  <c r="J4419" i="11" s="1"/>
  <c r="Y4418" i="11"/>
  <c r="H4418" i="11"/>
  <c r="I4418" i="11" s="1"/>
  <c r="J4418" i="11" s="1"/>
  <c r="Y4417" i="11"/>
  <c r="H4417" i="11"/>
  <c r="I4417" i="11" s="1"/>
  <c r="J4417" i="11" s="1"/>
  <c r="C4417" i="11" s="1"/>
  <c r="Y4416" i="11"/>
  <c r="H4416" i="11"/>
  <c r="I4416" i="11" s="1"/>
  <c r="J4416" i="11" s="1"/>
  <c r="Y4415" i="11"/>
  <c r="H4415" i="11"/>
  <c r="I4415" i="11" s="1"/>
  <c r="J4415" i="11" s="1"/>
  <c r="Y4414" i="11"/>
  <c r="H4414" i="11"/>
  <c r="I4414" i="11" s="1"/>
  <c r="J4414" i="11" s="1"/>
  <c r="Y4413" i="11"/>
  <c r="H4413" i="11"/>
  <c r="I4413" i="11" s="1"/>
  <c r="J4413" i="11" s="1"/>
  <c r="Y4412" i="11"/>
  <c r="H4412" i="11"/>
  <c r="I4412" i="11" s="1"/>
  <c r="J4412" i="11" s="1"/>
  <c r="F4412" i="11" s="1"/>
  <c r="Y4411" i="11"/>
  <c r="H4411" i="11"/>
  <c r="I4411" i="11" s="1"/>
  <c r="J4411" i="11" s="1"/>
  <c r="Y4410" i="11"/>
  <c r="H4410" i="11"/>
  <c r="I4410" i="11" s="1"/>
  <c r="J4410" i="11" s="1"/>
  <c r="Y4409" i="11"/>
  <c r="H4409" i="11"/>
  <c r="I4409" i="11" s="1"/>
  <c r="J4409" i="11" s="1"/>
  <c r="C4409" i="11" s="1"/>
  <c r="Y4408" i="11"/>
  <c r="H4408" i="11"/>
  <c r="I4408" i="11" s="1"/>
  <c r="J4408" i="11" s="1"/>
  <c r="F4408" i="11" s="1"/>
  <c r="Y4407" i="11"/>
  <c r="H4407" i="11"/>
  <c r="I4407" i="11" s="1"/>
  <c r="J4407" i="11" s="1"/>
  <c r="Y4406" i="11"/>
  <c r="H4406" i="11"/>
  <c r="I4406" i="11" s="1"/>
  <c r="J4406" i="11" s="1"/>
  <c r="Y4405" i="11"/>
  <c r="H4405" i="11"/>
  <c r="I4405" i="11" s="1"/>
  <c r="J4405" i="11" s="1"/>
  <c r="Y4404" i="11"/>
  <c r="H4404" i="11"/>
  <c r="I4404" i="11" s="1"/>
  <c r="J4404" i="11" s="1"/>
  <c r="F4404" i="11" s="1"/>
  <c r="E4404" i="11"/>
  <c r="Y4403" i="11"/>
  <c r="H4403" i="11"/>
  <c r="I4403" i="11" s="1"/>
  <c r="J4403" i="11" s="1"/>
  <c r="Y4402" i="11"/>
  <c r="H4402" i="11"/>
  <c r="I4402" i="11" s="1"/>
  <c r="J4402" i="11" s="1"/>
  <c r="Y4401" i="11"/>
  <c r="H4401" i="11"/>
  <c r="I4401" i="11" s="1"/>
  <c r="J4401" i="11" s="1"/>
  <c r="C4401" i="11" s="1"/>
  <c r="Y4400" i="11"/>
  <c r="H4400" i="11"/>
  <c r="I4400" i="11" s="1"/>
  <c r="J4400" i="11" s="1"/>
  <c r="F4400" i="11" s="1"/>
  <c r="Y4399" i="11"/>
  <c r="H4399" i="11"/>
  <c r="I4399" i="11" s="1"/>
  <c r="J4399" i="11" s="1"/>
  <c r="Y4398" i="11"/>
  <c r="H4398" i="11"/>
  <c r="I4398" i="11" s="1"/>
  <c r="J4398" i="11" s="1"/>
  <c r="Y4397" i="11"/>
  <c r="H4397" i="11"/>
  <c r="I4397" i="11" s="1"/>
  <c r="J4397" i="11" s="1"/>
  <c r="Y4396" i="11"/>
  <c r="H4396" i="11"/>
  <c r="I4396" i="11" s="1"/>
  <c r="J4396" i="11" s="1"/>
  <c r="F4396" i="11" s="1"/>
  <c r="Y4395" i="11"/>
  <c r="H4395" i="11"/>
  <c r="I4395" i="11" s="1"/>
  <c r="J4395" i="11" s="1"/>
  <c r="Y4394" i="11"/>
  <c r="H4394" i="11"/>
  <c r="I4394" i="11" s="1"/>
  <c r="J4394" i="11" s="1"/>
  <c r="Y4393" i="11"/>
  <c r="H4393" i="11"/>
  <c r="I4393" i="11" s="1"/>
  <c r="J4393" i="11" s="1"/>
  <c r="C4393" i="11" s="1"/>
  <c r="Y4392" i="11"/>
  <c r="H4392" i="11"/>
  <c r="I4392" i="11" s="1"/>
  <c r="J4392" i="11" s="1"/>
  <c r="F4392" i="11" s="1"/>
  <c r="Y4391" i="11"/>
  <c r="H4391" i="11"/>
  <c r="I4391" i="11" s="1"/>
  <c r="J4391" i="11" s="1"/>
  <c r="Y4390" i="11"/>
  <c r="H4390" i="11"/>
  <c r="I4390" i="11" s="1"/>
  <c r="J4390" i="11" s="1"/>
  <c r="Y4389" i="11"/>
  <c r="I4389" i="11"/>
  <c r="J4389" i="11" s="1"/>
  <c r="H4389" i="11"/>
  <c r="Y4388" i="11"/>
  <c r="H4388" i="11"/>
  <c r="I4388" i="11" s="1"/>
  <c r="J4388" i="11" s="1"/>
  <c r="Y4387" i="11"/>
  <c r="H4387" i="11"/>
  <c r="I4387" i="11" s="1"/>
  <c r="J4387" i="11" s="1"/>
  <c r="Y4386" i="11"/>
  <c r="H4386" i="11"/>
  <c r="I4386" i="11" s="1"/>
  <c r="J4386" i="11" s="1"/>
  <c r="Y4385" i="11"/>
  <c r="H4385" i="11"/>
  <c r="I4385" i="11" s="1"/>
  <c r="J4385" i="11" s="1"/>
  <c r="C4385" i="11" s="1"/>
  <c r="Y4384" i="11"/>
  <c r="H4384" i="11"/>
  <c r="I4384" i="11" s="1"/>
  <c r="J4384" i="11" s="1"/>
  <c r="Y4383" i="11"/>
  <c r="H4383" i="11"/>
  <c r="I4383" i="11" s="1"/>
  <c r="J4383" i="11" s="1"/>
  <c r="Y4382" i="11"/>
  <c r="H4382" i="11"/>
  <c r="I4382" i="11" s="1"/>
  <c r="J4382" i="11" s="1"/>
  <c r="Y4381" i="11"/>
  <c r="H4381" i="11"/>
  <c r="I4381" i="11" s="1"/>
  <c r="J4381" i="11" s="1"/>
  <c r="Y4380" i="11"/>
  <c r="H4380" i="11"/>
  <c r="I4380" i="11" s="1"/>
  <c r="J4380" i="11" s="1"/>
  <c r="F4380" i="11" s="1"/>
  <c r="Y4379" i="11"/>
  <c r="H4379" i="11"/>
  <c r="I4379" i="11" s="1"/>
  <c r="J4379" i="11" s="1"/>
  <c r="Y4378" i="11"/>
  <c r="H4378" i="11"/>
  <c r="I4378" i="11" s="1"/>
  <c r="J4378" i="11" s="1"/>
  <c r="Y4377" i="11"/>
  <c r="H4377" i="11"/>
  <c r="I4377" i="11" s="1"/>
  <c r="J4377" i="11" s="1"/>
  <c r="C4377" i="11" s="1"/>
  <c r="Y4376" i="11"/>
  <c r="H4376" i="11"/>
  <c r="I4376" i="11" s="1"/>
  <c r="J4376" i="11" s="1"/>
  <c r="F4376" i="11" s="1"/>
  <c r="Y4375" i="11"/>
  <c r="H4375" i="11"/>
  <c r="I4375" i="11" s="1"/>
  <c r="J4375" i="11" s="1"/>
  <c r="Y4374" i="11"/>
  <c r="H4374" i="11"/>
  <c r="I4374" i="11" s="1"/>
  <c r="J4374" i="11" s="1"/>
  <c r="Y4373" i="11"/>
  <c r="H4373" i="11"/>
  <c r="I4373" i="11" s="1"/>
  <c r="J4373" i="11" s="1"/>
  <c r="Y4372" i="11"/>
  <c r="H4372" i="11"/>
  <c r="I4372" i="11" s="1"/>
  <c r="J4372" i="11" s="1"/>
  <c r="Y4371" i="11"/>
  <c r="H4371" i="11"/>
  <c r="I4371" i="11" s="1"/>
  <c r="J4371" i="11" s="1"/>
  <c r="Y4370" i="11"/>
  <c r="H4370" i="11"/>
  <c r="I4370" i="11" s="1"/>
  <c r="J4370" i="11" s="1"/>
  <c r="Y4369" i="11"/>
  <c r="H4369" i="11"/>
  <c r="I4369" i="11" s="1"/>
  <c r="J4369" i="11" s="1"/>
  <c r="C4369" i="11" s="1"/>
  <c r="Y4368" i="11"/>
  <c r="H4368" i="11"/>
  <c r="I4368" i="11" s="1"/>
  <c r="J4368" i="11" s="1"/>
  <c r="F4368" i="11" s="1"/>
  <c r="Y4367" i="11"/>
  <c r="H4367" i="11"/>
  <c r="I4367" i="11" s="1"/>
  <c r="J4367" i="11" s="1"/>
  <c r="Y4366" i="11"/>
  <c r="H4366" i="11"/>
  <c r="I4366" i="11" s="1"/>
  <c r="J4366" i="11" s="1"/>
  <c r="Y4365" i="11"/>
  <c r="H4365" i="11"/>
  <c r="I4365" i="11" s="1"/>
  <c r="J4365" i="11" s="1"/>
  <c r="Y4364" i="11"/>
  <c r="H4364" i="11"/>
  <c r="I4364" i="11" s="1"/>
  <c r="J4364" i="11" s="1"/>
  <c r="F4364" i="11" s="1"/>
  <c r="Y4363" i="11"/>
  <c r="H4363" i="11"/>
  <c r="I4363" i="11" s="1"/>
  <c r="J4363" i="11" s="1"/>
  <c r="Y4362" i="11"/>
  <c r="H4362" i="11"/>
  <c r="I4362" i="11" s="1"/>
  <c r="J4362" i="11" s="1"/>
  <c r="Y4361" i="11"/>
  <c r="H4361" i="11"/>
  <c r="I4361" i="11" s="1"/>
  <c r="J4361" i="11" s="1"/>
  <c r="C4361" i="11" s="1"/>
  <c r="Y4360" i="11"/>
  <c r="H4360" i="11"/>
  <c r="I4360" i="11" s="1"/>
  <c r="J4360" i="11" s="1"/>
  <c r="F4360" i="11" s="1"/>
  <c r="Y4359" i="11"/>
  <c r="H4359" i="11"/>
  <c r="I4359" i="11" s="1"/>
  <c r="J4359" i="11" s="1"/>
  <c r="Y4358" i="11"/>
  <c r="H4358" i="11"/>
  <c r="I4358" i="11" s="1"/>
  <c r="J4358" i="11" s="1"/>
  <c r="Y4357" i="11"/>
  <c r="H4357" i="11"/>
  <c r="I4357" i="11" s="1"/>
  <c r="J4357" i="11" s="1"/>
  <c r="Y4356" i="11"/>
  <c r="H4356" i="11"/>
  <c r="I4356" i="11" s="1"/>
  <c r="J4356" i="11" s="1"/>
  <c r="Y4355" i="11"/>
  <c r="H4355" i="11"/>
  <c r="I4355" i="11" s="1"/>
  <c r="J4355" i="11" s="1"/>
  <c r="Y4354" i="11"/>
  <c r="H4354" i="11"/>
  <c r="I4354" i="11" s="1"/>
  <c r="J4354" i="11" s="1"/>
  <c r="Y4353" i="11"/>
  <c r="H4353" i="11"/>
  <c r="I4353" i="11" s="1"/>
  <c r="J4353" i="11" s="1"/>
  <c r="C4353" i="11" s="1"/>
  <c r="Y4352" i="11"/>
  <c r="H4352" i="11"/>
  <c r="I4352" i="11" s="1"/>
  <c r="J4352" i="11" s="1"/>
  <c r="F4352" i="11" s="1"/>
  <c r="Y4351" i="11"/>
  <c r="H4351" i="11"/>
  <c r="I4351" i="11" s="1"/>
  <c r="J4351" i="11" s="1"/>
  <c r="Y4350" i="11"/>
  <c r="H4350" i="11"/>
  <c r="I4350" i="11" s="1"/>
  <c r="J4350" i="11" s="1"/>
  <c r="Y4349" i="11"/>
  <c r="H4349" i="11"/>
  <c r="I4349" i="11" s="1"/>
  <c r="J4349" i="11" s="1"/>
  <c r="Y4348" i="11"/>
  <c r="H4348" i="11"/>
  <c r="I4348" i="11" s="1"/>
  <c r="J4348" i="11" s="1"/>
  <c r="Y4347" i="11"/>
  <c r="H4347" i="11"/>
  <c r="I4347" i="11" s="1"/>
  <c r="J4347" i="11" s="1"/>
  <c r="Y4346" i="11"/>
  <c r="H4346" i="11"/>
  <c r="I4346" i="11" s="1"/>
  <c r="J4346" i="11" s="1"/>
  <c r="Y4345" i="11"/>
  <c r="H4345" i="11"/>
  <c r="I4345" i="11" s="1"/>
  <c r="J4345" i="11" s="1"/>
  <c r="C4345" i="11" s="1"/>
  <c r="Y4344" i="11"/>
  <c r="H4344" i="11"/>
  <c r="I4344" i="11" s="1"/>
  <c r="J4344" i="11" s="1"/>
  <c r="F4344" i="11" s="1"/>
  <c r="Y4343" i="11"/>
  <c r="H4343" i="11"/>
  <c r="I4343" i="11" s="1"/>
  <c r="J4343" i="11" s="1"/>
  <c r="Y4342" i="11"/>
  <c r="H4342" i="11"/>
  <c r="I4342" i="11" s="1"/>
  <c r="J4342" i="11" s="1"/>
  <c r="Y4341" i="11"/>
  <c r="H4341" i="11"/>
  <c r="I4341" i="11" s="1"/>
  <c r="J4341" i="11" s="1"/>
  <c r="Y4340" i="11"/>
  <c r="H4340" i="11"/>
  <c r="I4340" i="11" s="1"/>
  <c r="J4340" i="11" s="1"/>
  <c r="Y4339" i="11"/>
  <c r="H4339" i="11"/>
  <c r="I4339" i="11" s="1"/>
  <c r="J4339" i="11" s="1"/>
  <c r="Y4338" i="11"/>
  <c r="H4338" i="11"/>
  <c r="I4338" i="11" s="1"/>
  <c r="J4338" i="11" s="1"/>
  <c r="Y4337" i="11"/>
  <c r="H4337" i="11"/>
  <c r="I4337" i="11" s="1"/>
  <c r="J4337" i="11" s="1"/>
  <c r="C4337" i="11" s="1"/>
  <c r="Y4336" i="11"/>
  <c r="H4336" i="11"/>
  <c r="I4336" i="11" s="1"/>
  <c r="J4336" i="11" s="1"/>
  <c r="E4336" i="11" s="1"/>
  <c r="Y4335" i="11"/>
  <c r="H4335" i="11"/>
  <c r="I4335" i="11" s="1"/>
  <c r="J4335" i="11" s="1"/>
  <c r="Y4334" i="11"/>
  <c r="H4334" i="11"/>
  <c r="I4334" i="11" s="1"/>
  <c r="J4334" i="11" s="1"/>
  <c r="Y4333" i="11"/>
  <c r="H4333" i="11"/>
  <c r="I4333" i="11" s="1"/>
  <c r="J4333" i="11" s="1"/>
  <c r="Y4332" i="11"/>
  <c r="H4332" i="11"/>
  <c r="I4332" i="11" s="1"/>
  <c r="J4332" i="11" s="1"/>
  <c r="Y4331" i="11"/>
  <c r="H4331" i="11"/>
  <c r="I4331" i="11" s="1"/>
  <c r="J4331" i="11" s="1"/>
  <c r="Y4330" i="11"/>
  <c r="H4330" i="11"/>
  <c r="I4330" i="11" s="1"/>
  <c r="J4330" i="11" s="1"/>
  <c r="Y4329" i="11"/>
  <c r="H4329" i="11"/>
  <c r="I4329" i="11" s="1"/>
  <c r="J4329" i="11" s="1"/>
  <c r="C4329" i="11" s="1"/>
  <c r="Y4328" i="11"/>
  <c r="H4328" i="11"/>
  <c r="I4328" i="11" s="1"/>
  <c r="J4328" i="11" s="1"/>
  <c r="F4328" i="11" s="1"/>
  <c r="Y4327" i="11"/>
  <c r="H4327" i="11"/>
  <c r="I4327" i="11" s="1"/>
  <c r="J4327" i="11" s="1"/>
  <c r="Y4326" i="11"/>
  <c r="H4326" i="11"/>
  <c r="I4326" i="11" s="1"/>
  <c r="J4326" i="11" s="1"/>
  <c r="Y4325" i="11"/>
  <c r="H4325" i="11"/>
  <c r="I4325" i="11" s="1"/>
  <c r="J4325" i="11" s="1"/>
  <c r="Y4324" i="11"/>
  <c r="H4324" i="11"/>
  <c r="I4324" i="11" s="1"/>
  <c r="J4324" i="11" s="1"/>
  <c r="F4324" i="11" s="1"/>
  <c r="Y4323" i="11"/>
  <c r="H4323" i="11"/>
  <c r="I4323" i="11" s="1"/>
  <c r="J4323" i="11" s="1"/>
  <c r="Y4322" i="11"/>
  <c r="H4322" i="11"/>
  <c r="I4322" i="11" s="1"/>
  <c r="J4322" i="11" s="1"/>
  <c r="Y4321" i="11"/>
  <c r="H4321" i="11"/>
  <c r="I4321" i="11" s="1"/>
  <c r="J4321" i="11" s="1"/>
  <c r="C4321" i="11" s="1"/>
  <c r="Y4320" i="11"/>
  <c r="H4320" i="11"/>
  <c r="I4320" i="11" s="1"/>
  <c r="J4320" i="11" s="1"/>
  <c r="F4320" i="11" s="1"/>
  <c r="Y4319" i="11"/>
  <c r="H4319" i="11"/>
  <c r="I4319" i="11" s="1"/>
  <c r="J4319" i="11" s="1"/>
  <c r="Y4318" i="11"/>
  <c r="H4318" i="11"/>
  <c r="I4318" i="11" s="1"/>
  <c r="J4318" i="11" s="1"/>
  <c r="Y4317" i="11"/>
  <c r="H4317" i="11"/>
  <c r="I4317" i="11" s="1"/>
  <c r="J4317" i="11" s="1"/>
  <c r="Y4316" i="11"/>
  <c r="H4316" i="11"/>
  <c r="I4316" i="11" s="1"/>
  <c r="J4316" i="11" s="1"/>
  <c r="F4316" i="11" s="1"/>
  <c r="Y4315" i="11"/>
  <c r="H4315" i="11"/>
  <c r="I4315" i="11" s="1"/>
  <c r="J4315" i="11" s="1"/>
  <c r="Y4314" i="11"/>
  <c r="H4314" i="11"/>
  <c r="I4314" i="11" s="1"/>
  <c r="J4314" i="11" s="1"/>
  <c r="Y4313" i="11"/>
  <c r="H4313" i="11"/>
  <c r="I4313" i="11" s="1"/>
  <c r="J4313" i="11" s="1"/>
  <c r="C4313" i="11" s="1"/>
  <c r="Y4312" i="11"/>
  <c r="H4312" i="11"/>
  <c r="I4312" i="11" s="1"/>
  <c r="J4312" i="11" s="1"/>
  <c r="Y4311" i="11"/>
  <c r="H4311" i="11"/>
  <c r="I4311" i="11" s="1"/>
  <c r="J4311" i="11" s="1"/>
  <c r="Y4310" i="11"/>
  <c r="H4310" i="11"/>
  <c r="I4310" i="11" s="1"/>
  <c r="J4310" i="11" s="1"/>
  <c r="Y4309" i="11"/>
  <c r="H4309" i="11"/>
  <c r="I4309" i="11" s="1"/>
  <c r="J4309" i="11" s="1"/>
  <c r="Y4308" i="11"/>
  <c r="H4308" i="11"/>
  <c r="I4308" i="11" s="1"/>
  <c r="J4308" i="11" s="1"/>
  <c r="Y4307" i="11"/>
  <c r="H4307" i="11"/>
  <c r="I4307" i="11" s="1"/>
  <c r="J4307" i="11" s="1"/>
  <c r="Y4306" i="11"/>
  <c r="H4306" i="11"/>
  <c r="I4306" i="11" s="1"/>
  <c r="J4306" i="11" s="1"/>
  <c r="Y4305" i="11"/>
  <c r="H4305" i="11"/>
  <c r="I4305" i="11" s="1"/>
  <c r="J4305" i="11" s="1"/>
  <c r="C4305" i="11" s="1"/>
  <c r="Y4304" i="11"/>
  <c r="H4304" i="11"/>
  <c r="I4304" i="11" s="1"/>
  <c r="J4304" i="11" s="1"/>
  <c r="E4304" i="11" s="1"/>
  <c r="Y4303" i="11"/>
  <c r="H4303" i="11"/>
  <c r="I4303" i="11" s="1"/>
  <c r="J4303" i="11" s="1"/>
  <c r="Y4302" i="11"/>
  <c r="H4302" i="11"/>
  <c r="I4302" i="11" s="1"/>
  <c r="J4302" i="11" s="1"/>
  <c r="Y4301" i="11"/>
  <c r="H4301" i="11"/>
  <c r="I4301" i="11" s="1"/>
  <c r="J4301" i="11" s="1"/>
  <c r="Y4300" i="11"/>
  <c r="H4300" i="11"/>
  <c r="I4300" i="11" s="1"/>
  <c r="J4300" i="11" s="1"/>
  <c r="F4300" i="11" s="1"/>
  <c r="Y4299" i="11"/>
  <c r="H4299" i="11"/>
  <c r="I4299" i="11" s="1"/>
  <c r="J4299" i="11" s="1"/>
  <c r="Y4298" i="11"/>
  <c r="H4298" i="11"/>
  <c r="I4298" i="11" s="1"/>
  <c r="J4298" i="11" s="1"/>
  <c r="Y4297" i="11"/>
  <c r="H4297" i="11"/>
  <c r="I4297" i="11" s="1"/>
  <c r="J4297" i="11" s="1"/>
  <c r="C4297" i="11" s="1"/>
  <c r="Y4296" i="11"/>
  <c r="H4296" i="11"/>
  <c r="I4296" i="11" s="1"/>
  <c r="J4296" i="11" s="1"/>
  <c r="F4296" i="11" s="1"/>
  <c r="Y4295" i="11"/>
  <c r="H4295" i="11"/>
  <c r="I4295" i="11" s="1"/>
  <c r="J4295" i="11" s="1"/>
  <c r="Y4294" i="11"/>
  <c r="H4294" i="11"/>
  <c r="I4294" i="11" s="1"/>
  <c r="J4294" i="11" s="1"/>
  <c r="Y4293" i="11"/>
  <c r="H4293" i="11"/>
  <c r="I4293" i="11" s="1"/>
  <c r="J4293" i="11" s="1"/>
  <c r="Y4292" i="11"/>
  <c r="H4292" i="11"/>
  <c r="I4292" i="11" s="1"/>
  <c r="J4292" i="11" s="1"/>
  <c r="F4292" i="11" s="1"/>
  <c r="Y4291" i="11"/>
  <c r="H4291" i="11"/>
  <c r="I4291" i="11" s="1"/>
  <c r="J4291" i="11" s="1"/>
  <c r="Y4290" i="11"/>
  <c r="H4290" i="11"/>
  <c r="I4290" i="11" s="1"/>
  <c r="J4290" i="11" s="1"/>
  <c r="Y4289" i="11"/>
  <c r="H4289" i="11"/>
  <c r="I4289" i="11" s="1"/>
  <c r="J4289" i="11" s="1"/>
  <c r="C4289" i="11" s="1"/>
  <c r="Y4288" i="11"/>
  <c r="H4288" i="11"/>
  <c r="I4288" i="11" s="1"/>
  <c r="J4288" i="11" s="1"/>
  <c r="Y4287" i="11"/>
  <c r="H4287" i="11"/>
  <c r="I4287" i="11" s="1"/>
  <c r="J4287" i="11" s="1"/>
  <c r="Y4286" i="11"/>
  <c r="H4286" i="11"/>
  <c r="I4286" i="11" s="1"/>
  <c r="J4286" i="11" s="1"/>
  <c r="Y4285" i="11"/>
  <c r="H4285" i="11"/>
  <c r="I4285" i="11" s="1"/>
  <c r="J4285" i="11" s="1"/>
  <c r="Y4284" i="11"/>
  <c r="H4284" i="11"/>
  <c r="I4284" i="11" s="1"/>
  <c r="J4284" i="11" s="1"/>
  <c r="Y4283" i="11"/>
  <c r="H4283" i="11"/>
  <c r="I4283" i="11" s="1"/>
  <c r="J4283" i="11" s="1"/>
  <c r="Y4282" i="11"/>
  <c r="H4282" i="11"/>
  <c r="I4282" i="11" s="1"/>
  <c r="J4282" i="11" s="1"/>
  <c r="Y4281" i="11"/>
  <c r="H4281" i="11"/>
  <c r="I4281" i="11" s="1"/>
  <c r="J4281" i="11" s="1"/>
  <c r="C4281" i="11" s="1"/>
  <c r="Y4280" i="11"/>
  <c r="H4280" i="11"/>
  <c r="I4280" i="11" s="1"/>
  <c r="J4280" i="11" s="1"/>
  <c r="F4280" i="11" s="1"/>
  <c r="Y4279" i="11"/>
  <c r="H4279" i="11"/>
  <c r="I4279" i="11" s="1"/>
  <c r="J4279" i="11" s="1"/>
  <c r="Y4278" i="11"/>
  <c r="H4278" i="11"/>
  <c r="I4278" i="11" s="1"/>
  <c r="J4278" i="11" s="1"/>
  <c r="Y4277" i="11"/>
  <c r="H4277" i="11"/>
  <c r="I4277" i="11" s="1"/>
  <c r="J4277" i="11" s="1"/>
  <c r="Y4276" i="11"/>
  <c r="H4276" i="11"/>
  <c r="I4276" i="11" s="1"/>
  <c r="J4276" i="11" s="1"/>
  <c r="F4276" i="11" s="1"/>
  <c r="Y4275" i="11"/>
  <c r="H4275" i="11"/>
  <c r="I4275" i="11" s="1"/>
  <c r="J4275" i="11" s="1"/>
  <c r="Y4274" i="11"/>
  <c r="H4274" i="11"/>
  <c r="I4274" i="11" s="1"/>
  <c r="J4274" i="11" s="1"/>
  <c r="Y4273" i="11"/>
  <c r="H4273" i="11"/>
  <c r="I4273" i="11" s="1"/>
  <c r="J4273" i="11" s="1"/>
  <c r="C4273" i="11" s="1"/>
  <c r="Y4272" i="11"/>
  <c r="H4272" i="11"/>
  <c r="I4272" i="11" s="1"/>
  <c r="J4272" i="11" s="1"/>
  <c r="F4272" i="11" s="1"/>
  <c r="Y4271" i="11"/>
  <c r="H4271" i="11"/>
  <c r="I4271" i="11" s="1"/>
  <c r="J4271" i="11" s="1"/>
  <c r="Y4270" i="11"/>
  <c r="H4270" i="11"/>
  <c r="I4270" i="11" s="1"/>
  <c r="J4270" i="11" s="1"/>
  <c r="Y4269" i="11"/>
  <c r="H4269" i="11"/>
  <c r="I4269" i="11" s="1"/>
  <c r="J4269" i="11" s="1"/>
  <c r="Y4268" i="11"/>
  <c r="H4268" i="11"/>
  <c r="I4268" i="11" s="1"/>
  <c r="J4268" i="11" s="1"/>
  <c r="Y4267" i="11"/>
  <c r="H4267" i="11"/>
  <c r="I4267" i="11" s="1"/>
  <c r="J4267" i="11" s="1"/>
  <c r="Y4266" i="11"/>
  <c r="H4266" i="11"/>
  <c r="I4266" i="11" s="1"/>
  <c r="J4266" i="11" s="1"/>
  <c r="Y4265" i="11"/>
  <c r="H4265" i="11"/>
  <c r="I4265" i="11" s="1"/>
  <c r="J4265" i="11" s="1"/>
  <c r="C4265" i="11" s="1"/>
  <c r="Y4264" i="11"/>
  <c r="H4264" i="11"/>
  <c r="I4264" i="11" s="1"/>
  <c r="J4264" i="11" s="1"/>
  <c r="F4264" i="11" s="1"/>
  <c r="Y4263" i="11"/>
  <c r="H4263" i="11"/>
  <c r="I4263" i="11" s="1"/>
  <c r="J4263" i="11" s="1"/>
  <c r="Y4262" i="11"/>
  <c r="H4262" i="11"/>
  <c r="I4262" i="11" s="1"/>
  <c r="J4262" i="11" s="1"/>
  <c r="B4262" i="11" s="1"/>
  <c r="Y4261" i="11"/>
  <c r="H4261" i="11"/>
  <c r="I4261" i="11" s="1"/>
  <c r="J4261" i="11" s="1"/>
  <c r="Y4260" i="11"/>
  <c r="H4260" i="11"/>
  <c r="I4260" i="11" s="1"/>
  <c r="J4260" i="11" s="1"/>
  <c r="F4260" i="11" s="1"/>
  <c r="Y4259" i="11"/>
  <c r="H4259" i="11"/>
  <c r="I4259" i="11" s="1"/>
  <c r="J4259" i="11" s="1"/>
  <c r="Y4258" i="11"/>
  <c r="H4258" i="11"/>
  <c r="I4258" i="11" s="1"/>
  <c r="J4258" i="11" s="1"/>
  <c r="Y4257" i="11"/>
  <c r="H4257" i="11"/>
  <c r="I4257" i="11" s="1"/>
  <c r="J4257" i="11" s="1"/>
  <c r="Y4256" i="11"/>
  <c r="H4256" i="11"/>
  <c r="I4256" i="11" s="1"/>
  <c r="J4256" i="11" s="1"/>
  <c r="F4256" i="11" s="1"/>
  <c r="Y4255" i="11"/>
  <c r="H4255" i="11"/>
  <c r="I4255" i="11" s="1"/>
  <c r="J4255" i="11" s="1"/>
  <c r="Y4254" i="11"/>
  <c r="H4254" i="11"/>
  <c r="I4254" i="11" s="1"/>
  <c r="J4254" i="11" s="1"/>
  <c r="B4254" i="11" s="1"/>
  <c r="Y4253" i="11"/>
  <c r="H4253" i="11"/>
  <c r="I4253" i="11" s="1"/>
  <c r="J4253" i="11" s="1"/>
  <c r="E4253" i="11" s="1"/>
  <c r="Y4252" i="11"/>
  <c r="H4252" i="11"/>
  <c r="I4252" i="11" s="1"/>
  <c r="J4252" i="11" s="1"/>
  <c r="Y4251" i="11"/>
  <c r="H4251" i="11"/>
  <c r="I4251" i="11" s="1"/>
  <c r="J4251" i="11" s="1"/>
  <c r="Y4250" i="11"/>
  <c r="H4250" i="11"/>
  <c r="I4250" i="11" s="1"/>
  <c r="J4250" i="11" s="1"/>
  <c r="Y4249" i="11"/>
  <c r="H4249" i="11"/>
  <c r="I4249" i="11" s="1"/>
  <c r="J4249" i="11" s="1"/>
  <c r="Y4248" i="11"/>
  <c r="H4248" i="11"/>
  <c r="I4248" i="11" s="1"/>
  <c r="J4248" i="11" s="1"/>
  <c r="F4248" i="11" s="1"/>
  <c r="Y4247" i="11"/>
  <c r="H4247" i="11"/>
  <c r="I4247" i="11" s="1"/>
  <c r="J4247" i="11" s="1"/>
  <c r="Y4246" i="11"/>
  <c r="H4246" i="11"/>
  <c r="I4246" i="11" s="1"/>
  <c r="J4246" i="11" s="1"/>
  <c r="B4246" i="11" s="1"/>
  <c r="Y4245" i="11"/>
  <c r="H4245" i="11"/>
  <c r="I4245" i="11" s="1"/>
  <c r="J4245" i="11" s="1"/>
  <c r="Y4244" i="11"/>
  <c r="H4244" i="11"/>
  <c r="I4244" i="11" s="1"/>
  <c r="J4244" i="11" s="1"/>
  <c r="Y4243" i="11"/>
  <c r="H4243" i="11"/>
  <c r="I4243" i="11" s="1"/>
  <c r="J4243" i="11" s="1"/>
  <c r="Y4242" i="11"/>
  <c r="H4242" i="11"/>
  <c r="I4242" i="11" s="1"/>
  <c r="J4242" i="11" s="1"/>
  <c r="Y4241" i="11"/>
  <c r="H4241" i="11"/>
  <c r="I4241" i="11" s="1"/>
  <c r="J4241" i="11" s="1"/>
  <c r="Y4240" i="11"/>
  <c r="H4240" i="11"/>
  <c r="I4240" i="11" s="1"/>
  <c r="J4240" i="11" s="1"/>
  <c r="E4240" i="11" s="1"/>
  <c r="Y4239" i="11"/>
  <c r="H4239" i="11"/>
  <c r="I4239" i="11" s="1"/>
  <c r="J4239" i="11" s="1"/>
  <c r="D4239" i="11" s="1"/>
  <c r="Y4238" i="11"/>
  <c r="H4238" i="11"/>
  <c r="I4238" i="11" s="1"/>
  <c r="J4238" i="11" s="1"/>
  <c r="Y4237" i="11"/>
  <c r="H4237" i="11"/>
  <c r="I4237" i="11" s="1"/>
  <c r="J4237" i="11" s="1"/>
  <c r="Y4236" i="11"/>
  <c r="H4236" i="11"/>
  <c r="I4236" i="11" s="1"/>
  <c r="J4236" i="11" s="1"/>
  <c r="F4236" i="11" s="1"/>
  <c r="Y4235" i="11"/>
  <c r="H4235" i="11"/>
  <c r="I4235" i="11" s="1"/>
  <c r="J4235" i="11" s="1"/>
  <c r="D4235" i="11" s="1"/>
  <c r="Y4234" i="11"/>
  <c r="H4234" i="11"/>
  <c r="I4234" i="11" s="1"/>
  <c r="J4234" i="11" s="1"/>
  <c r="Y4233" i="11"/>
  <c r="H4233" i="11"/>
  <c r="I4233" i="11" s="1"/>
  <c r="J4233" i="11" s="1"/>
  <c r="E4233" i="11" s="1"/>
  <c r="Y4232" i="11"/>
  <c r="H4232" i="11"/>
  <c r="I4232" i="11" s="1"/>
  <c r="J4232" i="11" s="1"/>
  <c r="F4232" i="11" s="1"/>
  <c r="Y4231" i="11"/>
  <c r="H4231" i="11"/>
  <c r="I4231" i="11" s="1"/>
  <c r="J4231" i="11" s="1"/>
  <c r="Y4230" i="11"/>
  <c r="H4230" i="11"/>
  <c r="I4230" i="11" s="1"/>
  <c r="J4230" i="11" s="1"/>
  <c r="C4230" i="11" s="1"/>
  <c r="B4230" i="11"/>
  <c r="Y4229" i="11"/>
  <c r="H4229" i="11"/>
  <c r="I4229" i="11" s="1"/>
  <c r="J4229" i="11" s="1"/>
  <c r="Y4228" i="11"/>
  <c r="H4228" i="11"/>
  <c r="I4228" i="11" s="1"/>
  <c r="J4228" i="11" s="1"/>
  <c r="Y4227" i="11"/>
  <c r="H4227" i="11"/>
  <c r="I4227" i="11" s="1"/>
  <c r="J4227" i="11" s="1"/>
  <c r="Y4226" i="11"/>
  <c r="H4226" i="11"/>
  <c r="I4226" i="11" s="1"/>
  <c r="J4226" i="11" s="1"/>
  <c r="Y4225" i="11"/>
  <c r="H4225" i="11"/>
  <c r="I4225" i="11" s="1"/>
  <c r="J4225" i="11" s="1"/>
  <c r="E4225" i="11" s="1"/>
  <c r="Y4224" i="11"/>
  <c r="H4224" i="11"/>
  <c r="I4224" i="11" s="1"/>
  <c r="J4224" i="11" s="1"/>
  <c r="F4224" i="11" s="1"/>
  <c r="Y4223" i="11"/>
  <c r="H4223" i="11"/>
  <c r="I4223" i="11" s="1"/>
  <c r="J4223" i="11" s="1"/>
  <c r="Y4222" i="11"/>
  <c r="H4222" i="11"/>
  <c r="I4222" i="11" s="1"/>
  <c r="J4222" i="11" s="1"/>
  <c r="C4222" i="11" s="1"/>
  <c r="Y4221" i="11"/>
  <c r="H4221" i="11"/>
  <c r="I4221" i="11" s="1"/>
  <c r="J4221" i="11" s="1"/>
  <c r="Y4220" i="11"/>
  <c r="H4220" i="11"/>
  <c r="I4220" i="11" s="1"/>
  <c r="J4220" i="11" s="1"/>
  <c r="F4220" i="11" s="1"/>
  <c r="E4220" i="11"/>
  <c r="Y4219" i="11"/>
  <c r="H4219" i="11"/>
  <c r="I4219" i="11" s="1"/>
  <c r="J4219" i="11" s="1"/>
  <c r="E4219" i="11" s="1"/>
  <c r="Y4218" i="11"/>
  <c r="H4218" i="11"/>
  <c r="I4218" i="11" s="1"/>
  <c r="J4218" i="11" s="1"/>
  <c r="Y4217" i="11"/>
  <c r="H4217" i="11"/>
  <c r="I4217" i="11" s="1"/>
  <c r="J4217" i="11" s="1"/>
  <c r="C4217" i="11" s="1"/>
  <c r="Y4216" i="11"/>
  <c r="H4216" i="11"/>
  <c r="I4216" i="11" s="1"/>
  <c r="J4216" i="11" s="1"/>
  <c r="Y4215" i="11"/>
  <c r="H4215" i="11"/>
  <c r="I4215" i="11" s="1"/>
  <c r="J4215" i="11" s="1"/>
  <c r="Y4214" i="11"/>
  <c r="H4214" i="11"/>
  <c r="I4214" i="11" s="1"/>
  <c r="J4214" i="11" s="1"/>
  <c r="Y4213" i="11"/>
  <c r="H4213" i="11"/>
  <c r="I4213" i="11" s="1"/>
  <c r="J4213" i="11" s="1"/>
  <c r="F4213" i="11" s="1"/>
  <c r="Y4212" i="11"/>
  <c r="H4212" i="11"/>
  <c r="I4212" i="11" s="1"/>
  <c r="J4212" i="11" s="1"/>
  <c r="Y4211" i="11"/>
  <c r="H4211" i="11"/>
  <c r="I4211" i="11" s="1"/>
  <c r="J4211" i="11" s="1"/>
  <c r="Y4210" i="11"/>
  <c r="H4210" i="11"/>
  <c r="I4210" i="11" s="1"/>
  <c r="J4210" i="11" s="1"/>
  <c r="Y4209" i="11"/>
  <c r="H4209" i="11"/>
  <c r="I4209" i="11" s="1"/>
  <c r="J4209" i="11" s="1"/>
  <c r="B4209" i="11" s="1"/>
  <c r="Y4208" i="11"/>
  <c r="H4208" i="11"/>
  <c r="I4208" i="11" s="1"/>
  <c r="J4208" i="11" s="1"/>
  <c r="F4208" i="11" s="1"/>
  <c r="Y4207" i="11"/>
  <c r="H4207" i="11"/>
  <c r="I4207" i="11" s="1"/>
  <c r="J4207" i="11" s="1"/>
  <c r="Y4206" i="11"/>
  <c r="H4206" i="11"/>
  <c r="I4206" i="11" s="1"/>
  <c r="J4206" i="11" s="1"/>
  <c r="F4206" i="11" s="1"/>
  <c r="Y4205" i="11"/>
  <c r="H4205" i="11"/>
  <c r="I4205" i="11" s="1"/>
  <c r="J4205" i="11" s="1"/>
  <c r="Y4204" i="11"/>
  <c r="H4204" i="11"/>
  <c r="I4204" i="11" s="1"/>
  <c r="J4204" i="11" s="1"/>
  <c r="Y4203" i="11"/>
  <c r="H4203" i="11"/>
  <c r="I4203" i="11" s="1"/>
  <c r="J4203" i="11" s="1"/>
  <c r="Y4202" i="11"/>
  <c r="H4202" i="11"/>
  <c r="I4202" i="11" s="1"/>
  <c r="J4202" i="11" s="1"/>
  <c r="B4202" i="11" s="1"/>
  <c r="Y4201" i="11"/>
  <c r="H4201" i="11"/>
  <c r="I4201" i="11" s="1"/>
  <c r="J4201" i="11" s="1"/>
  <c r="Y4200" i="11"/>
  <c r="H4200" i="11"/>
  <c r="I4200" i="11" s="1"/>
  <c r="J4200" i="11" s="1"/>
  <c r="Y4199" i="11"/>
  <c r="H4199" i="11"/>
  <c r="I4199" i="11" s="1"/>
  <c r="J4199" i="11" s="1"/>
  <c r="F4199" i="11" s="1"/>
  <c r="Y4198" i="11"/>
  <c r="H4198" i="11"/>
  <c r="I4198" i="11" s="1"/>
  <c r="J4198" i="11" s="1"/>
  <c r="Y4197" i="11"/>
  <c r="H4197" i="11"/>
  <c r="I4197" i="11" s="1"/>
  <c r="J4197" i="11" s="1"/>
  <c r="Y4196" i="11"/>
  <c r="H4196" i="11"/>
  <c r="I4196" i="11" s="1"/>
  <c r="J4196" i="11" s="1"/>
  <c r="Y4195" i="11"/>
  <c r="H4195" i="11"/>
  <c r="I4195" i="11" s="1"/>
  <c r="J4195" i="11" s="1"/>
  <c r="C4195" i="11" s="1"/>
  <c r="Y4194" i="11"/>
  <c r="H4194" i="11"/>
  <c r="I4194" i="11" s="1"/>
  <c r="J4194" i="11" s="1"/>
  <c r="D4194" i="11" s="1"/>
  <c r="Y4193" i="11"/>
  <c r="H4193" i="11"/>
  <c r="I4193" i="11" s="1"/>
  <c r="J4193" i="11" s="1"/>
  <c r="E4193" i="11" s="1"/>
  <c r="Y4192" i="11"/>
  <c r="H4192" i="11"/>
  <c r="I4192" i="11" s="1"/>
  <c r="J4192" i="11" s="1"/>
  <c r="Y4191" i="11"/>
  <c r="H4191" i="11"/>
  <c r="I4191" i="11" s="1"/>
  <c r="J4191" i="11" s="1"/>
  <c r="Y4190" i="11"/>
  <c r="H4190" i="11"/>
  <c r="I4190" i="11" s="1"/>
  <c r="J4190" i="11" s="1"/>
  <c r="Y4189" i="11"/>
  <c r="H4189" i="11"/>
  <c r="I4189" i="11" s="1"/>
  <c r="J4189" i="11" s="1"/>
  <c r="Y4188" i="11"/>
  <c r="H4188" i="11"/>
  <c r="I4188" i="11" s="1"/>
  <c r="J4188" i="11" s="1"/>
  <c r="C4188" i="11" s="1"/>
  <c r="Y4187" i="11"/>
  <c r="H4187" i="11"/>
  <c r="I4187" i="11" s="1"/>
  <c r="J4187" i="11" s="1"/>
  <c r="Y4186" i="11"/>
  <c r="H4186" i="11"/>
  <c r="I4186" i="11" s="1"/>
  <c r="J4186" i="11" s="1"/>
  <c r="D4186" i="11" s="1"/>
  <c r="Y4185" i="11"/>
  <c r="H4185" i="11"/>
  <c r="I4185" i="11" s="1"/>
  <c r="J4185" i="11" s="1"/>
  <c r="Y4184" i="11"/>
  <c r="H4184" i="11"/>
  <c r="I4184" i="11" s="1"/>
  <c r="J4184" i="11" s="1"/>
  <c r="Y4183" i="11"/>
  <c r="H4183" i="11"/>
  <c r="I4183" i="11" s="1"/>
  <c r="J4183" i="11" s="1"/>
  <c r="Y4182" i="11"/>
  <c r="H4182" i="11"/>
  <c r="I4182" i="11" s="1"/>
  <c r="J4182" i="11" s="1"/>
  <c r="Y4181" i="11"/>
  <c r="H4181" i="11"/>
  <c r="I4181" i="11" s="1"/>
  <c r="J4181" i="11" s="1"/>
  <c r="Y4180" i="11"/>
  <c r="H4180" i="11"/>
  <c r="I4180" i="11" s="1"/>
  <c r="J4180" i="11" s="1"/>
  <c r="Y4179" i="11"/>
  <c r="H4179" i="11"/>
  <c r="I4179" i="11" s="1"/>
  <c r="J4179" i="11" s="1"/>
  <c r="Y4178" i="11"/>
  <c r="H4178" i="11"/>
  <c r="I4178" i="11" s="1"/>
  <c r="J4178" i="11" s="1"/>
  <c r="Y4177" i="11"/>
  <c r="H4177" i="11"/>
  <c r="I4177" i="11" s="1"/>
  <c r="J4177" i="11" s="1"/>
  <c r="Y4176" i="11"/>
  <c r="H4176" i="11"/>
  <c r="I4176" i="11" s="1"/>
  <c r="J4176" i="11" s="1"/>
  <c r="Y4175" i="11"/>
  <c r="H4175" i="11"/>
  <c r="I4175" i="11" s="1"/>
  <c r="J4175" i="11" s="1"/>
  <c r="Y4174" i="11"/>
  <c r="H4174" i="11"/>
  <c r="I4174" i="11" s="1"/>
  <c r="J4174" i="11" s="1"/>
  <c r="Y4173" i="11"/>
  <c r="H4173" i="11"/>
  <c r="I4173" i="11" s="1"/>
  <c r="J4173" i="11" s="1"/>
  <c r="C4173" i="11" s="1"/>
  <c r="Y4172" i="11"/>
  <c r="H4172" i="11"/>
  <c r="I4172" i="11" s="1"/>
  <c r="J4172" i="11" s="1"/>
  <c r="Y4171" i="11"/>
  <c r="H4171" i="11"/>
  <c r="I4171" i="11" s="1"/>
  <c r="J4171" i="11" s="1"/>
  <c r="Y4170" i="11"/>
  <c r="H4170" i="11"/>
  <c r="I4170" i="11" s="1"/>
  <c r="J4170" i="11" s="1"/>
  <c r="Y4169" i="11"/>
  <c r="H4169" i="11"/>
  <c r="I4169" i="11" s="1"/>
  <c r="J4169" i="11" s="1"/>
  <c r="Y4168" i="11"/>
  <c r="H4168" i="11"/>
  <c r="I4168" i="11" s="1"/>
  <c r="J4168" i="11" s="1"/>
  <c r="Y4167" i="11"/>
  <c r="H4167" i="11"/>
  <c r="I4167" i="11" s="1"/>
  <c r="J4167" i="11" s="1"/>
  <c r="D4167" i="11" s="1"/>
  <c r="Y4166" i="11"/>
  <c r="H4166" i="11"/>
  <c r="I4166" i="11" s="1"/>
  <c r="J4166" i="11" s="1"/>
  <c r="Y4165" i="11"/>
  <c r="H4165" i="11"/>
  <c r="I4165" i="11" s="1"/>
  <c r="J4165" i="11" s="1"/>
  <c r="F4165" i="11" s="1"/>
  <c r="Y4164" i="11"/>
  <c r="H4164" i="11"/>
  <c r="I4164" i="11" s="1"/>
  <c r="J4164" i="11" s="1"/>
  <c r="Y4163" i="11"/>
  <c r="H4163" i="11"/>
  <c r="I4163" i="11" s="1"/>
  <c r="J4163" i="11" s="1"/>
  <c r="Y4162" i="11"/>
  <c r="H4162" i="11"/>
  <c r="I4162" i="11" s="1"/>
  <c r="J4162" i="11" s="1"/>
  <c r="Y4161" i="11"/>
  <c r="H4161" i="11"/>
  <c r="I4161" i="11" s="1"/>
  <c r="J4161" i="11" s="1"/>
  <c r="Y4160" i="11"/>
  <c r="H4160" i="11"/>
  <c r="I4160" i="11" s="1"/>
  <c r="J4160" i="11" s="1"/>
  <c r="Y4159" i="11"/>
  <c r="H4159" i="11"/>
  <c r="I4159" i="11" s="1"/>
  <c r="J4159" i="11" s="1"/>
  <c r="Y4158" i="11"/>
  <c r="H4158" i="11"/>
  <c r="I4158" i="11" s="1"/>
  <c r="J4158" i="11" s="1"/>
  <c r="F4158" i="11" s="1"/>
  <c r="Y4157" i="11"/>
  <c r="H4157" i="11"/>
  <c r="I4157" i="11" s="1"/>
  <c r="J4157" i="11" s="1"/>
  <c r="Y4156" i="11"/>
  <c r="H4156" i="11"/>
  <c r="I4156" i="11" s="1"/>
  <c r="J4156" i="11" s="1"/>
  <c r="Y4155" i="11"/>
  <c r="H4155" i="11"/>
  <c r="I4155" i="11" s="1"/>
  <c r="J4155" i="11" s="1"/>
  <c r="Y4154" i="11"/>
  <c r="H4154" i="11"/>
  <c r="I4154" i="11" s="1"/>
  <c r="J4154" i="11" s="1"/>
  <c r="B4154" i="11" s="1"/>
  <c r="Y4153" i="11"/>
  <c r="H4153" i="11"/>
  <c r="I4153" i="11" s="1"/>
  <c r="J4153" i="11" s="1"/>
  <c r="D4153" i="11" s="1"/>
  <c r="Y4152" i="11"/>
  <c r="H4152" i="11"/>
  <c r="I4152" i="11" s="1"/>
  <c r="J4152" i="11" s="1"/>
  <c r="D4152" i="11" s="1"/>
  <c r="Y4151" i="11"/>
  <c r="H4151" i="11"/>
  <c r="I4151" i="11" s="1"/>
  <c r="J4151" i="11" s="1"/>
  <c r="F4151" i="11" s="1"/>
  <c r="Y4150" i="11"/>
  <c r="H4150" i="11"/>
  <c r="I4150" i="11" s="1"/>
  <c r="J4150" i="11" s="1"/>
  <c r="Y4149" i="11"/>
  <c r="H4149" i="11"/>
  <c r="I4149" i="11" s="1"/>
  <c r="J4149" i="11" s="1"/>
  <c r="Y4148" i="11"/>
  <c r="H4148" i="11"/>
  <c r="I4148" i="11" s="1"/>
  <c r="J4148" i="11" s="1"/>
  <c r="Y4147" i="11"/>
  <c r="H4147" i="11"/>
  <c r="I4147" i="11" s="1"/>
  <c r="J4147" i="11" s="1"/>
  <c r="C4147" i="11" s="1"/>
  <c r="Y4146" i="11"/>
  <c r="H4146" i="11"/>
  <c r="I4146" i="11" s="1"/>
  <c r="J4146" i="11" s="1"/>
  <c r="C4146" i="11" s="1"/>
  <c r="Y4145" i="11"/>
  <c r="H4145" i="11"/>
  <c r="I4145" i="11" s="1"/>
  <c r="J4145" i="11" s="1"/>
  <c r="D4145" i="11" s="1"/>
  <c r="F4145" i="11"/>
  <c r="Y4144" i="11"/>
  <c r="H4144" i="11"/>
  <c r="I4144" i="11" s="1"/>
  <c r="J4144" i="11" s="1"/>
  <c r="F4144" i="11" s="1"/>
  <c r="Y4143" i="11"/>
  <c r="H4143" i="11"/>
  <c r="I4143" i="11" s="1"/>
  <c r="J4143" i="11" s="1"/>
  <c r="Y4142" i="11"/>
  <c r="H4142" i="11"/>
  <c r="I4142" i="11" s="1"/>
  <c r="J4142" i="11" s="1"/>
  <c r="Y4141" i="11"/>
  <c r="H4141" i="11"/>
  <c r="I4141" i="11" s="1"/>
  <c r="J4141" i="11" s="1"/>
  <c r="Y4140" i="11"/>
  <c r="H4140" i="11"/>
  <c r="I4140" i="11" s="1"/>
  <c r="J4140" i="11" s="1"/>
  <c r="C4140" i="11" s="1"/>
  <c r="Y4139" i="11"/>
  <c r="H4139" i="11"/>
  <c r="I4139" i="11" s="1"/>
  <c r="J4139" i="11" s="1"/>
  <c r="Y4138" i="11"/>
  <c r="H4138" i="11"/>
  <c r="I4138" i="11" s="1"/>
  <c r="J4138" i="11" s="1"/>
  <c r="Y4137" i="11"/>
  <c r="H4137" i="11"/>
  <c r="I4137" i="11" s="1"/>
  <c r="J4137" i="11" s="1"/>
  <c r="F4137" i="11" s="1"/>
  <c r="Y4136" i="11"/>
  <c r="H4136" i="11"/>
  <c r="I4136" i="11" s="1"/>
  <c r="J4136" i="11" s="1"/>
  <c r="Y4135" i="11"/>
  <c r="H4135" i="11"/>
  <c r="I4135" i="11" s="1"/>
  <c r="J4135" i="11" s="1"/>
  <c r="Y4134" i="11"/>
  <c r="H4134" i="11"/>
  <c r="I4134" i="11" s="1"/>
  <c r="J4134" i="11" s="1"/>
  <c r="Y4133" i="11"/>
  <c r="H4133" i="11"/>
  <c r="I4133" i="11" s="1"/>
  <c r="J4133" i="11" s="1"/>
  <c r="Y4132" i="11"/>
  <c r="H4132" i="11"/>
  <c r="I4132" i="11" s="1"/>
  <c r="J4132" i="11" s="1"/>
  <c r="Y4131" i="11"/>
  <c r="H4131" i="11"/>
  <c r="I4131" i="11" s="1"/>
  <c r="J4131" i="11" s="1"/>
  <c r="F4131" i="11" s="1"/>
  <c r="Y4130" i="11"/>
  <c r="H4130" i="11"/>
  <c r="I4130" i="11" s="1"/>
  <c r="J4130" i="11" s="1"/>
  <c r="Y4129" i="11"/>
  <c r="H4129" i="11"/>
  <c r="I4129" i="11" s="1"/>
  <c r="J4129" i="11" s="1"/>
  <c r="Y4128" i="11"/>
  <c r="H4128" i="11"/>
  <c r="I4128" i="11" s="1"/>
  <c r="J4128" i="11" s="1"/>
  <c r="B4128" i="11" s="1"/>
  <c r="Y4127" i="11"/>
  <c r="H4127" i="11"/>
  <c r="I4127" i="11" s="1"/>
  <c r="J4127" i="11" s="1"/>
  <c r="Y4126" i="11"/>
  <c r="H4126" i="11"/>
  <c r="I4126" i="11" s="1"/>
  <c r="J4126" i="11" s="1"/>
  <c r="Y4125" i="11"/>
  <c r="H4125" i="11"/>
  <c r="I4125" i="11" s="1"/>
  <c r="J4125" i="11" s="1"/>
  <c r="Y4124" i="11"/>
  <c r="H4124" i="11"/>
  <c r="I4124" i="11" s="1"/>
  <c r="J4124" i="11" s="1"/>
  <c r="B4124" i="11" s="1"/>
  <c r="Y4123" i="11"/>
  <c r="H4123" i="11"/>
  <c r="I4123" i="11" s="1"/>
  <c r="J4123" i="11" s="1"/>
  <c r="Y4122" i="11"/>
  <c r="H4122" i="11"/>
  <c r="I4122" i="11" s="1"/>
  <c r="J4122" i="11" s="1"/>
  <c r="Y4121" i="11"/>
  <c r="H4121" i="11"/>
  <c r="I4121" i="11" s="1"/>
  <c r="J4121" i="11" s="1"/>
  <c r="Y4120" i="11"/>
  <c r="H4120" i="11"/>
  <c r="I4120" i="11" s="1"/>
  <c r="J4120" i="11" s="1"/>
  <c r="Y4119" i="11"/>
  <c r="H4119" i="11"/>
  <c r="I4119" i="11" s="1"/>
  <c r="J4119" i="11" s="1"/>
  <c r="Y4118" i="11"/>
  <c r="H4118" i="11"/>
  <c r="I4118" i="11" s="1"/>
  <c r="J4118" i="11" s="1"/>
  <c r="Y4117" i="11"/>
  <c r="H4117" i="11"/>
  <c r="I4117" i="11" s="1"/>
  <c r="J4117" i="11" s="1"/>
  <c r="Y4116" i="11"/>
  <c r="H4116" i="11"/>
  <c r="I4116" i="11" s="1"/>
  <c r="J4116" i="11" s="1"/>
  <c r="C4116" i="11" s="1"/>
  <c r="Y4115" i="11"/>
  <c r="H4115" i="11"/>
  <c r="I4115" i="11" s="1"/>
  <c r="J4115" i="11" s="1"/>
  <c r="F4115" i="11" s="1"/>
  <c r="Y4114" i="11"/>
  <c r="H4114" i="11"/>
  <c r="I4114" i="11" s="1"/>
  <c r="J4114" i="11" s="1"/>
  <c r="Y4113" i="11"/>
  <c r="H4113" i="11"/>
  <c r="I4113" i="11" s="1"/>
  <c r="J4113" i="11" s="1"/>
  <c r="Y4112" i="11"/>
  <c r="H4112" i="11"/>
  <c r="I4112" i="11" s="1"/>
  <c r="J4112" i="11" s="1"/>
  <c r="Y4111" i="11"/>
  <c r="H4111" i="11"/>
  <c r="I4111" i="11" s="1"/>
  <c r="J4111" i="11" s="1"/>
  <c r="F4111" i="11" s="1"/>
  <c r="Y4110" i="11"/>
  <c r="H4110" i="11"/>
  <c r="I4110" i="11" s="1"/>
  <c r="J4110" i="11" s="1"/>
  <c r="Y4109" i="11"/>
  <c r="H4109" i="11"/>
  <c r="I4109" i="11" s="1"/>
  <c r="J4109" i="11" s="1"/>
  <c r="Y4108" i="11"/>
  <c r="H4108" i="11"/>
  <c r="I4108" i="11" s="1"/>
  <c r="J4108" i="11" s="1"/>
  <c r="Y4107" i="11"/>
  <c r="H4107" i="11"/>
  <c r="I4107" i="11" s="1"/>
  <c r="J4107" i="11" s="1"/>
  <c r="Y4106" i="11"/>
  <c r="H4106" i="11"/>
  <c r="I4106" i="11" s="1"/>
  <c r="J4106" i="11" s="1"/>
  <c r="Y4105" i="11"/>
  <c r="H4105" i="11"/>
  <c r="I4105" i="11" s="1"/>
  <c r="J4105" i="11" s="1"/>
  <c r="Y4104" i="11"/>
  <c r="H4104" i="11"/>
  <c r="I4104" i="11" s="1"/>
  <c r="J4104" i="11" s="1"/>
  <c r="Y4103" i="11"/>
  <c r="H4103" i="11"/>
  <c r="I4103" i="11" s="1"/>
  <c r="J4103" i="11" s="1"/>
  <c r="F4103" i="11" s="1"/>
  <c r="Y4102" i="11"/>
  <c r="H4102" i="11"/>
  <c r="I4102" i="11" s="1"/>
  <c r="J4102" i="11" s="1"/>
  <c r="Y4101" i="11"/>
  <c r="H4101" i="11"/>
  <c r="I4101" i="11" s="1"/>
  <c r="J4101" i="11" s="1"/>
  <c r="Y4100" i="11"/>
  <c r="H4100" i="11"/>
  <c r="I4100" i="11" s="1"/>
  <c r="J4100" i="11" s="1"/>
  <c r="D4100" i="11" s="1"/>
  <c r="Y4099" i="11"/>
  <c r="H4099" i="11"/>
  <c r="I4099" i="11" s="1"/>
  <c r="J4099" i="11" s="1"/>
  <c r="F4099" i="11"/>
  <c r="Y4098" i="11"/>
  <c r="H4098" i="11"/>
  <c r="I4098" i="11" s="1"/>
  <c r="J4098" i="11" s="1"/>
  <c r="Y4097" i="11"/>
  <c r="H4097" i="11"/>
  <c r="I4097" i="11" s="1"/>
  <c r="J4097" i="11" s="1"/>
  <c r="Y4096" i="11"/>
  <c r="H4096" i="11"/>
  <c r="I4096" i="11" s="1"/>
  <c r="J4096" i="11" s="1"/>
  <c r="Y4095" i="11"/>
  <c r="H4095" i="11"/>
  <c r="I4095" i="11" s="1"/>
  <c r="J4095" i="11" s="1"/>
  <c r="Y4094" i="11"/>
  <c r="H4094" i="11"/>
  <c r="I4094" i="11" s="1"/>
  <c r="J4094" i="11" s="1"/>
  <c r="Y4093" i="11"/>
  <c r="H4093" i="11"/>
  <c r="I4093" i="11" s="1"/>
  <c r="J4093" i="11" s="1"/>
  <c r="Y4092" i="11"/>
  <c r="H4092" i="11"/>
  <c r="I4092" i="11" s="1"/>
  <c r="J4092" i="11" s="1"/>
  <c r="Y4091" i="11"/>
  <c r="H4091" i="11"/>
  <c r="I4091" i="11" s="1"/>
  <c r="J4091" i="11" s="1"/>
  <c r="Y4090" i="11"/>
  <c r="H4090" i="11"/>
  <c r="I4090" i="11" s="1"/>
  <c r="J4090" i="11" s="1"/>
  <c r="Y4089" i="11"/>
  <c r="H4089" i="11"/>
  <c r="I4089" i="11" s="1"/>
  <c r="J4089" i="11" s="1"/>
  <c r="Y4088" i="11"/>
  <c r="H4088" i="11"/>
  <c r="I4088" i="11" s="1"/>
  <c r="J4088" i="11" s="1"/>
  <c r="B4088" i="11" s="1"/>
  <c r="Y4087" i="11"/>
  <c r="H4087" i="11"/>
  <c r="I4087" i="11" s="1"/>
  <c r="J4087" i="11" s="1"/>
  <c r="F4087" i="11" s="1"/>
  <c r="Y4086" i="11"/>
  <c r="H4086" i="11"/>
  <c r="I4086" i="11" s="1"/>
  <c r="J4086" i="11" s="1"/>
  <c r="Y4085" i="11"/>
  <c r="H4085" i="11"/>
  <c r="I4085" i="11" s="1"/>
  <c r="J4085" i="11" s="1"/>
  <c r="Y4084" i="11"/>
  <c r="H4084" i="11"/>
  <c r="I4084" i="11" s="1"/>
  <c r="J4084" i="11" s="1"/>
  <c r="Y4083" i="11"/>
  <c r="H4083" i="11"/>
  <c r="I4083" i="11" s="1"/>
  <c r="J4083" i="11" s="1"/>
  <c r="Y4082" i="11"/>
  <c r="H4082" i="11"/>
  <c r="I4082" i="11" s="1"/>
  <c r="J4082" i="11" s="1"/>
  <c r="Y4081" i="11"/>
  <c r="H4081" i="11"/>
  <c r="I4081" i="11" s="1"/>
  <c r="J4081" i="11" s="1"/>
  <c r="Y4080" i="11"/>
  <c r="H4080" i="11"/>
  <c r="I4080" i="11" s="1"/>
  <c r="J4080" i="11" s="1"/>
  <c r="Y4079" i="11"/>
  <c r="I4079" i="11"/>
  <c r="J4079" i="11" s="1"/>
  <c r="F4079" i="11" s="1"/>
  <c r="H4079" i="11"/>
  <c r="Y4078" i="11"/>
  <c r="H4078" i="11"/>
  <c r="I4078" i="11" s="1"/>
  <c r="J4078" i="11" s="1"/>
  <c r="Y4077" i="11"/>
  <c r="H4077" i="11"/>
  <c r="I4077" i="11" s="1"/>
  <c r="J4077" i="11" s="1"/>
  <c r="Y4076" i="11"/>
  <c r="H4076" i="11"/>
  <c r="I4076" i="11" s="1"/>
  <c r="J4076" i="11" s="1"/>
  <c r="D4076" i="11" s="1"/>
  <c r="Y4075" i="11"/>
  <c r="H4075" i="11"/>
  <c r="I4075" i="11" s="1"/>
  <c r="J4075" i="11" s="1"/>
  <c r="F4075" i="11" s="1"/>
  <c r="Y4074" i="11"/>
  <c r="H4074" i="11"/>
  <c r="I4074" i="11" s="1"/>
  <c r="J4074" i="11" s="1"/>
  <c r="Y4073" i="11"/>
  <c r="H4073" i="11"/>
  <c r="I4073" i="11" s="1"/>
  <c r="J4073" i="11" s="1"/>
  <c r="Y4072" i="11"/>
  <c r="H4072" i="11"/>
  <c r="I4072" i="11" s="1"/>
  <c r="J4072" i="11" s="1"/>
  <c r="Y4071" i="11"/>
  <c r="H4071" i="11"/>
  <c r="I4071" i="11" s="1"/>
  <c r="J4071" i="11" s="1"/>
  <c r="Y4070" i="11"/>
  <c r="H4070" i="11"/>
  <c r="I4070" i="11" s="1"/>
  <c r="J4070" i="11" s="1"/>
  <c r="Y4069" i="11"/>
  <c r="H4069" i="11"/>
  <c r="I4069" i="11" s="1"/>
  <c r="J4069" i="11" s="1"/>
  <c r="Y4068" i="11"/>
  <c r="H4068" i="11"/>
  <c r="I4068" i="11" s="1"/>
  <c r="J4068" i="11" s="1"/>
  <c r="B4068" i="11" s="1"/>
  <c r="Y4067" i="11"/>
  <c r="H4067" i="11"/>
  <c r="I4067" i="11" s="1"/>
  <c r="J4067" i="11" s="1"/>
  <c r="F4067" i="11" s="1"/>
  <c r="Y4066" i="11"/>
  <c r="H4066" i="11"/>
  <c r="I4066" i="11" s="1"/>
  <c r="J4066" i="11" s="1"/>
  <c r="Y4065" i="11"/>
  <c r="H4065" i="11"/>
  <c r="I4065" i="11" s="1"/>
  <c r="J4065" i="11" s="1"/>
  <c r="Y4064" i="11"/>
  <c r="H4064" i="11"/>
  <c r="I4064" i="11" s="1"/>
  <c r="J4064" i="11" s="1"/>
  <c r="D4064" i="11" s="1"/>
  <c r="Y4063" i="11"/>
  <c r="H4063" i="11"/>
  <c r="I4063" i="11" s="1"/>
  <c r="J4063" i="11" s="1"/>
  <c r="E4063" i="11" s="1"/>
  <c r="Y4062" i="11"/>
  <c r="H4062" i="11"/>
  <c r="I4062" i="11" s="1"/>
  <c r="J4062" i="11" s="1"/>
  <c r="Y4061" i="11"/>
  <c r="H4061" i="11"/>
  <c r="I4061" i="11" s="1"/>
  <c r="J4061" i="11" s="1"/>
  <c r="Y4060" i="11"/>
  <c r="H4060" i="11"/>
  <c r="I4060" i="11" s="1"/>
  <c r="J4060" i="11" s="1"/>
  <c r="Y4059" i="11"/>
  <c r="H4059" i="11"/>
  <c r="I4059" i="11" s="1"/>
  <c r="J4059" i="11" s="1"/>
  <c r="Y4058" i="11"/>
  <c r="H4058" i="11"/>
  <c r="I4058" i="11" s="1"/>
  <c r="J4058" i="11" s="1"/>
  <c r="Y4057" i="11"/>
  <c r="H4057" i="11"/>
  <c r="I4057" i="11" s="1"/>
  <c r="J4057" i="11" s="1"/>
  <c r="Y4056" i="11"/>
  <c r="H4056" i="11"/>
  <c r="I4056" i="11" s="1"/>
  <c r="J4056" i="11" s="1"/>
  <c r="Y4055" i="11"/>
  <c r="H4055" i="11"/>
  <c r="I4055" i="11" s="1"/>
  <c r="J4055" i="11" s="1"/>
  <c r="Y4054" i="11"/>
  <c r="H4054" i="11"/>
  <c r="I4054" i="11" s="1"/>
  <c r="J4054" i="11" s="1"/>
  <c r="Y4053" i="11"/>
  <c r="H4053" i="11"/>
  <c r="I4053" i="11" s="1"/>
  <c r="J4053" i="11" s="1"/>
  <c r="Y4052" i="11"/>
  <c r="H4052" i="11"/>
  <c r="I4052" i="11" s="1"/>
  <c r="J4052" i="11" s="1"/>
  <c r="B4052" i="11" s="1"/>
  <c r="Y4051" i="11"/>
  <c r="H4051" i="11"/>
  <c r="I4051" i="11" s="1"/>
  <c r="J4051" i="11" s="1"/>
  <c r="D4051" i="11" s="1"/>
  <c r="Y4050" i="11"/>
  <c r="H4050" i="11"/>
  <c r="I4050" i="11" s="1"/>
  <c r="J4050" i="11" s="1"/>
  <c r="Y4049" i="11"/>
  <c r="H4049" i="11"/>
  <c r="I4049" i="11" s="1"/>
  <c r="J4049" i="11" s="1"/>
  <c r="Y4048" i="11"/>
  <c r="H4048" i="11"/>
  <c r="I4048" i="11" s="1"/>
  <c r="J4048" i="11" s="1"/>
  <c r="B4048" i="11" s="1"/>
  <c r="Y4047" i="11"/>
  <c r="H4047" i="11"/>
  <c r="I4047" i="11" s="1"/>
  <c r="J4047" i="11" s="1"/>
  <c r="Y4046" i="11"/>
  <c r="H4046" i="11"/>
  <c r="I4046" i="11" s="1"/>
  <c r="J4046" i="11" s="1"/>
  <c r="Y4045" i="11"/>
  <c r="H4045" i="11"/>
  <c r="I4045" i="11" s="1"/>
  <c r="J4045" i="11" s="1"/>
  <c r="Y4044" i="11"/>
  <c r="I4044" i="11"/>
  <c r="J4044" i="11" s="1"/>
  <c r="H4044" i="11"/>
  <c r="Y4043" i="11"/>
  <c r="H4043" i="11"/>
  <c r="I4043" i="11" s="1"/>
  <c r="J4043" i="11" s="1"/>
  <c r="Y4042" i="11"/>
  <c r="H4042" i="11"/>
  <c r="I4042" i="11" s="1"/>
  <c r="J4042" i="11" s="1"/>
  <c r="Y4041" i="11"/>
  <c r="H4041" i="11"/>
  <c r="I4041" i="11" s="1"/>
  <c r="J4041" i="11" s="1"/>
  <c r="Y4040" i="11"/>
  <c r="H4040" i="11"/>
  <c r="I4040" i="11" s="1"/>
  <c r="J4040" i="11" s="1"/>
  <c r="Y4039" i="11"/>
  <c r="I4039" i="11"/>
  <c r="J4039" i="11" s="1"/>
  <c r="E4039" i="11" s="1"/>
  <c r="H4039" i="11"/>
  <c r="Y4038" i="11"/>
  <c r="H4038" i="11"/>
  <c r="I4038" i="11" s="1"/>
  <c r="J4038" i="11" s="1"/>
  <c r="Y4037" i="11"/>
  <c r="H4037" i="11"/>
  <c r="I4037" i="11" s="1"/>
  <c r="J4037" i="11" s="1"/>
  <c r="Y4036" i="11"/>
  <c r="H4036" i="11"/>
  <c r="I4036" i="11" s="1"/>
  <c r="J4036" i="11" s="1"/>
  <c r="Y4035" i="11"/>
  <c r="H4035" i="11"/>
  <c r="I4035" i="11" s="1"/>
  <c r="J4035" i="11" s="1"/>
  <c r="Y4034" i="11"/>
  <c r="H4034" i="11"/>
  <c r="I4034" i="11" s="1"/>
  <c r="J4034" i="11" s="1"/>
  <c r="Y4033" i="11"/>
  <c r="H4033" i="11"/>
  <c r="I4033" i="11" s="1"/>
  <c r="J4033" i="11" s="1"/>
  <c r="Y4032" i="11"/>
  <c r="H4032" i="11"/>
  <c r="I4032" i="11" s="1"/>
  <c r="J4032" i="11" s="1"/>
  <c r="D4032" i="11" s="1"/>
  <c r="Y4031" i="11"/>
  <c r="H4031" i="11"/>
  <c r="I4031" i="11" s="1"/>
  <c r="J4031" i="11" s="1"/>
  <c r="F4031" i="11" s="1"/>
  <c r="Y4030" i="11"/>
  <c r="H4030" i="11"/>
  <c r="I4030" i="11" s="1"/>
  <c r="J4030" i="11" s="1"/>
  <c r="Y4029" i="11"/>
  <c r="H4029" i="11"/>
  <c r="I4029" i="11" s="1"/>
  <c r="J4029" i="11" s="1"/>
  <c r="Y4028" i="11"/>
  <c r="H4028" i="11"/>
  <c r="I4028" i="11" s="1"/>
  <c r="J4028" i="11" s="1"/>
  <c r="D4028" i="11" s="1"/>
  <c r="Y4027" i="11"/>
  <c r="H4027" i="11"/>
  <c r="I4027" i="11" s="1"/>
  <c r="J4027" i="11" s="1"/>
  <c r="E4027" i="11" s="1"/>
  <c r="Y4026" i="11"/>
  <c r="H4026" i="11"/>
  <c r="I4026" i="11" s="1"/>
  <c r="J4026" i="11" s="1"/>
  <c r="Y4025" i="11"/>
  <c r="H4025" i="11"/>
  <c r="I4025" i="11" s="1"/>
  <c r="J4025" i="11" s="1"/>
  <c r="Y4024" i="11"/>
  <c r="H4024" i="11"/>
  <c r="I4024" i="11" s="1"/>
  <c r="J4024" i="11" s="1"/>
  <c r="Y4023" i="11"/>
  <c r="H4023" i="11"/>
  <c r="I4023" i="11" s="1"/>
  <c r="J4023" i="11" s="1"/>
  <c r="Y4022" i="11"/>
  <c r="H4022" i="11"/>
  <c r="I4022" i="11" s="1"/>
  <c r="J4022" i="11" s="1"/>
  <c r="Y4021" i="11"/>
  <c r="H4021" i="11"/>
  <c r="I4021" i="11" s="1"/>
  <c r="J4021" i="11" s="1"/>
  <c r="Y4020" i="11"/>
  <c r="H4020" i="11"/>
  <c r="I4020" i="11" s="1"/>
  <c r="J4020" i="11" s="1"/>
  <c r="Y4019" i="11"/>
  <c r="H4019" i="11"/>
  <c r="I4019" i="11" s="1"/>
  <c r="J4019" i="11" s="1"/>
  <c r="Y4018" i="11"/>
  <c r="H4018" i="11"/>
  <c r="I4018" i="11" s="1"/>
  <c r="J4018" i="11" s="1"/>
  <c r="Y4017" i="11"/>
  <c r="H4017" i="11"/>
  <c r="I4017" i="11" s="1"/>
  <c r="J4017" i="11" s="1"/>
  <c r="Y4016" i="11"/>
  <c r="H4016" i="11"/>
  <c r="I4016" i="11" s="1"/>
  <c r="J4016" i="11" s="1"/>
  <c r="B4016" i="11" s="1"/>
  <c r="Y4015" i="11"/>
  <c r="H4015" i="11"/>
  <c r="I4015" i="11" s="1"/>
  <c r="J4015" i="11" s="1"/>
  <c r="E4015" i="11" s="1"/>
  <c r="Y4014" i="11"/>
  <c r="H4014" i="11"/>
  <c r="I4014" i="11" s="1"/>
  <c r="J4014" i="11" s="1"/>
  <c r="Y4013" i="11"/>
  <c r="H4013" i="11"/>
  <c r="I4013" i="11" s="1"/>
  <c r="J4013" i="11" s="1"/>
  <c r="Y4012" i="11"/>
  <c r="H4012" i="11"/>
  <c r="I4012" i="11" s="1"/>
  <c r="J4012" i="11" s="1"/>
  <c r="D4012" i="11" s="1"/>
  <c r="Y4011" i="11"/>
  <c r="H4011" i="11"/>
  <c r="I4011" i="11" s="1"/>
  <c r="J4011" i="11" s="1"/>
  <c r="Y4010" i="11"/>
  <c r="H4010" i="11"/>
  <c r="I4010" i="11" s="1"/>
  <c r="J4010" i="11" s="1"/>
  <c r="Y4009" i="11"/>
  <c r="H4009" i="11"/>
  <c r="I4009" i="11" s="1"/>
  <c r="J4009" i="11" s="1"/>
  <c r="Y4008" i="11"/>
  <c r="H4008" i="11"/>
  <c r="I4008" i="11" s="1"/>
  <c r="J4008" i="11" s="1"/>
  <c r="Y4007" i="11"/>
  <c r="H4007" i="11"/>
  <c r="I4007" i="11" s="1"/>
  <c r="J4007" i="11" s="1"/>
  <c r="D4007" i="11" s="1"/>
  <c r="Y4006" i="11"/>
  <c r="H4006" i="11"/>
  <c r="I4006" i="11" s="1"/>
  <c r="J4006" i="11" s="1"/>
  <c r="Y4005" i="11"/>
  <c r="H4005" i="11"/>
  <c r="I4005" i="11" s="1"/>
  <c r="J4005" i="11" s="1"/>
  <c r="Y4004" i="11"/>
  <c r="H4004" i="11"/>
  <c r="I4004" i="11" s="1"/>
  <c r="J4004" i="11" s="1"/>
  <c r="C4004" i="11" s="1"/>
  <c r="Y4003" i="11"/>
  <c r="H4003" i="11"/>
  <c r="I4003" i="11" s="1"/>
  <c r="J4003" i="11" s="1"/>
  <c r="Y4002" i="11"/>
  <c r="H4002" i="11"/>
  <c r="I4002" i="11" s="1"/>
  <c r="J4002" i="11" s="1"/>
  <c r="Y4001" i="11"/>
  <c r="H4001" i="11"/>
  <c r="I4001" i="11" s="1"/>
  <c r="J4001" i="11" s="1"/>
  <c r="Y4000" i="11"/>
  <c r="H4000" i="11"/>
  <c r="I4000" i="11" s="1"/>
  <c r="J4000" i="11" s="1"/>
  <c r="B4000" i="11" s="1"/>
  <c r="Y3999" i="11"/>
  <c r="H3999" i="11"/>
  <c r="I3999" i="11" s="1"/>
  <c r="J3999" i="11" s="1"/>
  <c r="Y3998" i="11"/>
  <c r="H3998" i="11"/>
  <c r="I3998" i="11" s="1"/>
  <c r="J3998" i="11" s="1"/>
  <c r="Y3997" i="11"/>
  <c r="H3997" i="11"/>
  <c r="I3997" i="11" s="1"/>
  <c r="J3997" i="11" s="1"/>
  <c r="Y3996" i="11"/>
  <c r="H3996" i="11"/>
  <c r="I3996" i="11" s="1"/>
  <c r="J3996" i="11" s="1"/>
  <c r="D3996" i="11" s="1"/>
  <c r="Y3995" i="11"/>
  <c r="H3995" i="11"/>
  <c r="I3995" i="11" s="1"/>
  <c r="J3995" i="11" s="1"/>
  <c r="Y3994" i="11"/>
  <c r="H3994" i="11"/>
  <c r="I3994" i="11" s="1"/>
  <c r="J3994" i="11" s="1"/>
  <c r="Y3993" i="11"/>
  <c r="H3993" i="11"/>
  <c r="I3993" i="11" s="1"/>
  <c r="J3993" i="11" s="1"/>
  <c r="Y3992" i="11"/>
  <c r="H3992" i="11"/>
  <c r="I3992" i="11" s="1"/>
  <c r="J3992" i="11" s="1"/>
  <c r="B3992" i="11" s="1"/>
  <c r="D3992" i="11"/>
  <c r="Y3991" i="11"/>
  <c r="H3991" i="11"/>
  <c r="I3991" i="11" s="1"/>
  <c r="J3991" i="11" s="1"/>
  <c r="E3991" i="11" s="1"/>
  <c r="Y3990" i="11"/>
  <c r="H3990" i="11"/>
  <c r="I3990" i="11" s="1"/>
  <c r="J3990" i="11" s="1"/>
  <c r="Y3989" i="11"/>
  <c r="H3989" i="11"/>
  <c r="I3989" i="11" s="1"/>
  <c r="J3989" i="11" s="1"/>
  <c r="Y3988" i="11"/>
  <c r="H3988" i="11"/>
  <c r="I3988" i="11" s="1"/>
  <c r="J3988" i="11" s="1"/>
  <c r="Y3987" i="11"/>
  <c r="H3987" i="11"/>
  <c r="I3987" i="11" s="1"/>
  <c r="J3987" i="11" s="1"/>
  <c r="F3987" i="11" s="1"/>
  <c r="Y3986" i="11"/>
  <c r="H3986" i="11"/>
  <c r="I3986" i="11" s="1"/>
  <c r="J3986" i="11" s="1"/>
  <c r="B3986" i="11" s="1"/>
  <c r="Y3985" i="11"/>
  <c r="H3985" i="11"/>
  <c r="I3985" i="11" s="1"/>
  <c r="J3985" i="11" s="1"/>
  <c r="Y3984" i="11"/>
  <c r="H3984" i="11"/>
  <c r="I3984" i="11" s="1"/>
  <c r="J3984" i="11" s="1"/>
  <c r="Y3983" i="11"/>
  <c r="H3983" i="11"/>
  <c r="I3983" i="11" s="1"/>
  <c r="J3983" i="11" s="1"/>
  <c r="Y3982" i="11"/>
  <c r="H3982" i="11"/>
  <c r="I3982" i="11" s="1"/>
  <c r="J3982" i="11" s="1"/>
  <c r="Y3981" i="11"/>
  <c r="H3981" i="11"/>
  <c r="I3981" i="11" s="1"/>
  <c r="J3981" i="11" s="1"/>
  <c r="Y3980" i="11"/>
  <c r="H3980" i="11"/>
  <c r="I3980" i="11" s="1"/>
  <c r="J3980" i="11" s="1"/>
  <c r="Y3979" i="11"/>
  <c r="H3979" i="11"/>
  <c r="I3979" i="11" s="1"/>
  <c r="J3979" i="11" s="1"/>
  <c r="Y3978" i="11"/>
  <c r="H3978" i="11"/>
  <c r="I3978" i="11" s="1"/>
  <c r="J3978" i="11" s="1"/>
  <c r="B3978" i="11" s="1"/>
  <c r="Y3977" i="11"/>
  <c r="H3977" i="11"/>
  <c r="I3977" i="11" s="1"/>
  <c r="J3977" i="11" s="1"/>
  <c r="Y3976" i="11"/>
  <c r="H3976" i="11"/>
  <c r="I3976" i="11" s="1"/>
  <c r="J3976" i="11" s="1"/>
  <c r="Y3975" i="11"/>
  <c r="H3975" i="11"/>
  <c r="I3975" i="11" s="1"/>
  <c r="J3975" i="11" s="1"/>
  <c r="Y3974" i="11"/>
  <c r="H3974" i="11"/>
  <c r="I3974" i="11" s="1"/>
  <c r="J3974" i="11" s="1"/>
  <c r="B3974" i="11" s="1"/>
  <c r="Y3973" i="11"/>
  <c r="H3973" i="11"/>
  <c r="I3973" i="11" s="1"/>
  <c r="J3973" i="11" s="1"/>
  <c r="Y3972" i="11"/>
  <c r="H3972" i="11"/>
  <c r="I3972" i="11" s="1"/>
  <c r="J3972" i="11" s="1"/>
  <c r="D3972" i="11" s="1"/>
  <c r="Y3971" i="11"/>
  <c r="H3971" i="11"/>
  <c r="I3971" i="11" s="1"/>
  <c r="J3971" i="11" s="1"/>
  <c r="Y3970" i="11"/>
  <c r="H3970" i="11"/>
  <c r="I3970" i="11" s="1"/>
  <c r="J3970" i="11" s="1"/>
  <c r="Y3969" i="11"/>
  <c r="H3969" i="11"/>
  <c r="I3969" i="11" s="1"/>
  <c r="J3969" i="11" s="1"/>
  <c r="Y3968" i="11"/>
  <c r="H3968" i="11"/>
  <c r="I3968" i="11" s="1"/>
  <c r="J3968" i="11" s="1"/>
  <c r="Y3967" i="11"/>
  <c r="H3967" i="11"/>
  <c r="I3967" i="11" s="1"/>
  <c r="J3967" i="11" s="1"/>
  <c r="F3967" i="11" s="1"/>
  <c r="Y3966" i="11"/>
  <c r="H3966" i="11"/>
  <c r="I3966" i="11" s="1"/>
  <c r="J3966" i="11" s="1"/>
  <c r="B3966" i="11" s="1"/>
  <c r="Y3965" i="11"/>
  <c r="H3965" i="11"/>
  <c r="I3965" i="11" s="1"/>
  <c r="J3965" i="11" s="1"/>
  <c r="Y3964" i="11"/>
  <c r="H3964" i="11"/>
  <c r="I3964" i="11" s="1"/>
  <c r="J3964" i="11" s="1"/>
  <c r="Y3963" i="11"/>
  <c r="H3963" i="11"/>
  <c r="I3963" i="11" s="1"/>
  <c r="J3963" i="11" s="1"/>
  <c r="Y3962" i="11"/>
  <c r="H3962" i="11"/>
  <c r="I3962" i="11" s="1"/>
  <c r="J3962" i="11" s="1"/>
  <c r="B3962" i="11" s="1"/>
  <c r="Y3961" i="11"/>
  <c r="H3961" i="11"/>
  <c r="I3961" i="11" s="1"/>
  <c r="J3961" i="11" s="1"/>
  <c r="Y3960" i="11"/>
  <c r="H3960" i="11"/>
  <c r="I3960" i="11" s="1"/>
  <c r="J3960" i="11" s="1"/>
  <c r="Y3959" i="11"/>
  <c r="H3959" i="11"/>
  <c r="I3959" i="11" s="1"/>
  <c r="J3959" i="11" s="1"/>
  <c r="Y3958" i="11"/>
  <c r="H3958" i="11"/>
  <c r="I3958" i="11" s="1"/>
  <c r="J3958" i="11" s="1"/>
  <c r="Y3957" i="11"/>
  <c r="H3957" i="11"/>
  <c r="I3957" i="11" s="1"/>
  <c r="J3957" i="11" s="1"/>
  <c r="Y3956" i="11"/>
  <c r="H3956" i="11"/>
  <c r="I3956" i="11" s="1"/>
  <c r="J3956" i="11" s="1"/>
  <c r="Y3955" i="11"/>
  <c r="H3955" i="11"/>
  <c r="I3955" i="11" s="1"/>
  <c r="J3955" i="11" s="1"/>
  <c r="Y3954" i="11"/>
  <c r="H3954" i="11"/>
  <c r="I3954" i="11" s="1"/>
  <c r="J3954" i="11" s="1"/>
  <c r="B3954" i="11" s="1"/>
  <c r="Y3953" i="11"/>
  <c r="H3953" i="11"/>
  <c r="I3953" i="11" s="1"/>
  <c r="J3953" i="11" s="1"/>
  <c r="Y3952" i="11"/>
  <c r="H3952" i="11"/>
  <c r="I3952" i="11" s="1"/>
  <c r="J3952" i="11" s="1"/>
  <c r="C3952" i="11" s="1"/>
  <c r="Y3951" i="11"/>
  <c r="H3951" i="11"/>
  <c r="I3951" i="11" s="1"/>
  <c r="J3951" i="11" s="1"/>
  <c r="Y3950" i="11"/>
  <c r="H3950" i="11"/>
  <c r="I3950" i="11" s="1"/>
  <c r="J3950" i="11" s="1"/>
  <c r="Y3949" i="11"/>
  <c r="H3949" i="11"/>
  <c r="I3949" i="11" s="1"/>
  <c r="J3949" i="11" s="1"/>
  <c r="Y3948" i="11"/>
  <c r="H3948" i="11"/>
  <c r="I3948" i="11" s="1"/>
  <c r="J3948" i="11" s="1"/>
  <c r="B3948" i="11" s="1"/>
  <c r="Y3947" i="11"/>
  <c r="H3947" i="11"/>
  <c r="I3947" i="11" s="1"/>
  <c r="J3947" i="11" s="1"/>
  <c r="B3947" i="11" s="1"/>
  <c r="Y3946" i="11"/>
  <c r="H3946" i="11"/>
  <c r="I3946" i="11" s="1"/>
  <c r="J3946" i="11" s="1"/>
  <c r="Y3945" i="11"/>
  <c r="H3945" i="11"/>
  <c r="I3945" i="11" s="1"/>
  <c r="J3945" i="11" s="1"/>
  <c r="D3945" i="11" s="1"/>
  <c r="Y3944" i="11"/>
  <c r="H3944" i="11"/>
  <c r="I3944" i="11" s="1"/>
  <c r="J3944" i="11" s="1"/>
  <c r="Y3943" i="11"/>
  <c r="H3943" i="11"/>
  <c r="I3943" i="11" s="1"/>
  <c r="J3943" i="11" s="1"/>
  <c r="Y3942" i="11"/>
  <c r="H3942" i="11"/>
  <c r="I3942" i="11" s="1"/>
  <c r="J3942" i="11" s="1"/>
  <c r="Y3941" i="11"/>
  <c r="H3941" i="11"/>
  <c r="I3941" i="11" s="1"/>
  <c r="J3941" i="11" s="1"/>
  <c r="D3941" i="11" s="1"/>
  <c r="Y3940" i="11"/>
  <c r="H3940" i="11"/>
  <c r="I3940" i="11" s="1"/>
  <c r="J3940" i="11" s="1"/>
  <c r="F3940" i="11" s="1"/>
  <c r="Y3939" i="11"/>
  <c r="H3939" i="11"/>
  <c r="I3939" i="11" s="1"/>
  <c r="J3939" i="11" s="1"/>
  <c r="Y3938" i="11"/>
  <c r="H3938" i="11"/>
  <c r="I3938" i="11" s="1"/>
  <c r="J3938" i="11" s="1"/>
  <c r="Y3937" i="11"/>
  <c r="H3937" i="11"/>
  <c r="I3937" i="11" s="1"/>
  <c r="J3937" i="11" s="1"/>
  <c r="D3937" i="11" s="1"/>
  <c r="Y3936" i="11"/>
  <c r="H3936" i="11"/>
  <c r="I3936" i="11" s="1"/>
  <c r="J3936" i="11" s="1"/>
  <c r="Y3935" i="11"/>
  <c r="I3935" i="11"/>
  <c r="J3935" i="11" s="1"/>
  <c r="H3935" i="11"/>
  <c r="Y3934" i="11"/>
  <c r="H3934" i="11"/>
  <c r="I3934" i="11" s="1"/>
  <c r="J3934" i="11" s="1"/>
  <c r="Y3933" i="11"/>
  <c r="H3933" i="11"/>
  <c r="I3933" i="11" s="1"/>
  <c r="J3933" i="11" s="1"/>
  <c r="D3933" i="11" s="1"/>
  <c r="Y3932" i="11"/>
  <c r="H3932" i="11"/>
  <c r="I3932" i="11" s="1"/>
  <c r="J3932" i="11" s="1"/>
  <c r="F3932" i="11" s="1"/>
  <c r="Y3931" i="11"/>
  <c r="H3931" i="11"/>
  <c r="I3931" i="11" s="1"/>
  <c r="J3931" i="11" s="1"/>
  <c r="Y3930" i="11"/>
  <c r="H3930" i="11"/>
  <c r="I3930" i="11" s="1"/>
  <c r="J3930" i="11" s="1"/>
  <c r="Y3929" i="11"/>
  <c r="H3929" i="11"/>
  <c r="I3929" i="11" s="1"/>
  <c r="J3929" i="11" s="1"/>
  <c r="Y3928" i="11"/>
  <c r="H3928" i="11"/>
  <c r="I3928" i="11" s="1"/>
  <c r="J3928" i="11" s="1"/>
  <c r="F3928" i="11" s="1"/>
  <c r="Y3927" i="11"/>
  <c r="H3927" i="11"/>
  <c r="I3927" i="11" s="1"/>
  <c r="J3927" i="11" s="1"/>
  <c r="Y3926" i="11"/>
  <c r="H3926" i="11"/>
  <c r="I3926" i="11" s="1"/>
  <c r="J3926" i="11" s="1"/>
  <c r="Y3925" i="11"/>
  <c r="H3925" i="11"/>
  <c r="I3925" i="11" s="1"/>
  <c r="J3925" i="11" s="1"/>
  <c r="D3925" i="11" s="1"/>
  <c r="Y3924" i="11"/>
  <c r="H3924" i="11"/>
  <c r="I3924" i="11" s="1"/>
  <c r="J3924" i="11" s="1"/>
  <c r="Y3923" i="11"/>
  <c r="H3923" i="11"/>
  <c r="I3923" i="11" s="1"/>
  <c r="J3923" i="11" s="1"/>
  <c r="Y3922" i="11"/>
  <c r="H3922" i="11"/>
  <c r="I3922" i="11" s="1"/>
  <c r="J3922" i="11" s="1"/>
  <c r="Y3921" i="11"/>
  <c r="H3921" i="11"/>
  <c r="I3921" i="11" s="1"/>
  <c r="J3921" i="11" s="1"/>
  <c r="D3921" i="11" s="1"/>
  <c r="Y3920" i="11"/>
  <c r="H3920" i="11"/>
  <c r="I3920" i="11" s="1"/>
  <c r="J3920" i="11" s="1"/>
  <c r="Y3919" i="11"/>
  <c r="H3919" i="11"/>
  <c r="I3919" i="11" s="1"/>
  <c r="J3919" i="11" s="1"/>
  <c r="Y3918" i="11"/>
  <c r="H3918" i="11"/>
  <c r="I3918" i="11" s="1"/>
  <c r="J3918" i="11" s="1"/>
  <c r="Y3917" i="11"/>
  <c r="H3917" i="11"/>
  <c r="I3917" i="11" s="1"/>
  <c r="J3917" i="11" s="1"/>
  <c r="C3917" i="11" s="1"/>
  <c r="Y3916" i="11"/>
  <c r="H3916" i="11"/>
  <c r="I3916" i="11" s="1"/>
  <c r="J3916" i="11" s="1"/>
  <c r="Y3915" i="11"/>
  <c r="H3915" i="11"/>
  <c r="I3915" i="11" s="1"/>
  <c r="J3915" i="11" s="1"/>
  <c r="Y3914" i="11"/>
  <c r="H3914" i="11"/>
  <c r="I3914" i="11" s="1"/>
  <c r="J3914" i="11" s="1"/>
  <c r="Y3913" i="11"/>
  <c r="H3913" i="11"/>
  <c r="I3913" i="11" s="1"/>
  <c r="J3913" i="11" s="1"/>
  <c r="D3913" i="11" s="1"/>
  <c r="Y3912" i="11"/>
  <c r="H3912" i="11"/>
  <c r="I3912" i="11" s="1"/>
  <c r="J3912" i="11" s="1"/>
  <c r="E3912" i="11" s="1"/>
  <c r="Y3911" i="11"/>
  <c r="H3911" i="11"/>
  <c r="I3911" i="11" s="1"/>
  <c r="J3911" i="11" s="1"/>
  <c r="Y3910" i="11"/>
  <c r="H3910" i="11"/>
  <c r="I3910" i="11" s="1"/>
  <c r="J3910" i="11" s="1"/>
  <c r="Y3909" i="11"/>
  <c r="H3909" i="11"/>
  <c r="I3909" i="11" s="1"/>
  <c r="J3909" i="11" s="1"/>
  <c r="D3909" i="11" s="1"/>
  <c r="Y3908" i="11"/>
  <c r="H3908" i="11"/>
  <c r="I3908" i="11" s="1"/>
  <c r="J3908" i="11" s="1"/>
  <c r="Y3907" i="11"/>
  <c r="H3907" i="11"/>
  <c r="I3907" i="11" s="1"/>
  <c r="J3907" i="11" s="1"/>
  <c r="Y3906" i="11"/>
  <c r="H3906" i="11"/>
  <c r="I3906" i="11" s="1"/>
  <c r="J3906" i="11" s="1"/>
  <c r="Y3905" i="11"/>
  <c r="H3905" i="11"/>
  <c r="I3905" i="11" s="1"/>
  <c r="J3905" i="11" s="1"/>
  <c r="D3905" i="11" s="1"/>
  <c r="Y3904" i="11"/>
  <c r="H3904" i="11"/>
  <c r="I3904" i="11" s="1"/>
  <c r="J3904" i="11" s="1"/>
  <c r="F3904" i="11" s="1"/>
  <c r="Y3903" i="11"/>
  <c r="H3903" i="11"/>
  <c r="I3903" i="11" s="1"/>
  <c r="J3903" i="11" s="1"/>
  <c r="Y3902" i="11"/>
  <c r="H3902" i="11"/>
  <c r="I3902" i="11" s="1"/>
  <c r="J3902" i="11" s="1"/>
  <c r="Y3901" i="11"/>
  <c r="H3901" i="11"/>
  <c r="I3901" i="11" s="1"/>
  <c r="J3901" i="11" s="1"/>
  <c r="Y3900" i="11"/>
  <c r="H3900" i="11"/>
  <c r="I3900" i="11" s="1"/>
  <c r="J3900" i="11" s="1"/>
  <c r="Y3899" i="11"/>
  <c r="H3899" i="11"/>
  <c r="I3899" i="11" s="1"/>
  <c r="J3899" i="11" s="1"/>
  <c r="Y3898" i="11"/>
  <c r="H3898" i="11"/>
  <c r="I3898" i="11" s="1"/>
  <c r="J3898" i="11" s="1"/>
  <c r="Y3897" i="11"/>
  <c r="H3897" i="11"/>
  <c r="I3897" i="11" s="1"/>
  <c r="J3897" i="11" s="1"/>
  <c r="Y3896" i="11"/>
  <c r="H3896" i="11"/>
  <c r="I3896" i="11" s="1"/>
  <c r="J3896" i="11" s="1"/>
  <c r="Y3895" i="11"/>
  <c r="H3895" i="11"/>
  <c r="I3895" i="11" s="1"/>
  <c r="J3895" i="11" s="1"/>
  <c r="Y3894" i="11"/>
  <c r="H3894" i="11"/>
  <c r="I3894" i="11" s="1"/>
  <c r="J3894" i="11" s="1"/>
  <c r="Y3893" i="11"/>
  <c r="H3893" i="11"/>
  <c r="I3893" i="11" s="1"/>
  <c r="J3893" i="11" s="1"/>
  <c r="Y3892" i="11"/>
  <c r="H3892" i="11"/>
  <c r="I3892" i="11" s="1"/>
  <c r="J3892" i="11" s="1"/>
  <c r="Y3891" i="11"/>
  <c r="H3891" i="11"/>
  <c r="I3891" i="11" s="1"/>
  <c r="J3891" i="11" s="1"/>
  <c r="Y3890" i="11"/>
  <c r="H3890" i="11"/>
  <c r="I3890" i="11" s="1"/>
  <c r="J3890" i="11" s="1"/>
  <c r="Y3889" i="11"/>
  <c r="H3889" i="11"/>
  <c r="I3889" i="11" s="1"/>
  <c r="J3889" i="11" s="1"/>
  <c r="D3889" i="11" s="1"/>
  <c r="Y3888" i="11"/>
  <c r="H3888" i="11"/>
  <c r="I3888" i="11" s="1"/>
  <c r="J3888" i="11" s="1"/>
  <c r="Y3887" i="11"/>
  <c r="H3887" i="11"/>
  <c r="I3887" i="11" s="1"/>
  <c r="J3887" i="11" s="1"/>
  <c r="Y3886" i="11"/>
  <c r="H3886" i="11"/>
  <c r="I3886" i="11" s="1"/>
  <c r="J3886" i="11" s="1"/>
  <c r="Y3885" i="11"/>
  <c r="H3885" i="11"/>
  <c r="I3885" i="11" s="1"/>
  <c r="J3885" i="11" s="1"/>
  <c r="D3885" i="11" s="1"/>
  <c r="Y3884" i="11"/>
  <c r="H3884" i="11"/>
  <c r="I3884" i="11" s="1"/>
  <c r="J3884" i="11" s="1"/>
  <c r="Y3883" i="11"/>
  <c r="H3883" i="11"/>
  <c r="I3883" i="11" s="1"/>
  <c r="J3883" i="11" s="1"/>
  <c r="Y3882" i="11"/>
  <c r="H3882" i="11"/>
  <c r="I3882" i="11" s="1"/>
  <c r="J3882" i="11" s="1"/>
  <c r="Y3881" i="11"/>
  <c r="H3881" i="11"/>
  <c r="I3881" i="11" s="1"/>
  <c r="J3881" i="11" s="1"/>
  <c r="Y3880" i="11"/>
  <c r="H3880" i="11"/>
  <c r="I3880" i="11" s="1"/>
  <c r="J3880" i="11" s="1"/>
  <c r="F3880" i="11" s="1"/>
  <c r="Y3879" i="11"/>
  <c r="H3879" i="11"/>
  <c r="I3879" i="11" s="1"/>
  <c r="J3879" i="11" s="1"/>
  <c r="Y3878" i="11"/>
  <c r="H3878" i="11"/>
  <c r="I3878" i="11" s="1"/>
  <c r="J3878" i="11" s="1"/>
  <c r="Y3877" i="11"/>
  <c r="H3877" i="11"/>
  <c r="I3877" i="11" s="1"/>
  <c r="J3877" i="11" s="1"/>
  <c r="B3877" i="11" s="1"/>
  <c r="Y3876" i="11"/>
  <c r="H3876" i="11"/>
  <c r="I3876" i="11" s="1"/>
  <c r="J3876" i="11" s="1"/>
  <c r="Y3875" i="11"/>
  <c r="H3875" i="11"/>
  <c r="I3875" i="11" s="1"/>
  <c r="J3875" i="11" s="1"/>
  <c r="Y3874" i="11"/>
  <c r="H3874" i="11"/>
  <c r="I3874" i="11" s="1"/>
  <c r="J3874" i="11" s="1"/>
  <c r="Y3873" i="11"/>
  <c r="H3873" i="11"/>
  <c r="I3873" i="11" s="1"/>
  <c r="J3873" i="11" s="1"/>
  <c r="Y3872" i="11"/>
  <c r="H3872" i="11"/>
  <c r="I3872" i="11" s="1"/>
  <c r="J3872" i="11" s="1"/>
  <c r="Y3871" i="11"/>
  <c r="H3871" i="11"/>
  <c r="I3871" i="11" s="1"/>
  <c r="J3871" i="11" s="1"/>
  <c r="Y3870" i="11"/>
  <c r="H3870" i="11"/>
  <c r="I3870" i="11" s="1"/>
  <c r="J3870" i="11" s="1"/>
  <c r="Y3869" i="11"/>
  <c r="H3869" i="11"/>
  <c r="I3869" i="11" s="1"/>
  <c r="J3869" i="11" s="1"/>
  <c r="C3869" i="11" s="1"/>
  <c r="Y3868" i="11"/>
  <c r="H3868" i="11"/>
  <c r="I3868" i="11" s="1"/>
  <c r="J3868" i="11" s="1"/>
  <c r="Y3867" i="11"/>
  <c r="H3867" i="11"/>
  <c r="I3867" i="11" s="1"/>
  <c r="J3867" i="11" s="1"/>
  <c r="Y3866" i="11"/>
  <c r="H3866" i="11"/>
  <c r="I3866" i="11" s="1"/>
  <c r="J3866" i="11" s="1"/>
  <c r="Y3865" i="11"/>
  <c r="H3865" i="11"/>
  <c r="I3865" i="11" s="1"/>
  <c r="J3865" i="11" s="1"/>
  <c r="D3865" i="11" s="1"/>
  <c r="Y3864" i="11"/>
  <c r="H3864" i="11"/>
  <c r="I3864" i="11" s="1"/>
  <c r="J3864" i="11" s="1"/>
  <c r="Y3863" i="11"/>
  <c r="H3863" i="11"/>
  <c r="I3863" i="11" s="1"/>
  <c r="J3863" i="11" s="1"/>
  <c r="Y3862" i="11"/>
  <c r="H3862" i="11"/>
  <c r="I3862" i="11" s="1"/>
  <c r="J3862" i="11" s="1"/>
  <c r="Y3861" i="11"/>
  <c r="H3861" i="11"/>
  <c r="I3861" i="11" s="1"/>
  <c r="J3861" i="11" s="1"/>
  <c r="D3861" i="11" s="1"/>
  <c r="Y3860" i="11"/>
  <c r="H3860" i="11"/>
  <c r="I3860" i="11" s="1"/>
  <c r="J3860" i="11" s="1"/>
  <c r="Y3859" i="11"/>
  <c r="H3859" i="11"/>
  <c r="I3859" i="11" s="1"/>
  <c r="J3859" i="11" s="1"/>
  <c r="Y3858" i="11"/>
  <c r="J3858" i="11"/>
  <c r="H3858" i="11"/>
  <c r="I3858" i="11" s="1"/>
  <c r="Y3857" i="11"/>
  <c r="H3857" i="11"/>
  <c r="I3857" i="11" s="1"/>
  <c r="J3857" i="11" s="1"/>
  <c r="D3857" i="11" s="1"/>
  <c r="Y3856" i="11"/>
  <c r="H3856" i="11"/>
  <c r="I3856" i="11" s="1"/>
  <c r="J3856" i="11" s="1"/>
  <c r="F3856" i="11" s="1"/>
  <c r="Y3855" i="11"/>
  <c r="H3855" i="11"/>
  <c r="I3855" i="11" s="1"/>
  <c r="J3855" i="11" s="1"/>
  <c r="Y3854" i="11"/>
  <c r="H3854" i="11"/>
  <c r="I3854" i="11" s="1"/>
  <c r="J3854" i="11" s="1"/>
  <c r="Y3853" i="11"/>
  <c r="H3853" i="11"/>
  <c r="I3853" i="11" s="1"/>
  <c r="J3853" i="11" s="1"/>
  <c r="Y3852" i="11"/>
  <c r="H3852" i="11"/>
  <c r="I3852" i="11" s="1"/>
  <c r="J3852" i="11" s="1"/>
  <c r="Y3851" i="11"/>
  <c r="H3851" i="11"/>
  <c r="I3851" i="11" s="1"/>
  <c r="J3851" i="11" s="1"/>
  <c r="Y3850" i="11"/>
  <c r="H3850" i="11"/>
  <c r="I3850" i="11" s="1"/>
  <c r="J3850" i="11" s="1"/>
  <c r="Y3849" i="11"/>
  <c r="H3849" i="11"/>
  <c r="I3849" i="11" s="1"/>
  <c r="J3849" i="11" s="1"/>
  <c r="C3849" i="11" s="1"/>
  <c r="Y3848" i="11"/>
  <c r="H3848" i="11"/>
  <c r="I3848" i="11" s="1"/>
  <c r="J3848" i="11" s="1"/>
  <c r="Y3847" i="11"/>
  <c r="H3847" i="11"/>
  <c r="I3847" i="11" s="1"/>
  <c r="J3847" i="11" s="1"/>
  <c r="Y3846" i="11"/>
  <c r="H3846" i="11"/>
  <c r="I3846" i="11" s="1"/>
  <c r="J3846" i="11" s="1"/>
  <c r="Y3845" i="11"/>
  <c r="H3845" i="11"/>
  <c r="I3845" i="11" s="1"/>
  <c r="J3845" i="11" s="1"/>
  <c r="C3845" i="11" s="1"/>
  <c r="Y3844" i="11"/>
  <c r="H3844" i="11"/>
  <c r="I3844" i="11" s="1"/>
  <c r="J3844" i="11" s="1"/>
  <c r="Y3843" i="11"/>
  <c r="H3843" i="11"/>
  <c r="I3843" i="11" s="1"/>
  <c r="J3843" i="11" s="1"/>
  <c r="Y3842" i="11"/>
  <c r="H3842" i="11"/>
  <c r="I3842" i="11" s="1"/>
  <c r="J3842" i="11" s="1"/>
  <c r="Y3841" i="11"/>
  <c r="H3841" i="11"/>
  <c r="I3841" i="11" s="1"/>
  <c r="J3841" i="11" s="1"/>
  <c r="C3841" i="11" s="1"/>
  <c r="Y3840" i="11"/>
  <c r="H3840" i="11"/>
  <c r="I3840" i="11" s="1"/>
  <c r="J3840" i="11" s="1"/>
  <c r="F3840" i="11" s="1"/>
  <c r="Y3839" i="11"/>
  <c r="H3839" i="11"/>
  <c r="I3839" i="11" s="1"/>
  <c r="J3839" i="11" s="1"/>
  <c r="Y3838" i="11"/>
  <c r="H3838" i="11"/>
  <c r="I3838" i="11" s="1"/>
  <c r="J3838" i="11" s="1"/>
  <c r="Y3837" i="11"/>
  <c r="H3837" i="11"/>
  <c r="I3837" i="11" s="1"/>
  <c r="J3837" i="11" s="1"/>
  <c r="Y3836" i="11"/>
  <c r="H3836" i="11"/>
  <c r="I3836" i="11" s="1"/>
  <c r="J3836" i="11" s="1"/>
  <c r="Y3835" i="11"/>
  <c r="H3835" i="11"/>
  <c r="I3835" i="11" s="1"/>
  <c r="J3835" i="11" s="1"/>
  <c r="Y3834" i="11"/>
  <c r="H3834" i="11"/>
  <c r="I3834" i="11" s="1"/>
  <c r="J3834" i="11" s="1"/>
  <c r="Y3833" i="11"/>
  <c r="H3833" i="11"/>
  <c r="I3833" i="11" s="1"/>
  <c r="J3833" i="11" s="1"/>
  <c r="Y3832" i="11"/>
  <c r="H3832" i="11"/>
  <c r="I3832" i="11" s="1"/>
  <c r="J3832" i="11" s="1"/>
  <c r="Y3831" i="11"/>
  <c r="H3831" i="11"/>
  <c r="I3831" i="11" s="1"/>
  <c r="J3831" i="11" s="1"/>
  <c r="Y3830" i="11"/>
  <c r="H3830" i="11"/>
  <c r="I3830" i="11" s="1"/>
  <c r="J3830" i="11" s="1"/>
  <c r="Y3829" i="11"/>
  <c r="H3829" i="11"/>
  <c r="I3829" i="11" s="1"/>
  <c r="J3829" i="11" s="1"/>
  <c r="B3829" i="11" s="1"/>
  <c r="Y3828" i="11"/>
  <c r="H3828" i="11"/>
  <c r="I3828" i="11" s="1"/>
  <c r="J3828" i="11" s="1"/>
  <c r="Y3827" i="11"/>
  <c r="H3827" i="11"/>
  <c r="I3827" i="11" s="1"/>
  <c r="J3827" i="11" s="1"/>
  <c r="Y3826" i="11"/>
  <c r="H3826" i="11"/>
  <c r="I3826" i="11" s="1"/>
  <c r="J3826" i="11" s="1"/>
  <c r="Y3825" i="11"/>
  <c r="H3825" i="11"/>
  <c r="I3825" i="11" s="1"/>
  <c r="J3825" i="11" s="1"/>
  <c r="Y3824" i="11"/>
  <c r="H3824" i="11"/>
  <c r="I3824" i="11" s="1"/>
  <c r="J3824" i="11" s="1"/>
  <c r="F3824" i="11" s="1"/>
  <c r="Y3823" i="11"/>
  <c r="H3823" i="11"/>
  <c r="I3823" i="11" s="1"/>
  <c r="J3823" i="11" s="1"/>
  <c r="Y3822" i="11"/>
  <c r="H3822" i="11"/>
  <c r="I3822" i="11" s="1"/>
  <c r="J3822" i="11" s="1"/>
  <c r="Y3821" i="11"/>
  <c r="H3821" i="11"/>
  <c r="I3821" i="11" s="1"/>
  <c r="J3821" i="11" s="1"/>
  <c r="B3821" i="11" s="1"/>
  <c r="Y3820" i="11"/>
  <c r="H3820" i="11"/>
  <c r="I3820" i="11" s="1"/>
  <c r="J3820" i="11" s="1"/>
  <c r="Y3819" i="11"/>
  <c r="H3819" i="11"/>
  <c r="I3819" i="11" s="1"/>
  <c r="J3819" i="11" s="1"/>
  <c r="Y3818" i="11"/>
  <c r="H3818" i="11"/>
  <c r="I3818" i="11" s="1"/>
  <c r="J3818" i="11" s="1"/>
  <c r="Y3817" i="11"/>
  <c r="H3817" i="11"/>
  <c r="I3817" i="11" s="1"/>
  <c r="J3817" i="11" s="1"/>
  <c r="D3817" i="11" s="1"/>
  <c r="Y3816" i="11"/>
  <c r="H3816" i="11"/>
  <c r="I3816" i="11" s="1"/>
  <c r="J3816" i="11" s="1"/>
  <c r="F3816" i="11" s="1"/>
  <c r="Y3815" i="11"/>
  <c r="H3815" i="11"/>
  <c r="I3815" i="11" s="1"/>
  <c r="J3815" i="11" s="1"/>
  <c r="Y3814" i="11"/>
  <c r="H3814" i="11"/>
  <c r="I3814" i="11" s="1"/>
  <c r="J3814" i="11" s="1"/>
  <c r="Y3813" i="11"/>
  <c r="H3813" i="11"/>
  <c r="I3813" i="11" s="1"/>
  <c r="J3813" i="11" s="1"/>
  <c r="Y3812" i="11"/>
  <c r="H3812" i="11"/>
  <c r="I3812" i="11" s="1"/>
  <c r="J3812" i="11" s="1"/>
  <c r="Y3811" i="11"/>
  <c r="H3811" i="11"/>
  <c r="I3811" i="11" s="1"/>
  <c r="J3811" i="11" s="1"/>
  <c r="Y3810" i="11"/>
  <c r="H3810" i="11"/>
  <c r="I3810" i="11" s="1"/>
  <c r="J3810" i="11" s="1"/>
  <c r="Y3809" i="11"/>
  <c r="H3809" i="11"/>
  <c r="I3809" i="11" s="1"/>
  <c r="J3809" i="11" s="1"/>
  <c r="B3809" i="11" s="1"/>
  <c r="Y3808" i="11"/>
  <c r="H3808" i="11"/>
  <c r="I3808" i="11" s="1"/>
  <c r="J3808" i="11" s="1"/>
  <c r="Y3807" i="11"/>
  <c r="H3807" i="11"/>
  <c r="I3807" i="11" s="1"/>
  <c r="J3807" i="11" s="1"/>
  <c r="Y3806" i="11"/>
  <c r="H3806" i="11"/>
  <c r="I3806" i="11" s="1"/>
  <c r="J3806" i="11" s="1"/>
  <c r="Y3805" i="11"/>
  <c r="H3805" i="11"/>
  <c r="I3805" i="11" s="1"/>
  <c r="J3805" i="11" s="1"/>
  <c r="Y3804" i="11"/>
  <c r="H3804" i="11"/>
  <c r="I3804" i="11" s="1"/>
  <c r="J3804" i="11" s="1"/>
  <c r="Y3803" i="11"/>
  <c r="H3803" i="11"/>
  <c r="I3803" i="11" s="1"/>
  <c r="J3803" i="11" s="1"/>
  <c r="Y3802" i="11"/>
  <c r="H3802" i="11"/>
  <c r="I3802" i="11" s="1"/>
  <c r="J3802" i="11" s="1"/>
  <c r="Y3801" i="11"/>
  <c r="H3801" i="11"/>
  <c r="I3801" i="11" s="1"/>
  <c r="J3801" i="11" s="1"/>
  <c r="Y3800" i="11"/>
  <c r="H3800" i="11"/>
  <c r="I3800" i="11" s="1"/>
  <c r="J3800" i="11" s="1"/>
  <c r="F3800" i="11" s="1"/>
  <c r="Y3799" i="11"/>
  <c r="H3799" i="11"/>
  <c r="I3799" i="11" s="1"/>
  <c r="J3799" i="11" s="1"/>
  <c r="Y3798" i="11"/>
  <c r="H3798" i="11"/>
  <c r="I3798" i="11" s="1"/>
  <c r="J3798" i="11" s="1"/>
  <c r="Y3797" i="11"/>
  <c r="H3797" i="11"/>
  <c r="I3797" i="11" s="1"/>
  <c r="J3797" i="11" s="1"/>
  <c r="Y3796" i="11"/>
  <c r="H3796" i="11"/>
  <c r="I3796" i="11" s="1"/>
  <c r="J3796" i="11" s="1"/>
  <c r="F3796" i="11" s="1"/>
  <c r="Y3795" i="11"/>
  <c r="H3795" i="11"/>
  <c r="I3795" i="11" s="1"/>
  <c r="J3795" i="11" s="1"/>
  <c r="Y3794" i="11"/>
  <c r="H3794" i="11"/>
  <c r="I3794" i="11" s="1"/>
  <c r="J3794" i="11" s="1"/>
  <c r="Y3793" i="11"/>
  <c r="H3793" i="11"/>
  <c r="I3793" i="11" s="1"/>
  <c r="J3793" i="11" s="1"/>
  <c r="C3793" i="11" s="1"/>
  <c r="Y3792" i="11"/>
  <c r="H3792" i="11"/>
  <c r="I3792" i="11" s="1"/>
  <c r="J3792" i="11" s="1"/>
  <c r="F3792" i="11" s="1"/>
  <c r="Y3791" i="11"/>
  <c r="H3791" i="11"/>
  <c r="I3791" i="11" s="1"/>
  <c r="J3791" i="11" s="1"/>
  <c r="Y3790" i="11"/>
  <c r="H3790" i="11"/>
  <c r="I3790" i="11" s="1"/>
  <c r="J3790" i="11" s="1"/>
  <c r="Y3789" i="11"/>
  <c r="H3789" i="11"/>
  <c r="I3789" i="11" s="1"/>
  <c r="J3789" i="11" s="1"/>
  <c r="F3789" i="11" s="1"/>
  <c r="Y3788" i="11"/>
  <c r="H3788" i="11"/>
  <c r="I3788" i="11" s="1"/>
  <c r="J3788" i="11" s="1"/>
  <c r="F3788" i="11" s="1"/>
  <c r="Y3787" i="11"/>
  <c r="H3787" i="11"/>
  <c r="I3787" i="11" s="1"/>
  <c r="J3787" i="11" s="1"/>
  <c r="Y3786" i="11"/>
  <c r="H3786" i="11"/>
  <c r="I3786" i="11" s="1"/>
  <c r="J3786" i="11" s="1"/>
  <c r="Y3785" i="11"/>
  <c r="H3785" i="11"/>
  <c r="I3785" i="11" s="1"/>
  <c r="J3785" i="11" s="1"/>
  <c r="C3785" i="11" s="1"/>
  <c r="Y3784" i="11"/>
  <c r="H3784" i="11"/>
  <c r="I3784" i="11" s="1"/>
  <c r="J3784" i="11" s="1"/>
  <c r="E3784" i="11" s="1"/>
  <c r="Y3783" i="11"/>
  <c r="H3783" i="11"/>
  <c r="I3783" i="11" s="1"/>
  <c r="J3783" i="11" s="1"/>
  <c r="Y3782" i="11"/>
  <c r="H3782" i="11"/>
  <c r="I3782" i="11" s="1"/>
  <c r="J3782" i="11" s="1"/>
  <c r="Y3781" i="11"/>
  <c r="H3781" i="11"/>
  <c r="I3781" i="11" s="1"/>
  <c r="J3781" i="11" s="1"/>
  <c r="B3781" i="11" s="1"/>
  <c r="Y3780" i="11"/>
  <c r="H3780" i="11"/>
  <c r="I3780" i="11" s="1"/>
  <c r="J3780" i="11" s="1"/>
  <c r="Y3779" i="11"/>
  <c r="H3779" i="11"/>
  <c r="I3779" i="11" s="1"/>
  <c r="J3779" i="11" s="1"/>
  <c r="Y3778" i="11"/>
  <c r="H3778" i="11"/>
  <c r="I3778" i="11" s="1"/>
  <c r="J3778" i="11" s="1"/>
  <c r="Y3777" i="11"/>
  <c r="H3777" i="11"/>
  <c r="I3777" i="11" s="1"/>
  <c r="J3777" i="11" s="1"/>
  <c r="B3777" i="11" s="1"/>
  <c r="Y3776" i="11"/>
  <c r="H3776" i="11"/>
  <c r="I3776" i="11" s="1"/>
  <c r="J3776" i="11" s="1"/>
  <c r="Y3775" i="11"/>
  <c r="H3775" i="11"/>
  <c r="I3775" i="11" s="1"/>
  <c r="J3775" i="11" s="1"/>
  <c r="Y3774" i="11"/>
  <c r="H3774" i="11"/>
  <c r="I3774" i="11" s="1"/>
  <c r="J3774" i="11" s="1"/>
  <c r="Y3773" i="11"/>
  <c r="H3773" i="11"/>
  <c r="I3773" i="11" s="1"/>
  <c r="J3773" i="11" s="1"/>
  <c r="D3773" i="11" s="1"/>
  <c r="Y3772" i="11"/>
  <c r="H3772" i="11"/>
  <c r="I3772" i="11" s="1"/>
  <c r="J3772" i="11" s="1"/>
  <c r="E3772" i="11" s="1"/>
  <c r="Y3771" i="11"/>
  <c r="H3771" i="11"/>
  <c r="I3771" i="11" s="1"/>
  <c r="J3771" i="11" s="1"/>
  <c r="Y3770" i="11"/>
  <c r="H3770" i="11"/>
  <c r="I3770" i="11" s="1"/>
  <c r="J3770" i="11" s="1"/>
  <c r="Y3769" i="11"/>
  <c r="H3769" i="11"/>
  <c r="I3769" i="11" s="1"/>
  <c r="J3769" i="11" s="1"/>
  <c r="Y3768" i="11"/>
  <c r="H3768" i="11"/>
  <c r="I3768" i="11" s="1"/>
  <c r="J3768" i="11" s="1"/>
  <c r="Y3767" i="11"/>
  <c r="H3767" i="11"/>
  <c r="I3767" i="11" s="1"/>
  <c r="J3767" i="11" s="1"/>
  <c r="Y3766" i="11"/>
  <c r="H3766" i="11"/>
  <c r="I3766" i="11" s="1"/>
  <c r="J3766" i="11" s="1"/>
  <c r="Y3765" i="11"/>
  <c r="H3765" i="11"/>
  <c r="I3765" i="11" s="1"/>
  <c r="J3765" i="11" s="1"/>
  <c r="Y3764" i="11"/>
  <c r="H3764" i="11"/>
  <c r="I3764" i="11" s="1"/>
  <c r="J3764" i="11" s="1"/>
  <c r="Y3763" i="11"/>
  <c r="H3763" i="11"/>
  <c r="I3763" i="11" s="1"/>
  <c r="J3763" i="11" s="1"/>
  <c r="Y3762" i="11"/>
  <c r="H3762" i="11"/>
  <c r="I3762" i="11" s="1"/>
  <c r="J3762" i="11" s="1"/>
  <c r="Y3761" i="11"/>
  <c r="H3761" i="11"/>
  <c r="I3761" i="11" s="1"/>
  <c r="J3761" i="11" s="1"/>
  <c r="D3761" i="11" s="1"/>
  <c r="Y3760" i="11"/>
  <c r="H3760" i="11"/>
  <c r="I3760" i="11" s="1"/>
  <c r="J3760" i="11" s="1"/>
  <c r="Y3759" i="11"/>
  <c r="H3759" i="11"/>
  <c r="I3759" i="11" s="1"/>
  <c r="J3759" i="11" s="1"/>
  <c r="Y3758" i="11"/>
  <c r="H3758" i="11"/>
  <c r="I3758" i="11" s="1"/>
  <c r="J3758" i="11" s="1"/>
  <c r="Y3757" i="11"/>
  <c r="H3757" i="11"/>
  <c r="I3757" i="11" s="1"/>
  <c r="J3757" i="11" s="1"/>
  <c r="D3757" i="11" s="1"/>
  <c r="Y3756" i="11"/>
  <c r="H3756" i="11"/>
  <c r="I3756" i="11" s="1"/>
  <c r="J3756" i="11" s="1"/>
  <c r="Y3755" i="11"/>
  <c r="H3755" i="11"/>
  <c r="I3755" i="11" s="1"/>
  <c r="J3755" i="11" s="1"/>
  <c r="Y3754" i="11"/>
  <c r="H3754" i="11"/>
  <c r="I3754" i="11" s="1"/>
  <c r="J3754" i="11" s="1"/>
  <c r="Y3753" i="11"/>
  <c r="H3753" i="11"/>
  <c r="I3753" i="11" s="1"/>
  <c r="J3753" i="11" s="1"/>
  <c r="Y3752" i="11"/>
  <c r="H3752" i="11"/>
  <c r="I3752" i="11" s="1"/>
  <c r="J3752" i="11" s="1"/>
  <c r="F3752" i="11" s="1"/>
  <c r="Y3751" i="11"/>
  <c r="H3751" i="11"/>
  <c r="I3751" i="11" s="1"/>
  <c r="J3751" i="11" s="1"/>
  <c r="Y3750" i="11"/>
  <c r="H3750" i="11"/>
  <c r="I3750" i="11" s="1"/>
  <c r="J3750" i="11" s="1"/>
  <c r="Y3749" i="11"/>
  <c r="H3749" i="11"/>
  <c r="I3749" i="11" s="1"/>
  <c r="J3749" i="11" s="1"/>
  <c r="D3749" i="11" s="1"/>
  <c r="Y3748" i="11"/>
  <c r="H3748" i="11"/>
  <c r="I3748" i="11" s="1"/>
  <c r="J3748" i="11" s="1"/>
  <c r="F3748" i="11" s="1"/>
  <c r="Y3747" i="11"/>
  <c r="H3747" i="11"/>
  <c r="I3747" i="11" s="1"/>
  <c r="J3747" i="11" s="1"/>
  <c r="Y3746" i="11"/>
  <c r="H3746" i="11"/>
  <c r="I3746" i="11" s="1"/>
  <c r="J3746" i="11" s="1"/>
  <c r="Y3745" i="11"/>
  <c r="H3745" i="11"/>
  <c r="I3745" i="11" s="1"/>
  <c r="J3745" i="11" s="1"/>
  <c r="Y3744" i="11"/>
  <c r="H3744" i="11"/>
  <c r="I3744" i="11" s="1"/>
  <c r="J3744" i="11" s="1"/>
  <c r="F3744" i="11" s="1"/>
  <c r="Y3743" i="11"/>
  <c r="H3743" i="11"/>
  <c r="I3743" i="11" s="1"/>
  <c r="J3743" i="11" s="1"/>
  <c r="Y3742" i="11"/>
  <c r="H3742" i="11"/>
  <c r="I3742" i="11" s="1"/>
  <c r="J3742" i="11" s="1"/>
  <c r="Y3741" i="11"/>
  <c r="H3741" i="11"/>
  <c r="I3741" i="11" s="1"/>
  <c r="J3741" i="11" s="1"/>
  <c r="C3741" i="11" s="1"/>
  <c r="Y3740" i="11"/>
  <c r="H3740" i="11"/>
  <c r="I3740" i="11" s="1"/>
  <c r="J3740" i="11" s="1"/>
  <c r="Y3739" i="11"/>
  <c r="H3739" i="11"/>
  <c r="I3739" i="11" s="1"/>
  <c r="J3739" i="11" s="1"/>
  <c r="Y3738" i="11"/>
  <c r="H3738" i="11"/>
  <c r="I3738" i="11" s="1"/>
  <c r="J3738" i="11" s="1"/>
  <c r="Y3737" i="11"/>
  <c r="H3737" i="11"/>
  <c r="I3737" i="11" s="1"/>
  <c r="J3737" i="11" s="1"/>
  <c r="Y3736" i="11"/>
  <c r="H3736" i="11"/>
  <c r="I3736" i="11" s="1"/>
  <c r="J3736" i="11" s="1"/>
  <c r="F3736" i="11" s="1"/>
  <c r="Y3735" i="11"/>
  <c r="I3735" i="11"/>
  <c r="J3735" i="11" s="1"/>
  <c r="H3735" i="11"/>
  <c r="Y3734" i="11"/>
  <c r="H3734" i="11"/>
  <c r="I3734" i="11" s="1"/>
  <c r="J3734" i="11" s="1"/>
  <c r="Y3733" i="11"/>
  <c r="H3733" i="11"/>
  <c r="I3733" i="11" s="1"/>
  <c r="J3733" i="11" s="1"/>
  <c r="Y3732" i="11"/>
  <c r="H3732" i="11"/>
  <c r="I3732" i="11" s="1"/>
  <c r="J3732" i="11" s="1"/>
  <c r="F3732" i="11" s="1"/>
  <c r="Y3731" i="11"/>
  <c r="H3731" i="11"/>
  <c r="I3731" i="11" s="1"/>
  <c r="J3731" i="11" s="1"/>
  <c r="Y3730" i="11"/>
  <c r="H3730" i="11"/>
  <c r="I3730" i="11" s="1"/>
  <c r="J3730" i="11" s="1"/>
  <c r="Y3729" i="11"/>
  <c r="H3729" i="11"/>
  <c r="I3729" i="11" s="1"/>
  <c r="J3729" i="11" s="1"/>
  <c r="C3729" i="11" s="1"/>
  <c r="Y3728" i="11"/>
  <c r="H3728" i="11"/>
  <c r="I3728" i="11" s="1"/>
  <c r="J3728" i="11" s="1"/>
  <c r="F3728" i="11" s="1"/>
  <c r="Y3727" i="11"/>
  <c r="H3727" i="11"/>
  <c r="I3727" i="11" s="1"/>
  <c r="J3727" i="11" s="1"/>
  <c r="Y3726" i="11"/>
  <c r="H3726" i="11"/>
  <c r="I3726" i="11" s="1"/>
  <c r="J3726" i="11" s="1"/>
  <c r="Y3725" i="11"/>
  <c r="H3725" i="11"/>
  <c r="I3725" i="11" s="1"/>
  <c r="J3725" i="11" s="1"/>
  <c r="F3725" i="11" s="1"/>
  <c r="B3725" i="11"/>
  <c r="Y3724" i="11"/>
  <c r="H3724" i="11"/>
  <c r="I3724" i="11" s="1"/>
  <c r="J3724" i="11" s="1"/>
  <c r="F3724" i="11" s="1"/>
  <c r="Y3723" i="11"/>
  <c r="H3723" i="11"/>
  <c r="I3723" i="11" s="1"/>
  <c r="J3723" i="11" s="1"/>
  <c r="Y3722" i="11"/>
  <c r="H3722" i="11"/>
  <c r="I3722" i="11" s="1"/>
  <c r="J3722" i="11" s="1"/>
  <c r="D3722" i="11" s="1"/>
  <c r="Y3721" i="11"/>
  <c r="H3721" i="11"/>
  <c r="I3721" i="11" s="1"/>
  <c r="J3721" i="11" s="1"/>
  <c r="Y3720" i="11"/>
  <c r="H3720" i="11"/>
  <c r="I3720" i="11" s="1"/>
  <c r="J3720" i="11" s="1"/>
  <c r="E3720" i="11" s="1"/>
  <c r="Y3719" i="11"/>
  <c r="H3719" i="11"/>
  <c r="I3719" i="11" s="1"/>
  <c r="J3719" i="11" s="1"/>
  <c r="Y3718" i="11"/>
  <c r="H3718" i="11"/>
  <c r="I3718" i="11" s="1"/>
  <c r="J3718" i="11" s="1"/>
  <c r="Y3717" i="11"/>
  <c r="H3717" i="11"/>
  <c r="I3717" i="11" s="1"/>
  <c r="J3717" i="11" s="1"/>
  <c r="Y3716" i="11"/>
  <c r="H3716" i="11"/>
  <c r="I3716" i="11" s="1"/>
  <c r="J3716" i="11" s="1"/>
  <c r="Y3715" i="11"/>
  <c r="H3715" i="11"/>
  <c r="I3715" i="11" s="1"/>
  <c r="J3715" i="11" s="1"/>
  <c r="Y3714" i="11"/>
  <c r="H3714" i="11"/>
  <c r="I3714" i="11" s="1"/>
  <c r="J3714" i="11" s="1"/>
  <c r="Y3713" i="11"/>
  <c r="H3713" i="11"/>
  <c r="I3713" i="11" s="1"/>
  <c r="J3713" i="11" s="1"/>
  <c r="D3713" i="11" s="1"/>
  <c r="Y3712" i="11"/>
  <c r="H3712" i="11"/>
  <c r="I3712" i="11" s="1"/>
  <c r="J3712" i="11" s="1"/>
  <c r="Y3711" i="11"/>
  <c r="H3711" i="11"/>
  <c r="I3711" i="11" s="1"/>
  <c r="J3711" i="11" s="1"/>
  <c r="Y3710" i="11"/>
  <c r="H3710" i="11"/>
  <c r="I3710" i="11" s="1"/>
  <c r="J3710" i="11" s="1"/>
  <c r="D3710" i="11" s="1"/>
  <c r="Y3709" i="11"/>
  <c r="H3709" i="11"/>
  <c r="I3709" i="11" s="1"/>
  <c r="J3709" i="11" s="1"/>
  <c r="Y3708" i="11"/>
  <c r="H3708" i="11"/>
  <c r="I3708" i="11" s="1"/>
  <c r="J3708" i="11" s="1"/>
  <c r="F3708" i="11" s="1"/>
  <c r="Y3707" i="11"/>
  <c r="H3707" i="11"/>
  <c r="I3707" i="11" s="1"/>
  <c r="J3707" i="11" s="1"/>
  <c r="Y3706" i="11"/>
  <c r="H3706" i="11"/>
  <c r="I3706" i="11" s="1"/>
  <c r="J3706" i="11" s="1"/>
  <c r="Y3705" i="11"/>
  <c r="H3705" i="11"/>
  <c r="I3705" i="11" s="1"/>
  <c r="J3705" i="11" s="1"/>
  <c r="Y3704" i="11"/>
  <c r="H3704" i="11"/>
  <c r="I3704" i="11" s="1"/>
  <c r="J3704" i="11" s="1"/>
  <c r="Y3703" i="11"/>
  <c r="H3703" i="11"/>
  <c r="I3703" i="11" s="1"/>
  <c r="J3703" i="11" s="1"/>
  <c r="Y3702" i="11"/>
  <c r="H3702" i="11"/>
  <c r="I3702" i="11" s="1"/>
  <c r="J3702" i="11" s="1"/>
  <c r="Y3701" i="11"/>
  <c r="H3701" i="11"/>
  <c r="I3701" i="11" s="1"/>
  <c r="J3701" i="11" s="1"/>
  <c r="Y3700" i="11"/>
  <c r="H3700" i="11"/>
  <c r="I3700" i="11" s="1"/>
  <c r="J3700" i="11" s="1"/>
  <c r="Y3699" i="11"/>
  <c r="H3699" i="11"/>
  <c r="I3699" i="11" s="1"/>
  <c r="J3699" i="11" s="1"/>
  <c r="E3699" i="11" s="1"/>
  <c r="Y3698" i="11"/>
  <c r="H3698" i="11"/>
  <c r="I3698" i="11" s="1"/>
  <c r="J3698" i="11" s="1"/>
  <c r="Y3697" i="11"/>
  <c r="H3697" i="11"/>
  <c r="I3697" i="11" s="1"/>
  <c r="J3697" i="11" s="1"/>
  <c r="Y3696" i="11"/>
  <c r="H3696" i="11"/>
  <c r="I3696" i="11" s="1"/>
  <c r="J3696" i="11" s="1"/>
  <c r="F3696" i="11" s="1"/>
  <c r="Y3695" i="11"/>
  <c r="I3695" i="11"/>
  <c r="J3695" i="11" s="1"/>
  <c r="E3695" i="11" s="1"/>
  <c r="H3695" i="11"/>
  <c r="Y3694" i="11"/>
  <c r="H3694" i="11"/>
  <c r="I3694" i="11" s="1"/>
  <c r="J3694" i="11" s="1"/>
  <c r="D3694" i="11" s="1"/>
  <c r="Y3693" i="11"/>
  <c r="H3693" i="11"/>
  <c r="I3693" i="11" s="1"/>
  <c r="J3693" i="11" s="1"/>
  <c r="Y3692" i="11"/>
  <c r="H3692" i="11"/>
  <c r="I3692" i="11" s="1"/>
  <c r="J3692" i="11" s="1"/>
  <c r="Y3691" i="11"/>
  <c r="H3691" i="11"/>
  <c r="I3691" i="11" s="1"/>
  <c r="J3691" i="11" s="1"/>
  <c r="Y3690" i="11"/>
  <c r="H3690" i="11"/>
  <c r="I3690" i="11" s="1"/>
  <c r="J3690" i="11" s="1"/>
  <c r="Y3689" i="11"/>
  <c r="H3689" i="11"/>
  <c r="I3689" i="11" s="1"/>
  <c r="J3689" i="11" s="1"/>
  <c r="C3689" i="11" s="1"/>
  <c r="Y3688" i="11"/>
  <c r="H3688" i="11"/>
  <c r="I3688" i="11" s="1"/>
  <c r="J3688" i="11" s="1"/>
  <c r="Y3687" i="11"/>
  <c r="H3687" i="11"/>
  <c r="I3687" i="11" s="1"/>
  <c r="J3687" i="11" s="1"/>
  <c r="F3687" i="11" s="1"/>
  <c r="Y3686" i="11"/>
  <c r="H3686" i="11"/>
  <c r="I3686" i="11" s="1"/>
  <c r="J3686" i="11" s="1"/>
  <c r="Y3685" i="11"/>
  <c r="H3685" i="11"/>
  <c r="I3685" i="11" s="1"/>
  <c r="J3685" i="11" s="1"/>
  <c r="C3685" i="11" s="1"/>
  <c r="Y3684" i="11"/>
  <c r="H3684" i="11"/>
  <c r="I3684" i="11" s="1"/>
  <c r="J3684" i="11" s="1"/>
  <c r="Y3683" i="11"/>
  <c r="H3683" i="11"/>
  <c r="I3683" i="11" s="1"/>
  <c r="J3683" i="11" s="1"/>
  <c r="Y3682" i="11"/>
  <c r="H3682" i="11"/>
  <c r="I3682" i="11" s="1"/>
  <c r="J3682" i="11" s="1"/>
  <c r="D3682" i="11" s="1"/>
  <c r="Y3681" i="11"/>
  <c r="H3681" i="11"/>
  <c r="I3681" i="11" s="1"/>
  <c r="J3681" i="11" s="1"/>
  <c r="Y3680" i="11"/>
  <c r="H3680" i="11"/>
  <c r="I3680" i="11" s="1"/>
  <c r="J3680" i="11" s="1"/>
  <c r="Y3679" i="11"/>
  <c r="H3679" i="11"/>
  <c r="I3679" i="11" s="1"/>
  <c r="J3679" i="11" s="1"/>
  <c r="Y3678" i="11"/>
  <c r="H3678" i="11"/>
  <c r="I3678" i="11" s="1"/>
  <c r="J3678" i="11" s="1"/>
  <c r="Y3677" i="11"/>
  <c r="H3677" i="11"/>
  <c r="I3677" i="11" s="1"/>
  <c r="J3677" i="11" s="1"/>
  <c r="Y3676" i="11"/>
  <c r="H3676" i="11"/>
  <c r="I3676" i="11" s="1"/>
  <c r="J3676" i="11" s="1"/>
  <c r="Y3675" i="11"/>
  <c r="H3675" i="11"/>
  <c r="I3675" i="11" s="1"/>
  <c r="J3675" i="11" s="1"/>
  <c r="Y3674" i="11"/>
  <c r="H3674" i="11"/>
  <c r="I3674" i="11" s="1"/>
  <c r="J3674" i="11" s="1"/>
  <c r="D3674" i="11" s="1"/>
  <c r="Y3673" i="11"/>
  <c r="H3673" i="11"/>
  <c r="I3673" i="11" s="1"/>
  <c r="J3673" i="11" s="1"/>
  <c r="Y3672" i="11"/>
  <c r="H3672" i="11"/>
  <c r="I3672" i="11" s="1"/>
  <c r="J3672" i="11" s="1"/>
  <c r="Y3671" i="11"/>
  <c r="H3671" i="11"/>
  <c r="I3671" i="11" s="1"/>
  <c r="J3671" i="11" s="1"/>
  <c r="C3671" i="11" s="1"/>
  <c r="Y3670" i="11"/>
  <c r="H3670" i="11"/>
  <c r="I3670" i="11" s="1"/>
  <c r="J3670" i="11" s="1"/>
  <c r="Y3669" i="11"/>
  <c r="H3669" i="11"/>
  <c r="I3669" i="11" s="1"/>
  <c r="J3669" i="11" s="1"/>
  <c r="Y3668" i="11"/>
  <c r="H3668" i="11"/>
  <c r="I3668" i="11" s="1"/>
  <c r="J3668" i="11" s="1"/>
  <c r="Y3667" i="11"/>
  <c r="H3667" i="11"/>
  <c r="I3667" i="11" s="1"/>
  <c r="J3667" i="11" s="1"/>
  <c r="Y3666" i="11"/>
  <c r="H3666" i="11"/>
  <c r="I3666" i="11" s="1"/>
  <c r="J3666" i="11" s="1"/>
  <c r="Y3665" i="11"/>
  <c r="H3665" i="11"/>
  <c r="I3665" i="11" s="1"/>
  <c r="J3665" i="11" s="1"/>
  <c r="Y3664" i="11"/>
  <c r="H3664" i="11"/>
  <c r="I3664" i="11" s="1"/>
  <c r="J3664" i="11" s="1"/>
  <c r="Y3663" i="11"/>
  <c r="H3663" i="11"/>
  <c r="I3663" i="11" s="1"/>
  <c r="J3663" i="11" s="1"/>
  <c r="Y3662" i="11"/>
  <c r="H3662" i="11"/>
  <c r="I3662" i="11" s="1"/>
  <c r="J3662" i="11" s="1"/>
  <c r="Y3661" i="11"/>
  <c r="H3661" i="11"/>
  <c r="I3661" i="11" s="1"/>
  <c r="J3661" i="11" s="1"/>
  <c r="F3661" i="11" s="1"/>
  <c r="Y3660" i="11"/>
  <c r="H3660" i="11"/>
  <c r="I3660" i="11" s="1"/>
  <c r="J3660" i="11" s="1"/>
  <c r="Y3659" i="11"/>
  <c r="H3659" i="11"/>
  <c r="I3659" i="11" s="1"/>
  <c r="J3659" i="11" s="1"/>
  <c r="Y3658" i="11"/>
  <c r="H3658" i="11"/>
  <c r="I3658" i="11" s="1"/>
  <c r="J3658" i="11" s="1"/>
  <c r="Y3657" i="11"/>
  <c r="H3657" i="11"/>
  <c r="I3657" i="11" s="1"/>
  <c r="J3657" i="11" s="1"/>
  <c r="Y3656" i="11"/>
  <c r="H3656" i="11"/>
  <c r="I3656" i="11" s="1"/>
  <c r="J3656" i="11" s="1"/>
  <c r="Y3655" i="11"/>
  <c r="H3655" i="11"/>
  <c r="I3655" i="11" s="1"/>
  <c r="J3655" i="11" s="1"/>
  <c r="E3655" i="11" s="1"/>
  <c r="F3655" i="11"/>
  <c r="Y3654" i="11"/>
  <c r="H3654" i="11"/>
  <c r="I3654" i="11" s="1"/>
  <c r="J3654" i="11" s="1"/>
  <c r="Y3653" i="11"/>
  <c r="H3653" i="11"/>
  <c r="I3653" i="11" s="1"/>
  <c r="J3653" i="11" s="1"/>
  <c r="Y3652" i="11"/>
  <c r="H3652" i="11"/>
  <c r="I3652" i="11" s="1"/>
  <c r="J3652" i="11" s="1"/>
  <c r="Y3651" i="11"/>
  <c r="H3651" i="11"/>
  <c r="I3651" i="11" s="1"/>
  <c r="J3651" i="11" s="1"/>
  <c r="Y3650" i="11"/>
  <c r="H3650" i="11"/>
  <c r="I3650" i="11" s="1"/>
  <c r="J3650" i="11" s="1"/>
  <c r="Y3649" i="11"/>
  <c r="H3649" i="11"/>
  <c r="I3649" i="11" s="1"/>
  <c r="J3649" i="11" s="1"/>
  <c r="D3649" i="11" s="1"/>
  <c r="Y3648" i="11"/>
  <c r="H3648" i="11"/>
  <c r="I3648" i="11" s="1"/>
  <c r="J3648" i="11" s="1"/>
  <c r="E3648" i="11" s="1"/>
  <c r="Y3647" i="11"/>
  <c r="H3647" i="11"/>
  <c r="I3647" i="11" s="1"/>
  <c r="J3647" i="11" s="1"/>
  <c r="F3647" i="11" s="1"/>
  <c r="Y3646" i="11"/>
  <c r="H3646" i="11"/>
  <c r="I3646" i="11" s="1"/>
  <c r="J3646" i="11" s="1"/>
  <c r="Y3645" i="11"/>
  <c r="H3645" i="11"/>
  <c r="I3645" i="11" s="1"/>
  <c r="J3645" i="11" s="1"/>
  <c r="Y3644" i="11"/>
  <c r="H3644" i="11"/>
  <c r="I3644" i="11" s="1"/>
  <c r="J3644" i="11" s="1"/>
  <c r="Y3643" i="11"/>
  <c r="H3643" i="11"/>
  <c r="I3643" i="11" s="1"/>
  <c r="J3643" i="11" s="1"/>
  <c r="D3643" i="11" s="1"/>
  <c r="Y3642" i="11"/>
  <c r="H3642" i="11"/>
  <c r="I3642" i="11" s="1"/>
  <c r="J3642" i="11" s="1"/>
  <c r="B3642" i="11" s="1"/>
  <c r="Y3641" i="11"/>
  <c r="H3641" i="11"/>
  <c r="I3641" i="11" s="1"/>
  <c r="J3641" i="11" s="1"/>
  <c r="Y3640" i="11"/>
  <c r="H3640" i="11"/>
  <c r="I3640" i="11" s="1"/>
  <c r="J3640" i="11" s="1"/>
  <c r="Y3639" i="11"/>
  <c r="H3639" i="11"/>
  <c r="I3639" i="11" s="1"/>
  <c r="J3639" i="11" s="1"/>
  <c r="Y3638" i="11"/>
  <c r="H3638" i="11"/>
  <c r="I3638" i="11" s="1"/>
  <c r="J3638" i="11" s="1"/>
  <c r="Y3637" i="11"/>
  <c r="H3637" i="11"/>
  <c r="I3637" i="11" s="1"/>
  <c r="J3637" i="11" s="1"/>
  <c r="C3637" i="11" s="1"/>
  <c r="Y3636" i="11"/>
  <c r="H3636" i="11"/>
  <c r="I3636" i="11" s="1"/>
  <c r="J3636" i="11" s="1"/>
  <c r="D3636" i="11" s="1"/>
  <c r="Y3635" i="11"/>
  <c r="H3635" i="11"/>
  <c r="I3635" i="11" s="1"/>
  <c r="J3635" i="11" s="1"/>
  <c r="C3635" i="11" s="1"/>
  <c r="Y3634" i="11"/>
  <c r="H3634" i="11"/>
  <c r="I3634" i="11" s="1"/>
  <c r="J3634" i="11" s="1"/>
  <c r="Y3633" i="11"/>
  <c r="H3633" i="11"/>
  <c r="I3633" i="11" s="1"/>
  <c r="J3633" i="11" s="1"/>
  <c r="Y3632" i="11"/>
  <c r="H3632" i="11"/>
  <c r="I3632" i="11" s="1"/>
  <c r="J3632" i="11" s="1"/>
  <c r="Y3631" i="11"/>
  <c r="H3631" i="11"/>
  <c r="I3631" i="11" s="1"/>
  <c r="J3631" i="11" s="1"/>
  <c r="Y3630" i="11"/>
  <c r="H3630" i="11"/>
  <c r="I3630" i="11" s="1"/>
  <c r="J3630" i="11" s="1"/>
  <c r="Y3629" i="11"/>
  <c r="H3629" i="11"/>
  <c r="I3629" i="11" s="1"/>
  <c r="J3629" i="11" s="1"/>
  <c r="C3629" i="11" s="1"/>
  <c r="Y3628" i="11"/>
  <c r="H3628" i="11"/>
  <c r="I3628" i="11" s="1"/>
  <c r="J3628" i="11" s="1"/>
  <c r="F3628" i="11" s="1"/>
  <c r="Y3627" i="11"/>
  <c r="H3627" i="11"/>
  <c r="I3627" i="11" s="1"/>
  <c r="J3627" i="11" s="1"/>
  <c r="Y3626" i="11"/>
  <c r="H3626" i="11"/>
  <c r="I3626" i="11" s="1"/>
  <c r="J3626" i="11" s="1"/>
  <c r="Y3625" i="11"/>
  <c r="H3625" i="11"/>
  <c r="I3625" i="11" s="1"/>
  <c r="J3625" i="11" s="1"/>
  <c r="Y3624" i="11"/>
  <c r="H3624" i="11"/>
  <c r="I3624" i="11" s="1"/>
  <c r="J3624" i="11" s="1"/>
  <c r="Y3623" i="11"/>
  <c r="H3623" i="11"/>
  <c r="I3623" i="11" s="1"/>
  <c r="J3623" i="11" s="1"/>
  <c r="Y3622" i="11"/>
  <c r="H3622" i="11"/>
  <c r="I3622" i="11" s="1"/>
  <c r="J3622" i="11" s="1"/>
  <c r="B3622" i="11" s="1"/>
  <c r="Y3621" i="11"/>
  <c r="H3621" i="11"/>
  <c r="I3621" i="11" s="1"/>
  <c r="J3621" i="11" s="1"/>
  <c r="B3621" i="11" s="1"/>
  <c r="Y3620" i="11"/>
  <c r="H3620" i="11"/>
  <c r="I3620" i="11" s="1"/>
  <c r="J3620" i="11" s="1"/>
  <c r="F3620" i="11" s="1"/>
  <c r="E3620" i="11"/>
  <c r="Y3619" i="11"/>
  <c r="H3619" i="11"/>
  <c r="I3619" i="11" s="1"/>
  <c r="J3619" i="11" s="1"/>
  <c r="Y3618" i="11"/>
  <c r="H3618" i="11"/>
  <c r="I3618" i="11" s="1"/>
  <c r="J3618" i="11" s="1"/>
  <c r="Y3617" i="11"/>
  <c r="H3617" i="11"/>
  <c r="I3617" i="11" s="1"/>
  <c r="J3617" i="11" s="1"/>
  <c r="Y3616" i="11"/>
  <c r="H3616" i="11"/>
  <c r="I3616" i="11" s="1"/>
  <c r="J3616" i="11" s="1"/>
  <c r="Y3615" i="11"/>
  <c r="H3615" i="11"/>
  <c r="I3615" i="11" s="1"/>
  <c r="J3615" i="11" s="1"/>
  <c r="Y3614" i="11"/>
  <c r="H3614" i="11"/>
  <c r="I3614" i="11" s="1"/>
  <c r="J3614" i="11" s="1"/>
  <c r="D3614" i="11" s="1"/>
  <c r="Y3613" i="11"/>
  <c r="H3613" i="11"/>
  <c r="I3613" i="11" s="1"/>
  <c r="J3613" i="11" s="1"/>
  <c r="F3613" i="11" s="1"/>
  <c r="Y3612" i="11"/>
  <c r="H3612" i="11"/>
  <c r="I3612" i="11" s="1"/>
  <c r="J3612" i="11" s="1"/>
  <c r="Y3611" i="11"/>
  <c r="H3611" i="11"/>
  <c r="I3611" i="11" s="1"/>
  <c r="J3611" i="11" s="1"/>
  <c r="Y3610" i="11"/>
  <c r="H3610" i="11"/>
  <c r="I3610" i="11" s="1"/>
  <c r="J3610" i="11" s="1"/>
  <c r="Y3609" i="11"/>
  <c r="H3609" i="11"/>
  <c r="I3609" i="11" s="1"/>
  <c r="J3609" i="11" s="1"/>
  <c r="C3609" i="11" s="1"/>
  <c r="Y3608" i="11"/>
  <c r="H3608" i="11"/>
  <c r="I3608" i="11" s="1"/>
  <c r="J3608" i="11" s="1"/>
  <c r="Y3607" i="11"/>
  <c r="H3607" i="11"/>
  <c r="I3607" i="11" s="1"/>
  <c r="J3607" i="11" s="1"/>
  <c r="Y3606" i="11"/>
  <c r="H3606" i="11"/>
  <c r="I3606" i="11" s="1"/>
  <c r="J3606" i="11" s="1"/>
  <c r="Y3605" i="11"/>
  <c r="H3605" i="11"/>
  <c r="I3605" i="11" s="1"/>
  <c r="J3605" i="11" s="1"/>
  <c r="Y3604" i="11"/>
  <c r="H3604" i="11"/>
  <c r="I3604" i="11" s="1"/>
  <c r="J3604" i="11" s="1"/>
  <c r="Y3603" i="11"/>
  <c r="H3603" i="11"/>
  <c r="I3603" i="11" s="1"/>
  <c r="J3603" i="11" s="1"/>
  <c r="Y3602" i="11"/>
  <c r="H3602" i="11"/>
  <c r="I3602" i="11" s="1"/>
  <c r="J3602" i="11" s="1"/>
  <c r="Y3601" i="11"/>
  <c r="H3601" i="11"/>
  <c r="I3601" i="11" s="1"/>
  <c r="J3601" i="11" s="1"/>
  <c r="F3601" i="11" s="1"/>
  <c r="C3601" i="11"/>
  <c r="Y3600" i="11"/>
  <c r="H3600" i="11"/>
  <c r="I3600" i="11" s="1"/>
  <c r="J3600" i="11" s="1"/>
  <c r="Y3599" i="11"/>
  <c r="H3599" i="11"/>
  <c r="I3599" i="11" s="1"/>
  <c r="J3599" i="11" s="1"/>
  <c r="F3599" i="11" s="1"/>
  <c r="Y3598" i="11"/>
  <c r="H3598" i="11"/>
  <c r="I3598" i="11" s="1"/>
  <c r="J3598" i="11" s="1"/>
  <c r="Y3597" i="11"/>
  <c r="I3597" i="11"/>
  <c r="J3597" i="11" s="1"/>
  <c r="H3597" i="11"/>
  <c r="Y3596" i="11"/>
  <c r="H3596" i="11"/>
  <c r="I3596" i="11" s="1"/>
  <c r="J3596" i="11" s="1"/>
  <c r="Y3595" i="11"/>
  <c r="H3595" i="11"/>
  <c r="I3595" i="11" s="1"/>
  <c r="J3595" i="11" s="1"/>
  <c r="Y3594" i="11"/>
  <c r="H3594" i="11"/>
  <c r="I3594" i="11" s="1"/>
  <c r="J3594" i="11" s="1"/>
  <c r="Y3593" i="11"/>
  <c r="H3593" i="11"/>
  <c r="I3593" i="11" s="1"/>
  <c r="J3593" i="11" s="1"/>
  <c r="E3593" i="11" s="1"/>
  <c r="Y3592" i="11"/>
  <c r="H3592" i="11"/>
  <c r="I3592" i="11" s="1"/>
  <c r="J3592" i="11" s="1"/>
  <c r="F3592" i="11" s="1"/>
  <c r="Y3591" i="11"/>
  <c r="H3591" i="11"/>
  <c r="I3591" i="11" s="1"/>
  <c r="J3591" i="11" s="1"/>
  <c r="Y3590" i="11"/>
  <c r="H3590" i="11"/>
  <c r="I3590" i="11" s="1"/>
  <c r="J3590" i="11" s="1"/>
  <c r="Y3589" i="11"/>
  <c r="H3589" i="11"/>
  <c r="I3589" i="11" s="1"/>
  <c r="J3589" i="11" s="1"/>
  <c r="B3589" i="11" s="1"/>
  <c r="Y3588" i="11"/>
  <c r="H3588" i="11"/>
  <c r="I3588" i="11" s="1"/>
  <c r="J3588" i="11" s="1"/>
  <c r="D3588" i="11" s="1"/>
  <c r="Y3587" i="11"/>
  <c r="H3587" i="11"/>
  <c r="I3587" i="11" s="1"/>
  <c r="J3587" i="11" s="1"/>
  <c r="E3587" i="11" s="1"/>
  <c r="D3587" i="11"/>
  <c r="Y3586" i="11"/>
  <c r="H3586" i="11"/>
  <c r="I3586" i="11" s="1"/>
  <c r="J3586" i="11" s="1"/>
  <c r="Y3585" i="11"/>
  <c r="H3585" i="11"/>
  <c r="I3585" i="11" s="1"/>
  <c r="J3585" i="11" s="1"/>
  <c r="Y3584" i="11"/>
  <c r="H3584" i="11"/>
  <c r="I3584" i="11" s="1"/>
  <c r="J3584" i="11" s="1"/>
  <c r="Y3583" i="11"/>
  <c r="H3583" i="11"/>
  <c r="I3583" i="11" s="1"/>
  <c r="J3583" i="11" s="1"/>
  <c r="Y3582" i="11"/>
  <c r="H3582" i="11"/>
  <c r="I3582" i="11" s="1"/>
  <c r="J3582" i="11" s="1"/>
  <c r="C3582" i="11" s="1"/>
  <c r="Y3581" i="11"/>
  <c r="H3581" i="11"/>
  <c r="I3581" i="11" s="1"/>
  <c r="J3581" i="11" s="1"/>
  <c r="Y3580" i="11"/>
  <c r="H3580" i="11"/>
  <c r="I3580" i="11" s="1"/>
  <c r="J3580" i="11" s="1"/>
  <c r="F3580" i="11" s="1"/>
  <c r="Y3579" i="11"/>
  <c r="H3579" i="11"/>
  <c r="I3579" i="11" s="1"/>
  <c r="J3579" i="11" s="1"/>
  <c r="Y3578" i="11"/>
  <c r="H3578" i="11"/>
  <c r="I3578" i="11" s="1"/>
  <c r="J3578" i="11" s="1"/>
  <c r="Y3577" i="11"/>
  <c r="H3577" i="11"/>
  <c r="I3577" i="11" s="1"/>
  <c r="J3577" i="11" s="1"/>
  <c r="Y3576" i="11"/>
  <c r="H3576" i="11"/>
  <c r="I3576" i="11" s="1"/>
  <c r="J3576" i="11" s="1"/>
  <c r="Y3575" i="11"/>
  <c r="H3575" i="11"/>
  <c r="I3575" i="11" s="1"/>
  <c r="J3575" i="11" s="1"/>
  <c r="Y3574" i="11"/>
  <c r="H3574" i="11"/>
  <c r="I3574" i="11" s="1"/>
  <c r="J3574" i="11" s="1"/>
  <c r="Y3573" i="11"/>
  <c r="H3573" i="11"/>
  <c r="I3573" i="11" s="1"/>
  <c r="J3573" i="11" s="1"/>
  <c r="C3573" i="11" s="1"/>
  <c r="Y3572" i="11"/>
  <c r="H3572" i="11"/>
  <c r="I3572" i="11" s="1"/>
  <c r="J3572" i="11" s="1"/>
  <c r="F3572" i="11" s="1"/>
  <c r="Y3571" i="11"/>
  <c r="H3571" i="11"/>
  <c r="I3571" i="11" s="1"/>
  <c r="J3571" i="11" s="1"/>
  <c r="Y3570" i="11"/>
  <c r="H3570" i="11"/>
  <c r="I3570" i="11" s="1"/>
  <c r="J3570" i="11" s="1"/>
  <c r="Y3569" i="11"/>
  <c r="H3569" i="11"/>
  <c r="I3569" i="11" s="1"/>
  <c r="J3569" i="11" s="1"/>
  <c r="Y3568" i="11"/>
  <c r="H3568" i="11"/>
  <c r="I3568" i="11" s="1"/>
  <c r="J3568" i="11" s="1"/>
  <c r="Y3567" i="11"/>
  <c r="H3567" i="11"/>
  <c r="I3567" i="11" s="1"/>
  <c r="J3567" i="11" s="1"/>
  <c r="Y3566" i="11"/>
  <c r="H3566" i="11"/>
  <c r="I3566" i="11" s="1"/>
  <c r="J3566" i="11" s="1"/>
  <c r="Y3565" i="11"/>
  <c r="H3565" i="11"/>
  <c r="I3565" i="11" s="1"/>
  <c r="J3565" i="11" s="1"/>
  <c r="Y3564" i="11"/>
  <c r="H3564" i="11"/>
  <c r="I3564" i="11" s="1"/>
  <c r="J3564" i="11" s="1"/>
  <c r="Y3563" i="11"/>
  <c r="H3563" i="11"/>
  <c r="I3563" i="11" s="1"/>
  <c r="J3563" i="11" s="1"/>
  <c r="Y3562" i="11"/>
  <c r="H3562" i="11"/>
  <c r="I3562" i="11" s="1"/>
  <c r="J3562" i="11" s="1"/>
  <c r="Y3561" i="11"/>
  <c r="H3561" i="11"/>
  <c r="I3561" i="11" s="1"/>
  <c r="J3561" i="11" s="1"/>
  <c r="Y3560" i="11"/>
  <c r="H3560" i="11"/>
  <c r="I3560" i="11" s="1"/>
  <c r="J3560" i="11" s="1"/>
  <c r="D3560" i="11" s="1"/>
  <c r="Y3559" i="11"/>
  <c r="H3559" i="11"/>
  <c r="I3559" i="11" s="1"/>
  <c r="J3559" i="11" s="1"/>
  <c r="F3559" i="11" s="1"/>
  <c r="Y3558" i="11"/>
  <c r="H3558" i="11"/>
  <c r="I3558" i="11" s="1"/>
  <c r="J3558" i="11" s="1"/>
  <c r="F3558" i="11" s="1"/>
  <c r="Y3557" i="11"/>
  <c r="H3557" i="11"/>
  <c r="I3557" i="11" s="1"/>
  <c r="J3557" i="11" s="1"/>
  <c r="Y3556" i="11"/>
  <c r="H3556" i="11"/>
  <c r="I3556" i="11" s="1"/>
  <c r="J3556" i="11" s="1"/>
  <c r="Y3555" i="11"/>
  <c r="H3555" i="11"/>
  <c r="I3555" i="11" s="1"/>
  <c r="J3555" i="11" s="1"/>
  <c r="Y3554" i="11"/>
  <c r="H3554" i="11"/>
  <c r="I3554" i="11" s="1"/>
  <c r="J3554" i="11" s="1"/>
  <c r="B3554" i="11" s="1"/>
  <c r="C3554" i="11"/>
  <c r="Y3553" i="11"/>
  <c r="H3553" i="11"/>
  <c r="I3553" i="11" s="1"/>
  <c r="J3553" i="11" s="1"/>
  <c r="E3553" i="11" s="1"/>
  <c r="Y3552" i="11"/>
  <c r="H3552" i="11"/>
  <c r="I3552" i="11" s="1"/>
  <c r="J3552" i="11" s="1"/>
  <c r="D3552" i="11" s="1"/>
  <c r="Y3551" i="11"/>
  <c r="H3551" i="11"/>
  <c r="I3551" i="11" s="1"/>
  <c r="J3551" i="11" s="1"/>
  <c r="F3551" i="11" s="1"/>
  <c r="Y3550" i="11"/>
  <c r="H3550" i="11"/>
  <c r="I3550" i="11" s="1"/>
  <c r="J3550" i="11" s="1"/>
  <c r="Y3549" i="11"/>
  <c r="H3549" i="11"/>
  <c r="I3549" i="11" s="1"/>
  <c r="J3549" i="11" s="1"/>
  <c r="Y3548" i="11"/>
  <c r="H3548" i="11"/>
  <c r="I3548" i="11" s="1"/>
  <c r="J3548" i="11" s="1"/>
  <c r="Y3547" i="11"/>
  <c r="H3547" i="11"/>
  <c r="I3547" i="11" s="1"/>
  <c r="J3547" i="11" s="1"/>
  <c r="Y3546" i="11"/>
  <c r="H3546" i="11"/>
  <c r="I3546" i="11" s="1"/>
  <c r="J3546" i="11" s="1"/>
  <c r="Y3545" i="11"/>
  <c r="H3545" i="11"/>
  <c r="I3545" i="11" s="1"/>
  <c r="J3545" i="11" s="1"/>
  <c r="F3545" i="11" s="1"/>
  <c r="Y3544" i="11"/>
  <c r="H3544" i="11"/>
  <c r="I3544" i="11" s="1"/>
  <c r="J3544" i="11" s="1"/>
  <c r="Y3543" i="11"/>
  <c r="H3543" i="11"/>
  <c r="I3543" i="11" s="1"/>
  <c r="J3543" i="11" s="1"/>
  <c r="B3543" i="11" s="1"/>
  <c r="Y3542" i="11"/>
  <c r="H3542" i="11"/>
  <c r="I3542" i="11" s="1"/>
  <c r="J3542" i="11" s="1"/>
  <c r="C3542" i="11"/>
  <c r="Y3541" i="11"/>
  <c r="H3541" i="11"/>
  <c r="I3541" i="11" s="1"/>
  <c r="J3541" i="11" s="1"/>
  <c r="Y3540" i="11"/>
  <c r="H3540" i="11"/>
  <c r="I3540" i="11" s="1"/>
  <c r="J3540" i="11" s="1"/>
  <c r="Y3539" i="11"/>
  <c r="H3539" i="11"/>
  <c r="I3539" i="11" s="1"/>
  <c r="J3539" i="11" s="1"/>
  <c r="B3539" i="11" s="1"/>
  <c r="Y3538" i="11"/>
  <c r="H3538" i="11"/>
  <c r="I3538" i="11" s="1"/>
  <c r="J3538" i="11" s="1"/>
  <c r="Y3537" i="11"/>
  <c r="H3537" i="11"/>
  <c r="I3537" i="11" s="1"/>
  <c r="J3537" i="11" s="1"/>
  <c r="E3537" i="11" s="1"/>
  <c r="Y3536" i="11"/>
  <c r="H3536" i="11"/>
  <c r="I3536" i="11" s="1"/>
  <c r="J3536" i="11" s="1"/>
  <c r="Y3535" i="11"/>
  <c r="H3535" i="11"/>
  <c r="I3535" i="11" s="1"/>
  <c r="J3535" i="11" s="1"/>
  <c r="Y3534" i="11"/>
  <c r="H3534" i="11"/>
  <c r="I3534" i="11" s="1"/>
  <c r="J3534" i="11" s="1"/>
  <c r="B3534" i="11" s="1"/>
  <c r="Y3533" i="11"/>
  <c r="H3533" i="11"/>
  <c r="I3533" i="11" s="1"/>
  <c r="J3533" i="11" s="1"/>
  <c r="F3533" i="11" s="1"/>
  <c r="Y3532" i="11"/>
  <c r="H3532" i="11"/>
  <c r="I3532" i="11" s="1"/>
  <c r="J3532" i="11" s="1"/>
  <c r="Y3531" i="11"/>
  <c r="H3531" i="11"/>
  <c r="I3531" i="11" s="1"/>
  <c r="J3531" i="11" s="1"/>
  <c r="B3531" i="11" s="1"/>
  <c r="Y3530" i="11"/>
  <c r="H3530" i="11"/>
  <c r="I3530" i="11" s="1"/>
  <c r="J3530" i="11" s="1"/>
  <c r="C3530" i="11" s="1"/>
  <c r="Y3529" i="11"/>
  <c r="H3529" i="11"/>
  <c r="I3529" i="11" s="1"/>
  <c r="J3529" i="11" s="1"/>
  <c r="Y3528" i="11"/>
  <c r="H3528" i="11"/>
  <c r="I3528" i="11" s="1"/>
  <c r="J3528" i="11" s="1"/>
  <c r="Y3527" i="11"/>
  <c r="H3527" i="11"/>
  <c r="I3527" i="11" s="1"/>
  <c r="J3527" i="11" s="1"/>
  <c r="B3527" i="11" s="1"/>
  <c r="Y3526" i="11"/>
  <c r="H3526" i="11"/>
  <c r="I3526" i="11" s="1"/>
  <c r="J3526" i="11" s="1"/>
  <c r="B3526" i="11" s="1"/>
  <c r="Y3525" i="11"/>
  <c r="H3525" i="11"/>
  <c r="I3525" i="11" s="1"/>
  <c r="J3525" i="11" s="1"/>
  <c r="E3525" i="11" s="1"/>
  <c r="Y3524" i="11"/>
  <c r="H3524" i="11"/>
  <c r="I3524" i="11" s="1"/>
  <c r="J3524" i="11" s="1"/>
  <c r="Y3523" i="11"/>
  <c r="H3523" i="11"/>
  <c r="I3523" i="11" s="1"/>
  <c r="J3523" i="11" s="1"/>
  <c r="Y3522" i="11"/>
  <c r="H3522" i="11"/>
  <c r="I3522" i="11" s="1"/>
  <c r="J3522" i="11" s="1"/>
  <c r="Y3521" i="11"/>
  <c r="H3521" i="11"/>
  <c r="I3521" i="11" s="1"/>
  <c r="J3521" i="11" s="1"/>
  <c r="F3521" i="11" s="1"/>
  <c r="Y3520" i="11"/>
  <c r="H3520" i="11"/>
  <c r="I3520" i="11" s="1"/>
  <c r="J3520" i="11" s="1"/>
  <c r="Y3519" i="11"/>
  <c r="H3519" i="11"/>
  <c r="I3519" i="11" s="1"/>
  <c r="J3519" i="11" s="1"/>
  <c r="B3519" i="11" s="1"/>
  <c r="Y3518" i="11"/>
  <c r="H3518" i="11"/>
  <c r="I3518" i="11" s="1"/>
  <c r="J3518" i="11" s="1"/>
  <c r="D3518" i="11" s="1"/>
  <c r="Y3517" i="11"/>
  <c r="H3517" i="11"/>
  <c r="I3517" i="11" s="1"/>
  <c r="J3517" i="11" s="1"/>
  <c r="Y3516" i="11"/>
  <c r="H3516" i="11"/>
  <c r="I3516" i="11" s="1"/>
  <c r="J3516" i="11" s="1"/>
  <c r="Y3515" i="11"/>
  <c r="H3515" i="11"/>
  <c r="I3515" i="11" s="1"/>
  <c r="J3515" i="11" s="1"/>
  <c r="B3515" i="11" s="1"/>
  <c r="Y3514" i="11"/>
  <c r="H3514" i="11"/>
  <c r="I3514" i="11" s="1"/>
  <c r="J3514" i="11" s="1"/>
  <c r="B3514" i="11" s="1"/>
  <c r="Y3513" i="11"/>
  <c r="H3513" i="11"/>
  <c r="I3513" i="11" s="1"/>
  <c r="J3513" i="11" s="1"/>
  <c r="F3513" i="11" s="1"/>
  <c r="Y3512" i="11"/>
  <c r="I3512" i="11"/>
  <c r="J3512" i="11" s="1"/>
  <c r="H3512" i="11"/>
  <c r="Y3511" i="11"/>
  <c r="H3511" i="11"/>
  <c r="I3511" i="11" s="1"/>
  <c r="J3511" i="11" s="1"/>
  <c r="Y3510" i="11"/>
  <c r="H3510" i="11"/>
  <c r="I3510" i="11" s="1"/>
  <c r="J3510" i="11" s="1"/>
  <c r="B3510" i="11" s="1"/>
  <c r="Y3509" i="11"/>
  <c r="H3509" i="11"/>
  <c r="I3509" i="11" s="1"/>
  <c r="J3509" i="11" s="1"/>
  <c r="F3509" i="11" s="1"/>
  <c r="Y3508" i="11"/>
  <c r="H3508" i="11"/>
  <c r="I3508" i="11" s="1"/>
  <c r="J3508" i="11" s="1"/>
  <c r="Y3507" i="11"/>
  <c r="H3507" i="11"/>
  <c r="I3507" i="11" s="1"/>
  <c r="J3507" i="11" s="1"/>
  <c r="Y3506" i="11"/>
  <c r="H3506" i="11"/>
  <c r="I3506" i="11" s="1"/>
  <c r="J3506" i="11" s="1"/>
  <c r="Y3505" i="11"/>
  <c r="H3505" i="11"/>
  <c r="I3505" i="11" s="1"/>
  <c r="J3505" i="11" s="1"/>
  <c r="F3505" i="11" s="1"/>
  <c r="E3505" i="11"/>
  <c r="Y3504" i="11"/>
  <c r="H3504" i="11"/>
  <c r="I3504" i="11" s="1"/>
  <c r="J3504" i="11" s="1"/>
  <c r="Y3503" i="11"/>
  <c r="H3503" i="11"/>
  <c r="I3503" i="11" s="1"/>
  <c r="J3503" i="11" s="1"/>
  <c r="Y3502" i="11"/>
  <c r="H3502" i="11"/>
  <c r="I3502" i="11" s="1"/>
  <c r="J3502" i="11" s="1"/>
  <c r="B3502" i="11" s="1"/>
  <c r="Y3501" i="11"/>
  <c r="H3501" i="11"/>
  <c r="I3501" i="11" s="1"/>
  <c r="J3501" i="11" s="1"/>
  <c r="F3501" i="11" s="1"/>
  <c r="Y3500" i="11"/>
  <c r="H3500" i="11"/>
  <c r="I3500" i="11" s="1"/>
  <c r="J3500" i="11" s="1"/>
  <c r="Y3499" i="11"/>
  <c r="H3499" i="11"/>
  <c r="I3499" i="11" s="1"/>
  <c r="J3499" i="11" s="1"/>
  <c r="Y3498" i="11"/>
  <c r="H3498" i="11"/>
  <c r="I3498" i="11" s="1"/>
  <c r="J3498" i="11" s="1"/>
  <c r="Y3497" i="11"/>
  <c r="H3497" i="11"/>
  <c r="I3497" i="11" s="1"/>
  <c r="J3497" i="11" s="1"/>
  <c r="F3497" i="11" s="1"/>
  <c r="Y3496" i="11"/>
  <c r="H3496" i="11"/>
  <c r="I3496" i="11" s="1"/>
  <c r="J3496" i="11" s="1"/>
  <c r="Y3495" i="11"/>
  <c r="I3495" i="11"/>
  <c r="J3495" i="11" s="1"/>
  <c r="C3495" i="11" s="1"/>
  <c r="H3495" i="11"/>
  <c r="Y3494" i="11"/>
  <c r="H3494" i="11"/>
  <c r="I3494" i="11" s="1"/>
  <c r="J3494" i="11" s="1"/>
  <c r="D3494" i="11" s="1"/>
  <c r="Y3493" i="11"/>
  <c r="H3493" i="11"/>
  <c r="I3493" i="11" s="1"/>
  <c r="J3493" i="11" s="1"/>
  <c r="D3493" i="11" s="1"/>
  <c r="Y3492" i="11"/>
  <c r="H3492" i="11"/>
  <c r="I3492" i="11" s="1"/>
  <c r="J3492" i="11" s="1"/>
  <c r="Y3491" i="11"/>
  <c r="H3491" i="11"/>
  <c r="I3491" i="11" s="1"/>
  <c r="J3491" i="11" s="1"/>
  <c r="Y3490" i="11"/>
  <c r="H3490" i="11"/>
  <c r="I3490" i="11" s="1"/>
  <c r="J3490" i="11" s="1"/>
  <c r="Y3489" i="11"/>
  <c r="H3489" i="11"/>
  <c r="I3489" i="11" s="1"/>
  <c r="J3489" i="11" s="1"/>
  <c r="F3489" i="11" s="1"/>
  <c r="Y3488" i="11"/>
  <c r="H3488" i="11"/>
  <c r="I3488" i="11" s="1"/>
  <c r="J3488" i="11" s="1"/>
  <c r="Y3487" i="11"/>
  <c r="H3487" i="11"/>
  <c r="I3487" i="11" s="1"/>
  <c r="J3487" i="11" s="1"/>
  <c r="Y3486" i="11"/>
  <c r="H3486" i="11"/>
  <c r="I3486" i="11" s="1"/>
  <c r="J3486" i="11" s="1"/>
  <c r="B3486" i="11" s="1"/>
  <c r="Y3485" i="11"/>
  <c r="H3485" i="11"/>
  <c r="I3485" i="11" s="1"/>
  <c r="J3485" i="11" s="1"/>
  <c r="Y3484" i="11"/>
  <c r="I3484" i="11"/>
  <c r="J3484" i="11" s="1"/>
  <c r="H3484" i="11"/>
  <c r="Y3483" i="11"/>
  <c r="H3483" i="11"/>
  <c r="I3483" i="11" s="1"/>
  <c r="J3483" i="11" s="1"/>
  <c r="Y3482" i="11"/>
  <c r="H3482" i="11"/>
  <c r="I3482" i="11" s="1"/>
  <c r="J3482" i="11" s="1"/>
  <c r="Y3481" i="11"/>
  <c r="H3481" i="11"/>
  <c r="I3481" i="11" s="1"/>
  <c r="J3481" i="11" s="1"/>
  <c r="D3481" i="11" s="1"/>
  <c r="Y3480" i="11"/>
  <c r="H3480" i="11"/>
  <c r="I3480" i="11" s="1"/>
  <c r="J3480" i="11" s="1"/>
  <c r="Y3479" i="11"/>
  <c r="H3479" i="11"/>
  <c r="I3479" i="11" s="1"/>
  <c r="J3479" i="11" s="1"/>
  <c r="C3479" i="11" s="1"/>
  <c r="Y3478" i="11"/>
  <c r="H3478" i="11"/>
  <c r="I3478" i="11" s="1"/>
  <c r="J3478" i="11" s="1"/>
  <c r="Y3477" i="11"/>
  <c r="H3477" i="11"/>
  <c r="I3477" i="11" s="1"/>
  <c r="J3477" i="11" s="1"/>
  <c r="F3477" i="11" s="1"/>
  <c r="D3477" i="11"/>
  <c r="Y3476" i="11"/>
  <c r="H3476" i="11"/>
  <c r="I3476" i="11" s="1"/>
  <c r="J3476" i="11" s="1"/>
  <c r="Y3475" i="11"/>
  <c r="H3475" i="11"/>
  <c r="I3475" i="11" s="1"/>
  <c r="J3475" i="11" s="1"/>
  <c r="Y3474" i="11"/>
  <c r="H3474" i="11"/>
  <c r="I3474" i="11" s="1"/>
  <c r="J3474" i="11" s="1"/>
  <c r="D3474" i="11" s="1"/>
  <c r="Y3473" i="11"/>
  <c r="H3473" i="11"/>
  <c r="I3473" i="11" s="1"/>
  <c r="J3473" i="11" s="1"/>
  <c r="Y3472" i="11"/>
  <c r="H3472" i="11"/>
  <c r="I3472" i="11" s="1"/>
  <c r="J3472" i="11" s="1"/>
  <c r="Y3471" i="11"/>
  <c r="H3471" i="11"/>
  <c r="I3471" i="11" s="1"/>
  <c r="J3471" i="11" s="1"/>
  <c r="Y3470" i="11"/>
  <c r="H3470" i="11"/>
  <c r="I3470" i="11" s="1"/>
  <c r="J3470" i="11" s="1"/>
  <c r="Y3469" i="11"/>
  <c r="H3469" i="11"/>
  <c r="I3469" i="11" s="1"/>
  <c r="J3469" i="11" s="1"/>
  <c r="D3469" i="11" s="1"/>
  <c r="Y3468" i="11"/>
  <c r="H3468" i="11"/>
  <c r="I3468" i="11" s="1"/>
  <c r="J3468" i="11" s="1"/>
  <c r="Y3467" i="11"/>
  <c r="H3467" i="11"/>
  <c r="I3467" i="11" s="1"/>
  <c r="J3467" i="11" s="1"/>
  <c r="B3467" i="11" s="1"/>
  <c r="Y3466" i="11"/>
  <c r="H3466" i="11"/>
  <c r="I3466" i="11" s="1"/>
  <c r="J3466" i="11" s="1"/>
  <c r="Y3465" i="11"/>
  <c r="H3465" i="11"/>
  <c r="I3465" i="11" s="1"/>
  <c r="J3465" i="11" s="1"/>
  <c r="Y3464" i="11"/>
  <c r="H3464" i="11"/>
  <c r="I3464" i="11" s="1"/>
  <c r="J3464" i="11" s="1"/>
  <c r="Y3463" i="11"/>
  <c r="I3463" i="11"/>
  <c r="J3463" i="11" s="1"/>
  <c r="B3463" i="11" s="1"/>
  <c r="H3463" i="11"/>
  <c r="Y3462" i="11"/>
  <c r="H3462" i="11"/>
  <c r="I3462" i="11" s="1"/>
  <c r="J3462" i="11" s="1"/>
  <c r="Y3461" i="11"/>
  <c r="H3461" i="11"/>
  <c r="I3461" i="11" s="1"/>
  <c r="J3461" i="11" s="1"/>
  <c r="Y3460" i="11"/>
  <c r="H3460" i="11"/>
  <c r="I3460" i="11" s="1"/>
  <c r="J3460" i="11" s="1"/>
  <c r="D3460" i="11" s="1"/>
  <c r="Y3459" i="11"/>
  <c r="H3459" i="11"/>
  <c r="I3459" i="11" s="1"/>
  <c r="J3459" i="11" s="1"/>
  <c r="Y3458" i="11"/>
  <c r="H3458" i="11"/>
  <c r="I3458" i="11" s="1"/>
  <c r="J3458" i="11" s="1"/>
  <c r="Y3457" i="11"/>
  <c r="H3457" i="11"/>
  <c r="I3457" i="11" s="1"/>
  <c r="J3457" i="11" s="1"/>
  <c r="B3457" i="11" s="1"/>
  <c r="Y3456" i="11"/>
  <c r="H3456" i="11"/>
  <c r="I3456" i="11" s="1"/>
  <c r="J3456" i="11" s="1"/>
  <c r="Y3455" i="11"/>
  <c r="H3455" i="11"/>
  <c r="I3455" i="11" s="1"/>
  <c r="J3455" i="11" s="1"/>
  <c r="B3455" i="11" s="1"/>
  <c r="Y3454" i="11"/>
  <c r="H3454" i="11"/>
  <c r="I3454" i="11" s="1"/>
  <c r="J3454" i="11" s="1"/>
  <c r="Y3453" i="11"/>
  <c r="H3453" i="11"/>
  <c r="I3453" i="11" s="1"/>
  <c r="J3453" i="11" s="1"/>
  <c r="E3453" i="11" s="1"/>
  <c r="Y3452" i="11"/>
  <c r="H3452" i="11"/>
  <c r="I3452" i="11" s="1"/>
  <c r="J3452" i="11" s="1"/>
  <c r="D3452" i="11" s="1"/>
  <c r="Y3451" i="11"/>
  <c r="H3451" i="11"/>
  <c r="I3451" i="11" s="1"/>
  <c r="J3451" i="11" s="1"/>
  <c r="Y3450" i="11"/>
  <c r="H3450" i="11"/>
  <c r="I3450" i="11" s="1"/>
  <c r="J3450" i="11" s="1"/>
  <c r="Y3449" i="11"/>
  <c r="H3449" i="11"/>
  <c r="I3449" i="11" s="1"/>
  <c r="J3449" i="11" s="1"/>
  <c r="Y3448" i="11"/>
  <c r="H3448" i="11"/>
  <c r="I3448" i="11" s="1"/>
  <c r="J3448" i="11" s="1"/>
  <c r="F3448" i="11" s="1"/>
  <c r="Y3447" i="11"/>
  <c r="H3447" i="11"/>
  <c r="I3447" i="11" s="1"/>
  <c r="J3447" i="11" s="1"/>
  <c r="B3447" i="11" s="1"/>
  <c r="Y3446" i="11"/>
  <c r="H3446" i="11"/>
  <c r="I3446" i="11" s="1"/>
  <c r="J3446" i="11" s="1"/>
  <c r="Y3445" i="11"/>
  <c r="H3445" i="11"/>
  <c r="I3445" i="11" s="1"/>
  <c r="J3445" i="11" s="1"/>
  <c r="C3445" i="11" s="1"/>
  <c r="Y3444" i="11"/>
  <c r="H3444" i="11"/>
  <c r="I3444" i="11" s="1"/>
  <c r="J3444" i="11" s="1"/>
  <c r="D3444" i="11" s="1"/>
  <c r="Y3443" i="11"/>
  <c r="H3443" i="11"/>
  <c r="I3443" i="11" s="1"/>
  <c r="J3443" i="11" s="1"/>
  <c r="Y3442" i="11"/>
  <c r="H3442" i="11"/>
  <c r="I3442" i="11" s="1"/>
  <c r="J3442" i="11" s="1"/>
  <c r="Y3441" i="11"/>
  <c r="H3441" i="11"/>
  <c r="I3441" i="11" s="1"/>
  <c r="J3441" i="11" s="1"/>
  <c r="B3441" i="11" s="1"/>
  <c r="Y3440" i="11"/>
  <c r="H3440" i="11"/>
  <c r="I3440" i="11" s="1"/>
  <c r="J3440" i="11" s="1"/>
  <c r="Y3439" i="11"/>
  <c r="H3439" i="11"/>
  <c r="I3439" i="11" s="1"/>
  <c r="J3439" i="11" s="1"/>
  <c r="D3439" i="11" s="1"/>
  <c r="Y3438" i="11"/>
  <c r="H3438" i="11"/>
  <c r="I3438" i="11" s="1"/>
  <c r="J3438" i="11" s="1"/>
  <c r="F3438" i="11" s="1"/>
  <c r="Y3437" i="11"/>
  <c r="H3437" i="11"/>
  <c r="I3437" i="11" s="1"/>
  <c r="J3437" i="11" s="1"/>
  <c r="F3437" i="11" s="1"/>
  <c r="Y3436" i="11"/>
  <c r="H3436" i="11"/>
  <c r="I3436" i="11" s="1"/>
  <c r="J3436" i="11" s="1"/>
  <c r="Y3435" i="11"/>
  <c r="H3435" i="11"/>
  <c r="I3435" i="11" s="1"/>
  <c r="J3435" i="11" s="1"/>
  <c r="Y3434" i="11"/>
  <c r="H3434" i="11"/>
  <c r="I3434" i="11" s="1"/>
  <c r="J3434" i="11" s="1"/>
  <c r="C3434" i="11" s="1"/>
  <c r="Y3433" i="11"/>
  <c r="H3433" i="11"/>
  <c r="I3433" i="11" s="1"/>
  <c r="J3433" i="11" s="1"/>
  <c r="D3433" i="11" s="1"/>
  <c r="Y3432" i="11"/>
  <c r="H3432" i="11"/>
  <c r="I3432" i="11" s="1"/>
  <c r="J3432" i="11" s="1"/>
  <c r="E3432" i="11" s="1"/>
  <c r="Y3431" i="11"/>
  <c r="H3431" i="11"/>
  <c r="I3431" i="11" s="1"/>
  <c r="J3431" i="11" s="1"/>
  <c r="D3431" i="11" s="1"/>
  <c r="Y3430" i="11"/>
  <c r="H3430" i="11"/>
  <c r="I3430" i="11" s="1"/>
  <c r="J3430" i="11" s="1"/>
  <c r="Y3429" i="11"/>
  <c r="H3429" i="11"/>
  <c r="I3429" i="11" s="1"/>
  <c r="J3429" i="11" s="1"/>
  <c r="D3429" i="11" s="1"/>
  <c r="Y3428" i="11"/>
  <c r="H3428" i="11"/>
  <c r="I3428" i="11" s="1"/>
  <c r="J3428" i="11" s="1"/>
  <c r="F3428" i="11" s="1"/>
  <c r="Y3427" i="11"/>
  <c r="H3427" i="11"/>
  <c r="I3427" i="11" s="1"/>
  <c r="J3427" i="11" s="1"/>
  <c r="B3427" i="11" s="1"/>
  <c r="Y3426" i="11"/>
  <c r="H3426" i="11"/>
  <c r="I3426" i="11" s="1"/>
  <c r="J3426" i="11" s="1"/>
  <c r="Y3425" i="11"/>
  <c r="H3425" i="11"/>
  <c r="I3425" i="11" s="1"/>
  <c r="J3425" i="11" s="1"/>
  <c r="E3425" i="11" s="1"/>
  <c r="Y3424" i="11"/>
  <c r="H3424" i="11"/>
  <c r="I3424" i="11" s="1"/>
  <c r="J3424" i="11" s="1"/>
  <c r="F3424" i="11" s="1"/>
  <c r="Y3423" i="11"/>
  <c r="H3423" i="11"/>
  <c r="I3423" i="11" s="1"/>
  <c r="J3423" i="11" s="1"/>
  <c r="D3423" i="11" s="1"/>
  <c r="Y3422" i="11"/>
  <c r="H3422" i="11"/>
  <c r="I3422" i="11" s="1"/>
  <c r="J3422" i="11" s="1"/>
  <c r="F3422" i="11" s="1"/>
  <c r="Y3421" i="11"/>
  <c r="H3421" i="11"/>
  <c r="I3421" i="11" s="1"/>
  <c r="J3421" i="11" s="1"/>
  <c r="F3421" i="11" s="1"/>
  <c r="Y3420" i="11"/>
  <c r="H3420" i="11"/>
  <c r="I3420" i="11" s="1"/>
  <c r="J3420" i="11" s="1"/>
  <c r="Y3419" i="11"/>
  <c r="H3419" i="11"/>
  <c r="I3419" i="11" s="1"/>
  <c r="J3419" i="11" s="1"/>
  <c r="Y3418" i="11"/>
  <c r="H3418" i="11"/>
  <c r="I3418" i="11" s="1"/>
  <c r="J3418" i="11" s="1"/>
  <c r="Y3417" i="11"/>
  <c r="H3417" i="11"/>
  <c r="I3417" i="11" s="1"/>
  <c r="J3417" i="11" s="1"/>
  <c r="D3417" i="11" s="1"/>
  <c r="Y3416" i="11"/>
  <c r="H3416" i="11"/>
  <c r="I3416" i="11" s="1"/>
  <c r="J3416" i="11" s="1"/>
  <c r="E3416" i="11" s="1"/>
  <c r="Y3415" i="11"/>
  <c r="H3415" i="11"/>
  <c r="I3415" i="11" s="1"/>
  <c r="J3415" i="11" s="1"/>
  <c r="D3415" i="11" s="1"/>
  <c r="Y3414" i="11"/>
  <c r="H3414" i="11"/>
  <c r="I3414" i="11" s="1"/>
  <c r="J3414" i="11" s="1"/>
  <c r="D3414" i="11" s="1"/>
  <c r="F3414" i="11"/>
  <c r="Y3413" i="11"/>
  <c r="H3413" i="11"/>
  <c r="I3413" i="11" s="1"/>
  <c r="J3413" i="11" s="1"/>
  <c r="D3413" i="11" s="1"/>
  <c r="Y3412" i="11"/>
  <c r="H3412" i="11"/>
  <c r="I3412" i="11" s="1"/>
  <c r="J3412" i="11" s="1"/>
  <c r="Y3411" i="11"/>
  <c r="H3411" i="11"/>
  <c r="I3411" i="11" s="1"/>
  <c r="J3411" i="11" s="1"/>
  <c r="B3411" i="11" s="1"/>
  <c r="Y3410" i="11"/>
  <c r="H3410" i="11"/>
  <c r="I3410" i="11" s="1"/>
  <c r="J3410" i="11" s="1"/>
  <c r="D3410" i="11" s="1"/>
  <c r="Y3409" i="11"/>
  <c r="H3409" i="11"/>
  <c r="I3409" i="11" s="1"/>
  <c r="J3409" i="11" s="1"/>
  <c r="E3409" i="11" s="1"/>
  <c r="Y3408" i="11"/>
  <c r="H3408" i="11"/>
  <c r="I3408" i="11" s="1"/>
  <c r="J3408" i="11" s="1"/>
  <c r="Y3407" i="11"/>
  <c r="H3407" i="11"/>
  <c r="I3407" i="11" s="1"/>
  <c r="J3407" i="11" s="1"/>
  <c r="D3407" i="11" s="1"/>
  <c r="Y3406" i="11"/>
  <c r="H3406" i="11"/>
  <c r="I3406" i="11" s="1"/>
  <c r="J3406" i="11" s="1"/>
  <c r="Y3405" i="11"/>
  <c r="H3405" i="11"/>
  <c r="I3405" i="11" s="1"/>
  <c r="J3405" i="11" s="1"/>
  <c r="F3405" i="11" s="1"/>
  <c r="Y3404" i="11"/>
  <c r="H3404" i="11"/>
  <c r="I3404" i="11" s="1"/>
  <c r="J3404" i="11" s="1"/>
  <c r="Y3403" i="11"/>
  <c r="H3403" i="11"/>
  <c r="I3403" i="11" s="1"/>
  <c r="J3403" i="11" s="1"/>
  <c r="Y3402" i="11"/>
  <c r="H3402" i="11"/>
  <c r="I3402" i="11" s="1"/>
  <c r="J3402" i="11" s="1"/>
  <c r="Y3401" i="11"/>
  <c r="H3401" i="11"/>
  <c r="I3401" i="11" s="1"/>
  <c r="J3401" i="11" s="1"/>
  <c r="Y3400" i="11"/>
  <c r="H3400" i="11"/>
  <c r="I3400" i="11" s="1"/>
  <c r="J3400" i="11" s="1"/>
  <c r="E3400" i="11" s="1"/>
  <c r="Y3399" i="11"/>
  <c r="H3399" i="11"/>
  <c r="I3399" i="11" s="1"/>
  <c r="J3399" i="11" s="1"/>
  <c r="Y3398" i="11"/>
  <c r="H3398" i="11"/>
  <c r="I3398" i="11" s="1"/>
  <c r="J3398" i="11" s="1"/>
  <c r="Y3397" i="11"/>
  <c r="H3397" i="11"/>
  <c r="I3397" i="11" s="1"/>
  <c r="J3397" i="11" s="1"/>
  <c r="F3397" i="11" s="1"/>
  <c r="Y3396" i="11"/>
  <c r="H3396" i="11"/>
  <c r="I3396" i="11" s="1"/>
  <c r="J3396" i="11" s="1"/>
  <c r="Y3395" i="11"/>
  <c r="H3395" i="11"/>
  <c r="I3395" i="11" s="1"/>
  <c r="J3395" i="11" s="1"/>
  <c r="B3395" i="11" s="1"/>
  <c r="Y3394" i="11"/>
  <c r="H3394" i="11"/>
  <c r="I3394" i="11" s="1"/>
  <c r="J3394" i="11" s="1"/>
  <c r="C3394" i="11" s="1"/>
  <c r="Y3393" i="11"/>
  <c r="H3393" i="11"/>
  <c r="I3393" i="11" s="1"/>
  <c r="J3393" i="11" s="1"/>
  <c r="Y3392" i="11"/>
  <c r="H3392" i="11"/>
  <c r="I3392" i="11" s="1"/>
  <c r="J3392" i="11" s="1"/>
  <c r="Y3391" i="11"/>
  <c r="H3391" i="11"/>
  <c r="I3391" i="11" s="1"/>
  <c r="J3391" i="11" s="1"/>
  <c r="Y3390" i="11"/>
  <c r="H3390" i="11"/>
  <c r="I3390" i="11" s="1"/>
  <c r="J3390" i="11" s="1"/>
  <c r="F3390" i="11" s="1"/>
  <c r="Y3389" i="11"/>
  <c r="H3389" i="11"/>
  <c r="I3389" i="11" s="1"/>
  <c r="J3389" i="11" s="1"/>
  <c r="F3389" i="11" s="1"/>
  <c r="Y3388" i="11"/>
  <c r="H3388" i="11"/>
  <c r="I3388" i="11" s="1"/>
  <c r="J3388" i="11" s="1"/>
  <c r="Y3387" i="11"/>
  <c r="H3387" i="11"/>
  <c r="I3387" i="11" s="1"/>
  <c r="J3387" i="11" s="1"/>
  <c r="Y3386" i="11"/>
  <c r="H3386" i="11"/>
  <c r="I3386" i="11" s="1"/>
  <c r="J3386" i="11" s="1"/>
  <c r="Y3385" i="11"/>
  <c r="H3385" i="11"/>
  <c r="I3385" i="11" s="1"/>
  <c r="J3385" i="11" s="1"/>
  <c r="D3385" i="11" s="1"/>
  <c r="Y3384" i="11"/>
  <c r="H3384" i="11"/>
  <c r="I3384" i="11" s="1"/>
  <c r="J3384" i="11" s="1"/>
  <c r="E3384" i="11" s="1"/>
  <c r="Y3383" i="11"/>
  <c r="H3383" i="11"/>
  <c r="I3383" i="11" s="1"/>
  <c r="J3383" i="11" s="1"/>
  <c r="D3383" i="11" s="1"/>
  <c r="Y3382" i="11"/>
  <c r="H3382" i="11"/>
  <c r="I3382" i="11" s="1"/>
  <c r="J3382" i="11" s="1"/>
  <c r="F3382" i="11" s="1"/>
  <c r="Y3381" i="11"/>
  <c r="H3381" i="11"/>
  <c r="I3381" i="11" s="1"/>
  <c r="J3381" i="11" s="1"/>
  <c r="D3381" i="11" s="1"/>
  <c r="Y3380" i="11"/>
  <c r="H3380" i="11"/>
  <c r="I3380" i="11" s="1"/>
  <c r="J3380" i="11" s="1"/>
  <c r="Y3379" i="11"/>
  <c r="H3379" i="11"/>
  <c r="I3379" i="11" s="1"/>
  <c r="J3379" i="11" s="1"/>
  <c r="B3379" i="11" s="1"/>
  <c r="Y3378" i="11"/>
  <c r="H3378" i="11"/>
  <c r="I3378" i="11" s="1"/>
  <c r="J3378" i="11" s="1"/>
  <c r="D3378" i="11" s="1"/>
  <c r="Y3377" i="11"/>
  <c r="H3377" i="11"/>
  <c r="I3377" i="11" s="1"/>
  <c r="J3377" i="11" s="1"/>
  <c r="E3377" i="11" s="1"/>
  <c r="Y3376" i="11"/>
  <c r="H3376" i="11"/>
  <c r="I3376" i="11" s="1"/>
  <c r="J3376" i="11" s="1"/>
  <c r="Y3375" i="11"/>
  <c r="H3375" i="11"/>
  <c r="I3375" i="11" s="1"/>
  <c r="J3375" i="11" s="1"/>
  <c r="D3375" i="11" s="1"/>
  <c r="Y3374" i="11"/>
  <c r="H3374" i="11"/>
  <c r="I3374" i="11" s="1"/>
  <c r="J3374" i="11" s="1"/>
  <c r="F3374" i="11" s="1"/>
  <c r="Y3373" i="11"/>
  <c r="H3373" i="11"/>
  <c r="I3373" i="11" s="1"/>
  <c r="J3373" i="11" s="1"/>
  <c r="F3373" i="11" s="1"/>
  <c r="Y3372" i="11"/>
  <c r="H3372" i="11"/>
  <c r="I3372" i="11" s="1"/>
  <c r="J3372" i="11" s="1"/>
  <c r="Y3371" i="11"/>
  <c r="H3371" i="11"/>
  <c r="I3371" i="11" s="1"/>
  <c r="J3371" i="11" s="1"/>
  <c r="Y3370" i="11"/>
  <c r="H3370" i="11"/>
  <c r="I3370" i="11" s="1"/>
  <c r="J3370" i="11" s="1"/>
  <c r="Y3369" i="11"/>
  <c r="H3369" i="11"/>
  <c r="I3369" i="11" s="1"/>
  <c r="J3369" i="11" s="1"/>
  <c r="D3369" i="11" s="1"/>
  <c r="Y3368" i="11"/>
  <c r="H3368" i="11"/>
  <c r="I3368" i="11" s="1"/>
  <c r="J3368" i="11" s="1"/>
  <c r="Y3367" i="11"/>
  <c r="H3367" i="11"/>
  <c r="I3367" i="11" s="1"/>
  <c r="J3367" i="11" s="1"/>
  <c r="D3367" i="11" s="1"/>
  <c r="Y3366" i="11"/>
  <c r="H3366" i="11"/>
  <c r="I3366" i="11" s="1"/>
  <c r="J3366" i="11" s="1"/>
  <c r="Y3365" i="11"/>
  <c r="H3365" i="11"/>
  <c r="I3365" i="11" s="1"/>
  <c r="J3365" i="11" s="1"/>
  <c r="Y3364" i="11"/>
  <c r="H3364" i="11"/>
  <c r="I3364" i="11" s="1"/>
  <c r="J3364" i="11" s="1"/>
  <c r="Y3363" i="11"/>
  <c r="H3363" i="11"/>
  <c r="I3363" i="11" s="1"/>
  <c r="J3363" i="11" s="1"/>
  <c r="B3363" i="11" s="1"/>
  <c r="Y3362" i="11"/>
  <c r="H3362" i="11"/>
  <c r="I3362" i="11" s="1"/>
  <c r="J3362" i="11" s="1"/>
  <c r="D3362" i="11" s="1"/>
  <c r="Y3361" i="11"/>
  <c r="H3361" i="11"/>
  <c r="I3361" i="11" s="1"/>
  <c r="J3361" i="11" s="1"/>
  <c r="E3361" i="11" s="1"/>
  <c r="Y3360" i="11"/>
  <c r="H3360" i="11"/>
  <c r="I3360" i="11" s="1"/>
  <c r="J3360" i="11" s="1"/>
  <c r="Y3359" i="11"/>
  <c r="H3359" i="11"/>
  <c r="I3359" i="11" s="1"/>
  <c r="J3359" i="11" s="1"/>
  <c r="D3359" i="11" s="1"/>
  <c r="Y3358" i="11"/>
  <c r="H3358" i="11"/>
  <c r="I3358" i="11" s="1"/>
  <c r="J3358" i="11" s="1"/>
  <c r="Y3357" i="11"/>
  <c r="H3357" i="11"/>
  <c r="I3357" i="11" s="1"/>
  <c r="J3357" i="11" s="1"/>
  <c r="F3357" i="11" s="1"/>
  <c r="Y3356" i="11"/>
  <c r="H3356" i="11"/>
  <c r="I3356" i="11" s="1"/>
  <c r="J3356" i="11" s="1"/>
  <c r="Y3355" i="11"/>
  <c r="H3355" i="11"/>
  <c r="I3355" i="11" s="1"/>
  <c r="J3355" i="11" s="1"/>
  <c r="Y3354" i="11"/>
  <c r="H3354" i="11"/>
  <c r="I3354" i="11" s="1"/>
  <c r="J3354" i="11" s="1"/>
  <c r="Y3353" i="11"/>
  <c r="H3353" i="11"/>
  <c r="I3353" i="11" s="1"/>
  <c r="J3353" i="11" s="1"/>
  <c r="Y3352" i="11"/>
  <c r="H3352" i="11"/>
  <c r="I3352" i="11" s="1"/>
  <c r="J3352" i="11" s="1"/>
  <c r="E3352" i="11" s="1"/>
  <c r="Y3351" i="11"/>
  <c r="H3351" i="11"/>
  <c r="I3351" i="11" s="1"/>
  <c r="J3351" i="11" s="1"/>
  <c r="Y3350" i="11"/>
  <c r="H3350" i="11"/>
  <c r="I3350" i="11" s="1"/>
  <c r="J3350" i="11" s="1"/>
  <c r="E3350" i="11" s="1"/>
  <c r="Y3349" i="11"/>
  <c r="H3349" i="11"/>
  <c r="I3349" i="11" s="1"/>
  <c r="J3349" i="11" s="1"/>
  <c r="B3349" i="11" s="1"/>
  <c r="Y3348" i="11"/>
  <c r="H3348" i="11"/>
  <c r="I3348" i="11" s="1"/>
  <c r="J3348" i="11" s="1"/>
  <c r="Y3347" i="11"/>
  <c r="H3347" i="11"/>
  <c r="I3347" i="11" s="1"/>
  <c r="J3347" i="11" s="1"/>
  <c r="B3347" i="11" s="1"/>
  <c r="Y3346" i="11"/>
  <c r="H3346" i="11"/>
  <c r="I3346" i="11" s="1"/>
  <c r="J3346" i="11" s="1"/>
  <c r="Y3345" i="11"/>
  <c r="H3345" i="11"/>
  <c r="I3345" i="11" s="1"/>
  <c r="J3345" i="11" s="1"/>
  <c r="Y3344" i="11"/>
  <c r="H3344" i="11"/>
  <c r="I3344" i="11" s="1"/>
  <c r="J3344" i="11" s="1"/>
  <c r="E3344" i="11" s="1"/>
  <c r="Y3343" i="11"/>
  <c r="H3343" i="11"/>
  <c r="I3343" i="11" s="1"/>
  <c r="J3343" i="11" s="1"/>
  <c r="Y3342" i="11"/>
  <c r="H3342" i="11"/>
  <c r="I3342" i="11" s="1"/>
  <c r="J3342" i="11" s="1"/>
  <c r="F3342" i="11" s="1"/>
  <c r="Y3341" i="11"/>
  <c r="H3341" i="11"/>
  <c r="I3341" i="11" s="1"/>
  <c r="J3341" i="11" s="1"/>
  <c r="F3341" i="11" s="1"/>
  <c r="Y3340" i="11"/>
  <c r="H3340" i="11"/>
  <c r="I3340" i="11" s="1"/>
  <c r="J3340" i="11" s="1"/>
  <c r="Y3339" i="11"/>
  <c r="H3339" i="11"/>
  <c r="I3339" i="11" s="1"/>
  <c r="J3339" i="11" s="1"/>
  <c r="Y3338" i="11"/>
  <c r="H3338" i="11"/>
  <c r="I3338" i="11" s="1"/>
  <c r="J3338" i="11" s="1"/>
  <c r="Y3337" i="11"/>
  <c r="H3337" i="11"/>
  <c r="I3337" i="11" s="1"/>
  <c r="J3337" i="11" s="1"/>
  <c r="D3337" i="11" s="1"/>
  <c r="Y3336" i="11"/>
  <c r="H3336" i="11"/>
  <c r="I3336" i="11" s="1"/>
  <c r="J3336" i="11" s="1"/>
  <c r="E3336" i="11" s="1"/>
  <c r="Y3335" i="11"/>
  <c r="H3335" i="11"/>
  <c r="I3335" i="11" s="1"/>
  <c r="J3335" i="11" s="1"/>
  <c r="D3335" i="11" s="1"/>
  <c r="Y3334" i="11"/>
  <c r="H3334" i="11"/>
  <c r="I3334" i="11" s="1"/>
  <c r="J3334" i="11" s="1"/>
  <c r="Y3333" i="11"/>
  <c r="H3333" i="11"/>
  <c r="I3333" i="11" s="1"/>
  <c r="J3333" i="11" s="1"/>
  <c r="B3333" i="11" s="1"/>
  <c r="Y3332" i="11"/>
  <c r="H3332" i="11"/>
  <c r="I3332" i="11" s="1"/>
  <c r="J3332" i="11" s="1"/>
  <c r="Y3331" i="11"/>
  <c r="H3331" i="11"/>
  <c r="I3331" i="11" s="1"/>
  <c r="J3331" i="11" s="1"/>
  <c r="B3331" i="11" s="1"/>
  <c r="Y3330" i="11"/>
  <c r="H3330" i="11"/>
  <c r="I3330" i="11" s="1"/>
  <c r="J3330" i="11" s="1"/>
  <c r="D3330" i="11" s="1"/>
  <c r="Y3329" i="11"/>
  <c r="H3329" i="11"/>
  <c r="I3329" i="11" s="1"/>
  <c r="J3329" i="11" s="1"/>
  <c r="E3329" i="11" s="1"/>
  <c r="Y3328" i="11"/>
  <c r="H3328" i="11"/>
  <c r="I3328" i="11" s="1"/>
  <c r="J3328" i="11" s="1"/>
  <c r="E3328" i="11" s="1"/>
  <c r="Y3327" i="11"/>
  <c r="H3327" i="11"/>
  <c r="I3327" i="11" s="1"/>
  <c r="J3327" i="11" s="1"/>
  <c r="D3327" i="11" s="1"/>
  <c r="Y3326" i="11"/>
  <c r="H3326" i="11"/>
  <c r="I3326" i="11" s="1"/>
  <c r="J3326" i="11" s="1"/>
  <c r="F3326" i="11" s="1"/>
  <c r="Y3325" i="11"/>
  <c r="H3325" i="11"/>
  <c r="I3325" i="11" s="1"/>
  <c r="J3325" i="11" s="1"/>
  <c r="F3325" i="11" s="1"/>
  <c r="Y3324" i="11"/>
  <c r="H3324" i="11"/>
  <c r="I3324" i="11" s="1"/>
  <c r="J3324" i="11" s="1"/>
  <c r="Y3323" i="11"/>
  <c r="H3323" i="11"/>
  <c r="I3323" i="11" s="1"/>
  <c r="J3323" i="11" s="1"/>
  <c r="Y3322" i="11"/>
  <c r="H3322" i="11"/>
  <c r="I3322" i="11" s="1"/>
  <c r="J3322" i="11" s="1"/>
  <c r="E3322" i="11" s="1"/>
  <c r="Y3321" i="11"/>
  <c r="H3321" i="11"/>
  <c r="I3321" i="11" s="1"/>
  <c r="J3321" i="11" s="1"/>
  <c r="Y3320" i="11"/>
  <c r="H3320" i="11"/>
  <c r="I3320" i="11" s="1"/>
  <c r="J3320" i="11" s="1"/>
  <c r="D3320" i="11" s="1"/>
  <c r="Y3319" i="11"/>
  <c r="H3319" i="11"/>
  <c r="I3319" i="11" s="1"/>
  <c r="J3319" i="11" s="1"/>
  <c r="F3319" i="11" s="1"/>
  <c r="Y3318" i="11"/>
  <c r="H3318" i="11"/>
  <c r="I3318" i="11" s="1"/>
  <c r="J3318" i="11" s="1"/>
  <c r="F3318" i="11" s="1"/>
  <c r="Y3317" i="11"/>
  <c r="H3317" i="11"/>
  <c r="I3317" i="11" s="1"/>
  <c r="J3317" i="11" s="1"/>
  <c r="B3317" i="11" s="1"/>
  <c r="Y3316" i="11"/>
  <c r="I3316" i="11"/>
  <c r="J3316" i="11" s="1"/>
  <c r="H3316" i="11"/>
  <c r="Y3315" i="11"/>
  <c r="H3315" i="11"/>
  <c r="I3315" i="11" s="1"/>
  <c r="J3315" i="11" s="1"/>
  <c r="F3315" i="11" s="1"/>
  <c r="Y3314" i="11"/>
  <c r="H3314" i="11"/>
  <c r="I3314" i="11" s="1"/>
  <c r="J3314" i="11" s="1"/>
  <c r="Y3313" i="11"/>
  <c r="H3313" i="11"/>
  <c r="I3313" i="11" s="1"/>
  <c r="J3313" i="11" s="1"/>
  <c r="Y3312" i="11"/>
  <c r="H3312" i="11"/>
  <c r="I3312" i="11" s="1"/>
  <c r="J3312" i="11" s="1"/>
  <c r="Y3311" i="11"/>
  <c r="H3311" i="11"/>
  <c r="I3311" i="11" s="1"/>
  <c r="J3311" i="11" s="1"/>
  <c r="Y3310" i="11"/>
  <c r="H3310" i="11"/>
  <c r="I3310" i="11" s="1"/>
  <c r="J3310" i="11" s="1"/>
  <c r="Y3309" i="11"/>
  <c r="H3309" i="11"/>
  <c r="I3309" i="11" s="1"/>
  <c r="J3309" i="11" s="1"/>
  <c r="D3309" i="11" s="1"/>
  <c r="Y3308" i="11"/>
  <c r="H3308" i="11"/>
  <c r="I3308" i="11" s="1"/>
  <c r="J3308" i="11" s="1"/>
  <c r="F3308" i="11" s="1"/>
  <c r="Y3307" i="11"/>
  <c r="H3307" i="11"/>
  <c r="I3307" i="11" s="1"/>
  <c r="J3307" i="11" s="1"/>
  <c r="Y3306" i="11"/>
  <c r="H3306" i="11"/>
  <c r="I3306" i="11" s="1"/>
  <c r="J3306" i="11" s="1"/>
  <c r="C3306" i="11" s="1"/>
  <c r="Y3305" i="11"/>
  <c r="H3305" i="11"/>
  <c r="I3305" i="11" s="1"/>
  <c r="J3305" i="11" s="1"/>
  <c r="Y3304" i="11"/>
  <c r="H3304" i="11"/>
  <c r="I3304" i="11" s="1"/>
  <c r="J3304" i="11" s="1"/>
  <c r="Y3303" i="11"/>
  <c r="H3303" i="11"/>
  <c r="I3303" i="11" s="1"/>
  <c r="J3303" i="11" s="1"/>
  <c r="B3303" i="11" s="1"/>
  <c r="Y3302" i="11"/>
  <c r="H3302" i="11"/>
  <c r="I3302" i="11" s="1"/>
  <c r="J3302" i="11" s="1"/>
  <c r="Y3301" i="11"/>
  <c r="H3301" i="11"/>
  <c r="I3301" i="11" s="1"/>
  <c r="J3301" i="11" s="1"/>
  <c r="Y3300" i="11"/>
  <c r="H3300" i="11"/>
  <c r="I3300" i="11" s="1"/>
  <c r="J3300" i="11" s="1"/>
  <c r="B3300" i="11" s="1"/>
  <c r="Y3299" i="11"/>
  <c r="H3299" i="11"/>
  <c r="I3299" i="11" s="1"/>
  <c r="J3299" i="11" s="1"/>
  <c r="Y3298" i="11"/>
  <c r="H3298" i="11"/>
  <c r="I3298" i="11" s="1"/>
  <c r="J3298" i="11" s="1"/>
  <c r="Y3297" i="11"/>
  <c r="H3297" i="11"/>
  <c r="I3297" i="11" s="1"/>
  <c r="J3297" i="11" s="1"/>
  <c r="F3297" i="11" s="1"/>
  <c r="Y3296" i="11"/>
  <c r="H3296" i="11"/>
  <c r="I3296" i="11" s="1"/>
  <c r="J3296" i="11" s="1"/>
  <c r="Y3295" i="11"/>
  <c r="H3295" i="11"/>
  <c r="I3295" i="11" s="1"/>
  <c r="J3295" i="11" s="1"/>
  <c r="D3295" i="11" s="1"/>
  <c r="Y3294" i="11"/>
  <c r="H3294" i="11"/>
  <c r="I3294" i="11" s="1"/>
  <c r="J3294" i="11" s="1"/>
  <c r="Y3293" i="11"/>
  <c r="H3293" i="11"/>
  <c r="I3293" i="11" s="1"/>
  <c r="J3293" i="11" s="1"/>
  <c r="C3293" i="11" s="1"/>
  <c r="Y3292" i="11"/>
  <c r="H3292" i="11"/>
  <c r="I3292" i="11" s="1"/>
  <c r="J3292" i="11" s="1"/>
  <c r="E3292" i="11" s="1"/>
  <c r="Y3291" i="11"/>
  <c r="H3291" i="11"/>
  <c r="I3291" i="11" s="1"/>
  <c r="J3291" i="11" s="1"/>
  <c r="F3291" i="11" s="1"/>
  <c r="Y3290" i="11"/>
  <c r="H3290" i="11"/>
  <c r="I3290" i="11" s="1"/>
  <c r="J3290" i="11" s="1"/>
  <c r="Y3289" i="11"/>
  <c r="H3289" i="11"/>
  <c r="I3289" i="11" s="1"/>
  <c r="J3289" i="11" s="1"/>
  <c r="C3289" i="11" s="1"/>
  <c r="Y3288" i="11"/>
  <c r="H3288" i="11"/>
  <c r="I3288" i="11" s="1"/>
  <c r="J3288" i="11" s="1"/>
  <c r="E3288" i="11" s="1"/>
  <c r="Y3287" i="11"/>
  <c r="H3287" i="11"/>
  <c r="I3287" i="11" s="1"/>
  <c r="J3287" i="11" s="1"/>
  <c r="Y3286" i="11"/>
  <c r="H3286" i="11"/>
  <c r="I3286" i="11" s="1"/>
  <c r="J3286" i="11" s="1"/>
  <c r="C3286" i="11" s="1"/>
  <c r="Y3285" i="11"/>
  <c r="I3285" i="11"/>
  <c r="J3285" i="11" s="1"/>
  <c r="H3285" i="11"/>
  <c r="Y3284" i="11"/>
  <c r="H3284" i="11"/>
  <c r="I3284" i="11" s="1"/>
  <c r="J3284" i="11" s="1"/>
  <c r="F3284" i="11" s="1"/>
  <c r="Y3283" i="11"/>
  <c r="H3283" i="11"/>
  <c r="I3283" i="11" s="1"/>
  <c r="J3283" i="11" s="1"/>
  <c r="Y3282" i="11"/>
  <c r="H3282" i="11"/>
  <c r="I3282" i="11" s="1"/>
  <c r="J3282" i="11" s="1"/>
  <c r="Y3281" i="11"/>
  <c r="H3281" i="11"/>
  <c r="I3281" i="11" s="1"/>
  <c r="J3281" i="11" s="1"/>
  <c r="E3281" i="11" s="1"/>
  <c r="Y3280" i="11"/>
  <c r="H3280" i="11"/>
  <c r="I3280" i="11" s="1"/>
  <c r="J3280" i="11" s="1"/>
  <c r="Y3279" i="11"/>
  <c r="H3279" i="11"/>
  <c r="I3279" i="11" s="1"/>
  <c r="J3279" i="11" s="1"/>
  <c r="Y3278" i="11"/>
  <c r="H3278" i="11"/>
  <c r="I3278" i="11" s="1"/>
  <c r="J3278" i="11" s="1"/>
  <c r="Y3277" i="11"/>
  <c r="H3277" i="11"/>
  <c r="I3277" i="11" s="1"/>
  <c r="J3277" i="11" s="1"/>
  <c r="F3277" i="11" s="1"/>
  <c r="Y3276" i="11"/>
  <c r="H3276" i="11"/>
  <c r="I3276" i="11" s="1"/>
  <c r="J3276" i="11" s="1"/>
  <c r="Y3275" i="11"/>
  <c r="H3275" i="11"/>
  <c r="I3275" i="11" s="1"/>
  <c r="J3275" i="11" s="1"/>
  <c r="Y3274" i="11"/>
  <c r="H3274" i="11"/>
  <c r="I3274" i="11" s="1"/>
  <c r="J3274" i="11" s="1"/>
  <c r="E3274" i="11" s="1"/>
  <c r="Y3273" i="11"/>
  <c r="H3273" i="11"/>
  <c r="I3273" i="11" s="1"/>
  <c r="J3273" i="11" s="1"/>
  <c r="B3273" i="11" s="1"/>
  <c r="Y3272" i="11"/>
  <c r="H3272" i="11"/>
  <c r="I3272" i="11" s="1"/>
  <c r="J3272" i="11" s="1"/>
  <c r="D3272" i="11" s="1"/>
  <c r="Y3271" i="11"/>
  <c r="H3271" i="11"/>
  <c r="I3271" i="11" s="1"/>
  <c r="J3271" i="11" s="1"/>
  <c r="F3271" i="11" s="1"/>
  <c r="Y3270" i="11"/>
  <c r="H3270" i="11"/>
  <c r="I3270" i="11" s="1"/>
  <c r="J3270" i="11" s="1"/>
  <c r="F3270" i="11" s="1"/>
  <c r="Y3269" i="11"/>
  <c r="H3269" i="11"/>
  <c r="I3269" i="11" s="1"/>
  <c r="J3269" i="11" s="1"/>
  <c r="B3269" i="11" s="1"/>
  <c r="Y3268" i="11"/>
  <c r="H3268" i="11"/>
  <c r="I3268" i="11" s="1"/>
  <c r="J3268" i="11" s="1"/>
  <c r="Y3267" i="11"/>
  <c r="H3267" i="11"/>
  <c r="I3267" i="11" s="1"/>
  <c r="J3267" i="11" s="1"/>
  <c r="F3267" i="11" s="1"/>
  <c r="Y3266" i="11"/>
  <c r="H3266" i="11"/>
  <c r="I3266" i="11" s="1"/>
  <c r="J3266" i="11" s="1"/>
  <c r="C3266" i="11" s="1"/>
  <c r="Y3265" i="11"/>
  <c r="H3265" i="11"/>
  <c r="I3265" i="11" s="1"/>
  <c r="J3265" i="11" s="1"/>
  <c r="D3265" i="11" s="1"/>
  <c r="Y3264" i="11"/>
  <c r="H3264" i="11"/>
  <c r="I3264" i="11" s="1"/>
  <c r="J3264" i="11" s="1"/>
  <c r="Y3263" i="11"/>
  <c r="H3263" i="11"/>
  <c r="I3263" i="11" s="1"/>
  <c r="J3263" i="11" s="1"/>
  <c r="Y3262" i="11"/>
  <c r="H3262" i="11"/>
  <c r="I3262" i="11" s="1"/>
  <c r="J3262" i="11" s="1"/>
  <c r="Y3261" i="11"/>
  <c r="H3261" i="11"/>
  <c r="I3261" i="11" s="1"/>
  <c r="J3261" i="11" s="1"/>
  <c r="D3261" i="11" s="1"/>
  <c r="Y3260" i="11"/>
  <c r="H3260" i="11"/>
  <c r="I3260" i="11" s="1"/>
  <c r="J3260" i="11" s="1"/>
  <c r="F3260" i="11" s="1"/>
  <c r="Y3259" i="11"/>
  <c r="H3259" i="11"/>
  <c r="I3259" i="11" s="1"/>
  <c r="J3259" i="11" s="1"/>
  <c r="C3259" i="11" s="1"/>
  <c r="Y3258" i="11"/>
  <c r="H3258" i="11"/>
  <c r="I3258" i="11" s="1"/>
  <c r="J3258" i="11" s="1"/>
  <c r="Y3257" i="11"/>
  <c r="H3257" i="11"/>
  <c r="I3257" i="11" s="1"/>
  <c r="J3257" i="11" s="1"/>
  <c r="D3257" i="11" s="1"/>
  <c r="Y3256" i="11"/>
  <c r="I3256" i="11"/>
  <c r="J3256" i="11" s="1"/>
  <c r="H3256" i="11"/>
  <c r="Y3255" i="11"/>
  <c r="H3255" i="11"/>
  <c r="I3255" i="11" s="1"/>
  <c r="J3255" i="11" s="1"/>
  <c r="Y3254" i="11"/>
  <c r="H3254" i="11"/>
  <c r="I3254" i="11" s="1"/>
  <c r="J3254" i="11" s="1"/>
  <c r="D3254" i="11" s="1"/>
  <c r="Y3253" i="11"/>
  <c r="H3253" i="11"/>
  <c r="I3253" i="11" s="1"/>
  <c r="J3253" i="11" s="1"/>
  <c r="F3253" i="11" s="1"/>
  <c r="Y3252" i="11"/>
  <c r="H3252" i="11"/>
  <c r="I3252" i="11" s="1"/>
  <c r="J3252" i="11" s="1"/>
  <c r="Y3251" i="11"/>
  <c r="H3251" i="11"/>
  <c r="I3251" i="11" s="1"/>
  <c r="J3251" i="11" s="1"/>
  <c r="Y3250" i="11"/>
  <c r="H3250" i="11"/>
  <c r="I3250" i="11" s="1"/>
  <c r="J3250" i="11" s="1"/>
  <c r="E3250" i="11" s="1"/>
  <c r="F3250" i="11"/>
  <c r="Y3249" i="11"/>
  <c r="H3249" i="11"/>
  <c r="I3249" i="11" s="1"/>
  <c r="J3249" i="11" s="1"/>
  <c r="F3249" i="11" s="1"/>
  <c r="Y3248" i="11"/>
  <c r="H3248" i="11"/>
  <c r="I3248" i="11" s="1"/>
  <c r="J3248" i="11" s="1"/>
  <c r="Y3247" i="11"/>
  <c r="H3247" i="11"/>
  <c r="I3247" i="11" s="1"/>
  <c r="J3247" i="11" s="1"/>
  <c r="D3247" i="11" s="1"/>
  <c r="Y3246" i="11"/>
  <c r="H3246" i="11"/>
  <c r="I3246" i="11" s="1"/>
  <c r="J3246" i="11" s="1"/>
  <c r="Y3245" i="11"/>
  <c r="H3245" i="11"/>
  <c r="I3245" i="11" s="1"/>
  <c r="J3245" i="11" s="1"/>
  <c r="C3245" i="11" s="1"/>
  <c r="Y3244" i="11"/>
  <c r="H3244" i="11"/>
  <c r="I3244" i="11" s="1"/>
  <c r="J3244" i="11" s="1"/>
  <c r="E3244" i="11" s="1"/>
  <c r="Y3243" i="11"/>
  <c r="H3243" i="11"/>
  <c r="I3243" i="11" s="1"/>
  <c r="J3243" i="11" s="1"/>
  <c r="F3243" i="11" s="1"/>
  <c r="Y3242" i="11"/>
  <c r="H3242" i="11"/>
  <c r="I3242" i="11" s="1"/>
  <c r="J3242" i="11" s="1"/>
  <c r="Y3241" i="11"/>
  <c r="H3241" i="11"/>
  <c r="I3241" i="11" s="1"/>
  <c r="J3241" i="11" s="1"/>
  <c r="Y3240" i="11"/>
  <c r="H3240" i="11"/>
  <c r="I3240" i="11" s="1"/>
  <c r="J3240" i="11" s="1"/>
  <c r="E3240" i="11" s="1"/>
  <c r="Y3239" i="11"/>
  <c r="H3239" i="11"/>
  <c r="I3239" i="11" s="1"/>
  <c r="J3239" i="11" s="1"/>
  <c r="Y3238" i="11"/>
  <c r="H3238" i="11"/>
  <c r="I3238" i="11" s="1"/>
  <c r="J3238" i="11" s="1"/>
  <c r="C3238" i="11" s="1"/>
  <c r="Y3237" i="11"/>
  <c r="H3237" i="11"/>
  <c r="I3237" i="11" s="1"/>
  <c r="J3237" i="11" s="1"/>
  <c r="Y3236" i="11"/>
  <c r="H3236" i="11"/>
  <c r="I3236" i="11" s="1"/>
  <c r="J3236" i="11" s="1"/>
  <c r="F3236" i="11" s="1"/>
  <c r="Y3235" i="11"/>
  <c r="H3235" i="11"/>
  <c r="I3235" i="11" s="1"/>
  <c r="J3235" i="11" s="1"/>
  <c r="Y3234" i="11"/>
  <c r="H3234" i="11"/>
  <c r="I3234" i="11" s="1"/>
  <c r="J3234" i="11" s="1"/>
  <c r="C3234" i="11" s="1"/>
  <c r="Y3233" i="11"/>
  <c r="H3233" i="11"/>
  <c r="I3233" i="11" s="1"/>
  <c r="J3233" i="11" s="1"/>
  <c r="Y3232" i="11"/>
  <c r="H3232" i="11"/>
  <c r="I3232" i="11" s="1"/>
  <c r="J3232" i="11" s="1"/>
  <c r="Y3231" i="11"/>
  <c r="H3231" i="11"/>
  <c r="I3231" i="11" s="1"/>
  <c r="J3231" i="11" s="1"/>
  <c r="C3231" i="11" s="1"/>
  <c r="Y3230" i="11"/>
  <c r="H3230" i="11"/>
  <c r="I3230" i="11" s="1"/>
  <c r="J3230" i="11" s="1"/>
  <c r="Y3229" i="11"/>
  <c r="H3229" i="11"/>
  <c r="I3229" i="11" s="1"/>
  <c r="J3229" i="11" s="1"/>
  <c r="Y3228" i="11"/>
  <c r="H3228" i="11"/>
  <c r="I3228" i="11" s="1"/>
  <c r="J3228" i="11" s="1"/>
  <c r="Y3227" i="11"/>
  <c r="H3227" i="11"/>
  <c r="I3227" i="11" s="1"/>
  <c r="J3227" i="11" s="1"/>
  <c r="C3227" i="11" s="1"/>
  <c r="Y3226" i="11"/>
  <c r="H3226" i="11"/>
  <c r="I3226" i="11" s="1"/>
  <c r="J3226" i="11" s="1"/>
  <c r="Y3225" i="11"/>
  <c r="H3225" i="11"/>
  <c r="I3225" i="11" s="1"/>
  <c r="J3225" i="11" s="1"/>
  <c r="Y3224" i="11"/>
  <c r="H3224" i="11"/>
  <c r="I3224" i="11" s="1"/>
  <c r="J3224" i="11" s="1"/>
  <c r="F3224" i="11" s="1"/>
  <c r="Y3223" i="11"/>
  <c r="H3223" i="11"/>
  <c r="I3223" i="11" s="1"/>
  <c r="J3223" i="11" s="1"/>
  <c r="Y3222" i="11"/>
  <c r="I3222" i="11"/>
  <c r="J3222" i="11" s="1"/>
  <c r="F3222" i="11" s="1"/>
  <c r="H3222" i="11"/>
  <c r="Y3221" i="11"/>
  <c r="H3221" i="11"/>
  <c r="I3221" i="11" s="1"/>
  <c r="J3221" i="11" s="1"/>
  <c r="B3221" i="11" s="1"/>
  <c r="Y3220" i="11"/>
  <c r="H3220" i="11"/>
  <c r="I3220" i="11" s="1"/>
  <c r="J3220" i="11" s="1"/>
  <c r="Y3219" i="11"/>
  <c r="H3219" i="11"/>
  <c r="I3219" i="11" s="1"/>
  <c r="J3219" i="11" s="1"/>
  <c r="Y3218" i="11"/>
  <c r="H3218" i="11"/>
  <c r="I3218" i="11" s="1"/>
  <c r="J3218" i="11" s="1"/>
  <c r="Y3217" i="11"/>
  <c r="H3217" i="11"/>
  <c r="I3217" i="11" s="1"/>
  <c r="J3217" i="11" s="1"/>
  <c r="F3217" i="11" s="1"/>
  <c r="Y3216" i="11"/>
  <c r="H3216" i="11"/>
  <c r="I3216" i="11" s="1"/>
  <c r="J3216" i="11" s="1"/>
  <c r="Y3215" i="11"/>
  <c r="H3215" i="11"/>
  <c r="I3215" i="11" s="1"/>
  <c r="J3215" i="11" s="1"/>
  <c r="F3215" i="11" s="1"/>
  <c r="Y3214" i="11"/>
  <c r="H3214" i="11"/>
  <c r="I3214" i="11" s="1"/>
  <c r="J3214" i="11" s="1"/>
  <c r="Y3213" i="11"/>
  <c r="H3213" i="11"/>
  <c r="I3213" i="11" s="1"/>
  <c r="J3213" i="11" s="1"/>
  <c r="D3213" i="11" s="1"/>
  <c r="Y3212" i="11"/>
  <c r="H3212" i="11"/>
  <c r="I3212" i="11" s="1"/>
  <c r="J3212" i="11" s="1"/>
  <c r="Y3211" i="11"/>
  <c r="H3211" i="11"/>
  <c r="I3211" i="11" s="1"/>
  <c r="J3211" i="11" s="1"/>
  <c r="Y3210" i="11"/>
  <c r="H3210" i="11"/>
  <c r="I3210" i="11" s="1"/>
  <c r="J3210" i="11" s="1"/>
  <c r="F3210" i="11"/>
  <c r="Y3209" i="11"/>
  <c r="H3209" i="11"/>
  <c r="I3209" i="11" s="1"/>
  <c r="J3209" i="11" s="1"/>
  <c r="Y3208" i="11"/>
  <c r="H3208" i="11"/>
  <c r="I3208" i="11" s="1"/>
  <c r="J3208" i="11" s="1"/>
  <c r="F3208" i="11" s="1"/>
  <c r="Y3207" i="11"/>
  <c r="H3207" i="11"/>
  <c r="I3207" i="11" s="1"/>
  <c r="J3207" i="11" s="1"/>
  <c r="B3207" i="11" s="1"/>
  <c r="Y3206" i="11"/>
  <c r="H3206" i="11"/>
  <c r="I3206" i="11" s="1"/>
  <c r="J3206" i="11" s="1"/>
  <c r="Y3205" i="11"/>
  <c r="H3205" i="11"/>
  <c r="I3205" i="11" s="1"/>
  <c r="J3205" i="11" s="1"/>
  <c r="C3205" i="11" s="1"/>
  <c r="Y3204" i="11"/>
  <c r="H3204" i="11"/>
  <c r="I3204" i="11" s="1"/>
  <c r="J3204" i="11" s="1"/>
  <c r="Y3203" i="11"/>
  <c r="H3203" i="11"/>
  <c r="I3203" i="11" s="1"/>
  <c r="J3203" i="11" s="1"/>
  <c r="Y3202" i="11"/>
  <c r="H3202" i="11"/>
  <c r="I3202" i="11" s="1"/>
  <c r="J3202" i="11" s="1"/>
  <c r="Y3201" i="11"/>
  <c r="H3201" i="11"/>
  <c r="I3201" i="11" s="1"/>
  <c r="J3201" i="11" s="1"/>
  <c r="Y3200" i="11"/>
  <c r="H3200" i="11"/>
  <c r="I3200" i="11" s="1"/>
  <c r="J3200" i="11" s="1"/>
  <c r="C3200" i="11" s="1"/>
  <c r="Y3199" i="11"/>
  <c r="H3199" i="11"/>
  <c r="I3199" i="11" s="1"/>
  <c r="J3199" i="11" s="1"/>
  <c r="D3199" i="11" s="1"/>
  <c r="Y3198" i="11"/>
  <c r="H3198" i="11"/>
  <c r="I3198" i="11" s="1"/>
  <c r="J3198" i="11" s="1"/>
  <c r="Y3197" i="11"/>
  <c r="H3197" i="11"/>
  <c r="I3197" i="11" s="1"/>
  <c r="J3197" i="11" s="1"/>
  <c r="E3197" i="11" s="1"/>
  <c r="Y3196" i="11"/>
  <c r="H3196" i="11"/>
  <c r="I3196" i="11" s="1"/>
  <c r="J3196" i="11" s="1"/>
  <c r="Y3195" i="11"/>
  <c r="H3195" i="11"/>
  <c r="I3195" i="11" s="1"/>
  <c r="J3195" i="11" s="1"/>
  <c r="Y3194" i="11"/>
  <c r="H3194" i="11"/>
  <c r="I3194" i="11" s="1"/>
  <c r="J3194" i="11" s="1"/>
  <c r="F3194" i="11" s="1"/>
  <c r="Y3193" i="11"/>
  <c r="H3193" i="11"/>
  <c r="I3193" i="11" s="1"/>
  <c r="J3193" i="11" s="1"/>
  <c r="C3193" i="11" s="1"/>
  <c r="Y3192" i="11"/>
  <c r="H3192" i="11"/>
  <c r="I3192" i="11" s="1"/>
  <c r="J3192" i="11" s="1"/>
  <c r="Y3191" i="11"/>
  <c r="H3191" i="11"/>
  <c r="I3191" i="11" s="1"/>
  <c r="J3191" i="11" s="1"/>
  <c r="Y3190" i="11"/>
  <c r="H3190" i="11"/>
  <c r="I3190" i="11" s="1"/>
  <c r="J3190" i="11" s="1"/>
  <c r="B3190" i="11" s="1"/>
  <c r="Y3189" i="11"/>
  <c r="H3189" i="11"/>
  <c r="I3189" i="11" s="1"/>
  <c r="J3189" i="11" s="1"/>
  <c r="Y3188" i="11"/>
  <c r="H3188" i="11"/>
  <c r="I3188" i="11" s="1"/>
  <c r="J3188" i="11" s="1"/>
  <c r="F3188" i="11" s="1"/>
  <c r="Y3187" i="11"/>
  <c r="H3187" i="11"/>
  <c r="I3187" i="11" s="1"/>
  <c r="J3187" i="11" s="1"/>
  <c r="D3187" i="11" s="1"/>
  <c r="Y3186" i="11"/>
  <c r="H3186" i="11"/>
  <c r="I3186" i="11" s="1"/>
  <c r="J3186" i="11" s="1"/>
  <c r="C3186" i="11" s="1"/>
  <c r="Y3185" i="11"/>
  <c r="H3185" i="11"/>
  <c r="I3185" i="11" s="1"/>
  <c r="J3185" i="11" s="1"/>
  <c r="C3185" i="11" s="1"/>
  <c r="Y3184" i="11"/>
  <c r="H3184" i="11"/>
  <c r="I3184" i="11" s="1"/>
  <c r="J3184" i="11" s="1"/>
  <c r="E3184" i="11" s="1"/>
  <c r="Y3183" i="11"/>
  <c r="H3183" i="11"/>
  <c r="I3183" i="11" s="1"/>
  <c r="J3183" i="11" s="1"/>
  <c r="Y3182" i="11"/>
  <c r="H3182" i="11"/>
  <c r="I3182" i="11" s="1"/>
  <c r="J3182" i="11" s="1"/>
  <c r="Y3181" i="11"/>
  <c r="H3181" i="11"/>
  <c r="I3181" i="11" s="1"/>
  <c r="J3181" i="11" s="1"/>
  <c r="Y3180" i="11"/>
  <c r="H3180" i="11"/>
  <c r="I3180" i="11" s="1"/>
  <c r="J3180" i="11" s="1"/>
  <c r="Y3179" i="11"/>
  <c r="H3179" i="11"/>
  <c r="I3179" i="11" s="1"/>
  <c r="J3179" i="11" s="1"/>
  <c r="Y3178" i="11"/>
  <c r="H3178" i="11"/>
  <c r="I3178" i="11" s="1"/>
  <c r="J3178" i="11" s="1"/>
  <c r="Y3177" i="11"/>
  <c r="H3177" i="11"/>
  <c r="I3177" i="11" s="1"/>
  <c r="J3177" i="11" s="1"/>
  <c r="Y3176" i="11"/>
  <c r="H3176" i="11"/>
  <c r="I3176" i="11" s="1"/>
  <c r="J3176" i="11" s="1"/>
  <c r="C3176" i="11" s="1"/>
  <c r="Y3175" i="11"/>
  <c r="H3175" i="11"/>
  <c r="I3175" i="11" s="1"/>
  <c r="J3175" i="11" s="1"/>
  <c r="Y3174" i="11"/>
  <c r="H3174" i="11"/>
  <c r="I3174" i="11" s="1"/>
  <c r="J3174" i="11" s="1"/>
  <c r="Y3173" i="11"/>
  <c r="H3173" i="11"/>
  <c r="I3173" i="11" s="1"/>
  <c r="J3173" i="11" s="1"/>
  <c r="Y3172" i="11"/>
  <c r="H3172" i="11"/>
  <c r="I3172" i="11" s="1"/>
  <c r="J3172" i="11" s="1"/>
  <c r="Y3171" i="11"/>
  <c r="H3171" i="11"/>
  <c r="I3171" i="11" s="1"/>
  <c r="J3171" i="11" s="1"/>
  <c r="Y3170" i="11"/>
  <c r="H3170" i="11"/>
  <c r="I3170" i="11" s="1"/>
  <c r="J3170" i="11" s="1"/>
  <c r="D3170" i="11" s="1"/>
  <c r="Y3169" i="11"/>
  <c r="H3169" i="11"/>
  <c r="I3169" i="11" s="1"/>
  <c r="J3169" i="11" s="1"/>
  <c r="Y3168" i="11"/>
  <c r="H3168" i="11"/>
  <c r="I3168" i="11" s="1"/>
  <c r="J3168" i="11" s="1"/>
  <c r="Y3167" i="11"/>
  <c r="H3167" i="11"/>
  <c r="I3167" i="11" s="1"/>
  <c r="J3167" i="11" s="1"/>
  <c r="Y3166" i="11"/>
  <c r="H3166" i="11"/>
  <c r="I3166" i="11" s="1"/>
  <c r="J3166" i="11" s="1"/>
  <c r="Y3165" i="11"/>
  <c r="H3165" i="11"/>
  <c r="I3165" i="11" s="1"/>
  <c r="J3165" i="11" s="1"/>
  <c r="E3165" i="11" s="1"/>
  <c r="Y3164" i="11"/>
  <c r="H3164" i="11"/>
  <c r="I3164" i="11" s="1"/>
  <c r="J3164" i="11" s="1"/>
  <c r="Y3163" i="11"/>
  <c r="H3163" i="11"/>
  <c r="I3163" i="11" s="1"/>
  <c r="J3163" i="11" s="1"/>
  <c r="Y3162" i="11"/>
  <c r="H3162" i="11"/>
  <c r="I3162" i="11" s="1"/>
  <c r="J3162" i="11" s="1"/>
  <c r="Y3161" i="11"/>
  <c r="H3161" i="11"/>
  <c r="I3161" i="11" s="1"/>
  <c r="J3161" i="11" s="1"/>
  <c r="Y3160" i="11"/>
  <c r="H3160" i="11"/>
  <c r="I3160" i="11" s="1"/>
  <c r="J3160" i="11" s="1"/>
  <c r="Y3159" i="11"/>
  <c r="H3159" i="11"/>
  <c r="I3159" i="11" s="1"/>
  <c r="J3159" i="11" s="1"/>
  <c r="Y3158" i="11"/>
  <c r="H3158" i="11"/>
  <c r="I3158" i="11" s="1"/>
  <c r="J3158" i="11" s="1"/>
  <c r="D3158" i="11" s="1"/>
  <c r="Y3157" i="11"/>
  <c r="H3157" i="11"/>
  <c r="I3157" i="11" s="1"/>
  <c r="J3157" i="11" s="1"/>
  <c r="Y3156" i="11"/>
  <c r="H3156" i="11"/>
  <c r="I3156" i="11" s="1"/>
  <c r="J3156" i="11" s="1"/>
  <c r="Y3155" i="11"/>
  <c r="H3155" i="11"/>
  <c r="I3155" i="11" s="1"/>
  <c r="J3155" i="11" s="1"/>
  <c r="Y3154" i="11"/>
  <c r="H3154" i="11"/>
  <c r="I3154" i="11" s="1"/>
  <c r="J3154" i="11" s="1"/>
  <c r="D3154" i="11" s="1"/>
  <c r="Y3153" i="11"/>
  <c r="H3153" i="11"/>
  <c r="I3153" i="11" s="1"/>
  <c r="J3153" i="11" s="1"/>
  <c r="Y3152" i="11"/>
  <c r="H3152" i="11"/>
  <c r="I3152" i="11" s="1"/>
  <c r="J3152" i="11" s="1"/>
  <c r="Y3151" i="11"/>
  <c r="H3151" i="11"/>
  <c r="I3151" i="11" s="1"/>
  <c r="J3151" i="11" s="1"/>
  <c r="Y3150" i="11"/>
  <c r="H3150" i="11"/>
  <c r="I3150" i="11" s="1"/>
  <c r="J3150" i="11" s="1"/>
  <c r="D3150" i="11" s="1"/>
  <c r="Y3149" i="11"/>
  <c r="H3149" i="11"/>
  <c r="I3149" i="11" s="1"/>
  <c r="J3149" i="11" s="1"/>
  <c r="F3149" i="11" s="1"/>
  <c r="Y3148" i="11"/>
  <c r="H3148" i="11"/>
  <c r="I3148" i="11" s="1"/>
  <c r="J3148" i="11" s="1"/>
  <c r="Y3147" i="11"/>
  <c r="H3147" i="11"/>
  <c r="I3147" i="11" s="1"/>
  <c r="J3147" i="11" s="1"/>
  <c r="Y3146" i="11"/>
  <c r="H3146" i="11"/>
  <c r="I3146" i="11" s="1"/>
  <c r="J3146" i="11" s="1"/>
  <c r="D3146" i="11" s="1"/>
  <c r="Y3145" i="11"/>
  <c r="H3145" i="11"/>
  <c r="I3145" i="11" s="1"/>
  <c r="J3145" i="11" s="1"/>
  <c r="F3145" i="11" s="1"/>
  <c r="Y3144" i="11"/>
  <c r="H3144" i="11"/>
  <c r="I3144" i="11" s="1"/>
  <c r="J3144" i="11" s="1"/>
  <c r="Y3143" i="11"/>
  <c r="H3143" i="11"/>
  <c r="I3143" i="11" s="1"/>
  <c r="J3143" i="11" s="1"/>
  <c r="Y3142" i="11"/>
  <c r="H3142" i="11"/>
  <c r="I3142" i="11" s="1"/>
  <c r="J3142" i="11" s="1"/>
  <c r="D3142" i="11" s="1"/>
  <c r="Y3141" i="11"/>
  <c r="H3141" i="11"/>
  <c r="I3141" i="11" s="1"/>
  <c r="J3141" i="11" s="1"/>
  <c r="Y3140" i="11"/>
  <c r="H3140" i="11"/>
  <c r="I3140" i="11" s="1"/>
  <c r="J3140" i="11" s="1"/>
  <c r="Y3139" i="11"/>
  <c r="H3139" i="11"/>
  <c r="I3139" i="11" s="1"/>
  <c r="J3139" i="11" s="1"/>
  <c r="Y3138" i="11"/>
  <c r="H3138" i="11"/>
  <c r="I3138" i="11" s="1"/>
  <c r="J3138" i="11" s="1"/>
  <c r="Y3137" i="11"/>
  <c r="H3137" i="11"/>
  <c r="I3137" i="11" s="1"/>
  <c r="J3137" i="11" s="1"/>
  <c r="F3137" i="11" s="1"/>
  <c r="Y3136" i="11"/>
  <c r="H3136" i="11"/>
  <c r="I3136" i="11" s="1"/>
  <c r="J3136" i="11" s="1"/>
  <c r="Y3135" i="11"/>
  <c r="H3135" i="11"/>
  <c r="I3135" i="11" s="1"/>
  <c r="J3135" i="11" s="1"/>
  <c r="Y3134" i="11"/>
  <c r="H3134" i="11"/>
  <c r="I3134" i="11" s="1"/>
  <c r="J3134" i="11" s="1"/>
  <c r="D3134" i="11" s="1"/>
  <c r="Y3133" i="11"/>
  <c r="H3133" i="11"/>
  <c r="I3133" i="11" s="1"/>
  <c r="J3133" i="11" s="1"/>
  <c r="F3133" i="11" s="1"/>
  <c r="Y3132" i="11"/>
  <c r="H3132" i="11"/>
  <c r="I3132" i="11" s="1"/>
  <c r="J3132" i="11" s="1"/>
  <c r="Y3131" i="11"/>
  <c r="H3131" i="11"/>
  <c r="I3131" i="11" s="1"/>
  <c r="J3131" i="11" s="1"/>
  <c r="Y3130" i="11"/>
  <c r="H3130" i="11"/>
  <c r="I3130" i="11" s="1"/>
  <c r="J3130" i="11" s="1"/>
  <c r="D3130" i="11" s="1"/>
  <c r="Y3129" i="11"/>
  <c r="H3129" i="11"/>
  <c r="I3129" i="11" s="1"/>
  <c r="J3129" i="11" s="1"/>
  <c r="F3129" i="11" s="1"/>
  <c r="Y3128" i="11"/>
  <c r="H3128" i="11"/>
  <c r="I3128" i="11" s="1"/>
  <c r="J3128" i="11" s="1"/>
  <c r="Y3127" i="11"/>
  <c r="H3127" i="11"/>
  <c r="I3127" i="11" s="1"/>
  <c r="J3127" i="11" s="1"/>
  <c r="Y3126" i="11"/>
  <c r="H3126" i="11"/>
  <c r="I3126" i="11" s="1"/>
  <c r="J3126" i="11" s="1"/>
  <c r="D3126" i="11" s="1"/>
  <c r="Y3125" i="11"/>
  <c r="H3125" i="11"/>
  <c r="I3125" i="11" s="1"/>
  <c r="J3125" i="11" s="1"/>
  <c r="F3125" i="11" s="1"/>
  <c r="Y3124" i="11"/>
  <c r="H3124" i="11"/>
  <c r="I3124" i="11" s="1"/>
  <c r="J3124" i="11" s="1"/>
  <c r="Y3123" i="11"/>
  <c r="H3123" i="11"/>
  <c r="I3123" i="11" s="1"/>
  <c r="J3123" i="11" s="1"/>
  <c r="Y3122" i="11"/>
  <c r="H3122" i="11"/>
  <c r="I3122" i="11" s="1"/>
  <c r="J3122" i="11" s="1"/>
  <c r="D3122" i="11" s="1"/>
  <c r="Y3121" i="11"/>
  <c r="H3121" i="11"/>
  <c r="I3121" i="11" s="1"/>
  <c r="J3121" i="11" s="1"/>
  <c r="F3121" i="11" s="1"/>
  <c r="Y3120" i="11"/>
  <c r="H3120" i="11"/>
  <c r="I3120" i="11" s="1"/>
  <c r="J3120" i="11" s="1"/>
  <c r="Y3119" i="11"/>
  <c r="H3119" i="11"/>
  <c r="I3119" i="11" s="1"/>
  <c r="J3119" i="11" s="1"/>
  <c r="Y3118" i="11"/>
  <c r="H3118" i="11"/>
  <c r="I3118" i="11" s="1"/>
  <c r="J3118" i="11" s="1"/>
  <c r="D3118" i="11" s="1"/>
  <c r="Y3117" i="11"/>
  <c r="H3117" i="11"/>
  <c r="I3117" i="11" s="1"/>
  <c r="J3117" i="11" s="1"/>
  <c r="F3117" i="11" s="1"/>
  <c r="Y3116" i="11"/>
  <c r="H3116" i="11"/>
  <c r="I3116" i="11" s="1"/>
  <c r="J3116" i="11" s="1"/>
  <c r="Y3115" i="11"/>
  <c r="H3115" i="11"/>
  <c r="I3115" i="11" s="1"/>
  <c r="J3115" i="11" s="1"/>
  <c r="Y3114" i="11"/>
  <c r="H3114" i="11"/>
  <c r="I3114" i="11" s="1"/>
  <c r="J3114" i="11" s="1"/>
  <c r="D3114" i="11" s="1"/>
  <c r="Y3113" i="11"/>
  <c r="H3113" i="11"/>
  <c r="I3113" i="11" s="1"/>
  <c r="J3113" i="11" s="1"/>
  <c r="F3113" i="11" s="1"/>
  <c r="Y3112" i="11"/>
  <c r="H3112" i="11"/>
  <c r="I3112" i="11" s="1"/>
  <c r="J3112" i="11" s="1"/>
  <c r="Y3111" i="11"/>
  <c r="H3111" i="11"/>
  <c r="I3111" i="11" s="1"/>
  <c r="J3111" i="11" s="1"/>
  <c r="Y3110" i="11"/>
  <c r="H3110" i="11"/>
  <c r="I3110" i="11" s="1"/>
  <c r="J3110" i="11" s="1"/>
  <c r="C3110" i="11" s="1"/>
  <c r="Y3109" i="11"/>
  <c r="H3109" i="11"/>
  <c r="I3109" i="11" s="1"/>
  <c r="J3109" i="11" s="1"/>
  <c r="F3109" i="11" s="1"/>
  <c r="Y3108" i="11"/>
  <c r="H3108" i="11"/>
  <c r="I3108" i="11" s="1"/>
  <c r="J3108" i="11" s="1"/>
  <c r="Y3107" i="11"/>
  <c r="H3107" i="11"/>
  <c r="I3107" i="11" s="1"/>
  <c r="J3107" i="11" s="1"/>
  <c r="Y3106" i="11"/>
  <c r="H3106" i="11"/>
  <c r="I3106" i="11" s="1"/>
  <c r="J3106" i="11" s="1"/>
  <c r="Y3105" i="11"/>
  <c r="H3105" i="11"/>
  <c r="I3105" i="11" s="1"/>
  <c r="J3105" i="11" s="1"/>
  <c r="F3105" i="11" s="1"/>
  <c r="Y3104" i="11"/>
  <c r="H3104" i="11"/>
  <c r="I3104" i="11" s="1"/>
  <c r="J3104" i="11" s="1"/>
  <c r="Y3103" i="11"/>
  <c r="H3103" i="11"/>
  <c r="I3103" i="11" s="1"/>
  <c r="J3103" i="11" s="1"/>
  <c r="Y3102" i="11"/>
  <c r="H3102" i="11"/>
  <c r="I3102" i="11" s="1"/>
  <c r="J3102" i="11" s="1"/>
  <c r="D3102" i="11" s="1"/>
  <c r="Y3101" i="11"/>
  <c r="H3101" i="11"/>
  <c r="I3101" i="11" s="1"/>
  <c r="J3101" i="11" s="1"/>
  <c r="F3101" i="11" s="1"/>
  <c r="Y3100" i="11"/>
  <c r="H3100" i="11"/>
  <c r="I3100" i="11" s="1"/>
  <c r="J3100" i="11" s="1"/>
  <c r="Y3099" i="11"/>
  <c r="H3099" i="11"/>
  <c r="I3099" i="11" s="1"/>
  <c r="J3099" i="11" s="1"/>
  <c r="Y3098" i="11"/>
  <c r="H3098" i="11"/>
  <c r="I3098" i="11" s="1"/>
  <c r="J3098" i="11" s="1"/>
  <c r="D3098" i="11" s="1"/>
  <c r="Y3097" i="11"/>
  <c r="H3097" i="11"/>
  <c r="I3097" i="11" s="1"/>
  <c r="J3097" i="11" s="1"/>
  <c r="F3097" i="11" s="1"/>
  <c r="Y3096" i="11"/>
  <c r="H3096" i="11"/>
  <c r="I3096" i="11" s="1"/>
  <c r="J3096" i="11" s="1"/>
  <c r="Y3095" i="11"/>
  <c r="H3095" i="11"/>
  <c r="I3095" i="11" s="1"/>
  <c r="J3095" i="11" s="1"/>
  <c r="Y3094" i="11"/>
  <c r="H3094" i="11"/>
  <c r="I3094" i="11" s="1"/>
  <c r="J3094" i="11" s="1"/>
  <c r="D3094" i="11" s="1"/>
  <c r="Y3093" i="11"/>
  <c r="H3093" i="11"/>
  <c r="I3093" i="11" s="1"/>
  <c r="J3093" i="11" s="1"/>
  <c r="F3093" i="11" s="1"/>
  <c r="Y3092" i="11"/>
  <c r="H3092" i="11"/>
  <c r="I3092" i="11" s="1"/>
  <c r="J3092" i="11" s="1"/>
  <c r="Y3091" i="11"/>
  <c r="H3091" i="11"/>
  <c r="I3091" i="11" s="1"/>
  <c r="J3091" i="11" s="1"/>
  <c r="Y3090" i="11"/>
  <c r="H3090" i="11"/>
  <c r="I3090" i="11" s="1"/>
  <c r="J3090" i="11" s="1"/>
  <c r="D3090" i="11" s="1"/>
  <c r="Y3089" i="11"/>
  <c r="H3089" i="11"/>
  <c r="I3089" i="11" s="1"/>
  <c r="J3089" i="11" s="1"/>
  <c r="F3089" i="11" s="1"/>
  <c r="Y3088" i="11"/>
  <c r="H3088" i="11"/>
  <c r="I3088" i="11" s="1"/>
  <c r="J3088" i="11" s="1"/>
  <c r="Y3087" i="11"/>
  <c r="H3087" i="11"/>
  <c r="I3087" i="11" s="1"/>
  <c r="J3087" i="11" s="1"/>
  <c r="Y3086" i="11"/>
  <c r="H3086" i="11"/>
  <c r="I3086" i="11" s="1"/>
  <c r="J3086" i="11" s="1"/>
  <c r="D3086" i="11" s="1"/>
  <c r="Y3085" i="11"/>
  <c r="H3085" i="11"/>
  <c r="I3085" i="11" s="1"/>
  <c r="J3085" i="11" s="1"/>
  <c r="F3085" i="11" s="1"/>
  <c r="Y3084" i="11"/>
  <c r="H3084" i="11"/>
  <c r="I3084" i="11" s="1"/>
  <c r="J3084" i="11" s="1"/>
  <c r="Y3083" i="11"/>
  <c r="H3083" i="11"/>
  <c r="I3083" i="11" s="1"/>
  <c r="J3083" i="11" s="1"/>
  <c r="Y3082" i="11"/>
  <c r="H3082" i="11"/>
  <c r="I3082" i="11" s="1"/>
  <c r="J3082" i="11" s="1"/>
  <c r="C3082" i="11" s="1"/>
  <c r="Y3081" i="11"/>
  <c r="H3081" i="11"/>
  <c r="I3081" i="11" s="1"/>
  <c r="J3081" i="11" s="1"/>
  <c r="F3081" i="11" s="1"/>
  <c r="Y3080" i="11"/>
  <c r="H3080" i="11"/>
  <c r="I3080" i="11" s="1"/>
  <c r="J3080" i="11" s="1"/>
  <c r="Y3079" i="11"/>
  <c r="H3079" i="11"/>
  <c r="I3079" i="11" s="1"/>
  <c r="J3079" i="11" s="1"/>
  <c r="Y3078" i="11"/>
  <c r="H3078" i="11"/>
  <c r="I3078" i="11" s="1"/>
  <c r="J3078" i="11" s="1"/>
  <c r="D3078" i="11" s="1"/>
  <c r="Y3077" i="11"/>
  <c r="H3077" i="11"/>
  <c r="I3077" i="11" s="1"/>
  <c r="J3077" i="11" s="1"/>
  <c r="F3077" i="11" s="1"/>
  <c r="Y3076" i="11"/>
  <c r="H3076" i="11"/>
  <c r="I3076" i="11" s="1"/>
  <c r="J3076" i="11" s="1"/>
  <c r="Y3075" i="11"/>
  <c r="H3075" i="11"/>
  <c r="I3075" i="11" s="1"/>
  <c r="J3075" i="11" s="1"/>
  <c r="Y3074" i="11"/>
  <c r="H3074" i="11"/>
  <c r="I3074" i="11" s="1"/>
  <c r="J3074" i="11" s="1"/>
  <c r="D3074" i="11" s="1"/>
  <c r="Y3073" i="11"/>
  <c r="H3073" i="11"/>
  <c r="I3073" i="11" s="1"/>
  <c r="J3073" i="11" s="1"/>
  <c r="F3073" i="11" s="1"/>
  <c r="Y3072" i="11"/>
  <c r="H3072" i="11"/>
  <c r="I3072" i="11" s="1"/>
  <c r="J3072" i="11" s="1"/>
  <c r="Y3071" i="11"/>
  <c r="H3071" i="11"/>
  <c r="I3071" i="11" s="1"/>
  <c r="J3071" i="11" s="1"/>
  <c r="Y3070" i="11"/>
  <c r="H3070" i="11"/>
  <c r="I3070" i="11" s="1"/>
  <c r="J3070" i="11" s="1"/>
  <c r="Y3069" i="11"/>
  <c r="H3069" i="11"/>
  <c r="I3069" i="11" s="1"/>
  <c r="J3069" i="11" s="1"/>
  <c r="F3069" i="11" s="1"/>
  <c r="Y3068" i="11"/>
  <c r="H3068" i="11"/>
  <c r="I3068" i="11" s="1"/>
  <c r="J3068" i="11" s="1"/>
  <c r="Y3067" i="11"/>
  <c r="H3067" i="11"/>
  <c r="I3067" i="11" s="1"/>
  <c r="J3067" i="11" s="1"/>
  <c r="Y3066" i="11"/>
  <c r="H3066" i="11"/>
  <c r="I3066" i="11" s="1"/>
  <c r="J3066" i="11" s="1"/>
  <c r="D3066" i="11" s="1"/>
  <c r="Y3065" i="11"/>
  <c r="H3065" i="11"/>
  <c r="I3065" i="11" s="1"/>
  <c r="J3065" i="11" s="1"/>
  <c r="F3065" i="11" s="1"/>
  <c r="Y3064" i="11"/>
  <c r="H3064" i="11"/>
  <c r="I3064" i="11" s="1"/>
  <c r="J3064" i="11" s="1"/>
  <c r="Y3063" i="11"/>
  <c r="H3063" i="11"/>
  <c r="I3063" i="11" s="1"/>
  <c r="J3063" i="11" s="1"/>
  <c r="Y3062" i="11"/>
  <c r="H3062" i="11"/>
  <c r="I3062" i="11" s="1"/>
  <c r="J3062" i="11" s="1"/>
  <c r="D3062" i="11" s="1"/>
  <c r="Y3061" i="11"/>
  <c r="H3061" i="11"/>
  <c r="I3061" i="11" s="1"/>
  <c r="J3061" i="11" s="1"/>
  <c r="F3061" i="11" s="1"/>
  <c r="Y3060" i="11"/>
  <c r="H3060" i="11"/>
  <c r="I3060" i="11" s="1"/>
  <c r="J3060" i="11" s="1"/>
  <c r="Y3059" i="11"/>
  <c r="H3059" i="11"/>
  <c r="I3059" i="11" s="1"/>
  <c r="J3059" i="11" s="1"/>
  <c r="Y3058" i="11"/>
  <c r="H3058" i="11"/>
  <c r="I3058" i="11" s="1"/>
  <c r="J3058" i="11" s="1"/>
  <c r="Y3057" i="11"/>
  <c r="H3057" i="11"/>
  <c r="I3057" i="11" s="1"/>
  <c r="J3057" i="11" s="1"/>
  <c r="F3057" i="11" s="1"/>
  <c r="Y3056" i="11"/>
  <c r="H3056" i="11"/>
  <c r="I3056" i="11" s="1"/>
  <c r="J3056" i="11" s="1"/>
  <c r="Y3055" i="11"/>
  <c r="H3055" i="11"/>
  <c r="I3055" i="11" s="1"/>
  <c r="J3055" i="11" s="1"/>
  <c r="Y3054" i="11"/>
  <c r="H3054" i="11"/>
  <c r="I3054" i="11" s="1"/>
  <c r="J3054" i="11" s="1"/>
  <c r="D3054" i="11" s="1"/>
  <c r="Y3053" i="11"/>
  <c r="H3053" i="11"/>
  <c r="I3053" i="11" s="1"/>
  <c r="J3053" i="11" s="1"/>
  <c r="F3053" i="11" s="1"/>
  <c r="Y3052" i="11"/>
  <c r="H3052" i="11"/>
  <c r="I3052" i="11" s="1"/>
  <c r="J3052" i="11" s="1"/>
  <c r="Y3051" i="11"/>
  <c r="H3051" i="11"/>
  <c r="I3051" i="11" s="1"/>
  <c r="J3051" i="11" s="1"/>
  <c r="Y3050" i="11"/>
  <c r="H3050" i="11"/>
  <c r="I3050" i="11" s="1"/>
  <c r="J3050" i="11" s="1"/>
  <c r="D3050" i="11" s="1"/>
  <c r="Y3049" i="11"/>
  <c r="H3049" i="11"/>
  <c r="I3049" i="11" s="1"/>
  <c r="J3049" i="11" s="1"/>
  <c r="F3049" i="11" s="1"/>
  <c r="Y3048" i="11"/>
  <c r="H3048" i="11"/>
  <c r="I3048" i="11" s="1"/>
  <c r="J3048" i="11" s="1"/>
  <c r="Y3047" i="11"/>
  <c r="H3047" i="11"/>
  <c r="I3047" i="11" s="1"/>
  <c r="J3047" i="11" s="1"/>
  <c r="Y3046" i="11"/>
  <c r="H3046" i="11"/>
  <c r="I3046" i="11" s="1"/>
  <c r="J3046" i="11" s="1"/>
  <c r="C3046" i="11" s="1"/>
  <c r="Y3045" i="11"/>
  <c r="H3045" i="11"/>
  <c r="I3045" i="11" s="1"/>
  <c r="J3045" i="11" s="1"/>
  <c r="F3045" i="11" s="1"/>
  <c r="Y3044" i="11"/>
  <c r="H3044" i="11"/>
  <c r="I3044" i="11" s="1"/>
  <c r="J3044" i="11" s="1"/>
  <c r="Y3043" i="11"/>
  <c r="H3043" i="11"/>
  <c r="I3043" i="11" s="1"/>
  <c r="J3043" i="11" s="1"/>
  <c r="Y3042" i="11"/>
  <c r="H3042" i="11"/>
  <c r="I3042" i="11" s="1"/>
  <c r="J3042" i="11" s="1"/>
  <c r="D3042" i="11" s="1"/>
  <c r="Y3041" i="11"/>
  <c r="H3041" i="11"/>
  <c r="I3041" i="11" s="1"/>
  <c r="J3041" i="11" s="1"/>
  <c r="F3041" i="11" s="1"/>
  <c r="Y3040" i="11"/>
  <c r="H3040" i="11"/>
  <c r="I3040" i="11" s="1"/>
  <c r="J3040" i="11" s="1"/>
  <c r="Y3039" i="11"/>
  <c r="H3039" i="11"/>
  <c r="I3039" i="11" s="1"/>
  <c r="J3039" i="11" s="1"/>
  <c r="Y3038" i="11"/>
  <c r="H3038" i="11"/>
  <c r="I3038" i="11" s="1"/>
  <c r="J3038" i="11" s="1"/>
  <c r="D3038" i="11" s="1"/>
  <c r="Y3037" i="11"/>
  <c r="H3037" i="11"/>
  <c r="I3037" i="11" s="1"/>
  <c r="J3037" i="11" s="1"/>
  <c r="F3037" i="11" s="1"/>
  <c r="Y3036" i="11"/>
  <c r="H3036" i="11"/>
  <c r="I3036" i="11" s="1"/>
  <c r="J3036" i="11" s="1"/>
  <c r="Y3035" i="11"/>
  <c r="H3035" i="11"/>
  <c r="I3035" i="11" s="1"/>
  <c r="J3035" i="11" s="1"/>
  <c r="Y3034" i="11"/>
  <c r="H3034" i="11"/>
  <c r="I3034" i="11" s="1"/>
  <c r="J3034" i="11" s="1"/>
  <c r="Y3033" i="11"/>
  <c r="H3033" i="11"/>
  <c r="I3033" i="11" s="1"/>
  <c r="J3033" i="11" s="1"/>
  <c r="F3033" i="11" s="1"/>
  <c r="Y3032" i="11"/>
  <c r="H3032" i="11"/>
  <c r="I3032" i="11" s="1"/>
  <c r="J3032" i="11" s="1"/>
  <c r="Y3031" i="11"/>
  <c r="H3031" i="11"/>
  <c r="I3031" i="11" s="1"/>
  <c r="J3031" i="11" s="1"/>
  <c r="Y3030" i="11"/>
  <c r="H3030" i="11"/>
  <c r="I3030" i="11" s="1"/>
  <c r="J3030" i="11" s="1"/>
  <c r="D3030" i="11" s="1"/>
  <c r="Y3029" i="11"/>
  <c r="H3029" i="11"/>
  <c r="I3029" i="11" s="1"/>
  <c r="J3029" i="11" s="1"/>
  <c r="F3029" i="11" s="1"/>
  <c r="Y3028" i="11"/>
  <c r="H3028" i="11"/>
  <c r="I3028" i="11" s="1"/>
  <c r="J3028" i="11" s="1"/>
  <c r="Y3027" i="11"/>
  <c r="H3027" i="11"/>
  <c r="I3027" i="11" s="1"/>
  <c r="J3027" i="11" s="1"/>
  <c r="Y3026" i="11"/>
  <c r="H3026" i="11"/>
  <c r="I3026" i="11" s="1"/>
  <c r="J3026" i="11" s="1"/>
  <c r="D3026" i="11" s="1"/>
  <c r="Y3025" i="11"/>
  <c r="H3025" i="11"/>
  <c r="I3025" i="11" s="1"/>
  <c r="J3025" i="11" s="1"/>
  <c r="F3025" i="11" s="1"/>
  <c r="Y3024" i="11"/>
  <c r="H3024" i="11"/>
  <c r="I3024" i="11" s="1"/>
  <c r="J3024" i="11" s="1"/>
  <c r="Y3023" i="11"/>
  <c r="H3023" i="11"/>
  <c r="I3023" i="11" s="1"/>
  <c r="J3023" i="11" s="1"/>
  <c r="Y3022" i="11"/>
  <c r="H3022" i="11"/>
  <c r="I3022" i="11" s="1"/>
  <c r="J3022" i="11" s="1"/>
  <c r="C3022" i="11" s="1"/>
  <c r="Y3021" i="11"/>
  <c r="H3021" i="11"/>
  <c r="I3021" i="11" s="1"/>
  <c r="J3021" i="11" s="1"/>
  <c r="Y3020" i="11"/>
  <c r="H3020" i="11"/>
  <c r="I3020" i="11" s="1"/>
  <c r="J3020" i="11" s="1"/>
  <c r="Y3019" i="11"/>
  <c r="H3019" i="11"/>
  <c r="I3019" i="11" s="1"/>
  <c r="J3019" i="11" s="1"/>
  <c r="Y3018" i="11"/>
  <c r="H3018" i="11"/>
  <c r="I3018" i="11" s="1"/>
  <c r="J3018" i="11" s="1"/>
  <c r="Y3017" i="11"/>
  <c r="H3017" i="11"/>
  <c r="I3017" i="11" s="1"/>
  <c r="J3017" i="11" s="1"/>
  <c r="E3017" i="11" s="1"/>
  <c r="Y3016" i="11"/>
  <c r="H3016" i="11"/>
  <c r="I3016" i="11" s="1"/>
  <c r="J3016" i="11" s="1"/>
  <c r="Y3015" i="11"/>
  <c r="H3015" i="11"/>
  <c r="I3015" i="11" s="1"/>
  <c r="J3015" i="11" s="1"/>
  <c r="Y3014" i="11"/>
  <c r="H3014" i="11"/>
  <c r="I3014" i="11" s="1"/>
  <c r="J3014" i="11" s="1"/>
  <c r="C3014" i="11" s="1"/>
  <c r="Y3013" i="11"/>
  <c r="H3013" i="11"/>
  <c r="I3013" i="11" s="1"/>
  <c r="J3013" i="11" s="1"/>
  <c r="E3013" i="11" s="1"/>
  <c r="Y3012" i="11"/>
  <c r="H3012" i="11"/>
  <c r="I3012" i="11" s="1"/>
  <c r="J3012" i="11" s="1"/>
  <c r="Y3011" i="11"/>
  <c r="H3011" i="11"/>
  <c r="I3011" i="11" s="1"/>
  <c r="J3011" i="11" s="1"/>
  <c r="Y3010" i="11"/>
  <c r="H3010" i="11"/>
  <c r="I3010" i="11" s="1"/>
  <c r="J3010" i="11" s="1"/>
  <c r="Y3009" i="11"/>
  <c r="H3009" i="11"/>
  <c r="I3009" i="11" s="1"/>
  <c r="J3009" i="11" s="1"/>
  <c r="Y3008" i="11"/>
  <c r="I3008" i="11"/>
  <c r="J3008" i="11" s="1"/>
  <c r="H3008" i="11"/>
  <c r="Y3007" i="11"/>
  <c r="H3007" i="11"/>
  <c r="I3007" i="11" s="1"/>
  <c r="J3007" i="11" s="1"/>
  <c r="Y3006" i="11"/>
  <c r="H3006" i="11"/>
  <c r="I3006" i="11" s="1"/>
  <c r="J3006" i="11" s="1"/>
  <c r="C3006" i="11" s="1"/>
  <c r="Y3005" i="11"/>
  <c r="H3005" i="11"/>
  <c r="I3005" i="11" s="1"/>
  <c r="J3005" i="11" s="1"/>
  <c r="Y3004" i="11"/>
  <c r="H3004" i="11"/>
  <c r="I3004" i="11" s="1"/>
  <c r="J3004" i="11" s="1"/>
  <c r="Y3003" i="11"/>
  <c r="H3003" i="11"/>
  <c r="I3003" i="11" s="1"/>
  <c r="J3003" i="11" s="1"/>
  <c r="Y3002" i="11"/>
  <c r="H3002" i="11"/>
  <c r="I3002" i="11" s="1"/>
  <c r="J3002" i="11" s="1"/>
  <c r="D3002" i="11" s="1"/>
  <c r="Y3001" i="11"/>
  <c r="H3001" i="11"/>
  <c r="I3001" i="11" s="1"/>
  <c r="J3001" i="11" s="1"/>
  <c r="Y3000" i="11"/>
  <c r="H3000" i="11"/>
  <c r="I3000" i="11" s="1"/>
  <c r="J3000" i="11" s="1"/>
  <c r="Y2999" i="11"/>
  <c r="H2999" i="11"/>
  <c r="I2999" i="11" s="1"/>
  <c r="J2999" i="11" s="1"/>
  <c r="Y2998" i="11"/>
  <c r="H2998" i="11"/>
  <c r="I2998" i="11" s="1"/>
  <c r="J2998" i="11" s="1"/>
  <c r="C2998" i="11" s="1"/>
  <c r="Y2997" i="11"/>
  <c r="H2997" i="11"/>
  <c r="I2997" i="11" s="1"/>
  <c r="J2997" i="11" s="1"/>
  <c r="E2997" i="11" s="1"/>
  <c r="Y2996" i="11"/>
  <c r="H2996" i="11"/>
  <c r="I2996" i="11" s="1"/>
  <c r="J2996" i="11" s="1"/>
  <c r="Y2995" i="11"/>
  <c r="H2995" i="11"/>
  <c r="I2995" i="11" s="1"/>
  <c r="J2995" i="11" s="1"/>
  <c r="Y2994" i="11"/>
  <c r="H2994" i="11"/>
  <c r="I2994" i="11" s="1"/>
  <c r="J2994" i="11" s="1"/>
  <c r="Y2993" i="11"/>
  <c r="H2993" i="11"/>
  <c r="I2993" i="11" s="1"/>
  <c r="J2993" i="11" s="1"/>
  <c r="Y2992" i="11"/>
  <c r="H2992" i="11"/>
  <c r="I2992" i="11" s="1"/>
  <c r="J2992" i="11" s="1"/>
  <c r="Y2991" i="11"/>
  <c r="H2991" i="11"/>
  <c r="I2991" i="11" s="1"/>
  <c r="J2991" i="11" s="1"/>
  <c r="Y2990" i="11"/>
  <c r="H2990" i="11"/>
  <c r="I2990" i="11" s="1"/>
  <c r="J2990" i="11" s="1"/>
  <c r="C2990" i="11" s="1"/>
  <c r="D2990" i="11"/>
  <c r="Y2989" i="11"/>
  <c r="H2989" i="11"/>
  <c r="I2989" i="11" s="1"/>
  <c r="J2989" i="11" s="1"/>
  <c r="Y2988" i="11"/>
  <c r="H2988" i="11"/>
  <c r="I2988" i="11" s="1"/>
  <c r="J2988" i="11" s="1"/>
  <c r="Y2987" i="11"/>
  <c r="H2987" i="11"/>
  <c r="I2987" i="11" s="1"/>
  <c r="J2987" i="11" s="1"/>
  <c r="Y2986" i="11"/>
  <c r="H2986" i="11"/>
  <c r="I2986" i="11" s="1"/>
  <c r="J2986" i="11" s="1"/>
  <c r="D2986" i="11" s="1"/>
  <c r="Y2985" i="11"/>
  <c r="H2985" i="11"/>
  <c r="I2985" i="11" s="1"/>
  <c r="J2985" i="11" s="1"/>
  <c r="E2985" i="11" s="1"/>
  <c r="Y2984" i="11"/>
  <c r="H2984" i="11"/>
  <c r="I2984" i="11" s="1"/>
  <c r="J2984" i="11" s="1"/>
  <c r="Y2983" i="11"/>
  <c r="H2983" i="11"/>
  <c r="I2983" i="11" s="1"/>
  <c r="J2983" i="11" s="1"/>
  <c r="Y2982" i="11"/>
  <c r="H2982" i="11"/>
  <c r="I2982" i="11" s="1"/>
  <c r="J2982" i="11" s="1"/>
  <c r="C2982" i="11" s="1"/>
  <c r="Y2981" i="11"/>
  <c r="H2981" i="11"/>
  <c r="I2981" i="11" s="1"/>
  <c r="J2981" i="11" s="1"/>
  <c r="Y2980" i="11"/>
  <c r="I2980" i="11"/>
  <c r="J2980" i="11" s="1"/>
  <c r="H2980" i="11"/>
  <c r="Y2979" i="11"/>
  <c r="H2979" i="11"/>
  <c r="I2979" i="11" s="1"/>
  <c r="J2979" i="11" s="1"/>
  <c r="Y2978" i="11"/>
  <c r="H2978" i="11"/>
  <c r="I2978" i="11" s="1"/>
  <c r="J2978" i="11" s="1"/>
  <c r="Y2977" i="11"/>
  <c r="H2977" i="11"/>
  <c r="I2977" i="11" s="1"/>
  <c r="J2977" i="11" s="1"/>
  <c r="Y2976" i="11"/>
  <c r="H2976" i="11"/>
  <c r="I2976" i="11" s="1"/>
  <c r="J2976" i="11" s="1"/>
  <c r="Y2975" i="11"/>
  <c r="H2975" i="11"/>
  <c r="I2975" i="11" s="1"/>
  <c r="J2975" i="11" s="1"/>
  <c r="Y2974" i="11"/>
  <c r="H2974" i="11"/>
  <c r="I2974" i="11" s="1"/>
  <c r="J2974" i="11" s="1"/>
  <c r="C2974" i="11" s="1"/>
  <c r="Y2973" i="11"/>
  <c r="I2973" i="11"/>
  <c r="J2973" i="11" s="1"/>
  <c r="H2973" i="11"/>
  <c r="Y2972" i="11"/>
  <c r="H2972" i="11"/>
  <c r="I2972" i="11" s="1"/>
  <c r="J2972" i="11" s="1"/>
  <c r="Y2971" i="11"/>
  <c r="H2971" i="11"/>
  <c r="I2971" i="11" s="1"/>
  <c r="J2971" i="11" s="1"/>
  <c r="Y2970" i="11"/>
  <c r="H2970" i="11"/>
  <c r="I2970" i="11" s="1"/>
  <c r="J2970" i="11" s="1"/>
  <c r="C2970" i="11" s="1"/>
  <c r="Y2969" i="11"/>
  <c r="H2969" i="11"/>
  <c r="I2969" i="11" s="1"/>
  <c r="J2969" i="11" s="1"/>
  <c r="Y2968" i="11"/>
  <c r="H2968" i="11"/>
  <c r="I2968" i="11" s="1"/>
  <c r="J2968" i="11" s="1"/>
  <c r="Y2967" i="11"/>
  <c r="H2967" i="11"/>
  <c r="I2967" i="11" s="1"/>
  <c r="J2967" i="11" s="1"/>
  <c r="Y2966" i="11"/>
  <c r="H2966" i="11"/>
  <c r="I2966" i="11" s="1"/>
  <c r="J2966" i="11" s="1"/>
  <c r="D2966" i="11" s="1"/>
  <c r="Y2965" i="11"/>
  <c r="H2965" i="11"/>
  <c r="I2965" i="11" s="1"/>
  <c r="J2965" i="11" s="1"/>
  <c r="E2965" i="11" s="1"/>
  <c r="Y2964" i="11"/>
  <c r="H2964" i="11"/>
  <c r="I2964" i="11" s="1"/>
  <c r="J2964" i="11" s="1"/>
  <c r="Y2963" i="11"/>
  <c r="H2963" i="11"/>
  <c r="I2963" i="11" s="1"/>
  <c r="J2963" i="11" s="1"/>
  <c r="Y2962" i="11"/>
  <c r="H2962" i="11"/>
  <c r="I2962" i="11" s="1"/>
  <c r="J2962" i="11" s="1"/>
  <c r="Y2961" i="11"/>
  <c r="H2961" i="11"/>
  <c r="I2961" i="11" s="1"/>
  <c r="J2961" i="11" s="1"/>
  <c r="Y2960" i="11"/>
  <c r="H2960" i="11"/>
  <c r="I2960" i="11" s="1"/>
  <c r="J2960" i="11" s="1"/>
  <c r="Y2959" i="11"/>
  <c r="H2959" i="11"/>
  <c r="I2959" i="11" s="1"/>
  <c r="J2959" i="11" s="1"/>
  <c r="Y2958" i="11"/>
  <c r="H2958" i="11"/>
  <c r="I2958" i="11" s="1"/>
  <c r="J2958" i="11" s="1"/>
  <c r="D2958" i="11" s="1"/>
  <c r="Y2957" i="11"/>
  <c r="H2957" i="11"/>
  <c r="I2957" i="11" s="1"/>
  <c r="J2957" i="11" s="1"/>
  <c r="Y2956" i="11"/>
  <c r="H2956" i="11"/>
  <c r="I2956" i="11" s="1"/>
  <c r="J2956" i="11" s="1"/>
  <c r="Y2955" i="11"/>
  <c r="H2955" i="11"/>
  <c r="I2955" i="11" s="1"/>
  <c r="J2955" i="11" s="1"/>
  <c r="Y2954" i="11"/>
  <c r="H2954" i="11"/>
  <c r="I2954" i="11" s="1"/>
  <c r="J2954" i="11" s="1"/>
  <c r="D2954" i="11" s="1"/>
  <c r="Y2953" i="11"/>
  <c r="H2953" i="11"/>
  <c r="I2953" i="11" s="1"/>
  <c r="J2953" i="11" s="1"/>
  <c r="E2953" i="11" s="1"/>
  <c r="Y2952" i="11"/>
  <c r="H2952" i="11"/>
  <c r="I2952" i="11" s="1"/>
  <c r="J2952" i="11" s="1"/>
  <c r="Y2951" i="11"/>
  <c r="H2951" i="11"/>
  <c r="I2951" i="11" s="1"/>
  <c r="J2951" i="11" s="1"/>
  <c r="Y2950" i="11"/>
  <c r="H2950" i="11"/>
  <c r="I2950" i="11" s="1"/>
  <c r="J2950" i="11" s="1"/>
  <c r="D2950" i="11" s="1"/>
  <c r="Y2949" i="11"/>
  <c r="H2949" i="11"/>
  <c r="I2949" i="11" s="1"/>
  <c r="J2949" i="11" s="1"/>
  <c r="Y2948" i="11"/>
  <c r="H2948" i="11"/>
  <c r="I2948" i="11" s="1"/>
  <c r="J2948" i="11" s="1"/>
  <c r="Y2947" i="11"/>
  <c r="H2947" i="11"/>
  <c r="I2947" i="11" s="1"/>
  <c r="J2947" i="11" s="1"/>
  <c r="Y2946" i="11"/>
  <c r="H2946" i="11"/>
  <c r="I2946" i="11" s="1"/>
  <c r="J2946" i="11" s="1"/>
  <c r="C2946" i="11" s="1"/>
  <c r="Y2945" i="11"/>
  <c r="H2945" i="11"/>
  <c r="I2945" i="11" s="1"/>
  <c r="J2945" i="11" s="1"/>
  <c r="E2945" i="11" s="1"/>
  <c r="Y2944" i="11"/>
  <c r="H2944" i="11"/>
  <c r="I2944" i="11" s="1"/>
  <c r="J2944" i="11" s="1"/>
  <c r="Y2943" i="11"/>
  <c r="H2943" i="11"/>
  <c r="I2943" i="11" s="1"/>
  <c r="J2943" i="11" s="1"/>
  <c r="Y2942" i="11"/>
  <c r="H2942" i="11"/>
  <c r="I2942" i="11" s="1"/>
  <c r="J2942" i="11" s="1"/>
  <c r="D2942" i="11" s="1"/>
  <c r="Y2941" i="11"/>
  <c r="H2941" i="11"/>
  <c r="I2941" i="11" s="1"/>
  <c r="J2941" i="11" s="1"/>
  <c r="Y2940" i="11"/>
  <c r="H2940" i="11"/>
  <c r="I2940" i="11" s="1"/>
  <c r="J2940" i="11" s="1"/>
  <c r="Y2939" i="11"/>
  <c r="H2939" i="11"/>
  <c r="I2939" i="11" s="1"/>
  <c r="J2939" i="11" s="1"/>
  <c r="E2939" i="11" s="1"/>
  <c r="Y2938" i="11"/>
  <c r="H2938" i="11"/>
  <c r="I2938" i="11" s="1"/>
  <c r="J2938" i="11" s="1"/>
  <c r="D2938" i="11" s="1"/>
  <c r="Y2937" i="11"/>
  <c r="H2937" i="11"/>
  <c r="I2937" i="11" s="1"/>
  <c r="J2937" i="11" s="1"/>
  <c r="Y2936" i="11"/>
  <c r="H2936" i="11"/>
  <c r="I2936" i="11" s="1"/>
  <c r="J2936" i="11" s="1"/>
  <c r="B2936" i="11" s="1"/>
  <c r="Y2935" i="11"/>
  <c r="H2935" i="11"/>
  <c r="I2935" i="11" s="1"/>
  <c r="J2935" i="11" s="1"/>
  <c r="Y2934" i="11"/>
  <c r="H2934" i="11"/>
  <c r="I2934" i="11" s="1"/>
  <c r="J2934" i="11" s="1"/>
  <c r="C2934" i="11" s="1"/>
  <c r="Y2933" i="11"/>
  <c r="H2933" i="11"/>
  <c r="I2933" i="11" s="1"/>
  <c r="J2933" i="11" s="1"/>
  <c r="F2933" i="11" s="1"/>
  <c r="Y2932" i="11"/>
  <c r="H2932" i="11"/>
  <c r="I2932" i="11" s="1"/>
  <c r="J2932" i="11" s="1"/>
  <c r="C2932" i="11" s="1"/>
  <c r="Y2931" i="11"/>
  <c r="H2931" i="11"/>
  <c r="I2931" i="11" s="1"/>
  <c r="J2931" i="11" s="1"/>
  <c r="F2931" i="11" s="1"/>
  <c r="Y2930" i="11"/>
  <c r="H2930" i="11"/>
  <c r="I2930" i="11" s="1"/>
  <c r="J2930" i="11" s="1"/>
  <c r="Y2929" i="11"/>
  <c r="H2929" i="11"/>
  <c r="I2929" i="11" s="1"/>
  <c r="J2929" i="11" s="1"/>
  <c r="F2929" i="11" s="1"/>
  <c r="Y2928" i="11"/>
  <c r="H2928" i="11"/>
  <c r="I2928" i="11" s="1"/>
  <c r="J2928" i="11" s="1"/>
  <c r="Y2927" i="11"/>
  <c r="H2927" i="11"/>
  <c r="I2927" i="11" s="1"/>
  <c r="J2927" i="11" s="1"/>
  <c r="E2927" i="11" s="1"/>
  <c r="Y2926" i="11"/>
  <c r="H2926" i="11"/>
  <c r="I2926" i="11" s="1"/>
  <c r="J2926" i="11" s="1"/>
  <c r="Y2925" i="11"/>
  <c r="H2925" i="11"/>
  <c r="I2925" i="11" s="1"/>
  <c r="J2925" i="11" s="1"/>
  <c r="F2925" i="11" s="1"/>
  <c r="Y2924" i="11"/>
  <c r="H2924" i="11"/>
  <c r="I2924" i="11" s="1"/>
  <c r="J2924" i="11" s="1"/>
  <c r="C2924" i="11" s="1"/>
  <c r="Y2923" i="11"/>
  <c r="H2923" i="11"/>
  <c r="I2923" i="11" s="1"/>
  <c r="J2923" i="11" s="1"/>
  <c r="F2923" i="11" s="1"/>
  <c r="Y2922" i="11"/>
  <c r="H2922" i="11"/>
  <c r="I2922" i="11" s="1"/>
  <c r="J2922" i="11" s="1"/>
  <c r="Y2921" i="11"/>
  <c r="H2921" i="11"/>
  <c r="I2921" i="11" s="1"/>
  <c r="J2921" i="11" s="1"/>
  <c r="F2921" i="11" s="1"/>
  <c r="Y2920" i="11"/>
  <c r="H2920" i="11"/>
  <c r="I2920" i="11" s="1"/>
  <c r="J2920" i="11" s="1"/>
  <c r="Y2919" i="11"/>
  <c r="H2919" i="11"/>
  <c r="I2919" i="11" s="1"/>
  <c r="J2919" i="11" s="1"/>
  <c r="F2919" i="11" s="1"/>
  <c r="Y2918" i="11"/>
  <c r="H2918" i="11"/>
  <c r="I2918" i="11" s="1"/>
  <c r="J2918" i="11" s="1"/>
  <c r="D2918" i="11" s="1"/>
  <c r="Y2917" i="11"/>
  <c r="H2917" i="11"/>
  <c r="I2917" i="11" s="1"/>
  <c r="J2917" i="11" s="1"/>
  <c r="Y2916" i="11"/>
  <c r="H2916" i="11"/>
  <c r="I2916" i="11" s="1"/>
  <c r="J2916" i="11" s="1"/>
  <c r="Y2915" i="11"/>
  <c r="H2915" i="11"/>
  <c r="I2915" i="11" s="1"/>
  <c r="J2915" i="11" s="1"/>
  <c r="E2915" i="11" s="1"/>
  <c r="Y2914" i="11"/>
  <c r="H2914" i="11"/>
  <c r="I2914" i="11" s="1"/>
  <c r="J2914" i="11" s="1"/>
  <c r="D2914" i="11" s="1"/>
  <c r="Y2913" i="11"/>
  <c r="H2913" i="11"/>
  <c r="I2913" i="11" s="1"/>
  <c r="J2913" i="11" s="1"/>
  <c r="F2913" i="11" s="1"/>
  <c r="Y2912" i="11"/>
  <c r="H2912" i="11"/>
  <c r="I2912" i="11" s="1"/>
  <c r="J2912" i="11" s="1"/>
  <c r="C2912" i="11" s="1"/>
  <c r="Y2911" i="11"/>
  <c r="H2911" i="11"/>
  <c r="I2911" i="11" s="1"/>
  <c r="J2911" i="11" s="1"/>
  <c r="Y2910" i="11"/>
  <c r="H2910" i="11"/>
  <c r="I2910" i="11" s="1"/>
  <c r="J2910" i="11" s="1"/>
  <c r="C2910" i="11" s="1"/>
  <c r="Y2909" i="11"/>
  <c r="H2909" i="11"/>
  <c r="I2909" i="11" s="1"/>
  <c r="J2909" i="11" s="1"/>
  <c r="F2909" i="11" s="1"/>
  <c r="Y2908" i="11"/>
  <c r="H2908" i="11"/>
  <c r="I2908" i="11" s="1"/>
  <c r="J2908" i="11" s="1"/>
  <c r="Y2907" i="11"/>
  <c r="H2907" i="11"/>
  <c r="I2907" i="11" s="1"/>
  <c r="J2907" i="11" s="1"/>
  <c r="E2907" i="11" s="1"/>
  <c r="F2907" i="11"/>
  <c r="Y2906" i="11"/>
  <c r="H2906" i="11"/>
  <c r="I2906" i="11" s="1"/>
  <c r="J2906" i="11" s="1"/>
  <c r="C2906" i="11" s="1"/>
  <c r="Y2905" i="11"/>
  <c r="H2905" i="11"/>
  <c r="I2905" i="11" s="1"/>
  <c r="J2905" i="11" s="1"/>
  <c r="F2905" i="11" s="1"/>
  <c r="Y2904" i="11"/>
  <c r="H2904" i="11"/>
  <c r="I2904" i="11" s="1"/>
  <c r="J2904" i="11" s="1"/>
  <c r="C2904" i="11" s="1"/>
  <c r="Y2903" i="11"/>
  <c r="H2903" i="11"/>
  <c r="I2903" i="11" s="1"/>
  <c r="J2903" i="11" s="1"/>
  <c r="Y2902" i="11"/>
  <c r="H2902" i="11"/>
  <c r="I2902" i="11" s="1"/>
  <c r="J2902" i="11" s="1"/>
  <c r="D2902" i="11" s="1"/>
  <c r="Y2901" i="11"/>
  <c r="H2901" i="11"/>
  <c r="I2901" i="11" s="1"/>
  <c r="J2901" i="11" s="1"/>
  <c r="Y2900" i="11"/>
  <c r="H2900" i="11"/>
  <c r="I2900" i="11" s="1"/>
  <c r="J2900" i="11" s="1"/>
  <c r="Y2899" i="11"/>
  <c r="I2899" i="11"/>
  <c r="J2899" i="11" s="1"/>
  <c r="E2899" i="11" s="1"/>
  <c r="H2899" i="11"/>
  <c r="Y2898" i="11"/>
  <c r="H2898" i="11"/>
  <c r="I2898" i="11" s="1"/>
  <c r="J2898" i="11" s="1"/>
  <c r="D2898" i="11" s="1"/>
  <c r="Y2897" i="11"/>
  <c r="H2897" i="11"/>
  <c r="I2897" i="11" s="1"/>
  <c r="J2897" i="11" s="1"/>
  <c r="F2897" i="11" s="1"/>
  <c r="Y2896" i="11"/>
  <c r="H2896" i="11"/>
  <c r="I2896" i="11" s="1"/>
  <c r="J2896" i="11" s="1"/>
  <c r="C2896" i="11" s="1"/>
  <c r="Y2895" i="11"/>
  <c r="H2895" i="11"/>
  <c r="I2895" i="11" s="1"/>
  <c r="J2895" i="11" s="1"/>
  <c r="E2895" i="11" s="1"/>
  <c r="Y2894" i="11"/>
  <c r="H2894" i="11"/>
  <c r="I2894" i="11" s="1"/>
  <c r="J2894" i="11" s="1"/>
  <c r="C2894" i="11" s="1"/>
  <c r="Y2893" i="11"/>
  <c r="H2893" i="11"/>
  <c r="I2893" i="11" s="1"/>
  <c r="J2893" i="11" s="1"/>
  <c r="F2893" i="11" s="1"/>
  <c r="Y2892" i="11"/>
  <c r="H2892" i="11"/>
  <c r="I2892" i="11" s="1"/>
  <c r="J2892" i="11" s="1"/>
  <c r="Y2891" i="11"/>
  <c r="H2891" i="11"/>
  <c r="I2891" i="11" s="1"/>
  <c r="J2891" i="11" s="1"/>
  <c r="F2891" i="11"/>
  <c r="E2891" i="11"/>
  <c r="Y2890" i="11"/>
  <c r="H2890" i="11"/>
  <c r="I2890" i="11" s="1"/>
  <c r="J2890" i="11" s="1"/>
  <c r="C2890" i="11" s="1"/>
  <c r="Y2889" i="11"/>
  <c r="H2889" i="11"/>
  <c r="I2889" i="11" s="1"/>
  <c r="J2889" i="11" s="1"/>
  <c r="F2889" i="11" s="1"/>
  <c r="Y2888" i="11"/>
  <c r="H2888" i="11"/>
  <c r="I2888" i="11" s="1"/>
  <c r="J2888" i="11" s="1"/>
  <c r="C2888" i="11" s="1"/>
  <c r="Y2887" i="11"/>
  <c r="H2887" i="11"/>
  <c r="I2887" i="11" s="1"/>
  <c r="J2887" i="11" s="1"/>
  <c r="Y2886" i="11"/>
  <c r="H2886" i="11"/>
  <c r="I2886" i="11" s="1"/>
  <c r="J2886" i="11" s="1"/>
  <c r="D2886" i="11" s="1"/>
  <c r="Y2885" i="11"/>
  <c r="H2885" i="11"/>
  <c r="I2885" i="11" s="1"/>
  <c r="J2885" i="11" s="1"/>
  <c r="Y2884" i="11"/>
  <c r="H2884" i="11"/>
  <c r="I2884" i="11" s="1"/>
  <c r="J2884" i="11" s="1"/>
  <c r="C2884" i="11" s="1"/>
  <c r="Y2883" i="11"/>
  <c r="H2883" i="11"/>
  <c r="I2883" i="11" s="1"/>
  <c r="J2883" i="11" s="1"/>
  <c r="E2883" i="11" s="1"/>
  <c r="Y2882" i="11"/>
  <c r="H2882" i="11"/>
  <c r="I2882" i="11" s="1"/>
  <c r="J2882" i="11" s="1"/>
  <c r="Y2881" i="11"/>
  <c r="H2881" i="11"/>
  <c r="I2881" i="11" s="1"/>
  <c r="J2881" i="11" s="1"/>
  <c r="F2881" i="11" s="1"/>
  <c r="Y2880" i="11"/>
  <c r="H2880" i="11"/>
  <c r="I2880" i="11" s="1"/>
  <c r="J2880" i="11" s="1"/>
  <c r="C2880" i="11" s="1"/>
  <c r="Y2879" i="11"/>
  <c r="H2879" i="11"/>
  <c r="I2879" i="11" s="1"/>
  <c r="J2879" i="11" s="1"/>
  <c r="F2879" i="11" s="1"/>
  <c r="Y2878" i="11"/>
  <c r="H2878" i="11"/>
  <c r="I2878" i="11" s="1"/>
  <c r="J2878" i="11" s="1"/>
  <c r="Y2877" i="11"/>
  <c r="H2877" i="11"/>
  <c r="I2877" i="11" s="1"/>
  <c r="J2877" i="11" s="1"/>
  <c r="F2877" i="11" s="1"/>
  <c r="Y2876" i="11"/>
  <c r="H2876" i="11"/>
  <c r="I2876" i="11" s="1"/>
  <c r="J2876" i="11" s="1"/>
  <c r="Y2875" i="11"/>
  <c r="H2875" i="11"/>
  <c r="I2875" i="11" s="1"/>
  <c r="J2875" i="11" s="1"/>
  <c r="Y2874" i="11"/>
  <c r="H2874" i="11"/>
  <c r="I2874" i="11" s="1"/>
  <c r="J2874" i="11" s="1"/>
  <c r="Y2873" i="11"/>
  <c r="H2873" i="11"/>
  <c r="I2873" i="11" s="1"/>
  <c r="J2873" i="11" s="1"/>
  <c r="F2873" i="11" s="1"/>
  <c r="Y2872" i="11"/>
  <c r="H2872" i="11"/>
  <c r="I2872" i="11" s="1"/>
  <c r="J2872" i="11" s="1"/>
  <c r="Y2871" i="11"/>
  <c r="H2871" i="11"/>
  <c r="I2871" i="11" s="1"/>
  <c r="J2871" i="11" s="1"/>
  <c r="Y2870" i="11"/>
  <c r="H2870" i="11"/>
  <c r="I2870" i="11" s="1"/>
  <c r="J2870" i="11" s="1"/>
  <c r="D2870" i="11" s="1"/>
  <c r="Y2869" i="11"/>
  <c r="H2869" i="11"/>
  <c r="I2869" i="11" s="1"/>
  <c r="J2869" i="11" s="1"/>
  <c r="Y2868" i="11"/>
  <c r="H2868" i="11"/>
  <c r="I2868" i="11" s="1"/>
  <c r="J2868" i="11" s="1"/>
  <c r="Y2867" i="11"/>
  <c r="H2867" i="11"/>
  <c r="I2867" i="11" s="1"/>
  <c r="J2867" i="11" s="1"/>
  <c r="Y2866" i="11"/>
  <c r="H2866" i="11"/>
  <c r="I2866" i="11" s="1"/>
  <c r="J2866" i="11" s="1"/>
  <c r="Y2865" i="11"/>
  <c r="H2865" i="11"/>
  <c r="I2865" i="11" s="1"/>
  <c r="J2865" i="11" s="1"/>
  <c r="F2865" i="11" s="1"/>
  <c r="Y2864" i="11"/>
  <c r="H2864" i="11"/>
  <c r="I2864" i="11" s="1"/>
  <c r="J2864" i="11" s="1"/>
  <c r="Y2863" i="11"/>
  <c r="I2863" i="11"/>
  <c r="J2863" i="11" s="1"/>
  <c r="B2863" i="11" s="1"/>
  <c r="H2863" i="11"/>
  <c r="Y2862" i="11"/>
  <c r="H2862" i="11"/>
  <c r="I2862" i="11" s="1"/>
  <c r="J2862" i="11" s="1"/>
  <c r="Y2861" i="11"/>
  <c r="H2861" i="11"/>
  <c r="I2861" i="11" s="1"/>
  <c r="J2861" i="11" s="1"/>
  <c r="F2861" i="11" s="1"/>
  <c r="Y2860" i="11"/>
  <c r="H2860" i="11"/>
  <c r="I2860" i="11" s="1"/>
  <c r="J2860" i="11" s="1"/>
  <c r="Y2859" i="11"/>
  <c r="H2859" i="11"/>
  <c r="I2859" i="11" s="1"/>
  <c r="J2859" i="11" s="1"/>
  <c r="Y2858" i="11"/>
  <c r="H2858" i="11"/>
  <c r="I2858" i="11" s="1"/>
  <c r="J2858" i="11" s="1"/>
  <c r="E2858" i="11" s="1"/>
  <c r="Y2857" i="11"/>
  <c r="H2857" i="11"/>
  <c r="I2857" i="11" s="1"/>
  <c r="J2857" i="11" s="1"/>
  <c r="Y2856" i="11"/>
  <c r="H2856" i="11"/>
  <c r="I2856" i="11" s="1"/>
  <c r="J2856" i="11" s="1"/>
  <c r="Y2855" i="11"/>
  <c r="H2855" i="11"/>
  <c r="I2855" i="11" s="1"/>
  <c r="J2855" i="11" s="1"/>
  <c r="D2855" i="11" s="1"/>
  <c r="Y2854" i="11"/>
  <c r="H2854" i="11"/>
  <c r="I2854" i="11" s="1"/>
  <c r="J2854" i="11" s="1"/>
  <c r="C2854" i="11" s="1"/>
  <c r="Y2853" i="11"/>
  <c r="H2853" i="11"/>
  <c r="I2853" i="11" s="1"/>
  <c r="J2853" i="11" s="1"/>
  <c r="Y2852" i="11"/>
  <c r="H2852" i="11"/>
  <c r="I2852" i="11" s="1"/>
  <c r="J2852" i="11" s="1"/>
  <c r="Y2851" i="11"/>
  <c r="H2851" i="11"/>
  <c r="I2851" i="11" s="1"/>
  <c r="J2851" i="11" s="1"/>
  <c r="C2851" i="11" s="1"/>
  <c r="Y2850" i="11"/>
  <c r="H2850" i="11"/>
  <c r="I2850" i="11" s="1"/>
  <c r="J2850" i="11" s="1"/>
  <c r="C2850" i="11" s="1"/>
  <c r="Y2849" i="11"/>
  <c r="H2849" i="11"/>
  <c r="I2849" i="11" s="1"/>
  <c r="J2849" i="11" s="1"/>
  <c r="Y2848" i="11"/>
  <c r="H2848" i="11"/>
  <c r="I2848" i="11" s="1"/>
  <c r="J2848" i="11" s="1"/>
  <c r="Y2847" i="11"/>
  <c r="H2847" i="11"/>
  <c r="I2847" i="11" s="1"/>
  <c r="J2847" i="11" s="1"/>
  <c r="C2847" i="11" s="1"/>
  <c r="Y2846" i="11"/>
  <c r="H2846" i="11"/>
  <c r="I2846" i="11" s="1"/>
  <c r="J2846" i="11" s="1"/>
  <c r="E2846" i="11" s="1"/>
  <c r="Y2845" i="11"/>
  <c r="H2845" i="11"/>
  <c r="I2845" i="11" s="1"/>
  <c r="J2845" i="11" s="1"/>
  <c r="F2845" i="11" s="1"/>
  <c r="Y2844" i="11"/>
  <c r="H2844" i="11"/>
  <c r="I2844" i="11" s="1"/>
  <c r="J2844" i="11" s="1"/>
  <c r="Y2843" i="11"/>
  <c r="H2843" i="11"/>
  <c r="I2843" i="11" s="1"/>
  <c r="J2843" i="11" s="1"/>
  <c r="D2843" i="11" s="1"/>
  <c r="Y2842" i="11"/>
  <c r="H2842" i="11"/>
  <c r="I2842" i="11" s="1"/>
  <c r="J2842" i="11" s="1"/>
  <c r="Y2841" i="11"/>
  <c r="H2841" i="11"/>
  <c r="I2841" i="11" s="1"/>
  <c r="J2841" i="11" s="1"/>
  <c r="F2841" i="11" s="1"/>
  <c r="Y2840" i="11"/>
  <c r="H2840" i="11"/>
  <c r="I2840" i="11" s="1"/>
  <c r="J2840" i="11" s="1"/>
  <c r="Y2839" i="11"/>
  <c r="H2839" i="11"/>
  <c r="I2839" i="11" s="1"/>
  <c r="J2839" i="11" s="1"/>
  <c r="E2839" i="11" s="1"/>
  <c r="Y2838" i="11"/>
  <c r="H2838" i="11"/>
  <c r="I2838" i="11" s="1"/>
  <c r="J2838" i="11" s="1"/>
  <c r="Y2837" i="11"/>
  <c r="H2837" i="11"/>
  <c r="I2837" i="11" s="1"/>
  <c r="J2837" i="11" s="1"/>
  <c r="Y2836" i="11"/>
  <c r="H2836" i="11"/>
  <c r="I2836" i="11" s="1"/>
  <c r="J2836" i="11" s="1"/>
  <c r="Y2835" i="11"/>
  <c r="H2835" i="11"/>
  <c r="I2835" i="11" s="1"/>
  <c r="J2835" i="11" s="1"/>
  <c r="B2835" i="11" s="1"/>
  <c r="Y2834" i="11"/>
  <c r="H2834" i="11"/>
  <c r="I2834" i="11" s="1"/>
  <c r="J2834" i="11" s="1"/>
  <c r="Y2833" i="11"/>
  <c r="H2833" i="11"/>
  <c r="I2833" i="11" s="1"/>
  <c r="J2833" i="11" s="1"/>
  <c r="B2833" i="11" s="1"/>
  <c r="Y2832" i="11"/>
  <c r="H2832" i="11"/>
  <c r="I2832" i="11" s="1"/>
  <c r="J2832" i="11" s="1"/>
  <c r="D2832" i="11" s="1"/>
  <c r="Y2831" i="11"/>
  <c r="H2831" i="11"/>
  <c r="I2831" i="11" s="1"/>
  <c r="J2831" i="11" s="1"/>
  <c r="Y2830" i="11"/>
  <c r="H2830" i="11"/>
  <c r="I2830" i="11" s="1"/>
  <c r="J2830" i="11" s="1"/>
  <c r="Y2829" i="11"/>
  <c r="H2829" i="11"/>
  <c r="I2829" i="11" s="1"/>
  <c r="J2829" i="11" s="1"/>
  <c r="Y2828" i="11"/>
  <c r="H2828" i="11"/>
  <c r="I2828" i="11" s="1"/>
  <c r="J2828" i="11" s="1"/>
  <c r="Y2827" i="11"/>
  <c r="H2827" i="11"/>
  <c r="I2827" i="11" s="1"/>
  <c r="J2827" i="11" s="1"/>
  <c r="Y2826" i="11"/>
  <c r="H2826" i="11"/>
  <c r="I2826" i="11" s="1"/>
  <c r="J2826" i="11" s="1"/>
  <c r="C2826" i="11" s="1"/>
  <c r="Y2825" i="11"/>
  <c r="H2825" i="11"/>
  <c r="I2825" i="11" s="1"/>
  <c r="J2825" i="11" s="1"/>
  <c r="Y2824" i="11"/>
  <c r="H2824" i="11"/>
  <c r="I2824" i="11" s="1"/>
  <c r="J2824" i="11" s="1"/>
  <c r="Y2823" i="11"/>
  <c r="H2823" i="11"/>
  <c r="I2823" i="11" s="1"/>
  <c r="J2823" i="11" s="1"/>
  <c r="Y2822" i="11"/>
  <c r="H2822" i="11"/>
  <c r="I2822" i="11" s="1"/>
  <c r="J2822" i="11" s="1"/>
  <c r="Y2821" i="11"/>
  <c r="H2821" i="11"/>
  <c r="I2821" i="11" s="1"/>
  <c r="J2821" i="11" s="1"/>
  <c r="B2821" i="11" s="1"/>
  <c r="Y2820" i="11"/>
  <c r="H2820" i="11"/>
  <c r="I2820" i="11" s="1"/>
  <c r="J2820" i="11" s="1"/>
  <c r="D2820" i="11" s="1"/>
  <c r="Y2819" i="11"/>
  <c r="H2819" i="11"/>
  <c r="I2819" i="11" s="1"/>
  <c r="J2819" i="11" s="1"/>
  <c r="F2819" i="11" s="1"/>
  <c r="Y2818" i="11"/>
  <c r="H2818" i="11"/>
  <c r="I2818" i="11" s="1"/>
  <c r="J2818" i="11" s="1"/>
  <c r="Y2817" i="11"/>
  <c r="H2817" i="11"/>
  <c r="I2817" i="11" s="1"/>
  <c r="J2817" i="11" s="1"/>
  <c r="Y2816" i="11"/>
  <c r="H2816" i="11"/>
  <c r="I2816" i="11" s="1"/>
  <c r="J2816" i="11" s="1"/>
  <c r="Y2815" i="11"/>
  <c r="H2815" i="11"/>
  <c r="I2815" i="11" s="1"/>
  <c r="J2815" i="11" s="1"/>
  <c r="Y2814" i="11"/>
  <c r="H2814" i="11"/>
  <c r="I2814" i="11" s="1"/>
  <c r="J2814" i="11" s="1"/>
  <c r="C2814" i="11" s="1"/>
  <c r="Y2813" i="11"/>
  <c r="H2813" i="11"/>
  <c r="I2813" i="11" s="1"/>
  <c r="J2813" i="11" s="1"/>
  <c r="Y2812" i="11"/>
  <c r="H2812" i="11"/>
  <c r="I2812" i="11" s="1"/>
  <c r="J2812" i="11" s="1"/>
  <c r="Y2811" i="11"/>
  <c r="H2811" i="11"/>
  <c r="I2811" i="11" s="1"/>
  <c r="J2811" i="11" s="1"/>
  <c r="E2811" i="11" s="1"/>
  <c r="Y2810" i="11"/>
  <c r="H2810" i="11"/>
  <c r="I2810" i="11" s="1"/>
  <c r="J2810" i="11" s="1"/>
  <c r="C2810" i="11" s="1"/>
  <c r="Y2809" i="11"/>
  <c r="H2809" i="11"/>
  <c r="I2809" i="11" s="1"/>
  <c r="J2809" i="11" s="1"/>
  <c r="F2809" i="11" s="1"/>
  <c r="Y2808" i="11"/>
  <c r="H2808" i="11"/>
  <c r="I2808" i="11" s="1"/>
  <c r="J2808" i="11" s="1"/>
  <c r="Y2807" i="11"/>
  <c r="H2807" i="11"/>
  <c r="I2807" i="11" s="1"/>
  <c r="J2807" i="11" s="1"/>
  <c r="Y2806" i="11"/>
  <c r="H2806" i="11"/>
  <c r="I2806" i="11" s="1"/>
  <c r="J2806" i="11" s="1"/>
  <c r="C2806" i="11" s="1"/>
  <c r="Y2805" i="11"/>
  <c r="H2805" i="11"/>
  <c r="I2805" i="11" s="1"/>
  <c r="J2805" i="11" s="1"/>
  <c r="F2805" i="11" s="1"/>
  <c r="Y2804" i="11"/>
  <c r="H2804" i="11"/>
  <c r="I2804" i="11" s="1"/>
  <c r="J2804" i="11" s="1"/>
  <c r="Y2803" i="11"/>
  <c r="H2803" i="11"/>
  <c r="I2803" i="11" s="1"/>
  <c r="J2803" i="11" s="1"/>
  <c r="Y2802" i="11"/>
  <c r="H2802" i="11"/>
  <c r="I2802" i="11" s="1"/>
  <c r="J2802" i="11" s="1"/>
  <c r="C2802" i="11" s="1"/>
  <c r="Y2801" i="11"/>
  <c r="H2801" i="11"/>
  <c r="I2801" i="11" s="1"/>
  <c r="J2801" i="11" s="1"/>
  <c r="F2801" i="11" s="1"/>
  <c r="Y2800" i="11"/>
  <c r="H2800" i="11"/>
  <c r="I2800" i="11" s="1"/>
  <c r="J2800" i="11" s="1"/>
  <c r="Y2799" i="11"/>
  <c r="H2799" i="11"/>
  <c r="I2799" i="11" s="1"/>
  <c r="J2799" i="11" s="1"/>
  <c r="Y2798" i="11"/>
  <c r="H2798" i="11"/>
  <c r="I2798" i="11" s="1"/>
  <c r="J2798" i="11" s="1"/>
  <c r="C2798" i="11" s="1"/>
  <c r="Y2797" i="11"/>
  <c r="H2797" i="11"/>
  <c r="I2797" i="11" s="1"/>
  <c r="J2797" i="11" s="1"/>
  <c r="F2797" i="11" s="1"/>
  <c r="Y2796" i="11"/>
  <c r="H2796" i="11"/>
  <c r="I2796" i="11" s="1"/>
  <c r="J2796" i="11" s="1"/>
  <c r="Y2795" i="11"/>
  <c r="H2795" i="11"/>
  <c r="I2795" i="11" s="1"/>
  <c r="J2795" i="11" s="1"/>
  <c r="Y2794" i="11"/>
  <c r="H2794" i="11"/>
  <c r="I2794" i="11" s="1"/>
  <c r="J2794" i="11" s="1"/>
  <c r="C2794" i="11" s="1"/>
  <c r="Y2793" i="11"/>
  <c r="H2793" i="11"/>
  <c r="I2793" i="11" s="1"/>
  <c r="J2793" i="11" s="1"/>
  <c r="F2793" i="11" s="1"/>
  <c r="Y2792" i="11"/>
  <c r="H2792" i="11"/>
  <c r="I2792" i="11" s="1"/>
  <c r="J2792" i="11" s="1"/>
  <c r="Y2791" i="11"/>
  <c r="H2791" i="11"/>
  <c r="I2791" i="11" s="1"/>
  <c r="J2791" i="11" s="1"/>
  <c r="Y2790" i="11"/>
  <c r="H2790" i="11"/>
  <c r="I2790" i="11" s="1"/>
  <c r="J2790" i="11" s="1"/>
  <c r="C2790" i="11" s="1"/>
  <c r="Y2789" i="11"/>
  <c r="H2789" i="11"/>
  <c r="I2789" i="11" s="1"/>
  <c r="J2789" i="11" s="1"/>
  <c r="F2789" i="11" s="1"/>
  <c r="Y2788" i="11"/>
  <c r="H2788" i="11"/>
  <c r="I2788" i="11" s="1"/>
  <c r="J2788" i="11" s="1"/>
  <c r="Y2787" i="11"/>
  <c r="H2787" i="11"/>
  <c r="I2787" i="11" s="1"/>
  <c r="J2787" i="11" s="1"/>
  <c r="Y2786" i="11"/>
  <c r="H2786" i="11"/>
  <c r="I2786" i="11" s="1"/>
  <c r="J2786" i="11" s="1"/>
  <c r="C2786" i="11" s="1"/>
  <c r="Y2785" i="11"/>
  <c r="H2785" i="11"/>
  <c r="I2785" i="11" s="1"/>
  <c r="J2785" i="11" s="1"/>
  <c r="F2785" i="11" s="1"/>
  <c r="Y2784" i="11"/>
  <c r="H2784" i="11"/>
  <c r="I2784" i="11" s="1"/>
  <c r="J2784" i="11" s="1"/>
  <c r="Y2783" i="11"/>
  <c r="H2783" i="11"/>
  <c r="I2783" i="11" s="1"/>
  <c r="J2783" i="11" s="1"/>
  <c r="Y2782" i="11"/>
  <c r="H2782" i="11"/>
  <c r="I2782" i="11" s="1"/>
  <c r="J2782" i="11" s="1"/>
  <c r="C2782" i="11" s="1"/>
  <c r="Y2781" i="11"/>
  <c r="H2781" i="11"/>
  <c r="I2781" i="11" s="1"/>
  <c r="J2781" i="11" s="1"/>
  <c r="F2781" i="11" s="1"/>
  <c r="Y2780" i="11"/>
  <c r="H2780" i="11"/>
  <c r="I2780" i="11" s="1"/>
  <c r="J2780" i="11" s="1"/>
  <c r="Y2779" i="11"/>
  <c r="H2779" i="11"/>
  <c r="I2779" i="11" s="1"/>
  <c r="J2779" i="11" s="1"/>
  <c r="Y2778" i="11"/>
  <c r="H2778" i="11"/>
  <c r="I2778" i="11" s="1"/>
  <c r="J2778" i="11" s="1"/>
  <c r="C2778" i="11" s="1"/>
  <c r="Y2777" i="11"/>
  <c r="H2777" i="11"/>
  <c r="I2777" i="11" s="1"/>
  <c r="J2777" i="11" s="1"/>
  <c r="Y2776" i="11"/>
  <c r="H2776" i="11"/>
  <c r="I2776" i="11" s="1"/>
  <c r="J2776" i="11" s="1"/>
  <c r="Y2775" i="11"/>
  <c r="H2775" i="11"/>
  <c r="I2775" i="11" s="1"/>
  <c r="J2775" i="11" s="1"/>
  <c r="Y2774" i="11"/>
  <c r="H2774" i="11"/>
  <c r="I2774" i="11" s="1"/>
  <c r="J2774" i="11" s="1"/>
  <c r="C2774" i="11" s="1"/>
  <c r="Y2773" i="11"/>
  <c r="H2773" i="11"/>
  <c r="I2773" i="11" s="1"/>
  <c r="J2773" i="11" s="1"/>
  <c r="F2773" i="11" s="1"/>
  <c r="Y2772" i="11"/>
  <c r="H2772" i="11"/>
  <c r="I2772" i="11" s="1"/>
  <c r="J2772" i="11" s="1"/>
  <c r="Y2771" i="11"/>
  <c r="H2771" i="11"/>
  <c r="I2771" i="11" s="1"/>
  <c r="J2771" i="11" s="1"/>
  <c r="Y2770" i="11"/>
  <c r="H2770" i="11"/>
  <c r="I2770" i="11" s="1"/>
  <c r="J2770" i="11" s="1"/>
  <c r="C2770" i="11" s="1"/>
  <c r="Y2769" i="11"/>
  <c r="H2769" i="11"/>
  <c r="I2769" i="11" s="1"/>
  <c r="J2769" i="11" s="1"/>
  <c r="F2769" i="11" s="1"/>
  <c r="Y2768" i="11"/>
  <c r="H2768" i="11"/>
  <c r="I2768" i="11" s="1"/>
  <c r="J2768" i="11" s="1"/>
  <c r="Y2767" i="11"/>
  <c r="H2767" i="11"/>
  <c r="I2767" i="11" s="1"/>
  <c r="J2767" i="11" s="1"/>
  <c r="E2767" i="11" s="1"/>
  <c r="Y2766" i="11"/>
  <c r="H2766" i="11"/>
  <c r="I2766" i="11" s="1"/>
  <c r="J2766" i="11" s="1"/>
  <c r="C2766" i="11" s="1"/>
  <c r="Y2765" i="11"/>
  <c r="H2765" i="11"/>
  <c r="I2765" i="11" s="1"/>
  <c r="J2765" i="11" s="1"/>
  <c r="Y2764" i="11"/>
  <c r="H2764" i="11"/>
  <c r="I2764" i="11" s="1"/>
  <c r="J2764" i="11" s="1"/>
  <c r="Y2763" i="11"/>
  <c r="H2763" i="11"/>
  <c r="I2763" i="11" s="1"/>
  <c r="J2763" i="11" s="1"/>
  <c r="E2763" i="11" s="1"/>
  <c r="Y2762" i="11"/>
  <c r="H2762" i="11"/>
  <c r="I2762" i="11" s="1"/>
  <c r="J2762" i="11" s="1"/>
  <c r="C2762" i="11" s="1"/>
  <c r="Y2761" i="11"/>
  <c r="H2761" i="11"/>
  <c r="I2761" i="11" s="1"/>
  <c r="J2761" i="11" s="1"/>
  <c r="F2761" i="11" s="1"/>
  <c r="Y2760" i="11"/>
  <c r="H2760" i="11"/>
  <c r="I2760" i="11" s="1"/>
  <c r="J2760" i="11" s="1"/>
  <c r="Y2759" i="11"/>
  <c r="H2759" i="11"/>
  <c r="I2759" i="11" s="1"/>
  <c r="J2759" i="11" s="1"/>
  <c r="E2759" i="11" s="1"/>
  <c r="Y2758" i="11"/>
  <c r="H2758" i="11"/>
  <c r="I2758" i="11" s="1"/>
  <c r="J2758" i="11" s="1"/>
  <c r="C2758" i="11" s="1"/>
  <c r="Y2757" i="11"/>
  <c r="H2757" i="11"/>
  <c r="I2757" i="11" s="1"/>
  <c r="J2757" i="11" s="1"/>
  <c r="F2757" i="11" s="1"/>
  <c r="Y2756" i="11"/>
  <c r="H2756" i="11"/>
  <c r="I2756" i="11" s="1"/>
  <c r="J2756" i="11" s="1"/>
  <c r="Y2755" i="11"/>
  <c r="H2755" i="11"/>
  <c r="I2755" i="11" s="1"/>
  <c r="J2755" i="11" s="1"/>
  <c r="Y2754" i="11"/>
  <c r="H2754" i="11"/>
  <c r="I2754" i="11" s="1"/>
  <c r="J2754" i="11" s="1"/>
  <c r="C2754" i="11" s="1"/>
  <c r="Y2753" i="11"/>
  <c r="I2753" i="11"/>
  <c r="J2753" i="11" s="1"/>
  <c r="H2753" i="11"/>
  <c r="Y2752" i="11"/>
  <c r="H2752" i="11"/>
  <c r="I2752" i="11" s="1"/>
  <c r="J2752" i="11" s="1"/>
  <c r="Y2751" i="11"/>
  <c r="H2751" i="11"/>
  <c r="I2751" i="11" s="1"/>
  <c r="J2751" i="11" s="1"/>
  <c r="Y2750" i="11"/>
  <c r="H2750" i="11"/>
  <c r="I2750" i="11" s="1"/>
  <c r="J2750" i="11" s="1"/>
  <c r="C2750" i="11" s="1"/>
  <c r="Y2749" i="11"/>
  <c r="H2749" i="11"/>
  <c r="I2749" i="11" s="1"/>
  <c r="J2749" i="11" s="1"/>
  <c r="F2749" i="11" s="1"/>
  <c r="Y2748" i="11"/>
  <c r="H2748" i="11"/>
  <c r="I2748" i="11" s="1"/>
  <c r="J2748" i="11" s="1"/>
  <c r="Y2747" i="11"/>
  <c r="H2747" i="11"/>
  <c r="I2747" i="11" s="1"/>
  <c r="J2747" i="11" s="1"/>
  <c r="Y2746" i="11"/>
  <c r="H2746" i="11"/>
  <c r="I2746" i="11" s="1"/>
  <c r="J2746" i="11" s="1"/>
  <c r="C2746" i="11" s="1"/>
  <c r="Y2745" i="11"/>
  <c r="H2745" i="11"/>
  <c r="I2745" i="11" s="1"/>
  <c r="J2745" i="11" s="1"/>
  <c r="F2745" i="11" s="1"/>
  <c r="Y2744" i="11"/>
  <c r="H2744" i="11"/>
  <c r="I2744" i="11" s="1"/>
  <c r="J2744" i="11" s="1"/>
  <c r="Y2743" i="11"/>
  <c r="H2743" i="11"/>
  <c r="I2743" i="11" s="1"/>
  <c r="J2743" i="11" s="1"/>
  <c r="Y2742" i="11"/>
  <c r="H2742" i="11"/>
  <c r="I2742" i="11" s="1"/>
  <c r="J2742" i="11" s="1"/>
  <c r="C2742" i="11" s="1"/>
  <c r="Y2741" i="11"/>
  <c r="H2741" i="11"/>
  <c r="I2741" i="11" s="1"/>
  <c r="J2741" i="11" s="1"/>
  <c r="Y2740" i="11"/>
  <c r="H2740" i="11"/>
  <c r="I2740" i="11" s="1"/>
  <c r="J2740" i="11" s="1"/>
  <c r="Y2739" i="11"/>
  <c r="H2739" i="11"/>
  <c r="I2739" i="11" s="1"/>
  <c r="J2739" i="11" s="1"/>
  <c r="Y2738" i="11"/>
  <c r="H2738" i="11"/>
  <c r="I2738" i="11" s="1"/>
  <c r="J2738" i="11" s="1"/>
  <c r="C2738" i="11" s="1"/>
  <c r="Y2737" i="11"/>
  <c r="H2737" i="11"/>
  <c r="I2737" i="11" s="1"/>
  <c r="J2737" i="11" s="1"/>
  <c r="F2737" i="11" s="1"/>
  <c r="Y2736" i="11"/>
  <c r="H2736" i="11"/>
  <c r="I2736" i="11" s="1"/>
  <c r="J2736" i="11" s="1"/>
  <c r="Y2735" i="11"/>
  <c r="H2735" i="11"/>
  <c r="I2735" i="11" s="1"/>
  <c r="J2735" i="11" s="1"/>
  <c r="Y2734" i="11"/>
  <c r="H2734" i="11"/>
  <c r="I2734" i="11" s="1"/>
  <c r="J2734" i="11" s="1"/>
  <c r="C2734" i="11" s="1"/>
  <c r="Y2733" i="11"/>
  <c r="H2733" i="11"/>
  <c r="I2733" i="11" s="1"/>
  <c r="J2733" i="11" s="1"/>
  <c r="F2733" i="11" s="1"/>
  <c r="Y2732" i="11"/>
  <c r="H2732" i="11"/>
  <c r="I2732" i="11" s="1"/>
  <c r="J2732" i="11" s="1"/>
  <c r="Y2731" i="11"/>
  <c r="H2731" i="11"/>
  <c r="I2731" i="11" s="1"/>
  <c r="J2731" i="11" s="1"/>
  <c r="E2731" i="11" s="1"/>
  <c r="Y2730" i="11"/>
  <c r="H2730" i="11"/>
  <c r="I2730" i="11" s="1"/>
  <c r="J2730" i="11" s="1"/>
  <c r="C2730" i="11"/>
  <c r="Y2729" i="11"/>
  <c r="H2729" i="11"/>
  <c r="I2729" i="11" s="1"/>
  <c r="J2729" i="11" s="1"/>
  <c r="Y2728" i="11"/>
  <c r="H2728" i="11"/>
  <c r="I2728" i="11" s="1"/>
  <c r="J2728" i="11" s="1"/>
  <c r="Y2727" i="11"/>
  <c r="H2727" i="11"/>
  <c r="I2727" i="11" s="1"/>
  <c r="J2727" i="11" s="1"/>
  <c r="Y2726" i="11"/>
  <c r="H2726" i="11"/>
  <c r="I2726" i="11" s="1"/>
  <c r="J2726" i="11" s="1"/>
  <c r="C2726" i="11" s="1"/>
  <c r="Y2725" i="11"/>
  <c r="H2725" i="11"/>
  <c r="I2725" i="11" s="1"/>
  <c r="J2725" i="11" s="1"/>
  <c r="F2725" i="11" s="1"/>
  <c r="Y2724" i="11"/>
  <c r="H2724" i="11"/>
  <c r="I2724" i="11" s="1"/>
  <c r="J2724" i="11" s="1"/>
  <c r="Y2723" i="11"/>
  <c r="H2723" i="11"/>
  <c r="I2723" i="11" s="1"/>
  <c r="J2723" i="11" s="1"/>
  <c r="Y2722" i="11"/>
  <c r="H2722" i="11"/>
  <c r="I2722" i="11" s="1"/>
  <c r="J2722" i="11" s="1"/>
  <c r="C2722" i="11" s="1"/>
  <c r="Y2721" i="11"/>
  <c r="H2721" i="11"/>
  <c r="I2721" i="11" s="1"/>
  <c r="J2721" i="11" s="1"/>
  <c r="F2721" i="11" s="1"/>
  <c r="Y2720" i="11"/>
  <c r="H2720" i="11"/>
  <c r="I2720" i="11" s="1"/>
  <c r="J2720" i="11" s="1"/>
  <c r="Y2719" i="11"/>
  <c r="H2719" i="11"/>
  <c r="I2719" i="11" s="1"/>
  <c r="J2719" i="11" s="1"/>
  <c r="Y2718" i="11"/>
  <c r="H2718" i="11"/>
  <c r="I2718" i="11" s="1"/>
  <c r="J2718" i="11" s="1"/>
  <c r="C2718" i="11" s="1"/>
  <c r="Y2717" i="11"/>
  <c r="H2717" i="11"/>
  <c r="I2717" i="11" s="1"/>
  <c r="J2717" i="11" s="1"/>
  <c r="Y2716" i="11"/>
  <c r="H2716" i="11"/>
  <c r="I2716" i="11" s="1"/>
  <c r="J2716" i="11" s="1"/>
  <c r="Y2715" i="11"/>
  <c r="H2715" i="11"/>
  <c r="I2715" i="11" s="1"/>
  <c r="J2715" i="11" s="1"/>
  <c r="E2715" i="11" s="1"/>
  <c r="Y2714" i="11"/>
  <c r="H2714" i="11"/>
  <c r="I2714" i="11" s="1"/>
  <c r="J2714" i="11" s="1"/>
  <c r="C2714" i="11" s="1"/>
  <c r="Y2713" i="11"/>
  <c r="H2713" i="11"/>
  <c r="I2713" i="11" s="1"/>
  <c r="J2713" i="11" s="1"/>
  <c r="F2713" i="11" s="1"/>
  <c r="Y2712" i="11"/>
  <c r="H2712" i="11"/>
  <c r="I2712" i="11" s="1"/>
  <c r="J2712" i="11" s="1"/>
  <c r="Y2711" i="11"/>
  <c r="H2711" i="11"/>
  <c r="I2711" i="11" s="1"/>
  <c r="J2711" i="11" s="1"/>
  <c r="Y2710" i="11"/>
  <c r="H2710" i="11"/>
  <c r="I2710" i="11" s="1"/>
  <c r="J2710" i="11" s="1"/>
  <c r="C2710" i="11" s="1"/>
  <c r="Y2709" i="11"/>
  <c r="H2709" i="11"/>
  <c r="I2709" i="11" s="1"/>
  <c r="J2709" i="11" s="1"/>
  <c r="F2709" i="11" s="1"/>
  <c r="Y2708" i="11"/>
  <c r="H2708" i="11"/>
  <c r="I2708" i="11" s="1"/>
  <c r="J2708" i="11" s="1"/>
  <c r="Y2707" i="11"/>
  <c r="H2707" i="11"/>
  <c r="I2707" i="11" s="1"/>
  <c r="J2707" i="11" s="1"/>
  <c r="Y2706" i="11"/>
  <c r="H2706" i="11"/>
  <c r="I2706" i="11" s="1"/>
  <c r="J2706" i="11" s="1"/>
  <c r="C2706" i="11" s="1"/>
  <c r="Y2705" i="11"/>
  <c r="H2705" i="11"/>
  <c r="I2705" i="11" s="1"/>
  <c r="J2705" i="11" s="1"/>
  <c r="Y2704" i="11"/>
  <c r="H2704" i="11"/>
  <c r="I2704" i="11" s="1"/>
  <c r="J2704" i="11" s="1"/>
  <c r="Y2703" i="11"/>
  <c r="H2703" i="11"/>
  <c r="I2703" i="11" s="1"/>
  <c r="J2703" i="11" s="1"/>
  <c r="Y2702" i="11"/>
  <c r="H2702" i="11"/>
  <c r="I2702" i="11" s="1"/>
  <c r="J2702" i="11" s="1"/>
  <c r="C2702" i="11" s="1"/>
  <c r="Y2701" i="11"/>
  <c r="H2701" i="11"/>
  <c r="I2701" i="11" s="1"/>
  <c r="J2701" i="11" s="1"/>
  <c r="F2701" i="11" s="1"/>
  <c r="Y2700" i="11"/>
  <c r="H2700" i="11"/>
  <c r="I2700" i="11" s="1"/>
  <c r="J2700" i="11" s="1"/>
  <c r="Y2699" i="11"/>
  <c r="H2699" i="11"/>
  <c r="I2699" i="11" s="1"/>
  <c r="J2699" i="11" s="1"/>
  <c r="Y2698" i="11"/>
  <c r="H2698" i="11"/>
  <c r="I2698" i="11" s="1"/>
  <c r="J2698" i="11" s="1"/>
  <c r="C2698" i="11" s="1"/>
  <c r="Y2697" i="11"/>
  <c r="H2697" i="11"/>
  <c r="I2697" i="11" s="1"/>
  <c r="J2697" i="11" s="1"/>
  <c r="F2697" i="11" s="1"/>
  <c r="Y2696" i="11"/>
  <c r="H2696" i="11"/>
  <c r="I2696" i="11" s="1"/>
  <c r="J2696" i="11" s="1"/>
  <c r="Y2695" i="11"/>
  <c r="H2695" i="11"/>
  <c r="I2695" i="11" s="1"/>
  <c r="J2695" i="11" s="1"/>
  <c r="Y2694" i="11"/>
  <c r="H2694" i="11"/>
  <c r="I2694" i="11" s="1"/>
  <c r="J2694" i="11" s="1"/>
  <c r="C2694" i="11" s="1"/>
  <c r="Y2693" i="11"/>
  <c r="H2693" i="11"/>
  <c r="I2693" i="11" s="1"/>
  <c r="J2693" i="11" s="1"/>
  <c r="Y2692" i="11"/>
  <c r="H2692" i="11"/>
  <c r="I2692" i="11" s="1"/>
  <c r="J2692" i="11" s="1"/>
  <c r="Y2691" i="11"/>
  <c r="H2691" i="11"/>
  <c r="I2691" i="11" s="1"/>
  <c r="J2691" i="11" s="1"/>
  <c r="Y2690" i="11"/>
  <c r="H2690" i="11"/>
  <c r="I2690" i="11" s="1"/>
  <c r="J2690" i="11" s="1"/>
  <c r="C2690" i="11" s="1"/>
  <c r="Y2689" i="11"/>
  <c r="H2689" i="11"/>
  <c r="I2689" i="11" s="1"/>
  <c r="J2689" i="11" s="1"/>
  <c r="F2689" i="11" s="1"/>
  <c r="Y2688" i="11"/>
  <c r="H2688" i="11"/>
  <c r="I2688" i="11" s="1"/>
  <c r="J2688" i="11" s="1"/>
  <c r="C2688" i="11" s="1"/>
  <c r="Y2687" i="11"/>
  <c r="H2687" i="11"/>
  <c r="I2687" i="11" s="1"/>
  <c r="J2687" i="11" s="1"/>
  <c r="E2687" i="11" s="1"/>
  <c r="Y2686" i="11"/>
  <c r="H2686" i="11"/>
  <c r="I2686" i="11" s="1"/>
  <c r="J2686" i="11" s="1"/>
  <c r="D2686" i="11" s="1"/>
  <c r="Y2685" i="11"/>
  <c r="H2685" i="11"/>
  <c r="I2685" i="11" s="1"/>
  <c r="J2685" i="11" s="1"/>
  <c r="F2685" i="11" s="1"/>
  <c r="Y2684" i="11"/>
  <c r="H2684" i="11"/>
  <c r="I2684" i="11" s="1"/>
  <c r="J2684" i="11" s="1"/>
  <c r="Y2683" i="11"/>
  <c r="H2683" i="11"/>
  <c r="I2683" i="11" s="1"/>
  <c r="J2683" i="11" s="1"/>
  <c r="F2683" i="11" s="1"/>
  <c r="Y2682" i="11"/>
  <c r="H2682" i="11"/>
  <c r="I2682" i="11" s="1"/>
  <c r="J2682" i="11" s="1"/>
  <c r="D2682" i="11" s="1"/>
  <c r="Y2681" i="11"/>
  <c r="H2681" i="11"/>
  <c r="I2681" i="11" s="1"/>
  <c r="J2681" i="11" s="1"/>
  <c r="E2681" i="11" s="1"/>
  <c r="Y2680" i="11"/>
  <c r="H2680" i="11"/>
  <c r="I2680" i="11" s="1"/>
  <c r="J2680" i="11" s="1"/>
  <c r="Y2679" i="11"/>
  <c r="H2679" i="11"/>
  <c r="I2679" i="11" s="1"/>
  <c r="J2679" i="11" s="1"/>
  <c r="F2679" i="11" s="1"/>
  <c r="Y2678" i="11"/>
  <c r="H2678" i="11"/>
  <c r="I2678" i="11" s="1"/>
  <c r="J2678" i="11" s="1"/>
  <c r="Y2677" i="11"/>
  <c r="H2677" i="11"/>
  <c r="I2677" i="11" s="1"/>
  <c r="J2677" i="11" s="1"/>
  <c r="F2677" i="11" s="1"/>
  <c r="Y2676" i="11"/>
  <c r="H2676" i="11"/>
  <c r="I2676" i="11" s="1"/>
  <c r="J2676" i="11" s="1"/>
  <c r="Y2675" i="11"/>
  <c r="H2675" i="11"/>
  <c r="I2675" i="11" s="1"/>
  <c r="J2675" i="11" s="1"/>
  <c r="F2675" i="11" s="1"/>
  <c r="Y2674" i="11"/>
  <c r="H2674" i="11"/>
  <c r="I2674" i="11" s="1"/>
  <c r="J2674" i="11" s="1"/>
  <c r="Y2673" i="11"/>
  <c r="H2673" i="11"/>
  <c r="I2673" i="11" s="1"/>
  <c r="J2673" i="11" s="1"/>
  <c r="Y2672" i="11"/>
  <c r="H2672" i="11"/>
  <c r="I2672" i="11" s="1"/>
  <c r="J2672" i="11" s="1"/>
  <c r="C2672" i="11" s="1"/>
  <c r="Y2671" i="11"/>
  <c r="H2671" i="11"/>
  <c r="I2671" i="11" s="1"/>
  <c r="J2671" i="11" s="1"/>
  <c r="Y2670" i="11"/>
  <c r="H2670" i="11"/>
  <c r="I2670" i="11" s="1"/>
  <c r="J2670" i="11" s="1"/>
  <c r="Y2669" i="11"/>
  <c r="H2669" i="11"/>
  <c r="I2669" i="11" s="1"/>
  <c r="J2669" i="11" s="1"/>
  <c r="E2669" i="11" s="1"/>
  <c r="Y2668" i="11"/>
  <c r="H2668" i="11"/>
  <c r="I2668" i="11" s="1"/>
  <c r="J2668" i="11" s="1"/>
  <c r="Y2667" i="11"/>
  <c r="H2667" i="11"/>
  <c r="I2667" i="11" s="1"/>
  <c r="J2667" i="11" s="1"/>
  <c r="F2667" i="11" s="1"/>
  <c r="Y2666" i="11"/>
  <c r="H2666" i="11"/>
  <c r="I2666" i="11" s="1"/>
  <c r="J2666" i="11" s="1"/>
  <c r="D2666" i="11" s="1"/>
  <c r="Y2665" i="11"/>
  <c r="H2665" i="11"/>
  <c r="I2665" i="11" s="1"/>
  <c r="J2665" i="11" s="1"/>
  <c r="E2665" i="11" s="1"/>
  <c r="Y2664" i="11"/>
  <c r="H2664" i="11"/>
  <c r="I2664" i="11" s="1"/>
  <c r="J2664" i="11" s="1"/>
  <c r="Y2663" i="11"/>
  <c r="I2663" i="11"/>
  <c r="J2663" i="11" s="1"/>
  <c r="F2663" i="11" s="1"/>
  <c r="H2663" i="11"/>
  <c r="Y2662" i="11"/>
  <c r="H2662" i="11"/>
  <c r="I2662" i="11" s="1"/>
  <c r="J2662" i="11" s="1"/>
  <c r="Y2661" i="11"/>
  <c r="H2661" i="11"/>
  <c r="I2661" i="11" s="1"/>
  <c r="J2661" i="11" s="1"/>
  <c r="F2661" i="11" s="1"/>
  <c r="Y2660" i="11"/>
  <c r="H2660" i="11"/>
  <c r="I2660" i="11" s="1"/>
  <c r="J2660" i="11" s="1"/>
  <c r="Y2659" i="11"/>
  <c r="H2659" i="11"/>
  <c r="I2659" i="11" s="1"/>
  <c r="J2659" i="11" s="1"/>
  <c r="F2659" i="11" s="1"/>
  <c r="Y2658" i="11"/>
  <c r="H2658" i="11"/>
  <c r="I2658" i="11" s="1"/>
  <c r="J2658" i="11" s="1"/>
  <c r="Y2657" i="11"/>
  <c r="H2657" i="11"/>
  <c r="I2657" i="11" s="1"/>
  <c r="J2657" i="11" s="1"/>
  <c r="Y2656" i="11"/>
  <c r="H2656" i="11"/>
  <c r="I2656" i="11" s="1"/>
  <c r="J2656" i="11" s="1"/>
  <c r="C2656" i="11" s="1"/>
  <c r="Y2655" i="11"/>
  <c r="H2655" i="11"/>
  <c r="I2655" i="11" s="1"/>
  <c r="J2655" i="11" s="1"/>
  <c r="F2655" i="11" s="1"/>
  <c r="Y2654" i="11"/>
  <c r="H2654" i="11"/>
  <c r="I2654" i="11" s="1"/>
  <c r="J2654" i="11" s="1"/>
  <c r="Y2653" i="11"/>
  <c r="H2653" i="11"/>
  <c r="I2653" i="11" s="1"/>
  <c r="J2653" i="11" s="1"/>
  <c r="E2653" i="11" s="1"/>
  <c r="Y2652" i="11"/>
  <c r="H2652" i="11"/>
  <c r="I2652" i="11" s="1"/>
  <c r="J2652" i="11" s="1"/>
  <c r="Y2651" i="11"/>
  <c r="H2651" i="11"/>
  <c r="I2651" i="11" s="1"/>
  <c r="J2651" i="11" s="1"/>
  <c r="Y2650" i="11"/>
  <c r="H2650" i="11"/>
  <c r="I2650" i="11" s="1"/>
  <c r="J2650" i="11" s="1"/>
  <c r="D2650" i="11" s="1"/>
  <c r="Y2649" i="11"/>
  <c r="H2649" i="11"/>
  <c r="I2649" i="11" s="1"/>
  <c r="J2649" i="11" s="1"/>
  <c r="F2649" i="11" s="1"/>
  <c r="Y2648" i="11"/>
  <c r="H2648" i="11"/>
  <c r="I2648" i="11" s="1"/>
  <c r="J2648" i="11" s="1"/>
  <c r="Y2647" i="11"/>
  <c r="H2647" i="11"/>
  <c r="I2647" i="11" s="1"/>
  <c r="J2647" i="11" s="1"/>
  <c r="F2647" i="11" s="1"/>
  <c r="Y2646" i="11"/>
  <c r="H2646" i="11"/>
  <c r="I2646" i="11" s="1"/>
  <c r="J2646" i="11" s="1"/>
  <c r="Y2645" i="11"/>
  <c r="H2645" i="11"/>
  <c r="I2645" i="11" s="1"/>
  <c r="J2645" i="11" s="1"/>
  <c r="Y2644" i="11"/>
  <c r="H2644" i="11"/>
  <c r="I2644" i="11" s="1"/>
  <c r="J2644" i="11" s="1"/>
  <c r="Y2643" i="11"/>
  <c r="H2643" i="11"/>
  <c r="I2643" i="11" s="1"/>
  <c r="J2643" i="11" s="1"/>
  <c r="F2643" i="11" s="1"/>
  <c r="Y2642" i="11"/>
  <c r="H2642" i="11"/>
  <c r="I2642" i="11" s="1"/>
  <c r="J2642" i="11" s="1"/>
  <c r="Y2641" i="11"/>
  <c r="H2641" i="11"/>
  <c r="I2641" i="11" s="1"/>
  <c r="J2641" i="11" s="1"/>
  <c r="Y2640" i="11"/>
  <c r="H2640" i="11"/>
  <c r="I2640" i="11" s="1"/>
  <c r="J2640" i="11" s="1"/>
  <c r="E2640" i="11" s="1"/>
  <c r="Y2639" i="11"/>
  <c r="H2639" i="11"/>
  <c r="I2639" i="11" s="1"/>
  <c r="J2639" i="11" s="1"/>
  <c r="Y2638" i="11"/>
  <c r="H2638" i="11"/>
  <c r="I2638" i="11" s="1"/>
  <c r="J2638" i="11" s="1"/>
  <c r="Y2637" i="11"/>
  <c r="H2637" i="11"/>
  <c r="I2637" i="11" s="1"/>
  <c r="J2637" i="11" s="1"/>
  <c r="Y2636" i="11"/>
  <c r="H2636" i="11"/>
  <c r="I2636" i="11" s="1"/>
  <c r="J2636" i="11" s="1"/>
  <c r="Y2635" i="11"/>
  <c r="H2635" i="11"/>
  <c r="I2635" i="11" s="1"/>
  <c r="J2635" i="11" s="1"/>
  <c r="F2635" i="11" s="1"/>
  <c r="Y2634" i="11"/>
  <c r="H2634" i="11"/>
  <c r="I2634" i="11" s="1"/>
  <c r="J2634" i="11" s="1"/>
  <c r="D2634" i="11" s="1"/>
  <c r="Y2633" i="11"/>
  <c r="H2633" i="11"/>
  <c r="I2633" i="11" s="1"/>
  <c r="J2633" i="11" s="1"/>
  <c r="Y2632" i="11"/>
  <c r="H2632" i="11"/>
  <c r="I2632" i="11" s="1"/>
  <c r="J2632" i="11" s="1"/>
  <c r="Y2631" i="11"/>
  <c r="H2631" i="11"/>
  <c r="I2631" i="11" s="1"/>
  <c r="J2631" i="11" s="1"/>
  <c r="Y2630" i="11"/>
  <c r="H2630" i="11"/>
  <c r="I2630" i="11" s="1"/>
  <c r="J2630" i="11" s="1"/>
  <c r="Y2629" i="11"/>
  <c r="H2629" i="11"/>
  <c r="I2629" i="11" s="1"/>
  <c r="J2629" i="11" s="1"/>
  <c r="Y2628" i="11"/>
  <c r="H2628" i="11"/>
  <c r="I2628" i="11" s="1"/>
  <c r="J2628" i="11" s="1"/>
  <c r="C2628" i="11" s="1"/>
  <c r="Y2627" i="11"/>
  <c r="H2627" i="11"/>
  <c r="I2627" i="11" s="1"/>
  <c r="J2627" i="11" s="1"/>
  <c r="D2627" i="11" s="1"/>
  <c r="Y2626" i="11"/>
  <c r="H2626" i="11"/>
  <c r="I2626" i="11" s="1"/>
  <c r="J2626" i="11" s="1"/>
  <c r="Y2625" i="11"/>
  <c r="H2625" i="11"/>
  <c r="I2625" i="11" s="1"/>
  <c r="J2625" i="11" s="1"/>
  <c r="Y2624" i="11"/>
  <c r="H2624" i="11"/>
  <c r="I2624" i="11" s="1"/>
  <c r="J2624" i="11" s="1"/>
  <c r="Y2623" i="11"/>
  <c r="H2623" i="11"/>
  <c r="I2623" i="11" s="1"/>
  <c r="J2623" i="11" s="1"/>
  <c r="D2623" i="11" s="1"/>
  <c r="Y2622" i="11"/>
  <c r="H2622" i="11"/>
  <c r="I2622" i="11" s="1"/>
  <c r="J2622" i="11" s="1"/>
  <c r="Y2621" i="11"/>
  <c r="H2621" i="11"/>
  <c r="I2621" i="11" s="1"/>
  <c r="J2621" i="11" s="1"/>
  <c r="Y2620" i="11"/>
  <c r="H2620" i="11"/>
  <c r="I2620" i="11" s="1"/>
  <c r="J2620" i="11" s="1"/>
  <c r="Y2619" i="11"/>
  <c r="H2619" i="11"/>
  <c r="I2619" i="11" s="1"/>
  <c r="J2619" i="11" s="1"/>
  <c r="Y2618" i="11"/>
  <c r="H2618" i="11"/>
  <c r="I2618" i="11" s="1"/>
  <c r="J2618" i="11" s="1"/>
  <c r="D2618" i="11" s="1"/>
  <c r="Y2617" i="11"/>
  <c r="H2617" i="11"/>
  <c r="I2617" i="11" s="1"/>
  <c r="J2617" i="11" s="1"/>
  <c r="Y2616" i="11"/>
  <c r="H2616" i="11"/>
  <c r="I2616" i="11" s="1"/>
  <c r="J2616" i="11" s="1"/>
  <c r="E2616" i="11" s="1"/>
  <c r="Y2615" i="11"/>
  <c r="H2615" i="11"/>
  <c r="I2615" i="11" s="1"/>
  <c r="J2615" i="11" s="1"/>
  <c r="D2615" i="11" s="1"/>
  <c r="Y2614" i="11"/>
  <c r="H2614" i="11"/>
  <c r="I2614" i="11" s="1"/>
  <c r="J2614" i="11" s="1"/>
  <c r="B2614" i="11" s="1"/>
  <c r="Y2613" i="11"/>
  <c r="H2613" i="11"/>
  <c r="I2613" i="11" s="1"/>
  <c r="J2613" i="11" s="1"/>
  <c r="Y2612" i="11"/>
  <c r="I2612" i="11"/>
  <c r="J2612" i="11" s="1"/>
  <c r="B2612" i="11" s="1"/>
  <c r="H2612" i="11"/>
  <c r="Y2611" i="11"/>
  <c r="H2611" i="11"/>
  <c r="I2611" i="11" s="1"/>
  <c r="J2611" i="11" s="1"/>
  <c r="Y2610" i="11"/>
  <c r="H2610" i="11"/>
  <c r="I2610" i="11" s="1"/>
  <c r="J2610" i="11" s="1"/>
  <c r="Y2609" i="11"/>
  <c r="H2609" i="11"/>
  <c r="I2609" i="11" s="1"/>
  <c r="J2609" i="11" s="1"/>
  <c r="Y2608" i="11"/>
  <c r="H2608" i="11"/>
  <c r="I2608" i="11" s="1"/>
  <c r="J2608" i="11" s="1"/>
  <c r="Y2607" i="11"/>
  <c r="H2607" i="11"/>
  <c r="I2607" i="11" s="1"/>
  <c r="J2607" i="11" s="1"/>
  <c r="Y2606" i="11"/>
  <c r="H2606" i="11"/>
  <c r="I2606" i="11" s="1"/>
  <c r="J2606" i="11" s="1"/>
  <c r="Y2605" i="11"/>
  <c r="H2605" i="11"/>
  <c r="I2605" i="11" s="1"/>
  <c r="J2605" i="11" s="1"/>
  <c r="Y2604" i="11"/>
  <c r="H2604" i="11"/>
  <c r="I2604" i="11" s="1"/>
  <c r="J2604" i="11" s="1"/>
  <c r="B2604" i="11" s="1"/>
  <c r="Y2603" i="11"/>
  <c r="H2603" i="11"/>
  <c r="I2603" i="11" s="1"/>
  <c r="J2603" i="11" s="1"/>
  <c r="Y2602" i="11"/>
  <c r="H2602" i="11"/>
  <c r="I2602" i="11" s="1"/>
  <c r="J2602" i="11" s="1"/>
  <c r="Y2601" i="11"/>
  <c r="H2601" i="11"/>
  <c r="I2601" i="11" s="1"/>
  <c r="J2601" i="11" s="1"/>
  <c r="Y2600" i="11"/>
  <c r="H2600" i="11"/>
  <c r="I2600" i="11" s="1"/>
  <c r="J2600" i="11" s="1"/>
  <c r="Y2599" i="11"/>
  <c r="H2599" i="11"/>
  <c r="I2599" i="11" s="1"/>
  <c r="J2599" i="11" s="1"/>
  <c r="Y2598" i="11"/>
  <c r="H2598" i="11"/>
  <c r="I2598" i="11" s="1"/>
  <c r="J2598" i="11" s="1"/>
  <c r="Y2597" i="11"/>
  <c r="H2597" i="11"/>
  <c r="I2597" i="11" s="1"/>
  <c r="J2597" i="11" s="1"/>
  <c r="Y2596" i="11"/>
  <c r="H2596" i="11"/>
  <c r="I2596" i="11" s="1"/>
  <c r="J2596" i="11" s="1"/>
  <c r="B2596" i="11" s="1"/>
  <c r="Y2595" i="11"/>
  <c r="H2595" i="11"/>
  <c r="I2595" i="11" s="1"/>
  <c r="J2595" i="11" s="1"/>
  <c r="Y2594" i="11"/>
  <c r="H2594" i="11"/>
  <c r="I2594" i="11" s="1"/>
  <c r="J2594" i="11" s="1"/>
  <c r="D2594" i="11" s="1"/>
  <c r="Y2593" i="11"/>
  <c r="H2593" i="11"/>
  <c r="I2593" i="11" s="1"/>
  <c r="J2593" i="11" s="1"/>
  <c r="Y2592" i="11"/>
  <c r="H2592" i="11"/>
  <c r="I2592" i="11" s="1"/>
  <c r="J2592" i="11" s="1"/>
  <c r="Y2591" i="11"/>
  <c r="H2591" i="11"/>
  <c r="I2591" i="11" s="1"/>
  <c r="J2591" i="11" s="1"/>
  <c r="Y2590" i="11"/>
  <c r="H2590" i="11"/>
  <c r="I2590" i="11" s="1"/>
  <c r="J2590" i="11" s="1"/>
  <c r="B2590" i="11" s="1"/>
  <c r="Y2589" i="11"/>
  <c r="H2589" i="11"/>
  <c r="I2589" i="11" s="1"/>
  <c r="J2589" i="11" s="1"/>
  <c r="B2589" i="11" s="1"/>
  <c r="Y2588" i="11"/>
  <c r="H2588" i="11"/>
  <c r="I2588" i="11" s="1"/>
  <c r="J2588" i="11" s="1"/>
  <c r="B2588" i="11" s="1"/>
  <c r="Y2587" i="11"/>
  <c r="H2587" i="11"/>
  <c r="I2587" i="11" s="1"/>
  <c r="J2587" i="11" s="1"/>
  <c r="Y2586" i="11"/>
  <c r="H2586" i="11"/>
  <c r="I2586" i="11" s="1"/>
  <c r="J2586" i="11" s="1"/>
  <c r="D2586" i="11" s="1"/>
  <c r="Y2585" i="11"/>
  <c r="H2585" i="11"/>
  <c r="I2585" i="11" s="1"/>
  <c r="J2585" i="11" s="1"/>
  <c r="E2585" i="11" s="1"/>
  <c r="Y2584" i="11"/>
  <c r="H2584" i="11"/>
  <c r="I2584" i="11" s="1"/>
  <c r="J2584" i="11" s="1"/>
  <c r="E2584" i="11" s="1"/>
  <c r="Y2583" i="11"/>
  <c r="H2583" i="11"/>
  <c r="I2583" i="11" s="1"/>
  <c r="J2583" i="11" s="1"/>
  <c r="D2583" i="11" s="1"/>
  <c r="Y2582" i="11"/>
  <c r="H2582" i="11"/>
  <c r="I2582" i="11" s="1"/>
  <c r="J2582" i="11" s="1"/>
  <c r="B2582" i="11"/>
  <c r="Y2581" i="11"/>
  <c r="H2581" i="11"/>
  <c r="I2581" i="11" s="1"/>
  <c r="J2581" i="11" s="1"/>
  <c r="F2581" i="11" s="1"/>
  <c r="Y2580" i="11"/>
  <c r="H2580" i="11"/>
  <c r="I2580" i="11" s="1"/>
  <c r="J2580" i="11" s="1"/>
  <c r="B2580" i="11" s="1"/>
  <c r="Y2579" i="11"/>
  <c r="H2579" i="11"/>
  <c r="I2579" i="11" s="1"/>
  <c r="J2579" i="11" s="1"/>
  <c r="Y2578" i="11"/>
  <c r="H2578" i="11"/>
  <c r="I2578" i="11" s="1"/>
  <c r="J2578" i="11" s="1"/>
  <c r="Y2577" i="11"/>
  <c r="H2577" i="11"/>
  <c r="I2577" i="11" s="1"/>
  <c r="J2577" i="11" s="1"/>
  <c r="Y2576" i="11"/>
  <c r="H2576" i="11"/>
  <c r="I2576" i="11" s="1"/>
  <c r="J2576" i="11" s="1"/>
  <c r="Y2575" i="11"/>
  <c r="H2575" i="11"/>
  <c r="I2575" i="11" s="1"/>
  <c r="J2575" i="11" s="1"/>
  <c r="Y2574" i="11"/>
  <c r="H2574" i="11"/>
  <c r="I2574" i="11" s="1"/>
  <c r="J2574" i="11" s="1"/>
  <c r="Y2573" i="11"/>
  <c r="H2573" i="11"/>
  <c r="I2573" i="11" s="1"/>
  <c r="J2573" i="11" s="1"/>
  <c r="Y2572" i="11"/>
  <c r="H2572" i="11"/>
  <c r="I2572" i="11" s="1"/>
  <c r="J2572" i="11" s="1"/>
  <c r="B2572" i="11" s="1"/>
  <c r="Y2571" i="11"/>
  <c r="H2571" i="11"/>
  <c r="I2571" i="11" s="1"/>
  <c r="J2571" i="11" s="1"/>
  <c r="Y2570" i="11"/>
  <c r="H2570" i="11"/>
  <c r="I2570" i="11" s="1"/>
  <c r="J2570" i="11" s="1"/>
  <c r="D2570" i="11" s="1"/>
  <c r="Y2569" i="11"/>
  <c r="H2569" i="11"/>
  <c r="I2569" i="11" s="1"/>
  <c r="J2569" i="11" s="1"/>
  <c r="F2569" i="11" s="1"/>
  <c r="Y2568" i="11"/>
  <c r="H2568" i="11"/>
  <c r="I2568" i="11" s="1"/>
  <c r="J2568" i="11" s="1"/>
  <c r="F2568" i="11" s="1"/>
  <c r="Y2567" i="11"/>
  <c r="H2567" i="11"/>
  <c r="I2567" i="11" s="1"/>
  <c r="J2567" i="11" s="1"/>
  <c r="D2567" i="11" s="1"/>
  <c r="Y2566" i="11"/>
  <c r="H2566" i="11"/>
  <c r="I2566" i="11" s="1"/>
  <c r="J2566" i="11" s="1"/>
  <c r="C2566" i="11" s="1"/>
  <c r="Y2565" i="11"/>
  <c r="H2565" i="11"/>
  <c r="I2565" i="11" s="1"/>
  <c r="J2565" i="11" s="1"/>
  <c r="F2565" i="11" s="1"/>
  <c r="E2565" i="11"/>
  <c r="D2565" i="11"/>
  <c r="B2565" i="11"/>
  <c r="Y2564" i="11"/>
  <c r="H2564" i="11"/>
  <c r="I2564" i="11" s="1"/>
  <c r="J2564" i="11" s="1"/>
  <c r="E2564" i="11" s="1"/>
  <c r="Y2563" i="11"/>
  <c r="H2563" i="11"/>
  <c r="I2563" i="11" s="1"/>
  <c r="J2563" i="11" s="1"/>
  <c r="Y2562" i="11"/>
  <c r="H2562" i="11"/>
  <c r="I2562" i="11" s="1"/>
  <c r="J2562" i="11" s="1"/>
  <c r="D2562" i="11" s="1"/>
  <c r="Y2561" i="11"/>
  <c r="H2561" i="11"/>
  <c r="I2561" i="11" s="1"/>
  <c r="J2561" i="11" s="1"/>
  <c r="Y2560" i="11"/>
  <c r="H2560" i="11"/>
  <c r="I2560" i="11" s="1"/>
  <c r="J2560" i="11" s="1"/>
  <c r="Y2559" i="11"/>
  <c r="H2559" i="11"/>
  <c r="I2559" i="11" s="1"/>
  <c r="J2559" i="11" s="1"/>
  <c r="D2559" i="11" s="1"/>
  <c r="Y2558" i="11"/>
  <c r="H2558" i="11"/>
  <c r="I2558" i="11" s="1"/>
  <c r="J2558" i="11" s="1"/>
  <c r="B2558" i="11" s="1"/>
  <c r="Y2557" i="11"/>
  <c r="H2557" i="11"/>
  <c r="I2557" i="11" s="1"/>
  <c r="J2557" i="11" s="1"/>
  <c r="F2557" i="11" s="1"/>
  <c r="Y2556" i="11"/>
  <c r="H2556" i="11"/>
  <c r="I2556" i="11" s="1"/>
  <c r="J2556" i="11" s="1"/>
  <c r="Y2555" i="11"/>
  <c r="H2555" i="11"/>
  <c r="I2555" i="11" s="1"/>
  <c r="J2555" i="11" s="1"/>
  <c r="Y2554" i="11"/>
  <c r="H2554" i="11"/>
  <c r="I2554" i="11" s="1"/>
  <c r="J2554" i="11" s="1"/>
  <c r="Y2553" i="11"/>
  <c r="H2553" i="11"/>
  <c r="I2553" i="11" s="1"/>
  <c r="J2553" i="11" s="1"/>
  <c r="Y2552" i="11"/>
  <c r="H2552" i="11"/>
  <c r="I2552" i="11" s="1"/>
  <c r="J2552" i="11" s="1"/>
  <c r="Y2551" i="11"/>
  <c r="H2551" i="11"/>
  <c r="I2551" i="11" s="1"/>
  <c r="J2551" i="11" s="1"/>
  <c r="Y2550" i="11"/>
  <c r="H2550" i="11"/>
  <c r="I2550" i="11" s="1"/>
  <c r="J2550" i="11" s="1"/>
  <c r="Y2549" i="11"/>
  <c r="H2549" i="11"/>
  <c r="I2549" i="11" s="1"/>
  <c r="J2549" i="11" s="1"/>
  <c r="E2549" i="11" s="1"/>
  <c r="Y2548" i="11"/>
  <c r="H2548" i="11"/>
  <c r="I2548" i="11" s="1"/>
  <c r="J2548" i="11" s="1"/>
  <c r="F2548" i="11" s="1"/>
  <c r="Y2547" i="11"/>
  <c r="H2547" i="11"/>
  <c r="I2547" i="11" s="1"/>
  <c r="J2547" i="11" s="1"/>
  <c r="Y2546" i="11"/>
  <c r="H2546" i="11"/>
  <c r="I2546" i="11" s="1"/>
  <c r="J2546" i="11" s="1"/>
  <c r="Y2545" i="11"/>
  <c r="H2545" i="11"/>
  <c r="I2545" i="11" s="1"/>
  <c r="J2545" i="11" s="1"/>
  <c r="E2545" i="11" s="1"/>
  <c r="Y2544" i="11"/>
  <c r="H2544" i="11"/>
  <c r="I2544" i="11" s="1"/>
  <c r="J2544" i="11" s="1"/>
  <c r="B2544" i="11" s="1"/>
  <c r="Y2543" i="11"/>
  <c r="H2543" i="11"/>
  <c r="I2543" i="11" s="1"/>
  <c r="J2543" i="11" s="1"/>
  <c r="Y2542" i="11"/>
  <c r="H2542" i="11"/>
  <c r="I2542" i="11" s="1"/>
  <c r="J2542" i="11" s="1"/>
  <c r="Y2541" i="11"/>
  <c r="H2541" i="11"/>
  <c r="I2541" i="11" s="1"/>
  <c r="J2541" i="11" s="1"/>
  <c r="F2541" i="11" s="1"/>
  <c r="Y2540" i="11"/>
  <c r="H2540" i="11"/>
  <c r="I2540" i="11" s="1"/>
  <c r="J2540" i="11" s="1"/>
  <c r="B2540" i="11" s="1"/>
  <c r="Y2539" i="11"/>
  <c r="H2539" i="11"/>
  <c r="I2539" i="11" s="1"/>
  <c r="J2539" i="11" s="1"/>
  <c r="Y2538" i="11"/>
  <c r="H2538" i="11"/>
  <c r="I2538" i="11" s="1"/>
  <c r="J2538" i="11" s="1"/>
  <c r="Y2537" i="11"/>
  <c r="H2537" i="11"/>
  <c r="I2537" i="11" s="1"/>
  <c r="J2537" i="11" s="1"/>
  <c r="Y2536" i="11"/>
  <c r="H2536" i="11"/>
  <c r="I2536" i="11" s="1"/>
  <c r="J2536" i="11" s="1"/>
  <c r="F2536" i="11" s="1"/>
  <c r="Y2535" i="11"/>
  <c r="H2535" i="11"/>
  <c r="I2535" i="11" s="1"/>
  <c r="J2535" i="11" s="1"/>
  <c r="F2535" i="11" s="1"/>
  <c r="Y2534" i="11"/>
  <c r="H2534" i="11"/>
  <c r="I2534" i="11" s="1"/>
  <c r="J2534" i="11" s="1"/>
  <c r="C2534" i="11" s="1"/>
  <c r="Y2533" i="11"/>
  <c r="H2533" i="11"/>
  <c r="I2533" i="11" s="1"/>
  <c r="J2533" i="11" s="1"/>
  <c r="E2533" i="11" s="1"/>
  <c r="Y2532" i="11"/>
  <c r="H2532" i="11"/>
  <c r="I2532" i="11" s="1"/>
  <c r="J2532" i="11" s="1"/>
  <c r="Y2531" i="11"/>
  <c r="H2531" i="11"/>
  <c r="I2531" i="11" s="1"/>
  <c r="J2531" i="11" s="1"/>
  <c r="Y2530" i="11"/>
  <c r="H2530" i="11"/>
  <c r="I2530" i="11" s="1"/>
  <c r="J2530" i="11" s="1"/>
  <c r="Y2529" i="11"/>
  <c r="H2529" i="11"/>
  <c r="I2529" i="11" s="1"/>
  <c r="J2529" i="11" s="1"/>
  <c r="Y2528" i="11"/>
  <c r="H2528" i="11"/>
  <c r="I2528" i="11" s="1"/>
  <c r="J2528" i="11" s="1"/>
  <c r="Y2527" i="11"/>
  <c r="H2527" i="11"/>
  <c r="I2527" i="11" s="1"/>
  <c r="J2527" i="11" s="1"/>
  <c r="Y2526" i="11"/>
  <c r="H2526" i="11"/>
  <c r="I2526" i="11" s="1"/>
  <c r="J2526" i="11" s="1"/>
  <c r="Y2525" i="11"/>
  <c r="H2525" i="11"/>
  <c r="I2525" i="11" s="1"/>
  <c r="J2525" i="11" s="1"/>
  <c r="Y2524" i="11"/>
  <c r="H2524" i="11"/>
  <c r="I2524" i="11" s="1"/>
  <c r="J2524" i="11" s="1"/>
  <c r="Y2523" i="11"/>
  <c r="H2523" i="11"/>
  <c r="I2523" i="11" s="1"/>
  <c r="J2523" i="11" s="1"/>
  <c r="Y2522" i="11"/>
  <c r="H2522" i="11"/>
  <c r="I2522" i="11" s="1"/>
  <c r="J2522" i="11" s="1"/>
  <c r="Y2521" i="11"/>
  <c r="H2521" i="11"/>
  <c r="I2521" i="11" s="1"/>
  <c r="J2521" i="11" s="1"/>
  <c r="Y2520" i="11"/>
  <c r="H2520" i="11"/>
  <c r="I2520" i="11" s="1"/>
  <c r="J2520" i="11" s="1"/>
  <c r="B2520" i="11" s="1"/>
  <c r="Y2519" i="11"/>
  <c r="I2519" i="11"/>
  <c r="J2519" i="11" s="1"/>
  <c r="H2519" i="11"/>
  <c r="Y2518" i="11"/>
  <c r="H2518" i="11"/>
  <c r="I2518" i="11" s="1"/>
  <c r="J2518" i="11" s="1"/>
  <c r="Y2517" i="11"/>
  <c r="H2517" i="11"/>
  <c r="I2517" i="11" s="1"/>
  <c r="J2517" i="11" s="1"/>
  <c r="Y2516" i="11"/>
  <c r="H2516" i="11"/>
  <c r="I2516" i="11" s="1"/>
  <c r="J2516" i="11" s="1"/>
  <c r="B2516" i="11" s="1"/>
  <c r="Y2515" i="11"/>
  <c r="H2515" i="11"/>
  <c r="I2515" i="11" s="1"/>
  <c r="J2515" i="11" s="1"/>
  <c r="Y2514" i="11"/>
  <c r="H2514" i="11"/>
  <c r="I2514" i="11" s="1"/>
  <c r="J2514" i="11" s="1"/>
  <c r="Y2513" i="11"/>
  <c r="H2513" i="11"/>
  <c r="I2513" i="11" s="1"/>
  <c r="J2513" i="11" s="1"/>
  <c r="C2513" i="11" s="1"/>
  <c r="Y2512" i="11"/>
  <c r="H2512" i="11"/>
  <c r="I2512" i="11" s="1"/>
  <c r="J2512" i="11" s="1"/>
  <c r="F2512" i="11"/>
  <c r="Y2511" i="11"/>
  <c r="H2511" i="11"/>
  <c r="I2511" i="11" s="1"/>
  <c r="J2511" i="11" s="1"/>
  <c r="F2511" i="11" s="1"/>
  <c r="Y2510" i="11"/>
  <c r="H2510" i="11"/>
  <c r="I2510" i="11" s="1"/>
  <c r="J2510" i="11" s="1"/>
  <c r="C2510" i="11" s="1"/>
  <c r="Y2509" i="11"/>
  <c r="H2509" i="11"/>
  <c r="I2509" i="11" s="1"/>
  <c r="J2509" i="11" s="1"/>
  <c r="Y2508" i="11"/>
  <c r="H2508" i="11"/>
  <c r="I2508" i="11" s="1"/>
  <c r="J2508" i="11" s="1"/>
  <c r="Y2507" i="11"/>
  <c r="H2507" i="11"/>
  <c r="I2507" i="11" s="1"/>
  <c r="J2507" i="11" s="1"/>
  <c r="Y2506" i="11"/>
  <c r="H2506" i="11"/>
  <c r="I2506" i="11" s="1"/>
  <c r="J2506" i="11" s="1"/>
  <c r="Y2505" i="11"/>
  <c r="H2505" i="11"/>
  <c r="I2505" i="11" s="1"/>
  <c r="J2505" i="11" s="1"/>
  <c r="Y2504" i="11"/>
  <c r="H2504" i="11"/>
  <c r="I2504" i="11" s="1"/>
  <c r="J2504" i="11" s="1"/>
  <c r="Y2503" i="11"/>
  <c r="H2503" i="11"/>
  <c r="I2503" i="11" s="1"/>
  <c r="J2503" i="11" s="1"/>
  <c r="Y2502" i="11"/>
  <c r="H2502" i="11"/>
  <c r="I2502" i="11" s="1"/>
  <c r="J2502" i="11" s="1"/>
  <c r="Y2501" i="11"/>
  <c r="H2501" i="11"/>
  <c r="I2501" i="11" s="1"/>
  <c r="J2501" i="11" s="1"/>
  <c r="Y2500" i="11"/>
  <c r="H2500" i="11"/>
  <c r="I2500" i="11" s="1"/>
  <c r="J2500" i="11" s="1"/>
  <c r="Y2499" i="11"/>
  <c r="H2499" i="11"/>
  <c r="I2499" i="11" s="1"/>
  <c r="J2499" i="11" s="1"/>
  <c r="Y2498" i="11"/>
  <c r="H2498" i="11"/>
  <c r="I2498" i="11" s="1"/>
  <c r="J2498" i="11" s="1"/>
  <c r="Y2497" i="11"/>
  <c r="H2497" i="11"/>
  <c r="I2497" i="11" s="1"/>
  <c r="J2497" i="11" s="1"/>
  <c r="Y2496" i="11"/>
  <c r="H2496" i="11"/>
  <c r="I2496" i="11" s="1"/>
  <c r="J2496" i="11" s="1"/>
  <c r="Y2495" i="11"/>
  <c r="H2495" i="11"/>
  <c r="I2495" i="11" s="1"/>
  <c r="J2495" i="11" s="1"/>
  <c r="Y2494" i="11"/>
  <c r="H2494" i="11"/>
  <c r="I2494" i="11" s="1"/>
  <c r="J2494" i="11" s="1"/>
  <c r="Y2493" i="11"/>
  <c r="H2493" i="11"/>
  <c r="I2493" i="11" s="1"/>
  <c r="J2493" i="11" s="1"/>
  <c r="Y2492" i="11"/>
  <c r="H2492" i="11"/>
  <c r="I2492" i="11" s="1"/>
  <c r="J2492" i="11" s="1"/>
  <c r="Y2491" i="11"/>
  <c r="H2491" i="11"/>
  <c r="I2491" i="11" s="1"/>
  <c r="J2491" i="11" s="1"/>
  <c r="Y2490" i="11"/>
  <c r="H2490" i="11"/>
  <c r="I2490" i="11" s="1"/>
  <c r="J2490" i="11" s="1"/>
  <c r="Y2489" i="11"/>
  <c r="H2489" i="11"/>
  <c r="I2489" i="11" s="1"/>
  <c r="J2489" i="11" s="1"/>
  <c r="Y2488" i="11"/>
  <c r="H2488" i="11"/>
  <c r="I2488" i="11" s="1"/>
  <c r="J2488" i="11" s="1"/>
  <c r="Y2487" i="11"/>
  <c r="H2487" i="11"/>
  <c r="I2487" i="11" s="1"/>
  <c r="J2487" i="11" s="1"/>
  <c r="Y2486" i="11"/>
  <c r="H2486" i="11"/>
  <c r="I2486" i="11" s="1"/>
  <c r="J2486" i="11" s="1"/>
  <c r="Y2485" i="11"/>
  <c r="H2485" i="11"/>
  <c r="I2485" i="11" s="1"/>
  <c r="J2485" i="11" s="1"/>
  <c r="Y2484" i="11"/>
  <c r="H2484" i="11"/>
  <c r="I2484" i="11" s="1"/>
  <c r="J2484" i="11" s="1"/>
  <c r="Y2483" i="11"/>
  <c r="H2483" i="11"/>
  <c r="I2483" i="11" s="1"/>
  <c r="J2483" i="11" s="1"/>
  <c r="Y2482" i="11"/>
  <c r="H2482" i="11"/>
  <c r="I2482" i="11" s="1"/>
  <c r="J2482" i="11" s="1"/>
  <c r="Y2481" i="11"/>
  <c r="H2481" i="11"/>
  <c r="I2481" i="11" s="1"/>
  <c r="J2481" i="11" s="1"/>
  <c r="Y2480" i="11"/>
  <c r="H2480" i="11"/>
  <c r="I2480" i="11" s="1"/>
  <c r="J2480" i="11" s="1"/>
  <c r="Y2479" i="11"/>
  <c r="H2479" i="11"/>
  <c r="I2479" i="11" s="1"/>
  <c r="J2479" i="11" s="1"/>
  <c r="Y2478" i="11"/>
  <c r="H2478" i="11"/>
  <c r="I2478" i="11" s="1"/>
  <c r="J2478" i="11" s="1"/>
  <c r="Y2477" i="11"/>
  <c r="H2477" i="11"/>
  <c r="I2477" i="11" s="1"/>
  <c r="J2477" i="11" s="1"/>
  <c r="Y2476" i="11"/>
  <c r="H2476" i="11"/>
  <c r="I2476" i="11" s="1"/>
  <c r="J2476" i="11" s="1"/>
  <c r="Y2475" i="11"/>
  <c r="H2475" i="11"/>
  <c r="I2475" i="11" s="1"/>
  <c r="J2475" i="11" s="1"/>
  <c r="Y2474" i="11"/>
  <c r="H2474" i="11"/>
  <c r="I2474" i="11" s="1"/>
  <c r="J2474" i="11" s="1"/>
  <c r="Y2473" i="11"/>
  <c r="H2473" i="11"/>
  <c r="I2473" i="11" s="1"/>
  <c r="J2473" i="11" s="1"/>
  <c r="Y2472" i="11"/>
  <c r="H2472" i="11"/>
  <c r="I2472" i="11" s="1"/>
  <c r="J2472" i="11" s="1"/>
  <c r="Y2471" i="11"/>
  <c r="H2471" i="11"/>
  <c r="I2471" i="11" s="1"/>
  <c r="J2471" i="11" s="1"/>
  <c r="Y2470" i="11"/>
  <c r="H2470" i="11"/>
  <c r="I2470" i="11" s="1"/>
  <c r="J2470" i="11" s="1"/>
  <c r="Y2469" i="11"/>
  <c r="H2469" i="11"/>
  <c r="I2469" i="11" s="1"/>
  <c r="J2469" i="11" s="1"/>
  <c r="Y2468" i="11"/>
  <c r="H2468" i="11"/>
  <c r="I2468" i="11" s="1"/>
  <c r="J2468" i="11" s="1"/>
  <c r="Y2467" i="11"/>
  <c r="H2467" i="11"/>
  <c r="I2467" i="11" s="1"/>
  <c r="J2467" i="11" s="1"/>
  <c r="Y2466" i="11"/>
  <c r="H2466" i="11"/>
  <c r="I2466" i="11" s="1"/>
  <c r="J2466" i="11" s="1"/>
  <c r="Y2465" i="11"/>
  <c r="H2465" i="11"/>
  <c r="I2465" i="11" s="1"/>
  <c r="J2465" i="11" s="1"/>
  <c r="Y2464" i="11"/>
  <c r="H2464" i="11"/>
  <c r="I2464" i="11" s="1"/>
  <c r="J2464" i="11" s="1"/>
  <c r="Y2463" i="11"/>
  <c r="H2463" i="11"/>
  <c r="I2463" i="11" s="1"/>
  <c r="J2463" i="11" s="1"/>
  <c r="Y2462" i="11"/>
  <c r="H2462" i="11"/>
  <c r="I2462" i="11" s="1"/>
  <c r="J2462" i="11" s="1"/>
  <c r="Y2461" i="11"/>
  <c r="H2461" i="11"/>
  <c r="I2461" i="11" s="1"/>
  <c r="J2461" i="11" s="1"/>
  <c r="Y2460" i="11"/>
  <c r="H2460" i="11"/>
  <c r="I2460" i="11" s="1"/>
  <c r="J2460" i="11" s="1"/>
  <c r="Y2459" i="11"/>
  <c r="H2459" i="11"/>
  <c r="I2459" i="11" s="1"/>
  <c r="J2459" i="11" s="1"/>
  <c r="Y2458" i="11"/>
  <c r="H2458" i="11"/>
  <c r="I2458" i="11" s="1"/>
  <c r="J2458" i="11" s="1"/>
  <c r="Y2457" i="11"/>
  <c r="H2457" i="11"/>
  <c r="I2457" i="11" s="1"/>
  <c r="J2457" i="11" s="1"/>
  <c r="Y2456" i="11"/>
  <c r="H2456" i="11"/>
  <c r="I2456" i="11" s="1"/>
  <c r="J2456" i="11" s="1"/>
  <c r="Y2455" i="11"/>
  <c r="H2455" i="11"/>
  <c r="I2455" i="11" s="1"/>
  <c r="J2455" i="11" s="1"/>
  <c r="Y2454" i="11"/>
  <c r="H2454" i="11"/>
  <c r="I2454" i="11" s="1"/>
  <c r="J2454" i="11" s="1"/>
  <c r="Y2453" i="11"/>
  <c r="H2453" i="11"/>
  <c r="I2453" i="11" s="1"/>
  <c r="J2453" i="11" s="1"/>
  <c r="Y2452" i="11"/>
  <c r="H2452" i="11"/>
  <c r="I2452" i="11" s="1"/>
  <c r="J2452" i="11" s="1"/>
  <c r="Y2451" i="11"/>
  <c r="H2451" i="11"/>
  <c r="I2451" i="11" s="1"/>
  <c r="J2451" i="11" s="1"/>
  <c r="Y2450" i="11"/>
  <c r="H2450" i="11"/>
  <c r="I2450" i="11" s="1"/>
  <c r="J2450" i="11" s="1"/>
  <c r="Y2449" i="11"/>
  <c r="H2449" i="11"/>
  <c r="I2449" i="11" s="1"/>
  <c r="J2449" i="11" s="1"/>
  <c r="Y2448" i="11"/>
  <c r="H2448" i="11"/>
  <c r="I2448" i="11" s="1"/>
  <c r="J2448" i="11" s="1"/>
  <c r="F2448" i="11" s="1"/>
  <c r="Y2447" i="11"/>
  <c r="H2447" i="11"/>
  <c r="I2447" i="11" s="1"/>
  <c r="J2447" i="11" s="1"/>
  <c r="Y2446" i="11"/>
  <c r="H2446" i="11"/>
  <c r="I2446" i="11" s="1"/>
  <c r="J2446" i="11" s="1"/>
  <c r="Y2445" i="11"/>
  <c r="H2445" i="11"/>
  <c r="I2445" i="11" s="1"/>
  <c r="J2445" i="11" s="1"/>
  <c r="C2445" i="11" s="1"/>
  <c r="Y2444" i="11"/>
  <c r="H2444" i="11"/>
  <c r="I2444" i="11" s="1"/>
  <c r="J2444" i="11" s="1"/>
  <c r="F2444" i="11" s="1"/>
  <c r="Y2443" i="11"/>
  <c r="H2443" i="11"/>
  <c r="I2443" i="11" s="1"/>
  <c r="J2443" i="11" s="1"/>
  <c r="Y2442" i="11"/>
  <c r="I2442" i="11"/>
  <c r="J2442" i="11" s="1"/>
  <c r="H2442" i="11"/>
  <c r="Y2441" i="11"/>
  <c r="H2441" i="11"/>
  <c r="I2441" i="11" s="1"/>
  <c r="J2441" i="11" s="1"/>
  <c r="C2441" i="11" s="1"/>
  <c r="Y2440" i="11"/>
  <c r="H2440" i="11"/>
  <c r="I2440" i="11" s="1"/>
  <c r="J2440" i="11" s="1"/>
  <c r="F2440" i="11" s="1"/>
  <c r="Y2439" i="11"/>
  <c r="H2439" i="11"/>
  <c r="I2439" i="11" s="1"/>
  <c r="J2439" i="11" s="1"/>
  <c r="Y2438" i="11"/>
  <c r="H2438" i="11"/>
  <c r="I2438" i="11" s="1"/>
  <c r="J2438" i="11" s="1"/>
  <c r="Y2437" i="11"/>
  <c r="H2437" i="11"/>
  <c r="I2437" i="11" s="1"/>
  <c r="J2437" i="11" s="1"/>
  <c r="C2437" i="11" s="1"/>
  <c r="Y2436" i="11"/>
  <c r="H2436" i="11"/>
  <c r="I2436" i="11" s="1"/>
  <c r="J2436" i="11" s="1"/>
  <c r="F2436" i="11" s="1"/>
  <c r="Y2435" i="11"/>
  <c r="H2435" i="11"/>
  <c r="I2435" i="11" s="1"/>
  <c r="J2435" i="11" s="1"/>
  <c r="Y2434" i="11"/>
  <c r="H2434" i="11"/>
  <c r="I2434" i="11" s="1"/>
  <c r="J2434" i="11" s="1"/>
  <c r="Y2433" i="11"/>
  <c r="H2433" i="11"/>
  <c r="I2433" i="11" s="1"/>
  <c r="J2433" i="11" s="1"/>
  <c r="C2433" i="11" s="1"/>
  <c r="Y2432" i="11"/>
  <c r="H2432" i="11"/>
  <c r="I2432" i="11" s="1"/>
  <c r="J2432" i="11" s="1"/>
  <c r="F2432" i="11" s="1"/>
  <c r="Y2431" i="11"/>
  <c r="H2431" i="11"/>
  <c r="I2431" i="11" s="1"/>
  <c r="J2431" i="11" s="1"/>
  <c r="Y2430" i="11"/>
  <c r="H2430" i="11"/>
  <c r="I2430" i="11" s="1"/>
  <c r="J2430" i="11" s="1"/>
  <c r="Y2429" i="11"/>
  <c r="H2429" i="11"/>
  <c r="I2429" i="11" s="1"/>
  <c r="J2429" i="11" s="1"/>
  <c r="C2429" i="11" s="1"/>
  <c r="Y2428" i="11"/>
  <c r="H2428" i="11"/>
  <c r="I2428" i="11" s="1"/>
  <c r="J2428" i="11" s="1"/>
  <c r="F2428" i="11" s="1"/>
  <c r="Y2427" i="11"/>
  <c r="H2427" i="11"/>
  <c r="I2427" i="11" s="1"/>
  <c r="J2427" i="11" s="1"/>
  <c r="Y2426" i="11"/>
  <c r="H2426" i="11"/>
  <c r="I2426" i="11" s="1"/>
  <c r="J2426" i="11" s="1"/>
  <c r="Y2425" i="11"/>
  <c r="H2425" i="11"/>
  <c r="I2425" i="11" s="1"/>
  <c r="J2425" i="11" s="1"/>
  <c r="C2425" i="11" s="1"/>
  <c r="Y2424" i="11"/>
  <c r="H2424" i="11"/>
  <c r="I2424" i="11" s="1"/>
  <c r="J2424" i="11" s="1"/>
  <c r="F2424" i="11" s="1"/>
  <c r="Y2423" i="11"/>
  <c r="H2423" i="11"/>
  <c r="I2423" i="11" s="1"/>
  <c r="J2423" i="11" s="1"/>
  <c r="Y2422" i="11"/>
  <c r="H2422" i="11"/>
  <c r="I2422" i="11" s="1"/>
  <c r="J2422" i="11" s="1"/>
  <c r="Y2421" i="11"/>
  <c r="H2421" i="11"/>
  <c r="I2421" i="11" s="1"/>
  <c r="J2421" i="11" s="1"/>
  <c r="C2421" i="11" s="1"/>
  <c r="Y2420" i="11"/>
  <c r="H2420" i="11"/>
  <c r="I2420" i="11" s="1"/>
  <c r="J2420" i="11" s="1"/>
  <c r="Y2419" i="11"/>
  <c r="H2419" i="11"/>
  <c r="I2419" i="11" s="1"/>
  <c r="J2419" i="11" s="1"/>
  <c r="Y2418" i="11"/>
  <c r="H2418" i="11"/>
  <c r="I2418" i="11" s="1"/>
  <c r="J2418" i="11" s="1"/>
  <c r="Y2417" i="11"/>
  <c r="H2417" i="11"/>
  <c r="I2417" i="11" s="1"/>
  <c r="J2417" i="11" s="1"/>
  <c r="C2417" i="11" s="1"/>
  <c r="Y2416" i="11"/>
  <c r="H2416" i="11"/>
  <c r="I2416" i="11" s="1"/>
  <c r="J2416" i="11" s="1"/>
  <c r="F2416" i="11" s="1"/>
  <c r="Y2415" i="11"/>
  <c r="H2415" i="11"/>
  <c r="I2415" i="11" s="1"/>
  <c r="J2415" i="11" s="1"/>
  <c r="Y2414" i="11"/>
  <c r="H2414" i="11"/>
  <c r="I2414" i="11" s="1"/>
  <c r="J2414" i="11" s="1"/>
  <c r="Y2413" i="11"/>
  <c r="H2413" i="11"/>
  <c r="I2413" i="11" s="1"/>
  <c r="J2413" i="11" s="1"/>
  <c r="C2413" i="11" s="1"/>
  <c r="Y2412" i="11"/>
  <c r="H2412" i="11"/>
  <c r="I2412" i="11" s="1"/>
  <c r="J2412" i="11" s="1"/>
  <c r="F2412" i="11" s="1"/>
  <c r="Y2411" i="11"/>
  <c r="H2411" i="11"/>
  <c r="I2411" i="11" s="1"/>
  <c r="J2411" i="11" s="1"/>
  <c r="Y2410" i="11"/>
  <c r="H2410" i="11"/>
  <c r="I2410" i="11" s="1"/>
  <c r="J2410" i="11" s="1"/>
  <c r="Y2409" i="11"/>
  <c r="H2409" i="11"/>
  <c r="I2409" i="11" s="1"/>
  <c r="J2409" i="11" s="1"/>
  <c r="Y2408" i="11"/>
  <c r="H2408" i="11"/>
  <c r="I2408" i="11" s="1"/>
  <c r="J2408" i="11" s="1"/>
  <c r="F2408" i="11" s="1"/>
  <c r="Y2407" i="11"/>
  <c r="H2407" i="11"/>
  <c r="I2407" i="11" s="1"/>
  <c r="J2407" i="11" s="1"/>
  <c r="Y2406" i="11"/>
  <c r="H2406" i="11"/>
  <c r="I2406" i="11" s="1"/>
  <c r="J2406" i="11" s="1"/>
  <c r="Y2405" i="11"/>
  <c r="H2405" i="11"/>
  <c r="I2405" i="11" s="1"/>
  <c r="J2405" i="11" s="1"/>
  <c r="C2405" i="11" s="1"/>
  <c r="Y2404" i="11"/>
  <c r="H2404" i="11"/>
  <c r="I2404" i="11" s="1"/>
  <c r="J2404" i="11" s="1"/>
  <c r="F2404" i="11" s="1"/>
  <c r="Y2403" i="11"/>
  <c r="H2403" i="11"/>
  <c r="I2403" i="11" s="1"/>
  <c r="J2403" i="11" s="1"/>
  <c r="Y2402" i="11"/>
  <c r="H2402" i="11"/>
  <c r="I2402" i="11" s="1"/>
  <c r="J2402" i="11" s="1"/>
  <c r="Y2401" i="11"/>
  <c r="H2401" i="11"/>
  <c r="I2401" i="11" s="1"/>
  <c r="J2401" i="11" s="1"/>
  <c r="C2401" i="11" s="1"/>
  <c r="Y2400" i="11"/>
  <c r="H2400" i="11"/>
  <c r="I2400" i="11" s="1"/>
  <c r="J2400" i="11" s="1"/>
  <c r="F2400" i="11" s="1"/>
  <c r="Y2399" i="11"/>
  <c r="H2399" i="11"/>
  <c r="I2399" i="11" s="1"/>
  <c r="J2399" i="11" s="1"/>
  <c r="Y2398" i="11"/>
  <c r="H2398" i="11"/>
  <c r="I2398" i="11" s="1"/>
  <c r="J2398" i="11" s="1"/>
  <c r="Y2397" i="11"/>
  <c r="H2397" i="11"/>
  <c r="I2397" i="11" s="1"/>
  <c r="J2397" i="11" s="1"/>
  <c r="C2397" i="11" s="1"/>
  <c r="Y2396" i="11"/>
  <c r="H2396" i="11"/>
  <c r="I2396" i="11" s="1"/>
  <c r="J2396" i="11" s="1"/>
  <c r="F2396" i="11" s="1"/>
  <c r="Y2395" i="11"/>
  <c r="H2395" i="11"/>
  <c r="I2395" i="11" s="1"/>
  <c r="J2395" i="11" s="1"/>
  <c r="Y2394" i="11"/>
  <c r="H2394" i="11"/>
  <c r="I2394" i="11" s="1"/>
  <c r="J2394" i="11" s="1"/>
  <c r="Y2393" i="11"/>
  <c r="H2393" i="11"/>
  <c r="I2393" i="11" s="1"/>
  <c r="J2393" i="11" s="1"/>
  <c r="C2393" i="11" s="1"/>
  <c r="Y2392" i="11"/>
  <c r="H2392" i="11"/>
  <c r="I2392" i="11" s="1"/>
  <c r="J2392" i="11" s="1"/>
  <c r="F2392" i="11" s="1"/>
  <c r="Y2391" i="11"/>
  <c r="H2391" i="11"/>
  <c r="I2391" i="11" s="1"/>
  <c r="J2391" i="11" s="1"/>
  <c r="Y2390" i="11"/>
  <c r="H2390" i="11"/>
  <c r="I2390" i="11" s="1"/>
  <c r="J2390" i="11" s="1"/>
  <c r="Y2389" i="11"/>
  <c r="H2389" i="11"/>
  <c r="I2389" i="11" s="1"/>
  <c r="J2389" i="11" s="1"/>
  <c r="C2389" i="11" s="1"/>
  <c r="Y2388" i="11"/>
  <c r="H2388" i="11"/>
  <c r="I2388" i="11" s="1"/>
  <c r="J2388" i="11" s="1"/>
  <c r="F2388" i="11" s="1"/>
  <c r="Y2387" i="11"/>
  <c r="H2387" i="11"/>
  <c r="I2387" i="11" s="1"/>
  <c r="J2387" i="11" s="1"/>
  <c r="Y2386" i="11"/>
  <c r="H2386" i="11"/>
  <c r="I2386" i="11" s="1"/>
  <c r="J2386" i="11" s="1"/>
  <c r="Y2385" i="11"/>
  <c r="H2385" i="11"/>
  <c r="I2385" i="11" s="1"/>
  <c r="J2385" i="11" s="1"/>
  <c r="C2385" i="11" s="1"/>
  <c r="Y2384" i="11"/>
  <c r="H2384" i="11"/>
  <c r="I2384" i="11" s="1"/>
  <c r="J2384" i="11" s="1"/>
  <c r="F2384" i="11" s="1"/>
  <c r="Y2383" i="11"/>
  <c r="H2383" i="11"/>
  <c r="I2383" i="11" s="1"/>
  <c r="J2383" i="11" s="1"/>
  <c r="Y2382" i="11"/>
  <c r="H2382" i="11"/>
  <c r="I2382" i="11" s="1"/>
  <c r="J2382" i="11" s="1"/>
  <c r="Y2381" i="11"/>
  <c r="H2381" i="11"/>
  <c r="I2381" i="11" s="1"/>
  <c r="J2381" i="11" s="1"/>
  <c r="C2381" i="11" s="1"/>
  <c r="Y2380" i="11"/>
  <c r="H2380" i="11"/>
  <c r="I2380" i="11" s="1"/>
  <c r="J2380" i="11" s="1"/>
  <c r="F2380" i="11" s="1"/>
  <c r="Y2379" i="11"/>
  <c r="H2379" i="11"/>
  <c r="I2379" i="11" s="1"/>
  <c r="J2379" i="11" s="1"/>
  <c r="Y2378" i="11"/>
  <c r="H2378" i="11"/>
  <c r="I2378" i="11" s="1"/>
  <c r="J2378" i="11" s="1"/>
  <c r="Y2377" i="11"/>
  <c r="H2377" i="11"/>
  <c r="I2377" i="11" s="1"/>
  <c r="J2377" i="11" s="1"/>
  <c r="C2377" i="11" s="1"/>
  <c r="Y2376" i="11"/>
  <c r="H2376" i="11"/>
  <c r="I2376" i="11" s="1"/>
  <c r="J2376" i="11" s="1"/>
  <c r="F2376" i="11" s="1"/>
  <c r="Y2375" i="11"/>
  <c r="H2375" i="11"/>
  <c r="I2375" i="11" s="1"/>
  <c r="J2375" i="11" s="1"/>
  <c r="Y2374" i="11"/>
  <c r="H2374" i="11"/>
  <c r="I2374" i="11" s="1"/>
  <c r="J2374" i="11" s="1"/>
  <c r="Y2373" i="11"/>
  <c r="H2373" i="11"/>
  <c r="I2373" i="11" s="1"/>
  <c r="J2373" i="11" s="1"/>
  <c r="C2373" i="11" s="1"/>
  <c r="Y2372" i="11"/>
  <c r="H2372" i="11"/>
  <c r="I2372" i="11" s="1"/>
  <c r="J2372" i="11" s="1"/>
  <c r="Y2371" i="11"/>
  <c r="H2371" i="11"/>
  <c r="I2371" i="11" s="1"/>
  <c r="J2371" i="11" s="1"/>
  <c r="Y2370" i="11"/>
  <c r="H2370" i="11"/>
  <c r="I2370" i="11" s="1"/>
  <c r="J2370" i="11" s="1"/>
  <c r="Y2369" i="11"/>
  <c r="H2369" i="11"/>
  <c r="I2369" i="11" s="1"/>
  <c r="J2369" i="11" s="1"/>
  <c r="C2369" i="11" s="1"/>
  <c r="Y2368" i="11"/>
  <c r="H2368" i="11"/>
  <c r="I2368" i="11" s="1"/>
  <c r="J2368" i="11" s="1"/>
  <c r="F2368" i="11" s="1"/>
  <c r="Y2367" i="11"/>
  <c r="H2367" i="11"/>
  <c r="I2367" i="11" s="1"/>
  <c r="J2367" i="11" s="1"/>
  <c r="Y2366" i="11"/>
  <c r="H2366" i="11"/>
  <c r="I2366" i="11" s="1"/>
  <c r="J2366" i="11" s="1"/>
  <c r="Y2365" i="11"/>
  <c r="H2365" i="11"/>
  <c r="I2365" i="11" s="1"/>
  <c r="J2365" i="11" s="1"/>
  <c r="C2365" i="11" s="1"/>
  <c r="Y2364" i="11"/>
  <c r="H2364" i="11"/>
  <c r="I2364" i="11" s="1"/>
  <c r="J2364" i="11" s="1"/>
  <c r="F2364" i="11" s="1"/>
  <c r="Y2363" i="11"/>
  <c r="H2363" i="11"/>
  <c r="I2363" i="11" s="1"/>
  <c r="J2363" i="11" s="1"/>
  <c r="Y2362" i="11"/>
  <c r="H2362" i="11"/>
  <c r="I2362" i="11" s="1"/>
  <c r="J2362" i="11" s="1"/>
  <c r="Y2361" i="11"/>
  <c r="H2361" i="11"/>
  <c r="I2361" i="11" s="1"/>
  <c r="J2361" i="11" s="1"/>
  <c r="Y2360" i="11"/>
  <c r="H2360" i="11"/>
  <c r="I2360" i="11" s="1"/>
  <c r="J2360" i="11" s="1"/>
  <c r="F2360" i="11" s="1"/>
  <c r="Y2359" i="11"/>
  <c r="H2359" i="11"/>
  <c r="I2359" i="11" s="1"/>
  <c r="J2359" i="11" s="1"/>
  <c r="Y2358" i="11"/>
  <c r="H2358" i="11"/>
  <c r="I2358" i="11" s="1"/>
  <c r="J2358" i="11" s="1"/>
  <c r="Y2357" i="11"/>
  <c r="H2357" i="11"/>
  <c r="I2357" i="11" s="1"/>
  <c r="J2357" i="11" s="1"/>
  <c r="C2357" i="11" s="1"/>
  <c r="Y2356" i="11"/>
  <c r="H2356" i="11"/>
  <c r="I2356" i="11" s="1"/>
  <c r="J2356" i="11" s="1"/>
  <c r="F2356" i="11" s="1"/>
  <c r="Y2355" i="11"/>
  <c r="H2355" i="11"/>
  <c r="I2355" i="11" s="1"/>
  <c r="J2355" i="11" s="1"/>
  <c r="Y2354" i="11"/>
  <c r="H2354" i="11"/>
  <c r="I2354" i="11" s="1"/>
  <c r="J2354" i="11" s="1"/>
  <c r="Y2353" i="11"/>
  <c r="H2353" i="11"/>
  <c r="I2353" i="11" s="1"/>
  <c r="J2353" i="11" s="1"/>
  <c r="C2353" i="11" s="1"/>
  <c r="Y2352" i="11"/>
  <c r="H2352" i="11"/>
  <c r="I2352" i="11" s="1"/>
  <c r="J2352" i="11" s="1"/>
  <c r="F2352" i="11" s="1"/>
  <c r="Y2351" i="11"/>
  <c r="H2351" i="11"/>
  <c r="I2351" i="11" s="1"/>
  <c r="J2351" i="11" s="1"/>
  <c r="Y2350" i="11"/>
  <c r="H2350" i="11"/>
  <c r="I2350" i="11" s="1"/>
  <c r="J2350" i="11" s="1"/>
  <c r="Y2349" i="11"/>
  <c r="H2349" i="11"/>
  <c r="I2349" i="11" s="1"/>
  <c r="J2349" i="11" s="1"/>
  <c r="C2349" i="11" s="1"/>
  <c r="Y2348" i="11"/>
  <c r="H2348" i="11"/>
  <c r="I2348" i="11" s="1"/>
  <c r="J2348" i="11" s="1"/>
  <c r="F2348" i="11" s="1"/>
  <c r="Y2347" i="11"/>
  <c r="H2347" i="11"/>
  <c r="I2347" i="11" s="1"/>
  <c r="J2347" i="11" s="1"/>
  <c r="Y2346" i="11"/>
  <c r="H2346" i="11"/>
  <c r="I2346" i="11" s="1"/>
  <c r="J2346" i="11" s="1"/>
  <c r="Y2345" i="11"/>
  <c r="H2345" i="11"/>
  <c r="I2345" i="11" s="1"/>
  <c r="J2345" i="11" s="1"/>
  <c r="C2345" i="11" s="1"/>
  <c r="Y2344" i="11"/>
  <c r="H2344" i="11"/>
  <c r="I2344" i="11" s="1"/>
  <c r="J2344" i="11" s="1"/>
  <c r="F2344" i="11" s="1"/>
  <c r="Y2343" i="11"/>
  <c r="H2343" i="11"/>
  <c r="I2343" i="11" s="1"/>
  <c r="J2343" i="11" s="1"/>
  <c r="Y2342" i="11"/>
  <c r="H2342" i="11"/>
  <c r="I2342" i="11" s="1"/>
  <c r="J2342" i="11" s="1"/>
  <c r="Y2341" i="11"/>
  <c r="H2341" i="11"/>
  <c r="I2341" i="11" s="1"/>
  <c r="J2341" i="11" s="1"/>
  <c r="C2341" i="11" s="1"/>
  <c r="Y2340" i="11"/>
  <c r="H2340" i="11"/>
  <c r="I2340" i="11" s="1"/>
  <c r="J2340" i="11" s="1"/>
  <c r="F2340" i="11" s="1"/>
  <c r="Y2339" i="11"/>
  <c r="H2339" i="11"/>
  <c r="I2339" i="11" s="1"/>
  <c r="J2339" i="11" s="1"/>
  <c r="Y2338" i="11"/>
  <c r="H2338" i="11"/>
  <c r="I2338" i="11" s="1"/>
  <c r="J2338" i="11" s="1"/>
  <c r="Y2337" i="11"/>
  <c r="H2337" i="11"/>
  <c r="I2337" i="11" s="1"/>
  <c r="J2337" i="11" s="1"/>
  <c r="C2337" i="11" s="1"/>
  <c r="Y2336" i="11"/>
  <c r="H2336" i="11"/>
  <c r="I2336" i="11" s="1"/>
  <c r="J2336" i="11" s="1"/>
  <c r="F2336" i="11" s="1"/>
  <c r="Y2335" i="11"/>
  <c r="H2335" i="11"/>
  <c r="I2335" i="11" s="1"/>
  <c r="J2335" i="11" s="1"/>
  <c r="Y2334" i="11"/>
  <c r="H2334" i="11"/>
  <c r="I2334" i="11" s="1"/>
  <c r="J2334" i="11" s="1"/>
  <c r="Y2333" i="11"/>
  <c r="H2333" i="11"/>
  <c r="I2333" i="11" s="1"/>
  <c r="J2333" i="11" s="1"/>
  <c r="C2333" i="11" s="1"/>
  <c r="Y2332" i="11"/>
  <c r="H2332" i="11"/>
  <c r="I2332" i="11" s="1"/>
  <c r="J2332" i="11" s="1"/>
  <c r="F2332" i="11" s="1"/>
  <c r="Y2331" i="11"/>
  <c r="H2331" i="11"/>
  <c r="I2331" i="11" s="1"/>
  <c r="J2331" i="11" s="1"/>
  <c r="Y2330" i="11"/>
  <c r="H2330" i="11"/>
  <c r="I2330" i="11" s="1"/>
  <c r="J2330" i="11" s="1"/>
  <c r="Y2329" i="11"/>
  <c r="H2329" i="11"/>
  <c r="I2329" i="11" s="1"/>
  <c r="J2329" i="11" s="1"/>
  <c r="C2329" i="11" s="1"/>
  <c r="Y2328" i="11"/>
  <c r="H2328" i="11"/>
  <c r="I2328" i="11" s="1"/>
  <c r="J2328" i="11" s="1"/>
  <c r="F2328" i="11" s="1"/>
  <c r="Y2327" i="11"/>
  <c r="H2327" i="11"/>
  <c r="I2327" i="11" s="1"/>
  <c r="J2327" i="11" s="1"/>
  <c r="Y2326" i="11"/>
  <c r="H2326" i="11"/>
  <c r="I2326" i="11" s="1"/>
  <c r="J2326" i="11" s="1"/>
  <c r="Y2325" i="11"/>
  <c r="H2325" i="11"/>
  <c r="I2325" i="11" s="1"/>
  <c r="J2325" i="11" s="1"/>
  <c r="C2325" i="11" s="1"/>
  <c r="Y2324" i="11"/>
  <c r="H2324" i="11"/>
  <c r="I2324" i="11" s="1"/>
  <c r="J2324" i="11" s="1"/>
  <c r="Y2323" i="11"/>
  <c r="H2323" i="11"/>
  <c r="I2323" i="11" s="1"/>
  <c r="J2323" i="11" s="1"/>
  <c r="Y2322" i="11"/>
  <c r="H2322" i="11"/>
  <c r="I2322" i="11" s="1"/>
  <c r="J2322" i="11" s="1"/>
  <c r="Y2321" i="11"/>
  <c r="H2321" i="11"/>
  <c r="I2321" i="11" s="1"/>
  <c r="J2321" i="11" s="1"/>
  <c r="C2321" i="11" s="1"/>
  <c r="Y2320" i="11"/>
  <c r="H2320" i="11"/>
  <c r="I2320" i="11" s="1"/>
  <c r="J2320" i="11" s="1"/>
  <c r="F2320" i="11" s="1"/>
  <c r="Y2319" i="11"/>
  <c r="H2319" i="11"/>
  <c r="I2319" i="11" s="1"/>
  <c r="J2319" i="11" s="1"/>
  <c r="Y2318" i="11"/>
  <c r="H2318" i="11"/>
  <c r="I2318" i="11" s="1"/>
  <c r="J2318" i="11" s="1"/>
  <c r="Y2317" i="11"/>
  <c r="H2317" i="11"/>
  <c r="I2317" i="11" s="1"/>
  <c r="J2317" i="11" s="1"/>
  <c r="C2317" i="11" s="1"/>
  <c r="Y2316" i="11"/>
  <c r="H2316" i="11"/>
  <c r="I2316" i="11" s="1"/>
  <c r="J2316" i="11" s="1"/>
  <c r="F2316" i="11" s="1"/>
  <c r="Y2315" i="11"/>
  <c r="H2315" i="11"/>
  <c r="I2315" i="11" s="1"/>
  <c r="J2315" i="11" s="1"/>
  <c r="Y2314" i="11"/>
  <c r="H2314" i="11"/>
  <c r="I2314" i="11" s="1"/>
  <c r="J2314" i="11" s="1"/>
  <c r="Y2313" i="11"/>
  <c r="H2313" i="11"/>
  <c r="I2313" i="11" s="1"/>
  <c r="J2313" i="11" s="1"/>
  <c r="Y2312" i="11"/>
  <c r="H2312" i="11"/>
  <c r="I2312" i="11" s="1"/>
  <c r="J2312" i="11" s="1"/>
  <c r="F2312" i="11" s="1"/>
  <c r="Y2311" i="11"/>
  <c r="H2311" i="11"/>
  <c r="I2311" i="11" s="1"/>
  <c r="J2311" i="11" s="1"/>
  <c r="Y2310" i="11"/>
  <c r="H2310" i="11"/>
  <c r="I2310" i="11" s="1"/>
  <c r="J2310" i="11" s="1"/>
  <c r="Y2309" i="11"/>
  <c r="H2309" i="11"/>
  <c r="I2309" i="11" s="1"/>
  <c r="J2309" i="11" s="1"/>
  <c r="C2309" i="11"/>
  <c r="Y2308" i="11"/>
  <c r="H2308" i="11"/>
  <c r="I2308" i="11" s="1"/>
  <c r="J2308" i="11" s="1"/>
  <c r="F2308" i="11" s="1"/>
  <c r="Y2307" i="11"/>
  <c r="H2307" i="11"/>
  <c r="I2307" i="11" s="1"/>
  <c r="J2307" i="11" s="1"/>
  <c r="Y2306" i="11"/>
  <c r="H2306" i="11"/>
  <c r="I2306" i="11" s="1"/>
  <c r="J2306" i="11" s="1"/>
  <c r="Y2305" i="11"/>
  <c r="H2305" i="11"/>
  <c r="I2305" i="11" s="1"/>
  <c r="J2305" i="11" s="1"/>
  <c r="C2305" i="11" s="1"/>
  <c r="Y2304" i="11"/>
  <c r="H2304" i="11"/>
  <c r="I2304" i="11" s="1"/>
  <c r="J2304" i="11" s="1"/>
  <c r="F2304" i="11" s="1"/>
  <c r="Y2303" i="11"/>
  <c r="H2303" i="11"/>
  <c r="I2303" i="11" s="1"/>
  <c r="J2303" i="11" s="1"/>
  <c r="Y2302" i="11"/>
  <c r="H2302" i="11"/>
  <c r="I2302" i="11" s="1"/>
  <c r="J2302" i="11" s="1"/>
  <c r="Y2301" i="11"/>
  <c r="H2301" i="11"/>
  <c r="I2301" i="11" s="1"/>
  <c r="J2301" i="11" s="1"/>
  <c r="C2301" i="11" s="1"/>
  <c r="Y2300" i="11"/>
  <c r="H2300" i="11"/>
  <c r="I2300" i="11" s="1"/>
  <c r="J2300" i="11" s="1"/>
  <c r="F2300" i="11" s="1"/>
  <c r="Y2299" i="11"/>
  <c r="H2299" i="11"/>
  <c r="I2299" i="11" s="1"/>
  <c r="J2299" i="11" s="1"/>
  <c r="Y2298" i="11"/>
  <c r="H2298" i="11"/>
  <c r="I2298" i="11" s="1"/>
  <c r="J2298" i="11" s="1"/>
  <c r="Y2297" i="11"/>
  <c r="H2297" i="11"/>
  <c r="I2297" i="11" s="1"/>
  <c r="J2297" i="11" s="1"/>
  <c r="C2297" i="11" s="1"/>
  <c r="Y2296" i="11"/>
  <c r="H2296" i="11"/>
  <c r="I2296" i="11" s="1"/>
  <c r="J2296" i="11" s="1"/>
  <c r="F2296" i="11" s="1"/>
  <c r="Y2295" i="11"/>
  <c r="H2295" i="11"/>
  <c r="I2295" i="11" s="1"/>
  <c r="J2295" i="11" s="1"/>
  <c r="Y2294" i="11"/>
  <c r="H2294" i="11"/>
  <c r="I2294" i="11" s="1"/>
  <c r="J2294" i="11" s="1"/>
  <c r="Y2293" i="11"/>
  <c r="H2293" i="11"/>
  <c r="I2293" i="11" s="1"/>
  <c r="J2293" i="11" s="1"/>
  <c r="C2293" i="11" s="1"/>
  <c r="Y2292" i="11"/>
  <c r="H2292" i="11"/>
  <c r="I2292" i="11" s="1"/>
  <c r="J2292" i="11" s="1"/>
  <c r="F2292" i="11" s="1"/>
  <c r="Y2291" i="11"/>
  <c r="H2291" i="11"/>
  <c r="I2291" i="11" s="1"/>
  <c r="J2291" i="11" s="1"/>
  <c r="Y2290" i="11"/>
  <c r="H2290" i="11"/>
  <c r="I2290" i="11" s="1"/>
  <c r="J2290" i="11" s="1"/>
  <c r="Y2289" i="11"/>
  <c r="H2289" i="11"/>
  <c r="I2289" i="11" s="1"/>
  <c r="J2289" i="11" s="1"/>
  <c r="C2289" i="11"/>
  <c r="Y2288" i="11"/>
  <c r="H2288" i="11"/>
  <c r="I2288" i="11" s="1"/>
  <c r="J2288" i="11" s="1"/>
  <c r="F2288" i="11" s="1"/>
  <c r="Y2287" i="11"/>
  <c r="H2287" i="11"/>
  <c r="I2287" i="11" s="1"/>
  <c r="J2287" i="11" s="1"/>
  <c r="Y2286" i="11"/>
  <c r="H2286" i="11"/>
  <c r="I2286" i="11" s="1"/>
  <c r="J2286" i="11" s="1"/>
  <c r="Y2285" i="11"/>
  <c r="H2285" i="11"/>
  <c r="I2285" i="11" s="1"/>
  <c r="J2285" i="11" s="1"/>
  <c r="C2285" i="11" s="1"/>
  <c r="Y2284" i="11"/>
  <c r="H2284" i="11"/>
  <c r="I2284" i="11" s="1"/>
  <c r="J2284" i="11" s="1"/>
  <c r="F2284" i="11"/>
  <c r="Y2283" i="11"/>
  <c r="H2283" i="11"/>
  <c r="I2283" i="11" s="1"/>
  <c r="J2283" i="11" s="1"/>
  <c r="Y2282" i="11"/>
  <c r="H2282" i="11"/>
  <c r="I2282" i="11" s="1"/>
  <c r="J2282" i="11" s="1"/>
  <c r="Y2281" i="11"/>
  <c r="H2281" i="11"/>
  <c r="I2281" i="11" s="1"/>
  <c r="J2281" i="11" s="1"/>
  <c r="C2281" i="11" s="1"/>
  <c r="Y2280" i="11"/>
  <c r="H2280" i="11"/>
  <c r="I2280" i="11" s="1"/>
  <c r="J2280" i="11" s="1"/>
  <c r="F2280" i="11" s="1"/>
  <c r="Y2279" i="11"/>
  <c r="H2279" i="11"/>
  <c r="I2279" i="11" s="1"/>
  <c r="J2279" i="11" s="1"/>
  <c r="Y2278" i="11"/>
  <c r="H2278" i="11"/>
  <c r="I2278" i="11" s="1"/>
  <c r="J2278" i="11" s="1"/>
  <c r="Y2277" i="11"/>
  <c r="H2277" i="11"/>
  <c r="I2277" i="11" s="1"/>
  <c r="J2277" i="11" s="1"/>
  <c r="C2277" i="11" s="1"/>
  <c r="Y2276" i="11"/>
  <c r="H2276" i="11"/>
  <c r="I2276" i="11" s="1"/>
  <c r="J2276" i="11" s="1"/>
  <c r="Y2275" i="11"/>
  <c r="H2275" i="11"/>
  <c r="I2275" i="11" s="1"/>
  <c r="J2275" i="11" s="1"/>
  <c r="Y2274" i="11"/>
  <c r="H2274" i="11"/>
  <c r="I2274" i="11" s="1"/>
  <c r="J2274" i="11" s="1"/>
  <c r="Y2273" i="11"/>
  <c r="H2273" i="11"/>
  <c r="I2273" i="11" s="1"/>
  <c r="J2273" i="11" s="1"/>
  <c r="C2273" i="11" s="1"/>
  <c r="Y2272" i="11"/>
  <c r="H2272" i="11"/>
  <c r="I2272" i="11" s="1"/>
  <c r="J2272" i="11" s="1"/>
  <c r="F2272" i="11" s="1"/>
  <c r="Y2271" i="11"/>
  <c r="H2271" i="11"/>
  <c r="I2271" i="11" s="1"/>
  <c r="J2271" i="11" s="1"/>
  <c r="Y2270" i="11"/>
  <c r="H2270" i="11"/>
  <c r="I2270" i="11" s="1"/>
  <c r="J2270" i="11" s="1"/>
  <c r="Y2269" i="11"/>
  <c r="H2269" i="11"/>
  <c r="I2269" i="11" s="1"/>
  <c r="J2269" i="11" s="1"/>
  <c r="C2269" i="11" s="1"/>
  <c r="Y2268" i="11"/>
  <c r="H2268" i="11"/>
  <c r="I2268" i="11" s="1"/>
  <c r="J2268" i="11" s="1"/>
  <c r="F2268" i="11" s="1"/>
  <c r="Y2267" i="11"/>
  <c r="H2267" i="11"/>
  <c r="I2267" i="11" s="1"/>
  <c r="J2267" i="11" s="1"/>
  <c r="Y2266" i="11"/>
  <c r="H2266" i="11"/>
  <c r="I2266" i="11" s="1"/>
  <c r="J2266" i="11" s="1"/>
  <c r="Y2265" i="11"/>
  <c r="H2265" i="11"/>
  <c r="I2265" i="11" s="1"/>
  <c r="J2265" i="11" s="1"/>
  <c r="Y2264" i="11"/>
  <c r="H2264" i="11"/>
  <c r="I2264" i="11" s="1"/>
  <c r="J2264" i="11" s="1"/>
  <c r="F2264" i="11" s="1"/>
  <c r="Y2263" i="11"/>
  <c r="H2263" i="11"/>
  <c r="I2263" i="11" s="1"/>
  <c r="J2263" i="11" s="1"/>
  <c r="Y2262" i="11"/>
  <c r="H2262" i="11"/>
  <c r="I2262" i="11" s="1"/>
  <c r="J2262" i="11" s="1"/>
  <c r="Y2261" i="11"/>
  <c r="H2261" i="11"/>
  <c r="I2261" i="11" s="1"/>
  <c r="J2261" i="11" s="1"/>
  <c r="C2261" i="11" s="1"/>
  <c r="Y2260" i="11"/>
  <c r="H2260" i="11"/>
  <c r="I2260" i="11" s="1"/>
  <c r="J2260" i="11" s="1"/>
  <c r="F2260" i="11" s="1"/>
  <c r="Y2259" i="11"/>
  <c r="H2259" i="11"/>
  <c r="I2259" i="11" s="1"/>
  <c r="J2259" i="11" s="1"/>
  <c r="Y2258" i="11"/>
  <c r="H2258" i="11"/>
  <c r="I2258" i="11" s="1"/>
  <c r="J2258" i="11" s="1"/>
  <c r="Y2257" i="11"/>
  <c r="H2257" i="11"/>
  <c r="I2257" i="11" s="1"/>
  <c r="J2257" i="11" s="1"/>
  <c r="C2257" i="11" s="1"/>
  <c r="Y2256" i="11"/>
  <c r="H2256" i="11"/>
  <c r="I2256" i="11" s="1"/>
  <c r="J2256" i="11" s="1"/>
  <c r="F2256" i="11" s="1"/>
  <c r="Y2255" i="11"/>
  <c r="H2255" i="11"/>
  <c r="I2255" i="11" s="1"/>
  <c r="J2255" i="11" s="1"/>
  <c r="Y2254" i="11"/>
  <c r="H2254" i="11"/>
  <c r="I2254" i="11" s="1"/>
  <c r="J2254" i="11" s="1"/>
  <c r="Y2253" i="11"/>
  <c r="H2253" i="11"/>
  <c r="I2253" i="11" s="1"/>
  <c r="J2253" i="11" s="1"/>
  <c r="C2253" i="11" s="1"/>
  <c r="Y2252" i="11"/>
  <c r="H2252" i="11"/>
  <c r="I2252" i="11" s="1"/>
  <c r="J2252" i="11" s="1"/>
  <c r="F2252" i="11" s="1"/>
  <c r="Y2251" i="11"/>
  <c r="H2251" i="11"/>
  <c r="I2251" i="11" s="1"/>
  <c r="J2251" i="11" s="1"/>
  <c r="Y2250" i="11"/>
  <c r="H2250" i="11"/>
  <c r="I2250" i="11" s="1"/>
  <c r="J2250" i="11" s="1"/>
  <c r="Y2249" i="11"/>
  <c r="H2249" i="11"/>
  <c r="I2249" i="11" s="1"/>
  <c r="J2249" i="11" s="1"/>
  <c r="C2249" i="11" s="1"/>
  <c r="Y2248" i="11"/>
  <c r="H2248" i="11"/>
  <c r="I2248" i="11" s="1"/>
  <c r="J2248" i="11" s="1"/>
  <c r="F2248" i="11" s="1"/>
  <c r="Y2247" i="11"/>
  <c r="H2247" i="11"/>
  <c r="I2247" i="11" s="1"/>
  <c r="J2247" i="11" s="1"/>
  <c r="Y2246" i="11"/>
  <c r="H2246" i="11"/>
  <c r="I2246" i="11" s="1"/>
  <c r="J2246" i="11" s="1"/>
  <c r="Y2245" i="11"/>
  <c r="H2245" i="11"/>
  <c r="I2245" i="11" s="1"/>
  <c r="J2245" i="11" s="1"/>
  <c r="C2245" i="11" s="1"/>
  <c r="Y2244" i="11"/>
  <c r="H2244" i="11"/>
  <c r="I2244" i="11" s="1"/>
  <c r="J2244" i="11" s="1"/>
  <c r="F2244" i="11" s="1"/>
  <c r="Y2243" i="11"/>
  <c r="H2243" i="11"/>
  <c r="I2243" i="11" s="1"/>
  <c r="J2243" i="11" s="1"/>
  <c r="D3259" i="11" l="1"/>
  <c r="F3537" i="11"/>
  <c r="C3757" i="11"/>
  <c r="F3413" i="11"/>
  <c r="E3621" i="11"/>
  <c r="F3649" i="11"/>
  <c r="D3785" i="11"/>
  <c r="D4208" i="11"/>
  <c r="E4408" i="11"/>
  <c r="C3414" i="11"/>
  <c r="C2565" i="11"/>
  <c r="F3205" i="11"/>
  <c r="E3414" i="11"/>
  <c r="B3601" i="11"/>
  <c r="C3905" i="11"/>
  <c r="C3992" i="11"/>
  <c r="C2612" i="11"/>
  <c r="B2682" i="11"/>
  <c r="E3552" i="11"/>
  <c r="F3614" i="11"/>
  <c r="C3636" i="11"/>
  <c r="F3912" i="11"/>
  <c r="B4004" i="11"/>
  <c r="F2529" i="11"/>
  <c r="D2529" i="11"/>
  <c r="C2529" i="11"/>
  <c r="F3656" i="11"/>
  <c r="D3656" i="11"/>
  <c r="C3656" i="11"/>
  <c r="D3182" i="11"/>
  <c r="F3182" i="11"/>
  <c r="D2837" i="11"/>
  <c r="F2837" i="11"/>
  <c r="E2735" i="11"/>
  <c r="F2735" i="11"/>
  <c r="E4241" i="11"/>
  <c r="C4241" i="11"/>
  <c r="B4241" i="11"/>
  <c r="F2627" i="11"/>
  <c r="F2653" i="11"/>
  <c r="E2923" i="11"/>
  <c r="D3110" i="11"/>
  <c r="B3231" i="11"/>
  <c r="E3732" i="11"/>
  <c r="B3905" i="11"/>
  <c r="E4103" i="11"/>
  <c r="D3397" i="11"/>
  <c r="F2612" i="11"/>
  <c r="F2997" i="11"/>
  <c r="E3967" i="11"/>
  <c r="D3184" i="11"/>
  <c r="D3917" i="11"/>
  <c r="C2666" i="11"/>
  <c r="F2895" i="11"/>
  <c r="C3272" i="11"/>
  <c r="D3349" i="11"/>
  <c r="F3772" i="11"/>
  <c r="C3996" i="11"/>
  <c r="E4051" i="11"/>
  <c r="F3344" i="11"/>
  <c r="C3761" i="11"/>
  <c r="B3793" i="11"/>
  <c r="B3841" i="11"/>
  <c r="C4208" i="11"/>
  <c r="E4292" i="11"/>
  <c r="G810" i="12"/>
  <c r="F2567" i="11"/>
  <c r="D3006" i="11"/>
  <c r="D3022" i="11"/>
  <c r="D3306" i="11"/>
  <c r="E3736" i="11"/>
  <c r="F3784" i="11"/>
  <c r="C3070" i="11"/>
  <c r="D3070" i="11"/>
  <c r="B3465" i="11"/>
  <c r="F3465" i="11"/>
  <c r="F3837" i="11"/>
  <c r="D3837" i="11"/>
  <c r="B2512" i="11"/>
  <c r="E2512" i="11"/>
  <c r="C2512" i="11"/>
  <c r="D3319" i="11"/>
  <c r="F3780" i="11"/>
  <c r="E3780" i="11"/>
  <c r="B4160" i="11"/>
  <c r="D4160" i="11"/>
  <c r="E2981" i="11"/>
  <c r="F2981" i="11"/>
  <c r="F3955" i="11"/>
  <c r="E3955" i="11"/>
  <c r="C3737" i="11"/>
  <c r="B3737" i="11"/>
  <c r="E4237" i="11"/>
  <c r="C4237" i="11"/>
  <c r="B4237" i="11"/>
  <c r="E4444" i="11"/>
  <c r="F4444" i="11"/>
  <c r="D3301" i="11"/>
  <c r="E3301" i="11"/>
  <c r="C3301" i="11"/>
  <c r="F3683" i="11"/>
  <c r="E3683" i="11"/>
  <c r="D2597" i="11"/>
  <c r="F2597" i="11"/>
  <c r="E2597" i="11"/>
  <c r="C2597" i="11"/>
  <c r="B2597" i="11"/>
  <c r="D3901" i="11"/>
  <c r="C3901" i="11"/>
  <c r="B3901" i="11"/>
  <c r="C3893" i="11"/>
  <c r="D3893" i="11"/>
  <c r="C3346" i="11"/>
  <c r="D3346" i="11"/>
  <c r="E2593" i="11"/>
  <c r="C2593" i="11"/>
  <c r="E2949" i="11"/>
  <c r="F2949" i="11"/>
  <c r="B3266" i="11"/>
  <c r="F3266" i="11"/>
  <c r="F3348" i="11"/>
  <c r="E3348" i="11"/>
  <c r="D3608" i="11"/>
  <c r="E3608" i="11"/>
  <c r="E3776" i="11"/>
  <c r="F3776" i="11"/>
  <c r="D3929" i="11"/>
  <c r="B3929" i="11"/>
  <c r="F2525" i="11"/>
  <c r="E2525" i="11"/>
  <c r="B2525" i="11"/>
  <c r="F2589" i="11"/>
  <c r="E2589" i="11"/>
  <c r="C2589" i="11"/>
  <c r="D3203" i="11"/>
  <c r="C3203" i="11"/>
  <c r="B3474" i="11"/>
  <c r="C3474" i="11"/>
  <c r="F3506" i="11"/>
  <c r="C3506" i="11"/>
  <c r="F3693" i="11"/>
  <c r="D3693" i="11"/>
  <c r="C3693" i="11"/>
  <c r="D3897" i="11"/>
  <c r="C3897" i="11"/>
  <c r="B3897" i="11"/>
  <c r="E4244" i="11"/>
  <c r="F4244" i="11"/>
  <c r="C2866" i="11"/>
  <c r="D2866" i="11"/>
  <c r="E3517" i="11"/>
  <c r="F3517" i="11"/>
  <c r="C4084" i="11"/>
  <c r="D4084" i="11"/>
  <c r="B4084" i="11"/>
  <c r="F2673" i="11"/>
  <c r="E2673" i="11"/>
  <c r="B3279" i="11"/>
  <c r="C3279" i="11"/>
  <c r="D4091" i="11"/>
  <c r="F4091" i="11"/>
  <c r="E4091" i="11"/>
  <c r="F2505" i="11"/>
  <c r="D2505" i="11"/>
  <c r="C2505" i="11"/>
  <c r="B2505" i="11"/>
  <c r="E2887" i="11"/>
  <c r="F2887" i="11"/>
  <c r="E3809" i="11"/>
  <c r="C3809" i="11"/>
  <c r="D3809" i="11"/>
  <c r="F2537" i="11"/>
  <c r="C2537" i="11"/>
  <c r="D3018" i="11"/>
  <c r="C3018" i="11"/>
  <c r="F2911" i="11"/>
  <c r="E2911" i="11"/>
  <c r="E2875" i="11"/>
  <c r="F2875" i="11"/>
  <c r="F2521" i="11"/>
  <c r="C2521" i="11"/>
  <c r="B2537" i="11"/>
  <c r="F3568" i="11"/>
  <c r="D3568" i="11"/>
  <c r="C3568" i="11"/>
  <c r="F4436" i="11"/>
  <c r="E4436" i="11"/>
  <c r="F2533" i="11"/>
  <c r="C2580" i="11"/>
  <c r="F2585" i="11"/>
  <c r="F2945" i="11"/>
  <c r="F2985" i="11"/>
  <c r="D3014" i="11"/>
  <c r="E3481" i="11"/>
  <c r="D3655" i="11"/>
  <c r="C3713" i="11"/>
  <c r="E4380" i="11"/>
  <c r="G576" i="12"/>
  <c r="G355" i="12"/>
  <c r="D2534" i="11"/>
  <c r="C2986" i="11"/>
  <c r="D3685" i="11"/>
  <c r="C4457" i="11"/>
  <c r="B3656" i="11"/>
  <c r="B4208" i="11"/>
  <c r="G534" i="12"/>
  <c r="G744" i="12"/>
  <c r="B2634" i="11"/>
  <c r="E2649" i="11"/>
  <c r="F2715" i="11"/>
  <c r="B2879" i="11"/>
  <c r="D2974" i="11"/>
  <c r="C3002" i="11"/>
  <c r="F3165" i="11"/>
  <c r="F3457" i="11"/>
  <c r="E3513" i="11"/>
  <c r="D3648" i="11"/>
  <c r="E3656" i="11"/>
  <c r="B3925" i="11"/>
  <c r="E4248" i="11"/>
  <c r="E4276" i="11"/>
  <c r="C3094" i="11"/>
  <c r="F3648" i="11"/>
  <c r="E3661" i="11"/>
  <c r="E3182" i="11"/>
  <c r="G21" i="12"/>
  <c r="G351" i="12"/>
  <c r="G439" i="12"/>
  <c r="G384" i="12"/>
  <c r="G92" i="12"/>
  <c r="G605" i="12"/>
  <c r="G3" i="12"/>
  <c r="G89" i="12"/>
  <c r="G357" i="12"/>
  <c r="G383" i="12"/>
  <c r="G777" i="12"/>
  <c r="G91" i="12"/>
  <c r="G585" i="12"/>
  <c r="G321" i="12"/>
  <c r="G350" i="12"/>
  <c r="G22" i="12"/>
  <c r="G523" i="12"/>
  <c r="G853" i="12"/>
  <c r="G356" i="12"/>
  <c r="G435" i="12"/>
  <c r="G547" i="12"/>
  <c r="G33" i="12"/>
  <c r="G96" i="12"/>
  <c r="G741" i="12"/>
  <c r="G345" i="12"/>
  <c r="G578" i="12"/>
  <c r="G606" i="12"/>
  <c r="G575" i="12"/>
  <c r="G382" i="12"/>
  <c r="G94" i="12"/>
  <c r="G97" i="12"/>
  <c r="G852" i="12"/>
  <c r="G354" i="12"/>
  <c r="G348" i="12"/>
  <c r="G854" i="12"/>
  <c r="G616" i="12"/>
  <c r="G93" i="12"/>
  <c r="G318" i="12"/>
  <c r="G333" i="12"/>
  <c r="G264" i="12"/>
  <c r="G535" i="12"/>
  <c r="G95" i="12"/>
  <c r="E3546" i="11"/>
  <c r="B3546" i="11"/>
  <c r="C3546" i="11"/>
  <c r="E3169" i="11"/>
  <c r="F3169" i="11"/>
  <c r="D3174" i="11"/>
  <c r="F3174" i="11"/>
  <c r="E3174" i="11"/>
  <c r="B3204" i="11"/>
  <c r="E3204" i="11"/>
  <c r="C3204" i="11"/>
  <c r="E3805" i="11"/>
  <c r="D3805" i="11"/>
  <c r="C3805" i="11"/>
  <c r="F3464" i="11"/>
  <c r="D3464" i="11"/>
  <c r="E3183" i="11"/>
  <c r="D3183" i="11"/>
  <c r="F3183" i="11"/>
  <c r="E3246" i="11"/>
  <c r="C3246" i="11"/>
  <c r="E2795" i="11"/>
  <c r="F2795" i="11"/>
  <c r="D2646" i="11"/>
  <c r="B2646" i="11"/>
  <c r="E2743" i="11"/>
  <c r="F2743" i="11"/>
  <c r="E4007" i="11"/>
  <c r="D2537" i="11"/>
  <c r="D2593" i="11"/>
  <c r="E3257" i="11"/>
  <c r="B3773" i="11"/>
  <c r="E2537" i="11"/>
  <c r="F2681" i="11"/>
  <c r="E2866" i="11"/>
  <c r="E2879" i="11"/>
  <c r="C2938" i="11"/>
  <c r="D3046" i="11"/>
  <c r="C3199" i="11"/>
  <c r="E3222" i="11"/>
  <c r="F3257" i="11"/>
  <c r="F3301" i="11"/>
  <c r="E3477" i="11"/>
  <c r="F3481" i="11"/>
  <c r="B3560" i="11"/>
  <c r="B3696" i="11"/>
  <c r="B3729" i="11"/>
  <c r="D3789" i="11"/>
  <c r="B3921" i="11"/>
  <c r="C3925" i="11"/>
  <c r="F4007" i="11"/>
  <c r="F4051" i="11"/>
  <c r="B4188" i="11"/>
  <c r="E4236" i="11"/>
  <c r="F4336" i="11"/>
  <c r="E4412" i="11"/>
  <c r="F2767" i="11"/>
  <c r="F2811" i="11"/>
  <c r="B2884" i="11"/>
  <c r="D2910" i="11"/>
  <c r="E2919" i="11"/>
  <c r="C3150" i="11"/>
  <c r="E3428" i="11"/>
  <c r="F3525" i="11"/>
  <c r="F3593" i="11"/>
  <c r="E3649" i="11"/>
  <c r="E3696" i="11"/>
  <c r="F3720" i="11"/>
  <c r="D3869" i="11"/>
  <c r="C3921" i="11"/>
  <c r="E3940" i="11"/>
  <c r="B3945" i="11"/>
  <c r="F4428" i="11"/>
  <c r="B2585" i="11"/>
  <c r="C2682" i="11"/>
  <c r="F2763" i="11"/>
  <c r="C2954" i="11"/>
  <c r="D3501" i="11"/>
  <c r="E2536" i="11"/>
  <c r="D2549" i="11"/>
  <c r="C2585" i="11"/>
  <c r="C2588" i="11"/>
  <c r="E2628" i="11"/>
  <c r="D2847" i="11"/>
  <c r="D2894" i="11"/>
  <c r="E3188" i="11"/>
  <c r="D3271" i="11"/>
  <c r="D3497" i="11"/>
  <c r="E3501" i="11"/>
  <c r="B3609" i="11"/>
  <c r="E3613" i="11"/>
  <c r="D4000" i="11"/>
  <c r="F4063" i="11"/>
  <c r="D2585" i="11"/>
  <c r="D2588" i="11"/>
  <c r="E2656" i="11"/>
  <c r="B2843" i="11"/>
  <c r="E2847" i="11"/>
  <c r="B2851" i="11"/>
  <c r="E2931" i="11"/>
  <c r="F3017" i="11"/>
  <c r="D3082" i="11"/>
  <c r="C3300" i="11"/>
  <c r="E3497" i="11"/>
  <c r="C3821" i="11"/>
  <c r="E4300" i="11"/>
  <c r="B2529" i="11"/>
  <c r="D2533" i="11"/>
  <c r="B2666" i="11"/>
  <c r="F2847" i="11"/>
  <c r="D2946" i="11"/>
  <c r="F3013" i="11"/>
  <c r="B3193" i="11"/>
  <c r="E3300" i="11"/>
  <c r="B3506" i="11"/>
  <c r="B3568" i="11"/>
  <c r="E3572" i="11"/>
  <c r="F3749" i="11"/>
  <c r="D3845" i="11"/>
  <c r="E3932" i="11"/>
  <c r="B3952" i="11"/>
  <c r="E4111" i="11"/>
  <c r="C4167" i="11"/>
  <c r="E4344" i="11"/>
  <c r="F4420" i="11"/>
  <c r="B4461" i="11"/>
  <c r="F3440" i="11"/>
  <c r="E3440" i="11"/>
  <c r="E2961" i="11"/>
  <c r="F2961" i="11"/>
  <c r="C2644" i="11"/>
  <c r="E2644" i="11"/>
  <c r="E3021" i="11"/>
  <c r="F3021" i="11"/>
  <c r="E2613" i="11"/>
  <c r="D2613" i="11"/>
  <c r="C2613" i="11"/>
  <c r="F2613" i="11"/>
  <c r="B2613" i="11"/>
  <c r="E2719" i="11"/>
  <c r="F2719" i="11"/>
  <c r="E2803" i="11"/>
  <c r="F2803" i="11"/>
  <c r="D3398" i="11"/>
  <c r="E3398" i="11"/>
  <c r="C3398" i="11"/>
  <c r="F3398" i="11"/>
  <c r="B3573" i="11"/>
  <c r="F3573" i="11"/>
  <c r="D2622" i="11"/>
  <c r="C2622" i="11"/>
  <c r="F2631" i="11"/>
  <c r="D2631" i="11"/>
  <c r="E2711" i="11"/>
  <c r="F2711" i="11"/>
  <c r="E2755" i="11"/>
  <c r="F2755" i="11"/>
  <c r="C3058" i="11"/>
  <c r="D3058" i="11"/>
  <c r="F3191" i="11"/>
  <c r="C3191" i="11"/>
  <c r="F3364" i="11"/>
  <c r="E3364" i="11"/>
  <c r="B3507" i="11"/>
  <c r="C3507" i="11"/>
  <c r="E4168" i="11"/>
  <c r="F4168" i="11"/>
  <c r="B4168" i="11"/>
  <c r="E4216" i="11"/>
  <c r="F4216" i="11"/>
  <c r="B2617" i="11"/>
  <c r="D2617" i="11"/>
  <c r="C2617" i="11"/>
  <c r="F2617" i="11"/>
  <c r="E2617" i="11"/>
  <c r="E2641" i="11"/>
  <c r="F2641" i="11"/>
  <c r="E2771" i="11"/>
  <c r="F2771" i="11"/>
  <c r="E2878" i="11"/>
  <c r="D2878" i="11"/>
  <c r="C2916" i="11"/>
  <c r="B2916" i="11"/>
  <c r="E3218" i="11"/>
  <c r="B3218" i="11"/>
  <c r="F3218" i="11"/>
  <c r="D3218" i="11"/>
  <c r="D3294" i="11"/>
  <c r="F3294" i="11"/>
  <c r="E3294" i="11"/>
  <c r="C3294" i="11"/>
  <c r="C4036" i="11"/>
  <c r="D4036" i="11"/>
  <c r="B4036" i="11"/>
  <c r="E2775" i="11"/>
  <c r="F2775" i="11"/>
  <c r="E2581" i="11"/>
  <c r="D2581" i="11"/>
  <c r="C2581" i="11"/>
  <c r="B2581" i="11"/>
  <c r="E2751" i="11"/>
  <c r="F2751" i="11"/>
  <c r="E2799" i="11"/>
  <c r="F2799" i="11"/>
  <c r="C2900" i="11"/>
  <c r="B2900" i="11"/>
  <c r="E2941" i="11"/>
  <c r="F2941" i="11"/>
  <c r="D2970" i="11"/>
  <c r="B2592" i="11"/>
  <c r="F2592" i="11"/>
  <c r="E2592" i="11"/>
  <c r="E3307" i="11"/>
  <c r="D3307" i="11"/>
  <c r="B3307" i="11"/>
  <c r="E3462" i="11"/>
  <c r="D3462" i="11"/>
  <c r="F3462" i="11"/>
  <c r="C3462" i="11"/>
  <c r="B3462" i="11"/>
  <c r="D4008" i="11"/>
  <c r="C4008" i="11"/>
  <c r="B4008" i="11"/>
  <c r="B2556" i="11"/>
  <c r="C2556" i="11"/>
  <c r="B2560" i="11"/>
  <c r="E2560" i="11"/>
  <c r="D2638" i="11"/>
  <c r="C2638" i="11"/>
  <c r="E2747" i="11"/>
  <c r="F2747" i="11"/>
  <c r="E2816" i="11"/>
  <c r="F2816" i="11"/>
  <c r="D3251" i="11"/>
  <c r="C3251" i="11"/>
  <c r="D3366" i="11"/>
  <c r="E3366" i="11"/>
  <c r="F3366" i="11"/>
  <c r="C3366" i="11"/>
  <c r="E3697" i="11"/>
  <c r="F3697" i="11"/>
  <c r="C3697" i="11"/>
  <c r="D3697" i="11"/>
  <c r="B3697" i="11"/>
  <c r="F3908" i="11"/>
  <c r="E3908" i="11"/>
  <c r="F3936" i="11"/>
  <c r="E3936" i="11"/>
  <c r="F3946" i="11"/>
  <c r="B3946" i="11"/>
  <c r="E3946" i="11"/>
  <c r="B3976" i="11"/>
  <c r="D3976" i="11"/>
  <c r="C3976" i="11"/>
  <c r="B2524" i="11"/>
  <c r="E2524" i="11"/>
  <c r="E2783" i="11"/>
  <c r="F2783" i="11"/>
  <c r="C2859" i="11"/>
  <c r="B2859" i="11"/>
  <c r="E2977" i="11"/>
  <c r="F2977" i="11"/>
  <c r="E3005" i="11"/>
  <c r="F3005" i="11"/>
  <c r="F3216" i="11"/>
  <c r="E3216" i="11"/>
  <c r="D3216" i="11"/>
  <c r="C2621" i="11"/>
  <c r="F2621" i="11"/>
  <c r="E2621" i="11"/>
  <c r="C2920" i="11"/>
  <c r="B2920" i="11"/>
  <c r="E2973" i="11"/>
  <c r="F2973" i="11"/>
  <c r="E3211" i="11"/>
  <c r="D3211" i="11"/>
  <c r="B3211" i="11"/>
  <c r="E3582" i="11"/>
  <c r="B3582" i="11"/>
  <c r="E3745" i="11"/>
  <c r="F3745" i="11"/>
  <c r="D3745" i="11"/>
  <c r="B3745" i="11"/>
  <c r="C3745" i="11"/>
  <c r="B2536" i="11"/>
  <c r="C2536" i="11"/>
  <c r="D2536" i="11"/>
  <c r="E2695" i="11"/>
  <c r="F2695" i="11"/>
  <c r="E2509" i="11"/>
  <c r="D2509" i="11"/>
  <c r="F2509" i="11"/>
  <c r="E2517" i="11"/>
  <c r="F2517" i="11"/>
  <c r="F2637" i="11"/>
  <c r="E2637" i="11"/>
  <c r="E3161" i="11"/>
  <c r="F3161" i="11"/>
  <c r="C3166" i="11"/>
  <c r="D3166" i="11"/>
  <c r="D3258" i="11"/>
  <c r="C3258" i="11"/>
  <c r="E3312" i="11"/>
  <c r="F3312" i="11"/>
  <c r="D4016" i="11"/>
  <c r="C4016" i="11"/>
  <c r="B2564" i="11"/>
  <c r="D2564" i="11"/>
  <c r="C2564" i="11"/>
  <c r="F2609" i="11"/>
  <c r="B2609" i="11"/>
  <c r="E2609" i="11"/>
  <c r="D2609" i="11"/>
  <c r="E2707" i="11"/>
  <c r="F2707" i="11"/>
  <c r="D2862" i="11"/>
  <c r="C2862" i="11"/>
  <c r="E2862" i="11"/>
  <c r="B2513" i="11"/>
  <c r="D2513" i="11"/>
  <c r="F2513" i="11"/>
  <c r="E2513" i="11"/>
  <c r="E2723" i="11"/>
  <c r="F2723" i="11"/>
  <c r="C2836" i="11"/>
  <c r="B2836" i="11"/>
  <c r="F2836" i="11"/>
  <c r="E3181" i="11"/>
  <c r="F3181" i="11"/>
  <c r="E3753" i="11"/>
  <c r="F3753" i="11"/>
  <c r="D3753" i="11"/>
  <c r="B3753" i="11"/>
  <c r="C3753" i="11"/>
  <c r="F3332" i="11"/>
  <c r="E3332" i="11"/>
  <c r="B3482" i="11"/>
  <c r="D3482" i="11"/>
  <c r="C3482" i="11"/>
  <c r="F2561" i="11"/>
  <c r="D2561" i="11"/>
  <c r="C2561" i="11"/>
  <c r="B2561" i="11"/>
  <c r="E2561" i="11"/>
  <c r="E2573" i="11"/>
  <c r="F2573" i="11"/>
  <c r="C2573" i="11"/>
  <c r="E2652" i="11"/>
  <c r="C2652" i="11"/>
  <c r="E2703" i="11"/>
  <c r="F2703" i="11"/>
  <c r="E2787" i="11"/>
  <c r="F2787" i="11"/>
  <c r="E2807" i="11"/>
  <c r="F2807" i="11"/>
  <c r="C2898" i="11"/>
  <c r="E3009" i="11"/>
  <c r="F3009" i="11"/>
  <c r="F3264" i="11"/>
  <c r="E3264" i="11"/>
  <c r="F3454" i="11"/>
  <c r="E3454" i="11"/>
  <c r="B3454" i="11"/>
  <c r="C3454" i="11"/>
  <c r="D3454" i="11"/>
  <c r="E2989" i="11"/>
  <c r="F2989" i="11"/>
  <c r="C3209" i="11"/>
  <c r="E3209" i="11"/>
  <c r="D3209" i="11"/>
  <c r="F3209" i="11"/>
  <c r="E3381" i="11"/>
  <c r="F3381" i="11"/>
  <c r="B3381" i="11"/>
  <c r="B3575" i="11"/>
  <c r="C3575" i="11"/>
  <c r="D2557" i="11"/>
  <c r="E2557" i="11"/>
  <c r="C2557" i="11"/>
  <c r="B2557" i="11"/>
  <c r="D2605" i="11"/>
  <c r="C2605" i="11"/>
  <c r="F2605" i="11"/>
  <c r="E2605" i="11"/>
  <c r="B2605" i="11"/>
  <c r="F2759" i="11"/>
  <c r="F2822" i="11"/>
  <c r="E2822" i="11"/>
  <c r="F2953" i="11"/>
  <c r="E2957" i="11"/>
  <c r="F2957" i="11"/>
  <c r="C3034" i="11"/>
  <c r="D3034" i="11"/>
  <c r="B3252" i="11"/>
  <c r="E3252" i="11"/>
  <c r="C3252" i="11"/>
  <c r="C3426" i="11"/>
  <c r="D3426" i="11"/>
  <c r="F3538" i="11"/>
  <c r="C3538" i="11"/>
  <c r="B3538" i="11"/>
  <c r="D2962" i="11"/>
  <c r="C2962" i="11"/>
  <c r="E3001" i="11"/>
  <c r="F3001" i="11"/>
  <c r="F3396" i="11"/>
  <c r="E3396" i="11"/>
  <c r="F2863" i="11"/>
  <c r="E2863" i="11"/>
  <c r="D3382" i="11"/>
  <c r="E3382" i="11"/>
  <c r="C3382" i="11"/>
  <c r="E3801" i="11"/>
  <c r="D3801" i="11"/>
  <c r="C3801" i="11"/>
  <c r="B3801" i="11"/>
  <c r="F3801" i="11"/>
  <c r="D3877" i="11"/>
  <c r="C3877" i="11"/>
  <c r="D4023" i="11"/>
  <c r="E4023" i="11"/>
  <c r="F4023" i="11"/>
  <c r="F2665" i="11"/>
  <c r="E2791" i="11"/>
  <c r="F2791" i="11"/>
  <c r="F2867" i="11"/>
  <c r="E2867" i="11"/>
  <c r="B2867" i="11"/>
  <c r="D3010" i="11"/>
  <c r="C3010" i="11"/>
  <c r="D3185" i="11"/>
  <c r="E3266" i="11"/>
  <c r="D3266" i="11"/>
  <c r="E3392" i="11"/>
  <c r="F3392" i="11"/>
  <c r="F3412" i="11"/>
  <c r="E3412" i="11"/>
  <c r="C3615" i="11"/>
  <c r="E3615" i="11"/>
  <c r="D3615" i="11"/>
  <c r="E3630" i="11"/>
  <c r="C3630" i="11"/>
  <c r="B3630" i="11"/>
  <c r="E3157" i="11"/>
  <c r="F3157" i="11"/>
  <c r="F3293" i="11"/>
  <c r="E3293" i="11"/>
  <c r="D3293" i="11"/>
  <c r="B3293" i="11"/>
  <c r="E3314" i="11"/>
  <c r="F3314" i="11"/>
  <c r="D3314" i="11"/>
  <c r="B3314" i="11"/>
  <c r="F3530" i="11"/>
  <c r="E3530" i="11"/>
  <c r="D3530" i="11"/>
  <c r="B3530" i="11"/>
  <c r="E3677" i="11"/>
  <c r="B3677" i="11"/>
  <c r="D3987" i="11"/>
  <c r="E3987" i="11"/>
  <c r="B4218" i="11"/>
  <c r="C4218" i="11"/>
  <c r="F4284" i="11"/>
  <c r="E4284" i="11"/>
  <c r="D2512" i="11"/>
  <c r="E2521" i="11"/>
  <c r="D2589" i="11"/>
  <c r="E2739" i="11"/>
  <c r="F2739" i="11"/>
  <c r="F2834" i="11"/>
  <c r="E2834" i="11"/>
  <c r="B2834" i="11"/>
  <c r="D2850" i="11"/>
  <c r="D2854" i="11"/>
  <c r="E2854" i="11"/>
  <c r="D2998" i="11"/>
  <c r="C3134" i="11"/>
  <c r="C3170" i="11"/>
  <c r="D3305" i="11"/>
  <c r="F3305" i="11"/>
  <c r="E3305" i="11"/>
  <c r="F3328" i="11"/>
  <c r="D3350" i="11"/>
  <c r="F3350" i="11"/>
  <c r="C3350" i="11"/>
  <c r="E3365" i="11"/>
  <c r="F3365" i="11"/>
  <c r="D3365" i="11"/>
  <c r="B3365" i="11"/>
  <c r="E3397" i="11"/>
  <c r="B3397" i="11"/>
  <c r="E3429" i="11"/>
  <c r="B3429" i="11"/>
  <c r="F3429" i="11"/>
  <c r="C3453" i="11"/>
  <c r="E3489" i="11"/>
  <c r="D3489" i="11"/>
  <c r="D3567" i="11"/>
  <c r="E3567" i="11"/>
  <c r="C3567" i="11"/>
  <c r="C3580" i="11"/>
  <c r="B3580" i="11"/>
  <c r="E3580" i="11"/>
  <c r="D3580" i="11"/>
  <c r="F3616" i="11"/>
  <c r="D3616" i="11"/>
  <c r="C3616" i="11"/>
  <c r="B3616" i="11"/>
  <c r="E3701" i="11"/>
  <c r="D3701" i="11"/>
  <c r="C3701" i="11"/>
  <c r="F3701" i="11"/>
  <c r="B3701" i="11"/>
  <c r="E3705" i="11"/>
  <c r="F3705" i="11"/>
  <c r="D3705" i="11"/>
  <c r="B3705" i="11"/>
  <c r="C3705" i="11"/>
  <c r="E3741" i="11"/>
  <c r="F3741" i="11"/>
  <c r="D3741" i="11"/>
  <c r="B3741" i="11"/>
  <c r="E3983" i="11"/>
  <c r="F3983" i="11"/>
  <c r="C4092" i="11"/>
  <c r="B4092" i="11"/>
  <c r="D4092" i="11"/>
  <c r="C4181" i="11"/>
  <c r="B4181" i="11"/>
  <c r="D3334" i="11"/>
  <c r="F3334" i="11"/>
  <c r="E3334" i="11"/>
  <c r="C3334" i="11"/>
  <c r="F3740" i="11"/>
  <c r="E3740" i="11"/>
  <c r="D4052" i="11"/>
  <c r="C4052" i="11"/>
  <c r="E2699" i="11"/>
  <c r="F2699" i="11"/>
  <c r="E2842" i="11"/>
  <c r="D2842" i="11"/>
  <c r="C2842" i="11"/>
  <c r="E2903" i="11"/>
  <c r="F2903" i="11"/>
  <c r="E2993" i="11"/>
  <c r="F2993" i="11"/>
  <c r="C2650" i="11"/>
  <c r="E2691" i="11"/>
  <c r="F2691" i="11"/>
  <c r="E2779" i="11"/>
  <c r="F2779" i="11"/>
  <c r="C2858" i="11"/>
  <c r="D2994" i="11"/>
  <c r="C2994" i="11"/>
  <c r="C3130" i="11"/>
  <c r="E3153" i="11"/>
  <c r="F3153" i="11"/>
  <c r="F3233" i="11"/>
  <c r="E3233" i="11"/>
  <c r="E3485" i="11"/>
  <c r="F3485" i="11"/>
  <c r="D3485" i="11"/>
  <c r="B3494" i="11"/>
  <c r="C3494" i="11"/>
  <c r="F3494" i="11"/>
  <c r="E3494" i="11"/>
  <c r="F3553" i="11"/>
  <c r="C3553" i="11"/>
  <c r="B3553" i="11"/>
  <c r="D3553" i="11"/>
  <c r="E3594" i="11"/>
  <c r="C3594" i="11"/>
  <c r="B3594" i="11"/>
  <c r="F3594" i="11"/>
  <c r="D3594" i="11"/>
  <c r="D3672" i="11"/>
  <c r="E3672" i="11"/>
  <c r="C3672" i="11"/>
  <c r="B3672" i="11"/>
  <c r="D3678" i="11"/>
  <c r="C3678" i="11"/>
  <c r="E3729" i="11"/>
  <c r="F3729" i="11"/>
  <c r="D3729" i="11"/>
  <c r="E3733" i="11"/>
  <c r="F3733" i="11"/>
  <c r="C3733" i="11"/>
  <c r="D3733" i="11"/>
  <c r="B3733" i="11"/>
  <c r="E3769" i="11"/>
  <c r="F3769" i="11"/>
  <c r="D3769" i="11"/>
  <c r="C3769" i="11"/>
  <c r="B3769" i="11"/>
  <c r="E3813" i="11"/>
  <c r="D3813" i="11"/>
  <c r="C3813" i="11"/>
  <c r="B3813" i="11"/>
  <c r="F3813" i="11"/>
  <c r="E4456" i="11"/>
  <c r="F4456" i="11"/>
  <c r="E2828" i="11"/>
  <c r="F2828" i="11"/>
  <c r="D2882" i="11"/>
  <c r="C2882" i="11"/>
  <c r="C3313" i="11"/>
  <c r="D3313" i="11"/>
  <c r="D3470" i="11"/>
  <c r="E3470" i="11"/>
  <c r="F3470" i="11"/>
  <c r="B4012" i="11"/>
  <c r="C4012" i="11"/>
  <c r="D4072" i="11"/>
  <c r="B4072" i="11"/>
  <c r="C4072" i="11"/>
  <c r="D4123" i="11"/>
  <c r="F4123" i="11"/>
  <c r="E4123" i="11"/>
  <c r="C4133" i="11"/>
  <c r="B4133" i="11"/>
  <c r="E4139" i="11"/>
  <c r="C4139" i="11"/>
  <c r="B4179" i="11"/>
  <c r="E4179" i="11"/>
  <c r="F4179" i="11"/>
  <c r="E3971" i="11"/>
  <c r="F3971" i="11"/>
  <c r="D4047" i="11"/>
  <c r="F4047" i="11"/>
  <c r="E4047" i="11"/>
  <c r="C4245" i="11"/>
  <c r="E4245" i="11"/>
  <c r="B4245" i="11"/>
  <c r="B2593" i="11"/>
  <c r="F2593" i="11"/>
  <c r="E3349" i="11"/>
  <c r="F3349" i="11"/>
  <c r="F3644" i="11"/>
  <c r="C3644" i="11"/>
  <c r="B3644" i="11"/>
  <c r="F2549" i="11"/>
  <c r="C2640" i="11"/>
  <c r="D2670" i="11"/>
  <c r="C2670" i="11"/>
  <c r="F2687" i="11"/>
  <c r="F2731" i="11"/>
  <c r="D2858" i="11"/>
  <c r="F2965" i="11"/>
  <c r="E2969" i="11"/>
  <c r="F2969" i="11"/>
  <c r="C3106" i="11"/>
  <c r="D3106" i="11"/>
  <c r="C3126" i="11"/>
  <c r="E3190" i="11"/>
  <c r="C3190" i="11"/>
  <c r="F3197" i="11"/>
  <c r="C3197" i="11"/>
  <c r="B3197" i="11"/>
  <c r="F3229" i="11"/>
  <c r="E3229" i="11"/>
  <c r="D3246" i="11"/>
  <c r="F3246" i="11"/>
  <c r="E3298" i="11"/>
  <c r="F3298" i="11"/>
  <c r="F3380" i="11"/>
  <c r="E3380" i="11"/>
  <c r="B3453" i="11"/>
  <c r="F3453" i="11"/>
  <c r="E3473" i="11"/>
  <c r="F3473" i="11"/>
  <c r="D3473" i="11"/>
  <c r="B3503" i="11"/>
  <c r="C3503" i="11"/>
  <c r="F3541" i="11"/>
  <c r="E3541" i="11"/>
  <c r="F3589" i="11"/>
  <c r="C3589" i="11"/>
  <c r="E3663" i="11"/>
  <c r="D3663" i="11"/>
  <c r="D3706" i="11"/>
  <c r="C3706" i="11"/>
  <c r="F3979" i="11"/>
  <c r="E3979" i="11"/>
  <c r="F4470" i="11"/>
  <c r="B4470" i="11"/>
  <c r="D4470" i="11"/>
  <c r="F3245" i="11"/>
  <c r="E3245" i="11"/>
  <c r="B3245" i="11"/>
  <c r="C3602" i="11"/>
  <c r="B3602" i="11"/>
  <c r="E3259" i="11"/>
  <c r="B3259" i="11"/>
  <c r="C2674" i="11"/>
  <c r="D2674" i="11"/>
  <c r="F2839" i="11"/>
  <c r="D2982" i="11"/>
  <c r="D3394" i="11"/>
  <c r="B3449" i="11"/>
  <c r="F3449" i="11"/>
  <c r="E3673" i="11"/>
  <c r="F3673" i="11"/>
  <c r="D3673" i="11"/>
  <c r="B3673" i="11"/>
  <c r="C3673" i="11"/>
  <c r="E3773" i="11"/>
  <c r="F3773" i="11"/>
  <c r="C3773" i="11"/>
  <c r="B3853" i="11"/>
  <c r="D3853" i="11"/>
  <c r="C3853" i="11"/>
  <c r="B3964" i="11"/>
  <c r="D3964" i="11"/>
  <c r="C3964" i="11"/>
  <c r="D4040" i="11"/>
  <c r="C4040" i="11"/>
  <c r="B4040" i="11"/>
  <c r="D4116" i="11"/>
  <c r="B4116" i="11"/>
  <c r="F4312" i="11"/>
  <c r="E4312" i="11"/>
  <c r="F4372" i="11"/>
  <c r="E4372" i="11"/>
  <c r="F4452" i="11"/>
  <c r="E4452" i="11"/>
  <c r="D2922" i="11"/>
  <c r="C2922" i="11"/>
  <c r="E3210" i="11"/>
  <c r="C3210" i="11"/>
  <c r="B3210" i="11"/>
  <c r="E3446" i="11"/>
  <c r="D3446" i="11"/>
  <c r="C3446" i="11"/>
  <c r="B3446" i="11"/>
  <c r="F3446" i="11"/>
  <c r="F3565" i="11"/>
  <c r="E3565" i="11"/>
  <c r="F3892" i="11"/>
  <c r="E3892" i="11"/>
  <c r="F2545" i="11"/>
  <c r="C2545" i="11"/>
  <c r="D2658" i="11"/>
  <c r="B2658" i="11"/>
  <c r="E2727" i="11"/>
  <c r="F2727" i="11"/>
  <c r="C2855" i="11"/>
  <c r="B2855" i="11"/>
  <c r="D2978" i="11"/>
  <c r="C2978" i="11"/>
  <c r="C3224" i="11"/>
  <c r="D3224" i="11"/>
  <c r="D3299" i="11"/>
  <c r="C3299" i="11"/>
  <c r="E3333" i="11"/>
  <c r="F3333" i="11"/>
  <c r="D3333" i="11"/>
  <c r="F3376" i="11"/>
  <c r="E3376" i="11"/>
  <c r="E3486" i="11"/>
  <c r="D3486" i="11"/>
  <c r="F3486" i="11"/>
  <c r="C3486" i="11"/>
  <c r="F3664" i="11"/>
  <c r="D3664" i="11"/>
  <c r="C3664" i="11"/>
  <c r="B3664" i="11"/>
  <c r="E3717" i="11"/>
  <c r="F3717" i="11"/>
  <c r="D3717" i="11"/>
  <c r="B3717" i="11"/>
  <c r="C3717" i="11"/>
  <c r="E3721" i="11"/>
  <c r="C3721" i="11"/>
  <c r="B3721" i="11"/>
  <c r="F3721" i="11"/>
  <c r="D3721" i="11"/>
  <c r="D4003" i="11"/>
  <c r="F4003" i="11"/>
  <c r="E4003" i="11"/>
  <c r="B2847" i="11"/>
  <c r="C2914" i="11"/>
  <c r="E3424" i="11"/>
  <c r="D3581" i="11"/>
  <c r="C3581" i="11"/>
  <c r="B3635" i="11"/>
  <c r="F3635" i="11"/>
  <c r="E3635" i="11"/>
  <c r="D3635" i="11"/>
  <c r="C3657" i="11"/>
  <c r="B3657" i="11"/>
  <c r="F3662" i="11"/>
  <c r="D3662" i="11"/>
  <c r="C3662" i="11"/>
  <c r="B3671" i="11"/>
  <c r="D3671" i="11"/>
  <c r="E3725" i="11"/>
  <c r="D3725" i="11"/>
  <c r="C3725" i="11"/>
  <c r="D3995" i="11"/>
  <c r="F3995" i="11"/>
  <c r="E3995" i="11"/>
  <c r="D4172" i="11"/>
  <c r="E4172" i="11"/>
  <c r="C4172" i="11"/>
  <c r="B4172" i="11"/>
  <c r="F4172" i="11"/>
  <c r="E4186" i="11"/>
  <c r="F4186" i="11"/>
  <c r="E4252" i="11"/>
  <c r="F4252" i="11"/>
  <c r="B3478" i="11"/>
  <c r="C3478" i="11"/>
  <c r="D3490" i="11"/>
  <c r="F3490" i="11"/>
  <c r="E3490" i="11"/>
  <c r="F3542" i="11"/>
  <c r="E3542" i="11"/>
  <c r="D3542" i="11"/>
  <c r="B3542" i="11"/>
  <c r="E3737" i="11"/>
  <c r="F3737" i="11"/>
  <c r="D3737" i="11"/>
  <c r="E4138" i="11"/>
  <c r="D4138" i="11"/>
  <c r="F4138" i="11"/>
  <c r="D4229" i="11"/>
  <c r="E4229" i="11"/>
  <c r="F4229" i="11"/>
  <c r="F4388" i="11"/>
  <c r="E4388" i="11"/>
  <c r="B3445" i="11"/>
  <c r="F3445" i="11"/>
  <c r="E3445" i="11"/>
  <c r="F3596" i="11"/>
  <c r="B3596" i="11"/>
  <c r="C3596" i="11"/>
  <c r="D3622" i="11"/>
  <c r="C3622" i="11"/>
  <c r="F3700" i="11"/>
  <c r="E3700" i="11"/>
  <c r="B3700" i="11"/>
  <c r="D3718" i="11"/>
  <c r="C3718" i="11"/>
  <c r="E3765" i="11"/>
  <c r="C3765" i="11"/>
  <c r="B3765" i="11"/>
  <c r="F3765" i="11"/>
  <c r="D3765" i="11"/>
  <c r="E3793" i="11"/>
  <c r="F3793" i="11"/>
  <c r="D3793" i="11"/>
  <c r="E3833" i="11"/>
  <c r="D3833" i="11"/>
  <c r="C3833" i="11"/>
  <c r="B3833" i="11"/>
  <c r="F3833" i="11"/>
  <c r="D4019" i="11"/>
  <c r="F4019" i="11"/>
  <c r="E4019" i="11"/>
  <c r="B4024" i="11"/>
  <c r="C4024" i="11"/>
  <c r="D4024" i="11"/>
  <c r="D4043" i="11"/>
  <c r="F4043" i="11"/>
  <c r="E4043" i="11"/>
  <c r="F4356" i="11"/>
  <c r="E4356" i="11"/>
  <c r="B3461" i="11"/>
  <c r="F3461" i="11"/>
  <c r="E3461" i="11"/>
  <c r="C3461" i="11"/>
  <c r="F3514" i="11"/>
  <c r="C3514" i="11"/>
  <c r="F3526" i="11"/>
  <c r="C3526" i="11"/>
  <c r="F3552" i="11"/>
  <c r="F3560" i="11"/>
  <c r="E3560" i="11"/>
  <c r="C3560" i="11"/>
  <c r="B3574" i="11"/>
  <c r="D3574" i="11"/>
  <c r="C3574" i="11"/>
  <c r="B3623" i="11"/>
  <c r="C3623" i="11"/>
  <c r="F3637" i="11"/>
  <c r="B3637" i="11"/>
  <c r="E3642" i="11"/>
  <c r="D3642" i="11"/>
  <c r="F3642" i="11"/>
  <c r="C3642" i="11"/>
  <c r="D3684" i="11"/>
  <c r="F3684" i="11"/>
  <c r="E3684" i="11"/>
  <c r="E3757" i="11"/>
  <c r="F3757" i="11"/>
  <c r="B3757" i="11"/>
  <c r="E3777" i="11"/>
  <c r="F3777" i="11"/>
  <c r="D3777" i="11"/>
  <c r="C3777" i="11"/>
  <c r="E3781" i="11"/>
  <c r="F3781" i="11"/>
  <c r="C3781" i="11"/>
  <c r="D3781" i="11"/>
  <c r="D3960" i="11"/>
  <c r="C3960" i="11"/>
  <c r="D4039" i="11"/>
  <c r="F4039" i="11"/>
  <c r="D4087" i="11"/>
  <c r="E4087" i="11"/>
  <c r="D4119" i="11"/>
  <c r="F4119" i="11"/>
  <c r="E4119" i="11"/>
  <c r="D4124" i="11"/>
  <c r="C4124" i="11"/>
  <c r="E4249" i="11"/>
  <c r="C4249" i="11"/>
  <c r="E3413" i="11"/>
  <c r="B3413" i="11"/>
  <c r="F3518" i="11"/>
  <c r="E3518" i="11"/>
  <c r="C3518" i="11"/>
  <c r="B3518" i="11"/>
  <c r="F3548" i="11"/>
  <c r="B3548" i="11"/>
  <c r="E3601" i="11"/>
  <c r="D3601" i="11"/>
  <c r="D3628" i="11"/>
  <c r="C3628" i="11"/>
  <c r="E3628" i="11"/>
  <c r="B3628" i="11"/>
  <c r="E3689" i="11"/>
  <c r="F3689" i="11"/>
  <c r="D3689" i="11"/>
  <c r="B3689" i="11"/>
  <c r="E3709" i="11"/>
  <c r="F3709" i="11"/>
  <c r="D3709" i="11"/>
  <c r="C3709" i="11"/>
  <c r="B3709" i="11"/>
  <c r="E3825" i="11"/>
  <c r="F3825" i="11"/>
  <c r="C3825" i="11"/>
  <c r="D3825" i="11"/>
  <c r="B3825" i="11"/>
  <c r="D4020" i="11"/>
  <c r="C4020" i="11"/>
  <c r="B4020" i="11"/>
  <c r="D4044" i="11"/>
  <c r="C4044" i="11"/>
  <c r="B4044" i="11"/>
  <c r="D4079" i="11"/>
  <c r="E4079" i="11"/>
  <c r="F3441" i="11"/>
  <c r="D3546" i="11"/>
  <c r="D3629" i="11"/>
  <c r="E3841" i="11"/>
  <c r="F3841" i="11"/>
  <c r="D3841" i="11"/>
  <c r="D3873" i="11"/>
  <c r="C3873" i="11"/>
  <c r="B3873" i="11"/>
  <c r="D3984" i="11"/>
  <c r="C3984" i="11"/>
  <c r="D4035" i="11"/>
  <c r="F4035" i="11"/>
  <c r="E4035" i="11"/>
  <c r="D4080" i="11"/>
  <c r="C4080" i="11"/>
  <c r="B4080" i="11"/>
  <c r="E4173" i="11"/>
  <c r="D4173" i="11"/>
  <c r="F4304" i="11"/>
  <c r="E4424" i="11"/>
  <c r="F4424" i="11"/>
  <c r="F3546" i="11"/>
  <c r="E3713" i="11"/>
  <c r="F3713" i="11"/>
  <c r="B3713" i="11"/>
  <c r="E3829" i="11"/>
  <c r="C3829" i="11"/>
  <c r="F3829" i="11"/>
  <c r="D3829" i="11"/>
  <c r="E3837" i="11"/>
  <c r="C3837" i="11"/>
  <c r="B3837" i="11"/>
  <c r="F3888" i="11"/>
  <c r="E3888" i="11"/>
  <c r="D4048" i="11"/>
  <c r="C4048" i="11"/>
  <c r="C4076" i="11"/>
  <c r="B4076" i="11"/>
  <c r="D4120" i="11"/>
  <c r="C4120" i="11"/>
  <c r="B4120" i="11"/>
  <c r="C4200" i="11"/>
  <c r="E4200" i="11"/>
  <c r="D4200" i="11"/>
  <c r="F4200" i="11"/>
  <c r="B3587" i="11"/>
  <c r="F3587" i="11"/>
  <c r="C3587" i="11"/>
  <c r="C3649" i="11"/>
  <c r="B3649" i="11"/>
  <c r="E3749" i="11"/>
  <c r="C3749" i="11"/>
  <c r="B3749" i="11"/>
  <c r="E3797" i="11"/>
  <c r="F3797" i="11"/>
  <c r="B3797" i="11"/>
  <c r="D3797" i="11"/>
  <c r="C3797" i="11"/>
  <c r="F3864" i="11"/>
  <c r="E3864" i="11"/>
  <c r="F3916" i="11"/>
  <c r="E3916" i="11"/>
  <c r="E3949" i="11"/>
  <c r="C3949" i="11"/>
  <c r="E3959" i="11"/>
  <c r="F3959" i="11"/>
  <c r="D4027" i="11"/>
  <c r="F4027" i="11"/>
  <c r="D4107" i="11"/>
  <c r="F4107" i="11"/>
  <c r="E4107" i="11"/>
  <c r="C4112" i="11"/>
  <c r="D4112" i="11"/>
  <c r="D4166" i="11"/>
  <c r="C4166" i="11"/>
  <c r="F4166" i="11"/>
  <c r="F4332" i="11"/>
  <c r="E4332" i="11"/>
  <c r="E4416" i="11"/>
  <c r="F4416" i="11"/>
  <c r="C4474" i="11"/>
  <c r="F4474" i="11"/>
  <c r="E4474" i="11"/>
  <c r="E3693" i="11"/>
  <c r="B3693" i="11"/>
  <c r="D4011" i="11"/>
  <c r="F4011" i="11"/>
  <c r="E4011" i="11"/>
  <c r="B4032" i="11"/>
  <c r="C4032" i="11"/>
  <c r="D4225" i="11"/>
  <c r="B4225" i="11"/>
  <c r="F4225" i="11"/>
  <c r="F3600" i="11"/>
  <c r="E3600" i="11"/>
  <c r="D3600" i="11"/>
  <c r="F3608" i="11"/>
  <c r="C3608" i="11"/>
  <c r="B3608" i="11"/>
  <c r="E3685" i="11"/>
  <c r="F3685" i="11"/>
  <c r="B3685" i="11"/>
  <c r="E3789" i="11"/>
  <c r="C3789" i="11"/>
  <c r="B3789" i="11"/>
  <c r="F3844" i="11"/>
  <c r="E3844" i="11"/>
  <c r="D3999" i="11"/>
  <c r="E3999" i="11"/>
  <c r="F3999" i="11"/>
  <c r="D4015" i="11"/>
  <c r="F4015" i="11"/>
  <c r="D4068" i="11"/>
  <c r="C4068" i="11"/>
  <c r="F4095" i="11"/>
  <c r="E4095" i="11"/>
  <c r="D4099" i="11"/>
  <c r="E4099" i="11"/>
  <c r="D4180" i="11"/>
  <c r="C4180" i="11"/>
  <c r="E4180" i="11"/>
  <c r="F4217" i="11"/>
  <c r="B4217" i="11"/>
  <c r="F4348" i="11"/>
  <c r="E4348" i="11"/>
  <c r="E4432" i="11"/>
  <c r="F4432" i="11"/>
  <c r="F3529" i="11"/>
  <c r="E3529" i="11"/>
  <c r="E3761" i="11"/>
  <c r="F3761" i="11"/>
  <c r="B3761" i="11"/>
  <c r="E3785" i="11"/>
  <c r="F3785" i="11"/>
  <c r="B3785" i="11"/>
  <c r="D3849" i="11"/>
  <c r="B3849" i="11"/>
  <c r="D3991" i="11"/>
  <c r="F3991" i="11"/>
  <c r="C4028" i="11"/>
  <c r="B4028" i="11"/>
  <c r="F4059" i="11"/>
  <c r="E4059" i="11"/>
  <c r="C4152" i="11"/>
  <c r="F4152" i="11"/>
  <c r="E4152" i="11"/>
  <c r="C4193" i="11"/>
  <c r="D4193" i="11"/>
  <c r="F4193" i="11"/>
  <c r="E4221" i="11"/>
  <c r="B4221" i="11"/>
  <c r="F4221" i="11"/>
  <c r="D3559" i="11"/>
  <c r="C3674" i="11"/>
  <c r="C3972" i="11"/>
  <c r="B3805" i="11"/>
  <c r="F3860" i="11"/>
  <c r="E3860" i="11"/>
  <c r="F3884" i="11"/>
  <c r="E3884" i="11"/>
  <c r="E3952" i="11"/>
  <c r="F3952" i="11"/>
  <c r="D3952" i="11"/>
  <c r="D4083" i="11"/>
  <c r="F4083" i="11"/>
  <c r="E4083" i="11"/>
  <c r="C4145" i="11"/>
  <c r="E4145" i="11"/>
  <c r="F4340" i="11"/>
  <c r="E4340" i="11"/>
  <c r="F3805" i="11"/>
  <c r="D3988" i="11"/>
  <c r="C3988" i="11"/>
  <c r="B3988" i="11"/>
  <c r="B3996" i="11"/>
  <c r="C4000" i="11"/>
  <c r="E4132" i="11"/>
  <c r="D4132" i="11"/>
  <c r="C4132" i="11"/>
  <c r="D4146" i="11"/>
  <c r="B4146" i="11"/>
  <c r="F4160" i="11"/>
  <c r="C4160" i="11"/>
  <c r="F4268" i="11"/>
  <c r="E4268" i="11"/>
  <c r="E3788" i="11"/>
  <c r="D3821" i="11"/>
  <c r="D4004" i="11"/>
  <c r="F4240" i="11"/>
  <c r="F3868" i="11"/>
  <c r="E3868" i="11"/>
  <c r="F4055" i="11"/>
  <c r="E4055" i="11"/>
  <c r="D4088" i="11"/>
  <c r="C4088" i="11"/>
  <c r="D4128" i="11"/>
  <c r="C4128" i="11"/>
  <c r="E4207" i="11"/>
  <c r="F4207" i="11"/>
  <c r="D4207" i="11"/>
  <c r="F4308" i="11"/>
  <c r="E4308" i="11"/>
  <c r="F3809" i="11"/>
  <c r="C3945" i="11"/>
  <c r="B4153" i="11"/>
  <c r="E4320" i="11"/>
  <c r="E4324" i="11"/>
  <c r="E4364" i="11"/>
  <c r="C4153" i="11"/>
  <c r="E4316" i="11"/>
  <c r="E4396" i="11"/>
  <c r="F2250" i="11"/>
  <c r="C2250" i="11"/>
  <c r="E2250" i="11"/>
  <c r="D2250" i="11"/>
  <c r="B2250" i="11"/>
  <c r="B2265" i="11"/>
  <c r="F2265" i="11"/>
  <c r="E2265" i="11"/>
  <c r="D2265" i="11"/>
  <c r="E2276" i="11"/>
  <c r="D2276" i="11"/>
  <c r="C2276" i="11"/>
  <c r="B2276" i="11"/>
  <c r="F2298" i="11"/>
  <c r="E2298" i="11"/>
  <c r="D2298" i="11"/>
  <c r="C2298" i="11"/>
  <c r="B2298" i="11"/>
  <c r="F2335" i="11"/>
  <c r="E2335" i="11"/>
  <c r="D2335" i="11"/>
  <c r="C2335" i="11"/>
  <c r="B2335" i="11"/>
  <c r="F2346" i="11"/>
  <c r="E2346" i="11"/>
  <c r="D2346" i="11"/>
  <c r="C2346" i="11"/>
  <c r="B2346" i="11"/>
  <c r="E2372" i="11"/>
  <c r="D2372" i="11"/>
  <c r="C2372" i="11"/>
  <c r="B2372" i="11"/>
  <c r="F2394" i="11"/>
  <c r="E2394" i="11"/>
  <c r="D2394" i="11"/>
  <c r="C2394" i="11"/>
  <c r="B2394" i="11"/>
  <c r="E2420" i="11"/>
  <c r="D2420" i="11"/>
  <c r="C2420" i="11"/>
  <c r="B2420" i="11"/>
  <c r="F2450" i="11"/>
  <c r="E2450" i="11"/>
  <c r="D2450" i="11"/>
  <c r="C2450" i="11"/>
  <c r="B2450" i="11"/>
  <c r="F2466" i="11"/>
  <c r="E2466" i="11"/>
  <c r="D2466" i="11"/>
  <c r="C2466" i="11"/>
  <c r="B2466" i="11"/>
  <c r="F2482" i="11"/>
  <c r="E2482" i="11"/>
  <c r="D2482" i="11"/>
  <c r="C2482" i="11"/>
  <c r="B2482" i="11"/>
  <c r="F2498" i="11"/>
  <c r="E2498" i="11"/>
  <c r="D2498" i="11"/>
  <c r="C2498" i="11"/>
  <c r="B2498" i="11"/>
  <c r="F2243" i="11"/>
  <c r="E2243" i="11"/>
  <c r="D2243" i="11"/>
  <c r="C2243" i="11"/>
  <c r="B2243" i="11"/>
  <c r="F2254" i="11"/>
  <c r="E2254" i="11"/>
  <c r="C2254" i="11"/>
  <c r="D2254" i="11"/>
  <c r="B2254" i="11"/>
  <c r="E2280" i="11"/>
  <c r="D2280" i="11"/>
  <c r="C2280" i="11"/>
  <c r="B2280" i="11"/>
  <c r="B2317" i="11"/>
  <c r="F2317" i="11"/>
  <c r="E2317" i="11"/>
  <c r="D2317" i="11"/>
  <c r="F2339" i="11"/>
  <c r="E2339" i="11"/>
  <c r="D2339" i="11"/>
  <c r="C2339" i="11"/>
  <c r="B2339" i="11"/>
  <c r="F2350" i="11"/>
  <c r="E2350" i="11"/>
  <c r="D2350" i="11"/>
  <c r="C2350" i="11"/>
  <c r="B2350" i="11"/>
  <c r="B2365" i="11"/>
  <c r="F2365" i="11"/>
  <c r="E2365" i="11"/>
  <c r="D2365" i="11"/>
  <c r="E2376" i="11"/>
  <c r="D2376" i="11"/>
  <c r="C2376" i="11"/>
  <c r="B2376" i="11"/>
  <c r="F2387" i="11"/>
  <c r="E2387" i="11"/>
  <c r="D2387" i="11"/>
  <c r="C2387" i="11"/>
  <c r="B2387" i="11"/>
  <c r="F2398" i="11"/>
  <c r="E2398" i="11"/>
  <c r="D2398" i="11"/>
  <c r="C2398" i="11"/>
  <c r="B2398" i="11"/>
  <c r="B2413" i="11"/>
  <c r="F2413" i="11"/>
  <c r="E2413" i="11"/>
  <c r="D2413" i="11"/>
  <c r="E2424" i="11"/>
  <c r="D2424" i="11"/>
  <c r="C2424" i="11"/>
  <c r="B2424" i="11"/>
  <c r="F2435" i="11"/>
  <c r="E2435" i="11"/>
  <c r="D2435" i="11"/>
  <c r="C2435" i="11"/>
  <c r="B2435" i="11"/>
  <c r="F2446" i="11"/>
  <c r="E2446" i="11"/>
  <c r="D2446" i="11"/>
  <c r="C2446" i="11"/>
  <c r="B2446" i="11"/>
  <c r="E2456" i="11"/>
  <c r="D2456" i="11"/>
  <c r="C2456" i="11"/>
  <c r="B2456" i="11"/>
  <c r="F2456" i="11"/>
  <c r="E2472" i="11"/>
  <c r="D2472" i="11"/>
  <c r="C2472" i="11"/>
  <c r="B2472" i="11"/>
  <c r="F2472" i="11"/>
  <c r="E2488" i="11"/>
  <c r="D2488" i="11"/>
  <c r="C2488" i="11"/>
  <c r="B2488" i="11"/>
  <c r="F2488" i="11"/>
  <c r="E2504" i="11"/>
  <c r="D2504" i="11"/>
  <c r="C2504" i="11"/>
  <c r="B2504" i="11"/>
  <c r="F2504" i="11"/>
  <c r="B2508" i="11"/>
  <c r="E2508" i="11"/>
  <c r="D2508" i="11"/>
  <c r="C2508" i="11"/>
  <c r="F2508" i="11"/>
  <c r="E2515" i="11"/>
  <c r="C2515" i="11"/>
  <c r="B2515" i="11"/>
  <c r="F2515" i="11"/>
  <c r="D2515" i="11"/>
  <c r="F2522" i="11"/>
  <c r="E2522" i="11"/>
  <c r="D2522" i="11"/>
  <c r="C2522" i="11"/>
  <c r="B2522" i="11"/>
  <c r="F2287" i="11"/>
  <c r="E2287" i="11"/>
  <c r="D2287" i="11"/>
  <c r="C2287" i="11"/>
  <c r="B2287" i="11"/>
  <c r="B2313" i="11"/>
  <c r="F2313" i="11"/>
  <c r="E2313" i="11"/>
  <c r="D2313" i="11"/>
  <c r="E2324" i="11"/>
  <c r="D2324" i="11"/>
  <c r="C2324" i="11"/>
  <c r="B2324" i="11"/>
  <c r="B2361" i="11"/>
  <c r="F2361" i="11"/>
  <c r="E2361" i="11"/>
  <c r="D2361" i="11"/>
  <c r="F2383" i="11"/>
  <c r="E2383" i="11"/>
  <c r="D2383" i="11"/>
  <c r="C2383" i="11"/>
  <c r="B2383" i="11"/>
  <c r="B2409" i="11"/>
  <c r="F2409" i="11"/>
  <c r="E2409" i="11"/>
  <c r="D2409" i="11"/>
  <c r="F2431" i="11"/>
  <c r="E2431" i="11"/>
  <c r="D2431" i="11"/>
  <c r="C2431" i="11"/>
  <c r="B2431" i="11"/>
  <c r="F2442" i="11"/>
  <c r="E2442" i="11"/>
  <c r="D2442" i="11"/>
  <c r="C2442" i="11"/>
  <c r="B2442" i="11"/>
  <c r="B2461" i="11"/>
  <c r="F2461" i="11"/>
  <c r="E2461" i="11"/>
  <c r="D2461" i="11"/>
  <c r="C2461" i="11"/>
  <c r="B2477" i="11"/>
  <c r="C2477" i="11"/>
  <c r="F2477" i="11"/>
  <c r="E2477" i="11"/>
  <c r="D2477" i="11"/>
  <c r="B2493" i="11"/>
  <c r="F2493" i="11"/>
  <c r="E2493" i="11"/>
  <c r="C2493" i="11"/>
  <c r="D2493" i="11"/>
  <c r="B2269" i="11"/>
  <c r="F2269" i="11"/>
  <c r="E2269" i="11"/>
  <c r="D2269" i="11"/>
  <c r="F2291" i="11"/>
  <c r="E2291" i="11"/>
  <c r="D2291" i="11"/>
  <c r="C2291" i="11"/>
  <c r="B2291" i="11"/>
  <c r="F2302" i="11"/>
  <c r="E2302" i="11"/>
  <c r="D2302" i="11"/>
  <c r="C2302" i="11"/>
  <c r="B2302" i="11"/>
  <c r="E2328" i="11"/>
  <c r="D2328" i="11"/>
  <c r="C2328" i="11"/>
  <c r="B2328" i="11"/>
  <c r="F2247" i="11"/>
  <c r="E2247" i="11"/>
  <c r="D2247" i="11"/>
  <c r="C2247" i="11"/>
  <c r="B2247" i="11"/>
  <c r="F2258" i="11"/>
  <c r="E2258" i="11"/>
  <c r="D2258" i="11"/>
  <c r="C2258" i="11"/>
  <c r="B2258" i="11"/>
  <c r="B2273" i="11"/>
  <c r="F2273" i="11"/>
  <c r="E2273" i="11"/>
  <c r="D2273" i="11"/>
  <c r="E2284" i="11"/>
  <c r="D2284" i="11"/>
  <c r="C2284" i="11"/>
  <c r="B2284" i="11"/>
  <c r="F2295" i="11"/>
  <c r="E2295" i="11"/>
  <c r="D2295" i="11"/>
  <c r="C2295" i="11"/>
  <c r="B2295" i="11"/>
  <c r="F2306" i="11"/>
  <c r="E2306" i="11"/>
  <c r="D2306" i="11"/>
  <c r="C2306" i="11"/>
  <c r="B2306" i="11"/>
  <c r="B2321" i="11"/>
  <c r="F2321" i="11"/>
  <c r="E2321" i="11"/>
  <c r="D2321" i="11"/>
  <c r="E2332" i="11"/>
  <c r="D2332" i="11"/>
  <c r="C2332" i="11"/>
  <c r="B2332" i="11"/>
  <c r="F2343" i="11"/>
  <c r="E2343" i="11"/>
  <c r="D2343" i="11"/>
  <c r="C2343" i="11"/>
  <c r="B2343" i="11"/>
  <c r="F2354" i="11"/>
  <c r="E2354" i="11"/>
  <c r="D2354" i="11"/>
  <c r="C2354" i="11"/>
  <c r="B2354" i="11"/>
  <c r="B2369" i="11"/>
  <c r="F2369" i="11"/>
  <c r="E2369" i="11"/>
  <c r="D2369" i="11"/>
  <c r="E2380" i="11"/>
  <c r="D2380" i="11"/>
  <c r="C2380" i="11"/>
  <c r="B2380" i="11"/>
  <c r="F2391" i="11"/>
  <c r="E2391" i="11"/>
  <c r="D2391" i="11"/>
  <c r="C2391" i="11"/>
  <c r="B2391" i="11"/>
  <c r="F2402" i="11"/>
  <c r="E2402" i="11"/>
  <c r="D2402" i="11"/>
  <c r="C2402" i="11"/>
  <c r="B2402" i="11"/>
  <c r="B2417" i="11"/>
  <c r="F2417" i="11"/>
  <c r="E2417" i="11"/>
  <c r="D2417" i="11"/>
  <c r="E2428" i="11"/>
  <c r="D2428" i="11"/>
  <c r="C2428" i="11"/>
  <c r="B2428" i="11"/>
  <c r="F2439" i="11"/>
  <c r="E2439" i="11"/>
  <c r="D2439" i="11"/>
  <c r="C2439" i="11"/>
  <c r="B2439" i="11"/>
  <c r="F2451" i="11"/>
  <c r="E2451" i="11"/>
  <c r="D2451" i="11"/>
  <c r="C2451" i="11"/>
  <c r="B2451" i="11"/>
  <c r="F2467" i="11"/>
  <c r="E2467" i="11"/>
  <c r="D2467" i="11"/>
  <c r="C2467" i="11"/>
  <c r="B2467" i="11"/>
  <c r="F2483" i="11"/>
  <c r="E2483" i="11"/>
  <c r="D2483" i="11"/>
  <c r="C2483" i="11"/>
  <c r="B2483" i="11"/>
  <c r="F2499" i="11"/>
  <c r="E2499" i="11"/>
  <c r="D2499" i="11"/>
  <c r="C2499" i="11"/>
  <c r="B2499" i="11"/>
  <c r="E2519" i="11"/>
  <c r="C2519" i="11"/>
  <c r="B2519" i="11"/>
  <c r="F2519" i="11"/>
  <c r="D2519" i="11"/>
  <c r="B2325" i="11"/>
  <c r="F2325" i="11"/>
  <c r="E2325" i="11"/>
  <c r="D2325" i="11"/>
  <c r="B2373" i="11"/>
  <c r="F2373" i="11"/>
  <c r="E2373" i="11"/>
  <c r="D2373" i="11"/>
  <c r="F2526" i="11"/>
  <c r="E2526" i="11"/>
  <c r="D2526" i="11"/>
  <c r="C2526" i="11"/>
  <c r="B2526" i="11"/>
  <c r="F2251" i="11"/>
  <c r="E2251" i="11"/>
  <c r="D2251" i="11"/>
  <c r="C2251" i="11"/>
  <c r="B2251" i="11"/>
  <c r="F2262" i="11"/>
  <c r="E2262" i="11"/>
  <c r="C2262" i="11"/>
  <c r="D2262" i="11"/>
  <c r="B2262" i="11"/>
  <c r="B2277" i="11"/>
  <c r="F2277" i="11"/>
  <c r="E2277" i="11"/>
  <c r="D2277" i="11"/>
  <c r="E2288" i="11"/>
  <c r="D2288" i="11"/>
  <c r="C2288" i="11"/>
  <c r="B2288" i="11"/>
  <c r="F2299" i="11"/>
  <c r="E2299" i="11"/>
  <c r="D2299" i="11"/>
  <c r="C2299" i="11"/>
  <c r="B2299" i="11"/>
  <c r="F2310" i="11"/>
  <c r="E2310" i="11"/>
  <c r="D2310" i="11"/>
  <c r="C2310" i="11"/>
  <c r="B2310" i="11"/>
  <c r="E2336" i="11"/>
  <c r="D2336" i="11"/>
  <c r="C2336" i="11"/>
  <c r="B2336" i="11"/>
  <c r="F2347" i="11"/>
  <c r="E2347" i="11"/>
  <c r="D2347" i="11"/>
  <c r="C2347" i="11"/>
  <c r="B2347" i="11"/>
  <c r="F2358" i="11"/>
  <c r="E2358" i="11"/>
  <c r="D2358" i="11"/>
  <c r="C2358" i="11"/>
  <c r="B2358" i="11"/>
  <c r="E2384" i="11"/>
  <c r="D2384" i="11"/>
  <c r="C2384" i="11"/>
  <c r="B2384" i="11"/>
  <c r="F2395" i="11"/>
  <c r="E2395" i="11"/>
  <c r="D2395" i="11"/>
  <c r="C2395" i="11"/>
  <c r="B2395" i="11"/>
  <c r="F2406" i="11"/>
  <c r="E2406" i="11"/>
  <c r="D2406" i="11"/>
  <c r="C2406" i="11"/>
  <c r="B2406" i="11"/>
  <c r="B2421" i="11"/>
  <c r="F2421" i="11"/>
  <c r="E2421" i="11"/>
  <c r="D2421" i="11"/>
  <c r="E2432" i="11"/>
  <c r="D2432" i="11"/>
  <c r="C2432" i="11"/>
  <c r="B2432" i="11"/>
  <c r="F2443" i="11"/>
  <c r="E2443" i="11"/>
  <c r="D2443" i="11"/>
  <c r="C2443" i="11"/>
  <c r="B2443" i="11"/>
  <c r="B2457" i="11"/>
  <c r="F2457" i="11"/>
  <c r="E2457" i="11"/>
  <c r="D2457" i="11"/>
  <c r="C2457" i="11"/>
  <c r="F2462" i="11"/>
  <c r="E2462" i="11"/>
  <c r="D2462" i="11"/>
  <c r="C2462" i="11"/>
  <c r="B2462" i="11"/>
  <c r="B2473" i="11"/>
  <c r="C2473" i="11"/>
  <c r="F2473" i="11"/>
  <c r="E2473" i="11"/>
  <c r="D2473" i="11"/>
  <c r="F2478" i="11"/>
  <c r="E2478" i="11"/>
  <c r="D2478" i="11"/>
  <c r="C2478" i="11"/>
  <c r="B2478" i="11"/>
  <c r="B2489" i="11"/>
  <c r="F2489" i="11"/>
  <c r="E2489" i="11"/>
  <c r="C2489" i="11"/>
  <c r="D2489" i="11"/>
  <c r="F2494" i="11"/>
  <c r="E2494" i="11"/>
  <c r="D2494" i="11"/>
  <c r="C2494" i="11"/>
  <c r="B2494" i="11"/>
  <c r="F2530" i="11"/>
  <c r="E2530" i="11"/>
  <c r="B2530" i="11"/>
  <c r="C2530" i="11"/>
  <c r="D2530" i="11"/>
  <c r="E2244" i="11"/>
  <c r="D2244" i="11"/>
  <c r="C2244" i="11"/>
  <c r="B2244" i="11"/>
  <c r="F2255" i="11"/>
  <c r="E2255" i="11"/>
  <c r="D2255" i="11"/>
  <c r="C2255" i="11"/>
  <c r="B2255" i="11"/>
  <c r="F2266" i="11"/>
  <c r="E2266" i="11"/>
  <c r="D2266" i="11"/>
  <c r="C2266" i="11"/>
  <c r="B2266" i="11"/>
  <c r="B2281" i="11"/>
  <c r="F2281" i="11"/>
  <c r="E2281" i="11"/>
  <c r="D2281" i="11"/>
  <c r="E2292" i="11"/>
  <c r="D2292" i="11"/>
  <c r="C2292" i="11"/>
  <c r="B2292" i="11"/>
  <c r="F2303" i="11"/>
  <c r="E2303" i="11"/>
  <c r="D2303" i="11"/>
  <c r="C2303" i="11"/>
  <c r="B2303" i="11"/>
  <c r="F2314" i="11"/>
  <c r="E2314" i="11"/>
  <c r="D2314" i="11"/>
  <c r="C2314" i="11"/>
  <c r="B2314" i="11"/>
  <c r="B2329" i="11"/>
  <c r="F2329" i="11"/>
  <c r="E2329" i="11"/>
  <c r="D2329" i="11"/>
  <c r="E2340" i="11"/>
  <c r="D2340" i="11"/>
  <c r="C2340" i="11"/>
  <c r="B2340" i="11"/>
  <c r="F2351" i="11"/>
  <c r="E2351" i="11"/>
  <c r="D2351" i="11"/>
  <c r="C2351" i="11"/>
  <c r="B2351" i="11"/>
  <c r="F2362" i="11"/>
  <c r="E2362" i="11"/>
  <c r="D2362" i="11"/>
  <c r="C2362" i="11"/>
  <c r="B2362" i="11"/>
  <c r="B2377" i="11"/>
  <c r="F2377" i="11"/>
  <c r="E2377" i="11"/>
  <c r="D2377" i="11"/>
  <c r="E2388" i="11"/>
  <c r="D2388" i="11"/>
  <c r="C2388" i="11"/>
  <c r="B2388" i="11"/>
  <c r="F2399" i="11"/>
  <c r="E2399" i="11"/>
  <c r="D2399" i="11"/>
  <c r="C2399" i="11"/>
  <c r="B2399" i="11"/>
  <c r="F2410" i="11"/>
  <c r="E2410" i="11"/>
  <c r="D2410" i="11"/>
  <c r="C2410" i="11"/>
  <c r="B2410" i="11"/>
  <c r="B2425" i="11"/>
  <c r="F2425" i="11"/>
  <c r="E2425" i="11"/>
  <c r="D2425" i="11"/>
  <c r="E2436" i="11"/>
  <c r="D2436" i="11"/>
  <c r="C2436" i="11"/>
  <c r="B2436" i="11"/>
  <c r="F2447" i="11"/>
  <c r="E2447" i="11"/>
  <c r="D2447" i="11"/>
  <c r="C2447" i="11"/>
  <c r="B2447" i="11"/>
  <c r="E2452" i="11"/>
  <c r="D2452" i="11"/>
  <c r="C2452" i="11"/>
  <c r="B2452" i="11"/>
  <c r="F2452" i="11"/>
  <c r="E2468" i="11"/>
  <c r="D2468" i="11"/>
  <c r="C2468" i="11"/>
  <c r="B2468" i="11"/>
  <c r="F2468" i="11"/>
  <c r="E2484" i="11"/>
  <c r="D2484" i="11"/>
  <c r="C2484" i="11"/>
  <c r="B2484" i="11"/>
  <c r="F2484" i="11"/>
  <c r="E2500" i="11"/>
  <c r="D2500" i="11"/>
  <c r="C2500" i="11"/>
  <c r="B2500" i="11"/>
  <c r="F2500" i="11"/>
  <c r="E2523" i="11"/>
  <c r="C2523" i="11"/>
  <c r="B2523" i="11"/>
  <c r="F2523" i="11"/>
  <c r="D2523" i="11"/>
  <c r="F2259" i="11"/>
  <c r="E2259" i="11"/>
  <c r="D2259" i="11"/>
  <c r="C2259" i="11"/>
  <c r="B2259" i="11"/>
  <c r="B2285" i="11"/>
  <c r="F2285" i="11"/>
  <c r="E2285" i="11"/>
  <c r="D2285" i="11"/>
  <c r="F2403" i="11"/>
  <c r="E2403" i="11"/>
  <c r="D2403" i="11"/>
  <c r="C2403" i="11"/>
  <c r="B2403" i="11"/>
  <c r="F2414" i="11"/>
  <c r="E2414" i="11"/>
  <c r="D2414" i="11"/>
  <c r="C2414" i="11"/>
  <c r="B2414" i="11"/>
  <c r="B2429" i="11"/>
  <c r="F2429" i="11"/>
  <c r="E2429" i="11"/>
  <c r="D2429" i="11"/>
  <c r="F2463" i="11"/>
  <c r="E2463" i="11"/>
  <c r="D2463" i="11"/>
  <c r="C2463" i="11"/>
  <c r="B2463" i="11"/>
  <c r="F2479" i="11"/>
  <c r="E2479" i="11"/>
  <c r="D2479" i="11"/>
  <c r="C2479" i="11"/>
  <c r="B2479" i="11"/>
  <c r="F2495" i="11"/>
  <c r="E2495" i="11"/>
  <c r="D2495" i="11"/>
  <c r="C2495" i="11"/>
  <c r="B2495" i="11"/>
  <c r="E2527" i="11"/>
  <c r="C2527" i="11"/>
  <c r="B2527" i="11"/>
  <c r="F2527" i="11"/>
  <c r="D2527" i="11"/>
  <c r="E2531" i="11"/>
  <c r="C2531" i="11"/>
  <c r="B2531" i="11"/>
  <c r="D2531" i="11"/>
  <c r="F2531" i="11"/>
  <c r="F2538" i="11"/>
  <c r="E2538" i="11"/>
  <c r="D2538" i="11"/>
  <c r="C2538" i="11"/>
  <c r="B2538" i="11"/>
  <c r="F2542" i="11"/>
  <c r="E2542" i="11"/>
  <c r="D2542" i="11"/>
  <c r="C2542" i="11"/>
  <c r="B2542" i="11"/>
  <c r="E2248" i="11"/>
  <c r="D2248" i="11"/>
  <c r="C2248" i="11"/>
  <c r="B2248" i="11"/>
  <c r="F2270" i="11"/>
  <c r="E2270" i="11"/>
  <c r="D2270" i="11"/>
  <c r="C2270" i="11"/>
  <c r="B2270" i="11"/>
  <c r="F2307" i="11"/>
  <c r="E2307" i="11"/>
  <c r="D2307" i="11"/>
  <c r="C2307" i="11"/>
  <c r="B2307" i="11"/>
  <c r="B2333" i="11"/>
  <c r="F2333" i="11"/>
  <c r="E2333" i="11"/>
  <c r="D2333" i="11"/>
  <c r="F2355" i="11"/>
  <c r="E2355" i="11"/>
  <c r="D2355" i="11"/>
  <c r="C2355" i="11"/>
  <c r="B2355" i="11"/>
  <c r="F2366" i="11"/>
  <c r="E2366" i="11"/>
  <c r="D2366" i="11"/>
  <c r="C2366" i="11"/>
  <c r="B2366" i="11"/>
  <c r="E2392" i="11"/>
  <c r="D2392" i="11"/>
  <c r="C2392" i="11"/>
  <c r="B2392" i="11"/>
  <c r="E2440" i="11"/>
  <c r="D2440" i="11"/>
  <c r="C2440" i="11"/>
  <c r="B2440" i="11"/>
  <c r="E2252" i="11"/>
  <c r="D2252" i="11"/>
  <c r="C2252" i="11"/>
  <c r="B2252" i="11"/>
  <c r="F2263" i="11"/>
  <c r="E2263" i="11"/>
  <c r="D2263" i="11"/>
  <c r="C2263" i="11"/>
  <c r="B2263" i="11"/>
  <c r="F2274" i="11"/>
  <c r="E2274" i="11"/>
  <c r="D2274" i="11"/>
  <c r="C2274" i="11"/>
  <c r="B2274" i="11"/>
  <c r="B2289" i="11"/>
  <c r="F2289" i="11"/>
  <c r="E2289" i="11"/>
  <c r="D2289" i="11"/>
  <c r="E2300" i="11"/>
  <c r="D2300" i="11"/>
  <c r="C2300" i="11"/>
  <c r="B2300" i="11"/>
  <c r="F2311" i="11"/>
  <c r="E2311" i="11"/>
  <c r="D2311" i="11"/>
  <c r="C2311" i="11"/>
  <c r="B2311" i="11"/>
  <c r="F2322" i="11"/>
  <c r="E2322" i="11"/>
  <c r="D2322" i="11"/>
  <c r="C2322" i="11"/>
  <c r="B2322" i="11"/>
  <c r="B2337" i="11"/>
  <c r="F2337" i="11"/>
  <c r="E2337" i="11"/>
  <c r="D2337" i="11"/>
  <c r="E2348" i="11"/>
  <c r="D2348" i="11"/>
  <c r="C2348" i="11"/>
  <c r="B2348" i="11"/>
  <c r="F2359" i="11"/>
  <c r="E2359" i="11"/>
  <c r="D2359" i="11"/>
  <c r="C2359" i="11"/>
  <c r="B2359" i="11"/>
  <c r="F2370" i="11"/>
  <c r="E2370" i="11"/>
  <c r="D2370" i="11"/>
  <c r="C2370" i="11"/>
  <c r="B2370" i="11"/>
  <c r="B2385" i="11"/>
  <c r="F2385" i="11"/>
  <c r="E2385" i="11"/>
  <c r="D2385" i="11"/>
  <c r="E2396" i="11"/>
  <c r="D2396" i="11"/>
  <c r="C2396" i="11"/>
  <c r="B2396" i="11"/>
  <c r="F2407" i="11"/>
  <c r="E2407" i="11"/>
  <c r="D2407" i="11"/>
  <c r="C2407" i="11"/>
  <c r="B2407" i="11"/>
  <c r="F2418" i="11"/>
  <c r="E2418" i="11"/>
  <c r="D2418" i="11"/>
  <c r="C2418" i="11"/>
  <c r="B2418" i="11"/>
  <c r="B2433" i="11"/>
  <c r="F2433" i="11"/>
  <c r="E2433" i="11"/>
  <c r="D2433" i="11"/>
  <c r="E2444" i="11"/>
  <c r="D2444" i="11"/>
  <c r="C2444" i="11"/>
  <c r="B2444" i="11"/>
  <c r="B2453" i="11"/>
  <c r="C2453" i="11"/>
  <c r="F2453" i="11"/>
  <c r="E2453" i="11"/>
  <c r="D2453" i="11"/>
  <c r="F2458" i="11"/>
  <c r="E2458" i="11"/>
  <c r="D2458" i="11"/>
  <c r="C2458" i="11"/>
  <c r="B2458" i="11"/>
  <c r="B2469" i="11"/>
  <c r="C2469" i="11"/>
  <c r="F2469" i="11"/>
  <c r="E2469" i="11"/>
  <c r="D2469" i="11"/>
  <c r="F2474" i="11"/>
  <c r="E2474" i="11"/>
  <c r="D2474" i="11"/>
  <c r="C2474" i="11"/>
  <c r="B2474" i="11"/>
  <c r="B2485" i="11"/>
  <c r="C2485" i="11"/>
  <c r="F2485" i="11"/>
  <c r="E2485" i="11"/>
  <c r="D2485" i="11"/>
  <c r="F2490" i="11"/>
  <c r="E2490" i="11"/>
  <c r="D2490" i="11"/>
  <c r="C2490" i="11"/>
  <c r="B2490" i="11"/>
  <c r="B2501" i="11"/>
  <c r="C2501" i="11"/>
  <c r="F2501" i="11"/>
  <c r="E2501" i="11"/>
  <c r="D2501" i="11"/>
  <c r="E2296" i="11"/>
  <c r="D2296" i="11"/>
  <c r="C2296" i="11"/>
  <c r="B2296" i="11"/>
  <c r="F2318" i="11"/>
  <c r="E2318" i="11"/>
  <c r="D2318" i="11"/>
  <c r="C2318" i="11"/>
  <c r="B2318" i="11"/>
  <c r="E2344" i="11"/>
  <c r="D2344" i="11"/>
  <c r="C2344" i="11"/>
  <c r="B2344" i="11"/>
  <c r="B2381" i="11"/>
  <c r="F2381" i="11"/>
  <c r="E2381" i="11"/>
  <c r="D2381" i="11"/>
  <c r="B2245" i="11"/>
  <c r="F2245" i="11"/>
  <c r="E2245" i="11"/>
  <c r="D2245" i="11"/>
  <c r="E2256" i="11"/>
  <c r="D2256" i="11"/>
  <c r="C2256" i="11"/>
  <c r="B2256" i="11"/>
  <c r="F2267" i="11"/>
  <c r="E2267" i="11"/>
  <c r="D2267" i="11"/>
  <c r="C2267" i="11"/>
  <c r="B2267" i="11"/>
  <c r="F2278" i="11"/>
  <c r="E2278" i="11"/>
  <c r="D2278" i="11"/>
  <c r="C2278" i="11"/>
  <c r="B2278" i="11"/>
  <c r="B2293" i="11"/>
  <c r="F2293" i="11"/>
  <c r="E2293" i="11"/>
  <c r="D2293" i="11"/>
  <c r="E2304" i="11"/>
  <c r="D2304" i="11"/>
  <c r="C2304" i="11"/>
  <c r="B2304" i="11"/>
  <c r="F2315" i="11"/>
  <c r="E2315" i="11"/>
  <c r="D2315" i="11"/>
  <c r="C2315" i="11"/>
  <c r="B2315" i="11"/>
  <c r="F2326" i="11"/>
  <c r="E2326" i="11"/>
  <c r="D2326" i="11"/>
  <c r="C2326" i="11"/>
  <c r="B2326" i="11"/>
  <c r="B2341" i="11"/>
  <c r="F2341" i="11"/>
  <c r="E2341" i="11"/>
  <c r="D2341" i="11"/>
  <c r="E2352" i="11"/>
  <c r="D2352" i="11"/>
  <c r="C2352" i="11"/>
  <c r="B2352" i="11"/>
  <c r="F2363" i="11"/>
  <c r="E2363" i="11"/>
  <c r="D2363" i="11"/>
  <c r="C2363" i="11"/>
  <c r="B2363" i="11"/>
  <c r="F2374" i="11"/>
  <c r="E2374" i="11"/>
  <c r="D2374" i="11"/>
  <c r="C2374" i="11"/>
  <c r="B2374" i="11"/>
  <c r="B2389" i="11"/>
  <c r="F2389" i="11"/>
  <c r="E2389" i="11"/>
  <c r="D2389" i="11"/>
  <c r="E2400" i="11"/>
  <c r="D2400" i="11"/>
  <c r="C2400" i="11"/>
  <c r="B2400" i="11"/>
  <c r="F2411" i="11"/>
  <c r="E2411" i="11"/>
  <c r="D2411" i="11"/>
  <c r="C2411" i="11"/>
  <c r="B2411" i="11"/>
  <c r="F2422" i="11"/>
  <c r="E2422" i="11"/>
  <c r="D2422" i="11"/>
  <c r="C2422" i="11"/>
  <c r="B2422" i="11"/>
  <c r="B2437" i="11"/>
  <c r="F2437" i="11"/>
  <c r="E2437" i="11"/>
  <c r="D2437" i="11"/>
  <c r="E2448" i="11"/>
  <c r="D2448" i="11"/>
  <c r="C2448" i="11"/>
  <c r="B2448" i="11"/>
  <c r="E2464" i="11"/>
  <c r="D2464" i="11"/>
  <c r="C2464" i="11"/>
  <c r="B2464" i="11"/>
  <c r="F2464" i="11"/>
  <c r="E2480" i="11"/>
  <c r="D2480" i="11"/>
  <c r="C2480" i="11"/>
  <c r="B2480" i="11"/>
  <c r="F2480" i="11"/>
  <c r="E2496" i="11"/>
  <c r="D2496" i="11"/>
  <c r="C2496" i="11"/>
  <c r="B2496" i="11"/>
  <c r="F2496" i="11"/>
  <c r="B2528" i="11"/>
  <c r="C2528" i="11"/>
  <c r="F2528" i="11"/>
  <c r="E2528" i="11"/>
  <c r="D2528" i="11"/>
  <c r="B2532" i="11"/>
  <c r="E2532" i="11"/>
  <c r="D2532" i="11"/>
  <c r="C2532" i="11"/>
  <c r="F2532" i="11"/>
  <c r="F2546" i="11"/>
  <c r="E2546" i="11"/>
  <c r="D2546" i="11"/>
  <c r="C2546" i="11"/>
  <c r="B2546" i="11"/>
  <c r="F2550" i="11"/>
  <c r="E2550" i="11"/>
  <c r="D2550" i="11"/>
  <c r="C2550" i="11"/>
  <c r="B2550" i="11"/>
  <c r="F2282" i="11"/>
  <c r="E2282" i="11"/>
  <c r="D2282" i="11"/>
  <c r="C2282" i="11"/>
  <c r="B2282" i="11"/>
  <c r="F2319" i="11"/>
  <c r="E2319" i="11"/>
  <c r="D2319" i="11"/>
  <c r="C2319" i="11"/>
  <c r="B2319" i="11"/>
  <c r="F2330" i="11"/>
  <c r="E2330" i="11"/>
  <c r="D2330" i="11"/>
  <c r="C2330" i="11"/>
  <c r="B2330" i="11"/>
  <c r="E2356" i="11"/>
  <c r="D2356" i="11"/>
  <c r="C2356" i="11"/>
  <c r="B2356" i="11"/>
  <c r="B2393" i="11"/>
  <c r="F2393" i="11"/>
  <c r="E2393" i="11"/>
  <c r="D2393" i="11"/>
  <c r="F2415" i="11"/>
  <c r="E2415" i="11"/>
  <c r="D2415" i="11"/>
  <c r="C2415" i="11"/>
  <c r="B2415" i="11"/>
  <c r="F2426" i="11"/>
  <c r="E2426" i="11"/>
  <c r="D2426" i="11"/>
  <c r="C2426" i="11"/>
  <c r="B2426" i="11"/>
  <c r="B2441" i="11"/>
  <c r="F2441" i="11"/>
  <c r="E2441" i="11"/>
  <c r="D2441" i="11"/>
  <c r="F2459" i="11"/>
  <c r="E2459" i="11"/>
  <c r="D2459" i="11"/>
  <c r="C2459" i="11"/>
  <c r="B2459" i="11"/>
  <c r="F2475" i="11"/>
  <c r="E2475" i="11"/>
  <c r="D2475" i="11"/>
  <c r="C2475" i="11"/>
  <c r="B2475" i="11"/>
  <c r="F2491" i="11"/>
  <c r="E2491" i="11"/>
  <c r="D2491" i="11"/>
  <c r="C2491" i="11"/>
  <c r="B2491" i="11"/>
  <c r="E2539" i="11"/>
  <c r="C2539" i="11"/>
  <c r="B2539" i="11"/>
  <c r="F2539" i="11"/>
  <c r="D2539" i="11"/>
  <c r="E2543" i="11"/>
  <c r="C2543" i="11"/>
  <c r="B2543" i="11"/>
  <c r="F2543" i="11"/>
  <c r="D2543" i="11"/>
  <c r="E2575" i="11"/>
  <c r="C2575" i="11"/>
  <c r="B2575" i="11"/>
  <c r="F2575" i="11"/>
  <c r="D2575" i="11"/>
  <c r="B2249" i="11"/>
  <c r="F2249" i="11"/>
  <c r="E2249" i="11"/>
  <c r="D2249" i="11"/>
  <c r="F2271" i="11"/>
  <c r="E2271" i="11"/>
  <c r="D2271" i="11"/>
  <c r="C2271" i="11"/>
  <c r="B2271" i="11"/>
  <c r="B2297" i="11"/>
  <c r="F2297" i="11"/>
  <c r="E2297" i="11"/>
  <c r="D2297" i="11"/>
  <c r="E2308" i="11"/>
  <c r="D2308" i="11"/>
  <c r="C2308" i="11"/>
  <c r="B2308" i="11"/>
  <c r="B2345" i="11"/>
  <c r="F2345" i="11"/>
  <c r="E2345" i="11"/>
  <c r="D2345" i="11"/>
  <c r="F2367" i="11"/>
  <c r="E2367" i="11"/>
  <c r="D2367" i="11"/>
  <c r="C2367" i="11"/>
  <c r="B2367" i="11"/>
  <c r="F2378" i="11"/>
  <c r="E2378" i="11"/>
  <c r="D2378" i="11"/>
  <c r="C2378" i="11"/>
  <c r="B2378" i="11"/>
  <c r="E2404" i="11"/>
  <c r="D2404" i="11"/>
  <c r="C2404" i="11"/>
  <c r="B2404" i="11"/>
  <c r="B2253" i="11"/>
  <c r="F2253" i="11"/>
  <c r="E2253" i="11"/>
  <c r="D2253" i="11"/>
  <c r="E2264" i="11"/>
  <c r="D2264" i="11"/>
  <c r="C2264" i="11"/>
  <c r="B2264" i="11"/>
  <c r="F2275" i="11"/>
  <c r="E2275" i="11"/>
  <c r="D2275" i="11"/>
  <c r="C2275" i="11"/>
  <c r="B2275" i="11"/>
  <c r="F2286" i="11"/>
  <c r="E2286" i="11"/>
  <c r="D2286" i="11"/>
  <c r="C2286" i="11"/>
  <c r="B2286" i="11"/>
  <c r="B2301" i="11"/>
  <c r="F2301" i="11"/>
  <c r="E2301" i="11"/>
  <c r="D2301" i="11"/>
  <c r="E2312" i="11"/>
  <c r="D2312" i="11"/>
  <c r="C2312" i="11"/>
  <c r="B2312" i="11"/>
  <c r="F2323" i="11"/>
  <c r="E2323" i="11"/>
  <c r="D2323" i="11"/>
  <c r="C2323" i="11"/>
  <c r="B2323" i="11"/>
  <c r="F2334" i="11"/>
  <c r="E2334" i="11"/>
  <c r="D2334" i="11"/>
  <c r="C2334" i="11"/>
  <c r="B2334" i="11"/>
  <c r="B2349" i="11"/>
  <c r="F2349" i="11"/>
  <c r="E2349" i="11"/>
  <c r="D2349" i="11"/>
  <c r="E2360" i="11"/>
  <c r="D2360" i="11"/>
  <c r="C2360" i="11"/>
  <c r="B2360" i="11"/>
  <c r="F2371" i="11"/>
  <c r="E2371" i="11"/>
  <c r="D2371" i="11"/>
  <c r="C2371" i="11"/>
  <c r="B2371" i="11"/>
  <c r="F2382" i="11"/>
  <c r="E2382" i="11"/>
  <c r="D2382" i="11"/>
  <c r="C2382" i="11"/>
  <c r="B2382" i="11"/>
  <c r="B2397" i="11"/>
  <c r="F2397" i="11"/>
  <c r="E2397" i="11"/>
  <c r="D2397" i="11"/>
  <c r="E2408" i="11"/>
  <c r="D2408" i="11"/>
  <c r="C2408" i="11"/>
  <c r="B2408" i="11"/>
  <c r="F2419" i="11"/>
  <c r="E2419" i="11"/>
  <c r="D2419" i="11"/>
  <c r="C2419" i="11"/>
  <c r="B2419" i="11"/>
  <c r="F2430" i="11"/>
  <c r="E2430" i="11"/>
  <c r="D2430" i="11"/>
  <c r="C2430" i="11"/>
  <c r="B2430" i="11"/>
  <c r="B2445" i="11"/>
  <c r="F2445" i="11"/>
  <c r="E2445" i="11"/>
  <c r="D2445" i="11"/>
  <c r="B2449" i="11"/>
  <c r="C2449" i="11"/>
  <c r="F2449" i="11"/>
  <c r="E2449" i="11"/>
  <c r="D2449" i="11"/>
  <c r="F2454" i="11"/>
  <c r="E2454" i="11"/>
  <c r="D2454" i="11"/>
  <c r="C2454" i="11"/>
  <c r="B2454" i="11"/>
  <c r="B2465" i="11"/>
  <c r="F2465" i="11"/>
  <c r="E2465" i="11"/>
  <c r="D2465" i="11"/>
  <c r="C2465" i="11"/>
  <c r="F2470" i="11"/>
  <c r="E2470" i="11"/>
  <c r="D2470" i="11"/>
  <c r="C2470" i="11"/>
  <c r="B2470" i="11"/>
  <c r="B2481" i="11"/>
  <c r="C2481" i="11"/>
  <c r="F2481" i="11"/>
  <c r="E2481" i="11"/>
  <c r="D2481" i="11"/>
  <c r="F2486" i="11"/>
  <c r="E2486" i="11"/>
  <c r="D2486" i="11"/>
  <c r="C2486" i="11"/>
  <c r="B2486" i="11"/>
  <c r="B2497" i="11"/>
  <c r="F2497" i="11"/>
  <c r="E2497" i="11"/>
  <c r="C2497" i="11"/>
  <c r="D2497" i="11"/>
  <c r="F2502" i="11"/>
  <c r="E2502" i="11"/>
  <c r="D2502" i="11"/>
  <c r="C2502" i="11"/>
  <c r="B2502" i="11"/>
  <c r="F2506" i="11"/>
  <c r="E2506" i="11"/>
  <c r="B2506" i="11"/>
  <c r="C2506" i="11"/>
  <c r="D2506" i="11"/>
  <c r="E2547" i="11"/>
  <c r="C2547" i="11"/>
  <c r="B2547" i="11"/>
  <c r="D2547" i="11"/>
  <c r="F2547" i="11"/>
  <c r="E2551" i="11"/>
  <c r="C2551" i="11"/>
  <c r="B2551" i="11"/>
  <c r="F2551" i="11"/>
  <c r="D2551" i="11"/>
  <c r="B2257" i="11"/>
  <c r="F2257" i="11"/>
  <c r="E2257" i="11"/>
  <c r="D2257" i="11"/>
  <c r="F2279" i="11"/>
  <c r="E2279" i="11"/>
  <c r="D2279" i="11"/>
  <c r="C2279" i="11"/>
  <c r="B2279" i="11"/>
  <c r="F2290" i="11"/>
  <c r="E2290" i="11"/>
  <c r="D2290" i="11"/>
  <c r="C2290" i="11"/>
  <c r="B2290" i="11"/>
  <c r="E2316" i="11"/>
  <c r="D2316" i="11"/>
  <c r="C2316" i="11"/>
  <c r="B2316" i="11"/>
  <c r="E2364" i="11"/>
  <c r="D2364" i="11"/>
  <c r="C2364" i="11"/>
  <c r="B2364" i="11"/>
  <c r="B2401" i="11"/>
  <c r="F2401" i="11"/>
  <c r="E2401" i="11"/>
  <c r="D2401" i="11"/>
  <c r="E2412" i="11"/>
  <c r="D2412" i="11"/>
  <c r="C2412" i="11"/>
  <c r="B2412" i="11"/>
  <c r="F2423" i="11"/>
  <c r="E2423" i="11"/>
  <c r="D2423" i="11"/>
  <c r="C2423" i="11"/>
  <c r="B2423" i="11"/>
  <c r="F2434" i="11"/>
  <c r="E2434" i="11"/>
  <c r="D2434" i="11"/>
  <c r="C2434" i="11"/>
  <c r="B2434" i="11"/>
  <c r="E2460" i="11"/>
  <c r="D2460" i="11"/>
  <c r="C2460" i="11"/>
  <c r="B2460" i="11"/>
  <c r="F2460" i="11"/>
  <c r="E2476" i="11"/>
  <c r="D2476" i="11"/>
  <c r="C2476" i="11"/>
  <c r="B2476" i="11"/>
  <c r="F2476" i="11"/>
  <c r="E2492" i="11"/>
  <c r="D2492" i="11"/>
  <c r="C2492" i="11"/>
  <c r="B2492" i="11"/>
  <c r="F2492" i="11"/>
  <c r="F2514" i="11"/>
  <c r="E2514" i="11"/>
  <c r="D2514" i="11"/>
  <c r="C2514" i="11"/>
  <c r="B2514" i="11"/>
  <c r="E2260" i="11"/>
  <c r="D2260" i="11"/>
  <c r="C2260" i="11"/>
  <c r="B2260" i="11"/>
  <c r="E2268" i="11"/>
  <c r="D2268" i="11"/>
  <c r="C2268" i="11"/>
  <c r="B2268" i="11"/>
  <c r="B2305" i="11"/>
  <c r="F2305" i="11"/>
  <c r="E2305" i="11"/>
  <c r="D2305" i="11"/>
  <c r="F2327" i="11"/>
  <c r="E2327" i="11"/>
  <c r="D2327" i="11"/>
  <c r="C2327" i="11"/>
  <c r="B2327" i="11"/>
  <c r="F2338" i="11"/>
  <c r="E2338" i="11"/>
  <c r="D2338" i="11"/>
  <c r="C2338" i="11"/>
  <c r="B2338" i="11"/>
  <c r="B2353" i="11"/>
  <c r="F2353" i="11"/>
  <c r="E2353" i="11"/>
  <c r="D2353" i="11"/>
  <c r="F2375" i="11"/>
  <c r="E2375" i="11"/>
  <c r="D2375" i="11"/>
  <c r="C2375" i="11"/>
  <c r="B2375" i="11"/>
  <c r="F2386" i="11"/>
  <c r="E2386" i="11"/>
  <c r="D2386" i="11"/>
  <c r="C2386" i="11"/>
  <c r="B2386" i="11"/>
  <c r="C2246" i="11"/>
  <c r="F2246" i="11"/>
  <c r="E2246" i="11"/>
  <c r="D2246" i="11"/>
  <c r="B2246" i="11"/>
  <c r="B2261" i="11"/>
  <c r="F2261" i="11"/>
  <c r="E2261" i="11"/>
  <c r="D2261" i="11"/>
  <c r="C2265" i="11"/>
  <c r="E2272" i="11"/>
  <c r="D2272" i="11"/>
  <c r="C2272" i="11"/>
  <c r="B2272" i="11"/>
  <c r="F2276" i="11"/>
  <c r="F2283" i="11"/>
  <c r="E2283" i="11"/>
  <c r="D2283" i="11"/>
  <c r="C2283" i="11"/>
  <c r="B2283" i="11"/>
  <c r="F2294" i="11"/>
  <c r="E2294" i="11"/>
  <c r="D2294" i="11"/>
  <c r="C2294" i="11"/>
  <c r="B2294" i="11"/>
  <c r="B2309" i="11"/>
  <c r="F2309" i="11"/>
  <c r="E2309" i="11"/>
  <c r="D2309" i="11"/>
  <c r="C2313" i="11"/>
  <c r="E2320" i="11"/>
  <c r="D2320" i="11"/>
  <c r="C2320" i="11"/>
  <c r="B2320" i="11"/>
  <c r="F2324" i="11"/>
  <c r="F2331" i="11"/>
  <c r="E2331" i="11"/>
  <c r="D2331" i="11"/>
  <c r="C2331" i="11"/>
  <c r="B2331" i="11"/>
  <c r="F2342" i="11"/>
  <c r="E2342" i="11"/>
  <c r="D2342" i="11"/>
  <c r="C2342" i="11"/>
  <c r="B2342" i="11"/>
  <c r="B2357" i="11"/>
  <c r="F2357" i="11"/>
  <c r="E2357" i="11"/>
  <c r="D2357" i="11"/>
  <c r="C2361" i="11"/>
  <c r="E2368" i="11"/>
  <c r="D2368" i="11"/>
  <c r="C2368" i="11"/>
  <c r="B2368" i="11"/>
  <c r="F2372" i="11"/>
  <c r="F2379" i="11"/>
  <c r="E2379" i="11"/>
  <c r="D2379" i="11"/>
  <c r="C2379" i="11"/>
  <c r="B2379" i="11"/>
  <c r="F2390" i="11"/>
  <c r="E2390" i="11"/>
  <c r="D2390" i="11"/>
  <c r="C2390" i="11"/>
  <c r="B2390" i="11"/>
  <c r="B2405" i="11"/>
  <c r="F2405" i="11"/>
  <c r="E2405" i="11"/>
  <c r="D2405" i="11"/>
  <c r="C2409" i="11"/>
  <c r="E2416" i="11"/>
  <c r="D2416" i="11"/>
  <c r="C2416" i="11"/>
  <c r="B2416" i="11"/>
  <c r="F2420" i="11"/>
  <c r="F2427" i="11"/>
  <c r="E2427" i="11"/>
  <c r="D2427" i="11"/>
  <c r="C2427" i="11"/>
  <c r="B2427" i="11"/>
  <c r="F2438" i="11"/>
  <c r="E2438" i="11"/>
  <c r="D2438" i="11"/>
  <c r="C2438" i="11"/>
  <c r="B2438" i="11"/>
  <c r="F2455" i="11"/>
  <c r="E2455" i="11"/>
  <c r="D2455" i="11"/>
  <c r="C2455" i="11"/>
  <c r="B2455" i="11"/>
  <c r="F2471" i="11"/>
  <c r="E2471" i="11"/>
  <c r="D2471" i="11"/>
  <c r="C2471" i="11"/>
  <c r="B2471" i="11"/>
  <c r="F2487" i="11"/>
  <c r="E2487" i="11"/>
  <c r="D2487" i="11"/>
  <c r="C2487" i="11"/>
  <c r="B2487" i="11"/>
  <c r="F2503" i="11"/>
  <c r="E2503" i="11"/>
  <c r="D2503" i="11"/>
  <c r="C2503" i="11"/>
  <c r="B2503" i="11"/>
  <c r="E2507" i="11"/>
  <c r="C2507" i="11"/>
  <c r="B2507" i="11"/>
  <c r="D2507" i="11"/>
  <c r="F2507" i="11"/>
  <c r="F2518" i="11"/>
  <c r="E2518" i="11"/>
  <c r="D2518" i="11"/>
  <c r="C2518" i="11"/>
  <c r="B2518" i="11"/>
  <c r="F2574" i="11"/>
  <c r="E2574" i="11"/>
  <c r="D2574" i="11"/>
  <c r="C2574" i="11"/>
  <c r="B2574" i="11"/>
  <c r="E2599" i="11"/>
  <c r="C2599" i="11"/>
  <c r="B2599" i="11"/>
  <c r="F2599" i="11"/>
  <c r="D2599" i="11"/>
  <c r="D2629" i="11"/>
  <c r="C2629" i="11"/>
  <c r="F2629" i="11"/>
  <c r="E2629" i="11"/>
  <c r="B2629" i="11"/>
  <c r="E2505" i="11"/>
  <c r="C2524" i="11"/>
  <c r="C2525" i="11"/>
  <c r="E2529" i="11"/>
  <c r="E2559" i="11"/>
  <c r="C2559" i="11"/>
  <c r="B2559" i="11"/>
  <c r="F2559" i="11"/>
  <c r="E2568" i="11"/>
  <c r="F2582" i="11"/>
  <c r="E2582" i="11"/>
  <c r="D2582" i="11"/>
  <c r="C2582" i="11"/>
  <c r="E2603" i="11"/>
  <c r="C2603" i="11"/>
  <c r="B2603" i="11"/>
  <c r="F2603" i="11"/>
  <c r="D2603" i="11"/>
  <c r="F2620" i="11"/>
  <c r="D2620" i="11"/>
  <c r="B2620" i="11"/>
  <c r="E2620" i="11"/>
  <c r="C2620" i="11"/>
  <c r="F2852" i="11"/>
  <c r="E2852" i="11"/>
  <c r="D2852" i="11"/>
  <c r="C2852" i="11"/>
  <c r="B2852" i="11"/>
  <c r="E2591" i="11"/>
  <c r="C2591" i="11"/>
  <c r="B2591" i="11"/>
  <c r="F2591" i="11"/>
  <c r="B2521" i="11"/>
  <c r="D2524" i="11"/>
  <c r="D2525" i="11"/>
  <c r="B2545" i="11"/>
  <c r="F2570" i="11"/>
  <c r="E2570" i="11"/>
  <c r="B2570" i="11"/>
  <c r="C2570" i="11"/>
  <c r="B2600" i="11"/>
  <c r="F2600" i="11"/>
  <c r="E2600" i="11"/>
  <c r="D2600" i="11"/>
  <c r="C2600" i="11"/>
  <c r="F2614" i="11"/>
  <c r="E2614" i="11"/>
  <c r="D2614" i="11"/>
  <c r="C2614" i="11"/>
  <c r="F2630" i="11"/>
  <c r="E2630" i="11"/>
  <c r="D2630" i="11"/>
  <c r="C2630" i="11"/>
  <c r="B2630" i="11"/>
  <c r="F2510" i="11"/>
  <c r="E2510" i="11"/>
  <c r="E2511" i="11"/>
  <c r="C2511" i="11"/>
  <c r="B2511" i="11"/>
  <c r="C2520" i="11"/>
  <c r="F2534" i="11"/>
  <c r="E2534" i="11"/>
  <c r="E2535" i="11"/>
  <c r="C2535" i="11"/>
  <c r="B2535" i="11"/>
  <c r="C2544" i="11"/>
  <c r="B2568" i="11"/>
  <c r="C2568" i="11"/>
  <c r="D2568" i="11"/>
  <c r="F2578" i="11"/>
  <c r="E2578" i="11"/>
  <c r="D2578" i="11"/>
  <c r="C2578" i="11"/>
  <c r="B2578" i="11"/>
  <c r="E2587" i="11"/>
  <c r="C2587" i="11"/>
  <c r="B2587" i="11"/>
  <c r="F2587" i="11"/>
  <c r="D2587" i="11"/>
  <c r="F2606" i="11"/>
  <c r="E2606" i="11"/>
  <c r="D2606" i="11"/>
  <c r="C2606" i="11"/>
  <c r="B2606" i="11"/>
  <c r="E2623" i="11"/>
  <c r="C2623" i="11"/>
  <c r="B2623" i="11"/>
  <c r="F2623" i="11"/>
  <c r="F2840" i="11"/>
  <c r="E2840" i="11"/>
  <c r="D2840" i="11"/>
  <c r="C2840" i="11"/>
  <c r="B2840" i="11"/>
  <c r="B2517" i="11"/>
  <c r="D2520" i="11"/>
  <c r="D2521" i="11"/>
  <c r="F2524" i="11"/>
  <c r="B2541" i="11"/>
  <c r="D2544" i="11"/>
  <c r="D2545" i="11"/>
  <c r="F2594" i="11"/>
  <c r="E2594" i="11"/>
  <c r="B2594" i="11"/>
  <c r="C2594" i="11"/>
  <c r="C2516" i="11"/>
  <c r="C2517" i="11"/>
  <c r="E2520" i="11"/>
  <c r="C2540" i="11"/>
  <c r="C2541" i="11"/>
  <c r="E2544" i="11"/>
  <c r="F2554" i="11"/>
  <c r="E2554" i="11"/>
  <c r="D2554" i="11"/>
  <c r="C2554" i="11"/>
  <c r="B2554" i="11"/>
  <c r="B2566" i="11"/>
  <c r="E2569" i="11"/>
  <c r="E2583" i="11"/>
  <c r="C2583" i="11"/>
  <c r="B2583" i="11"/>
  <c r="F2583" i="11"/>
  <c r="F2601" i="11"/>
  <c r="E2601" i="11"/>
  <c r="D2601" i="11"/>
  <c r="C2601" i="11"/>
  <c r="B2601" i="11"/>
  <c r="E2615" i="11"/>
  <c r="C2615" i="11"/>
  <c r="B2615" i="11"/>
  <c r="F2615" i="11"/>
  <c r="F2676" i="11"/>
  <c r="E2676" i="11"/>
  <c r="D2676" i="11"/>
  <c r="B2676" i="11"/>
  <c r="C2676" i="11"/>
  <c r="F2908" i="11"/>
  <c r="E2908" i="11"/>
  <c r="D2908" i="11"/>
  <c r="C2908" i="11"/>
  <c r="B2908" i="11"/>
  <c r="D2516" i="11"/>
  <c r="D2517" i="11"/>
  <c r="F2520" i="11"/>
  <c r="D2540" i="11"/>
  <c r="D2541" i="11"/>
  <c r="F2544" i="11"/>
  <c r="F2562" i="11"/>
  <c r="E2562" i="11"/>
  <c r="C2562" i="11"/>
  <c r="B2562" i="11"/>
  <c r="E2607" i="11"/>
  <c r="C2607" i="11"/>
  <c r="B2607" i="11"/>
  <c r="F2607" i="11"/>
  <c r="D2607" i="11"/>
  <c r="F2624" i="11"/>
  <c r="D2624" i="11"/>
  <c r="B2624" i="11"/>
  <c r="E2624" i="11"/>
  <c r="C2624" i="11"/>
  <c r="F2680" i="11"/>
  <c r="E2680" i="11"/>
  <c r="D2680" i="11"/>
  <c r="B2680" i="11"/>
  <c r="C2680" i="11"/>
  <c r="C2831" i="11"/>
  <c r="E2831" i="11"/>
  <c r="D2831" i="11"/>
  <c r="B2831" i="11"/>
  <c r="F2831" i="11"/>
  <c r="E2516" i="11"/>
  <c r="E2540" i="11"/>
  <c r="E2541" i="11"/>
  <c r="F2558" i="11"/>
  <c r="E2558" i="11"/>
  <c r="D2558" i="11"/>
  <c r="C2558" i="11"/>
  <c r="F2566" i="11"/>
  <c r="E2566" i="11"/>
  <c r="D2566" i="11"/>
  <c r="B2576" i="11"/>
  <c r="F2576" i="11"/>
  <c r="E2576" i="11"/>
  <c r="D2576" i="11"/>
  <c r="C2576" i="11"/>
  <c r="F2610" i="11"/>
  <c r="E2610" i="11"/>
  <c r="D2610" i="11"/>
  <c r="C2610" i="11"/>
  <c r="B2610" i="11"/>
  <c r="F2618" i="11"/>
  <c r="E2618" i="11"/>
  <c r="B2618" i="11"/>
  <c r="C2618" i="11"/>
  <c r="F2660" i="11"/>
  <c r="E2660" i="11"/>
  <c r="D2660" i="11"/>
  <c r="B2660" i="11"/>
  <c r="C2660" i="11"/>
  <c r="B2509" i="11"/>
  <c r="F2516" i="11"/>
  <c r="B2533" i="11"/>
  <c r="F2540" i="11"/>
  <c r="B2552" i="11"/>
  <c r="F2552" i="11"/>
  <c r="E2552" i="11"/>
  <c r="D2552" i="11"/>
  <c r="C2552" i="11"/>
  <c r="C2569" i="11"/>
  <c r="B2569" i="11"/>
  <c r="D2569" i="11"/>
  <c r="E2571" i="11"/>
  <c r="C2571" i="11"/>
  <c r="B2571" i="11"/>
  <c r="D2571" i="11"/>
  <c r="F2571" i="11"/>
  <c r="E2579" i="11"/>
  <c r="C2579" i="11"/>
  <c r="B2579" i="11"/>
  <c r="F2579" i="11"/>
  <c r="D2579" i="11"/>
  <c r="F2590" i="11"/>
  <c r="E2590" i="11"/>
  <c r="D2590" i="11"/>
  <c r="C2590" i="11"/>
  <c r="E2595" i="11"/>
  <c r="C2595" i="11"/>
  <c r="B2595" i="11"/>
  <c r="D2595" i="11"/>
  <c r="F2595" i="11"/>
  <c r="B2616" i="11"/>
  <c r="C2616" i="11"/>
  <c r="F2616" i="11"/>
  <c r="D2616" i="11"/>
  <c r="F2664" i="11"/>
  <c r="E2664" i="11"/>
  <c r="D2664" i="11"/>
  <c r="B2664" i="11"/>
  <c r="C2664" i="11"/>
  <c r="C2509" i="11"/>
  <c r="B2510" i="11"/>
  <c r="D2511" i="11"/>
  <c r="C2533" i="11"/>
  <c r="B2534" i="11"/>
  <c r="D2535" i="11"/>
  <c r="B2584" i="11"/>
  <c r="F2584" i="11"/>
  <c r="D2584" i="11"/>
  <c r="C2584" i="11"/>
  <c r="F2602" i="11"/>
  <c r="E2602" i="11"/>
  <c r="D2602" i="11"/>
  <c r="C2602" i="11"/>
  <c r="B2602" i="11"/>
  <c r="B2608" i="11"/>
  <c r="F2608" i="11"/>
  <c r="E2608" i="11"/>
  <c r="D2608" i="11"/>
  <c r="C2608" i="11"/>
  <c r="C2625" i="11"/>
  <c r="F2625" i="11"/>
  <c r="E2625" i="11"/>
  <c r="D2625" i="11"/>
  <c r="B2625" i="11"/>
  <c r="F2684" i="11"/>
  <c r="E2684" i="11"/>
  <c r="D2684" i="11"/>
  <c r="B2684" i="11"/>
  <c r="C2684" i="11"/>
  <c r="F2577" i="11"/>
  <c r="E2577" i="11"/>
  <c r="D2577" i="11"/>
  <c r="C2577" i="11"/>
  <c r="B2577" i="11"/>
  <c r="F2586" i="11"/>
  <c r="E2586" i="11"/>
  <c r="C2586" i="11"/>
  <c r="B2586" i="11"/>
  <c r="D2591" i="11"/>
  <c r="F2598" i="11"/>
  <c r="E2598" i="11"/>
  <c r="D2598" i="11"/>
  <c r="C2598" i="11"/>
  <c r="B2598" i="11"/>
  <c r="E2619" i="11"/>
  <c r="C2619" i="11"/>
  <c r="B2619" i="11"/>
  <c r="D2619" i="11"/>
  <c r="F2619" i="11"/>
  <c r="F2632" i="11"/>
  <c r="D2632" i="11"/>
  <c r="B2632" i="11"/>
  <c r="C2632" i="11"/>
  <c r="E2632" i="11"/>
  <c r="F2668" i="11"/>
  <c r="E2668" i="11"/>
  <c r="D2668" i="11"/>
  <c r="B2668" i="11"/>
  <c r="C2668" i="11"/>
  <c r="E2671" i="11"/>
  <c r="D2671" i="11"/>
  <c r="C2671" i="11"/>
  <c r="B2671" i="11"/>
  <c r="F2671" i="11"/>
  <c r="D2510" i="11"/>
  <c r="B2548" i="11"/>
  <c r="E2548" i="11"/>
  <c r="D2548" i="11"/>
  <c r="C2548" i="11"/>
  <c r="F2553" i="11"/>
  <c r="E2553" i="11"/>
  <c r="D2553" i="11"/>
  <c r="C2553" i="11"/>
  <c r="B2553" i="11"/>
  <c r="E2555" i="11"/>
  <c r="C2555" i="11"/>
  <c r="B2555" i="11"/>
  <c r="F2555" i="11"/>
  <c r="D2555" i="11"/>
  <c r="E2563" i="11"/>
  <c r="C2563" i="11"/>
  <c r="B2563" i="11"/>
  <c r="F2563" i="11"/>
  <c r="D2563" i="11"/>
  <c r="E2567" i="11"/>
  <c r="C2567" i="11"/>
  <c r="B2567" i="11"/>
  <c r="E2611" i="11"/>
  <c r="C2611" i="11"/>
  <c r="B2611" i="11"/>
  <c r="F2611" i="11"/>
  <c r="D2611" i="11"/>
  <c r="F2626" i="11"/>
  <c r="E2626" i="11"/>
  <c r="D2626" i="11"/>
  <c r="C2626" i="11"/>
  <c r="B2626" i="11"/>
  <c r="E2825" i="11"/>
  <c r="D2825" i="11"/>
  <c r="C2825" i="11"/>
  <c r="B2825" i="11"/>
  <c r="F2825" i="11"/>
  <c r="F2572" i="11"/>
  <c r="D2592" i="11"/>
  <c r="F2596" i="11"/>
  <c r="D2633" i="11"/>
  <c r="C2633" i="11"/>
  <c r="F2636" i="11"/>
  <c r="D2636" i="11"/>
  <c r="B2636" i="11"/>
  <c r="B2638" i="11"/>
  <c r="E2639" i="11"/>
  <c r="D2639" i="11"/>
  <c r="C2639" i="11"/>
  <c r="B2639" i="11"/>
  <c r="F2642" i="11"/>
  <c r="E2642" i="11"/>
  <c r="D2645" i="11"/>
  <c r="C2645" i="11"/>
  <c r="F2648" i="11"/>
  <c r="D2648" i="11"/>
  <c r="B2648" i="11"/>
  <c r="B2650" i="11"/>
  <c r="E2651" i="11"/>
  <c r="D2651" i="11"/>
  <c r="C2651" i="11"/>
  <c r="B2651" i="11"/>
  <c r="F2654" i="11"/>
  <c r="E2654" i="11"/>
  <c r="D2657" i="11"/>
  <c r="C2657" i="11"/>
  <c r="F2662" i="11"/>
  <c r="E2662" i="11"/>
  <c r="D2669" i="11"/>
  <c r="C2669" i="11"/>
  <c r="B2669" i="11"/>
  <c r="F2678" i="11"/>
  <c r="E2678" i="11"/>
  <c r="E2693" i="11"/>
  <c r="D2693" i="11"/>
  <c r="C2693" i="11"/>
  <c r="B2693" i="11"/>
  <c r="F2696" i="11"/>
  <c r="E2696" i="11"/>
  <c r="D2696" i="11"/>
  <c r="C2696" i="11"/>
  <c r="B2696" i="11"/>
  <c r="E2705" i="11"/>
  <c r="D2705" i="11"/>
  <c r="C2705" i="11"/>
  <c r="B2705" i="11"/>
  <c r="F2708" i="11"/>
  <c r="E2708" i="11"/>
  <c r="D2708" i="11"/>
  <c r="C2708" i="11"/>
  <c r="B2708" i="11"/>
  <c r="E2717" i="11"/>
  <c r="D2717" i="11"/>
  <c r="C2717" i="11"/>
  <c r="B2717" i="11"/>
  <c r="F2720" i="11"/>
  <c r="E2720" i="11"/>
  <c r="D2720" i="11"/>
  <c r="C2720" i="11"/>
  <c r="B2720" i="11"/>
  <c r="E2729" i="11"/>
  <c r="D2729" i="11"/>
  <c r="C2729" i="11"/>
  <c r="B2729" i="11"/>
  <c r="F2732" i="11"/>
  <c r="E2732" i="11"/>
  <c r="D2732" i="11"/>
  <c r="C2732" i="11"/>
  <c r="B2732" i="11"/>
  <c r="E2741" i="11"/>
  <c r="D2741" i="11"/>
  <c r="C2741" i="11"/>
  <c r="B2741" i="11"/>
  <c r="F2744" i="11"/>
  <c r="E2744" i="11"/>
  <c r="D2744" i="11"/>
  <c r="C2744" i="11"/>
  <c r="B2744" i="11"/>
  <c r="E2753" i="11"/>
  <c r="D2753" i="11"/>
  <c r="C2753" i="11"/>
  <c r="B2753" i="11"/>
  <c r="F2756" i="11"/>
  <c r="E2756" i="11"/>
  <c r="D2756" i="11"/>
  <c r="C2756" i="11"/>
  <c r="B2756" i="11"/>
  <c r="E2765" i="11"/>
  <c r="D2765" i="11"/>
  <c r="C2765" i="11"/>
  <c r="B2765" i="11"/>
  <c r="F2768" i="11"/>
  <c r="E2768" i="11"/>
  <c r="D2768" i="11"/>
  <c r="C2768" i="11"/>
  <c r="B2768" i="11"/>
  <c r="E2777" i="11"/>
  <c r="D2777" i="11"/>
  <c r="C2777" i="11"/>
  <c r="B2777" i="11"/>
  <c r="F2780" i="11"/>
  <c r="E2780" i="11"/>
  <c r="D2780" i="11"/>
  <c r="C2780" i="11"/>
  <c r="B2780" i="11"/>
  <c r="E2789" i="11"/>
  <c r="D2789" i="11"/>
  <c r="C2789" i="11"/>
  <c r="B2789" i="11"/>
  <c r="F2792" i="11"/>
  <c r="E2792" i="11"/>
  <c r="D2792" i="11"/>
  <c r="C2792" i="11"/>
  <c r="B2792" i="11"/>
  <c r="E2801" i="11"/>
  <c r="D2801" i="11"/>
  <c r="C2801" i="11"/>
  <c r="B2801" i="11"/>
  <c r="F2804" i="11"/>
  <c r="E2804" i="11"/>
  <c r="D2804" i="11"/>
  <c r="C2804" i="11"/>
  <c r="B2804" i="11"/>
  <c r="E2813" i="11"/>
  <c r="D2813" i="11"/>
  <c r="C2813" i="11"/>
  <c r="B2813" i="11"/>
  <c r="C2819" i="11"/>
  <c r="E2819" i="11"/>
  <c r="D2819" i="11"/>
  <c r="B2819" i="11"/>
  <c r="F2860" i="11"/>
  <c r="E2860" i="11"/>
  <c r="D2860" i="11"/>
  <c r="C2860" i="11"/>
  <c r="B2860" i="11"/>
  <c r="F2892" i="11"/>
  <c r="E2892" i="11"/>
  <c r="D2892" i="11"/>
  <c r="C2892" i="11"/>
  <c r="B2892" i="11"/>
  <c r="D2612" i="11"/>
  <c r="E2661" i="11"/>
  <c r="E2677" i="11"/>
  <c r="C2686" i="11"/>
  <c r="F2688" i="11"/>
  <c r="E2688" i="11"/>
  <c r="D2688" i="11"/>
  <c r="B2688" i="11"/>
  <c r="E2849" i="11"/>
  <c r="D2849" i="11"/>
  <c r="C2849" i="11"/>
  <c r="B2849" i="11"/>
  <c r="F2849" i="11"/>
  <c r="C2560" i="11"/>
  <c r="E2588" i="11"/>
  <c r="C2609" i="11"/>
  <c r="E2612" i="11"/>
  <c r="B2622" i="11"/>
  <c r="B2637" i="11"/>
  <c r="B2649" i="11"/>
  <c r="F2666" i="11"/>
  <c r="E2666" i="11"/>
  <c r="B2670" i="11"/>
  <c r="D2673" i="11"/>
  <c r="C2673" i="11"/>
  <c r="B2673" i="11"/>
  <c r="F2682" i="11"/>
  <c r="E2682" i="11"/>
  <c r="B2694" i="11"/>
  <c r="F2694" i="11"/>
  <c r="E2694" i="11"/>
  <c r="D2694" i="11"/>
  <c r="B2706" i="11"/>
  <c r="F2706" i="11"/>
  <c r="E2706" i="11"/>
  <c r="D2706" i="11"/>
  <c r="B2718" i="11"/>
  <c r="F2718" i="11"/>
  <c r="E2718" i="11"/>
  <c r="D2718" i="11"/>
  <c r="B2730" i="11"/>
  <c r="F2730" i="11"/>
  <c r="E2730" i="11"/>
  <c r="D2730" i="11"/>
  <c r="B2742" i="11"/>
  <c r="F2742" i="11"/>
  <c r="E2742" i="11"/>
  <c r="D2742" i="11"/>
  <c r="B2754" i="11"/>
  <c r="F2754" i="11"/>
  <c r="E2754" i="11"/>
  <c r="D2754" i="11"/>
  <c r="B2766" i="11"/>
  <c r="F2766" i="11"/>
  <c r="E2766" i="11"/>
  <c r="D2766" i="11"/>
  <c r="B2778" i="11"/>
  <c r="F2778" i="11"/>
  <c r="E2778" i="11"/>
  <c r="D2778" i="11"/>
  <c r="B2790" i="11"/>
  <c r="F2790" i="11"/>
  <c r="E2790" i="11"/>
  <c r="D2790" i="11"/>
  <c r="B2802" i="11"/>
  <c r="F2802" i="11"/>
  <c r="E2802" i="11"/>
  <c r="D2802" i="11"/>
  <c r="F3371" i="11"/>
  <c r="E3371" i="11"/>
  <c r="D3371" i="11"/>
  <c r="C3371" i="11"/>
  <c r="B3371" i="11"/>
  <c r="D2560" i="11"/>
  <c r="F2564" i="11"/>
  <c r="F2588" i="11"/>
  <c r="F2628" i="11"/>
  <c r="D2628" i="11"/>
  <c r="B2628" i="11"/>
  <c r="E2635" i="11"/>
  <c r="D2635" i="11"/>
  <c r="C2635" i="11"/>
  <c r="B2635" i="11"/>
  <c r="F2638" i="11"/>
  <c r="E2638" i="11"/>
  <c r="D2641" i="11"/>
  <c r="C2641" i="11"/>
  <c r="F2644" i="11"/>
  <c r="D2644" i="11"/>
  <c r="B2644" i="11"/>
  <c r="E2647" i="11"/>
  <c r="D2647" i="11"/>
  <c r="C2647" i="11"/>
  <c r="B2647" i="11"/>
  <c r="F2650" i="11"/>
  <c r="E2650" i="11"/>
  <c r="D2653" i="11"/>
  <c r="C2653" i="11"/>
  <c r="F2656" i="11"/>
  <c r="D2656" i="11"/>
  <c r="B2656" i="11"/>
  <c r="E2659" i="11"/>
  <c r="D2659" i="11"/>
  <c r="C2659" i="11"/>
  <c r="B2659" i="11"/>
  <c r="E2675" i="11"/>
  <c r="D2675" i="11"/>
  <c r="C2675" i="11"/>
  <c r="B2675" i="11"/>
  <c r="B2686" i="11"/>
  <c r="F2686" i="11"/>
  <c r="E2686" i="11"/>
  <c r="E2697" i="11"/>
  <c r="D2697" i="11"/>
  <c r="C2697" i="11"/>
  <c r="B2697" i="11"/>
  <c r="F2700" i="11"/>
  <c r="E2700" i="11"/>
  <c r="D2700" i="11"/>
  <c r="C2700" i="11"/>
  <c r="B2700" i="11"/>
  <c r="E2709" i="11"/>
  <c r="D2709" i="11"/>
  <c r="C2709" i="11"/>
  <c r="B2709" i="11"/>
  <c r="F2712" i="11"/>
  <c r="E2712" i="11"/>
  <c r="D2712" i="11"/>
  <c r="C2712" i="11"/>
  <c r="B2712" i="11"/>
  <c r="E2721" i="11"/>
  <c r="D2721" i="11"/>
  <c r="C2721" i="11"/>
  <c r="B2721" i="11"/>
  <c r="F2724" i="11"/>
  <c r="E2724" i="11"/>
  <c r="D2724" i="11"/>
  <c r="C2724" i="11"/>
  <c r="B2724" i="11"/>
  <c r="E2733" i="11"/>
  <c r="D2733" i="11"/>
  <c r="C2733" i="11"/>
  <c r="B2733" i="11"/>
  <c r="F2736" i="11"/>
  <c r="E2736" i="11"/>
  <c r="D2736" i="11"/>
  <c r="C2736" i="11"/>
  <c r="B2736" i="11"/>
  <c r="E2745" i="11"/>
  <c r="D2745" i="11"/>
  <c r="C2745" i="11"/>
  <c r="B2745" i="11"/>
  <c r="F2748" i="11"/>
  <c r="E2748" i="11"/>
  <c r="D2748" i="11"/>
  <c r="C2748" i="11"/>
  <c r="B2748" i="11"/>
  <c r="E2757" i="11"/>
  <c r="D2757" i="11"/>
  <c r="C2757" i="11"/>
  <c r="B2757" i="11"/>
  <c r="F2760" i="11"/>
  <c r="E2760" i="11"/>
  <c r="D2760" i="11"/>
  <c r="C2760" i="11"/>
  <c r="B2760" i="11"/>
  <c r="E2769" i="11"/>
  <c r="D2769" i="11"/>
  <c r="C2769" i="11"/>
  <c r="B2769" i="11"/>
  <c r="F2772" i="11"/>
  <c r="E2772" i="11"/>
  <c r="D2772" i="11"/>
  <c r="C2772" i="11"/>
  <c r="B2772" i="11"/>
  <c r="E2781" i="11"/>
  <c r="D2781" i="11"/>
  <c r="C2781" i="11"/>
  <c r="B2781" i="11"/>
  <c r="F2784" i="11"/>
  <c r="E2784" i="11"/>
  <c r="D2784" i="11"/>
  <c r="C2784" i="11"/>
  <c r="B2784" i="11"/>
  <c r="E2793" i="11"/>
  <c r="D2793" i="11"/>
  <c r="C2793" i="11"/>
  <c r="B2793" i="11"/>
  <c r="F2796" i="11"/>
  <c r="E2796" i="11"/>
  <c r="D2796" i="11"/>
  <c r="C2796" i="11"/>
  <c r="B2796" i="11"/>
  <c r="E2805" i="11"/>
  <c r="D2805" i="11"/>
  <c r="C2805" i="11"/>
  <c r="B2805" i="11"/>
  <c r="F2808" i="11"/>
  <c r="E2808" i="11"/>
  <c r="D2808" i="11"/>
  <c r="C2808" i="11"/>
  <c r="B2808" i="11"/>
  <c r="F2814" i="11"/>
  <c r="B2814" i="11"/>
  <c r="E2814" i="11"/>
  <c r="D2814" i="11"/>
  <c r="C2820" i="11"/>
  <c r="B2820" i="11"/>
  <c r="F2820" i="11"/>
  <c r="E2820" i="11"/>
  <c r="C2835" i="11"/>
  <c r="F2835" i="11"/>
  <c r="E2835" i="11"/>
  <c r="D2835" i="11"/>
  <c r="F2844" i="11"/>
  <c r="E2844" i="11"/>
  <c r="D2844" i="11"/>
  <c r="C2844" i="11"/>
  <c r="B2844" i="11"/>
  <c r="F2880" i="11"/>
  <c r="E2880" i="11"/>
  <c r="D2880" i="11"/>
  <c r="B2880" i="11"/>
  <c r="C2604" i="11"/>
  <c r="B2621" i="11"/>
  <c r="C2634" i="11"/>
  <c r="C2646" i="11"/>
  <c r="C2658" i="11"/>
  <c r="F2817" i="11"/>
  <c r="E2817" i="11"/>
  <c r="D2817" i="11"/>
  <c r="C2817" i="11"/>
  <c r="B2817" i="11"/>
  <c r="F2826" i="11"/>
  <c r="B2826" i="11"/>
  <c r="E2826" i="11"/>
  <c r="D2826" i="11"/>
  <c r="C2832" i="11"/>
  <c r="B2832" i="11"/>
  <c r="F2832" i="11"/>
  <c r="E2832" i="11"/>
  <c r="F2896" i="11"/>
  <c r="E2896" i="11"/>
  <c r="D2896" i="11"/>
  <c r="B2896" i="11"/>
  <c r="F2928" i="11"/>
  <c r="E2928" i="11"/>
  <c r="D2928" i="11"/>
  <c r="B2928" i="11"/>
  <c r="C2928" i="11"/>
  <c r="D2556" i="11"/>
  <c r="F2560" i="11"/>
  <c r="D2580" i="11"/>
  <c r="D2604" i="11"/>
  <c r="D2621" i="11"/>
  <c r="D2661" i="11"/>
  <c r="C2661" i="11"/>
  <c r="B2661" i="11"/>
  <c r="F2670" i="11"/>
  <c r="E2670" i="11"/>
  <c r="B2674" i="11"/>
  <c r="D2677" i="11"/>
  <c r="C2677" i="11"/>
  <c r="B2677" i="11"/>
  <c r="C2823" i="11"/>
  <c r="F2823" i="11"/>
  <c r="E2823" i="11"/>
  <c r="D2823" i="11"/>
  <c r="B2823" i="11"/>
  <c r="F2829" i="11"/>
  <c r="E2829" i="11"/>
  <c r="D2829" i="11"/>
  <c r="C2829" i="11"/>
  <c r="B2829" i="11"/>
  <c r="F2864" i="11"/>
  <c r="E2864" i="11"/>
  <c r="D2864" i="11"/>
  <c r="C2864" i="11"/>
  <c r="B2864" i="11"/>
  <c r="B2874" i="11"/>
  <c r="F2874" i="11"/>
  <c r="E2874" i="11"/>
  <c r="D2874" i="11"/>
  <c r="C2874" i="11"/>
  <c r="F2912" i="11"/>
  <c r="E2912" i="11"/>
  <c r="D2912" i="11"/>
  <c r="B2912" i="11"/>
  <c r="E2556" i="11"/>
  <c r="E2580" i="11"/>
  <c r="E2604" i="11"/>
  <c r="E2631" i="11"/>
  <c r="C2631" i="11"/>
  <c r="B2631" i="11"/>
  <c r="B2633" i="11"/>
  <c r="B2645" i="11"/>
  <c r="B2657" i="11"/>
  <c r="E2663" i="11"/>
  <c r="D2663" i="11"/>
  <c r="C2663" i="11"/>
  <c r="B2663" i="11"/>
  <c r="E2679" i="11"/>
  <c r="D2679" i="11"/>
  <c r="C2679" i="11"/>
  <c r="B2679" i="11"/>
  <c r="E2689" i="11"/>
  <c r="D2689" i="11"/>
  <c r="C2689" i="11"/>
  <c r="B2689" i="11"/>
  <c r="B2698" i="11"/>
  <c r="F2698" i="11"/>
  <c r="E2698" i="11"/>
  <c r="D2698" i="11"/>
  <c r="B2710" i="11"/>
  <c r="F2710" i="11"/>
  <c r="E2710" i="11"/>
  <c r="D2710" i="11"/>
  <c r="B2722" i="11"/>
  <c r="F2722" i="11"/>
  <c r="E2722" i="11"/>
  <c r="D2722" i="11"/>
  <c r="B2734" i="11"/>
  <c r="F2734" i="11"/>
  <c r="E2734" i="11"/>
  <c r="D2734" i="11"/>
  <c r="B2746" i="11"/>
  <c r="F2746" i="11"/>
  <c r="E2746" i="11"/>
  <c r="D2746" i="11"/>
  <c r="B2758" i="11"/>
  <c r="F2758" i="11"/>
  <c r="E2758" i="11"/>
  <c r="D2758" i="11"/>
  <c r="B2770" i="11"/>
  <c r="F2770" i="11"/>
  <c r="E2770" i="11"/>
  <c r="D2770" i="11"/>
  <c r="B2782" i="11"/>
  <c r="F2782" i="11"/>
  <c r="E2782" i="11"/>
  <c r="D2782" i="11"/>
  <c r="B2794" i="11"/>
  <c r="F2794" i="11"/>
  <c r="E2794" i="11"/>
  <c r="D2794" i="11"/>
  <c r="B2806" i="11"/>
  <c r="F2806" i="11"/>
  <c r="E2806" i="11"/>
  <c r="D2806" i="11"/>
  <c r="C2815" i="11"/>
  <c r="F2815" i="11"/>
  <c r="E2815" i="11"/>
  <c r="D2815" i="11"/>
  <c r="B2815" i="11"/>
  <c r="F2856" i="11"/>
  <c r="E2856" i="11"/>
  <c r="D2856" i="11"/>
  <c r="C2856" i="11"/>
  <c r="B2856" i="11"/>
  <c r="F2936" i="11"/>
  <c r="E2936" i="11"/>
  <c r="D2936" i="11"/>
  <c r="C2936" i="11"/>
  <c r="E3201" i="11"/>
  <c r="D3201" i="11"/>
  <c r="C3201" i="11"/>
  <c r="B3201" i="11"/>
  <c r="F3201" i="11"/>
  <c r="B2549" i="11"/>
  <c r="F2556" i="11"/>
  <c r="B2573" i="11"/>
  <c r="F2580" i="11"/>
  <c r="F2604" i="11"/>
  <c r="F2622" i="11"/>
  <c r="E2622" i="11"/>
  <c r="E2627" i="11"/>
  <c r="C2627" i="11"/>
  <c r="B2627" i="11"/>
  <c r="E2633" i="11"/>
  <c r="F2634" i="11"/>
  <c r="E2634" i="11"/>
  <c r="C2636" i="11"/>
  <c r="D2637" i="11"/>
  <c r="C2637" i="11"/>
  <c r="F2639" i="11"/>
  <c r="F2640" i="11"/>
  <c r="D2640" i="11"/>
  <c r="B2640" i="11"/>
  <c r="B2642" i="11"/>
  <c r="E2643" i="11"/>
  <c r="D2643" i="11"/>
  <c r="C2643" i="11"/>
  <c r="B2643" i="11"/>
  <c r="E2645" i="11"/>
  <c r="F2646" i="11"/>
  <c r="E2646" i="11"/>
  <c r="C2648" i="11"/>
  <c r="D2649" i="11"/>
  <c r="C2649" i="11"/>
  <c r="F2651" i="11"/>
  <c r="F2652" i="11"/>
  <c r="D2652" i="11"/>
  <c r="B2652" i="11"/>
  <c r="B2654" i="11"/>
  <c r="E2655" i="11"/>
  <c r="D2655" i="11"/>
  <c r="C2655" i="11"/>
  <c r="B2655" i="11"/>
  <c r="E2657" i="11"/>
  <c r="F2658" i="11"/>
  <c r="E2658" i="11"/>
  <c r="F2672" i="11"/>
  <c r="E2672" i="11"/>
  <c r="D2672" i="11"/>
  <c r="B2672" i="11"/>
  <c r="F2692" i="11"/>
  <c r="E2692" i="11"/>
  <c r="D2692" i="11"/>
  <c r="C2692" i="11"/>
  <c r="B2692" i="11"/>
  <c r="E2701" i="11"/>
  <c r="D2701" i="11"/>
  <c r="C2701" i="11"/>
  <c r="B2701" i="11"/>
  <c r="F2704" i="11"/>
  <c r="E2704" i="11"/>
  <c r="D2704" i="11"/>
  <c r="C2704" i="11"/>
  <c r="B2704" i="11"/>
  <c r="E2713" i="11"/>
  <c r="D2713" i="11"/>
  <c r="C2713" i="11"/>
  <c r="B2713" i="11"/>
  <c r="F2716" i="11"/>
  <c r="E2716" i="11"/>
  <c r="D2716" i="11"/>
  <c r="C2716" i="11"/>
  <c r="B2716" i="11"/>
  <c r="E2725" i="11"/>
  <c r="D2725" i="11"/>
  <c r="C2725" i="11"/>
  <c r="B2725" i="11"/>
  <c r="F2728" i="11"/>
  <c r="E2728" i="11"/>
  <c r="D2728" i="11"/>
  <c r="C2728" i="11"/>
  <c r="B2728" i="11"/>
  <c r="E2737" i="11"/>
  <c r="D2737" i="11"/>
  <c r="C2737" i="11"/>
  <c r="B2737" i="11"/>
  <c r="F2740" i="11"/>
  <c r="E2740" i="11"/>
  <c r="D2740" i="11"/>
  <c r="C2740" i="11"/>
  <c r="B2740" i="11"/>
  <c r="E2749" i="11"/>
  <c r="D2749" i="11"/>
  <c r="C2749" i="11"/>
  <c r="B2749" i="11"/>
  <c r="F2752" i="11"/>
  <c r="E2752" i="11"/>
  <c r="D2752" i="11"/>
  <c r="C2752" i="11"/>
  <c r="B2752" i="11"/>
  <c r="E2761" i="11"/>
  <c r="D2761" i="11"/>
  <c r="C2761" i="11"/>
  <c r="B2761" i="11"/>
  <c r="F2764" i="11"/>
  <c r="E2764" i="11"/>
  <c r="D2764" i="11"/>
  <c r="C2764" i="11"/>
  <c r="B2764" i="11"/>
  <c r="E2773" i="11"/>
  <c r="D2773" i="11"/>
  <c r="C2773" i="11"/>
  <c r="B2773" i="11"/>
  <c r="F2776" i="11"/>
  <c r="E2776" i="11"/>
  <c r="D2776" i="11"/>
  <c r="C2776" i="11"/>
  <c r="B2776" i="11"/>
  <c r="E2785" i="11"/>
  <c r="D2785" i="11"/>
  <c r="C2785" i="11"/>
  <c r="B2785" i="11"/>
  <c r="F2788" i="11"/>
  <c r="E2788" i="11"/>
  <c r="D2788" i="11"/>
  <c r="C2788" i="11"/>
  <c r="B2788" i="11"/>
  <c r="E2797" i="11"/>
  <c r="D2797" i="11"/>
  <c r="C2797" i="11"/>
  <c r="B2797" i="11"/>
  <c r="F2800" i="11"/>
  <c r="E2800" i="11"/>
  <c r="D2800" i="11"/>
  <c r="C2800" i="11"/>
  <c r="B2800" i="11"/>
  <c r="E2809" i="11"/>
  <c r="D2809" i="11"/>
  <c r="C2809" i="11"/>
  <c r="B2809" i="11"/>
  <c r="F2812" i="11"/>
  <c r="E2812" i="11"/>
  <c r="D2812" i="11"/>
  <c r="C2812" i="11"/>
  <c r="B2812" i="11"/>
  <c r="F2818" i="11"/>
  <c r="E2818" i="11"/>
  <c r="D2818" i="11"/>
  <c r="C2818" i="11"/>
  <c r="B2818" i="11"/>
  <c r="F2821" i="11"/>
  <c r="E2821" i="11"/>
  <c r="D2821" i="11"/>
  <c r="C2821" i="11"/>
  <c r="C2827" i="11"/>
  <c r="F2827" i="11"/>
  <c r="E2827" i="11"/>
  <c r="D2827" i="11"/>
  <c r="B2827" i="11"/>
  <c r="B2838" i="11"/>
  <c r="F2838" i="11"/>
  <c r="E2838" i="11"/>
  <c r="D2838" i="11"/>
  <c r="C2838" i="11"/>
  <c r="C2549" i="11"/>
  <c r="C2572" i="11"/>
  <c r="C2596" i="11"/>
  <c r="F2633" i="11"/>
  <c r="E2636" i="11"/>
  <c r="C2642" i="11"/>
  <c r="F2645" i="11"/>
  <c r="E2648" i="11"/>
  <c r="C2654" i="11"/>
  <c r="F2657" i="11"/>
  <c r="B2662" i="11"/>
  <c r="D2665" i="11"/>
  <c r="C2665" i="11"/>
  <c r="B2665" i="11"/>
  <c r="F2669" i="11"/>
  <c r="F2674" i="11"/>
  <c r="E2674" i="11"/>
  <c r="B2678" i="11"/>
  <c r="D2681" i="11"/>
  <c r="C2681" i="11"/>
  <c r="B2681" i="11"/>
  <c r="F2824" i="11"/>
  <c r="E2824" i="11"/>
  <c r="D2824" i="11"/>
  <c r="C2824" i="11"/>
  <c r="B2824" i="11"/>
  <c r="F2830" i="11"/>
  <c r="E2830" i="11"/>
  <c r="D2830" i="11"/>
  <c r="C2830" i="11"/>
  <c r="B2830" i="11"/>
  <c r="F2833" i="11"/>
  <c r="E2833" i="11"/>
  <c r="D2833" i="11"/>
  <c r="C2833" i="11"/>
  <c r="D2572" i="11"/>
  <c r="D2573" i="11"/>
  <c r="D2596" i="11"/>
  <c r="D2642" i="11"/>
  <c r="D2654" i="11"/>
  <c r="C2662" i="11"/>
  <c r="E2667" i="11"/>
  <c r="D2667" i="11"/>
  <c r="C2667" i="11"/>
  <c r="B2667" i="11"/>
  <c r="C2678" i="11"/>
  <c r="E2683" i="11"/>
  <c r="D2683" i="11"/>
  <c r="C2683" i="11"/>
  <c r="B2683" i="11"/>
  <c r="F2693" i="11"/>
  <c r="F2705" i="11"/>
  <c r="F2717" i="11"/>
  <c r="F2729" i="11"/>
  <c r="F2741" i="11"/>
  <c r="F2753" i="11"/>
  <c r="F2765" i="11"/>
  <c r="F2777" i="11"/>
  <c r="F2813" i="11"/>
  <c r="E2572" i="11"/>
  <c r="C2592" i="11"/>
  <c r="E2596" i="11"/>
  <c r="B2641" i="11"/>
  <c r="B2653" i="11"/>
  <c r="D2662" i="11"/>
  <c r="D2678" i="11"/>
  <c r="E2685" i="11"/>
  <c r="D2685" i="11"/>
  <c r="C2685" i="11"/>
  <c r="B2685" i="11"/>
  <c r="B2690" i="11"/>
  <c r="F2690" i="11"/>
  <c r="E2690" i="11"/>
  <c r="D2690" i="11"/>
  <c r="B2702" i="11"/>
  <c r="F2702" i="11"/>
  <c r="E2702" i="11"/>
  <c r="D2702" i="11"/>
  <c r="B2714" i="11"/>
  <c r="F2714" i="11"/>
  <c r="E2714" i="11"/>
  <c r="D2714" i="11"/>
  <c r="B2726" i="11"/>
  <c r="F2726" i="11"/>
  <c r="E2726" i="11"/>
  <c r="D2726" i="11"/>
  <c r="B2738" i="11"/>
  <c r="F2738" i="11"/>
  <c r="E2738" i="11"/>
  <c r="D2738" i="11"/>
  <c r="B2750" i="11"/>
  <c r="F2750" i="11"/>
  <c r="E2750" i="11"/>
  <c r="D2750" i="11"/>
  <c r="B2762" i="11"/>
  <c r="F2762" i="11"/>
  <c r="E2762" i="11"/>
  <c r="D2762" i="11"/>
  <c r="B2774" i="11"/>
  <c r="F2774" i="11"/>
  <c r="E2774" i="11"/>
  <c r="D2774" i="11"/>
  <c r="B2786" i="11"/>
  <c r="F2786" i="11"/>
  <c r="E2786" i="11"/>
  <c r="D2786" i="11"/>
  <c r="B2798" i="11"/>
  <c r="F2798" i="11"/>
  <c r="E2798" i="11"/>
  <c r="D2798" i="11"/>
  <c r="B2810" i="11"/>
  <c r="F2810" i="11"/>
  <c r="E2810" i="11"/>
  <c r="D2810" i="11"/>
  <c r="F2848" i="11"/>
  <c r="E2848" i="11"/>
  <c r="D2848" i="11"/>
  <c r="C2848" i="11"/>
  <c r="B2848" i="11"/>
  <c r="F2868" i="11"/>
  <c r="E2868" i="11"/>
  <c r="D2868" i="11"/>
  <c r="C2868" i="11"/>
  <c r="B2868" i="11"/>
  <c r="F2872" i="11"/>
  <c r="E2872" i="11"/>
  <c r="D2872" i="11"/>
  <c r="C2872" i="11"/>
  <c r="B2872" i="11"/>
  <c r="F2876" i="11"/>
  <c r="E2876" i="11"/>
  <c r="D2876" i="11"/>
  <c r="C2876" i="11"/>
  <c r="B2876" i="11"/>
  <c r="E2869" i="11"/>
  <c r="D2869" i="11"/>
  <c r="C2869" i="11"/>
  <c r="B2869" i="11"/>
  <c r="D2871" i="11"/>
  <c r="C2871" i="11"/>
  <c r="F2924" i="11"/>
  <c r="E2924" i="11"/>
  <c r="D2924" i="11"/>
  <c r="B2926" i="11"/>
  <c r="F2926" i="11"/>
  <c r="E2926" i="11"/>
  <c r="D2926" i="11"/>
  <c r="C2926" i="11"/>
  <c r="F2959" i="11"/>
  <c r="E2959" i="11"/>
  <c r="D2959" i="11"/>
  <c r="C2959" i="11"/>
  <c r="B2959" i="11"/>
  <c r="F2983" i="11"/>
  <c r="E2983" i="11"/>
  <c r="D2983" i="11"/>
  <c r="C2983" i="11"/>
  <c r="B2983" i="11"/>
  <c r="F3064" i="11"/>
  <c r="E3064" i="11"/>
  <c r="D3064" i="11"/>
  <c r="C3064" i="11"/>
  <c r="B3064" i="11"/>
  <c r="F3120" i="11"/>
  <c r="E3120" i="11"/>
  <c r="D3120" i="11"/>
  <c r="C3120" i="11"/>
  <c r="B3120" i="11"/>
  <c r="E3141" i="11"/>
  <c r="D3141" i="11"/>
  <c r="C3141" i="11"/>
  <c r="B3141" i="11"/>
  <c r="F3141" i="11"/>
  <c r="E3175" i="11"/>
  <c r="B3175" i="11"/>
  <c r="F3175" i="11"/>
  <c r="D3175" i="11"/>
  <c r="C3175" i="11"/>
  <c r="B2687" i="11"/>
  <c r="B2691" i="11"/>
  <c r="B2695" i="11"/>
  <c r="B2699" i="11"/>
  <c r="B2703" i="11"/>
  <c r="B2707" i="11"/>
  <c r="B2711" i="11"/>
  <c r="B2715" i="11"/>
  <c r="B2719" i="11"/>
  <c r="B2723" i="11"/>
  <c r="B2727" i="11"/>
  <c r="B2731" i="11"/>
  <c r="B2735" i="11"/>
  <c r="B2739" i="11"/>
  <c r="B2743" i="11"/>
  <c r="B2747" i="11"/>
  <c r="B2751" i="11"/>
  <c r="B2755" i="11"/>
  <c r="B2759" i="11"/>
  <c r="B2763" i="11"/>
  <c r="B2767" i="11"/>
  <c r="B2771" i="11"/>
  <c r="B2775" i="11"/>
  <c r="B2779" i="11"/>
  <c r="B2783" i="11"/>
  <c r="B2787" i="11"/>
  <c r="B2791" i="11"/>
  <c r="B2795" i="11"/>
  <c r="B2799" i="11"/>
  <c r="B2803" i="11"/>
  <c r="B2807" i="11"/>
  <c r="B2811" i="11"/>
  <c r="B2816" i="11"/>
  <c r="B2828" i="11"/>
  <c r="C2834" i="11"/>
  <c r="E2855" i="11"/>
  <c r="C2886" i="11"/>
  <c r="B2888" i="11"/>
  <c r="C2902" i="11"/>
  <c r="B2904" i="11"/>
  <c r="C2918" i="11"/>
  <c r="F2944" i="11"/>
  <c r="E2944" i="11"/>
  <c r="D2944" i="11"/>
  <c r="C2944" i="11"/>
  <c r="B2944" i="11"/>
  <c r="F2956" i="11"/>
  <c r="E2956" i="11"/>
  <c r="D2956" i="11"/>
  <c r="C2956" i="11"/>
  <c r="B2956" i="11"/>
  <c r="F2968" i="11"/>
  <c r="E2968" i="11"/>
  <c r="D2968" i="11"/>
  <c r="C2968" i="11"/>
  <c r="B2968" i="11"/>
  <c r="F2992" i="11"/>
  <c r="E2992" i="11"/>
  <c r="D2992" i="11"/>
  <c r="C2992" i="11"/>
  <c r="B2992" i="11"/>
  <c r="F3008" i="11"/>
  <c r="E3008" i="11"/>
  <c r="D3008" i="11"/>
  <c r="C3008" i="11"/>
  <c r="B3008" i="11"/>
  <c r="F3116" i="11"/>
  <c r="E3116" i="11"/>
  <c r="D3116" i="11"/>
  <c r="C3116" i="11"/>
  <c r="B3116" i="11"/>
  <c r="B3162" i="11"/>
  <c r="F3162" i="11"/>
  <c r="E3162" i="11"/>
  <c r="D3162" i="11"/>
  <c r="C3162" i="11"/>
  <c r="E3283" i="11"/>
  <c r="F3283" i="11"/>
  <c r="D3283" i="11"/>
  <c r="C3283" i="11"/>
  <c r="B3283" i="11"/>
  <c r="C2687" i="11"/>
  <c r="C2691" i="11"/>
  <c r="C2695" i="11"/>
  <c r="C2699" i="11"/>
  <c r="C2703" i="11"/>
  <c r="C2707" i="11"/>
  <c r="C2711" i="11"/>
  <c r="C2715" i="11"/>
  <c r="C2719" i="11"/>
  <c r="C2723" i="11"/>
  <c r="C2727" i="11"/>
  <c r="C2731" i="11"/>
  <c r="C2735" i="11"/>
  <c r="C2739" i="11"/>
  <c r="C2743" i="11"/>
  <c r="C2747" i="11"/>
  <c r="C2751" i="11"/>
  <c r="C2755" i="11"/>
  <c r="C2759" i="11"/>
  <c r="C2763" i="11"/>
  <c r="C2767" i="11"/>
  <c r="C2771" i="11"/>
  <c r="C2775" i="11"/>
  <c r="C2779" i="11"/>
  <c r="C2783" i="11"/>
  <c r="C2787" i="11"/>
  <c r="C2791" i="11"/>
  <c r="C2795" i="11"/>
  <c r="C2799" i="11"/>
  <c r="C2803" i="11"/>
  <c r="C2807" i="11"/>
  <c r="C2811" i="11"/>
  <c r="C2816" i="11"/>
  <c r="B2822" i="11"/>
  <c r="C2828" i="11"/>
  <c r="D2834" i="11"/>
  <c r="E2845" i="11"/>
  <c r="D2845" i="11"/>
  <c r="C2845" i="11"/>
  <c r="B2845" i="11"/>
  <c r="B2850" i="11"/>
  <c r="F2850" i="11"/>
  <c r="E2850" i="11"/>
  <c r="E2853" i="11"/>
  <c r="D2853" i="11"/>
  <c r="C2853" i="11"/>
  <c r="B2853" i="11"/>
  <c r="F2853" i="11"/>
  <c r="F2855" i="11"/>
  <c r="E2861" i="11"/>
  <c r="D2861" i="11"/>
  <c r="C2861" i="11"/>
  <c r="B2861" i="11"/>
  <c r="B2866" i="11"/>
  <c r="F2866" i="11"/>
  <c r="B2878" i="11"/>
  <c r="F2878" i="11"/>
  <c r="C2878" i="11"/>
  <c r="B2890" i="11"/>
  <c r="F2890" i="11"/>
  <c r="E2890" i="11"/>
  <c r="D2890" i="11"/>
  <c r="B2894" i="11"/>
  <c r="F2894" i="11"/>
  <c r="E2894" i="11"/>
  <c r="B2906" i="11"/>
  <c r="F2906" i="11"/>
  <c r="E2906" i="11"/>
  <c r="D2906" i="11"/>
  <c r="B2910" i="11"/>
  <c r="F2910" i="11"/>
  <c r="E2910" i="11"/>
  <c r="B2938" i="11"/>
  <c r="F2938" i="11"/>
  <c r="E2938" i="11"/>
  <c r="B2950" i="11"/>
  <c r="F2950" i="11"/>
  <c r="E2950" i="11"/>
  <c r="C2950" i="11"/>
  <c r="F3040" i="11"/>
  <c r="E3040" i="11"/>
  <c r="D3040" i="11"/>
  <c r="C3040" i="11"/>
  <c r="B3040" i="11"/>
  <c r="F3112" i="11"/>
  <c r="E3112" i="11"/>
  <c r="D3112" i="11"/>
  <c r="C3112" i="11"/>
  <c r="B3112" i="11"/>
  <c r="D2687" i="11"/>
  <c r="D2691" i="11"/>
  <c r="D2695" i="11"/>
  <c r="D2699" i="11"/>
  <c r="D2703" i="11"/>
  <c r="D2707" i="11"/>
  <c r="D2711" i="11"/>
  <c r="D2715" i="11"/>
  <c r="D2719" i="11"/>
  <c r="D2723" i="11"/>
  <c r="D2727" i="11"/>
  <c r="D2731" i="11"/>
  <c r="D2735" i="11"/>
  <c r="D2739" i="11"/>
  <c r="D2743" i="11"/>
  <c r="D2747" i="11"/>
  <c r="D2751" i="11"/>
  <c r="D2755" i="11"/>
  <c r="D2759" i="11"/>
  <c r="D2763" i="11"/>
  <c r="D2767" i="11"/>
  <c r="D2771" i="11"/>
  <c r="D2775" i="11"/>
  <c r="D2779" i="11"/>
  <c r="D2783" i="11"/>
  <c r="D2787" i="11"/>
  <c r="D2791" i="11"/>
  <c r="D2795" i="11"/>
  <c r="D2799" i="11"/>
  <c r="D2803" i="11"/>
  <c r="D2807" i="11"/>
  <c r="D2811" i="11"/>
  <c r="D2816" i="11"/>
  <c r="C2822" i="11"/>
  <c r="D2828" i="11"/>
  <c r="E2836" i="11"/>
  <c r="D2836" i="11"/>
  <c r="E2837" i="11"/>
  <c r="B2837" i="11"/>
  <c r="D2863" i="11"/>
  <c r="C2863" i="11"/>
  <c r="C2870" i="11"/>
  <c r="B2882" i="11"/>
  <c r="F2882" i="11"/>
  <c r="E2882" i="11"/>
  <c r="F2884" i="11"/>
  <c r="E2884" i="11"/>
  <c r="D2884" i="11"/>
  <c r="F2888" i="11"/>
  <c r="E2888" i="11"/>
  <c r="D2888" i="11"/>
  <c r="B2898" i="11"/>
  <c r="F2898" i="11"/>
  <c r="E2898" i="11"/>
  <c r="F2900" i="11"/>
  <c r="E2900" i="11"/>
  <c r="D2900" i="11"/>
  <c r="F2904" i="11"/>
  <c r="E2904" i="11"/>
  <c r="D2904" i="11"/>
  <c r="B2914" i="11"/>
  <c r="F2914" i="11"/>
  <c r="E2914" i="11"/>
  <c r="F2916" i="11"/>
  <c r="E2916" i="11"/>
  <c r="D2916" i="11"/>
  <c r="F2920" i="11"/>
  <c r="E2920" i="11"/>
  <c r="D2920" i="11"/>
  <c r="D2822" i="11"/>
  <c r="C2839" i="11"/>
  <c r="D2839" i="11"/>
  <c r="B2839" i="11"/>
  <c r="B2842" i="11"/>
  <c r="F2842" i="11"/>
  <c r="E2873" i="11"/>
  <c r="D2873" i="11"/>
  <c r="C2873" i="11"/>
  <c r="B2873" i="11"/>
  <c r="D2875" i="11"/>
  <c r="C2875" i="11"/>
  <c r="B2875" i="11"/>
  <c r="B2886" i="11"/>
  <c r="F2886" i="11"/>
  <c r="E2886" i="11"/>
  <c r="B2902" i="11"/>
  <c r="F2902" i="11"/>
  <c r="E2902" i="11"/>
  <c r="B2918" i="11"/>
  <c r="F2918" i="11"/>
  <c r="E2918" i="11"/>
  <c r="F2951" i="11"/>
  <c r="E2951" i="11"/>
  <c r="D2951" i="11"/>
  <c r="C2951" i="11"/>
  <c r="B2951" i="11"/>
  <c r="F2975" i="11"/>
  <c r="E2975" i="11"/>
  <c r="D2975" i="11"/>
  <c r="C2975" i="11"/>
  <c r="B2975" i="11"/>
  <c r="B2870" i="11"/>
  <c r="F2870" i="11"/>
  <c r="E2870" i="11"/>
  <c r="D2927" i="11"/>
  <c r="C2927" i="11"/>
  <c r="B2927" i="11"/>
  <c r="F2927" i="11"/>
  <c r="F2948" i="11"/>
  <c r="E2948" i="11"/>
  <c r="D2948" i="11"/>
  <c r="C2948" i="11"/>
  <c r="B2948" i="11"/>
  <c r="F2960" i="11"/>
  <c r="E2960" i="11"/>
  <c r="D2960" i="11"/>
  <c r="C2960" i="11"/>
  <c r="B2960" i="11"/>
  <c r="F2984" i="11"/>
  <c r="E2984" i="11"/>
  <c r="D2984" i="11"/>
  <c r="C2984" i="11"/>
  <c r="B2984" i="11"/>
  <c r="F3076" i="11"/>
  <c r="E3076" i="11"/>
  <c r="D3076" i="11"/>
  <c r="C3076" i="11"/>
  <c r="B3076" i="11"/>
  <c r="F3100" i="11"/>
  <c r="E3100" i="11"/>
  <c r="D3100" i="11"/>
  <c r="C3100" i="11"/>
  <c r="B3100" i="11"/>
  <c r="B3138" i="11"/>
  <c r="F3138" i="11"/>
  <c r="E3138" i="11"/>
  <c r="D3138" i="11"/>
  <c r="C3138" i="11"/>
  <c r="F3160" i="11"/>
  <c r="E3160" i="11"/>
  <c r="D3160" i="11"/>
  <c r="C3160" i="11"/>
  <c r="B3160" i="11"/>
  <c r="F3707" i="11"/>
  <c r="E3707" i="11"/>
  <c r="D3707" i="11"/>
  <c r="C3707" i="11"/>
  <c r="B3707" i="11"/>
  <c r="D2851" i="11"/>
  <c r="D2859" i="11"/>
  <c r="B2934" i="11"/>
  <c r="F2934" i="11"/>
  <c r="E2934" i="11"/>
  <c r="D2934" i="11"/>
  <c r="B2942" i="11"/>
  <c r="F2942" i="11"/>
  <c r="E2942" i="11"/>
  <c r="C2942" i="11"/>
  <c r="B2966" i="11"/>
  <c r="F2966" i="11"/>
  <c r="E2966" i="11"/>
  <c r="C2966" i="11"/>
  <c r="F3127" i="11"/>
  <c r="E3127" i="11"/>
  <c r="D3127" i="11"/>
  <c r="C3127" i="11"/>
  <c r="B3127" i="11"/>
  <c r="E2851" i="11"/>
  <c r="E2857" i="11"/>
  <c r="D2857" i="11"/>
  <c r="C2857" i="11"/>
  <c r="B2857" i="11"/>
  <c r="F2857" i="11"/>
  <c r="E2859" i="11"/>
  <c r="F2869" i="11"/>
  <c r="D2923" i="11"/>
  <c r="C2923" i="11"/>
  <c r="B2923" i="11"/>
  <c r="F2932" i="11"/>
  <c r="E2932" i="11"/>
  <c r="D2932" i="11"/>
  <c r="B2932" i="11"/>
  <c r="F3000" i="11"/>
  <c r="E3000" i="11"/>
  <c r="D3000" i="11"/>
  <c r="C3000" i="11"/>
  <c r="B3000" i="11"/>
  <c r="F3052" i="11"/>
  <c r="E3052" i="11"/>
  <c r="D3052" i="11"/>
  <c r="C3052" i="11"/>
  <c r="B3052" i="11"/>
  <c r="F3144" i="11"/>
  <c r="E3144" i="11"/>
  <c r="D3144" i="11"/>
  <c r="C3144" i="11"/>
  <c r="B3144" i="11"/>
  <c r="C2837" i="11"/>
  <c r="B2846" i="11"/>
  <c r="F2846" i="11"/>
  <c r="D2846" i="11"/>
  <c r="C2846" i="11"/>
  <c r="F2851" i="11"/>
  <c r="B2854" i="11"/>
  <c r="F2854" i="11"/>
  <c r="F2859" i="11"/>
  <c r="B2871" i="11"/>
  <c r="E2877" i="11"/>
  <c r="D2877" i="11"/>
  <c r="C2877" i="11"/>
  <c r="B2877" i="11"/>
  <c r="D2879" i="11"/>
  <c r="C2879" i="11"/>
  <c r="D2883" i="11"/>
  <c r="C2883" i="11"/>
  <c r="B2883" i="11"/>
  <c r="F2883" i="11"/>
  <c r="D2891" i="11"/>
  <c r="C2891" i="11"/>
  <c r="B2891" i="11"/>
  <c r="D2895" i="11"/>
  <c r="C2895" i="11"/>
  <c r="B2895" i="11"/>
  <c r="D2899" i="11"/>
  <c r="C2899" i="11"/>
  <c r="B2899" i="11"/>
  <c r="F2899" i="11"/>
  <c r="D2907" i="11"/>
  <c r="C2907" i="11"/>
  <c r="B2907" i="11"/>
  <c r="D2911" i="11"/>
  <c r="C2911" i="11"/>
  <c r="B2911" i="11"/>
  <c r="D2915" i="11"/>
  <c r="C2915" i="11"/>
  <c r="B2915" i="11"/>
  <c r="F2915" i="11"/>
  <c r="D2919" i="11"/>
  <c r="C2919" i="11"/>
  <c r="B2919" i="11"/>
  <c r="E2925" i="11"/>
  <c r="D2925" i="11"/>
  <c r="C2925" i="11"/>
  <c r="B2925" i="11"/>
  <c r="E2937" i="11"/>
  <c r="D2937" i="11"/>
  <c r="C2937" i="11"/>
  <c r="B2937" i="11"/>
  <c r="F2937" i="11"/>
  <c r="F2943" i="11"/>
  <c r="E2943" i="11"/>
  <c r="D2943" i="11"/>
  <c r="C2943" i="11"/>
  <c r="B2943" i="11"/>
  <c r="F2967" i="11"/>
  <c r="E2967" i="11"/>
  <c r="D2967" i="11"/>
  <c r="C2967" i="11"/>
  <c r="B2967" i="11"/>
  <c r="F3128" i="11"/>
  <c r="E3128" i="11"/>
  <c r="D3128" i="11"/>
  <c r="C3128" i="11"/>
  <c r="B3128" i="11"/>
  <c r="E2841" i="11"/>
  <c r="D2841" i="11"/>
  <c r="C2841" i="11"/>
  <c r="B2841" i="11"/>
  <c r="C2843" i="11"/>
  <c r="F2843" i="11"/>
  <c r="E2843" i="11"/>
  <c r="B2862" i="11"/>
  <c r="F2862" i="11"/>
  <c r="E2871" i="11"/>
  <c r="E2881" i="11"/>
  <c r="D2881" i="11"/>
  <c r="C2881" i="11"/>
  <c r="B2881" i="11"/>
  <c r="D2887" i="11"/>
  <c r="C2887" i="11"/>
  <c r="B2887" i="11"/>
  <c r="E2893" i="11"/>
  <c r="D2893" i="11"/>
  <c r="C2893" i="11"/>
  <c r="B2893" i="11"/>
  <c r="E2897" i="11"/>
  <c r="D2897" i="11"/>
  <c r="C2897" i="11"/>
  <c r="B2897" i="11"/>
  <c r="D2903" i="11"/>
  <c r="C2903" i="11"/>
  <c r="B2903" i="11"/>
  <c r="E2909" i="11"/>
  <c r="D2909" i="11"/>
  <c r="C2909" i="11"/>
  <c r="B2909" i="11"/>
  <c r="E2913" i="11"/>
  <c r="D2913" i="11"/>
  <c r="C2913" i="11"/>
  <c r="B2913" i="11"/>
  <c r="D2935" i="11"/>
  <c r="C2935" i="11"/>
  <c r="B2935" i="11"/>
  <c r="F2935" i="11"/>
  <c r="E2935" i="11"/>
  <c r="F2940" i="11"/>
  <c r="E2940" i="11"/>
  <c r="D2940" i="11"/>
  <c r="C2940" i="11"/>
  <c r="B2940" i="11"/>
  <c r="F2952" i="11"/>
  <c r="E2952" i="11"/>
  <c r="D2952" i="11"/>
  <c r="C2952" i="11"/>
  <c r="B2952" i="11"/>
  <c r="F2976" i="11"/>
  <c r="E2976" i="11"/>
  <c r="D2976" i="11"/>
  <c r="C2976" i="11"/>
  <c r="B2976" i="11"/>
  <c r="F3028" i="11"/>
  <c r="E3028" i="11"/>
  <c r="D3028" i="11"/>
  <c r="C3028" i="11"/>
  <c r="B3028" i="11"/>
  <c r="F2871" i="11"/>
  <c r="E2885" i="11"/>
  <c r="D2885" i="11"/>
  <c r="C2885" i="11"/>
  <c r="B2885" i="11"/>
  <c r="F2885" i="11"/>
  <c r="E2889" i="11"/>
  <c r="D2889" i="11"/>
  <c r="C2889" i="11"/>
  <c r="B2889" i="11"/>
  <c r="E2901" i="11"/>
  <c r="D2901" i="11"/>
  <c r="C2901" i="11"/>
  <c r="B2901" i="11"/>
  <c r="F2901" i="11"/>
  <c r="E2905" i="11"/>
  <c r="D2905" i="11"/>
  <c r="C2905" i="11"/>
  <c r="B2905" i="11"/>
  <c r="E2917" i="11"/>
  <c r="D2917" i="11"/>
  <c r="C2917" i="11"/>
  <c r="B2917" i="11"/>
  <c r="F2917" i="11"/>
  <c r="B2924" i="11"/>
  <c r="B2930" i="11"/>
  <c r="F2930" i="11"/>
  <c r="E2930" i="11"/>
  <c r="D2930" i="11"/>
  <c r="C2930" i="11"/>
  <c r="B2958" i="11"/>
  <c r="F2958" i="11"/>
  <c r="E2958" i="11"/>
  <c r="C2958" i="11"/>
  <c r="F3088" i="11"/>
  <c r="E3088" i="11"/>
  <c r="D3088" i="11"/>
  <c r="C3088" i="11"/>
  <c r="B3088" i="11"/>
  <c r="F3124" i="11"/>
  <c r="E3124" i="11"/>
  <c r="D3124" i="11"/>
  <c r="C3124" i="11"/>
  <c r="B3124" i="11"/>
  <c r="B3212" i="11"/>
  <c r="E3212" i="11"/>
  <c r="D3212" i="11"/>
  <c r="F3212" i="11"/>
  <c r="C3212" i="11"/>
  <c r="E3255" i="11"/>
  <c r="F3255" i="11"/>
  <c r="D3255" i="11"/>
  <c r="C3255" i="11"/>
  <c r="B3255" i="11"/>
  <c r="C3408" i="11"/>
  <c r="B3408" i="11"/>
  <c r="D3408" i="11"/>
  <c r="F3408" i="11"/>
  <c r="E3408" i="11"/>
  <c r="F3435" i="11"/>
  <c r="E3435" i="11"/>
  <c r="D3435" i="11"/>
  <c r="C3435" i="11"/>
  <c r="B3435" i="11"/>
  <c r="E2865" i="11"/>
  <c r="D2865" i="11"/>
  <c r="C2865" i="11"/>
  <c r="B2865" i="11"/>
  <c r="E2929" i="11"/>
  <c r="D2929" i="11"/>
  <c r="C2929" i="11"/>
  <c r="B2929" i="11"/>
  <c r="D2931" i="11"/>
  <c r="C2931" i="11"/>
  <c r="B2931" i="11"/>
  <c r="B2946" i="11"/>
  <c r="F2946" i="11"/>
  <c r="E2946" i="11"/>
  <c r="B2954" i="11"/>
  <c r="F2954" i="11"/>
  <c r="E2954" i="11"/>
  <c r="B2962" i="11"/>
  <c r="F2962" i="11"/>
  <c r="E2962" i="11"/>
  <c r="B2970" i="11"/>
  <c r="F2970" i="11"/>
  <c r="E2970" i="11"/>
  <c r="B2978" i="11"/>
  <c r="F2978" i="11"/>
  <c r="E2978" i="11"/>
  <c r="B2986" i="11"/>
  <c r="F2986" i="11"/>
  <c r="E2986" i="11"/>
  <c r="B2994" i="11"/>
  <c r="F2994" i="11"/>
  <c r="E2994" i="11"/>
  <c r="B3002" i="11"/>
  <c r="F3002" i="11"/>
  <c r="E3002" i="11"/>
  <c r="B3010" i="11"/>
  <c r="F3010" i="11"/>
  <c r="E3010" i="11"/>
  <c r="B3018" i="11"/>
  <c r="F3018" i="11"/>
  <c r="E3018" i="11"/>
  <c r="C3030" i="11"/>
  <c r="C3042" i="11"/>
  <c r="C3054" i="11"/>
  <c r="C3066" i="11"/>
  <c r="C3078" i="11"/>
  <c r="C3090" i="11"/>
  <c r="C3102" i="11"/>
  <c r="B3110" i="11"/>
  <c r="F3110" i="11"/>
  <c r="E3110" i="11"/>
  <c r="E3113" i="11"/>
  <c r="D3113" i="11"/>
  <c r="C3113" i="11"/>
  <c r="B3113" i="11"/>
  <c r="C3122" i="11"/>
  <c r="F3147" i="11"/>
  <c r="E3147" i="11"/>
  <c r="D3147" i="11"/>
  <c r="C3147" i="11"/>
  <c r="B3147" i="11"/>
  <c r="F3155" i="11"/>
  <c r="E3155" i="11"/>
  <c r="D3155" i="11"/>
  <c r="C3155" i="11"/>
  <c r="B3155" i="11"/>
  <c r="C3187" i="11"/>
  <c r="B3196" i="11"/>
  <c r="F3196" i="11"/>
  <c r="E3196" i="11"/>
  <c r="D3196" i="11"/>
  <c r="C3196" i="11"/>
  <c r="B3228" i="11"/>
  <c r="F3228" i="11"/>
  <c r="E3228" i="11"/>
  <c r="D3228" i="11"/>
  <c r="C3228" i="11"/>
  <c r="B3288" i="11"/>
  <c r="F3288" i="11"/>
  <c r="D3288" i="11"/>
  <c r="C3288" i="11"/>
  <c r="F3302" i="11"/>
  <c r="E3302" i="11"/>
  <c r="C3302" i="11"/>
  <c r="B3302" i="11"/>
  <c r="D3302" i="11"/>
  <c r="E3323" i="11"/>
  <c r="F3323" i="11"/>
  <c r="D3323" i="11"/>
  <c r="B3323" i="11"/>
  <c r="C3323" i="11"/>
  <c r="F3343" i="11"/>
  <c r="E3343" i="11"/>
  <c r="C3343" i="11"/>
  <c r="B3343" i="11"/>
  <c r="D3343" i="11"/>
  <c r="F3522" i="11"/>
  <c r="E3522" i="11"/>
  <c r="D3522" i="11"/>
  <c r="C3522" i="11"/>
  <c r="B3522" i="11"/>
  <c r="F3625" i="11"/>
  <c r="E3625" i="11"/>
  <c r="D3625" i="11"/>
  <c r="C3625" i="11"/>
  <c r="B3625" i="11"/>
  <c r="F3652" i="11"/>
  <c r="E3652" i="11"/>
  <c r="D3652" i="11"/>
  <c r="C3652" i="11"/>
  <c r="B3652" i="11"/>
  <c r="F3910" i="11"/>
  <c r="E3910" i="11"/>
  <c r="D3910" i="11"/>
  <c r="C3910" i="11"/>
  <c r="B3910" i="11"/>
  <c r="B2858" i="11"/>
  <c r="F2858" i="11"/>
  <c r="D2867" i="11"/>
  <c r="C2867" i="11"/>
  <c r="B2922" i="11"/>
  <c r="F2922" i="11"/>
  <c r="E2922" i="11"/>
  <c r="F3027" i="11"/>
  <c r="E3027" i="11"/>
  <c r="D3027" i="11"/>
  <c r="C3027" i="11"/>
  <c r="B3027" i="11"/>
  <c r="F3039" i="11"/>
  <c r="E3039" i="11"/>
  <c r="D3039" i="11"/>
  <c r="C3039" i="11"/>
  <c r="B3039" i="11"/>
  <c r="F3051" i="11"/>
  <c r="E3051" i="11"/>
  <c r="D3051" i="11"/>
  <c r="C3051" i="11"/>
  <c r="B3051" i="11"/>
  <c r="F3063" i="11"/>
  <c r="E3063" i="11"/>
  <c r="D3063" i="11"/>
  <c r="C3063" i="11"/>
  <c r="B3063" i="11"/>
  <c r="F3075" i="11"/>
  <c r="E3075" i="11"/>
  <c r="D3075" i="11"/>
  <c r="C3075" i="11"/>
  <c r="B3075" i="11"/>
  <c r="F3087" i="11"/>
  <c r="E3087" i="11"/>
  <c r="D3087" i="11"/>
  <c r="C3087" i="11"/>
  <c r="B3087" i="11"/>
  <c r="F3099" i="11"/>
  <c r="E3099" i="11"/>
  <c r="D3099" i="11"/>
  <c r="C3099" i="11"/>
  <c r="B3099" i="11"/>
  <c r="F3119" i="11"/>
  <c r="E3119" i="11"/>
  <c r="D3119" i="11"/>
  <c r="C3119" i="11"/>
  <c r="B3119" i="11"/>
  <c r="B3130" i="11"/>
  <c r="F3130" i="11"/>
  <c r="E3130" i="11"/>
  <c r="E3133" i="11"/>
  <c r="D3133" i="11"/>
  <c r="C3133" i="11"/>
  <c r="B3133" i="11"/>
  <c r="C3142" i="11"/>
  <c r="C3158" i="11"/>
  <c r="B3170" i="11"/>
  <c r="F3170" i="11"/>
  <c r="E3170" i="11"/>
  <c r="F3173" i="11"/>
  <c r="E3173" i="11"/>
  <c r="D3173" i="11"/>
  <c r="C3173" i="11"/>
  <c r="B3173" i="11"/>
  <c r="B3240" i="11"/>
  <c r="F3240" i="11"/>
  <c r="D3240" i="11"/>
  <c r="C3240" i="11"/>
  <c r="F3354" i="11"/>
  <c r="E3354" i="11"/>
  <c r="D3354" i="11"/>
  <c r="B3354" i="11"/>
  <c r="C3354" i="11"/>
  <c r="E3358" i="11"/>
  <c r="D3358" i="11"/>
  <c r="C3358" i="11"/>
  <c r="B3358" i="11"/>
  <c r="F3358" i="11"/>
  <c r="F3386" i="11"/>
  <c r="E3386" i="11"/>
  <c r="D3386" i="11"/>
  <c r="B3386" i="11"/>
  <c r="C3386" i="11"/>
  <c r="C3393" i="11"/>
  <c r="B3393" i="11"/>
  <c r="F3393" i="11"/>
  <c r="E3393" i="11"/>
  <c r="D3393" i="11"/>
  <c r="F3401" i="11"/>
  <c r="E3401" i="11"/>
  <c r="C3401" i="11"/>
  <c r="B3401" i="11"/>
  <c r="D3401" i="11"/>
  <c r="F3476" i="11"/>
  <c r="E3476" i="11"/>
  <c r="C3476" i="11"/>
  <c r="B3476" i="11"/>
  <c r="D3476" i="11"/>
  <c r="F3516" i="11"/>
  <c r="E3516" i="11"/>
  <c r="D3516" i="11"/>
  <c r="C3516" i="11"/>
  <c r="B3516" i="11"/>
  <c r="F3016" i="11"/>
  <c r="E3016" i="11"/>
  <c r="D3016" i="11"/>
  <c r="C3016" i="11"/>
  <c r="B3016" i="11"/>
  <c r="F3024" i="11"/>
  <c r="E3024" i="11"/>
  <c r="D3024" i="11"/>
  <c r="C3024" i="11"/>
  <c r="B3024" i="11"/>
  <c r="B3030" i="11"/>
  <c r="F3030" i="11"/>
  <c r="E3030" i="11"/>
  <c r="E3033" i="11"/>
  <c r="D3033" i="11"/>
  <c r="C3033" i="11"/>
  <c r="B3033" i="11"/>
  <c r="F3036" i="11"/>
  <c r="E3036" i="11"/>
  <c r="D3036" i="11"/>
  <c r="C3036" i="11"/>
  <c r="B3036" i="11"/>
  <c r="B3042" i="11"/>
  <c r="F3042" i="11"/>
  <c r="E3042" i="11"/>
  <c r="E3045" i="11"/>
  <c r="D3045" i="11"/>
  <c r="C3045" i="11"/>
  <c r="B3045" i="11"/>
  <c r="F3048" i="11"/>
  <c r="E3048" i="11"/>
  <c r="D3048" i="11"/>
  <c r="C3048" i="11"/>
  <c r="B3048" i="11"/>
  <c r="B3054" i="11"/>
  <c r="F3054" i="11"/>
  <c r="E3054" i="11"/>
  <c r="E3057" i="11"/>
  <c r="D3057" i="11"/>
  <c r="C3057" i="11"/>
  <c r="B3057" i="11"/>
  <c r="F3060" i="11"/>
  <c r="E3060" i="11"/>
  <c r="D3060" i="11"/>
  <c r="C3060" i="11"/>
  <c r="B3060" i="11"/>
  <c r="B3066" i="11"/>
  <c r="F3066" i="11"/>
  <c r="E3066" i="11"/>
  <c r="E3069" i="11"/>
  <c r="D3069" i="11"/>
  <c r="C3069" i="11"/>
  <c r="B3069" i="11"/>
  <c r="F3072" i="11"/>
  <c r="E3072" i="11"/>
  <c r="D3072" i="11"/>
  <c r="C3072" i="11"/>
  <c r="B3072" i="11"/>
  <c r="B3078" i="11"/>
  <c r="F3078" i="11"/>
  <c r="E3078" i="11"/>
  <c r="E3081" i="11"/>
  <c r="D3081" i="11"/>
  <c r="C3081" i="11"/>
  <c r="B3081" i="11"/>
  <c r="F3084" i="11"/>
  <c r="E3084" i="11"/>
  <c r="D3084" i="11"/>
  <c r="C3084" i="11"/>
  <c r="B3084" i="11"/>
  <c r="B3090" i="11"/>
  <c r="F3090" i="11"/>
  <c r="E3090" i="11"/>
  <c r="E3093" i="11"/>
  <c r="D3093" i="11"/>
  <c r="C3093" i="11"/>
  <c r="B3093" i="11"/>
  <c r="F3096" i="11"/>
  <c r="E3096" i="11"/>
  <c r="D3096" i="11"/>
  <c r="C3096" i="11"/>
  <c r="B3096" i="11"/>
  <c r="B3102" i="11"/>
  <c r="F3102" i="11"/>
  <c r="E3102" i="11"/>
  <c r="E3105" i="11"/>
  <c r="D3105" i="11"/>
  <c r="C3105" i="11"/>
  <c r="B3105" i="11"/>
  <c r="C3114" i="11"/>
  <c r="F3136" i="11"/>
  <c r="E3136" i="11"/>
  <c r="D3136" i="11"/>
  <c r="C3136" i="11"/>
  <c r="B3136" i="11"/>
  <c r="F3139" i="11"/>
  <c r="E3139" i="11"/>
  <c r="D3139" i="11"/>
  <c r="C3139" i="11"/>
  <c r="B3139" i="11"/>
  <c r="B3150" i="11"/>
  <c r="F3150" i="11"/>
  <c r="E3150" i="11"/>
  <c r="F3163" i="11"/>
  <c r="E3163" i="11"/>
  <c r="D3163" i="11"/>
  <c r="C3163" i="11"/>
  <c r="B3163" i="11"/>
  <c r="F3168" i="11"/>
  <c r="E3168" i="11"/>
  <c r="D3168" i="11"/>
  <c r="C3168" i="11"/>
  <c r="B3168" i="11"/>
  <c r="B3176" i="11"/>
  <c r="F3176" i="11"/>
  <c r="E3176" i="11"/>
  <c r="D3176" i="11"/>
  <c r="E3179" i="11"/>
  <c r="F3179" i="11"/>
  <c r="D3179" i="11"/>
  <c r="C3179" i="11"/>
  <c r="B3179" i="11"/>
  <c r="B3184" i="11"/>
  <c r="C3184" i="11"/>
  <c r="F3184" i="11"/>
  <c r="E3187" i="11"/>
  <c r="B3187" i="11"/>
  <c r="F3187" i="11"/>
  <c r="C3202" i="11"/>
  <c r="B3202" i="11"/>
  <c r="F3202" i="11"/>
  <c r="E3202" i="11"/>
  <c r="D3202" i="11"/>
  <c r="B3316" i="11"/>
  <c r="F3316" i="11"/>
  <c r="E3316" i="11"/>
  <c r="C3316" i="11"/>
  <c r="D3316" i="11"/>
  <c r="C3336" i="11"/>
  <c r="B3336" i="11"/>
  <c r="F3336" i="11"/>
  <c r="D3336" i="11"/>
  <c r="F3351" i="11"/>
  <c r="E3351" i="11"/>
  <c r="C3351" i="11"/>
  <c r="B3351" i="11"/>
  <c r="D3351" i="11"/>
  <c r="F3370" i="11"/>
  <c r="E3370" i="11"/>
  <c r="D3370" i="11"/>
  <c r="B3370" i="11"/>
  <c r="C3370" i="11"/>
  <c r="E3430" i="11"/>
  <c r="D3430" i="11"/>
  <c r="C3430" i="11"/>
  <c r="B3430" i="11"/>
  <c r="F3430" i="11"/>
  <c r="F3540" i="11"/>
  <c r="E3540" i="11"/>
  <c r="D3540" i="11"/>
  <c r="C3540" i="11"/>
  <c r="B3540" i="11"/>
  <c r="D3808" i="11"/>
  <c r="C3808" i="11"/>
  <c r="B3808" i="11"/>
  <c r="F3808" i="11"/>
  <c r="E3808" i="11"/>
  <c r="E2933" i="11"/>
  <c r="D2933" i="11"/>
  <c r="C2933" i="11"/>
  <c r="B2933" i="11"/>
  <c r="F2939" i="11"/>
  <c r="D2939" i="11"/>
  <c r="C2939" i="11"/>
  <c r="B2939" i="11"/>
  <c r="F2947" i="11"/>
  <c r="E2947" i="11"/>
  <c r="D2947" i="11"/>
  <c r="C2947" i="11"/>
  <c r="B2947" i="11"/>
  <c r="F2955" i="11"/>
  <c r="E2955" i="11"/>
  <c r="D2955" i="11"/>
  <c r="C2955" i="11"/>
  <c r="B2955" i="11"/>
  <c r="F2963" i="11"/>
  <c r="E2963" i="11"/>
  <c r="D2963" i="11"/>
  <c r="C2963" i="11"/>
  <c r="B2963" i="11"/>
  <c r="F2971" i="11"/>
  <c r="E2971" i="11"/>
  <c r="D2971" i="11"/>
  <c r="C2971" i="11"/>
  <c r="B2971" i="11"/>
  <c r="F2979" i="11"/>
  <c r="E2979" i="11"/>
  <c r="D2979" i="11"/>
  <c r="C2979" i="11"/>
  <c r="B2979" i="11"/>
  <c r="F2987" i="11"/>
  <c r="E2987" i="11"/>
  <c r="D2987" i="11"/>
  <c r="C2987" i="11"/>
  <c r="B2987" i="11"/>
  <c r="F2995" i="11"/>
  <c r="E2995" i="11"/>
  <c r="D2995" i="11"/>
  <c r="C2995" i="11"/>
  <c r="B2995" i="11"/>
  <c r="F3003" i="11"/>
  <c r="E3003" i="11"/>
  <c r="D3003" i="11"/>
  <c r="C3003" i="11"/>
  <c r="B3003" i="11"/>
  <c r="F3011" i="11"/>
  <c r="E3011" i="11"/>
  <c r="D3011" i="11"/>
  <c r="C3011" i="11"/>
  <c r="B3011" i="11"/>
  <c r="F3019" i="11"/>
  <c r="E3019" i="11"/>
  <c r="D3019" i="11"/>
  <c r="C3019" i="11"/>
  <c r="B3019" i="11"/>
  <c r="F3108" i="11"/>
  <c r="E3108" i="11"/>
  <c r="D3108" i="11"/>
  <c r="C3108" i="11"/>
  <c r="B3108" i="11"/>
  <c r="F3111" i="11"/>
  <c r="E3111" i="11"/>
  <c r="D3111" i="11"/>
  <c r="C3111" i="11"/>
  <c r="B3111" i="11"/>
  <c r="B3122" i="11"/>
  <c r="F3122" i="11"/>
  <c r="E3122" i="11"/>
  <c r="E3125" i="11"/>
  <c r="D3125" i="11"/>
  <c r="C3125" i="11"/>
  <c r="B3125" i="11"/>
  <c r="F3241" i="11"/>
  <c r="E3241" i="11"/>
  <c r="D3241" i="11"/>
  <c r="B3241" i="11"/>
  <c r="C3241" i="11"/>
  <c r="F3262" i="11"/>
  <c r="E3262" i="11"/>
  <c r="D3262" i="11"/>
  <c r="C3262" i="11"/>
  <c r="B3262" i="11"/>
  <c r="B3265" i="11"/>
  <c r="F3265" i="11"/>
  <c r="E3265" i="11"/>
  <c r="C3265" i="11"/>
  <c r="F4125" i="11"/>
  <c r="E4125" i="11"/>
  <c r="D4125" i="11"/>
  <c r="C4125" i="11"/>
  <c r="B4125" i="11"/>
  <c r="E4162" i="11"/>
  <c r="F4162" i="11"/>
  <c r="D4162" i="11"/>
  <c r="C4162" i="11"/>
  <c r="B4162" i="11"/>
  <c r="F3131" i="11"/>
  <c r="E3131" i="11"/>
  <c r="D3131" i="11"/>
  <c r="C3131" i="11"/>
  <c r="B3131" i="11"/>
  <c r="B3142" i="11"/>
  <c r="F3142" i="11"/>
  <c r="E3142" i="11"/>
  <c r="E3145" i="11"/>
  <c r="D3145" i="11"/>
  <c r="C3145" i="11"/>
  <c r="B3145" i="11"/>
  <c r="B3158" i="11"/>
  <c r="F3158" i="11"/>
  <c r="E3158" i="11"/>
  <c r="F3171" i="11"/>
  <c r="E3171" i="11"/>
  <c r="D3171" i="11"/>
  <c r="C3171" i="11"/>
  <c r="B3171" i="11"/>
  <c r="F3225" i="11"/>
  <c r="E3225" i="11"/>
  <c r="C3225" i="11"/>
  <c r="D3225" i="11"/>
  <c r="B3225" i="11"/>
  <c r="E3406" i="11"/>
  <c r="D3406" i="11"/>
  <c r="C3406" i="11"/>
  <c r="B3406" i="11"/>
  <c r="F3406" i="11"/>
  <c r="F3499" i="11"/>
  <c r="E3499" i="11"/>
  <c r="D3499" i="11"/>
  <c r="C3499" i="11"/>
  <c r="B3499" i="11"/>
  <c r="F3031" i="11"/>
  <c r="E3031" i="11"/>
  <c r="D3031" i="11"/>
  <c r="C3031" i="11"/>
  <c r="B3031" i="11"/>
  <c r="F3043" i="11"/>
  <c r="E3043" i="11"/>
  <c r="D3043" i="11"/>
  <c r="C3043" i="11"/>
  <c r="B3043" i="11"/>
  <c r="F3055" i="11"/>
  <c r="E3055" i="11"/>
  <c r="D3055" i="11"/>
  <c r="C3055" i="11"/>
  <c r="B3055" i="11"/>
  <c r="F3067" i="11"/>
  <c r="E3067" i="11"/>
  <c r="D3067" i="11"/>
  <c r="C3067" i="11"/>
  <c r="B3067" i="11"/>
  <c r="F3079" i="11"/>
  <c r="E3079" i="11"/>
  <c r="D3079" i="11"/>
  <c r="C3079" i="11"/>
  <c r="B3079" i="11"/>
  <c r="F3091" i="11"/>
  <c r="E3091" i="11"/>
  <c r="D3091" i="11"/>
  <c r="C3091" i="11"/>
  <c r="B3091" i="11"/>
  <c r="F3103" i="11"/>
  <c r="E3103" i="11"/>
  <c r="D3103" i="11"/>
  <c r="C3103" i="11"/>
  <c r="B3103" i="11"/>
  <c r="B3114" i="11"/>
  <c r="F3114" i="11"/>
  <c r="E3114" i="11"/>
  <c r="E3117" i="11"/>
  <c r="D3117" i="11"/>
  <c r="C3117" i="11"/>
  <c r="B3117" i="11"/>
  <c r="F3148" i="11"/>
  <c r="E3148" i="11"/>
  <c r="D3148" i="11"/>
  <c r="C3148" i="11"/>
  <c r="B3148" i="11"/>
  <c r="F3151" i="11"/>
  <c r="E3151" i="11"/>
  <c r="D3151" i="11"/>
  <c r="C3151" i="11"/>
  <c r="B3151" i="11"/>
  <c r="F3156" i="11"/>
  <c r="E3156" i="11"/>
  <c r="D3156" i="11"/>
  <c r="C3156" i="11"/>
  <c r="B3156" i="11"/>
  <c r="F3177" i="11"/>
  <c r="E3177" i="11"/>
  <c r="D3177" i="11"/>
  <c r="C3177" i="11"/>
  <c r="B3177" i="11"/>
  <c r="B3180" i="11"/>
  <c r="C3180" i="11"/>
  <c r="F3180" i="11"/>
  <c r="E3180" i="11"/>
  <c r="D3180" i="11"/>
  <c r="C3285" i="11"/>
  <c r="B3285" i="11"/>
  <c r="F3285" i="11"/>
  <c r="E3285" i="11"/>
  <c r="D3285" i="11"/>
  <c r="F3321" i="11"/>
  <c r="E3321" i="11"/>
  <c r="D3321" i="11"/>
  <c r="C3321" i="11"/>
  <c r="B3321" i="11"/>
  <c r="F3363" i="11"/>
  <c r="E3363" i="11"/>
  <c r="D3363" i="11"/>
  <c r="C3363" i="11"/>
  <c r="F3391" i="11"/>
  <c r="E3391" i="11"/>
  <c r="C3391" i="11"/>
  <c r="B3391" i="11"/>
  <c r="D3391" i="11"/>
  <c r="F3402" i="11"/>
  <c r="E3402" i="11"/>
  <c r="D3402" i="11"/>
  <c r="B3402" i="11"/>
  <c r="C3402" i="11"/>
  <c r="F3471" i="11"/>
  <c r="E3471" i="11"/>
  <c r="D3471" i="11"/>
  <c r="C3471" i="11"/>
  <c r="B3471" i="11"/>
  <c r="F3535" i="11"/>
  <c r="E3535" i="11"/>
  <c r="D3535" i="11"/>
  <c r="C3535" i="11"/>
  <c r="B3535" i="11"/>
  <c r="F3632" i="11"/>
  <c r="E3632" i="11"/>
  <c r="D3632" i="11"/>
  <c r="C3632" i="11"/>
  <c r="B3632" i="11"/>
  <c r="E3650" i="11"/>
  <c r="F3650" i="11"/>
  <c r="D3650" i="11"/>
  <c r="C3650" i="11"/>
  <c r="B3650" i="11"/>
  <c r="E3654" i="11"/>
  <c r="D3654" i="11"/>
  <c r="C3654" i="11"/>
  <c r="B3654" i="11"/>
  <c r="F3654" i="11"/>
  <c r="F3814" i="11"/>
  <c r="E3814" i="11"/>
  <c r="D3814" i="11"/>
  <c r="C3814" i="11"/>
  <c r="B3814" i="11"/>
  <c r="B2974" i="11"/>
  <c r="F2974" i="11"/>
  <c r="E2974" i="11"/>
  <c r="B2982" i="11"/>
  <c r="F2982" i="11"/>
  <c r="E2982" i="11"/>
  <c r="B2990" i="11"/>
  <c r="F2990" i="11"/>
  <c r="E2990" i="11"/>
  <c r="B2998" i="11"/>
  <c r="F2998" i="11"/>
  <c r="E2998" i="11"/>
  <c r="B3006" i="11"/>
  <c r="F3006" i="11"/>
  <c r="E3006" i="11"/>
  <c r="B3014" i="11"/>
  <c r="F3014" i="11"/>
  <c r="E3014" i="11"/>
  <c r="B3022" i="11"/>
  <c r="F3022" i="11"/>
  <c r="E3022" i="11"/>
  <c r="E3025" i="11"/>
  <c r="D3025" i="11"/>
  <c r="C3025" i="11"/>
  <c r="B3025" i="11"/>
  <c r="B3034" i="11"/>
  <c r="F3034" i="11"/>
  <c r="E3034" i="11"/>
  <c r="E3037" i="11"/>
  <c r="D3037" i="11"/>
  <c r="C3037" i="11"/>
  <c r="B3037" i="11"/>
  <c r="B3046" i="11"/>
  <c r="F3046" i="11"/>
  <c r="E3046" i="11"/>
  <c r="E3049" i="11"/>
  <c r="D3049" i="11"/>
  <c r="C3049" i="11"/>
  <c r="B3049" i="11"/>
  <c r="B3058" i="11"/>
  <c r="F3058" i="11"/>
  <c r="E3058" i="11"/>
  <c r="E3061" i="11"/>
  <c r="D3061" i="11"/>
  <c r="C3061" i="11"/>
  <c r="B3061" i="11"/>
  <c r="B3070" i="11"/>
  <c r="F3070" i="11"/>
  <c r="E3070" i="11"/>
  <c r="E3073" i="11"/>
  <c r="D3073" i="11"/>
  <c r="C3073" i="11"/>
  <c r="B3073" i="11"/>
  <c r="B3082" i="11"/>
  <c r="F3082" i="11"/>
  <c r="E3082" i="11"/>
  <c r="E3085" i="11"/>
  <c r="D3085" i="11"/>
  <c r="C3085" i="11"/>
  <c r="B3085" i="11"/>
  <c r="B3094" i="11"/>
  <c r="F3094" i="11"/>
  <c r="E3094" i="11"/>
  <c r="E3097" i="11"/>
  <c r="D3097" i="11"/>
  <c r="C3097" i="11"/>
  <c r="B3097" i="11"/>
  <c r="F3123" i="11"/>
  <c r="E3123" i="11"/>
  <c r="D3123" i="11"/>
  <c r="C3123" i="11"/>
  <c r="B3123" i="11"/>
  <c r="B3134" i="11"/>
  <c r="F3134" i="11"/>
  <c r="E3134" i="11"/>
  <c r="E3137" i="11"/>
  <c r="D3137" i="11"/>
  <c r="C3137" i="11"/>
  <c r="B3137" i="11"/>
  <c r="C3146" i="11"/>
  <c r="C3154" i="11"/>
  <c r="B3166" i="11"/>
  <c r="F3166" i="11"/>
  <c r="E3166" i="11"/>
  <c r="F3185" i="11"/>
  <c r="B3185" i="11"/>
  <c r="E3185" i="11"/>
  <c r="C3237" i="11"/>
  <c r="B3237" i="11"/>
  <c r="F3237" i="11"/>
  <c r="E3237" i="11"/>
  <c r="D3237" i="11"/>
  <c r="B3268" i="11"/>
  <c r="F3268" i="11"/>
  <c r="E3268" i="11"/>
  <c r="C3268" i="11"/>
  <c r="D3268" i="11"/>
  <c r="F3399" i="11"/>
  <c r="E3399" i="11"/>
  <c r="C3399" i="11"/>
  <c r="B3399" i="11"/>
  <c r="D3399" i="11"/>
  <c r="F3418" i="11"/>
  <c r="E3418" i="11"/>
  <c r="D3418" i="11"/>
  <c r="B3418" i="11"/>
  <c r="C3418" i="11"/>
  <c r="F3451" i="11"/>
  <c r="E3451" i="11"/>
  <c r="D3451" i="11"/>
  <c r="C3451" i="11"/>
  <c r="B3451" i="11"/>
  <c r="E3585" i="11"/>
  <c r="D3585" i="11"/>
  <c r="C3585" i="11"/>
  <c r="B3585" i="11"/>
  <c r="F3585" i="11"/>
  <c r="F3834" i="11"/>
  <c r="E3834" i="11"/>
  <c r="D3834" i="11"/>
  <c r="C3834" i="11"/>
  <c r="B3834" i="11"/>
  <c r="E2921" i="11"/>
  <c r="D2921" i="11"/>
  <c r="C2921" i="11"/>
  <c r="B2921" i="11"/>
  <c r="B3106" i="11"/>
  <c r="F3106" i="11"/>
  <c r="E3106" i="11"/>
  <c r="E3109" i="11"/>
  <c r="D3109" i="11"/>
  <c r="C3109" i="11"/>
  <c r="B3109" i="11"/>
  <c r="C3118" i="11"/>
  <c r="F3140" i="11"/>
  <c r="E3140" i="11"/>
  <c r="D3140" i="11"/>
  <c r="C3140" i="11"/>
  <c r="B3140" i="11"/>
  <c r="F3143" i="11"/>
  <c r="E3143" i="11"/>
  <c r="D3143" i="11"/>
  <c r="C3143" i="11"/>
  <c r="B3143" i="11"/>
  <c r="F3159" i="11"/>
  <c r="E3159" i="11"/>
  <c r="D3159" i="11"/>
  <c r="C3159" i="11"/>
  <c r="B3159" i="11"/>
  <c r="F3164" i="11"/>
  <c r="E3164" i="11"/>
  <c r="D3164" i="11"/>
  <c r="C3164" i="11"/>
  <c r="B3164" i="11"/>
  <c r="E3219" i="11"/>
  <c r="D3219" i="11"/>
  <c r="C3219" i="11"/>
  <c r="F3219" i="11"/>
  <c r="B3219" i="11"/>
  <c r="F3226" i="11"/>
  <c r="D3226" i="11"/>
  <c r="C3226" i="11"/>
  <c r="E3226" i="11"/>
  <c r="B3226" i="11"/>
  <c r="B3230" i="11"/>
  <c r="F3230" i="11"/>
  <c r="E3230" i="11"/>
  <c r="D3230" i="11"/>
  <c r="C3230" i="11"/>
  <c r="C3356" i="11"/>
  <c r="B3356" i="11"/>
  <c r="F3356" i="11"/>
  <c r="E3356" i="11"/>
  <c r="D3356" i="11"/>
  <c r="C3368" i="11"/>
  <c r="B3368" i="11"/>
  <c r="F3368" i="11"/>
  <c r="D3368" i="11"/>
  <c r="E3368" i="11"/>
  <c r="C3384" i="11"/>
  <c r="B3384" i="11"/>
  <c r="F3384" i="11"/>
  <c r="D3384" i="11"/>
  <c r="F3403" i="11"/>
  <c r="E3403" i="11"/>
  <c r="D3403" i="11"/>
  <c r="C3403" i="11"/>
  <c r="B3403" i="11"/>
  <c r="E3456" i="11"/>
  <c r="C3456" i="11"/>
  <c r="B3456" i="11"/>
  <c r="F3456" i="11"/>
  <c r="D3456" i="11"/>
  <c r="E3460" i="11"/>
  <c r="C3460" i="11"/>
  <c r="B3460" i="11"/>
  <c r="F3460" i="11"/>
  <c r="F3508" i="11"/>
  <c r="E3508" i="11"/>
  <c r="D3508" i="11"/>
  <c r="C3508" i="11"/>
  <c r="B3508" i="11"/>
  <c r="F3588" i="11"/>
  <c r="E3588" i="11"/>
  <c r="C3588" i="11"/>
  <c r="B3588" i="11"/>
  <c r="F3791" i="11"/>
  <c r="E3791" i="11"/>
  <c r="D3791" i="11"/>
  <c r="C3791" i="11"/>
  <c r="B3791" i="11"/>
  <c r="F2964" i="11"/>
  <c r="E2964" i="11"/>
  <c r="D2964" i="11"/>
  <c r="C2964" i="11"/>
  <c r="B2964" i="11"/>
  <c r="F2972" i="11"/>
  <c r="E2972" i="11"/>
  <c r="D2972" i="11"/>
  <c r="C2972" i="11"/>
  <c r="B2972" i="11"/>
  <c r="F2980" i="11"/>
  <c r="E2980" i="11"/>
  <c r="D2980" i="11"/>
  <c r="C2980" i="11"/>
  <c r="B2980" i="11"/>
  <c r="F2988" i="11"/>
  <c r="E2988" i="11"/>
  <c r="D2988" i="11"/>
  <c r="C2988" i="11"/>
  <c r="B2988" i="11"/>
  <c r="F2996" i="11"/>
  <c r="E2996" i="11"/>
  <c r="D2996" i="11"/>
  <c r="C2996" i="11"/>
  <c r="B2996" i="11"/>
  <c r="F3004" i="11"/>
  <c r="E3004" i="11"/>
  <c r="D3004" i="11"/>
  <c r="C3004" i="11"/>
  <c r="B3004" i="11"/>
  <c r="F3012" i="11"/>
  <c r="E3012" i="11"/>
  <c r="D3012" i="11"/>
  <c r="C3012" i="11"/>
  <c r="B3012" i="11"/>
  <c r="F3020" i="11"/>
  <c r="E3020" i="11"/>
  <c r="D3020" i="11"/>
  <c r="C3020" i="11"/>
  <c r="B3020" i="11"/>
  <c r="C3026" i="11"/>
  <c r="C3038" i="11"/>
  <c r="C3050" i="11"/>
  <c r="C3062" i="11"/>
  <c r="C3074" i="11"/>
  <c r="C3086" i="11"/>
  <c r="C3098" i="11"/>
  <c r="F3115" i="11"/>
  <c r="E3115" i="11"/>
  <c r="D3115" i="11"/>
  <c r="C3115" i="11"/>
  <c r="B3115" i="11"/>
  <c r="B3126" i="11"/>
  <c r="F3126" i="11"/>
  <c r="E3126" i="11"/>
  <c r="E3129" i="11"/>
  <c r="D3129" i="11"/>
  <c r="C3129" i="11"/>
  <c r="B3129" i="11"/>
  <c r="B3186" i="11"/>
  <c r="F3214" i="11"/>
  <c r="E3214" i="11"/>
  <c r="D3214" i="11"/>
  <c r="C3214" i="11"/>
  <c r="B3214" i="11"/>
  <c r="E3217" i="11"/>
  <c r="D3217" i="11"/>
  <c r="C3217" i="11"/>
  <c r="B3217" i="11"/>
  <c r="B3248" i="11"/>
  <c r="F3248" i="11"/>
  <c r="E3248" i="11"/>
  <c r="D3248" i="11"/>
  <c r="C3248" i="11"/>
  <c r="F3282" i="11"/>
  <c r="E3282" i="11"/>
  <c r="D3282" i="11"/>
  <c r="B3282" i="11"/>
  <c r="C3282" i="11"/>
  <c r="F3338" i="11"/>
  <c r="E3338" i="11"/>
  <c r="D3338" i="11"/>
  <c r="B3338" i="11"/>
  <c r="C3338" i="11"/>
  <c r="C3360" i="11"/>
  <c r="B3360" i="11"/>
  <c r="D3360" i="11"/>
  <c r="F3360" i="11"/>
  <c r="E3360" i="11"/>
  <c r="F3411" i="11"/>
  <c r="E3411" i="11"/>
  <c r="D3411" i="11"/>
  <c r="C3411" i="11"/>
  <c r="F3472" i="11"/>
  <c r="E3472" i="11"/>
  <c r="C3472" i="11"/>
  <c r="B3472" i="11"/>
  <c r="D3472" i="11"/>
  <c r="F3726" i="11"/>
  <c r="E3726" i="11"/>
  <c r="C3726" i="11"/>
  <c r="B3726" i="11"/>
  <c r="D3726" i="11"/>
  <c r="D3944" i="11"/>
  <c r="C3944" i="11"/>
  <c r="B3944" i="11"/>
  <c r="F3944" i="11"/>
  <c r="E3944" i="11"/>
  <c r="F3958" i="11"/>
  <c r="E3958" i="11"/>
  <c r="D3958" i="11"/>
  <c r="C3958" i="11"/>
  <c r="B3958" i="11"/>
  <c r="F2991" i="11"/>
  <c r="E2991" i="11"/>
  <c r="D2991" i="11"/>
  <c r="C2991" i="11"/>
  <c r="B2991" i="11"/>
  <c r="F2999" i="11"/>
  <c r="E2999" i="11"/>
  <c r="D2999" i="11"/>
  <c r="C2999" i="11"/>
  <c r="B2999" i="11"/>
  <c r="F3007" i="11"/>
  <c r="E3007" i="11"/>
  <c r="D3007" i="11"/>
  <c r="C3007" i="11"/>
  <c r="B3007" i="11"/>
  <c r="F3015" i="11"/>
  <c r="E3015" i="11"/>
  <c r="D3015" i="11"/>
  <c r="C3015" i="11"/>
  <c r="B3015" i="11"/>
  <c r="F3023" i="11"/>
  <c r="E3023" i="11"/>
  <c r="D3023" i="11"/>
  <c r="C3023" i="11"/>
  <c r="B3023" i="11"/>
  <c r="F3035" i="11"/>
  <c r="E3035" i="11"/>
  <c r="D3035" i="11"/>
  <c r="C3035" i="11"/>
  <c r="B3035" i="11"/>
  <c r="F3047" i="11"/>
  <c r="E3047" i="11"/>
  <c r="D3047" i="11"/>
  <c r="C3047" i="11"/>
  <c r="B3047" i="11"/>
  <c r="F3059" i="11"/>
  <c r="E3059" i="11"/>
  <c r="D3059" i="11"/>
  <c r="C3059" i="11"/>
  <c r="B3059" i="11"/>
  <c r="F3071" i="11"/>
  <c r="E3071" i="11"/>
  <c r="D3071" i="11"/>
  <c r="C3071" i="11"/>
  <c r="B3071" i="11"/>
  <c r="F3083" i="11"/>
  <c r="E3083" i="11"/>
  <c r="D3083" i="11"/>
  <c r="C3083" i="11"/>
  <c r="B3083" i="11"/>
  <c r="F3095" i="11"/>
  <c r="E3095" i="11"/>
  <c r="D3095" i="11"/>
  <c r="C3095" i="11"/>
  <c r="B3095" i="11"/>
  <c r="F3132" i="11"/>
  <c r="E3132" i="11"/>
  <c r="D3132" i="11"/>
  <c r="C3132" i="11"/>
  <c r="B3132" i="11"/>
  <c r="F3135" i="11"/>
  <c r="E3135" i="11"/>
  <c r="D3135" i="11"/>
  <c r="C3135" i="11"/>
  <c r="B3135" i="11"/>
  <c r="B3146" i="11"/>
  <c r="F3146" i="11"/>
  <c r="E3146" i="11"/>
  <c r="E3149" i="11"/>
  <c r="D3149" i="11"/>
  <c r="C3149" i="11"/>
  <c r="B3149" i="11"/>
  <c r="B3154" i="11"/>
  <c r="F3154" i="11"/>
  <c r="E3154" i="11"/>
  <c r="F3167" i="11"/>
  <c r="E3167" i="11"/>
  <c r="D3167" i="11"/>
  <c r="C3167" i="11"/>
  <c r="B3167" i="11"/>
  <c r="F3172" i="11"/>
  <c r="E3172" i="11"/>
  <c r="D3172" i="11"/>
  <c r="C3172" i="11"/>
  <c r="B3172" i="11"/>
  <c r="E3195" i="11"/>
  <c r="C3195" i="11"/>
  <c r="B3195" i="11"/>
  <c r="F3195" i="11"/>
  <c r="D3195" i="11"/>
  <c r="F3206" i="11"/>
  <c r="E3206" i="11"/>
  <c r="C3206" i="11"/>
  <c r="B3206" i="11"/>
  <c r="D3206" i="11"/>
  <c r="E3275" i="11"/>
  <c r="F3275" i="11"/>
  <c r="D3275" i="11"/>
  <c r="B3275" i="11"/>
  <c r="C3275" i="11"/>
  <c r="B3296" i="11"/>
  <c r="F3296" i="11"/>
  <c r="E3296" i="11"/>
  <c r="D3296" i="11"/>
  <c r="C3296" i="11"/>
  <c r="F3310" i="11"/>
  <c r="E3310" i="11"/>
  <c r="D3310" i="11"/>
  <c r="C3310" i="11"/>
  <c r="B3310" i="11"/>
  <c r="C3345" i="11"/>
  <c r="B3345" i="11"/>
  <c r="F3345" i="11"/>
  <c r="E3345" i="11"/>
  <c r="D3345" i="11"/>
  <c r="F3353" i="11"/>
  <c r="E3353" i="11"/>
  <c r="C3353" i="11"/>
  <c r="B3353" i="11"/>
  <c r="D3353" i="11"/>
  <c r="F3419" i="11"/>
  <c r="E3419" i="11"/>
  <c r="D3419" i="11"/>
  <c r="C3419" i="11"/>
  <c r="B3419" i="11"/>
  <c r="F3443" i="11"/>
  <c r="E3443" i="11"/>
  <c r="D3443" i="11"/>
  <c r="C3443" i="11"/>
  <c r="B3443" i="11"/>
  <c r="F3491" i="11"/>
  <c r="E3491" i="11"/>
  <c r="D3491" i="11"/>
  <c r="C3491" i="11"/>
  <c r="B3491" i="11"/>
  <c r="F3766" i="11"/>
  <c r="E3766" i="11"/>
  <c r="D3766" i="11"/>
  <c r="C3766" i="11"/>
  <c r="B3766" i="11"/>
  <c r="B3026" i="11"/>
  <c r="F3026" i="11"/>
  <c r="E3026" i="11"/>
  <c r="E3029" i="11"/>
  <c r="D3029" i="11"/>
  <c r="C3029" i="11"/>
  <c r="B3029" i="11"/>
  <c r="F3032" i="11"/>
  <c r="E3032" i="11"/>
  <c r="D3032" i="11"/>
  <c r="C3032" i="11"/>
  <c r="B3032" i="11"/>
  <c r="B3038" i="11"/>
  <c r="F3038" i="11"/>
  <c r="E3038" i="11"/>
  <c r="E3041" i="11"/>
  <c r="D3041" i="11"/>
  <c r="C3041" i="11"/>
  <c r="B3041" i="11"/>
  <c r="F3044" i="11"/>
  <c r="E3044" i="11"/>
  <c r="D3044" i="11"/>
  <c r="C3044" i="11"/>
  <c r="B3044" i="11"/>
  <c r="B3050" i="11"/>
  <c r="F3050" i="11"/>
  <c r="E3050" i="11"/>
  <c r="E3053" i="11"/>
  <c r="D3053" i="11"/>
  <c r="C3053" i="11"/>
  <c r="B3053" i="11"/>
  <c r="F3056" i="11"/>
  <c r="E3056" i="11"/>
  <c r="D3056" i="11"/>
  <c r="C3056" i="11"/>
  <c r="B3056" i="11"/>
  <c r="B3062" i="11"/>
  <c r="F3062" i="11"/>
  <c r="E3062" i="11"/>
  <c r="E3065" i="11"/>
  <c r="D3065" i="11"/>
  <c r="C3065" i="11"/>
  <c r="B3065" i="11"/>
  <c r="F3068" i="11"/>
  <c r="E3068" i="11"/>
  <c r="D3068" i="11"/>
  <c r="C3068" i="11"/>
  <c r="B3068" i="11"/>
  <c r="B3074" i="11"/>
  <c r="F3074" i="11"/>
  <c r="E3074" i="11"/>
  <c r="E3077" i="11"/>
  <c r="D3077" i="11"/>
  <c r="C3077" i="11"/>
  <c r="B3077" i="11"/>
  <c r="F3080" i="11"/>
  <c r="E3080" i="11"/>
  <c r="D3080" i="11"/>
  <c r="C3080" i="11"/>
  <c r="B3080" i="11"/>
  <c r="B3086" i="11"/>
  <c r="F3086" i="11"/>
  <c r="E3086" i="11"/>
  <c r="E3089" i="11"/>
  <c r="D3089" i="11"/>
  <c r="C3089" i="11"/>
  <c r="B3089" i="11"/>
  <c r="F3092" i="11"/>
  <c r="E3092" i="11"/>
  <c r="D3092" i="11"/>
  <c r="C3092" i="11"/>
  <c r="B3092" i="11"/>
  <c r="B3098" i="11"/>
  <c r="F3098" i="11"/>
  <c r="E3098" i="11"/>
  <c r="E3101" i="11"/>
  <c r="D3101" i="11"/>
  <c r="C3101" i="11"/>
  <c r="B3101" i="11"/>
  <c r="F3104" i="11"/>
  <c r="E3104" i="11"/>
  <c r="D3104" i="11"/>
  <c r="C3104" i="11"/>
  <c r="B3104" i="11"/>
  <c r="F3107" i="11"/>
  <c r="E3107" i="11"/>
  <c r="D3107" i="11"/>
  <c r="C3107" i="11"/>
  <c r="B3107" i="11"/>
  <c r="B3118" i="11"/>
  <c r="F3118" i="11"/>
  <c r="E3118" i="11"/>
  <c r="E3121" i="11"/>
  <c r="D3121" i="11"/>
  <c r="C3121" i="11"/>
  <c r="B3121" i="11"/>
  <c r="F3152" i="11"/>
  <c r="E3152" i="11"/>
  <c r="D3152" i="11"/>
  <c r="C3152" i="11"/>
  <c r="B3152" i="11"/>
  <c r="F3178" i="11"/>
  <c r="E3178" i="11"/>
  <c r="D3178" i="11"/>
  <c r="C3178" i="11"/>
  <c r="B3178" i="11"/>
  <c r="D3186" i="11"/>
  <c r="F3186" i="11"/>
  <c r="E3186" i="11"/>
  <c r="B3189" i="11"/>
  <c r="F3189" i="11"/>
  <c r="E3189" i="11"/>
  <c r="D3189" i="11"/>
  <c r="C3189" i="11"/>
  <c r="B3192" i="11"/>
  <c r="F3192" i="11"/>
  <c r="C3192" i="11"/>
  <c r="E3192" i="11"/>
  <c r="D3192" i="11"/>
  <c r="D3198" i="11"/>
  <c r="B3198" i="11"/>
  <c r="F3198" i="11"/>
  <c r="E3198" i="11"/>
  <c r="C3198" i="11"/>
  <c r="B3220" i="11"/>
  <c r="F3220" i="11"/>
  <c r="E3220" i="11"/>
  <c r="C3220" i="11"/>
  <c r="D3220" i="11"/>
  <c r="E3223" i="11"/>
  <c r="B3223" i="11"/>
  <c r="F3223" i="11"/>
  <c r="D3223" i="11"/>
  <c r="C3223" i="11"/>
  <c r="E3227" i="11"/>
  <c r="F3227" i="11"/>
  <c r="D3227" i="11"/>
  <c r="B3227" i="11"/>
  <c r="C3404" i="11"/>
  <c r="B3404" i="11"/>
  <c r="F3404" i="11"/>
  <c r="E3404" i="11"/>
  <c r="D3404" i="11"/>
  <c r="B3639" i="11"/>
  <c r="F3639" i="11"/>
  <c r="E3639" i="11"/>
  <c r="D3639" i="11"/>
  <c r="C3639" i="11"/>
  <c r="F3755" i="11"/>
  <c r="E3755" i="11"/>
  <c r="D3755" i="11"/>
  <c r="C3755" i="11"/>
  <c r="B3755" i="11"/>
  <c r="E3235" i="11"/>
  <c r="F3235" i="11"/>
  <c r="D3235" i="11"/>
  <c r="C3235" i="11"/>
  <c r="B3235" i="11"/>
  <c r="E3263" i="11"/>
  <c r="F3263" i="11"/>
  <c r="D3263" i="11"/>
  <c r="C3263" i="11"/>
  <c r="B3263" i="11"/>
  <c r="F3269" i="11"/>
  <c r="E3269" i="11"/>
  <c r="D3269" i="11"/>
  <c r="C3269" i="11"/>
  <c r="B3276" i="11"/>
  <c r="F3276" i="11"/>
  <c r="E3276" i="11"/>
  <c r="D3276" i="11"/>
  <c r="C3276" i="11"/>
  <c r="C3278" i="11"/>
  <c r="B3278" i="11"/>
  <c r="F3278" i="11"/>
  <c r="B3286" i="11"/>
  <c r="B3330" i="11"/>
  <c r="F3330" i="11"/>
  <c r="E3330" i="11"/>
  <c r="D3361" i="11"/>
  <c r="B3378" i="11"/>
  <c r="F3378" i="11"/>
  <c r="E3378" i="11"/>
  <c r="D3409" i="11"/>
  <c r="B3426" i="11"/>
  <c r="F3426" i="11"/>
  <c r="E3426" i="11"/>
  <c r="F3447" i="11"/>
  <c r="E3447" i="11"/>
  <c r="D3447" i="11"/>
  <c r="C3447" i="11"/>
  <c r="F3502" i="11"/>
  <c r="E3502" i="11"/>
  <c r="D3502" i="11"/>
  <c r="C3502" i="11"/>
  <c r="F3504" i="11"/>
  <c r="E3504" i="11"/>
  <c r="D3504" i="11"/>
  <c r="C3504" i="11"/>
  <c r="B3504" i="11"/>
  <c r="F3532" i="11"/>
  <c r="E3532" i="11"/>
  <c r="D3532" i="11"/>
  <c r="C3532" i="11"/>
  <c r="B3532" i="11"/>
  <c r="F3561" i="11"/>
  <c r="E3561" i="11"/>
  <c r="D3561" i="11"/>
  <c r="C3561" i="11"/>
  <c r="B3561" i="11"/>
  <c r="E3570" i="11"/>
  <c r="F3570" i="11"/>
  <c r="D3570" i="11"/>
  <c r="C3570" i="11"/>
  <c r="B3570" i="11"/>
  <c r="E3578" i="11"/>
  <c r="F3578" i="11"/>
  <c r="D3578" i="11"/>
  <c r="C3578" i="11"/>
  <c r="B3578" i="11"/>
  <c r="E3586" i="11"/>
  <c r="C3586" i="11"/>
  <c r="B3586" i="11"/>
  <c r="F3586" i="11"/>
  <c r="D3586" i="11"/>
  <c r="F3604" i="11"/>
  <c r="E3604" i="11"/>
  <c r="D3604" i="11"/>
  <c r="C3604" i="11"/>
  <c r="B3604" i="11"/>
  <c r="B3627" i="11"/>
  <c r="D3627" i="11"/>
  <c r="C3627" i="11"/>
  <c r="F3627" i="11"/>
  <c r="E3627" i="11"/>
  <c r="B3631" i="11"/>
  <c r="F3631" i="11"/>
  <c r="E3631" i="11"/>
  <c r="D3631" i="11"/>
  <c r="C3631" i="11"/>
  <c r="B3659" i="11"/>
  <c r="F3659" i="11"/>
  <c r="E3659" i="11"/>
  <c r="D3659" i="11"/>
  <c r="C3659" i="11"/>
  <c r="B3667" i="11"/>
  <c r="F3667" i="11"/>
  <c r="E3667" i="11"/>
  <c r="D3667" i="11"/>
  <c r="C3667" i="11"/>
  <c r="D3679" i="11"/>
  <c r="C3679" i="11"/>
  <c r="B3679" i="11"/>
  <c r="F3679" i="11"/>
  <c r="E3679" i="11"/>
  <c r="F3767" i="11"/>
  <c r="E3767" i="11"/>
  <c r="D3767" i="11"/>
  <c r="C3767" i="11"/>
  <c r="B3767" i="11"/>
  <c r="F3881" i="11"/>
  <c r="E3881" i="11"/>
  <c r="D3881" i="11"/>
  <c r="C3881" i="11"/>
  <c r="B3881" i="11"/>
  <c r="D3896" i="11"/>
  <c r="C3896" i="11"/>
  <c r="B3896" i="11"/>
  <c r="F3896" i="11"/>
  <c r="E3896" i="11"/>
  <c r="F3907" i="11"/>
  <c r="E3907" i="11"/>
  <c r="D3907" i="11"/>
  <c r="C3907" i="11"/>
  <c r="B3907" i="11"/>
  <c r="F3918" i="11"/>
  <c r="E3918" i="11"/>
  <c r="D3918" i="11"/>
  <c r="C3918" i="11"/>
  <c r="B3918" i="11"/>
  <c r="B4159" i="11"/>
  <c r="C4159" i="11"/>
  <c r="E4159" i="11"/>
  <c r="D4159" i="11"/>
  <c r="F4159" i="11"/>
  <c r="F4285" i="11"/>
  <c r="E4285" i="11"/>
  <c r="D4285" i="11"/>
  <c r="C4285" i="11"/>
  <c r="B4285" i="11"/>
  <c r="B3238" i="11"/>
  <c r="E3253" i="11"/>
  <c r="D3253" i="11"/>
  <c r="C3253" i="11"/>
  <c r="B3253" i="11"/>
  <c r="F3261" i="11"/>
  <c r="E3261" i="11"/>
  <c r="C3261" i="11"/>
  <c r="B3261" i="11"/>
  <c r="E3267" i="11"/>
  <c r="D3267" i="11"/>
  <c r="C3267" i="11"/>
  <c r="B3267" i="11"/>
  <c r="E3271" i="11"/>
  <c r="C3271" i="11"/>
  <c r="B3271" i="11"/>
  <c r="F3281" i="11"/>
  <c r="D3281" i="11"/>
  <c r="C3281" i="11"/>
  <c r="B3281" i="11"/>
  <c r="E3291" i="11"/>
  <c r="D3291" i="11"/>
  <c r="C3291" i="11"/>
  <c r="B3291" i="11"/>
  <c r="B3313" i="11"/>
  <c r="F3313" i="11"/>
  <c r="E3313" i="11"/>
  <c r="F3450" i="11"/>
  <c r="E3450" i="11"/>
  <c r="D3450" i="11"/>
  <c r="C3450" i="11"/>
  <c r="B3450" i="11"/>
  <c r="F3467" i="11"/>
  <c r="E3467" i="11"/>
  <c r="D3467" i="11"/>
  <c r="C3467" i="11"/>
  <c r="E3618" i="11"/>
  <c r="F3618" i="11"/>
  <c r="D3618" i="11"/>
  <c r="C3618" i="11"/>
  <c r="B3618" i="11"/>
  <c r="F3770" i="11"/>
  <c r="E3770" i="11"/>
  <c r="D3770" i="11"/>
  <c r="C3770" i="11"/>
  <c r="B3770" i="11"/>
  <c r="F3783" i="11"/>
  <c r="E3783" i="11"/>
  <c r="D3783" i="11"/>
  <c r="C3783" i="11"/>
  <c r="B3783" i="11"/>
  <c r="F3870" i="11"/>
  <c r="E3870" i="11"/>
  <c r="D3870" i="11"/>
  <c r="C3870" i="11"/>
  <c r="B3870" i="11"/>
  <c r="F4021" i="11"/>
  <c r="E4021" i="11"/>
  <c r="D4021" i="11"/>
  <c r="C4021" i="11"/>
  <c r="B4021" i="11"/>
  <c r="F4096" i="11"/>
  <c r="E4096" i="11"/>
  <c r="C4096" i="11"/>
  <c r="B4096" i="11"/>
  <c r="D4096" i="11"/>
  <c r="B4211" i="11"/>
  <c r="F4211" i="11"/>
  <c r="E4211" i="11"/>
  <c r="D4211" i="11"/>
  <c r="C4211" i="11"/>
  <c r="B3188" i="11"/>
  <c r="D3188" i="11"/>
  <c r="E3191" i="11"/>
  <c r="D3191" i="11"/>
  <c r="B3191" i="11"/>
  <c r="E3194" i="11"/>
  <c r="D3194" i="11"/>
  <c r="C3194" i="11"/>
  <c r="B3194" i="11"/>
  <c r="B3200" i="11"/>
  <c r="F3200" i="11"/>
  <c r="E3200" i="11"/>
  <c r="D3200" i="11"/>
  <c r="E3203" i="11"/>
  <c r="F3203" i="11"/>
  <c r="D3222" i="11"/>
  <c r="C3222" i="11"/>
  <c r="B3222" i="11"/>
  <c r="D3229" i="11"/>
  <c r="C3229" i="11"/>
  <c r="B3229" i="11"/>
  <c r="E3231" i="11"/>
  <c r="F3231" i="11"/>
  <c r="D3231" i="11"/>
  <c r="E3243" i="11"/>
  <c r="D3243" i="11"/>
  <c r="C3243" i="11"/>
  <c r="B3243" i="11"/>
  <c r="E3251" i="11"/>
  <c r="B3251" i="11"/>
  <c r="F3251" i="11"/>
  <c r="F3274" i="11"/>
  <c r="D3274" i="11"/>
  <c r="C3274" i="11"/>
  <c r="B3274" i="11"/>
  <c r="F3286" i="11"/>
  <c r="E3286" i="11"/>
  <c r="D3286" i="11"/>
  <c r="E3299" i="11"/>
  <c r="B3299" i="11"/>
  <c r="F3299" i="11"/>
  <c r="E3311" i="11"/>
  <c r="F3311" i="11"/>
  <c r="D3311" i="11"/>
  <c r="C3311" i="11"/>
  <c r="B3311" i="11"/>
  <c r="F3317" i="11"/>
  <c r="E3317" i="11"/>
  <c r="D3317" i="11"/>
  <c r="C3317" i="11"/>
  <c r="E3326" i="11"/>
  <c r="D3326" i="11"/>
  <c r="C3326" i="11"/>
  <c r="B3326" i="11"/>
  <c r="C3328" i="11"/>
  <c r="B3328" i="11"/>
  <c r="D3328" i="11"/>
  <c r="F3369" i="11"/>
  <c r="E3369" i="11"/>
  <c r="C3369" i="11"/>
  <c r="B3369" i="11"/>
  <c r="E3374" i="11"/>
  <c r="D3374" i="11"/>
  <c r="C3374" i="11"/>
  <c r="B3374" i="11"/>
  <c r="C3376" i="11"/>
  <c r="B3376" i="11"/>
  <c r="D3376" i="11"/>
  <c r="F3417" i="11"/>
  <c r="E3417" i="11"/>
  <c r="C3417" i="11"/>
  <c r="B3417" i="11"/>
  <c r="E3422" i="11"/>
  <c r="D3422" i="11"/>
  <c r="C3422" i="11"/>
  <c r="B3422" i="11"/>
  <c r="C3424" i="11"/>
  <c r="B3424" i="11"/>
  <c r="D3424" i="11"/>
  <c r="F3433" i="11"/>
  <c r="E3433" i="11"/>
  <c r="C3433" i="11"/>
  <c r="B3433" i="11"/>
  <c r="E3438" i="11"/>
  <c r="D3438" i="11"/>
  <c r="C3438" i="11"/>
  <c r="B3438" i="11"/>
  <c r="C3440" i="11"/>
  <c r="B3440" i="11"/>
  <c r="D3440" i="11"/>
  <c r="D3448" i="11"/>
  <c r="E3464" i="11"/>
  <c r="C3464" i="11"/>
  <c r="B3464" i="11"/>
  <c r="F3480" i="11"/>
  <c r="E3480" i="11"/>
  <c r="D3480" i="11"/>
  <c r="C3480" i="11"/>
  <c r="B3480" i="11"/>
  <c r="B3571" i="11"/>
  <c r="F3571" i="11"/>
  <c r="E3571" i="11"/>
  <c r="D3571" i="11"/>
  <c r="C3571" i="11"/>
  <c r="B3579" i="11"/>
  <c r="D3579" i="11"/>
  <c r="C3579" i="11"/>
  <c r="F3579" i="11"/>
  <c r="E3579" i="11"/>
  <c r="E3640" i="11"/>
  <c r="D3640" i="11"/>
  <c r="C3640" i="11"/>
  <c r="B3640" i="11"/>
  <c r="F3640" i="11"/>
  <c r="D3668" i="11"/>
  <c r="C3668" i="11"/>
  <c r="B3668" i="11"/>
  <c r="F3668" i="11"/>
  <c r="E3668" i="11"/>
  <c r="D3680" i="11"/>
  <c r="E3680" i="11"/>
  <c r="C3680" i="11"/>
  <c r="B3680" i="11"/>
  <c r="F3680" i="11"/>
  <c r="F3714" i="11"/>
  <c r="E3714" i="11"/>
  <c r="B3714" i="11"/>
  <c r="D3714" i="11"/>
  <c r="C3714" i="11"/>
  <c r="F3818" i="11"/>
  <c r="E3818" i="11"/>
  <c r="D3818" i="11"/>
  <c r="C3818" i="11"/>
  <c r="B3818" i="11"/>
  <c r="F3830" i="11"/>
  <c r="E3830" i="11"/>
  <c r="D3830" i="11"/>
  <c r="C3830" i="11"/>
  <c r="B3830" i="11"/>
  <c r="F3886" i="11"/>
  <c r="E3886" i="11"/>
  <c r="D3886" i="11"/>
  <c r="C3886" i="11"/>
  <c r="B3886" i="11"/>
  <c r="F4013" i="11"/>
  <c r="E4013" i="11"/>
  <c r="D4013" i="11"/>
  <c r="C4013" i="11"/>
  <c r="B4013" i="11"/>
  <c r="F4090" i="11"/>
  <c r="E4090" i="11"/>
  <c r="D4090" i="11"/>
  <c r="C4090" i="11"/>
  <c r="B4090" i="11"/>
  <c r="B3208" i="11"/>
  <c r="E3208" i="11"/>
  <c r="D3208" i="11"/>
  <c r="C3208" i="11"/>
  <c r="F3238" i="11"/>
  <c r="E3238" i="11"/>
  <c r="D3238" i="11"/>
  <c r="E3303" i="11"/>
  <c r="F3303" i="11"/>
  <c r="D3303" i="11"/>
  <c r="C3303" i="11"/>
  <c r="F3309" i="11"/>
  <c r="E3309" i="11"/>
  <c r="C3309" i="11"/>
  <c r="B3309" i="11"/>
  <c r="E3315" i="11"/>
  <c r="D3315" i="11"/>
  <c r="C3315" i="11"/>
  <c r="B3315" i="11"/>
  <c r="E3319" i="11"/>
  <c r="C3319" i="11"/>
  <c r="B3319" i="11"/>
  <c r="B3324" i="11"/>
  <c r="F3324" i="11"/>
  <c r="E3324" i="11"/>
  <c r="D3324" i="11"/>
  <c r="C3324" i="11"/>
  <c r="F3331" i="11"/>
  <c r="E3331" i="11"/>
  <c r="D3331" i="11"/>
  <c r="C3331" i="11"/>
  <c r="F3339" i="11"/>
  <c r="E3339" i="11"/>
  <c r="D3339" i="11"/>
  <c r="C3339" i="11"/>
  <c r="B3339" i="11"/>
  <c r="F3359" i="11"/>
  <c r="E3359" i="11"/>
  <c r="C3359" i="11"/>
  <c r="B3359" i="11"/>
  <c r="C3361" i="11"/>
  <c r="B3361" i="11"/>
  <c r="F3361" i="11"/>
  <c r="F3367" i="11"/>
  <c r="E3367" i="11"/>
  <c r="C3367" i="11"/>
  <c r="B3367" i="11"/>
  <c r="C3372" i="11"/>
  <c r="B3372" i="11"/>
  <c r="F3372" i="11"/>
  <c r="E3372" i="11"/>
  <c r="D3372" i="11"/>
  <c r="F3379" i="11"/>
  <c r="E3379" i="11"/>
  <c r="D3379" i="11"/>
  <c r="C3379" i="11"/>
  <c r="F3387" i="11"/>
  <c r="E3387" i="11"/>
  <c r="D3387" i="11"/>
  <c r="C3387" i="11"/>
  <c r="B3387" i="11"/>
  <c r="F3407" i="11"/>
  <c r="E3407" i="11"/>
  <c r="C3407" i="11"/>
  <c r="B3407" i="11"/>
  <c r="C3409" i="11"/>
  <c r="B3409" i="11"/>
  <c r="F3409" i="11"/>
  <c r="F3415" i="11"/>
  <c r="E3415" i="11"/>
  <c r="C3415" i="11"/>
  <c r="B3415" i="11"/>
  <c r="C3420" i="11"/>
  <c r="B3420" i="11"/>
  <c r="F3420" i="11"/>
  <c r="E3420" i="11"/>
  <c r="D3420" i="11"/>
  <c r="F3427" i="11"/>
  <c r="E3427" i="11"/>
  <c r="D3427" i="11"/>
  <c r="C3427" i="11"/>
  <c r="F3431" i="11"/>
  <c r="E3431" i="11"/>
  <c r="C3431" i="11"/>
  <c r="B3431" i="11"/>
  <c r="C3436" i="11"/>
  <c r="B3436" i="11"/>
  <c r="F3436" i="11"/>
  <c r="E3436" i="11"/>
  <c r="D3436" i="11"/>
  <c r="F3483" i="11"/>
  <c r="E3483" i="11"/>
  <c r="D3483" i="11"/>
  <c r="C3483" i="11"/>
  <c r="B3483" i="11"/>
  <c r="F3487" i="11"/>
  <c r="E3487" i="11"/>
  <c r="D3487" i="11"/>
  <c r="C3487" i="11"/>
  <c r="B3487" i="11"/>
  <c r="F3492" i="11"/>
  <c r="E3492" i="11"/>
  <c r="D3492" i="11"/>
  <c r="C3492" i="11"/>
  <c r="B3492" i="11"/>
  <c r="F3500" i="11"/>
  <c r="E3500" i="11"/>
  <c r="D3500" i="11"/>
  <c r="C3500" i="11"/>
  <c r="B3500" i="11"/>
  <c r="F3523" i="11"/>
  <c r="E3523" i="11"/>
  <c r="D3523" i="11"/>
  <c r="C3523" i="11"/>
  <c r="B3523" i="11"/>
  <c r="F3549" i="11"/>
  <c r="E3549" i="11"/>
  <c r="D3549" i="11"/>
  <c r="C3549" i="11"/>
  <c r="B3549" i="11"/>
  <c r="F3556" i="11"/>
  <c r="E3556" i="11"/>
  <c r="D3556" i="11"/>
  <c r="C3556" i="11"/>
  <c r="B3556" i="11"/>
  <c r="B3583" i="11"/>
  <c r="F3583" i="11"/>
  <c r="E3583" i="11"/>
  <c r="D3583" i="11"/>
  <c r="C3583" i="11"/>
  <c r="F3624" i="11"/>
  <c r="E3624" i="11"/>
  <c r="D3624" i="11"/>
  <c r="C3624" i="11"/>
  <c r="B3624" i="11"/>
  <c r="B3643" i="11"/>
  <c r="F3643" i="11"/>
  <c r="E3643" i="11"/>
  <c r="C3643" i="11"/>
  <c r="D3768" i="11"/>
  <c r="C3768" i="11"/>
  <c r="B3768" i="11"/>
  <c r="E3768" i="11"/>
  <c r="F3768" i="11"/>
  <c r="F3934" i="11"/>
  <c r="E3934" i="11"/>
  <c r="D3934" i="11"/>
  <c r="C3934" i="11"/>
  <c r="B3934" i="11"/>
  <c r="E4190" i="11"/>
  <c r="F4190" i="11"/>
  <c r="D4190" i="11"/>
  <c r="C4190" i="11"/>
  <c r="B4190" i="11"/>
  <c r="E3205" i="11"/>
  <c r="D3205" i="11"/>
  <c r="B3205" i="11"/>
  <c r="D3210" i="11"/>
  <c r="B3224" i="11"/>
  <c r="E3224" i="11"/>
  <c r="E3279" i="11"/>
  <c r="F3279" i="11"/>
  <c r="D3279" i="11"/>
  <c r="B3284" i="11"/>
  <c r="E3284" i="11"/>
  <c r="D3284" i="11"/>
  <c r="C3284" i="11"/>
  <c r="D3292" i="11"/>
  <c r="D3329" i="11"/>
  <c r="B3346" i="11"/>
  <c r="F3346" i="11"/>
  <c r="E3346" i="11"/>
  <c r="D3377" i="11"/>
  <c r="B3394" i="11"/>
  <c r="F3394" i="11"/>
  <c r="E3394" i="11"/>
  <c r="D3425" i="11"/>
  <c r="F3455" i="11"/>
  <c r="E3455" i="11"/>
  <c r="D3455" i="11"/>
  <c r="C3455" i="11"/>
  <c r="F3478" i="11"/>
  <c r="E3478" i="11"/>
  <c r="D3478" i="11"/>
  <c r="F3510" i="11"/>
  <c r="E3510" i="11"/>
  <c r="D3510" i="11"/>
  <c r="C3510" i="11"/>
  <c r="F3528" i="11"/>
  <c r="E3528" i="11"/>
  <c r="D3528" i="11"/>
  <c r="C3528" i="11"/>
  <c r="B3528" i="11"/>
  <c r="E3562" i="11"/>
  <c r="F3562" i="11"/>
  <c r="D3562" i="11"/>
  <c r="C3562" i="11"/>
  <c r="B3562" i="11"/>
  <c r="B3591" i="11"/>
  <c r="F3591" i="11"/>
  <c r="E3591" i="11"/>
  <c r="D3591" i="11"/>
  <c r="C3591" i="11"/>
  <c r="F3597" i="11"/>
  <c r="E3597" i="11"/>
  <c r="D3597" i="11"/>
  <c r="C3597" i="11"/>
  <c r="B3597" i="11"/>
  <c r="F3605" i="11"/>
  <c r="E3605" i="11"/>
  <c r="D3605" i="11"/>
  <c r="C3605" i="11"/>
  <c r="B3605" i="11"/>
  <c r="C3641" i="11"/>
  <c r="B3641" i="11"/>
  <c r="F3641" i="11"/>
  <c r="E3641" i="11"/>
  <c r="D3641" i="11"/>
  <c r="E3646" i="11"/>
  <c r="F3646" i="11"/>
  <c r="D3646" i="11"/>
  <c r="C3646" i="11"/>
  <c r="B3646" i="11"/>
  <c r="B3669" i="11"/>
  <c r="F3669" i="11"/>
  <c r="E3669" i="11"/>
  <c r="D3669" i="11"/>
  <c r="C3669" i="11"/>
  <c r="F3686" i="11"/>
  <c r="E3686" i="11"/>
  <c r="B3686" i="11"/>
  <c r="D3686" i="11"/>
  <c r="C3686" i="11"/>
  <c r="D3704" i="11"/>
  <c r="C3704" i="11"/>
  <c r="B3704" i="11"/>
  <c r="E3704" i="11"/>
  <c r="F3704" i="11"/>
  <c r="D3712" i="11"/>
  <c r="C3712" i="11"/>
  <c r="B3712" i="11"/>
  <c r="F3712" i="11"/>
  <c r="E3712" i="11"/>
  <c r="F3731" i="11"/>
  <c r="E3731" i="11"/>
  <c r="D3731" i="11"/>
  <c r="C3731" i="11"/>
  <c r="B3731" i="11"/>
  <c r="F3778" i="11"/>
  <c r="E3778" i="11"/>
  <c r="D3778" i="11"/>
  <c r="C3778" i="11"/>
  <c r="B3778" i="11"/>
  <c r="F3806" i="11"/>
  <c r="E3806" i="11"/>
  <c r="D3806" i="11"/>
  <c r="C3806" i="11"/>
  <c r="B3806" i="11"/>
  <c r="D3812" i="11"/>
  <c r="C3812" i="11"/>
  <c r="B3812" i="11"/>
  <c r="F3812" i="11"/>
  <c r="E3812" i="11"/>
  <c r="F3923" i="11"/>
  <c r="E3923" i="11"/>
  <c r="D3923" i="11"/>
  <c r="C3923" i="11"/>
  <c r="B3923" i="11"/>
  <c r="F3942" i="11"/>
  <c r="E3942" i="11"/>
  <c r="D3942" i="11"/>
  <c r="C3942" i="11"/>
  <c r="B3942" i="11"/>
  <c r="F3213" i="11"/>
  <c r="E3213" i="11"/>
  <c r="C3213" i="11"/>
  <c r="B3213" i="11"/>
  <c r="B3216" i="11"/>
  <c r="C3216" i="11"/>
  <c r="B3236" i="11"/>
  <c r="E3236" i="11"/>
  <c r="D3236" i="11"/>
  <c r="C3236" i="11"/>
  <c r="D3244" i="11"/>
  <c r="E3247" i="11"/>
  <c r="F3247" i="11"/>
  <c r="C3247" i="11"/>
  <c r="B3247" i="11"/>
  <c r="B3272" i="11"/>
  <c r="F3272" i="11"/>
  <c r="E3272" i="11"/>
  <c r="E3277" i="11"/>
  <c r="D3277" i="11"/>
  <c r="C3277" i="11"/>
  <c r="B3277" i="11"/>
  <c r="F3289" i="11"/>
  <c r="E3289" i="11"/>
  <c r="D3289" i="11"/>
  <c r="B3289" i="11"/>
  <c r="E3295" i="11"/>
  <c r="F3295" i="11"/>
  <c r="C3295" i="11"/>
  <c r="B3295" i="11"/>
  <c r="C3320" i="11"/>
  <c r="F3322" i="11"/>
  <c r="D3322" i="11"/>
  <c r="C3322" i="11"/>
  <c r="B3322" i="11"/>
  <c r="C3352" i="11"/>
  <c r="B3352" i="11"/>
  <c r="F3352" i="11"/>
  <c r="D3352" i="11"/>
  <c r="C3362" i="11"/>
  <c r="C3400" i="11"/>
  <c r="B3400" i="11"/>
  <c r="F3400" i="11"/>
  <c r="D3400" i="11"/>
  <c r="C3410" i="11"/>
  <c r="E3444" i="11"/>
  <c r="C3444" i="11"/>
  <c r="B3444" i="11"/>
  <c r="F3444" i="11"/>
  <c r="F3458" i="11"/>
  <c r="E3458" i="11"/>
  <c r="D3458" i="11"/>
  <c r="C3458" i="11"/>
  <c r="B3458" i="11"/>
  <c r="F3488" i="11"/>
  <c r="E3488" i="11"/>
  <c r="D3488" i="11"/>
  <c r="C3488" i="11"/>
  <c r="B3488" i="11"/>
  <c r="F3520" i="11"/>
  <c r="E3520" i="11"/>
  <c r="D3520" i="11"/>
  <c r="C3520" i="11"/>
  <c r="B3520" i="11"/>
  <c r="E3566" i="11"/>
  <c r="B3566" i="11"/>
  <c r="F3566" i="11"/>
  <c r="D3566" i="11"/>
  <c r="C3566" i="11"/>
  <c r="E3633" i="11"/>
  <c r="D3633" i="11"/>
  <c r="C3633" i="11"/>
  <c r="B3633" i="11"/>
  <c r="F3633" i="11"/>
  <c r="D4448" i="11"/>
  <c r="C4448" i="11"/>
  <c r="B4448" i="11"/>
  <c r="F4448" i="11"/>
  <c r="E4448" i="11"/>
  <c r="B2941" i="11"/>
  <c r="B2945" i="11"/>
  <c r="B2949" i="11"/>
  <c r="B2953" i="11"/>
  <c r="B2957" i="11"/>
  <c r="B2961" i="11"/>
  <c r="B2965" i="11"/>
  <c r="B2969" i="11"/>
  <c r="B2973" i="11"/>
  <c r="B2977" i="11"/>
  <c r="B2981" i="11"/>
  <c r="B2985" i="11"/>
  <c r="B2989" i="11"/>
  <c r="B2993" i="11"/>
  <c r="B2997" i="11"/>
  <c r="B3001" i="11"/>
  <c r="B3005" i="11"/>
  <c r="B3009" i="11"/>
  <c r="B3013" i="11"/>
  <c r="B3017" i="11"/>
  <c r="B3021" i="11"/>
  <c r="B3153" i="11"/>
  <c r="B3157" i="11"/>
  <c r="B3161" i="11"/>
  <c r="B3165" i="11"/>
  <c r="B3169" i="11"/>
  <c r="B3181" i="11"/>
  <c r="F3221" i="11"/>
  <c r="E3221" i="11"/>
  <c r="D3221" i="11"/>
  <c r="C3221" i="11"/>
  <c r="B3256" i="11"/>
  <c r="F3256" i="11"/>
  <c r="E3256" i="11"/>
  <c r="D3256" i="11"/>
  <c r="C3256" i="11"/>
  <c r="B3258" i="11"/>
  <c r="F3258" i="11"/>
  <c r="E3258" i="11"/>
  <c r="E3270" i="11"/>
  <c r="D3270" i="11"/>
  <c r="C3270" i="11"/>
  <c r="B3270" i="11"/>
  <c r="E3287" i="11"/>
  <c r="F3287" i="11"/>
  <c r="D3287" i="11"/>
  <c r="C3287" i="11"/>
  <c r="B3287" i="11"/>
  <c r="F3337" i="11"/>
  <c r="E3337" i="11"/>
  <c r="C3337" i="11"/>
  <c r="B3337" i="11"/>
  <c r="E3342" i="11"/>
  <c r="D3342" i="11"/>
  <c r="C3342" i="11"/>
  <c r="B3342" i="11"/>
  <c r="C3344" i="11"/>
  <c r="B3344" i="11"/>
  <c r="D3344" i="11"/>
  <c r="F3385" i="11"/>
  <c r="E3385" i="11"/>
  <c r="C3385" i="11"/>
  <c r="B3385" i="11"/>
  <c r="E3390" i="11"/>
  <c r="D3390" i="11"/>
  <c r="C3390" i="11"/>
  <c r="B3390" i="11"/>
  <c r="C3392" i="11"/>
  <c r="B3392" i="11"/>
  <c r="D3392" i="11"/>
  <c r="E3448" i="11"/>
  <c r="C3448" i="11"/>
  <c r="B3448" i="11"/>
  <c r="F3468" i="11"/>
  <c r="E3468" i="11"/>
  <c r="C3468" i="11"/>
  <c r="B3468" i="11"/>
  <c r="D3468" i="11"/>
  <c r="C3493" i="11"/>
  <c r="B3493" i="11"/>
  <c r="F3493" i="11"/>
  <c r="E3493" i="11"/>
  <c r="F3534" i="11"/>
  <c r="E3534" i="11"/>
  <c r="D3534" i="11"/>
  <c r="C3534" i="11"/>
  <c r="B3563" i="11"/>
  <c r="F3563" i="11"/>
  <c r="E3563" i="11"/>
  <c r="D3563" i="11"/>
  <c r="C3563" i="11"/>
  <c r="F3584" i="11"/>
  <c r="E3584" i="11"/>
  <c r="D3584" i="11"/>
  <c r="C3584" i="11"/>
  <c r="B3584" i="11"/>
  <c r="E3606" i="11"/>
  <c r="D3606" i="11"/>
  <c r="C3606" i="11"/>
  <c r="B3606" i="11"/>
  <c r="F3606" i="11"/>
  <c r="F3883" i="11"/>
  <c r="E3883" i="11"/>
  <c r="D3883" i="11"/>
  <c r="C3883" i="11"/>
  <c r="B3883" i="11"/>
  <c r="F3931" i="11"/>
  <c r="E3931" i="11"/>
  <c r="D3931" i="11"/>
  <c r="C3931" i="11"/>
  <c r="B3931" i="11"/>
  <c r="C2941" i="11"/>
  <c r="C2945" i="11"/>
  <c r="C2949" i="11"/>
  <c r="C2953" i="11"/>
  <c r="C2957" i="11"/>
  <c r="C2961" i="11"/>
  <c r="C2965" i="11"/>
  <c r="C2969" i="11"/>
  <c r="C2973" i="11"/>
  <c r="C2977" i="11"/>
  <c r="C2981" i="11"/>
  <c r="C2985" i="11"/>
  <c r="C2989" i="11"/>
  <c r="C2993" i="11"/>
  <c r="C2997" i="11"/>
  <c r="C3001" i="11"/>
  <c r="C3005" i="11"/>
  <c r="C3009" i="11"/>
  <c r="C3013" i="11"/>
  <c r="C3017" i="11"/>
  <c r="C3021" i="11"/>
  <c r="C3153" i="11"/>
  <c r="C3157" i="11"/>
  <c r="C3161" i="11"/>
  <c r="C3165" i="11"/>
  <c r="C3169" i="11"/>
  <c r="B3174" i="11"/>
  <c r="C3181" i="11"/>
  <c r="B3182" i="11"/>
  <c r="F3190" i="11"/>
  <c r="D3190" i="11"/>
  <c r="F3193" i="11"/>
  <c r="E3193" i="11"/>
  <c r="D3193" i="11"/>
  <c r="E3199" i="11"/>
  <c r="F3199" i="11"/>
  <c r="B3199" i="11"/>
  <c r="E3207" i="11"/>
  <c r="F3207" i="11"/>
  <c r="D3207" i="11"/>
  <c r="C3207" i="11"/>
  <c r="B3232" i="11"/>
  <c r="F3232" i="11"/>
  <c r="E3232" i="11"/>
  <c r="D3232" i="11"/>
  <c r="C3232" i="11"/>
  <c r="E3239" i="11"/>
  <c r="F3239" i="11"/>
  <c r="D3239" i="11"/>
  <c r="C3239" i="11"/>
  <c r="B3239" i="11"/>
  <c r="F3254" i="11"/>
  <c r="E3254" i="11"/>
  <c r="C3254" i="11"/>
  <c r="B3254" i="11"/>
  <c r="B3260" i="11"/>
  <c r="E3260" i="11"/>
  <c r="D3260" i="11"/>
  <c r="C3260" i="11"/>
  <c r="B3264" i="11"/>
  <c r="D3264" i="11"/>
  <c r="C3264" i="11"/>
  <c r="B3292" i="11"/>
  <c r="C3292" i="11"/>
  <c r="F3292" i="11"/>
  <c r="B3320" i="11"/>
  <c r="F3320" i="11"/>
  <c r="E3320" i="11"/>
  <c r="F3327" i="11"/>
  <c r="E3327" i="11"/>
  <c r="C3327" i="11"/>
  <c r="B3327" i="11"/>
  <c r="C3329" i="11"/>
  <c r="B3329" i="11"/>
  <c r="F3329" i="11"/>
  <c r="F3335" i="11"/>
  <c r="E3335" i="11"/>
  <c r="C3335" i="11"/>
  <c r="B3335" i="11"/>
  <c r="C3340" i="11"/>
  <c r="B3340" i="11"/>
  <c r="F3340" i="11"/>
  <c r="E3340" i="11"/>
  <c r="D3340" i="11"/>
  <c r="F3347" i="11"/>
  <c r="E3347" i="11"/>
  <c r="D3347" i="11"/>
  <c r="C3347" i="11"/>
  <c r="F3355" i="11"/>
  <c r="E3355" i="11"/>
  <c r="D3355" i="11"/>
  <c r="C3355" i="11"/>
  <c r="B3355" i="11"/>
  <c r="F3375" i="11"/>
  <c r="E3375" i="11"/>
  <c r="C3375" i="11"/>
  <c r="B3375" i="11"/>
  <c r="C3377" i="11"/>
  <c r="B3377" i="11"/>
  <c r="F3377" i="11"/>
  <c r="F3383" i="11"/>
  <c r="E3383" i="11"/>
  <c r="C3383" i="11"/>
  <c r="B3383" i="11"/>
  <c r="C3388" i="11"/>
  <c r="B3388" i="11"/>
  <c r="F3388" i="11"/>
  <c r="E3388" i="11"/>
  <c r="D3388" i="11"/>
  <c r="F3395" i="11"/>
  <c r="E3395" i="11"/>
  <c r="D3395" i="11"/>
  <c r="C3395" i="11"/>
  <c r="F3423" i="11"/>
  <c r="E3423" i="11"/>
  <c r="C3423" i="11"/>
  <c r="B3423" i="11"/>
  <c r="C3425" i="11"/>
  <c r="B3425" i="11"/>
  <c r="F3425" i="11"/>
  <c r="F3439" i="11"/>
  <c r="E3439" i="11"/>
  <c r="C3439" i="11"/>
  <c r="B3439" i="11"/>
  <c r="F3498" i="11"/>
  <c r="E3498" i="11"/>
  <c r="D3498" i="11"/>
  <c r="C3498" i="11"/>
  <c r="B3498" i="11"/>
  <c r="F3544" i="11"/>
  <c r="E3544" i="11"/>
  <c r="D3544" i="11"/>
  <c r="C3544" i="11"/>
  <c r="B3544" i="11"/>
  <c r="B3547" i="11"/>
  <c r="F3547" i="11"/>
  <c r="E3547" i="11"/>
  <c r="D3547" i="11"/>
  <c r="C3547" i="11"/>
  <c r="B3595" i="11"/>
  <c r="F3595" i="11"/>
  <c r="E3595" i="11"/>
  <c r="D3595" i="11"/>
  <c r="C3595" i="11"/>
  <c r="E3598" i="11"/>
  <c r="F3598" i="11"/>
  <c r="D3598" i="11"/>
  <c r="C3598" i="11"/>
  <c r="B3598" i="11"/>
  <c r="E3670" i="11"/>
  <c r="F3670" i="11"/>
  <c r="D3670" i="11"/>
  <c r="C3670" i="11"/>
  <c r="B3670" i="11"/>
  <c r="F3751" i="11"/>
  <c r="E3751" i="11"/>
  <c r="D3751" i="11"/>
  <c r="C3751" i="11"/>
  <c r="B3751" i="11"/>
  <c r="F3787" i="11"/>
  <c r="E3787" i="11"/>
  <c r="D3787" i="11"/>
  <c r="C3787" i="11"/>
  <c r="B3787" i="11"/>
  <c r="F3846" i="11"/>
  <c r="E3846" i="11"/>
  <c r="D3846" i="11"/>
  <c r="C3846" i="11"/>
  <c r="B3846" i="11"/>
  <c r="F3857" i="11"/>
  <c r="E3857" i="11"/>
  <c r="C3857" i="11"/>
  <c r="B3857" i="11"/>
  <c r="D2941" i="11"/>
  <c r="D2945" i="11"/>
  <c r="D2949" i="11"/>
  <c r="D2953" i="11"/>
  <c r="D2957" i="11"/>
  <c r="D2961" i="11"/>
  <c r="D2965" i="11"/>
  <c r="D2969" i="11"/>
  <c r="D2973" i="11"/>
  <c r="D2977" i="11"/>
  <c r="D2981" i="11"/>
  <c r="D2985" i="11"/>
  <c r="D2989" i="11"/>
  <c r="D2993" i="11"/>
  <c r="D2997" i="11"/>
  <c r="D3001" i="11"/>
  <c r="D3005" i="11"/>
  <c r="D3009" i="11"/>
  <c r="D3013" i="11"/>
  <c r="D3017" i="11"/>
  <c r="D3021" i="11"/>
  <c r="D3153" i="11"/>
  <c r="D3157" i="11"/>
  <c r="D3161" i="11"/>
  <c r="D3165" i="11"/>
  <c r="D3169" i="11"/>
  <c r="C3174" i="11"/>
  <c r="D3181" i="11"/>
  <c r="C3182" i="11"/>
  <c r="B3183" i="11"/>
  <c r="E3215" i="11"/>
  <c r="D3215" i="11"/>
  <c r="C3215" i="11"/>
  <c r="B3215" i="11"/>
  <c r="B3244" i="11"/>
  <c r="C3244" i="11"/>
  <c r="F3244" i="11"/>
  <c r="D3250" i="11"/>
  <c r="C3250" i="11"/>
  <c r="B3250" i="11"/>
  <c r="D3278" i="11"/>
  <c r="B3280" i="11"/>
  <c r="F3280" i="11"/>
  <c r="E3280" i="11"/>
  <c r="D3280" i="11"/>
  <c r="C3280" i="11"/>
  <c r="F3290" i="11"/>
  <c r="E3290" i="11"/>
  <c r="D3290" i="11"/>
  <c r="C3290" i="11"/>
  <c r="B3290" i="11"/>
  <c r="D3298" i="11"/>
  <c r="C3298" i="11"/>
  <c r="B3298" i="11"/>
  <c r="E3318" i="11"/>
  <c r="D3318" i="11"/>
  <c r="C3318" i="11"/>
  <c r="B3318" i="11"/>
  <c r="B3362" i="11"/>
  <c r="F3362" i="11"/>
  <c r="E3362" i="11"/>
  <c r="B3410" i="11"/>
  <c r="F3410" i="11"/>
  <c r="E3410" i="11"/>
  <c r="F3434" i="11"/>
  <c r="E3434" i="11"/>
  <c r="D3434" i="11"/>
  <c r="B3434" i="11"/>
  <c r="F3459" i="11"/>
  <c r="E3459" i="11"/>
  <c r="D3459" i="11"/>
  <c r="C3459" i="11"/>
  <c r="B3459" i="11"/>
  <c r="F3463" i="11"/>
  <c r="E3463" i="11"/>
  <c r="D3463" i="11"/>
  <c r="C3463" i="11"/>
  <c r="F3484" i="11"/>
  <c r="E3484" i="11"/>
  <c r="D3484" i="11"/>
  <c r="C3484" i="11"/>
  <c r="B3484" i="11"/>
  <c r="F3511" i="11"/>
  <c r="E3511" i="11"/>
  <c r="D3511" i="11"/>
  <c r="C3511" i="11"/>
  <c r="B3511" i="11"/>
  <c r="F3577" i="11"/>
  <c r="E3577" i="11"/>
  <c r="D3577" i="11"/>
  <c r="C3577" i="11"/>
  <c r="B3577" i="11"/>
  <c r="B3607" i="11"/>
  <c r="C3607" i="11"/>
  <c r="F3607" i="11"/>
  <c r="E3607" i="11"/>
  <c r="D3607" i="11"/>
  <c r="F3612" i="11"/>
  <c r="E3612" i="11"/>
  <c r="D3612" i="11"/>
  <c r="C3612" i="11"/>
  <c r="B3612" i="11"/>
  <c r="E3634" i="11"/>
  <c r="C3634" i="11"/>
  <c r="B3634" i="11"/>
  <c r="F3634" i="11"/>
  <c r="D3634" i="11"/>
  <c r="E3638" i="11"/>
  <c r="F3638" i="11"/>
  <c r="D3638" i="11"/>
  <c r="C3638" i="11"/>
  <c r="B3638" i="11"/>
  <c r="F3653" i="11"/>
  <c r="E3653" i="11"/>
  <c r="D3653" i="11"/>
  <c r="C3653" i="11"/>
  <c r="B3653" i="11"/>
  <c r="D3675" i="11"/>
  <c r="C3675" i="11"/>
  <c r="B3675" i="11"/>
  <c r="F3675" i="11"/>
  <c r="E3675" i="11"/>
  <c r="F3690" i="11"/>
  <c r="E3690" i="11"/>
  <c r="B3690" i="11"/>
  <c r="D3690" i="11"/>
  <c r="C3690" i="11"/>
  <c r="C3183" i="11"/>
  <c r="C3188" i="11"/>
  <c r="B3203" i="11"/>
  <c r="F3234" i="11"/>
  <c r="E3234" i="11"/>
  <c r="D3234" i="11"/>
  <c r="B3234" i="11"/>
  <c r="F3242" i="11"/>
  <c r="E3242" i="11"/>
  <c r="D3242" i="11"/>
  <c r="C3242" i="11"/>
  <c r="B3242" i="11"/>
  <c r="F3273" i="11"/>
  <c r="E3273" i="11"/>
  <c r="D3273" i="11"/>
  <c r="C3273" i="11"/>
  <c r="E3278" i="11"/>
  <c r="B3304" i="11"/>
  <c r="F3304" i="11"/>
  <c r="E3304" i="11"/>
  <c r="D3304" i="11"/>
  <c r="C3304" i="11"/>
  <c r="B3306" i="11"/>
  <c r="F3306" i="11"/>
  <c r="E3306" i="11"/>
  <c r="B3308" i="11"/>
  <c r="E3308" i="11"/>
  <c r="D3308" i="11"/>
  <c r="C3308" i="11"/>
  <c r="B3312" i="11"/>
  <c r="D3312" i="11"/>
  <c r="C3312" i="11"/>
  <c r="C3330" i="11"/>
  <c r="C3378" i="11"/>
  <c r="C3416" i="11"/>
  <c r="B3416" i="11"/>
  <c r="F3416" i="11"/>
  <c r="D3416" i="11"/>
  <c r="C3432" i="11"/>
  <c r="B3432" i="11"/>
  <c r="F3432" i="11"/>
  <c r="D3432" i="11"/>
  <c r="F3442" i="11"/>
  <c r="E3442" i="11"/>
  <c r="D3442" i="11"/>
  <c r="C3442" i="11"/>
  <c r="B3442" i="11"/>
  <c r="E3452" i="11"/>
  <c r="C3452" i="11"/>
  <c r="B3452" i="11"/>
  <c r="F3452" i="11"/>
  <c r="F3466" i="11"/>
  <c r="E3466" i="11"/>
  <c r="D3466" i="11"/>
  <c r="C3466" i="11"/>
  <c r="B3466" i="11"/>
  <c r="C3469" i="11"/>
  <c r="B3469" i="11"/>
  <c r="F3469" i="11"/>
  <c r="E3469" i="11"/>
  <c r="F3557" i="11"/>
  <c r="E3557" i="11"/>
  <c r="D3557" i="11"/>
  <c r="C3557" i="11"/>
  <c r="B3557" i="11"/>
  <c r="F3564" i="11"/>
  <c r="E3564" i="11"/>
  <c r="D3564" i="11"/>
  <c r="C3564" i="11"/>
  <c r="B3564" i="11"/>
  <c r="B3603" i="11"/>
  <c r="F3603" i="11"/>
  <c r="E3603" i="11"/>
  <c r="D3603" i="11"/>
  <c r="C3603" i="11"/>
  <c r="E3626" i="11"/>
  <c r="F3626" i="11"/>
  <c r="D3626" i="11"/>
  <c r="C3626" i="11"/>
  <c r="B3626" i="11"/>
  <c r="E3666" i="11"/>
  <c r="F3666" i="11"/>
  <c r="D3666" i="11"/>
  <c r="C3666" i="11"/>
  <c r="B3666" i="11"/>
  <c r="D3688" i="11"/>
  <c r="F3688" i="11"/>
  <c r="E3688" i="11"/>
  <c r="C3688" i="11"/>
  <c r="B3688" i="11"/>
  <c r="F3810" i="11"/>
  <c r="E3810" i="11"/>
  <c r="D3810" i="11"/>
  <c r="C3810" i="11"/>
  <c r="B3810" i="11"/>
  <c r="F3826" i="11"/>
  <c r="E3826" i="11"/>
  <c r="D3826" i="11"/>
  <c r="C3826" i="11"/>
  <c r="B3826" i="11"/>
  <c r="F3899" i="11"/>
  <c r="E3899" i="11"/>
  <c r="D3899" i="11"/>
  <c r="C3899" i="11"/>
  <c r="B3899" i="11"/>
  <c r="D3197" i="11"/>
  <c r="D3204" i="11"/>
  <c r="C3211" i="11"/>
  <c r="C3218" i="11"/>
  <c r="D3245" i="11"/>
  <c r="B3246" i="11"/>
  <c r="D3252" i="11"/>
  <c r="B3294" i="11"/>
  <c r="D3300" i="11"/>
  <c r="B3301" i="11"/>
  <c r="C3307" i="11"/>
  <c r="C3314" i="11"/>
  <c r="D3332" i="11"/>
  <c r="C3333" i="11"/>
  <c r="B3334" i="11"/>
  <c r="D3348" i="11"/>
  <c r="C3349" i="11"/>
  <c r="B3350" i="11"/>
  <c r="D3364" i="11"/>
  <c r="C3365" i="11"/>
  <c r="B3366" i="11"/>
  <c r="D3380" i="11"/>
  <c r="C3381" i="11"/>
  <c r="B3382" i="11"/>
  <c r="D3396" i="11"/>
  <c r="C3397" i="11"/>
  <c r="B3398" i="11"/>
  <c r="D3412" i="11"/>
  <c r="C3413" i="11"/>
  <c r="B3414" i="11"/>
  <c r="D3428" i="11"/>
  <c r="C3429" i="11"/>
  <c r="E3474" i="11"/>
  <c r="E3482" i="11"/>
  <c r="B3551" i="11"/>
  <c r="E3551" i="11"/>
  <c r="D3551" i="11"/>
  <c r="C3551" i="11"/>
  <c r="E3559" i="11"/>
  <c r="F3581" i="11"/>
  <c r="E3581" i="11"/>
  <c r="E3610" i="11"/>
  <c r="F3610" i="11"/>
  <c r="D3610" i="11"/>
  <c r="C3610" i="11"/>
  <c r="B3610" i="11"/>
  <c r="E3614" i="11"/>
  <c r="B3614" i="11"/>
  <c r="F3636" i="11"/>
  <c r="E3636" i="11"/>
  <c r="F3754" i="11"/>
  <c r="E3754" i="11"/>
  <c r="D3754" i="11"/>
  <c r="C3754" i="11"/>
  <c r="B3754" i="11"/>
  <c r="F3799" i="11"/>
  <c r="E3799" i="11"/>
  <c r="D3799" i="11"/>
  <c r="C3799" i="11"/>
  <c r="B3799" i="11"/>
  <c r="D3832" i="11"/>
  <c r="C3832" i="11"/>
  <c r="B3832" i="11"/>
  <c r="F3832" i="11"/>
  <c r="E3832" i="11"/>
  <c r="F3851" i="11"/>
  <c r="E3851" i="11"/>
  <c r="D3851" i="11"/>
  <c r="C3851" i="11"/>
  <c r="B3851" i="11"/>
  <c r="F3890" i="11"/>
  <c r="E3890" i="11"/>
  <c r="D3890" i="11"/>
  <c r="C3890" i="11"/>
  <c r="B3890" i="11"/>
  <c r="F3909" i="11"/>
  <c r="E3909" i="11"/>
  <c r="C3909" i="11"/>
  <c r="B3909" i="11"/>
  <c r="F3922" i="11"/>
  <c r="E3922" i="11"/>
  <c r="D3922" i="11"/>
  <c r="C3922" i="11"/>
  <c r="B3922" i="11"/>
  <c r="F3938" i="11"/>
  <c r="E3938" i="11"/>
  <c r="D3938" i="11"/>
  <c r="C3938" i="11"/>
  <c r="B3938" i="11"/>
  <c r="F3961" i="11"/>
  <c r="D3961" i="11"/>
  <c r="C3961" i="11"/>
  <c r="B3961" i="11"/>
  <c r="E3961" i="11"/>
  <c r="F4108" i="11"/>
  <c r="E4108" i="11"/>
  <c r="D4108" i="11"/>
  <c r="C4108" i="11"/>
  <c r="B4108" i="11"/>
  <c r="F4121" i="11"/>
  <c r="E4121" i="11"/>
  <c r="D4121" i="11"/>
  <c r="C4121" i="11"/>
  <c r="B4121" i="11"/>
  <c r="F4277" i="11"/>
  <c r="E4277" i="11"/>
  <c r="D4277" i="11"/>
  <c r="C4277" i="11"/>
  <c r="B4277" i="11"/>
  <c r="B3233" i="11"/>
  <c r="F3474" i="11"/>
  <c r="F3475" i="11"/>
  <c r="E3475" i="11"/>
  <c r="D3475" i="11"/>
  <c r="F3479" i="11"/>
  <c r="E3479" i="11"/>
  <c r="D3479" i="11"/>
  <c r="F3482" i="11"/>
  <c r="C3505" i="11"/>
  <c r="B3505" i="11"/>
  <c r="D3513" i="11"/>
  <c r="C3513" i="11"/>
  <c r="B3513" i="11"/>
  <c r="D3525" i="11"/>
  <c r="C3525" i="11"/>
  <c r="B3525" i="11"/>
  <c r="D3537" i="11"/>
  <c r="C3537" i="11"/>
  <c r="B3537" i="11"/>
  <c r="B3599" i="11"/>
  <c r="E3599" i="11"/>
  <c r="D3599" i="11"/>
  <c r="C3599" i="11"/>
  <c r="F3629" i="11"/>
  <c r="E3629" i="11"/>
  <c r="E3658" i="11"/>
  <c r="F3658" i="11"/>
  <c r="D3658" i="11"/>
  <c r="C3658" i="11"/>
  <c r="B3658" i="11"/>
  <c r="E3662" i="11"/>
  <c r="B3662" i="11"/>
  <c r="F3762" i="11"/>
  <c r="E3762" i="11"/>
  <c r="D3762" i="11"/>
  <c r="C3762" i="11"/>
  <c r="B3762" i="11"/>
  <c r="F3774" i="11"/>
  <c r="E3774" i="11"/>
  <c r="D3774" i="11"/>
  <c r="C3774" i="11"/>
  <c r="B3774" i="11"/>
  <c r="F3779" i="11"/>
  <c r="E3779" i="11"/>
  <c r="D3779" i="11"/>
  <c r="C3779" i="11"/>
  <c r="B3779" i="11"/>
  <c r="F3815" i="11"/>
  <c r="E3815" i="11"/>
  <c r="D3815" i="11"/>
  <c r="C3815" i="11"/>
  <c r="B3815" i="11"/>
  <c r="D3848" i="11"/>
  <c r="C3848" i="11"/>
  <c r="B3848" i="11"/>
  <c r="F3848" i="11"/>
  <c r="E3848" i="11"/>
  <c r="F3861" i="11"/>
  <c r="E3861" i="11"/>
  <c r="C3861" i="11"/>
  <c r="B3861" i="11"/>
  <c r="F3874" i="11"/>
  <c r="E3874" i="11"/>
  <c r="D3874" i="11"/>
  <c r="C3874" i="11"/>
  <c r="B3874" i="11"/>
  <c r="F3887" i="11"/>
  <c r="E3887" i="11"/>
  <c r="D3887" i="11"/>
  <c r="C3887" i="11"/>
  <c r="B3887" i="11"/>
  <c r="D3900" i="11"/>
  <c r="C3900" i="11"/>
  <c r="B3900" i="11"/>
  <c r="F3900" i="11"/>
  <c r="E3900" i="11"/>
  <c r="F3903" i="11"/>
  <c r="E3903" i="11"/>
  <c r="D3903" i="11"/>
  <c r="C3903" i="11"/>
  <c r="B3903" i="11"/>
  <c r="C3929" i="11"/>
  <c r="F3935" i="11"/>
  <c r="E3935" i="11"/>
  <c r="D3935" i="11"/>
  <c r="C3935" i="11"/>
  <c r="B3935" i="11"/>
  <c r="F3977" i="11"/>
  <c r="D3977" i="11"/>
  <c r="C3977" i="11"/>
  <c r="B3977" i="11"/>
  <c r="E3977" i="11"/>
  <c r="F3980" i="11"/>
  <c r="E3980" i="11"/>
  <c r="D3980" i="11"/>
  <c r="C3980" i="11"/>
  <c r="B3980" i="11"/>
  <c r="F4058" i="11"/>
  <c r="E4058" i="11"/>
  <c r="D4058" i="11"/>
  <c r="C4058" i="11"/>
  <c r="B4058" i="11"/>
  <c r="D4115" i="11"/>
  <c r="C4115" i="11"/>
  <c r="B4115" i="11"/>
  <c r="E4115" i="11"/>
  <c r="F4247" i="11"/>
  <c r="E4247" i="11"/>
  <c r="D4247" i="11"/>
  <c r="C4247" i="11"/>
  <c r="B4247" i="11"/>
  <c r="F4475" i="11"/>
  <c r="E4475" i="11"/>
  <c r="D4475" i="11"/>
  <c r="C4475" i="11"/>
  <c r="B4475" i="11"/>
  <c r="F3204" i="11"/>
  <c r="F3211" i="11"/>
  <c r="C3233" i="11"/>
  <c r="F3252" i="11"/>
  <c r="F3259" i="11"/>
  <c r="F3300" i="11"/>
  <c r="F3307" i="11"/>
  <c r="D3445" i="11"/>
  <c r="D3453" i="11"/>
  <c r="D3461" i="11"/>
  <c r="C3501" i="11"/>
  <c r="B3501" i="11"/>
  <c r="D3572" i="11"/>
  <c r="C3572" i="11"/>
  <c r="B3572" i="11"/>
  <c r="E3574" i="11"/>
  <c r="F3574" i="11"/>
  <c r="F3645" i="11"/>
  <c r="E3645" i="11"/>
  <c r="D3645" i="11"/>
  <c r="C3645" i="11"/>
  <c r="B3645" i="11"/>
  <c r="B3647" i="11"/>
  <c r="E3647" i="11"/>
  <c r="D3647" i="11"/>
  <c r="C3647" i="11"/>
  <c r="F3660" i="11"/>
  <c r="E3660" i="11"/>
  <c r="D3660" i="11"/>
  <c r="C3660" i="11"/>
  <c r="B3660" i="11"/>
  <c r="F3691" i="11"/>
  <c r="D3691" i="11"/>
  <c r="C3691" i="11"/>
  <c r="B3691" i="11"/>
  <c r="E3691" i="11"/>
  <c r="F3715" i="11"/>
  <c r="E3715" i="11"/>
  <c r="D3715" i="11"/>
  <c r="C3715" i="11"/>
  <c r="B3715" i="11"/>
  <c r="D3760" i="11"/>
  <c r="C3760" i="11"/>
  <c r="B3760" i="11"/>
  <c r="F3760" i="11"/>
  <c r="E3760" i="11"/>
  <c r="F3802" i="11"/>
  <c r="E3802" i="11"/>
  <c r="D3802" i="11"/>
  <c r="C3802" i="11"/>
  <c r="B3802" i="11"/>
  <c r="F3827" i="11"/>
  <c r="E3827" i="11"/>
  <c r="D3827" i="11"/>
  <c r="C3827" i="11"/>
  <c r="B3827" i="11"/>
  <c r="D3840" i="11"/>
  <c r="C3840" i="11"/>
  <c r="B3840" i="11"/>
  <c r="E3840" i="11"/>
  <c r="F3842" i="11"/>
  <c r="E3842" i="11"/>
  <c r="D3842" i="11"/>
  <c r="C3842" i="11"/>
  <c r="B3842" i="11"/>
  <c r="F4102" i="11"/>
  <c r="E4102" i="11"/>
  <c r="D4102" i="11"/>
  <c r="C4102" i="11"/>
  <c r="B4102" i="11"/>
  <c r="F4426" i="11"/>
  <c r="E4426" i="11"/>
  <c r="D4426" i="11"/>
  <c r="C4426" i="11"/>
  <c r="B4426" i="11"/>
  <c r="F4434" i="11"/>
  <c r="E4434" i="11"/>
  <c r="D4434" i="11"/>
  <c r="C4434" i="11"/>
  <c r="B4434" i="11"/>
  <c r="D3233" i="11"/>
  <c r="C3497" i="11"/>
  <c r="B3497" i="11"/>
  <c r="F3515" i="11"/>
  <c r="E3515" i="11"/>
  <c r="D3515" i="11"/>
  <c r="C3515" i="11"/>
  <c r="F3527" i="11"/>
  <c r="E3527" i="11"/>
  <c r="D3527" i="11"/>
  <c r="C3527" i="11"/>
  <c r="F3539" i="11"/>
  <c r="E3539" i="11"/>
  <c r="D3539" i="11"/>
  <c r="C3539" i="11"/>
  <c r="B3555" i="11"/>
  <c r="F3555" i="11"/>
  <c r="E3555" i="11"/>
  <c r="D3555" i="11"/>
  <c r="C3555" i="11"/>
  <c r="B3559" i="11"/>
  <c r="C3559" i="11"/>
  <c r="F3576" i="11"/>
  <c r="E3576" i="11"/>
  <c r="D3576" i="11"/>
  <c r="C3576" i="11"/>
  <c r="B3576" i="11"/>
  <c r="E3590" i="11"/>
  <c r="F3590" i="11"/>
  <c r="D3590" i="11"/>
  <c r="C3590" i="11"/>
  <c r="B3590" i="11"/>
  <c r="E3592" i="11"/>
  <c r="D3592" i="11"/>
  <c r="C3592" i="11"/>
  <c r="B3592" i="11"/>
  <c r="D3620" i="11"/>
  <c r="C3620" i="11"/>
  <c r="B3620" i="11"/>
  <c r="E3622" i="11"/>
  <c r="F3622" i="11"/>
  <c r="C3663" i="11"/>
  <c r="D3676" i="11"/>
  <c r="F3676" i="11"/>
  <c r="E3676" i="11"/>
  <c r="C3676" i="11"/>
  <c r="B3676" i="11"/>
  <c r="F3710" i="11"/>
  <c r="E3710" i="11"/>
  <c r="B3710" i="11"/>
  <c r="C3710" i="11"/>
  <c r="F3739" i="11"/>
  <c r="E3739" i="11"/>
  <c r="D3739" i="11"/>
  <c r="C3739" i="11"/>
  <c r="B3739" i="11"/>
  <c r="F3747" i="11"/>
  <c r="E3747" i="11"/>
  <c r="D3747" i="11"/>
  <c r="C3747" i="11"/>
  <c r="B3747" i="11"/>
  <c r="D3852" i="11"/>
  <c r="C3852" i="11"/>
  <c r="B3852" i="11"/>
  <c r="F3852" i="11"/>
  <c r="E3852" i="11"/>
  <c r="F3855" i="11"/>
  <c r="E3855" i="11"/>
  <c r="D3855" i="11"/>
  <c r="C3855" i="11"/>
  <c r="B3855" i="11"/>
  <c r="F3894" i="11"/>
  <c r="E3894" i="11"/>
  <c r="D3894" i="11"/>
  <c r="C3894" i="11"/>
  <c r="B3894" i="11"/>
  <c r="F3929" i="11"/>
  <c r="E3929" i="11"/>
  <c r="F3965" i="11"/>
  <c r="D3965" i="11"/>
  <c r="C3965" i="11"/>
  <c r="B3965" i="11"/>
  <c r="E3965" i="11"/>
  <c r="F4149" i="11"/>
  <c r="E4149" i="11"/>
  <c r="D4149" i="11"/>
  <c r="C4149" i="11"/>
  <c r="B4149" i="11"/>
  <c r="F4255" i="11"/>
  <c r="E4255" i="11"/>
  <c r="D4255" i="11"/>
  <c r="C4255" i="11"/>
  <c r="B4255" i="11"/>
  <c r="B3249" i="11"/>
  <c r="B3297" i="11"/>
  <c r="B3325" i="11"/>
  <c r="B3341" i="11"/>
  <c r="B3357" i="11"/>
  <c r="B3373" i="11"/>
  <c r="B3389" i="11"/>
  <c r="B3405" i="11"/>
  <c r="B3421" i="11"/>
  <c r="B3437" i="11"/>
  <c r="C3489" i="11"/>
  <c r="B3489" i="11"/>
  <c r="B3495" i="11"/>
  <c r="D3506" i="11"/>
  <c r="F3507" i="11"/>
  <c r="E3507" i="11"/>
  <c r="D3507" i="11"/>
  <c r="E3509" i="11"/>
  <c r="D3514" i="11"/>
  <c r="D3517" i="11"/>
  <c r="C3517" i="11"/>
  <c r="B3517" i="11"/>
  <c r="E3521" i="11"/>
  <c r="D3526" i="11"/>
  <c r="D3529" i="11"/>
  <c r="C3529" i="11"/>
  <c r="B3529" i="11"/>
  <c r="E3533" i="11"/>
  <c r="D3538" i="11"/>
  <c r="D3541" i="11"/>
  <c r="C3541" i="11"/>
  <c r="B3541" i="11"/>
  <c r="E3545" i="11"/>
  <c r="D3565" i="11"/>
  <c r="C3565" i="11"/>
  <c r="B3565" i="11"/>
  <c r="B3567" i="11"/>
  <c r="F3567" i="11"/>
  <c r="D3573" i="11"/>
  <c r="D3593" i="11"/>
  <c r="F3609" i="11"/>
  <c r="E3609" i="11"/>
  <c r="D3609" i="11"/>
  <c r="C3621" i="11"/>
  <c r="B3651" i="11"/>
  <c r="F3651" i="11"/>
  <c r="E3651" i="11"/>
  <c r="D3651" i="11"/>
  <c r="C3651" i="11"/>
  <c r="B3655" i="11"/>
  <c r="C3655" i="11"/>
  <c r="F3702" i="11"/>
  <c r="E3702" i="11"/>
  <c r="B3702" i="11"/>
  <c r="D3702" i="11"/>
  <c r="C3702" i="11"/>
  <c r="D3716" i="11"/>
  <c r="C3716" i="11"/>
  <c r="B3716" i="11"/>
  <c r="F3716" i="11"/>
  <c r="E3716" i="11"/>
  <c r="F3718" i="11"/>
  <c r="E3718" i="11"/>
  <c r="B3718" i="11"/>
  <c r="F3742" i="11"/>
  <c r="E3742" i="11"/>
  <c r="D3742" i="11"/>
  <c r="C3742" i="11"/>
  <c r="B3742" i="11"/>
  <c r="F3795" i="11"/>
  <c r="E3795" i="11"/>
  <c r="D3795" i="11"/>
  <c r="C3795" i="11"/>
  <c r="B3795" i="11"/>
  <c r="D3828" i="11"/>
  <c r="C3828" i="11"/>
  <c r="B3828" i="11"/>
  <c r="F3828" i="11"/>
  <c r="E3828" i="11"/>
  <c r="F3862" i="11"/>
  <c r="E3862" i="11"/>
  <c r="D3862" i="11"/>
  <c r="C3862" i="11"/>
  <c r="B3862" i="11"/>
  <c r="F3875" i="11"/>
  <c r="E3875" i="11"/>
  <c r="D3875" i="11"/>
  <c r="C3875" i="11"/>
  <c r="B3875" i="11"/>
  <c r="D3920" i="11"/>
  <c r="C3920" i="11"/>
  <c r="B3920" i="11"/>
  <c r="F3920" i="11"/>
  <c r="E3920" i="11"/>
  <c r="F4073" i="11"/>
  <c r="E4073" i="11"/>
  <c r="D4073" i="11"/>
  <c r="C4073" i="11"/>
  <c r="B4073" i="11"/>
  <c r="F4082" i="11"/>
  <c r="E4082" i="11"/>
  <c r="D4082" i="11"/>
  <c r="C4082" i="11"/>
  <c r="B4082" i="11"/>
  <c r="C3249" i="11"/>
  <c r="C3297" i="11"/>
  <c r="C3325" i="11"/>
  <c r="C3341" i="11"/>
  <c r="C3357" i="11"/>
  <c r="C3373" i="11"/>
  <c r="C3389" i="11"/>
  <c r="C3405" i="11"/>
  <c r="C3421" i="11"/>
  <c r="C3437" i="11"/>
  <c r="C3473" i="11"/>
  <c r="B3473" i="11"/>
  <c r="C3485" i="11"/>
  <c r="B3485" i="11"/>
  <c r="E3506" i="11"/>
  <c r="E3514" i="11"/>
  <c r="E3526" i="11"/>
  <c r="E3538" i="11"/>
  <c r="C3552" i="11"/>
  <c r="B3552" i="11"/>
  <c r="E3573" i="11"/>
  <c r="D3613" i="11"/>
  <c r="C3613" i="11"/>
  <c r="B3613" i="11"/>
  <c r="B3615" i="11"/>
  <c r="F3615" i="11"/>
  <c r="D3621" i="11"/>
  <c r="F3657" i="11"/>
  <c r="E3657" i="11"/>
  <c r="D3657" i="11"/>
  <c r="D3692" i="11"/>
  <c r="C3692" i="11"/>
  <c r="F3692" i="11"/>
  <c r="E3692" i="11"/>
  <c r="B3692" i="11"/>
  <c r="F3698" i="11"/>
  <c r="E3698" i="11"/>
  <c r="B3698" i="11"/>
  <c r="D3698" i="11"/>
  <c r="C3698" i="11"/>
  <c r="F3711" i="11"/>
  <c r="E3711" i="11"/>
  <c r="D3711" i="11"/>
  <c r="C3711" i="11"/>
  <c r="B3711" i="11"/>
  <c r="F3758" i="11"/>
  <c r="E3758" i="11"/>
  <c r="D3758" i="11"/>
  <c r="C3758" i="11"/>
  <c r="B3758" i="11"/>
  <c r="F3803" i="11"/>
  <c r="E3803" i="11"/>
  <c r="D3803" i="11"/>
  <c r="C3803" i="11"/>
  <c r="B3803" i="11"/>
  <c r="D3816" i="11"/>
  <c r="C3816" i="11"/>
  <c r="B3816" i="11"/>
  <c r="E3816" i="11"/>
  <c r="F3859" i="11"/>
  <c r="E3859" i="11"/>
  <c r="D3859" i="11"/>
  <c r="C3859" i="11"/>
  <c r="B3859" i="11"/>
  <c r="D3872" i="11"/>
  <c r="C3872" i="11"/>
  <c r="B3872" i="11"/>
  <c r="F3872" i="11"/>
  <c r="E3872" i="11"/>
  <c r="F3885" i="11"/>
  <c r="E3885" i="11"/>
  <c r="C3885" i="11"/>
  <c r="B3885" i="11"/>
  <c r="F3898" i="11"/>
  <c r="E3898" i="11"/>
  <c r="D3898" i="11"/>
  <c r="C3898" i="11"/>
  <c r="B3898" i="11"/>
  <c r="F3914" i="11"/>
  <c r="E3914" i="11"/>
  <c r="D3914" i="11"/>
  <c r="C3914" i="11"/>
  <c r="B3914" i="11"/>
  <c r="F3933" i="11"/>
  <c r="E3933" i="11"/>
  <c r="C3933" i="11"/>
  <c r="B3933" i="11"/>
  <c r="F3969" i="11"/>
  <c r="D3969" i="11"/>
  <c r="C3969" i="11"/>
  <c r="B3969" i="11"/>
  <c r="E3969" i="11"/>
  <c r="F3982" i="11"/>
  <c r="E3982" i="11"/>
  <c r="D3982" i="11"/>
  <c r="C3982" i="11"/>
  <c r="B3982" i="11"/>
  <c r="F3993" i="11"/>
  <c r="E3993" i="11"/>
  <c r="D3993" i="11"/>
  <c r="C3993" i="11"/>
  <c r="B3993" i="11"/>
  <c r="F4001" i="11"/>
  <c r="E4001" i="11"/>
  <c r="D4001" i="11"/>
  <c r="C4001" i="11"/>
  <c r="B4001" i="11"/>
  <c r="B4143" i="11"/>
  <c r="F4143" i="11"/>
  <c r="E4143" i="11"/>
  <c r="D4143" i="11"/>
  <c r="C4143" i="11"/>
  <c r="B4183" i="11"/>
  <c r="F4183" i="11"/>
  <c r="E4183" i="11"/>
  <c r="D4183" i="11"/>
  <c r="C4183" i="11"/>
  <c r="B4187" i="11"/>
  <c r="F4187" i="11"/>
  <c r="E4187" i="11"/>
  <c r="D4187" i="11"/>
  <c r="C4187" i="11"/>
  <c r="B3209" i="11"/>
  <c r="D3249" i="11"/>
  <c r="B3257" i="11"/>
  <c r="D3297" i="11"/>
  <c r="B3305" i="11"/>
  <c r="D3325" i="11"/>
  <c r="C3332" i="11"/>
  <c r="B3332" i="11"/>
  <c r="D3341" i="11"/>
  <c r="C3348" i="11"/>
  <c r="B3348" i="11"/>
  <c r="D3357" i="11"/>
  <c r="C3364" i="11"/>
  <c r="B3364" i="11"/>
  <c r="D3373" i="11"/>
  <c r="C3380" i="11"/>
  <c r="B3380" i="11"/>
  <c r="D3389" i="11"/>
  <c r="C3396" i="11"/>
  <c r="B3396" i="11"/>
  <c r="D3405" i="11"/>
  <c r="C3412" i="11"/>
  <c r="B3412" i="11"/>
  <c r="D3421" i="11"/>
  <c r="C3428" i="11"/>
  <c r="B3428" i="11"/>
  <c r="D3437" i="11"/>
  <c r="C3441" i="11"/>
  <c r="C3449" i="11"/>
  <c r="C3457" i="11"/>
  <c r="C3465" i="11"/>
  <c r="B3470" i="11"/>
  <c r="C3481" i="11"/>
  <c r="B3481" i="11"/>
  <c r="B3490" i="11"/>
  <c r="F3496" i="11"/>
  <c r="E3496" i="11"/>
  <c r="D3496" i="11"/>
  <c r="C3496" i="11"/>
  <c r="B3496" i="11"/>
  <c r="F3503" i="11"/>
  <c r="E3503" i="11"/>
  <c r="D3503" i="11"/>
  <c r="F3512" i="11"/>
  <c r="E3512" i="11"/>
  <c r="D3512" i="11"/>
  <c r="C3512" i="11"/>
  <c r="B3512" i="11"/>
  <c r="F3519" i="11"/>
  <c r="E3519" i="11"/>
  <c r="D3519" i="11"/>
  <c r="C3519" i="11"/>
  <c r="F3524" i="11"/>
  <c r="E3524" i="11"/>
  <c r="D3524" i="11"/>
  <c r="C3524" i="11"/>
  <c r="B3524" i="11"/>
  <c r="F3531" i="11"/>
  <c r="E3531" i="11"/>
  <c r="D3531" i="11"/>
  <c r="C3531" i="11"/>
  <c r="F3536" i="11"/>
  <c r="E3536" i="11"/>
  <c r="D3536" i="11"/>
  <c r="C3536" i="11"/>
  <c r="B3536" i="11"/>
  <c r="F3543" i="11"/>
  <c r="E3543" i="11"/>
  <c r="D3543" i="11"/>
  <c r="C3543" i="11"/>
  <c r="E3550" i="11"/>
  <c r="F3550" i="11"/>
  <c r="D3550" i="11"/>
  <c r="C3550" i="11"/>
  <c r="B3550" i="11"/>
  <c r="F3569" i="11"/>
  <c r="E3569" i="11"/>
  <c r="D3569" i="11"/>
  <c r="C3569" i="11"/>
  <c r="B3569" i="11"/>
  <c r="C3600" i="11"/>
  <c r="B3600" i="11"/>
  <c r="B3611" i="11"/>
  <c r="F3611" i="11"/>
  <c r="E3611" i="11"/>
  <c r="D3611" i="11"/>
  <c r="C3611" i="11"/>
  <c r="D3661" i="11"/>
  <c r="C3661" i="11"/>
  <c r="B3661" i="11"/>
  <c r="B3663" i="11"/>
  <c r="F3663" i="11"/>
  <c r="F3674" i="11"/>
  <c r="E3674" i="11"/>
  <c r="B3674" i="11"/>
  <c r="E3681" i="11"/>
  <c r="F3681" i="11"/>
  <c r="D3681" i="11"/>
  <c r="C3681" i="11"/>
  <c r="B3681" i="11"/>
  <c r="F3694" i="11"/>
  <c r="E3694" i="11"/>
  <c r="B3694" i="11"/>
  <c r="C3694" i="11"/>
  <c r="F3735" i="11"/>
  <c r="E3735" i="11"/>
  <c r="D3735" i="11"/>
  <c r="C3735" i="11"/>
  <c r="B3735" i="11"/>
  <c r="D3756" i="11"/>
  <c r="C3756" i="11"/>
  <c r="B3756" i="11"/>
  <c r="F3756" i="11"/>
  <c r="E3756" i="11"/>
  <c r="F3790" i="11"/>
  <c r="E3790" i="11"/>
  <c r="D3790" i="11"/>
  <c r="C3790" i="11"/>
  <c r="B3790" i="11"/>
  <c r="D3820" i="11"/>
  <c r="C3820" i="11"/>
  <c r="B3820" i="11"/>
  <c r="F3820" i="11"/>
  <c r="E3820" i="11"/>
  <c r="D3836" i="11"/>
  <c r="C3836" i="11"/>
  <c r="B3836" i="11"/>
  <c r="F3836" i="11"/>
  <c r="E3836" i="11"/>
  <c r="F3838" i="11"/>
  <c r="E3838" i="11"/>
  <c r="D3838" i="11"/>
  <c r="C3838" i="11"/>
  <c r="B3838" i="11"/>
  <c r="F3866" i="11"/>
  <c r="E3866" i="11"/>
  <c r="D3866" i="11"/>
  <c r="C3866" i="11"/>
  <c r="B3866" i="11"/>
  <c r="F3911" i="11"/>
  <c r="E3911" i="11"/>
  <c r="D3911" i="11"/>
  <c r="C3911" i="11"/>
  <c r="B3911" i="11"/>
  <c r="D3924" i="11"/>
  <c r="C3924" i="11"/>
  <c r="B3924" i="11"/>
  <c r="F3924" i="11"/>
  <c r="E3924" i="11"/>
  <c r="F3927" i="11"/>
  <c r="E3927" i="11"/>
  <c r="D3927" i="11"/>
  <c r="C3927" i="11"/>
  <c r="B3927" i="11"/>
  <c r="F3953" i="11"/>
  <c r="D3953" i="11"/>
  <c r="B3953" i="11"/>
  <c r="E3953" i="11"/>
  <c r="C3953" i="11"/>
  <c r="F4136" i="11"/>
  <c r="E4136" i="11"/>
  <c r="D4136" i="11"/>
  <c r="C4136" i="11"/>
  <c r="B4136" i="11"/>
  <c r="F4177" i="11"/>
  <c r="E4177" i="11"/>
  <c r="D4177" i="11"/>
  <c r="C4177" i="11"/>
  <c r="B4177" i="11"/>
  <c r="F4205" i="11"/>
  <c r="E4205" i="11"/>
  <c r="D4205" i="11"/>
  <c r="C4205" i="11"/>
  <c r="B4205" i="11"/>
  <c r="E3249" i="11"/>
  <c r="C3257" i="11"/>
  <c r="E3297" i="11"/>
  <c r="C3305" i="11"/>
  <c r="E3325" i="11"/>
  <c r="E3341" i="11"/>
  <c r="E3357" i="11"/>
  <c r="E3373" i="11"/>
  <c r="E3389" i="11"/>
  <c r="E3405" i="11"/>
  <c r="E3421" i="11"/>
  <c r="E3437" i="11"/>
  <c r="D3441" i="11"/>
  <c r="D3449" i="11"/>
  <c r="D3457" i="11"/>
  <c r="D3465" i="11"/>
  <c r="C3470" i="11"/>
  <c r="B3475" i="11"/>
  <c r="C3477" i="11"/>
  <c r="B3477" i="11"/>
  <c r="C3490" i="11"/>
  <c r="D3505" i="11"/>
  <c r="E3554" i="11"/>
  <c r="F3554" i="11"/>
  <c r="D3554" i="11"/>
  <c r="B3581" i="11"/>
  <c r="C3614" i="11"/>
  <c r="F3617" i="11"/>
  <c r="E3617" i="11"/>
  <c r="D3617" i="11"/>
  <c r="C3617" i="11"/>
  <c r="B3617" i="11"/>
  <c r="F3621" i="11"/>
  <c r="C3648" i="11"/>
  <c r="B3648" i="11"/>
  <c r="B3684" i="11"/>
  <c r="F3723" i="11"/>
  <c r="E3723" i="11"/>
  <c r="D3723" i="11"/>
  <c r="C3723" i="11"/>
  <c r="B3723" i="11"/>
  <c r="D3728" i="11"/>
  <c r="C3728" i="11"/>
  <c r="B3728" i="11"/>
  <c r="E3728" i="11"/>
  <c r="F3730" i="11"/>
  <c r="E3730" i="11"/>
  <c r="C3730" i="11"/>
  <c r="B3730" i="11"/>
  <c r="D3730" i="11"/>
  <c r="F3823" i="11"/>
  <c r="E3823" i="11"/>
  <c r="D3823" i="11"/>
  <c r="C3823" i="11"/>
  <c r="B3823" i="11"/>
  <c r="F3850" i="11"/>
  <c r="E3850" i="11"/>
  <c r="D3850" i="11"/>
  <c r="C3850" i="11"/>
  <c r="B3850" i="11"/>
  <c r="F3863" i="11"/>
  <c r="E3863" i="11"/>
  <c r="D3863" i="11"/>
  <c r="C3863" i="11"/>
  <c r="B3863" i="11"/>
  <c r="D3876" i="11"/>
  <c r="C3876" i="11"/>
  <c r="B3876" i="11"/>
  <c r="F3876" i="11"/>
  <c r="E3876" i="11"/>
  <c r="F3879" i="11"/>
  <c r="E3879" i="11"/>
  <c r="D3879" i="11"/>
  <c r="C3879" i="11"/>
  <c r="B3879" i="11"/>
  <c r="F3950" i="11"/>
  <c r="E3950" i="11"/>
  <c r="C3950" i="11"/>
  <c r="D3950" i="11"/>
  <c r="B3950" i="11"/>
  <c r="D3963" i="11"/>
  <c r="C3963" i="11"/>
  <c r="B3963" i="11"/>
  <c r="F3963" i="11"/>
  <c r="E3963" i="11"/>
  <c r="F3970" i="11"/>
  <c r="E3970" i="11"/>
  <c r="D3970" i="11"/>
  <c r="C3970" i="11"/>
  <c r="B3970" i="11"/>
  <c r="F4056" i="11"/>
  <c r="E4056" i="11"/>
  <c r="C4056" i="11"/>
  <c r="B4056" i="11"/>
  <c r="D4056" i="11"/>
  <c r="F4060" i="11"/>
  <c r="E4060" i="11"/>
  <c r="D4060" i="11"/>
  <c r="C4060" i="11"/>
  <c r="B4060" i="11"/>
  <c r="D4067" i="11"/>
  <c r="C4067" i="11"/>
  <c r="B4067" i="11"/>
  <c r="E4067" i="11"/>
  <c r="F4117" i="11"/>
  <c r="E4117" i="11"/>
  <c r="D4117" i="11"/>
  <c r="C4117" i="11"/>
  <c r="B4117" i="11"/>
  <c r="F4201" i="11"/>
  <c r="E4201" i="11"/>
  <c r="B4201" i="11"/>
  <c r="D4201" i="11"/>
  <c r="C4201" i="11"/>
  <c r="E3441" i="11"/>
  <c r="E3449" i="11"/>
  <c r="E3457" i="11"/>
  <c r="E3465" i="11"/>
  <c r="C3475" i="11"/>
  <c r="B3479" i="11"/>
  <c r="F3495" i="11"/>
  <c r="E3495" i="11"/>
  <c r="D3495" i="11"/>
  <c r="D3509" i="11"/>
  <c r="C3509" i="11"/>
  <c r="B3509" i="11"/>
  <c r="D3521" i="11"/>
  <c r="C3521" i="11"/>
  <c r="B3521" i="11"/>
  <c r="D3533" i="11"/>
  <c r="C3533" i="11"/>
  <c r="B3533" i="11"/>
  <c r="D3545" i="11"/>
  <c r="C3545" i="11"/>
  <c r="B3545" i="11"/>
  <c r="E3558" i="11"/>
  <c r="D3558" i="11"/>
  <c r="C3558" i="11"/>
  <c r="B3558" i="11"/>
  <c r="C3593" i="11"/>
  <c r="B3593" i="11"/>
  <c r="E3602" i="11"/>
  <c r="F3602" i="11"/>
  <c r="D3602" i="11"/>
  <c r="B3619" i="11"/>
  <c r="F3619" i="11"/>
  <c r="E3619" i="11"/>
  <c r="D3619" i="11"/>
  <c r="C3619" i="11"/>
  <c r="B3629" i="11"/>
  <c r="B3636" i="11"/>
  <c r="F3665" i="11"/>
  <c r="E3665" i="11"/>
  <c r="D3665" i="11"/>
  <c r="C3665" i="11"/>
  <c r="B3665" i="11"/>
  <c r="C3684" i="11"/>
  <c r="F3743" i="11"/>
  <c r="E3743" i="11"/>
  <c r="D3743" i="11"/>
  <c r="C3743" i="11"/>
  <c r="B3743" i="11"/>
  <c r="D3764" i="11"/>
  <c r="C3764" i="11"/>
  <c r="B3764" i="11"/>
  <c r="F3764" i="11"/>
  <c r="E3764" i="11"/>
  <c r="D3804" i="11"/>
  <c r="C3804" i="11"/>
  <c r="B3804" i="11"/>
  <c r="F3804" i="11"/>
  <c r="E3804" i="11"/>
  <c r="F3839" i="11"/>
  <c r="E3839" i="11"/>
  <c r="D3839" i="11"/>
  <c r="C3839" i="11"/>
  <c r="B3839" i="11"/>
  <c r="F3905" i="11"/>
  <c r="E3905" i="11"/>
  <c r="E4174" i="11"/>
  <c r="F4174" i="11"/>
  <c r="D4174" i="11"/>
  <c r="C4174" i="11"/>
  <c r="B4174" i="11"/>
  <c r="F4354" i="11"/>
  <c r="E4354" i="11"/>
  <c r="D4354" i="11"/>
  <c r="C4354" i="11"/>
  <c r="B4354" i="11"/>
  <c r="C3548" i="11"/>
  <c r="D3575" i="11"/>
  <c r="D3623" i="11"/>
  <c r="D3772" i="11"/>
  <c r="C3772" i="11"/>
  <c r="B3772" i="11"/>
  <c r="D3844" i="11"/>
  <c r="C3844" i="11"/>
  <c r="B3844" i="11"/>
  <c r="D3868" i="11"/>
  <c r="C3868" i="11"/>
  <c r="B3868" i="11"/>
  <c r="D3892" i="11"/>
  <c r="C3892" i="11"/>
  <c r="B3892" i="11"/>
  <c r="D3916" i="11"/>
  <c r="C3916" i="11"/>
  <c r="B3916" i="11"/>
  <c r="D3940" i="11"/>
  <c r="C3940" i="11"/>
  <c r="B3940" i="11"/>
  <c r="D3975" i="11"/>
  <c r="C3975" i="11"/>
  <c r="B3975" i="11"/>
  <c r="F3975" i="11"/>
  <c r="E3975" i="11"/>
  <c r="F4029" i="11"/>
  <c r="E4029" i="11"/>
  <c r="D4029" i="11"/>
  <c r="C4029" i="11"/>
  <c r="B4029" i="11"/>
  <c r="D4071" i="11"/>
  <c r="C4071" i="11"/>
  <c r="B4071" i="11"/>
  <c r="F4071" i="11"/>
  <c r="E4071" i="11"/>
  <c r="D4127" i="11"/>
  <c r="C4127" i="11"/>
  <c r="B4127" i="11"/>
  <c r="F4127" i="11"/>
  <c r="E4127" i="11"/>
  <c r="F4231" i="11"/>
  <c r="E4231" i="11"/>
  <c r="C4231" i="11"/>
  <c r="B4231" i="11"/>
  <c r="D4231" i="11"/>
  <c r="F4269" i="11"/>
  <c r="E4269" i="11"/>
  <c r="D4269" i="11"/>
  <c r="C4269" i="11"/>
  <c r="B4269" i="11"/>
  <c r="D4304" i="11"/>
  <c r="C4304" i="11"/>
  <c r="B4304" i="11"/>
  <c r="F4346" i="11"/>
  <c r="E4346" i="11"/>
  <c r="D4346" i="11"/>
  <c r="C4346" i="11"/>
  <c r="B4346" i="11"/>
  <c r="F4381" i="11"/>
  <c r="E4381" i="11"/>
  <c r="D4381" i="11"/>
  <c r="C4381" i="11"/>
  <c r="B4381" i="11"/>
  <c r="D3548" i="11"/>
  <c r="E3568" i="11"/>
  <c r="E3575" i="11"/>
  <c r="D3582" i="11"/>
  <c r="D3589" i="11"/>
  <c r="D3596" i="11"/>
  <c r="E3616" i="11"/>
  <c r="E3623" i="11"/>
  <c r="D3630" i="11"/>
  <c r="D3637" i="11"/>
  <c r="D3644" i="11"/>
  <c r="E3664" i="11"/>
  <c r="E3671" i="11"/>
  <c r="F3672" i="11"/>
  <c r="C3677" i="11"/>
  <c r="E3744" i="11"/>
  <c r="D3776" i="11"/>
  <c r="C3776" i="11"/>
  <c r="B3776" i="11"/>
  <c r="E3792" i="11"/>
  <c r="B3817" i="11"/>
  <c r="F3853" i="11"/>
  <c r="E3853" i="11"/>
  <c r="F3877" i="11"/>
  <c r="E3877" i="11"/>
  <c r="F3901" i="11"/>
  <c r="E3901" i="11"/>
  <c r="F3925" i="11"/>
  <c r="E3925" i="11"/>
  <c r="D3947" i="11"/>
  <c r="F3947" i="11"/>
  <c r="E3947" i="11"/>
  <c r="C3947" i="11"/>
  <c r="F4009" i="11"/>
  <c r="E4009" i="11"/>
  <c r="D4009" i="11"/>
  <c r="C4009" i="11"/>
  <c r="B4009" i="11"/>
  <c r="F4038" i="11"/>
  <c r="E4038" i="11"/>
  <c r="D4038" i="11"/>
  <c r="C4038" i="11"/>
  <c r="B4038" i="11"/>
  <c r="F4046" i="11"/>
  <c r="E4046" i="11"/>
  <c r="D4046" i="11"/>
  <c r="C4046" i="11"/>
  <c r="B4046" i="11"/>
  <c r="F4054" i="11"/>
  <c r="E4054" i="11"/>
  <c r="D4054" i="11"/>
  <c r="C4054" i="11"/>
  <c r="B4054" i="11"/>
  <c r="F4156" i="11"/>
  <c r="E4156" i="11"/>
  <c r="D4156" i="11"/>
  <c r="C4156" i="11"/>
  <c r="B4156" i="11"/>
  <c r="F4169" i="11"/>
  <c r="E4169" i="11"/>
  <c r="D4169" i="11"/>
  <c r="C4169" i="11"/>
  <c r="B4169" i="11"/>
  <c r="F4184" i="11"/>
  <c r="E4184" i="11"/>
  <c r="D4184" i="11"/>
  <c r="C4184" i="11"/>
  <c r="B4184" i="11"/>
  <c r="D4296" i="11"/>
  <c r="C4296" i="11"/>
  <c r="B4296" i="11"/>
  <c r="E4296" i="11"/>
  <c r="F4338" i="11"/>
  <c r="E4338" i="11"/>
  <c r="D4338" i="11"/>
  <c r="C4338" i="11"/>
  <c r="B4338" i="11"/>
  <c r="E3548" i="11"/>
  <c r="F3575" i="11"/>
  <c r="F3582" i="11"/>
  <c r="E3589" i="11"/>
  <c r="E3596" i="11"/>
  <c r="F3623" i="11"/>
  <c r="F3630" i="11"/>
  <c r="E3637" i="11"/>
  <c r="E3644" i="11"/>
  <c r="F3671" i="11"/>
  <c r="D3677" i="11"/>
  <c r="E3708" i="11"/>
  <c r="D3732" i="11"/>
  <c r="C3732" i="11"/>
  <c r="B3732" i="11"/>
  <c r="E3748" i="11"/>
  <c r="D3780" i="11"/>
  <c r="C3780" i="11"/>
  <c r="B3780" i="11"/>
  <c r="E3796" i="11"/>
  <c r="C3817" i="11"/>
  <c r="F3821" i="11"/>
  <c r="E3821" i="11"/>
  <c r="B3845" i="11"/>
  <c r="E3856" i="11"/>
  <c r="D3864" i="11"/>
  <c r="C3864" i="11"/>
  <c r="B3864" i="11"/>
  <c r="B3869" i="11"/>
  <c r="E3880" i="11"/>
  <c r="D3888" i="11"/>
  <c r="C3888" i="11"/>
  <c r="B3888" i="11"/>
  <c r="B3893" i="11"/>
  <c r="E3904" i="11"/>
  <c r="D3912" i="11"/>
  <c r="C3912" i="11"/>
  <c r="B3912" i="11"/>
  <c r="B3917" i="11"/>
  <c r="E3928" i="11"/>
  <c r="D3936" i="11"/>
  <c r="C3936" i="11"/>
  <c r="B3936" i="11"/>
  <c r="B3941" i="11"/>
  <c r="F3956" i="11"/>
  <c r="E3956" i="11"/>
  <c r="D3956" i="11"/>
  <c r="C3956" i="11"/>
  <c r="B3956" i="11"/>
  <c r="F3981" i="11"/>
  <c r="D3981" i="11"/>
  <c r="C3981" i="11"/>
  <c r="B3981" i="11"/>
  <c r="E3981" i="11"/>
  <c r="F3989" i="11"/>
  <c r="E3989" i="11"/>
  <c r="D3989" i="11"/>
  <c r="C3989" i="11"/>
  <c r="B3989" i="11"/>
  <c r="F4100" i="11"/>
  <c r="E4100" i="11"/>
  <c r="C4100" i="11"/>
  <c r="B4100" i="11"/>
  <c r="E4150" i="11"/>
  <c r="F4150" i="11"/>
  <c r="D4150" i="11"/>
  <c r="C4150" i="11"/>
  <c r="B4150" i="11"/>
  <c r="C4194" i="11"/>
  <c r="B4203" i="11"/>
  <c r="F4203" i="11"/>
  <c r="E4203" i="11"/>
  <c r="D4203" i="11"/>
  <c r="C4203" i="11"/>
  <c r="F4373" i="11"/>
  <c r="E4373" i="11"/>
  <c r="D4373" i="11"/>
  <c r="C4373" i="11"/>
  <c r="B4373" i="11"/>
  <c r="E4400" i="11"/>
  <c r="F3677" i="11"/>
  <c r="C3682" i="11"/>
  <c r="E3687" i="11"/>
  <c r="D3700" i="11"/>
  <c r="C3700" i="11"/>
  <c r="F3703" i="11"/>
  <c r="E3703" i="11"/>
  <c r="D3703" i="11"/>
  <c r="C3703" i="11"/>
  <c r="B3703" i="11"/>
  <c r="F3706" i="11"/>
  <c r="E3706" i="11"/>
  <c r="B3706" i="11"/>
  <c r="D3720" i="11"/>
  <c r="C3720" i="11"/>
  <c r="B3720" i="11"/>
  <c r="E3724" i="11"/>
  <c r="F3734" i="11"/>
  <c r="E3734" i="11"/>
  <c r="D3734" i="11"/>
  <c r="C3734" i="11"/>
  <c r="B3734" i="11"/>
  <c r="D3736" i="11"/>
  <c r="C3736" i="11"/>
  <c r="B3736" i="11"/>
  <c r="E3752" i="11"/>
  <c r="F3759" i="11"/>
  <c r="E3759" i="11"/>
  <c r="D3759" i="11"/>
  <c r="C3759" i="11"/>
  <c r="B3759" i="11"/>
  <c r="F3782" i="11"/>
  <c r="E3782" i="11"/>
  <c r="D3782" i="11"/>
  <c r="C3782" i="11"/>
  <c r="B3782" i="11"/>
  <c r="D3784" i="11"/>
  <c r="C3784" i="11"/>
  <c r="B3784" i="11"/>
  <c r="E3800" i="11"/>
  <c r="F3807" i="11"/>
  <c r="E3807" i="11"/>
  <c r="D3807" i="11"/>
  <c r="C3807" i="11"/>
  <c r="B3807" i="11"/>
  <c r="F3819" i="11"/>
  <c r="E3819" i="11"/>
  <c r="D3819" i="11"/>
  <c r="C3819" i="11"/>
  <c r="B3819" i="11"/>
  <c r="E3824" i="11"/>
  <c r="F3831" i="11"/>
  <c r="E3831" i="11"/>
  <c r="D3831" i="11"/>
  <c r="C3831" i="11"/>
  <c r="B3831" i="11"/>
  <c r="F3849" i="11"/>
  <c r="E3849" i="11"/>
  <c r="F3873" i="11"/>
  <c r="E3873" i="11"/>
  <c r="F3897" i="11"/>
  <c r="E3897" i="11"/>
  <c r="F3921" i="11"/>
  <c r="E3921" i="11"/>
  <c r="C3941" i="11"/>
  <c r="F3945" i="11"/>
  <c r="E3945" i="11"/>
  <c r="F3973" i="11"/>
  <c r="D3973" i="11"/>
  <c r="C3973" i="11"/>
  <c r="B3973" i="11"/>
  <c r="E3973" i="11"/>
  <c r="F4017" i="11"/>
  <c r="E4017" i="11"/>
  <c r="D4017" i="11"/>
  <c r="C4017" i="11"/>
  <c r="B4017" i="11"/>
  <c r="F4065" i="11"/>
  <c r="E4065" i="11"/>
  <c r="D4065" i="11"/>
  <c r="C4065" i="11"/>
  <c r="B4065" i="11"/>
  <c r="F4078" i="11"/>
  <c r="E4078" i="11"/>
  <c r="D4078" i="11"/>
  <c r="C4078" i="11"/>
  <c r="B4078" i="11"/>
  <c r="F4086" i="11"/>
  <c r="E4086" i="11"/>
  <c r="D4086" i="11"/>
  <c r="C4086" i="11"/>
  <c r="B4086" i="11"/>
  <c r="F4094" i="11"/>
  <c r="E4094" i="11"/>
  <c r="D4094" i="11"/>
  <c r="C4094" i="11"/>
  <c r="B4094" i="11"/>
  <c r="F4104" i="11"/>
  <c r="E4104" i="11"/>
  <c r="D4104" i="11"/>
  <c r="C4104" i="11"/>
  <c r="B4104" i="11"/>
  <c r="F4113" i="11"/>
  <c r="E4113" i="11"/>
  <c r="D4113" i="11"/>
  <c r="C4113" i="11"/>
  <c r="B4113" i="11"/>
  <c r="B4163" i="11"/>
  <c r="F4163" i="11"/>
  <c r="E4163" i="11"/>
  <c r="D4163" i="11"/>
  <c r="C4163" i="11"/>
  <c r="E4185" i="11"/>
  <c r="D4185" i="11"/>
  <c r="C4185" i="11"/>
  <c r="B4185" i="11"/>
  <c r="F4185" i="11"/>
  <c r="D4288" i="11"/>
  <c r="C4288" i="11"/>
  <c r="B4288" i="11"/>
  <c r="F4288" i="11"/>
  <c r="E4288" i="11"/>
  <c r="F3678" i="11"/>
  <c r="E3678" i="11"/>
  <c r="B3678" i="11"/>
  <c r="D3683" i="11"/>
  <c r="C3683" i="11"/>
  <c r="B3683" i="11"/>
  <c r="D3696" i="11"/>
  <c r="C3696" i="11"/>
  <c r="F3727" i="11"/>
  <c r="E3727" i="11"/>
  <c r="D3727" i="11"/>
  <c r="C3727" i="11"/>
  <c r="B3727" i="11"/>
  <c r="F3738" i="11"/>
  <c r="E3738" i="11"/>
  <c r="D3738" i="11"/>
  <c r="C3738" i="11"/>
  <c r="B3738" i="11"/>
  <c r="D3740" i="11"/>
  <c r="C3740" i="11"/>
  <c r="B3740" i="11"/>
  <c r="F3763" i="11"/>
  <c r="E3763" i="11"/>
  <c r="D3763" i="11"/>
  <c r="C3763" i="11"/>
  <c r="B3763" i="11"/>
  <c r="F3786" i="11"/>
  <c r="E3786" i="11"/>
  <c r="D3786" i="11"/>
  <c r="C3786" i="11"/>
  <c r="B3786" i="11"/>
  <c r="D3788" i="11"/>
  <c r="C3788" i="11"/>
  <c r="B3788" i="11"/>
  <c r="F3811" i="11"/>
  <c r="E3811" i="11"/>
  <c r="D3811" i="11"/>
  <c r="C3811" i="11"/>
  <c r="B3811" i="11"/>
  <c r="F3817" i="11"/>
  <c r="E3817" i="11"/>
  <c r="F3835" i="11"/>
  <c r="E3835" i="11"/>
  <c r="D3835" i="11"/>
  <c r="C3835" i="11"/>
  <c r="B3835" i="11"/>
  <c r="F3847" i="11"/>
  <c r="E3847" i="11"/>
  <c r="D3847" i="11"/>
  <c r="C3847" i="11"/>
  <c r="B3847" i="11"/>
  <c r="F3858" i="11"/>
  <c r="E3858" i="11"/>
  <c r="D3858" i="11"/>
  <c r="C3858" i="11"/>
  <c r="B3858" i="11"/>
  <c r="D3860" i="11"/>
  <c r="C3860" i="11"/>
  <c r="B3860" i="11"/>
  <c r="B3865" i="11"/>
  <c r="F3871" i="11"/>
  <c r="E3871" i="11"/>
  <c r="D3871" i="11"/>
  <c r="C3871" i="11"/>
  <c r="B3871" i="11"/>
  <c r="F3882" i="11"/>
  <c r="E3882" i="11"/>
  <c r="D3882" i="11"/>
  <c r="C3882" i="11"/>
  <c r="B3882" i="11"/>
  <c r="D3884" i="11"/>
  <c r="C3884" i="11"/>
  <c r="B3884" i="11"/>
  <c r="B3889" i="11"/>
  <c r="F3895" i="11"/>
  <c r="E3895" i="11"/>
  <c r="D3895" i="11"/>
  <c r="C3895" i="11"/>
  <c r="B3895" i="11"/>
  <c r="F3906" i="11"/>
  <c r="E3906" i="11"/>
  <c r="D3906" i="11"/>
  <c r="C3906" i="11"/>
  <c r="B3906" i="11"/>
  <c r="D3908" i="11"/>
  <c r="C3908" i="11"/>
  <c r="B3908" i="11"/>
  <c r="B3913" i="11"/>
  <c r="F3919" i="11"/>
  <c r="E3919" i="11"/>
  <c r="D3919" i="11"/>
  <c r="C3919" i="11"/>
  <c r="B3919" i="11"/>
  <c r="F3930" i="11"/>
  <c r="E3930" i="11"/>
  <c r="D3930" i="11"/>
  <c r="C3930" i="11"/>
  <c r="B3930" i="11"/>
  <c r="D3932" i="11"/>
  <c r="C3932" i="11"/>
  <c r="B3932" i="11"/>
  <c r="B3937" i="11"/>
  <c r="F3943" i="11"/>
  <c r="E3943" i="11"/>
  <c r="D3943" i="11"/>
  <c r="C3943" i="11"/>
  <c r="B3943" i="11"/>
  <c r="D3951" i="11"/>
  <c r="C3951" i="11"/>
  <c r="B3951" i="11"/>
  <c r="F3951" i="11"/>
  <c r="E3951" i="11"/>
  <c r="F3997" i="11"/>
  <c r="E3997" i="11"/>
  <c r="D3997" i="11"/>
  <c r="C3997" i="11"/>
  <c r="B3997" i="11"/>
  <c r="F4098" i="11"/>
  <c r="E4098" i="11"/>
  <c r="D4098" i="11"/>
  <c r="C4098" i="11"/>
  <c r="B4098" i="11"/>
  <c r="E4134" i="11"/>
  <c r="F4134" i="11"/>
  <c r="D4134" i="11"/>
  <c r="C4134" i="11"/>
  <c r="B4134" i="11"/>
  <c r="F4141" i="11"/>
  <c r="E4141" i="11"/>
  <c r="D4141" i="11"/>
  <c r="C4141" i="11"/>
  <c r="B4141" i="11"/>
  <c r="F4157" i="11"/>
  <c r="E4157" i="11"/>
  <c r="D4157" i="11"/>
  <c r="C4157" i="11"/>
  <c r="B4157" i="11"/>
  <c r="E4194" i="11"/>
  <c r="F4194" i="11"/>
  <c r="B4194" i="11"/>
  <c r="F4365" i="11"/>
  <c r="E4365" i="11"/>
  <c r="D4365" i="11"/>
  <c r="C4365" i="11"/>
  <c r="B4365" i="11"/>
  <c r="D4400" i="11"/>
  <c r="C4400" i="11"/>
  <c r="B4400" i="11"/>
  <c r="F4445" i="11"/>
  <c r="E4445" i="11"/>
  <c r="D4445" i="11"/>
  <c r="C4445" i="11"/>
  <c r="B4445" i="11"/>
  <c r="D3744" i="11"/>
  <c r="C3744" i="11"/>
  <c r="B3744" i="11"/>
  <c r="D3792" i="11"/>
  <c r="C3792" i="11"/>
  <c r="B3792" i="11"/>
  <c r="F3845" i="11"/>
  <c r="E3845" i="11"/>
  <c r="C3865" i="11"/>
  <c r="F3869" i="11"/>
  <c r="E3869" i="11"/>
  <c r="C3889" i="11"/>
  <c r="F3893" i="11"/>
  <c r="E3893" i="11"/>
  <c r="C3913" i="11"/>
  <c r="F3917" i="11"/>
  <c r="E3917" i="11"/>
  <c r="C3937" i="11"/>
  <c r="F3941" i="11"/>
  <c r="E3941" i="11"/>
  <c r="E3948" i="11"/>
  <c r="F3948" i="11"/>
  <c r="D3948" i="11"/>
  <c r="C3948" i="11"/>
  <c r="F4025" i="11"/>
  <c r="E4025" i="11"/>
  <c r="D4025" i="11"/>
  <c r="C4025" i="11"/>
  <c r="B4025" i="11"/>
  <c r="E4170" i="11"/>
  <c r="F4170" i="11"/>
  <c r="D4170" i="11"/>
  <c r="C4170" i="11"/>
  <c r="B4170" i="11"/>
  <c r="E4192" i="11"/>
  <c r="D4192" i="11"/>
  <c r="C4192" i="11"/>
  <c r="B4192" i="11"/>
  <c r="F4192" i="11"/>
  <c r="E4198" i="11"/>
  <c r="F4198" i="11"/>
  <c r="D4198" i="11"/>
  <c r="C4198" i="11"/>
  <c r="B4198" i="11"/>
  <c r="F4214" i="11"/>
  <c r="E4214" i="11"/>
  <c r="D4214" i="11"/>
  <c r="C4214" i="11"/>
  <c r="B4214" i="11"/>
  <c r="D4392" i="11"/>
  <c r="C4392" i="11"/>
  <c r="B4392" i="11"/>
  <c r="E4392" i="11"/>
  <c r="F4437" i="11"/>
  <c r="E4437" i="11"/>
  <c r="D4437" i="11"/>
  <c r="C4437" i="11"/>
  <c r="B4437" i="11"/>
  <c r="F3699" i="11"/>
  <c r="D3699" i="11"/>
  <c r="C3699" i="11"/>
  <c r="B3699" i="11"/>
  <c r="D3708" i="11"/>
  <c r="C3708" i="11"/>
  <c r="B3708" i="11"/>
  <c r="F3722" i="11"/>
  <c r="E3722" i="11"/>
  <c r="C3722" i="11"/>
  <c r="B3722" i="11"/>
  <c r="F3746" i="11"/>
  <c r="E3746" i="11"/>
  <c r="D3746" i="11"/>
  <c r="C3746" i="11"/>
  <c r="B3746" i="11"/>
  <c r="D3748" i="11"/>
  <c r="C3748" i="11"/>
  <c r="B3748" i="11"/>
  <c r="F3771" i="11"/>
  <c r="E3771" i="11"/>
  <c r="D3771" i="11"/>
  <c r="C3771" i="11"/>
  <c r="B3771" i="11"/>
  <c r="F3794" i="11"/>
  <c r="E3794" i="11"/>
  <c r="D3794" i="11"/>
  <c r="C3794" i="11"/>
  <c r="B3794" i="11"/>
  <c r="D3796" i="11"/>
  <c r="C3796" i="11"/>
  <c r="B3796" i="11"/>
  <c r="F3843" i="11"/>
  <c r="E3843" i="11"/>
  <c r="D3843" i="11"/>
  <c r="C3843" i="11"/>
  <c r="B3843" i="11"/>
  <c r="F3854" i="11"/>
  <c r="E3854" i="11"/>
  <c r="D3854" i="11"/>
  <c r="C3854" i="11"/>
  <c r="B3854" i="11"/>
  <c r="D3856" i="11"/>
  <c r="C3856" i="11"/>
  <c r="B3856" i="11"/>
  <c r="F3867" i="11"/>
  <c r="E3867" i="11"/>
  <c r="D3867" i="11"/>
  <c r="C3867" i="11"/>
  <c r="B3867" i="11"/>
  <c r="F3878" i="11"/>
  <c r="E3878" i="11"/>
  <c r="D3878" i="11"/>
  <c r="C3878" i="11"/>
  <c r="B3878" i="11"/>
  <c r="D3880" i="11"/>
  <c r="C3880" i="11"/>
  <c r="B3880" i="11"/>
  <c r="F3891" i="11"/>
  <c r="E3891" i="11"/>
  <c r="D3891" i="11"/>
  <c r="C3891" i="11"/>
  <c r="B3891" i="11"/>
  <c r="F3902" i="11"/>
  <c r="E3902" i="11"/>
  <c r="D3902" i="11"/>
  <c r="C3902" i="11"/>
  <c r="B3902" i="11"/>
  <c r="D3904" i="11"/>
  <c r="C3904" i="11"/>
  <c r="B3904" i="11"/>
  <c r="F3915" i="11"/>
  <c r="E3915" i="11"/>
  <c r="D3915" i="11"/>
  <c r="C3915" i="11"/>
  <c r="B3915" i="11"/>
  <c r="F3926" i="11"/>
  <c r="E3926" i="11"/>
  <c r="D3926" i="11"/>
  <c r="C3926" i="11"/>
  <c r="B3926" i="11"/>
  <c r="D3928" i="11"/>
  <c r="C3928" i="11"/>
  <c r="B3928" i="11"/>
  <c r="F3939" i="11"/>
  <c r="E3939" i="11"/>
  <c r="D3939" i="11"/>
  <c r="C3939" i="11"/>
  <c r="B3939" i="11"/>
  <c r="F3957" i="11"/>
  <c r="D3957" i="11"/>
  <c r="C3957" i="11"/>
  <c r="B3957" i="11"/>
  <c r="E3957" i="11"/>
  <c r="F3968" i="11"/>
  <c r="E3968" i="11"/>
  <c r="D3968" i="11"/>
  <c r="C3968" i="11"/>
  <c r="B3968" i="11"/>
  <c r="F4005" i="11"/>
  <c r="E4005" i="11"/>
  <c r="D4005" i="11"/>
  <c r="C4005" i="11"/>
  <c r="B4005" i="11"/>
  <c r="F4069" i="11"/>
  <c r="E4069" i="11"/>
  <c r="D4069" i="11"/>
  <c r="C4069" i="11"/>
  <c r="B4069" i="11"/>
  <c r="F4176" i="11"/>
  <c r="E4176" i="11"/>
  <c r="D4176" i="11"/>
  <c r="C4176" i="11"/>
  <c r="B4176" i="11"/>
  <c r="E4210" i="11"/>
  <c r="F4210" i="11"/>
  <c r="D4210" i="11"/>
  <c r="C4210" i="11"/>
  <c r="B4210" i="11"/>
  <c r="F4226" i="11"/>
  <c r="E4226" i="11"/>
  <c r="D4226" i="11"/>
  <c r="C4226" i="11"/>
  <c r="B4226" i="11"/>
  <c r="F4258" i="11"/>
  <c r="E4258" i="11"/>
  <c r="D4258" i="11"/>
  <c r="C4258" i="11"/>
  <c r="B4258" i="11"/>
  <c r="F3682" i="11"/>
  <c r="E3682" i="11"/>
  <c r="B3682" i="11"/>
  <c r="D3687" i="11"/>
  <c r="C3687" i="11"/>
  <c r="B3687" i="11"/>
  <c r="F3695" i="11"/>
  <c r="D3695" i="11"/>
  <c r="C3695" i="11"/>
  <c r="B3695" i="11"/>
  <c r="F3719" i="11"/>
  <c r="E3719" i="11"/>
  <c r="D3719" i="11"/>
  <c r="C3719" i="11"/>
  <c r="B3719" i="11"/>
  <c r="D3724" i="11"/>
  <c r="C3724" i="11"/>
  <c r="B3724" i="11"/>
  <c r="F3750" i="11"/>
  <c r="E3750" i="11"/>
  <c r="D3750" i="11"/>
  <c r="C3750" i="11"/>
  <c r="B3750" i="11"/>
  <c r="D3752" i="11"/>
  <c r="C3752" i="11"/>
  <c r="B3752" i="11"/>
  <c r="F3775" i="11"/>
  <c r="E3775" i="11"/>
  <c r="D3775" i="11"/>
  <c r="C3775" i="11"/>
  <c r="B3775" i="11"/>
  <c r="F3798" i="11"/>
  <c r="E3798" i="11"/>
  <c r="D3798" i="11"/>
  <c r="C3798" i="11"/>
  <c r="B3798" i="11"/>
  <c r="D3800" i="11"/>
  <c r="C3800" i="11"/>
  <c r="B3800" i="11"/>
  <c r="F3822" i="11"/>
  <c r="E3822" i="11"/>
  <c r="D3822" i="11"/>
  <c r="C3822" i="11"/>
  <c r="B3822" i="11"/>
  <c r="D3824" i="11"/>
  <c r="C3824" i="11"/>
  <c r="B3824" i="11"/>
  <c r="F3865" i="11"/>
  <c r="E3865" i="11"/>
  <c r="F3889" i="11"/>
  <c r="E3889" i="11"/>
  <c r="F3913" i="11"/>
  <c r="E3913" i="11"/>
  <c r="F3937" i="11"/>
  <c r="E3937" i="11"/>
  <c r="F3985" i="11"/>
  <c r="D3985" i="11"/>
  <c r="C3985" i="11"/>
  <c r="B3985" i="11"/>
  <c r="E3985" i="11"/>
  <c r="F4034" i="11"/>
  <c r="E4034" i="11"/>
  <c r="D4034" i="11"/>
  <c r="C4034" i="11"/>
  <c r="B4034" i="11"/>
  <c r="F4042" i="11"/>
  <c r="E4042" i="11"/>
  <c r="D4042" i="11"/>
  <c r="C4042" i="11"/>
  <c r="B4042" i="11"/>
  <c r="F4050" i="11"/>
  <c r="E4050" i="11"/>
  <c r="D4050" i="11"/>
  <c r="C4050" i="11"/>
  <c r="B4050" i="11"/>
  <c r="F4161" i="11"/>
  <c r="E4161" i="11"/>
  <c r="D4161" i="11"/>
  <c r="C4161" i="11"/>
  <c r="B4161" i="11"/>
  <c r="F4223" i="11"/>
  <c r="E4223" i="11"/>
  <c r="C4223" i="11"/>
  <c r="B4223" i="11"/>
  <c r="D4223" i="11"/>
  <c r="F4250" i="11"/>
  <c r="E4250" i="11"/>
  <c r="D4250" i="11"/>
  <c r="C4250" i="11"/>
  <c r="B4250" i="11"/>
  <c r="D4384" i="11"/>
  <c r="C4384" i="11"/>
  <c r="B4384" i="11"/>
  <c r="F4384" i="11"/>
  <c r="E4384" i="11"/>
  <c r="C3946" i="11"/>
  <c r="B4132" i="11"/>
  <c r="F4132" i="11"/>
  <c r="D4139" i="11"/>
  <c r="F4148" i="11"/>
  <c r="E4148" i="11"/>
  <c r="D4148" i="11"/>
  <c r="C4148" i="11"/>
  <c r="B4148" i="11"/>
  <c r="E4166" i="11"/>
  <c r="B4166" i="11"/>
  <c r="F4181" i="11"/>
  <c r="E4181" i="11"/>
  <c r="D4181" i="11"/>
  <c r="B4199" i="11"/>
  <c r="E4199" i="11"/>
  <c r="D4199" i="11"/>
  <c r="C4199" i="11"/>
  <c r="E4206" i="11"/>
  <c r="D4206" i="11"/>
  <c r="C4206" i="11"/>
  <c r="B4206" i="11"/>
  <c r="E4213" i="11"/>
  <c r="D4213" i="11"/>
  <c r="C4213" i="11"/>
  <c r="B4213" i="11"/>
  <c r="F4242" i="11"/>
  <c r="E4242" i="11"/>
  <c r="D4242" i="11"/>
  <c r="C4242" i="11"/>
  <c r="B4242" i="11"/>
  <c r="F4251" i="11"/>
  <c r="E4251" i="11"/>
  <c r="D4251" i="11"/>
  <c r="C4251" i="11"/>
  <c r="B4251" i="11"/>
  <c r="F4266" i="11"/>
  <c r="E4266" i="11"/>
  <c r="D4266" i="11"/>
  <c r="C4266" i="11"/>
  <c r="B4266" i="11"/>
  <c r="F4293" i="11"/>
  <c r="E4293" i="11"/>
  <c r="D4293" i="11"/>
  <c r="C4293" i="11"/>
  <c r="B4293" i="11"/>
  <c r="D4312" i="11"/>
  <c r="C4312" i="11"/>
  <c r="B4312" i="11"/>
  <c r="E4328" i="11"/>
  <c r="F4362" i="11"/>
  <c r="E4362" i="11"/>
  <c r="D4362" i="11"/>
  <c r="C4362" i="11"/>
  <c r="B4362" i="11"/>
  <c r="F4389" i="11"/>
  <c r="E4389" i="11"/>
  <c r="D4389" i="11"/>
  <c r="C4389" i="11"/>
  <c r="B4389" i="11"/>
  <c r="D4408" i="11"/>
  <c r="C4408" i="11"/>
  <c r="B4408" i="11"/>
  <c r="D3946" i="11"/>
  <c r="F3960" i="11"/>
  <c r="E3960" i="11"/>
  <c r="F3972" i="11"/>
  <c r="E3972" i="11"/>
  <c r="F3984" i="11"/>
  <c r="E3984" i="11"/>
  <c r="F4032" i="11"/>
  <c r="E4032" i="11"/>
  <c r="F4036" i="11"/>
  <c r="E4036" i="11"/>
  <c r="F4040" i="11"/>
  <c r="E4040" i="11"/>
  <c r="F4044" i="11"/>
  <c r="E4044" i="11"/>
  <c r="F4048" i="11"/>
  <c r="E4048" i="11"/>
  <c r="F4052" i="11"/>
  <c r="E4052" i="11"/>
  <c r="D4063" i="11"/>
  <c r="C4063" i="11"/>
  <c r="B4063" i="11"/>
  <c r="F4076" i="11"/>
  <c r="E4076" i="11"/>
  <c r="F4080" i="11"/>
  <c r="E4080" i="11"/>
  <c r="F4084" i="11"/>
  <c r="E4084" i="11"/>
  <c r="F4088" i="11"/>
  <c r="E4088" i="11"/>
  <c r="F4092" i="11"/>
  <c r="E4092" i="11"/>
  <c r="D4111" i="11"/>
  <c r="C4111" i="11"/>
  <c r="B4111" i="11"/>
  <c r="F4164" i="11"/>
  <c r="E4164" i="11"/>
  <c r="D4164" i="11"/>
  <c r="C4164" i="11"/>
  <c r="B4164" i="11"/>
  <c r="F4188" i="11"/>
  <c r="E4188" i="11"/>
  <c r="D4188" i="11"/>
  <c r="F4274" i="11"/>
  <c r="E4274" i="11"/>
  <c r="D4274" i="11"/>
  <c r="C4274" i="11"/>
  <c r="B4274" i="11"/>
  <c r="F4301" i="11"/>
  <c r="E4301" i="11"/>
  <c r="D4301" i="11"/>
  <c r="C4301" i="11"/>
  <c r="B4301" i="11"/>
  <c r="D4320" i="11"/>
  <c r="C4320" i="11"/>
  <c r="B4320" i="11"/>
  <c r="F4370" i="11"/>
  <c r="E4370" i="11"/>
  <c r="D4370" i="11"/>
  <c r="C4370" i="11"/>
  <c r="B4370" i="11"/>
  <c r="F4397" i="11"/>
  <c r="E4397" i="11"/>
  <c r="D4397" i="11"/>
  <c r="C4397" i="11"/>
  <c r="B4397" i="11"/>
  <c r="D4416" i="11"/>
  <c r="C4416" i="11"/>
  <c r="B4416" i="11"/>
  <c r="F4442" i="11"/>
  <c r="E4442" i="11"/>
  <c r="D4442" i="11"/>
  <c r="C4442" i="11"/>
  <c r="B4442" i="11"/>
  <c r="F4463" i="11"/>
  <c r="E4463" i="11"/>
  <c r="D4463" i="11"/>
  <c r="C4463" i="11"/>
  <c r="B4463" i="11"/>
  <c r="F3949" i="11"/>
  <c r="D3949" i="11"/>
  <c r="B3949" i="11"/>
  <c r="D3955" i="11"/>
  <c r="C3955" i="11"/>
  <c r="B3955" i="11"/>
  <c r="F3962" i="11"/>
  <c r="E3962" i="11"/>
  <c r="D3962" i="11"/>
  <c r="C3962" i="11"/>
  <c r="D3967" i="11"/>
  <c r="C3967" i="11"/>
  <c r="B3967" i="11"/>
  <c r="F3974" i="11"/>
  <c r="E3974" i="11"/>
  <c r="D3974" i="11"/>
  <c r="C3974" i="11"/>
  <c r="D3979" i="11"/>
  <c r="C3979" i="11"/>
  <c r="B3979" i="11"/>
  <c r="F3986" i="11"/>
  <c r="E3986" i="11"/>
  <c r="D3986" i="11"/>
  <c r="C3986" i="11"/>
  <c r="F3990" i="11"/>
  <c r="E3990" i="11"/>
  <c r="D3990" i="11"/>
  <c r="C3990" i="11"/>
  <c r="B3990" i="11"/>
  <c r="F3994" i="11"/>
  <c r="E3994" i="11"/>
  <c r="D3994" i="11"/>
  <c r="C3994" i="11"/>
  <c r="B3994" i="11"/>
  <c r="F3998" i="11"/>
  <c r="E3998" i="11"/>
  <c r="D3998" i="11"/>
  <c r="C3998" i="11"/>
  <c r="B3998" i="11"/>
  <c r="F4002" i="11"/>
  <c r="E4002" i="11"/>
  <c r="D4002" i="11"/>
  <c r="C4002" i="11"/>
  <c r="B4002" i="11"/>
  <c r="F4006" i="11"/>
  <c r="E4006" i="11"/>
  <c r="D4006" i="11"/>
  <c r="C4006" i="11"/>
  <c r="B4006" i="11"/>
  <c r="F4010" i="11"/>
  <c r="E4010" i="11"/>
  <c r="D4010" i="11"/>
  <c r="C4010" i="11"/>
  <c r="B4010" i="11"/>
  <c r="F4014" i="11"/>
  <c r="E4014" i="11"/>
  <c r="D4014" i="11"/>
  <c r="C4014" i="11"/>
  <c r="B4014" i="11"/>
  <c r="F4018" i="11"/>
  <c r="E4018" i="11"/>
  <c r="D4018" i="11"/>
  <c r="C4018" i="11"/>
  <c r="B4018" i="11"/>
  <c r="F4022" i="11"/>
  <c r="E4022" i="11"/>
  <c r="D4022" i="11"/>
  <c r="C4022" i="11"/>
  <c r="B4022" i="11"/>
  <c r="F4026" i="11"/>
  <c r="E4026" i="11"/>
  <c r="D4026" i="11"/>
  <c r="C4026" i="11"/>
  <c r="B4026" i="11"/>
  <c r="F4030" i="11"/>
  <c r="E4030" i="11"/>
  <c r="D4030" i="11"/>
  <c r="C4030" i="11"/>
  <c r="B4030" i="11"/>
  <c r="F4061" i="11"/>
  <c r="E4061" i="11"/>
  <c r="D4061" i="11"/>
  <c r="C4061" i="11"/>
  <c r="B4061" i="11"/>
  <c r="F4074" i="11"/>
  <c r="E4074" i="11"/>
  <c r="D4074" i="11"/>
  <c r="C4074" i="11"/>
  <c r="B4074" i="11"/>
  <c r="F4105" i="11"/>
  <c r="E4105" i="11"/>
  <c r="D4105" i="11"/>
  <c r="C4105" i="11"/>
  <c r="B4105" i="11"/>
  <c r="F4109" i="11"/>
  <c r="E4109" i="11"/>
  <c r="D4109" i="11"/>
  <c r="C4109" i="11"/>
  <c r="B4109" i="11"/>
  <c r="F4130" i="11"/>
  <c r="E4130" i="11"/>
  <c r="D4130" i="11"/>
  <c r="C4130" i="11"/>
  <c r="B4130" i="11"/>
  <c r="E4137" i="11"/>
  <c r="D4137" i="11"/>
  <c r="C4137" i="11"/>
  <c r="B4137" i="11"/>
  <c r="B4139" i="11"/>
  <c r="F4139" i="11"/>
  <c r="B4155" i="11"/>
  <c r="F4155" i="11"/>
  <c r="E4155" i="11"/>
  <c r="D4155" i="11"/>
  <c r="C4155" i="11"/>
  <c r="F4197" i="11"/>
  <c r="E4197" i="11"/>
  <c r="D4197" i="11"/>
  <c r="C4197" i="11"/>
  <c r="B4197" i="11"/>
  <c r="F4204" i="11"/>
  <c r="E4204" i="11"/>
  <c r="D4204" i="11"/>
  <c r="C4204" i="11"/>
  <c r="B4204" i="11"/>
  <c r="F4227" i="11"/>
  <c r="E4227" i="11"/>
  <c r="C4227" i="11"/>
  <c r="B4227" i="11"/>
  <c r="D4227" i="11"/>
  <c r="F4233" i="11"/>
  <c r="D4233" i="11"/>
  <c r="C4233" i="11"/>
  <c r="B4233" i="11"/>
  <c r="F4259" i="11"/>
  <c r="E4259" i="11"/>
  <c r="D4259" i="11"/>
  <c r="C4259" i="11"/>
  <c r="B4259" i="11"/>
  <c r="F4282" i="11"/>
  <c r="E4282" i="11"/>
  <c r="D4282" i="11"/>
  <c r="C4282" i="11"/>
  <c r="B4282" i="11"/>
  <c r="F4309" i="11"/>
  <c r="E4309" i="11"/>
  <c r="D4309" i="11"/>
  <c r="C4309" i="11"/>
  <c r="B4309" i="11"/>
  <c r="D4328" i="11"/>
  <c r="C4328" i="11"/>
  <c r="B4328" i="11"/>
  <c r="F4378" i="11"/>
  <c r="E4378" i="11"/>
  <c r="D4378" i="11"/>
  <c r="C4378" i="11"/>
  <c r="B4378" i="11"/>
  <c r="F4405" i="11"/>
  <c r="E4405" i="11"/>
  <c r="D4405" i="11"/>
  <c r="C4405" i="11"/>
  <c r="B4405" i="11"/>
  <c r="F4453" i="11"/>
  <c r="E4453" i="11"/>
  <c r="D4453" i="11"/>
  <c r="B4453" i="11"/>
  <c r="F3988" i="11"/>
  <c r="E3988" i="11"/>
  <c r="F3992" i="11"/>
  <c r="E3992" i="11"/>
  <c r="F3996" i="11"/>
  <c r="E3996" i="11"/>
  <c r="F4000" i="11"/>
  <c r="E4000" i="11"/>
  <c r="F4004" i="11"/>
  <c r="E4004" i="11"/>
  <c r="F4008" i="11"/>
  <c r="E4008" i="11"/>
  <c r="F4012" i="11"/>
  <c r="E4012" i="11"/>
  <c r="F4016" i="11"/>
  <c r="E4016" i="11"/>
  <c r="F4020" i="11"/>
  <c r="E4020" i="11"/>
  <c r="F4024" i="11"/>
  <c r="E4024" i="11"/>
  <c r="F4028" i="11"/>
  <c r="E4028" i="11"/>
  <c r="D4059" i="11"/>
  <c r="C4059" i="11"/>
  <c r="B4059" i="11"/>
  <c r="B4064" i="11"/>
  <c r="F4072" i="11"/>
  <c r="E4072" i="11"/>
  <c r="D4103" i="11"/>
  <c r="C4103" i="11"/>
  <c r="B4103" i="11"/>
  <c r="B4112" i="11"/>
  <c r="F4128" i="11"/>
  <c r="E4128" i="11"/>
  <c r="E4165" i="11"/>
  <c r="B4171" i="11"/>
  <c r="F4171" i="11"/>
  <c r="E4171" i="11"/>
  <c r="D4171" i="11"/>
  <c r="C4171" i="11"/>
  <c r="B4175" i="11"/>
  <c r="F4175" i="11"/>
  <c r="E4175" i="11"/>
  <c r="D4175" i="11"/>
  <c r="C4175" i="11"/>
  <c r="B4195" i="11"/>
  <c r="F4195" i="11"/>
  <c r="E4195" i="11"/>
  <c r="D4195" i="11"/>
  <c r="E4202" i="11"/>
  <c r="F4202" i="11"/>
  <c r="D4202" i="11"/>
  <c r="C4202" i="11"/>
  <c r="F4290" i="11"/>
  <c r="E4290" i="11"/>
  <c r="D4290" i="11"/>
  <c r="C4290" i="11"/>
  <c r="B4290" i="11"/>
  <c r="F4317" i="11"/>
  <c r="E4317" i="11"/>
  <c r="D4317" i="11"/>
  <c r="C4317" i="11"/>
  <c r="B4317" i="11"/>
  <c r="D4336" i="11"/>
  <c r="C4336" i="11"/>
  <c r="B4336" i="11"/>
  <c r="E4352" i="11"/>
  <c r="F4386" i="11"/>
  <c r="E4386" i="11"/>
  <c r="D4386" i="11"/>
  <c r="C4386" i="11"/>
  <c r="B4386" i="11"/>
  <c r="F4413" i="11"/>
  <c r="E4413" i="11"/>
  <c r="D4413" i="11"/>
  <c r="C4413" i="11"/>
  <c r="B4413" i="11"/>
  <c r="D4424" i="11"/>
  <c r="C4424" i="11"/>
  <c r="B4424" i="11"/>
  <c r="E4031" i="11"/>
  <c r="F4057" i="11"/>
  <c r="E4057" i="11"/>
  <c r="D4057" i="11"/>
  <c r="C4057" i="11"/>
  <c r="B4057" i="11"/>
  <c r="C4064" i="11"/>
  <c r="F4070" i="11"/>
  <c r="E4070" i="11"/>
  <c r="D4070" i="11"/>
  <c r="C4070" i="11"/>
  <c r="B4070" i="11"/>
  <c r="E4075" i="11"/>
  <c r="F4097" i="11"/>
  <c r="E4097" i="11"/>
  <c r="D4097" i="11"/>
  <c r="C4097" i="11"/>
  <c r="B4097" i="11"/>
  <c r="F4101" i="11"/>
  <c r="E4101" i="11"/>
  <c r="D4101" i="11"/>
  <c r="C4101" i="11"/>
  <c r="B4101" i="11"/>
  <c r="F4118" i="11"/>
  <c r="E4118" i="11"/>
  <c r="D4118" i="11"/>
  <c r="C4118" i="11"/>
  <c r="B4118" i="11"/>
  <c r="F4122" i="11"/>
  <c r="E4122" i="11"/>
  <c r="D4122" i="11"/>
  <c r="C4122" i="11"/>
  <c r="B4122" i="11"/>
  <c r="F4126" i="11"/>
  <c r="E4126" i="11"/>
  <c r="D4126" i="11"/>
  <c r="C4126" i="11"/>
  <c r="B4126" i="11"/>
  <c r="E4131" i="11"/>
  <c r="B4140" i="11"/>
  <c r="E4144" i="11"/>
  <c r="D4144" i="11"/>
  <c r="C4144" i="11"/>
  <c r="B4144" i="11"/>
  <c r="E4146" i="11"/>
  <c r="F4146" i="11"/>
  <c r="F4153" i="11"/>
  <c r="E4153" i="11"/>
  <c r="F4209" i="11"/>
  <c r="E4209" i="11"/>
  <c r="D4209" i="11"/>
  <c r="C4209" i="11"/>
  <c r="F4219" i="11"/>
  <c r="C4219" i="11"/>
  <c r="B4219" i="11"/>
  <c r="D4219" i="11"/>
  <c r="B4222" i="11"/>
  <c r="F4234" i="11"/>
  <c r="E4234" i="11"/>
  <c r="D4234" i="11"/>
  <c r="C4234" i="11"/>
  <c r="B4234" i="11"/>
  <c r="E4264" i="11"/>
  <c r="F4298" i="11"/>
  <c r="E4298" i="11"/>
  <c r="D4298" i="11"/>
  <c r="C4298" i="11"/>
  <c r="B4298" i="11"/>
  <c r="F4325" i="11"/>
  <c r="E4325" i="11"/>
  <c r="D4325" i="11"/>
  <c r="C4325" i="11"/>
  <c r="B4325" i="11"/>
  <c r="D4344" i="11"/>
  <c r="C4344" i="11"/>
  <c r="B4344" i="11"/>
  <c r="E4360" i="11"/>
  <c r="F4394" i="11"/>
  <c r="E4394" i="11"/>
  <c r="D4394" i="11"/>
  <c r="C4394" i="11"/>
  <c r="B4394" i="11"/>
  <c r="F4450" i="11"/>
  <c r="E4450" i="11"/>
  <c r="D4450" i="11"/>
  <c r="C4450" i="11"/>
  <c r="B4450" i="11"/>
  <c r="F3964" i="11"/>
  <c r="E3964" i="11"/>
  <c r="F3976" i="11"/>
  <c r="E3976" i="11"/>
  <c r="D4055" i="11"/>
  <c r="C4055" i="11"/>
  <c r="B4055" i="11"/>
  <c r="F4068" i="11"/>
  <c r="E4068" i="11"/>
  <c r="D4095" i="11"/>
  <c r="C4095" i="11"/>
  <c r="B4095" i="11"/>
  <c r="F4116" i="11"/>
  <c r="E4116" i="11"/>
  <c r="F4120" i="11"/>
  <c r="E4120" i="11"/>
  <c r="F4124" i="11"/>
  <c r="E4124" i="11"/>
  <c r="F4133" i="11"/>
  <c r="E4133" i="11"/>
  <c r="D4133" i="11"/>
  <c r="B4135" i="11"/>
  <c r="F4135" i="11"/>
  <c r="E4135" i="11"/>
  <c r="D4135" i="11"/>
  <c r="C4135" i="11"/>
  <c r="B4151" i="11"/>
  <c r="E4151" i="11"/>
  <c r="D4151" i="11"/>
  <c r="C4151" i="11"/>
  <c r="E4158" i="11"/>
  <c r="D4158" i="11"/>
  <c r="C4158" i="11"/>
  <c r="B4158" i="11"/>
  <c r="B4167" i="11"/>
  <c r="F4167" i="11"/>
  <c r="E4167" i="11"/>
  <c r="B4173" i="11"/>
  <c r="F4173" i="11"/>
  <c r="E4182" i="11"/>
  <c r="F4182" i="11"/>
  <c r="D4182" i="11"/>
  <c r="C4182" i="11"/>
  <c r="B4182" i="11"/>
  <c r="D4228" i="11"/>
  <c r="C4228" i="11"/>
  <c r="B4228" i="11"/>
  <c r="F4228" i="11"/>
  <c r="E4228" i="11"/>
  <c r="E4272" i="11"/>
  <c r="F4306" i="11"/>
  <c r="E4306" i="11"/>
  <c r="D4306" i="11"/>
  <c r="C4306" i="11"/>
  <c r="B4306" i="11"/>
  <c r="F4333" i="11"/>
  <c r="E4333" i="11"/>
  <c r="D4333" i="11"/>
  <c r="C4333" i="11"/>
  <c r="B4333" i="11"/>
  <c r="D4352" i="11"/>
  <c r="C4352" i="11"/>
  <c r="B4352" i="11"/>
  <c r="E4368" i="11"/>
  <c r="F4402" i="11"/>
  <c r="E4402" i="11"/>
  <c r="D4402" i="11"/>
  <c r="C4402" i="11"/>
  <c r="B4402" i="11"/>
  <c r="F4421" i="11"/>
  <c r="E4421" i="11"/>
  <c r="D4421" i="11"/>
  <c r="C4421" i="11"/>
  <c r="B4421" i="11"/>
  <c r="D4432" i="11"/>
  <c r="C4432" i="11"/>
  <c r="B4432" i="11"/>
  <c r="E4440" i="11"/>
  <c r="D4468" i="11"/>
  <c r="C4468" i="11"/>
  <c r="B4468" i="11"/>
  <c r="E4468" i="11"/>
  <c r="F3954" i="11"/>
  <c r="E3954" i="11"/>
  <c r="D3954" i="11"/>
  <c r="C3954" i="11"/>
  <c r="D3959" i="11"/>
  <c r="C3959" i="11"/>
  <c r="B3959" i="11"/>
  <c r="F3966" i="11"/>
  <c r="E3966" i="11"/>
  <c r="D3966" i="11"/>
  <c r="C3966" i="11"/>
  <c r="D3971" i="11"/>
  <c r="C3971" i="11"/>
  <c r="B3971" i="11"/>
  <c r="F3978" i="11"/>
  <c r="E3978" i="11"/>
  <c r="D3978" i="11"/>
  <c r="C3978" i="11"/>
  <c r="D3983" i="11"/>
  <c r="C3983" i="11"/>
  <c r="B3983" i="11"/>
  <c r="F4033" i="11"/>
  <c r="E4033" i="11"/>
  <c r="D4033" i="11"/>
  <c r="C4033" i="11"/>
  <c r="B4033" i="11"/>
  <c r="F4037" i="11"/>
  <c r="E4037" i="11"/>
  <c r="D4037" i="11"/>
  <c r="C4037" i="11"/>
  <c r="B4037" i="11"/>
  <c r="F4041" i="11"/>
  <c r="E4041" i="11"/>
  <c r="D4041" i="11"/>
  <c r="C4041" i="11"/>
  <c r="B4041" i="11"/>
  <c r="F4045" i="11"/>
  <c r="E4045" i="11"/>
  <c r="D4045" i="11"/>
  <c r="C4045" i="11"/>
  <c r="B4045" i="11"/>
  <c r="F4049" i="11"/>
  <c r="E4049" i="11"/>
  <c r="D4049" i="11"/>
  <c r="C4049" i="11"/>
  <c r="B4049" i="11"/>
  <c r="F4053" i="11"/>
  <c r="E4053" i="11"/>
  <c r="D4053" i="11"/>
  <c r="C4053" i="11"/>
  <c r="B4053" i="11"/>
  <c r="F4066" i="11"/>
  <c r="E4066" i="11"/>
  <c r="D4066" i="11"/>
  <c r="C4066" i="11"/>
  <c r="B4066" i="11"/>
  <c r="F4077" i="11"/>
  <c r="E4077" i="11"/>
  <c r="D4077" i="11"/>
  <c r="C4077" i="11"/>
  <c r="B4077" i="11"/>
  <c r="F4081" i="11"/>
  <c r="E4081" i="11"/>
  <c r="D4081" i="11"/>
  <c r="C4081" i="11"/>
  <c r="B4081" i="11"/>
  <c r="F4085" i="11"/>
  <c r="E4085" i="11"/>
  <c r="D4085" i="11"/>
  <c r="C4085" i="11"/>
  <c r="B4085" i="11"/>
  <c r="F4089" i="11"/>
  <c r="E4089" i="11"/>
  <c r="D4089" i="11"/>
  <c r="C4089" i="11"/>
  <c r="B4089" i="11"/>
  <c r="F4093" i="11"/>
  <c r="E4093" i="11"/>
  <c r="D4093" i="11"/>
  <c r="C4093" i="11"/>
  <c r="B4093" i="11"/>
  <c r="F4114" i="11"/>
  <c r="E4114" i="11"/>
  <c r="D4114" i="11"/>
  <c r="C4114" i="11"/>
  <c r="B4114" i="11"/>
  <c r="F4140" i="11"/>
  <c r="E4140" i="11"/>
  <c r="D4140" i="11"/>
  <c r="E4142" i="11"/>
  <c r="F4142" i="11"/>
  <c r="D4142" i="11"/>
  <c r="C4142" i="11"/>
  <c r="B4142" i="11"/>
  <c r="D4165" i="11"/>
  <c r="C4165" i="11"/>
  <c r="B4165" i="11"/>
  <c r="F4189" i="11"/>
  <c r="E4189" i="11"/>
  <c r="D4189" i="11"/>
  <c r="C4189" i="11"/>
  <c r="B4189" i="11"/>
  <c r="B4191" i="11"/>
  <c r="F4191" i="11"/>
  <c r="E4191" i="11"/>
  <c r="D4191" i="11"/>
  <c r="C4191" i="11"/>
  <c r="B4207" i="11"/>
  <c r="C4207" i="11"/>
  <c r="D4264" i="11"/>
  <c r="C4264" i="11"/>
  <c r="B4264" i="11"/>
  <c r="E4280" i="11"/>
  <c r="F4314" i="11"/>
  <c r="E4314" i="11"/>
  <c r="D4314" i="11"/>
  <c r="C4314" i="11"/>
  <c r="B4314" i="11"/>
  <c r="F4341" i="11"/>
  <c r="E4341" i="11"/>
  <c r="D4341" i="11"/>
  <c r="C4341" i="11"/>
  <c r="B4341" i="11"/>
  <c r="D4360" i="11"/>
  <c r="C4360" i="11"/>
  <c r="B4360" i="11"/>
  <c r="E4376" i="11"/>
  <c r="F4410" i="11"/>
  <c r="E4410" i="11"/>
  <c r="D4410" i="11"/>
  <c r="C4410" i="11"/>
  <c r="B4410" i="11"/>
  <c r="F4471" i="11"/>
  <c r="E4471" i="11"/>
  <c r="D4471" i="11"/>
  <c r="C4471" i="11"/>
  <c r="B4471" i="11"/>
  <c r="D4031" i="11"/>
  <c r="C4031" i="11"/>
  <c r="B4031" i="11"/>
  <c r="F4064" i="11"/>
  <c r="E4064" i="11"/>
  <c r="D4075" i="11"/>
  <c r="C4075" i="11"/>
  <c r="B4075" i="11"/>
  <c r="F4112" i="11"/>
  <c r="E4112" i="11"/>
  <c r="D4131" i="11"/>
  <c r="C4131" i="11"/>
  <c r="B4131" i="11"/>
  <c r="E4178" i="11"/>
  <c r="F4178" i="11"/>
  <c r="D4178" i="11"/>
  <c r="C4178" i="11"/>
  <c r="B4178" i="11"/>
  <c r="B4180" i="11"/>
  <c r="F4180" i="11"/>
  <c r="F4196" i="11"/>
  <c r="E4196" i="11"/>
  <c r="D4196" i="11"/>
  <c r="C4196" i="11"/>
  <c r="B4196" i="11"/>
  <c r="F4222" i="11"/>
  <c r="E4222" i="11"/>
  <c r="D4222" i="11"/>
  <c r="F4253" i="11"/>
  <c r="D4253" i="11"/>
  <c r="C4253" i="11"/>
  <c r="B4253" i="11"/>
  <c r="F4261" i="11"/>
  <c r="D4261" i="11"/>
  <c r="E4261" i="11"/>
  <c r="C4261" i="11"/>
  <c r="B4261" i="11"/>
  <c r="D4272" i="11"/>
  <c r="C4272" i="11"/>
  <c r="B4272" i="11"/>
  <c r="F4322" i="11"/>
  <c r="E4322" i="11"/>
  <c r="D4322" i="11"/>
  <c r="C4322" i="11"/>
  <c r="B4322" i="11"/>
  <c r="F4349" i="11"/>
  <c r="E4349" i="11"/>
  <c r="D4349" i="11"/>
  <c r="C4349" i="11"/>
  <c r="B4349" i="11"/>
  <c r="D4368" i="11"/>
  <c r="C4368" i="11"/>
  <c r="B4368" i="11"/>
  <c r="F4418" i="11"/>
  <c r="E4418" i="11"/>
  <c r="D4418" i="11"/>
  <c r="C4418" i="11"/>
  <c r="B4418" i="11"/>
  <c r="F4429" i="11"/>
  <c r="E4429" i="11"/>
  <c r="D4429" i="11"/>
  <c r="C4429" i="11"/>
  <c r="B4429" i="11"/>
  <c r="D4440" i="11"/>
  <c r="C4440" i="11"/>
  <c r="B4440" i="11"/>
  <c r="B3960" i="11"/>
  <c r="B3972" i="11"/>
  <c r="B3984" i="11"/>
  <c r="F4062" i="11"/>
  <c r="E4062" i="11"/>
  <c r="D4062" i="11"/>
  <c r="C4062" i="11"/>
  <c r="B4062" i="11"/>
  <c r="F4106" i="11"/>
  <c r="E4106" i="11"/>
  <c r="D4106" i="11"/>
  <c r="C4106" i="11"/>
  <c r="B4106" i="11"/>
  <c r="F4110" i="11"/>
  <c r="E4110" i="11"/>
  <c r="D4110" i="11"/>
  <c r="C4110" i="11"/>
  <c r="B4110" i="11"/>
  <c r="F4129" i="11"/>
  <c r="E4129" i="11"/>
  <c r="D4129" i="11"/>
  <c r="C4129" i="11"/>
  <c r="B4129" i="11"/>
  <c r="B4147" i="11"/>
  <c r="F4147" i="11"/>
  <c r="E4147" i="11"/>
  <c r="D4147" i="11"/>
  <c r="E4154" i="11"/>
  <c r="F4154" i="11"/>
  <c r="D4154" i="11"/>
  <c r="C4154" i="11"/>
  <c r="F4212" i="11"/>
  <c r="E4212" i="11"/>
  <c r="D4212" i="11"/>
  <c r="C4212" i="11"/>
  <c r="B4212" i="11"/>
  <c r="C4215" i="11"/>
  <c r="B4215" i="11"/>
  <c r="F4215" i="11"/>
  <c r="E4215" i="11"/>
  <c r="D4215" i="11"/>
  <c r="F4235" i="11"/>
  <c r="E4235" i="11"/>
  <c r="C4235" i="11"/>
  <c r="B4235" i="11"/>
  <c r="F4238" i="11"/>
  <c r="E4238" i="11"/>
  <c r="D4238" i="11"/>
  <c r="C4238" i="11"/>
  <c r="B4238" i="11"/>
  <c r="F4257" i="11"/>
  <c r="D4257" i="11"/>
  <c r="E4257" i="11"/>
  <c r="C4257" i="11"/>
  <c r="B4257" i="11"/>
  <c r="D4280" i="11"/>
  <c r="C4280" i="11"/>
  <c r="B4280" i="11"/>
  <c r="F4330" i="11"/>
  <c r="E4330" i="11"/>
  <c r="D4330" i="11"/>
  <c r="C4330" i="11"/>
  <c r="B4330" i="11"/>
  <c r="F4357" i="11"/>
  <c r="E4357" i="11"/>
  <c r="D4357" i="11"/>
  <c r="C4357" i="11"/>
  <c r="B4357" i="11"/>
  <c r="D4376" i="11"/>
  <c r="C4376" i="11"/>
  <c r="B4376" i="11"/>
  <c r="F4455" i="11"/>
  <c r="E4455" i="11"/>
  <c r="D4455" i="11"/>
  <c r="C4455" i="11"/>
  <c r="B4455" i="11"/>
  <c r="E4160" i="11"/>
  <c r="C4168" i="11"/>
  <c r="E4208" i="11"/>
  <c r="D4217" i="11"/>
  <c r="C4221" i="11"/>
  <c r="F4249" i="11"/>
  <c r="D4249" i="11"/>
  <c r="E4260" i="11"/>
  <c r="F4458" i="11"/>
  <c r="E4458" i="11"/>
  <c r="D4458" i="11"/>
  <c r="C4458" i="11"/>
  <c r="B4458" i="11"/>
  <c r="B4469" i="11"/>
  <c r="E4473" i="11"/>
  <c r="D4473" i="11"/>
  <c r="C4473" i="11"/>
  <c r="B4473" i="11"/>
  <c r="D4168" i="11"/>
  <c r="B4216" i="11"/>
  <c r="E4217" i="11"/>
  <c r="D4221" i="11"/>
  <c r="E4224" i="11"/>
  <c r="B4229" i="11"/>
  <c r="E4232" i="11"/>
  <c r="F4237" i="11"/>
  <c r="D4237" i="11"/>
  <c r="F4245" i="11"/>
  <c r="D4245" i="11"/>
  <c r="E4256" i="11"/>
  <c r="B4265" i="11"/>
  <c r="F4267" i="11"/>
  <c r="E4267" i="11"/>
  <c r="D4267" i="11"/>
  <c r="C4267" i="11"/>
  <c r="B4267" i="11"/>
  <c r="B4273" i="11"/>
  <c r="F4275" i="11"/>
  <c r="E4275" i="11"/>
  <c r="D4275" i="11"/>
  <c r="C4275" i="11"/>
  <c r="B4275" i="11"/>
  <c r="B4281" i="11"/>
  <c r="F4283" i="11"/>
  <c r="E4283" i="11"/>
  <c r="D4283" i="11"/>
  <c r="C4283" i="11"/>
  <c r="B4283" i="11"/>
  <c r="B4289" i="11"/>
  <c r="F4291" i="11"/>
  <c r="E4291" i="11"/>
  <c r="D4291" i="11"/>
  <c r="C4291" i="11"/>
  <c r="B4291" i="11"/>
  <c r="B4297" i="11"/>
  <c r="F4299" i="11"/>
  <c r="E4299" i="11"/>
  <c r="D4299" i="11"/>
  <c r="C4299" i="11"/>
  <c r="B4299" i="11"/>
  <c r="B4305" i="11"/>
  <c r="F4307" i="11"/>
  <c r="E4307" i="11"/>
  <c r="D4307" i="11"/>
  <c r="C4307" i="11"/>
  <c r="B4307" i="11"/>
  <c r="B4313" i="11"/>
  <c r="F4315" i="11"/>
  <c r="E4315" i="11"/>
  <c r="D4315" i="11"/>
  <c r="C4315" i="11"/>
  <c r="B4315" i="11"/>
  <c r="B4321" i="11"/>
  <c r="F4323" i="11"/>
  <c r="E4323" i="11"/>
  <c r="D4323" i="11"/>
  <c r="C4323" i="11"/>
  <c r="B4323" i="11"/>
  <c r="B4329" i="11"/>
  <c r="F4331" i="11"/>
  <c r="E4331" i="11"/>
  <c r="D4331" i="11"/>
  <c r="C4331" i="11"/>
  <c r="B4331" i="11"/>
  <c r="B4337" i="11"/>
  <c r="F4339" i="11"/>
  <c r="E4339" i="11"/>
  <c r="D4339" i="11"/>
  <c r="C4339" i="11"/>
  <c r="B4339" i="11"/>
  <c r="B4345" i="11"/>
  <c r="F4347" i="11"/>
  <c r="E4347" i="11"/>
  <c r="D4347" i="11"/>
  <c r="C4347" i="11"/>
  <c r="B4347" i="11"/>
  <c r="B4353" i="11"/>
  <c r="F4355" i="11"/>
  <c r="E4355" i="11"/>
  <c r="D4355" i="11"/>
  <c r="C4355" i="11"/>
  <c r="B4355" i="11"/>
  <c r="B4361" i="11"/>
  <c r="F4363" i="11"/>
  <c r="E4363" i="11"/>
  <c r="D4363" i="11"/>
  <c r="C4363" i="11"/>
  <c r="B4363" i="11"/>
  <c r="B4369" i="11"/>
  <c r="F4371" i="11"/>
  <c r="E4371" i="11"/>
  <c r="D4371" i="11"/>
  <c r="C4371" i="11"/>
  <c r="B4371" i="11"/>
  <c r="B4377" i="11"/>
  <c r="F4379" i="11"/>
  <c r="E4379" i="11"/>
  <c r="D4379" i="11"/>
  <c r="C4379" i="11"/>
  <c r="B4379" i="11"/>
  <c r="B4385" i="11"/>
  <c r="F4387" i="11"/>
  <c r="E4387" i="11"/>
  <c r="D4387" i="11"/>
  <c r="C4387" i="11"/>
  <c r="B4387" i="11"/>
  <c r="B4393" i="11"/>
  <c r="F4395" i="11"/>
  <c r="E4395" i="11"/>
  <c r="D4395" i="11"/>
  <c r="C4395" i="11"/>
  <c r="B4395" i="11"/>
  <c r="B4401" i="11"/>
  <c r="F4403" i="11"/>
  <c r="E4403" i="11"/>
  <c r="D4403" i="11"/>
  <c r="C4403" i="11"/>
  <c r="B4403" i="11"/>
  <c r="B4409" i="11"/>
  <c r="F4411" i="11"/>
  <c r="E4411" i="11"/>
  <c r="D4411" i="11"/>
  <c r="C4411" i="11"/>
  <c r="B4411" i="11"/>
  <c r="B4417" i="11"/>
  <c r="F4419" i="11"/>
  <c r="E4419" i="11"/>
  <c r="D4419" i="11"/>
  <c r="C4419" i="11"/>
  <c r="B4419" i="11"/>
  <c r="B4425" i="11"/>
  <c r="F4427" i="11"/>
  <c r="E4427" i="11"/>
  <c r="D4427" i="11"/>
  <c r="C4427" i="11"/>
  <c r="B4427" i="11"/>
  <c r="B4433" i="11"/>
  <c r="F4435" i="11"/>
  <c r="E4435" i="11"/>
  <c r="D4435" i="11"/>
  <c r="C4435" i="11"/>
  <c r="B4435" i="11"/>
  <c r="B4441" i="11"/>
  <c r="F4443" i="11"/>
  <c r="E4443" i="11"/>
  <c r="D4443" i="11"/>
  <c r="C4443" i="11"/>
  <c r="B4443" i="11"/>
  <c r="B4449" i="11"/>
  <c r="D4456" i="11"/>
  <c r="C4456" i="11"/>
  <c r="B4456" i="11"/>
  <c r="F4461" i="11"/>
  <c r="E4461" i="11"/>
  <c r="D4461" i="11"/>
  <c r="E4464" i="11"/>
  <c r="F4218" i="11"/>
  <c r="E4218" i="11"/>
  <c r="D4218" i="11"/>
  <c r="C4229" i="11"/>
  <c r="F4230" i="11"/>
  <c r="E4230" i="11"/>
  <c r="D4230" i="11"/>
  <c r="F4241" i="11"/>
  <c r="D4241" i="11"/>
  <c r="F4243" i="11"/>
  <c r="E4243" i="11"/>
  <c r="D4243" i="11"/>
  <c r="C4243" i="11"/>
  <c r="B4243" i="11"/>
  <c r="F4451" i="11"/>
  <c r="E4451" i="11"/>
  <c r="D4451" i="11"/>
  <c r="C4451" i="11"/>
  <c r="B4451" i="11"/>
  <c r="F4466" i="11"/>
  <c r="E4466" i="11"/>
  <c r="D4466" i="11"/>
  <c r="C4466" i="11"/>
  <c r="B4466" i="11"/>
  <c r="F4239" i="11"/>
  <c r="E4239" i="11"/>
  <c r="C4239" i="11"/>
  <c r="B4239" i="11"/>
  <c r="D4260" i="11"/>
  <c r="C4260" i="11"/>
  <c r="B4260" i="11"/>
  <c r="F4262" i="11"/>
  <c r="E4262" i="11"/>
  <c r="D4262" i="11"/>
  <c r="C4262" i="11"/>
  <c r="F4270" i="11"/>
  <c r="E4270" i="11"/>
  <c r="D4270" i="11"/>
  <c r="C4270" i="11"/>
  <c r="B4270" i="11"/>
  <c r="F4278" i="11"/>
  <c r="E4278" i="11"/>
  <c r="D4278" i="11"/>
  <c r="C4278" i="11"/>
  <c r="B4278" i="11"/>
  <c r="F4286" i="11"/>
  <c r="E4286" i="11"/>
  <c r="D4286" i="11"/>
  <c r="C4286" i="11"/>
  <c r="B4286" i="11"/>
  <c r="F4294" i="11"/>
  <c r="E4294" i="11"/>
  <c r="D4294" i="11"/>
  <c r="C4294" i="11"/>
  <c r="B4294" i="11"/>
  <c r="F4302" i="11"/>
  <c r="E4302" i="11"/>
  <c r="D4302" i="11"/>
  <c r="C4302" i="11"/>
  <c r="B4302" i="11"/>
  <c r="F4310" i="11"/>
  <c r="E4310" i="11"/>
  <c r="D4310" i="11"/>
  <c r="C4310" i="11"/>
  <c r="B4310" i="11"/>
  <c r="F4318" i="11"/>
  <c r="E4318" i="11"/>
  <c r="D4318" i="11"/>
  <c r="C4318" i="11"/>
  <c r="B4318" i="11"/>
  <c r="F4326" i="11"/>
  <c r="E4326" i="11"/>
  <c r="D4326" i="11"/>
  <c r="C4326" i="11"/>
  <c r="B4326" i="11"/>
  <c r="F4334" i="11"/>
  <c r="E4334" i="11"/>
  <c r="D4334" i="11"/>
  <c r="C4334" i="11"/>
  <c r="B4334" i="11"/>
  <c r="F4342" i="11"/>
  <c r="E4342" i="11"/>
  <c r="D4342" i="11"/>
  <c r="C4342" i="11"/>
  <c r="B4342" i="11"/>
  <c r="F4350" i="11"/>
  <c r="E4350" i="11"/>
  <c r="D4350" i="11"/>
  <c r="C4350" i="11"/>
  <c r="B4350" i="11"/>
  <c r="F4358" i="11"/>
  <c r="E4358" i="11"/>
  <c r="D4358" i="11"/>
  <c r="C4358" i="11"/>
  <c r="B4358" i="11"/>
  <c r="F4366" i="11"/>
  <c r="E4366" i="11"/>
  <c r="D4366" i="11"/>
  <c r="C4366" i="11"/>
  <c r="B4366" i="11"/>
  <c r="F4374" i="11"/>
  <c r="E4374" i="11"/>
  <c r="D4374" i="11"/>
  <c r="C4374" i="11"/>
  <c r="B4374" i="11"/>
  <c r="F4382" i="11"/>
  <c r="E4382" i="11"/>
  <c r="D4382" i="11"/>
  <c r="C4382" i="11"/>
  <c r="B4382" i="11"/>
  <c r="F4390" i="11"/>
  <c r="E4390" i="11"/>
  <c r="D4390" i="11"/>
  <c r="C4390" i="11"/>
  <c r="B4390" i="11"/>
  <c r="F4398" i="11"/>
  <c r="E4398" i="11"/>
  <c r="D4398" i="11"/>
  <c r="C4398" i="11"/>
  <c r="B4398" i="11"/>
  <c r="F4406" i="11"/>
  <c r="E4406" i="11"/>
  <c r="D4406" i="11"/>
  <c r="C4406" i="11"/>
  <c r="B4406" i="11"/>
  <c r="F4414" i="11"/>
  <c r="E4414" i="11"/>
  <c r="D4414" i="11"/>
  <c r="C4414" i="11"/>
  <c r="B4414" i="11"/>
  <c r="F4422" i="11"/>
  <c r="E4422" i="11"/>
  <c r="D4422" i="11"/>
  <c r="C4422" i="11"/>
  <c r="B4422" i="11"/>
  <c r="F4430" i="11"/>
  <c r="E4430" i="11"/>
  <c r="D4430" i="11"/>
  <c r="C4430" i="11"/>
  <c r="B4430" i="11"/>
  <c r="F4438" i="11"/>
  <c r="E4438" i="11"/>
  <c r="D4438" i="11"/>
  <c r="C4438" i="11"/>
  <c r="B4438" i="11"/>
  <c r="F4446" i="11"/>
  <c r="E4446" i="11"/>
  <c r="D4446" i="11"/>
  <c r="C4446" i="11"/>
  <c r="B4446" i="11"/>
  <c r="D4464" i="11"/>
  <c r="C4464" i="11"/>
  <c r="B4464" i="11"/>
  <c r="F4469" i="11"/>
  <c r="E4469" i="11"/>
  <c r="D4469" i="11"/>
  <c r="D4224" i="11"/>
  <c r="C4224" i="11"/>
  <c r="B4224" i="11"/>
  <c r="D4232" i="11"/>
  <c r="C4232" i="11"/>
  <c r="B4232" i="11"/>
  <c r="D4256" i="11"/>
  <c r="C4256" i="11"/>
  <c r="B4256" i="11"/>
  <c r="F4265" i="11"/>
  <c r="E4265" i="11"/>
  <c r="D4265" i="11"/>
  <c r="F4273" i="11"/>
  <c r="E4273" i="11"/>
  <c r="D4273" i="11"/>
  <c r="F4281" i="11"/>
  <c r="E4281" i="11"/>
  <c r="D4281" i="11"/>
  <c r="F4289" i="11"/>
  <c r="E4289" i="11"/>
  <c r="D4289" i="11"/>
  <c r="F4297" i="11"/>
  <c r="E4297" i="11"/>
  <c r="D4297" i="11"/>
  <c r="F4305" i="11"/>
  <c r="E4305" i="11"/>
  <c r="D4305" i="11"/>
  <c r="F4313" i="11"/>
  <c r="E4313" i="11"/>
  <c r="D4313" i="11"/>
  <c r="F4321" i="11"/>
  <c r="E4321" i="11"/>
  <c r="D4321" i="11"/>
  <c r="F4329" i="11"/>
  <c r="E4329" i="11"/>
  <c r="D4329" i="11"/>
  <c r="F4337" i="11"/>
  <c r="E4337" i="11"/>
  <c r="D4337" i="11"/>
  <c r="F4345" i="11"/>
  <c r="E4345" i="11"/>
  <c r="D4345" i="11"/>
  <c r="F4353" i="11"/>
  <c r="E4353" i="11"/>
  <c r="D4353" i="11"/>
  <c r="F4361" i="11"/>
  <c r="E4361" i="11"/>
  <c r="D4361" i="11"/>
  <c r="F4369" i="11"/>
  <c r="E4369" i="11"/>
  <c r="D4369" i="11"/>
  <c r="F4377" i="11"/>
  <c r="E4377" i="11"/>
  <c r="D4377" i="11"/>
  <c r="F4385" i="11"/>
  <c r="E4385" i="11"/>
  <c r="D4385" i="11"/>
  <c r="F4393" i="11"/>
  <c r="E4393" i="11"/>
  <c r="D4393" i="11"/>
  <c r="F4401" i="11"/>
  <c r="E4401" i="11"/>
  <c r="D4401" i="11"/>
  <c r="F4409" i="11"/>
  <c r="E4409" i="11"/>
  <c r="D4409" i="11"/>
  <c r="F4417" i="11"/>
  <c r="E4417" i="11"/>
  <c r="D4417" i="11"/>
  <c r="F4425" i="11"/>
  <c r="E4425" i="11"/>
  <c r="D4425" i="11"/>
  <c r="F4433" i="11"/>
  <c r="E4433" i="11"/>
  <c r="D4433" i="11"/>
  <c r="F4441" i="11"/>
  <c r="E4441" i="11"/>
  <c r="D4441" i="11"/>
  <c r="F4449" i="11"/>
  <c r="E4449" i="11"/>
  <c r="D4449" i="11"/>
  <c r="F4459" i="11"/>
  <c r="E4459" i="11"/>
  <c r="D4459" i="11"/>
  <c r="C4459" i="11"/>
  <c r="B4459" i="11"/>
  <c r="D4252" i="11"/>
  <c r="C4252" i="11"/>
  <c r="B4252" i="11"/>
  <c r="F4254" i="11"/>
  <c r="E4254" i="11"/>
  <c r="D4254" i="11"/>
  <c r="C4254" i="11"/>
  <c r="D4268" i="11"/>
  <c r="C4268" i="11"/>
  <c r="B4268" i="11"/>
  <c r="D4276" i="11"/>
  <c r="C4276" i="11"/>
  <c r="B4276" i="11"/>
  <c r="D4284" i="11"/>
  <c r="C4284" i="11"/>
  <c r="B4284" i="11"/>
  <c r="D4292" i="11"/>
  <c r="C4292" i="11"/>
  <c r="B4292" i="11"/>
  <c r="D4300" i="11"/>
  <c r="C4300" i="11"/>
  <c r="B4300" i="11"/>
  <c r="D4308" i="11"/>
  <c r="C4308" i="11"/>
  <c r="B4308" i="11"/>
  <c r="D4316" i="11"/>
  <c r="C4316" i="11"/>
  <c r="B4316" i="11"/>
  <c r="D4324" i="11"/>
  <c r="C4324" i="11"/>
  <c r="B4324" i="11"/>
  <c r="D4332" i="11"/>
  <c r="C4332" i="11"/>
  <c r="B4332" i="11"/>
  <c r="D4340" i="11"/>
  <c r="C4340" i="11"/>
  <c r="B4340" i="11"/>
  <c r="D4348" i="11"/>
  <c r="C4348" i="11"/>
  <c r="B4348" i="11"/>
  <c r="D4356" i="11"/>
  <c r="C4356" i="11"/>
  <c r="B4356" i="11"/>
  <c r="D4364" i="11"/>
  <c r="C4364" i="11"/>
  <c r="B4364" i="11"/>
  <c r="D4372" i="11"/>
  <c r="C4372" i="11"/>
  <c r="B4372" i="11"/>
  <c r="D4380" i="11"/>
  <c r="C4380" i="11"/>
  <c r="B4380" i="11"/>
  <c r="D4388" i="11"/>
  <c r="C4388" i="11"/>
  <c r="B4388" i="11"/>
  <c r="D4396" i="11"/>
  <c r="C4396" i="11"/>
  <c r="B4396" i="11"/>
  <c r="D4404" i="11"/>
  <c r="C4404" i="11"/>
  <c r="B4404" i="11"/>
  <c r="D4412" i="11"/>
  <c r="C4412" i="11"/>
  <c r="B4412" i="11"/>
  <c r="D4420" i="11"/>
  <c r="C4420" i="11"/>
  <c r="B4420" i="11"/>
  <c r="D4428" i="11"/>
  <c r="C4428" i="11"/>
  <c r="B4428" i="11"/>
  <c r="D4436" i="11"/>
  <c r="C4436" i="11"/>
  <c r="B4436" i="11"/>
  <c r="D4444" i="11"/>
  <c r="C4444" i="11"/>
  <c r="B4444" i="11"/>
  <c r="F4454" i="11"/>
  <c r="E4454" i="11"/>
  <c r="D4454" i="11"/>
  <c r="C4454" i="11"/>
  <c r="B4454" i="11"/>
  <c r="B4465" i="11"/>
  <c r="B3987" i="11"/>
  <c r="B3991" i="11"/>
  <c r="B3995" i="11"/>
  <c r="B3999" i="11"/>
  <c r="B4003" i="11"/>
  <c r="B4007" i="11"/>
  <c r="B4011" i="11"/>
  <c r="B4015" i="11"/>
  <c r="B4019" i="11"/>
  <c r="B4023" i="11"/>
  <c r="B4027" i="11"/>
  <c r="B4035" i="11"/>
  <c r="B4039" i="11"/>
  <c r="B4043" i="11"/>
  <c r="B4047" i="11"/>
  <c r="B4051" i="11"/>
  <c r="B4079" i="11"/>
  <c r="B4083" i="11"/>
  <c r="B4087" i="11"/>
  <c r="B4091" i="11"/>
  <c r="B4099" i="11"/>
  <c r="B4107" i="11"/>
  <c r="B4119" i="11"/>
  <c r="B4123" i="11"/>
  <c r="D4216" i="11"/>
  <c r="C4216" i="11"/>
  <c r="D4236" i="11"/>
  <c r="C4236" i="11"/>
  <c r="B4236" i="11"/>
  <c r="D4248" i="11"/>
  <c r="C4248" i="11"/>
  <c r="B4248" i="11"/>
  <c r="D4452" i="11"/>
  <c r="C4452" i="11"/>
  <c r="B4452" i="11"/>
  <c r="F4457" i="11"/>
  <c r="E4457" i="11"/>
  <c r="D4457" i="11"/>
  <c r="E4460" i="11"/>
  <c r="F4467" i="11"/>
  <c r="E4467" i="11"/>
  <c r="D4467" i="11"/>
  <c r="C4467" i="11"/>
  <c r="B4467" i="11"/>
  <c r="C3987" i="11"/>
  <c r="C3991" i="11"/>
  <c r="C3995" i="11"/>
  <c r="C3999" i="11"/>
  <c r="C4003" i="11"/>
  <c r="C4007" i="11"/>
  <c r="C4011" i="11"/>
  <c r="C4015" i="11"/>
  <c r="C4019" i="11"/>
  <c r="C4023" i="11"/>
  <c r="C4027" i="11"/>
  <c r="C4035" i="11"/>
  <c r="C4039" i="11"/>
  <c r="C4043" i="11"/>
  <c r="C4047" i="11"/>
  <c r="C4051" i="11"/>
  <c r="C4079" i="11"/>
  <c r="C4083" i="11"/>
  <c r="C4087" i="11"/>
  <c r="C4091" i="11"/>
  <c r="C4099" i="11"/>
  <c r="C4107" i="11"/>
  <c r="C4119" i="11"/>
  <c r="C4123" i="11"/>
  <c r="B4138" i="11"/>
  <c r="B4145" i="11"/>
  <c r="B4152" i="11"/>
  <c r="C4179" i="11"/>
  <c r="B4186" i="11"/>
  <c r="B4193" i="11"/>
  <c r="B4200" i="11"/>
  <c r="D4244" i="11"/>
  <c r="C4244" i="11"/>
  <c r="B4244" i="11"/>
  <c r="F4246" i="11"/>
  <c r="E4246" i="11"/>
  <c r="D4246" i="11"/>
  <c r="C4246" i="11"/>
  <c r="F4263" i="11"/>
  <c r="E4263" i="11"/>
  <c r="D4263" i="11"/>
  <c r="C4263" i="11"/>
  <c r="B4263" i="11"/>
  <c r="F4271" i="11"/>
  <c r="E4271" i="11"/>
  <c r="D4271" i="11"/>
  <c r="C4271" i="11"/>
  <c r="B4271" i="11"/>
  <c r="F4279" i="11"/>
  <c r="E4279" i="11"/>
  <c r="D4279" i="11"/>
  <c r="C4279" i="11"/>
  <c r="B4279" i="11"/>
  <c r="F4287" i="11"/>
  <c r="E4287" i="11"/>
  <c r="D4287" i="11"/>
  <c r="C4287" i="11"/>
  <c r="B4287" i="11"/>
  <c r="F4295" i="11"/>
  <c r="E4295" i="11"/>
  <c r="D4295" i="11"/>
  <c r="C4295" i="11"/>
  <c r="B4295" i="11"/>
  <c r="F4303" i="11"/>
  <c r="E4303" i="11"/>
  <c r="D4303" i="11"/>
  <c r="C4303" i="11"/>
  <c r="B4303" i="11"/>
  <c r="F4311" i="11"/>
  <c r="E4311" i="11"/>
  <c r="D4311" i="11"/>
  <c r="C4311" i="11"/>
  <c r="B4311" i="11"/>
  <c r="F4319" i="11"/>
  <c r="E4319" i="11"/>
  <c r="D4319" i="11"/>
  <c r="C4319" i="11"/>
  <c r="B4319" i="11"/>
  <c r="F4327" i="11"/>
  <c r="E4327" i="11"/>
  <c r="D4327" i="11"/>
  <c r="C4327" i="11"/>
  <c r="B4327" i="11"/>
  <c r="F4335" i="11"/>
  <c r="E4335" i="11"/>
  <c r="D4335" i="11"/>
  <c r="C4335" i="11"/>
  <c r="B4335" i="11"/>
  <c r="F4343" i="11"/>
  <c r="E4343" i="11"/>
  <c r="D4343" i="11"/>
  <c r="C4343" i="11"/>
  <c r="B4343" i="11"/>
  <c r="F4351" i="11"/>
  <c r="E4351" i="11"/>
  <c r="D4351" i="11"/>
  <c r="C4351" i="11"/>
  <c r="B4351" i="11"/>
  <c r="F4359" i="11"/>
  <c r="E4359" i="11"/>
  <c r="D4359" i="11"/>
  <c r="C4359" i="11"/>
  <c r="B4359" i="11"/>
  <c r="F4367" i="11"/>
  <c r="E4367" i="11"/>
  <c r="D4367" i="11"/>
  <c r="C4367" i="11"/>
  <c r="B4367" i="11"/>
  <c r="F4375" i="11"/>
  <c r="E4375" i="11"/>
  <c r="D4375" i="11"/>
  <c r="C4375" i="11"/>
  <c r="B4375" i="11"/>
  <c r="F4383" i="11"/>
  <c r="E4383" i="11"/>
  <c r="D4383" i="11"/>
  <c r="C4383" i="11"/>
  <c r="B4383" i="11"/>
  <c r="F4391" i="11"/>
  <c r="E4391" i="11"/>
  <c r="D4391" i="11"/>
  <c r="C4391" i="11"/>
  <c r="B4391" i="11"/>
  <c r="F4399" i="11"/>
  <c r="E4399" i="11"/>
  <c r="D4399" i="11"/>
  <c r="C4399" i="11"/>
  <c r="B4399" i="11"/>
  <c r="F4407" i="11"/>
  <c r="E4407" i="11"/>
  <c r="D4407" i="11"/>
  <c r="C4407" i="11"/>
  <c r="B4407" i="11"/>
  <c r="F4415" i="11"/>
  <c r="E4415" i="11"/>
  <c r="D4415" i="11"/>
  <c r="C4415" i="11"/>
  <c r="B4415" i="11"/>
  <c r="F4423" i="11"/>
  <c r="E4423" i="11"/>
  <c r="D4423" i="11"/>
  <c r="C4423" i="11"/>
  <c r="B4423" i="11"/>
  <c r="F4431" i="11"/>
  <c r="E4431" i="11"/>
  <c r="D4431" i="11"/>
  <c r="C4431" i="11"/>
  <c r="B4431" i="11"/>
  <c r="F4439" i="11"/>
  <c r="E4439" i="11"/>
  <c r="D4439" i="11"/>
  <c r="C4439" i="11"/>
  <c r="B4439" i="11"/>
  <c r="F4447" i="11"/>
  <c r="E4447" i="11"/>
  <c r="D4447" i="11"/>
  <c r="C4447" i="11"/>
  <c r="B4447" i="11"/>
  <c r="F4462" i="11"/>
  <c r="E4462" i="11"/>
  <c r="D4462" i="11"/>
  <c r="C4462" i="11"/>
  <c r="B4462" i="11"/>
  <c r="C4138" i="11"/>
  <c r="D4179" i="11"/>
  <c r="C4186" i="11"/>
  <c r="D4220" i="11"/>
  <c r="C4220" i="11"/>
  <c r="B4220" i="11"/>
  <c r="C4225" i="11"/>
  <c r="D4240" i="11"/>
  <c r="C4240" i="11"/>
  <c r="B4240" i="11"/>
  <c r="B4249" i="11"/>
  <c r="D4460" i="11"/>
  <c r="C4460" i="11"/>
  <c r="B4460" i="11"/>
  <c r="F4465" i="11"/>
  <c r="E4465" i="11"/>
  <c r="D4465" i="11"/>
  <c r="C4472" i="11"/>
  <c r="F4472" i="11"/>
  <c r="E4472" i="11"/>
  <c r="D4472" i="11"/>
  <c r="B4472" i="11"/>
  <c r="E4470" i="11"/>
  <c r="B4474" i="11"/>
  <c r="H211" i="12" l="1" a="1"/>
  <c r="H211" i="12" s="1"/>
  <c r="F211" i="12" a="1"/>
  <c r="F211" i="12" s="1"/>
  <c r="E211" i="12"/>
  <c r="D211" i="12"/>
  <c r="H138" i="12" a="1"/>
  <c r="H138" i="12" s="1"/>
  <c r="F138" i="12" a="1"/>
  <c r="F138" i="12" s="1"/>
  <c r="E138" i="12"/>
  <c r="D138" i="12"/>
  <c r="H137" i="12" a="1"/>
  <c r="H137" i="12" s="1"/>
  <c r="F137" i="12" a="1"/>
  <c r="F137" i="12" s="1"/>
  <c r="E137" i="12"/>
  <c r="D137" i="12"/>
  <c r="H136" i="12" a="1"/>
  <c r="H136" i="12" s="1"/>
  <c r="F136" i="12" a="1"/>
  <c r="F136" i="12" s="1"/>
  <c r="E136" i="12"/>
  <c r="D136" i="12"/>
  <c r="H245" i="12" a="1"/>
  <c r="H245" i="12" s="1"/>
  <c r="F245" i="12" a="1"/>
  <c r="F245" i="12" s="1"/>
  <c r="E245" i="12"/>
  <c r="D245" i="12"/>
  <c r="H244" i="12" a="1"/>
  <c r="H244" i="12" s="1"/>
  <c r="F244" i="12" a="1"/>
  <c r="F244" i="12" s="1"/>
  <c r="E244" i="12"/>
  <c r="D244" i="12"/>
  <c r="H167" i="12" a="1"/>
  <c r="H167" i="12" s="1"/>
  <c r="F167" i="12" a="1"/>
  <c r="F167" i="12" s="1"/>
  <c r="E167" i="12"/>
  <c r="D167" i="12"/>
  <c r="H164" i="12" a="1"/>
  <c r="H164" i="12" s="1"/>
  <c r="F164" i="12" a="1"/>
  <c r="F164" i="12" s="1"/>
  <c r="E164" i="12"/>
  <c r="D164" i="12"/>
  <c r="H163" i="12" a="1"/>
  <c r="H163" i="12" s="1"/>
  <c r="F163" i="12" a="1"/>
  <c r="F163" i="12" s="1"/>
  <c r="E163" i="12"/>
  <c r="D163" i="12"/>
  <c r="H53" i="12" a="1"/>
  <c r="H53" i="12" s="1"/>
  <c r="F53" i="12" a="1"/>
  <c r="F53" i="12" s="1"/>
  <c r="E53" i="12"/>
  <c r="D53" i="12"/>
  <c r="H233" i="12" a="1"/>
  <c r="H233" i="12" s="1"/>
  <c r="F233" i="12" a="1"/>
  <c r="F233" i="12" s="1"/>
  <c r="E233" i="12"/>
  <c r="D233" i="12"/>
  <c r="H144" i="12" a="1"/>
  <c r="H144" i="12" s="1"/>
  <c r="F144" i="12" a="1"/>
  <c r="F144" i="12" s="1"/>
  <c r="E144" i="12"/>
  <c r="D144" i="12"/>
  <c r="H52" i="12" a="1"/>
  <c r="H52" i="12" s="1"/>
  <c r="F52" i="12" a="1"/>
  <c r="F52" i="12" s="1"/>
  <c r="E52" i="12"/>
  <c r="D52" i="12"/>
  <c r="H742" i="12" a="1"/>
  <c r="H742" i="12" s="1"/>
  <c r="F742" i="12" a="1"/>
  <c r="F742" i="12" s="1"/>
  <c r="E742" i="12"/>
  <c r="D742" i="12"/>
  <c r="H319" i="12" a="1"/>
  <c r="H319" i="12" s="1"/>
  <c r="F319" i="12" a="1"/>
  <c r="F319" i="12" s="1"/>
  <c r="E319" i="12"/>
  <c r="D319" i="12"/>
  <c r="H699" i="12" a="1"/>
  <c r="H699" i="12" s="1"/>
  <c r="F699" i="12" a="1"/>
  <c r="F699" i="12" s="1"/>
  <c r="E699" i="12"/>
  <c r="D699" i="12"/>
  <c r="H512" i="12" a="1"/>
  <c r="H512" i="12" s="1"/>
  <c r="F512" i="12" a="1"/>
  <c r="F512" i="12" s="1"/>
  <c r="E512" i="12"/>
  <c r="D512" i="12"/>
  <c r="H294" i="12" a="1"/>
  <c r="H294" i="12" s="1"/>
  <c r="F294" i="12" a="1"/>
  <c r="F294" i="12" s="1"/>
  <c r="E294" i="12"/>
  <c r="D294" i="12"/>
  <c r="H293" i="12" a="1"/>
  <c r="H293" i="12" s="1"/>
  <c r="F293" i="12" a="1"/>
  <c r="F293" i="12" s="1"/>
  <c r="E293" i="12"/>
  <c r="D293" i="12"/>
  <c r="H331" i="12" a="1"/>
  <c r="H331" i="12" s="1"/>
  <c r="F331" i="12" a="1"/>
  <c r="F331" i="12" s="1"/>
  <c r="E331" i="12"/>
  <c r="D331" i="12"/>
  <c r="H15" i="12" a="1"/>
  <c r="H15" i="12" s="1"/>
  <c r="F15" i="12" a="1"/>
  <c r="F15" i="12" s="1"/>
  <c r="E15" i="12"/>
  <c r="D15" i="12"/>
  <c r="H418" i="12" a="1"/>
  <c r="H418" i="12" s="1"/>
  <c r="F418" i="12" a="1"/>
  <c r="F418" i="12" s="1"/>
  <c r="E418" i="12"/>
  <c r="D418" i="12"/>
  <c r="H417" i="12" a="1"/>
  <c r="H417" i="12" s="1"/>
  <c r="F417" i="12" a="1"/>
  <c r="F417" i="12" s="1"/>
  <c r="E417" i="12"/>
  <c r="D417" i="12"/>
  <c r="H437" i="12" a="1"/>
  <c r="H437" i="12" s="1"/>
  <c r="F437" i="12" a="1"/>
  <c r="F437" i="12" s="1"/>
  <c r="E437" i="12"/>
  <c r="D437" i="12"/>
  <c r="H436" i="12" a="1"/>
  <c r="H436" i="12" s="1"/>
  <c r="F436" i="12" a="1"/>
  <c r="F436" i="12" s="1"/>
  <c r="E436" i="12"/>
  <c r="D436" i="12"/>
  <c r="H588" i="12" a="1"/>
  <c r="H588" i="12" s="1"/>
  <c r="F588" i="12" a="1"/>
  <c r="F588" i="12" s="1"/>
  <c r="E588" i="12"/>
  <c r="D588" i="12"/>
  <c r="H596" i="12" a="1"/>
  <c r="H596" i="12" s="1"/>
  <c r="F596" i="12" a="1"/>
  <c r="F596" i="12" s="1"/>
  <c r="E596" i="12"/>
  <c r="D596" i="12"/>
  <c r="H415" i="12" a="1"/>
  <c r="H415" i="12" s="1"/>
  <c r="F415" i="12" a="1"/>
  <c r="F415" i="12" s="1"/>
  <c r="E415" i="12"/>
  <c r="D415" i="12"/>
  <c r="H274" i="12" a="1"/>
  <c r="H274" i="12" s="1"/>
  <c r="F274" i="12" a="1"/>
  <c r="F274" i="12" s="1"/>
  <c r="E274" i="12"/>
  <c r="D274" i="12"/>
  <c r="H749" i="12" a="1"/>
  <c r="H749" i="12" s="1"/>
  <c r="F749" i="12" a="1"/>
  <c r="F749" i="12" s="1"/>
  <c r="E749" i="12"/>
  <c r="D749" i="12"/>
  <c r="H234" i="12" a="1"/>
  <c r="H234" i="12" s="1"/>
  <c r="F234" i="12" a="1"/>
  <c r="F234" i="12" s="1"/>
  <c r="E234" i="12"/>
  <c r="D234" i="12"/>
  <c r="H141" i="12" a="1"/>
  <c r="H141" i="12" s="1"/>
  <c r="F141" i="12" a="1"/>
  <c r="F141" i="12" s="1"/>
  <c r="E141" i="12"/>
  <c r="D141" i="12"/>
  <c r="H140" i="12" a="1"/>
  <c r="H140" i="12" s="1"/>
  <c r="F140" i="12" a="1"/>
  <c r="F140" i="12" s="1"/>
  <c r="E140" i="12"/>
  <c r="D140" i="12"/>
  <c r="H258" i="12" a="1"/>
  <c r="H258" i="12" s="1"/>
  <c r="F258" i="12" a="1"/>
  <c r="F258" i="12" s="1"/>
  <c r="E258" i="12"/>
  <c r="D258" i="12"/>
  <c r="H63" i="12" a="1"/>
  <c r="H63" i="12" s="1"/>
  <c r="F63" i="12" a="1"/>
  <c r="F63" i="12" s="1"/>
  <c r="E63" i="12"/>
  <c r="D63" i="12"/>
  <c r="H325" i="12" a="1"/>
  <c r="H325" i="12" s="1"/>
  <c r="F325" i="12" a="1"/>
  <c r="F325" i="12" s="1"/>
  <c r="E325" i="12"/>
  <c r="D325" i="12"/>
  <c r="H9" i="12" a="1"/>
  <c r="H9" i="12" s="1"/>
  <c r="F9" i="12" a="1"/>
  <c r="F9" i="12" s="1"/>
  <c r="E9" i="12"/>
  <c r="D9" i="12"/>
  <c r="H628" i="12" a="1"/>
  <c r="H628" i="12" s="1"/>
  <c r="F628" i="12" a="1"/>
  <c r="F628" i="12" s="1"/>
  <c r="E628" i="12"/>
  <c r="D628" i="12"/>
  <c r="H623" i="12" a="1"/>
  <c r="H623" i="12" s="1"/>
  <c r="F623" i="12" a="1"/>
  <c r="F623" i="12" s="1"/>
  <c r="E623" i="12"/>
  <c r="D623" i="12"/>
  <c r="H589" i="12" a="1"/>
  <c r="H589" i="12" s="1"/>
  <c r="F589" i="12" a="1"/>
  <c r="F589" i="12" s="1"/>
  <c r="E589" i="12"/>
  <c r="D589" i="12"/>
  <c r="H631" i="12" a="1"/>
  <c r="H631" i="12" s="1"/>
  <c r="F631" i="12" a="1"/>
  <c r="F631" i="12" s="1"/>
  <c r="E631" i="12"/>
  <c r="D631" i="12"/>
  <c r="H448" i="12" a="1"/>
  <c r="H448" i="12" s="1"/>
  <c r="F448" i="12" a="1"/>
  <c r="F448" i="12" s="1"/>
  <c r="E448" i="12"/>
  <c r="D448" i="12"/>
  <c r="H51" i="12" a="1"/>
  <c r="H51" i="12" s="1"/>
  <c r="F51" i="12" a="1"/>
  <c r="F51" i="12" s="1"/>
  <c r="E51" i="12"/>
  <c r="D51" i="12"/>
  <c r="H135" i="12" a="1"/>
  <c r="H135" i="12" s="1"/>
  <c r="F135" i="12" a="1"/>
  <c r="F135" i="12" s="1"/>
  <c r="E135" i="12"/>
  <c r="D135" i="12"/>
  <c r="H710" i="12" a="1"/>
  <c r="H710" i="12" s="1"/>
  <c r="F710" i="12" a="1"/>
  <c r="F710" i="12" s="1"/>
  <c r="E710" i="12"/>
  <c r="D710" i="12"/>
  <c r="H394" i="12" a="1"/>
  <c r="H394" i="12" s="1"/>
  <c r="F394" i="12" a="1"/>
  <c r="F394" i="12" s="1"/>
  <c r="E394" i="12"/>
  <c r="D394" i="12"/>
  <c r="H466" i="12" a="1"/>
  <c r="H466" i="12" s="1"/>
  <c r="F466" i="12" a="1"/>
  <c r="F466" i="12" s="1"/>
  <c r="E466" i="12"/>
  <c r="D466" i="12"/>
  <c r="H370" i="12" a="1"/>
  <c r="H370" i="12" s="1"/>
  <c r="F370" i="12" a="1"/>
  <c r="F370" i="12" s="1"/>
  <c r="E370" i="12"/>
  <c r="D370" i="12"/>
  <c r="H791" i="12" a="1"/>
  <c r="H791" i="12" s="1"/>
  <c r="F791" i="12" a="1"/>
  <c r="F791" i="12" s="1"/>
  <c r="E791" i="12"/>
  <c r="D791" i="12"/>
  <c r="H792" i="12" a="1"/>
  <c r="H792" i="12" s="1"/>
  <c r="F792" i="12" a="1"/>
  <c r="F792" i="12" s="1"/>
  <c r="E792" i="12"/>
  <c r="D792" i="12"/>
  <c r="H329" i="12" a="1"/>
  <c r="H329" i="12" s="1"/>
  <c r="F329" i="12" a="1"/>
  <c r="F329" i="12" s="1"/>
  <c r="E329" i="12"/>
  <c r="D329" i="12"/>
  <c r="H13" i="12" a="1"/>
  <c r="H13" i="12" s="1"/>
  <c r="F13" i="12" a="1"/>
  <c r="F13" i="12" s="1"/>
  <c r="E13" i="12"/>
  <c r="D13" i="12"/>
  <c r="H626" i="12" a="1"/>
  <c r="H626" i="12" s="1"/>
  <c r="F626" i="12" a="1"/>
  <c r="F626" i="12" s="1"/>
  <c r="E626" i="12"/>
  <c r="D626" i="12"/>
  <c r="H590" i="12" a="1"/>
  <c r="H590" i="12" s="1"/>
  <c r="F590" i="12" a="1"/>
  <c r="F590" i="12" s="1"/>
  <c r="E590" i="12"/>
  <c r="D590" i="12"/>
  <c r="H825" i="12" a="1"/>
  <c r="H825" i="12" s="1"/>
  <c r="F825" i="12" a="1"/>
  <c r="F825" i="12" s="1"/>
  <c r="E825" i="12"/>
  <c r="D825" i="12"/>
  <c r="H654" i="12" a="1"/>
  <c r="H654" i="12" s="1"/>
  <c r="F654" i="12" a="1"/>
  <c r="F654" i="12" s="1"/>
  <c r="E654" i="12"/>
  <c r="D654" i="12"/>
  <c r="H832" i="12" a="1"/>
  <c r="H832" i="12" s="1"/>
  <c r="F832" i="12" a="1"/>
  <c r="F832" i="12" s="1"/>
  <c r="E832" i="12"/>
  <c r="D832" i="12"/>
  <c r="H454" i="12" a="1"/>
  <c r="H454" i="12" s="1"/>
  <c r="F454" i="12" a="1"/>
  <c r="F454" i="12" s="1"/>
  <c r="E454" i="12"/>
  <c r="D454" i="12"/>
  <c r="H456" i="12" a="1"/>
  <c r="H456" i="12" s="1"/>
  <c r="F456" i="12" a="1"/>
  <c r="F456" i="12" s="1"/>
  <c r="E456" i="12"/>
  <c r="D456" i="12"/>
  <c r="H630" i="12" a="1"/>
  <c r="H630" i="12" s="1"/>
  <c r="F630" i="12" a="1"/>
  <c r="F630" i="12" s="1"/>
  <c r="E630" i="12"/>
  <c r="D630" i="12"/>
  <c r="H300" i="12" a="1"/>
  <c r="H300" i="12" s="1"/>
  <c r="F300" i="12" a="1"/>
  <c r="F300" i="12" s="1"/>
  <c r="E300" i="12"/>
  <c r="D300" i="12"/>
  <c r="H477" i="12" a="1"/>
  <c r="H477" i="12" s="1"/>
  <c r="F477" i="12" a="1"/>
  <c r="F477" i="12" s="1"/>
  <c r="E477" i="12"/>
  <c r="D477" i="12"/>
  <c r="H442" i="12" a="1"/>
  <c r="H442" i="12" s="1"/>
  <c r="F442" i="12" a="1"/>
  <c r="F442" i="12" s="1"/>
  <c r="E442" i="12"/>
  <c r="D442" i="12"/>
  <c r="H772" i="12" a="1"/>
  <c r="H772" i="12" s="1"/>
  <c r="F772" i="12" a="1"/>
  <c r="F772" i="12" s="1"/>
  <c r="E772" i="12"/>
  <c r="D772" i="12"/>
  <c r="H314" i="12" a="1"/>
  <c r="H314" i="12" s="1"/>
  <c r="F314" i="12" a="1"/>
  <c r="F314" i="12" s="1"/>
  <c r="E314" i="12"/>
  <c r="D314" i="12"/>
  <c r="H302" i="12" a="1"/>
  <c r="H302" i="12" s="1"/>
  <c r="F302" i="12" a="1"/>
  <c r="F302" i="12" s="1"/>
  <c r="E302" i="12"/>
  <c r="D302" i="12"/>
  <c r="H303" i="12" a="1"/>
  <c r="H303" i="12" s="1"/>
  <c r="F303" i="12" a="1"/>
  <c r="F303" i="12" s="1"/>
  <c r="E303" i="12"/>
  <c r="D303" i="12"/>
  <c r="H221" i="12" a="1"/>
  <c r="H221" i="12" s="1"/>
  <c r="F221" i="12" a="1"/>
  <c r="F221" i="12" s="1"/>
  <c r="E221" i="12"/>
  <c r="D221" i="12"/>
  <c r="H220" i="12" a="1"/>
  <c r="H220" i="12" s="1"/>
  <c r="F220" i="12" a="1"/>
  <c r="F220" i="12" s="1"/>
  <c r="E220" i="12"/>
  <c r="D220" i="12"/>
  <c r="H797" i="12" a="1"/>
  <c r="H797" i="12" s="1"/>
  <c r="F797" i="12" a="1"/>
  <c r="F797" i="12" s="1"/>
  <c r="E797" i="12"/>
  <c r="D797" i="12"/>
  <c r="H750" i="12" a="1"/>
  <c r="H750" i="12" s="1"/>
  <c r="F750" i="12" a="1"/>
  <c r="F750" i="12" s="1"/>
  <c r="E750" i="12"/>
  <c r="D750" i="12"/>
  <c r="H27" i="12" a="1"/>
  <c r="H27" i="12" s="1"/>
  <c r="F27" i="12" a="1"/>
  <c r="F27" i="12" s="1"/>
  <c r="E27" i="12"/>
  <c r="D27" i="12"/>
  <c r="H276" i="12" a="1"/>
  <c r="H276" i="12" s="1"/>
  <c r="F276" i="12" a="1"/>
  <c r="F276" i="12" s="1"/>
  <c r="E276" i="12"/>
  <c r="D276" i="12"/>
  <c r="H65" i="12" a="1"/>
  <c r="H65" i="12" s="1"/>
  <c r="F65" i="12" a="1"/>
  <c r="F65" i="12" s="1"/>
  <c r="G65" i="12" s="1"/>
  <c r="E65" i="12"/>
  <c r="D65" i="12"/>
  <c r="H326" i="12" a="1"/>
  <c r="H326" i="12" s="1"/>
  <c r="F326" i="12" a="1"/>
  <c r="F326" i="12" s="1"/>
  <c r="G326" i="12" s="1"/>
  <c r="E326" i="12"/>
  <c r="D326" i="12"/>
  <c r="H10" i="12" a="1"/>
  <c r="H10" i="12" s="1"/>
  <c r="F10" i="12" a="1"/>
  <c r="F10" i="12" s="1"/>
  <c r="E10" i="12"/>
  <c r="D10" i="12"/>
  <c r="H290" i="12" a="1"/>
  <c r="H290" i="12" s="1"/>
  <c r="F290" i="12" a="1"/>
  <c r="F290" i="12" s="1"/>
  <c r="E290" i="12"/>
  <c r="D290" i="12"/>
  <c r="H624" i="12" a="1"/>
  <c r="H624" i="12" s="1"/>
  <c r="F624" i="12" a="1"/>
  <c r="F624" i="12" s="1"/>
  <c r="G624" i="12" s="1"/>
  <c r="E624" i="12"/>
  <c r="D624" i="12"/>
  <c r="H226" i="12" a="1"/>
  <c r="H226" i="12" s="1"/>
  <c r="F226" i="12" a="1"/>
  <c r="F226" i="12" s="1"/>
  <c r="E226" i="12"/>
  <c r="D226" i="12"/>
  <c r="H297" i="12" a="1"/>
  <c r="H297" i="12" s="1"/>
  <c r="F297" i="12" a="1"/>
  <c r="F297" i="12" s="1"/>
  <c r="E297" i="12"/>
  <c r="D297" i="12"/>
  <c r="H861" i="12" a="1"/>
  <c r="H861" i="12" s="1"/>
  <c r="F861" i="12" a="1"/>
  <c r="F861" i="12" s="1"/>
  <c r="G861" i="12" s="1"/>
  <c r="E861" i="12"/>
  <c r="D861" i="12"/>
  <c r="H556" i="12" a="1"/>
  <c r="H556" i="12" s="1"/>
  <c r="F556" i="12" a="1"/>
  <c r="F556" i="12" s="1"/>
  <c r="E556" i="12"/>
  <c r="D556" i="12"/>
  <c r="H43" i="12" a="1"/>
  <c r="H43" i="12" s="1"/>
  <c r="F43" i="12" a="1"/>
  <c r="F43" i="12" s="1"/>
  <c r="E43" i="12"/>
  <c r="D43" i="12"/>
  <c r="H715" i="12" a="1"/>
  <c r="H715" i="12" s="1"/>
  <c r="F715" i="12" a="1"/>
  <c r="F715" i="12" s="1"/>
  <c r="E715" i="12"/>
  <c r="D715" i="12"/>
  <c r="H695" i="12" a="1"/>
  <c r="H695" i="12" s="1"/>
  <c r="F695" i="12" a="1"/>
  <c r="F695" i="12" s="1"/>
  <c r="G695" i="12" s="1"/>
  <c r="E695" i="12"/>
  <c r="D695" i="12"/>
  <c r="H693" i="12" a="1"/>
  <c r="H693" i="12" s="1"/>
  <c r="F693" i="12" a="1"/>
  <c r="F693" i="12" s="1"/>
  <c r="G693" i="12" s="1"/>
  <c r="E693" i="12"/>
  <c r="D693" i="12"/>
  <c r="H511" i="12" a="1"/>
  <c r="H511" i="12" s="1"/>
  <c r="F511" i="12" a="1"/>
  <c r="F511" i="12" s="1"/>
  <c r="E511" i="12"/>
  <c r="D511" i="12"/>
  <c r="H694" i="12" a="1"/>
  <c r="H694" i="12" s="1"/>
  <c r="F694" i="12" a="1"/>
  <c r="F694" i="12" s="1"/>
  <c r="E694" i="12"/>
  <c r="D694" i="12"/>
  <c r="H510" i="12" a="1"/>
  <c r="H510" i="12" s="1"/>
  <c r="F510" i="12" a="1"/>
  <c r="F510" i="12" s="1"/>
  <c r="G510" i="12" s="1"/>
  <c r="E510" i="12"/>
  <c r="D510" i="12"/>
  <c r="H692" i="12" a="1"/>
  <c r="H692" i="12" s="1"/>
  <c r="F692" i="12" a="1"/>
  <c r="F692" i="12" s="1"/>
  <c r="G692" i="12" s="1"/>
  <c r="E692" i="12"/>
  <c r="D692" i="12"/>
  <c r="H287" i="12" a="1"/>
  <c r="H287" i="12" s="1"/>
  <c r="F287" i="12" a="1"/>
  <c r="F287" i="12" s="1"/>
  <c r="G287" i="12" s="1"/>
  <c r="E287" i="12"/>
  <c r="D287" i="12"/>
  <c r="H219" i="12" a="1"/>
  <c r="H219" i="12" s="1"/>
  <c r="F219" i="12" a="1"/>
  <c r="F219" i="12" s="1"/>
  <c r="E219" i="12"/>
  <c r="D219" i="12"/>
  <c r="H278" i="12" a="1"/>
  <c r="H278" i="12" s="1"/>
  <c r="F278" i="12" a="1"/>
  <c r="F278" i="12" s="1"/>
  <c r="G278" i="12" s="1"/>
  <c r="E278" i="12"/>
  <c r="D278" i="12"/>
  <c r="H217" i="12" a="1"/>
  <c r="H217" i="12" s="1"/>
  <c r="F217" i="12" a="1"/>
  <c r="F217" i="12" s="1"/>
  <c r="E217" i="12"/>
  <c r="D217" i="12"/>
  <c r="H793" i="12" a="1"/>
  <c r="H793" i="12" s="1"/>
  <c r="F793" i="12" a="1"/>
  <c r="F793" i="12" s="1"/>
  <c r="E793" i="12"/>
  <c r="D793" i="12"/>
  <c r="H222" i="12" a="1"/>
  <c r="H222" i="12" s="1"/>
  <c r="F222" i="12" a="1"/>
  <c r="F222" i="12" s="1"/>
  <c r="E222" i="12"/>
  <c r="D222" i="12"/>
  <c r="H397" i="12" a="1"/>
  <c r="H397" i="12" s="1"/>
  <c r="F397" i="12" a="1"/>
  <c r="F397" i="12" s="1"/>
  <c r="G397" i="12" s="1"/>
  <c r="E397" i="12"/>
  <c r="D397" i="12"/>
  <c r="H398" i="12" a="1"/>
  <c r="H398" i="12" s="1"/>
  <c r="F398" i="12" a="1"/>
  <c r="F398" i="12" s="1"/>
  <c r="G398" i="12" s="1"/>
  <c r="E398" i="12"/>
  <c r="D398" i="12"/>
  <c r="H399" i="12" a="1"/>
  <c r="H399" i="12" s="1"/>
  <c r="F399" i="12" a="1"/>
  <c r="F399" i="12" s="1"/>
  <c r="G399" i="12" s="1"/>
  <c r="E399" i="12"/>
  <c r="D399" i="12"/>
  <c r="H16" i="12" a="1"/>
  <c r="H16" i="12" s="1"/>
  <c r="F16" i="12" a="1"/>
  <c r="F16" i="12" s="1"/>
  <c r="G16" i="12" s="1"/>
  <c r="E16" i="12"/>
  <c r="D16" i="12"/>
  <c r="H4" i="12" a="1"/>
  <c r="H4" i="12" s="1"/>
  <c r="F4" i="12" a="1"/>
  <c r="F4" i="12" s="1"/>
  <c r="G4" i="12" s="1"/>
  <c r="E4" i="12"/>
  <c r="D4" i="12"/>
  <c r="H560" i="12" a="1"/>
  <c r="H560" i="12" s="1"/>
  <c r="F560" i="12" a="1"/>
  <c r="F560" i="12" s="1"/>
  <c r="G560" i="12" s="1"/>
  <c r="E560" i="12"/>
  <c r="D560" i="12"/>
  <c r="H716" i="12" a="1"/>
  <c r="H716" i="12" s="1"/>
  <c r="F716" i="12" a="1"/>
  <c r="F716" i="12" s="1"/>
  <c r="G716" i="12" s="1"/>
  <c r="E716" i="12"/>
  <c r="D716" i="12"/>
  <c r="H312" i="12" a="1"/>
  <c r="H312" i="12" s="1"/>
  <c r="F312" i="12" a="1"/>
  <c r="F312" i="12" s="1"/>
  <c r="E312" i="12"/>
  <c r="D312" i="12"/>
  <c r="H729" i="12" a="1"/>
  <c r="H729" i="12" s="1"/>
  <c r="F729" i="12" a="1"/>
  <c r="F729" i="12" s="1"/>
  <c r="E729" i="12"/>
  <c r="D729" i="12"/>
  <c r="H730" i="12" a="1"/>
  <c r="H730" i="12" s="1"/>
  <c r="F730" i="12" a="1"/>
  <c r="F730" i="12" s="1"/>
  <c r="E730" i="12"/>
  <c r="D730" i="12"/>
  <c r="H410" i="12" a="1"/>
  <c r="H410" i="12" s="1"/>
  <c r="F410" i="12" a="1"/>
  <c r="F410" i="12" s="1"/>
  <c r="E410" i="12"/>
  <c r="D410" i="12"/>
  <c r="H201" i="12" a="1"/>
  <c r="H201" i="12" s="1"/>
  <c r="F201" i="12" a="1"/>
  <c r="F201" i="12" s="1"/>
  <c r="E201" i="12"/>
  <c r="D201" i="12"/>
  <c r="H26" i="12" a="1"/>
  <c r="H26" i="12" s="1"/>
  <c r="F26" i="12" a="1"/>
  <c r="F26" i="12" s="1"/>
  <c r="G26" i="12" s="1"/>
  <c r="E26" i="12"/>
  <c r="D26" i="12"/>
  <c r="H543" i="12" a="1"/>
  <c r="H543" i="12" s="1"/>
  <c r="F543" i="12" a="1"/>
  <c r="F543" i="12" s="1"/>
  <c r="G543" i="12" s="1"/>
  <c r="E543" i="12"/>
  <c r="D543" i="12"/>
  <c r="H796" i="12" a="1"/>
  <c r="H796" i="12" s="1"/>
  <c r="F796" i="12" a="1"/>
  <c r="F796" i="12" s="1"/>
  <c r="G796" i="12" s="1"/>
  <c r="E796" i="12"/>
  <c r="D796" i="12"/>
  <c r="H275" i="12" a="1"/>
  <c r="H275" i="12" s="1"/>
  <c r="F275" i="12" a="1"/>
  <c r="F275" i="12" s="1"/>
  <c r="G275" i="12" s="1"/>
  <c r="E275" i="12"/>
  <c r="D275" i="12"/>
  <c r="G511" i="12" l="1"/>
  <c r="G729" i="12"/>
  <c r="G792" i="12"/>
  <c r="G588" i="12"/>
  <c r="G742" i="12"/>
  <c r="G226" i="12"/>
  <c r="G276" i="12"/>
  <c r="G394" i="12"/>
  <c r="G710" i="12"/>
  <c r="G623" i="12"/>
  <c r="G325" i="12"/>
  <c r="G749" i="12"/>
  <c r="G144" i="12"/>
  <c r="G163" i="12"/>
  <c r="G628" i="12"/>
  <c r="G141" i="12"/>
  <c r="G300" i="12"/>
  <c r="G825" i="12"/>
  <c r="G245" i="12"/>
  <c r="G138" i="12"/>
  <c r="G220" i="12"/>
  <c r="G442" i="12"/>
  <c r="G590" i="12"/>
  <c r="G477" i="12"/>
  <c r="G626" i="12"/>
  <c r="G211" i="12"/>
  <c r="G290" i="12"/>
  <c r="G314" i="12"/>
  <c r="G454" i="12"/>
  <c r="G448" i="12"/>
  <c r="G10" i="12"/>
  <c r="G772" i="12"/>
  <c r="G631" i="12"/>
  <c r="G596" i="12"/>
  <c r="G302" i="12"/>
  <c r="G456" i="12"/>
  <c r="G13" i="12"/>
  <c r="G140" i="12"/>
  <c r="G137" i="12"/>
  <c r="G791" i="12"/>
  <c r="G63" i="12"/>
  <c r="G303" i="12"/>
  <c r="G630" i="12"/>
  <c r="G329" i="12"/>
  <c r="G53" i="12"/>
  <c r="G164" i="12"/>
  <c r="G244" i="12"/>
  <c r="G135" i="12"/>
  <c r="G234" i="12"/>
  <c r="G274" i="12"/>
  <c r="G167" i="12"/>
  <c r="G699" i="12"/>
  <c r="G694" i="12"/>
  <c r="G51" i="12"/>
  <c r="G415" i="12"/>
  <c r="G312" i="12"/>
  <c r="G219" i="12"/>
  <c r="G297" i="12"/>
  <c r="G221" i="12"/>
  <c r="G52" i="12"/>
  <c r="G233" i="12"/>
  <c r="G9" i="12"/>
  <c r="G293" i="12"/>
  <c r="G136" i="12"/>
  <c r="G418" i="12"/>
  <c r="G258" i="12"/>
  <c r="G436" i="12"/>
  <c r="G410" i="12"/>
  <c r="G793" i="12"/>
  <c r="G43" i="12"/>
  <c r="G750" i="12"/>
  <c r="G832" i="12"/>
  <c r="G370" i="12"/>
  <c r="G331" i="12"/>
  <c r="G294" i="12"/>
  <c r="G437" i="12"/>
  <c r="G730" i="12"/>
  <c r="G217" i="12"/>
  <c r="G556" i="12"/>
  <c r="G797" i="12"/>
  <c r="G654" i="12"/>
  <c r="G466" i="12"/>
  <c r="G512" i="12"/>
  <c r="G319" i="12"/>
  <c r="G201" i="12"/>
  <c r="G222" i="12"/>
  <c r="G715" i="12"/>
  <c r="G27" i="12"/>
  <c r="G589" i="12"/>
  <c r="G417" i="12"/>
  <c r="G15" i="12"/>
  <c r="B237" i="17" l="1"/>
  <c r="B285" i="17"/>
  <c r="B284" i="17"/>
  <c r="B305" i="17"/>
  <c r="K305" i="17" s="1" a="1"/>
  <c r="K305" i="17" s="1"/>
  <c r="C305" i="17" l="1"/>
  <c r="Y1195" i="11" l="1"/>
  <c r="H1195" i="11"/>
  <c r="I1195" i="11" s="1"/>
  <c r="J1195" i="11" s="1"/>
  <c r="Y1194" i="11"/>
  <c r="H1194" i="11"/>
  <c r="I1194" i="11" s="1"/>
  <c r="J1194" i="11" s="1"/>
  <c r="Y1193" i="11"/>
  <c r="H1193" i="11"/>
  <c r="I1193" i="11" s="1"/>
  <c r="J1193" i="11" s="1"/>
  <c r="F1193" i="11" s="1"/>
  <c r="Y1192" i="11"/>
  <c r="H1192" i="11"/>
  <c r="I1192" i="11" s="1"/>
  <c r="J1192" i="11" s="1"/>
  <c r="Y1199" i="11"/>
  <c r="H1199" i="11"/>
  <c r="I1199" i="11" s="1"/>
  <c r="J1199" i="11" s="1"/>
  <c r="Y1198" i="11"/>
  <c r="H1198" i="11"/>
  <c r="I1198" i="11" s="1"/>
  <c r="J1198" i="11" s="1"/>
  <c r="Y1197" i="11"/>
  <c r="H1197" i="11"/>
  <c r="I1197" i="11" s="1"/>
  <c r="J1197" i="11" s="1"/>
  <c r="Y1009" i="11"/>
  <c r="H1009" i="11"/>
  <c r="I1009" i="11" s="1"/>
  <c r="J1009" i="11" s="1"/>
  <c r="Y1008" i="11"/>
  <c r="H1008" i="11"/>
  <c r="I1008" i="11" s="1"/>
  <c r="J1008" i="11" s="1"/>
  <c r="Y1007" i="11"/>
  <c r="H1007" i="11"/>
  <c r="I1007" i="11" s="1"/>
  <c r="J1007" i="11" s="1"/>
  <c r="Y1006" i="11"/>
  <c r="H1006" i="11"/>
  <c r="I1006" i="11" s="1"/>
  <c r="J1006" i="11" s="1"/>
  <c r="Y858" i="11"/>
  <c r="H858" i="11"/>
  <c r="I858" i="11" s="1"/>
  <c r="J858" i="11" s="1"/>
  <c r="Y857" i="11"/>
  <c r="H857" i="11"/>
  <c r="I857" i="11" s="1"/>
  <c r="J857" i="11" s="1"/>
  <c r="Y856" i="11"/>
  <c r="H856" i="11"/>
  <c r="I856" i="11" s="1"/>
  <c r="J856" i="11" s="1"/>
  <c r="F856" i="11" s="1"/>
  <c r="Y854" i="11"/>
  <c r="H854" i="11"/>
  <c r="I854" i="11" s="1"/>
  <c r="J854" i="11" s="1"/>
  <c r="Y853" i="11"/>
  <c r="H853" i="11"/>
  <c r="I853" i="11" s="1"/>
  <c r="J853" i="11" s="1"/>
  <c r="Y852" i="11"/>
  <c r="H852" i="11"/>
  <c r="I852" i="11" s="1"/>
  <c r="J852" i="11" s="1"/>
  <c r="Y851" i="11"/>
  <c r="H851" i="11"/>
  <c r="I851" i="11" s="1"/>
  <c r="J851" i="11" s="1"/>
  <c r="Y792" i="11"/>
  <c r="H792" i="11"/>
  <c r="I792" i="11" s="1"/>
  <c r="J792" i="11" s="1"/>
  <c r="Y791" i="11"/>
  <c r="H791" i="11"/>
  <c r="I791" i="11" s="1"/>
  <c r="J791" i="11" s="1"/>
  <c r="Y790" i="11"/>
  <c r="H790" i="11"/>
  <c r="I790" i="11" s="1"/>
  <c r="J790" i="11" s="1"/>
  <c r="F790" i="11" s="1"/>
  <c r="Y789" i="11"/>
  <c r="H789" i="11"/>
  <c r="I789" i="11" s="1"/>
  <c r="J789" i="11" s="1"/>
  <c r="Y706" i="11"/>
  <c r="H706" i="11"/>
  <c r="I706" i="11" s="1"/>
  <c r="J706" i="11" s="1"/>
  <c r="Y705" i="11"/>
  <c r="H705" i="11"/>
  <c r="I705" i="11" s="1"/>
  <c r="J705" i="11" s="1"/>
  <c r="Y704" i="11"/>
  <c r="H704" i="11"/>
  <c r="I704" i="11" s="1"/>
  <c r="J704" i="11" s="1"/>
  <c r="Y702" i="11"/>
  <c r="H702" i="11"/>
  <c r="I702" i="11" s="1"/>
  <c r="J702" i="11" s="1"/>
  <c r="Y701" i="11"/>
  <c r="H701" i="11"/>
  <c r="I701" i="11" s="1"/>
  <c r="J701" i="11" s="1"/>
  <c r="Y700" i="11"/>
  <c r="H700" i="11"/>
  <c r="I700" i="11" s="1"/>
  <c r="J700" i="11" s="1"/>
  <c r="Y699" i="11"/>
  <c r="H699" i="11"/>
  <c r="I699" i="11" s="1"/>
  <c r="J699" i="11" s="1"/>
  <c r="Y640" i="11"/>
  <c r="H640" i="11"/>
  <c r="I640" i="11" s="1"/>
  <c r="J640" i="11" s="1"/>
  <c r="Y639" i="11"/>
  <c r="H639" i="11"/>
  <c r="I639" i="11" s="1"/>
  <c r="J639" i="11" s="1"/>
  <c r="Y638" i="11"/>
  <c r="H638" i="11"/>
  <c r="I638" i="11" s="1"/>
  <c r="J638" i="11" s="1"/>
  <c r="F638" i="11" s="1"/>
  <c r="Y637" i="11"/>
  <c r="H637" i="11"/>
  <c r="I637" i="11" s="1"/>
  <c r="J637" i="11" s="1"/>
  <c r="Y562" i="11"/>
  <c r="H562" i="11"/>
  <c r="I562" i="11" s="1"/>
  <c r="J562" i="11" s="1"/>
  <c r="Y561" i="11"/>
  <c r="H561" i="11"/>
  <c r="I561" i="11" s="1"/>
  <c r="J561" i="11" s="1"/>
  <c r="Y560" i="11"/>
  <c r="H560" i="11"/>
  <c r="I560" i="11" s="1"/>
  <c r="J560" i="11" s="1"/>
  <c r="D560" i="11" s="1"/>
  <c r="Y558" i="11"/>
  <c r="H558" i="11"/>
  <c r="I558" i="11" s="1"/>
  <c r="J558" i="11" s="1"/>
  <c r="Y557" i="11"/>
  <c r="H557" i="11"/>
  <c r="I557" i="11" s="1"/>
  <c r="J557" i="11" s="1"/>
  <c r="Y556" i="11"/>
  <c r="H556" i="11"/>
  <c r="I556" i="11" s="1"/>
  <c r="J556" i="11" s="1"/>
  <c r="F556" i="11" s="1"/>
  <c r="Y555" i="11"/>
  <c r="H555" i="11"/>
  <c r="I555" i="11" s="1"/>
  <c r="J555" i="11" s="1"/>
  <c r="Y546" i="11"/>
  <c r="H546" i="11"/>
  <c r="I546" i="11" s="1"/>
  <c r="J546" i="11" s="1"/>
  <c r="Y545" i="11"/>
  <c r="H545" i="11"/>
  <c r="I545" i="11" s="1"/>
  <c r="J545" i="11" s="1"/>
  <c r="Y544" i="11"/>
  <c r="H544" i="11"/>
  <c r="I544" i="11" s="1"/>
  <c r="J544" i="11" s="1"/>
  <c r="F544" i="11" s="1"/>
  <c r="Y542" i="11"/>
  <c r="H542" i="11"/>
  <c r="I542" i="11" s="1"/>
  <c r="J542" i="11" s="1"/>
  <c r="Y541" i="11"/>
  <c r="H541" i="11"/>
  <c r="I541" i="11" s="1"/>
  <c r="J541" i="11" s="1"/>
  <c r="Y540" i="11"/>
  <c r="H540" i="11"/>
  <c r="I540" i="11" s="1"/>
  <c r="J540" i="11" s="1"/>
  <c r="F540" i="11" s="1"/>
  <c r="Y539" i="11"/>
  <c r="H539" i="11"/>
  <c r="I539" i="11" s="1"/>
  <c r="J539" i="11" s="1"/>
  <c r="Y530" i="11"/>
  <c r="H530" i="11"/>
  <c r="I530" i="11" s="1"/>
  <c r="J530" i="11" s="1"/>
  <c r="Y529" i="11"/>
  <c r="H529" i="11"/>
  <c r="I529" i="11" s="1"/>
  <c r="J529" i="11" s="1"/>
  <c r="Y528" i="11"/>
  <c r="H528" i="11"/>
  <c r="I528" i="11" s="1"/>
  <c r="J528" i="11" s="1"/>
  <c r="Y526" i="11"/>
  <c r="H526" i="11"/>
  <c r="I526" i="11" s="1"/>
  <c r="J526" i="11" s="1"/>
  <c r="Y525" i="11"/>
  <c r="H525" i="11"/>
  <c r="I525" i="11" s="1"/>
  <c r="J525" i="11" s="1"/>
  <c r="Y524" i="11"/>
  <c r="H524" i="11"/>
  <c r="I524" i="11" s="1"/>
  <c r="J524" i="11" s="1"/>
  <c r="Y523" i="11"/>
  <c r="H523" i="11"/>
  <c r="I523" i="11" s="1"/>
  <c r="J523" i="11" s="1"/>
  <c r="Y514" i="11"/>
  <c r="H514" i="11"/>
  <c r="I514" i="11" s="1"/>
  <c r="J514" i="11" s="1"/>
  <c r="Y513" i="11"/>
  <c r="H513" i="11"/>
  <c r="I513" i="11" s="1"/>
  <c r="J513" i="11" s="1"/>
  <c r="Y512" i="11"/>
  <c r="H512" i="11"/>
  <c r="I512" i="11" s="1"/>
  <c r="J512" i="11" s="1"/>
  <c r="F512" i="11" s="1"/>
  <c r="Y510" i="11"/>
  <c r="H510" i="11"/>
  <c r="I510" i="11" s="1"/>
  <c r="J510" i="11" s="1"/>
  <c r="Y509" i="11"/>
  <c r="H509" i="11"/>
  <c r="I509" i="11" s="1"/>
  <c r="J509" i="11" s="1"/>
  <c r="Y508" i="11"/>
  <c r="H508" i="11"/>
  <c r="I508" i="11" s="1"/>
  <c r="J508" i="11" s="1"/>
  <c r="Y507" i="11"/>
  <c r="H507" i="11"/>
  <c r="I507" i="11" s="1"/>
  <c r="J507" i="11" s="1"/>
  <c r="Y498" i="11"/>
  <c r="H498" i="11"/>
  <c r="I498" i="11" s="1"/>
  <c r="J498" i="11" s="1"/>
  <c r="Y497" i="11"/>
  <c r="H497" i="11"/>
  <c r="I497" i="11" s="1"/>
  <c r="J497" i="11" s="1"/>
  <c r="Y496" i="11"/>
  <c r="H496" i="11"/>
  <c r="I496" i="11" s="1"/>
  <c r="J496" i="11" s="1"/>
  <c r="Y495" i="11"/>
  <c r="H495" i="11"/>
  <c r="I495" i="11" s="1"/>
  <c r="J495" i="11" s="1"/>
  <c r="Y474" i="11"/>
  <c r="H474" i="11"/>
  <c r="I474" i="11" s="1"/>
  <c r="J474" i="11" s="1"/>
  <c r="Y473" i="11"/>
  <c r="H473" i="11"/>
  <c r="I473" i="11" s="1"/>
  <c r="J473" i="11" s="1"/>
  <c r="Y472" i="11"/>
  <c r="H472" i="11"/>
  <c r="I472" i="11" s="1"/>
  <c r="J472" i="11" s="1"/>
  <c r="Y470" i="11"/>
  <c r="H470" i="11"/>
  <c r="I470" i="11" s="1"/>
  <c r="J470" i="11" s="1"/>
  <c r="Y469" i="11"/>
  <c r="H469" i="11"/>
  <c r="I469" i="11" s="1"/>
  <c r="J469" i="11" s="1"/>
  <c r="Y468" i="11"/>
  <c r="H468" i="11"/>
  <c r="I468" i="11" s="1"/>
  <c r="J468" i="11" s="1"/>
  <c r="Y467" i="11"/>
  <c r="H467" i="11"/>
  <c r="I467" i="11" s="1"/>
  <c r="J467" i="11" s="1"/>
  <c r="F467" i="11" s="1"/>
  <c r="Y457" i="11"/>
  <c r="H457" i="11"/>
  <c r="I457" i="11" s="1"/>
  <c r="J457" i="11" s="1"/>
  <c r="Y456" i="11"/>
  <c r="H456" i="11"/>
  <c r="I456" i="11" s="1"/>
  <c r="J456" i="11" s="1"/>
  <c r="Y455" i="11"/>
  <c r="H455" i="11"/>
  <c r="I455" i="11" s="1"/>
  <c r="J455" i="11" s="1"/>
  <c r="Y453" i="11"/>
  <c r="H453" i="11"/>
  <c r="I453" i="11" s="1"/>
  <c r="J453" i="11" s="1"/>
  <c r="Y452" i="11"/>
  <c r="H452" i="11"/>
  <c r="I452" i="11" s="1"/>
  <c r="J452" i="11" s="1"/>
  <c r="Y451" i="11"/>
  <c r="H451" i="11"/>
  <c r="I451" i="11" s="1"/>
  <c r="J451" i="11" s="1"/>
  <c r="B451" i="11" s="1"/>
  <c r="Y450" i="11"/>
  <c r="H450" i="11"/>
  <c r="I450" i="11" s="1"/>
  <c r="J450" i="11" s="1"/>
  <c r="Y437" i="11"/>
  <c r="H437" i="11"/>
  <c r="I437" i="11" s="1"/>
  <c r="J437" i="11" s="1"/>
  <c r="Y436" i="11"/>
  <c r="H436" i="11"/>
  <c r="I436" i="11" s="1"/>
  <c r="J436" i="11" s="1"/>
  <c r="Y435" i="11"/>
  <c r="H435" i="11"/>
  <c r="I435" i="11" s="1"/>
  <c r="J435" i="11" s="1"/>
  <c r="Y434" i="11"/>
  <c r="H434" i="11"/>
  <c r="I434" i="11" s="1"/>
  <c r="J434" i="11" s="1"/>
  <c r="Y441" i="11"/>
  <c r="H441" i="11"/>
  <c r="I441" i="11" s="1"/>
  <c r="J441" i="11" s="1"/>
  <c r="Y440" i="11"/>
  <c r="H440" i="11"/>
  <c r="I440" i="11" s="1"/>
  <c r="J440" i="11" s="1"/>
  <c r="Y439" i="11"/>
  <c r="H439" i="11"/>
  <c r="I439" i="11" s="1"/>
  <c r="J439" i="11" s="1"/>
  <c r="Y425" i="11"/>
  <c r="H425" i="11"/>
  <c r="I425" i="11" s="1"/>
  <c r="J425" i="11" s="1"/>
  <c r="Y424" i="11"/>
  <c r="H424" i="11"/>
  <c r="I424" i="11" s="1"/>
  <c r="J424" i="11" s="1"/>
  <c r="Y423" i="11"/>
  <c r="H423" i="11"/>
  <c r="I423" i="11" s="1"/>
  <c r="J423" i="11" s="1"/>
  <c r="Y421" i="11"/>
  <c r="H421" i="11"/>
  <c r="I421" i="11" s="1"/>
  <c r="J421" i="11" s="1"/>
  <c r="Y420" i="11"/>
  <c r="H420" i="11"/>
  <c r="I420" i="11" s="1"/>
  <c r="J420" i="11" s="1"/>
  <c r="Y419" i="11"/>
  <c r="H419" i="11"/>
  <c r="I419" i="11" s="1"/>
  <c r="J419" i="11" s="1"/>
  <c r="F419" i="11" s="1"/>
  <c r="Y418" i="11"/>
  <c r="H418" i="11"/>
  <c r="I418" i="11" s="1"/>
  <c r="J418" i="11" s="1"/>
  <c r="Y409" i="11"/>
  <c r="H409" i="11"/>
  <c r="I409" i="11" s="1"/>
  <c r="J409" i="11" s="1"/>
  <c r="Y408" i="11"/>
  <c r="H408" i="11"/>
  <c r="I408" i="11" s="1"/>
  <c r="J408" i="11" s="1"/>
  <c r="Y407" i="11"/>
  <c r="H407" i="11"/>
  <c r="I407" i="11" s="1"/>
  <c r="J407" i="11" s="1"/>
  <c r="E407" i="11" s="1"/>
  <c r="Y405" i="11"/>
  <c r="H405" i="11"/>
  <c r="I405" i="11" s="1"/>
  <c r="J405" i="11" s="1"/>
  <c r="Y404" i="11"/>
  <c r="H404" i="11"/>
  <c r="I404" i="11" s="1"/>
  <c r="J404" i="11" s="1"/>
  <c r="Y403" i="11"/>
  <c r="H403" i="11"/>
  <c r="I403" i="11" s="1"/>
  <c r="J403" i="11" s="1"/>
  <c r="Y402" i="11"/>
  <c r="H402" i="11"/>
  <c r="I402" i="11" s="1"/>
  <c r="J402" i="11" s="1"/>
  <c r="Y392" i="11"/>
  <c r="H392" i="11"/>
  <c r="I392" i="11" s="1"/>
  <c r="J392" i="11" s="1"/>
  <c r="Y391" i="11"/>
  <c r="H391" i="11"/>
  <c r="I391" i="11" s="1"/>
  <c r="J391" i="11" s="1"/>
  <c r="Y390" i="11"/>
  <c r="H390" i="11"/>
  <c r="I390" i="11" s="1"/>
  <c r="J390" i="11" s="1"/>
  <c r="Y388" i="11"/>
  <c r="H388" i="11"/>
  <c r="I388" i="11" s="1"/>
  <c r="J388" i="11" s="1"/>
  <c r="Y387" i="11"/>
  <c r="H387" i="11"/>
  <c r="I387" i="11" s="1"/>
  <c r="J387" i="11" s="1"/>
  <c r="Y386" i="11"/>
  <c r="H386" i="11"/>
  <c r="I386" i="11" s="1"/>
  <c r="J386" i="11" s="1"/>
  <c r="Y385" i="11"/>
  <c r="H385" i="11"/>
  <c r="I385" i="11" s="1"/>
  <c r="J385" i="11" s="1"/>
  <c r="Y375" i="11"/>
  <c r="H375" i="11"/>
  <c r="I375" i="11" s="1"/>
  <c r="J375" i="11" s="1"/>
  <c r="Y374" i="11"/>
  <c r="H374" i="11"/>
  <c r="I374" i="11" s="1"/>
  <c r="J374" i="11" s="1"/>
  <c r="Y373" i="11"/>
  <c r="H373" i="11"/>
  <c r="I373" i="11" s="1"/>
  <c r="J373" i="11" s="1"/>
  <c r="Y371" i="11"/>
  <c r="H371" i="11"/>
  <c r="I371" i="11" s="1"/>
  <c r="J371" i="11" s="1"/>
  <c r="Y370" i="11"/>
  <c r="H370" i="11"/>
  <c r="I370" i="11" s="1"/>
  <c r="J370" i="11" s="1"/>
  <c r="Y369" i="11"/>
  <c r="H369" i="11"/>
  <c r="I369" i="11" s="1"/>
  <c r="J369" i="11" s="1"/>
  <c r="B369" i="11" s="1"/>
  <c r="Y368" i="11"/>
  <c r="H368" i="11"/>
  <c r="I368" i="11" s="1"/>
  <c r="J368" i="11" s="1"/>
  <c r="Y269" i="11"/>
  <c r="H269" i="11"/>
  <c r="I269" i="11" s="1"/>
  <c r="J269" i="11" s="1"/>
  <c r="Y268" i="11"/>
  <c r="H268" i="11"/>
  <c r="I268" i="11" s="1"/>
  <c r="J268" i="11" s="1"/>
  <c r="Y267" i="11"/>
  <c r="H267" i="11"/>
  <c r="I267" i="11" s="1"/>
  <c r="J267" i="11" s="1"/>
  <c r="Y266" i="11"/>
  <c r="H266" i="11"/>
  <c r="I266" i="11" s="1"/>
  <c r="J266" i="11" s="1"/>
  <c r="Y359" i="11"/>
  <c r="H359" i="11"/>
  <c r="I359" i="11" s="1"/>
  <c r="J359" i="11" s="1"/>
  <c r="Y358" i="11"/>
  <c r="H358" i="11"/>
  <c r="I358" i="11" s="1"/>
  <c r="J358" i="11" s="1"/>
  <c r="Y357" i="11"/>
  <c r="H357" i="11"/>
  <c r="I357" i="11" s="1"/>
  <c r="J357" i="11" s="1"/>
  <c r="Y355" i="11"/>
  <c r="H355" i="11"/>
  <c r="I355" i="11" s="1"/>
  <c r="J355" i="11" s="1"/>
  <c r="Y354" i="11"/>
  <c r="H354" i="11"/>
  <c r="I354" i="11" s="1"/>
  <c r="J354" i="11" s="1"/>
  <c r="Y353" i="11"/>
  <c r="H353" i="11"/>
  <c r="I353" i="11" s="1"/>
  <c r="J353" i="11" s="1"/>
  <c r="Y352" i="11"/>
  <c r="H352" i="11"/>
  <c r="I352" i="11" s="1"/>
  <c r="J352" i="11" s="1"/>
  <c r="Y343" i="11"/>
  <c r="H343" i="11"/>
  <c r="I343" i="11" s="1"/>
  <c r="J343" i="11" s="1"/>
  <c r="Y342" i="11"/>
  <c r="H342" i="11"/>
  <c r="I342" i="11" s="1"/>
  <c r="J342" i="11" s="1"/>
  <c r="Y341" i="11"/>
  <c r="H341" i="11"/>
  <c r="I341" i="11" s="1"/>
  <c r="J341" i="11" s="1"/>
  <c r="Y340" i="11"/>
  <c r="H340" i="11"/>
  <c r="I340" i="11" s="1"/>
  <c r="J340" i="11" s="1"/>
  <c r="Y67" i="11"/>
  <c r="H67" i="11"/>
  <c r="I67" i="11" s="1"/>
  <c r="J67" i="11" s="1"/>
  <c r="Y66" i="11"/>
  <c r="H66" i="11"/>
  <c r="I66" i="11" s="1"/>
  <c r="J66" i="11" s="1"/>
  <c r="Y65" i="11"/>
  <c r="H65" i="11"/>
  <c r="I65" i="11" s="1"/>
  <c r="J65" i="11" s="1"/>
  <c r="Y22" i="11"/>
  <c r="H22" i="11"/>
  <c r="I22" i="11" s="1"/>
  <c r="J22" i="11" s="1"/>
  <c r="Y21" i="11"/>
  <c r="H21" i="11"/>
  <c r="I21" i="11" s="1"/>
  <c r="J21" i="11" s="1"/>
  <c r="Y20" i="11"/>
  <c r="H20" i="11"/>
  <c r="I20" i="11" s="1"/>
  <c r="J20" i="11" s="1"/>
  <c r="Y19" i="11"/>
  <c r="H19" i="11"/>
  <c r="I19" i="11" s="1"/>
  <c r="J19" i="11" s="1"/>
  <c r="F1192" i="11" l="1"/>
  <c r="E1192" i="11"/>
  <c r="D1192" i="11"/>
  <c r="C1192" i="11"/>
  <c r="B1192" i="11"/>
  <c r="F1194" i="11"/>
  <c r="E1194" i="11"/>
  <c r="D1194" i="11"/>
  <c r="C1194" i="11"/>
  <c r="B1194" i="11"/>
  <c r="D1195" i="11"/>
  <c r="C1195" i="11"/>
  <c r="B1195" i="11"/>
  <c r="F1195" i="11"/>
  <c r="E1195" i="11"/>
  <c r="B1193" i="11"/>
  <c r="C1193" i="11"/>
  <c r="D1193" i="11"/>
  <c r="E1193" i="11"/>
  <c r="F1197" i="11"/>
  <c r="E1197" i="11"/>
  <c r="D1197" i="11"/>
  <c r="C1197" i="11"/>
  <c r="B1197" i="11"/>
  <c r="B1198" i="11"/>
  <c r="F1198" i="11"/>
  <c r="D1198" i="11"/>
  <c r="C1198" i="11"/>
  <c r="E1198" i="11"/>
  <c r="D1199" i="11"/>
  <c r="C1199" i="11"/>
  <c r="B1199" i="11"/>
  <c r="E1199" i="11"/>
  <c r="F1199" i="11"/>
  <c r="F1006" i="11"/>
  <c r="D1006" i="11"/>
  <c r="E1006" i="11"/>
  <c r="C1006" i="11"/>
  <c r="B1006" i="11"/>
  <c r="E1007" i="11"/>
  <c r="D1007" i="11"/>
  <c r="C1007" i="11"/>
  <c r="F1007" i="11"/>
  <c r="B1007" i="11"/>
  <c r="B1008" i="11"/>
  <c r="F1008" i="11"/>
  <c r="E1008" i="11"/>
  <c r="D1008" i="11"/>
  <c r="C1008" i="11"/>
  <c r="D1009" i="11"/>
  <c r="C1009" i="11"/>
  <c r="B1009" i="11"/>
  <c r="F1009" i="11"/>
  <c r="E1009" i="11"/>
  <c r="F857" i="11"/>
  <c r="E857" i="11"/>
  <c r="D857" i="11"/>
  <c r="C857" i="11"/>
  <c r="B857" i="11"/>
  <c r="D858" i="11"/>
  <c r="C858" i="11"/>
  <c r="B858" i="11"/>
  <c r="F858" i="11"/>
  <c r="E858" i="11"/>
  <c r="B856" i="11"/>
  <c r="C856" i="11"/>
  <c r="D856" i="11"/>
  <c r="E856" i="11"/>
  <c r="B851" i="11"/>
  <c r="F851" i="11"/>
  <c r="E851" i="11"/>
  <c r="D851" i="11"/>
  <c r="C851" i="11"/>
  <c r="B852" i="11"/>
  <c r="F852" i="11"/>
  <c r="E852" i="11"/>
  <c r="D852" i="11"/>
  <c r="C852" i="11"/>
  <c r="F853" i="11"/>
  <c r="E853" i="11"/>
  <c r="D853" i="11"/>
  <c r="C853" i="11"/>
  <c r="B853" i="11"/>
  <c r="D854" i="11"/>
  <c r="C854" i="11"/>
  <c r="B854" i="11"/>
  <c r="F854" i="11"/>
  <c r="E854" i="11"/>
  <c r="D792" i="11"/>
  <c r="C792" i="11"/>
  <c r="B792" i="11"/>
  <c r="F792" i="11"/>
  <c r="E792" i="11"/>
  <c r="F789" i="11"/>
  <c r="E789" i="11"/>
  <c r="D789" i="11"/>
  <c r="C789" i="11"/>
  <c r="B789" i="11"/>
  <c r="F791" i="11"/>
  <c r="E791" i="11"/>
  <c r="D791" i="11"/>
  <c r="C791" i="11"/>
  <c r="B791" i="11"/>
  <c r="B790" i="11"/>
  <c r="C790" i="11"/>
  <c r="D790" i="11"/>
  <c r="E790" i="11"/>
  <c r="F704" i="11"/>
  <c r="E704" i="11"/>
  <c r="D704" i="11"/>
  <c r="C704" i="11"/>
  <c r="B704" i="11"/>
  <c r="F705" i="11"/>
  <c r="B705" i="11"/>
  <c r="E705" i="11"/>
  <c r="D705" i="11"/>
  <c r="C705" i="11"/>
  <c r="D706" i="11"/>
  <c r="C706" i="11"/>
  <c r="E706" i="11"/>
  <c r="B706" i="11"/>
  <c r="F706" i="11"/>
  <c r="F701" i="11"/>
  <c r="E701" i="11"/>
  <c r="D701" i="11"/>
  <c r="C701" i="11"/>
  <c r="B701" i="11"/>
  <c r="D702" i="11"/>
  <c r="C702" i="11"/>
  <c r="B702" i="11"/>
  <c r="F702" i="11"/>
  <c r="E702" i="11"/>
  <c r="D699" i="11"/>
  <c r="B699" i="11"/>
  <c r="F699" i="11"/>
  <c r="E699" i="11"/>
  <c r="C699" i="11"/>
  <c r="F700" i="11"/>
  <c r="E700" i="11"/>
  <c r="D700" i="11"/>
  <c r="C700" i="11"/>
  <c r="B700" i="11"/>
  <c r="D640" i="11"/>
  <c r="C640" i="11"/>
  <c r="B640" i="11"/>
  <c r="F640" i="11"/>
  <c r="E640" i="11"/>
  <c r="F637" i="11"/>
  <c r="E637" i="11"/>
  <c r="D637" i="11"/>
  <c r="C637" i="11"/>
  <c r="B637" i="11"/>
  <c r="D639" i="11"/>
  <c r="F639" i="11"/>
  <c r="E639" i="11"/>
  <c r="C639" i="11"/>
  <c r="B639" i="11"/>
  <c r="B638" i="11"/>
  <c r="C638" i="11"/>
  <c r="D638" i="11"/>
  <c r="E638" i="11"/>
  <c r="F561" i="11"/>
  <c r="C561" i="11"/>
  <c r="B561" i="11"/>
  <c r="E561" i="11"/>
  <c r="D561" i="11"/>
  <c r="D562" i="11"/>
  <c r="C562" i="11"/>
  <c r="B562" i="11"/>
  <c r="F562" i="11"/>
  <c r="E562" i="11"/>
  <c r="C560" i="11"/>
  <c r="E560" i="11"/>
  <c r="F560" i="11"/>
  <c r="B560" i="11"/>
  <c r="E555" i="11"/>
  <c r="F555" i="11"/>
  <c r="D555" i="11"/>
  <c r="C555" i="11"/>
  <c r="B555" i="11"/>
  <c r="D558" i="11"/>
  <c r="C558" i="11"/>
  <c r="F558" i="11"/>
  <c r="B558" i="11"/>
  <c r="E558" i="11"/>
  <c r="F557" i="11"/>
  <c r="D557" i="11"/>
  <c r="C557" i="11"/>
  <c r="E557" i="11"/>
  <c r="B557" i="11"/>
  <c r="C556" i="11"/>
  <c r="D556" i="11"/>
  <c r="B556" i="11"/>
  <c r="E556" i="11"/>
  <c r="F545" i="11"/>
  <c r="E545" i="11"/>
  <c r="D545" i="11"/>
  <c r="C545" i="11"/>
  <c r="B545" i="11"/>
  <c r="D546" i="11"/>
  <c r="C546" i="11"/>
  <c r="B546" i="11"/>
  <c r="F546" i="11"/>
  <c r="E546" i="11"/>
  <c r="B544" i="11"/>
  <c r="C544" i="11"/>
  <c r="D544" i="11"/>
  <c r="E544" i="11"/>
  <c r="F539" i="11"/>
  <c r="E539" i="11"/>
  <c r="D539" i="11"/>
  <c r="C539" i="11"/>
  <c r="B539" i="11"/>
  <c r="F541" i="11"/>
  <c r="E541" i="11"/>
  <c r="D541" i="11"/>
  <c r="C541" i="11"/>
  <c r="B541" i="11"/>
  <c r="D542" i="11"/>
  <c r="E542" i="11"/>
  <c r="C542" i="11"/>
  <c r="B542" i="11"/>
  <c r="F542" i="11"/>
  <c r="B540" i="11"/>
  <c r="C540" i="11"/>
  <c r="D540" i="11"/>
  <c r="E540" i="11"/>
  <c r="F528" i="11"/>
  <c r="E528" i="11"/>
  <c r="D528" i="11"/>
  <c r="C528" i="11"/>
  <c r="B528" i="11"/>
  <c r="F529" i="11"/>
  <c r="E529" i="11"/>
  <c r="D529" i="11"/>
  <c r="C529" i="11"/>
  <c r="B529" i="11"/>
  <c r="D530" i="11"/>
  <c r="C530" i="11"/>
  <c r="B530" i="11"/>
  <c r="F530" i="11"/>
  <c r="E530" i="11"/>
  <c r="E523" i="11"/>
  <c r="C523" i="11"/>
  <c r="F523" i="11"/>
  <c r="D523" i="11"/>
  <c r="B523" i="11"/>
  <c r="F524" i="11"/>
  <c r="E524" i="11"/>
  <c r="D524" i="11"/>
  <c r="B524" i="11"/>
  <c r="C524" i="11"/>
  <c r="F525" i="11"/>
  <c r="B525" i="11"/>
  <c r="E525" i="11"/>
  <c r="D525" i="11"/>
  <c r="C525" i="11"/>
  <c r="D526" i="11"/>
  <c r="C526" i="11"/>
  <c r="B526" i="11"/>
  <c r="E526" i="11"/>
  <c r="F526" i="11"/>
  <c r="D514" i="11"/>
  <c r="C514" i="11"/>
  <c r="B514" i="11"/>
  <c r="F514" i="11"/>
  <c r="E514" i="11"/>
  <c r="F513" i="11"/>
  <c r="E513" i="11"/>
  <c r="D513" i="11"/>
  <c r="C513" i="11"/>
  <c r="B513" i="11"/>
  <c r="B512" i="11"/>
  <c r="C512" i="11"/>
  <c r="D512" i="11"/>
  <c r="E512" i="11"/>
  <c r="D510" i="11"/>
  <c r="C510" i="11"/>
  <c r="B510" i="11"/>
  <c r="F510" i="11"/>
  <c r="E510" i="11"/>
  <c r="D507" i="11"/>
  <c r="B507" i="11"/>
  <c r="E507" i="11"/>
  <c r="F507" i="11"/>
  <c r="C507" i="11"/>
  <c r="D508" i="11"/>
  <c r="B508" i="11"/>
  <c r="F508" i="11"/>
  <c r="E508" i="11"/>
  <c r="C508" i="11"/>
  <c r="F509" i="11"/>
  <c r="D509" i="11"/>
  <c r="B509" i="11"/>
  <c r="E509" i="11"/>
  <c r="C509" i="11"/>
  <c r="D498" i="11"/>
  <c r="C498" i="11"/>
  <c r="B498" i="11"/>
  <c r="F498" i="11"/>
  <c r="E498" i="11"/>
  <c r="F495" i="11"/>
  <c r="E495" i="11"/>
  <c r="D495" i="11"/>
  <c r="C495" i="11"/>
  <c r="B495" i="11"/>
  <c r="F496" i="11"/>
  <c r="E496" i="11"/>
  <c r="D496" i="11"/>
  <c r="C496" i="11"/>
  <c r="B496" i="11"/>
  <c r="F497" i="11"/>
  <c r="E497" i="11"/>
  <c r="D497" i="11"/>
  <c r="C497" i="11"/>
  <c r="B497" i="11"/>
  <c r="E472" i="11"/>
  <c r="F472" i="11"/>
  <c r="D472" i="11"/>
  <c r="C472" i="11"/>
  <c r="B472" i="11"/>
  <c r="B473" i="11"/>
  <c r="F473" i="11"/>
  <c r="E473" i="11"/>
  <c r="D473" i="11"/>
  <c r="C473" i="11"/>
  <c r="D474" i="11"/>
  <c r="C474" i="11"/>
  <c r="B474" i="11"/>
  <c r="F474" i="11"/>
  <c r="E474" i="11"/>
  <c r="F468" i="11"/>
  <c r="E468" i="11"/>
  <c r="D468" i="11"/>
  <c r="C468" i="11"/>
  <c r="B468" i="11"/>
  <c r="F469" i="11"/>
  <c r="E469" i="11"/>
  <c r="D469" i="11"/>
  <c r="C469" i="11"/>
  <c r="B469" i="11"/>
  <c r="C470" i="11"/>
  <c r="B470" i="11"/>
  <c r="D470" i="11"/>
  <c r="F470" i="11"/>
  <c r="E470" i="11"/>
  <c r="B467" i="11"/>
  <c r="C467" i="11"/>
  <c r="D467" i="11"/>
  <c r="E467" i="11"/>
  <c r="F455" i="11"/>
  <c r="E455" i="11"/>
  <c r="D455" i="11"/>
  <c r="C455" i="11"/>
  <c r="B455" i="11"/>
  <c r="F456" i="11"/>
  <c r="E456" i="11"/>
  <c r="D456" i="11"/>
  <c r="C456" i="11"/>
  <c r="B456" i="11"/>
  <c r="D457" i="11"/>
  <c r="C457" i="11"/>
  <c r="B457" i="11"/>
  <c r="F457" i="11"/>
  <c r="E457" i="11"/>
  <c r="E450" i="11"/>
  <c r="F450" i="11"/>
  <c r="D450" i="11"/>
  <c r="C450" i="11"/>
  <c r="B450" i="11"/>
  <c r="B452" i="11"/>
  <c r="F452" i="11"/>
  <c r="E452" i="11"/>
  <c r="D452" i="11"/>
  <c r="C452" i="11"/>
  <c r="D453" i="11"/>
  <c r="C453" i="11"/>
  <c r="B453" i="11"/>
  <c r="F453" i="11"/>
  <c r="E453" i="11"/>
  <c r="C451" i="11"/>
  <c r="D451" i="11"/>
  <c r="E451" i="11"/>
  <c r="F451" i="11"/>
  <c r="C434" i="11"/>
  <c r="E434" i="11"/>
  <c r="D434" i="11"/>
  <c r="F434" i="11"/>
  <c r="B434" i="11"/>
  <c r="E435" i="11"/>
  <c r="B435" i="11"/>
  <c r="F435" i="11"/>
  <c r="D435" i="11"/>
  <c r="C435" i="11"/>
  <c r="B436" i="11"/>
  <c r="F436" i="11"/>
  <c r="C436" i="11"/>
  <c r="E436" i="11"/>
  <c r="D436" i="11"/>
  <c r="D437" i="11"/>
  <c r="C437" i="11"/>
  <c r="F437" i="11"/>
  <c r="B437" i="11"/>
  <c r="E437" i="11"/>
  <c r="D441" i="11"/>
  <c r="C441" i="11"/>
  <c r="B441" i="11"/>
  <c r="F441" i="11"/>
  <c r="E441" i="11"/>
  <c r="D425" i="11"/>
  <c r="F425" i="11"/>
  <c r="E425" i="11"/>
  <c r="F439" i="11"/>
  <c r="E439" i="11"/>
  <c r="D439" i="11"/>
  <c r="B439" i="11"/>
  <c r="C439" i="11"/>
  <c r="F440" i="11"/>
  <c r="E440" i="11"/>
  <c r="D440" i="11"/>
  <c r="C440" i="11"/>
  <c r="B440" i="11"/>
  <c r="F424" i="11"/>
  <c r="C424" i="11"/>
  <c r="B424" i="11"/>
  <c r="E424" i="11"/>
  <c r="D424" i="11"/>
  <c r="F423" i="11"/>
  <c r="E423" i="11"/>
  <c r="D423" i="11"/>
  <c r="C423" i="11"/>
  <c r="B423" i="11"/>
  <c r="B425" i="11"/>
  <c r="C425" i="11"/>
  <c r="D421" i="11"/>
  <c r="C421" i="11"/>
  <c r="B421" i="11"/>
  <c r="E421" i="11"/>
  <c r="F421" i="11"/>
  <c r="C418" i="11"/>
  <c r="D418" i="11"/>
  <c r="B418" i="11"/>
  <c r="F418" i="11"/>
  <c r="E418" i="11"/>
  <c r="F420" i="11"/>
  <c r="E420" i="11"/>
  <c r="D420" i="11"/>
  <c r="C420" i="11"/>
  <c r="B420" i="11"/>
  <c r="D419" i="11"/>
  <c r="B419" i="11"/>
  <c r="C419" i="11"/>
  <c r="E419" i="11"/>
  <c r="D409" i="11"/>
  <c r="C409" i="11"/>
  <c r="B409" i="11"/>
  <c r="F409" i="11"/>
  <c r="E409" i="11"/>
  <c r="F408" i="11"/>
  <c r="E408" i="11"/>
  <c r="D408" i="11"/>
  <c r="B408" i="11"/>
  <c r="C408" i="11"/>
  <c r="B407" i="11"/>
  <c r="C407" i="11"/>
  <c r="D407" i="11"/>
  <c r="F407" i="11"/>
  <c r="F403" i="11"/>
  <c r="C403" i="11"/>
  <c r="E403" i="11"/>
  <c r="B403" i="11"/>
  <c r="D403" i="11"/>
  <c r="F404" i="11"/>
  <c r="E404" i="11"/>
  <c r="D404" i="11"/>
  <c r="C404" i="11"/>
  <c r="B404" i="11"/>
  <c r="D405" i="11"/>
  <c r="C405" i="11"/>
  <c r="B405" i="11"/>
  <c r="F405" i="11"/>
  <c r="E405" i="11"/>
  <c r="F402" i="11"/>
  <c r="E402" i="11"/>
  <c r="C402" i="11"/>
  <c r="D402" i="11"/>
  <c r="B402" i="11"/>
  <c r="D392" i="11"/>
  <c r="C392" i="11"/>
  <c r="B392" i="11"/>
  <c r="E392" i="11"/>
  <c r="F392" i="11"/>
  <c r="F390" i="11"/>
  <c r="E390" i="11"/>
  <c r="D390" i="11"/>
  <c r="B390" i="11"/>
  <c r="C390" i="11"/>
  <c r="F391" i="11"/>
  <c r="E391" i="11"/>
  <c r="D391" i="11"/>
  <c r="C391" i="11"/>
  <c r="B391" i="11"/>
  <c r="F385" i="11"/>
  <c r="B385" i="11"/>
  <c r="C388" i="11"/>
  <c r="B388" i="11"/>
  <c r="D388" i="11"/>
  <c r="F388" i="11"/>
  <c r="E388" i="11"/>
  <c r="F386" i="11"/>
  <c r="E386" i="11"/>
  <c r="D386" i="11"/>
  <c r="C386" i="11"/>
  <c r="B386" i="11"/>
  <c r="F387" i="11"/>
  <c r="E387" i="11"/>
  <c r="D387" i="11"/>
  <c r="C387" i="11"/>
  <c r="B387" i="11"/>
  <c r="C385" i="11"/>
  <c r="D385" i="11"/>
  <c r="E385" i="11"/>
  <c r="C374" i="11"/>
  <c r="B374" i="11"/>
  <c r="F374" i="11"/>
  <c r="E374" i="11"/>
  <c r="D374" i="11"/>
  <c r="F375" i="11"/>
  <c r="E375" i="11"/>
  <c r="D375" i="11"/>
  <c r="C375" i="11"/>
  <c r="B375" i="11"/>
  <c r="F373" i="11"/>
  <c r="E373" i="11"/>
  <c r="D373" i="11"/>
  <c r="C373" i="11"/>
  <c r="B373" i="11"/>
  <c r="D371" i="11"/>
  <c r="C371" i="11"/>
  <c r="B371" i="11"/>
  <c r="F371" i="11"/>
  <c r="E371" i="11"/>
  <c r="D368" i="11"/>
  <c r="B368" i="11"/>
  <c r="F368" i="11"/>
  <c r="E368" i="11"/>
  <c r="C368" i="11"/>
  <c r="D370" i="11"/>
  <c r="F370" i="11"/>
  <c r="E370" i="11"/>
  <c r="C370" i="11"/>
  <c r="B370" i="11"/>
  <c r="D369" i="11"/>
  <c r="E369" i="11"/>
  <c r="F369" i="11"/>
  <c r="C369" i="11"/>
  <c r="D269" i="11"/>
  <c r="E269" i="11"/>
  <c r="C269" i="11"/>
  <c r="B269" i="11"/>
  <c r="F266" i="11"/>
  <c r="E266" i="11"/>
  <c r="D266" i="11"/>
  <c r="C266" i="11"/>
  <c r="B266" i="11"/>
  <c r="F267" i="11"/>
  <c r="E267" i="11"/>
  <c r="D267" i="11"/>
  <c r="C267" i="11"/>
  <c r="B267" i="11"/>
  <c r="F268" i="11"/>
  <c r="E268" i="11"/>
  <c r="C268" i="11"/>
  <c r="D268" i="11"/>
  <c r="B268" i="11"/>
  <c r="F269" i="11"/>
  <c r="E359" i="11"/>
  <c r="D359" i="11"/>
  <c r="C359" i="11"/>
  <c r="B359" i="11"/>
  <c r="F359" i="11"/>
  <c r="F357" i="11"/>
  <c r="E357" i="11"/>
  <c r="C357" i="11"/>
  <c r="B357" i="11"/>
  <c r="D357" i="11"/>
  <c r="C358" i="11"/>
  <c r="B358" i="11"/>
  <c r="F358" i="11"/>
  <c r="E358" i="11"/>
  <c r="D358" i="11"/>
  <c r="E354" i="11"/>
  <c r="D354" i="11"/>
  <c r="F354" i="11"/>
  <c r="C354" i="11"/>
  <c r="B354" i="11"/>
  <c r="C352" i="11"/>
  <c r="B352" i="11"/>
  <c r="F352" i="11"/>
  <c r="E352" i="11"/>
  <c r="D352" i="11"/>
  <c r="D353" i="11"/>
  <c r="F353" i="11"/>
  <c r="C353" i="11"/>
  <c r="E353" i="11"/>
  <c r="B353" i="11"/>
  <c r="D355" i="11"/>
  <c r="B355" i="11"/>
  <c r="C355" i="11"/>
  <c r="F355" i="11"/>
  <c r="E355" i="11"/>
  <c r="D340" i="11"/>
  <c r="F340" i="11"/>
  <c r="E340" i="11"/>
  <c r="C340" i="11"/>
  <c r="B340" i="11"/>
  <c r="D343" i="11"/>
  <c r="B343" i="11"/>
  <c r="E343" i="11"/>
  <c r="C343" i="11"/>
  <c r="F343" i="11"/>
  <c r="F341" i="11"/>
  <c r="E341" i="11"/>
  <c r="D341" i="11"/>
  <c r="C341" i="11"/>
  <c r="B341" i="11"/>
  <c r="F342" i="11"/>
  <c r="E342" i="11"/>
  <c r="D342" i="11"/>
  <c r="C342" i="11"/>
  <c r="B342" i="11"/>
  <c r="D65" i="11"/>
  <c r="C65" i="11"/>
  <c r="E65" i="11"/>
  <c r="F65" i="11"/>
  <c r="B65" i="11"/>
  <c r="F66" i="11"/>
  <c r="E66" i="11"/>
  <c r="B66" i="11"/>
  <c r="D66" i="11"/>
  <c r="C66" i="11"/>
  <c r="F67" i="11"/>
  <c r="E67" i="11"/>
  <c r="C67" i="11"/>
  <c r="B67" i="11"/>
  <c r="D67" i="11"/>
  <c r="B21" i="11"/>
  <c r="D21" i="11"/>
  <c r="D22" i="11"/>
  <c r="B22" i="11"/>
  <c r="D19" i="11"/>
  <c r="B19" i="11"/>
  <c r="B20" i="11"/>
  <c r="D20" i="11"/>
  <c r="E674" i="12" l="1"/>
  <c r="E423" i="12"/>
  <c r="E317" i="12"/>
  <c r="E385" i="12"/>
  <c r="E531" i="12"/>
  <c r="E767" i="12"/>
  <c r="E700" i="12"/>
  <c r="E720" i="12"/>
  <c r="E174" i="12"/>
  <c r="E179" i="12"/>
  <c r="E123" i="12"/>
  <c r="E473" i="12"/>
  <c r="E110" i="12"/>
  <c r="E316" i="12"/>
  <c r="E686" i="12"/>
  <c r="E857" i="12"/>
  <c r="E444" i="12"/>
  <c r="E467" i="12"/>
  <c r="E364" i="12"/>
  <c r="E557" i="12"/>
  <c r="E848" i="12"/>
  <c r="E621" i="12"/>
  <c r="E650" i="12"/>
  <c r="E502" i="12"/>
  <c r="E295" i="12"/>
  <c r="E507" i="12"/>
  <c r="E372" i="12"/>
  <c r="E395" i="12"/>
  <c r="E112" i="12"/>
  <c r="E104" i="12"/>
  <c r="E553" i="12"/>
  <c r="E386" i="12"/>
  <c r="E818" i="12"/>
  <c r="E566" i="12"/>
  <c r="E289" i="12"/>
  <c r="E80" i="12"/>
  <c r="E464" i="12"/>
  <c r="E526" i="12"/>
  <c r="E858" i="12"/>
  <c r="E863" i="12"/>
  <c r="E392" i="12"/>
  <c r="E627" i="12"/>
  <c r="E41" i="12"/>
  <c r="E59" i="12"/>
  <c r="E30" i="12"/>
  <c r="E501" i="12"/>
  <c r="E158" i="12"/>
  <c r="E433" i="12"/>
  <c r="E391" i="12"/>
  <c r="E441" i="12"/>
  <c r="E611" i="12"/>
  <c r="E838" i="12"/>
  <c r="E54" i="12"/>
  <c r="E193" i="12"/>
  <c r="E644" i="12"/>
  <c r="E182" i="12"/>
  <c r="E301" i="12"/>
  <c r="E204" i="12"/>
  <c r="E11" i="12"/>
  <c r="E642" i="12"/>
  <c r="E595" i="12"/>
  <c r="E191" i="12"/>
  <c r="E186" i="12"/>
  <c r="E524" i="12"/>
  <c r="E255" i="12"/>
  <c r="E679" i="12"/>
  <c r="E257" i="12"/>
  <c r="E189" i="12"/>
  <c r="E190" i="12"/>
  <c r="E771" i="12"/>
  <c r="E256" i="12"/>
  <c r="E336" i="12"/>
  <c r="E515" i="12"/>
  <c r="E74" i="12"/>
  <c r="E572" i="12"/>
  <c r="E862" i="12"/>
  <c r="E83" i="12"/>
  <c r="E647" i="12"/>
  <c r="E77" i="12"/>
  <c r="E327" i="12"/>
  <c r="E71" i="12"/>
  <c r="E249" i="12"/>
  <c r="E359" i="12"/>
  <c r="E503" i="12"/>
  <c r="E712" i="12"/>
  <c r="E754" i="12"/>
  <c r="E834" i="12"/>
  <c r="E856" i="12"/>
  <c r="E707" i="12"/>
  <c r="E44" i="12"/>
  <c r="E183" i="12"/>
  <c r="E341" i="12"/>
  <c r="E615" i="12"/>
  <c r="E819" i="12"/>
  <c r="E411" i="12"/>
  <c r="E463" i="12"/>
  <c r="E254" i="12"/>
  <c r="E815" i="12"/>
  <c r="E736" i="12"/>
  <c r="E427" i="12"/>
  <c r="E78" i="12"/>
  <c r="E113" i="12"/>
  <c r="E484" i="12"/>
  <c r="E459" i="12"/>
  <c r="E551" i="12"/>
  <c r="E552" i="12"/>
  <c r="E775" i="12"/>
  <c r="E498" i="12"/>
  <c r="E740" i="12"/>
  <c r="E761" i="12"/>
  <c r="E306" i="12"/>
  <c r="E846" i="12"/>
  <c r="E643" i="12"/>
  <c r="E218" i="12"/>
  <c r="E770" i="12"/>
  <c r="E84" i="12"/>
  <c r="E569" i="12"/>
  <c r="E489" i="12"/>
  <c r="E474" i="12"/>
  <c r="E778" i="12"/>
  <c r="E728" i="12"/>
  <c r="E672" i="12"/>
  <c r="E737" i="12"/>
  <c r="E739" i="12"/>
  <c r="E675" i="12"/>
  <c r="E339" i="12"/>
  <c r="E487" i="12"/>
  <c r="E768" i="12"/>
  <c r="E124" i="12"/>
  <c r="E688" i="12"/>
  <c r="E521" i="12"/>
  <c r="E263" i="12"/>
  <c r="E839" i="12"/>
  <c r="E677" i="12"/>
  <c r="E574" i="12"/>
  <c r="E516" i="12"/>
  <c r="E25" i="12"/>
  <c r="E582" i="12"/>
  <c r="E455" i="12"/>
  <c r="E481" i="12"/>
  <c r="E361" i="12"/>
  <c r="E307" i="12"/>
  <c r="E617" i="12"/>
  <c r="E824" i="12"/>
  <c r="E823" i="12"/>
  <c r="E822" i="12"/>
  <c r="E225" i="12"/>
  <c r="E619" i="12"/>
  <c r="E769" i="12"/>
  <c r="E360" i="12"/>
  <c r="E406" i="12"/>
  <c r="E831" i="12"/>
  <c r="E732" i="12"/>
  <c r="E828" i="12"/>
  <c r="E766" i="12"/>
  <c r="E528" i="12"/>
  <c r="E530" i="12"/>
  <c r="E49" i="12"/>
  <c r="E561" i="12"/>
  <c r="E224" i="12"/>
  <c r="E799" i="12"/>
  <c r="E795" i="12"/>
  <c r="E259" i="12"/>
  <c r="E70" i="12"/>
  <c r="E565" i="12"/>
  <c r="E727" i="12"/>
  <c r="E299" i="12"/>
  <c r="E139" i="12"/>
  <c r="E376" i="12"/>
  <c r="E142" i="12"/>
  <c r="E143" i="12"/>
  <c r="E230" i="12"/>
  <c r="E232" i="12"/>
  <c r="E231" i="12"/>
  <c r="E151" i="12"/>
  <c r="E148" i="12"/>
  <c r="E235" i="12"/>
  <c r="E152" i="12"/>
  <c r="E145" i="12"/>
  <c r="E146" i="12"/>
  <c r="E147" i="12"/>
  <c r="E764" i="12"/>
  <c r="E236" i="12"/>
  <c r="E237" i="12"/>
  <c r="E153" i="12"/>
  <c r="E154" i="12"/>
  <c r="E155" i="12"/>
  <c r="E156" i="12"/>
  <c r="E195" i="12"/>
  <c r="E241" i="12"/>
  <c r="E166" i="12"/>
  <c r="E160" i="12"/>
  <c r="E420" i="12"/>
  <c r="E662" i="12"/>
  <c r="E279" i="12"/>
  <c r="E407" i="12"/>
  <c r="E649" i="12"/>
  <c r="E170" i="12"/>
  <c r="E169" i="12"/>
  <c r="E614" i="12"/>
  <c r="E485" i="12"/>
  <c r="E198" i="12"/>
  <c r="E641" i="12"/>
  <c r="E238" i="12"/>
  <c r="E396" i="12"/>
  <c r="E864" i="12"/>
  <c r="E150" i="12"/>
  <c r="E403" i="12"/>
  <c r="E72" i="12"/>
  <c r="E419" i="12"/>
  <c r="E731" i="12"/>
  <c r="E661" i="12"/>
  <c r="E798" i="12"/>
  <c r="E363" i="12"/>
  <c r="E685" i="12"/>
  <c r="E457" i="12"/>
  <c r="E469" i="12"/>
  <c r="E67" i="12"/>
  <c r="E680" i="12"/>
  <c r="E652" i="12"/>
  <c r="E99" i="12"/>
  <c r="E149" i="12"/>
  <c r="E309" i="12"/>
  <c r="E494" i="12"/>
  <c r="E323" i="12"/>
  <c r="E536" i="12"/>
  <c r="E580" i="12"/>
  <c r="E412" i="12"/>
  <c r="E352" i="12"/>
  <c r="E706" i="12"/>
  <c r="E522" i="12"/>
  <c r="E697" i="12"/>
  <c r="E334" i="12"/>
  <c r="E751" i="12"/>
  <c r="E762" i="12"/>
  <c r="E365" i="12"/>
  <c r="E101" i="12"/>
  <c r="E610" i="12"/>
  <c r="E743" i="12"/>
  <c r="E809" i="12"/>
  <c r="E532" i="12"/>
  <c r="E292" i="12"/>
  <c r="E273" i="12"/>
  <c r="E185" i="12"/>
  <c r="E714" i="12"/>
  <c r="E446" i="12"/>
  <c r="E475" i="12"/>
  <c r="E758" i="12"/>
  <c r="E116" i="12"/>
  <c r="E42" i="12"/>
  <c r="E653" i="12"/>
  <c r="E689" i="12"/>
  <c r="E760" i="12"/>
  <c r="E308" i="12"/>
  <c r="E835" i="12"/>
  <c r="E283" i="12"/>
  <c r="E602" i="12"/>
  <c r="E381" i="12"/>
  <c r="E114" i="12"/>
  <c r="E401" i="12"/>
  <c r="E625" i="12"/>
  <c r="E478" i="12"/>
  <c r="E199" i="12"/>
  <c r="E85" i="12"/>
  <c r="E776" i="12"/>
  <c r="E721" i="12"/>
  <c r="E599" i="12"/>
  <c r="E425" i="12"/>
  <c r="E460" i="12"/>
  <c r="E665" i="12"/>
  <c r="E172" i="12"/>
  <c r="E801" i="12"/>
  <c r="E465" i="12"/>
  <c r="E69" i="12"/>
  <c r="E656" i="12"/>
  <c r="E520" i="12"/>
  <c r="E713" i="12"/>
  <c r="E671" i="12"/>
  <c r="E48" i="12"/>
  <c r="E272" i="12"/>
  <c r="E428" i="12"/>
  <c r="E788" i="12"/>
  <c r="E651" i="12"/>
  <c r="E248" i="12"/>
  <c r="E479" i="12"/>
  <c r="E344" i="12"/>
  <c r="E126" i="12"/>
  <c r="E468" i="12"/>
  <c r="E31" i="12"/>
  <c r="E374" i="12"/>
  <c r="E367" i="12"/>
  <c r="E493" i="12"/>
  <c r="E187" i="12"/>
  <c r="E366" i="12"/>
  <c r="E577" i="12"/>
  <c r="E47" i="12"/>
  <c r="E583" i="12"/>
  <c r="E75" i="12"/>
  <c r="E250" i="12"/>
  <c r="E663" i="12"/>
  <c r="E559" i="12"/>
  <c r="E525" i="12"/>
  <c r="E177" i="12"/>
  <c r="E541" i="12"/>
  <c r="E214" i="12"/>
  <c r="E836" i="12"/>
  <c r="E472" i="12"/>
  <c r="E213" i="12"/>
  <c r="E586" i="12"/>
  <c r="E540" i="12"/>
  <c r="E200" i="12"/>
  <c r="E404" i="12"/>
  <c r="E270" i="12"/>
  <c r="E859" i="12"/>
  <c r="E288" i="12"/>
  <c r="E206" i="12"/>
  <c r="E389" i="12"/>
  <c r="E800" i="12"/>
  <c r="E267" i="12"/>
  <c r="E17" i="12"/>
  <c r="E45" i="12"/>
  <c r="E668" i="12"/>
  <c r="E669" i="12"/>
  <c r="E667" i="12"/>
  <c r="E613" i="12"/>
  <c r="E529" i="12"/>
  <c r="E408" i="12"/>
  <c r="E7" i="12"/>
  <c r="E253" i="12"/>
  <c r="E618" i="12"/>
  <c r="E635" i="12"/>
  <c r="E833" i="12"/>
  <c r="E203" i="12"/>
  <c r="E207" i="12"/>
  <c r="E76" i="12"/>
  <c r="E829" i="12"/>
  <c r="E105" i="12"/>
  <c r="E840" i="12"/>
  <c r="E251" i="12"/>
  <c r="E55" i="12"/>
  <c r="E860" i="12"/>
  <c r="E495" i="12"/>
  <c r="E492" i="12"/>
  <c r="E597" i="12"/>
  <c r="E790" i="12"/>
  <c r="E471" i="12"/>
  <c r="E533" i="12"/>
  <c r="E633" i="12"/>
  <c r="E405" i="12"/>
  <c r="E192" i="12"/>
  <c r="E269" i="12"/>
  <c r="E282" i="12"/>
  <c r="D484" i="12"/>
  <c r="D459" i="12"/>
  <c r="D551" i="12"/>
  <c r="D552" i="12"/>
  <c r="D775" i="12"/>
  <c r="D498" i="12"/>
  <c r="D49" i="12"/>
  <c r="D236" i="12"/>
  <c r="D70" i="12"/>
  <c r="D565" i="12"/>
  <c r="D269" i="12"/>
  <c r="D714" i="12"/>
  <c r="D446" i="12"/>
  <c r="D403" i="12"/>
  <c r="D72" i="12"/>
  <c r="D419" i="12"/>
  <c r="D339" i="12"/>
  <c r="D479" i="12"/>
  <c r="D776" i="12"/>
  <c r="D536" i="12"/>
  <c r="D323" i="12"/>
  <c r="D84" i="12"/>
  <c r="D533" i="12"/>
  <c r="D525" i="12"/>
  <c r="D643" i="12"/>
  <c r="D289" i="12"/>
  <c r="D11" i="12"/>
  <c r="D204" i="12"/>
  <c r="D602" i="12"/>
  <c r="D516" i="12"/>
  <c r="D582" i="12"/>
  <c r="D492" i="12"/>
  <c r="D307" i="12"/>
  <c r="D617" i="12"/>
  <c r="D788" i="12"/>
  <c r="D218" i="12"/>
  <c r="D237" i="12"/>
  <c r="D770" i="12"/>
  <c r="D185" i="12"/>
  <c r="D661" i="12"/>
  <c r="D737" i="12"/>
  <c r="D199" i="12"/>
  <c r="D374" i="12"/>
  <c r="D45" i="12"/>
  <c r="D396" i="12"/>
  <c r="D520" i="12"/>
  <c r="D706" i="12"/>
  <c r="D667" i="12"/>
  <c r="D391" i="12"/>
  <c r="D586" i="12"/>
  <c r="D170" i="12"/>
  <c r="D863" i="12"/>
  <c r="D69" i="12"/>
  <c r="D7" i="12"/>
  <c r="D762" i="12"/>
  <c r="D674" i="12"/>
  <c r="D485" i="12"/>
  <c r="D407" i="12"/>
  <c r="D649" i="12"/>
  <c r="D401" i="12"/>
  <c r="D469" i="12"/>
  <c r="D366" i="12"/>
  <c r="D187" i="12"/>
  <c r="D408" i="12"/>
  <c r="D67" i="12"/>
  <c r="D148" i="12"/>
  <c r="D169" i="12"/>
  <c r="D627" i="12"/>
  <c r="D611" i="12"/>
  <c r="D577" i="12"/>
  <c r="D493" i="12"/>
  <c r="D526" i="12"/>
  <c r="D656" i="12"/>
  <c r="D833" i="12"/>
  <c r="D669" i="12"/>
  <c r="D203" i="12"/>
  <c r="D468" i="12"/>
  <c r="D392" i="12"/>
  <c r="D858" i="12"/>
  <c r="D614" i="12"/>
  <c r="D625" i="12"/>
  <c r="D207" i="12"/>
  <c r="D334" i="12"/>
  <c r="D613" i="12"/>
  <c r="D721" i="12"/>
  <c r="D460" i="12"/>
  <c r="D860" i="12"/>
  <c r="D158" i="12"/>
  <c r="D599" i="12"/>
  <c r="D425" i="12"/>
  <c r="D231" i="12"/>
  <c r="D618" i="12"/>
  <c r="D105" i="12"/>
  <c r="D76" i="12"/>
  <c r="D151" i="12"/>
  <c r="D668" i="12"/>
  <c r="D501" i="12"/>
  <c r="D59" i="12"/>
  <c r="D475" i="12"/>
  <c r="D758" i="12"/>
  <c r="D529" i="12"/>
  <c r="D685" i="12"/>
  <c r="D662" i="12"/>
  <c r="D420" i="12"/>
  <c r="D198" i="12"/>
  <c r="D641" i="12"/>
  <c r="D279" i="12"/>
  <c r="D467" i="12"/>
  <c r="D253" i="12"/>
  <c r="D48" i="12"/>
  <c r="D31" i="12"/>
  <c r="D126" i="12"/>
  <c r="D55" i="12"/>
  <c r="D809" i="12"/>
  <c r="D241" i="12"/>
  <c r="D671" i="12"/>
  <c r="D363" i="12"/>
  <c r="D829" i="12"/>
  <c r="D635" i="12"/>
  <c r="D840" i="12"/>
  <c r="D160" i="12"/>
  <c r="D457" i="12"/>
  <c r="D751" i="12"/>
  <c r="D30" i="12"/>
  <c r="D101" i="12"/>
  <c r="D251" i="12"/>
  <c r="D713" i="12"/>
  <c r="D441" i="12"/>
  <c r="D365" i="12"/>
  <c r="D166" i="12"/>
  <c r="D444" i="12"/>
  <c r="D433" i="12"/>
  <c r="D116" i="12"/>
  <c r="D697" i="12"/>
  <c r="D522" i="12"/>
  <c r="D465" i="12"/>
  <c r="Y4538" i="11"/>
  <c r="H4538" i="11"/>
  <c r="I4538" i="11" s="1"/>
  <c r="J4538" i="11" s="1"/>
  <c r="Y4537" i="11"/>
  <c r="H4537" i="11"/>
  <c r="I4537" i="11" s="1"/>
  <c r="J4537" i="11" s="1"/>
  <c r="F4537" i="11" s="1"/>
  <c r="Y4536" i="11"/>
  <c r="H4536" i="11"/>
  <c r="I4536" i="11" s="1"/>
  <c r="J4536" i="11" s="1"/>
  <c r="F4536" i="11" s="1"/>
  <c r="Y4535" i="11"/>
  <c r="H4535" i="11"/>
  <c r="I4535" i="11" s="1"/>
  <c r="J4535" i="11" s="1"/>
  <c r="Y4534" i="11"/>
  <c r="H4534" i="11"/>
  <c r="I4534" i="11" s="1"/>
  <c r="J4534" i="11" s="1"/>
  <c r="Y4533" i="11"/>
  <c r="H4533" i="11"/>
  <c r="I4533" i="11" s="1"/>
  <c r="J4533" i="11" s="1"/>
  <c r="Y4532" i="11"/>
  <c r="H4532" i="11"/>
  <c r="I4532" i="11" s="1"/>
  <c r="J4532" i="11" s="1"/>
  <c r="Y4531" i="11"/>
  <c r="H4531" i="11"/>
  <c r="I4531" i="11" s="1"/>
  <c r="J4531" i="11" s="1"/>
  <c r="Y4530" i="11"/>
  <c r="H4530" i="11"/>
  <c r="I4530" i="11" s="1"/>
  <c r="J4530" i="11" s="1"/>
  <c r="Y4529" i="11"/>
  <c r="H4529" i="11"/>
  <c r="I4529" i="11" s="1"/>
  <c r="J4529" i="11" s="1"/>
  <c r="Y4528" i="11"/>
  <c r="H4528" i="11"/>
  <c r="I4528" i="11" s="1"/>
  <c r="J4528" i="11" s="1"/>
  <c r="Y4527" i="11"/>
  <c r="H4527" i="11"/>
  <c r="I4527" i="11" s="1"/>
  <c r="J4527" i="11" s="1"/>
  <c r="H236" i="11"/>
  <c r="I236" i="11" s="1"/>
  <c r="J236" i="11" s="1"/>
  <c r="Y236" i="11"/>
  <c r="D4532" i="11" l="1"/>
  <c r="C4532" i="11"/>
  <c r="D4527" i="11"/>
  <c r="C4527" i="11"/>
  <c r="B4527" i="11"/>
  <c r="F4527" i="11"/>
  <c r="E4527" i="11"/>
  <c r="F4531" i="11"/>
  <c r="E4531" i="11"/>
  <c r="D4531" i="11"/>
  <c r="B4531" i="11"/>
  <c r="C4531" i="11"/>
  <c r="F4533" i="11"/>
  <c r="E4533" i="11"/>
  <c r="B4533" i="11"/>
  <c r="C4533" i="11"/>
  <c r="D4533" i="11"/>
  <c r="E4538" i="11"/>
  <c r="D4538" i="11"/>
  <c r="C4538" i="11"/>
  <c r="B4538" i="11"/>
  <c r="F4538" i="11"/>
  <c r="F4535" i="11"/>
  <c r="C4535" i="11"/>
  <c r="B4535" i="11"/>
  <c r="E4535" i="11"/>
  <c r="D4535" i="11"/>
  <c r="E4529" i="11"/>
  <c r="D4529" i="11"/>
  <c r="C4529" i="11"/>
  <c r="F4529" i="11"/>
  <c r="B4529" i="11"/>
  <c r="F4530" i="11"/>
  <c r="E4530" i="11"/>
  <c r="D4530" i="11"/>
  <c r="C4530" i="11"/>
  <c r="B4530" i="11"/>
  <c r="F4534" i="11"/>
  <c r="C4534" i="11"/>
  <c r="B4534" i="11"/>
  <c r="E4534" i="11"/>
  <c r="D4534" i="11"/>
  <c r="E4536" i="11"/>
  <c r="F4532" i="11"/>
  <c r="E4532" i="11"/>
  <c r="B4532" i="11"/>
  <c r="E4528" i="11"/>
  <c r="D4528" i="11"/>
  <c r="C4528" i="11"/>
  <c r="B4528" i="11"/>
  <c r="F4528" i="11"/>
  <c r="E4537" i="11"/>
  <c r="D4536" i="11"/>
  <c r="C4536" i="11"/>
  <c r="B4536" i="11"/>
  <c r="D4537" i="11"/>
  <c r="C4537" i="11"/>
  <c r="B4537" i="11"/>
  <c r="B236" i="11"/>
  <c r="C236" i="11"/>
  <c r="D236" i="11"/>
  <c r="E236" i="11"/>
  <c r="F236" i="11"/>
  <c r="H1317" i="11" l="1"/>
  <c r="I1317" i="11" s="1"/>
  <c r="J1317" i="11" s="1"/>
  <c r="Y1317" i="11"/>
  <c r="Y2044" i="11"/>
  <c r="H2044" i="11"/>
  <c r="Y2043" i="11"/>
  <c r="H2043" i="11"/>
  <c r="Y2042" i="11"/>
  <c r="H2042" i="11"/>
  <c r="Y2041" i="11"/>
  <c r="H2041" i="11"/>
  <c r="Y2040" i="11"/>
  <c r="H2040" i="11"/>
  <c r="Y2039" i="11"/>
  <c r="H2039" i="11"/>
  <c r="Y2037" i="11"/>
  <c r="H2037" i="11"/>
  <c r="Y2036" i="11"/>
  <c r="H2036" i="11"/>
  <c r="Y2035" i="11"/>
  <c r="H2035" i="11"/>
  <c r="Y2034" i="11"/>
  <c r="H2034" i="11"/>
  <c r="Y2033" i="11"/>
  <c r="H2033" i="11"/>
  <c r="Y2032" i="11"/>
  <c r="H2032" i="11"/>
  <c r="Y2030" i="11"/>
  <c r="H2030" i="11"/>
  <c r="Y2029" i="11"/>
  <c r="H2029" i="11"/>
  <c r="Y2028" i="11"/>
  <c r="H2028" i="11"/>
  <c r="Y2027" i="11"/>
  <c r="H2027" i="11"/>
  <c r="Y1327" i="11"/>
  <c r="H1327" i="11"/>
  <c r="Y1326" i="11"/>
  <c r="H1326" i="11"/>
  <c r="Y1325" i="11"/>
  <c r="H1325" i="11"/>
  <c r="Y1334" i="11"/>
  <c r="H1334" i="11"/>
  <c r="Y1333" i="11"/>
  <c r="H1333" i="11"/>
  <c r="Y1332" i="11"/>
  <c r="H1332" i="11"/>
  <c r="Y1331" i="11"/>
  <c r="H1331" i="11"/>
  <c r="Y1330" i="11"/>
  <c r="H1330" i="11"/>
  <c r="Y1329" i="11"/>
  <c r="H1329" i="11"/>
  <c r="Y1338" i="11"/>
  <c r="H1338" i="11"/>
  <c r="Y1337" i="11"/>
  <c r="H1337" i="11"/>
  <c r="Y1336" i="11"/>
  <c r="H1336" i="11"/>
  <c r="Y1346" i="11"/>
  <c r="H1346" i="11"/>
  <c r="Y1345" i="11"/>
  <c r="H1345" i="11"/>
  <c r="Y1344" i="11"/>
  <c r="H1344" i="11"/>
  <c r="Y1343" i="11"/>
  <c r="H1343" i="11"/>
  <c r="Y1342" i="11"/>
  <c r="H1342" i="11"/>
  <c r="Y1341" i="11"/>
  <c r="H1341" i="11"/>
  <c r="Y1340" i="11"/>
  <c r="H1340" i="11"/>
  <c r="Y1349" i="11"/>
  <c r="H1349" i="11"/>
  <c r="Y1348" i="11"/>
  <c r="H1348" i="11"/>
  <c r="Y1351" i="11"/>
  <c r="H1351" i="11"/>
  <c r="Y1358" i="11"/>
  <c r="H1358" i="11"/>
  <c r="Y1357" i="11"/>
  <c r="H1357" i="11"/>
  <c r="Y1356" i="11"/>
  <c r="H1356" i="11"/>
  <c r="Y1355" i="11"/>
  <c r="H1355" i="11"/>
  <c r="Y1354" i="11"/>
  <c r="H1354" i="11"/>
  <c r="Y1353" i="11"/>
  <c r="H1353" i="11"/>
  <c r="Y1361" i="11"/>
  <c r="H1361" i="11"/>
  <c r="Y1360" i="11"/>
  <c r="H1360" i="11"/>
  <c r="Y1365" i="11"/>
  <c r="H1365" i="11"/>
  <c r="Y1364" i="11"/>
  <c r="H1364" i="11"/>
  <c r="Y1363" i="11"/>
  <c r="H1363" i="11"/>
  <c r="Y1367" i="11"/>
  <c r="H1367" i="11"/>
  <c r="Y1372" i="11"/>
  <c r="H1372" i="11"/>
  <c r="Y1371" i="11"/>
  <c r="H1371" i="11"/>
  <c r="Y1370" i="11"/>
  <c r="H1370" i="11"/>
  <c r="Y1379" i="11"/>
  <c r="H1379" i="11"/>
  <c r="Y1378" i="11"/>
  <c r="H1378" i="11"/>
  <c r="Y1377" i="11"/>
  <c r="H1377" i="11"/>
  <c r="Y1376" i="11"/>
  <c r="H1376" i="11"/>
  <c r="Y1375" i="11"/>
  <c r="H1375" i="11"/>
  <c r="Y1374" i="11"/>
  <c r="H1374" i="11"/>
  <c r="Y1383" i="11"/>
  <c r="H1383" i="11"/>
  <c r="Y1382" i="11"/>
  <c r="H1382" i="11"/>
  <c r="Y1381" i="11"/>
  <c r="H1381" i="11"/>
  <c r="Y1391" i="11"/>
  <c r="H1391" i="11"/>
  <c r="Y1390" i="11"/>
  <c r="H1390" i="11"/>
  <c r="Y1389" i="11"/>
  <c r="H1389" i="11"/>
  <c r="Y1388" i="11"/>
  <c r="H1388" i="11"/>
  <c r="Y1387" i="11"/>
  <c r="H1387" i="11"/>
  <c r="Y1386" i="11"/>
  <c r="H1386" i="11"/>
  <c r="Y1385" i="11"/>
  <c r="H1385" i="11"/>
  <c r="Y1394" i="11"/>
  <c r="H1394" i="11"/>
  <c r="Y1393" i="11"/>
  <c r="H1393" i="11"/>
  <c r="Y1396" i="11"/>
  <c r="H1396" i="11"/>
  <c r="Y1403" i="11"/>
  <c r="H1403" i="11"/>
  <c r="Y1402" i="11"/>
  <c r="H1402" i="11"/>
  <c r="Y1401" i="11"/>
  <c r="H1401" i="11"/>
  <c r="Y1400" i="11"/>
  <c r="H1400" i="11"/>
  <c r="Y1399" i="11"/>
  <c r="H1399" i="11"/>
  <c r="Y1398" i="11"/>
  <c r="H1398" i="11"/>
  <c r="Y1406" i="11"/>
  <c r="H1406" i="11"/>
  <c r="Y1405" i="11"/>
  <c r="H1405" i="11"/>
  <c r="Y1410" i="11"/>
  <c r="H1410" i="11"/>
  <c r="Y1409" i="11"/>
  <c r="H1409" i="11"/>
  <c r="Y1408" i="11"/>
  <c r="H1408" i="11"/>
  <c r="Y1412" i="11"/>
  <c r="H1412" i="11"/>
  <c r="Y1417" i="11"/>
  <c r="H1417" i="11"/>
  <c r="Y1416" i="11"/>
  <c r="H1416" i="11"/>
  <c r="Y1415" i="11"/>
  <c r="H1415" i="11"/>
  <c r="Y1424" i="11"/>
  <c r="H1424" i="11"/>
  <c r="Y1423" i="11"/>
  <c r="H1423" i="11"/>
  <c r="Y1422" i="11"/>
  <c r="H1422" i="11"/>
  <c r="Y1421" i="11"/>
  <c r="H1421" i="11"/>
  <c r="Y1420" i="11"/>
  <c r="H1420" i="11"/>
  <c r="Y1419" i="11"/>
  <c r="H1419" i="11"/>
  <c r="Y1428" i="11"/>
  <c r="H1428" i="11"/>
  <c r="Y1427" i="11"/>
  <c r="H1427" i="11"/>
  <c r="Y1426" i="11"/>
  <c r="H1426" i="11"/>
  <c r="Y1436" i="11"/>
  <c r="H1436" i="11"/>
  <c r="Y1435" i="11"/>
  <c r="H1435" i="11"/>
  <c r="Y1434" i="11"/>
  <c r="H1434" i="11"/>
  <c r="Y1433" i="11"/>
  <c r="H1433" i="11"/>
  <c r="Y1432" i="11"/>
  <c r="H1432" i="11"/>
  <c r="Y1431" i="11"/>
  <c r="H1431" i="11"/>
  <c r="Y1430" i="11"/>
  <c r="H1430" i="11"/>
  <c r="Y1439" i="11"/>
  <c r="H1439" i="11"/>
  <c r="Y1438" i="11"/>
  <c r="H1438" i="11"/>
  <c r="Y1441" i="11"/>
  <c r="H1441" i="11"/>
  <c r="Y1448" i="11"/>
  <c r="H1448" i="11"/>
  <c r="Y1447" i="11"/>
  <c r="H1447" i="11"/>
  <c r="Y1446" i="11"/>
  <c r="H1446" i="11"/>
  <c r="Y1445" i="11"/>
  <c r="H1445" i="11"/>
  <c r="Y1444" i="11"/>
  <c r="H1444" i="11"/>
  <c r="Y1443" i="11"/>
  <c r="H1443" i="11"/>
  <c r="Y1451" i="11"/>
  <c r="H1451" i="11"/>
  <c r="Y1450" i="11"/>
  <c r="H1450" i="11"/>
  <c r="Y1455" i="11"/>
  <c r="H1455" i="11"/>
  <c r="Y1454" i="11"/>
  <c r="H1454" i="11"/>
  <c r="Y1453" i="11"/>
  <c r="H1453" i="11"/>
  <c r="Y1457" i="11"/>
  <c r="H1457" i="11"/>
  <c r="Y1282" i="11"/>
  <c r="H1282" i="11"/>
  <c r="Y1281" i="11"/>
  <c r="H1281" i="11"/>
  <c r="Y1280" i="11"/>
  <c r="H1280" i="11"/>
  <c r="Y1289" i="11"/>
  <c r="H1289" i="11"/>
  <c r="Y1288" i="11"/>
  <c r="H1288" i="11"/>
  <c r="Y1287" i="11"/>
  <c r="H1287" i="11"/>
  <c r="Y1286" i="11"/>
  <c r="H1286" i="11"/>
  <c r="Y1285" i="11"/>
  <c r="H1285" i="11"/>
  <c r="Y1284" i="11"/>
  <c r="H1284" i="11"/>
  <c r="Y1293" i="11"/>
  <c r="H1293" i="11"/>
  <c r="Y1292" i="11"/>
  <c r="H1292" i="11"/>
  <c r="Y1291" i="11"/>
  <c r="H1291" i="11"/>
  <c r="Y1301" i="11"/>
  <c r="H1301" i="11"/>
  <c r="Y1300" i="11"/>
  <c r="H1300" i="11"/>
  <c r="Y1299" i="11"/>
  <c r="H1299" i="11"/>
  <c r="Y1298" i="11"/>
  <c r="H1298" i="11"/>
  <c r="Y1297" i="11"/>
  <c r="H1297" i="11"/>
  <c r="Y1296" i="11"/>
  <c r="H1296" i="11"/>
  <c r="Y1295" i="11"/>
  <c r="H1295" i="11"/>
  <c r="Y1304" i="11"/>
  <c r="H1304" i="11"/>
  <c r="Y1303" i="11"/>
  <c r="H1303" i="11"/>
  <c r="Y1306" i="11"/>
  <c r="H1306" i="11"/>
  <c r="Y1313" i="11"/>
  <c r="H1313" i="11"/>
  <c r="Y1312" i="11"/>
  <c r="H1312" i="11"/>
  <c r="Y1311" i="11"/>
  <c r="H1311" i="11"/>
  <c r="Y1310" i="11"/>
  <c r="H1310" i="11"/>
  <c r="Y1309" i="11"/>
  <c r="H1309" i="11"/>
  <c r="Y1308" i="11"/>
  <c r="H1308" i="11"/>
  <c r="Y1316" i="11"/>
  <c r="H1316" i="11"/>
  <c r="Y1315" i="11"/>
  <c r="H1315" i="11"/>
  <c r="Y1320" i="11"/>
  <c r="H1320" i="11"/>
  <c r="Y1319" i="11"/>
  <c r="H1319" i="11"/>
  <c r="Y1318" i="11"/>
  <c r="H1318" i="11"/>
  <c r="Y1322" i="11"/>
  <c r="H1322" i="11"/>
  <c r="Y1081" i="11"/>
  <c r="H1081" i="11"/>
  <c r="Y1080" i="11"/>
  <c r="H1080" i="11"/>
  <c r="Y1079" i="11"/>
  <c r="H1079" i="11"/>
  <c r="Y1077" i="11"/>
  <c r="H1077" i="11"/>
  <c r="Y1076" i="11"/>
  <c r="H1076" i="11"/>
  <c r="Y1075" i="11"/>
  <c r="H1075" i="11"/>
  <c r="Y1074" i="11"/>
  <c r="H1074" i="11"/>
  <c r="Y1066" i="11"/>
  <c r="H1066" i="11"/>
  <c r="Y1065" i="11"/>
  <c r="H1065" i="11"/>
  <c r="Y1064" i="11"/>
  <c r="H1064" i="11"/>
  <c r="Y1062" i="11"/>
  <c r="H1062" i="11"/>
  <c r="Y1061" i="11"/>
  <c r="H1061" i="11"/>
  <c r="Y1060" i="11"/>
  <c r="H1060" i="11"/>
  <c r="Y1059" i="11"/>
  <c r="H1059" i="11"/>
  <c r="Y1034" i="11"/>
  <c r="H1034" i="11"/>
  <c r="Y1033" i="11"/>
  <c r="H1033" i="11"/>
  <c r="Y1032" i="11"/>
  <c r="H1032" i="11"/>
  <c r="Y1031" i="11"/>
  <c r="H1031" i="11"/>
  <c r="Y1002" i="11"/>
  <c r="H1002" i="11"/>
  <c r="Y1005" i="11"/>
  <c r="H1005" i="11"/>
  <c r="Y1001" i="11"/>
  <c r="H1001" i="11"/>
  <c r="Y999" i="11"/>
  <c r="H999" i="11"/>
  <c r="Y998" i="11"/>
  <c r="H998" i="11"/>
  <c r="Y997" i="11"/>
  <c r="H997" i="11"/>
  <c r="Y996" i="11"/>
  <c r="H996" i="11"/>
  <c r="Y824" i="11"/>
  <c r="H824" i="11"/>
  <c r="Y823" i="11"/>
  <c r="H823" i="11"/>
  <c r="Y822" i="11"/>
  <c r="H822" i="11"/>
  <c r="Y820" i="11"/>
  <c r="H820" i="11"/>
  <c r="Y819" i="11"/>
  <c r="H819" i="11"/>
  <c r="Y818" i="11"/>
  <c r="H818" i="11"/>
  <c r="Y817" i="11"/>
  <c r="H817" i="11"/>
  <c r="Y808" i="11"/>
  <c r="H808" i="11"/>
  <c r="Y807" i="11"/>
  <c r="H807" i="11"/>
  <c r="Y806" i="11"/>
  <c r="H806" i="11"/>
  <c r="Y804" i="11"/>
  <c r="H804" i="11"/>
  <c r="Y803" i="11"/>
  <c r="H803" i="11"/>
  <c r="Y802" i="11"/>
  <c r="H802" i="11"/>
  <c r="Y801" i="11"/>
  <c r="H801" i="11"/>
  <c r="Y763" i="11"/>
  <c r="H763" i="11"/>
  <c r="Y762" i="11"/>
  <c r="H762" i="11"/>
  <c r="Y761" i="11"/>
  <c r="H761" i="11"/>
  <c r="Y760" i="11"/>
  <c r="H760" i="11"/>
  <c r="Y686" i="11"/>
  <c r="H686" i="11"/>
  <c r="Y685" i="11"/>
  <c r="H685" i="11"/>
  <c r="Y684" i="11"/>
  <c r="H684" i="11"/>
  <c r="Y683" i="11"/>
  <c r="H683" i="11"/>
  <c r="Y646" i="11"/>
  <c r="H646" i="11"/>
  <c r="Y645" i="11"/>
  <c r="H645" i="11"/>
  <c r="Y644" i="11"/>
  <c r="H644" i="11"/>
  <c r="Y643" i="11"/>
  <c r="H643" i="11"/>
  <c r="Y618" i="11"/>
  <c r="H618" i="11"/>
  <c r="Y617" i="11"/>
  <c r="H617" i="11"/>
  <c r="Y616" i="11"/>
  <c r="H616" i="11"/>
  <c r="Y615" i="11"/>
  <c r="H615" i="11"/>
  <c r="Y604" i="11"/>
  <c r="H604" i="11"/>
  <c r="Y603" i="11"/>
  <c r="H603" i="11"/>
  <c r="Y602" i="11"/>
  <c r="H602" i="11"/>
  <c r="Y601" i="11"/>
  <c r="H601" i="11"/>
  <c r="Y590" i="11"/>
  <c r="H590" i="11"/>
  <c r="Y589" i="11"/>
  <c r="H589" i="11"/>
  <c r="Y588" i="11"/>
  <c r="H588" i="11"/>
  <c r="Y586" i="11"/>
  <c r="H586" i="11"/>
  <c r="Y585" i="11"/>
  <c r="H585" i="11"/>
  <c r="Y584" i="11"/>
  <c r="H584" i="11"/>
  <c r="Y583" i="11"/>
  <c r="H583" i="11"/>
  <c r="Y574" i="11"/>
  <c r="H574" i="11"/>
  <c r="Y573" i="11"/>
  <c r="H573" i="11"/>
  <c r="Y572" i="11"/>
  <c r="H572" i="11"/>
  <c r="Y570" i="11"/>
  <c r="H570" i="11"/>
  <c r="Y569" i="11"/>
  <c r="H569" i="11"/>
  <c r="Y568" i="11"/>
  <c r="H568" i="11"/>
  <c r="Y567" i="11"/>
  <c r="H567" i="11"/>
  <c r="Y559" i="11"/>
  <c r="H559" i="11"/>
  <c r="Y554" i="11"/>
  <c r="H554" i="11"/>
  <c r="Y547" i="11"/>
  <c r="H547" i="11"/>
  <c r="Y536" i="11"/>
  <c r="H536" i="11"/>
  <c r="Y535" i="11"/>
  <c r="H535" i="11"/>
  <c r="Y534" i="11"/>
  <c r="H534" i="11"/>
  <c r="Y533" i="11"/>
  <c r="H533" i="11"/>
  <c r="Y516" i="11"/>
  <c r="H516" i="11"/>
  <c r="Y527" i="11"/>
  <c r="H527" i="11"/>
  <c r="Y522" i="11"/>
  <c r="H522" i="11"/>
  <c r="Y505" i="11"/>
  <c r="H505" i="11"/>
  <c r="Y504" i="11"/>
  <c r="H504" i="11"/>
  <c r="Y503" i="11"/>
  <c r="H503" i="11"/>
  <c r="Y502" i="11"/>
  <c r="H502" i="11"/>
  <c r="Y490" i="11"/>
  <c r="H490" i="11"/>
  <c r="Y489" i="11"/>
  <c r="H489" i="11"/>
  <c r="Y488" i="11"/>
  <c r="H488" i="11"/>
  <c r="Y494" i="11"/>
  <c r="H494" i="11"/>
  <c r="Y486" i="11"/>
  <c r="H486" i="11"/>
  <c r="Y485" i="11"/>
  <c r="H485" i="11"/>
  <c r="Y484" i="11"/>
  <c r="H484" i="11"/>
  <c r="Y475" i="11"/>
  <c r="H475" i="11"/>
  <c r="Y465" i="11"/>
  <c r="H465" i="11"/>
  <c r="Y464" i="11"/>
  <c r="H464" i="11"/>
  <c r="Y462" i="11"/>
  <c r="H462" i="11"/>
  <c r="Y461" i="11"/>
  <c r="H461" i="11"/>
  <c r="Y460" i="11"/>
  <c r="H460" i="11"/>
  <c r="Y459" i="11"/>
  <c r="H459" i="11"/>
  <c r="Y393" i="11"/>
  <c r="H393" i="11"/>
  <c r="Y383" i="11"/>
  <c r="H383" i="11"/>
  <c r="Y382" i="11"/>
  <c r="H382" i="11"/>
  <c r="Y381" i="11"/>
  <c r="H381" i="11"/>
  <c r="Y363" i="11"/>
  <c r="H363" i="11"/>
  <c r="Y362" i="11"/>
  <c r="H362" i="11"/>
  <c r="Y361" i="11"/>
  <c r="H361" i="11"/>
  <c r="Y372" i="11"/>
  <c r="H372" i="11"/>
  <c r="Y344" i="11"/>
  <c r="H344" i="11"/>
  <c r="Y338" i="11"/>
  <c r="H338" i="11"/>
  <c r="Y337" i="11"/>
  <c r="H337" i="11"/>
  <c r="Y335" i="11"/>
  <c r="H335" i="11"/>
  <c r="Y334" i="11"/>
  <c r="H334" i="11"/>
  <c r="Y333" i="11"/>
  <c r="H333" i="11"/>
  <c r="Y332" i="11"/>
  <c r="H332" i="11"/>
  <c r="Y324" i="11"/>
  <c r="H324" i="11"/>
  <c r="Y323" i="11"/>
  <c r="H323" i="11"/>
  <c r="Y322" i="11"/>
  <c r="H322" i="11"/>
  <c r="Y320" i="11"/>
  <c r="H320" i="11"/>
  <c r="Y319" i="11"/>
  <c r="H319" i="11"/>
  <c r="Y318" i="11"/>
  <c r="H318" i="11"/>
  <c r="Y317" i="11"/>
  <c r="H317" i="11"/>
  <c r="Y307" i="11"/>
  <c r="H307" i="11"/>
  <c r="Y306" i="11"/>
  <c r="H306" i="11"/>
  <c r="Y305" i="11"/>
  <c r="H305" i="11"/>
  <c r="Y303" i="11"/>
  <c r="H303" i="11"/>
  <c r="Y302" i="11"/>
  <c r="H302" i="11"/>
  <c r="Y301" i="11"/>
  <c r="H301" i="11"/>
  <c r="Y300" i="11"/>
  <c r="H300" i="11"/>
  <c r="Y289" i="11"/>
  <c r="H289" i="11"/>
  <c r="Y288" i="11"/>
  <c r="H288" i="11"/>
  <c r="Y287" i="11"/>
  <c r="H287" i="11"/>
  <c r="Y285" i="11"/>
  <c r="H285" i="11"/>
  <c r="Y284" i="11"/>
  <c r="H284" i="11"/>
  <c r="Y283" i="11"/>
  <c r="H283" i="11"/>
  <c r="Y282" i="11"/>
  <c r="H282" i="11"/>
  <c r="Y271" i="11"/>
  <c r="H271" i="11"/>
  <c r="Y270" i="11"/>
  <c r="H270" i="11"/>
  <c r="Y264" i="11"/>
  <c r="H264" i="11"/>
  <c r="Y265" i="11"/>
  <c r="H265" i="11"/>
  <c r="Y262" i="11"/>
  <c r="H262" i="11"/>
  <c r="Y261" i="11"/>
  <c r="H261" i="11"/>
  <c r="Y260" i="11"/>
  <c r="H260" i="11"/>
  <c r="Y250" i="11"/>
  <c r="H250" i="11"/>
  <c r="Y249" i="11"/>
  <c r="H249" i="11"/>
  <c r="Y248" i="11"/>
  <c r="H248" i="11"/>
  <c r="Y246" i="11"/>
  <c r="H246" i="11"/>
  <c r="Y245" i="11"/>
  <c r="H245" i="11"/>
  <c r="Y244" i="11"/>
  <c r="H244" i="11"/>
  <c r="Y243" i="11"/>
  <c r="H243" i="11"/>
  <c r="Y234" i="11"/>
  <c r="H234" i="11"/>
  <c r="Y233" i="11"/>
  <c r="H233" i="11"/>
  <c r="Y232" i="11"/>
  <c r="H232" i="11"/>
  <c r="Y230" i="11"/>
  <c r="H230" i="11"/>
  <c r="Y229" i="11"/>
  <c r="H229" i="11"/>
  <c r="Y228" i="11"/>
  <c r="H228" i="11"/>
  <c r="Y227" i="11"/>
  <c r="H227" i="11"/>
  <c r="Y218" i="11"/>
  <c r="H218" i="11"/>
  <c r="Y217" i="11"/>
  <c r="H217" i="11"/>
  <c r="Y216" i="11"/>
  <c r="H216" i="11"/>
  <c r="Y214" i="11"/>
  <c r="H214" i="11"/>
  <c r="Y213" i="11"/>
  <c r="H213" i="11"/>
  <c r="Y212" i="11"/>
  <c r="H212" i="11"/>
  <c r="Y211" i="11"/>
  <c r="H211" i="11"/>
  <c r="Y202" i="11"/>
  <c r="H202" i="11"/>
  <c r="Y201" i="11"/>
  <c r="H201" i="11"/>
  <c r="Y200" i="11"/>
  <c r="H200" i="11"/>
  <c r="Y198" i="11"/>
  <c r="H198" i="11"/>
  <c r="Y197" i="11"/>
  <c r="H197" i="11"/>
  <c r="Y196" i="11"/>
  <c r="H196" i="11"/>
  <c r="Y195" i="11"/>
  <c r="H195" i="11"/>
  <c r="Y186" i="11"/>
  <c r="H186" i="11"/>
  <c r="Y185" i="11"/>
  <c r="H185" i="11"/>
  <c r="Y184" i="11"/>
  <c r="H184" i="11"/>
  <c r="Y182" i="11"/>
  <c r="H182" i="11"/>
  <c r="Y181" i="11"/>
  <c r="H181" i="11"/>
  <c r="Y180" i="11"/>
  <c r="H180" i="11"/>
  <c r="Y179" i="11"/>
  <c r="H179" i="11"/>
  <c r="Y62" i="11"/>
  <c r="H62" i="11"/>
  <c r="Y61" i="11"/>
  <c r="H61" i="11"/>
  <c r="Y60" i="11"/>
  <c r="H60" i="11"/>
  <c r="Y26" i="11"/>
  <c r="H26" i="11"/>
  <c r="Y25" i="11"/>
  <c r="H25" i="11"/>
  <c r="Y24" i="11"/>
  <c r="H24" i="11"/>
  <c r="Y23" i="11"/>
  <c r="H23" i="11"/>
  <c r="H17" i="11"/>
  <c r="I17" i="11" s="1"/>
  <c r="J17" i="11" s="1"/>
  <c r="Y17" i="11"/>
  <c r="Y247" i="11"/>
  <c r="H247" i="11"/>
  <c r="I247" i="11" s="1"/>
  <c r="J247" i="11" s="1"/>
  <c r="Y242" i="11"/>
  <c r="H242" i="11"/>
  <c r="I242" i="11" s="1"/>
  <c r="J242" i="11" s="1"/>
  <c r="B1317" i="11" l="1"/>
  <c r="C1317" i="11"/>
  <c r="D1317" i="11"/>
  <c r="E1317" i="11"/>
  <c r="F1317" i="11"/>
  <c r="I26" i="11"/>
  <c r="J26" i="11" s="1"/>
  <c r="D26" i="11" s="1"/>
  <c r="I186" i="11"/>
  <c r="J186" i="11" s="1"/>
  <c r="C186" i="11" s="1"/>
  <c r="I197" i="11"/>
  <c r="J197" i="11" s="1"/>
  <c r="F197" i="11" s="1"/>
  <c r="I213" i="11"/>
  <c r="J213" i="11" s="1"/>
  <c r="I229" i="11"/>
  <c r="J229" i="11" s="1"/>
  <c r="I288" i="11"/>
  <c r="J288" i="11" s="1"/>
  <c r="I302" i="11"/>
  <c r="J302" i="11" s="1"/>
  <c r="I334" i="11"/>
  <c r="J334" i="11" s="1"/>
  <c r="D334" i="11" s="1"/>
  <c r="I586" i="11"/>
  <c r="J586" i="11" s="1"/>
  <c r="I323" i="11"/>
  <c r="J323" i="11" s="1"/>
  <c r="I289" i="11"/>
  <c r="J289" i="11" s="1"/>
  <c r="C289" i="11" s="1"/>
  <c r="I686" i="11"/>
  <c r="J686" i="11" s="1"/>
  <c r="I820" i="11"/>
  <c r="J820" i="11" s="1"/>
  <c r="I1034" i="11"/>
  <c r="J1034" i="11" s="1"/>
  <c r="I198" i="11"/>
  <c r="J198" i="11" s="1"/>
  <c r="I214" i="11"/>
  <c r="J214" i="11" s="1"/>
  <c r="I230" i="11"/>
  <c r="J230" i="11" s="1"/>
  <c r="I270" i="11"/>
  <c r="J270" i="11" s="1"/>
  <c r="F270" i="11" s="1"/>
  <c r="I303" i="11"/>
  <c r="J303" i="11" s="1"/>
  <c r="I324" i="11"/>
  <c r="J324" i="11" s="1"/>
  <c r="I335" i="11"/>
  <c r="J335" i="11" s="1"/>
  <c r="I475" i="11"/>
  <c r="J475" i="11" s="1"/>
  <c r="I261" i="11"/>
  <c r="J261" i="11" s="1"/>
  <c r="I361" i="11"/>
  <c r="J361" i="11" s="1"/>
  <c r="I271" i="11"/>
  <c r="J271" i="11" s="1"/>
  <c r="I393" i="11"/>
  <c r="J393" i="11" s="1"/>
  <c r="I505" i="11"/>
  <c r="J505" i="11" s="1"/>
  <c r="I570" i="11"/>
  <c r="J570" i="11" s="1"/>
  <c r="I604" i="11"/>
  <c r="J604" i="11" s="1"/>
  <c r="I763" i="11"/>
  <c r="J763" i="11" s="1"/>
  <c r="I249" i="11"/>
  <c r="J249" i="11" s="1"/>
  <c r="F249" i="11" s="1"/>
  <c r="I25" i="11"/>
  <c r="J25" i="11" s="1"/>
  <c r="B25" i="11" s="1"/>
  <c r="I536" i="11"/>
  <c r="J536" i="11" s="1"/>
  <c r="I262" i="11"/>
  <c r="J262" i="11" s="1"/>
  <c r="I319" i="11"/>
  <c r="J319" i="11" s="1"/>
  <c r="I362" i="11"/>
  <c r="J362" i="11" s="1"/>
  <c r="I338" i="11"/>
  <c r="J338" i="11" s="1"/>
  <c r="I250" i="11"/>
  <c r="J250" i="11" s="1"/>
  <c r="I618" i="11"/>
  <c r="J618" i="11" s="1"/>
  <c r="I804" i="11"/>
  <c r="J804" i="11" s="1"/>
  <c r="I999" i="11"/>
  <c r="J999" i="11" s="1"/>
  <c r="I2043" i="11"/>
  <c r="J2043" i="11" s="1"/>
  <c r="E2043" i="11" s="1"/>
  <c r="I2034" i="11"/>
  <c r="J2034" i="11" s="1"/>
  <c r="I2029" i="11"/>
  <c r="J2029" i="11" s="1"/>
  <c r="I1327" i="11"/>
  <c r="J1327" i="11" s="1"/>
  <c r="D1327" i="11" s="1"/>
  <c r="I1331" i="11"/>
  <c r="J1331" i="11" s="1"/>
  <c r="I1338" i="11"/>
  <c r="J1338" i="11" s="1"/>
  <c r="I1346" i="11"/>
  <c r="J1346" i="11" s="1"/>
  <c r="F1346" i="11" s="1"/>
  <c r="I1342" i="11"/>
  <c r="J1342" i="11" s="1"/>
  <c r="C1342" i="11" s="1"/>
  <c r="I1355" i="11"/>
  <c r="J1355" i="11" s="1"/>
  <c r="I1365" i="11"/>
  <c r="J1365" i="11" s="1"/>
  <c r="I1372" i="11"/>
  <c r="J1372" i="11" s="1"/>
  <c r="I1376" i="11"/>
  <c r="J1376" i="11" s="1"/>
  <c r="I1383" i="11"/>
  <c r="J1383" i="11" s="1"/>
  <c r="I1391" i="11"/>
  <c r="J1391" i="11" s="1"/>
  <c r="F1391" i="11" s="1"/>
  <c r="I1387" i="11"/>
  <c r="J1387" i="11" s="1"/>
  <c r="F1387" i="11" s="1"/>
  <c r="I1400" i="11"/>
  <c r="J1400" i="11" s="1"/>
  <c r="I1410" i="11"/>
  <c r="J1410" i="11" s="1"/>
  <c r="I1417" i="11"/>
  <c r="J1417" i="11" s="1"/>
  <c r="I1421" i="11"/>
  <c r="J1421" i="11" s="1"/>
  <c r="I1428" i="11"/>
  <c r="J1428" i="11" s="1"/>
  <c r="I1436" i="11"/>
  <c r="J1436" i="11" s="1"/>
  <c r="I1432" i="11"/>
  <c r="J1432" i="11" s="1"/>
  <c r="I1445" i="11"/>
  <c r="J1445" i="11" s="1"/>
  <c r="I1288" i="11"/>
  <c r="J1288" i="11" s="1"/>
  <c r="F1288" i="11" s="1"/>
  <c r="I1299" i="11"/>
  <c r="J1299" i="11" s="1"/>
  <c r="I1312" i="11"/>
  <c r="J1312" i="11" s="1"/>
  <c r="I2042" i="11"/>
  <c r="J2042" i="11" s="1"/>
  <c r="I2037" i="11"/>
  <c r="J2037" i="11" s="1"/>
  <c r="I1334" i="11"/>
  <c r="J1334" i="11" s="1"/>
  <c r="I1337" i="11"/>
  <c r="J1337" i="11" s="1"/>
  <c r="I1345" i="11"/>
  <c r="J1345" i="11" s="1"/>
  <c r="I1341" i="11"/>
  <c r="J1341" i="11" s="1"/>
  <c r="I1358" i="11"/>
  <c r="J1358" i="11" s="1"/>
  <c r="I1354" i="11"/>
  <c r="J1354" i="11" s="1"/>
  <c r="I1361" i="11"/>
  <c r="J1361" i="11" s="1"/>
  <c r="I1364" i="11"/>
  <c r="J1364" i="11" s="1"/>
  <c r="I1371" i="11"/>
  <c r="J1371" i="11" s="1"/>
  <c r="I1379" i="11"/>
  <c r="J1379" i="11" s="1"/>
  <c r="I1382" i="11"/>
  <c r="J1382" i="11" s="1"/>
  <c r="I1390" i="11"/>
  <c r="J1390" i="11" s="1"/>
  <c r="I1386" i="11"/>
  <c r="J1386" i="11" s="1"/>
  <c r="I1403" i="11"/>
  <c r="J1403" i="11" s="1"/>
  <c r="I1399" i="11"/>
  <c r="J1399" i="11" s="1"/>
  <c r="I1406" i="11"/>
  <c r="J1406" i="11" s="1"/>
  <c r="D1406" i="11" s="1"/>
  <c r="I1416" i="11"/>
  <c r="J1416" i="11" s="1"/>
  <c r="I1424" i="11"/>
  <c r="J1424" i="11" s="1"/>
  <c r="I1420" i="11"/>
  <c r="J1420" i="11" s="1"/>
  <c r="F1420" i="11" s="1"/>
  <c r="I1427" i="11"/>
  <c r="J1427" i="11" s="1"/>
  <c r="I1435" i="11"/>
  <c r="J1435" i="11" s="1"/>
  <c r="I1439" i="11"/>
  <c r="J1439" i="11" s="1"/>
  <c r="I1448" i="11"/>
  <c r="J1448" i="11" s="1"/>
  <c r="I1455" i="11"/>
  <c r="J1455" i="11" s="1"/>
  <c r="I1287" i="11"/>
  <c r="J1287" i="11" s="1"/>
  <c r="I1298" i="11"/>
  <c r="J1298" i="11" s="1"/>
  <c r="I1311" i="11"/>
  <c r="J1311" i="11" s="1"/>
  <c r="I1077" i="11"/>
  <c r="J1077" i="11" s="1"/>
  <c r="I2041" i="11"/>
  <c r="J2041" i="11" s="1"/>
  <c r="I2036" i="11"/>
  <c r="J2036" i="11" s="1"/>
  <c r="F2036" i="11" s="1"/>
  <c r="I1333" i="11"/>
  <c r="J1333" i="11" s="1"/>
  <c r="I1344" i="11"/>
  <c r="J1344" i="11" s="1"/>
  <c r="I1357" i="11"/>
  <c r="J1357" i="11" s="1"/>
  <c r="F1357" i="11" s="1"/>
  <c r="I1378" i="11"/>
  <c r="J1378" i="11" s="1"/>
  <c r="E1378" i="11" s="1"/>
  <c r="I1389" i="11"/>
  <c r="J1389" i="11" s="1"/>
  <c r="F1389" i="11" s="1"/>
  <c r="I1402" i="11"/>
  <c r="J1402" i="11" s="1"/>
  <c r="B1402" i="11" s="1"/>
  <c r="I1423" i="11"/>
  <c r="J1423" i="11" s="1"/>
  <c r="I1434" i="11"/>
  <c r="J1434" i="11" s="1"/>
  <c r="I1447" i="11"/>
  <c r="J1447" i="11" s="1"/>
  <c r="B1447" i="11" s="1"/>
  <c r="I1454" i="11"/>
  <c r="J1454" i="11" s="1"/>
  <c r="I1282" i="11"/>
  <c r="J1282" i="11" s="1"/>
  <c r="I2044" i="11"/>
  <c r="J2044" i="11" s="1"/>
  <c r="I2035" i="11"/>
  <c r="J2035" i="11" s="1"/>
  <c r="I2030" i="11"/>
  <c r="J2030" i="11" s="1"/>
  <c r="I1332" i="11"/>
  <c r="J1332" i="11" s="1"/>
  <c r="I1343" i="11"/>
  <c r="J1343" i="11" s="1"/>
  <c r="I1356" i="11"/>
  <c r="J1356" i="11" s="1"/>
  <c r="I1377" i="11"/>
  <c r="J1377" i="11" s="1"/>
  <c r="I1388" i="11"/>
  <c r="J1388" i="11" s="1"/>
  <c r="I1401" i="11"/>
  <c r="J1401" i="11" s="1"/>
  <c r="I1422" i="11"/>
  <c r="J1422" i="11" s="1"/>
  <c r="I1433" i="11"/>
  <c r="J1433" i="11" s="1"/>
  <c r="I1446" i="11"/>
  <c r="J1446" i="11" s="1"/>
  <c r="I1281" i="11"/>
  <c r="J1281" i="11" s="1"/>
  <c r="I1289" i="11"/>
  <c r="J1289" i="11" s="1"/>
  <c r="I1285" i="11"/>
  <c r="J1285" i="11" s="1"/>
  <c r="I1292" i="11"/>
  <c r="J1292" i="11" s="1"/>
  <c r="I1300" i="11"/>
  <c r="J1300" i="11" s="1"/>
  <c r="I1304" i="11"/>
  <c r="J1304" i="11" s="1"/>
  <c r="I1313" i="11"/>
  <c r="J1313" i="11" s="1"/>
  <c r="I1309" i="11"/>
  <c r="J1309" i="11" s="1"/>
  <c r="I1319" i="11"/>
  <c r="J1319" i="11" s="1"/>
  <c r="I1080" i="11"/>
  <c r="J1080" i="11" s="1"/>
  <c r="I1075" i="11"/>
  <c r="J1075" i="11" s="1"/>
  <c r="I1297" i="11"/>
  <c r="J1297" i="11" s="1"/>
  <c r="I1320" i="11"/>
  <c r="J1320" i="11" s="1"/>
  <c r="F1320" i="11" s="1"/>
  <c r="I1066" i="11"/>
  <c r="J1066" i="11" s="1"/>
  <c r="B1066" i="11" s="1"/>
  <c r="I1061" i="11"/>
  <c r="J1061" i="11" s="1"/>
  <c r="I1033" i="11"/>
  <c r="J1033" i="11" s="1"/>
  <c r="I1002" i="11"/>
  <c r="J1002" i="11" s="1"/>
  <c r="I998" i="11"/>
  <c r="J998" i="11" s="1"/>
  <c r="I824" i="11"/>
  <c r="J824" i="11" s="1"/>
  <c r="C824" i="11" s="1"/>
  <c r="I819" i="11"/>
  <c r="J819" i="11" s="1"/>
  <c r="I808" i="11"/>
  <c r="J808" i="11" s="1"/>
  <c r="I803" i="11"/>
  <c r="J803" i="11" s="1"/>
  <c r="I762" i="11"/>
  <c r="J762" i="11" s="1"/>
  <c r="I645" i="11"/>
  <c r="J645" i="11" s="1"/>
  <c r="I617" i="11"/>
  <c r="J617" i="11" s="1"/>
  <c r="I603" i="11"/>
  <c r="J603" i="11" s="1"/>
  <c r="I590" i="11"/>
  <c r="J590" i="11" s="1"/>
  <c r="I585" i="11"/>
  <c r="J585" i="11" s="1"/>
  <c r="I574" i="11"/>
  <c r="J574" i="11" s="1"/>
  <c r="I569" i="11"/>
  <c r="J569" i="11" s="1"/>
  <c r="F569" i="11" s="1"/>
  <c r="I559" i="11"/>
  <c r="J559" i="11" s="1"/>
  <c r="I535" i="11"/>
  <c r="J535" i="11" s="1"/>
  <c r="B535" i="11" s="1"/>
  <c r="I516" i="11"/>
  <c r="J516" i="11" s="1"/>
  <c r="I504" i="11"/>
  <c r="J504" i="11" s="1"/>
  <c r="I490" i="11"/>
  <c r="J490" i="11" s="1"/>
  <c r="I486" i="11"/>
  <c r="J486" i="11" s="1"/>
  <c r="I1310" i="11"/>
  <c r="J1310" i="11" s="1"/>
  <c r="I1076" i="11"/>
  <c r="J1076" i="11" s="1"/>
  <c r="F1076" i="11" s="1"/>
  <c r="I1301" i="11"/>
  <c r="J1301" i="11" s="1"/>
  <c r="I1065" i="11"/>
  <c r="J1065" i="11" s="1"/>
  <c r="I1032" i="11"/>
  <c r="J1032" i="11" s="1"/>
  <c r="I1005" i="11"/>
  <c r="J1005" i="11" s="1"/>
  <c r="I823" i="11"/>
  <c r="J823" i="11" s="1"/>
  <c r="I818" i="11"/>
  <c r="J818" i="11" s="1"/>
  <c r="I807" i="11"/>
  <c r="J807" i="11" s="1"/>
  <c r="I802" i="11"/>
  <c r="J802" i="11" s="1"/>
  <c r="I644" i="11"/>
  <c r="J644" i="11" s="1"/>
  <c r="I616" i="11"/>
  <c r="J616" i="11" s="1"/>
  <c r="I584" i="11"/>
  <c r="J584" i="11" s="1"/>
  <c r="I573" i="11"/>
  <c r="J573" i="11" s="1"/>
  <c r="I554" i="11"/>
  <c r="J554" i="11" s="1"/>
  <c r="I534" i="11"/>
  <c r="J534" i="11" s="1"/>
  <c r="I527" i="11"/>
  <c r="J527" i="11" s="1"/>
  <c r="I503" i="11"/>
  <c r="J503" i="11" s="1"/>
  <c r="I489" i="11"/>
  <c r="J489" i="11" s="1"/>
  <c r="I465" i="11"/>
  <c r="J465" i="11" s="1"/>
  <c r="F465" i="11" s="1"/>
  <c r="I460" i="11"/>
  <c r="J460" i="11" s="1"/>
  <c r="I1081" i="11"/>
  <c r="J1081" i="11" s="1"/>
  <c r="I1286" i="11"/>
  <c r="J1286" i="11" s="1"/>
  <c r="F1286" i="11" s="1"/>
  <c r="I1293" i="11"/>
  <c r="J1293" i="11" s="1"/>
  <c r="I61" i="11"/>
  <c r="J61" i="11" s="1"/>
  <c r="I180" i="11"/>
  <c r="J180" i="11" s="1"/>
  <c r="I185" i="11"/>
  <c r="J185" i="11" s="1"/>
  <c r="E185" i="11" s="1"/>
  <c r="I196" i="11"/>
  <c r="J196" i="11" s="1"/>
  <c r="I212" i="11"/>
  <c r="J212" i="11" s="1"/>
  <c r="I228" i="11"/>
  <c r="J228" i="11" s="1"/>
  <c r="I233" i="11"/>
  <c r="J233" i="11" s="1"/>
  <c r="I245" i="11"/>
  <c r="J245" i="11" s="1"/>
  <c r="I265" i="11"/>
  <c r="J265" i="11" s="1"/>
  <c r="I307" i="11"/>
  <c r="J307" i="11" s="1"/>
  <c r="I320" i="11"/>
  <c r="J320" i="11" s="1"/>
  <c r="I344" i="11"/>
  <c r="J344" i="11" s="1"/>
  <c r="I363" i="11"/>
  <c r="J363" i="11" s="1"/>
  <c r="I461" i="11"/>
  <c r="J461" i="11" s="1"/>
  <c r="I646" i="11"/>
  <c r="J646" i="11" s="1"/>
  <c r="I24" i="11"/>
  <c r="J24" i="11" s="1"/>
  <c r="B24" i="11" s="1"/>
  <c r="I301" i="11"/>
  <c r="J301" i="11" s="1"/>
  <c r="I1062" i="11"/>
  <c r="J1062" i="11" s="1"/>
  <c r="I494" i="11"/>
  <c r="J494" i="11" s="1"/>
  <c r="I462" i="11"/>
  <c r="J462" i="11" s="1"/>
  <c r="I246" i="11"/>
  <c r="J246" i="11" s="1"/>
  <c r="I234" i="11"/>
  <c r="J234" i="11" s="1"/>
  <c r="I181" i="11"/>
  <c r="J181" i="11" s="1"/>
  <c r="I182" i="11"/>
  <c r="J182" i="11" s="1"/>
  <c r="I62" i="11"/>
  <c r="J62" i="11" s="1"/>
  <c r="B17" i="11"/>
  <c r="D17" i="11"/>
  <c r="E242" i="11"/>
  <c r="D242" i="11"/>
  <c r="F242" i="11"/>
  <c r="C242" i="11"/>
  <c r="B242" i="11"/>
  <c r="D247" i="11"/>
  <c r="E247" i="11"/>
  <c r="F247" i="11"/>
  <c r="C247" i="11"/>
  <c r="B247" i="11"/>
  <c r="T2" i="11" l="1"/>
  <c r="I1308" i="11"/>
  <c r="J1308" i="11" s="1"/>
  <c r="D1308" i="11" s="1"/>
  <c r="I332" i="11"/>
  <c r="J332" i="11" s="1"/>
  <c r="D332" i="11" s="1"/>
  <c r="I1326" i="11"/>
  <c r="J1326" i="11" s="1"/>
  <c r="B1326" i="11" s="1"/>
  <c r="I2039" i="11"/>
  <c r="J2039" i="11" s="1"/>
  <c r="D2039" i="11" s="1"/>
  <c r="I317" i="11"/>
  <c r="J317" i="11" s="1"/>
  <c r="E317" i="11" s="1"/>
  <c r="I218" i="11"/>
  <c r="J218" i="11" s="1"/>
  <c r="D218" i="11" s="1"/>
  <c r="I381" i="11"/>
  <c r="J381" i="11" s="1"/>
  <c r="F381" i="11" s="1"/>
  <c r="I1441" i="11"/>
  <c r="J1441" i="11" s="1"/>
  <c r="F1441" i="11" s="1"/>
  <c r="I1408" i="11"/>
  <c r="J1408" i="11" s="1"/>
  <c r="B1408" i="11" s="1"/>
  <c r="I1348" i="11"/>
  <c r="J1348" i="11" s="1"/>
  <c r="F1348" i="11" s="1"/>
  <c r="I2028" i="11"/>
  <c r="J2028" i="11" s="1"/>
  <c r="F2028" i="11" s="1"/>
  <c r="I1303" i="11"/>
  <c r="J1303" i="11" s="1"/>
  <c r="C1303" i="11" s="1"/>
  <c r="I318" i="11"/>
  <c r="J318" i="11" s="1"/>
  <c r="F318" i="11" s="1"/>
  <c r="I997" i="11"/>
  <c r="J997" i="11" s="1"/>
  <c r="D997" i="11" s="1"/>
  <c r="I1325" i="11"/>
  <c r="J1325" i="11" s="1"/>
  <c r="D1325" i="11" s="1"/>
  <c r="I567" i="11"/>
  <c r="J567" i="11" s="1"/>
  <c r="C567" i="11" s="1"/>
  <c r="I1059" i="11"/>
  <c r="J1059" i="11" s="1"/>
  <c r="C1059" i="11" s="1"/>
  <c r="I201" i="11"/>
  <c r="J201" i="11" s="1"/>
  <c r="E201" i="11" s="1"/>
  <c r="I572" i="11"/>
  <c r="J572" i="11" s="1"/>
  <c r="E572" i="11" s="1"/>
  <c r="I1064" i="11"/>
  <c r="J1064" i="11" s="1"/>
  <c r="F1064" i="11" s="1"/>
  <c r="I568" i="11"/>
  <c r="J568" i="11" s="1"/>
  <c r="B568" i="11" s="1"/>
  <c r="I1060" i="11"/>
  <c r="J1060" i="11" s="1"/>
  <c r="E1060" i="11" s="1"/>
  <c r="I1322" i="11"/>
  <c r="J1322" i="11" s="1"/>
  <c r="D1322" i="11" s="1"/>
  <c r="I685" i="11"/>
  <c r="J685" i="11" s="1"/>
  <c r="C685" i="11" s="1"/>
  <c r="I583" i="11"/>
  <c r="J583" i="11" s="1"/>
  <c r="C583" i="11" s="1"/>
  <c r="I588" i="11"/>
  <c r="J588" i="11" s="1"/>
  <c r="E588" i="11" s="1"/>
  <c r="I1306" i="11"/>
  <c r="J1306" i="11" s="1"/>
  <c r="F1306" i="11" s="1"/>
  <c r="I615" i="11"/>
  <c r="J615" i="11" s="1"/>
  <c r="B615" i="11" s="1"/>
  <c r="I643" i="11"/>
  <c r="J643" i="11" s="1"/>
  <c r="E643" i="11" s="1"/>
  <c r="I1318" i="11"/>
  <c r="J1318" i="11" s="1"/>
  <c r="B1318" i="11" s="1"/>
  <c r="I1415" i="11"/>
  <c r="J1415" i="11" s="1"/>
  <c r="F1415" i="11" s="1"/>
  <c r="I1353" i="11"/>
  <c r="J1353" i="11" s="1"/>
  <c r="E1353" i="11" s="1"/>
  <c r="I1315" i="11"/>
  <c r="J1315" i="11" s="1"/>
  <c r="F1315" i="11" s="1"/>
  <c r="I683" i="11"/>
  <c r="J683" i="11" s="1"/>
  <c r="C683" i="11" s="1"/>
  <c r="I1412" i="11"/>
  <c r="J1412" i="11" s="1"/>
  <c r="E1412" i="11" s="1"/>
  <c r="I1444" i="11"/>
  <c r="J1444" i="11" s="1"/>
  <c r="C1444" i="11" s="1"/>
  <c r="I760" i="11"/>
  <c r="J760" i="11" s="1"/>
  <c r="F760" i="11" s="1"/>
  <c r="I382" i="11"/>
  <c r="J382" i="11" s="1"/>
  <c r="E382" i="11" s="1"/>
  <c r="I684" i="11"/>
  <c r="J684" i="11" s="1"/>
  <c r="F684" i="11" s="1"/>
  <c r="I287" i="11"/>
  <c r="J287" i="11" s="1"/>
  <c r="E287" i="11" s="1"/>
  <c r="I801" i="11"/>
  <c r="J801" i="11" s="1"/>
  <c r="F801" i="11" s="1"/>
  <c r="I761" i="11"/>
  <c r="J761" i="11" s="1"/>
  <c r="F761" i="11" s="1"/>
  <c r="I2040" i="11"/>
  <c r="J2040" i="11" s="1"/>
  <c r="F2040" i="11" s="1"/>
  <c r="I1405" i="11"/>
  <c r="J1405" i="11" s="1"/>
  <c r="D1405" i="11" s="1"/>
  <c r="I1340" i="11"/>
  <c r="J1340" i="11" s="1"/>
  <c r="C1340" i="11" s="1"/>
  <c r="I1375" i="11"/>
  <c r="J1375" i="11" s="1"/>
  <c r="F1375" i="11" s="1"/>
  <c r="I2033" i="11"/>
  <c r="J2033" i="11" s="1"/>
  <c r="F2033" i="11" s="1"/>
  <c r="I1295" i="11"/>
  <c r="J1295" i="11" s="1"/>
  <c r="F1295" i="11" s="1"/>
  <c r="I202" i="11"/>
  <c r="J202" i="11" s="1"/>
  <c r="C202" i="11" s="1"/>
  <c r="I806" i="11"/>
  <c r="J806" i="11" s="1"/>
  <c r="F806" i="11" s="1"/>
  <c r="I1398" i="11"/>
  <c r="J1398" i="11" s="1"/>
  <c r="E1398" i="11" s="1"/>
  <c r="I1431" i="11"/>
  <c r="J1431" i="11" s="1"/>
  <c r="D1431" i="11" s="1"/>
  <c r="I232" i="11"/>
  <c r="J232" i="11" s="1"/>
  <c r="E232" i="11" s="1"/>
  <c r="I333" i="11"/>
  <c r="J333" i="11" s="1"/>
  <c r="C333" i="11" s="1"/>
  <c r="I488" i="11"/>
  <c r="J488" i="11" s="1"/>
  <c r="F488" i="11" s="1"/>
  <c r="I817" i="11"/>
  <c r="J817" i="11" s="1"/>
  <c r="E817" i="11" s="1"/>
  <c r="I485" i="11"/>
  <c r="J485" i="11" s="1"/>
  <c r="C485" i="11" s="1"/>
  <c r="I1453" i="11"/>
  <c r="J1453" i="11" s="1"/>
  <c r="B1453" i="11" s="1"/>
  <c r="I1336" i="11"/>
  <c r="J1336" i="11" s="1"/>
  <c r="F1336" i="11" s="1"/>
  <c r="I1291" i="11"/>
  <c r="J1291" i="11" s="1"/>
  <c r="F1291" i="11" s="1"/>
  <c r="I306" i="11"/>
  <c r="J306" i="11" s="1"/>
  <c r="F306" i="11" s="1"/>
  <c r="I227" i="11"/>
  <c r="J227" i="11" s="1"/>
  <c r="F227" i="11" s="1"/>
  <c r="I243" i="11"/>
  <c r="J243" i="11" s="1"/>
  <c r="D243" i="11" s="1"/>
  <c r="I502" i="11"/>
  <c r="J502" i="11" s="1"/>
  <c r="F502" i="11" s="1"/>
  <c r="I822" i="11"/>
  <c r="J822" i="11" s="1"/>
  <c r="C822" i="11" s="1"/>
  <c r="I1451" i="11"/>
  <c r="J1451" i="11" s="1"/>
  <c r="F1451" i="11" s="1"/>
  <c r="I1393" i="11"/>
  <c r="J1393" i="11" s="1"/>
  <c r="C1393" i="11" s="1"/>
  <c r="I1329" i="11"/>
  <c r="J1329" i="11" s="1"/>
  <c r="E1329" i="11" s="1"/>
  <c r="I1284" i="11"/>
  <c r="J1284" i="11" s="1"/>
  <c r="F1284" i="11" s="1"/>
  <c r="I300" i="11"/>
  <c r="J300" i="11" s="1"/>
  <c r="E300" i="11" s="1"/>
  <c r="I216" i="11"/>
  <c r="J216" i="11" s="1"/>
  <c r="F216" i="11" s="1"/>
  <c r="I522" i="11"/>
  <c r="J522" i="11" s="1"/>
  <c r="C522" i="11" s="1"/>
  <c r="I996" i="11"/>
  <c r="J996" i="11" s="1"/>
  <c r="F996" i="11" s="1"/>
  <c r="I1385" i="11"/>
  <c r="J1385" i="11" s="1"/>
  <c r="F1385" i="11" s="1"/>
  <c r="I285" i="11"/>
  <c r="J285" i="11" s="1"/>
  <c r="F285" i="11" s="1"/>
  <c r="I211" i="11"/>
  <c r="J211" i="11" s="1"/>
  <c r="E211" i="11" s="1"/>
  <c r="I1280" i="11"/>
  <c r="J1280" i="11" s="1"/>
  <c r="F1280" i="11" s="1"/>
  <c r="I244" i="11"/>
  <c r="J244" i="11" s="1"/>
  <c r="F244" i="11" s="1"/>
  <c r="I200" i="11"/>
  <c r="J200" i="11" s="1"/>
  <c r="C200" i="11" s="1"/>
  <c r="I283" i="11"/>
  <c r="J283" i="11" s="1"/>
  <c r="D283" i="11" s="1"/>
  <c r="I464" i="11"/>
  <c r="J464" i="11" s="1"/>
  <c r="F464" i="11" s="1"/>
  <c r="I547" i="11"/>
  <c r="J547" i="11" s="1"/>
  <c r="F547" i="11" s="1"/>
  <c r="I1381" i="11"/>
  <c r="J1381" i="11" s="1"/>
  <c r="E1381" i="11" s="1"/>
  <c r="I2027" i="11"/>
  <c r="J2027" i="11" s="1"/>
  <c r="D2027" i="11" s="1"/>
  <c r="I1457" i="11"/>
  <c r="J1457" i="11" s="1"/>
  <c r="E1457" i="11" s="1"/>
  <c r="I195" i="11"/>
  <c r="J195" i="11" s="1"/>
  <c r="F195" i="11" s="1"/>
  <c r="I337" i="11"/>
  <c r="J337" i="11" s="1"/>
  <c r="F337" i="11" s="1"/>
  <c r="I284" i="11"/>
  <c r="J284" i="11" s="1"/>
  <c r="F284" i="11" s="1"/>
  <c r="I282" i="11"/>
  <c r="J282" i="11" s="1"/>
  <c r="F282" i="11" s="1"/>
  <c r="I1079" i="11"/>
  <c r="J1079" i="11" s="1"/>
  <c r="D1079" i="11" s="1"/>
  <c r="I1443" i="11"/>
  <c r="J1443" i="11" s="1"/>
  <c r="F1443" i="11" s="1"/>
  <c r="I1316" i="11"/>
  <c r="J1316" i="11" s="1"/>
  <c r="E1316" i="11" s="1"/>
  <c r="I1438" i="11"/>
  <c r="J1438" i="11" s="1"/>
  <c r="F1438" i="11" s="1"/>
  <c r="I1374" i="11"/>
  <c r="J1374" i="11" s="1"/>
  <c r="F1374" i="11" s="1"/>
  <c r="I2032" i="11"/>
  <c r="J2032" i="11" s="1"/>
  <c r="E2032" i="11" s="1"/>
  <c r="I1409" i="11"/>
  <c r="J1409" i="11" s="1"/>
  <c r="F1409" i="11" s="1"/>
  <c r="I1351" i="11"/>
  <c r="J1351" i="11" s="1"/>
  <c r="F1351" i="11" s="1"/>
  <c r="I1450" i="11"/>
  <c r="J1450" i="11" s="1"/>
  <c r="F1450" i="11" s="1"/>
  <c r="I184" i="11"/>
  <c r="J184" i="11" s="1"/>
  <c r="B184" i="11" s="1"/>
  <c r="I305" i="11"/>
  <c r="J305" i="11" s="1"/>
  <c r="B305" i="11" s="1"/>
  <c r="I260" i="11"/>
  <c r="J260" i="11" s="1"/>
  <c r="F260" i="11" s="1"/>
  <c r="I322" i="11"/>
  <c r="J322" i="11" s="1"/>
  <c r="C322" i="11" s="1"/>
  <c r="I1430" i="11"/>
  <c r="J1430" i="11" s="1"/>
  <c r="F1430" i="11" s="1"/>
  <c r="I1349" i="11"/>
  <c r="J1349" i="11" s="1"/>
  <c r="E1349" i="11" s="1"/>
  <c r="I179" i="11"/>
  <c r="J179" i="11" s="1"/>
  <c r="F179" i="11" s="1"/>
  <c r="I217" i="11"/>
  <c r="J217" i="11" s="1"/>
  <c r="C217" i="11" s="1"/>
  <c r="I1370" i="11"/>
  <c r="J1370" i="11" s="1"/>
  <c r="D1370" i="11" s="1"/>
  <c r="I1074" i="11"/>
  <c r="J1074" i="11" s="1"/>
  <c r="F1074" i="11" s="1"/>
  <c r="I60" i="11"/>
  <c r="J60" i="11" s="1"/>
  <c r="B60" i="11" s="1"/>
  <c r="I264" i="11"/>
  <c r="J264" i="11" s="1"/>
  <c r="F264" i="11" s="1"/>
  <c r="I533" i="11"/>
  <c r="J533" i="11" s="1"/>
  <c r="E533" i="11" s="1"/>
  <c r="I1426" i="11"/>
  <c r="J1426" i="11" s="1"/>
  <c r="C1426" i="11" s="1"/>
  <c r="I1367" i="11"/>
  <c r="J1367" i="11" s="1"/>
  <c r="B1367" i="11" s="1"/>
  <c r="I484" i="11"/>
  <c r="J484" i="11" s="1"/>
  <c r="D484" i="11" s="1"/>
  <c r="I248" i="11"/>
  <c r="J248" i="11" s="1"/>
  <c r="F248" i="11" s="1"/>
  <c r="I1031" i="11"/>
  <c r="J1031" i="11" s="1"/>
  <c r="F1031" i="11" s="1"/>
  <c r="I1419" i="11"/>
  <c r="J1419" i="11" s="1"/>
  <c r="F1419" i="11" s="1"/>
  <c r="I1363" i="11"/>
  <c r="J1363" i="11" s="1"/>
  <c r="E1363" i="11" s="1"/>
  <c r="I1396" i="11"/>
  <c r="J1396" i="11" s="1"/>
  <c r="F1396" i="11" s="1"/>
  <c r="I459" i="11"/>
  <c r="J459" i="11" s="1"/>
  <c r="F459" i="11" s="1"/>
  <c r="I383" i="11"/>
  <c r="J383" i="11" s="1"/>
  <c r="F383" i="11" s="1"/>
  <c r="I1001" i="11"/>
  <c r="J1001" i="11" s="1"/>
  <c r="F1001" i="11" s="1"/>
  <c r="I601" i="11"/>
  <c r="J601" i="11" s="1"/>
  <c r="F601" i="11" s="1"/>
  <c r="I589" i="11"/>
  <c r="J589" i="11" s="1"/>
  <c r="F589" i="11" s="1"/>
  <c r="I602" i="11"/>
  <c r="J602" i="11" s="1"/>
  <c r="F602" i="11" s="1"/>
  <c r="I1296" i="11"/>
  <c r="J1296" i="11" s="1"/>
  <c r="C1296" i="11" s="1"/>
  <c r="I1360" i="11"/>
  <c r="J1360" i="11" s="1"/>
  <c r="F1360" i="11" s="1"/>
  <c r="I1394" i="11"/>
  <c r="J1394" i="11" s="1"/>
  <c r="F1394" i="11" s="1"/>
  <c r="I1330" i="11"/>
  <c r="J1330" i="11" s="1"/>
  <c r="C1330" i="11" s="1"/>
  <c r="I372" i="11"/>
  <c r="J372" i="11" s="1"/>
  <c r="F372" i="11" s="1"/>
  <c r="F1333" i="11"/>
  <c r="D1333" i="11"/>
  <c r="C1333" i="11"/>
  <c r="C1344" i="11"/>
  <c r="F1344" i="11"/>
  <c r="E1344" i="11"/>
  <c r="D1344" i="11"/>
  <c r="B1344" i="11"/>
  <c r="E1333" i="11"/>
  <c r="F2043" i="11"/>
  <c r="C2043" i="11"/>
  <c r="B1333" i="11"/>
  <c r="B2036" i="11"/>
  <c r="D2043" i="11"/>
  <c r="B2043" i="11"/>
  <c r="E1327" i="11"/>
  <c r="C1327" i="11"/>
  <c r="C2036" i="11"/>
  <c r="D2036" i="11"/>
  <c r="E2036" i="11"/>
  <c r="B1327" i="11"/>
  <c r="F2042" i="11"/>
  <c r="E2042" i="11"/>
  <c r="D2042" i="11"/>
  <c r="C2042" i="11"/>
  <c r="B2042" i="11"/>
  <c r="F2041" i="11"/>
  <c r="E2041" i="11"/>
  <c r="D2041" i="11"/>
  <c r="C2041" i="11"/>
  <c r="B2041" i="11"/>
  <c r="F2044" i="11"/>
  <c r="E2044" i="11"/>
  <c r="D2044" i="11"/>
  <c r="C2044" i="11"/>
  <c r="B2044" i="11"/>
  <c r="F2035" i="11"/>
  <c r="E2035" i="11"/>
  <c r="D2035" i="11"/>
  <c r="C2035" i="11"/>
  <c r="B2035" i="11"/>
  <c r="F2034" i="11"/>
  <c r="E2034" i="11"/>
  <c r="D2034" i="11"/>
  <c r="C2034" i="11"/>
  <c r="B2034" i="11"/>
  <c r="F2037" i="11"/>
  <c r="E2037" i="11"/>
  <c r="D2037" i="11"/>
  <c r="C2037" i="11"/>
  <c r="B2037" i="11"/>
  <c r="F1327" i="11"/>
  <c r="B1346" i="11"/>
  <c r="F2030" i="11"/>
  <c r="E2030" i="11"/>
  <c r="D2030" i="11"/>
  <c r="C2030" i="11"/>
  <c r="B2030" i="11"/>
  <c r="F2029" i="11"/>
  <c r="E2029" i="11"/>
  <c r="D2029" i="11"/>
  <c r="C2029" i="11"/>
  <c r="B2029" i="11"/>
  <c r="C1346" i="11"/>
  <c r="C1357" i="11"/>
  <c r="D1346" i="11"/>
  <c r="D1342" i="11"/>
  <c r="E1342" i="11"/>
  <c r="F1342" i="11"/>
  <c r="F1332" i="11"/>
  <c r="E1332" i="11"/>
  <c r="D1332" i="11"/>
  <c r="C1332" i="11"/>
  <c r="B1332" i="11"/>
  <c r="F1331" i="11"/>
  <c r="E1331" i="11"/>
  <c r="D1331" i="11"/>
  <c r="C1331" i="11"/>
  <c r="B1331" i="11"/>
  <c r="F1334" i="11"/>
  <c r="E1334" i="11"/>
  <c r="D1334" i="11"/>
  <c r="C1334" i="11"/>
  <c r="B1334" i="11"/>
  <c r="B1357" i="11"/>
  <c r="D1387" i="11"/>
  <c r="B1342" i="11"/>
  <c r="E1346" i="11"/>
  <c r="F1338" i="11"/>
  <c r="E1338" i="11"/>
  <c r="D1338" i="11"/>
  <c r="C1338" i="11"/>
  <c r="B1338" i="11"/>
  <c r="F1337" i="11"/>
  <c r="E1337" i="11"/>
  <c r="D1337" i="11"/>
  <c r="C1337" i="11"/>
  <c r="B1337" i="11"/>
  <c r="F1345" i="11"/>
  <c r="E1345" i="11"/>
  <c r="D1345" i="11"/>
  <c r="C1345" i="11"/>
  <c r="B1345" i="11"/>
  <c r="F1341" i="11"/>
  <c r="E1341" i="11"/>
  <c r="D1341" i="11"/>
  <c r="C1341" i="11"/>
  <c r="B1341" i="11"/>
  <c r="C1402" i="11"/>
  <c r="D1402" i="11"/>
  <c r="F1343" i="11"/>
  <c r="E1343" i="11"/>
  <c r="D1343" i="11"/>
  <c r="C1343" i="11"/>
  <c r="B1343" i="11"/>
  <c r="E1402" i="11"/>
  <c r="D1357" i="11"/>
  <c r="E1357" i="11"/>
  <c r="D1378" i="11"/>
  <c r="F1356" i="11"/>
  <c r="E1356" i="11"/>
  <c r="D1356" i="11"/>
  <c r="C1356" i="11"/>
  <c r="B1356" i="11"/>
  <c r="F1355" i="11"/>
  <c r="E1355" i="11"/>
  <c r="D1355" i="11"/>
  <c r="C1355" i="11"/>
  <c r="B1355" i="11"/>
  <c r="F1358" i="11"/>
  <c r="E1358" i="11"/>
  <c r="D1358" i="11"/>
  <c r="C1358" i="11"/>
  <c r="B1358" i="11"/>
  <c r="F1354" i="11"/>
  <c r="E1354" i="11"/>
  <c r="D1354" i="11"/>
  <c r="C1354" i="11"/>
  <c r="B1354" i="11"/>
  <c r="F1402" i="11"/>
  <c r="B1378" i="11"/>
  <c r="C1378" i="11"/>
  <c r="F1378" i="11"/>
  <c r="F1361" i="11"/>
  <c r="E1361" i="11"/>
  <c r="D1361" i="11"/>
  <c r="C1361" i="11"/>
  <c r="B1361" i="11"/>
  <c r="F1365" i="11"/>
  <c r="E1365" i="11"/>
  <c r="D1365" i="11"/>
  <c r="C1365" i="11"/>
  <c r="B1365" i="11"/>
  <c r="F1364" i="11"/>
  <c r="E1364" i="11"/>
  <c r="D1364" i="11"/>
  <c r="C1364" i="11"/>
  <c r="B1364" i="11"/>
  <c r="B1387" i="11"/>
  <c r="F1447" i="11"/>
  <c r="C1387" i="11"/>
  <c r="F1372" i="11"/>
  <c r="E1372" i="11"/>
  <c r="D1372" i="11"/>
  <c r="C1372" i="11"/>
  <c r="B1372" i="11"/>
  <c r="F1371" i="11"/>
  <c r="E1371" i="11"/>
  <c r="D1371" i="11"/>
  <c r="C1371" i="11"/>
  <c r="B1371" i="11"/>
  <c r="F1377" i="11"/>
  <c r="E1377" i="11"/>
  <c r="D1377" i="11"/>
  <c r="C1377" i="11"/>
  <c r="B1377" i="11"/>
  <c r="E1391" i="11"/>
  <c r="F1376" i="11"/>
  <c r="E1376" i="11"/>
  <c r="D1376" i="11"/>
  <c r="C1376" i="11"/>
  <c r="B1376" i="11"/>
  <c r="F1379" i="11"/>
  <c r="E1379" i="11"/>
  <c r="D1379" i="11"/>
  <c r="C1379" i="11"/>
  <c r="B1379" i="11"/>
  <c r="E1387" i="11"/>
  <c r="B1389" i="11"/>
  <c r="C1389" i="11"/>
  <c r="D1389" i="11"/>
  <c r="E1389" i="11"/>
  <c r="B1391" i="11"/>
  <c r="F1383" i="11"/>
  <c r="E1383" i="11"/>
  <c r="D1383" i="11"/>
  <c r="C1383" i="11"/>
  <c r="B1383" i="11"/>
  <c r="C1391" i="11"/>
  <c r="D1391" i="11"/>
  <c r="F1382" i="11"/>
  <c r="E1382" i="11"/>
  <c r="D1382" i="11"/>
  <c r="C1382" i="11"/>
  <c r="B1382" i="11"/>
  <c r="F1406" i="11"/>
  <c r="F1390" i="11"/>
  <c r="E1390" i="11"/>
  <c r="D1390" i="11"/>
  <c r="C1390" i="11"/>
  <c r="B1390" i="11"/>
  <c r="F1386" i="11"/>
  <c r="E1386" i="11"/>
  <c r="D1386" i="11"/>
  <c r="C1386" i="11"/>
  <c r="B1386" i="11"/>
  <c r="F1388" i="11"/>
  <c r="E1388" i="11"/>
  <c r="D1388" i="11"/>
  <c r="C1388" i="11"/>
  <c r="B1388" i="11"/>
  <c r="B1406" i="11"/>
  <c r="E1406" i="11"/>
  <c r="B1420" i="11"/>
  <c r="C1447" i="11"/>
  <c r="E1447" i="11"/>
  <c r="F1401" i="11"/>
  <c r="E1401" i="11"/>
  <c r="D1401" i="11"/>
  <c r="C1401" i="11"/>
  <c r="B1401" i="11"/>
  <c r="F1400" i="11"/>
  <c r="E1400" i="11"/>
  <c r="D1400" i="11"/>
  <c r="C1400" i="11"/>
  <c r="B1400" i="11"/>
  <c r="F1403" i="11"/>
  <c r="E1403" i="11"/>
  <c r="D1403" i="11"/>
  <c r="C1403" i="11"/>
  <c r="B1403" i="11"/>
  <c r="F1399" i="11"/>
  <c r="E1399" i="11"/>
  <c r="D1399" i="11"/>
  <c r="C1399" i="11"/>
  <c r="B1399" i="11"/>
  <c r="D1447" i="11"/>
  <c r="C1406" i="11"/>
  <c r="F1410" i="11"/>
  <c r="E1410" i="11"/>
  <c r="D1410" i="11"/>
  <c r="C1410" i="11"/>
  <c r="B1410" i="11"/>
  <c r="E1420" i="11"/>
  <c r="C1420" i="11"/>
  <c r="D1420" i="11"/>
  <c r="F1417" i="11"/>
  <c r="E1417" i="11"/>
  <c r="D1417" i="11"/>
  <c r="C1417" i="11"/>
  <c r="B1417" i="11"/>
  <c r="F1416" i="11"/>
  <c r="E1416" i="11"/>
  <c r="D1416" i="11"/>
  <c r="C1416" i="11"/>
  <c r="B1416" i="11"/>
  <c r="F1421" i="11"/>
  <c r="E1421" i="11"/>
  <c r="D1421" i="11"/>
  <c r="C1421" i="11"/>
  <c r="B1421" i="11"/>
  <c r="F1424" i="11"/>
  <c r="E1424" i="11"/>
  <c r="D1424" i="11"/>
  <c r="C1424" i="11"/>
  <c r="B1424" i="11"/>
  <c r="F1422" i="11"/>
  <c r="E1422" i="11"/>
  <c r="D1422" i="11"/>
  <c r="C1422" i="11"/>
  <c r="B1422" i="11"/>
  <c r="F1423" i="11"/>
  <c r="E1423" i="11"/>
  <c r="D1423" i="11"/>
  <c r="C1423" i="11"/>
  <c r="B1423" i="11"/>
  <c r="F1428" i="11"/>
  <c r="E1428" i="11"/>
  <c r="D1428" i="11"/>
  <c r="C1428" i="11"/>
  <c r="B1428" i="11"/>
  <c r="F1427" i="11"/>
  <c r="E1427" i="11"/>
  <c r="D1427" i="11"/>
  <c r="C1427" i="11"/>
  <c r="B1427" i="11"/>
  <c r="F1433" i="11"/>
  <c r="E1433" i="11"/>
  <c r="D1433" i="11"/>
  <c r="C1433" i="11"/>
  <c r="B1433" i="11"/>
  <c r="F1436" i="11"/>
  <c r="E1436" i="11"/>
  <c r="D1436" i="11"/>
  <c r="C1436" i="11"/>
  <c r="B1436" i="11"/>
  <c r="F1432" i="11"/>
  <c r="E1432" i="11"/>
  <c r="D1432" i="11"/>
  <c r="C1432" i="11"/>
  <c r="B1432" i="11"/>
  <c r="F1435" i="11"/>
  <c r="E1435" i="11"/>
  <c r="D1435" i="11"/>
  <c r="C1435" i="11"/>
  <c r="B1435" i="11"/>
  <c r="F1434" i="11"/>
  <c r="E1434" i="11"/>
  <c r="D1434" i="11"/>
  <c r="C1434" i="11"/>
  <c r="B1434" i="11"/>
  <c r="B1288" i="11"/>
  <c r="F1439" i="11"/>
  <c r="E1439" i="11"/>
  <c r="D1439" i="11"/>
  <c r="C1439" i="11"/>
  <c r="B1439" i="11"/>
  <c r="F1446" i="11"/>
  <c r="E1446" i="11"/>
  <c r="D1446" i="11"/>
  <c r="C1446" i="11"/>
  <c r="B1446" i="11"/>
  <c r="F1445" i="11"/>
  <c r="E1445" i="11"/>
  <c r="D1445" i="11"/>
  <c r="C1445" i="11"/>
  <c r="B1445" i="11"/>
  <c r="F1448" i="11"/>
  <c r="E1448" i="11"/>
  <c r="D1448" i="11"/>
  <c r="C1448" i="11"/>
  <c r="B1448" i="11"/>
  <c r="C1288" i="11"/>
  <c r="D1288" i="11"/>
  <c r="E1288" i="11"/>
  <c r="F1455" i="11"/>
  <c r="E1455" i="11"/>
  <c r="D1455" i="11"/>
  <c r="C1455" i="11"/>
  <c r="B1455" i="11"/>
  <c r="F1454" i="11"/>
  <c r="E1454" i="11"/>
  <c r="D1454" i="11"/>
  <c r="C1454" i="11"/>
  <c r="B1454" i="11"/>
  <c r="B1286" i="11"/>
  <c r="C1286" i="11"/>
  <c r="D1286" i="11"/>
  <c r="E1286" i="11"/>
  <c r="B1320" i="11"/>
  <c r="F1282" i="11"/>
  <c r="E1282" i="11"/>
  <c r="D1282" i="11"/>
  <c r="C1282" i="11"/>
  <c r="B1282" i="11"/>
  <c r="F1281" i="11"/>
  <c r="E1281" i="11"/>
  <c r="D1281" i="11"/>
  <c r="C1281" i="11"/>
  <c r="B1281" i="11"/>
  <c r="F1289" i="11"/>
  <c r="E1289" i="11"/>
  <c r="D1289" i="11"/>
  <c r="C1289" i="11"/>
  <c r="B1289" i="11"/>
  <c r="F1285" i="11"/>
  <c r="E1285" i="11"/>
  <c r="D1285" i="11"/>
  <c r="C1285" i="11"/>
  <c r="B1285" i="11"/>
  <c r="F1287" i="11"/>
  <c r="E1287" i="11"/>
  <c r="D1287" i="11"/>
  <c r="C1287" i="11"/>
  <c r="B1287" i="11"/>
  <c r="F1293" i="11"/>
  <c r="E1293" i="11"/>
  <c r="D1293" i="11"/>
  <c r="C1293" i="11"/>
  <c r="B1293" i="11"/>
  <c r="F1292" i="11"/>
  <c r="E1292" i="11"/>
  <c r="D1292" i="11"/>
  <c r="C1292" i="11"/>
  <c r="B1292" i="11"/>
  <c r="F1298" i="11"/>
  <c r="E1298" i="11"/>
  <c r="D1298" i="11"/>
  <c r="C1298" i="11"/>
  <c r="B1298" i="11"/>
  <c r="F1301" i="11"/>
  <c r="E1301" i="11"/>
  <c r="D1301" i="11"/>
  <c r="C1301" i="11"/>
  <c r="B1301" i="11"/>
  <c r="F1297" i="11"/>
  <c r="E1297" i="11"/>
  <c r="D1297" i="11"/>
  <c r="C1297" i="11"/>
  <c r="B1297" i="11"/>
  <c r="F1300" i="11"/>
  <c r="E1300" i="11"/>
  <c r="D1300" i="11"/>
  <c r="C1300" i="11"/>
  <c r="B1300" i="11"/>
  <c r="F1299" i="11"/>
  <c r="E1299" i="11"/>
  <c r="D1299" i="11"/>
  <c r="C1299" i="11"/>
  <c r="B1299" i="11"/>
  <c r="F1304" i="11"/>
  <c r="E1304" i="11"/>
  <c r="D1304" i="11"/>
  <c r="C1304" i="11"/>
  <c r="B1304" i="11"/>
  <c r="C1320" i="11"/>
  <c r="B1076" i="11"/>
  <c r="F1311" i="11"/>
  <c r="E1311" i="11"/>
  <c r="D1311" i="11"/>
  <c r="C1311" i="11"/>
  <c r="B1311" i="11"/>
  <c r="F1310" i="11"/>
  <c r="E1310" i="11"/>
  <c r="D1310" i="11"/>
  <c r="C1310" i="11"/>
  <c r="B1310" i="11"/>
  <c r="F1313" i="11"/>
  <c r="E1313" i="11"/>
  <c r="D1313" i="11"/>
  <c r="C1313" i="11"/>
  <c r="B1313" i="11"/>
  <c r="F1309" i="11"/>
  <c r="E1309" i="11"/>
  <c r="D1309" i="11"/>
  <c r="C1309" i="11"/>
  <c r="B1309" i="11"/>
  <c r="F1312" i="11"/>
  <c r="E1312" i="11"/>
  <c r="D1312" i="11"/>
  <c r="C1312" i="11"/>
  <c r="B1312" i="11"/>
  <c r="D1320" i="11"/>
  <c r="E1320" i="11"/>
  <c r="C1076" i="11"/>
  <c r="D1076" i="11"/>
  <c r="E1076" i="11"/>
  <c r="F1319" i="11"/>
  <c r="E1319" i="11"/>
  <c r="D1319" i="11"/>
  <c r="C1319" i="11"/>
  <c r="B1319" i="11"/>
  <c r="F1081" i="11"/>
  <c r="E1081" i="11"/>
  <c r="D1081" i="11"/>
  <c r="C1081" i="11"/>
  <c r="B1081" i="11"/>
  <c r="D1066" i="11"/>
  <c r="F1080" i="11"/>
  <c r="E1080" i="11"/>
  <c r="D1080" i="11"/>
  <c r="C1080" i="11"/>
  <c r="B1080" i="11"/>
  <c r="C1066" i="11"/>
  <c r="E1066" i="11"/>
  <c r="F1077" i="11"/>
  <c r="E1077" i="11"/>
  <c r="D1077" i="11"/>
  <c r="C1077" i="11"/>
  <c r="B1077" i="11"/>
  <c r="F1066" i="11"/>
  <c r="F1075" i="11"/>
  <c r="E1075" i="11"/>
  <c r="D1075" i="11"/>
  <c r="C1075" i="11"/>
  <c r="B1075" i="11"/>
  <c r="F1065" i="11"/>
  <c r="E1065" i="11"/>
  <c r="D1065" i="11"/>
  <c r="C1065" i="11"/>
  <c r="B1065" i="11"/>
  <c r="F1062" i="11"/>
  <c r="E1062" i="11"/>
  <c r="D1062" i="11"/>
  <c r="C1062" i="11"/>
  <c r="B1062" i="11"/>
  <c r="F1061" i="11"/>
  <c r="E1061" i="11"/>
  <c r="D1061" i="11"/>
  <c r="C1061" i="11"/>
  <c r="B1061" i="11"/>
  <c r="F1034" i="11"/>
  <c r="E1034" i="11"/>
  <c r="D1034" i="11"/>
  <c r="C1034" i="11"/>
  <c r="B1034" i="11"/>
  <c r="B824" i="11"/>
  <c r="F1033" i="11"/>
  <c r="E1033" i="11"/>
  <c r="D1033" i="11"/>
  <c r="C1033" i="11"/>
  <c r="B1033" i="11"/>
  <c r="D824" i="11"/>
  <c r="E824" i="11"/>
  <c r="F824" i="11"/>
  <c r="F1032" i="11"/>
  <c r="E1032" i="11"/>
  <c r="D1032" i="11"/>
  <c r="C1032" i="11"/>
  <c r="B1032" i="11"/>
  <c r="F1002" i="11"/>
  <c r="E1002" i="11"/>
  <c r="D1002" i="11"/>
  <c r="C1002" i="11"/>
  <c r="B1002" i="11"/>
  <c r="F1005" i="11"/>
  <c r="E1005" i="11"/>
  <c r="D1005" i="11"/>
  <c r="C1005" i="11"/>
  <c r="B1005" i="11"/>
  <c r="F999" i="11"/>
  <c r="E999" i="11"/>
  <c r="D999" i="11"/>
  <c r="C999" i="11"/>
  <c r="B999" i="11"/>
  <c r="F998" i="11"/>
  <c r="E998" i="11"/>
  <c r="D998" i="11"/>
  <c r="C998" i="11"/>
  <c r="B998" i="11"/>
  <c r="F823" i="11"/>
  <c r="E823" i="11"/>
  <c r="D823" i="11"/>
  <c r="C823" i="11"/>
  <c r="B823" i="11"/>
  <c r="F820" i="11"/>
  <c r="E820" i="11"/>
  <c r="D820" i="11"/>
  <c r="C820" i="11"/>
  <c r="B820" i="11"/>
  <c r="F819" i="11"/>
  <c r="E819" i="11"/>
  <c r="D819" i="11"/>
  <c r="C819" i="11"/>
  <c r="B819" i="11"/>
  <c r="F818" i="11"/>
  <c r="E818" i="11"/>
  <c r="D818" i="11"/>
  <c r="C818" i="11"/>
  <c r="B818" i="11"/>
  <c r="F808" i="11"/>
  <c r="E808" i="11"/>
  <c r="D808" i="11"/>
  <c r="C808" i="11"/>
  <c r="B808" i="11"/>
  <c r="F807" i="11"/>
  <c r="E807" i="11"/>
  <c r="D807" i="11"/>
  <c r="C807" i="11"/>
  <c r="B807" i="11"/>
  <c r="F804" i="11"/>
  <c r="E804" i="11"/>
  <c r="D804" i="11"/>
  <c r="C804" i="11"/>
  <c r="B804" i="11"/>
  <c r="F803" i="11"/>
  <c r="E803" i="11"/>
  <c r="D803" i="11"/>
  <c r="C803" i="11"/>
  <c r="B803" i="11"/>
  <c r="F802" i="11"/>
  <c r="E802" i="11"/>
  <c r="D802" i="11"/>
  <c r="C802" i="11"/>
  <c r="B802" i="11"/>
  <c r="F763" i="11"/>
  <c r="E763" i="11"/>
  <c r="D763" i="11"/>
  <c r="C763" i="11"/>
  <c r="B763" i="11"/>
  <c r="F762" i="11"/>
  <c r="E762" i="11"/>
  <c r="D762" i="11"/>
  <c r="C762" i="11"/>
  <c r="B762" i="11"/>
  <c r="B569" i="11"/>
  <c r="C569" i="11"/>
  <c r="D569" i="11"/>
  <c r="F686" i="11"/>
  <c r="E686" i="11"/>
  <c r="D686" i="11"/>
  <c r="C686" i="11"/>
  <c r="B686" i="11"/>
  <c r="F646" i="11"/>
  <c r="E646" i="11"/>
  <c r="D646" i="11"/>
  <c r="C646" i="11"/>
  <c r="B646" i="11"/>
  <c r="F645" i="11"/>
  <c r="E645" i="11"/>
  <c r="D645" i="11"/>
  <c r="C645" i="11"/>
  <c r="B645" i="11"/>
  <c r="F644" i="11"/>
  <c r="E644" i="11"/>
  <c r="D644" i="11"/>
  <c r="C644" i="11"/>
  <c r="B644" i="11"/>
  <c r="E569" i="11"/>
  <c r="F617" i="11"/>
  <c r="E617" i="11"/>
  <c r="D617" i="11"/>
  <c r="C617" i="11"/>
  <c r="B617" i="11"/>
  <c r="F618" i="11"/>
  <c r="E618" i="11"/>
  <c r="D618" i="11"/>
  <c r="C618" i="11"/>
  <c r="B618" i="11"/>
  <c r="F616" i="11"/>
  <c r="E616" i="11"/>
  <c r="D616" i="11"/>
  <c r="C616" i="11"/>
  <c r="B616" i="11"/>
  <c r="C535" i="11"/>
  <c r="D535" i="11"/>
  <c r="E535" i="11"/>
  <c r="F604" i="11"/>
  <c r="E604" i="11"/>
  <c r="D604" i="11"/>
  <c r="C604" i="11"/>
  <c r="B604" i="11"/>
  <c r="F603" i="11"/>
  <c r="E603" i="11"/>
  <c r="D603" i="11"/>
  <c r="C603" i="11"/>
  <c r="B603" i="11"/>
  <c r="F590" i="11"/>
  <c r="E590" i="11"/>
  <c r="D590" i="11"/>
  <c r="C590" i="11"/>
  <c r="B590" i="11"/>
  <c r="F586" i="11"/>
  <c r="E586" i="11"/>
  <c r="D586" i="11"/>
  <c r="C586" i="11"/>
  <c r="B586" i="11"/>
  <c r="F585" i="11"/>
  <c r="E585" i="11"/>
  <c r="D585" i="11"/>
  <c r="C585" i="11"/>
  <c r="B585" i="11"/>
  <c r="F584" i="11"/>
  <c r="E584" i="11"/>
  <c r="D584" i="11"/>
  <c r="C584" i="11"/>
  <c r="B584" i="11"/>
  <c r="F574" i="11"/>
  <c r="E574" i="11"/>
  <c r="D574" i="11"/>
  <c r="C574" i="11"/>
  <c r="B574" i="11"/>
  <c r="F573" i="11"/>
  <c r="E573" i="11"/>
  <c r="D573" i="11"/>
  <c r="C573" i="11"/>
  <c r="B573" i="11"/>
  <c r="F570" i="11"/>
  <c r="E570" i="11"/>
  <c r="D570" i="11"/>
  <c r="C570" i="11"/>
  <c r="B570" i="11"/>
  <c r="F535" i="11"/>
  <c r="E465" i="11"/>
  <c r="F559" i="11"/>
  <c r="E559" i="11"/>
  <c r="D559" i="11"/>
  <c r="C559" i="11"/>
  <c r="B559" i="11"/>
  <c r="F554" i="11"/>
  <c r="E554" i="11"/>
  <c r="D554" i="11"/>
  <c r="C554" i="11"/>
  <c r="B554" i="11"/>
  <c r="F536" i="11"/>
  <c r="E536" i="11"/>
  <c r="D536" i="11"/>
  <c r="C536" i="11"/>
  <c r="B536" i="11"/>
  <c r="F534" i="11"/>
  <c r="E534" i="11"/>
  <c r="D534" i="11"/>
  <c r="C534" i="11"/>
  <c r="B534" i="11"/>
  <c r="F516" i="11"/>
  <c r="E516" i="11"/>
  <c r="D516" i="11"/>
  <c r="C516" i="11"/>
  <c r="B516" i="11"/>
  <c r="F527" i="11"/>
  <c r="E527" i="11"/>
  <c r="D527" i="11"/>
  <c r="C527" i="11"/>
  <c r="B527" i="11"/>
  <c r="F505" i="11"/>
  <c r="E505" i="11"/>
  <c r="D505" i="11"/>
  <c r="C505" i="11"/>
  <c r="B505" i="11"/>
  <c r="F504" i="11"/>
  <c r="E504" i="11"/>
  <c r="D504" i="11"/>
  <c r="C504" i="11"/>
  <c r="B504" i="11"/>
  <c r="B334" i="11"/>
  <c r="C334" i="11"/>
  <c r="F503" i="11"/>
  <c r="E503" i="11"/>
  <c r="D503" i="11"/>
  <c r="C503" i="11"/>
  <c r="B503" i="11"/>
  <c r="F334" i="11"/>
  <c r="C465" i="11"/>
  <c r="D465" i="11"/>
  <c r="F490" i="11"/>
  <c r="E490" i="11"/>
  <c r="D490" i="11"/>
  <c r="C490" i="11"/>
  <c r="B490" i="11"/>
  <c r="F489" i="11"/>
  <c r="E489" i="11"/>
  <c r="D489" i="11"/>
  <c r="C489" i="11"/>
  <c r="B489" i="11"/>
  <c r="F494" i="11"/>
  <c r="E494" i="11"/>
  <c r="D494" i="11"/>
  <c r="C494" i="11"/>
  <c r="B494" i="11"/>
  <c r="F486" i="11"/>
  <c r="E486" i="11"/>
  <c r="D486" i="11"/>
  <c r="C486" i="11"/>
  <c r="B486" i="11"/>
  <c r="B465" i="11"/>
  <c r="F475" i="11"/>
  <c r="E475" i="11"/>
  <c r="D475" i="11"/>
  <c r="C475" i="11"/>
  <c r="B475" i="11"/>
  <c r="F462" i="11"/>
  <c r="E462" i="11"/>
  <c r="D462" i="11"/>
  <c r="C462" i="11"/>
  <c r="B462" i="11"/>
  <c r="F461" i="11"/>
  <c r="E461" i="11"/>
  <c r="D461" i="11"/>
  <c r="C461" i="11"/>
  <c r="B461" i="11"/>
  <c r="F460" i="11"/>
  <c r="E460" i="11"/>
  <c r="D460" i="11"/>
  <c r="C460" i="11"/>
  <c r="B460" i="11"/>
  <c r="F393" i="11"/>
  <c r="E393" i="11"/>
  <c r="D393" i="11"/>
  <c r="C393" i="11"/>
  <c r="B393" i="11"/>
  <c r="E289" i="11"/>
  <c r="E334" i="11"/>
  <c r="F363" i="11"/>
  <c r="E363" i="11"/>
  <c r="D363" i="11"/>
  <c r="C363" i="11"/>
  <c r="B363" i="11"/>
  <c r="F362" i="11"/>
  <c r="E362" i="11"/>
  <c r="D362" i="11"/>
  <c r="C362" i="11"/>
  <c r="B362" i="11"/>
  <c r="F361" i="11"/>
  <c r="E361" i="11"/>
  <c r="D361" i="11"/>
  <c r="C361" i="11"/>
  <c r="B361" i="11"/>
  <c r="F289" i="11"/>
  <c r="F344" i="11"/>
  <c r="E344" i="11"/>
  <c r="D344" i="11"/>
  <c r="C344" i="11"/>
  <c r="B344" i="11"/>
  <c r="F338" i="11"/>
  <c r="E338" i="11"/>
  <c r="D338" i="11"/>
  <c r="C338" i="11"/>
  <c r="B338" i="11"/>
  <c r="B270" i="11"/>
  <c r="F335" i="11"/>
  <c r="E335" i="11"/>
  <c r="D335" i="11"/>
  <c r="C335" i="11"/>
  <c r="B335" i="11"/>
  <c r="C270" i="11"/>
  <c r="D270" i="11"/>
  <c r="E270" i="11"/>
  <c r="F324" i="11"/>
  <c r="E324" i="11"/>
  <c r="D324" i="11"/>
  <c r="C324" i="11"/>
  <c r="B324" i="11"/>
  <c r="F323" i="11"/>
  <c r="E323" i="11"/>
  <c r="D323" i="11"/>
  <c r="C323" i="11"/>
  <c r="B323" i="11"/>
  <c r="F320" i="11"/>
  <c r="E320" i="11"/>
  <c r="D320" i="11"/>
  <c r="C320" i="11"/>
  <c r="B320" i="11"/>
  <c r="B289" i="11"/>
  <c r="F319" i="11"/>
  <c r="E319" i="11"/>
  <c r="D319" i="11"/>
  <c r="C319" i="11"/>
  <c r="B319" i="11"/>
  <c r="D289" i="11"/>
  <c r="F307" i="11"/>
  <c r="E307" i="11"/>
  <c r="D307" i="11"/>
  <c r="C307" i="11"/>
  <c r="B307" i="11"/>
  <c r="F303" i="11"/>
  <c r="E303" i="11"/>
  <c r="D303" i="11"/>
  <c r="C303" i="11"/>
  <c r="B303" i="11"/>
  <c r="F302" i="11"/>
  <c r="E302" i="11"/>
  <c r="D302" i="11"/>
  <c r="C302" i="11"/>
  <c r="B302" i="11"/>
  <c r="F301" i="11"/>
  <c r="E301" i="11"/>
  <c r="D301" i="11"/>
  <c r="C301" i="11"/>
  <c r="B301" i="11"/>
  <c r="F288" i="11"/>
  <c r="E288" i="11"/>
  <c r="D288" i="11"/>
  <c r="C288" i="11"/>
  <c r="B288" i="11"/>
  <c r="B249" i="11"/>
  <c r="C249" i="11"/>
  <c r="F271" i="11"/>
  <c r="E271" i="11"/>
  <c r="D271" i="11"/>
  <c r="C271" i="11"/>
  <c r="B271" i="11"/>
  <c r="D249" i="11"/>
  <c r="F265" i="11"/>
  <c r="E265" i="11"/>
  <c r="D265" i="11"/>
  <c r="C265" i="11"/>
  <c r="B265" i="11"/>
  <c r="E249" i="11"/>
  <c r="F262" i="11"/>
  <c r="E262" i="11"/>
  <c r="D262" i="11"/>
  <c r="C262" i="11"/>
  <c r="B262" i="11"/>
  <c r="F261" i="11"/>
  <c r="E261" i="11"/>
  <c r="D261" i="11"/>
  <c r="C261" i="11"/>
  <c r="B261" i="11"/>
  <c r="F250" i="11"/>
  <c r="E250" i="11"/>
  <c r="D250" i="11"/>
  <c r="C250" i="11"/>
  <c r="B250" i="11"/>
  <c r="F245" i="11"/>
  <c r="E245" i="11"/>
  <c r="D245" i="11"/>
  <c r="C245" i="11"/>
  <c r="B245" i="11"/>
  <c r="F246" i="11"/>
  <c r="E246" i="11"/>
  <c r="D246" i="11"/>
  <c r="C246" i="11"/>
  <c r="B246" i="11"/>
  <c r="F234" i="11"/>
  <c r="E234" i="11"/>
  <c r="D234" i="11"/>
  <c r="C234" i="11"/>
  <c r="B234" i="11"/>
  <c r="F233" i="11"/>
  <c r="E233" i="11"/>
  <c r="D233" i="11"/>
  <c r="C233" i="11"/>
  <c r="B233" i="11"/>
  <c r="F230" i="11"/>
  <c r="E230" i="11"/>
  <c r="D230" i="11"/>
  <c r="C230" i="11"/>
  <c r="B230" i="11"/>
  <c r="F229" i="11"/>
  <c r="E229" i="11"/>
  <c r="D229" i="11"/>
  <c r="C229" i="11"/>
  <c r="B229" i="11"/>
  <c r="F228" i="11"/>
  <c r="E228" i="11"/>
  <c r="D228" i="11"/>
  <c r="C228" i="11"/>
  <c r="B228" i="11"/>
  <c r="B197" i="11"/>
  <c r="C197" i="11"/>
  <c r="D186" i="11"/>
  <c r="D197" i="11"/>
  <c r="F186" i="11"/>
  <c r="F185" i="11"/>
  <c r="E186" i="11"/>
  <c r="F214" i="11"/>
  <c r="E214" i="11"/>
  <c r="D214" i="11"/>
  <c r="C214" i="11"/>
  <c r="B214" i="11"/>
  <c r="E197" i="11"/>
  <c r="F213" i="11"/>
  <c r="E213" i="11"/>
  <c r="D213" i="11"/>
  <c r="C213" i="11"/>
  <c r="B213" i="11"/>
  <c r="F212" i="11"/>
  <c r="E212" i="11"/>
  <c r="D212" i="11"/>
  <c r="C212" i="11"/>
  <c r="B212" i="11"/>
  <c r="B185" i="11"/>
  <c r="C185" i="11"/>
  <c r="B186" i="11"/>
  <c r="D185" i="11"/>
  <c r="F198" i="11"/>
  <c r="E198" i="11"/>
  <c r="D198" i="11"/>
  <c r="C198" i="11"/>
  <c r="B198" i="11"/>
  <c r="F196" i="11"/>
  <c r="E196" i="11"/>
  <c r="D196" i="11"/>
  <c r="C196" i="11"/>
  <c r="B196" i="11"/>
  <c r="F182" i="11"/>
  <c r="E182" i="11"/>
  <c r="D182" i="11"/>
  <c r="C182" i="11"/>
  <c r="B182" i="11"/>
  <c r="F181" i="11"/>
  <c r="E181" i="11"/>
  <c r="D181" i="11"/>
  <c r="C181" i="11"/>
  <c r="B181" i="11"/>
  <c r="F180" i="11"/>
  <c r="E180" i="11"/>
  <c r="D180" i="11"/>
  <c r="C180" i="11"/>
  <c r="B180" i="11"/>
  <c r="C24" i="11"/>
  <c r="D24" i="11"/>
  <c r="F24" i="11"/>
  <c r="F62" i="11"/>
  <c r="E62" i="11"/>
  <c r="D62" i="11"/>
  <c r="C62" i="11"/>
  <c r="B62" i="11"/>
  <c r="F61" i="11"/>
  <c r="E61" i="11"/>
  <c r="D61" i="11"/>
  <c r="C61" i="11"/>
  <c r="B61" i="11"/>
  <c r="E24" i="11"/>
  <c r="F26" i="11"/>
  <c r="D25" i="11"/>
  <c r="C25" i="11"/>
  <c r="E26" i="11"/>
  <c r="E25" i="11"/>
  <c r="F25" i="11"/>
  <c r="B26" i="11"/>
  <c r="C26" i="11"/>
  <c r="B1308" i="11" l="1"/>
  <c r="D202" i="11"/>
  <c r="F1308" i="11"/>
  <c r="E202" i="11"/>
  <c r="F202" i="11"/>
  <c r="E1308" i="11"/>
  <c r="B202" i="11"/>
  <c r="E332" i="11"/>
  <c r="B1381" i="11"/>
  <c r="C1308" i="11"/>
  <c r="F1381" i="11"/>
  <c r="B1419" i="11"/>
  <c r="D1419" i="11"/>
  <c r="C684" i="11"/>
  <c r="C1419" i="11"/>
  <c r="D1381" i="11"/>
  <c r="C332" i="11"/>
  <c r="E1419" i="11"/>
  <c r="C1381" i="11"/>
  <c r="F2039" i="11"/>
  <c r="F1367" i="11"/>
  <c r="F615" i="11"/>
  <c r="E2027" i="11"/>
  <c r="E806" i="11"/>
  <c r="E2039" i="11"/>
  <c r="C2039" i="11"/>
  <c r="D615" i="11"/>
  <c r="E615" i="11"/>
  <c r="D1326" i="11"/>
  <c r="E1405" i="11"/>
  <c r="B684" i="11"/>
  <c r="B761" i="11"/>
  <c r="D533" i="11"/>
  <c r="D684" i="11"/>
  <c r="E684" i="11"/>
  <c r="B1398" i="11"/>
  <c r="F1326" i="11"/>
  <c r="C615" i="11"/>
  <c r="E1431" i="11"/>
  <c r="C1326" i="11"/>
  <c r="B2039" i="11"/>
  <c r="F1431" i="11"/>
  <c r="E1326" i="11"/>
  <c r="B522" i="11"/>
  <c r="B332" i="11"/>
  <c r="B588" i="11"/>
  <c r="D806" i="11"/>
  <c r="E264" i="11"/>
  <c r="B232" i="11"/>
  <c r="F332" i="11"/>
  <c r="F522" i="11"/>
  <c r="C806" i="11"/>
  <c r="C287" i="11"/>
  <c r="B201" i="11"/>
  <c r="B1385" i="11"/>
  <c r="C1398" i="11"/>
  <c r="F822" i="11"/>
  <c r="C761" i="11"/>
  <c r="E184" i="11"/>
  <c r="D761" i="11"/>
  <c r="C1451" i="11"/>
  <c r="C1363" i="11"/>
  <c r="F287" i="11"/>
  <c r="B287" i="11"/>
  <c r="E761" i="11"/>
  <c r="D1363" i="11"/>
  <c r="B264" i="11"/>
  <c r="F382" i="11"/>
  <c r="B806" i="11"/>
  <c r="D1451" i="11"/>
  <c r="F201" i="11"/>
  <c r="E1451" i="11"/>
  <c r="F1405" i="11"/>
  <c r="B260" i="11"/>
  <c r="B502" i="11"/>
  <c r="F232" i="11"/>
  <c r="D287" i="11"/>
  <c r="E502" i="11"/>
  <c r="D1408" i="11"/>
  <c r="B485" i="11"/>
  <c r="D1444" i="11"/>
  <c r="B1079" i="11"/>
  <c r="B464" i="11"/>
  <c r="C1405" i="11"/>
  <c r="B1303" i="11"/>
  <c r="B1348" i="11"/>
  <c r="E284" i="11"/>
  <c r="D264" i="11"/>
  <c r="B317" i="11"/>
  <c r="B822" i="11"/>
  <c r="B1405" i="11"/>
  <c r="C317" i="11"/>
  <c r="B381" i="11"/>
  <c r="D1296" i="11"/>
  <c r="B1431" i="11"/>
  <c r="F218" i="11"/>
  <c r="F317" i="11"/>
  <c r="C381" i="11"/>
  <c r="B533" i="11"/>
  <c r="D464" i="11"/>
  <c r="E1296" i="11"/>
  <c r="C1431" i="11"/>
  <c r="D1426" i="11"/>
  <c r="D1398" i="11"/>
  <c r="B2028" i="11"/>
  <c r="C195" i="11"/>
  <c r="E60" i="11"/>
  <c r="E305" i="11"/>
  <c r="D381" i="11"/>
  <c r="C533" i="11"/>
  <c r="F1296" i="11"/>
  <c r="B1451" i="11"/>
  <c r="E1426" i="11"/>
  <c r="F1398" i="11"/>
  <c r="B685" i="11"/>
  <c r="B547" i="11"/>
  <c r="D1412" i="11"/>
  <c r="E685" i="11"/>
  <c r="B1060" i="11"/>
  <c r="C1408" i="11"/>
  <c r="D485" i="11"/>
  <c r="F685" i="11"/>
  <c r="D1031" i="11"/>
  <c r="D1315" i="11"/>
  <c r="F1329" i="11"/>
  <c r="E381" i="11"/>
  <c r="C568" i="11"/>
  <c r="B602" i="11"/>
  <c r="E322" i="11"/>
  <c r="E1322" i="11"/>
  <c r="B1441" i="11"/>
  <c r="E218" i="11"/>
  <c r="F485" i="11"/>
  <c r="C464" i="11"/>
  <c r="F683" i="11"/>
  <c r="F1322" i="11"/>
  <c r="E1393" i="11"/>
  <c r="E1360" i="11"/>
  <c r="E2040" i="11"/>
  <c r="D201" i="11"/>
  <c r="D317" i="11"/>
  <c r="F184" i="11"/>
  <c r="D184" i="11"/>
  <c r="B322" i="11"/>
  <c r="C502" i="11"/>
  <c r="F533" i="11"/>
  <c r="E568" i="11"/>
  <c r="D602" i="11"/>
  <c r="B1059" i="11"/>
  <c r="D1441" i="11"/>
  <c r="E1430" i="11"/>
  <c r="F1393" i="11"/>
  <c r="B1363" i="11"/>
  <c r="D1303" i="11"/>
  <c r="F1444" i="11"/>
  <c r="E2028" i="11"/>
  <c r="B683" i="11"/>
  <c r="D685" i="11"/>
  <c r="B1031" i="11"/>
  <c r="B1322" i="11"/>
  <c r="E1303" i="11"/>
  <c r="C1031" i="11"/>
  <c r="C1322" i="11"/>
  <c r="F1303" i="11"/>
  <c r="E1315" i="11"/>
  <c r="F322" i="11"/>
  <c r="D683" i="11"/>
  <c r="F1060" i="11"/>
  <c r="B1430" i="11"/>
  <c r="E485" i="11"/>
  <c r="D322" i="11"/>
  <c r="E683" i="11"/>
  <c r="C547" i="11"/>
  <c r="E1031" i="11"/>
  <c r="C1430" i="11"/>
  <c r="C1315" i="11"/>
  <c r="D1393" i="11"/>
  <c r="B2040" i="11"/>
  <c r="C201" i="11"/>
  <c r="D568" i="11"/>
  <c r="C602" i="11"/>
  <c r="C1441" i="11"/>
  <c r="D1430" i="11"/>
  <c r="B1315" i="11"/>
  <c r="D1367" i="11"/>
  <c r="D232" i="11"/>
  <c r="C184" i="11"/>
  <c r="C382" i="11"/>
  <c r="D502" i="11"/>
  <c r="F568" i="11"/>
  <c r="F484" i="11"/>
  <c r="E602" i="11"/>
  <c r="E822" i="11"/>
  <c r="E1064" i="11"/>
  <c r="E1441" i="11"/>
  <c r="D1453" i="11"/>
  <c r="C1412" i="11"/>
  <c r="C1360" i="11"/>
  <c r="E1444" i="11"/>
  <c r="F1453" i="11"/>
  <c r="B1393" i="11"/>
  <c r="C1329" i="11"/>
  <c r="E547" i="11"/>
  <c r="D1064" i="11"/>
  <c r="D260" i="11"/>
  <c r="D822" i="11"/>
  <c r="B1064" i="11"/>
  <c r="B1296" i="11"/>
  <c r="B1444" i="11"/>
  <c r="B1360" i="11"/>
  <c r="D1360" i="11"/>
  <c r="C264" i="11"/>
  <c r="F305" i="11"/>
  <c r="C232" i="11"/>
  <c r="E464" i="11"/>
  <c r="F588" i="11"/>
  <c r="D547" i="11"/>
  <c r="C1064" i="11"/>
  <c r="E1367" i="11"/>
  <c r="B2027" i="11"/>
  <c r="E601" i="11"/>
  <c r="F2027" i="11"/>
  <c r="B1329" i="11"/>
  <c r="C2028" i="11"/>
  <c r="C2040" i="11"/>
  <c r="D2028" i="11"/>
  <c r="D2040" i="11"/>
  <c r="D305" i="11"/>
  <c r="E484" i="11"/>
  <c r="C1060" i="11"/>
  <c r="C484" i="11"/>
  <c r="D1060" i="11"/>
  <c r="C305" i="11"/>
  <c r="B382" i="11"/>
  <c r="B996" i="11"/>
  <c r="C218" i="11"/>
  <c r="D382" i="11"/>
  <c r="B484" i="11"/>
  <c r="C2027" i="11"/>
  <c r="D1329" i="11"/>
  <c r="B218" i="11"/>
  <c r="C643" i="11"/>
  <c r="D284" i="11"/>
  <c r="C588" i="11"/>
  <c r="D588" i="11"/>
  <c r="E1453" i="11"/>
  <c r="F1363" i="11"/>
  <c r="C1453" i="11"/>
  <c r="D522" i="11"/>
  <c r="C284" i="11"/>
  <c r="E522" i="11"/>
  <c r="B284" i="11"/>
  <c r="E1438" i="11"/>
  <c r="D60" i="11"/>
  <c r="F60" i="11"/>
  <c r="F997" i="11"/>
  <c r="C60" i="11"/>
  <c r="B601" i="11"/>
  <c r="B1438" i="11"/>
  <c r="C601" i="11"/>
  <c r="C1438" i="11"/>
  <c r="D601" i="11"/>
  <c r="D1438" i="11"/>
  <c r="E1374" i="11"/>
  <c r="D567" i="11"/>
  <c r="F211" i="11"/>
  <c r="F1316" i="11"/>
  <c r="E997" i="11"/>
  <c r="B1074" i="11"/>
  <c r="C1074" i="11"/>
  <c r="D1074" i="11"/>
  <c r="E1074" i="11"/>
  <c r="B211" i="11"/>
  <c r="B1316" i="11"/>
  <c r="C211" i="11"/>
  <c r="C1316" i="11"/>
  <c r="D211" i="11"/>
  <c r="D1316" i="11"/>
  <c r="E567" i="11"/>
  <c r="B1295" i="11"/>
  <c r="F567" i="11"/>
  <c r="C1295" i="11"/>
  <c r="D1374" i="11"/>
  <c r="B1353" i="11"/>
  <c r="D1295" i="11"/>
  <c r="E1295" i="11"/>
  <c r="C1353" i="11"/>
  <c r="B1374" i="11"/>
  <c r="B589" i="11"/>
  <c r="C589" i="11"/>
  <c r="D589" i="11"/>
  <c r="E589" i="11"/>
  <c r="C1374" i="11"/>
  <c r="B567" i="11"/>
  <c r="F1353" i="11"/>
  <c r="D1353" i="11"/>
  <c r="B801" i="11"/>
  <c r="E1348" i="11"/>
  <c r="C801" i="11"/>
  <c r="D801" i="11"/>
  <c r="C248" i="11"/>
  <c r="D248" i="11"/>
  <c r="D583" i="11"/>
  <c r="E248" i="11"/>
  <c r="E583" i="11"/>
  <c r="C260" i="11"/>
  <c r="F583" i="11"/>
  <c r="C1079" i="11"/>
  <c r="C1457" i="11"/>
  <c r="C1348" i="11"/>
  <c r="E260" i="11"/>
  <c r="B1457" i="11"/>
  <c r="D1348" i="11"/>
  <c r="F1457" i="11"/>
  <c r="D817" i="11"/>
  <c r="B248" i="11"/>
  <c r="C1385" i="11"/>
  <c r="E801" i="11"/>
  <c r="B583" i="11"/>
  <c r="D1318" i="11"/>
  <c r="D1457" i="11"/>
  <c r="E1325" i="11"/>
  <c r="E1370" i="11"/>
  <c r="C285" i="11"/>
  <c r="D996" i="11"/>
  <c r="F1370" i="11"/>
  <c r="F1325" i="11"/>
  <c r="B285" i="11"/>
  <c r="D383" i="11"/>
  <c r="B643" i="11"/>
  <c r="C996" i="11"/>
  <c r="B1291" i="11"/>
  <c r="C1318" i="11"/>
  <c r="B1336" i="11"/>
  <c r="C1291" i="11"/>
  <c r="C1336" i="11"/>
  <c r="B318" i="11"/>
  <c r="D1291" i="11"/>
  <c r="D1336" i="11"/>
  <c r="C318" i="11"/>
  <c r="D643" i="11"/>
  <c r="E1291" i="11"/>
  <c r="E1336" i="11"/>
  <c r="D318" i="11"/>
  <c r="B1415" i="11"/>
  <c r="E1385" i="11"/>
  <c r="B2033" i="11"/>
  <c r="E318" i="11"/>
  <c r="C1415" i="11"/>
  <c r="B1375" i="11"/>
  <c r="B1443" i="11"/>
  <c r="F643" i="11"/>
  <c r="F1079" i="11"/>
  <c r="D1415" i="11"/>
  <c r="C1375" i="11"/>
  <c r="B459" i="11"/>
  <c r="E1079" i="11"/>
  <c r="E1415" i="11"/>
  <c r="D1375" i="11"/>
  <c r="C459" i="11"/>
  <c r="E1375" i="11"/>
  <c r="D459" i="11"/>
  <c r="F1318" i="11"/>
  <c r="E1443" i="11"/>
  <c r="B217" i="11"/>
  <c r="E459" i="11"/>
  <c r="B997" i="11"/>
  <c r="E1318" i="11"/>
  <c r="B1370" i="11"/>
  <c r="D1443" i="11"/>
  <c r="B1325" i="11"/>
  <c r="E285" i="11"/>
  <c r="C997" i="11"/>
  <c r="E996" i="11"/>
  <c r="D1385" i="11"/>
  <c r="C1370" i="11"/>
  <c r="C1443" i="11"/>
  <c r="C1325" i="11"/>
  <c r="D285" i="11"/>
  <c r="C1367" i="11"/>
  <c r="E200" i="11"/>
  <c r="E179" i="11"/>
  <c r="D179" i="11"/>
  <c r="C179" i="11"/>
  <c r="B243" i="11"/>
  <c r="E243" i="11"/>
  <c r="C300" i="11"/>
  <c r="F243" i="11"/>
  <c r="F300" i="11"/>
  <c r="D488" i="11"/>
  <c r="D217" i="11"/>
  <c r="F572" i="11"/>
  <c r="F817" i="11"/>
  <c r="E217" i="11"/>
  <c r="B283" i="11"/>
  <c r="F217" i="11"/>
  <c r="D1284" i="11"/>
  <c r="B1450" i="11"/>
  <c r="F1349" i="11"/>
  <c r="D216" i="11"/>
  <c r="C1284" i="11"/>
  <c r="C216" i="11"/>
  <c r="B216" i="11"/>
  <c r="E283" i="11"/>
  <c r="D572" i="11"/>
  <c r="B282" i="11"/>
  <c r="C572" i="11"/>
  <c r="B760" i="11"/>
  <c r="B1001" i="11"/>
  <c r="C282" i="11"/>
  <c r="C760" i="11"/>
  <c r="C1001" i="11"/>
  <c r="E216" i="11"/>
  <c r="D282" i="11"/>
  <c r="C283" i="11"/>
  <c r="F283" i="11"/>
  <c r="D760" i="11"/>
  <c r="D1001" i="11"/>
  <c r="E282" i="11"/>
  <c r="E760" i="11"/>
  <c r="E1001" i="11"/>
  <c r="B817" i="11"/>
  <c r="E1450" i="11"/>
  <c r="C1450" i="11"/>
  <c r="C817" i="11"/>
  <c r="D1450" i="11"/>
  <c r="B572" i="11"/>
  <c r="C2033" i="11"/>
  <c r="E1351" i="11"/>
  <c r="C243" i="11"/>
  <c r="B179" i="11"/>
  <c r="B1351" i="11"/>
  <c r="B488" i="11"/>
  <c r="C1351" i="11"/>
  <c r="F200" i="11"/>
  <c r="C488" i="11"/>
  <c r="D1351" i="11"/>
  <c r="D200" i="11"/>
  <c r="E488" i="11"/>
  <c r="B300" i="11"/>
  <c r="B200" i="11"/>
  <c r="D300" i="11"/>
  <c r="B372" i="11"/>
  <c r="C372" i="11"/>
  <c r="D372" i="11"/>
  <c r="E372" i="11"/>
  <c r="D333" i="11"/>
  <c r="B195" i="11"/>
  <c r="D195" i="11"/>
  <c r="E195" i="11"/>
  <c r="B306" i="11"/>
  <c r="B1280" i="11"/>
  <c r="C306" i="11"/>
  <c r="C1280" i="11"/>
  <c r="B2032" i="11"/>
  <c r="D306" i="11"/>
  <c r="D1280" i="11"/>
  <c r="E306" i="11"/>
  <c r="E1280" i="11"/>
  <c r="C2032" i="11"/>
  <c r="D2032" i="11"/>
  <c r="F2032" i="11"/>
  <c r="E333" i="11"/>
  <c r="F333" i="11"/>
  <c r="B1284" i="11"/>
  <c r="F1426" i="11"/>
  <c r="B1412" i="11"/>
  <c r="F1340" i="11"/>
  <c r="B337" i="11"/>
  <c r="C337" i="11"/>
  <c r="B1409" i="11"/>
  <c r="B1340" i="11"/>
  <c r="B244" i="11"/>
  <c r="D337" i="11"/>
  <c r="B1306" i="11"/>
  <c r="C1409" i="11"/>
  <c r="F1412" i="11"/>
  <c r="D1340" i="11"/>
  <c r="C244" i="11"/>
  <c r="E337" i="11"/>
  <c r="C1306" i="11"/>
  <c r="D1409" i="11"/>
  <c r="B1394" i="11"/>
  <c r="E1340" i="11"/>
  <c r="D244" i="11"/>
  <c r="D1306" i="11"/>
  <c r="E1059" i="11"/>
  <c r="E1409" i="11"/>
  <c r="C1394" i="11"/>
  <c r="B227" i="11"/>
  <c r="E244" i="11"/>
  <c r="E1306" i="11"/>
  <c r="D1394" i="11"/>
  <c r="C227" i="11"/>
  <c r="B1396" i="11"/>
  <c r="E1394" i="11"/>
  <c r="D227" i="11"/>
  <c r="F1059" i="11"/>
  <c r="C1396" i="11"/>
  <c r="E227" i="11"/>
  <c r="D1396" i="11"/>
  <c r="E1396" i="11"/>
  <c r="B1349" i="11"/>
  <c r="D1059" i="11"/>
  <c r="C1349" i="11"/>
  <c r="B333" i="11"/>
  <c r="B1426" i="11"/>
  <c r="F1408" i="11"/>
  <c r="D1349" i="11"/>
  <c r="D1330" i="11"/>
  <c r="E1284" i="11"/>
  <c r="E1408" i="11"/>
  <c r="E1330" i="11"/>
  <c r="F1330" i="11"/>
  <c r="D2033" i="11"/>
  <c r="E2033" i="11"/>
  <c r="B383" i="11"/>
  <c r="C383" i="11"/>
  <c r="E383" i="11"/>
  <c r="B1330" i="11"/>
  <c r="I23" i="11"/>
  <c r="J23" i="11" s="1"/>
  <c r="C23" i="11" s="1"/>
  <c r="B23" i="11" l="1"/>
  <c r="D23" i="11"/>
  <c r="E23" i="11"/>
  <c r="F23" i="11"/>
  <c r="H7" i="11"/>
  <c r="I7" i="11" s="1"/>
  <c r="J7" i="11" s="1"/>
  <c r="H8" i="11"/>
  <c r="I8" i="11" s="1"/>
  <c r="J8" i="11" s="1"/>
  <c r="H9" i="11"/>
  <c r="I9" i="11" s="1"/>
  <c r="J9" i="11" s="1"/>
  <c r="H18" i="11"/>
  <c r="I18" i="11" s="1"/>
  <c r="J18" i="11" s="1"/>
  <c r="H10" i="11"/>
  <c r="I10" i="11" s="1"/>
  <c r="J10" i="11" s="1"/>
  <c r="H11" i="11"/>
  <c r="I11" i="11" s="1"/>
  <c r="J11" i="11" s="1"/>
  <c r="H12" i="11"/>
  <c r="I12" i="11" s="1"/>
  <c r="J12" i="11" s="1"/>
  <c r="H13" i="11"/>
  <c r="I13" i="11" s="1"/>
  <c r="J13" i="11" s="1"/>
  <c r="H14" i="11"/>
  <c r="I14" i="11" s="1"/>
  <c r="J14" i="11" s="1"/>
  <c r="H15" i="11"/>
  <c r="I15" i="11" s="1"/>
  <c r="J15" i="11" s="1"/>
  <c r="H16" i="11"/>
  <c r="I16" i="11" s="1"/>
  <c r="J16" i="11" s="1"/>
  <c r="H27" i="11"/>
  <c r="I27" i="11" s="1"/>
  <c r="J27" i="11" s="1"/>
  <c r="H28" i="11"/>
  <c r="I28" i="11" s="1"/>
  <c r="J28" i="11" s="1"/>
  <c r="H29" i="11"/>
  <c r="I29" i="11" s="1"/>
  <c r="J29" i="11" s="1"/>
  <c r="B29" i="11" s="1"/>
  <c r="H30" i="11"/>
  <c r="I30" i="11" s="1"/>
  <c r="J30" i="11" s="1"/>
  <c r="H31" i="11"/>
  <c r="I31" i="11" s="1"/>
  <c r="J31" i="11" s="1"/>
  <c r="H32" i="11"/>
  <c r="I32" i="11" s="1"/>
  <c r="J32" i="11" s="1"/>
  <c r="E32" i="11" s="1"/>
  <c r="H33" i="11"/>
  <c r="I33" i="11" s="1"/>
  <c r="J33" i="11" s="1"/>
  <c r="H34" i="11"/>
  <c r="I34" i="11" s="1"/>
  <c r="J34" i="11" s="1"/>
  <c r="H35" i="11"/>
  <c r="I35" i="11" s="1"/>
  <c r="J35" i="11" s="1"/>
  <c r="H36" i="11"/>
  <c r="I36" i="11" s="1"/>
  <c r="J36" i="11" s="1"/>
  <c r="H37" i="11"/>
  <c r="I37" i="11" s="1"/>
  <c r="J37" i="11" s="1"/>
  <c r="B37" i="11" s="1"/>
  <c r="H38" i="11"/>
  <c r="I38" i="11" s="1"/>
  <c r="J38" i="11" s="1"/>
  <c r="H39" i="11"/>
  <c r="I39" i="11" s="1"/>
  <c r="J39" i="11" s="1"/>
  <c r="H40" i="11"/>
  <c r="I40" i="11" s="1"/>
  <c r="J40" i="11" s="1"/>
  <c r="H41" i="11"/>
  <c r="I41" i="11" s="1"/>
  <c r="J41" i="11" s="1"/>
  <c r="H42" i="11"/>
  <c r="I42" i="11" s="1"/>
  <c r="J42" i="11" s="1"/>
  <c r="H43" i="11"/>
  <c r="I43" i="11" s="1"/>
  <c r="J43" i="11" s="1"/>
  <c r="H44" i="11"/>
  <c r="I44" i="11" s="1"/>
  <c r="J44" i="11" s="1"/>
  <c r="H45" i="11"/>
  <c r="I45" i="11" s="1"/>
  <c r="J45" i="11" s="1"/>
  <c r="B45" i="11" s="1"/>
  <c r="H46" i="11"/>
  <c r="I46" i="11" s="1"/>
  <c r="J46" i="11" s="1"/>
  <c r="H47" i="11"/>
  <c r="I47" i="11" s="1"/>
  <c r="J47" i="11" s="1"/>
  <c r="H48" i="11"/>
  <c r="I48" i="11" s="1"/>
  <c r="J48" i="11" s="1"/>
  <c r="H49" i="11"/>
  <c r="I49" i="11" s="1"/>
  <c r="J49" i="11" s="1"/>
  <c r="H50" i="11"/>
  <c r="I50" i="11" s="1"/>
  <c r="J50" i="11" s="1"/>
  <c r="H51" i="11"/>
  <c r="I51" i="11" s="1"/>
  <c r="J51" i="11" s="1"/>
  <c r="F51" i="11" s="1"/>
  <c r="H52" i="11"/>
  <c r="I52" i="11" s="1"/>
  <c r="J52" i="11" s="1"/>
  <c r="H53" i="11"/>
  <c r="I53" i="11" s="1"/>
  <c r="J53" i="11" s="1"/>
  <c r="H54" i="11"/>
  <c r="I54" i="11" s="1"/>
  <c r="J54" i="11" s="1"/>
  <c r="H59" i="11"/>
  <c r="I59" i="11" s="1"/>
  <c r="J59" i="11" s="1"/>
  <c r="H55" i="11"/>
  <c r="I55" i="11" s="1"/>
  <c r="J55" i="11" s="1"/>
  <c r="H56" i="11"/>
  <c r="I56" i="11" s="1"/>
  <c r="J56" i="11" s="1"/>
  <c r="H57" i="11"/>
  <c r="I57" i="11" s="1"/>
  <c r="J57" i="11" s="1"/>
  <c r="H64" i="11"/>
  <c r="I64" i="11" s="1"/>
  <c r="J64" i="11" s="1"/>
  <c r="F64" i="11" s="1"/>
  <c r="H58" i="11"/>
  <c r="I58" i="11" s="1"/>
  <c r="J58" i="11" s="1"/>
  <c r="H63" i="11"/>
  <c r="I63" i="11" s="1"/>
  <c r="J63" i="11" s="1"/>
  <c r="H68" i="11"/>
  <c r="I68" i="11" s="1"/>
  <c r="J68" i="11" s="1"/>
  <c r="H69" i="11"/>
  <c r="I69" i="11" s="1"/>
  <c r="J69" i="11" s="1"/>
  <c r="H70" i="11"/>
  <c r="I70" i="11" s="1"/>
  <c r="J70" i="11" s="1"/>
  <c r="H71" i="11"/>
  <c r="I71" i="11" s="1"/>
  <c r="J71" i="11" s="1"/>
  <c r="H72" i="11"/>
  <c r="I72" i="11" s="1"/>
  <c r="J72" i="11" s="1"/>
  <c r="H73" i="11"/>
  <c r="I73" i="11" s="1"/>
  <c r="J73" i="11" s="1"/>
  <c r="F73" i="11" s="1"/>
  <c r="H74" i="11"/>
  <c r="I74" i="11" s="1"/>
  <c r="J74" i="11" s="1"/>
  <c r="H75" i="11"/>
  <c r="I75" i="11" s="1"/>
  <c r="J75" i="11" s="1"/>
  <c r="B75" i="11" s="1"/>
  <c r="H76" i="11"/>
  <c r="I76" i="11" s="1"/>
  <c r="J76" i="11" s="1"/>
  <c r="H77" i="11"/>
  <c r="I77" i="11" s="1"/>
  <c r="J77" i="11" s="1"/>
  <c r="H78" i="11"/>
  <c r="I78" i="11" s="1"/>
  <c r="J78" i="11" s="1"/>
  <c r="H79" i="11"/>
  <c r="I79" i="11" s="1"/>
  <c r="J79" i="11" s="1"/>
  <c r="H80" i="11"/>
  <c r="I80" i="11" s="1"/>
  <c r="J80" i="11" s="1"/>
  <c r="C80" i="11" s="1"/>
  <c r="H81" i="11"/>
  <c r="I81" i="11" s="1"/>
  <c r="J81" i="11" s="1"/>
  <c r="H82" i="11"/>
  <c r="I82" i="11" s="1"/>
  <c r="J82" i="11" s="1"/>
  <c r="H83" i="11"/>
  <c r="I83" i="11" s="1"/>
  <c r="J83" i="11" s="1"/>
  <c r="B83" i="11" s="1"/>
  <c r="H84" i="11"/>
  <c r="I84" i="11" s="1"/>
  <c r="J84" i="11" s="1"/>
  <c r="H85" i="11"/>
  <c r="I85" i="11" s="1"/>
  <c r="J85" i="11" s="1"/>
  <c r="H86" i="11"/>
  <c r="I86" i="11" s="1"/>
  <c r="J86" i="11" s="1"/>
  <c r="H87" i="11"/>
  <c r="I87" i="11" s="1"/>
  <c r="J87" i="11" s="1"/>
  <c r="H88" i="11"/>
  <c r="I88" i="11" s="1"/>
  <c r="J88" i="11" s="1"/>
  <c r="C88" i="11" s="1"/>
  <c r="H89" i="11"/>
  <c r="I89" i="11" s="1"/>
  <c r="J89" i="11" s="1"/>
  <c r="H90" i="11"/>
  <c r="I90" i="11" s="1"/>
  <c r="J90" i="11" s="1"/>
  <c r="H91" i="11"/>
  <c r="I91" i="11" s="1"/>
  <c r="J91" i="11" s="1"/>
  <c r="B91" i="11" s="1"/>
  <c r="H92" i="11"/>
  <c r="I92" i="11" s="1"/>
  <c r="J92" i="11" s="1"/>
  <c r="E92" i="11" s="1"/>
  <c r="H93" i="11"/>
  <c r="I93" i="11" s="1"/>
  <c r="J93" i="11" s="1"/>
  <c r="H94" i="11"/>
  <c r="I94" i="11" s="1"/>
  <c r="J94" i="11" s="1"/>
  <c r="E94" i="11" s="1"/>
  <c r="H95" i="11"/>
  <c r="I95" i="11" s="1"/>
  <c r="J95" i="11" s="1"/>
  <c r="H96" i="11"/>
  <c r="I96" i="11" s="1"/>
  <c r="J96" i="11" s="1"/>
  <c r="H97" i="11"/>
  <c r="I97" i="11" s="1"/>
  <c r="J97" i="11" s="1"/>
  <c r="H98" i="11"/>
  <c r="I98" i="11" s="1"/>
  <c r="J98" i="11" s="1"/>
  <c r="H99" i="11"/>
  <c r="I99" i="11" s="1"/>
  <c r="J99" i="11" s="1"/>
  <c r="B99" i="11" s="1"/>
  <c r="H100" i="11"/>
  <c r="I100" i="11" s="1"/>
  <c r="J100" i="11" s="1"/>
  <c r="H101" i="11"/>
  <c r="I101" i="11" s="1"/>
  <c r="J101" i="11" s="1"/>
  <c r="H102" i="11"/>
  <c r="I102" i="11" s="1"/>
  <c r="J102" i="11" s="1"/>
  <c r="H103" i="11"/>
  <c r="I103" i="11" s="1"/>
  <c r="J103" i="11" s="1"/>
  <c r="H104" i="11"/>
  <c r="I104" i="11" s="1"/>
  <c r="J104" i="11" s="1"/>
  <c r="H105" i="11"/>
  <c r="I105" i="11" s="1"/>
  <c r="J105" i="11" s="1"/>
  <c r="H106" i="11"/>
  <c r="I106" i="11" s="1"/>
  <c r="J106" i="11" s="1"/>
  <c r="C106" i="11" s="1"/>
  <c r="H107" i="11"/>
  <c r="I107" i="11" s="1"/>
  <c r="J107" i="11" s="1"/>
  <c r="B107" i="11" s="1"/>
  <c r="H108" i="11"/>
  <c r="I108" i="11" s="1"/>
  <c r="J108" i="11" s="1"/>
  <c r="H109" i="11"/>
  <c r="I109" i="11" s="1"/>
  <c r="J109" i="11" s="1"/>
  <c r="H110" i="11"/>
  <c r="I110" i="11" s="1"/>
  <c r="J110" i="11" s="1"/>
  <c r="H111" i="11"/>
  <c r="I111" i="11" s="1"/>
  <c r="J111" i="11" s="1"/>
  <c r="H112" i="11"/>
  <c r="I112" i="11" s="1"/>
  <c r="J112" i="11" s="1"/>
  <c r="E112" i="11" s="1"/>
  <c r="H113" i="11"/>
  <c r="I113" i="11" s="1"/>
  <c r="J113" i="11" s="1"/>
  <c r="C113" i="11" s="1"/>
  <c r="H114" i="11"/>
  <c r="I114" i="11" s="1"/>
  <c r="J114" i="11" s="1"/>
  <c r="H115" i="11"/>
  <c r="I115" i="11" s="1"/>
  <c r="J115" i="11" s="1"/>
  <c r="H116" i="11"/>
  <c r="I116" i="11" s="1"/>
  <c r="J116" i="11" s="1"/>
  <c r="H117" i="11"/>
  <c r="I117" i="11" s="1"/>
  <c r="J117" i="11" s="1"/>
  <c r="H118" i="11"/>
  <c r="I118" i="11" s="1"/>
  <c r="J118" i="11" s="1"/>
  <c r="H119" i="11"/>
  <c r="I119" i="11" s="1"/>
  <c r="J119" i="11" s="1"/>
  <c r="H120" i="11"/>
  <c r="I120" i="11" s="1"/>
  <c r="J120" i="11" s="1"/>
  <c r="H121" i="11"/>
  <c r="I121" i="11" s="1"/>
  <c r="J121" i="11" s="1"/>
  <c r="H122" i="11"/>
  <c r="I122" i="11" s="1"/>
  <c r="J122" i="11" s="1"/>
  <c r="H123" i="11"/>
  <c r="I123" i="11" s="1"/>
  <c r="J123" i="11" s="1"/>
  <c r="E123" i="11" s="1"/>
  <c r="H124" i="11"/>
  <c r="I124" i="11" s="1"/>
  <c r="J124" i="11" s="1"/>
  <c r="E124" i="11" s="1"/>
  <c r="H125" i="11"/>
  <c r="I125" i="11" s="1"/>
  <c r="J125" i="11" s="1"/>
  <c r="H126" i="11"/>
  <c r="I126" i="11" s="1"/>
  <c r="J126" i="11" s="1"/>
  <c r="C126" i="11" s="1"/>
  <c r="H127" i="11"/>
  <c r="I127" i="11" s="1"/>
  <c r="J127" i="11" s="1"/>
  <c r="E127" i="11" s="1"/>
  <c r="H128" i="11"/>
  <c r="I128" i="11" s="1"/>
  <c r="J128" i="11" s="1"/>
  <c r="H129" i="11"/>
  <c r="I129" i="11" s="1"/>
  <c r="J129" i="11" s="1"/>
  <c r="F129" i="11" s="1"/>
  <c r="H130" i="11"/>
  <c r="I130" i="11" s="1"/>
  <c r="J130" i="11" s="1"/>
  <c r="H131" i="11"/>
  <c r="I131" i="11" s="1"/>
  <c r="J131" i="11" s="1"/>
  <c r="H132" i="11"/>
  <c r="I132" i="11" s="1"/>
  <c r="J132" i="11" s="1"/>
  <c r="H133" i="11"/>
  <c r="I133" i="11" s="1"/>
  <c r="J133" i="11" s="1"/>
  <c r="H134" i="11"/>
  <c r="I134" i="11" s="1"/>
  <c r="J134" i="11" s="1"/>
  <c r="H135" i="11"/>
  <c r="I135" i="11" s="1"/>
  <c r="J135" i="11" s="1"/>
  <c r="H136" i="11"/>
  <c r="I136" i="11" s="1"/>
  <c r="J136" i="11" s="1"/>
  <c r="H137" i="11"/>
  <c r="I137" i="11" s="1"/>
  <c r="J137" i="11" s="1"/>
  <c r="D137" i="11" s="1"/>
  <c r="H138" i="11"/>
  <c r="I138" i="11" s="1"/>
  <c r="J138" i="11" s="1"/>
  <c r="E138" i="11" s="1"/>
  <c r="H139" i="11"/>
  <c r="I139" i="11" s="1"/>
  <c r="J139" i="11" s="1"/>
  <c r="H140" i="11"/>
  <c r="I140" i="11" s="1"/>
  <c r="J140" i="11" s="1"/>
  <c r="H141" i="11"/>
  <c r="I141" i="11" s="1"/>
  <c r="J141" i="11" s="1"/>
  <c r="H142" i="11"/>
  <c r="I142" i="11" s="1"/>
  <c r="J142" i="11" s="1"/>
  <c r="H143" i="11"/>
  <c r="I143" i="11" s="1"/>
  <c r="J143" i="11" s="1"/>
  <c r="H144" i="11"/>
  <c r="I144" i="11" s="1"/>
  <c r="J144" i="11" s="1"/>
  <c r="H145" i="11"/>
  <c r="I145" i="11" s="1"/>
  <c r="J145" i="11" s="1"/>
  <c r="H146" i="11"/>
  <c r="I146" i="11" s="1"/>
  <c r="J146" i="11" s="1"/>
  <c r="H147" i="11"/>
  <c r="I147" i="11" s="1"/>
  <c r="J147" i="11" s="1"/>
  <c r="H148" i="11"/>
  <c r="I148" i="11" s="1"/>
  <c r="J148" i="11" s="1"/>
  <c r="H149" i="11"/>
  <c r="I149" i="11" s="1"/>
  <c r="J149" i="11" s="1"/>
  <c r="H150" i="11"/>
  <c r="I150" i="11" s="1"/>
  <c r="J150" i="11" s="1"/>
  <c r="H151" i="11"/>
  <c r="I151" i="11" s="1"/>
  <c r="J151" i="11" s="1"/>
  <c r="H152" i="11"/>
  <c r="I152" i="11" s="1"/>
  <c r="J152" i="11" s="1"/>
  <c r="H153" i="11"/>
  <c r="I153" i="11" s="1"/>
  <c r="J153" i="11" s="1"/>
  <c r="F153" i="11" s="1"/>
  <c r="H154" i="11"/>
  <c r="I154" i="11" s="1"/>
  <c r="J154" i="11" s="1"/>
  <c r="H155" i="11"/>
  <c r="I155" i="11" s="1"/>
  <c r="J155" i="11" s="1"/>
  <c r="H156" i="11"/>
  <c r="I156" i="11" s="1"/>
  <c r="J156" i="11" s="1"/>
  <c r="H157" i="11"/>
  <c r="I157" i="11" s="1"/>
  <c r="J157" i="11" s="1"/>
  <c r="D157" i="11" s="1"/>
  <c r="H158" i="11"/>
  <c r="I158" i="11" s="1"/>
  <c r="J158" i="11" s="1"/>
  <c r="H159" i="11"/>
  <c r="I159" i="11" s="1"/>
  <c r="J159" i="11" s="1"/>
  <c r="H160" i="11"/>
  <c r="I160" i="11" s="1"/>
  <c r="J160" i="11" s="1"/>
  <c r="H161" i="11"/>
  <c r="I161" i="11" s="1"/>
  <c r="J161" i="11" s="1"/>
  <c r="H162" i="11"/>
  <c r="I162" i="11" s="1"/>
  <c r="J162" i="11" s="1"/>
  <c r="B162" i="11" s="1"/>
  <c r="H163" i="11"/>
  <c r="I163" i="11" s="1"/>
  <c r="J163" i="11" s="1"/>
  <c r="B163" i="11" s="1"/>
  <c r="H164" i="11"/>
  <c r="I164" i="11" s="1"/>
  <c r="J164" i="11" s="1"/>
  <c r="H165" i="11"/>
  <c r="I165" i="11" s="1"/>
  <c r="J165" i="11" s="1"/>
  <c r="H166" i="11"/>
  <c r="I166" i="11" s="1"/>
  <c r="J166" i="11" s="1"/>
  <c r="H167" i="11"/>
  <c r="I167" i="11" s="1"/>
  <c r="J167" i="11" s="1"/>
  <c r="H168" i="11"/>
  <c r="I168" i="11" s="1"/>
  <c r="J168" i="11" s="1"/>
  <c r="H169" i="11"/>
  <c r="I169" i="11" s="1"/>
  <c r="J169" i="11" s="1"/>
  <c r="E169" i="11" s="1"/>
  <c r="H170" i="11"/>
  <c r="I170" i="11" s="1"/>
  <c r="J170" i="11" s="1"/>
  <c r="H171" i="11"/>
  <c r="I171" i="11" s="1"/>
  <c r="J171" i="11" s="1"/>
  <c r="C171" i="11" s="1"/>
  <c r="H178" i="11"/>
  <c r="I178" i="11" s="1"/>
  <c r="J178" i="11" s="1"/>
  <c r="H183" i="11"/>
  <c r="I183" i="11" s="1"/>
  <c r="J183" i="11" s="1"/>
  <c r="D183" i="11" s="1"/>
  <c r="H172" i="11"/>
  <c r="I172" i="11" s="1"/>
  <c r="J172" i="11" s="1"/>
  <c r="F172" i="11" s="1"/>
  <c r="H173" i="11"/>
  <c r="I173" i="11" s="1"/>
  <c r="J173" i="11" s="1"/>
  <c r="H174" i="11"/>
  <c r="I174" i="11" s="1"/>
  <c r="J174" i="11" s="1"/>
  <c r="H175" i="11"/>
  <c r="I175" i="11" s="1"/>
  <c r="J175" i="11" s="1"/>
  <c r="H176" i="11"/>
  <c r="I176" i="11" s="1"/>
  <c r="J176" i="11" s="1"/>
  <c r="H177" i="11"/>
  <c r="I177" i="11" s="1"/>
  <c r="J177" i="11" s="1"/>
  <c r="C177" i="11" s="1"/>
  <c r="H187" i="11"/>
  <c r="I187" i="11" s="1"/>
  <c r="J187" i="11" s="1"/>
  <c r="F187" i="11" s="1"/>
  <c r="H194" i="11"/>
  <c r="I194" i="11" s="1"/>
  <c r="J194" i="11" s="1"/>
  <c r="C194" i="11" s="1"/>
  <c r="H199" i="11"/>
  <c r="I199" i="11" s="1"/>
  <c r="J199" i="11" s="1"/>
  <c r="H188" i="11"/>
  <c r="I188" i="11" s="1"/>
  <c r="J188" i="11" s="1"/>
  <c r="H189" i="11"/>
  <c r="I189" i="11" s="1"/>
  <c r="J189" i="11" s="1"/>
  <c r="H190" i="11"/>
  <c r="I190" i="11" s="1"/>
  <c r="J190" i="11" s="1"/>
  <c r="B190" i="11" s="1"/>
  <c r="H191" i="11"/>
  <c r="I191" i="11" s="1"/>
  <c r="J191" i="11" s="1"/>
  <c r="H192" i="11"/>
  <c r="I192" i="11" s="1"/>
  <c r="J192" i="11" s="1"/>
  <c r="B192" i="11" s="1"/>
  <c r="H193" i="11"/>
  <c r="I193" i="11" s="1"/>
  <c r="J193" i="11" s="1"/>
  <c r="H203" i="11"/>
  <c r="I203" i="11" s="1"/>
  <c r="J203" i="11" s="1"/>
  <c r="C203" i="11" s="1"/>
  <c r="H210" i="11"/>
  <c r="I210" i="11" s="1"/>
  <c r="J210" i="11" s="1"/>
  <c r="B210" i="11" s="1"/>
  <c r="H215" i="11"/>
  <c r="I215" i="11" s="1"/>
  <c r="J215" i="11" s="1"/>
  <c r="H204" i="11"/>
  <c r="I204" i="11" s="1"/>
  <c r="J204" i="11" s="1"/>
  <c r="H205" i="11"/>
  <c r="I205" i="11" s="1"/>
  <c r="J205" i="11" s="1"/>
  <c r="H206" i="11"/>
  <c r="I206" i="11" s="1"/>
  <c r="J206" i="11" s="1"/>
  <c r="H207" i="11"/>
  <c r="I207" i="11" s="1"/>
  <c r="J207" i="11" s="1"/>
  <c r="H208" i="11"/>
  <c r="I208" i="11" s="1"/>
  <c r="J208" i="11" s="1"/>
  <c r="H209" i="11"/>
  <c r="I209" i="11" s="1"/>
  <c r="J209" i="11" s="1"/>
  <c r="D209" i="11" s="1"/>
  <c r="H219" i="11"/>
  <c r="I219" i="11" s="1"/>
  <c r="J219" i="11" s="1"/>
  <c r="H226" i="11"/>
  <c r="I226" i="11" s="1"/>
  <c r="J226" i="11" s="1"/>
  <c r="H231" i="11"/>
  <c r="I231" i="11" s="1"/>
  <c r="J231" i="11" s="1"/>
  <c r="H220" i="11"/>
  <c r="I220" i="11" s="1"/>
  <c r="J220" i="11" s="1"/>
  <c r="H221" i="11"/>
  <c r="I221" i="11" s="1"/>
  <c r="J221" i="11" s="1"/>
  <c r="B221" i="11" s="1"/>
  <c r="H222" i="11"/>
  <c r="I222" i="11" s="1"/>
  <c r="J222" i="11" s="1"/>
  <c r="C222" i="11" s="1"/>
  <c r="H223" i="11"/>
  <c r="I223" i="11" s="1"/>
  <c r="J223" i="11" s="1"/>
  <c r="H224" i="11"/>
  <c r="I224" i="11" s="1"/>
  <c r="J224" i="11" s="1"/>
  <c r="H225" i="11"/>
  <c r="I225" i="11" s="1"/>
  <c r="J225" i="11" s="1"/>
  <c r="B225" i="11" s="1"/>
  <c r="H235" i="11"/>
  <c r="I235" i="11" s="1"/>
  <c r="J235" i="11" s="1"/>
  <c r="H237" i="11"/>
  <c r="I237" i="11" s="1"/>
  <c r="J237" i="11" s="1"/>
  <c r="B237" i="11" s="1"/>
  <c r="H238" i="11"/>
  <c r="I238" i="11" s="1"/>
  <c r="J238" i="11" s="1"/>
  <c r="H239" i="11"/>
  <c r="I239" i="11" s="1"/>
  <c r="J239" i="11" s="1"/>
  <c r="H240" i="11"/>
  <c r="I240" i="11" s="1"/>
  <c r="J240" i="11" s="1"/>
  <c r="H241" i="11"/>
  <c r="I241" i="11" s="1"/>
  <c r="J241" i="11" s="1"/>
  <c r="H251" i="11"/>
  <c r="I251" i="11" s="1"/>
  <c r="J251" i="11" s="1"/>
  <c r="H259" i="11"/>
  <c r="I259" i="11" s="1"/>
  <c r="J259" i="11" s="1"/>
  <c r="E259" i="11" s="1"/>
  <c r="H263" i="11"/>
  <c r="I263" i="11" s="1"/>
  <c r="J263" i="11" s="1"/>
  <c r="H252" i="11"/>
  <c r="I252" i="11" s="1"/>
  <c r="J252" i="11" s="1"/>
  <c r="H253" i="11"/>
  <c r="I253" i="11" s="1"/>
  <c r="J253" i="11" s="1"/>
  <c r="H254" i="11"/>
  <c r="I254" i="11" s="1"/>
  <c r="J254" i="11" s="1"/>
  <c r="H255" i="11"/>
  <c r="I255" i="11" s="1"/>
  <c r="J255" i="11" s="1"/>
  <c r="H256" i="11"/>
  <c r="I256" i="11" s="1"/>
  <c r="J256" i="11" s="1"/>
  <c r="H257" i="11"/>
  <c r="I257" i="11" s="1"/>
  <c r="J257" i="11" s="1"/>
  <c r="H258" i="11"/>
  <c r="I258" i="11" s="1"/>
  <c r="J258" i="11" s="1"/>
  <c r="H272" i="11"/>
  <c r="I272" i="11" s="1"/>
  <c r="J272" i="11" s="1"/>
  <c r="E272" i="11" s="1"/>
  <c r="H281" i="11"/>
  <c r="I281" i="11" s="1"/>
  <c r="J281" i="11" s="1"/>
  <c r="H286" i="11"/>
  <c r="I286" i="11" s="1"/>
  <c r="J286" i="11" s="1"/>
  <c r="H273" i="11"/>
  <c r="I273" i="11" s="1"/>
  <c r="J273" i="11" s="1"/>
  <c r="H274" i="11"/>
  <c r="I274" i="11" s="1"/>
  <c r="J274" i="11" s="1"/>
  <c r="E274" i="11" s="1"/>
  <c r="H275" i="11"/>
  <c r="I275" i="11" s="1"/>
  <c r="J275" i="11" s="1"/>
  <c r="F275" i="11" s="1"/>
  <c r="H276" i="11"/>
  <c r="I276" i="11" s="1"/>
  <c r="J276" i="11" s="1"/>
  <c r="H277" i="11"/>
  <c r="I277" i="11" s="1"/>
  <c r="J277" i="11" s="1"/>
  <c r="B277" i="11" s="1"/>
  <c r="H278" i="11"/>
  <c r="I278" i="11" s="1"/>
  <c r="J278" i="11" s="1"/>
  <c r="B278" i="11" s="1"/>
  <c r="H279" i="11"/>
  <c r="I279" i="11" s="1"/>
  <c r="J279" i="11" s="1"/>
  <c r="F279" i="11" s="1"/>
  <c r="H280" i="11"/>
  <c r="I280" i="11" s="1"/>
  <c r="J280" i="11" s="1"/>
  <c r="C280" i="11" s="1"/>
  <c r="H290" i="11"/>
  <c r="I290" i="11" s="1"/>
  <c r="J290" i="11" s="1"/>
  <c r="D290" i="11" s="1"/>
  <c r="H299" i="11"/>
  <c r="I299" i="11" s="1"/>
  <c r="J299" i="11" s="1"/>
  <c r="B299" i="11" s="1"/>
  <c r="H304" i="11"/>
  <c r="I304" i="11" s="1"/>
  <c r="J304" i="11" s="1"/>
  <c r="H291" i="11"/>
  <c r="I291" i="11" s="1"/>
  <c r="J291" i="11" s="1"/>
  <c r="H292" i="11"/>
  <c r="I292" i="11" s="1"/>
  <c r="J292" i="11" s="1"/>
  <c r="H293" i="11"/>
  <c r="I293" i="11" s="1"/>
  <c r="J293" i="11" s="1"/>
  <c r="H294" i="11"/>
  <c r="I294" i="11" s="1"/>
  <c r="J294" i="11" s="1"/>
  <c r="H295" i="11"/>
  <c r="I295" i="11" s="1"/>
  <c r="J295" i="11" s="1"/>
  <c r="H296" i="11"/>
  <c r="I296" i="11" s="1"/>
  <c r="J296" i="11" s="1"/>
  <c r="C296" i="11" s="1"/>
  <c r="H297" i="11"/>
  <c r="I297" i="11" s="1"/>
  <c r="J297" i="11" s="1"/>
  <c r="B297" i="11" s="1"/>
  <c r="H298" i="11"/>
  <c r="I298" i="11" s="1"/>
  <c r="J298" i="11" s="1"/>
  <c r="H308" i="11"/>
  <c r="I308" i="11" s="1"/>
  <c r="J308" i="11" s="1"/>
  <c r="D308" i="11" s="1"/>
  <c r="H316" i="11"/>
  <c r="I316" i="11" s="1"/>
  <c r="J316" i="11" s="1"/>
  <c r="H321" i="11"/>
  <c r="I321" i="11" s="1"/>
  <c r="J321" i="11" s="1"/>
  <c r="H309" i="11"/>
  <c r="I309" i="11" s="1"/>
  <c r="J309" i="11" s="1"/>
  <c r="E309" i="11" s="1"/>
  <c r="H310" i="11"/>
  <c r="I310" i="11" s="1"/>
  <c r="J310" i="11" s="1"/>
  <c r="H311" i="11"/>
  <c r="I311" i="11" s="1"/>
  <c r="J311" i="11" s="1"/>
  <c r="H312" i="11"/>
  <c r="I312" i="11" s="1"/>
  <c r="J312" i="11" s="1"/>
  <c r="B312" i="11" s="1"/>
  <c r="H313" i="11"/>
  <c r="I313" i="11" s="1"/>
  <c r="J313" i="11" s="1"/>
  <c r="B313" i="11" s="1"/>
  <c r="H314" i="11"/>
  <c r="I314" i="11" s="1"/>
  <c r="J314" i="11" s="1"/>
  <c r="B314" i="11" s="1"/>
  <c r="H315" i="11"/>
  <c r="I315" i="11" s="1"/>
  <c r="J315" i="11" s="1"/>
  <c r="H325" i="11"/>
  <c r="I325" i="11" s="1"/>
  <c r="J325" i="11" s="1"/>
  <c r="H339" i="11"/>
  <c r="I339" i="11" s="1"/>
  <c r="J339" i="11" s="1"/>
  <c r="E339" i="11" s="1"/>
  <c r="H336" i="11"/>
  <c r="I336" i="11" s="1"/>
  <c r="J336" i="11" s="1"/>
  <c r="H326" i="11"/>
  <c r="I326" i="11" s="1"/>
  <c r="J326" i="11" s="1"/>
  <c r="H327" i="11"/>
  <c r="I327" i="11" s="1"/>
  <c r="J327" i="11" s="1"/>
  <c r="H328" i="11"/>
  <c r="I328" i="11" s="1"/>
  <c r="J328" i="11" s="1"/>
  <c r="D328" i="11" s="1"/>
  <c r="H329" i="11"/>
  <c r="I329" i="11" s="1"/>
  <c r="J329" i="11" s="1"/>
  <c r="B329" i="11" s="1"/>
  <c r="H330" i="11"/>
  <c r="I330" i="11" s="1"/>
  <c r="J330" i="11" s="1"/>
  <c r="H331" i="11"/>
  <c r="I331" i="11" s="1"/>
  <c r="J331" i="11" s="1"/>
  <c r="H351" i="11"/>
  <c r="I351" i="11" s="1"/>
  <c r="J351" i="11" s="1"/>
  <c r="E351" i="11" s="1"/>
  <c r="H367" i="11"/>
  <c r="I367" i="11" s="1"/>
  <c r="J367" i="11" s="1"/>
  <c r="H356" i="11"/>
  <c r="I356" i="11" s="1"/>
  <c r="J356" i="11" s="1"/>
  <c r="H345" i="11"/>
  <c r="I345" i="11" s="1"/>
  <c r="J345" i="11" s="1"/>
  <c r="H346" i="11"/>
  <c r="I346" i="11" s="1"/>
  <c r="J346" i="11" s="1"/>
  <c r="H347" i="11"/>
  <c r="I347" i="11" s="1"/>
  <c r="J347" i="11" s="1"/>
  <c r="B347" i="11" s="1"/>
  <c r="H348" i="11"/>
  <c r="I348" i="11" s="1"/>
  <c r="J348" i="11" s="1"/>
  <c r="H349" i="11"/>
  <c r="I349" i="11" s="1"/>
  <c r="J349" i="11" s="1"/>
  <c r="B349" i="11" s="1"/>
  <c r="H350" i="11"/>
  <c r="I350" i="11" s="1"/>
  <c r="J350" i="11" s="1"/>
  <c r="H360" i="11"/>
  <c r="I360" i="11" s="1"/>
  <c r="J360" i="11" s="1"/>
  <c r="H364" i="11"/>
  <c r="I364" i="11" s="1"/>
  <c r="J364" i="11" s="1"/>
  <c r="H380" i="11"/>
  <c r="I380" i="11" s="1"/>
  <c r="J380" i="11" s="1"/>
  <c r="H365" i="11"/>
  <c r="I365" i="11" s="1"/>
  <c r="J365" i="11" s="1"/>
  <c r="D365" i="11" s="1"/>
  <c r="H366" i="11"/>
  <c r="I366" i="11" s="1"/>
  <c r="J366" i="11" s="1"/>
  <c r="B366" i="11" s="1"/>
  <c r="H376" i="11"/>
  <c r="I376" i="11" s="1"/>
  <c r="J376" i="11" s="1"/>
  <c r="H384" i="11"/>
  <c r="I384" i="11" s="1"/>
  <c r="J384" i="11" s="1"/>
  <c r="H389" i="11"/>
  <c r="I389" i="11" s="1"/>
  <c r="J389" i="11" s="1"/>
  <c r="H377" i="11"/>
  <c r="I377" i="11" s="1"/>
  <c r="J377" i="11" s="1"/>
  <c r="B377" i="11" s="1"/>
  <c r="H378" i="11"/>
  <c r="I378" i="11" s="1"/>
  <c r="J378" i="11" s="1"/>
  <c r="H379" i="11"/>
  <c r="I379" i="11" s="1"/>
  <c r="J379" i="11" s="1"/>
  <c r="H401" i="11"/>
  <c r="I401" i="11" s="1"/>
  <c r="J401" i="11" s="1"/>
  <c r="H406" i="11"/>
  <c r="I406" i="11" s="1"/>
  <c r="J406" i="11" s="1"/>
  <c r="E406" i="11" s="1"/>
  <c r="H394" i="11"/>
  <c r="I394" i="11" s="1"/>
  <c r="J394" i="11" s="1"/>
  <c r="H395" i="11"/>
  <c r="I395" i="11" s="1"/>
  <c r="J395" i="11" s="1"/>
  <c r="E395" i="11" s="1"/>
  <c r="H396" i="11"/>
  <c r="I396" i="11" s="1"/>
  <c r="J396" i="11" s="1"/>
  <c r="D396" i="11" s="1"/>
  <c r="H397" i="11"/>
  <c r="I397" i="11" s="1"/>
  <c r="J397" i="11" s="1"/>
  <c r="H398" i="11"/>
  <c r="I398" i="11" s="1"/>
  <c r="J398" i="11" s="1"/>
  <c r="D398" i="11" s="1"/>
  <c r="H399" i="11"/>
  <c r="I399" i="11" s="1"/>
  <c r="J399" i="11" s="1"/>
  <c r="H400" i="11"/>
  <c r="I400" i="11" s="1"/>
  <c r="J400" i="11" s="1"/>
  <c r="C400" i="11" s="1"/>
  <c r="H410" i="11"/>
  <c r="I410" i="11" s="1"/>
  <c r="J410" i="11" s="1"/>
  <c r="H417" i="11"/>
  <c r="I417" i="11" s="1"/>
  <c r="J417" i="11" s="1"/>
  <c r="H422" i="11"/>
  <c r="I422" i="11" s="1"/>
  <c r="J422" i="11" s="1"/>
  <c r="H411" i="11"/>
  <c r="I411" i="11" s="1"/>
  <c r="J411" i="11" s="1"/>
  <c r="F411" i="11" s="1"/>
  <c r="H412" i="11"/>
  <c r="I412" i="11" s="1"/>
  <c r="J412" i="11" s="1"/>
  <c r="H413" i="11"/>
  <c r="I413" i="11" s="1"/>
  <c r="J413" i="11" s="1"/>
  <c r="D413" i="11" s="1"/>
  <c r="H414" i="11"/>
  <c r="I414" i="11" s="1"/>
  <c r="J414" i="11" s="1"/>
  <c r="H415" i="11"/>
  <c r="I415" i="11" s="1"/>
  <c r="J415" i="11" s="1"/>
  <c r="B415" i="11" s="1"/>
  <c r="H416" i="11"/>
  <c r="I416" i="11" s="1"/>
  <c r="J416" i="11" s="1"/>
  <c r="H426" i="11"/>
  <c r="I426" i="11" s="1"/>
  <c r="J426" i="11" s="1"/>
  <c r="H433" i="11"/>
  <c r="I433" i="11" s="1"/>
  <c r="J433" i="11" s="1"/>
  <c r="H438" i="11"/>
  <c r="I438" i="11" s="1"/>
  <c r="J438" i="11" s="1"/>
  <c r="H427" i="11"/>
  <c r="I427" i="11" s="1"/>
  <c r="J427" i="11" s="1"/>
  <c r="B427" i="11" s="1"/>
  <c r="H428" i="11"/>
  <c r="I428" i="11" s="1"/>
  <c r="J428" i="11" s="1"/>
  <c r="H429" i="11"/>
  <c r="I429" i="11" s="1"/>
  <c r="J429" i="11" s="1"/>
  <c r="H430" i="11"/>
  <c r="I430" i="11" s="1"/>
  <c r="J430" i="11" s="1"/>
  <c r="H431" i="11"/>
  <c r="I431" i="11" s="1"/>
  <c r="J431" i="11" s="1"/>
  <c r="E431" i="11" s="1"/>
  <c r="H432" i="11"/>
  <c r="I432" i="11" s="1"/>
  <c r="J432" i="11" s="1"/>
  <c r="H442" i="11"/>
  <c r="I442" i="11" s="1"/>
  <c r="J442" i="11" s="1"/>
  <c r="B442" i="11" s="1"/>
  <c r="H449" i="11"/>
  <c r="I449" i="11" s="1"/>
  <c r="J449" i="11" s="1"/>
  <c r="H454" i="11"/>
  <c r="I454" i="11" s="1"/>
  <c r="J454" i="11" s="1"/>
  <c r="F454" i="11" s="1"/>
  <c r="H443" i="11"/>
  <c r="I443" i="11" s="1"/>
  <c r="J443" i="11" s="1"/>
  <c r="H444" i="11"/>
  <c r="I444" i="11" s="1"/>
  <c r="J444" i="11" s="1"/>
  <c r="H471" i="11"/>
  <c r="I471" i="11" s="1"/>
  <c r="J471" i="11" s="1"/>
  <c r="H463" i="11"/>
  <c r="I463" i="11" s="1"/>
  <c r="J463" i="11" s="1"/>
  <c r="H445" i="11"/>
  <c r="I445" i="11" s="1"/>
  <c r="J445" i="11" s="1"/>
  <c r="H446" i="11"/>
  <c r="I446" i="11" s="1"/>
  <c r="J446" i="11" s="1"/>
  <c r="H447" i="11"/>
  <c r="I447" i="11" s="1"/>
  <c r="J447" i="11" s="1"/>
  <c r="H448" i="11"/>
  <c r="I448" i="11" s="1"/>
  <c r="J448" i="11" s="1"/>
  <c r="C448" i="11" s="1"/>
  <c r="H458" i="11"/>
  <c r="I458" i="11" s="1"/>
  <c r="J458" i="11" s="1"/>
  <c r="H466" i="11"/>
  <c r="I466" i="11" s="1"/>
  <c r="J466" i="11" s="1"/>
  <c r="H476" i="11"/>
  <c r="I476" i="11" s="1"/>
  <c r="J476" i="11" s="1"/>
  <c r="H483" i="11"/>
  <c r="I483" i="11" s="1"/>
  <c r="J483" i="11" s="1"/>
  <c r="H487" i="11"/>
  <c r="I487" i="11" s="1"/>
  <c r="J487" i="11" s="1"/>
  <c r="H477" i="11"/>
  <c r="I477" i="11" s="1"/>
  <c r="J477" i="11" s="1"/>
  <c r="H478" i="11"/>
  <c r="I478" i="11" s="1"/>
  <c r="J478" i="11" s="1"/>
  <c r="E478" i="11" s="1"/>
  <c r="H479" i="11"/>
  <c r="I479" i="11" s="1"/>
  <c r="J479" i="11" s="1"/>
  <c r="H480" i="11"/>
  <c r="I480" i="11" s="1"/>
  <c r="J480" i="11" s="1"/>
  <c r="E480" i="11" s="1"/>
  <c r="H481" i="11"/>
  <c r="I481" i="11" s="1"/>
  <c r="J481" i="11" s="1"/>
  <c r="H482" i="11"/>
  <c r="I482" i="11" s="1"/>
  <c r="J482" i="11" s="1"/>
  <c r="H491" i="11"/>
  <c r="I491" i="11" s="1"/>
  <c r="J491" i="11" s="1"/>
  <c r="H501" i="11"/>
  <c r="I501" i="11" s="1"/>
  <c r="J501" i="11" s="1"/>
  <c r="H515" i="11"/>
  <c r="I515" i="11" s="1"/>
  <c r="J515" i="11" s="1"/>
  <c r="H492" i="11"/>
  <c r="I492" i="11" s="1"/>
  <c r="J492" i="11" s="1"/>
  <c r="E492" i="11" s="1"/>
  <c r="H493" i="11"/>
  <c r="I493" i="11" s="1"/>
  <c r="J493" i="11" s="1"/>
  <c r="H499" i="11"/>
  <c r="I499" i="11" s="1"/>
  <c r="J499" i="11" s="1"/>
  <c r="C499" i="11" s="1"/>
  <c r="H506" i="11"/>
  <c r="I506" i="11" s="1"/>
  <c r="J506" i="11" s="1"/>
  <c r="H511" i="11"/>
  <c r="I511" i="11" s="1"/>
  <c r="J511" i="11" s="1"/>
  <c r="H500" i="11"/>
  <c r="I500" i="11" s="1"/>
  <c r="J500" i="11" s="1"/>
  <c r="E500" i="11" s="1"/>
  <c r="H517" i="11"/>
  <c r="I517" i="11" s="1"/>
  <c r="J517" i="11" s="1"/>
  <c r="H532" i="11"/>
  <c r="I532" i="11" s="1"/>
  <c r="J532" i="11" s="1"/>
  <c r="H537" i="11"/>
  <c r="I537" i="11" s="1"/>
  <c r="J537" i="11" s="1"/>
  <c r="E537" i="11" s="1"/>
  <c r="H518" i="11"/>
  <c r="I518" i="11" s="1"/>
  <c r="J518" i="11" s="1"/>
  <c r="H519" i="11"/>
  <c r="I519" i="11" s="1"/>
  <c r="J519" i="11" s="1"/>
  <c r="C519" i="11" s="1"/>
  <c r="H520" i="11"/>
  <c r="I520" i="11" s="1"/>
  <c r="J520" i="11" s="1"/>
  <c r="H521" i="11"/>
  <c r="I521" i="11" s="1"/>
  <c r="J521" i="11" s="1"/>
  <c r="H531" i="11"/>
  <c r="I531" i="11" s="1"/>
  <c r="J531" i="11" s="1"/>
  <c r="C531" i="11" s="1"/>
  <c r="H538" i="11"/>
  <c r="I538" i="11" s="1"/>
  <c r="J538" i="11" s="1"/>
  <c r="H543" i="11"/>
  <c r="I543" i="11" s="1"/>
  <c r="J543" i="11" s="1"/>
  <c r="H548" i="11"/>
  <c r="I548" i="11" s="1"/>
  <c r="J548" i="11" s="1"/>
  <c r="E548" i="11" s="1"/>
  <c r="H566" i="11"/>
  <c r="I566" i="11" s="1"/>
  <c r="J566" i="11" s="1"/>
  <c r="H571" i="11"/>
  <c r="I571" i="11" s="1"/>
  <c r="J571" i="11" s="1"/>
  <c r="H549" i="11"/>
  <c r="I549" i="11" s="1"/>
  <c r="J549" i="11" s="1"/>
  <c r="H550" i="11"/>
  <c r="I550" i="11" s="1"/>
  <c r="J550" i="11" s="1"/>
  <c r="H551" i="11"/>
  <c r="I551" i="11" s="1"/>
  <c r="J551" i="11" s="1"/>
  <c r="H552" i="11"/>
  <c r="I552" i="11" s="1"/>
  <c r="J552" i="11" s="1"/>
  <c r="H553" i="11"/>
  <c r="I553" i="11" s="1"/>
  <c r="J553" i="11" s="1"/>
  <c r="H563" i="11"/>
  <c r="I563" i="11" s="1"/>
  <c r="J563" i="11" s="1"/>
  <c r="H564" i="11"/>
  <c r="I564" i="11" s="1"/>
  <c r="J564" i="11" s="1"/>
  <c r="H565" i="11"/>
  <c r="I565" i="11" s="1"/>
  <c r="J565" i="11" s="1"/>
  <c r="H575" i="11"/>
  <c r="I575" i="11" s="1"/>
  <c r="J575" i="11" s="1"/>
  <c r="E575" i="11" s="1"/>
  <c r="H582" i="11"/>
  <c r="I582" i="11" s="1"/>
  <c r="J582" i="11" s="1"/>
  <c r="H587" i="11"/>
  <c r="I587" i="11" s="1"/>
  <c r="J587" i="11" s="1"/>
  <c r="H576" i="11"/>
  <c r="I576" i="11" s="1"/>
  <c r="J576" i="11" s="1"/>
  <c r="H577" i="11"/>
  <c r="I577" i="11" s="1"/>
  <c r="J577" i="11" s="1"/>
  <c r="H578" i="11"/>
  <c r="I578" i="11" s="1"/>
  <c r="J578" i="11" s="1"/>
  <c r="E578" i="11" s="1"/>
  <c r="H579" i="11"/>
  <c r="I579" i="11" s="1"/>
  <c r="J579" i="11" s="1"/>
  <c r="H580" i="11"/>
  <c r="I580" i="11" s="1"/>
  <c r="J580" i="11" s="1"/>
  <c r="C580" i="11" s="1"/>
  <c r="H581" i="11"/>
  <c r="I581" i="11" s="1"/>
  <c r="J581" i="11" s="1"/>
  <c r="E581" i="11" s="1"/>
  <c r="H591" i="11"/>
  <c r="I591" i="11" s="1"/>
  <c r="J591" i="11" s="1"/>
  <c r="H600" i="11"/>
  <c r="I600" i="11" s="1"/>
  <c r="J600" i="11" s="1"/>
  <c r="H592" i="11"/>
  <c r="I592" i="11" s="1"/>
  <c r="J592" i="11" s="1"/>
  <c r="H593" i="11"/>
  <c r="I593" i="11" s="1"/>
  <c r="J593" i="11" s="1"/>
  <c r="H594" i="11"/>
  <c r="I594" i="11" s="1"/>
  <c r="J594" i="11" s="1"/>
  <c r="E594" i="11" s="1"/>
  <c r="H595" i="11"/>
  <c r="I595" i="11" s="1"/>
  <c r="J595" i="11" s="1"/>
  <c r="B595" i="11" s="1"/>
  <c r="H596" i="11"/>
  <c r="I596" i="11" s="1"/>
  <c r="J596" i="11" s="1"/>
  <c r="H597" i="11"/>
  <c r="I597" i="11" s="1"/>
  <c r="J597" i="11" s="1"/>
  <c r="H598" i="11"/>
  <c r="I598" i="11" s="1"/>
  <c r="J598" i="11" s="1"/>
  <c r="H599" i="11"/>
  <c r="I599" i="11" s="1"/>
  <c r="J599" i="11" s="1"/>
  <c r="H605" i="11"/>
  <c r="I605" i="11" s="1"/>
  <c r="J605" i="11" s="1"/>
  <c r="H614" i="11"/>
  <c r="I614" i="11" s="1"/>
  <c r="J614" i="11" s="1"/>
  <c r="H606" i="11"/>
  <c r="I606" i="11" s="1"/>
  <c r="J606" i="11" s="1"/>
  <c r="H607" i="11"/>
  <c r="I607" i="11" s="1"/>
  <c r="J607" i="11" s="1"/>
  <c r="H608" i="11"/>
  <c r="I608" i="11" s="1"/>
  <c r="J608" i="11" s="1"/>
  <c r="H609" i="11"/>
  <c r="I609" i="11" s="1"/>
  <c r="J609" i="11" s="1"/>
  <c r="H610" i="11"/>
  <c r="I610" i="11" s="1"/>
  <c r="J610" i="11" s="1"/>
  <c r="H611" i="11"/>
  <c r="I611" i="11" s="1"/>
  <c r="J611" i="11" s="1"/>
  <c r="B611" i="11" s="1"/>
  <c r="H612" i="11"/>
  <c r="I612" i="11" s="1"/>
  <c r="J612" i="11" s="1"/>
  <c r="H613" i="11"/>
  <c r="I613" i="11" s="1"/>
  <c r="J613" i="11" s="1"/>
  <c r="F613" i="11" s="1"/>
  <c r="H619" i="11"/>
  <c r="I619" i="11" s="1"/>
  <c r="J619" i="11" s="1"/>
  <c r="F619" i="11" s="1"/>
  <c r="H620" i="11"/>
  <c r="I620" i="11" s="1"/>
  <c r="J620" i="11" s="1"/>
  <c r="H621" i="11"/>
  <c r="I621" i="11" s="1"/>
  <c r="J621" i="11" s="1"/>
  <c r="H622" i="11"/>
  <c r="I622" i="11" s="1"/>
  <c r="J622" i="11" s="1"/>
  <c r="H623" i="11"/>
  <c r="I623" i="11" s="1"/>
  <c r="J623" i="11" s="1"/>
  <c r="H624" i="11"/>
  <c r="I624" i="11" s="1"/>
  <c r="J624" i="11" s="1"/>
  <c r="H625" i="11"/>
  <c r="I625" i="11" s="1"/>
  <c r="J625" i="11" s="1"/>
  <c r="H626" i="11"/>
  <c r="I626" i="11" s="1"/>
  <c r="J626" i="11" s="1"/>
  <c r="H627" i="11"/>
  <c r="I627" i="11" s="1"/>
  <c r="J627" i="11" s="1"/>
  <c r="H628" i="11"/>
  <c r="I628" i="11" s="1"/>
  <c r="J628" i="11" s="1"/>
  <c r="H629" i="11"/>
  <c r="I629" i="11" s="1"/>
  <c r="J629" i="11" s="1"/>
  <c r="H630" i="11"/>
  <c r="I630" i="11" s="1"/>
  <c r="J630" i="11" s="1"/>
  <c r="F630" i="11" s="1"/>
  <c r="H631" i="11"/>
  <c r="I631" i="11" s="1"/>
  <c r="J631" i="11" s="1"/>
  <c r="H632" i="11"/>
  <c r="I632" i="11" s="1"/>
  <c r="J632" i="11" s="1"/>
  <c r="H633" i="11"/>
  <c r="I633" i="11" s="1"/>
  <c r="J633" i="11" s="1"/>
  <c r="F633" i="11" s="1"/>
  <c r="H636" i="11"/>
  <c r="I636" i="11" s="1"/>
  <c r="J636" i="11" s="1"/>
  <c r="H634" i="11"/>
  <c r="I634" i="11" s="1"/>
  <c r="J634" i="11" s="1"/>
  <c r="H642" i="11"/>
  <c r="I642" i="11" s="1"/>
  <c r="J642" i="11" s="1"/>
  <c r="H635" i="11"/>
  <c r="I635" i="11" s="1"/>
  <c r="J635" i="11" s="1"/>
  <c r="E635" i="11" s="1"/>
  <c r="H641" i="11"/>
  <c r="I641" i="11" s="1"/>
  <c r="J641" i="11" s="1"/>
  <c r="H647" i="11"/>
  <c r="I647" i="11" s="1"/>
  <c r="J647" i="11" s="1"/>
  <c r="H648" i="11"/>
  <c r="I648" i="11" s="1"/>
  <c r="J648" i="11" s="1"/>
  <c r="H649" i="11"/>
  <c r="I649" i="11" s="1"/>
  <c r="J649" i="11" s="1"/>
  <c r="H650" i="11"/>
  <c r="I650" i="11" s="1"/>
  <c r="J650" i="11" s="1"/>
  <c r="F650" i="11" s="1"/>
  <c r="H651" i="11"/>
  <c r="I651" i="11" s="1"/>
  <c r="J651" i="11" s="1"/>
  <c r="E651" i="11" s="1"/>
  <c r="H652" i="11"/>
  <c r="I652" i="11" s="1"/>
  <c r="J652" i="11" s="1"/>
  <c r="H653" i="11"/>
  <c r="I653" i="11" s="1"/>
  <c r="J653" i="11" s="1"/>
  <c r="F653" i="11" s="1"/>
  <c r="H654" i="11"/>
  <c r="I654" i="11" s="1"/>
  <c r="J654" i="11" s="1"/>
  <c r="H655" i="11"/>
  <c r="I655" i="11" s="1"/>
  <c r="J655" i="11" s="1"/>
  <c r="H656" i="11"/>
  <c r="I656" i="11" s="1"/>
  <c r="J656" i="11" s="1"/>
  <c r="H657" i="11"/>
  <c r="I657" i="11" s="1"/>
  <c r="J657" i="11" s="1"/>
  <c r="E657" i="11" s="1"/>
  <c r="H658" i="11"/>
  <c r="I658" i="11" s="1"/>
  <c r="J658" i="11" s="1"/>
  <c r="F658" i="11" s="1"/>
  <c r="H659" i="11"/>
  <c r="I659" i="11" s="1"/>
  <c r="J659" i="11" s="1"/>
  <c r="H660" i="11"/>
  <c r="I660" i="11" s="1"/>
  <c r="J660" i="11" s="1"/>
  <c r="H661" i="11"/>
  <c r="I661" i="11" s="1"/>
  <c r="J661" i="11" s="1"/>
  <c r="H662" i="11"/>
  <c r="I662" i="11" s="1"/>
  <c r="J662" i="11" s="1"/>
  <c r="E662" i="11" s="1"/>
  <c r="H663" i="11"/>
  <c r="I663" i="11" s="1"/>
  <c r="J663" i="11" s="1"/>
  <c r="H664" i="11"/>
  <c r="I664" i="11" s="1"/>
  <c r="J664" i="11" s="1"/>
  <c r="H665" i="11"/>
  <c r="I665" i="11" s="1"/>
  <c r="J665" i="11" s="1"/>
  <c r="H666" i="11"/>
  <c r="I666" i="11" s="1"/>
  <c r="J666" i="11" s="1"/>
  <c r="H667" i="11"/>
  <c r="I667" i="11" s="1"/>
  <c r="J667" i="11" s="1"/>
  <c r="C667" i="11" s="1"/>
  <c r="H668" i="11"/>
  <c r="I668" i="11" s="1"/>
  <c r="J668" i="11" s="1"/>
  <c r="C668" i="11" s="1"/>
  <c r="H669" i="11"/>
  <c r="I669" i="11" s="1"/>
  <c r="J669" i="11" s="1"/>
  <c r="H670" i="11"/>
  <c r="I670" i="11" s="1"/>
  <c r="J670" i="11" s="1"/>
  <c r="H671" i="11"/>
  <c r="I671" i="11" s="1"/>
  <c r="J671" i="11" s="1"/>
  <c r="H672" i="11"/>
  <c r="I672" i="11" s="1"/>
  <c r="J672" i="11" s="1"/>
  <c r="B672" i="11" s="1"/>
  <c r="H673" i="11"/>
  <c r="I673" i="11" s="1"/>
  <c r="J673" i="11" s="1"/>
  <c r="H674" i="11"/>
  <c r="I674" i="11" s="1"/>
  <c r="J674" i="11" s="1"/>
  <c r="H675" i="11"/>
  <c r="I675" i="11" s="1"/>
  <c r="J675" i="11" s="1"/>
  <c r="B675" i="11" s="1"/>
  <c r="H676" i="11"/>
  <c r="I676" i="11" s="1"/>
  <c r="J676" i="11" s="1"/>
  <c r="H677" i="11"/>
  <c r="I677" i="11" s="1"/>
  <c r="J677" i="11" s="1"/>
  <c r="E677" i="11" s="1"/>
  <c r="H678" i="11"/>
  <c r="I678" i="11" s="1"/>
  <c r="J678" i="11" s="1"/>
  <c r="D678" i="11" s="1"/>
  <c r="H679" i="11"/>
  <c r="I679" i="11" s="1"/>
  <c r="J679" i="11" s="1"/>
  <c r="H682" i="11"/>
  <c r="I682" i="11" s="1"/>
  <c r="J682" i="11" s="1"/>
  <c r="E682" i="11" s="1"/>
  <c r="H680" i="11"/>
  <c r="I680" i="11" s="1"/>
  <c r="J680" i="11" s="1"/>
  <c r="C680" i="11" s="1"/>
  <c r="H681" i="11"/>
  <c r="I681" i="11" s="1"/>
  <c r="J681" i="11" s="1"/>
  <c r="H687" i="11"/>
  <c r="I687" i="11" s="1"/>
  <c r="J687" i="11" s="1"/>
  <c r="D687" i="11" s="1"/>
  <c r="H688" i="11"/>
  <c r="I688" i="11" s="1"/>
  <c r="J688" i="11" s="1"/>
  <c r="H689" i="11"/>
  <c r="I689" i="11" s="1"/>
  <c r="J689" i="11" s="1"/>
  <c r="H690" i="11"/>
  <c r="I690" i="11" s="1"/>
  <c r="J690" i="11" s="1"/>
  <c r="H691" i="11"/>
  <c r="I691" i="11" s="1"/>
  <c r="J691" i="11" s="1"/>
  <c r="H698" i="11"/>
  <c r="I698" i="11" s="1"/>
  <c r="J698" i="11" s="1"/>
  <c r="E698" i="11" s="1"/>
  <c r="H703" i="11"/>
  <c r="I703" i="11" s="1"/>
  <c r="J703" i="11" s="1"/>
  <c r="H692" i="11"/>
  <c r="I692" i="11" s="1"/>
  <c r="J692" i="11" s="1"/>
  <c r="H693" i="11"/>
  <c r="I693" i="11" s="1"/>
  <c r="J693" i="11" s="1"/>
  <c r="H694" i="11"/>
  <c r="I694" i="11" s="1"/>
  <c r="J694" i="11" s="1"/>
  <c r="H695" i="11"/>
  <c r="I695" i="11" s="1"/>
  <c r="J695" i="11" s="1"/>
  <c r="H696" i="11"/>
  <c r="I696" i="11" s="1"/>
  <c r="J696" i="11" s="1"/>
  <c r="H697" i="11"/>
  <c r="I697" i="11" s="1"/>
  <c r="J697" i="11" s="1"/>
  <c r="H707" i="11"/>
  <c r="I707" i="11" s="1"/>
  <c r="J707" i="11" s="1"/>
  <c r="H708" i="11"/>
  <c r="I708" i="11" s="1"/>
  <c r="J708" i="11" s="1"/>
  <c r="H709" i="11"/>
  <c r="I709" i="11" s="1"/>
  <c r="J709" i="11" s="1"/>
  <c r="C709" i="11" s="1"/>
  <c r="H710" i="11"/>
  <c r="I710" i="11" s="1"/>
  <c r="J710" i="11" s="1"/>
  <c r="B710" i="11" s="1"/>
  <c r="H711" i="11"/>
  <c r="I711" i="11" s="1"/>
  <c r="J711" i="11" s="1"/>
  <c r="E711" i="11" s="1"/>
  <c r="H712" i="11"/>
  <c r="I712" i="11" s="1"/>
  <c r="J712" i="11" s="1"/>
  <c r="B712" i="11" s="1"/>
  <c r="H713" i="11"/>
  <c r="I713" i="11" s="1"/>
  <c r="J713" i="11" s="1"/>
  <c r="H714" i="11"/>
  <c r="I714" i="11" s="1"/>
  <c r="J714" i="11" s="1"/>
  <c r="H715" i="11"/>
  <c r="I715" i="11" s="1"/>
  <c r="J715" i="11" s="1"/>
  <c r="H716" i="11"/>
  <c r="I716" i="11" s="1"/>
  <c r="J716" i="11" s="1"/>
  <c r="H717" i="11"/>
  <c r="I717" i="11" s="1"/>
  <c r="J717" i="11" s="1"/>
  <c r="H718" i="11"/>
  <c r="I718" i="11" s="1"/>
  <c r="J718" i="11" s="1"/>
  <c r="H719" i="11"/>
  <c r="I719" i="11" s="1"/>
  <c r="J719" i="11" s="1"/>
  <c r="C719" i="11" s="1"/>
  <c r="H720" i="11"/>
  <c r="I720" i="11" s="1"/>
  <c r="J720" i="11" s="1"/>
  <c r="H721" i="11"/>
  <c r="I721" i="11" s="1"/>
  <c r="J721" i="11" s="1"/>
  <c r="D721" i="11" s="1"/>
  <c r="H722" i="11"/>
  <c r="I722" i="11" s="1"/>
  <c r="J722" i="11" s="1"/>
  <c r="H723" i="11"/>
  <c r="I723" i="11" s="1"/>
  <c r="J723" i="11" s="1"/>
  <c r="D723" i="11" s="1"/>
  <c r="H724" i="11"/>
  <c r="I724" i="11" s="1"/>
  <c r="J724" i="11" s="1"/>
  <c r="D724" i="11" s="1"/>
  <c r="H725" i="11"/>
  <c r="I725" i="11" s="1"/>
  <c r="J725" i="11" s="1"/>
  <c r="D725" i="11" s="1"/>
  <c r="H726" i="11"/>
  <c r="I726" i="11" s="1"/>
  <c r="J726" i="11" s="1"/>
  <c r="H727" i="11"/>
  <c r="I727" i="11" s="1"/>
  <c r="J727" i="11" s="1"/>
  <c r="H728" i="11"/>
  <c r="I728" i="11" s="1"/>
  <c r="J728" i="11" s="1"/>
  <c r="H729" i="11"/>
  <c r="I729" i="11" s="1"/>
  <c r="J729" i="11" s="1"/>
  <c r="E729" i="11" s="1"/>
  <c r="H730" i="11"/>
  <c r="I730" i="11" s="1"/>
  <c r="J730" i="11" s="1"/>
  <c r="B730" i="11" s="1"/>
  <c r="H731" i="11"/>
  <c r="I731" i="11" s="1"/>
  <c r="J731" i="11" s="1"/>
  <c r="H732" i="11"/>
  <c r="I732" i="11" s="1"/>
  <c r="J732" i="11" s="1"/>
  <c r="H733" i="11"/>
  <c r="I733" i="11" s="1"/>
  <c r="J733" i="11" s="1"/>
  <c r="C733" i="11" s="1"/>
  <c r="H734" i="11"/>
  <c r="I734" i="11" s="1"/>
  <c r="J734" i="11" s="1"/>
  <c r="H735" i="11"/>
  <c r="I735" i="11" s="1"/>
  <c r="J735" i="11" s="1"/>
  <c r="H736" i="11"/>
  <c r="I736" i="11" s="1"/>
  <c r="J736" i="11" s="1"/>
  <c r="B736" i="11" s="1"/>
  <c r="H737" i="11"/>
  <c r="I737" i="11" s="1"/>
  <c r="J737" i="11" s="1"/>
  <c r="F737" i="11" s="1"/>
  <c r="H738" i="11"/>
  <c r="I738" i="11" s="1"/>
  <c r="J738" i="11" s="1"/>
  <c r="H739" i="11"/>
  <c r="I739" i="11" s="1"/>
  <c r="J739" i="11" s="1"/>
  <c r="H740" i="11"/>
  <c r="I740" i="11" s="1"/>
  <c r="J740" i="11" s="1"/>
  <c r="H741" i="11"/>
  <c r="I741" i="11" s="1"/>
  <c r="J741" i="11" s="1"/>
  <c r="H742" i="11"/>
  <c r="I742" i="11" s="1"/>
  <c r="J742" i="11" s="1"/>
  <c r="D742" i="11" s="1"/>
  <c r="H743" i="11"/>
  <c r="I743" i="11" s="1"/>
  <c r="J743" i="11" s="1"/>
  <c r="H744" i="11"/>
  <c r="I744" i="11" s="1"/>
  <c r="J744" i="11" s="1"/>
  <c r="H745" i="11"/>
  <c r="I745" i="11" s="1"/>
  <c r="J745" i="11" s="1"/>
  <c r="H746" i="11"/>
  <c r="I746" i="11" s="1"/>
  <c r="J746" i="11" s="1"/>
  <c r="H747" i="11"/>
  <c r="I747" i="11" s="1"/>
  <c r="J747" i="11" s="1"/>
  <c r="H748" i="11"/>
  <c r="I748" i="11" s="1"/>
  <c r="J748" i="11" s="1"/>
  <c r="H749" i="11"/>
  <c r="I749" i="11" s="1"/>
  <c r="J749" i="11" s="1"/>
  <c r="H750" i="11"/>
  <c r="I750" i="11" s="1"/>
  <c r="J750" i="11" s="1"/>
  <c r="F750" i="11" s="1"/>
  <c r="H751" i="11"/>
  <c r="I751" i="11" s="1"/>
  <c r="J751" i="11" s="1"/>
  <c r="H752" i="11"/>
  <c r="I752" i="11" s="1"/>
  <c r="J752" i="11" s="1"/>
  <c r="B752" i="11" s="1"/>
  <c r="H753" i="11"/>
  <c r="I753" i="11" s="1"/>
  <c r="J753" i="11" s="1"/>
  <c r="F753" i="11" s="1"/>
  <c r="H754" i="11"/>
  <c r="I754" i="11" s="1"/>
  <c r="J754" i="11" s="1"/>
  <c r="H755" i="11"/>
  <c r="I755" i="11" s="1"/>
  <c r="J755" i="11" s="1"/>
  <c r="D755" i="11" s="1"/>
  <c r="H759" i="11"/>
  <c r="I759" i="11" s="1"/>
  <c r="J759" i="11" s="1"/>
  <c r="H756" i="11"/>
  <c r="I756" i="11" s="1"/>
  <c r="J756" i="11" s="1"/>
  <c r="H757" i="11"/>
  <c r="I757" i="11" s="1"/>
  <c r="J757" i="11" s="1"/>
  <c r="D757" i="11" s="1"/>
  <c r="H758" i="11"/>
  <c r="I758" i="11" s="1"/>
  <c r="J758" i="11" s="1"/>
  <c r="H764" i="11"/>
  <c r="I764" i="11" s="1"/>
  <c r="J764" i="11" s="1"/>
  <c r="H765" i="11"/>
  <c r="I765" i="11" s="1"/>
  <c r="J765" i="11" s="1"/>
  <c r="E765" i="11" s="1"/>
  <c r="H766" i="11"/>
  <c r="I766" i="11" s="1"/>
  <c r="J766" i="11" s="1"/>
  <c r="H767" i="11"/>
  <c r="I767" i="11" s="1"/>
  <c r="J767" i="11" s="1"/>
  <c r="H768" i="11"/>
  <c r="I768" i="11" s="1"/>
  <c r="J768" i="11" s="1"/>
  <c r="H769" i="11"/>
  <c r="I769" i="11" s="1"/>
  <c r="J769" i="11" s="1"/>
  <c r="D769" i="11" s="1"/>
  <c r="H770" i="11"/>
  <c r="I770" i="11" s="1"/>
  <c r="J770" i="11" s="1"/>
  <c r="H771" i="11"/>
  <c r="I771" i="11" s="1"/>
  <c r="J771" i="11" s="1"/>
  <c r="C771" i="11" s="1"/>
  <c r="H772" i="11"/>
  <c r="I772" i="11" s="1"/>
  <c r="J772" i="11" s="1"/>
  <c r="B772" i="11" s="1"/>
  <c r="H773" i="11"/>
  <c r="I773" i="11" s="1"/>
  <c r="J773" i="11" s="1"/>
  <c r="H774" i="11"/>
  <c r="I774" i="11" s="1"/>
  <c r="J774" i="11" s="1"/>
  <c r="E774" i="11" s="1"/>
  <c r="H775" i="11"/>
  <c r="I775" i="11" s="1"/>
  <c r="J775" i="11" s="1"/>
  <c r="H776" i="11"/>
  <c r="I776" i="11" s="1"/>
  <c r="J776" i="11" s="1"/>
  <c r="D776" i="11" s="1"/>
  <c r="H777" i="11"/>
  <c r="I777" i="11" s="1"/>
  <c r="J777" i="11" s="1"/>
  <c r="E777" i="11" s="1"/>
  <c r="H778" i="11"/>
  <c r="I778" i="11" s="1"/>
  <c r="J778" i="11" s="1"/>
  <c r="F778" i="11" s="1"/>
  <c r="H779" i="11"/>
  <c r="I779" i="11" s="1"/>
  <c r="J779" i="11" s="1"/>
  <c r="C779" i="11" s="1"/>
  <c r="H780" i="11"/>
  <c r="I780" i="11" s="1"/>
  <c r="J780" i="11" s="1"/>
  <c r="C780" i="11" s="1"/>
  <c r="H781" i="11"/>
  <c r="I781" i="11" s="1"/>
  <c r="J781" i="11" s="1"/>
  <c r="E781" i="11" s="1"/>
  <c r="H782" i="11"/>
  <c r="I782" i="11" s="1"/>
  <c r="J782" i="11" s="1"/>
  <c r="H783" i="11"/>
  <c r="I783" i="11" s="1"/>
  <c r="J783" i="11" s="1"/>
  <c r="D783" i="11" s="1"/>
  <c r="H784" i="11"/>
  <c r="I784" i="11" s="1"/>
  <c r="J784" i="11" s="1"/>
  <c r="H785" i="11"/>
  <c r="I785" i="11" s="1"/>
  <c r="J785" i="11" s="1"/>
  <c r="H788" i="11"/>
  <c r="I788" i="11" s="1"/>
  <c r="J788" i="11" s="1"/>
  <c r="H786" i="11"/>
  <c r="I786" i="11" s="1"/>
  <c r="J786" i="11" s="1"/>
  <c r="H787" i="11"/>
  <c r="I787" i="11" s="1"/>
  <c r="J787" i="11" s="1"/>
  <c r="H793" i="11"/>
  <c r="I793" i="11" s="1"/>
  <c r="J793" i="11" s="1"/>
  <c r="B793" i="11" s="1"/>
  <c r="H800" i="11"/>
  <c r="I800" i="11" s="1"/>
  <c r="J800" i="11" s="1"/>
  <c r="C800" i="11" s="1"/>
  <c r="H805" i="11"/>
  <c r="I805" i="11" s="1"/>
  <c r="J805" i="11" s="1"/>
  <c r="H794" i="11"/>
  <c r="I794" i="11" s="1"/>
  <c r="J794" i="11" s="1"/>
  <c r="H795" i="11"/>
  <c r="I795" i="11" s="1"/>
  <c r="J795" i="11" s="1"/>
  <c r="H796" i="11"/>
  <c r="I796" i="11" s="1"/>
  <c r="J796" i="11" s="1"/>
  <c r="C796" i="11" s="1"/>
  <c r="H797" i="11"/>
  <c r="I797" i="11" s="1"/>
  <c r="J797" i="11" s="1"/>
  <c r="H798" i="11"/>
  <c r="I798" i="11" s="1"/>
  <c r="J798" i="11" s="1"/>
  <c r="C798" i="11" s="1"/>
  <c r="H799" i="11"/>
  <c r="I799" i="11" s="1"/>
  <c r="J799" i="11" s="1"/>
  <c r="F799" i="11" s="1"/>
  <c r="H809" i="11"/>
  <c r="I809" i="11" s="1"/>
  <c r="J809" i="11" s="1"/>
  <c r="H816" i="11"/>
  <c r="I816" i="11" s="1"/>
  <c r="J816" i="11" s="1"/>
  <c r="H821" i="11"/>
  <c r="I821" i="11" s="1"/>
  <c r="J821" i="11" s="1"/>
  <c r="H810" i="11"/>
  <c r="I810" i="11" s="1"/>
  <c r="J810" i="11" s="1"/>
  <c r="E810" i="11" s="1"/>
  <c r="H811" i="11"/>
  <c r="I811" i="11" s="1"/>
  <c r="J811" i="11" s="1"/>
  <c r="H812" i="11"/>
  <c r="I812" i="11" s="1"/>
  <c r="J812" i="11" s="1"/>
  <c r="D812" i="11" s="1"/>
  <c r="H813" i="11"/>
  <c r="I813" i="11" s="1"/>
  <c r="J813" i="11" s="1"/>
  <c r="F813" i="11" s="1"/>
  <c r="H814" i="11"/>
  <c r="I814" i="11" s="1"/>
  <c r="J814" i="11" s="1"/>
  <c r="H815" i="11"/>
  <c r="I815" i="11" s="1"/>
  <c r="J815" i="11" s="1"/>
  <c r="H825" i="11"/>
  <c r="I825" i="11" s="1"/>
  <c r="J825" i="11" s="1"/>
  <c r="H826" i="11"/>
  <c r="I826" i="11" s="1"/>
  <c r="J826" i="11" s="1"/>
  <c r="H827" i="11"/>
  <c r="I827" i="11" s="1"/>
  <c r="J827" i="11" s="1"/>
  <c r="C827" i="11" s="1"/>
  <c r="H828" i="11"/>
  <c r="I828" i="11" s="1"/>
  <c r="J828" i="11" s="1"/>
  <c r="H829" i="11"/>
  <c r="I829" i="11" s="1"/>
  <c r="J829" i="11" s="1"/>
  <c r="H830" i="11"/>
  <c r="I830" i="11" s="1"/>
  <c r="J830" i="11" s="1"/>
  <c r="H831" i="11"/>
  <c r="I831" i="11" s="1"/>
  <c r="J831" i="11" s="1"/>
  <c r="H832" i="11"/>
  <c r="I832" i="11" s="1"/>
  <c r="J832" i="11" s="1"/>
  <c r="D832" i="11" s="1"/>
  <c r="H833" i="11"/>
  <c r="I833" i="11" s="1"/>
  <c r="J833" i="11" s="1"/>
  <c r="F833" i="11" s="1"/>
  <c r="H834" i="11"/>
  <c r="I834" i="11" s="1"/>
  <c r="J834" i="11" s="1"/>
  <c r="H835" i="11"/>
  <c r="I835" i="11" s="1"/>
  <c r="J835" i="11" s="1"/>
  <c r="H836" i="11"/>
  <c r="I836" i="11" s="1"/>
  <c r="J836" i="11" s="1"/>
  <c r="H837" i="11"/>
  <c r="I837" i="11" s="1"/>
  <c r="J837" i="11" s="1"/>
  <c r="H838" i="11"/>
  <c r="I838" i="11" s="1"/>
  <c r="J838" i="11" s="1"/>
  <c r="C838" i="11" s="1"/>
  <c r="H839" i="11"/>
  <c r="I839" i="11" s="1"/>
  <c r="J839" i="11" s="1"/>
  <c r="H840" i="11"/>
  <c r="I840" i="11" s="1"/>
  <c r="J840" i="11" s="1"/>
  <c r="H841" i="11"/>
  <c r="I841" i="11" s="1"/>
  <c r="J841" i="11" s="1"/>
  <c r="H842" i="11"/>
  <c r="I842" i="11" s="1"/>
  <c r="J842" i="11" s="1"/>
  <c r="H843" i="11"/>
  <c r="I843" i="11" s="1"/>
  <c r="J843" i="11" s="1"/>
  <c r="H850" i="11"/>
  <c r="I850" i="11" s="1"/>
  <c r="J850" i="11" s="1"/>
  <c r="H855" i="11"/>
  <c r="I855" i="11" s="1"/>
  <c r="J855" i="11" s="1"/>
  <c r="H844" i="11"/>
  <c r="I844" i="11" s="1"/>
  <c r="J844" i="11" s="1"/>
  <c r="H845" i="11"/>
  <c r="I845" i="11" s="1"/>
  <c r="J845" i="11" s="1"/>
  <c r="C845" i="11" s="1"/>
  <c r="H846" i="11"/>
  <c r="I846" i="11" s="1"/>
  <c r="J846" i="11" s="1"/>
  <c r="H847" i="11"/>
  <c r="I847" i="11" s="1"/>
  <c r="J847" i="11" s="1"/>
  <c r="H848" i="11"/>
  <c r="I848" i="11" s="1"/>
  <c r="J848" i="11" s="1"/>
  <c r="H849" i="11"/>
  <c r="I849" i="11" s="1"/>
  <c r="J849" i="11" s="1"/>
  <c r="H859" i="11"/>
  <c r="I859" i="11" s="1"/>
  <c r="J859" i="11" s="1"/>
  <c r="H860" i="11"/>
  <c r="I860" i="11" s="1"/>
  <c r="J860" i="11" s="1"/>
  <c r="H861" i="11"/>
  <c r="I861" i="11" s="1"/>
  <c r="J861" i="11" s="1"/>
  <c r="B861" i="11" s="1"/>
  <c r="H862" i="11"/>
  <c r="I862" i="11" s="1"/>
  <c r="J862" i="11" s="1"/>
  <c r="H863" i="11"/>
  <c r="I863" i="11" s="1"/>
  <c r="J863" i="11" s="1"/>
  <c r="B863" i="11" s="1"/>
  <c r="H864" i="11"/>
  <c r="I864" i="11" s="1"/>
  <c r="J864" i="11" s="1"/>
  <c r="H865" i="11"/>
  <c r="I865" i="11" s="1"/>
  <c r="J865" i="11" s="1"/>
  <c r="H866" i="11"/>
  <c r="I866" i="11" s="1"/>
  <c r="J866" i="11" s="1"/>
  <c r="H867" i="11"/>
  <c r="I867" i="11" s="1"/>
  <c r="J867" i="11" s="1"/>
  <c r="F867" i="11" s="1"/>
  <c r="H868" i="11"/>
  <c r="I868" i="11" s="1"/>
  <c r="J868" i="11" s="1"/>
  <c r="H869" i="11"/>
  <c r="I869" i="11" s="1"/>
  <c r="J869" i="11" s="1"/>
  <c r="B869" i="11" s="1"/>
  <c r="H870" i="11"/>
  <c r="I870" i="11" s="1"/>
  <c r="J870" i="11" s="1"/>
  <c r="H871" i="11"/>
  <c r="I871" i="11" s="1"/>
  <c r="J871" i="11" s="1"/>
  <c r="H872" i="11"/>
  <c r="I872" i="11" s="1"/>
  <c r="J872" i="11" s="1"/>
  <c r="H873" i="11"/>
  <c r="I873" i="11" s="1"/>
  <c r="J873" i="11" s="1"/>
  <c r="H874" i="11"/>
  <c r="I874" i="11" s="1"/>
  <c r="J874" i="11" s="1"/>
  <c r="B874" i="11" s="1"/>
  <c r="H875" i="11"/>
  <c r="I875" i="11" s="1"/>
  <c r="J875" i="11" s="1"/>
  <c r="H876" i="11"/>
  <c r="I876" i="11" s="1"/>
  <c r="J876" i="11" s="1"/>
  <c r="H877" i="11"/>
  <c r="I877" i="11" s="1"/>
  <c r="J877" i="11" s="1"/>
  <c r="H878" i="11"/>
  <c r="I878" i="11" s="1"/>
  <c r="J878" i="11" s="1"/>
  <c r="H879" i="11"/>
  <c r="I879" i="11" s="1"/>
  <c r="J879" i="11" s="1"/>
  <c r="B879" i="11" s="1"/>
  <c r="H880" i="11"/>
  <c r="I880" i="11" s="1"/>
  <c r="J880" i="11" s="1"/>
  <c r="H881" i="11"/>
  <c r="I881" i="11" s="1"/>
  <c r="J881" i="11" s="1"/>
  <c r="E881" i="11" s="1"/>
  <c r="H882" i="11"/>
  <c r="I882" i="11" s="1"/>
  <c r="J882" i="11" s="1"/>
  <c r="H883" i="11"/>
  <c r="I883" i="11" s="1"/>
  <c r="J883" i="11" s="1"/>
  <c r="E883" i="11" s="1"/>
  <c r="H884" i="11"/>
  <c r="I884" i="11" s="1"/>
  <c r="J884" i="11" s="1"/>
  <c r="H885" i="11"/>
  <c r="I885" i="11" s="1"/>
  <c r="J885" i="11" s="1"/>
  <c r="H886" i="11"/>
  <c r="I886" i="11" s="1"/>
  <c r="J886" i="11" s="1"/>
  <c r="H887" i="11"/>
  <c r="I887" i="11" s="1"/>
  <c r="J887" i="11" s="1"/>
  <c r="E887" i="11" s="1"/>
  <c r="H888" i="11"/>
  <c r="I888" i="11" s="1"/>
  <c r="J888" i="11" s="1"/>
  <c r="C888" i="11" s="1"/>
  <c r="H889" i="11"/>
  <c r="I889" i="11" s="1"/>
  <c r="J889" i="11" s="1"/>
  <c r="H890" i="11"/>
  <c r="I890" i="11" s="1"/>
  <c r="J890" i="11" s="1"/>
  <c r="H891" i="11"/>
  <c r="I891" i="11" s="1"/>
  <c r="J891" i="11" s="1"/>
  <c r="H892" i="11"/>
  <c r="I892" i="11" s="1"/>
  <c r="J892" i="11" s="1"/>
  <c r="B892" i="11" s="1"/>
  <c r="H893" i="11"/>
  <c r="I893" i="11" s="1"/>
  <c r="J893" i="11" s="1"/>
  <c r="H894" i="11"/>
  <c r="I894" i="11" s="1"/>
  <c r="J894" i="11" s="1"/>
  <c r="H895" i="11"/>
  <c r="I895" i="11" s="1"/>
  <c r="J895" i="11" s="1"/>
  <c r="H896" i="11"/>
  <c r="I896" i="11" s="1"/>
  <c r="J896" i="11" s="1"/>
  <c r="H897" i="11"/>
  <c r="I897" i="11" s="1"/>
  <c r="J897" i="11" s="1"/>
  <c r="F897" i="11" s="1"/>
  <c r="H898" i="11"/>
  <c r="I898" i="11" s="1"/>
  <c r="J898" i="11" s="1"/>
  <c r="E898" i="11" s="1"/>
  <c r="H899" i="11"/>
  <c r="I899" i="11" s="1"/>
  <c r="J899" i="11" s="1"/>
  <c r="E899" i="11" s="1"/>
  <c r="H900" i="11"/>
  <c r="I900" i="11" s="1"/>
  <c r="J900" i="11" s="1"/>
  <c r="C900" i="11" s="1"/>
  <c r="H901" i="11"/>
  <c r="I901" i="11" s="1"/>
  <c r="J901" i="11" s="1"/>
  <c r="F901" i="11" s="1"/>
  <c r="H902" i="11"/>
  <c r="I902" i="11" s="1"/>
  <c r="J902" i="11" s="1"/>
  <c r="H903" i="11"/>
  <c r="I903" i="11" s="1"/>
  <c r="J903" i="11" s="1"/>
  <c r="H904" i="11"/>
  <c r="I904" i="11" s="1"/>
  <c r="J904" i="11" s="1"/>
  <c r="D904" i="11" s="1"/>
  <c r="H905" i="11"/>
  <c r="I905" i="11" s="1"/>
  <c r="J905" i="11" s="1"/>
  <c r="B905" i="11" s="1"/>
  <c r="H906" i="11"/>
  <c r="I906" i="11" s="1"/>
  <c r="J906" i="11" s="1"/>
  <c r="H907" i="11"/>
  <c r="I907" i="11" s="1"/>
  <c r="J907" i="11" s="1"/>
  <c r="H908" i="11"/>
  <c r="I908" i="11" s="1"/>
  <c r="J908" i="11" s="1"/>
  <c r="H909" i="11"/>
  <c r="I909" i="11" s="1"/>
  <c r="J909" i="11" s="1"/>
  <c r="H910" i="11"/>
  <c r="I910" i="11" s="1"/>
  <c r="J910" i="11" s="1"/>
  <c r="H911" i="11"/>
  <c r="I911" i="11" s="1"/>
  <c r="J911" i="11" s="1"/>
  <c r="H912" i="11"/>
  <c r="I912" i="11" s="1"/>
  <c r="J912" i="11" s="1"/>
  <c r="H913" i="11"/>
  <c r="I913" i="11" s="1"/>
  <c r="J913" i="11" s="1"/>
  <c r="H914" i="11"/>
  <c r="I914" i="11" s="1"/>
  <c r="J914" i="11" s="1"/>
  <c r="H915" i="11"/>
  <c r="I915" i="11" s="1"/>
  <c r="J915" i="11" s="1"/>
  <c r="H916" i="11"/>
  <c r="I916" i="11" s="1"/>
  <c r="J916" i="11" s="1"/>
  <c r="D916" i="11" s="1"/>
  <c r="H917" i="11"/>
  <c r="I917" i="11" s="1"/>
  <c r="J917" i="11" s="1"/>
  <c r="B917" i="11" s="1"/>
  <c r="H918" i="11"/>
  <c r="I918" i="11" s="1"/>
  <c r="J918" i="11" s="1"/>
  <c r="C918" i="11" s="1"/>
  <c r="H919" i="11"/>
  <c r="I919" i="11" s="1"/>
  <c r="J919" i="11" s="1"/>
  <c r="H920" i="11"/>
  <c r="I920" i="11" s="1"/>
  <c r="J920" i="11" s="1"/>
  <c r="H921" i="11"/>
  <c r="I921" i="11" s="1"/>
  <c r="J921" i="11" s="1"/>
  <c r="H922" i="11"/>
  <c r="I922" i="11" s="1"/>
  <c r="J922" i="11" s="1"/>
  <c r="H923" i="11"/>
  <c r="I923" i="11" s="1"/>
  <c r="J923" i="11" s="1"/>
  <c r="D923" i="11" s="1"/>
  <c r="H924" i="11"/>
  <c r="I924" i="11" s="1"/>
  <c r="J924" i="11" s="1"/>
  <c r="D924" i="11" s="1"/>
  <c r="H925" i="11"/>
  <c r="I925" i="11" s="1"/>
  <c r="J925" i="11" s="1"/>
  <c r="E925" i="11" s="1"/>
  <c r="H926" i="11"/>
  <c r="I926" i="11" s="1"/>
  <c r="J926" i="11" s="1"/>
  <c r="H927" i="11"/>
  <c r="I927" i="11" s="1"/>
  <c r="J927" i="11" s="1"/>
  <c r="D927" i="11" s="1"/>
  <c r="H928" i="11"/>
  <c r="I928" i="11" s="1"/>
  <c r="J928" i="11" s="1"/>
  <c r="H929" i="11"/>
  <c r="I929" i="11" s="1"/>
  <c r="J929" i="11" s="1"/>
  <c r="H930" i="11"/>
  <c r="I930" i="11" s="1"/>
  <c r="J930" i="11" s="1"/>
  <c r="H931" i="11"/>
  <c r="I931" i="11" s="1"/>
  <c r="J931" i="11" s="1"/>
  <c r="H932" i="11"/>
  <c r="I932" i="11" s="1"/>
  <c r="J932" i="11" s="1"/>
  <c r="H933" i="11"/>
  <c r="I933" i="11" s="1"/>
  <c r="J933" i="11" s="1"/>
  <c r="H934" i="11"/>
  <c r="I934" i="11" s="1"/>
  <c r="J934" i="11" s="1"/>
  <c r="H935" i="11"/>
  <c r="I935" i="11" s="1"/>
  <c r="J935" i="11" s="1"/>
  <c r="H936" i="11"/>
  <c r="I936" i="11" s="1"/>
  <c r="J936" i="11" s="1"/>
  <c r="H937" i="11"/>
  <c r="I937" i="11" s="1"/>
  <c r="J937" i="11" s="1"/>
  <c r="H938" i="11"/>
  <c r="I938" i="11" s="1"/>
  <c r="J938" i="11" s="1"/>
  <c r="H939" i="11"/>
  <c r="I939" i="11" s="1"/>
  <c r="J939" i="11" s="1"/>
  <c r="F939" i="11" s="1"/>
  <c r="H940" i="11"/>
  <c r="I940" i="11" s="1"/>
  <c r="J940" i="11" s="1"/>
  <c r="B940" i="11" s="1"/>
  <c r="H941" i="11"/>
  <c r="I941" i="11" s="1"/>
  <c r="J941" i="11" s="1"/>
  <c r="H942" i="11"/>
  <c r="I942" i="11" s="1"/>
  <c r="J942" i="11" s="1"/>
  <c r="H943" i="11"/>
  <c r="I943" i="11" s="1"/>
  <c r="J943" i="11" s="1"/>
  <c r="D943" i="11" s="1"/>
  <c r="H944" i="11"/>
  <c r="I944" i="11" s="1"/>
  <c r="J944" i="11" s="1"/>
  <c r="H945" i="11"/>
  <c r="I945" i="11" s="1"/>
  <c r="J945" i="11" s="1"/>
  <c r="B945" i="11" s="1"/>
  <c r="H946" i="11"/>
  <c r="I946" i="11" s="1"/>
  <c r="J946" i="11" s="1"/>
  <c r="H947" i="11"/>
  <c r="I947" i="11" s="1"/>
  <c r="J947" i="11" s="1"/>
  <c r="H948" i="11"/>
  <c r="I948" i="11" s="1"/>
  <c r="J948" i="11" s="1"/>
  <c r="H949" i="11"/>
  <c r="I949" i="11" s="1"/>
  <c r="J949" i="11" s="1"/>
  <c r="H950" i="11"/>
  <c r="I950" i="11" s="1"/>
  <c r="J950" i="11" s="1"/>
  <c r="H951" i="11"/>
  <c r="I951" i="11" s="1"/>
  <c r="J951" i="11" s="1"/>
  <c r="H952" i="11"/>
  <c r="I952" i="11" s="1"/>
  <c r="J952" i="11" s="1"/>
  <c r="E952" i="11" s="1"/>
  <c r="H953" i="11"/>
  <c r="I953" i="11" s="1"/>
  <c r="J953" i="11" s="1"/>
  <c r="H954" i="11"/>
  <c r="I954" i="11" s="1"/>
  <c r="J954" i="11" s="1"/>
  <c r="H955" i="11"/>
  <c r="I955" i="11" s="1"/>
  <c r="J955" i="11" s="1"/>
  <c r="H956" i="11"/>
  <c r="I956" i="11" s="1"/>
  <c r="J956" i="11" s="1"/>
  <c r="H957" i="11"/>
  <c r="I957" i="11" s="1"/>
  <c r="J957" i="11" s="1"/>
  <c r="F957" i="11" s="1"/>
  <c r="H958" i="11"/>
  <c r="I958" i="11" s="1"/>
  <c r="J958" i="11" s="1"/>
  <c r="H959" i="11"/>
  <c r="I959" i="11" s="1"/>
  <c r="J959" i="11" s="1"/>
  <c r="D959" i="11" s="1"/>
  <c r="H960" i="11"/>
  <c r="I960" i="11" s="1"/>
  <c r="J960" i="11" s="1"/>
  <c r="H961" i="11"/>
  <c r="I961" i="11" s="1"/>
  <c r="J961" i="11" s="1"/>
  <c r="H962" i="11"/>
  <c r="I962" i="11" s="1"/>
  <c r="J962" i="11" s="1"/>
  <c r="H963" i="11"/>
  <c r="I963" i="11" s="1"/>
  <c r="J963" i="11" s="1"/>
  <c r="H964" i="11"/>
  <c r="I964" i="11" s="1"/>
  <c r="J964" i="11" s="1"/>
  <c r="H965" i="11"/>
  <c r="I965" i="11" s="1"/>
  <c r="J965" i="11" s="1"/>
  <c r="B965" i="11" s="1"/>
  <c r="H966" i="11"/>
  <c r="I966" i="11" s="1"/>
  <c r="J966" i="11" s="1"/>
  <c r="H967" i="11"/>
  <c r="I967" i="11" s="1"/>
  <c r="J967" i="11" s="1"/>
  <c r="H968" i="11"/>
  <c r="I968" i="11" s="1"/>
  <c r="J968" i="11" s="1"/>
  <c r="H969" i="11"/>
  <c r="I969" i="11" s="1"/>
  <c r="J969" i="11" s="1"/>
  <c r="H970" i="11"/>
  <c r="I970" i="11" s="1"/>
  <c r="J970" i="11" s="1"/>
  <c r="H971" i="11"/>
  <c r="I971" i="11" s="1"/>
  <c r="J971" i="11" s="1"/>
  <c r="H972" i="11"/>
  <c r="I972" i="11" s="1"/>
  <c r="J972" i="11" s="1"/>
  <c r="B972" i="11" s="1"/>
  <c r="H973" i="11"/>
  <c r="I973" i="11" s="1"/>
  <c r="J973" i="11" s="1"/>
  <c r="H974" i="11"/>
  <c r="I974" i="11" s="1"/>
  <c r="J974" i="11" s="1"/>
  <c r="H975" i="11"/>
  <c r="I975" i="11" s="1"/>
  <c r="J975" i="11" s="1"/>
  <c r="F975" i="11" s="1"/>
  <c r="H976" i="11"/>
  <c r="I976" i="11" s="1"/>
  <c r="J976" i="11" s="1"/>
  <c r="B976" i="11" s="1"/>
  <c r="H977" i="11"/>
  <c r="I977" i="11" s="1"/>
  <c r="J977" i="11" s="1"/>
  <c r="H978" i="11"/>
  <c r="I978" i="11" s="1"/>
  <c r="J978" i="11" s="1"/>
  <c r="H979" i="11"/>
  <c r="I979" i="11" s="1"/>
  <c r="J979" i="11" s="1"/>
  <c r="H980" i="11"/>
  <c r="I980" i="11" s="1"/>
  <c r="J980" i="11" s="1"/>
  <c r="H981" i="11"/>
  <c r="I981" i="11" s="1"/>
  <c r="J981" i="11" s="1"/>
  <c r="E981" i="11" s="1"/>
  <c r="H982" i="11"/>
  <c r="I982" i="11" s="1"/>
  <c r="J982" i="11" s="1"/>
  <c r="H983" i="11"/>
  <c r="I983" i="11" s="1"/>
  <c r="J983" i="11" s="1"/>
  <c r="D983" i="11" s="1"/>
  <c r="H984" i="11"/>
  <c r="I984" i="11" s="1"/>
  <c r="J984" i="11" s="1"/>
  <c r="H985" i="11"/>
  <c r="I985" i="11" s="1"/>
  <c r="J985" i="11" s="1"/>
  <c r="B985" i="11" s="1"/>
  <c r="H986" i="11"/>
  <c r="I986" i="11" s="1"/>
  <c r="J986" i="11" s="1"/>
  <c r="C986" i="11" s="1"/>
  <c r="H987" i="11"/>
  <c r="I987" i="11" s="1"/>
  <c r="J987" i="11" s="1"/>
  <c r="H988" i="11"/>
  <c r="I988" i="11" s="1"/>
  <c r="J988" i="11" s="1"/>
  <c r="D988" i="11" s="1"/>
  <c r="H995" i="11"/>
  <c r="I995" i="11" s="1"/>
  <c r="J995" i="11" s="1"/>
  <c r="H1000" i="11"/>
  <c r="I1000" i="11" s="1"/>
  <c r="J1000" i="11" s="1"/>
  <c r="H989" i="11"/>
  <c r="I989" i="11" s="1"/>
  <c r="J989" i="11" s="1"/>
  <c r="B989" i="11" s="1"/>
  <c r="H990" i="11"/>
  <c r="I990" i="11" s="1"/>
  <c r="J990" i="11" s="1"/>
  <c r="H991" i="11"/>
  <c r="I991" i="11" s="1"/>
  <c r="J991" i="11" s="1"/>
  <c r="H992" i="11"/>
  <c r="I992" i="11" s="1"/>
  <c r="J992" i="11" s="1"/>
  <c r="C992" i="11" s="1"/>
  <c r="H993" i="11"/>
  <c r="I993" i="11" s="1"/>
  <c r="J993" i="11" s="1"/>
  <c r="F993" i="11" s="1"/>
  <c r="H994" i="11"/>
  <c r="I994" i="11" s="1"/>
  <c r="J994" i="11" s="1"/>
  <c r="C994" i="11" s="1"/>
  <c r="H1003" i="11"/>
  <c r="I1003" i="11" s="1"/>
  <c r="J1003" i="11" s="1"/>
  <c r="H1004" i="11"/>
  <c r="I1004" i="11" s="1"/>
  <c r="J1004" i="11" s="1"/>
  <c r="H1010" i="11"/>
  <c r="I1010" i="11" s="1"/>
  <c r="J1010" i="11" s="1"/>
  <c r="H1011" i="11"/>
  <c r="I1011" i="11" s="1"/>
  <c r="J1011" i="11" s="1"/>
  <c r="F1011" i="11" s="1"/>
  <c r="H1012" i="11"/>
  <c r="I1012" i="11" s="1"/>
  <c r="J1012" i="11" s="1"/>
  <c r="H1013" i="11"/>
  <c r="I1013" i="11" s="1"/>
  <c r="J1013" i="11" s="1"/>
  <c r="H1014" i="11"/>
  <c r="I1014" i="11" s="1"/>
  <c r="J1014" i="11" s="1"/>
  <c r="H1015" i="11"/>
  <c r="I1015" i="11" s="1"/>
  <c r="J1015" i="11" s="1"/>
  <c r="H1016" i="11"/>
  <c r="I1016" i="11" s="1"/>
  <c r="J1016" i="11" s="1"/>
  <c r="H1017" i="11"/>
  <c r="I1017" i="11" s="1"/>
  <c r="J1017" i="11" s="1"/>
  <c r="H1018" i="11"/>
  <c r="I1018" i="11" s="1"/>
  <c r="J1018" i="11" s="1"/>
  <c r="H1019" i="11"/>
  <c r="I1019" i="11" s="1"/>
  <c r="J1019" i="11" s="1"/>
  <c r="B1019" i="11" s="1"/>
  <c r="H1030" i="11"/>
  <c r="I1030" i="11" s="1"/>
  <c r="J1030" i="11" s="1"/>
  <c r="H1020" i="11"/>
  <c r="I1020" i="11" s="1"/>
  <c r="J1020" i="11" s="1"/>
  <c r="D1020" i="11" s="1"/>
  <c r="H1021" i="11"/>
  <c r="I1021" i="11" s="1"/>
  <c r="J1021" i="11" s="1"/>
  <c r="H1022" i="11"/>
  <c r="I1022" i="11" s="1"/>
  <c r="J1022" i="11" s="1"/>
  <c r="F1022" i="11" s="1"/>
  <c r="H1023" i="11"/>
  <c r="I1023" i="11" s="1"/>
  <c r="J1023" i="11" s="1"/>
  <c r="H1024" i="11"/>
  <c r="I1024" i="11" s="1"/>
  <c r="J1024" i="11" s="1"/>
  <c r="H1025" i="11"/>
  <c r="I1025" i="11" s="1"/>
  <c r="J1025" i="11" s="1"/>
  <c r="E1025" i="11" s="1"/>
  <c r="H1026" i="11"/>
  <c r="I1026" i="11" s="1"/>
  <c r="J1026" i="11" s="1"/>
  <c r="H1027" i="11"/>
  <c r="I1027" i="11" s="1"/>
  <c r="J1027" i="11" s="1"/>
  <c r="H1028" i="11"/>
  <c r="I1028" i="11" s="1"/>
  <c r="J1028" i="11" s="1"/>
  <c r="H1029" i="11"/>
  <c r="I1029" i="11" s="1"/>
  <c r="J1029" i="11" s="1"/>
  <c r="B1029" i="11" s="1"/>
  <c r="H1035" i="11"/>
  <c r="I1035" i="11" s="1"/>
  <c r="J1035" i="11" s="1"/>
  <c r="H1036" i="11"/>
  <c r="I1036" i="11" s="1"/>
  <c r="J1036" i="11" s="1"/>
  <c r="H1037" i="11"/>
  <c r="I1037" i="11" s="1"/>
  <c r="J1037" i="11" s="1"/>
  <c r="H1038" i="11"/>
  <c r="I1038" i="11" s="1"/>
  <c r="J1038" i="11" s="1"/>
  <c r="H1039" i="11"/>
  <c r="I1039" i="11" s="1"/>
  <c r="J1039" i="11" s="1"/>
  <c r="H1040" i="11"/>
  <c r="I1040" i="11" s="1"/>
  <c r="J1040" i="11" s="1"/>
  <c r="H1041" i="11"/>
  <c r="I1041" i="11" s="1"/>
  <c r="J1041" i="11" s="1"/>
  <c r="H1042" i="11"/>
  <c r="I1042" i="11" s="1"/>
  <c r="J1042" i="11" s="1"/>
  <c r="F1042" i="11" s="1"/>
  <c r="H1043" i="11"/>
  <c r="I1043" i="11" s="1"/>
  <c r="J1043" i="11" s="1"/>
  <c r="H1044" i="11"/>
  <c r="I1044" i="11" s="1"/>
  <c r="J1044" i="11" s="1"/>
  <c r="H1045" i="11"/>
  <c r="I1045" i="11" s="1"/>
  <c r="J1045" i="11" s="1"/>
  <c r="H1046" i="11"/>
  <c r="I1046" i="11" s="1"/>
  <c r="J1046" i="11" s="1"/>
  <c r="H1047" i="11"/>
  <c r="I1047" i="11" s="1"/>
  <c r="J1047" i="11" s="1"/>
  <c r="H1048" i="11"/>
  <c r="I1048" i="11" s="1"/>
  <c r="J1048" i="11" s="1"/>
  <c r="D1048" i="11" s="1"/>
  <c r="H1049" i="11"/>
  <c r="I1049" i="11" s="1"/>
  <c r="J1049" i="11" s="1"/>
  <c r="H1050" i="11"/>
  <c r="I1050" i="11" s="1"/>
  <c r="J1050" i="11" s="1"/>
  <c r="B1050" i="11" s="1"/>
  <c r="H1051" i="11"/>
  <c r="I1051" i="11" s="1"/>
  <c r="J1051" i="11" s="1"/>
  <c r="H1052" i="11"/>
  <c r="I1052" i="11" s="1"/>
  <c r="J1052" i="11" s="1"/>
  <c r="H1058" i="11"/>
  <c r="I1058" i="11" s="1"/>
  <c r="J1058" i="11" s="1"/>
  <c r="H1063" i="11"/>
  <c r="I1063" i="11" s="1"/>
  <c r="J1063" i="11" s="1"/>
  <c r="H1053" i="11"/>
  <c r="I1053" i="11" s="1"/>
  <c r="J1053" i="11" s="1"/>
  <c r="F1053" i="11" s="1"/>
  <c r="H1054" i="11"/>
  <c r="I1054" i="11" s="1"/>
  <c r="J1054" i="11" s="1"/>
  <c r="D1054" i="11" s="1"/>
  <c r="H1055" i="11"/>
  <c r="I1055" i="11" s="1"/>
  <c r="J1055" i="11" s="1"/>
  <c r="H1056" i="11"/>
  <c r="I1056" i="11" s="1"/>
  <c r="J1056" i="11" s="1"/>
  <c r="B1056" i="11" s="1"/>
  <c r="H1057" i="11"/>
  <c r="I1057" i="11" s="1"/>
  <c r="J1057" i="11" s="1"/>
  <c r="H1067" i="11"/>
  <c r="I1067" i="11" s="1"/>
  <c r="J1067" i="11" s="1"/>
  <c r="H1073" i="11"/>
  <c r="I1073" i="11" s="1"/>
  <c r="J1073" i="11" s="1"/>
  <c r="H1078" i="11"/>
  <c r="I1078" i="11" s="1"/>
  <c r="J1078" i="11" s="1"/>
  <c r="H1068" i="11"/>
  <c r="I1068" i="11" s="1"/>
  <c r="J1068" i="11" s="1"/>
  <c r="D1068" i="11" s="1"/>
  <c r="H1069" i="11"/>
  <c r="I1069" i="11" s="1"/>
  <c r="J1069" i="11" s="1"/>
  <c r="D1069" i="11" s="1"/>
  <c r="H1070" i="11"/>
  <c r="I1070" i="11" s="1"/>
  <c r="J1070" i="11" s="1"/>
  <c r="H1071" i="11"/>
  <c r="I1071" i="11" s="1"/>
  <c r="J1071" i="11" s="1"/>
  <c r="H1072" i="11"/>
  <c r="I1072" i="11" s="1"/>
  <c r="J1072" i="11" s="1"/>
  <c r="H1082" i="11"/>
  <c r="I1082" i="11" s="1"/>
  <c r="J1082" i="11" s="1"/>
  <c r="H1083" i="11"/>
  <c r="I1083" i="11" s="1"/>
  <c r="J1083" i="11" s="1"/>
  <c r="H1084" i="11"/>
  <c r="I1084" i="11" s="1"/>
  <c r="J1084" i="11" s="1"/>
  <c r="H1085" i="11"/>
  <c r="I1085" i="11" s="1"/>
  <c r="J1085" i="11" s="1"/>
  <c r="E1085" i="11" s="1"/>
  <c r="H1086" i="11"/>
  <c r="I1086" i="11" s="1"/>
  <c r="J1086" i="11" s="1"/>
  <c r="H1087" i="11"/>
  <c r="I1087" i="11" s="1"/>
  <c r="J1087" i="11" s="1"/>
  <c r="D1087" i="11" s="1"/>
  <c r="H1088" i="11"/>
  <c r="I1088" i="11" s="1"/>
  <c r="J1088" i="11" s="1"/>
  <c r="H1089" i="11"/>
  <c r="I1089" i="11" s="1"/>
  <c r="J1089" i="11" s="1"/>
  <c r="H1090" i="11"/>
  <c r="I1090" i="11" s="1"/>
  <c r="J1090" i="11" s="1"/>
  <c r="H1091" i="11"/>
  <c r="I1091" i="11" s="1"/>
  <c r="J1091" i="11" s="1"/>
  <c r="H1092" i="11"/>
  <c r="I1092" i="11" s="1"/>
  <c r="J1092" i="11" s="1"/>
  <c r="H1093" i="11"/>
  <c r="I1093" i="11" s="1"/>
  <c r="J1093" i="11" s="1"/>
  <c r="D1093" i="11" s="1"/>
  <c r="H1094" i="11"/>
  <c r="I1094" i="11" s="1"/>
  <c r="J1094" i="11" s="1"/>
  <c r="D1094" i="11" s="1"/>
  <c r="H1095" i="11"/>
  <c r="I1095" i="11" s="1"/>
  <c r="J1095" i="11" s="1"/>
  <c r="C1095" i="11" s="1"/>
  <c r="H1096" i="11"/>
  <c r="I1096" i="11" s="1"/>
  <c r="J1096" i="11" s="1"/>
  <c r="D1096" i="11" s="1"/>
  <c r="H1097" i="11"/>
  <c r="I1097" i="11" s="1"/>
  <c r="J1097" i="11" s="1"/>
  <c r="H1098" i="11"/>
  <c r="I1098" i="11" s="1"/>
  <c r="J1098" i="11" s="1"/>
  <c r="H1099" i="11"/>
  <c r="I1099" i="11" s="1"/>
  <c r="J1099" i="11" s="1"/>
  <c r="C1099" i="11" s="1"/>
  <c r="H1100" i="11"/>
  <c r="I1100" i="11" s="1"/>
  <c r="J1100" i="11" s="1"/>
  <c r="H1101" i="11"/>
  <c r="I1101" i="11" s="1"/>
  <c r="J1101" i="11" s="1"/>
  <c r="C1101" i="11" s="1"/>
  <c r="H1102" i="11"/>
  <c r="I1102" i="11" s="1"/>
  <c r="J1102" i="11" s="1"/>
  <c r="F1102" i="11" s="1"/>
  <c r="H1103" i="11"/>
  <c r="I1103" i="11" s="1"/>
  <c r="J1103" i="11" s="1"/>
  <c r="H1104" i="11"/>
  <c r="I1104" i="11" s="1"/>
  <c r="J1104" i="11" s="1"/>
  <c r="F1104" i="11" s="1"/>
  <c r="H1105" i="11"/>
  <c r="I1105" i="11" s="1"/>
  <c r="J1105" i="11" s="1"/>
  <c r="C1105" i="11" s="1"/>
  <c r="H1106" i="11"/>
  <c r="I1106" i="11" s="1"/>
  <c r="J1106" i="11" s="1"/>
  <c r="E1106" i="11" s="1"/>
  <c r="H1107" i="11"/>
  <c r="I1107" i="11" s="1"/>
  <c r="J1107" i="11" s="1"/>
  <c r="C1107" i="11" s="1"/>
  <c r="H1108" i="11"/>
  <c r="I1108" i="11" s="1"/>
  <c r="J1108" i="11" s="1"/>
  <c r="H1109" i="11"/>
  <c r="I1109" i="11" s="1"/>
  <c r="J1109" i="11" s="1"/>
  <c r="B1109" i="11" s="1"/>
  <c r="H1110" i="11"/>
  <c r="I1110" i="11" s="1"/>
  <c r="J1110" i="11" s="1"/>
  <c r="H1111" i="11"/>
  <c r="I1111" i="11" s="1"/>
  <c r="J1111" i="11" s="1"/>
  <c r="H1112" i="11"/>
  <c r="I1112" i="11" s="1"/>
  <c r="J1112" i="11" s="1"/>
  <c r="D1112" i="11" s="1"/>
  <c r="H1113" i="11"/>
  <c r="I1113" i="11" s="1"/>
  <c r="J1113" i="11" s="1"/>
  <c r="H1114" i="11"/>
  <c r="I1114" i="11" s="1"/>
  <c r="J1114" i="11" s="1"/>
  <c r="H1115" i="11"/>
  <c r="I1115" i="11" s="1"/>
  <c r="J1115" i="11" s="1"/>
  <c r="H1116" i="11"/>
  <c r="I1116" i="11" s="1"/>
  <c r="J1116" i="11" s="1"/>
  <c r="C1116" i="11" s="1"/>
  <c r="H1117" i="11"/>
  <c r="I1117" i="11" s="1"/>
  <c r="J1117" i="11" s="1"/>
  <c r="F1117" i="11" s="1"/>
  <c r="H1118" i="11"/>
  <c r="I1118" i="11" s="1"/>
  <c r="J1118" i="11" s="1"/>
  <c r="H1119" i="11"/>
  <c r="I1119" i="11" s="1"/>
  <c r="J1119" i="11" s="1"/>
  <c r="H1120" i="11"/>
  <c r="I1120" i="11" s="1"/>
  <c r="J1120" i="11" s="1"/>
  <c r="D1120" i="11" s="1"/>
  <c r="H1121" i="11"/>
  <c r="I1121" i="11" s="1"/>
  <c r="J1121" i="11" s="1"/>
  <c r="H1122" i="11"/>
  <c r="I1122" i="11" s="1"/>
  <c r="J1122" i="11" s="1"/>
  <c r="H1123" i="11"/>
  <c r="I1123" i="11" s="1"/>
  <c r="J1123" i="11" s="1"/>
  <c r="H1124" i="11"/>
  <c r="I1124" i="11" s="1"/>
  <c r="J1124" i="11" s="1"/>
  <c r="H1125" i="11"/>
  <c r="I1125" i="11" s="1"/>
  <c r="J1125" i="11" s="1"/>
  <c r="E1125" i="11" s="1"/>
  <c r="H1126" i="11"/>
  <c r="I1126" i="11" s="1"/>
  <c r="J1126" i="11" s="1"/>
  <c r="H1127" i="11"/>
  <c r="I1127" i="11" s="1"/>
  <c r="J1127" i="11" s="1"/>
  <c r="H1128" i="11"/>
  <c r="I1128" i="11" s="1"/>
  <c r="J1128" i="11" s="1"/>
  <c r="H1129" i="11"/>
  <c r="I1129" i="11" s="1"/>
  <c r="J1129" i="11" s="1"/>
  <c r="H1130" i="11"/>
  <c r="I1130" i="11" s="1"/>
  <c r="J1130" i="11" s="1"/>
  <c r="H1131" i="11"/>
  <c r="I1131" i="11" s="1"/>
  <c r="J1131" i="11" s="1"/>
  <c r="D1131" i="11" s="1"/>
  <c r="H1132" i="11"/>
  <c r="I1132" i="11" s="1"/>
  <c r="J1132" i="11" s="1"/>
  <c r="B1132" i="11" s="1"/>
  <c r="H1133" i="11"/>
  <c r="I1133" i="11" s="1"/>
  <c r="J1133" i="11" s="1"/>
  <c r="C1133" i="11" s="1"/>
  <c r="H1134" i="11"/>
  <c r="I1134" i="11" s="1"/>
  <c r="J1134" i="11" s="1"/>
  <c r="H1135" i="11"/>
  <c r="I1135" i="11" s="1"/>
  <c r="J1135" i="11" s="1"/>
  <c r="H1136" i="11"/>
  <c r="I1136" i="11" s="1"/>
  <c r="J1136" i="11" s="1"/>
  <c r="E1136" i="11" s="1"/>
  <c r="H1137" i="11"/>
  <c r="I1137" i="11" s="1"/>
  <c r="J1137" i="11" s="1"/>
  <c r="H1138" i="11"/>
  <c r="I1138" i="11" s="1"/>
  <c r="J1138" i="11" s="1"/>
  <c r="C1138" i="11" s="1"/>
  <c r="H1139" i="11"/>
  <c r="I1139" i="11" s="1"/>
  <c r="J1139" i="11" s="1"/>
  <c r="H1140" i="11"/>
  <c r="I1140" i="11" s="1"/>
  <c r="J1140" i="11" s="1"/>
  <c r="H1141" i="11"/>
  <c r="I1141" i="11" s="1"/>
  <c r="J1141" i="11" s="1"/>
  <c r="H1142" i="11"/>
  <c r="I1142" i="11" s="1"/>
  <c r="J1142" i="11" s="1"/>
  <c r="H1143" i="11"/>
  <c r="I1143" i="11" s="1"/>
  <c r="J1143" i="11" s="1"/>
  <c r="H1144" i="11"/>
  <c r="I1144" i="11" s="1"/>
  <c r="J1144" i="11" s="1"/>
  <c r="H1145" i="11"/>
  <c r="I1145" i="11" s="1"/>
  <c r="J1145" i="11" s="1"/>
  <c r="H1146" i="11"/>
  <c r="I1146" i="11" s="1"/>
  <c r="J1146" i="11" s="1"/>
  <c r="H1147" i="11"/>
  <c r="I1147" i="11" s="1"/>
  <c r="J1147" i="11" s="1"/>
  <c r="H1148" i="11"/>
  <c r="I1148" i="11" s="1"/>
  <c r="J1148" i="11" s="1"/>
  <c r="F1148" i="11" s="1"/>
  <c r="H1149" i="11"/>
  <c r="I1149" i="11" s="1"/>
  <c r="J1149" i="11" s="1"/>
  <c r="H1150" i="11"/>
  <c r="I1150" i="11" s="1"/>
  <c r="J1150" i="11" s="1"/>
  <c r="H1151" i="11"/>
  <c r="I1151" i="11" s="1"/>
  <c r="J1151" i="11" s="1"/>
  <c r="C1151" i="11" s="1"/>
  <c r="H1152" i="11"/>
  <c r="I1152" i="11" s="1"/>
  <c r="J1152" i="11" s="1"/>
  <c r="H1153" i="11"/>
  <c r="I1153" i="11" s="1"/>
  <c r="J1153" i="11" s="1"/>
  <c r="H1154" i="11"/>
  <c r="I1154" i="11" s="1"/>
  <c r="J1154" i="11" s="1"/>
  <c r="B1154" i="11" s="1"/>
  <c r="H1155" i="11"/>
  <c r="I1155" i="11" s="1"/>
  <c r="J1155" i="11" s="1"/>
  <c r="H1156" i="11"/>
  <c r="I1156" i="11" s="1"/>
  <c r="J1156" i="11" s="1"/>
  <c r="H1157" i="11"/>
  <c r="I1157" i="11" s="1"/>
  <c r="J1157" i="11" s="1"/>
  <c r="H1158" i="11"/>
  <c r="I1158" i="11" s="1"/>
  <c r="J1158" i="11" s="1"/>
  <c r="E1158" i="11" s="1"/>
  <c r="H1159" i="11"/>
  <c r="I1159" i="11" s="1"/>
  <c r="J1159" i="11" s="1"/>
  <c r="H1160" i="11"/>
  <c r="I1160" i="11" s="1"/>
  <c r="J1160" i="11" s="1"/>
  <c r="H1161" i="11"/>
  <c r="I1161" i="11" s="1"/>
  <c r="J1161" i="11" s="1"/>
  <c r="F1161" i="11" s="1"/>
  <c r="H1162" i="11"/>
  <c r="I1162" i="11" s="1"/>
  <c r="J1162" i="11" s="1"/>
  <c r="H1163" i="11"/>
  <c r="I1163" i="11" s="1"/>
  <c r="J1163" i="11" s="1"/>
  <c r="F1163" i="11" s="1"/>
  <c r="H1164" i="11"/>
  <c r="I1164" i="11" s="1"/>
  <c r="J1164" i="11" s="1"/>
  <c r="C1164" i="11" s="1"/>
  <c r="H1165" i="11"/>
  <c r="I1165" i="11" s="1"/>
  <c r="J1165" i="11" s="1"/>
  <c r="H1166" i="11"/>
  <c r="I1166" i="11" s="1"/>
  <c r="J1166" i="11" s="1"/>
  <c r="D1166" i="11" s="1"/>
  <c r="H1167" i="11"/>
  <c r="I1167" i="11" s="1"/>
  <c r="J1167" i="11" s="1"/>
  <c r="H1168" i="11"/>
  <c r="I1168" i="11" s="1"/>
  <c r="J1168" i="11" s="1"/>
  <c r="H1169" i="11"/>
  <c r="I1169" i="11" s="1"/>
  <c r="J1169" i="11" s="1"/>
  <c r="H1170" i="11"/>
  <c r="I1170" i="11" s="1"/>
  <c r="J1170" i="11" s="1"/>
  <c r="H1171" i="11"/>
  <c r="I1171" i="11" s="1"/>
  <c r="J1171" i="11" s="1"/>
  <c r="H1172" i="11"/>
  <c r="I1172" i="11" s="1"/>
  <c r="J1172" i="11" s="1"/>
  <c r="H1173" i="11"/>
  <c r="I1173" i="11" s="1"/>
  <c r="J1173" i="11" s="1"/>
  <c r="H1174" i="11"/>
  <c r="I1174" i="11" s="1"/>
  <c r="J1174" i="11" s="1"/>
  <c r="H1175" i="11"/>
  <c r="I1175" i="11" s="1"/>
  <c r="J1175" i="11" s="1"/>
  <c r="H1176" i="11"/>
  <c r="I1176" i="11" s="1"/>
  <c r="J1176" i="11" s="1"/>
  <c r="D1176" i="11" s="1"/>
  <c r="H1177" i="11"/>
  <c r="I1177" i="11" s="1"/>
  <c r="J1177" i="11" s="1"/>
  <c r="H1178" i="11"/>
  <c r="I1178" i="11" s="1"/>
  <c r="J1178" i="11" s="1"/>
  <c r="H1179" i="11"/>
  <c r="I1179" i="11" s="1"/>
  <c r="J1179" i="11" s="1"/>
  <c r="B1179" i="11" s="1"/>
  <c r="H1180" i="11"/>
  <c r="I1180" i="11" s="1"/>
  <c r="J1180" i="11" s="1"/>
  <c r="H1181" i="11"/>
  <c r="I1181" i="11" s="1"/>
  <c r="J1181" i="11" s="1"/>
  <c r="H1182" i="11"/>
  <c r="I1182" i="11" s="1"/>
  <c r="J1182" i="11" s="1"/>
  <c r="E1182" i="11" s="1"/>
  <c r="H1183" i="11"/>
  <c r="I1183" i="11" s="1"/>
  <c r="J1183" i="11" s="1"/>
  <c r="E1183" i="11" s="1"/>
  <c r="H1184" i="11"/>
  <c r="I1184" i="11" s="1"/>
  <c r="J1184" i="11" s="1"/>
  <c r="H1185" i="11"/>
  <c r="I1185" i="11" s="1"/>
  <c r="J1185" i="11" s="1"/>
  <c r="H1191" i="11"/>
  <c r="I1191" i="11" s="1"/>
  <c r="J1191" i="11" s="1"/>
  <c r="F1191" i="11" s="1"/>
  <c r="H1196" i="11"/>
  <c r="I1196" i="11" s="1"/>
  <c r="J1196" i="11" s="1"/>
  <c r="C1196" i="11" s="1"/>
  <c r="H1186" i="11"/>
  <c r="I1186" i="11" s="1"/>
  <c r="J1186" i="11" s="1"/>
  <c r="B1186" i="11" s="1"/>
  <c r="H1187" i="11"/>
  <c r="I1187" i="11" s="1"/>
  <c r="J1187" i="11" s="1"/>
  <c r="B1187" i="11" s="1"/>
  <c r="H1188" i="11"/>
  <c r="I1188" i="11" s="1"/>
  <c r="J1188" i="11" s="1"/>
  <c r="H1189" i="11"/>
  <c r="I1189" i="11" s="1"/>
  <c r="J1189" i="11" s="1"/>
  <c r="H1190" i="11"/>
  <c r="I1190" i="11" s="1"/>
  <c r="J1190" i="11" s="1"/>
  <c r="H1200" i="11"/>
  <c r="I1200" i="11" s="1"/>
  <c r="J1200" i="11" s="1"/>
  <c r="H1201" i="11"/>
  <c r="I1201" i="11" s="1"/>
  <c r="J1201" i="11" s="1"/>
  <c r="H1202" i="11"/>
  <c r="I1202" i="11" s="1"/>
  <c r="J1202" i="11" s="1"/>
  <c r="B1202" i="11" s="1"/>
  <c r="H1203" i="11"/>
  <c r="I1203" i="11" s="1"/>
  <c r="J1203" i="11" s="1"/>
  <c r="H1204" i="11"/>
  <c r="I1204" i="11" s="1"/>
  <c r="J1204" i="11" s="1"/>
  <c r="H1205" i="11"/>
  <c r="I1205" i="11" s="1"/>
  <c r="J1205" i="11" s="1"/>
  <c r="D1205" i="11" s="1"/>
  <c r="H1206" i="11"/>
  <c r="I1206" i="11" s="1"/>
  <c r="J1206" i="11" s="1"/>
  <c r="H1207" i="11"/>
  <c r="I1207" i="11" s="1"/>
  <c r="J1207" i="11" s="1"/>
  <c r="H1208" i="11"/>
  <c r="I1208" i="11" s="1"/>
  <c r="J1208" i="11" s="1"/>
  <c r="H1209" i="11"/>
  <c r="I1209" i="11" s="1"/>
  <c r="J1209" i="11" s="1"/>
  <c r="H1210" i="11"/>
  <c r="I1210" i="11" s="1"/>
  <c r="J1210" i="11" s="1"/>
  <c r="F1210" i="11" s="1"/>
  <c r="H1211" i="11"/>
  <c r="I1211" i="11" s="1"/>
  <c r="J1211" i="11" s="1"/>
  <c r="E1211" i="11" s="1"/>
  <c r="H1212" i="11"/>
  <c r="I1212" i="11" s="1"/>
  <c r="J1212" i="11" s="1"/>
  <c r="H1213" i="11"/>
  <c r="I1213" i="11" s="1"/>
  <c r="J1213" i="11" s="1"/>
  <c r="B1213" i="11" s="1"/>
  <c r="H1214" i="11"/>
  <c r="I1214" i="11" s="1"/>
  <c r="J1214" i="11" s="1"/>
  <c r="H1215" i="11"/>
  <c r="I1215" i="11" s="1"/>
  <c r="J1215" i="11" s="1"/>
  <c r="H1216" i="11"/>
  <c r="I1216" i="11" s="1"/>
  <c r="J1216" i="11" s="1"/>
  <c r="H1217" i="11"/>
  <c r="I1217" i="11" s="1"/>
  <c r="J1217" i="11" s="1"/>
  <c r="H1218" i="11"/>
  <c r="I1218" i="11" s="1"/>
  <c r="J1218" i="11" s="1"/>
  <c r="B1218" i="11" s="1"/>
  <c r="H1219" i="11"/>
  <c r="I1219" i="11" s="1"/>
  <c r="J1219" i="11" s="1"/>
  <c r="E1219" i="11" s="1"/>
  <c r="H1220" i="11"/>
  <c r="I1220" i="11" s="1"/>
  <c r="J1220" i="11" s="1"/>
  <c r="H1221" i="11"/>
  <c r="I1221" i="11" s="1"/>
  <c r="J1221" i="11" s="1"/>
  <c r="H1222" i="11"/>
  <c r="I1222" i="11" s="1"/>
  <c r="J1222" i="11" s="1"/>
  <c r="D1222" i="11" s="1"/>
  <c r="H1223" i="11"/>
  <c r="I1223" i="11" s="1"/>
  <c r="J1223" i="11" s="1"/>
  <c r="E1223" i="11" s="1"/>
  <c r="H1224" i="11"/>
  <c r="I1224" i="11" s="1"/>
  <c r="J1224" i="11" s="1"/>
  <c r="F1224" i="11" s="1"/>
  <c r="H1225" i="11"/>
  <c r="I1225" i="11" s="1"/>
  <c r="J1225" i="11" s="1"/>
  <c r="H1226" i="11"/>
  <c r="I1226" i="11" s="1"/>
  <c r="J1226" i="11" s="1"/>
  <c r="B1226" i="11" s="1"/>
  <c r="H1227" i="11"/>
  <c r="I1227" i="11" s="1"/>
  <c r="J1227" i="11" s="1"/>
  <c r="H1228" i="11"/>
  <c r="I1228" i="11" s="1"/>
  <c r="J1228" i="11" s="1"/>
  <c r="H1229" i="11"/>
  <c r="I1229" i="11" s="1"/>
  <c r="J1229" i="11" s="1"/>
  <c r="H1230" i="11"/>
  <c r="I1230" i="11" s="1"/>
  <c r="J1230" i="11" s="1"/>
  <c r="F1230" i="11" s="1"/>
  <c r="H1231" i="11"/>
  <c r="I1231" i="11" s="1"/>
  <c r="J1231" i="11" s="1"/>
  <c r="H1232" i="11"/>
  <c r="I1232" i="11" s="1"/>
  <c r="J1232" i="11" s="1"/>
  <c r="H1233" i="11"/>
  <c r="I1233" i="11" s="1"/>
  <c r="J1233" i="11" s="1"/>
  <c r="H1234" i="11"/>
  <c r="I1234" i="11" s="1"/>
  <c r="J1234" i="11" s="1"/>
  <c r="B1234" i="11" s="1"/>
  <c r="H1235" i="11"/>
  <c r="I1235" i="11" s="1"/>
  <c r="J1235" i="11" s="1"/>
  <c r="C1235" i="11" s="1"/>
  <c r="H1236" i="11"/>
  <c r="I1236" i="11" s="1"/>
  <c r="J1236" i="11" s="1"/>
  <c r="H1237" i="11"/>
  <c r="I1237" i="11" s="1"/>
  <c r="J1237" i="11" s="1"/>
  <c r="F1237" i="11" s="1"/>
  <c r="H1238" i="11"/>
  <c r="I1238" i="11" s="1"/>
  <c r="J1238" i="11" s="1"/>
  <c r="D1238" i="11" s="1"/>
  <c r="H1239" i="11"/>
  <c r="I1239" i="11" s="1"/>
  <c r="J1239" i="11" s="1"/>
  <c r="E1239" i="11" s="1"/>
  <c r="H1240" i="11"/>
  <c r="I1240" i="11" s="1"/>
  <c r="J1240" i="11" s="1"/>
  <c r="B1240" i="11" s="1"/>
  <c r="H1241" i="11"/>
  <c r="I1241" i="11" s="1"/>
  <c r="J1241" i="11" s="1"/>
  <c r="F1241" i="11" s="1"/>
  <c r="H1242" i="11"/>
  <c r="I1242" i="11" s="1"/>
  <c r="J1242" i="11" s="1"/>
  <c r="H1243" i="11"/>
  <c r="I1243" i="11" s="1"/>
  <c r="J1243" i="11" s="1"/>
  <c r="H1244" i="11"/>
  <c r="I1244" i="11" s="1"/>
  <c r="J1244" i="11" s="1"/>
  <c r="H1245" i="11"/>
  <c r="I1245" i="11" s="1"/>
  <c r="J1245" i="11" s="1"/>
  <c r="F1245" i="11" s="1"/>
  <c r="H1246" i="11"/>
  <c r="I1246" i="11" s="1"/>
  <c r="J1246" i="11" s="1"/>
  <c r="H1247" i="11"/>
  <c r="I1247" i="11" s="1"/>
  <c r="J1247" i="11" s="1"/>
  <c r="H1248" i="11"/>
  <c r="I1248" i="11" s="1"/>
  <c r="J1248" i="11" s="1"/>
  <c r="H1249" i="11"/>
  <c r="I1249" i="11" s="1"/>
  <c r="J1249" i="11" s="1"/>
  <c r="H1250" i="11"/>
  <c r="I1250" i="11" s="1"/>
  <c r="J1250" i="11" s="1"/>
  <c r="H1251" i="11"/>
  <c r="I1251" i="11" s="1"/>
  <c r="J1251" i="11" s="1"/>
  <c r="H1252" i="11"/>
  <c r="I1252" i="11" s="1"/>
  <c r="J1252" i="11" s="1"/>
  <c r="H1253" i="11"/>
  <c r="I1253" i="11" s="1"/>
  <c r="J1253" i="11" s="1"/>
  <c r="E1253" i="11" s="1"/>
  <c r="H1254" i="11"/>
  <c r="I1254" i="11" s="1"/>
  <c r="J1254" i="11" s="1"/>
  <c r="H1255" i="11"/>
  <c r="I1255" i="11" s="1"/>
  <c r="J1255" i="11" s="1"/>
  <c r="H1256" i="11"/>
  <c r="I1256" i="11" s="1"/>
  <c r="J1256" i="11" s="1"/>
  <c r="H1257" i="11"/>
  <c r="I1257" i="11" s="1"/>
  <c r="J1257" i="11" s="1"/>
  <c r="H1258" i="11"/>
  <c r="I1258" i="11" s="1"/>
  <c r="J1258" i="11" s="1"/>
  <c r="C1258" i="11" s="1"/>
  <c r="H1259" i="11"/>
  <c r="I1259" i="11" s="1"/>
  <c r="J1259" i="11" s="1"/>
  <c r="H1260" i="11"/>
  <c r="I1260" i="11" s="1"/>
  <c r="J1260" i="11" s="1"/>
  <c r="C1260" i="11" s="1"/>
  <c r="H1261" i="11"/>
  <c r="I1261" i="11" s="1"/>
  <c r="J1261" i="11" s="1"/>
  <c r="F1261" i="11" s="1"/>
  <c r="H1262" i="11"/>
  <c r="I1262" i="11" s="1"/>
  <c r="J1262" i="11" s="1"/>
  <c r="H1263" i="11"/>
  <c r="I1263" i="11" s="1"/>
  <c r="J1263" i="11" s="1"/>
  <c r="H1264" i="11"/>
  <c r="I1264" i="11" s="1"/>
  <c r="J1264" i="11" s="1"/>
  <c r="B1264" i="11" s="1"/>
  <c r="H1265" i="11"/>
  <c r="I1265" i="11" s="1"/>
  <c r="J1265" i="11" s="1"/>
  <c r="F1265" i="11" s="1"/>
  <c r="H1266" i="11"/>
  <c r="I1266" i="11" s="1"/>
  <c r="J1266" i="11" s="1"/>
  <c r="D1266" i="11" s="1"/>
  <c r="H1267" i="11"/>
  <c r="I1267" i="11" s="1"/>
  <c r="J1267" i="11" s="1"/>
  <c r="H1268" i="11"/>
  <c r="I1268" i="11" s="1"/>
  <c r="J1268" i="11" s="1"/>
  <c r="H1269" i="11"/>
  <c r="I1269" i="11" s="1"/>
  <c r="J1269" i="11" s="1"/>
  <c r="D1269" i="11" s="1"/>
  <c r="H1270" i="11"/>
  <c r="I1270" i="11" s="1"/>
  <c r="J1270" i="11" s="1"/>
  <c r="B1270" i="11" s="1"/>
  <c r="H1271" i="11"/>
  <c r="I1271" i="11" s="1"/>
  <c r="J1271" i="11" s="1"/>
  <c r="H1272" i="11"/>
  <c r="I1272" i="11" s="1"/>
  <c r="J1272" i="11" s="1"/>
  <c r="F1272" i="11" s="1"/>
  <c r="H1273" i="11"/>
  <c r="I1273" i="11" s="1"/>
  <c r="J1273" i="11" s="1"/>
  <c r="H1274" i="11"/>
  <c r="I1274" i="11" s="1"/>
  <c r="J1274" i="11" s="1"/>
  <c r="H1275" i="11"/>
  <c r="I1275" i="11" s="1"/>
  <c r="J1275" i="11" s="1"/>
  <c r="H1276" i="11"/>
  <c r="I1276" i="11" s="1"/>
  <c r="J1276" i="11" s="1"/>
  <c r="H1277" i="11"/>
  <c r="I1277" i="11" s="1"/>
  <c r="J1277" i="11" s="1"/>
  <c r="H1278" i="11"/>
  <c r="I1278" i="11" s="1"/>
  <c r="J1278" i="11" s="1"/>
  <c r="H1279" i="11"/>
  <c r="I1279" i="11" s="1"/>
  <c r="J1279" i="11" s="1"/>
  <c r="H1283" i="11"/>
  <c r="I1283" i="11" s="1"/>
  <c r="J1283" i="11" s="1"/>
  <c r="H1290" i="11"/>
  <c r="I1290" i="11" s="1"/>
  <c r="J1290" i="11" s="1"/>
  <c r="H1294" i="11"/>
  <c r="I1294" i="11" s="1"/>
  <c r="J1294" i="11" s="1"/>
  <c r="B1294" i="11" s="1"/>
  <c r="H1302" i="11"/>
  <c r="I1302" i="11" s="1"/>
  <c r="J1302" i="11" s="1"/>
  <c r="H1305" i="11"/>
  <c r="I1305" i="11" s="1"/>
  <c r="J1305" i="11" s="1"/>
  <c r="H1307" i="11"/>
  <c r="I1307" i="11" s="1"/>
  <c r="J1307" i="11" s="1"/>
  <c r="H1314" i="11"/>
  <c r="I1314" i="11" s="1"/>
  <c r="J1314" i="11" s="1"/>
  <c r="C1314" i="11" s="1"/>
  <c r="H1321" i="11"/>
  <c r="I1321" i="11" s="1"/>
  <c r="J1321" i="11" s="1"/>
  <c r="H1323" i="11"/>
  <c r="I1323" i="11" s="1"/>
  <c r="J1323" i="11" s="1"/>
  <c r="H1324" i="11"/>
  <c r="I1324" i="11" s="1"/>
  <c r="J1324" i="11" s="1"/>
  <c r="D1324" i="11" s="1"/>
  <c r="H1328" i="11"/>
  <c r="I1328" i="11" s="1"/>
  <c r="J1328" i="11" s="1"/>
  <c r="C1328" i="11" s="1"/>
  <c r="H1335" i="11"/>
  <c r="I1335" i="11" s="1"/>
  <c r="J1335" i="11" s="1"/>
  <c r="B1335" i="11" s="1"/>
  <c r="H1339" i="11"/>
  <c r="I1339" i="11" s="1"/>
  <c r="J1339" i="11" s="1"/>
  <c r="H1347" i="11"/>
  <c r="I1347" i="11" s="1"/>
  <c r="J1347" i="11" s="1"/>
  <c r="H1350" i="11"/>
  <c r="I1350" i="11" s="1"/>
  <c r="J1350" i="11" s="1"/>
  <c r="H1352" i="11"/>
  <c r="I1352" i="11" s="1"/>
  <c r="J1352" i="11" s="1"/>
  <c r="H1359" i="11"/>
  <c r="I1359" i="11" s="1"/>
  <c r="J1359" i="11" s="1"/>
  <c r="H1362" i="11"/>
  <c r="I1362" i="11" s="1"/>
  <c r="J1362" i="11" s="1"/>
  <c r="F1362" i="11" s="1"/>
  <c r="H1366" i="11"/>
  <c r="I1366" i="11" s="1"/>
  <c r="J1366" i="11" s="1"/>
  <c r="B1366" i="11" s="1"/>
  <c r="H1368" i="11"/>
  <c r="I1368" i="11" s="1"/>
  <c r="J1368" i="11" s="1"/>
  <c r="H1369" i="11"/>
  <c r="I1369" i="11" s="1"/>
  <c r="J1369" i="11" s="1"/>
  <c r="H1373" i="11"/>
  <c r="I1373" i="11" s="1"/>
  <c r="J1373" i="11" s="1"/>
  <c r="H1380" i="11"/>
  <c r="I1380" i="11" s="1"/>
  <c r="J1380" i="11" s="1"/>
  <c r="H1384" i="11"/>
  <c r="I1384" i="11" s="1"/>
  <c r="J1384" i="11" s="1"/>
  <c r="H1392" i="11"/>
  <c r="I1392" i="11" s="1"/>
  <c r="J1392" i="11" s="1"/>
  <c r="F1392" i="11" s="1"/>
  <c r="H1395" i="11"/>
  <c r="I1395" i="11" s="1"/>
  <c r="J1395" i="11" s="1"/>
  <c r="H1397" i="11"/>
  <c r="I1397" i="11" s="1"/>
  <c r="J1397" i="11" s="1"/>
  <c r="F1397" i="11" s="1"/>
  <c r="H1404" i="11"/>
  <c r="I1404" i="11" s="1"/>
  <c r="J1404" i="11" s="1"/>
  <c r="B1404" i="11" s="1"/>
  <c r="H1407" i="11"/>
  <c r="I1407" i="11" s="1"/>
  <c r="J1407" i="11" s="1"/>
  <c r="H1411" i="11"/>
  <c r="I1411" i="11" s="1"/>
  <c r="J1411" i="11" s="1"/>
  <c r="H1413" i="11"/>
  <c r="I1413" i="11" s="1"/>
  <c r="J1413" i="11" s="1"/>
  <c r="H1414" i="11"/>
  <c r="I1414" i="11" s="1"/>
  <c r="J1414" i="11" s="1"/>
  <c r="H1418" i="11"/>
  <c r="I1418" i="11" s="1"/>
  <c r="J1418" i="11" s="1"/>
  <c r="B1418" i="11" s="1"/>
  <c r="H1425" i="11"/>
  <c r="I1425" i="11" s="1"/>
  <c r="J1425" i="11" s="1"/>
  <c r="C1425" i="11" s="1"/>
  <c r="H1429" i="11"/>
  <c r="I1429" i="11" s="1"/>
  <c r="J1429" i="11" s="1"/>
  <c r="F1429" i="11" s="1"/>
  <c r="H1437" i="11"/>
  <c r="I1437" i="11" s="1"/>
  <c r="J1437" i="11" s="1"/>
  <c r="H1440" i="11"/>
  <c r="I1440" i="11" s="1"/>
  <c r="J1440" i="11" s="1"/>
  <c r="H1442" i="11"/>
  <c r="I1442" i="11" s="1"/>
  <c r="J1442" i="11" s="1"/>
  <c r="H1449" i="11"/>
  <c r="I1449" i="11" s="1"/>
  <c r="J1449" i="11" s="1"/>
  <c r="H1452" i="11"/>
  <c r="I1452" i="11" s="1"/>
  <c r="J1452" i="11" s="1"/>
  <c r="H1456" i="11"/>
  <c r="I1456" i="11" s="1"/>
  <c r="J1456" i="11" s="1"/>
  <c r="H1458" i="11"/>
  <c r="I1458" i="11" s="1"/>
  <c r="J1458" i="11" s="1"/>
  <c r="C1458" i="11" s="1"/>
  <c r="H1459" i="11"/>
  <c r="I1459" i="11" s="1"/>
  <c r="J1459" i="11" s="1"/>
  <c r="F1459" i="11" s="1"/>
  <c r="H1460" i="11"/>
  <c r="I1460" i="11" s="1"/>
  <c r="J1460" i="11" s="1"/>
  <c r="H1461" i="11"/>
  <c r="I1461" i="11" s="1"/>
  <c r="J1461" i="11" s="1"/>
  <c r="H1462" i="11"/>
  <c r="I1462" i="11" s="1"/>
  <c r="J1462" i="11" s="1"/>
  <c r="H1463" i="11"/>
  <c r="I1463" i="11" s="1"/>
  <c r="J1463" i="11" s="1"/>
  <c r="H1464" i="11"/>
  <c r="I1464" i="11" s="1"/>
  <c r="J1464" i="11" s="1"/>
  <c r="H1465" i="11"/>
  <c r="I1465" i="11" s="1"/>
  <c r="J1465" i="11" s="1"/>
  <c r="H1466" i="11"/>
  <c r="I1466" i="11" s="1"/>
  <c r="J1466" i="11" s="1"/>
  <c r="H1467" i="11"/>
  <c r="I1467" i="11" s="1"/>
  <c r="J1467" i="11" s="1"/>
  <c r="F1467" i="11" s="1"/>
  <c r="H1468" i="11"/>
  <c r="I1468" i="11" s="1"/>
  <c r="J1468" i="11" s="1"/>
  <c r="B1468" i="11" s="1"/>
  <c r="H1469" i="11"/>
  <c r="I1469" i="11" s="1"/>
  <c r="J1469" i="11" s="1"/>
  <c r="H1470" i="11"/>
  <c r="I1470" i="11" s="1"/>
  <c r="J1470" i="11" s="1"/>
  <c r="D1470" i="11" s="1"/>
  <c r="H1471" i="11"/>
  <c r="I1471" i="11" s="1"/>
  <c r="J1471" i="11" s="1"/>
  <c r="H1472" i="11"/>
  <c r="I1472" i="11" s="1"/>
  <c r="J1472" i="11" s="1"/>
  <c r="H1473" i="11"/>
  <c r="I1473" i="11" s="1"/>
  <c r="J1473" i="11" s="1"/>
  <c r="B1473" i="11" s="1"/>
  <c r="H1474" i="11"/>
  <c r="I1474" i="11" s="1"/>
  <c r="J1474" i="11" s="1"/>
  <c r="H1475" i="11"/>
  <c r="I1475" i="11" s="1"/>
  <c r="J1475" i="11" s="1"/>
  <c r="F1475" i="11" s="1"/>
  <c r="H1476" i="11"/>
  <c r="I1476" i="11" s="1"/>
  <c r="J1476" i="11" s="1"/>
  <c r="H1477" i="11"/>
  <c r="I1477" i="11" s="1"/>
  <c r="J1477" i="11" s="1"/>
  <c r="H1478" i="11"/>
  <c r="I1478" i="11" s="1"/>
  <c r="J1478" i="11" s="1"/>
  <c r="H1479" i="11"/>
  <c r="I1479" i="11" s="1"/>
  <c r="J1479" i="11" s="1"/>
  <c r="H1480" i="11"/>
  <c r="I1480" i="11" s="1"/>
  <c r="J1480" i="11" s="1"/>
  <c r="H1481" i="11"/>
  <c r="I1481" i="11" s="1"/>
  <c r="J1481" i="11" s="1"/>
  <c r="H1482" i="11"/>
  <c r="I1482" i="11" s="1"/>
  <c r="J1482" i="11" s="1"/>
  <c r="H1483" i="11"/>
  <c r="I1483" i="11" s="1"/>
  <c r="J1483" i="11" s="1"/>
  <c r="H1484" i="11"/>
  <c r="I1484" i="11" s="1"/>
  <c r="J1484" i="11" s="1"/>
  <c r="H1485" i="11"/>
  <c r="I1485" i="11" s="1"/>
  <c r="J1485" i="11" s="1"/>
  <c r="H1486" i="11"/>
  <c r="I1486" i="11" s="1"/>
  <c r="J1486" i="11" s="1"/>
  <c r="H1487" i="11"/>
  <c r="I1487" i="11" s="1"/>
  <c r="J1487" i="11" s="1"/>
  <c r="H1488" i="11"/>
  <c r="I1488" i="11" s="1"/>
  <c r="J1488" i="11" s="1"/>
  <c r="H1489" i="11"/>
  <c r="I1489" i="11" s="1"/>
  <c r="J1489" i="11" s="1"/>
  <c r="F1489" i="11" s="1"/>
  <c r="H1490" i="11"/>
  <c r="I1490" i="11" s="1"/>
  <c r="J1490" i="11" s="1"/>
  <c r="C1490" i="11" s="1"/>
  <c r="H1491" i="11"/>
  <c r="I1491" i="11" s="1"/>
  <c r="J1491" i="11" s="1"/>
  <c r="F1491" i="11" s="1"/>
  <c r="H1492" i="11"/>
  <c r="I1492" i="11" s="1"/>
  <c r="J1492" i="11" s="1"/>
  <c r="H1493" i="11"/>
  <c r="I1493" i="11" s="1"/>
  <c r="J1493" i="11" s="1"/>
  <c r="H1494" i="11"/>
  <c r="I1494" i="11" s="1"/>
  <c r="J1494" i="11" s="1"/>
  <c r="E1494" i="11" s="1"/>
  <c r="H1495" i="11"/>
  <c r="I1495" i="11" s="1"/>
  <c r="J1495" i="11" s="1"/>
  <c r="H1496" i="11"/>
  <c r="I1496" i="11" s="1"/>
  <c r="J1496" i="11" s="1"/>
  <c r="H1497" i="11"/>
  <c r="I1497" i="11" s="1"/>
  <c r="J1497" i="11" s="1"/>
  <c r="H1498" i="11"/>
  <c r="I1498" i="11" s="1"/>
  <c r="J1498" i="11" s="1"/>
  <c r="H1499" i="11"/>
  <c r="I1499" i="11" s="1"/>
  <c r="J1499" i="11" s="1"/>
  <c r="F1499" i="11" s="1"/>
  <c r="H1500" i="11"/>
  <c r="I1500" i="11" s="1"/>
  <c r="J1500" i="11" s="1"/>
  <c r="B1500" i="11" s="1"/>
  <c r="H1501" i="11"/>
  <c r="I1501" i="11" s="1"/>
  <c r="J1501" i="11" s="1"/>
  <c r="H1502" i="11"/>
  <c r="I1502" i="11" s="1"/>
  <c r="J1502" i="11" s="1"/>
  <c r="H1503" i="11"/>
  <c r="I1503" i="11" s="1"/>
  <c r="J1503" i="11" s="1"/>
  <c r="H1504" i="11"/>
  <c r="I1504" i="11" s="1"/>
  <c r="J1504" i="11" s="1"/>
  <c r="H1505" i="11"/>
  <c r="I1505" i="11" s="1"/>
  <c r="J1505" i="11" s="1"/>
  <c r="B1505" i="11" s="1"/>
  <c r="H1506" i="11"/>
  <c r="I1506" i="11" s="1"/>
  <c r="J1506" i="11" s="1"/>
  <c r="H1507" i="11"/>
  <c r="I1507" i="11" s="1"/>
  <c r="J1507" i="11" s="1"/>
  <c r="F1507" i="11" s="1"/>
  <c r="H1508" i="11"/>
  <c r="I1508" i="11" s="1"/>
  <c r="J1508" i="11" s="1"/>
  <c r="H1509" i="11"/>
  <c r="I1509" i="11" s="1"/>
  <c r="J1509" i="11" s="1"/>
  <c r="H1510" i="11"/>
  <c r="I1510" i="11" s="1"/>
  <c r="J1510" i="11" s="1"/>
  <c r="H1511" i="11"/>
  <c r="I1511" i="11" s="1"/>
  <c r="J1511" i="11" s="1"/>
  <c r="D1511" i="11" s="1"/>
  <c r="H1512" i="11"/>
  <c r="I1512" i="11" s="1"/>
  <c r="J1512" i="11" s="1"/>
  <c r="H1513" i="11"/>
  <c r="I1513" i="11" s="1"/>
  <c r="J1513" i="11" s="1"/>
  <c r="F1513" i="11" s="1"/>
  <c r="H1514" i="11"/>
  <c r="I1514" i="11" s="1"/>
  <c r="J1514" i="11" s="1"/>
  <c r="H1515" i="11"/>
  <c r="I1515" i="11" s="1"/>
  <c r="J1515" i="11" s="1"/>
  <c r="F1515" i="11" s="1"/>
  <c r="H1516" i="11"/>
  <c r="I1516" i="11" s="1"/>
  <c r="J1516" i="11" s="1"/>
  <c r="H1517" i="11"/>
  <c r="I1517" i="11" s="1"/>
  <c r="J1517" i="11" s="1"/>
  <c r="H1518" i="11"/>
  <c r="I1518" i="11" s="1"/>
  <c r="J1518" i="11" s="1"/>
  <c r="H1519" i="11"/>
  <c r="I1519" i="11" s="1"/>
  <c r="J1519" i="11" s="1"/>
  <c r="H1520" i="11"/>
  <c r="I1520" i="11" s="1"/>
  <c r="J1520" i="11" s="1"/>
  <c r="C1520" i="11" s="1"/>
  <c r="H1521" i="11"/>
  <c r="I1521" i="11" s="1"/>
  <c r="J1521" i="11" s="1"/>
  <c r="F1521" i="11" s="1"/>
  <c r="H1522" i="11"/>
  <c r="I1522" i="11" s="1"/>
  <c r="J1522" i="11" s="1"/>
  <c r="C1522" i="11" s="1"/>
  <c r="H1523" i="11"/>
  <c r="I1523" i="11" s="1"/>
  <c r="J1523" i="11" s="1"/>
  <c r="F1523" i="11" s="1"/>
  <c r="H1524" i="11"/>
  <c r="I1524" i="11" s="1"/>
  <c r="J1524" i="11" s="1"/>
  <c r="H1525" i="11"/>
  <c r="I1525" i="11" s="1"/>
  <c r="J1525" i="11" s="1"/>
  <c r="H1526" i="11"/>
  <c r="I1526" i="11" s="1"/>
  <c r="J1526" i="11" s="1"/>
  <c r="H1527" i="11"/>
  <c r="I1527" i="11" s="1"/>
  <c r="J1527" i="11" s="1"/>
  <c r="H1528" i="11"/>
  <c r="I1528" i="11" s="1"/>
  <c r="J1528" i="11" s="1"/>
  <c r="C1528" i="11" s="1"/>
  <c r="H1529" i="11"/>
  <c r="I1529" i="11" s="1"/>
  <c r="J1529" i="11" s="1"/>
  <c r="H1530" i="11"/>
  <c r="I1530" i="11" s="1"/>
  <c r="J1530" i="11" s="1"/>
  <c r="H1531" i="11"/>
  <c r="I1531" i="11" s="1"/>
  <c r="J1531" i="11" s="1"/>
  <c r="F1531" i="11" s="1"/>
  <c r="H1532" i="11"/>
  <c r="I1532" i="11" s="1"/>
  <c r="J1532" i="11" s="1"/>
  <c r="B1532" i="11" s="1"/>
  <c r="H1533" i="11"/>
  <c r="I1533" i="11" s="1"/>
  <c r="J1533" i="11" s="1"/>
  <c r="H1534" i="11"/>
  <c r="I1534" i="11" s="1"/>
  <c r="J1534" i="11" s="1"/>
  <c r="E1534" i="11" s="1"/>
  <c r="H1535" i="11"/>
  <c r="I1535" i="11" s="1"/>
  <c r="J1535" i="11" s="1"/>
  <c r="H1536" i="11"/>
  <c r="I1536" i="11" s="1"/>
  <c r="J1536" i="11" s="1"/>
  <c r="H1537" i="11"/>
  <c r="I1537" i="11" s="1"/>
  <c r="J1537" i="11" s="1"/>
  <c r="B1537" i="11" s="1"/>
  <c r="H1538" i="11"/>
  <c r="I1538" i="11" s="1"/>
  <c r="J1538" i="11" s="1"/>
  <c r="H1539" i="11"/>
  <c r="I1539" i="11" s="1"/>
  <c r="J1539" i="11" s="1"/>
  <c r="F1539" i="11" s="1"/>
  <c r="H1540" i="11"/>
  <c r="I1540" i="11" s="1"/>
  <c r="J1540" i="11" s="1"/>
  <c r="H1541" i="11"/>
  <c r="I1541" i="11" s="1"/>
  <c r="J1541" i="11" s="1"/>
  <c r="H1542" i="11"/>
  <c r="I1542" i="11" s="1"/>
  <c r="J1542" i="11" s="1"/>
  <c r="H1543" i="11"/>
  <c r="I1543" i="11" s="1"/>
  <c r="J1543" i="11" s="1"/>
  <c r="H1544" i="11"/>
  <c r="I1544" i="11" s="1"/>
  <c r="J1544" i="11" s="1"/>
  <c r="H1545" i="11"/>
  <c r="I1545" i="11" s="1"/>
  <c r="J1545" i="11" s="1"/>
  <c r="H1546" i="11"/>
  <c r="I1546" i="11" s="1"/>
  <c r="J1546" i="11" s="1"/>
  <c r="F1546" i="11" s="1"/>
  <c r="H1547" i="11"/>
  <c r="I1547" i="11" s="1"/>
  <c r="J1547" i="11" s="1"/>
  <c r="F1547" i="11" s="1"/>
  <c r="H1548" i="11"/>
  <c r="I1548" i="11" s="1"/>
  <c r="J1548" i="11" s="1"/>
  <c r="H1549" i="11"/>
  <c r="I1549" i="11" s="1"/>
  <c r="J1549" i="11" s="1"/>
  <c r="C1549" i="11" s="1"/>
  <c r="H1550" i="11"/>
  <c r="I1550" i="11" s="1"/>
  <c r="J1550" i="11" s="1"/>
  <c r="H1551" i="11"/>
  <c r="I1551" i="11" s="1"/>
  <c r="J1551" i="11" s="1"/>
  <c r="D1551" i="11" s="1"/>
  <c r="H1552" i="11"/>
  <c r="I1552" i="11" s="1"/>
  <c r="J1552" i="11" s="1"/>
  <c r="H1553" i="11"/>
  <c r="I1553" i="11" s="1"/>
  <c r="J1553" i="11" s="1"/>
  <c r="H1554" i="11"/>
  <c r="I1554" i="11" s="1"/>
  <c r="J1554" i="11" s="1"/>
  <c r="F1554" i="11" s="1"/>
  <c r="H1555" i="11"/>
  <c r="I1555" i="11" s="1"/>
  <c r="J1555" i="11" s="1"/>
  <c r="F1555" i="11" s="1"/>
  <c r="H1556" i="11"/>
  <c r="I1556" i="11" s="1"/>
  <c r="J1556" i="11" s="1"/>
  <c r="H1557" i="11"/>
  <c r="I1557" i="11" s="1"/>
  <c r="J1557" i="11" s="1"/>
  <c r="C1557" i="11" s="1"/>
  <c r="H1558" i="11"/>
  <c r="I1558" i="11" s="1"/>
  <c r="J1558" i="11" s="1"/>
  <c r="H1559" i="11"/>
  <c r="I1559" i="11" s="1"/>
  <c r="J1559" i="11" s="1"/>
  <c r="H1560" i="11"/>
  <c r="I1560" i="11" s="1"/>
  <c r="J1560" i="11" s="1"/>
  <c r="H1561" i="11"/>
  <c r="I1561" i="11" s="1"/>
  <c r="J1561" i="11" s="1"/>
  <c r="F1561" i="11" s="1"/>
  <c r="H1562" i="11"/>
  <c r="I1562" i="11" s="1"/>
  <c r="J1562" i="11" s="1"/>
  <c r="C1562" i="11" s="1"/>
  <c r="H1563" i="11"/>
  <c r="I1563" i="11" s="1"/>
  <c r="J1563" i="11" s="1"/>
  <c r="H1564" i="11"/>
  <c r="I1564" i="11" s="1"/>
  <c r="J1564" i="11" s="1"/>
  <c r="B1564" i="11" s="1"/>
  <c r="H1565" i="11"/>
  <c r="I1565" i="11" s="1"/>
  <c r="J1565" i="11" s="1"/>
  <c r="H1566" i="11"/>
  <c r="I1566" i="11" s="1"/>
  <c r="J1566" i="11" s="1"/>
  <c r="H1567" i="11"/>
  <c r="I1567" i="11" s="1"/>
  <c r="J1567" i="11" s="1"/>
  <c r="H1568" i="11"/>
  <c r="I1568" i="11" s="1"/>
  <c r="J1568" i="11" s="1"/>
  <c r="H1569" i="11"/>
  <c r="I1569" i="11" s="1"/>
  <c r="J1569" i="11" s="1"/>
  <c r="H1570" i="11"/>
  <c r="I1570" i="11" s="1"/>
  <c r="J1570" i="11" s="1"/>
  <c r="H1571" i="11"/>
  <c r="I1571" i="11" s="1"/>
  <c r="J1571" i="11" s="1"/>
  <c r="H1572" i="11"/>
  <c r="I1572" i="11" s="1"/>
  <c r="J1572" i="11" s="1"/>
  <c r="H1573" i="11"/>
  <c r="I1573" i="11" s="1"/>
  <c r="J1573" i="11" s="1"/>
  <c r="H1574" i="11"/>
  <c r="I1574" i="11" s="1"/>
  <c r="J1574" i="11" s="1"/>
  <c r="D1574" i="11" s="1"/>
  <c r="H1575" i="11"/>
  <c r="I1575" i="11" s="1"/>
  <c r="J1575" i="11" s="1"/>
  <c r="H1576" i="11"/>
  <c r="I1576" i="11" s="1"/>
  <c r="J1576" i="11" s="1"/>
  <c r="E1576" i="11" s="1"/>
  <c r="H1577" i="11"/>
  <c r="I1577" i="11" s="1"/>
  <c r="J1577" i="11" s="1"/>
  <c r="H1578" i="11"/>
  <c r="I1578" i="11" s="1"/>
  <c r="J1578" i="11" s="1"/>
  <c r="C1578" i="11" s="1"/>
  <c r="H1579" i="11"/>
  <c r="I1579" i="11" s="1"/>
  <c r="J1579" i="11" s="1"/>
  <c r="H1580" i="11"/>
  <c r="I1580" i="11" s="1"/>
  <c r="J1580" i="11" s="1"/>
  <c r="H1581" i="11"/>
  <c r="I1581" i="11" s="1"/>
  <c r="J1581" i="11" s="1"/>
  <c r="H1582" i="11"/>
  <c r="I1582" i="11" s="1"/>
  <c r="J1582" i="11" s="1"/>
  <c r="H1583" i="11"/>
  <c r="I1583" i="11" s="1"/>
  <c r="J1583" i="11" s="1"/>
  <c r="H1584" i="11"/>
  <c r="I1584" i="11" s="1"/>
  <c r="J1584" i="11" s="1"/>
  <c r="H1585" i="11"/>
  <c r="I1585" i="11" s="1"/>
  <c r="J1585" i="11" s="1"/>
  <c r="B1585" i="11" s="1"/>
  <c r="H1586" i="11"/>
  <c r="I1586" i="11" s="1"/>
  <c r="J1586" i="11" s="1"/>
  <c r="H1587" i="11"/>
  <c r="I1587" i="11" s="1"/>
  <c r="J1587" i="11" s="1"/>
  <c r="H1588" i="11"/>
  <c r="I1588" i="11" s="1"/>
  <c r="J1588" i="11" s="1"/>
  <c r="H1589" i="11"/>
  <c r="I1589" i="11" s="1"/>
  <c r="J1589" i="11" s="1"/>
  <c r="E1589" i="11" s="1"/>
  <c r="H1590" i="11"/>
  <c r="I1590" i="11" s="1"/>
  <c r="J1590" i="11" s="1"/>
  <c r="D1590" i="11" s="1"/>
  <c r="H1591" i="11"/>
  <c r="I1591" i="11" s="1"/>
  <c r="J1591" i="11" s="1"/>
  <c r="F1591" i="11" s="1"/>
  <c r="H1592" i="11"/>
  <c r="I1592" i="11" s="1"/>
  <c r="J1592" i="11" s="1"/>
  <c r="H1593" i="11"/>
  <c r="I1593" i="11" s="1"/>
  <c r="J1593" i="11" s="1"/>
  <c r="H1594" i="11"/>
  <c r="I1594" i="11" s="1"/>
  <c r="J1594" i="11" s="1"/>
  <c r="C1594" i="11" s="1"/>
  <c r="H1595" i="11"/>
  <c r="I1595" i="11" s="1"/>
  <c r="J1595" i="11" s="1"/>
  <c r="H1596" i="11"/>
  <c r="I1596" i="11" s="1"/>
  <c r="J1596" i="11" s="1"/>
  <c r="C1596" i="11" s="1"/>
  <c r="H1597" i="11"/>
  <c r="I1597" i="11" s="1"/>
  <c r="J1597" i="11" s="1"/>
  <c r="H1598" i="11"/>
  <c r="I1598" i="11" s="1"/>
  <c r="J1598" i="11" s="1"/>
  <c r="H1599" i="11"/>
  <c r="I1599" i="11" s="1"/>
  <c r="J1599" i="11" s="1"/>
  <c r="H1600" i="11"/>
  <c r="I1600" i="11" s="1"/>
  <c r="J1600" i="11" s="1"/>
  <c r="B1600" i="11" s="1"/>
  <c r="H1601" i="11"/>
  <c r="I1601" i="11" s="1"/>
  <c r="J1601" i="11" s="1"/>
  <c r="E1601" i="11" s="1"/>
  <c r="H1602" i="11"/>
  <c r="I1602" i="11" s="1"/>
  <c r="J1602" i="11" s="1"/>
  <c r="H1603" i="11"/>
  <c r="I1603" i="11" s="1"/>
  <c r="J1603" i="11" s="1"/>
  <c r="H1604" i="11"/>
  <c r="I1604" i="11" s="1"/>
  <c r="J1604" i="11" s="1"/>
  <c r="B1604" i="11" s="1"/>
  <c r="H1605" i="11"/>
  <c r="I1605" i="11" s="1"/>
  <c r="J1605" i="11" s="1"/>
  <c r="C1605" i="11" s="1"/>
  <c r="H1606" i="11"/>
  <c r="I1606" i="11" s="1"/>
  <c r="J1606" i="11" s="1"/>
  <c r="H1607" i="11"/>
  <c r="I1607" i="11" s="1"/>
  <c r="J1607" i="11" s="1"/>
  <c r="H1608" i="11"/>
  <c r="I1608" i="11" s="1"/>
  <c r="J1608" i="11" s="1"/>
  <c r="H1609" i="11"/>
  <c r="I1609" i="11" s="1"/>
  <c r="J1609" i="11" s="1"/>
  <c r="F1609" i="11" s="1"/>
  <c r="H1610" i="11"/>
  <c r="I1610" i="11" s="1"/>
  <c r="J1610" i="11" s="1"/>
  <c r="H1611" i="11"/>
  <c r="I1611" i="11" s="1"/>
  <c r="J1611" i="11" s="1"/>
  <c r="H1612" i="11"/>
  <c r="I1612" i="11" s="1"/>
  <c r="J1612" i="11" s="1"/>
  <c r="F1612" i="11" s="1"/>
  <c r="H1613" i="11"/>
  <c r="I1613" i="11" s="1"/>
  <c r="J1613" i="11" s="1"/>
  <c r="C1613" i="11" s="1"/>
  <c r="H1614" i="11"/>
  <c r="I1614" i="11" s="1"/>
  <c r="J1614" i="11" s="1"/>
  <c r="H1615" i="11"/>
  <c r="I1615" i="11" s="1"/>
  <c r="J1615" i="11" s="1"/>
  <c r="H1616" i="11"/>
  <c r="I1616" i="11" s="1"/>
  <c r="J1616" i="11" s="1"/>
  <c r="B1616" i="11" s="1"/>
  <c r="H1617" i="11"/>
  <c r="I1617" i="11" s="1"/>
  <c r="J1617" i="11" s="1"/>
  <c r="C1617" i="11" s="1"/>
  <c r="H1618" i="11"/>
  <c r="I1618" i="11" s="1"/>
  <c r="J1618" i="11" s="1"/>
  <c r="H1619" i="11"/>
  <c r="I1619" i="11" s="1"/>
  <c r="J1619" i="11" s="1"/>
  <c r="F1619" i="11" s="1"/>
  <c r="H1620" i="11"/>
  <c r="I1620" i="11" s="1"/>
  <c r="J1620" i="11" s="1"/>
  <c r="D1620" i="11" s="1"/>
  <c r="H1621" i="11"/>
  <c r="I1621" i="11" s="1"/>
  <c r="J1621" i="11" s="1"/>
  <c r="H1622" i="11"/>
  <c r="I1622" i="11" s="1"/>
  <c r="J1622" i="11" s="1"/>
  <c r="H1623" i="11"/>
  <c r="I1623" i="11" s="1"/>
  <c r="J1623" i="11" s="1"/>
  <c r="H1624" i="11"/>
  <c r="I1624" i="11" s="1"/>
  <c r="J1624" i="11" s="1"/>
  <c r="H1625" i="11"/>
  <c r="I1625" i="11" s="1"/>
  <c r="J1625" i="11" s="1"/>
  <c r="H1626" i="11"/>
  <c r="I1626" i="11" s="1"/>
  <c r="J1626" i="11" s="1"/>
  <c r="D1626" i="11" s="1"/>
  <c r="H1627" i="11"/>
  <c r="I1627" i="11" s="1"/>
  <c r="J1627" i="11" s="1"/>
  <c r="H1628" i="11"/>
  <c r="I1628" i="11" s="1"/>
  <c r="J1628" i="11" s="1"/>
  <c r="B1628" i="11" s="1"/>
  <c r="H1629" i="11"/>
  <c r="I1629" i="11" s="1"/>
  <c r="J1629" i="11" s="1"/>
  <c r="H1630" i="11"/>
  <c r="I1630" i="11" s="1"/>
  <c r="J1630" i="11" s="1"/>
  <c r="H1631" i="11"/>
  <c r="I1631" i="11" s="1"/>
  <c r="J1631" i="11" s="1"/>
  <c r="H1632" i="11"/>
  <c r="I1632" i="11" s="1"/>
  <c r="J1632" i="11" s="1"/>
  <c r="H1633" i="11"/>
  <c r="I1633" i="11" s="1"/>
  <c r="J1633" i="11" s="1"/>
  <c r="H1634" i="11"/>
  <c r="I1634" i="11" s="1"/>
  <c r="J1634" i="11" s="1"/>
  <c r="B1634" i="11" s="1"/>
  <c r="H1635" i="11"/>
  <c r="I1635" i="11" s="1"/>
  <c r="J1635" i="11" s="1"/>
  <c r="H1636" i="11"/>
  <c r="I1636" i="11" s="1"/>
  <c r="J1636" i="11" s="1"/>
  <c r="H1637" i="11"/>
  <c r="I1637" i="11" s="1"/>
  <c r="J1637" i="11" s="1"/>
  <c r="H1638" i="11"/>
  <c r="I1638" i="11" s="1"/>
  <c r="J1638" i="11" s="1"/>
  <c r="H1639" i="11"/>
  <c r="I1639" i="11" s="1"/>
  <c r="J1639" i="11" s="1"/>
  <c r="H1640" i="11"/>
  <c r="I1640" i="11" s="1"/>
  <c r="J1640" i="11" s="1"/>
  <c r="H1641" i="11"/>
  <c r="I1641" i="11" s="1"/>
  <c r="J1641" i="11" s="1"/>
  <c r="H1642" i="11"/>
  <c r="I1642" i="11" s="1"/>
  <c r="J1642" i="11" s="1"/>
  <c r="E1642" i="11" s="1"/>
  <c r="H1643" i="11"/>
  <c r="I1643" i="11" s="1"/>
  <c r="J1643" i="11" s="1"/>
  <c r="H1644" i="11"/>
  <c r="I1644" i="11" s="1"/>
  <c r="J1644" i="11" s="1"/>
  <c r="H1645" i="11"/>
  <c r="I1645" i="11" s="1"/>
  <c r="J1645" i="11" s="1"/>
  <c r="H1646" i="11"/>
  <c r="I1646" i="11" s="1"/>
  <c r="J1646" i="11" s="1"/>
  <c r="H1647" i="11"/>
  <c r="I1647" i="11" s="1"/>
  <c r="J1647" i="11" s="1"/>
  <c r="H1648" i="11"/>
  <c r="I1648" i="11" s="1"/>
  <c r="J1648" i="11" s="1"/>
  <c r="H1649" i="11"/>
  <c r="I1649" i="11" s="1"/>
  <c r="J1649" i="11" s="1"/>
  <c r="H1650" i="11"/>
  <c r="I1650" i="11" s="1"/>
  <c r="J1650" i="11" s="1"/>
  <c r="B1650" i="11" s="1"/>
  <c r="H1651" i="11"/>
  <c r="I1651" i="11" s="1"/>
  <c r="J1651" i="11" s="1"/>
  <c r="C1651" i="11" s="1"/>
  <c r="H1652" i="11"/>
  <c r="I1652" i="11" s="1"/>
  <c r="J1652" i="11" s="1"/>
  <c r="H1653" i="11"/>
  <c r="I1653" i="11" s="1"/>
  <c r="J1653" i="11" s="1"/>
  <c r="E1653" i="11" s="1"/>
  <c r="H1654" i="11"/>
  <c r="I1654" i="11" s="1"/>
  <c r="J1654" i="11" s="1"/>
  <c r="H1655" i="11"/>
  <c r="I1655" i="11" s="1"/>
  <c r="J1655" i="11" s="1"/>
  <c r="F1655" i="11" s="1"/>
  <c r="H1656" i="11"/>
  <c r="I1656" i="11" s="1"/>
  <c r="J1656" i="11" s="1"/>
  <c r="H1657" i="11"/>
  <c r="I1657" i="11" s="1"/>
  <c r="J1657" i="11" s="1"/>
  <c r="H1658" i="11"/>
  <c r="I1658" i="11" s="1"/>
  <c r="J1658" i="11" s="1"/>
  <c r="B1658" i="11" s="1"/>
  <c r="H1659" i="11"/>
  <c r="I1659" i="11" s="1"/>
  <c r="J1659" i="11" s="1"/>
  <c r="H1660" i="11"/>
  <c r="I1660" i="11" s="1"/>
  <c r="J1660" i="11" s="1"/>
  <c r="H1661" i="11"/>
  <c r="I1661" i="11" s="1"/>
  <c r="J1661" i="11" s="1"/>
  <c r="H1662" i="11"/>
  <c r="I1662" i="11" s="1"/>
  <c r="J1662" i="11" s="1"/>
  <c r="D1662" i="11" s="1"/>
  <c r="H1663" i="11"/>
  <c r="I1663" i="11" s="1"/>
  <c r="J1663" i="11" s="1"/>
  <c r="H1664" i="11"/>
  <c r="I1664" i="11" s="1"/>
  <c r="J1664" i="11" s="1"/>
  <c r="H1665" i="11"/>
  <c r="I1665" i="11" s="1"/>
  <c r="J1665" i="11" s="1"/>
  <c r="H1666" i="11"/>
  <c r="I1666" i="11" s="1"/>
  <c r="J1666" i="11" s="1"/>
  <c r="E1666" i="11" s="1"/>
  <c r="H1667" i="11"/>
  <c r="I1667" i="11" s="1"/>
  <c r="J1667" i="11" s="1"/>
  <c r="B1667" i="11" s="1"/>
  <c r="H1668" i="11"/>
  <c r="I1668" i="11" s="1"/>
  <c r="J1668" i="11" s="1"/>
  <c r="H1669" i="11"/>
  <c r="I1669" i="11" s="1"/>
  <c r="J1669" i="11" s="1"/>
  <c r="H1670" i="11"/>
  <c r="I1670" i="11" s="1"/>
  <c r="J1670" i="11" s="1"/>
  <c r="H1671" i="11"/>
  <c r="I1671" i="11" s="1"/>
  <c r="J1671" i="11" s="1"/>
  <c r="H1672" i="11"/>
  <c r="I1672" i="11" s="1"/>
  <c r="J1672" i="11" s="1"/>
  <c r="H1673" i="11"/>
  <c r="I1673" i="11" s="1"/>
  <c r="J1673" i="11" s="1"/>
  <c r="B1673" i="11" s="1"/>
  <c r="H1674" i="11"/>
  <c r="I1674" i="11" s="1"/>
  <c r="J1674" i="11" s="1"/>
  <c r="B1674" i="11" s="1"/>
  <c r="H1675" i="11"/>
  <c r="I1675" i="11" s="1"/>
  <c r="J1675" i="11" s="1"/>
  <c r="H1676" i="11"/>
  <c r="I1676" i="11" s="1"/>
  <c r="J1676" i="11" s="1"/>
  <c r="H1677" i="11"/>
  <c r="I1677" i="11" s="1"/>
  <c r="J1677" i="11" s="1"/>
  <c r="H1678" i="11"/>
  <c r="I1678" i="11" s="1"/>
  <c r="J1678" i="11" s="1"/>
  <c r="H1679" i="11"/>
  <c r="I1679" i="11" s="1"/>
  <c r="J1679" i="11" s="1"/>
  <c r="H1680" i="11"/>
  <c r="I1680" i="11" s="1"/>
  <c r="J1680" i="11" s="1"/>
  <c r="H1681" i="11"/>
  <c r="I1681" i="11" s="1"/>
  <c r="J1681" i="11" s="1"/>
  <c r="H1682" i="11"/>
  <c r="I1682" i="11" s="1"/>
  <c r="J1682" i="11" s="1"/>
  <c r="B1682" i="11" s="1"/>
  <c r="H1683" i="11"/>
  <c r="I1683" i="11" s="1"/>
  <c r="J1683" i="11" s="1"/>
  <c r="H1684" i="11"/>
  <c r="I1684" i="11" s="1"/>
  <c r="J1684" i="11" s="1"/>
  <c r="H1685" i="11"/>
  <c r="I1685" i="11" s="1"/>
  <c r="J1685" i="11" s="1"/>
  <c r="H1686" i="11"/>
  <c r="I1686" i="11" s="1"/>
  <c r="J1686" i="11" s="1"/>
  <c r="H1687" i="11"/>
  <c r="I1687" i="11" s="1"/>
  <c r="J1687" i="11" s="1"/>
  <c r="H1688" i="11"/>
  <c r="I1688" i="11" s="1"/>
  <c r="J1688" i="11" s="1"/>
  <c r="H1689" i="11"/>
  <c r="I1689" i="11" s="1"/>
  <c r="J1689" i="11" s="1"/>
  <c r="H1690" i="11"/>
  <c r="I1690" i="11" s="1"/>
  <c r="J1690" i="11" s="1"/>
  <c r="C1690" i="11" s="1"/>
  <c r="H1691" i="11"/>
  <c r="I1691" i="11" s="1"/>
  <c r="J1691" i="11" s="1"/>
  <c r="H1692" i="11"/>
  <c r="I1692" i="11" s="1"/>
  <c r="J1692" i="11" s="1"/>
  <c r="H1693" i="11"/>
  <c r="I1693" i="11" s="1"/>
  <c r="J1693" i="11" s="1"/>
  <c r="H1694" i="11"/>
  <c r="I1694" i="11" s="1"/>
  <c r="J1694" i="11" s="1"/>
  <c r="H1695" i="11"/>
  <c r="I1695" i="11" s="1"/>
  <c r="J1695" i="11" s="1"/>
  <c r="H1696" i="11"/>
  <c r="I1696" i="11" s="1"/>
  <c r="J1696" i="11" s="1"/>
  <c r="H1697" i="11"/>
  <c r="I1697" i="11" s="1"/>
  <c r="J1697" i="11" s="1"/>
  <c r="H1698" i="11"/>
  <c r="I1698" i="11" s="1"/>
  <c r="J1698" i="11" s="1"/>
  <c r="H1699" i="11"/>
  <c r="I1699" i="11" s="1"/>
  <c r="J1699" i="11" s="1"/>
  <c r="H1700" i="11"/>
  <c r="I1700" i="11" s="1"/>
  <c r="J1700" i="11" s="1"/>
  <c r="H1701" i="11"/>
  <c r="I1701" i="11" s="1"/>
  <c r="J1701" i="11" s="1"/>
  <c r="H1702" i="11"/>
  <c r="I1702" i="11" s="1"/>
  <c r="J1702" i="11" s="1"/>
  <c r="E1702" i="11" s="1"/>
  <c r="H1703" i="11"/>
  <c r="I1703" i="11" s="1"/>
  <c r="J1703" i="11" s="1"/>
  <c r="H1704" i="11"/>
  <c r="I1704" i="11" s="1"/>
  <c r="J1704" i="11" s="1"/>
  <c r="F1704" i="11" s="1"/>
  <c r="H1705" i="11"/>
  <c r="I1705" i="11" s="1"/>
  <c r="J1705" i="11" s="1"/>
  <c r="H1706" i="11"/>
  <c r="I1706" i="11" s="1"/>
  <c r="J1706" i="11" s="1"/>
  <c r="E1706" i="11" s="1"/>
  <c r="H1707" i="11"/>
  <c r="I1707" i="11" s="1"/>
  <c r="J1707" i="11" s="1"/>
  <c r="E1707" i="11" s="1"/>
  <c r="H1708" i="11"/>
  <c r="I1708" i="11" s="1"/>
  <c r="J1708" i="11" s="1"/>
  <c r="H1709" i="11"/>
  <c r="I1709" i="11" s="1"/>
  <c r="J1709" i="11" s="1"/>
  <c r="F1709" i="11" s="1"/>
  <c r="H1710" i="11"/>
  <c r="I1710" i="11" s="1"/>
  <c r="J1710" i="11" s="1"/>
  <c r="H1711" i="11"/>
  <c r="I1711" i="11" s="1"/>
  <c r="J1711" i="11" s="1"/>
  <c r="B1711" i="11" s="1"/>
  <c r="H1712" i="11"/>
  <c r="I1712" i="11" s="1"/>
  <c r="J1712" i="11" s="1"/>
  <c r="H1713" i="11"/>
  <c r="I1713" i="11" s="1"/>
  <c r="J1713" i="11" s="1"/>
  <c r="H1714" i="11"/>
  <c r="I1714" i="11" s="1"/>
  <c r="J1714" i="11" s="1"/>
  <c r="H1715" i="11"/>
  <c r="I1715" i="11" s="1"/>
  <c r="J1715" i="11" s="1"/>
  <c r="E1715" i="11" s="1"/>
  <c r="H1716" i="11"/>
  <c r="I1716" i="11" s="1"/>
  <c r="J1716" i="11" s="1"/>
  <c r="H1717" i="11"/>
  <c r="I1717" i="11" s="1"/>
  <c r="J1717" i="11" s="1"/>
  <c r="H1718" i="11"/>
  <c r="I1718" i="11" s="1"/>
  <c r="J1718" i="11" s="1"/>
  <c r="H1719" i="11"/>
  <c r="I1719" i="11" s="1"/>
  <c r="J1719" i="11" s="1"/>
  <c r="H1720" i="11"/>
  <c r="I1720" i="11" s="1"/>
  <c r="J1720" i="11" s="1"/>
  <c r="H1721" i="11"/>
  <c r="I1721" i="11" s="1"/>
  <c r="J1721" i="11" s="1"/>
  <c r="D1721" i="11" s="1"/>
  <c r="H1722" i="11"/>
  <c r="I1722" i="11" s="1"/>
  <c r="J1722" i="11" s="1"/>
  <c r="D1722" i="11" s="1"/>
  <c r="H1723" i="11"/>
  <c r="I1723" i="11" s="1"/>
  <c r="J1723" i="11" s="1"/>
  <c r="H1724" i="11"/>
  <c r="I1724" i="11" s="1"/>
  <c r="J1724" i="11" s="1"/>
  <c r="B1724" i="11" s="1"/>
  <c r="H1725" i="11"/>
  <c r="I1725" i="11" s="1"/>
  <c r="J1725" i="11" s="1"/>
  <c r="H1726" i="11"/>
  <c r="I1726" i="11" s="1"/>
  <c r="J1726" i="11" s="1"/>
  <c r="E1726" i="11" s="1"/>
  <c r="H1727" i="11"/>
  <c r="I1727" i="11" s="1"/>
  <c r="J1727" i="11" s="1"/>
  <c r="H1728" i="11"/>
  <c r="I1728" i="11" s="1"/>
  <c r="J1728" i="11" s="1"/>
  <c r="D1728" i="11" s="1"/>
  <c r="H1729" i="11"/>
  <c r="I1729" i="11" s="1"/>
  <c r="J1729" i="11" s="1"/>
  <c r="H1730" i="11"/>
  <c r="I1730" i="11" s="1"/>
  <c r="J1730" i="11" s="1"/>
  <c r="H1731" i="11"/>
  <c r="I1731" i="11" s="1"/>
  <c r="J1731" i="11" s="1"/>
  <c r="C1731" i="11" s="1"/>
  <c r="H1732" i="11"/>
  <c r="I1732" i="11" s="1"/>
  <c r="J1732" i="11" s="1"/>
  <c r="H1733" i="11"/>
  <c r="I1733" i="11" s="1"/>
  <c r="J1733" i="11" s="1"/>
  <c r="D1733" i="11" s="1"/>
  <c r="H1734" i="11"/>
  <c r="I1734" i="11" s="1"/>
  <c r="J1734" i="11" s="1"/>
  <c r="H1735" i="11"/>
  <c r="I1735" i="11" s="1"/>
  <c r="J1735" i="11" s="1"/>
  <c r="F1735" i="11" s="1"/>
  <c r="H1736" i="11"/>
  <c r="I1736" i="11" s="1"/>
  <c r="J1736" i="11" s="1"/>
  <c r="H1737" i="11"/>
  <c r="I1737" i="11" s="1"/>
  <c r="J1737" i="11" s="1"/>
  <c r="F1737" i="11" s="1"/>
  <c r="H1738" i="11"/>
  <c r="I1738" i="11" s="1"/>
  <c r="J1738" i="11" s="1"/>
  <c r="F1738" i="11" s="1"/>
  <c r="H1739" i="11"/>
  <c r="I1739" i="11" s="1"/>
  <c r="J1739" i="11" s="1"/>
  <c r="F1739" i="11" s="1"/>
  <c r="H1740" i="11"/>
  <c r="I1740" i="11" s="1"/>
  <c r="J1740" i="11" s="1"/>
  <c r="H1741" i="11"/>
  <c r="I1741" i="11" s="1"/>
  <c r="J1741" i="11" s="1"/>
  <c r="H1742" i="11"/>
  <c r="I1742" i="11" s="1"/>
  <c r="J1742" i="11" s="1"/>
  <c r="H1743" i="11"/>
  <c r="I1743" i="11" s="1"/>
  <c r="J1743" i="11" s="1"/>
  <c r="H1744" i="11"/>
  <c r="I1744" i="11" s="1"/>
  <c r="J1744" i="11" s="1"/>
  <c r="H1745" i="11"/>
  <c r="I1745" i="11" s="1"/>
  <c r="J1745" i="11" s="1"/>
  <c r="H1746" i="11"/>
  <c r="I1746" i="11" s="1"/>
  <c r="J1746" i="11" s="1"/>
  <c r="F1746" i="11" s="1"/>
  <c r="H1747" i="11"/>
  <c r="I1747" i="11" s="1"/>
  <c r="J1747" i="11" s="1"/>
  <c r="H1748" i="11"/>
  <c r="I1748" i="11" s="1"/>
  <c r="J1748" i="11" s="1"/>
  <c r="H1749" i="11"/>
  <c r="I1749" i="11" s="1"/>
  <c r="J1749" i="11" s="1"/>
  <c r="F1749" i="11" s="1"/>
  <c r="H1750" i="11"/>
  <c r="I1750" i="11" s="1"/>
  <c r="J1750" i="11" s="1"/>
  <c r="B1750" i="11" s="1"/>
  <c r="H1751" i="11"/>
  <c r="I1751" i="11" s="1"/>
  <c r="J1751" i="11" s="1"/>
  <c r="H1752" i="11"/>
  <c r="I1752" i="11" s="1"/>
  <c r="J1752" i="11" s="1"/>
  <c r="H1753" i="11"/>
  <c r="I1753" i="11" s="1"/>
  <c r="J1753" i="11" s="1"/>
  <c r="H1754" i="11"/>
  <c r="I1754" i="11" s="1"/>
  <c r="J1754" i="11" s="1"/>
  <c r="H1755" i="11"/>
  <c r="I1755" i="11" s="1"/>
  <c r="J1755" i="11" s="1"/>
  <c r="C1755" i="11" s="1"/>
  <c r="H1756" i="11"/>
  <c r="I1756" i="11" s="1"/>
  <c r="J1756" i="11" s="1"/>
  <c r="H1757" i="11"/>
  <c r="I1757" i="11" s="1"/>
  <c r="J1757" i="11" s="1"/>
  <c r="F1757" i="11" s="1"/>
  <c r="H1758" i="11"/>
  <c r="I1758" i="11" s="1"/>
  <c r="J1758" i="11" s="1"/>
  <c r="H1759" i="11"/>
  <c r="I1759" i="11" s="1"/>
  <c r="J1759" i="11" s="1"/>
  <c r="H1760" i="11"/>
  <c r="I1760" i="11" s="1"/>
  <c r="J1760" i="11" s="1"/>
  <c r="H1761" i="11"/>
  <c r="I1761" i="11" s="1"/>
  <c r="J1761" i="11" s="1"/>
  <c r="H1762" i="11"/>
  <c r="I1762" i="11" s="1"/>
  <c r="J1762" i="11" s="1"/>
  <c r="H1763" i="11"/>
  <c r="I1763" i="11" s="1"/>
  <c r="J1763" i="11" s="1"/>
  <c r="H1764" i="11"/>
  <c r="I1764" i="11" s="1"/>
  <c r="J1764" i="11" s="1"/>
  <c r="H1765" i="11"/>
  <c r="I1765" i="11" s="1"/>
  <c r="J1765" i="11" s="1"/>
  <c r="H1766" i="11"/>
  <c r="I1766" i="11" s="1"/>
  <c r="J1766" i="11" s="1"/>
  <c r="H1767" i="11"/>
  <c r="I1767" i="11" s="1"/>
  <c r="J1767" i="11" s="1"/>
  <c r="H1768" i="11"/>
  <c r="I1768" i="11" s="1"/>
  <c r="J1768" i="11" s="1"/>
  <c r="H1769" i="11"/>
  <c r="I1769" i="11" s="1"/>
  <c r="J1769" i="11" s="1"/>
  <c r="H1770" i="11"/>
  <c r="I1770" i="11" s="1"/>
  <c r="J1770" i="11" s="1"/>
  <c r="D1770" i="11" s="1"/>
  <c r="H1771" i="11"/>
  <c r="I1771" i="11" s="1"/>
  <c r="J1771" i="11" s="1"/>
  <c r="E1771" i="11" s="1"/>
  <c r="H1772" i="11"/>
  <c r="I1772" i="11" s="1"/>
  <c r="J1772" i="11" s="1"/>
  <c r="B1772" i="11" s="1"/>
  <c r="H1773" i="11"/>
  <c r="I1773" i="11" s="1"/>
  <c r="J1773" i="11" s="1"/>
  <c r="H1774" i="11"/>
  <c r="I1774" i="11" s="1"/>
  <c r="J1774" i="11" s="1"/>
  <c r="H1775" i="11"/>
  <c r="I1775" i="11" s="1"/>
  <c r="J1775" i="11" s="1"/>
  <c r="B1775" i="11" s="1"/>
  <c r="H1776" i="11"/>
  <c r="I1776" i="11" s="1"/>
  <c r="J1776" i="11" s="1"/>
  <c r="H1777" i="11"/>
  <c r="I1777" i="11" s="1"/>
  <c r="J1777" i="11" s="1"/>
  <c r="C1777" i="11" s="1"/>
  <c r="H1778" i="11"/>
  <c r="I1778" i="11" s="1"/>
  <c r="J1778" i="11" s="1"/>
  <c r="H1779" i="11"/>
  <c r="I1779" i="11" s="1"/>
  <c r="J1779" i="11" s="1"/>
  <c r="H1780" i="11"/>
  <c r="I1780" i="11" s="1"/>
  <c r="J1780" i="11" s="1"/>
  <c r="H1781" i="11"/>
  <c r="I1781" i="11" s="1"/>
  <c r="J1781" i="11" s="1"/>
  <c r="B1781" i="11" s="1"/>
  <c r="H1782" i="11"/>
  <c r="I1782" i="11" s="1"/>
  <c r="J1782" i="11" s="1"/>
  <c r="E1782" i="11" s="1"/>
  <c r="H1783" i="11"/>
  <c r="I1783" i="11" s="1"/>
  <c r="J1783" i="11" s="1"/>
  <c r="B1783" i="11" s="1"/>
  <c r="H1784" i="11"/>
  <c r="I1784" i="11" s="1"/>
  <c r="J1784" i="11" s="1"/>
  <c r="H1785" i="11"/>
  <c r="I1785" i="11" s="1"/>
  <c r="J1785" i="11" s="1"/>
  <c r="H1786" i="11"/>
  <c r="I1786" i="11" s="1"/>
  <c r="J1786" i="11" s="1"/>
  <c r="H1787" i="11"/>
  <c r="I1787" i="11" s="1"/>
  <c r="J1787" i="11" s="1"/>
  <c r="H1788" i="11"/>
  <c r="I1788" i="11" s="1"/>
  <c r="J1788" i="11" s="1"/>
  <c r="H1789" i="11"/>
  <c r="I1789" i="11" s="1"/>
  <c r="J1789" i="11" s="1"/>
  <c r="B1789" i="11" s="1"/>
  <c r="H1790" i="11"/>
  <c r="I1790" i="11" s="1"/>
  <c r="J1790" i="11" s="1"/>
  <c r="F1790" i="11" s="1"/>
  <c r="H1791" i="11"/>
  <c r="I1791" i="11" s="1"/>
  <c r="J1791" i="11" s="1"/>
  <c r="B1791" i="11" s="1"/>
  <c r="H1792" i="11"/>
  <c r="I1792" i="11" s="1"/>
  <c r="J1792" i="11" s="1"/>
  <c r="H1793" i="11"/>
  <c r="I1793" i="11" s="1"/>
  <c r="J1793" i="11" s="1"/>
  <c r="H1794" i="11"/>
  <c r="I1794" i="11" s="1"/>
  <c r="J1794" i="11" s="1"/>
  <c r="H1795" i="11"/>
  <c r="I1795" i="11" s="1"/>
  <c r="J1795" i="11" s="1"/>
  <c r="F1795" i="11" s="1"/>
  <c r="H1796" i="11"/>
  <c r="I1796" i="11" s="1"/>
  <c r="J1796" i="11" s="1"/>
  <c r="H1797" i="11"/>
  <c r="I1797" i="11" s="1"/>
  <c r="J1797" i="11" s="1"/>
  <c r="H1798" i="11"/>
  <c r="I1798" i="11" s="1"/>
  <c r="J1798" i="11" s="1"/>
  <c r="C1798" i="11" s="1"/>
  <c r="H1799" i="11"/>
  <c r="I1799" i="11" s="1"/>
  <c r="J1799" i="11" s="1"/>
  <c r="H1800" i="11"/>
  <c r="I1800" i="11" s="1"/>
  <c r="J1800" i="11" s="1"/>
  <c r="B1800" i="11" s="1"/>
  <c r="H1801" i="11"/>
  <c r="I1801" i="11" s="1"/>
  <c r="J1801" i="11" s="1"/>
  <c r="H1802" i="11"/>
  <c r="I1802" i="11" s="1"/>
  <c r="J1802" i="11" s="1"/>
  <c r="H1803" i="11"/>
  <c r="I1803" i="11" s="1"/>
  <c r="J1803" i="11" s="1"/>
  <c r="F1803" i="11" s="1"/>
  <c r="H1804" i="11"/>
  <c r="I1804" i="11" s="1"/>
  <c r="J1804" i="11" s="1"/>
  <c r="H1805" i="11"/>
  <c r="I1805" i="11" s="1"/>
  <c r="J1805" i="11" s="1"/>
  <c r="C1805" i="11" s="1"/>
  <c r="H1806" i="11"/>
  <c r="I1806" i="11" s="1"/>
  <c r="J1806" i="11" s="1"/>
  <c r="F1806" i="11" s="1"/>
  <c r="H1807" i="11"/>
  <c r="I1807" i="11" s="1"/>
  <c r="J1807" i="11" s="1"/>
  <c r="H1808" i="11"/>
  <c r="I1808" i="11" s="1"/>
  <c r="J1808" i="11" s="1"/>
  <c r="D1808" i="11" s="1"/>
  <c r="H1809" i="11"/>
  <c r="I1809" i="11" s="1"/>
  <c r="J1809" i="11" s="1"/>
  <c r="H1810" i="11"/>
  <c r="I1810" i="11" s="1"/>
  <c r="J1810" i="11" s="1"/>
  <c r="H1811" i="11"/>
  <c r="I1811" i="11" s="1"/>
  <c r="J1811" i="11" s="1"/>
  <c r="F1811" i="11" s="1"/>
  <c r="H1812" i="11"/>
  <c r="I1812" i="11" s="1"/>
  <c r="J1812" i="11" s="1"/>
  <c r="H1813" i="11"/>
  <c r="I1813" i="11" s="1"/>
  <c r="J1813" i="11" s="1"/>
  <c r="F1813" i="11" s="1"/>
  <c r="H1814" i="11"/>
  <c r="I1814" i="11" s="1"/>
  <c r="J1814" i="11" s="1"/>
  <c r="D1814" i="11" s="1"/>
  <c r="H1815" i="11"/>
  <c r="I1815" i="11" s="1"/>
  <c r="J1815" i="11" s="1"/>
  <c r="B1815" i="11" s="1"/>
  <c r="H1816" i="11"/>
  <c r="I1816" i="11" s="1"/>
  <c r="J1816" i="11" s="1"/>
  <c r="H1817" i="11"/>
  <c r="I1817" i="11" s="1"/>
  <c r="J1817" i="11" s="1"/>
  <c r="H1818" i="11"/>
  <c r="I1818" i="11" s="1"/>
  <c r="J1818" i="11" s="1"/>
  <c r="H1819" i="11"/>
  <c r="I1819" i="11" s="1"/>
  <c r="J1819" i="11" s="1"/>
  <c r="H1820" i="11"/>
  <c r="I1820" i="11" s="1"/>
  <c r="J1820" i="11" s="1"/>
  <c r="H1821" i="11"/>
  <c r="I1821" i="11" s="1"/>
  <c r="J1821" i="11" s="1"/>
  <c r="F1821" i="11" s="1"/>
  <c r="H1822" i="11"/>
  <c r="I1822" i="11" s="1"/>
  <c r="J1822" i="11" s="1"/>
  <c r="H1823" i="11"/>
  <c r="I1823" i="11" s="1"/>
  <c r="J1823" i="11" s="1"/>
  <c r="H1824" i="11"/>
  <c r="I1824" i="11" s="1"/>
  <c r="J1824" i="11" s="1"/>
  <c r="H1825" i="11"/>
  <c r="I1825" i="11" s="1"/>
  <c r="J1825" i="11" s="1"/>
  <c r="H1826" i="11"/>
  <c r="I1826" i="11" s="1"/>
  <c r="J1826" i="11" s="1"/>
  <c r="H1827" i="11"/>
  <c r="I1827" i="11" s="1"/>
  <c r="J1827" i="11" s="1"/>
  <c r="C1827" i="11" s="1"/>
  <c r="H1828" i="11"/>
  <c r="I1828" i="11" s="1"/>
  <c r="J1828" i="11" s="1"/>
  <c r="B1828" i="11" s="1"/>
  <c r="H1829" i="11"/>
  <c r="I1829" i="11" s="1"/>
  <c r="J1829" i="11" s="1"/>
  <c r="C1829" i="11" s="1"/>
  <c r="H1830" i="11"/>
  <c r="I1830" i="11" s="1"/>
  <c r="J1830" i="11" s="1"/>
  <c r="C1830" i="11" s="1"/>
  <c r="H1831" i="11"/>
  <c r="I1831" i="11" s="1"/>
  <c r="J1831" i="11" s="1"/>
  <c r="H1832" i="11"/>
  <c r="I1832" i="11" s="1"/>
  <c r="J1832" i="11" s="1"/>
  <c r="H1833" i="11"/>
  <c r="I1833" i="11" s="1"/>
  <c r="J1833" i="11" s="1"/>
  <c r="H1834" i="11"/>
  <c r="I1834" i="11" s="1"/>
  <c r="J1834" i="11" s="1"/>
  <c r="H1835" i="11"/>
  <c r="I1835" i="11" s="1"/>
  <c r="J1835" i="11" s="1"/>
  <c r="H1836" i="11"/>
  <c r="I1836" i="11" s="1"/>
  <c r="J1836" i="11" s="1"/>
  <c r="H1837" i="11"/>
  <c r="I1837" i="11" s="1"/>
  <c r="J1837" i="11" s="1"/>
  <c r="H1838" i="11"/>
  <c r="I1838" i="11" s="1"/>
  <c r="J1838" i="11" s="1"/>
  <c r="C1838" i="11" s="1"/>
  <c r="H1839" i="11"/>
  <c r="I1839" i="11" s="1"/>
  <c r="J1839" i="11" s="1"/>
  <c r="C1839" i="11" s="1"/>
  <c r="H1840" i="11"/>
  <c r="I1840" i="11" s="1"/>
  <c r="J1840" i="11" s="1"/>
  <c r="D1840" i="11" s="1"/>
  <c r="H1841" i="11"/>
  <c r="I1841" i="11" s="1"/>
  <c r="J1841" i="11" s="1"/>
  <c r="D1841" i="11" s="1"/>
  <c r="H1842" i="11"/>
  <c r="I1842" i="11" s="1"/>
  <c r="J1842" i="11" s="1"/>
  <c r="H1843" i="11"/>
  <c r="I1843" i="11" s="1"/>
  <c r="J1843" i="11" s="1"/>
  <c r="H1844" i="11"/>
  <c r="I1844" i="11" s="1"/>
  <c r="J1844" i="11" s="1"/>
  <c r="H1845" i="11"/>
  <c r="I1845" i="11" s="1"/>
  <c r="J1845" i="11" s="1"/>
  <c r="F1845" i="11" s="1"/>
  <c r="H1846" i="11"/>
  <c r="I1846" i="11" s="1"/>
  <c r="J1846" i="11" s="1"/>
  <c r="C1846" i="11" s="1"/>
  <c r="H1847" i="11"/>
  <c r="I1847" i="11" s="1"/>
  <c r="J1847" i="11" s="1"/>
  <c r="C1847" i="11" s="1"/>
  <c r="H1848" i="11"/>
  <c r="I1848" i="11" s="1"/>
  <c r="J1848" i="11" s="1"/>
  <c r="B1848" i="11" s="1"/>
  <c r="H1849" i="11"/>
  <c r="I1849" i="11" s="1"/>
  <c r="J1849" i="11" s="1"/>
  <c r="H1850" i="11"/>
  <c r="I1850" i="11" s="1"/>
  <c r="J1850" i="11" s="1"/>
  <c r="H1851" i="11"/>
  <c r="I1851" i="11" s="1"/>
  <c r="J1851" i="11" s="1"/>
  <c r="H1852" i="11"/>
  <c r="I1852" i="11" s="1"/>
  <c r="J1852" i="11" s="1"/>
  <c r="H1853" i="11"/>
  <c r="I1853" i="11" s="1"/>
  <c r="J1853" i="11" s="1"/>
  <c r="C1853" i="11" s="1"/>
  <c r="H1854" i="11"/>
  <c r="I1854" i="11" s="1"/>
  <c r="J1854" i="11" s="1"/>
  <c r="D1854" i="11" s="1"/>
  <c r="H1855" i="11"/>
  <c r="I1855" i="11" s="1"/>
  <c r="J1855" i="11" s="1"/>
  <c r="H1856" i="11"/>
  <c r="I1856" i="11" s="1"/>
  <c r="J1856" i="11" s="1"/>
  <c r="H1857" i="11"/>
  <c r="I1857" i="11" s="1"/>
  <c r="J1857" i="11" s="1"/>
  <c r="H1858" i="11"/>
  <c r="I1858" i="11" s="1"/>
  <c r="J1858" i="11" s="1"/>
  <c r="D1858" i="11" s="1"/>
  <c r="H1859" i="11"/>
  <c r="I1859" i="11" s="1"/>
  <c r="J1859" i="11" s="1"/>
  <c r="H1860" i="11"/>
  <c r="I1860" i="11" s="1"/>
  <c r="J1860" i="11" s="1"/>
  <c r="H1861" i="11"/>
  <c r="I1861" i="11" s="1"/>
  <c r="J1861" i="11" s="1"/>
  <c r="C1861" i="11" s="1"/>
  <c r="H1862" i="11"/>
  <c r="I1862" i="11" s="1"/>
  <c r="J1862" i="11" s="1"/>
  <c r="D1862" i="11" s="1"/>
  <c r="H1863" i="11"/>
  <c r="I1863" i="11" s="1"/>
  <c r="J1863" i="11" s="1"/>
  <c r="H1864" i="11"/>
  <c r="I1864" i="11" s="1"/>
  <c r="J1864" i="11" s="1"/>
  <c r="H1865" i="11"/>
  <c r="I1865" i="11" s="1"/>
  <c r="J1865" i="11" s="1"/>
  <c r="H1866" i="11"/>
  <c r="I1866" i="11" s="1"/>
  <c r="J1866" i="11" s="1"/>
  <c r="H1867" i="11"/>
  <c r="I1867" i="11" s="1"/>
  <c r="J1867" i="11" s="1"/>
  <c r="H1868" i="11"/>
  <c r="I1868" i="11" s="1"/>
  <c r="J1868" i="11" s="1"/>
  <c r="H1869" i="11"/>
  <c r="I1869" i="11" s="1"/>
  <c r="J1869" i="11" s="1"/>
  <c r="H1870" i="11"/>
  <c r="I1870" i="11" s="1"/>
  <c r="J1870" i="11" s="1"/>
  <c r="H1871" i="11"/>
  <c r="I1871" i="11" s="1"/>
  <c r="J1871" i="11" s="1"/>
  <c r="C1871" i="11" s="1"/>
  <c r="H1872" i="11"/>
  <c r="I1872" i="11" s="1"/>
  <c r="J1872" i="11" s="1"/>
  <c r="B1872" i="11" s="1"/>
  <c r="H1873" i="11"/>
  <c r="I1873" i="11" s="1"/>
  <c r="J1873" i="11" s="1"/>
  <c r="C1873" i="11" s="1"/>
  <c r="H1874" i="11"/>
  <c r="I1874" i="11" s="1"/>
  <c r="J1874" i="11" s="1"/>
  <c r="E1874" i="11" s="1"/>
  <c r="H1875" i="11"/>
  <c r="I1875" i="11" s="1"/>
  <c r="J1875" i="11" s="1"/>
  <c r="E1875" i="11" s="1"/>
  <c r="H1876" i="11"/>
  <c r="I1876" i="11" s="1"/>
  <c r="J1876" i="11" s="1"/>
  <c r="H1877" i="11"/>
  <c r="I1877" i="11" s="1"/>
  <c r="J1877" i="11" s="1"/>
  <c r="H1878" i="11"/>
  <c r="I1878" i="11" s="1"/>
  <c r="J1878" i="11" s="1"/>
  <c r="H1879" i="11"/>
  <c r="I1879" i="11" s="1"/>
  <c r="J1879" i="11" s="1"/>
  <c r="H1880" i="11"/>
  <c r="I1880" i="11" s="1"/>
  <c r="J1880" i="11" s="1"/>
  <c r="H1881" i="11"/>
  <c r="I1881" i="11" s="1"/>
  <c r="J1881" i="11" s="1"/>
  <c r="H1882" i="11"/>
  <c r="I1882" i="11" s="1"/>
  <c r="J1882" i="11" s="1"/>
  <c r="F1882" i="11" s="1"/>
  <c r="H1883" i="11"/>
  <c r="I1883" i="11" s="1"/>
  <c r="J1883" i="11" s="1"/>
  <c r="H1884" i="11"/>
  <c r="I1884" i="11" s="1"/>
  <c r="J1884" i="11" s="1"/>
  <c r="F1884" i="11" s="1"/>
  <c r="H1885" i="11"/>
  <c r="I1885" i="11" s="1"/>
  <c r="J1885" i="11" s="1"/>
  <c r="H1886" i="11"/>
  <c r="I1886" i="11" s="1"/>
  <c r="J1886" i="11" s="1"/>
  <c r="H1887" i="11"/>
  <c r="I1887" i="11" s="1"/>
  <c r="J1887" i="11" s="1"/>
  <c r="C1887" i="11" s="1"/>
  <c r="H1888" i="11"/>
  <c r="I1888" i="11" s="1"/>
  <c r="J1888" i="11" s="1"/>
  <c r="B1888" i="11" s="1"/>
  <c r="H1889" i="11"/>
  <c r="I1889" i="11" s="1"/>
  <c r="J1889" i="11" s="1"/>
  <c r="E1889" i="11" s="1"/>
  <c r="H1890" i="11"/>
  <c r="I1890" i="11" s="1"/>
  <c r="J1890" i="11" s="1"/>
  <c r="H1891" i="11"/>
  <c r="I1891" i="11" s="1"/>
  <c r="J1891" i="11" s="1"/>
  <c r="D1891" i="11" s="1"/>
  <c r="H1892" i="11"/>
  <c r="I1892" i="11" s="1"/>
  <c r="J1892" i="11" s="1"/>
  <c r="B1892" i="11" s="1"/>
  <c r="H1893" i="11"/>
  <c r="I1893" i="11" s="1"/>
  <c r="J1893" i="11" s="1"/>
  <c r="F1893" i="11" s="1"/>
  <c r="H1894" i="11"/>
  <c r="I1894" i="11" s="1"/>
  <c r="J1894" i="11" s="1"/>
  <c r="C1894" i="11" s="1"/>
  <c r="H1895" i="11"/>
  <c r="I1895" i="11" s="1"/>
  <c r="J1895" i="11" s="1"/>
  <c r="D1895" i="11" s="1"/>
  <c r="H1896" i="11"/>
  <c r="I1896" i="11" s="1"/>
  <c r="J1896" i="11" s="1"/>
  <c r="H1897" i="11"/>
  <c r="I1897" i="11" s="1"/>
  <c r="J1897" i="11" s="1"/>
  <c r="E1897" i="11" s="1"/>
  <c r="H1898" i="11"/>
  <c r="I1898" i="11" s="1"/>
  <c r="J1898" i="11" s="1"/>
  <c r="D1898" i="11" s="1"/>
  <c r="H1899" i="11"/>
  <c r="I1899" i="11" s="1"/>
  <c r="J1899" i="11" s="1"/>
  <c r="H1900" i="11"/>
  <c r="I1900" i="11" s="1"/>
  <c r="J1900" i="11" s="1"/>
  <c r="H1901" i="11"/>
  <c r="I1901" i="11" s="1"/>
  <c r="J1901" i="11" s="1"/>
  <c r="B1901" i="11" s="1"/>
  <c r="H1902" i="11"/>
  <c r="I1902" i="11" s="1"/>
  <c r="J1902" i="11" s="1"/>
  <c r="H1903" i="11"/>
  <c r="I1903" i="11" s="1"/>
  <c r="J1903" i="11" s="1"/>
  <c r="H1904" i="11"/>
  <c r="I1904" i="11" s="1"/>
  <c r="J1904" i="11" s="1"/>
  <c r="H1905" i="11"/>
  <c r="I1905" i="11" s="1"/>
  <c r="J1905" i="11" s="1"/>
  <c r="H1906" i="11"/>
  <c r="I1906" i="11" s="1"/>
  <c r="J1906" i="11" s="1"/>
  <c r="H1907" i="11"/>
  <c r="I1907" i="11" s="1"/>
  <c r="J1907" i="11" s="1"/>
  <c r="H1908" i="11"/>
  <c r="I1908" i="11" s="1"/>
  <c r="J1908" i="11" s="1"/>
  <c r="H1909" i="11"/>
  <c r="I1909" i="11" s="1"/>
  <c r="J1909" i="11" s="1"/>
  <c r="D1909" i="11" s="1"/>
  <c r="H1910" i="11"/>
  <c r="I1910" i="11" s="1"/>
  <c r="J1910" i="11" s="1"/>
  <c r="C1910" i="11" s="1"/>
  <c r="H1911" i="11"/>
  <c r="I1911" i="11" s="1"/>
  <c r="J1911" i="11" s="1"/>
  <c r="H1912" i="11"/>
  <c r="I1912" i="11" s="1"/>
  <c r="J1912" i="11" s="1"/>
  <c r="H1913" i="11"/>
  <c r="I1913" i="11" s="1"/>
  <c r="J1913" i="11" s="1"/>
  <c r="D1913" i="11" s="1"/>
  <c r="H1914" i="11"/>
  <c r="I1914" i="11" s="1"/>
  <c r="J1914" i="11" s="1"/>
  <c r="H1915" i="11"/>
  <c r="I1915" i="11" s="1"/>
  <c r="J1915" i="11" s="1"/>
  <c r="F1915" i="11" s="1"/>
  <c r="H1916" i="11"/>
  <c r="I1916" i="11" s="1"/>
  <c r="J1916" i="11" s="1"/>
  <c r="H1917" i="11"/>
  <c r="I1917" i="11" s="1"/>
  <c r="J1917" i="11" s="1"/>
  <c r="H1918" i="11"/>
  <c r="I1918" i="11" s="1"/>
  <c r="J1918" i="11" s="1"/>
  <c r="C1918" i="11" s="1"/>
  <c r="H1919" i="11"/>
  <c r="I1919" i="11" s="1"/>
  <c r="J1919" i="11" s="1"/>
  <c r="E1919" i="11" s="1"/>
  <c r="H1920" i="11"/>
  <c r="I1920" i="11" s="1"/>
  <c r="J1920" i="11" s="1"/>
  <c r="E1920" i="11" s="1"/>
  <c r="H1921" i="11"/>
  <c r="I1921" i="11" s="1"/>
  <c r="J1921" i="11" s="1"/>
  <c r="D1921" i="11" s="1"/>
  <c r="H1922" i="11"/>
  <c r="I1922" i="11" s="1"/>
  <c r="J1922" i="11" s="1"/>
  <c r="H1923" i="11"/>
  <c r="I1923" i="11" s="1"/>
  <c r="J1923" i="11" s="1"/>
  <c r="D1923" i="11" s="1"/>
  <c r="H1924" i="11"/>
  <c r="I1924" i="11" s="1"/>
  <c r="J1924" i="11" s="1"/>
  <c r="C1924" i="11" s="1"/>
  <c r="H1925" i="11"/>
  <c r="I1925" i="11" s="1"/>
  <c r="J1925" i="11" s="1"/>
  <c r="H1926" i="11"/>
  <c r="I1926" i="11" s="1"/>
  <c r="J1926" i="11" s="1"/>
  <c r="F1926" i="11" s="1"/>
  <c r="H1927" i="11"/>
  <c r="I1927" i="11" s="1"/>
  <c r="J1927" i="11" s="1"/>
  <c r="C1927" i="11" s="1"/>
  <c r="H1928" i="11"/>
  <c r="I1928" i="11" s="1"/>
  <c r="J1928" i="11" s="1"/>
  <c r="D1928" i="11" s="1"/>
  <c r="H1929" i="11"/>
  <c r="I1929" i="11" s="1"/>
  <c r="J1929" i="11" s="1"/>
  <c r="C1929" i="11" s="1"/>
  <c r="H1930" i="11"/>
  <c r="I1930" i="11" s="1"/>
  <c r="J1930" i="11" s="1"/>
  <c r="H1931" i="11"/>
  <c r="I1931" i="11" s="1"/>
  <c r="J1931" i="11" s="1"/>
  <c r="E1931" i="11" s="1"/>
  <c r="H1932" i="11"/>
  <c r="I1932" i="11" s="1"/>
  <c r="J1932" i="11" s="1"/>
  <c r="H1933" i="11"/>
  <c r="I1933" i="11" s="1"/>
  <c r="J1933" i="11" s="1"/>
  <c r="H1934" i="11"/>
  <c r="I1934" i="11" s="1"/>
  <c r="J1934" i="11" s="1"/>
  <c r="H1935" i="11"/>
  <c r="I1935" i="11" s="1"/>
  <c r="J1935" i="11" s="1"/>
  <c r="H1936" i="11"/>
  <c r="I1936" i="11" s="1"/>
  <c r="J1936" i="11" s="1"/>
  <c r="C1936" i="11" s="1"/>
  <c r="H1937" i="11"/>
  <c r="I1937" i="11" s="1"/>
  <c r="J1937" i="11" s="1"/>
  <c r="H1938" i="11"/>
  <c r="I1938" i="11" s="1"/>
  <c r="J1938" i="11" s="1"/>
  <c r="D1938" i="11" s="1"/>
  <c r="H1939" i="11"/>
  <c r="I1939" i="11" s="1"/>
  <c r="J1939" i="11" s="1"/>
  <c r="H1940" i="11"/>
  <c r="I1940" i="11" s="1"/>
  <c r="J1940" i="11" s="1"/>
  <c r="H1941" i="11"/>
  <c r="I1941" i="11" s="1"/>
  <c r="J1941" i="11" s="1"/>
  <c r="F1941" i="11" s="1"/>
  <c r="H1942" i="11"/>
  <c r="I1942" i="11" s="1"/>
  <c r="J1942" i="11" s="1"/>
  <c r="H1943" i="11"/>
  <c r="I1943" i="11" s="1"/>
  <c r="J1943" i="11" s="1"/>
  <c r="H1944" i="11"/>
  <c r="I1944" i="11" s="1"/>
  <c r="J1944" i="11" s="1"/>
  <c r="H1945" i="11"/>
  <c r="I1945" i="11" s="1"/>
  <c r="J1945" i="11" s="1"/>
  <c r="H1946" i="11"/>
  <c r="I1946" i="11" s="1"/>
  <c r="J1946" i="11" s="1"/>
  <c r="C1946" i="11" s="1"/>
  <c r="H1947" i="11"/>
  <c r="I1947" i="11" s="1"/>
  <c r="J1947" i="11" s="1"/>
  <c r="E1947" i="11" s="1"/>
  <c r="H1948" i="11"/>
  <c r="I1948" i="11" s="1"/>
  <c r="J1948" i="11" s="1"/>
  <c r="E1948" i="11" s="1"/>
  <c r="H1949" i="11"/>
  <c r="I1949" i="11" s="1"/>
  <c r="J1949" i="11" s="1"/>
  <c r="B1949" i="11" s="1"/>
  <c r="H1950" i="11"/>
  <c r="I1950" i="11" s="1"/>
  <c r="J1950" i="11" s="1"/>
  <c r="H1951" i="11"/>
  <c r="I1951" i="11" s="1"/>
  <c r="J1951" i="11" s="1"/>
  <c r="H1952" i="11"/>
  <c r="I1952" i="11" s="1"/>
  <c r="J1952" i="11" s="1"/>
  <c r="H1953" i="11"/>
  <c r="I1953" i="11" s="1"/>
  <c r="J1953" i="11" s="1"/>
  <c r="B1953" i="11" s="1"/>
  <c r="H1954" i="11"/>
  <c r="I1954" i="11" s="1"/>
  <c r="J1954" i="11" s="1"/>
  <c r="H1955" i="11"/>
  <c r="I1955" i="11" s="1"/>
  <c r="J1955" i="11" s="1"/>
  <c r="H1956" i="11"/>
  <c r="I1956" i="11" s="1"/>
  <c r="J1956" i="11" s="1"/>
  <c r="H1957" i="11"/>
  <c r="I1957" i="11" s="1"/>
  <c r="J1957" i="11" s="1"/>
  <c r="H1958" i="11"/>
  <c r="I1958" i="11" s="1"/>
  <c r="J1958" i="11" s="1"/>
  <c r="H1959" i="11"/>
  <c r="I1959" i="11" s="1"/>
  <c r="J1959" i="11" s="1"/>
  <c r="H1960" i="11"/>
  <c r="I1960" i="11" s="1"/>
  <c r="J1960" i="11" s="1"/>
  <c r="E1960" i="11" s="1"/>
  <c r="H1961" i="11"/>
  <c r="I1961" i="11" s="1"/>
  <c r="J1961" i="11" s="1"/>
  <c r="H1962" i="11"/>
  <c r="I1962" i="11" s="1"/>
  <c r="J1962" i="11" s="1"/>
  <c r="F1962" i="11" s="1"/>
  <c r="H1963" i="11"/>
  <c r="I1963" i="11" s="1"/>
  <c r="J1963" i="11" s="1"/>
  <c r="H1964" i="11"/>
  <c r="I1964" i="11" s="1"/>
  <c r="J1964" i="11" s="1"/>
  <c r="H1965" i="11"/>
  <c r="I1965" i="11" s="1"/>
  <c r="J1965" i="11" s="1"/>
  <c r="H1966" i="11"/>
  <c r="I1966" i="11" s="1"/>
  <c r="J1966" i="11" s="1"/>
  <c r="H1967" i="11"/>
  <c r="I1967" i="11" s="1"/>
  <c r="J1967" i="11" s="1"/>
  <c r="H1968" i="11"/>
  <c r="I1968" i="11" s="1"/>
  <c r="J1968" i="11" s="1"/>
  <c r="H1969" i="11"/>
  <c r="I1969" i="11" s="1"/>
  <c r="J1969" i="11" s="1"/>
  <c r="H1970" i="11"/>
  <c r="I1970" i="11" s="1"/>
  <c r="J1970" i="11" s="1"/>
  <c r="H1971" i="11"/>
  <c r="I1971" i="11" s="1"/>
  <c r="J1971" i="11" s="1"/>
  <c r="F1971" i="11" s="1"/>
  <c r="H1972" i="11"/>
  <c r="I1972" i="11" s="1"/>
  <c r="J1972" i="11" s="1"/>
  <c r="H1973" i="11"/>
  <c r="I1973" i="11" s="1"/>
  <c r="J1973" i="11" s="1"/>
  <c r="C1973" i="11" s="1"/>
  <c r="H1974" i="11"/>
  <c r="I1974" i="11" s="1"/>
  <c r="J1974" i="11" s="1"/>
  <c r="B1974" i="11" s="1"/>
  <c r="H1975" i="11"/>
  <c r="I1975" i="11" s="1"/>
  <c r="J1975" i="11" s="1"/>
  <c r="H1976" i="11"/>
  <c r="I1976" i="11" s="1"/>
  <c r="J1976" i="11" s="1"/>
  <c r="H1977" i="11"/>
  <c r="I1977" i="11" s="1"/>
  <c r="J1977" i="11" s="1"/>
  <c r="C1977" i="11" s="1"/>
  <c r="H1978" i="11"/>
  <c r="I1978" i="11" s="1"/>
  <c r="J1978" i="11" s="1"/>
  <c r="H1979" i="11"/>
  <c r="I1979" i="11" s="1"/>
  <c r="J1979" i="11" s="1"/>
  <c r="F1979" i="11" s="1"/>
  <c r="H1980" i="11"/>
  <c r="I1980" i="11" s="1"/>
  <c r="J1980" i="11" s="1"/>
  <c r="H1981" i="11"/>
  <c r="I1981" i="11" s="1"/>
  <c r="J1981" i="11" s="1"/>
  <c r="H1982" i="11"/>
  <c r="I1982" i="11" s="1"/>
  <c r="J1982" i="11" s="1"/>
  <c r="H1983" i="11"/>
  <c r="I1983" i="11" s="1"/>
  <c r="J1983" i="11" s="1"/>
  <c r="B1983" i="11" s="1"/>
  <c r="H1984" i="11"/>
  <c r="I1984" i="11" s="1"/>
  <c r="J1984" i="11" s="1"/>
  <c r="H1985" i="11"/>
  <c r="I1985" i="11" s="1"/>
  <c r="J1985" i="11" s="1"/>
  <c r="E1985" i="11" s="1"/>
  <c r="H1986" i="11"/>
  <c r="I1986" i="11" s="1"/>
  <c r="J1986" i="11" s="1"/>
  <c r="H1987" i="11"/>
  <c r="I1987" i="11" s="1"/>
  <c r="J1987" i="11" s="1"/>
  <c r="E1987" i="11" s="1"/>
  <c r="H1988" i="11"/>
  <c r="I1988" i="11" s="1"/>
  <c r="J1988" i="11" s="1"/>
  <c r="H1989" i="11"/>
  <c r="I1989" i="11" s="1"/>
  <c r="J1989" i="11" s="1"/>
  <c r="H1990" i="11"/>
  <c r="I1990" i="11" s="1"/>
  <c r="J1990" i="11" s="1"/>
  <c r="H1991" i="11"/>
  <c r="I1991" i="11" s="1"/>
  <c r="J1991" i="11" s="1"/>
  <c r="H1992" i="11"/>
  <c r="I1992" i="11" s="1"/>
  <c r="J1992" i="11" s="1"/>
  <c r="B1992" i="11" s="1"/>
  <c r="H1993" i="11"/>
  <c r="I1993" i="11" s="1"/>
  <c r="J1993" i="11" s="1"/>
  <c r="H1994" i="11"/>
  <c r="I1994" i="11" s="1"/>
  <c r="J1994" i="11" s="1"/>
  <c r="H1995" i="11"/>
  <c r="I1995" i="11" s="1"/>
  <c r="J1995" i="11" s="1"/>
  <c r="D1995" i="11" s="1"/>
  <c r="H1996" i="11"/>
  <c r="I1996" i="11" s="1"/>
  <c r="J1996" i="11" s="1"/>
  <c r="H1997" i="11"/>
  <c r="I1997" i="11" s="1"/>
  <c r="J1997" i="11" s="1"/>
  <c r="C1997" i="11" s="1"/>
  <c r="H1998" i="11"/>
  <c r="I1998" i="11" s="1"/>
  <c r="J1998" i="11" s="1"/>
  <c r="H1999" i="11"/>
  <c r="I1999" i="11" s="1"/>
  <c r="J1999" i="11" s="1"/>
  <c r="H2000" i="11"/>
  <c r="I2000" i="11" s="1"/>
  <c r="J2000" i="11" s="1"/>
  <c r="B2000" i="11" s="1"/>
  <c r="H2001" i="11"/>
  <c r="I2001" i="11" s="1"/>
  <c r="J2001" i="11" s="1"/>
  <c r="H2002" i="11"/>
  <c r="I2002" i="11" s="1"/>
  <c r="J2002" i="11" s="1"/>
  <c r="D2002" i="11" s="1"/>
  <c r="H2003" i="11"/>
  <c r="I2003" i="11" s="1"/>
  <c r="J2003" i="11" s="1"/>
  <c r="D2003" i="11" s="1"/>
  <c r="H2004" i="11"/>
  <c r="I2004" i="11" s="1"/>
  <c r="J2004" i="11" s="1"/>
  <c r="H2005" i="11"/>
  <c r="I2005" i="11" s="1"/>
  <c r="J2005" i="11" s="1"/>
  <c r="C2005" i="11" s="1"/>
  <c r="H2006" i="11"/>
  <c r="I2006" i="11" s="1"/>
  <c r="J2006" i="11" s="1"/>
  <c r="F2006" i="11" s="1"/>
  <c r="H2007" i="11"/>
  <c r="I2007" i="11" s="1"/>
  <c r="J2007" i="11" s="1"/>
  <c r="H2008" i="11"/>
  <c r="I2008" i="11" s="1"/>
  <c r="J2008" i="11" s="1"/>
  <c r="H2009" i="11"/>
  <c r="I2009" i="11" s="1"/>
  <c r="J2009" i="11" s="1"/>
  <c r="H2010" i="11"/>
  <c r="I2010" i="11" s="1"/>
  <c r="J2010" i="11" s="1"/>
  <c r="D2010" i="11" s="1"/>
  <c r="H2011" i="11"/>
  <c r="I2011" i="11" s="1"/>
  <c r="J2011" i="11" s="1"/>
  <c r="D2011" i="11" s="1"/>
  <c r="H2012" i="11"/>
  <c r="I2012" i="11" s="1"/>
  <c r="J2012" i="11" s="1"/>
  <c r="H2013" i="11"/>
  <c r="I2013" i="11" s="1"/>
  <c r="J2013" i="11" s="1"/>
  <c r="H2014" i="11"/>
  <c r="I2014" i="11" s="1"/>
  <c r="J2014" i="11" s="1"/>
  <c r="F2014" i="11" s="1"/>
  <c r="H2015" i="11"/>
  <c r="I2015" i="11" s="1"/>
  <c r="J2015" i="11" s="1"/>
  <c r="H2016" i="11"/>
  <c r="I2016" i="11" s="1"/>
  <c r="J2016" i="11" s="1"/>
  <c r="B2016" i="11" s="1"/>
  <c r="H2017" i="11"/>
  <c r="I2017" i="11" s="1"/>
  <c r="J2017" i="11" s="1"/>
  <c r="H2018" i="11"/>
  <c r="I2018" i="11" s="1"/>
  <c r="J2018" i="11" s="1"/>
  <c r="H2019" i="11"/>
  <c r="I2019" i="11" s="1"/>
  <c r="J2019" i="11" s="1"/>
  <c r="H2020" i="11"/>
  <c r="I2020" i="11" s="1"/>
  <c r="J2020" i="11" s="1"/>
  <c r="H2021" i="11"/>
  <c r="I2021" i="11" s="1"/>
  <c r="J2021" i="11" s="1"/>
  <c r="C2021" i="11" s="1"/>
  <c r="H2022" i="11"/>
  <c r="I2022" i="11" s="1"/>
  <c r="J2022" i="11" s="1"/>
  <c r="E2022" i="11" s="1"/>
  <c r="H2023" i="11"/>
  <c r="I2023" i="11" s="1"/>
  <c r="J2023" i="11" s="1"/>
  <c r="H2024" i="11"/>
  <c r="I2024" i="11" s="1"/>
  <c r="J2024" i="11" s="1"/>
  <c r="H2025" i="11"/>
  <c r="I2025" i="11" s="1"/>
  <c r="J2025" i="11" s="1"/>
  <c r="H2026" i="11"/>
  <c r="I2026" i="11" s="1"/>
  <c r="J2026" i="11" s="1"/>
  <c r="E2026" i="11" s="1"/>
  <c r="H2031" i="11"/>
  <c r="I2031" i="11" s="1"/>
  <c r="J2031" i="11" s="1"/>
  <c r="H2038" i="11"/>
  <c r="I2038" i="11" s="1"/>
  <c r="J2038" i="11" s="1"/>
  <c r="H2045" i="11"/>
  <c r="I2045" i="11" s="1"/>
  <c r="J2045" i="11" s="1"/>
  <c r="C2045" i="11" s="1"/>
  <c r="H2046" i="11"/>
  <c r="I2046" i="11" s="1"/>
  <c r="J2046" i="11" s="1"/>
  <c r="F2046" i="11" s="1"/>
  <c r="H2047" i="11"/>
  <c r="I2047" i="11" s="1"/>
  <c r="J2047" i="11" s="1"/>
  <c r="B2047" i="11" s="1"/>
  <c r="H2048" i="11"/>
  <c r="I2048" i="11" s="1"/>
  <c r="J2048" i="11" s="1"/>
  <c r="H2049" i="11"/>
  <c r="I2049" i="11" s="1"/>
  <c r="J2049" i="11" s="1"/>
  <c r="H2050" i="11"/>
  <c r="I2050" i="11" s="1"/>
  <c r="J2050" i="11" s="1"/>
  <c r="E2050" i="11" s="1"/>
  <c r="H2051" i="11"/>
  <c r="I2051" i="11" s="1"/>
  <c r="J2051" i="11" s="1"/>
  <c r="H2052" i="11"/>
  <c r="I2052" i="11" s="1"/>
  <c r="J2052" i="11" s="1"/>
  <c r="H2053" i="11"/>
  <c r="I2053" i="11" s="1"/>
  <c r="J2053" i="11" s="1"/>
  <c r="H2054" i="11"/>
  <c r="I2054" i="11" s="1"/>
  <c r="J2054" i="11" s="1"/>
  <c r="C2054" i="11" s="1"/>
  <c r="H2055" i="11"/>
  <c r="I2055" i="11" s="1"/>
  <c r="J2055" i="11" s="1"/>
  <c r="H2056" i="11"/>
  <c r="I2056" i="11" s="1"/>
  <c r="J2056" i="11" s="1"/>
  <c r="B2056" i="11" s="1"/>
  <c r="H2057" i="11"/>
  <c r="I2057" i="11" s="1"/>
  <c r="J2057" i="11" s="1"/>
  <c r="F2057" i="11" s="1"/>
  <c r="H2058" i="11"/>
  <c r="I2058" i="11" s="1"/>
  <c r="J2058" i="11" s="1"/>
  <c r="H2059" i="11"/>
  <c r="I2059" i="11" s="1"/>
  <c r="J2059" i="11" s="1"/>
  <c r="H2060" i="11"/>
  <c r="I2060" i="11" s="1"/>
  <c r="J2060" i="11" s="1"/>
  <c r="H2061" i="11"/>
  <c r="I2061" i="11" s="1"/>
  <c r="J2061" i="11" s="1"/>
  <c r="F2061" i="11" s="1"/>
  <c r="H2062" i="11"/>
  <c r="I2062" i="11" s="1"/>
  <c r="J2062" i="11" s="1"/>
  <c r="C2062" i="11" s="1"/>
  <c r="H2063" i="11"/>
  <c r="I2063" i="11" s="1"/>
  <c r="J2063" i="11" s="1"/>
  <c r="B2063" i="11" s="1"/>
  <c r="H2064" i="11"/>
  <c r="I2064" i="11" s="1"/>
  <c r="J2064" i="11" s="1"/>
  <c r="H2065" i="11"/>
  <c r="I2065" i="11" s="1"/>
  <c r="J2065" i="11" s="1"/>
  <c r="H2066" i="11"/>
  <c r="I2066" i="11" s="1"/>
  <c r="J2066" i="11" s="1"/>
  <c r="D2066" i="11" s="1"/>
  <c r="H2067" i="11"/>
  <c r="I2067" i="11" s="1"/>
  <c r="J2067" i="11" s="1"/>
  <c r="H2068" i="11"/>
  <c r="I2068" i="11" s="1"/>
  <c r="J2068" i="11" s="1"/>
  <c r="H2069" i="11"/>
  <c r="I2069" i="11" s="1"/>
  <c r="J2069" i="11" s="1"/>
  <c r="C2069" i="11" s="1"/>
  <c r="H2070" i="11"/>
  <c r="I2070" i="11" s="1"/>
  <c r="J2070" i="11" s="1"/>
  <c r="C2070" i="11" s="1"/>
  <c r="H2071" i="11"/>
  <c r="I2071" i="11" s="1"/>
  <c r="J2071" i="11" s="1"/>
  <c r="H2072" i="11"/>
  <c r="I2072" i="11" s="1"/>
  <c r="J2072" i="11" s="1"/>
  <c r="H2073" i="11"/>
  <c r="I2073" i="11" s="1"/>
  <c r="J2073" i="11" s="1"/>
  <c r="H2074" i="11"/>
  <c r="I2074" i="11" s="1"/>
  <c r="J2074" i="11" s="1"/>
  <c r="H2075" i="11"/>
  <c r="I2075" i="11" s="1"/>
  <c r="J2075" i="11" s="1"/>
  <c r="D2075" i="11" s="1"/>
  <c r="H2076" i="11"/>
  <c r="I2076" i="11" s="1"/>
  <c r="J2076" i="11" s="1"/>
  <c r="H2077" i="11"/>
  <c r="I2077" i="11" s="1"/>
  <c r="J2077" i="11" s="1"/>
  <c r="F2077" i="11" s="1"/>
  <c r="H2078" i="11"/>
  <c r="I2078" i="11" s="1"/>
  <c r="J2078" i="11" s="1"/>
  <c r="C2078" i="11" s="1"/>
  <c r="H2079" i="11"/>
  <c r="I2079" i="11" s="1"/>
  <c r="J2079" i="11" s="1"/>
  <c r="H2080" i="11"/>
  <c r="I2080" i="11" s="1"/>
  <c r="J2080" i="11" s="1"/>
  <c r="B2080" i="11" s="1"/>
  <c r="H2081" i="11"/>
  <c r="I2081" i="11" s="1"/>
  <c r="J2081" i="11" s="1"/>
  <c r="D2081" i="11" s="1"/>
  <c r="H2082" i="11"/>
  <c r="I2082" i="11" s="1"/>
  <c r="J2082" i="11" s="1"/>
  <c r="H2083" i="11"/>
  <c r="I2083" i="11" s="1"/>
  <c r="J2083" i="11" s="1"/>
  <c r="B2083" i="11" s="1"/>
  <c r="H2084" i="11"/>
  <c r="I2084" i="11" s="1"/>
  <c r="J2084" i="11" s="1"/>
  <c r="H2085" i="11"/>
  <c r="I2085" i="11" s="1"/>
  <c r="J2085" i="11" s="1"/>
  <c r="H2086" i="11"/>
  <c r="I2086" i="11" s="1"/>
  <c r="J2086" i="11" s="1"/>
  <c r="H2087" i="11"/>
  <c r="I2087" i="11" s="1"/>
  <c r="J2087" i="11" s="1"/>
  <c r="H2088" i="11"/>
  <c r="I2088" i="11" s="1"/>
  <c r="J2088" i="11" s="1"/>
  <c r="H2089" i="11"/>
  <c r="I2089" i="11" s="1"/>
  <c r="J2089" i="11" s="1"/>
  <c r="H2090" i="11"/>
  <c r="I2090" i="11" s="1"/>
  <c r="J2090" i="11" s="1"/>
  <c r="H2091" i="11"/>
  <c r="I2091" i="11" s="1"/>
  <c r="J2091" i="11" s="1"/>
  <c r="D2091" i="11" s="1"/>
  <c r="H2092" i="11"/>
  <c r="I2092" i="11" s="1"/>
  <c r="J2092" i="11" s="1"/>
  <c r="H2093" i="11"/>
  <c r="I2093" i="11" s="1"/>
  <c r="J2093" i="11" s="1"/>
  <c r="H2094" i="11"/>
  <c r="I2094" i="11" s="1"/>
  <c r="J2094" i="11" s="1"/>
  <c r="C2094" i="11" s="1"/>
  <c r="H2095" i="11"/>
  <c r="I2095" i="11" s="1"/>
  <c r="J2095" i="11" s="1"/>
  <c r="D2095" i="11" s="1"/>
  <c r="H2096" i="11"/>
  <c r="I2096" i="11" s="1"/>
  <c r="J2096" i="11" s="1"/>
  <c r="H2097" i="11"/>
  <c r="I2097" i="11" s="1"/>
  <c r="J2097" i="11" s="1"/>
  <c r="F2097" i="11" s="1"/>
  <c r="H2098" i="11"/>
  <c r="I2098" i="11" s="1"/>
  <c r="J2098" i="11" s="1"/>
  <c r="D2098" i="11" s="1"/>
  <c r="H2099" i="11"/>
  <c r="I2099" i="11" s="1"/>
  <c r="J2099" i="11" s="1"/>
  <c r="H2100" i="11"/>
  <c r="I2100" i="11" s="1"/>
  <c r="J2100" i="11" s="1"/>
  <c r="H2101" i="11"/>
  <c r="I2101" i="11" s="1"/>
  <c r="J2101" i="11" s="1"/>
  <c r="H2102" i="11"/>
  <c r="I2102" i="11" s="1"/>
  <c r="J2102" i="11" s="1"/>
  <c r="H2103" i="11"/>
  <c r="I2103" i="11" s="1"/>
  <c r="J2103" i="11" s="1"/>
  <c r="B2103" i="11" s="1"/>
  <c r="H2104" i="11"/>
  <c r="I2104" i="11" s="1"/>
  <c r="J2104" i="11" s="1"/>
  <c r="H2105" i="11"/>
  <c r="I2105" i="11" s="1"/>
  <c r="J2105" i="11" s="1"/>
  <c r="H2106" i="11"/>
  <c r="I2106" i="11" s="1"/>
  <c r="J2106" i="11" s="1"/>
  <c r="D2106" i="11" s="1"/>
  <c r="H2107" i="11"/>
  <c r="I2107" i="11" s="1"/>
  <c r="J2107" i="11" s="1"/>
  <c r="H2108" i="11"/>
  <c r="I2108" i="11" s="1"/>
  <c r="J2108" i="11" s="1"/>
  <c r="F2108" i="11" s="1"/>
  <c r="H2109" i="11"/>
  <c r="I2109" i="11" s="1"/>
  <c r="J2109" i="11" s="1"/>
  <c r="H2110" i="11"/>
  <c r="I2110" i="11" s="1"/>
  <c r="J2110" i="11" s="1"/>
  <c r="C2110" i="11" s="1"/>
  <c r="H2111" i="11"/>
  <c r="I2111" i="11" s="1"/>
  <c r="J2111" i="11" s="1"/>
  <c r="H2112" i="11"/>
  <c r="I2112" i="11" s="1"/>
  <c r="J2112" i="11" s="1"/>
  <c r="E2112" i="11" s="1"/>
  <c r="H2113" i="11"/>
  <c r="I2113" i="11" s="1"/>
  <c r="J2113" i="11" s="1"/>
  <c r="H2114" i="11"/>
  <c r="I2114" i="11" s="1"/>
  <c r="J2114" i="11" s="1"/>
  <c r="H2115" i="11"/>
  <c r="I2115" i="11" s="1"/>
  <c r="J2115" i="11" s="1"/>
  <c r="C2115" i="11" s="1"/>
  <c r="H2116" i="11"/>
  <c r="I2116" i="11" s="1"/>
  <c r="J2116" i="11" s="1"/>
  <c r="H2117" i="11"/>
  <c r="I2117" i="11" s="1"/>
  <c r="J2117" i="11" s="1"/>
  <c r="C2117" i="11" s="1"/>
  <c r="H2118" i="11"/>
  <c r="I2118" i="11" s="1"/>
  <c r="J2118" i="11" s="1"/>
  <c r="C2118" i="11" s="1"/>
  <c r="H2119" i="11"/>
  <c r="I2119" i="11" s="1"/>
  <c r="J2119" i="11" s="1"/>
  <c r="H2120" i="11"/>
  <c r="I2120" i="11" s="1"/>
  <c r="J2120" i="11" s="1"/>
  <c r="H2121" i="11"/>
  <c r="I2121" i="11" s="1"/>
  <c r="J2121" i="11" s="1"/>
  <c r="H2122" i="11"/>
  <c r="I2122" i="11" s="1"/>
  <c r="J2122" i="11" s="1"/>
  <c r="H2123" i="11"/>
  <c r="I2123" i="11" s="1"/>
  <c r="J2123" i="11" s="1"/>
  <c r="H2124" i="11"/>
  <c r="I2124" i="11" s="1"/>
  <c r="J2124" i="11" s="1"/>
  <c r="H2125" i="11"/>
  <c r="I2125" i="11" s="1"/>
  <c r="J2125" i="11" s="1"/>
  <c r="C2125" i="11" s="1"/>
  <c r="H2126" i="11"/>
  <c r="I2126" i="11" s="1"/>
  <c r="J2126" i="11" s="1"/>
  <c r="C2126" i="11" s="1"/>
  <c r="H2127" i="11"/>
  <c r="I2127" i="11" s="1"/>
  <c r="J2127" i="11" s="1"/>
  <c r="H2128" i="11"/>
  <c r="I2128" i="11" s="1"/>
  <c r="J2128" i="11" s="1"/>
  <c r="E2128" i="11" s="1"/>
  <c r="H2129" i="11"/>
  <c r="I2129" i="11" s="1"/>
  <c r="J2129" i="11" s="1"/>
  <c r="H2130" i="11"/>
  <c r="I2130" i="11" s="1"/>
  <c r="J2130" i="11" s="1"/>
  <c r="H2131" i="11"/>
  <c r="I2131" i="11" s="1"/>
  <c r="J2131" i="11" s="1"/>
  <c r="H2132" i="11"/>
  <c r="I2132" i="11" s="1"/>
  <c r="J2132" i="11" s="1"/>
  <c r="B2132" i="11" s="1"/>
  <c r="H2133" i="11"/>
  <c r="I2133" i="11" s="1"/>
  <c r="J2133" i="11" s="1"/>
  <c r="C2133" i="11" s="1"/>
  <c r="H2134" i="11"/>
  <c r="I2134" i="11" s="1"/>
  <c r="J2134" i="11" s="1"/>
  <c r="C2134" i="11" s="1"/>
  <c r="H2135" i="11"/>
  <c r="I2135" i="11" s="1"/>
  <c r="J2135" i="11" s="1"/>
  <c r="C2135" i="11" s="1"/>
  <c r="H2136" i="11"/>
  <c r="I2136" i="11" s="1"/>
  <c r="J2136" i="11" s="1"/>
  <c r="H2137" i="11"/>
  <c r="I2137" i="11" s="1"/>
  <c r="J2137" i="11" s="1"/>
  <c r="D2137" i="11" s="1"/>
  <c r="H2138" i="11"/>
  <c r="I2138" i="11" s="1"/>
  <c r="J2138" i="11" s="1"/>
  <c r="H2139" i="11"/>
  <c r="I2139" i="11" s="1"/>
  <c r="J2139" i="11" s="1"/>
  <c r="H2140" i="11"/>
  <c r="I2140" i="11" s="1"/>
  <c r="J2140" i="11" s="1"/>
  <c r="H2141" i="11"/>
  <c r="I2141" i="11" s="1"/>
  <c r="J2141" i="11" s="1"/>
  <c r="H2142" i="11"/>
  <c r="I2142" i="11" s="1"/>
  <c r="J2142" i="11" s="1"/>
  <c r="F2142" i="11" s="1"/>
  <c r="H2143" i="11"/>
  <c r="I2143" i="11" s="1"/>
  <c r="J2143" i="11" s="1"/>
  <c r="H2144" i="11"/>
  <c r="I2144" i="11" s="1"/>
  <c r="J2144" i="11" s="1"/>
  <c r="H2145" i="11"/>
  <c r="I2145" i="11" s="1"/>
  <c r="J2145" i="11" s="1"/>
  <c r="D2145" i="11" s="1"/>
  <c r="H2146" i="11"/>
  <c r="I2146" i="11" s="1"/>
  <c r="J2146" i="11" s="1"/>
  <c r="F2146" i="11" s="1"/>
  <c r="H2147" i="11"/>
  <c r="I2147" i="11" s="1"/>
  <c r="J2147" i="11" s="1"/>
  <c r="H2148" i="11"/>
  <c r="I2148" i="11" s="1"/>
  <c r="J2148" i="11" s="1"/>
  <c r="F2148" i="11" s="1"/>
  <c r="H2149" i="11"/>
  <c r="I2149" i="11" s="1"/>
  <c r="J2149" i="11" s="1"/>
  <c r="C2149" i="11" s="1"/>
  <c r="H2150" i="11"/>
  <c r="I2150" i="11" s="1"/>
  <c r="J2150" i="11" s="1"/>
  <c r="C2150" i="11" s="1"/>
  <c r="H2151" i="11"/>
  <c r="I2151" i="11" s="1"/>
  <c r="J2151" i="11" s="1"/>
  <c r="B2151" i="11" s="1"/>
  <c r="H2152" i="11"/>
  <c r="I2152" i="11" s="1"/>
  <c r="J2152" i="11" s="1"/>
  <c r="H2153" i="11"/>
  <c r="I2153" i="11" s="1"/>
  <c r="J2153" i="11" s="1"/>
  <c r="H2154" i="11"/>
  <c r="I2154" i="11" s="1"/>
  <c r="J2154" i="11" s="1"/>
  <c r="D2154" i="11" s="1"/>
  <c r="H2155" i="11"/>
  <c r="I2155" i="11" s="1"/>
  <c r="J2155" i="11" s="1"/>
  <c r="H2156" i="11"/>
  <c r="I2156" i="11" s="1"/>
  <c r="J2156" i="11" s="1"/>
  <c r="H2157" i="11"/>
  <c r="I2157" i="11" s="1"/>
  <c r="J2157" i="11" s="1"/>
  <c r="H2158" i="11"/>
  <c r="I2158" i="11" s="1"/>
  <c r="J2158" i="11" s="1"/>
  <c r="H2159" i="11"/>
  <c r="I2159" i="11" s="1"/>
  <c r="J2159" i="11" s="1"/>
  <c r="B2159" i="11" s="1"/>
  <c r="H2160" i="11"/>
  <c r="I2160" i="11" s="1"/>
  <c r="J2160" i="11" s="1"/>
  <c r="H2161" i="11"/>
  <c r="I2161" i="11" s="1"/>
  <c r="J2161" i="11" s="1"/>
  <c r="H2162" i="11"/>
  <c r="I2162" i="11" s="1"/>
  <c r="J2162" i="11" s="1"/>
  <c r="H2163" i="11"/>
  <c r="I2163" i="11" s="1"/>
  <c r="J2163" i="11" s="1"/>
  <c r="E2163" i="11" s="1"/>
  <c r="H2164" i="11"/>
  <c r="I2164" i="11" s="1"/>
  <c r="J2164" i="11" s="1"/>
  <c r="E2164" i="11" s="1"/>
  <c r="H2165" i="11"/>
  <c r="I2165" i="11" s="1"/>
  <c r="J2165" i="11" s="1"/>
  <c r="H2166" i="11"/>
  <c r="I2166" i="11" s="1"/>
  <c r="J2166" i="11" s="1"/>
  <c r="C2166" i="11" s="1"/>
  <c r="H2167" i="11"/>
  <c r="I2167" i="11" s="1"/>
  <c r="J2167" i="11" s="1"/>
  <c r="H2168" i="11"/>
  <c r="I2168" i="11" s="1"/>
  <c r="J2168" i="11" s="1"/>
  <c r="H2169" i="11"/>
  <c r="I2169" i="11" s="1"/>
  <c r="J2169" i="11" s="1"/>
  <c r="H2170" i="11"/>
  <c r="I2170" i="11" s="1"/>
  <c r="J2170" i="11" s="1"/>
  <c r="E2170" i="11" s="1"/>
  <c r="H2171" i="11"/>
  <c r="I2171" i="11" s="1"/>
  <c r="J2171" i="11" s="1"/>
  <c r="H2172" i="11"/>
  <c r="I2172" i="11" s="1"/>
  <c r="J2172" i="11" s="1"/>
  <c r="H2173" i="11"/>
  <c r="I2173" i="11" s="1"/>
  <c r="J2173" i="11" s="1"/>
  <c r="E2173" i="11" s="1"/>
  <c r="H2174" i="11"/>
  <c r="I2174" i="11" s="1"/>
  <c r="J2174" i="11" s="1"/>
  <c r="H2175" i="11"/>
  <c r="I2175" i="11" s="1"/>
  <c r="J2175" i="11" s="1"/>
  <c r="H2176" i="11"/>
  <c r="I2176" i="11" s="1"/>
  <c r="J2176" i="11" s="1"/>
  <c r="H2177" i="11"/>
  <c r="I2177" i="11" s="1"/>
  <c r="J2177" i="11" s="1"/>
  <c r="F2177" i="11" s="1"/>
  <c r="H2178" i="11"/>
  <c r="I2178" i="11" s="1"/>
  <c r="J2178" i="11" s="1"/>
  <c r="H2179" i="11"/>
  <c r="I2179" i="11" s="1"/>
  <c r="J2179" i="11" s="1"/>
  <c r="H2180" i="11"/>
  <c r="I2180" i="11" s="1"/>
  <c r="J2180" i="11" s="1"/>
  <c r="H2181" i="11"/>
  <c r="I2181" i="11" s="1"/>
  <c r="J2181" i="11" s="1"/>
  <c r="H2182" i="11"/>
  <c r="I2182" i="11" s="1"/>
  <c r="J2182" i="11" s="1"/>
  <c r="H2183" i="11"/>
  <c r="I2183" i="11" s="1"/>
  <c r="J2183" i="11" s="1"/>
  <c r="H2184" i="11"/>
  <c r="I2184" i="11" s="1"/>
  <c r="J2184" i="11" s="1"/>
  <c r="H2185" i="11"/>
  <c r="I2185" i="11" s="1"/>
  <c r="J2185" i="11" s="1"/>
  <c r="C2185" i="11" s="1"/>
  <c r="H2186" i="11"/>
  <c r="I2186" i="11" s="1"/>
  <c r="J2186" i="11" s="1"/>
  <c r="B2186" i="11" s="1"/>
  <c r="H2187" i="11"/>
  <c r="I2187" i="11" s="1"/>
  <c r="J2187" i="11" s="1"/>
  <c r="H2188" i="11"/>
  <c r="I2188" i="11" s="1"/>
  <c r="J2188" i="11" s="1"/>
  <c r="H2189" i="11"/>
  <c r="I2189" i="11" s="1"/>
  <c r="J2189" i="11" s="1"/>
  <c r="F2189" i="11" s="1"/>
  <c r="H2190" i="11"/>
  <c r="I2190" i="11" s="1"/>
  <c r="J2190" i="11" s="1"/>
  <c r="B2190" i="11" s="1"/>
  <c r="H2191" i="11"/>
  <c r="I2191" i="11" s="1"/>
  <c r="J2191" i="11" s="1"/>
  <c r="H2192" i="11"/>
  <c r="I2192" i="11" s="1"/>
  <c r="J2192" i="11" s="1"/>
  <c r="H2193" i="11"/>
  <c r="I2193" i="11" s="1"/>
  <c r="J2193" i="11" s="1"/>
  <c r="E2193" i="11" s="1"/>
  <c r="H2194" i="11"/>
  <c r="I2194" i="11" s="1"/>
  <c r="J2194" i="11" s="1"/>
  <c r="H2195" i="11"/>
  <c r="I2195" i="11" s="1"/>
  <c r="J2195" i="11" s="1"/>
  <c r="H2196" i="11"/>
  <c r="I2196" i="11" s="1"/>
  <c r="J2196" i="11" s="1"/>
  <c r="H2197" i="11"/>
  <c r="I2197" i="11" s="1"/>
  <c r="J2197" i="11" s="1"/>
  <c r="E2197" i="11" s="1"/>
  <c r="H2198" i="11"/>
  <c r="I2198" i="11" s="1"/>
  <c r="J2198" i="11" s="1"/>
  <c r="B2198" i="11" s="1"/>
  <c r="H2199" i="11"/>
  <c r="I2199" i="11" s="1"/>
  <c r="J2199" i="11" s="1"/>
  <c r="H2200" i="11"/>
  <c r="I2200" i="11" s="1"/>
  <c r="J2200" i="11" s="1"/>
  <c r="H2201" i="11"/>
  <c r="I2201" i="11" s="1"/>
  <c r="J2201" i="11" s="1"/>
  <c r="C2201" i="11" s="1"/>
  <c r="H2202" i="11"/>
  <c r="I2202" i="11" s="1"/>
  <c r="J2202" i="11" s="1"/>
  <c r="H2203" i="11"/>
  <c r="I2203" i="11" s="1"/>
  <c r="J2203" i="11" s="1"/>
  <c r="H2204" i="11"/>
  <c r="I2204" i="11" s="1"/>
  <c r="J2204" i="11" s="1"/>
  <c r="H2205" i="11"/>
  <c r="I2205" i="11" s="1"/>
  <c r="J2205" i="11" s="1"/>
  <c r="H2206" i="11"/>
  <c r="I2206" i="11" s="1"/>
  <c r="J2206" i="11" s="1"/>
  <c r="H2207" i="11"/>
  <c r="I2207" i="11" s="1"/>
  <c r="J2207" i="11" s="1"/>
  <c r="H2208" i="11"/>
  <c r="I2208" i="11" s="1"/>
  <c r="J2208" i="11" s="1"/>
  <c r="H2209" i="11"/>
  <c r="I2209" i="11" s="1"/>
  <c r="J2209" i="11" s="1"/>
  <c r="H2210" i="11"/>
  <c r="I2210" i="11" s="1"/>
  <c r="J2210" i="11" s="1"/>
  <c r="H2211" i="11"/>
  <c r="I2211" i="11" s="1"/>
  <c r="J2211" i="11" s="1"/>
  <c r="B2211" i="11" s="1"/>
  <c r="H2212" i="11"/>
  <c r="I2212" i="11" s="1"/>
  <c r="J2212" i="11" s="1"/>
  <c r="H2213" i="11"/>
  <c r="I2213" i="11" s="1"/>
  <c r="J2213" i="11" s="1"/>
  <c r="H2214" i="11"/>
  <c r="I2214" i="11" s="1"/>
  <c r="J2214" i="11" s="1"/>
  <c r="H2215" i="11"/>
  <c r="I2215" i="11" s="1"/>
  <c r="J2215" i="11" s="1"/>
  <c r="B2215" i="11" s="1"/>
  <c r="H2216" i="11"/>
  <c r="I2216" i="11" s="1"/>
  <c r="J2216" i="11" s="1"/>
  <c r="H2217" i="11"/>
  <c r="I2217" i="11" s="1"/>
  <c r="J2217" i="11" s="1"/>
  <c r="H2218" i="11"/>
  <c r="I2218" i="11" s="1"/>
  <c r="J2218" i="11" s="1"/>
  <c r="H2219" i="11"/>
  <c r="I2219" i="11" s="1"/>
  <c r="J2219" i="11" s="1"/>
  <c r="H2220" i="11"/>
  <c r="I2220" i="11" s="1"/>
  <c r="J2220" i="11" s="1"/>
  <c r="H2221" i="11"/>
  <c r="I2221" i="11" s="1"/>
  <c r="J2221" i="11" s="1"/>
  <c r="H2222" i="11"/>
  <c r="I2222" i="11" s="1"/>
  <c r="J2222" i="11" s="1"/>
  <c r="H2223" i="11"/>
  <c r="I2223" i="11" s="1"/>
  <c r="J2223" i="11" s="1"/>
  <c r="H2224" i="11"/>
  <c r="I2224" i="11" s="1"/>
  <c r="J2224" i="11" s="1"/>
  <c r="H2225" i="11"/>
  <c r="I2225" i="11" s="1"/>
  <c r="J2225" i="11" s="1"/>
  <c r="H2226" i="11"/>
  <c r="I2226" i="11" s="1"/>
  <c r="J2226" i="11" s="1"/>
  <c r="H2227" i="11"/>
  <c r="I2227" i="11" s="1"/>
  <c r="J2227" i="11" s="1"/>
  <c r="E2227" i="11" s="1"/>
  <c r="H2228" i="11"/>
  <c r="I2228" i="11" s="1"/>
  <c r="J2228" i="11" s="1"/>
  <c r="H2229" i="11"/>
  <c r="I2229" i="11" s="1"/>
  <c r="J2229" i="11" s="1"/>
  <c r="F2229" i="11" s="1"/>
  <c r="H2230" i="11"/>
  <c r="I2230" i="11" s="1"/>
  <c r="J2230" i="11" s="1"/>
  <c r="H2231" i="11"/>
  <c r="I2231" i="11" s="1"/>
  <c r="J2231" i="11" s="1"/>
  <c r="H2232" i="11"/>
  <c r="I2232" i="11" s="1"/>
  <c r="J2232" i="11" s="1"/>
  <c r="H2233" i="11"/>
  <c r="I2233" i="11" s="1"/>
  <c r="J2233" i="11" s="1"/>
  <c r="E2233" i="11" s="1"/>
  <c r="H2234" i="11"/>
  <c r="I2234" i="11" s="1"/>
  <c r="J2234" i="11" s="1"/>
  <c r="H2235" i="11"/>
  <c r="I2235" i="11" s="1"/>
  <c r="J2235" i="11" s="1"/>
  <c r="H2236" i="11"/>
  <c r="I2236" i="11" s="1"/>
  <c r="J2236" i="11" s="1"/>
  <c r="H2237" i="11"/>
  <c r="I2237" i="11" s="1"/>
  <c r="J2237" i="11" s="1"/>
  <c r="H2238" i="11"/>
  <c r="I2238" i="11" s="1"/>
  <c r="J2238" i="11" s="1"/>
  <c r="B2238" i="11" s="1"/>
  <c r="H2239" i="11"/>
  <c r="I2239" i="11" s="1"/>
  <c r="J2239" i="11" s="1"/>
  <c r="H2240" i="11"/>
  <c r="I2240" i="11" s="1"/>
  <c r="J2240" i="11" s="1"/>
  <c r="H2241" i="11"/>
  <c r="I2241" i="11" s="1"/>
  <c r="J2241" i="11" s="1"/>
  <c r="C2241" i="11" s="1"/>
  <c r="H2242" i="11"/>
  <c r="I2242" i="11" s="1"/>
  <c r="J2242" i="11" s="1"/>
  <c r="H4476" i="11"/>
  <c r="I4476" i="11" s="1"/>
  <c r="J4476" i="11" s="1"/>
  <c r="H4477" i="11"/>
  <c r="I4477" i="11" s="1"/>
  <c r="J4477" i="11" s="1"/>
  <c r="C4477" i="11" s="1"/>
  <c r="H4478" i="11"/>
  <c r="I4478" i="11" s="1"/>
  <c r="J4478" i="11" s="1"/>
  <c r="H4479" i="11"/>
  <c r="I4479" i="11" s="1"/>
  <c r="J4479" i="11" s="1"/>
  <c r="B4479" i="11" s="1"/>
  <c r="H4480" i="11"/>
  <c r="I4480" i="11" s="1"/>
  <c r="J4480" i="11" s="1"/>
  <c r="H4481" i="11"/>
  <c r="I4481" i="11" s="1"/>
  <c r="J4481" i="11" s="1"/>
  <c r="H4482" i="11"/>
  <c r="I4482" i="11" s="1"/>
  <c r="J4482" i="11" s="1"/>
  <c r="H4483" i="11"/>
  <c r="I4483" i="11" s="1"/>
  <c r="J4483" i="11" s="1"/>
  <c r="H4484" i="11"/>
  <c r="I4484" i="11" s="1"/>
  <c r="J4484" i="11" s="1"/>
  <c r="F4484" i="11" s="1"/>
  <c r="H4485" i="11"/>
  <c r="I4485" i="11" s="1"/>
  <c r="J4485" i="11" s="1"/>
  <c r="B4485" i="11" s="1"/>
  <c r="H4486" i="11"/>
  <c r="I4486" i="11" s="1"/>
  <c r="J4486" i="11" s="1"/>
  <c r="H4487" i="11"/>
  <c r="I4487" i="11" s="1"/>
  <c r="J4487" i="11" s="1"/>
  <c r="H4488" i="11"/>
  <c r="I4488" i="11" s="1"/>
  <c r="J4488" i="11" s="1"/>
  <c r="C4488" i="11" s="1"/>
  <c r="H4489" i="11"/>
  <c r="I4489" i="11" s="1"/>
  <c r="J4489" i="11" s="1"/>
  <c r="H4490" i="11"/>
  <c r="I4490" i="11" s="1"/>
  <c r="J4490" i="11" s="1"/>
  <c r="H4491" i="11"/>
  <c r="I4491" i="11" s="1"/>
  <c r="J4491" i="11" s="1"/>
  <c r="H4492" i="11"/>
  <c r="I4492" i="11" s="1"/>
  <c r="J4492" i="11" s="1"/>
  <c r="H4493" i="11"/>
  <c r="I4493" i="11" s="1"/>
  <c r="J4493" i="11" s="1"/>
  <c r="E4493" i="11" s="1"/>
  <c r="H4494" i="11"/>
  <c r="I4494" i="11" s="1"/>
  <c r="J4494" i="11" s="1"/>
  <c r="C4494" i="11" s="1"/>
  <c r="H4495" i="11"/>
  <c r="I4495" i="11" s="1"/>
  <c r="J4495" i="11" s="1"/>
  <c r="D4495" i="11" s="1"/>
  <c r="H4496" i="11"/>
  <c r="I4496" i="11" s="1"/>
  <c r="J4496" i="11" s="1"/>
  <c r="H4497" i="11"/>
  <c r="I4497" i="11" s="1"/>
  <c r="J4497" i="11" s="1"/>
  <c r="D4497" i="11" s="1"/>
  <c r="H4498" i="11"/>
  <c r="I4498" i="11" s="1"/>
  <c r="J4498" i="11" s="1"/>
  <c r="H4499" i="11"/>
  <c r="I4499" i="11" s="1"/>
  <c r="J4499" i="11" s="1"/>
  <c r="C4499" i="11" s="1"/>
  <c r="H4500" i="11"/>
  <c r="I4500" i="11" s="1"/>
  <c r="J4500" i="11" s="1"/>
  <c r="H4501" i="11"/>
  <c r="I4501" i="11" s="1"/>
  <c r="J4501" i="11" s="1"/>
  <c r="H4502" i="11"/>
  <c r="I4502" i="11" s="1"/>
  <c r="J4502" i="11" s="1"/>
  <c r="F4502" i="11" s="1"/>
  <c r="H4503" i="11"/>
  <c r="I4503" i="11" s="1"/>
  <c r="J4503" i="11" s="1"/>
  <c r="H4504" i="11"/>
  <c r="I4504" i="11" s="1"/>
  <c r="J4504" i="11" s="1"/>
  <c r="H4505" i="11"/>
  <c r="I4505" i="11" s="1"/>
  <c r="J4505" i="11" s="1"/>
  <c r="H4506" i="11"/>
  <c r="I4506" i="11" s="1"/>
  <c r="J4506" i="11" s="1"/>
  <c r="H4507" i="11"/>
  <c r="I4507" i="11" s="1"/>
  <c r="J4507" i="11" s="1"/>
  <c r="H4508" i="11"/>
  <c r="I4508" i="11" s="1"/>
  <c r="J4508" i="11" s="1"/>
  <c r="C4508" i="11" s="1"/>
  <c r="H4509" i="11"/>
  <c r="I4509" i="11" s="1"/>
  <c r="J4509" i="11" s="1"/>
  <c r="H4510" i="11"/>
  <c r="I4510" i="11" s="1"/>
  <c r="J4510" i="11" s="1"/>
  <c r="H4511" i="11"/>
  <c r="I4511" i="11" s="1"/>
  <c r="J4511" i="11" s="1"/>
  <c r="E4511" i="11" s="1"/>
  <c r="H4512" i="11"/>
  <c r="I4512" i="11" s="1"/>
  <c r="J4512" i="11" s="1"/>
  <c r="H4513" i="11"/>
  <c r="I4513" i="11" s="1"/>
  <c r="J4513" i="11" s="1"/>
  <c r="B4513" i="11" s="1"/>
  <c r="H4514" i="11"/>
  <c r="I4514" i="11" s="1"/>
  <c r="J4514" i="11" s="1"/>
  <c r="H4515" i="11"/>
  <c r="I4515" i="11" s="1"/>
  <c r="J4515" i="11" s="1"/>
  <c r="D4515" i="11" s="1"/>
  <c r="H4516" i="11"/>
  <c r="I4516" i="11" s="1"/>
  <c r="J4516" i="11" s="1"/>
  <c r="H4517" i="11"/>
  <c r="I4517" i="11" s="1"/>
  <c r="J4517" i="11" s="1"/>
  <c r="H4518" i="11"/>
  <c r="I4518" i="11" s="1"/>
  <c r="J4518" i="11" s="1"/>
  <c r="H4519" i="11"/>
  <c r="I4519" i="11" s="1"/>
  <c r="J4519" i="11" s="1"/>
  <c r="H4520" i="11"/>
  <c r="I4520" i="11" s="1"/>
  <c r="J4520" i="11" s="1"/>
  <c r="H4521" i="11"/>
  <c r="I4521" i="11" s="1"/>
  <c r="J4521" i="11" s="1"/>
  <c r="E4521" i="11" s="1"/>
  <c r="H4522" i="11"/>
  <c r="I4522" i="11" s="1"/>
  <c r="J4522" i="11" s="1"/>
  <c r="B4522" i="11" s="1"/>
  <c r="H4523" i="11"/>
  <c r="I4523" i="11" s="1"/>
  <c r="J4523" i="11" s="1"/>
  <c r="H4524" i="11"/>
  <c r="I4524" i="11" s="1"/>
  <c r="J4524" i="11" s="1"/>
  <c r="H4525" i="11"/>
  <c r="I4525" i="11" s="1"/>
  <c r="J4525" i="11" s="1"/>
  <c r="H4526" i="11"/>
  <c r="I4526" i="11" s="1"/>
  <c r="J4526" i="11" s="1"/>
  <c r="C4526" i="11" s="1"/>
  <c r="Y4526" i="11"/>
  <c r="Y4525" i="11"/>
  <c r="Y4524" i="11"/>
  <c r="Y4523" i="11"/>
  <c r="Y4522" i="11"/>
  <c r="Y4520" i="11"/>
  <c r="Y4519" i="11"/>
  <c r="Y4518" i="11"/>
  <c r="Y4517" i="11"/>
  <c r="Y4516" i="11"/>
  <c r="Y4514" i="11"/>
  <c r="Y4513" i="11"/>
  <c r="Y4512" i="11"/>
  <c r="Y4511" i="11"/>
  <c r="Y4510" i="11"/>
  <c r="Y4508" i="11"/>
  <c r="Y4507" i="11"/>
  <c r="Y4506" i="11"/>
  <c r="Y4505" i="11"/>
  <c r="Y4504" i="11"/>
  <c r="Y4502" i="11"/>
  <c r="Y4501" i="11"/>
  <c r="Y4500" i="11"/>
  <c r="Y4499" i="11"/>
  <c r="Y4498" i="11"/>
  <c r="Y4496" i="11"/>
  <c r="Y4495" i="11"/>
  <c r="Y4494" i="11"/>
  <c r="Y4493" i="11"/>
  <c r="Y4492" i="11"/>
  <c r="Y4490" i="11"/>
  <c r="Y4489" i="11"/>
  <c r="Y4488" i="11"/>
  <c r="Y4487" i="11"/>
  <c r="Y4483" i="11"/>
  <c r="Y4480" i="11"/>
  <c r="Y4479" i="11"/>
  <c r="Y4477" i="11"/>
  <c r="Y2242" i="11"/>
  <c r="Y2241" i="11"/>
  <c r="Y2240" i="11"/>
  <c r="Y2239" i="11"/>
  <c r="Y2238" i="11"/>
  <c r="Y2237" i="11"/>
  <c r="Y2236" i="11"/>
  <c r="Y2235" i="11"/>
  <c r="Y2234" i="11"/>
  <c r="Y2233" i="11"/>
  <c r="Y2231" i="11"/>
  <c r="Y2230" i="11"/>
  <c r="Y2229" i="11"/>
  <c r="Y2228" i="11"/>
  <c r="Y2227" i="11"/>
  <c r="Y2226" i="11"/>
  <c r="Y2225" i="11"/>
  <c r="Y2223" i="11"/>
  <c r="Y2222" i="11"/>
  <c r="Y2221" i="11"/>
  <c r="Y2220" i="11"/>
  <c r="Y2219" i="11"/>
  <c r="Y2218" i="11"/>
  <c r="Y2217" i="11"/>
  <c r="Y2215" i="11"/>
  <c r="Y2214" i="11"/>
  <c r="Y2213" i="11"/>
  <c r="Y2212" i="11"/>
  <c r="Y2211" i="11"/>
  <c r="Y2209" i="11"/>
  <c r="Y2208" i="11"/>
  <c r="Y2207" i="11"/>
  <c r="Y2206" i="11"/>
  <c r="Y2205" i="11"/>
  <c r="Y2204" i="11"/>
  <c r="Y2202" i="11"/>
  <c r="Y2201" i="11"/>
  <c r="Y2200" i="11"/>
  <c r="Y2199" i="11"/>
  <c r="Y2198" i="11"/>
  <c r="Y2196" i="11"/>
  <c r="Y2193" i="11"/>
  <c r="Y2191" i="11"/>
  <c r="Y2189" i="11"/>
  <c r="Y2187" i="11"/>
  <c r="Y2185" i="11"/>
  <c r="Y2183" i="11"/>
  <c r="Y2181" i="11"/>
  <c r="Y2179" i="11"/>
  <c r="Y2177" i="11"/>
  <c r="Y2175" i="11"/>
  <c r="Y2173" i="11"/>
  <c r="Y2171" i="11"/>
  <c r="Y2169" i="11"/>
  <c r="Y2167" i="11"/>
  <c r="Y2165" i="11"/>
  <c r="Y2163" i="11"/>
  <c r="Y2161" i="11"/>
  <c r="Y2159" i="11"/>
  <c r="Y2157" i="11"/>
  <c r="Y2155" i="11"/>
  <c r="Y2153" i="11"/>
  <c r="Y2151" i="11"/>
  <c r="Y2149" i="11"/>
  <c r="Y2147" i="11"/>
  <c r="Y2145" i="11"/>
  <c r="Y2143" i="11"/>
  <c r="Y2141" i="11"/>
  <c r="Y2139" i="11"/>
  <c r="Y2137" i="11"/>
  <c r="Y2135" i="11"/>
  <c r="Y2133" i="11"/>
  <c r="Y2131" i="11"/>
  <c r="Y2129" i="11"/>
  <c r="Y2127" i="11"/>
  <c r="Y2125" i="11"/>
  <c r="Y2123" i="11"/>
  <c r="Y2121" i="11"/>
  <c r="Y2119" i="11"/>
  <c r="Y2117" i="11"/>
  <c r="Y2115" i="11"/>
  <c r="Y2113" i="11"/>
  <c r="Y2111" i="11"/>
  <c r="Y2109" i="11"/>
  <c r="Y2107" i="11"/>
  <c r="Y2103" i="11"/>
  <c r="Y2102" i="11"/>
  <c r="Y2101" i="11"/>
  <c r="Y2099" i="11"/>
  <c r="Y2098" i="11"/>
  <c r="Y2096" i="11"/>
  <c r="Y2095" i="11"/>
  <c r="Y2094" i="11"/>
  <c r="Y2090" i="11"/>
  <c r="Y2088" i="11"/>
  <c r="Y2086" i="11"/>
  <c r="Y2083" i="11"/>
  <c r="Y2081" i="11"/>
  <c r="Y2080" i="11"/>
  <c r="Y2079" i="11"/>
  <c r="Y2078" i="11"/>
  <c r="Y2075" i="11"/>
  <c r="Y2074" i="11"/>
  <c r="Y2072" i="11"/>
  <c r="Y2071" i="11"/>
  <c r="Y2069" i="11"/>
  <c r="Y2066" i="11"/>
  <c r="Y2065" i="11"/>
  <c r="Y2064" i="11"/>
  <c r="Y2063" i="11"/>
  <c r="Y2062" i="11"/>
  <c r="Y2061" i="11"/>
  <c r="Y2060" i="11"/>
  <c r="Y2059" i="11"/>
  <c r="Y2058" i="11"/>
  <c r="Y2057" i="11"/>
  <c r="Y2054" i="11"/>
  <c r="Y2053" i="11"/>
  <c r="Y2052" i="11"/>
  <c r="Y2050" i="11"/>
  <c r="Y2049" i="11"/>
  <c r="Y2048" i="11"/>
  <c r="Y2046" i="11"/>
  <c r="Y2045" i="11"/>
  <c r="Y2038" i="11"/>
  <c r="Y2026" i="11"/>
  <c r="Y2025" i="11"/>
  <c r="Y2024" i="11"/>
  <c r="Y2022" i="11"/>
  <c r="Y2021" i="11"/>
  <c r="Y2020" i="11"/>
  <c r="Y2018" i="11"/>
  <c r="Y2017" i="11"/>
  <c r="Y2016" i="11"/>
  <c r="Y2014" i="11"/>
  <c r="Y2013" i="11"/>
  <c r="Y2012" i="11"/>
  <c r="Y2010" i="11"/>
  <c r="Y2009" i="11"/>
  <c r="Y2008" i="11"/>
  <c r="Y2006" i="11"/>
  <c r="Y2005" i="11"/>
  <c r="Y2004" i="11"/>
  <c r="Y2002" i="11"/>
  <c r="Y2001" i="11"/>
  <c r="Y2000" i="11"/>
  <c r="Y1998" i="11"/>
  <c r="Y1997" i="11"/>
  <c r="Y1996" i="11"/>
  <c r="Y1994" i="11"/>
  <c r="Y1993" i="11"/>
  <c r="Y1992" i="11"/>
  <c r="Y1990" i="11"/>
  <c r="Y1989" i="11"/>
  <c r="Y1988" i="11"/>
  <c r="Y1986" i="11"/>
  <c r="Y1985" i="11"/>
  <c r="Y1984" i="11"/>
  <c r="Y1982" i="11"/>
  <c r="Y1981" i="11"/>
  <c r="Y1980" i="11"/>
  <c r="Y1978" i="11"/>
  <c r="Y1977" i="11"/>
  <c r="Y1976" i="11"/>
  <c r="Y1974" i="11"/>
  <c r="Y1973" i="11"/>
  <c r="Y1972" i="11"/>
  <c r="Y1970" i="11"/>
  <c r="Y1969" i="11"/>
  <c r="Y1968" i="11"/>
  <c r="Y1966" i="11"/>
  <c r="Y1965" i="11"/>
  <c r="Y1964" i="11"/>
  <c r="Y1962" i="11"/>
  <c r="Y1961" i="11"/>
  <c r="Y1960" i="11"/>
  <c r="Y1958" i="11"/>
  <c r="Y1957" i="11"/>
  <c r="Y1956" i="11"/>
  <c r="Y1954" i="11"/>
  <c r="Y1953" i="11"/>
  <c r="Y1952" i="11"/>
  <c r="Y1950" i="11"/>
  <c r="Y1949" i="11"/>
  <c r="Y1948" i="11"/>
  <c r="Y1945" i="11"/>
  <c r="Y1944" i="11"/>
  <c r="Y1943" i="11"/>
  <c r="Y1942" i="11"/>
  <c r="Y1941" i="11"/>
  <c r="Y1940" i="11"/>
  <c r="Y1938" i="11"/>
  <c r="Y1937" i="11"/>
  <c r="Y1936" i="11"/>
  <c r="Y1935" i="11"/>
  <c r="Y1934" i="11"/>
  <c r="Y1933" i="11"/>
  <c r="Y1931" i="11"/>
  <c r="Y1930" i="11"/>
  <c r="Y1929" i="11"/>
  <c r="Y1928" i="11"/>
  <c r="Y1927" i="11"/>
  <c r="Y1926" i="11"/>
  <c r="Y1924" i="11"/>
  <c r="Y1923" i="11"/>
  <c r="Y1922" i="11"/>
  <c r="Y1921" i="11"/>
  <c r="Y1920" i="11"/>
  <c r="Y1919" i="11"/>
  <c r="Y1917" i="11"/>
  <c r="Y1916" i="11"/>
  <c r="Y1915" i="11"/>
  <c r="Y1914" i="11"/>
  <c r="Y1913" i="11"/>
  <c r="Y1912" i="11"/>
  <c r="Y1910" i="11"/>
  <c r="Y1909" i="11"/>
  <c r="Y1908" i="11"/>
  <c r="Y1907" i="11"/>
  <c r="Y1906" i="11"/>
  <c r="Y1905" i="11"/>
  <c r="Y1903" i="11"/>
  <c r="Y1902" i="11"/>
  <c r="Y1901" i="11"/>
  <c r="Y1900" i="11"/>
  <c r="Y1899" i="11"/>
  <c r="Y1898" i="11"/>
  <c r="Y1896" i="11"/>
  <c r="Y1895" i="11"/>
  <c r="Y1894" i="11"/>
  <c r="Y1893" i="11"/>
  <c r="Y1892" i="11"/>
  <c r="Y1891" i="11"/>
  <c r="Y1889" i="11"/>
  <c r="Y1888" i="11"/>
  <c r="Y1887" i="11"/>
  <c r="Y1886" i="11"/>
  <c r="Y1885" i="11"/>
  <c r="Y1884" i="11"/>
  <c r="Y1882" i="11"/>
  <c r="Y1881" i="11"/>
  <c r="Y1880" i="11"/>
  <c r="Y1879" i="11"/>
  <c r="Y1878" i="11"/>
  <c r="Y1877" i="11"/>
  <c r="Y1875" i="11"/>
  <c r="Y1874" i="11"/>
  <c r="Y1873" i="11"/>
  <c r="Y1872" i="11"/>
  <c r="Y1871" i="11"/>
  <c r="Y1870" i="11"/>
  <c r="Y1866" i="11"/>
  <c r="Y1865" i="11"/>
  <c r="Y1864" i="11"/>
  <c r="Y1863" i="11"/>
  <c r="Y1861" i="11"/>
  <c r="Y1860" i="11"/>
  <c r="Y1859" i="11"/>
  <c r="Y1858" i="11"/>
  <c r="Y1856" i="11"/>
  <c r="Y1855" i="11"/>
  <c r="Y1854" i="11"/>
  <c r="Y1853" i="11"/>
  <c r="Y1849" i="11"/>
  <c r="Y1848" i="11"/>
  <c r="Y1847" i="11"/>
  <c r="Y1846" i="11"/>
  <c r="Y1845" i="11"/>
  <c r="Y1844" i="11"/>
  <c r="Y1841" i="11"/>
  <c r="Y1839" i="11"/>
  <c r="Y1837" i="11"/>
  <c r="Y1836" i="11"/>
  <c r="Y1834" i="11"/>
  <c r="Y1833" i="11"/>
  <c r="Y1832" i="11"/>
  <c r="Y1831" i="11"/>
  <c r="Y1830" i="11"/>
  <c r="Y1828" i="11"/>
  <c r="Y1827" i="11"/>
  <c r="Y1826" i="11"/>
  <c r="Y1825" i="11"/>
  <c r="Y1824" i="11"/>
  <c r="Y1823" i="11"/>
  <c r="Y1819" i="11"/>
  <c r="Y1818" i="11"/>
  <c r="Y1816" i="11"/>
  <c r="Y1815" i="11"/>
  <c r="Y1814" i="11"/>
  <c r="Y1813" i="11"/>
  <c r="Y1812" i="11"/>
  <c r="Y1811" i="11"/>
  <c r="Y1809" i="11"/>
  <c r="Y1808" i="11"/>
  <c r="Y1807" i="11"/>
  <c r="Y1806" i="11"/>
  <c r="Y1804" i="11"/>
  <c r="Y1803" i="11"/>
  <c r="Y1802" i="11"/>
  <c r="Y1801" i="11"/>
  <c r="Y1798" i="11"/>
  <c r="Y1797" i="11"/>
  <c r="Y1795" i="11"/>
  <c r="Y1794" i="11"/>
  <c r="Y1793" i="11"/>
  <c r="Y1792" i="11"/>
  <c r="Y1790" i="11"/>
  <c r="Y1789" i="11"/>
  <c r="Y1788" i="11"/>
  <c r="Y1786" i="11"/>
  <c r="Y1785" i="11"/>
  <c r="Y1784" i="11"/>
  <c r="Y1780" i="11"/>
  <c r="Y1778" i="11"/>
  <c r="Y1777" i="11"/>
  <c r="Y1775" i="11"/>
  <c r="Y1774" i="11"/>
  <c r="Y1773" i="11"/>
  <c r="Y1772" i="11"/>
  <c r="Y1771" i="11"/>
  <c r="Y1770" i="11"/>
  <c r="Y1769" i="11"/>
  <c r="Y1768" i="11"/>
  <c r="Y1767" i="11"/>
  <c r="Y1766" i="11"/>
  <c r="Y1765" i="11"/>
  <c r="Y1764" i="11"/>
  <c r="Y1763" i="11"/>
  <c r="Y1762" i="11"/>
  <c r="Y1760" i="11"/>
  <c r="Y1759" i="11"/>
  <c r="Y1758" i="11"/>
  <c r="Y1757" i="11"/>
  <c r="Y1756" i="11"/>
  <c r="Y1755" i="11"/>
  <c r="Y1754" i="11"/>
  <c r="Y1753" i="11"/>
  <c r="Y1752" i="11"/>
  <c r="Y1751" i="11"/>
  <c r="Y1750" i="11"/>
  <c r="Y1749" i="11"/>
  <c r="Y1748" i="11"/>
  <c r="Y1746" i="11"/>
  <c r="Y1745" i="11"/>
  <c r="Y1744" i="11"/>
  <c r="Y1743" i="11"/>
  <c r="Y1742" i="11"/>
  <c r="Y1741" i="11"/>
  <c r="Y1740" i="11"/>
  <c r="Y1739" i="11"/>
  <c r="Y1738" i="11"/>
  <c r="Y1737" i="11"/>
  <c r="Y1736" i="11"/>
  <c r="Y1735" i="11"/>
  <c r="Y1734" i="11"/>
  <c r="Y1732" i="11"/>
  <c r="Y1731" i="11"/>
  <c r="Y1730" i="11"/>
  <c r="Y1729" i="11"/>
  <c r="Y1728" i="11"/>
  <c r="Y1727" i="11"/>
  <c r="Y1726" i="11"/>
  <c r="Y1725" i="11"/>
  <c r="Y1724" i="11"/>
  <c r="Y1723" i="11"/>
  <c r="Y1722" i="11"/>
  <c r="Y1721" i="11"/>
  <c r="Y1720" i="11"/>
  <c r="Y1718" i="11"/>
  <c r="Y1717" i="11"/>
  <c r="Y1716" i="11"/>
  <c r="Y1715" i="11"/>
  <c r="Y1714" i="11"/>
  <c r="Y1713" i="11"/>
  <c r="Y1712" i="11"/>
  <c r="Y1711" i="11"/>
  <c r="Y1710" i="11"/>
  <c r="Y1709" i="11"/>
  <c r="Y1708" i="11"/>
  <c r="Y1707" i="11"/>
  <c r="Y1704" i="11"/>
  <c r="Y1703" i="11"/>
  <c r="Y1701" i="11"/>
  <c r="Y1700" i="11"/>
  <c r="Y1698" i="11"/>
  <c r="Y1696" i="11"/>
  <c r="Y1695" i="11"/>
  <c r="Y1694" i="11"/>
  <c r="Y1692" i="11"/>
  <c r="Y1691" i="11"/>
  <c r="Y1690" i="11"/>
  <c r="Y1684" i="11"/>
  <c r="Y1683" i="11"/>
  <c r="Y1681" i="11"/>
  <c r="Y1679" i="11"/>
  <c r="Y1678" i="11"/>
  <c r="Y1677" i="11"/>
  <c r="Y1675" i="11"/>
  <c r="Y1674" i="11"/>
  <c r="Y1672" i="11"/>
  <c r="Y1670" i="11"/>
  <c r="Y1669" i="11"/>
  <c r="Y1668" i="11"/>
  <c r="Y1666" i="11"/>
  <c r="Y1664" i="11"/>
  <c r="Y1663" i="11"/>
  <c r="Y1662" i="11"/>
  <c r="Y1661" i="11"/>
  <c r="Y1659" i="11"/>
  <c r="Y1658" i="11"/>
  <c r="Y1656" i="11"/>
  <c r="Y1655" i="11"/>
  <c r="Y1653" i="11"/>
  <c r="Y1652" i="11"/>
  <c r="Y1651" i="11"/>
  <c r="Y1650" i="11"/>
  <c r="Y1649" i="11"/>
  <c r="Y1648" i="11"/>
  <c r="Y1647" i="11"/>
  <c r="Y1646" i="11"/>
  <c r="Y1645" i="11"/>
  <c r="Y1643" i="11"/>
  <c r="Y1642" i="11"/>
  <c r="Y1640" i="11"/>
  <c r="Y1639" i="11"/>
  <c r="Y1637" i="11"/>
  <c r="Y1636" i="11"/>
  <c r="Y1634" i="11"/>
  <c r="Y1633" i="11"/>
  <c r="Y1630" i="11"/>
  <c r="Y1629" i="11"/>
  <c r="Y1627" i="11"/>
  <c r="Y1625" i="11"/>
  <c r="Y1623" i="11"/>
  <c r="Y1622" i="11"/>
  <c r="Y1621" i="11"/>
  <c r="Y1619" i="11"/>
  <c r="Y1617" i="11"/>
  <c r="Y1615" i="11"/>
  <c r="Y1613" i="11"/>
  <c r="Y1612" i="11"/>
  <c r="Y1610" i="11"/>
  <c r="Y1609" i="11"/>
  <c r="Y1608" i="11"/>
  <c r="Y1606" i="11"/>
  <c r="Y1605" i="11"/>
  <c r="Y1604" i="11"/>
  <c r="Y1602" i="11"/>
  <c r="Y1601" i="11"/>
  <c r="Y1600" i="11"/>
  <c r="Y1595" i="11"/>
  <c r="Y1594" i="11"/>
  <c r="Y1592" i="11"/>
  <c r="Y1591" i="11"/>
  <c r="Y1590" i="11"/>
  <c r="Y1589" i="11"/>
  <c r="Y1588" i="11"/>
  <c r="Y1587" i="11"/>
  <c r="Y1585" i="11"/>
  <c r="Y1584" i="11"/>
  <c r="Y1583" i="11"/>
  <c r="Y1582" i="11"/>
  <c r="Y1581" i="11"/>
  <c r="Y1580" i="11"/>
  <c r="Y1578" i="11"/>
  <c r="Y1576" i="11"/>
  <c r="Y1574" i="11"/>
  <c r="Y1573" i="11"/>
  <c r="Y1571" i="11"/>
  <c r="Y1569" i="11"/>
  <c r="Y1568" i="11"/>
  <c r="Y1567" i="11"/>
  <c r="Y1565" i="11"/>
  <c r="Y1564" i="11"/>
  <c r="Y1563" i="11"/>
  <c r="Y1561" i="11"/>
  <c r="Y1559" i="11"/>
  <c r="Y1558" i="11"/>
  <c r="Y1557" i="11"/>
  <c r="Y1556" i="11"/>
  <c r="Y1555" i="11"/>
  <c r="Y1554" i="11"/>
  <c r="Y1553" i="11"/>
  <c r="Y1551" i="11"/>
  <c r="Y1550" i="11"/>
  <c r="Y1549" i="11"/>
  <c r="Y1548" i="11"/>
  <c r="Y1547" i="11"/>
  <c r="Y1545" i="11"/>
  <c r="Y1543" i="11"/>
  <c r="Y1539" i="11"/>
  <c r="Y1537" i="11"/>
  <c r="Y1535" i="11"/>
  <c r="Y1533" i="11"/>
  <c r="Y1532" i="11"/>
  <c r="Y1529" i="11"/>
  <c r="Y1527" i="11"/>
  <c r="Y1526" i="11"/>
  <c r="Y1525" i="11"/>
  <c r="Y1524" i="11"/>
  <c r="Y1522" i="11"/>
  <c r="Y1521" i="11"/>
  <c r="Y1520" i="11"/>
  <c r="Y1519" i="11"/>
  <c r="Y1517" i="11"/>
  <c r="Y1516" i="11"/>
  <c r="Y1515" i="11"/>
  <c r="Y1514" i="11"/>
  <c r="Y1512" i="11"/>
  <c r="Y1511" i="11"/>
  <c r="Y1510" i="11"/>
  <c r="Y1509" i="11"/>
  <c r="Y1507" i="11"/>
  <c r="Y1505" i="11"/>
  <c r="Y1504" i="11"/>
  <c r="Y1503" i="11"/>
  <c r="Y1501" i="11"/>
  <c r="Y1500" i="11"/>
  <c r="Y1499" i="11"/>
  <c r="Y1498" i="11"/>
  <c r="Y1497" i="11"/>
  <c r="Y1495" i="11"/>
  <c r="Y1494" i="11"/>
  <c r="Y1493" i="11"/>
  <c r="Y1492" i="11"/>
  <c r="Y1491" i="11"/>
  <c r="Y1489" i="11"/>
  <c r="Y1483" i="11"/>
  <c r="Y1481" i="11"/>
  <c r="Y1478" i="11"/>
  <c r="Y1476" i="11"/>
  <c r="Y1474" i="11"/>
  <c r="Y1473" i="11"/>
  <c r="Y1471" i="11"/>
  <c r="Y1470" i="11"/>
  <c r="Y1469" i="11"/>
  <c r="Y1467" i="11"/>
  <c r="Y1465" i="11"/>
  <c r="Y1463" i="11"/>
  <c r="Y1461" i="11"/>
  <c r="Y1459" i="11"/>
  <c r="Y1458" i="11"/>
  <c r="Y1452" i="11"/>
  <c r="Y1442" i="11"/>
  <c r="Y1440" i="11"/>
  <c r="Y1437" i="11"/>
  <c r="Y1425" i="11"/>
  <c r="Y1418" i="11"/>
  <c r="Y1414" i="11"/>
  <c r="Y1411" i="11"/>
  <c r="Y1404" i="11"/>
  <c r="Y1397" i="11"/>
  <c r="Y1395" i="11"/>
  <c r="Y1392" i="11"/>
  <c r="Y1384" i="11"/>
  <c r="Y1380" i="11"/>
  <c r="Y1373" i="11"/>
  <c r="Y1368" i="11"/>
  <c r="Y1366" i="11"/>
  <c r="Y1362" i="11"/>
  <c r="Y1359" i="11"/>
  <c r="Y1352" i="11"/>
  <c r="Y1350" i="11"/>
  <c r="Y1347" i="11"/>
  <c r="Y1339" i="11"/>
  <c r="Y1335" i="11"/>
  <c r="Y1328" i="11"/>
  <c r="Y1324" i="11"/>
  <c r="Y1323" i="11"/>
  <c r="Y1321" i="11"/>
  <c r="Y1314" i="11"/>
  <c r="Y1307" i="11"/>
  <c r="Y1305" i="11"/>
  <c r="Y1302" i="11"/>
  <c r="Y1294" i="11"/>
  <c r="Y1290" i="11"/>
  <c r="Y1283" i="11"/>
  <c r="Y1279" i="11"/>
  <c r="Y1278" i="11"/>
  <c r="Y1277" i="11"/>
  <c r="Y1276" i="11"/>
  <c r="Y1275" i="11"/>
  <c r="Y1274" i="11"/>
  <c r="Y1273" i="11"/>
  <c r="Y1272" i="11"/>
  <c r="Y1271" i="11"/>
  <c r="Y1270" i="11"/>
  <c r="Y1269" i="11"/>
  <c r="Y1268" i="11"/>
  <c r="Y1267" i="11"/>
  <c r="Y1266" i="11"/>
  <c r="Y1265" i="11"/>
  <c r="Y1264" i="11"/>
  <c r="Y1263" i="11"/>
  <c r="Y1262" i="11"/>
  <c r="Y1261" i="11"/>
  <c r="Y1259" i="11"/>
  <c r="Y1258" i="11"/>
  <c r="Y1257" i="11"/>
  <c r="Y1256" i="11"/>
  <c r="Y1255" i="11"/>
  <c r="Y1254" i="11"/>
  <c r="Y1253" i="11"/>
  <c r="Y1252" i="11"/>
  <c r="Y1251" i="11"/>
  <c r="Y1250" i="11"/>
  <c r="Y1249" i="11"/>
  <c r="Y1248" i="11"/>
  <c r="Y1247" i="11"/>
  <c r="Y1246" i="11"/>
  <c r="Y1245" i="11"/>
  <c r="Y1244" i="11"/>
  <c r="Y1243" i="11"/>
  <c r="Y1242" i="11"/>
  <c r="Y1241" i="11"/>
  <c r="Y1240" i="11"/>
  <c r="Y1239" i="11"/>
  <c r="Y1238" i="11"/>
  <c r="Y1237" i="11"/>
  <c r="Y1236" i="11"/>
  <c r="Y1235" i="11"/>
  <c r="Y1234" i="11"/>
  <c r="Y1233" i="11"/>
  <c r="Y1232" i="11"/>
  <c r="Y1231" i="11"/>
  <c r="Y1230" i="11"/>
  <c r="Y1229" i="11"/>
  <c r="Y1228" i="11"/>
  <c r="Y1227" i="11"/>
  <c r="Y1226" i="11"/>
  <c r="Y1225" i="11"/>
  <c r="Y1224" i="11"/>
  <c r="Y1223" i="11"/>
  <c r="Y1222" i="11"/>
  <c r="Y1221" i="11"/>
  <c r="Y1220" i="11"/>
  <c r="Y1218" i="11"/>
  <c r="Y1217" i="11"/>
  <c r="Y1216" i="11"/>
  <c r="Y1215" i="11"/>
  <c r="Y1214" i="11"/>
  <c r="Y1213" i="11"/>
  <c r="Y1212" i="11"/>
  <c r="Y1211" i="11"/>
  <c r="Y1210" i="11"/>
  <c r="Y1209" i="11"/>
  <c r="Y1208" i="11"/>
  <c r="Y1207" i="11"/>
  <c r="Y1206" i="11"/>
  <c r="Y1205" i="11"/>
  <c r="Y1204" i="11"/>
  <c r="Y1203" i="11"/>
  <c r="Y1202" i="11"/>
  <c r="Y1201" i="11"/>
  <c r="Y1200" i="11"/>
  <c r="Y1190" i="11"/>
  <c r="Y1189" i="11"/>
  <c r="Y1188" i="11"/>
  <c r="Y1187" i="11"/>
  <c r="Y1186" i="11"/>
  <c r="Y1196" i="11"/>
  <c r="Y1191" i="11"/>
  <c r="Y1185" i="11"/>
  <c r="Y1184" i="11"/>
  <c r="Y1183" i="11"/>
  <c r="Y1182" i="11"/>
  <c r="Y1181" i="11"/>
  <c r="Y1180" i="11"/>
  <c r="Y1179" i="11"/>
  <c r="Y1178" i="11"/>
  <c r="Y1177" i="11"/>
  <c r="Y1176" i="11"/>
  <c r="Y1175" i="11"/>
  <c r="Y1174" i="11"/>
  <c r="Y1173" i="11"/>
  <c r="Y1172" i="11"/>
  <c r="Y1170" i="11"/>
  <c r="Y1169" i="11"/>
  <c r="Y1168" i="11"/>
  <c r="Y1167" i="11"/>
  <c r="Y1166" i="11"/>
  <c r="Y1165" i="11"/>
  <c r="Y1164" i="11"/>
  <c r="Y1163" i="11"/>
  <c r="Y1162" i="11"/>
  <c r="Y1161" i="11"/>
  <c r="Y1160" i="11"/>
  <c r="Y1159" i="11"/>
  <c r="Y1158" i="11"/>
  <c r="Y1157" i="11"/>
  <c r="Y1156" i="11"/>
  <c r="Y1155" i="11"/>
  <c r="Y1154" i="11"/>
  <c r="Y1153" i="11"/>
  <c r="Y1152" i="11"/>
  <c r="Y1151" i="11"/>
  <c r="Y1150" i="11"/>
  <c r="Y1149" i="11"/>
  <c r="Y1148" i="11"/>
  <c r="Y1147" i="11"/>
  <c r="Y1146" i="11"/>
  <c r="Y1145" i="11"/>
  <c r="Y1144" i="11"/>
  <c r="Y1143" i="11"/>
  <c r="Y1142" i="11"/>
  <c r="Y1141" i="11"/>
  <c r="Y1140" i="11"/>
  <c r="Y1139" i="11"/>
  <c r="Y1138" i="11"/>
  <c r="Y1137" i="11"/>
  <c r="Y1136" i="11"/>
  <c r="Y1135" i="11"/>
  <c r="Y1134" i="11"/>
  <c r="Y1133" i="11"/>
  <c r="Y1132" i="11"/>
  <c r="Y1131" i="11"/>
  <c r="Y1129" i="11"/>
  <c r="Y1127" i="11"/>
  <c r="Y1125" i="11"/>
  <c r="Y1124" i="11"/>
  <c r="Y1123" i="11"/>
  <c r="Y1121" i="11"/>
  <c r="Y1119" i="11"/>
  <c r="Y1118" i="11"/>
  <c r="Y1117" i="11"/>
  <c r="Y1116" i="11"/>
  <c r="Y1114" i="11"/>
  <c r="Y1113" i="11"/>
  <c r="Y1112" i="11"/>
  <c r="Y1111" i="11"/>
  <c r="Y1109" i="11"/>
  <c r="Y1108" i="11"/>
  <c r="Y1107" i="11"/>
  <c r="Y1106" i="11"/>
  <c r="Y1105" i="11"/>
  <c r="Y1103" i="11"/>
  <c r="Y1102" i="11"/>
  <c r="Y1101" i="11"/>
  <c r="Y1100" i="11"/>
  <c r="Y1099" i="11"/>
  <c r="Y1097" i="11"/>
  <c r="Y1092" i="11"/>
  <c r="Y1091" i="11"/>
  <c r="Y1090" i="11"/>
  <c r="Y1089" i="11"/>
  <c r="Y1088" i="11"/>
  <c r="Y1087" i="11"/>
  <c r="Y1085" i="11"/>
  <c r="Y1084" i="11"/>
  <c r="Y1083" i="11"/>
  <c r="Y1072" i="11"/>
  <c r="Y1071" i="11"/>
  <c r="Y1069" i="11"/>
  <c r="Y1078" i="11"/>
  <c r="Y1073" i="11"/>
  <c r="Y1067" i="11"/>
  <c r="Y1056" i="11"/>
  <c r="Y1055" i="11"/>
  <c r="Y1054" i="11"/>
  <c r="Y1053" i="11"/>
  <c r="Y1063" i="11"/>
  <c r="Y1058" i="11"/>
  <c r="Y1051" i="11"/>
  <c r="Y1050" i="11"/>
  <c r="Y1049" i="11"/>
  <c r="Y1048" i="11"/>
  <c r="Y1047" i="11"/>
  <c r="Y1046" i="11"/>
  <c r="Y1044" i="11"/>
  <c r="Y1042" i="11"/>
  <c r="Y1041" i="11"/>
  <c r="Y1039" i="11"/>
  <c r="Y1037" i="11"/>
  <c r="Y1036" i="11"/>
  <c r="Y1035" i="11"/>
  <c r="Y1028" i="11"/>
  <c r="Y1027" i="11"/>
  <c r="Y1026" i="11"/>
  <c r="Y1024" i="11"/>
  <c r="Y1022" i="11"/>
  <c r="Y1021" i="11"/>
  <c r="Y1020" i="11"/>
  <c r="Y1030" i="11"/>
  <c r="Y1019" i="11"/>
  <c r="Y1018" i="11"/>
  <c r="Y1017" i="11"/>
  <c r="Y1015" i="11"/>
  <c r="Y1013" i="11"/>
  <c r="Y1012" i="11"/>
  <c r="Y1010" i="11"/>
  <c r="Y1003" i="11"/>
  <c r="Y994" i="11"/>
  <c r="Y993" i="11"/>
  <c r="Y992" i="11"/>
  <c r="Y990" i="11"/>
  <c r="Y989" i="11"/>
  <c r="Y1000" i="11"/>
  <c r="Y995" i="11"/>
  <c r="Y987" i="11"/>
  <c r="Y986" i="11"/>
  <c r="Y985" i="11"/>
  <c r="Y983" i="11"/>
  <c r="Y982" i="11"/>
  <c r="Y981" i="11"/>
  <c r="Y980" i="11"/>
  <c r="Y979" i="11"/>
  <c r="Y975" i="11"/>
  <c r="Y973" i="11"/>
  <c r="Y972" i="11"/>
  <c r="Y970" i="11"/>
  <c r="Y968" i="11"/>
  <c r="Y967" i="11"/>
  <c r="Y965" i="11"/>
  <c r="Y964" i="11"/>
  <c r="Y962" i="11"/>
  <c r="Y960" i="11"/>
  <c r="Y958" i="11"/>
  <c r="Y956" i="11"/>
  <c r="Y954" i="11"/>
  <c r="Y952" i="11"/>
  <c r="Y949" i="11"/>
  <c r="Y948" i="11"/>
  <c r="Y947" i="11"/>
  <c r="Y945" i="11"/>
  <c r="Y944" i="11"/>
  <c r="Y940" i="11"/>
  <c r="Y938" i="11"/>
  <c r="Y936" i="11"/>
  <c r="Y935" i="11"/>
  <c r="Y933" i="11"/>
  <c r="Y932" i="11"/>
  <c r="Y930" i="11"/>
  <c r="Y929" i="11"/>
  <c r="Y927" i="11"/>
  <c r="Y924" i="11"/>
  <c r="Y923" i="11"/>
  <c r="Y922" i="11"/>
  <c r="Y921" i="11"/>
  <c r="Y920" i="11"/>
  <c r="Y919" i="11"/>
  <c r="Y918" i="11"/>
  <c r="Y917" i="11"/>
  <c r="Y916" i="11"/>
  <c r="Y915" i="11"/>
  <c r="Y914" i="11"/>
  <c r="Y913" i="11"/>
  <c r="Y912" i="11"/>
  <c r="Y911" i="11"/>
  <c r="Y910" i="11"/>
  <c r="Y907" i="11"/>
  <c r="Y905" i="11"/>
  <c r="Y903" i="11"/>
  <c r="Y902" i="11"/>
  <c r="Y900" i="11"/>
  <c r="Y899" i="11"/>
  <c r="Y895" i="11"/>
  <c r="Y893" i="11"/>
  <c r="Y891" i="11"/>
  <c r="Y890" i="11"/>
  <c r="Y888" i="11"/>
  <c r="Y887" i="11"/>
  <c r="Y886" i="11"/>
  <c r="Y884" i="11"/>
  <c r="Y883" i="11"/>
  <c r="Y882" i="11"/>
  <c r="Y880" i="11"/>
  <c r="Y879" i="11"/>
  <c r="Y878" i="11"/>
  <c r="Y876" i="11"/>
  <c r="Y875" i="11"/>
  <c r="Y874" i="11"/>
  <c r="Y873" i="11"/>
  <c r="Y872" i="11"/>
  <c r="Y871" i="11"/>
  <c r="Y870" i="11"/>
  <c r="Y869" i="11"/>
  <c r="Y867" i="11"/>
  <c r="Y866" i="11"/>
  <c r="Y865" i="11"/>
  <c r="Y864" i="11"/>
  <c r="Y863" i="11"/>
  <c r="Y860" i="11"/>
  <c r="Y849" i="11"/>
  <c r="Y848" i="11"/>
  <c r="Y847" i="11"/>
  <c r="Y846" i="11"/>
  <c r="Y844" i="11"/>
  <c r="Y855" i="11"/>
  <c r="Y850" i="11"/>
  <c r="Y843" i="11"/>
  <c r="Y841" i="11"/>
  <c r="Y840" i="11"/>
  <c r="Y839" i="11"/>
  <c r="Y837" i="11"/>
  <c r="Y836" i="11"/>
  <c r="Y835" i="11"/>
  <c r="Y834" i="11"/>
  <c r="Y833" i="11"/>
  <c r="Y829" i="11"/>
  <c r="Y827" i="11"/>
  <c r="Y825" i="11"/>
  <c r="Y815" i="11"/>
  <c r="Y813" i="11"/>
  <c r="Y812" i="11"/>
  <c r="Y811" i="11"/>
  <c r="Y821" i="11"/>
  <c r="Y816" i="11"/>
  <c r="Y809" i="11"/>
  <c r="Y798" i="11"/>
  <c r="Y797" i="11"/>
  <c r="Y796" i="11"/>
  <c r="Y794" i="11"/>
  <c r="Y805" i="11"/>
  <c r="Y800" i="11"/>
  <c r="Y793" i="11"/>
  <c r="Y787" i="11"/>
  <c r="Y786" i="11"/>
  <c r="Y788" i="11"/>
  <c r="Y785" i="11"/>
  <c r="Y783" i="11"/>
  <c r="Y782" i="11"/>
  <c r="Y781" i="11"/>
  <c r="Y780" i="11"/>
  <c r="Y779" i="11"/>
  <c r="Y776" i="11"/>
  <c r="Y774" i="11"/>
  <c r="Y773" i="11"/>
  <c r="Y772" i="11"/>
  <c r="Y771" i="11"/>
  <c r="Y769" i="11"/>
  <c r="Y768" i="11"/>
  <c r="Y767" i="11"/>
  <c r="Y766" i="11"/>
  <c r="Y764" i="11"/>
  <c r="Y758" i="11"/>
  <c r="Y757" i="11"/>
  <c r="Y759" i="11"/>
  <c r="Y755" i="11"/>
  <c r="Y754" i="11"/>
  <c r="Y753" i="11"/>
  <c r="Y752" i="11"/>
  <c r="Y747" i="11"/>
  <c r="Y745" i="11"/>
  <c r="Y744" i="11"/>
  <c r="Y742" i="11"/>
  <c r="Y740" i="11"/>
  <c r="Y738" i="11"/>
  <c r="Y737" i="11"/>
  <c r="Y735" i="11"/>
  <c r="Y734" i="11"/>
  <c r="Y731" i="11"/>
  <c r="Y729" i="11"/>
  <c r="Y727" i="11"/>
  <c r="Y725" i="11"/>
  <c r="Y723" i="11"/>
  <c r="Y722" i="11"/>
  <c r="Y720" i="11"/>
  <c r="Y719" i="11"/>
  <c r="Y715" i="11"/>
  <c r="Y713" i="11"/>
  <c r="Y711" i="11"/>
  <c r="Y710" i="11"/>
  <c r="Y708" i="11"/>
  <c r="Y707" i="11"/>
  <c r="Y696" i="11"/>
  <c r="Y694" i="11"/>
  <c r="Y692" i="11"/>
  <c r="Y698" i="11"/>
  <c r="Y691" i="11"/>
  <c r="Y690" i="11"/>
  <c r="Y689" i="11"/>
  <c r="Y681" i="11"/>
  <c r="Y682" i="11"/>
  <c r="Y678" i="11"/>
  <c r="Y677" i="11"/>
  <c r="Y675" i="11"/>
  <c r="Y674" i="11"/>
  <c r="Y671" i="11"/>
  <c r="Y668" i="11"/>
  <c r="Y667" i="11"/>
  <c r="Y666" i="11"/>
  <c r="Y663" i="11"/>
  <c r="Y661" i="11"/>
  <c r="Y660" i="11"/>
  <c r="Y658" i="11"/>
  <c r="Y656" i="11"/>
  <c r="Y654" i="11"/>
  <c r="Y653" i="11"/>
  <c r="Y651" i="11"/>
  <c r="Y650" i="11"/>
  <c r="Y649" i="11"/>
  <c r="Y647" i="11"/>
  <c r="Y641" i="11"/>
  <c r="Y635" i="11"/>
  <c r="Y642" i="11"/>
  <c r="Y634" i="11"/>
  <c r="Y632" i="11"/>
  <c r="Y630" i="11"/>
  <c r="Y629" i="11"/>
  <c r="Y628" i="11"/>
  <c r="Y626" i="11"/>
  <c r="Y624" i="11"/>
  <c r="Y623" i="11"/>
  <c r="Y622" i="11"/>
  <c r="Y620" i="11"/>
  <c r="Y619" i="11"/>
  <c r="Y613" i="11"/>
  <c r="Y612" i="11"/>
  <c r="Y611" i="11"/>
  <c r="Y610" i="11"/>
  <c r="Y609" i="11"/>
  <c r="Y607" i="11"/>
  <c r="Y606" i="11"/>
  <c r="Y614" i="11"/>
  <c r="Y605" i="11"/>
  <c r="Y599" i="11"/>
  <c r="Y598" i="11"/>
  <c r="Y597" i="11"/>
  <c r="Y594" i="11"/>
  <c r="Y593" i="11"/>
  <c r="Y600" i="11"/>
  <c r="Y581" i="11"/>
  <c r="Y579" i="11"/>
  <c r="Y587" i="11"/>
  <c r="Y582" i="11"/>
  <c r="Y564" i="11"/>
  <c r="Y563" i="11"/>
  <c r="Y553" i="11"/>
  <c r="Y550" i="11"/>
  <c r="Y571" i="11"/>
  <c r="Y566" i="11"/>
  <c r="Y543" i="11"/>
  <c r="Y531" i="11"/>
  <c r="Y520" i="11"/>
  <c r="Y519" i="11"/>
  <c r="Y537" i="11"/>
  <c r="Y532" i="11"/>
  <c r="Y517" i="11"/>
  <c r="Y511" i="11"/>
  <c r="Y506" i="11"/>
  <c r="Y499" i="11"/>
  <c r="Y493" i="11"/>
  <c r="Y492" i="11"/>
  <c r="Y491" i="11"/>
  <c r="Y481" i="11"/>
  <c r="Y480" i="11"/>
  <c r="Y479" i="11"/>
  <c r="Y477" i="11"/>
  <c r="Y483" i="11"/>
  <c r="Y476" i="11"/>
  <c r="Y466" i="11"/>
  <c r="Y448" i="11"/>
  <c r="Y447" i="11"/>
  <c r="Y446" i="11"/>
  <c r="Y445" i="11"/>
  <c r="Y463" i="11"/>
  <c r="Y471" i="11"/>
  <c r="Y444" i="11"/>
  <c r="Y454" i="11"/>
  <c r="Y449" i="11"/>
  <c r="Y442" i="11"/>
  <c r="Y432" i="11"/>
  <c r="Y431" i="11"/>
  <c r="Y430" i="11"/>
  <c r="Y429" i="11"/>
  <c r="Y438" i="11"/>
  <c r="Y433" i="11"/>
  <c r="Y416" i="11"/>
  <c r="Y414" i="11"/>
  <c r="Y412" i="11"/>
  <c r="Y410" i="11"/>
  <c r="Y399" i="11"/>
  <c r="Y398" i="11"/>
  <c r="Y397" i="11"/>
  <c r="Y396" i="11"/>
  <c r="Y395" i="11"/>
  <c r="Y394" i="11"/>
  <c r="Y406" i="11"/>
  <c r="Y401" i="11"/>
  <c r="Y379" i="11"/>
  <c r="Y378" i="11"/>
  <c r="Y377" i="11"/>
  <c r="Y389" i="11"/>
  <c r="Y384" i="11"/>
  <c r="Y376" i="11"/>
  <c r="Y366" i="11"/>
  <c r="Y380" i="11"/>
  <c r="Y364" i="11"/>
  <c r="Y360" i="11"/>
  <c r="Y350" i="11"/>
  <c r="Y349" i="11"/>
  <c r="Y348" i="11"/>
  <c r="Y347" i="11"/>
  <c r="Y346" i="11"/>
  <c r="Y345" i="11"/>
  <c r="Y356" i="11"/>
  <c r="Y367" i="11"/>
  <c r="Y351" i="11"/>
  <c r="Y331" i="11"/>
  <c r="Y330" i="11"/>
  <c r="Y329" i="11"/>
  <c r="Y327" i="11"/>
  <c r="Y336" i="11"/>
  <c r="Y325" i="11"/>
  <c r="Y315" i="11"/>
  <c r="Y313" i="11"/>
  <c r="Y312" i="11"/>
  <c r="Y321" i="11"/>
  <c r="Y308" i="11"/>
  <c r="Y298" i="11"/>
  <c r="Y297" i="11"/>
  <c r="Y296" i="11"/>
  <c r="Y295" i="11"/>
  <c r="Y294" i="11"/>
  <c r="Y293" i="11"/>
  <c r="Y292" i="11"/>
  <c r="Y291" i="11"/>
  <c r="Y304" i="11"/>
  <c r="Y299" i="11"/>
  <c r="Y290" i="11"/>
  <c r="Y280" i="11"/>
  <c r="Y279" i="11"/>
  <c r="Y278" i="11"/>
  <c r="Y276" i="11"/>
  <c r="Y275" i="11"/>
  <c r="Y274" i="11"/>
  <c r="Y273" i="11"/>
  <c r="Y286" i="11"/>
  <c r="Y281" i="11"/>
  <c r="Y272" i="11"/>
  <c r="Y258" i="11"/>
  <c r="Y257" i="11"/>
  <c r="Y256" i="11"/>
  <c r="Y255" i="11"/>
  <c r="Y254" i="11"/>
  <c r="Y253" i="11"/>
  <c r="Y252" i="11"/>
  <c r="Y263" i="11"/>
  <c r="Y251" i="11"/>
  <c r="Y240" i="11"/>
  <c r="Y238" i="11"/>
  <c r="Y237" i="11"/>
  <c r="Y223" i="11"/>
  <c r="Y221" i="11"/>
  <c r="Y220" i="11"/>
  <c r="Y226" i="11"/>
  <c r="Y209" i="11"/>
  <c r="Y208" i="11"/>
  <c r="Y207" i="11"/>
  <c r="Y205" i="11"/>
  <c r="Y204" i="11"/>
  <c r="Y215" i="11"/>
  <c r="Y203" i="11"/>
  <c r="Y193" i="11"/>
  <c r="Y192" i="11"/>
  <c r="Y191" i="11"/>
  <c r="Y190" i="11"/>
  <c r="Y188" i="11"/>
  <c r="Y199" i="11"/>
  <c r="Y194" i="11"/>
  <c r="Y187" i="11"/>
  <c r="Y177" i="11"/>
  <c r="Y176" i="11"/>
  <c r="Y175" i="11"/>
  <c r="Y173" i="11"/>
  <c r="Y183" i="11"/>
  <c r="Y178" i="11"/>
  <c r="Y170" i="11"/>
  <c r="Y168" i="11"/>
  <c r="Y167" i="11"/>
  <c r="Y166" i="11"/>
  <c r="Y165" i="11"/>
  <c r="Y163" i="11"/>
  <c r="Y162" i="11"/>
  <c r="Y161" i="11"/>
  <c r="Y160" i="11"/>
  <c r="Y158" i="11"/>
  <c r="Y156" i="11"/>
  <c r="Y155" i="11"/>
  <c r="Y154" i="11"/>
  <c r="Y152" i="11"/>
  <c r="Y151" i="11"/>
  <c r="Y150" i="11"/>
  <c r="Y149" i="11"/>
  <c r="Y148" i="11"/>
  <c r="Y145" i="11"/>
  <c r="Y144" i="11"/>
  <c r="Y142" i="11"/>
  <c r="Y141" i="11"/>
  <c r="Y140" i="11"/>
  <c r="Y138" i="11"/>
  <c r="Y137" i="11"/>
  <c r="Y133" i="11"/>
  <c r="Y131" i="11"/>
  <c r="Y129" i="11"/>
  <c r="Y127" i="11"/>
  <c r="Y126" i="11"/>
  <c r="Y124" i="11"/>
  <c r="Y123" i="11"/>
  <c r="Y118" i="11"/>
  <c r="Y117" i="11"/>
  <c r="Y116" i="11"/>
  <c r="Y114" i="11"/>
  <c r="Y113" i="11"/>
  <c r="Y111" i="11"/>
  <c r="Y110" i="11"/>
  <c r="Y109" i="11"/>
  <c r="Y108" i="11"/>
  <c r="Y107" i="11"/>
  <c r="Y106" i="11"/>
  <c r="Y104" i="11"/>
  <c r="Y103" i="11"/>
  <c r="Y102" i="11"/>
  <c r="Y101" i="11"/>
  <c r="Y100" i="11"/>
  <c r="Y99" i="11"/>
  <c r="Y97" i="11"/>
  <c r="Y96" i="11"/>
  <c r="Y95" i="11"/>
  <c r="Y94" i="11"/>
  <c r="Y93" i="11"/>
  <c r="Y92" i="11"/>
  <c r="Y90" i="11"/>
  <c r="Y89" i="11"/>
  <c r="Y88" i="11"/>
  <c r="Y87" i="11"/>
  <c r="Y85" i="11"/>
  <c r="Y84" i="11"/>
  <c r="Y83" i="11"/>
  <c r="Y82" i="11"/>
  <c r="Y81" i="11"/>
  <c r="Y80" i="11"/>
  <c r="Y79" i="11"/>
  <c r="Y77" i="11"/>
  <c r="Y76" i="11"/>
  <c r="Y75" i="11"/>
  <c r="Y74" i="11"/>
  <c r="Y73" i="11"/>
  <c r="Y72" i="11"/>
  <c r="Y71" i="11"/>
  <c r="Y70" i="11"/>
  <c r="Y69" i="11"/>
  <c r="Y58" i="11"/>
  <c r="Y57" i="11"/>
  <c r="Y55" i="11"/>
  <c r="Y54" i="11"/>
  <c r="Y50" i="11"/>
  <c r="Y47" i="11"/>
  <c r="Y45" i="11"/>
  <c r="Y43" i="11"/>
  <c r="Y41" i="11"/>
  <c r="Y37" i="11"/>
  <c r="Y36" i="11"/>
  <c r="Y34" i="11"/>
  <c r="Y30" i="11"/>
  <c r="Y29" i="11"/>
  <c r="Y28" i="11"/>
  <c r="Y27" i="11"/>
  <c r="Y16" i="11"/>
  <c r="Y15" i="11"/>
  <c r="Y14" i="11"/>
  <c r="Y13" i="11"/>
  <c r="Y12" i="11"/>
  <c r="Y11" i="11"/>
  <c r="Y10" i="11"/>
  <c r="Y18" i="11"/>
  <c r="Y8" i="11"/>
  <c r="D1116" i="11" l="1"/>
  <c r="B1523" i="11"/>
  <c r="B812" i="11"/>
  <c r="B1735" i="11"/>
  <c r="E1910" i="11"/>
  <c r="C898" i="11"/>
  <c r="D415" i="11"/>
  <c r="F199" i="11"/>
  <c r="C199" i="11"/>
  <c r="D1475" i="11"/>
  <c r="F1226" i="11"/>
  <c r="D793" i="11"/>
  <c r="F299" i="11"/>
  <c r="F2117" i="11"/>
  <c r="F1918" i="11"/>
  <c r="D1253" i="11"/>
  <c r="B1042" i="11"/>
  <c r="E172" i="11"/>
  <c r="E957" i="11"/>
  <c r="C1459" i="11"/>
  <c r="C1186" i="11"/>
  <c r="C2061" i="11"/>
  <c r="B1666" i="11"/>
  <c r="F752" i="11"/>
  <c r="E993" i="11"/>
  <c r="B781" i="11"/>
  <c r="B2110" i="11"/>
  <c r="C1491" i="11"/>
  <c r="E1397" i="11"/>
  <c r="B177" i="11"/>
  <c r="C1554" i="11"/>
  <c r="D940" i="11"/>
  <c r="D1761" i="11"/>
  <c r="B1761" i="11"/>
  <c r="D1103" i="11"/>
  <c r="B1103" i="11"/>
  <c r="F1898" i="11"/>
  <c r="C1862" i="11"/>
  <c r="D887" i="11"/>
  <c r="F863" i="11"/>
  <c r="E580" i="11"/>
  <c r="E976" i="11"/>
  <c r="D863" i="11"/>
  <c r="C863" i="11"/>
  <c r="D2078" i="11"/>
  <c r="E1992" i="11"/>
  <c r="E1245" i="11"/>
  <c r="B1151" i="11"/>
  <c r="B2078" i="11"/>
  <c r="E1830" i="11"/>
  <c r="F1087" i="11"/>
  <c r="E861" i="11"/>
  <c r="C37" i="11"/>
  <c r="D1830" i="11"/>
  <c r="F1418" i="11"/>
  <c r="F137" i="11"/>
  <c r="C1938" i="11"/>
  <c r="C1735" i="11"/>
  <c r="E1459" i="11"/>
  <c r="B1266" i="11"/>
  <c r="D1085" i="11"/>
  <c r="B755" i="11"/>
  <c r="C137" i="11"/>
  <c r="D1658" i="11"/>
  <c r="F1997" i="11"/>
  <c r="F2133" i="11"/>
  <c r="E1733" i="11"/>
  <c r="C943" i="11"/>
  <c r="C415" i="11"/>
  <c r="E4484" i="11"/>
  <c r="B1722" i="11"/>
  <c r="F1490" i="11"/>
  <c r="E675" i="11"/>
  <c r="E653" i="11"/>
  <c r="F351" i="11"/>
  <c r="E83" i="11"/>
  <c r="B1840" i="11"/>
  <c r="B1459" i="11"/>
  <c r="F1235" i="11"/>
  <c r="E1213" i="11"/>
  <c r="E1166" i="11"/>
  <c r="C753" i="11"/>
  <c r="D675" i="11"/>
  <c r="B653" i="11"/>
  <c r="C83" i="11"/>
  <c r="E1235" i="11"/>
  <c r="D1213" i="11"/>
  <c r="E986" i="11"/>
  <c r="B431" i="11"/>
  <c r="E277" i="11"/>
  <c r="B1235" i="11"/>
  <c r="E2150" i="11"/>
  <c r="E1898" i="11"/>
  <c r="B1838" i="11"/>
  <c r="D1531" i="11"/>
  <c r="E1507" i="11"/>
  <c r="D1499" i="11"/>
  <c r="D1467" i="11"/>
  <c r="E1019" i="11"/>
  <c r="E985" i="11"/>
  <c r="D869" i="11"/>
  <c r="D651" i="11"/>
  <c r="B619" i="11"/>
  <c r="E91" i="11"/>
  <c r="D2150" i="11"/>
  <c r="E1862" i="11"/>
  <c r="F1798" i="11"/>
  <c r="E1539" i="11"/>
  <c r="D1507" i="11"/>
  <c r="E1475" i="11"/>
  <c r="B1467" i="11"/>
  <c r="F1234" i="11"/>
  <c r="D1151" i="11"/>
  <c r="C879" i="11"/>
  <c r="C651" i="11"/>
  <c r="B594" i="11"/>
  <c r="C91" i="11"/>
  <c r="D1539" i="11"/>
  <c r="C1507" i="11"/>
  <c r="B651" i="11"/>
  <c r="F2149" i="11"/>
  <c r="D2094" i="11"/>
  <c r="F1666" i="11"/>
  <c r="C1658" i="11"/>
  <c r="C1539" i="11"/>
  <c r="B1507" i="11"/>
  <c r="C1475" i="11"/>
  <c r="C1210" i="11"/>
  <c r="F925" i="11"/>
  <c r="D172" i="11"/>
  <c r="C163" i="11"/>
  <c r="F2045" i="11"/>
  <c r="B1861" i="11"/>
  <c r="C1746" i="11"/>
  <c r="B1715" i="11"/>
  <c r="D1666" i="11"/>
  <c r="B1539" i="11"/>
  <c r="B1475" i="11"/>
  <c r="D1182" i="11"/>
  <c r="D925" i="11"/>
  <c r="E712" i="11"/>
  <c r="C259" i="11"/>
  <c r="C172" i="11"/>
  <c r="E4515" i="11"/>
  <c r="B2148" i="11"/>
  <c r="D1755" i="11"/>
  <c r="B1746" i="11"/>
  <c r="C1666" i="11"/>
  <c r="B1561" i="11"/>
  <c r="D1219" i="11"/>
  <c r="B1069" i="11"/>
  <c r="C925" i="11"/>
  <c r="E377" i="11"/>
  <c r="D199" i="11"/>
  <c r="C1724" i="11"/>
  <c r="E1237" i="11"/>
  <c r="D1099" i="11"/>
  <c r="E1087" i="11"/>
  <c r="C989" i="11"/>
  <c r="B898" i="11"/>
  <c r="D733" i="11"/>
  <c r="F667" i="11"/>
  <c r="E126" i="11"/>
  <c r="D32" i="11"/>
  <c r="B2134" i="11"/>
  <c r="F1974" i="11"/>
  <c r="C1626" i="11"/>
  <c r="B1258" i="11"/>
  <c r="D1237" i="11"/>
  <c r="C1179" i="11"/>
  <c r="C1158" i="11"/>
  <c r="D813" i="11"/>
  <c r="B667" i="11"/>
  <c r="E2110" i="11"/>
  <c r="C2077" i="11"/>
  <c r="D2054" i="11"/>
  <c r="F2005" i="11"/>
  <c r="F1674" i="11"/>
  <c r="E1491" i="11"/>
  <c r="C1237" i="11"/>
  <c r="C813" i="11"/>
  <c r="E771" i="11"/>
  <c r="C112" i="11"/>
  <c r="B1237" i="11"/>
  <c r="F2171" i="11"/>
  <c r="C2171" i="11"/>
  <c r="E2237" i="11"/>
  <c r="F2237" i="11"/>
  <c r="B2131" i="11"/>
  <c r="C2131" i="11"/>
  <c r="D2131" i="11"/>
  <c r="B4506" i="11"/>
  <c r="D4506" i="11"/>
  <c r="E4506" i="11"/>
  <c r="E2074" i="11"/>
  <c r="F2074" i="11"/>
  <c r="D1802" i="11"/>
  <c r="E1802" i="11"/>
  <c r="F4481" i="11"/>
  <c r="E4481" i="11"/>
  <c r="F2235" i="11"/>
  <c r="D2235" i="11"/>
  <c r="E2235" i="11"/>
  <c r="D930" i="11"/>
  <c r="B930" i="11"/>
  <c r="E930" i="11"/>
  <c r="F930" i="11"/>
  <c r="B364" i="11"/>
  <c r="D364" i="11"/>
  <c r="C364" i="11"/>
  <c r="B255" i="11"/>
  <c r="C255" i="11"/>
  <c r="D255" i="11"/>
  <c r="B4504" i="11"/>
  <c r="D4504" i="11"/>
  <c r="C4492" i="11"/>
  <c r="E4492" i="11"/>
  <c r="C4503" i="11"/>
  <c r="E4503" i="11"/>
  <c r="B2233" i="11"/>
  <c r="F2233" i="11"/>
  <c r="E1647" i="11"/>
  <c r="C1647" i="11"/>
  <c r="D1647" i="11"/>
  <c r="F1647" i="11"/>
  <c r="D1275" i="11"/>
  <c r="E1275" i="11"/>
  <c r="F1275" i="11"/>
  <c r="F2231" i="11"/>
  <c r="E2231" i="11"/>
  <c r="B2183" i="11"/>
  <c r="C2183" i="11"/>
  <c r="D2114" i="11"/>
  <c r="E2114" i="11"/>
  <c r="F2114" i="11"/>
  <c r="C1999" i="11"/>
  <c r="B1999" i="11"/>
  <c r="F1885" i="11"/>
  <c r="B1885" i="11"/>
  <c r="D4525" i="11"/>
  <c r="B4525" i="11"/>
  <c r="C4525" i="11"/>
  <c r="E4525" i="11"/>
  <c r="F4525" i="11"/>
  <c r="D2242" i="11"/>
  <c r="E2242" i="11"/>
  <c r="C2158" i="11"/>
  <c r="D2158" i="11"/>
  <c r="E2158" i="11"/>
  <c r="F2158" i="11"/>
  <c r="C2007" i="11"/>
  <c r="B2007" i="11"/>
  <c r="B2123" i="11"/>
  <c r="C2123" i="11"/>
  <c r="B1583" i="11"/>
  <c r="F1583" i="11"/>
  <c r="E1583" i="11"/>
  <c r="D2090" i="11"/>
  <c r="E2090" i="11"/>
  <c r="F2090" i="11"/>
  <c r="F2239" i="11"/>
  <c r="D2239" i="11"/>
  <c r="E4522" i="11"/>
  <c r="C2238" i="11"/>
  <c r="F2238" i="11"/>
  <c r="D2238" i="11"/>
  <c r="E2238" i="11"/>
  <c r="C2015" i="11"/>
  <c r="B2015" i="11"/>
  <c r="B4495" i="11"/>
  <c r="C4495" i="11"/>
  <c r="E4495" i="11"/>
  <c r="F4495" i="11"/>
  <c r="B4483" i="11"/>
  <c r="D4483" i="11"/>
  <c r="B2225" i="11"/>
  <c r="C2225" i="11"/>
  <c r="F2225" i="11"/>
  <c r="F2175" i="11"/>
  <c r="E2175" i="11"/>
  <c r="C2053" i="11"/>
  <c r="F2053" i="11"/>
  <c r="E2016" i="11"/>
  <c r="F1976" i="11"/>
  <c r="D1976" i="11"/>
  <c r="B1963" i="11"/>
  <c r="D1963" i="11"/>
  <c r="E1963" i="11"/>
  <c r="F1963" i="11"/>
  <c r="D1762" i="11"/>
  <c r="F1762" i="11"/>
  <c r="C1742" i="11"/>
  <c r="E1742" i="11"/>
  <c r="F1742" i="11"/>
  <c r="C1276" i="11"/>
  <c r="E1276" i="11"/>
  <c r="D1142" i="11"/>
  <c r="C1142" i="11"/>
  <c r="B1020" i="11"/>
  <c r="E1020" i="11"/>
  <c r="F1020" i="11"/>
  <c r="E1010" i="11"/>
  <c r="D1010" i="11"/>
  <c r="B238" i="11"/>
  <c r="C238" i="11"/>
  <c r="D238" i="11"/>
  <c r="E238" i="11"/>
  <c r="F238" i="11"/>
  <c r="D2110" i="11"/>
  <c r="B2054" i="11"/>
  <c r="F1896" i="11"/>
  <c r="D1896" i="11"/>
  <c r="E1896" i="11"/>
  <c r="C1886" i="11"/>
  <c r="B1886" i="11"/>
  <c r="D1886" i="11"/>
  <c r="E1886" i="11"/>
  <c r="F1886" i="11"/>
  <c r="B1875" i="11"/>
  <c r="C1875" i="11"/>
  <c r="D1875" i="11"/>
  <c r="D1803" i="11"/>
  <c r="D1751" i="11"/>
  <c r="F1751" i="11"/>
  <c r="B1276" i="11"/>
  <c r="F1153" i="11"/>
  <c r="C1153" i="11"/>
  <c r="D962" i="11"/>
  <c r="B962" i="11"/>
  <c r="E962" i="11"/>
  <c r="F962" i="11"/>
  <c r="B1786" i="11"/>
  <c r="D1786" i="11"/>
  <c r="B1464" i="11"/>
  <c r="C1464" i="11"/>
  <c r="E903" i="11"/>
  <c r="D903" i="11"/>
  <c r="B550" i="11"/>
  <c r="E550" i="11"/>
  <c r="B360" i="11"/>
  <c r="E360" i="11"/>
  <c r="F360" i="11"/>
  <c r="E311" i="11"/>
  <c r="B311" i="11"/>
  <c r="D311" i="11"/>
  <c r="F311" i="11"/>
  <c r="E2094" i="11"/>
  <c r="B1985" i="11"/>
  <c r="F1985" i="11"/>
  <c r="B1895" i="11"/>
  <c r="F1592" i="11"/>
  <c r="C1592" i="11"/>
  <c r="D1404" i="11"/>
  <c r="F973" i="11"/>
  <c r="B973" i="11"/>
  <c r="C973" i="11"/>
  <c r="E973" i="11"/>
  <c r="C446" i="11"/>
  <c r="B446" i="11"/>
  <c r="E446" i="11"/>
  <c r="F446" i="11"/>
  <c r="B1827" i="11"/>
  <c r="D1827" i="11"/>
  <c r="E1827" i="11"/>
  <c r="F1827" i="11"/>
  <c r="B1759" i="11"/>
  <c r="D1759" i="11"/>
  <c r="E1759" i="11"/>
  <c r="B1696" i="11"/>
  <c r="E1696" i="11"/>
  <c r="E1603" i="11"/>
  <c r="B1603" i="11"/>
  <c r="C1603" i="11"/>
  <c r="D1603" i="11"/>
  <c r="F1483" i="11"/>
  <c r="E1483" i="11"/>
  <c r="B1221" i="11"/>
  <c r="D1221" i="11"/>
  <c r="E1221" i="11"/>
  <c r="F1137" i="11"/>
  <c r="E1137" i="11"/>
  <c r="F2078" i="11"/>
  <c r="E2000" i="11"/>
  <c r="F1958" i="11"/>
  <c r="B1958" i="11"/>
  <c r="C1958" i="11"/>
  <c r="E1958" i="11"/>
  <c r="E1851" i="11"/>
  <c r="F1851" i="11"/>
  <c r="F1748" i="11"/>
  <c r="D1748" i="11"/>
  <c r="E1748" i="11"/>
  <c r="B1706" i="11"/>
  <c r="D1706" i="11"/>
  <c r="C1546" i="11"/>
  <c r="B984" i="11"/>
  <c r="E984" i="11"/>
  <c r="C587" i="11"/>
  <c r="E587" i="11"/>
  <c r="F2170" i="11"/>
  <c r="F2126" i="11"/>
  <c r="E2078" i="11"/>
  <c r="D1958" i="11"/>
  <c r="E1923" i="11"/>
  <c r="C1923" i="11"/>
  <c r="F1923" i="11"/>
  <c r="D1893" i="11"/>
  <c r="B1893" i="11"/>
  <c r="C1893" i="11"/>
  <c r="C1881" i="11"/>
  <c r="E1881" i="11"/>
  <c r="F1881" i="11"/>
  <c r="E1850" i="11"/>
  <c r="F1850" i="11"/>
  <c r="B1770" i="11"/>
  <c r="E1770" i="11"/>
  <c r="D1737" i="11"/>
  <c r="E1737" i="11"/>
  <c r="C1720" i="11"/>
  <c r="F1720" i="11"/>
  <c r="B1669" i="11"/>
  <c r="E1669" i="11"/>
  <c r="F1669" i="11"/>
  <c r="B1636" i="11"/>
  <c r="D1636" i="11"/>
  <c r="E1636" i="11"/>
  <c r="D1623" i="11"/>
  <c r="F1623" i="11"/>
  <c r="F1603" i="11"/>
  <c r="C1580" i="11"/>
  <c r="E1580" i="11"/>
  <c r="B1567" i="11"/>
  <c r="C1567" i="11"/>
  <c r="C1395" i="11"/>
  <c r="F1395" i="11"/>
  <c r="B1250" i="11"/>
  <c r="C1250" i="11"/>
  <c r="F1250" i="11"/>
  <c r="D671" i="11"/>
  <c r="E671" i="11"/>
  <c r="B2126" i="11"/>
  <c r="D1982" i="11"/>
  <c r="C1982" i="11"/>
  <c r="B1933" i="11"/>
  <c r="C1933" i="11"/>
  <c r="E1933" i="11"/>
  <c r="B1912" i="11"/>
  <c r="C1912" i="11"/>
  <c r="D1912" i="11"/>
  <c r="D1901" i="11"/>
  <c r="C1901" i="11"/>
  <c r="E1901" i="11"/>
  <c r="E1680" i="11"/>
  <c r="F1680" i="11"/>
  <c r="E1566" i="11"/>
  <c r="D1566" i="11"/>
  <c r="F1566" i="11"/>
  <c r="E2056" i="11"/>
  <c r="C1991" i="11"/>
  <c r="B1991" i="11"/>
  <c r="F1880" i="11"/>
  <c r="C1880" i="11"/>
  <c r="E1880" i="11"/>
  <c r="D1729" i="11"/>
  <c r="B1729" i="11"/>
  <c r="C1729" i="11"/>
  <c r="E1729" i="11"/>
  <c r="F1729" i="11"/>
  <c r="B1556" i="11"/>
  <c r="D1556" i="11"/>
  <c r="B1248" i="11"/>
  <c r="F1248" i="11"/>
  <c r="E1208" i="11"/>
  <c r="B1208" i="11"/>
  <c r="C1208" i="11"/>
  <c r="D1208" i="11"/>
  <c r="F1208" i="11"/>
  <c r="E1109" i="11"/>
  <c r="D1040" i="11"/>
  <c r="B1040" i="11"/>
  <c r="C1040" i="11"/>
  <c r="E1040" i="11"/>
  <c r="F1040" i="11"/>
  <c r="D692" i="11"/>
  <c r="E692" i="11"/>
  <c r="F692" i="11"/>
  <c r="B2150" i="11"/>
  <c r="B2118" i="11"/>
  <c r="F2062" i="11"/>
  <c r="F1982" i="11"/>
  <c r="C1900" i="11"/>
  <c r="E1900" i="11"/>
  <c r="F1900" i="11"/>
  <c r="D1880" i="11"/>
  <c r="D1781" i="11"/>
  <c r="B1717" i="11"/>
  <c r="D1717" i="11"/>
  <c r="C1633" i="11"/>
  <c r="B1633" i="11"/>
  <c r="D1188" i="11"/>
  <c r="E1188" i="11"/>
  <c r="B1118" i="11"/>
  <c r="F1118" i="11"/>
  <c r="D1039" i="11"/>
  <c r="E1039" i="11"/>
  <c r="F1039" i="11"/>
  <c r="E2062" i="11"/>
  <c r="B1990" i="11"/>
  <c r="C1990" i="11"/>
  <c r="D1990" i="11"/>
  <c r="E1990" i="11"/>
  <c r="F1990" i="11"/>
  <c r="C1899" i="11"/>
  <c r="E1899" i="11"/>
  <c r="C1879" i="11"/>
  <c r="D1879" i="11"/>
  <c r="C1859" i="11"/>
  <c r="D1859" i="11"/>
  <c r="D1822" i="11"/>
  <c r="B1822" i="11"/>
  <c r="C1822" i="11"/>
  <c r="E1822" i="11"/>
  <c r="B1794" i="11"/>
  <c r="D1794" i="11"/>
  <c r="C1728" i="11"/>
  <c r="F1633" i="11"/>
  <c r="E1502" i="11"/>
  <c r="F1502" i="11"/>
  <c r="C1270" i="11"/>
  <c r="B1013" i="11"/>
  <c r="E1013" i="11"/>
  <c r="F1013" i="11"/>
  <c r="B2062" i="11"/>
  <c r="D1989" i="11"/>
  <c r="B1989" i="11"/>
  <c r="C1989" i="11"/>
  <c r="C1878" i="11"/>
  <c r="E1878" i="11"/>
  <c r="B745" i="11"/>
  <c r="C745" i="11"/>
  <c r="E745" i="11"/>
  <c r="F2134" i="11"/>
  <c r="D1965" i="11"/>
  <c r="E1965" i="11"/>
  <c r="F1965" i="11"/>
  <c r="C1919" i="11"/>
  <c r="D1878" i="11"/>
  <c r="B1256" i="11"/>
  <c r="C1256" i="11"/>
  <c r="C864" i="11"/>
  <c r="D864" i="11"/>
  <c r="F864" i="11"/>
  <c r="F2173" i="11"/>
  <c r="E2134" i="11"/>
  <c r="C1939" i="11"/>
  <c r="D1939" i="11"/>
  <c r="D1413" i="11"/>
  <c r="E1413" i="11"/>
  <c r="F1413" i="11"/>
  <c r="D1206" i="11"/>
  <c r="F1206" i="11"/>
  <c r="B1129" i="11"/>
  <c r="E1129" i="11"/>
  <c r="F933" i="11"/>
  <c r="B933" i="11"/>
  <c r="D933" i="11"/>
  <c r="E933" i="11"/>
  <c r="D2134" i="11"/>
  <c r="F2110" i="11"/>
  <c r="E2054" i="11"/>
  <c r="B1987" i="11"/>
  <c r="D1987" i="11"/>
  <c r="F1897" i="11"/>
  <c r="C1897" i="11"/>
  <c r="E1655" i="11"/>
  <c r="C1655" i="11"/>
  <c r="C1277" i="11"/>
  <c r="D1277" i="11"/>
  <c r="E1277" i="11"/>
  <c r="B1205" i="11"/>
  <c r="E1205" i="11"/>
  <c r="D1143" i="11"/>
  <c r="E1143" i="11"/>
  <c r="B1143" i="11"/>
  <c r="C1143" i="11"/>
  <c r="F1143" i="11"/>
  <c r="F794" i="11"/>
  <c r="B794" i="11"/>
  <c r="D794" i="11"/>
  <c r="E794" i="11"/>
  <c r="C794" i="11"/>
  <c r="B220" i="11"/>
  <c r="C220" i="11"/>
  <c r="D220" i="11"/>
  <c r="E220" i="11"/>
  <c r="F158" i="11"/>
  <c r="B158" i="11"/>
  <c r="D158" i="11"/>
  <c r="B1626" i="11"/>
  <c r="C1499" i="11"/>
  <c r="D1491" i="11"/>
  <c r="F981" i="11"/>
  <c r="B981" i="11"/>
  <c r="C981" i="11"/>
  <c r="D1974" i="11"/>
  <c r="B1491" i="11"/>
  <c r="D1397" i="11"/>
  <c r="D1245" i="11"/>
  <c r="C1234" i="11"/>
  <c r="C1226" i="11"/>
  <c r="C1127" i="11"/>
  <c r="D1127" i="11"/>
  <c r="F1089" i="11"/>
  <c r="B1089" i="11"/>
  <c r="E914" i="11"/>
  <c r="C914" i="11"/>
  <c r="F914" i="11"/>
  <c r="C145" i="11"/>
  <c r="B145" i="11"/>
  <c r="E145" i="11"/>
  <c r="F145" i="11"/>
  <c r="F1814" i="11"/>
  <c r="E1808" i="11"/>
  <c r="E1775" i="11"/>
  <c r="C1673" i="11"/>
  <c r="C1397" i="11"/>
  <c r="E1269" i="11"/>
  <c r="E1261" i="11"/>
  <c r="C1245" i="11"/>
  <c r="F1136" i="11"/>
  <c r="E1089" i="11"/>
  <c r="B988" i="11"/>
  <c r="C988" i="11"/>
  <c r="B968" i="11"/>
  <c r="E968" i="11"/>
  <c r="F923" i="11"/>
  <c r="B914" i="11"/>
  <c r="F805" i="11"/>
  <c r="B805" i="11"/>
  <c r="E805" i="11"/>
  <c r="E1814" i="11"/>
  <c r="C1789" i="11"/>
  <c r="D1775" i="11"/>
  <c r="D1261" i="11"/>
  <c r="B1048" i="11"/>
  <c r="F1019" i="11"/>
  <c r="E923" i="11"/>
  <c r="F830" i="11"/>
  <c r="B830" i="11"/>
  <c r="C830" i="11"/>
  <c r="D830" i="11"/>
  <c r="E830" i="11"/>
  <c r="E463" i="11"/>
  <c r="B463" i="11"/>
  <c r="C463" i="11"/>
  <c r="D463" i="11"/>
  <c r="F1838" i="11"/>
  <c r="C1814" i="11"/>
  <c r="C1261" i="11"/>
  <c r="D1047" i="11"/>
  <c r="E1047" i="11"/>
  <c r="C1024" i="11"/>
  <c r="E1024" i="11"/>
  <c r="D946" i="11"/>
  <c r="E946" i="11"/>
  <c r="D922" i="11"/>
  <c r="C922" i="11"/>
  <c r="F922" i="11"/>
  <c r="D477" i="11"/>
  <c r="F477" i="11"/>
  <c r="B477" i="11"/>
  <c r="B252" i="11"/>
  <c r="C252" i="11"/>
  <c r="B208" i="11"/>
  <c r="C208" i="11"/>
  <c r="D208" i="11"/>
  <c r="E208" i="11"/>
  <c r="F166" i="11"/>
  <c r="E166" i="11"/>
  <c r="B166" i="11"/>
  <c r="C166" i="11"/>
  <c r="E1838" i="11"/>
  <c r="B1814" i="11"/>
  <c r="C1531" i="11"/>
  <c r="E1523" i="11"/>
  <c r="C1467" i="11"/>
  <c r="D1459" i="11"/>
  <c r="B1261" i="11"/>
  <c r="F1202" i="11"/>
  <c r="F1151" i="11"/>
  <c r="F1105" i="11"/>
  <c r="B1105" i="11"/>
  <c r="F1047" i="11"/>
  <c r="F965" i="11"/>
  <c r="D965" i="11"/>
  <c r="E965" i="11"/>
  <c r="C477" i="11"/>
  <c r="F208" i="11"/>
  <c r="D166" i="11"/>
  <c r="F1938" i="11"/>
  <c r="F1891" i="11"/>
  <c r="D1838" i="11"/>
  <c r="F1653" i="11"/>
  <c r="D1523" i="11"/>
  <c r="D1328" i="11"/>
  <c r="C1202" i="11"/>
  <c r="E1151" i="11"/>
  <c r="E1114" i="11"/>
  <c r="F1114" i="11"/>
  <c r="B1054" i="11"/>
  <c r="D938" i="11"/>
  <c r="F938" i="11"/>
  <c r="D641" i="11"/>
  <c r="E641" i="11"/>
  <c r="B346" i="11"/>
  <c r="D346" i="11"/>
  <c r="F1910" i="11"/>
  <c r="F1862" i="11"/>
  <c r="F1830" i="11"/>
  <c r="E1658" i="11"/>
  <c r="C1523" i="11"/>
  <c r="E1515" i="11"/>
  <c r="B1328" i="11"/>
  <c r="C1266" i="11"/>
  <c r="D1053" i="11"/>
  <c r="E1053" i="11"/>
  <c r="D994" i="11"/>
  <c r="E938" i="11"/>
  <c r="E728" i="11"/>
  <c r="F728" i="11"/>
  <c r="B521" i="11"/>
  <c r="E521" i="11"/>
  <c r="B433" i="11"/>
  <c r="D433" i="11"/>
  <c r="E433" i="11"/>
  <c r="B326" i="11"/>
  <c r="D326" i="11"/>
  <c r="F326" i="11"/>
  <c r="D286" i="11"/>
  <c r="F286" i="11"/>
  <c r="B664" i="11"/>
  <c r="C664" i="11"/>
  <c r="D664" i="11"/>
  <c r="E664" i="11"/>
  <c r="F664" i="11"/>
  <c r="B11" i="11"/>
  <c r="D1628" i="11"/>
  <c r="F1196" i="11"/>
  <c r="F1068" i="11"/>
  <c r="C1035" i="11"/>
  <c r="D1035" i="11"/>
  <c r="E1035" i="11"/>
  <c r="D944" i="11"/>
  <c r="E944" i="11"/>
  <c r="D356" i="11"/>
  <c r="B356" i="11"/>
  <c r="C356" i="11"/>
  <c r="F356" i="11"/>
  <c r="B223" i="11"/>
  <c r="E223" i="11"/>
  <c r="C115" i="11"/>
  <c r="B115" i="11"/>
  <c r="B1862" i="11"/>
  <c r="B1830" i="11"/>
  <c r="D1800" i="11"/>
  <c r="D1642" i="11"/>
  <c r="E1578" i="11"/>
  <c r="F1522" i="11"/>
  <c r="F1458" i="11"/>
  <c r="F1324" i="11"/>
  <c r="D1272" i="11"/>
  <c r="F1218" i="11"/>
  <c r="E1068" i="11"/>
  <c r="E1022" i="11"/>
  <c r="F944" i="11"/>
  <c r="E919" i="11"/>
  <c r="F919" i="11"/>
  <c r="B738" i="11"/>
  <c r="E738" i="11"/>
  <c r="F1949" i="11"/>
  <c r="F1909" i="11"/>
  <c r="F1894" i="11"/>
  <c r="C1750" i="11"/>
  <c r="C1739" i="11"/>
  <c r="F1682" i="11"/>
  <c r="C1642" i="11"/>
  <c r="F1534" i="11"/>
  <c r="F1470" i="11"/>
  <c r="F1425" i="11"/>
  <c r="E1324" i="11"/>
  <c r="C1272" i="11"/>
  <c r="F1240" i="11"/>
  <c r="C1218" i="11"/>
  <c r="B1140" i="11"/>
  <c r="E1140" i="11"/>
  <c r="E1120" i="11"/>
  <c r="C1103" i="11"/>
  <c r="F1085" i="11"/>
  <c r="F1029" i="11"/>
  <c r="D1022" i="11"/>
  <c r="B837" i="11"/>
  <c r="D837" i="11"/>
  <c r="B774" i="11"/>
  <c r="E1909" i="11"/>
  <c r="E1894" i="11"/>
  <c r="F1861" i="11"/>
  <c r="F1829" i="11"/>
  <c r="E1682" i="11"/>
  <c r="E1470" i="11"/>
  <c r="C1324" i="11"/>
  <c r="E1240" i="11"/>
  <c r="C1022" i="11"/>
  <c r="C681" i="11"/>
  <c r="F681" i="11"/>
  <c r="F661" i="11"/>
  <c r="E661" i="11"/>
  <c r="C491" i="11"/>
  <c r="E491" i="11"/>
  <c r="F395" i="11"/>
  <c r="C395" i="11"/>
  <c r="C239" i="11"/>
  <c r="D239" i="11"/>
  <c r="B1894" i="11"/>
  <c r="D1682" i="11"/>
  <c r="E1626" i="11"/>
  <c r="D1547" i="11"/>
  <c r="B1324" i="11"/>
  <c r="F147" i="11"/>
  <c r="B147" i="11"/>
  <c r="E147" i="11"/>
  <c r="D653" i="11"/>
  <c r="B172" i="11"/>
  <c r="D126" i="11"/>
  <c r="C653" i="11"/>
  <c r="D400" i="11"/>
  <c r="F225" i="11"/>
  <c r="C29" i="11"/>
  <c r="E813" i="11"/>
  <c r="F675" i="11"/>
  <c r="E619" i="11"/>
  <c r="D406" i="11"/>
  <c r="F308" i="11"/>
  <c r="C406" i="11"/>
  <c r="E308" i="11"/>
  <c r="E519" i="11"/>
  <c r="E499" i="11"/>
  <c r="B406" i="11"/>
  <c r="C308" i="11"/>
  <c r="B813" i="11"/>
  <c r="C675" i="11"/>
  <c r="F413" i="11"/>
  <c r="F329" i="11"/>
  <c r="B308" i="11"/>
  <c r="D279" i="11"/>
  <c r="D190" i="11"/>
  <c r="E129" i="11"/>
  <c r="D1138" i="11"/>
  <c r="E1093" i="11"/>
  <c r="F959" i="11"/>
  <c r="F927" i="11"/>
  <c r="F879" i="11"/>
  <c r="F721" i="11"/>
  <c r="C329" i="11"/>
  <c r="C129" i="11"/>
  <c r="E721" i="11"/>
  <c r="C721" i="11"/>
  <c r="B721" i="11"/>
  <c r="E863" i="11"/>
  <c r="E667" i="11"/>
  <c r="D431" i="11"/>
  <c r="D347" i="11"/>
  <c r="E314" i="11"/>
  <c r="C210" i="11"/>
  <c r="C431" i="11"/>
  <c r="C347" i="11"/>
  <c r="C314" i="11"/>
  <c r="F2187" i="11"/>
  <c r="B2187" i="11"/>
  <c r="E2187" i="11"/>
  <c r="C2187" i="11"/>
  <c r="D2187" i="11"/>
  <c r="B4500" i="11"/>
  <c r="C4500" i="11"/>
  <c r="D4500" i="11"/>
  <c r="F4500" i="11"/>
  <c r="E4500" i="11"/>
  <c r="B4520" i="11"/>
  <c r="C4520" i="11"/>
  <c r="F4520" i="11"/>
  <c r="D4520" i="11"/>
  <c r="E4520" i="11"/>
  <c r="E4519" i="11"/>
  <c r="F4519" i="11"/>
  <c r="B4519" i="11"/>
  <c r="C4519" i="11"/>
  <c r="D4519" i="11"/>
  <c r="D2165" i="11"/>
  <c r="E2165" i="11"/>
  <c r="B2165" i="11"/>
  <c r="C2165" i="11"/>
  <c r="F2165" i="11"/>
  <c r="B2009" i="11"/>
  <c r="C2009" i="11"/>
  <c r="D2009" i="11"/>
  <c r="E2009" i="11"/>
  <c r="F2009" i="11"/>
  <c r="B2178" i="11"/>
  <c r="C2178" i="11"/>
  <c r="D2178" i="11"/>
  <c r="E2178" i="11"/>
  <c r="F2178" i="11"/>
  <c r="B4498" i="11"/>
  <c r="C4498" i="11"/>
  <c r="D4498" i="11"/>
  <c r="E4498" i="11"/>
  <c r="F4498" i="11"/>
  <c r="F2224" i="11"/>
  <c r="D2224" i="11"/>
  <c r="B2224" i="11"/>
  <c r="C2224" i="11"/>
  <c r="E2224" i="11"/>
  <c r="F2195" i="11"/>
  <c r="B2195" i="11"/>
  <c r="E2195" i="11"/>
  <c r="C2195" i="11"/>
  <c r="D2195" i="11"/>
  <c r="B2194" i="11"/>
  <c r="C2194" i="11"/>
  <c r="D2194" i="11"/>
  <c r="E2194" i="11"/>
  <c r="F2194" i="11"/>
  <c r="D4523" i="11"/>
  <c r="E4523" i="11"/>
  <c r="C4523" i="11"/>
  <c r="F4523" i="11"/>
  <c r="D4517" i="11"/>
  <c r="B4517" i="11"/>
  <c r="C4517" i="11"/>
  <c r="E4517" i="11"/>
  <c r="F4517" i="11"/>
  <c r="B2222" i="11"/>
  <c r="C2222" i="11"/>
  <c r="D2222" i="11"/>
  <c r="E2222" i="11"/>
  <c r="F2222" i="11"/>
  <c r="B4523" i="11"/>
  <c r="D4510" i="11"/>
  <c r="F4510" i="11"/>
  <c r="C4510" i="11"/>
  <c r="E4510" i="11"/>
  <c r="B4510" i="11"/>
  <c r="F2240" i="11"/>
  <c r="B2240" i="11"/>
  <c r="C2240" i="11"/>
  <c r="D2240" i="11"/>
  <c r="E2240" i="11"/>
  <c r="E2119" i="11"/>
  <c r="F2119" i="11"/>
  <c r="B2119" i="11"/>
  <c r="C2119" i="11"/>
  <c r="D2119" i="11"/>
  <c r="B2052" i="11"/>
  <c r="C2052" i="11"/>
  <c r="D2052" i="11"/>
  <c r="E2052" i="11"/>
  <c r="F2052" i="11"/>
  <c r="D4509" i="11"/>
  <c r="C4509" i="11"/>
  <c r="E4509" i="11"/>
  <c r="F4509" i="11"/>
  <c r="D2220" i="11"/>
  <c r="B2220" i="11"/>
  <c r="C2220" i="11"/>
  <c r="E2220" i="11"/>
  <c r="F2220" i="11"/>
  <c r="B4516" i="11"/>
  <c r="F4516" i="11"/>
  <c r="C4516" i="11"/>
  <c r="D4516" i="11"/>
  <c r="E4516" i="11"/>
  <c r="B4509" i="11"/>
  <c r="F2219" i="11"/>
  <c r="D2219" i="11"/>
  <c r="E2219" i="11"/>
  <c r="B2219" i="11"/>
  <c r="C2219" i="11"/>
  <c r="E2099" i="11"/>
  <c r="F2099" i="11"/>
  <c r="B2099" i="11"/>
  <c r="C2099" i="11"/>
  <c r="D2099" i="11"/>
  <c r="B2218" i="11"/>
  <c r="C2218" i="11"/>
  <c r="D2218" i="11"/>
  <c r="E2218" i="11"/>
  <c r="F2218" i="11"/>
  <c r="B2210" i="11"/>
  <c r="C2210" i="11"/>
  <c r="D2210" i="11"/>
  <c r="E2210" i="11"/>
  <c r="F2210" i="11"/>
  <c r="F2191" i="11"/>
  <c r="B2191" i="11"/>
  <c r="C2191" i="11"/>
  <c r="D2191" i="11"/>
  <c r="E2191" i="11"/>
  <c r="B4491" i="11"/>
  <c r="C4491" i="11"/>
  <c r="E4491" i="11"/>
  <c r="D4491" i="11"/>
  <c r="F4491" i="11"/>
  <c r="F2199" i="11"/>
  <c r="B2199" i="11"/>
  <c r="E2199" i="11"/>
  <c r="C2199" i="11"/>
  <c r="D2199" i="11"/>
  <c r="E2143" i="11"/>
  <c r="F2143" i="11"/>
  <c r="D2143" i="11"/>
  <c r="B2143" i="11"/>
  <c r="C2143" i="11"/>
  <c r="E2071" i="11"/>
  <c r="F2071" i="11"/>
  <c r="B2071" i="11"/>
  <c r="C2071" i="11"/>
  <c r="D2071" i="11"/>
  <c r="F2216" i="11"/>
  <c r="D2216" i="11"/>
  <c r="B2216" i="11"/>
  <c r="C2216" i="11"/>
  <c r="E2216" i="11"/>
  <c r="B4514" i="11"/>
  <c r="C4514" i="11"/>
  <c r="D4514" i="11"/>
  <c r="E4514" i="11"/>
  <c r="F4514" i="11"/>
  <c r="B4507" i="11"/>
  <c r="E4507" i="11"/>
  <c r="F4507" i="11"/>
  <c r="C4507" i="11"/>
  <c r="D4507" i="11"/>
  <c r="B2226" i="11"/>
  <c r="C2226" i="11"/>
  <c r="D2226" i="11"/>
  <c r="E2226" i="11"/>
  <c r="F2226" i="11"/>
  <c r="B2206" i="11"/>
  <c r="C2206" i="11"/>
  <c r="D2206" i="11"/>
  <c r="E2206" i="11"/>
  <c r="F2206" i="11"/>
  <c r="B4511" i="11"/>
  <c r="C4511" i="11"/>
  <c r="F4511" i="11"/>
  <c r="E4508" i="11"/>
  <c r="F4508" i="11"/>
  <c r="D4502" i="11"/>
  <c r="B4502" i="11"/>
  <c r="E4502" i="11"/>
  <c r="F4497" i="11"/>
  <c r="B4497" i="11"/>
  <c r="E4497" i="11"/>
  <c r="D4493" i="11"/>
  <c r="C4493" i="11"/>
  <c r="F4493" i="11"/>
  <c r="F4489" i="11"/>
  <c r="B4489" i="11"/>
  <c r="C4489" i="11"/>
  <c r="D4489" i="11"/>
  <c r="E4489" i="11"/>
  <c r="F2232" i="11"/>
  <c r="D2232" i="11"/>
  <c r="B2232" i="11"/>
  <c r="C2232" i="11"/>
  <c r="E2232" i="11"/>
  <c r="D2212" i="11"/>
  <c r="B2212" i="11"/>
  <c r="C2212" i="11"/>
  <c r="E2212" i="11"/>
  <c r="F2212" i="11"/>
  <c r="D2205" i="11"/>
  <c r="B2205" i="11"/>
  <c r="E2205" i="11"/>
  <c r="F2205" i="11"/>
  <c r="B2193" i="11"/>
  <c r="C2193" i="11"/>
  <c r="F2193" i="11"/>
  <c r="D2180" i="11"/>
  <c r="B2180" i="11"/>
  <c r="C2180" i="11"/>
  <c r="E2180" i="11"/>
  <c r="F2180" i="11"/>
  <c r="C2174" i="11"/>
  <c r="B2174" i="11"/>
  <c r="D2174" i="11"/>
  <c r="E2174" i="11"/>
  <c r="F2174" i="11"/>
  <c r="B2082" i="11"/>
  <c r="C2082" i="11"/>
  <c r="D2082" i="11"/>
  <c r="E2082" i="11"/>
  <c r="F2082" i="11"/>
  <c r="C4506" i="11"/>
  <c r="D4478" i="11"/>
  <c r="B4478" i="11"/>
  <c r="C4478" i="11"/>
  <c r="E4478" i="11"/>
  <c r="F4478" i="11"/>
  <c r="D2236" i="11"/>
  <c r="B2236" i="11"/>
  <c r="C2236" i="11"/>
  <c r="E2236" i="11"/>
  <c r="F2236" i="11"/>
  <c r="C2205" i="11"/>
  <c r="F2163" i="11"/>
  <c r="B2163" i="11"/>
  <c r="C2163" i="11"/>
  <c r="D2163" i="11"/>
  <c r="B2153" i="11"/>
  <c r="C2153" i="11"/>
  <c r="E2153" i="11"/>
  <c r="D2153" i="11"/>
  <c r="F2153" i="11"/>
  <c r="C2148" i="11"/>
  <c r="D2148" i="11"/>
  <c r="E2148" i="11"/>
  <c r="C2142" i="11"/>
  <c r="B2142" i="11"/>
  <c r="D2142" i="11"/>
  <c r="E2142" i="11"/>
  <c r="C2102" i="11"/>
  <c r="B2102" i="11"/>
  <c r="D2102" i="11"/>
  <c r="E2102" i="11"/>
  <c r="F2102" i="11"/>
  <c r="F4505" i="11"/>
  <c r="B4505" i="11"/>
  <c r="D4505" i="11"/>
  <c r="D2204" i="11"/>
  <c r="B2204" i="11"/>
  <c r="C2204" i="11"/>
  <c r="E2204" i="11"/>
  <c r="F2204" i="11"/>
  <c r="B2113" i="11"/>
  <c r="C2113" i="11"/>
  <c r="E2113" i="11"/>
  <c r="D2113" i="11"/>
  <c r="F2113" i="11"/>
  <c r="B2089" i="11"/>
  <c r="C2089" i="11"/>
  <c r="E2089" i="11"/>
  <c r="F2089" i="11"/>
  <c r="D2089" i="11"/>
  <c r="C2076" i="11"/>
  <c r="D2076" i="11"/>
  <c r="E2076" i="11"/>
  <c r="B2076" i="11"/>
  <c r="F2076" i="11"/>
  <c r="F4522" i="11"/>
  <c r="D4508" i="11"/>
  <c r="C4502" i="11"/>
  <c r="C4497" i="11"/>
  <c r="F4488" i="11"/>
  <c r="D4488" i="11"/>
  <c r="E4488" i="11"/>
  <c r="D4477" i="11"/>
  <c r="E4477" i="11"/>
  <c r="F4477" i="11"/>
  <c r="F2211" i="11"/>
  <c r="E2211" i="11"/>
  <c r="C2211" i="11"/>
  <c r="D2211" i="11"/>
  <c r="D2193" i="11"/>
  <c r="F2179" i="11"/>
  <c r="D2179" i="11"/>
  <c r="E2179" i="11"/>
  <c r="B2179" i="11"/>
  <c r="C2179" i="11"/>
  <c r="F2168" i="11"/>
  <c r="D2168" i="11"/>
  <c r="C2168" i="11"/>
  <c r="E2168" i="11"/>
  <c r="F2112" i="11"/>
  <c r="C2112" i="11"/>
  <c r="D2112" i="11"/>
  <c r="B2112" i="11"/>
  <c r="C2100" i="11"/>
  <c r="D2100" i="11"/>
  <c r="E2100" i="11"/>
  <c r="B2100" i="11"/>
  <c r="F2100" i="11"/>
  <c r="B1833" i="11"/>
  <c r="C1833" i="11"/>
  <c r="D1833" i="11"/>
  <c r="E1833" i="11"/>
  <c r="F1833" i="11"/>
  <c r="E4505" i="11"/>
  <c r="D4501" i="11"/>
  <c r="E4501" i="11"/>
  <c r="F4501" i="11"/>
  <c r="B4501" i="11"/>
  <c r="C4501" i="11"/>
  <c r="F4496" i="11"/>
  <c r="C4496" i="11"/>
  <c r="D4496" i="11"/>
  <c r="E4496" i="11"/>
  <c r="B4482" i="11"/>
  <c r="C4482" i="11"/>
  <c r="D4482" i="11"/>
  <c r="E4482" i="11"/>
  <c r="F4482" i="11"/>
  <c r="B2217" i="11"/>
  <c r="E2217" i="11"/>
  <c r="F2217" i="11"/>
  <c r="C2217" i="11"/>
  <c r="D2217" i="11"/>
  <c r="F2203" i="11"/>
  <c r="D2203" i="11"/>
  <c r="E2203" i="11"/>
  <c r="F2192" i="11"/>
  <c r="D2192" i="11"/>
  <c r="B2192" i="11"/>
  <c r="C2192" i="11"/>
  <c r="E2192" i="11"/>
  <c r="E2147" i="11"/>
  <c r="F2147" i="11"/>
  <c r="B2147" i="11"/>
  <c r="C2147" i="11"/>
  <c r="D2147" i="11"/>
  <c r="C2140" i="11"/>
  <c r="D2140" i="11"/>
  <c r="E2140" i="11"/>
  <c r="F2140" i="11"/>
  <c r="B2140" i="11"/>
  <c r="B2129" i="11"/>
  <c r="C2129" i="11"/>
  <c r="E2129" i="11"/>
  <c r="D2129" i="11"/>
  <c r="F2129" i="11"/>
  <c r="C2124" i="11"/>
  <c r="D2124" i="11"/>
  <c r="E2124" i="11"/>
  <c r="B2124" i="11"/>
  <c r="F2124" i="11"/>
  <c r="F2088" i="11"/>
  <c r="C2088" i="11"/>
  <c r="D2088" i="11"/>
  <c r="B2088" i="11"/>
  <c r="E2088" i="11"/>
  <c r="E4524" i="11"/>
  <c r="F4524" i="11"/>
  <c r="C4524" i="11"/>
  <c r="D4524" i="11"/>
  <c r="D4522" i="11"/>
  <c r="D4511" i="11"/>
  <c r="B4508" i="11"/>
  <c r="C4505" i="11"/>
  <c r="B4493" i="11"/>
  <c r="B4488" i="11"/>
  <c r="B4477" i="11"/>
  <c r="D2197" i="11"/>
  <c r="B2197" i="11"/>
  <c r="F2197" i="11"/>
  <c r="B2185" i="11"/>
  <c r="E2185" i="11"/>
  <c r="D2185" i="11"/>
  <c r="F2185" i="11"/>
  <c r="B2168" i="11"/>
  <c r="E2151" i="11"/>
  <c r="F2151" i="11"/>
  <c r="D2151" i="11"/>
  <c r="E2139" i="11"/>
  <c r="F2139" i="11"/>
  <c r="B2139" i="11"/>
  <c r="C2139" i="11"/>
  <c r="D2139" i="11"/>
  <c r="E2111" i="11"/>
  <c r="F2111" i="11"/>
  <c r="B2111" i="11"/>
  <c r="C2111" i="11"/>
  <c r="F2080" i="11"/>
  <c r="C2080" i="11"/>
  <c r="D2080" i="11"/>
  <c r="E2080" i="11"/>
  <c r="C4522" i="11"/>
  <c r="F4504" i="11"/>
  <c r="C4504" i="11"/>
  <c r="B4496" i="11"/>
  <c r="B4487" i="11"/>
  <c r="C4487" i="11"/>
  <c r="D4487" i="11"/>
  <c r="E4487" i="11"/>
  <c r="F4487" i="11"/>
  <c r="B4476" i="11"/>
  <c r="C4476" i="11"/>
  <c r="D4476" i="11"/>
  <c r="E4476" i="11"/>
  <c r="F4476" i="11"/>
  <c r="B2230" i="11"/>
  <c r="C2230" i="11"/>
  <c r="D2230" i="11"/>
  <c r="E2230" i="11"/>
  <c r="F2230" i="11"/>
  <c r="C2203" i="11"/>
  <c r="D2172" i="11"/>
  <c r="B2172" i="11"/>
  <c r="C2172" i="11"/>
  <c r="E2172" i="11"/>
  <c r="F2167" i="11"/>
  <c r="B2167" i="11"/>
  <c r="C2167" i="11"/>
  <c r="D2167" i="11"/>
  <c r="E2167" i="11"/>
  <c r="E2087" i="11"/>
  <c r="F2087" i="11"/>
  <c r="B2087" i="11"/>
  <c r="C2087" i="11"/>
  <c r="D2087" i="11"/>
  <c r="C2068" i="11"/>
  <c r="D2068" i="11"/>
  <c r="E2068" i="11"/>
  <c r="B2068" i="11"/>
  <c r="F2068" i="11"/>
  <c r="F1951" i="11"/>
  <c r="C1951" i="11"/>
  <c r="B1951" i="11"/>
  <c r="D1951" i="11"/>
  <c r="E1951" i="11"/>
  <c r="B4526" i="11"/>
  <c r="F4526" i="11"/>
  <c r="C4521" i="11"/>
  <c r="D4521" i="11"/>
  <c r="B4521" i="11"/>
  <c r="F4513" i="11"/>
  <c r="D4513" i="11"/>
  <c r="D4486" i="11"/>
  <c r="B4486" i="11"/>
  <c r="F4486" i="11"/>
  <c r="F2223" i="11"/>
  <c r="D2223" i="11"/>
  <c r="E2223" i="11"/>
  <c r="B2223" i="11"/>
  <c r="C2223" i="11"/>
  <c r="B2209" i="11"/>
  <c r="F2209" i="11"/>
  <c r="D2209" i="11"/>
  <c r="E2209" i="11"/>
  <c r="B2203" i="11"/>
  <c r="F2184" i="11"/>
  <c r="D2184" i="11"/>
  <c r="B2184" i="11"/>
  <c r="C2184" i="11"/>
  <c r="E2184" i="11"/>
  <c r="B2161" i="11"/>
  <c r="E2161" i="11"/>
  <c r="D2161" i="11"/>
  <c r="F2161" i="11"/>
  <c r="C2156" i="11"/>
  <c r="D2156" i="11"/>
  <c r="F2156" i="11"/>
  <c r="C2116" i="11"/>
  <c r="D2116" i="11"/>
  <c r="E2116" i="11"/>
  <c r="B2116" i="11"/>
  <c r="F2116" i="11"/>
  <c r="C2092" i="11"/>
  <c r="D2092" i="11"/>
  <c r="E2092" i="11"/>
  <c r="B2092" i="11"/>
  <c r="E2079" i="11"/>
  <c r="F2079" i="11"/>
  <c r="B2079" i="11"/>
  <c r="C2079" i="11"/>
  <c r="D2079" i="11"/>
  <c r="D2055" i="11"/>
  <c r="E2055" i="11"/>
  <c r="F2055" i="11"/>
  <c r="B2055" i="11"/>
  <c r="C2055" i="11"/>
  <c r="B2020" i="11"/>
  <c r="C2020" i="11"/>
  <c r="D2020" i="11"/>
  <c r="E2020" i="11"/>
  <c r="F2020" i="11"/>
  <c r="B4524" i="11"/>
  <c r="B2242" i="11"/>
  <c r="C2242" i="11"/>
  <c r="F2242" i="11"/>
  <c r="B2202" i="11"/>
  <c r="C2202" i="11"/>
  <c r="D2202" i="11"/>
  <c r="E2202" i="11"/>
  <c r="F2202" i="11"/>
  <c r="C2197" i="11"/>
  <c r="C2161" i="11"/>
  <c r="C2151" i="11"/>
  <c r="D2111" i="11"/>
  <c r="F2092" i="11"/>
  <c r="C2086" i="11"/>
  <c r="E2086" i="11"/>
  <c r="F2086" i="11"/>
  <c r="B2086" i="11"/>
  <c r="D2086" i="11"/>
  <c r="E2067" i="11"/>
  <c r="F2067" i="11"/>
  <c r="B2067" i="11"/>
  <c r="C2067" i="11"/>
  <c r="D2067" i="11"/>
  <c r="D4518" i="11"/>
  <c r="E4518" i="11"/>
  <c r="F4518" i="11"/>
  <c r="E4486" i="11"/>
  <c r="F2215" i="11"/>
  <c r="E2215" i="11"/>
  <c r="C2215" i="11"/>
  <c r="D2215" i="11"/>
  <c r="C2209" i="11"/>
  <c r="D2196" i="11"/>
  <c r="B2196" i="11"/>
  <c r="C2196" i="11"/>
  <c r="E2196" i="11"/>
  <c r="F2196" i="11"/>
  <c r="C2190" i="11"/>
  <c r="D2190" i="11"/>
  <c r="E2190" i="11"/>
  <c r="F2190" i="11"/>
  <c r="F2183" i="11"/>
  <c r="D2183" i="11"/>
  <c r="E2183" i="11"/>
  <c r="F2172" i="11"/>
  <c r="F2160" i="11"/>
  <c r="D2160" i="11"/>
  <c r="B2160" i="11"/>
  <c r="C2160" i="11"/>
  <c r="E2160" i="11"/>
  <c r="B2137" i="11"/>
  <c r="C2137" i="11"/>
  <c r="E2137" i="11"/>
  <c r="F2137" i="11"/>
  <c r="B2122" i="11"/>
  <c r="C2122" i="11"/>
  <c r="D2122" i="11"/>
  <c r="E2122" i="11"/>
  <c r="F2122" i="11"/>
  <c r="E2091" i="11"/>
  <c r="F2091" i="11"/>
  <c r="B2091" i="11"/>
  <c r="C2091" i="11"/>
  <c r="D2085" i="11"/>
  <c r="E2085" i="11"/>
  <c r="B2085" i="11"/>
  <c r="C2085" i="11"/>
  <c r="F2085" i="11"/>
  <c r="B2049" i="11"/>
  <c r="C2049" i="11"/>
  <c r="D2049" i="11"/>
  <c r="E2049" i="11"/>
  <c r="F2049" i="11"/>
  <c r="B1914" i="11"/>
  <c r="D1914" i="11"/>
  <c r="E1914" i="11"/>
  <c r="C1914" i="11"/>
  <c r="F1914" i="11"/>
  <c r="E4526" i="11"/>
  <c r="E4513" i="11"/>
  <c r="E4504" i="11"/>
  <c r="C4486" i="11"/>
  <c r="B2234" i="11"/>
  <c r="C2234" i="11"/>
  <c r="D2234" i="11"/>
  <c r="E2234" i="11"/>
  <c r="F2234" i="11"/>
  <c r="F2208" i="11"/>
  <c r="D2208" i="11"/>
  <c r="B2208" i="11"/>
  <c r="C2208" i="11"/>
  <c r="E2208" i="11"/>
  <c r="B2201" i="11"/>
  <c r="E2201" i="11"/>
  <c r="F2201" i="11"/>
  <c r="F2176" i="11"/>
  <c r="D2176" i="11"/>
  <c r="B2176" i="11"/>
  <c r="C2176" i="11"/>
  <c r="E2176" i="11"/>
  <c r="E2156" i="11"/>
  <c r="B2105" i="11"/>
  <c r="C2105" i="11"/>
  <c r="E2105" i="11"/>
  <c r="D2105" i="11"/>
  <c r="F2105" i="11"/>
  <c r="B2060" i="11"/>
  <c r="C2060" i="11"/>
  <c r="D2060" i="11"/>
  <c r="E2060" i="11"/>
  <c r="F2060" i="11"/>
  <c r="D4526" i="11"/>
  <c r="F4521" i="11"/>
  <c r="B4515" i="11"/>
  <c r="C4515" i="11"/>
  <c r="C4513" i="11"/>
  <c r="B4499" i="11"/>
  <c r="F4499" i="11"/>
  <c r="D4499" i="11"/>
  <c r="E4499" i="11"/>
  <c r="D4485" i="11"/>
  <c r="C4485" i="11"/>
  <c r="E4485" i="11"/>
  <c r="F4485" i="11"/>
  <c r="D2228" i="11"/>
  <c r="B2228" i="11"/>
  <c r="C2228" i="11"/>
  <c r="E2228" i="11"/>
  <c r="F2228" i="11"/>
  <c r="D2221" i="11"/>
  <c r="B2221" i="11"/>
  <c r="E2221" i="11"/>
  <c r="F2221" i="11"/>
  <c r="C2221" i="11"/>
  <c r="D2201" i="11"/>
  <c r="D2189" i="11"/>
  <c r="B2189" i="11"/>
  <c r="C2189" i="11"/>
  <c r="B2156" i="11"/>
  <c r="B2097" i="11"/>
  <c r="C2097" i="11"/>
  <c r="E2097" i="11"/>
  <c r="E2059" i="11"/>
  <c r="F2059" i="11"/>
  <c r="B2059" i="11"/>
  <c r="D1957" i="11"/>
  <c r="E1957" i="11"/>
  <c r="B1957" i="11"/>
  <c r="C1957" i="11"/>
  <c r="F1957" i="11"/>
  <c r="F4480" i="11"/>
  <c r="B4480" i="11"/>
  <c r="C4480" i="11"/>
  <c r="D4480" i="11"/>
  <c r="E4480" i="11"/>
  <c r="B2214" i="11"/>
  <c r="C2214" i="11"/>
  <c r="D2214" i="11"/>
  <c r="E2214" i="11"/>
  <c r="F2214" i="11"/>
  <c r="F2207" i="11"/>
  <c r="D2207" i="11"/>
  <c r="E2207" i="11"/>
  <c r="F2155" i="11"/>
  <c r="B2155" i="11"/>
  <c r="C2155" i="11"/>
  <c r="D2155" i="11"/>
  <c r="E2155" i="11"/>
  <c r="F2136" i="11"/>
  <c r="C2136" i="11"/>
  <c r="D2136" i="11"/>
  <c r="B2136" i="11"/>
  <c r="E2136" i="11"/>
  <c r="B2065" i="11"/>
  <c r="C2065" i="11"/>
  <c r="E2065" i="11"/>
  <c r="D2065" i="11"/>
  <c r="F2065" i="11"/>
  <c r="C4518" i="11"/>
  <c r="F4512" i="11"/>
  <c r="D4512" i="11"/>
  <c r="E4512" i="11"/>
  <c r="B4512" i="11"/>
  <c r="C4512" i="11"/>
  <c r="D4494" i="11"/>
  <c r="B4494" i="11"/>
  <c r="E4494" i="11"/>
  <c r="F4494" i="11"/>
  <c r="B4484" i="11"/>
  <c r="C4484" i="11"/>
  <c r="D4484" i="11"/>
  <c r="B2241" i="11"/>
  <c r="D2241" i="11"/>
  <c r="E2241" i="11"/>
  <c r="F2241" i="11"/>
  <c r="F2227" i="11"/>
  <c r="C2227" i="11"/>
  <c r="D2227" i="11"/>
  <c r="B2227" i="11"/>
  <c r="C2207" i="11"/>
  <c r="F2200" i="11"/>
  <c r="D2200" i="11"/>
  <c r="B2200" i="11"/>
  <c r="C2200" i="11"/>
  <c r="E2200" i="11"/>
  <c r="E2189" i="11"/>
  <c r="C2182" i="11"/>
  <c r="B2182" i="11"/>
  <c r="D2182" i="11"/>
  <c r="E2182" i="11"/>
  <c r="F2182" i="11"/>
  <c r="F2120" i="11"/>
  <c r="C2120" i="11"/>
  <c r="D2120" i="11"/>
  <c r="B2120" i="11"/>
  <c r="E2120" i="11"/>
  <c r="D2097" i="11"/>
  <c r="E2083" i="11"/>
  <c r="F2083" i="11"/>
  <c r="C2083" i="11"/>
  <c r="D2083" i="11"/>
  <c r="F2072" i="11"/>
  <c r="C2072" i="11"/>
  <c r="D2072" i="11"/>
  <c r="B2072" i="11"/>
  <c r="E2072" i="11"/>
  <c r="D2059" i="11"/>
  <c r="B2025" i="11"/>
  <c r="C2025" i="11"/>
  <c r="D2025" i="11"/>
  <c r="E2025" i="11"/>
  <c r="F2025" i="11"/>
  <c r="B4518" i="11"/>
  <c r="F4515" i="11"/>
  <c r="F4506" i="11"/>
  <c r="B4490" i="11"/>
  <c r="E4490" i="11"/>
  <c r="F4490" i="11"/>
  <c r="C4490" i="11"/>
  <c r="D4490" i="11"/>
  <c r="E4479" i="11"/>
  <c r="F4479" i="11"/>
  <c r="C4479" i="11"/>
  <c r="D4479" i="11"/>
  <c r="D2213" i="11"/>
  <c r="B2213" i="11"/>
  <c r="F2213" i="11"/>
  <c r="C2213" i="11"/>
  <c r="E2213" i="11"/>
  <c r="B2207" i="11"/>
  <c r="D2188" i="11"/>
  <c r="B2188" i="11"/>
  <c r="C2188" i="11"/>
  <c r="E2188" i="11"/>
  <c r="F2188" i="11"/>
  <c r="D2181" i="11"/>
  <c r="B2181" i="11"/>
  <c r="F2181" i="11"/>
  <c r="C2181" i="11"/>
  <c r="E2181" i="11"/>
  <c r="B2170" i="11"/>
  <c r="C2170" i="11"/>
  <c r="D2170" i="11"/>
  <c r="F2144" i="11"/>
  <c r="C2144" i="11"/>
  <c r="D2144" i="11"/>
  <c r="B2144" i="11"/>
  <c r="E2144" i="11"/>
  <c r="E2135" i="11"/>
  <c r="F2135" i="11"/>
  <c r="B2135" i="11"/>
  <c r="D2135" i="11"/>
  <c r="E2103" i="11"/>
  <c r="F2103" i="11"/>
  <c r="C2103" i="11"/>
  <c r="D2103" i="11"/>
  <c r="F2096" i="11"/>
  <c r="C2096" i="11"/>
  <c r="D2096" i="11"/>
  <c r="B2096" i="11"/>
  <c r="E2096" i="11"/>
  <c r="C2059" i="11"/>
  <c r="B4503" i="11"/>
  <c r="B4492" i="11"/>
  <c r="B4481" i="11"/>
  <c r="B2231" i="11"/>
  <c r="B2175" i="11"/>
  <c r="D2166" i="11"/>
  <c r="B2145" i="11"/>
  <c r="C2145" i="11"/>
  <c r="E2145" i="11"/>
  <c r="F2128" i="11"/>
  <c r="C2128" i="11"/>
  <c r="D2128" i="11"/>
  <c r="C2108" i="11"/>
  <c r="D2108" i="11"/>
  <c r="E2108" i="11"/>
  <c r="B2074" i="11"/>
  <c r="C2074" i="11"/>
  <c r="F2000" i="11"/>
  <c r="C2000" i="11"/>
  <c r="D2000" i="11"/>
  <c r="F1983" i="11"/>
  <c r="C1983" i="11"/>
  <c r="D1983" i="11"/>
  <c r="F1966" i="11"/>
  <c r="B1966" i="11"/>
  <c r="C1966" i="11"/>
  <c r="D1966" i="11"/>
  <c r="E1966" i="11"/>
  <c r="B1962" i="11"/>
  <c r="C1962" i="11"/>
  <c r="D1962" i="11"/>
  <c r="E1962" i="11"/>
  <c r="F1952" i="11"/>
  <c r="C1952" i="11"/>
  <c r="B1952" i="11"/>
  <c r="D1952" i="11"/>
  <c r="F1903" i="11"/>
  <c r="D1903" i="11"/>
  <c r="E1903" i="11"/>
  <c r="B1903" i="11"/>
  <c r="C1903" i="11"/>
  <c r="D1227" i="11"/>
  <c r="E1227" i="11"/>
  <c r="B1227" i="11"/>
  <c r="C1227" i="11"/>
  <c r="F1227" i="11"/>
  <c r="B215" i="11"/>
  <c r="C215" i="11"/>
  <c r="D215" i="11"/>
  <c r="E215" i="11"/>
  <c r="F215" i="11"/>
  <c r="B121" i="11"/>
  <c r="D121" i="11"/>
  <c r="C121" i="11"/>
  <c r="E121" i="11"/>
  <c r="F121" i="11"/>
  <c r="B2166" i="11"/>
  <c r="D2125" i="11"/>
  <c r="E2125" i="11"/>
  <c r="B2125" i="11"/>
  <c r="F2094" i="11"/>
  <c r="B2010" i="11"/>
  <c r="C2010" i="11"/>
  <c r="E2010" i="11"/>
  <c r="F2010" i="11"/>
  <c r="D2005" i="11"/>
  <c r="E2005" i="11"/>
  <c r="B2005" i="11"/>
  <c r="E1983" i="11"/>
  <c r="B1977" i="11"/>
  <c r="F1977" i="11"/>
  <c r="D1977" i="11"/>
  <c r="E1977" i="11"/>
  <c r="E1952" i="11"/>
  <c r="F1935" i="11"/>
  <c r="D1935" i="11"/>
  <c r="E1935" i="11"/>
  <c r="B1935" i="11"/>
  <c r="C1935" i="11"/>
  <c r="B1929" i="11"/>
  <c r="D1929" i="11"/>
  <c r="E1929" i="11"/>
  <c r="F1929" i="11"/>
  <c r="F1864" i="11"/>
  <c r="B1864" i="11"/>
  <c r="C1864" i="11"/>
  <c r="E1864" i="11"/>
  <c r="D1864" i="11"/>
  <c r="E1639" i="11"/>
  <c r="B1639" i="11"/>
  <c r="C1639" i="11"/>
  <c r="D1639" i="11"/>
  <c r="F1639" i="11"/>
  <c r="F2048" i="11"/>
  <c r="C2048" i="11"/>
  <c r="D2048" i="11"/>
  <c r="B2038" i="11"/>
  <c r="C2038" i="11"/>
  <c r="D2038" i="11"/>
  <c r="E2038" i="11"/>
  <c r="F2038" i="11"/>
  <c r="F2024" i="11"/>
  <c r="C2024" i="11"/>
  <c r="D2024" i="11"/>
  <c r="B2019" i="11"/>
  <c r="E2019" i="11"/>
  <c r="F2019" i="11"/>
  <c r="B1994" i="11"/>
  <c r="C1994" i="11"/>
  <c r="E1994" i="11"/>
  <c r="F1994" i="11"/>
  <c r="D1972" i="11"/>
  <c r="B1972" i="11"/>
  <c r="C1972" i="11"/>
  <c r="E1972" i="11"/>
  <c r="F1972" i="11"/>
  <c r="B1961" i="11"/>
  <c r="C1961" i="11"/>
  <c r="E1961" i="11"/>
  <c r="F1961" i="11"/>
  <c r="D1956" i="11"/>
  <c r="B1956" i="11"/>
  <c r="E1956" i="11"/>
  <c r="F1956" i="11"/>
  <c r="C1934" i="11"/>
  <c r="D1934" i="11"/>
  <c r="F1934" i="11"/>
  <c r="E1863" i="11"/>
  <c r="F1863" i="11"/>
  <c r="C1863" i="11"/>
  <c r="D1863" i="11"/>
  <c r="B1863" i="11"/>
  <c r="F2145" i="11"/>
  <c r="D2133" i="11"/>
  <c r="E2133" i="11"/>
  <c r="B2133" i="11"/>
  <c r="B2128" i="11"/>
  <c r="F2125" i="11"/>
  <c r="B2108" i="11"/>
  <c r="B2094" i="11"/>
  <c r="D2074" i="11"/>
  <c r="D2062" i="11"/>
  <c r="B2004" i="11"/>
  <c r="C2004" i="11"/>
  <c r="D2004" i="11"/>
  <c r="E2004" i="11"/>
  <c r="F2004" i="11"/>
  <c r="B1986" i="11"/>
  <c r="C1986" i="11"/>
  <c r="D1986" i="11"/>
  <c r="E1986" i="11"/>
  <c r="F1986" i="11"/>
  <c r="D1971" i="11"/>
  <c r="C1971" i="11"/>
  <c r="E1971" i="11"/>
  <c r="B1950" i="11"/>
  <c r="E1950" i="11"/>
  <c r="D1950" i="11"/>
  <c r="F1950" i="11"/>
  <c r="E1934" i="11"/>
  <c r="E1831" i="11"/>
  <c r="F1831" i="11"/>
  <c r="B1831" i="11"/>
  <c r="C1831" i="11"/>
  <c r="D1831" i="11"/>
  <c r="D1705" i="11"/>
  <c r="B1705" i="11"/>
  <c r="C1705" i="11"/>
  <c r="E1705" i="11"/>
  <c r="F1705" i="11"/>
  <c r="B2169" i="11"/>
  <c r="E2169" i="11"/>
  <c r="B2130" i="11"/>
  <c r="C2130" i="11"/>
  <c r="E2127" i="11"/>
  <c r="F2127" i="11"/>
  <c r="E2107" i="11"/>
  <c r="F2107" i="11"/>
  <c r="D2093" i="11"/>
  <c r="E2093" i="11"/>
  <c r="B2093" i="11"/>
  <c r="B2073" i="11"/>
  <c r="C2073" i="11"/>
  <c r="E2073" i="11"/>
  <c r="B2058" i="11"/>
  <c r="C2058" i="11"/>
  <c r="F2058" i="11"/>
  <c r="B2051" i="11"/>
  <c r="E2051" i="11"/>
  <c r="F2051" i="11"/>
  <c r="E2048" i="11"/>
  <c r="B2031" i="11"/>
  <c r="E2031" i="11"/>
  <c r="F2031" i="11"/>
  <c r="E2024" i="11"/>
  <c r="D1994" i="11"/>
  <c r="D1961" i="11"/>
  <c r="B1945" i="11"/>
  <c r="C1945" i="11"/>
  <c r="D1945" i="11"/>
  <c r="F1945" i="11"/>
  <c r="B1934" i="11"/>
  <c r="C1844" i="11"/>
  <c r="D1844" i="11"/>
  <c r="E1844" i="11"/>
  <c r="B1844" i="11"/>
  <c r="F1844" i="11"/>
  <c r="B2158" i="11"/>
  <c r="F2150" i="11"/>
  <c r="B2090" i="11"/>
  <c r="C2090" i="11"/>
  <c r="D2061" i="11"/>
  <c r="E2061" i="11"/>
  <c r="B2061" i="11"/>
  <c r="B2048" i="11"/>
  <c r="B2024" i="11"/>
  <c r="D2019" i="11"/>
  <c r="B2014" i="11"/>
  <c r="C2014" i="11"/>
  <c r="D2014" i="11"/>
  <c r="E2014" i="11"/>
  <c r="B2003" i="11"/>
  <c r="C2003" i="11"/>
  <c r="E2003" i="11"/>
  <c r="F2003" i="11"/>
  <c r="B1993" i="11"/>
  <c r="C1993" i="11"/>
  <c r="D1993" i="11"/>
  <c r="E1993" i="11"/>
  <c r="F1993" i="11"/>
  <c r="B1971" i="11"/>
  <c r="F1960" i="11"/>
  <c r="D1960" i="11"/>
  <c r="B1960" i="11"/>
  <c r="C1960" i="11"/>
  <c r="C1950" i="11"/>
  <c r="E1945" i="11"/>
  <c r="B1857" i="11"/>
  <c r="C1857" i="11"/>
  <c r="F1857" i="11"/>
  <c r="D1857" i="11"/>
  <c r="E1857" i="11"/>
  <c r="B2162" i="11"/>
  <c r="C2162" i="11"/>
  <c r="D2157" i="11"/>
  <c r="E2157" i="11"/>
  <c r="B2157" i="11"/>
  <c r="F2152" i="11"/>
  <c r="D2152" i="11"/>
  <c r="D2141" i="11"/>
  <c r="E2141" i="11"/>
  <c r="B2141" i="11"/>
  <c r="F2130" i="11"/>
  <c r="B2121" i="11"/>
  <c r="C2121" i="11"/>
  <c r="E2121" i="11"/>
  <c r="F2104" i="11"/>
  <c r="C2104" i="11"/>
  <c r="D2104" i="11"/>
  <c r="C2084" i="11"/>
  <c r="D2084" i="11"/>
  <c r="E2084" i="11"/>
  <c r="F2064" i="11"/>
  <c r="C2064" i="11"/>
  <c r="D2064" i="11"/>
  <c r="E2058" i="11"/>
  <c r="D2047" i="11"/>
  <c r="E2047" i="11"/>
  <c r="F2047" i="11"/>
  <c r="C2023" i="11"/>
  <c r="D2023" i="11"/>
  <c r="E2023" i="11"/>
  <c r="F2023" i="11"/>
  <c r="C2019" i="11"/>
  <c r="F2008" i="11"/>
  <c r="C2008" i="11"/>
  <c r="D2008" i="11"/>
  <c r="B1970" i="11"/>
  <c r="C1970" i="11"/>
  <c r="D1970" i="11"/>
  <c r="E1970" i="11"/>
  <c r="F1970" i="11"/>
  <c r="D1964" i="11"/>
  <c r="B1964" i="11"/>
  <c r="C1964" i="11"/>
  <c r="E1964" i="11"/>
  <c r="F1964" i="11"/>
  <c r="C1956" i="11"/>
  <c r="F1944" i="11"/>
  <c r="E1944" i="11"/>
  <c r="B1944" i="11"/>
  <c r="C1944" i="11"/>
  <c r="D1944" i="11"/>
  <c r="D2237" i="11"/>
  <c r="B2237" i="11"/>
  <c r="F2198" i="11"/>
  <c r="F2186" i="11"/>
  <c r="D2173" i="11"/>
  <c r="B2173" i="11"/>
  <c r="C2164" i="11"/>
  <c r="D2164" i="11"/>
  <c r="B2138" i="11"/>
  <c r="C2138" i="11"/>
  <c r="E2130" i="11"/>
  <c r="E2115" i="11"/>
  <c r="F2115" i="11"/>
  <c r="D2101" i="11"/>
  <c r="E2101" i="11"/>
  <c r="B2101" i="11"/>
  <c r="F2093" i="11"/>
  <c r="B2081" i="11"/>
  <c r="C2081" i="11"/>
  <c r="E2081" i="11"/>
  <c r="F2070" i="11"/>
  <c r="D2058" i="11"/>
  <c r="B2018" i="11"/>
  <c r="C2018" i="11"/>
  <c r="E2018" i="11"/>
  <c r="F2018" i="11"/>
  <c r="D2013" i="11"/>
  <c r="E2013" i="11"/>
  <c r="B2013" i="11"/>
  <c r="B1998" i="11"/>
  <c r="C1998" i="11"/>
  <c r="D1998" i="11"/>
  <c r="E1998" i="11"/>
  <c r="D1981" i="11"/>
  <c r="C1981" i="11"/>
  <c r="E1981" i="11"/>
  <c r="F1975" i="11"/>
  <c r="D1975" i="11"/>
  <c r="E1975" i="11"/>
  <c r="B1975" i="11"/>
  <c r="B1969" i="11"/>
  <c r="F1969" i="11"/>
  <c r="C1969" i="11"/>
  <c r="D1969" i="11"/>
  <c r="F1959" i="11"/>
  <c r="C1959" i="11"/>
  <c r="D1959" i="11"/>
  <c r="E1959" i="11"/>
  <c r="F1955" i="11"/>
  <c r="B1955" i="11"/>
  <c r="C1955" i="11"/>
  <c r="D1955" i="11"/>
  <c r="E1955" i="11"/>
  <c r="F1943" i="11"/>
  <c r="B1943" i="11"/>
  <c r="C1943" i="11"/>
  <c r="D1943" i="11"/>
  <c r="D2229" i="11"/>
  <c r="B2229" i="11"/>
  <c r="E2198" i="11"/>
  <c r="E2186" i="11"/>
  <c r="B2177" i="11"/>
  <c r="E2177" i="11"/>
  <c r="F2169" i="11"/>
  <c r="F2162" i="11"/>
  <c r="E2159" i="11"/>
  <c r="F2159" i="11"/>
  <c r="C2132" i="11"/>
  <c r="D2132" i="11"/>
  <c r="E2132" i="11"/>
  <c r="D2130" i="11"/>
  <c r="D2127" i="11"/>
  <c r="D2107" i="11"/>
  <c r="B2098" i="11"/>
  <c r="C2098" i="11"/>
  <c r="E2095" i="11"/>
  <c r="F2095" i="11"/>
  <c r="C2093" i="11"/>
  <c r="E2075" i="11"/>
  <c r="F2075" i="11"/>
  <c r="F2073" i="11"/>
  <c r="E2070" i="11"/>
  <c r="E2064" i="11"/>
  <c r="B2057" i="11"/>
  <c r="C2057" i="11"/>
  <c r="E2057" i="11"/>
  <c r="D2051" i="11"/>
  <c r="D2031" i="11"/>
  <c r="F2013" i="11"/>
  <c r="E2008" i="11"/>
  <c r="F1998" i="11"/>
  <c r="F1981" i="11"/>
  <c r="E1969" i="11"/>
  <c r="B1954" i="11"/>
  <c r="D1954" i="11"/>
  <c r="E1954" i="11"/>
  <c r="E1943" i="11"/>
  <c r="E1855" i="11"/>
  <c r="F1855" i="11"/>
  <c r="B1855" i="11"/>
  <c r="C1855" i="11"/>
  <c r="D1855" i="11"/>
  <c r="D2198" i="11"/>
  <c r="D2186" i="11"/>
  <c r="D2169" i="11"/>
  <c r="E2162" i="11"/>
  <c r="E2152" i="11"/>
  <c r="D2149" i="11"/>
  <c r="E2149" i="11"/>
  <c r="B2149" i="11"/>
  <c r="F2141" i="11"/>
  <c r="F2138" i="11"/>
  <c r="C2127" i="11"/>
  <c r="F2118" i="11"/>
  <c r="C2107" i="11"/>
  <c r="E2104" i="11"/>
  <c r="F2084" i="11"/>
  <c r="D2073" i="11"/>
  <c r="D2070" i="11"/>
  <c r="B2064" i="11"/>
  <c r="F2054" i="11"/>
  <c r="C2051" i="11"/>
  <c r="C2047" i="11"/>
  <c r="C2031" i="11"/>
  <c r="B2023" i="11"/>
  <c r="D2018" i="11"/>
  <c r="C2013" i="11"/>
  <c r="B2008" i="11"/>
  <c r="B2002" i="11"/>
  <c r="C2002" i="11"/>
  <c r="E2002" i="11"/>
  <c r="F2002" i="11"/>
  <c r="D1997" i="11"/>
  <c r="E1997" i="11"/>
  <c r="B1997" i="11"/>
  <c r="F1992" i="11"/>
  <c r="C1992" i="11"/>
  <c r="D1992" i="11"/>
  <c r="B1981" i="11"/>
  <c r="C1975" i="11"/>
  <c r="F1968" i="11"/>
  <c r="D1968" i="11"/>
  <c r="B1968" i="11"/>
  <c r="C1968" i="11"/>
  <c r="E1968" i="11"/>
  <c r="B1959" i="11"/>
  <c r="B1942" i="11"/>
  <c r="C1942" i="11"/>
  <c r="D1942" i="11"/>
  <c r="E1942" i="11"/>
  <c r="F1942" i="11"/>
  <c r="D1932" i="11"/>
  <c r="B1932" i="11"/>
  <c r="C1932" i="11"/>
  <c r="E1932" i="11"/>
  <c r="F1932" i="11"/>
  <c r="C1868" i="11"/>
  <c r="D1868" i="11"/>
  <c r="E1868" i="11"/>
  <c r="F1868" i="11"/>
  <c r="B1868" i="11"/>
  <c r="C1836" i="11"/>
  <c r="D1836" i="11"/>
  <c r="E1836" i="11"/>
  <c r="F1836" i="11"/>
  <c r="B1836" i="11"/>
  <c r="F4483" i="11"/>
  <c r="C2198" i="11"/>
  <c r="C2186" i="11"/>
  <c r="E2171" i="11"/>
  <c r="C2169" i="11"/>
  <c r="D2162" i="11"/>
  <c r="F2157" i="11"/>
  <c r="C2152" i="11"/>
  <c r="B2146" i="11"/>
  <c r="C2146" i="11"/>
  <c r="C2141" i="11"/>
  <c r="E2138" i="11"/>
  <c r="B2127" i="11"/>
  <c r="E2123" i="11"/>
  <c r="F2123" i="11"/>
  <c r="F2121" i="11"/>
  <c r="E2118" i="11"/>
  <c r="D2109" i="11"/>
  <c r="E2109" i="11"/>
  <c r="B2109" i="11"/>
  <c r="B2107" i="11"/>
  <c r="B2104" i="11"/>
  <c r="F2101" i="11"/>
  <c r="F2098" i="11"/>
  <c r="B2084" i="11"/>
  <c r="B2070" i="11"/>
  <c r="D2063" i="11"/>
  <c r="E2063" i="11"/>
  <c r="F2063" i="11"/>
  <c r="B2050" i="11"/>
  <c r="C2050" i="11"/>
  <c r="F2050" i="11"/>
  <c r="B2026" i="11"/>
  <c r="C2026" i="11"/>
  <c r="F2026" i="11"/>
  <c r="B2022" i="11"/>
  <c r="C2022" i="11"/>
  <c r="D2022" i="11"/>
  <c r="B2017" i="11"/>
  <c r="C2017" i="11"/>
  <c r="D2017" i="11"/>
  <c r="E2017" i="11"/>
  <c r="F2017" i="11"/>
  <c r="B2012" i="11"/>
  <c r="C2012" i="11"/>
  <c r="D2012" i="11"/>
  <c r="E2012" i="11"/>
  <c r="F2012" i="11"/>
  <c r="D1980" i="11"/>
  <c r="F1980" i="11"/>
  <c r="B1980" i="11"/>
  <c r="C1980" i="11"/>
  <c r="E1980" i="11"/>
  <c r="F1954" i="11"/>
  <c r="B1931" i="11"/>
  <c r="F1931" i="11"/>
  <c r="C1931" i="11"/>
  <c r="D1931" i="11"/>
  <c r="C1926" i="11"/>
  <c r="D1926" i="11"/>
  <c r="B1926" i="11"/>
  <c r="E1926" i="11"/>
  <c r="F4503" i="11"/>
  <c r="F4492" i="11"/>
  <c r="E4483" i="11"/>
  <c r="E2239" i="11"/>
  <c r="D2171" i="11"/>
  <c r="F2164" i="11"/>
  <c r="C2157" i="11"/>
  <c r="B2154" i="11"/>
  <c r="C2154" i="11"/>
  <c r="B2152" i="11"/>
  <c r="D2138" i="11"/>
  <c r="F2132" i="11"/>
  <c r="D2121" i="11"/>
  <c r="D2118" i="11"/>
  <c r="D2115" i="11"/>
  <c r="B2106" i="11"/>
  <c r="C2106" i="11"/>
  <c r="C2101" i="11"/>
  <c r="E2098" i="11"/>
  <c r="F2081" i="11"/>
  <c r="D2069" i="11"/>
  <c r="E2069" i="11"/>
  <c r="B2069" i="11"/>
  <c r="B2046" i="11"/>
  <c r="C2046" i="11"/>
  <c r="D2046" i="11"/>
  <c r="F2022" i="11"/>
  <c r="F1984" i="11"/>
  <c r="B1984" i="11"/>
  <c r="C1984" i="11"/>
  <c r="D1984" i="11"/>
  <c r="E1984" i="11"/>
  <c r="D1979" i="11"/>
  <c r="E1979" i="11"/>
  <c r="B1979" i="11"/>
  <c r="C1954" i="11"/>
  <c r="D1948" i="11"/>
  <c r="C1948" i="11"/>
  <c r="B1948" i="11"/>
  <c r="F1948" i="11"/>
  <c r="D1941" i="11"/>
  <c r="C1941" i="11"/>
  <c r="B1941" i="11"/>
  <c r="E1941" i="11"/>
  <c r="B1937" i="11"/>
  <c r="C1937" i="11"/>
  <c r="D1937" i="11"/>
  <c r="E1937" i="11"/>
  <c r="F1937" i="11"/>
  <c r="B1906" i="11"/>
  <c r="C1906" i="11"/>
  <c r="D1906" i="11"/>
  <c r="F1906" i="11"/>
  <c r="E1906" i="11"/>
  <c r="D1867" i="11"/>
  <c r="E1867" i="11"/>
  <c r="B1867" i="11"/>
  <c r="C1867" i="11"/>
  <c r="F1867" i="11"/>
  <c r="B2066" i="11"/>
  <c r="C2066" i="11"/>
  <c r="F2066" i="11"/>
  <c r="B2011" i="11"/>
  <c r="C2011" i="11"/>
  <c r="E2011" i="11"/>
  <c r="F2011" i="11"/>
  <c r="B2001" i="11"/>
  <c r="C2001" i="11"/>
  <c r="D2001" i="11"/>
  <c r="E2001" i="11"/>
  <c r="F2001" i="11"/>
  <c r="B1996" i="11"/>
  <c r="C1996" i="11"/>
  <c r="D1996" i="11"/>
  <c r="E1996" i="11"/>
  <c r="F1996" i="11"/>
  <c r="D1988" i="11"/>
  <c r="B1988" i="11"/>
  <c r="C1988" i="11"/>
  <c r="E1988" i="11"/>
  <c r="D1916" i="11"/>
  <c r="F1916" i="11"/>
  <c r="B1916" i="11"/>
  <c r="C1916" i="11"/>
  <c r="E1916" i="11"/>
  <c r="D4503" i="11"/>
  <c r="D4492" i="11"/>
  <c r="C4483" i="11"/>
  <c r="D4481" i="11"/>
  <c r="C2239" i="11"/>
  <c r="C2237" i="11"/>
  <c r="C2235" i="11"/>
  <c r="D2233" i="11"/>
  <c r="D2231" i="11"/>
  <c r="E2229" i="11"/>
  <c r="E2225" i="11"/>
  <c r="D2177" i="11"/>
  <c r="D2175" i="11"/>
  <c r="C2173" i="11"/>
  <c r="B2171" i="11"/>
  <c r="F2166" i="11"/>
  <c r="B2164" i="11"/>
  <c r="D2159" i="11"/>
  <c r="F2154" i="11"/>
  <c r="E2146" i="11"/>
  <c r="E2131" i="11"/>
  <c r="F2131" i="11"/>
  <c r="E2126" i="11"/>
  <c r="D2117" i="11"/>
  <c r="E2117" i="11"/>
  <c r="B2117" i="11"/>
  <c r="B2115" i="11"/>
  <c r="F2109" i="11"/>
  <c r="F2106" i="11"/>
  <c r="C2095" i="11"/>
  <c r="C2075" i="11"/>
  <c r="D2057" i="11"/>
  <c r="D2053" i="11"/>
  <c r="E2053" i="11"/>
  <c r="B2053" i="11"/>
  <c r="D2050" i="11"/>
  <c r="E2046" i="11"/>
  <c r="D2026" i="11"/>
  <c r="D2021" i="11"/>
  <c r="E2021" i="11"/>
  <c r="B2021" i="11"/>
  <c r="F2016" i="11"/>
  <c r="C2016" i="11"/>
  <c r="D2016" i="11"/>
  <c r="F1988" i="11"/>
  <c r="C1979" i="11"/>
  <c r="F1967" i="11"/>
  <c r="B1967" i="11"/>
  <c r="C1967" i="11"/>
  <c r="E1967" i="11"/>
  <c r="F1947" i="11"/>
  <c r="B1947" i="11"/>
  <c r="C1947" i="11"/>
  <c r="D1947" i="11"/>
  <c r="D1940" i="11"/>
  <c r="C1940" i="11"/>
  <c r="B1940" i="11"/>
  <c r="E1940" i="11"/>
  <c r="F1940" i="11"/>
  <c r="F1936" i="11"/>
  <c r="D1936" i="11"/>
  <c r="E1936" i="11"/>
  <c r="B1936" i="11"/>
  <c r="B1930" i="11"/>
  <c r="D1930" i="11"/>
  <c r="C1930" i="11"/>
  <c r="E1930" i="11"/>
  <c r="F1930" i="11"/>
  <c r="D1925" i="11"/>
  <c r="C1925" i="11"/>
  <c r="B1925" i="11"/>
  <c r="E1925" i="11"/>
  <c r="F1925" i="11"/>
  <c r="C1915" i="11"/>
  <c r="D1915" i="11"/>
  <c r="B1915" i="11"/>
  <c r="E1915" i="11"/>
  <c r="B1905" i="11"/>
  <c r="F1905" i="11"/>
  <c r="C1905" i="11"/>
  <c r="D1905" i="11"/>
  <c r="E1905" i="11"/>
  <c r="B1866" i="11"/>
  <c r="C1866" i="11"/>
  <c r="D1866" i="11"/>
  <c r="E1866" i="11"/>
  <c r="F1866" i="11"/>
  <c r="C4481" i="11"/>
  <c r="B2239" i="11"/>
  <c r="B2235" i="11"/>
  <c r="C2233" i="11"/>
  <c r="C2231" i="11"/>
  <c r="C2229" i="11"/>
  <c r="D2225" i="11"/>
  <c r="C2177" i="11"/>
  <c r="C2175" i="11"/>
  <c r="E2166" i="11"/>
  <c r="C2159" i="11"/>
  <c r="E2154" i="11"/>
  <c r="D2146" i="11"/>
  <c r="D2126" i="11"/>
  <c r="D2123" i="11"/>
  <c r="B2114" i="11"/>
  <c r="C2114" i="11"/>
  <c r="C2109" i="11"/>
  <c r="E2106" i="11"/>
  <c r="B2095" i="11"/>
  <c r="D2077" i="11"/>
  <c r="E2077" i="11"/>
  <c r="B2077" i="11"/>
  <c r="B2075" i="11"/>
  <c r="F2069" i="11"/>
  <c r="E2066" i="11"/>
  <c r="C2063" i="11"/>
  <c r="F2056" i="11"/>
  <c r="C2056" i="11"/>
  <c r="D2056" i="11"/>
  <c r="D2045" i="11"/>
  <c r="E2045" i="11"/>
  <c r="B2045" i="11"/>
  <c r="F2021" i="11"/>
  <c r="B2006" i="11"/>
  <c r="C2006" i="11"/>
  <c r="D2006" i="11"/>
  <c r="E2006" i="11"/>
  <c r="B1995" i="11"/>
  <c r="C1995" i="11"/>
  <c r="E1995" i="11"/>
  <c r="F1995" i="11"/>
  <c r="B1978" i="11"/>
  <c r="C1978" i="11"/>
  <c r="D1978" i="11"/>
  <c r="E1978" i="11"/>
  <c r="F1978" i="11"/>
  <c r="D1967" i="11"/>
  <c r="F1911" i="11"/>
  <c r="B1911" i="11"/>
  <c r="C1911" i="11"/>
  <c r="D1911" i="11"/>
  <c r="E1911" i="11"/>
  <c r="F1904" i="11"/>
  <c r="C1904" i="11"/>
  <c r="D1904" i="11"/>
  <c r="E1904" i="11"/>
  <c r="B1904" i="11"/>
  <c r="B1865" i="11"/>
  <c r="C1865" i="11"/>
  <c r="D1865" i="11"/>
  <c r="E1865" i="11"/>
  <c r="F1865" i="11"/>
  <c r="D1949" i="11"/>
  <c r="E1949" i="11"/>
  <c r="D1933" i="11"/>
  <c r="F1933" i="11"/>
  <c r="F1928" i="11"/>
  <c r="B1928" i="11"/>
  <c r="E1928" i="11"/>
  <c r="F1920" i="11"/>
  <c r="B1920" i="11"/>
  <c r="C1920" i="11"/>
  <c r="B1891" i="11"/>
  <c r="C1891" i="11"/>
  <c r="E1891" i="11"/>
  <c r="E1887" i="11"/>
  <c r="F1887" i="11"/>
  <c r="B1887" i="11"/>
  <c r="D1887" i="11"/>
  <c r="C1884" i="11"/>
  <c r="D1884" i="11"/>
  <c r="B1884" i="11"/>
  <c r="E1884" i="11"/>
  <c r="E1871" i="11"/>
  <c r="F1871" i="11"/>
  <c r="D1871" i="11"/>
  <c r="D1853" i="11"/>
  <c r="E1853" i="11"/>
  <c r="B1853" i="11"/>
  <c r="F1853" i="11"/>
  <c r="F1816" i="11"/>
  <c r="B1816" i="11"/>
  <c r="C1816" i="11"/>
  <c r="D1816" i="11"/>
  <c r="E1816" i="11"/>
  <c r="B1874" i="11"/>
  <c r="C1874" i="11"/>
  <c r="F1874" i="11"/>
  <c r="D1845" i="11"/>
  <c r="E1845" i="11"/>
  <c r="B1845" i="11"/>
  <c r="C1845" i="11"/>
  <c r="F1840" i="11"/>
  <c r="C1840" i="11"/>
  <c r="E1840" i="11"/>
  <c r="D1815" i="11"/>
  <c r="E1815" i="11"/>
  <c r="F1815" i="11"/>
  <c r="C1815" i="11"/>
  <c r="B1793" i="11"/>
  <c r="C1793" i="11"/>
  <c r="D1793" i="11"/>
  <c r="E1793" i="11"/>
  <c r="F1793" i="11"/>
  <c r="F1780" i="11"/>
  <c r="B1780" i="11"/>
  <c r="C1780" i="11"/>
  <c r="D1780" i="11"/>
  <c r="E1780" i="11"/>
  <c r="F1764" i="11"/>
  <c r="C1764" i="11"/>
  <c r="B1764" i="11"/>
  <c r="D1764" i="11"/>
  <c r="E1764" i="11"/>
  <c r="F1711" i="11"/>
  <c r="C1711" i="11"/>
  <c r="D1711" i="11"/>
  <c r="E1711" i="11"/>
  <c r="E1902" i="11"/>
  <c r="F1902" i="11"/>
  <c r="D1877" i="11"/>
  <c r="E1877" i="11"/>
  <c r="C1860" i="11"/>
  <c r="D1860" i="11"/>
  <c r="E1860" i="11"/>
  <c r="B1849" i="11"/>
  <c r="C1849" i="11"/>
  <c r="D1849" i="11"/>
  <c r="C1799" i="11"/>
  <c r="D1799" i="11"/>
  <c r="E1799" i="11"/>
  <c r="F1799" i="11"/>
  <c r="B1799" i="11"/>
  <c r="B1734" i="11"/>
  <c r="C1734" i="11"/>
  <c r="D1734" i="11"/>
  <c r="E1734" i="11"/>
  <c r="F1734" i="11"/>
  <c r="E1679" i="11"/>
  <c r="B1679" i="11"/>
  <c r="C1679" i="11"/>
  <c r="D1679" i="11"/>
  <c r="F1679" i="11"/>
  <c r="C1481" i="11"/>
  <c r="D1481" i="11"/>
  <c r="E1481" i="11"/>
  <c r="B1481" i="11"/>
  <c r="F1481" i="11"/>
  <c r="D1917" i="11"/>
  <c r="B1917" i="11"/>
  <c r="F1917" i="11"/>
  <c r="F1877" i="11"/>
  <c r="B1809" i="11"/>
  <c r="C1809" i="11"/>
  <c r="D1809" i="11"/>
  <c r="F1809" i="11"/>
  <c r="E1809" i="11"/>
  <c r="B1703" i="11"/>
  <c r="C1703" i="11"/>
  <c r="D1703" i="11"/>
  <c r="E1703" i="11"/>
  <c r="F1703" i="11"/>
  <c r="B1694" i="11"/>
  <c r="E1694" i="11"/>
  <c r="F1694" i="11"/>
  <c r="C1694" i="11"/>
  <c r="D1694" i="11"/>
  <c r="D1908" i="11"/>
  <c r="B1908" i="11"/>
  <c r="E1908" i="11"/>
  <c r="B1890" i="11"/>
  <c r="D1890" i="11"/>
  <c r="E1890" i="11"/>
  <c r="B1883" i="11"/>
  <c r="D1883" i="11"/>
  <c r="C1877" i="11"/>
  <c r="F1856" i="11"/>
  <c r="C1856" i="11"/>
  <c r="D1856" i="11"/>
  <c r="C1852" i="11"/>
  <c r="D1852" i="11"/>
  <c r="E1852" i="11"/>
  <c r="B1852" i="11"/>
  <c r="F1852" i="11"/>
  <c r="B1835" i="11"/>
  <c r="C1835" i="11"/>
  <c r="D1835" i="11"/>
  <c r="E1835" i="11"/>
  <c r="F1835" i="11"/>
  <c r="B1785" i="11"/>
  <c r="C1785" i="11"/>
  <c r="D1785" i="11"/>
  <c r="E1785" i="11"/>
  <c r="F1785" i="11"/>
  <c r="B1693" i="11"/>
  <c r="C1693" i="11"/>
  <c r="D1693" i="11"/>
  <c r="E1693" i="11"/>
  <c r="F1693" i="11"/>
  <c r="E1683" i="11"/>
  <c r="F1683" i="11"/>
  <c r="B1683" i="11"/>
  <c r="C1683" i="11"/>
  <c r="D1683" i="11"/>
  <c r="E1659" i="11"/>
  <c r="F1659" i="11"/>
  <c r="B1659" i="11"/>
  <c r="C1659" i="11"/>
  <c r="D1659" i="11"/>
  <c r="B1646" i="11"/>
  <c r="C1646" i="11"/>
  <c r="D1646" i="11"/>
  <c r="E1646" i="11"/>
  <c r="F1646" i="11"/>
  <c r="B1630" i="11"/>
  <c r="C1630" i="11"/>
  <c r="F1630" i="11"/>
  <c r="D1630" i="11"/>
  <c r="E1630" i="11"/>
  <c r="E1982" i="11"/>
  <c r="E1976" i="11"/>
  <c r="E1974" i="11"/>
  <c r="C1949" i="11"/>
  <c r="C1928" i="11"/>
  <c r="B1923" i="11"/>
  <c r="D1920" i="11"/>
  <c r="D1902" i="11"/>
  <c r="F1899" i="11"/>
  <c r="B1877" i="11"/>
  <c r="D1874" i="11"/>
  <c r="B1871" i="11"/>
  <c r="F1860" i="11"/>
  <c r="F1849" i="11"/>
  <c r="E1839" i="11"/>
  <c r="F1839" i="11"/>
  <c r="B1839" i="11"/>
  <c r="D1839" i="11"/>
  <c r="B1820" i="11"/>
  <c r="C1820" i="11"/>
  <c r="D1820" i="11"/>
  <c r="E1820" i="11"/>
  <c r="F1820" i="11"/>
  <c r="F1756" i="11"/>
  <c r="B1756" i="11"/>
  <c r="C1756" i="11"/>
  <c r="D1756" i="11"/>
  <c r="E1756" i="11"/>
  <c r="F1517" i="11"/>
  <c r="B1517" i="11"/>
  <c r="C1517" i="11"/>
  <c r="D1517" i="11"/>
  <c r="E1517" i="11"/>
  <c r="B1946" i="11"/>
  <c r="E1946" i="11"/>
  <c r="B1939" i="11"/>
  <c r="E1939" i="11"/>
  <c r="F1927" i="11"/>
  <c r="E1927" i="11"/>
  <c r="B1927" i="11"/>
  <c r="B1922" i="11"/>
  <c r="F1922" i="11"/>
  <c r="F1919" i="11"/>
  <c r="D1919" i="11"/>
  <c r="E1917" i="11"/>
  <c r="C1902" i="11"/>
  <c r="F1890" i="11"/>
  <c r="C1876" i="11"/>
  <c r="D1876" i="11"/>
  <c r="B1873" i="11"/>
  <c r="F1873" i="11"/>
  <c r="D1870" i="11"/>
  <c r="E1870" i="11"/>
  <c r="F1870" i="11"/>
  <c r="B1860" i="11"/>
  <c r="E1856" i="11"/>
  <c r="E1849" i="11"/>
  <c r="E1843" i="11"/>
  <c r="F1843" i="11"/>
  <c r="B1843" i="11"/>
  <c r="C1843" i="11"/>
  <c r="B1834" i="11"/>
  <c r="C1834" i="11"/>
  <c r="D1834" i="11"/>
  <c r="E1834" i="11"/>
  <c r="B1982" i="11"/>
  <c r="C1976" i="11"/>
  <c r="C1974" i="11"/>
  <c r="F1953" i="11"/>
  <c r="D1924" i="11"/>
  <c r="E1924" i="11"/>
  <c r="F1924" i="11"/>
  <c r="C1917" i="11"/>
  <c r="B1913" i="11"/>
  <c r="E1913" i="11"/>
  <c r="F1913" i="11"/>
  <c r="B1902" i="11"/>
  <c r="D1899" i="11"/>
  <c r="C1890" i="11"/>
  <c r="B1859" i="11"/>
  <c r="F1859" i="11"/>
  <c r="B1856" i="11"/>
  <c r="B1851" i="11"/>
  <c r="D1851" i="11"/>
  <c r="F1848" i="11"/>
  <c r="C1848" i="11"/>
  <c r="E1848" i="11"/>
  <c r="B1819" i="11"/>
  <c r="C1819" i="11"/>
  <c r="D1819" i="11"/>
  <c r="E1819" i="11"/>
  <c r="D1797" i="11"/>
  <c r="E1797" i="11"/>
  <c r="B1797" i="11"/>
  <c r="C1797" i="11"/>
  <c r="F1797" i="11"/>
  <c r="B1701" i="11"/>
  <c r="C1701" i="11"/>
  <c r="D1701" i="11"/>
  <c r="E1701" i="11"/>
  <c r="F1701" i="11"/>
  <c r="B1677" i="11"/>
  <c r="C1677" i="11"/>
  <c r="D1677" i="11"/>
  <c r="F1677" i="11"/>
  <c r="E1677" i="11"/>
  <c r="F2015" i="11"/>
  <c r="F2007" i="11"/>
  <c r="F1999" i="11"/>
  <c r="F1991" i="11"/>
  <c r="B1976" i="11"/>
  <c r="E1953" i="11"/>
  <c r="E1922" i="11"/>
  <c r="B1899" i="11"/>
  <c r="E1895" i="11"/>
  <c r="F1895" i="11"/>
  <c r="C1895" i="11"/>
  <c r="B1889" i="11"/>
  <c r="C1889" i="11"/>
  <c r="D1889" i="11"/>
  <c r="F1889" i="11"/>
  <c r="F1883" i="11"/>
  <c r="F1876" i="11"/>
  <c r="C1870" i="11"/>
  <c r="B1825" i="11"/>
  <c r="C1825" i="11"/>
  <c r="F1825" i="11"/>
  <c r="D1825" i="11"/>
  <c r="E1825" i="11"/>
  <c r="F1732" i="11"/>
  <c r="B1732" i="11"/>
  <c r="C1732" i="11"/>
  <c r="D1732" i="11"/>
  <c r="E1732" i="11"/>
  <c r="F1652" i="11"/>
  <c r="C1652" i="11"/>
  <c r="B1652" i="11"/>
  <c r="D1652" i="11"/>
  <c r="E1652" i="11"/>
  <c r="E2015" i="11"/>
  <c r="E2007" i="11"/>
  <c r="E1999" i="11"/>
  <c r="E1991" i="11"/>
  <c r="F1989" i="11"/>
  <c r="D1973" i="11"/>
  <c r="B1973" i="11"/>
  <c r="D1953" i="11"/>
  <c r="D1922" i="11"/>
  <c r="F1908" i="11"/>
  <c r="B1898" i="11"/>
  <c r="C1898" i="11"/>
  <c r="E1883" i="11"/>
  <c r="E1879" i="11"/>
  <c r="F1879" i="11"/>
  <c r="B1879" i="11"/>
  <c r="E1876" i="11"/>
  <c r="B1870" i="11"/>
  <c r="E1859" i="11"/>
  <c r="D1848" i="11"/>
  <c r="D1843" i="11"/>
  <c r="F1834" i="11"/>
  <c r="F1819" i="11"/>
  <c r="F1700" i="11"/>
  <c r="C1700" i="11"/>
  <c r="D1700" i="11"/>
  <c r="B1700" i="11"/>
  <c r="E1700" i="11"/>
  <c r="D2015" i="11"/>
  <c r="D2007" i="11"/>
  <c r="D1999" i="11"/>
  <c r="D1991" i="11"/>
  <c r="E1989" i="11"/>
  <c r="F1987" i="11"/>
  <c r="C1953" i="11"/>
  <c r="F1946" i="11"/>
  <c r="F1939" i="11"/>
  <c r="D1927" i="11"/>
  <c r="C1922" i="11"/>
  <c r="C1908" i="11"/>
  <c r="C1883" i="11"/>
  <c r="B1876" i="11"/>
  <c r="E1873" i="11"/>
  <c r="D1869" i="11"/>
  <c r="E1869" i="11"/>
  <c r="C1869" i="11"/>
  <c r="F1869" i="11"/>
  <c r="B1842" i="11"/>
  <c r="C1842" i="11"/>
  <c r="D1842" i="11"/>
  <c r="F1842" i="11"/>
  <c r="D1760" i="11"/>
  <c r="B1760" i="11"/>
  <c r="C1760" i="11"/>
  <c r="E1760" i="11"/>
  <c r="F1760" i="11"/>
  <c r="B1727" i="11"/>
  <c r="C1727" i="11"/>
  <c r="D1727" i="11"/>
  <c r="E1727" i="11"/>
  <c r="F1727" i="11"/>
  <c r="E1699" i="11"/>
  <c r="F1699" i="11"/>
  <c r="B1699" i="11"/>
  <c r="C1699" i="11"/>
  <c r="D1699" i="11"/>
  <c r="C1664" i="11"/>
  <c r="D1664" i="11"/>
  <c r="B1664" i="11"/>
  <c r="E1664" i="11"/>
  <c r="F1664" i="11"/>
  <c r="D1657" i="11"/>
  <c r="E1657" i="11"/>
  <c r="B1657" i="11"/>
  <c r="C1657" i="11"/>
  <c r="F1657" i="11"/>
  <c r="D1946" i="11"/>
  <c r="B1921" i="11"/>
  <c r="C1921" i="11"/>
  <c r="D1907" i="11"/>
  <c r="E1907" i="11"/>
  <c r="B1907" i="11"/>
  <c r="B1882" i="11"/>
  <c r="C1882" i="11"/>
  <c r="D1882" i="11"/>
  <c r="D1873" i="11"/>
  <c r="E1847" i="11"/>
  <c r="F1847" i="11"/>
  <c r="D1847" i="11"/>
  <c r="F1824" i="11"/>
  <c r="B1824" i="11"/>
  <c r="C1824" i="11"/>
  <c r="D1824" i="11"/>
  <c r="E1824" i="11"/>
  <c r="B1812" i="11"/>
  <c r="C1812" i="11"/>
  <c r="D1812" i="11"/>
  <c r="E1812" i="11"/>
  <c r="F1812" i="11"/>
  <c r="E1663" i="11"/>
  <c r="B1663" i="11"/>
  <c r="C1663" i="11"/>
  <c r="D1663" i="11"/>
  <c r="F1663" i="11"/>
  <c r="C1892" i="11"/>
  <c r="D1892" i="11"/>
  <c r="E1892" i="11"/>
  <c r="F1892" i="11"/>
  <c r="F1888" i="11"/>
  <c r="C1888" i="11"/>
  <c r="D1888" i="11"/>
  <c r="B1858" i="11"/>
  <c r="C1858" i="11"/>
  <c r="F1858" i="11"/>
  <c r="E1854" i="11"/>
  <c r="F1854" i="11"/>
  <c r="B1854" i="11"/>
  <c r="C1854" i="11"/>
  <c r="F1832" i="11"/>
  <c r="D1832" i="11"/>
  <c r="E1832" i="11"/>
  <c r="B1832" i="11"/>
  <c r="D1823" i="11"/>
  <c r="E1823" i="11"/>
  <c r="F1823" i="11"/>
  <c r="C1823" i="11"/>
  <c r="B1801" i="11"/>
  <c r="C1801" i="11"/>
  <c r="D1801" i="11"/>
  <c r="F1801" i="11"/>
  <c r="E1801" i="11"/>
  <c r="B1767" i="11"/>
  <c r="C1767" i="11"/>
  <c r="D1767" i="11"/>
  <c r="E1767" i="11"/>
  <c r="F1767" i="11"/>
  <c r="C1688" i="11"/>
  <c r="D1688" i="11"/>
  <c r="E1688" i="11"/>
  <c r="F1688" i="11"/>
  <c r="B1688" i="11"/>
  <c r="C1987" i="11"/>
  <c r="D1985" i="11"/>
  <c r="F1973" i="11"/>
  <c r="C1965" i="11"/>
  <c r="C1963" i="11"/>
  <c r="B1938" i="11"/>
  <c r="E1938" i="11"/>
  <c r="B1924" i="11"/>
  <c r="F1921" i="11"/>
  <c r="B1919" i="11"/>
  <c r="C1913" i="11"/>
  <c r="D1910" i="11"/>
  <c r="F1907" i="11"/>
  <c r="B1897" i="11"/>
  <c r="D1897" i="11"/>
  <c r="E1882" i="11"/>
  <c r="F1872" i="11"/>
  <c r="D1872" i="11"/>
  <c r="E1872" i="11"/>
  <c r="B1869" i="11"/>
  <c r="C1851" i="11"/>
  <c r="B1847" i="11"/>
  <c r="E1842" i="11"/>
  <c r="B1823" i="11"/>
  <c r="B1817" i="11"/>
  <c r="C1817" i="11"/>
  <c r="F1817" i="11"/>
  <c r="D1817" i="11"/>
  <c r="E1817" i="11"/>
  <c r="B1811" i="11"/>
  <c r="C1811" i="11"/>
  <c r="D1811" i="11"/>
  <c r="E1811" i="11"/>
  <c r="B1766" i="11"/>
  <c r="E1766" i="11"/>
  <c r="F1766" i="11"/>
  <c r="D1766" i="11"/>
  <c r="B1741" i="11"/>
  <c r="C1741" i="11"/>
  <c r="D1741" i="11"/>
  <c r="E1741" i="11"/>
  <c r="F1741" i="11"/>
  <c r="E1687" i="11"/>
  <c r="B1687" i="11"/>
  <c r="C1687" i="11"/>
  <c r="D1687" i="11"/>
  <c r="F1687" i="11"/>
  <c r="D1681" i="11"/>
  <c r="B1681" i="11"/>
  <c r="C1681" i="11"/>
  <c r="E1681" i="11"/>
  <c r="F1681" i="11"/>
  <c r="C1648" i="11"/>
  <c r="D1648" i="11"/>
  <c r="B1648" i="11"/>
  <c r="E1648" i="11"/>
  <c r="F1648" i="11"/>
  <c r="C1985" i="11"/>
  <c r="E1973" i="11"/>
  <c r="B1965" i="11"/>
  <c r="E1921" i="11"/>
  <c r="D1918" i="11"/>
  <c r="E1918" i="11"/>
  <c r="B1918" i="11"/>
  <c r="F1912" i="11"/>
  <c r="E1912" i="11"/>
  <c r="B1910" i="11"/>
  <c r="C1907" i="11"/>
  <c r="D1900" i="11"/>
  <c r="B1900" i="11"/>
  <c r="E1888" i="11"/>
  <c r="B1881" i="11"/>
  <c r="D1881" i="11"/>
  <c r="B1878" i="11"/>
  <c r="F1878" i="11"/>
  <c r="C1872" i="11"/>
  <c r="E1858" i="11"/>
  <c r="B1850" i="11"/>
  <c r="C1850" i="11"/>
  <c r="D1850" i="11"/>
  <c r="B1846" i="11"/>
  <c r="D1846" i="11"/>
  <c r="E1846" i="11"/>
  <c r="F1846" i="11"/>
  <c r="B1841" i="11"/>
  <c r="C1841" i="11"/>
  <c r="E1841" i="11"/>
  <c r="F1841" i="11"/>
  <c r="D1837" i="11"/>
  <c r="E1837" i="11"/>
  <c r="B1837" i="11"/>
  <c r="C1837" i="11"/>
  <c r="F1837" i="11"/>
  <c r="C1832" i="11"/>
  <c r="D1805" i="11"/>
  <c r="E1805" i="11"/>
  <c r="B1805" i="11"/>
  <c r="F1805" i="11"/>
  <c r="C1766" i="11"/>
  <c r="F1668" i="11"/>
  <c r="C1668" i="11"/>
  <c r="B1668" i="11"/>
  <c r="D1668" i="11"/>
  <c r="E1668" i="11"/>
  <c r="D1885" i="11"/>
  <c r="E1885" i="11"/>
  <c r="D1829" i="11"/>
  <c r="E1829" i="11"/>
  <c r="F1822" i="11"/>
  <c r="D1789" i="11"/>
  <c r="E1789" i="11"/>
  <c r="F1775" i="11"/>
  <c r="C1775" i="11"/>
  <c r="B1765" i="11"/>
  <c r="C1765" i="11"/>
  <c r="D1765" i="11"/>
  <c r="E1765" i="11"/>
  <c r="F1765" i="11"/>
  <c r="F1755" i="11"/>
  <c r="E1755" i="11"/>
  <c r="B1755" i="11"/>
  <c r="F1715" i="11"/>
  <c r="C1715" i="11"/>
  <c r="D1715" i="11"/>
  <c r="B1710" i="11"/>
  <c r="C1710" i="11"/>
  <c r="D1710" i="11"/>
  <c r="E1710" i="11"/>
  <c r="F1710" i="11"/>
  <c r="D1584" i="11"/>
  <c r="F1584" i="11"/>
  <c r="B1584" i="11"/>
  <c r="C1584" i="11"/>
  <c r="E1584" i="11"/>
  <c r="F1901" i="11"/>
  <c r="F1875" i="11"/>
  <c r="F1808" i="11"/>
  <c r="C1808" i="11"/>
  <c r="F1789" i="11"/>
  <c r="D1746" i="11"/>
  <c r="E1746" i="11"/>
  <c r="F1724" i="11"/>
  <c r="D1724" i="11"/>
  <c r="E1724" i="11"/>
  <c r="B1709" i="11"/>
  <c r="C1709" i="11"/>
  <c r="E1709" i="11"/>
  <c r="D1673" i="11"/>
  <c r="E1673" i="11"/>
  <c r="F1673" i="11"/>
  <c r="B1612" i="11"/>
  <c r="C1612" i="11"/>
  <c r="D1612" i="11"/>
  <c r="E1612" i="11"/>
  <c r="E1516" i="11"/>
  <c r="F1516" i="11"/>
  <c r="B1516" i="11"/>
  <c r="C1516" i="11"/>
  <c r="D1516" i="11"/>
  <c r="B1645" i="11"/>
  <c r="C1645" i="11"/>
  <c r="D1645" i="11"/>
  <c r="E1645" i="11"/>
  <c r="F1645" i="11"/>
  <c r="B1638" i="11"/>
  <c r="C1638" i="11"/>
  <c r="D1638" i="11"/>
  <c r="E1638" i="11"/>
  <c r="F1638" i="11"/>
  <c r="B1632" i="11"/>
  <c r="C1632" i="11"/>
  <c r="D1632" i="11"/>
  <c r="E1632" i="11"/>
  <c r="F1632" i="11"/>
  <c r="B1599" i="11"/>
  <c r="C1599" i="11"/>
  <c r="D1599" i="11"/>
  <c r="F1599" i="11"/>
  <c r="E1599" i="11"/>
  <c r="D1568" i="11"/>
  <c r="F1568" i="11"/>
  <c r="B1568" i="11"/>
  <c r="C1568" i="11"/>
  <c r="E1568" i="11"/>
  <c r="F1784" i="11"/>
  <c r="C1784" i="11"/>
  <c r="F1740" i="11"/>
  <c r="B1740" i="11"/>
  <c r="C1740" i="11"/>
  <c r="E1740" i="11"/>
  <c r="C1719" i="11"/>
  <c r="D1719" i="11"/>
  <c r="E1719" i="11"/>
  <c r="F1719" i="11"/>
  <c r="B1714" i="11"/>
  <c r="C1714" i="11"/>
  <c r="D1714" i="11"/>
  <c r="E1714" i="11"/>
  <c r="F1714" i="11"/>
  <c r="C1704" i="11"/>
  <c r="D1704" i="11"/>
  <c r="B1704" i="11"/>
  <c r="E1704" i="11"/>
  <c r="E1651" i="11"/>
  <c r="F1651" i="11"/>
  <c r="D1651" i="11"/>
  <c r="B1637" i="11"/>
  <c r="C1637" i="11"/>
  <c r="D1637" i="11"/>
  <c r="E1637" i="11"/>
  <c r="F1637" i="11"/>
  <c r="B1631" i="11"/>
  <c r="E1631" i="11"/>
  <c r="C1631" i="11"/>
  <c r="D1631" i="11"/>
  <c r="F1631" i="11"/>
  <c r="D1625" i="11"/>
  <c r="E1625" i="11"/>
  <c r="B1625" i="11"/>
  <c r="C1625" i="11"/>
  <c r="B1619" i="11"/>
  <c r="C1619" i="11"/>
  <c r="D1619" i="11"/>
  <c r="E1619" i="11"/>
  <c r="D1821" i="11"/>
  <c r="E1821" i="11"/>
  <c r="D1813" i="11"/>
  <c r="E1813" i="11"/>
  <c r="B1804" i="11"/>
  <c r="C1804" i="11"/>
  <c r="D1804" i="11"/>
  <c r="E1804" i="11"/>
  <c r="F1804" i="11"/>
  <c r="B1788" i="11"/>
  <c r="C1788" i="11"/>
  <c r="D1788" i="11"/>
  <c r="E1788" i="11"/>
  <c r="F1788" i="11"/>
  <c r="F1779" i="11"/>
  <c r="C1779" i="11"/>
  <c r="D1779" i="11"/>
  <c r="B1774" i="11"/>
  <c r="C1774" i="11"/>
  <c r="D1774" i="11"/>
  <c r="E1774" i="11"/>
  <c r="F1774" i="11"/>
  <c r="D1769" i="11"/>
  <c r="B1769" i="11"/>
  <c r="C1769" i="11"/>
  <c r="E1769" i="11"/>
  <c r="F1769" i="11"/>
  <c r="B1754" i="11"/>
  <c r="C1754" i="11"/>
  <c r="D1754" i="11"/>
  <c r="E1754" i="11"/>
  <c r="F1754" i="11"/>
  <c r="D1736" i="11"/>
  <c r="B1736" i="11"/>
  <c r="C1736" i="11"/>
  <c r="E1736" i="11"/>
  <c r="F1736" i="11"/>
  <c r="D1698" i="11"/>
  <c r="E1698" i="11"/>
  <c r="F1692" i="11"/>
  <c r="C1692" i="11"/>
  <c r="E1692" i="11"/>
  <c r="B1686" i="11"/>
  <c r="C1686" i="11"/>
  <c r="D1686" i="11"/>
  <c r="F1686" i="11"/>
  <c r="F1644" i="11"/>
  <c r="C1644" i="11"/>
  <c r="B1644" i="11"/>
  <c r="D1644" i="11"/>
  <c r="D1488" i="11"/>
  <c r="E1488" i="11"/>
  <c r="F1488" i="11"/>
  <c r="B1488" i="11"/>
  <c r="C1488" i="11"/>
  <c r="B1279" i="11"/>
  <c r="F1279" i="11"/>
  <c r="C1279" i="11"/>
  <c r="D1279" i="11"/>
  <c r="E1279" i="11"/>
  <c r="E1893" i="11"/>
  <c r="C1885" i="11"/>
  <c r="B1829" i="11"/>
  <c r="B1808" i="11"/>
  <c r="E1784" i="11"/>
  <c r="E1779" i="11"/>
  <c r="B1773" i="11"/>
  <c r="C1773" i="11"/>
  <c r="E1773" i="11"/>
  <c r="B1749" i="11"/>
  <c r="C1749" i="11"/>
  <c r="D1749" i="11"/>
  <c r="E1749" i="11"/>
  <c r="D1745" i="11"/>
  <c r="B1745" i="11"/>
  <c r="C1745" i="11"/>
  <c r="E1745" i="11"/>
  <c r="F1745" i="11"/>
  <c r="F1731" i="11"/>
  <c r="B1731" i="11"/>
  <c r="D1731" i="11"/>
  <c r="F1723" i="11"/>
  <c r="B1723" i="11"/>
  <c r="C1723" i="11"/>
  <c r="D1723" i="11"/>
  <c r="E1723" i="11"/>
  <c r="B1719" i="11"/>
  <c r="D1709" i="11"/>
  <c r="F1698" i="11"/>
  <c r="E1686" i="11"/>
  <c r="C1672" i="11"/>
  <c r="D1672" i="11"/>
  <c r="B1672" i="11"/>
  <c r="E1672" i="11"/>
  <c r="F1672" i="11"/>
  <c r="B1662" i="11"/>
  <c r="C1662" i="11"/>
  <c r="E1662" i="11"/>
  <c r="F1662" i="11"/>
  <c r="B1651" i="11"/>
  <c r="F1625" i="11"/>
  <c r="B1278" i="11"/>
  <c r="F1278" i="11"/>
  <c r="C1278" i="11"/>
  <c r="D1278" i="11"/>
  <c r="E1278" i="11"/>
  <c r="C1828" i="11"/>
  <c r="D1828" i="11"/>
  <c r="E1828" i="11"/>
  <c r="B1826" i="11"/>
  <c r="C1826" i="11"/>
  <c r="F1826" i="11"/>
  <c r="B1818" i="11"/>
  <c r="C1818" i="11"/>
  <c r="F1818" i="11"/>
  <c r="B1810" i="11"/>
  <c r="C1810" i="11"/>
  <c r="F1810" i="11"/>
  <c r="D1807" i="11"/>
  <c r="E1807" i="11"/>
  <c r="F1807" i="11"/>
  <c r="B1796" i="11"/>
  <c r="C1796" i="11"/>
  <c r="D1796" i="11"/>
  <c r="E1796" i="11"/>
  <c r="F1796" i="11"/>
  <c r="F1792" i="11"/>
  <c r="C1792" i="11"/>
  <c r="B1787" i="11"/>
  <c r="C1787" i="11"/>
  <c r="E1787" i="11"/>
  <c r="D1784" i="11"/>
  <c r="B1779" i="11"/>
  <c r="F1763" i="11"/>
  <c r="B1763" i="11"/>
  <c r="C1763" i="11"/>
  <c r="D1763" i="11"/>
  <c r="E1763" i="11"/>
  <c r="D1753" i="11"/>
  <c r="C1753" i="11"/>
  <c r="D1744" i="11"/>
  <c r="F1744" i="11"/>
  <c r="B1744" i="11"/>
  <c r="B1718" i="11"/>
  <c r="C1718" i="11"/>
  <c r="D1718" i="11"/>
  <c r="F1718" i="11"/>
  <c r="D1713" i="11"/>
  <c r="E1713" i="11"/>
  <c r="F1713" i="11"/>
  <c r="F1708" i="11"/>
  <c r="C1708" i="11"/>
  <c r="D1708" i="11"/>
  <c r="E1708" i="11"/>
  <c r="C1698" i="11"/>
  <c r="D1692" i="11"/>
  <c r="B1685" i="11"/>
  <c r="C1685" i="11"/>
  <c r="D1685" i="11"/>
  <c r="E1685" i="11"/>
  <c r="F1685" i="11"/>
  <c r="E1671" i="11"/>
  <c r="C1671" i="11"/>
  <c r="D1671" i="11"/>
  <c r="E1644" i="11"/>
  <c r="B1624" i="11"/>
  <c r="C1624" i="11"/>
  <c r="D1624" i="11"/>
  <c r="E1624" i="11"/>
  <c r="F1624" i="11"/>
  <c r="C1821" i="11"/>
  <c r="C1813" i="11"/>
  <c r="B1803" i="11"/>
  <c r="C1803" i="11"/>
  <c r="E1803" i="11"/>
  <c r="F1800" i="11"/>
  <c r="C1800" i="11"/>
  <c r="B1784" i="11"/>
  <c r="B1778" i="11"/>
  <c r="C1778" i="11"/>
  <c r="D1778" i="11"/>
  <c r="E1778" i="11"/>
  <c r="F1778" i="11"/>
  <c r="D1768" i="11"/>
  <c r="C1768" i="11"/>
  <c r="E1768" i="11"/>
  <c r="B1762" i="11"/>
  <c r="C1762" i="11"/>
  <c r="E1762" i="11"/>
  <c r="B1758" i="11"/>
  <c r="C1758" i="11"/>
  <c r="D1758" i="11"/>
  <c r="E1758" i="11"/>
  <c r="F1758" i="11"/>
  <c r="F1753" i="11"/>
  <c r="F1722" i="11"/>
  <c r="C1722" i="11"/>
  <c r="B1698" i="11"/>
  <c r="B1692" i="11"/>
  <c r="B1661" i="11"/>
  <c r="C1661" i="11"/>
  <c r="D1661" i="11"/>
  <c r="E1661" i="11"/>
  <c r="F1661" i="11"/>
  <c r="D1649" i="11"/>
  <c r="E1649" i="11"/>
  <c r="B1649" i="11"/>
  <c r="C1649" i="11"/>
  <c r="F1649" i="11"/>
  <c r="E1643" i="11"/>
  <c r="F1643" i="11"/>
  <c r="B1643" i="11"/>
  <c r="C1643" i="11"/>
  <c r="D1643" i="11"/>
  <c r="B1575" i="11"/>
  <c r="C1575" i="11"/>
  <c r="D1575" i="11"/>
  <c r="E1575" i="11"/>
  <c r="F1575" i="11"/>
  <c r="F1493" i="11"/>
  <c r="B1493" i="11"/>
  <c r="C1493" i="11"/>
  <c r="D1493" i="11"/>
  <c r="E1493" i="11"/>
  <c r="D1861" i="11"/>
  <c r="E1861" i="11"/>
  <c r="B1821" i="11"/>
  <c r="B1813" i="11"/>
  <c r="C1807" i="11"/>
  <c r="E1792" i="11"/>
  <c r="C1783" i="11"/>
  <c r="D1783" i="11"/>
  <c r="E1783" i="11"/>
  <c r="F1783" i="11"/>
  <c r="F1773" i="11"/>
  <c r="F1768" i="11"/>
  <c r="E1753" i="11"/>
  <c r="E1744" i="11"/>
  <c r="D1740" i="11"/>
  <c r="D1735" i="11"/>
  <c r="E1735" i="11"/>
  <c r="E1731" i="11"/>
  <c r="E1718" i="11"/>
  <c r="C1713" i="11"/>
  <c r="B1708" i="11"/>
  <c r="D1697" i="11"/>
  <c r="B1697" i="11"/>
  <c r="C1697" i="11"/>
  <c r="E1697" i="11"/>
  <c r="F1697" i="11"/>
  <c r="E1691" i="11"/>
  <c r="F1691" i="11"/>
  <c r="B1691" i="11"/>
  <c r="C1691" i="11"/>
  <c r="D1691" i="11"/>
  <c r="F1671" i="11"/>
  <c r="E1826" i="11"/>
  <c r="E1818" i="11"/>
  <c r="E1810" i="11"/>
  <c r="B1807" i="11"/>
  <c r="E1800" i="11"/>
  <c r="B1795" i="11"/>
  <c r="C1795" i="11"/>
  <c r="E1795" i="11"/>
  <c r="D1792" i="11"/>
  <c r="F1787" i="11"/>
  <c r="D1773" i="11"/>
  <c r="B1768" i="11"/>
  <c r="B1753" i="11"/>
  <c r="C1744" i="11"/>
  <c r="E1722" i="11"/>
  <c r="B1713" i="11"/>
  <c r="F1707" i="11"/>
  <c r="B1707" i="11"/>
  <c r="C1707" i="11"/>
  <c r="D1707" i="11"/>
  <c r="B1702" i="11"/>
  <c r="C1702" i="11"/>
  <c r="D1702" i="11"/>
  <c r="F1702" i="11"/>
  <c r="C1696" i="11"/>
  <c r="D1696" i="11"/>
  <c r="F1696" i="11"/>
  <c r="B1671" i="11"/>
  <c r="C1616" i="11"/>
  <c r="D1616" i="11"/>
  <c r="E1616" i="11"/>
  <c r="F1616" i="11"/>
  <c r="D1826" i="11"/>
  <c r="D1818" i="11"/>
  <c r="D1810" i="11"/>
  <c r="B1806" i="11"/>
  <c r="D1806" i="11"/>
  <c r="B1792" i="11"/>
  <c r="D1787" i="11"/>
  <c r="B1782" i="11"/>
  <c r="C1782" i="11"/>
  <c r="D1782" i="11"/>
  <c r="F1782" i="11"/>
  <c r="D1777" i="11"/>
  <c r="E1777" i="11"/>
  <c r="F1777" i="11"/>
  <c r="F1772" i="11"/>
  <c r="C1772" i="11"/>
  <c r="D1772" i="11"/>
  <c r="E1772" i="11"/>
  <c r="D1752" i="11"/>
  <c r="B1752" i="11"/>
  <c r="C1752" i="11"/>
  <c r="E1752" i="11"/>
  <c r="F1752" i="11"/>
  <c r="B1743" i="11"/>
  <c r="C1743" i="11"/>
  <c r="D1743" i="11"/>
  <c r="E1743" i="11"/>
  <c r="F1743" i="11"/>
  <c r="C1730" i="11"/>
  <c r="D1730" i="11"/>
  <c r="E1730" i="11"/>
  <c r="F1730" i="11"/>
  <c r="D1712" i="11"/>
  <c r="B1712" i="11"/>
  <c r="C1712" i="11"/>
  <c r="E1712" i="11"/>
  <c r="F1712" i="11"/>
  <c r="D1690" i="11"/>
  <c r="E1690" i="11"/>
  <c r="F1684" i="11"/>
  <c r="C1684" i="11"/>
  <c r="B1684" i="11"/>
  <c r="D1684" i="11"/>
  <c r="E1675" i="11"/>
  <c r="F1675" i="11"/>
  <c r="C1675" i="11"/>
  <c r="B1670" i="11"/>
  <c r="C1670" i="11"/>
  <c r="D1670" i="11"/>
  <c r="E1670" i="11"/>
  <c r="F1670" i="11"/>
  <c r="F1660" i="11"/>
  <c r="C1660" i="11"/>
  <c r="B1660" i="11"/>
  <c r="D1660" i="11"/>
  <c r="E1660" i="11"/>
  <c r="E1635" i="11"/>
  <c r="F1635" i="11"/>
  <c r="B1635" i="11"/>
  <c r="C1635" i="11"/>
  <c r="D1635" i="11"/>
  <c r="B1607" i="11"/>
  <c r="C1607" i="11"/>
  <c r="E1607" i="11"/>
  <c r="D1607" i="11"/>
  <c r="F1607" i="11"/>
  <c r="C1545" i="11"/>
  <c r="D1545" i="11"/>
  <c r="E1545" i="11"/>
  <c r="B1545" i="11"/>
  <c r="F1545" i="11"/>
  <c r="E1484" i="11"/>
  <c r="F1484" i="11"/>
  <c r="B1484" i="11"/>
  <c r="C1484" i="11"/>
  <c r="D1484" i="11"/>
  <c r="F1828" i="11"/>
  <c r="C1791" i="11"/>
  <c r="D1791" i="11"/>
  <c r="E1791" i="11"/>
  <c r="F1791" i="11"/>
  <c r="B1757" i="11"/>
  <c r="D1757" i="11"/>
  <c r="E1757" i="11"/>
  <c r="B1751" i="11"/>
  <c r="C1751" i="11"/>
  <c r="E1751" i="11"/>
  <c r="B1730" i="11"/>
  <c r="B1726" i="11"/>
  <c r="C1726" i="11"/>
  <c r="D1726" i="11"/>
  <c r="F1726" i="11"/>
  <c r="F1690" i="11"/>
  <c r="E1684" i="11"/>
  <c r="B1615" i="11"/>
  <c r="D1615" i="11"/>
  <c r="E1615" i="11"/>
  <c r="C1615" i="11"/>
  <c r="F1615" i="11"/>
  <c r="B1654" i="11"/>
  <c r="C1654" i="11"/>
  <c r="D1654" i="11"/>
  <c r="E1654" i="11"/>
  <c r="F1654" i="11"/>
  <c r="B1622" i="11"/>
  <c r="C1622" i="11"/>
  <c r="F1622" i="11"/>
  <c r="D1622" i="11"/>
  <c r="B1510" i="11"/>
  <c r="C1510" i="11"/>
  <c r="D1510" i="11"/>
  <c r="E1510" i="11"/>
  <c r="F1510" i="11"/>
  <c r="C1909" i="11"/>
  <c r="C1896" i="11"/>
  <c r="D1894" i="11"/>
  <c r="B1880" i="11"/>
  <c r="E1806" i="11"/>
  <c r="B1802" i="11"/>
  <c r="C1802" i="11"/>
  <c r="F1802" i="11"/>
  <c r="D1795" i="11"/>
  <c r="B1790" i="11"/>
  <c r="C1790" i="11"/>
  <c r="D1790" i="11"/>
  <c r="E1790" i="11"/>
  <c r="B1777" i="11"/>
  <c r="F1771" i="11"/>
  <c r="B1771" i="11"/>
  <c r="C1771" i="11"/>
  <c r="D1771" i="11"/>
  <c r="C1757" i="11"/>
  <c r="F1747" i="11"/>
  <c r="B1747" i="11"/>
  <c r="C1747" i="11"/>
  <c r="D1747" i="11"/>
  <c r="E1747" i="11"/>
  <c r="B1742" i="11"/>
  <c r="D1742" i="11"/>
  <c r="B1738" i="11"/>
  <c r="C1738" i="11"/>
  <c r="D1738" i="11"/>
  <c r="E1738" i="11"/>
  <c r="B1725" i="11"/>
  <c r="C1725" i="11"/>
  <c r="D1725" i="11"/>
  <c r="E1725" i="11"/>
  <c r="F1725" i="11"/>
  <c r="F1716" i="11"/>
  <c r="B1716" i="11"/>
  <c r="C1716" i="11"/>
  <c r="D1716" i="11"/>
  <c r="E1716" i="11"/>
  <c r="B1695" i="11"/>
  <c r="C1695" i="11"/>
  <c r="D1695" i="11"/>
  <c r="E1695" i="11"/>
  <c r="F1695" i="11"/>
  <c r="B1690" i="11"/>
  <c r="D1675" i="11"/>
  <c r="C1640" i="11"/>
  <c r="D1640" i="11"/>
  <c r="E1640" i="11"/>
  <c r="F1640" i="11"/>
  <c r="E1622" i="11"/>
  <c r="F1572" i="11"/>
  <c r="B1572" i="11"/>
  <c r="C1572" i="11"/>
  <c r="D1572" i="11"/>
  <c r="E1572" i="11"/>
  <c r="B1909" i="11"/>
  <c r="B1896" i="11"/>
  <c r="C1806" i="11"/>
  <c r="B1798" i="11"/>
  <c r="D1798" i="11"/>
  <c r="E1798" i="11"/>
  <c r="D1776" i="11"/>
  <c r="B1776" i="11"/>
  <c r="C1776" i="11"/>
  <c r="E1776" i="11"/>
  <c r="F1776" i="11"/>
  <c r="B1733" i="11"/>
  <c r="F1733" i="11"/>
  <c r="C1733" i="11"/>
  <c r="D1720" i="11"/>
  <c r="B1720" i="11"/>
  <c r="E1720" i="11"/>
  <c r="D1689" i="11"/>
  <c r="B1689" i="11"/>
  <c r="C1689" i="11"/>
  <c r="E1689" i="11"/>
  <c r="F1689" i="11"/>
  <c r="B1675" i="11"/>
  <c r="D1665" i="11"/>
  <c r="E1665" i="11"/>
  <c r="B1665" i="11"/>
  <c r="C1665" i="11"/>
  <c r="F1665" i="11"/>
  <c r="B1653" i="11"/>
  <c r="C1653" i="11"/>
  <c r="D1653" i="11"/>
  <c r="B1640" i="11"/>
  <c r="D1627" i="11"/>
  <c r="E1627" i="11"/>
  <c r="F1627" i="11"/>
  <c r="B1627" i="11"/>
  <c r="C1627" i="11"/>
  <c r="F1571" i="11"/>
  <c r="C1571" i="11"/>
  <c r="B1571" i="11"/>
  <c r="D1571" i="11"/>
  <c r="E1571" i="11"/>
  <c r="B1550" i="11"/>
  <c r="C1550" i="11"/>
  <c r="D1550" i="11"/>
  <c r="E1550" i="11"/>
  <c r="F1550" i="11"/>
  <c r="D1655" i="11"/>
  <c r="B1642" i="11"/>
  <c r="D1593" i="11"/>
  <c r="B1593" i="11"/>
  <c r="C1593" i="11"/>
  <c r="E1593" i="11"/>
  <c r="F1588" i="11"/>
  <c r="B1588" i="11"/>
  <c r="C1588" i="11"/>
  <c r="D1588" i="11"/>
  <c r="E1588" i="11"/>
  <c r="D1504" i="11"/>
  <c r="E1504" i="11"/>
  <c r="F1504" i="11"/>
  <c r="B1504" i="11"/>
  <c r="C1504" i="11"/>
  <c r="F1407" i="11"/>
  <c r="B1407" i="11"/>
  <c r="C1407" i="11"/>
  <c r="D1407" i="11"/>
  <c r="E1407" i="11"/>
  <c r="D1268" i="11"/>
  <c r="F1268" i="11"/>
  <c r="B1268" i="11"/>
  <c r="C1268" i="11"/>
  <c r="E1268" i="11"/>
  <c r="D1641" i="11"/>
  <c r="E1641" i="11"/>
  <c r="F1621" i="11"/>
  <c r="D1621" i="11"/>
  <c r="E1621" i="11"/>
  <c r="D1618" i="11"/>
  <c r="E1618" i="11"/>
  <c r="F1611" i="11"/>
  <c r="C1611" i="11"/>
  <c r="F1587" i="11"/>
  <c r="C1587" i="11"/>
  <c r="B1582" i="11"/>
  <c r="C1582" i="11"/>
  <c r="D1582" i="11"/>
  <c r="E1582" i="11"/>
  <c r="D1577" i="11"/>
  <c r="E1577" i="11"/>
  <c r="B1577" i="11"/>
  <c r="C1577" i="11"/>
  <c r="F1577" i="11"/>
  <c r="D1544" i="11"/>
  <c r="E1544" i="11"/>
  <c r="F1544" i="11"/>
  <c r="B1544" i="11"/>
  <c r="C1544" i="11"/>
  <c r="F1533" i="11"/>
  <c r="B1533" i="11"/>
  <c r="C1533" i="11"/>
  <c r="D1533" i="11"/>
  <c r="E1533" i="11"/>
  <c r="B1527" i="11"/>
  <c r="C1527" i="11"/>
  <c r="D1527" i="11"/>
  <c r="E1527" i="11"/>
  <c r="F1527" i="11"/>
  <c r="E1492" i="11"/>
  <c r="F1492" i="11"/>
  <c r="B1492" i="11"/>
  <c r="C1492" i="11"/>
  <c r="D1492" i="11"/>
  <c r="B1359" i="11"/>
  <c r="D1359" i="11"/>
  <c r="E1359" i="11"/>
  <c r="F1359" i="11"/>
  <c r="C1359" i="11"/>
  <c r="B1130" i="11"/>
  <c r="C1130" i="11"/>
  <c r="E1130" i="11"/>
  <c r="F1130" i="11"/>
  <c r="D1130" i="11"/>
  <c r="F1090" i="11"/>
  <c r="B1090" i="11"/>
  <c r="C1090" i="11"/>
  <c r="D1090" i="11"/>
  <c r="E1090" i="11"/>
  <c r="B1655" i="11"/>
  <c r="F1650" i="11"/>
  <c r="E1611" i="11"/>
  <c r="B1598" i="11"/>
  <c r="D1598" i="11"/>
  <c r="E1598" i="11"/>
  <c r="F1598" i="11"/>
  <c r="F1593" i="11"/>
  <c r="D1576" i="11"/>
  <c r="F1576" i="11"/>
  <c r="B1576" i="11"/>
  <c r="C1576" i="11"/>
  <c r="B1487" i="11"/>
  <c r="C1487" i="11"/>
  <c r="D1487" i="11"/>
  <c r="F1487" i="11"/>
  <c r="D1480" i="11"/>
  <c r="E1480" i="11"/>
  <c r="F1480" i="11"/>
  <c r="B1480" i="11"/>
  <c r="C1480" i="11"/>
  <c r="F1384" i="11"/>
  <c r="B1384" i="11"/>
  <c r="C1384" i="11"/>
  <c r="D1384" i="11"/>
  <c r="E1384" i="11"/>
  <c r="B1255" i="11"/>
  <c r="F1255" i="11"/>
  <c r="D1255" i="11"/>
  <c r="E1255" i="11"/>
  <c r="C1255" i="11"/>
  <c r="D1244" i="11"/>
  <c r="E1244" i="11"/>
  <c r="F1244" i="11"/>
  <c r="C1244" i="11"/>
  <c r="B1244" i="11"/>
  <c r="F1121" i="11"/>
  <c r="C1121" i="11"/>
  <c r="D1121" i="11"/>
  <c r="E1121" i="11"/>
  <c r="B1121" i="11"/>
  <c r="E1650" i="11"/>
  <c r="B1629" i="11"/>
  <c r="F1629" i="11"/>
  <c r="B1614" i="11"/>
  <c r="E1614" i="11"/>
  <c r="F1614" i="11"/>
  <c r="D1611" i="11"/>
  <c r="C1598" i="11"/>
  <c r="E1587" i="11"/>
  <c r="F1582" i="11"/>
  <c r="D1560" i="11"/>
  <c r="F1560" i="11"/>
  <c r="B1560" i="11"/>
  <c r="C1560" i="11"/>
  <c r="E1560" i="11"/>
  <c r="E1548" i="11"/>
  <c r="F1548" i="11"/>
  <c r="C1548" i="11"/>
  <c r="B1543" i="11"/>
  <c r="C1543" i="11"/>
  <c r="E1543" i="11"/>
  <c r="F1543" i="11"/>
  <c r="D1498" i="11"/>
  <c r="E1498" i="11"/>
  <c r="B1498" i="11"/>
  <c r="C1498" i="11"/>
  <c r="F1498" i="11"/>
  <c r="D1452" i="11"/>
  <c r="E1452" i="11"/>
  <c r="F1452" i="11"/>
  <c r="B1452" i="11"/>
  <c r="C1452" i="11"/>
  <c r="B1233" i="11"/>
  <c r="C1233" i="11"/>
  <c r="D1233" i="11"/>
  <c r="E1233" i="11"/>
  <c r="F1233" i="11"/>
  <c r="B1167" i="11"/>
  <c r="C1167" i="11"/>
  <c r="D1167" i="11"/>
  <c r="F1167" i="11"/>
  <c r="E1167" i="11"/>
  <c r="F1676" i="11"/>
  <c r="C1676" i="11"/>
  <c r="E1667" i="11"/>
  <c r="F1667" i="11"/>
  <c r="C1656" i="11"/>
  <c r="D1656" i="11"/>
  <c r="D1650" i="11"/>
  <c r="F1618" i="11"/>
  <c r="B1611" i="11"/>
  <c r="B1606" i="11"/>
  <c r="C1606" i="11"/>
  <c r="D1606" i="11"/>
  <c r="E1606" i="11"/>
  <c r="F1606" i="11"/>
  <c r="F1597" i="11"/>
  <c r="D1597" i="11"/>
  <c r="B1597" i="11"/>
  <c r="C1597" i="11"/>
  <c r="D1587" i="11"/>
  <c r="F1581" i="11"/>
  <c r="B1581" i="11"/>
  <c r="D1581" i="11"/>
  <c r="C1581" i="11"/>
  <c r="E1581" i="11"/>
  <c r="B1559" i="11"/>
  <c r="E1559" i="11"/>
  <c r="F1559" i="11"/>
  <c r="B1526" i="11"/>
  <c r="C1526" i="11"/>
  <c r="D1526" i="11"/>
  <c r="F1526" i="11"/>
  <c r="E1508" i="11"/>
  <c r="F1508" i="11"/>
  <c r="D1508" i="11"/>
  <c r="E1487" i="11"/>
  <c r="B1479" i="11"/>
  <c r="C1479" i="11"/>
  <c r="E1479" i="11"/>
  <c r="F1479" i="11"/>
  <c r="B1462" i="11"/>
  <c r="C1462" i="11"/>
  <c r="D1462" i="11"/>
  <c r="E1462" i="11"/>
  <c r="F1462" i="11"/>
  <c r="F1307" i="11"/>
  <c r="E1307" i="11"/>
  <c r="B1307" i="11"/>
  <c r="C1307" i="11"/>
  <c r="D1307" i="11"/>
  <c r="B1678" i="11"/>
  <c r="C1678" i="11"/>
  <c r="E1674" i="11"/>
  <c r="C1650" i="11"/>
  <c r="F1641" i="11"/>
  <c r="C1618" i="11"/>
  <c r="D1610" i="11"/>
  <c r="B1610" i="11"/>
  <c r="C1610" i="11"/>
  <c r="E1610" i="11"/>
  <c r="F1610" i="11"/>
  <c r="D1602" i="11"/>
  <c r="B1602" i="11"/>
  <c r="C1602" i="11"/>
  <c r="E1602" i="11"/>
  <c r="F1602" i="11"/>
  <c r="B1587" i="11"/>
  <c r="C1569" i="11"/>
  <c r="D1569" i="11"/>
  <c r="E1569" i="11"/>
  <c r="B1569" i="11"/>
  <c r="F1569" i="11"/>
  <c r="D1543" i="11"/>
  <c r="E1526" i="11"/>
  <c r="C1508" i="11"/>
  <c r="D1496" i="11"/>
  <c r="E1496" i="11"/>
  <c r="F1496" i="11"/>
  <c r="B1496" i="11"/>
  <c r="B1486" i="11"/>
  <c r="C1486" i="11"/>
  <c r="D1486" i="11"/>
  <c r="E1486" i="11"/>
  <c r="F1486" i="11"/>
  <c r="F1461" i="11"/>
  <c r="B1461" i="11"/>
  <c r="C1461" i="11"/>
  <c r="D1461" i="11"/>
  <c r="E1461" i="11"/>
  <c r="B1449" i="11"/>
  <c r="C1449" i="11"/>
  <c r="D1449" i="11"/>
  <c r="E1449" i="11"/>
  <c r="F1449" i="11"/>
  <c r="B1259" i="11"/>
  <c r="F1259" i="11"/>
  <c r="C1259" i="11"/>
  <c r="D1259" i="11"/>
  <c r="E1232" i="11"/>
  <c r="F1232" i="11"/>
  <c r="B1232" i="11"/>
  <c r="C1232" i="11"/>
  <c r="D1232" i="11"/>
  <c r="F1721" i="11"/>
  <c r="C1680" i="11"/>
  <c r="D1680" i="11"/>
  <c r="D1674" i="11"/>
  <c r="C1641" i="11"/>
  <c r="F1636" i="11"/>
  <c r="C1636" i="11"/>
  <c r="F1634" i="11"/>
  <c r="B1623" i="11"/>
  <c r="E1623" i="11"/>
  <c r="C1621" i="11"/>
  <c r="B1618" i="11"/>
  <c r="F1605" i="11"/>
  <c r="D1605" i="11"/>
  <c r="B1605" i="11"/>
  <c r="E1605" i="11"/>
  <c r="D1601" i="11"/>
  <c r="B1601" i="11"/>
  <c r="C1601" i="11"/>
  <c r="F1601" i="11"/>
  <c r="E1597" i="11"/>
  <c r="F1580" i="11"/>
  <c r="B1580" i="11"/>
  <c r="D1580" i="11"/>
  <c r="E1564" i="11"/>
  <c r="F1564" i="11"/>
  <c r="C1564" i="11"/>
  <c r="D1564" i="11"/>
  <c r="D1559" i="11"/>
  <c r="C1553" i="11"/>
  <c r="D1553" i="11"/>
  <c r="E1553" i="11"/>
  <c r="B1553" i="11"/>
  <c r="B1542" i="11"/>
  <c r="C1542" i="11"/>
  <c r="D1542" i="11"/>
  <c r="E1542" i="11"/>
  <c r="F1542" i="11"/>
  <c r="F1525" i="11"/>
  <c r="B1525" i="11"/>
  <c r="C1525" i="11"/>
  <c r="D1525" i="11"/>
  <c r="E1525" i="11"/>
  <c r="B1508" i="11"/>
  <c r="B1502" i="11"/>
  <c r="C1502" i="11"/>
  <c r="D1502" i="11"/>
  <c r="F1485" i="11"/>
  <c r="B1485" i="11"/>
  <c r="C1485" i="11"/>
  <c r="D1485" i="11"/>
  <c r="E1485" i="11"/>
  <c r="D1479" i="11"/>
  <c r="D1472" i="11"/>
  <c r="E1472" i="11"/>
  <c r="F1472" i="11"/>
  <c r="B1472" i="11"/>
  <c r="C1472" i="11"/>
  <c r="B1373" i="11"/>
  <c r="C1373" i="11"/>
  <c r="D1373" i="11"/>
  <c r="E1373" i="11"/>
  <c r="F1373" i="11"/>
  <c r="B1350" i="11"/>
  <c r="F1350" i="11"/>
  <c r="D1350" i="11"/>
  <c r="E1350" i="11"/>
  <c r="C1350" i="11"/>
  <c r="E1259" i="11"/>
  <c r="E1721" i="11"/>
  <c r="E1676" i="11"/>
  <c r="C1674" i="11"/>
  <c r="B1641" i="11"/>
  <c r="E1634" i="11"/>
  <c r="B1621" i="11"/>
  <c r="B1617" i="11"/>
  <c r="D1617" i="11"/>
  <c r="E1617" i="11"/>
  <c r="F1617" i="11"/>
  <c r="D1614" i="11"/>
  <c r="F1596" i="11"/>
  <c r="B1596" i="11"/>
  <c r="D1596" i="11"/>
  <c r="E1596" i="11"/>
  <c r="B1591" i="11"/>
  <c r="C1591" i="11"/>
  <c r="D1591" i="11"/>
  <c r="E1591" i="11"/>
  <c r="D1585" i="11"/>
  <c r="E1585" i="11"/>
  <c r="C1585" i="11"/>
  <c r="F1585" i="11"/>
  <c r="C1559" i="11"/>
  <c r="D1548" i="11"/>
  <c r="D1536" i="11"/>
  <c r="E1536" i="11"/>
  <c r="F1536" i="11"/>
  <c r="B1536" i="11"/>
  <c r="C1536" i="11"/>
  <c r="D1520" i="11"/>
  <c r="E1520" i="11"/>
  <c r="F1520" i="11"/>
  <c r="B1520" i="11"/>
  <c r="C1513" i="11"/>
  <c r="D1513" i="11"/>
  <c r="E1513" i="11"/>
  <c r="B1513" i="11"/>
  <c r="B1478" i="11"/>
  <c r="C1478" i="11"/>
  <c r="D1478" i="11"/>
  <c r="E1478" i="11"/>
  <c r="F1478" i="11"/>
  <c r="E1460" i="11"/>
  <c r="F1460" i="11"/>
  <c r="B1460" i="11"/>
  <c r="C1460" i="11"/>
  <c r="D1460" i="11"/>
  <c r="F1369" i="11"/>
  <c r="C1369" i="11"/>
  <c r="D1369" i="11"/>
  <c r="E1369" i="11"/>
  <c r="B1369" i="11"/>
  <c r="B1347" i="11"/>
  <c r="D1347" i="11"/>
  <c r="E1347" i="11"/>
  <c r="F1347" i="11"/>
  <c r="C1347" i="11"/>
  <c r="B1302" i="11"/>
  <c r="F1302" i="11"/>
  <c r="C1302" i="11"/>
  <c r="D1302" i="11"/>
  <c r="E1302" i="11"/>
  <c r="F1761" i="11"/>
  <c r="F1750" i="11"/>
  <c r="C1721" i="11"/>
  <c r="F1678" i="11"/>
  <c r="D1676" i="11"/>
  <c r="F1658" i="11"/>
  <c r="F1656" i="11"/>
  <c r="D1634" i="11"/>
  <c r="E1629" i="11"/>
  <c r="F1626" i="11"/>
  <c r="E1620" i="11"/>
  <c r="F1620" i="11"/>
  <c r="B1620" i="11"/>
  <c r="C1614" i="11"/>
  <c r="D1609" i="11"/>
  <c r="B1609" i="11"/>
  <c r="E1609" i="11"/>
  <c r="B1558" i="11"/>
  <c r="C1558" i="11"/>
  <c r="D1558" i="11"/>
  <c r="E1558" i="11"/>
  <c r="F1558" i="11"/>
  <c r="F1553" i="11"/>
  <c r="B1548" i="11"/>
  <c r="E1524" i="11"/>
  <c r="F1524" i="11"/>
  <c r="B1524" i="11"/>
  <c r="C1524" i="11"/>
  <c r="D1524" i="11"/>
  <c r="F1794" i="11"/>
  <c r="F1786" i="11"/>
  <c r="F1781" i="11"/>
  <c r="F1770" i="11"/>
  <c r="E1761" i="11"/>
  <c r="F1759" i="11"/>
  <c r="E1750" i="11"/>
  <c r="E1739" i="11"/>
  <c r="F1728" i="11"/>
  <c r="B1721" i="11"/>
  <c r="F1717" i="11"/>
  <c r="F1706" i="11"/>
  <c r="E1678" i="11"/>
  <c r="B1676" i="11"/>
  <c r="D1667" i="11"/>
  <c r="E1656" i="11"/>
  <c r="C1634" i="11"/>
  <c r="D1629" i="11"/>
  <c r="F1613" i="11"/>
  <c r="D1613" i="11"/>
  <c r="E1613" i="11"/>
  <c r="F1563" i="11"/>
  <c r="B1563" i="11"/>
  <c r="C1563" i="11"/>
  <c r="D1563" i="11"/>
  <c r="E1563" i="11"/>
  <c r="D1552" i="11"/>
  <c r="F1552" i="11"/>
  <c r="B1552" i="11"/>
  <c r="C1552" i="11"/>
  <c r="E1552" i="11"/>
  <c r="C1496" i="11"/>
  <c r="D1368" i="11"/>
  <c r="F1368" i="11"/>
  <c r="B1368" i="11"/>
  <c r="C1368" i="11"/>
  <c r="E1368" i="11"/>
  <c r="F1339" i="11"/>
  <c r="D1339" i="11"/>
  <c r="E1339" i="11"/>
  <c r="B1339" i="11"/>
  <c r="C1339" i="11"/>
  <c r="B1323" i="11"/>
  <c r="D1323" i="11"/>
  <c r="F1323" i="11"/>
  <c r="C1323" i="11"/>
  <c r="E1323" i="11"/>
  <c r="E1794" i="11"/>
  <c r="E1786" i="11"/>
  <c r="E1781" i="11"/>
  <c r="C1761" i="11"/>
  <c r="D1750" i="11"/>
  <c r="D1739" i="11"/>
  <c r="E1728" i="11"/>
  <c r="E1717" i="11"/>
  <c r="D1678" i="11"/>
  <c r="C1667" i="11"/>
  <c r="B1656" i="11"/>
  <c r="C1629" i="11"/>
  <c r="B1595" i="11"/>
  <c r="C1595" i="11"/>
  <c r="D1595" i="11"/>
  <c r="F1595" i="11"/>
  <c r="D1530" i="11"/>
  <c r="E1530" i="11"/>
  <c r="B1530" i="11"/>
  <c r="C1530" i="11"/>
  <c r="F1530" i="11"/>
  <c r="B1519" i="11"/>
  <c r="C1519" i="11"/>
  <c r="D1519" i="11"/>
  <c r="F1519" i="11"/>
  <c r="D1512" i="11"/>
  <c r="E1512" i="11"/>
  <c r="F1512" i="11"/>
  <c r="B1512" i="11"/>
  <c r="C1512" i="11"/>
  <c r="F1501" i="11"/>
  <c r="B1501" i="11"/>
  <c r="C1501" i="11"/>
  <c r="D1501" i="11"/>
  <c r="E1501" i="11"/>
  <c r="B1495" i="11"/>
  <c r="C1495" i="11"/>
  <c r="D1495" i="11"/>
  <c r="E1495" i="11"/>
  <c r="F1495" i="11"/>
  <c r="F1440" i="11"/>
  <c r="B1440" i="11"/>
  <c r="C1440" i="11"/>
  <c r="D1440" i="11"/>
  <c r="E1440" i="11"/>
  <c r="D1321" i="11"/>
  <c r="E1321" i="11"/>
  <c r="F1321" i="11"/>
  <c r="B1321" i="11"/>
  <c r="C1321" i="11"/>
  <c r="B1290" i="11"/>
  <c r="D1290" i="11"/>
  <c r="C1290" i="11"/>
  <c r="E1290" i="11"/>
  <c r="F1290" i="11"/>
  <c r="D1236" i="11"/>
  <c r="E1236" i="11"/>
  <c r="F1236" i="11"/>
  <c r="B1236" i="11"/>
  <c r="C1236" i="11"/>
  <c r="D1633" i="11"/>
  <c r="E1633" i="11"/>
  <c r="F1628" i="11"/>
  <c r="C1628" i="11"/>
  <c r="F1573" i="11"/>
  <c r="B1573" i="11"/>
  <c r="D1573" i="11"/>
  <c r="C1573" i="11"/>
  <c r="B1551" i="11"/>
  <c r="C1551" i="11"/>
  <c r="F1551" i="11"/>
  <c r="E1540" i="11"/>
  <c r="F1540" i="11"/>
  <c r="D1540" i="11"/>
  <c r="E1476" i="11"/>
  <c r="F1476" i="11"/>
  <c r="D1476" i="11"/>
  <c r="E1437" i="11"/>
  <c r="F1437" i="11"/>
  <c r="B1437" i="11"/>
  <c r="C1437" i="11"/>
  <c r="D1437" i="11"/>
  <c r="B1262" i="11"/>
  <c r="C1262" i="11"/>
  <c r="D1262" i="11"/>
  <c r="E1262" i="11"/>
  <c r="F1262" i="11"/>
  <c r="C1794" i="11"/>
  <c r="C1786" i="11"/>
  <c r="C1781" i="11"/>
  <c r="C1770" i="11"/>
  <c r="C1759" i="11"/>
  <c r="C1748" i="11"/>
  <c r="B1739" i="11"/>
  <c r="C1737" i="11"/>
  <c r="B1728" i="11"/>
  <c r="C1717" i="11"/>
  <c r="C1706" i="11"/>
  <c r="C1682" i="11"/>
  <c r="B1680" i="11"/>
  <c r="D1669" i="11"/>
  <c r="B1647" i="11"/>
  <c r="F1642" i="11"/>
  <c r="C1623" i="11"/>
  <c r="C1620" i="11"/>
  <c r="B1613" i="11"/>
  <c r="C1609" i="11"/>
  <c r="F1604" i="11"/>
  <c r="C1604" i="11"/>
  <c r="D1604" i="11"/>
  <c r="E1604" i="11"/>
  <c r="F1600" i="11"/>
  <c r="C1600" i="11"/>
  <c r="D1600" i="11"/>
  <c r="E1600" i="11"/>
  <c r="E1595" i="11"/>
  <c r="F1579" i="11"/>
  <c r="B1579" i="11"/>
  <c r="C1579" i="11"/>
  <c r="D1579" i="11"/>
  <c r="E1579" i="11"/>
  <c r="E1556" i="11"/>
  <c r="F1556" i="11"/>
  <c r="C1556" i="11"/>
  <c r="C1540" i="11"/>
  <c r="D1528" i="11"/>
  <c r="E1528" i="11"/>
  <c r="F1528" i="11"/>
  <c r="B1528" i="11"/>
  <c r="E1519" i="11"/>
  <c r="B1511" i="11"/>
  <c r="C1511" i="11"/>
  <c r="E1511" i="11"/>
  <c r="F1511" i="11"/>
  <c r="C1476" i="11"/>
  <c r="B1748" i="11"/>
  <c r="B1737" i="11"/>
  <c r="C1669" i="11"/>
  <c r="E1628" i="11"/>
  <c r="F1608" i="11"/>
  <c r="B1608" i="11"/>
  <c r="C1608" i="11"/>
  <c r="D1608" i="11"/>
  <c r="E1608" i="11"/>
  <c r="F1589" i="11"/>
  <c r="B1589" i="11"/>
  <c r="D1589" i="11"/>
  <c r="C1589" i="11"/>
  <c r="E1573" i="11"/>
  <c r="E1551" i="11"/>
  <c r="B1540" i="11"/>
  <c r="B1534" i="11"/>
  <c r="C1534" i="11"/>
  <c r="D1534" i="11"/>
  <c r="B1518" i="11"/>
  <c r="C1518" i="11"/>
  <c r="D1518" i="11"/>
  <c r="E1518" i="11"/>
  <c r="F1518" i="11"/>
  <c r="B1494" i="11"/>
  <c r="C1494" i="11"/>
  <c r="D1494" i="11"/>
  <c r="F1494" i="11"/>
  <c r="B1476" i="11"/>
  <c r="F1251" i="11"/>
  <c r="B1251" i="11"/>
  <c r="C1251" i="11"/>
  <c r="D1251" i="11"/>
  <c r="E1251" i="11"/>
  <c r="D1228" i="11"/>
  <c r="E1228" i="11"/>
  <c r="F1228" i="11"/>
  <c r="B1228" i="11"/>
  <c r="C1228" i="11"/>
  <c r="B1531" i="11"/>
  <c r="B1499" i="11"/>
  <c r="C1418" i="11"/>
  <c r="D1418" i="11"/>
  <c r="E1418" i="11"/>
  <c r="C1404" i="11"/>
  <c r="B1272" i="11"/>
  <c r="B1265" i="11"/>
  <c r="D1265" i="11"/>
  <c r="C1265" i="11"/>
  <c r="E1265" i="11"/>
  <c r="B1207" i="11"/>
  <c r="C1207" i="11"/>
  <c r="F1207" i="11"/>
  <c r="D1207" i="11"/>
  <c r="E1207" i="11"/>
  <c r="F1469" i="11"/>
  <c r="B1469" i="11"/>
  <c r="C1469" i="11"/>
  <c r="D1469" i="11"/>
  <c r="D1466" i="11"/>
  <c r="E1466" i="11"/>
  <c r="B1466" i="11"/>
  <c r="B1463" i="11"/>
  <c r="C1463" i="11"/>
  <c r="B1411" i="11"/>
  <c r="C1411" i="11"/>
  <c r="D1274" i="11"/>
  <c r="F1274" i="11"/>
  <c r="B1271" i="11"/>
  <c r="F1271" i="11"/>
  <c r="C1271" i="11"/>
  <c r="B1247" i="11"/>
  <c r="C1247" i="11"/>
  <c r="F1247" i="11"/>
  <c r="E1247" i="11"/>
  <c r="D1243" i="11"/>
  <c r="E1243" i="11"/>
  <c r="F1243" i="11"/>
  <c r="D1212" i="11"/>
  <c r="E1212" i="11"/>
  <c r="F1212" i="11"/>
  <c r="B1212" i="11"/>
  <c r="C1212" i="11"/>
  <c r="B1159" i="11"/>
  <c r="C1159" i="11"/>
  <c r="D1159" i="11"/>
  <c r="F1159" i="11"/>
  <c r="E1159" i="11"/>
  <c r="B1141" i="11"/>
  <c r="C1141" i="11"/>
  <c r="E1141" i="11"/>
  <c r="F1141" i="11"/>
  <c r="D1141" i="11"/>
  <c r="D1586" i="11"/>
  <c r="B1586" i="11"/>
  <c r="D1570" i="11"/>
  <c r="B1570" i="11"/>
  <c r="F1565" i="11"/>
  <c r="B1565" i="11"/>
  <c r="D1565" i="11"/>
  <c r="C1521" i="11"/>
  <c r="D1521" i="11"/>
  <c r="E1521" i="11"/>
  <c r="C1489" i="11"/>
  <c r="D1489" i="11"/>
  <c r="E1489" i="11"/>
  <c r="F1277" i="11"/>
  <c r="B1277" i="11"/>
  <c r="D1258" i="11"/>
  <c r="E1258" i="11"/>
  <c r="F1258" i="11"/>
  <c r="B1239" i="11"/>
  <c r="C1239" i="11"/>
  <c r="F1239" i="11"/>
  <c r="B1217" i="11"/>
  <c r="C1217" i="11"/>
  <c r="D1217" i="11"/>
  <c r="E1217" i="11"/>
  <c r="F1217" i="11"/>
  <c r="F1211" i="11"/>
  <c r="B1211" i="11"/>
  <c r="C1211" i="11"/>
  <c r="D1211" i="11"/>
  <c r="B1175" i="11"/>
  <c r="C1175" i="11"/>
  <c r="D1175" i="11"/>
  <c r="F1175" i="11"/>
  <c r="E1175" i="11"/>
  <c r="D1128" i="11"/>
  <c r="B1128" i="11"/>
  <c r="C1128" i="11"/>
  <c r="E1128" i="11"/>
  <c r="F1128" i="11"/>
  <c r="C1456" i="11"/>
  <c r="D1456" i="11"/>
  <c r="E1456" i="11"/>
  <c r="E1274" i="11"/>
  <c r="E1216" i="11"/>
  <c r="B1216" i="11"/>
  <c r="C1216" i="11"/>
  <c r="D1216" i="11"/>
  <c r="F1216" i="11"/>
  <c r="B1200" i="11"/>
  <c r="D1200" i="11"/>
  <c r="E1200" i="11"/>
  <c r="C1200" i="11"/>
  <c r="F1200" i="11"/>
  <c r="D1152" i="11"/>
  <c r="B1152" i="11"/>
  <c r="E1152" i="11"/>
  <c r="F1152" i="11"/>
  <c r="C1152" i="11"/>
  <c r="E1555" i="11"/>
  <c r="E1547" i="11"/>
  <c r="E1469" i="11"/>
  <c r="F1466" i="11"/>
  <c r="F1463" i="11"/>
  <c r="B1442" i="11"/>
  <c r="C1442" i="11"/>
  <c r="F1411" i="11"/>
  <c r="C1352" i="11"/>
  <c r="D1352" i="11"/>
  <c r="E1352" i="11"/>
  <c r="D1305" i="11"/>
  <c r="F1305" i="11"/>
  <c r="E1305" i="11"/>
  <c r="C1274" i="11"/>
  <c r="E1271" i="11"/>
  <c r="B1254" i="11"/>
  <c r="C1254" i="11"/>
  <c r="D1254" i="11"/>
  <c r="E1254" i="11"/>
  <c r="F1254" i="11"/>
  <c r="D1247" i="11"/>
  <c r="C1243" i="11"/>
  <c r="B1231" i="11"/>
  <c r="C1231" i="11"/>
  <c r="F1231" i="11"/>
  <c r="C1181" i="11"/>
  <c r="D1181" i="11"/>
  <c r="E1181" i="11"/>
  <c r="F1181" i="11"/>
  <c r="B1181" i="11"/>
  <c r="D1144" i="11"/>
  <c r="C1144" i="11"/>
  <c r="E1144" i="11"/>
  <c r="F1144" i="11"/>
  <c r="B1144" i="11"/>
  <c r="D1594" i="11"/>
  <c r="B1594" i="11"/>
  <c r="B1590" i="11"/>
  <c r="C1590" i="11"/>
  <c r="F1586" i="11"/>
  <c r="F1570" i="11"/>
  <c r="D1555" i="11"/>
  <c r="F1541" i="11"/>
  <c r="B1541" i="11"/>
  <c r="C1541" i="11"/>
  <c r="D1541" i="11"/>
  <c r="D1538" i="11"/>
  <c r="E1538" i="11"/>
  <c r="B1538" i="11"/>
  <c r="B1535" i="11"/>
  <c r="C1535" i="11"/>
  <c r="E1532" i="11"/>
  <c r="F1532" i="11"/>
  <c r="F1509" i="11"/>
  <c r="B1509" i="11"/>
  <c r="C1509" i="11"/>
  <c r="D1509" i="11"/>
  <c r="D1506" i="11"/>
  <c r="E1506" i="11"/>
  <c r="B1506" i="11"/>
  <c r="B1503" i="11"/>
  <c r="C1503" i="11"/>
  <c r="E1500" i="11"/>
  <c r="F1500" i="11"/>
  <c r="F1477" i="11"/>
  <c r="B1477" i="11"/>
  <c r="C1477" i="11"/>
  <c r="D1477" i="11"/>
  <c r="D1474" i="11"/>
  <c r="E1474" i="11"/>
  <c r="B1474" i="11"/>
  <c r="B1471" i="11"/>
  <c r="C1471" i="11"/>
  <c r="E1468" i="11"/>
  <c r="F1468" i="11"/>
  <c r="C1466" i="11"/>
  <c r="E1463" i="11"/>
  <c r="D1414" i="11"/>
  <c r="E1414" i="11"/>
  <c r="F1414" i="11"/>
  <c r="E1411" i="11"/>
  <c r="B1380" i="11"/>
  <c r="F1380" i="11"/>
  <c r="C1380" i="11"/>
  <c r="D1380" i="11"/>
  <c r="E1380" i="11"/>
  <c r="C1305" i="11"/>
  <c r="E1283" i="11"/>
  <c r="F1283" i="11"/>
  <c r="B1274" i="11"/>
  <c r="D1271" i="11"/>
  <c r="B1257" i="11"/>
  <c r="C1257" i="11"/>
  <c r="D1257" i="11"/>
  <c r="B1246" i="11"/>
  <c r="C1246" i="11"/>
  <c r="D1246" i="11"/>
  <c r="B1243" i="11"/>
  <c r="D1239" i="11"/>
  <c r="D1180" i="11"/>
  <c r="E1180" i="11"/>
  <c r="F1180" i="11"/>
  <c r="B1180" i="11"/>
  <c r="C1180" i="11"/>
  <c r="E1586" i="11"/>
  <c r="B1574" i="11"/>
  <c r="C1574" i="11"/>
  <c r="E1570" i="11"/>
  <c r="E1565" i="11"/>
  <c r="D1562" i="11"/>
  <c r="B1562" i="11"/>
  <c r="F1557" i="11"/>
  <c r="B1557" i="11"/>
  <c r="D1557" i="11"/>
  <c r="C1555" i="11"/>
  <c r="F1549" i="11"/>
  <c r="B1549" i="11"/>
  <c r="D1549" i="11"/>
  <c r="C1547" i="11"/>
  <c r="C1529" i="11"/>
  <c r="D1529" i="11"/>
  <c r="E1529" i="11"/>
  <c r="B1521" i="11"/>
  <c r="D1515" i="11"/>
  <c r="C1497" i="11"/>
  <c r="D1497" i="11"/>
  <c r="E1497" i="11"/>
  <c r="B1489" i="11"/>
  <c r="D1483" i="11"/>
  <c r="C1465" i="11"/>
  <c r="D1465" i="11"/>
  <c r="E1465" i="11"/>
  <c r="D1463" i="11"/>
  <c r="F1456" i="11"/>
  <c r="E1429" i="11"/>
  <c r="D1411" i="11"/>
  <c r="B1397" i="11"/>
  <c r="D1366" i="11"/>
  <c r="E1366" i="11"/>
  <c r="F1366" i="11"/>
  <c r="B1305" i="11"/>
  <c r="D1283" i="11"/>
  <c r="B1273" i="11"/>
  <c r="D1273" i="11"/>
  <c r="C1273" i="11"/>
  <c r="C1267" i="11"/>
  <c r="D1267" i="11"/>
  <c r="D1242" i="11"/>
  <c r="E1242" i="11"/>
  <c r="F1242" i="11"/>
  <c r="B1242" i="11"/>
  <c r="B1238" i="11"/>
  <c r="C1238" i="11"/>
  <c r="E1231" i="11"/>
  <c r="B1190" i="11"/>
  <c r="C1190" i="11"/>
  <c r="F1190" i="11"/>
  <c r="D1190" i="11"/>
  <c r="E1190" i="11"/>
  <c r="B1172" i="11"/>
  <c r="D1172" i="11"/>
  <c r="E1172" i="11"/>
  <c r="F1172" i="11"/>
  <c r="C1172" i="11"/>
  <c r="C1586" i="11"/>
  <c r="C1570" i="11"/>
  <c r="C1565" i="11"/>
  <c r="B1555" i="11"/>
  <c r="B1547" i="11"/>
  <c r="C1515" i="11"/>
  <c r="C1483" i="11"/>
  <c r="B1456" i="11"/>
  <c r="F1442" i="11"/>
  <c r="D1429" i="11"/>
  <c r="D1395" i="11"/>
  <c r="E1395" i="11"/>
  <c r="B1395" i="11"/>
  <c r="F1352" i="11"/>
  <c r="D1335" i="11"/>
  <c r="F1335" i="11"/>
  <c r="C1335" i="11"/>
  <c r="E1335" i="11"/>
  <c r="C1283" i="11"/>
  <c r="D1276" i="11"/>
  <c r="F1276" i="11"/>
  <c r="F1264" i="11"/>
  <c r="C1242" i="11"/>
  <c r="D1231" i="11"/>
  <c r="B1215" i="11"/>
  <c r="C1215" i="11"/>
  <c r="F1215" i="11"/>
  <c r="D1215" i="11"/>
  <c r="E1215" i="11"/>
  <c r="B1209" i="11"/>
  <c r="C1209" i="11"/>
  <c r="D1209" i="11"/>
  <c r="E1209" i="11"/>
  <c r="D1171" i="11"/>
  <c r="E1171" i="11"/>
  <c r="B1171" i="11"/>
  <c r="C1171" i="11"/>
  <c r="F1171" i="11"/>
  <c r="F1567" i="11"/>
  <c r="D1554" i="11"/>
  <c r="E1554" i="11"/>
  <c r="B1554" i="11"/>
  <c r="D1546" i="11"/>
  <c r="E1546" i="11"/>
  <c r="B1546" i="11"/>
  <c r="E1541" i="11"/>
  <c r="F1538" i="11"/>
  <c r="F1535" i="11"/>
  <c r="B1515" i="11"/>
  <c r="E1509" i="11"/>
  <c r="F1506" i="11"/>
  <c r="F1503" i="11"/>
  <c r="B1483" i="11"/>
  <c r="E1477" i="11"/>
  <c r="F1474" i="11"/>
  <c r="F1471" i="11"/>
  <c r="E1442" i="11"/>
  <c r="C1429" i="11"/>
  <c r="B1352" i="11"/>
  <c r="B1283" i="11"/>
  <c r="F1270" i="11"/>
  <c r="F1267" i="11"/>
  <c r="E1264" i="11"/>
  <c r="F1257" i="11"/>
  <c r="F1253" i="11"/>
  <c r="B1253" i="11"/>
  <c r="C1253" i="11"/>
  <c r="B1249" i="11"/>
  <c r="C1249" i="11"/>
  <c r="D1249" i="11"/>
  <c r="E1249" i="11"/>
  <c r="F1249" i="11"/>
  <c r="F1246" i="11"/>
  <c r="B1241" i="11"/>
  <c r="C1241" i="11"/>
  <c r="D1241" i="11"/>
  <c r="E1241" i="11"/>
  <c r="B1230" i="11"/>
  <c r="C1230" i="11"/>
  <c r="D1230" i="11"/>
  <c r="E1230" i="11"/>
  <c r="E1224" i="11"/>
  <c r="B1224" i="11"/>
  <c r="C1224" i="11"/>
  <c r="D1224" i="11"/>
  <c r="D1220" i="11"/>
  <c r="E1220" i="11"/>
  <c r="F1220" i="11"/>
  <c r="B1220" i="11"/>
  <c r="C1220" i="11"/>
  <c r="F1209" i="11"/>
  <c r="F1594" i="11"/>
  <c r="E1592" i="11"/>
  <c r="F1590" i="11"/>
  <c r="F1574" i="11"/>
  <c r="E1567" i="11"/>
  <c r="F1562" i="11"/>
  <c r="E1557" i="11"/>
  <c r="E1549" i="11"/>
  <c r="C1538" i="11"/>
  <c r="E1535" i="11"/>
  <c r="D1532" i="11"/>
  <c r="F1529" i="11"/>
  <c r="D1514" i="11"/>
  <c r="E1514" i="11"/>
  <c r="B1514" i="11"/>
  <c r="C1506" i="11"/>
  <c r="E1503" i="11"/>
  <c r="D1500" i="11"/>
  <c r="F1497" i="11"/>
  <c r="D1482" i="11"/>
  <c r="E1482" i="11"/>
  <c r="B1482" i="11"/>
  <c r="C1474" i="11"/>
  <c r="E1471" i="11"/>
  <c r="D1468" i="11"/>
  <c r="F1465" i="11"/>
  <c r="D1442" i="11"/>
  <c r="B1429" i="11"/>
  <c r="C1414" i="11"/>
  <c r="B1314" i="11"/>
  <c r="E1314" i="11"/>
  <c r="F1314" i="11"/>
  <c r="F1273" i="11"/>
  <c r="E1270" i="11"/>
  <c r="E1267" i="11"/>
  <c r="D1264" i="11"/>
  <c r="D1260" i="11"/>
  <c r="E1260" i="11"/>
  <c r="F1260" i="11"/>
  <c r="E1257" i="11"/>
  <c r="E1246" i="11"/>
  <c r="F1238" i="11"/>
  <c r="B1214" i="11"/>
  <c r="C1214" i="11"/>
  <c r="F1214" i="11"/>
  <c r="D1214" i="11"/>
  <c r="B1189" i="11"/>
  <c r="C1189" i="11"/>
  <c r="F1189" i="11"/>
  <c r="D1189" i="11"/>
  <c r="E1189" i="11"/>
  <c r="B1162" i="11"/>
  <c r="C1162" i="11"/>
  <c r="D1162" i="11"/>
  <c r="E1162" i="11"/>
  <c r="F1162" i="11"/>
  <c r="D1086" i="11"/>
  <c r="B1086" i="11"/>
  <c r="C1086" i="11"/>
  <c r="E1086" i="11"/>
  <c r="F1086" i="11"/>
  <c r="B1058" i="11"/>
  <c r="E1058" i="11"/>
  <c r="F1058" i="11"/>
  <c r="C1058" i="11"/>
  <c r="D1058" i="11"/>
  <c r="E1594" i="11"/>
  <c r="D1592" i="11"/>
  <c r="E1590" i="11"/>
  <c r="D1578" i="11"/>
  <c r="B1578" i="11"/>
  <c r="E1574" i="11"/>
  <c r="D1567" i="11"/>
  <c r="E1562" i="11"/>
  <c r="C1537" i="11"/>
  <c r="D1537" i="11"/>
  <c r="E1537" i="11"/>
  <c r="D1535" i="11"/>
  <c r="C1532" i="11"/>
  <c r="B1529" i="11"/>
  <c r="C1505" i="11"/>
  <c r="D1505" i="11"/>
  <c r="E1505" i="11"/>
  <c r="D1503" i="11"/>
  <c r="C1500" i="11"/>
  <c r="B1497" i="11"/>
  <c r="C1473" i="11"/>
  <c r="D1473" i="11"/>
  <c r="E1473" i="11"/>
  <c r="D1471" i="11"/>
  <c r="C1468" i="11"/>
  <c r="B1465" i="11"/>
  <c r="D1425" i="11"/>
  <c r="E1425" i="11"/>
  <c r="B1425" i="11"/>
  <c r="B1414" i="11"/>
  <c r="C1366" i="11"/>
  <c r="E1273" i="11"/>
  <c r="D1270" i="11"/>
  <c r="B1267" i="11"/>
  <c r="C1264" i="11"/>
  <c r="D1256" i="11"/>
  <c r="E1256" i="11"/>
  <c r="F1256" i="11"/>
  <c r="E1238" i="11"/>
  <c r="B1184" i="11"/>
  <c r="C1184" i="11"/>
  <c r="E1184" i="11"/>
  <c r="F1184" i="11"/>
  <c r="D1184" i="11"/>
  <c r="B1470" i="11"/>
  <c r="C1470" i="11"/>
  <c r="D1464" i="11"/>
  <c r="E1464" i="11"/>
  <c r="F1464" i="11"/>
  <c r="B1413" i="11"/>
  <c r="C1413" i="11"/>
  <c r="E1404" i="11"/>
  <c r="F1404" i="11"/>
  <c r="B1263" i="11"/>
  <c r="F1263" i="11"/>
  <c r="C1263" i="11"/>
  <c r="D1204" i="11"/>
  <c r="E1204" i="11"/>
  <c r="F1204" i="11"/>
  <c r="B1204" i="11"/>
  <c r="C1204" i="11"/>
  <c r="F1052" i="11"/>
  <c r="B1052" i="11"/>
  <c r="C1052" i="11"/>
  <c r="D1052" i="11"/>
  <c r="E1052" i="11"/>
  <c r="B1592" i="11"/>
  <c r="D1583" i="11"/>
  <c r="B1566" i="11"/>
  <c r="C1566" i="11"/>
  <c r="C1561" i="11"/>
  <c r="D1561" i="11"/>
  <c r="E1561" i="11"/>
  <c r="F1514" i="11"/>
  <c r="F1482" i="11"/>
  <c r="D1362" i="11"/>
  <c r="B1362" i="11"/>
  <c r="C1362" i="11"/>
  <c r="E1362" i="11"/>
  <c r="E1328" i="11"/>
  <c r="F1328" i="11"/>
  <c r="D1294" i="11"/>
  <c r="E1294" i="11"/>
  <c r="F1294" i="11"/>
  <c r="B1275" i="11"/>
  <c r="C1275" i="11"/>
  <c r="F1269" i="11"/>
  <c r="B1269" i="11"/>
  <c r="C1269" i="11"/>
  <c r="F1266" i="11"/>
  <c r="E1263" i="11"/>
  <c r="B1260" i="11"/>
  <c r="D1252" i="11"/>
  <c r="E1252" i="11"/>
  <c r="F1252" i="11"/>
  <c r="B1252" i="11"/>
  <c r="C1252" i="11"/>
  <c r="C1248" i="11"/>
  <c r="D1248" i="11"/>
  <c r="E1248" i="11"/>
  <c r="C1240" i="11"/>
  <c r="D1240" i="11"/>
  <c r="F1229" i="11"/>
  <c r="C1229" i="11"/>
  <c r="B1229" i="11"/>
  <c r="D1229" i="11"/>
  <c r="E1229" i="11"/>
  <c r="E1214" i="11"/>
  <c r="D1203" i="11"/>
  <c r="F1203" i="11"/>
  <c r="E1203" i="11"/>
  <c r="B1203" i="11"/>
  <c r="B1149" i="11"/>
  <c r="E1149" i="11"/>
  <c r="F1149" i="11"/>
  <c r="C1149" i="11"/>
  <c r="D1149" i="11"/>
  <c r="C1583" i="11"/>
  <c r="F1578" i="11"/>
  <c r="F1537" i="11"/>
  <c r="E1531" i="11"/>
  <c r="D1522" i="11"/>
  <c r="E1522" i="11"/>
  <c r="B1522" i="11"/>
  <c r="C1514" i="11"/>
  <c r="F1505" i="11"/>
  <c r="E1499" i="11"/>
  <c r="D1490" i="11"/>
  <c r="E1490" i="11"/>
  <c r="B1490" i="11"/>
  <c r="C1482" i="11"/>
  <c r="F1473" i="11"/>
  <c r="E1467" i="11"/>
  <c r="D1458" i="11"/>
  <c r="E1458" i="11"/>
  <c r="B1458" i="11"/>
  <c r="B1392" i="11"/>
  <c r="C1392" i="11"/>
  <c r="D1392" i="11"/>
  <c r="E1392" i="11"/>
  <c r="D1314" i="11"/>
  <c r="C1294" i="11"/>
  <c r="E1272" i="11"/>
  <c r="E1266" i="11"/>
  <c r="D1263" i="11"/>
  <c r="C1203" i="11"/>
  <c r="D1110" i="11"/>
  <c r="C1110" i="11"/>
  <c r="E1110" i="11"/>
  <c r="F1110" i="11"/>
  <c r="B1110" i="11"/>
  <c r="D1234" i="11"/>
  <c r="E1234" i="11"/>
  <c r="F1221" i="11"/>
  <c r="C1221" i="11"/>
  <c r="C1219" i="11"/>
  <c r="E1206" i="11"/>
  <c r="D1186" i="11"/>
  <c r="E1186" i="11"/>
  <c r="F1186" i="11"/>
  <c r="D1136" i="11"/>
  <c r="B1136" i="11"/>
  <c r="C1136" i="11"/>
  <c r="E1116" i="11"/>
  <c r="F1116" i="11"/>
  <c r="B1116" i="11"/>
  <c r="B1014" i="11"/>
  <c r="D1014" i="11"/>
  <c r="C1014" i="11"/>
  <c r="E1014" i="11"/>
  <c r="F1014" i="11"/>
  <c r="B1000" i="11"/>
  <c r="D1000" i="11"/>
  <c r="E1000" i="11"/>
  <c r="F1000" i="11"/>
  <c r="C1000" i="11"/>
  <c r="D1226" i="11"/>
  <c r="E1226" i="11"/>
  <c r="B1219" i="11"/>
  <c r="F1213" i="11"/>
  <c r="C1213" i="11"/>
  <c r="D1202" i="11"/>
  <c r="E1202" i="11"/>
  <c r="D1126" i="11"/>
  <c r="B1126" i="11"/>
  <c r="C1126" i="11"/>
  <c r="E1126" i="11"/>
  <c r="F1126" i="11"/>
  <c r="B1111" i="11"/>
  <c r="C1111" i="11"/>
  <c r="D1111" i="11"/>
  <c r="E1111" i="11"/>
  <c r="F1111" i="11"/>
  <c r="F1106" i="11"/>
  <c r="B1106" i="11"/>
  <c r="C1106" i="11"/>
  <c r="D1106" i="11"/>
  <c r="B1101" i="11"/>
  <c r="E1101" i="11"/>
  <c r="F1101" i="11"/>
  <c r="D1095" i="11"/>
  <c r="F1095" i="11"/>
  <c r="B1095" i="11"/>
  <c r="B1084" i="11"/>
  <c r="D1084" i="11"/>
  <c r="C1084" i="11"/>
  <c r="E1084" i="11"/>
  <c r="F1084" i="11"/>
  <c r="D1055" i="11"/>
  <c r="E1055" i="11"/>
  <c r="F1055" i="11"/>
  <c r="B1055" i="11"/>
  <c r="C1055" i="11"/>
  <c r="D1218" i="11"/>
  <c r="E1218" i="11"/>
  <c r="F1205" i="11"/>
  <c r="C1205" i="11"/>
  <c r="F1166" i="11"/>
  <c r="B1166" i="11"/>
  <c r="C1166" i="11"/>
  <c r="B1161" i="11"/>
  <c r="C1161" i="11"/>
  <c r="D1161" i="11"/>
  <c r="E1161" i="11"/>
  <c r="B1157" i="11"/>
  <c r="C1157" i="11"/>
  <c r="D1157" i="11"/>
  <c r="E1157" i="11"/>
  <c r="F1157" i="11"/>
  <c r="C1140" i="11"/>
  <c r="D1140" i="11"/>
  <c r="F1140" i="11"/>
  <c r="D1101" i="11"/>
  <c r="E1095" i="11"/>
  <c r="E956" i="11"/>
  <c r="F956" i="11"/>
  <c r="C956" i="11"/>
  <c r="D956" i="11"/>
  <c r="B956" i="11"/>
  <c r="B894" i="11"/>
  <c r="F894" i="11"/>
  <c r="C894" i="11"/>
  <c r="D894" i="11"/>
  <c r="E894" i="11"/>
  <c r="B1223" i="11"/>
  <c r="C1223" i="11"/>
  <c r="F1223" i="11"/>
  <c r="D1210" i="11"/>
  <c r="E1210" i="11"/>
  <c r="B1183" i="11"/>
  <c r="C1183" i="11"/>
  <c r="F1183" i="11"/>
  <c r="D1179" i="11"/>
  <c r="E1179" i="11"/>
  <c r="B1170" i="11"/>
  <c r="C1170" i="11"/>
  <c r="D1170" i="11"/>
  <c r="E1170" i="11"/>
  <c r="F1170" i="11"/>
  <c r="B1148" i="11"/>
  <c r="C1148" i="11"/>
  <c r="D1148" i="11"/>
  <c r="E1148" i="11"/>
  <c r="B1135" i="11"/>
  <c r="C1135" i="11"/>
  <c r="D1135" i="11"/>
  <c r="E1135" i="11"/>
  <c r="F1135" i="11"/>
  <c r="B1125" i="11"/>
  <c r="C1125" i="11"/>
  <c r="D1125" i="11"/>
  <c r="D1088" i="11"/>
  <c r="E1088" i="11"/>
  <c r="B1088" i="11"/>
  <c r="C1088" i="11"/>
  <c r="F1088" i="11"/>
  <c r="B1083" i="11"/>
  <c r="F1083" i="11"/>
  <c r="C1083" i="11"/>
  <c r="D1083" i="11"/>
  <c r="E1083" i="11"/>
  <c r="B1046" i="11"/>
  <c r="C1046" i="11"/>
  <c r="D1046" i="11"/>
  <c r="E1046" i="11"/>
  <c r="F1046" i="11"/>
  <c r="C969" i="11"/>
  <c r="D969" i="11"/>
  <c r="F969" i="11"/>
  <c r="B969" i="11"/>
  <c r="E969" i="11"/>
  <c r="D1196" i="11"/>
  <c r="E1196" i="11"/>
  <c r="F1179" i="11"/>
  <c r="B1156" i="11"/>
  <c r="C1156" i="11"/>
  <c r="D1156" i="11"/>
  <c r="F1125" i="11"/>
  <c r="B1100" i="11"/>
  <c r="C1100" i="11"/>
  <c r="D1100" i="11"/>
  <c r="E1100" i="11"/>
  <c r="B1045" i="11"/>
  <c r="E1045" i="11"/>
  <c r="F1045" i="11"/>
  <c r="C1045" i="11"/>
  <c r="D1045" i="11"/>
  <c r="B1139" i="11"/>
  <c r="F1139" i="11"/>
  <c r="C1139" i="11"/>
  <c r="D1139" i="11"/>
  <c r="D1134" i="11"/>
  <c r="B1134" i="11"/>
  <c r="C1134" i="11"/>
  <c r="E1134" i="11"/>
  <c r="F1082" i="11"/>
  <c r="B1082" i="11"/>
  <c r="C1082" i="11"/>
  <c r="F1044" i="11"/>
  <c r="B1044" i="11"/>
  <c r="C1044" i="11"/>
  <c r="D1044" i="11"/>
  <c r="E1044" i="11"/>
  <c r="D1030" i="11"/>
  <c r="F1030" i="11"/>
  <c r="B1030" i="11"/>
  <c r="C1030" i="11"/>
  <c r="E1030" i="11"/>
  <c r="B1225" i="11"/>
  <c r="C1225" i="11"/>
  <c r="D1225" i="11"/>
  <c r="E1225" i="11"/>
  <c r="B1201" i="11"/>
  <c r="C1201" i="11"/>
  <c r="D1201" i="11"/>
  <c r="E1201" i="11"/>
  <c r="F1174" i="11"/>
  <c r="B1174" i="11"/>
  <c r="C1174" i="11"/>
  <c r="B1169" i="11"/>
  <c r="C1169" i="11"/>
  <c r="D1169" i="11"/>
  <c r="E1169" i="11"/>
  <c r="C1165" i="11"/>
  <c r="D1165" i="11"/>
  <c r="E1165" i="11"/>
  <c r="F1165" i="11"/>
  <c r="B1160" i="11"/>
  <c r="C1160" i="11"/>
  <c r="E1160" i="11"/>
  <c r="F1160" i="11"/>
  <c r="F1156" i="11"/>
  <c r="B1147" i="11"/>
  <c r="F1147" i="11"/>
  <c r="C1147" i="11"/>
  <c r="B1124" i="11"/>
  <c r="C1124" i="11"/>
  <c r="D1124" i="11"/>
  <c r="E1124" i="11"/>
  <c r="F1124" i="11"/>
  <c r="B1119" i="11"/>
  <c r="C1119" i="11"/>
  <c r="E1119" i="11"/>
  <c r="F1119" i="11"/>
  <c r="F1100" i="11"/>
  <c r="D1049" i="11"/>
  <c r="E1049" i="11"/>
  <c r="F1049" i="11"/>
  <c r="B1049" i="11"/>
  <c r="C1049" i="11"/>
  <c r="C929" i="11"/>
  <c r="D929" i="11"/>
  <c r="F929" i="11"/>
  <c r="B929" i="11"/>
  <c r="E929" i="11"/>
  <c r="D1250" i="11"/>
  <c r="E1250" i="11"/>
  <c r="D1223" i="11"/>
  <c r="B1210" i="11"/>
  <c r="B1196" i="11"/>
  <c r="D1183" i="11"/>
  <c r="B1178" i="11"/>
  <c r="C1178" i="11"/>
  <c r="D1178" i="11"/>
  <c r="E1178" i="11"/>
  <c r="F1178" i="11"/>
  <c r="B1165" i="11"/>
  <c r="E1156" i="11"/>
  <c r="E1147" i="11"/>
  <c r="E1139" i="11"/>
  <c r="F1129" i="11"/>
  <c r="C1129" i="11"/>
  <c r="D1129" i="11"/>
  <c r="B1123" i="11"/>
  <c r="F1123" i="11"/>
  <c r="C1123" i="11"/>
  <c r="D1123" i="11"/>
  <c r="E1123" i="11"/>
  <c r="B1099" i="11"/>
  <c r="F1099" i="11"/>
  <c r="E1099" i="11"/>
  <c r="B1093" i="11"/>
  <c r="C1093" i="11"/>
  <c r="F1093" i="11"/>
  <c r="E1082" i="11"/>
  <c r="B974" i="11"/>
  <c r="D974" i="11"/>
  <c r="E974" i="11"/>
  <c r="F974" i="11"/>
  <c r="C974" i="11"/>
  <c r="C873" i="11"/>
  <c r="D873" i="11"/>
  <c r="F873" i="11"/>
  <c r="B873" i="11"/>
  <c r="E873" i="11"/>
  <c r="B1222" i="11"/>
  <c r="C1222" i="11"/>
  <c r="F1201" i="11"/>
  <c r="B1191" i="11"/>
  <c r="C1191" i="11"/>
  <c r="D1191" i="11"/>
  <c r="E1191" i="11"/>
  <c r="F1182" i="11"/>
  <c r="B1182" i="11"/>
  <c r="C1182" i="11"/>
  <c r="E1174" i="11"/>
  <c r="B1164" i="11"/>
  <c r="D1164" i="11"/>
  <c r="E1164" i="11"/>
  <c r="F1164" i="11"/>
  <c r="B1155" i="11"/>
  <c r="F1155" i="11"/>
  <c r="C1155" i="11"/>
  <c r="D1155" i="11"/>
  <c r="E1155" i="11"/>
  <c r="D1147" i="11"/>
  <c r="E1138" i="11"/>
  <c r="F1138" i="11"/>
  <c r="B1138" i="11"/>
  <c r="D1119" i="11"/>
  <c r="B1114" i="11"/>
  <c r="C1114" i="11"/>
  <c r="D1114" i="11"/>
  <c r="D1104" i="11"/>
  <c r="B1104" i="11"/>
  <c r="C1104" i="11"/>
  <c r="E1104" i="11"/>
  <c r="D1082" i="11"/>
  <c r="F1188" i="11"/>
  <c r="B1188" i="11"/>
  <c r="C1188" i="11"/>
  <c r="D1174" i="11"/>
  <c r="F1169" i="11"/>
  <c r="D1160" i="11"/>
  <c r="B1146" i="11"/>
  <c r="C1146" i="11"/>
  <c r="D1146" i="11"/>
  <c r="E1146" i="11"/>
  <c r="F1146" i="11"/>
  <c r="F1134" i="11"/>
  <c r="D1118" i="11"/>
  <c r="C1118" i="11"/>
  <c r="E1118" i="11"/>
  <c r="F1225" i="11"/>
  <c r="B1206" i="11"/>
  <c r="C1206" i="11"/>
  <c r="B1177" i="11"/>
  <c r="C1177" i="11"/>
  <c r="D1177" i="11"/>
  <c r="E1177" i="11"/>
  <c r="C1173" i="11"/>
  <c r="D1173" i="11"/>
  <c r="E1173" i="11"/>
  <c r="F1173" i="11"/>
  <c r="B1168" i="11"/>
  <c r="C1168" i="11"/>
  <c r="E1168" i="11"/>
  <c r="F1168" i="11"/>
  <c r="C1154" i="11"/>
  <c r="D1154" i="11"/>
  <c r="E1154" i="11"/>
  <c r="F1154" i="11"/>
  <c r="B1133" i="11"/>
  <c r="D1133" i="11"/>
  <c r="E1133" i="11"/>
  <c r="F1133" i="11"/>
  <c r="B1108" i="11"/>
  <c r="C1108" i="11"/>
  <c r="E1108" i="11"/>
  <c r="F1108" i="11"/>
  <c r="F1098" i="11"/>
  <c r="B1098" i="11"/>
  <c r="C1098" i="11"/>
  <c r="D1098" i="11"/>
  <c r="E1098" i="11"/>
  <c r="B1092" i="11"/>
  <c r="C1092" i="11"/>
  <c r="D1092" i="11"/>
  <c r="E1092" i="11"/>
  <c r="F1092" i="11"/>
  <c r="B1073" i="11"/>
  <c r="E1073" i="11"/>
  <c r="F1073" i="11"/>
  <c r="C1073" i="11"/>
  <c r="D1073" i="11"/>
  <c r="B1185" i="11"/>
  <c r="C1185" i="11"/>
  <c r="D1185" i="11"/>
  <c r="E1185" i="11"/>
  <c r="B1173" i="11"/>
  <c r="D1163" i="11"/>
  <c r="E1163" i="11"/>
  <c r="F1145" i="11"/>
  <c r="B1145" i="11"/>
  <c r="C1145" i="11"/>
  <c r="D1145" i="11"/>
  <c r="F1113" i="11"/>
  <c r="B1113" i="11"/>
  <c r="C1113" i="11"/>
  <c r="D1113" i="11"/>
  <c r="E1113" i="11"/>
  <c r="D1027" i="11"/>
  <c r="B1027" i="11"/>
  <c r="C1027" i="11"/>
  <c r="E1027" i="11"/>
  <c r="F1027" i="11"/>
  <c r="D1150" i="11"/>
  <c r="B1150" i="11"/>
  <c r="C1150" i="11"/>
  <c r="F1150" i="11"/>
  <c r="B1122" i="11"/>
  <c r="D1122" i="11"/>
  <c r="E1122" i="11"/>
  <c r="F1122" i="11"/>
  <c r="F1097" i="11"/>
  <c r="E1097" i="11"/>
  <c r="B1097" i="11"/>
  <c r="B1091" i="11"/>
  <c r="F1091" i="11"/>
  <c r="D1091" i="11"/>
  <c r="E1091" i="11"/>
  <c r="D1070" i="11"/>
  <c r="F1070" i="11"/>
  <c r="B1070" i="11"/>
  <c r="C1070" i="11"/>
  <c r="E1070" i="11"/>
  <c r="F1067" i="11"/>
  <c r="B1067" i="11"/>
  <c r="C1067" i="11"/>
  <c r="D1067" i="11"/>
  <c r="E1067" i="11"/>
  <c r="D1041" i="11"/>
  <c r="E1041" i="11"/>
  <c r="F1041" i="11"/>
  <c r="B1041" i="11"/>
  <c r="C1041" i="11"/>
  <c r="B1037" i="11"/>
  <c r="E1037" i="11"/>
  <c r="F1037" i="11"/>
  <c r="D1037" i="11"/>
  <c r="B1245" i="11"/>
  <c r="D1235" i="11"/>
  <c r="F1222" i="11"/>
  <c r="F1219" i="11"/>
  <c r="C1187" i="11"/>
  <c r="D1187" i="11"/>
  <c r="E1187" i="11"/>
  <c r="F1187" i="11"/>
  <c r="F1177" i="11"/>
  <c r="D1168" i="11"/>
  <c r="C1163" i="11"/>
  <c r="C1132" i="11"/>
  <c r="D1132" i="11"/>
  <c r="E1132" i="11"/>
  <c r="F1132" i="11"/>
  <c r="E1127" i="11"/>
  <c r="F1127" i="11"/>
  <c r="B1127" i="11"/>
  <c r="B1117" i="11"/>
  <c r="C1117" i="11"/>
  <c r="D1117" i="11"/>
  <c r="E1117" i="11"/>
  <c r="D1108" i="11"/>
  <c r="D1097" i="11"/>
  <c r="C1091" i="11"/>
  <c r="C1037" i="11"/>
  <c r="B1026" i="11"/>
  <c r="C1026" i="11"/>
  <c r="D1026" i="11"/>
  <c r="E1026" i="11"/>
  <c r="F1026" i="11"/>
  <c r="B1016" i="11"/>
  <c r="C1016" i="11"/>
  <c r="D1016" i="11"/>
  <c r="E1016" i="11"/>
  <c r="F1016" i="11"/>
  <c r="B990" i="11"/>
  <c r="D990" i="11"/>
  <c r="F990" i="11"/>
  <c r="C990" i="11"/>
  <c r="E990" i="11"/>
  <c r="B958" i="11"/>
  <c r="D958" i="11"/>
  <c r="E958" i="11"/>
  <c r="F958" i="11"/>
  <c r="C958" i="11"/>
  <c r="B910" i="11"/>
  <c r="F910" i="11"/>
  <c r="C910" i="11"/>
  <c r="E910" i="11"/>
  <c r="D910" i="11"/>
  <c r="E1222" i="11"/>
  <c r="F1185" i="11"/>
  <c r="B1176" i="11"/>
  <c r="C1176" i="11"/>
  <c r="E1176" i="11"/>
  <c r="F1176" i="11"/>
  <c r="B1163" i="11"/>
  <c r="D1158" i="11"/>
  <c r="F1158" i="11"/>
  <c r="B1158" i="11"/>
  <c r="E1150" i="11"/>
  <c r="E1145" i="11"/>
  <c r="C1122" i="11"/>
  <c r="B1107" i="11"/>
  <c r="F1107" i="11"/>
  <c r="D1107" i="11"/>
  <c r="E1107" i="11"/>
  <c r="D1102" i="11"/>
  <c r="B1102" i="11"/>
  <c r="C1102" i="11"/>
  <c r="E1102" i="11"/>
  <c r="C1097" i="11"/>
  <c r="F1036" i="11"/>
  <c r="B1036" i="11"/>
  <c r="C1036" i="11"/>
  <c r="D1036" i="11"/>
  <c r="E1036" i="11"/>
  <c r="B1021" i="11"/>
  <c r="D1021" i="11"/>
  <c r="C1021" i="11"/>
  <c r="E1021" i="11"/>
  <c r="F1021" i="11"/>
  <c r="B950" i="11"/>
  <c r="D950" i="11"/>
  <c r="E950" i="11"/>
  <c r="F950" i="11"/>
  <c r="C950" i="11"/>
  <c r="B926" i="11"/>
  <c r="D926" i="11"/>
  <c r="E926" i="11"/>
  <c r="F926" i="11"/>
  <c r="C926" i="11"/>
  <c r="F1112" i="11"/>
  <c r="B1004" i="11"/>
  <c r="D1004" i="11"/>
  <c r="E1004" i="11"/>
  <c r="F1004" i="11"/>
  <c r="C1004" i="11"/>
  <c r="B992" i="11"/>
  <c r="E992" i="11"/>
  <c r="C995" i="11"/>
  <c r="D995" i="11"/>
  <c r="E995" i="11"/>
  <c r="F995" i="11"/>
  <c r="E980" i="11"/>
  <c r="F980" i="11"/>
  <c r="C980" i="11"/>
  <c r="D980" i="11"/>
  <c r="B935" i="11"/>
  <c r="E935" i="11"/>
  <c r="C935" i="11"/>
  <c r="D935" i="11"/>
  <c r="B920" i="11"/>
  <c r="F920" i="11"/>
  <c r="D920" i="11"/>
  <c r="C920" i="11"/>
  <c r="E920" i="11"/>
  <c r="C889" i="11"/>
  <c r="D889" i="11"/>
  <c r="F889" i="11"/>
  <c r="B889" i="11"/>
  <c r="E889" i="11"/>
  <c r="B859" i="11"/>
  <c r="C859" i="11"/>
  <c r="D859" i="11"/>
  <c r="F859" i="11"/>
  <c r="E859" i="11"/>
  <c r="B836" i="11"/>
  <c r="C836" i="11"/>
  <c r="D836" i="11"/>
  <c r="E836" i="11"/>
  <c r="F836" i="11"/>
  <c r="B1115" i="11"/>
  <c r="F1115" i="11"/>
  <c r="E1112" i="11"/>
  <c r="D1028" i="11"/>
  <c r="E1028" i="11"/>
  <c r="F1028" i="11"/>
  <c r="B995" i="11"/>
  <c r="C961" i="11"/>
  <c r="D961" i="11"/>
  <c r="F961" i="11"/>
  <c r="B961" i="11"/>
  <c r="E961" i="11"/>
  <c r="B955" i="11"/>
  <c r="C955" i="11"/>
  <c r="D955" i="11"/>
  <c r="E955" i="11"/>
  <c r="F955" i="11"/>
  <c r="F949" i="11"/>
  <c r="B949" i="11"/>
  <c r="C949" i="11"/>
  <c r="E949" i="11"/>
  <c r="F935" i="11"/>
  <c r="D915" i="11"/>
  <c r="B915" i="11"/>
  <c r="E915" i="11"/>
  <c r="F915" i="11"/>
  <c r="C915" i="11"/>
  <c r="B880" i="11"/>
  <c r="C880" i="11"/>
  <c r="D880" i="11"/>
  <c r="E880" i="11"/>
  <c r="F880" i="11"/>
  <c r="B718" i="11"/>
  <c r="D718" i="11"/>
  <c r="E718" i="11"/>
  <c r="C718" i="11"/>
  <c r="C1112" i="11"/>
  <c r="F1072" i="11"/>
  <c r="B1072" i="11"/>
  <c r="B1078" i="11"/>
  <c r="C1078" i="11"/>
  <c r="D1078" i="11"/>
  <c r="B1063" i="11"/>
  <c r="C1063" i="11"/>
  <c r="D1063" i="11"/>
  <c r="F1023" i="11"/>
  <c r="B1023" i="11"/>
  <c r="D1012" i="11"/>
  <c r="F1012" i="11"/>
  <c r="B1012" i="11"/>
  <c r="F992" i="11"/>
  <c r="B980" i="11"/>
  <c r="B967" i="11"/>
  <c r="E967" i="11"/>
  <c r="C967" i="11"/>
  <c r="D967" i="11"/>
  <c r="B934" i="11"/>
  <c r="D934" i="11"/>
  <c r="E934" i="11"/>
  <c r="F934" i="11"/>
  <c r="C934" i="11"/>
  <c r="B928" i="11"/>
  <c r="C928" i="11"/>
  <c r="D928" i="11"/>
  <c r="E928" i="11"/>
  <c r="F928" i="11"/>
  <c r="B901" i="11"/>
  <c r="C901" i="11"/>
  <c r="D901" i="11"/>
  <c r="B816" i="11"/>
  <c r="C816" i="11"/>
  <c r="D816" i="11"/>
  <c r="E816" i="11"/>
  <c r="F816" i="11"/>
  <c r="F718" i="11"/>
  <c r="B1112" i="11"/>
  <c r="F1015" i="11"/>
  <c r="B1015" i="11"/>
  <c r="C1015" i="11"/>
  <c r="D992" i="11"/>
  <c r="B979" i="11"/>
  <c r="C979" i="11"/>
  <c r="D979" i="11"/>
  <c r="E979" i="11"/>
  <c r="F979" i="11"/>
  <c r="F967" i="11"/>
  <c r="D954" i="11"/>
  <c r="B954" i="11"/>
  <c r="C954" i="11"/>
  <c r="E954" i="11"/>
  <c r="F954" i="11"/>
  <c r="D949" i="11"/>
  <c r="F1057" i="11"/>
  <c r="B1057" i="11"/>
  <c r="F1051" i="11"/>
  <c r="B1051" i="11"/>
  <c r="B1038" i="11"/>
  <c r="C1038" i="11"/>
  <c r="D1038" i="11"/>
  <c r="B1003" i="11"/>
  <c r="C1003" i="11"/>
  <c r="D978" i="11"/>
  <c r="B978" i="11"/>
  <c r="B966" i="11"/>
  <c r="D966" i="11"/>
  <c r="E966" i="11"/>
  <c r="F966" i="11"/>
  <c r="C966" i="11"/>
  <c r="B960" i="11"/>
  <c r="C960" i="11"/>
  <c r="D960" i="11"/>
  <c r="E960" i="11"/>
  <c r="F960" i="11"/>
  <c r="B895" i="11"/>
  <c r="C895" i="11"/>
  <c r="D895" i="11"/>
  <c r="E895" i="11"/>
  <c r="F895" i="11"/>
  <c r="C842" i="11"/>
  <c r="D842" i="11"/>
  <c r="F842" i="11"/>
  <c r="E842" i="11"/>
  <c r="B1131" i="11"/>
  <c r="F1131" i="11"/>
  <c r="F1096" i="11"/>
  <c r="F1094" i="11"/>
  <c r="E1072" i="11"/>
  <c r="F1078" i="11"/>
  <c r="F1063" i="11"/>
  <c r="F1043" i="11"/>
  <c r="B1043" i="11"/>
  <c r="C1028" i="11"/>
  <c r="E1023" i="11"/>
  <c r="F1018" i="11"/>
  <c r="B1018" i="11"/>
  <c r="E1015" i="11"/>
  <c r="C991" i="11"/>
  <c r="D991" i="11"/>
  <c r="F991" i="11"/>
  <c r="B991" i="11"/>
  <c r="E991" i="11"/>
  <c r="C953" i="11"/>
  <c r="D953" i="11"/>
  <c r="F953" i="11"/>
  <c r="B947" i="11"/>
  <c r="C947" i="11"/>
  <c r="D947" i="11"/>
  <c r="E947" i="11"/>
  <c r="D907" i="11"/>
  <c r="B907" i="11"/>
  <c r="F907" i="11"/>
  <c r="C907" i="11"/>
  <c r="E907" i="11"/>
  <c r="E901" i="11"/>
  <c r="B878" i="11"/>
  <c r="D878" i="11"/>
  <c r="E878" i="11"/>
  <c r="F878" i="11"/>
  <c r="C878" i="11"/>
  <c r="B842" i="11"/>
  <c r="D1137" i="11"/>
  <c r="E1115" i="11"/>
  <c r="E1096" i="11"/>
  <c r="E1094" i="11"/>
  <c r="B1085" i="11"/>
  <c r="C1085" i="11"/>
  <c r="D1072" i="11"/>
  <c r="E1078" i="11"/>
  <c r="E1063" i="11"/>
  <c r="F1035" i="11"/>
  <c r="B1035" i="11"/>
  <c r="B1028" i="11"/>
  <c r="D1023" i="11"/>
  <c r="D1015" i="11"/>
  <c r="E1012" i="11"/>
  <c r="F1003" i="11"/>
  <c r="B983" i="11"/>
  <c r="E983" i="11"/>
  <c r="C983" i="11"/>
  <c r="F978" i="11"/>
  <c r="C1137" i="11"/>
  <c r="D1115" i="11"/>
  <c r="C1096" i="11"/>
  <c r="C1094" i="11"/>
  <c r="C1072" i="11"/>
  <c r="E1057" i="11"/>
  <c r="E1051" i="11"/>
  <c r="F1038" i="11"/>
  <c r="F1025" i="11"/>
  <c r="C1023" i="11"/>
  <c r="E1018" i="11"/>
  <c r="C1012" i="11"/>
  <c r="E1003" i="11"/>
  <c r="B987" i="11"/>
  <c r="C987" i="11"/>
  <c r="D987" i="11"/>
  <c r="E987" i="11"/>
  <c r="F987" i="11"/>
  <c r="F983" i="11"/>
  <c r="E978" i="11"/>
  <c r="C906" i="11"/>
  <c r="D906" i="11"/>
  <c r="E906" i="11"/>
  <c r="F906" i="11"/>
  <c r="B906" i="11"/>
  <c r="B749" i="11"/>
  <c r="E749" i="11"/>
  <c r="F749" i="11"/>
  <c r="C749" i="11"/>
  <c r="D749" i="11"/>
  <c r="B1137" i="11"/>
  <c r="C1115" i="11"/>
  <c r="B1096" i="11"/>
  <c r="B1094" i="11"/>
  <c r="C1071" i="11"/>
  <c r="D1071" i="11"/>
  <c r="E1071" i="11"/>
  <c r="F1069" i="11"/>
  <c r="D1057" i="11"/>
  <c r="F1054" i="11"/>
  <c r="D1051" i="11"/>
  <c r="F1048" i="11"/>
  <c r="E1043" i="11"/>
  <c r="E1038" i="11"/>
  <c r="D1025" i="11"/>
  <c r="D1018" i="11"/>
  <c r="B1011" i="11"/>
  <c r="C1011" i="11"/>
  <c r="D1011" i="11"/>
  <c r="E1011" i="11"/>
  <c r="D1003" i="11"/>
  <c r="D986" i="11"/>
  <c r="F986" i="11"/>
  <c r="C978" i="11"/>
  <c r="E953" i="11"/>
  <c r="F947" i="11"/>
  <c r="B942" i="11"/>
  <c r="D942" i="11"/>
  <c r="E942" i="11"/>
  <c r="F942" i="11"/>
  <c r="C942" i="11"/>
  <c r="E932" i="11"/>
  <c r="F932" i="11"/>
  <c r="C932" i="11"/>
  <c r="B932" i="11"/>
  <c r="D932" i="11"/>
  <c r="D899" i="11"/>
  <c r="B899" i="11"/>
  <c r="C899" i="11"/>
  <c r="F899" i="11"/>
  <c r="C893" i="11"/>
  <c r="D893" i="11"/>
  <c r="E893" i="11"/>
  <c r="F893" i="11"/>
  <c r="B893" i="11"/>
  <c r="E1153" i="11"/>
  <c r="F1142" i="11"/>
  <c r="E1069" i="11"/>
  <c r="C1057" i="11"/>
  <c r="E1054" i="11"/>
  <c r="C1051" i="11"/>
  <c r="E1048" i="11"/>
  <c r="D1043" i="11"/>
  <c r="C1025" i="11"/>
  <c r="C1018" i="11"/>
  <c r="E994" i="11"/>
  <c r="F994" i="11"/>
  <c r="B994" i="11"/>
  <c r="B982" i="11"/>
  <c r="D982" i="11"/>
  <c r="E982" i="11"/>
  <c r="F982" i="11"/>
  <c r="C982" i="11"/>
  <c r="C977" i="11"/>
  <c r="D977" i="11"/>
  <c r="F977" i="11"/>
  <c r="B977" i="11"/>
  <c r="E977" i="11"/>
  <c r="B971" i="11"/>
  <c r="C971" i="11"/>
  <c r="D971" i="11"/>
  <c r="E971" i="11"/>
  <c r="F971" i="11"/>
  <c r="B953" i="11"/>
  <c r="B931" i="11"/>
  <c r="C931" i="11"/>
  <c r="D931" i="11"/>
  <c r="E931" i="11"/>
  <c r="F931" i="11"/>
  <c r="B839" i="11"/>
  <c r="D839" i="11"/>
  <c r="E839" i="11"/>
  <c r="F839" i="11"/>
  <c r="C839" i="11"/>
  <c r="D1153" i="11"/>
  <c r="E1142" i="11"/>
  <c r="E1131" i="11"/>
  <c r="F1120" i="11"/>
  <c r="F1109" i="11"/>
  <c r="C1069" i="11"/>
  <c r="C1056" i="11"/>
  <c r="D1056" i="11"/>
  <c r="E1056" i="11"/>
  <c r="C1054" i="11"/>
  <c r="C1050" i="11"/>
  <c r="D1050" i="11"/>
  <c r="E1050" i="11"/>
  <c r="C1048" i="11"/>
  <c r="C1043" i="11"/>
  <c r="B1025" i="11"/>
  <c r="B1017" i="11"/>
  <c r="D1017" i="11"/>
  <c r="F1017" i="11"/>
  <c r="C1017" i="11"/>
  <c r="D970" i="11"/>
  <c r="B970" i="11"/>
  <c r="C970" i="11"/>
  <c r="E964" i="11"/>
  <c r="F964" i="11"/>
  <c r="C964" i="11"/>
  <c r="B964" i="11"/>
  <c r="D964" i="11"/>
  <c r="F941" i="11"/>
  <c r="B941" i="11"/>
  <c r="C941" i="11"/>
  <c r="D941" i="11"/>
  <c r="C937" i="11"/>
  <c r="D937" i="11"/>
  <c r="F937" i="11"/>
  <c r="B937" i="11"/>
  <c r="E937" i="11"/>
  <c r="B904" i="11"/>
  <c r="C904" i="11"/>
  <c r="E904" i="11"/>
  <c r="F904" i="11"/>
  <c r="B883" i="11"/>
  <c r="C883" i="11"/>
  <c r="D883" i="11"/>
  <c r="F883" i="11"/>
  <c r="D782" i="11"/>
  <c r="F782" i="11"/>
  <c r="B782" i="11"/>
  <c r="C782" i="11"/>
  <c r="E782" i="11"/>
  <c r="C1042" i="11"/>
  <c r="D1042" i="11"/>
  <c r="E1042" i="11"/>
  <c r="B1010" i="11"/>
  <c r="C1010" i="11"/>
  <c r="B963" i="11"/>
  <c r="C963" i="11"/>
  <c r="D963" i="11"/>
  <c r="E963" i="11"/>
  <c r="F963" i="11"/>
  <c r="B912" i="11"/>
  <c r="C912" i="11"/>
  <c r="D912" i="11"/>
  <c r="E912" i="11"/>
  <c r="F912" i="11"/>
  <c r="B831" i="11"/>
  <c r="D831" i="11"/>
  <c r="E831" i="11"/>
  <c r="F831" i="11"/>
  <c r="C831" i="11"/>
  <c r="B1153" i="11"/>
  <c r="B1142" i="11"/>
  <c r="C1131" i="11"/>
  <c r="C1120" i="11"/>
  <c r="D1109" i="11"/>
  <c r="E1105" i="11"/>
  <c r="F1103" i="11"/>
  <c r="D1089" i="11"/>
  <c r="C1087" i="11"/>
  <c r="F1071" i="11"/>
  <c r="B1068" i="11"/>
  <c r="C1068" i="11"/>
  <c r="B1053" i="11"/>
  <c r="C1053" i="11"/>
  <c r="B1047" i="11"/>
  <c r="C1047" i="11"/>
  <c r="C1029" i="11"/>
  <c r="D1029" i="11"/>
  <c r="E1029" i="11"/>
  <c r="B993" i="11"/>
  <c r="C993" i="11"/>
  <c r="D993" i="11"/>
  <c r="B986" i="11"/>
  <c r="F970" i="11"/>
  <c r="D882" i="11"/>
  <c r="B882" i="11"/>
  <c r="E882" i="11"/>
  <c r="F882" i="11"/>
  <c r="C882" i="11"/>
  <c r="B1120" i="11"/>
  <c r="C1109" i="11"/>
  <c r="D1105" i="11"/>
  <c r="E1103" i="11"/>
  <c r="C1089" i="11"/>
  <c r="B1087" i="11"/>
  <c r="B1071" i="11"/>
  <c r="F1056" i="11"/>
  <c r="F1050" i="11"/>
  <c r="B1039" i="11"/>
  <c r="C1039" i="11"/>
  <c r="E1017" i="11"/>
  <c r="F1010" i="11"/>
  <c r="B975" i="11"/>
  <c r="E975" i="11"/>
  <c r="C975" i="11"/>
  <c r="D975" i="11"/>
  <c r="E970" i="11"/>
  <c r="E941" i="11"/>
  <c r="D911" i="11"/>
  <c r="E911" i="11"/>
  <c r="B911" i="11"/>
  <c r="C911" i="11"/>
  <c r="F911" i="11"/>
  <c r="E972" i="11"/>
  <c r="F972" i="11"/>
  <c r="C972" i="11"/>
  <c r="B952" i="11"/>
  <c r="C952" i="11"/>
  <c r="D913" i="11"/>
  <c r="B913" i="11"/>
  <c r="C913" i="11"/>
  <c r="F913" i="11"/>
  <c r="B890" i="11"/>
  <c r="E890" i="11"/>
  <c r="B886" i="11"/>
  <c r="D886" i="11"/>
  <c r="F886" i="11"/>
  <c r="C886" i="11"/>
  <c r="E868" i="11"/>
  <c r="F868" i="11"/>
  <c r="C868" i="11"/>
  <c r="F844" i="11"/>
  <c r="B844" i="11"/>
  <c r="C844" i="11"/>
  <c r="E844" i="11"/>
  <c r="B841" i="11"/>
  <c r="C841" i="11"/>
  <c r="E841" i="11"/>
  <c r="E775" i="11"/>
  <c r="F775" i="11"/>
  <c r="C775" i="11"/>
  <c r="D775" i="11"/>
  <c r="B775" i="11"/>
  <c r="B1024" i="11"/>
  <c r="D1024" i="11"/>
  <c r="F1024" i="11"/>
  <c r="C985" i="11"/>
  <c r="D985" i="11"/>
  <c r="F985" i="11"/>
  <c r="C938" i="11"/>
  <c r="C923" i="11"/>
  <c r="F916" i="11"/>
  <c r="C916" i="11"/>
  <c r="D897" i="11"/>
  <c r="B897" i="11"/>
  <c r="C897" i="11"/>
  <c r="E897" i="11"/>
  <c r="F890" i="11"/>
  <c r="E886" i="11"/>
  <c r="F877" i="11"/>
  <c r="B877" i="11"/>
  <c r="D877" i="11"/>
  <c r="E877" i="11"/>
  <c r="D809" i="11"/>
  <c r="E809" i="11"/>
  <c r="F809" i="11"/>
  <c r="C766" i="11"/>
  <c r="D766" i="11"/>
  <c r="F766" i="11"/>
  <c r="B748" i="11"/>
  <c r="F748" i="11"/>
  <c r="D748" i="11"/>
  <c r="C748" i="11"/>
  <c r="E748" i="11"/>
  <c r="B943" i="11"/>
  <c r="E943" i="11"/>
  <c r="B938" i="11"/>
  <c r="B923" i="11"/>
  <c r="B919" i="11"/>
  <c r="C919" i="11"/>
  <c r="D919" i="11"/>
  <c r="F900" i="11"/>
  <c r="D900" i="11"/>
  <c r="E900" i="11"/>
  <c r="B900" i="11"/>
  <c r="D890" i="11"/>
  <c r="B885" i="11"/>
  <c r="C885" i="11"/>
  <c r="C881" i="11"/>
  <c r="D881" i="11"/>
  <c r="F881" i="11"/>
  <c r="B872" i="11"/>
  <c r="C872" i="11"/>
  <c r="D872" i="11"/>
  <c r="F872" i="11"/>
  <c r="D868" i="11"/>
  <c r="D849" i="11"/>
  <c r="B849" i="11"/>
  <c r="C849" i="11"/>
  <c r="F849" i="11"/>
  <c r="F841" i="11"/>
  <c r="D835" i="11"/>
  <c r="B835" i="11"/>
  <c r="C835" i="11"/>
  <c r="F835" i="11"/>
  <c r="C809" i="11"/>
  <c r="D787" i="11"/>
  <c r="B787" i="11"/>
  <c r="C787" i="11"/>
  <c r="E787" i="11"/>
  <c r="F787" i="11"/>
  <c r="E766" i="11"/>
  <c r="B735" i="11"/>
  <c r="D735" i="11"/>
  <c r="C735" i="11"/>
  <c r="E735" i="11"/>
  <c r="F735" i="11"/>
  <c r="B622" i="11"/>
  <c r="C622" i="11"/>
  <c r="E622" i="11"/>
  <c r="F622" i="11"/>
  <c r="D622" i="11"/>
  <c r="D444" i="11"/>
  <c r="B444" i="11"/>
  <c r="E444" i="11"/>
  <c r="C444" i="11"/>
  <c r="F444" i="11"/>
  <c r="D972" i="11"/>
  <c r="F952" i="11"/>
  <c r="F946" i="11"/>
  <c r="F943" i="11"/>
  <c r="E940" i="11"/>
  <c r="F940" i="11"/>
  <c r="C940" i="11"/>
  <c r="E916" i="11"/>
  <c r="E913" i="11"/>
  <c r="F903" i="11"/>
  <c r="C890" i="11"/>
  <c r="C877" i="11"/>
  <c r="B868" i="11"/>
  <c r="D844" i="11"/>
  <c r="D841" i="11"/>
  <c r="B809" i="11"/>
  <c r="B766" i="11"/>
  <c r="C754" i="11"/>
  <c r="D754" i="11"/>
  <c r="F754" i="11"/>
  <c r="B754" i="11"/>
  <c r="E754" i="11"/>
  <c r="D660" i="11"/>
  <c r="E660" i="11"/>
  <c r="F660" i="11"/>
  <c r="B660" i="11"/>
  <c r="C660" i="11"/>
  <c r="E876" i="11"/>
  <c r="F876" i="11"/>
  <c r="B876" i="11"/>
  <c r="E855" i="11"/>
  <c r="F855" i="11"/>
  <c r="C855" i="11"/>
  <c r="B855" i="11"/>
  <c r="D855" i="11"/>
  <c r="B825" i="11"/>
  <c r="C825" i="11"/>
  <c r="E825" i="11"/>
  <c r="B740" i="11"/>
  <c r="F740" i="11"/>
  <c r="E740" i="11"/>
  <c r="C740" i="11"/>
  <c r="D740" i="11"/>
  <c r="D952" i="11"/>
  <c r="C946" i="11"/>
  <c r="B916" i="11"/>
  <c r="F909" i="11"/>
  <c r="D909" i="11"/>
  <c r="C903" i="11"/>
  <c r="B896" i="11"/>
  <c r="C896" i="11"/>
  <c r="F896" i="11"/>
  <c r="F885" i="11"/>
  <c r="B881" i="11"/>
  <c r="D876" i="11"/>
  <c r="E872" i="11"/>
  <c r="E849" i="11"/>
  <c r="B788" i="11"/>
  <c r="C788" i="11"/>
  <c r="F788" i="11"/>
  <c r="D788" i="11"/>
  <c r="B727" i="11"/>
  <c r="D727" i="11"/>
  <c r="C727" i="11"/>
  <c r="E727" i="11"/>
  <c r="F727" i="11"/>
  <c r="B951" i="11"/>
  <c r="E951" i="11"/>
  <c r="B946" i="11"/>
  <c r="B903" i="11"/>
  <c r="E885" i="11"/>
  <c r="C876" i="11"/>
  <c r="B871" i="11"/>
  <c r="C871" i="11"/>
  <c r="F871" i="11"/>
  <c r="C848" i="11"/>
  <c r="D848" i="11"/>
  <c r="F848" i="11"/>
  <c r="B848" i="11"/>
  <c r="E848" i="11"/>
  <c r="B850" i="11"/>
  <c r="C850" i="11"/>
  <c r="D850" i="11"/>
  <c r="E850" i="11"/>
  <c r="F850" i="11"/>
  <c r="E835" i="11"/>
  <c r="F825" i="11"/>
  <c r="B696" i="11"/>
  <c r="C696" i="11"/>
  <c r="D696" i="11"/>
  <c r="F696" i="11"/>
  <c r="E696" i="11"/>
  <c r="B691" i="11"/>
  <c r="F691" i="11"/>
  <c r="E691" i="11"/>
  <c r="D691" i="11"/>
  <c r="C691" i="11"/>
  <c r="F951" i="11"/>
  <c r="E948" i="11"/>
  <c r="F948" i="11"/>
  <c r="C948" i="11"/>
  <c r="C945" i="11"/>
  <c r="D945" i="11"/>
  <c r="F945" i="11"/>
  <c r="B939" i="11"/>
  <c r="C939" i="11"/>
  <c r="D939" i="11"/>
  <c r="E939" i="11"/>
  <c r="D921" i="11"/>
  <c r="B921" i="11"/>
  <c r="B918" i="11"/>
  <c r="F918" i="11"/>
  <c r="E918" i="11"/>
  <c r="E909" i="11"/>
  <c r="B902" i="11"/>
  <c r="F902" i="11"/>
  <c r="C902" i="11"/>
  <c r="D902" i="11"/>
  <c r="D885" i="11"/>
  <c r="B875" i="11"/>
  <c r="C875" i="11"/>
  <c r="D875" i="11"/>
  <c r="E875" i="11"/>
  <c r="F875" i="11"/>
  <c r="E871" i="11"/>
  <c r="D866" i="11"/>
  <c r="C866" i="11"/>
  <c r="E866" i="11"/>
  <c r="B862" i="11"/>
  <c r="D862" i="11"/>
  <c r="E862" i="11"/>
  <c r="F862" i="11"/>
  <c r="C862" i="11"/>
  <c r="B847" i="11"/>
  <c r="C847" i="11"/>
  <c r="E847" i="11"/>
  <c r="F847" i="11"/>
  <c r="C834" i="11"/>
  <c r="D834" i="11"/>
  <c r="F834" i="11"/>
  <c r="B834" i="11"/>
  <c r="E834" i="11"/>
  <c r="D825" i="11"/>
  <c r="D810" i="11"/>
  <c r="B810" i="11"/>
  <c r="F810" i="11"/>
  <c r="E788" i="11"/>
  <c r="F695" i="11"/>
  <c r="D695" i="11"/>
  <c r="E695" i="11"/>
  <c r="B695" i="11"/>
  <c r="C695" i="11"/>
  <c r="B1022" i="11"/>
  <c r="C1020" i="11"/>
  <c r="D1019" i="11"/>
  <c r="D1013" i="11"/>
  <c r="F989" i="11"/>
  <c r="D957" i="11"/>
  <c r="D951" i="11"/>
  <c r="B936" i="11"/>
  <c r="B925" i="11"/>
  <c r="C909" i="11"/>
  <c r="D905" i="11"/>
  <c r="C905" i="11"/>
  <c r="E896" i="11"/>
  <c r="E892" i="11"/>
  <c r="F892" i="11"/>
  <c r="D892" i="11"/>
  <c r="B888" i="11"/>
  <c r="E888" i="11"/>
  <c r="E884" i="11"/>
  <c r="F884" i="11"/>
  <c r="C884" i="11"/>
  <c r="D884" i="11"/>
  <c r="D871" i="11"/>
  <c r="F838" i="11"/>
  <c r="B838" i="11"/>
  <c r="D838" i="11"/>
  <c r="B815" i="11"/>
  <c r="E815" i="11"/>
  <c r="D815" i="11"/>
  <c r="F815" i="11"/>
  <c r="B785" i="11"/>
  <c r="F785" i="11"/>
  <c r="E785" i="11"/>
  <c r="C785" i="11"/>
  <c r="B732" i="11"/>
  <c r="F732" i="11"/>
  <c r="C732" i="11"/>
  <c r="D732" i="11"/>
  <c r="E732" i="11"/>
  <c r="C1019" i="11"/>
  <c r="C1013" i="11"/>
  <c r="E989" i="11"/>
  <c r="C957" i="11"/>
  <c r="C951" i="11"/>
  <c r="D948" i="11"/>
  <c r="F924" i="11"/>
  <c r="B924" i="11"/>
  <c r="C924" i="11"/>
  <c r="E924" i="11"/>
  <c r="B909" i="11"/>
  <c r="F905" i="11"/>
  <c r="D896" i="11"/>
  <c r="F888" i="11"/>
  <c r="B870" i="11"/>
  <c r="D870" i="11"/>
  <c r="E870" i="11"/>
  <c r="F870" i="11"/>
  <c r="C870" i="11"/>
  <c r="F866" i="11"/>
  <c r="F861" i="11"/>
  <c r="C861" i="11"/>
  <c r="D861" i="11"/>
  <c r="B833" i="11"/>
  <c r="C833" i="11"/>
  <c r="D833" i="11"/>
  <c r="E833" i="11"/>
  <c r="C815" i="11"/>
  <c r="D785" i="11"/>
  <c r="B778" i="11"/>
  <c r="C778" i="11"/>
  <c r="D778" i="11"/>
  <c r="E778" i="11"/>
  <c r="B758" i="11"/>
  <c r="D758" i="11"/>
  <c r="C758" i="11"/>
  <c r="E758" i="11"/>
  <c r="F758" i="11"/>
  <c r="D989" i="11"/>
  <c r="F984" i="11"/>
  <c r="F976" i="11"/>
  <c r="F968" i="11"/>
  <c r="B959" i="11"/>
  <c r="E959" i="11"/>
  <c r="B957" i="11"/>
  <c r="B948" i="11"/>
  <c r="E945" i="11"/>
  <c r="B927" i="11"/>
  <c r="E927" i="11"/>
  <c r="D918" i="11"/>
  <c r="F908" i="11"/>
  <c r="B908" i="11"/>
  <c r="C908" i="11"/>
  <c r="D908" i="11"/>
  <c r="E905" i="11"/>
  <c r="E902" i="11"/>
  <c r="C892" i="11"/>
  <c r="D888" i="11"/>
  <c r="B884" i="11"/>
  <c r="B866" i="11"/>
  <c r="D847" i="11"/>
  <c r="D843" i="11"/>
  <c r="C843" i="11"/>
  <c r="E843" i="11"/>
  <c r="F843" i="11"/>
  <c r="E838" i="11"/>
  <c r="B828" i="11"/>
  <c r="C828" i="11"/>
  <c r="D828" i="11"/>
  <c r="E828" i="11"/>
  <c r="F828" i="11"/>
  <c r="B814" i="11"/>
  <c r="D814" i="11"/>
  <c r="E814" i="11"/>
  <c r="F814" i="11"/>
  <c r="C814" i="11"/>
  <c r="B784" i="11"/>
  <c r="C784" i="11"/>
  <c r="D784" i="11"/>
  <c r="E784" i="11"/>
  <c r="F784" i="11"/>
  <c r="D874" i="11"/>
  <c r="F874" i="11"/>
  <c r="C874" i="11"/>
  <c r="C865" i="11"/>
  <c r="D865" i="11"/>
  <c r="F865" i="11"/>
  <c r="B865" i="11"/>
  <c r="E865" i="11"/>
  <c r="B846" i="11"/>
  <c r="C846" i="11"/>
  <c r="D846" i="11"/>
  <c r="E846" i="11"/>
  <c r="F846" i="11"/>
  <c r="B797" i="11"/>
  <c r="D797" i="11"/>
  <c r="E797" i="11"/>
  <c r="F797" i="11"/>
  <c r="B770" i="11"/>
  <c r="D770" i="11"/>
  <c r="E770" i="11"/>
  <c r="F770" i="11"/>
  <c r="C770" i="11"/>
  <c r="B673" i="11"/>
  <c r="D673" i="11"/>
  <c r="C673" i="11"/>
  <c r="E673" i="11"/>
  <c r="F673" i="11"/>
  <c r="B663" i="11"/>
  <c r="C663" i="11"/>
  <c r="F663" i="11"/>
  <c r="D663" i="11"/>
  <c r="E663" i="11"/>
  <c r="E988" i="11"/>
  <c r="F988" i="11"/>
  <c r="D984" i="11"/>
  <c r="D976" i="11"/>
  <c r="D968" i="11"/>
  <c r="B944" i="11"/>
  <c r="C944" i="11"/>
  <c r="C917" i="11"/>
  <c r="D917" i="11"/>
  <c r="E917" i="11"/>
  <c r="F917" i="11"/>
  <c r="F898" i="11"/>
  <c r="D898" i="11"/>
  <c r="B891" i="11"/>
  <c r="D891" i="11"/>
  <c r="C891" i="11"/>
  <c r="E891" i="11"/>
  <c r="F891" i="11"/>
  <c r="B887" i="11"/>
  <c r="C887" i="11"/>
  <c r="F869" i="11"/>
  <c r="E869" i="11"/>
  <c r="C869" i="11"/>
  <c r="B845" i="11"/>
  <c r="D845" i="11"/>
  <c r="E845" i="11"/>
  <c r="F845" i="11"/>
  <c r="D827" i="11"/>
  <c r="B827" i="11"/>
  <c r="E827" i="11"/>
  <c r="F827" i="11"/>
  <c r="C810" i="11"/>
  <c r="C797" i="11"/>
  <c r="B756" i="11"/>
  <c r="E756" i="11"/>
  <c r="F756" i="11"/>
  <c r="C756" i="11"/>
  <c r="D756" i="11"/>
  <c r="C984" i="11"/>
  <c r="D981" i="11"/>
  <c r="C976" i="11"/>
  <c r="D973" i="11"/>
  <c r="C968" i="11"/>
  <c r="C965" i="11"/>
  <c r="C962" i="11"/>
  <c r="C959" i="11"/>
  <c r="D936" i="11"/>
  <c r="C933" i="11"/>
  <c r="C930" i="11"/>
  <c r="C927" i="11"/>
  <c r="D914" i="11"/>
  <c r="E908" i="11"/>
  <c r="F887" i="11"/>
  <c r="E874" i="11"/>
  <c r="B864" i="11"/>
  <c r="E864" i="11"/>
  <c r="E860" i="11"/>
  <c r="F860" i="11"/>
  <c r="B860" i="11"/>
  <c r="C860" i="11"/>
  <c r="D860" i="11"/>
  <c r="B843" i="11"/>
  <c r="B832" i="11"/>
  <c r="E832" i="11"/>
  <c r="C832" i="11"/>
  <c r="F832" i="11"/>
  <c r="C821" i="11"/>
  <c r="D821" i="11"/>
  <c r="F821" i="11"/>
  <c r="B821" i="11"/>
  <c r="E821" i="11"/>
  <c r="D796" i="11"/>
  <c r="B796" i="11"/>
  <c r="E796" i="11"/>
  <c r="F796" i="11"/>
  <c r="B922" i="11"/>
  <c r="D753" i="11"/>
  <c r="E753" i="11"/>
  <c r="B741" i="11"/>
  <c r="E741" i="11"/>
  <c r="F741" i="11"/>
  <c r="C741" i="11"/>
  <c r="D741" i="11"/>
  <c r="D737" i="11"/>
  <c r="B737" i="11"/>
  <c r="C737" i="11"/>
  <c r="E737" i="11"/>
  <c r="C728" i="11"/>
  <c r="D728" i="11"/>
  <c r="B728" i="11"/>
  <c r="E723" i="11"/>
  <c r="F723" i="11"/>
  <c r="B723" i="11"/>
  <c r="C723" i="11"/>
  <c r="C698" i="11"/>
  <c r="D698" i="11"/>
  <c r="F698" i="11"/>
  <c r="B698" i="11"/>
  <c r="B678" i="11"/>
  <c r="C678" i="11"/>
  <c r="F678" i="11"/>
  <c r="E678" i="11"/>
  <c r="B517" i="11"/>
  <c r="C517" i="11"/>
  <c r="D517" i="11"/>
  <c r="E517" i="11"/>
  <c r="F517" i="11"/>
  <c r="E812" i="11"/>
  <c r="F812" i="11"/>
  <c r="C812" i="11"/>
  <c r="B799" i="11"/>
  <c r="C799" i="11"/>
  <c r="D799" i="11"/>
  <c r="E799" i="11"/>
  <c r="D781" i="11"/>
  <c r="F781" i="11"/>
  <c r="C781" i="11"/>
  <c r="D765" i="11"/>
  <c r="B765" i="11"/>
  <c r="C765" i="11"/>
  <c r="F765" i="11"/>
  <c r="B753" i="11"/>
  <c r="C722" i="11"/>
  <c r="D722" i="11"/>
  <c r="F722" i="11"/>
  <c r="B722" i="11"/>
  <c r="E722" i="11"/>
  <c r="D711" i="11"/>
  <c r="F711" i="11"/>
  <c r="B711" i="11"/>
  <c r="C711" i="11"/>
  <c r="B656" i="11"/>
  <c r="C656" i="11"/>
  <c r="F656" i="11"/>
  <c r="E656" i="11"/>
  <c r="D607" i="11"/>
  <c r="E607" i="11"/>
  <c r="F607" i="11"/>
  <c r="B607" i="11"/>
  <c r="C607" i="11"/>
  <c r="B417" i="11"/>
  <c r="E417" i="11"/>
  <c r="F417" i="11"/>
  <c r="C417" i="11"/>
  <c r="D417" i="11"/>
  <c r="D276" i="11"/>
  <c r="C276" i="11"/>
  <c r="F276" i="11"/>
  <c r="B276" i="11"/>
  <c r="E276" i="11"/>
  <c r="B769" i="11"/>
  <c r="E769" i="11"/>
  <c r="F769" i="11"/>
  <c r="C752" i="11"/>
  <c r="D752" i="11"/>
  <c r="C744" i="11"/>
  <c r="D744" i="11"/>
  <c r="B744" i="11"/>
  <c r="E744" i="11"/>
  <c r="F744" i="11"/>
  <c r="C736" i="11"/>
  <c r="D736" i="11"/>
  <c r="E736" i="11"/>
  <c r="F736" i="11"/>
  <c r="D717" i="11"/>
  <c r="E717" i="11"/>
  <c r="F717" i="11"/>
  <c r="B717" i="11"/>
  <c r="C717" i="11"/>
  <c r="B487" i="11"/>
  <c r="C487" i="11"/>
  <c r="D487" i="11"/>
  <c r="E487" i="11"/>
  <c r="F487" i="11"/>
  <c r="B410" i="11"/>
  <c r="C410" i="11"/>
  <c r="D410" i="11"/>
  <c r="E410" i="11"/>
  <c r="F410" i="11"/>
  <c r="E747" i="11"/>
  <c r="F747" i="11"/>
  <c r="B747" i="11"/>
  <c r="E731" i="11"/>
  <c r="F731" i="11"/>
  <c r="D731" i="11"/>
  <c r="B731" i="11"/>
  <c r="D666" i="11"/>
  <c r="E666" i="11"/>
  <c r="C666" i="11"/>
  <c r="F666" i="11"/>
  <c r="B666" i="11"/>
  <c r="F606" i="11"/>
  <c r="B606" i="11"/>
  <c r="C606" i="11"/>
  <c r="D606" i="11"/>
  <c r="E606" i="11"/>
  <c r="E829" i="11"/>
  <c r="F829" i="11"/>
  <c r="C829" i="11"/>
  <c r="B777" i="11"/>
  <c r="F777" i="11"/>
  <c r="C777" i="11"/>
  <c r="D777" i="11"/>
  <c r="D773" i="11"/>
  <c r="B773" i="11"/>
  <c r="C773" i="11"/>
  <c r="E773" i="11"/>
  <c r="C769" i="11"/>
  <c r="C764" i="11"/>
  <c r="D764" i="11"/>
  <c r="B764" i="11"/>
  <c r="B759" i="11"/>
  <c r="F759" i="11"/>
  <c r="C759" i="11"/>
  <c r="E759" i="11"/>
  <c r="E752" i="11"/>
  <c r="B743" i="11"/>
  <c r="D743" i="11"/>
  <c r="F743" i="11"/>
  <c r="B716" i="11"/>
  <c r="D716" i="11"/>
  <c r="C716" i="11"/>
  <c r="E716" i="11"/>
  <c r="B693" i="11"/>
  <c r="E693" i="11"/>
  <c r="F693" i="11"/>
  <c r="D693" i="11"/>
  <c r="D676" i="11"/>
  <c r="F676" i="11"/>
  <c r="E676" i="11"/>
  <c r="B676" i="11"/>
  <c r="C676" i="11"/>
  <c r="D656" i="11"/>
  <c r="B520" i="11"/>
  <c r="C520" i="11"/>
  <c r="D520" i="11"/>
  <c r="E520" i="11"/>
  <c r="F520" i="11"/>
  <c r="C826" i="11"/>
  <c r="D826" i="11"/>
  <c r="F826" i="11"/>
  <c r="B811" i="11"/>
  <c r="C811" i="11"/>
  <c r="D811" i="11"/>
  <c r="E811" i="11"/>
  <c r="D798" i="11"/>
  <c r="B798" i="11"/>
  <c r="F798" i="11"/>
  <c r="B795" i="11"/>
  <c r="F795" i="11"/>
  <c r="C795" i="11"/>
  <c r="E795" i="11"/>
  <c r="D800" i="11"/>
  <c r="B800" i="11"/>
  <c r="B786" i="11"/>
  <c r="D786" i="11"/>
  <c r="F786" i="11"/>
  <c r="C786" i="11"/>
  <c r="D780" i="11"/>
  <c r="B780" i="11"/>
  <c r="B768" i="11"/>
  <c r="F768" i="11"/>
  <c r="C768" i="11"/>
  <c r="D768" i="11"/>
  <c r="C731" i="11"/>
  <c r="B726" i="11"/>
  <c r="E726" i="11"/>
  <c r="F726" i="11"/>
  <c r="C726" i="11"/>
  <c r="F716" i="11"/>
  <c r="B655" i="11"/>
  <c r="C655" i="11"/>
  <c r="F655" i="11"/>
  <c r="D655" i="11"/>
  <c r="E655" i="11"/>
  <c r="B649" i="11"/>
  <c r="C649" i="11"/>
  <c r="D649" i="11"/>
  <c r="E649" i="11"/>
  <c r="F649" i="11"/>
  <c r="F627" i="11"/>
  <c r="B627" i="11"/>
  <c r="C627" i="11"/>
  <c r="D627" i="11"/>
  <c r="E627" i="11"/>
  <c r="B605" i="11"/>
  <c r="C605" i="11"/>
  <c r="D605" i="11"/>
  <c r="E605" i="11"/>
  <c r="F605" i="11"/>
  <c r="B867" i="11"/>
  <c r="C867" i="11"/>
  <c r="D867" i="11"/>
  <c r="B840" i="11"/>
  <c r="E840" i="11"/>
  <c r="D829" i="11"/>
  <c r="B776" i="11"/>
  <c r="F776" i="11"/>
  <c r="E776" i="11"/>
  <c r="F764" i="11"/>
  <c r="D759" i="11"/>
  <c r="B751" i="11"/>
  <c r="D751" i="11"/>
  <c r="C751" i="11"/>
  <c r="E751" i="11"/>
  <c r="E739" i="11"/>
  <c r="F739" i="11"/>
  <c r="C739" i="11"/>
  <c r="D739" i="11"/>
  <c r="C730" i="11"/>
  <c r="D730" i="11"/>
  <c r="F730" i="11"/>
  <c r="D726" i="11"/>
  <c r="B715" i="11"/>
  <c r="E715" i="11"/>
  <c r="F715" i="11"/>
  <c r="C715" i="11"/>
  <c r="D715" i="11"/>
  <c r="B600" i="11"/>
  <c r="D600" i="11"/>
  <c r="F600" i="11"/>
  <c r="C600" i="11"/>
  <c r="E600" i="11"/>
  <c r="F840" i="11"/>
  <c r="E837" i="11"/>
  <c r="F837" i="11"/>
  <c r="C837" i="11"/>
  <c r="B829" i="11"/>
  <c r="E786" i="11"/>
  <c r="F773" i="11"/>
  <c r="E764" i="11"/>
  <c r="E755" i="11"/>
  <c r="F755" i="11"/>
  <c r="C755" i="11"/>
  <c r="F751" i="11"/>
  <c r="D747" i="11"/>
  <c r="B725" i="11"/>
  <c r="E725" i="11"/>
  <c r="F725" i="11"/>
  <c r="C725" i="11"/>
  <c r="B708" i="11"/>
  <c r="D708" i="11"/>
  <c r="E708" i="11"/>
  <c r="F708" i="11"/>
  <c r="C708" i="11"/>
  <c r="C693" i="11"/>
  <c r="F689" i="11"/>
  <c r="B689" i="11"/>
  <c r="E689" i="11"/>
  <c r="D689" i="11"/>
  <c r="B682" i="11"/>
  <c r="C682" i="11"/>
  <c r="F682" i="11"/>
  <c r="D682" i="11"/>
  <c r="B654" i="11"/>
  <c r="E654" i="11"/>
  <c r="F654" i="11"/>
  <c r="C654" i="11"/>
  <c r="D654" i="11"/>
  <c r="F648" i="11"/>
  <c r="D648" i="11"/>
  <c r="E648" i="11"/>
  <c r="B648" i="11"/>
  <c r="C648" i="11"/>
  <c r="D840" i="11"/>
  <c r="E826" i="11"/>
  <c r="D795" i="11"/>
  <c r="F800" i="11"/>
  <c r="F783" i="11"/>
  <c r="E783" i="11"/>
  <c r="C783" i="11"/>
  <c r="F780" i="11"/>
  <c r="C772" i="11"/>
  <c r="D772" i="11"/>
  <c r="E772" i="11"/>
  <c r="F772" i="11"/>
  <c r="E768" i="11"/>
  <c r="B750" i="11"/>
  <c r="D750" i="11"/>
  <c r="C747" i="11"/>
  <c r="E743" i="11"/>
  <c r="B739" i="11"/>
  <c r="B714" i="11"/>
  <c r="F714" i="11"/>
  <c r="C714" i="11"/>
  <c r="D714" i="11"/>
  <c r="E714" i="11"/>
  <c r="C689" i="11"/>
  <c r="B563" i="11"/>
  <c r="D563" i="11"/>
  <c r="F563" i="11"/>
  <c r="E563" i="11"/>
  <c r="C563" i="11"/>
  <c r="C840" i="11"/>
  <c r="B826" i="11"/>
  <c r="F811" i="11"/>
  <c r="E798" i="11"/>
  <c r="E800" i="11"/>
  <c r="E780" i="11"/>
  <c r="E767" i="11"/>
  <c r="F767" i="11"/>
  <c r="D767" i="11"/>
  <c r="B767" i="11"/>
  <c r="C746" i="11"/>
  <c r="D746" i="11"/>
  <c r="F746" i="11"/>
  <c r="B746" i="11"/>
  <c r="E746" i="11"/>
  <c r="C743" i="11"/>
  <c r="B734" i="11"/>
  <c r="D734" i="11"/>
  <c r="E734" i="11"/>
  <c r="F734" i="11"/>
  <c r="E730" i="11"/>
  <c r="B707" i="11"/>
  <c r="C707" i="11"/>
  <c r="F707" i="11"/>
  <c r="D707" i="11"/>
  <c r="E707" i="11"/>
  <c r="B670" i="11"/>
  <c r="C670" i="11"/>
  <c r="D670" i="11"/>
  <c r="E670" i="11"/>
  <c r="F670" i="11"/>
  <c r="B771" i="11"/>
  <c r="D771" i="11"/>
  <c r="B742" i="11"/>
  <c r="C742" i="11"/>
  <c r="B713" i="11"/>
  <c r="C713" i="11"/>
  <c r="F713" i="11"/>
  <c r="D713" i="11"/>
  <c r="B659" i="11"/>
  <c r="C659" i="11"/>
  <c r="F659" i="11"/>
  <c r="D659" i="11"/>
  <c r="E659" i="11"/>
  <c r="F632" i="11"/>
  <c r="B632" i="11"/>
  <c r="C632" i="11"/>
  <c r="D632" i="11"/>
  <c r="E632" i="11"/>
  <c r="B623" i="11"/>
  <c r="C623" i="11"/>
  <c r="F623" i="11"/>
  <c r="D623" i="11"/>
  <c r="E623" i="11"/>
  <c r="E922" i="11"/>
  <c r="E879" i="11"/>
  <c r="E867" i="11"/>
  <c r="E793" i="11"/>
  <c r="F793" i="11"/>
  <c r="C793" i="11"/>
  <c r="B783" i="11"/>
  <c r="B779" i="11"/>
  <c r="D779" i="11"/>
  <c r="E779" i="11"/>
  <c r="F779" i="11"/>
  <c r="C776" i="11"/>
  <c r="C767" i="11"/>
  <c r="E750" i="11"/>
  <c r="D745" i="11"/>
  <c r="F745" i="11"/>
  <c r="F742" i="11"/>
  <c r="C734" i="11"/>
  <c r="D729" i="11"/>
  <c r="B729" i="11"/>
  <c r="C729" i="11"/>
  <c r="F729" i="11"/>
  <c r="B724" i="11"/>
  <c r="F724" i="11"/>
  <c r="C724" i="11"/>
  <c r="E724" i="11"/>
  <c r="C720" i="11"/>
  <c r="D720" i="11"/>
  <c r="B720" i="11"/>
  <c r="E720" i="11"/>
  <c r="F720" i="11"/>
  <c r="B697" i="11"/>
  <c r="F697" i="11"/>
  <c r="D697" i="11"/>
  <c r="E697" i="11"/>
  <c r="C697" i="11"/>
  <c r="D879" i="11"/>
  <c r="F771" i="11"/>
  <c r="B757" i="11"/>
  <c r="E757" i="11"/>
  <c r="F757" i="11"/>
  <c r="C757" i="11"/>
  <c r="C750" i="11"/>
  <c r="E742" i="11"/>
  <c r="B733" i="11"/>
  <c r="E733" i="11"/>
  <c r="F733" i="11"/>
  <c r="B719" i="11"/>
  <c r="D719" i="11"/>
  <c r="E719" i="11"/>
  <c r="F719" i="11"/>
  <c r="E713" i="11"/>
  <c r="B703" i="11"/>
  <c r="D703" i="11"/>
  <c r="F703" i="11"/>
  <c r="C703" i="11"/>
  <c r="E703" i="11"/>
  <c r="D674" i="11"/>
  <c r="E674" i="11"/>
  <c r="B674" i="11"/>
  <c r="C674" i="11"/>
  <c r="F674" i="11"/>
  <c r="D668" i="11"/>
  <c r="E668" i="11"/>
  <c r="F668" i="11"/>
  <c r="B668" i="11"/>
  <c r="B597" i="11"/>
  <c r="C597" i="11"/>
  <c r="E597" i="11"/>
  <c r="F597" i="11"/>
  <c r="D597" i="11"/>
  <c r="D688" i="11"/>
  <c r="F688" i="11"/>
  <c r="C688" i="11"/>
  <c r="E688" i="11"/>
  <c r="F677" i="11"/>
  <c r="B677" i="11"/>
  <c r="C677" i="11"/>
  <c r="D628" i="11"/>
  <c r="E628" i="11"/>
  <c r="F628" i="11"/>
  <c r="B628" i="11"/>
  <c r="C628" i="11"/>
  <c r="B612" i="11"/>
  <c r="C612" i="11"/>
  <c r="D612" i="11"/>
  <c r="E612" i="11"/>
  <c r="F612" i="11"/>
  <c r="D614" i="11"/>
  <c r="E614" i="11"/>
  <c r="B614" i="11"/>
  <c r="C614" i="11"/>
  <c r="F614" i="11"/>
  <c r="D595" i="11"/>
  <c r="E595" i="11"/>
  <c r="F595" i="11"/>
  <c r="C595" i="11"/>
  <c r="B566" i="11"/>
  <c r="D566" i="11"/>
  <c r="E566" i="11"/>
  <c r="F566" i="11"/>
  <c r="C566" i="11"/>
  <c r="B688" i="11"/>
  <c r="D677" i="11"/>
  <c r="D652" i="11"/>
  <c r="E652" i="11"/>
  <c r="F652" i="11"/>
  <c r="B652" i="11"/>
  <c r="C652" i="11"/>
  <c r="F594" i="11"/>
  <c r="C594" i="11"/>
  <c r="D594" i="11"/>
  <c r="B506" i="11"/>
  <c r="C506" i="11"/>
  <c r="D506" i="11"/>
  <c r="E506" i="11"/>
  <c r="F506" i="11"/>
  <c r="B482" i="11"/>
  <c r="C482" i="11"/>
  <c r="D482" i="11"/>
  <c r="F482" i="11"/>
  <c r="E482" i="11"/>
  <c r="B687" i="11"/>
  <c r="E687" i="11"/>
  <c r="F687" i="11"/>
  <c r="D642" i="11"/>
  <c r="E642" i="11"/>
  <c r="F642" i="11"/>
  <c r="C642" i="11"/>
  <c r="F621" i="11"/>
  <c r="B621" i="11"/>
  <c r="D621" i="11"/>
  <c r="C621" i="11"/>
  <c r="B551" i="11"/>
  <c r="D551" i="11"/>
  <c r="F551" i="11"/>
  <c r="D321" i="11"/>
  <c r="B321" i="11"/>
  <c r="E321" i="11"/>
  <c r="C321" i="11"/>
  <c r="F321" i="11"/>
  <c r="B610" i="11"/>
  <c r="C610" i="11"/>
  <c r="F610" i="11"/>
  <c r="D610" i="11"/>
  <c r="E610" i="11"/>
  <c r="D599" i="11"/>
  <c r="F599" i="11"/>
  <c r="B599" i="11"/>
  <c r="C599" i="11"/>
  <c r="E599" i="11"/>
  <c r="D543" i="11"/>
  <c r="E543" i="11"/>
  <c r="F543" i="11"/>
  <c r="B543" i="11"/>
  <c r="C543" i="11"/>
  <c r="B481" i="11"/>
  <c r="C481" i="11"/>
  <c r="D481" i="11"/>
  <c r="E481" i="11"/>
  <c r="F481" i="11"/>
  <c r="B476" i="11"/>
  <c r="C476" i="11"/>
  <c r="D476" i="11"/>
  <c r="F476" i="11"/>
  <c r="D316" i="11"/>
  <c r="E316" i="11"/>
  <c r="F316" i="11"/>
  <c r="B316" i="11"/>
  <c r="C316" i="11"/>
  <c r="B690" i="11"/>
  <c r="D690" i="11"/>
  <c r="E690" i="11"/>
  <c r="B642" i="11"/>
  <c r="D626" i="11"/>
  <c r="E626" i="11"/>
  <c r="B626" i="11"/>
  <c r="C626" i="11"/>
  <c r="F626" i="11"/>
  <c r="E621" i="11"/>
  <c r="C414" i="11"/>
  <c r="D414" i="11"/>
  <c r="E414" i="11"/>
  <c r="B414" i="11"/>
  <c r="F414" i="11"/>
  <c r="D710" i="11"/>
  <c r="E710" i="11"/>
  <c r="B679" i="11"/>
  <c r="C679" i="11"/>
  <c r="F679" i="11"/>
  <c r="D679" i="11"/>
  <c r="E679" i="11"/>
  <c r="F669" i="11"/>
  <c r="D669" i="11"/>
  <c r="E669" i="11"/>
  <c r="B662" i="11"/>
  <c r="C662" i="11"/>
  <c r="D634" i="11"/>
  <c r="E634" i="11"/>
  <c r="B631" i="11"/>
  <c r="C631" i="11"/>
  <c r="F631" i="11"/>
  <c r="D631" i="11"/>
  <c r="D620" i="11"/>
  <c r="E620" i="11"/>
  <c r="F620" i="11"/>
  <c r="B620" i="11"/>
  <c r="C620" i="11"/>
  <c r="B598" i="11"/>
  <c r="C598" i="11"/>
  <c r="F598" i="11"/>
  <c r="E598" i="11"/>
  <c r="B579" i="11"/>
  <c r="D579" i="11"/>
  <c r="E579" i="11"/>
  <c r="F579" i="11"/>
  <c r="C579" i="11"/>
  <c r="E551" i="11"/>
  <c r="B538" i="11"/>
  <c r="C538" i="11"/>
  <c r="D538" i="11"/>
  <c r="E538" i="11"/>
  <c r="F538" i="11"/>
  <c r="B493" i="11"/>
  <c r="D493" i="11"/>
  <c r="E493" i="11"/>
  <c r="F493" i="11"/>
  <c r="E476" i="11"/>
  <c r="D694" i="11"/>
  <c r="F694" i="11"/>
  <c r="B694" i="11"/>
  <c r="C694" i="11"/>
  <c r="C687" i="11"/>
  <c r="B665" i="11"/>
  <c r="C665" i="11"/>
  <c r="D665" i="11"/>
  <c r="B647" i="11"/>
  <c r="C647" i="11"/>
  <c r="F647" i="11"/>
  <c r="E647" i="11"/>
  <c r="B625" i="11"/>
  <c r="C625" i="11"/>
  <c r="D625" i="11"/>
  <c r="E625" i="11"/>
  <c r="F625" i="11"/>
  <c r="B609" i="11"/>
  <c r="C609" i="11"/>
  <c r="D609" i="11"/>
  <c r="E609" i="11"/>
  <c r="F609" i="11"/>
  <c r="B592" i="11"/>
  <c r="C592" i="11"/>
  <c r="D592" i="11"/>
  <c r="E592" i="11"/>
  <c r="F592" i="11"/>
  <c r="C551" i="11"/>
  <c r="B479" i="11"/>
  <c r="D479" i="11"/>
  <c r="E479" i="11"/>
  <c r="F479" i="11"/>
  <c r="C479" i="11"/>
  <c r="B466" i="11"/>
  <c r="C466" i="11"/>
  <c r="D466" i="11"/>
  <c r="E466" i="11"/>
  <c r="F466" i="11"/>
  <c r="F690" i="11"/>
  <c r="C672" i="11"/>
  <c r="D672" i="11"/>
  <c r="E672" i="11"/>
  <c r="F672" i="11"/>
  <c r="C669" i="11"/>
  <c r="D658" i="11"/>
  <c r="E658" i="11"/>
  <c r="B658" i="11"/>
  <c r="C658" i="11"/>
  <c r="F634" i="11"/>
  <c r="E631" i="11"/>
  <c r="C493" i="11"/>
  <c r="B438" i="11"/>
  <c r="C438" i="11"/>
  <c r="D438" i="11"/>
  <c r="E438" i="11"/>
  <c r="F438" i="11"/>
  <c r="F710" i="11"/>
  <c r="C690" i="11"/>
  <c r="B669" i="11"/>
  <c r="F665" i="11"/>
  <c r="D647" i="11"/>
  <c r="C634" i="11"/>
  <c r="B630" i="11"/>
  <c r="C630" i="11"/>
  <c r="D630" i="11"/>
  <c r="E630" i="11"/>
  <c r="F608" i="11"/>
  <c r="B608" i="11"/>
  <c r="D608" i="11"/>
  <c r="C608" i="11"/>
  <c r="E608" i="11"/>
  <c r="D598" i="11"/>
  <c r="B350" i="11"/>
  <c r="C350" i="11"/>
  <c r="D350" i="11"/>
  <c r="E350" i="11"/>
  <c r="F350" i="11"/>
  <c r="C710" i="11"/>
  <c r="E694" i="11"/>
  <c r="E665" i="11"/>
  <c r="F662" i="11"/>
  <c r="D650" i="11"/>
  <c r="E650" i="11"/>
  <c r="B650" i="11"/>
  <c r="B641" i="11"/>
  <c r="C641" i="11"/>
  <c r="B634" i="11"/>
  <c r="D624" i="11"/>
  <c r="F624" i="11"/>
  <c r="B624" i="11"/>
  <c r="C624" i="11"/>
  <c r="B432" i="11"/>
  <c r="E432" i="11"/>
  <c r="F432" i="11"/>
  <c r="C432" i="11"/>
  <c r="D432" i="11"/>
  <c r="E349" i="11"/>
  <c r="C349" i="11"/>
  <c r="D349" i="11"/>
  <c r="F349" i="11"/>
  <c r="B657" i="11"/>
  <c r="C657" i="11"/>
  <c r="D657" i="11"/>
  <c r="F657" i="11"/>
  <c r="B564" i="11"/>
  <c r="D564" i="11"/>
  <c r="E564" i="11"/>
  <c r="F564" i="11"/>
  <c r="B298" i="11"/>
  <c r="D298" i="11"/>
  <c r="E298" i="11"/>
  <c r="F298" i="11"/>
  <c r="C298" i="11"/>
  <c r="D805" i="11"/>
  <c r="C774" i="11"/>
  <c r="D774" i="11"/>
  <c r="F774" i="11"/>
  <c r="C738" i="11"/>
  <c r="D738" i="11"/>
  <c r="F738" i="11"/>
  <c r="D709" i="11"/>
  <c r="B709" i="11"/>
  <c r="F709" i="11"/>
  <c r="B680" i="11"/>
  <c r="D680" i="11"/>
  <c r="E680" i="11"/>
  <c r="F680" i="11"/>
  <c r="B671" i="11"/>
  <c r="C671" i="11"/>
  <c r="F671" i="11"/>
  <c r="D662" i="11"/>
  <c r="B633" i="11"/>
  <c r="C633" i="11"/>
  <c r="D633" i="11"/>
  <c r="E633" i="11"/>
  <c r="D613" i="11"/>
  <c r="E613" i="11"/>
  <c r="B613" i="11"/>
  <c r="C613" i="11"/>
  <c r="B591" i="11"/>
  <c r="C591" i="11"/>
  <c r="D591" i="11"/>
  <c r="F591" i="11"/>
  <c r="E591" i="11"/>
  <c r="B576" i="11"/>
  <c r="C576" i="11"/>
  <c r="D576" i="11"/>
  <c r="E576" i="11"/>
  <c r="F576" i="11"/>
  <c r="B549" i="11"/>
  <c r="C549" i="11"/>
  <c r="D549" i="11"/>
  <c r="E549" i="11"/>
  <c r="F549" i="11"/>
  <c r="B500" i="11"/>
  <c r="D500" i="11"/>
  <c r="F500" i="11"/>
  <c r="C500" i="11"/>
  <c r="B501" i="11"/>
  <c r="C501" i="11"/>
  <c r="D501" i="11"/>
  <c r="E501" i="11"/>
  <c r="F501" i="11"/>
  <c r="B378" i="11"/>
  <c r="C378" i="11"/>
  <c r="D378" i="11"/>
  <c r="E378" i="11"/>
  <c r="F378" i="11"/>
  <c r="C380" i="11"/>
  <c r="D380" i="11"/>
  <c r="E380" i="11"/>
  <c r="B380" i="11"/>
  <c r="F380" i="11"/>
  <c r="C805" i="11"/>
  <c r="F712" i="11"/>
  <c r="C712" i="11"/>
  <c r="D712" i="11"/>
  <c r="E709" i="11"/>
  <c r="C650" i="11"/>
  <c r="F641" i="11"/>
  <c r="F629" i="11"/>
  <c r="B629" i="11"/>
  <c r="D629" i="11"/>
  <c r="C629" i="11"/>
  <c r="E629" i="11"/>
  <c r="E624" i="11"/>
  <c r="C564" i="11"/>
  <c r="F471" i="11"/>
  <c r="B471" i="11"/>
  <c r="C471" i="11"/>
  <c r="D471" i="11"/>
  <c r="E471" i="11"/>
  <c r="F519" i="11"/>
  <c r="B519" i="11"/>
  <c r="D519" i="11"/>
  <c r="B492" i="11"/>
  <c r="C492" i="11"/>
  <c r="D492" i="11"/>
  <c r="F492" i="11"/>
  <c r="C413" i="11"/>
  <c r="E413" i="11"/>
  <c r="B348" i="11"/>
  <c r="E348" i="11"/>
  <c r="F348" i="11"/>
  <c r="C348" i="11"/>
  <c r="D348" i="11"/>
  <c r="B339" i="11"/>
  <c r="C339" i="11"/>
  <c r="D339" i="11"/>
  <c r="F339" i="11"/>
  <c r="F635" i="11"/>
  <c r="D635" i="11"/>
  <c r="B578" i="11"/>
  <c r="D578" i="11"/>
  <c r="F578" i="11"/>
  <c r="B582" i="11"/>
  <c r="C582" i="11"/>
  <c r="D582" i="11"/>
  <c r="F582" i="11"/>
  <c r="C443" i="11"/>
  <c r="D443" i="11"/>
  <c r="E443" i="11"/>
  <c r="F443" i="11"/>
  <c r="B394" i="11"/>
  <c r="E394" i="11"/>
  <c r="F394" i="11"/>
  <c r="C394" i="11"/>
  <c r="D394" i="11"/>
  <c r="B235" i="11"/>
  <c r="D235" i="11"/>
  <c r="C235" i="11"/>
  <c r="E235" i="11"/>
  <c r="F235" i="11"/>
  <c r="D144" i="11"/>
  <c r="B144" i="11"/>
  <c r="C144" i="11"/>
  <c r="E144" i="11"/>
  <c r="F144" i="11"/>
  <c r="F458" i="11"/>
  <c r="B458" i="11"/>
  <c r="D458" i="11"/>
  <c r="B445" i="11"/>
  <c r="F445" i="11"/>
  <c r="C445" i="11"/>
  <c r="D445" i="11"/>
  <c r="E445" i="11"/>
  <c r="C367" i="11"/>
  <c r="D367" i="11"/>
  <c r="B367" i="11"/>
  <c r="E367" i="11"/>
  <c r="F367" i="11"/>
  <c r="E325" i="11"/>
  <c r="B325" i="11"/>
  <c r="C325" i="11"/>
  <c r="D325" i="11"/>
  <c r="F325" i="11"/>
  <c r="F596" i="11"/>
  <c r="B596" i="11"/>
  <c r="D596" i="11"/>
  <c r="D593" i="11"/>
  <c r="E593" i="11"/>
  <c r="B593" i="11"/>
  <c r="D553" i="11"/>
  <c r="E553" i="11"/>
  <c r="F553" i="11"/>
  <c r="B553" i="11"/>
  <c r="B531" i="11"/>
  <c r="D531" i="11"/>
  <c r="F531" i="11"/>
  <c r="B518" i="11"/>
  <c r="D518" i="11"/>
  <c r="E518" i="11"/>
  <c r="F518" i="11"/>
  <c r="D515" i="11"/>
  <c r="E515" i="11"/>
  <c r="F515" i="11"/>
  <c r="B515" i="11"/>
  <c r="E458" i="11"/>
  <c r="B443" i="11"/>
  <c r="C399" i="11"/>
  <c r="D399" i="11"/>
  <c r="E399" i="11"/>
  <c r="B399" i="11"/>
  <c r="F399" i="11"/>
  <c r="D661" i="11"/>
  <c r="C635" i="11"/>
  <c r="D636" i="11"/>
  <c r="E636" i="11"/>
  <c r="B636" i="11"/>
  <c r="C578" i="11"/>
  <c r="E582" i="11"/>
  <c r="B511" i="11"/>
  <c r="C511" i="11"/>
  <c r="D511" i="11"/>
  <c r="F511" i="11"/>
  <c r="F480" i="11"/>
  <c r="B480" i="11"/>
  <c r="D480" i="11"/>
  <c r="C458" i="11"/>
  <c r="C454" i="11"/>
  <c r="D454" i="11"/>
  <c r="E454" i="11"/>
  <c r="B413" i="11"/>
  <c r="B389" i="11"/>
  <c r="C389" i="11"/>
  <c r="D389" i="11"/>
  <c r="E389" i="11"/>
  <c r="B292" i="11"/>
  <c r="C292" i="11"/>
  <c r="E292" i="11"/>
  <c r="F292" i="11"/>
  <c r="D292" i="11"/>
  <c r="D681" i="11"/>
  <c r="E681" i="11"/>
  <c r="C661" i="11"/>
  <c r="B635" i="11"/>
  <c r="E596" i="11"/>
  <c r="F593" i="11"/>
  <c r="D577" i="11"/>
  <c r="E577" i="11"/>
  <c r="F577" i="11"/>
  <c r="B577" i="11"/>
  <c r="B575" i="11"/>
  <c r="C575" i="11"/>
  <c r="D575" i="11"/>
  <c r="F575" i="11"/>
  <c r="C553" i="11"/>
  <c r="F571" i="11"/>
  <c r="B571" i="11"/>
  <c r="D571" i="11"/>
  <c r="C518" i="11"/>
  <c r="C515" i="11"/>
  <c r="B448" i="11"/>
  <c r="D448" i="11"/>
  <c r="E448" i="11"/>
  <c r="F448" i="11"/>
  <c r="E430" i="11"/>
  <c r="F430" i="11"/>
  <c r="B430" i="11"/>
  <c r="C430" i="11"/>
  <c r="D430" i="11"/>
  <c r="B426" i="11"/>
  <c r="E426" i="11"/>
  <c r="F426" i="11"/>
  <c r="C426" i="11"/>
  <c r="C412" i="11"/>
  <c r="D412" i="11"/>
  <c r="B412" i="11"/>
  <c r="E412" i="11"/>
  <c r="F412" i="11"/>
  <c r="D291" i="11"/>
  <c r="B291" i="11"/>
  <c r="E291" i="11"/>
  <c r="C291" i="11"/>
  <c r="F291" i="11"/>
  <c r="C251" i="11"/>
  <c r="D251" i="11"/>
  <c r="B251" i="11"/>
  <c r="E251" i="11"/>
  <c r="F251" i="11"/>
  <c r="B661" i="11"/>
  <c r="F636" i="11"/>
  <c r="D611" i="11"/>
  <c r="F611" i="11"/>
  <c r="C596" i="11"/>
  <c r="C593" i="11"/>
  <c r="B581" i="11"/>
  <c r="C581" i="11"/>
  <c r="F581" i="11"/>
  <c r="B552" i="11"/>
  <c r="C552" i="11"/>
  <c r="D552" i="11"/>
  <c r="E552" i="11"/>
  <c r="F552" i="11"/>
  <c r="E571" i="11"/>
  <c r="B537" i="11"/>
  <c r="C537" i="11"/>
  <c r="D537" i="11"/>
  <c r="F537" i="11"/>
  <c r="E511" i="11"/>
  <c r="C480" i="11"/>
  <c r="B483" i="11"/>
  <c r="D483" i="11"/>
  <c r="F483" i="11"/>
  <c r="B454" i="11"/>
  <c r="C429" i="11"/>
  <c r="D429" i="11"/>
  <c r="F429" i="11"/>
  <c r="B429" i="11"/>
  <c r="B398" i="11"/>
  <c r="C398" i="11"/>
  <c r="E398" i="11"/>
  <c r="F398" i="11"/>
  <c r="F389" i="11"/>
  <c r="C327" i="11"/>
  <c r="D327" i="11"/>
  <c r="E327" i="11"/>
  <c r="F327" i="11"/>
  <c r="B327" i="11"/>
  <c r="C636" i="11"/>
  <c r="C577" i="11"/>
  <c r="C571" i="11"/>
  <c r="E531" i="11"/>
  <c r="B449" i="11"/>
  <c r="C449" i="11"/>
  <c r="D449" i="11"/>
  <c r="E449" i="11"/>
  <c r="F449" i="11"/>
  <c r="E429" i="11"/>
  <c r="D426" i="11"/>
  <c r="B411" i="11"/>
  <c r="C411" i="11"/>
  <c r="E411" i="11"/>
  <c r="E384" i="11"/>
  <c r="B384" i="11"/>
  <c r="C384" i="11"/>
  <c r="D384" i="11"/>
  <c r="F384" i="11"/>
  <c r="B491" i="11"/>
  <c r="D491" i="11"/>
  <c r="F491" i="11"/>
  <c r="B428" i="11"/>
  <c r="C428" i="11"/>
  <c r="D428" i="11"/>
  <c r="E428" i="11"/>
  <c r="F428" i="11"/>
  <c r="B416" i="11"/>
  <c r="C416" i="11"/>
  <c r="E416" i="11"/>
  <c r="F416" i="11"/>
  <c r="C397" i="11"/>
  <c r="D397" i="11"/>
  <c r="B397" i="11"/>
  <c r="E397" i="11"/>
  <c r="B376" i="11"/>
  <c r="E376" i="11"/>
  <c r="F376" i="11"/>
  <c r="D376" i="11"/>
  <c r="F565" i="11"/>
  <c r="B565" i="11"/>
  <c r="D565" i="11"/>
  <c r="D532" i="11"/>
  <c r="E532" i="11"/>
  <c r="F532" i="11"/>
  <c r="B532" i="11"/>
  <c r="B447" i="11"/>
  <c r="C447" i="11"/>
  <c r="D447" i="11"/>
  <c r="F447" i="11"/>
  <c r="E442" i="11"/>
  <c r="F442" i="11"/>
  <c r="C442" i="11"/>
  <c r="D416" i="11"/>
  <c r="C379" i="11"/>
  <c r="D379" i="11"/>
  <c r="E379" i="11"/>
  <c r="B379" i="11"/>
  <c r="F379" i="11"/>
  <c r="E331" i="11"/>
  <c r="B331" i="11"/>
  <c r="D331" i="11"/>
  <c r="B219" i="11"/>
  <c r="C219" i="11"/>
  <c r="D219" i="11"/>
  <c r="E219" i="11"/>
  <c r="C692" i="11"/>
  <c r="B681" i="11"/>
  <c r="D667" i="11"/>
  <c r="F651" i="11"/>
  <c r="D619" i="11"/>
  <c r="E611" i="11"/>
  <c r="D581" i="11"/>
  <c r="E565" i="11"/>
  <c r="F499" i="11"/>
  <c r="B499" i="11"/>
  <c r="D499" i="11"/>
  <c r="B478" i="11"/>
  <c r="C478" i="11"/>
  <c r="D478" i="11"/>
  <c r="F478" i="11"/>
  <c r="E483" i="11"/>
  <c r="D411" i="11"/>
  <c r="F397" i="11"/>
  <c r="C376" i="11"/>
  <c r="C345" i="11"/>
  <c r="D345" i="11"/>
  <c r="E345" i="11"/>
  <c r="F345" i="11"/>
  <c r="B345" i="11"/>
  <c r="F331" i="11"/>
  <c r="B692" i="11"/>
  <c r="C619" i="11"/>
  <c r="C611" i="11"/>
  <c r="F580" i="11"/>
  <c r="B580" i="11"/>
  <c r="D580" i="11"/>
  <c r="B587" i="11"/>
  <c r="D587" i="11"/>
  <c r="F587" i="11"/>
  <c r="C565" i="11"/>
  <c r="B548" i="11"/>
  <c r="C548" i="11"/>
  <c r="D548" i="11"/>
  <c r="F548" i="11"/>
  <c r="C532" i="11"/>
  <c r="C483" i="11"/>
  <c r="E447" i="11"/>
  <c r="D442" i="11"/>
  <c r="C427" i="11"/>
  <c r="D427" i="11"/>
  <c r="E427" i="11"/>
  <c r="F427" i="11"/>
  <c r="B422" i="11"/>
  <c r="C422" i="11"/>
  <c r="D422" i="11"/>
  <c r="E422" i="11"/>
  <c r="F422" i="11"/>
  <c r="B396" i="11"/>
  <c r="C396" i="11"/>
  <c r="E396" i="11"/>
  <c r="F396" i="11"/>
  <c r="C331" i="11"/>
  <c r="F219" i="11"/>
  <c r="D395" i="11"/>
  <c r="E328" i="11"/>
  <c r="F328" i="11"/>
  <c r="C328" i="11"/>
  <c r="E326" i="11"/>
  <c r="D314" i="11"/>
  <c r="B295" i="11"/>
  <c r="E295" i="11"/>
  <c r="B280" i="11"/>
  <c r="D280" i="11"/>
  <c r="F280" i="11"/>
  <c r="B205" i="11"/>
  <c r="C205" i="11"/>
  <c r="D205" i="11"/>
  <c r="E205" i="11"/>
  <c r="F205" i="11"/>
  <c r="C191" i="11"/>
  <c r="D191" i="11"/>
  <c r="E191" i="11"/>
  <c r="F191" i="11"/>
  <c r="B191" i="11"/>
  <c r="D120" i="11"/>
  <c r="F120" i="11"/>
  <c r="B120" i="11"/>
  <c r="C120" i="11"/>
  <c r="E120" i="11"/>
  <c r="B395" i="11"/>
  <c r="E401" i="11"/>
  <c r="F401" i="11"/>
  <c r="C326" i="11"/>
  <c r="E313" i="11"/>
  <c r="F313" i="11"/>
  <c r="C313" i="11"/>
  <c r="C311" i="11"/>
  <c r="E280" i="11"/>
  <c r="E281" i="11"/>
  <c r="F281" i="11"/>
  <c r="B281" i="11"/>
  <c r="C281" i="11"/>
  <c r="D281" i="11"/>
  <c r="B254" i="11"/>
  <c r="E254" i="11"/>
  <c r="F254" i="11"/>
  <c r="D254" i="11"/>
  <c r="B209" i="11"/>
  <c r="E209" i="11"/>
  <c r="F209" i="11"/>
  <c r="C209" i="11"/>
  <c r="B134" i="11"/>
  <c r="F134" i="11"/>
  <c r="C134" i="11"/>
  <c r="D134" i="11"/>
  <c r="E134" i="11"/>
  <c r="B82" i="11"/>
  <c r="D82" i="11"/>
  <c r="E82" i="11"/>
  <c r="F82" i="11"/>
  <c r="C82" i="11"/>
  <c r="B43" i="11"/>
  <c r="C43" i="11"/>
  <c r="D43" i="11"/>
  <c r="E43" i="11"/>
  <c r="F43" i="11"/>
  <c r="B330" i="11"/>
  <c r="E330" i="11"/>
  <c r="F330" i="11"/>
  <c r="B241" i="11"/>
  <c r="D241" i="11"/>
  <c r="E241" i="11"/>
  <c r="F241" i="11"/>
  <c r="C204" i="11"/>
  <c r="D204" i="11"/>
  <c r="B204" i="11"/>
  <c r="E204" i="11"/>
  <c r="F204" i="11"/>
  <c r="B117" i="11"/>
  <c r="D117" i="11"/>
  <c r="F117" i="11"/>
  <c r="C117" i="11"/>
  <c r="E117" i="11"/>
  <c r="B71" i="11"/>
  <c r="C71" i="11"/>
  <c r="D71" i="11"/>
  <c r="E71" i="11"/>
  <c r="F71" i="11"/>
  <c r="F366" i="11"/>
  <c r="B328" i="11"/>
  <c r="C336" i="11"/>
  <c r="D336" i="11"/>
  <c r="C310" i="11"/>
  <c r="D310" i="11"/>
  <c r="F295" i="11"/>
  <c r="B304" i="11"/>
  <c r="D304" i="11"/>
  <c r="C304" i="11"/>
  <c r="F304" i="11"/>
  <c r="C272" i="11"/>
  <c r="D272" i="11"/>
  <c r="F272" i="11"/>
  <c r="B272" i="11"/>
  <c r="C225" i="11"/>
  <c r="D225" i="11"/>
  <c r="E225" i="11"/>
  <c r="D401" i="11"/>
  <c r="E366" i="11"/>
  <c r="D313" i="11"/>
  <c r="D297" i="11"/>
  <c r="F297" i="11"/>
  <c r="D295" i="11"/>
  <c r="C254" i="11"/>
  <c r="C241" i="11"/>
  <c r="C176" i="11"/>
  <c r="D176" i="11"/>
  <c r="E176" i="11"/>
  <c r="F176" i="11"/>
  <c r="B132" i="11"/>
  <c r="D132" i="11"/>
  <c r="F132" i="11"/>
  <c r="E132" i="11"/>
  <c r="B90" i="11"/>
  <c r="D90" i="11"/>
  <c r="E90" i="11"/>
  <c r="F90" i="11"/>
  <c r="C90" i="11"/>
  <c r="C401" i="11"/>
  <c r="D366" i="11"/>
  <c r="D330" i="11"/>
  <c r="B315" i="11"/>
  <c r="E315" i="11"/>
  <c r="F315" i="11"/>
  <c r="C295" i="11"/>
  <c r="B253" i="11"/>
  <c r="D253" i="11"/>
  <c r="E253" i="11"/>
  <c r="F253" i="11"/>
  <c r="B240" i="11"/>
  <c r="C240" i="11"/>
  <c r="D240" i="11"/>
  <c r="F240" i="11"/>
  <c r="C189" i="11"/>
  <c r="D189" i="11"/>
  <c r="B189" i="11"/>
  <c r="F189" i="11"/>
  <c r="B176" i="11"/>
  <c r="C170" i="11"/>
  <c r="D170" i="11"/>
  <c r="E170" i="11"/>
  <c r="F170" i="11"/>
  <c r="B401" i="11"/>
  <c r="C377" i="11"/>
  <c r="D377" i="11"/>
  <c r="C366" i="11"/>
  <c r="B351" i="11"/>
  <c r="C351" i="11"/>
  <c r="D351" i="11"/>
  <c r="C330" i="11"/>
  <c r="F336" i="11"/>
  <c r="C312" i="11"/>
  <c r="D312" i="11"/>
  <c r="E312" i="11"/>
  <c r="F312" i="11"/>
  <c r="F310" i="11"/>
  <c r="F294" i="11"/>
  <c r="D294" i="11"/>
  <c r="E294" i="11"/>
  <c r="E304" i="11"/>
  <c r="D278" i="11"/>
  <c r="F278" i="11"/>
  <c r="C278" i="11"/>
  <c r="B258" i="11"/>
  <c r="C258" i="11"/>
  <c r="D258" i="11"/>
  <c r="E258" i="11"/>
  <c r="F258" i="11"/>
  <c r="C253" i="11"/>
  <c r="E240" i="11"/>
  <c r="B224" i="11"/>
  <c r="E224" i="11"/>
  <c r="F224" i="11"/>
  <c r="C224" i="11"/>
  <c r="D224" i="11"/>
  <c r="E189" i="11"/>
  <c r="B175" i="11"/>
  <c r="C175" i="11"/>
  <c r="D175" i="11"/>
  <c r="E175" i="11"/>
  <c r="F175" i="11"/>
  <c r="C132" i="11"/>
  <c r="E400" i="11"/>
  <c r="F400" i="11"/>
  <c r="E336" i="11"/>
  <c r="E310" i="11"/>
  <c r="C299" i="11"/>
  <c r="E299" i="11"/>
  <c r="B274" i="11"/>
  <c r="D274" i="11"/>
  <c r="F274" i="11"/>
  <c r="B188" i="11"/>
  <c r="C188" i="11"/>
  <c r="D188" i="11"/>
  <c r="F188" i="11"/>
  <c r="E188" i="11"/>
  <c r="B170" i="11"/>
  <c r="F131" i="11"/>
  <c r="D131" i="11"/>
  <c r="B131" i="11"/>
  <c r="C131" i="11"/>
  <c r="E131" i="11"/>
  <c r="E365" i="11"/>
  <c r="F365" i="11"/>
  <c r="C365" i="11"/>
  <c r="F364" i="11"/>
  <c r="F347" i="11"/>
  <c r="B336" i="11"/>
  <c r="D315" i="11"/>
  <c r="B310" i="11"/>
  <c r="E297" i="11"/>
  <c r="C294" i="11"/>
  <c r="B173" i="11"/>
  <c r="C173" i="11"/>
  <c r="D173" i="11"/>
  <c r="E173" i="11"/>
  <c r="F173" i="11"/>
  <c r="D154" i="11"/>
  <c r="F154" i="11"/>
  <c r="B154" i="11"/>
  <c r="C154" i="11"/>
  <c r="E154" i="11"/>
  <c r="F550" i="11"/>
  <c r="F521" i="11"/>
  <c r="F433" i="11"/>
  <c r="F377" i="11"/>
  <c r="E364" i="11"/>
  <c r="E347" i="11"/>
  <c r="C315" i="11"/>
  <c r="B309" i="11"/>
  <c r="C309" i="11"/>
  <c r="D309" i="11"/>
  <c r="C297" i="11"/>
  <c r="B294" i="11"/>
  <c r="D299" i="11"/>
  <c r="E278" i="11"/>
  <c r="C274" i="11"/>
  <c r="C257" i="11"/>
  <c r="D257" i="11"/>
  <c r="B257" i="11"/>
  <c r="E257" i="11"/>
  <c r="F257" i="11"/>
  <c r="B203" i="11"/>
  <c r="E203" i="11"/>
  <c r="F203" i="11"/>
  <c r="D203" i="11"/>
  <c r="D293" i="11"/>
  <c r="F293" i="11"/>
  <c r="B293" i="11"/>
  <c r="E293" i="11"/>
  <c r="B256" i="11"/>
  <c r="D256" i="11"/>
  <c r="C256" i="11"/>
  <c r="E256" i="11"/>
  <c r="F256" i="11"/>
  <c r="B105" i="11"/>
  <c r="D105" i="11"/>
  <c r="C105" i="11"/>
  <c r="E105" i="11"/>
  <c r="F105" i="11"/>
  <c r="D550" i="11"/>
  <c r="D521" i="11"/>
  <c r="B296" i="11"/>
  <c r="F296" i="11"/>
  <c r="D296" i="11"/>
  <c r="E296" i="11"/>
  <c r="B290" i="11"/>
  <c r="F290" i="11"/>
  <c r="C290" i="11"/>
  <c r="E290" i="11"/>
  <c r="C263" i="11"/>
  <c r="D263" i="11"/>
  <c r="F263" i="11"/>
  <c r="B263" i="11"/>
  <c r="E263" i="11"/>
  <c r="B226" i="11"/>
  <c r="C226" i="11"/>
  <c r="D226" i="11"/>
  <c r="E226" i="11"/>
  <c r="C206" i="11"/>
  <c r="D206" i="11"/>
  <c r="E206" i="11"/>
  <c r="F206" i="11"/>
  <c r="B206" i="11"/>
  <c r="B193" i="11"/>
  <c r="C193" i="11"/>
  <c r="D193" i="11"/>
  <c r="E193" i="11"/>
  <c r="F193" i="11"/>
  <c r="B167" i="11"/>
  <c r="C167" i="11"/>
  <c r="D167" i="11"/>
  <c r="E167" i="11"/>
  <c r="F167" i="11"/>
  <c r="B161" i="11"/>
  <c r="C161" i="11"/>
  <c r="D161" i="11"/>
  <c r="E161" i="11"/>
  <c r="F161" i="11"/>
  <c r="D152" i="11"/>
  <c r="B152" i="11"/>
  <c r="C152" i="11"/>
  <c r="E152" i="11"/>
  <c r="F152" i="11"/>
  <c r="C550" i="11"/>
  <c r="C521" i="11"/>
  <c r="E477" i="11"/>
  <c r="D446" i="11"/>
  <c r="F463" i="11"/>
  <c r="F431" i="11"/>
  <c r="C433" i="11"/>
  <c r="B400" i="11"/>
  <c r="F406" i="11"/>
  <c r="B365" i="11"/>
  <c r="E346" i="11"/>
  <c r="F346" i="11"/>
  <c r="C346" i="11"/>
  <c r="E356" i="11"/>
  <c r="E329" i="11"/>
  <c r="C293" i="11"/>
  <c r="E222" i="11"/>
  <c r="F222" i="11"/>
  <c r="B222" i="11"/>
  <c r="D222" i="11"/>
  <c r="E415" i="11"/>
  <c r="F415" i="11"/>
  <c r="C360" i="11"/>
  <c r="D360" i="11"/>
  <c r="D329" i="11"/>
  <c r="F314" i="11"/>
  <c r="F309" i="11"/>
  <c r="B286" i="11"/>
  <c r="C286" i="11"/>
  <c r="E286" i="11"/>
  <c r="F259" i="11"/>
  <c r="B259" i="11"/>
  <c r="D259" i="11"/>
  <c r="F226" i="11"/>
  <c r="B194" i="11"/>
  <c r="E194" i="11"/>
  <c r="F194" i="11"/>
  <c r="D194" i="11"/>
  <c r="D252" i="11"/>
  <c r="F220" i="11"/>
  <c r="C158" i="11"/>
  <c r="B138" i="11"/>
  <c r="D138" i="11"/>
  <c r="F138" i="11"/>
  <c r="C138" i="11"/>
  <c r="B126" i="11"/>
  <c r="F126" i="11"/>
  <c r="D72" i="11"/>
  <c r="E72" i="11"/>
  <c r="F72" i="11"/>
  <c r="B72" i="11"/>
  <c r="C72" i="11"/>
  <c r="B187" i="11"/>
  <c r="D187" i="11"/>
  <c r="B169" i="11"/>
  <c r="C169" i="11"/>
  <c r="B157" i="11"/>
  <c r="C157" i="11"/>
  <c r="E157" i="11"/>
  <c r="F157" i="11"/>
  <c r="B165" i="11"/>
  <c r="C165" i="11"/>
  <c r="E165" i="11"/>
  <c r="F165" i="11"/>
  <c r="B143" i="11"/>
  <c r="D143" i="11"/>
  <c r="C143" i="11"/>
  <c r="E143" i="11"/>
  <c r="B183" i="11"/>
  <c r="C183" i="11"/>
  <c r="E183" i="11"/>
  <c r="F183" i="11"/>
  <c r="F169" i="11"/>
  <c r="D165" i="11"/>
  <c r="B156" i="11"/>
  <c r="C156" i="11"/>
  <c r="D156" i="11"/>
  <c r="E156" i="11"/>
  <c r="B151" i="11"/>
  <c r="D151" i="11"/>
  <c r="C151" i="11"/>
  <c r="E151" i="11"/>
  <c r="F151" i="11"/>
  <c r="F143" i="11"/>
  <c r="E137" i="11"/>
  <c r="B119" i="11"/>
  <c r="D119" i="11"/>
  <c r="F119" i="11"/>
  <c r="C119" i="11"/>
  <c r="E119" i="11"/>
  <c r="B94" i="11"/>
  <c r="F94" i="11"/>
  <c r="C94" i="11"/>
  <c r="D94" i="11"/>
  <c r="B41" i="11"/>
  <c r="C41" i="11"/>
  <c r="D41" i="11"/>
  <c r="E41" i="11"/>
  <c r="F41" i="11"/>
  <c r="B273" i="11"/>
  <c r="E273" i="11"/>
  <c r="F273" i="11"/>
  <c r="E237" i="11"/>
  <c r="F237" i="11"/>
  <c r="C221" i="11"/>
  <c r="D221" i="11"/>
  <c r="F221" i="11"/>
  <c r="C231" i="11"/>
  <c r="D231" i="11"/>
  <c r="E207" i="11"/>
  <c r="F207" i="11"/>
  <c r="B164" i="11"/>
  <c r="C164" i="11"/>
  <c r="D164" i="11"/>
  <c r="E164" i="11"/>
  <c r="B142" i="11"/>
  <c r="F142" i="11"/>
  <c r="B130" i="11"/>
  <c r="D130" i="11"/>
  <c r="F130" i="11"/>
  <c r="E130" i="11"/>
  <c r="B118" i="11"/>
  <c r="F118" i="11"/>
  <c r="D118" i="11"/>
  <c r="E118" i="11"/>
  <c r="C118" i="11"/>
  <c r="B111" i="11"/>
  <c r="D111" i="11"/>
  <c r="F111" i="11"/>
  <c r="C111" i="11"/>
  <c r="E111" i="11"/>
  <c r="B103" i="11"/>
  <c r="C103" i="11"/>
  <c r="D103" i="11"/>
  <c r="E103" i="11"/>
  <c r="F103" i="11"/>
  <c r="B87" i="11"/>
  <c r="C87" i="11"/>
  <c r="D87" i="11"/>
  <c r="E87" i="11"/>
  <c r="F87" i="11"/>
  <c r="B275" i="11"/>
  <c r="D275" i="11"/>
  <c r="E187" i="11"/>
  <c r="B178" i="11"/>
  <c r="C178" i="11"/>
  <c r="D178" i="11"/>
  <c r="E178" i="11"/>
  <c r="D169" i="11"/>
  <c r="C160" i="11"/>
  <c r="D160" i="11"/>
  <c r="E160" i="11"/>
  <c r="B160" i="11"/>
  <c r="D146" i="11"/>
  <c r="F146" i="11"/>
  <c r="B146" i="11"/>
  <c r="C146" i="11"/>
  <c r="E146" i="11"/>
  <c r="B137" i="11"/>
  <c r="C130" i="11"/>
  <c r="B86" i="11"/>
  <c r="F86" i="11"/>
  <c r="C86" i="11"/>
  <c r="D86" i="11"/>
  <c r="E86" i="11"/>
  <c r="B239" i="11"/>
  <c r="E239" i="11"/>
  <c r="F239" i="11"/>
  <c r="F231" i="11"/>
  <c r="C187" i="11"/>
  <c r="C168" i="11"/>
  <c r="D168" i="11"/>
  <c r="E168" i="11"/>
  <c r="B168" i="11"/>
  <c r="F160" i="11"/>
  <c r="F156" i="11"/>
  <c r="B150" i="11"/>
  <c r="C150" i="11"/>
  <c r="D150" i="11"/>
  <c r="E150" i="11"/>
  <c r="E142" i="11"/>
  <c r="D136" i="11"/>
  <c r="F136" i="11"/>
  <c r="B136" i="11"/>
  <c r="C136" i="11"/>
  <c r="E136" i="11"/>
  <c r="B102" i="11"/>
  <c r="F102" i="11"/>
  <c r="C102" i="11"/>
  <c r="B78" i="11"/>
  <c r="C78" i="11"/>
  <c r="F78" i="11"/>
  <c r="D78" i="11"/>
  <c r="E78" i="11"/>
  <c r="E231" i="11"/>
  <c r="D207" i="11"/>
  <c r="F210" i="11"/>
  <c r="E177" i="11"/>
  <c r="F177" i="11"/>
  <c r="D177" i="11"/>
  <c r="C174" i="11"/>
  <c r="D174" i="11"/>
  <c r="E174" i="11"/>
  <c r="B174" i="11"/>
  <c r="F168" i="11"/>
  <c r="F164" i="11"/>
  <c r="B159" i="11"/>
  <c r="C159" i="11"/>
  <c r="D159" i="11"/>
  <c r="E159" i="11"/>
  <c r="F159" i="11"/>
  <c r="F155" i="11"/>
  <c r="B155" i="11"/>
  <c r="C155" i="11"/>
  <c r="D155" i="11"/>
  <c r="D142" i="11"/>
  <c r="B135" i="11"/>
  <c r="D135" i="11"/>
  <c r="E135" i="11"/>
  <c r="F135" i="11"/>
  <c r="C135" i="11"/>
  <c r="B110" i="11"/>
  <c r="F110" i="11"/>
  <c r="C110" i="11"/>
  <c r="D110" i="11"/>
  <c r="E110" i="11"/>
  <c r="E102" i="11"/>
  <c r="D273" i="11"/>
  <c r="F255" i="11"/>
  <c r="D237" i="11"/>
  <c r="B231" i="11"/>
  <c r="C207" i="11"/>
  <c r="E210" i="11"/>
  <c r="F190" i="11"/>
  <c r="F174" i="11"/>
  <c r="F178" i="11"/>
  <c r="E163" i="11"/>
  <c r="F163" i="11"/>
  <c r="D163" i="11"/>
  <c r="E155" i="11"/>
  <c r="C142" i="11"/>
  <c r="B116" i="11"/>
  <c r="D116" i="11"/>
  <c r="F116" i="11"/>
  <c r="C116" i="11"/>
  <c r="E116" i="11"/>
  <c r="B109" i="11"/>
  <c r="D109" i="11"/>
  <c r="F109" i="11"/>
  <c r="E109" i="11"/>
  <c r="D102" i="11"/>
  <c r="E279" i="11"/>
  <c r="F277" i="11"/>
  <c r="C273" i="11"/>
  <c r="E255" i="11"/>
  <c r="C237" i="11"/>
  <c r="F223" i="11"/>
  <c r="E221" i="11"/>
  <c r="B207" i="11"/>
  <c r="D210" i="11"/>
  <c r="E192" i="11"/>
  <c r="F192" i="11"/>
  <c r="E190" i="11"/>
  <c r="E199" i="11"/>
  <c r="E171" i="11"/>
  <c r="F171" i="11"/>
  <c r="D171" i="11"/>
  <c r="F150" i="11"/>
  <c r="B141" i="11"/>
  <c r="D141" i="11"/>
  <c r="F141" i="11"/>
  <c r="C141" i="11"/>
  <c r="E141" i="11"/>
  <c r="F123" i="11"/>
  <c r="D123" i="11"/>
  <c r="B123" i="11"/>
  <c r="C109" i="11"/>
  <c r="B101" i="11"/>
  <c r="C101" i="11"/>
  <c r="D101" i="11"/>
  <c r="F101" i="11"/>
  <c r="E101" i="11"/>
  <c r="B84" i="11"/>
  <c r="C84" i="11"/>
  <c r="D84" i="11"/>
  <c r="F84" i="11"/>
  <c r="E84" i="11"/>
  <c r="B28" i="11"/>
  <c r="C28" i="11"/>
  <c r="D28" i="11"/>
  <c r="E28" i="11"/>
  <c r="F28" i="11"/>
  <c r="B149" i="11"/>
  <c r="F149" i="11"/>
  <c r="C149" i="11"/>
  <c r="D149" i="11"/>
  <c r="E149" i="11"/>
  <c r="B140" i="11"/>
  <c r="F140" i="11"/>
  <c r="E140" i="11"/>
  <c r="D140" i="11"/>
  <c r="D128" i="11"/>
  <c r="F128" i="11"/>
  <c r="B128" i="11"/>
  <c r="C128" i="11"/>
  <c r="E128" i="11"/>
  <c r="B108" i="11"/>
  <c r="D108" i="11"/>
  <c r="F108" i="11"/>
  <c r="C108" i="11"/>
  <c r="E108" i="11"/>
  <c r="B100" i="11"/>
  <c r="C100" i="11"/>
  <c r="D100" i="11"/>
  <c r="F100" i="11"/>
  <c r="E100" i="11"/>
  <c r="D57" i="11"/>
  <c r="E57" i="11"/>
  <c r="F57" i="11"/>
  <c r="B57" i="11"/>
  <c r="C57" i="11"/>
  <c r="C279" i="11"/>
  <c r="D277" i="11"/>
  <c r="E275" i="11"/>
  <c r="E252" i="11"/>
  <c r="F252" i="11"/>
  <c r="D223" i="11"/>
  <c r="C190" i="11"/>
  <c r="C140" i="11"/>
  <c r="B36" i="11"/>
  <c r="C36" i="11"/>
  <c r="D36" i="11"/>
  <c r="E36" i="11"/>
  <c r="F36" i="11"/>
  <c r="B279" i="11"/>
  <c r="C277" i="11"/>
  <c r="C275" i="11"/>
  <c r="C223" i="11"/>
  <c r="D192" i="11"/>
  <c r="B199" i="11"/>
  <c r="B171" i="11"/>
  <c r="C162" i="11"/>
  <c r="D162" i="11"/>
  <c r="E162" i="11"/>
  <c r="F162" i="11"/>
  <c r="B148" i="11"/>
  <c r="C148" i="11"/>
  <c r="D148" i="11"/>
  <c r="E148" i="11"/>
  <c r="F148" i="11"/>
  <c r="F139" i="11"/>
  <c r="D139" i="11"/>
  <c r="B139" i="11"/>
  <c r="C139" i="11"/>
  <c r="E139" i="11"/>
  <c r="B127" i="11"/>
  <c r="D127" i="11"/>
  <c r="F127" i="11"/>
  <c r="C127" i="11"/>
  <c r="C123" i="11"/>
  <c r="B114" i="11"/>
  <c r="D114" i="11"/>
  <c r="F114" i="11"/>
  <c r="C114" i="11"/>
  <c r="E114" i="11"/>
  <c r="B98" i="11"/>
  <c r="D98" i="11"/>
  <c r="E98" i="11"/>
  <c r="F98" i="11"/>
  <c r="B35" i="11"/>
  <c r="C35" i="11"/>
  <c r="D35" i="11"/>
  <c r="E35" i="11"/>
  <c r="F35" i="11"/>
  <c r="C192" i="11"/>
  <c r="E158" i="11"/>
  <c r="C153" i="11"/>
  <c r="D153" i="11"/>
  <c r="E153" i="11"/>
  <c r="B153" i="11"/>
  <c r="B122" i="11"/>
  <c r="D122" i="11"/>
  <c r="F122" i="11"/>
  <c r="C122" i="11"/>
  <c r="E122" i="11"/>
  <c r="C98" i="11"/>
  <c r="B64" i="11"/>
  <c r="C64" i="11"/>
  <c r="D64" i="11"/>
  <c r="E64" i="11"/>
  <c r="B52" i="11"/>
  <c r="C52" i="11"/>
  <c r="D52" i="11"/>
  <c r="E52" i="11"/>
  <c r="F52" i="11"/>
  <c r="F29" i="11"/>
  <c r="D29" i="11"/>
  <c r="E29" i="11"/>
  <c r="B51" i="11"/>
  <c r="C51" i="11"/>
  <c r="D51" i="11"/>
  <c r="E51" i="11"/>
  <c r="B44" i="11"/>
  <c r="C44" i="11"/>
  <c r="D44" i="11"/>
  <c r="E44" i="11"/>
  <c r="F44" i="11"/>
  <c r="D11" i="11"/>
  <c r="B125" i="11"/>
  <c r="D125" i="11"/>
  <c r="F125" i="11"/>
  <c r="B97" i="11"/>
  <c r="D97" i="11"/>
  <c r="B56" i="11"/>
  <c r="C56" i="11"/>
  <c r="D56" i="11"/>
  <c r="E56" i="11"/>
  <c r="F56" i="11"/>
  <c r="D50" i="11"/>
  <c r="E50" i="11"/>
  <c r="F50" i="11"/>
  <c r="B50" i="11"/>
  <c r="C50" i="11"/>
  <c r="B27" i="11"/>
  <c r="C27" i="11"/>
  <c r="D27" i="11"/>
  <c r="E27" i="11"/>
  <c r="B10" i="11"/>
  <c r="D10" i="11"/>
  <c r="B89" i="11"/>
  <c r="D89" i="11"/>
  <c r="B49" i="11"/>
  <c r="C49" i="11"/>
  <c r="D49" i="11"/>
  <c r="E49" i="11"/>
  <c r="F49" i="11"/>
  <c r="D42" i="11"/>
  <c r="E42" i="11"/>
  <c r="F42" i="11"/>
  <c r="B42" i="11"/>
  <c r="C42" i="11"/>
  <c r="B18" i="11"/>
  <c r="C18" i="11"/>
  <c r="D18" i="11"/>
  <c r="E18" i="11"/>
  <c r="F97" i="11"/>
  <c r="B93" i="11"/>
  <c r="C93" i="11"/>
  <c r="D93" i="11"/>
  <c r="F93" i="11"/>
  <c r="B81" i="11"/>
  <c r="D81" i="11"/>
  <c r="E81" i="11"/>
  <c r="B77" i="11"/>
  <c r="C77" i="11"/>
  <c r="D77" i="11"/>
  <c r="F77" i="11"/>
  <c r="B70" i="11"/>
  <c r="C70" i="11"/>
  <c r="F70" i="11"/>
  <c r="D34" i="11"/>
  <c r="E34" i="11"/>
  <c r="F34" i="11"/>
  <c r="B34" i="11"/>
  <c r="C34" i="11"/>
  <c r="F27" i="11"/>
  <c r="B133" i="11"/>
  <c r="D133" i="11"/>
  <c r="F133" i="11"/>
  <c r="E125" i="11"/>
  <c r="B113" i="11"/>
  <c r="D113" i="11"/>
  <c r="D104" i="11"/>
  <c r="F104" i="11"/>
  <c r="B104" i="11"/>
  <c r="E97" i="11"/>
  <c r="F89" i="11"/>
  <c r="B85" i="11"/>
  <c r="C85" i="11"/>
  <c r="D85" i="11"/>
  <c r="F85" i="11"/>
  <c r="E77" i="11"/>
  <c r="E70" i="11"/>
  <c r="B55" i="11"/>
  <c r="C55" i="11"/>
  <c r="F55" i="11"/>
  <c r="B33" i="11"/>
  <c r="C33" i="11"/>
  <c r="D33" i="11"/>
  <c r="E33" i="11"/>
  <c r="F33" i="11"/>
  <c r="D16" i="11"/>
  <c r="B16" i="11"/>
  <c r="F18" i="11"/>
  <c r="C125" i="11"/>
  <c r="F107" i="11"/>
  <c r="D107" i="11"/>
  <c r="C97" i="11"/>
  <c r="E93" i="11"/>
  <c r="E89" i="11"/>
  <c r="F81" i="11"/>
  <c r="B76" i="11"/>
  <c r="C76" i="11"/>
  <c r="D76" i="11"/>
  <c r="E76" i="11"/>
  <c r="F76" i="11"/>
  <c r="D70" i="11"/>
  <c r="E55" i="11"/>
  <c r="B48" i="11"/>
  <c r="C48" i="11"/>
  <c r="F48" i="11"/>
  <c r="B15" i="11"/>
  <c r="D15" i="11"/>
  <c r="B124" i="11"/>
  <c r="D124" i="11"/>
  <c r="F124" i="11"/>
  <c r="E104" i="11"/>
  <c r="D96" i="11"/>
  <c r="E96" i="11"/>
  <c r="F96" i="11"/>
  <c r="B96" i="11"/>
  <c r="B92" i="11"/>
  <c r="C92" i="11"/>
  <c r="D92" i="11"/>
  <c r="F92" i="11"/>
  <c r="C89" i="11"/>
  <c r="E85" i="11"/>
  <c r="C81" i="11"/>
  <c r="B69" i="11"/>
  <c r="C69" i="11"/>
  <c r="D69" i="11"/>
  <c r="E69" i="11"/>
  <c r="F69" i="11"/>
  <c r="D55" i="11"/>
  <c r="E48" i="11"/>
  <c r="B40" i="11"/>
  <c r="C40" i="11"/>
  <c r="F40" i="11"/>
  <c r="B9" i="11"/>
  <c r="C9" i="11"/>
  <c r="D9" i="11"/>
  <c r="E9" i="11"/>
  <c r="F9" i="11"/>
  <c r="E133" i="11"/>
  <c r="F113" i="11"/>
  <c r="E107" i="11"/>
  <c r="C104" i="11"/>
  <c r="D88" i="11"/>
  <c r="E88" i="11"/>
  <c r="F88" i="11"/>
  <c r="B88" i="11"/>
  <c r="D80" i="11"/>
  <c r="E80" i="11"/>
  <c r="F80" i="11"/>
  <c r="B80" i="11"/>
  <c r="F75" i="11"/>
  <c r="D75" i="11"/>
  <c r="E75" i="11"/>
  <c r="B68" i="11"/>
  <c r="C68" i="11"/>
  <c r="D68" i="11"/>
  <c r="E68" i="11"/>
  <c r="F68" i="11"/>
  <c r="B59" i="11"/>
  <c r="C59" i="11"/>
  <c r="D59" i="11"/>
  <c r="E59" i="11"/>
  <c r="F59" i="11"/>
  <c r="D48" i="11"/>
  <c r="E40" i="11"/>
  <c r="B32" i="11"/>
  <c r="C32" i="11"/>
  <c r="F32" i="11"/>
  <c r="C133" i="11"/>
  <c r="E113" i="11"/>
  <c r="C107" i="11"/>
  <c r="C96" i="11"/>
  <c r="C75" i="11"/>
  <c r="B54" i="11"/>
  <c r="C54" i="11"/>
  <c r="D54" i="11"/>
  <c r="E54" i="11"/>
  <c r="F54" i="11"/>
  <c r="B47" i="11"/>
  <c r="C47" i="11"/>
  <c r="D47" i="11"/>
  <c r="E47" i="11"/>
  <c r="F47" i="11"/>
  <c r="D40" i="11"/>
  <c r="B14" i="11"/>
  <c r="F115" i="11"/>
  <c r="D115" i="11"/>
  <c r="B95" i="11"/>
  <c r="C95" i="11"/>
  <c r="D95" i="11"/>
  <c r="E95" i="11"/>
  <c r="F95" i="11"/>
  <c r="F63" i="11"/>
  <c r="D63" i="11"/>
  <c r="E63" i="11"/>
  <c r="B46" i="11"/>
  <c r="C46" i="11"/>
  <c r="D46" i="11"/>
  <c r="E46" i="11"/>
  <c r="F46" i="11"/>
  <c r="B39" i="11"/>
  <c r="C39" i="11"/>
  <c r="D39" i="11"/>
  <c r="E39" i="11"/>
  <c r="F39" i="11"/>
  <c r="B8" i="11"/>
  <c r="B129" i="11"/>
  <c r="D129" i="11"/>
  <c r="D112" i="11"/>
  <c r="F112" i="11"/>
  <c r="B112" i="11"/>
  <c r="B106" i="11"/>
  <c r="D106" i="11"/>
  <c r="E106" i="11"/>
  <c r="F106" i="11"/>
  <c r="F99" i="11"/>
  <c r="D99" i="11"/>
  <c r="B79" i="11"/>
  <c r="C79" i="11"/>
  <c r="D79" i="11"/>
  <c r="E79" i="11"/>
  <c r="F79" i="11"/>
  <c r="B74" i="11"/>
  <c r="D74" i="11"/>
  <c r="E74" i="11"/>
  <c r="F74" i="11"/>
  <c r="C63" i="11"/>
  <c r="F53" i="11"/>
  <c r="D53" i="11"/>
  <c r="E53" i="11"/>
  <c r="B38" i="11"/>
  <c r="C38" i="11"/>
  <c r="D38" i="11"/>
  <c r="E38" i="11"/>
  <c r="F38" i="11"/>
  <c r="B31" i="11"/>
  <c r="C31" i="11"/>
  <c r="D31" i="11"/>
  <c r="E31" i="11"/>
  <c r="F31" i="11"/>
  <c r="D14" i="11"/>
  <c r="D147" i="11"/>
  <c r="D145" i="11"/>
  <c r="C124" i="11"/>
  <c r="E99" i="11"/>
  <c r="F91" i="11"/>
  <c r="D91" i="11"/>
  <c r="C74" i="11"/>
  <c r="B63" i="11"/>
  <c r="C53" i="11"/>
  <c r="F45" i="11"/>
  <c r="D45" i="11"/>
  <c r="E45" i="11"/>
  <c r="B30" i="11"/>
  <c r="C30" i="11"/>
  <c r="D30" i="11"/>
  <c r="E30" i="11"/>
  <c r="F30" i="11"/>
  <c r="B13" i="11"/>
  <c r="D13" i="11"/>
  <c r="D8" i="11"/>
  <c r="C147" i="11"/>
  <c r="E115" i="11"/>
  <c r="C99" i="11"/>
  <c r="F83" i="11"/>
  <c r="D83" i="11"/>
  <c r="B73" i="11"/>
  <c r="C73" i="11"/>
  <c r="D73" i="11"/>
  <c r="E73" i="11"/>
  <c r="B58" i="11"/>
  <c r="C58" i="11"/>
  <c r="D58" i="11"/>
  <c r="E58" i="11"/>
  <c r="F58" i="11"/>
  <c r="B53" i="11"/>
  <c r="C45" i="11"/>
  <c r="F37" i="11"/>
  <c r="D37" i="11"/>
  <c r="E37" i="11"/>
  <c r="B12" i="11"/>
  <c r="D12" i="11"/>
  <c r="B7" i="11"/>
  <c r="C7" i="11"/>
  <c r="D7" i="11"/>
  <c r="E7" i="11"/>
  <c r="F7" i="11"/>
  <c r="Y2180" i="11" l="1"/>
  <c r="Y2178" i="11"/>
  <c r="Y2176" i="11"/>
  <c r="Y2174" i="11"/>
  <c r="Y2172" i="11"/>
  <c r="Y2170" i="11"/>
  <c r="Y2168" i="11"/>
  <c r="Y2192" i="11"/>
  <c r="Y2190" i="11"/>
  <c r="Y2188" i="11"/>
  <c r="Y2186" i="11"/>
  <c r="Y2184" i="11"/>
  <c r="Y2182" i="11"/>
  <c r="Y2166" i="11"/>
  <c r="Y2164" i="11"/>
  <c r="Y2162" i="11"/>
  <c r="Y2160" i="11"/>
  <c r="Y2158" i="11"/>
  <c r="Y2156" i="11"/>
  <c r="Y2154" i="11"/>
  <c r="Y2152" i="11"/>
  <c r="Y2150" i="11"/>
  <c r="Y2148" i="11"/>
  <c r="Y2146" i="11"/>
  <c r="Y2144" i="11"/>
  <c r="Y2142" i="11"/>
  <c r="Y2140" i="11"/>
  <c r="Y2138" i="11"/>
  <c r="Y2136" i="11"/>
  <c r="Y2134" i="11"/>
  <c r="Y2132" i="11"/>
  <c r="Y2130" i="11"/>
  <c r="Y2128" i="11"/>
  <c r="Y2126" i="11"/>
  <c r="Y2124" i="11"/>
  <c r="Y2122" i="11"/>
  <c r="Y2120" i="11"/>
  <c r="Y2118" i="11"/>
  <c r="Y2116" i="11"/>
  <c r="Y2114" i="11"/>
  <c r="Y2112" i="11"/>
  <c r="Y2110" i="11"/>
  <c r="Y2108" i="11"/>
  <c r="M6" i="11" l="1" a="1"/>
  <c r="M6" i="11" s="1"/>
  <c r="M7" i="11" s="1" a="1"/>
  <c r="M7" i="11" s="1"/>
  <c r="L6" i="11" a="1"/>
  <c r="L6" i="11" s="1"/>
  <c r="L7" i="11" s="1" a="1"/>
  <c r="L7" i="11" s="1"/>
  <c r="M8" i="11" l="1" a="1"/>
  <c r="M8" i="11" s="1"/>
  <c r="M9" i="11" s="1" a="1"/>
  <c r="M9" i="11" s="1"/>
  <c r="L8" i="11" a="1"/>
  <c r="L8" i="11" s="1"/>
  <c r="L9" i="11" s="1" a="1"/>
  <c r="L9" i="11" s="1"/>
  <c r="H6" i="11"/>
  <c r="I6" i="11" s="1"/>
  <c r="J6" i="11" s="1"/>
  <c r="G6" i="11" a="1"/>
  <c r="G6" i="11" s="1"/>
  <c r="G7" i="11" s="1" a="1"/>
  <c r="G7" i="11" s="1"/>
  <c r="G8" i="11" s="1" a="1"/>
  <c r="G8" i="11" s="1"/>
  <c r="Y7" i="11"/>
  <c r="B345" i="12" l="1"/>
  <c r="B348" i="12"/>
  <c r="B585" i="12"/>
  <c r="B21" i="12"/>
  <c r="B616" i="12"/>
  <c r="B93" i="12"/>
  <c r="B355" i="12"/>
  <c r="B576" i="12"/>
  <c r="B318" i="12"/>
  <c r="B356" i="12"/>
  <c r="B852" i="12"/>
  <c r="B22" i="12"/>
  <c r="B435" i="12"/>
  <c r="B535" i="12"/>
  <c r="B777" i="12"/>
  <c r="B96" i="12"/>
  <c r="B382" i="12"/>
  <c r="B89" i="12"/>
  <c r="B333" i="12"/>
  <c r="B264" i="12"/>
  <c r="B855" i="12"/>
  <c r="B349" i="12"/>
  <c r="B854" i="12"/>
  <c r="B321" i="12"/>
  <c r="B439" i="12"/>
  <c r="B523" i="12"/>
  <c r="B606" i="12"/>
  <c r="B92" i="12"/>
  <c r="B354" i="12"/>
  <c r="B575" i="12"/>
  <c r="B534" i="12"/>
  <c r="B347" i="12"/>
  <c r="B350" i="12"/>
  <c r="B810" i="12"/>
  <c r="B95" i="12"/>
  <c r="B212" i="12"/>
  <c r="B351" i="12"/>
  <c r="B547" i="12"/>
  <c r="B741" i="12"/>
  <c r="B94" i="12"/>
  <c r="B357" i="12"/>
  <c r="B578" i="12"/>
  <c r="B33" i="12"/>
  <c r="B3" i="12"/>
  <c r="B384" i="12"/>
  <c r="B853" i="12"/>
  <c r="B91" i="12"/>
  <c r="B851" i="12"/>
  <c r="B97" i="12"/>
  <c r="B383" i="12"/>
  <c r="B90" i="12"/>
  <c r="B605" i="12"/>
  <c r="B866" i="12"/>
  <c r="B138" i="12"/>
  <c r="B137" i="12"/>
  <c r="B454" i="12"/>
  <c r="B448" i="12"/>
  <c r="B13" i="12"/>
  <c r="B234" i="12"/>
  <c r="B312" i="12"/>
  <c r="B287" i="12"/>
  <c r="B699" i="12"/>
  <c r="B436" i="12"/>
  <c r="B201" i="12"/>
  <c r="B300" i="12"/>
  <c r="B219" i="12"/>
  <c r="B294" i="12"/>
  <c r="B141" i="12"/>
  <c r="B258" i="12"/>
  <c r="B590" i="12"/>
  <c r="B793" i="12"/>
  <c r="B63" i="12"/>
  <c r="B370" i="12"/>
  <c r="B543" i="12"/>
  <c r="B654" i="12"/>
  <c r="B730" i="12"/>
  <c r="B511" i="12"/>
  <c r="B140" i="12"/>
  <c r="B729" i="12"/>
  <c r="B27" i="12"/>
  <c r="B245" i="12"/>
  <c r="B560" i="12"/>
  <c r="B303" i="12"/>
  <c r="B144" i="12"/>
  <c r="B278" i="12"/>
  <c r="B693" i="12"/>
  <c r="B217" i="12"/>
  <c r="B417" i="12"/>
  <c r="B861" i="12"/>
  <c r="B221" i="12"/>
  <c r="B329" i="12"/>
  <c r="B418" i="12"/>
  <c r="B43" i="12"/>
  <c r="B325" i="12"/>
  <c r="B750" i="12"/>
  <c r="B791" i="12"/>
  <c r="B9" i="12"/>
  <c r="B415" i="12"/>
  <c r="B53" i="12"/>
  <c r="B297" i="12"/>
  <c r="B293" i="12"/>
  <c r="B825" i="12"/>
  <c r="B314" i="12"/>
  <c r="B290" i="12"/>
  <c r="B772" i="12"/>
  <c r="B15" i="12"/>
  <c r="B792" i="12"/>
  <c r="B136" i="12"/>
  <c r="B589" i="12"/>
  <c r="B276" i="12"/>
  <c r="B626" i="12"/>
  <c r="B26" i="12"/>
  <c r="B710" i="12"/>
  <c r="B394" i="12"/>
  <c r="B51" i="12"/>
  <c r="B466" i="12"/>
  <c r="B749" i="12"/>
  <c r="B694" i="12"/>
  <c r="B832" i="12"/>
  <c r="B167" i="12"/>
  <c r="B442" i="12"/>
  <c r="B326" i="12"/>
  <c r="B796" i="12"/>
  <c r="B275" i="12"/>
  <c r="B211" i="12"/>
  <c r="B695" i="12"/>
  <c r="B164" i="12"/>
  <c r="B233" i="12"/>
  <c r="B135" i="12"/>
  <c r="B437" i="12"/>
  <c r="B628" i="12"/>
  <c r="B163" i="12"/>
  <c r="B630" i="12"/>
  <c r="B398" i="12"/>
  <c r="B52" i="12"/>
  <c r="B623" i="12"/>
  <c r="B797" i="12"/>
  <c r="B16" i="12"/>
  <c r="B319" i="12"/>
  <c r="B631" i="12"/>
  <c r="B10" i="12"/>
  <c r="B512" i="12"/>
  <c r="B716" i="12"/>
  <c r="B715" i="12"/>
  <c r="B4" i="12"/>
  <c r="B220" i="12"/>
  <c r="B596" i="12"/>
  <c r="B477" i="12"/>
  <c r="B65" i="12"/>
  <c r="B510" i="12"/>
  <c r="B399" i="12"/>
  <c r="B410" i="12"/>
  <c r="B588" i="12"/>
  <c r="B692" i="12"/>
  <c r="B274" i="12"/>
  <c r="B742" i="12"/>
  <c r="B397" i="12"/>
  <c r="B244" i="12"/>
  <c r="B456" i="12"/>
  <c r="B556" i="12"/>
  <c r="B222" i="12"/>
  <c r="B302" i="12"/>
  <c r="G9" i="11" a="1"/>
  <c r="G9" i="11" s="1"/>
  <c r="E8" i="11"/>
  <c r="F8" i="11" s="1"/>
  <c r="B700" i="12"/>
  <c r="B572" i="12"/>
  <c r="B154" i="12"/>
  <c r="B388" i="12"/>
  <c r="B57" i="12"/>
  <c r="B542" i="12"/>
  <c r="B612" i="12"/>
  <c r="B255" i="12"/>
  <c r="B148" i="12"/>
  <c r="B826" i="12"/>
  <c r="B764" i="12"/>
  <c r="B118" i="12"/>
  <c r="B404" i="12"/>
  <c r="B379" i="12"/>
  <c r="B731" i="12"/>
  <c r="B441" i="12"/>
  <c r="B23" i="12"/>
  <c r="B273" i="12"/>
  <c r="B462" i="12"/>
  <c r="B667" i="12"/>
  <c r="B150" i="12"/>
  <c r="B134" i="12"/>
  <c r="B526" i="12"/>
  <c r="B195" i="12"/>
  <c r="B544" i="12"/>
  <c r="B346" i="12"/>
  <c r="B636" i="12"/>
  <c r="B863" i="12"/>
  <c r="B491" i="12"/>
  <c r="B76" i="12"/>
  <c r="B734" i="12"/>
  <c r="B451" i="12"/>
  <c r="B653" i="12"/>
  <c r="B840" i="12"/>
  <c r="B315" i="12"/>
  <c r="B795" i="12"/>
  <c r="B603" i="12"/>
  <c r="B401" i="12"/>
  <c r="B458" i="12"/>
  <c r="B468" i="12"/>
  <c r="B261" i="12"/>
  <c r="B125" i="12"/>
  <c r="B514" i="12"/>
  <c r="B128" i="12"/>
  <c r="B162" i="12"/>
  <c r="B595" i="12"/>
  <c r="B541" i="12"/>
  <c r="B745" i="12"/>
  <c r="B546" i="12"/>
  <c r="B31" i="12"/>
  <c r="B34" i="12"/>
  <c r="B129" i="12"/>
  <c r="B443" i="12"/>
  <c r="B260" i="12"/>
  <c r="B492" i="12"/>
  <c r="B86" i="12"/>
  <c r="B537" i="12"/>
  <c r="B411" i="12"/>
  <c r="B403" i="12"/>
  <c r="B779" i="12"/>
  <c r="B309" i="12"/>
  <c r="B178" i="12"/>
  <c r="B198" i="12"/>
  <c r="B210" i="12"/>
  <c r="B545" i="12"/>
  <c r="B12" i="12"/>
  <c r="B396" i="12"/>
  <c r="B175" i="12"/>
  <c r="B712" i="12"/>
  <c r="B243" i="12"/>
  <c r="B120" i="12"/>
  <c r="B46" i="12"/>
  <c r="B213" i="12"/>
  <c r="B174" i="12"/>
  <c r="B156" i="12"/>
  <c r="B241" i="12"/>
  <c r="B689" i="12"/>
  <c r="B267" i="12"/>
  <c r="B209" i="12"/>
  <c r="B453" i="12"/>
  <c r="B132" i="12"/>
  <c r="B785" i="12"/>
  <c r="B230" i="12"/>
  <c r="B422" i="12"/>
  <c r="B430" i="12"/>
  <c r="B747" i="12"/>
  <c r="B657" i="12"/>
  <c r="B518" i="12"/>
  <c r="B457" i="12"/>
  <c r="B753" i="12"/>
  <c r="B158" i="12"/>
  <c r="B50" i="12"/>
  <c r="B711" i="12"/>
  <c r="B82" i="12"/>
  <c r="B549" i="12"/>
  <c r="B197" i="12"/>
  <c r="B364" i="12"/>
  <c r="B231" i="12"/>
  <c r="B215" i="12"/>
  <c r="B807" i="12"/>
  <c r="B644" i="12"/>
  <c r="B77" i="12"/>
  <c r="B664" i="12"/>
  <c r="B103" i="12"/>
  <c r="B685" i="12"/>
  <c r="B339" i="12"/>
  <c r="B506" i="12"/>
  <c r="B214" i="12"/>
  <c r="B304" i="12"/>
  <c r="B270" i="12"/>
  <c r="B733" i="12"/>
  <c r="B32" i="12"/>
  <c r="B567" i="12"/>
  <c r="B343" i="12"/>
  <c r="B393" i="12"/>
  <c r="B769" i="12"/>
  <c r="B531" i="12"/>
  <c r="B860" i="12"/>
  <c r="B99" i="12"/>
  <c r="B41" i="12"/>
  <c r="B584" i="12"/>
  <c r="B703" i="12"/>
  <c r="B5" i="12"/>
  <c r="B87" i="12"/>
  <c r="B254" i="12"/>
  <c r="B696" i="12"/>
  <c r="B127" i="12"/>
  <c r="B686" i="12"/>
  <c r="B834" i="12"/>
  <c r="B166" i="12"/>
  <c r="B256" i="12"/>
  <c r="B726" i="12"/>
  <c r="B625" i="12"/>
  <c r="B669" i="12"/>
  <c r="B787" i="12"/>
  <c r="B29" i="12"/>
  <c r="B262" i="12"/>
  <c r="B236" i="12"/>
  <c r="B115" i="12"/>
  <c r="B522" i="12"/>
  <c r="B79" i="12"/>
  <c r="B701" i="12"/>
  <c r="B19" i="12"/>
  <c r="B465" i="12"/>
  <c r="B762" i="12"/>
  <c r="B107" i="12"/>
  <c r="B246" i="12"/>
  <c r="B709" i="12"/>
  <c r="B533" i="12"/>
  <c r="B725" i="12"/>
  <c r="B74" i="12"/>
  <c r="B665" i="12"/>
  <c r="B205" i="12"/>
  <c r="B858" i="12"/>
  <c r="B830" i="12"/>
  <c r="B655" i="12"/>
  <c r="B562" i="12"/>
  <c r="B505" i="12"/>
  <c r="B498" i="12"/>
  <c r="B499" i="12"/>
  <c r="B770" i="12"/>
  <c r="B713" i="12"/>
  <c r="B202" i="12"/>
  <c r="B376" i="12"/>
  <c r="B208" i="12"/>
  <c r="B652" i="12"/>
  <c r="B313" i="12"/>
  <c r="B804" i="12"/>
  <c r="B327" i="12"/>
  <c r="B801" i="12"/>
  <c r="B160" i="12"/>
  <c r="B191" i="12"/>
  <c r="B446" i="12"/>
  <c r="B555" i="12"/>
  <c r="B486" i="12"/>
  <c r="B558" i="12"/>
  <c r="B502" i="12"/>
  <c r="B736" i="12"/>
  <c r="B359" i="12"/>
  <c r="B570" i="12"/>
  <c r="B833" i="12"/>
  <c r="B818" i="12"/>
  <c r="B455" i="12"/>
  <c r="B817" i="12"/>
  <c r="B471" i="12"/>
  <c r="B501" i="12"/>
  <c r="B139" i="12"/>
  <c r="B490" i="12"/>
  <c r="B559" i="12"/>
  <c r="B78" i="12"/>
  <c r="B37" i="12"/>
  <c r="B503" i="12"/>
  <c r="B607" i="12"/>
  <c r="B252" i="12"/>
  <c r="B849" i="12"/>
  <c r="B850" i="12"/>
  <c r="B536" i="12"/>
  <c r="B207" i="12"/>
  <c r="B662" i="12"/>
  <c r="B532" i="12"/>
  <c r="B735" i="12" s="1"/>
  <c r="B538" i="12"/>
  <c r="B551" i="12"/>
  <c r="B272" i="12"/>
  <c r="B240" i="12"/>
  <c r="B323" i="12"/>
  <c r="B317" i="12"/>
  <c r="B553" i="12"/>
  <c r="B328" i="12"/>
  <c r="B113" i="12"/>
  <c r="B429" i="12"/>
  <c r="B609" i="12"/>
  <c r="B666" i="12"/>
  <c r="B601" i="12"/>
  <c r="B434" i="12"/>
  <c r="B187" i="12"/>
  <c r="B651" i="12"/>
  <c r="B646" i="12"/>
  <c r="B224" i="12"/>
  <c r="B30" i="12"/>
  <c r="B24" i="12"/>
  <c r="B425" i="12"/>
  <c r="B497" i="12"/>
  <c r="B720" i="12"/>
  <c r="B838" i="12"/>
  <c r="B179" i="12"/>
  <c r="B831" i="12"/>
  <c r="B310" i="12"/>
  <c r="B17" i="12"/>
  <c r="B6" i="12"/>
  <c r="B416" i="12"/>
  <c r="B723" i="12"/>
  <c r="B781" i="12"/>
  <c r="B754" i="12"/>
  <c r="B257" i="12"/>
  <c r="B577" i="12"/>
  <c r="B690" i="12"/>
  <c r="B102" i="12"/>
  <c r="B599" i="12"/>
  <c r="B402" i="12"/>
  <c r="B806" i="12"/>
  <c r="B395" i="12"/>
  <c r="B377" i="12"/>
  <c r="B554" i="12"/>
  <c r="B816" i="12"/>
  <c r="B259" i="12"/>
  <c r="B593" i="12"/>
  <c r="B117" i="12"/>
  <c r="B476" i="12"/>
  <c r="B470" i="12"/>
  <c r="B819" i="12"/>
  <c r="B820" i="12"/>
  <c r="B335" i="12"/>
  <c r="B528" i="12"/>
  <c r="B170" i="12"/>
  <c r="B516" i="12"/>
  <c r="B250" i="12"/>
  <c r="B130" i="12"/>
  <c r="B519" i="12"/>
  <c r="B408" i="12"/>
  <c r="B378" i="12"/>
  <c r="B548" i="12"/>
  <c r="B248" i="12"/>
  <c r="B450" i="12"/>
  <c r="B611" i="12"/>
  <c r="B337" i="12"/>
  <c r="B786" i="12"/>
  <c r="B316" i="12"/>
  <c r="B843" i="12"/>
  <c r="B467" i="12"/>
  <c r="B509" i="12"/>
  <c r="B180" i="12"/>
  <c r="B766" i="12"/>
  <c r="B305" i="12"/>
  <c r="B507" i="12"/>
  <c r="B728" i="12"/>
  <c r="B338" i="12"/>
  <c r="B672" i="12"/>
  <c r="B249" i="12"/>
  <c r="B500" i="12"/>
  <c r="B744" i="12"/>
  <c r="B114" i="12"/>
  <c r="B365" i="12"/>
  <c r="B372" i="12"/>
  <c r="B375" i="12"/>
  <c r="B228" i="12"/>
  <c r="B823" i="12"/>
  <c r="B557" i="12"/>
  <c r="B475" i="12"/>
  <c r="B649" i="12"/>
  <c r="B182" i="12"/>
  <c r="B776" i="12"/>
  <c r="B670" i="12"/>
  <c r="B615" i="12"/>
  <c r="B617" i="12"/>
  <c r="B35" i="12"/>
  <c r="B235" i="12"/>
  <c r="B110" i="12"/>
  <c r="B149" i="12"/>
  <c r="B216" i="12"/>
  <c r="B565" i="12"/>
  <c r="B638" i="12"/>
  <c r="B45" i="12"/>
  <c r="B836" i="12"/>
  <c r="B517" i="12"/>
  <c r="B496" i="12"/>
  <c r="B36" i="12"/>
  <c r="B227" i="12"/>
  <c r="B812" i="12"/>
  <c r="B193" i="12"/>
  <c r="B848" i="12"/>
  <c r="B143" i="12"/>
  <c r="B69" i="12"/>
  <c r="B755" i="12"/>
  <c r="B583" i="12"/>
  <c r="B106" i="12"/>
  <c r="B426" i="12"/>
  <c r="B760" i="12"/>
  <c r="B481" i="12"/>
  <c r="B459" i="12"/>
  <c r="B811" i="12"/>
  <c r="B581" i="12"/>
  <c r="B622" i="12"/>
  <c r="B392" i="12"/>
  <c r="B774" i="12"/>
  <c r="B183" i="12"/>
  <c r="B627" i="12"/>
  <c r="B363" i="12"/>
  <c r="B748" i="12"/>
  <c r="B592" i="12"/>
  <c r="B608" i="12"/>
  <c r="B373" i="12"/>
  <c r="B483" i="12"/>
  <c r="B621" i="12"/>
  <c r="B798" i="12"/>
  <c r="B324" i="12"/>
  <c r="B482" i="12"/>
  <c r="B824" i="12"/>
  <c r="B157" i="12"/>
  <c r="B775" i="12"/>
  <c r="B790" i="12"/>
  <c r="B687" i="12"/>
  <c r="B189" i="12"/>
  <c r="B280" i="12"/>
  <c r="B633" i="12"/>
  <c r="B761" i="12"/>
  <c r="B75" i="12"/>
  <c r="B449" i="12"/>
  <c r="B480" i="12"/>
  <c r="B159" i="12"/>
  <c r="B587" i="12"/>
  <c r="B679" i="12"/>
  <c r="B660" i="12"/>
  <c r="B301" i="12"/>
  <c r="B61" i="12"/>
  <c r="B463" i="12"/>
  <c r="B484" i="12"/>
  <c r="B661" i="12"/>
  <c r="B718" i="12"/>
  <c r="B513" i="12"/>
  <c r="B289" i="12"/>
  <c r="B390" i="12"/>
  <c r="B204" i="12"/>
  <c r="B340" i="12"/>
  <c r="B469" i="12"/>
  <c r="B822" i="12"/>
  <c r="B827" i="12"/>
  <c r="B800" i="12"/>
  <c r="B768" i="12"/>
  <c r="B743" i="12"/>
  <c r="B155" i="12"/>
  <c r="B242" i="12"/>
  <c r="B680" i="12"/>
  <c r="B409" i="12"/>
  <c r="B740" i="12"/>
  <c r="B431" i="12"/>
  <c r="B746" i="12"/>
  <c r="B705" i="12"/>
  <c r="B238" i="12"/>
  <c r="B400" i="12"/>
  <c r="B131" i="12"/>
  <c r="B488" i="12"/>
  <c r="B464" i="12"/>
  <c r="B580" i="12"/>
  <c r="B181" i="12"/>
  <c r="B799" i="12"/>
  <c r="B126" i="12"/>
  <c r="B474" i="12"/>
  <c r="B200" i="12"/>
  <c r="B856" i="12"/>
  <c r="B190" i="12"/>
  <c r="B54" i="12"/>
  <c r="B579" i="12"/>
  <c r="B251" i="12"/>
  <c r="B177" i="12"/>
  <c r="B524" i="12"/>
  <c r="B530" i="12"/>
  <c r="B452" i="12"/>
  <c r="B298" i="12"/>
  <c r="B8" i="12"/>
  <c r="B360" i="12"/>
  <c r="B805" i="12"/>
  <c r="B809" i="12"/>
  <c r="B387" i="12"/>
  <c r="B697" i="12"/>
  <c r="B7" i="12"/>
  <c r="B447" i="12"/>
  <c r="B391" i="12"/>
  <c r="B292" i="12"/>
  <c r="B515" i="12"/>
  <c r="B184" i="12"/>
  <c r="B336" i="12"/>
  <c r="B759" i="12"/>
  <c r="B678" i="12"/>
  <c r="B101" i="12"/>
  <c r="B320" i="12"/>
  <c r="B440" i="12"/>
  <c r="B151" i="12"/>
  <c r="B763" i="12"/>
  <c r="B610" i="12"/>
  <c r="B70" i="12"/>
  <c r="B573" i="12"/>
  <c r="B641" i="12"/>
  <c r="B28" i="12"/>
  <c r="B794" i="12"/>
  <c r="B714" i="12"/>
  <c r="B283" i="12"/>
  <c r="B169" i="12"/>
  <c r="B268" i="12"/>
  <c r="B783" i="12"/>
  <c r="B385" i="12"/>
  <c r="B98" i="12"/>
  <c r="B405" i="12"/>
  <c r="B84" i="12"/>
  <c r="B342" i="12"/>
  <c r="B704" i="12"/>
  <c r="B808" i="12"/>
  <c r="B247" i="12"/>
  <c r="B634" i="12"/>
  <c r="B859" i="12"/>
  <c r="B295" i="12"/>
  <c r="B80" i="12"/>
  <c r="B706" i="12"/>
  <c r="B650" i="12"/>
  <c r="B525" i="12"/>
  <c r="B658" i="12"/>
  <c r="B478" i="12"/>
  <c r="B142" i="12"/>
  <c r="B100" i="12"/>
  <c r="B225" i="12"/>
  <c r="B737" i="12"/>
  <c r="B529" i="12"/>
  <c r="B569" i="12"/>
  <c r="B489" i="12"/>
  <c r="B44" i="12"/>
  <c r="B263" i="12"/>
  <c r="B284" i="12"/>
  <c r="B423" i="12"/>
  <c r="B821" i="12"/>
  <c r="B814" i="12"/>
  <c r="B765" i="12"/>
  <c r="B83" i="12"/>
  <c r="B673" i="12"/>
  <c r="B111" i="12"/>
  <c r="B307" i="12"/>
  <c r="B865" i="12"/>
  <c r="B168" i="12"/>
  <c r="B152" i="12"/>
  <c r="B594" i="12"/>
  <c r="B618" i="12"/>
  <c r="B186" i="12"/>
  <c r="B698" i="12"/>
  <c r="B738" i="12"/>
  <c r="B635" i="12"/>
  <c r="B619" i="12"/>
  <c r="B420" i="12"/>
  <c r="B521" i="12"/>
  <c r="B574" i="12"/>
  <c r="B461" i="12"/>
  <c r="B719" i="12"/>
  <c r="B561" i="12"/>
  <c r="B62" i="12"/>
  <c r="B269" i="12"/>
  <c r="B550" i="12"/>
  <c r="B495" i="12"/>
  <c r="B171" i="12"/>
  <c r="B675" i="12"/>
  <c r="B637" i="12"/>
  <c r="B361" i="12"/>
  <c r="B438" i="12"/>
  <c r="B847" i="12"/>
  <c r="B47" i="12"/>
  <c r="B591" i="12"/>
  <c r="B668" i="12"/>
  <c r="B341" i="12"/>
  <c r="B334" i="12"/>
  <c r="B344" i="12"/>
  <c r="B494" i="12"/>
  <c r="B161" i="12"/>
  <c r="B299" i="12"/>
  <c r="B773" i="12"/>
  <c r="B778" i="12"/>
  <c r="B330" i="12"/>
  <c r="B566" i="12"/>
  <c r="B306" i="12"/>
  <c r="B124" i="12"/>
  <c r="B829" i="12"/>
  <c r="B732" i="12"/>
  <c r="B366" i="12"/>
  <c r="B332" i="12"/>
  <c r="B828" i="12"/>
  <c r="B11" i="12"/>
  <c r="B659" i="12"/>
  <c r="B105" i="12"/>
  <c r="B122" i="12"/>
  <c r="B841" i="12"/>
  <c r="B758" i="12"/>
  <c r="B586" i="12"/>
  <c r="B18" i="12"/>
  <c r="B285" i="12"/>
  <c r="B196" i="12"/>
  <c r="B845" i="12"/>
  <c r="B645" i="12"/>
  <c r="B643" i="12"/>
  <c r="B582" i="12"/>
  <c r="B72" i="12"/>
  <c r="B291" i="12"/>
  <c r="B296" i="12"/>
  <c r="B406" i="12"/>
  <c r="B815" i="12"/>
  <c r="B717" i="12"/>
  <c r="B194" i="12"/>
  <c r="B232" i="12"/>
  <c r="B504" i="12"/>
  <c r="B109" i="12"/>
  <c r="B239" i="12"/>
  <c r="B632" i="12"/>
  <c r="B85" i="12"/>
  <c r="B55" i="12"/>
  <c r="B133" i="12"/>
  <c r="B813" i="12"/>
  <c r="B64" i="12"/>
  <c r="B803" i="12"/>
  <c r="B322" i="12"/>
  <c r="B353" i="12"/>
  <c r="B839" i="12"/>
  <c r="B58" i="12"/>
  <c r="B14" i="12"/>
  <c r="B199" i="12"/>
  <c r="B279" i="12"/>
  <c r="B165" i="12"/>
  <c r="B751" i="12"/>
  <c r="B802" i="12"/>
  <c r="B472" i="12"/>
  <c r="B648" i="12"/>
  <c r="B682" i="12"/>
  <c r="B681" i="12"/>
  <c r="B173" i="12"/>
  <c r="B192" i="12"/>
  <c r="B663" i="12"/>
  <c r="B629" i="12"/>
  <c r="B146" i="12"/>
  <c r="B539" i="12"/>
  <c r="B784" i="12"/>
  <c r="B864" i="12"/>
  <c r="B185" i="12"/>
  <c r="B381" i="12"/>
  <c r="B414" i="12"/>
  <c r="B67" i="12"/>
  <c r="B684" i="12"/>
  <c r="B640" i="12"/>
  <c r="B71" i="12"/>
  <c r="B842" i="12"/>
  <c r="B444" i="12"/>
  <c r="B604" i="12"/>
  <c r="B60" i="12"/>
  <c r="B253" i="12"/>
  <c r="B108" i="12"/>
  <c r="B613" i="12"/>
  <c r="B419" i="12"/>
  <c r="B308" i="12"/>
  <c r="B527" i="12"/>
  <c r="B837" i="12"/>
  <c r="B176" i="12"/>
  <c r="B789" i="12"/>
  <c r="B727" i="12"/>
  <c r="B767" i="12"/>
  <c r="B600" i="12"/>
  <c r="B412" i="12"/>
  <c r="B112" i="12"/>
  <c r="B671" i="12"/>
  <c r="B271" i="12"/>
  <c r="B203" i="12"/>
  <c r="B676" i="12"/>
  <c r="B721" i="12"/>
  <c r="B571" i="12"/>
  <c r="B771" i="12"/>
  <c r="B757" i="12"/>
  <c r="B620" i="12"/>
  <c r="B206" i="12"/>
  <c r="B485" i="12"/>
  <c r="B386" i="12"/>
  <c r="B602" i="12"/>
  <c r="B311" i="12"/>
  <c r="B367" i="12"/>
  <c r="B647" i="12"/>
  <c r="B20" i="12"/>
  <c r="B172" i="12"/>
  <c r="B48" i="12"/>
  <c r="B42" i="12"/>
  <c r="B722" i="12"/>
  <c r="B857" i="12"/>
  <c r="B352" i="12"/>
  <c r="B835" i="12"/>
  <c r="B358" i="12"/>
  <c r="B119" i="12"/>
  <c r="B846" i="12"/>
  <c r="B677" i="12"/>
  <c r="B445" i="12"/>
  <c r="B88" i="12"/>
  <c r="B656" i="12"/>
  <c r="B265" i="12"/>
  <c r="B707" i="12"/>
  <c r="B188" i="12"/>
  <c r="B683" i="12"/>
  <c r="B153" i="12"/>
  <c r="B121" i="12"/>
  <c r="B362" i="12"/>
  <c r="B460" i="12"/>
  <c r="B368" i="12"/>
  <c r="B508" i="12"/>
  <c r="B49" i="12"/>
  <c r="B614" i="12"/>
  <c r="B782" i="12"/>
  <c r="B56" i="12"/>
  <c r="B123" i="12"/>
  <c r="B563" i="12"/>
  <c r="B473" i="12"/>
  <c r="B780" i="12"/>
  <c r="B552" i="12"/>
  <c r="B674" i="12"/>
  <c r="B844" i="12"/>
  <c r="B369" i="12"/>
  <c r="B702" i="12"/>
  <c r="B424" i="12"/>
  <c r="B286" i="12"/>
  <c r="B413" i="12"/>
  <c r="B104" i="12"/>
  <c r="B428" i="12"/>
  <c r="B145" i="12"/>
  <c r="B218" i="12"/>
  <c r="B73" i="12"/>
  <c r="B40" i="12"/>
  <c r="B421" i="12"/>
  <c r="B520" i="12"/>
  <c r="B479" i="12"/>
  <c r="B266" i="12"/>
  <c r="B691" i="12"/>
  <c r="B38" i="12"/>
  <c r="B147" i="12"/>
  <c r="B642" i="12"/>
  <c r="B739" i="12"/>
  <c r="B432" i="12"/>
  <c r="B223" i="12"/>
  <c r="B564" i="12"/>
  <c r="B493" i="12"/>
  <c r="B597" i="12"/>
  <c r="B81" i="12"/>
  <c r="B229" i="12"/>
  <c r="B237" i="12"/>
  <c r="B540" i="12"/>
  <c r="B724" i="12"/>
  <c r="B708" i="12"/>
  <c r="B862" i="12"/>
  <c r="B788" i="12"/>
  <c r="B487" i="12"/>
  <c r="B639" i="12"/>
  <c r="B288" i="12"/>
  <c r="B25" i="12"/>
  <c r="B688" i="12"/>
  <c r="B598" i="12"/>
  <c r="B756" i="12"/>
  <c r="B374" i="12"/>
  <c r="B39" i="12"/>
  <c r="B407" i="12"/>
  <c r="B427" i="12"/>
  <c r="B371" i="12"/>
  <c r="C6" i="11"/>
  <c r="C8" i="11" s="1"/>
  <c r="E6" i="11"/>
  <c r="D6" i="11"/>
  <c r="F6" i="11"/>
  <c r="F11" i="9" a="1"/>
  <c r="F11" i="9" s="1"/>
  <c r="F12" i="9" s="1" a="1"/>
  <c r="F12" i="9" s="1"/>
  <c r="B6" i="11"/>
  <c r="B389" i="12" l="1"/>
  <c r="B59" i="12"/>
  <c r="L10" i="11" a="1"/>
  <c r="L10" i="11" s="1"/>
  <c r="F13" i="9" a="1"/>
  <c r="F13" i="9" s="1"/>
  <c r="B752" i="12" l="1"/>
  <c r="L11" i="11" a="1"/>
  <c r="L11" i="11" s="1"/>
  <c r="F14" i="9" a="1"/>
  <c r="F14" i="9" s="1"/>
  <c r="B226" i="12" l="1"/>
  <c r="L12" i="11" a="1"/>
  <c r="L12" i="11" s="1"/>
  <c r="F15" i="9" a="1"/>
  <c r="F15" i="9" s="1"/>
  <c r="B624" i="12" l="1"/>
  <c r="D154" i="12"/>
  <c r="D25" i="12"/>
  <c r="D474" i="12"/>
  <c r="D463" i="12"/>
  <c r="D250" i="12"/>
  <c r="D455" i="12"/>
  <c r="D177" i="12"/>
  <c r="D727" i="12"/>
  <c r="D799" i="12"/>
  <c r="D595" i="12"/>
  <c r="D364" i="12"/>
  <c r="D99" i="12"/>
  <c r="D531" i="12"/>
  <c r="D700" i="12"/>
  <c r="D190" i="12"/>
  <c r="D553" i="12"/>
  <c r="D306" i="12"/>
  <c r="D473" i="12"/>
  <c r="D736" i="12"/>
  <c r="D257" i="12"/>
  <c r="D192" i="12"/>
  <c r="D679" i="12"/>
  <c r="D54" i="12"/>
  <c r="D193" i="12"/>
  <c r="D123" i="12"/>
  <c r="D143" i="12"/>
  <c r="D795" i="12"/>
  <c r="D471" i="12"/>
  <c r="D818" i="12"/>
  <c r="D515" i="12"/>
  <c r="D743" i="12"/>
  <c r="D308" i="12"/>
  <c r="D530" i="12"/>
  <c r="D404" i="12"/>
  <c r="D395" i="12"/>
  <c r="D214" i="12"/>
  <c r="D524" i="12"/>
  <c r="D650" i="12"/>
  <c r="D113" i="12"/>
  <c r="D652" i="12"/>
  <c r="D191" i="12"/>
  <c r="D41" i="12"/>
  <c r="D528" i="12"/>
  <c r="D597" i="12"/>
  <c r="D619" i="12"/>
  <c r="D768" i="12"/>
  <c r="D848" i="12"/>
  <c r="D317" i="12"/>
  <c r="D83" i="12"/>
  <c r="D862" i="12"/>
  <c r="D566" i="12"/>
  <c r="D42" i="12"/>
  <c r="D823" i="12"/>
  <c r="D186" i="12"/>
  <c r="D423" i="12"/>
  <c r="D282" i="12"/>
  <c r="D146" i="12"/>
  <c r="D428" i="12"/>
  <c r="D561" i="12"/>
  <c r="D372" i="12"/>
  <c r="D213" i="12"/>
  <c r="D569" i="12"/>
  <c r="D489" i="12"/>
  <c r="D651" i="12"/>
  <c r="D502" i="12"/>
  <c r="D846" i="12"/>
  <c r="D179" i="12"/>
  <c r="D835" i="12"/>
  <c r="D720" i="12"/>
  <c r="D572" i="12"/>
  <c r="D689" i="12"/>
  <c r="D427" i="12"/>
  <c r="D17" i="12"/>
  <c r="D149" i="12"/>
  <c r="D801" i="12"/>
  <c r="D75" i="12"/>
  <c r="D74" i="12"/>
  <c r="D147" i="12"/>
  <c r="D389" i="12"/>
  <c r="D824" i="12"/>
  <c r="D344" i="12"/>
  <c r="D235" i="12"/>
  <c r="D292" i="12"/>
  <c r="D633" i="12"/>
  <c r="D405" i="12"/>
  <c r="D238" i="12"/>
  <c r="D385" i="12"/>
  <c r="D142" i="12"/>
  <c r="D255" i="12"/>
  <c r="D653" i="12"/>
  <c r="D206" i="12"/>
  <c r="D856" i="12"/>
  <c r="D621" i="12"/>
  <c r="D248" i="12"/>
  <c r="D532" i="12"/>
  <c r="D838" i="12"/>
  <c r="D295" i="12"/>
  <c r="D412" i="12"/>
  <c r="D760" i="12"/>
  <c r="D857" i="12"/>
  <c r="D790" i="12"/>
  <c r="D731" i="12"/>
  <c r="D200" i="12"/>
  <c r="D85" i="12"/>
  <c r="D557" i="12"/>
  <c r="D44" i="12"/>
  <c r="D224" i="12"/>
  <c r="D839" i="12"/>
  <c r="D145" i="12"/>
  <c r="D472" i="12"/>
  <c r="D672" i="12"/>
  <c r="D406" i="12"/>
  <c r="D112" i="12"/>
  <c r="D815" i="12"/>
  <c r="D189" i="12"/>
  <c r="D156" i="12"/>
  <c r="D610" i="12"/>
  <c r="D183" i="12"/>
  <c r="D494" i="12"/>
  <c r="D104" i="12"/>
  <c r="D642" i="12"/>
  <c r="D663" i="12"/>
  <c r="D114" i="12"/>
  <c r="D78" i="12"/>
  <c r="D819" i="12"/>
  <c r="D728" i="12"/>
  <c r="B282" i="12"/>
  <c r="D376" i="12"/>
  <c r="D822" i="12"/>
  <c r="D77" i="12"/>
  <c r="D124" i="12"/>
  <c r="D686" i="12"/>
  <c r="D688" i="12"/>
  <c r="D80" i="12"/>
  <c r="D644" i="12"/>
  <c r="D665" i="12"/>
  <c r="D273" i="12"/>
  <c r="D182" i="12"/>
  <c r="D256" i="12"/>
  <c r="D316" i="12"/>
  <c r="D172" i="12"/>
  <c r="D495" i="12"/>
  <c r="D859" i="12"/>
  <c r="D110" i="12"/>
  <c r="D341" i="12"/>
  <c r="D574" i="12"/>
  <c r="D761" i="12"/>
  <c r="D288" i="12"/>
  <c r="D150" i="12"/>
  <c r="D232" i="12"/>
  <c r="D764" i="12"/>
  <c r="D153" i="12"/>
  <c r="D299" i="12"/>
  <c r="D767" i="12"/>
  <c r="D301" i="12"/>
  <c r="D580" i="12"/>
  <c r="D798" i="12"/>
  <c r="D740" i="12"/>
  <c r="D270" i="12"/>
  <c r="D828" i="12"/>
  <c r="D263" i="12"/>
  <c r="D707" i="12"/>
  <c r="D381" i="12"/>
  <c r="D739" i="12"/>
  <c r="D507" i="12"/>
  <c r="D411" i="12"/>
  <c r="D249" i="12"/>
  <c r="D309" i="12"/>
  <c r="D766" i="12"/>
  <c r="D225" i="12"/>
  <c r="D174" i="12"/>
  <c r="D336" i="12"/>
  <c r="D583" i="12"/>
  <c r="D771" i="12"/>
  <c r="D503" i="12"/>
  <c r="D464" i="12"/>
  <c r="D677" i="12"/>
  <c r="D152" i="12"/>
  <c r="D352" i="12"/>
  <c r="D155" i="12"/>
  <c r="D272" i="12"/>
  <c r="D732" i="12"/>
  <c r="D864" i="12"/>
  <c r="D675" i="12"/>
  <c r="D361" i="12"/>
  <c r="D195" i="12"/>
  <c r="D267" i="12"/>
  <c r="D615" i="12"/>
  <c r="D487" i="12"/>
  <c r="D481" i="12"/>
  <c r="D327" i="12"/>
  <c r="D283" i="12"/>
  <c r="D254" i="12"/>
  <c r="D386" i="12"/>
  <c r="D647" i="12"/>
  <c r="D800" i="12"/>
  <c r="D778" i="12"/>
  <c r="D559" i="12"/>
  <c r="D831" i="12"/>
  <c r="D836" i="12"/>
  <c r="D367" i="12"/>
  <c r="D71" i="12"/>
  <c r="D478" i="12"/>
  <c r="D834" i="12"/>
  <c r="D754" i="12"/>
  <c r="D259" i="12"/>
  <c r="D521" i="12"/>
  <c r="D540" i="12"/>
  <c r="D712" i="12"/>
  <c r="D680" i="12"/>
  <c r="D359" i="12"/>
  <c r="D769" i="12"/>
  <c r="D541" i="12"/>
  <c r="D230" i="12"/>
  <c r="D47" i="12"/>
  <c r="D360" i="12"/>
  <c r="D139" i="12"/>
  <c r="L13" i="11" a="1"/>
  <c r="L13" i="11" s="1"/>
  <c r="F16" i="9" a="1"/>
  <c r="F16" i="9" s="1"/>
  <c r="B331" i="12" l="1"/>
  <c r="L14" i="11" a="1"/>
  <c r="L14" i="11" s="1"/>
  <c r="F17" i="9" a="1"/>
  <c r="F17" i="9" s="1"/>
  <c r="B281" i="12" l="1"/>
  <c r="B568" i="12" s="1"/>
  <c r="B66" i="12" s="1"/>
  <c r="B433" i="12" s="1"/>
  <c r="B68" i="12" s="1"/>
  <c r="L15" i="11" a="1"/>
  <c r="L15" i="11" s="1"/>
  <c r="F18" i="9" a="1"/>
  <c r="F18" i="9" s="1"/>
  <c r="B116" i="12" l="1"/>
  <c r="B380" i="12" s="1"/>
  <c r="L16" i="11" a="1"/>
  <c r="L16" i="11" s="1"/>
  <c r="F19" i="9" a="1"/>
  <c r="F19" i="9" s="1"/>
  <c r="C1031" i="8" a="1"/>
  <c r="C1031" i="8" s="1"/>
  <c r="C1034" i="8" s="1" a="1"/>
  <c r="C1034" i="8" s="1"/>
  <c r="C1037" i="8" s="1" a="1"/>
  <c r="C1037" i="8" s="1"/>
  <c r="C1040" i="8" s="1" a="1"/>
  <c r="C1040" i="8" s="1"/>
  <c r="C1043" i="8" s="1" a="1"/>
  <c r="C1043" i="8" s="1"/>
  <c r="C1046" i="8" s="1" a="1"/>
  <c r="C1046" i="8" s="1"/>
  <c r="C1049" i="8" s="1" a="1"/>
  <c r="C1049" i="8" s="1"/>
  <c r="C1052" i="8" s="1" a="1"/>
  <c r="C1052" i="8" s="1"/>
  <c r="C1055" i="8" s="1" a="1"/>
  <c r="C1055" i="8" s="1"/>
  <c r="C1058" i="8" s="1" a="1"/>
  <c r="C1058" i="8" s="1"/>
  <c r="C1061" i="8" s="1" a="1"/>
  <c r="C1061" i="8" s="1"/>
  <c r="C1064" i="8" s="1" a="1"/>
  <c r="C1064" i="8" s="1"/>
  <c r="C1067" i="8" s="1" a="1"/>
  <c r="C1067" i="8" s="1"/>
  <c r="C1070" i="8" s="1" a="1"/>
  <c r="C1070" i="8" s="1"/>
  <c r="C1073" i="8" s="1" a="1"/>
  <c r="C1073" i="8" s="1"/>
  <c r="C1076" i="8" s="1" a="1"/>
  <c r="C1076" i="8" s="1"/>
  <c r="C1079" i="8" s="1" a="1"/>
  <c r="C1079" i="8" s="1"/>
  <c r="C1082" i="8" s="1" a="1"/>
  <c r="C1082" i="8" s="1"/>
  <c r="C1085" i="8" s="1" a="1"/>
  <c r="C1085" i="8" s="1"/>
  <c r="C1088" i="8" s="1" a="1"/>
  <c r="C1088" i="8" s="1"/>
  <c r="C1091" i="8" s="1" a="1"/>
  <c r="C1091" i="8" s="1"/>
  <c r="C1094" i="8" s="1" a="1"/>
  <c r="C1094" i="8" s="1"/>
  <c r="C1097" i="8" s="1" a="1"/>
  <c r="C1097" i="8" s="1"/>
  <c r="C1100" i="8" s="1" a="1"/>
  <c r="C1100" i="8" s="1"/>
  <c r="C1103" i="8" s="1" a="1"/>
  <c r="C1103" i="8" s="1"/>
  <c r="C1106" i="8" s="1" a="1"/>
  <c r="C1106" i="8" s="1"/>
  <c r="C1109" i="8" s="1" a="1"/>
  <c r="C1109" i="8" s="1"/>
  <c r="C1112" i="8" s="1" a="1"/>
  <c r="C1112" i="8" s="1"/>
  <c r="C1115" i="8" s="1" a="1"/>
  <c r="C1115" i="8" s="1"/>
  <c r="C1118" i="8" s="1" a="1"/>
  <c r="C1118" i="8" s="1"/>
  <c r="C1121" i="8" s="1" a="1"/>
  <c r="C1121" i="8" s="1"/>
  <c r="C1124" i="8" s="1" a="1"/>
  <c r="C1124" i="8" s="1"/>
  <c r="C1127" i="8" s="1" a="1"/>
  <c r="C1127" i="8" s="1"/>
  <c r="C1130" i="8" s="1" a="1"/>
  <c r="C1130" i="8" s="1"/>
  <c r="C1133" i="8" s="1" a="1"/>
  <c r="C1133" i="8" s="1"/>
  <c r="C1136" i="8" s="1" a="1"/>
  <c r="C1136" i="8" s="1"/>
  <c r="C1139" i="8" s="1" a="1"/>
  <c r="C1139" i="8" s="1"/>
  <c r="C1142" i="8" s="1" a="1"/>
  <c r="C1142" i="8" s="1"/>
  <c r="C1145" i="8" s="1" a="1"/>
  <c r="C1145" i="8" s="1"/>
  <c r="C1148" i="8" s="1" a="1"/>
  <c r="C1148" i="8" s="1"/>
  <c r="C1151" i="8" s="1" a="1"/>
  <c r="C1151" i="8" s="1"/>
  <c r="C1154" i="8" s="1" a="1"/>
  <c r="C1154" i="8" s="1"/>
  <c r="C1157" i="8" s="1" a="1"/>
  <c r="C1157" i="8" s="1"/>
  <c r="C1160" i="8" s="1" a="1"/>
  <c r="C1160" i="8" s="1"/>
  <c r="C1163" i="8" s="1" a="1"/>
  <c r="C1163" i="8" s="1"/>
  <c r="C1166" i="8" s="1" a="1"/>
  <c r="C1166" i="8" s="1"/>
  <c r="C1169" i="8" s="1" a="1"/>
  <c r="C1169" i="8" s="1"/>
  <c r="C1172" i="8" s="1" a="1"/>
  <c r="C1172" i="8" s="1"/>
  <c r="C1175" i="8" s="1" a="1"/>
  <c r="C1175" i="8" s="1"/>
  <c r="C1178" i="8" s="1" a="1"/>
  <c r="C1178" i="8" s="1"/>
  <c r="C1181" i="8" s="1" a="1"/>
  <c r="C1181" i="8" s="1"/>
  <c r="C1184" i="8" s="1" a="1"/>
  <c r="C1184" i="8" s="1"/>
  <c r="C1187" i="8" s="1" a="1"/>
  <c r="C1187" i="8" s="1"/>
  <c r="C1190" i="8" s="1" a="1"/>
  <c r="C1190" i="8" s="1"/>
  <c r="C1193" i="8" s="1" a="1"/>
  <c r="C1193" i="8" s="1"/>
  <c r="C1196" i="8" s="1" a="1"/>
  <c r="C1196" i="8" s="1"/>
  <c r="C1199" i="8" s="1" a="1"/>
  <c r="C1199" i="8" s="1"/>
  <c r="C1202" i="8" s="1" a="1"/>
  <c r="C1202" i="8" s="1"/>
  <c r="C1205" i="8" s="1" a="1"/>
  <c r="C1205" i="8" s="1"/>
  <c r="C1208" i="8" s="1" a="1"/>
  <c r="C1208" i="8" s="1"/>
  <c r="C1211" i="8" s="1" a="1"/>
  <c r="C1211" i="8" s="1"/>
  <c r="C1214" i="8" s="1" a="1"/>
  <c r="C1214" i="8" s="1"/>
  <c r="C1217" i="8" s="1" a="1"/>
  <c r="C1217" i="8" s="1"/>
  <c r="C1220" i="8" s="1" a="1"/>
  <c r="C1220" i="8" s="1"/>
  <c r="C1223" i="8" s="1" a="1"/>
  <c r="C1223" i="8" s="1"/>
  <c r="C1226" i="8" s="1" a="1"/>
  <c r="C1226" i="8" s="1"/>
  <c r="C1229" i="8" s="1" a="1"/>
  <c r="C1229" i="8" s="1"/>
  <c r="C1232" i="8" s="1" a="1"/>
  <c r="C1232" i="8" s="1"/>
  <c r="C1235" i="8" s="1" a="1"/>
  <c r="C1235" i="8" s="1"/>
  <c r="C1238" i="8" s="1" a="1"/>
  <c r="C1238" i="8" s="1"/>
  <c r="C1241" i="8" s="1" a="1"/>
  <c r="C1241" i="8" s="1"/>
  <c r="C1244" i="8" s="1" a="1"/>
  <c r="C1244" i="8" s="1"/>
  <c r="C1247" i="8" s="1" a="1"/>
  <c r="C1247" i="8" s="1"/>
  <c r="C1250" i="8" s="1" a="1"/>
  <c r="C1250" i="8" s="1"/>
  <c r="C1253" i="8" s="1" a="1"/>
  <c r="C1253" i="8" s="1"/>
  <c r="C1256" i="8" s="1" a="1"/>
  <c r="C1256" i="8" s="1"/>
  <c r="C1259" i="8" s="1" a="1"/>
  <c r="C1259" i="8" s="1"/>
  <c r="C1262" i="8" s="1" a="1"/>
  <c r="C1262" i="8" s="1"/>
  <c r="C1265" i="8" s="1" a="1"/>
  <c r="C1265" i="8" s="1"/>
  <c r="C1268" i="8" s="1" a="1"/>
  <c r="C1268" i="8" s="1"/>
  <c r="C1271" i="8" s="1" a="1"/>
  <c r="C1271" i="8" s="1"/>
  <c r="C1274" i="8" s="1" a="1"/>
  <c r="C1274" i="8" s="1"/>
  <c r="C1277" i="8" s="1" a="1"/>
  <c r="C1277" i="8" s="1"/>
  <c r="C1280" i="8" s="1" a="1"/>
  <c r="C1280" i="8" s="1"/>
  <c r="C1283" i="8" s="1" a="1"/>
  <c r="C1283" i="8" s="1"/>
  <c r="C1286" i="8" s="1" a="1"/>
  <c r="C1286" i="8" s="1"/>
  <c r="C1289" i="8" s="1" a="1"/>
  <c r="C1289" i="8" s="1"/>
  <c r="C1292" i="8" s="1" a="1"/>
  <c r="C1292" i="8" s="1"/>
  <c r="C1295" i="8" s="1" a="1"/>
  <c r="C1295" i="8" s="1"/>
  <c r="C1298" i="8" s="1" a="1"/>
  <c r="C1298" i="8" s="1"/>
  <c r="C1301" i="8" s="1" a="1"/>
  <c r="C1301" i="8" s="1"/>
  <c r="C1304" i="8" s="1" a="1"/>
  <c r="C1304" i="8" s="1"/>
  <c r="C1307" i="8" s="1" a="1"/>
  <c r="C1307" i="8" s="1"/>
  <c r="C1310" i="8" s="1" a="1"/>
  <c r="C1310" i="8" s="1"/>
  <c r="C1313" i="8" s="1" a="1"/>
  <c r="C1313" i="8" s="1"/>
  <c r="C1316" i="8" s="1" a="1"/>
  <c r="C1316" i="8" s="1"/>
  <c r="C1319" i="8" s="1" a="1"/>
  <c r="C1319" i="8" s="1"/>
  <c r="C1322" i="8" s="1" a="1"/>
  <c r="C1322" i="8" s="1"/>
  <c r="C1325" i="8" s="1" a="1"/>
  <c r="C1325" i="8" s="1"/>
  <c r="C1328" i="8" s="1" a="1"/>
  <c r="C1328" i="8" s="1"/>
  <c r="C1331" i="8" s="1" a="1"/>
  <c r="C1331" i="8" s="1"/>
  <c r="C1334" i="8" s="1" a="1"/>
  <c r="C1334" i="8" s="1"/>
  <c r="C1337" i="8" s="1" a="1"/>
  <c r="C1337" i="8" s="1"/>
  <c r="C1340" i="8" s="1" a="1"/>
  <c r="C1340" i="8" s="1"/>
  <c r="C1343" i="8" s="1" a="1"/>
  <c r="C1343" i="8" s="1"/>
  <c r="C1346" i="8" s="1" a="1"/>
  <c r="C1346" i="8" s="1"/>
  <c r="C1349" i="8" s="1" a="1"/>
  <c r="C1349" i="8" s="1"/>
  <c r="C1352" i="8" s="1" a="1"/>
  <c r="C1352" i="8" s="1"/>
  <c r="C1355" i="8" s="1" a="1"/>
  <c r="C1355" i="8" s="1"/>
  <c r="C1358" i="8" s="1" a="1"/>
  <c r="C1358" i="8" s="1"/>
  <c r="C696" i="8" a="1"/>
  <c r="C696" i="8" s="1"/>
  <c r="C699" i="8" s="1" a="1"/>
  <c r="C699" i="8" s="1"/>
  <c r="C702" i="8" s="1" a="1"/>
  <c r="C702" i="8" s="1"/>
  <c r="C705" i="8" s="1" a="1"/>
  <c r="C705" i="8" s="1"/>
  <c r="C708" i="8" s="1" a="1"/>
  <c r="C708" i="8" s="1"/>
  <c r="C711" i="8" s="1" a="1"/>
  <c r="C711" i="8" s="1"/>
  <c r="C714" i="8" s="1" a="1"/>
  <c r="C714" i="8" s="1"/>
  <c r="C717" i="8" s="1" a="1"/>
  <c r="C717" i="8" s="1"/>
  <c r="C720" i="8" s="1" a="1"/>
  <c r="C720" i="8" s="1"/>
  <c r="C723" i="8" s="1" a="1"/>
  <c r="C723" i="8" s="1"/>
  <c r="C726" i="8" s="1" a="1"/>
  <c r="C726" i="8" s="1"/>
  <c r="C729" i="8" s="1" a="1"/>
  <c r="C729" i="8" s="1"/>
  <c r="C732" i="8" s="1" a="1"/>
  <c r="C732" i="8" s="1"/>
  <c r="C735" i="8" s="1" a="1"/>
  <c r="C735" i="8" s="1"/>
  <c r="C738" i="8" s="1" a="1"/>
  <c r="C738" i="8" s="1"/>
  <c r="C741" i="8" s="1" a="1"/>
  <c r="C741" i="8" s="1"/>
  <c r="C744" i="8" s="1" a="1"/>
  <c r="C744" i="8" s="1"/>
  <c r="C747" i="8" s="1" a="1"/>
  <c r="C747" i="8" s="1"/>
  <c r="C750" i="8" s="1" a="1"/>
  <c r="C750" i="8" s="1"/>
  <c r="C753" i="8" s="1" a="1"/>
  <c r="C753" i="8" s="1"/>
  <c r="C756" i="8" s="1" a="1"/>
  <c r="C756" i="8" s="1"/>
  <c r="C759" i="8" s="1" a="1"/>
  <c r="C759" i="8" s="1"/>
  <c r="C762" i="8" s="1" a="1"/>
  <c r="C762" i="8" s="1"/>
  <c r="C765" i="8" s="1" a="1"/>
  <c r="C765" i="8" s="1"/>
  <c r="C768" i="8" s="1" a="1"/>
  <c r="C768" i="8" s="1"/>
  <c r="C771" i="8" s="1" a="1"/>
  <c r="C771" i="8" s="1"/>
  <c r="C774" i="8" s="1" a="1"/>
  <c r="C774" i="8" s="1"/>
  <c r="C777" i="8" s="1" a="1"/>
  <c r="C777" i="8" s="1"/>
  <c r="C780" i="8" s="1" a="1"/>
  <c r="C780" i="8" s="1"/>
  <c r="C783" i="8" s="1" a="1"/>
  <c r="C783" i="8" s="1"/>
  <c r="C786" i="8" s="1" a="1"/>
  <c r="C786" i="8" s="1"/>
  <c r="C789" i="8" s="1" a="1"/>
  <c r="C789" i="8" s="1"/>
  <c r="C792" i="8" s="1" a="1"/>
  <c r="C792" i="8" s="1"/>
  <c r="C795" i="8" s="1" a="1"/>
  <c r="C795" i="8" s="1"/>
  <c r="C798" i="8" s="1" a="1"/>
  <c r="C798" i="8" s="1"/>
  <c r="C801" i="8" s="1" a="1"/>
  <c r="C801" i="8" s="1"/>
  <c r="C804" i="8" s="1" a="1"/>
  <c r="C804" i="8" s="1"/>
  <c r="C807" i="8" s="1" a="1"/>
  <c r="C807" i="8" s="1"/>
  <c r="C810" i="8" s="1" a="1"/>
  <c r="C810" i="8" s="1"/>
  <c r="C813" i="8" s="1" a="1"/>
  <c r="C813" i="8" s="1"/>
  <c r="C816" i="8" s="1" a="1"/>
  <c r="C816" i="8" s="1"/>
  <c r="C819" i="8" s="1" a="1"/>
  <c r="C819" i="8" s="1"/>
  <c r="C822" i="8" s="1" a="1"/>
  <c r="C822" i="8" s="1"/>
  <c r="C825" i="8" s="1" a="1"/>
  <c r="C825" i="8" s="1"/>
  <c r="C828" i="8" s="1" a="1"/>
  <c r="C828" i="8" s="1"/>
  <c r="C831" i="8" s="1" a="1"/>
  <c r="C831" i="8" s="1"/>
  <c r="C834" i="8" s="1" a="1"/>
  <c r="C834" i="8" s="1"/>
  <c r="C837" i="8" s="1" a="1"/>
  <c r="C837" i="8" s="1"/>
  <c r="C840" i="8" s="1" a="1"/>
  <c r="C840" i="8" s="1"/>
  <c r="C843" i="8" s="1" a="1"/>
  <c r="C843" i="8" s="1"/>
  <c r="C846" i="8" s="1" a="1"/>
  <c r="C846" i="8" s="1"/>
  <c r="C849" i="8" s="1" a="1"/>
  <c r="C849" i="8" s="1"/>
  <c r="C852" i="8" s="1" a="1"/>
  <c r="C852" i="8" s="1"/>
  <c r="C855" i="8" s="1" a="1"/>
  <c r="C855" i="8" s="1"/>
  <c r="C858" i="8" s="1" a="1"/>
  <c r="C858" i="8" s="1"/>
  <c r="C861" i="8" s="1" a="1"/>
  <c r="C861" i="8" s="1"/>
  <c r="C864" i="8" s="1" a="1"/>
  <c r="C864" i="8" s="1"/>
  <c r="C867" i="8" s="1" a="1"/>
  <c r="C867" i="8" s="1"/>
  <c r="C870" i="8" s="1" a="1"/>
  <c r="C870" i="8" s="1"/>
  <c r="C873" i="8" s="1" a="1"/>
  <c r="C873" i="8" s="1"/>
  <c r="C876" i="8" s="1" a="1"/>
  <c r="C876" i="8" s="1"/>
  <c r="C879" i="8" s="1" a="1"/>
  <c r="C879" i="8" s="1"/>
  <c r="C882" i="8" s="1" a="1"/>
  <c r="C882" i="8" s="1"/>
  <c r="C885" i="8" s="1" a="1"/>
  <c r="C885" i="8" s="1"/>
  <c r="C888" i="8" s="1" a="1"/>
  <c r="C888" i="8" s="1"/>
  <c r="C891" i="8" s="1" a="1"/>
  <c r="C891" i="8" s="1"/>
  <c r="C894" i="8" s="1" a="1"/>
  <c r="C894" i="8" s="1"/>
  <c r="C897" i="8" s="1" a="1"/>
  <c r="C897" i="8" s="1"/>
  <c r="C900" i="8" s="1" a="1"/>
  <c r="C900" i="8" s="1"/>
  <c r="C903" i="8" s="1" a="1"/>
  <c r="C903" i="8" s="1"/>
  <c r="C906" i="8" s="1" a="1"/>
  <c r="C906" i="8" s="1"/>
  <c r="C909" i="8" s="1" a="1"/>
  <c r="C909" i="8" s="1"/>
  <c r="C912" i="8" s="1" a="1"/>
  <c r="C912" i="8" s="1"/>
  <c r="C915" i="8" s="1" a="1"/>
  <c r="C915" i="8" s="1"/>
  <c r="C918" i="8" s="1" a="1"/>
  <c r="C918" i="8" s="1"/>
  <c r="C921" i="8" s="1" a="1"/>
  <c r="C921" i="8" s="1"/>
  <c r="C924" i="8" s="1" a="1"/>
  <c r="C924" i="8" s="1"/>
  <c r="C927" i="8" s="1" a="1"/>
  <c r="C927" i="8" s="1"/>
  <c r="C930" i="8" s="1" a="1"/>
  <c r="C930" i="8" s="1"/>
  <c r="C933" i="8" s="1" a="1"/>
  <c r="C933" i="8" s="1"/>
  <c r="C936" i="8" s="1" a="1"/>
  <c r="C936" i="8" s="1"/>
  <c r="C939" i="8" s="1" a="1"/>
  <c r="C939" i="8" s="1"/>
  <c r="C942" i="8" s="1" a="1"/>
  <c r="C942" i="8" s="1"/>
  <c r="C945" i="8" s="1" a="1"/>
  <c r="C945" i="8" s="1"/>
  <c r="C948" i="8" s="1" a="1"/>
  <c r="C948" i="8" s="1"/>
  <c r="C951" i="8" s="1" a="1"/>
  <c r="C951" i="8" s="1"/>
  <c r="C954" i="8" s="1" a="1"/>
  <c r="C954" i="8" s="1"/>
  <c r="C957" i="8" s="1" a="1"/>
  <c r="C957" i="8" s="1"/>
  <c r="C960" i="8" s="1" a="1"/>
  <c r="C960" i="8" s="1"/>
  <c r="C963" i="8" s="1" a="1"/>
  <c r="C963" i="8" s="1"/>
  <c r="C966" i="8" s="1" a="1"/>
  <c r="C966" i="8" s="1"/>
  <c r="C969" i="8" s="1" a="1"/>
  <c r="C969" i="8" s="1"/>
  <c r="C972" i="8" s="1" a="1"/>
  <c r="C972" i="8" s="1"/>
  <c r="C975" i="8" s="1" a="1"/>
  <c r="C975" i="8" s="1"/>
  <c r="C978" i="8" s="1" a="1"/>
  <c r="C978" i="8" s="1"/>
  <c r="C981" i="8" s="1" a="1"/>
  <c r="C981" i="8" s="1"/>
  <c r="C984" i="8" s="1" a="1"/>
  <c r="C984" i="8" s="1"/>
  <c r="C987" i="8" s="1" a="1"/>
  <c r="C987" i="8" s="1"/>
  <c r="C990" i="8" s="1" a="1"/>
  <c r="C990" i="8" s="1"/>
  <c r="C993" i="8" s="1" a="1"/>
  <c r="C993" i="8" s="1"/>
  <c r="C996" i="8" s="1" a="1"/>
  <c r="C996" i="8" s="1"/>
  <c r="C999" i="8" s="1" a="1"/>
  <c r="C999" i="8" s="1"/>
  <c r="C1002" i="8" s="1" a="1"/>
  <c r="C1002" i="8" s="1"/>
  <c r="C1005" i="8" s="1" a="1"/>
  <c r="C1005" i="8" s="1"/>
  <c r="C1008" i="8" s="1" a="1"/>
  <c r="C1008" i="8" s="1"/>
  <c r="C1011" i="8" s="1" a="1"/>
  <c r="C1011" i="8" s="1"/>
  <c r="C1014" i="8" s="1" a="1"/>
  <c r="C1014" i="8" s="1"/>
  <c r="C1017" i="8" s="1" a="1"/>
  <c r="C1017" i="8" s="1"/>
  <c r="C1020" i="8" s="1" a="1"/>
  <c r="C1020" i="8" s="1"/>
  <c r="C1023" i="8" s="1" a="1"/>
  <c r="C1023" i="8" s="1"/>
  <c r="B277" i="12" l="1"/>
  <c r="L17" i="11" a="1"/>
  <c r="L17" i="11" s="1"/>
  <c r="F20" i="9" a="1"/>
  <c r="F20" i="9" s="1"/>
  <c r="C361" i="8" a="1"/>
  <c r="C361" i="8" s="1"/>
  <c r="C364" i="8" s="1" a="1"/>
  <c r="C364" i="8" s="1"/>
  <c r="C367" i="8" s="1" a="1"/>
  <c r="C367" i="8" s="1"/>
  <c r="C370" i="8" s="1" a="1"/>
  <c r="C370" i="8" s="1"/>
  <c r="C373" i="8" s="1" a="1"/>
  <c r="C373" i="8" s="1"/>
  <c r="C376" i="8" s="1" a="1"/>
  <c r="C376" i="8" s="1"/>
  <c r="C379" i="8" s="1" a="1"/>
  <c r="C379" i="8" s="1"/>
  <c r="C382" i="8" s="1" a="1"/>
  <c r="C382" i="8" s="1"/>
  <c r="C385" i="8" s="1" a="1"/>
  <c r="C385" i="8" s="1"/>
  <c r="C388" i="8" s="1" a="1"/>
  <c r="C388" i="8" s="1"/>
  <c r="C391" i="8" s="1" a="1"/>
  <c r="C391" i="8" s="1"/>
  <c r="C394" i="8" s="1" a="1"/>
  <c r="C394" i="8" s="1"/>
  <c r="C397" i="8" s="1" a="1"/>
  <c r="C397" i="8" s="1"/>
  <c r="C400" i="8" s="1" a="1"/>
  <c r="C400" i="8" s="1"/>
  <c r="C403" i="8" s="1" a="1"/>
  <c r="C403" i="8" s="1"/>
  <c r="C406" i="8" s="1" a="1"/>
  <c r="C406" i="8" s="1"/>
  <c r="C409" i="8" s="1" a="1"/>
  <c r="C409" i="8" s="1"/>
  <c r="C412" i="8" s="1" a="1"/>
  <c r="C412" i="8" s="1"/>
  <c r="C415" i="8" s="1" a="1"/>
  <c r="C415" i="8" s="1"/>
  <c r="C418" i="8" s="1" a="1"/>
  <c r="C418" i="8" s="1"/>
  <c r="C421" i="8" s="1" a="1"/>
  <c r="C421" i="8" s="1"/>
  <c r="C424" i="8" s="1" a="1"/>
  <c r="C424" i="8" s="1"/>
  <c r="C427" i="8" s="1" a="1"/>
  <c r="C427" i="8" s="1"/>
  <c r="C430" i="8" s="1" a="1"/>
  <c r="C430" i="8" s="1"/>
  <c r="C433" i="8" s="1" a="1"/>
  <c r="C433" i="8" s="1"/>
  <c r="C436" i="8" s="1" a="1"/>
  <c r="C436" i="8" s="1"/>
  <c r="C439" i="8" s="1" a="1"/>
  <c r="C439" i="8" s="1"/>
  <c r="C442" i="8" s="1" a="1"/>
  <c r="C442" i="8" s="1"/>
  <c r="C445" i="8" s="1" a="1"/>
  <c r="C445" i="8" s="1"/>
  <c r="C448" i="8" s="1" a="1"/>
  <c r="C448" i="8" s="1"/>
  <c r="C451" i="8" s="1" a="1"/>
  <c r="C451" i="8" s="1"/>
  <c r="C454" i="8" s="1" a="1"/>
  <c r="C454" i="8" s="1"/>
  <c r="C457" i="8" s="1" a="1"/>
  <c r="C457" i="8" s="1"/>
  <c r="C460" i="8" s="1" a="1"/>
  <c r="C460" i="8" s="1"/>
  <c r="C463" i="8" s="1" a="1"/>
  <c r="C463" i="8" s="1"/>
  <c r="C466" i="8" s="1" a="1"/>
  <c r="C466" i="8" s="1"/>
  <c r="C469" i="8" s="1" a="1"/>
  <c r="C469" i="8" s="1"/>
  <c r="C472" i="8" s="1" a="1"/>
  <c r="C472" i="8" s="1"/>
  <c r="C475" i="8" s="1" a="1"/>
  <c r="C475" i="8" s="1"/>
  <c r="C478" i="8" s="1" a="1"/>
  <c r="C478" i="8" s="1"/>
  <c r="C481" i="8" s="1" a="1"/>
  <c r="C481" i="8" s="1"/>
  <c r="C484" i="8" s="1" a="1"/>
  <c r="C484" i="8" s="1"/>
  <c r="C487" i="8" s="1" a="1"/>
  <c r="C487" i="8" s="1"/>
  <c r="C490" i="8" s="1" a="1"/>
  <c r="C490" i="8" s="1"/>
  <c r="C493" i="8" s="1" a="1"/>
  <c r="C493" i="8" s="1"/>
  <c r="C496" i="8" s="1" a="1"/>
  <c r="C496" i="8" s="1"/>
  <c r="C499" i="8" s="1" a="1"/>
  <c r="C499" i="8" s="1"/>
  <c r="C502" i="8" s="1" a="1"/>
  <c r="C502" i="8" s="1"/>
  <c r="C505" i="8" s="1" a="1"/>
  <c r="C505" i="8" s="1"/>
  <c r="C508" i="8" s="1" a="1"/>
  <c r="C508" i="8" s="1"/>
  <c r="C511" i="8" s="1" a="1"/>
  <c r="C511" i="8" s="1"/>
  <c r="C514" i="8" s="1" a="1"/>
  <c r="C514" i="8" s="1"/>
  <c r="C517" i="8" s="1" a="1"/>
  <c r="C517" i="8" s="1"/>
  <c r="C520" i="8" s="1" a="1"/>
  <c r="C520" i="8" s="1"/>
  <c r="C523" i="8" s="1" a="1"/>
  <c r="C523" i="8" s="1"/>
  <c r="C526" i="8" s="1" a="1"/>
  <c r="C526" i="8" s="1"/>
  <c r="C529" i="8" s="1" a="1"/>
  <c r="C529" i="8" s="1"/>
  <c r="C532" i="8" s="1" a="1"/>
  <c r="C532" i="8" s="1"/>
  <c r="C535" i="8" s="1" a="1"/>
  <c r="C535" i="8" s="1"/>
  <c r="C538" i="8" s="1" a="1"/>
  <c r="C538" i="8" s="1"/>
  <c r="C541" i="8" s="1" a="1"/>
  <c r="C541" i="8" s="1"/>
  <c r="C544" i="8" s="1" a="1"/>
  <c r="C544" i="8" s="1"/>
  <c r="C547" i="8" s="1" a="1"/>
  <c r="C547" i="8" s="1"/>
  <c r="C550" i="8" s="1" a="1"/>
  <c r="C550" i="8" s="1"/>
  <c r="C553" i="8" s="1" a="1"/>
  <c r="C553" i="8" s="1"/>
  <c r="C556" i="8" s="1" a="1"/>
  <c r="C556" i="8" s="1"/>
  <c r="C559" i="8" s="1" a="1"/>
  <c r="C559" i="8" s="1"/>
  <c r="C562" i="8" s="1" a="1"/>
  <c r="C562" i="8" s="1"/>
  <c r="C565" i="8" s="1" a="1"/>
  <c r="C565" i="8" s="1"/>
  <c r="C568" i="8" s="1" a="1"/>
  <c r="C568" i="8" s="1"/>
  <c r="C571" i="8" s="1" a="1"/>
  <c r="C571" i="8" s="1"/>
  <c r="C574" i="8" s="1" a="1"/>
  <c r="C574" i="8" s="1"/>
  <c r="C577" i="8" s="1" a="1"/>
  <c r="C577" i="8" s="1"/>
  <c r="C580" i="8" s="1" a="1"/>
  <c r="C580" i="8" s="1"/>
  <c r="C583" i="8" s="1" a="1"/>
  <c r="C583" i="8" s="1"/>
  <c r="C586" i="8" s="1" a="1"/>
  <c r="C586" i="8" s="1"/>
  <c r="C589" i="8" s="1" a="1"/>
  <c r="C589" i="8" s="1"/>
  <c r="C592" i="8" s="1" a="1"/>
  <c r="C592" i="8" s="1"/>
  <c r="C595" i="8" s="1" a="1"/>
  <c r="C595" i="8" s="1"/>
  <c r="C598" i="8" s="1" a="1"/>
  <c r="C598" i="8" s="1"/>
  <c r="C601" i="8" s="1" a="1"/>
  <c r="C601" i="8" s="1"/>
  <c r="C604" i="8" s="1" a="1"/>
  <c r="C604" i="8" s="1"/>
  <c r="C607" i="8" s="1" a="1"/>
  <c r="C607" i="8" s="1"/>
  <c r="C610" i="8" s="1" a="1"/>
  <c r="C610" i="8" s="1"/>
  <c r="C613" i="8" s="1" a="1"/>
  <c r="C613" i="8" s="1"/>
  <c r="C616" i="8" s="1" a="1"/>
  <c r="C616" i="8" s="1"/>
  <c r="C619" i="8" s="1" a="1"/>
  <c r="C619" i="8" s="1"/>
  <c r="C622" i="8" s="1" a="1"/>
  <c r="C622" i="8" s="1"/>
  <c r="C625" i="8" s="1" a="1"/>
  <c r="C625" i="8" s="1"/>
  <c r="C628" i="8" s="1" a="1"/>
  <c r="C628" i="8" s="1"/>
  <c r="C631" i="8" s="1" a="1"/>
  <c r="C631" i="8" s="1"/>
  <c r="C634" i="8" s="1" a="1"/>
  <c r="C634" i="8" s="1"/>
  <c r="C637" i="8" s="1" a="1"/>
  <c r="C637" i="8" s="1"/>
  <c r="C640" i="8" s="1" a="1"/>
  <c r="C640" i="8" s="1"/>
  <c r="C643" i="8" s="1" a="1"/>
  <c r="C643" i="8" s="1"/>
  <c r="C646" i="8" s="1" a="1"/>
  <c r="C646" i="8" s="1"/>
  <c r="C649" i="8" s="1" a="1"/>
  <c r="C649" i="8" s="1"/>
  <c r="C652" i="8" s="1" a="1"/>
  <c r="C652" i="8" s="1"/>
  <c r="C655" i="8" s="1" a="1"/>
  <c r="C655" i="8" s="1"/>
  <c r="C658" i="8" s="1" a="1"/>
  <c r="C658" i="8" s="1"/>
  <c r="C661" i="8" s="1" a="1"/>
  <c r="C661" i="8" s="1"/>
  <c r="C664" i="8" s="1" a="1"/>
  <c r="C664" i="8" s="1"/>
  <c r="C667" i="8" s="1" a="1"/>
  <c r="C667" i="8" s="1"/>
  <c r="C670" i="8" s="1" a="1"/>
  <c r="C670" i="8" s="1"/>
  <c r="C673" i="8" s="1" a="1"/>
  <c r="C673" i="8" s="1"/>
  <c r="C676" i="8" s="1" a="1"/>
  <c r="C676" i="8" s="1"/>
  <c r="C679" i="8" s="1" a="1"/>
  <c r="C679" i="8" s="1"/>
  <c r="C682" i="8" s="1" a="1"/>
  <c r="C682" i="8" s="1"/>
  <c r="C685" i="8" s="1" a="1"/>
  <c r="C685" i="8" s="1"/>
  <c r="C688" i="8" s="1" a="1"/>
  <c r="C688" i="8" s="1"/>
  <c r="C3" i="8"/>
  <c r="L18" i="11" l="1" a="1"/>
  <c r="L18" i="11" s="1"/>
  <c r="F21" i="9" a="1"/>
  <c r="F21" i="9" s="1"/>
  <c r="L19" i="11" l="1" a="1"/>
  <c r="L19" i="11" s="1"/>
  <c r="F22" i="9" a="1"/>
  <c r="F22" i="9" s="1"/>
  <c r="L20" i="11" l="1" a="1"/>
  <c r="L20" i="11" s="1"/>
  <c r="F23" i="9" a="1"/>
  <c r="F23" i="9" s="1"/>
  <c r="L21" i="11" l="1" a="1"/>
  <c r="L21" i="11" s="1"/>
  <c r="F24" i="9" a="1"/>
  <c r="F24" i="9" s="1"/>
  <c r="L22" i="11" l="1" a="1"/>
  <c r="L22" i="11" s="1"/>
  <c r="L23" i="11" s="1" a="1"/>
  <c r="L23" i="11" s="1"/>
  <c r="L24" i="11" s="1" a="1"/>
  <c r="L24" i="11" s="1"/>
  <c r="L25" i="11" s="1" a="1"/>
  <c r="L25" i="11" s="1"/>
  <c r="L26" i="11" s="1" a="1"/>
  <c r="L26" i="11" s="1"/>
  <c r="L27" i="11" s="1" a="1"/>
  <c r="L27" i="11" s="1"/>
  <c r="L28" i="11" s="1" a="1"/>
  <c r="L28" i="11" s="1"/>
  <c r="L29" i="11" s="1" a="1"/>
  <c r="L29" i="11" s="1"/>
  <c r="L30" i="11" s="1" a="1"/>
  <c r="L30" i="11" s="1"/>
  <c r="L31" i="11" s="1" a="1"/>
  <c r="L31" i="11" s="1"/>
  <c r="L32" i="11" s="1" a="1"/>
  <c r="L32" i="11" s="1"/>
  <c r="L33" i="11" s="1" a="1"/>
  <c r="L33" i="11" s="1"/>
  <c r="L34" i="11" s="1" a="1"/>
  <c r="L34" i="11" s="1"/>
  <c r="L35" i="11" s="1" a="1"/>
  <c r="L35" i="11" s="1"/>
  <c r="L36" i="11" s="1" a="1"/>
  <c r="L36" i="11" s="1"/>
  <c r="L37" i="11" s="1" a="1"/>
  <c r="L37" i="11" s="1"/>
  <c r="L38" i="11" s="1" a="1"/>
  <c r="L38" i="11" s="1"/>
  <c r="L39" i="11" s="1" a="1"/>
  <c r="L39" i="11" s="1"/>
  <c r="L40" i="11" s="1" a="1"/>
  <c r="L40" i="11" s="1"/>
  <c r="L41" i="11" s="1" a="1"/>
  <c r="L41" i="11" s="1"/>
  <c r="L42" i="11" s="1" a="1"/>
  <c r="L42" i="11" s="1"/>
  <c r="L43" i="11" s="1" a="1"/>
  <c r="L43" i="11" s="1"/>
  <c r="L44" i="11" s="1" a="1"/>
  <c r="L44" i="11" s="1"/>
  <c r="L45" i="11" s="1" a="1"/>
  <c r="L45" i="11" s="1"/>
  <c r="L46" i="11" s="1" a="1"/>
  <c r="L46" i="11" s="1"/>
  <c r="L47" i="11" s="1" a="1"/>
  <c r="L47" i="11" s="1"/>
  <c r="L48" i="11" s="1" a="1"/>
  <c r="L48" i="11" s="1"/>
  <c r="L49" i="11" s="1" a="1"/>
  <c r="L49" i="11" s="1"/>
  <c r="L50" i="11" s="1" a="1"/>
  <c r="L50" i="11" s="1"/>
  <c r="L51" i="11" s="1" a="1"/>
  <c r="L51" i="11" s="1"/>
  <c r="L52" i="11" s="1" a="1"/>
  <c r="L52" i="11" s="1"/>
  <c r="L53" i="11" s="1" a="1"/>
  <c r="L53" i="11" s="1"/>
  <c r="L54" i="11" s="1" a="1"/>
  <c r="L54" i="11" s="1"/>
  <c r="L55" i="11" s="1" a="1"/>
  <c r="L55" i="11" s="1"/>
  <c r="L56" i="11" s="1" a="1"/>
  <c r="L56" i="11" s="1"/>
  <c r="L57" i="11" s="1" a="1"/>
  <c r="L57" i="11" s="1"/>
  <c r="L58" i="11" s="1" a="1"/>
  <c r="L58" i="11" s="1"/>
  <c r="L59" i="11" s="1" a="1"/>
  <c r="L59" i="11" s="1"/>
  <c r="L60" i="11" s="1" a="1"/>
  <c r="L60" i="11" s="1"/>
  <c r="L61" i="11" s="1" a="1"/>
  <c r="L61" i="11" s="1"/>
  <c r="L62" i="11" s="1" a="1"/>
  <c r="L62" i="11" s="1"/>
  <c r="L63" i="11" s="1" a="1"/>
  <c r="L63" i="11" s="1"/>
  <c r="L64" i="11" s="1" a="1"/>
  <c r="L64" i="11" s="1"/>
  <c r="L65" i="11" s="1" a="1"/>
  <c r="L65" i="11" s="1"/>
  <c r="L66" i="11" s="1" a="1"/>
  <c r="L66" i="11" s="1"/>
  <c r="F24" i="12" a="1"/>
  <c r="F24" i="12" s="1"/>
  <c r="F731" i="12" a="1"/>
  <c r="F731" i="12" s="1"/>
  <c r="F712" i="12" a="1"/>
  <c r="F712" i="12" s="1"/>
  <c r="F740" i="12" a="1"/>
  <c r="F740" i="12" s="1"/>
  <c r="E340" i="12"/>
  <c r="F25" i="9" a="1"/>
  <c r="F25" i="9" s="1"/>
  <c r="L67" i="11" l="1" a="1"/>
  <c r="L67" i="11" s="1"/>
  <c r="L68" i="11" s="1" a="1"/>
  <c r="L68" i="11" s="1"/>
  <c r="L69" i="11" s="1" a="1"/>
  <c r="L69" i="11" s="1"/>
  <c r="L70" i="11" s="1" a="1"/>
  <c r="L70" i="11" s="1"/>
  <c r="L71" i="11" s="1" a="1"/>
  <c r="L71" i="11" s="1"/>
  <c r="L72" i="11" s="1" a="1"/>
  <c r="L72" i="11" s="1"/>
  <c r="L73" i="11" s="1" a="1"/>
  <c r="L73" i="11" s="1"/>
  <c r="L74" i="11" s="1" a="1"/>
  <c r="L74" i="11" s="1"/>
  <c r="L75" i="11" s="1" a="1"/>
  <c r="L75" i="11" s="1"/>
  <c r="L76" i="11" s="1" a="1"/>
  <c r="L76" i="11" s="1"/>
  <c r="L77" i="11" s="1" a="1"/>
  <c r="L77" i="11" s="1"/>
  <c r="L78" i="11" s="1" a="1"/>
  <c r="L78" i="11" s="1"/>
  <c r="L79" i="11" s="1" a="1"/>
  <c r="L79" i="11" s="1"/>
  <c r="L80" i="11" s="1" a="1"/>
  <c r="L80" i="11" s="1"/>
  <c r="L81" i="11" s="1" a="1"/>
  <c r="L81" i="11" s="1"/>
  <c r="L82" i="11" s="1" a="1"/>
  <c r="L82" i="11" s="1"/>
  <c r="L83" i="11" s="1" a="1"/>
  <c r="L83" i="11" s="1"/>
  <c r="L84" i="11" s="1" a="1"/>
  <c r="L84" i="11" s="1"/>
  <c r="L85" i="11" s="1" a="1"/>
  <c r="L85" i="11" s="1"/>
  <c r="L86" i="11" s="1" a="1"/>
  <c r="L86" i="11" s="1"/>
  <c r="L87" i="11" s="1" a="1"/>
  <c r="L87" i="11" s="1"/>
  <c r="L88" i="11" s="1" a="1"/>
  <c r="L88" i="11" s="1"/>
  <c r="L89" i="11" s="1" a="1"/>
  <c r="L89" i="11" s="1"/>
  <c r="L90" i="11" s="1" a="1"/>
  <c r="L90" i="11" s="1"/>
  <c r="L91" i="11" s="1" a="1"/>
  <c r="L91" i="11" s="1"/>
  <c r="L92" i="11" s="1" a="1"/>
  <c r="L92" i="11" s="1"/>
  <c r="L93" i="11" s="1" a="1"/>
  <c r="L93" i="11" s="1"/>
  <c r="L94" i="11" s="1" a="1"/>
  <c r="L94" i="11" s="1"/>
  <c r="L95" i="11" s="1" a="1"/>
  <c r="L95" i="11" s="1"/>
  <c r="L96" i="11" s="1" a="1"/>
  <c r="L96" i="11" s="1"/>
  <c r="L97" i="11" s="1" a="1"/>
  <c r="L97" i="11" s="1"/>
  <c r="L98" i="11" s="1" a="1"/>
  <c r="L98" i="11" s="1"/>
  <c r="L99" i="11" s="1" a="1"/>
  <c r="L99" i="11" s="1"/>
  <c r="L100" i="11" s="1" a="1"/>
  <c r="L100" i="11" s="1"/>
  <c r="L101" i="11" s="1" a="1"/>
  <c r="L101" i="11" s="1"/>
  <c r="L102" i="11" s="1" a="1"/>
  <c r="L102" i="11" s="1"/>
  <c r="L103" i="11" s="1" a="1"/>
  <c r="L103" i="11" s="1"/>
  <c r="L104" i="11" s="1" a="1"/>
  <c r="L104" i="11" s="1"/>
  <c r="L105" i="11" s="1" a="1"/>
  <c r="L105" i="11" s="1"/>
  <c r="L106" i="11" s="1" a="1"/>
  <c r="L106" i="11" s="1"/>
  <c r="L107" i="11" s="1" a="1"/>
  <c r="L107" i="11" s="1"/>
  <c r="L108" i="11" s="1" a="1"/>
  <c r="L108" i="11" s="1"/>
  <c r="L109" i="11" s="1" a="1"/>
  <c r="L109" i="11" s="1"/>
  <c r="L110" i="11" s="1" a="1"/>
  <c r="L110" i="11" s="1"/>
  <c r="L111" i="11" s="1" a="1"/>
  <c r="L111" i="11" s="1"/>
  <c r="L112" i="11" s="1" a="1"/>
  <c r="L112" i="11" s="1"/>
  <c r="L113" i="11" s="1" a="1"/>
  <c r="L113" i="11" s="1"/>
  <c r="L114" i="11" s="1" a="1"/>
  <c r="L114" i="11" s="1"/>
  <c r="L115" i="11" s="1" a="1"/>
  <c r="L115" i="11" s="1"/>
  <c r="L116" i="11" s="1" a="1"/>
  <c r="L116" i="11" s="1"/>
  <c r="L117" i="11" s="1" a="1"/>
  <c r="L117" i="11" s="1"/>
  <c r="L118" i="11" s="1" a="1"/>
  <c r="L118" i="11" s="1"/>
  <c r="L119" i="11" s="1" a="1"/>
  <c r="L119" i="11" s="1"/>
  <c r="L120" i="11" s="1" a="1"/>
  <c r="L120" i="11" s="1"/>
  <c r="L121" i="11" s="1" a="1"/>
  <c r="L121" i="11" s="1"/>
  <c r="L122" i="11" s="1" a="1"/>
  <c r="L122" i="11" s="1"/>
  <c r="L123" i="11" s="1" a="1"/>
  <c r="L123" i="11" s="1"/>
  <c r="L124" i="11" s="1" a="1"/>
  <c r="L124" i="11" s="1"/>
  <c r="L125" i="11" s="1" a="1"/>
  <c r="L125" i="11" s="1"/>
  <c r="L126" i="11" s="1" a="1"/>
  <c r="L126" i="11" s="1"/>
  <c r="L127" i="11" s="1" a="1"/>
  <c r="L127" i="11" s="1"/>
  <c r="L128" i="11" s="1" a="1"/>
  <c r="L128" i="11" s="1"/>
  <c r="L129" i="11" s="1" a="1"/>
  <c r="L129" i="11" s="1"/>
  <c r="L130" i="11" s="1" a="1"/>
  <c r="L130" i="11" s="1"/>
  <c r="L131" i="11" s="1" a="1"/>
  <c r="L131" i="11" s="1"/>
  <c r="L132" i="11" s="1" a="1"/>
  <c r="L132" i="11" s="1"/>
  <c r="L133" i="11" s="1" a="1"/>
  <c r="L133" i="11" s="1"/>
  <c r="L134" i="11" s="1" a="1"/>
  <c r="L134" i="11" s="1"/>
  <c r="L135" i="11" s="1" a="1"/>
  <c r="L135" i="11" s="1"/>
  <c r="L136" i="11" s="1" a="1"/>
  <c r="L136" i="11" s="1"/>
  <c r="L137" i="11" s="1" a="1"/>
  <c r="L137" i="11" s="1"/>
  <c r="L138" i="11" s="1" a="1"/>
  <c r="L138" i="11" s="1"/>
  <c r="L139" i="11" s="1" a="1"/>
  <c r="L139" i="11" s="1"/>
  <c r="L140" i="11" s="1" a="1"/>
  <c r="L140" i="11" s="1"/>
  <c r="L141" i="11" s="1" a="1"/>
  <c r="L141" i="11" s="1"/>
  <c r="L142" i="11" s="1" a="1"/>
  <c r="L142" i="11" s="1"/>
  <c r="L143" i="11" s="1" a="1"/>
  <c r="L143" i="11" s="1"/>
  <c r="L144" i="11" s="1" a="1"/>
  <c r="L144" i="11" s="1"/>
  <c r="L145" i="11" s="1" a="1"/>
  <c r="L145" i="11" s="1"/>
  <c r="L146" i="11" s="1" a="1"/>
  <c r="L146" i="11" s="1"/>
  <c r="L147" i="11" s="1" a="1"/>
  <c r="L147" i="11" s="1"/>
  <c r="L148" i="11" s="1" a="1"/>
  <c r="L148" i="11" s="1"/>
  <c r="L149" i="11" s="1" a="1"/>
  <c r="L149" i="11" s="1"/>
  <c r="L150" i="11" s="1" a="1"/>
  <c r="L150" i="11" s="1"/>
  <c r="L151" i="11" s="1" a="1"/>
  <c r="L151" i="11" s="1"/>
  <c r="L152" i="11" s="1" a="1"/>
  <c r="L152" i="11" s="1"/>
  <c r="L153" i="11" s="1" a="1"/>
  <c r="L153" i="11" s="1"/>
  <c r="L154" i="11" s="1" a="1"/>
  <c r="L154" i="11" s="1"/>
  <c r="L155" i="11" s="1" a="1"/>
  <c r="L155" i="11" s="1"/>
  <c r="L156" i="11" s="1" a="1"/>
  <c r="L156" i="11" s="1"/>
  <c r="L157" i="11" s="1" a="1"/>
  <c r="L157" i="11" s="1"/>
  <c r="L158" i="11" s="1" a="1"/>
  <c r="L158" i="11" s="1"/>
  <c r="L159" i="11" s="1" a="1"/>
  <c r="L159" i="11" s="1"/>
  <c r="L160" i="11" s="1" a="1"/>
  <c r="L160" i="11" s="1"/>
  <c r="L161" i="11" s="1" a="1"/>
  <c r="L161" i="11" s="1"/>
  <c r="L162" i="11" s="1" a="1"/>
  <c r="L162" i="11" s="1"/>
  <c r="L163" i="11" s="1" a="1"/>
  <c r="L163" i="11" s="1"/>
  <c r="L164" i="11" s="1" a="1"/>
  <c r="L164" i="11" s="1"/>
  <c r="L165" i="11" s="1" a="1"/>
  <c r="L165" i="11" s="1"/>
  <c r="L166" i="11" s="1" a="1"/>
  <c r="L166" i="11" s="1"/>
  <c r="L167" i="11" s="1" a="1"/>
  <c r="L167" i="11" s="1"/>
  <c r="L168" i="11" s="1" a="1"/>
  <c r="L168" i="11" s="1"/>
  <c r="L169" i="11" s="1" a="1"/>
  <c r="L169" i="11" s="1"/>
  <c r="L170" i="11" s="1" a="1"/>
  <c r="L170" i="11" s="1"/>
  <c r="L171" i="11" s="1" a="1"/>
  <c r="L171" i="11" s="1"/>
  <c r="L172" i="11" s="1" a="1"/>
  <c r="L172" i="11" s="1"/>
  <c r="L173" i="11" s="1" a="1"/>
  <c r="L173" i="11" s="1"/>
  <c r="L174" i="11" s="1" a="1"/>
  <c r="L174" i="11" s="1"/>
  <c r="L175" i="11" s="1" a="1"/>
  <c r="L175" i="11" s="1"/>
  <c r="L176" i="11" s="1" a="1"/>
  <c r="L176" i="11" s="1"/>
  <c r="L177" i="11" s="1" a="1"/>
  <c r="L177" i="11" s="1"/>
  <c r="L178" i="11" s="1" a="1"/>
  <c r="L178" i="11" s="1"/>
  <c r="L179" i="11" s="1" a="1"/>
  <c r="L179" i="11" s="1"/>
  <c r="L180" i="11" s="1" a="1"/>
  <c r="L180" i="11" s="1"/>
  <c r="L181" i="11" s="1" a="1"/>
  <c r="L181" i="11" s="1"/>
  <c r="L182" i="11" s="1" a="1"/>
  <c r="L182" i="11" s="1"/>
  <c r="L183" i="11" s="1" a="1"/>
  <c r="L183" i="11" s="1"/>
  <c r="L184" i="11" s="1" a="1"/>
  <c r="L184" i="11" s="1"/>
  <c r="L185" i="11" s="1" a="1"/>
  <c r="L185" i="11" s="1"/>
  <c r="L186" i="11" s="1" a="1"/>
  <c r="L186" i="11" s="1"/>
  <c r="L187" i="11" s="1" a="1"/>
  <c r="L187" i="11" s="1"/>
  <c r="L188" i="11" s="1" a="1"/>
  <c r="L188" i="11" s="1"/>
  <c r="L189" i="11" s="1" a="1"/>
  <c r="L189" i="11" s="1"/>
  <c r="L190" i="11" s="1" a="1"/>
  <c r="L190" i="11" s="1"/>
  <c r="L191" i="11" s="1" a="1"/>
  <c r="L191" i="11" s="1"/>
  <c r="L192" i="11" s="1" a="1"/>
  <c r="L192" i="11" s="1"/>
  <c r="L193" i="11" s="1" a="1"/>
  <c r="L193" i="11" s="1"/>
  <c r="L194" i="11" s="1" a="1"/>
  <c r="L194" i="11" s="1"/>
  <c r="L195" i="11" s="1" a="1"/>
  <c r="L195" i="11" s="1"/>
  <c r="L196" i="11" s="1" a="1"/>
  <c r="L196" i="11" s="1"/>
  <c r="L197" i="11" s="1" a="1"/>
  <c r="L197" i="11" s="1"/>
  <c r="L198" i="11" s="1" a="1"/>
  <c r="L198" i="11" s="1"/>
  <c r="L199" i="11" s="1" a="1"/>
  <c r="L199" i="11" s="1"/>
  <c r="L200" i="11" s="1" a="1"/>
  <c r="L200" i="11" s="1"/>
  <c r="F857" i="12" a="1"/>
  <c r="F857" i="12" s="1"/>
  <c r="F684" i="12" a="1"/>
  <c r="F684" i="12" s="1"/>
  <c r="D711" i="12"/>
  <c r="D806" i="12"/>
  <c r="F372" i="12" a="1"/>
  <c r="F372" i="12" s="1"/>
  <c r="E64" i="12"/>
  <c r="F651" i="12" a="1"/>
  <c r="F651" i="12" s="1"/>
  <c r="D102" i="12"/>
  <c r="D779" i="12"/>
  <c r="F188" i="12" a="1"/>
  <c r="F188" i="12" s="1"/>
  <c r="F795" i="12" a="1"/>
  <c r="F795" i="12" s="1"/>
  <c r="D106" i="12"/>
  <c r="F520" i="12" a="1"/>
  <c r="F520" i="12" s="1"/>
  <c r="F25" i="12" a="1"/>
  <c r="F25" i="12" s="1"/>
  <c r="F662" i="12" a="1"/>
  <c r="F662" i="12" s="1"/>
  <c r="E774" i="12"/>
  <c r="E119" i="12"/>
  <c r="E664" i="12"/>
  <c r="E723" i="12"/>
  <c r="E246" i="12"/>
  <c r="E284" i="12"/>
  <c r="E579" i="12"/>
  <c r="F865" i="12" a="1"/>
  <c r="F865" i="12" s="1"/>
  <c r="E562" i="12"/>
  <c r="E845" i="12"/>
  <c r="F804" i="12" a="1"/>
  <c r="F804" i="12" s="1"/>
  <c r="F429" i="12" a="1"/>
  <c r="F429" i="12" s="1"/>
  <c r="E88" i="12"/>
  <c r="F696" i="12" a="1"/>
  <c r="F696" i="12" s="1"/>
  <c r="F367" i="12" a="1"/>
  <c r="F367" i="12" s="1"/>
  <c r="E804" i="12"/>
  <c r="F506" i="12" a="1"/>
  <c r="F506" i="12" s="1"/>
  <c r="E705" i="12"/>
  <c r="F72" i="12" a="1"/>
  <c r="F72" i="12" s="1"/>
  <c r="E132" i="12"/>
  <c r="E125" i="12"/>
  <c r="F701" i="12" a="1"/>
  <c r="F701" i="12" s="1"/>
  <c r="E646" i="12"/>
  <c r="E66" i="12"/>
  <c r="F353" i="12" a="1"/>
  <c r="F353" i="12" s="1"/>
  <c r="F206" i="12" a="1"/>
  <c r="F206" i="12" s="1"/>
  <c r="E826" i="12"/>
  <c r="F346" i="12" a="1"/>
  <c r="F346" i="12" s="1"/>
  <c r="E115" i="12"/>
  <c r="F538" i="12" a="1"/>
  <c r="F538" i="12" s="1"/>
  <c r="E338" i="12"/>
  <c r="D120" i="12"/>
  <c r="E548" i="12"/>
  <c r="F819" i="12" a="1"/>
  <c r="F819" i="12" s="1"/>
  <c r="D865" i="12"/>
  <c r="D176" i="12"/>
  <c r="E133" i="12"/>
  <c r="F207" i="12" a="1"/>
  <c r="F207" i="12" s="1"/>
  <c r="E157" i="12"/>
  <c r="F736" i="12" a="1"/>
  <c r="F736" i="12" s="1"/>
  <c r="E176" i="12"/>
  <c r="F143" i="12" a="1"/>
  <c r="F143" i="12" s="1"/>
  <c r="E717" i="12"/>
  <c r="E648" i="12"/>
  <c r="D659" i="12"/>
  <c r="D817" i="12"/>
  <c r="F702" i="12" a="1"/>
  <c r="F702" i="12" s="1"/>
  <c r="E756" i="12"/>
  <c r="E781" i="12"/>
  <c r="F263" i="12" a="1"/>
  <c r="F263" i="12" s="1"/>
  <c r="D281" i="12"/>
  <c r="E322" i="12"/>
  <c r="F46" i="12" a="1"/>
  <c r="F46" i="12" s="1"/>
  <c r="F190" i="12" a="1"/>
  <c r="F190" i="12" s="1"/>
  <c r="E315" i="12"/>
  <c r="E98" i="12"/>
  <c r="F304" i="12" a="1"/>
  <c r="F304" i="12" s="1"/>
  <c r="F755" i="12" a="1"/>
  <c r="F755" i="12" s="1"/>
  <c r="F365" i="12" a="1"/>
  <c r="F365" i="12" s="1"/>
  <c r="E480" i="12"/>
  <c r="D180" i="12"/>
  <c r="F806" i="12" a="1"/>
  <c r="F806" i="12" s="1"/>
  <c r="D414" i="12"/>
  <c r="F773" i="12" a="1"/>
  <c r="F773" i="12" s="1"/>
  <c r="E79" i="12"/>
  <c r="D601" i="12"/>
  <c r="F666" i="12" a="1"/>
  <c r="F666" i="12" s="1"/>
  <c r="E598" i="12"/>
  <c r="F826" i="12" a="1"/>
  <c r="F826" i="12" s="1"/>
  <c r="F809" i="12" a="1"/>
  <c r="F809" i="12" s="1"/>
  <c r="F659" i="12" a="1"/>
  <c r="F659" i="12" s="1"/>
  <c r="F519" i="12" a="1"/>
  <c r="F519" i="12" s="1"/>
  <c r="F8" i="12" a="1"/>
  <c r="F8" i="12" s="1"/>
  <c r="D542" i="12"/>
  <c r="D168" i="12"/>
  <c r="E271" i="12"/>
  <c r="E632" i="12"/>
  <c r="F400" i="12" a="1"/>
  <c r="F400" i="12" s="1"/>
  <c r="E268" i="12"/>
  <c r="F807" i="12" a="1"/>
  <c r="F807" i="12" s="1"/>
  <c r="F763" i="12" a="1"/>
  <c r="F763" i="12" s="1"/>
  <c r="E117" i="12"/>
  <c r="F81" i="12" a="1"/>
  <c r="F81" i="12" s="1"/>
  <c r="F864" i="12" a="1"/>
  <c r="F864" i="12" s="1"/>
  <c r="F781" i="12" a="1"/>
  <c r="F781" i="12" s="1"/>
  <c r="F200" i="12" a="1"/>
  <c r="F200" i="12" s="1"/>
  <c r="F657" i="12" a="1"/>
  <c r="F657" i="12" s="1"/>
  <c r="F634" i="12" a="1"/>
  <c r="F634" i="12" s="1"/>
  <c r="F28" i="12" a="1"/>
  <c r="F28" i="12" s="1"/>
  <c r="F107" i="12" a="1"/>
  <c r="F107" i="12" s="1"/>
  <c r="F412" i="12" a="1"/>
  <c r="F412" i="12" s="1"/>
  <c r="F311" i="12" a="1"/>
  <c r="F311" i="12" s="1"/>
  <c r="F238" i="12" a="1"/>
  <c r="F238" i="12" s="1"/>
  <c r="F652" i="12" a="1"/>
  <c r="F652" i="12" s="1"/>
  <c r="E8" i="12"/>
  <c r="F288" i="12" a="1"/>
  <c r="F288" i="12" s="1"/>
  <c r="F5" i="12" a="1"/>
  <c r="F5" i="12" s="1"/>
  <c r="E542" i="12"/>
  <c r="D476" i="12"/>
  <c r="E783" i="12"/>
  <c r="D50" i="12"/>
  <c r="F720" i="12" a="1"/>
  <c r="F720" i="12" s="1"/>
  <c r="E666" i="12"/>
  <c r="F764" i="12" a="1"/>
  <c r="F764" i="12" s="1"/>
  <c r="E821" i="12"/>
  <c r="D332" i="12"/>
  <c r="F402" i="12" a="1"/>
  <c r="F402" i="12" s="1"/>
  <c r="F705" i="12" a="1"/>
  <c r="F705" i="12" s="1"/>
  <c r="F811" i="12" a="1"/>
  <c r="F811" i="12" s="1"/>
  <c r="F198" i="12" a="1"/>
  <c r="F198" i="12" s="1"/>
  <c r="F833" i="12" a="1"/>
  <c r="F833" i="12" s="1"/>
  <c r="F309" i="12" a="1"/>
  <c r="F309" i="12" s="1"/>
  <c r="F815" i="12" a="1"/>
  <c r="F815" i="12" s="1"/>
  <c r="F172" i="12" a="1"/>
  <c r="F172" i="12" s="1"/>
  <c r="E324" i="12"/>
  <c r="F545" i="12" a="1"/>
  <c r="F545" i="12" s="1"/>
  <c r="F252" i="12" a="1"/>
  <c r="F252" i="12" s="1"/>
  <c r="D850" i="12"/>
  <c r="F179" i="12" a="1"/>
  <c r="F179" i="12" s="1"/>
  <c r="E682" i="12"/>
  <c r="E242" i="12"/>
  <c r="E655" i="12"/>
  <c r="F802" i="12" a="1"/>
  <c r="F802" i="12" s="1"/>
  <c r="E107" i="12"/>
  <c r="E573" i="12"/>
  <c r="F342" i="12" a="1"/>
  <c r="F342" i="12" s="1"/>
  <c r="F762" i="12" a="1"/>
  <c r="F762" i="12" s="1"/>
  <c r="F50" i="12" a="1"/>
  <c r="F50" i="12" s="1"/>
  <c r="D746" i="12"/>
  <c r="D496" i="12"/>
  <c r="E57" i="12"/>
  <c r="E604" i="12"/>
  <c r="E784" i="12"/>
  <c r="F658" i="12" a="1"/>
  <c r="F658" i="12" s="1"/>
  <c r="F831" i="12" a="1"/>
  <c r="F831" i="12" s="1"/>
  <c r="E18" i="12"/>
  <c r="F611" i="12" a="1"/>
  <c r="F611" i="12" s="1"/>
  <c r="F790" i="12" a="1"/>
  <c r="F790" i="12" s="1"/>
  <c r="E210" i="12"/>
  <c r="D820" i="12"/>
  <c r="E298" i="12"/>
  <c r="E335" i="12"/>
  <c r="E375" i="12"/>
  <c r="F704" i="12" a="1"/>
  <c r="F704" i="12" s="1"/>
  <c r="E209" i="12"/>
  <c r="E445" i="12"/>
  <c r="F313" i="12" a="1"/>
  <c r="F313" i="12" s="1"/>
  <c r="E500" i="12"/>
  <c r="D388" i="12"/>
  <c r="F642" i="12" a="1"/>
  <c r="F642" i="12" s="1"/>
  <c r="F849" i="12" a="1"/>
  <c r="F849" i="12" s="1"/>
  <c r="E265" i="12"/>
  <c r="F80" i="12" a="1"/>
  <c r="F80" i="12" s="1"/>
  <c r="D678" i="12"/>
  <c r="E658" i="12"/>
  <c r="F568" i="12" a="1"/>
  <c r="F568" i="12" s="1"/>
  <c r="F681" i="12" a="1"/>
  <c r="F681" i="12" s="1"/>
  <c r="F617" i="12" a="1"/>
  <c r="F617" i="12" s="1"/>
  <c r="E554" i="12"/>
  <c r="F133" i="12" a="1"/>
  <c r="F133" i="12" s="1"/>
  <c r="D505" i="12"/>
  <c r="E432" i="12"/>
  <c r="F265" i="12" a="1"/>
  <c r="F265" i="12" s="1"/>
  <c r="F668" i="12" a="1"/>
  <c r="F668" i="12" s="1"/>
  <c r="E584" i="12"/>
  <c r="D632" i="12"/>
  <c r="E343" i="12"/>
  <c r="D422" i="12"/>
  <c r="E847" i="12"/>
  <c r="F272" i="12" a="1"/>
  <c r="F272" i="12" s="1"/>
  <c r="E159" i="12"/>
  <c r="D247" i="12"/>
  <c r="E443" i="12"/>
  <c r="F637" i="12" a="1"/>
  <c r="F637" i="12" s="1"/>
  <c r="E109" i="12"/>
  <c r="E424" i="12"/>
  <c r="F709" i="12" a="1"/>
  <c r="F709" i="12" s="1"/>
  <c r="D373" i="12"/>
  <c r="F703" i="12" a="1"/>
  <c r="F703" i="12" s="1"/>
  <c r="F603" i="12" a="1"/>
  <c r="F603" i="12" s="1"/>
  <c r="E330" i="12"/>
  <c r="E843" i="12"/>
  <c r="E20" i="12"/>
  <c r="E310" i="12"/>
  <c r="E733" i="12"/>
  <c r="F667" i="12" a="1"/>
  <c r="F667" i="12" s="1"/>
  <c r="D337" i="12"/>
  <c r="D587" i="12"/>
  <c r="E131" i="12"/>
  <c r="E555" i="12"/>
  <c r="E103" i="12"/>
  <c r="E593" i="12"/>
  <c r="F301" i="12" a="1"/>
  <c r="F301" i="12" s="1"/>
  <c r="E371" i="12"/>
  <c r="F595" i="12" a="1"/>
  <c r="F595" i="12" s="1"/>
  <c r="E262" i="12"/>
  <c r="D426" i="12"/>
  <c r="F273" i="12" a="1"/>
  <c r="F273" i="12" s="1"/>
  <c r="E708" i="12"/>
  <c r="D111" i="12"/>
  <c r="E61" i="12"/>
  <c r="D544" i="12"/>
  <c r="F502" i="12" a="1"/>
  <c r="F502" i="12" s="1"/>
  <c r="F371" i="12" a="1"/>
  <c r="F371" i="12" s="1"/>
  <c r="E28" i="12"/>
  <c r="D271" i="12"/>
  <c r="D134" i="12"/>
  <c r="D109" i="12"/>
  <c r="F803" i="12" a="1"/>
  <c r="F803" i="12" s="1"/>
  <c r="E358" i="12"/>
  <c r="E128" i="12"/>
  <c r="F213" i="12" a="1"/>
  <c r="F213" i="12" s="1"/>
  <c r="E252" i="12"/>
  <c r="E205" i="12"/>
  <c r="F672" i="12" a="1"/>
  <c r="F672" i="12" s="1"/>
  <c r="F443" i="12" a="1"/>
  <c r="F443" i="12" s="1"/>
  <c r="F734" i="12" a="1"/>
  <c r="F734" i="12" s="1"/>
  <c r="F505" i="12" a="1"/>
  <c r="F505" i="12" s="1"/>
  <c r="E58" i="12"/>
  <c r="F374" i="12" a="1"/>
  <c r="F374" i="12" s="1"/>
  <c r="F722" i="12" a="1"/>
  <c r="F722" i="12" s="1"/>
  <c r="D657" i="12"/>
  <c r="D229" i="12"/>
  <c r="F40" i="12" a="1"/>
  <c r="F40" i="12" s="1"/>
  <c r="F566" i="12" a="1"/>
  <c r="F566" i="12" s="1"/>
  <c r="F581" i="12" a="1"/>
  <c r="F581" i="12" s="1"/>
  <c r="E311" i="12"/>
  <c r="D443" i="12"/>
  <c r="F614" i="12" a="1"/>
  <c r="F614" i="12" s="1"/>
  <c r="E726" i="12"/>
  <c r="E120" i="12"/>
  <c r="D690" i="12"/>
  <c r="F707" i="12" a="1"/>
  <c r="F707" i="12" s="1"/>
  <c r="F66" i="12" a="1"/>
  <c r="F66" i="12" s="1"/>
  <c r="F450" i="12" a="1"/>
  <c r="F450" i="12" s="1"/>
  <c r="F677" i="12" a="1"/>
  <c r="F677" i="12" s="1"/>
  <c r="E497" i="12"/>
  <c r="F113" i="12" a="1"/>
  <c r="F113" i="12" s="1"/>
  <c r="F337" i="12" a="1"/>
  <c r="F337" i="12" s="1"/>
  <c r="F381" i="12" a="1"/>
  <c r="F381" i="12" s="1"/>
  <c r="E82" i="12"/>
  <c r="D756" i="12"/>
  <c r="F334" i="12" a="1"/>
  <c r="F334" i="12" s="1"/>
  <c r="F747" i="12" a="1"/>
  <c r="F747" i="12" s="1"/>
  <c r="E129" i="12"/>
  <c r="F231" i="12" a="1"/>
  <c r="F231" i="12" s="1"/>
  <c r="E670" i="12"/>
  <c r="F475" i="12" a="1"/>
  <c r="F475" i="12" s="1"/>
  <c r="E19" i="12"/>
  <c r="D554" i="12"/>
  <c r="F369" i="12" a="1"/>
  <c r="F369" i="12" s="1"/>
  <c r="F754" i="12" a="1"/>
  <c r="F754" i="12" s="1"/>
  <c r="F56" i="12" a="1"/>
  <c r="F56" i="12" s="1"/>
  <c r="F775" i="12" a="1"/>
  <c r="F775" i="12" s="1"/>
  <c r="F462" i="12" a="1"/>
  <c r="F462" i="12" s="1"/>
  <c r="F41" i="12" a="1"/>
  <c r="F41" i="12" s="1"/>
  <c r="E6" i="12"/>
  <c r="E709" i="12"/>
  <c r="E490" i="12"/>
  <c r="F416" i="12" a="1"/>
  <c r="F416" i="12" s="1"/>
  <c r="E68" i="12"/>
  <c r="F787" i="12" a="1"/>
  <c r="F787" i="12" s="1"/>
  <c r="D704" i="12"/>
  <c r="F229" i="12" a="1"/>
  <c r="F229" i="12" s="1"/>
  <c r="F224" i="12" a="1"/>
  <c r="F224" i="12" s="1"/>
  <c r="E162" i="12"/>
  <c r="F550" i="12" a="1"/>
  <c r="F550" i="12" s="1"/>
  <c r="F84" i="12" a="1"/>
  <c r="F84" i="12" s="1"/>
  <c r="D500" i="12"/>
  <c r="F85" i="12" a="1"/>
  <c r="F85" i="12" s="1"/>
  <c r="F227" i="12" a="1"/>
  <c r="F227" i="12" s="1"/>
  <c r="E196" i="12"/>
  <c r="E808" i="12"/>
  <c r="D488" i="12"/>
  <c r="E304" i="12"/>
  <c r="E681" i="12"/>
  <c r="F481" i="12" a="1"/>
  <c r="F481" i="12" s="1"/>
  <c r="D563" i="12"/>
  <c r="D558" i="12"/>
  <c r="E291" i="12"/>
  <c r="E413" i="12"/>
  <c r="F159" i="12" a="1"/>
  <c r="F159" i="12" s="1"/>
  <c r="E505" i="12"/>
  <c r="F366" i="12" a="1"/>
  <c r="F366" i="12" s="1"/>
  <c r="E380" i="12"/>
  <c r="E377" i="12"/>
  <c r="E724" i="12"/>
  <c r="E806" i="12"/>
  <c r="E645" i="12"/>
  <c r="D445" i="12"/>
  <c r="E100" i="12"/>
  <c r="F467" i="12" a="1"/>
  <c r="F467" i="12" s="1"/>
  <c r="F645" i="12" a="1"/>
  <c r="F645" i="12" s="1"/>
  <c r="E165" i="12"/>
  <c r="D431" i="12"/>
  <c r="E461" i="12"/>
  <c r="F216" i="12" a="1"/>
  <c r="F216" i="12" s="1"/>
  <c r="F583" i="12" a="1"/>
  <c r="F583" i="12" s="1"/>
  <c r="F376" i="12" a="1"/>
  <c r="F376" i="12" s="1"/>
  <c r="F546" i="12" a="1"/>
  <c r="F546" i="12" s="1"/>
  <c r="E549" i="12"/>
  <c r="E704" i="12"/>
  <c r="E805" i="12"/>
  <c r="F846" i="12" a="1"/>
  <c r="F846" i="12" s="1"/>
  <c r="F801" i="12" a="1"/>
  <c r="F801" i="12" s="1"/>
  <c r="D20" i="12"/>
  <c r="F61" i="12" a="1"/>
  <c r="F61" i="12" s="1"/>
  <c r="E734" i="12"/>
  <c r="D368" i="12"/>
  <c r="F814" i="12" a="1"/>
  <c r="F814" i="12" s="1"/>
  <c r="F549" i="12" a="1"/>
  <c r="F549" i="12" s="1"/>
  <c r="F427" i="12" a="1"/>
  <c r="F427" i="12" s="1"/>
  <c r="E537" i="12"/>
  <c r="F223" i="12" a="1"/>
  <c r="F223" i="12" s="1"/>
  <c r="F728" i="12" a="1"/>
  <c r="F728" i="12" s="1"/>
  <c r="E594" i="12"/>
  <c r="F47" i="12" a="1"/>
  <c r="F47" i="12" s="1"/>
  <c r="E277" i="12"/>
  <c r="F592" i="12" a="1"/>
  <c r="F592" i="12" s="1"/>
  <c r="D118" i="12"/>
  <c r="D228" i="12"/>
  <c r="F486" i="12" a="1"/>
  <c r="F486" i="12" s="1"/>
  <c r="F765" i="12" a="1"/>
  <c r="F765" i="12" s="1"/>
  <c r="E794" i="12"/>
  <c r="F432" i="12" a="1"/>
  <c r="F432" i="12" s="1"/>
  <c r="E462" i="12"/>
  <c r="F528" i="12" a="1"/>
  <c r="F528" i="12" s="1"/>
  <c r="E296" i="12"/>
  <c r="F669" i="12" a="1"/>
  <c r="F669" i="12" s="1"/>
  <c r="E81" i="12"/>
  <c r="F83" i="12" a="1"/>
  <c r="F83" i="12" s="1"/>
  <c r="F364" i="12" a="1"/>
  <c r="F364" i="12" s="1"/>
  <c r="E601" i="12"/>
  <c r="E332" i="12"/>
  <c r="D115" i="12"/>
  <c r="D827" i="12"/>
  <c r="F175" i="12" a="1"/>
  <c r="F175" i="12" s="1"/>
  <c r="D38" i="12"/>
  <c r="E229" i="12"/>
  <c r="E567" i="12"/>
  <c r="E539" i="12"/>
  <c r="E753" i="12"/>
  <c r="E787" i="12"/>
  <c r="F118" i="12" a="1"/>
  <c r="F118" i="12" s="1"/>
  <c r="F525" i="12" a="1"/>
  <c r="F525" i="12" s="1"/>
  <c r="F751" i="12" a="1"/>
  <c r="F751" i="12" s="1"/>
  <c r="F562" i="12" a="1"/>
  <c r="F562" i="12" s="1"/>
  <c r="E194" i="12"/>
  <c r="D240" i="12"/>
  <c r="F440" i="12" a="1"/>
  <c r="F440" i="12" s="1"/>
  <c r="E514" i="12"/>
  <c r="D747" i="12"/>
  <c r="D844" i="12"/>
  <c r="F131" i="12" a="1"/>
  <c r="F131" i="12" s="1"/>
  <c r="E215" i="12"/>
  <c r="D81" i="12"/>
  <c r="E227" i="12"/>
  <c r="F115" i="12" a="1"/>
  <c r="F115" i="12" s="1"/>
  <c r="E780" i="12"/>
  <c r="F20" i="12" a="1"/>
  <c r="F20" i="12" s="1"/>
  <c r="D132" i="12"/>
  <c r="E600" i="12"/>
  <c r="E718" i="12"/>
  <c r="F214" i="12" a="1"/>
  <c r="F214" i="12" s="1"/>
  <c r="D579" i="12"/>
  <c r="E35" i="12"/>
  <c r="F177" i="12" a="1"/>
  <c r="F177" i="12" s="1"/>
  <c r="F774" i="12" a="1"/>
  <c r="F774" i="12" s="1"/>
  <c r="E400" i="12"/>
  <c r="E814" i="12"/>
  <c r="D223" i="12"/>
  <c r="E640" i="12"/>
  <c r="F108" i="12" a="1"/>
  <c r="F108" i="12" s="1"/>
  <c r="E639" i="12"/>
  <c r="E243" i="12"/>
  <c r="F271" i="12" a="1"/>
  <c r="F271" i="12" s="1"/>
  <c r="D759" i="12"/>
  <c r="E491" i="12"/>
  <c r="F386" i="12" a="1"/>
  <c r="F386" i="12" s="1"/>
  <c r="E202" i="12"/>
  <c r="E745" i="12"/>
  <c r="F11" i="12" a="1"/>
  <c r="F11" i="12" s="1"/>
  <c r="F633" i="12" a="1"/>
  <c r="F633" i="12" s="1"/>
  <c r="F12" i="12" a="1"/>
  <c r="F12" i="12" s="1"/>
  <c r="E476" i="12"/>
  <c r="D451" i="12"/>
  <c r="F621" i="12" a="1"/>
  <c r="F621" i="12" s="1"/>
  <c r="D313" i="12"/>
  <c r="E5" i="12"/>
  <c r="D121" i="12"/>
  <c r="F759" i="12" a="1"/>
  <c r="F759" i="12" s="1"/>
  <c r="D181" i="12"/>
  <c r="E184" i="12"/>
  <c r="F732" i="12" a="1"/>
  <c r="F732" i="12" s="1"/>
  <c r="F395" i="12" a="1"/>
  <c r="F395" i="12" s="1"/>
  <c r="E558" i="12"/>
  <c r="E509" i="12"/>
  <c r="D514" i="12"/>
  <c r="E452" i="12"/>
  <c r="E849" i="12"/>
  <c r="F323" i="12" a="1"/>
  <c r="F323" i="12" s="1"/>
  <c r="E837" i="12"/>
  <c r="F619" i="12" a="1"/>
  <c r="F619" i="12" s="1"/>
  <c r="E581" i="12"/>
  <c r="E86" i="12"/>
  <c r="F629" i="12" a="1"/>
  <c r="F629" i="12" s="1"/>
  <c r="D814" i="12"/>
  <c r="E496" i="12"/>
  <c r="E817" i="12"/>
  <c r="E738" i="12"/>
  <c r="E426" i="12"/>
  <c r="E393" i="12"/>
  <c r="E545" i="12"/>
  <c r="F379" i="12" a="1"/>
  <c r="F379" i="12" s="1"/>
  <c r="F34" i="12" a="1"/>
  <c r="F34" i="12" s="1"/>
  <c r="F305" i="12" a="1"/>
  <c r="F305" i="12" s="1"/>
  <c r="D830" i="12"/>
  <c r="F260" i="12" a="1"/>
  <c r="F260" i="12" s="1"/>
  <c r="F544" i="12" a="1"/>
  <c r="F544" i="12" s="1"/>
  <c r="F770" i="12" a="1"/>
  <c r="F770" i="12" s="1"/>
  <c r="E280" i="12"/>
  <c r="F87" i="12" a="1"/>
  <c r="F87" i="12" s="1"/>
  <c r="E702" i="12"/>
  <c r="F527" i="12" a="1"/>
  <c r="F527" i="12" s="1"/>
  <c r="D298" i="12"/>
  <c r="D377" i="12"/>
  <c r="F514" i="12" a="1"/>
  <c r="F514" i="12" s="1"/>
  <c r="F289" i="12" a="1"/>
  <c r="F289" i="12" s="1"/>
  <c r="F69" i="12" a="1"/>
  <c r="F69" i="12" s="1"/>
  <c r="D205" i="12"/>
  <c r="E39" i="12"/>
  <c r="D46" i="12"/>
  <c r="F228" i="12" a="1"/>
  <c r="F228" i="12" s="1"/>
  <c r="D842" i="12"/>
  <c r="F776" i="12" a="1"/>
  <c r="F776" i="12" s="1"/>
  <c r="E813" i="12"/>
  <c r="E261" i="12"/>
  <c r="D320" i="12"/>
  <c r="E223" i="12"/>
  <c r="E240" i="12"/>
  <c r="F73" i="12" a="1"/>
  <c r="F73" i="12" s="1"/>
  <c r="E438" i="12"/>
  <c r="F719" i="12" a="1"/>
  <c r="F719" i="12" s="1"/>
  <c r="F168" i="12" a="1"/>
  <c r="F168" i="12" s="1"/>
  <c r="F184" i="12" a="1"/>
  <c r="F184" i="12" s="1"/>
  <c r="F70" i="12" a="1"/>
  <c r="F70" i="12" s="1"/>
  <c r="F572" i="12" a="1"/>
  <c r="F572" i="12" s="1"/>
  <c r="F176" i="12" a="1"/>
  <c r="F176" i="12" s="1"/>
  <c r="D600" i="12"/>
  <c r="F518" i="12" a="1"/>
  <c r="F518" i="12" s="1"/>
  <c r="F714" i="12" a="1"/>
  <c r="F714" i="12" s="1"/>
  <c r="F625" i="12" a="1"/>
  <c r="F625" i="12" s="1"/>
  <c r="E73" i="12"/>
  <c r="E690" i="12"/>
  <c r="F721" i="12" a="1"/>
  <c r="F721" i="12" s="1"/>
  <c r="F691" i="12" a="1"/>
  <c r="F691" i="12" s="1"/>
  <c r="F673" i="12" a="1"/>
  <c r="F673" i="12" s="1"/>
  <c r="D58" i="12"/>
  <c r="F306" i="12" a="1"/>
  <c r="F306" i="12" s="1"/>
  <c r="D73" i="12"/>
  <c r="E188" i="12"/>
  <c r="D291" i="12"/>
  <c r="F540" i="12" a="1"/>
  <c r="F540" i="12" s="1"/>
  <c r="E134" i="12"/>
  <c r="F248" i="12" a="1"/>
  <c r="F248" i="12" s="1"/>
  <c r="E678" i="12"/>
  <c r="F501" i="12" a="1"/>
  <c r="F501" i="12" s="1"/>
  <c r="E362" i="12"/>
  <c r="F77" i="12" a="1"/>
  <c r="F77" i="12" s="1"/>
  <c r="D424" i="12"/>
  <c r="E499" i="12"/>
  <c r="E118" i="12"/>
  <c r="F332" i="12" a="1"/>
  <c r="F332" i="12" s="1"/>
  <c r="F68" i="12" a="1"/>
  <c r="F68" i="12" s="1"/>
  <c r="E175" i="12"/>
  <c r="F594" i="12" a="1"/>
  <c r="F594" i="12" s="1"/>
  <c r="E571" i="12"/>
  <c r="D330" i="12"/>
  <c r="F664" i="12" a="1"/>
  <c r="F664" i="12" s="1"/>
  <c r="F396" i="12" a="1"/>
  <c r="F396" i="12" s="1"/>
  <c r="E811" i="12"/>
  <c r="F610" i="12" a="1"/>
  <c r="F610" i="12" s="1"/>
  <c r="E421" i="12"/>
  <c r="F428" i="12" a="1"/>
  <c r="F428" i="12" s="1"/>
  <c r="F71" i="12" a="1"/>
  <c r="F71" i="12" s="1"/>
  <c r="E546" i="12"/>
  <c r="F782" i="12" a="1"/>
  <c r="F782" i="12" s="1"/>
  <c r="E850" i="12"/>
  <c r="F279" i="12" a="1"/>
  <c r="F279" i="12" s="1"/>
  <c r="D506" i="12"/>
  <c r="E789" i="12"/>
  <c r="F478" i="12" a="1"/>
  <c r="F478" i="12" s="1"/>
  <c r="E513" i="12"/>
  <c r="F842" i="12" a="1"/>
  <c r="F842" i="12" s="1"/>
  <c r="F29" i="12" a="1"/>
  <c r="F29" i="12" s="1"/>
  <c r="F142" i="12" a="1"/>
  <c r="F142" i="12" s="1"/>
  <c r="F375" i="12" a="1"/>
  <c r="F375" i="12" s="1"/>
  <c r="E161" i="12"/>
  <c r="F257" i="12" a="1"/>
  <c r="F257" i="12" s="1"/>
  <c r="F827" i="12" a="1"/>
  <c r="F827" i="12" s="1"/>
  <c r="F413" i="12" a="1"/>
  <c r="F413" i="12" s="1"/>
  <c r="E409" i="12"/>
  <c r="E696" i="12"/>
  <c r="F420" i="12" a="1"/>
  <c r="F420" i="12" s="1"/>
  <c r="E568" i="12"/>
  <c r="E337" i="12"/>
  <c r="E422" i="12"/>
  <c r="E508" i="12"/>
  <c r="E379" i="12"/>
  <c r="E87" i="12"/>
  <c r="F593" i="12" a="1"/>
  <c r="F593" i="12" s="1"/>
  <c r="D594" i="12"/>
  <c r="D447" i="12"/>
  <c r="D527" i="12"/>
  <c r="E759" i="12"/>
  <c r="F145" i="12" a="1"/>
  <c r="F145" i="12" s="1"/>
  <c r="F235" i="12" a="1"/>
  <c r="F235" i="12" s="1"/>
  <c r="F255" i="12" a="1"/>
  <c r="F255" i="12" s="1"/>
  <c r="F240" i="12" a="1"/>
  <c r="F240" i="12" s="1"/>
  <c r="D216" i="12"/>
  <c r="E14" i="12"/>
  <c r="F841" i="12" a="1"/>
  <c r="F841" i="12" s="1"/>
  <c r="F539" i="12" a="1"/>
  <c r="F539" i="12" s="1"/>
  <c r="F713" i="12" a="1"/>
  <c r="F713" i="12" s="1"/>
  <c r="F148" i="12" a="1"/>
  <c r="F148" i="12" s="1"/>
  <c r="F285" i="12" a="1"/>
  <c r="F285" i="12" s="1"/>
  <c r="D194" i="12"/>
  <c r="F537" i="12" a="1"/>
  <c r="F537" i="12" s="1"/>
  <c r="D161" i="12"/>
  <c r="F182" i="12" a="1"/>
  <c r="F182" i="12" s="1"/>
  <c r="E60" i="12"/>
  <c r="F627" i="12" a="1"/>
  <c r="F627" i="12" s="1"/>
  <c r="F431" i="12" a="1"/>
  <c r="F431" i="12" s="1"/>
  <c r="E719" i="12"/>
  <c r="E755" i="12"/>
  <c r="F480" i="12" a="1"/>
  <c r="F480" i="12" s="1"/>
  <c r="D598" i="12"/>
  <c r="D609" i="12"/>
  <c r="E171" i="12"/>
  <c r="F320" i="12" a="1"/>
  <c r="F320" i="12" s="1"/>
  <c r="F459" i="12" a="1"/>
  <c r="F459" i="12" s="1"/>
  <c r="F284" i="12" a="1"/>
  <c r="F284" i="12" s="1"/>
  <c r="E638" i="12"/>
  <c r="E844" i="12"/>
  <c r="F82" i="12" a="1"/>
  <c r="F82" i="12" s="1"/>
  <c r="F463" i="12" a="1"/>
  <c r="F463" i="12" s="1"/>
  <c r="D157" i="12"/>
  <c r="E173" i="12"/>
  <c r="F564" i="12" a="1"/>
  <c r="F564" i="12" s="1"/>
  <c r="F469" i="12" a="1"/>
  <c r="F469" i="12" s="1"/>
  <c r="E518" i="12"/>
  <c r="F343" i="12" a="1"/>
  <c r="F343" i="12" s="1"/>
  <c r="F608" i="12" a="1"/>
  <c r="F608" i="12" s="1"/>
  <c r="E305" i="12"/>
  <c r="E609" i="12"/>
  <c r="F363" i="12" a="1"/>
  <c r="F363" i="12" s="1"/>
  <c r="F405" i="12" a="1"/>
  <c r="F405" i="12" s="1"/>
  <c r="E722" i="12"/>
  <c r="F249" i="12" a="1"/>
  <c r="F249" i="12" s="1"/>
  <c r="F488" i="12" a="1"/>
  <c r="F488" i="12" s="1"/>
  <c r="F262" i="12" a="1"/>
  <c r="F262" i="12" s="1"/>
  <c r="E517" i="12"/>
  <c r="E50" i="12"/>
  <c r="D416" i="12"/>
  <c r="D719" i="12"/>
  <c r="E168" i="12"/>
  <c r="E368" i="12"/>
  <c r="E281" i="12"/>
  <c r="E458" i="12"/>
  <c r="D724" i="12"/>
  <c r="E711" i="12"/>
  <c r="E434" i="12"/>
  <c r="E587" i="12"/>
  <c r="E506" i="12"/>
  <c r="D717" i="12"/>
  <c r="F380" i="12" a="1"/>
  <c r="F380" i="12" s="1"/>
  <c r="F171" i="12" a="1"/>
  <c r="F171" i="12" s="1"/>
  <c r="E748" i="12"/>
  <c r="E802" i="12"/>
  <c r="F542" i="12" a="1"/>
  <c r="F542" i="12" s="1"/>
  <c r="F461" i="12" a="1"/>
  <c r="F461" i="12" s="1"/>
  <c r="D735" i="12"/>
  <c r="E228" i="12"/>
  <c r="D593" i="12"/>
  <c r="F785" i="12" a="1"/>
  <c r="F785" i="12" s="1"/>
  <c r="E286" i="12"/>
  <c r="E285" i="12"/>
  <c r="F656" i="12" a="1"/>
  <c r="F656" i="12" s="1"/>
  <c r="E687" i="12"/>
  <c r="E23" i="12"/>
  <c r="E563" i="12"/>
  <c r="F524" i="12" a="1"/>
  <c r="F524" i="12" s="1"/>
  <c r="E746" i="12"/>
  <c r="F111" i="12" a="1"/>
  <c r="F111" i="12" s="1"/>
  <c r="F204" i="12" a="1"/>
  <c r="F204" i="12" s="1"/>
  <c r="F122" i="12" a="1"/>
  <c r="F122" i="12" s="1"/>
  <c r="F507" i="12" a="1"/>
  <c r="F507" i="12" s="1"/>
  <c r="E181" i="12"/>
  <c r="D461" i="12"/>
  <c r="D60" i="12"/>
  <c r="F561" i="12" a="1"/>
  <c r="F561" i="12" s="1"/>
  <c r="D64" i="12"/>
  <c r="E486" i="12"/>
  <c r="D449" i="12"/>
  <c r="F253" i="12" a="1"/>
  <c r="F253" i="12" s="1"/>
  <c r="D701" i="12"/>
  <c r="D640" i="12"/>
  <c r="E612" i="12"/>
  <c r="E320" i="12"/>
  <c r="D98" i="12"/>
  <c r="F185" i="12" a="1"/>
  <c r="F185" i="12" s="1"/>
  <c r="E414" i="12"/>
  <c r="D440" i="12"/>
  <c r="D550" i="12"/>
  <c r="F243" i="12" a="1"/>
  <c r="F243" i="12" s="1"/>
  <c r="F602" i="12" a="1"/>
  <c r="F602" i="12" s="1"/>
  <c r="D673" i="12"/>
  <c r="F548" i="12" a="1"/>
  <c r="F548" i="12" s="1"/>
  <c r="D517" i="12"/>
  <c r="F622" i="12" a="1"/>
  <c r="F622" i="12" s="1"/>
  <c r="D208" i="12"/>
  <c r="D784" i="12"/>
  <c r="F57" i="12" a="1"/>
  <c r="F57" i="12" s="1"/>
  <c r="E570" i="12"/>
  <c r="F54" i="12" a="1"/>
  <c r="F54" i="12" s="1"/>
  <c r="D23" i="12"/>
  <c r="F299" i="12" a="1"/>
  <c r="F299" i="12" s="1"/>
  <c r="F737" i="12" a="1"/>
  <c r="F737" i="12" s="1"/>
  <c r="D497" i="12"/>
  <c r="E782" i="12"/>
  <c r="F158" i="12" a="1"/>
  <c r="F158" i="12" s="1"/>
  <c r="F494" i="12" a="1"/>
  <c r="F494" i="12" s="1"/>
  <c r="D745" i="12"/>
  <c r="D335" i="12"/>
  <c r="D676" i="12"/>
  <c r="D452" i="12"/>
  <c r="F598" i="12" a="1"/>
  <c r="F598" i="12" s="1"/>
  <c r="E451" i="12"/>
  <c r="F531" i="12" a="1"/>
  <c r="F531" i="12" s="1"/>
  <c r="E785" i="12"/>
  <c r="D458" i="12"/>
  <c r="D128" i="12"/>
  <c r="F401" i="12" a="1"/>
  <c r="F401" i="12" s="1"/>
  <c r="E757" i="12"/>
  <c r="F783" i="12" a="1"/>
  <c r="F783" i="12" s="1"/>
  <c r="D789" i="12"/>
  <c r="F613" i="12" a="1"/>
  <c r="F613" i="12" s="1"/>
  <c r="D24" i="12"/>
  <c r="F835" i="12" a="1"/>
  <c r="F835" i="12" s="1"/>
  <c r="F112" i="12" a="1"/>
  <c r="F112" i="12" s="1"/>
  <c r="D453" i="12"/>
  <c r="E482" i="12"/>
  <c r="D639" i="12"/>
  <c r="F679" i="12" a="1"/>
  <c r="F679" i="12" s="1"/>
  <c r="E592" i="12"/>
  <c r="F128" i="12" a="1"/>
  <c r="F128" i="12" s="1"/>
  <c r="F784" i="12" a="1"/>
  <c r="F784" i="12" s="1"/>
  <c r="D87" i="12"/>
  <c r="D252" i="12"/>
  <c r="D296" i="12"/>
  <c r="E684" i="12"/>
  <c r="D733" i="12"/>
  <c r="E313" i="12"/>
  <c r="D513" i="12"/>
  <c r="F504" i="12" a="1"/>
  <c r="F504" i="12" s="1"/>
  <c r="D608" i="12"/>
  <c r="D358" i="12"/>
  <c r="D6" i="12"/>
  <c r="F187" i="12" a="1"/>
  <c r="F187" i="12" s="1"/>
  <c r="F850" i="12" a="1"/>
  <c r="F850" i="12" s="1"/>
  <c r="D821" i="12"/>
  <c r="F421" i="12" a="1"/>
  <c r="F421" i="12" s="1"/>
  <c r="D421" i="12"/>
  <c r="F246" i="12" a="1"/>
  <c r="F246" i="12" s="1"/>
  <c r="F483" i="12" a="1"/>
  <c r="F483" i="12" s="1"/>
  <c r="D782" i="12"/>
  <c r="F62" i="12" a="1"/>
  <c r="F62" i="12" s="1"/>
  <c r="D570" i="12"/>
  <c r="E346" i="12"/>
  <c r="F174" i="12" a="1"/>
  <c r="F174" i="12" s="1"/>
  <c r="D573" i="12"/>
  <c r="F457" i="12" a="1"/>
  <c r="F457" i="12" s="1"/>
  <c r="F447" i="12" a="1"/>
  <c r="F447" i="12" s="1"/>
  <c r="E402" i="12"/>
  <c r="F508" i="12" a="1"/>
  <c r="F508" i="12" s="1"/>
  <c r="E266" i="12"/>
  <c r="F632" i="12" a="1"/>
  <c r="F632" i="12" s="1"/>
  <c r="F711" i="12" a="1"/>
  <c r="F711" i="12" s="1"/>
  <c r="D202" i="12"/>
  <c r="E564" i="12"/>
  <c r="F407" i="12" a="1"/>
  <c r="F407" i="12" s="1"/>
  <c r="F663" i="12" a="1"/>
  <c r="F663" i="12" s="1"/>
  <c r="F498" i="12" a="1"/>
  <c r="F498" i="12" s="1"/>
  <c r="D173" i="12"/>
  <c r="D499" i="12"/>
  <c r="D159" i="12"/>
  <c r="F843" i="12" a="1"/>
  <c r="F843" i="12" s="1"/>
  <c r="F635" i="12" a="1"/>
  <c r="F635" i="12" s="1"/>
  <c r="F644" i="12" a="1"/>
  <c r="F644" i="12" s="1"/>
  <c r="F310" i="12" a="1"/>
  <c r="F310" i="12" s="1"/>
  <c r="F643" i="12" a="1"/>
  <c r="F643" i="12" s="1"/>
  <c r="E106" i="12"/>
  <c r="D687" i="12"/>
  <c r="F75" i="12" a="1"/>
  <c r="F75" i="12" s="1"/>
  <c r="F761" i="12" a="1"/>
  <c r="F761" i="12" s="1"/>
  <c r="F526" i="12" a="1"/>
  <c r="F526" i="12" s="1"/>
  <c r="F577" i="12" a="1"/>
  <c r="F577" i="12" s="1"/>
  <c r="D82" i="12"/>
  <c r="D462" i="12"/>
  <c r="E56" i="12"/>
  <c r="F521" i="12" a="1"/>
  <c r="F521" i="12" s="1"/>
  <c r="F536" i="12" a="1"/>
  <c r="F536" i="12" s="1"/>
  <c r="F752" i="12" a="1"/>
  <c r="F752" i="12" s="1"/>
  <c r="D68" i="12"/>
  <c r="F194" i="12" a="1"/>
  <c r="F194" i="12" s="1"/>
  <c r="F580" i="12" a="1"/>
  <c r="F580" i="12" s="1"/>
  <c r="F822" i="12" a="1"/>
  <c r="F822" i="12" s="1"/>
  <c r="E431" i="12"/>
  <c r="E607" i="12"/>
  <c r="F648" i="12" a="1"/>
  <c r="F648" i="12" s="1"/>
  <c r="D184" i="12"/>
  <c r="D131" i="12"/>
  <c r="D584" i="12"/>
  <c r="D79" i="12"/>
  <c r="F169" i="12" a="1"/>
  <c r="F169" i="12" s="1"/>
  <c r="D28" i="12"/>
  <c r="F530" i="12" a="1"/>
  <c r="F530" i="12" s="1"/>
  <c r="F152" i="12" a="1"/>
  <c r="F152" i="12" s="1"/>
  <c r="F352" i="12" a="1"/>
  <c r="F352" i="12" s="1"/>
  <c r="D539" i="12"/>
  <c r="F433" i="12" a="1"/>
  <c r="F433" i="12" s="1"/>
  <c r="F324" i="12" a="1"/>
  <c r="F324" i="12" s="1"/>
  <c r="F767" i="12" a="1"/>
  <c r="F767" i="12" s="1"/>
  <c r="F160" i="12" a="1"/>
  <c r="F160" i="12" s="1"/>
  <c r="F327" i="12" a="1"/>
  <c r="F327" i="12" s="1"/>
  <c r="D568" i="12"/>
  <c r="F727" i="12" a="1"/>
  <c r="F727" i="12" s="1"/>
  <c r="F36" i="12" a="1"/>
  <c r="F36" i="12" s="1"/>
  <c r="D402" i="12"/>
  <c r="E786" i="12"/>
  <c r="D8" i="12"/>
  <c r="D774" i="12"/>
  <c r="D709" i="12"/>
  <c r="F558" i="12" a="1"/>
  <c r="F558" i="12" s="1"/>
  <c r="F149" i="12" a="1"/>
  <c r="F149" i="12" s="1"/>
  <c r="F460" i="12" a="1"/>
  <c r="F460" i="12" s="1"/>
  <c r="F697" i="12" a="1"/>
  <c r="F697" i="12" s="1"/>
  <c r="E842" i="12"/>
  <c r="D562" i="12"/>
  <c r="F533" i="12" a="1"/>
  <c r="F533" i="12" s="1"/>
  <c r="D847" i="12"/>
  <c r="F17" i="12" a="1"/>
  <c r="F17" i="12" s="1"/>
  <c r="F650" i="12" a="1"/>
  <c r="F650" i="12" s="1"/>
  <c r="F31" i="12" a="1"/>
  <c r="F31" i="12" s="1"/>
  <c r="F49" i="12" a="1"/>
  <c r="F49" i="12" s="1"/>
  <c r="F830" i="12" a="1"/>
  <c r="F830" i="12" s="1"/>
  <c r="F322" i="12" a="1"/>
  <c r="F322" i="12" s="1"/>
  <c r="D490" i="12"/>
  <c r="F315" i="12" a="1"/>
  <c r="F315" i="12" s="1"/>
  <c r="F157" i="12" a="1"/>
  <c r="F157" i="12" s="1"/>
  <c r="F120" i="12" a="1"/>
  <c r="F120" i="12" s="1"/>
  <c r="D197" i="12"/>
  <c r="E752" i="12"/>
  <c r="F503" i="12" a="1"/>
  <c r="F503" i="12" s="1"/>
  <c r="D811" i="12"/>
  <c r="F653" i="12" a="1"/>
  <c r="F653" i="12" s="1"/>
  <c r="F393" i="12" a="1"/>
  <c r="F393" i="12" s="1"/>
  <c r="E449" i="12"/>
  <c r="D504" i="12"/>
  <c r="F824" i="12" a="1"/>
  <c r="F824" i="12" s="1"/>
  <c r="F86" i="12" a="1"/>
  <c r="F86" i="12" s="1"/>
  <c r="E429" i="12"/>
  <c r="E636" i="12"/>
  <c r="F847" i="12" a="1"/>
  <c r="F847" i="12" s="1"/>
  <c r="D86" i="12"/>
  <c r="E102" i="12"/>
  <c r="F848" i="12" a="1"/>
  <c r="F848" i="12" s="1"/>
  <c r="F387" i="12" a="1"/>
  <c r="F387" i="12" s="1"/>
  <c r="F193" i="12" a="1"/>
  <c r="F193" i="12" s="1"/>
  <c r="F340" i="12" a="1"/>
  <c r="F340" i="12" s="1"/>
  <c r="D637" i="12"/>
  <c r="F45" i="12" a="1"/>
  <c r="F45" i="12" s="1"/>
  <c r="F186" i="12" a="1"/>
  <c r="F186" i="12" s="1"/>
  <c r="F280" i="12" a="1"/>
  <c r="F280" i="12" s="1"/>
  <c r="E735" i="12"/>
  <c r="D343" i="12"/>
  <c r="F446" i="12" a="1"/>
  <c r="F446" i="12" s="1"/>
  <c r="D682" i="12"/>
  <c r="F103" i="12" a="1"/>
  <c r="F103" i="12" s="1"/>
  <c r="E470" i="12"/>
  <c r="F723" i="12" a="1"/>
  <c r="F723" i="12" s="1"/>
  <c r="D658" i="12"/>
  <c r="D725" i="12"/>
  <c r="D753" i="12"/>
  <c r="F74" i="12" a="1"/>
  <c r="F74" i="12" s="1"/>
  <c r="F445" i="12" a="1"/>
  <c r="F445" i="12" s="1"/>
  <c r="F199" i="12" a="1"/>
  <c r="F199" i="12" s="1"/>
  <c r="F189" i="12" a="1"/>
  <c r="F189" i="12" s="1"/>
  <c r="F821" i="12" a="1"/>
  <c r="F821" i="12" s="1"/>
  <c r="F789" i="12" a="1"/>
  <c r="F789" i="12" s="1"/>
  <c r="F430" i="12" a="1"/>
  <c r="F430" i="12" s="1"/>
  <c r="F758" i="12" a="1"/>
  <c r="F758" i="12" s="1"/>
  <c r="F551" i="12" a="1"/>
  <c r="F551" i="12" s="1"/>
  <c r="F640" i="12" a="1"/>
  <c r="F640" i="12" s="1"/>
  <c r="D375" i="12"/>
  <c r="F236" i="12" a="1"/>
  <c r="F236" i="12" s="1"/>
  <c r="F268" i="12" a="1"/>
  <c r="F268" i="12" s="1"/>
  <c r="D62" i="12"/>
  <c r="D803" i="12"/>
  <c r="D785" i="12"/>
  <c r="F601" i="12" a="1"/>
  <c r="F601" i="12" s="1"/>
  <c r="D537" i="12"/>
  <c r="F472" i="12" a="1"/>
  <c r="F472" i="12" s="1"/>
  <c r="D622" i="12"/>
  <c r="F42" i="12" a="1"/>
  <c r="F42" i="12" s="1"/>
  <c r="F760" i="12" a="1"/>
  <c r="F760" i="12" s="1"/>
  <c r="F205" i="12" a="1"/>
  <c r="F205" i="12" s="1"/>
  <c r="F579" i="12" a="1"/>
  <c r="F579" i="12" s="1"/>
  <c r="E127" i="12"/>
  <c r="E440" i="12"/>
  <c r="D239" i="12"/>
  <c r="E703" i="12"/>
  <c r="F753" i="12" a="1"/>
  <c r="F753" i="12" s="1"/>
  <c r="F735" i="12" a="1"/>
  <c r="F735" i="12" s="1"/>
  <c r="F225" i="12" a="1"/>
  <c r="F225" i="12" s="1"/>
  <c r="D612" i="12"/>
  <c r="E12" i="12"/>
  <c r="E216" i="12"/>
  <c r="D409" i="12"/>
  <c r="D486" i="12"/>
  <c r="F487" i="12" a="1"/>
  <c r="F487" i="12" s="1"/>
  <c r="D655" i="12"/>
  <c r="F307" i="12" a="1"/>
  <c r="F307" i="12" s="1"/>
  <c r="E620" i="12"/>
  <c r="F153" i="12" a="1"/>
  <c r="F153" i="12" s="1"/>
  <c r="F638" i="12" a="1"/>
  <c r="F638" i="12" s="1"/>
  <c r="F422" i="12" a="1"/>
  <c r="F422" i="12" s="1"/>
  <c r="F717" i="12" a="1"/>
  <c r="F717" i="12" s="1"/>
  <c r="F584" i="12" a="1"/>
  <c r="F584" i="12" s="1"/>
  <c r="D266" i="12"/>
  <c r="F482" i="12" a="1"/>
  <c r="F482" i="12" s="1"/>
  <c r="E130" i="12"/>
  <c r="F563" i="12" a="1"/>
  <c r="F563" i="12" s="1"/>
  <c r="E591" i="12"/>
  <c r="D37" i="12"/>
  <c r="F649" i="12" a="1"/>
  <c r="F649" i="12" s="1"/>
  <c r="D117" i="12"/>
  <c r="E637" i="12"/>
  <c r="F403" i="12" a="1"/>
  <c r="F403" i="12" s="1"/>
  <c r="D284" i="12"/>
  <c r="F100" i="12" a="1"/>
  <c r="F100" i="12" s="1"/>
  <c r="F834" i="12" a="1"/>
  <c r="F834" i="12" s="1"/>
  <c r="E378" i="12"/>
  <c r="D696" i="12"/>
  <c r="D108" i="12"/>
  <c r="F424" i="12" a="1"/>
  <c r="F424" i="12" s="1"/>
  <c r="E122" i="12"/>
  <c r="D752" i="12"/>
  <c r="F341" i="12" a="1"/>
  <c r="F341" i="12" s="1"/>
  <c r="F385" i="12" a="1"/>
  <c r="F385" i="12" s="1"/>
  <c r="E260" i="12"/>
  <c r="F565" i="12" a="1"/>
  <c r="F565" i="12" s="1"/>
  <c r="F555" i="12" a="1"/>
  <c r="F555" i="12" s="1"/>
  <c r="D434" i="12"/>
  <c r="D470" i="12"/>
  <c r="F339" i="12" a="1"/>
  <c r="F339" i="12" s="1"/>
  <c r="E38" i="12"/>
  <c r="F449" i="12" a="1"/>
  <c r="F449" i="12" s="1"/>
  <c r="F102" i="12" a="1"/>
  <c r="F102" i="12" s="1"/>
  <c r="F676" i="12" a="1"/>
  <c r="F676" i="12" s="1"/>
  <c r="F132" i="12" a="1"/>
  <c r="F132" i="12" s="1"/>
  <c r="D390" i="12"/>
  <c r="D708" i="12"/>
  <c r="F295" i="12" a="1"/>
  <c r="F295" i="12" s="1"/>
  <c r="F358" i="12" a="1"/>
  <c r="F358" i="12" s="1"/>
  <c r="F254" i="12" a="1"/>
  <c r="F254" i="12" s="1"/>
  <c r="F647" i="12" a="1"/>
  <c r="F647" i="12" s="1"/>
  <c r="F688" i="12" a="1"/>
  <c r="F688" i="12" s="1"/>
  <c r="D342" i="12"/>
  <c r="F192" i="12" a="1"/>
  <c r="F192" i="12" s="1"/>
  <c r="D243" i="12"/>
  <c r="F328" i="12" a="1"/>
  <c r="F328" i="12" s="1"/>
  <c r="F78" i="12" a="1"/>
  <c r="F78" i="12" s="1"/>
  <c r="F59" i="12" a="1"/>
  <c r="F59" i="12" s="1"/>
  <c r="F860" i="12" a="1"/>
  <c r="F860" i="12" s="1"/>
  <c r="D603" i="12"/>
  <c r="F522" i="12" a="1"/>
  <c r="F522" i="12" s="1"/>
  <c r="D508" i="12"/>
  <c r="F32" i="12" a="1"/>
  <c r="F32" i="12" s="1"/>
  <c r="E416" i="12"/>
  <c r="E46" i="12"/>
  <c r="F700" i="12" a="1"/>
  <c r="F700" i="12" s="1"/>
  <c r="F453" i="12" a="1"/>
  <c r="F453" i="12" s="1"/>
  <c r="D260" i="12"/>
  <c r="F683" i="12" a="1"/>
  <c r="F683" i="12" s="1"/>
  <c r="E29" i="12"/>
  <c r="F18" i="12" a="1"/>
  <c r="F18" i="12" s="1"/>
  <c r="E36" i="12"/>
  <c r="F117" i="12" a="1"/>
  <c r="F117" i="12" s="1"/>
  <c r="F665" i="12" a="1"/>
  <c r="F665" i="12" s="1"/>
  <c r="F816" i="12" a="1"/>
  <c r="F816" i="12" s="1"/>
  <c r="F208" i="12" a="1"/>
  <c r="F208" i="12" s="1"/>
  <c r="F79" i="12" a="1"/>
  <c r="F79" i="12" s="1"/>
  <c r="F724" i="12" a="1"/>
  <c r="F724" i="12" s="1"/>
  <c r="F687" i="12" a="1"/>
  <c r="F687" i="12" s="1"/>
  <c r="D380" i="12"/>
  <c r="D215" i="12"/>
  <c r="F570" i="12" a="1"/>
  <c r="F570" i="12" s="1"/>
  <c r="F769" i="12" a="1"/>
  <c r="F769" i="12" s="1"/>
  <c r="D100" i="12"/>
  <c r="E388" i="12"/>
  <c r="E447" i="12"/>
  <c r="F426" i="12" a="1"/>
  <c r="F426" i="12" s="1"/>
  <c r="F155" i="12" a="1"/>
  <c r="F155" i="12" s="1"/>
  <c r="F266" i="12" a="1"/>
  <c r="F266" i="12" s="1"/>
  <c r="D805" i="12"/>
  <c r="F126" i="12" a="1"/>
  <c r="F126" i="12" s="1"/>
  <c r="D165" i="12"/>
  <c r="F778" i="12" a="1"/>
  <c r="F778" i="12" s="1"/>
  <c r="E622" i="12"/>
  <c r="E659" i="12"/>
  <c r="F444" i="12" a="1"/>
  <c r="F444" i="12" s="1"/>
  <c r="F39" i="12" a="1"/>
  <c r="F39" i="12" s="1"/>
  <c r="D338" i="12"/>
  <c r="D591" i="12"/>
  <c r="F685" i="12" a="1"/>
  <c r="F685" i="12" s="1"/>
  <c r="F858" i="12" a="1"/>
  <c r="F858" i="12" s="1"/>
  <c r="F277" i="12" a="1"/>
  <c r="F277" i="12" s="1"/>
  <c r="D812" i="12"/>
  <c r="D429" i="12"/>
  <c r="F378" i="12" a="1"/>
  <c r="F378" i="12" s="1"/>
  <c r="F757" i="12" a="1"/>
  <c r="F757" i="12" s="1"/>
  <c r="F196" i="12" a="1"/>
  <c r="F196" i="12" s="1"/>
  <c r="E387" i="12"/>
  <c r="E765" i="12"/>
  <c r="E519" i="12"/>
  <c r="D849" i="12"/>
  <c r="F808" i="12" a="1"/>
  <c r="F808" i="12" s="1"/>
  <c r="D285" i="12"/>
  <c r="F615" i="12" a="1"/>
  <c r="F615" i="12" s="1"/>
  <c r="D763" i="12"/>
  <c r="F150" i="12" a="1"/>
  <c r="F150" i="12" s="1"/>
  <c r="D35" i="12"/>
  <c r="D430" i="12"/>
  <c r="F130" i="12" a="1"/>
  <c r="F130" i="12" s="1"/>
  <c r="F476" i="12" a="1"/>
  <c r="F476" i="12" s="1"/>
  <c r="F674" i="12" a="1"/>
  <c r="F674" i="12" s="1"/>
  <c r="F316" i="12" a="1"/>
  <c r="F316" i="12" s="1"/>
  <c r="E803" i="12"/>
  <c r="D328" i="12"/>
  <c r="F756" i="12" a="1"/>
  <c r="F756" i="12" s="1"/>
  <c r="E747" i="12"/>
  <c r="E239" i="12"/>
  <c r="D480" i="12"/>
  <c r="F451" i="12" a="1"/>
  <c r="F451" i="12" s="1"/>
  <c r="E111" i="12"/>
  <c r="F67" i="12" a="1"/>
  <c r="F67" i="12" s="1"/>
  <c r="F267" i="12" a="1"/>
  <c r="F267" i="12" s="1"/>
  <c r="F161" i="12" a="1"/>
  <c r="F161" i="12" s="1"/>
  <c r="D171" i="12"/>
  <c r="F513" i="12" a="1"/>
  <c r="F513" i="12" s="1"/>
  <c r="F500" i="12" a="1"/>
  <c r="F500" i="12" s="1"/>
  <c r="F105" i="12" a="1"/>
  <c r="F105" i="12" s="1"/>
  <c r="D268" i="12"/>
  <c r="F489" i="12" a="1"/>
  <c r="F489" i="12" s="1"/>
  <c r="D604" i="12"/>
  <c r="F582" i="12" a="1"/>
  <c r="F582" i="12" s="1"/>
  <c r="F88" i="12" a="1"/>
  <c r="F88" i="12" s="1"/>
  <c r="F771" i="12" a="1"/>
  <c r="F771" i="12" s="1"/>
  <c r="E483" i="12"/>
  <c r="D629" i="12"/>
  <c r="F408" i="12" a="1"/>
  <c r="F408" i="12" s="1"/>
  <c r="F391" i="12" a="1"/>
  <c r="F391" i="12" s="1"/>
  <c r="D40" i="12"/>
  <c r="F286" i="12" a="1"/>
  <c r="F286" i="12" s="1"/>
  <c r="E34" i="12"/>
  <c r="E430" i="12"/>
  <c r="D620" i="12"/>
  <c r="F485" i="12" a="1"/>
  <c r="F485" i="12" s="1"/>
  <c r="E453" i="12"/>
  <c r="E773" i="12"/>
  <c r="F388" i="12" a="1"/>
  <c r="F388" i="12" s="1"/>
  <c r="F147" i="12" a="1"/>
  <c r="F147" i="12" s="1"/>
  <c r="F733" i="12" a="1"/>
  <c r="F733" i="12" s="1"/>
  <c r="F675" i="12" a="1"/>
  <c r="F675" i="12" s="1"/>
  <c r="F183" i="12" a="1"/>
  <c r="F183" i="12" s="1"/>
  <c r="D549" i="12"/>
  <c r="F641" i="12" a="1"/>
  <c r="F641" i="12" s="1"/>
  <c r="F210" i="12" a="1"/>
  <c r="F210" i="12" s="1"/>
  <c r="F689" i="12" a="1"/>
  <c r="F689" i="12" s="1"/>
  <c r="F165" i="12" a="1"/>
  <c r="F165" i="12" s="1"/>
  <c r="F690" i="12" a="1"/>
  <c r="F690" i="12" s="1"/>
  <c r="F698" i="12" a="1"/>
  <c r="F698" i="12" s="1"/>
  <c r="D88" i="12"/>
  <c r="F820" i="12" a="1"/>
  <c r="F820" i="12" s="1"/>
  <c r="D107" i="12"/>
  <c r="D438" i="12"/>
  <c r="F151" i="12" a="1"/>
  <c r="F151" i="12" s="1"/>
  <c r="F591" i="12" a="1"/>
  <c r="F591" i="12" s="1"/>
  <c r="D646" i="12"/>
  <c r="E691" i="12"/>
  <c r="F270" i="12" a="1"/>
  <c r="F270" i="12" s="1"/>
  <c r="F127" i="12" a="1"/>
  <c r="F127" i="12" s="1"/>
  <c r="D242" i="12"/>
  <c r="D130" i="12"/>
  <c r="D519" i="12"/>
  <c r="D378" i="12"/>
  <c r="D311" i="12"/>
  <c r="F670" i="12" a="1"/>
  <c r="F670" i="12" s="1"/>
  <c r="D555" i="12"/>
  <c r="F134" i="12" a="1"/>
  <c r="F134" i="12" s="1"/>
  <c r="D538" i="12"/>
  <c r="D482" i="12"/>
  <c r="F671" i="12" a="1"/>
  <c r="F671" i="12" s="1"/>
  <c r="F232" i="12" a="1"/>
  <c r="F232" i="12" s="1"/>
  <c r="E40" i="12"/>
  <c r="D14" i="12"/>
  <c r="F768" i="12" a="1"/>
  <c r="F768" i="12" s="1"/>
  <c r="D304" i="12"/>
  <c r="D564" i="12"/>
  <c r="D127" i="12"/>
  <c r="F495" i="12" a="1"/>
  <c r="F495" i="12" s="1"/>
  <c r="F110" i="12" a="1"/>
  <c r="F110" i="12" s="1"/>
  <c r="F541" i="12" a="1"/>
  <c r="F541" i="12" s="1"/>
  <c r="F23" i="12" a="1"/>
  <c r="F23" i="12" s="1"/>
  <c r="F292" i="12" a="1"/>
  <c r="F292" i="12" s="1"/>
  <c r="E178" i="12"/>
  <c r="D209" i="12"/>
  <c r="E660" i="12"/>
  <c r="E390" i="12"/>
  <c r="E369" i="12"/>
  <c r="E538" i="12"/>
  <c r="F515" i="12" a="1"/>
  <c r="F515" i="12" s="1"/>
  <c r="E657" i="12"/>
  <c r="F58" i="12" a="1"/>
  <c r="F58" i="12" s="1"/>
  <c r="E488" i="12"/>
  <c r="F499" i="12" a="1"/>
  <c r="F499" i="12" s="1"/>
  <c r="D210" i="12"/>
  <c r="F191" i="12" a="1"/>
  <c r="F191" i="12" s="1"/>
  <c r="F496" i="12" a="1"/>
  <c r="F496" i="12" s="1"/>
  <c r="E830" i="12"/>
  <c r="D483" i="12"/>
  <c r="F484" i="12" a="1"/>
  <c r="F484" i="12" s="1"/>
  <c r="D56" i="12"/>
  <c r="E827" i="12"/>
  <c r="D196" i="12"/>
  <c r="D340" i="12"/>
  <c r="D129" i="12"/>
  <c r="F661" i="12" a="1"/>
  <c r="F661" i="12" s="1"/>
  <c r="F247" i="12" a="1"/>
  <c r="F247" i="12" s="1"/>
  <c r="F491" i="12" a="1"/>
  <c r="F491" i="12" s="1"/>
  <c r="F173" i="12" a="1"/>
  <c r="F173" i="12" s="1"/>
  <c r="F840" i="12" a="1"/>
  <c r="F840" i="12" s="1"/>
  <c r="F829" i="12" a="1"/>
  <c r="F829" i="12" s="1"/>
  <c r="F181" i="12" a="1"/>
  <c r="F181" i="12" s="1"/>
  <c r="D666" i="12"/>
  <c r="F37" i="12" a="1"/>
  <c r="F37" i="12" s="1"/>
  <c r="D703" i="12"/>
  <c r="F607" i="12" a="1"/>
  <c r="F607" i="12" s="1"/>
  <c r="E180" i="12"/>
  <c r="E550" i="12"/>
  <c r="F680" i="12" a="1"/>
  <c r="F680" i="12" s="1"/>
  <c r="F116" i="12" a="1"/>
  <c r="F116" i="12" s="1"/>
  <c r="E37" i="12"/>
  <c r="D369" i="12"/>
  <c r="F655" i="12" a="1"/>
  <c r="F655" i="12" s="1"/>
  <c r="E807" i="12"/>
  <c r="F125" i="12" a="1"/>
  <c r="F125" i="12" s="1"/>
  <c r="D845" i="12"/>
  <c r="D34" i="12"/>
  <c r="F360" i="12" a="1"/>
  <c r="F360" i="12" s="1"/>
  <c r="D188" i="12"/>
  <c r="F682" i="12" a="1"/>
  <c r="F682" i="12" s="1"/>
  <c r="F458" i="12" a="1"/>
  <c r="F458" i="12" s="1"/>
  <c r="E841" i="12"/>
  <c r="F455" i="12" a="1"/>
  <c r="F455" i="12" s="1"/>
  <c r="F146" i="12" a="1"/>
  <c r="F146" i="12" s="1"/>
  <c r="F242" i="12" a="1"/>
  <c r="F242" i="12" s="1"/>
  <c r="D726" i="12"/>
  <c r="E328" i="12"/>
  <c r="E779" i="12"/>
  <c r="F586" i="12" a="1"/>
  <c r="F586" i="12" s="1"/>
  <c r="D757" i="12"/>
  <c r="F336" i="12" a="1"/>
  <c r="F336" i="12" s="1"/>
  <c r="D781" i="12"/>
  <c r="D61" i="12"/>
  <c r="D371" i="12"/>
  <c r="D491" i="12"/>
  <c r="E208" i="12"/>
  <c r="F55" i="12" a="1"/>
  <c r="F55" i="12" s="1"/>
  <c r="D804" i="12"/>
  <c r="D592" i="12"/>
  <c r="F746" i="12" a="1"/>
  <c r="F746" i="12" s="1"/>
  <c r="D813" i="12"/>
  <c r="E701" i="12"/>
  <c r="F441" i="12" a="1"/>
  <c r="F441" i="12" s="1"/>
  <c r="D571" i="12"/>
  <c r="E62" i="12"/>
  <c r="F786" i="12" a="1"/>
  <c r="F786" i="12" s="1"/>
  <c r="D413" i="12"/>
  <c r="D162" i="12"/>
  <c r="E342" i="12"/>
  <c r="F828" i="12" a="1"/>
  <c r="F828" i="12" s="1"/>
  <c r="F557" i="12" a="1"/>
  <c r="F557" i="12" s="1"/>
  <c r="D178" i="12"/>
  <c r="F574" i="12" a="1"/>
  <c r="F574" i="12" s="1"/>
  <c r="F554" i="12" a="1"/>
  <c r="F554" i="12" s="1"/>
  <c r="F571" i="12" a="1"/>
  <c r="F571" i="12" s="1"/>
  <c r="E865" i="12"/>
  <c r="E527" i="12"/>
  <c r="E820" i="12"/>
  <c r="F836" i="12" a="1"/>
  <c r="F836" i="12" s="1"/>
  <c r="F532" i="12" a="1"/>
  <c r="F532" i="12" s="1"/>
  <c r="F812" i="12" a="1"/>
  <c r="F812" i="12" s="1"/>
  <c r="F798" i="12" a="1"/>
  <c r="F798" i="12" s="1"/>
  <c r="E373" i="12"/>
  <c r="F197" i="12" a="1"/>
  <c r="F197" i="12" s="1"/>
  <c r="F718" i="12" a="1"/>
  <c r="F718" i="12" s="1"/>
  <c r="D518" i="12"/>
  <c r="D837" i="12"/>
  <c r="D648" i="12"/>
  <c r="D315" i="12"/>
  <c r="E725" i="12"/>
  <c r="D698" i="12"/>
  <c r="F392" i="12" a="1"/>
  <c r="F392" i="12" s="1"/>
  <c r="F406" i="12" a="1"/>
  <c r="F406" i="12" s="1"/>
  <c r="D400" i="12"/>
  <c r="D681" i="12"/>
  <c r="E197" i="12"/>
  <c r="F823" i="12" a="1"/>
  <c r="F823" i="12" s="1"/>
  <c r="F409" i="12" a="1"/>
  <c r="F409" i="12" s="1"/>
  <c r="D636" i="12"/>
  <c r="F281" i="12" a="1"/>
  <c r="F281" i="12" s="1"/>
  <c r="D5" i="12"/>
  <c r="F474" i="12" a="1"/>
  <c r="F474" i="12" s="1"/>
  <c r="F639" i="12" a="1"/>
  <c r="F639" i="12" s="1"/>
  <c r="F203" i="12" a="1"/>
  <c r="F203" i="12" s="1"/>
  <c r="F573" i="12" a="1"/>
  <c r="F573" i="12" s="1"/>
  <c r="E108" i="12"/>
  <c r="D305" i="12"/>
  <c r="F464" i="12" a="1"/>
  <c r="F464" i="12" s="1"/>
  <c r="F604" i="12" a="1"/>
  <c r="F604" i="12" s="1"/>
  <c r="E634" i="12"/>
  <c r="D773" i="12"/>
  <c r="E32" i="12"/>
  <c r="E121" i="12"/>
  <c r="E544" i="12"/>
  <c r="E673" i="12"/>
  <c r="E24" i="12"/>
  <c r="F517" i="12" a="1"/>
  <c r="F517" i="12" s="1"/>
  <c r="F239" i="12" a="1"/>
  <c r="F239" i="12" s="1"/>
  <c r="D787" i="12"/>
  <c r="F48" i="12" a="1"/>
  <c r="F48" i="12" s="1"/>
  <c r="F838" i="12" a="1"/>
  <c r="F838" i="12" s="1"/>
  <c r="D808" i="12"/>
  <c r="E504" i="12"/>
  <c r="F335" i="12" a="1"/>
  <c r="F335" i="12" s="1"/>
  <c r="D581" i="12"/>
  <c r="F330" i="12" a="1"/>
  <c r="F330" i="12" s="1"/>
  <c r="E608" i="12"/>
  <c r="D638" i="12"/>
  <c r="D18" i="12"/>
  <c r="F14" i="12" a="1"/>
  <c r="F14" i="12" s="1"/>
  <c r="D509" i="12"/>
  <c r="F106" i="12" a="1"/>
  <c r="F106" i="12" s="1"/>
  <c r="F259" i="12" a="1"/>
  <c r="F259" i="12" s="1"/>
  <c r="F390" i="12" a="1"/>
  <c r="F390" i="12" s="1"/>
  <c r="F389" i="12" a="1"/>
  <c r="F389" i="12" s="1"/>
  <c r="F423" i="12" a="1"/>
  <c r="F423" i="12" s="1"/>
  <c r="D286" i="12"/>
  <c r="D324" i="12"/>
  <c r="F599" i="12" a="1"/>
  <c r="F599" i="12" s="1"/>
  <c r="F230" i="12" a="1"/>
  <c r="F230" i="12" s="1"/>
  <c r="D843" i="12"/>
  <c r="F788" i="12" a="1"/>
  <c r="F788" i="12" s="1"/>
  <c r="E698" i="12"/>
  <c r="F600" i="12" a="1"/>
  <c r="F600" i="12" s="1"/>
  <c r="D826" i="12"/>
  <c r="F862" i="12" a="1"/>
  <c r="F862" i="12" s="1"/>
  <c r="D125" i="12"/>
  <c r="F218" i="12" a="1"/>
  <c r="F218" i="12" s="1"/>
  <c r="E812" i="12"/>
  <c r="D103" i="12"/>
  <c r="D175" i="12"/>
  <c r="F114" i="12" a="1"/>
  <c r="F114" i="12" s="1"/>
  <c r="F794" i="12" a="1"/>
  <c r="F794" i="12" s="1"/>
  <c r="F414" i="12" a="1"/>
  <c r="F414" i="12" s="1"/>
  <c r="D841" i="12"/>
  <c r="F44" i="12" a="1"/>
  <c r="F44" i="12" s="1"/>
  <c r="F60" i="12" a="1"/>
  <c r="F60" i="12" s="1"/>
  <c r="F529" i="12" a="1"/>
  <c r="F529" i="12" s="1"/>
  <c r="D783" i="12"/>
  <c r="F241" i="12" a="1"/>
  <c r="F241" i="12" s="1"/>
  <c r="D66" i="12"/>
  <c r="F195" i="12" a="1"/>
  <c r="F195" i="12" s="1"/>
  <c r="F298" i="12" a="1"/>
  <c r="F298" i="12" s="1"/>
  <c r="D29" i="12"/>
  <c r="F30" i="12" a="1"/>
  <c r="F30" i="12" s="1"/>
  <c r="D702" i="12"/>
  <c r="D567" i="12"/>
  <c r="F620" i="12" a="1"/>
  <c r="F620" i="12" s="1"/>
  <c r="F154" i="12" a="1"/>
  <c r="F154" i="12" s="1"/>
  <c r="F291" i="12" a="1"/>
  <c r="F291" i="12" s="1"/>
  <c r="F170" i="12" a="1"/>
  <c r="F170" i="12" s="1"/>
  <c r="F845" i="12" a="1"/>
  <c r="F845" i="12" s="1"/>
  <c r="E603" i="12"/>
  <c r="F660" i="12" a="1"/>
  <c r="F660" i="12" s="1"/>
  <c r="D353" i="12"/>
  <c r="F283" i="12" a="1"/>
  <c r="F283" i="12" s="1"/>
  <c r="D664" i="12"/>
  <c r="F296" i="12" a="1"/>
  <c r="F296" i="12" s="1"/>
  <c r="D387" i="12"/>
  <c r="F612" i="12" a="1"/>
  <c r="F612" i="12" s="1"/>
  <c r="F419" i="12" a="1"/>
  <c r="F419" i="12" s="1"/>
  <c r="F251" i="12" a="1"/>
  <c r="F251" i="12" s="1"/>
  <c r="D634" i="12"/>
  <c r="D227" i="12"/>
  <c r="D119" i="12"/>
  <c r="F269" i="12" a="1"/>
  <c r="F269" i="12" s="1"/>
  <c r="D816" i="12"/>
  <c r="F99" i="12" a="1"/>
  <c r="F99" i="12" s="1"/>
  <c r="F706" i="12" a="1"/>
  <c r="F706" i="12" s="1"/>
  <c r="D691" i="12"/>
  <c r="F471" i="12" a="1"/>
  <c r="F471" i="12" s="1"/>
  <c r="F492" i="12" a="1"/>
  <c r="F492" i="12" s="1"/>
  <c r="D362" i="12"/>
  <c r="F425" i="12" a="1"/>
  <c r="F425" i="12" s="1"/>
  <c r="D261" i="12"/>
  <c r="D684" i="12"/>
  <c r="F438" i="12" a="1"/>
  <c r="F438" i="12" s="1"/>
  <c r="F368" i="12" a="1"/>
  <c r="F368" i="12" s="1"/>
  <c r="F180" i="12" a="1"/>
  <c r="F180" i="12" s="1"/>
  <c r="F209" i="12" a="1"/>
  <c r="F209" i="12" s="1"/>
  <c r="D346" i="12"/>
  <c r="D122" i="12"/>
  <c r="F552" i="12" a="1"/>
  <c r="F552" i="12" s="1"/>
  <c r="F162" i="12" a="1"/>
  <c r="F162" i="12" s="1"/>
  <c r="F7" i="12" a="1"/>
  <c r="F7" i="12" s="1"/>
  <c r="D645" i="12"/>
  <c r="F766" i="12" a="1"/>
  <c r="F766" i="12" s="1"/>
  <c r="E683" i="12"/>
  <c r="D379" i="12"/>
  <c r="D705" i="12"/>
  <c r="E676" i="12"/>
  <c r="F317" i="12" a="1"/>
  <c r="F317" i="12" s="1"/>
  <c r="F38" i="12" a="1"/>
  <c r="F38" i="12" s="1"/>
  <c r="D722" i="12"/>
  <c r="F497" i="12" a="1"/>
  <c r="F497" i="12" s="1"/>
  <c r="D546" i="12"/>
  <c r="F779" i="12" a="1"/>
  <c r="F779" i="12" s="1"/>
  <c r="F156" i="12" a="1"/>
  <c r="F156" i="12" s="1"/>
  <c r="F817" i="12" a="1"/>
  <c r="F817" i="12" s="1"/>
  <c r="F123" i="12" a="1"/>
  <c r="F123" i="12" s="1"/>
  <c r="F308" i="12" a="1"/>
  <c r="F308" i="12" s="1"/>
  <c r="F468" i="12" a="1"/>
  <c r="F468" i="12" s="1"/>
  <c r="F748" i="12" a="1"/>
  <c r="F748" i="12" s="1"/>
  <c r="F202" i="12" a="1"/>
  <c r="F202" i="12" s="1"/>
  <c r="D548" i="12"/>
  <c r="D780" i="12"/>
  <c r="F338" i="12" a="1"/>
  <c r="F338" i="12" s="1"/>
  <c r="F559" i="12" a="1"/>
  <c r="F559" i="12" s="1"/>
  <c r="D794" i="12"/>
  <c r="F490" i="12" a="1"/>
  <c r="F490" i="12" s="1"/>
  <c r="F124" i="12" a="1"/>
  <c r="F124" i="12" s="1"/>
  <c r="D57" i="12"/>
  <c r="F101" i="12" a="1"/>
  <c r="F101" i="12" s="1"/>
  <c r="E353" i="12"/>
  <c r="F465" i="12" a="1"/>
  <c r="F465" i="12" s="1"/>
  <c r="F799" i="12" a="1"/>
  <c r="F799" i="12" s="1"/>
  <c r="F362" i="12" a="1"/>
  <c r="F362" i="12" s="1"/>
  <c r="F361" i="12" a="1"/>
  <c r="F361" i="12" s="1"/>
  <c r="F813" i="12" a="1"/>
  <c r="F813" i="12" s="1"/>
  <c r="E629" i="12"/>
  <c r="F805" i="12" a="1"/>
  <c r="F805" i="12" s="1"/>
  <c r="F237" i="12" a="1"/>
  <c r="F237" i="12" s="1"/>
  <c r="F516" i="12" a="1"/>
  <c r="F516" i="12" s="1"/>
  <c r="F800" i="12" a="1"/>
  <c r="F800" i="12" s="1"/>
  <c r="F35" i="12" a="1"/>
  <c r="F35" i="12" s="1"/>
  <c r="F434" i="12" a="1"/>
  <c r="F434" i="12" s="1"/>
  <c r="D280" i="12"/>
  <c r="F597" i="12" a="1"/>
  <c r="F597" i="12" s="1"/>
  <c r="F708" i="12" a="1"/>
  <c r="F708" i="12" s="1"/>
  <c r="D265" i="12"/>
  <c r="D807" i="12"/>
  <c r="F609" i="12" a="1"/>
  <c r="F609" i="12" s="1"/>
  <c r="F282" i="12" a="1"/>
  <c r="F282" i="12" s="1"/>
  <c r="D723" i="12"/>
  <c r="F587" i="12" a="1"/>
  <c r="F587" i="12" s="1"/>
  <c r="F743" i="12" a="1"/>
  <c r="F743" i="12" s="1"/>
  <c r="D450" i="12"/>
  <c r="F404" i="12" a="1"/>
  <c r="F404" i="12" s="1"/>
  <c r="E247" i="12"/>
  <c r="D683" i="12"/>
  <c r="F839" i="12" a="1"/>
  <c r="F839" i="12" s="1"/>
  <c r="F725" i="12" a="1"/>
  <c r="F725" i="12" s="1"/>
  <c r="F129" i="12" a="1"/>
  <c r="F129" i="12" s="1"/>
  <c r="D755" i="12"/>
  <c r="E450" i="12"/>
  <c r="F377" i="12" a="1"/>
  <c r="F377" i="12" s="1"/>
  <c r="F256" i="12" a="1"/>
  <c r="F256" i="12" s="1"/>
  <c r="F493" i="12" a="1"/>
  <c r="F493" i="12" s="1"/>
  <c r="F618" i="12" a="1"/>
  <c r="F618" i="12" s="1"/>
  <c r="D246" i="12"/>
  <c r="F373" i="12" a="1"/>
  <c r="F373" i="12" s="1"/>
  <c r="D262" i="12"/>
  <c r="E763" i="12"/>
  <c r="F166" i="12" a="1"/>
  <c r="F166" i="12" s="1"/>
  <c r="D133" i="12"/>
  <c r="F470" i="12" a="1"/>
  <c r="F470" i="12" s="1"/>
  <c r="F359" i="12" a="1"/>
  <c r="F359" i="12" s="1"/>
  <c r="D545" i="12"/>
  <c r="F553" i="12" a="1"/>
  <c r="F553" i="12" s="1"/>
  <c r="D738" i="12"/>
  <c r="F119" i="12" a="1"/>
  <c r="F119" i="12" s="1"/>
  <c r="D670" i="12"/>
  <c r="D310" i="12"/>
  <c r="F19" i="12" a="1"/>
  <c r="F19" i="12" s="1"/>
  <c r="D748" i="12"/>
  <c r="F844" i="12" a="1"/>
  <c r="F844" i="12" s="1"/>
  <c r="F76" i="12" a="1"/>
  <c r="F76" i="12" s="1"/>
  <c r="D277" i="12"/>
  <c r="F98" i="12" a="1"/>
  <c r="F98" i="12" s="1"/>
  <c r="F646" i="12" a="1"/>
  <c r="F646" i="12" s="1"/>
  <c r="F837" i="12" a="1"/>
  <c r="F837" i="12" s="1"/>
  <c r="F686" i="12" a="1"/>
  <c r="F686" i="12" s="1"/>
  <c r="F780" i="12" a="1"/>
  <c r="F780" i="12" s="1"/>
  <c r="F567" i="12" a="1"/>
  <c r="F567" i="12" s="1"/>
  <c r="F452" i="12" a="1"/>
  <c r="F452" i="12" s="1"/>
  <c r="D19" i="12"/>
  <c r="F745" i="12" a="1"/>
  <c r="F745" i="12" s="1"/>
  <c r="D786" i="12"/>
  <c r="D660" i="12"/>
  <c r="F250" i="12" a="1"/>
  <c r="F250" i="12" s="1"/>
  <c r="D734" i="12"/>
  <c r="D32" i="12"/>
  <c r="F215" i="12" a="1"/>
  <c r="F215" i="12" s="1"/>
  <c r="F738" i="12" a="1"/>
  <c r="F738" i="12" s="1"/>
  <c r="F411" i="12" a="1"/>
  <c r="F411" i="12" s="1"/>
  <c r="D607" i="12"/>
  <c r="F636" i="12" a="1"/>
  <c r="F636" i="12" s="1"/>
  <c r="F678" i="12" a="1"/>
  <c r="F678" i="12" s="1"/>
  <c r="F818" i="12" a="1"/>
  <c r="F818" i="12" s="1"/>
  <c r="D718" i="12"/>
  <c r="F344" i="12" a="1"/>
  <c r="F344" i="12" s="1"/>
  <c r="F178" i="12" a="1"/>
  <c r="F178" i="12" s="1"/>
  <c r="D12" i="12"/>
  <c r="F509" i="12" a="1"/>
  <c r="F509" i="12" s="1"/>
  <c r="D36" i="12"/>
  <c r="F859" i="12" a="1"/>
  <c r="F859" i="12" s="1"/>
  <c r="F139" i="12" a="1"/>
  <c r="F139" i="12" s="1"/>
  <c r="D765" i="12"/>
  <c r="F726" i="12" a="1"/>
  <c r="F726" i="12" s="1"/>
  <c r="F739" i="12" a="1"/>
  <c r="F739" i="12" s="1"/>
  <c r="F104" i="12" a="1"/>
  <c r="F104" i="12" s="1"/>
  <c r="D432" i="12"/>
  <c r="F109" i="12" a="1"/>
  <c r="F109" i="12" s="1"/>
  <c r="F856" i="12" a="1"/>
  <c r="F856" i="12" s="1"/>
  <c r="D393" i="12"/>
  <c r="F261" i="12" a="1"/>
  <c r="F261" i="12" s="1"/>
  <c r="F121" i="12" a="1"/>
  <c r="F121" i="12" s="1"/>
  <c r="F569" i="12" a="1"/>
  <c r="F569" i="12" s="1"/>
  <c r="E816" i="12"/>
  <c r="F64" i="12" a="1"/>
  <c r="F64" i="12" s="1"/>
  <c r="F863" i="12" a="1"/>
  <c r="F863" i="12" s="1"/>
  <c r="F473" i="12" a="1"/>
  <c r="F473" i="12" s="1"/>
  <c r="D39" i="12"/>
  <c r="F6" i="12" a="1"/>
  <c r="F6" i="12" s="1"/>
  <c r="D802" i="12"/>
  <c r="F479" i="12" a="1"/>
  <c r="F479" i="12" s="1"/>
  <c r="F26" i="9" a="1"/>
  <c r="F26" i="9" s="1"/>
  <c r="L201" i="11" l="1" a="1"/>
  <c r="L201" i="11" s="1"/>
  <c r="F27" i="9" a="1"/>
  <c r="F27" i="9" s="1"/>
  <c r="L202" i="11" l="1" a="1"/>
  <c r="L202" i="11" s="1"/>
  <c r="F28" i="9" a="1"/>
  <c r="F28" i="9" s="1"/>
  <c r="L203" i="11" l="1" a="1"/>
  <c r="L203" i="11" s="1"/>
  <c r="L204" i="11" s="1" a="1"/>
  <c r="L204" i="11" s="1"/>
  <c r="L205" i="11" s="1" a="1"/>
  <c r="L205" i="11" s="1"/>
  <c r="L206" i="11" s="1" a="1"/>
  <c r="L206" i="11" s="1"/>
  <c r="L207" i="11" s="1" a="1"/>
  <c r="L207" i="11" s="1"/>
  <c r="L208" i="11" s="1" a="1"/>
  <c r="L208" i="11" s="1"/>
  <c r="L209" i="11" s="1" a="1"/>
  <c r="L209" i="11" s="1"/>
  <c r="L210" i="11" s="1" a="1"/>
  <c r="L210" i="11" s="1"/>
  <c r="L211" i="11" s="1" a="1"/>
  <c r="L211" i="11" s="1"/>
  <c r="L212" i="11" s="1" a="1"/>
  <c r="L212" i="11" s="1"/>
  <c r="L213" i="11" s="1" a="1"/>
  <c r="L213" i="11" s="1"/>
  <c r="L214" i="11" s="1" a="1"/>
  <c r="L214" i="11" s="1"/>
  <c r="L215" i="11" s="1" a="1"/>
  <c r="L215" i="11" s="1"/>
  <c r="L216" i="11" s="1" a="1"/>
  <c r="L216" i="11" s="1"/>
  <c r="L217" i="11" s="1" a="1"/>
  <c r="L217" i="11" s="1"/>
  <c r="L218" i="11" s="1" a="1"/>
  <c r="L218" i="11" s="1"/>
  <c r="F29" i="9" a="1"/>
  <c r="F29" i="9" s="1"/>
  <c r="L219" i="11" l="1" a="1"/>
  <c r="L219" i="11" s="1"/>
  <c r="L220" i="11" s="1" a="1"/>
  <c r="L220" i="11" s="1"/>
  <c r="L221" i="11" s="1" a="1"/>
  <c r="L221" i="11" s="1"/>
  <c r="L222" i="11" s="1" a="1"/>
  <c r="L222" i="11" s="1"/>
  <c r="L223" i="11" s="1" a="1"/>
  <c r="L223" i="11" s="1"/>
  <c r="L224" i="11" s="1" a="1"/>
  <c r="L224" i="11" s="1"/>
  <c r="L225" i="11" s="1" a="1"/>
  <c r="L225" i="11" s="1"/>
  <c r="L226" i="11" s="1" a="1"/>
  <c r="L226" i="11" s="1"/>
  <c r="L227" i="11" s="1" a="1"/>
  <c r="L227" i="11" s="1"/>
  <c r="L228" i="11" s="1" a="1"/>
  <c r="L228" i="11" s="1"/>
  <c r="L229" i="11" s="1" a="1"/>
  <c r="L229" i="11" s="1"/>
  <c r="L230" i="11" s="1" a="1"/>
  <c r="L230" i="11" s="1"/>
  <c r="L231" i="11" s="1" a="1"/>
  <c r="L231" i="11" s="1"/>
  <c r="L232" i="11" s="1" a="1"/>
  <c r="L232" i="11" s="1"/>
  <c r="L233" i="11" s="1" a="1"/>
  <c r="L233" i="11" s="1"/>
  <c r="L234" i="11" s="1" a="1"/>
  <c r="L234" i="11" s="1"/>
  <c r="L235" i="11" s="1" a="1"/>
  <c r="L235" i="11" s="1"/>
  <c r="L236" i="11" s="1" a="1"/>
  <c r="L236" i="11" s="1"/>
  <c r="L237" i="11" s="1" a="1"/>
  <c r="L237" i="11" s="1"/>
  <c r="L238" i="11" s="1" a="1"/>
  <c r="L238" i="11" s="1"/>
  <c r="L239" i="11" s="1" a="1"/>
  <c r="L239" i="11" s="1"/>
  <c r="L240" i="11" s="1" a="1"/>
  <c r="L240" i="11" s="1"/>
  <c r="L241" i="11" s="1" a="1"/>
  <c r="L241" i="11" s="1"/>
  <c r="L242" i="11" s="1" a="1"/>
  <c r="L242" i="11" s="1"/>
  <c r="L243" i="11" s="1" a="1"/>
  <c r="L243" i="11" s="1"/>
  <c r="L244" i="11" s="1" a="1"/>
  <c r="L244" i="11" s="1"/>
  <c r="L245" i="11" s="1" a="1"/>
  <c r="L245" i="11" s="1"/>
  <c r="L246" i="11" s="1" a="1"/>
  <c r="L246" i="11" s="1"/>
  <c r="L247" i="11" s="1" a="1"/>
  <c r="L247" i="11" s="1"/>
  <c r="L248" i="11" s="1" a="1"/>
  <c r="L248" i="11" s="1"/>
  <c r="L249" i="11" s="1" a="1"/>
  <c r="L249" i="11" s="1"/>
  <c r="L250" i="11" s="1" a="1"/>
  <c r="L250" i="11" s="1"/>
  <c r="L251" i="11" s="1" a="1"/>
  <c r="L251" i="11" s="1"/>
  <c r="L252" i="11" s="1" a="1"/>
  <c r="L252" i="11" s="1"/>
  <c r="L253" i="11" s="1" a="1"/>
  <c r="L253" i="11" s="1"/>
  <c r="L254" i="11" s="1" a="1"/>
  <c r="L254" i="11" s="1"/>
  <c r="L255" i="11" s="1" a="1"/>
  <c r="L255" i="11" s="1"/>
  <c r="L256" i="11" s="1" a="1"/>
  <c r="L256" i="11" s="1"/>
  <c r="L257" i="11" s="1" a="1"/>
  <c r="L257" i="11" s="1"/>
  <c r="L258" i="11" s="1" a="1"/>
  <c r="L258" i="11" s="1"/>
  <c r="L259" i="11" s="1" a="1"/>
  <c r="L259" i="11" s="1"/>
  <c r="L260" i="11" s="1" a="1"/>
  <c r="L260" i="11" s="1"/>
  <c r="L261" i="11" s="1" a="1"/>
  <c r="L261" i="11" s="1"/>
  <c r="L262" i="11" s="1" a="1"/>
  <c r="L262" i="11" s="1"/>
  <c r="F30" i="9" a="1"/>
  <c r="F30" i="9" s="1"/>
  <c r="F31" i="9" l="1" a="1"/>
  <c r="F31" i="9" s="1"/>
  <c r="F32" i="9" l="1" a="1"/>
  <c r="F32" i="9" s="1"/>
  <c r="F33" i="9" l="1" a="1"/>
  <c r="F33" i="9" s="1"/>
  <c r="F34" i="9" l="1" a="1"/>
  <c r="F34" i="9" s="1"/>
  <c r="F35" i="9" l="1" a="1"/>
  <c r="F35" i="9" s="1"/>
  <c r="F36" i="9" l="1" a="1"/>
  <c r="F36" i="9" s="1"/>
  <c r="F37" i="9" l="1" a="1"/>
  <c r="F37" i="9" s="1"/>
  <c r="F38" i="9" l="1" a="1"/>
  <c r="F38" i="9" s="1"/>
  <c r="F39" i="9" l="1" a="1"/>
  <c r="F39" i="9" s="1"/>
  <c r="F40" i="9" l="1" a="1"/>
  <c r="F40" i="9" s="1"/>
  <c r="F41" i="9" l="1" a="1"/>
  <c r="F41" i="9" s="1"/>
  <c r="F42" i="9" l="1" a="1"/>
  <c r="F42" i="9" s="1"/>
  <c r="F43" i="9" l="1" a="1"/>
  <c r="F43" i="9" s="1"/>
  <c r="F44" i="9" l="1" a="1"/>
  <c r="F44" i="9" s="1"/>
  <c r="F45" i="9" l="1" a="1"/>
  <c r="F45" i="9" s="1"/>
  <c r="F46" i="9" l="1" a="1"/>
  <c r="F46" i="9" s="1"/>
  <c r="F47" i="9" l="1" a="1"/>
  <c r="F47" i="9" s="1"/>
  <c r="F48" i="9" l="1" a="1"/>
  <c r="F48" i="9" s="1"/>
  <c r="F49" i="9" l="1" a="1"/>
  <c r="F49" i="9" s="1"/>
  <c r="F50" i="9" l="1" a="1"/>
  <c r="F50" i="9" s="1"/>
  <c r="F51" i="9" l="1" a="1"/>
  <c r="F51" i="9" s="1"/>
  <c r="F52" i="9" l="1" a="1"/>
  <c r="F52" i="9" s="1"/>
  <c r="F53" i="9" l="1" a="1"/>
  <c r="F53" i="9" s="1"/>
  <c r="F54" i="9" l="1" a="1"/>
  <c r="F54" i="9" s="1"/>
  <c r="F55" i="9" l="1" a="1"/>
  <c r="F55" i="9" s="1"/>
  <c r="F56" i="9" l="1" a="1"/>
  <c r="F56" i="9" s="1"/>
  <c r="F57" i="9" l="1" a="1"/>
  <c r="F57" i="9" s="1"/>
  <c r="F58" i="9" l="1" a="1"/>
  <c r="F58" i="9" s="1"/>
  <c r="F59" i="9" l="1" a="1"/>
  <c r="F59" i="9" s="1"/>
  <c r="F60" i="9" l="1" a="1"/>
  <c r="F60" i="9" s="1"/>
  <c r="F61" i="9" l="1" a="1"/>
  <c r="F61" i="9" s="1"/>
  <c r="F62" i="9" l="1" a="1"/>
  <c r="F62" i="9" s="1"/>
  <c r="F63" i="9" l="1" a="1"/>
  <c r="F63" i="9" s="1"/>
  <c r="F64" i="9" l="1" a="1"/>
  <c r="F64" i="9" s="1"/>
  <c r="F65" i="9" l="1" a="1"/>
  <c r="F65" i="9" s="1"/>
  <c r="F66" i="9" l="1" a="1"/>
  <c r="F66" i="9" s="1"/>
  <c r="F67" i="9" l="1" a="1"/>
  <c r="F67" i="9" s="1"/>
  <c r="F68" i="9" l="1" a="1"/>
  <c r="F68" i="9" s="1"/>
  <c r="F69" i="9" l="1" a="1"/>
  <c r="F69" i="9" s="1"/>
  <c r="F70" i="9" l="1" a="1"/>
  <c r="F70" i="9" s="1"/>
  <c r="F71" i="9" l="1" a="1"/>
  <c r="F71" i="9" s="1"/>
  <c r="F72" i="9" l="1" a="1"/>
  <c r="F72" i="9" s="1"/>
  <c r="F73" i="9" l="1" a="1"/>
  <c r="F73" i="9" s="1"/>
  <c r="F74" i="9" l="1" a="1"/>
  <c r="F74" i="9" s="1"/>
  <c r="F75" i="9" l="1" a="1"/>
  <c r="F75" i="9" s="1"/>
  <c r="F76" i="9" l="1" a="1"/>
  <c r="F76" i="9" s="1"/>
  <c r="F77" i="9" l="1" a="1"/>
  <c r="F77" i="9" s="1"/>
  <c r="F78" i="9" l="1" a="1"/>
  <c r="F78" i="9" s="1"/>
  <c r="F79" i="9" l="1" a="1"/>
  <c r="F79" i="9" s="1"/>
  <c r="F80" i="9" l="1" a="1"/>
  <c r="F80" i="9" s="1"/>
  <c r="F81" i="9" l="1" a="1"/>
  <c r="F81" i="9" s="1"/>
  <c r="F82" i="9" l="1" a="1"/>
  <c r="F82" i="9" s="1"/>
  <c r="F83" i="9" l="1" a="1"/>
  <c r="F83" i="9" s="1"/>
  <c r="F84" i="9" l="1" a="1"/>
  <c r="F84" i="9" s="1"/>
  <c r="F85" i="9" l="1" a="1"/>
  <c r="F85" i="9" s="1"/>
  <c r="F86" i="9" l="1" a="1"/>
  <c r="F86" i="9" s="1"/>
  <c r="F87" i="9" l="1" a="1"/>
  <c r="F87" i="9" s="1"/>
  <c r="F88" i="9" l="1" a="1"/>
  <c r="F88" i="9" s="1"/>
  <c r="F89" i="9" l="1" a="1"/>
  <c r="F89" i="9" s="1"/>
  <c r="F90" i="9" l="1" a="1"/>
  <c r="F90" i="9" s="1"/>
  <c r="F91" i="9" l="1" a="1"/>
  <c r="F91" i="9" s="1"/>
  <c r="F92" i="9" l="1" a="1"/>
  <c r="F92" i="9" s="1"/>
  <c r="F93" i="9" l="1" a="1"/>
  <c r="F93" i="9" s="1"/>
  <c r="F94" i="9" l="1" a="1"/>
  <c r="F94" i="9" s="1"/>
  <c r="F95" i="9" l="1" a="1"/>
  <c r="F95" i="9" s="1"/>
  <c r="F96" i="9" l="1" a="1"/>
  <c r="F96" i="9" s="1"/>
  <c r="F97" i="9" l="1" a="1"/>
  <c r="F97" i="9" s="1"/>
  <c r="F98" i="9" l="1" a="1"/>
  <c r="F98" i="9" s="1"/>
  <c r="F99" i="9" l="1" a="1"/>
  <c r="F99" i="9" s="1"/>
  <c r="F100" i="9" l="1" a="1"/>
  <c r="F100" i="9" s="1"/>
  <c r="F101" i="9" l="1" a="1"/>
  <c r="F101" i="9" s="1"/>
  <c r="F102" i="9" l="1" a="1"/>
  <c r="F102" i="9" s="1"/>
  <c r="F103" i="9" l="1" a="1"/>
  <c r="F103" i="9" s="1"/>
  <c r="F104" i="9" l="1" a="1"/>
  <c r="F104" i="9" s="1"/>
  <c r="F105" i="9" l="1" a="1"/>
  <c r="F105" i="9" s="1"/>
  <c r="F106" i="9" l="1" a="1"/>
  <c r="F106" i="9" s="1"/>
  <c r="F107" i="9" l="1" a="1"/>
  <c r="F107" i="9" s="1"/>
  <c r="F108" i="9" l="1" a="1"/>
  <c r="F108" i="9" s="1"/>
  <c r="F109" i="9" l="1" a="1"/>
  <c r="F109" i="9" s="1"/>
  <c r="F110" i="9" l="1" a="1"/>
  <c r="F110" i="9" s="1"/>
  <c r="F111" i="9" l="1" a="1"/>
  <c r="F111" i="9" s="1"/>
  <c r="F112" i="9" l="1" a="1"/>
  <c r="F112" i="9" s="1"/>
  <c r="F113" i="9" l="1" a="1"/>
  <c r="F113" i="9" s="1"/>
  <c r="F114" i="9" l="1" a="1"/>
  <c r="F114" i="9" s="1"/>
  <c r="F115" i="9" l="1" a="1"/>
  <c r="F115" i="9" s="1"/>
  <c r="F116" i="9" l="1" a="1"/>
  <c r="F116" i="9" s="1"/>
  <c r="F117" i="9" l="1" a="1"/>
  <c r="F117" i="9" s="1"/>
  <c r="F118" i="9" l="1" a="1"/>
  <c r="F118" i="9" s="1"/>
  <c r="H353" i="8" l="1"/>
  <c r="H350" i="8"/>
  <c r="H347" i="8"/>
  <c r="H344" i="8"/>
  <c r="H341" i="8"/>
  <c r="H338" i="8"/>
  <c r="H335" i="8"/>
  <c r="H332" i="8"/>
  <c r="H329" i="8"/>
  <c r="H326" i="8"/>
  <c r="H323" i="8"/>
  <c r="H320" i="8"/>
  <c r="H317" i="8"/>
  <c r="H314" i="8"/>
  <c r="H311" i="8"/>
  <c r="H308" i="8"/>
  <c r="H305" i="8"/>
  <c r="H302" i="8"/>
  <c r="H299" i="8"/>
  <c r="H296" i="8"/>
  <c r="H293" i="8"/>
  <c r="H290" i="8"/>
  <c r="H287" i="8"/>
  <c r="H284" i="8"/>
  <c r="H281" i="8"/>
  <c r="H278" i="8"/>
  <c r="H275" i="8"/>
  <c r="H272" i="8"/>
  <c r="H269" i="8"/>
  <c r="H266" i="8"/>
  <c r="H263" i="8"/>
  <c r="H260" i="8"/>
  <c r="H257" i="8"/>
  <c r="H254" i="8"/>
  <c r="H251" i="8"/>
  <c r="H248" i="8"/>
  <c r="H245" i="8"/>
  <c r="H242" i="8"/>
  <c r="H239" i="8"/>
  <c r="H236" i="8"/>
  <c r="H233" i="8"/>
  <c r="H230" i="8"/>
  <c r="H227" i="8"/>
  <c r="H224" i="8"/>
  <c r="H221" i="8"/>
  <c r="H218" i="8"/>
  <c r="H215" i="8"/>
  <c r="H212" i="8"/>
  <c r="H209" i="8"/>
  <c r="H206" i="8"/>
  <c r="H203" i="8"/>
  <c r="H200" i="8"/>
  <c r="H197" i="8"/>
  <c r="H194" i="8"/>
  <c r="H191" i="8"/>
  <c r="H188" i="8"/>
  <c r="H185" i="8"/>
  <c r="H182" i="8"/>
  <c r="H179" i="8"/>
  <c r="H176" i="8"/>
  <c r="H173" i="8"/>
  <c r="H170" i="8"/>
  <c r="H167" i="8"/>
  <c r="H164" i="8"/>
  <c r="H161" i="8"/>
  <c r="H158" i="8"/>
  <c r="H155" i="8"/>
  <c r="H152" i="8"/>
  <c r="H149" i="8"/>
  <c r="H146" i="8"/>
  <c r="H143" i="8"/>
  <c r="H140" i="8"/>
  <c r="H137" i="8"/>
  <c r="H134" i="8"/>
  <c r="H131" i="8"/>
  <c r="H128" i="8"/>
  <c r="H125" i="8"/>
  <c r="H122" i="8"/>
  <c r="H119" i="8"/>
  <c r="H116" i="8"/>
  <c r="H113" i="8"/>
  <c r="H110" i="8"/>
  <c r="H107" i="8"/>
  <c r="H104" i="8"/>
  <c r="H101" i="8"/>
  <c r="H98" i="8"/>
  <c r="H95" i="8"/>
  <c r="H92" i="8"/>
  <c r="H89" i="8"/>
  <c r="H86" i="8"/>
  <c r="H83" i="8"/>
  <c r="H80" i="8"/>
  <c r="H77" i="8"/>
  <c r="H74" i="8"/>
  <c r="H71" i="8"/>
  <c r="H68" i="8"/>
  <c r="H65" i="8"/>
  <c r="H62" i="8"/>
  <c r="H59" i="8"/>
  <c r="H56" i="8"/>
  <c r="H53" i="8"/>
  <c r="H50" i="8"/>
  <c r="H47" i="8"/>
  <c r="H44" i="8"/>
  <c r="H41" i="8"/>
  <c r="H38" i="8"/>
  <c r="H35" i="8"/>
  <c r="H32" i="8"/>
  <c r="H29" i="8"/>
  <c r="H26" i="8"/>
  <c r="J354" i="7" l="1"/>
  <c r="F6" i="9" l="1"/>
  <c r="G688" i="8" l="1"/>
  <c r="G1023" i="8" s="1"/>
  <c r="G1358" i="8" s="1"/>
  <c r="G685" i="8"/>
  <c r="G1020" i="8" s="1"/>
  <c r="G1355" i="8" s="1"/>
  <c r="G682" i="8"/>
  <c r="G1017" i="8" s="1"/>
  <c r="G1352" i="8" s="1"/>
  <c r="G679" i="8"/>
  <c r="G1014" i="8" s="1"/>
  <c r="G1349" i="8" s="1"/>
  <c r="G676" i="8"/>
  <c r="G1011" i="8" s="1"/>
  <c r="G1346" i="8" s="1"/>
  <c r="G673" i="8"/>
  <c r="G1008" i="8" s="1"/>
  <c r="G1343" i="8" s="1"/>
  <c r="G670" i="8"/>
  <c r="G1005" i="8" s="1"/>
  <c r="G1340" i="8" s="1"/>
  <c r="G667" i="8"/>
  <c r="G1002" i="8" s="1"/>
  <c r="G1337" i="8" s="1"/>
  <c r="G664" i="8"/>
  <c r="G999" i="8" s="1"/>
  <c r="G1334" i="8" s="1"/>
  <c r="G661" i="8"/>
  <c r="G996" i="8" s="1"/>
  <c r="G1331" i="8" s="1"/>
  <c r="G658" i="8"/>
  <c r="G993" i="8" s="1"/>
  <c r="G1328" i="8" s="1"/>
  <c r="G655" i="8"/>
  <c r="G990" i="8" s="1"/>
  <c r="G1325" i="8" s="1"/>
  <c r="G652" i="8"/>
  <c r="G987" i="8" s="1"/>
  <c r="G1322" i="8" s="1"/>
  <c r="G649" i="8"/>
  <c r="G984" i="8" s="1"/>
  <c r="G1319" i="8" s="1"/>
  <c r="G646" i="8"/>
  <c r="G981" i="8" s="1"/>
  <c r="G1316" i="8" s="1"/>
  <c r="G643" i="8"/>
  <c r="G978" i="8" s="1"/>
  <c r="G1313" i="8" s="1"/>
  <c r="G640" i="8"/>
  <c r="G975" i="8" s="1"/>
  <c r="G1310" i="8" s="1"/>
  <c r="G637" i="8"/>
  <c r="G972" i="8" s="1"/>
  <c r="G1307" i="8" s="1"/>
  <c r="G634" i="8"/>
  <c r="G969" i="8" s="1"/>
  <c r="G1304" i="8" s="1"/>
  <c r="G631" i="8"/>
  <c r="G966" i="8" s="1"/>
  <c r="G1301" i="8" s="1"/>
  <c r="G628" i="8"/>
  <c r="G963" i="8" s="1"/>
  <c r="G1298" i="8" s="1"/>
  <c r="G625" i="8"/>
  <c r="G960" i="8" s="1"/>
  <c r="G1295" i="8" s="1"/>
  <c r="G622" i="8"/>
  <c r="G957" i="8" s="1"/>
  <c r="G1292" i="8" s="1"/>
  <c r="G619" i="8"/>
  <c r="G954" i="8" s="1"/>
  <c r="G1289" i="8" s="1"/>
  <c r="G616" i="8"/>
  <c r="G951" i="8" s="1"/>
  <c r="G1286" i="8" s="1"/>
  <c r="G613" i="8"/>
  <c r="G948" i="8" s="1"/>
  <c r="G1283" i="8" s="1"/>
  <c r="G610" i="8"/>
  <c r="G945" i="8" s="1"/>
  <c r="G1280" i="8" s="1"/>
  <c r="G607" i="8"/>
  <c r="G942" i="8" s="1"/>
  <c r="G1277" i="8" s="1"/>
  <c r="G604" i="8"/>
  <c r="G939" i="8" s="1"/>
  <c r="G1274" i="8" s="1"/>
  <c r="G601" i="8"/>
  <c r="G936" i="8" s="1"/>
  <c r="G1271" i="8" s="1"/>
  <c r="G598" i="8"/>
  <c r="G933" i="8" s="1"/>
  <c r="G1268" i="8" s="1"/>
  <c r="G595" i="8"/>
  <c r="G930" i="8" s="1"/>
  <c r="G1265" i="8" s="1"/>
  <c r="G592" i="8"/>
  <c r="G927" i="8" s="1"/>
  <c r="G1262" i="8" s="1"/>
  <c r="G589" i="8"/>
  <c r="G924" i="8" s="1"/>
  <c r="G1259" i="8" s="1"/>
  <c r="G586" i="8"/>
  <c r="G921" i="8" s="1"/>
  <c r="G1256" i="8" s="1"/>
  <c r="G583" i="8"/>
  <c r="G918" i="8" s="1"/>
  <c r="G1253" i="8" s="1"/>
  <c r="G580" i="8"/>
  <c r="G915" i="8" s="1"/>
  <c r="G1250" i="8" s="1"/>
  <c r="G577" i="8"/>
  <c r="G912" i="8" s="1"/>
  <c r="G1247" i="8" s="1"/>
  <c r="G574" i="8"/>
  <c r="G909" i="8" s="1"/>
  <c r="G1244" i="8" s="1"/>
  <c r="G571" i="8"/>
  <c r="G906" i="8" s="1"/>
  <c r="G1241" i="8" s="1"/>
  <c r="G568" i="8"/>
  <c r="G903" i="8" s="1"/>
  <c r="G1238" i="8" s="1"/>
  <c r="G565" i="8"/>
  <c r="G900" i="8" s="1"/>
  <c r="G1235" i="8" s="1"/>
  <c r="G562" i="8"/>
  <c r="G897" i="8" s="1"/>
  <c r="G1232" i="8" s="1"/>
  <c r="G559" i="8"/>
  <c r="G894" i="8" s="1"/>
  <c r="G1229" i="8" s="1"/>
  <c r="G556" i="8"/>
  <c r="G891" i="8" s="1"/>
  <c r="G1226" i="8" s="1"/>
  <c r="G553" i="8"/>
  <c r="G888" i="8" s="1"/>
  <c r="G1223" i="8" s="1"/>
  <c r="G550" i="8"/>
  <c r="G885" i="8" s="1"/>
  <c r="G1220" i="8" s="1"/>
  <c r="G547" i="8"/>
  <c r="G882" i="8" s="1"/>
  <c r="G1217" i="8" s="1"/>
  <c r="G544" i="8"/>
  <c r="G879" i="8" s="1"/>
  <c r="G1214" i="8" s="1"/>
  <c r="G541" i="8"/>
  <c r="G876" i="8" s="1"/>
  <c r="G1211" i="8" s="1"/>
  <c r="G538" i="8"/>
  <c r="G873" i="8" s="1"/>
  <c r="G1208" i="8" s="1"/>
  <c r="G535" i="8"/>
  <c r="G870" i="8" s="1"/>
  <c r="G1205" i="8" s="1"/>
  <c r="G532" i="8"/>
  <c r="G867" i="8" s="1"/>
  <c r="G1202" i="8" s="1"/>
  <c r="G529" i="8"/>
  <c r="G864" i="8" s="1"/>
  <c r="G1199" i="8" s="1"/>
  <c r="G526" i="8"/>
  <c r="G861" i="8" s="1"/>
  <c r="G1196" i="8" s="1"/>
  <c r="G523" i="8"/>
  <c r="G858" i="8" s="1"/>
  <c r="G1193" i="8" s="1"/>
  <c r="G520" i="8"/>
  <c r="G855" i="8" s="1"/>
  <c r="G1190" i="8" s="1"/>
  <c r="G517" i="8"/>
  <c r="G852" i="8" s="1"/>
  <c r="G1187" i="8" s="1"/>
  <c r="G514" i="8"/>
  <c r="G849" i="8" s="1"/>
  <c r="G1184" i="8" s="1"/>
  <c r="G511" i="8"/>
  <c r="G846" i="8" s="1"/>
  <c r="G1181" i="8" s="1"/>
  <c r="G508" i="8"/>
  <c r="G843" i="8" s="1"/>
  <c r="G1178" i="8" s="1"/>
  <c r="G505" i="8"/>
  <c r="G840" i="8" s="1"/>
  <c r="G1175" i="8" s="1"/>
  <c r="G502" i="8"/>
  <c r="G837" i="8" s="1"/>
  <c r="G1172" i="8" s="1"/>
  <c r="G499" i="8"/>
  <c r="G834" i="8" s="1"/>
  <c r="G1169" i="8" s="1"/>
  <c r="G496" i="8"/>
  <c r="G831" i="8" s="1"/>
  <c r="G1166" i="8" s="1"/>
  <c r="G493" i="8"/>
  <c r="G828" i="8" s="1"/>
  <c r="G1163" i="8" s="1"/>
  <c r="G490" i="8"/>
  <c r="G825" i="8" s="1"/>
  <c r="G1160" i="8" s="1"/>
  <c r="G487" i="8"/>
  <c r="G822" i="8" s="1"/>
  <c r="G1157" i="8" s="1"/>
  <c r="G484" i="8"/>
  <c r="G819" i="8" s="1"/>
  <c r="G1154" i="8" s="1"/>
  <c r="G481" i="8"/>
  <c r="G816" i="8" s="1"/>
  <c r="G1151" i="8" s="1"/>
  <c r="G478" i="8"/>
  <c r="G813" i="8" s="1"/>
  <c r="G1148" i="8" s="1"/>
  <c r="G475" i="8"/>
  <c r="G810" i="8" s="1"/>
  <c r="G1145" i="8" s="1"/>
  <c r="G472" i="8"/>
  <c r="G807" i="8" s="1"/>
  <c r="G1142" i="8" s="1"/>
  <c r="G469" i="8"/>
  <c r="G804" i="8" s="1"/>
  <c r="G1139" i="8" s="1"/>
  <c r="G466" i="8"/>
  <c r="G801" i="8" s="1"/>
  <c r="G1136" i="8" s="1"/>
  <c r="G463" i="8"/>
  <c r="G798" i="8" s="1"/>
  <c r="G1133" i="8" s="1"/>
  <c r="G460" i="8"/>
  <c r="G795" i="8" s="1"/>
  <c r="G1130" i="8" s="1"/>
  <c r="G457" i="8"/>
  <c r="G792" i="8" s="1"/>
  <c r="G1127" i="8" s="1"/>
  <c r="G454" i="8"/>
  <c r="G789" i="8" s="1"/>
  <c r="G1124" i="8" s="1"/>
  <c r="G451" i="8"/>
  <c r="G786" i="8" s="1"/>
  <c r="G1121" i="8" s="1"/>
  <c r="G448" i="8"/>
  <c r="G783" i="8" s="1"/>
  <c r="G1118" i="8" s="1"/>
  <c r="G445" i="8"/>
  <c r="G780" i="8" s="1"/>
  <c r="G1115" i="8" s="1"/>
  <c r="G442" i="8"/>
  <c r="G777" i="8" s="1"/>
  <c r="G1112" i="8" s="1"/>
  <c r="G439" i="8"/>
  <c r="G774" i="8" s="1"/>
  <c r="G1109" i="8" s="1"/>
  <c r="G436" i="8"/>
  <c r="G771" i="8" s="1"/>
  <c r="G1106" i="8" s="1"/>
  <c r="G433" i="8"/>
  <c r="G768" i="8" s="1"/>
  <c r="G1103" i="8" s="1"/>
  <c r="G430" i="8"/>
  <c r="G765" i="8" s="1"/>
  <c r="G1100" i="8" s="1"/>
  <c r="G427" i="8"/>
  <c r="G762" i="8" s="1"/>
  <c r="G1097" i="8" s="1"/>
  <c r="G424" i="8"/>
  <c r="G759" i="8" s="1"/>
  <c r="G1094" i="8" s="1"/>
  <c r="G421" i="8"/>
  <c r="G756" i="8" s="1"/>
  <c r="G1091" i="8" s="1"/>
  <c r="G418" i="8"/>
  <c r="G753" i="8" s="1"/>
  <c r="G1088" i="8" s="1"/>
  <c r="G415" i="8"/>
  <c r="G750" i="8" s="1"/>
  <c r="G1085" i="8" s="1"/>
  <c r="G412" i="8"/>
  <c r="G747" i="8" s="1"/>
  <c r="G1082" i="8" s="1"/>
  <c r="G409" i="8"/>
  <c r="G744" i="8" s="1"/>
  <c r="G1079" i="8" s="1"/>
  <c r="G406" i="8"/>
  <c r="G741" i="8" s="1"/>
  <c r="G1076" i="8" s="1"/>
  <c r="G403" i="8"/>
  <c r="G738" i="8" s="1"/>
  <c r="G1073" i="8" s="1"/>
  <c r="G400" i="8"/>
  <c r="G735" i="8" s="1"/>
  <c r="G1070" i="8" s="1"/>
  <c r="G397" i="8"/>
  <c r="G732" i="8" s="1"/>
  <c r="G1067" i="8" s="1"/>
  <c r="G394" i="8"/>
  <c r="G729" i="8" s="1"/>
  <c r="G1064" i="8" s="1"/>
  <c r="G391" i="8"/>
  <c r="G726" i="8" s="1"/>
  <c r="G1061" i="8" s="1"/>
  <c r="G388" i="8"/>
  <c r="G723" i="8" s="1"/>
  <c r="G1058" i="8" s="1"/>
  <c r="G385" i="8"/>
  <c r="G720" i="8" s="1"/>
  <c r="G1055" i="8" s="1"/>
  <c r="G382" i="8"/>
  <c r="G717" i="8" s="1"/>
  <c r="G1052" i="8" s="1"/>
  <c r="G379" i="8"/>
  <c r="G714" i="8" s="1"/>
  <c r="G1049" i="8" s="1"/>
  <c r="G376" i="8"/>
  <c r="G711" i="8" s="1"/>
  <c r="G1046" i="8" s="1"/>
  <c r="G373" i="8"/>
  <c r="G708" i="8" s="1"/>
  <c r="G1043" i="8" s="1"/>
  <c r="G370" i="8"/>
  <c r="G705" i="8" s="1"/>
  <c r="G1040" i="8" s="1"/>
  <c r="G367" i="8"/>
  <c r="G702" i="8" s="1"/>
  <c r="G1037" i="8" s="1"/>
  <c r="F23" i="7" l="1" a="1"/>
  <c r="F23" i="7" s="1"/>
  <c r="F26" i="7" l="1" a="1"/>
  <c r="F26" i="7" s="1"/>
  <c r="F29" i="7" l="1" a="1"/>
  <c r="F29" i="7" s="1"/>
  <c r="F32" i="7" l="1" a="1"/>
  <c r="F32" i="7" s="1"/>
  <c r="F35" i="7" l="1" a="1"/>
  <c r="F35" i="7" s="1"/>
  <c r="Y1983" i="11"/>
  <c r="Y1979" i="11"/>
  <c r="Y1975" i="11"/>
  <c r="Y1971" i="11"/>
  <c r="Y1967" i="11"/>
  <c r="Y1963" i="11"/>
  <c r="Y1959" i="11"/>
  <c r="Y1955" i="11"/>
  <c r="Y1951" i="11"/>
  <c r="Y1947" i="11"/>
  <c r="Y1946" i="11"/>
  <c r="Y1939" i="11"/>
  <c r="Y1932" i="11"/>
  <c r="Y1925" i="11"/>
  <c r="Y1918" i="11"/>
  <c r="Y1911" i="11"/>
  <c r="Y1904" i="11"/>
  <c r="Y1897" i="11"/>
  <c r="Y1890" i="11"/>
  <c r="Y1883" i="11"/>
  <c r="Y1876" i="11"/>
  <c r="Y1869" i="11"/>
  <c r="Y1868" i="11"/>
  <c r="Y1867" i="11"/>
  <c r="Y1862" i="11"/>
  <c r="Y1857" i="11"/>
  <c r="Y1852" i="11"/>
  <c r="Y1851" i="11"/>
  <c r="Y1850" i="11"/>
  <c r="Y1843" i="11"/>
  <c r="Y1842" i="11"/>
  <c r="Y1840" i="11"/>
  <c r="Y1838" i="11"/>
  <c r="Y1835" i="11"/>
  <c r="Y1829" i="11"/>
  <c r="Y1822" i="11"/>
  <c r="Y1821" i="11"/>
  <c r="Y1820" i="11"/>
  <c r="Y1817" i="11"/>
  <c r="Y1810" i="11"/>
  <c r="Y1805" i="11"/>
  <c r="Y1800" i="11"/>
  <c r="Y1799" i="11"/>
  <c r="Y1796" i="11"/>
  <c r="Y1791" i="11"/>
  <c r="Y1787" i="11"/>
  <c r="Y1783" i="11"/>
  <c r="Y1782" i="11"/>
  <c r="Y1781" i="11"/>
  <c r="Y1779" i="11"/>
  <c r="Y1776" i="11"/>
  <c r="Y1761" i="11"/>
  <c r="Y1747" i="11"/>
  <c r="Y1733" i="11"/>
  <c r="Y1719" i="11"/>
  <c r="Y1706" i="11"/>
  <c r="Y1705" i="11"/>
  <c r="Y1702" i="11"/>
  <c r="Y1699" i="11"/>
  <c r="Y1697" i="11"/>
  <c r="Y1693" i="11"/>
  <c r="Y1689" i="11"/>
  <c r="Y1688" i="11"/>
  <c r="Y1687" i="11"/>
  <c r="Y1686" i="11"/>
  <c r="Y1685" i="11"/>
  <c r="Y1682" i="11"/>
  <c r="Y1680" i="11"/>
  <c r="Y1676" i="11"/>
  <c r="Y1673" i="11"/>
  <c r="Y1671" i="11"/>
  <c r="Y1667" i="11"/>
  <c r="Y1665" i="11"/>
  <c r="Y1660" i="11"/>
  <c r="Y1657" i="11"/>
  <c r="Y1654" i="11"/>
  <c r="Y1644" i="11"/>
  <c r="Y1641" i="11"/>
  <c r="Y1638" i="11"/>
  <c r="Y1635" i="11"/>
  <c r="Y1632" i="11"/>
  <c r="Y1631" i="11"/>
  <c r="Y1628" i="11"/>
  <c r="Y1626" i="11"/>
  <c r="Y1624" i="11"/>
  <c r="Y1620" i="11"/>
  <c r="Y1618" i="11"/>
  <c r="Y1616" i="11"/>
  <c r="Y1614" i="11"/>
  <c r="Y1611" i="11"/>
  <c r="Y1607" i="11"/>
  <c r="Y1603" i="11"/>
  <c r="Y1599" i="11"/>
  <c r="Y1598" i="11"/>
  <c r="Y1597" i="11"/>
  <c r="Y1596" i="11"/>
  <c r="Y1593" i="11"/>
  <c r="Y1586" i="11"/>
  <c r="Y1579" i="11"/>
  <c r="Y1577" i="11"/>
  <c r="Y1575" i="11"/>
  <c r="Y1572" i="11"/>
  <c r="Y1570" i="11"/>
  <c r="Y1566" i="11"/>
  <c r="Y1562" i="11"/>
  <c r="Y1560" i="11"/>
  <c r="Y1552" i="11"/>
  <c r="Y1546" i="11"/>
  <c r="Y1544" i="11"/>
  <c r="Y1542" i="11"/>
  <c r="Y1541" i="11"/>
  <c r="Y1540" i="11"/>
  <c r="Y1538" i="11"/>
  <c r="Y1536" i="11"/>
  <c r="Y1534" i="11"/>
  <c r="Y1531" i="11"/>
  <c r="Y1530" i="11"/>
  <c r="Y1528" i="11"/>
  <c r="Y1523" i="11"/>
  <c r="Y1518" i="11"/>
  <c r="Y1513" i="11"/>
  <c r="Y1508" i="11"/>
  <c r="Y1506" i="11"/>
  <c r="Y1502" i="11"/>
  <c r="Y1496" i="11"/>
  <c r="Y1490" i="11"/>
  <c r="Y1488" i="11"/>
  <c r="Y1487" i="11"/>
  <c r="Y1486" i="11"/>
  <c r="Y1485" i="11"/>
  <c r="Y1484" i="11"/>
  <c r="Y1482" i="11"/>
  <c r="Y1480" i="11"/>
  <c r="Y1479" i="11"/>
  <c r="Y1477" i="11"/>
  <c r="Y1475" i="11"/>
  <c r="Y1472" i="11"/>
  <c r="Y1468" i="11"/>
  <c r="Y1466" i="11"/>
  <c r="Y1464" i="11"/>
  <c r="Y1462" i="11"/>
  <c r="Y1460" i="11"/>
  <c r="Y1456" i="11"/>
  <c r="Y1449" i="11"/>
  <c r="Y1429" i="11"/>
  <c r="Y1413" i="11"/>
  <c r="Y1407" i="11"/>
  <c r="Y1369" i="11"/>
  <c r="Y1260" i="11"/>
  <c r="Y1219" i="11"/>
  <c r="Y1171" i="11"/>
  <c r="Y1130" i="11"/>
  <c r="Y1128" i="11"/>
  <c r="Y1126" i="11"/>
  <c r="Y1122" i="11"/>
  <c r="Y1120" i="11"/>
  <c r="Y1115" i="11"/>
  <c r="Y1110" i="11"/>
  <c r="Y1104" i="11"/>
  <c r="Y1098" i="11"/>
  <c r="Y1096" i="11"/>
  <c r="Y1095" i="11"/>
  <c r="Y1094" i="11"/>
  <c r="Y1093" i="11"/>
  <c r="Y1086" i="11"/>
  <c r="Y1082" i="11"/>
  <c r="Y1070" i="11"/>
  <c r="Y1068" i="11"/>
  <c r="Y1057" i="11"/>
  <c r="Y1052" i="11"/>
  <c r="Y1045" i="11"/>
  <c r="Y1043" i="11"/>
  <c r="Y1040" i="11"/>
  <c r="Y1038" i="11"/>
  <c r="Y1029" i="11"/>
  <c r="Y1025" i="11"/>
  <c r="Y1023" i="11"/>
  <c r="Y1016" i="11"/>
  <c r="Y1014" i="11"/>
  <c r="Y1011" i="11"/>
  <c r="Y1004" i="11"/>
  <c r="Y991" i="11"/>
  <c r="Y988" i="11"/>
  <c r="Y984" i="11"/>
  <c r="Y978" i="11"/>
  <c r="Y977" i="11"/>
  <c r="Y976" i="11"/>
  <c r="Y974" i="11"/>
  <c r="Y971" i="11"/>
  <c r="Y969" i="11"/>
  <c r="Y966" i="11"/>
  <c r="Y963" i="11"/>
  <c r="Y961" i="11"/>
  <c r="Y959" i="11"/>
  <c r="Y957" i="11"/>
  <c r="Y955" i="11"/>
  <c r="Y953" i="11"/>
  <c r="Y951" i="11"/>
  <c r="Y950" i="11"/>
  <c r="Y946" i="11"/>
  <c r="Y943" i="11"/>
  <c r="Y942" i="11"/>
  <c r="Y941" i="11"/>
  <c r="Y939" i="11"/>
  <c r="Y937" i="11"/>
  <c r="Y934" i="11"/>
  <c r="Y931" i="11"/>
  <c r="Y928" i="11"/>
  <c r="Y926" i="11"/>
  <c r="Y925" i="11"/>
  <c r="Y909" i="11"/>
  <c r="Y908" i="11"/>
  <c r="Y906" i="11"/>
  <c r="Y904" i="11"/>
  <c r="Y901" i="11"/>
  <c r="Y898" i="11"/>
  <c r="Y897" i="11"/>
  <c r="Y896" i="11"/>
  <c r="Y894" i="11"/>
  <c r="Y892" i="11"/>
  <c r="Y889" i="11"/>
  <c r="Y885" i="11"/>
  <c r="Y881" i="11"/>
  <c r="Y877" i="11"/>
  <c r="Y868" i="11"/>
  <c r="Y862" i="11"/>
  <c r="Y861" i="11"/>
  <c r="Y859" i="11"/>
  <c r="Y845" i="11"/>
  <c r="Y842" i="11"/>
  <c r="Y838" i="11"/>
  <c r="Y832" i="11"/>
  <c r="Y831" i="11"/>
  <c r="Y830" i="11"/>
  <c r="Y828" i="11"/>
  <c r="Y826" i="11"/>
  <c r="Y814" i="11"/>
  <c r="Y810" i="11"/>
  <c r="Y799" i="11"/>
  <c r="Y795" i="11"/>
  <c r="Y784" i="11"/>
  <c r="Y778" i="11"/>
  <c r="Y777" i="11"/>
  <c r="Y775" i="11"/>
  <c r="Y770" i="11"/>
  <c r="Y765" i="11"/>
  <c r="Y756" i="11"/>
  <c r="Y751" i="11"/>
  <c r="Y750" i="11"/>
  <c r="Y749" i="11"/>
  <c r="Y748" i="11"/>
  <c r="Y746" i="11"/>
  <c r="Y743" i="11"/>
  <c r="Y741" i="11"/>
  <c r="Y739" i="11"/>
  <c r="Y736" i="11"/>
  <c r="Y733" i="11"/>
  <c r="Y732" i="11"/>
  <c r="Y730" i="11"/>
  <c r="Y728" i="11"/>
  <c r="Y726" i="11"/>
  <c r="Y724" i="11"/>
  <c r="Y721" i="11"/>
  <c r="Y718" i="11"/>
  <c r="Y717" i="11"/>
  <c r="Y716" i="11"/>
  <c r="Y714" i="11"/>
  <c r="Y712" i="11"/>
  <c r="Y709" i="11"/>
  <c r="Y697" i="11"/>
  <c r="Y695" i="11"/>
  <c r="Y693" i="11"/>
  <c r="Y703" i="11"/>
  <c r="Y688" i="11"/>
  <c r="Y687" i="11"/>
  <c r="Y680" i="11"/>
  <c r="Y679" i="11"/>
  <c r="Y676" i="11"/>
  <c r="Y673" i="11"/>
  <c r="Y672" i="11"/>
  <c r="Y670" i="11"/>
  <c r="Y669" i="11"/>
  <c r="Y665" i="11"/>
  <c r="Y664" i="11"/>
  <c r="Y662" i="11"/>
  <c r="Y659" i="11"/>
  <c r="Y657" i="11"/>
  <c r="Y655" i="11"/>
  <c r="Y652" i="11"/>
  <c r="Y648" i="11"/>
  <c r="Y636" i="11"/>
  <c r="Y633" i="11"/>
  <c r="Y631" i="11"/>
  <c r="Y627" i="11"/>
  <c r="Y625" i="11"/>
  <c r="Y621" i="11"/>
  <c r="Y608" i="11"/>
  <c r="Y596" i="11"/>
  <c r="Y595" i="11"/>
  <c r="Y592" i="11"/>
  <c r="Y591" i="11"/>
  <c r="Y580" i="11"/>
  <c r="Y578" i="11"/>
  <c r="Y577" i="11"/>
  <c r="Y576" i="11"/>
  <c r="Y575" i="11"/>
  <c r="Y565" i="11"/>
  <c r="Y552" i="11"/>
  <c r="Y551" i="11"/>
  <c r="Y549" i="11"/>
  <c r="Y548" i="11"/>
  <c r="Y538" i="11"/>
  <c r="Y521" i="11"/>
  <c r="Y518" i="11"/>
  <c r="Y500" i="11"/>
  <c r="Y515" i="11"/>
  <c r="Y501" i="11"/>
  <c r="Y482" i="11"/>
  <c r="Y478" i="11"/>
  <c r="Y487" i="11"/>
  <c r="Y458" i="11"/>
  <c r="Y443" i="11"/>
  <c r="Y428" i="11"/>
  <c r="Y427" i="11"/>
  <c r="Y426" i="11"/>
  <c r="Y415" i="11"/>
  <c r="Y413" i="11"/>
  <c r="Y411" i="11"/>
  <c r="Y422" i="11"/>
  <c r="Y417" i="11"/>
  <c r="Y400" i="11"/>
  <c r="Y365" i="11"/>
  <c r="Y328" i="11"/>
  <c r="Y326" i="11"/>
  <c r="Y339" i="11"/>
  <c r="Y314" i="11"/>
  <c r="Y311" i="11"/>
  <c r="Y310" i="11"/>
  <c r="Y309" i="11"/>
  <c r="Y316" i="11"/>
  <c r="Y277" i="11"/>
  <c r="Y259" i="11"/>
  <c r="Y241" i="11"/>
  <c r="Y239" i="11"/>
  <c r="Y235" i="11"/>
  <c r="Y225" i="11"/>
  <c r="Y224" i="11"/>
  <c r="Y222" i="11"/>
  <c r="Y231" i="11"/>
  <c r="Y219" i="11"/>
  <c r="Y206" i="11"/>
  <c r="Y210" i="11"/>
  <c r="Y189" i="11"/>
  <c r="Y174" i="11"/>
  <c r="Y172" i="11"/>
  <c r="Y171" i="11"/>
  <c r="Y169" i="11"/>
  <c r="Y164" i="11"/>
  <c r="Y159" i="11"/>
  <c r="Y157" i="11"/>
  <c r="Y153" i="11"/>
  <c r="Y147" i="11"/>
  <c r="Y146" i="11"/>
  <c r="Y143" i="11"/>
  <c r="Y139" i="11"/>
  <c r="Y136" i="11"/>
  <c r="Y135" i="11"/>
  <c r="Y134" i="11"/>
  <c r="Y132" i="11"/>
  <c r="Y130" i="11"/>
  <c r="Y128" i="11"/>
  <c r="Y125" i="11"/>
  <c r="Y122" i="11"/>
  <c r="Y121" i="11"/>
  <c r="Y120" i="11"/>
  <c r="Y119" i="11"/>
  <c r="Y115" i="11"/>
  <c r="Y112" i="11"/>
  <c r="Y105" i="11"/>
  <c r="Y98" i="11"/>
  <c r="Y91" i="11"/>
  <c r="Y86" i="11"/>
  <c r="Y78" i="11"/>
  <c r="Y68" i="11"/>
  <c r="Y63" i="11"/>
  <c r="Y64" i="11"/>
  <c r="Y56" i="11"/>
  <c r="Y59" i="11"/>
  <c r="Y53" i="11"/>
  <c r="Y52" i="11"/>
  <c r="Y51" i="11"/>
  <c r="Y49" i="11"/>
  <c r="Y48" i="11"/>
  <c r="Y46" i="11"/>
  <c r="Y44" i="11"/>
  <c r="Y42" i="11"/>
  <c r="B211" i="17"/>
  <c r="B179" i="17"/>
  <c r="B131" i="17"/>
  <c r="M130" i="17" a="1"/>
  <c r="M130" i="17" s="1"/>
  <c r="K130" i="17" a="1"/>
  <c r="K130" i="17" s="1"/>
  <c r="B130" i="17"/>
  <c r="C130" i="17" s="1"/>
  <c r="B128" i="17"/>
  <c r="B126" i="17"/>
  <c r="B124" i="17"/>
  <c r="B123" i="17"/>
  <c r="B121" i="17"/>
  <c r="B119" i="17"/>
  <c r="B118" i="17"/>
  <c r="B116" i="17"/>
  <c r="B115" i="17"/>
  <c r="B113" i="17"/>
  <c r="B111" i="17"/>
  <c r="B110" i="17"/>
  <c r="B108" i="17"/>
  <c r="B106" i="17"/>
  <c r="B104" i="17"/>
  <c r="M102" i="17" a="1"/>
  <c r="M102" i="17" s="1"/>
  <c r="K102" i="17" a="1"/>
  <c r="K102" i="17" s="1"/>
  <c r="B102" i="17"/>
  <c r="C102" i="17" s="1"/>
  <c r="M101" i="17" a="1"/>
  <c r="M101" i="17" s="1"/>
  <c r="K101" i="17" a="1"/>
  <c r="K101" i="17" s="1"/>
  <c r="B101" i="17"/>
  <c r="C101" i="17" s="1"/>
  <c r="M91" i="17" a="1"/>
  <c r="M91" i="17" s="1"/>
  <c r="K91" i="17" a="1"/>
  <c r="K91" i="17" s="1"/>
  <c r="B91" i="17"/>
  <c r="C91" i="17" s="1"/>
  <c r="B90" i="17"/>
  <c r="M88" i="17" a="1"/>
  <c r="M88" i="17" s="1"/>
  <c r="K88" i="17" a="1"/>
  <c r="K88" i="17" s="1"/>
  <c r="B88" i="17"/>
  <c r="C88" i="17" s="1"/>
  <c r="B87" i="17"/>
  <c r="B85" i="17"/>
  <c r="M83" i="17" a="1"/>
  <c r="M83" i="17" s="1"/>
  <c r="K83" i="17" a="1"/>
  <c r="K83" i="17" s="1"/>
  <c r="B83" i="17"/>
  <c r="C83" i="17" s="1"/>
  <c r="B81" i="17"/>
  <c r="B79" i="17"/>
  <c r="B77" i="17"/>
  <c r="B75" i="17"/>
  <c r="B73" i="17"/>
  <c r="K73" i="17" s="1" a="1"/>
  <c r="K73" i="17" s="1"/>
  <c r="B71" i="17"/>
  <c r="K71" i="17" s="1" a="1"/>
  <c r="K71" i="17" s="1"/>
  <c r="M324" i="17" a="1"/>
  <c r="M324" i="17" s="1"/>
  <c r="K324" i="17" a="1"/>
  <c r="K324" i="17" s="1"/>
  <c r="B324" i="17"/>
  <c r="C324" i="17" s="1"/>
  <c r="B320" i="17"/>
  <c r="B314" i="17"/>
  <c r="B313" i="17"/>
  <c r="B312" i="17"/>
  <c r="B307" i="17"/>
  <c r="B299" i="17"/>
  <c r="B287" i="17"/>
  <c r="K287" i="17" s="1" a="1"/>
  <c r="K287" i="17" s="1"/>
  <c r="B258" i="17"/>
  <c r="K258" i="17" s="1" a="1"/>
  <c r="K258" i="17" s="1"/>
  <c r="B239" i="17"/>
  <c r="B69" i="17"/>
  <c r="M68" i="17" a="1"/>
  <c r="M68" i="17" s="1"/>
  <c r="K68" i="17" a="1"/>
  <c r="K68" i="17" s="1"/>
  <c r="B68" i="17"/>
  <c r="C68" i="17" s="1"/>
  <c r="M66" i="17" a="1"/>
  <c r="M66" i="17" s="1"/>
  <c r="K66" i="17" a="1"/>
  <c r="K66" i="17" s="1"/>
  <c r="B66" i="17"/>
  <c r="C66" i="17" s="1"/>
  <c r="B65" i="17"/>
  <c r="B63" i="17"/>
  <c r="B61" i="17"/>
  <c r="B60" i="17"/>
  <c r="B58" i="17"/>
  <c r="K58" i="17" s="1" a="1"/>
  <c r="K58" i="17" s="1"/>
  <c r="M56" i="17" a="1"/>
  <c r="M56" i="17" s="1"/>
  <c r="K56" i="17" a="1"/>
  <c r="K56" i="17" s="1"/>
  <c r="B56" i="17"/>
  <c r="C56" i="17" s="1"/>
  <c r="B53" i="17"/>
  <c r="B52" i="17"/>
  <c r="B49" i="17"/>
  <c r="B48" i="17"/>
  <c r="K48" i="17" s="1" a="1"/>
  <c r="K48" i="17" s="1"/>
  <c r="B46" i="17"/>
  <c r="B44" i="17"/>
  <c r="B43" i="17"/>
  <c r="B41" i="17"/>
  <c r="C41" i="17" s="1"/>
  <c r="B39" i="17"/>
  <c r="C39" i="17" s="1"/>
  <c r="B37" i="17"/>
  <c r="K37" i="17" s="1" a="1"/>
  <c r="K37" i="17" s="1"/>
  <c r="B35" i="17"/>
  <c r="B33" i="17"/>
  <c r="K33" i="17" s="1" a="1"/>
  <c r="K33" i="17" s="1"/>
  <c r="B31" i="17"/>
  <c r="B29" i="17"/>
  <c r="K29" i="17" s="1" a="1"/>
  <c r="K29" i="17" s="1"/>
  <c r="B27" i="17"/>
  <c r="K27" i="17" s="1" a="1"/>
  <c r="K27" i="17" s="1"/>
  <c r="B24" i="17"/>
  <c r="B22" i="17"/>
  <c r="B20" i="17"/>
  <c r="B18" i="17"/>
  <c r="K18" i="17" s="1" a="1"/>
  <c r="K18" i="17" s="1"/>
  <c r="M16" i="17" a="1"/>
  <c r="M16" i="17" s="1"/>
  <c r="K16" i="17" a="1"/>
  <c r="K16" i="17" s="1"/>
  <c r="B16" i="17"/>
  <c r="C16" i="17" s="1"/>
  <c r="B14" i="17"/>
  <c r="B12" i="17"/>
  <c r="K12" i="17" s="1" a="1"/>
  <c r="K12" i="17" s="1"/>
  <c r="B11" i="17"/>
  <c r="M9" i="17" a="1"/>
  <c r="M9" i="17" s="1"/>
  <c r="K9" i="17" a="1"/>
  <c r="K9" i="17" s="1"/>
  <c r="B9" i="17"/>
  <c r="C9" i="17" s="1"/>
  <c r="B7" i="17"/>
  <c r="M6" i="17" a="1"/>
  <c r="M6" i="17" s="1"/>
  <c r="K6" i="17" a="1"/>
  <c r="K6" i="17" s="1"/>
  <c r="B6" i="17"/>
  <c r="C6" i="17" s="1"/>
  <c r="P4" i="17"/>
  <c r="F38" i="7" l="1" a="1"/>
  <c r="F38" i="7" s="1"/>
  <c r="C27" i="17"/>
  <c r="C37" i="17"/>
  <c r="C258" i="17"/>
  <c r="C71" i="17"/>
  <c r="C73" i="17"/>
  <c r="C58" i="17"/>
  <c r="K41" i="17" a="1"/>
  <c r="K41" i="17" s="1"/>
  <c r="C33" i="17"/>
  <c r="K39" i="17" a="1"/>
  <c r="K39" i="17" s="1"/>
  <c r="C24" i="17"/>
  <c r="K24" i="17" a="1"/>
  <c r="K24" i="17" s="1"/>
  <c r="C18" i="17"/>
  <c r="C12" i="17"/>
  <c r="C29" i="17"/>
  <c r="C48" i="17"/>
  <c r="C287" i="17"/>
  <c r="F41" i="7" l="1" a="1"/>
  <c r="F41" i="7" s="1"/>
  <c r="F44" i="7" l="1" a="1"/>
  <c r="F44" i="7" s="1"/>
  <c r="F47" i="7" l="1" a="1"/>
  <c r="F47" i="7" s="1"/>
  <c r="F50" i="7" l="1" a="1"/>
  <c r="F50" i="7" s="1"/>
  <c r="Y4521" i="11"/>
  <c r="Y4515" i="11"/>
  <c r="Y4509" i="11"/>
  <c r="Y4503" i="11"/>
  <c r="Y4497" i="11"/>
  <c r="Y4491" i="11"/>
  <c r="Y4486" i="11"/>
  <c r="Y4485" i="11"/>
  <c r="Y4484" i="11"/>
  <c r="Y4482" i="11"/>
  <c r="Y4481" i="11"/>
  <c r="Y4478" i="11"/>
  <c r="Y4476" i="11"/>
  <c r="Y2232" i="11"/>
  <c r="Y2224" i="11"/>
  <c r="Y2216" i="11"/>
  <c r="Y2210" i="11"/>
  <c r="Y2203" i="11"/>
  <c r="Y2197" i="11"/>
  <c r="Y2195" i="11"/>
  <c r="Y2194" i="11"/>
  <c r="Y2106" i="11"/>
  <c r="Y2105" i="11"/>
  <c r="Y2104" i="11"/>
  <c r="Y2100" i="11"/>
  <c r="Y2097" i="11"/>
  <c r="Y2093" i="11"/>
  <c r="Y2092" i="11"/>
  <c r="Y2091" i="11"/>
  <c r="Y2089" i="11"/>
  <c r="Y2087" i="11"/>
  <c r="Y2085" i="11"/>
  <c r="Y2084" i="11"/>
  <c r="Y2082" i="11"/>
  <c r="Y2077" i="11"/>
  <c r="Y2076" i="11"/>
  <c r="Y2073" i="11"/>
  <c r="Y2070" i="11"/>
  <c r="Y2068" i="11"/>
  <c r="Y2067" i="11"/>
  <c r="Y2056" i="11"/>
  <c r="Y2055" i="11"/>
  <c r="Y2051" i="11"/>
  <c r="Y2047" i="11"/>
  <c r="Y2031" i="11"/>
  <c r="Y2023" i="11"/>
  <c r="Y2019" i="11"/>
  <c r="Y2015" i="11"/>
  <c r="Y2011" i="11"/>
  <c r="Y2007" i="11"/>
  <c r="Y2003" i="11"/>
  <c r="Y1999" i="11"/>
  <c r="Y1995" i="11"/>
  <c r="Y1991" i="11"/>
  <c r="Y1987" i="11"/>
  <c r="Y40" i="11"/>
  <c r="Y39" i="11"/>
  <c r="Y38" i="11"/>
  <c r="Y35" i="11"/>
  <c r="Y33" i="11"/>
  <c r="Y32" i="11"/>
  <c r="Y31" i="11"/>
  <c r="Y9" i="11"/>
  <c r="Y6" i="11"/>
  <c r="F53" i="7" l="1" a="1"/>
  <c r="F53" i="7" s="1"/>
  <c r="F56" i="7" s="1" a="1"/>
  <c r="F56" i="7" s="1"/>
  <c r="O1029" i="8"/>
  <c r="P1029" i="8" s="1"/>
  <c r="Q1029" i="8" s="1"/>
  <c r="O694" i="8"/>
  <c r="F59" i="7" l="1" a="1"/>
  <c r="F59" i="7" s="1"/>
  <c r="P694" i="8"/>
  <c r="R1029" i="8"/>
  <c r="S1029" i="8" s="1"/>
  <c r="T1029" i="8" s="1"/>
  <c r="U1029" i="8" s="1"/>
  <c r="V1029" i="8" s="1"/>
  <c r="W1029" i="8" s="1"/>
  <c r="X1029" i="8" s="1"/>
  <c r="Y1029" i="8" s="1"/>
  <c r="Z1029" i="8" s="1"/>
  <c r="AA1029" i="8" s="1"/>
  <c r="AB1029" i="8" s="1"/>
  <c r="AC1029" i="8" s="1"/>
  <c r="AD1029" i="8" s="1"/>
  <c r="AE1029" i="8" s="1"/>
  <c r="AF1029" i="8" s="1"/>
  <c r="AG1029" i="8" s="1"/>
  <c r="F62" i="7" l="1" a="1"/>
  <c r="F62" i="7" s="1"/>
  <c r="Q694" i="8"/>
  <c r="F65" i="7" l="1" a="1"/>
  <c r="F65" i="7" s="1"/>
  <c r="R694" i="8"/>
  <c r="F68" i="7" l="1" a="1"/>
  <c r="F68" i="7" s="1"/>
  <c r="S694" i="8"/>
  <c r="F71" i="7" l="1" a="1"/>
  <c r="F71" i="7" s="1"/>
  <c r="T694" i="8"/>
  <c r="F74" i="7" l="1" a="1"/>
  <c r="F74" i="7" s="1"/>
  <c r="U694" i="8"/>
  <c r="F77" i="7" l="1" a="1"/>
  <c r="F77" i="7" s="1"/>
  <c r="V694" i="8"/>
  <c r="F80" i="7" l="1" a="1"/>
  <c r="F80" i="7" s="1"/>
  <c r="W694" i="8"/>
  <c r="F83" i="7" l="1" a="1"/>
  <c r="F83" i="7" s="1"/>
  <c r="X694" i="8"/>
  <c r="F5" i="9"/>
  <c r="F86" i="7" l="1" a="1"/>
  <c r="F86" i="7" s="1"/>
  <c r="Y694" i="8"/>
  <c r="F89" i="7" l="1" a="1"/>
  <c r="F89" i="7" s="1"/>
  <c r="Z694" i="8"/>
  <c r="F92" i="7" l="1" a="1"/>
  <c r="F92" i="7" s="1"/>
  <c r="AA694" i="8"/>
  <c r="O359" i="8"/>
  <c r="P359" i="8" s="1"/>
  <c r="Q359" i="8" s="1"/>
  <c r="F95" i="7" l="1" a="1"/>
  <c r="F95" i="7" s="1"/>
  <c r="AB694" i="8"/>
  <c r="R359" i="8"/>
  <c r="S359" i="8" s="1"/>
  <c r="T359" i="8" s="1"/>
  <c r="U359" i="8" s="1"/>
  <c r="V359" i="8" s="1"/>
  <c r="W359" i="8" s="1"/>
  <c r="X359" i="8" s="1"/>
  <c r="Y359" i="8" s="1"/>
  <c r="Z359" i="8" s="1"/>
  <c r="AA359" i="8" s="1"/>
  <c r="AB359" i="8" s="1"/>
  <c r="AC359" i="8" s="1"/>
  <c r="AD359" i="8" s="1"/>
  <c r="AE359" i="8" s="1"/>
  <c r="AF359" i="8" s="1"/>
  <c r="AG359" i="8" s="1"/>
  <c r="O24" i="8"/>
  <c r="P24" i="8" s="1"/>
  <c r="Q24" i="8" s="1"/>
  <c r="O16" i="8"/>
  <c r="F98" i="7" l="1" a="1"/>
  <c r="F98" i="7" s="1"/>
  <c r="AC694" i="8"/>
  <c r="R24" i="8"/>
  <c r="S24" i="8" s="1"/>
  <c r="T24" i="8" s="1"/>
  <c r="U24" i="8" s="1"/>
  <c r="V24" i="8" s="1"/>
  <c r="W24" i="8" s="1"/>
  <c r="X24" i="8" s="1"/>
  <c r="Y24" i="8" s="1"/>
  <c r="Z24" i="8" s="1"/>
  <c r="AA24" i="8" s="1"/>
  <c r="AB24" i="8" s="1"/>
  <c r="AC24" i="8" s="1"/>
  <c r="AD24" i="8" s="1"/>
  <c r="AE24" i="8" s="1"/>
  <c r="AF24" i="8" s="1"/>
  <c r="AG24" i="8" s="1"/>
  <c r="J7" i="7"/>
  <c r="F101" i="7" l="1" a="1"/>
  <c r="F101" i="7" s="1"/>
  <c r="AD694" i="8"/>
  <c r="F104" i="7" l="1" a="1"/>
  <c r="F104" i="7" s="1"/>
  <c r="AE694" i="8"/>
  <c r="F107" i="7" l="1" a="1"/>
  <c r="F107" i="7" s="1"/>
  <c r="AF694" i="8"/>
  <c r="S21" i="7"/>
  <c r="F110" i="7" l="1" a="1"/>
  <c r="F110" i="7" s="1"/>
  <c r="AG694" i="8"/>
  <c r="T21" i="7"/>
  <c r="F113" i="7" l="1" a="1"/>
  <c r="F113" i="7" s="1"/>
  <c r="U21" i="7"/>
  <c r="F116" i="7" l="1" a="1"/>
  <c r="F116" i="7" s="1"/>
  <c r="V21" i="7"/>
  <c r="F119" i="7" l="1" a="1"/>
  <c r="F119" i="7" s="1"/>
  <c r="W21" i="7"/>
  <c r="H16" i="8"/>
  <c r="F15" i="8"/>
  <c r="F122" i="7" l="1" a="1"/>
  <c r="F122" i="7" s="1"/>
  <c r="X21" i="7"/>
  <c r="I8" i="7"/>
  <c r="K2" i="10"/>
  <c r="L2" i="10" s="1"/>
  <c r="G7" i="8"/>
  <c r="P7" i="7"/>
  <c r="H7" i="7"/>
  <c r="E7" i="8" s="1"/>
  <c r="B4" i="10" a="1"/>
  <c r="B4" i="10" s="1"/>
  <c r="G364" i="8"/>
  <c r="G699" i="8" s="1"/>
  <c r="G1034" i="8" s="1"/>
  <c r="G361" i="8"/>
  <c r="G696" i="8" s="1"/>
  <c r="G1031" i="8" s="1"/>
  <c r="F125" i="7" l="1" a="1"/>
  <c r="F125" i="7" s="1"/>
  <c r="Y21" i="7"/>
  <c r="C211" i="17"/>
  <c r="K211" i="17" s="1" a="1"/>
  <c r="K211" i="17" s="1"/>
  <c r="C113" i="17"/>
  <c r="K113" i="17" s="1" a="1"/>
  <c r="K113" i="17" s="1"/>
  <c r="C85" i="17"/>
  <c r="K85" i="17" s="1" a="1"/>
  <c r="K85" i="17" s="1"/>
  <c r="C118" i="17"/>
  <c r="K118" i="17" s="1" a="1"/>
  <c r="K118" i="17" s="1"/>
  <c r="C106" i="17"/>
  <c r="K106" i="17" s="1" a="1"/>
  <c r="K106" i="17" s="1"/>
  <c r="C87" i="17"/>
  <c r="K87" i="17" s="1" a="1"/>
  <c r="K87" i="17" s="1"/>
  <c r="C126" i="17"/>
  <c r="K126" i="17" s="1" a="1"/>
  <c r="K126" i="17" s="1"/>
  <c r="C128" i="17"/>
  <c r="K128" i="17" s="1" a="1"/>
  <c r="K128" i="17" s="1"/>
  <c r="C90" i="17"/>
  <c r="K90" i="17" s="1" a="1"/>
  <c r="K90" i="17" s="1"/>
  <c r="C79" i="17"/>
  <c r="K79" i="17" s="1" a="1"/>
  <c r="K79" i="17" s="1"/>
  <c r="C108" i="17"/>
  <c r="K108" i="17" s="1" a="1"/>
  <c r="K108" i="17" s="1"/>
  <c r="C179" i="17"/>
  <c r="K179" i="17" s="1" a="1"/>
  <c r="K179" i="17" s="1"/>
  <c r="C116" i="17"/>
  <c r="K116" i="17" s="1" a="1"/>
  <c r="K116" i="17" s="1"/>
  <c r="C104" i="17"/>
  <c r="K104" i="17" s="1" a="1"/>
  <c r="K104" i="17" s="1"/>
  <c r="C131" i="17"/>
  <c r="K131" i="17" s="1" a="1"/>
  <c r="K131" i="17" s="1"/>
  <c r="C123" i="17"/>
  <c r="K123" i="17" s="1" a="1"/>
  <c r="K123" i="17" s="1"/>
  <c r="C75" i="17"/>
  <c r="K75" i="17" s="1" a="1"/>
  <c r="K75" i="17" s="1"/>
  <c r="C81" i="17"/>
  <c r="K81" i="17" s="1" a="1"/>
  <c r="K81" i="17" s="1"/>
  <c r="C121" i="17"/>
  <c r="K121" i="17" s="1" a="1"/>
  <c r="K121" i="17" s="1"/>
  <c r="C111" i="17"/>
  <c r="K111" i="17" s="1" a="1"/>
  <c r="K111" i="17" s="1"/>
  <c r="C115" i="17"/>
  <c r="K115" i="17" s="1" a="1"/>
  <c r="K115" i="17" s="1"/>
  <c r="C119" i="17"/>
  <c r="K119" i="17" s="1" a="1"/>
  <c r="K119" i="17" s="1"/>
  <c r="C110" i="17"/>
  <c r="K110" i="17" s="1" a="1"/>
  <c r="K110" i="17" s="1"/>
  <c r="C77" i="17"/>
  <c r="K77" i="17" s="1" a="1"/>
  <c r="K77" i="17" s="1"/>
  <c r="C124" i="17"/>
  <c r="K124" i="17" s="1" a="1"/>
  <c r="K124" i="17" s="1"/>
  <c r="C52" i="17"/>
  <c r="K52" i="17" s="1" a="1"/>
  <c r="K52" i="17" s="1"/>
  <c r="C313" i="17"/>
  <c r="K313" i="17" s="1" a="1"/>
  <c r="K313" i="17" s="1"/>
  <c r="C63" i="17"/>
  <c r="K63" i="17" s="1" a="1"/>
  <c r="K63" i="17" s="1"/>
  <c r="C314" i="17"/>
  <c r="K314" i="17" s="1" a="1"/>
  <c r="K314" i="17" s="1"/>
  <c r="C46" i="17"/>
  <c r="K46" i="17" s="1" a="1"/>
  <c r="K46" i="17" s="1"/>
  <c r="C7" i="17"/>
  <c r="K7" i="17" s="1" a="1"/>
  <c r="K7" i="17" s="1"/>
  <c r="C35" i="17"/>
  <c r="K35" i="17" s="1" a="1"/>
  <c r="K35" i="17" s="1"/>
  <c r="C22" i="17"/>
  <c r="K22" i="17" s="1" a="1"/>
  <c r="K22" i="17" s="1"/>
  <c r="C307" i="17"/>
  <c r="K307" i="17" s="1" a="1"/>
  <c r="K307" i="17" s="1"/>
  <c r="C61" i="17"/>
  <c r="K61" i="17" s="1" a="1"/>
  <c r="K61" i="17" s="1"/>
  <c r="C312" i="17"/>
  <c r="K312" i="17" s="1" a="1"/>
  <c r="K312" i="17" s="1"/>
  <c r="C11" i="17"/>
  <c r="K11" i="17" s="1" a="1"/>
  <c r="K11" i="17" s="1"/>
  <c r="C320" i="17"/>
  <c r="K320" i="17" s="1" a="1"/>
  <c r="K320" i="17" s="1"/>
  <c r="C44" i="17"/>
  <c r="K44" i="17" s="1" a="1"/>
  <c r="K44" i="17" s="1"/>
  <c r="C31" i="17"/>
  <c r="K31" i="17" s="1" a="1"/>
  <c r="K31" i="17" s="1"/>
  <c r="C65" i="17"/>
  <c r="K65" i="17" s="1" a="1"/>
  <c r="K65" i="17" s="1"/>
  <c r="C20" i="17"/>
  <c r="K20" i="17" s="1" a="1"/>
  <c r="K20" i="17" s="1"/>
  <c r="C14" i="17"/>
  <c r="K14" i="17" s="1" a="1"/>
  <c r="K14" i="17" s="1"/>
  <c r="C239" i="17"/>
  <c r="K239" i="17" s="1" a="1"/>
  <c r="K239" i="17" s="1"/>
  <c r="C60" i="17"/>
  <c r="K60" i="17" s="1" a="1"/>
  <c r="K60" i="17" s="1"/>
  <c r="C53" i="17"/>
  <c r="K53" i="17" s="1" a="1"/>
  <c r="K53" i="17" s="1"/>
  <c r="C49" i="17"/>
  <c r="K49" i="17" s="1" a="1"/>
  <c r="K49" i="17" s="1"/>
  <c r="C299" i="17"/>
  <c r="K299" i="17" s="1" a="1"/>
  <c r="K299" i="17" s="1"/>
  <c r="C43" i="17"/>
  <c r="K43" i="17" s="1" a="1"/>
  <c r="K43" i="17" s="1"/>
  <c r="C69" i="17"/>
  <c r="K69" i="17" s="1" a="1"/>
  <c r="K69" i="17" s="1"/>
  <c r="F3" i="7"/>
  <c r="I4" i="10" a="1"/>
  <c r="I4" i="10" s="1"/>
  <c r="F2" i="7"/>
  <c r="B5" i="10" a="1"/>
  <c r="B5" i="10" s="1"/>
  <c r="I16" i="7" l="1"/>
  <c r="E5" i="7" s="1"/>
  <c r="S439" i="7"/>
  <c r="F128" i="7" a="1"/>
  <c r="F128" i="7" s="1"/>
  <c r="Z21" i="7"/>
  <c r="S11" i="7" a="1"/>
  <c r="S11" i="7" s="1"/>
  <c r="O13" i="8" s="1"/>
  <c r="N18" i="7"/>
  <c r="O18" i="8" s="1"/>
  <c r="J18" i="7"/>
  <c r="J18" i="8" s="1"/>
  <c r="T3" i="7"/>
  <c r="H10" i="7" a="1"/>
  <c r="H10" i="7" s="1"/>
  <c r="F12" i="8" s="1"/>
  <c r="O11" i="7" a="1"/>
  <c r="O11" i="7" s="1"/>
  <c r="K13" i="8" s="1"/>
  <c r="H11" i="7" a="1"/>
  <c r="H11" i="7" s="1"/>
  <c r="F13" i="8" s="1"/>
  <c r="K11" i="7" a="1"/>
  <c r="K11" i="7" s="1"/>
  <c r="H13" i="8" s="1"/>
  <c r="F20" i="8"/>
  <c r="F16" i="8"/>
  <c r="B6" i="10" a="1"/>
  <c r="B6" i="10" s="1"/>
  <c r="F131" i="7" l="1" a="1"/>
  <c r="F131" i="7" s="1"/>
  <c r="AA21" i="7"/>
  <c r="K16" i="8"/>
  <c r="B7" i="10" a="1"/>
  <c r="B7" i="10" s="1"/>
  <c r="F134" i="7" l="1" a="1"/>
  <c r="F134" i="7" s="1"/>
  <c r="AB21" i="7"/>
  <c r="B8" i="10" a="1"/>
  <c r="B8" i="10" s="1"/>
  <c r="F137" i="7" l="1" a="1"/>
  <c r="F137" i="7" s="1"/>
  <c r="AC21" i="7"/>
  <c r="B9" i="10" a="1"/>
  <c r="B9" i="10" s="1"/>
  <c r="F140" i="7" l="1" a="1"/>
  <c r="F140" i="7" s="1"/>
  <c r="AD21" i="7"/>
  <c r="B10" i="10" a="1"/>
  <c r="B10" i="10" s="1"/>
  <c r="F143" i="7" l="1" a="1"/>
  <c r="F143" i="7" s="1"/>
  <c r="AE21" i="7"/>
  <c r="B11" i="10" a="1"/>
  <c r="B11" i="10" s="1"/>
  <c r="F146" i="7" l="1" a="1"/>
  <c r="F146" i="7" s="1"/>
  <c r="AF21" i="7"/>
  <c r="B12" i="10" a="1"/>
  <c r="B12" i="10" s="1"/>
  <c r="F149" i="7" l="1" a="1"/>
  <c r="F149" i="7" s="1"/>
  <c r="AG21" i="7"/>
  <c r="B13" i="10" a="1"/>
  <c r="B13" i="10" s="1"/>
  <c r="F152" i="7" l="1" a="1"/>
  <c r="F152" i="7" s="1"/>
  <c r="AH21" i="7"/>
  <c r="B14" i="10" a="1"/>
  <c r="B14" i="10" s="1"/>
  <c r="F155" i="7" l="1" a="1"/>
  <c r="F155" i="7" s="1"/>
  <c r="AI21" i="7"/>
  <c r="B15" i="10" a="1"/>
  <c r="B15" i="10" s="1"/>
  <c r="F158" i="7" l="1" a="1"/>
  <c r="F158" i="7" s="1"/>
  <c r="AJ21" i="7"/>
  <c r="B16" i="10" a="1"/>
  <c r="B16" i="10" s="1"/>
  <c r="F161" i="7" l="1" a="1"/>
  <c r="F161" i="7" s="1"/>
  <c r="AK21" i="7"/>
  <c r="B17" i="10" a="1"/>
  <c r="B17" i="10" s="1"/>
  <c r="F164" i="7" l="1" a="1"/>
  <c r="F164" i="7" s="1"/>
  <c r="B18" i="10" a="1"/>
  <c r="B18" i="10" s="1"/>
  <c r="F167" i="7" l="1" a="1"/>
  <c r="F167" i="7" s="1"/>
  <c r="B19" i="10" a="1"/>
  <c r="B19" i="10" s="1"/>
  <c r="F170" i="7" l="1" a="1"/>
  <c r="F170" i="7" s="1"/>
  <c r="B20" i="10" a="1"/>
  <c r="B20" i="10" s="1"/>
  <c r="F173" i="7" l="1" a="1"/>
  <c r="F173" i="7" s="1"/>
  <c r="B21" i="10" a="1"/>
  <c r="B21" i="10" s="1"/>
  <c r="F176" i="7" l="1" a="1"/>
  <c r="F176" i="7" s="1"/>
  <c r="B22" i="10" a="1"/>
  <c r="B22" i="10" s="1"/>
  <c r="F179" i="7" l="1" a="1"/>
  <c r="F179" i="7" s="1"/>
  <c r="B23" i="10" a="1"/>
  <c r="B23" i="10" s="1"/>
  <c r="F182" i="7" l="1" a="1"/>
  <c r="F182" i="7" s="1"/>
  <c r="B24" i="10" a="1"/>
  <c r="B24" i="10" s="1"/>
  <c r="F185" i="7" l="1" a="1"/>
  <c r="F185" i="7" s="1"/>
  <c r="B25" i="10" a="1"/>
  <c r="B25" i="10" s="1"/>
  <c r="F188" i="7" l="1" a="1"/>
  <c r="F188" i="7" s="1"/>
  <c r="B26" i="10" a="1"/>
  <c r="B26" i="10" s="1"/>
  <c r="F191" i="7" l="1" a="1"/>
  <c r="F191" i="7" s="1"/>
  <c r="B27" i="10" a="1"/>
  <c r="B27" i="10" s="1"/>
  <c r="C1" i="12" l="1"/>
  <c r="F194" i="7" a="1"/>
  <c r="F194" i="7" s="1"/>
  <c r="B28" i="10" a="1"/>
  <c r="B28" i="10" s="1"/>
  <c r="F197" i="7" l="1" a="1"/>
  <c r="F197" i="7" s="1"/>
  <c r="E3" i="9"/>
  <c r="B29" i="10" a="1"/>
  <c r="B29" i="10" s="1"/>
  <c r="G10" i="9" l="1"/>
  <c r="N10" i="9" s="1"/>
  <c r="G11" i="9"/>
  <c r="N11" i="9" s="1"/>
  <c r="G12" i="9"/>
  <c r="N12" i="9" s="1"/>
  <c r="G13" i="9"/>
  <c r="N13" i="9" s="1"/>
  <c r="G14" i="9"/>
  <c r="N14" i="9" s="1"/>
  <c r="G15" i="9"/>
  <c r="N15" i="9" s="1"/>
  <c r="G16" i="9"/>
  <c r="N16" i="9" s="1"/>
  <c r="G17" i="9"/>
  <c r="N17" i="9" s="1"/>
  <c r="G18" i="9"/>
  <c r="N18" i="9" s="1"/>
  <c r="G19" i="9"/>
  <c r="N19" i="9" s="1"/>
  <c r="G20" i="9"/>
  <c r="N20" i="9" s="1"/>
  <c r="G21" i="9"/>
  <c r="N21" i="9" s="1"/>
  <c r="G22" i="9"/>
  <c r="N22" i="9" s="1"/>
  <c r="E23" i="9"/>
  <c r="D23" i="9"/>
  <c r="J23" i="9" s="1"/>
  <c r="G23" i="9"/>
  <c r="N23" i="9" s="1"/>
  <c r="E24" i="9"/>
  <c r="G24" i="9"/>
  <c r="N24" i="9" s="1"/>
  <c r="D24" i="9"/>
  <c r="J24" i="9" s="1"/>
  <c r="E25" i="9"/>
  <c r="D25" i="9"/>
  <c r="J25" i="9" s="1"/>
  <c r="U25" i="9" s="1"/>
  <c r="G25" i="9"/>
  <c r="N25" i="9" s="1"/>
  <c r="D26" i="9"/>
  <c r="J26" i="9" s="1"/>
  <c r="U26" i="9" s="1"/>
  <c r="Z26" i="9" s="1"/>
  <c r="E26" i="9"/>
  <c r="G26" i="9"/>
  <c r="N26" i="9" s="1"/>
  <c r="E27" i="9"/>
  <c r="G27" i="9"/>
  <c r="N27" i="9" s="1"/>
  <c r="D27" i="9"/>
  <c r="J27" i="9" s="1"/>
  <c r="U27" i="9" s="1"/>
  <c r="Z27" i="9" s="1"/>
  <c r="E28" i="9"/>
  <c r="D28" i="9"/>
  <c r="J28" i="9" s="1"/>
  <c r="U28" i="9" s="1"/>
  <c r="Z28" i="9" s="1"/>
  <c r="G28" i="9"/>
  <c r="N28" i="9" s="1"/>
  <c r="G29" i="9"/>
  <c r="N29" i="9" s="1"/>
  <c r="D29" i="9"/>
  <c r="J29" i="9" s="1"/>
  <c r="U29" i="9" s="1"/>
  <c r="E29" i="9"/>
  <c r="D30" i="9"/>
  <c r="J30" i="9" s="1"/>
  <c r="U30" i="9" s="1"/>
  <c r="G30" i="9"/>
  <c r="N30" i="9" s="1"/>
  <c r="E30" i="9"/>
  <c r="E31" i="9"/>
  <c r="D31" i="9"/>
  <c r="J31" i="9" s="1"/>
  <c r="U31" i="9" s="1"/>
  <c r="G31" i="9"/>
  <c r="N31" i="9" s="1"/>
  <c r="E32" i="9"/>
  <c r="G32" i="9"/>
  <c r="N32" i="9" s="1"/>
  <c r="D32" i="9"/>
  <c r="J32" i="9" s="1"/>
  <c r="U32" i="9" s="1"/>
  <c r="E33" i="9"/>
  <c r="D33" i="9"/>
  <c r="J33" i="9" s="1"/>
  <c r="U33" i="9" s="1"/>
  <c r="G33" i="9"/>
  <c r="N33" i="9" s="1"/>
  <c r="E34" i="9"/>
  <c r="G34" i="9"/>
  <c r="N34" i="9" s="1"/>
  <c r="D34" i="9"/>
  <c r="J34" i="9" s="1"/>
  <c r="U34" i="9" s="1"/>
  <c r="E35" i="9"/>
  <c r="D35" i="9"/>
  <c r="J35" i="9" s="1"/>
  <c r="U35" i="9" s="1"/>
  <c r="G35" i="9"/>
  <c r="N35" i="9" s="1"/>
  <c r="E36" i="9"/>
  <c r="G36" i="9"/>
  <c r="N36" i="9" s="1"/>
  <c r="D36" i="9"/>
  <c r="J36" i="9" s="1"/>
  <c r="E37" i="9"/>
  <c r="G37" i="9"/>
  <c r="N37" i="9" s="1"/>
  <c r="D37" i="9"/>
  <c r="J37" i="9" s="1"/>
  <c r="U37" i="9" s="1"/>
  <c r="E38" i="9"/>
  <c r="G38" i="9"/>
  <c r="N38" i="9" s="1"/>
  <c r="D38" i="9"/>
  <c r="J38" i="9" s="1"/>
  <c r="U38" i="9" s="1"/>
  <c r="E39" i="9"/>
  <c r="G39" i="9"/>
  <c r="N39" i="9" s="1"/>
  <c r="D39" i="9"/>
  <c r="J39" i="9" s="1"/>
  <c r="U39" i="9" s="1"/>
  <c r="D40" i="9"/>
  <c r="J40" i="9" s="1"/>
  <c r="E40" i="9"/>
  <c r="G40" i="9"/>
  <c r="N40" i="9" s="1"/>
  <c r="D41" i="9"/>
  <c r="J41" i="9" s="1"/>
  <c r="U41" i="9" s="1"/>
  <c r="E41" i="9"/>
  <c r="G41" i="9"/>
  <c r="N41" i="9" s="1"/>
  <c r="D42" i="9"/>
  <c r="J42" i="9" s="1"/>
  <c r="U42" i="9" s="1"/>
  <c r="E42" i="9"/>
  <c r="G42" i="9"/>
  <c r="N42" i="9" s="1"/>
  <c r="D43" i="9"/>
  <c r="J43" i="9" s="1"/>
  <c r="U43" i="9" s="1"/>
  <c r="G43" i="9"/>
  <c r="N43" i="9" s="1"/>
  <c r="E43" i="9"/>
  <c r="D44" i="9"/>
  <c r="J44" i="9" s="1"/>
  <c r="U44" i="9" s="1"/>
  <c r="E44" i="9"/>
  <c r="G44" i="9"/>
  <c r="N44" i="9" s="1"/>
  <c r="E45" i="9"/>
  <c r="G45" i="9"/>
  <c r="N45" i="9" s="1"/>
  <c r="D45" i="9"/>
  <c r="J45" i="9" s="1"/>
  <c r="U45" i="9" s="1"/>
  <c r="G46" i="9"/>
  <c r="N46" i="9" s="1"/>
  <c r="D46" i="9"/>
  <c r="J46" i="9" s="1"/>
  <c r="U46" i="9" s="1"/>
  <c r="E46" i="9"/>
  <c r="G47" i="9"/>
  <c r="N47" i="9" s="1"/>
  <c r="E47" i="9"/>
  <c r="D47" i="9"/>
  <c r="J47" i="9" s="1"/>
  <c r="U47" i="9" s="1"/>
  <c r="E48" i="9"/>
  <c r="G48" i="9"/>
  <c r="N48" i="9" s="1"/>
  <c r="D48" i="9"/>
  <c r="J48" i="9" s="1"/>
  <c r="D49" i="9"/>
  <c r="J49" i="9" s="1"/>
  <c r="U49" i="9" s="1"/>
  <c r="E49" i="9"/>
  <c r="G49" i="9"/>
  <c r="N49" i="9" s="1"/>
  <c r="D50" i="9"/>
  <c r="J50" i="9" s="1"/>
  <c r="U50" i="9" s="1"/>
  <c r="G50" i="9"/>
  <c r="N50" i="9" s="1"/>
  <c r="E50" i="9"/>
  <c r="D51" i="9"/>
  <c r="J51" i="9" s="1"/>
  <c r="U51" i="9" s="1"/>
  <c r="G51" i="9"/>
  <c r="N51" i="9" s="1"/>
  <c r="E51" i="9"/>
  <c r="E52" i="9"/>
  <c r="G52" i="9"/>
  <c r="N52" i="9" s="1"/>
  <c r="D52" i="9"/>
  <c r="J52" i="9" s="1"/>
  <c r="U52" i="9" s="1"/>
  <c r="E53" i="9"/>
  <c r="G53" i="9"/>
  <c r="N53" i="9" s="1"/>
  <c r="D53" i="9"/>
  <c r="J53" i="9" s="1"/>
  <c r="U53" i="9" s="1"/>
  <c r="E54" i="9"/>
  <c r="G54" i="9"/>
  <c r="N54" i="9" s="1"/>
  <c r="D54" i="9"/>
  <c r="J54" i="9" s="1"/>
  <c r="E55" i="9"/>
  <c r="D55" i="9"/>
  <c r="J55" i="9" s="1"/>
  <c r="U55" i="9" s="1"/>
  <c r="G55" i="9"/>
  <c r="N55" i="9" s="1"/>
  <c r="D56" i="9"/>
  <c r="J56" i="9" s="1"/>
  <c r="E56" i="9"/>
  <c r="G56" i="9"/>
  <c r="N56" i="9" s="1"/>
  <c r="D57" i="9"/>
  <c r="J57" i="9" s="1"/>
  <c r="U57" i="9" s="1"/>
  <c r="E57" i="9"/>
  <c r="G57" i="9"/>
  <c r="N57" i="9" s="1"/>
  <c r="E58" i="9"/>
  <c r="G58" i="9"/>
  <c r="N58" i="9" s="1"/>
  <c r="D58" i="9"/>
  <c r="J58" i="9" s="1"/>
  <c r="U58" i="9" s="1"/>
  <c r="E59" i="9"/>
  <c r="D59" i="9"/>
  <c r="J59" i="9" s="1"/>
  <c r="U59" i="9" s="1"/>
  <c r="G59" i="9"/>
  <c r="N59" i="9" s="1"/>
  <c r="E60" i="9"/>
  <c r="G60" i="9"/>
  <c r="N60" i="9" s="1"/>
  <c r="D60" i="9"/>
  <c r="J60" i="9" s="1"/>
  <c r="U60" i="9" s="1"/>
  <c r="D61" i="9"/>
  <c r="J61" i="9" s="1"/>
  <c r="U61" i="9" s="1"/>
  <c r="G61" i="9"/>
  <c r="N61" i="9" s="1"/>
  <c r="E61" i="9"/>
  <c r="G62" i="9"/>
  <c r="N62" i="9" s="1"/>
  <c r="E62" i="9"/>
  <c r="D62" i="9"/>
  <c r="J62" i="9" s="1"/>
  <c r="U62" i="9" s="1"/>
  <c r="D63" i="9"/>
  <c r="J63" i="9" s="1"/>
  <c r="U63" i="9" s="1"/>
  <c r="G63" i="9"/>
  <c r="N63" i="9" s="1"/>
  <c r="E63" i="9"/>
  <c r="G64" i="9"/>
  <c r="N64" i="9" s="1"/>
  <c r="E64" i="9"/>
  <c r="D64" i="9"/>
  <c r="J64" i="9" s="1"/>
  <c r="G65" i="9"/>
  <c r="N65" i="9" s="1"/>
  <c r="D65" i="9"/>
  <c r="J65" i="9" s="1"/>
  <c r="U65" i="9" s="1"/>
  <c r="E65" i="9"/>
  <c r="G66" i="9"/>
  <c r="N66" i="9" s="1"/>
  <c r="E66" i="9"/>
  <c r="D66" i="9"/>
  <c r="J66" i="9" s="1"/>
  <c r="G67" i="9"/>
  <c r="N67" i="9" s="1"/>
  <c r="E67" i="9"/>
  <c r="D67" i="9"/>
  <c r="J67" i="9" s="1"/>
  <c r="U67" i="9" s="1"/>
  <c r="E68" i="9"/>
  <c r="D68" i="9"/>
  <c r="J68" i="9" s="1"/>
  <c r="G68" i="9"/>
  <c r="N68" i="9" s="1"/>
  <c r="G69" i="9"/>
  <c r="N69" i="9" s="1"/>
  <c r="E69" i="9"/>
  <c r="D69" i="9"/>
  <c r="J69" i="9" s="1"/>
  <c r="E70" i="9"/>
  <c r="D70" i="9"/>
  <c r="J70" i="9" s="1"/>
  <c r="G70" i="9"/>
  <c r="N70" i="9" s="1"/>
  <c r="E71" i="9"/>
  <c r="G71" i="9"/>
  <c r="N71" i="9" s="1"/>
  <c r="D71" i="9"/>
  <c r="J71" i="9" s="1"/>
  <c r="G72" i="9"/>
  <c r="N72" i="9" s="1"/>
  <c r="E72" i="9"/>
  <c r="D72" i="9"/>
  <c r="J72" i="9" s="1"/>
  <c r="U72" i="9" s="1"/>
  <c r="G73" i="9"/>
  <c r="N73" i="9" s="1"/>
  <c r="D73" i="9"/>
  <c r="J73" i="9" s="1"/>
  <c r="U73" i="9" s="1"/>
  <c r="E73" i="9"/>
  <c r="G74" i="9"/>
  <c r="N74" i="9" s="1"/>
  <c r="D74" i="9"/>
  <c r="J74" i="9" s="1"/>
  <c r="E74" i="9"/>
  <c r="G75" i="9"/>
  <c r="N75" i="9" s="1"/>
  <c r="E75" i="9"/>
  <c r="D75" i="9"/>
  <c r="J75" i="9" s="1"/>
  <c r="E76" i="9"/>
  <c r="G76" i="9"/>
  <c r="N76" i="9" s="1"/>
  <c r="D76" i="9"/>
  <c r="J76" i="9" s="1"/>
  <c r="G77" i="9"/>
  <c r="N77" i="9" s="1"/>
  <c r="E77" i="9"/>
  <c r="D77" i="9"/>
  <c r="J77" i="9" s="1"/>
  <c r="G78" i="9"/>
  <c r="N78" i="9" s="1"/>
  <c r="D78" i="9"/>
  <c r="J78" i="9" s="1"/>
  <c r="U78" i="9" s="1"/>
  <c r="E78" i="9"/>
  <c r="G79" i="9"/>
  <c r="N79" i="9" s="1"/>
  <c r="E79" i="9"/>
  <c r="D79" i="9"/>
  <c r="J79" i="9" s="1"/>
  <c r="U79" i="9" s="1"/>
  <c r="G80" i="9"/>
  <c r="N80" i="9" s="1"/>
  <c r="E80" i="9"/>
  <c r="D80" i="9"/>
  <c r="J80" i="9" s="1"/>
  <c r="G81" i="9"/>
  <c r="N81" i="9" s="1"/>
  <c r="E81" i="9"/>
  <c r="D81" i="9"/>
  <c r="J81" i="9" s="1"/>
  <c r="U81" i="9" s="1"/>
  <c r="D82" i="9"/>
  <c r="J82" i="9" s="1"/>
  <c r="U82" i="9" s="1"/>
  <c r="E82" i="9"/>
  <c r="G82" i="9"/>
  <c r="N82" i="9" s="1"/>
  <c r="E83" i="9"/>
  <c r="D83" i="9"/>
  <c r="J83" i="9" s="1"/>
  <c r="G83" i="9"/>
  <c r="N83" i="9" s="1"/>
  <c r="G84" i="9"/>
  <c r="N84" i="9" s="1"/>
  <c r="D84" i="9"/>
  <c r="J84" i="9" s="1"/>
  <c r="U84" i="9" s="1"/>
  <c r="E84" i="9"/>
  <c r="G85" i="9"/>
  <c r="N85" i="9" s="1"/>
  <c r="E85" i="9"/>
  <c r="D85" i="9"/>
  <c r="J85" i="9" s="1"/>
  <c r="U85" i="9" s="1"/>
  <c r="G86" i="9"/>
  <c r="N86" i="9" s="1"/>
  <c r="D86" i="9"/>
  <c r="J86" i="9" s="1"/>
  <c r="E86" i="9"/>
  <c r="G87" i="9"/>
  <c r="N87" i="9" s="1"/>
  <c r="E87" i="9"/>
  <c r="D87" i="9"/>
  <c r="J87" i="9" s="1"/>
  <c r="E88" i="9"/>
  <c r="G88" i="9"/>
  <c r="N88" i="9" s="1"/>
  <c r="D88" i="9"/>
  <c r="J88" i="9" s="1"/>
  <c r="E89" i="9"/>
  <c r="G89" i="9"/>
  <c r="N89" i="9" s="1"/>
  <c r="D89" i="9"/>
  <c r="J89" i="9" s="1"/>
  <c r="U89" i="9" s="1"/>
  <c r="E90" i="9"/>
  <c r="D90" i="9"/>
  <c r="J90" i="9" s="1"/>
  <c r="U90" i="9" s="1"/>
  <c r="G90" i="9"/>
  <c r="N90" i="9" s="1"/>
  <c r="D91" i="9"/>
  <c r="J91" i="9" s="1"/>
  <c r="U91" i="9" s="1"/>
  <c r="G91" i="9"/>
  <c r="N91" i="9" s="1"/>
  <c r="E91" i="9"/>
  <c r="D92" i="9"/>
  <c r="J92" i="9" s="1"/>
  <c r="G92" i="9"/>
  <c r="N92" i="9" s="1"/>
  <c r="E92" i="9"/>
  <c r="D93" i="9"/>
  <c r="J93" i="9" s="1"/>
  <c r="U93" i="9" s="1"/>
  <c r="G93" i="9"/>
  <c r="N93" i="9" s="1"/>
  <c r="E93" i="9"/>
  <c r="D94" i="9"/>
  <c r="J94" i="9" s="1"/>
  <c r="G94" i="9"/>
  <c r="N94" i="9" s="1"/>
  <c r="E94" i="9"/>
  <c r="E95" i="9"/>
  <c r="D95" i="9"/>
  <c r="J95" i="9" s="1"/>
  <c r="U95" i="9" s="1"/>
  <c r="G95" i="9"/>
  <c r="N95" i="9" s="1"/>
  <c r="E96" i="9"/>
  <c r="D96" i="9"/>
  <c r="J96" i="9" s="1"/>
  <c r="G96" i="9"/>
  <c r="N96" i="9" s="1"/>
  <c r="E97" i="9"/>
  <c r="D97" i="9"/>
  <c r="J97" i="9" s="1"/>
  <c r="U97" i="9" s="1"/>
  <c r="G97" i="9"/>
  <c r="N97" i="9" s="1"/>
  <c r="D98" i="9"/>
  <c r="J98" i="9" s="1"/>
  <c r="U98" i="9" s="1"/>
  <c r="G98" i="9"/>
  <c r="N98" i="9" s="1"/>
  <c r="E98" i="9"/>
  <c r="G99" i="9"/>
  <c r="N99" i="9" s="1"/>
  <c r="D99" i="9"/>
  <c r="J99" i="9" s="1"/>
  <c r="E99" i="9"/>
  <c r="G100" i="9"/>
  <c r="N100" i="9" s="1"/>
  <c r="E100" i="9"/>
  <c r="D100" i="9"/>
  <c r="J100" i="9" s="1"/>
  <c r="U100" i="9" s="1"/>
  <c r="G101" i="9"/>
  <c r="N101" i="9" s="1"/>
  <c r="E101" i="9"/>
  <c r="D101" i="9"/>
  <c r="J101" i="9" s="1"/>
  <c r="U101" i="9" s="1"/>
  <c r="G102" i="9"/>
  <c r="N102" i="9" s="1"/>
  <c r="D102" i="9"/>
  <c r="J102" i="9" s="1"/>
  <c r="E102" i="9"/>
  <c r="E103" i="9"/>
  <c r="D103" i="9"/>
  <c r="J103" i="9" s="1"/>
  <c r="U103" i="9" s="1"/>
  <c r="G103" i="9"/>
  <c r="N103" i="9" s="1"/>
  <c r="D104" i="9"/>
  <c r="J104" i="9" s="1"/>
  <c r="U104" i="9" s="1"/>
  <c r="G104" i="9"/>
  <c r="N104" i="9" s="1"/>
  <c r="E104" i="9"/>
  <c r="G105" i="9"/>
  <c r="N105" i="9" s="1"/>
  <c r="E105" i="9"/>
  <c r="D105" i="9"/>
  <c r="J105" i="9" s="1"/>
  <c r="U105" i="9" s="1"/>
  <c r="G106" i="9"/>
  <c r="N106" i="9" s="1"/>
  <c r="E106" i="9"/>
  <c r="D106" i="9"/>
  <c r="J106" i="9" s="1"/>
  <c r="U106" i="9" s="1"/>
  <c r="E107" i="9"/>
  <c r="D107" i="9"/>
  <c r="J107" i="9" s="1"/>
  <c r="U107" i="9" s="1"/>
  <c r="G107" i="9"/>
  <c r="N107" i="9" s="1"/>
  <c r="G108" i="9"/>
  <c r="N108" i="9" s="1"/>
  <c r="E108" i="9"/>
  <c r="D108" i="9"/>
  <c r="J108" i="9" s="1"/>
  <c r="G109" i="9"/>
  <c r="N109" i="9" s="1"/>
  <c r="D109" i="9"/>
  <c r="J109" i="9" s="1"/>
  <c r="U109" i="9" s="1"/>
  <c r="E109" i="9"/>
  <c r="G110" i="9"/>
  <c r="N110" i="9" s="1"/>
  <c r="E110" i="9"/>
  <c r="D110" i="9"/>
  <c r="J110" i="9" s="1"/>
  <c r="U110" i="9" s="1"/>
  <c r="E111" i="9"/>
  <c r="D111" i="9"/>
  <c r="J111" i="9" s="1"/>
  <c r="U111" i="9" s="1"/>
  <c r="G111" i="9"/>
  <c r="N111" i="9" s="1"/>
  <c r="G112" i="9"/>
  <c r="N112" i="9" s="1"/>
  <c r="E112" i="9"/>
  <c r="D112" i="9"/>
  <c r="J112" i="9" s="1"/>
  <c r="U112" i="9" s="1"/>
  <c r="G113" i="9"/>
  <c r="N113" i="9" s="1"/>
  <c r="E113" i="9"/>
  <c r="D113" i="9"/>
  <c r="J113" i="9" s="1"/>
  <c r="U113" i="9" s="1"/>
  <c r="E114" i="9"/>
  <c r="D114" i="9"/>
  <c r="J114" i="9" s="1"/>
  <c r="G114" i="9"/>
  <c r="N114" i="9" s="1"/>
  <c r="G115" i="9"/>
  <c r="N115" i="9" s="1"/>
  <c r="E115" i="9"/>
  <c r="D115" i="9"/>
  <c r="J115" i="9" s="1"/>
  <c r="G116" i="9"/>
  <c r="N116" i="9" s="1"/>
  <c r="D116" i="9"/>
  <c r="J116" i="9" s="1"/>
  <c r="E116" i="9"/>
  <c r="G117" i="9"/>
  <c r="N117" i="9" s="1"/>
  <c r="E117" i="9"/>
  <c r="D117" i="9"/>
  <c r="J117" i="9" s="1"/>
  <c r="G118" i="9"/>
  <c r="N118" i="9" s="1"/>
  <c r="E118" i="9"/>
  <c r="D118" i="9"/>
  <c r="J118" i="9" s="1"/>
  <c r="U118" i="9" s="1"/>
  <c r="F200" i="7" a="1"/>
  <c r="F200" i="7" s="1"/>
  <c r="B30" i="10" a="1"/>
  <c r="B30" i="10" s="1"/>
  <c r="E15" i="9" l="1"/>
  <c r="K15" i="9" s="1" a="1"/>
  <c r="K15" i="9" s="1"/>
  <c r="E14" i="9"/>
  <c r="E13" i="9"/>
  <c r="K13" i="9" s="1" a="1"/>
  <c r="K13" i="9" s="1"/>
  <c r="E21" i="9"/>
  <c r="I21" i="9" s="1" a="1"/>
  <c r="I21" i="9" s="1"/>
  <c r="T21" i="9" s="1"/>
  <c r="E20" i="9"/>
  <c r="D20" i="9" s="1"/>
  <c r="J20" i="9" s="1"/>
  <c r="U20" i="9" s="1"/>
  <c r="AO20" i="9" s="1"/>
  <c r="E17" i="9"/>
  <c r="K17" i="9" s="1" a="1"/>
  <c r="K17" i="9" s="1"/>
  <c r="E19" i="9"/>
  <c r="H19" i="9" s="1" a="1"/>
  <c r="H19" i="9" s="1"/>
  <c r="O19" i="9" s="1"/>
  <c r="E12" i="9"/>
  <c r="I12" i="9" s="1" a="1"/>
  <c r="I12" i="9" s="1"/>
  <c r="T12" i="9" s="1"/>
  <c r="E22" i="9"/>
  <c r="H22" i="9" s="1" a="1"/>
  <c r="H22" i="9" s="1"/>
  <c r="O22" i="9" s="1"/>
  <c r="E18" i="9"/>
  <c r="H18" i="9" s="1" a="1"/>
  <c r="H18" i="9" s="1"/>
  <c r="O18" i="9" s="1"/>
  <c r="E16" i="9"/>
  <c r="H16" i="9" s="1" a="1"/>
  <c r="H16" i="9" s="1"/>
  <c r="O16" i="9" s="1"/>
  <c r="BA85" i="9"/>
  <c r="AX85" i="9"/>
  <c r="AU85" i="9"/>
  <c r="AX53" i="9"/>
  <c r="BA53" i="9"/>
  <c r="AU53" i="9"/>
  <c r="BA51" i="9"/>
  <c r="AX51" i="9"/>
  <c r="AU51" i="9"/>
  <c r="AX43" i="9"/>
  <c r="BA43" i="9"/>
  <c r="AU43" i="9"/>
  <c r="BA37" i="9"/>
  <c r="AX37" i="9"/>
  <c r="AU37" i="9"/>
  <c r="AX109" i="9"/>
  <c r="AU109" i="9"/>
  <c r="BA109" i="9"/>
  <c r="BA106" i="9"/>
  <c r="AX106" i="9"/>
  <c r="AU106" i="9"/>
  <c r="AU104" i="9"/>
  <c r="BA104" i="9"/>
  <c r="AX104" i="9"/>
  <c r="BA58" i="9"/>
  <c r="AX58" i="9"/>
  <c r="AU58" i="9"/>
  <c r="AX34" i="9"/>
  <c r="AU34" i="9"/>
  <c r="BA34" i="9"/>
  <c r="BA29" i="9"/>
  <c r="AX29" i="9"/>
  <c r="AU29" i="9"/>
  <c r="BA93" i="9"/>
  <c r="AX93" i="9"/>
  <c r="AU93" i="9"/>
  <c r="AX90" i="9"/>
  <c r="AU90" i="9"/>
  <c r="BA90" i="9"/>
  <c r="BA79" i="9"/>
  <c r="AX79" i="9"/>
  <c r="AU79" i="9"/>
  <c r="BA61" i="9"/>
  <c r="AX61" i="9"/>
  <c r="AU61" i="9"/>
  <c r="AX47" i="9"/>
  <c r="BA47" i="9"/>
  <c r="AU47" i="9"/>
  <c r="AX39" i="9"/>
  <c r="BA39" i="9"/>
  <c r="AU39" i="9"/>
  <c r="BA101" i="9"/>
  <c r="AX101" i="9"/>
  <c r="AU101" i="9"/>
  <c r="AX103" i="9"/>
  <c r="AU103" i="9"/>
  <c r="BA103" i="9"/>
  <c r="AX98" i="9"/>
  <c r="AU98" i="9"/>
  <c r="BA98" i="9"/>
  <c r="BA60" i="9"/>
  <c r="AU60" i="9"/>
  <c r="AX60" i="9"/>
  <c r="BA52" i="9"/>
  <c r="AU52" i="9"/>
  <c r="AX52" i="9"/>
  <c r="AX31" i="9"/>
  <c r="BA31" i="9"/>
  <c r="AU31" i="9"/>
  <c r="BA84" i="9"/>
  <c r="AU84" i="9"/>
  <c r="AX84" i="9"/>
  <c r="AX63" i="9"/>
  <c r="AU63" i="9"/>
  <c r="BA63" i="9"/>
  <c r="BA28" i="9"/>
  <c r="AX28" i="9"/>
  <c r="AU28" i="9"/>
  <c r="AX118" i="9"/>
  <c r="AU118" i="9"/>
  <c r="BA118" i="9"/>
  <c r="AX110" i="9"/>
  <c r="AU110" i="9"/>
  <c r="BA110" i="9"/>
  <c r="BA97" i="9"/>
  <c r="AX97" i="9"/>
  <c r="AU97" i="9"/>
  <c r="BA73" i="9"/>
  <c r="AX73" i="9"/>
  <c r="AU73" i="9"/>
  <c r="BA65" i="9"/>
  <c r="AX65" i="9"/>
  <c r="AU65" i="9"/>
  <c r="AX62" i="9"/>
  <c r="AU62" i="9"/>
  <c r="BA62" i="9"/>
  <c r="BA44" i="9"/>
  <c r="AX44" i="9"/>
  <c r="AU44" i="9"/>
  <c r="AX38" i="9"/>
  <c r="BA38" i="9"/>
  <c r="AU38" i="9"/>
  <c r="BA33" i="9"/>
  <c r="AX33" i="9"/>
  <c r="AU33" i="9"/>
  <c r="AX26" i="9"/>
  <c r="AU26" i="9"/>
  <c r="BA26" i="9"/>
  <c r="AU112" i="9"/>
  <c r="BA112" i="9"/>
  <c r="AX112" i="9"/>
  <c r="AX91" i="9"/>
  <c r="BA91" i="9"/>
  <c r="AU91" i="9"/>
  <c r="AX45" i="9"/>
  <c r="BA45" i="9"/>
  <c r="AU45" i="9"/>
  <c r="AX111" i="9"/>
  <c r="AU111" i="9"/>
  <c r="BA111" i="9"/>
  <c r="BA100" i="9"/>
  <c r="AU100" i="9"/>
  <c r="AX100" i="9"/>
  <c r="AX95" i="9"/>
  <c r="AU95" i="9"/>
  <c r="BA95" i="9"/>
  <c r="AX82" i="9"/>
  <c r="AU82" i="9"/>
  <c r="BA82" i="9"/>
  <c r="AX55" i="9"/>
  <c r="BA55" i="9"/>
  <c r="AU55" i="9"/>
  <c r="BA50" i="9"/>
  <c r="AX50" i="9"/>
  <c r="AU50" i="9"/>
  <c r="BA42" i="9"/>
  <c r="AX42" i="9"/>
  <c r="AU42" i="9"/>
  <c r="BA113" i="9"/>
  <c r="AX113" i="9"/>
  <c r="AU113" i="9"/>
  <c r="BA105" i="9"/>
  <c r="AX105" i="9"/>
  <c r="AU105" i="9"/>
  <c r="AX89" i="9"/>
  <c r="BA89" i="9"/>
  <c r="AU89" i="9"/>
  <c r="AX81" i="9"/>
  <c r="AU81" i="9"/>
  <c r="BA81" i="9"/>
  <c r="BA78" i="9"/>
  <c r="AX78" i="9"/>
  <c r="AU78" i="9"/>
  <c r="AX67" i="9"/>
  <c r="BA67" i="9"/>
  <c r="AU67" i="9"/>
  <c r="BA57" i="9"/>
  <c r="AX57" i="9"/>
  <c r="AU57" i="9"/>
  <c r="BA49" i="9"/>
  <c r="AX49" i="9"/>
  <c r="AU49" i="9"/>
  <c r="AX46" i="9"/>
  <c r="AU46" i="9"/>
  <c r="BA46" i="9"/>
  <c r="BA41" i="9"/>
  <c r="AX41" i="9"/>
  <c r="AU41" i="9"/>
  <c r="AX27" i="9"/>
  <c r="BA27" i="9"/>
  <c r="AU27" i="9"/>
  <c r="AX107" i="9"/>
  <c r="AU107" i="9"/>
  <c r="BA107" i="9"/>
  <c r="AU72" i="9"/>
  <c r="AX72" i="9"/>
  <c r="BA72" i="9"/>
  <c r="BA59" i="9"/>
  <c r="AX59" i="9"/>
  <c r="AU59" i="9"/>
  <c r="AX35" i="9"/>
  <c r="BA35" i="9"/>
  <c r="AU35" i="9"/>
  <c r="BA32" i="9"/>
  <c r="AX32" i="9"/>
  <c r="AU32" i="9"/>
  <c r="BA30" i="9"/>
  <c r="AX30" i="9"/>
  <c r="AU30" i="9"/>
  <c r="AX25" i="9"/>
  <c r="AU25" i="9"/>
  <c r="BA25" i="9"/>
  <c r="E11" i="9"/>
  <c r="I11" i="9" s="1" a="1"/>
  <c r="I11" i="9" s="1"/>
  <c r="T11" i="9" s="1"/>
  <c r="E10" i="9"/>
  <c r="H103" i="9" a="1"/>
  <c r="H103" i="9" s="1"/>
  <c r="O103" i="9" s="1"/>
  <c r="I103" i="9" a="1"/>
  <c r="I103" i="9" s="1"/>
  <c r="T103" i="9" s="1"/>
  <c r="K103" i="9" a="1"/>
  <c r="K103" i="9" s="1"/>
  <c r="L103" i="9" s="1"/>
  <c r="C87" i="9"/>
  <c r="M87" i="9"/>
  <c r="K71" i="9" a="1"/>
  <c r="K71" i="9" s="1"/>
  <c r="L71" i="9" s="1"/>
  <c r="I71" i="9" a="1"/>
  <c r="I71" i="9" s="1"/>
  <c r="T71" i="9" s="1"/>
  <c r="H71" i="9" a="1"/>
  <c r="H71" i="9" s="1"/>
  <c r="O71" i="9" s="1"/>
  <c r="M52" i="9"/>
  <c r="C52" i="9"/>
  <c r="K39" i="9" a="1"/>
  <c r="K39" i="9" s="1"/>
  <c r="L39" i="9" s="1"/>
  <c r="I39" i="9" a="1"/>
  <c r="I39" i="9" s="1"/>
  <c r="T39" i="9" s="1"/>
  <c r="H39" i="9" a="1"/>
  <c r="H39" i="9" s="1"/>
  <c r="O39" i="9" s="1"/>
  <c r="AC118" i="9"/>
  <c r="AI118" i="9"/>
  <c r="Z118" i="9"/>
  <c r="AR118" i="9"/>
  <c r="AO118" i="9"/>
  <c r="AF118" i="9"/>
  <c r="AL118" i="9"/>
  <c r="C116" i="9"/>
  <c r="M116" i="9"/>
  <c r="H113" i="9" a="1"/>
  <c r="H113" i="9" s="1"/>
  <c r="O113" i="9" s="1"/>
  <c r="K113" i="9" a="1"/>
  <c r="K113" i="9" s="1"/>
  <c r="L113" i="9" s="1"/>
  <c r="I113" i="9" a="1"/>
  <c r="I113" i="9" s="1"/>
  <c r="T113" i="9" s="1"/>
  <c r="AC110" i="9"/>
  <c r="Z110" i="9"/>
  <c r="AR110" i="9"/>
  <c r="AO110" i="9"/>
  <c r="AL110" i="9"/>
  <c r="AF110" i="9"/>
  <c r="AI110" i="9"/>
  <c r="M108" i="9"/>
  <c r="C108" i="9"/>
  <c r="K105" i="9" a="1"/>
  <c r="K105" i="9" s="1"/>
  <c r="L105" i="9" s="1"/>
  <c r="H105" i="9" a="1"/>
  <c r="H105" i="9" s="1"/>
  <c r="O105" i="9" s="1"/>
  <c r="I105" i="9" a="1"/>
  <c r="I105" i="9" s="1"/>
  <c r="T105" i="9" s="1"/>
  <c r="H102" i="9" a="1"/>
  <c r="H102" i="9" s="1"/>
  <c r="O102" i="9" s="1"/>
  <c r="I102" i="9" a="1"/>
  <c r="I102" i="9" s="1"/>
  <c r="T102" i="9" s="1"/>
  <c r="K102" i="9" a="1"/>
  <c r="K102" i="9" s="1"/>
  <c r="L102" i="9" s="1"/>
  <c r="C100" i="9"/>
  <c r="M100" i="9"/>
  <c r="AO97" i="9"/>
  <c r="AR97" i="9"/>
  <c r="AF97" i="9"/>
  <c r="AL97" i="9"/>
  <c r="AC97" i="9"/>
  <c r="AI97" i="9"/>
  <c r="Z97" i="9"/>
  <c r="I94" i="9" a="1"/>
  <c r="I94" i="9" s="1"/>
  <c r="T94" i="9" s="1"/>
  <c r="H94" i="9" a="1"/>
  <c r="H94" i="9" s="1"/>
  <c r="O94" i="9" s="1"/>
  <c r="K94" i="9" a="1"/>
  <c r="K94" i="9" s="1"/>
  <c r="L94" i="9" s="1"/>
  <c r="U92" i="9"/>
  <c r="M89" i="9"/>
  <c r="C89" i="9"/>
  <c r="K86" i="9" a="1"/>
  <c r="K86" i="9" s="1"/>
  <c r="L86" i="9" s="1"/>
  <c r="I86" i="9" a="1"/>
  <c r="I86" i="9" s="1"/>
  <c r="T86" i="9" s="1"/>
  <c r="H86" i="9" a="1"/>
  <c r="H86" i="9" s="1"/>
  <c r="O86" i="9" s="1"/>
  <c r="C84" i="9"/>
  <c r="M84" i="9"/>
  <c r="H81" i="9" a="1"/>
  <c r="H81" i="9" s="1"/>
  <c r="O81" i="9" s="1"/>
  <c r="K81" i="9" a="1"/>
  <c r="K81" i="9" s="1"/>
  <c r="L81" i="9" s="1"/>
  <c r="I81" i="9" a="1"/>
  <c r="I81" i="9" s="1"/>
  <c r="T81" i="9" s="1"/>
  <c r="I78" i="9" a="1"/>
  <c r="I78" i="9" s="1"/>
  <c r="T78" i="9" s="1"/>
  <c r="H78" i="9" a="1"/>
  <c r="H78" i="9" s="1"/>
  <c r="O78" i="9" s="1"/>
  <c r="K78" i="9" a="1"/>
  <c r="K78" i="9" s="1"/>
  <c r="L78" i="9" s="1"/>
  <c r="I76" i="9" a="1"/>
  <c r="I76" i="9" s="1"/>
  <c r="T76" i="9" s="1"/>
  <c r="H76" i="9" a="1"/>
  <c r="H76" i="9" s="1"/>
  <c r="O76" i="9" s="1"/>
  <c r="K76" i="9" a="1"/>
  <c r="K76" i="9" s="1"/>
  <c r="L76" i="9" s="1"/>
  <c r="Z73" i="9"/>
  <c r="AR73" i="9"/>
  <c r="AC73" i="9"/>
  <c r="AI73" i="9"/>
  <c r="AO73" i="9"/>
  <c r="AF73" i="9"/>
  <c r="AL73" i="9"/>
  <c r="M70" i="9"/>
  <c r="C70" i="9"/>
  <c r="K68" i="9" a="1"/>
  <c r="K68" i="9" s="1"/>
  <c r="L68" i="9" s="1"/>
  <c r="I68" i="9" a="1"/>
  <c r="I68" i="9" s="1"/>
  <c r="T68" i="9" s="1"/>
  <c r="H68" i="9" a="1"/>
  <c r="H68" i="9" s="1"/>
  <c r="O68" i="9" s="1"/>
  <c r="AO65" i="9"/>
  <c r="AI65" i="9"/>
  <c r="Z65" i="9"/>
  <c r="AF65" i="9"/>
  <c r="AC65" i="9"/>
  <c r="AL65" i="9"/>
  <c r="AR65" i="9"/>
  <c r="AR62" i="9"/>
  <c r="AO62" i="9"/>
  <c r="AC62" i="9"/>
  <c r="AL62" i="9"/>
  <c r="AF62" i="9"/>
  <c r="AI62" i="9"/>
  <c r="Z62" i="9"/>
  <c r="I60" i="9" a="1"/>
  <c r="I60" i="9" s="1"/>
  <c r="T60" i="9" s="1"/>
  <c r="H60" i="9" a="1"/>
  <c r="H60" i="9" s="1"/>
  <c r="O60" i="9" s="1"/>
  <c r="K60" i="9" a="1"/>
  <c r="K60" i="9" s="1"/>
  <c r="L60" i="9" s="1"/>
  <c r="I57" i="9" a="1"/>
  <c r="I57" i="9" s="1"/>
  <c r="T57" i="9" s="1"/>
  <c r="H57" i="9" a="1"/>
  <c r="H57" i="9" s="1"/>
  <c r="O57" i="9" s="1"/>
  <c r="K57" i="9" a="1"/>
  <c r="K57" i="9" s="1"/>
  <c r="L57" i="9" s="1"/>
  <c r="U54" i="9"/>
  <c r="I52" i="9" a="1"/>
  <c r="I52" i="9" s="1"/>
  <c r="T52" i="9" s="1"/>
  <c r="K52" i="9" a="1"/>
  <c r="K52" i="9" s="1"/>
  <c r="L52" i="9" s="1"/>
  <c r="H52" i="9" a="1"/>
  <c r="H52" i="9" s="1"/>
  <c r="O52" i="9" s="1"/>
  <c r="K49" i="9" a="1"/>
  <c r="K49" i="9" s="1"/>
  <c r="L49" i="9" s="1"/>
  <c r="H49" i="9" a="1"/>
  <c r="H49" i="9" s="1"/>
  <c r="O49" i="9" s="1"/>
  <c r="I49" i="9" a="1"/>
  <c r="I49" i="9" s="1"/>
  <c r="T49" i="9" s="1"/>
  <c r="K46" i="9" a="1"/>
  <c r="K46" i="9" s="1"/>
  <c r="L46" i="9" s="1"/>
  <c r="I46" i="9" a="1"/>
  <c r="I46" i="9" s="1"/>
  <c r="T46" i="9" s="1"/>
  <c r="H46" i="9" a="1"/>
  <c r="H46" i="9" s="1"/>
  <c r="O46" i="9" s="1"/>
  <c r="AI44" i="9"/>
  <c r="AF44" i="9"/>
  <c r="Z44" i="9"/>
  <c r="AO44" i="9"/>
  <c r="AL44" i="9"/>
  <c r="AC44" i="9"/>
  <c r="AR44" i="9"/>
  <c r="K41" i="9" a="1"/>
  <c r="K41" i="9" s="1"/>
  <c r="L41" i="9" s="1"/>
  <c r="I41" i="9" a="1"/>
  <c r="I41" i="9" s="1"/>
  <c r="T41" i="9" s="1"/>
  <c r="H41" i="9" a="1"/>
  <c r="H41" i="9" s="1"/>
  <c r="O41" i="9" s="1"/>
  <c r="AC38" i="9"/>
  <c r="AF38" i="9"/>
  <c r="AR38" i="9"/>
  <c r="AL38" i="9"/>
  <c r="AI38" i="9"/>
  <c r="Z38" i="9"/>
  <c r="AO38" i="9"/>
  <c r="K36" i="9" a="1"/>
  <c r="K36" i="9" s="1"/>
  <c r="L36" i="9" s="1"/>
  <c r="I36" i="9" a="1"/>
  <c r="I36" i="9" s="1"/>
  <c r="T36" i="9" s="1"/>
  <c r="H36" i="9" a="1"/>
  <c r="H36" i="9" s="1"/>
  <c r="O36" i="9" s="1"/>
  <c r="AR33" i="9"/>
  <c r="AL33" i="9"/>
  <c r="AI33" i="9"/>
  <c r="AF33" i="9"/>
  <c r="AC33" i="9"/>
  <c r="Z33" i="9"/>
  <c r="AO33" i="9"/>
  <c r="I30" i="9" a="1"/>
  <c r="I30" i="9" s="1"/>
  <c r="T30" i="9" s="1"/>
  <c r="K30" i="9" a="1"/>
  <c r="K30" i="9" s="1"/>
  <c r="L30" i="9" s="1"/>
  <c r="H30" i="9" a="1"/>
  <c r="H30" i="9" s="1"/>
  <c r="O30" i="9" s="1"/>
  <c r="K28" i="9" a="1"/>
  <c r="K28" i="9" s="1"/>
  <c r="L28" i="9" s="1"/>
  <c r="I28" i="9" a="1"/>
  <c r="I28" i="9" s="1"/>
  <c r="T28" i="9" s="1"/>
  <c r="H28" i="9" a="1"/>
  <c r="H28" i="9" s="1"/>
  <c r="O28" i="9" s="1"/>
  <c r="AC26" i="9"/>
  <c r="AI26" i="9"/>
  <c r="AL26" i="9"/>
  <c r="AR26" i="9"/>
  <c r="AO26" i="9"/>
  <c r="AF26" i="9"/>
  <c r="H111" i="9" a="1"/>
  <c r="H111" i="9" s="1"/>
  <c r="O111" i="9" s="1"/>
  <c r="K111" i="9" a="1"/>
  <c r="K111" i="9" s="1"/>
  <c r="L111" i="9" s="1"/>
  <c r="I111" i="9" a="1"/>
  <c r="I111" i="9" s="1"/>
  <c r="T111" i="9" s="1"/>
  <c r="C97" i="9"/>
  <c r="M97" i="9"/>
  <c r="M79" i="9"/>
  <c r="C79" i="9"/>
  <c r="AL63" i="9"/>
  <c r="AI63" i="9"/>
  <c r="AC63" i="9"/>
  <c r="Z63" i="9"/>
  <c r="AR63" i="9"/>
  <c r="AO63" i="9"/>
  <c r="AF63" i="9"/>
  <c r="K44" i="9" a="1"/>
  <c r="K44" i="9" s="1"/>
  <c r="L44" i="9" s="1"/>
  <c r="I44" i="9" a="1"/>
  <c r="I44" i="9" s="1"/>
  <c r="T44" i="9" s="1"/>
  <c r="H44" i="9" a="1"/>
  <c r="H44" i="9" s="1"/>
  <c r="O44" i="9" s="1"/>
  <c r="H118" i="9" a="1"/>
  <c r="H118" i="9" s="1"/>
  <c r="O118" i="9" s="1"/>
  <c r="K118" i="9" a="1"/>
  <c r="K118" i="9" s="1"/>
  <c r="L118" i="9" s="1"/>
  <c r="I118" i="9" a="1"/>
  <c r="I118" i="9" s="1"/>
  <c r="T118" i="9" s="1"/>
  <c r="U115" i="9"/>
  <c r="M113" i="9"/>
  <c r="C113" i="9"/>
  <c r="I110" i="9" a="1"/>
  <c r="I110" i="9" s="1"/>
  <c r="T110" i="9" s="1"/>
  <c r="H110" i="9" a="1"/>
  <c r="H110" i="9" s="1"/>
  <c r="O110" i="9" s="1"/>
  <c r="K110" i="9" a="1"/>
  <c r="K110" i="9" s="1"/>
  <c r="L110" i="9" s="1"/>
  <c r="M107" i="9"/>
  <c r="C107" i="9"/>
  <c r="M105" i="9"/>
  <c r="C105" i="9"/>
  <c r="U102" i="9"/>
  <c r="H99" i="9" a="1"/>
  <c r="H99" i="9" s="1"/>
  <c r="O99" i="9" s="1"/>
  <c r="K99" i="9" a="1"/>
  <c r="K99" i="9" s="1"/>
  <c r="L99" i="9" s="1"/>
  <c r="I99" i="9" a="1"/>
  <c r="I99" i="9" s="1"/>
  <c r="T99" i="9" s="1"/>
  <c r="I97" i="9" a="1"/>
  <c r="I97" i="9" s="1"/>
  <c r="T97" i="9" s="1"/>
  <c r="H97" i="9" a="1"/>
  <c r="H97" i="9" s="1"/>
  <c r="O97" i="9" s="1"/>
  <c r="K97" i="9" a="1"/>
  <c r="K97" i="9" s="1"/>
  <c r="L97" i="9" s="1"/>
  <c r="M94" i="9"/>
  <c r="C94" i="9"/>
  <c r="I91" i="9" a="1"/>
  <c r="I91" i="9" s="1"/>
  <c r="T91" i="9" s="1"/>
  <c r="H91" i="9" a="1"/>
  <c r="H91" i="9" s="1"/>
  <c r="O91" i="9" s="1"/>
  <c r="K91" i="9" a="1"/>
  <c r="K91" i="9" s="1"/>
  <c r="L91" i="9" s="1"/>
  <c r="K89" i="9" a="1"/>
  <c r="K89" i="9" s="1"/>
  <c r="L89" i="9" s="1"/>
  <c r="I89" i="9" a="1"/>
  <c r="I89" i="9" s="1"/>
  <c r="T89" i="9" s="1"/>
  <c r="H89" i="9" a="1"/>
  <c r="H89" i="9" s="1"/>
  <c r="O89" i="9" s="1"/>
  <c r="U86" i="9"/>
  <c r="M83" i="9"/>
  <c r="C83" i="9"/>
  <c r="M81" i="9"/>
  <c r="C81" i="9"/>
  <c r="Z78" i="9"/>
  <c r="AR78" i="9"/>
  <c r="AO78" i="9"/>
  <c r="AL78" i="9"/>
  <c r="AI78" i="9"/>
  <c r="AF78" i="9"/>
  <c r="AC78" i="9"/>
  <c r="U75" i="9"/>
  <c r="M73" i="9"/>
  <c r="C73" i="9"/>
  <c r="U70" i="9"/>
  <c r="AF67" i="9"/>
  <c r="AL67" i="9"/>
  <c r="Z67" i="9"/>
  <c r="AR67" i="9"/>
  <c r="AC67" i="9"/>
  <c r="AI67" i="9"/>
  <c r="AO67" i="9"/>
  <c r="M65" i="9"/>
  <c r="C65" i="9"/>
  <c r="H62" i="9" a="1"/>
  <c r="H62" i="9" s="1"/>
  <c r="O62" i="9" s="1"/>
  <c r="K62" i="9" a="1"/>
  <c r="K62" i="9" s="1"/>
  <c r="L62" i="9" s="1"/>
  <c r="I62" i="9" a="1"/>
  <c r="I62" i="9" s="1"/>
  <c r="T62" i="9" s="1"/>
  <c r="C59" i="9"/>
  <c r="M59" i="9"/>
  <c r="AO57" i="9"/>
  <c r="AC57" i="9"/>
  <c r="AL57" i="9"/>
  <c r="Z57" i="9"/>
  <c r="AR57" i="9"/>
  <c r="AI57" i="9"/>
  <c r="AF57" i="9"/>
  <c r="C54" i="9"/>
  <c r="M54" i="9"/>
  <c r="H51" i="9" a="1"/>
  <c r="H51" i="9" s="1"/>
  <c r="O51" i="9" s="1"/>
  <c r="K51" i="9" a="1"/>
  <c r="K51" i="9" s="1"/>
  <c r="L51" i="9" s="1"/>
  <c r="I51" i="9" a="1"/>
  <c r="I51" i="9" s="1"/>
  <c r="T51" i="9" s="1"/>
  <c r="AR49" i="9"/>
  <c r="AL49" i="9"/>
  <c r="AO49" i="9"/>
  <c r="AC49" i="9"/>
  <c r="AI49" i="9"/>
  <c r="AF49" i="9"/>
  <c r="Z49" i="9"/>
  <c r="AI46" i="9"/>
  <c r="Z46" i="9"/>
  <c r="AF46" i="9"/>
  <c r="AO46" i="9"/>
  <c r="AC46" i="9"/>
  <c r="AR46" i="9"/>
  <c r="AL46" i="9"/>
  <c r="K43" i="9" a="1"/>
  <c r="K43" i="9" s="1"/>
  <c r="L43" i="9" s="1"/>
  <c r="I43" i="9" a="1"/>
  <c r="I43" i="9" s="1"/>
  <c r="T43" i="9" s="1"/>
  <c r="H43" i="9" a="1"/>
  <c r="H43" i="9" s="1"/>
  <c r="O43" i="9" s="1"/>
  <c r="AF41" i="9"/>
  <c r="AO41" i="9"/>
  <c r="Z41" i="9"/>
  <c r="AI41" i="9"/>
  <c r="AC41" i="9"/>
  <c r="AR41" i="9"/>
  <c r="AL41" i="9"/>
  <c r="C38" i="9"/>
  <c r="M38" i="9"/>
  <c r="C35" i="9"/>
  <c r="M35" i="9"/>
  <c r="K33" i="9" a="1"/>
  <c r="K33" i="9" s="1"/>
  <c r="L33" i="9" s="1"/>
  <c r="H33" i="9" a="1"/>
  <c r="H33" i="9" s="1"/>
  <c r="O33" i="9" s="1"/>
  <c r="I33" i="9" a="1"/>
  <c r="I33" i="9" s="1"/>
  <c r="T33" i="9" s="1"/>
  <c r="M30" i="9"/>
  <c r="C30" i="9"/>
  <c r="AO27" i="9"/>
  <c r="AI27" i="9"/>
  <c r="AL27" i="9"/>
  <c r="AF27" i="9"/>
  <c r="AC27" i="9"/>
  <c r="AR27" i="9"/>
  <c r="M25" i="9"/>
  <c r="C25" i="9"/>
  <c r="M23" i="9"/>
  <c r="C23" i="9"/>
  <c r="M19" i="9"/>
  <c r="M17" i="9"/>
  <c r="M13" i="9"/>
  <c r="U116" i="9"/>
  <c r="AO84" i="9"/>
  <c r="AR84" i="9"/>
  <c r="AI84" i="9"/>
  <c r="AL84" i="9"/>
  <c r="Z84" i="9"/>
  <c r="AF84" i="9"/>
  <c r="AC84" i="9"/>
  <c r="K65" i="9" a="1"/>
  <c r="K65" i="9" s="1"/>
  <c r="L65" i="9" s="1"/>
  <c r="H65" i="9" a="1"/>
  <c r="H65" i="9" s="1"/>
  <c r="O65" i="9" s="1"/>
  <c r="I65" i="9" a="1"/>
  <c r="I65" i="9" s="1"/>
  <c r="T65" i="9" s="1"/>
  <c r="C47" i="9"/>
  <c r="M47" i="9"/>
  <c r="C33" i="9"/>
  <c r="M33" i="9"/>
  <c r="AF28" i="9"/>
  <c r="AC28" i="9"/>
  <c r="AI28" i="9"/>
  <c r="AL28" i="9"/>
  <c r="AO28" i="9"/>
  <c r="AR28" i="9"/>
  <c r="M14" i="9"/>
  <c r="M118" i="9"/>
  <c r="C118" i="9"/>
  <c r="H115" i="9" a="1"/>
  <c r="H115" i="9" s="1"/>
  <c r="O115" i="9" s="1"/>
  <c r="K115" i="9" a="1"/>
  <c r="K115" i="9" s="1"/>
  <c r="L115" i="9" s="1"/>
  <c r="I115" i="9" a="1"/>
  <c r="I115" i="9" s="1"/>
  <c r="T115" i="9" s="1"/>
  <c r="AI112" i="9"/>
  <c r="AC112" i="9"/>
  <c r="AO112" i="9"/>
  <c r="AL112" i="9"/>
  <c r="Z112" i="9"/>
  <c r="AF112" i="9"/>
  <c r="AR112" i="9"/>
  <c r="M110" i="9"/>
  <c r="C110" i="9"/>
  <c r="AR107" i="9"/>
  <c r="AO107" i="9"/>
  <c r="AL107" i="9"/>
  <c r="AI107" i="9"/>
  <c r="AF107" i="9"/>
  <c r="AC107" i="9"/>
  <c r="Z107" i="9"/>
  <c r="H104" i="9" a="1"/>
  <c r="H104" i="9" s="1"/>
  <c r="O104" i="9" s="1"/>
  <c r="I104" i="9" a="1"/>
  <c r="I104" i="9" s="1"/>
  <c r="T104" i="9" s="1"/>
  <c r="K104" i="9" a="1"/>
  <c r="K104" i="9" s="1"/>
  <c r="L104" i="9" s="1"/>
  <c r="M102" i="9"/>
  <c r="C102" i="9"/>
  <c r="U99" i="9"/>
  <c r="C96" i="9"/>
  <c r="M96" i="9"/>
  <c r="U94" i="9"/>
  <c r="M91" i="9"/>
  <c r="C91" i="9"/>
  <c r="U88" i="9"/>
  <c r="C86" i="9"/>
  <c r="M86" i="9"/>
  <c r="U83" i="9"/>
  <c r="U80" i="9"/>
  <c r="M78" i="9"/>
  <c r="C78" i="9"/>
  <c r="H75" i="9" a="1"/>
  <c r="H75" i="9" s="1"/>
  <c r="O75" i="9" s="1"/>
  <c r="K75" i="9" a="1"/>
  <c r="K75" i="9" s="1"/>
  <c r="L75" i="9" s="1"/>
  <c r="I75" i="9" a="1"/>
  <c r="I75" i="9" s="1"/>
  <c r="T75" i="9" s="1"/>
  <c r="AI72" i="9"/>
  <c r="AL72" i="9"/>
  <c r="AC72" i="9"/>
  <c r="AR72" i="9"/>
  <c r="AO72" i="9"/>
  <c r="Z72" i="9"/>
  <c r="AF72" i="9"/>
  <c r="K70" i="9" a="1"/>
  <c r="K70" i="9" s="1"/>
  <c r="L70" i="9" s="1"/>
  <c r="I70" i="9" a="1"/>
  <c r="I70" i="9" s="1"/>
  <c r="T70" i="9" s="1"/>
  <c r="H70" i="9" a="1"/>
  <c r="H70" i="9" s="1"/>
  <c r="O70" i="9" s="1"/>
  <c r="K67" i="9" a="1"/>
  <c r="K67" i="9" s="1"/>
  <c r="L67" i="9" s="1"/>
  <c r="I67" i="9" a="1"/>
  <c r="I67" i="9" s="1"/>
  <c r="T67" i="9" s="1"/>
  <c r="H67" i="9" a="1"/>
  <c r="H67" i="9" s="1"/>
  <c r="O67" i="9" s="1"/>
  <c r="U64" i="9"/>
  <c r="M62" i="9"/>
  <c r="C62" i="9"/>
  <c r="AF59" i="9"/>
  <c r="AL59" i="9"/>
  <c r="Z59" i="9"/>
  <c r="AO59" i="9"/>
  <c r="AI59" i="9"/>
  <c r="AC59" i="9"/>
  <c r="AR59" i="9"/>
  <c r="C56" i="9"/>
  <c r="M56" i="9"/>
  <c r="I54" i="9" a="1"/>
  <c r="I54" i="9" s="1"/>
  <c r="T54" i="9" s="1"/>
  <c r="H54" i="9" a="1"/>
  <c r="H54" i="9" s="1"/>
  <c r="O54" i="9" s="1"/>
  <c r="K54" i="9" a="1"/>
  <c r="K54" i="9" s="1"/>
  <c r="L54" i="9" s="1"/>
  <c r="C51" i="9"/>
  <c r="M51" i="9"/>
  <c r="U48" i="9"/>
  <c r="C46" i="9"/>
  <c r="M46" i="9"/>
  <c r="C43" i="9"/>
  <c r="M43" i="9"/>
  <c r="C40" i="9"/>
  <c r="M40" i="9"/>
  <c r="K38" i="9" a="1"/>
  <c r="K38" i="9" s="1"/>
  <c r="L38" i="9" s="1"/>
  <c r="I38" i="9" a="1"/>
  <c r="I38" i="9" s="1"/>
  <c r="T38" i="9" s="1"/>
  <c r="H38" i="9" a="1"/>
  <c r="H38" i="9" s="1"/>
  <c r="O38" i="9" s="1"/>
  <c r="AC35" i="9"/>
  <c r="AO35" i="9"/>
  <c r="AR35" i="9"/>
  <c r="AL35" i="9"/>
  <c r="AF35" i="9"/>
  <c r="AI35" i="9"/>
  <c r="Z35" i="9"/>
  <c r="AF32" i="9"/>
  <c r="Z32" i="9"/>
  <c r="AO32" i="9"/>
  <c r="AR32" i="9"/>
  <c r="AI32" i="9"/>
  <c r="AC32" i="9"/>
  <c r="AL32" i="9"/>
  <c r="AC30" i="9"/>
  <c r="AO30" i="9"/>
  <c r="AR30" i="9"/>
  <c r="Z30" i="9"/>
  <c r="AI30" i="9"/>
  <c r="AL30" i="9"/>
  <c r="AF30" i="9"/>
  <c r="C27" i="9"/>
  <c r="M27" i="9"/>
  <c r="AL25" i="9"/>
  <c r="AO25" i="9"/>
  <c r="AI25" i="9"/>
  <c r="AC25" i="9"/>
  <c r="Z25" i="9"/>
  <c r="AF25" i="9"/>
  <c r="AR25" i="9"/>
  <c r="U23" i="9"/>
  <c r="M21" i="9"/>
  <c r="M16" i="9"/>
  <c r="I100" i="9" a="1"/>
  <c r="I100" i="9" s="1"/>
  <c r="T100" i="9" s="1"/>
  <c r="H100" i="9" a="1"/>
  <c r="H100" i="9" s="1"/>
  <c r="O100" i="9" s="1"/>
  <c r="K100" i="9" a="1"/>
  <c r="K100" i="9" s="1"/>
  <c r="L100" i="9" s="1"/>
  <c r="I95" i="9" a="1"/>
  <c r="I95" i="9" s="1"/>
  <c r="T95" i="9" s="1"/>
  <c r="K95" i="9" a="1"/>
  <c r="K95" i="9" s="1"/>
  <c r="L95" i="9" s="1"/>
  <c r="H95" i="9" a="1"/>
  <c r="H95" i="9" s="1"/>
  <c r="O95" i="9" s="1"/>
  <c r="K73" i="9" a="1"/>
  <c r="K73" i="9" s="1"/>
  <c r="L73" i="9" s="1"/>
  <c r="I73" i="9" a="1"/>
  <c r="I73" i="9" s="1"/>
  <c r="T73" i="9" s="1"/>
  <c r="H73" i="9" a="1"/>
  <c r="H73" i="9" s="1"/>
  <c r="O73" i="9" s="1"/>
  <c r="C49" i="9"/>
  <c r="M49" i="9"/>
  <c r="C36" i="9"/>
  <c r="M36" i="9"/>
  <c r="U117" i="9"/>
  <c r="M115" i="9"/>
  <c r="C115" i="9"/>
  <c r="H112" i="9" a="1"/>
  <c r="H112" i="9" s="1"/>
  <c r="O112" i="9" s="1"/>
  <c r="K112" i="9" a="1"/>
  <c r="K112" i="9" s="1"/>
  <c r="L112" i="9" s="1"/>
  <c r="I112" i="9" a="1"/>
  <c r="I112" i="9" s="1"/>
  <c r="T112" i="9" s="1"/>
  <c r="K109" i="9" a="1"/>
  <c r="K109" i="9" s="1"/>
  <c r="L109" i="9" s="1"/>
  <c r="I109" i="9" a="1"/>
  <c r="I109" i="9" s="1"/>
  <c r="T109" i="9" s="1"/>
  <c r="H109" i="9" a="1"/>
  <c r="H109" i="9" s="1"/>
  <c r="O109" i="9" s="1"/>
  <c r="I107" i="9" a="1"/>
  <c r="I107" i="9" s="1"/>
  <c r="T107" i="9" s="1"/>
  <c r="H107" i="9" a="1"/>
  <c r="H107" i="9" s="1"/>
  <c r="O107" i="9" s="1"/>
  <c r="K107" i="9" a="1"/>
  <c r="K107" i="9" s="1"/>
  <c r="L107" i="9" s="1"/>
  <c r="M104" i="9"/>
  <c r="C104" i="9"/>
  <c r="AR101" i="9"/>
  <c r="AO101" i="9"/>
  <c r="AL101" i="9"/>
  <c r="AC101" i="9"/>
  <c r="AF101" i="9"/>
  <c r="Z101" i="9"/>
  <c r="AI101" i="9"/>
  <c r="M99" i="9"/>
  <c r="C99" i="9"/>
  <c r="U96" i="9"/>
  <c r="I93" i="9" a="1"/>
  <c r="I93" i="9" s="1"/>
  <c r="T93" i="9" s="1"/>
  <c r="H93" i="9" a="1"/>
  <c r="H93" i="9" s="1"/>
  <c r="O93" i="9" s="1"/>
  <c r="K93" i="9" a="1"/>
  <c r="K93" i="9" s="1"/>
  <c r="L93" i="9" s="1"/>
  <c r="Z91" i="9"/>
  <c r="AR91" i="9"/>
  <c r="AL91" i="9"/>
  <c r="AI91" i="9"/>
  <c r="AO91" i="9"/>
  <c r="AF91" i="9"/>
  <c r="AC91" i="9"/>
  <c r="C88" i="9"/>
  <c r="M88" i="9"/>
  <c r="AC85" i="9"/>
  <c r="Z85" i="9"/>
  <c r="AF85" i="9"/>
  <c r="AO85" i="9"/>
  <c r="AL85" i="9"/>
  <c r="AI85" i="9"/>
  <c r="AR85" i="9"/>
  <c r="I83" i="9" a="1"/>
  <c r="I83" i="9" s="1"/>
  <c r="T83" i="9" s="1"/>
  <c r="H83" i="9" a="1"/>
  <c r="H83" i="9" s="1"/>
  <c r="O83" i="9" s="1"/>
  <c r="K83" i="9" a="1"/>
  <c r="K83" i="9" s="1"/>
  <c r="L83" i="9" s="1"/>
  <c r="I80" i="9" a="1"/>
  <c r="I80" i="9" s="1"/>
  <c r="T80" i="9" s="1"/>
  <c r="H80" i="9" a="1"/>
  <c r="H80" i="9" s="1"/>
  <c r="O80" i="9" s="1"/>
  <c r="K80" i="9" a="1"/>
  <c r="K80" i="9" s="1"/>
  <c r="L80" i="9" s="1"/>
  <c r="U77" i="9"/>
  <c r="M75" i="9"/>
  <c r="C75" i="9"/>
  <c r="K72" i="9" a="1"/>
  <c r="K72" i="9" s="1"/>
  <c r="L72" i="9" s="1"/>
  <c r="I72" i="9" a="1"/>
  <c r="I72" i="9" s="1"/>
  <c r="T72" i="9" s="1"/>
  <c r="H72" i="9" a="1"/>
  <c r="H72" i="9" s="1"/>
  <c r="O72" i="9" s="1"/>
  <c r="U69" i="9"/>
  <c r="M67" i="9"/>
  <c r="C67" i="9"/>
  <c r="K64" i="9" a="1"/>
  <c r="K64" i="9" s="1"/>
  <c r="L64" i="9" s="1"/>
  <c r="I64" i="9" a="1"/>
  <c r="I64" i="9" s="1"/>
  <c r="T64" i="9" s="1"/>
  <c r="H64" i="9" a="1"/>
  <c r="H64" i="9" s="1"/>
  <c r="O64" i="9" s="1"/>
  <c r="I61" i="9" a="1"/>
  <c r="I61" i="9" s="1"/>
  <c r="T61" i="9" s="1"/>
  <c r="K61" i="9" a="1"/>
  <c r="K61" i="9" s="1"/>
  <c r="L61" i="9" s="1"/>
  <c r="H61" i="9" a="1"/>
  <c r="H61" i="9" s="1"/>
  <c r="O61" i="9" s="1"/>
  <c r="H59" i="9" a="1"/>
  <c r="H59" i="9" s="1"/>
  <c r="O59" i="9" s="1"/>
  <c r="K59" i="9" a="1"/>
  <c r="K59" i="9" s="1"/>
  <c r="L59" i="9" s="1"/>
  <c r="I59" i="9" a="1"/>
  <c r="I59" i="9" s="1"/>
  <c r="T59" i="9" s="1"/>
  <c r="I56" i="9" a="1"/>
  <c r="I56" i="9" s="1"/>
  <c r="T56" i="9" s="1"/>
  <c r="H56" i="9" a="1"/>
  <c r="H56" i="9" s="1"/>
  <c r="O56" i="9" s="1"/>
  <c r="K56" i="9" a="1"/>
  <c r="K56" i="9" s="1"/>
  <c r="L56" i="9" s="1"/>
  <c r="AC53" i="9"/>
  <c r="AO53" i="9"/>
  <c r="AR53" i="9"/>
  <c r="AL53" i="9"/>
  <c r="AI53" i="9"/>
  <c r="AF53" i="9"/>
  <c r="Z53" i="9"/>
  <c r="AR51" i="9"/>
  <c r="AL51" i="9"/>
  <c r="AO51" i="9"/>
  <c r="AI51" i="9"/>
  <c r="AF51" i="9"/>
  <c r="Z51" i="9"/>
  <c r="AC51" i="9"/>
  <c r="C48" i="9"/>
  <c r="M48" i="9"/>
  <c r="Z45" i="9"/>
  <c r="AC45" i="9"/>
  <c r="AO45" i="9"/>
  <c r="AI45" i="9"/>
  <c r="AR45" i="9"/>
  <c r="AL45" i="9"/>
  <c r="AF45" i="9"/>
  <c r="AL43" i="9"/>
  <c r="AI43" i="9"/>
  <c r="AF43" i="9"/>
  <c r="Z43" i="9"/>
  <c r="AO43" i="9"/>
  <c r="AC43" i="9"/>
  <c r="AR43" i="9"/>
  <c r="K40" i="9" a="1"/>
  <c r="K40" i="9" s="1"/>
  <c r="L40" i="9" s="1"/>
  <c r="I40" i="9" a="1"/>
  <c r="I40" i="9" s="1"/>
  <c r="T40" i="9" s="1"/>
  <c r="H40" i="9" a="1"/>
  <c r="H40" i="9" s="1"/>
  <c r="O40" i="9" s="1"/>
  <c r="AC37" i="9"/>
  <c r="AR37" i="9"/>
  <c r="AL37" i="9"/>
  <c r="AI37" i="9"/>
  <c r="AF37" i="9"/>
  <c r="Z37" i="9"/>
  <c r="AO37" i="9"/>
  <c r="H35" i="9" a="1"/>
  <c r="H35" i="9" s="1"/>
  <c r="O35" i="9" s="1"/>
  <c r="K35" i="9" a="1"/>
  <c r="K35" i="9" s="1"/>
  <c r="L35" i="9" s="1"/>
  <c r="I35" i="9" a="1"/>
  <c r="I35" i="9" s="1"/>
  <c r="T35" i="9" s="1"/>
  <c r="C32" i="9"/>
  <c r="M32" i="9"/>
  <c r="H29" i="9" a="1"/>
  <c r="H29" i="9" s="1"/>
  <c r="O29" i="9" s="1"/>
  <c r="I29" i="9" a="1"/>
  <c r="I29" i="9" s="1"/>
  <c r="T29" i="9" s="1"/>
  <c r="K29" i="9" a="1"/>
  <c r="K29" i="9" s="1"/>
  <c r="L29" i="9" s="1"/>
  <c r="I15" i="9" a="1"/>
  <c r="I15" i="9" s="1"/>
  <c r="T15" i="9" s="1"/>
  <c r="H15" i="9" a="1"/>
  <c r="H15" i="9" s="1"/>
  <c r="O15" i="9" s="1"/>
  <c r="AC105" i="9"/>
  <c r="Z105" i="9"/>
  <c r="AI105" i="9"/>
  <c r="AF105" i="9"/>
  <c r="AR105" i="9"/>
  <c r="AO105" i="9"/>
  <c r="AL105" i="9"/>
  <c r="AF89" i="9"/>
  <c r="AC89" i="9"/>
  <c r="AI89" i="9"/>
  <c r="AO89" i="9"/>
  <c r="Z89" i="9"/>
  <c r="AL89" i="9"/>
  <c r="AR89" i="9"/>
  <c r="M76" i="9"/>
  <c r="C76" i="9"/>
  <c r="C60" i="9"/>
  <c r="M60" i="9"/>
  <c r="K26" i="9" a="1"/>
  <c r="K26" i="9" s="1"/>
  <c r="L26" i="9" s="1"/>
  <c r="I26" i="9" a="1"/>
  <c r="I26" i="9" s="1"/>
  <c r="T26" i="9" s="1"/>
  <c r="H26" i="9" a="1"/>
  <c r="H26" i="9" s="1"/>
  <c r="O26" i="9" s="1"/>
  <c r="H117" i="9" a="1"/>
  <c r="H117" i="9" s="1"/>
  <c r="O117" i="9" s="1"/>
  <c r="K117" i="9" a="1"/>
  <c r="K117" i="9" s="1"/>
  <c r="L117" i="9" s="1"/>
  <c r="I117" i="9" a="1"/>
  <c r="I117" i="9" s="1"/>
  <c r="T117" i="9" s="1"/>
  <c r="C114" i="9"/>
  <c r="M114" i="9"/>
  <c r="C112" i="9"/>
  <c r="M112" i="9"/>
  <c r="AR109" i="9"/>
  <c r="Z109" i="9"/>
  <c r="AO109" i="9"/>
  <c r="AL109" i="9"/>
  <c r="AI109" i="9"/>
  <c r="AF109" i="9"/>
  <c r="AC109" i="9"/>
  <c r="Z106" i="9"/>
  <c r="AC106" i="9"/>
  <c r="AR106" i="9"/>
  <c r="AO106" i="9"/>
  <c r="AL106" i="9"/>
  <c r="AI106" i="9"/>
  <c r="AF106" i="9"/>
  <c r="AF104" i="9"/>
  <c r="AC104" i="9"/>
  <c r="Z104" i="9"/>
  <c r="AI104" i="9"/>
  <c r="AR104" i="9"/>
  <c r="AO104" i="9"/>
  <c r="AL104" i="9"/>
  <c r="H101" i="9" a="1"/>
  <c r="H101" i="9" s="1"/>
  <c r="O101" i="9" s="1"/>
  <c r="I101" i="9" a="1"/>
  <c r="I101" i="9" s="1"/>
  <c r="T101" i="9" s="1"/>
  <c r="K101" i="9" a="1"/>
  <c r="K101" i="9" s="1"/>
  <c r="L101" i="9" s="1"/>
  <c r="H98" i="9" a="1"/>
  <c r="H98" i="9" s="1"/>
  <c r="O98" i="9" s="1"/>
  <c r="K98" i="9" a="1"/>
  <c r="K98" i="9" s="1"/>
  <c r="L98" i="9" s="1"/>
  <c r="I98" i="9" a="1"/>
  <c r="I98" i="9" s="1"/>
  <c r="T98" i="9" s="1"/>
  <c r="K96" i="9" a="1"/>
  <c r="K96" i="9" s="1"/>
  <c r="L96" i="9" s="1"/>
  <c r="H96" i="9" a="1"/>
  <c r="H96" i="9" s="1"/>
  <c r="O96" i="9" s="1"/>
  <c r="I96" i="9" a="1"/>
  <c r="I96" i="9" s="1"/>
  <c r="T96" i="9" s="1"/>
  <c r="C93" i="9"/>
  <c r="M93" i="9"/>
  <c r="C90" i="9"/>
  <c r="M90" i="9"/>
  <c r="H88" i="9" a="1"/>
  <c r="H88" i="9" s="1"/>
  <c r="O88" i="9" s="1"/>
  <c r="I88" i="9" a="1"/>
  <c r="I88" i="9" s="1"/>
  <c r="T88" i="9" s="1"/>
  <c r="K88" i="9" a="1"/>
  <c r="K88" i="9" s="1"/>
  <c r="L88" i="9" s="1"/>
  <c r="H85" i="9" a="1"/>
  <c r="H85" i="9" s="1"/>
  <c r="O85" i="9" s="1"/>
  <c r="I85" i="9" a="1"/>
  <c r="I85" i="9" s="1"/>
  <c r="T85" i="9" s="1"/>
  <c r="K85" i="9" a="1"/>
  <c r="K85" i="9" s="1"/>
  <c r="L85" i="9" s="1"/>
  <c r="M82" i="9"/>
  <c r="C82" i="9"/>
  <c r="C80" i="9"/>
  <c r="M80" i="9"/>
  <c r="K77" i="9" a="1"/>
  <c r="K77" i="9" s="1"/>
  <c r="L77" i="9" s="1"/>
  <c r="I77" i="9" a="1"/>
  <c r="I77" i="9" s="1"/>
  <c r="T77" i="9" s="1"/>
  <c r="H77" i="9" a="1"/>
  <c r="H77" i="9" s="1"/>
  <c r="O77" i="9" s="1"/>
  <c r="K74" i="9" a="1"/>
  <c r="K74" i="9" s="1"/>
  <c r="L74" i="9" s="1"/>
  <c r="I74" i="9" a="1"/>
  <c r="I74" i="9" s="1"/>
  <c r="T74" i="9" s="1"/>
  <c r="H74" i="9" a="1"/>
  <c r="H74" i="9" s="1"/>
  <c r="O74" i="9" s="1"/>
  <c r="M72" i="9"/>
  <c r="C72" i="9"/>
  <c r="K69" i="9" a="1"/>
  <c r="K69" i="9" s="1"/>
  <c r="L69" i="9" s="1"/>
  <c r="H69" i="9" a="1"/>
  <c r="H69" i="9" s="1"/>
  <c r="O69" i="9" s="1"/>
  <c r="I69" i="9" a="1"/>
  <c r="I69" i="9" s="1"/>
  <c r="T69" i="9" s="1"/>
  <c r="U66" i="9"/>
  <c r="M64" i="9"/>
  <c r="C64" i="9"/>
  <c r="C61" i="9"/>
  <c r="M61" i="9"/>
  <c r="AL58" i="9"/>
  <c r="AF58" i="9"/>
  <c r="Z58" i="9"/>
  <c r="AI58" i="9"/>
  <c r="AO58" i="9"/>
  <c r="AC58" i="9"/>
  <c r="AR58" i="9"/>
  <c r="U56" i="9"/>
  <c r="C53" i="9"/>
  <c r="M53" i="9"/>
  <c r="K50" i="9" a="1"/>
  <c r="K50" i="9" s="1"/>
  <c r="L50" i="9" s="1"/>
  <c r="I50" i="9" a="1"/>
  <c r="I50" i="9" s="1"/>
  <c r="T50" i="9" s="1"/>
  <c r="H50" i="9" a="1"/>
  <c r="H50" i="9" s="1"/>
  <c r="O50" i="9" s="1"/>
  <c r="K48" i="9" a="1"/>
  <c r="K48" i="9" s="1"/>
  <c r="L48" i="9" s="1"/>
  <c r="I48" i="9" a="1"/>
  <c r="I48" i="9" s="1"/>
  <c r="T48" i="9" s="1"/>
  <c r="H48" i="9" a="1"/>
  <c r="H48" i="9" s="1"/>
  <c r="O48" i="9" s="1"/>
  <c r="C45" i="9"/>
  <c r="M45" i="9"/>
  <c r="M42" i="9"/>
  <c r="C42" i="9"/>
  <c r="U40" i="9"/>
  <c r="M37" i="9"/>
  <c r="C37" i="9"/>
  <c r="AL34" i="9"/>
  <c r="AO34" i="9"/>
  <c r="AI34" i="9"/>
  <c r="AR34" i="9"/>
  <c r="AF34" i="9"/>
  <c r="AC34" i="9"/>
  <c r="Z34" i="9"/>
  <c r="K32" i="9" a="1"/>
  <c r="K32" i="9" s="1"/>
  <c r="L32" i="9" s="1"/>
  <c r="H32" i="9" a="1"/>
  <c r="H32" i="9" s="1"/>
  <c r="O32" i="9" s="1"/>
  <c r="I32" i="9" a="1"/>
  <c r="I32" i="9" s="1"/>
  <c r="T32" i="9" s="1"/>
  <c r="Z29" i="9"/>
  <c r="AL29" i="9"/>
  <c r="AO29" i="9"/>
  <c r="AI29" i="9"/>
  <c r="AR29" i="9"/>
  <c r="AF29" i="9"/>
  <c r="AC29" i="9"/>
  <c r="K27" i="9" a="1"/>
  <c r="K27" i="9" s="1"/>
  <c r="L27" i="9" s="1"/>
  <c r="I27" i="9" a="1"/>
  <c r="I27" i="9" s="1"/>
  <c r="T27" i="9" s="1"/>
  <c r="H27" i="9" a="1"/>
  <c r="H27" i="9" s="1"/>
  <c r="O27" i="9" s="1"/>
  <c r="I25" i="9" a="1"/>
  <c r="I25" i="9" s="1"/>
  <c r="T25" i="9" s="1"/>
  <c r="H25" i="9" a="1"/>
  <c r="H25" i="9" s="1"/>
  <c r="O25" i="9" s="1"/>
  <c r="K25" i="9" a="1"/>
  <c r="K25" i="9" s="1"/>
  <c r="L25" i="9" s="1"/>
  <c r="H23" i="9" a="1"/>
  <c r="H23" i="9" s="1"/>
  <c r="O23" i="9" s="1"/>
  <c r="K23" i="9" a="1"/>
  <c r="K23" i="9" s="1"/>
  <c r="L23" i="9" s="1"/>
  <c r="I23" i="9" a="1"/>
  <c r="I23" i="9" s="1"/>
  <c r="T23" i="9" s="1"/>
  <c r="K21" i="9" a="1"/>
  <c r="K21" i="9" s="1"/>
  <c r="M15" i="9"/>
  <c r="M12" i="9"/>
  <c r="AC113" i="9"/>
  <c r="Z113" i="9"/>
  <c r="AR113" i="9"/>
  <c r="AO113" i="9"/>
  <c r="AL113" i="9"/>
  <c r="AI113" i="9"/>
  <c r="AF113" i="9"/>
  <c r="AO81" i="9"/>
  <c r="AL81" i="9"/>
  <c r="Z81" i="9"/>
  <c r="AR81" i="9"/>
  <c r="AF81" i="9"/>
  <c r="AI81" i="9"/>
  <c r="AC81" i="9"/>
  <c r="M57" i="9"/>
  <c r="C57" i="9"/>
  <c r="I24" i="9" a="1"/>
  <c r="I24" i="9" s="1"/>
  <c r="T24" i="9" s="1"/>
  <c r="K24" i="9" a="1"/>
  <c r="K24" i="9" s="1"/>
  <c r="L24" i="9" s="1"/>
  <c r="H24" i="9" a="1"/>
  <c r="H24" i="9" s="1"/>
  <c r="O24" i="9" s="1"/>
  <c r="M117" i="9"/>
  <c r="C117" i="9"/>
  <c r="U114" i="9"/>
  <c r="M111" i="9"/>
  <c r="C111" i="9"/>
  <c r="M109" i="9"/>
  <c r="C109" i="9"/>
  <c r="K106" i="9" a="1"/>
  <c r="K106" i="9" s="1"/>
  <c r="L106" i="9" s="1"/>
  <c r="I106" i="9" a="1"/>
  <c r="I106" i="9" s="1"/>
  <c r="T106" i="9" s="1"/>
  <c r="H106" i="9" a="1"/>
  <c r="H106" i="9" s="1"/>
  <c r="O106" i="9" s="1"/>
  <c r="C103" i="9"/>
  <c r="M103" i="9"/>
  <c r="M101" i="9"/>
  <c r="C101" i="9"/>
  <c r="M98" i="9"/>
  <c r="C98" i="9"/>
  <c r="C95" i="9"/>
  <c r="M95" i="9"/>
  <c r="AI93" i="9"/>
  <c r="AO93" i="9"/>
  <c r="Z93" i="9"/>
  <c r="AF93" i="9"/>
  <c r="AC93" i="9"/>
  <c r="AR93" i="9"/>
  <c r="AL93" i="9"/>
  <c r="AR90" i="9"/>
  <c r="AF90" i="9"/>
  <c r="Z90" i="9"/>
  <c r="AL90" i="9"/>
  <c r="AI90" i="9"/>
  <c r="AO90" i="9"/>
  <c r="AC90" i="9"/>
  <c r="U87" i="9"/>
  <c r="M85" i="9"/>
  <c r="C85" i="9"/>
  <c r="H82" i="9" a="1"/>
  <c r="H82" i="9" s="1"/>
  <c r="O82" i="9" s="1"/>
  <c r="K82" i="9" a="1"/>
  <c r="K82" i="9" s="1"/>
  <c r="L82" i="9" s="1"/>
  <c r="I82" i="9" a="1"/>
  <c r="I82" i="9" s="1"/>
  <c r="T82" i="9" s="1"/>
  <c r="Z79" i="9"/>
  <c r="AR79" i="9"/>
  <c r="AL79" i="9"/>
  <c r="AF79" i="9"/>
  <c r="AC79" i="9"/>
  <c r="AI79" i="9"/>
  <c r="AO79" i="9"/>
  <c r="C77" i="9"/>
  <c r="M77" i="9"/>
  <c r="U74" i="9"/>
  <c r="U71" i="9"/>
  <c r="M69" i="9"/>
  <c r="C69" i="9"/>
  <c r="K66" i="9" a="1"/>
  <c r="K66" i="9" s="1"/>
  <c r="L66" i="9" s="1"/>
  <c r="I66" i="9" a="1"/>
  <c r="I66" i="9" s="1"/>
  <c r="T66" i="9" s="1"/>
  <c r="H66" i="9" a="1"/>
  <c r="H66" i="9" s="1"/>
  <c r="O66" i="9" s="1"/>
  <c r="K63" i="9" a="1"/>
  <c r="K63" i="9" s="1"/>
  <c r="L63" i="9" s="1"/>
  <c r="I63" i="9" a="1"/>
  <c r="I63" i="9" s="1"/>
  <c r="T63" i="9" s="1"/>
  <c r="H63" i="9" a="1"/>
  <c r="H63" i="9" s="1"/>
  <c r="O63" i="9" s="1"/>
  <c r="AC61" i="9"/>
  <c r="AR61" i="9"/>
  <c r="AF61" i="9"/>
  <c r="AL61" i="9"/>
  <c r="AI61" i="9"/>
  <c r="Z61" i="9"/>
  <c r="AO61" i="9"/>
  <c r="C58" i="9"/>
  <c r="M58" i="9"/>
  <c r="C55" i="9"/>
  <c r="M55" i="9"/>
  <c r="I53" i="9" a="1"/>
  <c r="I53" i="9" s="1"/>
  <c r="T53" i="9" s="1"/>
  <c r="H53" i="9" a="1"/>
  <c r="H53" i="9" s="1"/>
  <c r="O53" i="9" s="1"/>
  <c r="K53" i="9" a="1"/>
  <c r="K53" i="9" s="1"/>
  <c r="L53" i="9" s="1"/>
  <c r="M50" i="9"/>
  <c r="C50" i="9"/>
  <c r="AF47" i="9"/>
  <c r="Z47" i="9"/>
  <c r="AO47" i="9"/>
  <c r="AI47" i="9"/>
  <c r="AC47" i="9"/>
  <c r="AR47" i="9"/>
  <c r="AL47" i="9"/>
  <c r="K45" i="9" a="1"/>
  <c r="K45" i="9" s="1"/>
  <c r="L45" i="9" s="1"/>
  <c r="I45" i="9" a="1"/>
  <c r="I45" i="9" s="1"/>
  <c r="T45" i="9" s="1"/>
  <c r="H45" i="9" a="1"/>
  <c r="H45" i="9" s="1"/>
  <c r="O45" i="9" s="1"/>
  <c r="K42" i="9" a="1"/>
  <c r="K42" i="9" s="1"/>
  <c r="L42" i="9" s="1"/>
  <c r="I42" i="9" a="1"/>
  <c r="I42" i="9" s="1"/>
  <c r="T42" i="9" s="1"/>
  <c r="H42" i="9" a="1"/>
  <c r="H42" i="9" s="1"/>
  <c r="O42" i="9" s="1"/>
  <c r="AC39" i="9"/>
  <c r="AR39" i="9"/>
  <c r="AF39" i="9"/>
  <c r="Z39" i="9"/>
  <c r="AO39" i="9"/>
  <c r="AL39" i="9"/>
  <c r="AI39" i="9"/>
  <c r="I37" i="9" a="1"/>
  <c r="I37" i="9" s="1"/>
  <c r="T37" i="9" s="1"/>
  <c r="H37" i="9" a="1"/>
  <c r="H37" i="9" s="1"/>
  <c r="O37" i="9" s="1"/>
  <c r="K37" i="9" a="1"/>
  <c r="K37" i="9" s="1"/>
  <c r="L37" i="9" s="1"/>
  <c r="M34" i="9"/>
  <c r="C34" i="9"/>
  <c r="M31" i="9"/>
  <c r="C31" i="9"/>
  <c r="M29" i="9"/>
  <c r="C29" i="9"/>
  <c r="U24" i="9"/>
  <c r="M18" i="9"/>
  <c r="I14" i="9" a="1"/>
  <c r="I14" i="9" s="1"/>
  <c r="T14" i="9" s="1"/>
  <c r="K14" i="9" a="1"/>
  <c r="K14" i="9" s="1"/>
  <c r="H14" i="9" a="1"/>
  <c r="H14" i="9" s="1"/>
  <c r="O14" i="9" s="1"/>
  <c r="M11" i="9"/>
  <c r="K108" i="9" a="1"/>
  <c r="K108" i="9" s="1"/>
  <c r="L108" i="9" s="1"/>
  <c r="H108" i="9" a="1"/>
  <c r="H108" i="9" s="1"/>
  <c r="O108" i="9" s="1"/>
  <c r="I108" i="9" a="1"/>
  <c r="I108" i="9" s="1"/>
  <c r="T108" i="9" s="1"/>
  <c r="M92" i="9"/>
  <c r="C92" i="9"/>
  <c r="U68" i="9"/>
  <c r="K55" i="9" a="1"/>
  <c r="K55" i="9" s="1"/>
  <c r="L55" i="9" s="1"/>
  <c r="I55" i="9" a="1"/>
  <c r="I55" i="9" s="1"/>
  <c r="T55" i="9" s="1"/>
  <c r="H55" i="9" a="1"/>
  <c r="H55" i="9" s="1"/>
  <c r="O55" i="9" s="1"/>
  <c r="C41" i="9"/>
  <c r="M41" i="9"/>
  <c r="K31" i="9" a="1"/>
  <c r="K31" i="9" s="1"/>
  <c r="L31" i="9" s="1"/>
  <c r="H31" i="9" a="1"/>
  <c r="H31" i="9" s="1"/>
  <c r="O31" i="9" s="1"/>
  <c r="I31" i="9" a="1"/>
  <c r="I31" i="9" s="1"/>
  <c r="T31" i="9" s="1"/>
  <c r="H116" i="9" a="1"/>
  <c r="H116" i="9" s="1"/>
  <c r="O116" i="9" s="1"/>
  <c r="I116" i="9" a="1"/>
  <c r="I116" i="9" s="1"/>
  <c r="T116" i="9" s="1"/>
  <c r="K116" i="9" a="1"/>
  <c r="K116" i="9" s="1"/>
  <c r="L116" i="9" s="1"/>
  <c r="H114" i="9" a="1"/>
  <c r="H114" i="9" s="1"/>
  <c r="O114" i="9" s="1"/>
  <c r="K114" i="9" a="1"/>
  <c r="K114" i="9" s="1"/>
  <c r="L114" i="9" s="1"/>
  <c r="I114" i="9" a="1"/>
  <c r="I114" i="9" s="1"/>
  <c r="T114" i="9" s="1"/>
  <c r="AF111" i="9"/>
  <c r="AC111" i="9"/>
  <c r="Z111" i="9"/>
  <c r="AR111" i="9"/>
  <c r="AO111" i="9"/>
  <c r="AL111" i="9"/>
  <c r="AI111" i="9"/>
  <c r="U108" i="9"/>
  <c r="M106" i="9"/>
  <c r="C106" i="9"/>
  <c r="AF103" i="9"/>
  <c r="AC103" i="9"/>
  <c r="Z103" i="9"/>
  <c r="AI103" i="9"/>
  <c r="AR103" i="9"/>
  <c r="AO103" i="9"/>
  <c r="AL103" i="9"/>
  <c r="Z100" i="9"/>
  <c r="AO100" i="9"/>
  <c r="AI100" i="9"/>
  <c r="AL100" i="9"/>
  <c r="AF100" i="9"/>
  <c r="AR100" i="9"/>
  <c r="AC100" i="9"/>
  <c r="AF98" i="9"/>
  <c r="AL98" i="9"/>
  <c r="AO98" i="9"/>
  <c r="AI98" i="9"/>
  <c r="Z98" i="9"/>
  <c r="AC98" i="9"/>
  <c r="AR98" i="9"/>
  <c r="AL95" i="9"/>
  <c r="AI95" i="9"/>
  <c r="Z95" i="9"/>
  <c r="AO95" i="9"/>
  <c r="AC95" i="9"/>
  <c r="AF95" i="9"/>
  <c r="AR95" i="9"/>
  <c r="H92" i="9" a="1"/>
  <c r="H92" i="9" s="1"/>
  <c r="O92" i="9" s="1"/>
  <c r="I92" i="9" a="1"/>
  <c r="I92" i="9" s="1"/>
  <c r="T92" i="9" s="1"/>
  <c r="K92" i="9" a="1"/>
  <c r="K92" i="9" s="1"/>
  <c r="L92" i="9" s="1"/>
  <c r="I90" i="9" a="1"/>
  <c r="I90" i="9" s="1"/>
  <c r="T90" i="9" s="1"/>
  <c r="K90" i="9" a="1"/>
  <c r="K90" i="9" s="1"/>
  <c r="L90" i="9" s="1"/>
  <c r="H90" i="9" a="1"/>
  <c r="H90" i="9" s="1"/>
  <c r="O90" i="9" s="1"/>
  <c r="I87" i="9" a="1"/>
  <c r="I87" i="9" s="1"/>
  <c r="T87" i="9" s="1"/>
  <c r="H87" i="9" a="1"/>
  <c r="H87" i="9" s="1"/>
  <c r="O87" i="9" s="1"/>
  <c r="K87" i="9" a="1"/>
  <c r="K87" i="9" s="1"/>
  <c r="L87" i="9" s="1"/>
  <c r="H84" i="9" a="1"/>
  <c r="H84" i="9" s="1"/>
  <c r="O84" i="9" s="1"/>
  <c r="K84" i="9" a="1"/>
  <c r="K84" i="9" s="1"/>
  <c r="L84" i="9" s="1"/>
  <c r="I84" i="9" a="1"/>
  <c r="I84" i="9" s="1"/>
  <c r="T84" i="9" s="1"/>
  <c r="AC82" i="9"/>
  <c r="AL82" i="9"/>
  <c r="Z82" i="9"/>
  <c r="AO82" i="9"/>
  <c r="AR82" i="9"/>
  <c r="AI82" i="9"/>
  <c r="AF82" i="9"/>
  <c r="H79" i="9" a="1"/>
  <c r="H79" i="9" s="1"/>
  <c r="O79" i="9" s="1"/>
  <c r="K79" i="9" a="1"/>
  <c r="K79" i="9" s="1"/>
  <c r="L79" i="9" s="1"/>
  <c r="I79" i="9" a="1"/>
  <c r="I79" i="9" s="1"/>
  <c r="T79" i="9" s="1"/>
  <c r="U76" i="9"/>
  <c r="M74" i="9"/>
  <c r="C74" i="9"/>
  <c r="M71" i="9"/>
  <c r="C71" i="9"/>
  <c r="M68" i="9"/>
  <c r="C68" i="9"/>
  <c r="C66" i="9"/>
  <c r="M66" i="9"/>
  <c r="C63" i="9"/>
  <c r="M63" i="9"/>
  <c r="AL60" i="9"/>
  <c r="AC60" i="9"/>
  <c r="AI60" i="9"/>
  <c r="AF60" i="9"/>
  <c r="Z60" i="9"/>
  <c r="AO60" i="9"/>
  <c r="AR60" i="9"/>
  <c r="H58" i="9" a="1"/>
  <c r="H58" i="9" s="1"/>
  <c r="O58" i="9" s="1"/>
  <c r="K58" i="9" a="1"/>
  <c r="K58" i="9" s="1"/>
  <c r="L58" i="9" s="1"/>
  <c r="I58" i="9" a="1"/>
  <c r="I58" i="9" s="1"/>
  <c r="T58" i="9" s="1"/>
  <c r="AI55" i="9"/>
  <c r="AF55" i="9"/>
  <c r="Z55" i="9"/>
  <c r="AR55" i="9"/>
  <c r="AL55" i="9"/>
  <c r="AO55" i="9"/>
  <c r="AC55" i="9"/>
  <c r="AL52" i="9"/>
  <c r="AF52" i="9"/>
  <c r="AI52" i="9"/>
  <c r="AC52" i="9"/>
  <c r="Z52" i="9"/>
  <c r="AO52" i="9"/>
  <c r="AR52" i="9"/>
  <c r="AR50" i="9"/>
  <c r="AL50" i="9"/>
  <c r="Z50" i="9"/>
  <c r="AO50" i="9"/>
  <c r="AC50" i="9"/>
  <c r="AI50" i="9"/>
  <c r="AF50" i="9"/>
  <c r="I47" i="9" a="1"/>
  <c r="I47" i="9" s="1"/>
  <c r="T47" i="9" s="1"/>
  <c r="H47" i="9" a="1"/>
  <c r="H47" i="9" s="1"/>
  <c r="O47" i="9" s="1"/>
  <c r="K47" i="9" a="1"/>
  <c r="K47" i="9" s="1"/>
  <c r="L47" i="9" s="1"/>
  <c r="C44" i="9"/>
  <c r="M44" i="9"/>
  <c r="AC42" i="9"/>
  <c r="AR42" i="9"/>
  <c r="AL42" i="9"/>
  <c r="AI42" i="9"/>
  <c r="AF42" i="9"/>
  <c r="Z42" i="9"/>
  <c r="AO42" i="9"/>
  <c r="M39" i="9"/>
  <c r="C39" i="9"/>
  <c r="U36" i="9"/>
  <c r="K34" i="9" a="1"/>
  <c r="K34" i="9" s="1"/>
  <c r="L34" i="9" s="1"/>
  <c r="I34" i="9" a="1"/>
  <c r="I34" i="9" s="1"/>
  <c r="T34" i="9" s="1"/>
  <c r="H34" i="9" a="1"/>
  <c r="H34" i="9" s="1"/>
  <c r="O34" i="9" s="1"/>
  <c r="AO31" i="9"/>
  <c r="AF31" i="9"/>
  <c r="AC31" i="9"/>
  <c r="AR31" i="9"/>
  <c r="AL31" i="9"/>
  <c r="AI31" i="9"/>
  <c r="Z31" i="9"/>
  <c r="C28" i="9"/>
  <c r="M28" i="9"/>
  <c r="C26" i="9"/>
  <c r="M26" i="9"/>
  <c r="C24" i="9"/>
  <c r="M24" i="9"/>
  <c r="M22" i="9"/>
  <c r="M20" i="9"/>
  <c r="M10" i="9"/>
  <c r="C10" i="9"/>
  <c r="C11" i="9" s="1"/>
  <c r="F203" i="7" a="1"/>
  <c r="F203" i="7" s="1"/>
  <c r="B31" i="10" a="1"/>
  <c r="B31" i="10" s="1"/>
  <c r="I13" i="9" l="1" a="1"/>
  <c r="I13" i="9" s="1"/>
  <c r="T13" i="9" s="1"/>
  <c r="K22" i="9" a="1"/>
  <c r="K22" i="9" s="1"/>
  <c r="K19" i="9" a="1"/>
  <c r="K19" i="9" s="1"/>
  <c r="I19" i="9" a="1"/>
  <c r="I19" i="9" s="1"/>
  <c r="T19" i="9" s="1"/>
  <c r="H21" i="9" a="1"/>
  <c r="H21" i="9" s="1"/>
  <c r="O21" i="9" s="1"/>
  <c r="H13" i="9" a="1"/>
  <c r="H13" i="9" s="1"/>
  <c r="O13" i="9" s="1"/>
  <c r="H20" i="9" a="1"/>
  <c r="H20" i="9" s="1"/>
  <c r="O20" i="9" s="1"/>
  <c r="K20" i="9" a="1"/>
  <c r="K20" i="9" s="1"/>
  <c r="L20" i="9" s="1"/>
  <c r="H17" i="9" a="1"/>
  <c r="H17" i="9" s="1"/>
  <c r="O17" i="9" s="1"/>
  <c r="I20" i="9" a="1"/>
  <c r="I20" i="9" s="1"/>
  <c r="T20" i="9" s="1"/>
  <c r="I17" i="9" a="1"/>
  <c r="I17" i="9" s="1"/>
  <c r="T17" i="9" s="1"/>
  <c r="K18" i="9" a="1"/>
  <c r="K18" i="9" s="1"/>
  <c r="I18" i="9" a="1"/>
  <c r="I18" i="9" s="1"/>
  <c r="T18" i="9" s="1"/>
  <c r="AL20" i="9"/>
  <c r="Z20" i="9"/>
  <c r="AC20" i="9"/>
  <c r="I22" i="9" a="1"/>
  <c r="I22" i="9" s="1"/>
  <c r="T22" i="9" s="1"/>
  <c r="AX20" i="9"/>
  <c r="K12" i="9" a="1"/>
  <c r="K12" i="9" s="1"/>
  <c r="BA20" i="9"/>
  <c r="H12" i="9" a="1"/>
  <c r="H12" i="9" s="1"/>
  <c r="O12" i="9" s="1"/>
  <c r="AI20" i="9"/>
  <c r="AR20" i="9"/>
  <c r="K16" i="9" a="1"/>
  <c r="K16" i="9" s="1"/>
  <c r="AF20" i="9"/>
  <c r="I16" i="9" a="1"/>
  <c r="I16" i="9" s="1"/>
  <c r="T16" i="9" s="1"/>
  <c r="AU20" i="9"/>
  <c r="C12" i="9"/>
  <c r="K11" i="9" a="1"/>
  <c r="K11" i="9" s="1"/>
  <c r="H11" i="9" a="1"/>
  <c r="H11" i="9" s="1"/>
  <c r="O11" i="9" s="1"/>
  <c r="BA87" i="9"/>
  <c r="AX87" i="9"/>
  <c r="AU87" i="9"/>
  <c r="AX102" i="9"/>
  <c r="BA102" i="9"/>
  <c r="AU102" i="9"/>
  <c r="BA36" i="9"/>
  <c r="AX36" i="9"/>
  <c r="AU36" i="9"/>
  <c r="BA76" i="9"/>
  <c r="AU76" i="9"/>
  <c r="AX76" i="9"/>
  <c r="BA24" i="9"/>
  <c r="AX24" i="9"/>
  <c r="AU24" i="9"/>
  <c r="AX74" i="9"/>
  <c r="BA74" i="9"/>
  <c r="AU74" i="9"/>
  <c r="AU80" i="9"/>
  <c r="AX80" i="9"/>
  <c r="BA80" i="9"/>
  <c r="BA86" i="9"/>
  <c r="AX86" i="9"/>
  <c r="AU86" i="9"/>
  <c r="AX83" i="9"/>
  <c r="BA83" i="9"/>
  <c r="AU83" i="9"/>
  <c r="BA70" i="9"/>
  <c r="AX70" i="9"/>
  <c r="AU70" i="9"/>
  <c r="BA66" i="9"/>
  <c r="AX66" i="9"/>
  <c r="AU66" i="9"/>
  <c r="BA77" i="9"/>
  <c r="AX77" i="9"/>
  <c r="AU77" i="9"/>
  <c r="AX99" i="9"/>
  <c r="AU99" i="9"/>
  <c r="BA99" i="9"/>
  <c r="AU56" i="9"/>
  <c r="BA56" i="9"/>
  <c r="AX56" i="9"/>
  <c r="BA94" i="9"/>
  <c r="AX94" i="9"/>
  <c r="AU94" i="9"/>
  <c r="BA40" i="9"/>
  <c r="AX40" i="9"/>
  <c r="AU40" i="9"/>
  <c r="BA68" i="9"/>
  <c r="AU68" i="9"/>
  <c r="AX68" i="9"/>
  <c r="BA117" i="9"/>
  <c r="AX117" i="9"/>
  <c r="AU117" i="9"/>
  <c r="AX54" i="9"/>
  <c r="AU54" i="9"/>
  <c r="BA54" i="9"/>
  <c r="BA115" i="9"/>
  <c r="AX115" i="9"/>
  <c r="AU115" i="9"/>
  <c r="BA69" i="9"/>
  <c r="AX69" i="9"/>
  <c r="AU69" i="9"/>
  <c r="AU96" i="9"/>
  <c r="BA96" i="9"/>
  <c r="AX96" i="9"/>
  <c r="BA23" i="9"/>
  <c r="AX23" i="9"/>
  <c r="AU23" i="9"/>
  <c r="AU48" i="9"/>
  <c r="BA48" i="9"/>
  <c r="AX48" i="9"/>
  <c r="BA88" i="9"/>
  <c r="AU88" i="9"/>
  <c r="AX88" i="9"/>
  <c r="BA116" i="9"/>
  <c r="AU116" i="9"/>
  <c r="AX116" i="9"/>
  <c r="AX75" i="9"/>
  <c r="BA75" i="9"/>
  <c r="AU75" i="9"/>
  <c r="BA92" i="9"/>
  <c r="AU92" i="9"/>
  <c r="AX92" i="9"/>
  <c r="AX71" i="9"/>
  <c r="AU71" i="9"/>
  <c r="BA71" i="9"/>
  <c r="BA108" i="9"/>
  <c r="AU108" i="9"/>
  <c r="AX108" i="9"/>
  <c r="BA114" i="9"/>
  <c r="AX114" i="9"/>
  <c r="AU114" i="9"/>
  <c r="AU64" i="9"/>
  <c r="BA64" i="9"/>
  <c r="AX64" i="9"/>
  <c r="I10" i="9" a="1"/>
  <c r="I10" i="9" s="1"/>
  <c r="K10" i="9" a="1"/>
  <c r="K10" i="9" s="1"/>
  <c r="H10" i="9" a="1"/>
  <c r="H10" i="9" s="1"/>
  <c r="W73" i="9" a="1"/>
  <c r="W73" i="9" s="1"/>
  <c r="X73" i="9" s="1"/>
  <c r="V73" i="9" a="1"/>
  <c r="V73" i="9" s="1"/>
  <c r="B73" i="9"/>
  <c r="AL102" i="9"/>
  <c r="AF102" i="9"/>
  <c r="AC102" i="9"/>
  <c r="Z102" i="9"/>
  <c r="AI102" i="9"/>
  <c r="AR102" i="9"/>
  <c r="AO102" i="9"/>
  <c r="W26" i="9" a="1"/>
  <c r="W26" i="9" s="1"/>
  <c r="X26" i="9" s="1"/>
  <c r="V26" i="9" a="1"/>
  <c r="V26" i="9" s="1"/>
  <c r="B26" i="9"/>
  <c r="W68" i="9" a="1"/>
  <c r="W68" i="9" s="1"/>
  <c r="X68" i="9" s="1"/>
  <c r="V68" i="9" a="1"/>
  <c r="V68" i="9" s="1"/>
  <c r="B68" i="9"/>
  <c r="AI74" i="9"/>
  <c r="AC74" i="9"/>
  <c r="AL74" i="9"/>
  <c r="AO74" i="9"/>
  <c r="Z74" i="9"/>
  <c r="AR74" i="9"/>
  <c r="AF74" i="9"/>
  <c r="AL66" i="9"/>
  <c r="Z66" i="9"/>
  <c r="AC66" i="9"/>
  <c r="AR66" i="9"/>
  <c r="AO66" i="9"/>
  <c r="AF66" i="9"/>
  <c r="AI66" i="9"/>
  <c r="AO69" i="9"/>
  <c r="AI69" i="9"/>
  <c r="AF69" i="9"/>
  <c r="AL69" i="9"/>
  <c r="Z69" i="9"/>
  <c r="AC69" i="9"/>
  <c r="AR69" i="9"/>
  <c r="W115" i="9" a="1"/>
  <c r="W115" i="9" s="1"/>
  <c r="X115" i="9" s="1"/>
  <c r="V115" i="9" a="1"/>
  <c r="V115" i="9" s="1"/>
  <c r="B115" i="9"/>
  <c r="V36" i="9" a="1"/>
  <c r="V36" i="9" s="1"/>
  <c r="B36" i="9"/>
  <c r="W36" i="9" a="1"/>
  <c r="W36" i="9" s="1"/>
  <c r="X36" i="9" s="1"/>
  <c r="W110" i="9" a="1"/>
  <c r="W110" i="9" s="1"/>
  <c r="X110" i="9" s="1"/>
  <c r="V110" i="9" a="1"/>
  <c r="V110" i="9" s="1"/>
  <c r="B110" i="9"/>
  <c r="B33" i="9"/>
  <c r="W33" i="9" a="1"/>
  <c r="W33" i="9" s="1"/>
  <c r="X33" i="9" s="1"/>
  <c r="V33" i="9" a="1"/>
  <c r="V33" i="9" s="1"/>
  <c r="V35" i="9" a="1"/>
  <c r="V35" i="9" s="1"/>
  <c r="B35" i="9"/>
  <c r="W35" i="9" a="1"/>
  <c r="W35" i="9" s="1"/>
  <c r="X35" i="9" s="1"/>
  <c r="V59" i="9" a="1"/>
  <c r="V59" i="9" s="1"/>
  <c r="B59" i="9"/>
  <c r="W59" i="9" a="1"/>
  <c r="W59" i="9" s="1"/>
  <c r="X59" i="9" s="1"/>
  <c r="W105" i="9" a="1"/>
  <c r="W105" i="9" s="1"/>
  <c r="X105" i="9" s="1"/>
  <c r="V105" i="9" a="1"/>
  <c r="V105" i="9" s="1"/>
  <c r="B105" i="9"/>
  <c r="W116" i="9" a="1"/>
  <c r="W116" i="9" s="1"/>
  <c r="X116" i="9" s="1"/>
  <c r="V116" i="9" a="1"/>
  <c r="V116" i="9" s="1"/>
  <c r="B116" i="9"/>
  <c r="B66" i="9"/>
  <c r="W66" i="9" a="1"/>
  <c r="W66" i="9" s="1"/>
  <c r="X66" i="9" s="1"/>
  <c r="V66" i="9" a="1"/>
  <c r="V66" i="9" s="1"/>
  <c r="B54" i="9"/>
  <c r="W54" i="9" a="1"/>
  <c r="W54" i="9" s="1"/>
  <c r="X54" i="9" s="1"/>
  <c r="V54" i="9" a="1"/>
  <c r="V54" i="9" s="1"/>
  <c r="W113" i="9" a="1"/>
  <c r="W113" i="9" s="1"/>
  <c r="X113" i="9" s="1"/>
  <c r="V113" i="9" a="1"/>
  <c r="V113" i="9" s="1"/>
  <c r="B113" i="9"/>
  <c r="W79" i="9" a="1"/>
  <c r="W79" i="9" s="1"/>
  <c r="X79" i="9" s="1"/>
  <c r="V79" i="9" a="1"/>
  <c r="V79" i="9" s="1"/>
  <c r="B79" i="9"/>
  <c r="W44" i="9" a="1"/>
  <c r="W44" i="9" s="1"/>
  <c r="X44" i="9" s="1"/>
  <c r="B44" i="9"/>
  <c r="V44" i="9" a="1"/>
  <c r="V44" i="9" s="1"/>
  <c r="B29" i="9"/>
  <c r="V29" i="9" a="1"/>
  <c r="V29" i="9" s="1"/>
  <c r="W29" i="9" a="1"/>
  <c r="W29" i="9" s="1"/>
  <c r="X29" i="9" s="1"/>
  <c r="AI87" i="9"/>
  <c r="AC87" i="9"/>
  <c r="AO87" i="9"/>
  <c r="Z87" i="9"/>
  <c r="AF87" i="9"/>
  <c r="AR87" i="9"/>
  <c r="AL87" i="9"/>
  <c r="B95" i="9"/>
  <c r="V95" i="9" a="1"/>
  <c r="V95" i="9" s="1"/>
  <c r="W95" i="9" a="1"/>
  <c r="W95" i="9" s="1"/>
  <c r="X95" i="9" s="1"/>
  <c r="W117" i="9" a="1"/>
  <c r="W117" i="9" s="1"/>
  <c r="X117" i="9" s="1"/>
  <c r="V117" i="9" a="1"/>
  <c r="V117" i="9" s="1"/>
  <c r="B117" i="9"/>
  <c r="B45" i="9"/>
  <c r="W45" i="9" a="1"/>
  <c r="W45" i="9" s="1"/>
  <c r="X45" i="9" s="1"/>
  <c r="V45" i="9" a="1"/>
  <c r="V45" i="9" s="1"/>
  <c r="V53" i="9" a="1"/>
  <c r="V53" i="9" s="1"/>
  <c r="B53" i="9"/>
  <c r="W53" i="9" a="1"/>
  <c r="W53" i="9" s="1"/>
  <c r="X53" i="9" s="1"/>
  <c r="W93" i="9" a="1"/>
  <c r="W93" i="9" s="1"/>
  <c r="X93" i="9" s="1"/>
  <c r="B93" i="9"/>
  <c r="V93" i="9" a="1"/>
  <c r="V93" i="9" s="1"/>
  <c r="W112" i="9" a="1"/>
  <c r="W112" i="9" s="1"/>
  <c r="X112" i="9" s="1"/>
  <c r="B112" i="9"/>
  <c r="V112" i="9" a="1"/>
  <c r="V112" i="9" s="1"/>
  <c r="B40" i="9"/>
  <c r="V40" i="9" a="1"/>
  <c r="V40" i="9" s="1"/>
  <c r="W40" i="9" a="1"/>
  <c r="W40" i="9" s="1"/>
  <c r="X40" i="9" s="1"/>
  <c r="V51" i="9" a="1"/>
  <c r="V51" i="9" s="1"/>
  <c r="B51" i="9"/>
  <c r="W51" i="9" a="1"/>
  <c r="W51" i="9" s="1"/>
  <c r="X51" i="9" s="1"/>
  <c r="AL64" i="9"/>
  <c r="Z64" i="9"/>
  <c r="AR64" i="9"/>
  <c r="AC64" i="9"/>
  <c r="AF64" i="9"/>
  <c r="AO64" i="9"/>
  <c r="AI64" i="9"/>
  <c r="V86" i="9" a="1"/>
  <c r="V86" i="9" s="1"/>
  <c r="B86" i="9"/>
  <c r="W86" i="9" a="1"/>
  <c r="W86" i="9" s="1"/>
  <c r="X86" i="9" s="1"/>
  <c r="V96" i="9" a="1"/>
  <c r="V96" i="9" s="1"/>
  <c r="W96" i="9" a="1"/>
  <c r="W96" i="9" s="1"/>
  <c r="X96" i="9" s="1"/>
  <c r="B96" i="9"/>
  <c r="B25" i="9"/>
  <c r="V25" i="9" a="1"/>
  <c r="V25" i="9" s="1"/>
  <c r="W25" i="9" a="1"/>
  <c r="W25" i="9" s="1"/>
  <c r="X25" i="9" s="1"/>
  <c r="AC115" i="9"/>
  <c r="Z115" i="9"/>
  <c r="AO115" i="9"/>
  <c r="AL115" i="9"/>
  <c r="AI115" i="9"/>
  <c r="AF115" i="9"/>
  <c r="AR115" i="9"/>
  <c r="V84" i="9" a="1"/>
  <c r="V84" i="9" s="1"/>
  <c r="B84" i="9"/>
  <c r="W84" i="9" a="1"/>
  <c r="W84" i="9" s="1"/>
  <c r="X84" i="9" s="1"/>
  <c r="W90" i="9" a="1"/>
  <c r="W90" i="9" s="1"/>
  <c r="X90" i="9" s="1"/>
  <c r="B90" i="9"/>
  <c r="V90" i="9" a="1"/>
  <c r="V90" i="9" s="1"/>
  <c r="W23" i="9" a="1"/>
  <c r="W23" i="9" s="1"/>
  <c r="X23" i="9" s="1"/>
  <c r="B23" i="9"/>
  <c r="V23" i="9" a="1"/>
  <c r="V23" i="9" s="1"/>
  <c r="W71" i="9" a="1"/>
  <c r="W71" i="9" s="1"/>
  <c r="X71" i="9" s="1"/>
  <c r="V71" i="9" a="1"/>
  <c r="V71" i="9" s="1"/>
  <c r="B71" i="9"/>
  <c r="W106" i="9" a="1"/>
  <c r="W106" i="9" s="1"/>
  <c r="X106" i="9" s="1"/>
  <c r="V106" i="9" a="1"/>
  <c r="V106" i="9" s="1"/>
  <c r="B106" i="9"/>
  <c r="V98" i="9" a="1"/>
  <c r="V98" i="9" s="1"/>
  <c r="B98" i="9"/>
  <c r="W98" i="9" a="1"/>
  <c r="W98" i="9" s="1"/>
  <c r="X98" i="9" s="1"/>
  <c r="B37" i="9"/>
  <c r="W37" i="9" a="1"/>
  <c r="W37" i="9" s="1"/>
  <c r="X37" i="9" s="1"/>
  <c r="V37" i="9" a="1"/>
  <c r="V37" i="9" s="1"/>
  <c r="V49" i="9" a="1"/>
  <c r="V49" i="9" s="1"/>
  <c r="B49" i="9"/>
  <c r="W49" i="9" a="1"/>
  <c r="W49" i="9" s="1"/>
  <c r="X49" i="9" s="1"/>
  <c r="W78" i="9" a="1"/>
  <c r="W78" i="9" s="1"/>
  <c r="X78" i="9" s="1"/>
  <c r="V78" i="9" a="1"/>
  <c r="V78" i="9" s="1"/>
  <c r="B78" i="9"/>
  <c r="AC88" i="9"/>
  <c r="Z88" i="9"/>
  <c r="AR88" i="9"/>
  <c r="AL88" i="9"/>
  <c r="AI88" i="9"/>
  <c r="AO88" i="9"/>
  <c r="AF88" i="9"/>
  <c r="AC99" i="9"/>
  <c r="Z99" i="9"/>
  <c r="AI99" i="9"/>
  <c r="AR99" i="9"/>
  <c r="AO99" i="9"/>
  <c r="AL99" i="9"/>
  <c r="AF99" i="9"/>
  <c r="B47" i="9"/>
  <c r="W47" i="9" a="1"/>
  <c r="W47" i="9" s="1"/>
  <c r="X47" i="9" s="1"/>
  <c r="V47" i="9" a="1"/>
  <c r="V47" i="9" s="1"/>
  <c r="B30" i="9"/>
  <c r="V30" i="9" a="1"/>
  <c r="V30" i="9" s="1"/>
  <c r="W30" i="9" a="1"/>
  <c r="W30" i="9" s="1"/>
  <c r="X30" i="9" s="1"/>
  <c r="W38" i="9" a="1"/>
  <c r="W38" i="9" s="1"/>
  <c r="X38" i="9" s="1"/>
  <c r="V38" i="9" a="1"/>
  <c r="V38" i="9" s="1"/>
  <c r="B38" i="9"/>
  <c r="Z75" i="9"/>
  <c r="AR75" i="9"/>
  <c r="AI75" i="9"/>
  <c r="AO75" i="9"/>
  <c r="AL75" i="9"/>
  <c r="AF75" i="9"/>
  <c r="AC75" i="9"/>
  <c r="B81" i="9"/>
  <c r="W81" i="9" a="1"/>
  <c r="W81" i="9" s="1"/>
  <c r="X81" i="9" s="1"/>
  <c r="V81" i="9" a="1"/>
  <c r="V81" i="9" s="1"/>
  <c r="W107" i="9" a="1"/>
  <c r="W107" i="9" s="1"/>
  <c r="X107" i="9" s="1"/>
  <c r="V107" i="9" a="1"/>
  <c r="V107" i="9" s="1"/>
  <c r="B107" i="9"/>
  <c r="B97" i="9"/>
  <c r="V97" i="9" a="1"/>
  <c r="V97" i="9" s="1"/>
  <c r="W97" i="9" a="1"/>
  <c r="W97" i="9" s="1"/>
  <c r="X97" i="9" s="1"/>
  <c r="V39" i="9" a="1"/>
  <c r="V39" i="9" s="1"/>
  <c r="B39" i="9"/>
  <c r="W39" i="9" a="1"/>
  <c r="W39" i="9" s="1"/>
  <c r="X39" i="9" s="1"/>
  <c r="B41" i="9"/>
  <c r="V41" i="9" a="1"/>
  <c r="V41" i="9" s="1"/>
  <c r="W41" i="9" a="1"/>
  <c r="W41" i="9" s="1"/>
  <c r="X41" i="9" s="1"/>
  <c r="AI68" i="9"/>
  <c r="AF68" i="9"/>
  <c r="Z68" i="9"/>
  <c r="AL68" i="9"/>
  <c r="AC68" i="9"/>
  <c r="AR68" i="9"/>
  <c r="AO68" i="9"/>
  <c r="V31" i="9" a="1"/>
  <c r="V31" i="9" s="1"/>
  <c r="B31" i="9"/>
  <c r="W31" i="9" a="1"/>
  <c r="W31" i="9" s="1"/>
  <c r="X31" i="9" s="1"/>
  <c r="B77" i="9"/>
  <c r="W77" i="9" a="1"/>
  <c r="W77" i="9" s="1"/>
  <c r="X77" i="9" s="1"/>
  <c r="V77" i="9" a="1"/>
  <c r="V77" i="9" s="1"/>
  <c r="V109" i="9" a="1"/>
  <c r="V109" i="9" s="1"/>
  <c r="B109" i="9"/>
  <c r="W109" i="9" a="1"/>
  <c r="W109" i="9" s="1"/>
  <c r="X109" i="9" s="1"/>
  <c r="AL56" i="9"/>
  <c r="AI56" i="9"/>
  <c r="AO56" i="9"/>
  <c r="AF56" i="9"/>
  <c r="Z56" i="9"/>
  <c r="AC56" i="9"/>
  <c r="AR56" i="9"/>
  <c r="W114" i="9" a="1"/>
  <c r="W114" i="9" s="1"/>
  <c r="X114" i="9" s="1"/>
  <c r="B114" i="9"/>
  <c r="V114" i="9" a="1"/>
  <c r="V114" i="9" s="1"/>
  <c r="W60" i="9" a="1"/>
  <c r="W60" i="9" s="1"/>
  <c r="X60" i="9" s="1"/>
  <c r="V60" i="9" a="1"/>
  <c r="V60" i="9" s="1"/>
  <c r="B60" i="9"/>
  <c r="V48" i="9" a="1"/>
  <c r="V48" i="9" s="1"/>
  <c r="B48" i="9"/>
  <c r="W48" i="9" a="1"/>
  <c r="W48" i="9" s="1"/>
  <c r="X48" i="9" s="1"/>
  <c r="AI96" i="9"/>
  <c r="AF96" i="9"/>
  <c r="AO96" i="9"/>
  <c r="AC96" i="9"/>
  <c r="Z96" i="9"/>
  <c r="AL96" i="9"/>
  <c r="AR96" i="9"/>
  <c r="AO117" i="9"/>
  <c r="AL117" i="9"/>
  <c r="AI117" i="9"/>
  <c r="Z117" i="9"/>
  <c r="AF117" i="9"/>
  <c r="AC117" i="9"/>
  <c r="AR117" i="9"/>
  <c r="V43" i="9" a="1"/>
  <c r="V43" i="9" s="1"/>
  <c r="W43" i="9" a="1"/>
  <c r="W43" i="9" s="1"/>
  <c r="X43" i="9" s="1"/>
  <c r="B43" i="9"/>
  <c r="W108" i="9" a="1"/>
  <c r="W108" i="9" s="1"/>
  <c r="X108" i="9" s="1"/>
  <c r="V108" i="9" a="1"/>
  <c r="V108" i="9" s="1"/>
  <c r="B108" i="9"/>
  <c r="B87" i="9"/>
  <c r="W87" i="9" a="1"/>
  <c r="W87" i="9" s="1"/>
  <c r="X87" i="9" s="1"/>
  <c r="V87" i="9" a="1"/>
  <c r="V87" i="9" s="1"/>
  <c r="AC114" i="9"/>
  <c r="Z114" i="9"/>
  <c r="AR114" i="9"/>
  <c r="AO114" i="9"/>
  <c r="AF114" i="9"/>
  <c r="AL114" i="9"/>
  <c r="AI114" i="9"/>
  <c r="W88" i="9" a="1"/>
  <c r="W88" i="9" s="1"/>
  <c r="X88" i="9" s="1"/>
  <c r="B88" i="9"/>
  <c r="V88" i="9" a="1"/>
  <c r="V88" i="9" s="1"/>
  <c r="AC48" i="9"/>
  <c r="AR48" i="9"/>
  <c r="Z48" i="9"/>
  <c r="AO48" i="9"/>
  <c r="AL48" i="9"/>
  <c r="AI48" i="9"/>
  <c r="AF48" i="9"/>
  <c r="B74" i="9"/>
  <c r="W74" i="9" a="1"/>
  <c r="W74" i="9" s="1"/>
  <c r="X74" i="9" s="1"/>
  <c r="V74" i="9" a="1"/>
  <c r="V74" i="9" s="1"/>
  <c r="B55" i="9"/>
  <c r="V55" i="9" a="1"/>
  <c r="V55" i="9" s="1"/>
  <c r="W55" i="9" a="1"/>
  <c r="W55" i="9" s="1"/>
  <c r="X55" i="9" s="1"/>
  <c r="W69" i="9" a="1"/>
  <c r="W69" i="9" s="1"/>
  <c r="X69" i="9" s="1"/>
  <c r="V69" i="9" a="1"/>
  <c r="V69" i="9" s="1"/>
  <c r="B69" i="9"/>
  <c r="B101" i="9"/>
  <c r="W101" i="9" a="1"/>
  <c r="W101" i="9" s="1"/>
  <c r="X101" i="9" s="1"/>
  <c r="V101" i="9" a="1"/>
  <c r="V101" i="9" s="1"/>
  <c r="AL40" i="9"/>
  <c r="AI40" i="9"/>
  <c r="AF40" i="9"/>
  <c r="Z40" i="9"/>
  <c r="AO40" i="9"/>
  <c r="AC40" i="9"/>
  <c r="AR40" i="9"/>
  <c r="V61" i="9" a="1"/>
  <c r="V61" i="9" s="1"/>
  <c r="B61" i="9"/>
  <c r="W61" i="9" a="1"/>
  <c r="W61" i="9" s="1"/>
  <c r="X61" i="9" s="1"/>
  <c r="B72" i="9"/>
  <c r="W72" i="9" a="1"/>
  <c r="W72" i="9" s="1"/>
  <c r="X72" i="9" s="1"/>
  <c r="V72" i="9" a="1"/>
  <c r="V72" i="9" s="1"/>
  <c r="W76" i="9" a="1"/>
  <c r="W76" i="9" s="1"/>
  <c r="X76" i="9" s="1"/>
  <c r="V76" i="9" a="1"/>
  <c r="V76" i="9" s="1"/>
  <c r="B76" i="9"/>
  <c r="W99" i="9" a="1"/>
  <c r="W99" i="9" s="1"/>
  <c r="X99" i="9" s="1"/>
  <c r="B99" i="9"/>
  <c r="V99" i="9" a="1"/>
  <c r="V99" i="9" s="1"/>
  <c r="AR80" i="9"/>
  <c r="AC80" i="9"/>
  <c r="Z80" i="9"/>
  <c r="AI80" i="9"/>
  <c r="AL80" i="9"/>
  <c r="AF80" i="9"/>
  <c r="AO80" i="9"/>
  <c r="W91" i="9" a="1"/>
  <c r="W91" i="9" s="1"/>
  <c r="X91" i="9" s="1"/>
  <c r="V91" i="9" a="1"/>
  <c r="V91" i="9" s="1"/>
  <c r="B91" i="9"/>
  <c r="W102" i="9" a="1"/>
  <c r="W102" i="9" s="1"/>
  <c r="X102" i="9" s="1"/>
  <c r="V102" i="9" a="1"/>
  <c r="V102" i="9" s="1"/>
  <c r="B102" i="9"/>
  <c r="W118" i="9" a="1"/>
  <c r="W118" i="9" s="1"/>
  <c r="X118" i="9" s="1"/>
  <c r="V118" i="9" a="1"/>
  <c r="V118" i="9" s="1"/>
  <c r="B118" i="9"/>
  <c r="V65" i="9" a="1"/>
  <c r="V65" i="9" s="1"/>
  <c r="W65" i="9" a="1"/>
  <c r="W65" i="9" s="1"/>
  <c r="X65" i="9" s="1"/>
  <c r="B65" i="9"/>
  <c r="W83" i="9" a="1"/>
  <c r="W83" i="9" s="1"/>
  <c r="X83" i="9" s="1"/>
  <c r="V83" i="9" a="1"/>
  <c r="V83" i="9" s="1"/>
  <c r="B83" i="9"/>
  <c r="W100" i="9" a="1"/>
  <c r="W100" i="9" s="1"/>
  <c r="X100" i="9" s="1"/>
  <c r="V100" i="9" a="1"/>
  <c r="V100" i="9" s="1"/>
  <c r="B100" i="9"/>
  <c r="W103" i="9" a="1"/>
  <c r="W103" i="9" s="1"/>
  <c r="X103" i="9" s="1"/>
  <c r="V103" i="9" a="1"/>
  <c r="V103" i="9" s="1"/>
  <c r="B103" i="9"/>
  <c r="B27" i="9"/>
  <c r="W27" i="9" a="1"/>
  <c r="W27" i="9" s="1"/>
  <c r="X27" i="9" s="1"/>
  <c r="V27" i="9" a="1"/>
  <c r="V27" i="9" s="1"/>
  <c r="AF92" i="9"/>
  <c r="AC92" i="9"/>
  <c r="Z92" i="9"/>
  <c r="AR92" i="9"/>
  <c r="AL92" i="9"/>
  <c r="AI92" i="9"/>
  <c r="AO92" i="9"/>
  <c r="AR36" i="9"/>
  <c r="AL36" i="9"/>
  <c r="AI36" i="9"/>
  <c r="AC36" i="9"/>
  <c r="AF36" i="9"/>
  <c r="Z36" i="9"/>
  <c r="AO36" i="9"/>
  <c r="W63" i="9" a="1"/>
  <c r="W63" i="9" s="1"/>
  <c r="X63" i="9" s="1"/>
  <c r="B63" i="9"/>
  <c r="V63" i="9" a="1"/>
  <c r="V63" i="9" s="1"/>
  <c r="AI108" i="9"/>
  <c r="AC108" i="9"/>
  <c r="AF108" i="9"/>
  <c r="Z108" i="9"/>
  <c r="AO108" i="9"/>
  <c r="AL108" i="9"/>
  <c r="AR108" i="9"/>
  <c r="B92" i="9"/>
  <c r="V92" i="9" a="1"/>
  <c r="V92" i="9" s="1"/>
  <c r="W92" i="9" a="1"/>
  <c r="W92" i="9" s="1"/>
  <c r="X92" i="9" s="1"/>
  <c r="V34" i="9" a="1"/>
  <c r="V34" i="9" s="1"/>
  <c r="B34" i="9"/>
  <c r="W34" i="9" a="1"/>
  <c r="W34" i="9" s="1"/>
  <c r="X34" i="9" s="1"/>
  <c r="W111" i="9" a="1"/>
  <c r="W111" i="9" s="1"/>
  <c r="X111" i="9" s="1"/>
  <c r="V111" i="9" a="1"/>
  <c r="V111" i="9" s="1"/>
  <c r="B111" i="9"/>
  <c r="W64" i="9" a="1"/>
  <c r="W64" i="9" s="1"/>
  <c r="X64" i="9" s="1"/>
  <c r="B64" i="9"/>
  <c r="V64" i="9" a="1"/>
  <c r="V64" i="9" s="1"/>
  <c r="W80" i="9" a="1"/>
  <c r="W80" i="9" s="1"/>
  <c r="X80" i="9" s="1"/>
  <c r="V80" i="9" a="1"/>
  <c r="V80" i="9" s="1"/>
  <c r="B80" i="9"/>
  <c r="W75" i="9" a="1"/>
  <c r="W75" i="9" s="1"/>
  <c r="X75" i="9" s="1"/>
  <c r="V75" i="9" a="1"/>
  <c r="V75" i="9" s="1"/>
  <c r="B75" i="9"/>
  <c r="B104" i="9"/>
  <c r="V104" i="9" a="1"/>
  <c r="V104" i="9" s="1"/>
  <c r="W104" i="9" a="1"/>
  <c r="W104" i="9" s="1"/>
  <c r="X104" i="9" s="1"/>
  <c r="AF23" i="9"/>
  <c r="AO23" i="9"/>
  <c r="AI23" i="9"/>
  <c r="AC23" i="9"/>
  <c r="Z23" i="9"/>
  <c r="AL23" i="9"/>
  <c r="AR23" i="9"/>
  <c r="W46" i="9" a="1"/>
  <c r="W46" i="9" s="1"/>
  <c r="X46" i="9" s="1"/>
  <c r="V46" i="9" a="1"/>
  <c r="V46" i="9" s="1"/>
  <c r="B46" i="9"/>
  <c r="Z116" i="9"/>
  <c r="AF116" i="9"/>
  <c r="AR116" i="9"/>
  <c r="AO116" i="9"/>
  <c r="AL116" i="9"/>
  <c r="AC116" i="9"/>
  <c r="AI116" i="9"/>
  <c r="AR54" i="9"/>
  <c r="AL54" i="9"/>
  <c r="AI54" i="9"/>
  <c r="AF54" i="9"/>
  <c r="Z54" i="9"/>
  <c r="AO54" i="9"/>
  <c r="AC54" i="9"/>
  <c r="B89" i="9"/>
  <c r="V89" i="9" a="1"/>
  <c r="V89" i="9" s="1"/>
  <c r="W89" i="9" a="1"/>
  <c r="W89" i="9" s="1"/>
  <c r="X89" i="9" s="1"/>
  <c r="W52" i="9" a="1"/>
  <c r="W52" i="9" s="1"/>
  <c r="X52" i="9" s="1"/>
  <c r="V52" i="9" a="1"/>
  <c r="V52" i="9" s="1"/>
  <c r="B52" i="9"/>
  <c r="AC77" i="9"/>
  <c r="Z77" i="9"/>
  <c r="AR77" i="9"/>
  <c r="AI77" i="9"/>
  <c r="AO77" i="9"/>
  <c r="AL77" i="9"/>
  <c r="AF77" i="9"/>
  <c r="AR94" i="9"/>
  <c r="AI94" i="9"/>
  <c r="AF94" i="9"/>
  <c r="Z94" i="9"/>
  <c r="AO94" i="9"/>
  <c r="AL94" i="9"/>
  <c r="AC94" i="9"/>
  <c r="B28" i="9"/>
  <c r="W28" i="9" a="1"/>
  <c r="W28" i="9" s="1"/>
  <c r="X28" i="9" s="1"/>
  <c r="V28" i="9" a="1"/>
  <c r="V28" i="9" s="1"/>
  <c r="B24" i="9"/>
  <c r="V24" i="9" a="1"/>
  <c r="V24" i="9" s="1"/>
  <c r="W24" i="9" a="1"/>
  <c r="W24" i="9" s="1"/>
  <c r="X24" i="9" s="1"/>
  <c r="AC76" i="9"/>
  <c r="AI76" i="9"/>
  <c r="AL76" i="9"/>
  <c r="Z76" i="9"/>
  <c r="AR76" i="9"/>
  <c r="AO76" i="9"/>
  <c r="AF76" i="9"/>
  <c r="AF24" i="9"/>
  <c r="AO24" i="9"/>
  <c r="AC24" i="9"/>
  <c r="Z24" i="9"/>
  <c r="AL24" i="9"/>
  <c r="AR24" i="9"/>
  <c r="AI24" i="9"/>
  <c r="B50" i="9"/>
  <c r="W50" i="9" a="1"/>
  <c r="W50" i="9" s="1"/>
  <c r="X50" i="9" s="1"/>
  <c r="V50" i="9" a="1"/>
  <c r="V50" i="9" s="1"/>
  <c r="W58" i="9" a="1"/>
  <c r="W58" i="9" s="1"/>
  <c r="X58" i="9" s="1"/>
  <c r="B58" i="9"/>
  <c r="V58" i="9" a="1"/>
  <c r="V58" i="9" s="1"/>
  <c r="AL71" i="9"/>
  <c r="AC71" i="9"/>
  <c r="Z71" i="9"/>
  <c r="AO71" i="9"/>
  <c r="AI71" i="9"/>
  <c r="AR71" i="9"/>
  <c r="AF71" i="9"/>
  <c r="W85" i="9" a="1"/>
  <c r="W85" i="9" s="1"/>
  <c r="X85" i="9" s="1"/>
  <c r="V85" i="9" a="1"/>
  <c r="V85" i="9" s="1"/>
  <c r="B85" i="9"/>
  <c r="B57" i="9"/>
  <c r="W57" i="9" a="1"/>
  <c r="W57" i="9" s="1"/>
  <c r="X57" i="9" s="1"/>
  <c r="V57" i="9" a="1"/>
  <c r="V57" i="9" s="1"/>
  <c r="V42" i="9" a="1"/>
  <c r="V42" i="9" s="1"/>
  <c r="B42" i="9"/>
  <c r="W42" i="9" a="1"/>
  <c r="W42" i="9" s="1"/>
  <c r="X42" i="9" s="1"/>
  <c r="W82" i="9" a="1"/>
  <c r="W82" i="9" s="1"/>
  <c r="X82" i="9" s="1"/>
  <c r="B82" i="9"/>
  <c r="V82" i="9" a="1"/>
  <c r="V82" i="9" s="1"/>
  <c r="W32" i="9" a="1"/>
  <c r="W32" i="9" s="1"/>
  <c r="X32" i="9" s="1"/>
  <c r="V32" i="9" a="1"/>
  <c r="V32" i="9" s="1"/>
  <c r="B32" i="9"/>
  <c r="V67" i="9" a="1"/>
  <c r="V67" i="9" s="1"/>
  <c r="W67" i="9" a="1"/>
  <c r="W67" i="9" s="1"/>
  <c r="X67" i="9" s="1"/>
  <c r="B67" i="9"/>
  <c r="W56" i="9" a="1"/>
  <c r="W56" i="9" s="1"/>
  <c r="X56" i="9" s="1"/>
  <c r="V56" i="9" a="1"/>
  <c r="V56" i="9" s="1"/>
  <c r="B56" i="9"/>
  <c r="B62" i="9"/>
  <c r="W62" i="9" a="1"/>
  <c r="W62" i="9" s="1"/>
  <c r="X62" i="9" s="1"/>
  <c r="V62" i="9" a="1"/>
  <c r="V62" i="9" s="1"/>
  <c r="AI83" i="9"/>
  <c r="AF83" i="9"/>
  <c r="AC83" i="9"/>
  <c r="AR83" i="9"/>
  <c r="AO83" i="9"/>
  <c r="AL83" i="9"/>
  <c r="Z83" i="9"/>
  <c r="AF70" i="9"/>
  <c r="AC70" i="9"/>
  <c r="AL70" i="9"/>
  <c r="Z70" i="9"/>
  <c r="AR70" i="9"/>
  <c r="AI70" i="9"/>
  <c r="AO70" i="9"/>
  <c r="AL86" i="9"/>
  <c r="AR86" i="9"/>
  <c r="AO86" i="9"/>
  <c r="AC86" i="9"/>
  <c r="AI86" i="9"/>
  <c r="AF86" i="9"/>
  <c r="Z86" i="9"/>
  <c r="V94" i="9" a="1"/>
  <c r="V94" i="9" s="1"/>
  <c r="W94" i="9" a="1"/>
  <c r="W94" i="9" s="1"/>
  <c r="X94" i="9" s="1"/>
  <c r="B94" i="9"/>
  <c r="W70" i="9" a="1"/>
  <c r="W70" i="9" s="1"/>
  <c r="X70" i="9" s="1"/>
  <c r="V70" i="9" a="1"/>
  <c r="V70" i="9" s="1"/>
  <c r="B70" i="9"/>
  <c r="F206" i="7" a="1"/>
  <c r="F206" i="7" s="1"/>
  <c r="B32" i="10" a="1"/>
  <c r="B32" i="10" s="1"/>
  <c r="C13" i="9" l="1"/>
  <c r="F209" i="7" a="1"/>
  <c r="F209" i="7" s="1"/>
  <c r="B33" i="10" a="1"/>
  <c r="B33" i="10" s="1"/>
  <c r="C14" i="9" l="1"/>
  <c r="C15" i="9"/>
  <c r="F212" i="7" a="1"/>
  <c r="F212" i="7" s="1"/>
  <c r="B34" i="10" a="1"/>
  <c r="B34" i="10" s="1"/>
  <c r="C16" i="9" l="1"/>
  <c r="F215" i="7" a="1"/>
  <c r="F215" i="7" s="1"/>
  <c r="B35" i="10" a="1"/>
  <c r="B35" i="10" s="1"/>
  <c r="C17" i="9" l="1"/>
  <c r="F218" i="7" a="1"/>
  <c r="F218" i="7" s="1"/>
  <c r="B36" i="10" a="1"/>
  <c r="B36" i="10" s="1"/>
  <c r="C18" i="9" l="1"/>
  <c r="F221" i="7" a="1"/>
  <c r="F221" i="7" s="1"/>
  <c r="B37" i="10" a="1"/>
  <c r="B37" i="10" s="1"/>
  <c r="C19" i="9" l="1"/>
  <c r="C20" i="9" s="1"/>
  <c r="F224" i="7" a="1"/>
  <c r="F224" i="7" s="1"/>
  <c r="B38" i="10" a="1"/>
  <c r="B38" i="10" s="1"/>
  <c r="B20" i="9" l="1"/>
  <c r="W20" i="9" s="1" a="1"/>
  <c r="W20" i="9" s="1"/>
  <c r="X20" i="9" s="1"/>
  <c r="C21" i="9"/>
  <c r="F227" i="7" a="1"/>
  <c r="F227" i="7" s="1"/>
  <c r="B39" i="10" a="1"/>
  <c r="B39" i="10" s="1"/>
  <c r="C22" i="9" l="1"/>
  <c r="V20" i="9" a="1"/>
  <c r="V20" i="9" s="1"/>
  <c r="F230" i="7" a="1"/>
  <c r="F230" i="7" s="1"/>
  <c r="B40" i="10" a="1"/>
  <c r="B40" i="10" s="1"/>
  <c r="F233" i="7" l="1" a="1"/>
  <c r="F233" i="7" s="1"/>
  <c r="B41" i="10" a="1"/>
  <c r="B41" i="10" s="1"/>
  <c r="F236" i="7" l="1" a="1"/>
  <c r="F236" i="7" s="1"/>
  <c r="B42" i="10" a="1"/>
  <c r="B42" i="10" s="1"/>
  <c r="F239" i="7" l="1" a="1"/>
  <c r="F239" i="7" s="1"/>
  <c r="B43" i="10" a="1"/>
  <c r="B43" i="10" s="1"/>
  <c r="F242" i="7" l="1" a="1"/>
  <c r="F242" i="7" s="1"/>
  <c r="B44" i="10" a="1"/>
  <c r="B44" i="10" s="1"/>
  <c r="F245" i="7" l="1" a="1"/>
  <c r="F245" i="7" s="1"/>
  <c r="B45" i="10" a="1"/>
  <c r="B45" i="10" s="1"/>
  <c r="F248" i="7" l="1" a="1"/>
  <c r="F248" i="7" s="1"/>
  <c r="B46" i="10" a="1"/>
  <c r="B46" i="10" s="1"/>
  <c r="F251" i="7" l="1" a="1"/>
  <c r="F251" i="7" s="1"/>
  <c r="B47" i="10" a="1"/>
  <c r="B47" i="10" s="1"/>
  <c r="F254" i="7" l="1" a="1"/>
  <c r="F254" i="7" s="1"/>
  <c r="B48" i="10" a="1"/>
  <c r="B48" i="10" s="1"/>
  <c r="F257" i="7" l="1" a="1"/>
  <c r="F257" i="7" s="1"/>
  <c r="B49" i="10" a="1"/>
  <c r="B49" i="10" s="1"/>
  <c r="F260" i="7" l="1" a="1"/>
  <c r="F260" i="7" s="1"/>
  <c r="B50" i="10" a="1"/>
  <c r="B50" i="10" s="1"/>
  <c r="F263" i="7" l="1" a="1"/>
  <c r="F263" i="7" s="1"/>
  <c r="B51" i="10" a="1"/>
  <c r="B51" i="10" s="1"/>
  <c r="F266" i="7" l="1" a="1"/>
  <c r="F266" i="7" s="1"/>
  <c r="B52" i="10" a="1"/>
  <c r="B52" i="10" s="1"/>
  <c r="F269" i="7" l="1" a="1"/>
  <c r="F269" i="7" s="1"/>
  <c r="B53" i="10" a="1"/>
  <c r="B53" i="10" s="1"/>
  <c r="F272" i="7" l="1" a="1"/>
  <c r="F272" i="7" s="1"/>
  <c r="B54" i="10" a="1"/>
  <c r="B54" i="10" s="1"/>
  <c r="F275" i="7" l="1" a="1"/>
  <c r="F275" i="7" s="1"/>
  <c r="B55" i="10" a="1"/>
  <c r="B55" i="10" s="1"/>
  <c r="F278" i="7" l="1" a="1"/>
  <c r="F278" i="7" s="1"/>
  <c r="B56" i="10" a="1"/>
  <c r="B56" i="10" s="1"/>
  <c r="F281" i="7" l="1" a="1"/>
  <c r="F281" i="7" s="1"/>
  <c r="B57" i="10" a="1"/>
  <c r="B57" i="10" s="1"/>
  <c r="F284" i="7" l="1" a="1"/>
  <c r="F284" i="7" s="1"/>
  <c r="B58" i="10" a="1"/>
  <c r="B58" i="10" s="1"/>
  <c r="F287" i="7" l="1" a="1"/>
  <c r="F287" i="7" s="1"/>
  <c r="B59" i="10" a="1"/>
  <c r="B59" i="10" s="1"/>
  <c r="F290" i="7" l="1" a="1"/>
  <c r="F290" i="7" s="1"/>
  <c r="B60" i="10" a="1"/>
  <c r="B60" i="10" s="1"/>
  <c r="F293" i="7" l="1" a="1"/>
  <c r="F293" i="7" s="1"/>
  <c r="B61" i="10" a="1"/>
  <c r="B61" i="10" s="1"/>
  <c r="F296" i="7" l="1" a="1"/>
  <c r="F296" i="7" s="1"/>
  <c r="B62" i="10" a="1"/>
  <c r="B62" i="10" s="1"/>
  <c r="F299" i="7" l="1" a="1"/>
  <c r="F299" i="7" s="1"/>
  <c r="B63" i="10" a="1"/>
  <c r="B63" i="10" s="1"/>
  <c r="F302" i="7" l="1" a="1"/>
  <c r="F302" i="7" s="1"/>
  <c r="B64" i="10" a="1"/>
  <c r="B64" i="10" s="1"/>
  <c r="F305" i="7" l="1" a="1"/>
  <c r="F305" i="7" s="1"/>
  <c r="B65" i="10" a="1"/>
  <c r="B65" i="10" s="1"/>
  <c r="F308" i="7" l="1" a="1"/>
  <c r="F308" i="7" s="1"/>
  <c r="B66" i="10" a="1"/>
  <c r="B66" i="10" s="1"/>
  <c r="F311" i="7" l="1" a="1"/>
  <c r="F311" i="7" s="1"/>
  <c r="B67" i="10" a="1"/>
  <c r="B67" i="10" s="1"/>
  <c r="F314" i="7" l="1" a="1"/>
  <c r="F314" i="7" s="1"/>
  <c r="B68" i="10" a="1"/>
  <c r="B68" i="10" s="1"/>
  <c r="F317" i="7" l="1" a="1"/>
  <c r="F317" i="7" s="1"/>
  <c r="B69" i="10" a="1"/>
  <c r="B69" i="10" s="1"/>
  <c r="F320" i="7" l="1" a="1"/>
  <c r="F320" i="7" s="1"/>
  <c r="B70" i="10" a="1"/>
  <c r="B70" i="10" s="1"/>
  <c r="F323" i="7" l="1" a="1"/>
  <c r="F323" i="7" s="1"/>
  <c r="B71" i="10" a="1"/>
  <c r="B71" i="10" s="1"/>
  <c r="F326" i="7" l="1" a="1"/>
  <c r="F326" i="7" s="1"/>
  <c r="B72" i="10" a="1"/>
  <c r="B72" i="10" s="1"/>
  <c r="F329" i="7" l="1" a="1"/>
  <c r="F329" i="7" s="1"/>
  <c r="B73" i="10" a="1"/>
  <c r="B73" i="10" s="1"/>
  <c r="F332" i="7" l="1" a="1"/>
  <c r="F332" i="7" s="1"/>
  <c r="B74" i="10" a="1"/>
  <c r="B74" i="10" s="1"/>
  <c r="F335" i="7" l="1" a="1"/>
  <c r="F335" i="7" s="1"/>
  <c r="B75" i="10" a="1"/>
  <c r="B75" i="10" s="1"/>
  <c r="F338" i="7" l="1" a="1"/>
  <c r="F338" i="7" s="1"/>
  <c r="B76" i="10" a="1"/>
  <c r="B76" i="10" s="1"/>
  <c r="F341" i="7" l="1" a="1"/>
  <c r="F341" i="7" s="1"/>
  <c r="B77" i="10" a="1"/>
  <c r="B77" i="10" s="1"/>
  <c r="F344" i="7" l="1" a="1"/>
  <c r="F344" i="7" s="1"/>
  <c r="B78" i="10" a="1"/>
  <c r="B78" i="10" s="1"/>
  <c r="F347" i="7" l="1" a="1"/>
  <c r="F347" i="7" s="1"/>
  <c r="B79" i="10" a="1"/>
  <c r="B79" i="10" s="1"/>
  <c r="F350" i="7" l="1" a="1"/>
  <c r="F350" i="7" s="1"/>
  <c r="B80" i="10" a="1"/>
  <c r="B80" i="10" s="1"/>
  <c r="B81" i="10" l="1" a="1"/>
  <c r="B81" i="10" s="1"/>
  <c r="B82" i="10" l="1" a="1"/>
  <c r="B82" i="10" s="1"/>
  <c r="B83" i="10" l="1" a="1"/>
  <c r="B83" i="10" s="1"/>
  <c r="B84" i="10" l="1" a="1"/>
  <c r="B84" i="10" s="1"/>
  <c r="B85" i="10" l="1" a="1"/>
  <c r="B85" i="10" s="1"/>
  <c r="B86" i="10" l="1" a="1"/>
  <c r="B86" i="10" s="1"/>
  <c r="B87" i="10" l="1" a="1"/>
  <c r="B87" i="10" s="1"/>
  <c r="B88" i="10" l="1" a="1"/>
  <c r="B88" i="10" s="1"/>
  <c r="B89" i="10" l="1" a="1"/>
  <c r="B89" i="10" s="1"/>
  <c r="B90" i="10" l="1" a="1"/>
  <c r="B90" i="10" s="1"/>
  <c r="B91" i="10" l="1" a="1"/>
  <c r="B91" i="10" s="1"/>
  <c r="B92" i="10" l="1" a="1"/>
  <c r="B92" i="10" s="1"/>
  <c r="B93" i="10" l="1" a="1"/>
  <c r="B93" i="10" s="1"/>
  <c r="B94" i="10" l="1" a="1"/>
  <c r="B94" i="10" s="1"/>
  <c r="B95" i="10" l="1" a="1"/>
  <c r="B95" i="10" s="1"/>
  <c r="B96" i="10" l="1" a="1"/>
  <c r="B96" i="10" s="1"/>
  <c r="B97" i="10" l="1" a="1"/>
  <c r="B97" i="10" s="1"/>
  <c r="B98" i="10" l="1" a="1"/>
  <c r="B98" i="10" s="1"/>
  <c r="B99" i="10" l="1" a="1"/>
  <c r="B99" i="10" s="1"/>
  <c r="F119" i="9" l="1" a="1"/>
  <c r="F119" i="9" s="1"/>
  <c r="B100" i="10" a="1"/>
  <c r="B100" i="10" s="1"/>
  <c r="B101" i="10" l="1" a="1"/>
  <c r="B101" i="10" s="1"/>
  <c r="B102" i="10" l="1" a="1"/>
  <c r="B102" i="10" s="1"/>
  <c r="B103" i="10" l="1" a="1"/>
  <c r="B103" i="10" s="1"/>
  <c r="B104" i="10" l="1" a="1"/>
  <c r="B104" i="10" s="1"/>
  <c r="B105" i="10" l="1" a="1"/>
  <c r="B105" i="10" s="1"/>
  <c r="B106" i="10" l="1" a="1"/>
  <c r="B106" i="10" s="1"/>
  <c r="B107" i="10" l="1" a="1"/>
  <c r="B107" i="10" s="1"/>
  <c r="B108" i="10" l="1" a="1"/>
  <c r="B108" i="10" s="1"/>
  <c r="B109" i="10" l="1" a="1"/>
  <c r="B109" i="10" s="1"/>
  <c r="B110" i="10" l="1" a="1"/>
  <c r="B110" i="10" s="1"/>
  <c r="B111" i="10" l="1" a="1"/>
  <c r="B111" i="10" s="1"/>
  <c r="B112" i="10" l="1" a="1"/>
  <c r="B112" i="10" s="1"/>
  <c r="B113" i="10" l="1" a="1"/>
  <c r="B113" i="10" s="1"/>
  <c r="B114" i="10" l="1" a="1"/>
  <c r="B114" i="10" s="1"/>
  <c r="B115" i="10" l="1" a="1"/>
  <c r="B115" i="10" s="1"/>
  <c r="B116" i="10" l="1" a="1"/>
  <c r="B116" i="10" s="1"/>
  <c r="B117" i="10" l="1" a="1"/>
  <c r="B117" i="10" s="1"/>
  <c r="B118" i="10" l="1" a="1"/>
  <c r="B118" i="10" s="1"/>
  <c r="B119" i="10" l="1" a="1"/>
  <c r="B119" i="10" s="1"/>
  <c r="B120" i="10" l="1" a="1"/>
  <c r="B120" i="10" s="1"/>
  <c r="B121" i="10" l="1" a="1"/>
  <c r="B121" i="10" s="1"/>
  <c r="B122" i="10" l="1" a="1"/>
  <c r="B122" i="10" s="1"/>
  <c r="B123" i="10" l="1" a="1"/>
  <c r="B123" i="10" s="1"/>
  <c r="B124" i="10" l="1" a="1"/>
  <c r="B124" i="10" s="1"/>
  <c r="B125" i="10" l="1" a="1"/>
  <c r="B125" i="10" s="1"/>
  <c r="B126" i="10" l="1" a="1"/>
  <c r="B126" i="10" s="1"/>
  <c r="B127" i="10" l="1" a="1"/>
  <c r="B127" i="10" s="1"/>
  <c r="B128" i="10" l="1" a="1"/>
  <c r="B128" i="10" s="1"/>
  <c r="B129" i="10" l="1" a="1"/>
  <c r="B129" i="10" s="1"/>
  <c r="B130" i="10" l="1" a="1"/>
  <c r="B130" i="10" s="1"/>
  <c r="B131" i="10" l="1" a="1"/>
  <c r="B131" i="10" s="1"/>
  <c r="B132" i="10" l="1" a="1"/>
  <c r="B132" i="10" s="1"/>
  <c r="B133" i="10" l="1" a="1"/>
  <c r="B133" i="10" s="1"/>
  <c r="B134" i="10" l="1" a="1"/>
  <c r="B134" i="10" s="1"/>
  <c r="B135" i="10" l="1" a="1"/>
  <c r="B135" i="10" s="1"/>
  <c r="B136" i="10" l="1" a="1"/>
  <c r="B136" i="10" s="1"/>
  <c r="B137" i="10" l="1" a="1"/>
  <c r="B137" i="10" s="1"/>
  <c r="B138" i="10" l="1" a="1"/>
  <c r="B138" i="10" s="1"/>
  <c r="B139" i="10" l="1" a="1"/>
  <c r="B139" i="10" s="1"/>
  <c r="B140" i="10" l="1" a="1"/>
  <c r="B140" i="10" s="1"/>
  <c r="B141" i="10" l="1" a="1"/>
  <c r="B141" i="10" s="1"/>
  <c r="B142" i="10" l="1" a="1"/>
  <c r="B142" i="10" s="1"/>
  <c r="B143" i="10" l="1" a="1"/>
  <c r="B143" i="10" s="1"/>
  <c r="B144" i="10" l="1" a="1"/>
  <c r="B144" i="10" s="1"/>
  <c r="B145" i="10" l="1" a="1"/>
  <c r="B145" i="10" s="1"/>
  <c r="B146" i="10" l="1" a="1"/>
  <c r="B146" i="10" s="1"/>
  <c r="B147" i="10" l="1" a="1"/>
  <c r="B147" i="10" s="1"/>
  <c r="B148" i="10" l="1" a="1"/>
  <c r="B148" i="10" s="1"/>
  <c r="B149" i="10" l="1" a="1"/>
  <c r="B149" i="10" s="1"/>
  <c r="B150" i="10" l="1" a="1"/>
  <c r="B150" i="10" s="1"/>
  <c r="B151" i="10" l="1" a="1"/>
  <c r="B151" i="10" s="1"/>
  <c r="B152" i="10" l="1" a="1"/>
  <c r="B152" i="10" s="1"/>
  <c r="B153" i="10" l="1" a="1"/>
  <c r="B153" i="10" s="1"/>
  <c r="B154" i="10" l="1" a="1"/>
  <c r="B154" i="10" s="1"/>
  <c r="B155" i="10" l="1" a="1"/>
  <c r="B155" i="10" s="1"/>
  <c r="B156" i="10" l="1" a="1"/>
  <c r="B156" i="10" s="1"/>
  <c r="B157" i="10" l="1" a="1"/>
  <c r="B157" i="10" s="1"/>
  <c r="B158" i="10" l="1" a="1"/>
  <c r="B158" i="10" s="1"/>
  <c r="B159" i="10" l="1" a="1"/>
  <c r="B159" i="10" s="1"/>
  <c r="B160" i="10" l="1" a="1"/>
  <c r="B160" i="10" s="1"/>
  <c r="B161" i="10" l="1" a="1"/>
  <c r="B161" i="10" s="1"/>
  <c r="B162" i="10" l="1" a="1"/>
  <c r="B162" i="10" s="1"/>
  <c r="B163" i="10" l="1" a="1"/>
  <c r="B163" i="10" s="1"/>
  <c r="B164" i="10" l="1" a="1"/>
  <c r="B164" i="10" s="1"/>
  <c r="B165" i="10" l="1" a="1"/>
  <c r="B165" i="10" s="1"/>
  <c r="B166" i="10" l="1" a="1"/>
  <c r="B166" i="10" s="1"/>
  <c r="B167" i="10" l="1" a="1"/>
  <c r="B167" i="10" s="1"/>
  <c r="B168" i="10" l="1" a="1"/>
  <c r="B168" i="10" s="1"/>
  <c r="B169" i="10" l="1" a="1"/>
  <c r="B169" i="10" s="1"/>
  <c r="B170" i="10" l="1" a="1"/>
  <c r="B170" i="10" s="1"/>
  <c r="B171" i="10" l="1" a="1"/>
  <c r="B171" i="10" s="1"/>
  <c r="B172" i="10" l="1" a="1"/>
  <c r="B172" i="10" s="1"/>
  <c r="B173" i="10" l="1" a="1"/>
  <c r="B173" i="10" s="1"/>
  <c r="B174" i="10" l="1" a="1"/>
  <c r="B174" i="10" s="1"/>
  <c r="B175" i="10" l="1" a="1"/>
  <c r="B175" i="10" s="1"/>
  <c r="B176" i="10" l="1" a="1"/>
  <c r="B176" i="10" s="1"/>
  <c r="B177" i="10" l="1" a="1"/>
  <c r="B177" i="10" s="1"/>
  <c r="B178" i="10" l="1" a="1"/>
  <c r="B178" i="10" s="1"/>
  <c r="B179" i="10" l="1" a="1"/>
  <c r="B179" i="10" s="1"/>
  <c r="B180" i="10" l="1" a="1"/>
  <c r="B180" i="10" s="1"/>
  <c r="B181" i="10" l="1" a="1"/>
  <c r="B181" i="10" s="1"/>
  <c r="B182" i="10" l="1" a="1"/>
  <c r="B182" i="10" s="1"/>
  <c r="B183" i="10" l="1" a="1"/>
  <c r="B183" i="10" s="1"/>
  <c r="B184" i="10" l="1" a="1"/>
  <c r="B184" i="10" s="1"/>
  <c r="B185" i="10" l="1" a="1"/>
  <c r="B185" i="10" s="1"/>
  <c r="B186" i="10" l="1" a="1"/>
  <c r="B186" i="10" s="1"/>
  <c r="B187" i="10" l="1" a="1"/>
  <c r="B187" i="10" s="1"/>
  <c r="B188" i="10" l="1" a="1"/>
  <c r="B188" i="10" s="1"/>
  <c r="B189" i="10" l="1" a="1"/>
  <c r="B189" i="10" s="1"/>
  <c r="B190" i="10" l="1" a="1"/>
  <c r="B190" i="10" s="1"/>
  <c r="B191" i="10" l="1" a="1"/>
  <c r="B191" i="10" s="1"/>
  <c r="B192" i="10" l="1" a="1"/>
  <c r="B192" i="10" s="1"/>
  <c r="B193" i="10" l="1" a="1"/>
  <c r="B193" i="10" s="1"/>
  <c r="B194" i="10" l="1" a="1"/>
  <c r="B194" i="10" s="1"/>
  <c r="B195" i="10" l="1" a="1"/>
  <c r="B195" i="10" s="1"/>
  <c r="B196" i="10" l="1" a="1"/>
  <c r="B196" i="10" s="1"/>
  <c r="B197" i="10" l="1" a="1"/>
  <c r="B197" i="10" s="1"/>
  <c r="B198" i="10" l="1" a="1"/>
  <c r="B198" i="10" s="1"/>
  <c r="B199" i="10" l="1" a="1"/>
  <c r="B199" i="10" s="1"/>
  <c r="B200" i="10" l="1" a="1"/>
  <c r="B200" i="10" s="1"/>
  <c r="B201" i="10" l="1" a="1"/>
  <c r="B201" i="10" s="1"/>
  <c r="B202" i="10" l="1" a="1"/>
  <c r="B202" i="10" s="1"/>
  <c r="B203" i="10" l="1" a="1"/>
  <c r="B203" i="10" s="1"/>
  <c r="B204" i="10" l="1" a="1"/>
  <c r="B204" i="10" s="1"/>
  <c r="B205" i="10" l="1" a="1"/>
  <c r="B205" i="10" s="1"/>
  <c r="B206" i="10" l="1" a="1"/>
  <c r="B206" i="10" s="1"/>
  <c r="G1" i="10" s="1" a="1"/>
  <c r="G1" i="10" s="1"/>
  <c r="F1" i="10" l="1" a="1"/>
  <c r="F1" i="10" s="1"/>
  <c r="H1" i="10" a="1"/>
  <c r="H1" i="10" s="1"/>
  <c r="E1" i="10" a="1"/>
  <c r="E1" i="10" s="1"/>
  <c r="C1" i="10" a="1"/>
  <c r="C1" i="10" s="1"/>
  <c r="I1" i="10" a="1"/>
  <c r="I1" i="10" s="1"/>
  <c r="D119" i="9" l="1"/>
  <c r="J119" i="9" s="1"/>
  <c r="G119" i="9"/>
  <c r="E119" i="9"/>
  <c r="I119" i="9" s="1" a="1"/>
  <c r="I119" i="9" s="1"/>
  <c r="T119" i="9" l="1"/>
  <c r="N119" i="9"/>
  <c r="M119" i="9" s="1"/>
  <c r="U119" i="9"/>
  <c r="K119" i="9" a="1"/>
  <c r="K119" i="9" s="1"/>
  <c r="H119" i="9" a="1"/>
  <c r="H119" i="9" s="1"/>
  <c r="Z119" i="9" l="1"/>
  <c r="AX119" i="9"/>
  <c r="AU119" i="9"/>
  <c r="BA119" i="9"/>
  <c r="C119" i="9"/>
  <c r="L119" i="9"/>
  <c r="O119" i="9"/>
  <c r="AO119" i="9"/>
  <c r="AI119" i="9"/>
  <c r="AR119" i="9"/>
  <c r="AF119" i="9"/>
  <c r="AL119" i="9"/>
  <c r="AC119" i="9"/>
  <c r="B119" i="9" l="1"/>
  <c r="V119" i="9" a="1"/>
  <c r="V119" i="9" s="1"/>
  <c r="W119" i="9" a="1"/>
  <c r="W119" i="9" s="1"/>
  <c r="X119" i="9" s="1"/>
  <c r="D3" i="9" l="1"/>
  <c r="E2" i="7" s="1"/>
  <c r="D74" i="7" l="1"/>
  <c r="D77" i="7"/>
  <c r="C77" i="7" s="1"/>
  <c r="D80" i="7"/>
  <c r="D83" i="7"/>
  <c r="D86" i="7"/>
  <c r="D89" i="7"/>
  <c r="D92" i="7"/>
  <c r="C92" i="7" s="1"/>
  <c r="D95" i="7"/>
  <c r="D98" i="7"/>
  <c r="D101" i="7"/>
  <c r="D104" i="7"/>
  <c r="D107" i="7"/>
  <c r="D110" i="7"/>
  <c r="D113" i="7"/>
  <c r="D116" i="7"/>
  <c r="D119" i="7"/>
  <c r="D122" i="7"/>
  <c r="C122" i="7" s="1"/>
  <c r="D125" i="7"/>
  <c r="D128" i="7"/>
  <c r="D131" i="7"/>
  <c r="D134" i="7"/>
  <c r="C134" i="7" s="1"/>
  <c r="D137" i="7"/>
  <c r="C137" i="7" s="1"/>
  <c r="D140" i="7"/>
  <c r="D143" i="7"/>
  <c r="D146" i="7"/>
  <c r="D149" i="7"/>
  <c r="D152" i="7"/>
  <c r="C152" i="7" s="1"/>
  <c r="D155" i="7"/>
  <c r="D158" i="7"/>
  <c r="D161" i="7"/>
  <c r="D164" i="7"/>
  <c r="D167" i="7"/>
  <c r="C167" i="7" s="1"/>
  <c r="D170" i="7"/>
  <c r="D173" i="7"/>
  <c r="D176" i="7"/>
  <c r="D179" i="7"/>
  <c r="D182" i="7"/>
  <c r="C182" i="7" s="1"/>
  <c r="D185" i="7"/>
  <c r="D188" i="7"/>
  <c r="D191" i="7"/>
  <c r="D194" i="7"/>
  <c r="C194" i="7" s="1"/>
  <c r="D197" i="7"/>
  <c r="D200" i="7"/>
  <c r="D203" i="7"/>
  <c r="D206" i="7"/>
  <c r="D209" i="7"/>
  <c r="D212" i="7"/>
  <c r="D215" i="7"/>
  <c r="D218" i="7"/>
  <c r="D221" i="7"/>
  <c r="D224" i="7"/>
  <c r="D227" i="7"/>
  <c r="D230" i="7"/>
  <c r="D233" i="7"/>
  <c r="D236" i="7"/>
  <c r="D239" i="7"/>
  <c r="D242" i="7"/>
  <c r="C242" i="7" s="1"/>
  <c r="D245" i="7"/>
  <c r="D248" i="7"/>
  <c r="D251" i="7"/>
  <c r="D254" i="7"/>
  <c r="C254" i="7" s="1"/>
  <c r="D257" i="7"/>
  <c r="C257" i="7" s="1"/>
  <c r="D260" i="7"/>
  <c r="D263" i="7"/>
  <c r="D266" i="7"/>
  <c r="D269" i="7"/>
  <c r="D272" i="7"/>
  <c r="C272" i="7" s="1"/>
  <c r="D275" i="7"/>
  <c r="D278" i="7"/>
  <c r="D281" i="7"/>
  <c r="D284" i="7"/>
  <c r="D287" i="7"/>
  <c r="C287" i="7" s="1"/>
  <c r="D290" i="7"/>
  <c r="D293" i="7"/>
  <c r="D296" i="7"/>
  <c r="D299" i="7"/>
  <c r="D302" i="7"/>
  <c r="D305" i="7"/>
  <c r="D308" i="7"/>
  <c r="D311" i="7"/>
  <c r="D314" i="7"/>
  <c r="D317" i="7"/>
  <c r="C317" i="7" s="1"/>
  <c r="D320" i="7"/>
  <c r="D323" i="7"/>
  <c r="D326" i="7"/>
  <c r="D329" i="7"/>
  <c r="D332" i="7"/>
  <c r="D335" i="7"/>
  <c r="D338" i="7"/>
  <c r="D341" i="7"/>
  <c r="D344" i="7"/>
  <c r="C344" i="7" s="1"/>
  <c r="D347" i="7"/>
  <c r="C347" i="7" s="1"/>
  <c r="D350" i="7"/>
  <c r="L74" i="7" a="1"/>
  <c r="L74" i="7" s="1"/>
  <c r="L77" i="7" a="1"/>
  <c r="L77" i="7" s="1"/>
  <c r="L80" i="7" a="1"/>
  <c r="L80" i="7" s="1"/>
  <c r="L83" i="7" a="1"/>
  <c r="L83" i="7" s="1"/>
  <c r="L86" i="7" a="1"/>
  <c r="L86" i="7" s="1"/>
  <c r="L89" i="7" a="1"/>
  <c r="L89" i="7" s="1"/>
  <c r="L92" i="7" a="1"/>
  <c r="L92" i="7" s="1"/>
  <c r="L95" i="7" a="1"/>
  <c r="L95" i="7" s="1"/>
  <c r="L98" i="7" a="1"/>
  <c r="L98" i="7" s="1"/>
  <c r="L101" i="7" a="1"/>
  <c r="L101" i="7" s="1"/>
  <c r="L104" i="7" a="1"/>
  <c r="L104" i="7" s="1"/>
  <c r="L107" i="7" a="1"/>
  <c r="L107" i="7" s="1"/>
  <c r="L110" i="7" a="1"/>
  <c r="L110" i="7" s="1"/>
  <c r="L113" i="7" a="1"/>
  <c r="L113" i="7" s="1"/>
  <c r="L116" i="7" a="1"/>
  <c r="L116" i="7" s="1"/>
  <c r="L119" i="7" a="1"/>
  <c r="L119" i="7" s="1"/>
  <c r="L122" i="7" a="1"/>
  <c r="L122" i="7" s="1"/>
  <c r="L125" i="7" a="1"/>
  <c r="L125" i="7" s="1"/>
  <c r="L128" i="7" a="1"/>
  <c r="L128" i="7" s="1"/>
  <c r="L131" i="7" a="1"/>
  <c r="L131" i="7" s="1"/>
  <c r="L134" i="7" a="1"/>
  <c r="L134" i="7" s="1"/>
  <c r="L137" i="7" a="1"/>
  <c r="L137" i="7" s="1"/>
  <c r="L140" i="7" a="1"/>
  <c r="L140" i="7" s="1"/>
  <c r="L143" i="7" a="1"/>
  <c r="L143" i="7" s="1"/>
  <c r="L146" i="7" a="1"/>
  <c r="L146" i="7" s="1"/>
  <c r="L149" i="7" a="1"/>
  <c r="L149" i="7" s="1"/>
  <c r="L152" i="7" a="1"/>
  <c r="L152" i="7" s="1"/>
  <c r="L155" i="7" a="1"/>
  <c r="L155" i="7" s="1"/>
  <c r="L158" i="7" a="1"/>
  <c r="L158" i="7" s="1"/>
  <c r="L161" i="7" a="1"/>
  <c r="L161" i="7" s="1"/>
  <c r="L164" i="7" a="1"/>
  <c r="L164" i="7" s="1"/>
  <c r="L167" i="7" a="1"/>
  <c r="L167" i="7" s="1"/>
  <c r="L170" i="7" a="1"/>
  <c r="L170" i="7" s="1"/>
  <c r="L173" i="7" a="1"/>
  <c r="L173" i="7" s="1"/>
  <c r="L176" i="7" a="1"/>
  <c r="L176" i="7" s="1"/>
  <c r="L179" i="7" a="1"/>
  <c r="L179" i="7" s="1"/>
  <c r="L182" i="7" a="1"/>
  <c r="L182" i="7" s="1"/>
  <c r="L185" i="7" a="1"/>
  <c r="L185" i="7" s="1"/>
  <c r="L188" i="7" a="1"/>
  <c r="L188" i="7" s="1"/>
  <c r="L191" i="7" a="1"/>
  <c r="L191" i="7" s="1"/>
  <c r="L194" i="7" a="1"/>
  <c r="L194" i="7" s="1"/>
  <c r="L197" i="7" a="1"/>
  <c r="L197" i="7" s="1"/>
  <c r="L200" i="7" a="1"/>
  <c r="L200" i="7" s="1"/>
  <c r="L203" i="7" a="1"/>
  <c r="L203" i="7" s="1"/>
  <c r="L206" i="7" a="1"/>
  <c r="L206" i="7" s="1"/>
  <c r="L209" i="7" a="1"/>
  <c r="L209" i="7" s="1"/>
  <c r="L212" i="7" a="1"/>
  <c r="L212" i="7" s="1"/>
  <c r="L215" i="7" a="1"/>
  <c r="L215" i="7" s="1"/>
  <c r="L218" i="7" a="1"/>
  <c r="L218" i="7" s="1"/>
  <c r="L221" i="7" a="1"/>
  <c r="L221" i="7" s="1"/>
  <c r="L224" i="7" a="1"/>
  <c r="L224" i="7" s="1"/>
  <c r="L227" i="7" a="1"/>
  <c r="L227" i="7" s="1"/>
  <c r="L230" i="7" a="1"/>
  <c r="L230" i="7" s="1"/>
  <c r="L233" i="7" a="1"/>
  <c r="L233" i="7" s="1"/>
  <c r="L236" i="7" a="1"/>
  <c r="L236" i="7" s="1"/>
  <c r="L239" i="7" a="1"/>
  <c r="L239" i="7" s="1"/>
  <c r="L242" i="7" a="1"/>
  <c r="L242" i="7" s="1"/>
  <c r="L245" i="7" a="1"/>
  <c r="L245" i="7" s="1"/>
  <c r="L248" i="7" a="1"/>
  <c r="L248" i="7" s="1"/>
  <c r="L251" i="7" a="1"/>
  <c r="L251" i="7" s="1"/>
  <c r="L254" i="7" a="1"/>
  <c r="L254" i="7" s="1"/>
  <c r="L257" i="7" a="1"/>
  <c r="L257" i="7" s="1"/>
  <c r="L260" i="7" a="1"/>
  <c r="L260" i="7" s="1"/>
  <c r="L263" i="7" a="1"/>
  <c r="L263" i="7" s="1"/>
  <c r="L266" i="7" a="1"/>
  <c r="L266" i="7" s="1"/>
  <c r="L269" i="7" a="1"/>
  <c r="L269" i="7" s="1"/>
  <c r="L272" i="7" a="1"/>
  <c r="L272" i="7" s="1"/>
  <c r="L275" i="7" a="1"/>
  <c r="L275" i="7" s="1"/>
  <c r="L278" i="7" a="1"/>
  <c r="L278" i="7" s="1"/>
  <c r="L281" i="7" a="1"/>
  <c r="L281" i="7" s="1"/>
  <c r="L284" i="7" a="1"/>
  <c r="L284" i="7" s="1"/>
  <c r="L287" i="7" a="1"/>
  <c r="L287" i="7" s="1"/>
  <c r="L290" i="7" a="1"/>
  <c r="L290" i="7" s="1"/>
  <c r="L293" i="7" a="1"/>
  <c r="L293" i="7" s="1"/>
  <c r="L296" i="7" a="1"/>
  <c r="L296" i="7" s="1"/>
  <c r="L299" i="7" a="1"/>
  <c r="L299" i="7" s="1"/>
  <c r="L302" i="7" a="1"/>
  <c r="L302" i="7" s="1"/>
  <c r="L305" i="7" a="1"/>
  <c r="L305" i="7" s="1"/>
  <c r="L308" i="7" a="1"/>
  <c r="L308" i="7" s="1"/>
  <c r="L311" i="7" a="1"/>
  <c r="L311" i="7" s="1"/>
  <c r="L314" i="7" a="1"/>
  <c r="L314" i="7" s="1"/>
  <c r="L317" i="7" a="1"/>
  <c r="L317" i="7" s="1"/>
  <c r="L320" i="7" a="1"/>
  <c r="L320" i="7" s="1"/>
  <c r="L323" i="7" a="1"/>
  <c r="L323" i="7" s="1"/>
  <c r="L326" i="7" a="1"/>
  <c r="L326" i="7" s="1"/>
  <c r="L329" i="7" a="1"/>
  <c r="L329" i="7" s="1"/>
  <c r="L332" i="7" a="1"/>
  <c r="L332" i="7" s="1"/>
  <c r="L335" i="7" a="1"/>
  <c r="L335" i="7" s="1"/>
  <c r="L338" i="7" a="1"/>
  <c r="L338" i="7" s="1"/>
  <c r="L341" i="7" a="1"/>
  <c r="L341" i="7" s="1"/>
  <c r="L344" i="7" a="1"/>
  <c r="L344" i="7" s="1"/>
  <c r="L347" i="7" a="1"/>
  <c r="L347" i="7" s="1"/>
  <c r="L350" i="7" a="1"/>
  <c r="L350" i="7" s="1"/>
  <c r="B75" i="7"/>
  <c r="B78" i="8" s="1"/>
  <c r="B413" i="8" s="1"/>
  <c r="B748" i="8" s="1"/>
  <c r="B1083" i="8" s="1"/>
  <c r="B74" i="7"/>
  <c r="B76" i="7" a="1"/>
  <c r="B76" i="7" s="1"/>
  <c r="B79" i="8" s="1"/>
  <c r="B414" i="8" s="1"/>
  <c r="B749" i="8" s="1"/>
  <c r="B1084" i="8" s="1"/>
  <c r="B78" i="7"/>
  <c r="B81" i="8" s="1"/>
  <c r="B416" i="8" s="1"/>
  <c r="B751" i="8" s="1"/>
  <c r="B1086" i="8" s="1"/>
  <c r="B79" i="7" a="1"/>
  <c r="B79" i="7" s="1"/>
  <c r="B82" i="8" s="1"/>
  <c r="B417" i="8" s="1"/>
  <c r="B752" i="8" s="1"/>
  <c r="B1087" i="8" s="1"/>
  <c r="B77" i="7"/>
  <c r="B82" i="7" a="1"/>
  <c r="B82" i="7" s="1"/>
  <c r="B85" i="8" s="1"/>
  <c r="B420" i="8" s="1"/>
  <c r="B755" i="8" s="1"/>
  <c r="B1090" i="8" s="1"/>
  <c r="B81" i="7"/>
  <c r="B84" i="8" s="1"/>
  <c r="B419" i="8" s="1"/>
  <c r="B754" i="8" s="1"/>
  <c r="B1089" i="8" s="1"/>
  <c r="B80" i="7"/>
  <c r="B83" i="7"/>
  <c r="B85" i="7" a="1"/>
  <c r="B85" i="7" s="1"/>
  <c r="B88" i="8" s="1"/>
  <c r="B423" i="8" s="1"/>
  <c r="B758" i="8" s="1"/>
  <c r="B1093" i="8" s="1"/>
  <c r="B84" i="7"/>
  <c r="B87" i="8" s="1"/>
  <c r="B422" i="8" s="1"/>
  <c r="B757" i="8" s="1"/>
  <c r="B1092" i="8" s="1"/>
  <c r="B87" i="7"/>
  <c r="B90" i="8" s="1"/>
  <c r="B425" i="8" s="1"/>
  <c r="B760" i="8" s="1"/>
  <c r="B1095" i="8" s="1"/>
  <c r="B86" i="7"/>
  <c r="B88" i="7" a="1"/>
  <c r="B88" i="7" s="1"/>
  <c r="B91" i="8" s="1"/>
  <c r="B426" i="8" s="1"/>
  <c r="B761" i="8" s="1"/>
  <c r="B1096" i="8" s="1"/>
  <c r="B90" i="7"/>
  <c r="B93" i="8" s="1"/>
  <c r="B428" i="8" s="1"/>
  <c r="B763" i="8" s="1"/>
  <c r="B1098" i="8" s="1"/>
  <c r="B89" i="7"/>
  <c r="B91" i="7" a="1"/>
  <c r="B91" i="7" s="1"/>
  <c r="B94" i="8" s="1"/>
  <c r="B429" i="8" s="1"/>
  <c r="B764" i="8" s="1"/>
  <c r="B1099" i="8" s="1"/>
  <c r="B93" i="7"/>
  <c r="B96" i="8" s="1"/>
  <c r="B431" i="8" s="1"/>
  <c r="B766" i="8" s="1"/>
  <c r="B1101" i="8" s="1"/>
  <c r="B94" i="7" a="1"/>
  <c r="B94" i="7" s="1"/>
  <c r="B97" i="8" s="1"/>
  <c r="B432" i="8" s="1"/>
  <c r="B767" i="8" s="1"/>
  <c r="B1102" i="8" s="1"/>
  <c r="B92" i="7"/>
  <c r="B97" i="7" a="1"/>
  <c r="B97" i="7" s="1"/>
  <c r="B100" i="8" s="1"/>
  <c r="B435" i="8" s="1"/>
  <c r="B770" i="8" s="1"/>
  <c r="B1105" i="8" s="1"/>
  <c r="B96" i="7"/>
  <c r="B99" i="8" s="1"/>
  <c r="B434" i="8" s="1"/>
  <c r="B769" i="8" s="1"/>
  <c r="B1104" i="8" s="1"/>
  <c r="B95" i="7"/>
  <c r="B100" i="7" a="1"/>
  <c r="B100" i="7" s="1"/>
  <c r="B103" i="8" s="1"/>
  <c r="B438" i="8" s="1"/>
  <c r="B773" i="8" s="1"/>
  <c r="B1108" i="8" s="1"/>
  <c r="B99" i="7"/>
  <c r="B102" i="8" s="1"/>
  <c r="B437" i="8" s="1"/>
  <c r="B772" i="8" s="1"/>
  <c r="B1107" i="8" s="1"/>
  <c r="B98" i="7"/>
  <c r="B102" i="7"/>
  <c r="B105" i="8" s="1"/>
  <c r="B440" i="8" s="1"/>
  <c r="B775" i="8" s="1"/>
  <c r="B1110" i="8" s="1"/>
  <c r="B103" i="7" a="1"/>
  <c r="B103" i="7" s="1"/>
  <c r="B106" i="8" s="1"/>
  <c r="B441" i="8" s="1"/>
  <c r="B776" i="8" s="1"/>
  <c r="B1111" i="8" s="1"/>
  <c r="B101" i="7"/>
  <c r="B105" i="7"/>
  <c r="B108" i="8" s="1"/>
  <c r="B443" i="8" s="1"/>
  <c r="B778" i="8" s="1"/>
  <c r="B1113" i="8" s="1"/>
  <c r="B104" i="7"/>
  <c r="B106" i="7" a="1"/>
  <c r="B106" i="7" s="1"/>
  <c r="B109" i="8" s="1"/>
  <c r="B444" i="8" s="1"/>
  <c r="B779" i="8" s="1"/>
  <c r="B1114" i="8" s="1"/>
  <c r="B108" i="7"/>
  <c r="B111" i="8" s="1"/>
  <c r="B446" i="8" s="1"/>
  <c r="B781" i="8" s="1"/>
  <c r="B1116" i="8" s="1"/>
  <c r="B109" i="7" a="1"/>
  <c r="B109" i="7" s="1"/>
  <c r="B112" i="8" s="1"/>
  <c r="B447" i="8" s="1"/>
  <c r="B782" i="8" s="1"/>
  <c r="B1117" i="8" s="1"/>
  <c r="B107" i="7"/>
  <c r="B112" i="7" a="1"/>
  <c r="B112" i="7" s="1"/>
  <c r="B115" i="8" s="1"/>
  <c r="B450" i="8" s="1"/>
  <c r="B785" i="8" s="1"/>
  <c r="B1120" i="8" s="1"/>
  <c r="B111" i="7"/>
  <c r="B114" i="8" s="1"/>
  <c r="B449" i="8" s="1"/>
  <c r="B784" i="8" s="1"/>
  <c r="B1119" i="8" s="1"/>
  <c r="B110" i="7"/>
  <c r="B115" i="7" a="1"/>
  <c r="B115" i="7" s="1"/>
  <c r="B118" i="8" s="1"/>
  <c r="B453" i="8" s="1"/>
  <c r="B788" i="8" s="1"/>
  <c r="B1123" i="8" s="1"/>
  <c r="B114" i="7"/>
  <c r="B117" i="8" s="1"/>
  <c r="B452" i="8" s="1"/>
  <c r="B787" i="8" s="1"/>
  <c r="B1122" i="8" s="1"/>
  <c r="B113" i="7"/>
  <c r="B117" i="7"/>
  <c r="B120" i="8" s="1"/>
  <c r="B455" i="8" s="1"/>
  <c r="B790" i="8" s="1"/>
  <c r="B1125" i="8" s="1"/>
  <c r="B116" i="7"/>
  <c r="B118" i="7" a="1"/>
  <c r="B118" i="7" s="1"/>
  <c r="B121" i="8" s="1"/>
  <c r="B456" i="8" s="1"/>
  <c r="B791" i="8" s="1"/>
  <c r="B1126" i="8" s="1"/>
  <c r="B120" i="7"/>
  <c r="B123" i="8" s="1"/>
  <c r="B458" i="8" s="1"/>
  <c r="B793" i="8" s="1"/>
  <c r="B1128" i="8" s="1"/>
  <c r="B119" i="7"/>
  <c r="B121" i="7" a="1"/>
  <c r="B121" i="7" s="1"/>
  <c r="B124" i="8" s="1"/>
  <c r="B459" i="8" s="1"/>
  <c r="B794" i="8" s="1"/>
  <c r="B1129" i="8" s="1"/>
  <c r="B123" i="7"/>
  <c r="B126" i="8" s="1"/>
  <c r="B461" i="8" s="1"/>
  <c r="B796" i="8" s="1"/>
  <c r="B1131" i="8" s="1"/>
  <c r="B124" i="7" a="1"/>
  <c r="B124" i="7" s="1"/>
  <c r="B127" i="8" s="1"/>
  <c r="B462" i="8" s="1"/>
  <c r="B797" i="8" s="1"/>
  <c r="B1132" i="8" s="1"/>
  <c r="B122" i="7"/>
  <c r="B127" i="7" a="1"/>
  <c r="B127" i="7" s="1"/>
  <c r="B130" i="8" s="1"/>
  <c r="B465" i="8" s="1"/>
  <c r="B800" i="8" s="1"/>
  <c r="B1135" i="8" s="1"/>
  <c r="B126" i="7"/>
  <c r="B129" i="8" s="1"/>
  <c r="B464" i="8" s="1"/>
  <c r="B799" i="8" s="1"/>
  <c r="B1134" i="8" s="1"/>
  <c r="B125" i="7"/>
  <c r="B130" i="7" a="1"/>
  <c r="B130" i="7" s="1"/>
  <c r="B133" i="8" s="1"/>
  <c r="B468" i="8" s="1"/>
  <c r="B803" i="8" s="1"/>
  <c r="B1138" i="8" s="1"/>
  <c r="B129" i="7"/>
  <c r="B132" i="8" s="1"/>
  <c r="B467" i="8" s="1"/>
  <c r="B802" i="8" s="1"/>
  <c r="B1137" i="8" s="1"/>
  <c r="B128" i="7"/>
  <c r="B132" i="7"/>
  <c r="B135" i="8" s="1"/>
  <c r="B470" i="8" s="1"/>
  <c r="B805" i="8" s="1"/>
  <c r="B1140" i="8" s="1"/>
  <c r="B133" i="7" a="1"/>
  <c r="B133" i="7" s="1"/>
  <c r="B136" i="8" s="1"/>
  <c r="B471" i="8" s="1"/>
  <c r="B806" i="8" s="1"/>
  <c r="B1141" i="8" s="1"/>
  <c r="B131" i="7"/>
  <c r="B135" i="7"/>
  <c r="B138" i="8" s="1"/>
  <c r="B473" i="8" s="1"/>
  <c r="B808" i="8" s="1"/>
  <c r="B1143" i="8" s="1"/>
  <c r="B136" i="7" a="1"/>
  <c r="B136" i="7" s="1"/>
  <c r="B139" i="8" s="1"/>
  <c r="B474" i="8" s="1"/>
  <c r="B809" i="8" s="1"/>
  <c r="B1144" i="8" s="1"/>
  <c r="B134" i="7"/>
  <c r="B138" i="7"/>
  <c r="B141" i="8" s="1"/>
  <c r="B476" i="8" s="1"/>
  <c r="B811" i="8" s="1"/>
  <c r="B1146" i="8" s="1"/>
  <c r="B137" i="7"/>
  <c r="B139" i="7" a="1"/>
  <c r="B139" i="7" s="1"/>
  <c r="B142" i="8" s="1"/>
  <c r="B477" i="8" s="1"/>
  <c r="B812" i="8" s="1"/>
  <c r="B1147" i="8" s="1"/>
  <c r="B142" i="7" a="1"/>
  <c r="B142" i="7" s="1"/>
  <c r="B145" i="8" s="1"/>
  <c r="B480" i="8" s="1"/>
  <c r="B815" i="8" s="1"/>
  <c r="B1150" i="8" s="1"/>
  <c r="B141" i="7"/>
  <c r="B144" i="8" s="1"/>
  <c r="B479" i="8" s="1"/>
  <c r="B814" i="8" s="1"/>
  <c r="B1149" i="8" s="1"/>
  <c r="B140" i="7"/>
  <c r="B143" i="7"/>
  <c r="B145" i="7" a="1"/>
  <c r="B145" i="7" s="1"/>
  <c r="B148" i="8" s="1"/>
  <c r="B483" i="8" s="1"/>
  <c r="B818" i="8" s="1"/>
  <c r="B1153" i="8" s="1"/>
  <c r="B144" i="7"/>
  <c r="B147" i="8" s="1"/>
  <c r="B482" i="8" s="1"/>
  <c r="B817" i="8" s="1"/>
  <c r="B1152" i="8" s="1"/>
  <c r="B147" i="7"/>
  <c r="B150" i="8" s="1"/>
  <c r="B485" i="8" s="1"/>
  <c r="B820" i="8" s="1"/>
  <c r="B1155" i="8" s="1"/>
  <c r="B146" i="7"/>
  <c r="B148" i="7" a="1"/>
  <c r="B148" i="7" s="1"/>
  <c r="B151" i="8" s="1"/>
  <c r="B486" i="8" s="1"/>
  <c r="B821" i="8" s="1"/>
  <c r="B1156" i="8" s="1"/>
  <c r="B150" i="7"/>
  <c r="B153" i="8" s="1"/>
  <c r="B488" i="8" s="1"/>
  <c r="B823" i="8" s="1"/>
  <c r="B1158" i="8" s="1"/>
  <c r="B149" i="7"/>
  <c r="B151" i="7" a="1"/>
  <c r="B151" i="7" s="1"/>
  <c r="B154" i="8" s="1"/>
  <c r="B489" i="8" s="1"/>
  <c r="B824" i="8" s="1"/>
  <c r="B1159" i="8" s="1"/>
  <c r="B153" i="7"/>
  <c r="B156" i="8" s="1"/>
  <c r="B491" i="8" s="1"/>
  <c r="B826" i="8" s="1"/>
  <c r="B1161" i="8" s="1"/>
  <c r="B154" i="7" a="1"/>
  <c r="B154" i="7" s="1"/>
  <c r="B157" i="8" s="1"/>
  <c r="B492" i="8" s="1"/>
  <c r="B827" i="8" s="1"/>
  <c r="B1162" i="8" s="1"/>
  <c r="B152" i="7"/>
  <c r="B157" i="7" a="1"/>
  <c r="B157" i="7" s="1"/>
  <c r="B160" i="8" s="1"/>
  <c r="B495" i="8" s="1"/>
  <c r="B830" i="8" s="1"/>
  <c r="B1165" i="8" s="1"/>
  <c r="B156" i="7"/>
  <c r="B159" i="8" s="1"/>
  <c r="B494" i="8" s="1"/>
  <c r="B829" i="8" s="1"/>
  <c r="B1164" i="8" s="1"/>
  <c r="B155" i="7"/>
  <c r="B160" i="7" a="1"/>
  <c r="B160" i="7" s="1"/>
  <c r="B163" i="8" s="1"/>
  <c r="B498" i="8" s="1"/>
  <c r="B833" i="8" s="1"/>
  <c r="B1168" i="8" s="1"/>
  <c r="B159" i="7"/>
  <c r="B162" i="8" s="1"/>
  <c r="B497" i="8" s="1"/>
  <c r="B832" i="8" s="1"/>
  <c r="B1167" i="8" s="1"/>
  <c r="B158" i="7"/>
  <c r="B162" i="7"/>
  <c r="B165" i="8" s="1"/>
  <c r="B500" i="8" s="1"/>
  <c r="B835" i="8" s="1"/>
  <c r="B1170" i="8" s="1"/>
  <c r="B163" i="7" a="1"/>
  <c r="B163" i="7" s="1"/>
  <c r="B166" i="8" s="1"/>
  <c r="B501" i="8" s="1"/>
  <c r="B836" i="8" s="1"/>
  <c r="B1171" i="8" s="1"/>
  <c r="B161" i="7"/>
  <c r="B165" i="7"/>
  <c r="B168" i="8" s="1"/>
  <c r="B503" i="8" s="1"/>
  <c r="B838" i="8" s="1"/>
  <c r="B1173" i="8" s="1"/>
  <c r="B164" i="7"/>
  <c r="B166" i="7" a="1"/>
  <c r="B166" i="7" s="1"/>
  <c r="B169" i="8" s="1"/>
  <c r="B504" i="8" s="1"/>
  <c r="B839" i="8" s="1"/>
  <c r="B1174" i="8" s="1"/>
  <c r="B168" i="7"/>
  <c r="B171" i="8" s="1"/>
  <c r="B506" i="8" s="1"/>
  <c r="B841" i="8" s="1"/>
  <c r="B1176" i="8" s="1"/>
  <c r="B169" i="7" a="1"/>
  <c r="B169" i="7" s="1"/>
  <c r="B172" i="8" s="1"/>
  <c r="B507" i="8" s="1"/>
  <c r="B842" i="8" s="1"/>
  <c r="B1177" i="8" s="1"/>
  <c r="B167" i="7"/>
  <c r="B172" i="7" a="1"/>
  <c r="B172" i="7" s="1"/>
  <c r="B175" i="8" s="1"/>
  <c r="B510" i="8" s="1"/>
  <c r="B845" i="8" s="1"/>
  <c r="B1180" i="8" s="1"/>
  <c r="B171" i="7"/>
  <c r="B174" i="8" s="1"/>
  <c r="B509" i="8" s="1"/>
  <c r="B844" i="8" s="1"/>
  <c r="B1179" i="8" s="1"/>
  <c r="B170" i="7"/>
  <c r="B174" i="7"/>
  <c r="B177" i="8" s="1"/>
  <c r="B512" i="8" s="1"/>
  <c r="B847" i="8" s="1"/>
  <c r="B1182" i="8" s="1"/>
  <c r="B175" i="7" a="1"/>
  <c r="B175" i="7" s="1"/>
  <c r="B178" i="8" s="1"/>
  <c r="B513" i="8" s="1"/>
  <c r="B848" i="8" s="1"/>
  <c r="B1183" i="8" s="1"/>
  <c r="B173" i="7"/>
  <c r="B176" i="7"/>
  <c r="B178" i="7" a="1"/>
  <c r="B178" i="7" s="1"/>
  <c r="B181" i="8" s="1"/>
  <c r="B516" i="8" s="1"/>
  <c r="B851" i="8" s="1"/>
  <c r="B1186" i="8" s="1"/>
  <c r="B177" i="7"/>
  <c r="B180" i="8" s="1"/>
  <c r="B515" i="8" s="1"/>
  <c r="B850" i="8" s="1"/>
  <c r="B1185" i="8" s="1"/>
  <c r="B179" i="7"/>
  <c r="B181" i="7" a="1"/>
  <c r="B181" i="7" s="1"/>
  <c r="B184" i="8" s="1"/>
  <c r="B519" i="8" s="1"/>
  <c r="B854" i="8" s="1"/>
  <c r="B1189" i="8" s="1"/>
  <c r="B180" i="7"/>
  <c r="B183" i="8" s="1"/>
  <c r="B518" i="8" s="1"/>
  <c r="B853" i="8" s="1"/>
  <c r="B1188" i="8" s="1"/>
  <c r="B183" i="7"/>
  <c r="B186" i="8" s="1"/>
  <c r="B521" i="8" s="1"/>
  <c r="B856" i="8" s="1"/>
  <c r="B1191" i="8" s="1"/>
  <c r="B184" i="7" a="1"/>
  <c r="B184" i="7" s="1"/>
  <c r="B187" i="8" s="1"/>
  <c r="B522" i="8" s="1"/>
  <c r="B857" i="8" s="1"/>
  <c r="B1192" i="8" s="1"/>
  <c r="B182" i="7"/>
  <c r="B187" i="7" a="1"/>
  <c r="B187" i="7" s="1"/>
  <c r="B190" i="8" s="1"/>
  <c r="B525" i="8" s="1"/>
  <c r="B860" i="8" s="1"/>
  <c r="B1195" i="8" s="1"/>
  <c r="B186" i="7"/>
  <c r="B189" i="8" s="1"/>
  <c r="B524" i="8" s="1"/>
  <c r="B859" i="8" s="1"/>
  <c r="B1194" i="8" s="1"/>
  <c r="B185" i="7"/>
  <c r="B190" i="7" a="1"/>
  <c r="B190" i="7" s="1"/>
  <c r="B193" i="8" s="1"/>
  <c r="B528" i="8" s="1"/>
  <c r="B863" i="8" s="1"/>
  <c r="B1198" i="8" s="1"/>
  <c r="B189" i="7"/>
  <c r="B192" i="8" s="1"/>
  <c r="B527" i="8" s="1"/>
  <c r="B862" i="8" s="1"/>
  <c r="B1197" i="8" s="1"/>
  <c r="B188" i="7"/>
  <c r="B192" i="7"/>
  <c r="B195" i="8" s="1"/>
  <c r="B530" i="8" s="1"/>
  <c r="B865" i="8" s="1"/>
  <c r="B1200" i="8" s="1"/>
  <c r="B191" i="7"/>
  <c r="B193" i="7" a="1"/>
  <c r="B193" i="7" s="1"/>
  <c r="B196" i="8" s="1"/>
  <c r="B531" i="8" s="1"/>
  <c r="B866" i="8" s="1"/>
  <c r="B1201" i="8" s="1"/>
  <c r="B195" i="7"/>
  <c r="B198" i="8" s="1"/>
  <c r="B533" i="8" s="1"/>
  <c r="B868" i="8" s="1"/>
  <c r="B1203" i="8" s="1"/>
  <c r="B194" i="7"/>
  <c r="B196" i="7" a="1"/>
  <c r="B196" i="7" s="1"/>
  <c r="B199" i="8" s="1"/>
  <c r="B534" i="8" s="1"/>
  <c r="B869" i="8" s="1"/>
  <c r="B1204" i="8" s="1"/>
  <c r="B198" i="7"/>
  <c r="B201" i="8" s="1"/>
  <c r="B536" i="8" s="1"/>
  <c r="B871" i="8" s="1"/>
  <c r="B1206" i="8" s="1"/>
  <c r="B197" i="7"/>
  <c r="B199" i="7" a="1"/>
  <c r="B199" i="7" s="1"/>
  <c r="B202" i="8" s="1"/>
  <c r="B537" i="8" s="1"/>
  <c r="B872" i="8" s="1"/>
  <c r="B1207" i="8" s="1"/>
  <c r="B202" i="7" a="1"/>
  <c r="B202" i="7" s="1"/>
  <c r="B205" i="8" s="1"/>
  <c r="B540" i="8" s="1"/>
  <c r="B875" i="8" s="1"/>
  <c r="B1210" i="8" s="1"/>
  <c r="B201" i="7"/>
  <c r="B204" i="8" s="1"/>
  <c r="B539" i="8" s="1"/>
  <c r="B874" i="8" s="1"/>
  <c r="B1209" i="8" s="1"/>
  <c r="B200" i="7"/>
  <c r="B204" i="7"/>
  <c r="B207" i="8" s="1"/>
  <c r="B542" i="8" s="1"/>
  <c r="B877" i="8" s="1"/>
  <c r="B1212" i="8" s="1"/>
  <c r="B203" i="7"/>
  <c r="B205" i="7" a="1"/>
  <c r="B205" i="7" s="1"/>
  <c r="B208" i="8" s="1"/>
  <c r="B543" i="8" s="1"/>
  <c r="B878" i="8" s="1"/>
  <c r="B1213" i="8" s="1"/>
  <c r="B208" i="7" a="1"/>
  <c r="B208" i="7" s="1"/>
  <c r="B211" i="8" s="1"/>
  <c r="B546" i="8" s="1"/>
  <c r="B881" i="8" s="1"/>
  <c r="B1216" i="8" s="1"/>
  <c r="B207" i="7"/>
  <c r="B210" i="8" s="1"/>
  <c r="B545" i="8" s="1"/>
  <c r="B880" i="8" s="1"/>
  <c r="B1215" i="8" s="1"/>
  <c r="B206" i="7"/>
  <c r="B210" i="7"/>
  <c r="B213" i="8" s="1"/>
  <c r="B548" i="8" s="1"/>
  <c r="B883" i="8" s="1"/>
  <c r="B1218" i="8" s="1"/>
  <c r="B209" i="7"/>
  <c r="B211" i="7" a="1"/>
  <c r="B211" i="7" s="1"/>
  <c r="B214" i="8" s="1"/>
  <c r="B549" i="8" s="1"/>
  <c r="B884" i="8" s="1"/>
  <c r="B1219" i="8" s="1"/>
  <c r="B214" i="7" a="1"/>
  <c r="B214" i="7" s="1"/>
  <c r="B217" i="8" s="1"/>
  <c r="B552" i="8" s="1"/>
  <c r="B887" i="8" s="1"/>
  <c r="B1222" i="8" s="1"/>
  <c r="B212" i="7"/>
  <c r="B213" i="7"/>
  <c r="B216" i="8" s="1"/>
  <c r="B551" i="8" s="1"/>
  <c r="B886" i="8" s="1"/>
  <c r="B1221" i="8" s="1"/>
  <c r="B216" i="7"/>
  <c r="B219" i="8" s="1"/>
  <c r="B554" i="8" s="1"/>
  <c r="B889" i="8" s="1"/>
  <c r="B1224" i="8" s="1"/>
  <c r="B215" i="7"/>
  <c r="B217" i="7" a="1"/>
  <c r="B217" i="7" s="1"/>
  <c r="B220" i="8" s="1"/>
  <c r="B555" i="8" s="1"/>
  <c r="B890" i="8" s="1"/>
  <c r="B1225" i="8" s="1"/>
  <c r="B220" i="7" a="1"/>
  <c r="B220" i="7" s="1"/>
  <c r="B223" i="8" s="1"/>
  <c r="B558" i="8" s="1"/>
  <c r="B893" i="8" s="1"/>
  <c r="B1228" i="8" s="1"/>
  <c r="B219" i="7"/>
  <c r="B222" i="8" s="1"/>
  <c r="B557" i="8" s="1"/>
  <c r="B892" i="8" s="1"/>
  <c r="B1227" i="8" s="1"/>
  <c r="B218" i="7"/>
  <c r="B223" i="7" a="1"/>
  <c r="B223" i="7" s="1"/>
  <c r="B226" i="8" s="1"/>
  <c r="B561" i="8" s="1"/>
  <c r="B896" i="8" s="1"/>
  <c r="B1231" i="8" s="1"/>
  <c r="B222" i="7"/>
  <c r="B225" i="8" s="1"/>
  <c r="B560" i="8" s="1"/>
  <c r="B895" i="8" s="1"/>
  <c r="B1230" i="8" s="1"/>
  <c r="B221" i="7"/>
  <c r="B225" i="7"/>
  <c r="B228" i="8" s="1"/>
  <c r="B563" i="8" s="1"/>
  <c r="B898" i="8" s="1"/>
  <c r="B1233" i="8" s="1"/>
  <c r="B224" i="7"/>
  <c r="B226" i="7" a="1"/>
  <c r="B226" i="7" s="1"/>
  <c r="B229" i="8" s="1"/>
  <c r="B564" i="8" s="1"/>
  <c r="B899" i="8" s="1"/>
  <c r="B1234" i="8" s="1"/>
  <c r="B229" i="7" a="1"/>
  <c r="B229" i="7" s="1"/>
  <c r="B232" i="8" s="1"/>
  <c r="B567" i="8" s="1"/>
  <c r="B902" i="8" s="1"/>
  <c r="B1237" i="8" s="1"/>
  <c r="B228" i="7"/>
  <c r="B231" i="8" s="1"/>
  <c r="B566" i="8" s="1"/>
  <c r="B901" i="8" s="1"/>
  <c r="B1236" i="8" s="1"/>
  <c r="B227" i="7"/>
  <c r="B231" i="7"/>
  <c r="B234" i="8" s="1"/>
  <c r="B569" i="8" s="1"/>
  <c r="B904" i="8" s="1"/>
  <c r="B1239" i="8" s="1"/>
  <c r="B230" i="7"/>
  <c r="B232" i="7" a="1"/>
  <c r="B232" i="7" s="1"/>
  <c r="B235" i="8" s="1"/>
  <c r="B570" i="8" s="1"/>
  <c r="B905" i="8" s="1"/>
  <c r="B1240" i="8" s="1"/>
  <c r="B234" i="7"/>
  <c r="B237" i="8" s="1"/>
  <c r="B572" i="8" s="1"/>
  <c r="B907" i="8" s="1"/>
  <c r="B1242" i="8" s="1"/>
  <c r="B233" i="7"/>
  <c r="B235" i="7" a="1"/>
  <c r="B235" i="7" s="1"/>
  <c r="B238" i="8" s="1"/>
  <c r="B573" i="8" s="1"/>
  <c r="B908" i="8" s="1"/>
  <c r="B1243" i="8" s="1"/>
  <c r="B238" i="7" a="1"/>
  <c r="B238" i="7" s="1"/>
  <c r="B241" i="8" s="1"/>
  <c r="B576" i="8" s="1"/>
  <c r="B911" i="8" s="1"/>
  <c r="B1246" i="8" s="1"/>
  <c r="B237" i="7"/>
  <c r="B240" i="8" s="1"/>
  <c r="B575" i="8" s="1"/>
  <c r="B910" i="8" s="1"/>
  <c r="B1245" i="8" s="1"/>
  <c r="B236" i="7"/>
  <c r="B240" i="7"/>
  <c r="B243" i="8" s="1"/>
  <c r="B578" i="8" s="1"/>
  <c r="B913" i="8" s="1"/>
  <c r="B1248" i="8" s="1"/>
  <c r="B239" i="7"/>
  <c r="B241" i="7" a="1"/>
  <c r="B241" i="7" s="1"/>
  <c r="B244" i="8" s="1"/>
  <c r="B579" i="8" s="1"/>
  <c r="B914" i="8" s="1"/>
  <c r="B1249" i="8" s="1"/>
  <c r="B244" i="7" a="1"/>
  <c r="B244" i="7" s="1"/>
  <c r="B247" i="8" s="1"/>
  <c r="B582" i="8" s="1"/>
  <c r="B917" i="8" s="1"/>
  <c r="B1252" i="8" s="1"/>
  <c r="B243" i="7"/>
  <c r="B246" i="8" s="1"/>
  <c r="B581" i="8" s="1"/>
  <c r="B916" i="8" s="1"/>
  <c r="B1251" i="8" s="1"/>
  <c r="B242" i="7"/>
  <c r="B247" i="7" a="1"/>
  <c r="B247" i="7" s="1"/>
  <c r="B250" i="8" s="1"/>
  <c r="B585" i="8" s="1"/>
  <c r="B920" i="8" s="1"/>
  <c r="B1255" i="8" s="1"/>
  <c r="B246" i="7"/>
  <c r="B249" i="8" s="1"/>
  <c r="B584" i="8" s="1"/>
  <c r="B919" i="8" s="1"/>
  <c r="B1254" i="8" s="1"/>
  <c r="B245" i="7"/>
  <c r="B248" i="7"/>
  <c r="B250" i="7" a="1"/>
  <c r="B250" i="7" s="1"/>
  <c r="B253" i="8" s="1"/>
  <c r="B588" i="8" s="1"/>
  <c r="B923" i="8" s="1"/>
  <c r="B1258" i="8" s="1"/>
  <c r="B249" i="7"/>
  <c r="B252" i="8" s="1"/>
  <c r="B587" i="8" s="1"/>
  <c r="B922" i="8" s="1"/>
  <c r="B1257" i="8" s="1"/>
  <c r="B252" i="7"/>
  <c r="B255" i="8" s="1"/>
  <c r="B590" i="8" s="1"/>
  <c r="B925" i="8" s="1"/>
  <c r="B1260" i="8" s="1"/>
  <c r="B251" i="7"/>
  <c r="B253" i="7" a="1"/>
  <c r="B253" i="7" s="1"/>
  <c r="B256" i="8" s="1"/>
  <c r="B591" i="8" s="1"/>
  <c r="B926" i="8" s="1"/>
  <c r="B1261" i="8" s="1"/>
  <c r="B255" i="7"/>
  <c r="B258" i="8" s="1"/>
  <c r="B593" i="8" s="1"/>
  <c r="B928" i="8" s="1"/>
  <c r="B1263" i="8" s="1"/>
  <c r="B254" i="7"/>
  <c r="B256" i="7" a="1"/>
  <c r="B256" i="7" s="1"/>
  <c r="B259" i="8" s="1"/>
  <c r="B594" i="8" s="1"/>
  <c r="B929" i="8" s="1"/>
  <c r="B1264" i="8" s="1"/>
  <c r="B259" i="7" a="1"/>
  <c r="B259" i="7" s="1"/>
  <c r="B262" i="8" s="1"/>
  <c r="B597" i="8" s="1"/>
  <c r="B932" i="8" s="1"/>
  <c r="B1267" i="8" s="1"/>
  <c r="B258" i="7"/>
  <c r="B261" i="8" s="1"/>
  <c r="B596" i="8" s="1"/>
  <c r="B931" i="8" s="1"/>
  <c r="B1266" i="8" s="1"/>
  <c r="B257" i="7"/>
  <c r="B262" i="7" a="1"/>
  <c r="B262" i="7" s="1"/>
  <c r="B265" i="8" s="1"/>
  <c r="B600" i="8" s="1"/>
  <c r="B935" i="8" s="1"/>
  <c r="B1270" i="8" s="1"/>
  <c r="B261" i="7"/>
  <c r="B264" i="8" s="1"/>
  <c r="B599" i="8" s="1"/>
  <c r="B934" i="8" s="1"/>
  <c r="B1269" i="8" s="1"/>
  <c r="B260" i="7"/>
  <c r="B263" i="7"/>
  <c r="B265" i="7" a="1"/>
  <c r="B265" i="7" s="1"/>
  <c r="B268" i="8" s="1"/>
  <c r="B603" i="8" s="1"/>
  <c r="B938" i="8" s="1"/>
  <c r="B1273" i="8" s="1"/>
  <c r="B264" i="7"/>
  <c r="B267" i="8" s="1"/>
  <c r="B602" i="8" s="1"/>
  <c r="B937" i="8" s="1"/>
  <c r="B1272" i="8" s="1"/>
  <c r="B268" i="7" a="1"/>
  <c r="B268" i="7" s="1"/>
  <c r="B271" i="8" s="1"/>
  <c r="B606" i="8" s="1"/>
  <c r="B941" i="8" s="1"/>
  <c r="B1276" i="8" s="1"/>
  <c r="B267" i="7"/>
  <c r="B270" i="8" s="1"/>
  <c r="B605" i="8" s="1"/>
  <c r="B940" i="8" s="1"/>
  <c r="B1275" i="8" s="1"/>
  <c r="B266" i="7"/>
  <c r="B270" i="7"/>
  <c r="B273" i="8" s="1"/>
  <c r="B608" i="8" s="1"/>
  <c r="B943" i="8" s="1"/>
  <c r="B1278" i="8" s="1"/>
  <c r="B269" i="7"/>
  <c r="B271" i="7" a="1"/>
  <c r="B271" i="7" s="1"/>
  <c r="B274" i="8" s="1"/>
  <c r="B609" i="8" s="1"/>
  <c r="B944" i="8" s="1"/>
  <c r="B1279" i="8" s="1"/>
  <c r="B274" i="7" a="1"/>
  <c r="B274" i="7" s="1"/>
  <c r="B277" i="8" s="1"/>
  <c r="B612" i="8" s="1"/>
  <c r="B947" i="8" s="1"/>
  <c r="B1282" i="8" s="1"/>
  <c r="B273" i="7"/>
  <c r="B276" i="8" s="1"/>
  <c r="B611" i="8" s="1"/>
  <c r="B946" i="8" s="1"/>
  <c r="B1281" i="8" s="1"/>
  <c r="B272" i="7"/>
  <c r="B276" i="7"/>
  <c r="B279" i="8" s="1"/>
  <c r="B614" i="8" s="1"/>
  <c r="B949" i="8" s="1"/>
  <c r="B1284" i="8" s="1"/>
  <c r="B275" i="7"/>
  <c r="B277" i="7" a="1"/>
  <c r="B277" i="7" s="1"/>
  <c r="B280" i="8" s="1"/>
  <c r="B615" i="8" s="1"/>
  <c r="B950" i="8" s="1"/>
  <c r="B1285" i="8" s="1"/>
  <c r="B279" i="7"/>
  <c r="B282" i="8" s="1"/>
  <c r="B617" i="8" s="1"/>
  <c r="B952" i="8" s="1"/>
  <c r="B1287" i="8" s="1"/>
  <c r="B278" i="7"/>
  <c r="B280" i="7" a="1"/>
  <c r="B280" i="7" s="1"/>
  <c r="B283" i="8" s="1"/>
  <c r="B618" i="8" s="1"/>
  <c r="B953" i="8" s="1"/>
  <c r="B1288" i="8" s="1"/>
  <c r="B283" i="7" a="1"/>
  <c r="B283" i="7" s="1"/>
  <c r="B286" i="8" s="1"/>
  <c r="B621" i="8" s="1"/>
  <c r="B956" i="8" s="1"/>
  <c r="B1291" i="8" s="1"/>
  <c r="B282" i="7"/>
  <c r="B285" i="8" s="1"/>
  <c r="B620" i="8" s="1"/>
  <c r="B955" i="8" s="1"/>
  <c r="B1290" i="8" s="1"/>
  <c r="B281" i="7"/>
  <c r="B285" i="7"/>
  <c r="B288" i="8" s="1"/>
  <c r="B623" i="8" s="1"/>
  <c r="B958" i="8" s="1"/>
  <c r="B1293" i="8" s="1"/>
  <c r="B284" i="7"/>
  <c r="B286" i="7" a="1"/>
  <c r="B286" i="7" s="1"/>
  <c r="B289" i="8" s="1"/>
  <c r="B624" i="8" s="1"/>
  <c r="B959" i="8" s="1"/>
  <c r="B1294" i="8" s="1"/>
  <c r="B289" i="7" a="1"/>
  <c r="B289" i="7" s="1"/>
  <c r="B292" i="8" s="1"/>
  <c r="B627" i="8" s="1"/>
  <c r="B962" i="8" s="1"/>
  <c r="B1297" i="8" s="1"/>
  <c r="B288" i="7"/>
  <c r="B291" i="8" s="1"/>
  <c r="B626" i="8" s="1"/>
  <c r="B961" i="8" s="1"/>
  <c r="B1296" i="8" s="1"/>
  <c r="B287" i="7"/>
  <c r="B292" i="7" a="1"/>
  <c r="B292" i="7" s="1"/>
  <c r="B295" i="8" s="1"/>
  <c r="B630" i="8" s="1"/>
  <c r="B965" i="8" s="1"/>
  <c r="B1300" i="8" s="1"/>
  <c r="B291" i="7"/>
  <c r="B294" i="8" s="1"/>
  <c r="B629" i="8" s="1"/>
  <c r="B964" i="8" s="1"/>
  <c r="B1299" i="8" s="1"/>
  <c r="B290" i="7"/>
  <c r="B294" i="7"/>
  <c r="B297" i="8" s="1"/>
  <c r="B632" i="8" s="1"/>
  <c r="B967" i="8" s="1"/>
  <c r="B1302" i="8" s="1"/>
  <c r="B293" i="7"/>
  <c r="B295" i="7" a="1"/>
  <c r="B295" i="7" s="1"/>
  <c r="B298" i="8" s="1"/>
  <c r="B633" i="8" s="1"/>
  <c r="B968" i="8" s="1"/>
  <c r="B1303" i="8" s="1"/>
  <c r="B298" i="7" a="1"/>
  <c r="B298" i="7" s="1"/>
  <c r="B301" i="8" s="1"/>
  <c r="B636" i="8" s="1"/>
  <c r="B971" i="8" s="1"/>
  <c r="B1306" i="8" s="1"/>
  <c r="B297" i="7"/>
  <c r="B300" i="8" s="1"/>
  <c r="B635" i="8" s="1"/>
  <c r="B970" i="8" s="1"/>
  <c r="B1305" i="8" s="1"/>
  <c r="B296" i="7"/>
  <c r="B300" i="7"/>
  <c r="B303" i="8" s="1"/>
  <c r="B638" i="8" s="1"/>
  <c r="B973" i="8" s="1"/>
  <c r="B1308" i="8" s="1"/>
  <c r="B299" i="7"/>
  <c r="B301" i="7" a="1"/>
  <c r="B301" i="7" s="1"/>
  <c r="B304" i="8" s="1"/>
  <c r="B639" i="8" s="1"/>
  <c r="B974" i="8" s="1"/>
  <c r="B1309" i="8" s="1"/>
  <c r="B304" i="7" a="1"/>
  <c r="B304" i="7" s="1"/>
  <c r="B307" i="8" s="1"/>
  <c r="B642" i="8" s="1"/>
  <c r="B977" i="8" s="1"/>
  <c r="B1312" i="8" s="1"/>
  <c r="B303" i="7"/>
  <c r="B306" i="8" s="1"/>
  <c r="B641" i="8" s="1"/>
  <c r="B976" i="8" s="1"/>
  <c r="B1311" i="8" s="1"/>
  <c r="B302" i="7"/>
  <c r="B307" i="7" a="1"/>
  <c r="B307" i="7" s="1"/>
  <c r="B310" i="8" s="1"/>
  <c r="B645" i="8" s="1"/>
  <c r="B980" i="8" s="1"/>
  <c r="B1315" i="8" s="1"/>
  <c r="B306" i="7"/>
  <c r="B309" i="8" s="1"/>
  <c r="B644" i="8" s="1"/>
  <c r="B979" i="8" s="1"/>
  <c r="B1314" i="8" s="1"/>
  <c r="B305" i="7"/>
  <c r="B310" i="7" a="1"/>
  <c r="B310" i="7" s="1"/>
  <c r="B313" i="8" s="1"/>
  <c r="B648" i="8" s="1"/>
  <c r="B983" i="8" s="1"/>
  <c r="B1318" i="8" s="1"/>
  <c r="B309" i="7"/>
  <c r="B312" i="8" s="1"/>
  <c r="B647" i="8" s="1"/>
  <c r="B982" i="8" s="1"/>
  <c r="B1317" i="8" s="1"/>
  <c r="B308" i="7"/>
  <c r="B313" i="7" a="1"/>
  <c r="B313" i="7" s="1"/>
  <c r="B316" i="8" s="1"/>
  <c r="B651" i="8" s="1"/>
  <c r="B986" i="8" s="1"/>
  <c r="B1321" i="8" s="1"/>
  <c r="B312" i="7"/>
  <c r="B315" i="8" s="1"/>
  <c r="B650" i="8" s="1"/>
  <c r="B985" i="8" s="1"/>
  <c r="B1320" i="8" s="1"/>
  <c r="B311" i="7"/>
  <c r="B315" i="7"/>
  <c r="B318" i="8" s="1"/>
  <c r="B653" i="8" s="1"/>
  <c r="B988" i="8" s="1"/>
  <c r="B1323" i="8" s="1"/>
  <c r="B314" i="7"/>
  <c r="B316" i="7" a="1"/>
  <c r="B316" i="7" s="1"/>
  <c r="B319" i="8" s="1"/>
  <c r="B654" i="8" s="1"/>
  <c r="B989" i="8" s="1"/>
  <c r="B1324" i="8" s="1"/>
  <c r="B319" i="7" a="1"/>
  <c r="B319" i="7" s="1"/>
  <c r="B322" i="8" s="1"/>
  <c r="B657" i="8" s="1"/>
  <c r="B992" i="8" s="1"/>
  <c r="B1327" i="8" s="1"/>
  <c r="B318" i="7"/>
  <c r="B321" i="8" s="1"/>
  <c r="B656" i="8" s="1"/>
  <c r="B991" i="8" s="1"/>
  <c r="B1326" i="8" s="1"/>
  <c r="B317" i="7"/>
  <c r="B322" i="7" a="1"/>
  <c r="B322" i="7" s="1"/>
  <c r="B325" i="8" s="1"/>
  <c r="B660" i="8" s="1"/>
  <c r="B995" i="8" s="1"/>
  <c r="B1330" i="8" s="1"/>
  <c r="B321" i="7"/>
  <c r="B324" i="8" s="1"/>
  <c r="B659" i="8" s="1"/>
  <c r="B994" i="8" s="1"/>
  <c r="B1329" i="8" s="1"/>
  <c r="B320" i="7"/>
  <c r="B323" i="7"/>
  <c r="B325" i="7" a="1"/>
  <c r="B325" i="7" s="1"/>
  <c r="B328" i="8" s="1"/>
  <c r="B663" i="8" s="1"/>
  <c r="B998" i="8" s="1"/>
  <c r="B1333" i="8" s="1"/>
  <c r="B324" i="7"/>
  <c r="B327" i="8" s="1"/>
  <c r="B662" i="8" s="1"/>
  <c r="B997" i="8" s="1"/>
  <c r="B1332" i="8" s="1"/>
  <c r="B328" i="7" a="1"/>
  <c r="B328" i="7" s="1"/>
  <c r="B331" i="8" s="1"/>
  <c r="B666" i="8" s="1"/>
  <c r="B1001" i="8" s="1"/>
  <c r="B1336" i="8" s="1"/>
  <c r="B327" i="7"/>
  <c r="B330" i="8" s="1"/>
  <c r="B665" i="8" s="1"/>
  <c r="B1000" i="8" s="1"/>
  <c r="B1335" i="8" s="1"/>
  <c r="B326" i="7"/>
  <c r="B330" i="7"/>
  <c r="B333" i="8" s="1"/>
  <c r="B668" i="8" s="1"/>
  <c r="B1003" i="8" s="1"/>
  <c r="B1338" i="8" s="1"/>
  <c r="B329" i="7"/>
  <c r="B331" i="7" a="1"/>
  <c r="B331" i="7" s="1"/>
  <c r="B334" i="8" s="1"/>
  <c r="B669" i="8" s="1"/>
  <c r="B1004" i="8" s="1"/>
  <c r="B1339" i="8" s="1"/>
  <c r="B334" i="7" a="1"/>
  <c r="B334" i="7" s="1"/>
  <c r="B337" i="8" s="1"/>
  <c r="B672" i="8" s="1"/>
  <c r="B1007" i="8" s="1"/>
  <c r="B1342" i="8" s="1"/>
  <c r="B333" i="7"/>
  <c r="B336" i="8" s="1"/>
  <c r="B671" i="8" s="1"/>
  <c r="B1006" i="8" s="1"/>
  <c r="B1341" i="8" s="1"/>
  <c r="B332" i="7"/>
  <c r="B337" i="7" a="1"/>
  <c r="B337" i="7" s="1"/>
  <c r="B340" i="8" s="1"/>
  <c r="B675" i="8" s="1"/>
  <c r="B1010" i="8" s="1"/>
  <c r="B1345" i="8" s="1"/>
  <c r="B336" i="7"/>
  <c r="B339" i="8" s="1"/>
  <c r="B674" i="8" s="1"/>
  <c r="B1009" i="8" s="1"/>
  <c r="B1344" i="8" s="1"/>
  <c r="B335" i="7"/>
  <c r="B340" i="7" a="1"/>
  <c r="B340" i="7" s="1"/>
  <c r="B343" i="8" s="1"/>
  <c r="B678" i="8" s="1"/>
  <c r="B1013" i="8" s="1"/>
  <c r="B1348" i="8" s="1"/>
  <c r="B338" i="7"/>
  <c r="B339" i="7"/>
  <c r="B342" i="8" s="1"/>
  <c r="B677" i="8" s="1"/>
  <c r="B1012" i="8" s="1"/>
  <c r="B1347" i="8" s="1"/>
  <c r="B343" i="7" a="1"/>
  <c r="B343" i="7" s="1"/>
  <c r="B346" i="8" s="1"/>
  <c r="B681" i="8" s="1"/>
  <c r="B1016" i="8" s="1"/>
  <c r="B1351" i="8" s="1"/>
  <c r="B342" i="7"/>
  <c r="B345" i="8" s="1"/>
  <c r="B680" i="8" s="1"/>
  <c r="B1015" i="8" s="1"/>
  <c r="B1350" i="8" s="1"/>
  <c r="B341" i="7"/>
  <c r="B345" i="7"/>
  <c r="B348" i="8" s="1"/>
  <c r="B683" i="8" s="1"/>
  <c r="B1018" i="8" s="1"/>
  <c r="B1353" i="8" s="1"/>
  <c r="B344" i="7"/>
  <c r="B346" i="7" a="1"/>
  <c r="B346" i="7" s="1"/>
  <c r="B349" i="8" s="1"/>
  <c r="B684" i="8" s="1"/>
  <c r="B1019" i="8" s="1"/>
  <c r="B1354" i="8" s="1"/>
  <c r="B349" i="7" a="1"/>
  <c r="B349" i="7" s="1"/>
  <c r="B352" i="8" s="1"/>
  <c r="B687" i="8" s="1"/>
  <c r="B1022" i="8" s="1"/>
  <c r="B1357" i="8" s="1"/>
  <c r="B348" i="7"/>
  <c r="B351" i="8" s="1"/>
  <c r="B686" i="8" s="1"/>
  <c r="B1021" i="8" s="1"/>
  <c r="B1356" i="8" s="1"/>
  <c r="B347" i="7"/>
  <c r="B352" i="7" a="1"/>
  <c r="B352" i="7" s="1"/>
  <c r="B355" i="8" s="1"/>
  <c r="B690" i="8" s="1"/>
  <c r="B1025" i="8" s="1"/>
  <c r="B1360" i="8" s="1"/>
  <c r="B350" i="7"/>
  <c r="B351" i="7"/>
  <c r="B354" i="8" s="1"/>
  <c r="B689" i="8" s="1"/>
  <c r="B1024" i="8" s="1"/>
  <c r="B1359" i="8" s="1"/>
  <c r="O74" i="7" a="1"/>
  <c r="O74" i="7" s="1"/>
  <c r="O77" i="7" a="1"/>
  <c r="O77" i="7" s="1"/>
  <c r="O80" i="7" a="1"/>
  <c r="O80" i="7" s="1"/>
  <c r="O83" i="7" a="1"/>
  <c r="O83" i="7" s="1"/>
  <c r="O86" i="7" a="1"/>
  <c r="O86" i="7" s="1"/>
  <c r="O89" i="7" a="1"/>
  <c r="O89" i="7" s="1"/>
  <c r="O92" i="7" a="1"/>
  <c r="O92" i="7" s="1"/>
  <c r="O95" i="7" a="1"/>
  <c r="O95" i="7" s="1"/>
  <c r="O98" i="7" a="1"/>
  <c r="O98" i="7" s="1"/>
  <c r="O101" i="7" a="1"/>
  <c r="O101" i="7" s="1"/>
  <c r="O104" i="7" a="1"/>
  <c r="O104" i="7" s="1"/>
  <c r="O107" i="7" a="1"/>
  <c r="O107" i="7" s="1"/>
  <c r="O110" i="7" a="1"/>
  <c r="O110" i="7" s="1"/>
  <c r="O113" i="7" a="1"/>
  <c r="O113" i="7" s="1"/>
  <c r="O116" i="7" a="1"/>
  <c r="O116" i="7" s="1"/>
  <c r="O119" i="7" a="1"/>
  <c r="O119" i="7" s="1"/>
  <c r="O122" i="7" a="1"/>
  <c r="O122" i="7" s="1"/>
  <c r="O125" i="7" a="1"/>
  <c r="O125" i="7" s="1"/>
  <c r="O128" i="7" a="1"/>
  <c r="O128" i="7" s="1"/>
  <c r="O131" i="7" a="1"/>
  <c r="O131" i="7" s="1"/>
  <c r="O134" i="7" a="1"/>
  <c r="O134" i="7" s="1"/>
  <c r="O137" i="7" a="1"/>
  <c r="O137" i="7" s="1"/>
  <c r="O140" i="7" a="1"/>
  <c r="O140" i="7" s="1"/>
  <c r="O143" i="7" a="1"/>
  <c r="O143" i="7" s="1"/>
  <c r="O146" i="7" a="1"/>
  <c r="O146" i="7" s="1"/>
  <c r="O149" i="7" a="1"/>
  <c r="O149" i="7" s="1"/>
  <c r="O152" i="7" a="1"/>
  <c r="O152" i="7" s="1"/>
  <c r="O155" i="7" a="1"/>
  <c r="O155" i="7" s="1"/>
  <c r="O158" i="7" a="1"/>
  <c r="O158" i="7" s="1"/>
  <c r="O161" i="7" a="1"/>
  <c r="O161" i="7" s="1"/>
  <c r="O164" i="7" a="1"/>
  <c r="O164" i="7" s="1"/>
  <c r="O167" i="7" a="1"/>
  <c r="O167" i="7" s="1"/>
  <c r="O170" i="7" a="1"/>
  <c r="O170" i="7" s="1"/>
  <c r="O173" i="7" a="1"/>
  <c r="O173" i="7" s="1"/>
  <c r="O176" i="7" a="1"/>
  <c r="O176" i="7" s="1"/>
  <c r="O179" i="7" a="1"/>
  <c r="O179" i="7" s="1"/>
  <c r="O182" i="7" a="1"/>
  <c r="O182" i="7" s="1"/>
  <c r="O185" i="7" a="1"/>
  <c r="O185" i="7" s="1"/>
  <c r="O188" i="7" a="1"/>
  <c r="O188" i="7" s="1"/>
  <c r="O191" i="7" a="1"/>
  <c r="O191" i="7" s="1"/>
  <c r="O194" i="7" a="1"/>
  <c r="O194" i="7" s="1"/>
  <c r="O197" i="7" a="1"/>
  <c r="O197" i="7" s="1"/>
  <c r="O200" i="7" a="1"/>
  <c r="O200" i="7" s="1"/>
  <c r="O203" i="7" a="1"/>
  <c r="O203" i="7" s="1"/>
  <c r="O206" i="7" a="1"/>
  <c r="O206" i="7" s="1"/>
  <c r="O209" i="7" a="1"/>
  <c r="O209" i="7" s="1"/>
  <c r="O212" i="7" a="1"/>
  <c r="O212" i="7" s="1"/>
  <c r="O215" i="7" a="1"/>
  <c r="O215" i="7" s="1"/>
  <c r="O218" i="7" a="1"/>
  <c r="O218" i="7" s="1"/>
  <c r="O221" i="7" a="1"/>
  <c r="O221" i="7" s="1"/>
  <c r="O224" i="7" a="1"/>
  <c r="O224" i="7" s="1"/>
  <c r="O227" i="7" a="1"/>
  <c r="O227" i="7" s="1"/>
  <c r="O230" i="7" a="1"/>
  <c r="O230" i="7" s="1"/>
  <c r="O233" i="7" a="1"/>
  <c r="O233" i="7" s="1"/>
  <c r="O236" i="7" a="1"/>
  <c r="O236" i="7" s="1"/>
  <c r="O239" i="7" a="1"/>
  <c r="O239" i="7" s="1"/>
  <c r="O242" i="7" a="1"/>
  <c r="O242" i="7" s="1"/>
  <c r="O245" i="7" a="1"/>
  <c r="O245" i="7" s="1"/>
  <c r="O248" i="7" a="1"/>
  <c r="O248" i="7" s="1"/>
  <c r="O251" i="7" a="1"/>
  <c r="O251" i="7" s="1"/>
  <c r="O254" i="7" a="1"/>
  <c r="O254" i="7" s="1"/>
  <c r="O257" i="7" a="1"/>
  <c r="O257" i="7" s="1"/>
  <c r="O260" i="7" a="1"/>
  <c r="O260" i="7" s="1"/>
  <c r="O263" i="7" a="1"/>
  <c r="O263" i="7" s="1"/>
  <c r="O266" i="7" a="1"/>
  <c r="O266" i="7" s="1"/>
  <c r="O269" i="7" a="1"/>
  <c r="O269" i="7" s="1"/>
  <c r="O272" i="7" a="1"/>
  <c r="O272" i="7" s="1"/>
  <c r="O275" i="7" a="1"/>
  <c r="O275" i="7" s="1"/>
  <c r="O278" i="7" a="1"/>
  <c r="O278" i="7" s="1"/>
  <c r="O281" i="7" a="1"/>
  <c r="O281" i="7" s="1"/>
  <c r="O284" i="7" a="1"/>
  <c r="O284" i="7" s="1"/>
  <c r="O287" i="7" a="1"/>
  <c r="O287" i="7" s="1"/>
  <c r="O290" i="7" a="1"/>
  <c r="O290" i="7" s="1"/>
  <c r="O293" i="7" a="1"/>
  <c r="O293" i="7" s="1"/>
  <c r="O296" i="7" a="1"/>
  <c r="O296" i="7" s="1"/>
  <c r="O299" i="7" a="1"/>
  <c r="O299" i="7" s="1"/>
  <c r="O302" i="7" a="1"/>
  <c r="O302" i="7" s="1"/>
  <c r="O305" i="7" a="1"/>
  <c r="O305" i="7" s="1"/>
  <c r="O308" i="7" a="1"/>
  <c r="O308" i="7" s="1"/>
  <c r="O311" i="7" a="1"/>
  <c r="O311" i="7" s="1"/>
  <c r="O314" i="7" a="1"/>
  <c r="O314" i="7" s="1"/>
  <c r="O317" i="7" a="1"/>
  <c r="O317" i="7" s="1"/>
  <c r="O320" i="7" a="1"/>
  <c r="O320" i="7" s="1"/>
  <c r="O323" i="7" a="1"/>
  <c r="O323" i="7" s="1"/>
  <c r="O326" i="7" a="1"/>
  <c r="O326" i="7" s="1"/>
  <c r="O329" i="7" a="1"/>
  <c r="O329" i="7" s="1"/>
  <c r="O332" i="7" a="1"/>
  <c r="O332" i="7" s="1"/>
  <c r="O335" i="7" a="1"/>
  <c r="O335" i="7" s="1"/>
  <c r="O338" i="7" a="1"/>
  <c r="O338" i="7" s="1"/>
  <c r="O341" i="7" a="1"/>
  <c r="O341" i="7" s="1"/>
  <c r="O344" i="7" a="1"/>
  <c r="O344" i="7" s="1"/>
  <c r="O347" i="7" a="1"/>
  <c r="O347" i="7" s="1"/>
  <c r="O350" i="7" a="1"/>
  <c r="O350" i="7" s="1"/>
  <c r="C76" i="7" a="1"/>
  <c r="C76" i="7" s="1"/>
  <c r="C79" i="8" s="1"/>
  <c r="C414" i="8" s="1"/>
  <c r="C749" i="8" s="1"/>
  <c r="C1084" i="8" s="1"/>
  <c r="C79" i="7" a="1"/>
  <c r="C79" i="7" s="1"/>
  <c r="C82" i="8" s="1"/>
  <c r="C417" i="8" s="1"/>
  <c r="C752" i="8" s="1"/>
  <c r="C1087" i="8" s="1"/>
  <c r="C82" i="7" a="1"/>
  <c r="C82" i="7" s="1"/>
  <c r="C85" i="8" s="1"/>
  <c r="C420" i="8" s="1"/>
  <c r="C755" i="8" s="1"/>
  <c r="C1090" i="8" s="1"/>
  <c r="C85" i="7" a="1"/>
  <c r="C85" i="7" s="1"/>
  <c r="C88" i="8" s="1"/>
  <c r="C423" i="8" s="1"/>
  <c r="C758" i="8" s="1"/>
  <c r="C1093" i="8" s="1"/>
  <c r="C88" i="7" a="1"/>
  <c r="C88" i="7" s="1"/>
  <c r="C91" i="8" s="1"/>
  <c r="C426" i="8" s="1"/>
  <c r="C761" i="8" s="1"/>
  <c r="C1096" i="8" s="1"/>
  <c r="C91" i="7" a="1"/>
  <c r="C91" i="7" s="1"/>
  <c r="C94" i="8" s="1"/>
  <c r="C429" i="8" s="1"/>
  <c r="C764" i="8" s="1"/>
  <c r="C1099" i="8" s="1"/>
  <c r="C94" i="7" a="1"/>
  <c r="C94" i="7" s="1"/>
  <c r="C97" i="8" s="1"/>
  <c r="C432" i="8" s="1"/>
  <c r="C767" i="8" s="1"/>
  <c r="C1102" i="8" s="1"/>
  <c r="C97" i="7" a="1"/>
  <c r="C97" i="7" s="1"/>
  <c r="C100" i="8" s="1"/>
  <c r="C435" i="8" s="1"/>
  <c r="C770" i="8" s="1"/>
  <c r="C1105" i="8" s="1"/>
  <c r="C100" i="7" a="1"/>
  <c r="C100" i="7" s="1"/>
  <c r="C103" i="8" s="1"/>
  <c r="C438" i="8" s="1"/>
  <c r="C773" i="8" s="1"/>
  <c r="C1108" i="8" s="1"/>
  <c r="C103" i="7" a="1"/>
  <c r="C103" i="7" s="1"/>
  <c r="C106" i="8" s="1"/>
  <c r="C441" i="8" s="1"/>
  <c r="C776" i="8" s="1"/>
  <c r="C1111" i="8" s="1"/>
  <c r="C106" i="7" a="1"/>
  <c r="C106" i="7" s="1"/>
  <c r="C109" i="8" s="1"/>
  <c r="C444" i="8" s="1"/>
  <c r="C779" i="8" s="1"/>
  <c r="C1114" i="8" s="1"/>
  <c r="C109" i="7" a="1"/>
  <c r="C109" i="7" s="1"/>
  <c r="C112" i="8" s="1"/>
  <c r="C447" i="8" s="1"/>
  <c r="C782" i="8" s="1"/>
  <c r="C1117" i="8" s="1"/>
  <c r="C112" i="7" a="1"/>
  <c r="C112" i="7" s="1"/>
  <c r="C115" i="8" s="1"/>
  <c r="C450" i="8" s="1"/>
  <c r="C785" i="8" s="1"/>
  <c r="C1120" i="8" s="1"/>
  <c r="C115" i="7" a="1"/>
  <c r="C115" i="7" s="1"/>
  <c r="C118" i="8" s="1"/>
  <c r="C453" i="8" s="1"/>
  <c r="C788" i="8" s="1"/>
  <c r="C1123" i="8" s="1"/>
  <c r="C118" i="7" a="1"/>
  <c r="C118" i="7" s="1"/>
  <c r="C121" i="8" s="1"/>
  <c r="C456" i="8" s="1"/>
  <c r="C791" i="8" s="1"/>
  <c r="C1126" i="8" s="1"/>
  <c r="C121" i="7" a="1"/>
  <c r="C121" i="7" s="1"/>
  <c r="C124" i="8" s="1"/>
  <c r="C459" i="8" s="1"/>
  <c r="C794" i="8" s="1"/>
  <c r="C1129" i="8" s="1"/>
  <c r="C124" i="7" a="1"/>
  <c r="C124" i="7" s="1"/>
  <c r="C127" i="8" s="1"/>
  <c r="C462" i="8" s="1"/>
  <c r="C797" i="8" s="1"/>
  <c r="C1132" i="8" s="1"/>
  <c r="C127" i="7" a="1"/>
  <c r="C127" i="7" s="1"/>
  <c r="C130" i="8" s="1"/>
  <c r="C465" i="8" s="1"/>
  <c r="C800" i="8" s="1"/>
  <c r="C1135" i="8" s="1"/>
  <c r="C130" i="7" a="1"/>
  <c r="C130" i="7" s="1"/>
  <c r="C133" i="8" s="1"/>
  <c r="C468" i="8" s="1"/>
  <c r="C803" i="8" s="1"/>
  <c r="C1138" i="8" s="1"/>
  <c r="C133" i="7" a="1"/>
  <c r="C133" i="7" s="1"/>
  <c r="C136" i="8" s="1"/>
  <c r="C471" i="8" s="1"/>
  <c r="C806" i="8" s="1"/>
  <c r="C1141" i="8" s="1"/>
  <c r="C136" i="7" a="1"/>
  <c r="C136" i="7" s="1"/>
  <c r="C139" i="8" s="1"/>
  <c r="C474" i="8" s="1"/>
  <c r="C809" i="8" s="1"/>
  <c r="C1144" i="8" s="1"/>
  <c r="C139" i="7" a="1"/>
  <c r="C139" i="7" s="1"/>
  <c r="C142" i="8" s="1"/>
  <c r="C477" i="8" s="1"/>
  <c r="C812" i="8" s="1"/>
  <c r="C1147" i="8" s="1"/>
  <c r="C142" i="7" a="1"/>
  <c r="C142" i="7" s="1"/>
  <c r="C145" i="8" s="1"/>
  <c r="C480" i="8" s="1"/>
  <c r="C815" i="8" s="1"/>
  <c r="C1150" i="8" s="1"/>
  <c r="C145" i="7" a="1"/>
  <c r="C145" i="7" s="1"/>
  <c r="C148" i="8" s="1"/>
  <c r="C483" i="8" s="1"/>
  <c r="C818" i="8" s="1"/>
  <c r="C1153" i="8" s="1"/>
  <c r="C148" i="7" a="1"/>
  <c r="C148" i="7" s="1"/>
  <c r="C151" i="8" s="1"/>
  <c r="C486" i="8" s="1"/>
  <c r="C821" i="8" s="1"/>
  <c r="C1156" i="8" s="1"/>
  <c r="C151" i="7" a="1"/>
  <c r="C151" i="7" s="1"/>
  <c r="C154" i="8" s="1"/>
  <c r="C489" i="8" s="1"/>
  <c r="C824" i="8" s="1"/>
  <c r="C1159" i="8" s="1"/>
  <c r="C154" i="7" a="1"/>
  <c r="C154" i="7" s="1"/>
  <c r="C157" i="8" s="1"/>
  <c r="C492" i="8" s="1"/>
  <c r="C827" i="8" s="1"/>
  <c r="C1162" i="8" s="1"/>
  <c r="C157" i="7" a="1"/>
  <c r="C157" i="7" s="1"/>
  <c r="C160" i="8" s="1"/>
  <c r="C495" i="8" s="1"/>
  <c r="C830" i="8" s="1"/>
  <c r="C1165" i="8" s="1"/>
  <c r="C160" i="7" a="1"/>
  <c r="C160" i="7" s="1"/>
  <c r="C163" i="8" s="1"/>
  <c r="C498" i="8" s="1"/>
  <c r="C833" i="8" s="1"/>
  <c r="C1168" i="8" s="1"/>
  <c r="C163" i="7" a="1"/>
  <c r="C163" i="7" s="1"/>
  <c r="C166" i="8" s="1"/>
  <c r="C501" i="8" s="1"/>
  <c r="C836" i="8" s="1"/>
  <c r="C1171" i="8" s="1"/>
  <c r="C166" i="7" a="1"/>
  <c r="C166" i="7" s="1"/>
  <c r="C169" i="8" s="1"/>
  <c r="C504" i="8" s="1"/>
  <c r="C839" i="8" s="1"/>
  <c r="C1174" i="8" s="1"/>
  <c r="C169" i="7" a="1"/>
  <c r="C169" i="7" s="1"/>
  <c r="C172" i="8" s="1"/>
  <c r="C507" i="8" s="1"/>
  <c r="C842" i="8" s="1"/>
  <c r="C1177" i="8" s="1"/>
  <c r="C172" i="7" a="1"/>
  <c r="C172" i="7" s="1"/>
  <c r="C175" i="8" s="1"/>
  <c r="C510" i="8" s="1"/>
  <c r="C845" i="8" s="1"/>
  <c r="C1180" i="8" s="1"/>
  <c r="C175" i="7" a="1"/>
  <c r="C175" i="7" s="1"/>
  <c r="C178" i="8" s="1"/>
  <c r="C513" i="8" s="1"/>
  <c r="C848" i="8" s="1"/>
  <c r="C1183" i="8" s="1"/>
  <c r="C178" i="7" a="1"/>
  <c r="C178" i="7" s="1"/>
  <c r="C181" i="8" s="1"/>
  <c r="C516" i="8" s="1"/>
  <c r="C851" i="8" s="1"/>
  <c r="C1186" i="8" s="1"/>
  <c r="C181" i="7" a="1"/>
  <c r="C181" i="7" s="1"/>
  <c r="C184" i="8" s="1"/>
  <c r="C519" i="8" s="1"/>
  <c r="C854" i="8" s="1"/>
  <c r="C1189" i="8" s="1"/>
  <c r="C184" i="7" a="1"/>
  <c r="C184" i="7" s="1"/>
  <c r="C187" i="8" s="1"/>
  <c r="C522" i="8" s="1"/>
  <c r="C857" i="8" s="1"/>
  <c r="C1192" i="8" s="1"/>
  <c r="C187" i="7" a="1"/>
  <c r="C187" i="7" s="1"/>
  <c r="C190" i="8" s="1"/>
  <c r="C525" i="8" s="1"/>
  <c r="C860" i="8" s="1"/>
  <c r="C1195" i="8" s="1"/>
  <c r="C190" i="7" a="1"/>
  <c r="C190" i="7" s="1"/>
  <c r="C193" i="8" s="1"/>
  <c r="C528" i="8" s="1"/>
  <c r="C863" i="8" s="1"/>
  <c r="C1198" i="8" s="1"/>
  <c r="C193" i="7" a="1"/>
  <c r="C193" i="7" s="1"/>
  <c r="C196" i="8" s="1"/>
  <c r="C531" i="8" s="1"/>
  <c r="C866" i="8" s="1"/>
  <c r="C1201" i="8" s="1"/>
  <c r="C196" i="7" a="1"/>
  <c r="C196" i="7" s="1"/>
  <c r="C199" i="8" s="1"/>
  <c r="C534" i="8" s="1"/>
  <c r="C869" i="8" s="1"/>
  <c r="C1204" i="8" s="1"/>
  <c r="C199" i="7" a="1"/>
  <c r="C199" i="7" s="1"/>
  <c r="C202" i="8" s="1"/>
  <c r="C537" i="8" s="1"/>
  <c r="C872" i="8" s="1"/>
  <c r="C1207" i="8" s="1"/>
  <c r="C202" i="7" a="1"/>
  <c r="C202" i="7" s="1"/>
  <c r="C205" i="8" s="1"/>
  <c r="C540" i="8" s="1"/>
  <c r="C875" i="8" s="1"/>
  <c r="C1210" i="8" s="1"/>
  <c r="C205" i="7" a="1"/>
  <c r="C205" i="7" s="1"/>
  <c r="C208" i="8" s="1"/>
  <c r="C543" i="8" s="1"/>
  <c r="C878" i="8" s="1"/>
  <c r="C1213" i="8" s="1"/>
  <c r="C208" i="7" a="1"/>
  <c r="C208" i="7" s="1"/>
  <c r="C211" i="8" s="1"/>
  <c r="C546" i="8" s="1"/>
  <c r="C881" i="8" s="1"/>
  <c r="C1216" i="8" s="1"/>
  <c r="C211" i="7" a="1"/>
  <c r="C211" i="7" s="1"/>
  <c r="C214" i="8" s="1"/>
  <c r="C549" i="8" s="1"/>
  <c r="C884" i="8" s="1"/>
  <c r="C1219" i="8" s="1"/>
  <c r="C214" i="7" a="1"/>
  <c r="C214" i="7" s="1"/>
  <c r="C217" i="8" s="1"/>
  <c r="C552" i="8" s="1"/>
  <c r="C887" i="8" s="1"/>
  <c r="C1222" i="8" s="1"/>
  <c r="C217" i="7" a="1"/>
  <c r="C217" i="7" s="1"/>
  <c r="C220" i="8" s="1"/>
  <c r="C555" i="8" s="1"/>
  <c r="C890" i="8" s="1"/>
  <c r="C1225" i="8" s="1"/>
  <c r="C220" i="7" a="1"/>
  <c r="C220" i="7" s="1"/>
  <c r="C223" i="8" s="1"/>
  <c r="C558" i="8" s="1"/>
  <c r="C893" i="8" s="1"/>
  <c r="C1228" i="8" s="1"/>
  <c r="C223" i="7" a="1"/>
  <c r="C223" i="7" s="1"/>
  <c r="C226" i="8" s="1"/>
  <c r="C561" i="8" s="1"/>
  <c r="C896" i="8" s="1"/>
  <c r="C1231" i="8" s="1"/>
  <c r="C226" i="7" a="1"/>
  <c r="C226" i="7" s="1"/>
  <c r="C229" i="8" s="1"/>
  <c r="C564" i="8" s="1"/>
  <c r="C899" i="8" s="1"/>
  <c r="C1234" i="8" s="1"/>
  <c r="C229" i="7" a="1"/>
  <c r="C229" i="7" s="1"/>
  <c r="C232" i="8" s="1"/>
  <c r="C567" i="8" s="1"/>
  <c r="C902" i="8" s="1"/>
  <c r="C1237" i="8" s="1"/>
  <c r="C232" i="7" a="1"/>
  <c r="C232" i="7" s="1"/>
  <c r="C235" i="8" s="1"/>
  <c r="C570" i="8" s="1"/>
  <c r="C905" i="8" s="1"/>
  <c r="C1240" i="8" s="1"/>
  <c r="C235" i="7" a="1"/>
  <c r="C235" i="7" s="1"/>
  <c r="C238" i="8" s="1"/>
  <c r="C573" i="8" s="1"/>
  <c r="C908" i="8" s="1"/>
  <c r="C1243" i="8" s="1"/>
  <c r="C238" i="7" a="1"/>
  <c r="C238" i="7" s="1"/>
  <c r="C241" i="8" s="1"/>
  <c r="C576" i="8" s="1"/>
  <c r="C911" i="8" s="1"/>
  <c r="C1246" i="8" s="1"/>
  <c r="C241" i="7" a="1"/>
  <c r="C241" i="7" s="1"/>
  <c r="C244" i="8" s="1"/>
  <c r="C579" i="8" s="1"/>
  <c r="C914" i="8" s="1"/>
  <c r="C1249" i="8" s="1"/>
  <c r="C244" i="7" a="1"/>
  <c r="C244" i="7" s="1"/>
  <c r="C247" i="8" s="1"/>
  <c r="C582" i="8" s="1"/>
  <c r="C917" i="8" s="1"/>
  <c r="C1252" i="8" s="1"/>
  <c r="C247" i="7" a="1"/>
  <c r="C247" i="7" s="1"/>
  <c r="C250" i="8" s="1"/>
  <c r="C585" i="8" s="1"/>
  <c r="C920" i="8" s="1"/>
  <c r="C1255" i="8" s="1"/>
  <c r="C250" i="7" a="1"/>
  <c r="C250" i="7" s="1"/>
  <c r="C253" i="8" s="1"/>
  <c r="C588" i="8" s="1"/>
  <c r="C923" i="8" s="1"/>
  <c r="C1258" i="8" s="1"/>
  <c r="C253" i="7" a="1"/>
  <c r="C253" i="7" s="1"/>
  <c r="C256" i="8" s="1"/>
  <c r="C591" i="8" s="1"/>
  <c r="C926" i="8" s="1"/>
  <c r="C1261" i="8" s="1"/>
  <c r="C256" i="7" a="1"/>
  <c r="C256" i="7" s="1"/>
  <c r="C259" i="8" s="1"/>
  <c r="C594" i="8" s="1"/>
  <c r="C929" i="8" s="1"/>
  <c r="C1264" i="8" s="1"/>
  <c r="C259" i="7" a="1"/>
  <c r="C259" i="7" s="1"/>
  <c r="C262" i="8" s="1"/>
  <c r="C597" i="8" s="1"/>
  <c r="C932" i="8" s="1"/>
  <c r="C1267" i="8" s="1"/>
  <c r="C262" i="7" a="1"/>
  <c r="C262" i="7" s="1"/>
  <c r="C265" i="8" s="1"/>
  <c r="C600" i="8" s="1"/>
  <c r="C935" i="8" s="1"/>
  <c r="C1270" i="8" s="1"/>
  <c r="C265" i="7" a="1"/>
  <c r="C265" i="7" s="1"/>
  <c r="C268" i="8" s="1"/>
  <c r="C603" i="8" s="1"/>
  <c r="C938" i="8" s="1"/>
  <c r="C1273" i="8" s="1"/>
  <c r="C268" i="7" a="1"/>
  <c r="C268" i="7" s="1"/>
  <c r="C271" i="8" s="1"/>
  <c r="C606" i="8" s="1"/>
  <c r="C941" i="8" s="1"/>
  <c r="C1276" i="8" s="1"/>
  <c r="C271" i="7" a="1"/>
  <c r="C271" i="7" s="1"/>
  <c r="C274" i="8" s="1"/>
  <c r="C609" i="8" s="1"/>
  <c r="C944" i="8" s="1"/>
  <c r="C1279" i="8" s="1"/>
  <c r="C274" i="7" a="1"/>
  <c r="C274" i="7" s="1"/>
  <c r="C277" i="8" s="1"/>
  <c r="C612" i="8" s="1"/>
  <c r="C947" i="8" s="1"/>
  <c r="C1282" i="8" s="1"/>
  <c r="C277" i="7" a="1"/>
  <c r="C277" i="7" s="1"/>
  <c r="C280" i="8" s="1"/>
  <c r="C615" i="8" s="1"/>
  <c r="C950" i="8" s="1"/>
  <c r="C1285" i="8" s="1"/>
  <c r="C280" i="7" a="1"/>
  <c r="C280" i="7" s="1"/>
  <c r="C283" i="8" s="1"/>
  <c r="C618" i="8" s="1"/>
  <c r="C953" i="8" s="1"/>
  <c r="C1288" i="8" s="1"/>
  <c r="C283" i="7" a="1"/>
  <c r="C283" i="7" s="1"/>
  <c r="C286" i="8" s="1"/>
  <c r="C621" i="8" s="1"/>
  <c r="C956" i="8" s="1"/>
  <c r="C1291" i="8" s="1"/>
  <c r="C286" i="7" a="1"/>
  <c r="C286" i="7" s="1"/>
  <c r="C289" i="8" s="1"/>
  <c r="C624" i="8" s="1"/>
  <c r="C959" i="8" s="1"/>
  <c r="C1294" i="8" s="1"/>
  <c r="C289" i="7" a="1"/>
  <c r="C289" i="7" s="1"/>
  <c r="C292" i="8" s="1"/>
  <c r="C627" i="8" s="1"/>
  <c r="C962" i="8" s="1"/>
  <c r="C1297" i="8" s="1"/>
  <c r="C292" i="7" a="1"/>
  <c r="C292" i="7" s="1"/>
  <c r="C295" i="8" s="1"/>
  <c r="C630" i="8" s="1"/>
  <c r="C965" i="8" s="1"/>
  <c r="C1300" i="8" s="1"/>
  <c r="C295" i="7" a="1"/>
  <c r="C295" i="7" s="1"/>
  <c r="C298" i="8" s="1"/>
  <c r="C633" i="8" s="1"/>
  <c r="C968" i="8" s="1"/>
  <c r="C1303" i="8" s="1"/>
  <c r="C298" i="7" a="1"/>
  <c r="C298" i="7" s="1"/>
  <c r="C301" i="8" s="1"/>
  <c r="C636" i="8" s="1"/>
  <c r="C971" i="8" s="1"/>
  <c r="C1306" i="8" s="1"/>
  <c r="C301" i="7" a="1"/>
  <c r="C301" i="7" s="1"/>
  <c r="C304" i="8" s="1"/>
  <c r="C639" i="8" s="1"/>
  <c r="C974" i="8" s="1"/>
  <c r="C1309" i="8" s="1"/>
  <c r="C304" i="7" a="1"/>
  <c r="C304" i="7" s="1"/>
  <c r="C307" i="8" s="1"/>
  <c r="C642" i="8" s="1"/>
  <c r="C977" i="8" s="1"/>
  <c r="C1312" i="8" s="1"/>
  <c r="C307" i="7" a="1"/>
  <c r="C307" i="7" s="1"/>
  <c r="C310" i="8" s="1"/>
  <c r="C645" i="8" s="1"/>
  <c r="C980" i="8" s="1"/>
  <c r="C1315" i="8" s="1"/>
  <c r="C310" i="7" a="1"/>
  <c r="C310" i="7" s="1"/>
  <c r="C313" i="8" s="1"/>
  <c r="C648" i="8" s="1"/>
  <c r="C983" i="8" s="1"/>
  <c r="C1318" i="8" s="1"/>
  <c r="C313" i="7" a="1"/>
  <c r="C313" i="7" s="1"/>
  <c r="C316" i="8" s="1"/>
  <c r="C651" i="8" s="1"/>
  <c r="C986" i="8" s="1"/>
  <c r="C1321" i="8" s="1"/>
  <c r="C316" i="7" a="1"/>
  <c r="C316" i="7" s="1"/>
  <c r="C319" i="8" s="1"/>
  <c r="C654" i="8" s="1"/>
  <c r="C989" i="8" s="1"/>
  <c r="C1324" i="8" s="1"/>
  <c r="C319" i="7" a="1"/>
  <c r="C319" i="7" s="1"/>
  <c r="C322" i="8" s="1"/>
  <c r="C657" i="8" s="1"/>
  <c r="C992" i="8" s="1"/>
  <c r="C1327" i="8" s="1"/>
  <c r="C322" i="7" a="1"/>
  <c r="C322" i="7" s="1"/>
  <c r="C325" i="8" s="1"/>
  <c r="C660" i="8" s="1"/>
  <c r="C995" i="8" s="1"/>
  <c r="C1330" i="8" s="1"/>
  <c r="C325" i="7" a="1"/>
  <c r="C325" i="7" s="1"/>
  <c r="C328" i="8" s="1"/>
  <c r="C663" i="8" s="1"/>
  <c r="C998" i="8" s="1"/>
  <c r="C1333" i="8" s="1"/>
  <c r="C328" i="7" a="1"/>
  <c r="C328" i="7" s="1"/>
  <c r="C331" i="8" s="1"/>
  <c r="C666" i="8" s="1"/>
  <c r="C1001" i="8" s="1"/>
  <c r="C1336" i="8" s="1"/>
  <c r="C331" i="7" a="1"/>
  <c r="C331" i="7" s="1"/>
  <c r="C334" i="8" s="1"/>
  <c r="C669" i="8" s="1"/>
  <c r="C1004" i="8" s="1"/>
  <c r="C1339" i="8" s="1"/>
  <c r="C334" i="7" a="1"/>
  <c r="C334" i="7" s="1"/>
  <c r="C337" i="8" s="1"/>
  <c r="C672" i="8" s="1"/>
  <c r="C1007" i="8" s="1"/>
  <c r="C1342" i="8" s="1"/>
  <c r="C337" i="7" a="1"/>
  <c r="C337" i="7" s="1"/>
  <c r="C340" i="8" s="1"/>
  <c r="C675" i="8" s="1"/>
  <c r="C1010" i="8" s="1"/>
  <c r="C1345" i="8" s="1"/>
  <c r="C340" i="7" a="1"/>
  <c r="C340" i="7" s="1"/>
  <c r="C343" i="8" s="1"/>
  <c r="C678" i="8" s="1"/>
  <c r="C1013" i="8" s="1"/>
  <c r="C1348" i="8" s="1"/>
  <c r="C343" i="7" a="1"/>
  <c r="C343" i="7" s="1"/>
  <c r="C346" i="8" s="1"/>
  <c r="C681" i="8" s="1"/>
  <c r="C1016" i="8" s="1"/>
  <c r="C1351" i="8" s="1"/>
  <c r="C346" i="7" a="1"/>
  <c r="C346" i="7" s="1"/>
  <c r="C349" i="8" s="1"/>
  <c r="C684" i="8" s="1"/>
  <c r="C1019" i="8" s="1"/>
  <c r="C1354" i="8" s="1"/>
  <c r="C349" i="7" a="1"/>
  <c r="C349" i="7" s="1"/>
  <c r="C352" i="8" s="1"/>
  <c r="C687" i="8" s="1"/>
  <c r="C1022" i="8" s="1"/>
  <c r="C1357" i="8" s="1"/>
  <c r="C352" i="7" a="1"/>
  <c r="C352" i="7" s="1"/>
  <c r="C355" i="8" s="1"/>
  <c r="C690" i="8" s="1"/>
  <c r="C1025" i="8" s="1"/>
  <c r="C1360" i="8" s="1"/>
  <c r="M74" i="7" a="1"/>
  <c r="M74" i="7" s="1"/>
  <c r="N74" i="7" a="1"/>
  <c r="N74" i="7" s="1"/>
  <c r="N77" i="7" a="1"/>
  <c r="N77" i="7" s="1"/>
  <c r="M77" i="7" a="1"/>
  <c r="M77" i="7" s="1"/>
  <c r="N80" i="7" a="1"/>
  <c r="N80" i="7" s="1"/>
  <c r="M80" i="7" a="1"/>
  <c r="M80" i="7" s="1"/>
  <c r="N83" i="7" a="1"/>
  <c r="N83" i="7" s="1"/>
  <c r="M83" i="7" a="1"/>
  <c r="M83" i="7" s="1"/>
  <c r="N86" i="7" a="1"/>
  <c r="N86" i="7" s="1"/>
  <c r="M86" i="7" a="1"/>
  <c r="M86" i="7" s="1"/>
  <c r="M89" i="7" a="1"/>
  <c r="M89" i="7" s="1"/>
  <c r="N89" i="7" a="1"/>
  <c r="N89" i="7" s="1"/>
  <c r="N92" i="7" a="1"/>
  <c r="N92" i="7" s="1"/>
  <c r="M92" i="7" a="1"/>
  <c r="M92" i="7" s="1"/>
  <c r="M95" i="7" a="1"/>
  <c r="M95" i="7" s="1"/>
  <c r="N95" i="7" a="1"/>
  <c r="N95" i="7" s="1"/>
  <c r="N98" i="7" a="1"/>
  <c r="N98" i="7" s="1"/>
  <c r="M98" i="7" a="1"/>
  <c r="M98" i="7" s="1"/>
  <c r="M101" i="7" a="1"/>
  <c r="M101" i="7" s="1"/>
  <c r="N101" i="7" a="1"/>
  <c r="N101" i="7" s="1"/>
  <c r="M104" i="7" a="1"/>
  <c r="M104" i="7" s="1"/>
  <c r="N104" i="7" a="1"/>
  <c r="N104" i="7" s="1"/>
  <c r="N107" i="7" a="1"/>
  <c r="N107" i="7" s="1"/>
  <c r="M107" i="7" a="1"/>
  <c r="M107" i="7" s="1"/>
  <c r="N110" i="7" a="1"/>
  <c r="N110" i="7" s="1"/>
  <c r="M110" i="7" a="1"/>
  <c r="M110" i="7" s="1"/>
  <c r="N113" i="7" a="1"/>
  <c r="N113" i="7" s="1"/>
  <c r="M113" i="7" a="1"/>
  <c r="M113" i="7" s="1"/>
  <c r="N116" i="7" a="1"/>
  <c r="N116" i="7" s="1"/>
  <c r="M116" i="7" a="1"/>
  <c r="M116" i="7" s="1"/>
  <c r="M119" i="7" a="1"/>
  <c r="M119" i="7" s="1"/>
  <c r="N119" i="7" a="1"/>
  <c r="N119" i="7" s="1"/>
  <c r="M122" i="7" a="1"/>
  <c r="M122" i="7" s="1"/>
  <c r="N122" i="7" a="1"/>
  <c r="N122" i="7" s="1"/>
  <c r="M125" i="7" a="1"/>
  <c r="M125" i="7" s="1"/>
  <c r="N125" i="7" a="1"/>
  <c r="N125" i="7" s="1"/>
  <c r="M128" i="7" a="1"/>
  <c r="M128" i="7" s="1"/>
  <c r="N128" i="7" a="1"/>
  <c r="N128" i="7" s="1"/>
  <c r="M131" i="7" a="1"/>
  <c r="M131" i="7" s="1"/>
  <c r="N131" i="7" a="1"/>
  <c r="N131" i="7" s="1"/>
  <c r="M134" i="7" a="1"/>
  <c r="M134" i="7" s="1"/>
  <c r="N134" i="7" a="1"/>
  <c r="N134" i="7" s="1"/>
  <c r="N137" i="7" a="1"/>
  <c r="N137" i="7" s="1"/>
  <c r="M137" i="7" a="1"/>
  <c r="M137" i="7" s="1"/>
  <c r="M140" i="7" a="1"/>
  <c r="M140" i="7" s="1"/>
  <c r="N140" i="7" a="1"/>
  <c r="N140" i="7" s="1"/>
  <c r="N143" i="7" a="1"/>
  <c r="N143" i="7" s="1"/>
  <c r="M143" i="7" a="1"/>
  <c r="M143" i="7" s="1"/>
  <c r="N146" i="7" a="1"/>
  <c r="N146" i="7" s="1"/>
  <c r="M146" i="7" a="1"/>
  <c r="M146" i="7" s="1"/>
  <c r="M149" i="7" a="1"/>
  <c r="M149" i="7" s="1"/>
  <c r="N149" i="7" a="1"/>
  <c r="N149" i="7" s="1"/>
  <c r="N152" i="7" a="1"/>
  <c r="N152" i="7" s="1"/>
  <c r="M152" i="7" a="1"/>
  <c r="M152" i="7" s="1"/>
  <c r="M155" i="7" a="1"/>
  <c r="M155" i="7" s="1"/>
  <c r="N155" i="7" a="1"/>
  <c r="N155" i="7" s="1"/>
  <c r="N158" i="7" a="1"/>
  <c r="N158" i="7" s="1"/>
  <c r="M158" i="7" a="1"/>
  <c r="M158" i="7" s="1"/>
  <c r="M161" i="7" a="1"/>
  <c r="M161" i="7" s="1"/>
  <c r="N161" i="7" a="1"/>
  <c r="N161" i="7" s="1"/>
  <c r="N164" i="7" a="1"/>
  <c r="N164" i="7" s="1"/>
  <c r="M164" i="7" a="1"/>
  <c r="M164" i="7" s="1"/>
  <c r="N167" i="7" a="1"/>
  <c r="N167" i="7" s="1"/>
  <c r="M167" i="7" a="1"/>
  <c r="M167" i="7" s="1"/>
  <c r="M170" i="7" a="1"/>
  <c r="M170" i="7" s="1"/>
  <c r="N170" i="7" a="1"/>
  <c r="N170" i="7" s="1"/>
  <c r="M173" i="7" a="1"/>
  <c r="M173" i="7" s="1"/>
  <c r="N173" i="7" a="1"/>
  <c r="N173" i="7" s="1"/>
  <c r="N176" i="7" a="1"/>
  <c r="N176" i="7" s="1"/>
  <c r="M176" i="7" a="1"/>
  <c r="M176" i="7" s="1"/>
  <c r="N179" i="7" a="1"/>
  <c r="N179" i="7" s="1"/>
  <c r="M179" i="7" a="1"/>
  <c r="M179" i="7" s="1"/>
  <c r="N182" i="7" a="1"/>
  <c r="N182" i="7" s="1"/>
  <c r="M182" i="7" a="1"/>
  <c r="M182" i="7" s="1"/>
  <c r="M185" i="7" a="1"/>
  <c r="M185" i="7" s="1"/>
  <c r="N185" i="7" a="1"/>
  <c r="N185" i="7" s="1"/>
  <c r="N188" i="7" a="1"/>
  <c r="N188" i="7" s="1"/>
  <c r="M188" i="7" a="1"/>
  <c r="M188" i="7" s="1"/>
  <c r="M191" i="7" a="1"/>
  <c r="M191" i="7" s="1"/>
  <c r="N191" i="7" a="1"/>
  <c r="N191" i="7" s="1"/>
  <c r="M194" i="7" a="1"/>
  <c r="M194" i="7" s="1"/>
  <c r="N194" i="7" a="1"/>
  <c r="N194" i="7" s="1"/>
  <c r="N197" i="7" a="1"/>
  <c r="N197" i="7" s="1"/>
  <c r="M197" i="7" a="1"/>
  <c r="M197" i="7" s="1"/>
  <c r="M200" i="7" a="1"/>
  <c r="M200" i="7" s="1"/>
  <c r="N200" i="7" a="1"/>
  <c r="N200" i="7" s="1"/>
  <c r="N203" i="7" a="1"/>
  <c r="N203" i="7" s="1"/>
  <c r="M203" i="7" a="1"/>
  <c r="M203" i="7" s="1"/>
  <c r="N206" i="7" a="1"/>
  <c r="N206" i="7" s="1"/>
  <c r="M206" i="7" a="1"/>
  <c r="M206" i="7" s="1"/>
  <c r="N209" i="7" a="1"/>
  <c r="N209" i="7" s="1"/>
  <c r="M209" i="7" a="1"/>
  <c r="M209" i="7" s="1"/>
  <c r="N212" i="7" a="1"/>
  <c r="N212" i="7" s="1"/>
  <c r="M212" i="7" a="1"/>
  <c r="M212" i="7" s="1"/>
  <c r="M215" i="7" a="1"/>
  <c r="M215" i="7" s="1"/>
  <c r="N215" i="7" a="1"/>
  <c r="N215" i="7" s="1"/>
  <c r="N218" i="7" a="1"/>
  <c r="N218" i="7" s="1"/>
  <c r="M218" i="7" a="1"/>
  <c r="M218" i="7" s="1"/>
  <c r="M221" i="7" a="1"/>
  <c r="M221" i="7" s="1"/>
  <c r="N221" i="7" a="1"/>
  <c r="N221" i="7" s="1"/>
  <c r="M224" i="7" a="1"/>
  <c r="M224" i="7" s="1"/>
  <c r="N224" i="7" a="1"/>
  <c r="N224" i="7" s="1"/>
  <c r="N227" i="7" a="1"/>
  <c r="N227" i="7" s="1"/>
  <c r="M227" i="7" a="1"/>
  <c r="M227" i="7" s="1"/>
  <c r="N230" i="7" a="1"/>
  <c r="N230" i="7" s="1"/>
  <c r="M230" i="7" a="1"/>
  <c r="M230" i="7" s="1"/>
  <c r="N233" i="7" a="1"/>
  <c r="N233" i="7" s="1"/>
  <c r="M233" i="7" a="1"/>
  <c r="M233" i="7" s="1"/>
  <c r="N236" i="7" a="1"/>
  <c r="N236" i="7" s="1"/>
  <c r="M236" i="7" a="1"/>
  <c r="M236" i="7" s="1"/>
  <c r="N239" i="7" a="1"/>
  <c r="N239" i="7" s="1"/>
  <c r="M239" i="7" a="1"/>
  <c r="M239" i="7" s="1"/>
  <c r="N242" i="7" a="1"/>
  <c r="N242" i="7" s="1"/>
  <c r="M242" i="7" a="1"/>
  <c r="M242" i="7" s="1"/>
  <c r="M245" i="7" a="1"/>
  <c r="M245" i="7" s="1"/>
  <c r="N245" i="7" a="1"/>
  <c r="N245" i="7" s="1"/>
  <c r="N248" i="7" a="1"/>
  <c r="N248" i="7" s="1"/>
  <c r="M248" i="7" a="1"/>
  <c r="M248" i="7" s="1"/>
  <c r="M251" i="7" a="1"/>
  <c r="M251" i="7" s="1"/>
  <c r="N251" i="7" a="1"/>
  <c r="N251" i="7" s="1"/>
  <c r="M254" i="7" a="1"/>
  <c r="M254" i="7" s="1"/>
  <c r="N254" i="7" a="1"/>
  <c r="N254" i="7" s="1"/>
  <c r="N257" i="7" a="1"/>
  <c r="N257" i="7" s="1"/>
  <c r="M257" i="7" a="1"/>
  <c r="M257" i="7" s="1"/>
  <c r="N260" i="7" a="1"/>
  <c r="N260" i="7" s="1"/>
  <c r="M260" i="7" a="1"/>
  <c r="M260" i="7" s="1"/>
  <c r="N263" i="7" a="1"/>
  <c r="N263" i="7" s="1"/>
  <c r="M263" i="7" a="1"/>
  <c r="M263" i="7" s="1"/>
  <c r="N266" i="7" a="1"/>
  <c r="N266" i="7" s="1"/>
  <c r="M266" i="7" a="1"/>
  <c r="M266" i="7" s="1"/>
  <c r="N269" i="7" a="1"/>
  <c r="N269" i="7" s="1"/>
  <c r="M269" i="7" a="1"/>
  <c r="M269" i="7" s="1"/>
  <c r="N272" i="7" a="1"/>
  <c r="N272" i="7" s="1"/>
  <c r="M272" i="7" a="1"/>
  <c r="M272" i="7" s="1"/>
  <c r="M275" i="7" a="1"/>
  <c r="M275" i="7" s="1"/>
  <c r="N275" i="7" a="1"/>
  <c r="N275" i="7" s="1"/>
  <c r="N278" i="7" a="1"/>
  <c r="N278" i="7" s="1"/>
  <c r="M278" i="7" a="1"/>
  <c r="M278" i="7" s="1"/>
  <c r="M281" i="7" a="1"/>
  <c r="M281" i="7" s="1"/>
  <c r="N281" i="7" a="1"/>
  <c r="N281" i="7" s="1"/>
  <c r="M284" i="7" a="1"/>
  <c r="M284" i="7" s="1"/>
  <c r="N284" i="7" a="1"/>
  <c r="N284" i="7" s="1"/>
  <c r="N287" i="7" a="1"/>
  <c r="N287" i="7" s="1"/>
  <c r="M287" i="7" a="1"/>
  <c r="M287" i="7" s="1"/>
  <c r="M290" i="7" a="1"/>
  <c r="M290" i="7" s="1"/>
  <c r="N290" i="7" a="1"/>
  <c r="N290" i="7" s="1"/>
  <c r="N293" i="7" a="1"/>
  <c r="N293" i="7" s="1"/>
  <c r="M293" i="7" a="1"/>
  <c r="M293" i="7" s="1"/>
  <c r="N296" i="7" a="1"/>
  <c r="N296" i="7" s="1"/>
  <c r="M296" i="7" a="1"/>
  <c r="M296" i="7" s="1"/>
  <c r="M299" i="7" a="1"/>
  <c r="M299" i="7" s="1"/>
  <c r="N299" i="7" a="1"/>
  <c r="N299" i="7" s="1"/>
  <c r="N302" i="7" a="1"/>
  <c r="N302" i="7" s="1"/>
  <c r="M302" i="7" a="1"/>
  <c r="M302" i="7" s="1"/>
  <c r="M305" i="7" a="1"/>
  <c r="M305" i="7" s="1"/>
  <c r="N305" i="7" a="1"/>
  <c r="N305" i="7" s="1"/>
  <c r="M308" i="7" a="1"/>
  <c r="M308" i="7" s="1"/>
  <c r="N308" i="7" a="1"/>
  <c r="N308" i="7" s="1"/>
  <c r="M311" i="7" a="1"/>
  <c r="M311" i="7" s="1"/>
  <c r="N311" i="7" a="1"/>
  <c r="N311" i="7" s="1"/>
  <c r="M314" i="7" a="1"/>
  <c r="M314" i="7" s="1"/>
  <c r="N314" i="7" a="1"/>
  <c r="N314" i="7" s="1"/>
  <c r="N317" i="7" a="1"/>
  <c r="N317" i="7" s="1"/>
  <c r="M317" i="7" a="1"/>
  <c r="M317" i="7" s="1"/>
  <c r="N320" i="7" a="1"/>
  <c r="N320" i="7" s="1"/>
  <c r="M320" i="7" a="1"/>
  <c r="M320" i="7" s="1"/>
  <c r="N323" i="7" a="1"/>
  <c r="N323" i="7" s="1"/>
  <c r="M323" i="7" a="1"/>
  <c r="M323" i="7" s="1"/>
  <c r="N326" i="7" a="1"/>
  <c r="N326" i="7" s="1"/>
  <c r="M326" i="7" a="1"/>
  <c r="M326" i="7" s="1"/>
  <c r="N329" i="7" a="1"/>
  <c r="N329" i="7" s="1"/>
  <c r="M329" i="7" a="1"/>
  <c r="M329" i="7" s="1"/>
  <c r="N332" i="7" a="1"/>
  <c r="N332" i="7" s="1"/>
  <c r="M332" i="7" a="1"/>
  <c r="M332" i="7" s="1"/>
  <c r="M335" i="7" a="1"/>
  <c r="M335" i="7" s="1"/>
  <c r="N335" i="7" a="1"/>
  <c r="N335" i="7" s="1"/>
  <c r="N338" i="7" a="1"/>
  <c r="N338" i="7" s="1"/>
  <c r="M338" i="7" a="1"/>
  <c r="M338" i="7" s="1"/>
  <c r="M341" i="7" a="1"/>
  <c r="M341" i="7" s="1"/>
  <c r="N341" i="7" a="1"/>
  <c r="N341" i="7" s="1"/>
  <c r="M344" i="7" a="1"/>
  <c r="M344" i="7" s="1"/>
  <c r="N344" i="7" a="1"/>
  <c r="N344" i="7" s="1"/>
  <c r="N347" i="7" a="1"/>
  <c r="N347" i="7" s="1"/>
  <c r="M347" i="7" a="1"/>
  <c r="M347" i="7" s="1"/>
  <c r="N350" i="7" a="1"/>
  <c r="N350" i="7" s="1"/>
  <c r="M350" i="7" a="1"/>
  <c r="M350" i="7" s="1"/>
  <c r="D4" i="9"/>
  <c r="B3" i="17"/>
  <c r="C3" i="17" s="1"/>
  <c r="C236" i="7" l="1"/>
  <c r="AF236" i="7"/>
  <c r="AF237" i="7" s="1" a="1"/>
  <c r="AF237" i="7" s="1"/>
  <c r="AF238" i="7" s="1"/>
  <c r="V236" i="7"/>
  <c r="V237" i="7" s="1" a="1"/>
  <c r="V237" i="7" s="1"/>
  <c r="V238" i="7" s="1"/>
  <c r="AE236" i="7"/>
  <c r="AE237" i="7" s="1" a="1"/>
  <c r="AE237" i="7" s="1"/>
  <c r="AE238" i="7" s="1"/>
  <c r="U236" i="7"/>
  <c r="U237" i="7" s="1" a="1"/>
  <c r="U237" i="7" s="1"/>
  <c r="U238" i="7" s="1"/>
  <c r="AK236" i="7"/>
  <c r="AK237" i="7" s="1" a="1"/>
  <c r="AK237" i="7" s="1"/>
  <c r="AK238" i="7" s="1"/>
  <c r="Y236" i="7"/>
  <c r="Y237" i="7" s="1" a="1"/>
  <c r="Y237" i="7" s="1"/>
  <c r="Y238" i="7" s="1"/>
  <c r="AJ236" i="7"/>
  <c r="AJ237" i="7" s="1" a="1"/>
  <c r="AJ237" i="7" s="1"/>
  <c r="AJ238" i="7" s="1"/>
  <c r="X236" i="7"/>
  <c r="X237" i="7" s="1" a="1"/>
  <c r="X237" i="7" s="1"/>
  <c r="X238" i="7" s="1"/>
  <c r="AH236" i="7"/>
  <c r="AH237" i="7" s="1" a="1"/>
  <c r="AH237" i="7" s="1"/>
  <c r="AH238" i="7" s="1"/>
  <c r="T236" i="7"/>
  <c r="T237" i="7" s="1" a="1"/>
  <c r="T237" i="7" s="1"/>
  <c r="T238" i="7" s="1"/>
  <c r="AD236" i="7"/>
  <c r="AD237" i="7" s="1" a="1"/>
  <c r="AD237" i="7" s="1"/>
  <c r="AD238" i="7" s="1"/>
  <c r="AA236" i="7"/>
  <c r="AA237" i="7" s="1" a="1"/>
  <c r="AA237" i="7" s="1"/>
  <c r="AA238" i="7" s="1"/>
  <c r="AI236" i="7"/>
  <c r="AI237" i="7" s="1" a="1"/>
  <c r="AI237" i="7" s="1"/>
  <c r="AI238" i="7" s="1"/>
  <c r="AG236" i="7"/>
  <c r="AG237" i="7" s="1" a="1"/>
  <c r="AG237" i="7" s="1"/>
  <c r="AG238" i="7" s="1"/>
  <c r="AC236" i="7"/>
  <c r="AC237" i="7" s="1" a="1"/>
  <c r="AC237" i="7" s="1"/>
  <c r="AC238" i="7" s="1"/>
  <c r="AB236" i="7"/>
  <c r="AB237" i="7" s="1" a="1"/>
  <c r="AB237" i="7" s="1"/>
  <c r="AB238" i="7" s="1"/>
  <c r="Z236" i="7"/>
  <c r="Z237" i="7" s="1" a="1"/>
  <c r="Z237" i="7" s="1"/>
  <c r="Z238" i="7" s="1"/>
  <c r="W236" i="7"/>
  <c r="W237" i="7" s="1" a="1"/>
  <c r="W237" i="7" s="1"/>
  <c r="W238" i="7" s="1"/>
  <c r="S236" i="7"/>
  <c r="S237" i="7" s="1" a="1"/>
  <c r="S237" i="7" s="1"/>
  <c r="S238" i="7" s="1"/>
  <c r="R236" i="7" a="1"/>
  <c r="R236" i="7" s="1"/>
  <c r="R237" i="7" s="1" a="1"/>
  <c r="R237" i="7" s="1"/>
  <c r="R238" i="7" s="1"/>
  <c r="C206" i="7"/>
  <c r="AF206" i="7"/>
  <c r="AF207" i="7" s="1" a="1"/>
  <c r="AF207" i="7" s="1"/>
  <c r="AF208" i="7" s="1"/>
  <c r="V206" i="7"/>
  <c r="V207" i="7" s="1" a="1"/>
  <c r="V207" i="7" s="1"/>
  <c r="V208" i="7" s="1"/>
  <c r="AD206" i="7"/>
  <c r="AD207" i="7" s="1" a="1"/>
  <c r="AD207" i="7" s="1"/>
  <c r="AD208" i="7" s="1"/>
  <c r="T206" i="7"/>
  <c r="T207" i="7" s="1" a="1"/>
  <c r="T207" i="7" s="1"/>
  <c r="T208" i="7" s="1"/>
  <c r="AJ206" i="7"/>
  <c r="AJ207" i="7" s="1" a="1"/>
  <c r="AJ207" i="7" s="1"/>
  <c r="AJ208" i="7" s="1"/>
  <c r="X206" i="7"/>
  <c r="X207" i="7" s="1" a="1"/>
  <c r="X207" i="7" s="1"/>
  <c r="X208" i="7" s="1"/>
  <c r="AI206" i="7"/>
  <c r="AI207" i="7" s="1" a="1"/>
  <c r="AI207" i="7" s="1"/>
  <c r="AI208" i="7" s="1"/>
  <c r="W206" i="7"/>
  <c r="W207" i="7" s="1" a="1"/>
  <c r="W207" i="7" s="1"/>
  <c r="W208" i="7" s="1"/>
  <c r="AH206" i="7"/>
  <c r="AH207" i="7" s="1" a="1"/>
  <c r="AH207" i="7" s="1"/>
  <c r="AH208" i="7" s="1"/>
  <c r="U206" i="7"/>
  <c r="U207" i="7" s="1" a="1"/>
  <c r="U207" i="7" s="1"/>
  <c r="U208" i="7" s="1"/>
  <c r="AG206" i="7"/>
  <c r="AG207" i="7" s="1" a="1"/>
  <c r="AG207" i="7" s="1"/>
  <c r="AG208" i="7" s="1"/>
  <c r="S206" i="7"/>
  <c r="S207" i="7" s="1" a="1"/>
  <c r="S207" i="7" s="1"/>
  <c r="S208" i="7" s="1"/>
  <c r="AE206" i="7"/>
  <c r="AE207" i="7" s="1" a="1"/>
  <c r="AE207" i="7" s="1"/>
  <c r="AE208" i="7" s="1"/>
  <c r="AB206" i="7"/>
  <c r="AB207" i="7" s="1" a="1"/>
  <c r="AB207" i="7" s="1"/>
  <c r="AB208" i="7" s="1"/>
  <c r="AK206" i="7"/>
  <c r="AK207" i="7" s="1" a="1"/>
  <c r="AK207" i="7" s="1"/>
  <c r="AK208" i="7" s="1"/>
  <c r="AC206" i="7"/>
  <c r="AC207" i="7" s="1" a="1"/>
  <c r="AC207" i="7" s="1"/>
  <c r="AC208" i="7" s="1"/>
  <c r="AA206" i="7"/>
  <c r="AA207" i="7" s="1" a="1"/>
  <c r="AA207" i="7" s="1"/>
  <c r="AA208" i="7" s="1"/>
  <c r="Z206" i="7"/>
  <c r="Z207" i="7" s="1" a="1"/>
  <c r="Z207" i="7" s="1"/>
  <c r="Z208" i="7" s="1"/>
  <c r="Y206" i="7"/>
  <c r="Y207" i="7" s="1" a="1"/>
  <c r="Y207" i="7" s="1"/>
  <c r="Y208" i="7" s="1"/>
  <c r="R206" i="7" a="1"/>
  <c r="R206" i="7" s="1"/>
  <c r="R207" i="7" s="1" a="1"/>
  <c r="R207" i="7" s="1"/>
  <c r="R208" i="7" s="1"/>
  <c r="C176" i="7"/>
  <c r="AK176" i="7"/>
  <c r="AK177" i="7" s="1" a="1"/>
  <c r="AK177" i="7" s="1"/>
  <c r="AK178" i="7" s="1"/>
  <c r="AA176" i="7"/>
  <c r="AA177" i="7" s="1" a="1"/>
  <c r="AA177" i="7" s="1"/>
  <c r="AA178" i="7" s="1"/>
  <c r="R176" i="7" a="1"/>
  <c r="R176" i="7" s="1"/>
  <c r="R177" i="7" s="1" a="1"/>
  <c r="R177" i="7" s="1"/>
  <c r="R178" i="7" s="1"/>
  <c r="AJ176" i="7"/>
  <c r="AJ177" i="7" s="1" a="1"/>
  <c r="AJ177" i="7" s="1"/>
  <c r="AJ178" i="7" s="1"/>
  <c r="Z176" i="7"/>
  <c r="Z177" i="7" s="1" a="1"/>
  <c r="Z177" i="7" s="1"/>
  <c r="Z178" i="7" s="1"/>
  <c r="AB176" i="7"/>
  <c r="AB177" i="7" s="1" a="1"/>
  <c r="AB177" i="7" s="1"/>
  <c r="AB178" i="7" s="1"/>
  <c r="Y176" i="7"/>
  <c r="Y177" i="7" s="1" a="1"/>
  <c r="Y177" i="7" s="1"/>
  <c r="Y178" i="7" s="1"/>
  <c r="X176" i="7"/>
  <c r="X177" i="7" s="1" a="1"/>
  <c r="X177" i="7" s="1"/>
  <c r="X178" i="7" s="1"/>
  <c r="AI176" i="7"/>
  <c r="AI177" i="7" s="1" a="1"/>
  <c r="AI177" i="7" s="1"/>
  <c r="AI178" i="7" s="1"/>
  <c r="W176" i="7"/>
  <c r="W177" i="7" s="1" a="1"/>
  <c r="W177" i="7" s="1"/>
  <c r="W178" i="7" s="1"/>
  <c r="AH176" i="7"/>
  <c r="AH177" i="7" s="1" a="1"/>
  <c r="AH177" i="7" s="1"/>
  <c r="AH178" i="7" s="1"/>
  <c r="V176" i="7"/>
  <c r="V177" i="7" s="1" a="1"/>
  <c r="V177" i="7" s="1"/>
  <c r="V178" i="7" s="1"/>
  <c r="AG176" i="7"/>
  <c r="AG177" i="7" s="1" a="1"/>
  <c r="AG177" i="7" s="1"/>
  <c r="AG178" i="7" s="1"/>
  <c r="U176" i="7"/>
  <c r="U177" i="7" s="1" a="1"/>
  <c r="U177" i="7" s="1"/>
  <c r="U178" i="7" s="1"/>
  <c r="AF176" i="7"/>
  <c r="AF177" i="7" s="1" a="1"/>
  <c r="AF177" i="7" s="1"/>
  <c r="AF178" i="7" s="1"/>
  <c r="T176" i="7"/>
  <c r="T177" i="7" s="1" a="1"/>
  <c r="T177" i="7" s="1"/>
  <c r="T178" i="7" s="1"/>
  <c r="AE176" i="7"/>
  <c r="AE177" i="7" s="1" a="1"/>
  <c r="AE177" i="7" s="1"/>
  <c r="AE178" i="7" s="1"/>
  <c r="S176" i="7"/>
  <c r="S177" i="7" s="1" a="1"/>
  <c r="S177" i="7" s="1"/>
  <c r="S178" i="7" s="1"/>
  <c r="AD176" i="7"/>
  <c r="AD177" i="7" s="1" a="1"/>
  <c r="AD177" i="7" s="1"/>
  <c r="AD178" i="7" s="1"/>
  <c r="AC176" i="7"/>
  <c r="AC177" i="7" s="1" a="1"/>
  <c r="AC177" i="7" s="1"/>
  <c r="AC178" i="7" s="1"/>
  <c r="C161" i="7"/>
  <c r="AF161" i="7"/>
  <c r="AF162" i="7" s="1" a="1"/>
  <c r="AF162" i="7" s="1"/>
  <c r="AF163" i="7" s="1"/>
  <c r="V161" i="7"/>
  <c r="V162" i="7" s="1" a="1"/>
  <c r="V162" i="7" s="1"/>
  <c r="V163" i="7" s="1"/>
  <c r="AJ161" i="7"/>
  <c r="AJ162" i="7" s="1" a="1"/>
  <c r="AJ162" i="7" s="1"/>
  <c r="AJ163" i="7" s="1"/>
  <c r="Y161" i="7"/>
  <c r="Y162" i="7" s="1" a="1"/>
  <c r="Y162" i="7" s="1"/>
  <c r="Y163" i="7" s="1"/>
  <c r="AI161" i="7"/>
  <c r="AI162" i="7" s="1" a="1"/>
  <c r="AI162" i="7" s="1"/>
  <c r="AI163" i="7" s="1"/>
  <c r="X161" i="7"/>
  <c r="X162" i="7" s="1" a="1"/>
  <c r="X162" i="7" s="1"/>
  <c r="X163" i="7" s="1"/>
  <c r="AH161" i="7"/>
  <c r="AH162" i="7" s="1" a="1"/>
  <c r="AH162" i="7" s="1"/>
  <c r="AH163" i="7" s="1"/>
  <c r="W161" i="7"/>
  <c r="W162" i="7" s="1" a="1"/>
  <c r="W162" i="7" s="1"/>
  <c r="W163" i="7" s="1"/>
  <c r="AG161" i="7"/>
  <c r="AG162" i="7" s="1" a="1"/>
  <c r="AG162" i="7" s="1"/>
  <c r="AG163" i="7" s="1"/>
  <c r="U161" i="7"/>
  <c r="U162" i="7" s="1" a="1"/>
  <c r="U162" i="7" s="1"/>
  <c r="U163" i="7" s="1"/>
  <c r="AD161" i="7"/>
  <c r="AD162" i="7" s="1" a="1"/>
  <c r="AD162" i="7" s="1"/>
  <c r="AD163" i="7" s="1"/>
  <c r="AK161" i="7"/>
  <c r="AK162" i="7" s="1" a="1"/>
  <c r="AK162" i="7" s="1"/>
  <c r="AK163" i="7" s="1"/>
  <c r="AE161" i="7"/>
  <c r="AE162" i="7" s="1" a="1"/>
  <c r="AE162" i="7" s="1"/>
  <c r="AE163" i="7" s="1"/>
  <c r="AC161" i="7"/>
  <c r="AC162" i="7" s="1" a="1"/>
  <c r="AC162" i="7" s="1"/>
  <c r="AC163" i="7" s="1"/>
  <c r="AB161" i="7"/>
  <c r="AB162" i="7" s="1" a="1"/>
  <c r="AB162" i="7" s="1"/>
  <c r="AB163" i="7" s="1"/>
  <c r="AA161" i="7"/>
  <c r="AA162" i="7" s="1" a="1"/>
  <c r="AA162" i="7" s="1"/>
  <c r="AA163" i="7" s="1"/>
  <c r="Z161" i="7"/>
  <c r="Z162" i="7" s="1" a="1"/>
  <c r="Z162" i="7" s="1"/>
  <c r="Z163" i="7" s="1"/>
  <c r="T161" i="7"/>
  <c r="T162" i="7" s="1" a="1"/>
  <c r="T162" i="7" s="1"/>
  <c r="T163" i="7" s="1"/>
  <c r="S161" i="7"/>
  <c r="S162" i="7" s="1" a="1"/>
  <c r="S162" i="7" s="1"/>
  <c r="S163" i="7" s="1"/>
  <c r="R161" i="7" a="1"/>
  <c r="R161" i="7" s="1"/>
  <c r="R162" i="7" s="1" a="1"/>
  <c r="R162" i="7" s="1"/>
  <c r="R163" i="7" s="1"/>
  <c r="C116" i="7"/>
  <c r="AH116" i="7"/>
  <c r="AH117" i="7" s="1" a="1"/>
  <c r="AH117" i="7" s="1"/>
  <c r="AH118" i="7" s="1"/>
  <c r="X116" i="7"/>
  <c r="X117" i="7" s="1" a="1"/>
  <c r="X117" i="7" s="1"/>
  <c r="X118" i="7" s="1"/>
  <c r="AG116" i="7"/>
  <c r="AG117" i="7" s="1" a="1"/>
  <c r="AG117" i="7" s="1"/>
  <c r="AG118" i="7" s="1"/>
  <c r="W116" i="7"/>
  <c r="W117" i="7" s="1" a="1"/>
  <c r="W117" i="7" s="1"/>
  <c r="W118" i="7" s="1"/>
  <c r="AE116" i="7"/>
  <c r="AE117" i="7" s="1" a="1"/>
  <c r="AE117" i="7" s="1"/>
  <c r="AE118" i="7" s="1"/>
  <c r="U116" i="7"/>
  <c r="U117" i="7" s="1" a="1"/>
  <c r="U117" i="7" s="1"/>
  <c r="U118" i="7" s="1"/>
  <c r="Y116" i="7"/>
  <c r="Y117" i="7" s="1" a="1"/>
  <c r="Y117" i="7" s="1"/>
  <c r="Y118" i="7" s="1"/>
  <c r="AK116" i="7"/>
  <c r="AK117" i="7" s="1" a="1"/>
  <c r="AK117" i="7" s="1"/>
  <c r="AK118" i="7" s="1"/>
  <c r="V116" i="7"/>
  <c r="V117" i="7" s="1" a="1"/>
  <c r="V117" i="7" s="1"/>
  <c r="V118" i="7" s="1"/>
  <c r="AJ116" i="7"/>
  <c r="AJ117" i="7" s="1" a="1"/>
  <c r="AJ117" i="7" s="1"/>
  <c r="AJ118" i="7" s="1"/>
  <c r="T116" i="7"/>
  <c r="T117" i="7" s="1" a="1"/>
  <c r="T117" i="7" s="1"/>
  <c r="T118" i="7" s="1"/>
  <c r="AF116" i="7"/>
  <c r="AF117" i="7" s="1" a="1"/>
  <c r="AF117" i="7" s="1"/>
  <c r="AF118" i="7" s="1"/>
  <c r="AC116" i="7"/>
  <c r="AC117" i="7" s="1" a="1"/>
  <c r="AC117" i="7" s="1"/>
  <c r="AC118" i="7" s="1"/>
  <c r="Z116" i="7"/>
  <c r="Z117" i="7" s="1" a="1"/>
  <c r="Z117" i="7" s="1"/>
  <c r="Z118" i="7" s="1"/>
  <c r="S116" i="7"/>
  <c r="S117" i="7" s="1" a="1"/>
  <c r="S117" i="7" s="1"/>
  <c r="S118" i="7" s="1"/>
  <c r="R116" i="7" a="1"/>
  <c r="R116" i="7" s="1"/>
  <c r="R117" i="7" s="1" a="1"/>
  <c r="R117" i="7" s="1"/>
  <c r="R118" i="7" s="1"/>
  <c r="AI116" i="7"/>
  <c r="AI117" i="7" s="1" a="1"/>
  <c r="AI117" i="7" s="1"/>
  <c r="AI118" i="7" s="1"/>
  <c r="AD116" i="7"/>
  <c r="AD117" i="7" s="1" a="1"/>
  <c r="AD117" i="7" s="1"/>
  <c r="AD118" i="7" s="1"/>
  <c r="AB116" i="7"/>
  <c r="AB117" i="7" s="1" a="1"/>
  <c r="AB117" i="7" s="1"/>
  <c r="AB118" i="7" s="1"/>
  <c r="AA116" i="7"/>
  <c r="AA117" i="7" s="1" a="1"/>
  <c r="AA117" i="7" s="1"/>
  <c r="AA118" i="7" s="1"/>
  <c r="C251" i="7"/>
  <c r="AJ251" i="7"/>
  <c r="AJ252" i="7" s="1" a="1"/>
  <c r="AJ252" i="7" s="1"/>
  <c r="AJ253" i="7" s="1"/>
  <c r="Z251" i="7"/>
  <c r="Z252" i="7" s="1" a="1"/>
  <c r="Z252" i="7" s="1"/>
  <c r="Z253" i="7" s="1"/>
  <c r="AA251" i="7"/>
  <c r="AA252" i="7" s="1" a="1"/>
  <c r="AA252" i="7" s="1"/>
  <c r="AA253" i="7" s="1"/>
  <c r="AB251" i="7"/>
  <c r="AB252" i="7" s="1" a="1"/>
  <c r="AB252" i="7" s="1"/>
  <c r="AB253" i="7" s="1"/>
  <c r="X251" i="7"/>
  <c r="X252" i="7" s="1" a="1"/>
  <c r="X252" i="7" s="1"/>
  <c r="X253" i="7" s="1"/>
  <c r="AK251" i="7"/>
  <c r="AK252" i="7" s="1" a="1"/>
  <c r="AK252" i="7" s="1"/>
  <c r="AK253" i="7" s="1"/>
  <c r="W251" i="7"/>
  <c r="W252" i="7" s="1" a="1"/>
  <c r="W252" i="7" s="1"/>
  <c r="W253" i="7" s="1"/>
  <c r="AI251" i="7"/>
  <c r="AI252" i="7" s="1" a="1"/>
  <c r="AI252" i="7" s="1"/>
  <c r="AI253" i="7" s="1"/>
  <c r="V251" i="7"/>
  <c r="V252" i="7" s="1" a="1"/>
  <c r="V252" i="7" s="1"/>
  <c r="V253" i="7" s="1"/>
  <c r="S251" i="7"/>
  <c r="S252" i="7" s="1" a="1"/>
  <c r="S252" i="7" s="1"/>
  <c r="S253" i="7" s="1"/>
  <c r="AH251" i="7"/>
  <c r="AH252" i="7" s="1" a="1"/>
  <c r="AH252" i="7" s="1"/>
  <c r="AH253" i="7" s="1"/>
  <c r="AF251" i="7"/>
  <c r="AF252" i="7" s="1" a="1"/>
  <c r="AF252" i="7" s="1"/>
  <c r="AF253" i="7" s="1"/>
  <c r="AD251" i="7"/>
  <c r="AD252" i="7" s="1" a="1"/>
  <c r="AD252" i="7" s="1"/>
  <c r="AD253" i="7" s="1"/>
  <c r="U251" i="7"/>
  <c r="U252" i="7" s="1" a="1"/>
  <c r="U252" i="7" s="1"/>
  <c r="U253" i="7" s="1"/>
  <c r="AG251" i="7"/>
  <c r="AG252" i="7" s="1" a="1"/>
  <c r="AG252" i="7" s="1"/>
  <c r="AG253" i="7" s="1"/>
  <c r="AE251" i="7"/>
  <c r="AE252" i="7" s="1" a="1"/>
  <c r="AE252" i="7" s="1"/>
  <c r="AE253" i="7" s="1"/>
  <c r="AC251" i="7"/>
  <c r="AC252" i="7" s="1" a="1"/>
  <c r="AC252" i="7" s="1"/>
  <c r="AC253" i="7" s="1"/>
  <c r="Y251" i="7"/>
  <c r="Y252" i="7" s="1" a="1"/>
  <c r="Y252" i="7" s="1"/>
  <c r="Y253" i="7" s="1"/>
  <c r="T251" i="7"/>
  <c r="T252" i="7" s="1" a="1"/>
  <c r="T252" i="7" s="1"/>
  <c r="T253" i="7" s="1"/>
  <c r="R251" i="7" a="1"/>
  <c r="R251" i="7" s="1"/>
  <c r="R252" i="7" s="1" a="1"/>
  <c r="R252" i="7" s="1"/>
  <c r="R253" i="7" s="1"/>
  <c r="C338" i="7"/>
  <c r="AE338" i="7"/>
  <c r="AE339" i="7" s="1" a="1"/>
  <c r="AE339" i="7" s="1"/>
  <c r="AE340" i="7" s="1"/>
  <c r="U338" i="7"/>
  <c r="U339" i="7" s="1" a="1"/>
  <c r="U339" i="7" s="1"/>
  <c r="U340" i="7" s="1"/>
  <c r="AG338" i="7"/>
  <c r="AG339" i="7" s="1" a="1"/>
  <c r="AG339" i="7" s="1"/>
  <c r="AG340" i="7" s="1"/>
  <c r="V338" i="7"/>
  <c r="V339" i="7" s="1" a="1"/>
  <c r="V339" i="7" s="1"/>
  <c r="V340" i="7" s="1"/>
  <c r="AF338" i="7"/>
  <c r="AF339" i="7" s="1" a="1"/>
  <c r="AF339" i="7" s="1"/>
  <c r="AF340" i="7" s="1"/>
  <c r="T338" i="7"/>
  <c r="T339" i="7" s="1" a="1"/>
  <c r="T339" i="7" s="1"/>
  <c r="T340" i="7" s="1"/>
  <c r="AD338" i="7"/>
  <c r="AD339" i="7" s="1" a="1"/>
  <c r="AD339" i="7" s="1"/>
  <c r="AD340" i="7" s="1"/>
  <c r="S338" i="7"/>
  <c r="S339" i="7" s="1" a="1"/>
  <c r="S339" i="7" s="1"/>
  <c r="S340" i="7" s="1"/>
  <c r="AC338" i="7"/>
  <c r="AC339" i="7" s="1" a="1"/>
  <c r="AC339" i="7" s="1"/>
  <c r="AC340" i="7" s="1"/>
  <c r="AB338" i="7"/>
  <c r="AB339" i="7" s="1" a="1"/>
  <c r="AB339" i="7" s="1"/>
  <c r="AB340" i="7" s="1"/>
  <c r="R338" i="7" a="1"/>
  <c r="R338" i="7" s="1"/>
  <c r="R339" i="7" s="1" a="1"/>
  <c r="R339" i="7" s="1"/>
  <c r="R340" i="7" s="1"/>
  <c r="AK338" i="7"/>
  <c r="AK339" i="7" s="1" a="1"/>
  <c r="AK339" i="7" s="1"/>
  <c r="AK340" i="7" s="1"/>
  <c r="Z338" i="7"/>
  <c r="Z339" i="7" s="1" a="1"/>
  <c r="Z339" i="7" s="1"/>
  <c r="Z340" i="7" s="1"/>
  <c r="AJ338" i="7"/>
  <c r="AJ339" i="7" s="1" a="1"/>
  <c r="AJ339" i="7" s="1"/>
  <c r="AJ340" i="7" s="1"/>
  <c r="AI338" i="7"/>
  <c r="AI339" i="7" s="1" a="1"/>
  <c r="AI339" i="7" s="1"/>
  <c r="AI340" i="7" s="1"/>
  <c r="AH338" i="7"/>
  <c r="AH339" i="7" s="1" a="1"/>
  <c r="AH339" i="7" s="1"/>
  <c r="AH340" i="7" s="1"/>
  <c r="AA338" i="7"/>
  <c r="AA339" i="7" s="1" a="1"/>
  <c r="AA339" i="7" s="1"/>
  <c r="AA340" i="7" s="1"/>
  <c r="Y338" i="7"/>
  <c r="Y339" i="7" s="1" a="1"/>
  <c r="Y339" i="7" s="1"/>
  <c r="Y340" i="7" s="1"/>
  <c r="X338" i="7"/>
  <c r="X339" i="7" s="1" a="1"/>
  <c r="X339" i="7" s="1"/>
  <c r="X340" i="7" s="1"/>
  <c r="W338" i="7"/>
  <c r="W339" i="7" s="1" a="1"/>
  <c r="W339" i="7" s="1"/>
  <c r="W340" i="7" s="1"/>
  <c r="C323" i="7"/>
  <c r="AJ323" i="7"/>
  <c r="AJ324" i="7" s="1" a="1"/>
  <c r="AJ324" i="7" s="1"/>
  <c r="AJ325" i="7" s="1"/>
  <c r="Z323" i="7"/>
  <c r="Z324" i="7" s="1" a="1"/>
  <c r="Z324" i="7" s="1"/>
  <c r="Z325" i="7" s="1"/>
  <c r="AA323" i="7"/>
  <c r="AA324" i="7" s="1" a="1"/>
  <c r="AA324" i="7" s="1"/>
  <c r="AA325" i="7" s="1"/>
  <c r="AK323" i="7"/>
  <c r="AK324" i="7" s="1" a="1"/>
  <c r="AK324" i="7" s="1"/>
  <c r="AK325" i="7" s="1"/>
  <c r="Y323" i="7"/>
  <c r="Y324" i="7" s="1" a="1"/>
  <c r="Y324" i="7" s="1"/>
  <c r="Y325" i="7" s="1"/>
  <c r="AF323" i="7"/>
  <c r="AF324" i="7" s="1" a="1"/>
  <c r="AF324" i="7" s="1"/>
  <c r="AF325" i="7" s="1"/>
  <c r="S323" i="7"/>
  <c r="S324" i="7" s="1" a="1"/>
  <c r="S324" i="7" s="1"/>
  <c r="S325" i="7" s="1"/>
  <c r="AE323" i="7"/>
  <c r="AE324" i="7" s="1" a="1"/>
  <c r="AE324" i="7" s="1"/>
  <c r="AE325" i="7" s="1"/>
  <c r="AD323" i="7"/>
  <c r="AD324" i="7" s="1" a="1"/>
  <c r="AD324" i="7" s="1"/>
  <c r="AD325" i="7" s="1"/>
  <c r="R323" i="7" a="1"/>
  <c r="R323" i="7" s="1"/>
  <c r="R324" i="7" s="1" a="1"/>
  <c r="R324" i="7" s="1"/>
  <c r="R325" i="7" s="1"/>
  <c r="AC323" i="7"/>
  <c r="AC324" i="7" s="1" a="1"/>
  <c r="AC324" i="7" s="1"/>
  <c r="AC325" i="7" s="1"/>
  <c r="X323" i="7"/>
  <c r="X324" i="7" s="1" a="1"/>
  <c r="X324" i="7" s="1"/>
  <c r="X325" i="7" s="1"/>
  <c r="AI323" i="7"/>
  <c r="AI324" i="7" s="1" a="1"/>
  <c r="AI324" i="7" s="1"/>
  <c r="AI325" i="7" s="1"/>
  <c r="AG323" i="7"/>
  <c r="AG324" i="7" s="1" a="1"/>
  <c r="AG324" i="7" s="1"/>
  <c r="AG325" i="7" s="1"/>
  <c r="W323" i="7"/>
  <c r="W324" i="7" s="1" a="1"/>
  <c r="W324" i="7" s="1"/>
  <c r="W325" i="7" s="1"/>
  <c r="AB323" i="7"/>
  <c r="AB324" i="7" s="1" a="1"/>
  <c r="AB324" i="7" s="1"/>
  <c r="AB325" i="7" s="1"/>
  <c r="AH323" i="7"/>
  <c r="AH324" i="7" s="1" a="1"/>
  <c r="AH324" i="7" s="1"/>
  <c r="AH325" i="7" s="1"/>
  <c r="V323" i="7"/>
  <c r="V324" i="7" s="1" a="1"/>
  <c r="V324" i="7" s="1"/>
  <c r="V325" i="7" s="1"/>
  <c r="U323" i="7"/>
  <c r="U324" i="7" s="1" a="1"/>
  <c r="U324" i="7" s="1"/>
  <c r="U325" i="7" s="1"/>
  <c r="T323" i="7"/>
  <c r="T324" i="7" s="1" a="1"/>
  <c r="T324" i="7" s="1"/>
  <c r="T325" i="7" s="1"/>
  <c r="C308" i="7"/>
  <c r="AK308" i="7"/>
  <c r="AK309" i="7" s="1" a="1"/>
  <c r="AK309" i="7" s="1"/>
  <c r="AK310" i="7" s="1"/>
  <c r="AA308" i="7"/>
  <c r="AA309" i="7" s="1" a="1"/>
  <c r="AA309" i="7" s="1"/>
  <c r="AA310" i="7" s="1"/>
  <c r="R308" i="7" a="1"/>
  <c r="R308" i="7" s="1"/>
  <c r="R309" i="7" s="1" a="1"/>
  <c r="R309" i="7" s="1"/>
  <c r="R310" i="7" s="1"/>
  <c r="AD308" i="7"/>
  <c r="AD309" i="7" s="1" a="1"/>
  <c r="AD309" i="7" s="1"/>
  <c r="AD310" i="7" s="1"/>
  <c r="S308" i="7"/>
  <c r="S309" i="7" s="1" a="1"/>
  <c r="S309" i="7" s="1"/>
  <c r="S310" i="7" s="1"/>
  <c r="AC308" i="7"/>
  <c r="AC309" i="7" s="1" a="1"/>
  <c r="AC309" i="7" s="1"/>
  <c r="AC310" i="7" s="1"/>
  <c r="AB308" i="7"/>
  <c r="AB309" i="7" s="1" a="1"/>
  <c r="AB309" i="7" s="1"/>
  <c r="AB310" i="7" s="1"/>
  <c r="Z308" i="7"/>
  <c r="Z309" i="7" s="1" a="1"/>
  <c r="Z309" i="7" s="1"/>
  <c r="Z310" i="7" s="1"/>
  <c r="AI308" i="7"/>
  <c r="AI309" i="7" s="1" a="1"/>
  <c r="AI309" i="7" s="1"/>
  <c r="AI310" i="7" s="1"/>
  <c r="X308" i="7"/>
  <c r="X309" i="7" s="1" a="1"/>
  <c r="X309" i="7" s="1"/>
  <c r="X310" i="7" s="1"/>
  <c r="V308" i="7"/>
  <c r="V309" i="7" s="1" a="1"/>
  <c r="V309" i="7" s="1"/>
  <c r="V310" i="7" s="1"/>
  <c r="T308" i="7"/>
  <c r="T309" i="7" s="1" a="1"/>
  <c r="T309" i="7" s="1"/>
  <c r="T310" i="7" s="1"/>
  <c r="AH308" i="7"/>
  <c r="AH309" i="7" s="1" a="1"/>
  <c r="AH309" i="7" s="1"/>
  <c r="AH310" i="7" s="1"/>
  <c r="U308" i="7"/>
  <c r="U309" i="7" s="1" a="1"/>
  <c r="U309" i="7" s="1"/>
  <c r="U310" i="7" s="1"/>
  <c r="AG308" i="7"/>
  <c r="AG309" i="7" s="1" a="1"/>
  <c r="AG309" i="7" s="1"/>
  <c r="AG310" i="7" s="1"/>
  <c r="W308" i="7"/>
  <c r="W309" i="7" s="1" a="1"/>
  <c r="W309" i="7" s="1"/>
  <c r="W310" i="7" s="1"/>
  <c r="AJ308" i="7"/>
  <c r="AJ309" i="7" s="1" a="1"/>
  <c r="AJ309" i="7" s="1"/>
  <c r="AJ310" i="7" s="1"/>
  <c r="AF308" i="7"/>
  <c r="AF309" i="7" s="1" a="1"/>
  <c r="AF309" i="7" s="1"/>
  <c r="AF310" i="7" s="1"/>
  <c r="AE308" i="7"/>
  <c r="AE309" i="7" s="1" a="1"/>
  <c r="AE309" i="7" s="1"/>
  <c r="AE310" i="7" s="1"/>
  <c r="Y308" i="7"/>
  <c r="Y309" i="7" s="1" a="1"/>
  <c r="Y309" i="7" s="1"/>
  <c r="Y310" i="7" s="1"/>
  <c r="C278" i="7"/>
  <c r="AK278" i="7"/>
  <c r="AK279" i="7" s="1" a="1"/>
  <c r="AK279" i="7" s="1"/>
  <c r="AK280" i="7" s="1"/>
  <c r="AA278" i="7"/>
  <c r="AA279" i="7" s="1" a="1"/>
  <c r="AA279" i="7" s="1"/>
  <c r="AA280" i="7" s="1"/>
  <c r="R278" i="7" a="1"/>
  <c r="R278" i="7" s="1"/>
  <c r="R279" i="7" s="1" a="1"/>
  <c r="R279" i="7" s="1"/>
  <c r="R280" i="7" s="1"/>
  <c r="AE278" i="7"/>
  <c r="AE279" i="7" s="1" a="1"/>
  <c r="AE279" i="7" s="1"/>
  <c r="AE280" i="7" s="1"/>
  <c r="T278" i="7"/>
  <c r="T279" i="7" s="1" a="1"/>
  <c r="T279" i="7" s="1"/>
  <c r="T280" i="7" s="1"/>
  <c r="Z278" i="7"/>
  <c r="Z279" i="7" s="1" a="1"/>
  <c r="Z279" i="7" s="1"/>
  <c r="Z280" i="7" s="1"/>
  <c r="Y278" i="7"/>
  <c r="Y279" i="7" s="1" a="1"/>
  <c r="Y279" i="7" s="1"/>
  <c r="Y280" i="7" s="1"/>
  <c r="AI278" i="7"/>
  <c r="AI279" i="7" s="1" a="1"/>
  <c r="AI279" i="7" s="1"/>
  <c r="AI280" i="7" s="1"/>
  <c r="W278" i="7"/>
  <c r="W279" i="7" s="1" a="1"/>
  <c r="W279" i="7" s="1"/>
  <c r="W280" i="7" s="1"/>
  <c r="AB278" i="7"/>
  <c r="AB279" i="7" s="1" a="1"/>
  <c r="AB279" i="7" s="1"/>
  <c r="AB280" i="7" s="1"/>
  <c r="X278" i="7"/>
  <c r="X279" i="7" s="1" a="1"/>
  <c r="X279" i="7" s="1"/>
  <c r="X280" i="7" s="1"/>
  <c r="V278" i="7"/>
  <c r="V279" i="7" s="1" a="1"/>
  <c r="V279" i="7" s="1"/>
  <c r="V280" i="7" s="1"/>
  <c r="U278" i="7"/>
  <c r="U279" i="7" s="1" a="1"/>
  <c r="U279" i="7" s="1"/>
  <c r="U280" i="7" s="1"/>
  <c r="AJ278" i="7"/>
  <c r="AJ279" i="7" s="1" a="1"/>
  <c r="AJ279" i="7" s="1"/>
  <c r="AJ280" i="7" s="1"/>
  <c r="S278" i="7"/>
  <c r="S279" i="7" s="1" a="1"/>
  <c r="S279" i="7" s="1"/>
  <c r="S280" i="7" s="1"/>
  <c r="AH278" i="7"/>
  <c r="AH279" i="7" s="1" a="1"/>
  <c r="AH279" i="7" s="1"/>
  <c r="AH280" i="7" s="1"/>
  <c r="AG278" i="7"/>
  <c r="AG279" i="7" s="1" a="1"/>
  <c r="AG279" i="7" s="1"/>
  <c r="AG280" i="7" s="1"/>
  <c r="AF278" i="7"/>
  <c r="AF279" i="7" s="1" a="1"/>
  <c r="AF279" i="7" s="1"/>
  <c r="AF280" i="7" s="1"/>
  <c r="AD278" i="7"/>
  <c r="AD279" i="7" s="1" a="1"/>
  <c r="AD279" i="7" s="1"/>
  <c r="AD280" i="7" s="1"/>
  <c r="AC278" i="7"/>
  <c r="AC279" i="7" s="1" a="1"/>
  <c r="AC279" i="7" s="1"/>
  <c r="AC280" i="7" s="1"/>
  <c r="C263" i="7"/>
  <c r="AF263" i="7"/>
  <c r="AF264" i="7" s="1" a="1"/>
  <c r="AF264" i="7" s="1"/>
  <c r="AF265" i="7" s="1"/>
  <c r="V263" i="7"/>
  <c r="V264" i="7" s="1" a="1"/>
  <c r="V264" i="7" s="1"/>
  <c r="V265" i="7" s="1"/>
  <c r="AJ263" i="7"/>
  <c r="AJ264" i="7" s="1" a="1"/>
  <c r="AJ264" i="7" s="1"/>
  <c r="AJ265" i="7" s="1"/>
  <c r="Y263" i="7"/>
  <c r="Y264" i="7" s="1" a="1"/>
  <c r="Y264" i="7" s="1"/>
  <c r="Y265" i="7" s="1"/>
  <c r="AK263" i="7"/>
  <c r="AK264" i="7" s="1" a="1"/>
  <c r="AK264" i="7" s="1"/>
  <c r="AK265" i="7" s="1"/>
  <c r="X263" i="7"/>
  <c r="X264" i="7" s="1" a="1"/>
  <c r="X264" i="7" s="1"/>
  <c r="X265" i="7" s="1"/>
  <c r="AD263" i="7"/>
  <c r="AD264" i="7" s="1" a="1"/>
  <c r="AD264" i="7" s="1"/>
  <c r="AD265" i="7" s="1"/>
  <c r="R263" i="7" a="1"/>
  <c r="R263" i="7" s="1"/>
  <c r="R264" i="7" s="1" a="1"/>
  <c r="R264" i="7" s="1"/>
  <c r="R265" i="7" s="1"/>
  <c r="AC263" i="7"/>
  <c r="AC264" i="7" s="1" a="1"/>
  <c r="AC264" i="7" s="1"/>
  <c r="AC265" i="7" s="1"/>
  <c r="AB263" i="7"/>
  <c r="AB264" i="7" s="1" a="1"/>
  <c r="AB264" i="7" s="1"/>
  <c r="AB265" i="7" s="1"/>
  <c r="Z263" i="7"/>
  <c r="Z264" i="7" s="1" a="1"/>
  <c r="Z264" i="7" s="1"/>
  <c r="Z265" i="7" s="1"/>
  <c r="AI263" i="7"/>
  <c r="AI264" i="7" s="1" a="1"/>
  <c r="AI264" i="7" s="1"/>
  <c r="AI265" i="7" s="1"/>
  <c r="AH263" i="7"/>
  <c r="AH264" i="7" s="1" a="1"/>
  <c r="AH264" i="7" s="1"/>
  <c r="AH265" i="7" s="1"/>
  <c r="AG263" i="7"/>
  <c r="AG264" i="7" s="1" a="1"/>
  <c r="AG264" i="7" s="1"/>
  <c r="AG265" i="7" s="1"/>
  <c r="AE263" i="7"/>
  <c r="AE264" i="7" s="1" a="1"/>
  <c r="AE264" i="7" s="1"/>
  <c r="AE265" i="7" s="1"/>
  <c r="AA263" i="7"/>
  <c r="AA264" i="7" s="1" a="1"/>
  <c r="AA264" i="7" s="1"/>
  <c r="AA265" i="7" s="1"/>
  <c r="W263" i="7"/>
  <c r="W264" i="7" s="1" a="1"/>
  <c r="W264" i="7" s="1"/>
  <c r="W265" i="7" s="1"/>
  <c r="T263" i="7"/>
  <c r="T264" i="7" s="1" a="1"/>
  <c r="T264" i="7" s="1"/>
  <c r="T265" i="7" s="1"/>
  <c r="U263" i="7"/>
  <c r="U264" i="7" s="1" a="1"/>
  <c r="U264" i="7" s="1"/>
  <c r="U265" i="7" s="1"/>
  <c r="S263" i="7"/>
  <c r="S264" i="7" s="1" a="1"/>
  <c r="S264" i="7" s="1"/>
  <c r="S265" i="7" s="1"/>
  <c r="C248" i="7"/>
  <c r="AJ248" i="7"/>
  <c r="AJ249" i="7" s="1" a="1"/>
  <c r="AJ249" i="7" s="1"/>
  <c r="AJ250" i="7" s="1"/>
  <c r="Z248" i="7"/>
  <c r="Z249" i="7" s="1" a="1"/>
  <c r="Z249" i="7" s="1"/>
  <c r="Z250" i="7" s="1"/>
  <c r="AC248" i="7"/>
  <c r="AC249" i="7" s="1" a="1"/>
  <c r="AC249" i="7" s="1"/>
  <c r="AC250" i="7" s="1"/>
  <c r="AE248" i="7"/>
  <c r="AE249" i="7" s="1" a="1"/>
  <c r="AE249" i="7" s="1"/>
  <c r="AE250" i="7" s="1"/>
  <c r="S248" i="7"/>
  <c r="S249" i="7" s="1" a="1"/>
  <c r="S249" i="7" s="1"/>
  <c r="S250" i="7" s="1"/>
  <c r="AD248" i="7"/>
  <c r="AD249" i="7" s="1" a="1"/>
  <c r="AD249" i="7" s="1"/>
  <c r="AD250" i="7" s="1"/>
  <c r="R248" i="7" a="1"/>
  <c r="R248" i="7" s="1"/>
  <c r="R249" i="7" s="1" a="1"/>
  <c r="R249" i="7" s="1"/>
  <c r="R250" i="7" s="1"/>
  <c r="AH248" i="7"/>
  <c r="AH249" i="7" s="1" a="1"/>
  <c r="AH249" i="7" s="1"/>
  <c r="AH250" i="7" s="1"/>
  <c r="T248" i="7"/>
  <c r="T249" i="7" s="1" a="1"/>
  <c r="T249" i="7" s="1"/>
  <c r="T250" i="7" s="1"/>
  <c r="AG248" i="7"/>
  <c r="AG249" i="7" s="1" a="1"/>
  <c r="AG249" i="7" s="1"/>
  <c r="AG250" i="7" s="1"/>
  <c r="AB248" i="7"/>
  <c r="AB249" i="7" s="1" a="1"/>
  <c r="AB249" i="7" s="1"/>
  <c r="AB250" i="7" s="1"/>
  <c r="Y248" i="7"/>
  <c r="Y249" i="7" s="1" a="1"/>
  <c r="Y249" i="7" s="1"/>
  <c r="Y250" i="7" s="1"/>
  <c r="AK248" i="7"/>
  <c r="AK249" i="7" s="1" a="1"/>
  <c r="AK249" i="7" s="1"/>
  <c r="AK250" i="7" s="1"/>
  <c r="V248" i="7"/>
  <c r="V249" i="7" s="1" a="1"/>
  <c r="V249" i="7" s="1"/>
  <c r="V250" i="7" s="1"/>
  <c r="W248" i="7"/>
  <c r="W249" i="7" s="1" a="1"/>
  <c r="W249" i="7" s="1"/>
  <c r="W250" i="7" s="1"/>
  <c r="U248" i="7"/>
  <c r="U249" i="7" s="1" a="1"/>
  <c r="U249" i="7" s="1"/>
  <c r="U250" i="7" s="1"/>
  <c r="AI248" i="7"/>
  <c r="AI249" i="7" s="1" a="1"/>
  <c r="AI249" i="7" s="1"/>
  <c r="AI250" i="7" s="1"/>
  <c r="AF248" i="7"/>
  <c r="AF249" i="7" s="1" a="1"/>
  <c r="AF249" i="7" s="1"/>
  <c r="AF250" i="7" s="1"/>
  <c r="AA248" i="7"/>
  <c r="AA249" i="7" s="1" a="1"/>
  <c r="AA249" i="7" s="1"/>
  <c r="AA250" i="7" s="1"/>
  <c r="X248" i="7"/>
  <c r="X249" i="7" s="1" a="1"/>
  <c r="X249" i="7" s="1"/>
  <c r="X250" i="7" s="1"/>
  <c r="C218" i="7"/>
  <c r="AB218" i="7"/>
  <c r="AB219" i="7" s="1" a="1"/>
  <c r="AB219" i="7" s="1"/>
  <c r="AB220" i="7" s="1"/>
  <c r="AJ218" i="7"/>
  <c r="AJ219" i="7" s="1" a="1"/>
  <c r="AJ219" i="7" s="1"/>
  <c r="AJ220" i="7" s="1"/>
  <c r="Z218" i="7"/>
  <c r="Z219" i="7" s="1" a="1"/>
  <c r="Z219" i="7" s="1"/>
  <c r="Z220" i="7" s="1"/>
  <c r="AK218" i="7"/>
  <c r="AK219" i="7" s="1" a="1"/>
  <c r="AK219" i="7" s="1"/>
  <c r="AK220" i="7" s="1"/>
  <c r="X218" i="7"/>
  <c r="X219" i="7" s="1" a="1"/>
  <c r="X219" i="7" s="1"/>
  <c r="X220" i="7" s="1"/>
  <c r="AI218" i="7"/>
  <c r="AI219" i="7" s="1" a="1"/>
  <c r="AI219" i="7" s="1"/>
  <c r="AI220" i="7" s="1"/>
  <c r="W218" i="7"/>
  <c r="W219" i="7" s="1" a="1"/>
  <c r="W219" i="7" s="1"/>
  <c r="W220" i="7" s="1"/>
  <c r="AH218" i="7"/>
  <c r="AH219" i="7" s="1" a="1"/>
  <c r="AH219" i="7" s="1"/>
  <c r="AH220" i="7" s="1"/>
  <c r="V218" i="7"/>
  <c r="V219" i="7" s="1" a="1"/>
  <c r="V219" i="7" s="1"/>
  <c r="V220" i="7" s="1"/>
  <c r="AG218" i="7"/>
  <c r="AG219" i="7" s="1" a="1"/>
  <c r="AG219" i="7" s="1"/>
  <c r="AG220" i="7" s="1"/>
  <c r="U218" i="7"/>
  <c r="U219" i="7" s="1" a="1"/>
  <c r="U219" i="7" s="1"/>
  <c r="U220" i="7" s="1"/>
  <c r="AF218" i="7"/>
  <c r="AF219" i="7" s="1" a="1"/>
  <c r="AF219" i="7" s="1"/>
  <c r="AF220" i="7" s="1"/>
  <c r="T218" i="7"/>
  <c r="T219" i="7" s="1" a="1"/>
  <c r="T219" i="7" s="1"/>
  <c r="T220" i="7" s="1"/>
  <c r="AE218" i="7"/>
  <c r="AE219" i="7" s="1" a="1"/>
  <c r="AE219" i="7" s="1"/>
  <c r="AE220" i="7" s="1"/>
  <c r="S218" i="7"/>
  <c r="S219" i="7" s="1" a="1"/>
  <c r="S219" i="7" s="1"/>
  <c r="S220" i="7" s="1"/>
  <c r="AD218" i="7"/>
  <c r="AD219" i="7" s="1" a="1"/>
  <c r="AD219" i="7" s="1"/>
  <c r="AD220" i="7" s="1"/>
  <c r="R218" i="7" a="1"/>
  <c r="R218" i="7" s="1"/>
  <c r="R219" i="7" s="1" a="1"/>
  <c r="R219" i="7" s="1"/>
  <c r="R220" i="7" s="1"/>
  <c r="AC218" i="7"/>
  <c r="AC219" i="7" s="1" a="1"/>
  <c r="AC219" i="7" s="1"/>
  <c r="AC220" i="7" s="1"/>
  <c r="AA218" i="7"/>
  <c r="AA219" i="7" s="1" a="1"/>
  <c r="AA219" i="7" s="1"/>
  <c r="AA220" i="7" s="1"/>
  <c r="Y218" i="7"/>
  <c r="Y219" i="7" s="1" a="1"/>
  <c r="Y219" i="7" s="1"/>
  <c r="Y220" i="7" s="1"/>
  <c r="C203" i="7"/>
  <c r="AG203" i="7"/>
  <c r="AG204" i="7" s="1" a="1"/>
  <c r="AG204" i="7" s="1"/>
  <c r="AG205" i="7" s="1"/>
  <c r="W203" i="7"/>
  <c r="W204" i="7" s="1" a="1"/>
  <c r="W204" i="7" s="1"/>
  <c r="W205" i="7" s="1"/>
  <c r="AD203" i="7"/>
  <c r="AD204" i="7" s="1" a="1"/>
  <c r="AD204" i="7" s="1"/>
  <c r="AD205" i="7" s="1"/>
  <c r="S203" i="7"/>
  <c r="S204" i="7" s="1" a="1"/>
  <c r="S204" i="7" s="1"/>
  <c r="S205" i="7" s="1"/>
  <c r="AC203" i="7"/>
  <c r="AC204" i="7" s="1" a="1"/>
  <c r="AC204" i="7" s="1"/>
  <c r="AC205" i="7" s="1"/>
  <c r="AB203" i="7"/>
  <c r="AB204" i="7" s="1" a="1"/>
  <c r="AB204" i="7" s="1"/>
  <c r="AB205" i="7" s="1"/>
  <c r="R203" i="7" a="1"/>
  <c r="R203" i="7" s="1"/>
  <c r="R204" i="7" s="1" a="1"/>
  <c r="R204" i="7" s="1"/>
  <c r="R205" i="7" s="1"/>
  <c r="AA203" i="7"/>
  <c r="AA204" i="7" s="1" a="1"/>
  <c r="AA204" i="7" s="1"/>
  <c r="AA205" i="7" s="1"/>
  <c r="AI203" i="7"/>
  <c r="AI204" i="7" s="1" a="1"/>
  <c r="AI204" i="7" s="1"/>
  <c r="AI205" i="7" s="1"/>
  <c r="X203" i="7"/>
  <c r="X204" i="7" s="1" a="1"/>
  <c r="X204" i="7" s="1"/>
  <c r="X205" i="7" s="1"/>
  <c r="Z203" i="7"/>
  <c r="Z204" i="7" s="1" a="1"/>
  <c r="Z204" i="7" s="1"/>
  <c r="Z205" i="7" s="1"/>
  <c r="Y203" i="7"/>
  <c r="Y204" i="7" s="1" a="1"/>
  <c r="Y204" i="7" s="1"/>
  <c r="Y205" i="7" s="1"/>
  <c r="V203" i="7"/>
  <c r="V204" i="7" s="1" a="1"/>
  <c r="V204" i="7" s="1"/>
  <c r="V205" i="7" s="1"/>
  <c r="U203" i="7"/>
  <c r="U204" i="7" s="1" a="1"/>
  <c r="U204" i="7" s="1"/>
  <c r="U205" i="7" s="1"/>
  <c r="T203" i="7"/>
  <c r="T204" i="7" s="1" a="1"/>
  <c r="T204" i="7" s="1"/>
  <c r="T205" i="7" s="1"/>
  <c r="AK203" i="7"/>
  <c r="AK204" i="7" s="1" a="1"/>
  <c r="AK204" i="7" s="1"/>
  <c r="AK205" i="7" s="1"/>
  <c r="AJ203" i="7"/>
  <c r="AJ204" i="7" s="1" a="1"/>
  <c r="AJ204" i="7" s="1"/>
  <c r="AJ205" i="7" s="1"/>
  <c r="AH203" i="7"/>
  <c r="AH204" i="7" s="1" a="1"/>
  <c r="AH204" i="7" s="1"/>
  <c r="AH205" i="7" s="1"/>
  <c r="AF203" i="7"/>
  <c r="AF204" i="7" s="1" a="1"/>
  <c r="AF204" i="7" s="1"/>
  <c r="AF205" i="7" s="1"/>
  <c r="AE203" i="7"/>
  <c r="AE204" i="7" s="1" a="1"/>
  <c r="AE204" i="7" s="1"/>
  <c r="AE205" i="7" s="1"/>
  <c r="C188" i="7"/>
  <c r="AG188" i="7"/>
  <c r="AG189" i="7" s="1" a="1"/>
  <c r="AG189" i="7" s="1"/>
  <c r="AG190" i="7" s="1"/>
  <c r="W188" i="7"/>
  <c r="W189" i="7" s="1" a="1"/>
  <c r="W189" i="7" s="1"/>
  <c r="W190" i="7" s="1"/>
  <c r="AF188" i="7"/>
  <c r="AF189" i="7" s="1" a="1"/>
  <c r="AF189" i="7" s="1"/>
  <c r="AF190" i="7" s="1"/>
  <c r="V188" i="7"/>
  <c r="V189" i="7" s="1" a="1"/>
  <c r="V189" i="7" s="1"/>
  <c r="V190" i="7" s="1"/>
  <c r="AE188" i="7"/>
  <c r="AE189" i="7" s="1" a="1"/>
  <c r="AE189" i="7" s="1"/>
  <c r="AE190" i="7" s="1"/>
  <c r="U188" i="7"/>
  <c r="U189" i="7" s="1" a="1"/>
  <c r="U189" i="7" s="1"/>
  <c r="U190" i="7" s="1"/>
  <c r="AD188" i="7"/>
  <c r="AD189" i="7" s="1" a="1"/>
  <c r="AD189" i="7" s="1"/>
  <c r="AD190" i="7" s="1"/>
  <c r="T188" i="7"/>
  <c r="T189" i="7" s="1" a="1"/>
  <c r="T189" i="7" s="1"/>
  <c r="T190" i="7" s="1"/>
  <c r="Z188" i="7"/>
  <c r="Z189" i="7" s="1" a="1"/>
  <c r="Z189" i="7" s="1"/>
  <c r="Z190" i="7" s="1"/>
  <c r="Y188" i="7"/>
  <c r="Y189" i="7" s="1" a="1"/>
  <c r="Y189" i="7" s="1"/>
  <c r="Y190" i="7" s="1"/>
  <c r="X188" i="7"/>
  <c r="X189" i="7" s="1" a="1"/>
  <c r="X189" i="7" s="1"/>
  <c r="X190" i="7" s="1"/>
  <c r="AK188" i="7"/>
  <c r="AK189" i="7" s="1" a="1"/>
  <c r="AK189" i="7" s="1"/>
  <c r="AK190" i="7" s="1"/>
  <c r="S188" i="7"/>
  <c r="S189" i="7" s="1" a="1"/>
  <c r="S189" i="7" s="1"/>
  <c r="S190" i="7" s="1"/>
  <c r="AJ188" i="7"/>
  <c r="AJ189" i="7" s="1" a="1"/>
  <c r="AJ189" i="7" s="1"/>
  <c r="AJ190" i="7" s="1"/>
  <c r="AI188" i="7"/>
  <c r="AI189" i="7" s="1" a="1"/>
  <c r="AI189" i="7" s="1"/>
  <c r="AI190" i="7" s="1"/>
  <c r="R188" i="7" a="1"/>
  <c r="R188" i="7" s="1"/>
  <c r="R189" i="7" s="1" a="1"/>
  <c r="R189" i="7" s="1"/>
  <c r="R190" i="7" s="1"/>
  <c r="AH188" i="7"/>
  <c r="AH189" i="7" s="1" a="1"/>
  <c r="AH189" i="7" s="1"/>
  <c r="AH190" i="7" s="1"/>
  <c r="AC188" i="7"/>
  <c r="AC189" i="7" s="1" a="1"/>
  <c r="AC189" i="7" s="1"/>
  <c r="AC190" i="7" s="1"/>
  <c r="AB188" i="7"/>
  <c r="AB189" i="7" s="1" a="1"/>
  <c r="AB189" i="7" s="1"/>
  <c r="AB190" i="7" s="1"/>
  <c r="AA188" i="7"/>
  <c r="AA189" i="7" s="1" a="1"/>
  <c r="AA189" i="7" s="1"/>
  <c r="AA190" i="7" s="1"/>
  <c r="C173" i="7"/>
  <c r="AB173" i="7"/>
  <c r="AB174" i="7" s="1" a="1"/>
  <c r="AB174" i="7" s="1"/>
  <c r="AB175" i="7" s="1"/>
  <c r="AK173" i="7"/>
  <c r="AK174" i="7" s="1" a="1"/>
  <c r="AK174" i="7" s="1"/>
  <c r="AK175" i="7" s="1"/>
  <c r="AA173" i="7"/>
  <c r="AA174" i="7" s="1" a="1"/>
  <c r="AA174" i="7" s="1"/>
  <c r="AA175" i="7" s="1"/>
  <c r="R173" i="7" a="1"/>
  <c r="R173" i="7" s="1"/>
  <c r="R174" i="7" s="1" a="1"/>
  <c r="R174" i="7" s="1"/>
  <c r="R175" i="7" s="1"/>
  <c r="AG173" i="7"/>
  <c r="AG174" i="7" s="1" a="1"/>
  <c r="AG174" i="7" s="1"/>
  <c r="AG175" i="7" s="1"/>
  <c r="U173" i="7"/>
  <c r="U174" i="7" s="1" a="1"/>
  <c r="U174" i="7" s="1"/>
  <c r="U175" i="7" s="1"/>
  <c r="AF173" i="7"/>
  <c r="AF174" i="7" s="1" a="1"/>
  <c r="AF174" i="7" s="1"/>
  <c r="AF175" i="7" s="1"/>
  <c r="T173" i="7"/>
  <c r="T174" i="7" s="1" a="1"/>
  <c r="T174" i="7" s="1"/>
  <c r="T175" i="7" s="1"/>
  <c r="AE173" i="7"/>
  <c r="AE174" i="7" s="1" a="1"/>
  <c r="AE174" i="7" s="1"/>
  <c r="AE175" i="7" s="1"/>
  <c r="S173" i="7"/>
  <c r="S174" i="7" s="1" a="1"/>
  <c r="S174" i="7" s="1"/>
  <c r="S175" i="7" s="1"/>
  <c r="AD173" i="7"/>
  <c r="AD174" i="7" s="1" a="1"/>
  <c r="AD174" i="7" s="1"/>
  <c r="AD175" i="7" s="1"/>
  <c r="AC173" i="7"/>
  <c r="AC174" i="7" s="1" a="1"/>
  <c r="AC174" i="7" s="1"/>
  <c r="AC175" i="7" s="1"/>
  <c r="Z173" i="7"/>
  <c r="Z174" i="7" s="1" a="1"/>
  <c r="Z174" i="7" s="1"/>
  <c r="Z175" i="7" s="1"/>
  <c r="Y173" i="7"/>
  <c r="Y174" i="7" s="1" a="1"/>
  <c r="Y174" i="7" s="1"/>
  <c r="Y175" i="7" s="1"/>
  <c r="AJ173" i="7"/>
  <c r="AJ174" i="7" s="1" a="1"/>
  <c r="AJ174" i="7" s="1"/>
  <c r="AJ175" i="7" s="1"/>
  <c r="X173" i="7"/>
  <c r="X174" i="7" s="1" a="1"/>
  <c r="X174" i="7" s="1"/>
  <c r="X175" i="7" s="1"/>
  <c r="AI173" i="7"/>
  <c r="AI174" i="7" s="1" a="1"/>
  <c r="AI174" i="7" s="1"/>
  <c r="AI175" i="7" s="1"/>
  <c r="AH173" i="7"/>
  <c r="AH174" i="7" s="1" a="1"/>
  <c r="AH174" i="7" s="1"/>
  <c r="AH175" i="7" s="1"/>
  <c r="W173" i="7"/>
  <c r="W174" i="7" s="1" a="1"/>
  <c r="W174" i="7" s="1"/>
  <c r="W175" i="7" s="1"/>
  <c r="V173" i="7"/>
  <c r="V174" i="7" s="1" a="1"/>
  <c r="V174" i="7" s="1"/>
  <c r="V175" i="7" s="1"/>
  <c r="C158" i="7"/>
  <c r="AG158" i="7"/>
  <c r="AG159" i="7" s="1" a="1"/>
  <c r="AG159" i="7" s="1"/>
  <c r="AG160" i="7" s="1"/>
  <c r="W158" i="7"/>
  <c r="W159" i="7" s="1" a="1"/>
  <c r="W159" i="7" s="1"/>
  <c r="W160" i="7" s="1"/>
  <c r="AB158" i="7"/>
  <c r="AB159" i="7" s="1" a="1"/>
  <c r="AB159" i="7" s="1"/>
  <c r="AB160" i="7" s="1"/>
  <c r="R158" i="7" a="1"/>
  <c r="R158" i="7" s="1"/>
  <c r="R159" i="7" s="1" a="1"/>
  <c r="R159" i="7" s="1"/>
  <c r="R160" i="7" s="1"/>
  <c r="AA158" i="7"/>
  <c r="AA159" i="7" s="1" a="1"/>
  <c r="AA159" i="7" s="1"/>
  <c r="AA160" i="7" s="1"/>
  <c r="AK158" i="7"/>
  <c r="AK159" i="7" s="1" a="1"/>
  <c r="AK159" i="7" s="1"/>
  <c r="AK160" i="7" s="1"/>
  <c r="Z158" i="7"/>
  <c r="Z159" i="7" s="1" a="1"/>
  <c r="Z159" i="7" s="1"/>
  <c r="Z160" i="7" s="1"/>
  <c r="AJ158" i="7"/>
  <c r="AJ159" i="7" s="1" a="1"/>
  <c r="AJ159" i="7" s="1"/>
  <c r="AJ160" i="7" s="1"/>
  <c r="Y158" i="7"/>
  <c r="Y159" i="7" s="1" a="1"/>
  <c r="Y159" i="7" s="1"/>
  <c r="Y160" i="7" s="1"/>
  <c r="U158" i="7"/>
  <c r="U159" i="7" s="1" a="1"/>
  <c r="U159" i="7" s="1"/>
  <c r="U160" i="7" s="1"/>
  <c r="T158" i="7"/>
  <c r="T159" i="7" s="1" a="1"/>
  <c r="T159" i="7" s="1"/>
  <c r="T160" i="7" s="1"/>
  <c r="AI158" i="7"/>
  <c r="AI159" i="7" s="1" a="1"/>
  <c r="AI159" i="7" s="1"/>
  <c r="AI160" i="7" s="1"/>
  <c r="S158" i="7"/>
  <c r="S159" i="7" s="1" a="1"/>
  <c r="S159" i="7" s="1"/>
  <c r="S160" i="7" s="1"/>
  <c r="AH158" i="7"/>
  <c r="AH159" i="7" s="1" a="1"/>
  <c r="AH159" i="7" s="1"/>
  <c r="AH160" i="7" s="1"/>
  <c r="AF158" i="7"/>
  <c r="AF159" i="7" s="1" a="1"/>
  <c r="AF159" i="7" s="1"/>
  <c r="AF160" i="7" s="1"/>
  <c r="AE158" i="7"/>
  <c r="AE159" i="7" s="1" a="1"/>
  <c r="AE159" i="7" s="1"/>
  <c r="AE160" i="7" s="1"/>
  <c r="AD158" i="7"/>
  <c r="AD159" i="7" s="1" a="1"/>
  <c r="AD159" i="7" s="1"/>
  <c r="AD160" i="7" s="1"/>
  <c r="AC158" i="7"/>
  <c r="AC159" i="7" s="1" a="1"/>
  <c r="AC159" i="7" s="1"/>
  <c r="AC160" i="7" s="1"/>
  <c r="X158" i="7"/>
  <c r="X159" i="7" s="1" a="1"/>
  <c r="X159" i="7" s="1"/>
  <c r="X160" i="7" s="1"/>
  <c r="V158" i="7"/>
  <c r="V159" i="7" s="1" a="1"/>
  <c r="V159" i="7" s="1"/>
  <c r="V160" i="7" s="1"/>
  <c r="C128" i="7"/>
  <c r="AG128" i="7"/>
  <c r="AG129" i="7" s="1" a="1"/>
  <c r="AG129" i="7" s="1"/>
  <c r="AG130" i="7" s="1"/>
  <c r="W128" i="7"/>
  <c r="W129" i="7" s="1" a="1"/>
  <c r="W129" i="7" s="1"/>
  <c r="W130" i="7" s="1"/>
  <c r="AA128" i="7"/>
  <c r="AA129" i="7" s="1" a="1"/>
  <c r="AA129" i="7" s="1"/>
  <c r="AA130" i="7" s="1"/>
  <c r="AE128" i="7"/>
  <c r="AE129" i="7" s="1" a="1"/>
  <c r="AE129" i="7" s="1"/>
  <c r="AE130" i="7" s="1"/>
  <c r="S128" i="7"/>
  <c r="S129" i="7" s="1" a="1"/>
  <c r="S129" i="7" s="1"/>
  <c r="S130" i="7" s="1"/>
  <c r="AD128" i="7"/>
  <c r="AD129" i="7" s="1" a="1"/>
  <c r="AD129" i="7" s="1"/>
  <c r="AD130" i="7" s="1"/>
  <c r="AB128" i="7"/>
  <c r="AB129" i="7" s="1" a="1"/>
  <c r="AB129" i="7" s="1"/>
  <c r="AB130" i="7" s="1"/>
  <c r="AK128" i="7"/>
  <c r="AK129" i="7" s="1" a="1"/>
  <c r="AK129" i="7" s="1"/>
  <c r="AK130" i="7" s="1"/>
  <c r="Y128" i="7"/>
  <c r="Y129" i="7" s="1" a="1"/>
  <c r="Y129" i="7" s="1"/>
  <c r="Y130" i="7" s="1"/>
  <c r="AI128" i="7"/>
  <c r="AI129" i="7" s="1" a="1"/>
  <c r="AI129" i="7" s="1"/>
  <c r="AI130" i="7" s="1"/>
  <c r="V128" i="7"/>
  <c r="V129" i="7" s="1" a="1"/>
  <c r="V129" i="7" s="1"/>
  <c r="V130" i="7" s="1"/>
  <c r="T128" i="7"/>
  <c r="T129" i="7" s="1" a="1"/>
  <c r="T129" i="7" s="1"/>
  <c r="T130" i="7" s="1"/>
  <c r="R128" i="7" a="1"/>
  <c r="R128" i="7" s="1"/>
  <c r="R129" i="7" s="1" a="1"/>
  <c r="R129" i="7" s="1"/>
  <c r="R130" i="7" s="1"/>
  <c r="AH128" i="7"/>
  <c r="AH129" i="7" s="1" a="1"/>
  <c r="AH129" i="7" s="1"/>
  <c r="AH130" i="7" s="1"/>
  <c r="AC128" i="7"/>
  <c r="AC129" i="7" s="1" a="1"/>
  <c r="AC129" i="7" s="1"/>
  <c r="AC130" i="7" s="1"/>
  <c r="U128" i="7"/>
  <c r="U129" i="7" s="1" a="1"/>
  <c r="U129" i="7" s="1"/>
  <c r="U130" i="7" s="1"/>
  <c r="AJ128" i="7"/>
  <c r="AJ129" i="7" s="1" a="1"/>
  <c r="AJ129" i="7" s="1"/>
  <c r="AJ130" i="7" s="1"/>
  <c r="AF128" i="7"/>
  <c r="AF129" i="7" s="1" a="1"/>
  <c r="AF129" i="7" s="1"/>
  <c r="AF130" i="7" s="1"/>
  <c r="Z128" i="7"/>
  <c r="Z129" i="7" s="1" a="1"/>
  <c r="Z129" i="7" s="1"/>
  <c r="Z130" i="7" s="1"/>
  <c r="X128" i="7"/>
  <c r="X129" i="7" s="1" a="1"/>
  <c r="X129" i="7" s="1"/>
  <c r="X130" i="7" s="1"/>
  <c r="C113" i="7"/>
  <c r="AI113" i="7"/>
  <c r="AI114" i="7" s="1" a="1"/>
  <c r="AI114" i="7" s="1"/>
  <c r="AI115" i="7" s="1"/>
  <c r="Y113" i="7"/>
  <c r="Y114" i="7" s="1" a="1"/>
  <c r="Y114" i="7" s="1"/>
  <c r="Y115" i="7" s="1"/>
  <c r="AH113" i="7"/>
  <c r="AH114" i="7" s="1" a="1"/>
  <c r="AH114" i="7" s="1"/>
  <c r="AH115" i="7" s="1"/>
  <c r="X113" i="7"/>
  <c r="X114" i="7" s="1" a="1"/>
  <c r="X114" i="7" s="1"/>
  <c r="X115" i="7" s="1"/>
  <c r="AF113" i="7"/>
  <c r="AF114" i="7" s="1" a="1"/>
  <c r="AF114" i="7" s="1"/>
  <c r="AF115" i="7" s="1"/>
  <c r="V113" i="7"/>
  <c r="V114" i="7" s="1" a="1"/>
  <c r="V114" i="7" s="1"/>
  <c r="V115" i="7" s="1"/>
  <c r="AG113" i="7"/>
  <c r="AG114" i="7" s="1" a="1"/>
  <c r="AG114" i="7" s="1"/>
  <c r="AG115" i="7" s="1"/>
  <c r="S113" i="7"/>
  <c r="S114" i="7" s="1" a="1"/>
  <c r="S114" i="7" s="1"/>
  <c r="S115" i="7" s="1"/>
  <c r="AE113" i="7"/>
  <c r="AE114" i="7" s="1" a="1"/>
  <c r="AE114" i="7" s="1"/>
  <c r="AE115" i="7" s="1"/>
  <c r="AD113" i="7"/>
  <c r="AD114" i="7" s="1" a="1"/>
  <c r="AD114" i="7" s="1"/>
  <c r="AD115" i="7" s="1"/>
  <c r="R113" i="7" a="1"/>
  <c r="R113" i="7" s="1"/>
  <c r="R114" i="7" s="1" a="1"/>
  <c r="R114" i="7" s="1"/>
  <c r="R115" i="7" s="1"/>
  <c r="AB113" i="7"/>
  <c r="AB114" i="7" s="1" a="1"/>
  <c r="AB114" i="7" s="1"/>
  <c r="AB115" i="7" s="1"/>
  <c r="Z113" i="7"/>
  <c r="Z114" i="7" s="1" a="1"/>
  <c r="Z114" i="7" s="1"/>
  <c r="Z115" i="7" s="1"/>
  <c r="T113" i="7"/>
  <c r="T114" i="7" s="1" a="1"/>
  <c r="T114" i="7" s="1"/>
  <c r="T115" i="7" s="1"/>
  <c r="AK113" i="7"/>
  <c r="AK114" i="7" s="1" a="1"/>
  <c r="AK114" i="7" s="1"/>
  <c r="AK115" i="7" s="1"/>
  <c r="AJ113" i="7"/>
  <c r="AJ114" i="7" s="1" a="1"/>
  <c r="AJ114" i="7" s="1"/>
  <c r="AJ115" i="7" s="1"/>
  <c r="AC113" i="7"/>
  <c r="AC114" i="7" s="1" a="1"/>
  <c r="AC114" i="7" s="1"/>
  <c r="AC115" i="7" s="1"/>
  <c r="AA113" i="7"/>
  <c r="AA114" i="7" s="1" a="1"/>
  <c r="AA114" i="7" s="1"/>
  <c r="AA115" i="7" s="1"/>
  <c r="W113" i="7"/>
  <c r="W114" i="7" s="1" a="1"/>
  <c r="W114" i="7" s="1"/>
  <c r="W115" i="7" s="1"/>
  <c r="U113" i="7"/>
  <c r="U114" i="7" s="1" a="1"/>
  <c r="U114" i="7" s="1"/>
  <c r="U115" i="7" s="1"/>
  <c r="C98" i="7"/>
  <c r="AD98" i="7"/>
  <c r="AD99" i="7" s="1" a="1"/>
  <c r="AD99" i="7" s="1"/>
  <c r="AD100" i="7" s="1"/>
  <c r="T98" i="7"/>
  <c r="T99" i="7" s="1" a="1"/>
  <c r="T99" i="7" s="1"/>
  <c r="T100" i="7" s="1"/>
  <c r="AI98" i="7"/>
  <c r="AI99" i="7" s="1" a="1"/>
  <c r="AI99" i="7" s="1"/>
  <c r="AI100" i="7" s="1"/>
  <c r="X98" i="7"/>
  <c r="X99" i="7" s="1" a="1"/>
  <c r="X99" i="7" s="1"/>
  <c r="X100" i="7" s="1"/>
  <c r="AG98" i="7"/>
  <c r="AG99" i="7" s="1" a="1"/>
  <c r="AG99" i="7" s="1"/>
  <c r="AG100" i="7" s="1"/>
  <c r="V98" i="7"/>
  <c r="V99" i="7" s="1" a="1"/>
  <c r="V99" i="7" s="1"/>
  <c r="V100" i="7" s="1"/>
  <c r="AE98" i="7"/>
  <c r="AE99" i="7" s="1" a="1"/>
  <c r="AE99" i="7" s="1"/>
  <c r="AE100" i="7" s="1"/>
  <c r="S98" i="7"/>
  <c r="S99" i="7" s="1" a="1"/>
  <c r="S99" i="7" s="1"/>
  <c r="S100" i="7" s="1"/>
  <c r="AB98" i="7"/>
  <c r="AB99" i="7" s="1" a="1"/>
  <c r="AB99" i="7" s="1"/>
  <c r="AB100" i="7" s="1"/>
  <c r="R98" i="7" a="1"/>
  <c r="R98" i="7" s="1"/>
  <c r="R99" i="7" s="1" a="1"/>
  <c r="R99" i="7" s="1"/>
  <c r="R100" i="7" s="1"/>
  <c r="AH98" i="7"/>
  <c r="AH99" i="7" s="1" a="1"/>
  <c r="AH99" i="7" s="1"/>
  <c r="AH100" i="7" s="1"/>
  <c r="AF98" i="7"/>
  <c r="AF99" i="7" s="1" a="1"/>
  <c r="AF99" i="7" s="1"/>
  <c r="AF100" i="7" s="1"/>
  <c r="AC98" i="7"/>
  <c r="AC99" i="7" s="1" a="1"/>
  <c r="AC99" i="7" s="1"/>
  <c r="AC100" i="7" s="1"/>
  <c r="AA98" i="7"/>
  <c r="AA99" i="7" s="1" a="1"/>
  <c r="AA99" i="7" s="1"/>
  <c r="AA100" i="7" s="1"/>
  <c r="Z98" i="7"/>
  <c r="Z99" i="7" s="1" a="1"/>
  <c r="Z99" i="7" s="1"/>
  <c r="Z100" i="7" s="1"/>
  <c r="Y98" i="7"/>
  <c r="Y99" i="7" s="1" a="1"/>
  <c r="Y99" i="7" s="1"/>
  <c r="Y100" i="7" s="1"/>
  <c r="W98" i="7"/>
  <c r="W99" i="7" s="1" a="1"/>
  <c r="W99" i="7" s="1"/>
  <c r="W100" i="7" s="1"/>
  <c r="U98" i="7"/>
  <c r="U99" i="7" s="1" a="1"/>
  <c r="U99" i="7" s="1"/>
  <c r="U100" i="7" s="1"/>
  <c r="AK98" i="7"/>
  <c r="AK99" i="7" s="1" a="1"/>
  <c r="AK99" i="7" s="1"/>
  <c r="AK100" i="7" s="1"/>
  <c r="AJ98" i="7"/>
  <c r="AJ99" i="7" s="1" a="1"/>
  <c r="AJ99" i="7" s="1"/>
  <c r="AJ100" i="7" s="1"/>
  <c r="C83" i="7"/>
  <c r="AI83" i="7"/>
  <c r="AI84" i="7" s="1" a="1"/>
  <c r="AI84" i="7" s="1"/>
  <c r="AI85" i="7" s="1"/>
  <c r="Y83" i="7"/>
  <c r="Y84" i="7" s="1" a="1"/>
  <c r="Y84" i="7" s="1"/>
  <c r="Y85" i="7" s="1"/>
  <c r="AC83" i="7"/>
  <c r="AC84" i="7" s="1" a="1"/>
  <c r="AC84" i="7" s="1"/>
  <c r="AC85" i="7" s="1"/>
  <c r="AA83" i="7"/>
  <c r="AA84" i="7" s="1" a="1"/>
  <c r="AA84" i="7" s="1"/>
  <c r="AA85" i="7" s="1"/>
  <c r="AJ83" i="7"/>
  <c r="AJ84" i="7" s="1" a="1"/>
  <c r="AJ84" i="7" s="1"/>
  <c r="AJ85" i="7" s="1"/>
  <c r="X83" i="7"/>
  <c r="X84" i="7" s="1" a="1"/>
  <c r="X84" i="7" s="1"/>
  <c r="X85" i="7" s="1"/>
  <c r="AG83" i="7"/>
  <c r="AG84" i="7" s="1" a="1"/>
  <c r="AG84" i="7" s="1"/>
  <c r="AG85" i="7" s="1"/>
  <c r="V83" i="7"/>
  <c r="V84" i="7" s="1" a="1"/>
  <c r="V84" i="7" s="1"/>
  <c r="V85" i="7" s="1"/>
  <c r="AE83" i="7"/>
  <c r="AE84" i="7" s="1" a="1"/>
  <c r="AE84" i="7" s="1"/>
  <c r="AE85" i="7" s="1"/>
  <c r="AD83" i="7"/>
  <c r="AD84" i="7" s="1" a="1"/>
  <c r="AD84" i="7" s="1"/>
  <c r="AD85" i="7" s="1"/>
  <c r="AB83" i="7"/>
  <c r="AB84" i="7" s="1" a="1"/>
  <c r="AB84" i="7" s="1"/>
  <c r="AB85" i="7" s="1"/>
  <c r="Z83" i="7"/>
  <c r="Z84" i="7" s="1" a="1"/>
  <c r="Z84" i="7" s="1"/>
  <c r="Z85" i="7" s="1"/>
  <c r="W83" i="7"/>
  <c r="W84" i="7" s="1" a="1"/>
  <c r="W84" i="7" s="1"/>
  <c r="W85" i="7" s="1"/>
  <c r="U83" i="7"/>
  <c r="U84" i="7" s="1" a="1"/>
  <c r="U84" i="7" s="1"/>
  <c r="U85" i="7" s="1"/>
  <c r="T83" i="7"/>
  <c r="T84" i="7" s="1" a="1"/>
  <c r="T84" i="7" s="1"/>
  <c r="T85" i="7" s="1"/>
  <c r="AK83" i="7"/>
  <c r="AK84" i="7" s="1" a="1"/>
  <c r="AK84" i="7" s="1"/>
  <c r="AK85" i="7" s="1"/>
  <c r="S83" i="7"/>
  <c r="S84" i="7" s="1" a="1"/>
  <c r="S84" i="7" s="1"/>
  <c r="S85" i="7" s="1"/>
  <c r="R83" i="7" a="1"/>
  <c r="R83" i="7" s="1"/>
  <c r="R84" i="7" s="1" a="1"/>
  <c r="R84" i="7" s="1"/>
  <c r="R85" i="7" s="1"/>
  <c r="AH83" i="7"/>
  <c r="AH84" i="7" s="1" a="1"/>
  <c r="AH84" i="7" s="1"/>
  <c r="AH85" i="7" s="1"/>
  <c r="AF83" i="7"/>
  <c r="AF84" i="7" s="1" a="1"/>
  <c r="AF84" i="7" s="1"/>
  <c r="AF85" i="7" s="1"/>
  <c r="C299" i="7"/>
  <c r="AD299" i="7"/>
  <c r="AD300" i="7" s="1" a="1"/>
  <c r="AD300" i="7" s="1"/>
  <c r="AD301" i="7" s="1"/>
  <c r="T299" i="7"/>
  <c r="T300" i="7" s="1" a="1"/>
  <c r="T300" i="7" s="1"/>
  <c r="T301" i="7" s="1"/>
  <c r="AB299" i="7"/>
  <c r="AB300" i="7" s="1" a="1"/>
  <c r="AB300" i="7" s="1"/>
  <c r="AB301" i="7" s="1"/>
  <c r="R299" i="7" a="1"/>
  <c r="R299" i="7" s="1"/>
  <c r="R300" i="7" s="1" a="1"/>
  <c r="R300" i="7" s="1"/>
  <c r="R301" i="7" s="1"/>
  <c r="AJ299" i="7"/>
  <c r="AJ300" i="7" s="1" a="1"/>
  <c r="AJ300" i="7" s="1"/>
  <c r="AJ301" i="7" s="1"/>
  <c r="X299" i="7"/>
  <c r="X300" i="7" s="1" a="1"/>
  <c r="X300" i="7" s="1"/>
  <c r="X301" i="7" s="1"/>
  <c r="AH299" i="7"/>
  <c r="AH300" i="7" s="1" a="1"/>
  <c r="AH300" i="7" s="1"/>
  <c r="AH301" i="7" s="1"/>
  <c r="V299" i="7"/>
  <c r="V300" i="7" s="1" a="1"/>
  <c r="V300" i="7" s="1"/>
  <c r="V301" i="7" s="1"/>
  <c r="AF299" i="7"/>
  <c r="AF300" i="7" s="1" a="1"/>
  <c r="AF300" i="7" s="1"/>
  <c r="AF301" i="7" s="1"/>
  <c r="S299" i="7"/>
  <c r="S300" i="7" s="1" a="1"/>
  <c r="S300" i="7" s="1"/>
  <c r="S301" i="7" s="1"/>
  <c r="Z299" i="7"/>
  <c r="Z300" i="7" s="1" a="1"/>
  <c r="Z300" i="7" s="1"/>
  <c r="Z301" i="7" s="1"/>
  <c r="Y299" i="7"/>
  <c r="Y300" i="7" s="1" a="1"/>
  <c r="Y300" i="7" s="1"/>
  <c r="Y301" i="7" s="1"/>
  <c r="U299" i="7"/>
  <c r="U300" i="7" s="1" a="1"/>
  <c r="U300" i="7" s="1"/>
  <c r="U301" i="7" s="1"/>
  <c r="AK299" i="7"/>
  <c r="AK300" i="7" s="1" a="1"/>
  <c r="AK300" i="7" s="1"/>
  <c r="AK301" i="7" s="1"/>
  <c r="AI299" i="7"/>
  <c r="AI300" i="7" s="1" a="1"/>
  <c r="AI300" i="7" s="1"/>
  <c r="AI301" i="7" s="1"/>
  <c r="AG299" i="7"/>
  <c r="AG300" i="7" s="1" a="1"/>
  <c r="AG300" i="7" s="1"/>
  <c r="AG301" i="7" s="1"/>
  <c r="AE299" i="7"/>
  <c r="AE300" i="7" s="1" a="1"/>
  <c r="AE300" i="7" s="1"/>
  <c r="AE301" i="7" s="1"/>
  <c r="AC299" i="7"/>
  <c r="AC300" i="7" s="1" a="1"/>
  <c r="AC300" i="7" s="1"/>
  <c r="AC301" i="7" s="1"/>
  <c r="W299" i="7"/>
  <c r="W300" i="7" s="1" a="1"/>
  <c r="W300" i="7" s="1"/>
  <c r="W301" i="7" s="1"/>
  <c r="AA299" i="7"/>
  <c r="AA300" i="7" s="1" a="1"/>
  <c r="AA300" i="7" s="1"/>
  <c r="AA301" i="7" s="1"/>
  <c r="C341" i="7"/>
  <c r="AD341" i="7"/>
  <c r="AD342" i="7" s="1" a="1"/>
  <c r="AD342" i="7" s="1"/>
  <c r="AD343" i="7" s="1"/>
  <c r="T341" i="7"/>
  <c r="T342" i="7" s="1" a="1"/>
  <c r="T342" i="7" s="1"/>
  <c r="T343" i="7" s="1"/>
  <c r="AC341" i="7"/>
  <c r="AC342" i="7" s="1" a="1"/>
  <c r="AC342" i="7" s="1"/>
  <c r="AC343" i="7" s="1"/>
  <c r="AB341" i="7"/>
  <c r="AB342" i="7" s="1" a="1"/>
  <c r="AB342" i="7" s="1"/>
  <c r="AB343" i="7" s="1"/>
  <c r="R341" i="7" a="1"/>
  <c r="R341" i="7" s="1"/>
  <c r="R342" i="7" s="1" a="1"/>
  <c r="R342" i="7" s="1"/>
  <c r="R343" i="7" s="1"/>
  <c r="AA341" i="7"/>
  <c r="AA342" i="7" s="1" a="1"/>
  <c r="AA342" i="7" s="1"/>
  <c r="AA343" i="7" s="1"/>
  <c r="AK341" i="7"/>
  <c r="AK342" i="7" s="1" a="1"/>
  <c r="AK342" i="7" s="1"/>
  <c r="AK343" i="7" s="1"/>
  <c r="Z341" i="7"/>
  <c r="Z342" i="7" s="1" a="1"/>
  <c r="Z342" i="7" s="1"/>
  <c r="Z343" i="7" s="1"/>
  <c r="AJ341" i="7"/>
  <c r="AJ342" i="7" s="1" a="1"/>
  <c r="AJ342" i="7" s="1"/>
  <c r="AJ343" i="7" s="1"/>
  <c r="Y341" i="7"/>
  <c r="Y342" i="7" s="1" a="1"/>
  <c r="Y342" i="7" s="1"/>
  <c r="Y343" i="7" s="1"/>
  <c r="AH341" i="7"/>
  <c r="AH342" i="7" s="1" a="1"/>
  <c r="AH342" i="7" s="1"/>
  <c r="AH343" i="7" s="1"/>
  <c r="W341" i="7"/>
  <c r="W342" i="7" s="1" a="1"/>
  <c r="W342" i="7" s="1"/>
  <c r="W343" i="7" s="1"/>
  <c r="AI341" i="7"/>
  <c r="AI342" i="7" s="1" a="1"/>
  <c r="AI342" i="7" s="1"/>
  <c r="AI343" i="7" s="1"/>
  <c r="AG341" i="7"/>
  <c r="AG342" i="7" s="1" a="1"/>
  <c r="AG342" i="7" s="1"/>
  <c r="AG343" i="7" s="1"/>
  <c r="AF341" i="7"/>
  <c r="AF342" i="7" s="1" a="1"/>
  <c r="AF342" i="7" s="1"/>
  <c r="AF343" i="7" s="1"/>
  <c r="AE341" i="7"/>
  <c r="AE342" i="7" s="1" a="1"/>
  <c r="AE342" i="7" s="1"/>
  <c r="AE343" i="7" s="1"/>
  <c r="X341" i="7"/>
  <c r="X342" i="7" s="1" a="1"/>
  <c r="X342" i="7" s="1"/>
  <c r="X343" i="7" s="1"/>
  <c r="U341" i="7"/>
  <c r="U342" i="7" s="1" a="1"/>
  <c r="U342" i="7" s="1"/>
  <c r="U343" i="7" s="1"/>
  <c r="V341" i="7"/>
  <c r="V342" i="7" s="1" a="1"/>
  <c r="V342" i="7" s="1"/>
  <c r="V343" i="7" s="1"/>
  <c r="S341" i="7"/>
  <c r="S342" i="7" s="1" a="1"/>
  <c r="S342" i="7" s="1"/>
  <c r="S343" i="7" s="1"/>
  <c r="C296" i="7"/>
  <c r="AE296" i="7"/>
  <c r="AE297" i="7" s="1" a="1"/>
  <c r="AE297" i="7" s="1"/>
  <c r="AE298" i="7" s="1"/>
  <c r="U296" i="7"/>
  <c r="U297" i="7" s="1" a="1"/>
  <c r="U297" i="7" s="1"/>
  <c r="U298" i="7" s="1"/>
  <c r="AF296" i="7"/>
  <c r="AF297" i="7" s="1" a="1"/>
  <c r="AF297" i="7" s="1"/>
  <c r="AF298" i="7" s="1"/>
  <c r="T296" i="7"/>
  <c r="T297" i="7" s="1" a="1"/>
  <c r="T297" i="7" s="1"/>
  <c r="T298" i="7" s="1"/>
  <c r="AD296" i="7"/>
  <c r="AD297" i="7" s="1" a="1"/>
  <c r="AD297" i="7" s="1"/>
  <c r="AD298" i="7" s="1"/>
  <c r="AB296" i="7"/>
  <c r="AB297" i="7" s="1" a="1"/>
  <c r="AB297" i="7" s="1"/>
  <c r="AB298" i="7" s="1"/>
  <c r="AA296" i="7"/>
  <c r="AA297" i="7" s="1" a="1"/>
  <c r="AA297" i="7" s="1"/>
  <c r="AA298" i="7" s="1"/>
  <c r="Z296" i="7"/>
  <c r="Z297" i="7" s="1" a="1"/>
  <c r="Z297" i="7" s="1"/>
  <c r="Z298" i="7" s="1"/>
  <c r="X296" i="7"/>
  <c r="X297" i="7" s="1" a="1"/>
  <c r="X297" i="7" s="1"/>
  <c r="X298" i="7" s="1"/>
  <c r="AH296" i="7"/>
  <c r="AH297" i="7" s="1" a="1"/>
  <c r="AH297" i="7" s="1"/>
  <c r="AH298" i="7" s="1"/>
  <c r="AG296" i="7"/>
  <c r="AG297" i="7" s="1" a="1"/>
  <c r="AG297" i="7" s="1"/>
  <c r="AG298" i="7" s="1"/>
  <c r="AC296" i="7"/>
  <c r="AC297" i="7" s="1" a="1"/>
  <c r="AC297" i="7" s="1"/>
  <c r="AC298" i="7" s="1"/>
  <c r="Y296" i="7"/>
  <c r="Y297" i="7" s="1" a="1"/>
  <c r="Y297" i="7" s="1"/>
  <c r="Y298" i="7" s="1"/>
  <c r="W296" i="7"/>
  <c r="W297" i="7" s="1" a="1"/>
  <c r="W297" i="7" s="1"/>
  <c r="W298" i="7" s="1"/>
  <c r="V296" i="7"/>
  <c r="V297" i="7" s="1" a="1"/>
  <c r="V297" i="7" s="1"/>
  <c r="V298" i="7" s="1"/>
  <c r="S296" i="7"/>
  <c r="S297" i="7" s="1" a="1"/>
  <c r="S297" i="7" s="1"/>
  <c r="S298" i="7" s="1"/>
  <c r="AJ296" i="7"/>
  <c r="AJ297" i="7" s="1" a="1"/>
  <c r="AJ297" i="7" s="1"/>
  <c r="AJ298" i="7" s="1"/>
  <c r="AK296" i="7"/>
  <c r="AK297" i="7" s="1" a="1"/>
  <c r="AK297" i="7" s="1"/>
  <c r="AK298" i="7" s="1"/>
  <c r="AI296" i="7"/>
  <c r="AI297" i="7" s="1" a="1"/>
  <c r="AI297" i="7" s="1"/>
  <c r="AI298" i="7" s="1"/>
  <c r="R296" i="7" a="1"/>
  <c r="R296" i="7" s="1"/>
  <c r="R297" i="7" s="1" a="1"/>
  <c r="R297" i="7" s="1"/>
  <c r="R298" i="7" s="1"/>
  <c r="C293" i="7"/>
  <c r="AF293" i="7"/>
  <c r="AF294" i="7" s="1" a="1"/>
  <c r="AF294" i="7" s="1"/>
  <c r="AF295" i="7" s="1"/>
  <c r="V293" i="7"/>
  <c r="V294" i="7" s="1" a="1"/>
  <c r="V294" i="7" s="1"/>
  <c r="V295" i="7" s="1"/>
  <c r="AI293" i="7"/>
  <c r="AI294" i="7" s="1" a="1"/>
  <c r="AI294" i="7" s="1"/>
  <c r="AI295" i="7" s="1"/>
  <c r="X293" i="7"/>
  <c r="X294" i="7" s="1" a="1"/>
  <c r="X294" i="7" s="1"/>
  <c r="X295" i="7" s="1"/>
  <c r="Z293" i="7"/>
  <c r="Z294" i="7" s="1" a="1"/>
  <c r="Z294" i="7" s="1"/>
  <c r="Z295" i="7" s="1"/>
  <c r="AJ293" i="7"/>
  <c r="AJ294" i="7" s="1" a="1"/>
  <c r="AJ294" i="7" s="1"/>
  <c r="AJ295" i="7" s="1"/>
  <c r="W293" i="7"/>
  <c r="W294" i="7" s="1" a="1"/>
  <c r="W294" i="7" s="1"/>
  <c r="W295" i="7" s="1"/>
  <c r="AE293" i="7"/>
  <c r="AE294" i="7" s="1" a="1"/>
  <c r="AE294" i="7" s="1"/>
  <c r="AE295" i="7" s="1"/>
  <c r="R293" i="7" a="1"/>
  <c r="R293" i="7" s="1"/>
  <c r="R294" i="7" s="1" a="1"/>
  <c r="R294" i="7" s="1"/>
  <c r="R295" i="7" s="1"/>
  <c r="AD293" i="7"/>
  <c r="AD294" i="7" s="1" a="1"/>
  <c r="AD294" i="7" s="1"/>
  <c r="AD295" i="7" s="1"/>
  <c r="AB293" i="7"/>
  <c r="AB294" i="7" s="1" a="1"/>
  <c r="AB294" i="7" s="1"/>
  <c r="AB295" i="7" s="1"/>
  <c r="Y293" i="7"/>
  <c r="Y294" i="7" s="1" a="1"/>
  <c r="Y294" i="7" s="1"/>
  <c r="Y295" i="7" s="1"/>
  <c r="U293" i="7"/>
  <c r="U294" i="7" s="1" a="1"/>
  <c r="U294" i="7" s="1"/>
  <c r="U295" i="7" s="1"/>
  <c r="T293" i="7"/>
  <c r="T294" i="7" s="1" a="1"/>
  <c r="T294" i="7" s="1"/>
  <c r="T295" i="7" s="1"/>
  <c r="S293" i="7"/>
  <c r="S294" i="7" s="1" a="1"/>
  <c r="S294" i="7" s="1"/>
  <c r="S295" i="7" s="1"/>
  <c r="AK293" i="7"/>
  <c r="AK294" i="7" s="1" a="1"/>
  <c r="AK294" i="7" s="1"/>
  <c r="AK295" i="7" s="1"/>
  <c r="AH293" i="7"/>
  <c r="AH294" i="7" s="1" a="1"/>
  <c r="AH294" i="7" s="1"/>
  <c r="AH295" i="7" s="1"/>
  <c r="AC293" i="7"/>
  <c r="AC294" i="7" s="1" a="1"/>
  <c r="AC294" i="7" s="1"/>
  <c r="AC295" i="7" s="1"/>
  <c r="AG293" i="7"/>
  <c r="AG294" i="7" s="1" a="1"/>
  <c r="AG294" i="7" s="1"/>
  <c r="AG295" i="7" s="1"/>
  <c r="AA293" i="7"/>
  <c r="AA294" i="7" s="1" a="1"/>
  <c r="AA294" i="7" s="1"/>
  <c r="AA295" i="7" s="1"/>
  <c r="C233" i="7"/>
  <c r="AG233" i="7"/>
  <c r="AG234" i="7" s="1" a="1"/>
  <c r="AG234" i="7" s="1"/>
  <c r="AG235" i="7" s="1"/>
  <c r="W233" i="7"/>
  <c r="W234" i="7" s="1" a="1"/>
  <c r="W234" i="7" s="1"/>
  <c r="W235" i="7" s="1"/>
  <c r="AF233" i="7"/>
  <c r="AF234" i="7" s="1" a="1"/>
  <c r="AF234" i="7" s="1"/>
  <c r="AF235" i="7" s="1"/>
  <c r="V233" i="7"/>
  <c r="V234" i="7" s="1" a="1"/>
  <c r="V234" i="7" s="1"/>
  <c r="V235" i="7" s="1"/>
  <c r="AD233" i="7"/>
  <c r="AD234" i="7" s="1" a="1"/>
  <c r="AD234" i="7" s="1"/>
  <c r="AD235" i="7" s="1"/>
  <c r="AC233" i="7"/>
  <c r="AC234" i="7" s="1" a="1"/>
  <c r="AC234" i="7" s="1"/>
  <c r="AC235" i="7" s="1"/>
  <c r="R233" i="7" a="1"/>
  <c r="R233" i="7" s="1"/>
  <c r="R234" i="7" s="1" a="1"/>
  <c r="R234" i="7" s="1"/>
  <c r="R235" i="7" s="1"/>
  <c r="AA233" i="7"/>
  <c r="AA234" i="7" s="1" a="1"/>
  <c r="AA234" i="7" s="1"/>
  <c r="AA235" i="7" s="1"/>
  <c r="AK233" i="7"/>
  <c r="AK234" i="7" s="1" a="1"/>
  <c r="AK234" i="7" s="1"/>
  <c r="AK235" i="7" s="1"/>
  <c r="Y233" i="7"/>
  <c r="Y234" i="7" s="1" a="1"/>
  <c r="Y234" i="7" s="1"/>
  <c r="Y235" i="7" s="1"/>
  <c r="AE233" i="7"/>
  <c r="AE234" i="7" s="1" a="1"/>
  <c r="AE234" i="7" s="1"/>
  <c r="AE235" i="7" s="1"/>
  <c r="AB233" i="7"/>
  <c r="AB234" i="7" s="1" a="1"/>
  <c r="AB234" i="7" s="1"/>
  <c r="AB235" i="7" s="1"/>
  <c r="Z233" i="7"/>
  <c r="Z234" i="7" s="1" a="1"/>
  <c r="Z234" i="7" s="1"/>
  <c r="Z235" i="7" s="1"/>
  <c r="X233" i="7"/>
  <c r="X234" i="7" s="1" a="1"/>
  <c r="X234" i="7" s="1"/>
  <c r="X235" i="7" s="1"/>
  <c r="U233" i="7"/>
  <c r="U234" i="7" s="1" a="1"/>
  <c r="U234" i="7" s="1"/>
  <c r="U235" i="7" s="1"/>
  <c r="T233" i="7"/>
  <c r="T234" i="7" s="1" a="1"/>
  <c r="T234" i="7" s="1"/>
  <c r="T235" i="7" s="1"/>
  <c r="S233" i="7"/>
  <c r="S234" i="7" s="1" a="1"/>
  <c r="S234" i="7" s="1"/>
  <c r="S235" i="7" s="1"/>
  <c r="AJ233" i="7"/>
  <c r="AJ234" i="7" s="1" a="1"/>
  <c r="AJ234" i="7" s="1"/>
  <c r="AJ235" i="7" s="1"/>
  <c r="AI233" i="7"/>
  <c r="AI234" i="7" s="1" a="1"/>
  <c r="AI234" i="7" s="1"/>
  <c r="AI235" i="7" s="1"/>
  <c r="AH233" i="7"/>
  <c r="AH234" i="7" s="1" a="1"/>
  <c r="AH234" i="7" s="1"/>
  <c r="AH235" i="7" s="1"/>
  <c r="C143" i="7"/>
  <c r="AB143" i="7"/>
  <c r="AB144" i="7" s="1" a="1"/>
  <c r="AB144" i="7" s="1"/>
  <c r="AB145" i="7" s="1"/>
  <c r="AG143" i="7"/>
  <c r="AG144" i="7" s="1" a="1"/>
  <c r="AG144" i="7" s="1"/>
  <c r="AG145" i="7" s="1"/>
  <c r="V143" i="7"/>
  <c r="V144" i="7" s="1" a="1"/>
  <c r="V144" i="7" s="1"/>
  <c r="V145" i="7" s="1"/>
  <c r="AF143" i="7"/>
  <c r="AF144" i="7" s="1" a="1"/>
  <c r="AF144" i="7" s="1"/>
  <c r="AF145" i="7" s="1"/>
  <c r="U143" i="7"/>
  <c r="U144" i="7" s="1" a="1"/>
  <c r="U144" i="7" s="1"/>
  <c r="U145" i="7" s="1"/>
  <c r="AE143" i="7"/>
  <c r="AE144" i="7" s="1" a="1"/>
  <c r="AE144" i="7" s="1"/>
  <c r="AE145" i="7" s="1"/>
  <c r="T143" i="7"/>
  <c r="T144" i="7" s="1" a="1"/>
  <c r="T144" i="7" s="1"/>
  <c r="T145" i="7" s="1"/>
  <c r="Z143" i="7"/>
  <c r="Z144" i="7" s="1" a="1"/>
  <c r="Z144" i="7" s="1"/>
  <c r="Z145" i="7" s="1"/>
  <c r="Y143" i="7"/>
  <c r="Y144" i="7" s="1" a="1"/>
  <c r="Y144" i="7" s="1"/>
  <c r="Y145" i="7" s="1"/>
  <c r="X143" i="7"/>
  <c r="X144" i="7" s="1" a="1"/>
  <c r="X144" i="7" s="1"/>
  <c r="X145" i="7" s="1"/>
  <c r="AK143" i="7"/>
  <c r="AK144" i="7" s="1" a="1"/>
  <c r="AK144" i="7" s="1"/>
  <c r="AK145" i="7" s="1"/>
  <c r="W143" i="7"/>
  <c r="W144" i="7" s="1" a="1"/>
  <c r="W144" i="7" s="1"/>
  <c r="W145" i="7" s="1"/>
  <c r="AJ143" i="7"/>
  <c r="AJ144" i="7" s="1" a="1"/>
  <c r="AJ144" i="7" s="1"/>
  <c r="AJ145" i="7" s="1"/>
  <c r="S143" i="7"/>
  <c r="S144" i="7" s="1" a="1"/>
  <c r="S144" i="7" s="1"/>
  <c r="S145" i="7" s="1"/>
  <c r="AI143" i="7"/>
  <c r="AI144" i="7" s="1" a="1"/>
  <c r="AI144" i="7" s="1"/>
  <c r="AI145" i="7" s="1"/>
  <c r="R143" i="7" a="1"/>
  <c r="R143" i="7" s="1"/>
  <c r="R144" i="7" s="1" a="1"/>
  <c r="R144" i="7" s="1"/>
  <c r="R145" i="7" s="1"/>
  <c r="AH143" i="7"/>
  <c r="AH144" i="7" s="1" a="1"/>
  <c r="AH144" i="7" s="1"/>
  <c r="AH145" i="7" s="1"/>
  <c r="AD143" i="7"/>
  <c r="AD144" i="7" s="1" a="1"/>
  <c r="AD144" i="7" s="1"/>
  <c r="AD145" i="7" s="1"/>
  <c r="AC143" i="7"/>
  <c r="AC144" i="7" s="1" a="1"/>
  <c r="AC144" i="7" s="1"/>
  <c r="AC145" i="7" s="1"/>
  <c r="AA143" i="7"/>
  <c r="AA144" i="7" s="1" a="1"/>
  <c r="AA144" i="7" s="1"/>
  <c r="AA145" i="7" s="1"/>
  <c r="C209" i="7"/>
  <c r="AE209" i="7"/>
  <c r="AE210" i="7" s="1" a="1"/>
  <c r="AE210" i="7" s="1"/>
  <c r="AE211" i="7" s="1"/>
  <c r="U209" i="7"/>
  <c r="U210" i="7" s="1" a="1"/>
  <c r="U210" i="7" s="1"/>
  <c r="U211" i="7" s="1"/>
  <c r="AC209" i="7"/>
  <c r="AC210" i="7" s="1" a="1"/>
  <c r="AC210" i="7" s="1"/>
  <c r="AC211" i="7" s="1"/>
  <c r="S209" i="7"/>
  <c r="S210" i="7" s="1" a="1"/>
  <c r="S210" i="7" s="1"/>
  <c r="S211" i="7" s="1"/>
  <c r="AD209" i="7"/>
  <c r="AD210" i="7" s="1" a="1"/>
  <c r="AD210" i="7" s="1"/>
  <c r="AD211" i="7" s="1"/>
  <c r="R209" i="7" a="1"/>
  <c r="R209" i="7" s="1"/>
  <c r="R210" i="7" s="1" a="1"/>
  <c r="R210" i="7" s="1"/>
  <c r="R211" i="7" s="1"/>
  <c r="AB209" i="7"/>
  <c r="AB210" i="7" s="1" a="1"/>
  <c r="AB210" i="7" s="1"/>
  <c r="AB211" i="7" s="1"/>
  <c r="AA209" i="7"/>
  <c r="AA210" i="7" s="1" a="1"/>
  <c r="AA210" i="7" s="1"/>
  <c r="AA211" i="7" s="1"/>
  <c r="Z209" i="7"/>
  <c r="Z210" i="7" s="1" a="1"/>
  <c r="Z210" i="7" s="1"/>
  <c r="Z211" i="7" s="1"/>
  <c r="AK209" i="7"/>
  <c r="AK210" i="7" s="1" a="1"/>
  <c r="AK210" i="7" s="1"/>
  <c r="AK211" i="7" s="1"/>
  <c r="Y209" i="7"/>
  <c r="Y210" i="7" s="1" a="1"/>
  <c r="Y210" i="7" s="1"/>
  <c r="Y211" i="7" s="1"/>
  <c r="AI209" i="7"/>
  <c r="AI210" i="7" s="1" a="1"/>
  <c r="AI210" i="7" s="1"/>
  <c r="AI211" i="7" s="1"/>
  <c r="W209" i="7"/>
  <c r="W210" i="7" s="1" a="1"/>
  <c r="W210" i="7" s="1"/>
  <c r="W211" i="7" s="1"/>
  <c r="AJ209" i="7"/>
  <c r="AJ210" i="7" s="1" a="1"/>
  <c r="AJ210" i="7" s="1"/>
  <c r="AJ211" i="7" s="1"/>
  <c r="AH209" i="7"/>
  <c r="AH210" i="7" s="1" a="1"/>
  <c r="AH210" i="7" s="1"/>
  <c r="AH211" i="7" s="1"/>
  <c r="AG209" i="7"/>
  <c r="AG210" i="7" s="1" a="1"/>
  <c r="AG210" i="7" s="1"/>
  <c r="AG211" i="7" s="1"/>
  <c r="AF209" i="7"/>
  <c r="AF210" i="7" s="1" a="1"/>
  <c r="AF210" i="7" s="1"/>
  <c r="AF211" i="7" s="1"/>
  <c r="X209" i="7"/>
  <c r="X210" i="7" s="1" a="1"/>
  <c r="X210" i="7" s="1"/>
  <c r="X211" i="7" s="1"/>
  <c r="V209" i="7"/>
  <c r="V210" i="7" s="1" a="1"/>
  <c r="V210" i="7" s="1"/>
  <c r="V211" i="7" s="1"/>
  <c r="T209" i="7"/>
  <c r="T210" i="7" s="1" a="1"/>
  <c r="T210" i="7" s="1"/>
  <c r="T211" i="7" s="1"/>
  <c r="C350" i="7"/>
  <c r="AK350" i="7"/>
  <c r="AK351" i="7" s="1" a="1"/>
  <c r="AK351" i="7" s="1"/>
  <c r="AK352" i="7" s="1"/>
  <c r="AA350" i="7"/>
  <c r="AA351" i="7" s="1" a="1"/>
  <c r="AA351" i="7" s="1"/>
  <c r="AA352" i="7" s="1"/>
  <c r="R350" i="7" a="1"/>
  <c r="R350" i="7" s="1"/>
  <c r="R351" i="7" s="1" a="1"/>
  <c r="R351" i="7" s="1"/>
  <c r="R352" i="7" s="1"/>
  <c r="AI350" i="7"/>
  <c r="AI351" i="7" s="1" a="1"/>
  <c r="AI351" i="7" s="1"/>
  <c r="AI352" i="7" s="1"/>
  <c r="Y350" i="7"/>
  <c r="Y351" i="7" s="1" a="1"/>
  <c r="Y351" i="7" s="1"/>
  <c r="Y352" i="7" s="1"/>
  <c r="AG350" i="7"/>
  <c r="AG351" i="7" s="1" a="1"/>
  <c r="AG351" i="7" s="1"/>
  <c r="AG352" i="7" s="1"/>
  <c r="W350" i="7"/>
  <c r="W351" i="7" s="1" a="1"/>
  <c r="W351" i="7" s="1"/>
  <c r="W352" i="7" s="1"/>
  <c r="AE350" i="7"/>
  <c r="AE351" i="7" s="1" a="1"/>
  <c r="AE351" i="7" s="1"/>
  <c r="AE352" i="7" s="1"/>
  <c r="U350" i="7"/>
  <c r="U351" i="7" s="1" a="1"/>
  <c r="U351" i="7" s="1"/>
  <c r="U352" i="7" s="1"/>
  <c r="Z350" i="7"/>
  <c r="Z351" i="7" s="1" a="1"/>
  <c r="Z351" i="7" s="1"/>
  <c r="Z352" i="7" s="1"/>
  <c r="X350" i="7"/>
  <c r="X351" i="7" s="1" a="1"/>
  <c r="X351" i="7" s="1"/>
  <c r="X352" i="7" s="1"/>
  <c r="V350" i="7"/>
  <c r="V351" i="7" s="1" a="1"/>
  <c r="V351" i="7" s="1"/>
  <c r="V352" i="7" s="1"/>
  <c r="T350" i="7"/>
  <c r="T351" i="7" s="1" a="1"/>
  <c r="T351" i="7" s="1"/>
  <c r="T352" i="7" s="1"/>
  <c r="AJ350" i="7"/>
  <c r="AJ351" i="7" s="1" a="1"/>
  <c r="AJ351" i="7" s="1"/>
  <c r="AJ352" i="7" s="1"/>
  <c r="S350" i="7"/>
  <c r="S351" i="7" s="1" a="1"/>
  <c r="S351" i="7" s="1"/>
  <c r="S352" i="7" s="1"/>
  <c r="AH350" i="7"/>
  <c r="AH351" i="7" s="1" a="1"/>
  <c r="AH351" i="7" s="1"/>
  <c r="AH352" i="7" s="1"/>
  <c r="AF350" i="7"/>
  <c r="AF351" i="7" s="1" a="1"/>
  <c r="AF351" i="7" s="1"/>
  <c r="AF352" i="7" s="1"/>
  <c r="AD350" i="7"/>
  <c r="AD351" i="7" s="1" a="1"/>
  <c r="AD351" i="7" s="1"/>
  <c r="AD352" i="7" s="1"/>
  <c r="AB350" i="7"/>
  <c r="AB351" i="7" s="1" a="1"/>
  <c r="AB351" i="7" s="1"/>
  <c r="AB352" i="7" s="1"/>
  <c r="AC350" i="7"/>
  <c r="AC351" i="7" s="1" a="1"/>
  <c r="AC351" i="7" s="1"/>
  <c r="AC352" i="7" s="1"/>
  <c r="C320" i="7"/>
  <c r="AG320" i="7"/>
  <c r="AG321" i="7" s="1" a="1"/>
  <c r="AG321" i="7" s="1"/>
  <c r="AG322" i="7" s="1"/>
  <c r="W320" i="7"/>
  <c r="W321" i="7" s="1" a="1"/>
  <c r="W321" i="7" s="1"/>
  <c r="W322" i="7" s="1"/>
  <c r="AF320" i="7"/>
  <c r="AF321" i="7" s="1" a="1"/>
  <c r="AF321" i="7" s="1"/>
  <c r="AF322" i="7" s="1"/>
  <c r="V320" i="7"/>
  <c r="V321" i="7" s="1" a="1"/>
  <c r="V321" i="7" s="1"/>
  <c r="V322" i="7" s="1"/>
  <c r="AH320" i="7"/>
  <c r="AH321" i="7" s="1" a="1"/>
  <c r="AH321" i="7" s="1"/>
  <c r="AH322" i="7" s="1"/>
  <c r="T320" i="7"/>
  <c r="T321" i="7" s="1" a="1"/>
  <c r="T321" i="7" s="1"/>
  <c r="T322" i="7" s="1"/>
  <c r="AE320" i="7"/>
  <c r="AE321" i="7" s="1" a="1"/>
  <c r="AE321" i="7" s="1"/>
  <c r="AE322" i="7" s="1"/>
  <c r="S320" i="7"/>
  <c r="S321" i="7" s="1" a="1"/>
  <c r="S321" i="7" s="1"/>
  <c r="S322" i="7" s="1"/>
  <c r="AD320" i="7"/>
  <c r="AD321" i="7" s="1" a="1"/>
  <c r="AD321" i="7" s="1"/>
  <c r="AD322" i="7" s="1"/>
  <c r="AC320" i="7"/>
  <c r="AC321" i="7" s="1" a="1"/>
  <c r="AC321" i="7" s="1"/>
  <c r="AC322" i="7" s="1"/>
  <c r="R320" i="7" a="1"/>
  <c r="R320" i="7" s="1"/>
  <c r="R321" i="7" s="1" a="1"/>
  <c r="R321" i="7" s="1"/>
  <c r="R322" i="7" s="1"/>
  <c r="AA320" i="7"/>
  <c r="AA321" i="7" s="1" a="1"/>
  <c r="AA321" i="7" s="1"/>
  <c r="AA322" i="7" s="1"/>
  <c r="AK320" i="7"/>
  <c r="AK321" i="7" s="1" a="1"/>
  <c r="AK321" i="7" s="1"/>
  <c r="AK322" i="7" s="1"/>
  <c r="AI320" i="7"/>
  <c r="AI321" i="7" s="1" a="1"/>
  <c r="AI321" i="7" s="1"/>
  <c r="AI322" i="7" s="1"/>
  <c r="Z320" i="7"/>
  <c r="Z321" i="7" s="1" a="1"/>
  <c r="Z321" i="7" s="1"/>
  <c r="Z322" i="7" s="1"/>
  <c r="AJ320" i="7"/>
  <c r="AJ321" i="7" s="1" a="1"/>
  <c r="AJ321" i="7" s="1"/>
  <c r="AJ322" i="7" s="1"/>
  <c r="AB320" i="7"/>
  <c r="AB321" i="7" s="1" a="1"/>
  <c r="AB321" i="7" s="1"/>
  <c r="AB322" i="7" s="1"/>
  <c r="Y320" i="7"/>
  <c r="Y321" i="7" s="1" a="1"/>
  <c r="Y321" i="7" s="1"/>
  <c r="Y322" i="7" s="1"/>
  <c r="X320" i="7"/>
  <c r="X321" i="7" s="1" a="1"/>
  <c r="X321" i="7" s="1"/>
  <c r="X322" i="7" s="1"/>
  <c r="U320" i="7"/>
  <c r="U321" i="7" s="1" a="1"/>
  <c r="U321" i="7" s="1"/>
  <c r="U322" i="7" s="1"/>
  <c r="C290" i="7"/>
  <c r="AG290" i="7"/>
  <c r="AG291" i="7" s="1" a="1"/>
  <c r="AG291" i="7" s="1"/>
  <c r="AG292" i="7" s="1"/>
  <c r="W290" i="7"/>
  <c r="W291" i="7" s="1" a="1"/>
  <c r="W291" i="7" s="1"/>
  <c r="W292" i="7" s="1"/>
  <c r="AA290" i="7"/>
  <c r="AA291" i="7" s="1" a="1"/>
  <c r="AA291" i="7" s="1"/>
  <c r="AA292" i="7" s="1"/>
  <c r="AF290" i="7"/>
  <c r="AF291" i="7" s="1" a="1"/>
  <c r="AF291" i="7" s="1"/>
  <c r="AF292" i="7" s="1"/>
  <c r="T290" i="7"/>
  <c r="T291" i="7" s="1" a="1"/>
  <c r="T291" i="7" s="1"/>
  <c r="T292" i="7" s="1"/>
  <c r="AD290" i="7"/>
  <c r="AD291" i="7" s="1" a="1"/>
  <c r="AD291" i="7" s="1"/>
  <c r="AD292" i="7" s="1"/>
  <c r="AJ290" i="7"/>
  <c r="AJ291" i="7" s="1" a="1"/>
  <c r="AJ291" i="7" s="1"/>
  <c r="AJ292" i="7" s="1"/>
  <c r="U290" i="7"/>
  <c r="U291" i="7" s="1" a="1"/>
  <c r="U291" i="7" s="1"/>
  <c r="U292" i="7" s="1"/>
  <c r="AI290" i="7"/>
  <c r="AI291" i="7" s="1" a="1"/>
  <c r="AI291" i="7" s="1"/>
  <c r="AI292" i="7" s="1"/>
  <c r="S290" i="7"/>
  <c r="S291" i="7" s="1" a="1"/>
  <c r="S291" i="7" s="1"/>
  <c r="S292" i="7" s="1"/>
  <c r="AE290" i="7"/>
  <c r="AE291" i="7" s="1" a="1"/>
  <c r="AE291" i="7" s="1"/>
  <c r="AE292" i="7" s="1"/>
  <c r="R290" i="7" a="1"/>
  <c r="R290" i="7" s="1"/>
  <c r="R291" i="7" s="1" a="1"/>
  <c r="R291" i="7" s="1"/>
  <c r="R292" i="7" s="1"/>
  <c r="AK290" i="7"/>
  <c r="AK291" i="7" s="1" a="1"/>
  <c r="AK291" i="7" s="1"/>
  <c r="AK292" i="7" s="1"/>
  <c r="AH290" i="7"/>
  <c r="AH291" i="7" s="1" a="1"/>
  <c r="AH291" i="7" s="1"/>
  <c r="AH292" i="7" s="1"/>
  <c r="AC290" i="7"/>
  <c r="AC291" i="7" s="1" a="1"/>
  <c r="AC291" i="7" s="1"/>
  <c r="AC292" i="7" s="1"/>
  <c r="AB290" i="7"/>
  <c r="AB291" i="7" s="1" a="1"/>
  <c r="AB291" i="7" s="1"/>
  <c r="AB292" i="7" s="1"/>
  <c r="Z290" i="7"/>
  <c r="Z291" i="7" s="1" a="1"/>
  <c r="Z291" i="7" s="1"/>
  <c r="Z292" i="7" s="1"/>
  <c r="Y290" i="7"/>
  <c r="Y291" i="7" s="1" a="1"/>
  <c r="Y291" i="7" s="1"/>
  <c r="Y292" i="7" s="1"/>
  <c r="X290" i="7"/>
  <c r="X291" i="7" s="1" a="1"/>
  <c r="X291" i="7" s="1"/>
  <c r="X292" i="7" s="1"/>
  <c r="V290" i="7"/>
  <c r="V291" i="7" s="1" a="1"/>
  <c r="V291" i="7" s="1"/>
  <c r="V292" i="7" s="1"/>
  <c r="C230" i="7"/>
  <c r="AH230" i="7"/>
  <c r="AH231" i="7" s="1" a="1"/>
  <c r="AH231" i="7" s="1"/>
  <c r="AH232" i="7" s="1"/>
  <c r="X230" i="7"/>
  <c r="X231" i="7" s="1" a="1"/>
  <c r="X231" i="7" s="1"/>
  <c r="X232" i="7" s="1"/>
  <c r="AG230" i="7"/>
  <c r="AG231" i="7" s="1" a="1"/>
  <c r="AG231" i="7" s="1"/>
  <c r="AG232" i="7" s="1"/>
  <c r="W230" i="7"/>
  <c r="W231" i="7" s="1" a="1"/>
  <c r="W231" i="7" s="1"/>
  <c r="W232" i="7" s="1"/>
  <c r="AK230" i="7"/>
  <c r="AK231" i="7" s="1" a="1"/>
  <c r="AK231" i="7" s="1"/>
  <c r="AK232" i="7" s="1"/>
  <c r="Y230" i="7"/>
  <c r="Y231" i="7" s="1" a="1"/>
  <c r="Y231" i="7" s="1"/>
  <c r="Y232" i="7" s="1"/>
  <c r="AJ230" i="7"/>
  <c r="AJ231" i="7" s="1" a="1"/>
  <c r="AJ231" i="7" s="1"/>
  <c r="AJ232" i="7" s="1"/>
  <c r="V230" i="7"/>
  <c r="V231" i="7" s="1" a="1"/>
  <c r="V231" i="7" s="1"/>
  <c r="V232" i="7" s="1"/>
  <c r="AF230" i="7"/>
  <c r="AF231" i="7" s="1" a="1"/>
  <c r="AF231" i="7" s="1"/>
  <c r="AF232" i="7" s="1"/>
  <c r="T230" i="7"/>
  <c r="T231" i="7" s="1" a="1"/>
  <c r="T231" i="7" s="1"/>
  <c r="T232" i="7" s="1"/>
  <c r="AI230" i="7"/>
  <c r="AI231" i="7" s="1" a="1"/>
  <c r="AI231" i="7" s="1"/>
  <c r="AI232" i="7" s="1"/>
  <c r="R230" i="7" a="1"/>
  <c r="R230" i="7" s="1"/>
  <c r="R231" i="7" s="1" a="1"/>
  <c r="R231" i="7" s="1"/>
  <c r="R232" i="7" s="1"/>
  <c r="AE230" i="7"/>
  <c r="AE231" i="7" s="1" a="1"/>
  <c r="AE231" i="7" s="1"/>
  <c r="AE232" i="7" s="1"/>
  <c r="AD230" i="7"/>
  <c r="AD231" i="7" s="1" a="1"/>
  <c r="AD231" i="7" s="1"/>
  <c r="AD232" i="7" s="1"/>
  <c r="AC230" i="7"/>
  <c r="AC231" i="7" s="1" a="1"/>
  <c r="AC231" i="7" s="1"/>
  <c r="AC232" i="7" s="1"/>
  <c r="AB230" i="7"/>
  <c r="AB231" i="7" s="1" a="1"/>
  <c r="AB231" i="7" s="1"/>
  <c r="AB232" i="7" s="1"/>
  <c r="AA230" i="7"/>
  <c r="AA231" i="7" s="1" a="1"/>
  <c r="AA231" i="7" s="1"/>
  <c r="AA232" i="7" s="1"/>
  <c r="Z230" i="7"/>
  <c r="Z231" i="7" s="1" a="1"/>
  <c r="Z231" i="7" s="1"/>
  <c r="Z232" i="7" s="1"/>
  <c r="U230" i="7"/>
  <c r="U231" i="7" s="1" a="1"/>
  <c r="U231" i="7" s="1"/>
  <c r="U232" i="7" s="1"/>
  <c r="S230" i="7"/>
  <c r="S231" i="7" s="1" a="1"/>
  <c r="S231" i="7" s="1"/>
  <c r="S232" i="7" s="1"/>
  <c r="C215" i="7"/>
  <c r="AC215" i="7"/>
  <c r="AC216" i="7" s="1" a="1"/>
  <c r="AC216" i="7" s="1"/>
  <c r="AC217" i="7" s="1"/>
  <c r="S215" i="7"/>
  <c r="S216" i="7" s="1" a="1"/>
  <c r="S216" i="7" s="1"/>
  <c r="S217" i="7" s="1"/>
  <c r="AK215" i="7"/>
  <c r="AK216" i="7" s="1" a="1"/>
  <c r="AK216" i="7" s="1"/>
  <c r="AK217" i="7" s="1"/>
  <c r="AA215" i="7"/>
  <c r="AA216" i="7" s="1" a="1"/>
  <c r="AA216" i="7" s="1"/>
  <c r="AA217" i="7" s="1"/>
  <c r="R215" i="7" a="1"/>
  <c r="R215" i="7" s="1"/>
  <c r="R216" i="7" s="1" a="1"/>
  <c r="R216" i="7" s="1"/>
  <c r="R217" i="7" s="1"/>
  <c r="AE215" i="7"/>
  <c r="AE216" i="7" s="1" a="1"/>
  <c r="AE216" i="7" s="1"/>
  <c r="AE217" i="7" s="1"/>
  <c r="AD215" i="7"/>
  <c r="AD216" i="7" s="1" a="1"/>
  <c r="AD216" i="7" s="1"/>
  <c r="AD217" i="7" s="1"/>
  <c r="AB215" i="7"/>
  <c r="AB216" i="7" s="1" a="1"/>
  <c r="AB216" i="7" s="1"/>
  <c r="AB217" i="7" s="1"/>
  <c r="Z215" i="7"/>
  <c r="Z216" i="7" s="1" a="1"/>
  <c r="Z216" i="7" s="1"/>
  <c r="Z217" i="7" s="1"/>
  <c r="Y215" i="7"/>
  <c r="Y216" i="7" s="1" a="1"/>
  <c r="Y216" i="7" s="1"/>
  <c r="Y217" i="7" s="1"/>
  <c r="AJ215" i="7"/>
  <c r="AJ216" i="7" s="1" a="1"/>
  <c r="AJ216" i="7" s="1"/>
  <c r="AJ217" i="7" s="1"/>
  <c r="X215" i="7"/>
  <c r="X216" i="7" s="1" a="1"/>
  <c r="X216" i="7" s="1"/>
  <c r="X217" i="7" s="1"/>
  <c r="AI215" i="7"/>
  <c r="AI216" i="7" s="1" a="1"/>
  <c r="AI216" i="7" s="1"/>
  <c r="AI217" i="7" s="1"/>
  <c r="W215" i="7"/>
  <c r="W216" i="7" s="1" a="1"/>
  <c r="W216" i="7" s="1"/>
  <c r="W217" i="7" s="1"/>
  <c r="AH215" i="7"/>
  <c r="AH216" i="7" s="1" a="1"/>
  <c r="AH216" i="7" s="1"/>
  <c r="AH217" i="7" s="1"/>
  <c r="V215" i="7"/>
  <c r="V216" i="7" s="1" a="1"/>
  <c r="V216" i="7" s="1"/>
  <c r="V217" i="7" s="1"/>
  <c r="AG215" i="7"/>
  <c r="AG216" i="7" s="1" a="1"/>
  <c r="AG216" i="7" s="1"/>
  <c r="AG217" i="7" s="1"/>
  <c r="U215" i="7"/>
  <c r="U216" i="7" s="1" a="1"/>
  <c r="U216" i="7" s="1"/>
  <c r="U217" i="7" s="1"/>
  <c r="AF215" i="7"/>
  <c r="AF216" i="7" s="1" a="1"/>
  <c r="AF216" i="7" s="1"/>
  <c r="AF217" i="7" s="1"/>
  <c r="T215" i="7"/>
  <c r="T216" i="7" s="1" a="1"/>
  <c r="T216" i="7" s="1"/>
  <c r="T217" i="7" s="1"/>
  <c r="C170" i="7"/>
  <c r="AC170" i="7"/>
  <c r="AC171" i="7" s="1" a="1"/>
  <c r="AC171" i="7" s="1"/>
  <c r="AC172" i="7" s="1"/>
  <c r="S170" i="7"/>
  <c r="S171" i="7" s="1" a="1"/>
  <c r="S171" i="7" s="1"/>
  <c r="S172" i="7" s="1"/>
  <c r="AB170" i="7"/>
  <c r="AB171" i="7" s="1" a="1"/>
  <c r="AB171" i="7" s="1"/>
  <c r="AB172" i="7" s="1"/>
  <c r="Z170" i="7"/>
  <c r="Z171" i="7" s="1" a="1"/>
  <c r="Z171" i="7" s="1"/>
  <c r="Z172" i="7" s="1"/>
  <c r="AK170" i="7"/>
  <c r="AK171" i="7" s="1" a="1"/>
  <c r="AK171" i="7" s="1"/>
  <c r="AK172" i="7" s="1"/>
  <c r="Y170" i="7"/>
  <c r="Y171" i="7" s="1" a="1"/>
  <c r="Y171" i="7" s="1"/>
  <c r="Y172" i="7" s="1"/>
  <c r="AJ170" i="7"/>
  <c r="AJ171" i="7" s="1" a="1"/>
  <c r="AJ171" i="7" s="1"/>
  <c r="AJ172" i="7" s="1"/>
  <c r="X170" i="7"/>
  <c r="X171" i="7" s="1" a="1"/>
  <c r="X171" i="7" s="1"/>
  <c r="X172" i="7" s="1"/>
  <c r="AI170" i="7"/>
  <c r="AI171" i="7" s="1" a="1"/>
  <c r="AI171" i="7" s="1"/>
  <c r="AI172" i="7" s="1"/>
  <c r="W170" i="7"/>
  <c r="W171" i="7" s="1" a="1"/>
  <c r="W171" i="7" s="1"/>
  <c r="W172" i="7" s="1"/>
  <c r="AH170" i="7"/>
  <c r="AH171" i="7" s="1" a="1"/>
  <c r="AH171" i="7" s="1"/>
  <c r="AH172" i="7" s="1"/>
  <c r="AG170" i="7"/>
  <c r="AG171" i="7" s="1" a="1"/>
  <c r="AG171" i="7" s="1"/>
  <c r="AG172" i="7" s="1"/>
  <c r="U170" i="7"/>
  <c r="U171" i="7" s="1" a="1"/>
  <c r="U171" i="7" s="1"/>
  <c r="U172" i="7" s="1"/>
  <c r="AF170" i="7"/>
  <c r="AF171" i="7" s="1" a="1"/>
  <c r="AF171" i="7" s="1"/>
  <c r="AF172" i="7" s="1"/>
  <c r="T170" i="7"/>
  <c r="T171" i="7" s="1" a="1"/>
  <c r="T171" i="7" s="1"/>
  <c r="T172" i="7" s="1"/>
  <c r="AE170" i="7"/>
  <c r="AE171" i="7" s="1" a="1"/>
  <c r="AE171" i="7" s="1"/>
  <c r="AE172" i="7" s="1"/>
  <c r="V170" i="7"/>
  <c r="V171" i="7" s="1" a="1"/>
  <c r="V171" i="7" s="1"/>
  <c r="V172" i="7" s="1"/>
  <c r="R170" i="7" a="1"/>
  <c r="R170" i="7" s="1"/>
  <c r="R171" i="7" s="1" a="1"/>
  <c r="R171" i="7" s="1"/>
  <c r="R172" i="7" s="1"/>
  <c r="AA170" i="7"/>
  <c r="AA171" i="7" s="1" a="1"/>
  <c r="AA171" i="7" s="1"/>
  <c r="AA172" i="7" s="1"/>
  <c r="AD170" i="7"/>
  <c r="AD171" i="7" s="1" a="1"/>
  <c r="AD171" i="7" s="1"/>
  <c r="AD172" i="7" s="1"/>
  <c r="C155" i="7"/>
  <c r="AH155" i="7"/>
  <c r="AH156" i="7" s="1" a="1"/>
  <c r="AH156" i="7" s="1"/>
  <c r="AH157" i="7" s="1"/>
  <c r="X155" i="7"/>
  <c r="X156" i="7" s="1" a="1"/>
  <c r="X156" i="7" s="1"/>
  <c r="X157" i="7" s="1"/>
  <c r="AE155" i="7"/>
  <c r="AE156" i="7" s="1" a="1"/>
  <c r="AE156" i="7" s="1"/>
  <c r="AE157" i="7" s="1"/>
  <c r="T155" i="7"/>
  <c r="T156" i="7" s="1" a="1"/>
  <c r="T156" i="7" s="1"/>
  <c r="T157" i="7" s="1"/>
  <c r="AD155" i="7"/>
  <c r="AD156" i="7" s="1" a="1"/>
  <c r="AD156" i="7" s="1"/>
  <c r="AD157" i="7" s="1"/>
  <c r="S155" i="7"/>
  <c r="S156" i="7" s="1" a="1"/>
  <c r="S156" i="7" s="1"/>
  <c r="S157" i="7" s="1"/>
  <c r="AC155" i="7"/>
  <c r="AC156" i="7" s="1" a="1"/>
  <c r="AC156" i="7" s="1"/>
  <c r="AC157" i="7" s="1"/>
  <c r="AJ155" i="7"/>
  <c r="AJ156" i="7" s="1" a="1"/>
  <c r="AJ156" i="7" s="1"/>
  <c r="AJ157" i="7" s="1"/>
  <c r="U155" i="7"/>
  <c r="U156" i="7" s="1" a="1"/>
  <c r="U156" i="7" s="1"/>
  <c r="U157" i="7" s="1"/>
  <c r="AI155" i="7"/>
  <c r="AI156" i="7" s="1" a="1"/>
  <c r="AI156" i="7" s="1"/>
  <c r="AI157" i="7" s="1"/>
  <c r="R155" i="7" a="1"/>
  <c r="R155" i="7" s="1"/>
  <c r="R156" i="7" s="1" a="1"/>
  <c r="R156" i="7" s="1"/>
  <c r="R157" i="7" s="1"/>
  <c r="AG155" i="7"/>
  <c r="AG156" i="7" s="1" a="1"/>
  <c r="AG156" i="7" s="1"/>
  <c r="AG157" i="7" s="1"/>
  <c r="AF155" i="7"/>
  <c r="AF156" i="7" s="1" a="1"/>
  <c r="AF156" i="7" s="1"/>
  <c r="AF157" i="7" s="1"/>
  <c r="AB155" i="7"/>
  <c r="AB156" i="7" s="1" a="1"/>
  <c r="AB156" i="7" s="1"/>
  <c r="AB157" i="7" s="1"/>
  <c r="AA155" i="7"/>
  <c r="AA156" i="7" s="1" a="1"/>
  <c r="AA156" i="7" s="1"/>
  <c r="AA157" i="7" s="1"/>
  <c r="Z155" i="7"/>
  <c r="Z156" i="7" s="1" a="1"/>
  <c r="Z156" i="7" s="1"/>
  <c r="Z157" i="7" s="1"/>
  <c r="Y155" i="7"/>
  <c r="Y156" i="7" s="1" a="1"/>
  <c r="Y156" i="7" s="1"/>
  <c r="Y157" i="7" s="1"/>
  <c r="AK155" i="7"/>
  <c r="AK156" i="7" s="1" a="1"/>
  <c r="AK156" i="7" s="1"/>
  <c r="AK157" i="7" s="1"/>
  <c r="W155" i="7"/>
  <c r="W156" i="7" s="1" a="1"/>
  <c r="W156" i="7" s="1"/>
  <c r="W157" i="7" s="1"/>
  <c r="V155" i="7"/>
  <c r="V156" i="7" s="1" a="1"/>
  <c r="V156" i="7" s="1"/>
  <c r="V157" i="7" s="1"/>
  <c r="C125" i="7"/>
  <c r="AH125" i="7"/>
  <c r="AH126" i="7" s="1" a="1"/>
  <c r="AH126" i="7" s="1"/>
  <c r="AH127" i="7" s="1"/>
  <c r="X125" i="7"/>
  <c r="X126" i="7" s="1" a="1"/>
  <c r="X126" i="7" s="1"/>
  <c r="X127" i="7" s="1"/>
  <c r="AD125" i="7"/>
  <c r="AD126" i="7" s="1" a="1"/>
  <c r="AD126" i="7" s="1"/>
  <c r="AD127" i="7" s="1"/>
  <c r="S125" i="7"/>
  <c r="S126" i="7" s="1" a="1"/>
  <c r="S126" i="7" s="1"/>
  <c r="S127" i="7" s="1"/>
  <c r="Z125" i="7"/>
  <c r="Z126" i="7" s="1" a="1"/>
  <c r="Z126" i="7" s="1"/>
  <c r="Z127" i="7" s="1"/>
  <c r="AK125" i="7"/>
  <c r="AK126" i="7" s="1" a="1"/>
  <c r="AK126" i="7" s="1"/>
  <c r="AK127" i="7" s="1"/>
  <c r="Y125" i="7"/>
  <c r="Y126" i="7" s="1" a="1"/>
  <c r="Y126" i="7" s="1"/>
  <c r="Y127" i="7" s="1"/>
  <c r="AI125" i="7"/>
  <c r="AI126" i="7" s="1" a="1"/>
  <c r="AI126" i="7" s="1"/>
  <c r="AI127" i="7" s="1"/>
  <c r="V125" i="7"/>
  <c r="V126" i="7" s="1" a="1"/>
  <c r="V126" i="7" s="1"/>
  <c r="V127" i="7" s="1"/>
  <c r="AF125" i="7"/>
  <c r="AF126" i="7" s="1" a="1"/>
  <c r="AF126" i="7" s="1"/>
  <c r="AF127" i="7" s="1"/>
  <c r="T125" i="7"/>
  <c r="T126" i="7" s="1" a="1"/>
  <c r="T126" i="7" s="1"/>
  <c r="T127" i="7" s="1"/>
  <c r="AC125" i="7"/>
  <c r="AC126" i="7" s="1" a="1"/>
  <c r="AC126" i="7" s="1"/>
  <c r="AC127" i="7" s="1"/>
  <c r="R125" i="7" a="1"/>
  <c r="R125" i="7" s="1"/>
  <c r="R126" i="7" s="1" a="1"/>
  <c r="R126" i="7" s="1"/>
  <c r="R127" i="7" s="1"/>
  <c r="AA125" i="7"/>
  <c r="AA126" i="7" s="1" a="1"/>
  <c r="AA126" i="7" s="1"/>
  <c r="AA127" i="7" s="1"/>
  <c r="W125" i="7"/>
  <c r="W126" i="7" s="1" a="1"/>
  <c r="W126" i="7" s="1"/>
  <c r="W127" i="7" s="1"/>
  <c r="U125" i="7"/>
  <c r="U126" i="7" s="1" a="1"/>
  <c r="U126" i="7" s="1"/>
  <c r="U127" i="7" s="1"/>
  <c r="AJ125" i="7"/>
  <c r="AJ126" i="7" s="1" a="1"/>
  <c r="AJ126" i="7" s="1"/>
  <c r="AJ127" i="7" s="1"/>
  <c r="AG125" i="7"/>
  <c r="AG126" i="7" s="1" a="1"/>
  <c r="AG126" i="7" s="1"/>
  <c r="AG127" i="7" s="1"/>
  <c r="AE125" i="7"/>
  <c r="AE126" i="7" s="1" a="1"/>
  <c r="AE126" i="7" s="1"/>
  <c r="AE127" i="7" s="1"/>
  <c r="AB125" i="7"/>
  <c r="AB126" i="7" s="1" a="1"/>
  <c r="AB126" i="7" s="1"/>
  <c r="AB127" i="7" s="1"/>
  <c r="C110" i="7"/>
  <c r="AJ110" i="7"/>
  <c r="AJ111" i="7" s="1" a="1"/>
  <c r="AJ111" i="7" s="1"/>
  <c r="AJ112" i="7" s="1"/>
  <c r="Z110" i="7"/>
  <c r="Z111" i="7" s="1" a="1"/>
  <c r="Z111" i="7" s="1"/>
  <c r="Z112" i="7" s="1"/>
  <c r="AI110" i="7"/>
  <c r="AI111" i="7" s="1" a="1"/>
  <c r="AI111" i="7" s="1"/>
  <c r="AI112" i="7" s="1"/>
  <c r="Y110" i="7"/>
  <c r="Y111" i="7" s="1" a="1"/>
  <c r="Y111" i="7" s="1"/>
  <c r="Y112" i="7" s="1"/>
  <c r="AG110" i="7"/>
  <c r="AG111" i="7" s="1" a="1"/>
  <c r="AG111" i="7" s="1"/>
  <c r="AG112" i="7" s="1"/>
  <c r="W110" i="7"/>
  <c r="W111" i="7" s="1" a="1"/>
  <c r="W111" i="7" s="1"/>
  <c r="W112" i="7" s="1"/>
  <c r="AC110" i="7"/>
  <c r="AC111" i="7" s="1" a="1"/>
  <c r="AC111" i="7" s="1"/>
  <c r="AC112" i="7" s="1"/>
  <c r="AB110" i="7"/>
  <c r="AB111" i="7" s="1" a="1"/>
  <c r="AB111" i="7" s="1"/>
  <c r="AB112" i="7" s="1"/>
  <c r="AA110" i="7"/>
  <c r="AA111" i="7" s="1" a="1"/>
  <c r="AA111" i="7" s="1"/>
  <c r="AA112" i="7" s="1"/>
  <c r="V110" i="7"/>
  <c r="V111" i="7" s="1" a="1"/>
  <c r="V111" i="7" s="1"/>
  <c r="V112" i="7" s="1"/>
  <c r="AH110" i="7"/>
  <c r="AH111" i="7" s="1" a="1"/>
  <c r="AH111" i="7" s="1"/>
  <c r="AH112" i="7" s="1"/>
  <c r="T110" i="7"/>
  <c r="T111" i="7" s="1" a="1"/>
  <c r="T111" i="7" s="1"/>
  <c r="T112" i="7" s="1"/>
  <c r="R110" i="7" a="1"/>
  <c r="R110" i="7" s="1"/>
  <c r="R111" i="7" s="1" a="1"/>
  <c r="R111" i="7" s="1"/>
  <c r="R112" i="7" s="1"/>
  <c r="AK110" i="7"/>
  <c r="AK111" i="7" s="1" a="1"/>
  <c r="AK111" i="7" s="1"/>
  <c r="AK112" i="7" s="1"/>
  <c r="AF110" i="7"/>
  <c r="AF111" i="7" s="1" a="1"/>
  <c r="AF111" i="7" s="1"/>
  <c r="AF112" i="7" s="1"/>
  <c r="AE110" i="7"/>
  <c r="AE111" i="7" s="1" a="1"/>
  <c r="AE111" i="7" s="1"/>
  <c r="AE112" i="7" s="1"/>
  <c r="AD110" i="7"/>
  <c r="AD111" i="7" s="1" a="1"/>
  <c r="AD111" i="7" s="1"/>
  <c r="AD112" i="7" s="1"/>
  <c r="X110" i="7"/>
  <c r="X111" i="7" s="1" a="1"/>
  <c r="X111" i="7" s="1"/>
  <c r="X112" i="7" s="1"/>
  <c r="U110" i="7"/>
  <c r="U111" i="7" s="1" a="1"/>
  <c r="U111" i="7" s="1"/>
  <c r="U112" i="7" s="1"/>
  <c r="S110" i="7"/>
  <c r="S111" i="7" s="1" a="1"/>
  <c r="S111" i="7" s="1"/>
  <c r="S112" i="7" s="1"/>
  <c r="C95" i="7"/>
  <c r="AE95" i="7"/>
  <c r="AE96" i="7" s="1" a="1"/>
  <c r="AE96" i="7" s="1"/>
  <c r="AE97" i="7" s="1"/>
  <c r="U95" i="7"/>
  <c r="U96" i="7" s="1" a="1"/>
  <c r="U96" i="7" s="1"/>
  <c r="U97" i="7" s="1"/>
  <c r="AA95" i="7"/>
  <c r="AA96" i="7" s="1" a="1"/>
  <c r="AA96" i="7" s="1"/>
  <c r="AA97" i="7" s="1"/>
  <c r="AJ95" i="7"/>
  <c r="AJ96" i="7" s="1" a="1"/>
  <c r="AJ96" i="7" s="1"/>
  <c r="AJ97" i="7" s="1"/>
  <c r="Y95" i="7"/>
  <c r="Y96" i="7" s="1" a="1"/>
  <c r="Y96" i="7" s="1"/>
  <c r="Y97" i="7" s="1"/>
  <c r="AH95" i="7"/>
  <c r="AH96" i="7" s="1" a="1"/>
  <c r="AH96" i="7" s="1"/>
  <c r="AH97" i="7" s="1"/>
  <c r="W95" i="7"/>
  <c r="W96" i="7" s="1" a="1"/>
  <c r="W96" i="7" s="1"/>
  <c r="W97" i="7" s="1"/>
  <c r="AF95" i="7"/>
  <c r="AF96" i="7" s="1" a="1"/>
  <c r="AF96" i="7" s="1"/>
  <c r="AF97" i="7" s="1"/>
  <c r="T95" i="7"/>
  <c r="T96" i="7" s="1" a="1"/>
  <c r="T96" i="7" s="1"/>
  <c r="T97" i="7" s="1"/>
  <c r="V95" i="7"/>
  <c r="V96" i="7" s="1" a="1"/>
  <c r="V96" i="7" s="1"/>
  <c r="V97" i="7" s="1"/>
  <c r="S95" i="7"/>
  <c r="S96" i="7" s="1" a="1"/>
  <c r="S96" i="7" s="1"/>
  <c r="S97" i="7" s="1"/>
  <c r="AK95" i="7"/>
  <c r="AK96" i="7" s="1" a="1"/>
  <c r="AK96" i="7" s="1"/>
  <c r="AK97" i="7" s="1"/>
  <c r="AI95" i="7"/>
  <c r="AI96" i="7" s="1" a="1"/>
  <c r="AI96" i="7" s="1"/>
  <c r="AI97" i="7" s="1"/>
  <c r="R95" i="7" a="1"/>
  <c r="R95" i="7" s="1"/>
  <c r="R96" i="7" s="1" a="1"/>
  <c r="R96" i="7" s="1"/>
  <c r="R97" i="7" s="1"/>
  <c r="AG95" i="7"/>
  <c r="AG96" i="7" s="1" a="1"/>
  <c r="AG96" i="7" s="1"/>
  <c r="AG97" i="7" s="1"/>
  <c r="AD95" i="7"/>
  <c r="AD96" i="7" s="1" a="1"/>
  <c r="AD96" i="7" s="1"/>
  <c r="AD97" i="7" s="1"/>
  <c r="AC95" i="7"/>
  <c r="AC96" i="7" s="1" a="1"/>
  <c r="AC96" i="7" s="1"/>
  <c r="AC97" i="7" s="1"/>
  <c r="AB95" i="7"/>
  <c r="AB96" i="7" s="1" a="1"/>
  <c r="AB96" i="7" s="1"/>
  <c r="AB97" i="7" s="1"/>
  <c r="Z95" i="7"/>
  <c r="Z96" i="7" s="1" a="1"/>
  <c r="Z96" i="7" s="1"/>
  <c r="Z97" i="7" s="1"/>
  <c r="X95" i="7"/>
  <c r="X96" i="7" s="1" a="1"/>
  <c r="X96" i="7" s="1"/>
  <c r="X97" i="7" s="1"/>
  <c r="C80" i="7"/>
  <c r="AG80" i="7"/>
  <c r="AG81" i="7" s="1" a="1"/>
  <c r="AG81" i="7" s="1"/>
  <c r="AG82" i="7" s="1"/>
  <c r="W80" i="7"/>
  <c r="W81" i="7" s="1" a="1"/>
  <c r="W81" i="7" s="1"/>
  <c r="W82" i="7" s="1"/>
  <c r="AE80" i="7"/>
  <c r="AE81" i="7" s="1" a="1"/>
  <c r="AE81" i="7" s="1"/>
  <c r="AE82" i="7" s="1"/>
  <c r="U80" i="7"/>
  <c r="U81" i="7" s="1" a="1"/>
  <c r="U81" i="7" s="1"/>
  <c r="U82" i="7" s="1"/>
  <c r="AC80" i="7"/>
  <c r="AC81" i="7" s="1" a="1"/>
  <c r="AC81" i="7" s="1"/>
  <c r="AC82" i="7" s="1"/>
  <c r="S80" i="7"/>
  <c r="S81" i="7" s="1" a="1"/>
  <c r="S81" i="7" s="1"/>
  <c r="S82" i="7" s="1"/>
  <c r="AA80" i="7"/>
  <c r="AA81" i="7" s="1" a="1"/>
  <c r="AA81" i="7" s="1"/>
  <c r="AA82" i="7" s="1"/>
  <c r="Z80" i="7"/>
  <c r="Z81" i="7" s="1" a="1"/>
  <c r="Z81" i="7" s="1"/>
  <c r="Z82" i="7" s="1"/>
  <c r="Y80" i="7"/>
  <c r="Y81" i="7" s="1" a="1"/>
  <c r="Y81" i="7" s="1"/>
  <c r="Y82" i="7" s="1"/>
  <c r="AK80" i="7"/>
  <c r="AK81" i="7" s="1" a="1"/>
  <c r="AK81" i="7" s="1"/>
  <c r="AK82" i="7" s="1"/>
  <c r="X80" i="7"/>
  <c r="X81" i="7" s="1" a="1"/>
  <c r="X81" i="7" s="1"/>
  <c r="X82" i="7" s="1"/>
  <c r="AJ80" i="7"/>
  <c r="AJ81" i="7" s="1" a="1"/>
  <c r="AJ81" i="7" s="1"/>
  <c r="AJ82" i="7" s="1"/>
  <c r="V80" i="7"/>
  <c r="V81" i="7" s="1" a="1"/>
  <c r="V81" i="7" s="1"/>
  <c r="V82" i="7" s="1"/>
  <c r="AI80" i="7"/>
  <c r="AI81" i="7" s="1" a="1"/>
  <c r="AI81" i="7" s="1"/>
  <c r="AI82" i="7" s="1"/>
  <c r="T80" i="7"/>
  <c r="T81" i="7" s="1" a="1"/>
  <c r="T81" i="7" s="1"/>
  <c r="T82" i="7" s="1"/>
  <c r="AH80" i="7"/>
  <c r="AH81" i="7" s="1" a="1"/>
  <c r="AH81" i="7" s="1"/>
  <c r="AH82" i="7" s="1"/>
  <c r="AF80" i="7"/>
  <c r="AF81" i="7" s="1" a="1"/>
  <c r="AF81" i="7" s="1"/>
  <c r="AF82" i="7" s="1"/>
  <c r="R80" i="7" a="1"/>
  <c r="R80" i="7" s="1"/>
  <c r="R81" i="7" s="1" a="1"/>
  <c r="R81" i="7" s="1"/>
  <c r="R82" i="7" s="1"/>
  <c r="AD80" i="7"/>
  <c r="AD81" i="7" s="1" a="1"/>
  <c r="AD81" i="7" s="1"/>
  <c r="AD82" i="7" s="1"/>
  <c r="AB80" i="7"/>
  <c r="AB81" i="7" s="1" a="1"/>
  <c r="AB81" i="7" s="1"/>
  <c r="AB82" i="7" s="1"/>
  <c r="C149" i="7"/>
  <c r="AJ149" i="7"/>
  <c r="AJ150" i="7" s="1" a="1"/>
  <c r="AJ150" i="7" s="1"/>
  <c r="AJ151" i="7" s="1"/>
  <c r="Z149" i="7"/>
  <c r="Z150" i="7" s="1" a="1"/>
  <c r="Z150" i="7" s="1"/>
  <c r="Z151" i="7" s="1"/>
  <c r="AA149" i="7"/>
  <c r="AA150" i="7" s="1" a="1"/>
  <c r="AA150" i="7" s="1"/>
  <c r="AA151" i="7" s="1"/>
  <c r="AK149" i="7"/>
  <c r="AK150" i="7" s="1" a="1"/>
  <c r="AK150" i="7" s="1"/>
  <c r="AK151" i="7" s="1"/>
  <c r="Y149" i="7"/>
  <c r="Y150" i="7" s="1" a="1"/>
  <c r="Y150" i="7" s="1"/>
  <c r="Y151" i="7" s="1"/>
  <c r="AI149" i="7"/>
  <c r="AI150" i="7" s="1" a="1"/>
  <c r="AI150" i="7" s="1"/>
  <c r="AI151" i="7" s="1"/>
  <c r="X149" i="7"/>
  <c r="X150" i="7" s="1" a="1"/>
  <c r="X150" i="7" s="1"/>
  <c r="X151" i="7" s="1"/>
  <c r="V149" i="7"/>
  <c r="V150" i="7" s="1" a="1"/>
  <c r="V150" i="7" s="1"/>
  <c r="V151" i="7" s="1"/>
  <c r="U149" i="7"/>
  <c r="U150" i="7" s="1" a="1"/>
  <c r="U150" i="7" s="1"/>
  <c r="U151" i="7" s="1"/>
  <c r="AH149" i="7"/>
  <c r="AH150" i="7" s="1" a="1"/>
  <c r="AH150" i="7" s="1"/>
  <c r="AH151" i="7" s="1"/>
  <c r="T149" i="7"/>
  <c r="T150" i="7" s="1" a="1"/>
  <c r="T150" i="7" s="1"/>
  <c r="T151" i="7" s="1"/>
  <c r="AG149" i="7"/>
  <c r="AG150" i="7" s="1" a="1"/>
  <c r="AG150" i="7" s="1"/>
  <c r="AG151" i="7" s="1"/>
  <c r="S149" i="7"/>
  <c r="S150" i="7" s="1" a="1"/>
  <c r="S150" i="7" s="1"/>
  <c r="S151" i="7" s="1"/>
  <c r="AF149" i="7"/>
  <c r="AF150" i="7" s="1" a="1"/>
  <c r="AF150" i="7" s="1"/>
  <c r="AF151" i="7" s="1"/>
  <c r="AE149" i="7"/>
  <c r="AE150" i="7" s="1" a="1"/>
  <c r="AE150" i="7" s="1"/>
  <c r="AE151" i="7" s="1"/>
  <c r="R149" i="7" a="1"/>
  <c r="R149" i="7" s="1"/>
  <c r="R150" i="7" s="1" a="1"/>
  <c r="R150" i="7" s="1"/>
  <c r="R151" i="7" s="1"/>
  <c r="AD149" i="7"/>
  <c r="AD150" i="7" s="1" a="1"/>
  <c r="AD150" i="7" s="1"/>
  <c r="AD151" i="7" s="1"/>
  <c r="AC149" i="7"/>
  <c r="AC150" i="7" s="1" a="1"/>
  <c r="AC150" i="7" s="1"/>
  <c r="AC151" i="7" s="1"/>
  <c r="AB149" i="7"/>
  <c r="AB150" i="7" s="1" a="1"/>
  <c r="AB150" i="7" s="1"/>
  <c r="AB151" i="7" s="1"/>
  <c r="W149" i="7"/>
  <c r="W150" i="7" s="1" a="1"/>
  <c r="W150" i="7" s="1"/>
  <c r="W151" i="7" s="1"/>
  <c r="C104" i="7"/>
  <c r="AB104" i="7"/>
  <c r="AB105" i="7" s="1" a="1"/>
  <c r="AB105" i="7" s="1"/>
  <c r="AB106" i="7" s="1"/>
  <c r="AC104" i="7"/>
  <c r="AC105" i="7" s="1" a="1"/>
  <c r="AC105" i="7" s="1"/>
  <c r="AC106" i="7" s="1"/>
  <c r="R104" i="7" a="1"/>
  <c r="R104" i="7" s="1"/>
  <c r="R105" i="7" s="1" a="1"/>
  <c r="R105" i="7" s="1"/>
  <c r="R106" i="7" s="1"/>
  <c r="AK104" i="7"/>
  <c r="AK105" i="7" s="1" a="1"/>
  <c r="AK105" i="7" s="1"/>
  <c r="AK106" i="7" s="1"/>
  <c r="Z104" i="7"/>
  <c r="Z105" i="7" s="1" a="1"/>
  <c r="Z105" i="7" s="1"/>
  <c r="Z106" i="7" s="1"/>
  <c r="AI104" i="7"/>
  <c r="AI105" i="7" s="1" a="1"/>
  <c r="AI105" i="7" s="1"/>
  <c r="AI106" i="7" s="1"/>
  <c r="X104" i="7"/>
  <c r="X105" i="7" s="1" a="1"/>
  <c r="X105" i="7" s="1"/>
  <c r="X106" i="7" s="1"/>
  <c r="AG104" i="7"/>
  <c r="AG105" i="7" s="1" a="1"/>
  <c r="AG105" i="7" s="1"/>
  <c r="AG106" i="7" s="1"/>
  <c r="V104" i="7"/>
  <c r="V105" i="7" s="1" a="1"/>
  <c r="V105" i="7" s="1"/>
  <c r="V106" i="7" s="1"/>
  <c r="T104" i="7"/>
  <c r="T105" i="7" s="1" a="1"/>
  <c r="T105" i="7" s="1"/>
  <c r="T106" i="7" s="1"/>
  <c r="AJ104" i="7"/>
  <c r="AJ105" i="7" s="1" a="1"/>
  <c r="AJ105" i="7" s="1"/>
  <c r="AJ106" i="7" s="1"/>
  <c r="S104" i="7"/>
  <c r="S105" i="7" s="1" a="1"/>
  <c r="S105" i="7" s="1"/>
  <c r="S106" i="7" s="1"/>
  <c r="AH104" i="7"/>
  <c r="AH105" i="7" s="1" a="1"/>
  <c r="AH105" i="7" s="1"/>
  <c r="AH106" i="7" s="1"/>
  <c r="AF104" i="7"/>
  <c r="AF105" i="7" s="1" a="1"/>
  <c r="AF105" i="7" s="1"/>
  <c r="AF106" i="7" s="1"/>
  <c r="AE104" i="7"/>
  <c r="AE105" i="7" s="1" a="1"/>
  <c r="AE105" i="7" s="1"/>
  <c r="AE106" i="7" s="1"/>
  <c r="AD104" i="7"/>
  <c r="AD105" i="7" s="1" a="1"/>
  <c r="AD105" i="7" s="1"/>
  <c r="AD106" i="7" s="1"/>
  <c r="AA104" i="7"/>
  <c r="AA105" i="7" s="1" a="1"/>
  <c r="AA105" i="7" s="1"/>
  <c r="AA106" i="7" s="1"/>
  <c r="Y104" i="7"/>
  <c r="Y105" i="7" s="1" a="1"/>
  <c r="Y105" i="7" s="1"/>
  <c r="Y106" i="7" s="1"/>
  <c r="W104" i="7"/>
  <c r="W105" i="7" s="1" a="1"/>
  <c r="W105" i="7" s="1"/>
  <c r="W106" i="7" s="1"/>
  <c r="U104" i="7"/>
  <c r="U105" i="7" s="1" a="1"/>
  <c r="U105" i="7" s="1"/>
  <c r="U106" i="7" s="1"/>
  <c r="C311" i="7"/>
  <c r="AJ311" i="7"/>
  <c r="AJ312" i="7" s="1" a="1"/>
  <c r="AJ312" i="7" s="1"/>
  <c r="AJ313" i="7" s="1"/>
  <c r="Z311" i="7"/>
  <c r="Z312" i="7" s="1" a="1"/>
  <c r="Z312" i="7" s="1"/>
  <c r="Z313" i="7" s="1"/>
  <c r="AA311" i="7"/>
  <c r="AA312" i="7" s="1" a="1"/>
  <c r="AA312" i="7" s="1"/>
  <c r="AA313" i="7" s="1"/>
  <c r="AK311" i="7"/>
  <c r="AK312" i="7" s="1" a="1"/>
  <c r="AK312" i="7" s="1"/>
  <c r="AK313" i="7" s="1"/>
  <c r="Y311" i="7"/>
  <c r="Y312" i="7" s="1" a="1"/>
  <c r="Y312" i="7" s="1"/>
  <c r="Y313" i="7" s="1"/>
  <c r="AI311" i="7"/>
  <c r="AI312" i="7" s="1" a="1"/>
  <c r="AI312" i="7" s="1"/>
  <c r="AI313" i="7" s="1"/>
  <c r="X311" i="7"/>
  <c r="X312" i="7" s="1" a="1"/>
  <c r="X312" i="7" s="1"/>
  <c r="X313" i="7" s="1"/>
  <c r="AH311" i="7"/>
  <c r="AH312" i="7" s="1" a="1"/>
  <c r="AH312" i="7" s="1"/>
  <c r="AH313" i="7" s="1"/>
  <c r="W311" i="7"/>
  <c r="W312" i="7" s="1" a="1"/>
  <c r="W312" i="7" s="1"/>
  <c r="W313" i="7" s="1"/>
  <c r="AF311" i="7"/>
  <c r="AF312" i="7" s="1" a="1"/>
  <c r="AF312" i="7" s="1"/>
  <c r="AF313" i="7" s="1"/>
  <c r="U311" i="7"/>
  <c r="U312" i="7" s="1" a="1"/>
  <c r="U312" i="7" s="1"/>
  <c r="U313" i="7" s="1"/>
  <c r="AD311" i="7"/>
  <c r="AD312" i="7" s="1" a="1"/>
  <c r="AD312" i="7" s="1"/>
  <c r="AD313" i="7" s="1"/>
  <c r="AB311" i="7"/>
  <c r="AB312" i="7" s="1" a="1"/>
  <c r="AB312" i="7" s="1"/>
  <c r="AB313" i="7" s="1"/>
  <c r="T311" i="7"/>
  <c r="T312" i="7" s="1" a="1"/>
  <c r="T312" i="7" s="1"/>
  <c r="T313" i="7" s="1"/>
  <c r="AG311" i="7"/>
  <c r="AG312" i="7" s="1" a="1"/>
  <c r="AG312" i="7" s="1"/>
  <c r="AG313" i="7" s="1"/>
  <c r="AE311" i="7"/>
  <c r="AE312" i="7" s="1" a="1"/>
  <c r="AE312" i="7" s="1"/>
  <c r="AE313" i="7" s="1"/>
  <c r="AC311" i="7"/>
  <c r="AC312" i="7" s="1" a="1"/>
  <c r="AC312" i="7" s="1"/>
  <c r="AC313" i="7" s="1"/>
  <c r="V311" i="7"/>
  <c r="V312" i="7" s="1" a="1"/>
  <c r="V312" i="7" s="1"/>
  <c r="V313" i="7" s="1"/>
  <c r="S311" i="7"/>
  <c r="S312" i="7" s="1" a="1"/>
  <c r="S312" i="7" s="1"/>
  <c r="S313" i="7" s="1"/>
  <c r="R311" i="7" a="1"/>
  <c r="R311" i="7" s="1"/>
  <c r="R312" i="7" s="1" a="1"/>
  <c r="R312" i="7" s="1"/>
  <c r="R313" i="7" s="1"/>
  <c r="C266" i="7"/>
  <c r="AE266" i="7"/>
  <c r="AE267" i="7" s="1" a="1"/>
  <c r="AE267" i="7" s="1"/>
  <c r="AE268" i="7" s="1"/>
  <c r="U266" i="7"/>
  <c r="U267" i="7" s="1" a="1"/>
  <c r="U267" i="7" s="1"/>
  <c r="U268" i="7" s="1"/>
  <c r="AG266" i="7"/>
  <c r="AG267" i="7" s="1" a="1"/>
  <c r="AG267" i="7" s="1"/>
  <c r="AG268" i="7" s="1"/>
  <c r="V266" i="7"/>
  <c r="V267" i="7" s="1" a="1"/>
  <c r="V267" i="7" s="1"/>
  <c r="V268" i="7" s="1"/>
  <c r="AC266" i="7"/>
  <c r="AC267" i="7" s="1" a="1"/>
  <c r="AC267" i="7" s="1"/>
  <c r="AC268" i="7" s="1"/>
  <c r="R266" i="7" a="1"/>
  <c r="R266" i="7" s="1"/>
  <c r="R267" i="7" s="1" a="1"/>
  <c r="R267" i="7" s="1"/>
  <c r="R268" i="7" s="1"/>
  <c r="AB266" i="7"/>
  <c r="AB267" i="7" s="1" a="1"/>
  <c r="AB267" i="7" s="1"/>
  <c r="AB268" i="7" s="1"/>
  <c r="AK266" i="7"/>
  <c r="AK267" i="7" s="1" a="1"/>
  <c r="AK267" i="7" s="1"/>
  <c r="AK268" i="7" s="1"/>
  <c r="W266" i="7"/>
  <c r="W267" i="7" s="1" a="1"/>
  <c r="W267" i="7" s="1"/>
  <c r="W268" i="7" s="1"/>
  <c r="AJ266" i="7"/>
  <c r="AJ267" i="7" s="1" a="1"/>
  <c r="AJ267" i="7" s="1"/>
  <c r="AJ268" i="7" s="1"/>
  <c r="T266" i="7"/>
  <c r="T267" i="7" s="1" a="1"/>
  <c r="T267" i="7" s="1"/>
  <c r="T268" i="7" s="1"/>
  <c r="AI266" i="7"/>
  <c r="AI267" i="7" s="1" a="1"/>
  <c r="AI267" i="7" s="1"/>
  <c r="AI268" i="7" s="1"/>
  <c r="S266" i="7"/>
  <c r="S267" i="7" s="1" a="1"/>
  <c r="S267" i="7" s="1"/>
  <c r="S268" i="7" s="1"/>
  <c r="AF266" i="7"/>
  <c r="AF267" i="7" s="1" a="1"/>
  <c r="AF267" i="7" s="1"/>
  <c r="AF268" i="7" s="1"/>
  <c r="AD266" i="7"/>
  <c r="AD267" i="7" s="1" a="1"/>
  <c r="AD267" i="7" s="1"/>
  <c r="AD268" i="7" s="1"/>
  <c r="AA266" i="7"/>
  <c r="AA267" i="7" s="1" a="1"/>
  <c r="AA267" i="7" s="1"/>
  <c r="AA268" i="7" s="1"/>
  <c r="Z266" i="7"/>
  <c r="Z267" i="7" s="1" a="1"/>
  <c r="Z267" i="7" s="1"/>
  <c r="Z268" i="7" s="1"/>
  <c r="Y266" i="7"/>
  <c r="Y267" i="7" s="1" a="1"/>
  <c r="Y267" i="7" s="1"/>
  <c r="Y268" i="7" s="1"/>
  <c r="X266" i="7"/>
  <c r="X267" i="7" s="1" a="1"/>
  <c r="X267" i="7" s="1"/>
  <c r="X268" i="7" s="1"/>
  <c r="AH266" i="7"/>
  <c r="AH267" i="7" s="1" a="1"/>
  <c r="AH267" i="7" s="1"/>
  <c r="AH268" i="7" s="1"/>
  <c r="C221" i="7"/>
  <c r="AK221" i="7"/>
  <c r="AK222" i="7" s="1" a="1"/>
  <c r="AK222" i="7" s="1"/>
  <c r="AK223" i="7" s="1"/>
  <c r="AA221" i="7"/>
  <c r="AA222" i="7" s="1" a="1"/>
  <c r="AA222" i="7" s="1"/>
  <c r="AA223" i="7" s="1"/>
  <c r="R221" i="7" a="1"/>
  <c r="R221" i="7" s="1"/>
  <c r="R222" i="7" s="1" a="1"/>
  <c r="R222" i="7" s="1"/>
  <c r="R223" i="7" s="1"/>
  <c r="AI221" i="7"/>
  <c r="AI222" i="7" s="1" a="1"/>
  <c r="AI222" i="7" s="1"/>
  <c r="AI223" i="7" s="1"/>
  <c r="Y221" i="7"/>
  <c r="Y222" i="7" s="1" a="1"/>
  <c r="Y222" i="7" s="1"/>
  <c r="Y223" i="7" s="1"/>
  <c r="AE221" i="7"/>
  <c r="AE222" i="7" s="1" a="1"/>
  <c r="AE222" i="7" s="1"/>
  <c r="AE223" i="7" s="1"/>
  <c r="S221" i="7"/>
  <c r="S222" i="7" s="1" a="1"/>
  <c r="S222" i="7" s="1"/>
  <c r="S223" i="7" s="1"/>
  <c r="AD221" i="7"/>
  <c r="AD222" i="7" s="1" a="1"/>
  <c r="AD222" i="7" s="1"/>
  <c r="AD223" i="7" s="1"/>
  <c r="AC221" i="7"/>
  <c r="AC222" i="7" s="1" a="1"/>
  <c r="AC222" i="7" s="1"/>
  <c r="AC223" i="7" s="1"/>
  <c r="AB221" i="7"/>
  <c r="AB222" i="7" s="1" a="1"/>
  <c r="AB222" i="7" s="1"/>
  <c r="AB223" i="7" s="1"/>
  <c r="Z221" i="7"/>
  <c r="Z222" i="7" s="1" a="1"/>
  <c r="Z222" i="7" s="1"/>
  <c r="Z223" i="7" s="1"/>
  <c r="X221" i="7"/>
  <c r="X222" i="7" s="1" a="1"/>
  <c r="X222" i="7" s="1"/>
  <c r="X223" i="7" s="1"/>
  <c r="AJ221" i="7"/>
  <c r="AJ222" i="7" s="1" a="1"/>
  <c r="AJ222" i="7" s="1"/>
  <c r="AJ223" i="7" s="1"/>
  <c r="W221" i="7"/>
  <c r="W222" i="7" s="1" a="1"/>
  <c r="W222" i="7" s="1"/>
  <c r="W223" i="7" s="1"/>
  <c r="AH221" i="7"/>
  <c r="AH222" i="7" s="1" a="1"/>
  <c r="AH222" i="7" s="1"/>
  <c r="AH223" i="7" s="1"/>
  <c r="V221" i="7"/>
  <c r="V222" i="7" s="1" a="1"/>
  <c r="V222" i="7" s="1"/>
  <c r="V223" i="7" s="1"/>
  <c r="AG221" i="7"/>
  <c r="AG222" i="7" s="1" a="1"/>
  <c r="AG222" i="7" s="1"/>
  <c r="AG223" i="7" s="1"/>
  <c r="U221" i="7"/>
  <c r="U222" i="7" s="1" a="1"/>
  <c r="U222" i="7" s="1"/>
  <c r="U223" i="7" s="1"/>
  <c r="AF221" i="7"/>
  <c r="AF222" i="7" s="1" a="1"/>
  <c r="AF222" i="7" s="1"/>
  <c r="AF223" i="7" s="1"/>
  <c r="T221" i="7"/>
  <c r="T222" i="7" s="1" a="1"/>
  <c r="T222" i="7" s="1"/>
  <c r="T223" i="7" s="1"/>
  <c r="C191" i="7"/>
  <c r="AF191" i="7"/>
  <c r="AF192" i="7" s="1" a="1"/>
  <c r="AF192" i="7" s="1"/>
  <c r="AF193" i="7" s="1"/>
  <c r="V191" i="7"/>
  <c r="V192" i="7" s="1" a="1"/>
  <c r="V192" i="7" s="1"/>
  <c r="V193" i="7" s="1"/>
  <c r="AE191" i="7"/>
  <c r="AE192" i="7" s="1" a="1"/>
  <c r="AE192" i="7" s="1"/>
  <c r="AE193" i="7" s="1"/>
  <c r="U191" i="7"/>
  <c r="U192" i="7" s="1" a="1"/>
  <c r="U192" i="7" s="1"/>
  <c r="U193" i="7" s="1"/>
  <c r="AD191" i="7"/>
  <c r="AD192" i="7" s="1" a="1"/>
  <c r="AD192" i="7" s="1"/>
  <c r="AD193" i="7" s="1"/>
  <c r="T191" i="7"/>
  <c r="T192" i="7" s="1" a="1"/>
  <c r="T192" i="7" s="1"/>
  <c r="T193" i="7" s="1"/>
  <c r="AC191" i="7"/>
  <c r="AC192" i="7" s="1" a="1"/>
  <c r="AC192" i="7" s="1"/>
  <c r="AC193" i="7" s="1"/>
  <c r="S191" i="7"/>
  <c r="S192" i="7" s="1" a="1"/>
  <c r="S192" i="7" s="1"/>
  <c r="S193" i="7" s="1"/>
  <c r="AA191" i="7"/>
  <c r="AA192" i="7" s="1" a="1"/>
  <c r="AA192" i="7" s="1"/>
  <c r="AA193" i="7" s="1"/>
  <c r="Z191" i="7"/>
  <c r="Z192" i="7" s="1" a="1"/>
  <c r="Z192" i="7" s="1"/>
  <c r="Z193" i="7" s="1"/>
  <c r="Y191" i="7"/>
  <c r="Y192" i="7" s="1" a="1"/>
  <c r="Y192" i="7" s="1"/>
  <c r="Y193" i="7" s="1"/>
  <c r="X191" i="7"/>
  <c r="X192" i="7" s="1" a="1"/>
  <c r="X192" i="7" s="1"/>
  <c r="X193" i="7" s="1"/>
  <c r="AK191" i="7"/>
  <c r="AK192" i="7" s="1" a="1"/>
  <c r="AK192" i="7" s="1"/>
  <c r="AK193" i="7" s="1"/>
  <c r="W191" i="7"/>
  <c r="W192" i="7" s="1" a="1"/>
  <c r="W192" i="7" s="1"/>
  <c r="W193" i="7" s="1"/>
  <c r="AJ191" i="7"/>
  <c r="AJ192" i="7" s="1" a="1"/>
  <c r="AJ192" i="7" s="1"/>
  <c r="AJ193" i="7" s="1"/>
  <c r="AI191" i="7"/>
  <c r="AI192" i="7" s="1" a="1"/>
  <c r="AI192" i="7" s="1"/>
  <c r="AI193" i="7" s="1"/>
  <c r="R191" i="7" a="1"/>
  <c r="R191" i="7" s="1"/>
  <c r="R192" i="7" s="1" a="1"/>
  <c r="R192" i="7" s="1"/>
  <c r="R193" i="7" s="1"/>
  <c r="AH191" i="7"/>
  <c r="AH192" i="7" s="1" a="1"/>
  <c r="AH192" i="7" s="1"/>
  <c r="AH193" i="7" s="1"/>
  <c r="AG191" i="7"/>
  <c r="AG192" i="7" s="1" a="1"/>
  <c r="AG192" i="7" s="1"/>
  <c r="AG193" i="7" s="1"/>
  <c r="AB191" i="7"/>
  <c r="AB192" i="7" s="1" a="1"/>
  <c r="AB192" i="7" s="1"/>
  <c r="AB193" i="7" s="1"/>
  <c r="C146" i="7"/>
  <c r="AK146" i="7"/>
  <c r="AK147" i="7" s="1" a="1"/>
  <c r="AK147" i="7" s="1"/>
  <c r="AK148" i="7" s="1"/>
  <c r="AA146" i="7"/>
  <c r="AA147" i="7" s="1" a="1"/>
  <c r="AA147" i="7" s="1"/>
  <c r="AA148" i="7" s="1"/>
  <c r="R146" i="7" a="1"/>
  <c r="R146" i="7" s="1"/>
  <c r="R147" i="7" s="1" a="1"/>
  <c r="R147" i="7" s="1"/>
  <c r="R148" i="7" s="1"/>
  <c r="AD146" i="7"/>
  <c r="AD147" i="7" s="1" a="1"/>
  <c r="AD147" i="7" s="1"/>
  <c r="AD148" i="7" s="1"/>
  <c r="S146" i="7"/>
  <c r="S147" i="7" s="1" a="1"/>
  <c r="S147" i="7" s="1"/>
  <c r="S148" i="7" s="1"/>
  <c r="AC146" i="7"/>
  <c r="AC147" i="7" s="1" a="1"/>
  <c r="AC147" i="7" s="1"/>
  <c r="AC148" i="7" s="1"/>
  <c r="AB146" i="7"/>
  <c r="AB147" i="7" s="1" a="1"/>
  <c r="AB147" i="7" s="1"/>
  <c r="AB148" i="7" s="1"/>
  <c r="X146" i="7"/>
  <c r="X147" i="7" s="1" a="1"/>
  <c r="X147" i="7" s="1"/>
  <c r="X148" i="7" s="1"/>
  <c r="W146" i="7"/>
  <c r="W147" i="7" s="1" a="1"/>
  <c r="W147" i="7" s="1"/>
  <c r="W148" i="7" s="1"/>
  <c r="AJ146" i="7"/>
  <c r="AJ147" i="7" s="1" a="1"/>
  <c r="AJ147" i="7" s="1"/>
  <c r="AJ148" i="7" s="1"/>
  <c r="V146" i="7"/>
  <c r="V147" i="7" s="1" a="1"/>
  <c r="V147" i="7" s="1"/>
  <c r="V148" i="7" s="1"/>
  <c r="AI146" i="7"/>
  <c r="AI147" i="7" s="1" a="1"/>
  <c r="AI147" i="7" s="1"/>
  <c r="AI148" i="7" s="1"/>
  <c r="U146" i="7"/>
  <c r="U147" i="7" s="1" a="1"/>
  <c r="U147" i="7" s="1"/>
  <c r="U148" i="7" s="1"/>
  <c r="AH146" i="7"/>
  <c r="AH147" i="7" s="1" a="1"/>
  <c r="AH147" i="7" s="1"/>
  <c r="AH148" i="7" s="1"/>
  <c r="T146" i="7"/>
  <c r="T147" i="7" s="1" a="1"/>
  <c r="T147" i="7" s="1"/>
  <c r="T148" i="7" s="1"/>
  <c r="AG146" i="7"/>
  <c r="AG147" i="7" s="1" a="1"/>
  <c r="AG147" i="7" s="1"/>
  <c r="AG148" i="7" s="1"/>
  <c r="AF146" i="7"/>
  <c r="AF147" i="7" s="1" a="1"/>
  <c r="AF147" i="7" s="1"/>
  <c r="AF148" i="7" s="1"/>
  <c r="AE146" i="7"/>
  <c r="AE147" i="7" s="1" a="1"/>
  <c r="AE147" i="7" s="1"/>
  <c r="AE148" i="7" s="1"/>
  <c r="Z146" i="7"/>
  <c r="Z147" i="7" s="1" a="1"/>
  <c r="Z147" i="7" s="1"/>
  <c r="Z148" i="7" s="1"/>
  <c r="Y146" i="7"/>
  <c r="Y147" i="7" s="1" a="1"/>
  <c r="Y147" i="7" s="1"/>
  <c r="Y148" i="7" s="1"/>
  <c r="C101" i="7"/>
  <c r="AC101" i="7"/>
  <c r="AC102" i="7" s="1" a="1"/>
  <c r="AC102" i="7" s="1"/>
  <c r="AC103" i="7" s="1"/>
  <c r="S101" i="7"/>
  <c r="S102" i="7" s="1" a="1"/>
  <c r="S102" i="7" s="1"/>
  <c r="S103" i="7" s="1"/>
  <c r="AF101" i="7"/>
  <c r="AF102" i="7" s="1" a="1"/>
  <c r="AF102" i="7" s="1"/>
  <c r="AF103" i="7" s="1"/>
  <c r="U101" i="7"/>
  <c r="U102" i="7" s="1" a="1"/>
  <c r="U102" i="7" s="1"/>
  <c r="U103" i="7" s="1"/>
  <c r="AD101" i="7"/>
  <c r="AD102" i="7" s="1" a="1"/>
  <c r="AD102" i="7" s="1"/>
  <c r="AD103" i="7" s="1"/>
  <c r="AA101" i="7"/>
  <c r="AA102" i="7" s="1" a="1"/>
  <c r="AA102" i="7" s="1"/>
  <c r="AA103" i="7" s="1"/>
  <c r="AJ101" i="7"/>
  <c r="AJ102" i="7" s="1" a="1"/>
  <c r="AJ102" i="7" s="1"/>
  <c r="AJ103" i="7" s="1"/>
  <c r="Y101" i="7"/>
  <c r="Y102" i="7" s="1" a="1"/>
  <c r="Y102" i="7" s="1"/>
  <c r="Y103" i="7" s="1"/>
  <c r="Z101" i="7"/>
  <c r="Z102" i="7" s="1" a="1"/>
  <c r="Z102" i="7" s="1"/>
  <c r="Z103" i="7" s="1"/>
  <c r="X101" i="7"/>
  <c r="X102" i="7" s="1" a="1"/>
  <c r="X102" i="7" s="1"/>
  <c r="X103" i="7" s="1"/>
  <c r="W101" i="7"/>
  <c r="W102" i="7" s="1" a="1"/>
  <c r="W102" i="7" s="1"/>
  <c r="W103" i="7" s="1"/>
  <c r="V101" i="7"/>
  <c r="V102" i="7" s="1" a="1"/>
  <c r="V102" i="7" s="1"/>
  <c r="V103" i="7" s="1"/>
  <c r="AK101" i="7"/>
  <c r="AK102" i="7" s="1" a="1"/>
  <c r="AK102" i="7" s="1"/>
  <c r="AK103" i="7" s="1"/>
  <c r="T101" i="7"/>
  <c r="T102" i="7" s="1" a="1"/>
  <c r="T102" i="7" s="1"/>
  <c r="T103" i="7" s="1"/>
  <c r="AI101" i="7"/>
  <c r="AI102" i="7" s="1" a="1"/>
  <c r="AI102" i="7" s="1"/>
  <c r="AI103" i="7" s="1"/>
  <c r="R101" i="7" a="1"/>
  <c r="R101" i="7" s="1"/>
  <c r="R102" i="7" s="1" a="1"/>
  <c r="R102" i="7" s="1"/>
  <c r="R103" i="7" s="1"/>
  <c r="AH101" i="7"/>
  <c r="AH102" i="7" s="1" a="1"/>
  <c r="AH102" i="7" s="1"/>
  <c r="AH103" i="7" s="1"/>
  <c r="AG101" i="7"/>
  <c r="AG102" i="7" s="1" a="1"/>
  <c r="AG102" i="7" s="1"/>
  <c r="AG103" i="7" s="1"/>
  <c r="AE101" i="7"/>
  <c r="AE102" i="7" s="1" a="1"/>
  <c r="AE102" i="7" s="1"/>
  <c r="AE103" i="7" s="1"/>
  <c r="AB101" i="7"/>
  <c r="AB102" i="7" s="1" a="1"/>
  <c r="AB102" i="7" s="1"/>
  <c r="AB103" i="7" s="1"/>
  <c r="C335" i="7"/>
  <c r="AF335" i="7"/>
  <c r="AF336" i="7" s="1" a="1"/>
  <c r="AF336" i="7" s="1"/>
  <c r="AF337" i="7" s="1"/>
  <c r="V335" i="7"/>
  <c r="V336" i="7" s="1" a="1"/>
  <c r="V336" i="7" s="1"/>
  <c r="V337" i="7" s="1"/>
  <c r="AJ335" i="7"/>
  <c r="AJ336" i="7" s="1" a="1"/>
  <c r="AJ336" i="7" s="1"/>
  <c r="AJ337" i="7" s="1"/>
  <c r="Y335" i="7"/>
  <c r="Y336" i="7" s="1" a="1"/>
  <c r="Y336" i="7" s="1"/>
  <c r="Y337" i="7" s="1"/>
  <c r="AI335" i="7"/>
  <c r="AI336" i="7" s="1" a="1"/>
  <c r="AI336" i="7" s="1"/>
  <c r="AI337" i="7" s="1"/>
  <c r="X335" i="7"/>
  <c r="X336" i="7" s="1" a="1"/>
  <c r="X336" i="7" s="1"/>
  <c r="X337" i="7" s="1"/>
  <c r="AG335" i="7"/>
  <c r="AG336" i="7" s="1" a="1"/>
  <c r="AG336" i="7" s="1"/>
  <c r="AG337" i="7" s="1"/>
  <c r="U335" i="7"/>
  <c r="U336" i="7" s="1" a="1"/>
  <c r="U336" i="7" s="1"/>
  <c r="U337" i="7" s="1"/>
  <c r="W335" i="7"/>
  <c r="W336" i="7" s="1" a="1"/>
  <c r="W336" i="7" s="1"/>
  <c r="W337" i="7" s="1"/>
  <c r="T335" i="7"/>
  <c r="T336" i="7" s="1" a="1"/>
  <c r="T336" i="7" s="1"/>
  <c r="T337" i="7" s="1"/>
  <c r="AK335" i="7"/>
  <c r="AK336" i="7" s="1" a="1"/>
  <c r="AK336" i="7" s="1"/>
  <c r="AK337" i="7" s="1"/>
  <c r="S335" i="7"/>
  <c r="S336" i="7" s="1" a="1"/>
  <c r="S336" i="7" s="1"/>
  <c r="S337" i="7" s="1"/>
  <c r="AH335" i="7"/>
  <c r="AH336" i="7" s="1" a="1"/>
  <c r="AH336" i="7" s="1"/>
  <c r="AH337" i="7" s="1"/>
  <c r="AE335" i="7"/>
  <c r="AE336" i="7" s="1" a="1"/>
  <c r="AE336" i="7" s="1"/>
  <c r="AE337" i="7" s="1"/>
  <c r="R335" i="7" a="1"/>
  <c r="R335" i="7" s="1"/>
  <c r="R336" i="7" s="1" a="1"/>
  <c r="R336" i="7" s="1"/>
  <c r="R337" i="7" s="1"/>
  <c r="AD335" i="7"/>
  <c r="AD336" i="7" s="1" a="1"/>
  <c r="AD336" i="7" s="1"/>
  <c r="AD337" i="7" s="1"/>
  <c r="AC335" i="7"/>
  <c r="AC336" i="7" s="1" a="1"/>
  <c r="AC336" i="7" s="1"/>
  <c r="AC337" i="7" s="1"/>
  <c r="AA335" i="7"/>
  <c r="AA336" i="7" s="1" a="1"/>
  <c r="AA336" i="7" s="1"/>
  <c r="AA337" i="7" s="1"/>
  <c r="AB335" i="7"/>
  <c r="AB336" i="7" s="1" a="1"/>
  <c r="AB336" i="7" s="1"/>
  <c r="AB337" i="7" s="1"/>
  <c r="Z335" i="7"/>
  <c r="Z336" i="7" s="1" a="1"/>
  <c r="Z336" i="7" s="1"/>
  <c r="Z337" i="7" s="1"/>
  <c r="C305" i="7"/>
  <c r="AB305" i="7"/>
  <c r="AB306" i="7" s="1" a="1"/>
  <c r="AB306" i="7" s="1"/>
  <c r="AB307" i="7" s="1"/>
  <c r="AG305" i="7"/>
  <c r="AG306" i="7" s="1" a="1"/>
  <c r="AG306" i="7" s="1"/>
  <c r="AG307" i="7" s="1"/>
  <c r="V305" i="7"/>
  <c r="V306" i="7" s="1" a="1"/>
  <c r="V306" i="7" s="1"/>
  <c r="V307" i="7" s="1"/>
  <c r="AF305" i="7"/>
  <c r="AF306" i="7" s="1" a="1"/>
  <c r="AF306" i="7" s="1"/>
  <c r="AF307" i="7" s="1"/>
  <c r="U305" i="7"/>
  <c r="U306" i="7" s="1" a="1"/>
  <c r="U306" i="7" s="1"/>
  <c r="U307" i="7" s="1"/>
  <c r="AE305" i="7"/>
  <c r="AE306" i="7" s="1" a="1"/>
  <c r="AE306" i="7" s="1"/>
  <c r="AE307" i="7" s="1"/>
  <c r="AD305" i="7"/>
  <c r="AD306" i="7" s="1" a="1"/>
  <c r="AD306" i="7" s="1"/>
  <c r="AD307" i="7" s="1"/>
  <c r="AJ305" i="7"/>
  <c r="AJ306" i="7" s="1" a="1"/>
  <c r="AJ306" i="7" s="1"/>
  <c r="AJ307" i="7" s="1"/>
  <c r="S305" i="7"/>
  <c r="S306" i="7" s="1" a="1"/>
  <c r="S306" i="7" s="1"/>
  <c r="S307" i="7" s="1"/>
  <c r="AH305" i="7"/>
  <c r="AH306" i="7" s="1" a="1"/>
  <c r="AH306" i="7" s="1"/>
  <c r="AH307" i="7" s="1"/>
  <c r="AA305" i="7"/>
  <c r="AA306" i="7" s="1" a="1"/>
  <c r="AA306" i="7" s="1"/>
  <c r="AA307" i="7" s="1"/>
  <c r="AK305" i="7"/>
  <c r="AK306" i="7" s="1" a="1"/>
  <c r="AK306" i="7" s="1"/>
  <c r="AK307" i="7" s="1"/>
  <c r="AI305" i="7"/>
  <c r="AI306" i="7" s="1" a="1"/>
  <c r="AI306" i="7" s="1"/>
  <c r="AI307" i="7" s="1"/>
  <c r="Z305" i="7"/>
  <c r="Z306" i="7" s="1" a="1"/>
  <c r="Z306" i="7" s="1"/>
  <c r="Z307" i="7" s="1"/>
  <c r="X305" i="7"/>
  <c r="X306" i="7" s="1" a="1"/>
  <c r="X306" i="7" s="1"/>
  <c r="X307" i="7" s="1"/>
  <c r="AC305" i="7"/>
  <c r="AC306" i="7" s="1" a="1"/>
  <c r="AC306" i="7" s="1"/>
  <c r="AC307" i="7" s="1"/>
  <c r="Y305" i="7"/>
  <c r="Y306" i="7" s="1" a="1"/>
  <c r="Y306" i="7" s="1"/>
  <c r="Y307" i="7" s="1"/>
  <c r="W305" i="7"/>
  <c r="W306" i="7" s="1" a="1"/>
  <c r="W306" i="7" s="1"/>
  <c r="W307" i="7" s="1"/>
  <c r="T305" i="7"/>
  <c r="T306" i="7" s="1" a="1"/>
  <c r="T306" i="7" s="1"/>
  <c r="T307" i="7" s="1"/>
  <c r="R305" i="7" a="1"/>
  <c r="R305" i="7" s="1"/>
  <c r="R306" i="7" s="1" a="1"/>
  <c r="R306" i="7" s="1"/>
  <c r="R307" i="7" s="1"/>
  <c r="C275" i="7"/>
  <c r="AB275" i="7"/>
  <c r="AB276" i="7" s="1" a="1"/>
  <c r="AB276" i="7" s="1"/>
  <c r="AB277" i="7" s="1"/>
  <c r="AH275" i="7"/>
  <c r="AH276" i="7" s="1" a="1"/>
  <c r="AH276" i="7" s="1"/>
  <c r="AH277" i="7" s="1"/>
  <c r="W275" i="7"/>
  <c r="W276" i="7" s="1" a="1"/>
  <c r="W276" i="7" s="1"/>
  <c r="W277" i="7" s="1"/>
  <c r="AG275" i="7"/>
  <c r="AG276" i="7" s="1" a="1"/>
  <c r="AG276" i="7" s="1"/>
  <c r="AG277" i="7" s="1"/>
  <c r="U275" i="7"/>
  <c r="U276" i="7" s="1" a="1"/>
  <c r="U276" i="7" s="1"/>
  <c r="U277" i="7" s="1"/>
  <c r="AF275" i="7"/>
  <c r="AF276" i="7" s="1" a="1"/>
  <c r="AF276" i="7" s="1"/>
  <c r="AF277" i="7" s="1"/>
  <c r="T275" i="7"/>
  <c r="T276" i="7" s="1" a="1"/>
  <c r="T276" i="7" s="1"/>
  <c r="T277" i="7" s="1"/>
  <c r="AD275" i="7"/>
  <c r="AD276" i="7" s="1" a="1"/>
  <c r="AD276" i="7" s="1"/>
  <c r="AD277" i="7" s="1"/>
  <c r="R275" i="7" a="1"/>
  <c r="R275" i="7" s="1"/>
  <c r="R276" i="7" s="1" a="1"/>
  <c r="R276" i="7" s="1"/>
  <c r="R277" i="7" s="1"/>
  <c r="AK275" i="7"/>
  <c r="AK276" i="7" s="1" a="1"/>
  <c r="AK276" i="7" s="1"/>
  <c r="AK277" i="7" s="1"/>
  <c r="S275" i="7"/>
  <c r="S276" i="7" s="1" a="1"/>
  <c r="S276" i="7" s="1"/>
  <c r="S277" i="7" s="1"/>
  <c r="AJ275" i="7"/>
  <c r="AJ276" i="7" s="1" a="1"/>
  <c r="AJ276" i="7" s="1"/>
  <c r="AJ277" i="7" s="1"/>
  <c r="AI275" i="7"/>
  <c r="AI276" i="7" s="1" a="1"/>
  <c r="AI276" i="7" s="1"/>
  <c r="AI277" i="7" s="1"/>
  <c r="AE275" i="7"/>
  <c r="AE276" i="7" s="1" a="1"/>
  <c r="AE276" i="7" s="1"/>
  <c r="AE277" i="7" s="1"/>
  <c r="AC275" i="7"/>
  <c r="AC276" i="7" s="1" a="1"/>
  <c r="AC276" i="7" s="1"/>
  <c r="AC277" i="7" s="1"/>
  <c r="AA275" i="7"/>
  <c r="AA276" i="7" s="1" a="1"/>
  <c r="AA276" i="7" s="1"/>
  <c r="AA277" i="7" s="1"/>
  <c r="Z275" i="7"/>
  <c r="Z276" i="7" s="1" a="1"/>
  <c r="Z276" i="7" s="1"/>
  <c r="Z277" i="7" s="1"/>
  <c r="Y275" i="7"/>
  <c r="Y276" i="7" s="1" a="1"/>
  <c r="Y276" i="7" s="1"/>
  <c r="Y277" i="7" s="1"/>
  <c r="X275" i="7"/>
  <c r="X276" i="7" s="1" a="1"/>
  <c r="X276" i="7" s="1"/>
  <c r="X277" i="7" s="1"/>
  <c r="V275" i="7"/>
  <c r="V276" i="7" s="1" a="1"/>
  <c r="V276" i="7" s="1"/>
  <c r="V277" i="7" s="1"/>
  <c r="C260" i="7"/>
  <c r="AG260" i="7"/>
  <c r="AG261" i="7" s="1" a="1"/>
  <c r="AG261" i="7" s="1"/>
  <c r="AG262" i="7" s="1"/>
  <c r="W260" i="7"/>
  <c r="W261" i="7" s="1" a="1"/>
  <c r="W261" i="7" s="1"/>
  <c r="W262" i="7" s="1"/>
  <c r="AB260" i="7"/>
  <c r="AB261" i="7" s="1" a="1"/>
  <c r="AB261" i="7" s="1"/>
  <c r="AB262" i="7" s="1"/>
  <c r="R260" i="7" a="1"/>
  <c r="R260" i="7" s="1"/>
  <c r="R261" i="7" s="1" a="1"/>
  <c r="R261" i="7" s="1"/>
  <c r="R262" i="7" s="1"/>
  <c r="AE260" i="7"/>
  <c r="AE261" i="7" s="1" a="1"/>
  <c r="AE261" i="7" s="1"/>
  <c r="AE262" i="7" s="1"/>
  <c r="S260" i="7"/>
  <c r="S261" i="7" s="1" a="1"/>
  <c r="S261" i="7" s="1"/>
  <c r="S262" i="7" s="1"/>
  <c r="AC260" i="7"/>
  <c r="AC261" i="7" s="1" a="1"/>
  <c r="AC261" i="7" s="1"/>
  <c r="AC262" i="7" s="1"/>
  <c r="AA260" i="7"/>
  <c r="AA261" i="7" s="1" a="1"/>
  <c r="AA261" i="7" s="1"/>
  <c r="AA262" i="7" s="1"/>
  <c r="Z260" i="7"/>
  <c r="Z261" i="7" s="1" a="1"/>
  <c r="Z261" i="7" s="1"/>
  <c r="Z262" i="7" s="1"/>
  <c r="AK260" i="7"/>
  <c r="AK261" i="7" s="1" a="1"/>
  <c r="AK261" i="7" s="1"/>
  <c r="AK262" i="7" s="1"/>
  <c r="X260" i="7"/>
  <c r="X261" i="7" s="1" a="1"/>
  <c r="X261" i="7" s="1"/>
  <c r="X262" i="7" s="1"/>
  <c r="AD260" i="7"/>
  <c r="AD261" i="7" s="1" a="1"/>
  <c r="AD261" i="7" s="1"/>
  <c r="AD262" i="7" s="1"/>
  <c r="Y260" i="7"/>
  <c r="Y261" i="7" s="1" a="1"/>
  <c r="Y261" i="7" s="1"/>
  <c r="Y262" i="7" s="1"/>
  <c r="V260" i="7"/>
  <c r="V261" i="7" s="1" a="1"/>
  <c r="V261" i="7" s="1"/>
  <c r="V262" i="7" s="1"/>
  <c r="U260" i="7"/>
  <c r="U261" i="7" s="1" a="1"/>
  <c r="U261" i="7" s="1"/>
  <c r="U262" i="7" s="1"/>
  <c r="T260" i="7"/>
  <c r="T261" i="7" s="1" a="1"/>
  <c r="T261" i="7" s="1"/>
  <c r="T262" i="7" s="1"/>
  <c r="AJ260" i="7"/>
  <c r="AJ261" i="7" s="1" a="1"/>
  <c r="AJ261" i="7" s="1"/>
  <c r="AJ262" i="7" s="1"/>
  <c r="AH260" i="7"/>
  <c r="AH261" i="7" s="1" a="1"/>
  <c r="AH261" i="7" s="1"/>
  <c r="AH262" i="7" s="1"/>
  <c r="AI260" i="7"/>
  <c r="AI261" i="7" s="1" a="1"/>
  <c r="AI261" i="7" s="1"/>
  <c r="AI262" i="7" s="1"/>
  <c r="AF260" i="7"/>
  <c r="AF261" i="7" s="1" a="1"/>
  <c r="AF261" i="7" s="1"/>
  <c r="AF262" i="7" s="1"/>
  <c r="C245" i="7"/>
  <c r="AK245" i="7"/>
  <c r="AK246" i="7" s="1" a="1"/>
  <c r="AK246" i="7" s="1"/>
  <c r="AK247" i="7" s="1"/>
  <c r="AA245" i="7"/>
  <c r="AA246" i="7" s="1" a="1"/>
  <c r="AA246" i="7" s="1"/>
  <c r="AA247" i="7" s="1"/>
  <c r="R245" i="7" a="1"/>
  <c r="R245" i="7" s="1"/>
  <c r="R246" i="7" s="1" a="1"/>
  <c r="R246" i="7" s="1"/>
  <c r="R247" i="7" s="1"/>
  <c r="AF245" i="7"/>
  <c r="AF246" i="7" s="1" a="1"/>
  <c r="AF246" i="7" s="1"/>
  <c r="AF247" i="7" s="1"/>
  <c r="U245" i="7"/>
  <c r="U246" i="7" s="1" a="1"/>
  <c r="U246" i="7" s="1"/>
  <c r="U247" i="7" s="1"/>
  <c r="Y245" i="7"/>
  <c r="Y246" i="7" s="1" a="1"/>
  <c r="Y246" i="7" s="1"/>
  <c r="Y247" i="7" s="1"/>
  <c r="AJ245" i="7"/>
  <c r="AJ246" i="7" s="1" a="1"/>
  <c r="AJ246" i="7" s="1"/>
  <c r="AJ247" i="7" s="1"/>
  <c r="X245" i="7"/>
  <c r="X246" i="7" s="1" a="1"/>
  <c r="X246" i="7" s="1"/>
  <c r="X247" i="7" s="1"/>
  <c r="V245" i="7"/>
  <c r="V246" i="7" s="1" a="1"/>
  <c r="V246" i="7" s="1"/>
  <c r="V247" i="7" s="1"/>
  <c r="AI245" i="7"/>
  <c r="AI246" i="7" s="1" a="1"/>
  <c r="AI246" i="7" s="1"/>
  <c r="AI247" i="7" s="1"/>
  <c r="T245" i="7"/>
  <c r="T246" i="7" s="1" a="1"/>
  <c r="T246" i="7" s="1"/>
  <c r="T247" i="7" s="1"/>
  <c r="AG245" i="7"/>
  <c r="AG246" i="7" s="1" a="1"/>
  <c r="AG246" i="7" s="1"/>
  <c r="AG247" i="7" s="1"/>
  <c r="AD245" i="7"/>
  <c r="AD246" i="7" s="1" a="1"/>
  <c r="AD246" i="7" s="1"/>
  <c r="AD247" i="7" s="1"/>
  <c r="Z245" i="7"/>
  <c r="Z246" i="7" s="1" a="1"/>
  <c r="Z246" i="7" s="1"/>
  <c r="Z247" i="7" s="1"/>
  <c r="AH245" i="7"/>
  <c r="AH246" i="7" s="1" a="1"/>
  <c r="AH246" i="7" s="1"/>
  <c r="AH247" i="7" s="1"/>
  <c r="AE245" i="7"/>
  <c r="AE246" i="7" s="1" a="1"/>
  <c r="AE246" i="7" s="1"/>
  <c r="AE247" i="7" s="1"/>
  <c r="AC245" i="7"/>
  <c r="AC246" i="7" s="1" a="1"/>
  <c r="AC246" i="7" s="1"/>
  <c r="AC247" i="7" s="1"/>
  <c r="AB245" i="7"/>
  <c r="AB246" i="7" s="1" a="1"/>
  <c r="AB246" i="7" s="1"/>
  <c r="AB247" i="7" s="1"/>
  <c r="W245" i="7"/>
  <c r="W246" i="7" s="1" a="1"/>
  <c r="W246" i="7" s="1"/>
  <c r="W247" i="7" s="1"/>
  <c r="S245" i="7"/>
  <c r="S246" i="7" s="1" a="1"/>
  <c r="S246" i="7" s="1"/>
  <c r="S247" i="7" s="1"/>
  <c r="C200" i="7"/>
  <c r="AH200" i="7"/>
  <c r="AH201" i="7" s="1" a="1"/>
  <c r="AH201" i="7" s="1"/>
  <c r="AH202" i="7" s="1"/>
  <c r="X200" i="7"/>
  <c r="X201" i="7" s="1" a="1"/>
  <c r="X201" i="7" s="1"/>
  <c r="X202" i="7" s="1"/>
  <c r="AG200" i="7"/>
  <c r="AG201" i="7" s="1" a="1"/>
  <c r="AG201" i="7" s="1"/>
  <c r="AG202" i="7" s="1"/>
  <c r="V200" i="7"/>
  <c r="V201" i="7" s="1" a="1"/>
  <c r="V201" i="7" s="1"/>
  <c r="V202" i="7" s="1"/>
  <c r="AF200" i="7"/>
  <c r="AF201" i="7" s="1" a="1"/>
  <c r="AF201" i="7" s="1"/>
  <c r="AF202" i="7" s="1"/>
  <c r="U200" i="7"/>
  <c r="U201" i="7" s="1" a="1"/>
  <c r="U201" i="7" s="1"/>
  <c r="U202" i="7" s="1"/>
  <c r="AE200" i="7"/>
  <c r="AE201" i="7" s="1" a="1"/>
  <c r="AE201" i="7" s="1"/>
  <c r="AE202" i="7" s="1"/>
  <c r="T200" i="7"/>
  <c r="T201" i="7" s="1" a="1"/>
  <c r="T201" i="7" s="1"/>
  <c r="T202" i="7" s="1"/>
  <c r="AD200" i="7"/>
  <c r="AD201" i="7" s="1" a="1"/>
  <c r="AD201" i="7" s="1"/>
  <c r="AD202" i="7" s="1"/>
  <c r="S200" i="7"/>
  <c r="S201" i="7" s="1" a="1"/>
  <c r="S201" i="7" s="1"/>
  <c r="S202" i="7" s="1"/>
  <c r="AI200" i="7"/>
  <c r="AI201" i="7" s="1" a="1"/>
  <c r="AI201" i="7" s="1"/>
  <c r="AI202" i="7" s="1"/>
  <c r="AC200" i="7"/>
  <c r="AC201" i="7" s="1" a="1"/>
  <c r="AC201" i="7" s="1"/>
  <c r="AC202" i="7" s="1"/>
  <c r="AB200" i="7"/>
  <c r="AB201" i="7" s="1" a="1"/>
  <c r="AB201" i="7" s="1"/>
  <c r="AB202" i="7" s="1"/>
  <c r="AA200" i="7"/>
  <c r="AA201" i="7" s="1" a="1"/>
  <c r="AA201" i="7" s="1"/>
  <c r="AA202" i="7" s="1"/>
  <c r="Z200" i="7"/>
  <c r="Z201" i="7" s="1" a="1"/>
  <c r="Z201" i="7" s="1"/>
  <c r="Z202" i="7" s="1"/>
  <c r="Y200" i="7"/>
  <c r="Y201" i="7" s="1" a="1"/>
  <c r="Y201" i="7" s="1"/>
  <c r="Y202" i="7" s="1"/>
  <c r="W200" i="7"/>
  <c r="W201" i="7" s="1" a="1"/>
  <c r="W201" i="7" s="1"/>
  <c r="W202" i="7" s="1"/>
  <c r="AK200" i="7"/>
  <c r="AK201" i="7" s="1" a="1"/>
  <c r="AK201" i="7" s="1"/>
  <c r="AK202" i="7" s="1"/>
  <c r="R200" i="7" a="1"/>
  <c r="R200" i="7" s="1"/>
  <c r="R201" i="7" s="1" a="1"/>
  <c r="R201" i="7" s="1"/>
  <c r="R202" i="7" s="1"/>
  <c r="AJ200" i="7"/>
  <c r="AJ201" i="7" s="1" a="1"/>
  <c r="AJ201" i="7" s="1"/>
  <c r="AJ202" i="7" s="1"/>
  <c r="C185" i="7"/>
  <c r="AH185" i="7"/>
  <c r="AH186" i="7" s="1" a="1"/>
  <c r="AH186" i="7" s="1"/>
  <c r="AH187" i="7" s="1"/>
  <c r="X185" i="7"/>
  <c r="X186" i="7" s="1" a="1"/>
  <c r="X186" i="7" s="1"/>
  <c r="X187" i="7" s="1"/>
  <c r="AG185" i="7"/>
  <c r="AG186" i="7" s="1" a="1"/>
  <c r="AG186" i="7" s="1"/>
  <c r="AG187" i="7" s="1"/>
  <c r="W185" i="7"/>
  <c r="W186" i="7" s="1" a="1"/>
  <c r="W186" i="7" s="1"/>
  <c r="W187" i="7" s="1"/>
  <c r="AF185" i="7"/>
  <c r="AF186" i="7" s="1" a="1"/>
  <c r="AF186" i="7" s="1"/>
  <c r="AF187" i="7" s="1"/>
  <c r="V185" i="7"/>
  <c r="V186" i="7" s="1" a="1"/>
  <c r="V186" i="7" s="1"/>
  <c r="V187" i="7" s="1"/>
  <c r="AE185" i="7"/>
  <c r="AE186" i="7" s="1" a="1"/>
  <c r="AE186" i="7" s="1"/>
  <c r="AE187" i="7" s="1"/>
  <c r="U185" i="7"/>
  <c r="U186" i="7" s="1" a="1"/>
  <c r="U186" i="7" s="1"/>
  <c r="U187" i="7" s="1"/>
  <c r="Y185" i="7"/>
  <c r="Y186" i="7" s="1" a="1"/>
  <c r="Y186" i="7" s="1"/>
  <c r="Y187" i="7" s="1"/>
  <c r="T185" i="7"/>
  <c r="T186" i="7" s="1" a="1"/>
  <c r="T186" i="7" s="1"/>
  <c r="T187" i="7" s="1"/>
  <c r="AK185" i="7"/>
  <c r="AK186" i="7" s="1" a="1"/>
  <c r="AK186" i="7" s="1"/>
  <c r="AK187" i="7" s="1"/>
  <c r="S185" i="7"/>
  <c r="S186" i="7" s="1" a="1"/>
  <c r="S186" i="7" s="1"/>
  <c r="S187" i="7" s="1"/>
  <c r="AJ185" i="7"/>
  <c r="AJ186" i="7" s="1" a="1"/>
  <c r="AJ186" i="7" s="1"/>
  <c r="AJ187" i="7" s="1"/>
  <c r="AI185" i="7"/>
  <c r="AI186" i="7" s="1" a="1"/>
  <c r="AI186" i="7" s="1"/>
  <c r="AI187" i="7" s="1"/>
  <c r="R185" i="7" a="1"/>
  <c r="R185" i="7" s="1"/>
  <c r="R186" i="7" s="1" a="1"/>
  <c r="R186" i="7" s="1"/>
  <c r="R187" i="7" s="1"/>
  <c r="AD185" i="7"/>
  <c r="AD186" i="7" s="1" a="1"/>
  <c r="AD186" i="7" s="1"/>
  <c r="AD187" i="7" s="1"/>
  <c r="AC185" i="7"/>
  <c r="AC186" i="7" s="1" a="1"/>
  <c r="AC186" i="7" s="1"/>
  <c r="AC187" i="7" s="1"/>
  <c r="AB185" i="7"/>
  <c r="AB186" i="7" s="1" a="1"/>
  <c r="AB186" i="7" s="1"/>
  <c r="AB187" i="7" s="1"/>
  <c r="AA185" i="7"/>
  <c r="AA186" i="7" s="1" a="1"/>
  <c r="AA186" i="7" s="1"/>
  <c r="AA187" i="7" s="1"/>
  <c r="Z185" i="7"/>
  <c r="Z186" i="7" s="1" a="1"/>
  <c r="Z186" i="7" s="1"/>
  <c r="Z187" i="7" s="1"/>
  <c r="C140" i="7"/>
  <c r="AC140" i="7"/>
  <c r="AC141" i="7" s="1" a="1"/>
  <c r="AC141" i="7" s="1"/>
  <c r="AC142" i="7" s="1"/>
  <c r="S140" i="7"/>
  <c r="S141" i="7" s="1" a="1"/>
  <c r="S141" i="7" s="1"/>
  <c r="S142" i="7" s="1"/>
  <c r="AJ140" i="7"/>
  <c r="AJ141" i="7" s="1" a="1"/>
  <c r="AJ141" i="7" s="1"/>
  <c r="AJ142" i="7" s="1"/>
  <c r="Y140" i="7"/>
  <c r="Y141" i="7" s="1" a="1"/>
  <c r="Y141" i="7" s="1"/>
  <c r="Y142" i="7" s="1"/>
  <c r="AI140" i="7"/>
  <c r="AI141" i="7" s="1" a="1"/>
  <c r="AI141" i="7" s="1"/>
  <c r="AI142" i="7" s="1"/>
  <c r="X140" i="7"/>
  <c r="X141" i="7" s="1" a="1"/>
  <c r="X141" i="7" s="1"/>
  <c r="X142" i="7" s="1"/>
  <c r="AH140" i="7"/>
  <c r="AH141" i="7" s="1" a="1"/>
  <c r="AH141" i="7" s="1"/>
  <c r="AH142" i="7" s="1"/>
  <c r="W140" i="7"/>
  <c r="W141" i="7" s="1" a="1"/>
  <c r="W141" i="7" s="1"/>
  <c r="W142" i="7" s="1"/>
  <c r="AB140" i="7"/>
  <c r="AB141" i="7" s="1" a="1"/>
  <c r="AB141" i="7" s="1"/>
  <c r="AB142" i="7" s="1"/>
  <c r="AA140" i="7"/>
  <c r="AA141" i="7" s="1" a="1"/>
  <c r="AA141" i="7" s="1"/>
  <c r="AA142" i="7" s="1"/>
  <c r="Z140" i="7"/>
  <c r="Z141" i="7" s="1" a="1"/>
  <c r="Z141" i="7" s="1"/>
  <c r="Z142" i="7" s="1"/>
  <c r="V140" i="7"/>
  <c r="V141" i="7" s="1" a="1"/>
  <c r="V141" i="7" s="1"/>
  <c r="V142" i="7" s="1"/>
  <c r="U140" i="7"/>
  <c r="U141" i="7" s="1" a="1"/>
  <c r="U141" i="7" s="1"/>
  <c r="U142" i="7" s="1"/>
  <c r="AK140" i="7"/>
  <c r="AK141" i="7" s="1" a="1"/>
  <c r="AK141" i="7" s="1"/>
  <c r="AK142" i="7" s="1"/>
  <c r="T140" i="7"/>
  <c r="T141" i="7" s="1" a="1"/>
  <c r="T141" i="7" s="1"/>
  <c r="T142" i="7" s="1"/>
  <c r="AG140" i="7"/>
  <c r="AG141" i="7" s="1" a="1"/>
  <c r="AG141" i="7" s="1"/>
  <c r="AG142" i="7" s="1"/>
  <c r="AF140" i="7"/>
  <c r="AF141" i="7" s="1" a="1"/>
  <c r="AF141" i="7" s="1"/>
  <c r="AF142" i="7" s="1"/>
  <c r="R140" i="7" a="1"/>
  <c r="R140" i="7" s="1"/>
  <c r="R141" i="7" s="1" a="1"/>
  <c r="R141" i="7" s="1"/>
  <c r="R142" i="7" s="1"/>
  <c r="AE140" i="7"/>
  <c r="AE141" i="7" s="1" a="1"/>
  <c r="AE141" i="7" s="1"/>
  <c r="AE142" i="7" s="1"/>
  <c r="AD140" i="7"/>
  <c r="AD141" i="7" s="1" a="1"/>
  <c r="AD141" i="7" s="1"/>
  <c r="AD142" i="7" s="1"/>
  <c r="C119" i="7"/>
  <c r="AI119" i="7"/>
  <c r="AI120" i="7" s="1" a="1"/>
  <c r="AI120" i="7" s="1"/>
  <c r="AI121" i="7" s="1"/>
  <c r="Y119" i="7"/>
  <c r="Y120" i="7" s="1" a="1"/>
  <c r="Y120" i="7" s="1"/>
  <c r="Y121" i="7" s="1"/>
  <c r="AK119" i="7"/>
  <c r="AK120" i="7" s="1" a="1"/>
  <c r="AK120" i="7" s="1"/>
  <c r="AK121" i="7" s="1"/>
  <c r="Z119" i="7"/>
  <c r="Z120" i="7" s="1" a="1"/>
  <c r="Z120" i="7" s="1"/>
  <c r="Z121" i="7" s="1"/>
  <c r="AJ119" i="7"/>
  <c r="AJ120" i="7" s="1" a="1"/>
  <c r="AJ120" i="7" s="1"/>
  <c r="AJ121" i="7" s="1"/>
  <c r="X119" i="7"/>
  <c r="X120" i="7" s="1" a="1"/>
  <c r="X120" i="7" s="1"/>
  <c r="X121" i="7" s="1"/>
  <c r="AG119" i="7"/>
  <c r="AG120" i="7" s="1" a="1"/>
  <c r="AG120" i="7" s="1"/>
  <c r="AG121" i="7" s="1"/>
  <c r="V119" i="7"/>
  <c r="V120" i="7" s="1" a="1"/>
  <c r="V120" i="7" s="1"/>
  <c r="V121" i="7" s="1"/>
  <c r="AE119" i="7"/>
  <c r="AE120" i="7" s="1" a="1"/>
  <c r="AE120" i="7" s="1"/>
  <c r="AE121" i="7" s="1"/>
  <c r="T119" i="7"/>
  <c r="T120" i="7" s="1" a="1"/>
  <c r="T120" i="7" s="1"/>
  <c r="T121" i="7" s="1"/>
  <c r="AH119" i="7"/>
  <c r="AH120" i="7" s="1" a="1"/>
  <c r="AH120" i="7" s="1"/>
  <c r="AH121" i="7" s="1"/>
  <c r="R119" i="7" a="1"/>
  <c r="R119" i="7" s="1"/>
  <c r="R120" i="7" s="1" a="1"/>
  <c r="R120" i="7" s="1"/>
  <c r="R121" i="7" s="1"/>
  <c r="AF119" i="7"/>
  <c r="AF120" i="7" s="1" a="1"/>
  <c r="AF120" i="7" s="1"/>
  <c r="AF121" i="7" s="1"/>
  <c r="AD119" i="7"/>
  <c r="AD120" i="7" s="1" a="1"/>
  <c r="AD120" i="7" s="1"/>
  <c r="AD121" i="7" s="1"/>
  <c r="AB119" i="7"/>
  <c r="AB120" i="7" s="1" a="1"/>
  <c r="AB120" i="7" s="1"/>
  <c r="AB121" i="7" s="1"/>
  <c r="W119" i="7"/>
  <c r="W120" i="7" s="1" a="1"/>
  <c r="W120" i="7" s="1"/>
  <c r="W121" i="7" s="1"/>
  <c r="AC119" i="7"/>
  <c r="AC120" i="7" s="1" a="1"/>
  <c r="AC120" i="7" s="1"/>
  <c r="AC121" i="7" s="1"/>
  <c r="AA119" i="7"/>
  <c r="AA120" i="7" s="1" a="1"/>
  <c r="AA120" i="7" s="1"/>
  <c r="AA121" i="7" s="1"/>
  <c r="U119" i="7"/>
  <c r="U120" i="7" s="1" a="1"/>
  <c r="U120" i="7" s="1"/>
  <c r="U121" i="7" s="1"/>
  <c r="S119" i="7"/>
  <c r="S120" i="7" s="1" a="1"/>
  <c r="S120" i="7" s="1"/>
  <c r="S121" i="7" s="1"/>
  <c r="AB347" i="7"/>
  <c r="AB348" i="7" s="1" a="1"/>
  <c r="AB348" i="7" s="1"/>
  <c r="AB349" i="7" s="1"/>
  <c r="AJ347" i="7"/>
  <c r="AJ348" i="7" s="1" a="1"/>
  <c r="AJ348" i="7" s="1"/>
  <c r="AJ349" i="7" s="1"/>
  <c r="Z347" i="7"/>
  <c r="Z348" i="7" s="1" a="1"/>
  <c r="Z348" i="7" s="1"/>
  <c r="Z349" i="7" s="1"/>
  <c r="AE347" i="7"/>
  <c r="AE348" i="7" s="1" a="1"/>
  <c r="AE348" i="7" s="1"/>
  <c r="AE349" i="7" s="1"/>
  <c r="S347" i="7"/>
  <c r="S348" i="7" s="1" a="1"/>
  <c r="S348" i="7" s="1"/>
  <c r="S349" i="7" s="1"/>
  <c r="AD347" i="7"/>
  <c r="AD348" i="7" s="1" a="1"/>
  <c r="AD348" i="7" s="1"/>
  <c r="AD349" i="7" s="1"/>
  <c r="R347" i="7" a="1"/>
  <c r="R347" i="7" s="1"/>
  <c r="R348" i="7" s="1" a="1"/>
  <c r="R348" i="7" s="1"/>
  <c r="R349" i="7" s="1"/>
  <c r="AC347" i="7"/>
  <c r="AC348" i="7" s="1" a="1"/>
  <c r="AC348" i="7" s="1"/>
  <c r="AC349" i="7" s="1"/>
  <c r="AA347" i="7"/>
  <c r="AA348" i="7" s="1" a="1"/>
  <c r="AA348" i="7" s="1"/>
  <c r="AA349" i="7" s="1"/>
  <c r="Y347" i="7"/>
  <c r="Y348" i="7" s="1" a="1"/>
  <c r="Y348" i="7" s="1"/>
  <c r="Y349" i="7" s="1"/>
  <c r="AK347" i="7"/>
  <c r="AK348" i="7" s="1" a="1"/>
  <c r="AK348" i="7" s="1"/>
  <c r="AK349" i="7" s="1"/>
  <c r="X347" i="7"/>
  <c r="X348" i="7" s="1" a="1"/>
  <c r="X348" i="7" s="1"/>
  <c r="X349" i="7" s="1"/>
  <c r="AI347" i="7"/>
  <c r="AI348" i="7" s="1" a="1"/>
  <c r="AI348" i="7" s="1"/>
  <c r="AI349" i="7" s="1"/>
  <c r="W347" i="7"/>
  <c r="W348" i="7" s="1" a="1"/>
  <c r="W348" i="7" s="1"/>
  <c r="W349" i="7" s="1"/>
  <c r="AG347" i="7"/>
  <c r="AG348" i="7" s="1" a="1"/>
  <c r="AG348" i="7" s="1"/>
  <c r="AG349" i="7" s="1"/>
  <c r="AF347" i="7"/>
  <c r="AF348" i="7" s="1" a="1"/>
  <c r="AF348" i="7" s="1"/>
  <c r="AF349" i="7" s="1"/>
  <c r="V347" i="7"/>
  <c r="V348" i="7" s="1" a="1"/>
  <c r="V348" i="7" s="1"/>
  <c r="V349" i="7" s="1"/>
  <c r="U347" i="7"/>
  <c r="U348" i="7" s="1" a="1"/>
  <c r="U348" i="7" s="1"/>
  <c r="U349" i="7" s="1"/>
  <c r="T347" i="7"/>
  <c r="T348" i="7" s="1" a="1"/>
  <c r="T348" i="7" s="1"/>
  <c r="T349" i="7" s="1"/>
  <c r="AH347" i="7"/>
  <c r="AH348" i="7" s="1" a="1"/>
  <c r="AH348" i="7" s="1"/>
  <c r="AH349" i="7" s="1"/>
  <c r="AH317" i="7"/>
  <c r="AH318" i="7" s="1" a="1"/>
  <c r="AH318" i="7" s="1"/>
  <c r="AH319" i="7" s="1"/>
  <c r="X317" i="7"/>
  <c r="X318" i="7" s="1" a="1"/>
  <c r="X318" i="7" s="1"/>
  <c r="X319" i="7" s="1"/>
  <c r="AE317" i="7"/>
  <c r="AE318" i="7" s="1" a="1"/>
  <c r="AE318" i="7" s="1"/>
  <c r="AE319" i="7" s="1"/>
  <c r="T317" i="7"/>
  <c r="T318" i="7" s="1" a="1"/>
  <c r="T318" i="7" s="1"/>
  <c r="T319" i="7" s="1"/>
  <c r="AD317" i="7"/>
  <c r="AD318" i="7" s="1" a="1"/>
  <c r="AD318" i="7" s="1"/>
  <c r="AD319" i="7" s="1"/>
  <c r="S317" i="7"/>
  <c r="S318" i="7" s="1" a="1"/>
  <c r="S318" i="7" s="1"/>
  <c r="S319" i="7" s="1"/>
  <c r="AC317" i="7"/>
  <c r="AC318" i="7" s="1" a="1"/>
  <c r="AC318" i="7" s="1"/>
  <c r="AC319" i="7" s="1"/>
  <c r="AB317" i="7"/>
  <c r="AB318" i="7" s="1" a="1"/>
  <c r="AB318" i="7" s="1"/>
  <c r="AB319" i="7" s="1"/>
  <c r="R317" i="7" a="1"/>
  <c r="R317" i="7" s="1"/>
  <c r="R318" i="7" s="1" a="1"/>
  <c r="R318" i="7" s="1"/>
  <c r="R319" i="7" s="1"/>
  <c r="AK317" i="7"/>
  <c r="AK318" i="7" s="1" a="1"/>
  <c r="AK318" i="7" s="1"/>
  <c r="AK319" i="7" s="1"/>
  <c r="Z317" i="7"/>
  <c r="Z318" i="7" s="1" a="1"/>
  <c r="Z318" i="7" s="1"/>
  <c r="Z319" i="7" s="1"/>
  <c r="W317" i="7"/>
  <c r="W318" i="7" s="1" a="1"/>
  <c r="W318" i="7" s="1"/>
  <c r="W319" i="7" s="1"/>
  <c r="U317" i="7"/>
  <c r="U318" i="7" s="1" a="1"/>
  <c r="U318" i="7" s="1"/>
  <c r="U319" i="7" s="1"/>
  <c r="AJ317" i="7"/>
  <c r="AJ318" i="7" s="1" a="1"/>
  <c r="AJ318" i="7" s="1"/>
  <c r="AJ319" i="7" s="1"/>
  <c r="AF317" i="7"/>
  <c r="AF318" i="7" s="1" a="1"/>
  <c r="AF318" i="7" s="1"/>
  <c r="AF319" i="7" s="1"/>
  <c r="AA317" i="7"/>
  <c r="AA318" i="7" s="1" a="1"/>
  <c r="AA318" i="7" s="1"/>
  <c r="AA319" i="7" s="1"/>
  <c r="Y317" i="7"/>
  <c r="Y318" i="7" s="1" a="1"/>
  <c r="Y318" i="7" s="1"/>
  <c r="Y319" i="7" s="1"/>
  <c r="V317" i="7"/>
  <c r="V318" i="7" s="1" a="1"/>
  <c r="V318" i="7" s="1"/>
  <c r="V319" i="7" s="1"/>
  <c r="AI317" i="7"/>
  <c r="AI318" i="7" s="1" a="1"/>
  <c r="AI318" i="7" s="1"/>
  <c r="AI319" i="7" s="1"/>
  <c r="AG317" i="7"/>
  <c r="AG318" i="7" s="1" a="1"/>
  <c r="AG318" i="7" s="1"/>
  <c r="AG319" i="7" s="1"/>
  <c r="AH287" i="7"/>
  <c r="AH288" i="7" s="1" a="1"/>
  <c r="AH288" i="7" s="1"/>
  <c r="AH289" i="7" s="1"/>
  <c r="X287" i="7"/>
  <c r="X288" i="7" s="1" a="1"/>
  <c r="X288" i="7" s="1"/>
  <c r="X289" i="7" s="1"/>
  <c r="AD287" i="7"/>
  <c r="AD288" i="7" s="1" a="1"/>
  <c r="AD288" i="7" s="1"/>
  <c r="AD289" i="7" s="1"/>
  <c r="S287" i="7"/>
  <c r="S288" i="7" s="1" a="1"/>
  <c r="S288" i="7" s="1"/>
  <c r="S289" i="7" s="1"/>
  <c r="AA287" i="7"/>
  <c r="AA288" i="7" s="1" a="1"/>
  <c r="AA288" i="7" s="1"/>
  <c r="AA289" i="7" s="1"/>
  <c r="AK287" i="7"/>
  <c r="AK288" i="7" s="1" a="1"/>
  <c r="AK288" i="7" s="1"/>
  <c r="AK289" i="7" s="1"/>
  <c r="Y287" i="7"/>
  <c r="Y288" i="7" s="1" a="1"/>
  <c r="Y288" i="7" s="1"/>
  <c r="Y289" i="7" s="1"/>
  <c r="W287" i="7"/>
  <c r="W288" i="7" s="1" a="1"/>
  <c r="W288" i="7" s="1"/>
  <c r="W289" i="7" s="1"/>
  <c r="V287" i="7"/>
  <c r="V288" i="7" s="1" a="1"/>
  <c r="V288" i="7" s="1"/>
  <c r="V289" i="7" s="1"/>
  <c r="AI287" i="7"/>
  <c r="AI288" i="7" s="1" a="1"/>
  <c r="AI288" i="7" s="1"/>
  <c r="AI289" i="7" s="1"/>
  <c r="T287" i="7"/>
  <c r="T288" i="7" s="1" a="1"/>
  <c r="T288" i="7" s="1"/>
  <c r="T289" i="7" s="1"/>
  <c r="AF287" i="7"/>
  <c r="AF288" i="7" s="1" a="1"/>
  <c r="AF288" i="7" s="1"/>
  <c r="AF289" i="7" s="1"/>
  <c r="AE287" i="7"/>
  <c r="AE288" i="7" s="1" a="1"/>
  <c r="AE288" i="7" s="1"/>
  <c r="AE289" i="7" s="1"/>
  <c r="AC287" i="7"/>
  <c r="AC288" i="7" s="1" a="1"/>
  <c r="AC288" i="7" s="1"/>
  <c r="AC289" i="7" s="1"/>
  <c r="AB287" i="7"/>
  <c r="AB288" i="7" s="1" a="1"/>
  <c r="AB288" i="7" s="1"/>
  <c r="AB289" i="7" s="1"/>
  <c r="Z287" i="7"/>
  <c r="Z288" i="7" s="1" a="1"/>
  <c r="Z288" i="7" s="1"/>
  <c r="Z289" i="7" s="1"/>
  <c r="U287" i="7"/>
  <c r="U288" i="7" s="1" a="1"/>
  <c r="U288" i="7" s="1"/>
  <c r="U289" i="7" s="1"/>
  <c r="AJ287" i="7"/>
  <c r="AJ288" i="7" s="1" a="1"/>
  <c r="AJ288" i="7" s="1"/>
  <c r="AJ289" i="7" s="1"/>
  <c r="AG287" i="7"/>
  <c r="AG288" i="7" s="1" a="1"/>
  <c r="AG288" i="7" s="1"/>
  <c r="AG289" i="7" s="1"/>
  <c r="R287" i="7" a="1"/>
  <c r="R287" i="7" s="1"/>
  <c r="R288" i="7" s="1" a="1"/>
  <c r="R288" i="7" s="1"/>
  <c r="R289" i="7" s="1"/>
  <c r="AC272" i="7"/>
  <c r="AC273" i="7" s="1" a="1"/>
  <c r="AC273" i="7" s="1"/>
  <c r="AC274" i="7" s="1"/>
  <c r="S272" i="7"/>
  <c r="S273" i="7" s="1" a="1"/>
  <c r="S273" i="7" s="1"/>
  <c r="S274" i="7" s="1"/>
  <c r="AK272" i="7"/>
  <c r="AK273" i="7" s="1" a="1"/>
  <c r="AK273" i="7" s="1"/>
  <c r="AK274" i="7" s="1"/>
  <c r="Z272" i="7"/>
  <c r="Z273" i="7" s="1" a="1"/>
  <c r="Z273" i="7" s="1"/>
  <c r="Z274" i="7" s="1"/>
  <c r="AB272" i="7"/>
  <c r="AB273" i="7" s="1" a="1"/>
  <c r="AB273" i="7" s="1"/>
  <c r="AB274" i="7" s="1"/>
  <c r="AA272" i="7"/>
  <c r="AA273" i="7" s="1" a="1"/>
  <c r="AA273" i="7" s="1"/>
  <c r="AA274" i="7" s="1"/>
  <c r="AJ272" i="7"/>
  <c r="AJ273" i="7" s="1" a="1"/>
  <c r="AJ273" i="7" s="1"/>
  <c r="AJ274" i="7" s="1"/>
  <c r="AE272" i="7"/>
  <c r="AE273" i="7" s="1" a="1"/>
  <c r="AE273" i="7" s="1"/>
  <c r="AE274" i="7" s="1"/>
  <c r="AD272" i="7"/>
  <c r="AD273" i="7" s="1" a="1"/>
  <c r="AD273" i="7" s="1"/>
  <c r="AD274" i="7" s="1"/>
  <c r="Y272" i="7"/>
  <c r="Y273" i="7" s="1" a="1"/>
  <c r="Y273" i="7" s="1"/>
  <c r="Y274" i="7" s="1"/>
  <c r="X272" i="7"/>
  <c r="X273" i="7" s="1" a="1"/>
  <c r="X273" i="7" s="1"/>
  <c r="X274" i="7" s="1"/>
  <c r="W272" i="7"/>
  <c r="W273" i="7" s="1" a="1"/>
  <c r="W273" i="7" s="1"/>
  <c r="W274" i="7" s="1"/>
  <c r="AI272" i="7"/>
  <c r="AI273" i="7" s="1" a="1"/>
  <c r="AI273" i="7" s="1"/>
  <c r="AI274" i="7" s="1"/>
  <c r="AH272" i="7"/>
  <c r="AH273" i="7" s="1" a="1"/>
  <c r="AH273" i="7" s="1"/>
  <c r="AH274" i="7" s="1"/>
  <c r="AG272" i="7"/>
  <c r="AG273" i="7" s="1" a="1"/>
  <c r="AG273" i="7" s="1"/>
  <c r="AG274" i="7" s="1"/>
  <c r="AF272" i="7"/>
  <c r="AF273" i="7" s="1" a="1"/>
  <c r="AF273" i="7" s="1"/>
  <c r="AF274" i="7" s="1"/>
  <c r="V272" i="7"/>
  <c r="V273" i="7" s="1" a="1"/>
  <c r="V273" i="7" s="1"/>
  <c r="V274" i="7" s="1"/>
  <c r="U272" i="7"/>
  <c r="U273" i="7" s="1" a="1"/>
  <c r="U273" i="7" s="1"/>
  <c r="U274" i="7" s="1"/>
  <c r="T272" i="7"/>
  <c r="T273" i="7" s="1" a="1"/>
  <c r="T273" i="7" s="1"/>
  <c r="T274" i="7" s="1"/>
  <c r="R272" i="7" a="1"/>
  <c r="R272" i="7" s="1"/>
  <c r="R273" i="7" s="1" a="1"/>
  <c r="R273" i="7" s="1"/>
  <c r="R274" i="7" s="1"/>
  <c r="AB242" i="7"/>
  <c r="AB243" i="7" s="1" a="1"/>
  <c r="AB243" i="7" s="1"/>
  <c r="AB244" i="7" s="1"/>
  <c r="AG242" i="7"/>
  <c r="AG243" i="7" s="1" a="1"/>
  <c r="AG243" i="7" s="1"/>
  <c r="AG244" i="7" s="1"/>
  <c r="V242" i="7"/>
  <c r="V243" i="7" s="1" a="1"/>
  <c r="V243" i="7" s="1"/>
  <c r="V244" i="7" s="1"/>
  <c r="AF242" i="7"/>
  <c r="AF243" i="7" s="1" a="1"/>
  <c r="AF243" i="7" s="1"/>
  <c r="AF244" i="7" s="1"/>
  <c r="U242" i="7"/>
  <c r="U243" i="7" s="1" a="1"/>
  <c r="U243" i="7" s="1"/>
  <c r="U244" i="7" s="1"/>
  <c r="AA242" i="7"/>
  <c r="AA243" i="7" s="1" a="1"/>
  <c r="AA243" i="7" s="1"/>
  <c r="AA244" i="7" s="1"/>
  <c r="Z242" i="7"/>
  <c r="Z243" i="7" s="1" a="1"/>
  <c r="Z243" i="7" s="1"/>
  <c r="Z244" i="7" s="1"/>
  <c r="AK242" i="7"/>
  <c r="AK243" i="7" s="1" a="1"/>
  <c r="AK243" i="7" s="1"/>
  <c r="AK244" i="7" s="1"/>
  <c r="X242" i="7"/>
  <c r="X243" i="7" s="1" a="1"/>
  <c r="X243" i="7" s="1"/>
  <c r="X244" i="7" s="1"/>
  <c r="AI242" i="7"/>
  <c r="AI243" i="7" s="1" a="1"/>
  <c r="AI243" i="7" s="1"/>
  <c r="AI244" i="7" s="1"/>
  <c r="T242" i="7"/>
  <c r="T243" i="7" s="1" a="1"/>
  <c r="T243" i="7" s="1"/>
  <c r="T244" i="7" s="1"/>
  <c r="AD242" i="7"/>
  <c r="AD243" i="7" s="1" a="1"/>
  <c r="AD243" i="7" s="1"/>
  <c r="AD244" i="7" s="1"/>
  <c r="AE242" i="7"/>
  <c r="AE243" i="7" s="1" a="1"/>
  <c r="AE243" i="7" s="1"/>
  <c r="AE244" i="7" s="1"/>
  <c r="AC242" i="7"/>
  <c r="AC243" i="7" s="1" a="1"/>
  <c r="AC243" i="7" s="1"/>
  <c r="AC244" i="7" s="1"/>
  <c r="Y242" i="7"/>
  <c r="Y243" i="7" s="1" a="1"/>
  <c r="Y243" i="7" s="1"/>
  <c r="Y244" i="7" s="1"/>
  <c r="W242" i="7"/>
  <c r="W243" i="7" s="1" a="1"/>
  <c r="W243" i="7" s="1"/>
  <c r="W244" i="7" s="1"/>
  <c r="S242" i="7"/>
  <c r="S243" i="7" s="1" a="1"/>
  <c r="S243" i="7" s="1"/>
  <c r="S244" i="7" s="1"/>
  <c r="R242" i="7" a="1"/>
  <c r="R242" i="7" s="1"/>
  <c r="R243" i="7" s="1" a="1"/>
  <c r="R243" i="7" s="1"/>
  <c r="R244" i="7" s="1"/>
  <c r="AJ242" i="7"/>
  <c r="AJ243" i="7" s="1" a="1"/>
  <c r="AJ243" i="7" s="1"/>
  <c r="AJ244" i="7" s="1"/>
  <c r="AH242" i="7"/>
  <c r="AH243" i="7" s="1" a="1"/>
  <c r="AH243" i="7" s="1"/>
  <c r="AH244" i="7" s="1"/>
  <c r="AD167" i="7"/>
  <c r="AD168" i="7" s="1" a="1"/>
  <c r="AD168" i="7" s="1"/>
  <c r="AD169" i="7" s="1"/>
  <c r="T167" i="7"/>
  <c r="T168" i="7" s="1" a="1"/>
  <c r="T168" i="7" s="1"/>
  <c r="T169" i="7" s="1"/>
  <c r="AC167" i="7"/>
  <c r="AC168" i="7" s="1" a="1"/>
  <c r="AC168" i="7" s="1"/>
  <c r="AC169" i="7" s="1"/>
  <c r="AB167" i="7"/>
  <c r="AB168" i="7" s="1" a="1"/>
  <c r="AB168" i="7" s="1"/>
  <c r="AB169" i="7" s="1"/>
  <c r="R167" i="7" a="1"/>
  <c r="R167" i="7" s="1"/>
  <c r="R168" i="7" s="1" a="1"/>
  <c r="R168" i="7" s="1"/>
  <c r="R169" i="7" s="1"/>
  <c r="AA167" i="7"/>
  <c r="AA168" i="7" s="1" a="1"/>
  <c r="AA168" i="7" s="1"/>
  <c r="AA169" i="7" s="1"/>
  <c r="AK167" i="7"/>
  <c r="AK168" i="7" s="1" a="1"/>
  <c r="AK168" i="7" s="1"/>
  <c r="AK169" i="7" s="1"/>
  <c r="Z167" i="7"/>
  <c r="Z168" i="7" s="1" a="1"/>
  <c r="Z168" i="7" s="1"/>
  <c r="Z169" i="7" s="1"/>
  <c r="AI167" i="7"/>
  <c r="AI168" i="7" s="1" a="1"/>
  <c r="AI168" i="7" s="1"/>
  <c r="AI169" i="7" s="1"/>
  <c r="X167" i="7"/>
  <c r="X168" i="7" s="1" a="1"/>
  <c r="X168" i="7" s="1"/>
  <c r="X169" i="7" s="1"/>
  <c r="AG167" i="7"/>
  <c r="AG168" i="7" s="1" a="1"/>
  <c r="AG168" i="7" s="1"/>
  <c r="AG169" i="7" s="1"/>
  <c r="V167" i="7"/>
  <c r="V168" i="7" s="1" a="1"/>
  <c r="V168" i="7" s="1"/>
  <c r="V169" i="7" s="1"/>
  <c r="AJ167" i="7"/>
  <c r="AJ168" i="7" s="1" a="1"/>
  <c r="AJ168" i="7" s="1"/>
  <c r="AJ169" i="7" s="1"/>
  <c r="AH167" i="7"/>
  <c r="AH168" i="7" s="1" a="1"/>
  <c r="AH168" i="7" s="1"/>
  <c r="AH169" i="7" s="1"/>
  <c r="AF167" i="7"/>
  <c r="AF168" i="7" s="1" a="1"/>
  <c r="AF168" i="7" s="1"/>
  <c r="AF169" i="7" s="1"/>
  <c r="AE167" i="7"/>
  <c r="AE168" i="7" s="1" a="1"/>
  <c r="AE168" i="7" s="1"/>
  <c r="AE169" i="7" s="1"/>
  <c r="Y167" i="7"/>
  <c r="Y168" i="7" s="1" a="1"/>
  <c r="Y168" i="7" s="1"/>
  <c r="Y169" i="7" s="1"/>
  <c r="W167" i="7"/>
  <c r="W168" i="7" s="1" a="1"/>
  <c r="W168" i="7" s="1"/>
  <c r="W169" i="7" s="1"/>
  <c r="U167" i="7"/>
  <c r="U168" i="7" s="1" a="1"/>
  <c r="U168" i="7" s="1"/>
  <c r="U169" i="7" s="1"/>
  <c r="S167" i="7"/>
  <c r="S168" i="7" s="1" a="1"/>
  <c r="S168" i="7" s="1"/>
  <c r="S169" i="7" s="1"/>
  <c r="AI152" i="7"/>
  <c r="AI153" i="7" s="1" a="1"/>
  <c r="AI153" i="7" s="1"/>
  <c r="AI154" i="7" s="1"/>
  <c r="Y152" i="7"/>
  <c r="Y153" i="7" s="1" a="1"/>
  <c r="Y153" i="7" s="1"/>
  <c r="Y154" i="7" s="1"/>
  <c r="AH152" i="7"/>
  <c r="AH153" i="7" s="1" a="1"/>
  <c r="AH153" i="7" s="1"/>
  <c r="AH154" i="7" s="1"/>
  <c r="W152" i="7"/>
  <c r="W153" i="7" s="1" a="1"/>
  <c r="W153" i="7" s="1"/>
  <c r="W154" i="7" s="1"/>
  <c r="AG152" i="7"/>
  <c r="AG153" i="7" s="1" a="1"/>
  <c r="AG153" i="7" s="1"/>
  <c r="AG154" i="7" s="1"/>
  <c r="V152" i="7"/>
  <c r="V153" i="7" s="1" a="1"/>
  <c r="V153" i="7" s="1"/>
  <c r="V154" i="7" s="1"/>
  <c r="AF152" i="7"/>
  <c r="AF153" i="7" s="1" a="1"/>
  <c r="AF153" i="7" s="1"/>
  <c r="AF154" i="7" s="1"/>
  <c r="U152" i="7"/>
  <c r="U153" i="7" s="1" a="1"/>
  <c r="U153" i="7" s="1"/>
  <c r="U154" i="7" s="1"/>
  <c r="T152" i="7"/>
  <c r="T153" i="7" s="1" a="1"/>
  <c r="T153" i="7" s="1"/>
  <c r="T154" i="7" s="1"/>
  <c r="AK152" i="7"/>
  <c r="AK153" i="7" s="1" a="1"/>
  <c r="AK153" i="7" s="1"/>
  <c r="AK154" i="7" s="1"/>
  <c r="S152" i="7"/>
  <c r="S153" i="7" s="1" a="1"/>
  <c r="S153" i="7" s="1"/>
  <c r="S154" i="7" s="1"/>
  <c r="AJ152" i="7"/>
  <c r="AJ153" i="7" s="1" a="1"/>
  <c r="AJ153" i="7" s="1"/>
  <c r="AJ154" i="7" s="1"/>
  <c r="AE152" i="7"/>
  <c r="AE153" i="7" s="1" a="1"/>
  <c r="AE153" i="7" s="1"/>
  <c r="AE154" i="7" s="1"/>
  <c r="R152" i="7" a="1"/>
  <c r="R152" i="7" s="1"/>
  <c r="R153" i="7" s="1" a="1"/>
  <c r="R153" i="7" s="1"/>
  <c r="R154" i="7" s="1"/>
  <c r="AD152" i="7"/>
  <c r="AD153" i="7" s="1" a="1"/>
  <c r="AD153" i="7" s="1"/>
  <c r="AD154" i="7" s="1"/>
  <c r="AC152" i="7"/>
  <c r="AC153" i="7" s="1" a="1"/>
  <c r="AC153" i="7" s="1"/>
  <c r="AC154" i="7" s="1"/>
  <c r="AB152" i="7"/>
  <c r="AB153" i="7" s="1" a="1"/>
  <c r="AB153" i="7" s="1"/>
  <c r="AB154" i="7" s="1"/>
  <c r="AA152" i="7"/>
  <c r="AA153" i="7" s="1" a="1"/>
  <c r="AA153" i="7" s="1"/>
  <c r="AA154" i="7" s="1"/>
  <c r="Z152" i="7"/>
  <c r="Z153" i="7" s="1" a="1"/>
  <c r="Z153" i="7" s="1"/>
  <c r="Z154" i="7" s="1"/>
  <c r="X152" i="7"/>
  <c r="X153" i="7" s="1" a="1"/>
  <c r="X153" i="7" s="1"/>
  <c r="X154" i="7" s="1"/>
  <c r="AD137" i="7"/>
  <c r="AD138" i="7" s="1" a="1"/>
  <c r="AD138" i="7" s="1"/>
  <c r="AD139" i="7" s="1"/>
  <c r="T137" i="7"/>
  <c r="T138" i="7" s="1" a="1"/>
  <c r="T138" i="7" s="1"/>
  <c r="T139" i="7" s="1"/>
  <c r="AB137" i="7"/>
  <c r="AB138" i="7" s="1" a="1"/>
  <c r="AB138" i="7" s="1"/>
  <c r="AB139" i="7" s="1"/>
  <c r="R137" i="7" a="1"/>
  <c r="R137" i="7" s="1"/>
  <c r="R138" i="7" s="1" a="1"/>
  <c r="R138" i="7" s="1"/>
  <c r="R139" i="7" s="1"/>
  <c r="AA137" i="7"/>
  <c r="AA138" i="7" s="1" a="1"/>
  <c r="AA138" i="7" s="1"/>
  <c r="AA139" i="7" s="1"/>
  <c r="AG137" i="7"/>
  <c r="AG138" i="7" s="1" a="1"/>
  <c r="AG138" i="7" s="1"/>
  <c r="AG139" i="7" s="1"/>
  <c r="S137" i="7"/>
  <c r="S138" i="7" s="1" a="1"/>
  <c r="S138" i="7" s="1"/>
  <c r="S139" i="7" s="1"/>
  <c r="AF137" i="7"/>
  <c r="AF138" i="7" s="1" a="1"/>
  <c r="AF138" i="7" s="1"/>
  <c r="AF139" i="7" s="1"/>
  <c r="AE137" i="7"/>
  <c r="AE138" i="7" s="1" a="1"/>
  <c r="AE138" i="7" s="1"/>
  <c r="AE139" i="7" s="1"/>
  <c r="AC137" i="7"/>
  <c r="AC138" i="7" s="1" a="1"/>
  <c r="AC138" i="7" s="1"/>
  <c r="AC139" i="7" s="1"/>
  <c r="Z137" i="7"/>
  <c r="Z138" i="7" s="1" a="1"/>
  <c r="Z138" i="7" s="1"/>
  <c r="Z139" i="7" s="1"/>
  <c r="Y137" i="7"/>
  <c r="Y138" i="7" s="1" a="1"/>
  <c r="Y138" i="7" s="1"/>
  <c r="Y139" i="7" s="1"/>
  <c r="AK137" i="7"/>
  <c r="AK138" i="7" s="1" a="1"/>
  <c r="AK138" i="7" s="1"/>
  <c r="AK139" i="7" s="1"/>
  <c r="X137" i="7"/>
  <c r="X138" i="7" s="1" a="1"/>
  <c r="X138" i="7" s="1"/>
  <c r="X139" i="7" s="1"/>
  <c r="AJ137" i="7"/>
  <c r="AJ138" i="7" s="1" a="1"/>
  <c r="AJ138" i="7" s="1"/>
  <c r="AJ139" i="7" s="1"/>
  <c r="W137" i="7"/>
  <c r="W138" i="7" s="1" a="1"/>
  <c r="W138" i="7" s="1"/>
  <c r="W139" i="7" s="1"/>
  <c r="AI137" i="7"/>
  <c r="AI138" i="7" s="1" a="1"/>
  <c r="AI138" i="7" s="1"/>
  <c r="AI139" i="7" s="1"/>
  <c r="V137" i="7"/>
  <c r="V138" i="7" s="1" a="1"/>
  <c r="V138" i="7" s="1"/>
  <c r="V139" i="7" s="1"/>
  <c r="AH137" i="7"/>
  <c r="AH138" i="7" s="1" a="1"/>
  <c r="AH138" i="7" s="1"/>
  <c r="AH139" i="7" s="1"/>
  <c r="U137" i="7"/>
  <c r="U138" i="7" s="1" a="1"/>
  <c r="U138" i="7" s="1"/>
  <c r="U139" i="7" s="1"/>
  <c r="C107" i="7"/>
  <c r="AK107" i="7"/>
  <c r="AK108" i="7" s="1" a="1"/>
  <c r="AK108" i="7" s="1"/>
  <c r="AK109" i="7" s="1"/>
  <c r="AA107" i="7"/>
  <c r="AA108" i="7" s="1" a="1"/>
  <c r="AA108" i="7" s="1"/>
  <c r="AA109" i="7" s="1"/>
  <c r="R107" i="7" a="1"/>
  <c r="R107" i="7" s="1"/>
  <c r="R108" i="7" s="1" a="1"/>
  <c r="R108" i="7" s="1"/>
  <c r="R109" i="7" s="1"/>
  <c r="AJ107" i="7"/>
  <c r="AJ108" i="7" s="1" a="1"/>
  <c r="AJ108" i="7" s="1"/>
  <c r="AJ109" i="7" s="1"/>
  <c r="AH107" i="7"/>
  <c r="AH108" i="7" s="1" a="1"/>
  <c r="AH108" i="7" s="1"/>
  <c r="AH109" i="7" s="1"/>
  <c r="Y107" i="7"/>
  <c r="Y108" i="7" s="1" a="1"/>
  <c r="Y108" i="7" s="1"/>
  <c r="Y109" i="7" s="1"/>
  <c r="X107" i="7"/>
  <c r="X108" i="7" s="1" a="1"/>
  <c r="X108" i="7" s="1"/>
  <c r="X109" i="7" s="1"/>
  <c r="AI107" i="7"/>
  <c r="AI108" i="7" s="1" a="1"/>
  <c r="AI108" i="7" s="1"/>
  <c r="AI109" i="7" s="1"/>
  <c r="W107" i="7"/>
  <c r="W108" i="7" s="1" a="1"/>
  <c r="W108" i="7" s="1"/>
  <c r="W109" i="7" s="1"/>
  <c r="AF107" i="7"/>
  <c r="AF108" i="7" s="1" a="1"/>
  <c r="AF108" i="7" s="1"/>
  <c r="AF109" i="7" s="1"/>
  <c r="U107" i="7"/>
  <c r="U108" i="7" s="1" a="1"/>
  <c r="U108" i="7" s="1"/>
  <c r="U109" i="7" s="1"/>
  <c r="AD107" i="7"/>
  <c r="AD108" i="7" s="1" a="1"/>
  <c r="AD108" i="7" s="1"/>
  <c r="AD109" i="7" s="1"/>
  <c r="S107" i="7"/>
  <c r="S108" i="7" s="1" a="1"/>
  <c r="S108" i="7" s="1"/>
  <c r="S109" i="7" s="1"/>
  <c r="AG107" i="7"/>
  <c r="AG108" i="7" s="1" a="1"/>
  <c r="AG108" i="7" s="1"/>
  <c r="AG109" i="7" s="1"/>
  <c r="AE107" i="7"/>
  <c r="AE108" i="7" s="1" a="1"/>
  <c r="AE108" i="7" s="1"/>
  <c r="AE109" i="7" s="1"/>
  <c r="AC107" i="7"/>
  <c r="AC108" i="7" s="1" a="1"/>
  <c r="AC108" i="7" s="1"/>
  <c r="AC109" i="7" s="1"/>
  <c r="AB107" i="7"/>
  <c r="AB108" i="7" s="1" a="1"/>
  <c r="AB108" i="7" s="1"/>
  <c r="AB109" i="7" s="1"/>
  <c r="Z107" i="7"/>
  <c r="Z108" i="7" s="1" a="1"/>
  <c r="Z108" i="7" s="1"/>
  <c r="Z109" i="7" s="1"/>
  <c r="V107" i="7"/>
  <c r="V108" i="7" s="1" a="1"/>
  <c r="V108" i="7" s="1"/>
  <c r="V109" i="7" s="1"/>
  <c r="T107" i="7"/>
  <c r="T108" i="7" s="1" a="1"/>
  <c r="T108" i="7" s="1"/>
  <c r="T109" i="7" s="1"/>
  <c r="AH77" i="7"/>
  <c r="AH78" i="7" s="1" a="1"/>
  <c r="AH78" i="7" s="1"/>
  <c r="AH79" i="7" s="1"/>
  <c r="X77" i="7"/>
  <c r="X78" i="7" s="1" a="1"/>
  <c r="X78" i="7" s="1"/>
  <c r="X79" i="7" s="1"/>
  <c r="AF77" i="7"/>
  <c r="AF78" i="7" s="1" a="1"/>
  <c r="AF78" i="7" s="1"/>
  <c r="AF79" i="7" s="1"/>
  <c r="V77" i="7"/>
  <c r="V78" i="7" s="1" a="1"/>
  <c r="V78" i="7" s="1"/>
  <c r="V79" i="7" s="1"/>
  <c r="AD77" i="7"/>
  <c r="AD78" i="7" s="1" a="1"/>
  <c r="AD78" i="7" s="1"/>
  <c r="AD79" i="7" s="1"/>
  <c r="T77" i="7"/>
  <c r="T78" i="7" s="1" a="1"/>
  <c r="T78" i="7" s="1"/>
  <c r="T79" i="7" s="1"/>
  <c r="AK77" i="7"/>
  <c r="AK78" i="7" s="1" a="1"/>
  <c r="AK78" i="7" s="1"/>
  <c r="AK79" i="7" s="1"/>
  <c r="W77" i="7"/>
  <c r="W78" i="7" s="1" a="1"/>
  <c r="W78" i="7" s="1"/>
  <c r="W79" i="7" s="1"/>
  <c r="AJ77" i="7"/>
  <c r="AJ78" i="7" s="1" a="1"/>
  <c r="AJ78" i="7" s="1"/>
  <c r="AJ79" i="7" s="1"/>
  <c r="U77" i="7"/>
  <c r="U78" i="7" s="1" a="1"/>
  <c r="U78" i="7" s="1"/>
  <c r="U79" i="7" s="1"/>
  <c r="AI77" i="7"/>
  <c r="AI78" i="7" s="1" a="1"/>
  <c r="AI78" i="7" s="1"/>
  <c r="AI79" i="7" s="1"/>
  <c r="S77" i="7"/>
  <c r="S78" i="7" s="1" a="1"/>
  <c r="S78" i="7" s="1"/>
  <c r="S79" i="7" s="1"/>
  <c r="AG77" i="7"/>
  <c r="AG78" i="7" s="1" a="1"/>
  <c r="AG78" i="7" s="1"/>
  <c r="AG79" i="7" s="1"/>
  <c r="AE77" i="7"/>
  <c r="AE78" i="7" s="1" a="1"/>
  <c r="AE78" i="7" s="1"/>
  <c r="AE79" i="7" s="1"/>
  <c r="R77" i="7" a="1"/>
  <c r="R77" i="7" s="1"/>
  <c r="R78" i="7" s="1" a="1"/>
  <c r="R78" i="7" s="1"/>
  <c r="R79" i="7" s="1"/>
  <c r="AC77" i="7"/>
  <c r="AC78" i="7" s="1" a="1"/>
  <c r="AC78" i="7" s="1"/>
  <c r="AC79" i="7" s="1"/>
  <c r="AB77" i="7"/>
  <c r="AB78" i="7" s="1" a="1"/>
  <c r="AB78" i="7" s="1"/>
  <c r="AB79" i="7" s="1"/>
  <c r="AA77" i="7"/>
  <c r="AA78" i="7" s="1" a="1"/>
  <c r="AA78" i="7" s="1"/>
  <c r="AA79" i="7" s="1"/>
  <c r="Z77" i="7"/>
  <c r="Z78" i="7" s="1" a="1"/>
  <c r="Z78" i="7" s="1"/>
  <c r="Z79" i="7" s="1"/>
  <c r="Y77" i="7"/>
  <c r="Y78" i="7" s="1" a="1"/>
  <c r="Y78" i="7" s="1"/>
  <c r="Y79" i="7" s="1"/>
  <c r="C269" i="7"/>
  <c r="AD269" i="7"/>
  <c r="AD270" i="7" s="1" a="1"/>
  <c r="AD270" i="7" s="1"/>
  <c r="AD271" i="7" s="1"/>
  <c r="T269" i="7"/>
  <c r="T270" i="7" s="1" a="1"/>
  <c r="T270" i="7" s="1"/>
  <c r="T271" i="7" s="1"/>
  <c r="AC269" i="7"/>
  <c r="AC270" i="7" s="1" a="1"/>
  <c r="AC270" i="7" s="1"/>
  <c r="AC271" i="7" s="1"/>
  <c r="AI269" i="7"/>
  <c r="AI270" i="7" s="1" a="1"/>
  <c r="AI270" i="7" s="1"/>
  <c r="AI271" i="7" s="1"/>
  <c r="W269" i="7"/>
  <c r="W270" i="7" s="1" a="1"/>
  <c r="W270" i="7" s="1"/>
  <c r="W271" i="7" s="1"/>
  <c r="AH269" i="7"/>
  <c r="AH270" i="7" s="1" a="1"/>
  <c r="AH270" i="7" s="1"/>
  <c r="AH271" i="7" s="1"/>
  <c r="V269" i="7"/>
  <c r="V270" i="7" s="1" a="1"/>
  <c r="V270" i="7" s="1"/>
  <c r="V271" i="7" s="1"/>
  <c r="AG269" i="7"/>
  <c r="AG270" i="7" s="1" a="1"/>
  <c r="AG270" i="7" s="1"/>
  <c r="AG271" i="7" s="1"/>
  <c r="R269" i="7" a="1"/>
  <c r="R269" i="7" s="1"/>
  <c r="R270" i="7" s="1" a="1"/>
  <c r="R270" i="7" s="1"/>
  <c r="R271" i="7" s="1"/>
  <c r="AF269" i="7"/>
  <c r="AF270" i="7" s="1" a="1"/>
  <c r="AF270" i="7" s="1"/>
  <c r="AF271" i="7" s="1"/>
  <c r="AE269" i="7"/>
  <c r="AE270" i="7" s="1" a="1"/>
  <c r="AE270" i="7" s="1"/>
  <c r="AE271" i="7" s="1"/>
  <c r="AB269" i="7"/>
  <c r="AB270" i="7" s="1" a="1"/>
  <c r="AB270" i="7" s="1"/>
  <c r="AB271" i="7" s="1"/>
  <c r="AA269" i="7"/>
  <c r="AA270" i="7" s="1" a="1"/>
  <c r="AA270" i="7" s="1"/>
  <c r="AA271" i="7" s="1"/>
  <c r="Z269" i="7"/>
  <c r="Z270" i="7" s="1" a="1"/>
  <c r="Z270" i="7" s="1"/>
  <c r="Z271" i="7" s="1"/>
  <c r="Y269" i="7"/>
  <c r="Y270" i="7" s="1" a="1"/>
  <c r="Y270" i="7" s="1"/>
  <c r="Y271" i="7" s="1"/>
  <c r="X269" i="7"/>
  <c r="X270" i="7" s="1" a="1"/>
  <c r="X270" i="7" s="1"/>
  <c r="X271" i="7" s="1"/>
  <c r="U269" i="7"/>
  <c r="U270" i="7" s="1" a="1"/>
  <c r="U270" i="7" s="1"/>
  <c r="U271" i="7" s="1"/>
  <c r="S269" i="7"/>
  <c r="S270" i="7" s="1" a="1"/>
  <c r="S270" i="7" s="1"/>
  <c r="S271" i="7" s="1"/>
  <c r="AK269" i="7"/>
  <c r="AK270" i="7" s="1" a="1"/>
  <c r="AK270" i="7" s="1"/>
  <c r="AK271" i="7" s="1"/>
  <c r="AJ269" i="7"/>
  <c r="AJ270" i="7" s="1" a="1"/>
  <c r="AJ270" i="7" s="1"/>
  <c r="AJ271" i="7" s="1"/>
  <c r="C239" i="7"/>
  <c r="AE239" i="7"/>
  <c r="AE240" i="7" s="1" a="1"/>
  <c r="AE240" i="7" s="1"/>
  <c r="AE241" i="7" s="1"/>
  <c r="U239" i="7"/>
  <c r="U240" i="7" s="1" a="1"/>
  <c r="U240" i="7" s="1"/>
  <c r="U241" i="7" s="1"/>
  <c r="AD239" i="7"/>
  <c r="AD240" i="7" s="1" a="1"/>
  <c r="AD240" i="7" s="1"/>
  <c r="AD241" i="7" s="1"/>
  <c r="T239" i="7"/>
  <c r="T240" i="7" s="1" a="1"/>
  <c r="T240" i="7" s="1"/>
  <c r="T241" i="7" s="1"/>
  <c r="AF239" i="7"/>
  <c r="AF240" i="7" s="1" a="1"/>
  <c r="AF240" i="7" s="1"/>
  <c r="AF241" i="7" s="1"/>
  <c r="AC239" i="7"/>
  <c r="AC240" i="7" s="1" a="1"/>
  <c r="AC240" i="7" s="1"/>
  <c r="AC241" i="7" s="1"/>
  <c r="R239" i="7" a="1"/>
  <c r="R239" i="7" s="1"/>
  <c r="R240" i="7" s="1" a="1"/>
  <c r="R240" i="7" s="1"/>
  <c r="R241" i="7" s="1"/>
  <c r="AA239" i="7"/>
  <c r="AA240" i="7" s="1" a="1"/>
  <c r="AA240" i="7" s="1"/>
  <c r="AA241" i="7" s="1"/>
  <c r="AK239" i="7"/>
  <c r="AK240" i="7" s="1" a="1"/>
  <c r="AK240" i="7" s="1"/>
  <c r="AK241" i="7" s="1"/>
  <c r="Y239" i="7"/>
  <c r="Y240" i="7" s="1" a="1"/>
  <c r="Y240" i="7" s="1"/>
  <c r="Y241" i="7" s="1"/>
  <c r="AH239" i="7"/>
  <c r="AH240" i="7" s="1" a="1"/>
  <c r="AH240" i="7" s="1"/>
  <c r="AH241" i="7" s="1"/>
  <c r="V239" i="7"/>
  <c r="V240" i="7" s="1" a="1"/>
  <c r="V240" i="7" s="1"/>
  <c r="V241" i="7" s="1"/>
  <c r="AI239" i="7"/>
  <c r="AI240" i="7" s="1" a="1"/>
  <c r="AI240" i="7" s="1"/>
  <c r="AI241" i="7" s="1"/>
  <c r="AG239" i="7"/>
  <c r="AG240" i="7" s="1" a="1"/>
  <c r="AG240" i="7" s="1"/>
  <c r="AG241" i="7" s="1"/>
  <c r="AB239" i="7"/>
  <c r="AB240" i="7" s="1" a="1"/>
  <c r="AB240" i="7" s="1"/>
  <c r="AB241" i="7" s="1"/>
  <c r="Z239" i="7"/>
  <c r="Z240" i="7" s="1" a="1"/>
  <c r="Z240" i="7" s="1"/>
  <c r="Z241" i="7" s="1"/>
  <c r="X239" i="7"/>
  <c r="X240" i="7" s="1" a="1"/>
  <c r="X240" i="7" s="1"/>
  <c r="X241" i="7" s="1"/>
  <c r="W239" i="7"/>
  <c r="W240" i="7" s="1" a="1"/>
  <c r="W240" i="7" s="1"/>
  <c r="W241" i="7" s="1"/>
  <c r="S239" i="7"/>
  <c r="S240" i="7" s="1" a="1"/>
  <c r="S240" i="7" s="1"/>
  <c r="S241" i="7" s="1"/>
  <c r="AJ239" i="7"/>
  <c r="AJ240" i="7" s="1" a="1"/>
  <c r="AJ240" i="7" s="1"/>
  <c r="AJ241" i="7" s="1"/>
  <c r="C179" i="7"/>
  <c r="AJ179" i="7"/>
  <c r="AJ180" i="7" s="1" a="1"/>
  <c r="AJ180" i="7" s="1"/>
  <c r="AJ181" i="7" s="1"/>
  <c r="Z179" i="7"/>
  <c r="Z180" i="7" s="1" a="1"/>
  <c r="Z180" i="7" s="1"/>
  <c r="Z181" i="7" s="1"/>
  <c r="AI179" i="7"/>
  <c r="AI180" i="7" s="1" a="1"/>
  <c r="AI180" i="7" s="1"/>
  <c r="AI181" i="7" s="1"/>
  <c r="Y179" i="7"/>
  <c r="Y180" i="7" s="1" a="1"/>
  <c r="Y180" i="7" s="1"/>
  <c r="Y181" i="7" s="1"/>
  <c r="AH179" i="7"/>
  <c r="AH180" i="7" s="1" a="1"/>
  <c r="AH180" i="7" s="1"/>
  <c r="AH181" i="7" s="1"/>
  <c r="X179" i="7"/>
  <c r="X180" i="7" s="1" a="1"/>
  <c r="X180" i="7" s="1"/>
  <c r="X181" i="7" s="1"/>
  <c r="AB179" i="7"/>
  <c r="AB180" i="7" s="1" a="1"/>
  <c r="AB180" i="7" s="1"/>
  <c r="AB181" i="7" s="1"/>
  <c r="AA179" i="7"/>
  <c r="AA180" i="7" s="1" a="1"/>
  <c r="AA180" i="7" s="1"/>
  <c r="AA181" i="7" s="1"/>
  <c r="W179" i="7"/>
  <c r="W180" i="7" s="1" a="1"/>
  <c r="W180" i="7" s="1"/>
  <c r="W181" i="7" s="1"/>
  <c r="V179" i="7"/>
  <c r="V180" i="7" s="1" a="1"/>
  <c r="V180" i="7" s="1"/>
  <c r="V181" i="7" s="1"/>
  <c r="AK179" i="7"/>
  <c r="AK180" i="7" s="1" a="1"/>
  <c r="AK180" i="7" s="1"/>
  <c r="AK181" i="7" s="1"/>
  <c r="U179" i="7"/>
  <c r="U180" i="7" s="1" a="1"/>
  <c r="U180" i="7" s="1"/>
  <c r="U181" i="7" s="1"/>
  <c r="AG179" i="7"/>
  <c r="AG180" i="7" s="1" a="1"/>
  <c r="AG180" i="7" s="1"/>
  <c r="AG181" i="7" s="1"/>
  <c r="T179" i="7"/>
  <c r="T180" i="7" s="1" a="1"/>
  <c r="T180" i="7" s="1"/>
  <c r="T181" i="7" s="1"/>
  <c r="AF179" i="7"/>
  <c r="AF180" i="7" s="1" a="1"/>
  <c r="AF180" i="7" s="1"/>
  <c r="AF181" i="7" s="1"/>
  <c r="S179" i="7"/>
  <c r="S180" i="7" s="1" a="1"/>
  <c r="S180" i="7" s="1"/>
  <c r="S181" i="7" s="1"/>
  <c r="AE179" i="7"/>
  <c r="AE180" i="7" s="1" a="1"/>
  <c r="AE180" i="7" s="1"/>
  <c r="AE181" i="7" s="1"/>
  <c r="AD179" i="7"/>
  <c r="AD180" i="7" s="1" a="1"/>
  <c r="AD180" i="7" s="1"/>
  <c r="AD181" i="7" s="1"/>
  <c r="R179" i="7" a="1"/>
  <c r="R179" i="7" s="1"/>
  <c r="R180" i="7" s="1" a="1"/>
  <c r="R180" i="7" s="1"/>
  <c r="R181" i="7" s="1"/>
  <c r="AC179" i="7"/>
  <c r="AC180" i="7" s="1" a="1"/>
  <c r="AC180" i="7" s="1"/>
  <c r="AC181" i="7" s="1"/>
  <c r="C326" i="7"/>
  <c r="AI326" i="7"/>
  <c r="AI327" i="7" s="1" a="1"/>
  <c r="AI327" i="7" s="1"/>
  <c r="AI328" i="7" s="1"/>
  <c r="Y326" i="7"/>
  <c r="Y327" i="7" s="1" a="1"/>
  <c r="Y327" i="7" s="1"/>
  <c r="Y328" i="7" s="1"/>
  <c r="AH326" i="7"/>
  <c r="AH327" i="7" s="1" a="1"/>
  <c r="AH327" i="7" s="1"/>
  <c r="AH328" i="7" s="1"/>
  <c r="W326" i="7"/>
  <c r="W327" i="7" s="1" a="1"/>
  <c r="W327" i="7" s="1"/>
  <c r="W328" i="7" s="1"/>
  <c r="AG326" i="7"/>
  <c r="AG327" i="7" s="1" a="1"/>
  <c r="AG327" i="7" s="1"/>
  <c r="AG328" i="7" s="1"/>
  <c r="V326" i="7"/>
  <c r="V327" i="7" s="1" a="1"/>
  <c r="V327" i="7" s="1"/>
  <c r="V328" i="7" s="1"/>
  <c r="AE326" i="7"/>
  <c r="AE327" i="7" s="1" a="1"/>
  <c r="AE327" i="7" s="1"/>
  <c r="AE328" i="7" s="1"/>
  <c r="T326" i="7"/>
  <c r="T327" i="7" s="1" a="1"/>
  <c r="T327" i="7" s="1"/>
  <c r="T328" i="7" s="1"/>
  <c r="AB326" i="7"/>
  <c r="AB327" i="7" s="1" a="1"/>
  <c r="AB327" i="7" s="1"/>
  <c r="AB328" i="7" s="1"/>
  <c r="AA326" i="7"/>
  <c r="AA327" i="7" s="1" a="1"/>
  <c r="AA327" i="7" s="1"/>
  <c r="AA328" i="7" s="1"/>
  <c r="Z326" i="7"/>
  <c r="Z327" i="7" s="1" a="1"/>
  <c r="Z327" i="7" s="1"/>
  <c r="Z328" i="7" s="1"/>
  <c r="X326" i="7"/>
  <c r="X327" i="7" s="1" a="1"/>
  <c r="X327" i="7" s="1"/>
  <c r="X328" i="7" s="1"/>
  <c r="AK326" i="7"/>
  <c r="AK327" i="7" s="1" a="1"/>
  <c r="AK327" i="7" s="1"/>
  <c r="AK328" i="7" s="1"/>
  <c r="S326" i="7"/>
  <c r="S327" i="7" s="1" a="1"/>
  <c r="S327" i="7" s="1"/>
  <c r="S328" i="7" s="1"/>
  <c r="R326" i="7" a="1"/>
  <c r="R326" i="7" s="1"/>
  <c r="R327" i="7" s="1" a="1"/>
  <c r="R327" i="7" s="1"/>
  <c r="R328" i="7" s="1"/>
  <c r="AJ326" i="7"/>
  <c r="AJ327" i="7" s="1" a="1"/>
  <c r="AJ327" i="7" s="1"/>
  <c r="AJ328" i="7" s="1"/>
  <c r="AF326" i="7"/>
  <c r="AF327" i="7" s="1" a="1"/>
  <c r="AF327" i="7" s="1"/>
  <c r="AF328" i="7" s="1"/>
  <c r="AD326" i="7"/>
  <c r="AD327" i="7" s="1" a="1"/>
  <c r="AD327" i="7" s="1"/>
  <c r="AD328" i="7" s="1"/>
  <c r="AC326" i="7"/>
  <c r="AC327" i="7" s="1" a="1"/>
  <c r="AC327" i="7" s="1"/>
  <c r="AC328" i="7" s="1"/>
  <c r="U326" i="7"/>
  <c r="U327" i="7" s="1" a="1"/>
  <c r="U327" i="7" s="1"/>
  <c r="U328" i="7" s="1"/>
  <c r="C281" i="7"/>
  <c r="AJ281" i="7"/>
  <c r="AJ282" i="7" s="1" a="1"/>
  <c r="AJ282" i="7" s="1"/>
  <c r="AJ283" i="7" s="1"/>
  <c r="Z281" i="7"/>
  <c r="Z282" i="7" s="1" a="1"/>
  <c r="Z282" i="7" s="1"/>
  <c r="Z283" i="7" s="1"/>
  <c r="AB281" i="7"/>
  <c r="AB282" i="7" s="1" a="1"/>
  <c r="AB282" i="7" s="1"/>
  <c r="AB283" i="7" s="1"/>
  <c r="R281" i="7" a="1"/>
  <c r="R281" i="7" s="1"/>
  <c r="R282" i="7" s="1" a="1"/>
  <c r="R282" i="7" s="1"/>
  <c r="R283" i="7" s="1"/>
  <c r="AF281" i="7"/>
  <c r="AF282" i="7" s="1" a="1"/>
  <c r="AF282" i="7" s="1"/>
  <c r="AF283" i="7" s="1"/>
  <c r="T281" i="7"/>
  <c r="T282" i="7" s="1" a="1"/>
  <c r="T282" i="7" s="1"/>
  <c r="T283" i="7" s="1"/>
  <c r="AE281" i="7"/>
  <c r="AE282" i="7" s="1" a="1"/>
  <c r="AE282" i="7" s="1"/>
  <c r="AE283" i="7" s="1"/>
  <c r="S281" i="7"/>
  <c r="S282" i="7" s="1" a="1"/>
  <c r="S282" i="7" s="1"/>
  <c r="S283" i="7" s="1"/>
  <c r="AC281" i="7"/>
  <c r="AC282" i="7" s="1" a="1"/>
  <c r="AC282" i="7" s="1"/>
  <c r="AC283" i="7" s="1"/>
  <c r="AH281" i="7"/>
  <c r="AH282" i="7" s="1" a="1"/>
  <c r="AH282" i="7" s="1"/>
  <c r="AH283" i="7" s="1"/>
  <c r="AG281" i="7"/>
  <c r="AG282" i="7" s="1" a="1"/>
  <c r="AG282" i="7" s="1"/>
  <c r="AG283" i="7" s="1"/>
  <c r="AD281" i="7"/>
  <c r="AD282" i="7" s="1" a="1"/>
  <c r="AD282" i="7" s="1"/>
  <c r="AD283" i="7" s="1"/>
  <c r="AA281" i="7"/>
  <c r="AA282" i="7" s="1" a="1"/>
  <c r="AA282" i="7" s="1"/>
  <c r="AA283" i="7" s="1"/>
  <c r="Y281" i="7"/>
  <c r="Y282" i="7" s="1" a="1"/>
  <c r="Y282" i="7" s="1"/>
  <c r="Y283" i="7" s="1"/>
  <c r="X281" i="7"/>
  <c r="X282" i="7" s="1" a="1"/>
  <c r="X282" i="7" s="1"/>
  <c r="X283" i="7" s="1"/>
  <c r="AK281" i="7"/>
  <c r="AK282" i="7" s="1" a="1"/>
  <c r="AK282" i="7" s="1"/>
  <c r="AK283" i="7" s="1"/>
  <c r="AI281" i="7"/>
  <c r="AI282" i="7" s="1" a="1"/>
  <c r="AI282" i="7" s="1"/>
  <c r="AI283" i="7" s="1"/>
  <c r="V281" i="7"/>
  <c r="V282" i="7" s="1" a="1"/>
  <c r="V282" i="7" s="1"/>
  <c r="V283" i="7" s="1"/>
  <c r="W281" i="7"/>
  <c r="W282" i="7" s="1" a="1"/>
  <c r="W282" i="7" s="1"/>
  <c r="W283" i="7" s="1"/>
  <c r="U281" i="7"/>
  <c r="U282" i="7" s="1" a="1"/>
  <c r="U282" i="7" s="1"/>
  <c r="U283" i="7" s="1"/>
  <c r="C131" i="7"/>
  <c r="AF131" i="7"/>
  <c r="AF132" i="7" s="1" a="1"/>
  <c r="AF132" i="7" s="1"/>
  <c r="AF133" i="7" s="1"/>
  <c r="V131" i="7"/>
  <c r="V132" i="7" s="1" a="1"/>
  <c r="V132" i="7" s="1"/>
  <c r="V133" i="7" s="1"/>
  <c r="AI131" i="7"/>
  <c r="AI132" i="7" s="1" a="1"/>
  <c r="AI132" i="7" s="1"/>
  <c r="AI133" i="7" s="1"/>
  <c r="X131" i="7"/>
  <c r="X132" i="7" s="1" a="1"/>
  <c r="X132" i="7" s="1"/>
  <c r="X133" i="7" s="1"/>
  <c r="AH131" i="7"/>
  <c r="AH132" i="7" s="1" a="1"/>
  <c r="AH132" i="7" s="1"/>
  <c r="AH133" i="7" s="1"/>
  <c r="W131" i="7"/>
  <c r="W132" i="7" s="1" a="1"/>
  <c r="W132" i="7" s="1"/>
  <c r="W133" i="7" s="1"/>
  <c r="AB131" i="7"/>
  <c r="AB132" i="7" s="1" a="1"/>
  <c r="AB132" i="7" s="1"/>
  <c r="AB133" i="7" s="1"/>
  <c r="AA131" i="7"/>
  <c r="AA132" i="7" s="1" a="1"/>
  <c r="AA132" i="7" s="1"/>
  <c r="AA133" i="7" s="1"/>
  <c r="Z131" i="7"/>
  <c r="Z132" i="7" s="1" a="1"/>
  <c r="Z132" i="7" s="1"/>
  <c r="Z133" i="7" s="1"/>
  <c r="Y131" i="7"/>
  <c r="Y132" i="7" s="1" a="1"/>
  <c r="Y132" i="7" s="1"/>
  <c r="Y133" i="7" s="1"/>
  <c r="AK131" i="7"/>
  <c r="AK132" i="7" s="1" a="1"/>
  <c r="AK132" i="7" s="1"/>
  <c r="AK133" i="7" s="1"/>
  <c r="U131" i="7"/>
  <c r="U132" i="7" s="1" a="1"/>
  <c r="U132" i="7" s="1"/>
  <c r="U133" i="7" s="1"/>
  <c r="AJ131" i="7"/>
  <c r="AJ132" i="7" s="1" a="1"/>
  <c r="AJ132" i="7" s="1"/>
  <c r="AJ133" i="7" s="1"/>
  <c r="T131" i="7"/>
  <c r="T132" i="7" s="1" a="1"/>
  <c r="T132" i="7" s="1"/>
  <c r="T133" i="7" s="1"/>
  <c r="AG131" i="7"/>
  <c r="AG132" i="7" s="1" a="1"/>
  <c r="AG132" i="7" s="1"/>
  <c r="AG133" i="7" s="1"/>
  <c r="S131" i="7"/>
  <c r="S132" i="7" s="1" a="1"/>
  <c r="S132" i="7" s="1"/>
  <c r="S133" i="7" s="1"/>
  <c r="AE131" i="7"/>
  <c r="AE132" i="7" s="1" a="1"/>
  <c r="AE132" i="7" s="1"/>
  <c r="AE133" i="7" s="1"/>
  <c r="R131" i="7" a="1"/>
  <c r="R131" i="7" s="1"/>
  <c r="R132" i="7" s="1" a="1"/>
  <c r="R132" i="7" s="1"/>
  <c r="R133" i="7" s="1"/>
  <c r="AC131" i="7"/>
  <c r="AC132" i="7" s="1" a="1"/>
  <c r="AC132" i="7" s="1"/>
  <c r="AC133" i="7" s="1"/>
  <c r="AD131" i="7"/>
  <c r="AD132" i="7" s="1" a="1"/>
  <c r="AD132" i="7" s="1"/>
  <c r="AD133" i="7" s="1"/>
  <c r="C86" i="7"/>
  <c r="AH86" i="7"/>
  <c r="AH87" i="7" s="1" a="1"/>
  <c r="AH87" i="7" s="1"/>
  <c r="AH88" i="7" s="1"/>
  <c r="X86" i="7"/>
  <c r="X87" i="7" s="1" a="1"/>
  <c r="X87" i="7" s="1"/>
  <c r="X88" i="7" s="1"/>
  <c r="AK86" i="7"/>
  <c r="AK87" i="7" s="1" a="1"/>
  <c r="AK87" i="7" s="1"/>
  <c r="AK88" i="7" s="1"/>
  <c r="Z86" i="7"/>
  <c r="Z87" i="7" s="1" a="1"/>
  <c r="Z87" i="7" s="1"/>
  <c r="Z88" i="7" s="1"/>
  <c r="AI86" i="7"/>
  <c r="AI87" i="7" s="1" a="1"/>
  <c r="AI87" i="7" s="1"/>
  <c r="AI88" i="7" s="1"/>
  <c r="W86" i="7"/>
  <c r="W87" i="7" s="1" a="1"/>
  <c r="W87" i="7" s="1"/>
  <c r="W88" i="7" s="1"/>
  <c r="AF86" i="7"/>
  <c r="AF87" i="7" s="1" a="1"/>
  <c r="AF87" i="7" s="1"/>
  <c r="AF88" i="7" s="1"/>
  <c r="U86" i="7"/>
  <c r="U87" i="7" s="1" a="1"/>
  <c r="U87" i="7" s="1"/>
  <c r="U88" i="7" s="1"/>
  <c r="AD86" i="7"/>
  <c r="AD87" i="7" s="1" a="1"/>
  <c r="AD87" i="7" s="1"/>
  <c r="AD88" i="7" s="1"/>
  <c r="S86" i="7"/>
  <c r="S87" i="7" s="1" a="1"/>
  <c r="S87" i="7" s="1"/>
  <c r="S88" i="7" s="1"/>
  <c r="Y86" i="7"/>
  <c r="Y87" i="7" s="1" a="1"/>
  <c r="Y87" i="7" s="1"/>
  <c r="Y88" i="7" s="1"/>
  <c r="V86" i="7"/>
  <c r="V87" i="7" s="1" a="1"/>
  <c r="V87" i="7" s="1"/>
  <c r="V88" i="7" s="1"/>
  <c r="T86" i="7"/>
  <c r="T87" i="7" s="1" a="1"/>
  <c r="T87" i="7" s="1"/>
  <c r="T88" i="7" s="1"/>
  <c r="AJ86" i="7"/>
  <c r="AJ87" i="7" s="1" a="1"/>
  <c r="AJ87" i="7" s="1"/>
  <c r="AJ88" i="7" s="1"/>
  <c r="R86" i="7" a="1"/>
  <c r="R86" i="7" s="1"/>
  <c r="R87" i="7" s="1" a="1"/>
  <c r="R87" i="7" s="1"/>
  <c r="R88" i="7" s="1"/>
  <c r="AG86" i="7"/>
  <c r="AG87" i="7" s="1" a="1"/>
  <c r="AG87" i="7" s="1"/>
  <c r="AG88" i="7" s="1"/>
  <c r="AE86" i="7"/>
  <c r="AE87" i="7" s="1" a="1"/>
  <c r="AE87" i="7" s="1"/>
  <c r="AE88" i="7" s="1"/>
  <c r="AC86" i="7"/>
  <c r="AC87" i="7" s="1" a="1"/>
  <c r="AC87" i="7" s="1"/>
  <c r="AC88" i="7" s="1"/>
  <c r="AB86" i="7"/>
  <c r="AB87" i="7" s="1" a="1"/>
  <c r="AB87" i="7" s="1"/>
  <c r="AB88" i="7" s="1"/>
  <c r="AA86" i="7"/>
  <c r="AA87" i="7" s="1" a="1"/>
  <c r="AA87" i="7" s="1"/>
  <c r="AA88" i="7" s="1"/>
  <c r="C332" i="7"/>
  <c r="AG332" i="7"/>
  <c r="AG333" i="7" s="1" a="1"/>
  <c r="AG333" i="7" s="1"/>
  <c r="AG334" i="7" s="1"/>
  <c r="W332" i="7"/>
  <c r="W333" i="7" s="1" a="1"/>
  <c r="W333" i="7" s="1"/>
  <c r="W334" i="7" s="1"/>
  <c r="AB332" i="7"/>
  <c r="AB333" i="7" s="1" a="1"/>
  <c r="AB333" i="7" s="1"/>
  <c r="AB334" i="7" s="1"/>
  <c r="R332" i="7" a="1"/>
  <c r="R332" i="7" s="1"/>
  <c r="R333" i="7" s="1" a="1"/>
  <c r="R333" i="7" s="1"/>
  <c r="R334" i="7" s="1"/>
  <c r="AA332" i="7"/>
  <c r="AA333" i="7" s="1" a="1"/>
  <c r="AA333" i="7" s="1"/>
  <c r="AA334" i="7" s="1"/>
  <c r="AJ332" i="7"/>
  <c r="AJ333" i="7" s="1" a="1"/>
  <c r="AJ333" i="7" s="1"/>
  <c r="AJ334" i="7" s="1"/>
  <c r="Y332" i="7"/>
  <c r="Y333" i="7" s="1" a="1"/>
  <c r="Y333" i="7" s="1"/>
  <c r="Y334" i="7" s="1"/>
  <c r="X332" i="7"/>
  <c r="X333" i="7" s="1" a="1"/>
  <c r="X333" i="7" s="1"/>
  <c r="X334" i="7" s="1"/>
  <c r="V332" i="7"/>
  <c r="V333" i="7" s="1" a="1"/>
  <c r="V333" i="7" s="1"/>
  <c r="V334" i="7" s="1"/>
  <c r="AK332" i="7"/>
  <c r="AK333" i="7" s="1" a="1"/>
  <c r="AK333" i="7" s="1"/>
  <c r="AK334" i="7" s="1"/>
  <c r="U332" i="7"/>
  <c r="U333" i="7" s="1" a="1"/>
  <c r="U333" i="7" s="1"/>
  <c r="U334" i="7" s="1"/>
  <c r="AI332" i="7"/>
  <c r="AI333" i="7" s="1" a="1"/>
  <c r="AI333" i="7" s="1"/>
  <c r="AI334" i="7" s="1"/>
  <c r="T332" i="7"/>
  <c r="T333" i="7" s="1" a="1"/>
  <c r="T333" i="7" s="1"/>
  <c r="T334" i="7" s="1"/>
  <c r="AH332" i="7"/>
  <c r="AH333" i="7" s="1" a="1"/>
  <c r="AH333" i="7" s="1"/>
  <c r="AH334" i="7" s="1"/>
  <c r="S332" i="7"/>
  <c r="S333" i="7" s="1" a="1"/>
  <c r="S333" i="7" s="1"/>
  <c r="S334" i="7" s="1"/>
  <c r="AF332" i="7"/>
  <c r="AF333" i="7" s="1" a="1"/>
  <c r="AF333" i="7" s="1"/>
  <c r="AF334" i="7" s="1"/>
  <c r="AE332" i="7"/>
  <c r="AE333" i="7" s="1" a="1"/>
  <c r="AE333" i="7" s="1"/>
  <c r="AE334" i="7" s="1"/>
  <c r="AC332" i="7"/>
  <c r="AC333" i="7" s="1" a="1"/>
  <c r="AC333" i="7" s="1"/>
  <c r="AC334" i="7" s="1"/>
  <c r="AD332" i="7"/>
  <c r="AD333" i="7" s="1" a="1"/>
  <c r="AD333" i="7" s="1"/>
  <c r="AD334" i="7" s="1"/>
  <c r="Z332" i="7"/>
  <c r="Z333" i="7" s="1" a="1"/>
  <c r="Z333" i="7" s="1"/>
  <c r="Z334" i="7" s="1"/>
  <c r="C302" i="7"/>
  <c r="AC302" i="7"/>
  <c r="AC303" i="7" s="1" a="1"/>
  <c r="AC303" i="7" s="1"/>
  <c r="AC304" i="7" s="1"/>
  <c r="S302" i="7"/>
  <c r="S303" i="7" s="1" a="1"/>
  <c r="S303" i="7" s="1"/>
  <c r="S304" i="7" s="1"/>
  <c r="AJ302" i="7"/>
  <c r="AJ303" i="7" s="1" a="1"/>
  <c r="AJ303" i="7" s="1"/>
  <c r="AJ304" i="7" s="1"/>
  <c r="Y302" i="7"/>
  <c r="Y303" i="7" s="1" a="1"/>
  <c r="Y303" i="7" s="1"/>
  <c r="Y304" i="7" s="1"/>
  <c r="AI302" i="7"/>
  <c r="AI303" i="7" s="1" a="1"/>
  <c r="AI303" i="7" s="1"/>
  <c r="AI304" i="7" s="1"/>
  <c r="X302" i="7"/>
  <c r="X303" i="7" s="1" a="1"/>
  <c r="X303" i="7" s="1"/>
  <c r="X304" i="7" s="1"/>
  <c r="AE302" i="7"/>
  <c r="AE303" i="7" s="1" a="1"/>
  <c r="AE303" i="7" s="1"/>
  <c r="AE304" i="7" s="1"/>
  <c r="R302" i="7" a="1"/>
  <c r="R302" i="7" s="1"/>
  <c r="R303" i="7" s="1" a="1"/>
  <c r="R303" i="7" s="1"/>
  <c r="R304" i="7" s="1"/>
  <c r="AB302" i="7"/>
  <c r="AB303" i="7" s="1" a="1"/>
  <c r="AB303" i="7" s="1"/>
  <c r="AB304" i="7" s="1"/>
  <c r="Z302" i="7"/>
  <c r="Z303" i="7" s="1" a="1"/>
  <c r="Z303" i="7" s="1"/>
  <c r="Z304" i="7" s="1"/>
  <c r="AH302" i="7"/>
  <c r="AH303" i="7" s="1" a="1"/>
  <c r="AH303" i="7" s="1"/>
  <c r="AH304" i="7" s="1"/>
  <c r="AG302" i="7"/>
  <c r="AG303" i="7" s="1" a="1"/>
  <c r="AG303" i="7" s="1"/>
  <c r="AG304" i="7" s="1"/>
  <c r="AD302" i="7"/>
  <c r="AD303" i="7" s="1" a="1"/>
  <c r="AD303" i="7" s="1"/>
  <c r="AD304" i="7" s="1"/>
  <c r="W302" i="7"/>
  <c r="W303" i="7" s="1" a="1"/>
  <c r="W303" i="7" s="1"/>
  <c r="W304" i="7" s="1"/>
  <c r="U302" i="7"/>
  <c r="U303" i="7" s="1" a="1"/>
  <c r="U303" i="7" s="1"/>
  <c r="U304" i="7" s="1"/>
  <c r="T302" i="7"/>
  <c r="T303" i="7" s="1" a="1"/>
  <c r="T303" i="7" s="1"/>
  <c r="T304" i="7" s="1"/>
  <c r="AK302" i="7"/>
  <c r="AK303" i="7" s="1" a="1"/>
  <c r="AK303" i="7" s="1"/>
  <c r="AK304" i="7" s="1"/>
  <c r="AA302" i="7"/>
  <c r="AA303" i="7" s="1" a="1"/>
  <c r="AA303" i="7" s="1"/>
  <c r="AA304" i="7" s="1"/>
  <c r="AF302" i="7"/>
  <c r="AF303" i="7" s="1" a="1"/>
  <c r="AF303" i="7" s="1"/>
  <c r="AF304" i="7" s="1"/>
  <c r="V302" i="7"/>
  <c r="V303" i="7" s="1" a="1"/>
  <c r="V303" i="7" s="1"/>
  <c r="V304" i="7" s="1"/>
  <c r="AH257" i="7"/>
  <c r="AH258" i="7" s="1" a="1"/>
  <c r="AH258" i="7" s="1"/>
  <c r="AH259" i="7" s="1"/>
  <c r="X257" i="7"/>
  <c r="X258" i="7" s="1" a="1"/>
  <c r="X258" i="7" s="1"/>
  <c r="X259" i="7" s="1"/>
  <c r="AE257" i="7"/>
  <c r="AE258" i="7" s="1" a="1"/>
  <c r="AE258" i="7" s="1"/>
  <c r="AE259" i="7" s="1"/>
  <c r="T257" i="7"/>
  <c r="T258" i="7" s="1" a="1"/>
  <c r="T258" i="7" s="1"/>
  <c r="T259" i="7" s="1"/>
  <c r="Z257" i="7"/>
  <c r="Z258" i="7" s="1" a="1"/>
  <c r="Z258" i="7" s="1"/>
  <c r="Z259" i="7" s="1"/>
  <c r="AB257" i="7"/>
  <c r="AB258" i="7" s="1" a="1"/>
  <c r="AB258" i="7" s="1"/>
  <c r="AB259" i="7" s="1"/>
  <c r="AA257" i="7"/>
  <c r="AA258" i="7" s="1" a="1"/>
  <c r="AA258" i="7" s="1"/>
  <c r="AA259" i="7" s="1"/>
  <c r="Y257" i="7"/>
  <c r="Y258" i="7" s="1" a="1"/>
  <c r="Y258" i="7" s="1"/>
  <c r="Y259" i="7" s="1"/>
  <c r="AJ257" i="7"/>
  <c r="AJ258" i="7" s="1" a="1"/>
  <c r="AJ258" i="7" s="1"/>
  <c r="AJ259" i="7" s="1"/>
  <c r="V257" i="7"/>
  <c r="V258" i="7" s="1" a="1"/>
  <c r="V258" i="7" s="1"/>
  <c r="V259" i="7" s="1"/>
  <c r="AK257" i="7"/>
  <c r="AK258" i="7" s="1" a="1"/>
  <c r="AK258" i="7" s="1"/>
  <c r="AK259" i="7" s="1"/>
  <c r="R257" i="7" a="1"/>
  <c r="R257" i="7" s="1"/>
  <c r="R258" i="7" s="1" a="1"/>
  <c r="R258" i="7" s="1"/>
  <c r="R259" i="7" s="1"/>
  <c r="AI257" i="7"/>
  <c r="AI258" i="7" s="1" a="1"/>
  <c r="AI258" i="7" s="1"/>
  <c r="AI259" i="7" s="1"/>
  <c r="AG257" i="7"/>
  <c r="AG258" i="7" s="1" a="1"/>
  <c r="AG258" i="7" s="1"/>
  <c r="AG259" i="7" s="1"/>
  <c r="AF257" i="7"/>
  <c r="AF258" i="7" s="1" a="1"/>
  <c r="AF258" i="7" s="1"/>
  <c r="AF259" i="7" s="1"/>
  <c r="AD257" i="7"/>
  <c r="AD258" i="7" s="1" a="1"/>
  <c r="AD258" i="7" s="1"/>
  <c r="AD259" i="7" s="1"/>
  <c r="AC257" i="7"/>
  <c r="AC258" i="7" s="1" a="1"/>
  <c r="AC258" i="7" s="1"/>
  <c r="AC259" i="7" s="1"/>
  <c r="U257" i="7"/>
  <c r="U258" i="7" s="1" a="1"/>
  <c r="U258" i="7" s="1"/>
  <c r="U259" i="7" s="1"/>
  <c r="W257" i="7"/>
  <c r="W258" i="7" s="1" a="1"/>
  <c r="W258" i="7" s="1"/>
  <c r="W259" i="7" s="1"/>
  <c r="S257" i="7"/>
  <c r="S258" i="7" s="1" a="1"/>
  <c r="S258" i="7" s="1"/>
  <c r="S259" i="7" s="1"/>
  <c r="C227" i="7"/>
  <c r="AI227" i="7"/>
  <c r="AI228" i="7" s="1" a="1"/>
  <c r="AI228" i="7" s="1"/>
  <c r="AI229" i="7" s="1"/>
  <c r="Y227" i="7"/>
  <c r="Y228" i="7" s="1" a="1"/>
  <c r="Y228" i="7" s="1"/>
  <c r="Y229" i="7" s="1"/>
  <c r="AH227" i="7"/>
  <c r="AH228" i="7" s="1" a="1"/>
  <c r="AH228" i="7" s="1"/>
  <c r="AH229" i="7" s="1"/>
  <c r="X227" i="7"/>
  <c r="X228" i="7" s="1" a="1"/>
  <c r="X228" i="7" s="1"/>
  <c r="X229" i="7" s="1"/>
  <c r="AD227" i="7"/>
  <c r="AD228" i="7" s="1" a="1"/>
  <c r="AD228" i="7" s="1"/>
  <c r="AD229" i="7" s="1"/>
  <c r="AC227" i="7"/>
  <c r="AC228" i="7" s="1" a="1"/>
  <c r="AC228" i="7" s="1"/>
  <c r="AC229" i="7" s="1"/>
  <c r="R227" i="7" a="1"/>
  <c r="R227" i="7" s="1"/>
  <c r="R228" i="7" s="1" a="1"/>
  <c r="R228" i="7" s="1"/>
  <c r="R229" i="7" s="1"/>
  <c r="AA227" i="7"/>
  <c r="AA228" i="7" s="1" a="1"/>
  <c r="AA228" i="7" s="1"/>
  <c r="AA229" i="7" s="1"/>
  <c r="AB227" i="7"/>
  <c r="AB228" i="7" s="1" a="1"/>
  <c r="AB228" i="7" s="1"/>
  <c r="AB229" i="7" s="1"/>
  <c r="Z227" i="7"/>
  <c r="Z228" i="7" s="1" a="1"/>
  <c r="Z228" i="7" s="1"/>
  <c r="Z229" i="7" s="1"/>
  <c r="W227" i="7"/>
  <c r="W228" i="7" s="1" a="1"/>
  <c r="W228" i="7" s="1"/>
  <c r="W229" i="7" s="1"/>
  <c r="V227" i="7"/>
  <c r="V228" i="7" s="1" a="1"/>
  <c r="V228" i="7" s="1"/>
  <c r="V229" i="7" s="1"/>
  <c r="U227" i="7"/>
  <c r="U228" i="7" s="1" a="1"/>
  <c r="U228" i="7" s="1"/>
  <c r="U229" i="7" s="1"/>
  <c r="AK227" i="7"/>
  <c r="AK228" i="7" s="1" a="1"/>
  <c r="AK228" i="7" s="1"/>
  <c r="AK229" i="7" s="1"/>
  <c r="T227" i="7"/>
  <c r="T228" i="7" s="1" a="1"/>
  <c r="T228" i="7" s="1"/>
  <c r="T229" i="7" s="1"/>
  <c r="AJ227" i="7"/>
  <c r="AJ228" i="7" s="1" a="1"/>
  <c r="AJ228" i="7" s="1"/>
  <c r="AJ229" i="7" s="1"/>
  <c r="S227" i="7"/>
  <c r="S228" i="7" s="1" a="1"/>
  <c r="S228" i="7" s="1"/>
  <c r="S229" i="7" s="1"/>
  <c r="AG227" i="7"/>
  <c r="AG228" i="7" s="1" a="1"/>
  <c r="AG228" i="7" s="1"/>
  <c r="AG229" i="7" s="1"/>
  <c r="AF227" i="7"/>
  <c r="AF228" i="7" s="1" a="1"/>
  <c r="AF228" i="7" s="1"/>
  <c r="AF229" i="7" s="1"/>
  <c r="AE227" i="7"/>
  <c r="AE228" i="7" s="1" a="1"/>
  <c r="AE228" i="7" s="1"/>
  <c r="AE229" i="7" s="1"/>
  <c r="C212" i="7"/>
  <c r="AD212" i="7"/>
  <c r="AD213" i="7" s="1" a="1"/>
  <c r="AD213" i="7" s="1"/>
  <c r="AD214" i="7" s="1"/>
  <c r="T212" i="7"/>
  <c r="T213" i="7" s="1" a="1"/>
  <c r="T213" i="7" s="1"/>
  <c r="T214" i="7" s="1"/>
  <c r="AB212" i="7"/>
  <c r="AB213" i="7" s="1" a="1"/>
  <c r="AB213" i="7" s="1"/>
  <c r="AB214" i="7" s="1"/>
  <c r="AJ212" i="7"/>
  <c r="AJ213" i="7" s="1" a="1"/>
  <c r="AJ213" i="7" s="1"/>
  <c r="AJ214" i="7" s="1"/>
  <c r="X212" i="7"/>
  <c r="X213" i="7" s="1" a="1"/>
  <c r="X213" i="7" s="1"/>
  <c r="X214" i="7" s="1"/>
  <c r="AI212" i="7"/>
  <c r="AI213" i="7" s="1" a="1"/>
  <c r="AI213" i="7" s="1"/>
  <c r="AI214" i="7" s="1"/>
  <c r="W212" i="7"/>
  <c r="W213" i="7" s="1" a="1"/>
  <c r="W213" i="7" s="1"/>
  <c r="W214" i="7" s="1"/>
  <c r="AH212" i="7"/>
  <c r="AH213" i="7" s="1" a="1"/>
  <c r="AH213" i="7" s="1"/>
  <c r="AH214" i="7" s="1"/>
  <c r="V212" i="7"/>
  <c r="V213" i="7" s="1" a="1"/>
  <c r="V213" i="7" s="1"/>
  <c r="V214" i="7" s="1"/>
  <c r="AG212" i="7"/>
  <c r="AG213" i="7" s="1" a="1"/>
  <c r="AG213" i="7" s="1"/>
  <c r="AG214" i="7" s="1"/>
  <c r="U212" i="7"/>
  <c r="U213" i="7" s="1" a="1"/>
  <c r="U213" i="7" s="1"/>
  <c r="U214" i="7" s="1"/>
  <c r="AF212" i="7"/>
  <c r="AF213" i="7" s="1" a="1"/>
  <c r="AF213" i="7" s="1"/>
  <c r="AF214" i="7" s="1"/>
  <c r="S212" i="7"/>
  <c r="S213" i="7" s="1" a="1"/>
  <c r="S213" i="7" s="1"/>
  <c r="S214" i="7" s="1"/>
  <c r="AE212" i="7"/>
  <c r="AE213" i="7" s="1" a="1"/>
  <c r="AE213" i="7" s="1"/>
  <c r="AE214" i="7" s="1"/>
  <c r="R212" i="7" a="1"/>
  <c r="R212" i="7" s="1"/>
  <c r="R213" i="7" s="1" a="1"/>
  <c r="R213" i="7" s="1"/>
  <c r="R214" i="7" s="1"/>
  <c r="AC212" i="7"/>
  <c r="AC213" i="7" s="1" a="1"/>
  <c r="AC213" i="7" s="1"/>
  <c r="AC214" i="7" s="1"/>
  <c r="AA212" i="7"/>
  <c r="AA213" i="7" s="1" a="1"/>
  <c r="AA213" i="7" s="1"/>
  <c r="AA214" i="7" s="1"/>
  <c r="Z212" i="7"/>
  <c r="Z213" i="7" s="1" a="1"/>
  <c r="Z213" i="7" s="1"/>
  <c r="Z214" i="7" s="1"/>
  <c r="AK212" i="7"/>
  <c r="AK213" i="7" s="1" a="1"/>
  <c r="AK213" i="7" s="1"/>
  <c r="AK214" i="7" s="1"/>
  <c r="Y212" i="7"/>
  <c r="Y213" i="7" s="1" a="1"/>
  <c r="Y213" i="7" s="1"/>
  <c r="Y214" i="7" s="1"/>
  <c r="C197" i="7"/>
  <c r="AI197" i="7"/>
  <c r="AI198" i="7" s="1" a="1"/>
  <c r="AI198" i="7" s="1"/>
  <c r="AI199" i="7" s="1"/>
  <c r="Y197" i="7"/>
  <c r="Y198" i="7" s="1" a="1"/>
  <c r="Y198" i="7" s="1"/>
  <c r="Y199" i="7" s="1"/>
  <c r="AK197" i="7"/>
  <c r="AK198" i="7" s="1" a="1"/>
  <c r="AK198" i="7" s="1"/>
  <c r="AK199" i="7" s="1"/>
  <c r="Z197" i="7"/>
  <c r="Z198" i="7" s="1" a="1"/>
  <c r="Z198" i="7" s="1"/>
  <c r="Z199" i="7" s="1"/>
  <c r="AJ197" i="7"/>
  <c r="AJ198" i="7" s="1" a="1"/>
  <c r="AJ198" i="7" s="1"/>
  <c r="AJ199" i="7" s="1"/>
  <c r="X197" i="7"/>
  <c r="X198" i="7" s="1" a="1"/>
  <c r="X198" i="7" s="1"/>
  <c r="X199" i="7" s="1"/>
  <c r="AH197" i="7"/>
  <c r="AH198" i="7" s="1" a="1"/>
  <c r="AH198" i="7" s="1"/>
  <c r="AH199" i="7" s="1"/>
  <c r="W197" i="7"/>
  <c r="W198" i="7" s="1" a="1"/>
  <c r="W198" i="7" s="1"/>
  <c r="W199" i="7" s="1"/>
  <c r="AG197" i="7"/>
  <c r="AG198" i="7" s="1" a="1"/>
  <c r="AG198" i="7" s="1"/>
  <c r="AG199" i="7" s="1"/>
  <c r="V197" i="7"/>
  <c r="V198" i="7" s="1" a="1"/>
  <c r="V198" i="7" s="1"/>
  <c r="V199" i="7" s="1"/>
  <c r="T197" i="7"/>
  <c r="T198" i="7" s="1" a="1"/>
  <c r="T198" i="7" s="1"/>
  <c r="T199" i="7" s="1"/>
  <c r="S197" i="7"/>
  <c r="S198" i="7" s="1" a="1"/>
  <c r="S198" i="7" s="1"/>
  <c r="S199" i="7" s="1"/>
  <c r="AF197" i="7"/>
  <c r="AF198" i="7" s="1" a="1"/>
  <c r="AF198" i="7" s="1"/>
  <c r="AF199" i="7" s="1"/>
  <c r="R197" i="7" a="1"/>
  <c r="R197" i="7" s="1"/>
  <c r="R198" i="7" s="1" a="1"/>
  <c r="R198" i="7" s="1"/>
  <c r="R199" i="7" s="1"/>
  <c r="AE197" i="7"/>
  <c r="AE198" i="7" s="1" a="1"/>
  <c r="AE198" i="7" s="1"/>
  <c r="AE199" i="7" s="1"/>
  <c r="AD197" i="7"/>
  <c r="AD198" i="7" s="1" a="1"/>
  <c r="AD198" i="7" s="1"/>
  <c r="AD199" i="7" s="1"/>
  <c r="AC197" i="7"/>
  <c r="AC198" i="7" s="1" a="1"/>
  <c r="AC198" i="7" s="1"/>
  <c r="AC199" i="7" s="1"/>
  <c r="AB197" i="7"/>
  <c r="AB198" i="7" s="1" a="1"/>
  <c r="AB198" i="7" s="1"/>
  <c r="AB199" i="7" s="1"/>
  <c r="AA197" i="7"/>
  <c r="AA198" i="7" s="1" a="1"/>
  <c r="AA198" i="7" s="1"/>
  <c r="AA199" i="7" s="1"/>
  <c r="U197" i="7"/>
  <c r="U198" i="7" s="1" a="1"/>
  <c r="U198" i="7" s="1"/>
  <c r="U199" i="7" s="1"/>
  <c r="AI182" i="7"/>
  <c r="AI183" i="7" s="1" a="1"/>
  <c r="AI183" i="7" s="1"/>
  <c r="AI184" i="7" s="1"/>
  <c r="Y182" i="7"/>
  <c r="Y183" i="7" s="1" a="1"/>
  <c r="Y183" i="7" s="1"/>
  <c r="Y184" i="7" s="1"/>
  <c r="AH182" i="7"/>
  <c r="AH183" i="7" s="1" a="1"/>
  <c r="AH183" i="7" s="1"/>
  <c r="AH184" i="7" s="1"/>
  <c r="X182" i="7"/>
  <c r="X183" i="7" s="1" a="1"/>
  <c r="X183" i="7" s="1"/>
  <c r="X184" i="7" s="1"/>
  <c r="AG182" i="7"/>
  <c r="AG183" i="7" s="1" a="1"/>
  <c r="AG183" i="7" s="1"/>
  <c r="AG184" i="7" s="1"/>
  <c r="W182" i="7"/>
  <c r="W183" i="7" s="1" a="1"/>
  <c r="W183" i="7" s="1"/>
  <c r="W184" i="7" s="1"/>
  <c r="AF182" i="7"/>
  <c r="AF183" i="7" s="1" a="1"/>
  <c r="AF183" i="7" s="1"/>
  <c r="AF184" i="7" s="1"/>
  <c r="V182" i="7"/>
  <c r="V183" i="7" s="1" a="1"/>
  <c r="V183" i="7" s="1"/>
  <c r="V184" i="7" s="1"/>
  <c r="T182" i="7"/>
  <c r="T183" i="7" s="1" a="1"/>
  <c r="T183" i="7" s="1"/>
  <c r="T184" i="7" s="1"/>
  <c r="AK182" i="7"/>
  <c r="AK183" i="7" s="1" a="1"/>
  <c r="AK183" i="7" s="1"/>
  <c r="AK184" i="7" s="1"/>
  <c r="S182" i="7"/>
  <c r="S183" i="7" s="1" a="1"/>
  <c r="S183" i="7" s="1"/>
  <c r="S184" i="7" s="1"/>
  <c r="AJ182" i="7"/>
  <c r="AJ183" i="7" s="1" a="1"/>
  <c r="AJ183" i="7" s="1"/>
  <c r="AJ184" i="7" s="1"/>
  <c r="AE182" i="7"/>
  <c r="AE183" i="7" s="1" a="1"/>
  <c r="AE183" i="7" s="1"/>
  <c r="AE184" i="7" s="1"/>
  <c r="R182" i="7" a="1"/>
  <c r="R182" i="7" s="1"/>
  <c r="R183" i="7" s="1" a="1"/>
  <c r="R183" i="7" s="1"/>
  <c r="R184" i="7" s="1"/>
  <c r="AD182" i="7"/>
  <c r="AD183" i="7" s="1" a="1"/>
  <c r="AD183" i="7" s="1"/>
  <c r="AD184" i="7" s="1"/>
  <c r="AC182" i="7"/>
  <c r="AC183" i="7" s="1" a="1"/>
  <c r="AC183" i="7" s="1"/>
  <c r="AC184" i="7" s="1"/>
  <c r="AB182" i="7"/>
  <c r="AB183" i="7" s="1" a="1"/>
  <c r="AB183" i="7" s="1"/>
  <c r="AB184" i="7" s="1"/>
  <c r="AA182" i="7"/>
  <c r="AA183" i="7" s="1" a="1"/>
  <c r="AA183" i="7" s="1"/>
  <c r="AA184" i="7" s="1"/>
  <c r="Z182" i="7"/>
  <c r="Z183" i="7" s="1" a="1"/>
  <c r="Z183" i="7" s="1"/>
  <c r="Z184" i="7" s="1"/>
  <c r="U182" i="7"/>
  <c r="U183" i="7" s="1" a="1"/>
  <c r="U183" i="7" s="1"/>
  <c r="U184" i="7" s="1"/>
  <c r="AH122" i="7"/>
  <c r="AH123" i="7" s="1" a="1"/>
  <c r="AH123" i="7" s="1"/>
  <c r="AH124" i="7" s="1"/>
  <c r="X122" i="7"/>
  <c r="X123" i="7" s="1" a="1"/>
  <c r="X123" i="7" s="1"/>
  <c r="X124" i="7" s="1"/>
  <c r="AG122" i="7"/>
  <c r="AG123" i="7" s="1" a="1"/>
  <c r="AG123" i="7" s="1"/>
  <c r="AG124" i="7" s="1"/>
  <c r="V122" i="7"/>
  <c r="V123" i="7" s="1" a="1"/>
  <c r="V123" i="7" s="1"/>
  <c r="V124" i="7" s="1"/>
  <c r="AF122" i="7"/>
  <c r="AF123" i="7" s="1" a="1"/>
  <c r="AF123" i="7" s="1"/>
  <c r="AF124" i="7" s="1"/>
  <c r="U122" i="7"/>
  <c r="U123" i="7" s="1" a="1"/>
  <c r="U123" i="7" s="1"/>
  <c r="U124" i="7" s="1"/>
  <c r="AD122" i="7"/>
  <c r="AD123" i="7" s="1" a="1"/>
  <c r="AD123" i="7" s="1"/>
  <c r="AD124" i="7" s="1"/>
  <c r="S122" i="7"/>
  <c r="S123" i="7" s="1" a="1"/>
  <c r="S123" i="7" s="1"/>
  <c r="S124" i="7" s="1"/>
  <c r="AB122" i="7"/>
  <c r="AB123" i="7" s="1" a="1"/>
  <c r="AB123" i="7" s="1"/>
  <c r="AB124" i="7" s="1"/>
  <c r="R122" i="7" a="1"/>
  <c r="R122" i="7" s="1"/>
  <c r="R123" i="7" s="1" a="1"/>
  <c r="R123" i="7" s="1"/>
  <c r="R124" i="7" s="1"/>
  <c r="AK122" i="7"/>
  <c r="AK123" i="7" s="1" a="1"/>
  <c r="AK123" i="7" s="1"/>
  <c r="AK124" i="7" s="1"/>
  <c r="Z122" i="7"/>
  <c r="Z123" i="7" s="1" a="1"/>
  <c r="Z123" i="7" s="1"/>
  <c r="Z124" i="7" s="1"/>
  <c r="AI122" i="7"/>
  <c r="AI123" i="7" s="1" a="1"/>
  <c r="AI123" i="7" s="1"/>
  <c r="AI124" i="7" s="1"/>
  <c r="AE122" i="7"/>
  <c r="AE123" i="7" s="1" a="1"/>
  <c r="AE123" i="7" s="1"/>
  <c r="AE124" i="7" s="1"/>
  <c r="AC122" i="7"/>
  <c r="AC123" i="7" s="1" a="1"/>
  <c r="AC123" i="7" s="1"/>
  <c r="AC124" i="7" s="1"/>
  <c r="Y122" i="7"/>
  <c r="Y123" i="7" s="1" a="1"/>
  <c r="Y123" i="7" s="1"/>
  <c r="Y124" i="7" s="1"/>
  <c r="T122" i="7"/>
  <c r="T123" i="7" s="1" a="1"/>
  <c r="T123" i="7" s="1"/>
  <c r="T124" i="7" s="1"/>
  <c r="AJ122" i="7"/>
  <c r="AJ123" i="7" s="1" a="1"/>
  <c r="AJ123" i="7" s="1"/>
  <c r="AJ124" i="7" s="1"/>
  <c r="AA122" i="7"/>
  <c r="AA123" i="7" s="1" a="1"/>
  <c r="AA123" i="7" s="1"/>
  <c r="AA124" i="7" s="1"/>
  <c r="W122" i="7"/>
  <c r="W123" i="7" s="1" a="1"/>
  <c r="W123" i="7" s="1"/>
  <c r="W124" i="7" s="1"/>
  <c r="AF92" i="7"/>
  <c r="AF93" i="7" s="1" a="1"/>
  <c r="AF93" i="7" s="1"/>
  <c r="AF94" i="7" s="1"/>
  <c r="V92" i="7"/>
  <c r="V93" i="7" s="1" a="1"/>
  <c r="V93" i="7" s="1"/>
  <c r="V94" i="7" s="1"/>
  <c r="AD92" i="7"/>
  <c r="AD93" i="7" s="1" a="1"/>
  <c r="AD93" i="7" s="1"/>
  <c r="AD94" i="7" s="1"/>
  <c r="S92" i="7"/>
  <c r="S93" i="7" s="1" a="1"/>
  <c r="S93" i="7" s="1"/>
  <c r="S94" i="7" s="1"/>
  <c r="AB92" i="7"/>
  <c r="AB93" i="7" s="1" a="1"/>
  <c r="AB93" i="7" s="1"/>
  <c r="AB94" i="7" s="1"/>
  <c r="R92" i="7" a="1"/>
  <c r="R92" i="7" s="1"/>
  <c r="R93" i="7" s="1" a="1"/>
  <c r="R93" i="7" s="1"/>
  <c r="R94" i="7" s="1"/>
  <c r="AK92" i="7"/>
  <c r="AK93" i="7" s="1" a="1"/>
  <c r="AK93" i="7" s="1"/>
  <c r="AK94" i="7" s="1"/>
  <c r="Z92" i="7"/>
  <c r="Z93" i="7" s="1" a="1"/>
  <c r="Z93" i="7" s="1"/>
  <c r="Z94" i="7" s="1"/>
  <c r="AI92" i="7"/>
  <c r="AI93" i="7" s="1" a="1"/>
  <c r="AI93" i="7" s="1"/>
  <c r="AI94" i="7" s="1"/>
  <c r="X92" i="7"/>
  <c r="X93" i="7" s="1" a="1"/>
  <c r="X93" i="7" s="1"/>
  <c r="X94" i="7" s="1"/>
  <c r="AC92" i="7"/>
  <c r="AC93" i="7" s="1" a="1"/>
  <c r="AC93" i="7" s="1"/>
  <c r="AC94" i="7" s="1"/>
  <c r="AA92" i="7"/>
  <c r="AA93" i="7" s="1" a="1"/>
  <c r="AA93" i="7" s="1"/>
  <c r="AA94" i="7" s="1"/>
  <c r="Y92" i="7"/>
  <c r="Y93" i="7" s="1" a="1"/>
  <c r="Y93" i="7" s="1"/>
  <c r="Y94" i="7" s="1"/>
  <c r="W92" i="7"/>
  <c r="W93" i="7" s="1" a="1"/>
  <c r="W93" i="7" s="1"/>
  <c r="W94" i="7" s="1"/>
  <c r="U92" i="7"/>
  <c r="U93" i="7" s="1" a="1"/>
  <c r="U93" i="7" s="1"/>
  <c r="U94" i="7" s="1"/>
  <c r="T92" i="7"/>
  <c r="T93" i="7" s="1" a="1"/>
  <c r="T93" i="7" s="1"/>
  <c r="T94" i="7" s="1"/>
  <c r="AJ92" i="7"/>
  <c r="AJ93" i="7" s="1" a="1"/>
  <c r="AJ93" i="7" s="1"/>
  <c r="AJ94" i="7" s="1"/>
  <c r="AH92" i="7"/>
  <c r="AH93" i="7" s="1" a="1"/>
  <c r="AH93" i="7" s="1"/>
  <c r="AH94" i="7" s="1"/>
  <c r="AG92" i="7"/>
  <c r="AG93" i="7" s="1" a="1"/>
  <c r="AG93" i="7" s="1"/>
  <c r="AG94" i="7" s="1"/>
  <c r="AE92" i="7"/>
  <c r="AE93" i="7" s="1" a="1"/>
  <c r="AE93" i="7" s="1"/>
  <c r="AE94" i="7" s="1"/>
  <c r="AC344" i="7"/>
  <c r="AC345" i="7" s="1" a="1"/>
  <c r="AC345" i="7" s="1"/>
  <c r="AC346" i="7" s="1"/>
  <c r="S344" i="7"/>
  <c r="S345" i="7" s="1" a="1"/>
  <c r="S345" i="7" s="1"/>
  <c r="S346" i="7" s="1"/>
  <c r="AK344" i="7"/>
  <c r="AK345" i="7" s="1" a="1"/>
  <c r="AK345" i="7" s="1"/>
  <c r="AK346" i="7" s="1"/>
  <c r="Z344" i="7"/>
  <c r="Z345" i="7" s="1" a="1"/>
  <c r="Z345" i="7" s="1"/>
  <c r="Z346" i="7" s="1"/>
  <c r="AJ344" i="7"/>
  <c r="AJ345" i="7" s="1" a="1"/>
  <c r="AJ345" i="7" s="1"/>
  <c r="AJ346" i="7" s="1"/>
  <c r="Y344" i="7"/>
  <c r="Y345" i="7" s="1" a="1"/>
  <c r="Y345" i="7" s="1"/>
  <c r="Y346" i="7" s="1"/>
  <c r="AI344" i="7"/>
  <c r="AI345" i="7" s="1" a="1"/>
  <c r="AI345" i="7" s="1"/>
  <c r="AI346" i="7" s="1"/>
  <c r="X344" i="7"/>
  <c r="X345" i="7" s="1" a="1"/>
  <c r="X345" i="7" s="1"/>
  <c r="X346" i="7" s="1"/>
  <c r="AH344" i="7"/>
  <c r="AH345" i="7" s="1" a="1"/>
  <c r="AH345" i="7" s="1"/>
  <c r="AH346" i="7" s="1"/>
  <c r="W344" i="7"/>
  <c r="W345" i="7" s="1" a="1"/>
  <c r="W345" i="7" s="1"/>
  <c r="W346" i="7" s="1"/>
  <c r="AG344" i="7"/>
  <c r="AG345" i="7" s="1" a="1"/>
  <c r="AG345" i="7" s="1"/>
  <c r="AG346" i="7" s="1"/>
  <c r="V344" i="7"/>
  <c r="V345" i="7" s="1" a="1"/>
  <c r="V345" i="7" s="1"/>
  <c r="V346" i="7" s="1"/>
  <c r="AE344" i="7"/>
  <c r="AE345" i="7" s="1" a="1"/>
  <c r="AE345" i="7" s="1"/>
  <c r="AE346" i="7" s="1"/>
  <c r="T344" i="7"/>
  <c r="T345" i="7" s="1" a="1"/>
  <c r="T345" i="7" s="1"/>
  <c r="T346" i="7" s="1"/>
  <c r="AF344" i="7"/>
  <c r="AF345" i="7" s="1" a="1"/>
  <c r="AF345" i="7" s="1"/>
  <c r="AF346" i="7" s="1"/>
  <c r="AD344" i="7"/>
  <c r="AD345" i="7" s="1" a="1"/>
  <c r="AD345" i="7" s="1"/>
  <c r="AD346" i="7" s="1"/>
  <c r="AB344" i="7"/>
  <c r="AB345" i="7" s="1" a="1"/>
  <c r="AB345" i="7" s="1"/>
  <c r="AB346" i="7" s="1"/>
  <c r="AA344" i="7"/>
  <c r="AA345" i="7" s="1" a="1"/>
  <c r="AA345" i="7" s="1"/>
  <c r="AA346" i="7" s="1"/>
  <c r="R344" i="7" a="1"/>
  <c r="R344" i="7" s="1"/>
  <c r="R345" i="7" s="1" a="1"/>
  <c r="R345" i="7" s="1"/>
  <c r="R346" i="7" s="1"/>
  <c r="U344" i="7"/>
  <c r="U345" i="7" s="1" a="1"/>
  <c r="U345" i="7" s="1"/>
  <c r="U346" i="7" s="1"/>
  <c r="C329" i="7"/>
  <c r="AH329" i="7"/>
  <c r="AH330" i="7" s="1" a="1"/>
  <c r="AH330" i="7" s="1"/>
  <c r="AH331" i="7" s="1"/>
  <c r="X329" i="7"/>
  <c r="X330" i="7" s="1" a="1"/>
  <c r="X330" i="7" s="1"/>
  <c r="X331" i="7" s="1"/>
  <c r="AE329" i="7"/>
  <c r="AE330" i="7" s="1" a="1"/>
  <c r="AE330" i="7" s="1"/>
  <c r="AE331" i="7" s="1"/>
  <c r="T329" i="7"/>
  <c r="T330" i="7" s="1" a="1"/>
  <c r="T330" i="7" s="1"/>
  <c r="T331" i="7" s="1"/>
  <c r="AD329" i="7"/>
  <c r="AD330" i="7" s="1" a="1"/>
  <c r="AD330" i="7" s="1"/>
  <c r="AD331" i="7" s="1"/>
  <c r="S329" i="7"/>
  <c r="S330" i="7" s="1" a="1"/>
  <c r="S330" i="7" s="1"/>
  <c r="S331" i="7" s="1"/>
  <c r="AB329" i="7"/>
  <c r="AB330" i="7" s="1" a="1"/>
  <c r="AB330" i="7" s="1"/>
  <c r="AB331" i="7" s="1"/>
  <c r="R329" i="7" a="1"/>
  <c r="R329" i="7" s="1"/>
  <c r="R330" i="7" s="1" a="1"/>
  <c r="R330" i="7" s="1"/>
  <c r="R331" i="7" s="1"/>
  <c r="Z329" i="7"/>
  <c r="Z330" i="7" s="1" a="1"/>
  <c r="Z330" i="7" s="1"/>
  <c r="Z331" i="7" s="1"/>
  <c r="Y329" i="7"/>
  <c r="Y330" i="7" s="1" a="1"/>
  <c r="Y330" i="7" s="1"/>
  <c r="Y331" i="7" s="1"/>
  <c r="W329" i="7"/>
  <c r="W330" i="7" s="1" a="1"/>
  <c r="W330" i="7" s="1"/>
  <c r="W331" i="7" s="1"/>
  <c r="AK329" i="7"/>
  <c r="AK330" i="7" s="1" a="1"/>
  <c r="AK330" i="7" s="1"/>
  <c r="AK331" i="7" s="1"/>
  <c r="V329" i="7"/>
  <c r="V330" i="7" s="1" a="1"/>
  <c r="V330" i="7" s="1"/>
  <c r="V331" i="7" s="1"/>
  <c r="AJ329" i="7"/>
  <c r="AJ330" i="7" s="1" a="1"/>
  <c r="AJ330" i="7" s="1"/>
  <c r="AJ331" i="7" s="1"/>
  <c r="U329" i="7"/>
  <c r="U330" i="7" s="1" a="1"/>
  <c r="U330" i="7" s="1"/>
  <c r="U331" i="7" s="1"/>
  <c r="AI329" i="7"/>
  <c r="AI330" i="7" s="1" a="1"/>
  <c r="AI330" i="7" s="1"/>
  <c r="AI331" i="7" s="1"/>
  <c r="AG329" i="7"/>
  <c r="AG330" i="7" s="1" a="1"/>
  <c r="AG330" i="7" s="1"/>
  <c r="AG331" i="7" s="1"/>
  <c r="AC329" i="7"/>
  <c r="AC330" i="7" s="1" a="1"/>
  <c r="AC330" i="7" s="1"/>
  <c r="AC331" i="7" s="1"/>
  <c r="AA329" i="7"/>
  <c r="AA330" i="7" s="1" a="1"/>
  <c r="AA330" i="7" s="1"/>
  <c r="AA331" i="7" s="1"/>
  <c r="AF329" i="7"/>
  <c r="AF330" i="7" s="1" a="1"/>
  <c r="AF330" i="7" s="1"/>
  <c r="AF331" i="7" s="1"/>
  <c r="C314" i="7"/>
  <c r="AI314" i="7"/>
  <c r="AI315" i="7" s="1" a="1"/>
  <c r="AI315" i="7" s="1"/>
  <c r="AI316" i="7" s="1"/>
  <c r="Y314" i="7"/>
  <c r="Y315" i="7" s="1" a="1"/>
  <c r="Y315" i="7" s="1"/>
  <c r="Y316" i="7" s="1"/>
  <c r="AH314" i="7"/>
  <c r="AH315" i="7" s="1" a="1"/>
  <c r="AH315" i="7" s="1"/>
  <c r="AH316" i="7" s="1"/>
  <c r="W314" i="7"/>
  <c r="W315" i="7" s="1" a="1"/>
  <c r="W315" i="7" s="1"/>
  <c r="W316" i="7" s="1"/>
  <c r="AG314" i="7"/>
  <c r="AG315" i="7" s="1" a="1"/>
  <c r="AG315" i="7" s="1"/>
  <c r="AG316" i="7" s="1"/>
  <c r="V314" i="7"/>
  <c r="V315" i="7" s="1" a="1"/>
  <c r="V315" i="7" s="1"/>
  <c r="V316" i="7" s="1"/>
  <c r="AF314" i="7"/>
  <c r="AF315" i="7" s="1" a="1"/>
  <c r="AF315" i="7" s="1"/>
  <c r="AF316" i="7" s="1"/>
  <c r="U314" i="7"/>
  <c r="U315" i="7" s="1" a="1"/>
  <c r="U315" i="7" s="1"/>
  <c r="U316" i="7" s="1"/>
  <c r="AE314" i="7"/>
  <c r="AE315" i="7" s="1" a="1"/>
  <c r="AE315" i="7" s="1"/>
  <c r="AE316" i="7" s="1"/>
  <c r="T314" i="7"/>
  <c r="T315" i="7" s="1" a="1"/>
  <c r="T315" i="7" s="1"/>
  <c r="T316" i="7" s="1"/>
  <c r="AC314" i="7"/>
  <c r="AC315" i="7" s="1" a="1"/>
  <c r="AC315" i="7" s="1"/>
  <c r="AC316" i="7" s="1"/>
  <c r="AJ314" i="7"/>
  <c r="AJ315" i="7" s="1" a="1"/>
  <c r="AJ315" i="7" s="1"/>
  <c r="AJ316" i="7" s="1"/>
  <c r="AB314" i="7"/>
  <c r="AB315" i="7" s="1" a="1"/>
  <c r="AB315" i="7" s="1"/>
  <c r="AB316" i="7" s="1"/>
  <c r="R314" i="7" a="1"/>
  <c r="R314" i="7" s="1"/>
  <c r="R315" i="7" s="1" a="1"/>
  <c r="R315" i="7" s="1"/>
  <c r="R316" i="7" s="1"/>
  <c r="AD314" i="7"/>
  <c r="AD315" i="7" s="1" a="1"/>
  <c r="AD315" i="7" s="1"/>
  <c r="AD316" i="7" s="1"/>
  <c r="AK314" i="7"/>
  <c r="AK315" i="7" s="1" a="1"/>
  <c r="AK315" i="7" s="1"/>
  <c r="AK316" i="7" s="1"/>
  <c r="AA314" i="7"/>
  <c r="AA315" i="7" s="1" a="1"/>
  <c r="AA315" i="7" s="1"/>
  <c r="AA316" i="7" s="1"/>
  <c r="Z314" i="7"/>
  <c r="Z315" i="7" s="1" a="1"/>
  <c r="Z315" i="7" s="1"/>
  <c r="Z316" i="7" s="1"/>
  <c r="X314" i="7"/>
  <c r="X315" i="7" s="1" a="1"/>
  <c r="X315" i="7" s="1"/>
  <c r="X316" i="7" s="1"/>
  <c r="S314" i="7"/>
  <c r="S315" i="7" s="1" a="1"/>
  <c r="S315" i="7" s="1"/>
  <c r="S316" i="7" s="1"/>
  <c r="C284" i="7"/>
  <c r="AI284" i="7"/>
  <c r="AI285" i="7" s="1" a="1"/>
  <c r="AI285" i="7" s="1"/>
  <c r="AI286" i="7" s="1"/>
  <c r="Y284" i="7"/>
  <c r="Y285" i="7" s="1" a="1"/>
  <c r="Y285" i="7" s="1"/>
  <c r="Y286" i="7" s="1"/>
  <c r="AJ284" i="7"/>
  <c r="AJ285" i="7" s="1" a="1"/>
  <c r="AJ285" i="7" s="1"/>
  <c r="AJ286" i="7" s="1"/>
  <c r="X284" i="7"/>
  <c r="X285" i="7" s="1" a="1"/>
  <c r="X285" i="7" s="1"/>
  <c r="X286" i="7" s="1"/>
  <c r="AG284" i="7"/>
  <c r="AG285" i="7" s="1" a="1"/>
  <c r="AG285" i="7" s="1"/>
  <c r="AG286" i="7" s="1"/>
  <c r="V284" i="7"/>
  <c r="V285" i="7" s="1" a="1"/>
  <c r="V285" i="7" s="1"/>
  <c r="V286" i="7" s="1"/>
  <c r="AD284" i="7"/>
  <c r="AD285" i="7" s="1" a="1"/>
  <c r="AD285" i="7" s="1"/>
  <c r="AD286" i="7" s="1"/>
  <c r="R284" i="7" a="1"/>
  <c r="R284" i="7" s="1"/>
  <c r="R285" i="7" s="1" a="1"/>
  <c r="R285" i="7" s="1"/>
  <c r="R286" i="7" s="1"/>
  <c r="AC284" i="7"/>
  <c r="AC285" i="7" s="1" a="1"/>
  <c r="AC285" i="7" s="1"/>
  <c r="AC286" i="7" s="1"/>
  <c r="AA284" i="7"/>
  <c r="AA285" i="7" s="1" a="1"/>
  <c r="AA285" i="7" s="1"/>
  <c r="AA286" i="7" s="1"/>
  <c r="AB284" i="7"/>
  <c r="AB285" i="7" s="1" a="1"/>
  <c r="AB285" i="7" s="1"/>
  <c r="AB286" i="7" s="1"/>
  <c r="Z284" i="7"/>
  <c r="Z285" i="7" s="1" a="1"/>
  <c r="Z285" i="7" s="1"/>
  <c r="Z286" i="7" s="1"/>
  <c r="W284" i="7"/>
  <c r="W285" i="7" s="1" a="1"/>
  <c r="W285" i="7" s="1"/>
  <c r="W286" i="7" s="1"/>
  <c r="U284" i="7"/>
  <c r="U285" i="7" s="1" a="1"/>
  <c r="U285" i="7" s="1"/>
  <c r="U286" i="7" s="1"/>
  <c r="T284" i="7"/>
  <c r="T285" i="7" s="1" a="1"/>
  <c r="T285" i="7" s="1"/>
  <c r="T286" i="7" s="1"/>
  <c r="S284" i="7"/>
  <c r="S285" i="7" s="1" a="1"/>
  <c r="S285" i="7" s="1"/>
  <c r="S286" i="7" s="1"/>
  <c r="AE284" i="7"/>
  <c r="AE285" i="7" s="1" a="1"/>
  <c r="AE285" i="7" s="1"/>
  <c r="AE286" i="7" s="1"/>
  <c r="AH284" i="7"/>
  <c r="AH285" i="7" s="1" a="1"/>
  <c r="AH285" i="7" s="1"/>
  <c r="AH286" i="7" s="1"/>
  <c r="AK284" i="7"/>
  <c r="AK285" i="7" s="1" a="1"/>
  <c r="AK285" i="7" s="1"/>
  <c r="AK286" i="7" s="1"/>
  <c r="AF284" i="7"/>
  <c r="AF285" i="7" s="1" a="1"/>
  <c r="AF285" i="7" s="1"/>
  <c r="AF286" i="7" s="1"/>
  <c r="AI254" i="7"/>
  <c r="AI255" i="7" s="1" a="1"/>
  <c r="AI255" i="7" s="1"/>
  <c r="AI256" i="7" s="1"/>
  <c r="Y254" i="7"/>
  <c r="Y255" i="7" s="1" a="1"/>
  <c r="Y255" i="7" s="1"/>
  <c r="Y256" i="7" s="1"/>
  <c r="AH254" i="7"/>
  <c r="AH255" i="7" s="1" a="1"/>
  <c r="AH255" i="7" s="1"/>
  <c r="AH256" i="7" s="1"/>
  <c r="W254" i="7"/>
  <c r="W255" i="7" s="1" a="1"/>
  <c r="W255" i="7" s="1"/>
  <c r="W256" i="7" s="1"/>
  <c r="AF254" i="7"/>
  <c r="AF255" i="7" s="1" a="1"/>
  <c r="AF255" i="7" s="1"/>
  <c r="AF256" i="7" s="1"/>
  <c r="T254" i="7"/>
  <c r="T255" i="7" s="1" a="1"/>
  <c r="T255" i="7" s="1"/>
  <c r="T256" i="7" s="1"/>
  <c r="AA254" i="7"/>
  <c r="AA255" i="7" s="1" a="1"/>
  <c r="AA255" i="7" s="1"/>
  <c r="AA256" i="7" s="1"/>
  <c r="Z254" i="7"/>
  <c r="Z255" i="7" s="1" a="1"/>
  <c r="Z255" i="7" s="1"/>
  <c r="Z256" i="7" s="1"/>
  <c r="X254" i="7"/>
  <c r="X255" i="7" s="1" a="1"/>
  <c r="X255" i="7" s="1"/>
  <c r="X256" i="7" s="1"/>
  <c r="AJ254" i="7"/>
  <c r="AJ255" i="7" s="1" a="1"/>
  <c r="AJ255" i="7" s="1"/>
  <c r="AJ256" i="7" s="1"/>
  <c r="R254" i="7" a="1"/>
  <c r="R254" i="7" s="1"/>
  <c r="R255" i="7" s="1" a="1"/>
  <c r="R255" i="7" s="1"/>
  <c r="R256" i="7" s="1"/>
  <c r="AG254" i="7"/>
  <c r="AG255" i="7" s="1" a="1"/>
  <c r="AG255" i="7" s="1"/>
  <c r="AG256" i="7" s="1"/>
  <c r="AE254" i="7"/>
  <c r="AE255" i="7" s="1" a="1"/>
  <c r="AE255" i="7" s="1"/>
  <c r="AE256" i="7" s="1"/>
  <c r="AD254" i="7"/>
  <c r="AD255" i="7" s="1" a="1"/>
  <c r="AD255" i="7" s="1"/>
  <c r="AD256" i="7" s="1"/>
  <c r="AC254" i="7"/>
  <c r="AC255" i="7" s="1" a="1"/>
  <c r="AC255" i="7" s="1"/>
  <c r="AC256" i="7" s="1"/>
  <c r="AB254" i="7"/>
  <c r="AB255" i="7" s="1" a="1"/>
  <c r="AB255" i="7" s="1"/>
  <c r="AB256" i="7" s="1"/>
  <c r="V254" i="7"/>
  <c r="V255" i="7" s="1" a="1"/>
  <c r="V255" i="7" s="1"/>
  <c r="V256" i="7" s="1"/>
  <c r="S254" i="7"/>
  <c r="S255" i="7" s="1" a="1"/>
  <c r="S255" i="7" s="1"/>
  <c r="S256" i="7" s="1"/>
  <c r="AK254" i="7"/>
  <c r="AK255" i="7" s="1" a="1"/>
  <c r="AK255" i="7" s="1"/>
  <c r="AK256" i="7" s="1"/>
  <c r="U254" i="7"/>
  <c r="U255" i="7" s="1" a="1"/>
  <c r="U255" i="7" s="1"/>
  <c r="U256" i="7" s="1"/>
  <c r="C224" i="7"/>
  <c r="AJ224" i="7"/>
  <c r="AJ225" i="7" s="1" a="1"/>
  <c r="AJ225" i="7" s="1"/>
  <c r="AJ226" i="7" s="1"/>
  <c r="Z224" i="7"/>
  <c r="Z225" i="7" s="1" a="1"/>
  <c r="Z225" i="7" s="1"/>
  <c r="Z226" i="7" s="1"/>
  <c r="AI224" i="7"/>
  <c r="AI225" i="7" s="1" a="1"/>
  <c r="AI225" i="7" s="1"/>
  <c r="AI226" i="7" s="1"/>
  <c r="Y224" i="7"/>
  <c r="Y225" i="7" s="1" a="1"/>
  <c r="Y225" i="7" s="1"/>
  <c r="Y226" i="7" s="1"/>
  <c r="AK224" i="7"/>
  <c r="AK225" i="7" s="1" a="1"/>
  <c r="AK225" i="7" s="1"/>
  <c r="AK226" i="7" s="1"/>
  <c r="W224" i="7"/>
  <c r="W225" i="7" s="1" a="1"/>
  <c r="W225" i="7" s="1"/>
  <c r="W226" i="7" s="1"/>
  <c r="AH224" i="7"/>
  <c r="AH225" i="7" s="1" a="1"/>
  <c r="AH225" i="7" s="1"/>
  <c r="AH226" i="7" s="1"/>
  <c r="V224" i="7"/>
  <c r="V225" i="7" s="1" a="1"/>
  <c r="V225" i="7" s="1"/>
  <c r="V226" i="7" s="1"/>
  <c r="AF224" i="7"/>
  <c r="AF225" i="7" s="1" a="1"/>
  <c r="AF225" i="7" s="1"/>
  <c r="AF226" i="7" s="1"/>
  <c r="T224" i="7"/>
  <c r="T225" i="7" s="1" a="1"/>
  <c r="T225" i="7" s="1"/>
  <c r="T226" i="7" s="1"/>
  <c r="S224" i="7"/>
  <c r="S225" i="7" s="1" a="1"/>
  <c r="S225" i="7" s="1"/>
  <c r="S226" i="7" s="1"/>
  <c r="AG224" i="7"/>
  <c r="AG225" i="7" s="1" a="1"/>
  <c r="AG225" i="7" s="1"/>
  <c r="AG226" i="7" s="1"/>
  <c r="R224" i="7" a="1"/>
  <c r="R224" i="7" s="1"/>
  <c r="R225" i="7" s="1" a="1"/>
  <c r="R225" i="7" s="1"/>
  <c r="R226" i="7" s="1"/>
  <c r="AE224" i="7"/>
  <c r="AE225" i="7" s="1" a="1"/>
  <c r="AE225" i="7" s="1"/>
  <c r="AE226" i="7" s="1"/>
  <c r="AD224" i="7"/>
  <c r="AD225" i="7" s="1" a="1"/>
  <c r="AD225" i="7" s="1"/>
  <c r="AD226" i="7" s="1"/>
  <c r="AC224" i="7"/>
  <c r="AC225" i="7" s="1" a="1"/>
  <c r="AC225" i="7" s="1"/>
  <c r="AC226" i="7" s="1"/>
  <c r="AB224" i="7"/>
  <c r="AB225" i="7" s="1" a="1"/>
  <c r="AB225" i="7" s="1"/>
  <c r="AB226" i="7" s="1"/>
  <c r="AA224" i="7"/>
  <c r="AA225" i="7" s="1" a="1"/>
  <c r="AA225" i="7" s="1"/>
  <c r="AA226" i="7" s="1"/>
  <c r="X224" i="7"/>
  <c r="X225" i="7" s="1" a="1"/>
  <c r="X225" i="7" s="1"/>
  <c r="X226" i="7" s="1"/>
  <c r="U224" i="7"/>
  <c r="U225" i="7" s="1" a="1"/>
  <c r="U225" i="7" s="1"/>
  <c r="U226" i="7" s="1"/>
  <c r="AE194" i="7"/>
  <c r="AE195" i="7" s="1" a="1"/>
  <c r="AE195" i="7" s="1"/>
  <c r="AE196" i="7" s="1"/>
  <c r="U194" i="7"/>
  <c r="U195" i="7" s="1" a="1"/>
  <c r="U195" i="7" s="1"/>
  <c r="U196" i="7" s="1"/>
  <c r="AD194" i="7"/>
  <c r="AD195" i="7" s="1" a="1"/>
  <c r="AD195" i="7" s="1"/>
  <c r="AD196" i="7" s="1"/>
  <c r="T194" i="7"/>
  <c r="T195" i="7" s="1" a="1"/>
  <c r="T195" i="7" s="1"/>
  <c r="T196" i="7" s="1"/>
  <c r="AC194" i="7"/>
  <c r="AC195" i="7" s="1" a="1"/>
  <c r="AC195" i="7" s="1"/>
  <c r="AC196" i="7" s="1"/>
  <c r="S194" i="7"/>
  <c r="S195" i="7" s="1" a="1"/>
  <c r="S195" i="7" s="1"/>
  <c r="S196" i="7" s="1"/>
  <c r="AB194" i="7"/>
  <c r="AB195" i="7" s="1" a="1"/>
  <c r="AB195" i="7" s="1"/>
  <c r="AB196" i="7" s="1"/>
  <c r="AF194" i="7"/>
  <c r="AF195" i="7" s="1" a="1"/>
  <c r="AF195" i="7" s="1"/>
  <c r="AF196" i="7" s="1"/>
  <c r="AA194" i="7"/>
  <c r="AA195" i="7" s="1" a="1"/>
  <c r="AA195" i="7" s="1"/>
  <c r="AA196" i="7" s="1"/>
  <c r="Z194" i="7"/>
  <c r="Z195" i="7" s="1" a="1"/>
  <c r="Z195" i="7" s="1"/>
  <c r="Z196" i="7" s="1"/>
  <c r="Y194" i="7"/>
  <c r="Y195" i="7" s="1" a="1"/>
  <c r="Y195" i="7" s="1"/>
  <c r="Y196" i="7" s="1"/>
  <c r="X194" i="7"/>
  <c r="X195" i="7" s="1" a="1"/>
  <c r="X195" i="7" s="1"/>
  <c r="X196" i="7" s="1"/>
  <c r="AK194" i="7"/>
  <c r="AK195" i="7" s="1" a="1"/>
  <c r="AK195" i="7" s="1"/>
  <c r="AK196" i="7" s="1"/>
  <c r="W194" i="7"/>
  <c r="W195" i="7" s="1" a="1"/>
  <c r="W195" i="7" s="1"/>
  <c r="W196" i="7" s="1"/>
  <c r="AJ194" i="7"/>
  <c r="AJ195" i="7" s="1" a="1"/>
  <c r="AJ195" i="7" s="1"/>
  <c r="AJ196" i="7" s="1"/>
  <c r="V194" i="7"/>
  <c r="V195" i="7" s="1" a="1"/>
  <c r="V195" i="7" s="1"/>
  <c r="V196" i="7" s="1"/>
  <c r="AI194" i="7"/>
  <c r="AI195" i="7" s="1" a="1"/>
  <c r="AI195" i="7" s="1"/>
  <c r="AI196" i="7" s="1"/>
  <c r="R194" i="7" a="1"/>
  <c r="R194" i="7" s="1"/>
  <c r="R195" i="7" s="1" a="1"/>
  <c r="R195" i="7" s="1"/>
  <c r="R196" i="7" s="1"/>
  <c r="AH194" i="7"/>
  <c r="AH195" i="7" s="1" a="1"/>
  <c r="AH195" i="7" s="1"/>
  <c r="AH196" i="7" s="1"/>
  <c r="AG194" i="7"/>
  <c r="AG195" i="7" s="1" a="1"/>
  <c r="AG195" i="7" s="1"/>
  <c r="AG196" i="7" s="1"/>
  <c r="C164" i="7"/>
  <c r="AE164" i="7"/>
  <c r="AE165" i="7" s="1" a="1"/>
  <c r="AE165" i="7" s="1"/>
  <c r="AE166" i="7" s="1"/>
  <c r="U164" i="7"/>
  <c r="U165" i="7" s="1" a="1"/>
  <c r="U165" i="7" s="1"/>
  <c r="U166" i="7" s="1"/>
  <c r="AG164" i="7"/>
  <c r="AG165" i="7" s="1" a="1"/>
  <c r="AG165" i="7" s="1"/>
  <c r="AG166" i="7" s="1"/>
  <c r="V164" i="7"/>
  <c r="V165" i="7" s="1" a="1"/>
  <c r="V165" i="7" s="1"/>
  <c r="V166" i="7" s="1"/>
  <c r="AF164" i="7"/>
  <c r="AF165" i="7" s="1" a="1"/>
  <c r="AF165" i="7" s="1"/>
  <c r="AF166" i="7" s="1"/>
  <c r="T164" i="7"/>
  <c r="T165" i="7" s="1" a="1"/>
  <c r="T165" i="7" s="1"/>
  <c r="T166" i="7" s="1"/>
  <c r="AD164" i="7"/>
  <c r="AD165" i="7" s="1" a="1"/>
  <c r="AD165" i="7" s="1"/>
  <c r="AD166" i="7" s="1"/>
  <c r="S164" i="7"/>
  <c r="S165" i="7" s="1" a="1"/>
  <c r="S165" i="7" s="1"/>
  <c r="S166" i="7" s="1"/>
  <c r="AC164" i="7"/>
  <c r="AC165" i="7" s="1" a="1"/>
  <c r="AC165" i="7" s="1"/>
  <c r="AC166" i="7" s="1"/>
  <c r="AA164" i="7"/>
  <c r="AA165" i="7" s="1" a="1"/>
  <c r="AA165" i="7" s="1"/>
  <c r="AA166" i="7" s="1"/>
  <c r="AJ164" i="7"/>
  <c r="AJ165" i="7" s="1" a="1"/>
  <c r="AJ165" i="7" s="1"/>
  <c r="AJ166" i="7" s="1"/>
  <c r="Y164" i="7"/>
  <c r="Y165" i="7" s="1" a="1"/>
  <c r="Y165" i="7" s="1"/>
  <c r="Y166" i="7" s="1"/>
  <c r="AK164" i="7"/>
  <c r="AK165" i="7" s="1" a="1"/>
  <c r="AK165" i="7" s="1"/>
  <c r="AK166" i="7" s="1"/>
  <c r="AI164" i="7"/>
  <c r="AI165" i="7" s="1" a="1"/>
  <c r="AI165" i="7" s="1"/>
  <c r="AI166" i="7" s="1"/>
  <c r="AH164" i="7"/>
  <c r="AH165" i="7" s="1" a="1"/>
  <c r="AH165" i="7" s="1"/>
  <c r="AH166" i="7" s="1"/>
  <c r="AB164" i="7"/>
  <c r="AB165" i="7" s="1" a="1"/>
  <c r="AB165" i="7" s="1"/>
  <c r="AB166" i="7" s="1"/>
  <c r="Z164" i="7"/>
  <c r="Z165" i="7" s="1" a="1"/>
  <c r="Z165" i="7" s="1"/>
  <c r="Z166" i="7" s="1"/>
  <c r="X164" i="7"/>
  <c r="X165" i="7" s="1" a="1"/>
  <c r="X165" i="7" s="1"/>
  <c r="X166" i="7" s="1"/>
  <c r="W164" i="7"/>
  <c r="W165" i="7" s="1" a="1"/>
  <c r="W165" i="7" s="1"/>
  <c r="W166" i="7" s="1"/>
  <c r="R164" i="7" a="1"/>
  <c r="R164" i="7" s="1"/>
  <c r="R165" i="7" s="1" a="1"/>
  <c r="R165" i="7" s="1"/>
  <c r="R166" i="7" s="1"/>
  <c r="AE134" i="7"/>
  <c r="AE135" i="7" s="1" a="1"/>
  <c r="AE135" i="7" s="1"/>
  <c r="AE136" i="7" s="1"/>
  <c r="U134" i="7"/>
  <c r="U135" i="7" s="1" a="1"/>
  <c r="U135" i="7" s="1"/>
  <c r="U136" i="7" s="1"/>
  <c r="AF134" i="7"/>
  <c r="AF135" i="7" s="1" a="1"/>
  <c r="AF135" i="7" s="1"/>
  <c r="AF136" i="7" s="1"/>
  <c r="T134" i="7"/>
  <c r="T135" i="7" s="1" a="1"/>
  <c r="T135" i="7" s="1"/>
  <c r="T136" i="7" s="1"/>
  <c r="AD134" i="7"/>
  <c r="AD135" i="7" s="1" a="1"/>
  <c r="AD135" i="7" s="1"/>
  <c r="AD136" i="7" s="1"/>
  <c r="S134" i="7"/>
  <c r="S135" i="7" s="1" a="1"/>
  <c r="S135" i="7" s="1"/>
  <c r="S136" i="7" s="1"/>
  <c r="AC134" i="7"/>
  <c r="AC135" i="7" s="1" a="1"/>
  <c r="AC135" i="7" s="1"/>
  <c r="AC136" i="7" s="1"/>
  <c r="AB134" i="7"/>
  <c r="AB135" i="7" s="1" a="1"/>
  <c r="AB135" i="7" s="1"/>
  <c r="AB136" i="7" s="1"/>
  <c r="AA134" i="7"/>
  <c r="AA135" i="7" s="1" a="1"/>
  <c r="AA135" i="7" s="1"/>
  <c r="AA136" i="7" s="1"/>
  <c r="Z134" i="7"/>
  <c r="Z135" i="7" s="1" a="1"/>
  <c r="Z135" i="7" s="1"/>
  <c r="Z136" i="7" s="1"/>
  <c r="Y134" i="7"/>
  <c r="Y135" i="7" s="1" a="1"/>
  <c r="Y135" i="7" s="1"/>
  <c r="Y136" i="7" s="1"/>
  <c r="AK134" i="7"/>
  <c r="AK135" i="7" s="1" a="1"/>
  <c r="AK135" i="7" s="1"/>
  <c r="AK136" i="7" s="1"/>
  <c r="X134" i="7"/>
  <c r="X135" i="7" s="1" a="1"/>
  <c r="X135" i="7" s="1"/>
  <c r="X136" i="7" s="1"/>
  <c r="AJ134" i="7"/>
  <c r="AJ135" i="7" s="1" a="1"/>
  <c r="AJ135" i="7" s="1"/>
  <c r="AJ136" i="7" s="1"/>
  <c r="W134" i="7"/>
  <c r="W135" i="7" s="1" a="1"/>
  <c r="W135" i="7" s="1"/>
  <c r="W136" i="7" s="1"/>
  <c r="AI134" i="7"/>
  <c r="AI135" i="7" s="1" a="1"/>
  <c r="AI135" i="7" s="1"/>
  <c r="AI136" i="7" s="1"/>
  <c r="V134" i="7"/>
  <c r="V135" i="7" s="1" a="1"/>
  <c r="V135" i="7" s="1"/>
  <c r="V136" i="7" s="1"/>
  <c r="AH134" i="7"/>
  <c r="AH135" i="7" s="1" a="1"/>
  <c r="AH135" i="7" s="1"/>
  <c r="AH136" i="7" s="1"/>
  <c r="AG134" i="7"/>
  <c r="AG135" i="7" s="1" a="1"/>
  <c r="AG135" i="7" s="1"/>
  <c r="AG136" i="7" s="1"/>
  <c r="R134" i="7" a="1"/>
  <c r="R134" i="7" s="1"/>
  <c r="R135" i="7" s="1" a="1"/>
  <c r="R135" i="7" s="1"/>
  <c r="R136" i="7" s="1"/>
  <c r="C89" i="7"/>
  <c r="AG89" i="7"/>
  <c r="AG90" i="7" s="1" a="1"/>
  <c r="AG90" i="7" s="1"/>
  <c r="AG91" i="7" s="1"/>
  <c r="W89" i="7"/>
  <c r="W90" i="7" s="1" a="1"/>
  <c r="W90" i="7" s="1"/>
  <c r="W91" i="7" s="1"/>
  <c r="AH89" i="7"/>
  <c r="AH90" i="7" s="1" a="1"/>
  <c r="AH90" i="7" s="1"/>
  <c r="AH91" i="7" s="1"/>
  <c r="V89" i="7"/>
  <c r="V90" i="7" s="1" a="1"/>
  <c r="V90" i="7" s="1"/>
  <c r="V91" i="7" s="1"/>
  <c r="AE89" i="7"/>
  <c r="AE90" i="7" s="1" a="1"/>
  <c r="AE90" i="7" s="1"/>
  <c r="AE91" i="7" s="1"/>
  <c r="T89" i="7"/>
  <c r="T90" i="7" s="1" a="1"/>
  <c r="T90" i="7" s="1"/>
  <c r="T91" i="7" s="1"/>
  <c r="AC89" i="7"/>
  <c r="AC90" i="7" s="1" a="1"/>
  <c r="AC90" i="7" s="1"/>
  <c r="AC91" i="7" s="1"/>
  <c r="AA89" i="7"/>
  <c r="AA90" i="7" s="1" a="1"/>
  <c r="AA90" i="7" s="1"/>
  <c r="AA91" i="7" s="1"/>
  <c r="AJ89" i="7"/>
  <c r="AJ90" i="7" s="1" a="1"/>
  <c r="AJ90" i="7" s="1"/>
  <c r="AJ91" i="7" s="1"/>
  <c r="R89" i="7" a="1"/>
  <c r="R89" i="7" s="1"/>
  <c r="R90" i="7" s="1" a="1"/>
  <c r="R90" i="7" s="1"/>
  <c r="R91" i="7" s="1"/>
  <c r="AI89" i="7"/>
  <c r="AI90" i="7" s="1" a="1"/>
  <c r="AI90" i="7" s="1"/>
  <c r="AI91" i="7" s="1"/>
  <c r="AF89" i="7"/>
  <c r="AF90" i="7" s="1" a="1"/>
  <c r="AF90" i="7" s="1"/>
  <c r="AF91" i="7" s="1"/>
  <c r="AD89" i="7"/>
  <c r="AD90" i="7" s="1" a="1"/>
  <c r="AD90" i="7" s="1"/>
  <c r="AD91" i="7" s="1"/>
  <c r="AB89" i="7"/>
  <c r="AB90" i="7" s="1" a="1"/>
  <c r="AB90" i="7" s="1"/>
  <c r="AB91" i="7" s="1"/>
  <c r="Z89" i="7"/>
  <c r="Z90" i="7" s="1" a="1"/>
  <c r="Z90" i="7" s="1"/>
  <c r="Z91" i="7" s="1"/>
  <c r="Y89" i="7"/>
  <c r="Y90" i="7" s="1" a="1"/>
  <c r="Y90" i="7" s="1"/>
  <c r="Y91" i="7" s="1"/>
  <c r="X89" i="7"/>
  <c r="X90" i="7" s="1" a="1"/>
  <c r="X90" i="7" s="1"/>
  <c r="X91" i="7" s="1"/>
  <c r="U89" i="7"/>
  <c r="U90" i="7" s="1" a="1"/>
  <c r="U90" i="7" s="1"/>
  <c r="U91" i="7" s="1"/>
  <c r="S89" i="7"/>
  <c r="S90" i="7" s="1" a="1"/>
  <c r="S90" i="7" s="1"/>
  <c r="S91" i="7" s="1"/>
  <c r="AK89" i="7"/>
  <c r="AK90" i="7" s="1" a="1"/>
  <c r="AK90" i="7" s="1"/>
  <c r="AK91" i="7" s="1"/>
  <c r="C74" i="7"/>
  <c r="AI74" i="7"/>
  <c r="AI75" i="7" s="1" a="1"/>
  <c r="AI75" i="7" s="1"/>
  <c r="AI76" i="7" s="1"/>
  <c r="Y74" i="7"/>
  <c r="Y75" i="7" s="1" a="1"/>
  <c r="Y75" i="7" s="1"/>
  <c r="Y76" i="7" s="1"/>
  <c r="AG74" i="7"/>
  <c r="AG75" i="7" s="1" a="1"/>
  <c r="AG75" i="7" s="1"/>
  <c r="AG76" i="7" s="1"/>
  <c r="W74" i="7"/>
  <c r="W75" i="7" s="1" a="1"/>
  <c r="W75" i="7" s="1"/>
  <c r="W76" i="7" s="1"/>
  <c r="AE74" i="7"/>
  <c r="AE75" i="7" s="1" a="1"/>
  <c r="AE75" i="7" s="1"/>
  <c r="AE76" i="7" s="1"/>
  <c r="U74" i="7"/>
  <c r="U75" i="7" s="1" a="1"/>
  <c r="U75" i="7" s="1"/>
  <c r="U76" i="7" s="1"/>
  <c r="AF74" i="7"/>
  <c r="AF75" i="7" s="1" a="1"/>
  <c r="AF75" i="7" s="1"/>
  <c r="AF76" i="7" s="1"/>
  <c r="AD74" i="7"/>
  <c r="AD75" i="7" s="1" a="1"/>
  <c r="AD75" i="7" s="1"/>
  <c r="AD76" i="7" s="1"/>
  <c r="R74" i="7" a="1"/>
  <c r="R74" i="7" s="1"/>
  <c r="R75" i="7" s="1" a="1"/>
  <c r="R75" i="7" s="1"/>
  <c r="R76" i="7" s="1"/>
  <c r="AC74" i="7"/>
  <c r="AC75" i="7" s="1" a="1"/>
  <c r="AC75" i="7" s="1"/>
  <c r="AC76" i="7" s="1"/>
  <c r="AB74" i="7"/>
  <c r="AB75" i="7" s="1" a="1"/>
  <c r="AB75" i="7" s="1"/>
  <c r="AB76" i="7" s="1"/>
  <c r="AA74" i="7"/>
  <c r="AA75" i="7" s="1" a="1"/>
  <c r="AA75" i="7" s="1"/>
  <c r="AA76" i="7" s="1"/>
  <c r="Z74" i="7"/>
  <c r="Z75" i="7" s="1" a="1"/>
  <c r="Z75" i="7" s="1"/>
  <c r="Z76" i="7" s="1"/>
  <c r="X74" i="7"/>
  <c r="X75" i="7" s="1" a="1"/>
  <c r="X75" i="7" s="1"/>
  <c r="X76" i="7" s="1"/>
  <c r="AK74" i="7"/>
  <c r="AK75" i="7" s="1" a="1"/>
  <c r="AK75" i="7" s="1"/>
  <c r="AK76" i="7" s="1"/>
  <c r="V74" i="7"/>
  <c r="V75" i="7" s="1" a="1"/>
  <c r="V75" i="7" s="1"/>
  <c r="V76" i="7" s="1"/>
  <c r="T74" i="7"/>
  <c r="T75" i="7" s="1" a="1"/>
  <c r="T75" i="7" s="1"/>
  <c r="T76" i="7" s="1"/>
  <c r="S74" i="7"/>
  <c r="S75" i="7" s="1" a="1"/>
  <c r="S75" i="7" s="1"/>
  <c r="S76" i="7" s="1"/>
  <c r="AJ74" i="7"/>
  <c r="AJ75" i="7" s="1" a="1"/>
  <c r="AJ75" i="7" s="1"/>
  <c r="AJ76" i="7" s="1"/>
  <c r="AH74" i="7"/>
  <c r="AH75" i="7" s="1" a="1"/>
  <c r="AH75" i="7" s="1"/>
  <c r="AH76" i="7" s="1"/>
  <c r="P122" i="7"/>
  <c r="P83" i="7"/>
  <c r="P335" i="7"/>
  <c r="P338" i="7"/>
  <c r="P278" i="7"/>
  <c r="P248" i="7"/>
  <c r="P218" i="7"/>
  <c r="P188" i="7"/>
  <c r="P158" i="7"/>
  <c r="P98" i="7"/>
  <c r="P317" i="7"/>
  <c r="P275" i="7"/>
  <c r="P257" i="7"/>
  <c r="P245" i="7"/>
  <c r="P227" i="7"/>
  <c r="P215" i="7"/>
  <c r="P185" i="7"/>
  <c r="P155" i="7"/>
  <c r="P125" i="7"/>
  <c r="P347" i="7"/>
  <c r="P341" i="7"/>
  <c r="P332" i="7"/>
  <c r="P311" i="7"/>
  <c r="P290" i="7"/>
  <c r="P200" i="7"/>
  <c r="P170" i="7"/>
  <c r="P140" i="7"/>
  <c r="P89" i="7"/>
  <c r="P287" i="7"/>
  <c r="P95" i="7"/>
  <c r="P326" i="7"/>
  <c r="P305" i="7"/>
  <c r="P296" i="7"/>
  <c r="P266" i="7"/>
  <c r="P236" i="7"/>
  <c r="P206" i="7"/>
  <c r="P176" i="7"/>
  <c r="P302" i="7"/>
  <c r="P281" i="7"/>
  <c r="P272" i="7"/>
  <c r="P251" i="7"/>
  <c r="P221" i="7"/>
  <c r="P212" i="7"/>
  <c r="P182" i="7"/>
  <c r="P161" i="7"/>
  <c r="P152" i="7"/>
  <c r="P131" i="7"/>
  <c r="P101" i="7"/>
  <c r="P164" i="7"/>
  <c r="P293" i="7"/>
  <c r="P263" i="7"/>
  <c r="P233" i="7"/>
  <c r="P203" i="7"/>
  <c r="P143" i="7"/>
  <c r="P113" i="7"/>
  <c r="P242" i="7"/>
  <c r="P191" i="7"/>
  <c r="P92" i="7"/>
  <c r="P323" i="7"/>
  <c r="P350" i="7"/>
  <c r="P320" i="7"/>
  <c r="P299" i="7"/>
  <c r="P260" i="7"/>
  <c r="P230" i="7"/>
  <c r="P149" i="7"/>
  <c r="P119" i="7"/>
  <c r="P110" i="7"/>
  <c r="P80" i="7"/>
  <c r="P173" i="7"/>
  <c r="P329" i="7"/>
  <c r="P308" i="7"/>
  <c r="P269" i="7"/>
  <c r="P239" i="7"/>
  <c r="P209" i="7"/>
  <c r="P179" i="7"/>
  <c r="P128" i="7"/>
  <c r="P197" i="7"/>
  <c r="P167" i="7"/>
  <c r="P137" i="7"/>
  <c r="P107" i="7"/>
  <c r="P77" i="7"/>
  <c r="P344" i="7"/>
  <c r="P314" i="7"/>
  <c r="P284" i="7"/>
  <c r="P254" i="7"/>
  <c r="P224" i="7"/>
  <c r="P194" i="7"/>
  <c r="P146" i="7"/>
  <c r="P134" i="7"/>
  <c r="P116" i="7"/>
  <c r="P104" i="7"/>
  <c r="P86" i="7"/>
  <c r="P74" i="7"/>
  <c r="E96" i="7" a="1"/>
  <c r="E96" i="7" s="1"/>
  <c r="E99" i="7" a="1"/>
  <c r="E99" i="7" s="1"/>
  <c r="E102" i="7" a="1"/>
  <c r="E102" i="7" s="1"/>
  <c r="E105" i="7" a="1"/>
  <c r="E105" i="7" s="1"/>
  <c r="E108" i="7" a="1"/>
  <c r="E108" i="7" s="1"/>
  <c r="E111" i="7" a="1"/>
  <c r="E111" i="7" s="1"/>
  <c r="E114" i="7" a="1"/>
  <c r="E114" i="7" s="1"/>
  <c r="E117" i="7" a="1"/>
  <c r="E117" i="7" s="1"/>
  <c r="E120" i="7" a="1"/>
  <c r="E120" i="7" s="1"/>
  <c r="E123" i="7" a="1"/>
  <c r="E123" i="7" s="1"/>
  <c r="E126" i="7" a="1"/>
  <c r="E126" i="7" s="1"/>
  <c r="E129" i="7" a="1"/>
  <c r="E129" i="7" s="1"/>
  <c r="E132" i="7" a="1"/>
  <c r="E132" i="7" s="1"/>
  <c r="E135" i="7" a="1"/>
  <c r="E135" i="7" s="1"/>
  <c r="E138" i="7" a="1"/>
  <c r="E138" i="7" s="1"/>
  <c r="E141" i="7" a="1"/>
  <c r="E141" i="7" s="1"/>
  <c r="E144" i="7" a="1"/>
  <c r="E144" i="7" s="1"/>
  <c r="E147" i="7" a="1"/>
  <c r="E147" i="7" s="1"/>
  <c r="E150" i="7" a="1"/>
  <c r="E150" i="7" s="1"/>
  <c r="E153" i="7" a="1"/>
  <c r="E153" i="7" s="1"/>
  <c r="E156" i="7" a="1"/>
  <c r="E156" i="7" s="1"/>
  <c r="E159" i="7" a="1"/>
  <c r="E159" i="7" s="1"/>
  <c r="E162" i="7" a="1"/>
  <c r="E162" i="7" s="1"/>
  <c r="E165" i="7" a="1"/>
  <c r="E165" i="7" s="1"/>
  <c r="E168" i="7" a="1"/>
  <c r="E168" i="7" s="1"/>
  <c r="E171" i="7" a="1"/>
  <c r="E171" i="7" s="1"/>
  <c r="E174" i="7" a="1"/>
  <c r="E174" i="7" s="1"/>
  <c r="E177" i="7" a="1"/>
  <c r="E177" i="7" s="1"/>
  <c r="E180" i="7" a="1"/>
  <c r="E180" i="7" s="1"/>
  <c r="E183" i="7" a="1"/>
  <c r="E183" i="7" s="1"/>
  <c r="E186" i="7" a="1"/>
  <c r="E186" i="7" s="1"/>
  <c r="E189" i="7" a="1"/>
  <c r="E189" i="7" s="1"/>
  <c r="E192" i="7" a="1"/>
  <c r="E192" i="7" s="1"/>
  <c r="E195" i="7" a="1"/>
  <c r="E195" i="7" s="1"/>
  <c r="E198" i="7" a="1"/>
  <c r="E198" i="7" s="1"/>
  <c r="E201" i="7" a="1"/>
  <c r="E201" i="7" s="1"/>
  <c r="E204" i="7" a="1"/>
  <c r="E204" i="7" s="1"/>
  <c r="E207" i="7" a="1"/>
  <c r="E207" i="7" s="1"/>
  <c r="E210" i="7" a="1"/>
  <c r="E210" i="7" s="1"/>
  <c r="E213" i="7" a="1"/>
  <c r="E213" i="7" s="1"/>
  <c r="E216" i="7" a="1"/>
  <c r="E216" i="7" s="1"/>
  <c r="E219" i="7" a="1"/>
  <c r="E219" i="7" s="1"/>
  <c r="E222" i="7" a="1"/>
  <c r="E222" i="7" s="1"/>
  <c r="E225" i="7" a="1"/>
  <c r="E225" i="7" s="1"/>
  <c r="E228" i="7" a="1"/>
  <c r="E228" i="7" s="1"/>
  <c r="E231" i="7" a="1"/>
  <c r="E231" i="7" s="1"/>
  <c r="E234" i="7" a="1"/>
  <c r="E234" i="7" s="1"/>
  <c r="E237" i="7" a="1"/>
  <c r="E237" i="7" s="1"/>
  <c r="E240" i="7" a="1"/>
  <c r="E240" i="7" s="1"/>
  <c r="E243" i="7" a="1"/>
  <c r="E243" i="7" s="1"/>
  <c r="E246" i="7" a="1"/>
  <c r="E246" i="7" s="1"/>
  <c r="E249" i="7" a="1"/>
  <c r="E249" i="7" s="1"/>
  <c r="E252" i="7" a="1"/>
  <c r="E252" i="7" s="1"/>
  <c r="E255" i="7" a="1"/>
  <c r="E255" i="7" s="1"/>
  <c r="E258" i="7" a="1"/>
  <c r="E258" i="7" s="1"/>
  <c r="E261" i="7" a="1"/>
  <c r="E261" i="7" s="1"/>
  <c r="E264" i="7" a="1"/>
  <c r="E264" i="7" s="1"/>
  <c r="E267" i="7" a="1"/>
  <c r="E267" i="7" s="1"/>
  <c r="E270" i="7" a="1"/>
  <c r="E270" i="7" s="1"/>
  <c r="E273" i="7" a="1"/>
  <c r="E273" i="7" s="1"/>
  <c r="E276" i="7" a="1"/>
  <c r="E276" i="7" s="1"/>
  <c r="E279" i="7" a="1"/>
  <c r="E279" i="7" s="1"/>
  <c r="E282" i="7" a="1"/>
  <c r="E282" i="7" s="1"/>
  <c r="E285" i="7" a="1"/>
  <c r="E285" i="7" s="1"/>
  <c r="E288" i="7" a="1"/>
  <c r="E288" i="7" s="1"/>
  <c r="E291" i="7" a="1"/>
  <c r="E291" i="7" s="1"/>
  <c r="E294" i="7" a="1"/>
  <c r="E294" i="7" s="1"/>
  <c r="E297" i="7" a="1"/>
  <c r="E297" i="7" s="1"/>
  <c r="E300" i="7" a="1"/>
  <c r="E300" i="7" s="1"/>
  <c r="E303" i="7" a="1"/>
  <c r="E303" i="7" s="1"/>
  <c r="E306" i="7" a="1"/>
  <c r="E306" i="7" s="1"/>
  <c r="E309" i="7" a="1"/>
  <c r="E309" i="7" s="1"/>
  <c r="E312" i="7" a="1"/>
  <c r="E312" i="7" s="1"/>
  <c r="E315" i="7" a="1"/>
  <c r="E315" i="7" s="1"/>
  <c r="E318" i="7" a="1"/>
  <c r="E318" i="7" s="1"/>
  <c r="E321" i="7" a="1"/>
  <c r="E321" i="7" s="1"/>
  <c r="E324" i="7" a="1"/>
  <c r="E324" i="7" s="1"/>
  <c r="E327" i="7" a="1"/>
  <c r="E327" i="7" s="1"/>
  <c r="E330" i="7" a="1"/>
  <c r="E330" i="7" s="1"/>
  <c r="E333" i="7" a="1"/>
  <c r="E333" i="7" s="1"/>
  <c r="E336" i="7" a="1"/>
  <c r="E336" i="7" s="1"/>
  <c r="E339" i="7" a="1"/>
  <c r="E339" i="7" s="1"/>
  <c r="E342" i="7" a="1"/>
  <c r="E342" i="7" s="1"/>
  <c r="E345" i="7" a="1"/>
  <c r="E345" i="7" s="1"/>
  <c r="E348" i="7" a="1"/>
  <c r="E348" i="7" s="1"/>
  <c r="E351" i="7" a="1"/>
  <c r="E351" i="7" s="1"/>
  <c r="F28" i="7"/>
  <c r="F31" i="7"/>
  <c r="F34" i="7"/>
  <c r="F37" i="7"/>
  <c r="F40" i="7"/>
  <c r="F43" i="7"/>
  <c r="F46" i="7"/>
  <c r="F49" i="7"/>
  <c r="F52" i="7"/>
  <c r="F55" i="7"/>
  <c r="F58" i="7"/>
  <c r="F61" i="7"/>
  <c r="F64" i="7"/>
  <c r="F67" i="7"/>
  <c r="F70" i="7"/>
  <c r="F73" i="7"/>
  <c r="F76" i="7"/>
  <c r="F79" i="7"/>
  <c r="F82" i="7"/>
  <c r="F85" i="7"/>
  <c r="F88" i="7"/>
  <c r="F87" i="7" s="1" a="1"/>
  <c r="F87" i="7" s="1"/>
  <c r="E86" i="7" s="1"/>
  <c r="F91" i="7"/>
  <c r="F94" i="7"/>
  <c r="F93" i="7" s="1" a="1"/>
  <c r="F93" i="7" s="1"/>
  <c r="E92" i="7" s="1"/>
  <c r="F96" i="7" a="1"/>
  <c r="F96" i="7" s="1"/>
  <c r="E95" i="7" s="1"/>
  <c r="F97" i="7"/>
  <c r="F99" i="7" a="1"/>
  <c r="F99" i="7" s="1"/>
  <c r="E98" i="7" s="1"/>
  <c r="F100" i="7"/>
  <c r="F103" i="7"/>
  <c r="F102" i="7" a="1"/>
  <c r="F102" i="7" s="1"/>
  <c r="E101" i="7" s="1"/>
  <c r="F106" i="7"/>
  <c r="F105" i="7" a="1"/>
  <c r="F105" i="7" s="1"/>
  <c r="E104" i="7" s="1"/>
  <c r="F109" i="7"/>
  <c r="F108" i="7" a="1"/>
  <c r="F108" i="7" s="1"/>
  <c r="E107" i="7" s="1"/>
  <c r="F112" i="7"/>
  <c r="F111" i="7" a="1"/>
  <c r="F111" i="7" s="1"/>
  <c r="E110" i="7" s="1"/>
  <c r="F115" i="7"/>
  <c r="F114" i="7" a="1"/>
  <c r="F114" i="7" s="1"/>
  <c r="E113" i="7" s="1"/>
  <c r="F118" i="7"/>
  <c r="F117" i="7" a="1"/>
  <c r="F117" i="7" s="1"/>
  <c r="E116" i="7" s="1"/>
  <c r="F121" i="7"/>
  <c r="F120" i="7" a="1"/>
  <c r="F120" i="7" s="1"/>
  <c r="E119" i="7" s="1"/>
  <c r="F124" i="7"/>
  <c r="F123" i="7" a="1"/>
  <c r="F123" i="7" s="1"/>
  <c r="E122" i="7" s="1"/>
  <c r="F127" i="7"/>
  <c r="F126" i="7" a="1"/>
  <c r="F126" i="7" s="1"/>
  <c r="E125" i="7" s="1"/>
  <c r="F130" i="7"/>
  <c r="F129" i="7" a="1"/>
  <c r="F129" i="7" s="1"/>
  <c r="E128" i="7" s="1"/>
  <c r="F133" i="7"/>
  <c r="F132" i="7" a="1"/>
  <c r="F132" i="7" s="1"/>
  <c r="E131" i="7" s="1"/>
  <c r="F136" i="7"/>
  <c r="F135" i="7" a="1"/>
  <c r="F135" i="7" s="1"/>
  <c r="E134" i="7" s="1"/>
  <c r="F139" i="7"/>
  <c r="F138" i="7" a="1"/>
  <c r="F138" i="7" s="1"/>
  <c r="E137" i="7" s="1"/>
  <c r="F142" i="7"/>
  <c r="F141" i="7" a="1"/>
  <c r="F141" i="7" s="1"/>
  <c r="E140" i="7" s="1"/>
  <c r="F145" i="7"/>
  <c r="F144" i="7" a="1"/>
  <c r="F144" i="7" s="1"/>
  <c r="E143" i="7" s="1"/>
  <c r="F148" i="7"/>
  <c r="F147" i="7" a="1"/>
  <c r="F147" i="7" s="1"/>
  <c r="E146" i="7" s="1"/>
  <c r="F151" i="7"/>
  <c r="F150" i="7" a="1"/>
  <c r="F150" i="7" s="1"/>
  <c r="E149" i="7" s="1"/>
  <c r="F154" i="7"/>
  <c r="F153" i="7" a="1"/>
  <c r="F153" i="7" s="1"/>
  <c r="E152" i="7" s="1"/>
  <c r="F157" i="7"/>
  <c r="F156" i="7" a="1"/>
  <c r="F156" i="7" s="1"/>
  <c r="E155" i="7" s="1"/>
  <c r="F159" i="7" a="1"/>
  <c r="F159" i="7" s="1"/>
  <c r="E158" i="7" s="1"/>
  <c r="F160" i="7"/>
  <c r="F163" i="7"/>
  <c r="F162" i="7" a="1"/>
  <c r="F162" i="7" s="1"/>
  <c r="E161" i="7" s="1"/>
  <c r="F166" i="7"/>
  <c r="F165" i="7" a="1"/>
  <c r="F165" i="7" s="1"/>
  <c r="E164" i="7" s="1"/>
  <c r="F169" i="7"/>
  <c r="F168" i="7" a="1"/>
  <c r="F168" i="7" s="1"/>
  <c r="E167" i="7" s="1"/>
  <c r="F172" i="7"/>
  <c r="F171" i="7" a="1"/>
  <c r="F171" i="7" s="1"/>
  <c r="E170" i="7" s="1"/>
  <c r="F175" i="7"/>
  <c r="F174" i="7" a="1"/>
  <c r="F174" i="7" s="1"/>
  <c r="E173" i="7" s="1"/>
  <c r="F178" i="7"/>
  <c r="F177" i="7" a="1"/>
  <c r="F177" i="7" s="1"/>
  <c r="E176" i="7" s="1"/>
  <c r="F181" i="7"/>
  <c r="F180" i="7" a="1"/>
  <c r="F180" i="7" s="1"/>
  <c r="E179" i="7" s="1"/>
  <c r="F184" i="7"/>
  <c r="F183" i="7" a="1"/>
  <c r="F183" i="7" s="1"/>
  <c r="E182" i="7" s="1"/>
  <c r="F187" i="7"/>
  <c r="F186" i="7" a="1"/>
  <c r="F186" i="7" s="1"/>
  <c r="E185" i="7" s="1"/>
  <c r="F189" i="7" a="1"/>
  <c r="F189" i="7" s="1"/>
  <c r="E188" i="7" s="1"/>
  <c r="F190" i="7"/>
  <c r="F192" i="7" a="1"/>
  <c r="F192" i="7" s="1"/>
  <c r="E191" i="7" s="1"/>
  <c r="F193" i="7"/>
  <c r="F196" i="7"/>
  <c r="F195" i="7" a="1"/>
  <c r="F195" i="7" s="1"/>
  <c r="E194" i="7" s="1"/>
  <c r="F199" i="7"/>
  <c r="F198" i="7" a="1"/>
  <c r="F198" i="7" s="1"/>
  <c r="E197" i="7" s="1"/>
  <c r="F202" i="7"/>
  <c r="F201" i="7" a="1"/>
  <c r="F201" i="7" s="1"/>
  <c r="E200" i="7" s="1"/>
  <c r="F205" i="7"/>
  <c r="F204" i="7" a="1"/>
  <c r="F204" i="7" s="1"/>
  <c r="E203" i="7" s="1"/>
  <c r="F208" i="7"/>
  <c r="F207" i="7" a="1"/>
  <c r="F207" i="7" s="1"/>
  <c r="E206" i="7" s="1"/>
  <c r="F211" i="7"/>
  <c r="F210" i="7" a="1"/>
  <c r="F210" i="7" s="1"/>
  <c r="E209" i="7" s="1"/>
  <c r="F214" i="7"/>
  <c r="F213" i="7" a="1"/>
  <c r="F213" i="7" s="1"/>
  <c r="E212" i="7" s="1"/>
  <c r="F217" i="7"/>
  <c r="F216" i="7" a="1"/>
  <c r="F216" i="7" s="1"/>
  <c r="E215" i="7" s="1"/>
  <c r="F220" i="7"/>
  <c r="F219" i="7" a="1"/>
  <c r="F219" i="7" s="1"/>
  <c r="E218" i="7" s="1"/>
  <c r="F222" i="7" a="1"/>
  <c r="F222" i="7" s="1"/>
  <c r="E221" i="7" s="1"/>
  <c r="F223" i="7"/>
  <c r="F225" i="7" a="1"/>
  <c r="F225" i="7" s="1"/>
  <c r="E224" i="7" s="1"/>
  <c r="F226" i="7"/>
  <c r="F229" i="7"/>
  <c r="F228" i="7" a="1"/>
  <c r="F228" i="7" s="1"/>
  <c r="E227" i="7" s="1"/>
  <c r="F232" i="7"/>
  <c r="F231" i="7" a="1"/>
  <c r="F231" i="7" s="1"/>
  <c r="E230" i="7" s="1"/>
  <c r="F235" i="7"/>
  <c r="F234" i="7" a="1"/>
  <c r="F234" i="7" s="1"/>
  <c r="E233" i="7" s="1"/>
  <c r="F238" i="7"/>
  <c r="F237" i="7" a="1"/>
  <c r="F237" i="7" s="1"/>
  <c r="E236" i="7" s="1"/>
  <c r="F241" i="7"/>
  <c r="F240" i="7" a="1"/>
  <c r="F240" i="7" s="1"/>
  <c r="E239" i="7" s="1"/>
  <c r="F244" i="7"/>
  <c r="F243" i="7" a="1"/>
  <c r="F243" i="7" s="1"/>
  <c r="E242" i="7" s="1"/>
  <c r="F247" i="7"/>
  <c r="F246" i="7" a="1"/>
  <c r="F246" i="7" s="1"/>
  <c r="E245" i="7" s="1"/>
  <c r="F250" i="7"/>
  <c r="F249" i="7" a="1"/>
  <c r="F249" i="7" s="1"/>
  <c r="E248" i="7" s="1"/>
  <c r="F252" i="7" a="1"/>
  <c r="F252" i="7" s="1"/>
  <c r="E251" i="7" s="1"/>
  <c r="F253" i="7"/>
  <c r="F255" i="7" a="1"/>
  <c r="F255" i="7" s="1"/>
  <c r="E254" i="7" s="1"/>
  <c r="F256" i="7"/>
  <c r="F259" i="7"/>
  <c r="F258" i="7" a="1"/>
  <c r="F258" i="7" s="1"/>
  <c r="E257" i="7" s="1"/>
  <c r="F262" i="7"/>
  <c r="F261" i="7" a="1"/>
  <c r="F261" i="7" s="1"/>
  <c r="E260" i="7" s="1"/>
  <c r="F264" i="7" a="1"/>
  <c r="F264" i="7" s="1"/>
  <c r="E263" i="7" s="1"/>
  <c r="F265" i="7"/>
  <c r="F267" i="7" a="1"/>
  <c r="F267" i="7" s="1"/>
  <c r="E266" i="7" s="1"/>
  <c r="F268" i="7"/>
  <c r="F271" i="7"/>
  <c r="F270" i="7" a="1"/>
  <c r="F270" i="7" s="1"/>
  <c r="E269" i="7" s="1"/>
  <c r="F273" i="7" a="1"/>
  <c r="F273" i="7" s="1"/>
  <c r="E272" i="7" s="1"/>
  <c r="F274" i="7"/>
  <c r="F277" i="7"/>
  <c r="F276" i="7" a="1"/>
  <c r="F276" i="7" s="1"/>
  <c r="E275" i="7" s="1"/>
  <c r="F280" i="7"/>
  <c r="F279" i="7" a="1"/>
  <c r="F279" i="7" s="1"/>
  <c r="E278" i="7" s="1"/>
  <c r="F282" i="7" a="1"/>
  <c r="F282" i="7" s="1"/>
  <c r="E281" i="7" s="1"/>
  <c r="F283" i="7"/>
  <c r="F286" i="7"/>
  <c r="F285" i="7" a="1"/>
  <c r="F285" i="7" s="1"/>
  <c r="E284" i="7" s="1"/>
  <c r="F289" i="7"/>
  <c r="F288" i="7" a="1"/>
  <c r="F288" i="7" s="1"/>
  <c r="E287" i="7" s="1"/>
  <c r="F291" i="7" a="1"/>
  <c r="F291" i="7" s="1"/>
  <c r="E290" i="7" s="1"/>
  <c r="F292" i="7"/>
  <c r="F295" i="7"/>
  <c r="F294" i="7" a="1"/>
  <c r="F294" i="7" s="1"/>
  <c r="E293" i="7" s="1"/>
  <c r="F298" i="7"/>
  <c r="F297" i="7" a="1"/>
  <c r="F297" i="7" s="1"/>
  <c r="E296" i="7" s="1"/>
  <c r="F301" i="7"/>
  <c r="F300" i="7" a="1"/>
  <c r="F300" i="7" s="1"/>
  <c r="E299" i="7" s="1"/>
  <c r="F303" i="7" a="1"/>
  <c r="F303" i="7" s="1"/>
  <c r="E302" i="7" s="1"/>
  <c r="F304" i="7"/>
  <c r="F307" i="7"/>
  <c r="F306" i="7" a="1"/>
  <c r="F306" i="7" s="1"/>
  <c r="E305" i="7" s="1"/>
  <c r="F310" i="7"/>
  <c r="F309" i="7" a="1"/>
  <c r="F309" i="7" s="1"/>
  <c r="E308" i="7" s="1"/>
  <c r="F312" i="7" a="1"/>
  <c r="F312" i="7" s="1"/>
  <c r="E311" i="7" s="1"/>
  <c r="F313" i="7"/>
  <c r="F316" i="7"/>
  <c r="F315" i="7" a="1"/>
  <c r="F315" i="7" s="1"/>
  <c r="E314" i="7" s="1"/>
  <c r="F318" i="7" a="1"/>
  <c r="F318" i="7" s="1"/>
  <c r="E317" i="7" s="1"/>
  <c r="F319" i="7"/>
  <c r="F321" i="7" a="1"/>
  <c r="F321" i="7" s="1"/>
  <c r="E320" i="7" s="1"/>
  <c r="F322" i="7"/>
  <c r="F325" i="7"/>
  <c r="F324" i="7" a="1"/>
  <c r="F324" i="7" s="1"/>
  <c r="E323" i="7" s="1"/>
  <c r="F327" i="7" a="1"/>
  <c r="F327" i="7" s="1"/>
  <c r="E326" i="7" s="1"/>
  <c r="F328" i="7"/>
  <c r="F331" i="7"/>
  <c r="F330" i="7" a="1"/>
  <c r="F330" i="7" s="1"/>
  <c r="E329" i="7" s="1"/>
  <c r="F334" i="7"/>
  <c r="F333" i="7" a="1"/>
  <c r="F333" i="7" s="1"/>
  <c r="E332" i="7" s="1"/>
  <c r="F336" i="7" a="1"/>
  <c r="F336" i="7" s="1"/>
  <c r="E335" i="7" s="1"/>
  <c r="F337" i="7"/>
  <c r="F339" i="7" a="1"/>
  <c r="F339" i="7" s="1"/>
  <c r="E338" i="7" s="1"/>
  <c r="F340" i="7"/>
  <c r="F342" i="7" a="1"/>
  <c r="F342" i="7" s="1"/>
  <c r="E341" i="7" s="1"/>
  <c r="F343" i="7"/>
  <c r="F345" i="7" a="1"/>
  <c r="F345" i="7" s="1"/>
  <c r="E344" i="7" s="1"/>
  <c r="F346" i="7"/>
  <c r="F349" i="7"/>
  <c r="F348" i="7" a="1"/>
  <c r="F348" i="7" s="1"/>
  <c r="E347" i="7" s="1"/>
  <c r="F351" i="7" a="1"/>
  <c r="F351" i="7" s="1"/>
  <c r="E350" i="7" s="1"/>
  <c r="F352" i="7"/>
  <c r="H95" i="7" a="1"/>
  <c r="H95" i="7" s="1"/>
  <c r="G95" i="7" a="1"/>
  <c r="G95" i="7" s="1"/>
  <c r="G98" i="7" a="1"/>
  <c r="G98" i="7" s="1"/>
  <c r="H98" i="7" a="1"/>
  <c r="H98" i="7" s="1"/>
  <c r="H101" i="7" a="1"/>
  <c r="H101" i="7" s="1"/>
  <c r="G101" i="7" a="1"/>
  <c r="G101" i="7" s="1"/>
  <c r="G104" i="7" a="1"/>
  <c r="G104" i="7" s="1"/>
  <c r="H104" i="7" a="1"/>
  <c r="H104" i="7" s="1"/>
  <c r="G107" i="7" a="1"/>
  <c r="G107" i="7" s="1"/>
  <c r="H107" i="7" a="1"/>
  <c r="H107" i="7" s="1"/>
  <c r="H110" i="7" a="1"/>
  <c r="H110" i="7" s="1"/>
  <c r="G110" i="7" a="1"/>
  <c r="G110" i="7" s="1"/>
  <c r="H113" i="7" a="1"/>
  <c r="H113" i="7" s="1"/>
  <c r="G113" i="7" a="1"/>
  <c r="G113" i="7" s="1"/>
  <c r="H116" i="7" a="1"/>
  <c r="H116" i="7" s="1"/>
  <c r="G116" i="7" a="1"/>
  <c r="G116" i="7" s="1"/>
  <c r="G119" i="7" a="1"/>
  <c r="G119" i="7" s="1"/>
  <c r="H119" i="7" a="1"/>
  <c r="H119" i="7" s="1"/>
  <c r="H122" i="7" a="1"/>
  <c r="H122" i="7" s="1"/>
  <c r="G122" i="7" a="1"/>
  <c r="G122" i="7" s="1"/>
  <c r="G125" i="7" a="1"/>
  <c r="G125" i="7" s="1"/>
  <c r="H125" i="7" a="1"/>
  <c r="H125" i="7" s="1"/>
  <c r="H128" i="7" a="1"/>
  <c r="H128" i="7" s="1"/>
  <c r="G128" i="7" a="1"/>
  <c r="G128" i="7" s="1"/>
  <c r="H131" i="7" a="1"/>
  <c r="H131" i="7" s="1"/>
  <c r="G131" i="7" a="1"/>
  <c r="G131" i="7" s="1"/>
  <c r="H134" i="7" a="1"/>
  <c r="H134" i="7" s="1"/>
  <c r="G134" i="7" a="1"/>
  <c r="G134" i="7" s="1"/>
  <c r="H137" i="7" a="1"/>
  <c r="H137" i="7" s="1"/>
  <c r="G137" i="7" a="1"/>
  <c r="G137" i="7" s="1"/>
  <c r="G140" i="7" a="1"/>
  <c r="G140" i="7" s="1"/>
  <c r="H140" i="7" a="1"/>
  <c r="H140" i="7" s="1"/>
  <c r="G143" i="7" a="1"/>
  <c r="G143" i="7" s="1"/>
  <c r="H143" i="7" a="1"/>
  <c r="H143" i="7" s="1"/>
  <c r="H146" i="7" a="1"/>
  <c r="H146" i="7" s="1"/>
  <c r="G146" i="7" a="1"/>
  <c r="G146" i="7" s="1"/>
  <c r="G149" i="7" a="1"/>
  <c r="G149" i="7" s="1"/>
  <c r="H149" i="7" a="1"/>
  <c r="H149" i="7" s="1"/>
  <c r="H152" i="7" a="1"/>
  <c r="H152" i="7" s="1"/>
  <c r="G152" i="7" a="1"/>
  <c r="G152" i="7" s="1"/>
  <c r="G155" i="7" a="1"/>
  <c r="G155" i="7" s="1"/>
  <c r="H155" i="7" a="1"/>
  <c r="H155" i="7" s="1"/>
  <c r="G158" i="7" a="1"/>
  <c r="G158" i="7" s="1"/>
  <c r="H158" i="7" a="1"/>
  <c r="H158" i="7" s="1"/>
  <c r="H161" i="7" a="1"/>
  <c r="H161" i="7" s="1"/>
  <c r="G161" i="7" a="1"/>
  <c r="G161" i="7" s="1"/>
  <c r="G164" i="7" a="1"/>
  <c r="G164" i="7" s="1"/>
  <c r="H164" i="7" a="1"/>
  <c r="H164" i="7" s="1"/>
  <c r="G167" i="7" a="1"/>
  <c r="G167" i="7" s="1"/>
  <c r="H167" i="7" a="1"/>
  <c r="H167" i="7" s="1"/>
  <c r="G170" i="7" a="1"/>
  <c r="G170" i="7" s="1"/>
  <c r="H170" i="7" a="1"/>
  <c r="H170" i="7" s="1"/>
  <c r="H173" i="7" a="1"/>
  <c r="H173" i="7" s="1"/>
  <c r="G173" i="7" a="1"/>
  <c r="G173" i="7" s="1"/>
  <c r="H176" i="7" a="1"/>
  <c r="H176" i="7" s="1"/>
  <c r="G176" i="7" a="1"/>
  <c r="G176" i="7" s="1"/>
  <c r="G179" i="7" a="1"/>
  <c r="G179" i="7" s="1"/>
  <c r="H179" i="7" a="1"/>
  <c r="H179" i="7" s="1"/>
  <c r="H182" i="7" a="1"/>
  <c r="H182" i="7" s="1"/>
  <c r="G182" i="7" a="1"/>
  <c r="G182" i="7" s="1"/>
  <c r="H185" i="7" a="1"/>
  <c r="H185" i="7" s="1"/>
  <c r="G185" i="7" a="1"/>
  <c r="G185" i="7" s="1"/>
  <c r="H188" i="7" a="1"/>
  <c r="H188" i="7" s="1"/>
  <c r="G188" i="7" a="1"/>
  <c r="G188" i="7" s="1"/>
  <c r="H191" i="7" a="1"/>
  <c r="H191" i="7" s="1"/>
  <c r="G191" i="7" a="1"/>
  <c r="G191" i="7" s="1"/>
  <c r="H194" i="7" a="1"/>
  <c r="H194" i="7" s="1"/>
  <c r="G194" i="7" a="1"/>
  <c r="G194" i="7" s="1"/>
  <c r="G197" i="7" a="1"/>
  <c r="G197" i="7" s="1"/>
  <c r="H197" i="7" a="1"/>
  <c r="H197" i="7" s="1"/>
  <c r="H200" i="7" a="1"/>
  <c r="H200" i="7" s="1"/>
  <c r="G200" i="7" a="1"/>
  <c r="G200" i="7" s="1"/>
  <c r="H203" i="7" a="1"/>
  <c r="H203" i="7" s="1"/>
  <c r="G203" i="7" a="1"/>
  <c r="G203" i="7" s="1"/>
  <c r="H206" i="7" a="1"/>
  <c r="H206" i="7" s="1"/>
  <c r="G206" i="7" a="1"/>
  <c r="G206" i="7" s="1"/>
  <c r="H209" i="7" a="1"/>
  <c r="H209" i="7" s="1"/>
  <c r="G209" i="7" a="1"/>
  <c r="G209" i="7" s="1"/>
  <c r="H212" i="7" a="1"/>
  <c r="H212" i="7" s="1"/>
  <c r="G212" i="7" a="1"/>
  <c r="G212" i="7" s="1"/>
  <c r="G215" i="7" a="1"/>
  <c r="G215" i="7" s="1"/>
  <c r="H215" i="7" a="1"/>
  <c r="H215" i="7" s="1"/>
  <c r="H218" i="7" a="1"/>
  <c r="H218" i="7" s="1"/>
  <c r="G218" i="7" a="1"/>
  <c r="G218" i="7" s="1"/>
  <c r="H221" i="7" a="1"/>
  <c r="H221" i="7" s="1"/>
  <c r="G221" i="7" a="1"/>
  <c r="G221" i="7" s="1"/>
  <c r="G224" i="7" a="1"/>
  <c r="G224" i="7" s="1"/>
  <c r="H224" i="7" a="1"/>
  <c r="H224" i="7" s="1"/>
  <c r="H227" i="7" a="1"/>
  <c r="H227" i="7" s="1"/>
  <c r="G227" i="7" a="1"/>
  <c r="G227" i="7" s="1"/>
  <c r="G230" i="7" a="1"/>
  <c r="G230" i="7" s="1"/>
  <c r="H230" i="7" a="1"/>
  <c r="H230" i="7" s="1"/>
  <c r="H233" i="7" a="1"/>
  <c r="H233" i="7" s="1"/>
  <c r="G233" i="7" a="1"/>
  <c r="G233" i="7" s="1"/>
  <c r="H236" i="7" a="1"/>
  <c r="H236" i="7" s="1"/>
  <c r="G236" i="7" a="1"/>
  <c r="G236" i="7" s="1"/>
  <c r="G239" i="7" a="1"/>
  <c r="G239" i="7" s="1"/>
  <c r="H239" i="7" a="1"/>
  <c r="H239" i="7" s="1"/>
  <c r="H242" i="7" a="1"/>
  <c r="H242" i="7" s="1"/>
  <c r="G242" i="7" a="1"/>
  <c r="G242" i="7" s="1"/>
  <c r="G245" i="7" a="1"/>
  <c r="G245" i="7" s="1"/>
  <c r="H245" i="7" a="1"/>
  <c r="H245" i="7" s="1"/>
  <c r="H248" i="7" a="1"/>
  <c r="H248" i="7" s="1"/>
  <c r="G248" i="7" a="1"/>
  <c r="G248" i="7" s="1"/>
  <c r="H251" i="7" a="1"/>
  <c r="H251" i="7" s="1"/>
  <c r="G251" i="7" a="1"/>
  <c r="G251" i="7" s="1"/>
  <c r="G254" i="7" a="1"/>
  <c r="G254" i="7" s="1"/>
  <c r="H254" i="7" a="1"/>
  <c r="H254" i="7" s="1"/>
  <c r="H257" i="7" a="1"/>
  <c r="H257" i="7" s="1"/>
  <c r="G257" i="7" a="1"/>
  <c r="G257" i="7" s="1"/>
  <c r="H260" i="7" a="1"/>
  <c r="H260" i="7" s="1"/>
  <c r="G260" i="7" a="1"/>
  <c r="G260" i="7" s="1"/>
  <c r="H263" i="7" a="1"/>
  <c r="H263" i="7" s="1"/>
  <c r="G263" i="7" a="1"/>
  <c r="G263" i="7" s="1"/>
  <c r="H266" i="7" a="1"/>
  <c r="H266" i="7" s="1"/>
  <c r="G266" i="7" a="1"/>
  <c r="G266" i="7" s="1"/>
  <c r="G269" i="7" a="1"/>
  <c r="G269" i="7" s="1"/>
  <c r="H269" i="7" a="1"/>
  <c r="H269" i="7" s="1"/>
  <c r="H272" i="7" a="1"/>
  <c r="H272" i="7" s="1"/>
  <c r="G272" i="7" a="1"/>
  <c r="G272" i="7" s="1"/>
  <c r="G275" i="7" a="1"/>
  <c r="G275" i="7" s="1"/>
  <c r="H275" i="7" a="1"/>
  <c r="H275" i="7" s="1"/>
  <c r="H278" i="7" a="1"/>
  <c r="H278" i="7" s="1"/>
  <c r="G278" i="7" a="1"/>
  <c r="G278" i="7" s="1"/>
  <c r="H281" i="7" a="1"/>
  <c r="H281" i="7" s="1"/>
  <c r="G281" i="7" a="1"/>
  <c r="G281" i="7" s="1"/>
  <c r="G284" i="7" a="1"/>
  <c r="G284" i="7" s="1"/>
  <c r="H284" i="7" a="1"/>
  <c r="H284" i="7" s="1"/>
  <c r="H287" i="7" a="1"/>
  <c r="H287" i="7" s="1"/>
  <c r="G287" i="7" a="1"/>
  <c r="G287" i="7" s="1"/>
  <c r="G290" i="7" a="1"/>
  <c r="G290" i="7" s="1"/>
  <c r="H290" i="7" a="1"/>
  <c r="H290" i="7" s="1"/>
  <c r="H293" i="7" a="1"/>
  <c r="H293" i="7" s="1"/>
  <c r="G293" i="7" a="1"/>
  <c r="G293" i="7" s="1"/>
  <c r="H296" i="7" a="1"/>
  <c r="H296" i="7" s="1"/>
  <c r="G296" i="7" a="1"/>
  <c r="G296" i="7" s="1"/>
  <c r="H299" i="7" a="1"/>
  <c r="H299" i="7" s="1"/>
  <c r="G299" i="7" a="1"/>
  <c r="G299" i="7" s="1"/>
  <c r="G302" i="7" a="1"/>
  <c r="G302" i="7" s="1"/>
  <c r="H302" i="7" a="1"/>
  <c r="H302" i="7" s="1"/>
  <c r="H305" i="7" a="1"/>
  <c r="H305" i="7" s="1"/>
  <c r="G305" i="7" a="1"/>
  <c r="G305" i="7" s="1"/>
  <c r="H308" i="7" a="1"/>
  <c r="H308" i="7" s="1"/>
  <c r="G308" i="7" a="1"/>
  <c r="G308" i="7" s="1"/>
  <c r="H311" i="7" a="1"/>
  <c r="H311" i="7" s="1"/>
  <c r="G311" i="7" a="1"/>
  <c r="G311" i="7" s="1"/>
  <c r="H314" i="7" a="1"/>
  <c r="H314" i="7" s="1"/>
  <c r="G314" i="7" a="1"/>
  <c r="G314" i="7" s="1"/>
  <c r="G317" i="7" a="1"/>
  <c r="G317" i="7" s="1"/>
  <c r="H317" i="7" a="1"/>
  <c r="H317" i="7" s="1"/>
  <c r="G320" i="7" a="1"/>
  <c r="G320" i="7" s="1"/>
  <c r="H320" i="7" a="1"/>
  <c r="H320" i="7" s="1"/>
  <c r="G323" i="7" a="1"/>
  <c r="G323" i="7" s="1"/>
  <c r="H323" i="7" a="1"/>
  <c r="H323" i="7" s="1"/>
  <c r="H326" i="7" a="1"/>
  <c r="H326" i="7" s="1"/>
  <c r="G326" i="7" a="1"/>
  <c r="G326" i="7" s="1"/>
  <c r="G329" i="7" a="1"/>
  <c r="G329" i="7" s="1"/>
  <c r="H329" i="7" a="1"/>
  <c r="H329" i="7" s="1"/>
  <c r="H332" i="7" a="1"/>
  <c r="H332" i="7" s="1"/>
  <c r="G332" i="7" a="1"/>
  <c r="G332" i="7" s="1"/>
  <c r="H335" i="7" a="1"/>
  <c r="H335" i="7" s="1"/>
  <c r="G335" i="7" a="1"/>
  <c r="G335" i="7" s="1"/>
  <c r="H338" i="7" a="1"/>
  <c r="H338" i="7" s="1"/>
  <c r="G338" i="7" a="1"/>
  <c r="G338" i="7" s="1"/>
  <c r="H341" i="7" a="1"/>
  <c r="H341" i="7" s="1"/>
  <c r="G341" i="7" a="1"/>
  <c r="G341" i="7" s="1"/>
  <c r="H344" i="7" a="1"/>
  <c r="H344" i="7" s="1"/>
  <c r="G344" i="7" a="1"/>
  <c r="G344" i="7" s="1"/>
  <c r="H347" i="7" a="1"/>
  <c r="H347" i="7" s="1"/>
  <c r="G347" i="7" a="1"/>
  <c r="G347" i="7" s="1"/>
  <c r="H350" i="7" a="1"/>
  <c r="H350" i="7" s="1"/>
  <c r="G350" i="7" a="1"/>
  <c r="G350" i="7" s="1"/>
  <c r="F25" i="7"/>
  <c r="L71" i="7" l="1" a="1"/>
  <c r="L71" i="7" s="1"/>
  <c r="M71" i="7" a="1"/>
  <c r="M71" i="7" s="1"/>
  <c r="I74" i="8" s="1"/>
  <c r="I409" i="8" s="1"/>
  <c r="I744" i="8" s="1"/>
  <c r="I1079" i="8" s="1"/>
  <c r="C73" i="7" a="1"/>
  <c r="C73" i="7" s="1"/>
  <c r="C76" i="8" s="1"/>
  <c r="C411" i="8" s="1"/>
  <c r="C746" i="8" s="1"/>
  <c r="C1081" i="8" s="1"/>
  <c r="B73" i="7" a="1"/>
  <c r="B73" i="7" s="1"/>
  <c r="B70" i="7" a="1"/>
  <c r="B70" i="7" s="1"/>
  <c r="L68" i="7" a="1"/>
  <c r="L68" i="7" s="1"/>
  <c r="C70" i="7" a="1"/>
  <c r="C70" i="7" s="1"/>
  <c r="C73" i="8" s="1"/>
  <c r="C408" i="8" s="1"/>
  <c r="C743" i="8" s="1"/>
  <c r="C1078" i="8" s="1"/>
  <c r="M68" i="7" a="1"/>
  <c r="M68" i="7" s="1"/>
  <c r="I71" i="8" s="1"/>
  <c r="I406" i="8" s="1"/>
  <c r="I741" i="8" s="1"/>
  <c r="I1076" i="8" s="1"/>
  <c r="M65" i="7" a="1"/>
  <c r="M65" i="7" s="1"/>
  <c r="I68" i="8" s="1"/>
  <c r="I403" i="8" s="1"/>
  <c r="I738" i="8" s="1"/>
  <c r="I1073" i="8" s="1"/>
  <c r="C67" i="7" a="1"/>
  <c r="C67" i="7" s="1"/>
  <c r="C70" i="8" s="1"/>
  <c r="C405" i="8" s="1"/>
  <c r="C740" i="8" s="1"/>
  <c r="C1075" i="8" s="1"/>
  <c r="B67" i="7" a="1"/>
  <c r="B67" i="7" s="1"/>
  <c r="L65" i="7" a="1"/>
  <c r="L65" i="7" s="1"/>
  <c r="M62" i="7" a="1"/>
  <c r="M62" i="7" s="1"/>
  <c r="I65" i="8" s="1"/>
  <c r="I400" i="8" s="1"/>
  <c r="I735" i="8" s="1"/>
  <c r="I1070" i="8" s="1"/>
  <c r="C64" i="7" a="1"/>
  <c r="C64" i="7" s="1"/>
  <c r="C67" i="8" s="1"/>
  <c r="C402" i="8" s="1"/>
  <c r="C737" i="8" s="1"/>
  <c r="C1072" i="8" s="1"/>
  <c r="L62" i="7" a="1"/>
  <c r="L62" i="7" s="1"/>
  <c r="B64" i="7" a="1"/>
  <c r="B64" i="7" s="1"/>
  <c r="M59" i="7" a="1"/>
  <c r="M59" i="7" s="1"/>
  <c r="I62" i="8" s="1"/>
  <c r="I397" i="8" s="1"/>
  <c r="I732" i="8" s="1"/>
  <c r="I1067" i="8" s="1"/>
  <c r="B61" i="7" a="1"/>
  <c r="B61" i="7" s="1"/>
  <c r="C61" i="7" a="1"/>
  <c r="C61" i="7" s="1"/>
  <c r="C64" i="8" s="1"/>
  <c r="C399" i="8" s="1"/>
  <c r="C734" i="8" s="1"/>
  <c r="C1069" i="8" s="1"/>
  <c r="L59" i="7" a="1"/>
  <c r="L59" i="7" s="1"/>
  <c r="C58" i="7" a="1"/>
  <c r="C58" i="7" s="1"/>
  <c r="C61" i="8" s="1"/>
  <c r="C396" i="8" s="1"/>
  <c r="C731" i="8" s="1"/>
  <c r="C1066" i="8" s="1"/>
  <c r="L56" i="7" a="1"/>
  <c r="L56" i="7" s="1"/>
  <c r="M56" i="7" a="1"/>
  <c r="M56" i="7" s="1"/>
  <c r="I59" i="8" s="1"/>
  <c r="I394" i="8" s="1"/>
  <c r="I729" i="8" s="1"/>
  <c r="I1064" i="8" s="1"/>
  <c r="B58" i="7" a="1"/>
  <c r="B58" i="7" s="1"/>
  <c r="B31" i="7" a="1"/>
  <c r="B31" i="7" s="1"/>
  <c r="B34" i="8" s="1"/>
  <c r="B369" i="8" s="1"/>
  <c r="B704" i="8" s="1"/>
  <c r="B1039" i="8" s="1"/>
  <c r="L29" i="7" a="1"/>
  <c r="L29" i="7" s="1"/>
  <c r="B28" i="7" a="1"/>
  <c r="B28" i="7" s="1"/>
  <c r="B31" i="8" s="1"/>
  <c r="B366" i="8" s="1"/>
  <c r="B701" i="8" s="1"/>
  <c r="B1036" i="8" s="1"/>
  <c r="L26" i="7" a="1"/>
  <c r="L26" i="7" s="1"/>
  <c r="B55" i="7" a="1"/>
  <c r="B55" i="7" s="1"/>
  <c r="B58" i="8" s="1"/>
  <c r="B393" i="8" s="1"/>
  <c r="B728" i="8" s="1"/>
  <c r="B1063" i="8" s="1"/>
  <c r="L53" i="7" a="1"/>
  <c r="L53" i="7" s="1"/>
  <c r="B52" i="7" a="1"/>
  <c r="B52" i="7" s="1"/>
  <c r="B55" i="8" s="1"/>
  <c r="B390" i="8" s="1"/>
  <c r="B725" i="8" s="1"/>
  <c r="B1060" i="8" s="1"/>
  <c r="L50" i="7" a="1"/>
  <c r="L50" i="7" s="1"/>
  <c r="B37" i="7" a="1"/>
  <c r="B37" i="7" s="1"/>
  <c r="B40" i="8" s="1"/>
  <c r="B375" i="8" s="1"/>
  <c r="B710" i="8" s="1"/>
  <c r="B1045" i="8" s="1"/>
  <c r="L35" i="7" a="1"/>
  <c r="L35" i="7" s="1"/>
  <c r="B34" i="7" a="1"/>
  <c r="B34" i="7" s="1"/>
  <c r="B37" i="8" s="1"/>
  <c r="B372" i="8" s="1"/>
  <c r="B707" i="8" s="1"/>
  <c r="B1042" i="8" s="1"/>
  <c r="L32" i="7" a="1"/>
  <c r="L32" i="7" s="1"/>
  <c r="B49" i="7" a="1"/>
  <c r="B49" i="7" s="1"/>
  <c r="B52" i="8" s="1"/>
  <c r="B387" i="8" s="1"/>
  <c r="B722" i="8" s="1"/>
  <c r="B1057" i="8" s="1"/>
  <c r="L47" i="7" a="1"/>
  <c r="L47" i="7" s="1"/>
  <c r="B46" i="7" a="1"/>
  <c r="B46" i="7" s="1"/>
  <c r="B49" i="8" s="1"/>
  <c r="B384" i="8" s="1"/>
  <c r="B719" i="8" s="1"/>
  <c r="B1054" i="8" s="1"/>
  <c r="L44" i="7" a="1"/>
  <c r="L44" i="7" s="1"/>
  <c r="B43" i="7" a="1"/>
  <c r="B43" i="7" s="1"/>
  <c r="B46" i="8" s="1"/>
  <c r="B381" i="8" s="1"/>
  <c r="B716" i="8" s="1"/>
  <c r="B1051" i="8" s="1"/>
  <c r="L41" i="7" a="1"/>
  <c r="L41" i="7" s="1"/>
  <c r="B40" i="7" a="1"/>
  <c r="B40" i="7" s="1"/>
  <c r="B43" i="8" s="1"/>
  <c r="B378" i="8" s="1"/>
  <c r="B713" i="8" s="1"/>
  <c r="B1048" i="8" s="1"/>
  <c r="L38" i="7" a="1"/>
  <c r="L38" i="7" s="1"/>
  <c r="L23" i="7" a="1"/>
  <c r="L23" i="7" s="1"/>
  <c r="M53" i="7" a="1"/>
  <c r="M53" i="7" s="1"/>
  <c r="I56" i="8" s="1"/>
  <c r="I391" i="8" s="1"/>
  <c r="I726" i="8" s="1"/>
  <c r="I1061" i="8" s="1"/>
  <c r="C55" i="7" a="1"/>
  <c r="C55" i="7" s="1"/>
  <c r="M35" i="7" a="1"/>
  <c r="M35" i="7" s="1"/>
  <c r="I38" i="8" s="1"/>
  <c r="I373" i="8" s="1"/>
  <c r="I708" i="8" s="1"/>
  <c r="I1043" i="8" s="1"/>
  <c r="C37" i="7" a="1"/>
  <c r="C37" i="7" s="1"/>
  <c r="C40" i="8" s="1"/>
  <c r="C375" i="8" s="1"/>
  <c r="C710" i="8" s="1"/>
  <c r="C1045" i="8" s="1"/>
  <c r="M32" i="7" a="1"/>
  <c r="M32" i="7" s="1"/>
  <c r="I35" i="8" s="1"/>
  <c r="I370" i="8" s="1"/>
  <c r="I705" i="8" s="1"/>
  <c r="I1040" i="8" s="1"/>
  <c r="C34" i="7" a="1"/>
  <c r="C34" i="7" s="1"/>
  <c r="M29" i="7" a="1"/>
  <c r="M29" i="7" s="1"/>
  <c r="I32" i="8" s="1"/>
  <c r="I367" i="8" s="1"/>
  <c r="I702" i="8" s="1"/>
  <c r="I1037" i="8" s="1"/>
  <c r="C31" i="7" a="1"/>
  <c r="C31" i="7" s="1"/>
  <c r="M26" i="7" a="1"/>
  <c r="M26" i="7" s="1"/>
  <c r="I29" i="8" s="1"/>
  <c r="I364" i="8" s="1"/>
  <c r="I699" i="8" s="1"/>
  <c r="I1034" i="8" s="1"/>
  <c r="C28" i="7" a="1"/>
  <c r="C28" i="7" s="1"/>
  <c r="M50" i="7" a="1"/>
  <c r="M50" i="7" s="1"/>
  <c r="I53" i="8" s="1"/>
  <c r="I388" i="8" s="1"/>
  <c r="I723" i="8" s="1"/>
  <c r="I1058" i="8" s="1"/>
  <c r="C52" i="7" a="1"/>
  <c r="C52" i="7" s="1"/>
  <c r="C55" i="8" s="1"/>
  <c r="C390" i="8" s="1"/>
  <c r="C725" i="8" s="1"/>
  <c r="C1060" i="8" s="1"/>
  <c r="M47" i="7" a="1"/>
  <c r="M47" i="7" s="1"/>
  <c r="I50" i="8" s="1"/>
  <c r="I385" i="8" s="1"/>
  <c r="I720" i="8" s="1"/>
  <c r="I1055" i="8" s="1"/>
  <c r="C49" i="7" a="1"/>
  <c r="C49" i="7" s="1"/>
  <c r="C52" i="8" s="1"/>
  <c r="C387" i="8" s="1"/>
  <c r="C722" i="8" s="1"/>
  <c r="C1057" i="8" s="1"/>
  <c r="M44" i="7" a="1"/>
  <c r="M44" i="7" s="1"/>
  <c r="I47" i="8" s="1"/>
  <c r="I382" i="8" s="1"/>
  <c r="I717" i="8" s="1"/>
  <c r="I1052" i="8" s="1"/>
  <c r="C46" i="7" a="1"/>
  <c r="C46" i="7" s="1"/>
  <c r="C49" i="8" s="1"/>
  <c r="C384" i="8" s="1"/>
  <c r="C719" i="8" s="1"/>
  <c r="C1054" i="8" s="1"/>
  <c r="M41" i="7" a="1"/>
  <c r="M41" i="7" s="1"/>
  <c r="I44" i="8" s="1"/>
  <c r="C43" i="7" a="1"/>
  <c r="C43" i="7" s="1"/>
  <c r="C46" i="8" s="1"/>
  <c r="C381" i="8" s="1"/>
  <c r="C716" i="8" s="1"/>
  <c r="C1051" i="8" s="1"/>
  <c r="M38" i="7" a="1"/>
  <c r="M38" i="7" s="1"/>
  <c r="I41" i="8" s="1"/>
  <c r="I376" i="8" s="1"/>
  <c r="I711" i="8" s="1"/>
  <c r="I1046" i="8" s="1"/>
  <c r="C40" i="7" a="1"/>
  <c r="C40" i="7" s="1"/>
  <c r="C43" i="8" s="1"/>
  <c r="C378" i="8" s="1"/>
  <c r="C713" i="8" s="1"/>
  <c r="C1048" i="8" s="1"/>
  <c r="C25" i="7" a="1"/>
  <c r="C25" i="7" s="1"/>
  <c r="C28" i="8" s="1"/>
  <c r="C363" i="8" s="1"/>
  <c r="C698" i="8" s="1"/>
  <c r="C1033" i="8" s="1"/>
  <c r="M23" i="7" a="1"/>
  <c r="M23" i="7" s="1"/>
  <c r="I26" i="8" s="1"/>
  <c r="I361" i="8" s="1"/>
  <c r="I696" i="8" s="1"/>
  <c r="I1031" i="8" s="1"/>
  <c r="B25" i="7" a="1"/>
  <c r="B25" i="7" s="1"/>
  <c r="B28" i="8" s="1"/>
  <c r="B363" i="8" s="1"/>
  <c r="B698" i="8" s="1"/>
  <c r="B1033" i="8" s="1"/>
  <c r="F90" i="7" a="1"/>
  <c r="F90" i="7" s="1"/>
  <c r="E89" i="7" s="1"/>
  <c r="G92" i="7" a="1"/>
  <c r="G92" i="7" s="1"/>
  <c r="D95" i="8" s="1"/>
  <c r="D430" i="8" s="1"/>
  <c r="H92" i="7" a="1"/>
  <c r="H92" i="7" s="1"/>
  <c r="E95" i="8" s="1"/>
  <c r="E430" i="8" s="1"/>
  <c r="E765" i="8" s="1"/>
  <c r="E1100" i="8" s="1"/>
  <c r="I95" i="8"/>
  <c r="I430" i="8" s="1"/>
  <c r="I765" i="8" s="1"/>
  <c r="I1100" i="8" s="1"/>
  <c r="G89" i="7" a="1"/>
  <c r="G89" i="7" s="1"/>
  <c r="H89" i="7" a="1"/>
  <c r="H89" i="7" s="1"/>
  <c r="E92" i="8" s="1"/>
  <c r="E427" i="8" s="1"/>
  <c r="E762" i="8" s="1"/>
  <c r="E1097" i="8" s="1"/>
  <c r="G86" i="7" a="1"/>
  <c r="G86" i="7" s="1"/>
  <c r="D89" i="8" s="1"/>
  <c r="D424" i="8" s="1"/>
  <c r="E87" i="7" a="1"/>
  <c r="E87" i="7" s="1"/>
  <c r="I89" i="8"/>
  <c r="I424" i="8" s="1"/>
  <c r="I759" i="8" s="1"/>
  <c r="I1094" i="8" s="1"/>
  <c r="H86" i="7" a="1"/>
  <c r="H86" i="7" s="1"/>
  <c r="E89" i="8" s="1"/>
  <c r="E424" i="8" s="1"/>
  <c r="E759" i="8" s="1"/>
  <c r="E1094" i="8" s="1"/>
  <c r="E93" i="7" a="1"/>
  <c r="E93" i="7" s="1"/>
  <c r="F81" i="7" a="1"/>
  <c r="F81" i="7" s="1"/>
  <c r="F54" i="7" a="1"/>
  <c r="F54" i="7" s="1"/>
  <c r="F78" i="7" a="1"/>
  <c r="F78" i="7" s="1"/>
  <c r="F51" i="7" a="1"/>
  <c r="F51" i="7" s="1"/>
  <c r="F75" i="7" a="1"/>
  <c r="F75" i="7" s="1"/>
  <c r="F48" i="7" a="1"/>
  <c r="F48" i="7" s="1"/>
  <c r="F72" i="7" a="1"/>
  <c r="F72" i="7" s="1"/>
  <c r="F45" i="7" a="1"/>
  <c r="F45" i="7" s="1"/>
  <c r="F69" i="7" a="1"/>
  <c r="F69" i="7" s="1"/>
  <c r="F42" i="7" a="1"/>
  <c r="F42" i="7" s="1"/>
  <c r="F39" i="7" a="1"/>
  <c r="F39" i="7" s="1"/>
  <c r="F66" i="7" a="1"/>
  <c r="F66" i="7" s="1"/>
  <c r="F63" i="7" a="1"/>
  <c r="F63" i="7" s="1"/>
  <c r="F36" i="7" a="1"/>
  <c r="F36" i="7" s="1"/>
  <c r="F33" i="7" a="1"/>
  <c r="F33" i="7" s="1"/>
  <c r="F60" i="7" a="1"/>
  <c r="F60" i="7" s="1"/>
  <c r="F30" i="7" a="1"/>
  <c r="F30" i="7" s="1"/>
  <c r="F84" i="7" a="1"/>
  <c r="F84" i="7" s="1"/>
  <c r="F57" i="7" a="1"/>
  <c r="F57" i="7" s="1"/>
  <c r="F27" i="7" a="1"/>
  <c r="F27" i="7" s="1"/>
  <c r="H83" i="7" a="1"/>
  <c r="H83" i="7" s="1"/>
  <c r="E86" i="8" s="1"/>
  <c r="E421" i="8" s="1"/>
  <c r="E756" i="8" s="1"/>
  <c r="E1091" i="8" s="1"/>
  <c r="I86" i="8"/>
  <c r="I421" i="8" s="1"/>
  <c r="I756" i="8" s="1"/>
  <c r="I1091" i="8" s="1"/>
  <c r="H53" i="7" a="1"/>
  <c r="H53" i="7" s="1"/>
  <c r="E56" i="8" s="1"/>
  <c r="E391" i="8" s="1"/>
  <c r="E726" i="8" s="1"/>
  <c r="E1061" i="8" s="1"/>
  <c r="G77" i="7" a="1"/>
  <c r="G77" i="7" s="1"/>
  <c r="G53" i="7" a="1"/>
  <c r="G53" i="7" s="1"/>
  <c r="H77" i="7" a="1"/>
  <c r="H77" i="7" s="1"/>
  <c r="E80" i="8" s="1"/>
  <c r="E415" i="8" s="1"/>
  <c r="E750" i="8" s="1"/>
  <c r="E1085" i="8" s="1"/>
  <c r="H47" i="7" a="1"/>
  <c r="H47" i="7" s="1"/>
  <c r="E50" i="8" s="1"/>
  <c r="E385" i="8" s="1"/>
  <c r="E720" i="8" s="1"/>
  <c r="E1055" i="8" s="1"/>
  <c r="G71" i="7" a="1"/>
  <c r="G71" i="7" s="1"/>
  <c r="H71" i="7" a="1"/>
  <c r="H71" i="7" s="1"/>
  <c r="E74" i="8" s="1"/>
  <c r="E409" i="8" s="1"/>
  <c r="E744" i="8" s="1"/>
  <c r="E1079" i="8" s="1"/>
  <c r="G47" i="7" a="1"/>
  <c r="G47" i="7" s="1"/>
  <c r="G59" i="7" a="1"/>
  <c r="G59" i="7" s="1"/>
  <c r="H41" i="7" a="1"/>
  <c r="H41" i="7" s="1"/>
  <c r="E44" i="8" s="1"/>
  <c r="H59" i="7" a="1"/>
  <c r="H59" i="7" s="1"/>
  <c r="E62" i="8" s="1"/>
  <c r="E397" i="8" s="1"/>
  <c r="E732" i="8" s="1"/>
  <c r="E1067" i="8" s="1"/>
  <c r="G41" i="7" a="1"/>
  <c r="G41" i="7" s="1"/>
  <c r="D44" i="8" s="1"/>
  <c r="G83" i="7" a="1"/>
  <c r="G83" i="7" s="1"/>
  <c r="F24" i="7" a="1"/>
  <c r="F24" i="7" s="1"/>
  <c r="E23" i="7" s="1"/>
  <c r="H65" i="7" a="1"/>
  <c r="H65" i="7" s="1"/>
  <c r="E68" i="8" s="1"/>
  <c r="E403" i="8" s="1"/>
  <c r="E738" i="8" s="1"/>
  <c r="E1073" i="8" s="1"/>
  <c r="H35" i="7" a="1"/>
  <c r="H35" i="7" s="1"/>
  <c r="E38" i="8" s="1"/>
  <c r="E373" i="8" s="1"/>
  <c r="E708" i="8" s="1"/>
  <c r="E1043" i="8" s="1"/>
  <c r="H32" i="7" a="1"/>
  <c r="H32" i="7" s="1"/>
  <c r="E35" i="8" s="1"/>
  <c r="E370" i="8" s="1"/>
  <c r="E705" i="8" s="1"/>
  <c r="E1040" i="8" s="1"/>
  <c r="I80" i="8"/>
  <c r="I415" i="8" s="1"/>
  <c r="I750" i="8" s="1"/>
  <c r="I1085" i="8" s="1"/>
  <c r="G65" i="7" a="1"/>
  <c r="G65" i="7" s="1"/>
  <c r="G35" i="7" a="1"/>
  <c r="G35" i="7" s="1"/>
  <c r="G80" i="7" a="1"/>
  <c r="G80" i="7" s="1"/>
  <c r="D83" i="8" s="1"/>
  <c r="D418" i="8" s="1"/>
  <c r="H74" i="7" a="1"/>
  <c r="H74" i="7" s="1"/>
  <c r="E77" i="8" s="1"/>
  <c r="E412" i="8" s="1"/>
  <c r="E747" i="8" s="1"/>
  <c r="E1082" i="8" s="1"/>
  <c r="G62" i="7" a="1"/>
  <c r="G62" i="7" s="1"/>
  <c r="G56" i="7" a="1"/>
  <c r="G56" i="7" s="1"/>
  <c r="H50" i="7" a="1"/>
  <c r="H50" i="7" s="1"/>
  <c r="E53" i="8" s="1"/>
  <c r="E388" i="8" s="1"/>
  <c r="E723" i="8" s="1"/>
  <c r="E1058" i="8" s="1"/>
  <c r="H38" i="7" a="1"/>
  <c r="H38" i="7" s="1"/>
  <c r="E41" i="8" s="1"/>
  <c r="E376" i="8" s="1"/>
  <c r="E711" i="8" s="1"/>
  <c r="E1046" i="8" s="1"/>
  <c r="H26" i="7" a="1"/>
  <c r="H26" i="7" s="1"/>
  <c r="E29" i="8" s="1"/>
  <c r="E364" i="8" s="1"/>
  <c r="E699" i="8" s="1"/>
  <c r="E1034" i="8" s="1"/>
  <c r="H80" i="7" a="1"/>
  <c r="H80" i="7" s="1"/>
  <c r="E83" i="8" s="1"/>
  <c r="E418" i="8" s="1"/>
  <c r="E753" i="8" s="1"/>
  <c r="E1088" i="8" s="1"/>
  <c r="G74" i="7" a="1"/>
  <c r="G74" i="7" s="1"/>
  <c r="D77" i="8" s="1"/>
  <c r="D412" i="8" s="1"/>
  <c r="H68" i="7" a="1"/>
  <c r="H68" i="7" s="1"/>
  <c r="E71" i="8" s="1"/>
  <c r="E406" i="8" s="1"/>
  <c r="E741" i="8" s="1"/>
  <c r="E1076" i="8" s="1"/>
  <c r="H56" i="7" a="1"/>
  <c r="H56" i="7" s="1"/>
  <c r="E59" i="8" s="1"/>
  <c r="E394" i="8" s="1"/>
  <c r="E729" i="8" s="1"/>
  <c r="E1064" i="8" s="1"/>
  <c r="H44" i="7" a="1"/>
  <c r="H44" i="7" s="1"/>
  <c r="E47" i="8" s="1"/>
  <c r="E382" i="8" s="1"/>
  <c r="E717" i="8" s="1"/>
  <c r="E1052" i="8" s="1"/>
  <c r="G29" i="7" a="1"/>
  <c r="G29" i="7" s="1"/>
  <c r="I83" i="8"/>
  <c r="I418" i="8" s="1"/>
  <c r="I753" i="8" s="1"/>
  <c r="I1088" i="8" s="1"/>
  <c r="I77" i="8"/>
  <c r="I412" i="8" s="1"/>
  <c r="I747" i="8" s="1"/>
  <c r="I1082" i="8" s="1"/>
  <c r="H62" i="7" a="1"/>
  <c r="H62" i="7" s="1"/>
  <c r="E65" i="8" s="1"/>
  <c r="E400" i="8" s="1"/>
  <c r="E735" i="8" s="1"/>
  <c r="E1070" i="8" s="1"/>
  <c r="G32" i="7" a="1"/>
  <c r="G32" i="7" s="1"/>
  <c r="H29" i="7" a="1"/>
  <c r="H29" i="7" s="1"/>
  <c r="E32" i="8" s="1"/>
  <c r="E367" i="8" s="1"/>
  <c r="E702" i="8" s="1"/>
  <c r="E1037" i="8" s="1"/>
  <c r="G26" i="7" a="1"/>
  <c r="G26" i="7" s="1"/>
  <c r="D29" i="8" s="1"/>
  <c r="D364" i="8" s="1"/>
  <c r="G68" i="7" a="1"/>
  <c r="G68" i="7" s="1"/>
  <c r="G50" i="7" a="1"/>
  <c r="G50" i="7" s="1"/>
  <c r="G44" i="7" a="1"/>
  <c r="G44" i="7" s="1"/>
  <c r="D47" i="8" s="1"/>
  <c r="D382" i="8" s="1"/>
  <c r="G38" i="7" a="1"/>
  <c r="G38" i="7" s="1"/>
  <c r="H23" i="7" a="1"/>
  <c r="H23" i="7" s="1"/>
  <c r="E26" i="8" s="1"/>
  <c r="E361" i="8" s="1"/>
  <c r="E696" i="8" s="1"/>
  <c r="E1031" i="8" s="1"/>
  <c r="G23" i="7" a="1"/>
  <c r="G23" i="7" s="1"/>
  <c r="D26" i="8" s="1"/>
  <c r="D361" i="8" s="1"/>
  <c r="K329" i="8"/>
  <c r="K664" i="8" s="1"/>
  <c r="K999" i="8" s="1"/>
  <c r="K1334" i="8" s="1"/>
  <c r="E329" i="8"/>
  <c r="E664" i="8" s="1"/>
  <c r="E999" i="8" s="1"/>
  <c r="E1334" i="8" s="1"/>
  <c r="I329" i="8"/>
  <c r="I664" i="8" s="1"/>
  <c r="I999" i="8" s="1"/>
  <c r="I1334" i="8" s="1"/>
  <c r="E104" i="8"/>
  <c r="E439" i="8" s="1"/>
  <c r="E774" i="8" s="1"/>
  <c r="E1109" i="8" s="1"/>
  <c r="K104" i="8"/>
  <c r="K439" i="8" s="1"/>
  <c r="K774" i="8" s="1"/>
  <c r="K1109" i="8" s="1"/>
  <c r="I104" i="8"/>
  <c r="I439" i="8" s="1"/>
  <c r="I774" i="8" s="1"/>
  <c r="I1109" i="8" s="1"/>
  <c r="E344" i="8"/>
  <c r="E679" i="8" s="1"/>
  <c r="E1014" i="8" s="1"/>
  <c r="E1349" i="8" s="1"/>
  <c r="I344" i="8"/>
  <c r="I679" i="8" s="1"/>
  <c r="I1014" i="8" s="1"/>
  <c r="I1349" i="8" s="1"/>
  <c r="K344" i="8"/>
  <c r="K679" i="8" s="1"/>
  <c r="K1014" i="8" s="1"/>
  <c r="K1349" i="8" s="1"/>
  <c r="K314" i="8"/>
  <c r="K649" i="8" s="1"/>
  <c r="K984" i="8" s="1"/>
  <c r="K1319" i="8" s="1"/>
  <c r="I314" i="8"/>
  <c r="I649" i="8" s="1"/>
  <c r="I984" i="8" s="1"/>
  <c r="I1319" i="8" s="1"/>
  <c r="E314" i="8"/>
  <c r="E649" i="8" s="1"/>
  <c r="E984" i="8" s="1"/>
  <c r="E1319" i="8" s="1"/>
  <c r="K299" i="8"/>
  <c r="K634" i="8" s="1"/>
  <c r="K969" i="8" s="1"/>
  <c r="K1304" i="8" s="1"/>
  <c r="I299" i="8"/>
  <c r="I634" i="8" s="1"/>
  <c r="I969" i="8" s="1"/>
  <c r="I1304" i="8" s="1"/>
  <c r="E299" i="8"/>
  <c r="E634" i="8" s="1"/>
  <c r="E969" i="8" s="1"/>
  <c r="E1304" i="8" s="1"/>
  <c r="K239" i="8"/>
  <c r="K574" i="8" s="1"/>
  <c r="K909" i="8" s="1"/>
  <c r="K1244" i="8" s="1"/>
  <c r="I239" i="8"/>
  <c r="I574" i="8" s="1"/>
  <c r="I909" i="8" s="1"/>
  <c r="I1244" i="8" s="1"/>
  <c r="E239" i="8"/>
  <c r="E574" i="8" s="1"/>
  <c r="E909" i="8" s="1"/>
  <c r="E1244" i="8" s="1"/>
  <c r="K209" i="8"/>
  <c r="K544" i="8" s="1"/>
  <c r="K879" i="8" s="1"/>
  <c r="K1214" i="8" s="1"/>
  <c r="I209" i="8"/>
  <c r="I544" i="8" s="1"/>
  <c r="I879" i="8" s="1"/>
  <c r="I1214" i="8" s="1"/>
  <c r="E209" i="8"/>
  <c r="E544" i="8" s="1"/>
  <c r="E879" i="8" s="1"/>
  <c r="E1214" i="8" s="1"/>
  <c r="K179" i="8"/>
  <c r="K514" i="8" s="1"/>
  <c r="K849" i="8" s="1"/>
  <c r="K1184" i="8" s="1"/>
  <c r="E179" i="8"/>
  <c r="E514" i="8" s="1"/>
  <c r="E849" i="8" s="1"/>
  <c r="E1184" i="8" s="1"/>
  <c r="I179" i="8"/>
  <c r="I514" i="8" s="1"/>
  <c r="I849" i="8" s="1"/>
  <c r="I1184" i="8" s="1"/>
  <c r="K149" i="8"/>
  <c r="K484" i="8" s="1"/>
  <c r="K819" i="8" s="1"/>
  <c r="K1154" i="8" s="1"/>
  <c r="I149" i="8"/>
  <c r="I484" i="8" s="1"/>
  <c r="I819" i="8" s="1"/>
  <c r="I1154" i="8" s="1"/>
  <c r="E149" i="8"/>
  <c r="E484" i="8" s="1"/>
  <c r="E819" i="8" s="1"/>
  <c r="E1154" i="8" s="1"/>
  <c r="I134" i="8"/>
  <c r="I469" i="8" s="1"/>
  <c r="I804" i="8" s="1"/>
  <c r="I1139" i="8" s="1"/>
  <c r="K134" i="8"/>
  <c r="K469" i="8" s="1"/>
  <c r="K804" i="8" s="1"/>
  <c r="K1139" i="8" s="1"/>
  <c r="E134" i="8"/>
  <c r="E469" i="8" s="1"/>
  <c r="E804" i="8" s="1"/>
  <c r="E1139" i="8" s="1"/>
  <c r="E119" i="8"/>
  <c r="E454" i="8" s="1"/>
  <c r="E789" i="8" s="1"/>
  <c r="E1124" i="8" s="1"/>
  <c r="K119" i="8"/>
  <c r="K454" i="8" s="1"/>
  <c r="K789" i="8" s="1"/>
  <c r="K1124" i="8" s="1"/>
  <c r="I119" i="8"/>
  <c r="I454" i="8" s="1"/>
  <c r="I789" i="8" s="1"/>
  <c r="I1124" i="8" s="1"/>
  <c r="I326" i="8"/>
  <c r="I661" i="8" s="1"/>
  <c r="I996" i="8" s="1"/>
  <c r="I1331" i="8" s="1"/>
  <c r="I341" i="8"/>
  <c r="I676" i="8" s="1"/>
  <c r="I1011" i="8" s="1"/>
  <c r="I1346" i="8" s="1"/>
  <c r="E341" i="8"/>
  <c r="E676" i="8" s="1"/>
  <c r="E1011" i="8" s="1"/>
  <c r="E1346" i="8" s="1"/>
  <c r="K341" i="8"/>
  <c r="K676" i="8" s="1"/>
  <c r="K1011" i="8" s="1"/>
  <c r="K1346" i="8" s="1"/>
  <c r="I311" i="8"/>
  <c r="I646" i="8" s="1"/>
  <c r="I981" i="8" s="1"/>
  <c r="I1316" i="8" s="1"/>
  <c r="K311" i="8"/>
  <c r="K646" i="8" s="1"/>
  <c r="K981" i="8" s="1"/>
  <c r="K1316" i="8" s="1"/>
  <c r="E311" i="8"/>
  <c r="E646" i="8" s="1"/>
  <c r="E981" i="8" s="1"/>
  <c r="E1316" i="8" s="1"/>
  <c r="I296" i="8"/>
  <c r="I631" i="8" s="1"/>
  <c r="I966" i="8" s="1"/>
  <c r="I1301" i="8" s="1"/>
  <c r="E296" i="8"/>
  <c r="E631" i="8" s="1"/>
  <c r="E966" i="8" s="1"/>
  <c r="E1301" i="8" s="1"/>
  <c r="K296" i="8"/>
  <c r="K631" i="8" s="1"/>
  <c r="K966" i="8" s="1"/>
  <c r="K1301" i="8" s="1"/>
  <c r="E236" i="8"/>
  <c r="E571" i="8" s="1"/>
  <c r="E906" i="8" s="1"/>
  <c r="E1241" i="8" s="1"/>
  <c r="K236" i="8"/>
  <c r="K571" i="8" s="1"/>
  <c r="K906" i="8" s="1"/>
  <c r="K1241" i="8" s="1"/>
  <c r="I236" i="8"/>
  <c r="I571" i="8" s="1"/>
  <c r="I906" i="8" s="1"/>
  <c r="I1241" i="8" s="1"/>
  <c r="I221" i="8"/>
  <c r="I556" i="8" s="1"/>
  <c r="I891" i="8" s="1"/>
  <c r="I1226" i="8" s="1"/>
  <c r="K221" i="8"/>
  <c r="K556" i="8" s="1"/>
  <c r="K891" i="8" s="1"/>
  <c r="K1226" i="8" s="1"/>
  <c r="E221" i="8"/>
  <c r="E556" i="8" s="1"/>
  <c r="E891" i="8" s="1"/>
  <c r="E1226" i="8" s="1"/>
  <c r="I191" i="8"/>
  <c r="I526" i="8" s="1"/>
  <c r="I861" i="8" s="1"/>
  <c r="I1196" i="8" s="1"/>
  <c r="K191" i="8"/>
  <c r="K526" i="8" s="1"/>
  <c r="K861" i="8" s="1"/>
  <c r="K1196" i="8" s="1"/>
  <c r="E191" i="8"/>
  <c r="E526" i="8" s="1"/>
  <c r="E861" i="8" s="1"/>
  <c r="E1196" i="8" s="1"/>
  <c r="I161" i="8"/>
  <c r="I496" i="8" s="1"/>
  <c r="I831" i="8" s="1"/>
  <c r="I1166" i="8" s="1"/>
  <c r="E161" i="8"/>
  <c r="E496" i="8" s="1"/>
  <c r="E831" i="8" s="1"/>
  <c r="E1166" i="8" s="1"/>
  <c r="K161" i="8"/>
  <c r="K496" i="8" s="1"/>
  <c r="K831" i="8" s="1"/>
  <c r="K1166" i="8" s="1"/>
  <c r="I131" i="8"/>
  <c r="I466" i="8" s="1"/>
  <c r="I801" i="8" s="1"/>
  <c r="I1136" i="8" s="1"/>
  <c r="K131" i="8"/>
  <c r="K466" i="8" s="1"/>
  <c r="K801" i="8" s="1"/>
  <c r="K1136" i="8" s="1"/>
  <c r="E131" i="8"/>
  <c r="E466" i="8" s="1"/>
  <c r="E801" i="8" s="1"/>
  <c r="E1136" i="8" s="1"/>
  <c r="K116" i="8"/>
  <c r="K451" i="8" s="1"/>
  <c r="K786" i="8" s="1"/>
  <c r="K1121" i="8" s="1"/>
  <c r="I116" i="8"/>
  <c r="I451" i="8" s="1"/>
  <c r="I786" i="8" s="1"/>
  <c r="I1121" i="8" s="1"/>
  <c r="E116" i="8"/>
  <c r="E451" i="8" s="1"/>
  <c r="E786" i="8" s="1"/>
  <c r="E1121" i="8" s="1"/>
  <c r="E101" i="8"/>
  <c r="E436" i="8" s="1"/>
  <c r="E771" i="8" s="1"/>
  <c r="E1106" i="8" s="1"/>
  <c r="K101" i="8"/>
  <c r="K436" i="8" s="1"/>
  <c r="K771" i="8" s="1"/>
  <c r="K1106" i="8" s="1"/>
  <c r="I101" i="8"/>
  <c r="I436" i="8" s="1"/>
  <c r="I771" i="8" s="1"/>
  <c r="I1106" i="8" s="1"/>
  <c r="E353" i="8"/>
  <c r="E688" i="8" s="1"/>
  <c r="E1023" i="8" s="1"/>
  <c r="E1358" i="8" s="1"/>
  <c r="K353" i="8"/>
  <c r="K688" i="8" s="1"/>
  <c r="K1023" i="8" s="1"/>
  <c r="K1358" i="8" s="1"/>
  <c r="I353" i="8"/>
  <c r="I688" i="8" s="1"/>
  <c r="I1023" i="8" s="1"/>
  <c r="I1358" i="8" s="1"/>
  <c r="E323" i="8"/>
  <c r="E658" i="8" s="1"/>
  <c r="E993" i="8" s="1"/>
  <c r="E1328" i="8" s="1"/>
  <c r="K323" i="8"/>
  <c r="K658" i="8" s="1"/>
  <c r="K993" i="8" s="1"/>
  <c r="K1328" i="8" s="1"/>
  <c r="I323" i="8"/>
  <c r="I658" i="8" s="1"/>
  <c r="I993" i="8" s="1"/>
  <c r="I1328" i="8" s="1"/>
  <c r="E338" i="8"/>
  <c r="E673" i="8" s="1"/>
  <c r="E1008" i="8" s="1"/>
  <c r="E1343" i="8" s="1"/>
  <c r="I338" i="8"/>
  <c r="I673" i="8" s="1"/>
  <c r="I1008" i="8" s="1"/>
  <c r="I1343" i="8" s="1"/>
  <c r="K338" i="8"/>
  <c r="K673" i="8" s="1"/>
  <c r="K1008" i="8" s="1"/>
  <c r="K1343" i="8" s="1"/>
  <c r="K308" i="8"/>
  <c r="K643" i="8" s="1"/>
  <c r="K978" i="8" s="1"/>
  <c r="K1313" i="8" s="1"/>
  <c r="I308" i="8"/>
  <c r="I643" i="8" s="1"/>
  <c r="I978" i="8" s="1"/>
  <c r="I1313" i="8" s="1"/>
  <c r="E308" i="8"/>
  <c r="E643" i="8" s="1"/>
  <c r="E978" i="8" s="1"/>
  <c r="E1313" i="8" s="1"/>
  <c r="E293" i="8"/>
  <c r="E628" i="8" s="1"/>
  <c r="E963" i="8" s="1"/>
  <c r="E1298" i="8" s="1"/>
  <c r="K293" i="8"/>
  <c r="K628" i="8" s="1"/>
  <c r="K963" i="8" s="1"/>
  <c r="K1298" i="8" s="1"/>
  <c r="I293" i="8"/>
  <c r="I628" i="8" s="1"/>
  <c r="I963" i="8" s="1"/>
  <c r="I1298" i="8" s="1"/>
  <c r="K248" i="8"/>
  <c r="K583" i="8" s="1"/>
  <c r="K918" i="8" s="1"/>
  <c r="K1253" i="8" s="1"/>
  <c r="I248" i="8"/>
  <c r="I583" i="8" s="1"/>
  <c r="I918" i="8" s="1"/>
  <c r="I1253" i="8" s="1"/>
  <c r="E248" i="8"/>
  <c r="E583" i="8" s="1"/>
  <c r="E918" i="8" s="1"/>
  <c r="E1253" i="8" s="1"/>
  <c r="K233" i="8"/>
  <c r="K568" i="8" s="1"/>
  <c r="K903" i="8" s="1"/>
  <c r="K1238" i="8" s="1"/>
  <c r="I233" i="8"/>
  <c r="I568" i="8" s="1"/>
  <c r="I903" i="8" s="1"/>
  <c r="I1238" i="8" s="1"/>
  <c r="E233" i="8"/>
  <c r="E568" i="8" s="1"/>
  <c r="E903" i="8" s="1"/>
  <c r="E1238" i="8" s="1"/>
  <c r="J218" i="8"/>
  <c r="K203" i="8"/>
  <c r="K538" i="8" s="1"/>
  <c r="K873" i="8" s="1"/>
  <c r="K1208" i="8" s="1"/>
  <c r="I203" i="8"/>
  <c r="I538" i="8" s="1"/>
  <c r="I873" i="8" s="1"/>
  <c r="I1208" i="8" s="1"/>
  <c r="E203" i="8"/>
  <c r="E538" i="8" s="1"/>
  <c r="E873" i="8" s="1"/>
  <c r="E1208" i="8" s="1"/>
  <c r="K173" i="8"/>
  <c r="K508" i="8" s="1"/>
  <c r="K843" i="8" s="1"/>
  <c r="K1178" i="8" s="1"/>
  <c r="I173" i="8"/>
  <c r="I508" i="8" s="1"/>
  <c r="I843" i="8" s="1"/>
  <c r="I1178" i="8" s="1"/>
  <c r="E173" i="8"/>
  <c r="E508" i="8" s="1"/>
  <c r="E843" i="8" s="1"/>
  <c r="E1178" i="8" s="1"/>
  <c r="I143" i="8"/>
  <c r="I478" i="8" s="1"/>
  <c r="I813" i="8" s="1"/>
  <c r="I1148" i="8" s="1"/>
  <c r="E143" i="8"/>
  <c r="E478" i="8" s="1"/>
  <c r="E813" i="8" s="1"/>
  <c r="E1148" i="8" s="1"/>
  <c r="K143" i="8"/>
  <c r="K478" i="8" s="1"/>
  <c r="K813" i="8" s="1"/>
  <c r="K1148" i="8" s="1"/>
  <c r="I128" i="8"/>
  <c r="I463" i="8" s="1"/>
  <c r="I798" i="8" s="1"/>
  <c r="I1133" i="8" s="1"/>
  <c r="K128" i="8"/>
  <c r="K463" i="8" s="1"/>
  <c r="K798" i="8" s="1"/>
  <c r="K1133" i="8" s="1"/>
  <c r="E128" i="8"/>
  <c r="E463" i="8" s="1"/>
  <c r="E798" i="8" s="1"/>
  <c r="E1133" i="8" s="1"/>
  <c r="K113" i="8"/>
  <c r="K448" i="8" s="1"/>
  <c r="K783" i="8" s="1"/>
  <c r="K1118" i="8" s="1"/>
  <c r="J113" i="8"/>
  <c r="I113" i="8"/>
  <c r="I448" i="8" s="1"/>
  <c r="I783" i="8" s="1"/>
  <c r="I1118" i="8" s="1"/>
  <c r="E113" i="8"/>
  <c r="E448" i="8" s="1"/>
  <c r="E783" i="8" s="1"/>
  <c r="E1118" i="8" s="1"/>
  <c r="I98" i="8"/>
  <c r="I433" i="8" s="1"/>
  <c r="I768" i="8" s="1"/>
  <c r="I1103" i="8" s="1"/>
  <c r="K98" i="8"/>
  <c r="K433" i="8" s="1"/>
  <c r="K768" i="8" s="1"/>
  <c r="K1103" i="8" s="1"/>
  <c r="E98" i="8"/>
  <c r="E433" i="8" s="1"/>
  <c r="E768" i="8" s="1"/>
  <c r="E1103" i="8" s="1"/>
  <c r="K245" i="8"/>
  <c r="K580" i="8" s="1"/>
  <c r="K915" i="8" s="1"/>
  <c r="K1250" i="8" s="1"/>
  <c r="I245" i="8"/>
  <c r="I580" i="8" s="1"/>
  <c r="I915" i="8" s="1"/>
  <c r="I1250" i="8" s="1"/>
  <c r="E245" i="8"/>
  <c r="E580" i="8" s="1"/>
  <c r="E915" i="8" s="1"/>
  <c r="E1250" i="8" s="1"/>
  <c r="E350" i="8"/>
  <c r="E685" i="8" s="1"/>
  <c r="E1020" i="8" s="1"/>
  <c r="E1355" i="8" s="1"/>
  <c r="I350" i="8"/>
  <c r="I685" i="8" s="1"/>
  <c r="I1020" i="8" s="1"/>
  <c r="I1355" i="8" s="1"/>
  <c r="K350" i="8"/>
  <c r="K685" i="8" s="1"/>
  <c r="K1020" i="8" s="1"/>
  <c r="K1355" i="8" s="1"/>
  <c r="J335" i="8"/>
  <c r="E335" i="8"/>
  <c r="E670" i="8" s="1"/>
  <c r="E1005" i="8" s="1"/>
  <c r="E1340" i="8" s="1"/>
  <c r="K335" i="8"/>
  <c r="K670" i="8" s="1"/>
  <c r="K1005" i="8" s="1"/>
  <c r="K1340" i="8" s="1"/>
  <c r="I335" i="8"/>
  <c r="I670" i="8" s="1"/>
  <c r="I1005" i="8" s="1"/>
  <c r="I1340" i="8" s="1"/>
  <c r="K305" i="8"/>
  <c r="K640" i="8" s="1"/>
  <c r="K975" i="8" s="1"/>
  <c r="K1310" i="8" s="1"/>
  <c r="E305" i="8"/>
  <c r="E640" i="8" s="1"/>
  <c r="E975" i="8" s="1"/>
  <c r="E1310" i="8" s="1"/>
  <c r="I305" i="8"/>
  <c r="I640" i="8" s="1"/>
  <c r="I975" i="8" s="1"/>
  <c r="I1310" i="8" s="1"/>
  <c r="I290" i="8"/>
  <c r="I625" i="8" s="1"/>
  <c r="I960" i="8" s="1"/>
  <c r="I1295" i="8" s="1"/>
  <c r="E290" i="8"/>
  <c r="E625" i="8" s="1"/>
  <c r="E960" i="8" s="1"/>
  <c r="E1295" i="8" s="1"/>
  <c r="K290" i="8"/>
  <c r="K625" i="8" s="1"/>
  <c r="K960" i="8" s="1"/>
  <c r="K1295" i="8" s="1"/>
  <c r="I230" i="8"/>
  <c r="I565" i="8" s="1"/>
  <c r="I900" i="8" s="1"/>
  <c r="I1235" i="8" s="1"/>
  <c r="E230" i="8"/>
  <c r="E565" i="8" s="1"/>
  <c r="E900" i="8" s="1"/>
  <c r="E1235" i="8" s="1"/>
  <c r="K230" i="8"/>
  <c r="K565" i="8" s="1"/>
  <c r="K900" i="8" s="1"/>
  <c r="K1235" i="8" s="1"/>
  <c r="I215" i="8"/>
  <c r="I550" i="8" s="1"/>
  <c r="I885" i="8" s="1"/>
  <c r="I1220" i="8" s="1"/>
  <c r="K215" i="8"/>
  <c r="K550" i="8" s="1"/>
  <c r="K885" i="8" s="1"/>
  <c r="K1220" i="8" s="1"/>
  <c r="E215" i="8"/>
  <c r="E550" i="8" s="1"/>
  <c r="E885" i="8" s="1"/>
  <c r="E1220" i="8" s="1"/>
  <c r="K185" i="8"/>
  <c r="K520" i="8" s="1"/>
  <c r="K855" i="8" s="1"/>
  <c r="K1190" i="8" s="1"/>
  <c r="I185" i="8"/>
  <c r="I520" i="8" s="1"/>
  <c r="I855" i="8" s="1"/>
  <c r="I1190" i="8" s="1"/>
  <c r="E185" i="8"/>
  <c r="E520" i="8" s="1"/>
  <c r="E855" i="8" s="1"/>
  <c r="E1190" i="8" s="1"/>
  <c r="J170" i="8"/>
  <c r="I155" i="8"/>
  <c r="I490" i="8" s="1"/>
  <c r="I825" i="8" s="1"/>
  <c r="I1160" i="8" s="1"/>
  <c r="E155" i="8"/>
  <c r="E490" i="8" s="1"/>
  <c r="E825" i="8" s="1"/>
  <c r="E1160" i="8" s="1"/>
  <c r="K155" i="8"/>
  <c r="K490" i="8" s="1"/>
  <c r="K825" i="8" s="1"/>
  <c r="K1160" i="8" s="1"/>
  <c r="K125" i="8"/>
  <c r="K460" i="8" s="1"/>
  <c r="K795" i="8" s="1"/>
  <c r="K1130" i="8" s="1"/>
  <c r="I125" i="8"/>
  <c r="I460" i="8" s="1"/>
  <c r="I795" i="8" s="1"/>
  <c r="I1130" i="8" s="1"/>
  <c r="E125" i="8"/>
  <c r="E460" i="8" s="1"/>
  <c r="E795" i="8" s="1"/>
  <c r="E1130" i="8" s="1"/>
  <c r="K110" i="8"/>
  <c r="K445" i="8" s="1"/>
  <c r="K780" i="8" s="1"/>
  <c r="K1115" i="8" s="1"/>
  <c r="I110" i="8"/>
  <c r="I445" i="8" s="1"/>
  <c r="I780" i="8" s="1"/>
  <c r="I1115" i="8" s="1"/>
  <c r="E110" i="8"/>
  <c r="E445" i="8" s="1"/>
  <c r="E780" i="8" s="1"/>
  <c r="E1115" i="8" s="1"/>
  <c r="E317" i="8"/>
  <c r="E652" i="8" s="1"/>
  <c r="E987" i="8" s="1"/>
  <c r="E1322" i="8" s="1"/>
  <c r="K317" i="8"/>
  <c r="K652" i="8" s="1"/>
  <c r="K987" i="8" s="1"/>
  <c r="K1322" i="8" s="1"/>
  <c r="I317" i="8"/>
  <c r="I652" i="8" s="1"/>
  <c r="I987" i="8" s="1"/>
  <c r="I1322" i="8" s="1"/>
  <c r="E197" i="8"/>
  <c r="E532" i="8" s="1"/>
  <c r="E867" i="8" s="1"/>
  <c r="E1202" i="8" s="1"/>
  <c r="K197" i="8"/>
  <c r="K532" i="8" s="1"/>
  <c r="K867" i="8" s="1"/>
  <c r="K1202" i="8" s="1"/>
  <c r="I197" i="8"/>
  <c r="I532" i="8" s="1"/>
  <c r="I867" i="8" s="1"/>
  <c r="I1202" i="8" s="1"/>
  <c r="I122" i="8"/>
  <c r="I457" i="8" s="1"/>
  <c r="I792" i="8" s="1"/>
  <c r="I1127" i="8" s="1"/>
  <c r="E122" i="8"/>
  <c r="E457" i="8" s="1"/>
  <c r="E792" i="8" s="1"/>
  <c r="E1127" i="8" s="1"/>
  <c r="K122" i="8"/>
  <c r="K457" i="8" s="1"/>
  <c r="K792" i="8" s="1"/>
  <c r="K1127" i="8" s="1"/>
  <c r="E347" i="8"/>
  <c r="E682" i="8" s="1"/>
  <c r="E1017" i="8" s="1"/>
  <c r="E1352" i="8" s="1"/>
  <c r="K347" i="8"/>
  <c r="K682" i="8" s="1"/>
  <c r="K1017" i="8" s="1"/>
  <c r="K1352" i="8" s="1"/>
  <c r="I347" i="8"/>
  <c r="I682" i="8" s="1"/>
  <c r="I1017" i="8" s="1"/>
  <c r="I1352" i="8" s="1"/>
  <c r="E332" i="8"/>
  <c r="E667" i="8" s="1"/>
  <c r="E1002" i="8" s="1"/>
  <c r="E1337" i="8" s="1"/>
  <c r="I332" i="8"/>
  <c r="I667" i="8" s="1"/>
  <c r="I1002" i="8" s="1"/>
  <c r="I1337" i="8" s="1"/>
  <c r="K332" i="8"/>
  <c r="K667" i="8" s="1"/>
  <c r="K1002" i="8" s="1"/>
  <c r="K1337" i="8" s="1"/>
  <c r="K302" i="8"/>
  <c r="K637" i="8" s="1"/>
  <c r="K972" i="8" s="1"/>
  <c r="K1307" i="8" s="1"/>
  <c r="I302" i="8"/>
  <c r="I637" i="8" s="1"/>
  <c r="I972" i="8" s="1"/>
  <c r="I1307" i="8" s="1"/>
  <c r="E302" i="8"/>
  <c r="E637" i="8" s="1"/>
  <c r="E972" i="8" s="1"/>
  <c r="E1307" i="8" s="1"/>
  <c r="E287" i="8"/>
  <c r="E622" i="8" s="1"/>
  <c r="E957" i="8" s="1"/>
  <c r="E1292" i="8" s="1"/>
  <c r="K287" i="8"/>
  <c r="K622" i="8" s="1"/>
  <c r="K957" i="8" s="1"/>
  <c r="K1292" i="8" s="1"/>
  <c r="I287" i="8"/>
  <c r="I622" i="8" s="1"/>
  <c r="I957" i="8" s="1"/>
  <c r="I1292" i="8" s="1"/>
  <c r="K242" i="8"/>
  <c r="K577" i="8" s="1"/>
  <c r="K912" i="8" s="1"/>
  <c r="K1247" i="8" s="1"/>
  <c r="I242" i="8"/>
  <c r="I577" i="8" s="1"/>
  <c r="I912" i="8" s="1"/>
  <c r="I1247" i="8" s="1"/>
  <c r="E242" i="8"/>
  <c r="E577" i="8" s="1"/>
  <c r="E912" i="8" s="1"/>
  <c r="E1247" i="8" s="1"/>
  <c r="E227" i="8"/>
  <c r="E562" i="8" s="1"/>
  <c r="E897" i="8" s="1"/>
  <c r="E1232" i="8" s="1"/>
  <c r="K227" i="8"/>
  <c r="K562" i="8" s="1"/>
  <c r="K897" i="8" s="1"/>
  <c r="K1232" i="8" s="1"/>
  <c r="I227" i="8"/>
  <c r="I562" i="8" s="1"/>
  <c r="I897" i="8" s="1"/>
  <c r="I1232" i="8" s="1"/>
  <c r="E167" i="8"/>
  <c r="E502" i="8" s="1"/>
  <c r="E837" i="8" s="1"/>
  <c r="E1172" i="8" s="1"/>
  <c r="K167" i="8"/>
  <c r="K502" i="8" s="1"/>
  <c r="K837" i="8" s="1"/>
  <c r="K1172" i="8" s="1"/>
  <c r="J167" i="8"/>
  <c r="I167" i="8"/>
  <c r="I502" i="8" s="1"/>
  <c r="I837" i="8" s="1"/>
  <c r="I1172" i="8" s="1"/>
  <c r="E137" i="8"/>
  <c r="E472" i="8" s="1"/>
  <c r="E807" i="8" s="1"/>
  <c r="E1142" i="8" s="1"/>
  <c r="J137" i="8"/>
  <c r="I137" i="8"/>
  <c r="I472" i="8" s="1"/>
  <c r="I807" i="8" s="1"/>
  <c r="I1142" i="8" s="1"/>
  <c r="K137" i="8"/>
  <c r="K472" i="8" s="1"/>
  <c r="K807" i="8" s="1"/>
  <c r="K1142" i="8" s="1"/>
  <c r="I107" i="8"/>
  <c r="I442" i="8" s="1"/>
  <c r="I777" i="8" s="1"/>
  <c r="I1112" i="8" s="1"/>
  <c r="E107" i="8"/>
  <c r="E442" i="8" s="1"/>
  <c r="E777" i="8" s="1"/>
  <c r="E1112" i="8" s="1"/>
  <c r="K107" i="8"/>
  <c r="K442" i="8" s="1"/>
  <c r="K777" i="8" s="1"/>
  <c r="K1112" i="8" s="1"/>
  <c r="I92" i="8"/>
  <c r="I427" i="8" s="1"/>
  <c r="I762" i="8" s="1"/>
  <c r="I1097" i="8" s="1"/>
  <c r="D329" i="8"/>
  <c r="D664" i="8" s="1"/>
  <c r="D323" i="8"/>
  <c r="D658" i="8" s="1"/>
  <c r="D311" i="8"/>
  <c r="D646" i="8" s="1"/>
  <c r="D104" i="8"/>
  <c r="D439" i="8" s="1"/>
  <c r="D116" i="8"/>
  <c r="D451" i="8" s="1"/>
  <c r="D293" i="8"/>
  <c r="D628" i="8" s="1"/>
  <c r="J314" i="8"/>
  <c r="J101" i="8"/>
  <c r="J341" i="8"/>
  <c r="J329" i="8"/>
  <c r="D299" i="8"/>
  <c r="D634" i="8" s="1"/>
  <c r="J104" i="8"/>
  <c r="J326" i="8"/>
  <c r="J188" i="8"/>
  <c r="J149" i="8"/>
  <c r="Y293" i="8"/>
  <c r="Y628" i="8" s="1"/>
  <c r="Y963" i="8" s="1"/>
  <c r="Y1298" i="8" s="1"/>
  <c r="AG293" i="8"/>
  <c r="AG628" i="8" s="1"/>
  <c r="AG963" i="8" s="1"/>
  <c r="AG1298" i="8" s="1"/>
  <c r="Q293" i="8"/>
  <c r="Q628" i="8" s="1"/>
  <c r="Q963" i="8" s="1"/>
  <c r="Q1298" i="8" s="1"/>
  <c r="P293" i="8"/>
  <c r="P628" i="8" s="1"/>
  <c r="P963" i="8" s="1"/>
  <c r="P1298" i="8" s="1"/>
  <c r="O293" i="8"/>
  <c r="O628" i="8" s="1"/>
  <c r="O963" i="8" s="1"/>
  <c r="O1298" i="8" s="1"/>
  <c r="Z293" i="8"/>
  <c r="Z628" i="8" s="1"/>
  <c r="Z963" i="8" s="1"/>
  <c r="Z1298" i="8" s="1"/>
  <c r="V293" i="8"/>
  <c r="V628" i="8" s="1"/>
  <c r="V963" i="8" s="1"/>
  <c r="V1298" i="8" s="1"/>
  <c r="R293" i="8"/>
  <c r="R628" i="8" s="1"/>
  <c r="R963" i="8" s="1"/>
  <c r="R1298" i="8" s="1"/>
  <c r="U293" i="8"/>
  <c r="U628" i="8" s="1"/>
  <c r="U963" i="8" s="1"/>
  <c r="U1298" i="8" s="1"/>
  <c r="AE293" i="8"/>
  <c r="AE628" i="8" s="1"/>
  <c r="AE963" i="8" s="1"/>
  <c r="AE1298" i="8" s="1"/>
  <c r="D326" i="8"/>
  <c r="D661" i="8" s="1"/>
  <c r="T233" i="8"/>
  <c r="T568" i="8" s="1"/>
  <c r="T903" i="8" s="1"/>
  <c r="T1238" i="8" s="1"/>
  <c r="AA233" i="8"/>
  <c r="AA568" i="8" s="1"/>
  <c r="AA903" i="8" s="1"/>
  <c r="AA1238" i="8" s="1"/>
  <c r="Y233" i="8"/>
  <c r="Y568" i="8" s="1"/>
  <c r="Y903" i="8" s="1"/>
  <c r="Y1238" i="8" s="1"/>
  <c r="AE233" i="8"/>
  <c r="AE568" i="8" s="1"/>
  <c r="AE903" i="8" s="1"/>
  <c r="AE1238" i="8" s="1"/>
  <c r="AB233" i="8"/>
  <c r="AB568" i="8" s="1"/>
  <c r="AB903" i="8" s="1"/>
  <c r="AB1238" i="8" s="1"/>
  <c r="V233" i="8"/>
  <c r="V568" i="8" s="1"/>
  <c r="V903" i="8" s="1"/>
  <c r="V1238" i="8" s="1"/>
  <c r="R233" i="8"/>
  <c r="R568" i="8" s="1"/>
  <c r="R903" i="8" s="1"/>
  <c r="R1238" i="8" s="1"/>
  <c r="AC233" i="8"/>
  <c r="AC568" i="8" s="1"/>
  <c r="AC903" i="8" s="1"/>
  <c r="AC1238" i="8" s="1"/>
  <c r="AG230" i="8"/>
  <c r="AG565" i="8" s="1"/>
  <c r="AG900" i="8" s="1"/>
  <c r="AG1235" i="8" s="1"/>
  <c r="W230" i="8"/>
  <c r="W565" i="8" s="1"/>
  <c r="W900" i="8" s="1"/>
  <c r="W1235" i="8" s="1"/>
  <c r="AE230" i="8"/>
  <c r="AE565" i="8" s="1"/>
  <c r="AE900" i="8" s="1"/>
  <c r="AE1235" i="8" s="1"/>
  <c r="T230" i="8"/>
  <c r="T565" i="8" s="1"/>
  <c r="T900" i="8" s="1"/>
  <c r="T1235" i="8" s="1"/>
  <c r="S230" i="8"/>
  <c r="S565" i="8" s="1"/>
  <c r="S900" i="8" s="1"/>
  <c r="S1235" i="8" s="1"/>
  <c r="Q230" i="8"/>
  <c r="Q565" i="8" s="1"/>
  <c r="Q900" i="8" s="1"/>
  <c r="Q1235" i="8" s="1"/>
  <c r="Z230" i="8"/>
  <c r="Z565" i="8" s="1"/>
  <c r="Z900" i="8" s="1"/>
  <c r="Z1235" i="8" s="1"/>
  <c r="X230" i="8"/>
  <c r="X565" i="8" s="1"/>
  <c r="X900" i="8" s="1"/>
  <c r="X1235" i="8" s="1"/>
  <c r="Z191" i="8"/>
  <c r="O191" i="8"/>
  <c r="X191" i="8"/>
  <c r="AF191" i="8"/>
  <c r="S191" i="8"/>
  <c r="AC191" i="8"/>
  <c r="AG191" i="8"/>
  <c r="AD191" i="8"/>
  <c r="T191" i="8"/>
  <c r="V176" i="8"/>
  <c r="AA176" i="8"/>
  <c r="R176" i="8"/>
  <c r="AE176" i="8"/>
  <c r="AC176" i="8"/>
  <c r="AB176" i="8"/>
  <c r="Z176" i="8"/>
  <c r="U176" i="8"/>
  <c r="T176" i="8"/>
  <c r="AD140" i="8"/>
  <c r="Y116" i="8"/>
  <c r="R116" i="8"/>
  <c r="Q116" i="8"/>
  <c r="Z116" i="8"/>
  <c r="W116" i="8"/>
  <c r="V116" i="8"/>
  <c r="Z155" i="8"/>
  <c r="O155" i="8"/>
  <c r="AF155" i="8"/>
  <c r="AE155" i="8"/>
  <c r="AD155" i="8"/>
  <c r="U155" i="8"/>
  <c r="AC155" i="8"/>
  <c r="V155" i="8"/>
  <c r="X155" i="8"/>
  <c r="AF296" i="8"/>
  <c r="AF631" i="8" s="1"/>
  <c r="AF966" i="8" s="1"/>
  <c r="AF1301" i="8" s="1"/>
  <c r="U296" i="8"/>
  <c r="U631" i="8" s="1"/>
  <c r="U966" i="8" s="1"/>
  <c r="U1301" i="8" s="1"/>
  <c r="T296" i="8"/>
  <c r="T631" i="8" s="1"/>
  <c r="T966" i="8" s="1"/>
  <c r="T1301" i="8" s="1"/>
  <c r="R296" i="8"/>
  <c r="R631" i="8" s="1"/>
  <c r="R966" i="8" s="1"/>
  <c r="R1301" i="8" s="1"/>
  <c r="P296" i="8"/>
  <c r="P631" i="8" s="1"/>
  <c r="P966" i="8" s="1"/>
  <c r="P1301" i="8" s="1"/>
  <c r="Y297" i="8"/>
  <c r="O296" i="8"/>
  <c r="O631" i="8" s="1"/>
  <c r="O966" i="8" s="1"/>
  <c r="O1301" i="8" s="1"/>
  <c r="Y296" i="8"/>
  <c r="Y631" i="8" s="1"/>
  <c r="Y966" i="8" s="1"/>
  <c r="Y1301" i="8" s="1"/>
  <c r="AB296" i="8"/>
  <c r="AB631" i="8" s="1"/>
  <c r="AB966" i="8" s="1"/>
  <c r="AB1301" i="8" s="1"/>
  <c r="AA296" i="8"/>
  <c r="AA631" i="8" s="1"/>
  <c r="AA966" i="8" s="1"/>
  <c r="AA1301" i="8" s="1"/>
  <c r="Z296" i="8"/>
  <c r="Z631" i="8" s="1"/>
  <c r="Z966" i="8" s="1"/>
  <c r="Z1301" i="8" s="1"/>
  <c r="S341" i="8"/>
  <c r="S676" i="8" s="1"/>
  <c r="S1011" i="8" s="1"/>
  <c r="S1346" i="8" s="1"/>
  <c r="Y341" i="8"/>
  <c r="Y676" i="8" s="1"/>
  <c r="Y1011" i="8" s="1"/>
  <c r="Y1346" i="8" s="1"/>
  <c r="X341" i="8"/>
  <c r="X676" i="8" s="1"/>
  <c r="X1011" i="8" s="1"/>
  <c r="X1346" i="8" s="1"/>
  <c r="AB341" i="8"/>
  <c r="AB676" i="8" s="1"/>
  <c r="AB1011" i="8" s="1"/>
  <c r="AB1346" i="8" s="1"/>
  <c r="O341" i="8"/>
  <c r="O676" i="8" s="1"/>
  <c r="O1011" i="8" s="1"/>
  <c r="O1346" i="8" s="1"/>
  <c r="AG341" i="8"/>
  <c r="AG676" i="8" s="1"/>
  <c r="AG1011" i="8" s="1"/>
  <c r="AG1346" i="8" s="1"/>
  <c r="AF341" i="8"/>
  <c r="AF676" i="8" s="1"/>
  <c r="AF1011" i="8" s="1"/>
  <c r="AF1346" i="8" s="1"/>
  <c r="AB290" i="8"/>
  <c r="AB625" i="8" s="1"/>
  <c r="AB960" i="8" s="1"/>
  <c r="AB1295" i="8" s="1"/>
  <c r="R290" i="8"/>
  <c r="R625" i="8" s="1"/>
  <c r="R960" i="8" s="1"/>
  <c r="R1295" i="8" s="1"/>
  <c r="Q290" i="8"/>
  <c r="Q625" i="8" s="1"/>
  <c r="Q960" i="8" s="1"/>
  <c r="Q1295" i="8" s="1"/>
  <c r="Z290" i="8"/>
  <c r="Z625" i="8" s="1"/>
  <c r="Z960" i="8" s="1"/>
  <c r="Z1295" i="8" s="1"/>
  <c r="W290" i="8"/>
  <c r="W625" i="8" s="1"/>
  <c r="W960" i="8" s="1"/>
  <c r="W1295" i="8" s="1"/>
  <c r="U290" i="8"/>
  <c r="U625" i="8" s="1"/>
  <c r="U960" i="8" s="1"/>
  <c r="U1295" i="8" s="1"/>
  <c r="Y290" i="8"/>
  <c r="Y625" i="8" s="1"/>
  <c r="Y960" i="8" s="1"/>
  <c r="Y1295" i="8" s="1"/>
  <c r="AG290" i="8"/>
  <c r="AG625" i="8" s="1"/>
  <c r="AG960" i="8" s="1"/>
  <c r="AG1295" i="8" s="1"/>
  <c r="S290" i="8"/>
  <c r="S625" i="8" s="1"/>
  <c r="S960" i="8" s="1"/>
  <c r="S1295" i="8" s="1"/>
  <c r="AF290" i="8"/>
  <c r="AF625" i="8" s="1"/>
  <c r="AF960" i="8" s="1"/>
  <c r="AF1295" i="8" s="1"/>
  <c r="X290" i="8"/>
  <c r="X625" i="8" s="1"/>
  <c r="X960" i="8" s="1"/>
  <c r="X1295" i="8" s="1"/>
  <c r="O290" i="8"/>
  <c r="O625" i="8" s="1"/>
  <c r="O960" i="8" s="1"/>
  <c r="O1295" i="8" s="1"/>
  <c r="AA206" i="8"/>
  <c r="AG203" i="8"/>
  <c r="W203" i="8"/>
  <c r="AF203" i="8"/>
  <c r="V203" i="8"/>
  <c r="P203" i="8"/>
  <c r="O203" i="8"/>
  <c r="Z203" i="8"/>
  <c r="R203" i="8"/>
  <c r="AD203" i="8"/>
  <c r="AA203" i="8"/>
  <c r="T203" i="8"/>
  <c r="S203" i="8"/>
  <c r="Q203" i="8"/>
  <c r="W158" i="8"/>
  <c r="V158" i="8"/>
  <c r="T158" i="8"/>
  <c r="Q158" i="8"/>
  <c r="AE158" i="8"/>
  <c r="S158" i="8"/>
  <c r="U158" i="8"/>
  <c r="AF350" i="8"/>
  <c r="AE350" i="8"/>
  <c r="AB350" i="8"/>
  <c r="AB685" i="8" s="1"/>
  <c r="AB1020" i="8" s="1"/>
  <c r="AB1355" i="8" s="1"/>
  <c r="AA350" i="8"/>
  <c r="AA685" i="8" s="1"/>
  <c r="AA1020" i="8" s="1"/>
  <c r="AA1355" i="8" s="1"/>
  <c r="Z350" i="8"/>
  <c r="W350" i="8"/>
  <c r="W685" i="8" s="1"/>
  <c r="W1020" i="8" s="1"/>
  <c r="W1355" i="8" s="1"/>
  <c r="Q350" i="8"/>
  <c r="Q685" i="8" s="1"/>
  <c r="Q1020" i="8" s="1"/>
  <c r="Q1355" i="8" s="1"/>
  <c r="Y302" i="8"/>
  <c r="Y637" i="8" s="1"/>
  <c r="Y972" i="8" s="1"/>
  <c r="Y1307" i="8" s="1"/>
  <c r="X302" i="8"/>
  <c r="X637" i="8" s="1"/>
  <c r="X972" i="8" s="1"/>
  <c r="X1307" i="8" s="1"/>
  <c r="V302" i="8"/>
  <c r="V637" i="8" s="1"/>
  <c r="V972" i="8" s="1"/>
  <c r="V1307" i="8" s="1"/>
  <c r="AD302" i="8"/>
  <c r="AD637" i="8" s="1"/>
  <c r="AD972" i="8" s="1"/>
  <c r="AD1307" i="8" s="1"/>
  <c r="AA302" i="8"/>
  <c r="AA637" i="8" s="1"/>
  <c r="AA972" i="8" s="1"/>
  <c r="AA1307" i="8" s="1"/>
  <c r="W302" i="8"/>
  <c r="W637" i="8" s="1"/>
  <c r="W972" i="8" s="1"/>
  <c r="W1307" i="8" s="1"/>
  <c r="AE302" i="8"/>
  <c r="AE637" i="8" s="1"/>
  <c r="AE972" i="8" s="1"/>
  <c r="AE1307" i="8" s="1"/>
  <c r="AB245" i="8"/>
  <c r="AB580" i="8" s="1"/>
  <c r="AB915" i="8" s="1"/>
  <c r="AB1250" i="8" s="1"/>
  <c r="R245" i="8"/>
  <c r="R580" i="8" s="1"/>
  <c r="R915" i="8" s="1"/>
  <c r="R1250" i="8" s="1"/>
  <c r="Q245" i="8"/>
  <c r="Q580" i="8" s="1"/>
  <c r="Q915" i="8" s="1"/>
  <c r="Q1250" i="8" s="1"/>
  <c r="P245" i="8"/>
  <c r="P580" i="8" s="1"/>
  <c r="P915" i="8" s="1"/>
  <c r="P1250" i="8" s="1"/>
  <c r="AD245" i="8"/>
  <c r="AD580" i="8" s="1"/>
  <c r="AD915" i="8" s="1"/>
  <c r="AD1250" i="8" s="1"/>
  <c r="AC245" i="8"/>
  <c r="AC580" i="8" s="1"/>
  <c r="AC915" i="8" s="1"/>
  <c r="AC1250" i="8" s="1"/>
  <c r="U245" i="8"/>
  <c r="U580" i="8" s="1"/>
  <c r="U915" i="8" s="1"/>
  <c r="U1250" i="8" s="1"/>
  <c r="X245" i="8"/>
  <c r="X580" i="8" s="1"/>
  <c r="X915" i="8" s="1"/>
  <c r="X1250" i="8" s="1"/>
  <c r="W245" i="8"/>
  <c r="W580" i="8" s="1"/>
  <c r="W915" i="8" s="1"/>
  <c r="W1250" i="8" s="1"/>
  <c r="S245" i="8"/>
  <c r="S580" i="8" s="1"/>
  <c r="S915" i="8" s="1"/>
  <c r="S1250" i="8" s="1"/>
  <c r="AF245" i="8"/>
  <c r="AF580" i="8" s="1"/>
  <c r="AF915" i="8" s="1"/>
  <c r="AF1250" i="8" s="1"/>
  <c r="Y245" i="8"/>
  <c r="Y580" i="8" s="1"/>
  <c r="Y915" i="8" s="1"/>
  <c r="Y1250" i="8" s="1"/>
  <c r="AD161" i="8"/>
  <c r="T161" i="8"/>
  <c r="S161" i="8"/>
  <c r="Q161" i="8"/>
  <c r="V161" i="8"/>
  <c r="AG161" i="8"/>
  <c r="O161" i="8"/>
  <c r="Y161" i="8"/>
  <c r="R161" i="8"/>
  <c r="U161" i="8"/>
  <c r="W161" i="8"/>
  <c r="AE329" i="8"/>
  <c r="AE664" i="8" s="1"/>
  <c r="AE999" i="8" s="1"/>
  <c r="AE1334" i="8" s="1"/>
  <c r="U329" i="8"/>
  <c r="U664" i="8" s="1"/>
  <c r="U999" i="8" s="1"/>
  <c r="U1334" i="8" s="1"/>
  <c r="X329" i="8"/>
  <c r="X664" i="8" s="1"/>
  <c r="X999" i="8" s="1"/>
  <c r="X1334" i="8" s="1"/>
  <c r="W329" i="8"/>
  <c r="W664" i="8" s="1"/>
  <c r="W999" i="8" s="1"/>
  <c r="W1334" i="8" s="1"/>
  <c r="AG329" i="8"/>
  <c r="AG664" i="8" s="1"/>
  <c r="AG999" i="8" s="1"/>
  <c r="AG1334" i="8" s="1"/>
  <c r="V329" i="8"/>
  <c r="V664" i="8" s="1"/>
  <c r="V999" i="8" s="1"/>
  <c r="V1334" i="8" s="1"/>
  <c r="AA329" i="8"/>
  <c r="AA664" i="8" s="1"/>
  <c r="AA999" i="8" s="1"/>
  <c r="AA1334" i="8" s="1"/>
  <c r="Y329" i="8"/>
  <c r="Y664" i="8" s="1"/>
  <c r="Y999" i="8" s="1"/>
  <c r="Y1334" i="8" s="1"/>
  <c r="AC329" i="8"/>
  <c r="AC664" i="8" s="1"/>
  <c r="AC999" i="8" s="1"/>
  <c r="AC1334" i="8" s="1"/>
  <c r="AB329" i="8"/>
  <c r="AB664" i="8" s="1"/>
  <c r="AB999" i="8" s="1"/>
  <c r="AB1334" i="8" s="1"/>
  <c r="O329" i="8"/>
  <c r="O664" i="8" s="1"/>
  <c r="O999" i="8" s="1"/>
  <c r="O1334" i="8" s="1"/>
  <c r="AB143" i="8"/>
  <c r="AA143" i="8"/>
  <c r="Q143" i="8"/>
  <c r="Y143" i="8"/>
  <c r="O143" i="8"/>
  <c r="AD143" i="8"/>
  <c r="U143" i="8"/>
  <c r="S143" i="8"/>
  <c r="Z143" i="8"/>
  <c r="AF143" i="8"/>
  <c r="AG143" i="8"/>
  <c r="J236" i="8"/>
  <c r="J122" i="8"/>
  <c r="Z344" i="8"/>
  <c r="T344" i="8"/>
  <c r="T679" i="8" s="1"/>
  <c r="T1014" i="8" s="1"/>
  <c r="T1349" i="8" s="1"/>
  <c r="AD344" i="8"/>
  <c r="AD679" i="8" s="1"/>
  <c r="AD1014" i="8" s="1"/>
  <c r="AD1349" i="8" s="1"/>
  <c r="S344" i="8"/>
  <c r="R344" i="8"/>
  <c r="R679" i="8" s="1"/>
  <c r="R1014" i="8" s="1"/>
  <c r="R1349" i="8" s="1"/>
  <c r="X344" i="8"/>
  <c r="W344" i="8"/>
  <c r="W679" i="8" s="1"/>
  <c r="W1014" i="8" s="1"/>
  <c r="W1349" i="8" s="1"/>
  <c r="Q344" i="8"/>
  <c r="AG344" i="8"/>
  <c r="AG679" i="8" s="1"/>
  <c r="AG1014" i="8" s="1"/>
  <c r="AG1349" i="8" s="1"/>
  <c r="AF344" i="8"/>
  <c r="AB344" i="8"/>
  <c r="AA344" i="8"/>
  <c r="AA679" i="8" s="1"/>
  <c r="AA1014" i="8" s="1"/>
  <c r="AA1349" i="8" s="1"/>
  <c r="Y344" i="8"/>
  <c r="Y679" i="8" s="1"/>
  <c r="Y1014" i="8" s="1"/>
  <c r="Y1349" i="8" s="1"/>
  <c r="V338" i="8"/>
  <c r="V673" i="8" s="1"/>
  <c r="V1008" i="8" s="1"/>
  <c r="V1343" i="8" s="1"/>
  <c r="AD338" i="8"/>
  <c r="AD673" i="8" s="1"/>
  <c r="AD1008" i="8" s="1"/>
  <c r="AD1343" i="8" s="1"/>
  <c r="AC338" i="8"/>
  <c r="AC673" i="8" s="1"/>
  <c r="AC1008" i="8" s="1"/>
  <c r="AC1343" i="8" s="1"/>
  <c r="R338" i="8"/>
  <c r="R673" i="8" s="1"/>
  <c r="R1008" i="8" s="1"/>
  <c r="R1343" i="8" s="1"/>
  <c r="AB338" i="8"/>
  <c r="AB673" i="8" s="1"/>
  <c r="AB1008" i="8" s="1"/>
  <c r="AB1343" i="8" s="1"/>
  <c r="O338" i="8"/>
  <c r="O673" i="8" s="1"/>
  <c r="O1008" i="8" s="1"/>
  <c r="O1343" i="8" s="1"/>
  <c r="AE338" i="8"/>
  <c r="AE673" i="8" s="1"/>
  <c r="AE1008" i="8" s="1"/>
  <c r="AE1343" i="8" s="1"/>
  <c r="AA338" i="8"/>
  <c r="AA673" i="8" s="1"/>
  <c r="AA1008" i="8" s="1"/>
  <c r="AA1343" i="8" s="1"/>
  <c r="Z338" i="8"/>
  <c r="Z673" i="8" s="1"/>
  <c r="Z1008" i="8" s="1"/>
  <c r="Z1343" i="8" s="1"/>
  <c r="Y338" i="8"/>
  <c r="Y673" i="8" s="1"/>
  <c r="Y1008" i="8" s="1"/>
  <c r="Y1343" i="8" s="1"/>
  <c r="X338" i="8"/>
  <c r="X673" i="8" s="1"/>
  <c r="X1008" i="8" s="1"/>
  <c r="X1343" i="8" s="1"/>
  <c r="P338" i="8"/>
  <c r="P673" i="8" s="1"/>
  <c r="P1008" i="8" s="1"/>
  <c r="P1343" i="8" s="1"/>
  <c r="W338" i="8"/>
  <c r="W673" i="8" s="1"/>
  <c r="W1008" i="8" s="1"/>
  <c r="W1343" i="8" s="1"/>
  <c r="U338" i="8"/>
  <c r="U673" i="8" s="1"/>
  <c r="U1008" i="8" s="1"/>
  <c r="U1343" i="8" s="1"/>
  <c r="AF308" i="8"/>
  <c r="AF643" i="8" s="1"/>
  <c r="AF978" i="8" s="1"/>
  <c r="AF1313" i="8" s="1"/>
  <c r="AC308" i="8"/>
  <c r="AC643" i="8" s="1"/>
  <c r="AC978" i="8" s="1"/>
  <c r="AC1313" i="8" s="1"/>
  <c r="AG308" i="8"/>
  <c r="AG643" i="8" s="1"/>
  <c r="AG978" i="8" s="1"/>
  <c r="AG1313" i="8" s="1"/>
  <c r="AE308" i="8"/>
  <c r="AE643" i="8" s="1"/>
  <c r="AE978" i="8" s="1"/>
  <c r="AE1313" i="8" s="1"/>
  <c r="S308" i="8"/>
  <c r="S643" i="8" s="1"/>
  <c r="S978" i="8" s="1"/>
  <c r="S1313" i="8" s="1"/>
  <c r="O308" i="8"/>
  <c r="O643" i="8" s="1"/>
  <c r="O978" i="8" s="1"/>
  <c r="O1313" i="8" s="1"/>
  <c r="P308" i="8"/>
  <c r="P643" i="8" s="1"/>
  <c r="P978" i="8" s="1"/>
  <c r="P1313" i="8" s="1"/>
  <c r="AD308" i="8"/>
  <c r="AD643" i="8" s="1"/>
  <c r="AD978" i="8" s="1"/>
  <c r="AD1313" i="8" s="1"/>
  <c r="X308" i="8"/>
  <c r="X643" i="8" s="1"/>
  <c r="X978" i="8" s="1"/>
  <c r="X1313" i="8" s="1"/>
  <c r="Q308" i="8"/>
  <c r="Q643" i="8" s="1"/>
  <c r="Q978" i="8" s="1"/>
  <c r="Q1313" i="8" s="1"/>
  <c r="Y305" i="8"/>
  <c r="Y640" i="8" s="1"/>
  <c r="Y975" i="8" s="1"/>
  <c r="Y1310" i="8" s="1"/>
  <c r="O305" i="8"/>
  <c r="O640" i="8" s="1"/>
  <c r="O975" i="8" s="1"/>
  <c r="O1310" i="8" s="1"/>
  <c r="AD305" i="8"/>
  <c r="AD640" i="8" s="1"/>
  <c r="AD975" i="8" s="1"/>
  <c r="AD1310" i="8" s="1"/>
  <c r="AC305" i="8"/>
  <c r="AC640" i="8" s="1"/>
  <c r="AC975" i="8" s="1"/>
  <c r="AC1310" i="8" s="1"/>
  <c r="U305" i="8"/>
  <c r="U640" i="8" s="1"/>
  <c r="U975" i="8" s="1"/>
  <c r="U1310" i="8" s="1"/>
  <c r="AG305" i="8"/>
  <c r="AG640" i="8" s="1"/>
  <c r="AG975" i="8" s="1"/>
  <c r="AG1310" i="8" s="1"/>
  <c r="AF305" i="8"/>
  <c r="AF640" i="8" s="1"/>
  <c r="AF975" i="8" s="1"/>
  <c r="AF1310" i="8" s="1"/>
  <c r="AE305" i="8"/>
  <c r="AE640" i="8" s="1"/>
  <c r="AE975" i="8" s="1"/>
  <c r="AE1310" i="8" s="1"/>
  <c r="Z305" i="8"/>
  <c r="Z640" i="8" s="1"/>
  <c r="Z975" i="8" s="1"/>
  <c r="Z1310" i="8" s="1"/>
  <c r="T305" i="8"/>
  <c r="T640" i="8" s="1"/>
  <c r="T975" i="8" s="1"/>
  <c r="T1310" i="8" s="1"/>
  <c r="O221" i="8"/>
  <c r="O556" i="8" s="1"/>
  <c r="O891" i="8" s="1"/>
  <c r="O1226" i="8" s="1"/>
  <c r="AG221" i="8"/>
  <c r="AG556" i="8" s="1"/>
  <c r="AG891" i="8" s="1"/>
  <c r="AG1226" i="8" s="1"/>
  <c r="AF221" i="8"/>
  <c r="AF556" i="8" s="1"/>
  <c r="AF891" i="8" s="1"/>
  <c r="AF1226" i="8" s="1"/>
  <c r="T221" i="8"/>
  <c r="T556" i="8" s="1"/>
  <c r="T891" i="8" s="1"/>
  <c r="T1226" i="8" s="1"/>
  <c r="S221" i="8"/>
  <c r="S556" i="8" s="1"/>
  <c r="S891" i="8" s="1"/>
  <c r="S1226" i="8" s="1"/>
  <c r="AC221" i="8"/>
  <c r="AC556" i="8" s="1"/>
  <c r="AC891" i="8" s="1"/>
  <c r="AC1226" i="8" s="1"/>
  <c r="AB221" i="8"/>
  <c r="AB556" i="8" s="1"/>
  <c r="AB891" i="8" s="1"/>
  <c r="AB1226" i="8" s="1"/>
  <c r="W221" i="8"/>
  <c r="W556" i="8" s="1"/>
  <c r="W891" i="8" s="1"/>
  <c r="W1226" i="8" s="1"/>
  <c r="AD221" i="8"/>
  <c r="AD556" i="8" s="1"/>
  <c r="AD891" i="8" s="1"/>
  <c r="AD1226" i="8" s="1"/>
  <c r="X221" i="8"/>
  <c r="X556" i="8" s="1"/>
  <c r="X891" i="8" s="1"/>
  <c r="X1226" i="8" s="1"/>
  <c r="AA209" i="8"/>
  <c r="Q209" i="8"/>
  <c r="P209" i="8"/>
  <c r="U209" i="8"/>
  <c r="AG209" i="8"/>
  <c r="T209" i="8"/>
  <c r="O209" i="8"/>
  <c r="AD209" i="8"/>
  <c r="W209" i="8"/>
  <c r="AF209" i="8"/>
  <c r="AC209" i="8"/>
  <c r="Y209" i="8"/>
  <c r="X209" i="8"/>
  <c r="S209" i="8"/>
  <c r="V209" i="8"/>
  <c r="AD200" i="8"/>
  <c r="AF200" i="8"/>
  <c r="AB173" i="8"/>
  <c r="R173" i="8"/>
  <c r="AA173" i="8"/>
  <c r="Q173" i="8"/>
  <c r="Y173" i="8"/>
  <c r="O173" i="8"/>
  <c r="AD173" i="8"/>
  <c r="T173" i="8"/>
  <c r="S173" i="8"/>
  <c r="AG173" i="8"/>
  <c r="P173" i="8"/>
  <c r="AF173" i="8"/>
  <c r="AE173" i="8"/>
  <c r="AC173" i="8"/>
  <c r="Z173" i="8"/>
  <c r="X173" i="8"/>
  <c r="U173" i="8"/>
  <c r="V173" i="8"/>
  <c r="V119" i="8"/>
  <c r="AE119" i="8"/>
  <c r="U119" i="8"/>
  <c r="Y119" i="8"/>
  <c r="X119" i="8"/>
  <c r="R119" i="8"/>
  <c r="W119" i="8"/>
  <c r="AG119" i="8"/>
  <c r="Z119" i="8"/>
  <c r="Q119" i="8"/>
  <c r="P119" i="8"/>
  <c r="AC119" i="8"/>
  <c r="AD101" i="8"/>
  <c r="AE101" i="8"/>
  <c r="S101" i="8"/>
  <c r="AC101" i="8"/>
  <c r="AB101" i="8"/>
  <c r="Z101" i="8"/>
  <c r="Y101" i="8"/>
  <c r="W101" i="8"/>
  <c r="U101" i="8"/>
  <c r="P101" i="8"/>
  <c r="AG101" i="8"/>
  <c r="J155" i="8"/>
  <c r="AB332" i="8"/>
  <c r="AB667" i="8" s="1"/>
  <c r="AB1002" i="8" s="1"/>
  <c r="AB1337" i="8" s="1"/>
  <c r="R332" i="8"/>
  <c r="R667" i="8" s="1"/>
  <c r="R1002" i="8" s="1"/>
  <c r="R1337" i="8" s="1"/>
  <c r="AD332" i="8"/>
  <c r="AD667" i="8" s="1"/>
  <c r="AD1002" i="8" s="1"/>
  <c r="AD1337" i="8" s="1"/>
  <c r="AC332" i="8"/>
  <c r="AC667" i="8" s="1"/>
  <c r="AC1002" i="8" s="1"/>
  <c r="AC1337" i="8" s="1"/>
  <c r="Q332" i="8"/>
  <c r="Q667" i="8" s="1"/>
  <c r="Q1002" i="8" s="1"/>
  <c r="Q1337" i="8" s="1"/>
  <c r="AA332" i="8"/>
  <c r="AA667" i="8" s="1"/>
  <c r="AA1002" i="8" s="1"/>
  <c r="AA1337" i="8" s="1"/>
  <c r="P332" i="8"/>
  <c r="P667" i="8" s="1"/>
  <c r="P1002" i="8" s="1"/>
  <c r="P1337" i="8" s="1"/>
  <c r="W332" i="8"/>
  <c r="W667" i="8" s="1"/>
  <c r="W1002" i="8" s="1"/>
  <c r="W1337" i="8" s="1"/>
  <c r="V332" i="8"/>
  <c r="V667" i="8" s="1"/>
  <c r="V1002" i="8" s="1"/>
  <c r="V1337" i="8" s="1"/>
  <c r="U332" i="8"/>
  <c r="U667" i="8" s="1"/>
  <c r="U1002" i="8" s="1"/>
  <c r="U1337" i="8" s="1"/>
  <c r="T332" i="8"/>
  <c r="T667" i="8" s="1"/>
  <c r="T1002" i="8" s="1"/>
  <c r="T1337" i="8" s="1"/>
  <c r="AG332" i="8"/>
  <c r="AG667" i="8" s="1"/>
  <c r="AG1002" i="8" s="1"/>
  <c r="AG1337" i="8" s="1"/>
  <c r="O332" i="8"/>
  <c r="O667" i="8" s="1"/>
  <c r="O1002" i="8" s="1"/>
  <c r="O1337" i="8" s="1"/>
  <c r="AF332" i="8"/>
  <c r="AF667" i="8" s="1"/>
  <c r="AF1002" i="8" s="1"/>
  <c r="AF1337" i="8" s="1"/>
  <c r="X332" i="8"/>
  <c r="X667" i="8" s="1"/>
  <c r="X1002" i="8" s="1"/>
  <c r="X1337" i="8" s="1"/>
  <c r="Z332" i="8"/>
  <c r="Z667" i="8" s="1"/>
  <c r="Z1002" i="8" s="1"/>
  <c r="Z1337" i="8" s="1"/>
  <c r="AA323" i="8"/>
  <c r="AA658" i="8" s="1"/>
  <c r="AA993" i="8" s="1"/>
  <c r="AA1328" i="8" s="1"/>
  <c r="Z323" i="8"/>
  <c r="Z658" i="8" s="1"/>
  <c r="Z993" i="8" s="1"/>
  <c r="Z1328" i="8" s="1"/>
  <c r="P323" i="8"/>
  <c r="P658" i="8" s="1"/>
  <c r="P993" i="8" s="1"/>
  <c r="P1328" i="8" s="1"/>
  <c r="Y323" i="8"/>
  <c r="Y658" i="8" s="1"/>
  <c r="Y993" i="8" s="1"/>
  <c r="Y1328" i="8" s="1"/>
  <c r="O323" i="8"/>
  <c r="O658" i="8" s="1"/>
  <c r="O993" i="8" s="1"/>
  <c r="O1328" i="8" s="1"/>
  <c r="U323" i="8"/>
  <c r="U658" i="8" s="1"/>
  <c r="U993" i="8" s="1"/>
  <c r="U1328" i="8" s="1"/>
  <c r="AG323" i="8"/>
  <c r="AG658" i="8" s="1"/>
  <c r="AG993" i="8" s="1"/>
  <c r="AG1328" i="8" s="1"/>
  <c r="T323" i="8"/>
  <c r="T658" i="8" s="1"/>
  <c r="T993" i="8" s="1"/>
  <c r="T1328" i="8" s="1"/>
  <c r="AF323" i="8"/>
  <c r="AF658" i="8" s="1"/>
  <c r="AF993" i="8" s="1"/>
  <c r="AF1328" i="8" s="1"/>
  <c r="S323" i="8"/>
  <c r="S658" i="8" s="1"/>
  <c r="S993" i="8" s="1"/>
  <c r="S1328" i="8" s="1"/>
  <c r="AE323" i="8"/>
  <c r="AE658" i="8" s="1"/>
  <c r="AE993" i="8" s="1"/>
  <c r="AE1328" i="8" s="1"/>
  <c r="R323" i="8"/>
  <c r="R658" i="8" s="1"/>
  <c r="R993" i="8" s="1"/>
  <c r="R1328" i="8" s="1"/>
  <c r="AD323" i="8"/>
  <c r="AD658" i="8" s="1"/>
  <c r="AD993" i="8" s="1"/>
  <c r="AD1328" i="8" s="1"/>
  <c r="W323" i="8"/>
  <c r="W658" i="8" s="1"/>
  <c r="W993" i="8" s="1"/>
  <c r="W1328" i="8" s="1"/>
  <c r="AC323" i="8"/>
  <c r="AC658" i="8" s="1"/>
  <c r="AC993" i="8" s="1"/>
  <c r="AC1328" i="8" s="1"/>
  <c r="AB323" i="8"/>
  <c r="AB658" i="8" s="1"/>
  <c r="AB993" i="8" s="1"/>
  <c r="AB1328" i="8" s="1"/>
  <c r="AB179" i="8"/>
  <c r="R179" i="8"/>
  <c r="X179" i="8"/>
  <c r="W179" i="8"/>
  <c r="AF179" i="8"/>
  <c r="U179" i="8"/>
  <c r="Z179" i="8"/>
  <c r="O179" i="8"/>
  <c r="T179" i="8"/>
  <c r="S179" i="8"/>
  <c r="Q179" i="8"/>
  <c r="AG179" i="8"/>
  <c r="P179" i="8"/>
  <c r="AE179" i="8"/>
  <c r="AD179" i="8"/>
  <c r="AC179" i="8"/>
  <c r="V179" i="8"/>
  <c r="AA179" i="8"/>
  <c r="Y179" i="8"/>
  <c r="X167" i="8"/>
  <c r="AG167" i="8"/>
  <c r="W167" i="8"/>
  <c r="AE167" i="8"/>
  <c r="U167" i="8"/>
  <c r="Z167" i="8"/>
  <c r="P167" i="8"/>
  <c r="R167" i="8"/>
  <c r="AF167" i="8"/>
  <c r="AD167" i="8"/>
  <c r="O167" i="8"/>
  <c r="AC167" i="8"/>
  <c r="AB167" i="8"/>
  <c r="S167" i="8"/>
  <c r="V167" i="8"/>
  <c r="T167" i="8"/>
  <c r="AA353" i="8"/>
  <c r="AA688" i="8" s="1"/>
  <c r="AA1023" i="8" s="1"/>
  <c r="AA1358" i="8" s="1"/>
  <c r="Q353" i="8"/>
  <c r="Q688" i="8" s="1"/>
  <c r="Q1023" i="8" s="1"/>
  <c r="Q1358" i="8" s="1"/>
  <c r="Z353" i="8"/>
  <c r="Z688" i="8" s="1"/>
  <c r="Z1023" i="8" s="1"/>
  <c r="Z1358" i="8" s="1"/>
  <c r="O353" i="8"/>
  <c r="O688" i="8" s="1"/>
  <c r="O1023" i="8" s="1"/>
  <c r="O1358" i="8" s="1"/>
  <c r="Y353" i="8"/>
  <c r="Y688" i="8" s="1"/>
  <c r="Y1023" i="8" s="1"/>
  <c r="Y1358" i="8" s="1"/>
  <c r="X353" i="8"/>
  <c r="X688" i="8" s="1"/>
  <c r="X1023" i="8" s="1"/>
  <c r="X1358" i="8" s="1"/>
  <c r="W353" i="8"/>
  <c r="W688" i="8" s="1"/>
  <c r="W1023" i="8" s="1"/>
  <c r="W1358" i="8" s="1"/>
  <c r="AC353" i="8"/>
  <c r="AC688" i="8" s="1"/>
  <c r="AC1023" i="8" s="1"/>
  <c r="AC1358" i="8" s="1"/>
  <c r="R353" i="8"/>
  <c r="R688" i="8" s="1"/>
  <c r="R1023" i="8" s="1"/>
  <c r="R1358" i="8" s="1"/>
  <c r="V353" i="8"/>
  <c r="V688" i="8" s="1"/>
  <c r="V1023" i="8" s="1"/>
  <c r="V1358" i="8" s="1"/>
  <c r="U353" i="8"/>
  <c r="U688" i="8" s="1"/>
  <c r="U1023" i="8" s="1"/>
  <c r="U1358" i="8" s="1"/>
  <c r="T353" i="8"/>
  <c r="T688" i="8" s="1"/>
  <c r="T1023" i="8" s="1"/>
  <c r="T1358" i="8" s="1"/>
  <c r="S353" i="8"/>
  <c r="S688" i="8" s="1"/>
  <c r="S1023" i="8" s="1"/>
  <c r="S1358" i="8" s="1"/>
  <c r="P353" i="8"/>
  <c r="P688" i="8" s="1"/>
  <c r="P1023" i="8" s="1"/>
  <c r="P1358" i="8" s="1"/>
  <c r="AG353" i="8"/>
  <c r="AG688" i="8" s="1"/>
  <c r="AG1023" i="8" s="1"/>
  <c r="AG1358" i="8" s="1"/>
  <c r="AF353" i="8"/>
  <c r="AF688" i="8" s="1"/>
  <c r="AF1023" i="8" s="1"/>
  <c r="AF1358" i="8" s="1"/>
  <c r="AE353" i="8"/>
  <c r="AE688" i="8" s="1"/>
  <c r="AE1023" i="8" s="1"/>
  <c r="AE1358" i="8" s="1"/>
  <c r="AD353" i="8"/>
  <c r="AD688" i="8" s="1"/>
  <c r="AD1023" i="8" s="1"/>
  <c r="AD1358" i="8" s="1"/>
  <c r="AB353" i="8"/>
  <c r="AB688" i="8" s="1"/>
  <c r="AB1023" i="8" s="1"/>
  <c r="AB1358" i="8" s="1"/>
  <c r="AD314" i="8"/>
  <c r="AD649" i="8" s="1"/>
  <c r="AD984" i="8" s="1"/>
  <c r="AD1319" i="8" s="1"/>
  <c r="S314" i="8"/>
  <c r="S649" i="8" s="1"/>
  <c r="S984" i="8" s="1"/>
  <c r="S1319" i="8" s="1"/>
  <c r="AC314" i="8"/>
  <c r="AC649" i="8" s="1"/>
  <c r="AC984" i="8" s="1"/>
  <c r="AC1319" i="8" s="1"/>
  <c r="R314" i="8"/>
  <c r="R649" i="8" s="1"/>
  <c r="R984" i="8" s="1"/>
  <c r="R1319" i="8" s="1"/>
  <c r="AB314" i="8"/>
  <c r="AB649" i="8" s="1"/>
  <c r="AB984" i="8" s="1"/>
  <c r="AB1319" i="8" s="1"/>
  <c r="Q314" i="8"/>
  <c r="Q649" i="8" s="1"/>
  <c r="Q984" i="8" s="1"/>
  <c r="Q1319" i="8" s="1"/>
  <c r="AA314" i="8"/>
  <c r="AA649" i="8" s="1"/>
  <c r="AA984" i="8" s="1"/>
  <c r="AA1319" i="8" s="1"/>
  <c r="AG314" i="8"/>
  <c r="AG649" i="8" s="1"/>
  <c r="AG984" i="8" s="1"/>
  <c r="AG1319" i="8" s="1"/>
  <c r="AF314" i="8"/>
  <c r="AF649" i="8" s="1"/>
  <c r="AF984" i="8" s="1"/>
  <c r="AF1319" i="8" s="1"/>
  <c r="T314" i="8"/>
  <c r="T649" i="8" s="1"/>
  <c r="T984" i="8" s="1"/>
  <c r="T1319" i="8" s="1"/>
  <c r="U314" i="8"/>
  <c r="U649" i="8" s="1"/>
  <c r="U984" i="8" s="1"/>
  <c r="U1319" i="8" s="1"/>
  <c r="W314" i="8"/>
  <c r="W649" i="8" s="1"/>
  <c r="W984" i="8" s="1"/>
  <c r="W1319" i="8" s="1"/>
  <c r="AE314" i="8"/>
  <c r="AE649" i="8" s="1"/>
  <c r="AE984" i="8" s="1"/>
  <c r="AE1319" i="8" s="1"/>
  <c r="X314" i="8"/>
  <c r="X649" i="8" s="1"/>
  <c r="X984" i="8" s="1"/>
  <c r="X1319" i="8" s="1"/>
  <c r="V314" i="8"/>
  <c r="V649" i="8" s="1"/>
  <c r="V984" i="8" s="1"/>
  <c r="V1319" i="8" s="1"/>
  <c r="AE287" i="8"/>
  <c r="AE622" i="8" s="1"/>
  <c r="AE957" i="8" s="1"/>
  <c r="AE1292" i="8" s="1"/>
  <c r="U287" i="8"/>
  <c r="U622" i="8" s="1"/>
  <c r="U957" i="8" s="1"/>
  <c r="U1292" i="8" s="1"/>
  <c r="AD287" i="8"/>
  <c r="AD622" i="8" s="1"/>
  <c r="AD957" i="8" s="1"/>
  <c r="AD1292" i="8" s="1"/>
  <c r="T287" i="8"/>
  <c r="T622" i="8" s="1"/>
  <c r="T957" i="8" s="1"/>
  <c r="T1292" i="8" s="1"/>
  <c r="AC287" i="8"/>
  <c r="AC622" i="8" s="1"/>
  <c r="AC957" i="8" s="1"/>
  <c r="AC1292" i="8" s="1"/>
  <c r="S287" i="8"/>
  <c r="S622" i="8" s="1"/>
  <c r="S957" i="8" s="1"/>
  <c r="S1292" i="8" s="1"/>
  <c r="AG287" i="8"/>
  <c r="AG622" i="8" s="1"/>
  <c r="AG957" i="8" s="1"/>
  <c r="AG1292" i="8" s="1"/>
  <c r="W287" i="8"/>
  <c r="W622" i="8" s="1"/>
  <c r="W957" i="8" s="1"/>
  <c r="W1292" i="8" s="1"/>
  <c r="X287" i="8"/>
  <c r="X622" i="8" s="1"/>
  <c r="X957" i="8" s="1"/>
  <c r="X1292" i="8" s="1"/>
  <c r="V287" i="8"/>
  <c r="V622" i="8" s="1"/>
  <c r="V957" i="8" s="1"/>
  <c r="V1292" i="8" s="1"/>
  <c r="R287" i="8"/>
  <c r="R622" i="8" s="1"/>
  <c r="R957" i="8" s="1"/>
  <c r="R1292" i="8" s="1"/>
  <c r="Z287" i="8"/>
  <c r="Z622" i="8" s="1"/>
  <c r="Z957" i="8" s="1"/>
  <c r="Z1292" i="8" s="1"/>
  <c r="O287" i="8"/>
  <c r="O622" i="8" s="1"/>
  <c r="O957" i="8" s="1"/>
  <c r="O1292" i="8" s="1"/>
  <c r="AF287" i="8"/>
  <c r="AF622" i="8" s="1"/>
  <c r="AF957" i="8" s="1"/>
  <c r="AF1292" i="8" s="1"/>
  <c r="AB287" i="8"/>
  <c r="AB622" i="8" s="1"/>
  <c r="AB957" i="8" s="1"/>
  <c r="AB1292" i="8" s="1"/>
  <c r="AA287" i="8"/>
  <c r="AA622" i="8" s="1"/>
  <c r="AA957" i="8" s="1"/>
  <c r="AA1292" i="8" s="1"/>
  <c r="Y287" i="8"/>
  <c r="Y622" i="8" s="1"/>
  <c r="Y957" i="8" s="1"/>
  <c r="Y1292" i="8" s="1"/>
  <c r="P287" i="8"/>
  <c r="P622" i="8" s="1"/>
  <c r="P957" i="8" s="1"/>
  <c r="P1292" i="8" s="1"/>
  <c r="P194" i="8"/>
  <c r="AC188" i="8"/>
  <c r="S188" i="8"/>
  <c r="R188" i="8"/>
  <c r="AA188" i="8"/>
  <c r="Q188" i="8"/>
  <c r="AD188" i="8"/>
  <c r="AG188" i="8"/>
  <c r="V188" i="8"/>
  <c r="P188" i="8"/>
  <c r="AF188" i="8"/>
  <c r="X188" i="8"/>
  <c r="Z188" i="8"/>
  <c r="W188" i="8"/>
  <c r="AB113" i="8"/>
  <c r="R113" i="8"/>
  <c r="AA113" i="8"/>
  <c r="Q113" i="8"/>
  <c r="AC113" i="8"/>
  <c r="O113" i="8"/>
  <c r="AG113" i="8"/>
  <c r="T113" i="8"/>
  <c r="AF113" i="8"/>
  <c r="S113" i="8"/>
  <c r="AE113" i="8"/>
  <c r="P113" i="8"/>
  <c r="U113" i="8"/>
  <c r="V113" i="8"/>
  <c r="AD113" i="8"/>
  <c r="Z113" i="8"/>
  <c r="Y113" i="8"/>
  <c r="X113" i="8"/>
  <c r="W113" i="8"/>
  <c r="AC311" i="8"/>
  <c r="AC646" i="8" s="1"/>
  <c r="AC981" i="8" s="1"/>
  <c r="AC1316" i="8" s="1"/>
  <c r="S311" i="8"/>
  <c r="S646" i="8" s="1"/>
  <c r="S981" i="8" s="1"/>
  <c r="S1316" i="8" s="1"/>
  <c r="X311" i="8"/>
  <c r="X646" i="8" s="1"/>
  <c r="X981" i="8" s="1"/>
  <c r="X1316" i="8" s="1"/>
  <c r="AG311" i="8"/>
  <c r="AG646" i="8" s="1"/>
  <c r="AG981" i="8" s="1"/>
  <c r="AG1316" i="8" s="1"/>
  <c r="AF311" i="8"/>
  <c r="AF646" i="8" s="1"/>
  <c r="AF981" i="8" s="1"/>
  <c r="AF1316" i="8" s="1"/>
  <c r="U311" i="8"/>
  <c r="U646" i="8" s="1"/>
  <c r="U981" i="8" s="1"/>
  <c r="U1316" i="8" s="1"/>
  <c r="AA311" i="8"/>
  <c r="AA646" i="8" s="1"/>
  <c r="AA981" i="8" s="1"/>
  <c r="AA1316" i="8" s="1"/>
  <c r="Z311" i="8"/>
  <c r="Z646" i="8" s="1"/>
  <c r="Z981" i="8" s="1"/>
  <c r="Z1316" i="8" s="1"/>
  <c r="Y311" i="8"/>
  <c r="Y646" i="8" s="1"/>
  <c r="Y981" i="8" s="1"/>
  <c r="Y1316" i="8" s="1"/>
  <c r="R311" i="8"/>
  <c r="R646" i="8" s="1"/>
  <c r="R981" i="8" s="1"/>
  <c r="R1316" i="8" s="1"/>
  <c r="Q311" i="8"/>
  <c r="Q646" i="8" s="1"/>
  <c r="Q981" i="8" s="1"/>
  <c r="Q1316" i="8" s="1"/>
  <c r="P311" i="8"/>
  <c r="P646" i="8" s="1"/>
  <c r="P981" i="8" s="1"/>
  <c r="P1316" i="8" s="1"/>
  <c r="V311" i="8"/>
  <c r="V646" i="8" s="1"/>
  <c r="V981" i="8" s="1"/>
  <c r="V1316" i="8" s="1"/>
  <c r="O311" i="8"/>
  <c r="O646" i="8" s="1"/>
  <c r="O981" i="8" s="1"/>
  <c r="O1316" i="8" s="1"/>
  <c r="W311" i="8"/>
  <c r="W646" i="8" s="1"/>
  <c r="W981" i="8" s="1"/>
  <c r="W1316" i="8" s="1"/>
  <c r="AB311" i="8"/>
  <c r="AB646" i="8" s="1"/>
  <c r="AB981" i="8" s="1"/>
  <c r="AB1316" i="8" s="1"/>
  <c r="AD311" i="8"/>
  <c r="AD646" i="8" s="1"/>
  <c r="AD981" i="8" s="1"/>
  <c r="AD1316" i="8" s="1"/>
  <c r="AE311" i="8"/>
  <c r="AE646" i="8" s="1"/>
  <c r="AE981" i="8" s="1"/>
  <c r="AE1316" i="8" s="1"/>
  <c r="T311" i="8"/>
  <c r="T646" i="8" s="1"/>
  <c r="T981" i="8" s="1"/>
  <c r="T1316" i="8" s="1"/>
  <c r="AA236" i="8"/>
  <c r="AA571" i="8" s="1"/>
  <c r="AA906" i="8" s="1"/>
  <c r="AA1241" i="8" s="1"/>
  <c r="Q236" i="8"/>
  <c r="Q571" i="8" s="1"/>
  <c r="Q906" i="8" s="1"/>
  <c r="Q1241" i="8" s="1"/>
  <c r="AG236" i="8"/>
  <c r="AG571" i="8" s="1"/>
  <c r="AG906" i="8" s="1"/>
  <c r="AG1241" i="8" s="1"/>
  <c r="V236" i="8"/>
  <c r="V571" i="8" s="1"/>
  <c r="V906" i="8" s="1"/>
  <c r="V1241" i="8" s="1"/>
  <c r="AF236" i="8"/>
  <c r="AF571" i="8" s="1"/>
  <c r="AF906" i="8" s="1"/>
  <c r="AF1241" i="8" s="1"/>
  <c r="U236" i="8"/>
  <c r="U571" i="8" s="1"/>
  <c r="U906" i="8" s="1"/>
  <c r="U1241" i="8" s="1"/>
  <c r="AE236" i="8"/>
  <c r="AE571" i="8" s="1"/>
  <c r="AE906" i="8" s="1"/>
  <c r="AE1241" i="8" s="1"/>
  <c r="T236" i="8"/>
  <c r="T571" i="8" s="1"/>
  <c r="T906" i="8" s="1"/>
  <c r="T1241" i="8" s="1"/>
  <c r="Y236" i="8"/>
  <c r="Y571" i="8" s="1"/>
  <c r="Y906" i="8" s="1"/>
  <c r="Y1241" i="8" s="1"/>
  <c r="R236" i="8"/>
  <c r="R571" i="8" s="1"/>
  <c r="R906" i="8" s="1"/>
  <c r="R1241" i="8" s="1"/>
  <c r="P236" i="8"/>
  <c r="P571" i="8" s="1"/>
  <c r="P906" i="8" s="1"/>
  <c r="P1241" i="8" s="1"/>
  <c r="O236" i="8"/>
  <c r="O571" i="8" s="1"/>
  <c r="O906" i="8" s="1"/>
  <c r="O1241" i="8" s="1"/>
  <c r="AD236" i="8"/>
  <c r="AD571" i="8" s="1"/>
  <c r="AD906" i="8" s="1"/>
  <c r="AD1241" i="8" s="1"/>
  <c r="AC236" i="8"/>
  <c r="AC571" i="8" s="1"/>
  <c r="AC906" i="8" s="1"/>
  <c r="AC1241" i="8" s="1"/>
  <c r="AB236" i="8"/>
  <c r="AB571" i="8" s="1"/>
  <c r="AB906" i="8" s="1"/>
  <c r="AB1241" i="8" s="1"/>
  <c r="Z236" i="8"/>
  <c r="Z571" i="8" s="1"/>
  <c r="Z906" i="8" s="1"/>
  <c r="Z1241" i="8" s="1"/>
  <c r="X236" i="8"/>
  <c r="X571" i="8" s="1"/>
  <c r="X906" i="8" s="1"/>
  <c r="X1241" i="8" s="1"/>
  <c r="W236" i="8"/>
  <c r="W571" i="8" s="1"/>
  <c r="W906" i="8" s="1"/>
  <c r="W1241" i="8" s="1"/>
  <c r="S236" i="8"/>
  <c r="S571" i="8" s="1"/>
  <c r="S906" i="8" s="1"/>
  <c r="S1241" i="8" s="1"/>
  <c r="AE215" i="8"/>
  <c r="AE550" i="8" s="1"/>
  <c r="AE885" i="8" s="1"/>
  <c r="AE1220" i="8" s="1"/>
  <c r="U215" i="8"/>
  <c r="U550" i="8" s="1"/>
  <c r="U885" i="8" s="1"/>
  <c r="U1220" i="8" s="1"/>
  <c r="Z215" i="8"/>
  <c r="Z550" i="8" s="1"/>
  <c r="Z885" i="8" s="1"/>
  <c r="Z1220" i="8" s="1"/>
  <c r="O215" i="8"/>
  <c r="O550" i="8" s="1"/>
  <c r="O885" i="8" s="1"/>
  <c r="O1220" i="8" s="1"/>
  <c r="Y215" i="8"/>
  <c r="Y550" i="8" s="1"/>
  <c r="Y885" i="8" s="1"/>
  <c r="Y1220" i="8" s="1"/>
  <c r="X215" i="8"/>
  <c r="X550" i="8" s="1"/>
  <c r="X885" i="8" s="1"/>
  <c r="X1220" i="8" s="1"/>
  <c r="AA215" i="8"/>
  <c r="AA550" i="8" s="1"/>
  <c r="AA885" i="8" s="1"/>
  <c r="AA1220" i="8" s="1"/>
  <c r="W215" i="8"/>
  <c r="W550" i="8" s="1"/>
  <c r="W885" i="8" s="1"/>
  <c r="W1220" i="8" s="1"/>
  <c r="T215" i="8"/>
  <c r="T550" i="8" s="1"/>
  <c r="T885" i="8" s="1"/>
  <c r="T1220" i="8" s="1"/>
  <c r="S215" i="8"/>
  <c r="S550" i="8" s="1"/>
  <c r="S885" i="8" s="1"/>
  <c r="S1220" i="8" s="1"/>
  <c r="AC215" i="8"/>
  <c r="AC550" i="8" s="1"/>
  <c r="AC885" i="8" s="1"/>
  <c r="AC1220" i="8" s="1"/>
  <c r="AF215" i="8"/>
  <c r="AF550" i="8" s="1"/>
  <c r="AF885" i="8" s="1"/>
  <c r="AF1220" i="8" s="1"/>
  <c r="AD215" i="8"/>
  <c r="AD550" i="8" s="1"/>
  <c r="AD885" i="8" s="1"/>
  <c r="AD1220" i="8" s="1"/>
  <c r="AB215" i="8"/>
  <c r="AB550" i="8" s="1"/>
  <c r="AB885" i="8" s="1"/>
  <c r="AB1220" i="8" s="1"/>
  <c r="V215" i="8"/>
  <c r="V550" i="8" s="1"/>
  <c r="V885" i="8" s="1"/>
  <c r="V1220" i="8" s="1"/>
  <c r="R215" i="8"/>
  <c r="R550" i="8" s="1"/>
  <c r="R885" i="8" s="1"/>
  <c r="R1220" i="8" s="1"/>
  <c r="Q215" i="8"/>
  <c r="Q550" i="8" s="1"/>
  <c r="Q885" i="8" s="1"/>
  <c r="Q1220" i="8" s="1"/>
  <c r="P215" i="8"/>
  <c r="P550" i="8" s="1"/>
  <c r="P885" i="8" s="1"/>
  <c r="P1220" i="8" s="1"/>
  <c r="AG215" i="8"/>
  <c r="AG550" i="8" s="1"/>
  <c r="AG885" i="8" s="1"/>
  <c r="AG1220" i="8" s="1"/>
  <c r="Y146" i="8"/>
  <c r="O146" i="8"/>
  <c r="S146" i="8"/>
  <c r="Q146" i="8"/>
  <c r="T146" i="8"/>
  <c r="AA146" i="8"/>
  <c r="AD131" i="8"/>
  <c r="T131" i="8"/>
  <c r="S131" i="8"/>
  <c r="AA131" i="8"/>
  <c r="Q131" i="8"/>
  <c r="U131" i="8"/>
  <c r="AG131" i="8"/>
  <c r="R131" i="8"/>
  <c r="AF131" i="8"/>
  <c r="P131" i="8"/>
  <c r="Y131" i="8"/>
  <c r="X131" i="8"/>
  <c r="W131" i="8"/>
  <c r="Z131" i="8"/>
  <c r="O131" i="8"/>
  <c r="V131" i="8"/>
  <c r="AE131" i="8"/>
  <c r="AB131" i="8"/>
  <c r="AC326" i="8"/>
  <c r="AC661" i="8" s="1"/>
  <c r="AC996" i="8" s="1"/>
  <c r="AC1331" i="8" s="1"/>
  <c r="R326" i="8"/>
  <c r="R661" i="8" s="1"/>
  <c r="R996" i="8" s="1"/>
  <c r="R1331" i="8" s="1"/>
  <c r="Q326" i="8"/>
  <c r="Q661" i="8" s="1"/>
  <c r="Q996" i="8" s="1"/>
  <c r="Q1331" i="8" s="1"/>
  <c r="AA326" i="8"/>
  <c r="AA661" i="8" s="1"/>
  <c r="AA996" i="8" s="1"/>
  <c r="AA1331" i="8" s="1"/>
  <c r="P326" i="8"/>
  <c r="P661" i="8" s="1"/>
  <c r="P996" i="8" s="1"/>
  <c r="P1331" i="8" s="1"/>
  <c r="AE326" i="8"/>
  <c r="AE661" i="8" s="1"/>
  <c r="AE996" i="8" s="1"/>
  <c r="AE1331" i="8" s="1"/>
  <c r="Z326" i="8"/>
  <c r="Z661" i="8" s="1"/>
  <c r="Z996" i="8" s="1"/>
  <c r="Z1331" i="8" s="1"/>
  <c r="Y326" i="8"/>
  <c r="Y661" i="8" s="1"/>
  <c r="Y996" i="8" s="1"/>
  <c r="Y1331" i="8" s="1"/>
  <c r="T326" i="8"/>
  <c r="T661" i="8" s="1"/>
  <c r="T996" i="8" s="1"/>
  <c r="T1331" i="8" s="1"/>
  <c r="S326" i="8"/>
  <c r="S661" i="8" s="1"/>
  <c r="S996" i="8" s="1"/>
  <c r="S1331" i="8" s="1"/>
  <c r="O326" i="8"/>
  <c r="O661" i="8" s="1"/>
  <c r="O996" i="8" s="1"/>
  <c r="O1331" i="8" s="1"/>
  <c r="AG326" i="8"/>
  <c r="AG661" i="8" s="1"/>
  <c r="AG996" i="8" s="1"/>
  <c r="AG1331" i="8" s="1"/>
  <c r="AD320" i="8"/>
  <c r="AD655" i="8" s="1"/>
  <c r="AD990" i="8" s="1"/>
  <c r="AD1325" i="8" s="1"/>
  <c r="S320" i="8"/>
  <c r="S655" i="8" s="1"/>
  <c r="S990" i="8" s="1"/>
  <c r="S1325" i="8" s="1"/>
  <c r="AC320" i="8"/>
  <c r="AC655" i="8" s="1"/>
  <c r="AC990" i="8" s="1"/>
  <c r="AC1325" i="8" s="1"/>
  <c r="R320" i="8"/>
  <c r="R655" i="8" s="1"/>
  <c r="R990" i="8" s="1"/>
  <c r="R1325" i="8" s="1"/>
  <c r="AA320" i="8"/>
  <c r="AA655" i="8" s="1"/>
  <c r="AA990" i="8" s="1"/>
  <c r="AA1325" i="8" s="1"/>
  <c r="P320" i="8"/>
  <c r="P655" i="8" s="1"/>
  <c r="P990" i="8" s="1"/>
  <c r="P1325" i="8" s="1"/>
  <c r="O320" i="8"/>
  <c r="O655" i="8" s="1"/>
  <c r="O990" i="8" s="1"/>
  <c r="O1325" i="8" s="1"/>
  <c r="W320" i="8"/>
  <c r="W655" i="8" s="1"/>
  <c r="W990" i="8" s="1"/>
  <c r="W1325" i="8" s="1"/>
  <c r="AF320" i="8"/>
  <c r="AF655" i="8" s="1"/>
  <c r="AF990" i="8" s="1"/>
  <c r="AF1325" i="8" s="1"/>
  <c r="D128" i="8"/>
  <c r="D463" i="8" s="1"/>
  <c r="J119" i="8"/>
  <c r="J308" i="8"/>
  <c r="J191" i="8"/>
  <c r="J323" i="8"/>
  <c r="D314" i="8"/>
  <c r="D649" i="8" s="1"/>
  <c r="D308" i="8"/>
  <c r="D643" i="8" s="1"/>
  <c r="J302" i="8"/>
  <c r="J248" i="8"/>
  <c r="J224" i="8"/>
  <c r="J200" i="8"/>
  <c r="J176" i="8"/>
  <c r="J164" i="8"/>
  <c r="J152" i="8"/>
  <c r="J140" i="8"/>
  <c r="J131" i="8"/>
  <c r="AG224" i="8"/>
  <c r="AG559" i="8" s="1"/>
  <c r="AG894" i="8" s="1"/>
  <c r="AG1229" i="8" s="1"/>
  <c r="AF224" i="8"/>
  <c r="AF559" i="8" s="1"/>
  <c r="AF894" i="8" s="1"/>
  <c r="AF1229" i="8" s="1"/>
  <c r="V224" i="8"/>
  <c r="V559" i="8" s="1"/>
  <c r="V894" i="8" s="1"/>
  <c r="V1229" i="8" s="1"/>
  <c r="Z224" i="8"/>
  <c r="Z559" i="8" s="1"/>
  <c r="Z894" i="8" s="1"/>
  <c r="Z1229" i="8" s="1"/>
  <c r="Y224" i="8"/>
  <c r="Y559" i="8" s="1"/>
  <c r="Y894" i="8" s="1"/>
  <c r="Y1229" i="8" s="1"/>
  <c r="AE224" i="8"/>
  <c r="AE559" i="8" s="1"/>
  <c r="AE894" i="8" s="1"/>
  <c r="AE1229" i="8" s="1"/>
  <c r="O224" i="8"/>
  <c r="O559" i="8" s="1"/>
  <c r="O894" i="8" s="1"/>
  <c r="O1229" i="8" s="1"/>
  <c r="AC224" i="8"/>
  <c r="AC559" i="8" s="1"/>
  <c r="AC894" i="8" s="1"/>
  <c r="AC1229" i="8" s="1"/>
  <c r="P224" i="8"/>
  <c r="P559" i="8" s="1"/>
  <c r="P894" i="8" s="1"/>
  <c r="P1229" i="8" s="1"/>
  <c r="AD197" i="8"/>
  <c r="T197" i="8"/>
  <c r="AC197" i="8"/>
  <c r="S197" i="8"/>
  <c r="AB197" i="8"/>
  <c r="R197" i="8"/>
  <c r="X197" i="8"/>
  <c r="W197" i="8"/>
  <c r="U197" i="8"/>
  <c r="Z197" i="8"/>
  <c r="AG197" i="8"/>
  <c r="AF197" i="8"/>
  <c r="AE197" i="8"/>
  <c r="AA197" i="8"/>
  <c r="Y197" i="8"/>
  <c r="V197" i="8"/>
  <c r="Q197" i="8"/>
  <c r="O197" i="8"/>
  <c r="P197" i="8"/>
  <c r="X137" i="8"/>
  <c r="AG137" i="8"/>
  <c r="W137" i="8"/>
  <c r="AE137" i="8"/>
  <c r="U137" i="8"/>
  <c r="Z137" i="8"/>
  <c r="Y137" i="8"/>
  <c r="V137" i="8"/>
  <c r="T137" i="8"/>
  <c r="S137" i="8"/>
  <c r="R137" i="8"/>
  <c r="AA137" i="8"/>
  <c r="AB137" i="8"/>
  <c r="Q137" i="8"/>
  <c r="P137" i="8"/>
  <c r="O137" i="8"/>
  <c r="AC137" i="8"/>
  <c r="AF137" i="8"/>
  <c r="AD137" i="8"/>
  <c r="AA134" i="8"/>
  <c r="Q134" i="8"/>
  <c r="Z134" i="8"/>
  <c r="P134" i="8"/>
  <c r="X134" i="8"/>
  <c r="V134" i="8"/>
  <c r="U134" i="8"/>
  <c r="AG134" i="8"/>
  <c r="T134" i="8"/>
  <c r="Y134" i="8"/>
  <c r="W134" i="8"/>
  <c r="S134" i="8"/>
  <c r="AB134" i="8"/>
  <c r="AF134" i="8"/>
  <c r="AE134" i="8"/>
  <c r="AD134" i="8"/>
  <c r="AC134" i="8"/>
  <c r="R134" i="8"/>
  <c r="O134" i="8"/>
  <c r="Z125" i="8"/>
  <c r="P125" i="8"/>
  <c r="Y125" i="8"/>
  <c r="O125" i="8"/>
  <c r="AG125" i="8"/>
  <c r="W125" i="8"/>
  <c r="AC125" i="8"/>
  <c r="AB125" i="8"/>
  <c r="AA125" i="8"/>
  <c r="AD125" i="8"/>
  <c r="X125" i="8"/>
  <c r="V125" i="8"/>
  <c r="AE125" i="8"/>
  <c r="R125" i="8"/>
  <c r="Q125" i="8"/>
  <c r="S125" i="8"/>
  <c r="AF125" i="8"/>
  <c r="U125" i="8"/>
  <c r="T125" i="8"/>
  <c r="AE110" i="8"/>
  <c r="U110" i="8"/>
  <c r="AD110" i="8"/>
  <c r="T110" i="8"/>
  <c r="X110" i="8"/>
  <c r="AG110" i="8"/>
  <c r="R110" i="8"/>
  <c r="AF110" i="8"/>
  <c r="Q110" i="8"/>
  <c r="AC110" i="8"/>
  <c r="P110" i="8"/>
  <c r="W110" i="8"/>
  <c r="V110" i="8"/>
  <c r="S110" i="8"/>
  <c r="Y110" i="8"/>
  <c r="AB110" i="8"/>
  <c r="O110" i="8"/>
  <c r="AA110" i="8"/>
  <c r="Z110" i="8"/>
  <c r="K95" i="8"/>
  <c r="K430" i="8" s="1"/>
  <c r="K765" i="8" s="1"/>
  <c r="K1100" i="8" s="1"/>
  <c r="AG347" i="8"/>
  <c r="AG682" i="8" s="1"/>
  <c r="AG1017" i="8" s="1"/>
  <c r="AG1352" i="8" s="1"/>
  <c r="W347" i="8"/>
  <c r="W682" i="8" s="1"/>
  <c r="W1017" i="8" s="1"/>
  <c r="W1352" i="8" s="1"/>
  <c r="Z347" i="8"/>
  <c r="Z682" i="8" s="1"/>
  <c r="Z1017" i="8" s="1"/>
  <c r="Z1352" i="8" s="1"/>
  <c r="O347" i="8"/>
  <c r="O682" i="8" s="1"/>
  <c r="O1017" i="8" s="1"/>
  <c r="O1352" i="8" s="1"/>
  <c r="Y347" i="8"/>
  <c r="Y682" i="8" s="1"/>
  <c r="Y1017" i="8" s="1"/>
  <c r="Y1352" i="8" s="1"/>
  <c r="X347" i="8"/>
  <c r="X682" i="8" s="1"/>
  <c r="X1017" i="8" s="1"/>
  <c r="X1352" i="8" s="1"/>
  <c r="T347" i="8"/>
  <c r="T682" i="8" s="1"/>
  <c r="T1017" i="8" s="1"/>
  <c r="T1352" i="8" s="1"/>
  <c r="S347" i="8"/>
  <c r="S682" i="8" s="1"/>
  <c r="S1017" i="8" s="1"/>
  <c r="S1352" i="8" s="1"/>
  <c r="AF347" i="8"/>
  <c r="AF682" i="8" s="1"/>
  <c r="AF1017" i="8" s="1"/>
  <c r="AF1352" i="8" s="1"/>
  <c r="R347" i="8"/>
  <c r="R682" i="8" s="1"/>
  <c r="R1017" i="8" s="1"/>
  <c r="R1352" i="8" s="1"/>
  <c r="AE347" i="8"/>
  <c r="AE682" i="8" s="1"/>
  <c r="AE1017" i="8" s="1"/>
  <c r="AE1352" i="8" s="1"/>
  <c r="Q347" i="8"/>
  <c r="Q682" i="8" s="1"/>
  <c r="Q1017" i="8" s="1"/>
  <c r="Q1352" i="8" s="1"/>
  <c r="AD347" i="8"/>
  <c r="AD682" i="8" s="1"/>
  <c r="AD1017" i="8" s="1"/>
  <c r="AD1352" i="8" s="1"/>
  <c r="P347" i="8"/>
  <c r="P682" i="8" s="1"/>
  <c r="P1017" i="8" s="1"/>
  <c r="P1352" i="8" s="1"/>
  <c r="AC347" i="8"/>
  <c r="AC682" i="8" s="1"/>
  <c r="AC1017" i="8" s="1"/>
  <c r="AC1352" i="8" s="1"/>
  <c r="AB347" i="8"/>
  <c r="AB682" i="8" s="1"/>
  <c r="AB1017" i="8" s="1"/>
  <c r="AB1352" i="8" s="1"/>
  <c r="AA347" i="8"/>
  <c r="AA682" i="8" s="1"/>
  <c r="AA1017" i="8" s="1"/>
  <c r="AA1352" i="8" s="1"/>
  <c r="V347" i="8"/>
  <c r="V682" i="8" s="1"/>
  <c r="V1017" i="8" s="1"/>
  <c r="V1352" i="8" s="1"/>
  <c r="U347" i="8"/>
  <c r="U682" i="8" s="1"/>
  <c r="U1017" i="8" s="1"/>
  <c r="U1352" i="8" s="1"/>
  <c r="J344" i="8"/>
  <c r="D296" i="8"/>
  <c r="D631" i="8" s="1"/>
  <c r="J290" i="8"/>
  <c r="J221" i="8"/>
  <c r="AG317" i="8"/>
  <c r="AG652" i="8" s="1"/>
  <c r="AG987" i="8" s="1"/>
  <c r="AG1322" i="8" s="1"/>
  <c r="W317" i="8"/>
  <c r="W652" i="8" s="1"/>
  <c r="W987" i="8" s="1"/>
  <c r="W1322" i="8" s="1"/>
  <c r="Y317" i="8"/>
  <c r="Y652" i="8" s="1"/>
  <c r="Y987" i="8" s="1"/>
  <c r="Y1322" i="8" s="1"/>
  <c r="X317" i="8"/>
  <c r="X652" i="8" s="1"/>
  <c r="X987" i="8" s="1"/>
  <c r="X1322" i="8" s="1"/>
  <c r="V317" i="8"/>
  <c r="V652" i="8" s="1"/>
  <c r="V987" i="8" s="1"/>
  <c r="V1322" i="8" s="1"/>
  <c r="AF317" i="8"/>
  <c r="AF652" i="8" s="1"/>
  <c r="AF987" i="8" s="1"/>
  <c r="AF1322" i="8" s="1"/>
  <c r="U317" i="8"/>
  <c r="U652" i="8" s="1"/>
  <c r="U987" i="8" s="1"/>
  <c r="U1322" i="8" s="1"/>
  <c r="AE317" i="8"/>
  <c r="AE652" i="8" s="1"/>
  <c r="AE987" i="8" s="1"/>
  <c r="AE1322" i="8" s="1"/>
  <c r="T317" i="8"/>
  <c r="T652" i="8" s="1"/>
  <c r="T987" i="8" s="1"/>
  <c r="T1322" i="8" s="1"/>
  <c r="S317" i="8"/>
  <c r="S652" i="8" s="1"/>
  <c r="S987" i="8" s="1"/>
  <c r="S1322" i="8" s="1"/>
  <c r="R317" i="8"/>
  <c r="R652" i="8" s="1"/>
  <c r="R987" i="8" s="1"/>
  <c r="R1322" i="8" s="1"/>
  <c r="Q317" i="8"/>
  <c r="Q652" i="8" s="1"/>
  <c r="Q987" i="8" s="1"/>
  <c r="Q1322" i="8" s="1"/>
  <c r="Z317" i="8"/>
  <c r="Z652" i="8" s="1"/>
  <c r="Z987" i="8" s="1"/>
  <c r="Z1322" i="8" s="1"/>
  <c r="P317" i="8"/>
  <c r="P652" i="8" s="1"/>
  <c r="P987" i="8" s="1"/>
  <c r="P1322" i="8" s="1"/>
  <c r="O317" i="8"/>
  <c r="O652" i="8" s="1"/>
  <c r="O987" i="8" s="1"/>
  <c r="O1322" i="8" s="1"/>
  <c r="AB317" i="8"/>
  <c r="AB652" i="8" s="1"/>
  <c r="AB987" i="8" s="1"/>
  <c r="AB1322" i="8" s="1"/>
  <c r="AD317" i="8"/>
  <c r="AD652" i="8" s="1"/>
  <c r="AD987" i="8" s="1"/>
  <c r="AD1322" i="8" s="1"/>
  <c r="AA317" i="8"/>
  <c r="AA652" i="8" s="1"/>
  <c r="AA987" i="8" s="1"/>
  <c r="AA1322" i="8" s="1"/>
  <c r="AC317" i="8"/>
  <c r="AC652" i="8" s="1"/>
  <c r="AC987" i="8" s="1"/>
  <c r="AC1322" i="8" s="1"/>
  <c r="AD299" i="8"/>
  <c r="AD634" i="8" s="1"/>
  <c r="AD969" i="8" s="1"/>
  <c r="AD1304" i="8" s="1"/>
  <c r="T299" i="8"/>
  <c r="T634" i="8" s="1"/>
  <c r="T969" i="8" s="1"/>
  <c r="T1304" i="8" s="1"/>
  <c r="AE299" i="8"/>
  <c r="AE634" i="8" s="1"/>
  <c r="AE969" i="8" s="1"/>
  <c r="AE1304" i="8" s="1"/>
  <c r="S299" i="8"/>
  <c r="S634" i="8" s="1"/>
  <c r="S969" i="8" s="1"/>
  <c r="S1304" i="8" s="1"/>
  <c r="AC299" i="8"/>
  <c r="AC634" i="8" s="1"/>
  <c r="AC969" i="8" s="1"/>
  <c r="AC1304" i="8" s="1"/>
  <c r="R299" i="8"/>
  <c r="R634" i="8" s="1"/>
  <c r="R969" i="8" s="1"/>
  <c r="R1304" i="8" s="1"/>
  <c r="AB299" i="8"/>
  <c r="AB634" i="8" s="1"/>
  <c r="AB969" i="8" s="1"/>
  <c r="AB1304" i="8" s="1"/>
  <c r="Q299" i="8"/>
  <c r="Q634" i="8" s="1"/>
  <c r="Q969" i="8" s="1"/>
  <c r="Q1304" i="8" s="1"/>
  <c r="W299" i="8"/>
  <c r="W634" i="8" s="1"/>
  <c r="W969" i="8" s="1"/>
  <c r="W1304" i="8" s="1"/>
  <c r="V299" i="8"/>
  <c r="V634" i="8" s="1"/>
  <c r="V969" i="8" s="1"/>
  <c r="V1304" i="8" s="1"/>
  <c r="U299" i="8"/>
  <c r="U634" i="8" s="1"/>
  <c r="U969" i="8" s="1"/>
  <c r="U1304" i="8" s="1"/>
  <c r="Y299" i="8"/>
  <c r="Y634" i="8" s="1"/>
  <c r="Y969" i="8" s="1"/>
  <c r="Y1304" i="8" s="1"/>
  <c r="AF299" i="8"/>
  <c r="AF634" i="8" s="1"/>
  <c r="AF969" i="8" s="1"/>
  <c r="AF1304" i="8" s="1"/>
  <c r="AA299" i="8"/>
  <c r="AA634" i="8" s="1"/>
  <c r="AA969" i="8" s="1"/>
  <c r="AA1304" i="8" s="1"/>
  <c r="Z299" i="8"/>
  <c r="Z634" i="8" s="1"/>
  <c r="Z969" i="8" s="1"/>
  <c r="Z1304" i="8" s="1"/>
  <c r="O299" i="8"/>
  <c r="O634" i="8" s="1"/>
  <c r="O969" i="8" s="1"/>
  <c r="O1304" i="8" s="1"/>
  <c r="AG299" i="8"/>
  <c r="AG634" i="8" s="1"/>
  <c r="AG969" i="8" s="1"/>
  <c r="AG1304" i="8" s="1"/>
  <c r="X299" i="8"/>
  <c r="X634" i="8" s="1"/>
  <c r="X969" i="8" s="1"/>
  <c r="X1304" i="8" s="1"/>
  <c r="P299" i="8"/>
  <c r="P634" i="8" s="1"/>
  <c r="P969" i="8" s="1"/>
  <c r="P1304" i="8" s="1"/>
  <c r="AE227" i="8"/>
  <c r="AE562" i="8" s="1"/>
  <c r="AE897" i="8" s="1"/>
  <c r="AE1232" i="8" s="1"/>
  <c r="U227" i="8"/>
  <c r="U562" i="8" s="1"/>
  <c r="U897" i="8" s="1"/>
  <c r="U1232" i="8" s="1"/>
  <c r="AD227" i="8"/>
  <c r="AD562" i="8" s="1"/>
  <c r="AD897" i="8" s="1"/>
  <c r="AD1232" i="8" s="1"/>
  <c r="T227" i="8"/>
  <c r="T562" i="8" s="1"/>
  <c r="T897" i="8" s="1"/>
  <c r="T1232" i="8" s="1"/>
  <c r="AC227" i="8"/>
  <c r="AC562" i="8" s="1"/>
  <c r="AC897" i="8" s="1"/>
  <c r="AC1232" i="8" s="1"/>
  <c r="S227" i="8"/>
  <c r="S562" i="8" s="1"/>
  <c r="S897" i="8" s="1"/>
  <c r="S1232" i="8" s="1"/>
  <c r="X227" i="8"/>
  <c r="X562" i="8" s="1"/>
  <c r="X897" i="8" s="1"/>
  <c r="X1232" i="8" s="1"/>
  <c r="AF227" i="8"/>
  <c r="AF562" i="8" s="1"/>
  <c r="AF897" i="8" s="1"/>
  <c r="AF1232" i="8" s="1"/>
  <c r="O227" i="8"/>
  <c r="O562" i="8" s="1"/>
  <c r="O897" i="8" s="1"/>
  <c r="O1232" i="8" s="1"/>
  <c r="AB227" i="8"/>
  <c r="AB562" i="8" s="1"/>
  <c r="AB897" i="8" s="1"/>
  <c r="AB1232" i="8" s="1"/>
  <c r="AA227" i="8"/>
  <c r="AA562" i="8" s="1"/>
  <c r="AA897" i="8" s="1"/>
  <c r="AA1232" i="8" s="1"/>
  <c r="Z227" i="8"/>
  <c r="Z562" i="8" s="1"/>
  <c r="Z897" i="8" s="1"/>
  <c r="Z1232" i="8" s="1"/>
  <c r="Y227" i="8"/>
  <c r="Y562" i="8" s="1"/>
  <c r="Y897" i="8" s="1"/>
  <c r="Y1232" i="8" s="1"/>
  <c r="W227" i="8"/>
  <c r="W562" i="8" s="1"/>
  <c r="W897" i="8" s="1"/>
  <c r="W1232" i="8" s="1"/>
  <c r="V227" i="8"/>
  <c r="V562" i="8" s="1"/>
  <c r="V897" i="8" s="1"/>
  <c r="V1232" i="8" s="1"/>
  <c r="AG227" i="8"/>
  <c r="AG562" i="8" s="1"/>
  <c r="AG897" i="8" s="1"/>
  <c r="AG1232" i="8" s="1"/>
  <c r="R227" i="8"/>
  <c r="R562" i="8" s="1"/>
  <c r="R897" i="8" s="1"/>
  <c r="R1232" i="8" s="1"/>
  <c r="P227" i="8"/>
  <c r="P562" i="8" s="1"/>
  <c r="P897" i="8" s="1"/>
  <c r="P1232" i="8" s="1"/>
  <c r="Q227" i="8"/>
  <c r="Q562" i="8" s="1"/>
  <c r="Q897" i="8" s="1"/>
  <c r="Q1232" i="8" s="1"/>
  <c r="J338" i="8"/>
  <c r="J233" i="8"/>
  <c r="D134" i="8"/>
  <c r="D469" i="8" s="1"/>
  <c r="J350" i="8"/>
  <c r="J320" i="8"/>
  <c r="J239" i="8"/>
  <c r="J209" i="8"/>
  <c r="Y335" i="8"/>
  <c r="Y670" i="8" s="1"/>
  <c r="Y1005" i="8" s="1"/>
  <c r="Y1340" i="8" s="1"/>
  <c r="O335" i="8"/>
  <c r="O670" i="8" s="1"/>
  <c r="O1005" i="8" s="1"/>
  <c r="O1340" i="8" s="1"/>
  <c r="X335" i="8"/>
  <c r="X670" i="8" s="1"/>
  <c r="X1005" i="8" s="1"/>
  <c r="X1340" i="8" s="1"/>
  <c r="W335" i="8"/>
  <c r="W670" i="8" s="1"/>
  <c r="W1005" i="8" s="1"/>
  <c r="W1340" i="8" s="1"/>
  <c r="AG335" i="8"/>
  <c r="AG670" i="8" s="1"/>
  <c r="AG1005" i="8" s="1"/>
  <c r="AG1340" i="8" s="1"/>
  <c r="V335" i="8"/>
  <c r="V670" i="8" s="1"/>
  <c r="V1005" i="8" s="1"/>
  <c r="V1340" i="8" s="1"/>
  <c r="S335" i="8"/>
  <c r="S670" i="8" s="1"/>
  <c r="S1005" i="8" s="1"/>
  <c r="S1340" i="8" s="1"/>
  <c r="AF335" i="8"/>
  <c r="AF670" i="8" s="1"/>
  <c r="AF1005" i="8" s="1"/>
  <c r="AF1340" i="8" s="1"/>
  <c r="R335" i="8"/>
  <c r="R670" i="8" s="1"/>
  <c r="R1005" i="8" s="1"/>
  <c r="R1340" i="8" s="1"/>
  <c r="AE335" i="8"/>
  <c r="AE670" i="8" s="1"/>
  <c r="AE1005" i="8" s="1"/>
  <c r="AE1340" i="8" s="1"/>
  <c r="Q335" i="8"/>
  <c r="Q670" i="8" s="1"/>
  <c r="Q1005" i="8" s="1"/>
  <c r="Q1340" i="8" s="1"/>
  <c r="AD335" i="8"/>
  <c r="AD670" i="8" s="1"/>
  <c r="AD1005" i="8" s="1"/>
  <c r="AD1340" i="8" s="1"/>
  <c r="P335" i="8"/>
  <c r="P670" i="8" s="1"/>
  <c r="P1005" i="8" s="1"/>
  <c r="P1340" i="8" s="1"/>
  <c r="AC335" i="8"/>
  <c r="AC670" i="8" s="1"/>
  <c r="AC1005" i="8" s="1"/>
  <c r="AC1340" i="8" s="1"/>
  <c r="AB335" i="8"/>
  <c r="AB670" i="8" s="1"/>
  <c r="AB1005" i="8" s="1"/>
  <c r="AB1340" i="8" s="1"/>
  <c r="U335" i="8"/>
  <c r="U670" i="8" s="1"/>
  <c r="U1005" i="8" s="1"/>
  <c r="U1340" i="8" s="1"/>
  <c r="T335" i="8"/>
  <c r="T670" i="8" s="1"/>
  <c r="T1005" i="8" s="1"/>
  <c r="T1340" i="8" s="1"/>
  <c r="AA335" i="8"/>
  <c r="AA670" i="8" s="1"/>
  <c r="AA1005" i="8" s="1"/>
  <c r="AA1340" i="8" s="1"/>
  <c r="Z335" i="8"/>
  <c r="Z670" i="8" s="1"/>
  <c r="Z1005" i="8" s="1"/>
  <c r="Z1340" i="8" s="1"/>
  <c r="Y248" i="8"/>
  <c r="Y583" i="8" s="1"/>
  <c r="Y918" i="8" s="1"/>
  <c r="Y1253" i="8" s="1"/>
  <c r="O248" i="8"/>
  <c r="O583" i="8" s="1"/>
  <c r="O918" i="8" s="1"/>
  <c r="O1253" i="8" s="1"/>
  <c r="X248" i="8"/>
  <c r="X583" i="8" s="1"/>
  <c r="X918" i="8" s="1"/>
  <c r="X1253" i="8" s="1"/>
  <c r="AG248" i="8"/>
  <c r="AG583" i="8" s="1"/>
  <c r="AG918" i="8" s="1"/>
  <c r="AG1253" i="8" s="1"/>
  <c r="W248" i="8"/>
  <c r="W583" i="8" s="1"/>
  <c r="W918" i="8" s="1"/>
  <c r="W1253" i="8" s="1"/>
  <c r="AF248" i="8"/>
  <c r="AF583" i="8" s="1"/>
  <c r="AF918" i="8" s="1"/>
  <c r="AF1253" i="8" s="1"/>
  <c r="S248" i="8"/>
  <c r="S583" i="8" s="1"/>
  <c r="S918" i="8" s="1"/>
  <c r="S1253" i="8" s="1"/>
  <c r="AE248" i="8"/>
  <c r="AE583" i="8" s="1"/>
  <c r="AE918" i="8" s="1"/>
  <c r="AE1253" i="8" s="1"/>
  <c r="R248" i="8"/>
  <c r="R583" i="8" s="1"/>
  <c r="R918" i="8" s="1"/>
  <c r="R1253" i="8" s="1"/>
  <c r="AD248" i="8"/>
  <c r="AD583" i="8" s="1"/>
  <c r="AD918" i="8" s="1"/>
  <c r="AD1253" i="8" s="1"/>
  <c r="Q248" i="8"/>
  <c r="Q583" i="8" s="1"/>
  <c r="Q918" i="8" s="1"/>
  <c r="Q1253" i="8" s="1"/>
  <c r="V248" i="8"/>
  <c r="V583" i="8" s="1"/>
  <c r="V918" i="8" s="1"/>
  <c r="V1253" i="8" s="1"/>
  <c r="AC248" i="8"/>
  <c r="AC583" i="8" s="1"/>
  <c r="AC918" i="8" s="1"/>
  <c r="AC1253" i="8" s="1"/>
  <c r="AB248" i="8"/>
  <c r="AB583" i="8" s="1"/>
  <c r="AB918" i="8" s="1"/>
  <c r="AB1253" i="8" s="1"/>
  <c r="AA248" i="8"/>
  <c r="AA583" i="8" s="1"/>
  <c r="AA918" i="8" s="1"/>
  <c r="AA1253" i="8" s="1"/>
  <c r="Z248" i="8"/>
  <c r="Z583" i="8" s="1"/>
  <c r="Z918" i="8" s="1"/>
  <c r="Z1253" i="8" s="1"/>
  <c r="T248" i="8"/>
  <c r="T583" i="8" s="1"/>
  <c r="T918" i="8" s="1"/>
  <c r="T1253" i="8" s="1"/>
  <c r="U248" i="8"/>
  <c r="U583" i="8" s="1"/>
  <c r="U918" i="8" s="1"/>
  <c r="U1253" i="8" s="1"/>
  <c r="P248" i="8"/>
  <c r="P583" i="8" s="1"/>
  <c r="P918" i="8" s="1"/>
  <c r="P1253" i="8" s="1"/>
  <c r="AE242" i="8"/>
  <c r="AE577" i="8" s="1"/>
  <c r="AE912" i="8" s="1"/>
  <c r="AE1247" i="8" s="1"/>
  <c r="U242" i="8"/>
  <c r="U577" i="8" s="1"/>
  <c r="U912" i="8" s="1"/>
  <c r="U1247" i="8" s="1"/>
  <c r="AD242" i="8"/>
  <c r="AD577" i="8" s="1"/>
  <c r="AD912" i="8" s="1"/>
  <c r="AD1247" i="8" s="1"/>
  <c r="T242" i="8"/>
  <c r="T577" i="8" s="1"/>
  <c r="T912" i="8" s="1"/>
  <c r="T1247" i="8" s="1"/>
  <c r="AC242" i="8"/>
  <c r="AC577" i="8" s="1"/>
  <c r="AC912" i="8" s="1"/>
  <c r="AC1247" i="8" s="1"/>
  <c r="S242" i="8"/>
  <c r="S577" i="8" s="1"/>
  <c r="S912" i="8" s="1"/>
  <c r="S1247" i="8" s="1"/>
  <c r="AA242" i="8"/>
  <c r="AA577" i="8" s="1"/>
  <c r="AA912" i="8" s="1"/>
  <c r="AA1247" i="8" s="1"/>
  <c r="Z242" i="8"/>
  <c r="Z577" i="8" s="1"/>
  <c r="Z912" i="8" s="1"/>
  <c r="Z1247" i="8" s="1"/>
  <c r="Y242" i="8"/>
  <c r="Y577" i="8" s="1"/>
  <c r="Y912" i="8" s="1"/>
  <c r="Y1247" i="8" s="1"/>
  <c r="AG242" i="8"/>
  <c r="AG577" i="8" s="1"/>
  <c r="AG912" i="8" s="1"/>
  <c r="AG1247" i="8" s="1"/>
  <c r="Q242" i="8"/>
  <c r="Q577" i="8" s="1"/>
  <c r="Q912" i="8" s="1"/>
  <c r="Q1247" i="8" s="1"/>
  <c r="O242" i="8"/>
  <c r="O577" i="8" s="1"/>
  <c r="O912" i="8" s="1"/>
  <c r="O1247" i="8" s="1"/>
  <c r="AF242" i="8"/>
  <c r="AF577" i="8" s="1"/>
  <c r="AF912" i="8" s="1"/>
  <c r="AF1247" i="8" s="1"/>
  <c r="AB242" i="8"/>
  <c r="AB577" i="8" s="1"/>
  <c r="AB912" i="8" s="1"/>
  <c r="AB1247" i="8" s="1"/>
  <c r="X242" i="8"/>
  <c r="X577" i="8" s="1"/>
  <c r="X912" i="8" s="1"/>
  <c r="X1247" i="8" s="1"/>
  <c r="W242" i="8"/>
  <c r="W577" i="8" s="1"/>
  <c r="W912" i="8" s="1"/>
  <c r="W1247" i="8" s="1"/>
  <c r="R242" i="8"/>
  <c r="R577" i="8" s="1"/>
  <c r="R912" i="8" s="1"/>
  <c r="R1247" i="8" s="1"/>
  <c r="V242" i="8"/>
  <c r="V577" i="8" s="1"/>
  <c r="V912" i="8" s="1"/>
  <c r="V1247" i="8" s="1"/>
  <c r="P242" i="8"/>
  <c r="P577" i="8" s="1"/>
  <c r="P912" i="8" s="1"/>
  <c r="P1247" i="8" s="1"/>
  <c r="X239" i="8"/>
  <c r="X574" i="8" s="1"/>
  <c r="X909" i="8" s="1"/>
  <c r="X1244" i="8" s="1"/>
  <c r="AB239" i="8"/>
  <c r="AB574" i="8" s="1"/>
  <c r="AB909" i="8" s="1"/>
  <c r="AB1244" i="8" s="1"/>
  <c r="Q239" i="8"/>
  <c r="Q574" i="8" s="1"/>
  <c r="Q909" i="8" s="1"/>
  <c r="Q1244" i="8" s="1"/>
  <c r="AA239" i="8"/>
  <c r="AA574" i="8" s="1"/>
  <c r="AA909" i="8" s="1"/>
  <c r="AA1244" i="8" s="1"/>
  <c r="P239" i="8"/>
  <c r="P574" i="8" s="1"/>
  <c r="P909" i="8" s="1"/>
  <c r="P1244" i="8" s="1"/>
  <c r="Z239" i="8"/>
  <c r="Z574" i="8" s="1"/>
  <c r="Z909" i="8" s="1"/>
  <c r="Z1244" i="8" s="1"/>
  <c r="O239" i="8"/>
  <c r="O574" i="8" s="1"/>
  <c r="O909" i="8" s="1"/>
  <c r="O1244" i="8" s="1"/>
  <c r="AE239" i="8"/>
  <c r="AE574" i="8" s="1"/>
  <c r="AE909" i="8" s="1"/>
  <c r="AE1244" i="8" s="1"/>
  <c r="T239" i="8"/>
  <c r="T574" i="8" s="1"/>
  <c r="T909" i="8" s="1"/>
  <c r="T1244" i="8" s="1"/>
  <c r="AC239" i="8"/>
  <c r="AC574" i="8" s="1"/>
  <c r="AC909" i="8" s="1"/>
  <c r="AC1244" i="8" s="1"/>
  <c r="Y239" i="8"/>
  <c r="Y574" i="8" s="1"/>
  <c r="Y909" i="8" s="1"/>
  <c r="Y1244" i="8" s="1"/>
  <c r="W239" i="8"/>
  <c r="W574" i="8" s="1"/>
  <c r="W909" i="8" s="1"/>
  <c r="W1244" i="8" s="1"/>
  <c r="V239" i="8"/>
  <c r="V574" i="8" s="1"/>
  <c r="V909" i="8" s="1"/>
  <c r="V1244" i="8" s="1"/>
  <c r="U239" i="8"/>
  <c r="U574" i="8" s="1"/>
  <c r="U909" i="8" s="1"/>
  <c r="U1244" i="8" s="1"/>
  <c r="S239" i="8"/>
  <c r="S574" i="8" s="1"/>
  <c r="S909" i="8" s="1"/>
  <c r="S1244" i="8" s="1"/>
  <c r="R239" i="8"/>
  <c r="R574" i="8" s="1"/>
  <c r="R909" i="8" s="1"/>
  <c r="R1244" i="8" s="1"/>
  <c r="AF239" i="8"/>
  <c r="AF574" i="8" s="1"/>
  <c r="AF909" i="8" s="1"/>
  <c r="AF1244" i="8" s="1"/>
  <c r="AG239" i="8"/>
  <c r="AG574" i="8" s="1"/>
  <c r="AG909" i="8" s="1"/>
  <c r="AG1244" i="8" s="1"/>
  <c r="AD239" i="8"/>
  <c r="AD574" i="8" s="1"/>
  <c r="AD909" i="8" s="1"/>
  <c r="AD1244" i="8" s="1"/>
  <c r="S218" i="8"/>
  <c r="S553" i="8" s="1"/>
  <c r="S888" i="8" s="1"/>
  <c r="S1223" i="8" s="1"/>
  <c r="AB218" i="8"/>
  <c r="AB553" i="8" s="1"/>
  <c r="AB888" i="8" s="1"/>
  <c r="AB1223" i="8" s="1"/>
  <c r="AA218" i="8"/>
  <c r="AA553" i="8" s="1"/>
  <c r="AA888" i="8" s="1"/>
  <c r="AA1223" i="8" s="1"/>
  <c r="Z218" i="8"/>
  <c r="Z553" i="8" s="1"/>
  <c r="Z888" i="8" s="1"/>
  <c r="Z1223" i="8" s="1"/>
  <c r="AF218" i="8"/>
  <c r="AF553" i="8" s="1"/>
  <c r="AF888" i="8" s="1"/>
  <c r="AF1223" i="8" s="1"/>
  <c r="X218" i="8"/>
  <c r="X553" i="8" s="1"/>
  <c r="X888" i="8" s="1"/>
  <c r="X1223" i="8" s="1"/>
  <c r="W218" i="8"/>
  <c r="W553" i="8" s="1"/>
  <c r="W888" i="8" s="1"/>
  <c r="W1223" i="8" s="1"/>
  <c r="Q218" i="8"/>
  <c r="Q553" i="8" s="1"/>
  <c r="Q888" i="8" s="1"/>
  <c r="Q1223" i="8" s="1"/>
  <c r="U218" i="8"/>
  <c r="U553" i="8" s="1"/>
  <c r="U888" i="8" s="1"/>
  <c r="U1223" i="8" s="1"/>
  <c r="T218" i="8"/>
  <c r="T553" i="8" s="1"/>
  <c r="T888" i="8" s="1"/>
  <c r="T1223" i="8" s="1"/>
  <c r="Y218" i="8"/>
  <c r="Y553" i="8" s="1"/>
  <c r="Y888" i="8" s="1"/>
  <c r="Y1223" i="8" s="1"/>
  <c r="V218" i="8"/>
  <c r="V553" i="8" s="1"/>
  <c r="V888" i="8" s="1"/>
  <c r="V1223" i="8" s="1"/>
  <c r="X212" i="8"/>
  <c r="X547" i="8" s="1"/>
  <c r="X882" i="8" s="1"/>
  <c r="X1217" i="8" s="1"/>
  <c r="AE212" i="8"/>
  <c r="AE547" i="8" s="1"/>
  <c r="AE882" i="8" s="1"/>
  <c r="AE1217" i="8" s="1"/>
  <c r="U212" i="8"/>
  <c r="U547" i="8" s="1"/>
  <c r="U882" i="8" s="1"/>
  <c r="U1217" i="8" s="1"/>
  <c r="Z212" i="8"/>
  <c r="Z547" i="8" s="1"/>
  <c r="Z882" i="8" s="1"/>
  <c r="Z1217" i="8" s="1"/>
  <c r="AF185" i="8"/>
  <c r="V185" i="8"/>
  <c r="Y185" i="8"/>
  <c r="X185" i="8"/>
  <c r="AG185" i="8"/>
  <c r="U185" i="8"/>
  <c r="AA185" i="8"/>
  <c r="P185" i="8"/>
  <c r="T185" i="8"/>
  <c r="S185" i="8"/>
  <c r="R185" i="8"/>
  <c r="Q185" i="8"/>
  <c r="AE185" i="8"/>
  <c r="O185" i="8"/>
  <c r="AD185" i="8"/>
  <c r="AC185" i="8"/>
  <c r="AB185" i="8"/>
  <c r="Z185" i="8"/>
  <c r="W185" i="8"/>
  <c r="S182" i="8"/>
  <c r="AE182" i="8"/>
  <c r="T182" i="8"/>
  <c r="Q182" i="8"/>
  <c r="AG182" i="8"/>
  <c r="AC170" i="8"/>
  <c r="X170" i="8"/>
  <c r="Q164" i="8"/>
  <c r="Z164" i="8"/>
  <c r="X164" i="8"/>
  <c r="AC164" i="8"/>
  <c r="S164" i="8"/>
  <c r="AG164" i="8"/>
  <c r="R164" i="8"/>
  <c r="AF164" i="8"/>
  <c r="O164" i="8"/>
  <c r="AD164" i="8"/>
  <c r="AB164" i="8"/>
  <c r="Y164" i="8"/>
  <c r="W164" i="8"/>
  <c r="T164" i="8"/>
  <c r="AC152" i="8"/>
  <c r="AB152" i="8"/>
  <c r="R152" i="8"/>
  <c r="P152" i="8"/>
  <c r="X152" i="8"/>
  <c r="W152" i="8"/>
  <c r="O152" i="8"/>
  <c r="Q152" i="8"/>
  <c r="U152" i="8"/>
  <c r="AD152" i="8"/>
  <c r="AA152" i="8"/>
  <c r="Y152" i="8"/>
  <c r="AE152" i="8"/>
  <c r="AF149" i="8"/>
  <c r="V149" i="8"/>
  <c r="AE149" i="8"/>
  <c r="U149" i="8"/>
  <c r="AC149" i="8"/>
  <c r="S149" i="8"/>
  <c r="W149" i="8"/>
  <c r="T149" i="8"/>
  <c r="R149" i="8"/>
  <c r="P149" i="8"/>
  <c r="O149" i="8"/>
  <c r="AG149" i="8"/>
  <c r="Q149" i="8"/>
  <c r="AB149" i="8"/>
  <c r="AA149" i="8"/>
  <c r="Z149" i="8"/>
  <c r="Y149" i="8"/>
  <c r="AD149" i="8"/>
  <c r="X149" i="8"/>
  <c r="AG128" i="8"/>
  <c r="W128" i="8"/>
  <c r="AF128" i="8"/>
  <c r="V128" i="8"/>
  <c r="AD128" i="8"/>
  <c r="T128" i="8"/>
  <c r="AE128" i="8"/>
  <c r="Q128" i="8"/>
  <c r="AC128" i="8"/>
  <c r="P128" i="8"/>
  <c r="AB128" i="8"/>
  <c r="O128" i="8"/>
  <c r="Z128" i="8"/>
  <c r="Y128" i="8"/>
  <c r="X128" i="8"/>
  <c r="AA128" i="8"/>
  <c r="S128" i="8"/>
  <c r="R128" i="8"/>
  <c r="U128" i="8"/>
  <c r="AC122" i="8"/>
  <c r="S122" i="8"/>
  <c r="AB122" i="8"/>
  <c r="R122" i="8"/>
  <c r="AD122" i="8"/>
  <c r="P122" i="8"/>
  <c r="AA122" i="8"/>
  <c r="O122" i="8"/>
  <c r="AG122" i="8"/>
  <c r="Q122" i="8"/>
  <c r="AF122" i="8"/>
  <c r="AE122" i="8"/>
  <c r="T122" i="8"/>
  <c r="Z122" i="8"/>
  <c r="Y122" i="8"/>
  <c r="W122" i="8"/>
  <c r="V122" i="8"/>
  <c r="U122" i="8"/>
  <c r="X122" i="8"/>
  <c r="X107" i="8"/>
  <c r="AE107" i="8"/>
  <c r="T107" i="8"/>
  <c r="AD107" i="8"/>
  <c r="S107" i="8"/>
  <c r="AC107" i="8"/>
  <c r="R107" i="8"/>
  <c r="V107" i="8"/>
  <c r="U107" i="8"/>
  <c r="Q107" i="8"/>
  <c r="W107" i="8"/>
  <c r="O107" i="8"/>
  <c r="AG107" i="8"/>
  <c r="AF107" i="8"/>
  <c r="AB107" i="8"/>
  <c r="AA107" i="8"/>
  <c r="P107" i="8"/>
  <c r="Z107" i="8"/>
  <c r="Y107" i="8"/>
  <c r="AA104" i="8"/>
  <c r="Q104" i="8"/>
  <c r="Y104" i="8"/>
  <c r="X104" i="8"/>
  <c r="W104" i="8"/>
  <c r="Z104" i="8"/>
  <c r="V104" i="8"/>
  <c r="U104" i="8"/>
  <c r="AB104" i="8"/>
  <c r="S104" i="8"/>
  <c r="R104" i="8"/>
  <c r="P104" i="8"/>
  <c r="O104" i="8"/>
  <c r="AG104" i="8"/>
  <c r="AF104" i="8"/>
  <c r="AE104" i="8"/>
  <c r="T104" i="8"/>
  <c r="AD104" i="8"/>
  <c r="AC104" i="8"/>
  <c r="AD98" i="8"/>
  <c r="T98" i="8"/>
  <c r="AC98" i="8"/>
  <c r="S98" i="8"/>
  <c r="AB98" i="8"/>
  <c r="R98" i="8"/>
  <c r="W98" i="8"/>
  <c r="V98" i="8"/>
  <c r="U98" i="8"/>
  <c r="X98" i="8"/>
  <c r="AF98" i="8"/>
  <c r="AE98" i="8"/>
  <c r="AA98" i="8"/>
  <c r="Z98" i="8"/>
  <c r="Y98" i="8"/>
  <c r="Q98" i="8"/>
  <c r="P98" i="8"/>
  <c r="AG98" i="8"/>
  <c r="O98" i="8"/>
  <c r="Y200" i="8"/>
  <c r="O350" i="8"/>
  <c r="Y350" i="8"/>
  <c r="Y685" i="8" s="1"/>
  <c r="Y1020" i="8" s="1"/>
  <c r="Y1355" i="8" s="1"/>
  <c r="R350" i="8"/>
  <c r="R685" i="8" s="1"/>
  <c r="R1020" i="8" s="1"/>
  <c r="R1355" i="8" s="1"/>
  <c r="AD329" i="8"/>
  <c r="AD664" i="8" s="1"/>
  <c r="AD999" i="8" s="1"/>
  <c r="AD1334" i="8" s="1"/>
  <c r="Z329" i="8"/>
  <c r="Z664" i="8" s="1"/>
  <c r="Z999" i="8" s="1"/>
  <c r="Z1334" i="8" s="1"/>
  <c r="Z308" i="8"/>
  <c r="Z643" i="8" s="1"/>
  <c r="Z978" i="8" s="1"/>
  <c r="Z1313" i="8" s="1"/>
  <c r="U140" i="8"/>
  <c r="X101" i="8"/>
  <c r="T101" i="8"/>
  <c r="AD293" i="8"/>
  <c r="AD628" i="8" s="1"/>
  <c r="AD963" i="8" s="1"/>
  <c r="AD1298" i="8" s="1"/>
  <c r="N290" i="8"/>
  <c r="N625" i="8" s="1"/>
  <c r="N960" i="8" s="1"/>
  <c r="N1295" i="8" s="1"/>
  <c r="AE290" i="8"/>
  <c r="AE625" i="8" s="1"/>
  <c r="AE960" i="8" s="1"/>
  <c r="AE1295" i="8" s="1"/>
  <c r="P290" i="8"/>
  <c r="P625" i="8" s="1"/>
  <c r="P960" i="8" s="1"/>
  <c r="P1295" i="8" s="1"/>
  <c r="AD290" i="8"/>
  <c r="AD625" i="8" s="1"/>
  <c r="AD960" i="8" s="1"/>
  <c r="AD1295" i="8" s="1"/>
  <c r="P161" i="8"/>
  <c r="X161" i="8"/>
  <c r="X296" i="8"/>
  <c r="X631" i="8" s="1"/>
  <c r="X966" i="8" s="1"/>
  <c r="X1301" i="8" s="1"/>
  <c r="W296" i="8"/>
  <c r="W631" i="8" s="1"/>
  <c r="W966" i="8" s="1"/>
  <c r="W1301" i="8" s="1"/>
  <c r="S296" i="8"/>
  <c r="S631" i="8" s="1"/>
  <c r="S966" i="8" s="1"/>
  <c r="S1301" i="8" s="1"/>
  <c r="Q296" i="8"/>
  <c r="Q631" i="8" s="1"/>
  <c r="Q966" i="8" s="1"/>
  <c r="Q1301" i="8" s="1"/>
  <c r="AE332" i="8"/>
  <c r="AE667" i="8" s="1"/>
  <c r="AE1002" i="8" s="1"/>
  <c r="AE1337" i="8" s="1"/>
  <c r="W143" i="8"/>
  <c r="V143" i="8"/>
  <c r="X323" i="8"/>
  <c r="X658" i="8" s="1"/>
  <c r="X993" i="8" s="1"/>
  <c r="X1328" i="8" s="1"/>
  <c r="X305" i="8"/>
  <c r="X640" i="8" s="1"/>
  <c r="X975" i="8" s="1"/>
  <c r="X1310" i="8" s="1"/>
  <c r="W305" i="8"/>
  <c r="W640" i="8" s="1"/>
  <c r="W975" i="8" s="1"/>
  <c r="W1310" i="8" s="1"/>
  <c r="Q305" i="8"/>
  <c r="Q640" i="8" s="1"/>
  <c r="Q975" i="8" s="1"/>
  <c r="Q1310" i="8" s="1"/>
  <c r="X233" i="8"/>
  <c r="X568" i="8" s="1"/>
  <c r="X903" i="8" s="1"/>
  <c r="X1238" i="8" s="1"/>
  <c r="AG233" i="8"/>
  <c r="AG568" i="8" s="1"/>
  <c r="AG903" i="8" s="1"/>
  <c r="AG1238" i="8" s="1"/>
  <c r="W233" i="8"/>
  <c r="W568" i="8" s="1"/>
  <c r="W903" i="8" s="1"/>
  <c r="W1238" i="8" s="1"/>
  <c r="O233" i="8"/>
  <c r="O568" i="8" s="1"/>
  <c r="O903" i="8" s="1"/>
  <c r="O1238" i="8" s="1"/>
  <c r="Z233" i="8"/>
  <c r="Z568" i="8" s="1"/>
  <c r="Z903" i="8" s="1"/>
  <c r="Z1238" i="8" s="1"/>
  <c r="Q233" i="8"/>
  <c r="Q568" i="8" s="1"/>
  <c r="Q903" i="8" s="1"/>
  <c r="Q1238" i="8" s="1"/>
  <c r="P233" i="8"/>
  <c r="P568" i="8" s="1"/>
  <c r="P903" i="8" s="1"/>
  <c r="P1238" i="8" s="1"/>
  <c r="AA221" i="8"/>
  <c r="AA556" i="8" s="1"/>
  <c r="AA891" i="8" s="1"/>
  <c r="AA1226" i="8" s="1"/>
  <c r="U221" i="8"/>
  <c r="U556" i="8" s="1"/>
  <c r="U891" i="8" s="1"/>
  <c r="U1226" i="8" s="1"/>
  <c r="Z221" i="8"/>
  <c r="Z556" i="8" s="1"/>
  <c r="Z891" i="8" s="1"/>
  <c r="Z1226" i="8" s="1"/>
  <c r="Y221" i="8"/>
  <c r="Y556" i="8" s="1"/>
  <c r="Y891" i="8" s="1"/>
  <c r="Y1226" i="8" s="1"/>
  <c r="V221" i="8"/>
  <c r="V556" i="8" s="1"/>
  <c r="V891" i="8" s="1"/>
  <c r="V1226" i="8" s="1"/>
  <c r="AB191" i="8"/>
  <c r="R191" i="8"/>
  <c r="Y191" i="8"/>
  <c r="AE191" i="8"/>
  <c r="Q191" i="8"/>
  <c r="P191" i="8"/>
  <c r="W191" i="8"/>
  <c r="V191" i="8"/>
  <c r="U191" i="8"/>
  <c r="AA158" i="8"/>
  <c r="Y158" i="8"/>
  <c r="X158" i="8"/>
  <c r="R158" i="8"/>
  <c r="AD158" i="8"/>
  <c r="AB158" i="8"/>
  <c r="AB155" i="8"/>
  <c r="Q155" i="8"/>
  <c r="S155" i="8"/>
  <c r="R155" i="8"/>
  <c r="P155" i="8"/>
  <c r="AA155" i="8"/>
  <c r="W155" i="8"/>
  <c r="Y155" i="8"/>
  <c r="T155" i="8"/>
  <c r="AG155" i="8"/>
  <c r="AA341" i="8"/>
  <c r="AA676" i="8" s="1"/>
  <c r="AA1011" i="8" s="1"/>
  <c r="AA1346" i="8" s="1"/>
  <c r="W341" i="8"/>
  <c r="W676" i="8" s="1"/>
  <c r="W1011" i="8" s="1"/>
  <c r="W1346" i="8" s="1"/>
  <c r="V341" i="8"/>
  <c r="V676" i="8" s="1"/>
  <c r="V1011" i="8" s="1"/>
  <c r="V1346" i="8" s="1"/>
  <c r="U341" i="8"/>
  <c r="U676" i="8" s="1"/>
  <c r="U1011" i="8" s="1"/>
  <c r="U1346" i="8" s="1"/>
  <c r="R341" i="8"/>
  <c r="R676" i="8" s="1"/>
  <c r="R1011" i="8" s="1"/>
  <c r="R1346" i="8" s="1"/>
  <c r="P341" i="8"/>
  <c r="P676" i="8" s="1"/>
  <c r="P1011" i="8" s="1"/>
  <c r="P1346" i="8" s="1"/>
  <c r="AE341" i="8"/>
  <c r="AE676" i="8" s="1"/>
  <c r="AE1011" i="8" s="1"/>
  <c r="AE1346" i="8" s="1"/>
  <c r="AD341" i="8"/>
  <c r="AD676" i="8" s="1"/>
  <c r="AD1011" i="8" s="1"/>
  <c r="AD1346" i="8" s="1"/>
  <c r="AC341" i="8"/>
  <c r="AC676" i="8" s="1"/>
  <c r="AC1011" i="8" s="1"/>
  <c r="AC1346" i="8" s="1"/>
  <c r="Z341" i="8"/>
  <c r="Z676" i="8" s="1"/>
  <c r="Z1011" i="8" s="1"/>
  <c r="Z1346" i="8" s="1"/>
  <c r="T341" i="8"/>
  <c r="T676" i="8" s="1"/>
  <c r="T1011" i="8" s="1"/>
  <c r="T1346" i="8" s="1"/>
  <c r="P344" i="8"/>
  <c r="P679" i="8" s="1"/>
  <c r="P1014" i="8" s="1"/>
  <c r="P1349" i="8" s="1"/>
  <c r="V344" i="8"/>
  <c r="AC344" i="8"/>
  <c r="AC679" i="8" s="1"/>
  <c r="AC1014" i="8" s="1"/>
  <c r="AC1349" i="8" s="1"/>
  <c r="O344" i="8"/>
  <c r="O679" i="8" s="1"/>
  <c r="O1014" i="8" s="1"/>
  <c r="O1349" i="8" s="1"/>
  <c r="AE344" i="8"/>
  <c r="AE679" i="8" s="1"/>
  <c r="AE1014" i="8" s="1"/>
  <c r="AE1349" i="8" s="1"/>
  <c r="U344" i="8"/>
  <c r="AF338" i="8"/>
  <c r="AF673" i="8" s="1"/>
  <c r="AF1008" i="8" s="1"/>
  <c r="AF1343" i="8" s="1"/>
  <c r="T338" i="8"/>
  <c r="T673" i="8" s="1"/>
  <c r="T1008" i="8" s="1"/>
  <c r="T1343" i="8" s="1"/>
  <c r="S338" i="8"/>
  <c r="S673" i="8" s="1"/>
  <c r="S1008" i="8" s="1"/>
  <c r="S1343" i="8" s="1"/>
  <c r="Q338" i="8"/>
  <c r="Q673" i="8" s="1"/>
  <c r="Q1008" i="8" s="1"/>
  <c r="Q1343" i="8" s="1"/>
  <c r="AA245" i="8"/>
  <c r="AA580" i="8" s="1"/>
  <c r="AA915" i="8" s="1"/>
  <c r="AA1250" i="8" s="1"/>
  <c r="AG245" i="8"/>
  <c r="AG580" i="8" s="1"/>
  <c r="AG915" i="8" s="1"/>
  <c r="AG1250" i="8" s="1"/>
  <c r="T245" i="8"/>
  <c r="T580" i="8" s="1"/>
  <c r="T915" i="8" s="1"/>
  <c r="T1250" i="8" s="1"/>
  <c r="Z245" i="8"/>
  <c r="Z580" i="8" s="1"/>
  <c r="Z915" i="8" s="1"/>
  <c r="Z1250" i="8" s="1"/>
  <c r="O245" i="8"/>
  <c r="O580" i="8" s="1"/>
  <c r="O915" i="8" s="1"/>
  <c r="O1250" i="8" s="1"/>
  <c r="AE245" i="8"/>
  <c r="AE580" i="8" s="1"/>
  <c r="AE915" i="8" s="1"/>
  <c r="AE1250" i="8" s="1"/>
  <c r="X203" i="8"/>
  <c r="AC203" i="8"/>
  <c r="AB203" i="8"/>
  <c r="U203" i="8"/>
  <c r="AE203" i="8"/>
  <c r="Q176" i="8"/>
  <c r="AF176" i="8"/>
  <c r="AD176" i="8"/>
  <c r="P176" i="8"/>
  <c r="O176" i="8"/>
  <c r="X176" i="8"/>
  <c r="W173" i="8"/>
  <c r="AF119" i="8"/>
  <c r="S119" i="8"/>
  <c r="AA119" i="8"/>
  <c r="T119" i="8"/>
  <c r="O119" i="8"/>
  <c r="AD119" i="8"/>
  <c r="AB119" i="8"/>
  <c r="AF116" i="8"/>
  <c r="AB116" i="8"/>
  <c r="X116" i="8"/>
  <c r="U116" i="8"/>
  <c r="AE116" i="8"/>
  <c r="S116" i="8"/>
  <c r="AC116" i="8"/>
  <c r="P116" i="8"/>
  <c r="AG116" i="8"/>
  <c r="AD116" i="8"/>
  <c r="AA116" i="8"/>
  <c r="T116" i="8"/>
  <c r="O116" i="8"/>
  <c r="AG302" i="8"/>
  <c r="AG637" i="8" s="1"/>
  <c r="AG972" i="8" s="1"/>
  <c r="AG1307" i="8" s="1"/>
  <c r="AF302" i="8"/>
  <c r="AF637" i="8" s="1"/>
  <c r="AF972" i="8" s="1"/>
  <c r="AF1307" i="8" s="1"/>
  <c r="O302" i="8"/>
  <c r="O637" i="8" s="1"/>
  <c r="O972" i="8" s="1"/>
  <c r="O1307" i="8" s="1"/>
  <c r="AC302" i="8"/>
  <c r="AC637" i="8" s="1"/>
  <c r="AC972" i="8" s="1"/>
  <c r="AC1307" i="8" s="1"/>
  <c r="AB302" i="8"/>
  <c r="AB637" i="8" s="1"/>
  <c r="AB972" i="8" s="1"/>
  <c r="AB1307" i="8" s="1"/>
  <c r="T302" i="8"/>
  <c r="T637" i="8" s="1"/>
  <c r="T972" i="8" s="1"/>
  <c r="T1307" i="8" s="1"/>
  <c r="S302" i="8"/>
  <c r="S637" i="8" s="1"/>
  <c r="S972" i="8" s="1"/>
  <c r="S1307" i="8" s="1"/>
  <c r="R302" i="8"/>
  <c r="R637" i="8" s="1"/>
  <c r="R972" i="8" s="1"/>
  <c r="R1307" i="8" s="1"/>
  <c r="Q302" i="8"/>
  <c r="Q637" i="8" s="1"/>
  <c r="Q972" i="8" s="1"/>
  <c r="Q1307" i="8" s="1"/>
  <c r="P302" i="8"/>
  <c r="P637" i="8" s="1"/>
  <c r="P972" i="8" s="1"/>
  <c r="P1307" i="8" s="1"/>
  <c r="O314" i="8"/>
  <c r="O649" i="8" s="1"/>
  <c r="O984" i="8" s="1"/>
  <c r="O1319" i="8" s="1"/>
  <c r="Z314" i="8"/>
  <c r="Z649" i="8" s="1"/>
  <c r="Z984" i="8" s="1"/>
  <c r="Z1319" i="8" s="1"/>
  <c r="Q287" i="8"/>
  <c r="Q622" i="8" s="1"/>
  <c r="Q957" i="8" s="1"/>
  <c r="Q1292" i="8" s="1"/>
  <c r="Y230" i="8"/>
  <c r="Y565" i="8" s="1"/>
  <c r="Y900" i="8" s="1"/>
  <c r="Y1235" i="8" s="1"/>
  <c r="O230" i="8"/>
  <c r="O565" i="8" s="1"/>
  <c r="O900" i="8" s="1"/>
  <c r="O1235" i="8" s="1"/>
  <c r="U230" i="8"/>
  <c r="U565" i="8" s="1"/>
  <c r="U900" i="8" s="1"/>
  <c r="U1235" i="8" s="1"/>
  <c r="AF230" i="8"/>
  <c r="AF565" i="8" s="1"/>
  <c r="AF900" i="8" s="1"/>
  <c r="AF1235" i="8" s="1"/>
  <c r="P230" i="8"/>
  <c r="P565" i="8" s="1"/>
  <c r="P900" i="8" s="1"/>
  <c r="P1235" i="8" s="1"/>
  <c r="AD230" i="8"/>
  <c r="AD565" i="8" s="1"/>
  <c r="AD900" i="8" s="1"/>
  <c r="AD1235" i="8" s="1"/>
  <c r="AC230" i="8"/>
  <c r="AC565" i="8" s="1"/>
  <c r="AC900" i="8" s="1"/>
  <c r="AC1235" i="8" s="1"/>
  <c r="AB230" i="8"/>
  <c r="AB565" i="8" s="1"/>
  <c r="AB900" i="8" s="1"/>
  <c r="AB1235" i="8" s="1"/>
  <c r="V230" i="8"/>
  <c r="V565" i="8" s="1"/>
  <c r="V900" i="8" s="1"/>
  <c r="V1235" i="8" s="1"/>
  <c r="AA230" i="8"/>
  <c r="AA565" i="8" s="1"/>
  <c r="AA900" i="8" s="1"/>
  <c r="AA1235" i="8" s="1"/>
  <c r="R230" i="8"/>
  <c r="R565" i="8" s="1"/>
  <c r="R900" i="8" s="1"/>
  <c r="R1235" i="8" s="1"/>
  <c r="Z209" i="8"/>
  <c r="AE209" i="8"/>
  <c r="R209" i="8"/>
  <c r="AB209" i="8"/>
  <c r="D341" i="8"/>
  <c r="D676" i="8" s="1"/>
  <c r="E320" i="8"/>
  <c r="E655" i="8" s="1"/>
  <c r="E990" i="8" s="1"/>
  <c r="E1325" i="8" s="1"/>
  <c r="D332" i="8"/>
  <c r="D667" i="8" s="1"/>
  <c r="I320" i="8"/>
  <c r="I655" i="8" s="1"/>
  <c r="I990" i="8" s="1"/>
  <c r="I1325" i="8" s="1"/>
  <c r="D344" i="8"/>
  <c r="K320" i="8"/>
  <c r="K655" i="8" s="1"/>
  <c r="K990" i="8" s="1"/>
  <c r="K1325" i="8" s="1"/>
  <c r="D350" i="8"/>
  <c r="D685" i="8" s="1"/>
  <c r="E326" i="8"/>
  <c r="E661" i="8" s="1"/>
  <c r="E996" i="8" s="1"/>
  <c r="E1331" i="8" s="1"/>
  <c r="D338" i="8"/>
  <c r="D353" i="8"/>
  <c r="D688" i="8" s="1"/>
  <c r="D347" i="8"/>
  <c r="D682" i="8" s="1"/>
  <c r="D335" i="8"/>
  <c r="D670" i="8" s="1"/>
  <c r="K326" i="8"/>
  <c r="K661" i="8" s="1"/>
  <c r="K996" i="8" s="1"/>
  <c r="K1331" i="8" s="1"/>
  <c r="J278" i="8"/>
  <c r="I272" i="8"/>
  <c r="I607" i="8" s="1"/>
  <c r="I942" i="8" s="1"/>
  <c r="I1277" i="8" s="1"/>
  <c r="E266" i="8"/>
  <c r="E601" i="8" s="1"/>
  <c r="E936" i="8" s="1"/>
  <c r="E1271" i="8" s="1"/>
  <c r="J260" i="8"/>
  <c r="I257" i="8"/>
  <c r="I592" i="8" s="1"/>
  <c r="I927" i="8" s="1"/>
  <c r="I1262" i="8" s="1"/>
  <c r="K251" i="8"/>
  <c r="K586" i="8" s="1"/>
  <c r="K921" i="8" s="1"/>
  <c r="K1256" i="8" s="1"/>
  <c r="E281" i="8"/>
  <c r="E616" i="8" s="1"/>
  <c r="E951" i="8" s="1"/>
  <c r="E1286" i="8" s="1"/>
  <c r="K278" i="8"/>
  <c r="K613" i="8" s="1"/>
  <c r="K948" i="8" s="1"/>
  <c r="K1283" i="8" s="1"/>
  <c r="E269" i="8"/>
  <c r="E604" i="8" s="1"/>
  <c r="E939" i="8" s="1"/>
  <c r="E1274" i="8" s="1"/>
  <c r="K260" i="8"/>
  <c r="K595" i="8" s="1"/>
  <c r="K930" i="8" s="1"/>
  <c r="K1265" i="8" s="1"/>
  <c r="E251" i="8"/>
  <c r="E586" i="8" s="1"/>
  <c r="E921" i="8" s="1"/>
  <c r="E1256" i="8" s="1"/>
  <c r="I284" i="8"/>
  <c r="I619" i="8" s="1"/>
  <c r="I954" i="8" s="1"/>
  <c r="I1289" i="8" s="1"/>
  <c r="I281" i="8"/>
  <c r="I616" i="8" s="1"/>
  <c r="I951" i="8" s="1"/>
  <c r="I1286" i="8" s="1"/>
  <c r="E278" i="8"/>
  <c r="E613" i="8" s="1"/>
  <c r="E948" i="8" s="1"/>
  <c r="E1283" i="8" s="1"/>
  <c r="E272" i="8"/>
  <c r="E607" i="8" s="1"/>
  <c r="E942" i="8" s="1"/>
  <c r="E1277" i="8" s="1"/>
  <c r="I269" i="8"/>
  <c r="I604" i="8" s="1"/>
  <c r="I939" i="8" s="1"/>
  <c r="I1274" i="8" s="1"/>
  <c r="K281" i="8"/>
  <c r="K616" i="8" s="1"/>
  <c r="K951" i="8" s="1"/>
  <c r="K1286" i="8" s="1"/>
  <c r="I263" i="8"/>
  <c r="I598" i="8" s="1"/>
  <c r="I933" i="8" s="1"/>
  <c r="I1268" i="8" s="1"/>
  <c r="E260" i="8"/>
  <c r="E595" i="8" s="1"/>
  <c r="E930" i="8" s="1"/>
  <c r="E1265" i="8" s="1"/>
  <c r="I275" i="8"/>
  <c r="I610" i="8" s="1"/>
  <c r="I945" i="8" s="1"/>
  <c r="I1280" i="8" s="1"/>
  <c r="K284" i="8"/>
  <c r="K619" i="8" s="1"/>
  <c r="K954" i="8" s="1"/>
  <c r="K1289" i="8" s="1"/>
  <c r="J281" i="8"/>
  <c r="K275" i="8"/>
  <c r="K610" i="8" s="1"/>
  <c r="K945" i="8" s="1"/>
  <c r="K1280" i="8" s="1"/>
  <c r="J272" i="8"/>
  <c r="J263" i="8"/>
  <c r="I260" i="8"/>
  <c r="I595" i="8" s="1"/>
  <c r="I930" i="8" s="1"/>
  <c r="I1265" i="8" s="1"/>
  <c r="E254" i="8"/>
  <c r="E589" i="8" s="1"/>
  <c r="E924" i="8" s="1"/>
  <c r="E1259" i="8" s="1"/>
  <c r="I251" i="8"/>
  <c r="I586" i="8" s="1"/>
  <c r="I921" i="8" s="1"/>
  <c r="I1256" i="8" s="1"/>
  <c r="J284" i="8"/>
  <c r="E284" i="8"/>
  <c r="E619" i="8" s="1"/>
  <c r="E954" i="8" s="1"/>
  <c r="E1289" i="8" s="1"/>
  <c r="K272" i="8"/>
  <c r="K607" i="8" s="1"/>
  <c r="K942" i="8" s="1"/>
  <c r="K1277" i="8" s="1"/>
  <c r="K263" i="8"/>
  <c r="K598" i="8" s="1"/>
  <c r="K933" i="8" s="1"/>
  <c r="K1268" i="8" s="1"/>
  <c r="E257" i="8"/>
  <c r="E592" i="8" s="1"/>
  <c r="E927" i="8" s="1"/>
  <c r="E1262" i="8" s="1"/>
  <c r="K254" i="8"/>
  <c r="K589" i="8" s="1"/>
  <c r="K924" i="8" s="1"/>
  <c r="K1259" i="8" s="1"/>
  <c r="J251" i="8"/>
  <c r="K266" i="8"/>
  <c r="K601" i="8" s="1"/>
  <c r="K936" i="8" s="1"/>
  <c r="K1271" i="8" s="1"/>
  <c r="E263" i="8"/>
  <c r="E598" i="8" s="1"/>
  <c r="E933" i="8" s="1"/>
  <c r="E1268" i="8" s="1"/>
  <c r="I254" i="8"/>
  <c r="I589" i="8" s="1"/>
  <c r="I924" i="8" s="1"/>
  <c r="I1259" i="8" s="1"/>
  <c r="E275" i="8"/>
  <c r="E610" i="8" s="1"/>
  <c r="E945" i="8" s="1"/>
  <c r="E1280" i="8" s="1"/>
  <c r="J269" i="8"/>
  <c r="I266" i="8"/>
  <c r="I601" i="8" s="1"/>
  <c r="I936" i="8" s="1"/>
  <c r="I1271" i="8" s="1"/>
  <c r="J257" i="8"/>
  <c r="I278" i="8"/>
  <c r="I613" i="8" s="1"/>
  <c r="I948" i="8" s="1"/>
  <c r="I1283" i="8" s="1"/>
  <c r="J275" i="8"/>
  <c r="K269" i="8"/>
  <c r="K604" i="8" s="1"/>
  <c r="K939" i="8" s="1"/>
  <c r="K1274" i="8" s="1"/>
  <c r="J266" i="8"/>
  <c r="K257" i="8"/>
  <c r="K592" i="8" s="1"/>
  <c r="K927" i="8" s="1"/>
  <c r="K1262" i="8" s="1"/>
  <c r="J254" i="8"/>
  <c r="E146" i="8"/>
  <c r="E481" i="8" s="1"/>
  <c r="I140" i="8"/>
  <c r="I475" i="8" s="1"/>
  <c r="D131" i="8"/>
  <c r="D466" i="8" s="1"/>
  <c r="D260" i="8"/>
  <c r="D595" i="8" s="1"/>
  <c r="D251" i="8"/>
  <c r="D586" i="8" s="1"/>
  <c r="D239" i="8"/>
  <c r="D574" i="8" s="1"/>
  <c r="D236" i="8"/>
  <c r="D571" i="8" s="1"/>
  <c r="I218" i="8"/>
  <c r="I553" i="8" s="1"/>
  <c r="I888" i="8" s="1"/>
  <c r="I1223" i="8" s="1"/>
  <c r="E212" i="8"/>
  <c r="E547" i="8" s="1"/>
  <c r="E882" i="8" s="1"/>
  <c r="E1217" i="8" s="1"/>
  <c r="D206" i="8"/>
  <c r="D541" i="8" s="1"/>
  <c r="E188" i="8"/>
  <c r="E523" i="8" s="1"/>
  <c r="E858" i="8" s="1"/>
  <c r="E1193" i="8" s="1"/>
  <c r="D170" i="8"/>
  <c r="D505" i="8" s="1"/>
  <c r="D161" i="8"/>
  <c r="D496" i="8" s="1"/>
  <c r="D158" i="8"/>
  <c r="D493" i="8" s="1"/>
  <c r="E152" i="8"/>
  <c r="E487" i="8" s="1"/>
  <c r="D146" i="8"/>
  <c r="D481" i="8" s="1"/>
  <c r="D107" i="8"/>
  <c r="D442" i="8" s="1"/>
  <c r="E176" i="8"/>
  <c r="E511" i="8" s="1"/>
  <c r="E846" i="8" s="1"/>
  <c r="E1181" i="8" s="1"/>
  <c r="K218" i="8"/>
  <c r="D212" i="8"/>
  <c r="D547" i="8" s="1"/>
  <c r="D182" i="8"/>
  <c r="D517" i="8" s="1"/>
  <c r="D173" i="8"/>
  <c r="D508" i="8" s="1"/>
  <c r="E170" i="8"/>
  <c r="E505" i="8" s="1"/>
  <c r="E840" i="8" s="1"/>
  <c r="E1175" i="8" s="1"/>
  <c r="E158" i="8"/>
  <c r="E493" i="8" s="1"/>
  <c r="D143" i="8"/>
  <c r="D478" i="8" s="1"/>
  <c r="D137" i="8"/>
  <c r="D472" i="8" s="1"/>
  <c r="D113" i="8"/>
  <c r="D448" i="8" s="1"/>
  <c r="D188" i="8"/>
  <c r="D523" i="8" s="1"/>
  <c r="D263" i="8"/>
  <c r="D598" i="8" s="1"/>
  <c r="D242" i="8"/>
  <c r="D577" i="8" s="1"/>
  <c r="I224" i="8"/>
  <c r="I559" i="8" s="1"/>
  <c r="I894" i="8" s="1"/>
  <c r="I1229" i="8" s="1"/>
  <c r="K200" i="8"/>
  <c r="E194" i="8"/>
  <c r="E529" i="8" s="1"/>
  <c r="E864" i="8" s="1"/>
  <c r="E1199" i="8" s="1"/>
  <c r="I182" i="8"/>
  <c r="I517" i="8" s="1"/>
  <c r="I852" i="8" s="1"/>
  <c r="I1187" i="8" s="1"/>
  <c r="K170" i="8"/>
  <c r="I164" i="8"/>
  <c r="I499" i="8" s="1"/>
  <c r="I834" i="8" s="1"/>
  <c r="I1169" i="8" s="1"/>
  <c r="D119" i="8"/>
  <c r="D454" i="8" s="1"/>
  <c r="D254" i="8"/>
  <c r="D589" i="8" s="1"/>
  <c r="D245" i="8"/>
  <c r="D580" i="8" s="1"/>
  <c r="D209" i="8"/>
  <c r="D544" i="8" s="1"/>
  <c r="E200" i="8"/>
  <c r="E535" i="8" s="1"/>
  <c r="E870" i="8" s="1"/>
  <c r="E1205" i="8" s="1"/>
  <c r="E182" i="8"/>
  <c r="E517" i="8" s="1"/>
  <c r="E852" i="8" s="1"/>
  <c r="E1187" i="8" s="1"/>
  <c r="I170" i="8"/>
  <c r="I505" i="8" s="1"/>
  <c r="I840" i="8" s="1"/>
  <c r="I1175" i="8" s="1"/>
  <c r="K152" i="8"/>
  <c r="D140" i="8"/>
  <c r="D475" i="8" s="1"/>
  <c r="D269" i="8"/>
  <c r="D604" i="8" s="1"/>
  <c r="I212" i="8"/>
  <c r="I547" i="8" s="1"/>
  <c r="I882" i="8" s="1"/>
  <c r="I1217" i="8" s="1"/>
  <c r="E224" i="8"/>
  <c r="E559" i="8" s="1"/>
  <c r="E894" i="8" s="1"/>
  <c r="E1229" i="8" s="1"/>
  <c r="D200" i="8"/>
  <c r="D535" i="8" s="1"/>
  <c r="I176" i="8"/>
  <c r="I511" i="8" s="1"/>
  <c r="I846" i="8" s="1"/>
  <c r="I1181" i="8" s="1"/>
  <c r="D155" i="8"/>
  <c r="D490" i="8" s="1"/>
  <c r="D152" i="8"/>
  <c r="D487" i="8" s="1"/>
  <c r="K140" i="8"/>
  <c r="D101" i="8"/>
  <c r="D436" i="8" s="1"/>
  <c r="I200" i="8"/>
  <c r="I535" i="8" s="1"/>
  <c r="D281" i="8"/>
  <c r="D616" i="8" s="1"/>
  <c r="D215" i="8"/>
  <c r="D550" i="8" s="1"/>
  <c r="I206" i="8"/>
  <c r="I541" i="8" s="1"/>
  <c r="D203" i="8"/>
  <c r="D538" i="8" s="1"/>
  <c r="D194" i="8"/>
  <c r="D529" i="8" s="1"/>
  <c r="K176" i="8"/>
  <c r="D167" i="8"/>
  <c r="D502" i="8" s="1"/>
  <c r="I152" i="8"/>
  <c r="I487" i="8" s="1"/>
  <c r="I146" i="8"/>
  <c r="I481" i="8" s="1"/>
  <c r="E218" i="8"/>
  <c r="E553" i="8" s="1"/>
  <c r="E888" i="8" s="1"/>
  <c r="E1223" i="8" s="1"/>
  <c r="E206" i="8"/>
  <c r="E541" i="8" s="1"/>
  <c r="D197" i="8"/>
  <c r="D532" i="8" s="1"/>
  <c r="D191" i="8"/>
  <c r="D526" i="8" s="1"/>
  <c r="D224" i="8"/>
  <c r="D559" i="8" s="1"/>
  <c r="D221" i="8"/>
  <c r="D556" i="8" s="1"/>
  <c r="D275" i="8"/>
  <c r="D610" i="8" s="1"/>
  <c r="D272" i="8"/>
  <c r="D607" i="8" s="1"/>
  <c r="D257" i="8"/>
  <c r="D592" i="8" s="1"/>
  <c r="D248" i="8"/>
  <c r="D583" i="8" s="1"/>
  <c r="D218" i="8"/>
  <c r="D553" i="8" s="1"/>
  <c r="K212" i="8"/>
  <c r="K182" i="8"/>
  <c r="K164" i="8"/>
  <c r="K146" i="8"/>
  <c r="D125" i="8"/>
  <c r="D460" i="8" s="1"/>
  <c r="D233" i="8"/>
  <c r="D568" i="8" s="1"/>
  <c r="K194" i="8"/>
  <c r="K188" i="8"/>
  <c r="D185" i="8"/>
  <c r="D520" i="8" s="1"/>
  <c r="E164" i="8"/>
  <c r="E499" i="8" s="1"/>
  <c r="E834" i="8" s="1"/>
  <c r="E1169" i="8" s="1"/>
  <c r="I158" i="8"/>
  <c r="I493" i="8" s="1"/>
  <c r="D278" i="8"/>
  <c r="D613" i="8" s="1"/>
  <c r="D266" i="8"/>
  <c r="D601" i="8" s="1"/>
  <c r="D230" i="8"/>
  <c r="D565" i="8" s="1"/>
  <c r="D284" i="8"/>
  <c r="D619" i="8" s="1"/>
  <c r="D227" i="8"/>
  <c r="D562" i="8" s="1"/>
  <c r="K224" i="8"/>
  <c r="K206" i="8"/>
  <c r="I194" i="8"/>
  <c r="I529" i="8" s="1"/>
  <c r="I864" i="8" s="1"/>
  <c r="I1199" i="8" s="1"/>
  <c r="I188" i="8"/>
  <c r="I523" i="8" s="1"/>
  <c r="I858" i="8" s="1"/>
  <c r="I1193" i="8" s="1"/>
  <c r="D179" i="8"/>
  <c r="D514" i="8" s="1"/>
  <c r="D176" i="8"/>
  <c r="D511" i="8" s="1"/>
  <c r="D164" i="8"/>
  <c r="D499" i="8" s="1"/>
  <c r="K158" i="8"/>
  <c r="D149" i="8"/>
  <c r="D484" i="8" s="1"/>
  <c r="E140" i="8"/>
  <c r="E475" i="8" s="1"/>
  <c r="S293" i="8"/>
  <c r="S628" i="8" s="1"/>
  <c r="S963" i="8" s="1"/>
  <c r="S1298" i="8" s="1"/>
  <c r="AC293" i="8"/>
  <c r="AC628" i="8" s="1"/>
  <c r="AC963" i="8" s="1"/>
  <c r="AC1298" i="8" s="1"/>
  <c r="AB293" i="8"/>
  <c r="AB628" i="8" s="1"/>
  <c r="AB963" i="8" s="1"/>
  <c r="AB1298" i="8" s="1"/>
  <c r="AA293" i="8"/>
  <c r="AA628" i="8" s="1"/>
  <c r="AA963" i="8" s="1"/>
  <c r="AA1298" i="8" s="1"/>
  <c r="X293" i="8"/>
  <c r="X628" i="8" s="1"/>
  <c r="X963" i="8" s="1"/>
  <c r="X1298" i="8" s="1"/>
  <c r="AF293" i="8"/>
  <c r="AF628" i="8" s="1"/>
  <c r="AF963" i="8" s="1"/>
  <c r="AF1298" i="8" s="1"/>
  <c r="W293" i="8"/>
  <c r="W628" i="8" s="1"/>
  <c r="W963" i="8" s="1"/>
  <c r="W1298" i="8" s="1"/>
  <c r="T293" i="8"/>
  <c r="T628" i="8" s="1"/>
  <c r="T963" i="8" s="1"/>
  <c r="T1298" i="8" s="1"/>
  <c r="Q291" i="8"/>
  <c r="AA290" i="8"/>
  <c r="AA625" i="8" s="1"/>
  <c r="AA960" i="8" s="1"/>
  <c r="AA1295" i="8" s="1"/>
  <c r="AC290" i="8"/>
  <c r="AC625" i="8" s="1"/>
  <c r="AC960" i="8" s="1"/>
  <c r="AC1295" i="8" s="1"/>
  <c r="V290" i="8"/>
  <c r="V625" i="8" s="1"/>
  <c r="V960" i="8" s="1"/>
  <c r="V1295" i="8" s="1"/>
  <c r="T290" i="8"/>
  <c r="T625" i="8" s="1"/>
  <c r="T960" i="8" s="1"/>
  <c r="T1295" i="8" s="1"/>
  <c r="AC161" i="8"/>
  <c r="Z161" i="8"/>
  <c r="AF161" i="8"/>
  <c r="AE161" i="8"/>
  <c r="AB161" i="8"/>
  <c r="AA161" i="8"/>
  <c r="Y188" i="8"/>
  <c r="V323" i="8"/>
  <c r="V658" i="8" s="1"/>
  <c r="V993" i="8" s="1"/>
  <c r="V1328" i="8" s="1"/>
  <c r="Q323" i="8"/>
  <c r="Q658" i="8" s="1"/>
  <c r="Q993" i="8" s="1"/>
  <c r="Q1328" i="8" s="1"/>
  <c r="S305" i="8"/>
  <c r="S640" i="8" s="1"/>
  <c r="S975" i="8" s="1"/>
  <c r="S1310" i="8" s="1"/>
  <c r="R305" i="8"/>
  <c r="R640" i="8" s="1"/>
  <c r="R975" i="8" s="1"/>
  <c r="R1310" i="8" s="1"/>
  <c r="AB305" i="8"/>
  <c r="AB640" i="8" s="1"/>
  <c r="AB975" i="8" s="1"/>
  <c r="AB1310" i="8" s="1"/>
  <c r="AA305" i="8"/>
  <c r="AA640" i="8" s="1"/>
  <c r="AA975" i="8" s="1"/>
  <c r="AA1310" i="8" s="1"/>
  <c r="V305" i="8"/>
  <c r="V640" i="8" s="1"/>
  <c r="V975" i="8" s="1"/>
  <c r="V1310" i="8" s="1"/>
  <c r="P305" i="8"/>
  <c r="P640" i="8" s="1"/>
  <c r="P975" i="8" s="1"/>
  <c r="P1310" i="8" s="1"/>
  <c r="U233" i="8"/>
  <c r="U568" i="8" s="1"/>
  <c r="U903" i="8" s="1"/>
  <c r="U1238" i="8" s="1"/>
  <c r="AF233" i="8"/>
  <c r="AF568" i="8" s="1"/>
  <c r="AF903" i="8" s="1"/>
  <c r="AF1238" i="8" s="1"/>
  <c r="AD233" i="8"/>
  <c r="AD568" i="8" s="1"/>
  <c r="AD903" i="8" s="1"/>
  <c r="AD1238" i="8" s="1"/>
  <c r="S233" i="8"/>
  <c r="S568" i="8" s="1"/>
  <c r="S903" i="8" s="1"/>
  <c r="S1238" i="8" s="1"/>
  <c r="Q221" i="8"/>
  <c r="Q556" i="8" s="1"/>
  <c r="Q891" i="8" s="1"/>
  <c r="Q1226" i="8" s="1"/>
  <c r="AE221" i="8"/>
  <c r="AE556" i="8" s="1"/>
  <c r="AE891" i="8" s="1"/>
  <c r="AE1226" i="8" s="1"/>
  <c r="R221" i="8"/>
  <c r="R556" i="8" s="1"/>
  <c r="R891" i="8" s="1"/>
  <c r="R1226" i="8" s="1"/>
  <c r="P221" i="8"/>
  <c r="P556" i="8" s="1"/>
  <c r="P891" i="8" s="1"/>
  <c r="P1226" i="8" s="1"/>
  <c r="AA191" i="8"/>
  <c r="AG158" i="8"/>
  <c r="AG350" i="8"/>
  <c r="U350" i="8"/>
  <c r="U685" i="8" s="1"/>
  <c r="U1020" i="8" s="1"/>
  <c r="U1355" i="8" s="1"/>
  <c r="AC350" i="8"/>
  <c r="S350" i="8"/>
  <c r="S685" i="8" s="1"/>
  <c r="S1020" i="8" s="1"/>
  <c r="S1355" i="8" s="1"/>
  <c r="AD350" i="8"/>
  <c r="AD685" i="8" s="1"/>
  <c r="AD1020" i="8" s="1"/>
  <c r="AD1355" i="8" s="1"/>
  <c r="X350" i="8"/>
  <c r="X685" i="8" s="1"/>
  <c r="X1020" i="8" s="1"/>
  <c r="X1355" i="8" s="1"/>
  <c r="V350" i="8"/>
  <c r="T350" i="8"/>
  <c r="T685" i="8" s="1"/>
  <c r="T1020" i="8" s="1"/>
  <c r="T1355" i="8" s="1"/>
  <c r="P350" i="8"/>
  <c r="P685" i="8" s="1"/>
  <c r="P1020" i="8" s="1"/>
  <c r="P1355" i="8" s="1"/>
  <c r="AG338" i="8"/>
  <c r="AG673" i="8" s="1"/>
  <c r="AG1008" i="8" s="1"/>
  <c r="AG1343" i="8" s="1"/>
  <c r="V245" i="8"/>
  <c r="V580" i="8" s="1"/>
  <c r="V915" i="8" s="1"/>
  <c r="V1250" i="8" s="1"/>
  <c r="Y203" i="8"/>
  <c r="T329" i="8"/>
  <c r="T664" i="8" s="1"/>
  <c r="T999" i="8" s="1"/>
  <c r="T1334" i="8" s="1"/>
  <c r="R330" i="8"/>
  <c r="R329" i="8"/>
  <c r="R664" i="8" s="1"/>
  <c r="R999" i="8" s="1"/>
  <c r="R1334" i="8" s="1"/>
  <c r="P329" i="8"/>
  <c r="P664" i="8" s="1"/>
  <c r="P999" i="8" s="1"/>
  <c r="P1334" i="8" s="1"/>
  <c r="U330" i="8"/>
  <c r="Q330" i="8"/>
  <c r="S329" i="8"/>
  <c r="S664" i="8" s="1"/>
  <c r="S999" i="8" s="1"/>
  <c r="S1334" i="8" s="1"/>
  <c r="AE330" i="8"/>
  <c r="N329" i="8"/>
  <c r="N664" i="8" s="1"/>
  <c r="N999" i="8" s="1"/>
  <c r="N1334" i="8" s="1"/>
  <c r="AF329" i="8"/>
  <c r="AF664" i="8" s="1"/>
  <c r="AF999" i="8" s="1"/>
  <c r="AF1334" i="8" s="1"/>
  <c r="Q329" i="8"/>
  <c r="Q664" i="8" s="1"/>
  <c r="Q999" i="8" s="1"/>
  <c r="Q1334" i="8" s="1"/>
  <c r="AC309" i="8"/>
  <c r="O309" i="8"/>
  <c r="Y309" i="8"/>
  <c r="AG309" i="8"/>
  <c r="U309" i="8"/>
  <c r="V308" i="8"/>
  <c r="V643" i="8" s="1"/>
  <c r="V978" i="8" s="1"/>
  <c r="V1313" i="8" s="1"/>
  <c r="T309" i="8"/>
  <c r="U308" i="8"/>
  <c r="U643" i="8" s="1"/>
  <c r="U978" i="8" s="1"/>
  <c r="U1313" i="8" s="1"/>
  <c r="R308" i="8"/>
  <c r="R643" i="8" s="1"/>
  <c r="R978" i="8" s="1"/>
  <c r="R1313" i="8" s="1"/>
  <c r="AB308" i="8"/>
  <c r="AB643" i="8" s="1"/>
  <c r="AB978" i="8" s="1"/>
  <c r="AB1313" i="8" s="1"/>
  <c r="T143" i="8"/>
  <c r="AC143" i="8"/>
  <c r="R143" i="8"/>
  <c r="AE143" i="8"/>
  <c r="P143" i="8"/>
  <c r="X143" i="8"/>
  <c r="Q341" i="8"/>
  <c r="Q676" i="8" s="1"/>
  <c r="Q1011" i="8" s="1"/>
  <c r="Q1346" i="8" s="1"/>
  <c r="Z297" i="8"/>
  <c r="AE296" i="8"/>
  <c r="AE631" i="8" s="1"/>
  <c r="AE966" i="8" s="1"/>
  <c r="AE1301" i="8" s="1"/>
  <c r="V297" i="8"/>
  <c r="AD296" i="8"/>
  <c r="AD631" i="8" s="1"/>
  <c r="AD966" i="8" s="1"/>
  <c r="AD1301" i="8" s="1"/>
  <c r="AG297" i="8"/>
  <c r="AC296" i="8"/>
  <c r="AC631" i="8" s="1"/>
  <c r="AC966" i="8" s="1"/>
  <c r="AC1301" i="8" s="1"/>
  <c r="T297" i="8"/>
  <c r="Q297" i="8"/>
  <c r="AB297" i="8"/>
  <c r="P297" i="8"/>
  <c r="V296" i="8"/>
  <c r="V631" i="8" s="1"/>
  <c r="V966" i="8" s="1"/>
  <c r="V1301" i="8" s="1"/>
  <c r="AG296" i="8"/>
  <c r="AG631" i="8" s="1"/>
  <c r="AG966" i="8" s="1"/>
  <c r="AG1301" i="8" s="1"/>
  <c r="S332" i="8"/>
  <c r="S667" i="8" s="1"/>
  <c r="S1002" i="8" s="1"/>
  <c r="S1337" i="8" s="1"/>
  <c r="Y332" i="8"/>
  <c r="Y667" i="8" s="1"/>
  <c r="Y1002" i="8" s="1"/>
  <c r="Y1337" i="8" s="1"/>
  <c r="AG200" i="8"/>
  <c r="AA167" i="8"/>
  <c r="Y167" i="8"/>
  <c r="Q167" i="8"/>
  <c r="AF132" i="8"/>
  <c r="AC131" i="8"/>
  <c r="R102" i="8"/>
  <c r="R101" i="8"/>
  <c r="AF101" i="8"/>
  <c r="Q101" i="8"/>
  <c r="O101" i="8"/>
  <c r="AA101" i="8"/>
  <c r="V101" i="8"/>
  <c r="J95" i="8"/>
  <c r="K89" i="8"/>
  <c r="K424" i="8" s="1"/>
  <c r="K759" i="8" s="1"/>
  <c r="K1094" i="8" s="1"/>
  <c r="K92" i="8"/>
  <c r="K427" i="8" s="1"/>
  <c r="K762" i="8" s="1"/>
  <c r="K1097" i="8" s="1"/>
  <c r="D71" i="8" l="1"/>
  <c r="D406" i="8" s="1"/>
  <c r="D741" i="8" s="1"/>
  <c r="O68" i="7" a="1"/>
  <c r="O68" i="7" s="1"/>
  <c r="N68" i="7" a="1"/>
  <c r="N68" i="7" s="1"/>
  <c r="J71" i="8" s="1"/>
  <c r="D68" i="8"/>
  <c r="D403" i="8" s="1"/>
  <c r="D738" i="8" s="1"/>
  <c r="O65" i="7" a="1"/>
  <c r="O65" i="7" s="1"/>
  <c r="K68" i="8" s="1"/>
  <c r="K403" i="8" s="1"/>
  <c r="K738" i="8" s="1"/>
  <c r="K1073" i="8" s="1"/>
  <c r="N65" i="7" a="1"/>
  <c r="N65" i="7" s="1"/>
  <c r="D74" i="8"/>
  <c r="D409" i="8" s="1"/>
  <c r="D744" i="8" s="1"/>
  <c r="N71" i="7" a="1"/>
  <c r="N71" i="7" s="1"/>
  <c r="O71" i="7" a="1"/>
  <c r="O71" i="7" s="1"/>
  <c r="K74" i="8" s="1"/>
  <c r="K409" i="8" s="1"/>
  <c r="K744" i="8" s="1"/>
  <c r="K1079" i="8" s="1"/>
  <c r="B61" i="8"/>
  <c r="B396" i="8" s="1"/>
  <c r="B731" i="8" s="1"/>
  <c r="B1066" i="8" s="1"/>
  <c r="B57" i="7"/>
  <c r="B60" i="8" s="1"/>
  <c r="B395" i="8" s="1"/>
  <c r="B730" i="8" s="1"/>
  <c r="B1065" i="8" s="1"/>
  <c r="B67" i="8"/>
  <c r="B402" i="8" s="1"/>
  <c r="B737" i="8" s="1"/>
  <c r="B1072" i="8" s="1"/>
  <c r="B63" i="7"/>
  <c r="B66" i="8" s="1"/>
  <c r="B401" i="8" s="1"/>
  <c r="B736" i="8" s="1"/>
  <c r="B1071" i="8" s="1"/>
  <c r="D59" i="8"/>
  <c r="D394" i="8" s="1"/>
  <c r="D729" i="8" s="1"/>
  <c r="O56" i="7" a="1"/>
  <c r="O56" i="7" s="1"/>
  <c r="K59" i="8" s="1"/>
  <c r="K394" i="8" s="1"/>
  <c r="K729" i="8" s="1"/>
  <c r="K1064" i="8" s="1"/>
  <c r="B73" i="8"/>
  <c r="B408" i="8" s="1"/>
  <c r="B743" i="8" s="1"/>
  <c r="B1078" i="8" s="1"/>
  <c r="B69" i="7"/>
  <c r="B72" i="8" s="1"/>
  <c r="B407" i="8" s="1"/>
  <c r="B742" i="8" s="1"/>
  <c r="B1077" i="8" s="1"/>
  <c r="D65" i="8"/>
  <c r="D400" i="8" s="1"/>
  <c r="D735" i="8" s="1"/>
  <c r="O62" i="7" a="1"/>
  <c r="O62" i="7" s="1"/>
  <c r="K65" i="8" s="1"/>
  <c r="K400" i="8" s="1"/>
  <c r="K735" i="8" s="1"/>
  <c r="K1070" i="8" s="1"/>
  <c r="N62" i="7" a="1"/>
  <c r="N62" i="7" s="1"/>
  <c r="J65" i="8" s="1"/>
  <c r="O59" i="7" a="1"/>
  <c r="O59" i="7" s="1"/>
  <c r="K62" i="8" s="1"/>
  <c r="K397" i="8" s="1"/>
  <c r="K732" i="8" s="1"/>
  <c r="K1067" i="8" s="1"/>
  <c r="B76" i="8"/>
  <c r="B411" i="8" s="1"/>
  <c r="B746" i="8" s="1"/>
  <c r="B1081" i="8" s="1"/>
  <c r="B72" i="7"/>
  <c r="B75" i="8" s="1"/>
  <c r="B410" i="8" s="1"/>
  <c r="B745" i="8" s="1"/>
  <c r="B1080" i="8" s="1"/>
  <c r="B70" i="8"/>
  <c r="B405" i="8" s="1"/>
  <c r="B740" i="8" s="1"/>
  <c r="B1075" i="8" s="1"/>
  <c r="B66" i="7"/>
  <c r="B69" i="8" s="1"/>
  <c r="B404" i="8" s="1"/>
  <c r="B739" i="8" s="1"/>
  <c r="B1074" i="8" s="1"/>
  <c r="B64" i="8"/>
  <c r="B399" i="8" s="1"/>
  <c r="B734" i="8" s="1"/>
  <c r="B1069" i="8" s="1"/>
  <c r="B60" i="7"/>
  <c r="B63" i="8" s="1"/>
  <c r="B398" i="8" s="1"/>
  <c r="B733" i="8" s="1"/>
  <c r="B1068" i="8" s="1"/>
  <c r="AC478" i="8"/>
  <c r="AE433" i="8"/>
  <c r="Y484" i="8"/>
  <c r="AC445" i="8"/>
  <c r="W490" i="8"/>
  <c r="Y493" i="8"/>
  <c r="X433" i="8"/>
  <c r="AA463" i="8"/>
  <c r="Z499" i="8"/>
  <c r="V469" i="8"/>
  <c r="AB466" i="8"/>
  <c r="W523" i="8"/>
  <c r="AC502" i="8"/>
  <c r="AG502" i="8"/>
  <c r="Q514" i="8"/>
  <c r="AB514" i="8"/>
  <c r="AB436" i="8"/>
  <c r="AA478" i="8"/>
  <c r="Q496" i="8"/>
  <c r="U493" i="8"/>
  <c r="AA538" i="8"/>
  <c r="AA541" i="8"/>
  <c r="V451" i="8"/>
  <c r="AB511" i="8"/>
  <c r="S526" i="8"/>
  <c r="AG535" i="8"/>
  <c r="Y526" i="8"/>
  <c r="AA439" i="8"/>
  <c r="T499" i="8"/>
  <c r="AF451" i="8"/>
  <c r="U679" i="8"/>
  <c r="S439" i="8"/>
  <c r="S463" i="8"/>
  <c r="U487" i="8"/>
  <c r="W520" i="8"/>
  <c r="Z445" i="8"/>
  <c r="AC469" i="8"/>
  <c r="O472" i="8"/>
  <c r="AB532" i="8"/>
  <c r="W502" i="8"/>
  <c r="R514" i="8"/>
  <c r="Z436" i="8"/>
  <c r="X508" i="8"/>
  <c r="AF679" i="8"/>
  <c r="AG538" i="8"/>
  <c r="Z511" i="8"/>
  <c r="V457" i="8"/>
  <c r="R436" i="8"/>
  <c r="Y538" i="8"/>
  <c r="Y523" i="8"/>
  <c r="J454" i="8"/>
  <c r="L454" i="8" s="1"/>
  <c r="J448" i="8"/>
  <c r="AE544" i="8"/>
  <c r="AG451" i="8"/>
  <c r="AD454" i="8"/>
  <c r="AD511" i="8"/>
  <c r="P490" i="8"/>
  <c r="AA493" i="8"/>
  <c r="T436" i="8"/>
  <c r="O433" i="8"/>
  <c r="U433" i="8"/>
  <c r="AD439" i="8"/>
  <c r="U439" i="8"/>
  <c r="P442" i="8"/>
  <c r="R442" i="8"/>
  <c r="W457" i="8"/>
  <c r="P457" i="8"/>
  <c r="X463" i="8"/>
  <c r="AD463" i="8"/>
  <c r="AB484" i="8"/>
  <c r="U484" i="8"/>
  <c r="O487" i="8"/>
  <c r="AB499" i="8"/>
  <c r="Q499" i="8"/>
  <c r="AB520" i="8"/>
  <c r="AA520" i="8"/>
  <c r="O445" i="8"/>
  <c r="R445" i="8"/>
  <c r="S460" i="8"/>
  <c r="W460" i="8"/>
  <c r="AE469" i="8"/>
  <c r="X469" i="8"/>
  <c r="Q472" i="8"/>
  <c r="AE472" i="8"/>
  <c r="AE532" i="8"/>
  <c r="AC532" i="8"/>
  <c r="AE466" i="8"/>
  <c r="AG466" i="8"/>
  <c r="S481" i="8"/>
  <c r="W448" i="8"/>
  <c r="AF448" i="8"/>
  <c r="Z523" i="8"/>
  <c r="S523" i="8"/>
  <c r="O502" i="8"/>
  <c r="X502" i="8"/>
  <c r="S514" i="8"/>
  <c r="S849" i="8" s="1"/>
  <c r="S1184" i="8" s="1"/>
  <c r="AC436" i="8"/>
  <c r="R454" i="8"/>
  <c r="AC508" i="8"/>
  <c r="Q508" i="8"/>
  <c r="AC544" i="8"/>
  <c r="AA544" i="8"/>
  <c r="Q679" i="8"/>
  <c r="AG478" i="8"/>
  <c r="AB478" i="8"/>
  <c r="S496" i="8"/>
  <c r="S493" i="8"/>
  <c r="AD538" i="8"/>
  <c r="X490" i="8"/>
  <c r="W451" i="8"/>
  <c r="AC511" i="8"/>
  <c r="AF526" i="8"/>
  <c r="X511" i="8"/>
  <c r="X538" i="8"/>
  <c r="Q442" i="8"/>
  <c r="AD487" i="8"/>
  <c r="S517" i="8"/>
  <c r="AA460" i="8"/>
  <c r="AC472" i="8"/>
  <c r="Y472" i="8"/>
  <c r="Q436" i="8"/>
  <c r="AF433" i="8"/>
  <c r="Z490" i="8"/>
  <c r="AB454" i="8"/>
  <c r="AB526" i="8"/>
  <c r="AC439" i="8"/>
  <c r="AA457" i="8"/>
  <c r="Y499" i="8"/>
  <c r="AF460" i="8"/>
  <c r="AD469" i="8"/>
  <c r="S532" i="8"/>
  <c r="Q481" i="8"/>
  <c r="S448" i="8"/>
  <c r="Y544" i="8"/>
  <c r="P451" i="8"/>
  <c r="O454" i="8"/>
  <c r="AF511" i="8"/>
  <c r="R490" i="8"/>
  <c r="U526" i="8"/>
  <c r="X436" i="8"/>
  <c r="AG433" i="8"/>
  <c r="V433" i="8"/>
  <c r="T439" i="8"/>
  <c r="V439" i="8"/>
  <c r="AA442" i="8"/>
  <c r="AC442" i="8"/>
  <c r="Y457" i="8"/>
  <c r="AD457" i="8"/>
  <c r="Y463" i="8"/>
  <c r="V463" i="8"/>
  <c r="Q484" i="8"/>
  <c r="AE484" i="8"/>
  <c r="W487" i="8"/>
  <c r="AD499" i="8"/>
  <c r="X505" i="8"/>
  <c r="AC520" i="8"/>
  <c r="U520" i="8"/>
  <c r="AB445" i="8"/>
  <c r="AG445" i="8"/>
  <c r="Q460" i="8"/>
  <c r="AG460" i="8"/>
  <c r="AF469" i="8"/>
  <c r="P469" i="8"/>
  <c r="AB472" i="8"/>
  <c r="W472" i="8"/>
  <c r="AF532" i="8"/>
  <c r="T532" i="8"/>
  <c r="V466" i="8"/>
  <c r="U466" i="8"/>
  <c r="O481" i="8"/>
  <c r="X448" i="8"/>
  <c r="T448" i="8"/>
  <c r="X523" i="8"/>
  <c r="AC523" i="8"/>
  <c r="AD502" i="8"/>
  <c r="Y514" i="8"/>
  <c r="T514" i="8"/>
  <c r="S436" i="8"/>
  <c r="X454" i="8"/>
  <c r="AE508" i="8"/>
  <c r="AA508" i="8"/>
  <c r="AF544" i="8"/>
  <c r="AF478" i="8"/>
  <c r="T496" i="8"/>
  <c r="AE493" i="8"/>
  <c r="R538" i="8"/>
  <c r="V490" i="8"/>
  <c r="Z451" i="8"/>
  <c r="AE511" i="8"/>
  <c r="X526" i="8"/>
  <c r="AB451" i="8"/>
  <c r="T433" i="8"/>
  <c r="R463" i="8"/>
  <c r="T460" i="8"/>
  <c r="AA523" i="8"/>
  <c r="AC526" i="8"/>
  <c r="R544" i="8"/>
  <c r="P511" i="8"/>
  <c r="AB439" i="8"/>
  <c r="Q487" i="8"/>
  <c r="P520" i="8"/>
  <c r="AF445" i="8"/>
  <c r="U472" i="8"/>
  <c r="R523" i="8"/>
  <c r="AA496" i="8"/>
  <c r="AB496" i="8"/>
  <c r="R457" i="8"/>
  <c r="AG484" i="8"/>
  <c r="X487" i="8"/>
  <c r="AD520" i="8"/>
  <c r="AG520" i="8"/>
  <c r="Y445" i="8"/>
  <c r="X445" i="8"/>
  <c r="R460" i="8"/>
  <c r="O460" i="8"/>
  <c r="AB469" i="8"/>
  <c r="Z469" i="8"/>
  <c r="AA472" i="8"/>
  <c r="AG472" i="8"/>
  <c r="AG532" i="8"/>
  <c r="AD532" i="8"/>
  <c r="O466" i="8"/>
  <c r="Q466" i="8"/>
  <c r="Y481" i="8"/>
  <c r="Y448" i="8"/>
  <c r="AG448" i="8"/>
  <c r="AF523" i="8"/>
  <c r="P529" i="8"/>
  <c r="AF502" i="8"/>
  <c r="AA514" i="8"/>
  <c r="O514" i="8"/>
  <c r="AE436" i="8"/>
  <c r="Y454" i="8"/>
  <c r="AF508" i="8"/>
  <c r="R508" i="8"/>
  <c r="W544" i="8"/>
  <c r="X679" i="8"/>
  <c r="Z478" i="8"/>
  <c r="W496" i="8"/>
  <c r="AD496" i="8"/>
  <c r="Q493" i="8"/>
  <c r="Z538" i="8"/>
  <c r="AC490" i="8"/>
  <c r="Q451" i="8"/>
  <c r="R511" i="8"/>
  <c r="O526" i="8"/>
  <c r="O436" i="8"/>
  <c r="J676" i="8"/>
  <c r="R493" i="8"/>
  <c r="AG457" i="8"/>
  <c r="AB544" i="8"/>
  <c r="AA451" i="8"/>
  <c r="O511" i="8"/>
  <c r="R526" i="8"/>
  <c r="AD433" i="8"/>
  <c r="U457" i="8"/>
  <c r="S484" i="8"/>
  <c r="Q445" i="8"/>
  <c r="U469" i="8"/>
  <c r="Y532" i="8"/>
  <c r="AB448" i="8"/>
  <c r="AG514" i="8"/>
  <c r="AG454" i="8"/>
  <c r="P544" i="8"/>
  <c r="T538" i="8"/>
  <c r="AF436" i="8"/>
  <c r="AC685" i="8"/>
  <c r="J523" i="8"/>
  <c r="AD451" i="8"/>
  <c r="Z442" i="8"/>
  <c r="AA532" i="8"/>
  <c r="Q544" i="8"/>
  <c r="Q511" i="8"/>
  <c r="V679" i="8"/>
  <c r="W433" i="8"/>
  <c r="S442" i="8"/>
  <c r="AF463" i="8"/>
  <c r="O499" i="8"/>
  <c r="AE496" i="8"/>
  <c r="S451" i="8"/>
  <c r="AA454" i="8"/>
  <c r="AE538" i="8"/>
  <c r="Q490" i="8"/>
  <c r="W526" i="8"/>
  <c r="X496" i="8"/>
  <c r="Q433" i="8"/>
  <c r="R433" i="8"/>
  <c r="AF439" i="8"/>
  <c r="W439" i="8"/>
  <c r="AF442" i="8"/>
  <c r="AD442" i="8"/>
  <c r="T457" i="8"/>
  <c r="AB457" i="8"/>
  <c r="O463" i="8"/>
  <c r="W463" i="8"/>
  <c r="O484" i="8"/>
  <c r="AF484" i="8"/>
  <c r="P487" i="8"/>
  <c r="AF499" i="8"/>
  <c r="AG517" i="8"/>
  <c r="O520" i="8"/>
  <c r="X520" i="8"/>
  <c r="S445" i="8"/>
  <c r="T445" i="8"/>
  <c r="AE460" i="8"/>
  <c r="Y460" i="8"/>
  <c r="S469" i="8"/>
  <c r="Q469" i="8"/>
  <c r="R472" i="8"/>
  <c r="X472" i="8"/>
  <c r="Z532" i="8"/>
  <c r="Z466" i="8"/>
  <c r="AA466" i="8"/>
  <c r="Z448" i="8"/>
  <c r="O448" i="8"/>
  <c r="P523" i="8"/>
  <c r="R502" i="8"/>
  <c r="V514" i="8"/>
  <c r="Z514" i="8"/>
  <c r="AG436" i="8"/>
  <c r="AD436" i="8"/>
  <c r="U454" i="8"/>
  <c r="P508" i="8"/>
  <c r="AB508" i="8"/>
  <c r="AD544" i="8"/>
  <c r="S478" i="8"/>
  <c r="U496" i="8"/>
  <c r="T493" i="8"/>
  <c r="O538" i="8"/>
  <c r="U490" i="8"/>
  <c r="R451" i="8"/>
  <c r="AA511" i="8"/>
  <c r="Z526" i="8"/>
  <c r="T451" i="8"/>
  <c r="W478" i="8"/>
  <c r="W484" i="8"/>
  <c r="P466" i="8"/>
  <c r="T478" i="8"/>
  <c r="U442" i="8"/>
  <c r="AE463" i="8"/>
  <c r="W499" i="8"/>
  <c r="T520" i="8"/>
  <c r="U460" i="8"/>
  <c r="AF466" i="8"/>
  <c r="O508" i="8"/>
  <c r="Q478" i="8"/>
  <c r="AF685" i="8"/>
  <c r="AF1020" i="8" s="1"/>
  <c r="AF1355" i="8" s="1"/>
  <c r="J607" i="8"/>
  <c r="L607" i="8" s="1"/>
  <c r="AC484" i="8"/>
  <c r="Y508" i="8"/>
  <c r="AG685" i="8"/>
  <c r="AC466" i="8"/>
  <c r="AG493" i="8"/>
  <c r="T454" i="8"/>
  <c r="V526" i="8"/>
  <c r="U475" i="8"/>
  <c r="Z439" i="8"/>
  <c r="Z457" i="8"/>
  <c r="V484" i="8"/>
  <c r="Q502" i="8"/>
  <c r="P478" i="8"/>
  <c r="AF496" i="8"/>
  <c r="J526" i="8"/>
  <c r="L526" i="8" s="1"/>
  <c r="J487" i="8"/>
  <c r="AE451" i="8"/>
  <c r="S454" i="8"/>
  <c r="U538" i="8"/>
  <c r="AB490" i="8"/>
  <c r="P526" i="8"/>
  <c r="P496" i="8"/>
  <c r="Y433" i="8"/>
  <c r="AB433" i="8"/>
  <c r="AG439" i="8"/>
  <c r="X439" i="8"/>
  <c r="AG442" i="8"/>
  <c r="T442" i="8"/>
  <c r="AE457" i="8"/>
  <c r="S457" i="8"/>
  <c r="AB463" i="8"/>
  <c r="AG463" i="8"/>
  <c r="P484" i="8"/>
  <c r="AE487" i="8"/>
  <c r="R487" i="8"/>
  <c r="R499" i="8"/>
  <c r="R834" i="8" s="1"/>
  <c r="R1169" i="8" s="1"/>
  <c r="Q517" i="8"/>
  <c r="AE520" i="8"/>
  <c r="Y520" i="8"/>
  <c r="V445" i="8"/>
  <c r="AD445" i="8"/>
  <c r="V460" i="8"/>
  <c r="P460" i="8"/>
  <c r="W469" i="8"/>
  <c r="AA469" i="8"/>
  <c r="S472" i="8"/>
  <c r="P532" i="8"/>
  <c r="U532" i="8"/>
  <c r="W466" i="8"/>
  <c r="S466" i="8"/>
  <c r="AD448" i="8"/>
  <c r="AC448" i="8"/>
  <c r="V523" i="8"/>
  <c r="P502" i="8"/>
  <c r="AC514" i="8"/>
  <c r="U514" i="8"/>
  <c r="P436" i="8"/>
  <c r="P771" i="8" s="1"/>
  <c r="P1106" i="8" s="1"/>
  <c r="AC454" i="8"/>
  <c r="AE454" i="8"/>
  <c r="AG508" i="8"/>
  <c r="AF535" i="8"/>
  <c r="O544" i="8"/>
  <c r="S679" i="8"/>
  <c r="U478" i="8"/>
  <c r="R496" i="8"/>
  <c r="Z685" i="8"/>
  <c r="V493" i="8"/>
  <c r="P538" i="8"/>
  <c r="AD490" i="8"/>
  <c r="Y451" i="8"/>
  <c r="V511" i="8"/>
  <c r="R439" i="8"/>
  <c r="Q463" i="8"/>
  <c r="AC499" i="8"/>
  <c r="AG469" i="8"/>
  <c r="R532" i="8"/>
  <c r="X493" i="8"/>
  <c r="AA490" i="8"/>
  <c r="Y535" i="8"/>
  <c r="V442" i="8"/>
  <c r="AA484" i="8"/>
  <c r="Z520" i="8"/>
  <c r="AA445" i="8"/>
  <c r="AC460" i="8"/>
  <c r="P472" i="8"/>
  <c r="W454" i="8"/>
  <c r="J484" i="8"/>
  <c r="V436" i="8"/>
  <c r="V685" i="8"/>
  <c r="J505" i="8"/>
  <c r="U451" i="8"/>
  <c r="AF454" i="8"/>
  <c r="AB538" i="8"/>
  <c r="AG490" i="8"/>
  <c r="AB493" i="8"/>
  <c r="Q526" i="8"/>
  <c r="Z433" i="8"/>
  <c r="S433" i="8"/>
  <c r="O439" i="8"/>
  <c r="Y439" i="8"/>
  <c r="O442" i="8"/>
  <c r="AE442" i="8"/>
  <c r="AF457" i="8"/>
  <c r="AC457" i="8"/>
  <c r="P463" i="8"/>
  <c r="X484" i="8"/>
  <c r="R484" i="8"/>
  <c r="Y487" i="8"/>
  <c r="AB487" i="8"/>
  <c r="AG499" i="8"/>
  <c r="T517" i="8"/>
  <c r="Q520" i="8"/>
  <c r="V520" i="8"/>
  <c r="W445" i="8"/>
  <c r="W780" i="8" s="1"/>
  <c r="W1115" i="8" s="1"/>
  <c r="U445" i="8"/>
  <c r="X460" i="8"/>
  <c r="Z460" i="8"/>
  <c r="Y469" i="8"/>
  <c r="AD472" i="8"/>
  <c r="T472" i="8"/>
  <c r="O532" i="8"/>
  <c r="W532" i="8"/>
  <c r="X466" i="8"/>
  <c r="T466" i="8"/>
  <c r="V448" i="8"/>
  <c r="Q448" i="8"/>
  <c r="AG523" i="8"/>
  <c r="T502" i="8"/>
  <c r="Z502" i="8"/>
  <c r="AD514" i="8"/>
  <c r="AF514" i="8"/>
  <c r="U436" i="8"/>
  <c r="P454" i="8"/>
  <c r="V454" i="8"/>
  <c r="S508" i="8"/>
  <c r="AD535" i="8"/>
  <c r="T544" i="8"/>
  <c r="AD478" i="8"/>
  <c r="Y496" i="8"/>
  <c r="W493" i="8"/>
  <c r="V538" i="8"/>
  <c r="AE490" i="8"/>
  <c r="AD475" i="8"/>
  <c r="T526" i="8"/>
  <c r="J535" i="8"/>
  <c r="Y490" i="8"/>
  <c r="X457" i="8"/>
  <c r="S520" i="8"/>
  <c r="AA481" i="8"/>
  <c r="O685" i="8"/>
  <c r="Y442" i="8"/>
  <c r="O457" i="8"/>
  <c r="Z484" i="8"/>
  <c r="X499" i="8"/>
  <c r="AB460" i="8"/>
  <c r="Z472" i="8"/>
  <c r="T481" i="8"/>
  <c r="AE448" i="8"/>
  <c r="AB502" i="8"/>
  <c r="X544" i="8"/>
  <c r="V496" i="8"/>
  <c r="T463" i="8"/>
  <c r="R466" i="8"/>
  <c r="Z508" i="8"/>
  <c r="Z544" i="8"/>
  <c r="AC451" i="8"/>
  <c r="S490" i="8"/>
  <c r="P433" i="8"/>
  <c r="AE439" i="8"/>
  <c r="AB442" i="8"/>
  <c r="Z463" i="8"/>
  <c r="AC505" i="8"/>
  <c r="X478" i="8"/>
  <c r="AA526" i="8"/>
  <c r="Y502" i="8"/>
  <c r="Y837" i="8" s="1"/>
  <c r="Y1172" i="8" s="1"/>
  <c r="AE478" i="8"/>
  <c r="Z496" i="8"/>
  <c r="AA436" i="8"/>
  <c r="AA502" i="8"/>
  <c r="R478" i="8"/>
  <c r="AC496" i="8"/>
  <c r="J670" i="8"/>
  <c r="O451" i="8"/>
  <c r="X451" i="8"/>
  <c r="W508" i="8"/>
  <c r="AC538" i="8"/>
  <c r="T490" i="8"/>
  <c r="AD493" i="8"/>
  <c r="AE526" i="8"/>
  <c r="V478" i="8"/>
  <c r="AA433" i="8"/>
  <c r="AC433" i="8"/>
  <c r="P439" i="8"/>
  <c r="Q439" i="8"/>
  <c r="W442" i="8"/>
  <c r="X442" i="8"/>
  <c r="Q457" i="8"/>
  <c r="U463" i="8"/>
  <c r="AC463" i="8"/>
  <c r="AD484" i="8"/>
  <c r="T484" i="8"/>
  <c r="AA487" i="8"/>
  <c r="AC487" i="8"/>
  <c r="S499" i="8"/>
  <c r="AE517" i="8"/>
  <c r="R520" i="8"/>
  <c r="AF520" i="8"/>
  <c r="P445" i="8"/>
  <c r="AE445" i="8"/>
  <c r="AD460" i="8"/>
  <c r="O469" i="8"/>
  <c r="T469" i="8"/>
  <c r="AF472" i="8"/>
  <c r="V472" i="8"/>
  <c r="Q532" i="8"/>
  <c r="X532" i="8"/>
  <c r="Y466" i="8"/>
  <c r="AD466" i="8"/>
  <c r="U448" i="8"/>
  <c r="AA448" i="8"/>
  <c r="AD523" i="8"/>
  <c r="V502" i="8"/>
  <c r="U502" i="8"/>
  <c r="AE514" i="8"/>
  <c r="W514" i="8"/>
  <c r="W436" i="8"/>
  <c r="Q454" i="8"/>
  <c r="V508" i="8"/>
  <c r="T508" i="8"/>
  <c r="V544" i="8"/>
  <c r="AG544" i="8"/>
  <c r="O478" i="8"/>
  <c r="O496" i="8"/>
  <c r="Q538" i="8"/>
  <c r="AF538" i="8"/>
  <c r="AF490" i="8"/>
  <c r="T511" i="8"/>
  <c r="AD526" i="8"/>
  <c r="R469" i="8"/>
  <c r="V532" i="8"/>
  <c r="P448" i="8"/>
  <c r="R448" i="8"/>
  <c r="Q523" i="8"/>
  <c r="S502" i="8"/>
  <c r="AE502" i="8"/>
  <c r="P514" i="8"/>
  <c r="X514" i="8"/>
  <c r="Y436" i="8"/>
  <c r="Z454" i="8"/>
  <c r="U508" i="8"/>
  <c r="AD508" i="8"/>
  <c r="S544" i="8"/>
  <c r="U544" i="8"/>
  <c r="AB679" i="8"/>
  <c r="Z679" i="8"/>
  <c r="Y478" i="8"/>
  <c r="AG496" i="8"/>
  <c r="AE685" i="8"/>
  <c r="S538" i="8"/>
  <c r="W538" i="8"/>
  <c r="O490" i="8"/>
  <c r="U511" i="8"/>
  <c r="AG526" i="8"/>
  <c r="J502" i="8"/>
  <c r="J511" i="8"/>
  <c r="J598" i="8"/>
  <c r="L598" i="8" s="1"/>
  <c r="J568" i="8"/>
  <c r="L568" i="8" s="1"/>
  <c r="J613" i="8"/>
  <c r="L613" i="8" s="1"/>
  <c r="J619" i="8"/>
  <c r="L619" i="8" s="1"/>
  <c r="J556" i="8"/>
  <c r="L556" i="8" s="1"/>
  <c r="J472" i="8"/>
  <c r="J574" i="8"/>
  <c r="L574" i="8" s="1"/>
  <c r="J490" i="8"/>
  <c r="L490" i="8" s="1"/>
  <c r="J589" i="8"/>
  <c r="L589" i="8" s="1"/>
  <c r="J466" i="8"/>
  <c r="J685" i="8"/>
  <c r="L685" i="8" s="1"/>
  <c r="J553" i="8"/>
  <c r="J592" i="8"/>
  <c r="L592" i="8" s="1"/>
  <c r="J475" i="8"/>
  <c r="J439" i="8"/>
  <c r="L439" i="8" s="1"/>
  <c r="J664" i="8"/>
  <c r="L664" i="8" s="1"/>
  <c r="J643" i="8"/>
  <c r="J436" i="8"/>
  <c r="L436" i="8" s="1"/>
  <c r="J661" i="8"/>
  <c r="L661" i="8" s="1"/>
  <c r="J430" i="8"/>
  <c r="L430" i="8" s="1"/>
  <c r="J559" i="8"/>
  <c r="J586" i="8"/>
  <c r="J616" i="8"/>
  <c r="L616" i="8" s="1"/>
  <c r="J610" i="8"/>
  <c r="L610" i="8" s="1"/>
  <c r="J604" i="8"/>
  <c r="L604" i="8" s="1"/>
  <c r="J571" i="8"/>
  <c r="J649" i="8"/>
  <c r="L649" i="8" s="1"/>
  <c r="J499" i="8"/>
  <c r="J601" i="8"/>
  <c r="L601" i="8" s="1"/>
  <c r="J595" i="8"/>
  <c r="L595" i="8" s="1"/>
  <c r="J658" i="8"/>
  <c r="J583" i="8"/>
  <c r="L583" i="8" s="1"/>
  <c r="J544" i="8"/>
  <c r="L544" i="8" s="1"/>
  <c r="D915" i="8"/>
  <c r="D933" i="8"/>
  <c r="D1023" i="8"/>
  <c r="D942" i="8"/>
  <c r="D924" i="8"/>
  <c r="D858" i="8"/>
  <c r="D897" i="8"/>
  <c r="D903" i="8"/>
  <c r="D945" i="8"/>
  <c r="D939" i="8"/>
  <c r="D789" i="8"/>
  <c r="D783" i="8"/>
  <c r="D777" i="8"/>
  <c r="D906" i="8"/>
  <c r="D996" i="8"/>
  <c r="D963" i="8"/>
  <c r="D795" i="8"/>
  <c r="D909" i="8"/>
  <c r="D978" i="8"/>
  <c r="D786" i="8"/>
  <c r="D807" i="8"/>
  <c r="D900" i="8"/>
  <c r="D894" i="8"/>
  <c r="D771" i="8"/>
  <c r="D813" i="8"/>
  <c r="D921" i="8"/>
  <c r="D984" i="8"/>
  <c r="D774" i="8"/>
  <c r="D927" i="8"/>
  <c r="D981" i="8"/>
  <c r="D753" i="8"/>
  <c r="D765" i="8"/>
  <c r="D930" i="8"/>
  <c r="D993" i="8"/>
  <c r="D759" i="8"/>
  <c r="D954" i="8"/>
  <c r="D747" i="8"/>
  <c r="D804" i="8"/>
  <c r="D861" i="8"/>
  <c r="D867" i="8"/>
  <c r="D825" i="8"/>
  <c r="D840" i="8"/>
  <c r="D1002" i="8"/>
  <c r="D969" i="8"/>
  <c r="D999" i="8"/>
  <c r="D891" i="8"/>
  <c r="D816" i="8"/>
  <c r="D1020" i="8"/>
  <c r="D936" i="8"/>
  <c r="D846" i="8"/>
  <c r="D822" i="8"/>
  <c r="D801" i="8"/>
  <c r="D849" i="8"/>
  <c r="D843" i="8"/>
  <c r="D888" i="8"/>
  <c r="D885" i="8"/>
  <c r="D852" i="8"/>
  <c r="D1005" i="8"/>
  <c r="D966" i="8"/>
  <c r="D819" i="8"/>
  <c r="D837" i="8"/>
  <c r="D834" i="8"/>
  <c r="D864" i="8"/>
  <c r="D828" i="8"/>
  <c r="D948" i="8"/>
  <c r="D873" i="8"/>
  <c r="D831" i="8"/>
  <c r="D855" i="8"/>
  <c r="D918" i="8"/>
  <c r="D951" i="8"/>
  <c r="D879" i="8"/>
  <c r="D912" i="8"/>
  <c r="D882" i="8"/>
  <c r="D1017" i="8"/>
  <c r="D1011" i="8"/>
  <c r="D798" i="8"/>
  <c r="D717" i="8"/>
  <c r="D699" i="8"/>
  <c r="D696" i="8"/>
  <c r="B33" i="7"/>
  <c r="B36" i="8" s="1"/>
  <c r="B371" i="8" s="1"/>
  <c r="B706" i="8" s="1"/>
  <c r="B1041" i="8" s="1"/>
  <c r="C37" i="8"/>
  <c r="C372" i="8" s="1"/>
  <c r="C707" i="8" s="1"/>
  <c r="C1042" i="8" s="1"/>
  <c r="B54" i="7"/>
  <c r="B57" i="8" s="1"/>
  <c r="B392" i="8" s="1"/>
  <c r="B727" i="8" s="1"/>
  <c r="B1062" i="8" s="1"/>
  <c r="C58" i="8"/>
  <c r="C393" i="8" s="1"/>
  <c r="C728" i="8" s="1"/>
  <c r="C1063" i="8" s="1"/>
  <c r="B27" i="7"/>
  <c r="B30" i="8" s="1"/>
  <c r="B365" i="8" s="1"/>
  <c r="B700" i="8" s="1"/>
  <c r="B1035" i="8" s="1"/>
  <c r="C31" i="8"/>
  <c r="C366" i="8" s="1"/>
  <c r="C701" i="8" s="1"/>
  <c r="C1036" i="8" s="1"/>
  <c r="B30" i="7"/>
  <c r="B33" i="8" s="1"/>
  <c r="B368" i="8" s="1"/>
  <c r="B703" i="8" s="1"/>
  <c r="B1038" i="8" s="1"/>
  <c r="C34" i="8"/>
  <c r="C369" i="8" s="1"/>
  <c r="C704" i="8" s="1"/>
  <c r="C1039" i="8" s="1"/>
  <c r="B48" i="7"/>
  <c r="B51" i="8" s="1"/>
  <c r="B386" i="8" s="1"/>
  <c r="B721" i="8" s="1"/>
  <c r="B1056" i="8" s="1"/>
  <c r="B45" i="7"/>
  <c r="B48" i="8" s="1"/>
  <c r="B383" i="8" s="1"/>
  <c r="B718" i="8" s="1"/>
  <c r="B1053" i="8" s="1"/>
  <c r="B51" i="7"/>
  <c r="B54" i="8" s="1"/>
  <c r="B389" i="8" s="1"/>
  <c r="B724" i="8" s="1"/>
  <c r="B1059" i="8" s="1"/>
  <c r="D53" i="8"/>
  <c r="D388" i="8" s="1"/>
  <c r="D32" i="8"/>
  <c r="D367" i="8" s="1"/>
  <c r="B36" i="7"/>
  <c r="B39" i="8" s="1"/>
  <c r="B374" i="8" s="1"/>
  <c r="B709" i="8" s="1"/>
  <c r="B1044" i="8" s="1"/>
  <c r="B42" i="7"/>
  <c r="B45" i="8" s="1"/>
  <c r="B380" i="8" s="1"/>
  <c r="B715" i="8" s="1"/>
  <c r="B1050" i="8" s="1"/>
  <c r="B39" i="7"/>
  <c r="B42" i="8" s="1"/>
  <c r="B377" i="8" s="1"/>
  <c r="B712" i="8" s="1"/>
  <c r="B1047" i="8" s="1"/>
  <c r="L341" i="8"/>
  <c r="B24" i="7"/>
  <c r="B27" i="8" s="1"/>
  <c r="B362" i="8" s="1"/>
  <c r="B697" i="8" s="1"/>
  <c r="B1032" i="8" s="1"/>
  <c r="L236" i="8"/>
  <c r="O29" i="7" a="1"/>
  <c r="O29" i="7" s="1"/>
  <c r="O32" i="7" a="1"/>
  <c r="O32" i="7" s="1"/>
  <c r="K35" i="8" s="1"/>
  <c r="K370" i="8" s="1"/>
  <c r="K705" i="8" s="1"/>
  <c r="K1040" i="8" s="1"/>
  <c r="O44" i="7" a="1"/>
  <c r="O44" i="7" s="1"/>
  <c r="K47" i="8" s="1"/>
  <c r="K382" i="8" s="1"/>
  <c r="K717" i="8" s="1"/>
  <c r="K1052" i="8" s="1"/>
  <c r="O53" i="7" a="1"/>
  <c r="O53" i="7" s="1"/>
  <c r="K56" i="8" s="1"/>
  <c r="K391" i="8" s="1"/>
  <c r="K726" i="8" s="1"/>
  <c r="K1061" i="8" s="1"/>
  <c r="AE114" i="8"/>
  <c r="O23" i="7" a="1"/>
  <c r="O23" i="7" s="1"/>
  <c r="K26" i="8" s="1"/>
  <c r="K361" i="8" s="1"/>
  <c r="K696" i="8" s="1"/>
  <c r="K1031" i="8" s="1"/>
  <c r="O47" i="7" a="1"/>
  <c r="O47" i="7" s="1"/>
  <c r="O50" i="7" a="1"/>
  <c r="O50" i="7" s="1"/>
  <c r="O41" i="7" a="1"/>
  <c r="O41" i="7" s="1"/>
  <c r="O26" i="7" a="1"/>
  <c r="O26" i="7" s="1"/>
  <c r="O35" i="7" a="1"/>
  <c r="O35" i="7" s="1"/>
  <c r="O38" i="7" a="1"/>
  <c r="O38" i="7" s="1"/>
  <c r="X102" i="8"/>
  <c r="D56" i="8"/>
  <c r="D391" i="8" s="1"/>
  <c r="AA132" i="8"/>
  <c r="U312" i="8"/>
  <c r="N113" i="8"/>
  <c r="N448" i="8" s="1"/>
  <c r="N783" i="8" s="1"/>
  <c r="N1118" i="8" s="1"/>
  <c r="D35" i="8"/>
  <c r="D370" i="8" s="1"/>
  <c r="D41" i="8"/>
  <c r="D376" i="8" s="1"/>
  <c r="D38" i="8"/>
  <c r="D373" i="8" s="1"/>
  <c r="B23" i="7"/>
  <c r="AA327" i="8"/>
  <c r="O102" i="8"/>
  <c r="W309" i="8"/>
  <c r="U327" i="8"/>
  <c r="P309" i="8"/>
  <c r="V330" i="8"/>
  <c r="L314" i="8"/>
  <c r="AC297" i="8"/>
  <c r="L101" i="8"/>
  <c r="AF309" i="8"/>
  <c r="L329" i="8"/>
  <c r="T324" i="8"/>
  <c r="AA297" i="8"/>
  <c r="AB330" i="8"/>
  <c r="AF330" i="8"/>
  <c r="AA324" i="8"/>
  <c r="O114" i="8"/>
  <c r="U102" i="8"/>
  <c r="AB309" i="8"/>
  <c r="AA309" i="8"/>
  <c r="AF114" i="8"/>
  <c r="AD324" i="8"/>
  <c r="R126" i="8"/>
  <c r="AD102" i="8"/>
  <c r="U132" i="8"/>
  <c r="AF324" i="8"/>
  <c r="AD132" i="8"/>
  <c r="E90" i="7" a="1"/>
  <c r="E90" i="7" s="1"/>
  <c r="W312" i="8"/>
  <c r="R324" i="8"/>
  <c r="J92" i="8"/>
  <c r="Y132" i="8"/>
  <c r="AA330" i="8"/>
  <c r="AE312" i="8"/>
  <c r="E26" i="7"/>
  <c r="B26" i="7" s="1"/>
  <c r="E41" i="7"/>
  <c r="B41" i="7" s="1"/>
  <c r="E56" i="7"/>
  <c r="E68" i="7"/>
  <c r="E83" i="7"/>
  <c r="E84" i="7" s="1" a="1"/>
  <c r="E84" i="7" s="1"/>
  <c r="E44" i="7"/>
  <c r="B44" i="7" s="1"/>
  <c r="E29" i="7"/>
  <c r="B29" i="7" s="1"/>
  <c r="E71" i="7"/>
  <c r="D71" i="7" s="1"/>
  <c r="E59" i="7"/>
  <c r="E47" i="7"/>
  <c r="B47" i="7" s="1"/>
  <c r="E32" i="7"/>
  <c r="B32" i="7" s="1"/>
  <c r="E74" i="7"/>
  <c r="E75" i="7" s="1" a="1"/>
  <c r="E75" i="7" s="1"/>
  <c r="E35" i="7"/>
  <c r="B35" i="7" s="1"/>
  <c r="E50" i="7"/>
  <c r="B50" i="7" s="1"/>
  <c r="E62" i="7"/>
  <c r="E77" i="7"/>
  <c r="E78" i="7" s="1" a="1"/>
  <c r="E78" i="7" s="1"/>
  <c r="E65" i="7"/>
  <c r="D65" i="7" s="1"/>
  <c r="E53" i="7"/>
  <c r="B53" i="7" s="1"/>
  <c r="E38" i="7"/>
  <c r="B38" i="7" s="1"/>
  <c r="E80" i="7"/>
  <c r="E81" i="7" s="1" a="1"/>
  <c r="E81" i="7" s="1"/>
  <c r="Q135" i="8"/>
  <c r="N308" i="8"/>
  <c r="N643" i="8" s="1"/>
  <c r="N978" i="8" s="1"/>
  <c r="N1313" i="8" s="1"/>
  <c r="N110" i="8"/>
  <c r="N445" i="8" s="1"/>
  <c r="N780" i="8" s="1"/>
  <c r="N1115" i="8" s="1"/>
  <c r="N131" i="8"/>
  <c r="N466" i="8" s="1"/>
  <c r="N801" i="8" s="1"/>
  <c r="N1136" i="8" s="1"/>
  <c r="V135" i="8"/>
  <c r="K86" i="8"/>
  <c r="K421" i="8" s="1"/>
  <c r="K756" i="8" s="1"/>
  <c r="K1091" i="8" s="1"/>
  <c r="J80" i="8"/>
  <c r="X312" i="8"/>
  <c r="P312" i="8"/>
  <c r="K80" i="8"/>
  <c r="K415" i="8" s="1"/>
  <c r="K750" i="8" s="1"/>
  <c r="K1085" i="8" s="1"/>
  <c r="J86" i="8"/>
  <c r="K77" i="8"/>
  <c r="J77" i="8"/>
  <c r="J412" i="8" s="1"/>
  <c r="K83" i="8"/>
  <c r="K418" i="8" s="1"/>
  <c r="K753" i="8" s="1"/>
  <c r="K1088" i="8" s="1"/>
  <c r="J83" i="8"/>
  <c r="J418" i="8" s="1"/>
  <c r="O307" i="8"/>
  <c r="AG169" i="8"/>
  <c r="Z340" i="8"/>
  <c r="R340" i="8"/>
  <c r="D80" i="8"/>
  <c r="D415" i="8" s="1"/>
  <c r="S307" i="8"/>
  <c r="X247" i="8"/>
  <c r="AG307" i="8"/>
  <c r="AC145" i="8"/>
  <c r="U247" i="8"/>
  <c r="T247" i="8"/>
  <c r="W145" i="8"/>
  <c r="Z307" i="8"/>
  <c r="W307" i="8"/>
  <c r="S145" i="8"/>
  <c r="AG145" i="8"/>
  <c r="AB312" i="8"/>
  <c r="AA306" i="8"/>
  <c r="Q307" i="8"/>
  <c r="AE307" i="8"/>
  <c r="Z145" i="8"/>
  <c r="AD145" i="8"/>
  <c r="AA247" i="8"/>
  <c r="V246" i="8"/>
  <c r="AD202" i="8"/>
  <c r="T307" i="8"/>
  <c r="AC307" i="8"/>
  <c r="T202" i="8"/>
  <c r="V289" i="8"/>
  <c r="R289" i="8"/>
  <c r="AG160" i="8"/>
  <c r="AE157" i="8"/>
  <c r="D98" i="8"/>
  <c r="D433" i="8" s="1"/>
  <c r="Y289" i="8"/>
  <c r="O169" i="8"/>
  <c r="U169" i="8"/>
  <c r="Z169" i="8"/>
  <c r="AB169" i="8"/>
  <c r="W169" i="8"/>
  <c r="S169" i="8"/>
  <c r="AE169" i="8"/>
  <c r="V169" i="8"/>
  <c r="AC169" i="8"/>
  <c r="AE202" i="8"/>
  <c r="X169" i="8"/>
  <c r="T169" i="8"/>
  <c r="Q169" i="8"/>
  <c r="W142" i="8"/>
  <c r="AD232" i="8"/>
  <c r="P169" i="8"/>
  <c r="AD169" i="8"/>
  <c r="AF307" i="8"/>
  <c r="R307" i="8"/>
  <c r="AA145" i="8"/>
  <c r="X145" i="8"/>
  <c r="AF232" i="8"/>
  <c r="T232" i="8"/>
  <c r="AF334" i="8"/>
  <c r="AC334" i="8"/>
  <c r="X307" i="8"/>
  <c r="AD307" i="8"/>
  <c r="Q352" i="8"/>
  <c r="Q292" i="8"/>
  <c r="O142" i="8"/>
  <c r="AD235" i="8"/>
  <c r="Y235" i="8"/>
  <c r="R169" i="8"/>
  <c r="Y169" i="8"/>
  <c r="AA169" i="8"/>
  <c r="Y307" i="8"/>
  <c r="P145" i="8"/>
  <c r="O247" i="8"/>
  <c r="S310" i="8"/>
  <c r="S309" i="8"/>
  <c r="X157" i="8"/>
  <c r="X142" i="8"/>
  <c r="Y232" i="8"/>
  <c r="P157" i="8"/>
  <c r="U157" i="8"/>
  <c r="W232" i="8"/>
  <c r="AE334" i="8"/>
  <c r="AC247" i="8"/>
  <c r="Z247" i="8"/>
  <c r="T160" i="8"/>
  <c r="R160" i="8"/>
  <c r="P289" i="8"/>
  <c r="W247" i="8"/>
  <c r="AC352" i="8"/>
  <c r="AF145" i="8"/>
  <c r="L167" i="8"/>
  <c r="AF304" i="8"/>
  <c r="D92" i="8"/>
  <c r="D427" i="8" s="1"/>
  <c r="S304" i="8"/>
  <c r="AG304" i="8"/>
  <c r="AF157" i="8"/>
  <c r="AF235" i="8"/>
  <c r="P235" i="8"/>
  <c r="P304" i="8"/>
  <c r="W235" i="8"/>
  <c r="Z235" i="8"/>
  <c r="O205" i="8"/>
  <c r="AB205" i="8"/>
  <c r="S157" i="8"/>
  <c r="AG235" i="8"/>
  <c r="D86" i="8"/>
  <c r="D421" i="8" s="1"/>
  <c r="U145" i="8"/>
  <c r="Z205" i="8"/>
  <c r="AE205" i="8"/>
  <c r="T157" i="8"/>
  <c r="Y157" i="8"/>
  <c r="AC157" i="8"/>
  <c r="AG289" i="8"/>
  <c r="U289" i="8"/>
  <c r="Y145" i="8"/>
  <c r="Q145" i="8"/>
  <c r="AF205" i="8"/>
  <c r="AB235" i="8"/>
  <c r="T334" i="8"/>
  <c r="Q334" i="8"/>
  <c r="U334" i="8"/>
  <c r="W334" i="8"/>
  <c r="AB334" i="8"/>
  <c r="O343" i="8"/>
  <c r="X327" i="8"/>
  <c r="AA289" i="8"/>
  <c r="Y334" i="8"/>
  <c r="Z334" i="8"/>
  <c r="X232" i="8"/>
  <c r="U205" i="8"/>
  <c r="R235" i="8"/>
  <c r="AG333" i="8"/>
  <c r="X334" i="8"/>
  <c r="P247" i="8"/>
  <c r="D320" i="8"/>
  <c r="D655" i="8" s="1"/>
  <c r="AB289" i="8"/>
  <c r="AF289" i="8"/>
  <c r="P334" i="8"/>
  <c r="O145" i="8"/>
  <c r="Q247" i="8"/>
  <c r="AE247" i="8"/>
  <c r="AG247" i="8"/>
  <c r="AG232" i="8"/>
  <c r="AB232" i="8"/>
  <c r="X289" i="8"/>
  <c r="R334" i="8"/>
  <c r="AD334" i="8"/>
  <c r="AB145" i="8"/>
  <c r="T145" i="8"/>
  <c r="AB247" i="8"/>
  <c r="AF142" i="8"/>
  <c r="P232" i="8"/>
  <c r="Z232" i="8"/>
  <c r="AE295" i="8"/>
  <c r="AE294" i="8"/>
  <c r="Y352" i="8"/>
  <c r="J293" i="8"/>
  <c r="J628" i="8" s="1"/>
  <c r="AA352" i="8"/>
  <c r="T352" i="8"/>
  <c r="X352" i="8"/>
  <c r="Y291" i="8"/>
  <c r="O291" i="8"/>
  <c r="X135" i="8"/>
  <c r="AE352" i="8"/>
  <c r="S352" i="8"/>
  <c r="AD291" i="8"/>
  <c r="V292" i="8"/>
  <c r="AA343" i="8"/>
  <c r="AE343" i="8"/>
  <c r="V343" i="8"/>
  <c r="U297" i="8"/>
  <c r="S295" i="8"/>
  <c r="AD352" i="8"/>
  <c r="AF292" i="8"/>
  <c r="O294" i="8"/>
  <c r="Z295" i="8"/>
  <c r="AC295" i="8"/>
  <c r="AB352" i="8"/>
  <c r="R295" i="8"/>
  <c r="Q340" i="8"/>
  <c r="V352" i="8"/>
  <c r="P352" i="8"/>
  <c r="W292" i="8"/>
  <c r="W295" i="8"/>
  <c r="AD295" i="8"/>
  <c r="V304" i="8"/>
  <c r="Z352" i="8"/>
  <c r="U291" i="8"/>
  <c r="S291" i="8"/>
  <c r="AG292" i="8"/>
  <c r="T343" i="8"/>
  <c r="O298" i="8"/>
  <c r="W297" i="8"/>
  <c r="AB294" i="8"/>
  <c r="AD304" i="8"/>
  <c r="O352" i="8"/>
  <c r="R352" i="8"/>
  <c r="AA292" i="8"/>
  <c r="P292" i="8"/>
  <c r="X343" i="8"/>
  <c r="P343" i="8"/>
  <c r="U343" i="8"/>
  <c r="S298" i="8"/>
  <c r="X295" i="8"/>
  <c r="V295" i="8"/>
  <c r="U294" i="8"/>
  <c r="Z135" i="8"/>
  <c r="AG352" i="8"/>
  <c r="W352" i="8"/>
  <c r="AB292" i="8"/>
  <c r="AC292" i="8"/>
  <c r="AF295" i="8"/>
  <c r="L137" i="8"/>
  <c r="L335" i="8"/>
  <c r="L113" i="8"/>
  <c r="AA334" i="8"/>
  <c r="AC232" i="8"/>
  <c r="S334" i="8"/>
  <c r="V334" i="8"/>
  <c r="AE304" i="8"/>
  <c r="R232" i="8"/>
  <c r="AE235" i="8"/>
  <c r="T235" i="8"/>
  <c r="J230" i="8"/>
  <c r="J565" i="8" s="1"/>
  <c r="D50" i="8"/>
  <c r="D385" i="8" s="1"/>
  <c r="AD247" i="8"/>
  <c r="R247" i="8"/>
  <c r="AF247" i="8"/>
  <c r="Q304" i="8"/>
  <c r="AG205" i="8"/>
  <c r="Z292" i="8"/>
  <c r="AD343" i="8"/>
  <c r="AF343" i="8"/>
  <c r="Y343" i="8"/>
  <c r="X298" i="8"/>
  <c r="Y298" i="8"/>
  <c r="AB298" i="8"/>
  <c r="O157" i="8"/>
  <c r="AG142" i="8"/>
  <c r="V232" i="8"/>
  <c r="O235" i="8"/>
  <c r="U235" i="8"/>
  <c r="Y340" i="8"/>
  <c r="V145" i="8"/>
  <c r="R145" i="8"/>
  <c r="AE145" i="8"/>
  <c r="Y247" i="8"/>
  <c r="S247" i="8"/>
  <c r="Y205" i="8"/>
  <c r="AA205" i="8"/>
  <c r="AD157" i="8"/>
  <c r="O232" i="8"/>
  <c r="AE232" i="8"/>
  <c r="AA235" i="8"/>
  <c r="Q235" i="8"/>
  <c r="X304" i="8"/>
  <c r="AC304" i="8"/>
  <c r="R157" i="8"/>
  <c r="U232" i="8"/>
  <c r="AA232" i="8"/>
  <c r="D317" i="8"/>
  <c r="D652" i="8" s="1"/>
  <c r="W304" i="8"/>
  <c r="O304" i="8"/>
  <c r="R304" i="8"/>
  <c r="Y304" i="8"/>
  <c r="AA304" i="8"/>
  <c r="W157" i="8"/>
  <c r="AE111" i="8"/>
  <c r="Z304" i="8"/>
  <c r="D287" i="8"/>
  <c r="D622" i="8" s="1"/>
  <c r="Q157" i="8"/>
  <c r="AA157" i="8"/>
  <c r="V157" i="8"/>
  <c r="D62" i="8"/>
  <c r="D397" i="8" s="1"/>
  <c r="D305" i="8"/>
  <c r="D640" i="8" s="1"/>
  <c r="D122" i="8"/>
  <c r="D457" i="8" s="1"/>
  <c r="J107" i="8"/>
  <c r="J442" i="8" s="1"/>
  <c r="J287" i="8"/>
  <c r="J353" i="8"/>
  <c r="J688" i="8" s="1"/>
  <c r="J311" i="8"/>
  <c r="J646" i="8" s="1"/>
  <c r="J227" i="8"/>
  <c r="J562" i="8" s="1"/>
  <c r="J110" i="8"/>
  <c r="J173" i="8"/>
  <c r="J508" i="8" s="1"/>
  <c r="J203" i="8"/>
  <c r="J538" i="8" s="1"/>
  <c r="J161" i="8"/>
  <c r="J496" i="8" s="1"/>
  <c r="J182" i="8"/>
  <c r="J517" i="8" s="1"/>
  <c r="J143" i="8"/>
  <c r="J478" i="8" s="1"/>
  <c r="J194" i="8"/>
  <c r="J529" i="8" s="1"/>
  <c r="D110" i="8"/>
  <c r="D445" i="8" s="1"/>
  <c r="J305" i="8"/>
  <c r="J245" i="8"/>
  <c r="J580" i="8" s="1"/>
  <c r="J134" i="8"/>
  <c r="J469" i="8" s="1"/>
  <c r="J332" i="8"/>
  <c r="J667" i="8" s="1"/>
  <c r="AB157" i="8"/>
  <c r="Z157" i="8"/>
  <c r="D290" i="8"/>
  <c r="D625" i="8" s="1"/>
  <c r="J296" i="8"/>
  <c r="J631" i="8" s="1"/>
  <c r="S232" i="8"/>
  <c r="J317" i="8"/>
  <c r="D302" i="8"/>
  <c r="D637" i="8" s="1"/>
  <c r="J347" i="8"/>
  <c r="J682" i="8" s="1"/>
  <c r="J158" i="8"/>
  <c r="J493" i="8" s="1"/>
  <c r="J179" i="8"/>
  <c r="J514" i="8" s="1"/>
  <c r="J242" i="8"/>
  <c r="J577" i="8" s="1"/>
  <c r="J197" i="8"/>
  <c r="J532" i="8" s="1"/>
  <c r="J98" i="8"/>
  <c r="J299" i="8"/>
  <c r="J634" i="8" s="1"/>
  <c r="J116" i="8"/>
  <c r="J451" i="8" s="1"/>
  <c r="J206" i="8"/>
  <c r="J541" i="8" s="1"/>
  <c r="J212" i="8"/>
  <c r="J547" i="8" s="1"/>
  <c r="J125" i="8"/>
  <c r="J460" i="8" s="1"/>
  <c r="J185" i="8"/>
  <c r="J520" i="8" s="1"/>
  <c r="J215" i="8"/>
  <c r="J550" i="8" s="1"/>
  <c r="J128" i="8"/>
  <c r="J463" i="8" s="1"/>
  <c r="J146" i="8"/>
  <c r="J481" i="8" s="1"/>
  <c r="L155" i="8"/>
  <c r="R297" i="8"/>
  <c r="W102" i="8"/>
  <c r="X309" i="8"/>
  <c r="AA102" i="8"/>
  <c r="T330" i="8"/>
  <c r="AA114" i="8"/>
  <c r="O312" i="8"/>
  <c r="W324" i="8"/>
  <c r="AD312" i="8"/>
  <c r="AD327" i="8"/>
  <c r="AC111" i="8"/>
  <c r="R327" i="8"/>
  <c r="AD330" i="8"/>
  <c r="AE324" i="8"/>
  <c r="AE318" i="8"/>
  <c r="O126" i="8"/>
  <c r="AB132" i="8"/>
  <c r="P111" i="8"/>
  <c r="P321" i="8"/>
  <c r="Y312" i="8"/>
  <c r="Q114" i="8"/>
  <c r="R318" i="8"/>
  <c r="X111" i="8"/>
  <c r="Z126" i="8"/>
  <c r="W300" i="8"/>
  <c r="AC114" i="8"/>
  <c r="P114" i="8"/>
  <c r="S132" i="8"/>
  <c r="P102" i="8"/>
  <c r="P132" i="8"/>
  <c r="AC330" i="8"/>
  <c r="W114" i="8"/>
  <c r="O111" i="8"/>
  <c r="AA312" i="8"/>
  <c r="AG327" i="8"/>
  <c r="Z111" i="8"/>
  <c r="Q312" i="8"/>
  <c r="T327" i="8"/>
  <c r="S327" i="8"/>
  <c r="T114" i="8"/>
  <c r="L191" i="8"/>
  <c r="L308" i="8"/>
  <c r="AF318" i="8"/>
  <c r="U129" i="8"/>
  <c r="L119" i="8"/>
  <c r="N317" i="8"/>
  <c r="N652" i="8" s="1"/>
  <c r="N987" i="8" s="1"/>
  <c r="N1322" i="8" s="1"/>
  <c r="N128" i="8"/>
  <c r="N463" i="8" s="1"/>
  <c r="N798" i="8" s="1"/>
  <c r="N1133" i="8" s="1"/>
  <c r="T102" i="8"/>
  <c r="AC312" i="8"/>
  <c r="Z324" i="8"/>
  <c r="L104" i="8"/>
  <c r="L221" i="8"/>
  <c r="AG129" i="8"/>
  <c r="V105" i="8"/>
  <c r="AF135" i="8"/>
  <c r="L338" i="8"/>
  <c r="AE108" i="8"/>
  <c r="AG318" i="8"/>
  <c r="AE135" i="8"/>
  <c r="AD318" i="8"/>
  <c r="W135" i="8"/>
  <c r="R132" i="8"/>
  <c r="O327" i="8"/>
  <c r="AE327" i="8"/>
  <c r="Q321" i="8"/>
  <c r="Y114" i="8"/>
  <c r="U114" i="8"/>
  <c r="T135" i="8"/>
  <c r="L248" i="8"/>
  <c r="Y129" i="8"/>
  <c r="L350" i="8"/>
  <c r="AB111" i="8"/>
  <c r="X297" i="8"/>
  <c r="P330" i="8"/>
  <c r="N305" i="8"/>
  <c r="N640" i="8" s="1"/>
  <c r="N975" i="8" s="1"/>
  <c r="N1310" i="8" s="1"/>
  <c r="AB318" i="8"/>
  <c r="N323" i="8"/>
  <c r="N658" i="8" s="1"/>
  <c r="N993" i="8" s="1"/>
  <c r="N1328" i="8" s="1"/>
  <c r="AB324" i="8"/>
  <c r="AG114" i="8"/>
  <c r="S126" i="8"/>
  <c r="N134" i="8"/>
  <c r="N469" i="8" s="1"/>
  <c r="N804" i="8" s="1"/>
  <c r="N1139" i="8" s="1"/>
  <c r="L122" i="8"/>
  <c r="L239" i="8"/>
  <c r="L149" i="8"/>
  <c r="L290" i="8"/>
  <c r="S318" i="8"/>
  <c r="U126" i="8"/>
  <c r="U318" i="8"/>
  <c r="AD129" i="8"/>
  <c r="Z312" i="8"/>
  <c r="P327" i="8"/>
  <c r="W126" i="8"/>
  <c r="L233" i="8"/>
  <c r="AD300" i="8"/>
  <c r="AB300" i="8"/>
  <c r="O132" i="8"/>
  <c r="S111" i="8"/>
  <c r="R129" i="8"/>
  <c r="Q126" i="8"/>
  <c r="S105" i="8"/>
  <c r="Y135" i="8"/>
  <c r="L323" i="8"/>
  <c r="Q129" i="8"/>
  <c r="AA300" i="8"/>
  <c r="P300" i="8"/>
  <c r="O108" i="8"/>
  <c r="AA129" i="8"/>
  <c r="AA123" i="8"/>
  <c r="AC108" i="8"/>
  <c r="R300" i="8"/>
  <c r="P129" i="8"/>
  <c r="AD135" i="8"/>
  <c r="Z129" i="8"/>
  <c r="R108" i="8"/>
  <c r="N104" i="8"/>
  <c r="N439" i="8" s="1"/>
  <c r="N774" i="8" s="1"/>
  <c r="N1109" i="8" s="1"/>
  <c r="U108" i="8"/>
  <c r="X105" i="8"/>
  <c r="J89" i="8"/>
  <c r="J424" i="8" s="1"/>
  <c r="X300" i="8"/>
  <c r="W105" i="8"/>
  <c r="S129" i="8"/>
  <c r="AD105" i="8"/>
  <c r="T105" i="8"/>
  <c r="Q105" i="8"/>
  <c r="AD108" i="8"/>
  <c r="AG108" i="8"/>
  <c r="AE105" i="8"/>
  <c r="AE300" i="8"/>
  <c r="V129" i="8"/>
  <c r="X129" i="8"/>
  <c r="T108" i="8"/>
  <c r="P135" i="8"/>
  <c r="L209" i="8"/>
  <c r="AE132" i="8"/>
  <c r="AF105" i="8"/>
  <c r="V126" i="8"/>
  <c r="L344" i="8"/>
  <c r="Y108" i="8"/>
  <c r="N326" i="8"/>
  <c r="N661" i="8" s="1"/>
  <c r="N996" i="8" s="1"/>
  <c r="N1331" i="8" s="1"/>
  <c r="O330" i="8"/>
  <c r="X114" i="8"/>
  <c r="Y126" i="8"/>
  <c r="T300" i="8"/>
  <c r="O300" i="8"/>
  <c r="W318" i="8"/>
  <c r="Q102" i="8"/>
  <c r="Z108" i="8"/>
  <c r="Q132" i="8"/>
  <c r="Z327" i="8"/>
  <c r="U105" i="8"/>
  <c r="O105" i="8"/>
  <c r="U300" i="8"/>
  <c r="N299" i="8"/>
  <c r="N634" i="8" s="1"/>
  <c r="N969" i="8" s="1"/>
  <c r="N1304" i="8" s="1"/>
  <c r="L302" i="8"/>
  <c r="N107" i="8"/>
  <c r="N442" i="8" s="1"/>
  <c r="N777" i="8" s="1"/>
  <c r="N1112" i="8" s="1"/>
  <c r="AF102" i="8"/>
  <c r="AF312" i="8"/>
  <c r="AC300" i="8"/>
  <c r="L131" i="8"/>
  <c r="X108" i="8"/>
  <c r="Q108" i="8"/>
  <c r="AA111" i="8"/>
  <c r="W327" i="8"/>
  <c r="V111" i="8"/>
  <c r="V132" i="8"/>
  <c r="Y318" i="8"/>
  <c r="AB102" i="8"/>
  <c r="AD111" i="8"/>
  <c r="Q327" i="8"/>
  <c r="AC129" i="8"/>
  <c r="AF129" i="8"/>
  <c r="Q309" i="8"/>
  <c r="W330" i="8"/>
  <c r="AB105" i="8"/>
  <c r="S114" i="8"/>
  <c r="Z321" i="8"/>
  <c r="N101" i="8"/>
  <c r="N436" i="8" s="1"/>
  <c r="N771" i="8" s="1"/>
  <c r="N1106" i="8" s="1"/>
  <c r="T129" i="8"/>
  <c r="AC324" i="8"/>
  <c r="S135" i="8"/>
  <c r="AG135" i="8"/>
  <c r="AG132" i="8"/>
  <c r="S312" i="8"/>
  <c r="Y300" i="8"/>
  <c r="Z132" i="8"/>
  <c r="V327" i="8"/>
  <c r="U123" i="8"/>
  <c r="W129" i="8"/>
  <c r="Y315" i="8"/>
  <c r="AG111" i="8"/>
  <c r="T132" i="8"/>
  <c r="AE129" i="8"/>
  <c r="S330" i="8"/>
  <c r="S108" i="8"/>
  <c r="R111" i="8"/>
  <c r="O129" i="8"/>
  <c r="R309" i="8"/>
  <c r="S300" i="8"/>
  <c r="V312" i="8"/>
  <c r="Z309" i="8"/>
  <c r="N293" i="8"/>
  <c r="N628" i="8" s="1"/>
  <c r="N963" i="8" s="1"/>
  <c r="N1298" i="8" s="1"/>
  <c r="AB108" i="8"/>
  <c r="Y111" i="8"/>
  <c r="AG312" i="8"/>
  <c r="Z330" i="8"/>
  <c r="X126" i="8"/>
  <c r="Z102" i="8"/>
  <c r="AF126" i="8"/>
  <c r="N125" i="8"/>
  <c r="N460" i="8" s="1"/>
  <c r="N795" i="8" s="1"/>
  <c r="N1130" i="8" s="1"/>
  <c r="AB135" i="8"/>
  <c r="Z300" i="8"/>
  <c r="AG102" i="8"/>
  <c r="AF111" i="8"/>
  <c r="Q300" i="8"/>
  <c r="W108" i="8"/>
  <c r="V309" i="8"/>
  <c r="W111" i="8"/>
  <c r="AC318" i="8"/>
  <c r="Z105" i="8"/>
  <c r="U135" i="8"/>
  <c r="AC135" i="8"/>
  <c r="Y330" i="8"/>
  <c r="V102" i="8"/>
  <c r="Y102" i="8"/>
  <c r="AA108" i="8"/>
  <c r="X132" i="8"/>
  <c r="AC132" i="8"/>
  <c r="R291" i="8"/>
  <c r="R312" i="8"/>
  <c r="S102" i="8"/>
  <c r="P108" i="8"/>
  <c r="AG330" i="8"/>
  <c r="Y105" i="8"/>
  <c r="P105" i="8"/>
  <c r="Y327" i="8"/>
  <c r="V324" i="8"/>
  <c r="N296" i="8"/>
  <c r="N631" i="8" s="1"/>
  <c r="N966" i="8" s="1"/>
  <c r="N1301" i="8" s="1"/>
  <c r="T126" i="8"/>
  <c r="AC327" i="8"/>
  <c r="AB126" i="8"/>
  <c r="Z291" i="8"/>
  <c r="AC102" i="8"/>
  <c r="U111" i="8"/>
  <c r="AG105" i="8"/>
  <c r="AE297" i="8"/>
  <c r="O135" i="8"/>
  <c r="AF327" i="8"/>
  <c r="AD297" i="8"/>
  <c r="AG300" i="8"/>
  <c r="R114" i="8"/>
  <c r="N320" i="8"/>
  <c r="N655" i="8" s="1"/>
  <c r="N990" i="8" s="1"/>
  <c r="N1325" i="8" s="1"/>
  <c r="T315" i="8"/>
  <c r="V318" i="8"/>
  <c r="AA321" i="8"/>
  <c r="V123" i="8"/>
  <c r="P324" i="8"/>
  <c r="U324" i="8"/>
  <c r="S321" i="8"/>
  <c r="AC321" i="8"/>
  <c r="X321" i="8"/>
  <c r="O123" i="8"/>
  <c r="Q318" i="8"/>
  <c r="AB120" i="8"/>
  <c r="AE321" i="8"/>
  <c r="N311" i="8"/>
  <c r="N646" i="8" s="1"/>
  <c r="N981" i="8" s="1"/>
  <c r="N1316" i="8" s="1"/>
  <c r="X330" i="8"/>
  <c r="O318" i="8"/>
  <c r="Q111" i="8"/>
  <c r="P318" i="8"/>
  <c r="T318" i="8"/>
  <c r="W132" i="8"/>
  <c r="T312" i="8"/>
  <c r="R135" i="8"/>
  <c r="V108" i="8"/>
  <c r="AB327" i="8"/>
  <c r="V321" i="8"/>
  <c r="AC126" i="8"/>
  <c r="AF108" i="8"/>
  <c r="T123" i="8"/>
  <c r="AC105" i="8"/>
  <c r="AE102" i="8"/>
  <c r="T111" i="8"/>
  <c r="AB129" i="8"/>
  <c r="AC123" i="8"/>
  <c r="V114" i="8"/>
  <c r="AE309" i="8"/>
  <c r="AA126" i="8"/>
  <c r="AF300" i="8"/>
  <c r="AG324" i="8"/>
  <c r="AE126" i="8"/>
  <c r="S324" i="8"/>
  <c r="S117" i="8"/>
  <c r="O120" i="8"/>
  <c r="P120" i="8"/>
  <c r="AC288" i="8"/>
  <c r="Y120" i="8"/>
  <c r="Y123" i="8"/>
  <c r="AF321" i="8"/>
  <c r="D876" i="8"/>
  <c r="I822" i="8"/>
  <c r="I1157" i="8" s="1"/>
  <c r="E822" i="8"/>
  <c r="E1157" i="8" s="1"/>
  <c r="I876" i="8"/>
  <c r="I1211" i="8" s="1"/>
  <c r="D810" i="8"/>
  <c r="I816" i="8"/>
  <c r="I1151" i="8" s="1"/>
  <c r="E828" i="8"/>
  <c r="E1163" i="8" s="1"/>
  <c r="E876" i="8"/>
  <c r="E1211" i="8" s="1"/>
  <c r="D870" i="8"/>
  <c r="E816" i="8"/>
  <c r="E1151" i="8" s="1"/>
  <c r="E810" i="8"/>
  <c r="E1145" i="8" s="1"/>
  <c r="I828" i="8"/>
  <c r="I1163" i="8" s="1"/>
  <c r="I870" i="8"/>
  <c r="I1205" i="8" s="1"/>
  <c r="I810" i="8"/>
  <c r="I1145" i="8" s="1"/>
  <c r="AB114" i="8"/>
  <c r="U120" i="8"/>
  <c r="AG123" i="8"/>
  <c r="AB123" i="8"/>
  <c r="AB117" i="8"/>
  <c r="AD120" i="8"/>
  <c r="P123" i="8"/>
  <c r="AD123" i="8"/>
  <c r="AB288" i="8"/>
  <c r="N98" i="8"/>
  <c r="N433" i="8" s="1"/>
  <c r="N768" i="8" s="1"/>
  <c r="N1103" i="8" s="1"/>
  <c r="AB315" i="8"/>
  <c r="X120" i="8"/>
  <c r="Z120" i="8"/>
  <c r="P288" i="8"/>
  <c r="V315" i="8"/>
  <c r="I379" i="8"/>
  <c r="K547" i="8"/>
  <c r="K882" i="8" s="1"/>
  <c r="K1217" i="8" s="1"/>
  <c r="K493" i="8"/>
  <c r="K828" i="8" s="1"/>
  <c r="K541" i="8"/>
  <c r="K876" i="8" s="1"/>
  <c r="K1211" i="8" s="1"/>
  <c r="L200" i="8"/>
  <c r="K535" i="8"/>
  <c r="D673" i="8"/>
  <c r="L152" i="8"/>
  <c r="K487" i="8"/>
  <c r="K822" i="8" s="1"/>
  <c r="L188" i="8"/>
  <c r="K523" i="8"/>
  <c r="L224" i="8"/>
  <c r="K559" i="8"/>
  <c r="K894" i="8" s="1"/>
  <c r="K1229" i="8" s="1"/>
  <c r="K481" i="8"/>
  <c r="K816" i="8" s="1"/>
  <c r="L176" i="8"/>
  <c r="K511" i="8"/>
  <c r="K846" i="8" s="1"/>
  <c r="D379" i="8"/>
  <c r="L140" i="8"/>
  <c r="K475" i="8"/>
  <c r="K810" i="8" s="1"/>
  <c r="L218" i="8"/>
  <c r="K553" i="8"/>
  <c r="K888" i="8" s="1"/>
  <c r="K1223" i="8" s="1"/>
  <c r="L251" i="8"/>
  <c r="K517" i="8"/>
  <c r="L164" i="8"/>
  <c r="K499" i="8"/>
  <c r="E379" i="8"/>
  <c r="K529" i="8"/>
  <c r="L170" i="8"/>
  <c r="K505" i="8"/>
  <c r="D679" i="8"/>
  <c r="W99" i="8"/>
  <c r="T288" i="8"/>
  <c r="X288" i="8"/>
  <c r="Z117" i="8"/>
  <c r="O288" i="8"/>
  <c r="O117" i="8"/>
  <c r="AA120" i="8"/>
  <c r="L320" i="8"/>
  <c r="L326" i="8"/>
  <c r="O321" i="8"/>
  <c r="Y321" i="8"/>
  <c r="AE315" i="8"/>
  <c r="W315" i="8"/>
  <c r="Q123" i="8"/>
  <c r="Y324" i="8"/>
  <c r="W321" i="8"/>
  <c r="AG120" i="8"/>
  <c r="AA288" i="8"/>
  <c r="O99" i="8"/>
  <c r="S288" i="8"/>
  <c r="AF288" i="8"/>
  <c r="T99" i="8"/>
  <c r="AC99" i="8"/>
  <c r="AF315" i="8"/>
  <c r="AG99" i="8"/>
  <c r="AE120" i="8"/>
  <c r="AC315" i="8"/>
  <c r="T120" i="8"/>
  <c r="AE117" i="8"/>
  <c r="AD321" i="8"/>
  <c r="AD315" i="8"/>
  <c r="N116" i="8"/>
  <c r="N451" i="8" s="1"/>
  <c r="N786" i="8" s="1"/>
  <c r="N1121" i="8" s="1"/>
  <c r="U117" i="8"/>
  <c r="AD126" i="8"/>
  <c r="Q288" i="8"/>
  <c r="Z318" i="8"/>
  <c r="V99" i="8"/>
  <c r="Q99" i="8"/>
  <c r="V117" i="8"/>
  <c r="P306" i="8"/>
  <c r="Q120" i="8"/>
  <c r="AA315" i="8"/>
  <c r="V120" i="8"/>
  <c r="AC120" i="8"/>
  <c r="X303" i="8"/>
  <c r="AF117" i="8"/>
  <c r="X123" i="8"/>
  <c r="AD288" i="8"/>
  <c r="Z288" i="8"/>
  <c r="AF99" i="8"/>
  <c r="AE99" i="8"/>
  <c r="AB321" i="8"/>
  <c r="AG321" i="8"/>
  <c r="W117" i="8"/>
  <c r="P315" i="8"/>
  <c r="X315" i="8"/>
  <c r="L266" i="8"/>
  <c r="L281" i="8"/>
  <c r="R99" i="8"/>
  <c r="Y99" i="8"/>
  <c r="S99" i="8"/>
  <c r="X318" i="8"/>
  <c r="AG126" i="8"/>
  <c r="AA135" i="8"/>
  <c r="W123" i="8"/>
  <c r="L269" i="8"/>
  <c r="N302" i="8"/>
  <c r="N637" i="8" s="1"/>
  <c r="N972" i="8" s="1"/>
  <c r="N1307" i="8" s="1"/>
  <c r="R117" i="8"/>
  <c r="R105" i="8"/>
  <c r="X324" i="8"/>
  <c r="Q324" i="8"/>
  <c r="Z114" i="8"/>
  <c r="AD114" i="8"/>
  <c r="AD117" i="8"/>
  <c r="AE123" i="8"/>
  <c r="N287" i="8"/>
  <c r="N622" i="8" s="1"/>
  <c r="N957" i="8" s="1"/>
  <c r="N1292" i="8" s="1"/>
  <c r="Z99" i="8"/>
  <c r="AA105" i="8"/>
  <c r="AA318" i="8"/>
  <c r="P126" i="8"/>
  <c r="V300" i="8"/>
  <c r="L257" i="8"/>
  <c r="T117" i="8"/>
  <c r="AF120" i="8"/>
  <c r="N122" i="8"/>
  <c r="N457" i="8" s="1"/>
  <c r="N792" i="8" s="1"/>
  <c r="N1127" i="8" s="1"/>
  <c r="P117" i="8"/>
  <c r="R315" i="8"/>
  <c r="AA117" i="8"/>
  <c r="S123" i="8"/>
  <c r="R321" i="8"/>
  <c r="U321" i="8"/>
  <c r="L254" i="8"/>
  <c r="T321" i="8"/>
  <c r="X99" i="8"/>
  <c r="O315" i="8"/>
  <c r="Z315" i="8"/>
  <c r="N119" i="8"/>
  <c r="N454" i="8" s="1"/>
  <c r="N789" i="8" s="1"/>
  <c r="N1124" i="8" s="1"/>
  <c r="U315" i="8"/>
  <c r="S120" i="8"/>
  <c r="L275" i="8"/>
  <c r="Q315" i="8"/>
  <c r="Q117" i="8"/>
  <c r="W120" i="8"/>
  <c r="R120" i="8"/>
  <c r="AB99" i="8"/>
  <c r="U99" i="8"/>
  <c r="AG315" i="8"/>
  <c r="AC117" i="8"/>
  <c r="S315" i="8"/>
  <c r="AD99" i="8"/>
  <c r="AA99" i="8"/>
  <c r="X117" i="8"/>
  <c r="W288" i="8"/>
  <c r="AG117" i="8"/>
  <c r="R123" i="8"/>
  <c r="P99" i="8"/>
  <c r="N314" i="8"/>
  <c r="N649" i="8" s="1"/>
  <c r="N984" i="8" s="1"/>
  <c r="N1319" i="8" s="1"/>
  <c r="Y117" i="8"/>
  <c r="Z123" i="8"/>
  <c r="AF123" i="8"/>
  <c r="AE288" i="8"/>
  <c r="O324" i="8"/>
  <c r="Z339" i="8"/>
  <c r="AF340" i="8"/>
  <c r="AF339" i="8"/>
  <c r="V340" i="8"/>
  <c r="V339" i="8"/>
  <c r="Q337" i="8"/>
  <c r="Q336" i="8"/>
  <c r="R337" i="8"/>
  <c r="R336" i="8"/>
  <c r="S355" i="8"/>
  <c r="S354" i="8"/>
  <c r="U349" i="8"/>
  <c r="U348" i="8"/>
  <c r="AG349" i="8"/>
  <c r="AG348" i="8"/>
  <c r="N338" i="8"/>
  <c r="N673" i="8" s="1"/>
  <c r="N1008" i="8" s="1"/>
  <c r="N1343" i="8" s="1"/>
  <c r="AF346" i="8"/>
  <c r="AF345" i="8"/>
  <c r="V346" i="8"/>
  <c r="V345" i="8"/>
  <c r="O346" i="8"/>
  <c r="O345" i="8"/>
  <c r="AE337" i="8"/>
  <c r="AE336" i="8"/>
  <c r="Y337" i="8"/>
  <c r="Y336" i="8"/>
  <c r="AA337" i="8"/>
  <c r="AA336" i="8"/>
  <c r="AB337" i="8"/>
  <c r="AB336" i="8"/>
  <c r="AC351" i="8"/>
  <c r="P355" i="8"/>
  <c r="P354" i="8"/>
  <c r="AB349" i="8"/>
  <c r="AB348" i="8"/>
  <c r="T349" i="8"/>
  <c r="T348" i="8"/>
  <c r="AA333" i="8"/>
  <c r="W343" i="8"/>
  <c r="W342" i="8"/>
  <c r="AC343" i="8"/>
  <c r="AC342" i="8"/>
  <c r="V326" i="8"/>
  <c r="V661" i="8" s="1"/>
  <c r="V996" i="8" s="1"/>
  <c r="V1331" i="8" s="1"/>
  <c r="AD326" i="8"/>
  <c r="AD661" i="8" s="1"/>
  <c r="AD996" i="8" s="1"/>
  <c r="AD1331" i="8" s="1"/>
  <c r="U326" i="8"/>
  <c r="U661" i="8" s="1"/>
  <c r="U996" i="8" s="1"/>
  <c r="U1331" i="8" s="1"/>
  <c r="AE333" i="8"/>
  <c r="T320" i="8"/>
  <c r="T655" i="8" s="1"/>
  <c r="T990" i="8" s="1"/>
  <c r="T1325" i="8" s="1"/>
  <c r="Z320" i="8"/>
  <c r="Z655" i="8" s="1"/>
  <c r="Z990" i="8" s="1"/>
  <c r="Z1325" i="8" s="1"/>
  <c r="Q320" i="8"/>
  <c r="Q655" i="8" s="1"/>
  <c r="Q990" i="8" s="1"/>
  <c r="Q1325" i="8" s="1"/>
  <c r="U320" i="8"/>
  <c r="U655" i="8" s="1"/>
  <c r="U990" i="8" s="1"/>
  <c r="U1325" i="8" s="1"/>
  <c r="Y342" i="8"/>
  <c r="W308" i="8"/>
  <c r="W643" i="8" s="1"/>
  <c r="W978" i="8" s="1"/>
  <c r="W1313" i="8" s="1"/>
  <c r="AC340" i="8"/>
  <c r="AC339" i="8"/>
  <c r="R339" i="8"/>
  <c r="Q339" i="8"/>
  <c r="U346" i="8"/>
  <c r="U345" i="8"/>
  <c r="Y346" i="8"/>
  <c r="Y345" i="8"/>
  <c r="Y355" i="8"/>
  <c r="Y354" i="8"/>
  <c r="U355" i="8"/>
  <c r="U354" i="8"/>
  <c r="AE355" i="8"/>
  <c r="AE354" i="8"/>
  <c r="T355" i="8"/>
  <c r="T354" i="8"/>
  <c r="N347" i="8"/>
  <c r="N682" i="8" s="1"/>
  <c r="N1017" i="8" s="1"/>
  <c r="N1352" i="8" s="1"/>
  <c r="Q349" i="8"/>
  <c r="Q348" i="8"/>
  <c r="AD349" i="8"/>
  <c r="AD348" i="8"/>
  <c r="W326" i="8"/>
  <c r="W661" i="8" s="1"/>
  <c r="W996" i="8" s="1"/>
  <c r="W1331" i="8" s="1"/>
  <c r="S333" i="8"/>
  <c r="V320" i="8"/>
  <c r="V655" i="8" s="1"/>
  <c r="V990" i="8" s="1"/>
  <c r="V1325" i="8" s="1"/>
  <c r="AE320" i="8"/>
  <c r="AE655" i="8" s="1"/>
  <c r="AE990" i="8" s="1"/>
  <c r="AE1325" i="8" s="1"/>
  <c r="AF342" i="8"/>
  <c r="AA340" i="8"/>
  <c r="AA339" i="8"/>
  <c r="Q346" i="8"/>
  <c r="Q345" i="8"/>
  <c r="X346" i="8"/>
  <c r="X345" i="8"/>
  <c r="AE346" i="8"/>
  <c r="AE345" i="8"/>
  <c r="AF337" i="8"/>
  <c r="AF336" i="8"/>
  <c r="S337" i="8"/>
  <c r="S336" i="8"/>
  <c r="AC337" i="8"/>
  <c r="AC336" i="8"/>
  <c r="X337" i="8"/>
  <c r="X336" i="8"/>
  <c r="Q351" i="8"/>
  <c r="Z355" i="8"/>
  <c r="Z354" i="8"/>
  <c r="AD355" i="8"/>
  <c r="AD354" i="8"/>
  <c r="X326" i="8"/>
  <c r="X661" i="8" s="1"/>
  <c r="X996" i="8" s="1"/>
  <c r="X1331" i="8" s="1"/>
  <c r="AC333" i="8"/>
  <c r="Y320" i="8"/>
  <c r="Y655" i="8" s="1"/>
  <c r="Y990" i="8" s="1"/>
  <c r="Y1325" i="8" s="1"/>
  <c r="AB320" i="8"/>
  <c r="AB655" i="8" s="1"/>
  <c r="AB990" i="8" s="1"/>
  <c r="AB1325" i="8" s="1"/>
  <c r="O342" i="8"/>
  <c r="Y314" i="8"/>
  <c r="Y649" i="8" s="1"/>
  <c r="Y984" i="8" s="1"/>
  <c r="Y1319" i="8" s="1"/>
  <c r="S340" i="8"/>
  <c r="S339" i="8"/>
  <c r="W340" i="8"/>
  <c r="W339" i="8"/>
  <c r="AB346" i="8"/>
  <c r="AB345" i="8"/>
  <c r="N344" i="8"/>
  <c r="N679" i="8" s="1"/>
  <c r="N1014" i="8" s="1"/>
  <c r="N1349" i="8" s="1"/>
  <c r="AG337" i="8"/>
  <c r="AG336" i="8"/>
  <c r="AF352" i="8"/>
  <c r="AF351" i="8"/>
  <c r="U352" i="8"/>
  <c r="U351" i="8"/>
  <c r="AA355" i="8"/>
  <c r="AA354" i="8"/>
  <c r="W355" i="8"/>
  <c r="W354" i="8"/>
  <c r="Q355" i="8"/>
  <c r="Q354" i="8"/>
  <c r="R349" i="8"/>
  <c r="R348" i="8"/>
  <c r="AC349" i="8"/>
  <c r="AC348" i="8"/>
  <c r="AB326" i="8"/>
  <c r="AB661" i="8" s="1"/>
  <c r="AB996" i="8" s="1"/>
  <c r="AB1331" i="8" s="1"/>
  <c r="O334" i="8"/>
  <c r="O333" i="8"/>
  <c r="Z302" i="8"/>
  <c r="Z637" i="8" s="1"/>
  <c r="Z972" i="8" s="1"/>
  <c r="Z1307" i="8" s="1"/>
  <c r="U302" i="8"/>
  <c r="U637" i="8" s="1"/>
  <c r="U972" i="8" s="1"/>
  <c r="U1307" i="8" s="1"/>
  <c r="X320" i="8"/>
  <c r="X655" i="8" s="1"/>
  <c r="X990" i="8" s="1"/>
  <c r="X1325" i="8" s="1"/>
  <c r="R343" i="8"/>
  <c r="R342" i="8"/>
  <c r="N341" i="8"/>
  <c r="N676" i="8" s="1"/>
  <c r="N1011" i="8" s="1"/>
  <c r="N1346" i="8" s="1"/>
  <c r="Q343" i="8"/>
  <c r="Q342" i="8"/>
  <c r="AB340" i="8"/>
  <c r="AB339" i="8"/>
  <c r="AD340" i="8"/>
  <c r="AD339" i="8"/>
  <c r="AG340" i="8"/>
  <c r="AG339" i="8"/>
  <c r="AD346" i="8"/>
  <c r="AD345" i="8"/>
  <c r="R346" i="8"/>
  <c r="R345" i="8"/>
  <c r="N335" i="8"/>
  <c r="N670" i="8" s="1"/>
  <c r="N1005" i="8" s="1"/>
  <c r="N1340" i="8" s="1"/>
  <c r="T337" i="8"/>
  <c r="T336" i="8"/>
  <c r="AD337" i="8"/>
  <c r="AD336" i="8"/>
  <c r="N353" i="8"/>
  <c r="N688" i="8" s="1"/>
  <c r="N1023" i="8" s="1"/>
  <c r="N1358" i="8" s="1"/>
  <c r="AG355" i="8"/>
  <c r="AG354" i="8"/>
  <c r="S349" i="8"/>
  <c r="S348" i="8"/>
  <c r="W349" i="8"/>
  <c r="W348" i="8"/>
  <c r="V349" i="8"/>
  <c r="V348" i="8"/>
  <c r="AD342" i="8"/>
  <c r="U340" i="8"/>
  <c r="U339" i="8"/>
  <c r="AA346" i="8"/>
  <c r="AA345" i="8"/>
  <c r="P337" i="8"/>
  <c r="P336" i="8"/>
  <c r="N350" i="8"/>
  <c r="N685" i="8" s="1"/>
  <c r="N1020" i="8" s="1"/>
  <c r="N1355" i="8" s="1"/>
  <c r="X355" i="8"/>
  <c r="X354" i="8"/>
  <c r="V355" i="8"/>
  <c r="V354" i="8"/>
  <c r="O349" i="8"/>
  <c r="O348" i="8"/>
  <c r="AF349" i="8"/>
  <c r="AF348" i="8"/>
  <c r="AB343" i="8"/>
  <c r="AB342" i="8"/>
  <c r="AE340" i="8"/>
  <c r="AE339" i="8"/>
  <c r="S346" i="8"/>
  <c r="S345" i="8"/>
  <c r="W346" i="8"/>
  <c r="W345" i="8"/>
  <c r="U337" i="8"/>
  <c r="U336" i="8"/>
  <c r="Z337" i="8"/>
  <c r="Z336" i="8"/>
  <c r="AF355" i="8"/>
  <c r="AF354" i="8"/>
  <c r="Y349" i="8"/>
  <c r="Y348" i="8"/>
  <c r="AE349" i="8"/>
  <c r="AE348" i="8"/>
  <c r="V333" i="8"/>
  <c r="AF333" i="8"/>
  <c r="N332" i="8"/>
  <c r="N667" i="8" s="1"/>
  <c r="N1002" i="8" s="1"/>
  <c r="N1337" i="8" s="1"/>
  <c r="AG320" i="8"/>
  <c r="AG655" i="8" s="1"/>
  <c r="AG990" i="8" s="1"/>
  <c r="AG1325" i="8" s="1"/>
  <c r="S343" i="8"/>
  <c r="S342" i="8"/>
  <c r="AA308" i="8"/>
  <c r="AA643" i="8" s="1"/>
  <c r="AA978" i="8" s="1"/>
  <c r="AA1313" i="8" s="1"/>
  <c r="T308" i="8"/>
  <c r="T643" i="8" s="1"/>
  <c r="T978" i="8" s="1"/>
  <c r="T1313" i="8" s="1"/>
  <c r="Y308" i="8"/>
  <c r="Y643" i="8" s="1"/>
  <c r="Y978" i="8" s="1"/>
  <c r="Y1313" i="8" s="1"/>
  <c r="P314" i="8"/>
  <c r="P649" i="8" s="1"/>
  <c r="P984" i="8" s="1"/>
  <c r="P1319" i="8" s="1"/>
  <c r="T340" i="8"/>
  <c r="T339" i="8"/>
  <c r="O340" i="8"/>
  <c r="O339" i="8"/>
  <c r="P346" i="8"/>
  <c r="P345" i="8"/>
  <c r="AG346" i="8"/>
  <c r="AG345" i="8"/>
  <c r="W337" i="8"/>
  <c r="W336" i="8"/>
  <c r="O355" i="8"/>
  <c r="O354" i="8"/>
  <c r="R355" i="8"/>
  <c r="R354" i="8"/>
  <c r="Z349" i="8"/>
  <c r="Z348" i="8"/>
  <c r="X349" i="8"/>
  <c r="X348" i="8"/>
  <c r="AF326" i="8"/>
  <c r="AF661" i="8" s="1"/>
  <c r="AF996" i="8" s="1"/>
  <c r="AF1331" i="8" s="1"/>
  <c r="AG343" i="8"/>
  <c r="AG342" i="8"/>
  <c r="Z343" i="8"/>
  <c r="Z342" i="8"/>
  <c r="X340" i="8"/>
  <c r="X339" i="8"/>
  <c r="P340" i="8"/>
  <c r="P339" i="8"/>
  <c r="Z346" i="8"/>
  <c r="Z345" i="8"/>
  <c r="T346" i="8"/>
  <c r="T345" i="8"/>
  <c r="AC346" i="8"/>
  <c r="AC345" i="8"/>
  <c r="O337" i="8"/>
  <c r="O336" i="8"/>
  <c r="V337" i="8"/>
  <c r="V336" i="8"/>
  <c r="AC355" i="8"/>
  <c r="AC354" i="8"/>
  <c r="AB355" i="8"/>
  <c r="AB354" i="8"/>
  <c r="AA349" i="8"/>
  <c r="AA348" i="8"/>
  <c r="P349" i="8"/>
  <c r="P348" i="8"/>
  <c r="L263" i="8"/>
  <c r="L284" i="8"/>
  <c r="L272" i="8"/>
  <c r="AE269" i="8"/>
  <c r="AE604" i="8" s="1"/>
  <c r="AE939" i="8" s="1"/>
  <c r="AE1274" i="8" s="1"/>
  <c r="Q257" i="8"/>
  <c r="Q592" i="8" s="1"/>
  <c r="Q927" i="8" s="1"/>
  <c r="Q1262" i="8" s="1"/>
  <c r="AF257" i="8"/>
  <c r="AF592" i="8" s="1"/>
  <c r="AF927" i="8" s="1"/>
  <c r="AF1262" i="8" s="1"/>
  <c r="AE272" i="8"/>
  <c r="AE607" i="8" s="1"/>
  <c r="AE942" i="8" s="1"/>
  <c r="AE1277" i="8" s="1"/>
  <c r="X272" i="8"/>
  <c r="X607" i="8" s="1"/>
  <c r="X942" i="8" s="1"/>
  <c r="X1277" i="8" s="1"/>
  <c r="AB272" i="8"/>
  <c r="AB607" i="8" s="1"/>
  <c r="AB942" i="8" s="1"/>
  <c r="AB1277" i="8" s="1"/>
  <c r="X254" i="8"/>
  <c r="X589" i="8" s="1"/>
  <c r="X924" i="8" s="1"/>
  <c r="X1259" i="8" s="1"/>
  <c r="S278" i="8"/>
  <c r="S613" i="8" s="1"/>
  <c r="S948" i="8" s="1"/>
  <c r="S1283" i="8" s="1"/>
  <c r="Q278" i="8"/>
  <c r="Q613" i="8" s="1"/>
  <c r="Q948" i="8" s="1"/>
  <c r="Q1283" i="8" s="1"/>
  <c r="P284" i="8"/>
  <c r="P619" i="8" s="1"/>
  <c r="P954" i="8" s="1"/>
  <c r="P1289" i="8" s="1"/>
  <c r="AB284" i="8"/>
  <c r="AB619" i="8" s="1"/>
  <c r="AB954" i="8" s="1"/>
  <c r="AB1289" i="8" s="1"/>
  <c r="AC266" i="8"/>
  <c r="AC601" i="8" s="1"/>
  <c r="AC936" i="8" s="1"/>
  <c r="AC1271" i="8" s="1"/>
  <c r="V266" i="8"/>
  <c r="V601" i="8" s="1"/>
  <c r="V936" i="8" s="1"/>
  <c r="V1271" i="8" s="1"/>
  <c r="AD275" i="8"/>
  <c r="AD610" i="8" s="1"/>
  <c r="AD945" i="8" s="1"/>
  <c r="AD1280" i="8" s="1"/>
  <c r="O275" i="8"/>
  <c r="O610" i="8" s="1"/>
  <c r="O945" i="8" s="1"/>
  <c r="O1280" i="8" s="1"/>
  <c r="V275" i="8"/>
  <c r="V610" i="8" s="1"/>
  <c r="V945" i="8" s="1"/>
  <c r="V1280" i="8" s="1"/>
  <c r="S251" i="8"/>
  <c r="S586" i="8" s="1"/>
  <c r="S921" i="8" s="1"/>
  <c r="S1256" i="8" s="1"/>
  <c r="S260" i="8"/>
  <c r="S595" i="8" s="1"/>
  <c r="S930" i="8" s="1"/>
  <c r="S1265" i="8" s="1"/>
  <c r="X260" i="8"/>
  <c r="X595" i="8" s="1"/>
  <c r="X930" i="8" s="1"/>
  <c r="X1265" i="8" s="1"/>
  <c r="Z260" i="8"/>
  <c r="Z595" i="8" s="1"/>
  <c r="Z930" i="8" s="1"/>
  <c r="Z1265" i="8" s="1"/>
  <c r="U263" i="8"/>
  <c r="U598" i="8" s="1"/>
  <c r="U933" i="8" s="1"/>
  <c r="U1268" i="8" s="1"/>
  <c r="AA269" i="8"/>
  <c r="AA604" i="8" s="1"/>
  <c r="AA939" i="8" s="1"/>
  <c r="AA1274" i="8" s="1"/>
  <c r="O263" i="8"/>
  <c r="O598" i="8" s="1"/>
  <c r="O933" i="8" s="1"/>
  <c r="O1268" i="8" s="1"/>
  <c r="AF263" i="8"/>
  <c r="AF598" i="8" s="1"/>
  <c r="AF933" i="8" s="1"/>
  <c r="AF1268" i="8" s="1"/>
  <c r="X257" i="8"/>
  <c r="X592" i="8" s="1"/>
  <c r="X927" i="8" s="1"/>
  <c r="X1262" i="8" s="1"/>
  <c r="O272" i="8"/>
  <c r="O607" i="8" s="1"/>
  <c r="O942" i="8" s="1"/>
  <c r="O1277" i="8" s="1"/>
  <c r="Y272" i="8"/>
  <c r="Y607" i="8" s="1"/>
  <c r="Y942" i="8" s="1"/>
  <c r="Y1277" i="8" s="1"/>
  <c r="Y254" i="8"/>
  <c r="Y589" i="8" s="1"/>
  <c r="Y924" i="8" s="1"/>
  <c r="Y1259" i="8" s="1"/>
  <c r="Q254" i="8"/>
  <c r="Q589" i="8" s="1"/>
  <c r="Q924" i="8" s="1"/>
  <c r="Q1259" i="8" s="1"/>
  <c r="P254" i="8"/>
  <c r="P589" i="8" s="1"/>
  <c r="P924" i="8" s="1"/>
  <c r="P1259" i="8" s="1"/>
  <c r="AB278" i="8"/>
  <c r="AB613" i="8" s="1"/>
  <c r="AB948" i="8" s="1"/>
  <c r="AB1283" i="8" s="1"/>
  <c r="Q284" i="8"/>
  <c r="Q619" i="8" s="1"/>
  <c r="Q954" i="8" s="1"/>
  <c r="Q1289" i="8" s="1"/>
  <c r="U266" i="8"/>
  <c r="U601" i="8" s="1"/>
  <c r="U936" i="8" s="1"/>
  <c r="U1271" i="8" s="1"/>
  <c r="AG266" i="8"/>
  <c r="AG601" i="8" s="1"/>
  <c r="AG936" i="8" s="1"/>
  <c r="AG1271" i="8" s="1"/>
  <c r="O266" i="8"/>
  <c r="O601" i="8" s="1"/>
  <c r="O936" i="8" s="1"/>
  <c r="O1271" i="8" s="1"/>
  <c r="Z275" i="8"/>
  <c r="Z610" i="8" s="1"/>
  <c r="Z945" i="8" s="1"/>
  <c r="Z1280" i="8" s="1"/>
  <c r="AF275" i="8"/>
  <c r="AF610" i="8" s="1"/>
  <c r="AF945" i="8" s="1"/>
  <c r="AF1280" i="8" s="1"/>
  <c r="P251" i="8"/>
  <c r="P586" i="8" s="1"/>
  <c r="P921" i="8" s="1"/>
  <c r="P1256" i="8" s="1"/>
  <c r="AG251" i="8"/>
  <c r="AG586" i="8" s="1"/>
  <c r="AG921" i="8" s="1"/>
  <c r="AG1256" i="8" s="1"/>
  <c r="R269" i="8"/>
  <c r="R604" i="8" s="1"/>
  <c r="R939" i="8" s="1"/>
  <c r="R1274" i="8" s="1"/>
  <c r="O281" i="8"/>
  <c r="O616" i="8" s="1"/>
  <c r="O951" i="8" s="1"/>
  <c r="O1286" i="8" s="1"/>
  <c r="W281" i="8"/>
  <c r="W616" i="8" s="1"/>
  <c r="W951" i="8" s="1"/>
  <c r="W1286" i="8" s="1"/>
  <c r="S281" i="8"/>
  <c r="S616" i="8" s="1"/>
  <c r="S951" i="8" s="1"/>
  <c r="S1286" i="8" s="1"/>
  <c r="R263" i="8"/>
  <c r="R598" i="8" s="1"/>
  <c r="R933" i="8" s="1"/>
  <c r="R1268" i="8" s="1"/>
  <c r="W263" i="8"/>
  <c r="W598" i="8" s="1"/>
  <c r="W933" i="8" s="1"/>
  <c r="W1268" i="8" s="1"/>
  <c r="AC263" i="8"/>
  <c r="AC598" i="8" s="1"/>
  <c r="AC933" i="8" s="1"/>
  <c r="AC1268" i="8" s="1"/>
  <c r="S257" i="8"/>
  <c r="S592" i="8" s="1"/>
  <c r="S927" i="8" s="1"/>
  <c r="S1262" i="8" s="1"/>
  <c r="V257" i="8"/>
  <c r="V592" i="8" s="1"/>
  <c r="V927" i="8" s="1"/>
  <c r="V1262" i="8" s="1"/>
  <c r="AF272" i="8"/>
  <c r="AF607" i="8" s="1"/>
  <c r="AF942" i="8" s="1"/>
  <c r="AF1277" i="8" s="1"/>
  <c r="AF254" i="8"/>
  <c r="AF589" i="8" s="1"/>
  <c r="AF924" i="8" s="1"/>
  <c r="AF1259" i="8" s="1"/>
  <c r="W254" i="8"/>
  <c r="W589" i="8" s="1"/>
  <c r="W924" i="8" s="1"/>
  <c r="W1259" i="8" s="1"/>
  <c r="AA254" i="8"/>
  <c r="AA589" i="8" s="1"/>
  <c r="AA924" i="8" s="1"/>
  <c r="AA1259" i="8" s="1"/>
  <c r="O278" i="8"/>
  <c r="O613" i="8" s="1"/>
  <c r="O948" i="8" s="1"/>
  <c r="O1283" i="8" s="1"/>
  <c r="T284" i="8"/>
  <c r="T619" i="8" s="1"/>
  <c r="T954" i="8" s="1"/>
  <c r="T1289" i="8" s="1"/>
  <c r="AE284" i="8"/>
  <c r="AE619" i="8" s="1"/>
  <c r="AE954" i="8" s="1"/>
  <c r="AE1289" i="8" s="1"/>
  <c r="Y266" i="8"/>
  <c r="Y601" i="8" s="1"/>
  <c r="Y936" i="8" s="1"/>
  <c r="Y1271" i="8" s="1"/>
  <c r="T275" i="8"/>
  <c r="T610" i="8" s="1"/>
  <c r="T945" i="8" s="1"/>
  <c r="T1280" i="8" s="1"/>
  <c r="AC251" i="8"/>
  <c r="AC586" i="8" s="1"/>
  <c r="AC921" i="8" s="1"/>
  <c r="AC1256" i="8" s="1"/>
  <c r="T251" i="8"/>
  <c r="T586" i="8" s="1"/>
  <c r="T921" i="8" s="1"/>
  <c r="T1256" i="8" s="1"/>
  <c r="T260" i="8"/>
  <c r="T595" i="8" s="1"/>
  <c r="T930" i="8" s="1"/>
  <c r="T1265" i="8" s="1"/>
  <c r="Y260" i="8"/>
  <c r="Y595" i="8" s="1"/>
  <c r="Y930" i="8" s="1"/>
  <c r="Y1265" i="8" s="1"/>
  <c r="U269" i="8"/>
  <c r="U604" i="8" s="1"/>
  <c r="U939" i="8" s="1"/>
  <c r="U1274" i="8" s="1"/>
  <c r="P281" i="8"/>
  <c r="P616" i="8" s="1"/>
  <c r="P951" i="8" s="1"/>
  <c r="P1286" i="8" s="1"/>
  <c r="AC281" i="8"/>
  <c r="AC616" i="8" s="1"/>
  <c r="AC951" i="8" s="1"/>
  <c r="AC1286" i="8" s="1"/>
  <c r="V263" i="8"/>
  <c r="V598" i="8" s="1"/>
  <c r="V933" i="8" s="1"/>
  <c r="V1268" i="8" s="1"/>
  <c r="Z257" i="8"/>
  <c r="Z592" i="8" s="1"/>
  <c r="Z927" i="8" s="1"/>
  <c r="Z1262" i="8" s="1"/>
  <c r="Y257" i="8"/>
  <c r="Y592" i="8" s="1"/>
  <c r="Y927" i="8" s="1"/>
  <c r="Y1262" i="8" s="1"/>
  <c r="AG257" i="8"/>
  <c r="AG592" i="8" s="1"/>
  <c r="AG927" i="8" s="1"/>
  <c r="AG1262" i="8" s="1"/>
  <c r="R272" i="8"/>
  <c r="R607" i="8" s="1"/>
  <c r="R942" i="8" s="1"/>
  <c r="R1277" i="8" s="1"/>
  <c r="Z272" i="8"/>
  <c r="Z607" i="8" s="1"/>
  <c r="Z942" i="8" s="1"/>
  <c r="Z1277" i="8" s="1"/>
  <c r="V278" i="8"/>
  <c r="V613" i="8" s="1"/>
  <c r="V948" i="8" s="1"/>
  <c r="V1283" i="8" s="1"/>
  <c r="T278" i="8"/>
  <c r="T613" i="8" s="1"/>
  <c r="T948" i="8" s="1"/>
  <c r="T1283" i="8" s="1"/>
  <c r="Z278" i="8"/>
  <c r="Z613" i="8" s="1"/>
  <c r="Z948" i="8" s="1"/>
  <c r="Z1283" i="8" s="1"/>
  <c r="Y284" i="8"/>
  <c r="Y619" i="8" s="1"/>
  <c r="Y954" i="8" s="1"/>
  <c r="Y1289" i="8" s="1"/>
  <c r="S284" i="8"/>
  <c r="S619" i="8" s="1"/>
  <c r="S954" i="8" s="1"/>
  <c r="S1289" i="8" s="1"/>
  <c r="AD266" i="8"/>
  <c r="AD601" i="8" s="1"/>
  <c r="AD936" i="8" s="1"/>
  <c r="AD1271" i="8" s="1"/>
  <c r="P266" i="8"/>
  <c r="P601" i="8" s="1"/>
  <c r="P936" i="8" s="1"/>
  <c r="P1271" i="8" s="1"/>
  <c r="AE275" i="8"/>
  <c r="AE610" i="8" s="1"/>
  <c r="AE945" i="8" s="1"/>
  <c r="AE1280" i="8" s="1"/>
  <c r="Z251" i="8"/>
  <c r="Z586" i="8" s="1"/>
  <c r="Z921" i="8" s="1"/>
  <c r="Z1256" i="8" s="1"/>
  <c r="U251" i="8"/>
  <c r="U586" i="8" s="1"/>
  <c r="U921" i="8" s="1"/>
  <c r="U1256" i="8" s="1"/>
  <c r="AD251" i="8"/>
  <c r="AD586" i="8" s="1"/>
  <c r="AD921" i="8" s="1"/>
  <c r="AD1256" i="8" s="1"/>
  <c r="AD260" i="8"/>
  <c r="AD595" i="8" s="1"/>
  <c r="AD930" i="8" s="1"/>
  <c r="AD1265" i="8" s="1"/>
  <c r="P260" i="8"/>
  <c r="P595" i="8" s="1"/>
  <c r="P930" i="8" s="1"/>
  <c r="P1265" i="8" s="1"/>
  <c r="L260" i="8"/>
  <c r="AE263" i="8"/>
  <c r="AE598" i="8" s="1"/>
  <c r="AE933" i="8" s="1"/>
  <c r="AE1268" i="8" s="1"/>
  <c r="AC269" i="8"/>
  <c r="AC604" i="8" s="1"/>
  <c r="AC939" i="8" s="1"/>
  <c r="AC1274" i="8" s="1"/>
  <c r="AF269" i="8"/>
  <c r="AF604" i="8" s="1"/>
  <c r="AF939" i="8" s="1"/>
  <c r="AF1274" i="8" s="1"/>
  <c r="Q281" i="8"/>
  <c r="Q616" i="8" s="1"/>
  <c r="Q951" i="8" s="1"/>
  <c r="Q1286" i="8" s="1"/>
  <c r="AB281" i="8"/>
  <c r="AB616" i="8" s="1"/>
  <c r="AB951" i="8" s="1"/>
  <c r="AB1286" i="8" s="1"/>
  <c r="AD263" i="8"/>
  <c r="AD598" i="8" s="1"/>
  <c r="AD933" i="8" s="1"/>
  <c r="AD1268" i="8" s="1"/>
  <c r="AG263" i="8"/>
  <c r="AG598" i="8" s="1"/>
  <c r="AG933" i="8" s="1"/>
  <c r="AG1268" i="8" s="1"/>
  <c r="AC257" i="8"/>
  <c r="AC592" i="8" s="1"/>
  <c r="AC927" i="8" s="1"/>
  <c r="AC1262" i="8" s="1"/>
  <c r="W272" i="8"/>
  <c r="W607" i="8" s="1"/>
  <c r="W942" i="8" s="1"/>
  <c r="W1277" i="8" s="1"/>
  <c r="AB254" i="8"/>
  <c r="AB589" i="8" s="1"/>
  <c r="AB924" i="8" s="1"/>
  <c r="AB1259" i="8" s="1"/>
  <c r="R254" i="8"/>
  <c r="R589" i="8" s="1"/>
  <c r="R924" i="8" s="1"/>
  <c r="R1259" i="8" s="1"/>
  <c r="V254" i="8"/>
  <c r="V589" i="8" s="1"/>
  <c r="V924" i="8" s="1"/>
  <c r="V1259" i="8" s="1"/>
  <c r="AF278" i="8"/>
  <c r="AF613" i="8" s="1"/>
  <c r="AF948" i="8" s="1"/>
  <c r="AF1283" i="8" s="1"/>
  <c r="U278" i="8"/>
  <c r="U613" i="8" s="1"/>
  <c r="U948" i="8" s="1"/>
  <c r="U1283" i="8" s="1"/>
  <c r="W284" i="8"/>
  <c r="W619" i="8" s="1"/>
  <c r="W954" i="8" s="1"/>
  <c r="W1289" i="8" s="1"/>
  <c r="U284" i="8"/>
  <c r="U619" i="8" s="1"/>
  <c r="U954" i="8" s="1"/>
  <c r="U1289" i="8" s="1"/>
  <c r="AC284" i="8"/>
  <c r="AC619" i="8" s="1"/>
  <c r="AC954" i="8" s="1"/>
  <c r="AC1289" i="8" s="1"/>
  <c r="W266" i="8"/>
  <c r="W601" i="8" s="1"/>
  <c r="W936" i="8" s="1"/>
  <c r="W1271" i="8" s="1"/>
  <c r="AA266" i="8"/>
  <c r="AA601" i="8" s="1"/>
  <c r="AA936" i="8" s="1"/>
  <c r="AA1271" i="8" s="1"/>
  <c r="Q275" i="8"/>
  <c r="Q610" i="8" s="1"/>
  <c r="Q945" i="8" s="1"/>
  <c r="Q1280" i="8" s="1"/>
  <c r="AA251" i="8"/>
  <c r="AA586" i="8" s="1"/>
  <c r="AA921" i="8" s="1"/>
  <c r="AA1256" i="8" s="1"/>
  <c r="Q251" i="8"/>
  <c r="Q586" i="8" s="1"/>
  <c r="Q921" i="8" s="1"/>
  <c r="Q1256" i="8" s="1"/>
  <c r="AE260" i="8"/>
  <c r="AE595" i="8" s="1"/>
  <c r="AE930" i="8" s="1"/>
  <c r="AE1265" i="8" s="1"/>
  <c r="AC260" i="8"/>
  <c r="AC595" i="8" s="1"/>
  <c r="AC930" i="8" s="1"/>
  <c r="AC1265" i="8" s="1"/>
  <c r="AB260" i="8"/>
  <c r="AB595" i="8" s="1"/>
  <c r="AB930" i="8" s="1"/>
  <c r="AB1265" i="8" s="1"/>
  <c r="T269" i="8"/>
  <c r="T604" i="8" s="1"/>
  <c r="T939" i="8" s="1"/>
  <c r="T1274" i="8" s="1"/>
  <c r="S269" i="8"/>
  <c r="S604" i="8" s="1"/>
  <c r="S939" i="8" s="1"/>
  <c r="S1274" i="8" s="1"/>
  <c r="X281" i="8"/>
  <c r="X616" i="8" s="1"/>
  <c r="X951" i="8" s="1"/>
  <c r="X1286" i="8" s="1"/>
  <c r="X263" i="8"/>
  <c r="X598" i="8" s="1"/>
  <c r="X933" i="8" s="1"/>
  <c r="X1268" i="8" s="1"/>
  <c r="AD257" i="8"/>
  <c r="AD592" i="8" s="1"/>
  <c r="AD927" i="8" s="1"/>
  <c r="AD1262" i="8" s="1"/>
  <c r="T257" i="8"/>
  <c r="T592" i="8" s="1"/>
  <c r="T927" i="8" s="1"/>
  <c r="T1262" i="8" s="1"/>
  <c r="P257" i="8"/>
  <c r="P592" i="8" s="1"/>
  <c r="P927" i="8" s="1"/>
  <c r="P1262" i="8" s="1"/>
  <c r="R257" i="8"/>
  <c r="R592" i="8" s="1"/>
  <c r="R927" i="8" s="1"/>
  <c r="R1262" i="8" s="1"/>
  <c r="S272" i="8"/>
  <c r="S607" i="8" s="1"/>
  <c r="S942" i="8" s="1"/>
  <c r="S1277" i="8" s="1"/>
  <c r="AC272" i="8"/>
  <c r="AC607" i="8" s="1"/>
  <c r="AC942" i="8" s="1"/>
  <c r="AC1277" i="8" s="1"/>
  <c r="P272" i="8"/>
  <c r="P607" i="8" s="1"/>
  <c r="P942" i="8" s="1"/>
  <c r="P1277" i="8" s="1"/>
  <c r="AG272" i="8"/>
  <c r="AG607" i="8" s="1"/>
  <c r="AG942" i="8" s="1"/>
  <c r="AG1277" i="8" s="1"/>
  <c r="AG254" i="8"/>
  <c r="AG589" i="8" s="1"/>
  <c r="AG924" i="8" s="1"/>
  <c r="AG1259" i="8" s="1"/>
  <c r="S254" i="8"/>
  <c r="S589" i="8" s="1"/>
  <c r="S924" i="8" s="1"/>
  <c r="S1259" i="8" s="1"/>
  <c r="Y278" i="8"/>
  <c r="Y613" i="8" s="1"/>
  <c r="Y948" i="8" s="1"/>
  <c r="Y1283" i="8" s="1"/>
  <c r="AE278" i="8"/>
  <c r="AE613" i="8" s="1"/>
  <c r="AE948" i="8" s="1"/>
  <c r="AE1283" i="8" s="1"/>
  <c r="AA284" i="8"/>
  <c r="AA619" i="8" s="1"/>
  <c r="AA954" i="8" s="1"/>
  <c r="AA1289" i="8" s="1"/>
  <c r="AG284" i="8"/>
  <c r="AG619" i="8" s="1"/>
  <c r="AG954" i="8" s="1"/>
  <c r="AG1289" i="8" s="1"/>
  <c r="AE266" i="8"/>
  <c r="AE601" i="8" s="1"/>
  <c r="AE936" i="8" s="1"/>
  <c r="AE1271" i="8" s="1"/>
  <c r="X275" i="8"/>
  <c r="X610" i="8" s="1"/>
  <c r="X945" i="8" s="1"/>
  <c r="X1280" i="8" s="1"/>
  <c r="AB275" i="8"/>
  <c r="AB610" i="8" s="1"/>
  <c r="AB945" i="8" s="1"/>
  <c r="AB1280" i="8" s="1"/>
  <c r="U275" i="8"/>
  <c r="U610" i="8" s="1"/>
  <c r="U945" i="8" s="1"/>
  <c r="U1280" i="8" s="1"/>
  <c r="AE251" i="8"/>
  <c r="AE586" i="8" s="1"/>
  <c r="AE921" i="8" s="1"/>
  <c r="AE1256" i="8" s="1"/>
  <c r="U260" i="8"/>
  <c r="U595" i="8" s="1"/>
  <c r="U930" i="8" s="1"/>
  <c r="U1265" i="8" s="1"/>
  <c r="AE281" i="8"/>
  <c r="AE616" i="8" s="1"/>
  <c r="AE951" i="8" s="1"/>
  <c r="AE1286" i="8" s="1"/>
  <c r="W269" i="8"/>
  <c r="W604" i="8" s="1"/>
  <c r="W939" i="8" s="1"/>
  <c r="W1274" i="8" s="1"/>
  <c r="O269" i="8"/>
  <c r="O604" i="8" s="1"/>
  <c r="O939" i="8" s="1"/>
  <c r="O1274" i="8" s="1"/>
  <c r="V269" i="8"/>
  <c r="V604" i="8" s="1"/>
  <c r="V939" i="8" s="1"/>
  <c r="V1274" i="8" s="1"/>
  <c r="T281" i="8"/>
  <c r="T616" i="8" s="1"/>
  <c r="T951" i="8" s="1"/>
  <c r="T1286" i="8" s="1"/>
  <c r="S263" i="8"/>
  <c r="S598" i="8" s="1"/>
  <c r="S933" i="8" s="1"/>
  <c r="S1268" i="8" s="1"/>
  <c r="Q263" i="8"/>
  <c r="Q598" i="8" s="1"/>
  <c r="Q933" i="8" s="1"/>
  <c r="Q1268" i="8" s="1"/>
  <c r="P263" i="8"/>
  <c r="P598" i="8" s="1"/>
  <c r="P933" i="8" s="1"/>
  <c r="P1268" i="8" s="1"/>
  <c r="AA257" i="8"/>
  <c r="AA592" i="8" s="1"/>
  <c r="AA927" i="8" s="1"/>
  <c r="AA1262" i="8" s="1"/>
  <c r="AB257" i="8"/>
  <c r="AB592" i="8" s="1"/>
  <c r="AB927" i="8" s="1"/>
  <c r="AB1262" i="8" s="1"/>
  <c r="AA272" i="8"/>
  <c r="AA607" i="8" s="1"/>
  <c r="AA942" i="8" s="1"/>
  <c r="AA1277" i="8" s="1"/>
  <c r="T254" i="8"/>
  <c r="T589" i="8" s="1"/>
  <c r="T924" i="8" s="1"/>
  <c r="T1259" i="8" s="1"/>
  <c r="AC254" i="8"/>
  <c r="AC589" i="8" s="1"/>
  <c r="AC924" i="8" s="1"/>
  <c r="AC1259" i="8" s="1"/>
  <c r="W278" i="8"/>
  <c r="W613" i="8" s="1"/>
  <c r="W948" i="8" s="1"/>
  <c r="W1283" i="8" s="1"/>
  <c r="P278" i="8"/>
  <c r="P613" i="8" s="1"/>
  <c r="P948" i="8" s="1"/>
  <c r="P1283" i="8" s="1"/>
  <c r="AD284" i="8"/>
  <c r="AD619" i="8" s="1"/>
  <c r="AD954" i="8" s="1"/>
  <c r="AD1289" i="8" s="1"/>
  <c r="Z284" i="8"/>
  <c r="Z619" i="8" s="1"/>
  <c r="Z954" i="8" s="1"/>
  <c r="Z1289" i="8" s="1"/>
  <c r="S266" i="8"/>
  <c r="S601" i="8" s="1"/>
  <c r="S936" i="8" s="1"/>
  <c r="S1271" i="8" s="1"/>
  <c r="X266" i="8"/>
  <c r="X601" i="8" s="1"/>
  <c r="X936" i="8" s="1"/>
  <c r="X1271" i="8" s="1"/>
  <c r="Y275" i="8"/>
  <c r="Y610" i="8" s="1"/>
  <c r="Y945" i="8" s="1"/>
  <c r="Y1280" i="8" s="1"/>
  <c r="P275" i="8"/>
  <c r="P610" i="8" s="1"/>
  <c r="P945" i="8" s="1"/>
  <c r="P1280" i="8" s="1"/>
  <c r="AG275" i="8"/>
  <c r="AG610" i="8" s="1"/>
  <c r="AG945" i="8" s="1"/>
  <c r="AG1280" i="8" s="1"/>
  <c r="V251" i="8"/>
  <c r="V586" i="8" s="1"/>
  <c r="V921" i="8" s="1"/>
  <c r="V1256" i="8" s="1"/>
  <c r="X251" i="8"/>
  <c r="X586" i="8" s="1"/>
  <c r="X921" i="8" s="1"/>
  <c r="X1256" i="8" s="1"/>
  <c r="V260" i="8"/>
  <c r="V595" i="8" s="1"/>
  <c r="V930" i="8" s="1"/>
  <c r="V1265" i="8" s="1"/>
  <c r="AG281" i="8"/>
  <c r="AG616" i="8" s="1"/>
  <c r="AG951" i="8" s="1"/>
  <c r="AG1286" i="8" s="1"/>
  <c r="V281" i="8"/>
  <c r="V616" i="8" s="1"/>
  <c r="V951" i="8" s="1"/>
  <c r="V1286" i="8" s="1"/>
  <c r="Y269" i="8"/>
  <c r="Y604" i="8" s="1"/>
  <c r="Y939" i="8" s="1"/>
  <c r="Y1274" i="8" s="1"/>
  <c r="AD269" i="8"/>
  <c r="AD604" i="8" s="1"/>
  <c r="AD939" i="8" s="1"/>
  <c r="AD1274" i="8" s="1"/>
  <c r="AG269" i="8"/>
  <c r="AG604" i="8" s="1"/>
  <c r="AG939" i="8" s="1"/>
  <c r="AG1274" i="8" s="1"/>
  <c r="AF281" i="8"/>
  <c r="AF616" i="8" s="1"/>
  <c r="AF951" i="8" s="1"/>
  <c r="AF1286" i="8" s="1"/>
  <c r="AD281" i="8"/>
  <c r="AD616" i="8" s="1"/>
  <c r="AD951" i="8" s="1"/>
  <c r="AD1286" i="8" s="1"/>
  <c r="Y263" i="8"/>
  <c r="Y598" i="8" s="1"/>
  <c r="Y933" i="8" s="1"/>
  <c r="Y1268" i="8" s="1"/>
  <c r="AB263" i="8"/>
  <c r="AB598" i="8" s="1"/>
  <c r="AB933" i="8" s="1"/>
  <c r="AB1268" i="8" s="1"/>
  <c r="Z263" i="8"/>
  <c r="Z598" i="8" s="1"/>
  <c r="Z933" i="8" s="1"/>
  <c r="Z1268" i="8" s="1"/>
  <c r="O257" i="8"/>
  <c r="O592" i="8" s="1"/>
  <c r="O927" i="8" s="1"/>
  <c r="O1262" i="8" s="1"/>
  <c r="T272" i="8"/>
  <c r="T607" i="8" s="1"/>
  <c r="T942" i="8" s="1"/>
  <c r="T1277" i="8" s="1"/>
  <c r="AD254" i="8"/>
  <c r="AD589" i="8" s="1"/>
  <c r="AD924" i="8" s="1"/>
  <c r="AD1259" i="8" s="1"/>
  <c r="O254" i="8"/>
  <c r="O589" i="8" s="1"/>
  <c r="O924" i="8" s="1"/>
  <c r="O1259" i="8" s="1"/>
  <c r="AC278" i="8"/>
  <c r="AC613" i="8" s="1"/>
  <c r="AC948" i="8" s="1"/>
  <c r="AC1283" i="8" s="1"/>
  <c r="AA278" i="8"/>
  <c r="AA613" i="8" s="1"/>
  <c r="AA948" i="8" s="1"/>
  <c r="AA1283" i="8" s="1"/>
  <c r="AF284" i="8"/>
  <c r="AF619" i="8" s="1"/>
  <c r="AF954" i="8" s="1"/>
  <c r="AF1289" i="8" s="1"/>
  <c r="V284" i="8"/>
  <c r="V619" i="8" s="1"/>
  <c r="V954" i="8" s="1"/>
  <c r="V1289" i="8" s="1"/>
  <c r="T266" i="8"/>
  <c r="T601" i="8" s="1"/>
  <c r="T936" i="8" s="1"/>
  <c r="T1271" i="8" s="1"/>
  <c r="R266" i="8"/>
  <c r="R601" i="8" s="1"/>
  <c r="R936" i="8" s="1"/>
  <c r="R1271" i="8" s="1"/>
  <c r="Q266" i="8"/>
  <c r="Q601" i="8" s="1"/>
  <c r="Q936" i="8" s="1"/>
  <c r="Q1271" i="8" s="1"/>
  <c r="R251" i="8"/>
  <c r="R586" i="8" s="1"/>
  <c r="R921" i="8" s="1"/>
  <c r="R1256" i="8" s="1"/>
  <c r="R260" i="8"/>
  <c r="R595" i="8" s="1"/>
  <c r="R930" i="8" s="1"/>
  <c r="R1265" i="8" s="1"/>
  <c r="AG260" i="8"/>
  <c r="AG595" i="8" s="1"/>
  <c r="AG930" i="8" s="1"/>
  <c r="AG1265" i="8" s="1"/>
  <c r="Q260" i="8"/>
  <c r="Q595" i="8" s="1"/>
  <c r="Q930" i="8" s="1"/>
  <c r="Q1265" i="8" s="1"/>
  <c r="R281" i="8"/>
  <c r="R616" i="8" s="1"/>
  <c r="R951" i="8" s="1"/>
  <c r="R1286" i="8" s="1"/>
  <c r="AE257" i="8"/>
  <c r="AE592" i="8" s="1"/>
  <c r="AE927" i="8" s="1"/>
  <c r="AE1262" i="8" s="1"/>
  <c r="W257" i="8"/>
  <c r="W592" i="8" s="1"/>
  <c r="W927" i="8" s="1"/>
  <c r="W1262" i="8" s="1"/>
  <c r="V272" i="8"/>
  <c r="V607" i="8" s="1"/>
  <c r="V942" i="8" s="1"/>
  <c r="V1277" i="8" s="1"/>
  <c r="Z254" i="8"/>
  <c r="Z589" i="8" s="1"/>
  <c r="Z924" i="8" s="1"/>
  <c r="Z1259" i="8" s="1"/>
  <c r="AD278" i="8"/>
  <c r="AD613" i="8" s="1"/>
  <c r="AD948" i="8" s="1"/>
  <c r="AD1283" i="8" s="1"/>
  <c r="O284" i="8"/>
  <c r="O619" i="8" s="1"/>
  <c r="O954" i="8" s="1"/>
  <c r="O1289" i="8" s="1"/>
  <c r="Z266" i="8"/>
  <c r="Z601" i="8" s="1"/>
  <c r="Z936" i="8" s="1"/>
  <c r="Z1271" i="8" s="1"/>
  <c r="AF266" i="8"/>
  <c r="AF601" i="8" s="1"/>
  <c r="AF936" i="8" s="1"/>
  <c r="AF1271" i="8" s="1"/>
  <c r="AB266" i="8"/>
  <c r="AB601" i="8" s="1"/>
  <c r="AB936" i="8" s="1"/>
  <c r="AB1271" i="8" s="1"/>
  <c r="S275" i="8"/>
  <c r="S610" i="8" s="1"/>
  <c r="S945" i="8" s="1"/>
  <c r="S1280" i="8" s="1"/>
  <c r="R275" i="8"/>
  <c r="R610" i="8" s="1"/>
  <c r="R945" i="8" s="1"/>
  <c r="R1280" i="8" s="1"/>
  <c r="W275" i="8"/>
  <c r="W610" i="8" s="1"/>
  <c r="W945" i="8" s="1"/>
  <c r="W1280" i="8" s="1"/>
  <c r="AF251" i="8"/>
  <c r="AF586" i="8" s="1"/>
  <c r="AF921" i="8" s="1"/>
  <c r="AF1256" i="8" s="1"/>
  <c r="O251" i="8"/>
  <c r="O586" i="8" s="1"/>
  <c r="O921" i="8" s="1"/>
  <c r="O1256" i="8" s="1"/>
  <c r="AF260" i="8"/>
  <c r="AF595" i="8" s="1"/>
  <c r="AF930" i="8" s="1"/>
  <c r="AF1265" i="8" s="1"/>
  <c r="W260" i="8"/>
  <c r="W595" i="8" s="1"/>
  <c r="W930" i="8" s="1"/>
  <c r="W1265" i="8" s="1"/>
  <c r="AA260" i="8"/>
  <c r="AA595" i="8" s="1"/>
  <c r="AA930" i="8" s="1"/>
  <c r="AA1265" i="8" s="1"/>
  <c r="Q269" i="8"/>
  <c r="Q604" i="8" s="1"/>
  <c r="Q939" i="8" s="1"/>
  <c r="Q1274" i="8" s="1"/>
  <c r="Z281" i="8"/>
  <c r="Z616" i="8" s="1"/>
  <c r="Z951" i="8" s="1"/>
  <c r="Z1286" i="8" s="1"/>
  <c r="Z269" i="8"/>
  <c r="Z604" i="8" s="1"/>
  <c r="Z939" i="8" s="1"/>
  <c r="Z1274" i="8" s="1"/>
  <c r="P269" i="8"/>
  <c r="P604" i="8" s="1"/>
  <c r="P939" i="8" s="1"/>
  <c r="P1274" i="8" s="1"/>
  <c r="AB269" i="8"/>
  <c r="AB604" i="8" s="1"/>
  <c r="AB939" i="8" s="1"/>
  <c r="AB1274" i="8" s="1"/>
  <c r="X269" i="8"/>
  <c r="X604" i="8" s="1"/>
  <c r="X939" i="8" s="1"/>
  <c r="X1274" i="8" s="1"/>
  <c r="AA281" i="8"/>
  <c r="AA616" i="8" s="1"/>
  <c r="AA951" i="8" s="1"/>
  <c r="AA1286" i="8" s="1"/>
  <c r="U281" i="8"/>
  <c r="U616" i="8" s="1"/>
  <c r="U951" i="8" s="1"/>
  <c r="U1286" i="8" s="1"/>
  <c r="Y281" i="8"/>
  <c r="Y616" i="8" s="1"/>
  <c r="Y951" i="8" s="1"/>
  <c r="Y1286" i="8" s="1"/>
  <c r="T263" i="8"/>
  <c r="T598" i="8" s="1"/>
  <c r="T933" i="8" s="1"/>
  <c r="T1268" i="8" s="1"/>
  <c r="AA263" i="8"/>
  <c r="AA598" i="8" s="1"/>
  <c r="AA933" i="8" s="1"/>
  <c r="AA1268" i="8" s="1"/>
  <c r="U257" i="8"/>
  <c r="U592" i="8" s="1"/>
  <c r="U927" i="8" s="1"/>
  <c r="U1262" i="8" s="1"/>
  <c r="AD272" i="8"/>
  <c r="AD607" i="8" s="1"/>
  <c r="AD942" i="8" s="1"/>
  <c r="AD1277" i="8" s="1"/>
  <c r="U272" i="8"/>
  <c r="U607" i="8" s="1"/>
  <c r="U942" i="8" s="1"/>
  <c r="U1277" i="8" s="1"/>
  <c r="Q272" i="8"/>
  <c r="Q607" i="8" s="1"/>
  <c r="Q942" i="8" s="1"/>
  <c r="Q1277" i="8" s="1"/>
  <c r="AE254" i="8"/>
  <c r="AE589" i="8" s="1"/>
  <c r="AE924" i="8" s="1"/>
  <c r="AE1259" i="8" s="1"/>
  <c r="U254" i="8"/>
  <c r="U589" i="8" s="1"/>
  <c r="U924" i="8" s="1"/>
  <c r="U1259" i="8" s="1"/>
  <c r="R278" i="8"/>
  <c r="R613" i="8" s="1"/>
  <c r="R948" i="8" s="1"/>
  <c r="R1283" i="8" s="1"/>
  <c r="AG278" i="8"/>
  <c r="AG613" i="8" s="1"/>
  <c r="AG948" i="8" s="1"/>
  <c r="AG1283" i="8" s="1"/>
  <c r="X278" i="8"/>
  <c r="X613" i="8" s="1"/>
  <c r="X948" i="8" s="1"/>
  <c r="X1283" i="8" s="1"/>
  <c r="X284" i="8"/>
  <c r="X619" i="8" s="1"/>
  <c r="X954" i="8" s="1"/>
  <c r="X1289" i="8" s="1"/>
  <c r="R284" i="8"/>
  <c r="R619" i="8" s="1"/>
  <c r="R954" i="8" s="1"/>
  <c r="R1289" i="8" s="1"/>
  <c r="AA275" i="8"/>
  <c r="AA610" i="8" s="1"/>
  <c r="AA945" i="8" s="1"/>
  <c r="AA1280" i="8" s="1"/>
  <c r="AC275" i="8"/>
  <c r="AC610" i="8" s="1"/>
  <c r="AC945" i="8" s="1"/>
  <c r="AC1280" i="8" s="1"/>
  <c r="AB251" i="8"/>
  <c r="AB586" i="8" s="1"/>
  <c r="AB921" i="8" s="1"/>
  <c r="AB1256" i="8" s="1"/>
  <c r="W251" i="8"/>
  <c r="W586" i="8" s="1"/>
  <c r="W921" i="8" s="1"/>
  <c r="W1256" i="8" s="1"/>
  <c r="Y251" i="8"/>
  <c r="Y586" i="8" s="1"/>
  <c r="Y921" i="8" s="1"/>
  <c r="Y1256" i="8" s="1"/>
  <c r="O260" i="8"/>
  <c r="O595" i="8" s="1"/>
  <c r="O930" i="8" s="1"/>
  <c r="O1265" i="8" s="1"/>
  <c r="L278" i="8"/>
  <c r="O241" i="8"/>
  <c r="O240" i="8"/>
  <c r="T183" i="8"/>
  <c r="R214" i="8"/>
  <c r="R213" i="8"/>
  <c r="Y140" i="8"/>
  <c r="AE140" i="8"/>
  <c r="AF169" i="8"/>
  <c r="AF168" i="8"/>
  <c r="O200" i="8"/>
  <c r="AB250" i="8"/>
  <c r="AB249" i="8"/>
  <c r="S250" i="8"/>
  <c r="S249" i="8"/>
  <c r="AE250" i="8"/>
  <c r="AE249" i="8"/>
  <c r="R270" i="8"/>
  <c r="N269" i="8"/>
  <c r="N604" i="8" s="1"/>
  <c r="N939" i="8" s="1"/>
  <c r="N1274" i="8" s="1"/>
  <c r="O270" i="8"/>
  <c r="Z282" i="8"/>
  <c r="O282" i="8"/>
  <c r="S313" i="8"/>
  <c r="AC313" i="8"/>
  <c r="V313" i="8"/>
  <c r="AD184" i="8"/>
  <c r="AD183" i="8"/>
  <c r="N182" i="8"/>
  <c r="N517" i="8" s="1"/>
  <c r="N852" i="8" s="1"/>
  <c r="N1187" i="8" s="1"/>
  <c r="AA182" i="8"/>
  <c r="AB196" i="8"/>
  <c r="AB195" i="8"/>
  <c r="X194" i="8"/>
  <c r="Y195" i="8"/>
  <c r="W195" i="8"/>
  <c r="Q206" i="8"/>
  <c r="U208" i="8"/>
  <c r="U207" i="8"/>
  <c r="AD208" i="8"/>
  <c r="AD207" i="8"/>
  <c r="AC213" i="8"/>
  <c r="S213" i="8"/>
  <c r="R264" i="8"/>
  <c r="X171" i="8"/>
  <c r="Z171" i="8"/>
  <c r="AB170" i="8"/>
  <c r="AE170" i="8"/>
  <c r="T241" i="8"/>
  <c r="T240" i="8"/>
  <c r="S241" i="8"/>
  <c r="S240" i="8"/>
  <c r="T298" i="8"/>
  <c r="W289" i="8"/>
  <c r="O144" i="8"/>
  <c r="N272" i="8"/>
  <c r="N607" i="8" s="1"/>
  <c r="N942" i="8" s="1"/>
  <c r="N1277" i="8" s="1"/>
  <c r="AG310" i="8"/>
  <c r="AC331" i="8"/>
  <c r="U331" i="8"/>
  <c r="W146" i="8"/>
  <c r="W481" i="8" s="1"/>
  <c r="W816" i="8" s="1"/>
  <c r="W1151" i="8" s="1"/>
  <c r="Z146" i="8"/>
  <c r="Z481" i="8" s="1"/>
  <c r="Z816" i="8" s="1"/>
  <c r="Z1151" i="8" s="1"/>
  <c r="Z148" i="8"/>
  <c r="Z147" i="8"/>
  <c r="W211" i="8"/>
  <c r="W210" i="8"/>
  <c r="P211" i="8"/>
  <c r="P210" i="8"/>
  <c r="U211" i="8"/>
  <c r="U210" i="8"/>
  <c r="R175" i="8"/>
  <c r="R174" i="8"/>
  <c r="U175" i="8"/>
  <c r="U174" i="8"/>
  <c r="P175" i="8"/>
  <c r="P174" i="8"/>
  <c r="T178" i="8"/>
  <c r="T177" i="8"/>
  <c r="X177" i="8"/>
  <c r="S178" i="8"/>
  <c r="S177" i="8"/>
  <c r="AA181" i="8"/>
  <c r="AA180" i="8"/>
  <c r="AB181" i="8"/>
  <c r="AB180" i="8"/>
  <c r="U204" i="8"/>
  <c r="Q205" i="8"/>
  <c r="Q204" i="8"/>
  <c r="Q220" i="8"/>
  <c r="Q219" i="8"/>
  <c r="W220" i="8"/>
  <c r="W219" i="8"/>
  <c r="AD220" i="8"/>
  <c r="AD219" i="8"/>
  <c r="N224" i="8"/>
  <c r="N559" i="8" s="1"/>
  <c r="N894" i="8" s="1"/>
  <c r="N1229" i="8" s="1"/>
  <c r="O226" i="8"/>
  <c r="O225" i="8"/>
  <c r="S226" i="8"/>
  <c r="S225" i="8"/>
  <c r="V255" i="8"/>
  <c r="AA255" i="8"/>
  <c r="T255" i="8"/>
  <c r="R255" i="8"/>
  <c r="AD279" i="8"/>
  <c r="AG285" i="8"/>
  <c r="W285" i="8"/>
  <c r="AA187" i="8"/>
  <c r="AA186" i="8"/>
  <c r="AD187" i="8"/>
  <c r="AD186" i="8"/>
  <c r="P199" i="8"/>
  <c r="P198" i="8"/>
  <c r="W199" i="8"/>
  <c r="W198" i="8"/>
  <c r="AA199" i="8"/>
  <c r="AA198" i="8"/>
  <c r="AC229" i="8"/>
  <c r="AC228" i="8"/>
  <c r="AD229" i="8"/>
  <c r="AD228" i="8"/>
  <c r="U139" i="8"/>
  <c r="U138" i="8"/>
  <c r="N137" i="8"/>
  <c r="N472" i="8" s="1"/>
  <c r="N807" i="8" s="1"/>
  <c r="N1142" i="8" s="1"/>
  <c r="AB139" i="8"/>
  <c r="AB138" i="8"/>
  <c r="Y154" i="8"/>
  <c r="Y153" i="8"/>
  <c r="Q160" i="8"/>
  <c r="Q159" i="8"/>
  <c r="AD151" i="8"/>
  <c r="AD150" i="8"/>
  <c r="N149" i="8"/>
  <c r="N484" i="8" s="1"/>
  <c r="N819" i="8" s="1"/>
  <c r="N1154" i="8" s="1"/>
  <c r="O166" i="8"/>
  <c r="O165" i="8"/>
  <c r="W166" i="8"/>
  <c r="W165" i="8"/>
  <c r="AB193" i="8"/>
  <c r="AB192" i="8"/>
  <c r="Q193" i="8"/>
  <c r="Q192" i="8"/>
  <c r="V193" i="8"/>
  <c r="V192" i="8"/>
  <c r="X193" i="8"/>
  <c r="X192" i="8"/>
  <c r="P223" i="8"/>
  <c r="P222" i="8"/>
  <c r="AD223" i="8"/>
  <c r="AD222" i="8"/>
  <c r="AG223" i="8"/>
  <c r="AG222" i="8"/>
  <c r="Z238" i="8"/>
  <c r="Z237" i="8"/>
  <c r="AG238" i="8"/>
  <c r="AG237" i="8"/>
  <c r="O238" i="8"/>
  <c r="O237" i="8"/>
  <c r="AC244" i="8"/>
  <c r="AC243" i="8"/>
  <c r="AB267" i="8"/>
  <c r="S267" i="8"/>
  <c r="AA276" i="8"/>
  <c r="Y276" i="8"/>
  <c r="AF319" i="8"/>
  <c r="AC325" i="8"/>
  <c r="S325" i="8"/>
  <c r="V325" i="8"/>
  <c r="AB188" i="8"/>
  <c r="U188" i="8"/>
  <c r="R189" i="8"/>
  <c r="Z163" i="8"/>
  <c r="Z162" i="8"/>
  <c r="AB163" i="8"/>
  <c r="AB162" i="8"/>
  <c r="V163" i="8"/>
  <c r="V162" i="8"/>
  <c r="Q301" i="8"/>
  <c r="N251" i="8"/>
  <c r="N586" i="8" s="1"/>
  <c r="N921" i="8" s="1"/>
  <c r="N1256" i="8" s="1"/>
  <c r="AE252" i="8"/>
  <c r="X261" i="8"/>
  <c r="AA168" i="8"/>
  <c r="AG201" i="8"/>
  <c r="S289" i="8"/>
  <c r="Z144" i="8"/>
  <c r="R144" i="8"/>
  <c r="S144" i="8"/>
  <c r="AE273" i="8"/>
  <c r="W331" i="8"/>
  <c r="T331" i="8"/>
  <c r="X146" i="8"/>
  <c r="X481" i="8" s="1"/>
  <c r="X816" i="8" s="1"/>
  <c r="X1151" i="8" s="1"/>
  <c r="T147" i="8"/>
  <c r="AE146" i="8"/>
  <c r="AE481" i="8" s="1"/>
  <c r="AE816" i="8" s="1"/>
  <c r="AE1151" i="8" s="1"/>
  <c r="R146" i="8"/>
  <c r="R481" i="8" s="1"/>
  <c r="R816" i="8" s="1"/>
  <c r="R1151" i="8" s="1"/>
  <c r="N209" i="8"/>
  <c r="N544" i="8" s="1"/>
  <c r="N879" i="8" s="1"/>
  <c r="N1214" i="8" s="1"/>
  <c r="AF211" i="8"/>
  <c r="AF210" i="8"/>
  <c r="X211" i="8"/>
  <c r="X210" i="8"/>
  <c r="N173" i="8"/>
  <c r="N508" i="8" s="1"/>
  <c r="N843" i="8" s="1"/>
  <c r="N1178" i="8" s="1"/>
  <c r="AC175" i="8"/>
  <c r="AC174" i="8"/>
  <c r="T175" i="8"/>
  <c r="T174" i="8"/>
  <c r="AG176" i="8"/>
  <c r="AG177" i="8"/>
  <c r="Y176" i="8"/>
  <c r="AC177" i="8"/>
  <c r="Z204" i="8"/>
  <c r="AE204" i="8"/>
  <c r="U219" i="8"/>
  <c r="O219" i="8"/>
  <c r="O218" i="8"/>
  <c r="R218" i="8"/>
  <c r="W224" i="8"/>
  <c r="AD224" i="8"/>
  <c r="U224" i="8"/>
  <c r="AD226" i="8"/>
  <c r="AD225" i="8"/>
  <c r="AD255" i="8"/>
  <c r="AF279" i="8"/>
  <c r="Q279" i="8"/>
  <c r="Q285" i="8"/>
  <c r="V187" i="8"/>
  <c r="V186" i="8"/>
  <c r="AD199" i="8"/>
  <c r="AD198" i="8"/>
  <c r="O229" i="8"/>
  <c r="O228" i="8"/>
  <c r="AG139" i="8"/>
  <c r="AG138" i="8"/>
  <c r="O153" i="8"/>
  <c r="V153" i="8"/>
  <c r="T152" i="8"/>
  <c r="T487" i="8" s="1"/>
  <c r="T822" i="8" s="1"/>
  <c r="T1157" i="8" s="1"/>
  <c r="Z152" i="8"/>
  <c r="Z487" i="8" s="1"/>
  <c r="Z822" i="8" s="1"/>
  <c r="Z1157" i="8" s="1"/>
  <c r="R156" i="8"/>
  <c r="AD156" i="8"/>
  <c r="O156" i="8"/>
  <c r="Z158" i="8"/>
  <c r="Z493" i="8" s="1"/>
  <c r="Z828" i="8" s="1"/>
  <c r="Z1163" i="8" s="1"/>
  <c r="AF158" i="8"/>
  <c r="AF493" i="8" s="1"/>
  <c r="AF828" i="8" s="1"/>
  <c r="AF1163" i="8" s="1"/>
  <c r="AC159" i="8"/>
  <c r="X159" i="8"/>
  <c r="P165" i="8"/>
  <c r="AA164" i="8"/>
  <c r="AE164" i="8"/>
  <c r="AG165" i="8"/>
  <c r="AE193" i="8"/>
  <c r="AE192" i="8"/>
  <c r="V223" i="8"/>
  <c r="V222" i="8"/>
  <c r="U223" i="8"/>
  <c r="U222" i="8"/>
  <c r="V235" i="8"/>
  <c r="V234" i="8"/>
  <c r="N233" i="8"/>
  <c r="N568" i="8" s="1"/>
  <c r="N903" i="8" s="1"/>
  <c r="N1238" i="8" s="1"/>
  <c r="AA238" i="8"/>
  <c r="AA237" i="8"/>
  <c r="Y238" i="8"/>
  <c r="Y237" i="8"/>
  <c r="Q244" i="8"/>
  <c r="Q243" i="8"/>
  <c r="AF267" i="8"/>
  <c r="AD267" i="8"/>
  <c r="T276" i="8"/>
  <c r="W319" i="8"/>
  <c r="AE325" i="8"/>
  <c r="AF325" i="8"/>
  <c r="AE188" i="8"/>
  <c r="AE189" i="8"/>
  <c r="AF189" i="8"/>
  <c r="O163" i="8"/>
  <c r="O162" i="8"/>
  <c r="N161" i="8"/>
  <c r="N496" i="8" s="1"/>
  <c r="N831" i="8" s="1"/>
  <c r="N1166" i="8" s="1"/>
  <c r="AC301" i="8"/>
  <c r="T301" i="8"/>
  <c r="Y301" i="8"/>
  <c r="W301" i="8"/>
  <c r="AA252" i="8"/>
  <c r="AB261" i="8"/>
  <c r="AC270" i="8"/>
  <c r="AA282" i="8"/>
  <c r="AG313" i="8"/>
  <c r="V170" i="8"/>
  <c r="AA141" i="8"/>
  <c r="AB140" i="8"/>
  <c r="T140" i="8"/>
  <c r="N167" i="8"/>
  <c r="N502" i="8" s="1"/>
  <c r="N837" i="8" s="1"/>
  <c r="N1172" i="8" s="1"/>
  <c r="Q200" i="8"/>
  <c r="V200" i="8"/>
  <c r="T200" i="8"/>
  <c r="AC250" i="8"/>
  <c r="AC249" i="8"/>
  <c r="Z270" i="8"/>
  <c r="W270" i="8"/>
  <c r="AF282" i="8"/>
  <c r="V282" i="8"/>
  <c r="AC282" i="8"/>
  <c r="W313" i="8"/>
  <c r="T313" i="8"/>
  <c r="AE183" i="8"/>
  <c r="V183" i="8"/>
  <c r="Y182" i="8"/>
  <c r="AA183" i="8"/>
  <c r="AE195" i="8"/>
  <c r="Z194" i="8"/>
  <c r="Z196" i="8"/>
  <c r="Z195" i="8"/>
  <c r="U206" i="8"/>
  <c r="AD206" i="8"/>
  <c r="AB207" i="8"/>
  <c r="AB206" i="8"/>
  <c r="O213" i="8"/>
  <c r="Y212" i="8"/>
  <c r="Y547" i="8" s="1"/>
  <c r="Y882" i="8" s="1"/>
  <c r="Y1217" i="8" s="1"/>
  <c r="AF213" i="8"/>
  <c r="Q212" i="8"/>
  <c r="Q547" i="8" s="1"/>
  <c r="Q882" i="8" s="1"/>
  <c r="Q1217" i="8" s="1"/>
  <c r="O217" i="8"/>
  <c r="O216" i="8"/>
  <c r="X217" i="8"/>
  <c r="X216" i="8"/>
  <c r="AC264" i="8"/>
  <c r="X264" i="8"/>
  <c r="Y171" i="8"/>
  <c r="O171" i="8"/>
  <c r="Y170" i="8"/>
  <c r="AE172" i="8"/>
  <c r="AE171" i="8"/>
  <c r="W241" i="8"/>
  <c r="W240" i="8"/>
  <c r="AD241" i="8"/>
  <c r="AD240" i="8"/>
  <c r="AD289" i="8"/>
  <c r="AE289" i="8"/>
  <c r="Q289" i="8"/>
  <c r="AA144" i="8"/>
  <c r="AF144" i="8"/>
  <c r="W144" i="8"/>
  <c r="AC144" i="8"/>
  <c r="AE331" i="8"/>
  <c r="AD331" i="8"/>
  <c r="O147" i="8"/>
  <c r="AF147" i="8"/>
  <c r="W147" i="8"/>
  <c r="AB146" i="8"/>
  <c r="AB481" i="8" s="1"/>
  <c r="AB816" i="8" s="1"/>
  <c r="AB1151" i="8" s="1"/>
  <c r="V211" i="8"/>
  <c r="V210" i="8"/>
  <c r="S175" i="8"/>
  <c r="S174" i="8"/>
  <c r="AD175" i="8"/>
  <c r="AD174" i="8"/>
  <c r="R177" i="8"/>
  <c r="N176" i="8"/>
  <c r="N511" i="8" s="1"/>
  <c r="N846" i="8" s="1"/>
  <c r="N1181" i="8" s="1"/>
  <c r="P177" i="8"/>
  <c r="P181" i="8"/>
  <c r="P180" i="8"/>
  <c r="V181" i="8"/>
  <c r="V180" i="8"/>
  <c r="V205" i="8"/>
  <c r="V204" i="8"/>
  <c r="AA219" i="8"/>
  <c r="AC220" i="8"/>
  <c r="AC219" i="8"/>
  <c r="AE218" i="8"/>
  <c r="AC218" i="8"/>
  <c r="AA224" i="8"/>
  <c r="Z226" i="8"/>
  <c r="Z225" i="8"/>
  <c r="R226" i="8"/>
  <c r="R225" i="8"/>
  <c r="R224" i="8"/>
  <c r="W255" i="8"/>
  <c r="AE255" i="8"/>
  <c r="W279" i="8"/>
  <c r="AB279" i="8"/>
  <c r="AE285" i="8"/>
  <c r="S285" i="8"/>
  <c r="AC187" i="8"/>
  <c r="AC186" i="8"/>
  <c r="S187" i="8"/>
  <c r="S186" i="8"/>
  <c r="AG187" i="8"/>
  <c r="AG186" i="8"/>
  <c r="X199" i="8"/>
  <c r="X198" i="8"/>
  <c r="P229" i="8"/>
  <c r="P228" i="8"/>
  <c r="Z229" i="8"/>
  <c r="Z228" i="8"/>
  <c r="O139" i="8"/>
  <c r="O138" i="8"/>
  <c r="S153" i="8"/>
  <c r="AG152" i="8"/>
  <c r="AG487" i="8" s="1"/>
  <c r="AG822" i="8" s="1"/>
  <c r="AG1157" i="8" s="1"/>
  <c r="P153" i="8"/>
  <c r="AG157" i="8"/>
  <c r="AG156" i="8"/>
  <c r="N155" i="8"/>
  <c r="N490" i="8" s="1"/>
  <c r="N825" i="8" s="1"/>
  <c r="N1160" i="8" s="1"/>
  <c r="W159" i="8"/>
  <c r="AD159" i="8"/>
  <c r="P158" i="8"/>
  <c r="P493" i="8" s="1"/>
  <c r="P828" i="8" s="1"/>
  <c r="P1163" i="8" s="1"/>
  <c r="O158" i="8"/>
  <c r="O493" i="8" s="1"/>
  <c r="O828" i="8" s="1"/>
  <c r="O1163" i="8" s="1"/>
  <c r="X151" i="8"/>
  <c r="X150" i="8"/>
  <c r="P151" i="8"/>
  <c r="P150" i="8"/>
  <c r="U151" i="8"/>
  <c r="U150" i="8"/>
  <c r="R151" i="8"/>
  <c r="R150" i="8"/>
  <c r="R165" i="8"/>
  <c r="S166" i="8"/>
  <c r="S165" i="8"/>
  <c r="Y166" i="8"/>
  <c r="Y165" i="8"/>
  <c r="AD193" i="8"/>
  <c r="AD192" i="8"/>
  <c r="AA223" i="8"/>
  <c r="AA222" i="8"/>
  <c r="R223" i="8"/>
  <c r="R222" i="8"/>
  <c r="AG234" i="8"/>
  <c r="S238" i="8"/>
  <c r="S237" i="8"/>
  <c r="P244" i="8"/>
  <c r="P243" i="8"/>
  <c r="X244" i="8"/>
  <c r="X243" i="8"/>
  <c r="O244" i="8"/>
  <c r="O243" i="8"/>
  <c r="AA244" i="8"/>
  <c r="AA243" i="8"/>
  <c r="W267" i="8"/>
  <c r="O276" i="8"/>
  <c r="AE276" i="8"/>
  <c r="O319" i="8"/>
  <c r="U319" i="8"/>
  <c r="X319" i="8"/>
  <c r="U325" i="8"/>
  <c r="R325" i="8"/>
  <c r="V190" i="8"/>
  <c r="V189" i="8"/>
  <c r="Q163" i="8"/>
  <c r="Q162" i="8"/>
  <c r="AA163" i="8"/>
  <c r="AA162" i="8"/>
  <c r="R163" i="8"/>
  <c r="R162" i="8"/>
  <c r="AF301" i="8"/>
  <c r="AG301" i="8"/>
  <c r="V252" i="8"/>
  <c r="R252" i="8"/>
  <c r="O252" i="8"/>
  <c r="AA261" i="8"/>
  <c r="Q140" i="8"/>
  <c r="AC200" i="8"/>
  <c r="O140" i="8"/>
  <c r="AF140" i="8"/>
  <c r="P168" i="8"/>
  <c r="AA200" i="8"/>
  <c r="P200" i="8"/>
  <c r="W250" i="8"/>
  <c r="W249" i="8"/>
  <c r="T250" i="8"/>
  <c r="T249" i="8"/>
  <c r="O250" i="8"/>
  <c r="O249" i="8"/>
  <c r="P270" i="8"/>
  <c r="P282" i="8"/>
  <c r="AD313" i="8"/>
  <c r="AE313" i="8"/>
  <c r="W182" i="8"/>
  <c r="R182" i="8"/>
  <c r="P183" i="8"/>
  <c r="AD194" i="8"/>
  <c r="U194" i="8"/>
  <c r="T195" i="8"/>
  <c r="V194" i="8"/>
  <c r="O207" i="8"/>
  <c r="Y207" i="8"/>
  <c r="T206" i="8"/>
  <c r="R208" i="8"/>
  <c r="R207" i="8"/>
  <c r="AG214" i="8"/>
  <c r="AG213" i="8"/>
  <c r="Y213" i="8"/>
  <c r="N212" i="8"/>
  <c r="N547" i="8" s="1"/>
  <c r="N882" i="8" s="1"/>
  <c r="N1217" i="8" s="1"/>
  <c r="AC212" i="8"/>
  <c r="AC547" i="8" s="1"/>
  <c r="AC882" i="8" s="1"/>
  <c r="AC1217" i="8" s="1"/>
  <c r="S217" i="8"/>
  <c r="S216" i="8"/>
  <c r="AF217" i="8"/>
  <c r="AF216" i="8"/>
  <c r="AC217" i="8"/>
  <c r="AC216" i="8"/>
  <c r="T264" i="8"/>
  <c r="T170" i="8"/>
  <c r="AD171" i="8"/>
  <c r="P171" i="8"/>
  <c r="V241" i="8"/>
  <c r="V240" i="8"/>
  <c r="X241" i="8"/>
  <c r="X240" i="8"/>
  <c r="AA298" i="8"/>
  <c r="Z258" i="8"/>
  <c r="AC310" i="8"/>
  <c r="AG331" i="8"/>
  <c r="X331" i="8"/>
  <c r="P331" i="8"/>
  <c r="P148" i="8"/>
  <c r="P147" i="8"/>
  <c r="R148" i="8"/>
  <c r="R147" i="8"/>
  <c r="Z211" i="8"/>
  <c r="Z210" i="8"/>
  <c r="Q211" i="8"/>
  <c r="Q210" i="8"/>
  <c r="Y211" i="8"/>
  <c r="Y210" i="8"/>
  <c r="Y175" i="8"/>
  <c r="Y174" i="8"/>
  <c r="Z177" i="8"/>
  <c r="U178" i="8"/>
  <c r="U177" i="8"/>
  <c r="AA178" i="8"/>
  <c r="AA177" i="8"/>
  <c r="U181" i="8"/>
  <c r="U180" i="8"/>
  <c r="O181" i="8"/>
  <c r="O180" i="8"/>
  <c r="AD181" i="8"/>
  <c r="AD180" i="8"/>
  <c r="AG181" i="8"/>
  <c r="AG180" i="8"/>
  <c r="AF204" i="8"/>
  <c r="AB220" i="8"/>
  <c r="AB219" i="8"/>
  <c r="X220" i="8"/>
  <c r="X219" i="8"/>
  <c r="T220" i="8"/>
  <c r="T219" i="8"/>
  <c r="N254" i="8"/>
  <c r="N589" i="8" s="1"/>
  <c r="N924" i="8" s="1"/>
  <c r="N1259" i="8" s="1"/>
  <c r="X255" i="8"/>
  <c r="AG279" i="8"/>
  <c r="U279" i="8"/>
  <c r="Y285" i="8"/>
  <c r="AC285" i="8"/>
  <c r="O187" i="8"/>
  <c r="O186" i="8"/>
  <c r="AF187" i="8"/>
  <c r="AF186" i="8"/>
  <c r="Q199" i="8"/>
  <c r="Q198" i="8"/>
  <c r="U199" i="8"/>
  <c r="U198" i="8"/>
  <c r="U229" i="8"/>
  <c r="U228" i="8"/>
  <c r="N227" i="8"/>
  <c r="N562" i="8" s="1"/>
  <c r="N897" i="8" s="1"/>
  <c r="N1232" i="8" s="1"/>
  <c r="Z139" i="8"/>
  <c r="Z138" i="8"/>
  <c r="R139" i="8"/>
  <c r="R138" i="8"/>
  <c r="AF154" i="8"/>
  <c r="AF153" i="8"/>
  <c r="AB154" i="8"/>
  <c r="AB153" i="8"/>
  <c r="Z154" i="8"/>
  <c r="Z153" i="8"/>
  <c r="AE151" i="8"/>
  <c r="AE150" i="8"/>
  <c r="AB151" i="8"/>
  <c r="AB150" i="8"/>
  <c r="U164" i="8"/>
  <c r="P164" i="8"/>
  <c r="AE166" i="8"/>
  <c r="AE165" i="8"/>
  <c r="V164" i="8"/>
  <c r="S193" i="8"/>
  <c r="S192" i="8"/>
  <c r="Y193" i="8"/>
  <c r="Y192" i="8"/>
  <c r="AE223" i="8"/>
  <c r="AE222" i="8"/>
  <c r="X223" i="8"/>
  <c r="X222" i="8"/>
  <c r="AE238" i="8"/>
  <c r="AE237" i="8"/>
  <c r="AB238" i="8"/>
  <c r="AB237" i="8"/>
  <c r="U238" i="8"/>
  <c r="U237" i="8"/>
  <c r="AC238" i="8"/>
  <c r="AC237" i="8"/>
  <c r="S244" i="8"/>
  <c r="S243" i="8"/>
  <c r="AD244" i="8"/>
  <c r="AD243" i="8"/>
  <c r="Q267" i="8"/>
  <c r="N266" i="8"/>
  <c r="N601" i="8" s="1"/>
  <c r="N936" i="8" s="1"/>
  <c r="N1271" i="8" s="1"/>
  <c r="P276" i="8"/>
  <c r="Q276" i="8"/>
  <c r="V276" i="8"/>
  <c r="P319" i="8"/>
  <c r="Y319" i="8"/>
  <c r="AB325" i="8"/>
  <c r="Q190" i="8"/>
  <c r="Q189" i="8"/>
  <c r="S190" i="8"/>
  <c r="S189" i="8"/>
  <c r="AD163" i="8"/>
  <c r="AD162" i="8"/>
  <c r="R301" i="8"/>
  <c r="AF252" i="8"/>
  <c r="Y252" i="8"/>
  <c r="AG270" i="8"/>
  <c r="AC182" i="8"/>
  <c r="Q183" i="8"/>
  <c r="R195" i="8"/>
  <c r="AG195" i="8"/>
  <c r="AG206" i="8"/>
  <c r="T212" i="8"/>
  <c r="T547" i="8" s="1"/>
  <c r="T882" i="8" s="1"/>
  <c r="T1217" i="8" s="1"/>
  <c r="X213" i="8"/>
  <c r="Z217" i="8"/>
  <c r="Z216" i="8"/>
  <c r="R170" i="8"/>
  <c r="N140" i="8"/>
  <c r="N475" i="8" s="1"/>
  <c r="N810" i="8" s="1"/>
  <c r="N1145" i="8" s="1"/>
  <c r="Z140" i="8"/>
  <c r="AD168" i="8"/>
  <c r="X250" i="8"/>
  <c r="X249" i="8"/>
  <c r="Q250" i="8"/>
  <c r="Q249" i="8"/>
  <c r="N248" i="8"/>
  <c r="N583" i="8" s="1"/>
  <c r="N918" i="8" s="1"/>
  <c r="N1253" i="8" s="1"/>
  <c r="Y250" i="8"/>
  <c r="Y249" i="8"/>
  <c r="AF270" i="8"/>
  <c r="AG282" i="8"/>
  <c r="AB282" i="8"/>
  <c r="X313" i="8"/>
  <c r="R313" i="8"/>
  <c r="O183" i="8"/>
  <c r="AF183" i="8"/>
  <c r="AB183" i="8"/>
  <c r="O196" i="8"/>
  <c r="O195" i="8"/>
  <c r="Y194" i="8"/>
  <c r="AA194" i="8"/>
  <c r="AF194" i="8"/>
  <c r="V206" i="8"/>
  <c r="O206" i="8"/>
  <c r="AF208" i="8"/>
  <c r="AF207" i="8"/>
  <c r="AC208" i="8"/>
  <c r="AC207" i="8"/>
  <c r="T214" i="8"/>
  <c r="T213" i="8"/>
  <c r="Y217" i="8"/>
  <c r="Y216" i="8"/>
  <c r="O264" i="8"/>
  <c r="AD170" i="8"/>
  <c r="AC172" i="8"/>
  <c r="AC171" i="8"/>
  <c r="AA171" i="8"/>
  <c r="N239" i="8"/>
  <c r="N574" i="8" s="1"/>
  <c r="N909" i="8" s="1"/>
  <c r="N1244" i="8" s="1"/>
  <c r="P241" i="8"/>
  <c r="P240" i="8"/>
  <c r="T289" i="8"/>
  <c r="P144" i="8"/>
  <c r="AG273" i="8"/>
  <c r="Z331" i="8"/>
  <c r="AA148" i="8"/>
  <c r="AA147" i="8"/>
  <c r="AF146" i="8"/>
  <c r="AF481" i="8" s="1"/>
  <c r="AF816" i="8" s="1"/>
  <c r="AF1151" i="8" s="1"/>
  <c r="AB148" i="8"/>
  <c r="AB147" i="8"/>
  <c r="AG211" i="8"/>
  <c r="AG210" i="8"/>
  <c r="X175" i="8"/>
  <c r="X174" i="8"/>
  <c r="V175" i="8"/>
  <c r="V174" i="8"/>
  <c r="AD178" i="8"/>
  <c r="AD177" i="8"/>
  <c r="V178" i="8"/>
  <c r="V177" i="8"/>
  <c r="X181" i="8"/>
  <c r="X180" i="8"/>
  <c r="N179" i="8"/>
  <c r="N514" i="8" s="1"/>
  <c r="N849" i="8" s="1"/>
  <c r="N1184" i="8" s="1"/>
  <c r="W205" i="8"/>
  <c r="W204" i="8"/>
  <c r="S205" i="8"/>
  <c r="S204" i="8"/>
  <c r="R220" i="8"/>
  <c r="R219" i="8"/>
  <c r="AE220" i="8"/>
  <c r="AE219" i="8"/>
  <c r="U226" i="8"/>
  <c r="U225" i="8"/>
  <c r="P226" i="8"/>
  <c r="P225" i="8"/>
  <c r="T226" i="8"/>
  <c r="T225" i="8"/>
  <c r="N245" i="8"/>
  <c r="N580" i="8" s="1"/>
  <c r="N915" i="8" s="1"/>
  <c r="N1250" i="8" s="1"/>
  <c r="O255" i="8"/>
  <c r="S255" i="8"/>
  <c r="Y279" i="8"/>
  <c r="AE279" i="8"/>
  <c r="T285" i="8"/>
  <c r="R187" i="8"/>
  <c r="R186" i="8"/>
  <c r="AE187" i="8"/>
  <c r="AE186" i="8"/>
  <c r="N185" i="8"/>
  <c r="N520" i="8" s="1"/>
  <c r="N855" i="8" s="1"/>
  <c r="N1190" i="8" s="1"/>
  <c r="AG199" i="8"/>
  <c r="AG198" i="8"/>
  <c r="AE199" i="8"/>
  <c r="AE198" i="8"/>
  <c r="T229" i="8"/>
  <c r="T228" i="8"/>
  <c r="Q229" i="8"/>
  <c r="Q228" i="8"/>
  <c r="AF229" i="8"/>
  <c r="AF228" i="8"/>
  <c r="S139" i="8"/>
  <c r="S138" i="8"/>
  <c r="W139" i="8"/>
  <c r="W138" i="8"/>
  <c r="AC139" i="8"/>
  <c r="AC138" i="8"/>
  <c r="AG154" i="8"/>
  <c r="AG153" i="8"/>
  <c r="W154" i="8"/>
  <c r="W153" i="8"/>
  <c r="Z160" i="8"/>
  <c r="Z159" i="8"/>
  <c r="T159" i="8"/>
  <c r="O160" i="8"/>
  <c r="O159" i="8"/>
  <c r="O151" i="8"/>
  <c r="O150" i="8"/>
  <c r="T166" i="8"/>
  <c r="T165" i="8"/>
  <c r="P193" i="8"/>
  <c r="P192" i="8"/>
  <c r="AF193" i="8"/>
  <c r="AF192" i="8"/>
  <c r="N191" i="8"/>
  <c r="N526" i="8" s="1"/>
  <c r="N861" i="8" s="1"/>
  <c r="N1196" i="8" s="1"/>
  <c r="AC223" i="8"/>
  <c r="AC222" i="8"/>
  <c r="W223" i="8"/>
  <c r="W222" i="8"/>
  <c r="AC235" i="8"/>
  <c r="AC234" i="8"/>
  <c r="AB234" i="8"/>
  <c r="Z234" i="8"/>
  <c r="N242" i="8"/>
  <c r="N577" i="8" s="1"/>
  <c r="N912" i="8" s="1"/>
  <c r="N1247" i="8" s="1"/>
  <c r="AG267" i="8"/>
  <c r="O267" i="8"/>
  <c r="N275" i="8"/>
  <c r="N610" i="8" s="1"/>
  <c r="N945" i="8" s="1"/>
  <c r="N1280" i="8" s="1"/>
  <c r="AB276" i="8"/>
  <c r="AF276" i="8"/>
  <c r="Q319" i="8"/>
  <c r="W325" i="8"/>
  <c r="W190" i="8"/>
  <c r="W189" i="8"/>
  <c r="X190" i="8"/>
  <c r="X189" i="8"/>
  <c r="S163" i="8"/>
  <c r="S162" i="8"/>
  <c r="AC163" i="8"/>
  <c r="AC162" i="8"/>
  <c r="AF163" i="8"/>
  <c r="AF162" i="8"/>
  <c r="W163" i="8"/>
  <c r="W162" i="8"/>
  <c r="AD301" i="8"/>
  <c r="Z301" i="8"/>
  <c r="X301" i="8"/>
  <c r="AB252" i="8"/>
  <c r="N260" i="8"/>
  <c r="N595" i="8" s="1"/>
  <c r="N930" i="8" s="1"/>
  <c r="N1265" i="8" s="1"/>
  <c r="N200" i="8"/>
  <c r="N535" i="8" s="1"/>
  <c r="N870" i="8" s="1"/>
  <c r="N1205" i="8" s="1"/>
  <c r="AB201" i="8"/>
  <c r="AG250" i="8"/>
  <c r="AG249" i="8"/>
  <c r="U171" i="8"/>
  <c r="W140" i="8"/>
  <c r="R140" i="8"/>
  <c r="V140" i="8"/>
  <c r="AG168" i="8"/>
  <c r="Z201" i="8"/>
  <c r="AD201" i="8"/>
  <c r="AD250" i="8"/>
  <c r="AD249" i="8"/>
  <c r="T270" i="8"/>
  <c r="AA270" i="8"/>
  <c r="Y270" i="8"/>
  <c r="X282" i="8"/>
  <c r="N281" i="8"/>
  <c r="N616" i="8" s="1"/>
  <c r="N951" i="8" s="1"/>
  <c r="N1286" i="8" s="1"/>
  <c r="T282" i="8"/>
  <c r="AB313" i="8"/>
  <c r="S183" i="8"/>
  <c r="AB182" i="8"/>
  <c r="X183" i="8"/>
  <c r="O182" i="8"/>
  <c r="Q195" i="8"/>
  <c r="AC194" i="8"/>
  <c r="U195" i="8"/>
  <c r="V196" i="8"/>
  <c r="V195" i="8"/>
  <c r="P207" i="8"/>
  <c r="AE206" i="8"/>
  <c r="N206" i="8"/>
  <c r="N541" i="8" s="1"/>
  <c r="N876" i="8" s="1"/>
  <c r="N1211" i="8" s="1"/>
  <c r="S206" i="8"/>
  <c r="P213" i="8"/>
  <c r="Z213" i="8"/>
  <c r="V213" i="8"/>
  <c r="AE213" i="8"/>
  <c r="T217" i="8"/>
  <c r="T216" i="8"/>
  <c r="AG217" i="8"/>
  <c r="AG216" i="8"/>
  <c r="P217" i="8"/>
  <c r="P216" i="8"/>
  <c r="AE264" i="8"/>
  <c r="U264" i="8"/>
  <c r="S264" i="8"/>
  <c r="P264" i="8"/>
  <c r="AF170" i="8"/>
  <c r="W170" i="8"/>
  <c r="S171" i="8"/>
  <c r="O170" i="8"/>
  <c r="U241" i="8"/>
  <c r="U240" i="8"/>
  <c r="Y241" i="8"/>
  <c r="Y240" i="8"/>
  <c r="AE241" i="8"/>
  <c r="AE240" i="8"/>
  <c r="AG298" i="8"/>
  <c r="Z289" i="8"/>
  <c r="AB144" i="8"/>
  <c r="X144" i="8"/>
  <c r="T144" i="8"/>
  <c r="AE310" i="8"/>
  <c r="O310" i="8"/>
  <c r="O331" i="8"/>
  <c r="Y331" i="8"/>
  <c r="AD148" i="8"/>
  <c r="AD147" i="8"/>
  <c r="U148" i="8"/>
  <c r="U147" i="8"/>
  <c r="X148" i="8"/>
  <c r="X147" i="8"/>
  <c r="AD211" i="8"/>
  <c r="AD210" i="8"/>
  <c r="AA211" i="8"/>
  <c r="AA210" i="8"/>
  <c r="AA175" i="8"/>
  <c r="AA174" i="8"/>
  <c r="AG175" i="8"/>
  <c r="AG174" i="8"/>
  <c r="Y178" i="8"/>
  <c r="Y177" i="8"/>
  <c r="T181" i="8"/>
  <c r="T180" i="8"/>
  <c r="Q181" i="8"/>
  <c r="Q180" i="8"/>
  <c r="O204" i="8"/>
  <c r="X205" i="8"/>
  <c r="X204" i="8"/>
  <c r="AC205" i="8"/>
  <c r="AC204" i="8"/>
  <c r="AF219" i="8"/>
  <c r="AG219" i="8"/>
  <c r="P218" i="8"/>
  <c r="V226" i="8"/>
  <c r="V225" i="8"/>
  <c r="AF226" i="8"/>
  <c r="AF225" i="8"/>
  <c r="AA226" i="8"/>
  <c r="AA225" i="8"/>
  <c r="AE226" i="8"/>
  <c r="AE225" i="8"/>
  <c r="Y255" i="8"/>
  <c r="AF255" i="8"/>
  <c r="AC255" i="8"/>
  <c r="N278" i="8"/>
  <c r="N613" i="8" s="1"/>
  <c r="N948" i="8" s="1"/>
  <c r="N1283" i="8" s="1"/>
  <c r="R279" i="8"/>
  <c r="O285" i="8"/>
  <c r="Z285" i="8"/>
  <c r="AF285" i="8"/>
  <c r="W187" i="8"/>
  <c r="W186" i="8"/>
  <c r="R199" i="8"/>
  <c r="R198" i="8"/>
  <c r="Y199" i="8"/>
  <c r="Y198" i="8"/>
  <c r="X229" i="8"/>
  <c r="X228" i="8"/>
  <c r="T139" i="8"/>
  <c r="T138" i="8"/>
  <c r="P139" i="8"/>
  <c r="P138" i="8"/>
  <c r="AC154" i="8"/>
  <c r="AC153" i="8"/>
  <c r="AE160" i="8"/>
  <c r="AE159" i="8"/>
  <c r="AF160" i="8"/>
  <c r="AF159" i="8"/>
  <c r="Y160" i="8"/>
  <c r="Y159" i="8"/>
  <c r="Y151" i="8"/>
  <c r="Y150" i="8"/>
  <c r="S151" i="8"/>
  <c r="S150" i="8"/>
  <c r="AC151" i="8"/>
  <c r="AC150" i="8"/>
  <c r="AA166" i="8"/>
  <c r="AA165" i="8"/>
  <c r="V166" i="8"/>
  <c r="V165" i="8"/>
  <c r="R193" i="8"/>
  <c r="R192" i="8"/>
  <c r="T193" i="8"/>
  <c r="T192" i="8"/>
  <c r="S223" i="8"/>
  <c r="S222" i="8"/>
  <c r="Z223" i="8"/>
  <c r="Z222" i="8"/>
  <c r="AF234" i="8"/>
  <c r="W234" i="8"/>
  <c r="Q238" i="8"/>
  <c r="Q237" i="8"/>
  <c r="T244" i="8"/>
  <c r="T243" i="8"/>
  <c r="Y244" i="8"/>
  <c r="Y243" i="8"/>
  <c r="R244" i="8"/>
  <c r="R243" i="8"/>
  <c r="Z267" i="8"/>
  <c r="Y267" i="8"/>
  <c r="R276" i="8"/>
  <c r="W276" i="8"/>
  <c r="AC319" i="8"/>
  <c r="S319" i="8"/>
  <c r="T319" i="8"/>
  <c r="O325" i="8"/>
  <c r="Z190" i="8"/>
  <c r="Z189" i="8"/>
  <c r="AB190" i="8"/>
  <c r="AB189" i="8"/>
  <c r="T190" i="8"/>
  <c r="T189" i="8"/>
  <c r="O188" i="8"/>
  <c r="AG163" i="8"/>
  <c r="AG162" i="8"/>
  <c r="U301" i="8"/>
  <c r="W252" i="8"/>
  <c r="V172" i="8"/>
  <c r="V171" i="8"/>
  <c r="X140" i="8"/>
  <c r="AC140" i="8"/>
  <c r="AG140" i="8"/>
  <c r="Y168" i="8"/>
  <c r="AC201" i="8"/>
  <c r="Z200" i="8"/>
  <c r="W200" i="8"/>
  <c r="U200" i="8"/>
  <c r="V250" i="8"/>
  <c r="V249" i="8"/>
  <c r="AD282" i="8"/>
  <c r="Y313" i="8"/>
  <c r="O313" i="8"/>
  <c r="U313" i="8"/>
  <c r="U183" i="8"/>
  <c r="AD182" i="8"/>
  <c r="Z182" i="8"/>
  <c r="S195" i="8"/>
  <c r="AC195" i="8"/>
  <c r="AB194" i="8"/>
  <c r="AF195" i="8"/>
  <c r="W206" i="8"/>
  <c r="Z208" i="8"/>
  <c r="Z207" i="8"/>
  <c r="Y206" i="8"/>
  <c r="AC206" i="8"/>
  <c r="V212" i="8"/>
  <c r="V547" i="8" s="1"/>
  <c r="V882" i="8" s="1"/>
  <c r="V1217" i="8" s="1"/>
  <c r="AF212" i="8"/>
  <c r="AF547" i="8" s="1"/>
  <c r="AF882" i="8" s="1"/>
  <c r="AF1217" i="8" s="1"/>
  <c r="AD212" i="8"/>
  <c r="AD547" i="8" s="1"/>
  <c r="AD882" i="8" s="1"/>
  <c r="AD1217" i="8" s="1"/>
  <c r="R212" i="8"/>
  <c r="R547" i="8" s="1"/>
  <c r="R882" i="8" s="1"/>
  <c r="R1217" i="8" s="1"/>
  <c r="AD217" i="8"/>
  <c r="AD216" i="8"/>
  <c r="R171" i="8"/>
  <c r="AF171" i="8"/>
  <c r="AG171" i="8"/>
  <c r="Z170" i="8"/>
  <c r="Z241" i="8"/>
  <c r="Z240" i="8"/>
  <c r="R241" i="8"/>
  <c r="R240" i="8"/>
  <c r="P298" i="8"/>
  <c r="N143" i="8"/>
  <c r="N478" i="8" s="1"/>
  <c r="N813" i="8" s="1"/>
  <c r="N1148" i="8" s="1"/>
  <c r="AG144" i="8"/>
  <c r="AD144" i="8"/>
  <c r="W310" i="8"/>
  <c r="U310" i="8"/>
  <c r="N146" i="8"/>
  <c r="N481" i="8" s="1"/>
  <c r="N816" i="8" s="1"/>
  <c r="N1151" i="8" s="1"/>
  <c r="AG147" i="8"/>
  <c r="U146" i="8"/>
  <c r="U481" i="8" s="1"/>
  <c r="U816" i="8" s="1"/>
  <c r="U1151" i="8" s="1"/>
  <c r="AC146" i="8"/>
  <c r="AC481" i="8" s="1"/>
  <c r="AC816" i="8" s="1"/>
  <c r="AC1151" i="8" s="1"/>
  <c r="R211" i="8"/>
  <c r="R210" i="8"/>
  <c r="S211" i="8"/>
  <c r="S210" i="8"/>
  <c r="AF175" i="8"/>
  <c r="AF174" i="8"/>
  <c r="Z175" i="8"/>
  <c r="Z174" i="8"/>
  <c r="Q178" i="8"/>
  <c r="Q177" i="8"/>
  <c r="Z181" i="8"/>
  <c r="Z180" i="8"/>
  <c r="AE181" i="8"/>
  <c r="AE180" i="8"/>
  <c r="W181" i="8"/>
  <c r="W180" i="8"/>
  <c r="P205" i="8"/>
  <c r="P204" i="8"/>
  <c r="N218" i="8"/>
  <c r="N553" i="8" s="1"/>
  <c r="N888" i="8" s="1"/>
  <c r="N1223" i="8" s="1"/>
  <c r="Y220" i="8"/>
  <c r="Y219" i="8"/>
  <c r="Y226" i="8"/>
  <c r="Y225" i="8"/>
  <c r="S224" i="8"/>
  <c r="Q226" i="8"/>
  <c r="Q225" i="8"/>
  <c r="X224" i="8"/>
  <c r="Q255" i="8"/>
  <c r="AC279" i="8"/>
  <c r="X285" i="8"/>
  <c r="U285" i="8"/>
  <c r="X187" i="8"/>
  <c r="X186" i="8"/>
  <c r="T187" i="8"/>
  <c r="T186" i="8"/>
  <c r="T199" i="8"/>
  <c r="T198" i="8"/>
  <c r="AB229" i="8"/>
  <c r="AB228" i="8"/>
  <c r="R229" i="8"/>
  <c r="R228" i="8"/>
  <c r="W229" i="8"/>
  <c r="W228" i="8"/>
  <c r="AD139" i="8"/>
  <c r="AD138" i="8"/>
  <c r="AA139" i="8"/>
  <c r="AA138" i="8"/>
  <c r="T154" i="8"/>
  <c r="T153" i="8"/>
  <c r="Q154" i="8"/>
  <c r="Q153" i="8"/>
  <c r="AA160" i="8"/>
  <c r="AA159" i="8"/>
  <c r="AF151" i="8"/>
  <c r="AF150" i="8"/>
  <c r="AB166" i="8"/>
  <c r="AB165" i="8"/>
  <c r="Z166" i="8"/>
  <c r="Z165" i="8"/>
  <c r="U166" i="8"/>
  <c r="U165" i="8"/>
  <c r="AF166" i="8"/>
  <c r="AF165" i="8"/>
  <c r="Z193" i="8"/>
  <c r="Z192" i="8"/>
  <c r="AF223" i="8"/>
  <c r="AF222" i="8"/>
  <c r="AF238" i="8"/>
  <c r="AF237" i="8"/>
  <c r="V238" i="8"/>
  <c r="V237" i="8"/>
  <c r="T238" i="8"/>
  <c r="T237" i="8"/>
  <c r="AB244" i="8"/>
  <c r="AB243" i="8"/>
  <c r="T267" i="8"/>
  <c r="R267" i="8"/>
  <c r="U276" i="8"/>
  <c r="P307" i="8"/>
  <c r="Z319" i="8"/>
  <c r="AD319" i="8"/>
  <c r="P325" i="8"/>
  <c r="AG325" i="8"/>
  <c r="T325" i="8"/>
  <c r="N188" i="8"/>
  <c r="N523" i="8" s="1"/>
  <c r="N858" i="8" s="1"/>
  <c r="N1193" i="8" s="1"/>
  <c r="T188" i="8"/>
  <c r="T163" i="8"/>
  <c r="T162" i="8"/>
  <c r="AE163" i="8"/>
  <c r="AE162" i="8"/>
  <c r="R292" i="8"/>
  <c r="O301" i="8"/>
  <c r="P252" i="8"/>
  <c r="T252" i="8"/>
  <c r="V182" i="8"/>
  <c r="Z183" i="8"/>
  <c r="Q194" i="8"/>
  <c r="T194" i="8"/>
  <c r="X207" i="8"/>
  <c r="R206" i="8"/>
  <c r="S212" i="8"/>
  <c r="S547" i="8" s="1"/>
  <c r="S882" i="8" s="1"/>
  <c r="S1217" i="8" s="1"/>
  <c r="AD213" i="8"/>
  <c r="N215" i="8"/>
  <c r="N550" i="8" s="1"/>
  <c r="N885" i="8" s="1"/>
  <c r="N1220" i="8" s="1"/>
  <c r="AB217" i="8"/>
  <c r="AB216" i="8"/>
  <c r="AB264" i="8"/>
  <c r="AG241" i="8"/>
  <c r="AG240" i="8"/>
  <c r="P140" i="8"/>
  <c r="R200" i="8"/>
  <c r="V201" i="8"/>
  <c r="O201" i="8"/>
  <c r="AE200" i="8"/>
  <c r="AA250" i="8"/>
  <c r="AA249" i="8"/>
  <c r="R250" i="8"/>
  <c r="R249" i="8"/>
  <c r="P250" i="8"/>
  <c r="P249" i="8"/>
  <c r="U270" i="8"/>
  <c r="S270" i="8"/>
  <c r="X270" i="8"/>
  <c r="Q282" i="8"/>
  <c r="Q313" i="8"/>
  <c r="AF313" i="8"/>
  <c r="P182" i="8"/>
  <c r="X182" i="8"/>
  <c r="AF182" i="8"/>
  <c r="R183" i="8"/>
  <c r="O194" i="8"/>
  <c r="R194" i="8"/>
  <c r="X195" i="8"/>
  <c r="N194" i="8"/>
  <c r="N529" i="8" s="1"/>
  <c r="N864" i="8" s="1"/>
  <c r="N1199" i="8" s="1"/>
  <c r="V207" i="8"/>
  <c r="P206" i="8"/>
  <c r="Q207" i="8"/>
  <c r="S207" i="8"/>
  <c r="Q213" i="8"/>
  <c r="AA213" i="8"/>
  <c r="W214" i="8"/>
  <c r="W213" i="8"/>
  <c r="AB212" i="8"/>
  <c r="AB547" i="8" s="1"/>
  <c r="AB882" i="8" s="1"/>
  <c r="AB1217" i="8" s="1"/>
  <c r="U217" i="8"/>
  <c r="U216" i="8"/>
  <c r="Q217" i="8"/>
  <c r="Q216" i="8"/>
  <c r="Q264" i="8"/>
  <c r="V264" i="8"/>
  <c r="P170" i="8"/>
  <c r="AA170" i="8"/>
  <c r="Q171" i="8"/>
  <c r="Q241" i="8"/>
  <c r="Q240" i="8"/>
  <c r="AB241" i="8"/>
  <c r="AB240" i="8"/>
  <c r="AE298" i="8"/>
  <c r="O289" i="8"/>
  <c r="S331" i="8"/>
  <c r="Q331" i="8"/>
  <c r="R331" i="8"/>
  <c r="P146" i="8"/>
  <c r="P481" i="8" s="1"/>
  <c r="P816" i="8" s="1"/>
  <c r="P1151" i="8" s="1"/>
  <c r="AG146" i="8"/>
  <c r="AG481" i="8" s="1"/>
  <c r="AG816" i="8" s="1"/>
  <c r="AG1151" i="8" s="1"/>
  <c r="S148" i="8"/>
  <c r="S147" i="8"/>
  <c r="O211" i="8"/>
  <c r="O210" i="8"/>
  <c r="AC211" i="8"/>
  <c r="AC210" i="8"/>
  <c r="S231" i="8"/>
  <c r="O175" i="8"/>
  <c r="O174" i="8"/>
  <c r="W176" i="8"/>
  <c r="O178" i="8"/>
  <c r="O177" i="8"/>
  <c r="W177" i="8"/>
  <c r="AB177" i="8"/>
  <c r="AB204" i="8"/>
  <c r="P220" i="8"/>
  <c r="P219" i="8"/>
  <c r="AC226" i="8"/>
  <c r="AC225" i="8"/>
  <c r="AB226" i="8"/>
  <c r="AB225" i="8"/>
  <c r="X226" i="8"/>
  <c r="X225" i="8"/>
  <c r="Z255" i="8"/>
  <c r="P255" i="8"/>
  <c r="AB255" i="8"/>
  <c r="P279" i="8"/>
  <c r="O279" i="8"/>
  <c r="V285" i="8"/>
  <c r="P285" i="8"/>
  <c r="AB187" i="8"/>
  <c r="AB186" i="8"/>
  <c r="AB199" i="8"/>
  <c r="AB198" i="8"/>
  <c r="S199" i="8"/>
  <c r="S198" i="8"/>
  <c r="Z199" i="8"/>
  <c r="Z198" i="8"/>
  <c r="V199" i="8"/>
  <c r="V198" i="8"/>
  <c r="V229" i="8"/>
  <c r="V228" i="8"/>
  <c r="AG229" i="8"/>
  <c r="AG228" i="8"/>
  <c r="AE139" i="8"/>
  <c r="AE138" i="8"/>
  <c r="X139" i="8"/>
  <c r="X138" i="8"/>
  <c r="V139" i="8"/>
  <c r="V138" i="8"/>
  <c r="N152" i="8"/>
  <c r="N487" i="8" s="1"/>
  <c r="N822" i="8" s="1"/>
  <c r="N1157" i="8" s="1"/>
  <c r="X154" i="8"/>
  <c r="X153" i="8"/>
  <c r="R154" i="8"/>
  <c r="R153" i="8"/>
  <c r="AA154" i="8"/>
  <c r="AA153" i="8"/>
  <c r="S159" i="8"/>
  <c r="N158" i="8"/>
  <c r="N493" i="8" s="1"/>
  <c r="N828" i="8" s="1"/>
  <c r="N1163" i="8" s="1"/>
  <c r="AC158" i="8"/>
  <c r="AC493" i="8" s="1"/>
  <c r="AC828" i="8" s="1"/>
  <c r="AC1163" i="8" s="1"/>
  <c r="N164" i="8"/>
  <c r="N499" i="8" s="1"/>
  <c r="N834" i="8" s="1"/>
  <c r="N1169" i="8" s="1"/>
  <c r="O193" i="8"/>
  <c r="O192" i="8"/>
  <c r="U193" i="8"/>
  <c r="U192" i="8"/>
  <c r="W193" i="8"/>
  <c r="W192" i="8"/>
  <c r="AB223" i="8"/>
  <c r="AB222" i="8"/>
  <c r="N221" i="8"/>
  <c r="N556" i="8" s="1"/>
  <c r="N891" i="8" s="1"/>
  <c r="N1226" i="8" s="1"/>
  <c r="P234" i="8"/>
  <c r="S235" i="8"/>
  <c r="S234" i="8"/>
  <c r="P238" i="8"/>
  <c r="P237" i="8"/>
  <c r="AD238" i="8"/>
  <c r="AD237" i="8"/>
  <c r="U244" i="8"/>
  <c r="U243" i="8"/>
  <c r="W244" i="8"/>
  <c r="W243" i="8"/>
  <c r="AA267" i="8"/>
  <c r="AC267" i="8"/>
  <c r="S276" i="8"/>
  <c r="AE319" i="8"/>
  <c r="AB319" i="8"/>
  <c r="X325" i="8"/>
  <c r="Y325" i="8"/>
  <c r="AD325" i="8"/>
  <c r="AA190" i="8"/>
  <c r="AA189" i="8"/>
  <c r="P190" i="8"/>
  <c r="P189" i="8"/>
  <c r="O190" i="8"/>
  <c r="O189" i="8"/>
  <c r="U163" i="8"/>
  <c r="U162" i="8"/>
  <c r="X163" i="8"/>
  <c r="X162" i="8"/>
  <c r="P301" i="8"/>
  <c r="S301" i="8"/>
  <c r="AA301" i="8"/>
  <c r="S252" i="8"/>
  <c r="AC252" i="8"/>
  <c r="AD252" i="8"/>
  <c r="Y261" i="8"/>
  <c r="S261" i="8"/>
  <c r="L95" i="8"/>
  <c r="AA140" i="8"/>
  <c r="AF201" i="8"/>
  <c r="AB200" i="8"/>
  <c r="AF250" i="8"/>
  <c r="AF249" i="8"/>
  <c r="Z250" i="8"/>
  <c r="Z249" i="8"/>
  <c r="AB270" i="8"/>
  <c r="AD270" i="8"/>
  <c r="W282" i="8"/>
  <c r="R282" i="8"/>
  <c r="Y282" i="8"/>
  <c r="AE282" i="8"/>
  <c r="Z313" i="8"/>
  <c r="P313" i="8"/>
  <c r="W183" i="8"/>
  <c r="Y183" i="8"/>
  <c r="AC183" i="8"/>
  <c r="AA196" i="8"/>
  <c r="AA195" i="8"/>
  <c r="P195" i="8"/>
  <c r="S194" i="8"/>
  <c r="W194" i="8"/>
  <c r="X206" i="8"/>
  <c r="AF206" i="8"/>
  <c r="AG207" i="8"/>
  <c r="AE207" i="8"/>
  <c r="W212" i="8"/>
  <c r="W547" i="8" s="1"/>
  <c r="W882" i="8" s="1"/>
  <c r="W1217" i="8" s="1"/>
  <c r="O212" i="8"/>
  <c r="O547" i="8" s="1"/>
  <c r="O882" i="8" s="1"/>
  <c r="O1217" i="8" s="1"/>
  <c r="P212" i="8"/>
  <c r="P547" i="8" s="1"/>
  <c r="P882" i="8" s="1"/>
  <c r="P1217" i="8" s="1"/>
  <c r="W171" i="8"/>
  <c r="S170" i="8"/>
  <c r="T171" i="8"/>
  <c r="AB171" i="8"/>
  <c r="AF241" i="8"/>
  <c r="AF240" i="8"/>
  <c r="V298" i="8"/>
  <c r="AC289" i="8"/>
  <c r="AF310" i="8"/>
  <c r="AF331" i="8"/>
  <c r="AB331" i="8"/>
  <c r="Q148" i="8"/>
  <c r="Q147" i="8"/>
  <c r="AD146" i="8"/>
  <c r="AD481" i="8" s="1"/>
  <c r="AD816" i="8" s="1"/>
  <c r="AD1151" i="8" s="1"/>
  <c r="Y147" i="8"/>
  <c r="AC147" i="8"/>
  <c r="AE211" i="8"/>
  <c r="AE210" i="8"/>
  <c r="T211" i="8"/>
  <c r="T210" i="8"/>
  <c r="AB211" i="8"/>
  <c r="AB210" i="8"/>
  <c r="N230" i="8"/>
  <c r="N565" i="8" s="1"/>
  <c r="N900" i="8" s="1"/>
  <c r="N1235" i="8" s="1"/>
  <c r="AE175" i="8"/>
  <c r="AE174" i="8"/>
  <c r="AB175" i="8"/>
  <c r="AB174" i="8"/>
  <c r="W175" i="8"/>
  <c r="W174" i="8"/>
  <c r="AF178" i="8"/>
  <c r="AF177" i="8"/>
  <c r="AE177" i="8"/>
  <c r="S176" i="8"/>
  <c r="AC181" i="8"/>
  <c r="AC180" i="8"/>
  <c r="Y181" i="8"/>
  <c r="Y180" i="8"/>
  <c r="S181" i="8"/>
  <c r="S180" i="8"/>
  <c r="R205" i="8"/>
  <c r="R204" i="8"/>
  <c r="N203" i="8"/>
  <c r="N538" i="8" s="1"/>
  <c r="N873" i="8" s="1"/>
  <c r="N1208" i="8" s="1"/>
  <c r="T205" i="8"/>
  <c r="T204" i="8"/>
  <c r="V220" i="8"/>
  <c r="V219" i="8"/>
  <c r="Z220" i="8"/>
  <c r="Z219" i="8"/>
  <c r="AG226" i="8"/>
  <c r="AG225" i="8"/>
  <c r="Q224" i="8"/>
  <c r="W246" i="8"/>
  <c r="AG255" i="8"/>
  <c r="X279" i="8"/>
  <c r="T279" i="8"/>
  <c r="Z279" i="8"/>
  <c r="AA285" i="8"/>
  <c r="AD285" i="8"/>
  <c r="R285" i="8"/>
  <c r="Y187" i="8"/>
  <c r="Y186" i="8"/>
  <c r="U187" i="8"/>
  <c r="U186" i="8"/>
  <c r="P187" i="8"/>
  <c r="P186" i="8"/>
  <c r="AC199" i="8"/>
  <c r="AC198" i="8"/>
  <c r="N197" i="8"/>
  <c r="N532" i="8" s="1"/>
  <c r="N867" i="8" s="1"/>
  <c r="N1202" i="8" s="1"/>
  <c r="AF199" i="8"/>
  <c r="AF198" i="8"/>
  <c r="AA229" i="8"/>
  <c r="AA228" i="8"/>
  <c r="AF139" i="8"/>
  <c r="AF138" i="8"/>
  <c r="S152" i="8"/>
  <c r="S487" i="8" s="1"/>
  <c r="S822" i="8" s="1"/>
  <c r="S1157" i="8" s="1"/>
  <c r="AD153" i="8"/>
  <c r="W156" i="8"/>
  <c r="V160" i="8"/>
  <c r="V159" i="8"/>
  <c r="U160" i="8"/>
  <c r="U159" i="8"/>
  <c r="V151" i="8"/>
  <c r="V150" i="8"/>
  <c r="Z151" i="8"/>
  <c r="Z150" i="8"/>
  <c r="T151" i="8"/>
  <c r="T150" i="8"/>
  <c r="Q151" i="8"/>
  <c r="Q150" i="8"/>
  <c r="AD166" i="8"/>
  <c r="AD165" i="8"/>
  <c r="Q166" i="8"/>
  <c r="Q165" i="8"/>
  <c r="AA193" i="8"/>
  <c r="AA192" i="8"/>
  <c r="AC193" i="8"/>
  <c r="AC192" i="8"/>
  <c r="AG193" i="8"/>
  <c r="AG192" i="8"/>
  <c r="O223" i="8"/>
  <c r="O222" i="8"/>
  <c r="R234" i="8"/>
  <c r="X235" i="8"/>
  <c r="X234" i="8"/>
  <c r="X238" i="8"/>
  <c r="X237" i="8"/>
  <c r="AE244" i="8"/>
  <c r="AE243" i="8"/>
  <c r="Z244" i="8"/>
  <c r="Z243" i="8"/>
  <c r="AG244" i="8"/>
  <c r="AG243" i="8"/>
  <c r="U267" i="8"/>
  <c r="AC276" i="8"/>
  <c r="Z276" i="8"/>
  <c r="AD276" i="8"/>
  <c r="X276" i="8"/>
  <c r="Z325" i="8"/>
  <c r="Q325" i="8"/>
  <c r="AD190" i="8"/>
  <c r="AD189" i="8"/>
  <c r="U190" i="8"/>
  <c r="U189" i="8"/>
  <c r="Y190" i="8"/>
  <c r="Y189" i="8"/>
  <c r="Y163" i="8"/>
  <c r="Y162" i="8"/>
  <c r="AB301" i="8"/>
  <c r="AE301" i="8"/>
  <c r="V301" i="8"/>
  <c r="U252" i="8"/>
  <c r="Z252" i="8"/>
  <c r="S282" i="8"/>
  <c r="AC241" i="8"/>
  <c r="AC240" i="8"/>
  <c r="W217" i="8"/>
  <c r="W216" i="8"/>
  <c r="R217" i="8"/>
  <c r="R216" i="8"/>
  <c r="AA217" i="8"/>
  <c r="AA216" i="8"/>
  <c r="N263" i="8"/>
  <c r="N598" i="8" s="1"/>
  <c r="N933" i="8" s="1"/>
  <c r="N1268" i="8" s="1"/>
  <c r="S140" i="8"/>
  <c r="R168" i="8"/>
  <c r="S200" i="8"/>
  <c r="X200" i="8"/>
  <c r="U250" i="8"/>
  <c r="U249" i="8"/>
  <c r="Q270" i="8"/>
  <c r="V270" i="8"/>
  <c r="AE270" i="8"/>
  <c r="U282" i="8"/>
  <c r="AA313" i="8"/>
  <c r="U182" i="8"/>
  <c r="AG183" i="8"/>
  <c r="AD195" i="8"/>
  <c r="AE194" i="8"/>
  <c r="AG194" i="8"/>
  <c r="W207" i="8"/>
  <c r="AA207" i="8"/>
  <c r="Z206" i="8"/>
  <c r="T207" i="8"/>
  <c r="U214" i="8"/>
  <c r="U213" i="8"/>
  <c r="AG212" i="8"/>
  <c r="AG547" i="8" s="1"/>
  <c r="AG882" i="8" s="1"/>
  <c r="AG1217" i="8" s="1"/>
  <c r="AA212" i="8"/>
  <c r="AA547" i="8" s="1"/>
  <c r="AA882" i="8" s="1"/>
  <c r="AA1217" i="8" s="1"/>
  <c r="AB214" i="8"/>
  <c r="AB213" i="8"/>
  <c r="V217" i="8"/>
  <c r="V216" i="8"/>
  <c r="AE217" i="8"/>
  <c r="AE216" i="8"/>
  <c r="W264" i="8"/>
  <c r="Q170" i="8"/>
  <c r="AG170" i="8"/>
  <c r="N170" i="8"/>
  <c r="N505" i="8" s="1"/>
  <c r="N840" i="8" s="1"/>
  <c r="N1175" i="8" s="1"/>
  <c r="U170" i="8"/>
  <c r="AA241" i="8"/>
  <c r="AA240" i="8"/>
  <c r="Q298" i="8"/>
  <c r="AE144" i="8"/>
  <c r="V144" i="8"/>
  <c r="N257" i="8"/>
  <c r="N592" i="8" s="1"/>
  <c r="N927" i="8" s="1"/>
  <c r="N1262" i="8" s="1"/>
  <c r="AA310" i="8"/>
  <c r="AA331" i="8"/>
  <c r="V331" i="8"/>
  <c r="AE148" i="8"/>
  <c r="AE147" i="8"/>
  <c r="V147" i="8"/>
  <c r="V146" i="8"/>
  <c r="V481" i="8" s="1"/>
  <c r="V816" i="8" s="1"/>
  <c r="V1151" i="8" s="1"/>
  <c r="Q232" i="8"/>
  <c r="Q231" i="8"/>
  <c r="Q175" i="8"/>
  <c r="Q174" i="8"/>
  <c r="AF181" i="8"/>
  <c r="AF180" i="8"/>
  <c r="R181" i="8"/>
  <c r="R180" i="8"/>
  <c r="AD205" i="8"/>
  <c r="AD204" i="8"/>
  <c r="AG218" i="8"/>
  <c r="AD218" i="8"/>
  <c r="S219" i="8"/>
  <c r="W226" i="8"/>
  <c r="W225" i="8"/>
  <c r="T224" i="8"/>
  <c r="AB224" i="8"/>
  <c r="U255" i="8"/>
  <c r="AA279" i="8"/>
  <c r="V279" i="8"/>
  <c r="S279" i="8"/>
  <c r="N284" i="8"/>
  <c r="N619" i="8" s="1"/>
  <c r="N954" i="8" s="1"/>
  <c r="N1289" i="8" s="1"/>
  <c r="AB285" i="8"/>
  <c r="Q187" i="8"/>
  <c r="Q186" i="8"/>
  <c r="Z187" i="8"/>
  <c r="Z186" i="8"/>
  <c r="O199" i="8"/>
  <c r="O198" i="8"/>
  <c r="AE229" i="8"/>
  <c r="AE228" i="8"/>
  <c r="S229" i="8"/>
  <c r="S228" i="8"/>
  <c r="Y229" i="8"/>
  <c r="Y228" i="8"/>
  <c r="Y139" i="8"/>
  <c r="Y138" i="8"/>
  <c r="Q139" i="8"/>
  <c r="Q138" i="8"/>
  <c r="V152" i="8"/>
  <c r="V487" i="8" s="1"/>
  <c r="V822" i="8" s="1"/>
  <c r="V1157" i="8" s="1"/>
  <c r="U153" i="8"/>
  <c r="AF152" i="8"/>
  <c r="AF487" i="8" s="1"/>
  <c r="AF822" i="8" s="1"/>
  <c r="AF1157" i="8" s="1"/>
  <c r="AE154" i="8"/>
  <c r="AE153" i="8"/>
  <c r="AB160" i="8"/>
  <c r="AB159" i="8"/>
  <c r="R159" i="8"/>
  <c r="W151" i="8"/>
  <c r="W150" i="8"/>
  <c r="AG151" i="8"/>
  <c r="AG150" i="8"/>
  <c r="AA151" i="8"/>
  <c r="AA150" i="8"/>
  <c r="AC166" i="8"/>
  <c r="AC165" i="8"/>
  <c r="X166" i="8"/>
  <c r="X165" i="8"/>
  <c r="Q223" i="8"/>
  <c r="Q222" i="8"/>
  <c r="T223" i="8"/>
  <c r="T222" i="8"/>
  <c r="Y223" i="8"/>
  <c r="Y222" i="8"/>
  <c r="N236" i="8"/>
  <c r="N571" i="8" s="1"/>
  <c r="N906" i="8" s="1"/>
  <c r="N1241" i="8" s="1"/>
  <c r="R238" i="8"/>
  <c r="R237" i="8"/>
  <c r="W238" i="8"/>
  <c r="W237" i="8"/>
  <c r="AF244" i="8"/>
  <c r="AF243" i="8"/>
  <c r="V244" i="8"/>
  <c r="V243" i="8"/>
  <c r="P267" i="8"/>
  <c r="AG276" i="8"/>
  <c r="AG319" i="8"/>
  <c r="R319" i="8"/>
  <c r="AA319" i="8"/>
  <c r="V319" i="8"/>
  <c r="AA325" i="8"/>
  <c r="AC190" i="8"/>
  <c r="AC189" i="8"/>
  <c r="AG190" i="8"/>
  <c r="AG189" i="8"/>
  <c r="P163" i="8"/>
  <c r="P162" i="8"/>
  <c r="AG252" i="8"/>
  <c r="Q252" i="8"/>
  <c r="X252" i="8"/>
  <c r="AG261" i="8"/>
  <c r="Q103" i="8"/>
  <c r="AF133" i="8"/>
  <c r="AC103" i="8"/>
  <c r="AG109" i="8"/>
  <c r="V109" i="8"/>
  <c r="R109" i="8"/>
  <c r="S112" i="8"/>
  <c r="AB112" i="8"/>
  <c r="AA112" i="8"/>
  <c r="AB130" i="8"/>
  <c r="T100" i="8"/>
  <c r="AF100" i="8"/>
  <c r="S100" i="8"/>
  <c r="T118" i="8"/>
  <c r="P118" i="8"/>
  <c r="AC118" i="8"/>
  <c r="Y121" i="8"/>
  <c r="V121" i="8"/>
  <c r="P121" i="8"/>
  <c r="X124" i="8"/>
  <c r="AD124" i="8"/>
  <c r="U106" i="8"/>
  <c r="AC106" i="8"/>
  <c r="AC115" i="8"/>
  <c r="R115" i="8"/>
  <c r="AG115" i="8"/>
  <c r="AE127" i="8"/>
  <c r="Z109" i="8"/>
  <c r="S103" i="8"/>
  <c r="T103" i="8"/>
  <c r="AC109" i="8"/>
  <c r="AF109" i="8"/>
  <c r="AB109" i="8"/>
  <c r="W112" i="8"/>
  <c r="Z133" i="8"/>
  <c r="V133" i="8"/>
  <c r="X130" i="8"/>
  <c r="V130" i="8"/>
  <c r="V100" i="8"/>
  <c r="AC100" i="8"/>
  <c r="AA118" i="8"/>
  <c r="AG121" i="8"/>
  <c r="AA121" i="8"/>
  <c r="O124" i="8"/>
  <c r="W124" i="8"/>
  <c r="P106" i="8"/>
  <c r="O106" i="8"/>
  <c r="W127" i="8"/>
  <c r="O127" i="8"/>
  <c r="V103" i="8"/>
  <c r="R103" i="8"/>
  <c r="AE109" i="8"/>
  <c r="AE112" i="8"/>
  <c r="U133" i="8"/>
  <c r="AC133" i="8"/>
  <c r="AG103" i="8"/>
  <c r="X103" i="8"/>
  <c r="AD103" i="8"/>
  <c r="S109" i="8"/>
  <c r="AD112" i="8"/>
  <c r="T112" i="8"/>
  <c r="AG112" i="8"/>
  <c r="O133" i="8"/>
  <c r="AG133" i="8"/>
  <c r="Q133" i="8"/>
  <c r="AG130" i="8"/>
  <c r="Z100" i="8"/>
  <c r="R100" i="8"/>
  <c r="X118" i="8"/>
  <c r="V118" i="8"/>
  <c r="S121" i="8"/>
  <c r="AD121" i="8"/>
  <c r="Y124" i="8"/>
  <c r="AE106" i="8"/>
  <c r="Y106" i="8"/>
  <c r="AE115" i="8"/>
  <c r="S115" i="8"/>
  <c r="Q115" i="8"/>
  <c r="AF127" i="8"/>
  <c r="AA127" i="8"/>
  <c r="P127" i="8"/>
  <c r="P103" i="8"/>
  <c r="X109" i="8"/>
  <c r="AF112" i="8"/>
  <c r="AC112" i="8"/>
  <c r="S133" i="8"/>
  <c r="AD133" i="8"/>
  <c r="AB133" i="8"/>
  <c r="AE130" i="8"/>
  <c r="Z130" i="8"/>
  <c r="S130" i="8"/>
  <c r="W100" i="8"/>
  <c r="AG100" i="8"/>
  <c r="AG118" i="8"/>
  <c r="R124" i="8"/>
  <c r="U124" i="8"/>
  <c r="V106" i="8"/>
  <c r="X115" i="8"/>
  <c r="AB115" i="8"/>
  <c r="Z127" i="8"/>
  <c r="AC136" i="8"/>
  <c r="U103" i="8"/>
  <c r="Z103" i="8"/>
  <c r="AD109" i="8"/>
  <c r="T109" i="8"/>
  <c r="V112" i="8"/>
  <c r="AD130" i="8"/>
  <c r="AB100" i="8"/>
  <c r="U100" i="8"/>
  <c r="AE118" i="8"/>
  <c r="Y118" i="8"/>
  <c r="R118" i="8"/>
  <c r="T121" i="8"/>
  <c r="AE121" i="8"/>
  <c r="X121" i="8"/>
  <c r="Q121" i="8"/>
  <c r="Z124" i="8"/>
  <c r="AF124" i="8"/>
  <c r="Q124" i="8"/>
  <c r="R106" i="8"/>
  <c r="AF115" i="8"/>
  <c r="U115" i="8"/>
  <c r="V127" i="8"/>
  <c r="Q127" i="8"/>
  <c r="V136" i="8"/>
  <c r="Y103" i="8"/>
  <c r="Y109" i="8"/>
  <c r="O112" i="8"/>
  <c r="T133" i="8"/>
  <c r="AE133" i="8"/>
  <c r="Y133" i="8"/>
  <c r="P130" i="8"/>
  <c r="AA130" i="8"/>
  <c r="W130" i="8"/>
  <c r="AE100" i="8"/>
  <c r="AD118" i="8"/>
  <c r="AC121" i="8"/>
  <c r="P124" i="8"/>
  <c r="AA124" i="8"/>
  <c r="AF106" i="8"/>
  <c r="W106" i="8"/>
  <c r="Q106" i="8"/>
  <c r="O115" i="8"/>
  <c r="T115" i="8"/>
  <c r="S127" i="8"/>
  <c r="AG127" i="8"/>
  <c r="AB127" i="8"/>
  <c r="O136" i="8"/>
  <c r="O103" i="8"/>
  <c r="AA109" i="8"/>
  <c r="O109" i="8"/>
  <c r="U109" i="8"/>
  <c r="P109" i="8"/>
  <c r="P112" i="8"/>
  <c r="X112" i="8"/>
  <c r="U112" i="8"/>
  <c r="Y112" i="8"/>
  <c r="R133" i="8"/>
  <c r="X100" i="8"/>
  <c r="O100" i="8"/>
  <c r="Q100" i="8"/>
  <c r="O118" i="8"/>
  <c r="Z118" i="8"/>
  <c r="W118" i="8"/>
  <c r="U121" i="8"/>
  <c r="AF121" i="8"/>
  <c r="AC124" i="8"/>
  <c r="AB124" i="8"/>
  <c r="Z106" i="8"/>
  <c r="AA106" i="8"/>
  <c r="W115" i="8"/>
  <c r="Z115" i="8"/>
  <c r="AD115" i="8"/>
  <c r="R130" i="8"/>
  <c r="AC130" i="8"/>
  <c r="U130" i="8"/>
  <c r="AD100" i="8"/>
  <c r="AA100" i="8"/>
  <c r="O121" i="8"/>
  <c r="V124" i="8"/>
  <c r="AB106" i="8"/>
  <c r="T106" i="8"/>
  <c r="Y127" i="8"/>
  <c r="T127" i="8"/>
  <c r="AA103" i="8"/>
  <c r="AB103" i="8"/>
  <c r="R112" i="8"/>
  <c r="Z112" i="8"/>
  <c r="Q118" i="8"/>
  <c r="AB118" i="8"/>
  <c r="U118" i="8"/>
  <c r="W121" i="8"/>
  <c r="Z121" i="8"/>
  <c r="R121" i="8"/>
  <c r="AE124" i="8"/>
  <c r="AG124" i="8"/>
  <c r="AG106" i="8"/>
  <c r="X106" i="8"/>
  <c r="P115" i="8"/>
  <c r="AD127" i="8"/>
  <c r="X127" i="8"/>
  <c r="R127" i="8"/>
  <c r="AE103" i="8"/>
  <c r="W109" i="8"/>
  <c r="P133" i="8"/>
  <c r="AF130" i="8"/>
  <c r="O130" i="8"/>
  <c r="AF103" i="8"/>
  <c r="W103" i="8"/>
  <c r="Q109" i="8"/>
  <c r="Q112" i="8"/>
  <c r="W133" i="8"/>
  <c r="AA133" i="8"/>
  <c r="X133" i="8"/>
  <c r="T130" i="8"/>
  <c r="Q130" i="8"/>
  <c r="Y130" i="8"/>
  <c r="Y100" i="8"/>
  <c r="P100" i="8"/>
  <c r="AF118" i="8"/>
  <c r="S118" i="8"/>
  <c r="AB121" i="8"/>
  <c r="T124" i="8"/>
  <c r="S124" i="8"/>
  <c r="AD106" i="8"/>
  <c r="S106" i="8"/>
  <c r="Y115" i="8"/>
  <c r="V115" i="8"/>
  <c r="AA115" i="8"/>
  <c r="U127" i="8"/>
  <c r="AC127" i="8"/>
  <c r="U488" i="8" l="1" a="1"/>
  <c r="U488" i="8" s="1"/>
  <c r="U489" i="8" s="1"/>
  <c r="AA488" i="8" a="1"/>
  <c r="AA488" i="8" s="1"/>
  <c r="AA489" i="8" s="1"/>
  <c r="Q488" i="8" a="1"/>
  <c r="Q488" i="8" s="1"/>
  <c r="Q489" i="8" s="1"/>
  <c r="AD449" i="8" a="1"/>
  <c r="AD449" i="8" s="1"/>
  <c r="AD450" i="8" s="1"/>
  <c r="J406" i="8"/>
  <c r="J741" i="8" s="1"/>
  <c r="J400" i="8"/>
  <c r="J735" i="8" s="1"/>
  <c r="P71" i="7"/>
  <c r="P65" i="7"/>
  <c r="P68" i="7"/>
  <c r="P62" i="7"/>
  <c r="J74" i="8"/>
  <c r="J409" i="8" s="1"/>
  <c r="L409" i="8" s="1"/>
  <c r="J68" i="8"/>
  <c r="J403" i="8" s="1"/>
  <c r="J738" i="8" s="1"/>
  <c r="AB71" i="7"/>
  <c r="AB72" i="7" s="1" a="1"/>
  <c r="AB72" i="7" s="1"/>
  <c r="AB73" i="7" s="1"/>
  <c r="AG71" i="7"/>
  <c r="AG72" i="7" s="1" a="1"/>
  <c r="AG72" i="7" s="1"/>
  <c r="AG73" i="7" s="1"/>
  <c r="C71" i="7"/>
  <c r="AA71" i="7"/>
  <c r="AA72" i="7" s="1" a="1"/>
  <c r="AA72" i="7" s="1"/>
  <c r="AA73" i="7" s="1"/>
  <c r="S71" i="7"/>
  <c r="S72" i="7" s="1" a="1"/>
  <c r="S72" i="7" s="1"/>
  <c r="S73" i="7" s="1"/>
  <c r="AJ71" i="7"/>
  <c r="AJ72" i="7" s="1" a="1"/>
  <c r="AJ72" i="7" s="1"/>
  <c r="AJ73" i="7" s="1"/>
  <c r="Y71" i="7"/>
  <c r="Y72" i="7" s="1" a="1"/>
  <c r="Y72" i="7" s="1"/>
  <c r="Y73" i="7" s="1"/>
  <c r="AE71" i="7"/>
  <c r="AE72" i="7" s="1" a="1"/>
  <c r="AE72" i="7" s="1"/>
  <c r="AE73" i="7" s="1"/>
  <c r="Z71" i="7"/>
  <c r="Z72" i="7" s="1" a="1"/>
  <c r="Z72" i="7" s="1"/>
  <c r="Z73" i="7" s="1"/>
  <c r="W71" i="7"/>
  <c r="W72" i="7" s="1" a="1"/>
  <c r="W72" i="7" s="1"/>
  <c r="W73" i="7" s="1"/>
  <c r="AD71" i="7"/>
  <c r="AD72" i="7" s="1" a="1"/>
  <c r="AD72" i="7" s="1"/>
  <c r="AD73" i="7" s="1"/>
  <c r="AH71" i="7"/>
  <c r="AH72" i="7" s="1" a="1"/>
  <c r="AH72" i="7" s="1"/>
  <c r="AH73" i="7" s="1"/>
  <c r="AD76" i="8" s="1"/>
  <c r="AK71" i="7"/>
  <c r="AK72" i="7" s="1" a="1"/>
  <c r="AK72" i="7" s="1"/>
  <c r="AK73" i="7" s="1"/>
  <c r="AC71" i="7"/>
  <c r="AC72" i="7" s="1" a="1"/>
  <c r="AC72" i="7" s="1"/>
  <c r="AC73" i="7" s="1"/>
  <c r="X71" i="7"/>
  <c r="X72" i="7" s="1" a="1"/>
  <c r="X72" i="7" s="1"/>
  <c r="X73" i="7" s="1"/>
  <c r="U71" i="7"/>
  <c r="U72" i="7" s="1" a="1"/>
  <c r="U72" i="7" s="1"/>
  <c r="U73" i="7" s="1"/>
  <c r="AF71" i="7"/>
  <c r="AF72" i="7" s="1" a="1"/>
  <c r="AF72" i="7" s="1"/>
  <c r="AF73" i="7" s="1"/>
  <c r="AI71" i="7"/>
  <c r="AI72" i="7" s="1" a="1"/>
  <c r="AI72" i="7" s="1"/>
  <c r="AI73" i="7" s="1"/>
  <c r="V71" i="7"/>
  <c r="V72" i="7" s="1" a="1"/>
  <c r="V72" i="7" s="1"/>
  <c r="V73" i="7" s="1"/>
  <c r="T71" i="7"/>
  <c r="T72" i="7" s="1" a="1"/>
  <c r="T72" i="7" s="1"/>
  <c r="T73" i="7" s="1"/>
  <c r="AF65" i="7"/>
  <c r="AF66" i="7" s="1" a="1"/>
  <c r="AF66" i="7" s="1"/>
  <c r="AF67" i="7" s="1"/>
  <c r="W65" i="7"/>
  <c r="W66" i="7" s="1" a="1"/>
  <c r="W66" i="7" s="1"/>
  <c r="W67" i="7" s="1"/>
  <c r="S65" i="7"/>
  <c r="S66" i="7" s="1" a="1"/>
  <c r="S66" i="7" s="1"/>
  <c r="S67" i="7" s="1"/>
  <c r="AK65" i="7"/>
  <c r="AK66" i="7" s="1" a="1"/>
  <c r="AK66" i="7" s="1"/>
  <c r="AK67" i="7" s="1"/>
  <c r="C65" i="7"/>
  <c r="AE65" i="7"/>
  <c r="AE66" i="7" s="1" a="1"/>
  <c r="AE66" i="7" s="1"/>
  <c r="AE67" i="7" s="1"/>
  <c r="V65" i="7"/>
  <c r="V66" i="7" s="1" a="1"/>
  <c r="V66" i="7" s="1"/>
  <c r="V67" i="7" s="1"/>
  <c r="AB65" i="7"/>
  <c r="AB66" i="7" s="1" a="1"/>
  <c r="AB66" i="7" s="1"/>
  <c r="AB67" i="7" s="1"/>
  <c r="AI65" i="7"/>
  <c r="AI66" i="7" s="1" a="1"/>
  <c r="AI66" i="7" s="1"/>
  <c r="AI67" i="7" s="1"/>
  <c r="AJ65" i="7"/>
  <c r="AJ66" i="7" s="1" a="1"/>
  <c r="AJ66" i="7" s="1"/>
  <c r="AJ67" i="7" s="1"/>
  <c r="AD65" i="7"/>
  <c r="AD66" i="7" s="1" a="1"/>
  <c r="AD66" i="7" s="1"/>
  <c r="AD67" i="7" s="1"/>
  <c r="AG65" i="7"/>
  <c r="AG66" i="7" s="1" a="1"/>
  <c r="AG66" i="7" s="1"/>
  <c r="AG67" i="7" s="1"/>
  <c r="Z65" i="7"/>
  <c r="Z66" i="7" s="1" a="1"/>
  <c r="Z66" i="7" s="1"/>
  <c r="Z67" i="7" s="1"/>
  <c r="AC65" i="7"/>
  <c r="AC66" i="7" s="1" a="1"/>
  <c r="AC66" i="7" s="1"/>
  <c r="AC67" i="7" s="1"/>
  <c r="U65" i="7"/>
  <c r="U66" i="7" s="1" a="1"/>
  <c r="U66" i="7" s="1"/>
  <c r="U67" i="7" s="1"/>
  <c r="AH65" i="7"/>
  <c r="AH66" i="7" s="1" a="1"/>
  <c r="AH66" i="7" s="1"/>
  <c r="AH67" i="7" s="1"/>
  <c r="AA65" i="7"/>
  <c r="AA66" i="7" s="1" a="1"/>
  <c r="AA66" i="7" s="1"/>
  <c r="AA67" i="7" s="1"/>
  <c r="T65" i="7"/>
  <c r="T66" i="7" s="1" a="1"/>
  <c r="T66" i="7" s="1"/>
  <c r="T67" i="7" s="1"/>
  <c r="X65" i="7"/>
  <c r="X66" i="7" s="1" a="1"/>
  <c r="X66" i="7" s="1"/>
  <c r="X67" i="7" s="1"/>
  <c r="Y65" i="7"/>
  <c r="Y66" i="7" s="1" a="1"/>
  <c r="Y66" i="7" s="1"/>
  <c r="Y67" i="7" s="1"/>
  <c r="E63" i="7" a="1"/>
  <c r="E63" i="7" s="1"/>
  <c r="B62" i="7"/>
  <c r="E69" i="7" a="1"/>
  <c r="E69" i="7" s="1"/>
  <c r="B68" i="7"/>
  <c r="D53" i="7"/>
  <c r="B56" i="7"/>
  <c r="D62" i="7"/>
  <c r="D68" i="7"/>
  <c r="E66" i="7" a="1"/>
  <c r="E66" i="7" s="1"/>
  <c r="B65" i="7"/>
  <c r="R65" i="7" s="1" a="1"/>
  <c r="R65" i="7" s="1"/>
  <c r="R66" i="7" s="1" a="1"/>
  <c r="R66" i="7" s="1"/>
  <c r="R67" i="7" s="1"/>
  <c r="B59" i="7"/>
  <c r="E72" i="7" a="1"/>
  <c r="E72" i="7" s="1"/>
  <c r="B71" i="7"/>
  <c r="R71" i="7" s="1" a="1"/>
  <c r="R71" i="7" s="1"/>
  <c r="R72" i="7" s="1" a="1"/>
  <c r="R72" i="7" s="1"/>
  <c r="R73" i="7" s="1"/>
  <c r="AE449" i="8" a="1"/>
  <c r="AE449" i="8" s="1"/>
  <c r="AE450" i="8" s="1"/>
  <c r="R488" i="8" a="1"/>
  <c r="R488" i="8" s="1"/>
  <c r="R489" i="8" s="1"/>
  <c r="T488" i="8" a="1"/>
  <c r="T488" i="8" s="1"/>
  <c r="T489" i="8" s="1"/>
  <c r="S440" i="8" a="1"/>
  <c r="S440" i="8" s="1"/>
  <c r="S441" i="8" s="1"/>
  <c r="AB488" i="8" a="1"/>
  <c r="AB488" i="8" s="1"/>
  <c r="AB489" i="8" s="1"/>
  <c r="T449" i="8" a="1"/>
  <c r="T449" i="8" s="1"/>
  <c r="T450" i="8" s="1"/>
  <c r="W449" i="8" a="1"/>
  <c r="W449" i="8" s="1"/>
  <c r="W450" i="8" s="1"/>
  <c r="AD488" i="8" a="1"/>
  <c r="AD488" i="8" s="1"/>
  <c r="AD489" i="8" s="1"/>
  <c r="P449" i="8" a="1"/>
  <c r="P449" i="8" s="1"/>
  <c r="P450" i="8" s="1"/>
  <c r="AC488" i="8" a="1"/>
  <c r="AC488" i="8" s="1"/>
  <c r="AC489" i="8" s="1"/>
  <c r="Z488" i="8" a="1"/>
  <c r="Z488" i="8" s="1"/>
  <c r="Z489" i="8" s="1"/>
  <c r="R449" i="8" a="1"/>
  <c r="R449" i="8" s="1"/>
  <c r="R450" i="8" s="1"/>
  <c r="AC449" i="8" a="1"/>
  <c r="AC449" i="8" s="1"/>
  <c r="AC450" i="8" s="1"/>
  <c r="AE488" i="8" a="1"/>
  <c r="AE488" i="8" s="1"/>
  <c r="AE489" i="8" s="1"/>
  <c r="AB449" i="8" a="1"/>
  <c r="AB449" i="8" s="1"/>
  <c r="AB450" i="8" s="1"/>
  <c r="U614" i="8" a="1"/>
  <c r="U614" i="8" s="1"/>
  <c r="U615" i="8" s="1"/>
  <c r="Q524" i="8" a="1"/>
  <c r="Q524" i="8" s="1"/>
  <c r="Q525" i="8" s="1"/>
  <c r="Y524" i="8" a="1"/>
  <c r="Y524" i="8" s="1"/>
  <c r="Y525" i="8" s="1"/>
  <c r="P524" i="8" a="1"/>
  <c r="P524" i="8" s="1"/>
  <c r="P525" i="8" s="1"/>
  <c r="U524" i="8" a="1"/>
  <c r="U524" i="8" s="1"/>
  <c r="U525" i="8" s="1"/>
  <c r="AA524" i="8" a="1"/>
  <c r="AA524" i="8" s="1"/>
  <c r="AA525" i="8" s="1"/>
  <c r="T524" i="8" a="1"/>
  <c r="T524" i="8" s="1"/>
  <c r="T525" i="8" s="1"/>
  <c r="AD524" i="8" a="1"/>
  <c r="AD524" i="8" s="1"/>
  <c r="AD525" i="8" s="1"/>
  <c r="AB524" i="8" a="1"/>
  <c r="AB524" i="8" s="1"/>
  <c r="AB525" i="8" s="1"/>
  <c r="AF440" i="8" a="1"/>
  <c r="AF440" i="8" s="1"/>
  <c r="AF441" i="8" s="1"/>
  <c r="Z449" i="8" a="1"/>
  <c r="Z449" i="8" s="1"/>
  <c r="Z450" i="8" s="1"/>
  <c r="V449" i="8" a="1"/>
  <c r="V449" i="8" s="1"/>
  <c r="V450" i="8" s="1"/>
  <c r="X449" i="8" a="1"/>
  <c r="X449" i="8" s="1"/>
  <c r="X450" i="8" s="1"/>
  <c r="Q449" i="8" a="1"/>
  <c r="Q449" i="8" s="1"/>
  <c r="Q450" i="8" s="1"/>
  <c r="O524" i="8" a="1"/>
  <c r="O524" i="8" s="1"/>
  <c r="O525" i="8" s="1"/>
  <c r="W488" i="8" a="1"/>
  <c r="W488" i="8" s="1"/>
  <c r="W489" i="8" s="1"/>
  <c r="W599" i="8" a="1"/>
  <c r="W599" i="8" s="1"/>
  <c r="W600" i="8" s="1"/>
  <c r="V599" i="8" a="1"/>
  <c r="V599" i="8" s="1"/>
  <c r="V600" i="8" s="1"/>
  <c r="Q605" i="8" a="1"/>
  <c r="Q605" i="8" s="1"/>
  <c r="Q606" i="8" s="1"/>
  <c r="O605" i="8" a="1"/>
  <c r="O605" i="8" s="1"/>
  <c r="O606" i="8" s="1"/>
  <c r="AF536" i="8" a="1"/>
  <c r="AF536" i="8" s="1"/>
  <c r="AF537" i="8" s="1"/>
  <c r="AB512" i="8" a="1"/>
  <c r="AB512" i="8" s="1"/>
  <c r="AB513" i="8" s="1"/>
  <c r="AE512" i="8" a="1"/>
  <c r="AE512" i="8" s="1"/>
  <c r="AE513" i="8" s="1"/>
  <c r="AD611" i="8" a="1"/>
  <c r="AD611" i="8" s="1"/>
  <c r="AD612" i="8" s="1"/>
  <c r="X488" i="8" a="1"/>
  <c r="X488" i="8" s="1"/>
  <c r="X489" i="8" s="1"/>
  <c r="Z524" i="8" a="1"/>
  <c r="Z524" i="8" s="1"/>
  <c r="Z525" i="8" s="1"/>
  <c r="AF488" i="8" a="1"/>
  <c r="AF488" i="8" s="1"/>
  <c r="AF489" i="8" s="1"/>
  <c r="P488" i="8" a="1"/>
  <c r="P488" i="8" s="1"/>
  <c r="P489" i="8" s="1"/>
  <c r="S449" i="8" a="1"/>
  <c r="S449" i="8" s="1"/>
  <c r="S450" i="8" s="1"/>
  <c r="X524" i="8" a="1"/>
  <c r="X524" i="8" s="1"/>
  <c r="X525" i="8" s="1"/>
  <c r="AG488" i="8" a="1"/>
  <c r="AG488" i="8" s="1"/>
  <c r="AG489" i="8" s="1"/>
  <c r="V524" i="8" a="1"/>
  <c r="V524" i="8" s="1"/>
  <c r="V525" i="8" s="1"/>
  <c r="AD485" i="8" a="1"/>
  <c r="AD485" i="8" s="1"/>
  <c r="AD486" i="8" s="1"/>
  <c r="AD605" i="8" a="1"/>
  <c r="AD605" i="8" s="1"/>
  <c r="AD606" i="8" s="1"/>
  <c r="Q599" i="8" a="1"/>
  <c r="Q599" i="8" s="1"/>
  <c r="Q600" i="8" s="1"/>
  <c r="Y605" i="8" a="1"/>
  <c r="Y605" i="8" s="1"/>
  <c r="Y606" i="8" s="1"/>
  <c r="T599" i="8" a="1"/>
  <c r="T599" i="8" s="1"/>
  <c r="T600" i="8" s="1"/>
  <c r="AB605" i="8" a="1"/>
  <c r="AB605" i="8" s="1"/>
  <c r="AB606" i="8" s="1"/>
  <c r="X605" i="8" a="1"/>
  <c r="X605" i="8" s="1"/>
  <c r="X606" i="8" s="1"/>
  <c r="AA605" i="8" a="1"/>
  <c r="AA605" i="8" s="1"/>
  <c r="AA606" i="8" s="1"/>
  <c r="AG605" i="8" a="1"/>
  <c r="AG605" i="8" s="1"/>
  <c r="AG606" i="8" s="1"/>
  <c r="R599" i="8" a="1"/>
  <c r="R599" i="8" s="1"/>
  <c r="R600" i="8" s="1"/>
  <c r="R605" i="8" a="1"/>
  <c r="R605" i="8" s="1"/>
  <c r="R606" i="8" s="1"/>
  <c r="Z455" i="8" a="1"/>
  <c r="Z455" i="8" s="1"/>
  <c r="Z456" i="8" s="1"/>
  <c r="AC572" i="8" a="1"/>
  <c r="AC572" i="8" s="1"/>
  <c r="AC573" i="8" s="1"/>
  <c r="Y527" i="8" a="1"/>
  <c r="Y527" i="8" s="1"/>
  <c r="Y528" i="8" s="1"/>
  <c r="P620" i="8" a="1"/>
  <c r="P620" i="8" s="1"/>
  <c r="P621" i="8" s="1"/>
  <c r="Z620" i="8" a="1"/>
  <c r="Z620" i="8" s="1"/>
  <c r="Z621" i="8" s="1"/>
  <c r="P512" i="8" a="1"/>
  <c r="P512" i="8" s="1"/>
  <c r="P513" i="8" s="1"/>
  <c r="S542" i="8" a="1"/>
  <c r="S542" i="8" s="1"/>
  <c r="S543" i="8" s="1"/>
  <c r="R512" i="8" a="1"/>
  <c r="R512" i="8" s="1"/>
  <c r="R513" i="8" s="1"/>
  <c r="O611" i="8" a="1"/>
  <c r="O611" i="8" s="1"/>
  <c r="O612" i="8" s="1"/>
  <c r="S512" i="8" a="1"/>
  <c r="S512" i="8" s="1"/>
  <c r="S513" i="8" s="1"/>
  <c r="W512" i="8" a="1"/>
  <c r="W512" i="8" s="1"/>
  <c r="W513" i="8" s="1"/>
  <c r="AC554" i="8" a="1"/>
  <c r="AC554" i="8" s="1"/>
  <c r="AC555" i="8" s="1"/>
  <c r="AB536" i="8" a="1"/>
  <c r="AB536" i="8" s="1"/>
  <c r="AB537" i="8" s="1"/>
  <c r="V611" i="8" a="1"/>
  <c r="V611" i="8" s="1"/>
  <c r="V612" i="8" s="1"/>
  <c r="Z611" i="8" a="1"/>
  <c r="Z611" i="8" s="1"/>
  <c r="Z612" i="8" s="1"/>
  <c r="AF512" i="8" a="1"/>
  <c r="AF512" i="8" s="1"/>
  <c r="AF513" i="8" s="1"/>
  <c r="U512" i="8" a="1"/>
  <c r="U512" i="8" s="1"/>
  <c r="U513" i="8" s="1"/>
  <c r="R611" i="8" a="1"/>
  <c r="R611" i="8" s="1"/>
  <c r="R612" i="8" s="1"/>
  <c r="AG611" i="8" a="1"/>
  <c r="AG611" i="8" s="1"/>
  <c r="AG612" i="8" s="1"/>
  <c r="V512" i="8" a="1"/>
  <c r="V512" i="8" s="1"/>
  <c r="V513" i="8" s="1"/>
  <c r="Q611" i="8" a="1"/>
  <c r="Q611" i="8" s="1"/>
  <c r="Q612" i="8" s="1"/>
  <c r="AC512" i="8" a="1"/>
  <c r="AC512" i="8" s="1"/>
  <c r="AC513" i="8" s="1"/>
  <c r="U611" i="8" a="1"/>
  <c r="U611" i="8" s="1"/>
  <c r="U612" i="8" s="1"/>
  <c r="Z512" i="8" a="1"/>
  <c r="Z512" i="8" s="1"/>
  <c r="Z513" i="8" s="1"/>
  <c r="AC536" i="8" a="1"/>
  <c r="AC536" i="8" s="1"/>
  <c r="AC537" i="8" s="1"/>
  <c r="AB611" i="8" a="1"/>
  <c r="AB611" i="8" s="1"/>
  <c r="AB612" i="8" s="1"/>
  <c r="T611" i="8" a="1"/>
  <c r="T611" i="8" s="1"/>
  <c r="T612" i="8" s="1"/>
  <c r="AC611" i="8" a="1"/>
  <c r="AC611" i="8" s="1"/>
  <c r="AC612" i="8" s="1"/>
  <c r="O512" i="8" a="1"/>
  <c r="O512" i="8" s="1"/>
  <c r="O513" i="8" s="1"/>
  <c r="W611" i="8" a="1"/>
  <c r="W611" i="8" s="1"/>
  <c r="W612" i="8" s="1"/>
  <c r="V554" i="8" a="1"/>
  <c r="V554" i="8" s="1"/>
  <c r="V555" i="8" s="1"/>
  <c r="S611" i="8" a="1"/>
  <c r="S611" i="8" s="1"/>
  <c r="S612" i="8" s="1"/>
  <c r="AG536" i="8" a="1"/>
  <c r="AG536" i="8" s="1"/>
  <c r="AG537" i="8" s="1"/>
  <c r="AG512" i="8" a="1"/>
  <c r="AG512" i="8" s="1"/>
  <c r="AG513" i="8" s="1"/>
  <c r="O536" i="8" a="1"/>
  <c r="O536" i="8" s="1"/>
  <c r="O537" i="8" s="1"/>
  <c r="AF611" i="8" a="1"/>
  <c r="AF611" i="8" s="1"/>
  <c r="AF612" i="8" s="1"/>
  <c r="V536" i="8" a="1"/>
  <c r="V536" i="8" s="1"/>
  <c r="V537" i="8" s="1"/>
  <c r="AE611" i="8" a="1"/>
  <c r="AE611" i="8" s="1"/>
  <c r="AE612" i="8" s="1"/>
  <c r="X611" i="8" a="1"/>
  <c r="X611" i="8" s="1"/>
  <c r="X612" i="8" s="1"/>
  <c r="AE455" i="8" a="1"/>
  <c r="AE455" i="8" s="1"/>
  <c r="AE456" i="8" s="1"/>
  <c r="X455" i="8" a="1"/>
  <c r="X455" i="8" s="1"/>
  <c r="X456" i="8" s="1"/>
  <c r="T485" i="8" a="1"/>
  <c r="T485" i="8" s="1"/>
  <c r="T486" i="8" s="1"/>
  <c r="V527" i="8" a="1"/>
  <c r="V527" i="8" s="1"/>
  <c r="V528" i="8" s="1"/>
  <c r="AA485" i="8" a="1"/>
  <c r="AA485" i="8" s="1"/>
  <c r="AA486" i="8" s="1"/>
  <c r="AG527" i="8" a="1"/>
  <c r="AG527" i="8" s="1"/>
  <c r="AG528" i="8" s="1"/>
  <c r="AC485" i="8" a="1"/>
  <c r="AC485" i="8" s="1"/>
  <c r="AC486" i="8" s="1"/>
  <c r="S527" i="8" a="1"/>
  <c r="S527" i="8" s="1"/>
  <c r="S528" i="8" s="1"/>
  <c r="R485" i="8" a="1"/>
  <c r="R485" i="8" s="1"/>
  <c r="R486" i="8" s="1"/>
  <c r="X512" i="8" a="1"/>
  <c r="X512" i="8" s="1"/>
  <c r="X513" i="8" s="1"/>
  <c r="U599" i="8" a="1"/>
  <c r="U599" i="8" s="1"/>
  <c r="U600" i="8" s="1"/>
  <c r="Z605" i="8" a="1"/>
  <c r="Z605" i="8" s="1"/>
  <c r="Z606" i="8" s="1"/>
  <c r="R620" i="8" a="1"/>
  <c r="R620" i="8" s="1"/>
  <c r="R621" i="8" s="1"/>
  <c r="V620" i="8" a="1"/>
  <c r="V620" i="8" s="1"/>
  <c r="V621" i="8" s="1"/>
  <c r="Z500" i="8" a="1"/>
  <c r="Z500" i="8" s="1"/>
  <c r="Z501" i="8" s="1"/>
  <c r="O620" i="8" a="1"/>
  <c r="O620" i="8" s="1"/>
  <c r="O621" i="8" s="1"/>
  <c r="T620" i="8" a="1"/>
  <c r="T620" i="8" s="1"/>
  <c r="T621" i="8" s="1"/>
  <c r="AE500" i="8" a="1"/>
  <c r="AE500" i="8" s="1"/>
  <c r="AE501" i="8" s="1"/>
  <c r="AG602" i="8" a="1"/>
  <c r="AG602" i="8" s="1"/>
  <c r="AG603" i="8" s="1"/>
  <c r="AE467" i="8" a="1"/>
  <c r="AE467" i="8" s="1"/>
  <c r="AE468" i="8" s="1"/>
  <c r="U605" i="8" a="1"/>
  <c r="U605" i="8" s="1"/>
  <c r="U606" i="8" s="1"/>
  <c r="Z593" i="8" a="1"/>
  <c r="Z593" i="8" s="1"/>
  <c r="Z594" i="8" s="1"/>
  <c r="X599" i="8" a="1"/>
  <c r="X599" i="8" s="1"/>
  <c r="X600" i="8" s="1"/>
  <c r="P611" i="8" a="1"/>
  <c r="P611" i="8" s="1"/>
  <c r="P612" i="8" s="1"/>
  <c r="Y611" i="8" a="1"/>
  <c r="Y611" i="8" s="1"/>
  <c r="Y612" i="8" s="1"/>
  <c r="T512" i="8" a="1"/>
  <c r="T512" i="8" s="1"/>
  <c r="T513" i="8" s="1"/>
  <c r="P605" i="8" a="1"/>
  <c r="P605" i="8" s="1"/>
  <c r="P606" i="8" s="1"/>
  <c r="Q512" i="8" a="1"/>
  <c r="Q512" i="8" s="1"/>
  <c r="Q513" i="8" s="1"/>
  <c r="AD536" i="8" a="1"/>
  <c r="AD536" i="8" s="1"/>
  <c r="AD537" i="8" s="1"/>
  <c r="AD512" i="8" a="1"/>
  <c r="AD512" i="8" s="1"/>
  <c r="AD513" i="8" s="1"/>
  <c r="U554" i="8" a="1"/>
  <c r="U554" i="8" s="1"/>
  <c r="U555" i="8" s="1"/>
  <c r="AA611" i="8" a="1"/>
  <c r="AA611" i="8" s="1"/>
  <c r="AA612" i="8" s="1"/>
  <c r="Y512" i="8" a="1"/>
  <c r="Y512" i="8" s="1"/>
  <c r="Y513" i="8" s="1"/>
  <c r="Z536" i="8" a="1"/>
  <c r="Z536" i="8" s="1"/>
  <c r="Z537" i="8" s="1"/>
  <c r="R554" i="8" a="1"/>
  <c r="R554" i="8" s="1"/>
  <c r="R555" i="8" s="1"/>
  <c r="AA512" i="8" a="1"/>
  <c r="AA512" i="8" s="1"/>
  <c r="AA513" i="8" s="1"/>
  <c r="AG524" i="8" a="1"/>
  <c r="AG524" i="8" s="1"/>
  <c r="AG525" i="8" s="1"/>
  <c r="S488" i="8" a="1"/>
  <c r="S488" i="8" s="1"/>
  <c r="S489" i="8" s="1"/>
  <c r="AF524" i="8" a="1"/>
  <c r="AF524" i="8" s="1"/>
  <c r="AF525" i="8" s="1"/>
  <c r="AC524" i="8" a="1"/>
  <c r="AC524" i="8" s="1"/>
  <c r="AC525" i="8" s="1"/>
  <c r="Z602" i="8" a="1"/>
  <c r="Z602" i="8" s="1"/>
  <c r="Z603" i="8" s="1"/>
  <c r="AA506" i="8" a="1"/>
  <c r="AA506" i="8" s="1"/>
  <c r="AA507" i="8" s="1"/>
  <c r="O506" i="8" a="1"/>
  <c r="O506" i="8" s="1"/>
  <c r="O507" i="8" s="1"/>
  <c r="AD602" i="8" a="1"/>
  <c r="AD602" i="8" s="1"/>
  <c r="AD603" i="8" s="1"/>
  <c r="AG620" i="8" a="1"/>
  <c r="AG620" i="8" s="1"/>
  <c r="AG621" i="8" s="1"/>
  <c r="AD620" i="8" a="1"/>
  <c r="AD620" i="8" s="1"/>
  <c r="AD621" i="8" s="1"/>
  <c r="Q620" i="8" a="1"/>
  <c r="Q620" i="8" s="1"/>
  <c r="Q621" i="8" s="1"/>
  <c r="T557" i="8" a="1"/>
  <c r="T557" i="8" s="1"/>
  <c r="T558" i="8" s="1"/>
  <c r="AF605" i="8" a="1"/>
  <c r="AF605" i="8" s="1"/>
  <c r="AF606" i="8" s="1"/>
  <c r="AA557" i="8" a="1"/>
  <c r="AA557" i="8" s="1"/>
  <c r="AA558" i="8" s="1"/>
  <c r="AC599" i="8" a="1"/>
  <c r="AC599" i="8" s="1"/>
  <c r="AC600" i="8" s="1"/>
  <c r="AG557" i="8" a="1"/>
  <c r="AG557" i="8" s="1"/>
  <c r="AG558" i="8" s="1"/>
  <c r="P602" i="8" a="1"/>
  <c r="P602" i="8" s="1"/>
  <c r="P603" i="8" s="1"/>
  <c r="AE605" i="8" a="1"/>
  <c r="AE605" i="8" s="1"/>
  <c r="AE606" i="8" s="1"/>
  <c r="AE599" i="8" a="1"/>
  <c r="AE599" i="8" s="1"/>
  <c r="AE600" i="8" s="1"/>
  <c r="AC605" i="8" a="1"/>
  <c r="AC605" i="8" s="1"/>
  <c r="AC606" i="8" s="1"/>
  <c r="AF455" i="8" a="1"/>
  <c r="AF455" i="8" s="1"/>
  <c r="AF456" i="8" s="1"/>
  <c r="AG485" i="8" a="1"/>
  <c r="AG485" i="8" s="1"/>
  <c r="AG486" i="8" s="1"/>
  <c r="AC527" i="8" a="1"/>
  <c r="AC527" i="8" s="1"/>
  <c r="AC528" i="8" s="1"/>
  <c r="Z485" i="8" a="1"/>
  <c r="Z485" i="8" s="1"/>
  <c r="Z486" i="8" s="1"/>
  <c r="W527" i="8" a="1"/>
  <c r="W527" i="8" s="1"/>
  <c r="W528" i="8" s="1"/>
  <c r="S605" i="8" a="1"/>
  <c r="S605" i="8" s="1"/>
  <c r="S606" i="8" s="1"/>
  <c r="S485" i="8" a="1"/>
  <c r="S485" i="8" s="1"/>
  <c r="S486" i="8" s="1"/>
  <c r="T605" i="8" a="1"/>
  <c r="T605" i="8" s="1"/>
  <c r="T606" i="8" s="1"/>
  <c r="AF527" i="8" a="1"/>
  <c r="AF527" i="8" s="1"/>
  <c r="AF528" i="8" s="1"/>
  <c r="Q527" i="8" a="1"/>
  <c r="Q527" i="8" s="1"/>
  <c r="Q528" i="8" s="1"/>
  <c r="AB455" i="8" a="1"/>
  <c r="AB455" i="8" s="1"/>
  <c r="AB456" i="8" s="1"/>
  <c r="AB599" i="8" a="1"/>
  <c r="AB599" i="8" s="1"/>
  <c r="AB600" i="8" s="1"/>
  <c r="P599" i="8" a="1"/>
  <c r="P599" i="8" s="1"/>
  <c r="P600" i="8" s="1"/>
  <c r="O599" i="8" a="1"/>
  <c r="O599" i="8" s="1"/>
  <c r="O600" i="8" s="1"/>
  <c r="S599" i="8" a="1"/>
  <c r="S599" i="8" s="1"/>
  <c r="S600" i="8" s="1"/>
  <c r="W605" i="8" a="1"/>
  <c r="W605" i="8" s="1"/>
  <c r="W606" i="8" s="1"/>
  <c r="V605" i="8" a="1"/>
  <c r="V605" i="8" s="1"/>
  <c r="V606" i="8" s="1"/>
  <c r="Z614" i="8" a="1"/>
  <c r="Z614" i="8" s="1"/>
  <c r="Z615" i="8" s="1"/>
  <c r="W524" i="8" a="1"/>
  <c r="W524" i="8" s="1"/>
  <c r="W525" i="8" s="1"/>
  <c r="S524" i="8" a="1"/>
  <c r="S524" i="8" s="1"/>
  <c r="S525" i="8" s="1"/>
  <c r="AE524" i="8" a="1"/>
  <c r="AE524" i="8" s="1"/>
  <c r="AE525" i="8" s="1"/>
  <c r="V488" i="8" a="1"/>
  <c r="V488" i="8" s="1"/>
  <c r="V489" i="8" s="1"/>
  <c r="AF614" i="8" a="1"/>
  <c r="AF614" i="8" s="1"/>
  <c r="AF615" i="8" s="1"/>
  <c r="AA440" i="8" a="1"/>
  <c r="AA440" i="8" s="1"/>
  <c r="AA441" i="8" s="1"/>
  <c r="AG449" i="8" a="1"/>
  <c r="AG449" i="8" s="1"/>
  <c r="AG450" i="8" s="1"/>
  <c r="U449" i="8" a="1"/>
  <c r="U449" i="8" s="1"/>
  <c r="U450" i="8" s="1"/>
  <c r="O449" i="8" a="1"/>
  <c r="O449" i="8" s="1"/>
  <c r="O450" i="8" s="1"/>
  <c r="Y449" i="8" a="1"/>
  <c r="Y449" i="8" s="1"/>
  <c r="Y450" i="8" s="1"/>
  <c r="AA449" i="8" a="1"/>
  <c r="AA449" i="8" s="1"/>
  <c r="AA450" i="8" s="1"/>
  <c r="R524" i="8" a="1"/>
  <c r="R524" i="8" s="1"/>
  <c r="R525" i="8" s="1"/>
  <c r="Q548" i="8" a="1"/>
  <c r="Q548" i="8" s="1"/>
  <c r="Q549" i="8" s="1"/>
  <c r="U485" i="8" a="1"/>
  <c r="U485" i="8" s="1"/>
  <c r="U486" i="8" s="1"/>
  <c r="U527" i="8" a="1"/>
  <c r="U527" i="8" s="1"/>
  <c r="U528" i="8" s="1"/>
  <c r="T527" i="8" a="1"/>
  <c r="T527" i="8" s="1"/>
  <c r="T528" i="8" s="1"/>
  <c r="Y485" i="8" a="1"/>
  <c r="Y485" i="8" s="1"/>
  <c r="Y486" i="8" s="1"/>
  <c r="P527" i="8" a="1"/>
  <c r="P527" i="8" s="1"/>
  <c r="P528" i="8" s="1"/>
  <c r="AA476" i="8" a="1"/>
  <c r="AA476" i="8" s="1"/>
  <c r="AA477" i="8" s="1"/>
  <c r="AE527" i="8" a="1"/>
  <c r="AE527" i="8" s="1"/>
  <c r="AE528" i="8" s="1"/>
  <c r="AB527" i="8" a="1"/>
  <c r="AB527" i="8" s="1"/>
  <c r="AB528" i="8" s="1"/>
  <c r="W485" i="8" a="1"/>
  <c r="W485" i="8" s="1"/>
  <c r="W486" i="8" s="1"/>
  <c r="V485" i="8" a="1"/>
  <c r="V485" i="8" s="1"/>
  <c r="V486" i="8" s="1"/>
  <c r="AA527" i="8" a="1"/>
  <c r="AA527" i="8" s="1"/>
  <c r="AA528" i="8" s="1"/>
  <c r="AF500" i="8" a="1"/>
  <c r="AF500" i="8" s="1"/>
  <c r="AF501" i="8" s="1"/>
  <c r="R500" i="8" a="1"/>
  <c r="R500" i="8" s="1"/>
  <c r="R501" i="8" s="1"/>
  <c r="W620" i="8" a="1"/>
  <c r="W620" i="8" s="1"/>
  <c r="W621" i="8" s="1"/>
  <c r="T506" i="8" a="1"/>
  <c r="T506" i="8" s="1"/>
  <c r="T507" i="8" s="1"/>
  <c r="AB557" i="8" a="1"/>
  <c r="AB557" i="8" s="1"/>
  <c r="AB558" i="8" s="1"/>
  <c r="Y602" i="8" a="1"/>
  <c r="Y602" i="8" s="1"/>
  <c r="Y603" i="8" s="1"/>
  <c r="Z557" i="8" a="1"/>
  <c r="Z557" i="8" s="1"/>
  <c r="Z558" i="8" s="1"/>
  <c r="U557" i="8" a="1"/>
  <c r="U557" i="8" s="1"/>
  <c r="U558" i="8" s="1"/>
  <c r="X506" i="8" a="1"/>
  <c r="X506" i="8" s="1"/>
  <c r="X507" i="8" s="1"/>
  <c r="Y557" i="8" a="1"/>
  <c r="Y557" i="8" s="1"/>
  <c r="Y558" i="8" s="1"/>
  <c r="W506" i="8" a="1"/>
  <c r="W506" i="8" s="1"/>
  <c r="W507" i="8" s="1"/>
  <c r="U500" i="8" a="1"/>
  <c r="U500" i="8" s="1"/>
  <c r="U501" i="8" s="1"/>
  <c r="S557" i="8" a="1"/>
  <c r="S557" i="8" s="1"/>
  <c r="S558" i="8" s="1"/>
  <c r="AF620" i="8" a="1"/>
  <c r="AF620" i="8" s="1"/>
  <c r="AF621" i="8" s="1"/>
  <c r="S506" i="8" a="1"/>
  <c r="S506" i="8" s="1"/>
  <c r="S507" i="8" s="1"/>
  <c r="O602" i="8" a="1"/>
  <c r="O602" i="8" s="1"/>
  <c r="O603" i="8" s="1"/>
  <c r="AC506" i="8" a="1"/>
  <c r="AC506" i="8" s="1"/>
  <c r="AC507" i="8" s="1"/>
  <c r="AB620" i="8" a="1"/>
  <c r="AB620" i="8" s="1"/>
  <c r="AB621" i="8" s="1"/>
  <c r="Q500" i="8" a="1"/>
  <c r="Q500" i="8" s="1"/>
  <c r="Q501" i="8" s="1"/>
  <c r="AA620" i="8" a="1"/>
  <c r="AA620" i="8" s="1"/>
  <c r="AA621" i="8" s="1"/>
  <c r="AB500" i="8" a="1"/>
  <c r="AB500" i="8" s="1"/>
  <c r="AB501" i="8" s="1"/>
  <c r="T500" i="8" a="1"/>
  <c r="T500" i="8" s="1"/>
  <c r="T501" i="8" s="1"/>
  <c r="AG500" i="8" a="1"/>
  <c r="AG500" i="8" s="1"/>
  <c r="AG501" i="8" s="1"/>
  <c r="W500" i="8" a="1"/>
  <c r="W500" i="8" s="1"/>
  <c r="W501" i="8" s="1"/>
  <c r="X500" i="8" a="1"/>
  <c r="X500" i="8" s="1"/>
  <c r="X501" i="8" s="1"/>
  <c r="AD500" i="8" a="1"/>
  <c r="AD500" i="8" s="1"/>
  <c r="AD501" i="8" s="1"/>
  <c r="U620" i="8" a="1"/>
  <c r="U620" i="8" s="1"/>
  <c r="U621" i="8" s="1"/>
  <c r="V500" i="8" a="1"/>
  <c r="V500" i="8" s="1"/>
  <c r="V501" i="8" s="1"/>
  <c r="Y500" i="8" a="1"/>
  <c r="Y500" i="8" s="1"/>
  <c r="Y501" i="8" s="1"/>
  <c r="O500" i="8" a="1"/>
  <c r="O500" i="8" s="1"/>
  <c r="O501" i="8" s="1"/>
  <c r="Z569" i="8" a="1"/>
  <c r="Z569" i="8" s="1"/>
  <c r="Z570" i="8" s="1"/>
  <c r="P485" i="8" a="1"/>
  <c r="P485" i="8" s="1"/>
  <c r="P486" i="8" s="1"/>
  <c r="Y572" i="8" a="1"/>
  <c r="Y572" i="8" s="1"/>
  <c r="Y573" i="8" s="1"/>
  <c r="R455" i="8" a="1"/>
  <c r="R455" i="8" s="1"/>
  <c r="R456" i="8" s="1"/>
  <c r="AC455" i="8" a="1"/>
  <c r="AC455" i="8" s="1"/>
  <c r="AC456" i="8" s="1"/>
  <c r="AD455" i="8" a="1"/>
  <c r="AD455" i="8" s="1"/>
  <c r="AD456" i="8" s="1"/>
  <c r="Y455" i="8" a="1"/>
  <c r="Y455" i="8" s="1"/>
  <c r="Y456" i="8" s="1"/>
  <c r="O527" i="8" a="1"/>
  <c r="O527" i="8" s="1"/>
  <c r="O528" i="8" s="1"/>
  <c r="R527" i="8" a="1"/>
  <c r="R527" i="8" s="1"/>
  <c r="R528" i="8" s="1"/>
  <c r="AB569" i="8" a="1"/>
  <c r="AB569" i="8" s="1"/>
  <c r="AB570" i="8" s="1"/>
  <c r="AD527" i="8" a="1"/>
  <c r="AD527" i="8" s="1"/>
  <c r="AD528" i="8" s="1"/>
  <c r="W455" i="8" a="1"/>
  <c r="W455" i="8" s="1"/>
  <c r="W456" i="8" s="1"/>
  <c r="V455" i="8" a="1"/>
  <c r="V455" i="8" s="1"/>
  <c r="V456" i="8" s="1"/>
  <c r="AA455" i="8" a="1"/>
  <c r="AA455" i="8" s="1"/>
  <c r="AA456" i="8" s="1"/>
  <c r="S569" i="8" a="1"/>
  <c r="S569" i="8" s="1"/>
  <c r="S570" i="8" s="1"/>
  <c r="AF485" i="8" a="1"/>
  <c r="AF485" i="8" s="1"/>
  <c r="AF486" i="8" s="1"/>
  <c r="O485" i="8" a="1"/>
  <c r="O485" i="8" s="1"/>
  <c r="O486" i="8" s="1"/>
  <c r="AB485" i="8" a="1"/>
  <c r="AB485" i="8" s="1"/>
  <c r="AB486" i="8" s="1"/>
  <c r="W602" i="8" a="1"/>
  <c r="W602" i="8" s="1"/>
  <c r="W603" i="8" s="1"/>
  <c r="R557" i="8" a="1"/>
  <c r="R557" i="8" s="1"/>
  <c r="R558" i="8" s="1"/>
  <c r="Y506" i="8" a="1"/>
  <c r="Y506" i="8" s="1"/>
  <c r="Y507" i="8" s="1"/>
  <c r="AF602" i="8" a="1"/>
  <c r="AF602" i="8" s="1"/>
  <c r="AF603" i="8" s="1"/>
  <c r="V557" i="8" a="1"/>
  <c r="V557" i="8" s="1"/>
  <c r="V558" i="8" s="1"/>
  <c r="AB437" i="8" a="1"/>
  <c r="AB437" i="8" s="1"/>
  <c r="AB438" i="8" s="1"/>
  <c r="T437" i="8" a="1"/>
  <c r="T437" i="8" s="1"/>
  <c r="T438" i="8" s="1"/>
  <c r="V506" i="8" a="1"/>
  <c r="V506" i="8" s="1"/>
  <c r="V507" i="8" s="1"/>
  <c r="Q557" i="8" a="1"/>
  <c r="Q557" i="8" s="1"/>
  <c r="Q558" i="8" s="1"/>
  <c r="Q602" i="8" a="1"/>
  <c r="Q602" i="8" s="1"/>
  <c r="Q603" i="8" s="1"/>
  <c r="S602" i="8" a="1"/>
  <c r="S602" i="8" s="1"/>
  <c r="S603" i="8" s="1"/>
  <c r="AD557" i="8" a="1"/>
  <c r="AD557" i="8" s="1"/>
  <c r="AD558" i="8" s="1"/>
  <c r="X485" i="8" a="1"/>
  <c r="X485" i="8" s="1"/>
  <c r="X486" i="8" s="1"/>
  <c r="AG506" i="8" a="1"/>
  <c r="AG506" i="8" s="1"/>
  <c r="AG507" i="8" s="1"/>
  <c r="X620" i="8" a="1"/>
  <c r="X620" i="8" s="1"/>
  <c r="X621" i="8" s="1"/>
  <c r="AC620" i="8" a="1"/>
  <c r="AC620" i="8" s="1"/>
  <c r="AC621" i="8" s="1"/>
  <c r="S620" i="8" a="1"/>
  <c r="S620" i="8" s="1"/>
  <c r="S621" i="8" s="1"/>
  <c r="P500" i="8" a="1"/>
  <c r="P500" i="8" s="1"/>
  <c r="P501" i="8" s="1"/>
  <c r="O455" i="8" a="1"/>
  <c r="O455" i="8" s="1"/>
  <c r="O456" i="8" s="1"/>
  <c r="AC500" i="8" a="1"/>
  <c r="AC500" i="8" s="1"/>
  <c r="AC501" i="8" s="1"/>
  <c r="Q485" i="8" a="1"/>
  <c r="Q485" i="8" s="1"/>
  <c r="Q486" i="8" s="1"/>
  <c r="Z527" i="8" a="1"/>
  <c r="Z527" i="8" s="1"/>
  <c r="Z528" i="8" s="1"/>
  <c r="AA500" i="8" a="1"/>
  <c r="AA500" i="8" s="1"/>
  <c r="AA501" i="8" s="1"/>
  <c r="AE485" i="8" a="1"/>
  <c r="AE485" i="8" s="1"/>
  <c r="AE486" i="8" s="1"/>
  <c r="Y620" i="8" a="1"/>
  <c r="Y620" i="8" s="1"/>
  <c r="Y621" i="8" s="1"/>
  <c r="S500" i="8" a="1"/>
  <c r="S500" i="8" s="1"/>
  <c r="S501" i="8" s="1"/>
  <c r="AE620" i="8" a="1"/>
  <c r="AE620" i="8" s="1"/>
  <c r="AE621" i="8" s="1"/>
  <c r="X527" i="8" a="1"/>
  <c r="X527" i="8" s="1"/>
  <c r="X528" i="8" s="1"/>
  <c r="S455" i="8" a="1"/>
  <c r="S455" i="8" s="1"/>
  <c r="S456" i="8" s="1"/>
  <c r="U455" i="8" a="1"/>
  <c r="U455" i="8" s="1"/>
  <c r="U456" i="8" s="1"/>
  <c r="AD530" i="8" a="1"/>
  <c r="AD530" i="8" s="1"/>
  <c r="AD531" i="8" s="1"/>
  <c r="Q530" i="8" a="1"/>
  <c r="Q530" i="8" s="1"/>
  <c r="Q531" i="8" s="1"/>
  <c r="AB548" i="8" a="1"/>
  <c r="AB548" i="8" s="1"/>
  <c r="AB549" i="8" s="1"/>
  <c r="AE548" i="8" a="1"/>
  <c r="AE548" i="8" s="1"/>
  <c r="AE549" i="8" s="1"/>
  <c r="AE542" i="8" a="1"/>
  <c r="AE542" i="8" s="1"/>
  <c r="AE543" i="8" s="1"/>
  <c r="U542" i="8" a="1"/>
  <c r="U542" i="8" s="1"/>
  <c r="U543" i="8" s="1"/>
  <c r="AF506" i="8" a="1"/>
  <c r="AF506" i="8" s="1"/>
  <c r="AF507" i="8" s="1"/>
  <c r="X557" i="8" a="1"/>
  <c r="X557" i="8" s="1"/>
  <c r="X558" i="8" s="1"/>
  <c r="AB602" i="8" a="1"/>
  <c r="AB602" i="8" s="1"/>
  <c r="AB603" i="8" s="1"/>
  <c r="Q506" i="8" a="1"/>
  <c r="Q506" i="8" s="1"/>
  <c r="Q507" i="8" s="1"/>
  <c r="AF557" i="8" a="1"/>
  <c r="AF557" i="8" s="1"/>
  <c r="AF558" i="8" s="1"/>
  <c r="R506" i="8" a="1"/>
  <c r="R506" i="8" s="1"/>
  <c r="R507" i="8" s="1"/>
  <c r="P557" i="8" a="1"/>
  <c r="P557" i="8" s="1"/>
  <c r="P558" i="8" s="1"/>
  <c r="W557" i="8" a="1"/>
  <c r="W557" i="8" s="1"/>
  <c r="W558" i="8" s="1"/>
  <c r="AE557" i="8" a="1"/>
  <c r="AE557" i="8" s="1"/>
  <c r="AE558" i="8" s="1"/>
  <c r="P506" i="8" a="1"/>
  <c r="P506" i="8" s="1"/>
  <c r="P507" i="8" s="1"/>
  <c r="U602" i="8" a="1"/>
  <c r="U602" i="8" s="1"/>
  <c r="U603" i="8" s="1"/>
  <c r="O557" i="8" a="1"/>
  <c r="O557" i="8" s="1"/>
  <c r="O558" i="8" s="1"/>
  <c r="AC602" i="8" a="1"/>
  <c r="AC602" i="8" s="1"/>
  <c r="AC603" i="8" s="1"/>
  <c r="R602" i="8" a="1"/>
  <c r="R602" i="8" s="1"/>
  <c r="R603" i="8" s="1"/>
  <c r="AD506" i="8" a="1"/>
  <c r="AD506" i="8" s="1"/>
  <c r="AD507" i="8" s="1"/>
  <c r="AE506" i="8" a="1"/>
  <c r="AE506" i="8" s="1"/>
  <c r="AE507" i="8" s="1"/>
  <c r="AB506" i="8" a="1"/>
  <c r="AB506" i="8" s="1"/>
  <c r="AB507" i="8" s="1"/>
  <c r="AA602" i="8" a="1"/>
  <c r="AA602" i="8" s="1"/>
  <c r="AA603" i="8" s="1"/>
  <c r="T602" i="8" a="1"/>
  <c r="T602" i="8" s="1"/>
  <c r="T603" i="8" s="1"/>
  <c r="U506" i="8" a="1"/>
  <c r="U506" i="8" s="1"/>
  <c r="U507" i="8" s="1"/>
  <c r="AC557" i="8" a="1"/>
  <c r="AC557" i="8" s="1"/>
  <c r="AC558" i="8" s="1"/>
  <c r="Z506" i="8" a="1"/>
  <c r="Z506" i="8" s="1"/>
  <c r="Z507" i="8" s="1"/>
  <c r="AD473" i="8" a="1"/>
  <c r="AD473" i="8" s="1"/>
  <c r="AD474" i="8" s="1"/>
  <c r="R689" i="8" a="1"/>
  <c r="R689" i="8" s="1"/>
  <c r="R690" i="8" s="1"/>
  <c r="AG662" i="8" a="1"/>
  <c r="AG662" i="8" s="1"/>
  <c r="AG663" i="8" s="1"/>
  <c r="O473" i="8" a="1"/>
  <c r="O473" i="8" s="1"/>
  <c r="O474" i="8" s="1"/>
  <c r="R677" i="8" a="1"/>
  <c r="R677" i="8" s="1"/>
  <c r="R678" i="8" s="1"/>
  <c r="W677" i="8" a="1"/>
  <c r="W677" i="8" s="1"/>
  <c r="W678" i="8" s="1"/>
  <c r="Y437" i="8" a="1"/>
  <c r="Y437" i="8" s="1"/>
  <c r="Y438" i="8" s="1"/>
  <c r="AG437" i="8" a="1"/>
  <c r="AG437" i="8" s="1"/>
  <c r="AG438" i="8" s="1"/>
  <c r="Y488" i="8" a="1"/>
  <c r="Y488" i="8" s="1"/>
  <c r="Y489" i="8" s="1"/>
  <c r="R440" i="8" a="1"/>
  <c r="R440" i="8" s="1"/>
  <c r="R441" i="8" s="1"/>
  <c r="O488" i="8" a="1"/>
  <c r="O488" i="8" s="1"/>
  <c r="O489" i="8" s="1"/>
  <c r="Q455" i="8" a="1"/>
  <c r="Q455" i="8" s="1"/>
  <c r="Q456" i="8" s="1"/>
  <c r="AG455" i="8" a="1"/>
  <c r="AG455" i="8" s="1"/>
  <c r="AG456" i="8" s="1"/>
  <c r="X440" i="8" a="1"/>
  <c r="X440" i="8" s="1"/>
  <c r="X441" i="8" s="1"/>
  <c r="T455" i="8" a="1"/>
  <c r="T455" i="8" s="1"/>
  <c r="T456" i="8" s="1"/>
  <c r="P455" i="8" a="1"/>
  <c r="P455" i="8" s="1"/>
  <c r="P456" i="8" s="1"/>
  <c r="P440" i="8" a="1"/>
  <c r="P440" i="8" s="1"/>
  <c r="P441" i="8" s="1"/>
  <c r="AE440" i="8" a="1"/>
  <c r="AE440" i="8" s="1"/>
  <c r="AE441" i="8" s="1"/>
  <c r="AC440" i="8" a="1"/>
  <c r="AC440" i="8" s="1"/>
  <c r="AC441" i="8" s="1"/>
  <c r="AG440" i="8" a="1"/>
  <c r="AG440" i="8" s="1"/>
  <c r="AG441" i="8" s="1"/>
  <c r="AG596" i="8" a="1"/>
  <c r="AG596" i="8" s="1"/>
  <c r="AG597" i="8" s="1"/>
  <c r="AA596" i="8" a="1"/>
  <c r="AA596" i="8" s="1"/>
  <c r="AA597" i="8" s="1"/>
  <c r="W437" i="8" a="1"/>
  <c r="W437" i="8" s="1"/>
  <c r="W438" i="8" s="1"/>
  <c r="AB596" i="8" a="1"/>
  <c r="AB596" i="8" s="1"/>
  <c r="AB597" i="8" s="1"/>
  <c r="S596" i="8" a="1"/>
  <c r="S596" i="8" s="1"/>
  <c r="S597" i="8" s="1"/>
  <c r="Y596" i="8" a="1"/>
  <c r="Y596" i="8" s="1"/>
  <c r="Y597" i="8" s="1"/>
  <c r="X596" i="8" a="1"/>
  <c r="X596" i="8" s="1"/>
  <c r="X597" i="8" s="1"/>
  <c r="U437" i="8" a="1"/>
  <c r="U437" i="8" s="1"/>
  <c r="U438" i="8" s="1"/>
  <c r="V665" i="8" a="1"/>
  <c r="V665" i="8" s="1"/>
  <c r="V666" i="8" s="1"/>
  <c r="AF473" i="8" a="1"/>
  <c r="AF473" i="8" s="1"/>
  <c r="AF474" i="8" s="1"/>
  <c r="AC437" i="8" a="1"/>
  <c r="AC437" i="8" s="1"/>
  <c r="AC438" i="8" s="1"/>
  <c r="S437" i="8" a="1"/>
  <c r="S437" i="8" s="1"/>
  <c r="S438" i="8" s="1"/>
  <c r="Z494" i="8" a="1"/>
  <c r="Z494" i="8" s="1"/>
  <c r="Z495" i="8" s="1"/>
  <c r="X482" i="8" a="1"/>
  <c r="X482" i="8" s="1"/>
  <c r="X483" i="8" s="1"/>
  <c r="AA482" i="8" a="1"/>
  <c r="AA482" i="8" s="1"/>
  <c r="AA483" i="8" s="1"/>
  <c r="S689" i="8" a="1"/>
  <c r="S689" i="8" s="1"/>
  <c r="S690" i="8" s="1"/>
  <c r="Q482" i="8" a="1"/>
  <c r="Q482" i="8" s="1"/>
  <c r="Q483" i="8" s="1"/>
  <c r="Y548" i="8" a="1"/>
  <c r="Y548" i="8" s="1"/>
  <c r="Y549" i="8" s="1"/>
  <c r="R632" i="8" a="1"/>
  <c r="R632" i="8" s="1"/>
  <c r="R633" i="8" s="1"/>
  <c r="O587" i="8" a="1"/>
  <c r="O587" i="8" s="1"/>
  <c r="O588" i="8" s="1"/>
  <c r="Z560" i="8" a="1"/>
  <c r="Z560" i="8" s="1"/>
  <c r="Z561" i="8" s="1"/>
  <c r="V590" i="8" a="1"/>
  <c r="V590" i="8" s="1"/>
  <c r="V591" i="8" s="1"/>
  <c r="AB590" i="8" a="1"/>
  <c r="AB590" i="8" s="1"/>
  <c r="AB591" i="8" s="1"/>
  <c r="AC590" i="8" a="1"/>
  <c r="AC590" i="8" s="1"/>
  <c r="AC591" i="8" s="1"/>
  <c r="AG503" i="8" a="1"/>
  <c r="AG503" i="8" s="1"/>
  <c r="AG504" i="8" s="1"/>
  <c r="AA617" i="8" a="1"/>
  <c r="AA617" i="8" s="1"/>
  <c r="AA618" i="8" s="1"/>
  <c r="S560" i="8" a="1"/>
  <c r="S560" i="8" s="1"/>
  <c r="S561" i="8" s="1"/>
  <c r="AB494" i="8" a="1"/>
  <c r="AB494" i="8" s="1"/>
  <c r="AB495" i="8" s="1"/>
  <c r="S590" i="8" a="1"/>
  <c r="S590" i="8" s="1"/>
  <c r="S591" i="8" s="1"/>
  <c r="AG608" i="8" a="1"/>
  <c r="AG608" i="8" s="1"/>
  <c r="AG609" i="8" s="1"/>
  <c r="P590" i="8" a="1"/>
  <c r="P590" i="8" s="1"/>
  <c r="P591" i="8" s="1"/>
  <c r="AF590" i="8" a="1"/>
  <c r="AF590" i="8" s="1"/>
  <c r="AF591" i="8" s="1"/>
  <c r="O590" i="8" a="1"/>
  <c r="O590" i="8" s="1"/>
  <c r="O591" i="8" s="1"/>
  <c r="AD590" i="8" a="1"/>
  <c r="AD590" i="8" s="1"/>
  <c r="AD591" i="8" s="1"/>
  <c r="Y677" i="8" a="1"/>
  <c r="Y677" i="8" s="1"/>
  <c r="Y678" i="8" s="1"/>
  <c r="Z677" i="8" a="1"/>
  <c r="Z677" i="8" s="1"/>
  <c r="Z678" i="8" s="1"/>
  <c r="AB677" i="8" a="1"/>
  <c r="AB677" i="8" s="1"/>
  <c r="AB678" i="8" s="1"/>
  <c r="AC467" i="8" a="1"/>
  <c r="AC467" i="8" s="1"/>
  <c r="AC468" i="8" s="1"/>
  <c r="AG590" i="8" a="1"/>
  <c r="AG590" i="8" s="1"/>
  <c r="AG591" i="8" s="1"/>
  <c r="X560" i="8" a="1"/>
  <c r="X560" i="8" s="1"/>
  <c r="X561" i="8" s="1"/>
  <c r="AE560" i="8" a="1"/>
  <c r="AE560" i="8" s="1"/>
  <c r="AE561" i="8" s="1"/>
  <c r="U590" i="8" a="1"/>
  <c r="U590" i="8" s="1"/>
  <c r="U591" i="8" s="1"/>
  <c r="AG578" i="8" a="1"/>
  <c r="AG578" i="8" s="1"/>
  <c r="AG579" i="8" s="1"/>
  <c r="Q590" i="8" a="1"/>
  <c r="Q590" i="8" s="1"/>
  <c r="Q591" i="8" s="1"/>
  <c r="AG677" i="8" a="1"/>
  <c r="AG677" i="8" s="1"/>
  <c r="AG678" i="8" s="1"/>
  <c r="O659" i="8" a="1"/>
  <c r="O659" i="8" s="1"/>
  <c r="O660" i="8" s="1"/>
  <c r="Z590" i="8" a="1"/>
  <c r="Z590" i="8" s="1"/>
  <c r="Z591" i="8" s="1"/>
  <c r="AC539" i="8" a="1"/>
  <c r="AC539" i="8" s="1"/>
  <c r="AC540" i="8" s="1"/>
  <c r="O467" i="8" a="1"/>
  <c r="O467" i="8" s="1"/>
  <c r="O468" i="8" s="1"/>
  <c r="AB560" i="8" a="1"/>
  <c r="AB560" i="8" s="1"/>
  <c r="AB561" i="8" s="1"/>
  <c r="AA560" i="8" a="1"/>
  <c r="AA560" i="8" s="1"/>
  <c r="AA561" i="8" s="1"/>
  <c r="P560" i="8" a="1"/>
  <c r="P560" i="8" s="1"/>
  <c r="P561" i="8" s="1"/>
  <c r="AD503" i="8" a="1"/>
  <c r="AD503" i="8" s="1"/>
  <c r="AD504" i="8" s="1"/>
  <c r="P503" i="8" a="1"/>
  <c r="P503" i="8" s="1"/>
  <c r="P504" i="8" s="1"/>
  <c r="AE587" i="8" a="1"/>
  <c r="AE587" i="8" s="1"/>
  <c r="AE588" i="8" s="1"/>
  <c r="S677" i="8" a="1"/>
  <c r="S677" i="8" s="1"/>
  <c r="S678" i="8" s="1"/>
  <c r="Q686" i="8" a="1"/>
  <c r="Q686" i="8" s="1"/>
  <c r="Q687" i="8" s="1"/>
  <c r="AG560" i="8" a="1"/>
  <c r="AG560" i="8" s="1"/>
  <c r="AG561" i="8" s="1"/>
  <c r="AC587" i="8" a="1"/>
  <c r="AC587" i="8" s="1"/>
  <c r="AC588" i="8" s="1"/>
  <c r="Q560" i="8" a="1"/>
  <c r="Q560" i="8" s="1"/>
  <c r="Q561" i="8" s="1"/>
  <c r="Y503" i="8" a="1"/>
  <c r="Y503" i="8" s="1"/>
  <c r="Y504" i="8" s="1"/>
  <c r="X590" i="8" a="1"/>
  <c r="X590" i="8" s="1"/>
  <c r="X591" i="8" s="1"/>
  <c r="AE590" i="8" a="1"/>
  <c r="AE590" i="8" s="1"/>
  <c r="AE591" i="8" s="1"/>
  <c r="U686" i="8" a="1"/>
  <c r="U686" i="8" s="1"/>
  <c r="U687" i="8" s="1"/>
  <c r="AD560" i="8" a="1"/>
  <c r="AD560" i="8" s="1"/>
  <c r="AD561" i="8" s="1"/>
  <c r="AF503" i="8" a="1"/>
  <c r="AF503" i="8" s="1"/>
  <c r="AF504" i="8" s="1"/>
  <c r="AA503" i="8" a="1"/>
  <c r="AA503" i="8" s="1"/>
  <c r="AA504" i="8" s="1"/>
  <c r="AF560" i="8" a="1"/>
  <c r="AF560" i="8" s="1"/>
  <c r="AF561" i="8" s="1"/>
  <c r="U560" i="8" a="1"/>
  <c r="U560" i="8" s="1"/>
  <c r="U561" i="8" s="1"/>
  <c r="Y587" i="8" a="1"/>
  <c r="Y587" i="8" s="1"/>
  <c r="Y588" i="8" s="1"/>
  <c r="W590" i="8" a="1"/>
  <c r="W590" i="8" s="1"/>
  <c r="W591" i="8" s="1"/>
  <c r="AA533" i="8" a="1"/>
  <c r="AA533" i="8" s="1"/>
  <c r="AA534" i="8" s="1"/>
  <c r="Z467" i="8" a="1"/>
  <c r="Z467" i="8" s="1"/>
  <c r="Z468" i="8" s="1"/>
  <c r="O560" i="8" a="1"/>
  <c r="O560" i="8" s="1"/>
  <c r="O561" i="8" s="1"/>
  <c r="AG587" i="8" a="1"/>
  <c r="AG587" i="8" s="1"/>
  <c r="AG588" i="8" s="1"/>
  <c r="R503" i="8" a="1"/>
  <c r="R503" i="8" s="1"/>
  <c r="R504" i="8" s="1"/>
  <c r="AD491" i="8" a="1"/>
  <c r="AD491" i="8" s="1"/>
  <c r="AD492" i="8" s="1"/>
  <c r="R590" i="8" a="1"/>
  <c r="R590" i="8" s="1"/>
  <c r="R591" i="8" s="1"/>
  <c r="AD677" i="8" a="1"/>
  <c r="AD677" i="8" s="1"/>
  <c r="AD678" i="8" s="1"/>
  <c r="AF686" i="8" a="1"/>
  <c r="AF686" i="8" s="1"/>
  <c r="AF687" i="8" s="1"/>
  <c r="O677" i="8" a="1"/>
  <c r="O677" i="8" s="1"/>
  <c r="O678" i="8" s="1"/>
  <c r="P467" i="8" a="1"/>
  <c r="P467" i="8" s="1"/>
  <c r="P468" i="8" s="1"/>
  <c r="AC560" i="8" a="1"/>
  <c r="AC560" i="8" s="1"/>
  <c r="AC561" i="8" s="1"/>
  <c r="AF584" i="8" a="1"/>
  <c r="AF584" i="8" s="1"/>
  <c r="AF585" i="8" s="1"/>
  <c r="R560" i="8" a="1"/>
  <c r="R560" i="8" s="1"/>
  <c r="R561" i="8" s="1"/>
  <c r="AE608" i="8" a="1"/>
  <c r="AE608" i="8" s="1"/>
  <c r="AE609" i="8" s="1"/>
  <c r="T590" i="8" a="1"/>
  <c r="T590" i="8" s="1"/>
  <c r="T591" i="8" s="1"/>
  <c r="Q677" i="8" a="1"/>
  <c r="Q677" i="8" s="1"/>
  <c r="Q678" i="8" s="1"/>
  <c r="AC686" i="8" a="1"/>
  <c r="AC686" i="8" s="1"/>
  <c r="AC687" i="8" s="1"/>
  <c r="Q467" i="8" a="1"/>
  <c r="Q467" i="8" s="1"/>
  <c r="Q468" i="8" s="1"/>
  <c r="T467" i="8" a="1"/>
  <c r="T467" i="8" s="1"/>
  <c r="T468" i="8" s="1"/>
  <c r="Y590" i="8" a="1"/>
  <c r="Y590" i="8" s="1"/>
  <c r="Y591" i="8" s="1"/>
  <c r="X467" i="8" a="1"/>
  <c r="X467" i="8" s="1"/>
  <c r="X468" i="8" s="1"/>
  <c r="T560" i="8" a="1"/>
  <c r="T560" i="8" s="1"/>
  <c r="T561" i="8" s="1"/>
  <c r="W560" i="8" a="1"/>
  <c r="W560" i="8" s="1"/>
  <c r="W561" i="8" s="1"/>
  <c r="S587" i="8" a="1"/>
  <c r="S587" i="8" s="1"/>
  <c r="S588" i="8" s="1"/>
  <c r="Q566" i="8" a="1"/>
  <c r="Q566" i="8" s="1"/>
  <c r="Q567" i="8" s="1"/>
  <c r="Y560" i="8" a="1"/>
  <c r="Y560" i="8" s="1"/>
  <c r="Y561" i="8" s="1"/>
  <c r="V560" i="8" a="1"/>
  <c r="V560" i="8" s="1"/>
  <c r="V561" i="8" s="1"/>
  <c r="O545" i="8" a="1"/>
  <c r="O545" i="8" s="1"/>
  <c r="O546" i="8" s="1"/>
  <c r="Z545" i="8" a="1"/>
  <c r="Z545" i="8" s="1"/>
  <c r="Z546" i="8" s="1"/>
  <c r="AA590" i="8" a="1"/>
  <c r="AA590" i="8" s="1"/>
  <c r="AA591" i="8" s="1"/>
  <c r="AF677" i="8" a="1"/>
  <c r="AF677" i="8" s="1"/>
  <c r="AF678" i="8" s="1"/>
  <c r="AC677" i="8" a="1"/>
  <c r="AC677" i="8" s="1"/>
  <c r="AC678" i="8" s="1"/>
  <c r="AB467" i="8" a="1"/>
  <c r="AB467" i="8" s="1"/>
  <c r="AB468" i="8" s="1"/>
  <c r="Q662" i="8" a="1"/>
  <c r="Q662" i="8" s="1"/>
  <c r="Q663" i="8" s="1"/>
  <c r="Z659" i="8" a="1"/>
  <c r="Z659" i="8" s="1"/>
  <c r="Z660" i="8" s="1"/>
  <c r="AB662" i="8" a="1"/>
  <c r="AB662" i="8" s="1"/>
  <c r="AB663" i="8" s="1"/>
  <c r="AC659" i="8" a="1"/>
  <c r="AC659" i="8" s="1"/>
  <c r="AC660" i="8" s="1"/>
  <c r="AE659" i="8" a="1"/>
  <c r="AE659" i="8" s="1"/>
  <c r="AE660" i="8" s="1"/>
  <c r="AF662" i="8" a="1"/>
  <c r="AF662" i="8" s="1"/>
  <c r="AF663" i="8" s="1"/>
  <c r="Y662" i="8" a="1"/>
  <c r="Y662" i="8" s="1"/>
  <c r="Y663" i="8" s="1"/>
  <c r="AD662" i="8" a="1"/>
  <c r="AD662" i="8" s="1"/>
  <c r="AD663" i="8" s="1"/>
  <c r="Q659" i="8" a="1"/>
  <c r="Q659" i="8" s="1"/>
  <c r="Q660" i="8" s="1"/>
  <c r="V662" i="8" a="1"/>
  <c r="V662" i="8" s="1"/>
  <c r="V663" i="8" s="1"/>
  <c r="X659" i="8" a="1"/>
  <c r="X659" i="8" s="1"/>
  <c r="X660" i="8" s="1"/>
  <c r="AF470" i="8" a="1"/>
  <c r="AF470" i="8" s="1"/>
  <c r="AF471" i="8" s="1"/>
  <c r="Z662" i="8" a="1"/>
  <c r="Z662" i="8" s="1"/>
  <c r="Z663" i="8" s="1"/>
  <c r="S659" i="8" a="1"/>
  <c r="S659" i="8" s="1"/>
  <c r="S660" i="8" s="1"/>
  <c r="R491" i="8" a="1"/>
  <c r="R491" i="8" s="1"/>
  <c r="R492" i="8" s="1"/>
  <c r="AA584" i="8" a="1"/>
  <c r="AA584" i="8" s="1"/>
  <c r="AA585" i="8" s="1"/>
  <c r="W584" i="8" a="1"/>
  <c r="W584" i="8" s="1"/>
  <c r="W585" i="8" s="1"/>
  <c r="Q521" i="8" a="1"/>
  <c r="Q521" i="8" s="1"/>
  <c r="Q522" i="8" s="1"/>
  <c r="W491" i="8" a="1"/>
  <c r="W491" i="8" s="1"/>
  <c r="W492" i="8" s="1"/>
  <c r="P521" i="8" a="1"/>
  <c r="P521" i="8" s="1"/>
  <c r="P522" i="8" s="1"/>
  <c r="Z461" i="8" a="1"/>
  <c r="Z461" i="8" s="1"/>
  <c r="Z462" i="8" s="1"/>
  <c r="AG584" i="8" a="1"/>
  <c r="AG584" i="8" s="1"/>
  <c r="AG585" i="8" s="1"/>
  <c r="AG491" i="8" a="1"/>
  <c r="AG491" i="8" s="1"/>
  <c r="AG492" i="8" s="1"/>
  <c r="O491" i="8" a="1"/>
  <c r="O491" i="8" s="1"/>
  <c r="O492" i="8" s="1"/>
  <c r="S584" i="8" a="1"/>
  <c r="S584" i="8" s="1"/>
  <c r="S585" i="8" s="1"/>
  <c r="V578" i="8" a="1"/>
  <c r="V578" i="8" s="1"/>
  <c r="V579" i="8" s="1"/>
  <c r="Y584" i="8" a="1"/>
  <c r="Y584" i="8" s="1"/>
  <c r="Y585" i="8" s="1"/>
  <c r="O578" i="8" a="1"/>
  <c r="O578" i="8" s="1"/>
  <c r="O579" i="8" s="1"/>
  <c r="T521" i="8" a="1"/>
  <c r="T521" i="8" s="1"/>
  <c r="T522" i="8" s="1"/>
  <c r="AG659" i="8" a="1"/>
  <c r="AG659" i="8" s="1"/>
  <c r="AG660" i="8" s="1"/>
  <c r="O662" i="8" a="1"/>
  <c r="O662" i="8" s="1"/>
  <c r="O663" i="8" s="1"/>
  <c r="S662" i="8" a="1"/>
  <c r="S662" i="8" s="1"/>
  <c r="S663" i="8" s="1"/>
  <c r="AG563" i="8" a="1"/>
  <c r="AG563" i="8" s="1"/>
  <c r="AG564" i="8" s="1"/>
  <c r="T662" i="8" a="1"/>
  <c r="T662" i="8" s="1"/>
  <c r="T663" i="8" s="1"/>
  <c r="X662" i="8" a="1"/>
  <c r="X662" i="8" s="1"/>
  <c r="X663" i="8" s="1"/>
  <c r="W662" i="8" a="1"/>
  <c r="W662" i="8" s="1"/>
  <c r="W663" i="8" s="1"/>
  <c r="AE662" i="8" a="1"/>
  <c r="AE662" i="8" s="1"/>
  <c r="AE663" i="8" s="1"/>
  <c r="AF449" i="8" a="1"/>
  <c r="AF449" i="8" s="1"/>
  <c r="AF450" i="8" s="1"/>
  <c r="AC662" i="8" a="1"/>
  <c r="AC662" i="8" s="1"/>
  <c r="AC663" i="8" s="1"/>
  <c r="P662" i="8" a="1"/>
  <c r="P662" i="8" s="1"/>
  <c r="P663" i="8" s="1"/>
  <c r="R662" i="8" a="1"/>
  <c r="R662" i="8" s="1"/>
  <c r="R663" i="8" s="1"/>
  <c r="AG521" i="8" a="1"/>
  <c r="AG521" i="8" s="1"/>
  <c r="AG522" i="8" s="1"/>
  <c r="AC494" i="8" a="1"/>
  <c r="AC494" i="8" s="1"/>
  <c r="AC495" i="8" s="1"/>
  <c r="Q494" i="8" a="1"/>
  <c r="Q494" i="8" s="1"/>
  <c r="Q495" i="8" s="1"/>
  <c r="AA521" i="8" a="1"/>
  <c r="AA521" i="8" s="1"/>
  <c r="AA522" i="8" s="1"/>
  <c r="O440" i="8" a="1"/>
  <c r="O440" i="8" s="1"/>
  <c r="O441" i="8" s="1"/>
  <c r="AB578" i="8" a="1"/>
  <c r="AB578" i="8" s="1"/>
  <c r="AB579" i="8" s="1"/>
  <c r="T578" i="8" a="1"/>
  <c r="T578" i="8" s="1"/>
  <c r="T579" i="8" s="1"/>
  <c r="AE539" i="8" a="1"/>
  <c r="AE539" i="8" s="1"/>
  <c r="AE540" i="8" s="1"/>
  <c r="P437" i="8" a="1"/>
  <c r="P437" i="8" s="1"/>
  <c r="P438" i="8" s="1"/>
  <c r="U662" i="8" a="1"/>
  <c r="U662" i="8" s="1"/>
  <c r="U663" i="8" s="1"/>
  <c r="V437" i="8" a="1"/>
  <c r="V437" i="8" s="1"/>
  <c r="V438" i="8" s="1"/>
  <c r="V473" i="8" a="1"/>
  <c r="V473" i="8" s="1"/>
  <c r="V474" i="8" s="1"/>
  <c r="W572" i="8" a="1"/>
  <c r="W572" i="8" s="1"/>
  <c r="W573" i="8" s="1"/>
  <c r="AE473" i="8" a="1"/>
  <c r="AE473" i="8" s="1"/>
  <c r="AE474" i="8" s="1"/>
  <c r="R572" i="8" a="1"/>
  <c r="R572" i="8" s="1"/>
  <c r="R573" i="8" s="1"/>
  <c r="X572" i="8" a="1"/>
  <c r="X572" i="8" s="1"/>
  <c r="X573" i="8" s="1"/>
  <c r="P497" i="8" a="1"/>
  <c r="P497" i="8" s="1"/>
  <c r="P498" i="8" s="1"/>
  <c r="Y482" i="8" a="1"/>
  <c r="Y482" i="8" s="1"/>
  <c r="Y483" i="8" s="1"/>
  <c r="AC578" i="8" a="1"/>
  <c r="AC578" i="8" s="1"/>
  <c r="AC579" i="8" s="1"/>
  <c r="Q539" i="8" a="1"/>
  <c r="Q539" i="8" s="1"/>
  <c r="Q540" i="8" s="1"/>
  <c r="V563" i="8" a="1"/>
  <c r="V563" i="8" s="1"/>
  <c r="V564" i="8" s="1"/>
  <c r="Y563" i="8" a="1"/>
  <c r="Y563" i="8" s="1"/>
  <c r="Y564" i="8" s="1"/>
  <c r="W563" i="8" a="1"/>
  <c r="W563" i="8" s="1"/>
  <c r="W564" i="8" s="1"/>
  <c r="S563" i="8" a="1"/>
  <c r="S563" i="8" s="1"/>
  <c r="S564" i="8" s="1"/>
  <c r="AE563" i="8" a="1"/>
  <c r="AE563" i="8" s="1"/>
  <c r="AE564" i="8" s="1"/>
  <c r="U572" i="8" a="1"/>
  <c r="U572" i="8" s="1"/>
  <c r="U573" i="8" s="1"/>
  <c r="AA572" i="8" a="1"/>
  <c r="AA572" i="8" s="1"/>
  <c r="AA573" i="8" s="1"/>
  <c r="X473" i="8" a="1"/>
  <c r="X473" i="8" s="1"/>
  <c r="X474" i="8" s="1"/>
  <c r="AD440" i="8" a="1"/>
  <c r="AD440" i="8" s="1"/>
  <c r="AD441" i="8" s="1"/>
  <c r="T539" i="8" a="1"/>
  <c r="T539" i="8" s="1"/>
  <c r="T540" i="8" s="1"/>
  <c r="W578" i="8" a="1"/>
  <c r="W578" i="8" s="1"/>
  <c r="W579" i="8" s="1"/>
  <c r="S539" i="8" a="1"/>
  <c r="S539" i="8" s="1"/>
  <c r="S540" i="8" s="1"/>
  <c r="W539" i="8" a="1"/>
  <c r="W539" i="8" s="1"/>
  <c r="W540" i="8" s="1"/>
  <c r="R539" i="8" a="1"/>
  <c r="R539" i="8" s="1"/>
  <c r="R540" i="8" s="1"/>
  <c r="U578" i="8" a="1"/>
  <c r="U578" i="8" s="1"/>
  <c r="U579" i="8" s="1"/>
  <c r="AF578" i="8" a="1"/>
  <c r="AF578" i="8" s="1"/>
  <c r="AF579" i="8" s="1"/>
  <c r="AD539" i="8" a="1"/>
  <c r="AD539" i="8" s="1"/>
  <c r="AD540" i="8" s="1"/>
  <c r="S566" i="8" a="1"/>
  <c r="S566" i="8" s="1"/>
  <c r="S567" i="8" s="1"/>
  <c r="R578" i="8" a="1"/>
  <c r="R578" i="8" s="1"/>
  <c r="R579" i="8" s="1"/>
  <c r="AE578" i="8" a="1"/>
  <c r="AE578" i="8" s="1"/>
  <c r="AE579" i="8" s="1"/>
  <c r="AB539" i="8" a="1"/>
  <c r="AB539" i="8" s="1"/>
  <c r="AB540" i="8" s="1"/>
  <c r="Y578" i="8" a="1"/>
  <c r="Y578" i="8" s="1"/>
  <c r="Y579" i="8" s="1"/>
  <c r="S578" i="8" a="1"/>
  <c r="S578" i="8" s="1"/>
  <c r="S579" i="8" s="1"/>
  <c r="AF539" i="8" a="1"/>
  <c r="AF539" i="8" s="1"/>
  <c r="AF540" i="8" s="1"/>
  <c r="Z440" i="8" a="1"/>
  <c r="Z440" i="8" s="1"/>
  <c r="Z441" i="8" s="1"/>
  <c r="U440" i="8" a="1"/>
  <c r="U440" i="8" s="1"/>
  <c r="U441" i="8" s="1"/>
  <c r="W440" i="8" a="1"/>
  <c r="W440" i="8" s="1"/>
  <c r="W441" i="8" s="1"/>
  <c r="AC542" i="8" a="1"/>
  <c r="AC542" i="8" s="1"/>
  <c r="AC543" i="8" s="1"/>
  <c r="AG542" i="8" a="1"/>
  <c r="AG542" i="8" s="1"/>
  <c r="AG543" i="8" s="1"/>
  <c r="V542" i="8" a="1"/>
  <c r="V542" i="8" s="1"/>
  <c r="V543" i="8" s="1"/>
  <c r="Z542" i="8" a="1"/>
  <c r="Z542" i="8" s="1"/>
  <c r="Z543" i="8" s="1"/>
  <c r="T542" i="8" a="1"/>
  <c r="T542" i="8" s="1"/>
  <c r="T543" i="8" s="1"/>
  <c r="AA542" i="8" a="1"/>
  <c r="AA542" i="8" s="1"/>
  <c r="AA543" i="8" s="1"/>
  <c r="Q542" i="8" a="1"/>
  <c r="Q542" i="8" s="1"/>
  <c r="Q543" i="8" s="1"/>
  <c r="W542" i="8" a="1"/>
  <c r="W542" i="8" s="1"/>
  <c r="W543" i="8" s="1"/>
  <c r="P542" i="8" a="1"/>
  <c r="P542" i="8" s="1"/>
  <c r="P543" i="8" s="1"/>
  <c r="AA662" i="8" a="1"/>
  <c r="AA662" i="8" s="1"/>
  <c r="AA663" i="8" s="1"/>
  <c r="U548" i="8" a="1"/>
  <c r="U548" i="8" s="1"/>
  <c r="U549" i="8" s="1"/>
  <c r="AD467" i="8" a="1"/>
  <c r="AD467" i="8" s="1"/>
  <c r="AD468" i="8" s="1"/>
  <c r="AG467" i="8" a="1"/>
  <c r="AG467" i="8" s="1"/>
  <c r="AG468" i="8" s="1"/>
  <c r="S482" i="8" a="1"/>
  <c r="S482" i="8" s="1"/>
  <c r="S483" i="8" s="1"/>
  <c r="AF497" i="8" a="1"/>
  <c r="AF497" i="8" s="1"/>
  <c r="AF498" i="8" s="1"/>
  <c r="Q533" i="8" a="1"/>
  <c r="Q533" i="8" s="1"/>
  <c r="Q534" i="8" s="1"/>
  <c r="R482" i="8" a="1"/>
  <c r="R482" i="8" s="1"/>
  <c r="R483" i="8" s="1"/>
  <c r="V533" i="8" a="1"/>
  <c r="V533" i="8" s="1"/>
  <c r="V534" i="8" s="1"/>
  <c r="AC497" i="8" a="1"/>
  <c r="AC497" i="8" s="1"/>
  <c r="AC498" i="8" s="1"/>
  <c r="AD497" i="8" a="1"/>
  <c r="AD497" i="8" s="1"/>
  <c r="AD498" i="8" s="1"/>
  <c r="P482" i="8" a="1"/>
  <c r="P482" i="8" s="1"/>
  <c r="P483" i="8" s="1"/>
  <c r="AD533" i="8" a="1"/>
  <c r="AD533" i="8" s="1"/>
  <c r="AD534" i="8" s="1"/>
  <c r="V497" i="8" a="1"/>
  <c r="V497" i="8" s="1"/>
  <c r="V498" i="8" s="1"/>
  <c r="X497" i="8" a="1"/>
  <c r="X497" i="8" s="1"/>
  <c r="X498" i="8" s="1"/>
  <c r="AF533" i="8" a="1"/>
  <c r="AF533" i="8" s="1"/>
  <c r="AF534" i="8" s="1"/>
  <c r="Z533" i="8" a="1"/>
  <c r="Z533" i="8" s="1"/>
  <c r="Z534" i="8" s="1"/>
  <c r="AE497" i="8" a="1"/>
  <c r="AE497" i="8" s="1"/>
  <c r="AE498" i="8" s="1"/>
  <c r="S497" i="8" a="1"/>
  <c r="S497" i="8" s="1"/>
  <c r="S498" i="8" s="1"/>
  <c r="O533" i="8" a="1"/>
  <c r="O533" i="8" s="1"/>
  <c r="O534" i="8" s="1"/>
  <c r="V482" i="8" a="1"/>
  <c r="V482" i="8" s="1"/>
  <c r="V483" i="8" s="1"/>
  <c r="U497" i="8" a="1"/>
  <c r="U497" i="8" s="1"/>
  <c r="U498" i="8" s="1"/>
  <c r="AE482" i="8" a="1"/>
  <c r="AE482" i="8" s="1"/>
  <c r="AE483" i="8" s="1"/>
  <c r="S533" i="8" a="1"/>
  <c r="S533" i="8" s="1"/>
  <c r="S534" i="8" s="1"/>
  <c r="T497" i="8" a="1"/>
  <c r="T497" i="8" s="1"/>
  <c r="T498" i="8" s="1"/>
  <c r="AG482" i="8" a="1"/>
  <c r="AG482" i="8" s="1"/>
  <c r="AG483" i="8" s="1"/>
  <c r="AC533" i="8" a="1"/>
  <c r="AC533" i="8" s="1"/>
  <c r="AC534" i="8" s="1"/>
  <c r="Y497" i="8" a="1"/>
  <c r="Y497" i="8" s="1"/>
  <c r="Y498" i="8" s="1"/>
  <c r="AC482" i="8" a="1"/>
  <c r="AC482" i="8" s="1"/>
  <c r="AC483" i="8" s="1"/>
  <c r="AB533" i="8" a="1"/>
  <c r="AB533" i="8" s="1"/>
  <c r="AB534" i="8" s="1"/>
  <c r="AG497" i="8" a="1"/>
  <c r="AG497" i="8" s="1"/>
  <c r="AG498" i="8" s="1"/>
  <c r="V539" i="8" a="1"/>
  <c r="V539" i="8" s="1"/>
  <c r="V540" i="8" s="1"/>
  <c r="Z578" i="8" a="1"/>
  <c r="Z578" i="8" s="1"/>
  <c r="Z579" i="8" s="1"/>
  <c r="X539" i="8" a="1"/>
  <c r="X539" i="8" s="1"/>
  <c r="X540" i="8" s="1"/>
  <c r="P539" i="8" a="1"/>
  <c r="P539" i="8" s="1"/>
  <c r="P540" i="8" s="1"/>
  <c r="O539" i="8" a="1"/>
  <c r="O539" i="8" s="1"/>
  <c r="O540" i="8" s="1"/>
  <c r="AD578" i="8" a="1"/>
  <c r="AD578" i="8" s="1"/>
  <c r="AD579" i="8" s="1"/>
  <c r="U563" i="8" a="1"/>
  <c r="U563" i="8" s="1"/>
  <c r="U564" i="8" s="1"/>
  <c r="P578" i="8" a="1"/>
  <c r="P578" i="8" s="1"/>
  <c r="P579" i="8" s="1"/>
  <c r="AF437" i="8" a="1"/>
  <c r="AF437" i="8" s="1"/>
  <c r="AF438" i="8" s="1"/>
  <c r="Q437" i="8" a="1"/>
  <c r="Q437" i="8" s="1"/>
  <c r="Q438" i="8" s="1"/>
  <c r="P530" i="8" a="1"/>
  <c r="P530" i="8" s="1"/>
  <c r="P531" i="8" s="1"/>
  <c r="AF530" i="8" a="1"/>
  <c r="AF530" i="8" s="1"/>
  <c r="AF531" i="8" s="1"/>
  <c r="AA530" i="8" a="1"/>
  <c r="AA530" i="8" s="1"/>
  <c r="AA531" i="8" s="1"/>
  <c r="AC530" i="8" a="1"/>
  <c r="AC530" i="8" s="1"/>
  <c r="AC531" i="8" s="1"/>
  <c r="R530" i="8" a="1"/>
  <c r="R530" i="8" s="1"/>
  <c r="R531" i="8" s="1"/>
  <c r="S530" i="8" a="1"/>
  <c r="S530" i="8" s="1"/>
  <c r="S531" i="8" s="1"/>
  <c r="U530" i="8" a="1"/>
  <c r="U530" i="8" s="1"/>
  <c r="U531" i="8" s="1"/>
  <c r="Y542" i="8" a="1"/>
  <c r="Y542" i="8" s="1"/>
  <c r="Y543" i="8" s="1"/>
  <c r="O542" i="8" a="1"/>
  <c r="O542" i="8" s="1"/>
  <c r="O543" i="8" s="1"/>
  <c r="V689" i="8" a="1"/>
  <c r="V689" i="8" s="1"/>
  <c r="V690" i="8" s="1"/>
  <c r="Y440" i="8" a="1"/>
  <c r="Y440" i="8" s="1"/>
  <c r="Y441" i="8" s="1"/>
  <c r="AB440" i="8" a="1"/>
  <c r="AB440" i="8" s="1"/>
  <c r="AB441" i="8" s="1"/>
  <c r="Q440" i="8" a="1"/>
  <c r="Q440" i="8" s="1"/>
  <c r="Q441" i="8" s="1"/>
  <c r="X542" i="8" a="1"/>
  <c r="X542" i="8" s="1"/>
  <c r="X543" i="8" s="1"/>
  <c r="T440" i="8" a="1"/>
  <c r="T440" i="8" s="1"/>
  <c r="T441" i="8" s="1"/>
  <c r="V440" i="8" a="1"/>
  <c r="V440" i="8" s="1"/>
  <c r="V441" i="8" s="1"/>
  <c r="X548" i="8" a="1"/>
  <c r="X548" i="8" s="1"/>
  <c r="X549" i="8" s="1"/>
  <c r="Z548" i="8" a="1"/>
  <c r="Z548" i="8" s="1"/>
  <c r="Z549" i="8" s="1"/>
  <c r="Q578" i="8" a="1"/>
  <c r="Q578" i="8" s="1"/>
  <c r="Q579" i="8" s="1"/>
  <c r="R542" i="8" a="1"/>
  <c r="R542" i="8" s="1"/>
  <c r="R543" i="8" s="1"/>
  <c r="AB542" i="8" a="1"/>
  <c r="AB542" i="8" s="1"/>
  <c r="AB543" i="8" s="1"/>
  <c r="O689" i="8" a="1"/>
  <c r="O689" i="8" s="1"/>
  <c r="O690" i="8" s="1"/>
  <c r="AD689" i="8" a="1"/>
  <c r="AD689" i="8" s="1"/>
  <c r="AD690" i="8" s="1"/>
  <c r="AB689" i="8" a="1"/>
  <c r="AB689" i="8" s="1"/>
  <c r="AB690" i="8" s="1"/>
  <c r="T689" i="8" a="1"/>
  <c r="T689" i="8" s="1"/>
  <c r="T690" i="8" s="1"/>
  <c r="AF542" i="8" a="1"/>
  <c r="AF542" i="8" s="1"/>
  <c r="AF543" i="8" s="1"/>
  <c r="AG689" i="8" a="1"/>
  <c r="AG689" i="8" s="1"/>
  <c r="AG690" i="8" s="1"/>
  <c r="Z689" i="8" a="1"/>
  <c r="Z689" i="8" s="1"/>
  <c r="Z690" i="8" s="1"/>
  <c r="AC689" i="8" a="1"/>
  <c r="AC689" i="8" s="1"/>
  <c r="AC690" i="8" s="1"/>
  <c r="AE689" i="8" a="1"/>
  <c r="AE689" i="8" s="1"/>
  <c r="AE690" i="8" s="1"/>
  <c r="AD542" i="8" a="1"/>
  <c r="AD542" i="8" s="1"/>
  <c r="AD543" i="8" s="1"/>
  <c r="AF689" i="8" a="1"/>
  <c r="AF689" i="8" s="1"/>
  <c r="AF690" i="8" s="1"/>
  <c r="X689" i="8" a="1"/>
  <c r="X689" i="8" s="1"/>
  <c r="X690" i="8" s="1"/>
  <c r="P689" i="8" a="1"/>
  <c r="P689" i="8" s="1"/>
  <c r="P690" i="8" s="1"/>
  <c r="AA689" i="8" a="1"/>
  <c r="AA689" i="8" s="1"/>
  <c r="AA690" i="8" s="1"/>
  <c r="P683" i="8" a="1"/>
  <c r="P683" i="8" s="1"/>
  <c r="P684" i="8" s="1"/>
  <c r="AD563" i="8" a="1"/>
  <c r="AD563" i="8" s="1"/>
  <c r="AD564" i="8" s="1"/>
  <c r="AF515" i="8" a="1"/>
  <c r="AF515" i="8" s="1"/>
  <c r="AF516" i="8" s="1"/>
  <c r="Q551" i="8" a="1"/>
  <c r="Q551" i="8" s="1"/>
  <c r="Q552" i="8" s="1"/>
  <c r="W515" i="8" a="1"/>
  <c r="W515" i="8" s="1"/>
  <c r="W516" i="8" s="1"/>
  <c r="AF509" i="8" a="1"/>
  <c r="AF509" i="8" s="1"/>
  <c r="AF510" i="8" s="1"/>
  <c r="AC551" i="8" a="1"/>
  <c r="AC551" i="8" s="1"/>
  <c r="AC552" i="8" s="1"/>
  <c r="P548" i="8" a="1"/>
  <c r="P548" i="8" s="1"/>
  <c r="P549" i="8" s="1"/>
  <c r="W548" i="8" a="1"/>
  <c r="W548" i="8" s="1"/>
  <c r="W549" i="8" s="1"/>
  <c r="AA548" i="8" a="1"/>
  <c r="AA548" i="8" s="1"/>
  <c r="AA549" i="8" s="1"/>
  <c r="V548" i="8" a="1"/>
  <c r="V548" i="8" s="1"/>
  <c r="V549" i="8" s="1"/>
  <c r="T548" i="8" a="1"/>
  <c r="T548" i="8" s="1"/>
  <c r="T549" i="8" s="1"/>
  <c r="T572" i="8" a="1"/>
  <c r="T572" i="8" s="1"/>
  <c r="T573" i="8" s="1"/>
  <c r="Q572" i="8" a="1"/>
  <c r="Q572" i="8" s="1"/>
  <c r="Q573" i="8" s="1"/>
  <c r="P473" i="8" a="1"/>
  <c r="P473" i="8" s="1"/>
  <c r="P474" i="8" s="1"/>
  <c r="R473" i="8" a="1"/>
  <c r="R473" i="8" s="1"/>
  <c r="R474" i="8" s="1"/>
  <c r="O572" i="8" a="1"/>
  <c r="O572" i="8" s="1"/>
  <c r="O573" i="8" s="1"/>
  <c r="X665" i="8" a="1"/>
  <c r="X665" i="8" s="1"/>
  <c r="X666" i="8" s="1"/>
  <c r="Z665" i="8" a="1"/>
  <c r="Z665" i="8" s="1"/>
  <c r="Z666" i="8" s="1"/>
  <c r="AB473" i="8" a="1"/>
  <c r="AB473" i="8" s="1"/>
  <c r="AB474" i="8" s="1"/>
  <c r="V572" i="8" a="1"/>
  <c r="V572" i="8" s="1"/>
  <c r="V573" i="8" s="1"/>
  <c r="T473" i="8" a="1"/>
  <c r="T473" i="8" s="1"/>
  <c r="T474" i="8" s="1"/>
  <c r="Z473" i="8" a="1"/>
  <c r="Z473" i="8" s="1"/>
  <c r="Z474" i="8" s="1"/>
  <c r="AG572" i="8" a="1"/>
  <c r="AG572" i="8" s="1"/>
  <c r="AG573" i="8" s="1"/>
  <c r="AC473" i="8" a="1"/>
  <c r="AC473" i="8" s="1"/>
  <c r="AC474" i="8" s="1"/>
  <c r="S665" i="8" a="1"/>
  <c r="S665" i="8" s="1"/>
  <c r="S666" i="8" s="1"/>
  <c r="AB572" i="8" a="1"/>
  <c r="AB572" i="8" s="1"/>
  <c r="AB573" i="8" s="1"/>
  <c r="Q473" i="8" a="1"/>
  <c r="Q473" i="8" s="1"/>
  <c r="Q474" i="8" s="1"/>
  <c r="AD572" i="8" a="1"/>
  <c r="AD572" i="8" s="1"/>
  <c r="AD573" i="8" s="1"/>
  <c r="AF572" i="8" a="1"/>
  <c r="AF572" i="8" s="1"/>
  <c r="AF573" i="8" s="1"/>
  <c r="Z572" i="8" a="1"/>
  <c r="Z572" i="8" s="1"/>
  <c r="Z573" i="8" s="1"/>
  <c r="U473" i="8" a="1"/>
  <c r="U473" i="8" s="1"/>
  <c r="U474" i="8" s="1"/>
  <c r="AG665" i="8" a="1"/>
  <c r="AG665" i="8" s="1"/>
  <c r="AG666" i="8" s="1"/>
  <c r="Y665" i="8" a="1"/>
  <c r="Y665" i="8" s="1"/>
  <c r="Y666" i="8" s="1"/>
  <c r="W665" i="8" a="1"/>
  <c r="W665" i="8" s="1"/>
  <c r="W666" i="8" s="1"/>
  <c r="P665" i="8" a="1"/>
  <c r="P665" i="8" s="1"/>
  <c r="P666" i="8" s="1"/>
  <c r="T665" i="8" a="1"/>
  <c r="T665" i="8" s="1"/>
  <c r="T666" i="8" s="1"/>
  <c r="W473" i="8" a="1"/>
  <c r="W473" i="8" s="1"/>
  <c r="W474" i="8" s="1"/>
  <c r="AE572" i="8" a="1"/>
  <c r="AE572" i="8" s="1"/>
  <c r="AE573" i="8" s="1"/>
  <c r="Y473" i="8" a="1"/>
  <c r="Y473" i="8" s="1"/>
  <c r="Y474" i="8" s="1"/>
  <c r="P572" i="8" a="1"/>
  <c r="P572" i="8" s="1"/>
  <c r="P573" i="8" s="1"/>
  <c r="AA473" i="8" a="1"/>
  <c r="AA473" i="8" s="1"/>
  <c r="AA474" i="8" s="1"/>
  <c r="AD665" i="8" a="1"/>
  <c r="AD665" i="8" s="1"/>
  <c r="AD666" i="8" s="1"/>
  <c r="S473" i="8" a="1"/>
  <c r="S473" i="8" s="1"/>
  <c r="S474" i="8" s="1"/>
  <c r="S572" i="8" a="1"/>
  <c r="S572" i="8" s="1"/>
  <c r="S573" i="8" s="1"/>
  <c r="AG473" i="8" a="1"/>
  <c r="AG473" i="8" s="1"/>
  <c r="AG474" i="8" s="1"/>
  <c r="O665" i="8" a="1"/>
  <c r="O665" i="8" s="1"/>
  <c r="O666" i="8" s="1"/>
  <c r="AC665" i="8" a="1"/>
  <c r="AC665" i="8" s="1"/>
  <c r="AC666" i="8" s="1"/>
  <c r="Q689" i="8" a="1"/>
  <c r="Q689" i="8" s="1"/>
  <c r="Q690" i="8" s="1"/>
  <c r="U575" i="8" a="1"/>
  <c r="U575" i="8" s="1"/>
  <c r="U576" i="8" s="1"/>
  <c r="X575" i="8" a="1"/>
  <c r="X575" i="8" s="1"/>
  <c r="X576" i="8" s="1"/>
  <c r="AA671" i="8" a="1"/>
  <c r="AA671" i="8" s="1"/>
  <c r="AA672" i="8" s="1"/>
  <c r="AB650" i="8" a="1"/>
  <c r="AB650" i="8" s="1"/>
  <c r="AB651" i="8" s="1"/>
  <c r="AF671" i="8" a="1"/>
  <c r="AF671" i="8" s="1"/>
  <c r="AF672" i="8" s="1"/>
  <c r="W689" i="8" a="1"/>
  <c r="W689" i="8" s="1"/>
  <c r="W690" i="8" s="1"/>
  <c r="Y689" i="8" a="1"/>
  <c r="Y689" i="8" s="1"/>
  <c r="Y690" i="8" s="1"/>
  <c r="AD461" i="8" a="1"/>
  <c r="AD461" i="8" s="1"/>
  <c r="AD462" i="8" s="1"/>
  <c r="AG548" i="8" a="1"/>
  <c r="AG548" i="8" s="1"/>
  <c r="AG549" i="8" s="1"/>
  <c r="O548" i="8" a="1"/>
  <c r="O548" i="8" s="1"/>
  <c r="O549" i="8" s="1"/>
  <c r="W464" i="8" a="1"/>
  <c r="W464" i="8" s="1"/>
  <c r="W465" i="8" s="1"/>
  <c r="T464" i="8" a="1"/>
  <c r="T464" i="8" s="1"/>
  <c r="T465" i="8" s="1"/>
  <c r="Y464" i="8" a="1"/>
  <c r="Y464" i="8" s="1"/>
  <c r="Y465" i="8" s="1"/>
  <c r="AA578" i="8" a="1"/>
  <c r="AA578" i="8" s="1"/>
  <c r="AA579" i="8" s="1"/>
  <c r="Z539" i="8" a="1"/>
  <c r="Z539" i="8" s="1"/>
  <c r="Z540" i="8" s="1"/>
  <c r="AD464" i="8" a="1"/>
  <c r="AD464" i="8" s="1"/>
  <c r="AD465" i="8" s="1"/>
  <c r="U539" i="8" a="1"/>
  <c r="U539" i="8" s="1"/>
  <c r="U540" i="8" s="1"/>
  <c r="AB530" i="8" a="1"/>
  <c r="AB530" i="8" s="1"/>
  <c r="AB531" i="8" s="1"/>
  <c r="V530" i="8" a="1"/>
  <c r="V530" i="8" s="1"/>
  <c r="V531" i="8" s="1"/>
  <c r="AG530" i="8" a="1"/>
  <c r="AG530" i="8" s="1"/>
  <c r="AG531" i="8" s="1"/>
  <c r="X578" i="8" a="1"/>
  <c r="X578" i="8" s="1"/>
  <c r="X579" i="8" s="1"/>
  <c r="U689" i="8" a="1"/>
  <c r="U689" i="8" s="1"/>
  <c r="U690" i="8" s="1"/>
  <c r="T530" i="8" a="1"/>
  <c r="T530" i="8" s="1"/>
  <c r="T531" i="8" s="1"/>
  <c r="AD479" i="8" a="1"/>
  <c r="AD479" i="8" s="1"/>
  <c r="AD480" i="8" s="1"/>
  <c r="O464" i="8" a="1"/>
  <c r="O464" i="8" s="1"/>
  <c r="O465" i="8" s="1"/>
  <c r="AE464" i="8" a="1"/>
  <c r="AE464" i="8" s="1"/>
  <c r="AE465" i="8" s="1"/>
  <c r="AB464" i="8" a="1"/>
  <c r="AB464" i="8" s="1"/>
  <c r="AB465" i="8" s="1"/>
  <c r="W683" i="8" a="1"/>
  <c r="W683" i="8" s="1"/>
  <c r="W684" i="8" s="1"/>
  <c r="Q683" i="8" a="1"/>
  <c r="Q683" i="8" s="1"/>
  <c r="Q684" i="8" s="1"/>
  <c r="AG461" i="8" a="1"/>
  <c r="AG461" i="8" s="1"/>
  <c r="AG462" i="8" s="1"/>
  <c r="W671" i="8" a="1"/>
  <c r="W671" i="8" s="1"/>
  <c r="W672" i="8" s="1"/>
  <c r="V575" i="8" a="1"/>
  <c r="V575" i="8" s="1"/>
  <c r="V576" i="8" s="1"/>
  <c r="U650" i="8" a="1"/>
  <c r="U650" i="8" s="1"/>
  <c r="U651" i="8" s="1"/>
  <c r="U482" i="8" a="1"/>
  <c r="U482" i="8" s="1"/>
  <c r="U483" i="8" s="1"/>
  <c r="Q575" i="8" a="1"/>
  <c r="Q575" i="8" s="1"/>
  <c r="Q576" i="8" s="1"/>
  <c r="T479" i="8" a="1"/>
  <c r="T479" i="8" s="1"/>
  <c r="T480" i="8" s="1"/>
  <c r="Y671" i="8" a="1"/>
  <c r="Y671" i="8" s="1"/>
  <c r="Y672" i="8" s="1"/>
  <c r="AA575" i="8" a="1"/>
  <c r="AA575" i="8" s="1"/>
  <c r="AA576" i="8" s="1"/>
  <c r="AD482" i="8" a="1"/>
  <c r="AD482" i="8" s="1"/>
  <c r="AD483" i="8" s="1"/>
  <c r="W575" i="8" a="1"/>
  <c r="W575" i="8" s="1"/>
  <c r="W576" i="8" s="1"/>
  <c r="O575" i="8" a="1"/>
  <c r="O575" i="8" s="1"/>
  <c r="O576" i="8" s="1"/>
  <c r="AG575" i="8" a="1"/>
  <c r="AG575" i="8" s="1"/>
  <c r="AG576" i="8" s="1"/>
  <c r="Z575" i="8" a="1"/>
  <c r="Z575" i="8" s="1"/>
  <c r="Z576" i="8" s="1"/>
  <c r="AE575" i="8" a="1"/>
  <c r="AE575" i="8" s="1"/>
  <c r="AE576" i="8" s="1"/>
  <c r="AE533" i="8" a="1"/>
  <c r="AE533" i="8" s="1"/>
  <c r="AE534" i="8" s="1"/>
  <c r="AA497" i="8" a="1"/>
  <c r="AA497" i="8" s="1"/>
  <c r="AA498" i="8" s="1"/>
  <c r="X533" i="8" a="1"/>
  <c r="X533" i="8" s="1"/>
  <c r="X534" i="8" s="1"/>
  <c r="Q671" i="8" a="1"/>
  <c r="Q671" i="8" s="1"/>
  <c r="Q672" i="8" s="1"/>
  <c r="AG479" i="8" a="1"/>
  <c r="AG479" i="8" s="1"/>
  <c r="AG480" i="8" s="1"/>
  <c r="S650" i="8" a="1"/>
  <c r="S650" i="8" s="1"/>
  <c r="S651" i="8" s="1"/>
  <c r="AB665" i="8" a="1"/>
  <c r="AB665" i="8" s="1"/>
  <c r="AB666" i="8" s="1"/>
  <c r="AE644" i="8" a="1"/>
  <c r="AE644" i="8" s="1"/>
  <c r="AE645" i="8" s="1"/>
  <c r="V644" i="8" a="1"/>
  <c r="V644" i="8" s="1"/>
  <c r="V645" i="8" s="1"/>
  <c r="AE479" i="8" a="1"/>
  <c r="AE479" i="8" s="1"/>
  <c r="AE480" i="8" s="1"/>
  <c r="AB479" i="8" a="1"/>
  <c r="AB479" i="8" s="1"/>
  <c r="AB480" i="8" s="1"/>
  <c r="W533" i="8" a="1"/>
  <c r="W533" i="8" s="1"/>
  <c r="W534" i="8" s="1"/>
  <c r="Z482" i="8" a="1"/>
  <c r="Z482" i="8" s="1"/>
  <c r="Z483" i="8" s="1"/>
  <c r="AG650" i="8" a="1"/>
  <c r="AG650" i="8" s="1"/>
  <c r="AG651" i="8" s="1"/>
  <c r="R650" i="8" a="1"/>
  <c r="R650" i="8" s="1"/>
  <c r="R651" i="8" s="1"/>
  <c r="AC650" i="8" a="1"/>
  <c r="AC650" i="8" s="1"/>
  <c r="AC651" i="8" s="1"/>
  <c r="R575" i="8" a="1"/>
  <c r="R575" i="8" s="1"/>
  <c r="R576" i="8" s="1"/>
  <c r="R497" i="8" a="1"/>
  <c r="R497" i="8" s="1"/>
  <c r="R498" i="8" s="1"/>
  <c r="AF479" i="8" a="1"/>
  <c r="AF479" i="8" s="1"/>
  <c r="AF480" i="8" s="1"/>
  <c r="Z479" i="8" a="1"/>
  <c r="Z479" i="8" s="1"/>
  <c r="Z480" i="8" s="1"/>
  <c r="AB497" i="8" a="1"/>
  <c r="AB497" i="8" s="1"/>
  <c r="AB498" i="8" s="1"/>
  <c r="S575" i="8" a="1"/>
  <c r="S575" i="8" s="1"/>
  <c r="S576" i="8" s="1"/>
  <c r="V671" i="8" a="1"/>
  <c r="V671" i="8" s="1"/>
  <c r="V672" i="8" s="1"/>
  <c r="AD671" i="8" a="1"/>
  <c r="AD671" i="8" s="1"/>
  <c r="AD672" i="8" s="1"/>
  <c r="AG671" i="8" a="1"/>
  <c r="AG671" i="8" s="1"/>
  <c r="AG672" i="8" s="1"/>
  <c r="X671" i="8" a="1"/>
  <c r="X671" i="8" s="1"/>
  <c r="X672" i="8" s="1"/>
  <c r="AE671" i="8" a="1"/>
  <c r="AE671" i="8" s="1"/>
  <c r="AE672" i="8" s="1"/>
  <c r="Z650" i="8" a="1"/>
  <c r="Z650" i="8" s="1"/>
  <c r="Z651" i="8" s="1"/>
  <c r="X650" i="8" a="1"/>
  <c r="X650" i="8" s="1"/>
  <c r="X651" i="8" s="1"/>
  <c r="P479" i="8" a="1"/>
  <c r="P479" i="8" s="1"/>
  <c r="P480" i="8" s="1"/>
  <c r="AA479" i="8" a="1"/>
  <c r="AA479" i="8" s="1"/>
  <c r="AA480" i="8" s="1"/>
  <c r="P533" i="8" a="1"/>
  <c r="P533" i="8" s="1"/>
  <c r="P534" i="8" s="1"/>
  <c r="O650" i="8" a="1"/>
  <c r="O650" i="8" s="1"/>
  <c r="O651" i="8" s="1"/>
  <c r="P650" i="8" a="1"/>
  <c r="P650" i="8" s="1"/>
  <c r="P651" i="8" s="1"/>
  <c r="V650" i="8" a="1"/>
  <c r="V650" i="8" s="1"/>
  <c r="V651" i="8" s="1"/>
  <c r="Z497" i="8" a="1"/>
  <c r="Z497" i="8" s="1"/>
  <c r="Z498" i="8" s="1"/>
  <c r="T575" i="8" a="1"/>
  <c r="T575" i="8" s="1"/>
  <c r="T576" i="8" s="1"/>
  <c r="O671" i="8" a="1"/>
  <c r="O671" i="8" s="1"/>
  <c r="O672" i="8" s="1"/>
  <c r="T671" i="8" a="1"/>
  <c r="T671" i="8" s="1"/>
  <c r="T672" i="8" s="1"/>
  <c r="AC671" i="8" a="1"/>
  <c r="AC671" i="8" s="1"/>
  <c r="AC672" i="8" s="1"/>
  <c r="AF650" i="8" a="1"/>
  <c r="AF650" i="8" s="1"/>
  <c r="AF651" i="8" s="1"/>
  <c r="T650" i="8" a="1"/>
  <c r="T650" i="8" s="1"/>
  <c r="T651" i="8" s="1"/>
  <c r="T533" i="8" a="1"/>
  <c r="T533" i="8" s="1"/>
  <c r="T534" i="8" s="1"/>
  <c r="Y533" i="8" a="1"/>
  <c r="Y533" i="8" s="1"/>
  <c r="Y534" i="8" s="1"/>
  <c r="P575" i="8" a="1"/>
  <c r="P575" i="8" s="1"/>
  <c r="P576" i="8" s="1"/>
  <c r="W482" i="8" a="1"/>
  <c r="W482" i="8" s="1"/>
  <c r="W483" i="8" s="1"/>
  <c r="O497" i="8" a="1"/>
  <c r="O497" i="8" s="1"/>
  <c r="O498" i="8" s="1"/>
  <c r="T482" i="8" a="1"/>
  <c r="T482" i="8" s="1"/>
  <c r="T483" i="8" s="1"/>
  <c r="Z671" i="8" a="1"/>
  <c r="Z671" i="8" s="1"/>
  <c r="Z672" i="8" s="1"/>
  <c r="W650" i="8" a="1"/>
  <c r="W650" i="8" s="1"/>
  <c r="W651" i="8" s="1"/>
  <c r="AC470" i="8" a="1"/>
  <c r="AC470" i="8" s="1"/>
  <c r="AC471" i="8" s="1"/>
  <c r="AG470" i="8" a="1"/>
  <c r="AG470" i="8" s="1"/>
  <c r="AG471" i="8" s="1"/>
  <c r="P470" i="8" a="1"/>
  <c r="P470" i="8" s="1"/>
  <c r="P471" i="8" s="1"/>
  <c r="AF575" i="8" a="1"/>
  <c r="AF575" i="8" s="1"/>
  <c r="AF576" i="8" s="1"/>
  <c r="Y575" i="8" a="1"/>
  <c r="Y575" i="8" s="1"/>
  <c r="Y576" i="8" s="1"/>
  <c r="W497" i="8" a="1"/>
  <c r="W497" i="8" s="1"/>
  <c r="W498" i="8" s="1"/>
  <c r="AG533" i="8" a="1"/>
  <c r="AG533" i="8" s="1"/>
  <c r="AG534" i="8" s="1"/>
  <c r="AB482" i="8" a="1"/>
  <c r="AB482" i="8" s="1"/>
  <c r="AB483" i="8" s="1"/>
  <c r="U533" i="8" a="1"/>
  <c r="U533" i="8" s="1"/>
  <c r="U534" i="8" s="1"/>
  <c r="Q497" i="8" a="1"/>
  <c r="Q497" i="8" s="1"/>
  <c r="Q498" i="8" s="1"/>
  <c r="AF482" i="8" a="1"/>
  <c r="AF482" i="8" s="1"/>
  <c r="AF483" i="8" s="1"/>
  <c r="P671" i="8" a="1"/>
  <c r="P671" i="8" s="1"/>
  <c r="P672" i="8" s="1"/>
  <c r="S671" i="8" a="1"/>
  <c r="S671" i="8" s="1"/>
  <c r="S672" i="8" s="1"/>
  <c r="AB671" i="8" a="1"/>
  <c r="AB671" i="8" s="1"/>
  <c r="AB672" i="8" s="1"/>
  <c r="AA650" i="8" a="1"/>
  <c r="AA650" i="8" s="1"/>
  <c r="AA651" i="8" s="1"/>
  <c r="AE650" i="8" a="1"/>
  <c r="AE650" i="8" s="1"/>
  <c r="AE651" i="8" s="1"/>
  <c r="U470" i="8" a="1"/>
  <c r="U470" i="8" s="1"/>
  <c r="U471" i="8" s="1"/>
  <c r="AB470" i="8" a="1"/>
  <c r="AB470" i="8" s="1"/>
  <c r="AB471" i="8" s="1"/>
  <c r="Z644" i="8" a="1"/>
  <c r="Z644" i="8" s="1"/>
  <c r="Z645" i="8" s="1"/>
  <c r="S470" i="8" a="1"/>
  <c r="S470" i="8" s="1"/>
  <c r="S471" i="8" s="1"/>
  <c r="V479" i="8" a="1"/>
  <c r="V479" i="8" s="1"/>
  <c r="V480" i="8" s="1"/>
  <c r="AC575" i="8" a="1"/>
  <c r="AC575" i="8" s="1"/>
  <c r="AC576" i="8" s="1"/>
  <c r="AB575" i="8" a="1"/>
  <c r="AB575" i="8" s="1"/>
  <c r="AB576" i="8" s="1"/>
  <c r="R533" i="8" a="1"/>
  <c r="R533" i="8" s="1"/>
  <c r="R534" i="8" s="1"/>
  <c r="O482" i="8" a="1"/>
  <c r="O482" i="8" s="1"/>
  <c r="O483" i="8" s="1"/>
  <c r="AD575" i="8" a="1"/>
  <c r="AD575" i="8" s="1"/>
  <c r="AD576" i="8" s="1"/>
  <c r="U671" i="8" a="1"/>
  <c r="U671" i="8" s="1"/>
  <c r="U672" i="8" s="1"/>
  <c r="R671" i="8" a="1"/>
  <c r="R671" i="8" s="1"/>
  <c r="R672" i="8" s="1"/>
  <c r="Q650" i="8" a="1"/>
  <c r="Q650" i="8" s="1"/>
  <c r="Q651" i="8" s="1"/>
  <c r="AD650" i="8" a="1"/>
  <c r="AD650" i="8" s="1"/>
  <c r="AD651" i="8" s="1"/>
  <c r="Y650" i="8" a="1"/>
  <c r="Y650" i="8" s="1"/>
  <c r="Y651" i="8" s="1"/>
  <c r="AE632" i="8" a="1"/>
  <c r="AE632" i="8" s="1"/>
  <c r="AE633" i="8" s="1"/>
  <c r="AA443" i="8" a="1"/>
  <c r="AA443" i="8" s="1"/>
  <c r="AA444" i="8" s="1"/>
  <c r="W443" i="8" a="1"/>
  <c r="W443" i="8" s="1"/>
  <c r="W444" i="8" s="1"/>
  <c r="R518" i="8" a="1"/>
  <c r="R518" i="8" s="1"/>
  <c r="R519" i="8" s="1"/>
  <c r="AC518" i="8" a="1"/>
  <c r="AC518" i="8" s="1"/>
  <c r="AC519" i="8" s="1"/>
  <c r="Y518" i="8" a="1"/>
  <c r="Y518" i="8" s="1"/>
  <c r="Y519" i="8" s="1"/>
  <c r="W518" i="8" a="1"/>
  <c r="W518" i="8" s="1"/>
  <c r="W519" i="8" s="1"/>
  <c r="Z518" i="8" a="1"/>
  <c r="Z518" i="8" s="1"/>
  <c r="Z519" i="8" s="1"/>
  <c r="AG518" i="8" a="1"/>
  <c r="AG518" i="8" s="1"/>
  <c r="AG519" i="8" s="1"/>
  <c r="Y813" i="8"/>
  <c r="Y1148" i="8" s="1"/>
  <c r="P849" i="8"/>
  <c r="P1184" i="8" s="1"/>
  <c r="AF825" i="8"/>
  <c r="AF1160" i="8" s="1"/>
  <c r="W771" i="8"/>
  <c r="W1106" i="8" s="1"/>
  <c r="X867" i="8"/>
  <c r="X1202" i="8" s="1"/>
  <c r="R855" i="8"/>
  <c r="R1190" i="8" s="1"/>
  <c r="X777" i="8"/>
  <c r="X1112" i="8" s="1"/>
  <c r="AC873" i="8"/>
  <c r="AC1208" i="8" s="1"/>
  <c r="AE813" i="8"/>
  <c r="AE1148" i="8" s="1"/>
  <c r="S825" i="8"/>
  <c r="S1160" i="8" s="1"/>
  <c r="T816" i="8"/>
  <c r="T1151" i="8" s="1"/>
  <c r="X792" i="8"/>
  <c r="X1127" i="8" s="1"/>
  <c r="T879" i="8"/>
  <c r="T1214" i="8" s="1"/>
  <c r="AG858" i="8"/>
  <c r="AG1193" i="8" s="1"/>
  <c r="Z795" i="8"/>
  <c r="Z1130" i="8" s="1"/>
  <c r="Y822" i="8"/>
  <c r="Y1157" i="8" s="1"/>
  <c r="S768" i="8"/>
  <c r="S1103" i="8" s="1"/>
  <c r="V771" i="8"/>
  <c r="V1106" i="8" s="1"/>
  <c r="AA825" i="8"/>
  <c r="AA1160" i="8" s="1"/>
  <c r="P873" i="8"/>
  <c r="P1208" i="8" s="1"/>
  <c r="AC789" i="8"/>
  <c r="AC1124" i="8" s="1"/>
  <c r="W801" i="8"/>
  <c r="W1136" i="8" s="1"/>
  <c r="Y855" i="8"/>
  <c r="Y1190" i="8" s="1"/>
  <c r="S792" i="8"/>
  <c r="S1127" i="8" s="1"/>
  <c r="AB825" i="8"/>
  <c r="AB1160" i="8" s="1"/>
  <c r="Z792" i="8"/>
  <c r="Z1127" i="8" s="1"/>
  <c r="U777" i="8"/>
  <c r="U1112" i="8" s="1"/>
  <c r="O873" i="8"/>
  <c r="O1208" i="8" s="1"/>
  <c r="Z849" i="8"/>
  <c r="Z1184" i="8" s="1"/>
  <c r="R807" i="8"/>
  <c r="R1142" i="8" s="1"/>
  <c r="AF834" i="8"/>
  <c r="AF1169" i="8" s="1"/>
  <c r="W774" i="8"/>
  <c r="W1109" i="8" s="1"/>
  <c r="AE831" i="8"/>
  <c r="AE1166" i="8" s="1"/>
  <c r="AD786" i="8"/>
  <c r="AD1121" i="8" s="1"/>
  <c r="U804" i="8"/>
  <c r="U1139" i="8" s="1"/>
  <c r="R828" i="8"/>
  <c r="R1163" i="8" s="1"/>
  <c r="W831" i="8"/>
  <c r="W1166" i="8" s="1"/>
  <c r="AF837" i="8"/>
  <c r="AF1172" i="8" s="1"/>
  <c r="AG807" i="8"/>
  <c r="AG1142" i="8" s="1"/>
  <c r="X822" i="8"/>
  <c r="X1157" i="8" s="1"/>
  <c r="AB774" i="8"/>
  <c r="AB1109" i="8" s="1"/>
  <c r="AE846" i="8"/>
  <c r="AE1181" i="8" s="1"/>
  <c r="X789" i="8"/>
  <c r="X1124" i="8" s="1"/>
  <c r="U801" i="8"/>
  <c r="U1136" i="8" s="1"/>
  <c r="AG780" i="8"/>
  <c r="AG1115" i="8" s="1"/>
  <c r="Y798" i="8"/>
  <c r="Y1133" i="8" s="1"/>
  <c r="U861" i="8"/>
  <c r="U1196" i="8" s="1"/>
  <c r="AF795" i="8"/>
  <c r="AF1130" i="8" s="1"/>
  <c r="AC807" i="8"/>
  <c r="AC1142" i="8" s="1"/>
  <c r="X825" i="8"/>
  <c r="X1160" i="8" s="1"/>
  <c r="AC843" i="8"/>
  <c r="AC1178" i="8" s="1"/>
  <c r="W783" i="8"/>
  <c r="W1118" i="8" s="1"/>
  <c r="W795" i="8"/>
  <c r="W1130" i="8" s="1"/>
  <c r="AB819" i="8"/>
  <c r="AB1154" i="8" s="1"/>
  <c r="O768" i="8"/>
  <c r="O1103" i="8" s="1"/>
  <c r="Y858" i="8"/>
  <c r="Y1193" i="8" s="1"/>
  <c r="W837" i="8"/>
  <c r="W1172" i="8" s="1"/>
  <c r="AF786" i="8"/>
  <c r="AF1121" i="8" s="1"/>
  <c r="U828" i="8"/>
  <c r="U1163" i="8" s="1"/>
  <c r="V804" i="8"/>
  <c r="V1139" i="8" s="1"/>
  <c r="Z1014" i="8"/>
  <c r="Z1349" i="8" s="1"/>
  <c r="AE837" i="8"/>
  <c r="AE1172" i="8" s="1"/>
  <c r="AF873" i="8"/>
  <c r="AF1208" i="8" s="1"/>
  <c r="W849" i="8"/>
  <c r="W1184" i="8" s="1"/>
  <c r="Q867" i="8"/>
  <c r="Q1202" i="8" s="1"/>
  <c r="AE852" i="8"/>
  <c r="AE1187" i="8" s="1"/>
  <c r="W777" i="8"/>
  <c r="W1112" i="8" s="1"/>
  <c r="W843" i="8"/>
  <c r="W1178" i="8" s="1"/>
  <c r="AC786" i="8"/>
  <c r="AC1121" i="8" s="1"/>
  <c r="Z807" i="8"/>
  <c r="Z1142" i="8" s="1"/>
  <c r="Y825" i="8"/>
  <c r="Y1160" i="8" s="1"/>
  <c r="AD870" i="8"/>
  <c r="AD1205" i="8" s="1"/>
  <c r="Q783" i="8"/>
  <c r="Q1118" i="8" s="1"/>
  <c r="X795" i="8"/>
  <c r="X1130" i="8" s="1"/>
  <c r="R819" i="8"/>
  <c r="R1154" i="8" s="1"/>
  <c r="Z768" i="8"/>
  <c r="Z1103" i="8" s="1"/>
  <c r="X828" i="8"/>
  <c r="X1163" i="8" s="1"/>
  <c r="V828" i="8"/>
  <c r="V1163" i="8" s="1"/>
  <c r="U867" i="8"/>
  <c r="U1202" i="8" s="1"/>
  <c r="AE855" i="8"/>
  <c r="AE1190" i="8" s="1"/>
  <c r="AE792" i="8"/>
  <c r="AE1127" i="8" s="1"/>
  <c r="U873" i="8"/>
  <c r="U1208" i="8" s="1"/>
  <c r="Z774" i="8"/>
  <c r="Z1109" i="8" s="1"/>
  <c r="T813" i="8"/>
  <c r="T1148" i="8" s="1"/>
  <c r="T828" i="8"/>
  <c r="T1163" i="8" s="1"/>
  <c r="V849" i="8"/>
  <c r="V1184" i="8" s="1"/>
  <c r="Q804" i="8"/>
  <c r="Q1139" i="8" s="1"/>
  <c r="P822" i="8"/>
  <c r="P1157" i="8" s="1"/>
  <c r="AF774" i="8"/>
  <c r="AF1109" i="8" s="1"/>
  <c r="O834" i="8"/>
  <c r="O1169" i="8" s="1"/>
  <c r="Q780" i="8"/>
  <c r="Q1115" i="8" s="1"/>
  <c r="Z813" i="8"/>
  <c r="Z1148" i="8" s="1"/>
  <c r="P864" i="8"/>
  <c r="P1199" i="8" s="1"/>
  <c r="AA807" i="8"/>
  <c r="AA1142" i="8" s="1"/>
  <c r="AG819" i="8"/>
  <c r="AG1154" i="8" s="1"/>
  <c r="P846" i="8"/>
  <c r="P1181" i="8" s="1"/>
  <c r="Z786" i="8"/>
  <c r="Z1121" i="8" s="1"/>
  <c r="S771" i="8"/>
  <c r="S1106" i="8" s="1"/>
  <c r="V801" i="8"/>
  <c r="V1136" i="8" s="1"/>
  <c r="AB780" i="8"/>
  <c r="AB1115" i="8" s="1"/>
  <c r="AD792" i="8"/>
  <c r="AD1127" i="8" s="1"/>
  <c r="R825" i="8"/>
  <c r="R1160" i="8" s="1"/>
  <c r="Y834" i="8"/>
  <c r="Y1169" i="8" s="1"/>
  <c r="AA795" i="8"/>
  <c r="AA1130" i="8" s="1"/>
  <c r="AD873" i="8"/>
  <c r="AD1208" i="8" s="1"/>
  <c r="R789" i="8"/>
  <c r="R1124" i="8" s="1"/>
  <c r="S816" i="8"/>
  <c r="S1151" i="8" s="1"/>
  <c r="S795" i="8"/>
  <c r="S1130" i="8" s="1"/>
  <c r="AD798" i="8"/>
  <c r="AD1133" i="8" s="1"/>
  <c r="T771" i="8"/>
  <c r="T1106" i="8" s="1"/>
  <c r="Y873" i="8"/>
  <c r="Y1208" i="8" s="1"/>
  <c r="AB867" i="8"/>
  <c r="AB1202" i="8" s="1"/>
  <c r="T834" i="8"/>
  <c r="T1169" i="8" s="1"/>
  <c r="Q831" i="8"/>
  <c r="Q1166" i="8" s="1"/>
  <c r="Z834" i="8"/>
  <c r="Z1169" i="8" s="1"/>
  <c r="R548" i="8" a="1"/>
  <c r="R548" i="8" s="1"/>
  <c r="R549" i="8" s="1"/>
  <c r="AA683" i="8" a="1"/>
  <c r="AA683" i="8" s="1"/>
  <c r="AA684" i="8" s="1"/>
  <c r="W461" i="8" a="1"/>
  <c r="W461" i="8" s="1"/>
  <c r="W462" i="8" s="1"/>
  <c r="AB1014" i="8"/>
  <c r="AB1349" i="8" s="1"/>
  <c r="S837" i="8"/>
  <c r="S1172" i="8" s="1"/>
  <c r="Q873" i="8"/>
  <c r="Q1208" i="8" s="1"/>
  <c r="AE849" i="8"/>
  <c r="AE1184" i="8" s="1"/>
  <c r="V807" i="8"/>
  <c r="V1142" i="8" s="1"/>
  <c r="S834" i="8"/>
  <c r="S1169" i="8" s="1"/>
  <c r="Q774" i="8"/>
  <c r="Q1109" i="8" s="1"/>
  <c r="X786" i="8"/>
  <c r="X1121" i="8" s="1"/>
  <c r="Z879" i="8"/>
  <c r="Z1214" i="8" s="1"/>
  <c r="AB795" i="8"/>
  <c r="AB1130" i="8" s="1"/>
  <c r="S843" i="8"/>
  <c r="S1178" i="8" s="1"/>
  <c r="V783" i="8"/>
  <c r="V1118" i="8" s="1"/>
  <c r="U780" i="8"/>
  <c r="U1115" i="8" s="1"/>
  <c r="X819" i="8"/>
  <c r="X1154" i="8" s="1"/>
  <c r="Q861" i="8"/>
  <c r="Q1196" i="8" s="1"/>
  <c r="W789" i="8"/>
  <c r="W1124" i="8" s="1"/>
  <c r="R867" i="8"/>
  <c r="R1202" i="8" s="1"/>
  <c r="Z1020" i="8"/>
  <c r="Z1355" i="8" s="1"/>
  <c r="P867" i="8"/>
  <c r="P1202" i="8" s="1"/>
  <c r="Q852" i="8"/>
  <c r="Q1187" i="8" s="1"/>
  <c r="T777" i="8"/>
  <c r="T1112" i="8" s="1"/>
  <c r="S789" i="8"/>
  <c r="S1124" i="8" s="1"/>
  <c r="U810" i="8"/>
  <c r="U1145" i="8" s="1"/>
  <c r="P801" i="8"/>
  <c r="P1136" i="8" s="1"/>
  <c r="U831" i="8"/>
  <c r="U1166" i="8" s="1"/>
  <c r="R837" i="8"/>
  <c r="R1172" i="8" s="1"/>
  <c r="S804" i="8"/>
  <c r="S1139" i="8" s="1"/>
  <c r="AF819" i="8"/>
  <c r="AF1154" i="8" s="1"/>
  <c r="R768" i="8"/>
  <c r="R1103" i="8" s="1"/>
  <c r="AF798" i="8"/>
  <c r="AF1133" i="8" s="1"/>
  <c r="AC1020" i="8"/>
  <c r="AC1355" i="8" s="1"/>
  <c r="S819" i="8"/>
  <c r="S1154" i="8" s="1"/>
  <c r="O771" i="8"/>
  <c r="O1106" i="8" s="1"/>
  <c r="X1014" i="8"/>
  <c r="X1349" i="8" s="1"/>
  <c r="AF858" i="8"/>
  <c r="AF1193" i="8" s="1"/>
  <c r="Z804" i="8"/>
  <c r="Z1139" i="8" s="1"/>
  <c r="R792" i="8"/>
  <c r="R1127" i="8" s="1"/>
  <c r="R879" i="8"/>
  <c r="R1214" i="8" s="1"/>
  <c r="V825" i="8"/>
  <c r="V1160" i="8" s="1"/>
  <c r="T849" i="8"/>
  <c r="T1184" i="8" s="1"/>
  <c r="T867" i="8"/>
  <c r="T1202" i="8" s="1"/>
  <c r="U855" i="8"/>
  <c r="U1190" i="8" s="1"/>
  <c r="Y792" i="8"/>
  <c r="Y1127" i="8" s="1"/>
  <c r="AF846" i="8"/>
  <c r="AF1181" i="8" s="1"/>
  <c r="AA792" i="8"/>
  <c r="AA1127" i="8" s="1"/>
  <c r="S852" i="8"/>
  <c r="S1187" i="8" s="1"/>
  <c r="S828" i="8"/>
  <c r="S1163" i="8" s="1"/>
  <c r="AC771" i="8"/>
  <c r="AC1106" i="8" s="1"/>
  <c r="AG801" i="8"/>
  <c r="AG1136" i="8" s="1"/>
  <c r="R780" i="8"/>
  <c r="R1115" i="8" s="1"/>
  <c r="X798" i="8"/>
  <c r="X1133" i="8" s="1"/>
  <c r="AA828" i="8"/>
  <c r="AA1163" i="8" s="1"/>
  <c r="R771" i="8"/>
  <c r="R1106" i="8" s="1"/>
  <c r="O807" i="8"/>
  <c r="O1142" i="8" s="1"/>
  <c r="AA774" i="8"/>
  <c r="AA1109" i="8" s="1"/>
  <c r="AA813" i="8"/>
  <c r="AA1148" i="8" s="1"/>
  <c r="AA798" i="8"/>
  <c r="AA1133" i="8" s="1"/>
  <c r="AC563" i="8" a="1"/>
  <c r="AC563" i="8" s="1"/>
  <c r="AC564" i="8" s="1"/>
  <c r="V647" i="8" a="1"/>
  <c r="V647" i="8" s="1"/>
  <c r="V648" i="8" s="1"/>
  <c r="AG861" i="8"/>
  <c r="AG1196" i="8" s="1"/>
  <c r="U879" i="8"/>
  <c r="U1214" i="8" s="1"/>
  <c r="Q858" i="8"/>
  <c r="Q1193" i="8" s="1"/>
  <c r="O831" i="8"/>
  <c r="O1166" i="8" s="1"/>
  <c r="U837" i="8"/>
  <c r="U1172" i="8" s="1"/>
  <c r="AF807" i="8"/>
  <c r="AF1142" i="8" s="1"/>
  <c r="AC822" i="8"/>
  <c r="AC1157" i="8" s="1"/>
  <c r="P774" i="8"/>
  <c r="P1109" i="8" s="1"/>
  <c r="O786" i="8"/>
  <c r="O1121" i="8" s="1"/>
  <c r="AA861" i="8"/>
  <c r="AA1196" i="8" s="1"/>
  <c r="Z843" i="8"/>
  <c r="Z1178" i="8" s="1"/>
  <c r="X834" i="8"/>
  <c r="X1169" i="8" s="1"/>
  <c r="T861" i="8"/>
  <c r="T1196" i="8" s="1"/>
  <c r="V789" i="8"/>
  <c r="V1124" i="8" s="1"/>
  <c r="T801" i="8"/>
  <c r="T1136" i="8" s="1"/>
  <c r="P798" i="8"/>
  <c r="P1133" i="8" s="1"/>
  <c r="AB828" i="8"/>
  <c r="AB1163" i="8" s="1"/>
  <c r="P807" i="8"/>
  <c r="P1142" i="8" s="1"/>
  <c r="AG804" i="8"/>
  <c r="AG1139" i="8" s="1"/>
  <c r="R831" i="8"/>
  <c r="R1166" i="8" s="1"/>
  <c r="U849" i="8"/>
  <c r="U1184" i="8" s="1"/>
  <c r="S807" i="8"/>
  <c r="S1142" i="8" s="1"/>
  <c r="AG777" i="8"/>
  <c r="AG1112" i="8" s="1"/>
  <c r="AE786" i="8"/>
  <c r="AE1121" i="8" s="1"/>
  <c r="V861" i="8"/>
  <c r="V1196" i="8" s="1"/>
  <c r="Q813" i="8"/>
  <c r="Q1148" i="8" s="1"/>
  <c r="W819" i="8"/>
  <c r="W1154" i="8" s="1"/>
  <c r="S813" i="8"/>
  <c r="S1148" i="8" s="1"/>
  <c r="P858" i="8"/>
  <c r="P1193" i="8" s="1"/>
  <c r="Y795" i="8"/>
  <c r="Y1130" i="8" s="1"/>
  <c r="O819" i="8"/>
  <c r="O1154" i="8" s="1"/>
  <c r="Q768" i="8"/>
  <c r="Q1103" i="8" s="1"/>
  <c r="S777" i="8"/>
  <c r="S1112" i="8" s="1"/>
  <c r="AF771" i="8"/>
  <c r="AF1106" i="8" s="1"/>
  <c r="U792" i="8"/>
  <c r="U1127" i="8" s="1"/>
  <c r="O861" i="8"/>
  <c r="O1196" i="8" s="1"/>
  <c r="W879" i="8"/>
  <c r="W1214" i="8" s="1"/>
  <c r="AG783" i="8"/>
  <c r="AG1118" i="8" s="1"/>
  <c r="AB804" i="8"/>
  <c r="AB1139" i="8" s="1"/>
  <c r="AB831" i="8"/>
  <c r="AB1166" i="8" s="1"/>
  <c r="AC861" i="8"/>
  <c r="AC1196" i="8" s="1"/>
  <c r="R873" i="8"/>
  <c r="R1208" i="8" s="1"/>
  <c r="Y849" i="8"/>
  <c r="Y1184" i="8" s="1"/>
  <c r="AF867" i="8"/>
  <c r="AF1202" i="8" s="1"/>
  <c r="AC855" i="8"/>
  <c r="AC1190" i="8" s="1"/>
  <c r="AC777" i="8"/>
  <c r="AC1112" i="8" s="1"/>
  <c r="O789" i="8"/>
  <c r="O1124" i="8" s="1"/>
  <c r="AC774" i="8"/>
  <c r="AC1109" i="8" s="1"/>
  <c r="AD822" i="8"/>
  <c r="AD1157" i="8" s="1"/>
  <c r="S831" i="8"/>
  <c r="S1166" i="8" s="1"/>
  <c r="AE801" i="8"/>
  <c r="AE1136" i="8" s="1"/>
  <c r="O780" i="8"/>
  <c r="O1115" i="8" s="1"/>
  <c r="P792" i="8"/>
  <c r="P1127" i="8" s="1"/>
  <c r="P825" i="8"/>
  <c r="P1160" i="8" s="1"/>
  <c r="V792" i="8"/>
  <c r="V1127" i="8" s="1"/>
  <c r="AC804" i="8"/>
  <c r="AC1139" i="8" s="1"/>
  <c r="Y861" i="8"/>
  <c r="Y1196" i="8" s="1"/>
  <c r="AB771" i="8"/>
  <c r="AB1106" i="8" s="1"/>
  <c r="X768" i="8"/>
  <c r="X1103" i="8" s="1"/>
  <c r="AF563" i="8" a="1"/>
  <c r="AF563" i="8" s="1"/>
  <c r="AF564" i="8" s="1"/>
  <c r="O563" i="8" a="1"/>
  <c r="O563" i="8" s="1"/>
  <c r="AC683" i="8" a="1"/>
  <c r="AC683" i="8" s="1"/>
  <c r="AC684" i="8" s="1"/>
  <c r="P461" i="8" a="1"/>
  <c r="P461" i="8" s="1"/>
  <c r="P462" i="8" s="1"/>
  <c r="T461" i="8" a="1"/>
  <c r="T461" i="8" s="1"/>
  <c r="T462" i="8" s="1"/>
  <c r="AF461" i="8" a="1"/>
  <c r="AF461" i="8" s="1"/>
  <c r="AF462" i="8" s="1"/>
  <c r="U846" i="8"/>
  <c r="U1181" i="8" s="1"/>
  <c r="S879" i="8"/>
  <c r="S1214" i="8" s="1"/>
  <c r="R783" i="8"/>
  <c r="R1118" i="8" s="1"/>
  <c r="O813" i="8"/>
  <c r="O1148" i="8" s="1"/>
  <c r="V837" i="8"/>
  <c r="V1172" i="8" s="1"/>
  <c r="T804" i="8"/>
  <c r="T1139" i="8" s="1"/>
  <c r="AA822" i="8"/>
  <c r="AA1157" i="8" s="1"/>
  <c r="AC768" i="8"/>
  <c r="AC1103" i="8" s="1"/>
  <c r="X813" i="8"/>
  <c r="X1148" i="8" s="1"/>
  <c r="R801" i="8"/>
  <c r="R1136" i="8" s="1"/>
  <c r="Z819" i="8"/>
  <c r="Z1154" i="8" s="1"/>
  <c r="AD810" i="8"/>
  <c r="AD1145" i="8" s="1"/>
  <c r="P789" i="8"/>
  <c r="P1124" i="8" s="1"/>
  <c r="X801" i="8"/>
  <c r="X1136" i="8" s="1"/>
  <c r="AC792" i="8"/>
  <c r="AC1127" i="8" s="1"/>
  <c r="AG825" i="8"/>
  <c r="AG1160" i="8" s="1"/>
  <c r="AC795" i="8"/>
  <c r="AC1130" i="8" s="1"/>
  <c r="AC834" i="8"/>
  <c r="AC1169" i="8" s="1"/>
  <c r="U813" i="8"/>
  <c r="U1148" i="8" s="1"/>
  <c r="AC849" i="8"/>
  <c r="AC1184" i="8" s="1"/>
  <c r="AA804" i="8"/>
  <c r="AA1139" i="8" s="1"/>
  <c r="X774" i="8"/>
  <c r="X1109" i="8" s="1"/>
  <c r="T789" i="8"/>
  <c r="T1124" i="8" s="1"/>
  <c r="O843" i="8"/>
  <c r="O1178" i="8" s="1"/>
  <c r="W813" i="8"/>
  <c r="W1148" i="8" s="1"/>
  <c r="AD879" i="8"/>
  <c r="AD1214" i="8" s="1"/>
  <c r="O783" i="8"/>
  <c r="O1118" i="8" s="1"/>
  <c r="AE795" i="8"/>
  <c r="AE1130" i="8" s="1"/>
  <c r="W798" i="8"/>
  <c r="W1133" i="8" s="1"/>
  <c r="X831" i="8"/>
  <c r="X1166" i="8" s="1"/>
  <c r="W768" i="8"/>
  <c r="W1103" i="8" s="1"/>
  <c r="T873" i="8"/>
  <c r="T1208" i="8" s="1"/>
  <c r="AD768" i="8"/>
  <c r="AD1103" i="8" s="1"/>
  <c r="R846" i="8"/>
  <c r="R1181" i="8" s="1"/>
  <c r="R843" i="8"/>
  <c r="R1178" i="8" s="1"/>
  <c r="Y783" i="8"/>
  <c r="Y1118" i="8" s="1"/>
  <c r="O795" i="8"/>
  <c r="O1130" i="8" s="1"/>
  <c r="AA831" i="8"/>
  <c r="AA1166" i="8" s="1"/>
  <c r="AA858" i="8"/>
  <c r="AA1193" i="8" s="1"/>
  <c r="AE828" i="8"/>
  <c r="AE1163" i="8" s="1"/>
  <c r="AD837" i="8"/>
  <c r="AD1172" i="8" s="1"/>
  <c r="W807" i="8"/>
  <c r="W1142" i="8" s="1"/>
  <c r="X840" i="8"/>
  <c r="X1175" i="8" s="1"/>
  <c r="AA777" i="8"/>
  <c r="AA1112" i="8" s="1"/>
  <c r="P786" i="8"/>
  <c r="P1121" i="8" s="1"/>
  <c r="AB861" i="8"/>
  <c r="AB1196" i="8" s="1"/>
  <c r="Q777" i="8"/>
  <c r="Q1112" i="8" s="1"/>
  <c r="AB813" i="8"/>
  <c r="AB1148" i="8" s="1"/>
  <c r="AC867" i="8"/>
  <c r="AC1202" i="8" s="1"/>
  <c r="AA855" i="8"/>
  <c r="AA1190" i="8" s="1"/>
  <c r="W792" i="8"/>
  <c r="W1127" i="8" s="1"/>
  <c r="AD846" i="8"/>
  <c r="AD1181" i="8" s="1"/>
  <c r="Z846" i="8"/>
  <c r="Z1181" i="8" s="1"/>
  <c r="Z780" i="8"/>
  <c r="Z1115" i="8" s="1"/>
  <c r="AG870" i="8"/>
  <c r="AG1205" i="8" s="1"/>
  <c r="AB849" i="8"/>
  <c r="AB1184" i="8" s="1"/>
  <c r="Y828" i="8"/>
  <c r="Y1163" i="8" s="1"/>
  <c r="AE683" i="8" a="1"/>
  <c r="AE683" i="8" s="1"/>
  <c r="AE684" i="8" s="1"/>
  <c r="O683" i="8" a="1"/>
  <c r="O683" i="8" s="1"/>
  <c r="O684" i="8" s="1"/>
  <c r="T683" i="8" a="1"/>
  <c r="T683" i="8" s="1"/>
  <c r="T684" i="8" s="1"/>
  <c r="O825" i="8"/>
  <c r="O1160" i="8" s="1"/>
  <c r="AD843" i="8"/>
  <c r="AD1178" i="8" s="1"/>
  <c r="P783" i="8"/>
  <c r="P1118" i="8" s="1"/>
  <c r="AG879" i="8"/>
  <c r="AG1214" i="8" s="1"/>
  <c r="AD858" i="8"/>
  <c r="AD1193" i="8" s="1"/>
  <c r="O804" i="8"/>
  <c r="O1139" i="8" s="1"/>
  <c r="T819" i="8"/>
  <c r="T1154" i="8" s="1"/>
  <c r="AA768" i="8"/>
  <c r="AA1103" i="8" s="1"/>
  <c r="AC831" i="8"/>
  <c r="AC1166" i="8" s="1"/>
  <c r="AC840" i="8"/>
  <c r="AC1175" i="8" s="1"/>
  <c r="T798" i="8"/>
  <c r="T1133" i="8" s="1"/>
  <c r="O792" i="8"/>
  <c r="O1127" i="8" s="1"/>
  <c r="AE825" i="8"/>
  <c r="AE1160" i="8" s="1"/>
  <c r="U771" i="8"/>
  <c r="U1106" i="8" s="1"/>
  <c r="W867" i="8"/>
  <c r="W1202" i="8" s="1"/>
  <c r="V855" i="8"/>
  <c r="V1190" i="8" s="1"/>
  <c r="AF792" i="8"/>
  <c r="AF1127" i="8" s="1"/>
  <c r="AB873" i="8"/>
  <c r="AB1208" i="8" s="1"/>
  <c r="AA780" i="8"/>
  <c r="AA1115" i="8" s="1"/>
  <c r="Q798" i="8"/>
  <c r="Q1133" i="8" s="1"/>
  <c r="S1014" i="8"/>
  <c r="S1349" i="8" s="1"/>
  <c r="P837" i="8"/>
  <c r="P1172" i="8" s="1"/>
  <c r="W804" i="8"/>
  <c r="W1139" i="8" s="1"/>
  <c r="R822" i="8"/>
  <c r="R1157" i="8" s="1"/>
  <c r="AG774" i="8"/>
  <c r="AG1109" i="8" s="1"/>
  <c r="AG828" i="8"/>
  <c r="AG1163" i="8" s="1"/>
  <c r="AF801" i="8"/>
  <c r="AF1136" i="8" s="1"/>
  <c r="T786" i="8"/>
  <c r="T1121" i="8" s="1"/>
  <c r="AB843" i="8"/>
  <c r="AB1178" i="8" s="1"/>
  <c r="Z783" i="8"/>
  <c r="Z1118" i="8" s="1"/>
  <c r="T780" i="8"/>
  <c r="T1115" i="8" s="1"/>
  <c r="O798" i="8"/>
  <c r="O1133" i="8" s="1"/>
  <c r="W861" i="8"/>
  <c r="W1196" i="8" s="1"/>
  <c r="V1014" i="8"/>
  <c r="V1349" i="8" s="1"/>
  <c r="P879" i="8"/>
  <c r="P1214" i="8" s="1"/>
  <c r="R861" i="8"/>
  <c r="R1196" i="8" s="1"/>
  <c r="Q786" i="8"/>
  <c r="Q1121" i="8" s="1"/>
  <c r="AF843" i="8"/>
  <c r="AF1178" i="8" s="1"/>
  <c r="Y816" i="8"/>
  <c r="Y1151" i="8" s="1"/>
  <c r="R795" i="8"/>
  <c r="R1130" i="8" s="1"/>
  <c r="R858" i="8"/>
  <c r="R1193" i="8" s="1"/>
  <c r="T795" i="8"/>
  <c r="T1130" i="8" s="1"/>
  <c r="T831" i="8"/>
  <c r="T1166" i="8" s="1"/>
  <c r="AC858" i="8"/>
  <c r="AC1193" i="8" s="1"/>
  <c r="AB807" i="8"/>
  <c r="AB1142" i="8" s="1"/>
  <c r="AD834" i="8"/>
  <c r="AD1169" i="8" s="1"/>
  <c r="V774" i="8"/>
  <c r="V1109" i="8" s="1"/>
  <c r="Y879" i="8"/>
  <c r="Y1214" i="8" s="1"/>
  <c r="AB789" i="8"/>
  <c r="AB1124" i="8" s="1"/>
  <c r="X873" i="8"/>
  <c r="X1208" i="8" s="1"/>
  <c r="AG813" i="8"/>
  <c r="AG1148" i="8" s="1"/>
  <c r="X837" i="8"/>
  <c r="X1172" i="8" s="1"/>
  <c r="AE867" i="8"/>
  <c r="AE1202" i="8" s="1"/>
  <c r="AB855" i="8"/>
  <c r="AB1190" i="8" s="1"/>
  <c r="R777" i="8"/>
  <c r="R1112" i="8" s="1"/>
  <c r="AD789" i="8"/>
  <c r="AD1124" i="8" s="1"/>
  <c r="AG873" i="8"/>
  <c r="AG1208" i="8" s="1"/>
  <c r="W855" i="8"/>
  <c r="W1190" i="8" s="1"/>
  <c r="S861" i="8"/>
  <c r="S1196" i="8" s="1"/>
  <c r="Q849" i="8"/>
  <c r="Q1184" i="8" s="1"/>
  <c r="W825" i="8"/>
  <c r="W1160" i="8" s="1"/>
  <c r="AA563" i="8" a="1"/>
  <c r="AA563" i="8" s="1"/>
  <c r="AA564" i="8" s="1"/>
  <c r="W581" i="8" a="1"/>
  <c r="W581" i="8" s="1"/>
  <c r="W582" i="8" s="1"/>
  <c r="AD548" i="8" a="1"/>
  <c r="AD548" i="8" s="1"/>
  <c r="AD549" i="8" s="1"/>
  <c r="Q563" i="8" a="1"/>
  <c r="Q563" i="8" s="1"/>
  <c r="Q564" i="8" s="1"/>
  <c r="Z563" i="8" a="1"/>
  <c r="Z563" i="8" s="1"/>
  <c r="Z564" i="8" s="1"/>
  <c r="W873" i="8"/>
  <c r="W1208" i="8" s="1"/>
  <c r="U843" i="8"/>
  <c r="U1178" i="8" s="1"/>
  <c r="V867" i="8"/>
  <c r="V1202" i="8" s="1"/>
  <c r="V879" i="8"/>
  <c r="V1214" i="8" s="1"/>
  <c r="AA783" i="8"/>
  <c r="AA1118" i="8" s="1"/>
  <c r="AD795" i="8"/>
  <c r="AD1130" i="8" s="1"/>
  <c r="AD819" i="8"/>
  <c r="AD1154" i="8" s="1"/>
  <c r="V813" i="8"/>
  <c r="V1148" i="8" s="1"/>
  <c r="R813" i="8"/>
  <c r="R1148" i="8" s="1"/>
  <c r="Z798" i="8"/>
  <c r="Z1133" i="8" s="1"/>
  <c r="V831" i="8"/>
  <c r="V1166" i="8" s="1"/>
  <c r="Y777" i="8"/>
  <c r="Y1112" i="8" s="1"/>
  <c r="V873" i="8"/>
  <c r="V1208" i="8" s="1"/>
  <c r="AF849" i="8"/>
  <c r="AF1184" i="8" s="1"/>
  <c r="O867" i="8"/>
  <c r="O1202" i="8" s="1"/>
  <c r="Q855" i="8"/>
  <c r="Q1190" i="8" s="1"/>
  <c r="AE777" i="8"/>
  <c r="AE1112" i="8" s="1"/>
  <c r="AF789" i="8"/>
  <c r="AF1124" i="8" s="1"/>
  <c r="Z855" i="8"/>
  <c r="Z1190" i="8" s="1"/>
  <c r="R774" i="8"/>
  <c r="R1109" i="8" s="1"/>
  <c r="O879" i="8"/>
  <c r="O1214" i="8" s="1"/>
  <c r="V858" i="8"/>
  <c r="V1193" i="8" s="1"/>
  <c r="P795" i="8"/>
  <c r="P1130" i="8" s="1"/>
  <c r="AE822" i="8"/>
  <c r="AE1157" i="8" s="1"/>
  <c r="AB768" i="8"/>
  <c r="AB1103" i="8" s="1"/>
  <c r="AF831" i="8"/>
  <c r="AF1166" i="8" s="1"/>
  <c r="AC801" i="8"/>
  <c r="AC1136" i="8" s="1"/>
  <c r="U795" i="8"/>
  <c r="U1130" i="8" s="1"/>
  <c r="Z861" i="8"/>
  <c r="Z1196" i="8" s="1"/>
  <c r="P843" i="8"/>
  <c r="P1178" i="8" s="1"/>
  <c r="AA801" i="8"/>
  <c r="AA1136" i="8" s="1"/>
  <c r="S780" i="8"/>
  <c r="S1115" i="8" s="1"/>
  <c r="AB792" i="8"/>
  <c r="AB1127" i="8" s="1"/>
  <c r="Q825" i="8"/>
  <c r="Q1160" i="8" s="1"/>
  <c r="Q846" i="8"/>
  <c r="Q1181" i="8" s="1"/>
  <c r="AG789" i="8"/>
  <c r="AG1124" i="8" s="1"/>
  <c r="O846" i="8"/>
  <c r="O1181" i="8" s="1"/>
  <c r="AC825" i="8"/>
  <c r="AC1160" i="8" s="1"/>
  <c r="Y789" i="8"/>
  <c r="Y1124" i="8" s="1"/>
  <c r="Q801" i="8"/>
  <c r="Q1136" i="8" s="1"/>
  <c r="X780" i="8"/>
  <c r="X1115" i="8" s="1"/>
  <c r="U807" i="8"/>
  <c r="U1142" i="8" s="1"/>
  <c r="R798" i="8"/>
  <c r="R1133" i="8" s="1"/>
  <c r="AF813" i="8"/>
  <c r="AF1148" i="8" s="1"/>
  <c r="X858" i="8"/>
  <c r="X1193" i="8" s="1"/>
  <c r="P804" i="8"/>
  <c r="P1139" i="8" s="1"/>
  <c r="W822" i="8"/>
  <c r="W1157" i="8" s="1"/>
  <c r="T774" i="8"/>
  <c r="T1109" i="8" s="1"/>
  <c r="S783" i="8"/>
  <c r="S1118" i="8" s="1"/>
  <c r="Z825" i="8"/>
  <c r="Z1160" i="8" s="1"/>
  <c r="X846" i="8"/>
  <c r="X1181" i="8" s="1"/>
  <c r="Q1014" i="8"/>
  <c r="Q1349" i="8" s="1"/>
  <c r="O837" i="8"/>
  <c r="O1172" i="8" s="1"/>
  <c r="AE807" i="8"/>
  <c r="AE1142" i="8" s="1"/>
  <c r="Q834" i="8"/>
  <c r="Q1169" i="8" s="1"/>
  <c r="P777" i="8"/>
  <c r="P1112" i="8" s="1"/>
  <c r="AG786" i="8"/>
  <c r="AG1121" i="8" s="1"/>
  <c r="AF1014" i="8"/>
  <c r="AF1349" i="8" s="1"/>
  <c r="U822" i="8"/>
  <c r="U1157" i="8" s="1"/>
  <c r="AB846" i="8"/>
  <c r="AB1181" i="8" s="1"/>
  <c r="AG837" i="8"/>
  <c r="AG1172" i="8" s="1"/>
  <c r="AC780" i="8"/>
  <c r="AC1115" i="8" s="1"/>
  <c r="R563" i="8" a="1"/>
  <c r="R563" i="8" s="1"/>
  <c r="R564" i="8" s="1"/>
  <c r="S548" i="8" a="1"/>
  <c r="S548" i="8" s="1"/>
  <c r="X683" i="8" a="1"/>
  <c r="X683" i="8" s="1"/>
  <c r="X684" i="8" s="1"/>
  <c r="Y683" i="8" a="1"/>
  <c r="Y683" i="8" s="1"/>
  <c r="Y684" i="8" s="1"/>
  <c r="AB683" i="8" a="1"/>
  <c r="AB683" i="8" s="1"/>
  <c r="AB684" i="8" s="1"/>
  <c r="AG683" i="8" a="1"/>
  <c r="AG683" i="8" s="1"/>
  <c r="AG684" i="8" s="1"/>
  <c r="S873" i="8"/>
  <c r="S1208" i="8" s="1"/>
  <c r="Z789" i="8"/>
  <c r="Z1124" i="8" s="1"/>
  <c r="R804" i="8"/>
  <c r="R1139" i="8" s="1"/>
  <c r="T843" i="8"/>
  <c r="T1178" i="8" s="1"/>
  <c r="U783" i="8"/>
  <c r="U1118" i="8" s="1"/>
  <c r="AE780" i="8"/>
  <c r="AE1115" i="8" s="1"/>
  <c r="AC798" i="8"/>
  <c r="AC1133" i="8" s="1"/>
  <c r="AE861" i="8"/>
  <c r="AE1196" i="8" s="1"/>
  <c r="AA837" i="8"/>
  <c r="AA1172" i="8" s="1"/>
  <c r="AB777" i="8"/>
  <c r="AB1112" i="8" s="1"/>
  <c r="X879" i="8"/>
  <c r="X1214" i="8" s="1"/>
  <c r="O1020" i="8"/>
  <c r="O1355" i="8" s="1"/>
  <c r="W828" i="8"/>
  <c r="W1163" i="8" s="1"/>
  <c r="AD849" i="8"/>
  <c r="AD1184" i="8" s="1"/>
  <c r="T807" i="8"/>
  <c r="T1142" i="8" s="1"/>
  <c r="T852" i="8"/>
  <c r="T1187" i="8" s="1"/>
  <c r="O777" i="8"/>
  <c r="O1112" i="8" s="1"/>
  <c r="U786" i="8"/>
  <c r="U1121" i="8" s="1"/>
  <c r="AA819" i="8"/>
  <c r="AA1154" i="8" s="1"/>
  <c r="V846" i="8"/>
  <c r="V1181" i="8" s="1"/>
  <c r="AF870" i="8"/>
  <c r="AF1205" i="8" s="1"/>
  <c r="AC783" i="8"/>
  <c r="AC1118" i="8" s="1"/>
  <c r="V795" i="8"/>
  <c r="V1130" i="8" s="1"/>
  <c r="P819" i="8"/>
  <c r="P1154" i="8" s="1"/>
  <c r="Y768" i="8"/>
  <c r="Y1103" i="8" s="1"/>
  <c r="P813" i="8"/>
  <c r="P1148" i="8" s="1"/>
  <c r="AG1020" i="8"/>
  <c r="AG1355" i="8" s="1"/>
  <c r="T855" i="8"/>
  <c r="T1190" i="8" s="1"/>
  <c r="AA846" i="8"/>
  <c r="AA1181" i="8" s="1"/>
  <c r="U789" i="8"/>
  <c r="U1124" i="8" s="1"/>
  <c r="Z801" i="8"/>
  <c r="Z1136" i="8" s="1"/>
  <c r="X855" i="8"/>
  <c r="X1190" i="8" s="1"/>
  <c r="T792" i="8"/>
  <c r="T1127" i="8" s="1"/>
  <c r="AE873" i="8"/>
  <c r="AE1208" i="8" s="1"/>
  <c r="Q879" i="8"/>
  <c r="Q1214" i="8" s="1"/>
  <c r="AG849" i="8"/>
  <c r="AG1184" i="8" s="1"/>
  <c r="AA786" i="8"/>
  <c r="AA1121" i="8" s="1"/>
  <c r="Z873" i="8"/>
  <c r="Z1208" i="8" s="1"/>
  <c r="AE771" i="8"/>
  <c r="AE1106" i="8" s="1"/>
  <c r="O801" i="8"/>
  <c r="O1136" i="8" s="1"/>
  <c r="Y780" i="8"/>
  <c r="Y1115" i="8" s="1"/>
  <c r="AF780" i="8"/>
  <c r="AF1115" i="8" s="1"/>
  <c r="T768" i="8"/>
  <c r="T1103" i="8" s="1"/>
  <c r="AF879" i="8"/>
  <c r="AF1214" i="8" s="1"/>
  <c r="T783" i="8"/>
  <c r="T1118" i="8" s="1"/>
  <c r="AF804" i="8"/>
  <c r="AF1139" i="8" s="1"/>
  <c r="AE819" i="8"/>
  <c r="AE1154" i="8" s="1"/>
  <c r="V768" i="8"/>
  <c r="V1103" i="8" s="1"/>
  <c r="Q816" i="8"/>
  <c r="Q1151" i="8" s="1"/>
  <c r="AF768" i="8"/>
  <c r="AF1103" i="8" s="1"/>
  <c r="AF861" i="8"/>
  <c r="AF1196" i="8" s="1"/>
  <c r="AA879" i="8"/>
  <c r="AA1214" i="8" s="1"/>
  <c r="S858" i="8"/>
  <c r="S1193" i="8" s="1"/>
  <c r="Q807" i="8"/>
  <c r="Q1142" i="8" s="1"/>
  <c r="AB834" i="8"/>
  <c r="AB1169" i="8" s="1"/>
  <c r="U774" i="8"/>
  <c r="U1109" i="8" s="1"/>
  <c r="AE879" i="8"/>
  <c r="AE1214" i="8" s="1"/>
  <c r="X843" i="8"/>
  <c r="X1178" i="8" s="1"/>
  <c r="S798" i="8"/>
  <c r="S1133" i="8" s="1"/>
  <c r="V786" i="8"/>
  <c r="V1121" i="8" s="1"/>
  <c r="AC837" i="8"/>
  <c r="AC1172" i="8" s="1"/>
  <c r="Y819" i="8"/>
  <c r="Y1154" i="8" s="1"/>
  <c r="T563" i="8" a="1"/>
  <c r="T563" i="8" s="1"/>
  <c r="T564" i="8" s="1"/>
  <c r="P563" i="8" a="1"/>
  <c r="P563" i="8" s="1"/>
  <c r="P564" i="8" s="1"/>
  <c r="AC548" i="8" a="1"/>
  <c r="AC548" i="8" s="1"/>
  <c r="AC549" i="8" s="1"/>
  <c r="P452" i="8" a="1"/>
  <c r="P452" i="8" s="1"/>
  <c r="P453" i="8" s="1"/>
  <c r="AF452" i="8" a="1"/>
  <c r="AF452" i="8" s="1"/>
  <c r="AF453" i="8" s="1"/>
  <c r="O452" i="8" a="1"/>
  <c r="O452" i="8" s="1"/>
  <c r="O453" i="8" s="1"/>
  <c r="Y467" i="8" a="1"/>
  <c r="Y467" i="8" s="1"/>
  <c r="AF659" i="8" a="1"/>
  <c r="AF659" i="8" s="1"/>
  <c r="AE1020" i="8"/>
  <c r="AE1355" i="8" s="1"/>
  <c r="Y771" i="8"/>
  <c r="Y1106" i="8" s="1"/>
  <c r="AD861" i="8"/>
  <c r="AD1196" i="8" s="1"/>
  <c r="V843" i="8"/>
  <c r="V1178" i="8" s="1"/>
  <c r="AD801" i="8"/>
  <c r="AD1136" i="8" s="1"/>
  <c r="P780" i="8"/>
  <c r="P1115" i="8" s="1"/>
  <c r="U798" i="8"/>
  <c r="U1133" i="8" s="1"/>
  <c r="AD828" i="8"/>
  <c r="AD1163" i="8" s="1"/>
  <c r="AA771" i="8"/>
  <c r="AA1106" i="8" s="1"/>
  <c r="AE774" i="8"/>
  <c r="AE1109" i="8" s="1"/>
  <c r="AB837" i="8"/>
  <c r="AB1172" i="8" s="1"/>
  <c r="AA816" i="8"/>
  <c r="AA1151" i="8" s="1"/>
  <c r="Y831" i="8"/>
  <c r="Y1166" i="8" s="1"/>
  <c r="Z837" i="8"/>
  <c r="Z1172" i="8" s="1"/>
  <c r="AD807" i="8"/>
  <c r="AD1142" i="8" s="1"/>
  <c r="AG834" i="8"/>
  <c r="AG1169" i="8" s="1"/>
  <c r="Y774" i="8"/>
  <c r="Y1109" i="8" s="1"/>
  <c r="V777" i="8"/>
  <c r="V1112" i="8" s="1"/>
  <c r="Y786" i="8"/>
  <c r="Y1121" i="8" s="1"/>
  <c r="AG843" i="8"/>
  <c r="AG1178" i="8" s="1"/>
  <c r="AD783" i="8"/>
  <c r="AD1118" i="8" s="1"/>
  <c r="AD780" i="8"/>
  <c r="AD1115" i="8" s="1"/>
  <c r="AG798" i="8"/>
  <c r="AG1133" i="8" s="1"/>
  <c r="P831" i="8"/>
  <c r="P1166" i="8" s="1"/>
  <c r="Q837" i="8"/>
  <c r="Q1172" i="8" s="1"/>
  <c r="Y843" i="8"/>
  <c r="Y1178" i="8" s="1"/>
  <c r="W834" i="8"/>
  <c r="W1169" i="8" s="1"/>
  <c r="R786" i="8"/>
  <c r="R1121" i="8" s="1"/>
  <c r="AD771" i="8"/>
  <c r="AD1106" i="8" s="1"/>
  <c r="Z867" i="8"/>
  <c r="Z1202" i="8" s="1"/>
  <c r="O855" i="8"/>
  <c r="O1190" i="8" s="1"/>
  <c r="AD777" i="8"/>
  <c r="AD1112" i="8" s="1"/>
  <c r="AA789" i="8"/>
  <c r="AA1124" i="8" s="1"/>
  <c r="AA867" i="8"/>
  <c r="AA1202" i="8" s="1"/>
  <c r="AB783" i="8"/>
  <c r="AB1118" i="8" s="1"/>
  <c r="AB879" i="8"/>
  <c r="AB1214" i="8" s="1"/>
  <c r="Q828" i="8"/>
  <c r="Q1163" i="8" s="1"/>
  <c r="O849" i="8"/>
  <c r="O1184" i="8" s="1"/>
  <c r="AD867" i="8"/>
  <c r="AD1202" i="8" s="1"/>
  <c r="AG855" i="8"/>
  <c r="AG1190" i="8" s="1"/>
  <c r="P855" i="8"/>
  <c r="P1190" i="8" s="1"/>
  <c r="AB786" i="8"/>
  <c r="AB1121" i="8" s="1"/>
  <c r="AA843" i="8"/>
  <c r="AA1178" i="8" s="1"/>
  <c r="X783" i="8"/>
  <c r="X1118" i="8" s="1"/>
  <c r="AG795" i="8"/>
  <c r="AG1130" i="8" s="1"/>
  <c r="Q819" i="8"/>
  <c r="Q1154" i="8" s="1"/>
  <c r="AG768" i="8"/>
  <c r="AG1103" i="8" s="1"/>
  <c r="S867" i="8"/>
  <c r="S1202" i="8" s="1"/>
  <c r="Q771" i="8"/>
  <c r="Q1106" i="8" s="1"/>
  <c r="AC846" i="8"/>
  <c r="AC1181" i="8" s="1"/>
  <c r="AC879" i="8"/>
  <c r="AC1214" i="8" s="1"/>
  <c r="Z858" i="8"/>
  <c r="Z1193" i="8" s="1"/>
  <c r="X804" i="8"/>
  <c r="X1139" i="8" s="1"/>
  <c r="O822" i="8"/>
  <c r="O1157" i="8" s="1"/>
  <c r="AD774" i="8"/>
  <c r="AD1109" i="8" s="1"/>
  <c r="Z771" i="8"/>
  <c r="Z1106" i="8" s="1"/>
  <c r="S774" i="8"/>
  <c r="S1109" i="8" s="1"/>
  <c r="AA876" i="8"/>
  <c r="AA1211" i="8" s="1"/>
  <c r="W858" i="8"/>
  <c r="W1193" i="8" s="1"/>
  <c r="AE768" i="8"/>
  <c r="AE1103" i="8" s="1"/>
  <c r="AB563" i="8" a="1"/>
  <c r="AB563" i="8" s="1"/>
  <c r="AB564" i="8" s="1"/>
  <c r="X563" i="8" a="1"/>
  <c r="X563" i="8" s="1"/>
  <c r="AF548" i="8" a="1"/>
  <c r="AF548" i="8" s="1"/>
  <c r="AF549" i="8" s="1"/>
  <c r="S647" i="8" a="1"/>
  <c r="S647" i="8" s="1"/>
  <c r="U467" i="8" a="1"/>
  <c r="U467" i="8" s="1"/>
  <c r="U468" i="8" s="1"/>
  <c r="AG831" i="8"/>
  <c r="AG1166" i="8" s="1"/>
  <c r="X849" i="8"/>
  <c r="X1184" i="8" s="1"/>
  <c r="T846" i="8"/>
  <c r="T1181" i="8" s="1"/>
  <c r="Q789" i="8"/>
  <c r="Q1124" i="8" s="1"/>
  <c r="Y801" i="8"/>
  <c r="Y1136" i="8" s="1"/>
  <c r="AF855" i="8"/>
  <c r="AF1190" i="8" s="1"/>
  <c r="Q792" i="8"/>
  <c r="Q1127" i="8" s="1"/>
  <c r="T825" i="8"/>
  <c r="T1160" i="8" s="1"/>
  <c r="Z831" i="8"/>
  <c r="Z1166" i="8" s="1"/>
  <c r="P768" i="8"/>
  <c r="P1103" i="8" s="1"/>
  <c r="AE783" i="8"/>
  <c r="AE1118" i="8" s="1"/>
  <c r="S855" i="8"/>
  <c r="S1190" i="8" s="1"/>
  <c r="AD813" i="8"/>
  <c r="AD1148" i="8" s="1"/>
  <c r="T837" i="8"/>
  <c r="T1172" i="8" s="1"/>
  <c r="Y804" i="8"/>
  <c r="Y1139" i="8" s="1"/>
  <c r="AB822" i="8"/>
  <c r="AB1157" i="8" s="1"/>
  <c r="O774" i="8"/>
  <c r="O1109" i="8" s="1"/>
  <c r="V1020" i="8"/>
  <c r="V1355" i="8" s="1"/>
  <c r="Y870" i="8"/>
  <c r="Y1205" i="8" s="1"/>
  <c r="AD825" i="8"/>
  <c r="AD1160" i="8" s="1"/>
  <c r="AE789" i="8"/>
  <c r="AE1124" i="8" s="1"/>
  <c r="S801" i="8"/>
  <c r="S1136" i="8" s="1"/>
  <c r="V780" i="8"/>
  <c r="V1115" i="8" s="1"/>
  <c r="AB798" i="8"/>
  <c r="AB1133" i="8" s="1"/>
  <c r="P861" i="8"/>
  <c r="P1196" i="8" s="1"/>
  <c r="V819" i="8"/>
  <c r="V1154" i="8" s="1"/>
  <c r="AC819" i="8"/>
  <c r="AC1154" i="8" s="1"/>
  <c r="AE798" i="8"/>
  <c r="AE1133" i="8" s="1"/>
  <c r="U825" i="8"/>
  <c r="U1160" i="8" s="1"/>
  <c r="AG771" i="8"/>
  <c r="AG1106" i="8" s="1"/>
  <c r="X807" i="8"/>
  <c r="X1142" i="8" s="1"/>
  <c r="AG852" i="8"/>
  <c r="AG1187" i="8" s="1"/>
  <c r="AF777" i="8"/>
  <c r="AF1112" i="8" s="1"/>
  <c r="S786" i="8"/>
  <c r="S1121" i="8" s="1"/>
  <c r="Z777" i="8"/>
  <c r="Z1112" i="8" s="1"/>
  <c r="Y867" i="8"/>
  <c r="Y1202" i="8" s="1"/>
  <c r="AG792" i="8"/>
  <c r="AG1127" i="8" s="1"/>
  <c r="AD831" i="8"/>
  <c r="AD1166" i="8" s="1"/>
  <c r="AA849" i="8"/>
  <c r="AA1184" i="8" s="1"/>
  <c r="AG867" i="8"/>
  <c r="AG1202" i="8" s="1"/>
  <c r="AD855" i="8"/>
  <c r="AD1190" i="8" s="1"/>
  <c r="Q822" i="8"/>
  <c r="Q1157" i="8" s="1"/>
  <c r="X861" i="8"/>
  <c r="X1196" i="8" s="1"/>
  <c r="AE843" i="8"/>
  <c r="AE1178" i="8" s="1"/>
  <c r="O816" i="8"/>
  <c r="O1151" i="8" s="1"/>
  <c r="Q795" i="8"/>
  <c r="Q1130" i="8" s="1"/>
  <c r="V798" i="8"/>
  <c r="V1133" i="8" s="1"/>
  <c r="X771" i="8"/>
  <c r="X1106" i="8" s="1"/>
  <c r="AD804" i="8"/>
  <c r="AD1139" i="8" s="1"/>
  <c r="Y807" i="8"/>
  <c r="Y1142" i="8" s="1"/>
  <c r="W786" i="8"/>
  <c r="W1121" i="8" s="1"/>
  <c r="Q843" i="8"/>
  <c r="Q1178" i="8" s="1"/>
  <c r="AF783" i="8"/>
  <c r="AF1118" i="8" s="1"/>
  <c r="AE804" i="8"/>
  <c r="AE1139" i="8" s="1"/>
  <c r="U819" i="8"/>
  <c r="U1154" i="8" s="1"/>
  <c r="U768" i="8"/>
  <c r="U1103" i="8" s="1"/>
  <c r="R849" i="8"/>
  <c r="R1184" i="8" s="1"/>
  <c r="U1014" i="8"/>
  <c r="U1349" i="8" s="1"/>
  <c r="AA873" i="8"/>
  <c r="AA1208" i="8" s="1"/>
  <c r="AB801" i="8"/>
  <c r="AB1136" i="8" s="1"/>
  <c r="AC813" i="8"/>
  <c r="AC1148" i="8" s="1"/>
  <c r="AB551" i="8" a="1"/>
  <c r="AB551" i="8" s="1"/>
  <c r="AB552" i="8" s="1"/>
  <c r="Q509" i="8" a="1"/>
  <c r="Q509" i="8" s="1"/>
  <c r="X569" i="8" a="1"/>
  <c r="X569" i="8" s="1"/>
  <c r="X570" i="8" s="1"/>
  <c r="X614" i="8" a="1"/>
  <c r="X614" i="8" s="1"/>
  <c r="X615" i="8" s="1"/>
  <c r="AB521" i="8" a="1"/>
  <c r="AB521" i="8" s="1"/>
  <c r="U551" i="8" a="1"/>
  <c r="U551" i="8" s="1"/>
  <c r="T587" i="8" a="1"/>
  <c r="T587" i="8" s="1"/>
  <c r="T588" i="8" s="1"/>
  <c r="AE515" i="8" a="1"/>
  <c r="AE515" i="8" s="1"/>
  <c r="S545" i="8" a="1"/>
  <c r="S545" i="8" s="1"/>
  <c r="S546" i="8" s="1"/>
  <c r="AG554" i="8" a="1"/>
  <c r="AG554" i="8" s="1"/>
  <c r="AG555" i="8" s="1"/>
  <c r="P551" i="8" a="1"/>
  <c r="P551" i="8" s="1"/>
  <c r="AD584" i="8" a="1"/>
  <c r="AD584" i="8" s="1"/>
  <c r="AC569" i="8" a="1"/>
  <c r="AC569" i="8" s="1"/>
  <c r="AC570" i="8" s="1"/>
  <c r="AF587" i="8" a="1"/>
  <c r="AF587" i="8" s="1"/>
  <c r="AF551" i="8" a="1"/>
  <c r="AF551" i="8" s="1"/>
  <c r="R587" i="8" a="1"/>
  <c r="R587" i="8" s="1"/>
  <c r="R588" i="8" s="1"/>
  <c r="AG569" i="8" a="1"/>
  <c r="AG569" i="8" s="1"/>
  <c r="AG570" i="8" s="1"/>
  <c r="S521" i="8" a="1"/>
  <c r="S521" i="8" s="1"/>
  <c r="S522" i="8" s="1"/>
  <c r="AA554" i="8" a="1"/>
  <c r="AA554" i="8" s="1"/>
  <c r="AA555" i="8" s="1"/>
  <c r="AD509" i="8" a="1"/>
  <c r="AD509" i="8" s="1"/>
  <c r="X551" i="8" a="1"/>
  <c r="X551" i="8" s="1"/>
  <c r="X545" i="8" a="1"/>
  <c r="X545" i="8" s="1"/>
  <c r="X546" i="8" s="1"/>
  <c r="V668" i="8" a="1"/>
  <c r="V668" i="8" s="1"/>
  <c r="AA668" i="8" a="1"/>
  <c r="AA668" i="8" s="1"/>
  <c r="AA669" i="8" s="1"/>
  <c r="AD470" i="8" a="1"/>
  <c r="AD470" i="8" s="1"/>
  <c r="S617" i="8" a="1"/>
  <c r="S617" i="8" s="1"/>
  <c r="S618" i="8" s="1"/>
  <c r="U521" i="8" a="1"/>
  <c r="U521" i="8" s="1"/>
  <c r="AE617" i="8" a="1"/>
  <c r="AE617" i="8" s="1"/>
  <c r="P569" i="8" a="1"/>
  <c r="P569" i="8" s="1"/>
  <c r="Q617" i="8" a="1"/>
  <c r="Q617" i="8" s="1"/>
  <c r="P587" i="8" a="1"/>
  <c r="P587" i="8" s="1"/>
  <c r="P588" i="8" s="1"/>
  <c r="AA494" i="8" a="1"/>
  <c r="AA494" i="8" s="1"/>
  <c r="X521" i="8" a="1"/>
  <c r="X521" i="8" s="1"/>
  <c r="X522" i="8" s="1"/>
  <c r="W521" i="8" a="1"/>
  <c r="W521" i="8" s="1"/>
  <c r="AF554" i="8" a="1"/>
  <c r="AF554" i="8" s="1"/>
  <c r="AF555" i="8" s="1"/>
  <c r="AE521" i="8" a="1"/>
  <c r="AE521" i="8" s="1"/>
  <c r="AE522" i="8" s="1"/>
  <c r="Q584" i="8" a="1"/>
  <c r="Q584" i="8" s="1"/>
  <c r="AD515" i="8" a="1"/>
  <c r="AD515" i="8" s="1"/>
  <c r="AD516" i="8" s="1"/>
  <c r="V587" i="8" a="1"/>
  <c r="V587" i="8" s="1"/>
  <c r="V588" i="8" s="1"/>
  <c r="AA587" i="8" a="1"/>
  <c r="AA587" i="8" s="1"/>
  <c r="AA588" i="8" s="1"/>
  <c r="P509" i="8" a="1"/>
  <c r="P509" i="8" s="1"/>
  <c r="W545" i="8" a="1"/>
  <c r="W545" i="8" s="1"/>
  <c r="W546" i="8" s="1"/>
  <c r="AB584" i="8" a="1"/>
  <c r="AB584" i="8" s="1"/>
  <c r="Y470" i="8" a="1"/>
  <c r="Y470" i="8" s="1"/>
  <c r="Y471" i="8" s="1"/>
  <c r="V470" i="8" a="1"/>
  <c r="V470" i="8" s="1"/>
  <c r="AE509" i="8" a="1"/>
  <c r="AE509" i="8" s="1"/>
  <c r="AG515" i="8" a="1"/>
  <c r="AG515" i="8" s="1"/>
  <c r="S554" i="8" a="1"/>
  <c r="S554" i="8" s="1"/>
  <c r="S555" i="8" s="1"/>
  <c r="AE551" i="8" a="1"/>
  <c r="AE551" i="8" s="1"/>
  <c r="AE552" i="8" s="1"/>
  <c r="U617" i="8" a="1"/>
  <c r="U617" i="8" s="1"/>
  <c r="U618" i="8" s="1"/>
  <c r="Z587" i="8" a="1"/>
  <c r="Z587" i="8" s="1"/>
  <c r="Z588" i="8" s="1"/>
  <c r="R569" i="8" a="1"/>
  <c r="R569" i="8" s="1"/>
  <c r="R570" i="8" s="1"/>
  <c r="AB545" i="8" a="1"/>
  <c r="AB545" i="8" s="1"/>
  <c r="Y617" i="8" a="1"/>
  <c r="Y617" i="8" s="1"/>
  <c r="Y618" i="8" s="1"/>
  <c r="Z515" i="8" a="1"/>
  <c r="Z515" i="8" s="1"/>
  <c r="R545" i="8" a="1"/>
  <c r="R545" i="8" s="1"/>
  <c r="R546" i="8" s="1"/>
  <c r="AD551" i="8" a="1"/>
  <c r="AD551" i="8" s="1"/>
  <c r="AD552" i="8" s="1"/>
  <c r="AG551" i="8" a="1"/>
  <c r="AG551" i="8" s="1"/>
  <c r="AG552" i="8" s="1"/>
  <c r="V509" i="8" a="1"/>
  <c r="V509" i="8" s="1"/>
  <c r="V510" i="8" s="1"/>
  <c r="AF521" i="8" a="1"/>
  <c r="AF521" i="8" s="1"/>
  <c r="T554" i="8" a="1"/>
  <c r="T554" i="8" s="1"/>
  <c r="T555" i="8" s="1"/>
  <c r="Y509" i="8" a="1"/>
  <c r="Y509" i="8" s="1"/>
  <c r="Y510" i="8" s="1"/>
  <c r="S551" i="8" a="1"/>
  <c r="S551" i="8" s="1"/>
  <c r="S552" i="8" s="1"/>
  <c r="AD494" i="8" a="1"/>
  <c r="AD494" i="8" s="1"/>
  <c r="AD495" i="8" s="1"/>
  <c r="AC521" i="8" a="1"/>
  <c r="AC521" i="8" s="1"/>
  <c r="S509" i="8" a="1"/>
  <c r="S509" i="8" s="1"/>
  <c r="S510" i="8" s="1"/>
  <c r="O551" i="8" a="1"/>
  <c r="O551" i="8" s="1"/>
  <c r="AC617" i="8" a="1"/>
  <c r="AC617" i="8" s="1"/>
  <c r="AC618" i="8" s="1"/>
  <c r="AF545" i="8" a="1"/>
  <c r="AF545" i="8" s="1"/>
  <c r="AB515" i="8" a="1"/>
  <c r="AB515" i="8" s="1"/>
  <c r="AB516" i="8" s="1"/>
  <c r="O617" i="8" a="1"/>
  <c r="O617" i="8" s="1"/>
  <c r="AE668" i="8" a="1"/>
  <c r="AE668" i="8" s="1"/>
  <c r="AD545" i="8" a="1"/>
  <c r="AD545" i="8" s="1"/>
  <c r="AG614" i="8" a="1"/>
  <c r="AG614" i="8" s="1"/>
  <c r="AG615" i="8" s="1"/>
  <c r="S614" i="8" a="1"/>
  <c r="S614" i="8" s="1"/>
  <c r="AA551" i="8" a="1"/>
  <c r="AA551" i="8" s="1"/>
  <c r="AA552" i="8" s="1"/>
  <c r="U587" i="8" a="1"/>
  <c r="U587" i="8" s="1"/>
  <c r="U494" i="8" a="1"/>
  <c r="U494" i="8" s="1"/>
  <c r="U495" i="8" s="1"/>
  <c r="Y521" i="8" a="1"/>
  <c r="Y521" i="8" s="1"/>
  <c r="R617" i="8" a="1"/>
  <c r="R617" i="8" s="1"/>
  <c r="R618" i="8" s="1"/>
  <c r="O509" i="8" a="1"/>
  <c r="O509" i="8" s="1"/>
  <c r="O510" i="8" s="1"/>
  <c r="Y554" i="8" a="1"/>
  <c r="Y554" i="8" s="1"/>
  <c r="Y555" i="8" s="1"/>
  <c r="AD617" i="8" a="1"/>
  <c r="AD617" i="8" s="1"/>
  <c r="AD618" i="8" s="1"/>
  <c r="W569" i="8" a="1"/>
  <c r="W569" i="8" s="1"/>
  <c r="W570" i="8" s="1"/>
  <c r="Y494" i="8" a="1"/>
  <c r="Y494" i="8" s="1"/>
  <c r="Y495" i="8" s="1"/>
  <c r="AG509" i="8" a="1"/>
  <c r="AG509" i="8" s="1"/>
  <c r="AG510" i="8" s="1"/>
  <c r="R521" i="8" a="1"/>
  <c r="R521" i="8" s="1"/>
  <c r="R522" i="8" s="1"/>
  <c r="X584" i="8" a="1"/>
  <c r="X584" i="8" s="1"/>
  <c r="O515" i="8" a="1"/>
  <c r="O515" i="8" s="1"/>
  <c r="P617" i="8" a="1"/>
  <c r="P617" i="8" s="1"/>
  <c r="W494" i="8" a="1"/>
  <c r="W494" i="8" s="1"/>
  <c r="W495" i="8" s="1"/>
  <c r="V515" i="8" a="1"/>
  <c r="V515" i="8" s="1"/>
  <c r="V617" i="8" a="1"/>
  <c r="V617" i="8" s="1"/>
  <c r="V618" i="8" s="1"/>
  <c r="AD614" i="8" a="1"/>
  <c r="AD614" i="8" s="1"/>
  <c r="AD615" i="8" s="1"/>
  <c r="AD554" i="8" a="1"/>
  <c r="AD554" i="8" s="1"/>
  <c r="AD555" i="8" s="1"/>
  <c r="U509" i="8" a="1"/>
  <c r="U509" i="8" s="1"/>
  <c r="U510" i="8" s="1"/>
  <c r="Z617" i="8" a="1"/>
  <c r="Z617" i="8" s="1"/>
  <c r="S668" i="8" a="1"/>
  <c r="S668" i="8" s="1"/>
  <c r="O470" i="8" a="1"/>
  <c r="O470" i="8" s="1"/>
  <c r="W470" i="8" a="1"/>
  <c r="W470" i="8" s="1"/>
  <c r="W471" i="8" s="1"/>
  <c r="AC515" i="8" a="1"/>
  <c r="AC515" i="8" s="1"/>
  <c r="Z551" i="8" a="1"/>
  <c r="Z551" i="8" s="1"/>
  <c r="Z552" i="8" s="1"/>
  <c r="V614" i="8" a="1"/>
  <c r="V614" i="8" s="1"/>
  <c r="V551" i="8" a="1"/>
  <c r="V551" i="8" s="1"/>
  <c r="V552" i="8" s="1"/>
  <c r="T545" i="8" a="1"/>
  <c r="T545" i="8" s="1"/>
  <c r="W617" i="8" a="1"/>
  <c r="W617" i="8" s="1"/>
  <c r="W618" i="8" s="1"/>
  <c r="S494" i="8" a="1"/>
  <c r="S494" i="8" s="1"/>
  <c r="O614" i="8" a="1"/>
  <c r="O614" i="8" s="1"/>
  <c r="V584" i="8" a="1"/>
  <c r="V584" i="8" s="1"/>
  <c r="AF569" i="8" a="1"/>
  <c r="AF569" i="8" s="1"/>
  <c r="AF570" i="8" s="1"/>
  <c r="T551" i="8" a="1"/>
  <c r="T551" i="8" s="1"/>
  <c r="T617" i="8" a="1"/>
  <c r="T617" i="8" s="1"/>
  <c r="T618" i="8" s="1"/>
  <c r="AB587" i="8" a="1"/>
  <c r="AB587" i="8" s="1"/>
  <c r="AB588" i="8" s="1"/>
  <c r="X509" i="8" a="1"/>
  <c r="X509" i="8" s="1"/>
  <c r="X510" i="8" s="1"/>
  <c r="O521" i="8" a="1"/>
  <c r="O521" i="8" s="1"/>
  <c r="O522" i="8" s="1"/>
  <c r="X554" i="8" a="1"/>
  <c r="X554" i="8" s="1"/>
  <c r="X555" i="8" s="1"/>
  <c r="Y545" i="8" a="1"/>
  <c r="Y545" i="8" s="1"/>
  <c r="V545" i="8" a="1"/>
  <c r="V545" i="8" s="1"/>
  <c r="AF617" i="8" a="1"/>
  <c r="AF617" i="8" s="1"/>
  <c r="V521" i="8" a="1"/>
  <c r="V521" i="8" s="1"/>
  <c r="V522" i="8" s="1"/>
  <c r="AA515" i="8" a="1"/>
  <c r="AA515" i="8" s="1"/>
  <c r="P545" i="8" a="1"/>
  <c r="P545" i="8" s="1"/>
  <c r="P546" i="8" s="1"/>
  <c r="R551" i="8" a="1"/>
  <c r="R551" i="8" s="1"/>
  <c r="R552" i="8" s="1"/>
  <c r="V494" i="8" a="1"/>
  <c r="V494" i="8" s="1"/>
  <c r="V495" i="8" s="1"/>
  <c r="S515" i="8" a="1"/>
  <c r="S515" i="8" s="1"/>
  <c r="S516" i="8" s="1"/>
  <c r="W509" i="8" a="1"/>
  <c r="W509" i="8" s="1"/>
  <c r="W510" i="8" s="1"/>
  <c r="P614" i="8" a="1"/>
  <c r="P614" i="8" s="1"/>
  <c r="P615" i="8" s="1"/>
  <c r="P554" i="8" a="1"/>
  <c r="P554" i="8" s="1"/>
  <c r="P584" i="8" a="1"/>
  <c r="P584" i="8" s="1"/>
  <c r="AC614" i="8" a="1"/>
  <c r="AC614" i="8" s="1"/>
  <c r="AC615" i="8" s="1"/>
  <c r="AF494" i="8" a="1"/>
  <c r="AF494" i="8" s="1"/>
  <c r="AA509" i="8" a="1"/>
  <c r="AA509" i="8" s="1"/>
  <c r="AA510" i="8" s="1"/>
  <c r="O494" i="8" a="1"/>
  <c r="O494" i="8" s="1"/>
  <c r="O495" i="8" s="1"/>
  <c r="Y551" i="8" a="1"/>
  <c r="Y551" i="8" s="1"/>
  <c r="AB617" i="8" a="1"/>
  <c r="AB617" i="8" s="1"/>
  <c r="U515" i="8" a="1"/>
  <c r="U515" i="8" s="1"/>
  <c r="O584" i="8" a="1"/>
  <c r="O584" i="8" s="1"/>
  <c r="O585" i="8" s="1"/>
  <c r="P515" i="8" a="1"/>
  <c r="P515" i="8" s="1"/>
  <c r="V569" i="8" a="1"/>
  <c r="V569" i="8" s="1"/>
  <c r="V570" i="8" s="1"/>
  <c r="T509" i="8" a="1"/>
  <c r="T509" i="8" s="1"/>
  <c r="T510" i="8" s="1"/>
  <c r="W554" i="8" a="1"/>
  <c r="W554" i="8" s="1"/>
  <c r="W555" i="8" s="1"/>
  <c r="R509" i="8" a="1"/>
  <c r="R509" i="8" s="1"/>
  <c r="AE470" i="8" a="1"/>
  <c r="AE470" i="8" s="1"/>
  <c r="AE471" i="8" s="1"/>
  <c r="Q470" i="8" a="1"/>
  <c r="Q470" i="8" s="1"/>
  <c r="T515" i="8" a="1"/>
  <c r="T515" i="8" s="1"/>
  <c r="AA614" i="8" a="1"/>
  <c r="AA614" i="8" s="1"/>
  <c r="X587" i="8" a="1"/>
  <c r="X587" i="8" s="1"/>
  <c r="X588" i="8" s="1"/>
  <c r="R515" i="8" a="1"/>
  <c r="R515" i="8" s="1"/>
  <c r="U584" i="8" a="1"/>
  <c r="U584" i="8" s="1"/>
  <c r="Z554" i="8" a="1"/>
  <c r="Z554" i="8" s="1"/>
  <c r="Z555" i="8" s="1"/>
  <c r="AE545" i="8" a="1"/>
  <c r="AE545" i="8" s="1"/>
  <c r="AC545" i="8" a="1"/>
  <c r="AC545" i="8" s="1"/>
  <c r="Z509" i="8" a="1"/>
  <c r="Z509" i="8" s="1"/>
  <c r="Z510" i="8" s="1"/>
  <c r="W587" i="8" a="1"/>
  <c r="W587" i="8" s="1"/>
  <c r="W588" i="8" s="1"/>
  <c r="R614" i="8" a="1"/>
  <c r="R614" i="8" s="1"/>
  <c r="X617" i="8" a="1"/>
  <c r="X617" i="8" s="1"/>
  <c r="X618" i="8" s="1"/>
  <c r="AE614" i="8" a="1"/>
  <c r="AE614" i="8" s="1"/>
  <c r="X515" i="8" a="1"/>
  <c r="X515" i="8" s="1"/>
  <c r="X516" i="8" s="1"/>
  <c r="AG545" i="8" a="1"/>
  <c r="AG545" i="8" s="1"/>
  <c r="AG617" i="8" a="1"/>
  <c r="AG617" i="8" s="1"/>
  <c r="AG618" i="8" s="1"/>
  <c r="AB554" i="8" a="1"/>
  <c r="AB554" i="8" s="1"/>
  <c r="Q545" i="8" a="1"/>
  <c r="Q545" i="8" s="1"/>
  <c r="AB614" i="8" a="1"/>
  <c r="AB614" i="8" s="1"/>
  <c r="AB615" i="8" s="1"/>
  <c r="AA470" i="8" a="1"/>
  <c r="AA470" i="8" s="1"/>
  <c r="R470" i="8" a="1"/>
  <c r="R470" i="8" s="1"/>
  <c r="R471" i="8" s="1"/>
  <c r="T470" i="8" a="1"/>
  <c r="T470" i="8" s="1"/>
  <c r="T614" i="8" a="1"/>
  <c r="T614" i="8" s="1"/>
  <c r="T615" i="8" s="1"/>
  <c r="AF668" i="8" a="1"/>
  <c r="AF668" i="8" s="1"/>
  <c r="AF669" i="8" s="1"/>
  <c r="Q587" i="8" a="1"/>
  <c r="Q587" i="8" s="1"/>
  <c r="R494" i="8" a="1"/>
  <c r="R494" i="8" s="1"/>
  <c r="R495" i="8" s="1"/>
  <c r="Z521" i="8" a="1"/>
  <c r="Z521" i="8" s="1"/>
  <c r="W551" i="8" a="1"/>
  <c r="W551" i="8" s="1"/>
  <c r="W552" i="8" s="1"/>
  <c r="Y515" i="8" a="1"/>
  <c r="Y515" i="8" s="1"/>
  <c r="AB509" i="8" a="1"/>
  <c r="AB509" i="8" s="1"/>
  <c r="AB510" i="8" s="1"/>
  <c r="Z584" i="8" a="1"/>
  <c r="Z584" i="8" s="1"/>
  <c r="Z585" i="8" s="1"/>
  <c r="AD587" i="8" a="1"/>
  <c r="AD587" i="8" s="1"/>
  <c r="AD588" i="8" s="1"/>
  <c r="R584" i="8" a="1"/>
  <c r="R584" i="8" s="1"/>
  <c r="R585" i="8" s="1"/>
  <c r="AE494" i="8" a="1"/>
  <c r="AE494" i="8" s="1"/>
  <c r="Q515" i="8" a="1"/>
  <c r="Q515" i="8" s="1"/>
  <c r="AA545" i="8" a="1"/>
  <c r="AA545" i="8" s="1"/>
  <c r="T494" i="8" a="1"/>
  <c r="T494" i="8" s="1"/>
  <c r="T495" i="8" s="1"/>
  <c r="Y614" i="8" a="1"/>
  <c r="Y614" i="8" s="1"/>
  <c r="AE554" i="8" a="1"/>
  <c r="AE554" i="8" s="1"/>
  <c r="AE555" i="8" s="1"/>
  <c r="T584" i="8" a="1"/>
  <c r="T584" i="8" s="1"/>
  <c r="W614" i="8" a="1"/>
  <c r="W614" i="8" s="1"/>
  <c r="W615" i="8" s="1"/>
  <c r="AC584" i="8" a="1"/>
  <c r="AC584" i="8" s="1"/>
  <c r="AC585" i="8" s="1"/>
  <c r="X494" i="8" a="1"/>
  <c r="X494" i="8" s="1"/>
  <c r="X495" i="8" s="1"/>
  <c r="Q614" i="8" a="1"/>
  <c r="Q614" i="8" s="1"/>
  <c r="O554" i="8" a="1"/>
  <c r="O554" i="8" s="1"/>
  <c r="AC509" i="8" a="1"/>
  <c r="AC509" i="8" s="1"/>
  <c r="AC510" i="8" s="1"/>
  <c r="AD521" i="8" a="1"/>
  <c r="AD521" i="8" s="1"/>
  <c r="AD522" i="8" s="1"/>
  <c r="Q554" i="8" a="1"/>
  <c r="Q554" i="8" s="1"/>
  <c r="U545" i="8" a="1"/>
  <c r="U545" i="8" s="1"/>
  <c r="U546" i="8" s="1"/>
  <c r="AE584" i="8" a="1"/>
  <c r="AE584" i="8" s="1"/>
  <c r="AE585" i="8" s="1"/>
  <c r="O668" i="8" a="1"/>
  <c r="O668" i="8" s="1"/>
  <c r="O669" i="8" s="1"/>
  <c r="AC668" i="8" a="1"/>
  <c r="AC668" i="8" s="1"/>
  <c r="Q518" i="8" a="1"/>
  <c r="Q518" i="8" s="1"/>
  <c r="AA518" i="8" a="1"/>
  <c r="AA518" i="8" s="1"/>
  <c r="AA519" i="8" s="1"/>
  <c r="V581" i="8" a="1"/>
  <c r="V581" i="8" s="1"/>
  <c r="AF665" i="8" a="1"/>
  <c r="AF665" i="8" s="1"/>
  <c r="AF666" i="8" s="1"/>
  <c r="AD518" i="8" a="1"/>
  <c r="AD518" i="8" s="1"/>
  <c r="Q647" i="8" a="1"/>
  <c r="Q647" i="8" s="1"/>
  <c r="Q648" i="8" s="1"/>
  <c r="AA665" i="8" a="1"/>
  <c r="AA665" i="8" s="1"/>
  <c r="AA666" i="8" s="1"/>
  <c r="P518" i="8" a="1"/>
  <c r="P518" i="8" s="1"/>
  <c r="V518" i="8" a="1"/>
  <c r="V518" i="8" s="1"/>
  <c r="V519" i="8" s="1"/>
  <c r="U518" i="8" a="1"/>
  <c r="U518" i="8" s="1"/>
  <c r="U519" i="8" s="1"/>
  <c r="AE518" i="8" a="1"/>
  <c r="AE518" i="8" s="1"/>
  <c r="X518" i="8" a="1"/>
  <c r="X518" i="8" s="1"/>
  <c r="AB518" i="8" a="1"/>
  <c r="AB518" i="8" s="1"/>
  <c r="T518" i="8" a="1"/>
  <c r="T518" i="8" s="1"/>
  <c r="T519" i="8" s="1"/>
  <c r="AG635" i="8" a="1"/>
  <c r="AG635" i="8" s="1"/>
  <c r="AG636" i="8" s="1"/>
  <c r="AF518" i="8" a="1"/>
  <c r="AF518" i="8" s="1"/>
  <c r="AF519" i="8" s="1"/>
  <c r="AF635" i="8" a="1"/>
  <c r="AF635" i="8" s="1"/>
  <c r="S518" i="8" a="1"/>
  <c r="S518" i="8" s="1"/>
  <c r="O518" i="8" a="1"/>
  <c r="O518" i="8" s="1"/>
  <c r="O519" i="8" s="1"/>
  <c r="W479" i="8" a="1"/>
  <c r="W479" i="8" s="1"/>
  <c r="R479" i="8" a="1"/>
  <c r="R479" i="8" s="1"/>
  <c r="R480" i="8" s="1"/>
  <c r="Z443" i="8" a="1"/>
  <c r="Z443" i="8" s="1"/>
  <c r="Z444" i="8" s="1"/>
  <c r="Y443" i="8" a="1"/>
  <c r="Y443" i="8" s="1"/>
  <c r="AE635" i="8" a="1"/>
  <c r="AE635" i="8" s="1"/>
  <c r="AE636" i="8" s="1"/>
  <c r="AC443" i="8" a="1"/>
  <c r="AC443" i="8" s="1"/>
  <c r="AC632" i="8" a="1"/>
  <c r="AC632" i="8" s="1"/>
  <c r="AC633" i="8" s="1"/>
  <c r="AE530" i="8" a="1"/>
  <c r="AE530" i="8" s="1"/>
  <c r="AE531" i="8" s="1"/>
  <c r="V443" i="8" a="1"/>
  <c r="V443" i="8" s="1"/>
  <c r="Q635" i="8" a="1"/>
  <c r="Q635" i="8" s="1"/>
  <c r="S443" i="8" a="1"/>
  <c r="S443" i="8" s="1"/>
  <c r="S444" i="8" s="1"/>
  <c r="Y635" i="8" a="1"/>
  <c r="Y635" i="8" s="1"/>
  <c r="AG443" i="8" a="1"/>
  <c r="AG443" i="8" s="1"/>
  <c r="AG444" i="8" s="1"/>
  <c r="U629" i="8" a="1"/>
  <c r="U629" i="8" s="1"/>
  <c r="AG452" i="8" a="1"/>
  <c r="AG452" i="8" s="1"/>
  <c r="AG453" i="8" s="1"/>
  <c r="AD452" i="8" a="1"/>
  <c r="AD452" i="8" s="1"/>
  <c r="W452" i="8" a="1"/>
  <c r="W452" i="8" s="1"/>
  <c r="Z452" i="8" a="1"/>
  <c r="Z452" i="8" s="1"/>
  <c r="Z453" i="8" s="1"/>
  <c r="AD443" i="8" a="1"/>
  <c r="AD443" i="8" s="1"/>
  <c r="AD444" i="8" s="1"/>
  <c r="U443" i="8" a="1"/>
  <c r="U443" i="8" s="1"/>
  <c r="U444" i="8" s="1"/>
  <c r="O443" i="8" a="1"/>
  <c r="O443" i="8" s="1"/>
  <c r="O444" i="8" s="1"/>
  <c r="O629" i="8" a="1"/>
  <c r="O629" i="8" s="1"/>
  <c r="AE629" i="8" a="1"/>
  <c r="AE629" i="8" s="1"/>
  <c r="AE630" i="8" s="1"/>
  <c r="S644" i="8" a="1"/>
  <c r="S644" i="8" s="1"/>
  <c r="S645" i="8" s="1"/>
  <c r="AE647" i="8" a="1"/>
  <c r="AE647" i="8" s="1"/>
  <c r="AE648" i="8" s="1"/>
  <c r="P644" i="8" a="1"/>
  <c r="P644" i="8" s="1"/>
  <c r="U647" i="8" a="1"/>
  <c r="U647" i="8" s="1"/>
  <c r="U648" i="8" s="1"/>
  <c r="T452" i="8" a="1"/>
  <c r="T452" i="8" s="1"/>
  <c r="U452" i="8" a="1"/>
  <c r="U452" i="8" s="1"/>
  <c r="U453" i="8" s="1"/>
  <c r="S452" i="8" a="1"/>
  <c r="S452" i="8" s="1"/>
  <c r="S453" i="8" s="1"/>
  <c r="AB443" i="8" a="1"/>
  <c r="AB443" i="8" s="1"/>
  <c r="AB444" i="8" s="1"/>
  <c r="O635" i="8" a="1"/>
  <c r="O635" i="8" s="1"/>
  <c r="P635" i="8" a="1"/>
  <c r="P635" i="8" s="1"/>
  <c r="P636" i="8" s="1"/>
  <c r="AB635" i="8" a="1"/>
  <c r="AB635" i="8" s="1"/>
  <c r="AE443" i="8" a="1"/>
  <c r="AE443" i="8" s="1"/>
  <c r="AE444" i="8" s="1"/>
  <c r="AB629" i="8" a="1"/>
  <c r="AB629" i="8" s="1"/>
  <c r="O530" i="8" a="1"/>
  <c r="O530" i="8" s="1"/>
  <c r="O531" i="8" s="1"/>
  <c r="X452" i="8" a="1"/>
  <c r="X452" i="8" s="1"/>
  <c r="Q452" i="8" a="1"/>
  <c r="Q452" i="8" s="1"/>
  <c r="Q453" i="8" s="1"/>
  <c r="AB452" i="8" a="1"/>
  <c r="AB452" i="8" s="1"/>
  <c r="AE437" i="8" a="1"/>
  <c r="AE437" i="8" s="1"/>
  <c r="AE438" i="8" s="1"/>
  <c r="P443" i="8" a="1"/>
  <c r="P443" i="8" s="1"/>
  <c r="Z635" i="8" a="1"/>
  <c r="Z635" i="8" s="1"/>
  <c r="Z636" i="8" s="1"/>
  <c r="Q644" i="8" a="1"/>
  <c r="Q644" i="8" s="1"/>
  <c r="U635" i="8" a="1"/>
  <c r="U635" i="8" s="1"/>
  <c r="T635" i="8" a="1"/>
  <c r="T635" i="8" s="1"/>
  <c r="R443" i="8" a="1"/>
  <c r="R443" i="8" s="1"/>
  <c r="R444" i="8" s="1"/>
  <c r="AA635" i="8" a="1"/>
  <c r="AA635" i="8" s="1"/>
  <c r="AD635" i="8" a="1"/>
  <c r="AD635" i="8" s="1"/>
  <c r="AD636" i="8" s="1"/>
  <c r="W632" i="8" a="1"/>
  <c r="W632" i="8" s="1"/>
  <c r="X470" i="8" a="1"/>
  <c r="X470" i="8" s="1"/>
  <c r="X471" i="8" s="1"/>
  <c r="AA632" i="8" a="1"/>
  <c r="AA632" i="8" s="1"/>
  <c r="AA633" i="8" s="1"/>
  <c r="W644" i="8" a="1"/>
  <c r="W644" i="8" s="1"/>
  <c r="W645" i="8" s="1"/>
  <c r="V635" i="8" a="1"/>
  <c r="V635" i="8" s="1"/>
  <c r="AF464" i="8" a="1"/>
  <c r="AF464" i="8" s="1"/>
  <c r="Q443" i="8" a="1"/>
  <c r="Q443" i="8" s="1"/>
  <c r="Z464" i="8" a="1"/>
  <c r="Z464" i="8" s="1"/>
  <c r="Z465" i="8" s="1"/>
  <c r="W635" i="8" a="1"/>
  <c r="W635" i="8" s="1"/>
  <c r="AG668" i="8" a="1"/>
  <c r="AG668" i="8" s="1"/>
  <c r="AG669" i="8" s="1"/>
  <c r="O437" i="8" a="1"/>
  <c r="O437" i="8" s="1"/>
  <c r="X437" i="8" a="1"/>
  <c r="X437" i="8" s="1"/>
  <c r="X438" i="8" s="1"/>
  <c r="W530" i="8" a="1"/>
  <c r="W530" i="8" s="1"/>
  <c r="AC464" i="8" a="1"/>
  <c r="AC464" i="8" s="1"/>
  <c r="AC465" i="8" s="1"/>
  <c r="X443" i="8" a="1"/>
  <c r="X443" i="8" s="1"/>
  <c r="T443" i="8" a="1"/>
  <c r="T443" i="8" s="1"/>
  <c r="X632" i="8" a="1"/>
  <c r="X632" i="8" s="1"/>
  <c r="U464" i="8" a="1"/>
  <c r="U464" i="8" s="1"/>
  <c r="U465" i="8" s="1"/>
  <c r="AA647" i="8" a="1"/>
  <c r="AA647" i="8" s="1"/>
  <c r="AA648" i="8" s="1"/>
  <c r="U632" i="8" a="1"/>
  <c r="U632" i="8" s="1"/>
  <c r="U633" i="8" s="1"/>
  <c r="AD437" i="8" a="1"/>
  <c r="AD437" i="8" s="1"/>
  <c r="O479" i="8" a="1"/>
  <c r="O479" i="8" s="1"/>
  <c r="O480" i="8" s="1"/>
  <c r="Y530" i="8" a="1"/>
  <c r="Y530" i="8" s="1"/>
  <c r="V452" i="8" a="1"/>
  <c r="V452" i="8" s="1"/>
  <c r="V453" i="8" s="1"/>
  <c r="AE452" i="8" a="1"/>
  <c r="AE452" i="8" s="1"/>
  <c r="AE453" i="8" s="1"/>
  <c r="AF443" i="8" a="1"/>
  <c r="AF443" i="8" s="1"/>
  <c r="AD632" i="8" a="1"/>
  <c r="AD632" i="8" s="1"/>
  <c r="S635" i="8" a="1"/>
  <c r="S635" i="8" s="1"/>
  <c r="S636" i="8" s="1"/>
  <c r="X464" i="8" a="1"/>
  <c r="X464" i="8" s="1"/>
  <c r="P464" i="8" a="1"/>
  <c r="P464" i="8" s="1"/>
  <c r="P465" i="8" s="1"/>
  <c r="AG464" i="8" a="1"/>
  <c r="AG464" i="8" s="1"/>
  <c r="AA437" i="8" a="1"/>
  <c r="AA437" i="8" s="1"/>
  <c r="AA438" i="8" s="1"/>
  <c r="R461" i="8" a="1"/>
  <c r="R461" i="8" s="1"/>
  <c r="AA644" i="8" a="1"/>
  <c r="AA644" i="8" s="1"/>
  <c r="AA645" i="8" s="1"/>
  <c r="AF644" i="8" a="1"/>
  <c r="AF644" i="8" s="1"/>
  <c r="AF645" i="8" s="1"/>
  <c r="P632" i="8" a="1"/>
  <c r="P632" i="8" s="1"/>
  <c r="P633" i="8" s="1"/>
  <c r="X530" i="8" a="1"/>
  <c r="X530" i="8" s="1"/>
  <c r="X479" i="8" a="1"/>
  <c r="X479" i="8" s="1"/>
  <c r="X480" i="8" s="1"/>
  <c r="AC479" i="8" a="1"/>
  <c r="AC479" i="8" s="1"/>
  <c r="Z530" i="8" a="1"/>
  <c r="Z530" i="8" s="1"/>
  <c r="Z531" i="8" s="1"/>
  <c r="S479" i="8" a="1"/>
  <c r="S479" i="8" s="1"/>
  <c r="Y452" i="8" a="1"/>
  <c r="Y452" i="8" s="1"/>
  <c r="Y453" i="8" s="1"/>
  <c r="AC452" i="8" a="1"/>
  <c r="AC452" i="8" s="1"/>
  <c r="AA452" i="8" a="1"/>
  <c r="AA452" i="8" s="1"/>
  <c r="AA453" i="8" s="1"/>
  <c r="R452" i="8" a="1"/>
  <c r="R452" i="8" s="1"/>
  <c r="Z437" i="8" a="1"/>
  <c r="Z437" i="8" s="1"/>
  <c r="R644" i="8" a="1"/>
  <c r="R644" i="8" s="1"/>
  <c r="AC635" i="8" a="1"/>
  <c r="AC635" i="8" s="1"/>
  <c r="AC636" i="8" s="1"/>
  <c r="V464" i="8" a="1"/>
  <c r="V464" i="8" s="1"/>
  <c r="X635" i="8" a="1"/>
  <c r="X635" i="8" s="1"/>
  <c r="X636" i="8" s="1"/>
  <c r="R635" i="8" a="1"/>
  <c r="R635" i="8" s="1"/>
  <c r="X644" i="8" a="1"/>
  <c r="X644" i="8" s="1"/>
  <c r="X645" i="8" s="1"/>
  <c r="AB644" i="8" a="1"/>
  <c r="AB644" i="8" s="1"/>
  <c r="AB632" i="8" a="1"/>
  <c r="AB632" i="8" s="1"/>
  <c r="AB633" i="8" s="1"/>
  <c r="AF517" i="8"/>
  <c r="U461" i="8" a="1"/>
  <c r="U461" i="8" s="1"/>
  <c r="U462" i="8" s="1"/>
  <c r="Z517" i="8"/>
  <c r="AC517" i="8"/>
  <c r="AC852" i="8" s="1"/>
  <c r="AC1187" i="8" s="1"/>
  <c r="AE553" i="8"/>
  <c r="T559" i="8"/>
  <c r="X535" i="8"/>
  <c r="P517" i="8"/>
  <c r="T523" i="8"/>
  <c r="Z505" i="8"/>
  <c r="AC541" i="8"/>
  <c r="AD517" i="8"/>
  <c r="Z535" i="8"/>
  <c r="R505" i="8"/>
  <c r="AB541" i="8"/>
  <c r="AE505" i="8"/>
  <c r="O647" i="8" a="1"/>
  <c r="O647" i="8" s="1"/>
  <c r="T505" i="8"/>
  <c r="AC535" i="8"/>
  <c r="AE475" i="8"/>
  <c r="W475" i="8"/>
  <c r="AG505" i="8"/>
  <c r="S535" i="8"/>
  <c r="AF541" i="8"/>
  <c r="P541" i="8"/>
  <c r="V517" i="8"/>
  <c r="Y541" i="8"/>
  <c r="P553" i="8"/>
  <c r="O517" i="8"/>
  <c r="P499" i="8"/>
  <c r="R517" i="8"/>
  <c r="T535" i="8"/>
  <c r="U523" i="8"/>
  <c r="AB505" i="8"/>
  <c r="Q541" i="8"/>
  <c r="AF683" i="8" a="1"/>
  <c r="AF683" i="8" s="1"/>
  <c r="S683" i="8" a="1"/>
  <c r="S683" i="8" s="1"/>
  <c r="AE461" i="8" a="1"/>
  <c r="AE461" i="8" s="1"/>
  <c r="AE462" i="8" s="1"/>
  <c r="AB461" i="8" a="1"/>
  <c r="AB461" i="8" s="1"/>
  <c r="AB462" i="8" s="1"/>
  <c r="Y461" i="8" a="1"/>
  <c r="Y461" i="8" s="1"/>
  <c r="O461" i="8" a="1"/>
  <c r="O461" i="8" s="1"/>
  <c r="AD659" i="8" a="1"/>
  <c r="AD659" i="8" s="1"/>
  <c r="AD660" i="8" s="1"/>
  <c r="AA529" i="8"/>
  <c r="Z475" i="8"/>
  <c r="U529" i="8"/>
  <c r="AE529" i="8"/>
  <c r="X559" i="8"/>
  <c r="W535" i="8"/>
  <c r="Y517" i="8"/>
  <c r="Y475" i="8"/>
  <c r="X541" i="8"/>
  <c r="S559" i="8"/>
  <c r="O523" i="8"/>
  <c r="S541" i="8"/>
  <c r="U499" i="8"/>
  <c r="W517" i="8"/>
  <c r="R559" i="8"/>
  <c r="AD541" i="8"/>
  <c r="V535" i="8"/>
  <c r="AB523" i="8"/>
  <c r="L658" i="8"/>
  <c r="R659" i="8" a="1"/>
  <c r="R659" i="8" s="1"/>
  <c r="R660" i="8" s="1"/>
  <c r="AG529" i="8"/>
  <c r="Y529" i="8"/>
  <c r="Q505" i="8"/>
  <c r="AB517" i="8"/>
  <c r="T541" i="8"/>
  <c r="P535" i="8"/>
  <c r="U541" i="8"/>
  <c r="Q535" i="8"/>
  <c r="AE523" i="8"/>
  <c r="J679" i="8"/>
  <c r="AA680" i="8" s="1" a="1"/>
  <c r="AA680" i="8" s="1"/>
  <c r="AA681" i="8" s="1"/>
  <c r="J637" i="8"/>
  <c r="X638" i="8" s="1" a="1"/>
  <c r="X638" i="8" s="1"/>
  <c r="X639" i="8" s="1"/>
  <c r="AF467" i="8" a="1"/>
  <c r="AF467" i="8" s="1"/>
  <c r="L466" i="8"/>
  <c r="U505" i="8"/>
  <c r="X517" i="8"/>
  <c r="AD529" i="8"/>
  <c r="AD864" i="8" s="1"/>
  <c r="AD1199" i="8" s="1"/>
  <c r="W529" i="8"/>
  <c r="AB535" i="8"/>
  <c r="AD553" i="8"/>
  <c r="S505" i="8"/>
  <c r="S529" i="8"/>
  <c r="W511" i="8"/>
  <c r="W541" i="8"/>
  <c r="AC475" i="8"/>
  <c r="O505" i="8"/>
  <c r="AE541" i="8"/>
  <c r="AA535" i="8"/>
  <c r="U559" i="8"/>
  <c r="Y511" i="8"/>
  <c r="X529" i="8"/>
  <c r="R683" i="8" a="1"/>
  <c r="R683" i="8" s="1"/>
  <c r="AA461" i="8" a="1"/>
  <c r="AA461" i="8" s="1"/>
  <c r="AC461" i="8" a="1"/>
  <c r="AC461" i="8" s="1"/>
  <c r="AC462" i="8" s="1"/>
  <c r="Z647" i="8" a="1"/>
  <c r="Z647" i="8" s="1"/>
  <c r="Q529" i="8"/>
  <c r="U517" i="8"/>
  <c r="S475" i="8"/>
  <c r="Q559" i="8"/>
  <c r="AA475" i="8"/>
  <c r="X475" i="8"/>
  <c r="AD505" i="8"/>
  <c r="O541" i="8"/>
  <c r="AG541" i="8"/>
  <c r="T475" i="8"/>
  <c r="AD559" i="8"/>
  <c r="O535" i="8"/>
  <c r="P659" i="8" a="1"/>
  <c r="P659" i="8" s="1"/>
  <c r="V659" i="8" a="1"/>
  <c r="V659" i="8" s="1"/>
  <c r="X461" i="8" a="1"/>
  <c r="X461" i="8" s="1"/>
  <c r="AF647" i="8" a="1"/>
  <c r="AF647" i="8" s="1"/>
  <c r="Q461" i="8" a="1"/>
  <c r="Q461" i="8" s="1"/>
  <c r="S461" i="8" a="1"/>
  <c r="S461" i="8" s="1"/>
  <c r="S462" i="8" s="1"/>
  <c r="AC553" i="8"/>
  <c r="S511" i="8"/>
  <c r="AE535" i="8"/>
  <c r="AG475" i="8"/>
  <c r="AG553" i="8"/>
  <c r="Z541" i="8"/>
  <c r="R529" i="8"/>
  <c r="O529" i="8"/>
  <c r="R535" i="8"/>
  <c r="R541" i="8"/>
  <c r="AB529" i="8"/>
  <c r="W505" i="8"/>
  <c r="V541" i="8"/>
  <c r="V529" i="8"/>
  <c r="AF475" i="8"/>
  <c r="Z529" i="8"/>
  <c r="AB475" i="8"/>
  <c r="AE499" i="8"/>
  <c r="W559" i="8"/>
  <c r="AG511" i="8"/>
  <c r="T529" i="8"/>
  <c r="U535" i="8"/>
  <c r="U870" i="8" s="1"/>
  <c r="U1205" i="8" s="1"/>
  <c r="R475" i="8"/>
  <c r="V499" i="8"/>
  <c r="V505" i="8"/>
  <c r="O553" i="8"/>
  <c r="AB559" i="8"/>
  <c r="AC529" i="8"/>
  <c r="Q475" i="8"/>
  <c r="AA505" i="8"/>
  <c r="P505" i="8"/>
  <c r="P475" i="8"/>
  <c r="AF505" i="8"/>
  <c r="V475" i="8"/>
  <c r="AF529" i="8"/>
  <c r="O475" i="8"/>
  <c r="AA559" i="8"/>
  <c r="Y505" i="8"/>
  <c r="AA499" i="8"/>
  <c r="R553" i="8"/>
  <c r="AA517" i="8"/>
  <c r="Z683" i="8" a="1"/>
  <c r="Z683" i="8" s="1"/>
  <c r="Z684" i="8" s="1"/>
  <c r="V683" i="8" a="1"/>
  <c r="V683" i="8" s="1"/>
  <c r="V684" i="8" s="1"/>
  <c r="AD683" i="8" a="1"/>
  <c r="AD683" i="8" s="1"/>
  <c r="AD684" i="8" s="1"/>
  <c r="U683" i="8" a="1"/>
  <c r="U683" i="8" s="1"/>
  <c r="Y659" i="8" a="1"/>
  <c r="Y659" i="8" s="1"/>
  <c r="AG647" i="8" a="1"/>
  <c r="AG647" i="8" s="1"/>
  <c r="V467" i="8" a="1"/>
  <c r="V467" i="8" s="1"/>
  <c r="V461" i="8" a="1"/>
  <c r="V461" i="8" s="1"/>
  <c r="V462" i="8" s="1"/>
  <c r="AB659" i="8" a="1"/>
  <c r="AB659" i="8" s="1"/>
  <c r="Y647" i="8" a="1"/>
  <c r="Y647" i="8" s="1"/>
  <c r="P647" i="8" a="1"/>
  <c r="P647" i="8" s="1"/>
  <c r="P648" i="8" s="1"/>
  <c r="W647" i="8" a="1"/>
  <c r="W647" i="8" s="1"/>
  <c r="AA659" i="8" a="1"/>
  <c r="AA659" i="8" s="1"/>
  <c r="J673" i="8"/>
  <c r="AB674" i="8" s="1" a="1"/>
  <c r="AB674" i="8" s="1"/>
  <c r="AB675" i="8" s="1"/>
  <c r="R467" i="8" a="1"/>
  <c r="R467" i="8" s="1"/>
  <c r="T632" i="8" a="1"/>
  <c r="T632" i="8" s="1"/>
  <c r="U665" i="8" a="1"/>
  <c r="U665" i="8" s="1"/>
  <c r="U666" i="8" s="1"/>
  <c r="AB647" i="8" a="1"/>
  <c r="AB647" i="8" s="1"/>
  <c r="Y632" i="8" a="1"/>
  <c r="Y632" i="8" s="1"/>
  <c r="R437" i="8" a="1"/>
  <c r="R437" i="8" s="1"/>
  <c r="T647" i="8" a="1"/>
  <c r="T647" i="8" s="1"/>
  <c r="AA464" i="8" a="1"/>
  <c r="AA464" i="8" s="1"/>
  <c r="R464" i="8" a="1"/>
  <c r="R464" i="8" s="1"/>
  <c r="Z470" i="8" a="1"/>
  <c r="Z470" i="8" s="1"/>
  <c r="Z471" i="8" s="1"/>
  <c r="U644" i="8" a="1"/>
  <c r="U644" i="8" s="1"/>
  <c r="AG644" i="8" a="1"/>
  <c r="AG644" i="8" s="1"/>
  <c r="Y644" i="8" a="1"/>
  <c r="Y644" i="8" s="1"/>
  <c r="T644" i="8" a="1"/>
  <c r="T644" i="8" s="1"/>
  <c r="O644" i="8" a="1"/>
  <c r="O644" i="8" s="1"/>
  <c r="AC644" i="8" a="1"/>
  <c r="AC644" i="8" s="1"/>
  <c r="Z632" i="8" a="1"/>
  <c r="Z632" i="8" s="1"/>
  <c r="W467" i="8" a="1"/>
  <c r="W467" i="8" s="1"/>
  <c r="AC647" i="8" a="1"/>
  <c r="AC647" i="8" s="1"/>
  <c r="J625" i="8"/>
  <c r="S626" i="8" s="1" a="1"/>
  <c r="S626" i="8" s="1"/>
  <c r="S627" i="8" s="1"/>
  <c r="J457" i="8"/>
  <c r="W458" i="8" s="1" a="1"/>
  <c r="W458" i="8" s="1"/>
  <c r="W459" i="8" s="1"/>
  <c r="V632" i="8" a="1"/>
  <c r="V632" i="8" s="1"/>
  <c r="AG632" i="8" a="1"/>
  <c r="AG632" i="8" s="1"/>
  <c r="Q665" i="8" a="1"/>
  <c r="Q665" i="8" s="1"/>
  <c r="Q666" i="8" s="1"/>
  <c r="S467" i="8" a="1"/>
  <c r="S467" i="8" s="1"/>
  <c r="AD647" i="8" a="1"/>
  <c r="AD647" i="8" s="1"/>
  <c r="J655" i="8"/>
  <c r="AC656" i="8" s="1" a="1"/>
  <c r="AC656" i="8" s="1"/>
  <c r="AC657" i="8" s="1"/>
  <c r="X647" i="8" a="1"/>
  <c r="X647" i="8" s="1"/>
  <c r="R647" i="8" a="1"/>
  <c r="R647" i="8" s="1"/>
  <c r="W659" i="8" a="1"/>
  <c r="W659" i="8" s="1"/>
  <c r="AA467" i="8" a="1"/>
  <c r="AA467" i="8" s="1"/>
  <c r="S464" i="8" a="1"/>
  <c r="S464" i="8" s="1"/>
  <c r="S465" i="8" s="1"/>
  <c r="Q464" i="8" a="1"/>
  <c r="Q464" i="8" s="1"/>
  <c r="R665" i="8" a="1"/>
  <c r="R665" i="8" s="1"/>
  <c r="U659" i="8" a="1"/>
  <c r="U659" i="8" s="1"/>
  <c r="T659" i="8" a="1"/>
  <c r="T659" i="8" s="1"/>
  <c r="Q632" i="8" a="1"/>
  <c r="Q632" i="8" s="1"/>
  <c r="AE665" i="8" a="1"/>
  <c r="AE665" i="8" s="1"/>
  <c r="AE666" i="8" s="1"/>
  <c r="L643" i="8"/>
  <c r="J622" i="8"/>
  <c r="Q623" i="8" s="1" a="1"/>
  <c r="Q623" i="8" s="1"/>
  <c r="Q624" i="8" s="1"/>
  <c r="J433" i="8"/>
  <c r="AF434" i="8" s="1" a="1"/>
  <c r="AF434" i="8" s="1"/>
  <c r="AF435" i="8" s="1"/>
  <c r="J427" i="8"/>
  <c r="L427" i="8" s="1"/>
  <c r="D1214" i="8"/>
  <c r="J879" i="8"/>
  <c r="D1169" i="8"/>
  <c r="J834" i="8"/>
  <c r="D1184" i="8"/>
  <c r="J849" i="8"/>
  <c r="D1073" i="8"/>
  <c r="D1082" i="8"/>
  <c r="J747" i="8"/>
  <c r="D1109" i="8"/>
  <c r="J774" i="8"/>
  <c r="D1121" i="8"/>
  <c r="J786" i="8"/>
  <c r="D1124" i="8"/>
  <c r="J789" i="8"/>
  <c r="D1358" i="8"/>
  <c r="J1023" i="8"/>
  <c r="D1286" i="8"/>
  <c r="J951" i="8"/>
  <c r="D1172" i="8"/>
  <c r="J837" i="8"/>
  <c r="D1136" i="8"/>
  <c r="J801" i="8"/>
  <c r="D1334" i="8"/>
  <c r="J999" i="8"/>
  <c r="D1289" i="8"/>
  <c r="J954" i="8"/>
  <c r="D1319" i="8"/>
  <c r="J984" i="8"/>
  <c r="D1313" i="8"/>
  <c r="J978" i="8"/>
  <c r="D1274" i="8"/>
  <c r="J939" i="8"/>
  <c r="D1268" i="8"/>
  <c r="J933" i="8"/>
  <c r="D1145" i="8"/>
  <c r="J810" i="8"/>
  <c r="D1034" i="8"/>
  <c r="D1253" i="8"/>
  <c r="J918" i="8"/>
  <c r="D1154" i="8"/>
  <c r="J819" i="8"/>
  <c r="D1304" i="8"/>
  <c r="J969" i="8"/>
  <c r="D1094" i="8"/>
  <c r="J759" i="8"/>
  <c r="L759" i="8" s="1"/>
  <c r="D1256" i="8"/>
  <c r="J921" i="8"/>
  <c r="D1244" i="8"/>
  <c r="J909" i="8"/>
  <c r="D1280" i="8"/>
  <c r="J945" i="8"/>
  <c r="D1250" i="8"/>
  <c r="J915" i="8"/>
  <c r="D1052" i="8"/>
  <c r="D1190" i="8"/>
  <c r="J855" i="8"/>
  <c r="D1301" i="8"/>
  <c r="J966" i="8"/>
  <c r="D1157" i="8"/>
  <c r="J822" i="8"/>
  <c r="L822" i="8" s="1"/>
  <c r="D1337" i="8"/>
  <c r="J1002" i="8"/>
  <c r="D1328" i="8"/>
  <c r="J993" i="8"/>
  <c r="D1148" i="8"/>
  <c r="J813" i="8"/>
  <c r="D1130" i="8"/>
  <c r="J795" i="8"/>
  <c r="D1238" i="8"/>
  <c r="J903" i="8"/>
  <c r="D1133" i="8"/>
  <c r="J798" i="8"/>
  <c r="D1166" i="8"/>
  <c r="J831" i="8"/>
  <c r="D1340" i="8"/>
  <c r="J1005" i="8"/>
  <c r="D1265" i="8"/>
  <c r="J930" i="8"/>
  <c r="D1064" i="8"/>
  <c r="D1232" i="8"/>
  <c r="J897" i="8"/>
  <c r="D1208" i="8"/>
  <c r="J873" i="8"/>
  <c r="D1187" i="8"/>
  <c r="J852" i="8"/>
  <c r="D1181" i="8"/>
  <c r="J846" i="8"/>
  <c r="L846" i="8" s="1"/>
  <c r="D1175" i="8"/>
  <c r="J840" i="8"/>
  <c r="D1100" i="8"/>
  <c r="J765" i="8"/>
  <c r="D1106" i="8"/>
  <c r="J771" i="8"/>
  <c r="D1298" i="8"/>
  <c r="J963" i="8"/>
  <c r="D1211" i="8"/>
  <c r="J876" i="8"/>
  <c r="D1346" i="8"/>
  <c r="J1011" i="8"/>
  <c r="D1283" i="8"/>
  <c r="J948" i="8"/>
  <c r="D1220" i="8"/>
  <c r="J885" i="8"/>
  <c r="D1271" i="8"/>
  <c r="J936" i="8"/>
  <c r="D1160" i="8"/>
  <c r="J825" i="8"/>
  <c r="D1088" i="8"/>
  <c r="J753" i="8"/>
  <c r="L753" i="8" s="1"/>
  <c r="D1229" i="8"/>
  <c r="J894" i="8"/>
  <c r="D1331" i="8"/>
  <c r="J996" i="8"/>
  <c r="D1193" i="8"/>
  <c r="J858" i="8"/>
  <c r="D1352" i="8"/>
  <c r="J1017" i="8"/>
  <c r="D1079" i="8"/>
  <c r="D1355" i="8"/>
  <c r="J1020" i="8"/>
  <c r="D1202" i="8"/>
  <c r="J867" i="8"/>
  <c r="D1316" i="8"/>
  <c r="J981" i="8"/>
  <c r="D1235" i="8"/>
  <c r="J900" i="8"/>
  <c r="D1241" i="8"/>
  <c r="J906" i="8"/>
  <c r="D1259" i="8"/>
  <c r="J924" i="8"/>
  <c r="D1205" i="8"/>
  <c r="J870" i="8"/>
  <c r="D1217" i="8"/>
  <c r="J882" i="8"/>
  <c r="D1163" i="8"/>
  <c r="J828" i="8"/>
  <c r="D1223" i="8"/>
  <c r="J888" i="8"/>
  <c r="D1151" i="8"/>
  <c r="J816" i="8"/>
  <c r="D1196" i="8"/>
  <c r="J861" i="8"/>
  <c r="D1262" i="8"/>
  <c r="J927" i="8"/>
  <c r="D1142" i="8"/>
  <c r="J807" i="8"/>
  <c r="D1112" i="8"/>
  <c r="J777" i="8"/>
  <c r="D1277" i="8"/>
  <c r="J942" i="8"/>
  <c r="D1247" i="8"/>
  <c r="J912" i="8"/>
  <c r="D1199" i="8"/>
  <c r="J864" i="8"/>
  <c r="D1178" i="8"/>
  <c r="J843" i="8"/>
  <c r="D1226" i="8"/>
  <c r="J891" i="8"/>
  <c r="D1139" i="8"/>
  <c r="J804" i="8"/>
  <c r="D1070" i="8"/>
  <c r="D1118" i="8"/>
  <c r="J783" i="8"/>
  <c r="D1076" i="8"/>
  <c r="J445" i="8"/>
  <c r="Q446" i="8" s="1" a="1"/>
  <c r="Q446" i="8" s="1"/>
  <c r="Q447" i="8" s="1"/>
  <c r="J421" i="8"/>
  <c r="L421" i="8" s="1"/>
  <c r="J415" i="8"/>
  <c r="L415" i="8" s="1"/>
  <c r="J640" i="8"/>
  <c r="AA641" i="8" s="1" a="1"/>
  <c r="AA641" i="8" s="1"/>
  <c r="AA642" i="8" s="1"/>
  <c r="J652" i="8"/>
  <c r="AF653" i="8" s="1" a="1"/>
  <c r="AF653" i="8" s="1"/>
  <c r="AF654" i="8" s="1"/>
  <c r="L571" i="8"/>
  <c r="D1031" i="8"/>
  <c r="L484" i="8"/>
  <c r="L676" i="8"/>
  <c r="D762" i="8"/>
  <c r="D768" i="8"/>
  <c r="D987" i="8"/>
  <c r="D972" i="8"/>
  <c r="D957" i="8"/>
  <c r="D780" i="8"/>
  <c r="D1008" i="8"/>
  <c r="D960" i="8"/>
  <c r="D792" i="8"/>
  <c r="D975" i="8"/>
  <c r="D756" i="8"/>
  <c r="D1014" i="8"/>
  <c r="D732" i="8"/>
  <c r="D990" i="8"/>
  <c r="D750" i="8"/>
  <c r="D705" i="8"/>
  <c r="D723" i="8"/>
  <c r="D726" i="8"/>
  <c r="D711" i="8"/>
  <c r="D720" i="8"/>
  <c r="O273" i="8"/>
  <c r="O608" i="8" s="1" a="1"/>
  <c r="O608" i="8" s="1"/>
  <c r="O609" i="8" s="1"/>
  <c r="K53" i="8"/>
  <c r="K388" i="8" s="1"/>
  <c r="K723" i="8" s="1"/>
  <c r="K1058" i="8" s="1"/>
  <c r="K41" i="8"/>
  <c r="K376" i="8" s="1"/>
  <c r="K711" i="8" s="1"/>
  <c r="K1046" i="8" s="1"/>
  <c r="K44" i="8"/>
  <c r="K379" i="8" s="1"/>
  <c r="K38" i="8"/>
  <c r="K373" i="8" s="1"/>
  <c r="K29" i="8"/>
  <c r="K364" i="8" s="1"/>
  <c r="K699" i="8" s="1"/>
  <c r="K1034" i="8" s="1"/>
  <c r="K50" i="8"/>
  <c r="K385" i="8" s="1"/>
  <c r="K720" i="8" s="1"/>
  <c r="K1055" i="8" s="1"/>
  <c r="K32" i="8"/>
  <c r="X156" i="8"/>
  <c r="X491" i="8" s="1" a="1"/>
  <c r="X491" i="8" s="1"/>
  <c r="X492" i="8" s="1"/>
  <c r="X273" i="8"/>
  <c r="X608" i="8" s="1" a="1"/>
  <c r="X608" i="8" s="1"/>
  <c r="T231" i="8"/>
  <c r="T566" i="8" s="1" a="1"/>
  <c r="T566" i="8" s="1"/>
  <c r="T567" i="8" s="1"/>
  <c r="E54" i="7" a="1"/>
  <c r="E54" i="7" s="1"/>
  <c r="T201" i="8"/>
  <c r="T536" i="8" s="1" a="1"/>
  <c r="T536" i="8" s="1"/>
  <c r="C195" i="7" a="1"/>
  <c r="C195" i="7" s="1"/>
  <c r="C111" i="7" a="1"/>
  <c r="C111" i="7" s="1"/>
  <c r="C309" i="7" a="1"/>
  <c r="C309" i="7" s="1"/>
  <c r="C279" i="7" a="1"/>
  <c r="C279" i="7" s="1"/>
  <c r="C324" i="7" a="1"/>
  <c r="C324" i="7" s="1"/>
  <c r="C237" i="7" a="1"/>
  <c r="C237" i="7" s="1"/>
  <c r="C189" i="7" a="1"/>
  <c r="C189" i="7" s="1"/>
  <c r="C333" i="7" a="1"/>
  <c r="C333" i="7" s="1"/>
  <c r="C345" i="7" a="1"/>
  <c r="C345" i="7" s="1"/>
  <c r="C129" i="7" a="1"/>
  <c r="C129" i="7" s="1"/>
  <c r="C249" i="7" a="1"/>
  <c r="C249" i="7" s="1"/>
  <c r="C132" i="7" a="1"/>
  <c r="C132" i="7" s="1"/>
  <c r="C162" i="7" a="1"/>
  <c r="C162" i="7" s="1"/>
  <c r="C288" i="7" a="1"/>
  <c r="C288" i="7" s="1"/>
  <c r="C240" i="7" a="1"/>
  <c r="C240" i="7" s="1"/>
  <c r="C297" i="7" a="1"/>
  <c r="C297" i="7" s="1"/>
  <c r="C267" i="7" a="1"/>
  <c r="C267" i="7" s="1"/>
  <c r="C318" i="7" a="1"/>
  <c r="C318" i="7" s="1"/>
  <c r="C102" i="7" a="1"/>
  <c r="C102" i="7" s="1"/>
  <c r="C183" i="7" a="1"/>
  <c r="C183" i="7" s="1"/>
  <c r="C150" i="7" a="1"/>
  <c r="C150" i="7" s="1"/>
  <c r="C348" i="7" a="1"/>
  <c r="C348" i="7" s="1"/>
  <c r="C264" i="7" a="1"/>
  <c r="C264" i="7" s="1"/>
  <c r="C114" i="7" a="1"/>
  <c r="C114" i="7" s="1"/>
  <c r="C216" i="7" a="1"/>
  <c r="C216" i="7" s="1"/>
  <c r="C96" i="7" a="1"/>
  <c r="C96" i="7" s="1"/>
  <c r="C273" i="7" a="1"/>
  <c r="C273" i="7" s="1"/>
  <c r="C282" i="7" a="1"/>
  <c r="C282" i="7" s="1"/>
  <c r="C261" i="7" a="1"/>
  <c r="C261" i="7" s="1"/>
  <c r="C291" i="7" a="1"/>
  <c r="C291" i="7" s="1"/>
  <c r="C207" i="7" a="1"/>
  <c r="C207" i="7" s="1"/>
  <c r="C201" i="7" a="1"/>
  <c r="C201" i="7" s="1"/>
  <c r="C339" i="7" a="1"/>
  <c r="C339" i="7" s="1"/>
  <c r="C210" i="7" a="1"/>
  <c r="C210" i="7" s="1"/>
  <c r="C153" i="7" a="1"/>
  <c r="C153" i="7" s="1"/>
  <c r="C246" i="7" a="1"/>
  <c r="C246" i="7" s="1"/>
  <c r="C315" i="7" a="1"/>
  <c r="C315" i="7" s="1"/>
  <c r="C243" i="7" a="1"/>
  <c r="C243" i="7" s="1"/>
  <c r="C231" i="7" a="1"/>
  <c r="C231" i="7" s="1"/>
  <c r="C198" i="7" a="1"/>
  <c r="C198" i="7" s="1"/>
  <c r="C342" i="7" a="1"/>
  <c r="C342" i="7" s="1"/>
  <c r="C258" i="7" a="1"/>
  <c r="C258" i="7" s="1"/>
  <c r="C120" i="7" a="1"/>
  <c r="C120" i="7" s="1"/>
  <c r="C300" i="7" a="1"/>
  <c r="C300" i="7" s="1"/>
  <c r="C180" i="7" a="1"/>
  <c r="C180" i="7" s="1"/>
  <c r="C126" i="7" a="1"/>
  <c r="C126" i="7" s="1"/>
  <c r="C165" i="7" a="1"/>
  <c r="C165" i="7" s="1"/>
  <c r="C204" i="7" a="1"/>
  <c r="C204" i="7" s="1"/>
  <c r="C117" i="7" a="1"/>
  <c r="C117" i="7" s="1"/>
  <c r="C312" i="7" a="1"/>
  <c r="C312" i="7" s="1"/>
  <c r="C156" i="7" a="1"/>
  <c r="C156" i="7" s="1"/>
  <c r="C228" i="7" a="1"/>
  <c r="C228" i="7" s="1"/>
  <c r="C327" i="7" a="1"/>
  <c r="C327" i="7" s="1"/>
  <c r="C174" i="7" a="1"/>
  <c r="C174" i="7" s="1"/>
  <c r="C105" i="7" a="1"/>
  <c r="C105" i="7" s="1"/>
  <c r="C186" i="7" a="1"/>
  <c r="C186" i="7" s="1"/>
  <c r="C306" i="7" a="1"/>
  <c r="C306" i="7" s="1"/>
  <c r="C330" i="7" a="1"/>
  <c r="C330" i="7" s="1"/>
  <c r="C285" i="7" a="1"/>
  <c r="C285" i="7" s="1"/>
  <c r="C321" i="7" a="1"/>
  <c r="C321" i="7" s="1"/>
  <c r="C294" i="7" a="1"/>
  <c r="C294" i="7" s="1"/>
  <c r="C336" i="7" a="1"/>
  <c r="C336" i="7" s="1"/>
  <c r="C303" i="7" a="1"/>
  <c r="C303" i="7" s="1"/>
  <c r="C138" i="7" a="1"/>
  <c r="C138" i="7" s="1"/>
  <c r="C144" i="7" a="1"/>
  <c r="C144" i="7" s="1"/>
  <c r="C252" i="7" a="1"/>
  <c r="C252" i="7" s="1"/>
  <c r="C177" i="7" a="1"/>
  <c r="C177" i="7" s="1"/>
  <c r="C234" i="7" a="1"/>
  <c r="C234" i="7" s="1"/>
  <c r="C270" i="7" a="1"/>
  <c r="C270" i="7" s="1"/>
  <c r="C159" i="7" a="1"/>
  <c r="C159" i="7" s="1"/>
  <c r="C276" i="7" a="1"/>
  <c r="C276" i="7" s="1"/>
  <c r="C219" i="7" a="1"/>
  <c r="C219" i="7" s="1"/>
  <c r="C99" i="7" a="1"/>
  <c r="C99" i="7" s="1"/>
  <c r="C135" i="7" a="1"/>
  <c r="C135" i="7" s="1"/>
  <c r="C147" i="7" a="1"/>
  <c r="C147" i="7" s="1"/>
  <c r="C222" i="7" a="1"/>
  <c r="C222" i="7" s="1"/>
  <c r="C123" i="7" a="1"/>
  <c r="C123" i="7" s="1"/>
  <c r="C351" i="7" a="1"/>
  <c r="C351" i="7" s="1"/>
  <c r="C141" i="7" a="1"/>
  <c r="C141" i="7" s="1"/>
  <c r="C192" i="7" a="1"/>
  <c r="C192" i="7" s="1"/>
  <c r="C171" i="7" a="1"/>
  <c r="C171" i="7" s="1"/>
  <c r="C213" i="7" a="1"/>
  <c r="C213" i="7" s="1"/>
  <c r="C108" i="7" a="1"/>
  <c r="C108" i="7" s="1"/>
  <c r="C255" i="7" a="1"/>
  <c r="C255" i="7" s="1"/>
  <c r="C225" i="7" a="1"/>
  <c r="C225" i="7" s="1"/>
  <c r="C168" i="7" a="1"/>
  <c r="C168" i="7" s="1"/>
  <c r="AD231" i="8"/>
  <c r="AD566" i="8" s="1" a="1"/>
  <c r="AD566" i="8" s="1"/>
  <c r="T141" i="8"/>
  <c r="O246" i="8"/>
  <c r="O581" i="8" s="1" a="1"/>
  <c r="O581" i="8" s="1"/>
  <c r="V261" i="8"/>
  <c r="V596" i="8" s="1" a="1"/>
  <c r="V596" i="8" s="1"/>
  <c r="R273" i="8"/>
  <c r="R608" i="8" s="1" a="1"/>
  <c r="R608" i="8" s="1"/>
  <c r="R609" i="8" s="1"/>
  <c r="P159" i="8"/>
  <c r="P494" i="8" s="1" a="1"/>
  <c r="P494" i="8" s="1"/>
  <c r="X246" i="8"/>
  <c r="X581" i="8" s="1" a="1"/>
  <c r="X581" i="8" s="1"/>
  <c r="L86" i="8"/>
  <c r="AG159" i="8"/>
  <c r="AG494" i="8" s="1" a="1"/>
  <c r="AG494" i="8" s="1"/>
  <c r="AG495" i="8" s="1"/>
  <c r="Z273" i="8"/>
  <c r="Z608" i="8" s="1" a="1"/>
  <c r="Z608" i="8" s="1"/>
  <c r="P261" i="8"/>
  <c r="P596" i="8" s="1" a="1"/>
  <c r="P596" i="8" s="1"/>
  <c r="P156" i="8"/>
  <c r="P491" i="8" s="1" a="1"/>
  <c r="P491" i="8" s="1"/>
  <c r="AD306" i="8"/>
  <c r="S168" i="8"/>
  <c r="S503" i="8" s="1" a="1"/>
  <c r="S503" i="8" s="1"/>
  <c r="X168" i="8"/>
  <c r="X503" i="8" s="1" a="1"/>
  <c r="X503" i="8" s="1"/>
  <c r="AC261" i="8"/>
  <c r="AC596" i="8" s="1" a="1"/>
  <c r="AC596" i="8" s="1"/>
  <c r="Z168" i="8"/>
  <c r="Z503" i="8" s="1" a="1"/>
  <c r="Z503" i="8" s="1"/>
  <c r="T246" i="8"/>
  <c r="T581" i="8" s="1" a="1"/>
  <c r="T581" i="8" s="1"/>
  <c r="T156" i="8"/>
  <c r="T491" i="8" s="1" a="1"/>
  <c r="T491" i="8" s="1"/>
  <c r="Z264" i="8"/>
  <c r="Z599" i="8" s="1" a="1"/>
  <c r="Z599" i="8" s="1"/>
  <c r="Q261" i="8"/>
  <c r="Q596" i="8" s="1" a="1"/>
  <c r="Q596" i="8" s="1"/>
  <c r="V231" i="8"/>
  <c r="V566" i="8" s="1" a="1"/>
  <c r="V566" i="8" s="1"/>
  <c r="V141" i="8"/>
  <c r="V476" i="8" s="1" a="1"/>
  <c r="V476" i="8" s="1"/>
  <c r="V477" i="8" s="1"/>
  <c r="AC246" i="8"/>
  <c r="AC581" i="8" s="1" a="1"/>
  <c r="AC581" i="8" s="1"/>
  <c r="P201" i="8"/>
  <c r="P536" i="8" s="1" a="1"/>
  <c r="P536" i="8" s="1"/>
  <c r="AE168" i="8"/>
  <c r="AE503" i="8" s="1" a="1"/>
  <c r="AE503" i="8" s="1"/>
  <c r="Y258" i="8"/>
  <c r="Y593" i="8" s="1" a="1"/>
  <c r="Y593" i="8" s="1"/>
  <c r="Q168" i="8"/>
  <c r="Q503" i="8" s="1" a="1"/>
  <c r="Q503" i="8" s="1"/>
  <c r="AF306" i="8"/>
  <c r="O234" i="8"/>
  <c r="O569" i="8" s="1" a="1"/>
  <c r="O569" i="8" s="1"/>
  <c r="Y351" i="8"/>
  <c r="Y686" i="8" s="1" a="1"/>
  <c r="Y686" i="8" s="1"/>
  <c r="S303" i="8"/>
  <c r="AE351" i="8"/>
  <c r="AE686" i="8" s="1" a="1"/>
  <c r="AE686" i="8" s="1"/>
  <c r="Y306" i="8"/>
  <c r="AD264" i="8"/>
  <c r="AD599" i="8" s="1" a="1"/>
  <c r="AD599" i="8" s="1"/>
  <c r="S156" i="8"/>
  <c r="S491" i="8" s="1" a="1"/>
  <c r="S491" i="8" s="1"/>
  <c r="AE141" i="8"/>
  <c r="Z246" i="8"/>
  <c r="Z581" i="8" s="1" a="1"/>
  <c r="Z581" i="8" s="1"/>
  <c r="AD351" i="8"/>
  <c r="AD686" i="8" s="1" a="1"/>
  <c r="AD686" i="8" s="1"/>
  <c r="R306" i="8"/>
  <c r="X231" i="8"/>
  <c r="X566" i="8" s="1" a="1"/>
  <c r="X566" i="8" s="1"/>
  <c r="W273" i="8"/>
  <c r="W608" i="8" s="1" a="1"/>
  <c r="W608" i="8" s="1"/>
  <c r="P273" i="8"/>
  <c r="P608" i="8" s="1" a="1"/>
  <c r="P608" i="8" s="1"/>
  <c r="AF156" i="8"/>
  <c r="AF491" i="8" s="1" a="1"/>
  <c r="AF491" i="8" s="1"/>
  <c r="AF492" i="8" s="1"/>
  <c r="W141" i="8"/>
  <c r="X201" i="8"/>
  <c r="X536" i="8" s="1" a="1"/>
  <c r="X536" i="8" s="1"/>
  <c r="AF273" i="8"/>
  <c r="AF608" i="8" s="1" a="1"/>
  <c r="AF608" i="8" s="1"/>
  <c r="AB258" i="8"/>
  <c r="AB593" i="8" s="1" a="1"/>
  <c r="AB593" i="8" s="1"/>
  <c r="X267" i="8"/>
  <c r="X602" i="8" s="1" a="1"/>
  <c r="X602" i="8" s="1"/>
  <c r="V267" i="8"/>
  <c r="V602" i="8" s="1" a="1"/>
  <c r="V602" i="8" s="1"/>
  <c r="V603" i="8" s="1"/>
  <c r="AA201" i="8"/>
  <c r="AA536" i="8" s="1" a="1"/>
  <c r="AA536" i="8" s="1"/>
  <c r="AB168" i="8"/>
  <c r="AB503" i="8" s="1" a="1"/>
  <c r="AB503" i="8" s="1"/>
  <c r="L92" i="8"/>
  <c r="AE156" i="8"/>
  <c r="AE491" i="8" s="1" a="1"/>
  <c r="AE491" i="8" s="1"/>
  <c r="AA273" i="8"/>
  <c r="AA608" i="8" s="1" a="1"/>
  <c r="AA608" i="8" s="1"/>
  <c r="AE261" i="8"/>
  <c r="AE596" i="8" s="1" a="1"/>
  <c r="AE596" i="8" s="1"/>
  <c r="T306" i="8"/>
  <c r="Y141" i="8"/>
  <c r="V168" i="8"/>
  <c r="V503" i="8" s="1" a="1"/>
  <c r="V503" i="8" s="1"/>
  <c r="X141" i="8"/>
  <c r="R261" i="8"/>
  <c r="R596" i="8" s="1" a="1"/>
  <c r="R596" i="8" s="1"/>
  <c r="AB273" i="8"/>
  <c r="AB608" i="8" s="1" a="1"/>
  <c r="AB608" i="8" s="1"/>
  <c r="P333" i="8"/>
  <c r="P668" i="8" s="1" a="1"/>
  <c r="P668" i="8" s="1"/>
  <c r="AG141" i="8"/>
  <c r="AG476" i="8" s="1" a="1"/>
  <c r="AG476" i="8" s="1"/>
  <c r="AG477" i="8" s="1"/>
  <c r="Y264" i="8"/>
  <c r="Y599" i="8" s="1" a="1"/>
  <c r="Y599" i="8" s="1"/>
  <c r="Z351" i="8"/>
  <c r="Z686" i="8" s="1" a="1"/>
  <c r="Z686" i="8" s="1"/>
  <c r="Z687" i="8" s="1"/>
  <c r="AB303" i="8"/>
  <c r="AG306" i="8"/>
  <c r="Z156" i="8"/>
  <c r="Z491" i="8" s="1" a="1"/>
  <c r="Z491" i="8" s="1"/>
  <c r="Y144" i="8"/>
  <c r="Y479" i="8" s="1" a="1"/>
  <c r="Y479" i="8" s="1"/>
  <c r="U234" i="8"/>
  <c r="U569" i="8" s="1" a="1"/>
  <c r="U569" i="8" s="1"/>
  <c r="U570" i="8" s="1"/>
  <c r="AC306" i="8"/>
  <c r="W261" i="8"/>
  <c r="W596" i="8" s="1" a="1"/>
  <c r="W596" i="8" s="1"/>
  <c r="Y156" i="8"/>
  <c r="Y491" i="8" s="1" a="1"/>
  <c r="Y491" i="8" s="1"/>
  <c r="AC168" i="8"/>
  <c r="AC503" i="8" s="1" a="1"/>
  <c r="AC503" i="8" s="1"/>
  <c r="U258" i="8"/>
  <c r="U593" i="8" s="1" a="1"/>
  <c r="U593" i="8" s="1"/>
  <c r="AE267" i="8"/>
  <c r="AE602" i="8" s="1" a="1"/>
  <c r="AE602" i="8" s="1"/>
  <c r="V273" i="8"/>
  <c r="V608" i="8" s="1" a="1"/>
  <c r="V608" i="8" s="1"/>
  <c r="AE201" i="8"/>
  <c r="AE536" i="8" s="1" a="1"/>
  <c r="AE536" i="8" s="1"/>
  <c r="W168" i="8"/>
  <c r="W503" i="8" s="1" a="1"/>
  <c r="W503" i="8" s="1"/>
  <c r="W201" i="8"/>
  <c r="W536" i="8" s="1" a="1"/>
  <c r="W536" i="8" s="1"/>
  <c r="L418" i="8"/>
  <c r="AC156" i="8"/>
  <c r="AC491" i="8" s="1" a="1"/>
  <c r="AC491" i="8" s="1"/>
  <c r="O351" i="8"/>
  <c r="O686" i="8" s="1" a="1"/>
  <c r="O686" i="8" s="1"/>
  <c r="AA351" i="8"/>
  <c r="AA686" i="8" s="1" a="1"/>
  <c r="AA686" i="8" s="1"/>
  <c r="Y201" i="8"/>
  <c r="Y536" i="8" s="1" a="1"/>
  <c r="Y536" i="8" s="1"/>
  <c r="Z261" i="8"/>
  <c r="Z596" i="8" s="1" a="1"/>
  <c r="Z596" i="8" s="1"/>
  <c r="U141" i="8"/>
  <c r="P231" i="8"/>
  <c r="P566" i="8" s="1" a="1"/>
  <c r="P566" i="8" s="1"/>
  <c r="N117" i="8"/>
  <c r="N452" i="8" s="1" a="1"/>
  <c r="N452" i="8" s="1"/>
  <c r="N453" i="8" s="1"/>
  <c r="S201" i="8"/>
  <c r="S536" i="8" s="1" a="1"/>
  <c r="S536" i="8" s="1"/>
  <c r="S537" i="8" s="1"/>
  <c r="AE306" i="8"/>
  <c r="W306" i="8"/>
  <c r="V303" i="8"/>
  <c r="T303" i="8"/>
  <c r="AF264" i="8"/>
  <c r="AF599" i="8" s="1" a="1"/>
  <c r="AF599" i="8" s="1"/>
  <c r="V247" i="8"/>
  <c r="V156" i="8"/>
  <c r="V491" i="8" s="1" a="1"/>
  <c r="V491" i="8" s="1"/>
  <c r="AB141" i="8"/>
  <c r="N306" i="8"/>
  <c r="U201" i="8"/>
  <c r="U536" i="8" s="1" a="1"/>
  <c r="U536" i="8" s="1"/>
  <c r="Y234" i="8"/>
  <c r="Y569" i="8" s="1" a="1"/>
  <c r="Y569" i="8" s="1"/>
  <c r="Y570" i="8" s="1"/>
  <c r="AG258" i="8"/>
  <c r="AG593" i="8" s="1" a="1"/>
  <c r="AG593" i="8" s="1"/>
  <c r="AA246" i="8"/>
  <c r="AA581" i="8" s="1" a="1"/>
  <c r="AA581" i="8" s="1"/>
  <c r="AA264" i="8"/>
  <c r="AA599" i="8" s="1" a="1"/>
  <c r="AA599" i="8" s="1"/>
  <c r="P246" i="8"/>
  <c r="P581" i="8" s="1" a="1"/>
  <c r="P581" i="8" s="1"/>
  <c r="P582" i="8" s="1"/>
  <c r="AG246" i="8"/>
  <c r="AG581" i="8" s="1" a="1"/>
  <c r="AG581" i="8" s="1"/>
  <c r="AG582" i="8" s="1"/>
  <c r="S273" i="8"/>
  <c r="S608" i="8" s="1" a="1"/>
  <c r="S608" i="8" s="1"/>
  <c r="O168" i="8"/>
  <c r="O503" i="8" s="1" a="1"/>
  <c r="O503" i="8" s="1"/>
  <c r="S246" i="8"/>
  <c r="S581" i="8" s="1" a="1"/>
  <c r="S581" i="8" s="1"/>
  <c r="X333" i="8"/>
  <c r="X668" i="8" s="1" a="1"/>
  <c r="X668" i="8" s="1"/>
  <c r="N99" i="8"/>
  <c r="AD273" i="8"/>
  <c r="AD608" i="8" s="1" a="1"/>
  <c r="AD608" i="8" s="1"/>
  <c r="AB231" i="8"/>
  <c r="AB566" i="8" s="1" a="1"/>
  <c r="AB566" i="8" s="1"/>
  <c r="AB567" i="8" s="1"/>
  <c r="R333" i="8"/>
  <c r="R668" i="8" s="1" a="1"/>
  <c r="R668" i="8" s="1"/>
  <c r="AD303" i="8"/>
  <c r="U231" i="8"/>
  <c r="U566" i="8" s="1" a="1"/>
  <c r="U566" i="8" s="1"/>
  <c r="AG231" i="8"/>
  <c r="AG566" i="8" s="1" a="1"/>
  <c r="AG566" i="8" s="1"/>
  <c r="AE234" i="8"/>
  <c r="AE569" i="8" s="1" a="1"/>
  <c r="AE569" i="8" s="1"/>
  <c r="O303" i="8"/>
  <c r="U144" i="8"/>
  <c r="U479" i="8" s="1" a="1"/>
  <c r="U479" i="8" s="1"/>
  <c r="R201" i="8"/>
  <c r="R536" i="8" s="1" a="1"/>
  <c r="R536" i="8" s="1"/>
  <c r="U342" i="8"/>
  <c r="U677" i="8" s="1" a="1"/>
  <c r="U677" i="8" s="1"/>
  <c r="Z231" i="8"/>
  <c r="Z566" i="8" s="1" a="1"/>
  <c r="Z566" i="8" s="1"/>
  <c r="Z567" i="8" s="1"/>
  <c r="U246" i="8"/>
  <c r="U581" i="8" s="1" a="1"/>
  <c r="U581" i="8" s="1"/>
  <c r="U582" i="8" s="1"/>
  <c r="Q333" i="8"/>
  <c r="Q668" i="8" s="1" a="1"/>
  <c r="Q668" i="8" s="1"/>
  <c r="V294" i="8"/>
  <c r="V629" i="8" s="1" a="1"/>
  <c r="V629" i="8" s="1"/>
  <c r="O306" i="8"/>
  <c r="P303" i="8"/>
  <c r="AD234" i="8"/>
  <c r="AD569" i="8" s="1" a="1"/>
  <c r="AD569" i="8" s="1"/>
  <c r="T273" i="8"/>
  <c r="T608" i="8" s="1" a="1"/>
  <c r="T608" i="8" s="1"/>
  <c r="V288" i="8"/>
  <c r="O261" i="8"/>
  <c r="O596" i="8" s="1" a="1"/>
  <c r="O596" i="8" s="1"/>
  <c r="AC273" i="8"/>
  <c r="AC608" i="8" s="1" a="1"/>
  <c r="AC608" i="8" s="1"/>
  <c r="R231" i="8"/>
  <c r="R566" i="8" s="1" a="1"/>
  <c r="R566" i="8" s="1"/>
  <c r="AE342" i="8"/>
  <c r="AE677" i="8" s="1" a="1"/>
  <c r="AE677" i="8" s="1"/>
  <c r="U273" i="8"/>
  <c r="U608" i="8" s="1" a="1"/>
  <c r="U608" i="8" s="1"/>
  <c r="N330" i="8"/>
  <c r="R288" i="8"/>
  <c r="S306" i="8"/>
  <c r="AA234" i="8"/>
  <c r="AA569" i="8" s="1" a="1"/>
  <c r="AA569" i="8" s="1"/>
  <c r="W231" i="8"/>
  <c r="W566" i="8" s="1" a="1"/>
  <c r="W566" i="8" s="1"/>
  <c r="AD261" i="8"/>
  <c r="AD596" i="8" s="1" a="1"/>
  <c r="AD596" i="8" s="1"/>
  <c r="AF246" i="8"/>
  <c r="AF581" i="8" s="1" a="1"/>
  <c r="AF581" i="8" s="1"/>
  <c r="Q246" i="8"/>
  <c r="Q581" i="8" s="1" a="1"/>
  <c r="Q581" i="8" s="1"/>
  <c r="Y273" i="8"/>
  <c r="Y608" i="8" s="1" a="1"/>
  <c r="Y608" i="8" s="1"/>
  <c r="AF258" i="8"/>
  <c r="AF593" i="8" s="1" a="1"/>
  <c r="AF593" i="8" s="1"/>
  <c r="AF594" i="8" s="1"/>
  <c r="Y231" i="8"/>
  <c r="Y566" i="8" s="1" a="1"/>
  <c r="Y566" i="8" s="1"/>
  <c r="X306" i="8"/>
  <c r="W303" i="8"/>
  <c r="AA307" i="8"/>
  <c r="T261" i="8"/>
  <c r="T596" i="8" s="1" a="1"/>
  <c r="T596" i="8" s="1"/>
  <c r="AB333" i="8"/>
  <c r="AB668" i="8" s="1" a="1"/>
  <c r="AB668" i="8" s="1"/>
  <c r="Z306" i="8"/>
  <c r="AG303" i="8"/>
  <c r="Q306" i="8"/>
  <c r="Y204" i="8"/>
  <c r="Y539" i="8" s="1" a="1"/>
  <c r="Y539" i="8" s="1"/>
  <c r="AF231" i="8"/>
  <c r="AF566" i="8" s="1" a="1"/>
  <c r="AF566" i="8" s="1"/>
  <c r="V351" i="8"/>
  <c r="V686" i="8" s="1" a="1"/>
  <c r="V686" i="8" s="1"/>
  <c r="AB351" i="8"/>
  <c r="AB686" i="8" s="1" a="1"/>
  <c r="AB686" i="8" s="1"/>
  <c r="AA303" i="8"/>
  <c r="S294" i="8"/>
  <c r="S629" i="8" s="1" a="1"/>
  <c r="S629" i="8" s="1"/>
  <c r="Z141" i="8"/>
  <c r="Z476" i="8" s="1" a="1"/>
  <c r="Z476" i="8" s="1"/>
  <c r="N303" i="8"/>
  <c r="P291" i="8"/>
  <c r="AD333" i="8"/>
  <c r="AD668" i="8" s="1" a="1"/>
  <c r="AD668" i="8" s="1"/>
  <c r="AB156" i="8"/>
  <c r="AB491" i="8" s="1" a="1"/>
  <c r="AB491" i="8" s="1"/>
  <c r="Y95" i="8"/>
  <c r="AF95" i="8"/>
  <c r="L83" i="8"/>
  <c r="V95" i="8"/>
  <c r="S351" i="8"/>
  <c r="S686" i="8" s="1" a="1"/>
  <c r="S686" i="8" s="1"/>
  <c r="S687" i="8" s="1"/>
  <c r="O97" i="8"/>
  <c r="Q97" i="8"/>
  <c r="AB95" i="8"/>
  <c r="V258" i="8"/>
  <c r="V593" i="8" s="1" a="1"/>
  <c r="V593" i="8" s="1"/>
  <c r="Z95" i="8"/>
  <c r="Q95" i="8"/>
  <c r="L206" i="8"/>
  <c r="AE97" i="8"/>
  <c r="X95" i="8"/>
  <c r="O297" i="8"/>
  <c r="O632" i="8" s="1" a="1"/>
  <c r="O632" i="8" s="1"/>
  <c r="AD95" i="8"/>
  <c r="R294" i="8"/>
  <c r="R629" i="8" s="1" a="1"/>
  <c r="R629" i="8" s="1"/>
  <c r="W97" i="8"/>
  <c r="AG97" i="8"/>
  <c r="AC95" i="8"/>
  <c r="AE95" i="8"/>
  <c r="U95" i="8"/>
  <c r="L158" i="8"/>
  <c r="S95" i="8"/>
  <c r="AG95" i="8"/>
  <c r="V97" i="8"/>
  <c r="T97" i="8"/>
  <c r="R95" i="8"/>
  <c r="S97" i="8"/>
  <c r="X258" i="8"/>
  <c r="X593" i="8" s="1" a="1"/>
  <c r="X593" i="8" s="1"/>
  <c r="X594" i="8" s="1"/>
  <c r="R351" i="8"/>
  <c r="R686" i="8" s="1" a="1"/>
  <c r="R686" i="8" s="1"/>
  <c r="AD97" i="8"/>
  <c r="AC97" i="8"/>
  <c r="P95" i="8"/>
  <c r="AA156" i="8"/>
  <c r="AA491" i="8" s="1" a="1"/>
  <c r="AA491" i="8" s="1"/>
  <c r="S297" i="8"/>
  <c r="S632" i="8" s="1" a="1"/>
  <c r="S632" i="8" s="1"/>
  <c r="AG264" i="8"/>
  <c r="AG599" i="8" s="1" a="1"/>
  <c r="AG599" i="8" s="1"/>
  <c r="Q234" i="8"/>
  <c r="Q569" i="8" s="1" a="1"/>
  <c r="Q569" i="8" s="1"/>
  <c r="Q570" i="8" s="1"/>
  <c r="Q144" i="8"/>
  <c r="Q479" i="8" s="1" a="1"/>
  <c r="Q479" i="8" s="1"/>
  <c r="AG204" i="8"/>
  <c r="AG539" i="8" s="1" a="1"/>
  <c r="AG539" i="8" s="1"/>
  <c r="V342" i="8"/>
  <c r="V677" i="8" s="1" a="1"/>
  <c r="V677" i="8" s="1"/>
  <c r="T168" i="8"/>
  <c r="T503" i="8" s="1" a="1"/>
  <c r="T503" i="8" s="1"/>
  <c r="AA231" i="8"/>
  <c r="AA566" i="8" s="1" a="1"/>
  <c r="AA566" i="8" s="1"/>
  <c r="U333" i="8"/>
  <c r="U668" i="8" s="1" a="1"/>
  <c r="U668" i="8" s="1"/>
  <c r="Q303" i="8"/>
  <c r="U168" i="8"/>
  <c r="U503" i="8" s="1" a="1"/>
  <c r="U503" i="8" s="1"/>
  <c r="AF303" i="8"/>
  <c r="AE246" i="8"/>
  <c r="AE581" i="8" s="1" a="1"/>
  <c r="AE581" i="8" s="1"/>
  <c r="AF261" i="8"/>
  <c r="AF596" i="8" s="1" a="1"/>
  <c r="AF596" i="8" s="1"/>
  <c r="T234" i="8"/>
  <c r="T569" i="8" s="1" a="1"/>
  <c r="T569" i="8" s="1"/>
  <c r="Q201" i="8"/>
  <c r="Q536" i="8" s="1" a="1"/>
  <c r="Q536" i="8" s="1"/>
  <c r="U156" i="8"/>
  <c r="AD141" i="8"/>
  <c r="AD476" i="8" s="1" a="1"/>
  <c r="AD476" i="8" s="1"/>
  <c r="AD477" i="8" s="1"/>
  <c r="O141" i="8"/>
  <c r="O476" i="8" s="1" a="1"/>
  <c r="O476" i="8" s="1"/>
  <c r="Y246" i="8"/>
  <c r="Y581" i="8" s="1" a="1"/>
  <c r="Y581" i="8" s="1"/>
  <c r="AE303" i="8"/>
  <c r="Q273" i="8"/>
  <c r="Q608" i="8" s="1" a="1"/>
  <c r="Q608" i="8" s="1"/>
  <c r="Q609" i="8" s="1"/>
  <c r="W333" i="8"/>
  <c r="W668" i="8" s="1" a="1"/>
  <c r="W668" i="8" s="1"/>
  <c r="AD294" i="8"/>
  <c r="AD629" i="8" s="1" a="1"/>
  <c r="AD629" i="8" s="1"/>
  <c r="W294" i="8"/>
  <c r="W629" i="8" s="1" a="1"/>
  <c r="W629" i="8" s="1"/>
  <c r="O231" i="8"/>
  <c r="O566" i="8" s="1" a="1"/>
  <c r="O566" i="8" s="1"/>
  <c r="S258" i="8"/>
  <c r="S593" i="8" s="1" a="1"/>
  <c r="S593" i="8" s="1"/>
  <c r="T95" i="8"/>
  <c r="U261" i="8"/>
  <c r="U596" i="8" s="1" a="1"/>
  <c r="U596" i="8" s="1"/>
  <c r="N312" i="8"/>
  <c r="N647" i="8" s="1" a="1"/>
  <c r="N647" i="8" s="1"/>
  <c r="AA204" i="8"/>
  <c r="AA539" i="8" s="1" a="1"/>
  <c r="AA539" i="8" s="1"/>
  <c r="AA540" i="8" s="1"/>
  <c r="AF291" i="8"/>
  <c r="AG351" i="8"/>
  <c r="AG686" i="8" s="1" a="1"/>
  <c r="AG686" i="8" s="1"/>
  <c r="AC231" i="8"/>
  <c r="AC566" i="8" s="1" a="1"/>
  <c r="AC566" i="8" s="1"/>
  <c r="AC567" i="8" s="1"/>
  <c r="W351" i="8"/>
  <c r="W686" i="8" s="1" a="1"/>
  <c r="W686" i="8" s="1"/>
  <c r="T342" i="8"/>
  <c r="T677" i="8" s="1" a="1"/>
  <c r="T677" i="8" s="1"/>
  <c r="X342" i="8"/>
  <c r="X677" i="8" s="1" a="1"/>
  <c r="X677" i="8" s="1"/>
  <c r="AD246" i="8"/>
  <c r="AD581" i="8" s="1" a="1"/>
  <c r="AD581" i="8" s="1"/>
  <c r="U303" i="8"/>
  <c r="AD258" i="8"/>
  <c r="AD593" i="8" s="1" a="1"/>
  <c r="AD593" i="8" s="1"/>
  <c r="T351" i="8"/>
  <c r="T686" i="8" s="1" a="1"/>
  <c r="T686" i="8" s="1"/>
  <c r="AG288" i="8"/>
  <c r="R141" i="8"/>
  <c r="R258" i="8"/>
  <c r="R593" i="8" s="1" a="1"/>
  <c r="R593" i="8" s="1"/>
  <c r="AB246" i="8"/>
  <c r="AB581" i="8" s="1" a="1"/>
  <c r="AB581" i="8" s="1"/>
  <c r="AB582" i="8" s="1"/>
  <c r="N300" i="8"/>
  <c r="N635" i="8" s="1" a="1"/>
  <c r="N635" i="8" s="1"/>
  <c r="AC141" i="8"/>
  <c r="AC476" i="8" s="1" a="1"/>
  <c r="AC476" i="8" s="1"/>
  <c r="AC477" i="8" s="1"/>
  <c r="Y288" i="8"/>
  <c r="S141" i="8"/>
  <c r="Y333" i="8"/>
  <c r="Y668" i="8" s="1" a="1"/>
  <c r="Y668" i="8" s="1"/>
  <c r="T258" i="8"/>
  <c r="T593" i="8" s="1" a="1"/>
  <c r="T593" i="8" s="1"/>
  <c r="N324" i="8"/>
  <c r="N659" i="8" s="1" a="1"/>
  <c r="N659" i="8" s="1"/>
  <c r="AC303" i="8"/>
  <c r="Q258" i="8"/>
  <c r="Q593" i="8" s="1" a="1"/>
  <c r="Q593" i="8" s="1"/>
  <c r="Q594" i="8" s="1"/>
  <c r="P351" i="8"/>
  <c r="P686" i="8" s="1" a="1"/>
  <c r="P686" i="8" s="1"/>
  <c r="P687" i="8" s="1"/>
  <c r="U288" i="8"/>
  <c r="AA342" i="8"/>
  <c r="Q141" i="8"/>
  <c r="AF141" i="8"/>
  <c r="AF476" i="8" s="1" a="1"/>
  <c r="AF476" i="8" s="1"/>
  <c r="AF477" i="8" s="1"/>
  <c r="AG334" i="8"/>
  <c r="N315" i="8"/>
  <c r="N650" i="8" s="1" a="1"/>
  <c r="N650" i="8" s="1"/>
  <c r="Y303" i="8"/>
  <c r="AC258" i="8"/>
  <c r="AC593" i="8" s="1" a="1"/>
  <c r="AC593" i="8" s="1"/>
  <c r="Z333" i="8"/>
  <c r="Z668" i="8" s="1" a="1"/>
  <c r="Z668" i="8" s="1"/>
  <c r="AB291" i="8"/>
  <c r="X351" i="8"/>
  <c r="X686" i="8" s="1" a="1"/>
  <c r="X686" i="8" s="1"/>
  <c r="X687" i="8" s="1"/>
  <c r="AA258" i="8"/>
  <c r="AA593" i="8" s="1" a="1"/>
  <c r="AA593" i="8" s="1"/>
  <c r="AA594" i="8" s="1"/>
  <c r="T333" i="8"/>
  <c r="T668" i="8" s="1" a="1"/>
  <c r="T668" i="8" s="1"/>
  <c r="P141" i="8"/>
  <c r="R246" i="8"/>
  <c r="R581" i="8" s="1" a="1"/>
  <c r="R581" i="8" s="1"/>
  <c r="AC294" i="8"/>
  <c r="AC629" i="8" s="1" a="1"/>
  <c r="AC629" i="8" s="1"/>
  <c r="AF297" i="8"/>
  <c r="AF632" i="8" s="1" a="1"/>
  <c r="AF632" i="8" s="1"/>
  <c r="AF294" i="8"/>
  <c r="AF629" i="8" s="1" a="1"/>
  <c r="AF629" i="8" s="1"/>
  <c r="P342" i="8"/>
  <c r="L212" i="8"/>
  <c r="N111" i="8"/>
  <c r="P258" i="8"/>
  <c r="P593" i="8" s="1" a="1"/>
  <c r="P593" i="8" s="1"/>
  <c r="W258" i="8"/>
  <c r="W593" i="8" s="1" a="1"/>
  <c r="W593" i="8" s="1"/>
  <c r="AE258" i="8"/>
  <c r="AE593" i="8" s="1" a="1"/>
  <c r="AE593" i="8" s="1"/>
  <c r="AC291" i="8"/>
  <c r="Y339" i="8"/>
  <c r="R303" i="8"/>
  <c r="AA291" i="8"/>
  <c r="W95" i="8"/>
  <c r="K71" i="8"/>
  <c r="K406" i="8" s="1"/>
  <c r="K741" i="8" s="1"/>
  <c r="K1076" i="8" s="1"/>
  <c r="O95" i="8"/>
  <c r="V291" i="8"/>
  <c r="AE231" i="8"/>
  <c r="AE566" i="8" s="1" a="1"/>
  <c r="AE566" i="8" s="1"/>
  <c r="X294" i="8"/>
  <c r="X629" i="8" s="1" a="1"/>
  <c r="X629" i="8" s="1"/>
  <c r="Q156" i="8"/>
  <c r="AE291" i="8"/>
  <c r="AB307" i="8"/>
  <c r="AB306" i="8"/>
  <c r="U307" i="8"/>
  <c r="U306" i="8"/>
  <c r="AG291" i="8"/>
  <c r="V307" i="8"/>
  <c r="V306" i="8"/>
  <c r="L194" i="8"/>
  <c r="W291" i="8"/>
  <c r="Z303" i="8"/>
  <c r="Z294" i="8"/>
  <c r="Z629" i="8" s="1" a="1"/>
  <c r="Z629" i="8" s="1"/>
  <c r="L182" i="8"/>
  <c r="L146" i="8"/>
  <c r="AD310" i="8"/>
  <c r="AD309" i="8"/>
  <c r="AD644" i="8" s="1" a="1"/>
  <c r="AD644" i="8" s="1"/>
  <c r="U292" i="8"/>
  <c r="AD292" i="8"/>
  <c r="O295" i="8"/>
  <c r="U295" i="8"/>
  <c r="L502" i="8"/>
  <c r="U298" i="8"/>
  <c r="W298" i="8"/>
  <c r="T295" i="8"/>
  <c r="T294" i="8"/>
  <c r="T629" i="8" s="1" a="1"/>
  <c r="T629" i="8" s="1"/>
  <c r="S292" i="8"/>
  <c r="AA295" i="8"/>
  <c r="AA294" i="8"/>
  <c r="AA629" i="8" s="1" a="1"/>
  <c r="AA629" i="8" s="1"/>
  <c r="L293" i="8"/>
  <c r="AB295" i="8"/>
  <c r="P295" i="8"/>
  <c r="P294" i="8"/>
  <c r="P629" i="8" s="1" a="1"/>
  <c r="P629" i="8" s="1"/>
  <c r="X292" i="8"/>
  <c r="X291" i="8"/>
  <c r="O292" i="8"/>
  <c r="T292" i="8"/>
  <c r="T291" i="8"/>
  <c r="AG295" i="8"/>
  <c r="AG294" i="8"/>
  <c r="AG629" i="8" s="1" a="1"/>
  <c r="AG629" i="8" s="1"/>
  <c r="Q295" i="8"/>
  <c r="Q294" i="8"/>
  <c r="Q629" i="8" s="1" a="1"/>
  <c r="Q629" i="8" s="1"/>
  <c r="Y292" i="8"/>
  <c r="Y295" i="8"/>
  <c r="Y294" i="8"/>
  <c r="Y629" i="8" s="1" a="1"/>
  <c r="Y629" i="8" s="1"/>
  <c r="L230" i="8"/>
  <c r="L448" i="8"/>
  <c r="L670" i="8"/>
  <c r="L472" i="8"/>
  <c r="N321" i="8"/>
  <c r="O258" i="8"/>
  <c r="O593" i="8" s="1" a="1"/>
  <c r="O593" i="8" s="1"/>
  <c r="N108" i="8"/>
  <c r="N443" i="8" s="1" a="1"/>
  <c r="N443" i="8" s="1"/>
  <c r="N444" i="8" s="1"/>
  <c r="N297" i="8"/>
  <c r="N632" i="8" s="1" a="1"/>
  <c r="N632" i="8" s="1"/>
  <c r="N633" i="8" s="1"/>
  <c r="L242" i="8"/>
  <c r="L227" i="8"/>
  <c r="L128" i="8"/>
  <c r="L161" i="8"/>
  <c r="L287" i="8"/>
  <c r="L116" i="8"/>
  <c r="L143" i="8"/>
  <c r="L215" i="8"/>
  <c r="L299" i="8"/>
  <c r="L347" i="8"/>
  <c r="L245" i="8"/>
  <c r="L311" i="8"/>
  <c r="L179" i="8"/>
  <c r="L296" i="8"/>
  <c r="L203" i="8"/>
  <c r="L185" i="8"/>
  <c r="L305" i="8"/>
  <c r="L98" i="8"/>
  <c r="L317" i="8"/>
  <c r="L332" i="8"/>
  <c r="L173" i="8"/>
  <c r="L353" i="8"/>
  <c r="L125" i="8"/>
  <c r="L134" i="8"/>
  <c r="L107" i="8"/>
  <c r="L197" i="8"/>
  <c r="L110" i="8"/>
  <c r="N294" i="8"/>
  <c r="N629" i="8" s="1" a="1"/>
  <c r="N629" i="8" s="1"/>
  <c r="N123" i="8"/>
  <c r="N135" i="8"/>
  <c r="N470" i="8" s="1" a="1"/>
  <c r="N470" i="8" s="1"/>
  <c r="N471" i="8" s="1"/>
  <c r="N102" i="8"/>
  <c r="N437" i="8" s="1" a="1"/>
  <c r="N437" i="8" s="1"/>
  <c r="N105" i="8"/>
  <c r="N440" i="8" s="1" a="1"/>
  <c r="N440" i="8" s="1"/>
  <c r="N120" i="8"/>
  <c r="N455" i="8" s="1" a="1"/>
  <c r="N455" i="8" s="1"/>
  <c r="N456" i="8" s="1"/>
  <c r="N126" i="8"/>
  <c r="N461" i="8" s="1" a="1"/>
  <c r="N461" i="8" s="1"/>
  <c r="N327" i="8"/>
  <c r="N662" i="8" s="1" a="1"/>
  <c r="N662" i="8" s="1"/>
  <c r="N132" i="8"/>
  <c r="N288" i="8"/>
  <c r="N114" i="8"/>
  <c r="N449" i="8" s="1" a="1"/>
  <c r="N449" i="8" s="1"/>
  <c r="L89" i="8"/>
  <c r="L424" i="8"/>
  <c r="N309" i="8"/>
  <c r="N644" i="8" s="1" a="1"/>
  <c r="N644" i="8" s="1"/>
  <c r="N645" i="8" s="1"/>
  <c r="N129" i="8"/>
  <c r="N464" i="8" s="1" a="1"/>
  <c r="N464" i="8" s="1"/>
  <c r="N465" i="8" s="1"/>
  <c r="L80" i="8"/>
  <c r="AC85" i="8"/>
  <c r="AC83" i="8"/>
  <c r="X85" i="8"/>
  <c r="Y91" i="8"/>
  <c r="O91" i="8"/>
  <c r="AC89" i="8"/>
  <c r="S89" i="8"/>
  <c r="X91" i="8"/>
  <c r="AB89" i="8"/>
  <c r="R89" i="8"/>
  <c r="AG91" i="8"/>
  <c r="W91" i="8"/>
  <c r="AA89" i="8"/>
  <c r="Q89" i="8"/>
  <c r="AF91" i="8"/>
  <c r="S91" i="8"/>
  <c r="AD89" i="8"/>
  <c r="AE91" i="8"/>
  <c r="R91" i="8"/>
  <c r="Z89" i="8"/>
  <c r="AD91" i="8"/>
  <c r="Q91" i="8"/>
  <c r="Y89" i="8"/>
  <c r="T91" i="8"/>
  <c r="AE89" i="8"/>
  <c r="O89" i="8"/>
  <c r="U91" i="8"/>
  <c r="U89" i="8"/>
  <c r="P91" i="8"/>
  <c r="T89" i="8"/>
  <c r="P89" i="8"/>
  <c r="AC91" i="8"/>
  <c r="AG89" i="8"/>
  <c r="AB91" i="8"/>
  <c r="AF89" i="8"/>
  <c r="V91" i="8"/>
  <c r="V89" i="8"/>
  <c r="Z91" i="8"/>
  <c r="AA91" i="8"/>
  <c r="X89" i="8"/>
  <c r="W89" i="8"/>
  <c r="AF94" i="8"/>
  <c r="V94" i="8"/>
  <c r="Z92" i="8"/>
  <c r="P92" i="8"/>
  <c r="AE94" i="8"/>
  <c r="U94" i="8"/>
  <c r="Y92" i="8"/>
  <c r="O92" i="8"/>
  <c r="AD94" i="8"/>
  <c r="T94" i="8"/>
  <c r="X92" i="8"/>
  <c r="W94" i="8"/>
  <c r="AE92" i="8"/>
  <c r="R92" i="8"/>
  <c r="S94" i="8"/>
  <c r="AD92" i="8"/>
  <c r="Q92" i="8"/>
  <c r="R94" i="8"/>
  <c r="AC92" i="8"/>
  <c r="X94" i="8"/>
  <c r="AF92" i="8"/>
  <c r="S92" i="8"/>
  <c r="AC94" i="8"/>
  <c r="AG92" i="8"/>
  <c r="AB94" i="8"/>
  <c r="AB92" i="8"/>
  <c r="AA94" i="8"/>
  <c r="AA92" i="8"/>
  <c r="Z94" i="8"/>
  <c r="W92" i="8"/>
  <c r="Y94" i="8"/>
  <c r="V92" i="8"/>
  <c r="Q94" i="8"/>
  <c r="U92" i="8"/>
  <c r="P94" i="8"/>
  <c r="T92" i="8"/>
  <c r="AG94" i="8"/>
  <c r="O94" i="8"/>
  <c r="N291" i="8"/>
  <c r="AA97" i="8"/>
  <c r="N318" i="8"/>
  <c r="K1157" i="8"/>
  <c r="K1181" i="8"/>
  <c r="K1151" i="8"/>
  <c r="K1145" i="8"/>
  <c r="K1163" i="8"/>
  <c r="L517" i="8"/>
  <c r="K852" i="8"/>
  <c r="D714" i="8"/>
  <c r="L523" i="8"/>
  <c r="K858" i="8"/>
  <c r="K1193" i="8" s="1"/>
  <c r="L529" i="8"/>
  <c r="K864" i="8"/>
  <c r="K1199" i="8" s="1"/>
  <c r="L586" i="8"/>
  <c r="D702" i="8"/>
  <c r="I714" i="8"/>
  <c r="I1049" i="8" s="1"/>
  <c r="E714" i="8"/>
  <c r="E1049" i="8" s="1"/>
  <c r="L499" i="8"/>
  <c r="K834" i="8"/>
  <c r="D708" i="8"/>
  <c r="L535" i="8"/>
  <c r="K870" i="8"/>
  <c r="K1205" i="8" s="1"/>
  <c r="L505" i="8"/>
  <c r="K840" i="8"/>
  <c r="L511" i="8"/>
  <c r="L553" i="8"/>
  <c r="L481" i="8"/>
  <c r="L475" i="8"/>
  <c r="L559" i="8"/>
  <c r="L77" i="8"/>
  <c r="K412" i="8"/>
  <c r="L487" i="8"/>
  <c r="L541" i="8"/>
  <c r="L65" i="8"/>
  <c r="L493" i="8"/>
  <c r="L547" i="8"/>
  <c r="AA95" i="8"/>
  <c r="AA316" i="8"/>
  <c r="AB316" i="8"/>
  <c r="Y328" i="8"/>
  <c r="R328" i="8"/>
  <c r="Y322" i="8"/>
  <c r="AD298" i="8"/>
  <c r="R298" i="8"/>
  <c r="AC298" i="8"/>
  <c r="AB304" i="8"/>
  <c r="T328" i="8"/>
  <c r="Z298" i="8"/>
  <c r="N337" i="8"/>
  <c r="N336" i="8"/>
  <c r="N671" i="8" s="1" a="1"/>
  <c r="N671" i="8" s="1"/>
  <c r="Z322" i="8"/>
  <c r="AF322" i="8"/>
  <c r="T310" i="8"/>
  <c r="AE328" i="8"/>
  <c r="AG316" i="8"/>
  <c r="AC316" i="8"/>
  <c r="N334" i="8"/>
  <c r="N333" i="8"/>
  <c r="N668" i="8" s="1" a="1"/>
  <c r="N668" i="8" s="1"/>
  <c r="AG322" i="8"/>
  <c r="S328" i="8"/>
  <c r="U316" i="8"/>
  <c r="R322" i="8"/>
  <c r="P322" i="8"/>
  <c r="U304" i="8"/>
  <c r="T304" i="8"/>
  <c r="Q328" i="8"/>
  <c r="U328" i="8"/>
  <c r="AF316" i="8"/>
  <c r="AC328" i="8"/>
  <c r="V310" i="8"/>
  <c r="S322" i="8"/>
  <c r="V328" i="8"/>
  <c r="O328" i="8"/>
  <c r="AF328" i="8"/>
  <c r="AD316" i="8"/>
  <c r="Y310" i="8"/>
  <c r="W316" i="8"/>
  <c r="Q310" i="8"/>
  <c r="X322" i="8"/>
  <c r="AB328" i="8"/>
  <c r="P310" i="8"/>
  <c r="R316" i="8"/>
  <c r="T316" i="8"/>
  <c r="Z310" i="8"/>
  <c r="P328" i="8"/>
  <c r="O316" i="8"/>
  <c r="R310" i="8"/>
  <c r="X328" i="8"/>
  <c r="X316" i="8"/>
  <c r="AB310" i="8"/>
  <c r="Z328" i="8"/>
  <c r="AD328" i="8"/>
  <c r="AE292" i="8"/>
  <c r="W322" i="8"/>
  <c r="P316" i="8"/>
  <c r="Z316" i="8"/>
  <c r="AF298" i="8"/>
  <c r="Q316" i="8"/>
  <c r="AC322" i="8"/>
  <c r="X310" i="8"/>
  <c r="T322" i="8"/>
  <c r="S316" i="8"/>
  <c r="AA322" i="8"/>
  <c r="N343" i="8"/>
  <c r="N342" i="8"/>
  <c r="N677" i="8" s="1" a="1"/>
  <c r="N677" i="8" s="1"/>
  <c r="N349" i="8"/>
  <c r="N348" i="8"/>
  <c r="N683" i="8" s="1" a="1"/>
  <c r="N683" i="8" s="1"/>
  <c r="AA328" i="8"/>
  <c r="Y316" i="8"/>
  <c r="Q322" i="8"/>
  <c r="U322" i="8"/>
  <c r="AD322" i="8"/>
  <c r="V316" i="8"/>
  <c r="AE316" i="8"/>
  <c r="W328" i="8"/>
  <c r="AG328" i="8"/>
  <c r="O322" i="8"/>
  <c r="AE322" i="8"/>
  <c r="AB322" i="8"/>
  <c r="V322" i="8"/>
  <c r="N352" i="8"/>
  <c r="N351" i="8"/>
  <c r="N686" i="8" s="1" a="1"/>
  <c r="N686" i="8" s="1"/>
  <c r="N355" i="8"/>
  <c r="N354" i="8"/>
  <c r="N689" i="8" s="1" a="1"/>
  <c r="N689" i="8" s="1"/>
  <c r="N346" i="8"/>
  <c r="N345" i="8"/>
  <c r="N340" i="8"/>
  <c r="N339" i="8"/>
  <c r="Z262" i="8"/>
  <c r="Z277" i="8"/>
  <c r="R286" i="8"/>
  <c r="X280" i="8"/>
  <c r="O274" i="8"/>
  <c r="AE283" i="8"/>
  <c r="AB271" i="8"/>
  <c r="W262" i="8"/>
  <c r="AC268" i="8"/>
  <c r="V286" i="8"/>
  <c r="Z256" i="8"/>
  <c r="X274" i="8"/>
  <c r="Q265" i="8"/>
  <c r="U271" i="8"/>
  <c r="AG265" i="8"/>
  <c r="U286" i="8"/>
  <c r="Q259" i="8"/>
  <c r="W253" i="8"/>
  <c r="Y268" i="8"/>
  <c r="Z286" i="8"/>
  <c r="AF256" i="8"/>
  <c r="AE265" i="8"/>
  <c r="AA271" i="8"/>
  <c r="AB277" i="8"/>
  <c r="Y280" i="8"/>
  <c r="S259" i="8"/>
  <c r="X253" i="8"/>
  <c r="AG277" i="8"/>
  <c r="AA280" i="8"/>
  <c r="T259" i="8"/>
  <c r="Y253" i="8"/>
  <c r="Q277" i="8"/>
  <c r="AC286" i="8"/>
  <c r="Z259" i="8"/>
  <c r="V253" i="8"/>
  <c r="AB280" i="8"/>
  <c r="AA265" i="8"/>
  <c r="V283" i="8"/>
  <c r="Q262" i="8"/>
  <c r="AF268" i="8"/>
  <c r="AF280" i="8"/>
  <c r="P274" i="8"/>
  <c r="X262" i="8"/>
  <c r="AB268" i="8"/>
  <c r="AG286" i="8"/>
  <c r="V256" i="8"/>
  <c r="R265" i="8"/>
  <c r="Z283" i="8"/>
  <c r="Z253" i="8"/>
  <c r="AC277" i="8"/>
  <c r="AD286" i="8"/>
  <c r="AG256" i="8"/>
  <c r="W259" i="8"/>
  <c r="Y283" i="8"/>
  <c r="Y262" i="8"/>
  <c r="AA268" i="8"/>
  <c r="O280" i="8"/>
  <c r="AG259" i="8"/>
  <c r="AB265" i="8"/>
  <c r="X286" i="8"/>
  <c r="AA259" i="8"/>
  <c r="Z268" i="8"/>
  <c r="O286" i="8"/>
  <c r="Y256" i="8"/>
  <c r="AC274" i="8"/>
  <c r="T283" i="8"/>
  <c r="T271" i="8"/>
  <c r="AC262" i="8"/>
  <c r="S256" i="8"/>
  <c r="AG274" i="8"/>
  <c r="AF259" i="8"/>
  <c r="AB283" i="8"/>
  <c r="Q253" i="8"/>
  <c r="P268" i="8"/>
  <c r="AB286" i="8"/>
  <c r="U256" i="8"/>
  <c r="U283" i="8"/>
  <c r="AG271" i="8"/>
  <c r="AF253" i="8"/>
  <c r="P277" i="8"/>
  <c r="Y286" i="8"/>
  <c r="W274" i="8"/>
  <c r="AE277" i="8"/>
  <c r="W280" i="8"/>
  <c r="AC265" i="8"/>
  <c r="AF283" i="8"/>
  <c r="T262" i="8"/>
  <c r="AD256" i="8"/>
  <c r="X259" i="8"/>
  <c r="AE253" i="8"/>
  <c r="V268" i="8"/>
  <c r="AD280" i="8"/>
  <c r="O271" i="8"/>
  <c r="S283" i="8"/>
  <c r="U253" i="8"/>
  <c r="U268" i="8"/>
  <c r="AA286" i="8"/>
  <c r="AC259" i="8"/>
  <c r="AF265" i="8"/>
  <c r="R283" i="8"/>
  <c r="AD253" i="8"/>
  <c r="P280" i="8"/>
  <c r="V259" i="8"/>
  <c r="Q283" i="8"/>
  <c r="AF262" i="8"/>
  <c r="U277" i="8"/>
  <c r="AC280" i="8"/>
  <c r="Z265" i="8"/>
  <c r="R280" i="8"/>
  <c r="U274" i="8"/>
  <c r="P265" i="8"/>
  <c r="O268" i="8"/>
  <c r="O256" i="8"/>
  <c r="R274" i="8"/>
  <c r="AG283" i="8"/>
  <c r="AG253" i="8"/>
  <c r="AD274" i="8"/>
  <c r="W265" i="8"/>
  <c r="AE271" i="8"/>
  <c r="R262" i="8"/>
  <c r="X268" i="8"/>
  <c r="U280" i="8"/>
  <c r="AF274" i="8"/>
  <c r="T265" i="8"/>
  <c r="AA262" i="8"/>
  <c r="O277" i="8"/>
  <c r="AE256" i="8"/>
  <c r="W271" i="8"/>
  <c r="AB262" i="8"/>
  <c r="U259" i="8"/>
  <c r="Y277" i="8"/>
  <c r="AE268" i="8"/>
  <c r="R256" i="8"/>
  <c r="AD262" i="8"/>
  <c r="X277" i="8"/>
  <c r="Z280" i="8"/>
  <c r="Y259" i="8"/>
  <c r="W283" i="8"/>
  <c r="AC253" i="8"/>
  <c r="AB256" i="8"/>
  <c r="X271" i="8"/>
  <c r="T253" i="8"/>
  <c r="R268" i="8"/>
  <c r="Q256" i="8"/>
  <c r="AD265" i="8"/>
  <c r="V262" i="8"/>
  <c r="W277" i="8"/>
  <c r="AB259" i="8"/>
  <c r="S265" i="8"/>
  <c r="X283" i="8"/>
  <c r="AB253" i="8"/>
  <c r="AG268" i="8"/>
  <c r="T286" i="8"/>
  <c r="V274" i="8"/>
  <c r="AF271" i="8"/>
  <c r="S280" i="8"/>
  <c r="Z274" i="8"/>
  <c r="V271" i="8"/>
  <c r="U262" i="8"/>
  <c r="AG280" i="8"/>
  <c r="T274" i="8"/>
  <c r="P283" i="8"/>
  <c r="O253" i="8"/>
  <c r="W268" i="8"/>
  <c r="S286" i="8"/>
  <c r="W256" i="8"/>
  <c r="Z271" i="8"/>
  <c r="AA283" i="8"/>
  <c r="AA253" i="8"/>
  <c r="T277" i="8"/>
  <c r="Q286" i="8"/>
  <c r="AB274" i="8"/>
  <c r="AE259" i="8"/>
  <c r="AA277" i="8"/>
  <c r="T256" i="8"/>
  <c r="Q274" i="8"/>
  <c r="R271" i="8"/>
  <c r="P262" i="8"/>
  <c r="AD277" i="8"/>
  <c r="T280" i="8"/>
  <c r="S274" i="8"/>
  <c r="AD271" i="8"/>
  <c r="S262" i="8"/>
  <c r="S253" i="8"/>
  <c r="S277" i="8"/>
  <c r="P286" i="8"/>
  <c r="P256" i="8"/>
  <c r="V265" i="8"/>
  <c r="S271" i="8"/>
  <c r="P253" i="8"/>
  <c r="T268" i="8"/>
  <c r="Y274" i="8"/>
  <c r="AD283" i="8"/>
  <c r="O262" i="8"/>
  <c r="R277" i="8"/>
  <c r="AF286" i="8"/>
  <c r="AC256" i="8"/>
  <c r="AD259" i="8"/>
  <c r="U265" i="8"/>
  <c r="Y271" i="8"/>
  <c r="AF277" i="8"/>
  <c r="AE280" i="8"/>
  <c r="R259" i="8"/>
  <c r="O265" i="8"/>
  <c r="AG262" i="8"/>
  <c r="V280" i="8"/>
  <c r="AA274" i="8"/>
  <c r="Q271" i="8"/>
  <c r="AE262" i="8"/>
  <c r="V277" i="8"/>
  <c r="Q268" i="8"/>
  <c r="X256" i="8"/>
  <c r="P259" i="8"/>
  <c r="P271" i="8"/>
  <c r="R253" i="8"/>
  <c r="AE286" i="8"/>
  <c r="X265" i="8"/>
  <c r="AC283" i="8"/>
  <c r="AC271" i="8"/>
  <c r="AD268" i="8"/>
  <c r="Q280" i="8"/>
  <c r="AE274" i="8"/>
  <c r="S268" i="8"/>
  <c r="W286" i="8"/>
  <c r="AA256" i="8"/>
  <c r="O259" i="8"/>
  <c r="Y265" i="8"/>
  <c r="O283" i="8"/>
  <c r="AB136" i="8"/>
  <c r="Y136" i="8"/>
  <c r="U136" i="8"/>
  <c r="N172" i="8"/>
  <c r="N171" i="8"/>
  <c r="AA208" i="8"/>
  <c r="AG184" i="8"/>
  <c r="R142" i="8"/>
  <c r="AE190" i="8"/>
  <c r="P166" i="8"/>
  <c r="V154" i="8"/>
  <c r="O220" i="8"/>
  <c r="N175" i="8"/>
  <c r="N174" i="8"/>
  <c r="N509" i="8" s="1" a="1"/>
  <c r="N509" i="8" s="1"/>
  <c r="N331" i="8"/>
  <c r="N252" i="8"/>
  <c r="N587" i="8" s="1" a="1"/>
  <c r="N587" i="8" s="1"/>
  <c r="N588" i="8" s="1"/>
  <c r="R190" i="8"/>
  <c r="N273" i="8"/>
  <c r="N608" i="8" s="1" a="1"/>
  <c r="N608" i="8" s="1"/>
  <c r="Z172" i="8"/>
  <c r="N270" i="8"/>
  <c r="N605" i="8" s="1" a="1"/>
  <c r="N605" i="8" s="1"/>
  <c r="P202" i="8"/>
  <c r="AE136" i="8"/>
  <c r="Q136" i="8"/>
  <c r="N199" i="8"/>
  <c r="N198" i="8"/>
  <c r="N533" i="8" s="1" a="1"/>
  <c r="N533" i="8" s="1"/>
  <c r="N205" i="8"/>
  <c r="N204" i="8"/>
  <c r="N539" i="8" s="1" a="1"/>
  <c r="N539" i="8" s="1"/>
  <c r="N540" i="8" s="1"/>
  <c r="AC148" i="8"/>
  <c r="S208" i="8"/>
  <c r="X196" i="8"/>
  <c r="N148" i="8"/>
  <c r="N147" i="8"/>
  <c r="N482" i="8" s="1" a="1"/>
  <c r="N482" i="8" s="1"/>
  <c r="N483" i="8" s="1"/>
  <c r="AF220" i="8"/>
  <c r="U196" i="8"/>
  <c r="S202" i="8"/>
  <c r="Q142" i="8"/>
  <c r="U172" i="8"/>
  <c r="V142" i="8"/>
  <c r="N244" i="8"/>
  <c r="N243" i="8"/>
  <c r="N578" i="8" s="1" a="1"/>
  <c r="N578" i="8" s="1"/>
  <c r="N247" i="8"/>
  <c r="N246" i="8"/>
  <c r="N581" i="8" s="1" a="1"/>
  <c r="N581" i="8" s="1"/>
  <c r="N181" i="8"/>
  <c r="N180" i="8"/>
  <c r="N515" i="8" s="1" a="1"/>
  <c r="N515" i="8" s="1"/>
  <c r="R196" i="8"/>
  <c r="N267" i="8"/>
  <c r="N602" i="8" s="1" a="1"/>
  <c r="N602" i="8" s="1"/>
  <c r="N603" i="8" s="1"/>
  <c r="T196" i="8"/>
  <c r="AD160" i="8"/>
  <c r="P154" i="8"/>
  <c r="AA220" i="8"/>
  <c r="N178" i="8"/>
  <c r="N177" i="8"/>
  <c r="Y172" i="8"/>
  <c r="AG136" i="8"/>
  <c r="N264" i="8"/>
  <c r="N599" i="8" s="1" a="1"/>
  <c r="N599" i="8" s="1"/>
  <c r="AD154" i="8"/>
  <c r="Y184" i="8"/>
  <c r="O202" i="8"/>
  <c r="T142" i="8"/>
  <c r="Z184" i="8"/>
  <c r="AF172" i="8"/>
  <c r="Z136" i="8"/>
  <c r="R136" i="8"/>
  <c r="S220" i="8"/>
  <c r="N289" i="8"/>
  <c r="W208" i="8"/>
  <c r="Z142" i="8"/>
  <c r="X160" i="8"/>
  <c r="O154" i="8"/>
  <c r="U220" i="8"/>
  <c r="AG178" i="8"/>
  <c r="T148" i="8"/>
  <c r="AG202" i="8"/>
  <c r="N151" i="8"/>
  <c r="N150" i="8"/>
  <c r="X178" i="8"/>
  <c r="X172" i="8"/>
  <c r="S214" i="8"/>
  <c r="W196" i="8"/>
  <c r="N184" i="8"/>
  <c r="N183" i="8"/>
  <c r="N518" i="8" s="1" a="1"/>
  <c r="N518" i="8" s="1"/>
  <c r="W172" i="8"/>
  <c r="AE208" i="8"/>
  <c r="W184" i="8"/>
  <c r="AF202" i="8"/>
  <c r="Y142" i="8"/>
  <c r="P160" i="8"/>
  <c r="Q172" i="8"/>
  <c r="Q208" i="8"/>
  <c r="V202" i="8"/>
  <c r="N220" i="8"/>
  <c r="N219" i="8"/>
  <c r="N554" i="8" s="1" a="1"/>
  <c r="N554" i="8" s="1"/>
  <c r="N555" i="8" s="1"/>
  <c r="R172" i="8"/>
  <c r="AF196" i="8"/>
  <c r="AE214" i="8"/>
  <c r="N208" i="8"/>
  <c r="N207" i="8"/>
  <c r="N542" i="8" s="1" a="1"/>
  <c r="N542" i="8" s="1"/>
  <c r="S184" i="8"/>
  <c r="W202" i="8"/>
  <c r="N193" i="8"/>
  <c r="N192" i="8"/>
  <c r="N187" i="8"/>
  <c r="N186" i="8"/>
  <c r="N521" i="8" s="1" a="1"/>
  <c r="N521" i="8" s="1"/>
  <c r="N241" i="8"/>
  <c r="N240" i="8"/>
  <c r="N575" i="8" s="1" a="1"/>
  <c r="N575" i="8" s="1"/>
  <c r="AB184" i="8"/>
  <c r="N250" i="8"/>
  <c r="N249" i="8"/>
  <c r="N584" i="8" s="1" a="1"/>
  <c r="N584" i="8" s="1"/>
  <c r="N142" i="8"/>
  <c r="N141" i="8"/>
  <c r="N476" i="8" s="1" a="1"/>
  <c r="N476" i="8" s="1"/>
  <c r="X214" i="8"/>
  <c r="Q184" i="8"/>
  <c r="N229" i="8"/>
  <c r="N228" i="8"/>
  <c r="N563" i="8" s="1" a="1"/>
  <c r="N563" i="8" s="1"/>
  <c r="P172" i="8"/>
  <c r="R202" i="8"/>
  <c r="S142" i="8"/>
  <c r="U142" i="8"/>
  <c r="W160" i="8"/>
  <c r="R178" i="8"/>
  <c r="W148" i="8"/>
  <c r="O214" i="8"/>
  <c r="V184" i="8"/>
  <c r="AA142" i="8"/>
  <c r="N232" i="8"/>
  <c r="N231" i="8"/>
  <c r="N566" i="8" s="1" a="1"/>
  <c r="N566" i="8" s="1"/>
  <c r="Y148" i="8"/>
  <c r="AA136" i="8"/>
  <c r="P136" i="8"/>
  <c r="N238" i="8"/>
  <c r="N237" i="8"/>
  <c r="N572" i="8" s="1" a="1"/>
  <c r="N572" i="8" s="1"/>
  <c r="U154" i="8"/>
  <c r="V148" i="8"/>
  <c r="N258" i="8"/>
  <c r="N593" i="8" s="1" a="1"/>
  <c r="N593" i="8" s="1"/>
  <c r="N163" i="8"/>
  <c r="N162" i="8"/>
  <c r="N497" i="8" s="1" a="1"/>
  <c r="N497" i="8" s="1"/>
  <c r="N498" i="8" s="1"/>
  <c r="N235" i="8"/>
  <c r="N234" i="8"/>
  <c r="N569" i="8" s="1" a="1"/>
  <c r="N569" i="8" s="1"/>
  <c r="N570" i="8" s="1"/>
  <c r="AG166" i="8"/>
  <c r="AC160" i="8"/>
  <c r="N319" i="8"/>
  <c r="N226" i="8"/>
  <c r="N225" i="8"/>
  <c r="N560" i="8" s="1" a="1"/>
  <c r="N560" i="8" s="1"/>
  <c r="AC214" i="8"/>
  <c r="Y196" i="8"/>
  <c r="Q202" i="8"/>
  <c r="AC142" i="8"/>
  <c r="AE178" i="8"/>
  <c r="AG208" i="8"/>
  <c r="P196" i="8"/>
  <c r="N160" i="8"/>
  <c r="N159" i="8"/>
  <c r="N494" i="8" s="1" a="1"/>
  <c r="N494" i="8" s="1"/>
  <c r="N495" i="8" s="1"/>
  <c r="X208" i="8"/>
  <c r="U184" i="8"/>
  <c r="N307" i="8"/>
  <c r="V214" i="8"/>
  <c r="Q196" i="8"/>
  <c r="N282" i="8"/>
  <c r="N617" i="8" s="1" a="1"/>
  <c r="N617" i="8" s="1"/>
  <c r="N276" i="8"/>
  <c r="N611" i="8" s="1" a="1"/>
  <c r="N611" i="8" s="1"/>
  <c r="N612" i="8" s="1"/>
  <c r="AA172" i="8"/>
  <c r="AF184" i="8"/>
  <c r="N255" i="8"/>
  <c r="N590" i="8" s="1" a="1"/>
  <c r="N590" i="8" s="1"/>
  <c r="AD172" i="8"/>
  <c r="N214" i="8"/>
  <c r="N213" i="8"/>
  <c r="N548" i="8" s="1" a="1"/>
  <c r="N548" i="8" s="1"/>
  <c r="N549" i="8" s="1"/>
  <c r="Y208" i="8"/>
  <c r="S154" i="8"/>
  <c r="AF148" i="8"/>
  <c r="AE184" i="8"/>
  <c r="N169" i="8"/>
  <c r="N168" i="8"/>
  <c r="N503" i="8" s="1" a="1"/>
  <c r="N503" i="8" s="1"/>
  <c r="T184" i="8"/>
  <c r="W136" i="8"/>
  <c r="N285" i="8"/>
  <c r="N620" i="8" s="1" a="1"/>
  <c r="N620" i="8" s="1"/>
  <c r="N621" i="8" s="1"/>
  <c r="T208" i="8"/>
  <c r="N295" i="8"/>
  <c r="N211" i="8"/>
  <c r="N210" i="8"/>
  <c r="N545" i="8" s="1" a="1"/>
  <c r="N545" i="8" s="1"/>
  <c r="N139" i="8"/>
  <c r="N138" i="8"/>
  <c r="N473" i="8" s="1" a="1"/>
  <c r="N473" i="8" s="1"/>
  <c r="X136" i="8"/>
  <c r="AF136" i="8"/>
  <c r="AB172" i="8"/>
  <c r="U202" i="8"/>
  <c r="S160" i="8"/>
  <c r="N154" i="8"/>
  <c r="N153" i="8"/>
  <c r="N488" i="8" s="1" a="1"/>
  <c r="N488" i="8" s="1"/>
  <c r="AB178" i="8"/>
  <c r="AA214" i="8"/>
  <c r="V208" i="8"/>
  <c r="R184" i="8"/>
  <c r="N217" i="8"/>
  <c r="N216" i="8"/>
  <c r="N551" i="8" s="1" a="1"/>
  <c r="N551" i="8" s="1"/>
  <c r="AC196" i="8"/>
  <c r="N279" i="8"/>
  <c r="N614" i="8" s="1" a="1"/>
  <c r="N614" i="8" s="1"/>
  <c r="N615" i="8" s="1"/>
  <c r="Z214" i="8"/>
  <c r="P208" i="8"/>
  <c r="AB202" i="8"/>
  <c r="N261" i="8"/>
  <c r="N596" i="8" s="1" a="1"/>
  <c r="N596" i="8" s="1"/>
  <c r="O184" i="8"/>
  <c r="Y214" i="8"/>
  <c r="O208" i="8"/>
  <c r="P184" i="8"/>
  <c r="P142" i="8"/>
  <c r="R166" i="8"/>
  <c r="N157" i="8"/>
  <c r="N156" i="8"/>
  <c r="N491" i="8" s="1" a="1"/>
  <c r="N491" i="8" s="1"/>
  <c r="O148" i="8"/>
  <c r="AB208" i="8"/>
  <c r="AE196" i="8"/>
  <c r="Y202" i="8"/>
  <c r="AE142" i="8"/>
  <c r="N301" i="8"/>
  <c r="AD136" i="8"/>
  <c r="S136" i="8"/>
  <c r="N325" i="8"/>
  <c r="AD196" i="8"/>
  <c r="X202" i="8"/>
  <c r="AF190" i="8"/>
  <c r="AC178" i="8"/>
  <c r="T136" i="8"/>
  <c r="T172" i="8"/>
  <c r="AC184" i="8"/>
  <c r="AA202" i="8"/>
  <c r="AD142" i="8"/>
  <c r="N223" i="8"/>
  <c r="N222" i="8"/>
  <c r="N557" i="8" s="1" a="1"/>
  <c r="N557" i="8" s="1"/>
  <c r="N558" i="8" s="1"/>
  <c r="N166" i="8"/>
  <c r="N165" i="8"/>
  <c r="N500" i="8" s="1" a="1"/>
  <c r="N500" i="8" s="1"/>
  <c r="W178" i="8"/>
  <c r="Q214" i="8"/>
  <c r="N196" i="8"/>
  <c r="N195" i="8"/>
  <c r="N530" i="8" s="1" a="1"/>
  <c r="N530" i="8" s="1"/>
  <c r="AD214" i="8"/>
  <c r="N190" i="8"/>
  <c r="N189" i="8"/>
  <c r="AG148" i="8"/>
  <c r="N145" i="8"/>
  <c r="N144" i="8"/>
  <c r="N479" i="8" s="1" a="1"/>
  <c r="N479" i="8" s="1"/>
  <c r="AG172" i="8"/>
  <c r="S196" i="8"/>
  <c r="AC202" i="8"/>
  <c r="AB142" i="8"/>
  <c r="AG220" i="8"/>
  <c r="S172" i="8"/>
  <c r="P214" i="8"/>
  <c r="X184" i="8"/>
  <c r="Z202" i="8"/>
  <c r="N202" i="8"/>
  <c r="N201" i="8"/>
  <c r="N536" i="8" s="1" a="1"/>
  <c r="N536" i="8" s="1"/>
  <c r="AG196" i="8"/>
  <c r="Z178" i="8"/>
  <c r="P178" i="8"/>
  <c r="O172" i="8"/>
  <c r="AF214" i="8"/>
  <c r="AA184" i="8"/>
  <c r="N313" i="8"/>
  <c r="N127" i="8"/>
  <c r="N133" i="8"/>
  <c r="N130" i="8"/>
  <c r="N106" i="8"/>
  <c r="N115" i="8"/>
  <c r="N100" i="8"/>
  <c r="N124" i="8"/>
  <c r="N109" i="8"/>
  <c r="N121" i="8"/>
  <c r="N118" i="8"/>
  <c r="N112" i="8"/>
  <c r="N103" i="8"/>
  <c r="P799" i="8" l="1" a="1"/>
  <c r="P799" i="8" s="1"/>
  <c r="L74" i="8"/>
  <c r="J744" i="8"/>
  <c r="J1079" i="8" s="1"/>
  <c r="L1079" i="8" s="1"/>
  <c r="L68" i="8"/>
  <c r="Y62" i="7"/>
  <c r="Y63" i="7" s="1" a="1"/>
  <c r="Y63" i="7" s="1"/>
  <c r="Y64" i="7" s="1"/>
  <c r="U67" i="8" s="1"/>
  <c r="U62" i="7"/>
  <c r="U63" i="7" s="1" a="1"/>
  <c r="U63" i="7" s="1"/>
  <c r="U64" i="7" s="1"/>
  <c r="Q67" i="8" s="1"/>
  <c r="C62" i="7"/>
  <c r="AB62" i="7"/>
  <c r="AB63" i="7" s="1" a="1"/>
  <c r="AB63" i="7" s="1"/>
  <c r="AB64" i="7" s="1"/>
  <c r="X67" i="8" s="1"/>
  <c r="AG62" i="7"/>
  <c r="AG63" i="7" s="1" a="1"/>
  <c r="AG63" i="7" s="1"/>
  <c r="AG64" i="7" s="1"/>
  <c r="AC67" i="8" s="1"/>
  <c r="AC62" i="7"/>
  <c r="AC63" i="7" s="1" a="1"/>
  <c r="AC63" i="7" s="1"/>
  <c r="AC64" i="7" s="1"/>
  <c r="Y67" i="8" s="1"/>
  <c r="Z62" i="7"/>
  <c r="Z63" i="7" s="1" a="1"/>
  <c r="Z63" i="7" s="1"/>
  <c r="Z64" i="7" s="1"/>
  <c r="V67" i="8" s="1"/>
  <c r="T62" i="7"/>
  <c r="T63" i="7" s="1" a="1"/>
  <c r="T63" i="7" s="1"/>
  <c r="T64" i="7" s="1"/>
  <c r="P67" i="8" s="1"/>
  <c r="S62" i="7"/>
  <c r="S63" i="7" s="1" a="1"/>
  <c r="S63" i="7" s="1"/>
  <c r="S64" i="7" s="1"/>
  <c r="X62" i="7"/>
  <c r="X63" i="7" s="1" a="1"/>
  <c r="X63" i="7" s="1"/>
  <c r="X64" i="7" s="1"/>
  <c r="T67" i="8" s="1"/>
  <c r="AF62" i="7"/>
  <c r="AF63" i="7" s="1" a="1"/>
  <c r="AF63" i="7" s="1"/>
  <c r="AF64" i="7" s="1"/>
  <c r="AB67" i="8" s="1"/>
  <c r="AK62" i="7"/>
  <c r="AK63" i="7" s="1" a="1"/>
  <c r="AK63" i="7" s="1"/>
  <c r="AK64" i="7" s="1"/>
  <c r="AG67" i="8" s="1"/>
  <c r="W62" i="7"/>
  <c r="W63" i="7" s="1" a="1"/>
  <c r="W63" i="7" s="1"/>
  <c r="W64" i="7" s="1"/>
  <c r="S67" i="8" s="1"/>
  <c r="AE62" i="7"/>
  <c r="AE63" i="7" s="1" a="1"/>
  <c r="AE63" i="7" s="1"/>
  <c r="AE64" i="7" s="1"/>
  <c r="AA62" i="7"/>
  <c r="AA63" i="7" s="1" a="1"/>
  <c r="AA63" i="7" s="1"/>
  <c r="AA64" i="7" s="1"/>
  <c r="AJ62" i="7"/>
  <c r="AJ63" i="7" s="1" a="1"/>
  <c r="AJ63" i="7" s="1"/>
  <c r="AJ64" i="7" s="1"/>
  <c r="AF67" i="8" s="1"/>
  <c r="AD62" i="7"/>
  <c r="AD63" i="7" s="1" a="1"/>
  <c r="AD63" i="7" s="1"/>
  <c r="AD64" i="7" s="1"/>
  <c r="Z67" i="8" s="1"/>
  <c r="R62" i="7" a="1"/>
  <c r="R62" i="7" s="1"/>
  <c r="R63" i="7" s="1" a="1"/>
  <c r="R63" i="7" s="1"/>
  <c r="R64" i="7" s="1"/>
  <c r="V62" i="7"/>
  <c r="V63" i="7" s="1" a="1"/>
  <c r="V63" i="7" s="1"/>
  <c r="V64" i="7" s="1"/>
  <c r="R67" i="8" s="1"/>
  <c r="AI62" i="7"/>
  <c r="AI63" i="7" s="1" a="1"/>
  <c r="AI63" i="7" s="1"/>
  <c r="AI64" i="7" s="1"/>
  <c r="AE67" i="8" s="1"/>
  <c r="AH62" i="7"/>
  <c r="AH63" i="7" s="1" a="1"/>
  <c r="AH63" i="7" s="1"/>
  <c r="AH64" i="7" s="1"/>
  <c r="AD67" i="8" s="1"/>
  <c r="AF53" i="7"/>
  <c r="AB56" i="8" s="1"/>
  <c r="Y53" i="7"/>
  <c r="U56" i="8" s="1"/>
  <c r="S53" i="7"/>
  <c r="V53" i="7"/>
  <c r="AH53" i="7"/>
  <c r="AD56" i="8" s="1"/>
  <c r="AK53" i="7"/>
  <c r="AG56" i="8" s="1"/>
  <c r="AE53" i="7"/>
  <c r="AA56" i="8" s="1"/>
  <c r="AG53" i="7"/>
  <c r="AC56" i="8" s="1"/>
  <c r="AA53" i="7"/>
  <c r="W56" i="8" s="1"/>
  <c r="U53" i="7"/>
  <c r="AB53" i="7"/>
  <c r="X56" i="8" s="1"/>
  <c r="Z53" i="7"/>
  <c r="V56" i="8" s="1"/>
  <c r="AD53" i="7"/>
  <c r="Z56" i="8" s="1"/>
  <c r="R53" i="7" a="1"/>
  <c r="R53" i="7" s="1"/>
  <c r="AI53" i="7"/>
  <c r="AE56" i="8" s="1"/>
  <c r="T53" i="7"/>
  <c r="X53" i="7"/>
  <c r="T56" i="8" s="1"/>
  <c r="AC53" i="7"/>
  <c r="Y56" i="8" s="1"/>
  <c r="W53" i="7"/>
  <c r="S56" i="8" s="1"/>
  <c r="AJ53" i="7"/>
  <c r="AF56" i="8" s="1"/>
  <c r="AI68" i="7"/>
  <c r="AI69" i="7" s="1" a="1"/>
  <c r="AI69" i="7" s="1"/>
  <c r="AI70" i="7" s="1"/>
  <c r="AE73" i="8" s="1"/>
  <c r="T68" i="7"/>
  <c r="T69" i="7" s="1" a="1"/>
  <c r="T69" i="7" s="1"/>
  <c r="T70" i="7" s="1"/>
  <c r="X68" i="7"/>
  <c r="X69" i="7" s="1" a="1"/>
  <c r="X69" i="7" s="1"/>
  <c r="X70" i="7" s="1"/>
  <c r="T73" i="8" s="1"/>
  <c r="Y68" i="7"/>
  <c r="Y69" i="7" s="1" a="1"/>
  <c r="Y69" i="7" s="1"/>
  <c r="Y70" i="7" s="1"/>
  <c r="AF68" i="7"/>
  <c r="AF69" i="7" s="1" a="1"/>
  <c r="AF69" i="7" s="1"/>
  <c r="AF70" i="7" s="1"/>
  <c r="AB73" i="8" s="1"/>
  <c r="AG68" i="7"/>
  <c r="AG69" i="7" s="1" a="1"/>
  <c r="AG69" i="7" s="1"/>
  <c r="AG70" i="7" s="1"/>
  <c r="AC73" i="8" s="1"/>
  <c r="S68" i="7"/>
  <c r="S69" i="7" s="1" a="1"/>
  <c r="S69" i="7" s="1"/>
  <c r="S70" i="7" s="1"/>
  <c r="W68" i="7"/>
  <c r="W69" i="7" s="1" a="1"/>
  <c r="W69" i="7" s="1"/>
  <c r="W70" i="7" s="1"/>
  <c r="S73" i="8" s="1"/>
  <c r="AE68" i="7"/>
  <c r="AE69" i="7" s="1" a="1"/>
  <c r="AE69" i="7" s="1"/>
  <c r="AE70" i="7" s="1"/>
  <c r="C68" i="7"/>
  <c r="V68" i="7"/>
  <c r="V69" i="7" s="1" a="1"/>
  <c r="V69" i="7" s="1"/>
  <c r="V70" i="7" s="1"/>
  <c r="R73" i="8" s="1"/>
  <c r="AD68" i="7"/>
  <c r="AD69" i="7" s="1" a="1"/>
  <c r="AD69" i="7" s="1"/>
  <c r="AD70" i="7" s="1"/>
  <c r="Z73" i="8" s="1"/>
  <c r="AK68" i="7"/>
  <c r="AK69" i="7" s="1" a="1"/>
  <c r="AK69" i="7" s="1"/>
  <c r="AK70" i="7" s="1"/>
  <c r="AG73" i="8" s="1"/>
  <c r="AJ68" i="7"/>
  <c r="AJ69" i="7" s="1" a="1"/>
  <c r="AJ69" i="7" s="1"/>
  <c r="AJ70" i="7" s="1"/>
  <c r="AF73" i="8" s="1"/>
  <c r="AC68" i="7"/>
  <c r="AC69" i="7" s="1" a="1"/>
  <c r="AC69" i="7" s="1"/>
  <c r="AC70" i="7" s="1"/>
  <c r="Y73" i="8" s="1"/>
  <c r="AA68" i="7"/>
  <c r="AA69" i="7" s="1" a="1"/>
  <c r="AA69" i="7" s="1"/>
  <c r="AA70" i="7" s="1"/>
  <c r="W73" i="8" s="1"/>
  <c r="U68" i="7"/>
  <c r="U69" i="7" s="1" a="1"/>
  <c r="U69" i="7" s="1"/>
  <c r="U70" i="7" s="1"/>
  <c r="Q73" i="8" s="1"/>
  <c r="AB68" i="7"/>
  <c r="AB69" i="7" s="1" a="1"/>
  <c r="AB69" i="7" s="1"/>
  <c r="AB70" i="7" s="1"/>
  <c r="X73" i="8" s="1"/>
  <c r="R68" i="7" a="1"/>
  <c r="R68" i="7" s="1"/>
  <c r="R69" i="7" s="1" a="1"/>
  <c r="R69" i="7" s="1"/>
  <c r="R70" i="7" s="1"/>
  <c r="AH68" i="7"/>
  <c r="AH69" i="7" s="1" a="1"/>
  <c r="AH69" i="7" s="1"/>
  <c r="AH70" i="7" s="1"/>
  <c r="AD73" i="8" s="1"/>
  <c r="Z68" i="7"/>
  <c r="Z69" i="7" s="1" a="1"/>
  <c r="Z69" i="7" s="1"/>
  <c r="Z70" i="7" s="1"/>
  <c r="V73" i="8" s="1"/>
  <c r="AC784" i="8" a="1"/>
  <c r="AC784" i="8" s="1"/>
  <c r="AC785" i="8" s="1"/>
  <c r="AF871" i="8" a="1"/>
  <c r="AF871" i="8" s="1"/>
  <c r="AF872" i="8" s="1"/>
  <c r="V889" i="8" a="1"/>
  <c r="V889" i="8" s="1"/>
  <c r="V890" i="8" s="1"/>
  <c r="Z946" i="8" a="1"/>
  <c r="Z946" i="8" s="1"/>
  <c r="Z947" i="8" s="1"/>
  <c r="AE790" i="8" a="1"/>
  <c r="AE790" i="8" s="1"/>
  <c r="AE791" i="8" s="1"/>
  <c r="R955" i="8" a="1"/>
  <c r="R955" i="8" s="1"/>
  <c r="R956" i="8" s="1"/>
  <c r="P934" i="8" a="1"/>
  <c r="P934" i="8" s="1"/>
  <c r="P935" i="8" s="1"/>
  <c r="AF862" i="8" a="1"/>
  <c r="AF862" i="8" s="1"/>
  <c r="AF863" i="8" s="1"/>
  <c r="AA811" i="8" a="1"/>
  <c r="AA811" i="8" s="1"/>
  <c r="AA812" i="8" s="1"/>
  <c r="O820" i="8" a="1"/>
  <c r="O820" i="8" s="1"/>
  <c r="O821" i="8" s="1"/>
  <c r="AB904" i="8" a="1"/>
  <c r="AB904" i="8" s="1"/>
  <c r="AB905" i="8" s="1"/>
  <c r="R1024" i="8" a="1"/>
  <c r="R1024" i="8" s="1"/>
  <c r="R1025" i="8" s="1"/>
  <c r="X907" i="8" a="1"/>
  <c r="X907" i="8" s="1"/>
  <c r="X908" i="8" s="1"/>
  <c r="AG943" i="8" a="1"/>
  <c r="AG943" i="8" s="1"/>
  <c r="AG944" i="8" s="1"/>
  <c r="R967" i="8" a="1"/>
  <c r="R967" i="8" s="1"/>
  <c r="R968" i="8" s="1"/>
  <c r="Z796" i="8" a="1"/>
  <c r="Z796" i="8" s="1"/>
  <c r="Z797" i="8" s="1"/>
  <c r="Q829" i="8" a="1"/>
  <c r="Q829" i="8" s="1"/>
  <c r="Q830" i="8" s="1"/>
  <c r="N458" i="8" a="1"/>
  <c r="N458" i="8" s="1"/>
  <c r="N459" i="8" s="1"/>
  <c r="AA952" i="8" a="1"/>
  <c r="AA952" i="8" s="1"/>
  <c r="AA953" i="8" s="1"/>
  <c r="Z1012" i="8" a="1"/>
  <c r="Z1012" i="8" s="1"/>
  <c r="Z1013" i="8" s="1"/>
  <c r="Z641" i="8" a="1"/>
  <c r="Z641" i="8" s="1"/>
  <c r="Z642" i="8" s="1"/>
  <c r="S922" i="8" a="1"/>
  <c r="S922" i="8" s="1"/>
  <c r="S923" i="8" s="1"/>
  <c r="AE832" i="8" a="1"/>
  <c r="AE832" i="8" s="1"/>
  <c r="AE833" i="8" s="1"/>
  <c r="AF874" i="8" a="1"/>
  <c r="AF874" i="8" s="1"/>
  <c r="AF875" i="8" s="1"/>
  <c r="AG817" i="8" a="1"/>
  <c r="AG817" i="8" s="1"/>
  <c r="AG818" i="8" s="1"/>
  <c r="Q868" i="8" a="1"/>
  <c r="Q868" i="8" s="1"/>
  <c r="Q869" i="8" s="1"/>
  <c r="AF910" i="8" a="1"/>
  <c r="AF910" i="8" s="1"/>
  <c r="AF911" i="8" s="1"/>
  <c r="AE985" i="8" a="1"/>
  <c r="AE985" i="8" s="1"/>
  <c r="AE986" i="8" s="1"/>
  <c r="AA1018" i="8" a="1"/>
  <c r="AA1018" i="8" s="1"/>
  <c r="AA1019" i="8" s="1"/>
  <c r="AE799" i="8" a="1"/>
  <c r="AE799" i="8" s="1"/>
  <c r="AE800" i="8" s="1"/>
  <c r="AB626" i="8" a="1"/>
  <c r="AB626" i="8" s="1"/>
  <c r="AB627" i="8" s="1"/>
  <c r="AG778" i="8" a="1"/>
  <c r="AG778" i="8" s="1"/>
  <c r="AG779" i="8" s="1"/>
  <c r="T1000" i="8" a="1"/>
  <c r="T1000" i="8" s="1"/>
  <c r="T1001" i="8" s="1"/>
  <c r="AB638" i="8" a="1"/>
  <c r="AB638" i="8" s="1"/>
  <c r="AB639" i="8" s="1"/>
  <c r="O638" i="8" a="1"/>
  <c r="O638" i="8" s="1"/>
  <c r="O639" i="8" s="1"/>
  <c r="AC883" i="8" a="1"/>
  <c r="AC883" i="8" s="1"/>
  <c r="AC884" i="8" s="1"/>
  <c r="AE656" i="8" a="1"/>
  <c r="AE656" i="8" s="1"/>
  <c r="AE657" i="8" s="1"/>
  <c r="V844" i="8" a="1"/>
  <c r="V844" i="8" s="1"/>
  <c r="V845" i="8" s="1"/>
  <c r="AA626" i="8" a="1"/>
  <c r="AA626" i="8" s="1"/>
  <c r="AA627" i="8" s="1"/>
  <c r="AC638" i="8" a="1"/>
  <c r="AC638" i="8" s="1"/>
  <c r="AC639" i="8" s="1"/>
  <c r="P638" i="8" a="1"/>
  <c r="P638" i="8" s="1"/>
  <c r="P639" i="8" s="1"/>
  <c r="T626" i="8" a="1"/>
  <c r="T626" i="8" s="1"/>
  <c r="T627" i="8" s="1"/>
  <c r="N626" i="8" a="1"/>
  <c r="N626" i="8" s="1"/>
  <c r="N627" i="8" s="1"/>
  <c r="AE626" i="8" a="1"/>
  <c r="AE626" i="8" s="1"/>
  <c r="AE627" i="8" s="1"/>
  <c r="Y674" i="8" a="1"/>
  <c r="Y674" i="8" s="1"/>
  <c r="Y675" i="8" s="1"/>
  <c r="AF626" i="8" a="1"/>
  <c r="AF626" i="8" s="1"/>
  <c r="AF627" i="8" s="1"/>
  <c r="W626" i="8" a="1"/>
  <c r="W626" i="8" s="1"/>
  <c r="W627" i="8" s="1"/>
  <c r="AC626" i="8" a="1"/>
  <c r="AC626" i="8" s="1"/>
  <c r="AC627" i="8" s="1"/>
  <c r="P626" i="8" a="1"/>
  <c r="P626" i="8" s="1"/>
  <c r="P627" i="8" s="1"/>
  <c r="X626" i="8" a="1"/>
  <c r="X626" i="8" s="1"/>
  <c r="X627" i="8" s="1"/>
  <c r="N674" i="8" a="1"/>
  <c r="N674" i="8" s="1"/>
  <c r="N675" i="8" s="1"/>
  <c r="V626" i="8" a="1"/>
  <c r="V626" i="8" s="1"/>
  <c r="V627" i="8" s="1"/>
  <c r="AG626" i="8" a="1"/>
  <c r="AG626" i="8" s="1"/>
  <c r="AG627" i="8" s="1"/>
  <c r="X1006" i="8" a="1"/>
  <c r="X1006" i="8" s="1"/>
  <c r="N656" i="8" a="1"/>
  <c r="N656" i="8" s="1"/>
  <c r="N657" i="8" s="1"/>
  <c r="N653" i="8" a="1"/>
  <c r="N653" i="8" s="1"/>
  <c r="N654" i="8" s="1"/>
  <c r="U656" i="8" a="1"/>
  <c r="U656" i="8" s="1"/>
  <c r="U657" i="8" s="1"/>
  <c r="L810" i="8"/>
  <c r="V641" i="8" a="1"/>
  <c r="V641" i="8" s="1"/>
  <c r="V642" i="8" s="1"/>
  <c r="Y623" i="8" a="1"/>
  <c r="Y623" i="8" s="1"/>
  <c r="Y624" i="8" s="1"/>
  <c r="R641" i="8" a="1"/>
  <c r="R641" i="8" s="1"/>
  <c r="R642" i="8" s="1"/>
  <c r="U623" i="8" a="1"/>
  <c r="U623" i="8" s="1"/>
  <c r="U624" i="8" s="1"/>
  <c r="N434" i="8" a="1"/>
  <c r="N434" i="8" s="1"/>
  <c r="N435" i="8" s="1"/>
  <c r="AE641" i="8" a="1"/>
  <c r="AE641" i="8" s="1"/>
  <c r="AE642" i="8" s="1"/>
  <c r="N680" i="8" a="1"/>
  <c r="N680" i="8" s="1"/>
  <c r="N681" i="8" s="1"/>
  <c r="N623" i="8" a="1"/>
  <c r="N623" i="8" s="1"/>
  <c r="N624" i="8" s="1"/>
  <c r="U458" i="8" a="1"/>
  <c r="U458" i="8" s="1"/>
  <c r="U459" i="8" s="1"/>
  <c r="X641" i="8" a="1"/>
  <c r="X641" i="8" s="1"/>
  <c r="X642" i="8" s="1"/>
  <c r="R623" i="8" a="1"/>
  <c r="R623" i="8" s="1"/>
  <c r="R624" i="8" s="1"/>
  <c r="N641" i="8" a="1"/>
  <c r="N641" i="8" s="1"/>
  <c r="N642" i="8" s="1"/>
  <c r="T641" i="8" a="1"/>
  <c r="T641" i="8" s="1"/>
  <c r="T642" i="8" s="1"/>
  <c r="AB641" i="8" a="1"/>
  <c r="AB641" i="8" s="1"/>
  <c r="AB642" i="8" s="1"/>
  <c r="AD641" i="8" a="1"/>
  <c r="AD641" i="8" s="1"/>
  <c r="AD642" i="8" s="1"/>
  <c r="AG623" i="8" a="1"/>
  <c r="AG623" i="8" s="1"/>
  <c r="AG624" i="8" s="1"/>
  <c r="O641" i="8" a="1"/>
  <c r="O641" i="8" s="1"/>
  <c r="O642" i="8" s="1"/>
  <c r="Y641" i="8" a="1"/>
  <c r="Y641" i="8" s="1"/>
  <c r="Y642" i="8" s="1"/>
  <c r="Z680" i="8" a="1"/>
  <c r="Z680" i="8" s="1"/>
  <c r="Z681" i="8" s="1"/>
  <c r="AE805" i="8" a="1"/>
  <c r="AE805" i="8" s="1"/>
  <c r="S656" i="8" a="1"/>
  <c r="S656" i="8" s="1"/>
  <c r="S657" i="8" s="1"/>
  <c r="S874" i="8" a="1"/>
  <c r="S874" i="8" s="1"/>
  <c r="S875" i="8" s="1"/>
  <c r="AG656" i="8" a="1"/>
  <c r="AG656" i="8" s="1"/>
  <c r="AG657" i="8" s="1"/>
  <c r="T656" i="8" a="1"/>
  <c r="T656" i="8" s="1"/>
  <c r="T657" i="8" s="1"/>
  <c r="P1000" i="8" a="1"/>
  <c r="P1000" i="8" s="1"/>
  <c r="AA1000" i="8" a="1"/>
  <c r="AA1000" i="8" s="1"/>
  <c r="V1018" i="8" a="1"/>
  <c r="V1018" i="8" s="1"/>
  <c r="AG871" i="8" a="1"/>
  <c r="AG871" i="8" s="1"/>
  <c r="W844" i="8" a="1"/>
  <c r="W844" i="8" s="1"/>
  <c r="AG811" i="8" a="1"/>
  <c r="AG811" i="8" s="1"/>
  <c r="R626" i="8" a="1"/>
  <c r="R626" i="8" s="1"/>
  <c r="R627" i="8" s="1"/>
  <c r="O844" i="8" a="1"/>
  <c r="O844" i="8" s="1"/>
  <c r="O845" i="8" s="1"/>
  <c r="U844" i="8" a="1"/>
  <c r="U844" i="8" s="1"/>
  <c r="S886" i="8" a="1"/>
  <c r="S886" i="8" s="1"/>
  <c r="V796" i="8" a="1"/>
  <c r="V796" i="8" s="1"/>
  <c r="V797" i="8" s="1"/>
  <c r="V829" i="8" a="1"/>
  <c r="V829" i="8" s="1"/>
  <c r="P796" i="8" a="1"/>
  <c r="P796" i="8" s="1"/>
  <c r="O829" i="8" a="1"/>
  <c r="O829" i="8" s="1"/>
  <c r="U796" i="8" a="1"/>
  <c r="U796" i="8" s="1"/>
  <c r="U829" i="8" a="1"/>
  <c r="U829" i="8" s="1"/>
  <c r="U830" i="8" s="1"/>
  <c r="V910" i="8" a="1"/>
  <c r="V910" i="8" s="1"/>
  <c r="X922" i="8" a="1"/>
  <c r="X922" i="8" s="1"/>
  <c r="X923" i="8" s="1"/>
  <c r="U883" i="8" a="1"/>
  <c r="U883" i="8" s="1"/>
  <c r="AA910" i="8" a="1"/>
  <c r="AA910" i="8" s="1"/>
  <c r="AD922" i="8" a="1"/>
  <c r="AD922" i="8" s="1"/>
  <c r="AG883" i="8" a="1"/>
  <c r="AG883" i="8" s="1"/>
  <c r="AG1018" i="8" a="1"/>
  <c r="AG1018" i="8" s="1"/>
  <c r="Z805" i="8" a="1"/>
  <c r="Z805" i="8" s="1"/>
  <c r="AD862" i="8" a="1"/>
  <c r="AD862" i="8" s="1"/>
  <c r="N594" i="8"/>
  <c r="N928" i="8" a="1"/>
  <c r="N928" i="8" s="1"/>
  <c r="N929" i="8" s="1"/>
  <c r="L939" i="8"/>
  <c r="W940" i="8" a="1"/>
  <c r="W940" i="8" s="1"/>
  <c r="Y940" i="8" a="1"/>
  <c r="Y940" i="8" s="1"/>
  <c r="R940" i="8" a="1"/>
  <c r="R940" i="8" s="1"/>
  <c r="T940" i="8" a="1"/>
  <c r="T940" i="8" s="1"/>
  <c r="AF940" i="8" a="1"/>
  <c r="AF940" i="8" s="1"/>
  <c r="AD940" i="8" a="1"/>
  <c r="AD940" i="8" s="1"/>
  <c r="AA940" i="8" a="1"/>
  <c r="AA940" i="8" s="1"/>
  <c r="Q940" i="8" a="1"/>
  <c r="Q940" i="8" s="1"/>
  <c r="Q941" i="8" s="1"/>
  <c r="AC940" i="8" a="1"/>
  <c r="AC940" i="8" s="1"/>
  <c r="V940" i="8" a="1"/>
  <c r="V940" i="8" s="1"/>
  <c r="X940" i="8" a="1"/>
  <c r="X940" i="8" s="1"/>
  <c r="AE940" i="8" a="1"/>
  <c r="AE940" i="8" s="1"/>
  <c r="S940" i="8" a="1"/>
  <c r="S940" i="8" s="1"/>
  <c r="Z940" i="8" a="1"/>
  <c r="Z940" i="8" s="1"/>
  <c r="U940" i="8" a="1"/>
  <c r="U940" i="8" s="1"/>
  <c r="P787" i="8" a="1"/>
  <c r="P787" i="8" s="1"/>
  <c r="O787" i="8" a="1"/>
  <c r="O787" i="8" s="1"/>
  <c r="W835" i="8" a="1"/>
  <c r="W835" i="8" s="1"/>
  <c r="W836" i="8" s="1"/>
  <c r="Z835" i="8" a="1"/>
  <c r="Z835" i="8" s="1"/>
  <c r="AC835" i="8" a="1"/>
  <c r="AC835" i="8" s="1"/>
  <c r="T835" i="8" a="1"/>
  <c r="T835" i="8" s="1"/>
  <c r="V835" i="8" a="1"/>
  <c r="V835" i="8" s="1"/>
  <c r="P835" i="8" a="1"/>
  <c r="P835" i="8" s="1"/>
  <c r="AE835" i="8" a="1"/>
  <c r="AE835" i="8" s="1"/>
  <c r="AB835" i="8" a="1"/>
  <c r="AB835" i="8" s="1"/>
  <c r="Y835" i="8" a="1"/>
  <c r="Y835" i="8" s="1"/>
  <c r="AA835" i="8" a="1"/>
  <c r="AA835" i="8" s="1"/>
  <c r="S835" i="8" a="1"/>
  <c r="S835" i="8" s="1"/>
  <c r="U835" i="8" a="1"/>
  <c r="U835" i="8" s="1"/>
  <c r="R835" i="8" a="1"/>
  <c r="R835" i="8" s="1"/>
  <c r="O835" i="8" a="1"/>
  <c r="O835" i="8" s="1"/>
  <c r="AD835" i="8" a="1"/>
  <c r="AD835" i="8" s="1"/>
  <c r="AG835" i="8" a="1"/>
  <c r="AG835" i="8" s="1"/>
  <c r="X835" i="8" a="1"/>
  <c r="X835" i="8" s="1"/>
  <c r="AF835" i="8" a="1"/>
  <c r="AF835" i="8" s="1"/>
  <c r="Q835" i="8" a="1"/>
  <c r="Q835" i="8" s="1"/>
  <c r="R648" i="8"/>
  <c r="R982" i="8" a="1"/>
  <c r="R982" i="8" s="1"/>
  <c r="R983" i="8" s="1"/>
  <c r="Z633" i="8"/>
  <c r="Z967" i="8" a="1"/>
  <c r="Z967" i="8" s="1"/>
  <c r="Z968" i="8" s="1"/>
  <c r="T648" i="8"/>
  <c r="T982" i="8" a="1"/>
  <c r="T982" i="8" s="1"/>
  <c r="T983" i="8" s="1"/>
  <c r="AF840" i="8"/>
  <c r="AF1175" i="8" s="1"/>
  <c r="V840" i="8"/>
  <c r="V1175" i="8" s="1"/>
  <c r="Z864" i="8"/>
  <c r="Z1199" i="8" s="1"/>
  <c r="Z876" i="8"/>
  <c r="Z1211" i="8" s="1"/>
  <c r="V660" i="8"/>
  <c r="V994" i="8" a="1"/>
  <c r="V994" i="8" s="1"/>
  <c r="X810" i="8"/>
  <c r="X1145" i="8" s="1"/>
  <c r="X864" i="8"/>
  <c r="X1199" i="8" s="1"/>
  <c r="S840" i="8"/>
  <c r="S1175" i="8" s="1"/>
  <c r="AB852" i="8"/>
  <c r="AB1187" i="8" s="1"/>
  <c r="W852" i="8"/>
  <c r="W1187" i="8" s="1"/>
  <c r="AE864" i="8"/>
  <c r="AE1199" i="8" s="1"/>
  <c r="AF684" i="8"/>
  <c r="AF1018" i="8" a="1"/>
  <c r="AF1018" i="8" s="1"/>
  <c r="AF1019" i="8" s="1"/>
  <c r="Y876" i="8"/>
  <c r="Y1211" i="8" s="1"/>
  <c r="O648" i="8"/>
  <c r="O982" i="8" a="1"/>
  <c r="O982" i="8" s="1"/>
  <c r="O983" i="8" s="1"/>
  <c r="R636" i="8"/>
  <c r="R970" i="8" a="1"/>
  <c r="R970" i="8" s="1"/>
  <c r="S480" i="8"/>
  <c r="S814" i="8" a="1"/>
  <c r="S814" i="8" s="1"/>
  <c r="AG465" i="8"/>
  <c r="AG799" i="8" a="1"/>
  <c r="AG799" i="8" s="1"/>
  <c r="AD438" i="8"/>
  <c r="AD772" i="8" a="1"/>
  <c r="AD772" i="8" s="1"/>
  <c r="O438" i="8"/>
  <c r="O772" i="8" a="1"/>
  <c r="O772" i="8" s="1"/>
  <c r="O773" i="8" s="1"/>
  <c r="W633" i="8"/>
  <c r="W967" i="8" a="1"/>
  <c r="W967" i="8" s="1"/>
  <c r="AB453" i="8"/>
  <c r="AB787" i="8" a="1"/>
  <c r="AB787" i="8" s="1"/>
  <c r="O636" i="8"/>
  <c r="O970" i="8" a="1"/>
  <c r="O970" i="8" s="1"/>
  <c r="O630" i="8"/>
  <c r="O964" i="8" a="1"/>
  <c r="O964" i="8" s="1"/>
  <c r="O965" i="8" s="1"/>
  <c r="U630" i="8"/>
  <c r="U964" i="8" a="1"/>
  <c r="U964" i="8" s="1"/>
  <c r="U965" i="8" s="1"/>
  <c r="Q555" i="8"/>
  <c r="Q889" i="8" a="1"/>
  <c r="Q889" i="8" s="1"/>
  <c r="Q890" i="8" s="1"/>
  <c r="T585" i="8"/>
  <c r="T919" i="8" a="1"/>
  <c r="T919" i="8" s="1"/>
  <c r="T471" i="8"/>
  <c r="T805" i="8" a="1"/>
  <c r="T805" i="8" s="1"/>
  <c r="AE615" i="8"/>
  <c r="AE949" i="8" a="1"/>
  <c r="AE949" i="8" s="1"/>
  <c r="U585" i="8"/>
  <c r="U919" i="8" a="1"/>
  <c r="U919" i="8" s="1"/>
  <c r="AF495" i="8"/>
  <c r="AF829" i="8" a="1"/>
  <c r="AF829" i="8" s="1"/>
  <c r="V615" i="8"/>
  <c r="V949" i="8" a="1"/>
  <c r="V949" i="8" s="1"/>
  <c r="U588" i="8"/>
  <c r="U922" i="8" a="1"/>
  <c r="U922" i="8" s="1"/>
  <c r="O552" i="8"/>
  <c r="O886" i="8" a="1"/>
  <c r="O886" i="8" s="1"/>
  <c r="O887" i="8" s="1"/>
  <c r="P510" i="8"/>
  <c r="P844" i="8" a="1"/>
  <c r="P844" i="8" s="1"/>
  <c r="W522" i="8"/>
  <c r="W856" i="8" a="1"/>
  <c r="W856" i="8" s="1"/>
  <c r="AD471" i="8"/>
  <c r="AD805" i="8" a="1"/>
  <c r="AD805" i="8" s="1"/>
  <c r="AF552" i="8"/>
  <c r="AF886" i="8" a="1"/>
  <c r="AF886" i="8" s="1"/>
  <c r="AF887" i="8" s="1"/>
  <c r="U552" i="8"/>
  <c r="U886" i="8" a="1"/>
  <c r="U886" i="8" s="1"/>
  <c r="S904" i="8" a="1"/>
  <c r="S904" i="8" s="1"/>
  <c r="X904" i="8" a="1"/>
  <c r="X904" i="8" s="1"/>
  <c r="X564" i="8"/>
  <c r="X898" i="8" a="1"/>
  <c r="X898" i="8" s="1"/>
  <c r="N946" i="8" a="1"/>
  <c r="N946" i="8" s="1"/>
  <c r="T985" i="8" a="1"/>
  <c r="T985" i="8" s="1"/>
  <c r="T955" i="8" a="1"/>
  <c r="T955" i="8" s="1"/>
  <c r="T956" i="8" s="1"/>
  <c r="AF955" i="8" a="1"/>
  <c r="AF955" i="8" s="1"/>
  <c r="AF956" i="8" s="1"/>
  <c r="AG889" i="8" a="1"/>
  <c r="AG889" i="8" s="1"/>
  <c r="AG940" i="8" a="1"/>
  <c r="AG940" i="8" s="1"/>
  <c r="N790" i="8" a="1"/>
  <c r="N790" i="8" s="1"/>
  <c r="N874" i="8" a="1"/>
  <c r="N874" i="8" s="1"/>
  <c r="N875" i="8" s="1"/>
  <c r="V784" i="8" a="1"/>
  <c r="V784" i="8" s="1"/>
  <c r="V785" i="8" s="1"/>
  <c r="AF928" i="8" a="1"/>
  <c r="AF928" i="8" s="1"/>
  <c r="AF929" i="8" s="1"/>
  <c r="AF1006" i="8" a="1"/>
  <c r="AF1006" i="8" s="1"/>
  <c r="U982" i="8" a="1"/>
  <c r="U982" i="8" s="1"/>
  <c r="U983" i="8" s="1"/>
  <c r="N937" i="8" a="1"/>
  <c r="N937" i="8" s="1"/>
  <c r="N938" i="8" s="1"/>
  <c r="AC820" i="8" a="1"/>
  <c r="AC820" i="8" s="1"/>
  <c r="W907" i="8" a="1"/>
  <c r="W907" i="8" s="1"/>
  <c r="AF907" i="8" a="1"/>
  <c r="AF907" i="8" s="1"/>
  <c r="Q907" i="8" a="1"/>
  <c r="Q907" i="8" s="1"/>
  <c r="Z907" i="8" a="1"/>
  <c r="Z907" i="8" s="1"/>
  <c r="AC907" i="8" a="1"/>
  <c r="AC907" i="8" s="1"/>
  <c r="AC908" i="8" s="1"/>
  <c r="T907" i="8" a="1"/>
  <c r="T907" i="8" s="1"/>
  <c r="AB907" i="8" a="1"/>
  <c r="AB907" i="8" s="1"/>
  <c r="AB908" i="8" s="1"/>
  <c r="S907" i="8" a="1"/>
  <c r="S907" i="8" s="1"/>
  <c r="V907" i="8" a="1"/>
  <c r="V907" i="8" s="1"/>
  <c r="AE907" i="8" a="1"/>
  <c r="AE907" i="8" s="1"/>
  <c r="P907" i="8" a="1"/>
  <c r="P907" i="8" s="1"/>
  <c r="AG907" i="8" a="1"/>
  <c r="AG907" i="8" s="1"/>
  <c r="Y907" i="8" a="1"/>
  <c r="Y907" i="8" s="1"/>
  <c r="AA907" i="8" a="1"/>
  <c r="AA907" i="8" s="1"/>
  <c r="R907" i="8" a="1"/>
  <c r="R907" i="8" s="1"/>
  <c r="R908" i="8" s="1"/>
  <c r="AC645" i="8"/>
  <c r="AC979" i="8" a="1"/>
  <c r="AC979" i="8" s="1"/>
  <c r="R438" i="8"/>
  <c r="R772" i="8" a="1"/>
  <c r="R772" i="8" s="1"/>
  <c r="R773" i="8" s="1"/>
  <c r="Y648" i="8"/>
  <c r="Y982" i="8" a="1"/>
  <c r="Y982" i="8" s="1"/>
  <c r="Y983" i="8" s="1"/>
  <c r="V834" i="8"/>
  <c r="V1169" i="8" s="1"/>
  <c r="AF810" i="8"/>
  <c r="AF1145" i="8" s="1"/>
  <c r="AG888" i="8"/>
  <c r="AG1223" i="8" s="1"/>
  <c r="P660" i="8"/>
  <c r="P994" i="8" a="1"/>
  <c r="P994" i="8" s="1"/>
  <c r="P995" i="8" s="1"/>
  <c r="AA810" i="8"/>
  <c r="AA1145" i="8" s="1"/>
  <c r="Y846" i="8"/>
  <c r="Y1181" i="8" s="1"/>
  <c r="AD888" i="8"/>
  <c r="AD1223" i="8" s="1"/>
  <c r="Q840" i="8"/>
  <c r="Q1175" i="8" s="1"/>
  <c r="U834" i="8"/>
  <c r="U1169" i="8" s="1"/>
  <c r="U864" i="8"/>
  <c r="U1199" i="8" s="1"/>
  <c r="Q876" i="8"/>
  <c r="Q1211" i="8" s="1"/>
  <c r="V852" i="8"/>
  <c r="V1187" i="8" s="1"/>
  <c r="AE840" i="8"/>
  <c r="AE1175" i="8" s="1"/>
  <c r="T894" i="8"/>
  <c r="T1229" i="8" s="1"/>
  <c r="Z904" i="8" a="1"/>
  <c r="Z904" i="8" s="1"/>
  <c r="W985" i="8" a="1"/>
  <c r="W985" i="8" s="1"/>
  <c r="U955" i="8" a="1"/>
  <c r="U955" i="8" s="1"/>
  <c r="U956" i="8" s="1"/>
  <c r="N979" i="8" a="1"/>
  <c r="N979" i="8" s="1"/>
  <c r="AD949" i="8" a="1"/>
  <c r="AD949" i="8" s="1"/>
  <c r="S790" i="8" a="1"/>
  <c r="S790" i="8" s="1"/>
  <c r="AA784" i="8" a="1"/>
  <c r="AA784" i="8" s="1"/>
  <c r="O1006" i="8" a="1"/>
  <c r="O1006" i="8" s="1"/>
  <c r="U778" i="8" a="1"/>
  <c r="U778" i="8" s="1"/>
  <c r="P982" i="8" a="1"/>
  <c r="P982" i="8" s="1"/>
  <c r="AE967" i="8" a="1"/>
  <c r="AE967" i="8" s="1"/>
  <c r="O907" i="8" a="1"/>
  <c r="O907" i="8" s="1"/>
  <c r="AF826" i="8" a="1"/>
  <c r="AF826" i="8" s="1"/>
  <c r="N534" i="8"/>
  <c r="N868" i="8" a="1"/>
  <c r="N868" i="8" s="1"/>
  <c r="N869" i="8" s="1"/>
  <c r="O567" i="8"/>
  <c r="O901" i="8" a="1"/>
  <c r="O901" i="8" s="1"/>
  <c r="T582" i="8"/>
  <c r="T916" i="8" a="1"/>
  <c r="T916" i="8" s="1"/>
  <c r="N531" i="8"/>
  <c r="N865" i="8" a="1"/>
  <c r="N865" i="8" s="1"/>
  <c r="N866" i="8" s="1"/>
  <c r="Y594" i="8"/>
  <c r="Y928" i="8" a="1"/>
  <c r="Y928" i="8" s="1"/>
  <c r="Y929" i="8" s="1"/>
  <c r="Z892" i="8" a="1"/>
  <c r="Z892" i="8" s="1"/>
  <c r="AC892" i="8" a="1"/>
  <c r="AC892" i="8" s="1"/>
  <c r="T892" i="8" a="1"/>
  <c r="T892" i="8" s="1"/>
  <c r="AB892" i="8" a="1"/>
  <c r="AB892" i="8" s="1"/>
  <c r="S892" i="8" a="1"/>
  <c r="S892" i="8" s="1"/>
  <c r="V892" i="8" a="1"/>
  <c r="V892" i="8" s="1"/>
  <c r="AE892" i="8" a="1"/>
  <c r="AE892" i="8" s="1"/>
  <c r="P892" i="8" a="1"/>
  <c r="P892" i="8" s="1"/>
  <c r="AG892" i="8" a="1"/>
  <c r="AG892" i="8" s="1"/>
  <c r="Y892" i="8" a="1"/>
  <c r="Y892" i="8" s="1"/>
  <c r="AA892" i="8" a="1"/>
  <c r="AA892" i="8" s="1"/>
  <c r="R892" i="8" a="1"/>
  <c r="R892" i="8" s="1"/>
  <c r="U892" i="8" a="1"/>
  <c r="U892" i="8" s="1"/>
  <c r="X892" i="8" a="1"/>
  <c r="X892" i="8" s="1"/>
  <c r="O892" i="8" a="1"/>
  <c r="O892" i="8" s="1"/>
  <c r="AD892" i="8" a="1"/>
  <c r="AD892" i="8" s="1"/>
  <c r="L888" i="8"/>
  <c r="R889" i="8" a="1"/>
  <c r="R889" i="8" s="1"/>
  <c r="R841" i="8" a="1"/>
  <c r="R841" i="8" s="1"/>
  <c r="AD841" i="8" a="1"/>
  <c r="AD841" i="8" s="1"/>
  <c r="Y841" i="8" a="1"/>
  <c r="Y841" i="8" s="1"/>
  <c r="V841" i="8" a="1"/>
  <c r="V841" i="8" s="1"/>
  <c r="Q841" i="8" a="1"/>
  <c r="Q841" i="8" s="1"/>
  <c r="AG841" i="8" a="1"/>
  <c r="AG841" i="8" s="1"/>
  <c r="U841" i="8" a="1"/>
  <c r="U841" i="8" s="1"/>
  <c r="P841" i="8" a="1"/>
  <c r="P841" i="8" s="1"/>
  <c r="AC841" i="8" a="1"/>
  <c r="AC841" i="8" s="1"/>
  <c r="AF841" i="8" a="1"/>
  <c r="AF841" i="8" s="1"/>
  <c r="AF842" i="8" s="1"/>
  <c r="T841" i="8" a="1"/>
  <c r="T841" i="8" s="1"/>
  <c r="AB841" i="8" a="1"/>
  <c r="AB841" i="8" s="1"/>
  <c r="X841" i="8" a="1"/>
  <c r="X841" i="8" s="1"/>
  <c r="AA841" i="8" a="1"/>
  <c r="AA841" i="8" s="1"/>
  <c r="O841" i="8" a="1"/>
  <c r="O841" i="8" s="1"/>
  <c r="S841" i="8" a="1"/>
  <c r="S841" i="8" s="1"/>
  <c r="S842" i="8" s="1"/>
  <c r="AE841" i="8" a="1"/>
  <c r="AE841" i="8" s="1"/>
  <c r="AE842" i="8" s="1"/>
  <c r="Z841" i="8" a="1"/>
  <c r="Z841" i="8" s="1"/>
  <c r="Z842" i="8" s="1"/>
  <c r="W841" i="8" a="1"/>
  <c r="W841" i="8" s="1"/>
  <c r="L945" i="8"/>
  <c r="AB946" i="8" a="1"/>
  <c r="AB946" i="8" s="1"/>
  <c r="AB947" i="8" s="1"/>
  <c r="Y946" i="8" a="1"/>
  <c r="Y946" i="8" s="1"/>
  <c r="O946" i="8" a="1"/>
  <c r="O946" i="8" s="1"/>
  <c r="AD946" i="8" a="1"/>
  <c r="AD946" i="8" s="1"/>
  <c r="AG946" i="8" a="1"/>
  <c r="AG946" i="8" s="1"/>
  <c r="R946" i="8" a="1"/>
  <c r="R946" i="8" s="1"/>
  <c r="T946" i="8" a="1"/>
  <c r="T946" i="8" s="1"/>
  <c r="W946" i="8" a="1"/>
  <c r="W946" i="8" s="1"/>
  <c r="L819" i="8"/>
  <c r="AE820" i="8" a="1"/>
  <c r="AE820" i="8" s="1"/>
  <c r="AB820" i="8" a="1"/>
  <c r="AB820" i="8" s="1"/>
  <c r="T820" i="8" a="1"/>
  <c r="T820" i="8" s="1"/>
  <c r="Q820" i="8" a="1"/>
  <c r="Q820" i="8" s="1"/>
  <c r="Y820" i="8" a="1"/>
  <c r="Y820" i="8" s="1"/>
  <c r="AA820" i="8" a="1"/>
  <c r="AA820" i="8" s="1"/>
  <c r="AA821" i="8" s="1"/>
  <c r="V820" i="8" a="1"/>
  <c r="V820" i="8" s="1"/>
  <c r="AD820" i="8" a="1"/>
  <c r="AD820" i="8" s="1"/>
  <c r="P820" i="8" a="1"/>
  <c r="P820" i="8" s="1"/>
  <c r="S820" i="8" a="1"/>
  <c r="S820" i="8" s="1"/>
  <c r="AG820" i="8" a="1"/>
  <c r="AG820" i="8" s="1"/>
  <c r="AF820" i="8" a="1"/>
  <c r="AF820" i="8" s="1"/>
  <c r="AF821" i="8" s="1"/>
  <c r="X820" i="8" a="1"/>
  <c r="X820" i="8" s="1"/>
  <c r="U820" i="8" a="1"/>
  <c r="U820" i="8" s="1"/>
  <c r="U821" i="8" s="1"/>
  <c r="R820" i="8" a="1"/>
  <c r="R820" i="8" s="1"/>
  <c r="X648" i="8"/>
  <c r="X982" i="8" a="1"/>
  <c r="X982" i="8" s="1"/>
  <c r="X983" i="8" s="1"/>
  <c r="AG633" i="8"/>
  <c r="AG967" i="8" a="1"/>
  <c r="AG967" i="8" s="1"/>
  <c r="AG968" i="8" s="1"/>
  <c r="N591" i="8"/>
  <c r="N925" i="8" a="1"/>
  <c r="N925" i="8" s="1"/>
  <c r="Z630" i="8"/>
  <c r="Z964" i="8" a="1"/>
  <c r="Z964" i="8" s="1"/>
  <c r="R638" i="8" a="1"/>
  <c r="R638" i="8" s="1"/>
  <c r="R639" i="8" s="1"/>
  <c r="Y638" i="8" a="1"/>
  <c r="Y638" i="8" s="1"/>
  <c r="Y639" i="8" s="1"/>
  <c r="AD630" i="8"/>
  <c r="AD964" i="8" a="1"/>
  <c r="AD964" i="8" s="1"/>
  <c r="AD965" i="8" s="1"/>
  <c r="Q480" i="8"/>
  <c r="Q814" i="8" a="1"/>
  <c r="Q814" i="8" s="1"/>
  <c r="Q815" i="8" s="1"/>
  <c r="AG567" i="8"/>
  <c r="AG901" i="8" a="1"/>
  <c r="AG901" i="8" s="1"/>
  <c r="S609" i="8"/>
  <c r="S943" i="8" a="1"/>
  <c r="S943" i="8" s="1"/>
  <c r="V492" i="8"/>
  <c r="V826" i="8" a="1"/>
  <c r="V826" i="8" s="1"/>
  <c r="W504" i="8"/>
  <c r="W838" i="8" a="1"/>
  <c r="W838" i="8" s="1"/>
  <c r="Y600" i="8"/>
  <c r="Y934" i="8" a="1"/>
  <c r="Y934" i="8" s="1"/>
  <c r="AA609" i="8"/>
  <c r="AA943" i="8" a="1"/>
  <c r="AA943" i="8" s="1"/>
  <c r="X537" i="8"/>
  <c r="X871" i="8" a="1"/>
  <c r="X871" i="8" s="1"/>
  <c r="S492" i="8"/>
  <c r="S826" i="8" a="1"/>
  <c r="S826" i="8" s="1"/>
  <c r="AC597" i="8"/>
  <c r="AC931" i="8" a="1"/>
  <c r="AC931" i="8" s="1"/>
  <c r="AC932" i="8" s="1"/>
  <c r="O582" i="8"/>
  <c r="O916" i="8" a="1"/>
  <c r="O916" i="8" s="1"/>
  <c r="Z979" i="8" a="1"/>
  <c r="Z979" i="8" s="1"/>
  <c r="AE979" i="8" a="1"/>
  <c r="AE979" i="8" s="1"/>
  <c r="V979" i="8" a="1"/>
  <c r="V979" i="8" s="1"/>
  <c r="V980" i="8" s="1"/>
  <c r="AD838" i="8" a="1"/>
  <c r="AD838" i="8" s="1"/>
  <c r="AG838" i="8" a="1"/>
  <c r="AG838" i="8" s="1"/>
  <c r="AG839" i="8" s="1"/>
  <c r="P838" i="8" a="1"/>
  <c r="P838" i="8" s="1"/>
  <c r="AF838" i="8" a="1"/>
  <c r="AF838" i="8" s="1"/>
  <c r="Y838" i="8" a="1"/>
  <c r="Y838" i="8" s="1"/>
  <c r="R838" i="8" a="1"/>
  <c r="R838" i="8" s="1"/>
  <c r="AA838" i="8" a="1"/>
  <c r="AA838" i="8" s="1"/>
  <c r="W775" i="8" a="1"/>
  <c r="W775" i="8" s="1"/>
  <c r="AD775" i="8" a="1"/>
  <c r="AD775" i="8" s="1"/>
  <c r="R775" i="8" a="1"/>
  <c r="R775" i="8" s="1"/>
  <c r="R776" i="8" s="1"/>
  <c r="Y775" i="8" a="1"/>
  <c r="Y775" i="8" s="1"/>
  <c r="AF775" i="8" a="1"/>
  <c r="AF775" i="8" s="1"/>
  <c r="T775" i="8" a="1"/>
  <c r="T775" i="8" s="1"/>
  <c r="AA775" i="8" a="1"/>
  <c r="AA775" i="8" s="1"/>
  <c r="O775" i="8" a="1"/>
  <c r="O775" i="8" s="1"/>
  <c r="O776" i="8" s="1"/>
  <c r="AC775" i="8" a="1"/>
  <c r="AC775" i="8" s="1"/>
  <c r="V775" i="8" a="1"/>
  <c r="V775" i="8" s="1"/>
  <c r="V776" i="8" s="1"/>
  <c r="X775" i="8" a="1"/>
  <c r="X775" i="8" s="1"/>
  <c r="X776" i="8" s="1"/>
  <c r="Q775" i="8" a="1"/>
  <c r="Q775" i="8" s="1"/>
  <c r="S775" i="8" a="1"/>
  <c r="S775" i="8" s="1"/>
  <c r="AE775" i="8" a="1"/>
  <c r="AE775" i="8" s="1"/>
  <c r="Z775" i="8" a="1"/>
  <c r="Z775" i="8" s="1"/>
  <c r="L879" i="8"/>
  <c r="O880" i="8" a="1"/>
  <c r="O880" i="8" s="1"/>
  <c r="Z880" i="8" a="1"/>
  <c r="Z880" i="8" s="1"/>
  <c r="Q633" i="8"/>
  <c r="Q967" i="8" a="1"/>
  <c r="Q967" i="8" s="1"/>
  <c r="V633" i="8"/>
  <c r="V967" i="8" a="1"/>
  <c r="V967" i="8" s="1"/>
  <c r="V968" i="8" s="1"/>
  <c r="O645" i="8"/>
  <c r="O979" i="8" a="1"/>
  <c r="O979" i="8" s="1"/>
  <c r="Y633" i="8"/>
  <c r="Y967" i="8" a="1"/>
  <c r="Y967" i="8" s="1"/>
  <c r="AB660" i="8"/>
  <c r="AB994" i="8" a="1"/>
  <c r="AB994" i="8" s="1"/>
  <c r="R810" i="8"/>
  <c r="R1145" i="8" s="1"/>
  <c r="V864" i="8"/>
  <c r="V1199" i="8" s="1"/>
  <c r="AG810" i="8"/>
  <c r="AG1145" i="8" s="1"/>
  <c r="O870" i="8"/>
  <c r="O1205" i="8" s="1"/>
  <c r="Q894" i="8"/>
  <c r="Q1229" i="8" s="1"/>
  <c r="U894" i="8"/>
  <c r="U1229" i="8" s="1"/>
  <c r="AB870" i="8"/>
  <c r="AB1205" i="8" s="1"/>
  <c r="V465" i="8"/>
  <c r="V799" i="8" a="1"/>
  <c r="V799" i="8" s="1"/>
  <c r="AC480" i="8"/>
  <c r="AC814" i="8" a="1"/>
  <c r="AC814" i="8" s="1"/>
  <c r="X465" i="8"/>
  <c r="X799" i="8" a="1"/>
  <c r="X799" i="8" s="1"/>
  <c r="W636" i="8"/>
  <c r="W970" i="8" a="1"/>
  <c r="W970" i="8" s="1"/>
  <c r="AA636" i="8"/>
  <c r="AA970" i="8" a="1"/>
  <c r="AA970" i="8" s="1"/>
  <c r="X453" i="8"/>
  <c r="X787" i="8" a="1"/>
  <c r="X787" i="8" s="1"/>
  <c r="Y636" i="8"/>
  <c r="Y970" i="8" a="1"/>
  <c r="Y970" i="8" s="1"/>
  <c r="AC444" i="8"/>
  <c r="AC778" i="8" a="1"/>
  <c r="AC778" i="8" s="1"/>
  <c r="AB519" i="8"/>
  <c r="AB853" i="8" a="1"/>
  <c r="AB853" i="8" s="1"/>
  <c r="P519" i="8"/>
  <c r="P853" i="8" a="1"/>
  <c r="P853" i="8" s="1"/>
  <c r="P854" i="8" s="1"/>
  <c r="V582" i="8"/>
  <c r="V916" i="8" a="1"/>
  <c r="V916" i="8" s="1"/>
  <c r="Y615" i="8"/>
  <c r="Y949" i="8" a="1"/>
  <c r="Y949" i="8" s="1"/>
  <c r="Y516" i="8"/>
  <c r="Y850" i="8" a="1"/>
  <c r="Y850" i="8" s="1"/>
  <c r="AA471" i="8"/>
  <c r="AA805" i="8" a="1"/>
  <c r="AA805" i="8" s="1"/>
  <c r="R615" i="8"/>
  <c r="R949" i="8" a="1"/>
  <c r="R949" i="8" s="1"/>
  <c r="R516" i="8"/>
  <c r="R850" i="8" a="1"/>
  <c r="R850" i="8" s="1"/>
  <c r="P516" i="8"/>
  <c r="P850" i="8" a="1"/>
  <c r="P850" i="8" s="1"/>
  <c r="P585" i="8"/>
  <c r="P919" i="8" a="1"/>
  <c r="P919" i="8" s="1"/>
  <c r="AA516" i="8"/>
  <c r="AA850" i="8" a="1"/>
  <c r="AA850" i="8" s="1"/>
  <c r="T552" i="8"/>
  <c r="T886" i="8" a="1"/>
  <c r="T886" i="8" s="1"/>
  <c r="AC516" i="8"/>
  <c r="AC850" i="8" a="1"/>
  <c r="AC850" i="8" s="1"/>
  <c r="V516" i="8"/>
  <c r="V850" i="8" a="1"/>
  <c r="V850" i="8" s="1"/>
  <c r="S615" i="8"/>
  <c r="S949" i="8" a="1"/>
  <c r="S949" i="8" s="1"/>
  <c r="AC522" i="8"/>
  <c r="AC856" i="8" a="1"/>
  <c r="AC856" i="8" s="1"/>
  <c r="AA495" i="8"/>
  <c r="AA829" i="8" a="1"/>
  <c r="AA829" i="8" s="1"/>
  <c r="V669" i="8"/>
  <c r="V1003" i="8" a="1"/>
  <c r="V1003" i="8" s="1"/>
  <c r="AF588" i="8"/>
  <c r="AF922" i="8" a="1"/>
  <c r="AF922" i="8" s="1"/>
  <c r="AB522" i="8"/>
  <c r="AB856" i="8" a="1"/>
  <c r="AB856" i="8" s="1"/>
  <c r="AB857" i="8" s="1"/>
  <c r="AF904" i="8" a="1"/>
  <c r="AF904" i="8" s="1"/>
  <c r="AF796" i="8" a="1"/>
  <c r="AF796" i="8" s="1"/>
  <c r="AF797" i="8" s="1"/>
  <c r="AE796" i="8" a="1"/>
  <c r="AE796" i="8" s="1"/>
  <c r="N922" i="8" a="1"/>
  <c r="N922" i="8" s="1"/>
  <c r="N923" i="8" s="1"/>
  <c r="AB1000" i="8" a="1"/>
  <c r="AB1000" i="8" s="1"/>
  <c r="X844" i="8" a="1"/>
  <c r="X844" i="8" s="1"/>
  <c r="AC829" i="8" a="1"/>
  <c r="AC829" i="8" s="1"/>
  <c r="AB829" i="8" a="1"/>
  <c r="AB829" i="8" s="1"/>
  <c r="AB830" i="8" s="1"/>
  <c r="P883" i="8" a="1"/>
  <c r="P883" i="8" s="1"/>
  <c r="P884" i="8" s="1"/>
  <c r="AA946" i="8" a="1"/>
  <c r="AA946" i="8" s="1"/>
  <c r="P985" i="8" a="1"/>
  <c r="P985" i="8" s="1"/>
  <c r="O955" i="8" a="1"/>
  <c r="O955" i="8" s="1"/>
  <c r="AC889" i="8" a="1"/>
  <c r="AC889" i="8" s="1"/>
  <c r="AC890" i="8" s="1"/>
  <c r="AA979" i="8" a="1"/>
  <c r="AA979" i="8" s="1"/>
  <c r="AA980" i="8" s="1"/>
  <c r="P949" i="8" a="1"/>
  <c r="P949" i="8" s="1"/>
  <c r="Z790" i="8" a="1"/>
  <c r="Z790" i="8" s="1"/>
  <c r="N817" i="8" a="1"/>
  <c r="N817" i="8" s="1"/>
  <c r="AA874" i="8" a="1"/>
  <c r="AA874" i="8" s="1"/>
  <c r="AA875" i="8" s="1"/>
  <c r="AD871" i="8" a="1"/>
  <c r="AD871" i="8" s="1"/>
  <c r="Z778" i="8" a="1"/>
  <c r="Z778" i="8" s="1"/>
  <c r="AA982" i="8" a="1"/>
  <c r="AA982" i="8" s="1"/>
  <c r="N967" i="8" a="1"/>
  <c r="N967" i="8" s="1"/>
  <c r="U907" i="8" a="1"/>
  <c r="U907" i="8" s="1"/>
  <c r="Z820" i="8" a="1"/>
  <c r="Z820" i="8" s="1"/>
  <c r="Z821" i="8" s="1"/>
  <c r="N564" i="8"/>
  <c r="N898" i="8" a="1"/>
  <c r="N898" i="8" s="1"/>
  <c r="W687" i="8"/>
  <c r="W1021" i="8" a="1"/>
  <c r="W1021" i="8" s="1"/>
  <c r="V687" i="8"/>
  <c r="V1021" i="8" a="1"/>
  <c r="V1021" i="8" s="1"/>
  <c r="AD570" i="8"/>
  <c r="AD904" i="8" a="1"/>
  <c r="AD904" i="8" s="1"/>
  <c r="Q504" i="8"/>
  <c r="Q838" i="8" a="1"/>
  <c r="Q838" i="8" s="1"/>
  <c r="L801" i="8"/>
  <c r="AE802" i="8" a="1"/>
  <c r="AE802" i="8" s="1"/>
  <c r="Z802" i="8" a="1"/>
  <c r="Z802" i="8" s="1"/>
  <c r="AG802" i="8" a="1"/>
  <c r="AG802" i="8" s="1"/>
  <c r="P802" i="8" a="1"/>
  <c r="P802" i="8" s="1"/>
  <c r="AB802" i="8" a="1"/>
  <c r="AB802" i="8" s="1"/>
  <c r="AD802" i="8" a="1"/>
  <c r="AD802" i="8" s="1"/>
  <c r="T802" i="8" a="1"/>
  <c r="T802" i="8" s="1"/>
  <c r="O802" i="8" a="1"/>
  <c r="O802" i="8" s="1"/>
  <c r="AC802" i="8" a="1"/>
  <c r="AC802" i="8" s="1"/>
  <c r="X802" i="8" a="1"/>
  <c r="X802" i="8" s="1"/>
  <c r="Q802" i="8" a="1"/>
  <c r="Q802" i="8" s="1"/>
  <c r="N672" i="8"/>
  <c r="N1006" i="8" a="1"/>
  <c r="N1006" i="8" s="1"/>
  <c r="N1007" i="8" s="1"/>
  <c r="N663" i="8"/>
  <c r="N997" i="8" a="1"/>
  <c r="N997" i="8" s="1"/>
  <c r="AF630" i="8"/>
  <c r="AF964" i="8" a="1"/>
  <c r="AF964" i="8" s="1"/>
  <c r="T570" i="8"/>
  <c r="T904" i="8" a="1"/>
  <c r="T904" i="8" s="1"/>
  <c r="AA852" i="8"/>
  <c r="AA1187" i="8" s="1"/>
  <c r="N462" i="8"/>
  <c r="N796" i="8" a="1"/>
  <c r="N796" i="8" s="1"/>
  <c r="AF633" i="8"/>
  <c r="AF967" i="8" a="1"/>
  <c r="AF967" i="8" s="1"/>
  <c r="N660" i="8"/>
  <c r="N994" i="8" a="1"/>
  <c r="N994" i="8" s="1"/>
  <c r="AG687" i="8"/>
  <c r="AG1021" i="8" a="1"/>
  <c r="AG1021" i="8" s="1"/>
  <c r="AF597" i="8"/>
  <c r="AF931" i="8" a="1"/>
  <c r="AF931" i="8" s="1"/>
  <c r="AB492" i="8"/>
  <c r="AB826" i="8" a="1"/>
  <c r="AB826" i="8" s="1"/>
  <c r="AB827" i="8" s="1"/>
  <c r="Y540" i="8"/>
  <c r="Y874" i="8" a="1"/>
  <c r="Y874" i="8" s="1"/>
  <c r="Y875" i="8" s="1"/>
  <c r="U609" i="8"/>
  <c r="U943" i="8" a="1"/>
  <c r="U943" i="8" s="1"/>
  <c r="AE504" i="8"/>
  <c r="AE838" i="8" a="1"/>
  <c r="AE838" i="8" s="1"/>
  <c r="AE839" i="8" s="1"/>
  <c r="N504" i="8"/>
  <c r="N838" i="8" a="1"/>
  <c r="N838" i="8" s="1"/>
  <c r="N573" i="8"/>
  <c r="N907" i="8" a="1"/>
  <c r="N907" i="8" s="1"/>
  <c r="N582" i="8"/>
  <c r="N916" i="8" a="1"/>
  <c r="N916" i="8" s="1"/>
  <c r="N669" i="8"/>
  <c r="N1003" i="8" a="1"/>
  <c r="N1003" i="8" s="1"/>
  <c r="Z638" i="8" a="1"/>
  <c r="Z638" i="8" s="1"/>
  <c r="Z639" i="8" s="1"/>
  <c r="AC630" i="8"/>
  <c r="AC964" i="8" a="1"/>
  <c r="AC964" i="8" s="1"/>
  <c r="N651" i="8"/>
  <c r="N985" i="8" a="1"/>
  <c r="N985" i="8" s="1"/>
  <c r="T594" i="8"/>
  <c r="T928" i="8" a="1"/>
  <c r="T928" i="8" s="1"/>
  <c r="T687" i="8"/>
  <c r="T1021" i="8" a="1"/>
  <c r="T1021" i="8" s="1"/>
  <c r="W669" i="8"/>
  <c r="W1003" i="8" a="1"/>
  <c r="W1003" i="8" s="1"/>
  <c r="AE582" i="8"/>
  <c r="AE916" i="8" a="1"/>
  <c r="AE916" i="8" s="1"/>
  <c r="V594" i="8"/>
  <c r="V928" i="8" a="1"/>
  <c r="V928" i="8" s="1"/>
  <c r="V929" i="8" s="1"/>
  <c r="AD669" i="8"/>
  <c r="AD1003" i="8" a="1"/>
  <c r="AD1003" i="8" s="1"/>
  <c r="Q641" i="8" a="1"/>
  <c r="Q641" i="8" s="1"/>
  <c r="Q642" i="8" s="1"/>
  <c r="Y609" i="8"/>
  <c r="Y943" i="8" a="1"/>
  <c r="Y943" i="8" s="1"/>
  <c r="AE678" i="8"/>
  <c r="AE1012" i="8" a="1"/>
  <c r="AE1012" i="8" s="1"/>
  <c r="V630" i="8"/>
  <c r="V964" i="8" a="1"/>
  <c r="V964" i="8" s="1"/>
  <c r="U567" i="8"/>
  <c r="U901" i="8" a="1"/>
  <c r="U901" i="8" s="1"/>
  <c r="Z597" i="8"/>
  <c r="Z931" i="8" a="1"/>
  <c r="Z931" i="8" s="1"/>
  <c r="AE537" i="8"/>
  <c r="AE871" i="8" a="1"/>
  <c r="AE871" i="8" s="1"/>
  <c r="AE492" i="8"/>
  <c r="AE826" i="8" a="1"/>
  <c r="AE826" i="8" s="1"/>
  <c r="AE827" i="8" s="1"/>
  <c r="AD600" i="8"/>
  <c r="AD934" i="8" a="1"/>
  <c r="AD934" i="8" s="1"/>
  <c r="P537" i="8"/>
  <c r="P871" i="8" a="1"/>
  <c r="P871" i="8" s="1"/>
  <c r="P492" i="8"/>
  <c r="P826" i="8" a="1"/>
  <c r="P826" i="8" s="1"/>
  <c r="Y808" i="8" a="1"/>
  <c r="Y808" i="8" s="1"/>
  <c r="R808" i="8" a="1"/>
  <c r="R808" i="8" s="1"/>
  <c r="T808" i="8" a="1"/>
  <c r="T808" i="8" s="1"/>
  <c r="AA808" i="8" a="1"/>
  <c r="AA808" i="8" s="1"/>
  <c r="O808" i="8" a="1"/>
  <c r="O808" i="8" s="1"/>
  <c r="V808" i="8" a="1"/>
  <c r="V808" i="8" s="1"/>
  <c r="V809" i="8" s="1"/>
  <c r="AC808" i="8" a="1"/>
  <c r="AC808" i="8" s="1"/>
  <c r="AC809" i="8" s="1"/>
  <c r="Q808" i="8" a="1"/>
  <c r="Q808" i="8" s="1"/>
  <c r="Q809" i="8" s="1"/>
  <c r="X808" i="8" a="1"/>
  <c r="X808" i="8" s="1"/>
  <c r="X809" i="8" s="1"/>
  <c r="AF808" i="8" a="1"/>
  <c r="AF808" i="8" s="1"/>
  <c r="AE808" i="8" a="1"/>
  <c r="AE808" i="8" s="1"/>
  <c r="S808" i="8" a="1"/>
  <c r="S808" i="8" s="1"/>
  <c r="Z808" i="8" a="1"/>
  <c r="Z808" i="8" s="1"/>
  <c r="U808" i="8" a="1"/>
  <c r="U808" i="8" s="1"/>
  <c r="AG808" i="8" a="1"/>
  <c r="AG808" i="8" s="1"/>
  <c r="S901" i="8" a="1"/>
  <c r="S901" i="8" s="1"/>
  <c r="S902" i="8" s="1"/>
  <c r="Q901" i="8" a="1"/>
  <c r="Q901" i="8" s="1"/>
  <c r="P1018" i="8" a="1"/>
  <c r="P1018" i="8" s="1"/>
  <c r="P1019" i="8" s="1"/>
  <c r="X1018" i="8" a="1"/>
  <c r="X1018" i="8" s="1"/>
  <c r="W1018" i="8" a="1"/>
  <c r="W1018" i="8" s="1"/>
  <c r="AE1018" i="8" a="1"/>
  <c r="AE1018" i="8" s="1"/>
  <c r="W826" i="8" a="1"/>
  <c r="W826" i="8" s="1"/>
  <c r="O826" i="8" a="1"/>
  <c r="O826" i="8" s="1"/>
  <c r="AD826" i="8" a="1"/>
  <c r="AD826" i="8" s="1"/>
  <c r="AG826" i="8" a="1"/>
  <c r="AG826" i="8" s="1"/>
  <c r="AG827" i="8" s="1"/>
  <c r="O877" i="8" a="1"/>
  <c r="O877" i="8" s="1"/>
  <c r="AB877" i="8" a="1"/>
  <c r="AB877" i="8" s="1"/>
  <c r="AB878" i="8" s="1"/>
  <c r="S877" i="8" a="1"/>
  <c r="S877" i="8" s="1"/>
  <c r="AA877" i="8" a="1"/>
  <c r="AA877" i="8" s="1"/>
  <c r="R877" i="8" a="1"/>
  <c r="R877" i="8" s="1"/>
  <c r="R878" i="8" s="1"/>
  <c r="X877" i="8" a="1"/>
  <c r="X877" i="8" s="1"/>
  <c r="Z877" i="8" a="1"/>
  <c r="Z877" i="8" s="1"/>
  <c r="AG877" i="8" a="1"/>
  <c r="AG877" i="8" s="1"/>
  <c r="Y877" i="8" a="1"/>
  <c r="Y877" i="8" s="1"/>
  <c r="V877" i="8" a="1"/>
  <c r="V877" i="8" s="1"/>
  <c r="W877" i="8" a="1"/>
  <c r="W877" i="8" s="1"/>
  <c r="Q877" i="8" a="1"/>
  <c r="Q877" i="8" s="1"/>
  <c r="AF877" i="8" a="1"/>
  <c r="AF877" i="8" s="1"/>
  <c r="AF878" i="8" s="1"/>
  <c r="U877" i="8" a="1"/>
  <c r="U877" i="8" s="1"/>
  <c r="AE877" i="8" a="1"/>
  <c r="AE877" i="8" s="1"/>
  <c r="P877" i="8" a="1"/>
  <c r="P877" i="8" s="1"/>
  <c r="AD877" i="8" a="1"/>
  <c r="AD877" i="8" s="1"/>
  <c r="T877" i="8" a="1"/>
  <c r="T877" i="8" s="1"/>
  <c r="AC877" i="8" a="1"/>
  <c r="AC877" i="8" s="1"/>
  <c r="AC878" i="8" s="1"/>
  <c r="AE847" i="8" a="1"/>
  <c r="AE847" i="8" s="1"/>
  <c r="AD847" i="8" a="1"/>
  <c r="AD847" i="8" s="1"/>
  <c r="Z847" i="8" a="1"/>
  <c r="Z847" i="8" s="1"/>
  <c r="T847" i="8" a="1"/>
  <c r="T847" i="8" s="1"/>
  <c r="U847" i="8" a="1"/>
  <c r="U847" i="8" s="1"/>
  <c r="AC847" i="8" a="1"/>
  <c r="AC847" i="8" s="1"/>
  <c r="P847" i="8" a="1"/>
  <c r="P847" i="8" s="1"/>
  <c r="S847" i="8" a="1"/>
  <c r="S847" i="8" s="1"/>
  <c r="Y847" i="8" a="1"/>
  <c r="Y847" i="8" s="1"/>
  <c r="R847" i="8" a="1"/>
  <c r="R847" i="8" s="1"/>
  <c r="O847" i="8" a="1"/>
  <c r="O847" i="8" s="1"/>
  <c r="AB847" i="8" a="1"/>
  <c r="AB847" i="8" s="1"/>
  <c r="AB848" i="8" s="1"/>
  <c r="AF847" i="8" a="1"/>
  <c r="AF847" i="8" s="1"/>
  <c r="X847" i="8" a="1"/>
  <c r="X847" i="8" s="1"/>
  <c r="X848" i="8" s="1"/>
  <c r="AA847" i="8" a="1"/>
  <c r="AA847" i="8" s="1"/>
  <c r="L930" i="8"/>
  <c r="X931" i="8" a="1"/>
  <c r="X931" i="8" s="1"/>
  <c r="S931" i="8" a="1"/>
  <c r="S931" i="8" s="1"/>
  <c r="AA931" i="8" a="1"/>
  <c r="AA931" i="8" s="1"/>
  <c r="AG931" i="8" a="1"/>
  <c r="AG931" i="8" s="1"/>
  <c r="AB931" i="8" a="1"/>
  <c r="AB931" i="8" s="1"/>
  <c r="Y931" i="8" a="1"/>
  <c r="Y931" i="8" s="1"/>
  <c r="X910" i="8" a="1"/>
  <c r="X910" i="8" s="1"/>
  <c r="X911" i="8" s="1"/>
  <c r="Q910" i="8" a="1"/>
  <c r="Q910" i="8" s="1"/>
  <c r="Z910" i="8" a="1"/>
  <c r="Z910" i="8" s="1"/>
  <c r="AB910" i="8" a="1"/>
  <c r="AB910" i="8" s="1"/>
  <c r="AB911" i="8" s="1"/>
  <c r="P910" i="8" a="1"/>
  <c r="P910" i="8" s="1"/>
  <c r="R910" i="8" a="1"/>
  <c r="R910" i="8" s="1"/>
  <c r="R911" i="8" s="1"/>
  <c r="AD910" i="8" a="1"/>
  <c r="AD910" i="8" s="1"/>
  <c r="AG919" i="8" a="1"/>
  <c r="AG919" i="8" s="1"/>
  <c r="W919" i="8" a="1"/>
  <c r="W919" i="8" s="1"/>
  <c r="Y919" i="8" a="1"/>
  <c r="Y919" i="8" s="1"/>
  <c r="AF919" i="8" a="1"/>
  <c r="AF919" i="8" s="1"/>
  <c r="AA919" i="8" a="1"/>
  <c r="AA919" i="8" s="1"/>
  <c r="T660" i="8"/>
  <c r="T994" i="8" a="1"/>
  <c r="T994" i="8" s="1"/>
  <c r="Z458" i="8" a="1"/>
  <c r="Z458" i="8" s="1"/>
  <c r="Z459" i="8" s="1"/>
  <c r="T645" i="8"/>
  <c r="T979" i="8" a="1"/>
  <c r="T979" i="8" s="1"/>
  <c r="AB648" i="8"/>
  <c r="AB982" i="8" a="1"/>
  <c r="AB982" i="8" s="1"/>
  <c r="AB983" i="8" s="1"/>
  <c r="R888" i="8"/>
  <c r="R1223" i="8" s="1"/>
  <c r="P810" i="8"/>
  <c r="P1145" i="8" s="1"/>
  <c r="V876" i="8"/>
  <c r="V1211" i="8" s="1"/>
  <c r="AE870" i="8"/>
  <c r="AE1205" i="8" s="1"/>
  <c r="S810" i="8"/>
  <c r="S1145" i="8" s="1"/>
  <c r="AA870" i="8"/>
  <c r="AA1205" i="8" s="1"/>
  <c r="W864" i="8"/>
  <c r="W1199" i="8" s="1"/>
  <c r="V680" i="8" a="1"/>
  <c r="V680" i="8" s="1"/>
  <c r="V681" i="8" s="1"/>
  <c r="W680" i="8" a="1"/>
  <c r="W680" i="8" s="1"/>
  <c r="W681" i="8" s="1"/>
  <c r="AG864" i="8"/>
  <c r="AG1199" i="8" s="1"/>
  <c r="O858" i="8"/>
  <c r="O1193" i="8" s="1"/>
  <c r="AA864" i="8"/>
  <c r="AA1199" i="8" s="1"/>
  <c r="U858" i="8"/>
  <c r="U1193" i="8" s="1"/>
  <c r="AF876" i="8"/>
  <c r="AF1211" i="8" s="1"/>
  <c r="R840" i="8"/>
  <c r="R1175" i="8" s="1"/>
  <c r="N904" i="8" a="1"/>
  <c r="N904" i="8" s="1"/>
  <c r="N905" i="8" s="1"/>
  <c r="W796" i="8" a="1"/>
  <c r="W796" i="8" s="1"/>
  <c r="Z922" i="8" a="1"/>
  <c r="Z922" i="8" s="1"/>
  <c r="Z923" i="8" s="1"/>
  <c r="Y922" i="8" a="1"/>
  <c r="Y922" i="8" s="1"/>
  <c r="AF1000" i="8" a="1"/>
  <c r="AF1000" i="8" s="1"/>
  <c r="AF844" i="8" a="1"/>
  <c r="AF844" i="8" s="1"/>
  <c r="X829" i="8" a="1"/>
  <c r="X829" i="8" s="1"/>
  <c r="AE883" i="8" a="1"/>
  <c r="AE883" i="8" s="1"/>
  <c r="V883" i="8" a="1"/>
  <c r="V883" i="8" s="1"/>
  <c r="V884" i="8" s="1"/>
  <c r="AC811" i="8" a="1"/>
  <c r="AC811" i="8" s="1"/>
  <c r="AC812" i="8" s="1"/>
  <c r="P946" i="8" a="1"/>
  <c r="P946" i="8" s="1"/>
  <c r="U946" i="8" a="1"/>
  <c r="U946" i="8" s="1"/>
  <c r="W910" i="8" a="1"/>
  <c r="W910" i="8" s="1"/>
  <c r="AD955" i="8" a="1"/>
  <c r="AD955" i="8" s="1"/>
  <c r="Y889" i="8" a="1"/>
  <c r="Y889" i="8" s="1"/>
  <c r="W889" i="8" a="1"/>
  <c r="W889" i="8" s="1"/>
  <c r="Q1018" i="8" a="1"/>
  <c r="Q1018" i="8" s="1"/>
  <c r="P916" i="8" a="1"/>
  <c r="P916" i="8" s="1"/>
  <c r="S979" i="8" a="1"/>
  <c r="S979" i="8" s="1"/>
  <c r="Q892" i="8" a="1"/>
  <c r="Q892" i="8" s="1"/>
  <c r="AB949" i="8" a="1"/>
  <c r="AB949" i="8" s="1"/>
  <c r="S549" i="8"/>
  <c r="S883" i="8" a="1"/>
  <c r="S883" i="8" s="1"/>
  <c r="Y817" i="8" a="1"/>
  <c r="Y817" i="8" s="1"/>
  <c r="T862" i="8" a="1"/>
  <c r="T862" i="8" s="1"/>
  <c r="T863" i="8" s="1"/>
  <c r="N832" i="8" a="1"/>
  <c r="N832" i="8" s="1"/>
  <c r="S871" i="8" a="1"/>
  <c r="S871" i="8" s="1"/>
  <c r="S868" i="8" a="1"/>
  <c r="S868" i="8" s="1"/>
  <c r="S869" i="8" s="1"/>
  <c r="P967" i="8" a="1"/>
  <c r="P967" i="8" s="1"/>
  <c r="AB901" i="8" a="1"/>
  <c r="AB901" i="8" s="1"/>
  <c r="R826" i="8" a="1"/>
  <c r="R826" i="8" s="1"/>
  <c r="Z919" i="8" a="1"/>
  <c r="Z919" i="8" s="1"/>
  <c r="AG630" i="8"/>
  <c r="AG964" i="8" a="1"/>
  <c r="AG964" i="8" s="1"/>
  <c r="AG965" i="8" s="1"/>
  <c r="R594" i="8"/>
  <c r="R928" i="8" a="1"/>
  <c r="R928" i="8" s="1"/>
  <c r="R929" i="8" s="1"/>
  <c r="Z582" i="8"/>
  <c r="Z916" i="8" a="1"/>
  <c r="Z916" i="8" s="1"/>
  <c r="AG540" i="8"/>
  <c r="AG874" i="8" a="1"/>
  <c r="AG874" i="8" s="1"/>
  <c r="Z504" i="8"/>
  <c r="Z838" i="8" a="1"/>
  <c r="Z838" i="8" s="1"/>
  <c r="AD823" i="8" a="1"/>
  <c r="AD823" i="8" s="1"/>
  <c r="AA823" i="8" a="1"/>
  <c r="AA823" i="8" s="1"/>
  <c r="S823" i="8" a="1"/>
  <c r="S823" i="8" s="1"/>
  <c r="P823" i="8" a="1"/>
  <c r="P823" i="8" s="1"/>
  <c r="X823" i="8" a="1"/>
  <c r="X823" i="8" s="1"/>
  <c r="O823" i="8" a="1"/>
  <c r="O823" i="8" s="1"/>
  <c r="R823" i="8" a="1"/>
  <c r="R823" i="8" s="1"/>
  <c r="AF823" i="8" a="1"/>
  <c r="AF823" i="8" s="1"/>
  <c r="AC823" i="8" a="1"/>
  <c r="AC823" i="8" s="1"/>
  <c r="Z823" i="8" a="1"/>
  <c r="Z823" i="8" s="1"/>
  <c r="W823" i="8" a="1"/>
  <c r="W823" i="8" s="1"/>
  <c r="U823" i="8" a="1"/>
  <c r="U823" i="8" s="1"/>
  <c r="U824" i="8" s="1"/>
  <c r="AE823" i="8" a="1"/>
  <c r="AE823" i="8" s="1"/>
  <c r="AE824" i="8" s="1"/>
  <c r="AB823" i="8" a="1"/>
  <c r="AB823" i="8" s="1"/>
  <c r="AB824" i="8" s="1"/>
  <c r="T823" i="8" a="1"/>
  <c r="T823" i="8" s="1"/>
  <c r="Q823" i="8" a="1"/>
  <c r="Q823" i="8" s="1"/>
  <c r="Y823" i="8" a="1"/>
  <c r="Y823" i="8" s="1"/>
  <c r="AG823" i="8" a="1"/>
  <c r="AG823" i="8" s="1"/>
  <c r="AG824" i="8" s="1"/>
  <c r="V823" i="8" a="1"/>
  <c r="V823" i="8" s="1"/>
  <c r="AG600" i="8"/>
  <c r="AG934" i="8" a="1"/>
  <c r="AG934" i="8" s="1"/>
  <c r="AG638" i="8" a="1"/>
  <c r="AG638" i="8" s="1"/>
  <c r="AG639" i="8" s="1"/>
  <c r="R567" i="8"/>
  <c r="R901" i="8" a="1"/>
  <c r="R901" i="8" s="1"/>
  <c r="R902" i="8" s="1"/>
  <c r="Q669" i="8"/>
  <c r="Q1003" i="8" a="1"/>
  <c r="Q1003" i="8" s="1"/>
  <c r="AD638" i="8" a="1"/>
  <c r="AD638" i="8" s="1"/>
  <c r="AD639" i="8" s="1"/>
  <c r="AF600" i="8"/>
  <c r="AF934" i="8" a="1"/>
  <c r="AF934" i="8" s="1"/>
  <c r="Y537" i="8"/>
  <c r="Y871" i="8" a="1"/>
  <c r="Y871" i="8" s="1"/>
  <c r="P669" i="8"/>
  <c r="P1003" i="8" a="1"/>
  <c r="P1003" i="8" s="1"/>
  <c r="AC582" i="8"/>
  <c r="AC916" i="8" a="1"/>
  <c r="AC916" i="8" s="1"/>
  <c r="X504" i="8"/>
  <c r="X838" i="8" a="1"/>
  <c r="X838" i="8" s="1"/>
  <c r="P597" i="8"/>
  <c r="P931" i="8" a="1"/>
  <c r="P931" i="8" s="1"/>
  <c r="AD567" i="8"/>
  <c r="AD901" i="8" a="1"/>
  <c r="AD901" i="8" s="1"/>
  <c r="X609" i="8"/>
  <c r="X943" i="8" a="1"/>
  <c r="X943" i="8" s="1"/>
  <c r="U985" i="8" a="1"/>
  <c r="U985" i="8" s="1"/>
  <c r="U986" i="8" s="1"/>
  <c r="AD985" i="8" a="1"/>
  <c r="AD985" i="8" s="1"/>
  <c r="O985" i="8" a="1"/>
  <c r="O985" i="8" s="1"/>
  <c r="O986" i="8" s="1"/>
  <c r="V985" i="8" a="1"/>
  <c r="V985" i="8" s="1"/>
  <c r="V986" i="8" s="1"/>
  <c r="R985" i="8" a="1"/>
  <c r="R985" i="8" s="1"/>
  <c r="AG985" i="8" a="1"/>
  <c r="AG985" i="8" s="1"/>
  <c r="AB985" i="8" a="1"/>
  <c r="AB985" i="8" s="1"/>
  <c r="U660" i="8"/>
  <c r="U994" i="8" a="1"/>
  <c r="U994" i="8" s="1"/>
  <c r="U995" i="8" s="1"/>
  <c r="Y645" i="8"/>
  <c r="Y979" i="8" a="1"/>
  <c r="Y979" i="8" s="1"/>
  <c r="V468" i="8"/>
  <c r="V802" i="8" a="1"/>
  <c r="V802" i="8" s="1"/>
  <c r="AA834" i="8"/>
  <c r="AA1169" i="8" s="1"/>
  <c r="P840" i="8"/>
  <c r="P1175" i="8" s="1"/>
  <c r="W840" i="8"/>
  <c r="W1175" i="8" s="1"/>
  <c r="S846" i="8"/>
  <c r="S1181" i="8" s="1"/>
  <c r="AD894" i="8"/>
  <c r="AD1229" i="8" s="1"/>
  <c r="U852" i="8"/>
  <c r="U1187" i="8" s="1"/>
  <c r="AE876" i="8"/>
  <c r="AE1211" i="8" s="1"/>
  <c r="Z852" i="8"/>
  <c r="Z1187" i="8" s="1"/>
  <c r="R645" i="8"/>
  <c r="R979" i="8" a="1"/>
  <c r="R979" i="8" s="1"/>
  <c r="X531" i="8"/>
  <c r="X865" i="8" a="1"/>
  <c r="X865" i="8" s="1"/>
  <c r="X866" i="8" s="1"/>
  <c r="AD633" i="8"/>
  <c r="AD967" i="8" a="1"/>
  <c r="AD967" i="8" s="1"/>
  <c r="X633" i="8"/>
  <c r="X967" i="8" a="1"/>
  <c r="X967" i="8" s="1"/>
  <c r="Q444" i="8"/>
  <c r="Q778" i="8" a="1"/>
  <c r="Q778" i="8" s="1"/>
  <c r="T636" i="8"/>
  <c r="T970" i="8" a="1"/>
  <c r="T970" i="8" s="1"/>
  <c r="T453" i="8"/>
  <c r="T787" i="8" a="1"/>
  <c r="T787" i="8" s="1"/>
  <c r="Q636" i="8"/>
  <c r="Q970" i="8" a="1"/>
  <c r="Q970" i="8" s="1"/>
  <c r="Y444" i="8"/>
  <c r="Y778" i="8" a="1"/>
  <c r="Y778" i="8" s="1"/>
  <c r="X519" i="8"/>
  <c r="X853" i="8" a="1"/>
  <c r="X853" i="8" s="1"/>
  <c r="O555" i="8"/>
  <c r="O889" i="8" a="1"/>
  <c r="O889" i="8" s="1"/>
  <c r="AA546" i="8"/>
  <c r="AA880" i="8" a="1"/>
  <c r="AA880" i="8" s="1"/>
  <c r="Z522" i="8"/>
  <c r="Z856" i="8" a="1"/>
  <c r="Z856" i="8" s="1"/>
  <c r="Z857" i="8" s="1"/>
  <c r="AA615" i="8"/>
  <c r="AA949" i="8" a="1"/>
  <c r="AA949" i="8" s="1"/>
  <c r="U516" i="8"/>
  <c r="U850" i="8" a="1"/>
  <c r="U850" i="8" s="1"/>
  <c r="P555" i="8"/>
  <c r="P889" i="8" a="1"/>
  <c r="P889" i="8" s="1"/>
  <c r="AF618" i="8"/>
  <c r="AF952" i="8" a="1"/>
  <c r="AF952" i="8" s="1"/>
  <c r="V585" i="8"/>
  <c r="V919" i="8" a="1"/>
  <c r="V919" i="8" s="1"/>
  <c r="O471" i="8"/>
  <c r="O805" i="8" a="1"/>
  <c r="O805" i="8" s="1"/>
  <c r="P618" i="8"/>
  <c r="P952" i="8" a="1"/>
  <c r="P952" i="8" s="1"/>
  <c r="AD546" i="8"/>
  <c r="AD880" i="8" a="1"/>
  <c r="AD880" i="8" s="1"/>
  <c r="Z516" i="8"/>
  <c r="Z850" i="8" a="1"/>
  <c r="Z850" i="8" s="1"/>
  <c r="AG516" i="8"/>
  <c r="AG850" i="8" a="1"/>
  <c r="AG850" i="8" s="1"/>
  <c r="Q585" i="8"/>
  <c r="Q919" i="8" a="1"/>
  <c r="Q919" i="8" s="1"/>
  <c r="Q618" i="8"/>
  <c r="Q952" i="8" a="1"/>
  <c r="Q952" i="8" s="1"/>
  <c r="X552" i="8"/>
  <c r="X886" i="8" a="1"/>
  <c r="X886" i="8" s="1"/>
  <c r="X887" i="8" s="1"/>
  <c r="AD585" i="8"/>
  <c r="AD919" i="8" a="1"/>
  <c r="AD919" i="8" s="1"/>
  <c r="U904" i="8" a="1"/>
  <c r="U904" i="8" s="1"/>
  <c r="AB796" i="8" a="1"/>
  <c r="AB796" i="8" s="1"/>
  <c r="O922" i="8" a="1"/>
  <c r="O922" i="8" s="1"/>
  <c r="O923" i="8" s="1"/>
  <c r="AE922" i="8" a="1"/>
  <c r="AE922" i="8" s="1"/>
  <c r="AD1000" i="8" a="1"/>
  <c r="AD1000" i="8" s="1"/>
  <c r="AG844" i="8" a="1"/>
  <c r="AG844" i="8" s="1"/>
  <c r="AD829" i="8" a="1"/>
  <c r="AD829" i="8" s="1"/>
  <c r="R883" i="8" a="1"/>
  <c r="R883" i="8" s="1"/>
  <c r="R884" i="8" s="1"/>
  <c r="Q946" i="8" a="1"/>
  <c r="Q946" i="8" s="1"/>
  <c r="V946" i="8" a="1"/>
  <c r="V946" i="8" s="1"/>
  <c r="AG910" i="8" a="1"/>
  <c r="AG910" i="8" s="1"/>
  <c r="X985" i="8" a="1"/>
  <c r="X985" i="8" s="1"/>
  <c r="X955" i="8" a="1"/>
  <c r="X955" i="8" s="1"/>
  <c r="X956" i="8" s="1"/>
  <c r="AE889" i="8" a="1"/>
  <c r="AE889" i="8" s="1"/>
  <c r="X889" i="8" a="1"/>
  <c r="X889" i="8" s="1"/>
  <c r="X890" i="8" s="1"/>
  <c r="AB1018" i="8" a="1"/>
  <c r="AB1018" i="8" s="1"/>
  <c r="U916" i="8" a="1"/>
  <c r="U916" i="8" s="1"/>
  <c r="AF979" i="8" a="1"/>
  <c r="AF979" i="8" s="1"/>
  <c r="W892" i="8" a="1"/>
  <c r="W892" i="8" s="1"/>
  <c r="N949" i="8" a="1"/>
  <c r="N949" i="8" s="1"/>
  <c r="N787" i="8" a="1"/>
  <c r="N787" i="8" s="1"/>
  <c r="V817" i="8" a="1"/>
  <c r="V817" i="8" s="1"/>
  <c r="N799" i="8" a="1"/>
  <c r="N799" i="8" s="1"/>
  <c r="P832" i="8" a="1"/>
  <c r="P832" i="8" s="1"/>
  <c r="N778" i="8" a="1"/>
  <c r="N778" i="8" s="1"/>
  <c r="Y868" i="8" a="1"/>
  <c r="Y868" i="8" s="1"/>
  <c r="Y869" i="8" s="1"/>
  <c r="AA967" i="8" a="1"/>
  <c r="AA967" i="8" s="1"/>
  <c r="AA968" i="8" s="1"/>
  <c r="AC901" i="8" a="1"/>
  <c r="AC901" i="8" s="1"/>
  <c r="X826" i="8" a="1"/>
  <c r="X826" i="8" s="1"/>
  <c r="AE919" i="8" a="1"/>
  <c r="AE919" i="8" s="1"/>
  <c r="N522" i="8"/>
  <c r="N856" i="8" a="1"/>
  <c r="N856" i="8" s="1"/>
  <c r="AA630" i="8"/>
  <c r="AA964" i="8" a="1"/>
  <c r="AA964" i="8" s="1"/>
  <c r="AA965" i="8" s="1"/>
  <c r="AC594" i="8"/>
  <c r="AC928" i="8" a="1"/>
  <c r="AC928" i="8" s="1"/>
  <c r="AC929" i="8" s="1"/>
  <c r="R687" i="8"/>
  <c r="R1021" i="8" a="1"/>
  <c r="R1021" i="8" s="1"/>
  <c r="Y567" i="8"/>
  <c r="Y901" i="8" a="1"/>
  <c r="Y901" i="8" s="1"/>
  <c r="O504" i="8"/>
  <c r="O838" i="8" a="1"/>
  <c r="O838" i="8" s="1"/>
  <c r="W778" i="8" a="1"/>
  <c r="W778" i="8" s="1"/>
  <c r="AA778" i="8" a="1"/>
  <c r="AA778" i="8" s="1"/>
  <c r="N537" i="8"/>
  <c r="N871" i="8" a="1"/>
  <c r="N871" i="8" s="1"/>
  <c r="N684" i="8"/>
  <c r="N1018" i="8" a="1"/>
  <c r="N1018" i="8" s="1"/>
  <c r="N441" i="8"/>
  <c r="N775" i="8" a="1"/>
  <c r="N775" i="8" s="1"/>
  <c r="T630" i="8"/>
  <c r="T964" i="8" a="1"/>
  <c r="T964" i="8" s="1"/>
  <c r="T965" i="8" s="1"/>
  <c r="R582" i="8"/>
  <c r="R916" i="8" a="1"/>
  <c r="R916" i="8" s="1"/>
  <c r="Y669" i="8"/>
  <c r="Y1003" i="8" a="1"/>
  <c r="Y1003" i="8" s="1"/>
  <c r="AF638" i="8" a="1"/>
  <c r="AF638" i="8" s="1"/>
  <c r="AF639" i="8" s="1"/>
  <c r="Q582" i="8"/>
  <c r="Q916" i="8" a="1"/>
  <c r="Q916" i="8" s="1"/>
  <c r="V609" i="8"/>
  <c r="V943" i="8" a="1"/>
  <c r="V943" i="8" s="1"/>
  <c r="N480" i="8"/>
  <c r="N814" i="8" a="1"/>
  <c r="N814" i="8" s="1"/>
  <c r="N815" i="8" s="1"/>
  <c r="N501" i="8"/>
  <c r="N835" i="8" a="1"/>
  <c r="N835" i="8" s="1"/>
  <c r="N597" i="8"/>
  <c r="N931" i="8" a="1"/>
  <c r="N931" i="8" s="1"/>
  <c r="N932" i="8" s="1"/>
  <c r="N579" i="8"/>
  <c r="N913" i="8" a="1"/>
  <c r="N913" i="8" s="1"/>
  <c r="N606" i="8"/>
  <c r="N940" i="8" a="1"/>
  <c r="N940" i="8" s="1"/>
  <c r="N438" i="8"/>
  <c r="N772" i="8" a="1"/>
  <c r="N772" i="8" s="1"/>
  <c r="Y630" i="8"/>
  <c r="Y964" i="8" a="1"/>
  <c r="Y964" i="8" s="1"/>
  <c r="Y965" i="8" s="1"/>
  <c r="X630" i="8"/>
  <c r="X964" i="8" a="1"/>
  <c r="X964" i="8" s="1"/>
  <c r="X965" i="8" s="1"/>
  <c r="AE594" i="8"/>
  <c r="AE928" i="8" a="1"/>
  <c r="AE928" i="8" s="1"/>
  <c r="AD594" i="8"/>
  <c r="AD928" i="8" a="1"/>
  <c r="AD928" i="8" s="1"/>
  <c r="N648" i="8"/>
  <c r="N982" i="8" a="1"/>
  <c r="N982" i="8" s="1"/>
  <c r="N983" i="8" s="1"/>
  <c r="AE638" i="8" a="1"/>
  <c r="AE638" i="8" s="1"/>
  <c r="AE639" i="8" s="1"/>
  <c r="U504" i="8"/>
  <c r="U838" i="8" a="1"/>
  <c r="U838" i="8" s="1"/>
  <c r="U839" i="8" s="1"/>
  <c r="S633" i="8"/>
  <c r="S967" i="8" a="1"/>
  <c r="S967" i="8" s="1"/>
  <c r="R630" i="8"/>
  <c r="R964" i="8" a="1"/>
  <c r="R964" i="8" s="1"/>
  <c r="R965" i="8" s="1"/>
  <c r="N638" i="8" a="1"/>
  <c r="N638" i="8" s="1"/>
  <c r="N639" i="8" s="1"/>
  <c r="AF582" i="8"/>
  <c r="AF916" i="8" a="1"/>
  <c r="AF916" i="8" s="1"/>
  <c r="AC609" i="8"/>
  <c r="AC943" i="8" a="1"/>
  <c r="AC943" i="8" s="1"/>
  <c r="R669" i="8"/>
  <c r="R1003" i="8" a="1"/>
  <c r="R1003" i="8" s="1"/>
  <c r="AA600" i="8"/>
  <c r="AA934" i="8" a="1"/>
  <c r="AA934" i="8" s="1"/>
  <c r="T638" i="8" a="1"/>
  <c r="T638" i="8" s="1"/>
  <c r="T639" i="8" s="1"/>
  <c r="AE603" i="8"/>
  <c r="AE937" i="8" a="1"/>
  <c r="AE937" i="8" s="1"/>
  <c r="AB609" i="8"/>
  <c r="AB943" i="8" a="1"/>
  <c r="AB943" i="8" s="1"/>
  <c r="AB504" i="8"/>
  <c r="AB838" i="8" a="1"/>
  <c r="AB838" i="8" s="1"/>
  <c r="AB839" i="8" s="1"/>
  <c r="P609" i="8"/>
  <c r="P943" i="8" a="1"/>
  <c r="P943" i="8" s="1"/>
  <c r="AE687" i="8"/>
  <c r="AE1021" i="8" a="1"/>
  <c r="AE1021" i="8" s="1"/>
  <c r="S504" i="8"/>
  <c r="S838" i="8" a="1"/>
  <c r="S838" i="8" s="1"/>
  <c r="Z609" i="8"/>
  <c r="Z943" i="8" a="1"/>
  <c r="Z943" i="8" s="1"/>
  <c r="X784" i="8" a="1"/>
  <c r="X784" i="8" s="1"/>
  <c r="X785" i="8" s="1"/>
  <c r="Q784" i="8" a="1"/>
  <c r="Q784" i="8" s="1"/>
  <c r="Q785" i="8" s="1"/>
  <c r="S784" i="8" a="1"/>
  <c r="S784" i="8" s="1"/>
  <c r="S785" i="8" s="1"/>
  <c r="AE784" i="8" a="1"/>
  <c r="AE784" i="8" s="1"/>
  <c r="Z784" i="8" a="1"/>
  <c r="Z784" i="8" s="1"/>
  <c r="Z785" i="8" s="1"/>
  <c r="AG784" i="8" a="1"/>
  <c r="AG784" i="8" s="1"/>
  <c r="U784" i="8" a="1"/>
  <c r="U784" i="8" s="1"/>
  <c r="AB784" i="8" a="1"/>
  <c r="AB784" i="8" s="1"/>
  <c r="AB785" i="8" s="1"/>
  <c r="P784" i="8" a="1"/>
  <c r="P784" i="8" s="1"/>
  <c r="W784" i="8" a="1"/>
  <c r="W784" i="8" s="1"/>
  <c r="W785" i="8" s="1"/>
  <c r="AD784" i="8" a="1"/>
  <c r="AD784" i="8" s="1"/>
  <c r="R784" i="8" a="1"/>
  <c r="R784" i="8" s="1"/>
  <c r="R785" i="8" s="1"/>
  <c r="Y784" i="8" a="1"/>
  <c r="Y784" i="8" s="1"/>
  <c r="Y785" i="8" s="1"/>
  <c r="AF784" i="8" a="1"/>
  <c r="AF784" i="8" s="1"/>
  <c r="AF785" i="8" s="1"/>
  <c r="T784" i="8" a="1"/>
  <c r="T784" i="8" s="1"/>
  <c r="AF865" i="8" a="1"/>
  <c r="AF865" i="8" s="1"/>
  <c r="AF866" i="8" s="1"/>
  <c r="R865" i="8" a="1"/>
  <c r="R865" i="8" s="1"/>
  <c r="R866" i="8" s="1"/>
  <c r="AA865" i="8" a="1"/>
  <c r="AA865" i="8" s="1"/>
  <c r="AA866" i="8" s="1"/>
  <c r="AC865" i="8" a="1"/>
  <c r="AC865" i="8" s="1"/>
  <c r="V865" i="8" a="1"/>
  <c r="V865" i="8" s="1"/>
  <c r="V866" i="8" s="1"/>
  <c r="Q865" i="8" a="1"/>
  <c r="Q865" i="8" s="1"/>
  <c r="AB865" i="8" a="1"/>
  <c r="AB865" i="8" s="1"/>
  <c r="AG865" i="8" a="1"/>
  <c r="AG865" i="8" s="1"/>
  <c r="AG866" i="8" s="1"/>
  <c r="T865" i="8" a="1"/>
  <c r="T865" i="8" s="1"/>
  <c r="T866" i="8" s="1"/>
  <c r="U865" i="8" a="1"/>
  <c r="U865" i="8" s="1"/>
  <c r="S865" i="8" a="1"/>
  <c r="S865" i="8" s="1"/>
  <c r="P865" i="8" a="1"/>
  <c r="P865" i="8" s="1"/>
  <c r="P866" i="8" s="1"/>
  <c r="AD865" i="8" a="1"/>
  <c r="AD865" i="8" s="1"/>
  <c r="L927" i="8"/>
  <c r="Z928" i="8" a="1"/>
  <c r="Z928" i="8" s="1"/>
  <c r="Z929" i="8" s="1"/>
  <c r="AA883" i="8" a="1"/>
  <c r="AA883" i="8" s="1"/>
  <c r="AA884" i="8" s="1"/>
  <c r="T883" i="8" a="1"/>
  <c r="T883" i="8" s="1"/>
  <c r="O883" i="8" a="1"/>
  <c r="O883" i="8" s="1"/>
  <c r="O884" i="8" s="1"/>
  <c r="AF883" i="8" a="1"/>
  <c r="AF883" i="8" s="1"/>
  <c r="AF884" i="8" s="1"/>
  <c r="Q883" i="8" a="1"/>
  <c r="Q883" i="8" s="1"/>
  <c r="AB883" i="8" a="1"/>
  <c r="AB883" i="8" s="1"/>
  <c r="AB884" i="8" s="1"/>
  <c r="Z883" i="8" a="1"/>
  <c r="Z883" i="8" s="1"/>
  <c r="Z884" i="8" s="1"/>
  <c r="AF859" i="8" a="1"/>
  <c r="AF859" i="8" s="1"/>
  <c r="AF860" i="8" s="1"/>
  <c r="AB859" i="8" a="1"/>
  <c r="AB859" i="8" s="1"/>
  <c r="AA859" i="8" a="1"/>
  <c r="AA859" i="8" s="1"/>
  <c r="AA860" i="8" s="1"/>
  <c r="O859" i="8" a="1"/>
  <c r="O859" i="8" s="1"/>
  <c r="O860" i="8" s="1"/>
  <c r="V859" i="8" a="1"/>
  <c r="V859" i="8" s="1"/>
  <c r="V860" i="8" s="1"/>
  <c r="X859" i="8" a="1"/>
  <c r="X859" i="8" s="1"/>
  <c r="Q859" i="8" a="1"/>
  <c r="Q859" i="8" s="1"/>
  <c r="Q860" i="8" s="1"/>
  <c r="T859" i="8" a="1"/>
  <c r="T859" i="8" s="1"/>
  <c r="AE859" i="8" a="1"/>
  <c r="AE859" i="8" s="1"/>
  <c r="S859" i="8" a="1"/>
  <c r="S859" i="8" s="1"/>
  <c r="S860" i="8" s="1"/>
  <c r="Z859" i="8" a="1"/>
  <c r="Z859" i="8" s="1"/>
  <c r="Z860" i="8" s="1"/>
  <c r="AG859" i="8" a="1"/>
  <c r="AG859" i="8" s="1"/>
  <c r="U859" i="8" a="1"/>
  <c r="U859" i="8" s="1"/>
  <c r="R859" i="8" a="1"/>
  <c r="R859" i="8" s="1"/>
  <c r="R860" i="8" s="1"/>
  <c r="P859" i="8" a="1"/>
  <c r="P859" i="8" s="1"/>
  <c r="AC859" i="8" a="1"/>
  <c r="AC859" i="8" s="1"/>
  <c r="AC860" i="8" s="1"/>
  <c r="AD859" i="8" a="1"/>
  <c r="AD859" i="8" s="1"/>
  <c r="AD860" i="8" s="1"/>
  <c r="W859" i="8" a="1"/>
  <c r="W859" i="8" s="1"/>
  <c r="W860" i="8" s="1"/>
  <c r="Y859" i="8" a="1"/>
  <c r="Y859" i="8" s="1"/>
  <c r="AB937" i="8" a="1"/>
  <c r="AB937" i="8" s="1"/>
  <c r="O937" i="8" a="1"/>
  <c r="O937" i="8" s="1"/>
  <c r="O938" i="8" s="1"/>
  <c r="W937" i="8" a="1"/>
  <c r="W937" i="8" s="1"/>
  <c r="W938" i="8" s="1"/>
  <c r="U937" i="8" a="1"/>
  <c r="U937" i="8" s="1"/>
  <c r="R937" i="8" a="1"/>
  <c r="R937" i="8" s="1"/>
  <c r="R938" i="8" s="1"/>
  <c r="AD937" i="8" a="1"/>
  <c r="AD937" i="8" s="1"/>
  <c r="T937" i="8" a="1"/>
  <c r="T937" i="8" s="1"/>
  <c r="Z937" i="8" a="1"/>
  <c r="Z937" i="8" s="1"/>
  <c r="Z938" i="8" s="1"/>
  <c r="AA937" i="8" a="1"/>
  <c r="AA937" i="8" s="1"/>
  <c r="AC937" i="8" a="1"/>
  <c r="AC937" i="8" s="1"/>
  <c r="AC938" i="8" s="1"/>
  <c r="Q937" i="8" a="1"/>
  <c r="Q937" i="8" s="1"/>
  <c r="Q938" i="8" s="1"/>
  <c r="Y937" i="8" a="1"/>
  <c r="Y937" i="8" s="1"/>
  <c r="Y938" i="8" s="1"/>
  <c r="S937" i="8" a="1"/>
  <c r="S937" i="8" s="1"/>
  <c r="P937" i="8" a="1"/>
  <c r="P937" i="8" s="1"/>
  <c r="P938" i="8" s="1"/>
  <c r="W853" i="8" a="1"/>
  <c r="W853" i="8" s="1"/>
  <c r="W854" i="8" s="1"/>
  <c r="Z853" i="8" a="1"/>
  <c r="Z853" i="8" s="1"/>
  <c r="R853" i="8" a="1"/>
  <c r="R853" i="8" s="1"/>
  <c r="AC853" i="8" a="1"/>
  <c r="AC853" i="8" s="1"/>
  <c r="AC854" i="8" s="1"/>
  <c r="Y853" i="8" a="1"/>
  <c r="Y853" i="8" s="1"/>
  <c r="Y854" i="8" s="1"/>
  <c r="R1006" i="8" a="1"/>
  <c r="R1006" i="8" s="1"/>
  <c r="R1007" i="8" s="1"/>
  <c r="AC1006" i="8" a="1"/>
  <c r="AC1006" i="8" s="1"/>
  <c r="AD1006" i="8" a="1"/>
  <c r="AD1006" i="8" s="1"/>
  <c r="AD1007" i="8" s="1"/>
  <c r="W1006" i="8" a="1"/>
  <c r="W1006" i="8" s="1"/>
  <c r="AA1006" i="8" a="1"/>
  <c r="AA1006" i="8" s="1"/>
  <c r="AB1006" i="8" a="1"/>
  <c r="AB1006" i="8" s="1"/>
  <c r="AB1007" i="8" s="1"/>
  <c r="Z1006" i="8" a="1"/>
  <c r="Z1006" i="8" s="1"/>
  <c r="Z1007" i="8" s="1"/>
  <c r="Q1006" i="8" a="1"/>
  <c r="Q1006" i="8" s="1"/>
  <c r="Q1007" i="8" s="1"/>
  <c r="U1006" i="8" a="1"/>
  <c r="U1006" i="8" s="1"/>
  <c r="U1007" i="8" s="1"/>
  <c r="AG1006" i="8" a="1"/>
  <c r="AG1006" i="8" s="1"/>
  <c r="AG1007" i="8" s="1"/>
  <c r="T1006" i="8" a="1"/>
  <c r="T1006" i="8" s="1"/>
  <c r="V1006" i="8" a="1"/>
  <c r="V1006" i="8" s="1"/>
  <c r="V1007" i="8" s="1"/>
  <c r="AE1006" i="8" a="1"/>
  <c r="AE1006" i="8" s="1"/>
  <c r="AE1007" i="8" s="1"/>
  <c r="Y1006" i="8" a="1"/>
  <c r="Y1006" i="8" s="1"/>
  <c r="Y1007" i="8" s="1"/>
  <c r="S1006" i="8" a="1"/>
  <c r="S1006" i="8" s="1"/>
  <c r="Z814" i="8" a="1"/>
  <c r="Z814" i="8" s="1"/>
  <c r="Z815" i="8" s="1"/>
  <c r="AB814" i="8" a="1"/>
  <c r="AB814" i="8" s="1"/>
  <c r="AE814" i="8" a="1"/>
  <c r="AE814" i="8" s="1"/>
  <c r="AE815" i="8" s="1"/>
  <c r="T814" i="8" a="1"/>
  <c r="T814" i="8" s="1"/>
  <c r="AG814" i="8" a="1"/>
  <c r="AG814" i="8" s="1"/>
  <c r="AG815" i="8" s="1"/>
  <c r="V814" i="8" a="1"/>
  <c r="V814" i="8" s="1"/>
  <c r="V815" i="8" s="1"/>
  <c r="AA814" i="8" a="1"/>
  <c r="AA814" i="8" s="1"/>
  <c r="P814" i="8" a="1"/>
  <c r="P814" i="8" s="1"/>
  <c r="AF814" i="8" a="1"/>
  <c r="AF814" i="8" s="1"/>
  <c r="AF815" i="8" s="1"/>
  <c r="AD814" i="8" a="1"/>
  <c r="AD814" i="8" s="1"/>
  <c r="P856" i="8" a="1"/>
  <c r="P856" i="8" s="1"/>
  <c r="P857" i="8" s="1"/>
  <c r="T856" i="8" a="1"/>
  <c r="T856" i="8" s="1"/>
  <c r="T857" i="8" s="1"/>
  <c r="AA856" i="8" a="1"/>
  <c r="AA856" i="8" s="1"/>
  <c r="AA857" i="8" s="1"/>
  <c r="R666" i="8"/>
  <c r="R1000" i="8" a="1"/>
  <c r="R1000" i="8" s="1"/>
  <c r="AG645" i="8"/>
  <c r="AG979" i="8" a="1"/>
  <c r="AG979" i="8" s="1"/>
  <c r="T633" i="8"/>
  <c r="T967" i="8" a="1"/>
  <c r="T967" i="8" s="1"/>
  <c r="AG648" i="8"/>
  <c r="AG982" i="8" a="1"/>
  <c r="AG982" i="8" s="1"/>
  <c r="Y840" i="8"/>
  <c r="Y1175" i="8" s="1"/>
  <c r="AA840" i="8"/>
  <c r="AA1175" i="8" s="1"/>
  <c r="T864" i="8"/>
  <c r="T1199" i="8" s="1"/>
  <c r="AB864" i="8"/>
  <c r="AB1199" i="8" s="1"/>
  <c r="AC888" i="8"/>
  <c r="AC1223" i="8" s="1"/>
  <c r="Q864" i="8"/>
  <c r="Q1199" i="8" s="1"/>
  <c r="O840" i="8"/>
  <c r="O1175" i="8" s="1"/>
  <c r="AE858" i="8"/>
  <c r="AE1193" i="8" s="1"/>
  <c r="X876" i="8"/>
  <c r="X1211" i="8" s="1"/>
  <c r="O462" i="8"/>
  <c r="O796" i="8" a="1"/>
  <c r="O796" i="8" s="1"/>
  <c r="AG840" i="8"/>
  <c r="AG1175" i="8" s="1"/>
  <c r="AD852" i="8"/>
  <c r="AD1187" i="8" s="1"/>
  <c r="Z438" i="8"/>
  <c r="Z772" i="8" a="1"/>
  <c r="Z772" i="8" s="1"/>
  <c r="Z773" i="8" s="1"/>
  <c r="AF444" i="8"/>
  <c r="AF778" i="8" a="1"/>
  <c r="AF778" i="8" s="1"/>
  <c r="T444" i="8"/>
  <c r="T778" i="8" a="1"/>
  <c r="T778" i="8" s="1"/>
  <c r="AF465" i="8"/>
  <c r="AF799" i="8" a="1"/>
  <c r="AF799" i="8" s="1"/>
  <c r="U636" i="8"/>
  <c r="U970" i="8" a="1"/>
  <c r="U970" i="8" s="1"/>
  <c r="W453" i="8"/>
  <c r="W787" i="8" a="1"/>
  <c r="W787" i="8" s="1"/>
  <c r="V444" i="8"/>
  <c r="V778" i="8" a="1"/>
  <c r="V778" i="8" s="1"/>
  <c r="S519" i="8"/>
  <c r="S853" i="8" a="1"/>
  <c r="S853" i="8" s="1"/>
  <c r="S854" i="8" s="1"/>
  <c r="AE519" i="8"/>
  <c r="AE853" i="8" a="1"/>
  <c r="AE853" i="8" s="1"/>
  <c r="Q519" i="8"/>
  <c r="Q853" i="8" a="1"/>
  <c r="Q853" i="8" s="1"/>
  <c r="Q854" i="8" s="1"/>
  <c r="Q615" i="8"/>
  <c r="Q949" i="8" a="1"/>
  <c r="Q949" i="8" s="1"/>
  <c r="Q516" i="8"/>
  <c r="Q850" i="8" a="1"/>
  <c r="Q850" i="8" s="1"/>
  <c r="Q546" i="8"/>
  <c r="Q880" i="8" a="1"/>
  <c r="Q880" i="8" s="1"/>
  <c r="Q881" i="8" s="1"/>
  <c r="T516" i="8"/>
  <c r="T850" i="8" a="1"/>
  <c r="T850" i="8" s="1"/>
  <c r="AB618" i="8"/>
  <c r="AB952" i="8" a="1"/>
  <c r="AB952" i="8" s="1"/>
  <c r="AB953" i="8" s="1"/>
  <c r="V546" i="8"/>
  <c r="V880" i="8" a="1"/>
  <c r="V880" i="8" s="1"/>
  <c r="O615" i="8"/>
  <c r="O949" i="8" a="1"/>
  <c r="O949" i="8" s="1"/>
  <c r="S669" i="8"/>
  <c r="S1003" i="8" a="1"/>
  <c r="S1003" i="8" s="1"/>
  <c r="O516" i="8"/>
  <c r="O850" i="8" a="1"/>
  <c r="O850" i="8" s="1"/>
  <c r="AE669" i="8"/>
  <c r="AE1003" i="8" a="1"/>
  <c r="AE1003" i="8" s="1"/>
  <c r="AE510" i="8"/>
  <c r="AE844" i="8" a="1"/>
  <c r="AE844" i="8" s="1"/>
  <c r="P570" i="8"/>
  <c r="P904" i="8" a="1"/>
  <c r="P904" i="8" s="1"/>
  <c r="AD510" i="8"/>
  <c r="AD844" i="8" a="1"/>
  <c r="AD844" i="8" s="1"/>
  <c r="P552" i="8"/>
  <c r="P886" i="8" a="1"/>
  <c r="P886" i="8" s="1"/>
  <c r="P887" i="8" s="1"/>
  <c r="Q510" i="8"/>
  <c r="Q844" i="8" a="1"/>
  <c r="Q844" i="8" s="1"/>
  <c r="AG904" i="8" a="1"/>
  <c r="AG904" i="8" s="1"/>
  <c r="AG796" i="8" a="1"/>
  <c r="AG796" i="8" s="1"/>
  <c r="AG797" i="8" s="1"/>
  <c r="AA922" i="8" a="1"/>
  <c r="AA922" i="8" s="1"/>
  <c r="AA923" i="8" s="1"/>
  <c r="Y1000" i="8" a="1"/>
  <c r="Y1000" i="8" s="1"/>
  <c r="Y844" i="8" a="1"/>
  <c r="Y844" i="8" s="1"/>
  <c r="R829" i="8" a="1"/>
  <c r="R829" i="8" s="1"/>
  <c r="W883" i="8" a="1"/>
  <c r="W883" i="8" s="1"/>
  <c r="AC946" i="8" a="1"/>
  <c r="AC946" i="8" s="1"/>
  <c r="AC947" i="8" s="1"/>
  <c r="Y910" i="8" a="1"/>
  <c r="Y910" i="8" s="1"/>
  <c r="S910" i="8" a="1"/>
  <c r="S910" i="8" s="1"/>
  <c r="Q985" i="8" a="1"/>
  <c r="Q985" i="8" s="1"/>
  <c r="S889" i="8" a="1"/>
  <c r="S889" i="8" s="1"/>
  <c r="AC1018" i="8" a="1"/>
  <c r="AC1018" i="8" s="1"/>
  <c r="AC1019" i="8" s="1"/>
  <c r="AB916" i="8" a="1"/>
  <c r="AB916" i="8" s="1"/>
  <c r="P775" i="8" a="1"/>
  <c r="P775" i="8" s="1"/>
  <c r="AF892" i="8" a="1"/>
  <c r="AF892" i="8" s="1"/>
  <c r="Q1012" i="8" a="1"/>
  <c r="Q1012" i="8" s="1"/>
  <c r="Q1013" i="8" s="1"/>
  <c r="S787" i="8" a="1"/>
  <c r="S787" i="8" s="1"/>
  <c r="S799" i="8" a="1"/>
  <c r="S799" i="8" s="1"/>
  <c r="S1021" i="8" a="1"/>
  <c r="S1021" i="8" s="1"/>
  <c r="V832" i="8" a="1"/>
  <c r="V832" i="8" s="1"/>
  <c r="W808" i="8" a="1"/>
  <c r="W808" i="8" s="1"/>
  <c r="AE868" i="8" a="1"/>
  <c r="AE868" i="8" s="1"/>
  <c r="O856" i="8" a="1"/>
  <c r="O856" i="8" s="1"/>
  <c r="AE943" i="8" a="1"/>
  <c r="AE943" i="8" s="1"/>
  <c r="T901" i="8" a="1"/>
  <c r="T901" i="8" s="1"/>
  <c r="AG847" i="8" a="1"/>
  <c r="AG847" i="8" s="1"/>
  <c r="S919" i="8" a="1"/>
  <c r="S919" i="8" s="1"/>
  <c r="N510" i="8"/>
  <c r="N844" i="8" a="1"/>
  <c r="N844" i="8" s="1"/>
  <c r="T669" i="8"/>
  <c r="T1003" i="8" a="1"/>
  <c r="T1003" i="8" s="1"/>
  <c r="U597" i="8"/>
  <c r="U931" i="8" a="1"/>
  <c r="U931" i="8" s="1"/>
  <c r="Q638" i="8" a="1"/>
  <c r="Q638" i="8" s="1"/>
  <c r="Q639" i="8" s="1"/>
  <c r="Z477" i="8"/>
  <c r="Z811" i="8" a="1"/>
  <c r="Z811" i="8" s="1"/>
  <c r="O597" i="8"/>
  <c r="O931" i="8" a="1"/>
  <c r="O931" i="8" s="1"/>
  <c r="AA687" i="8"/>
  <c r="AA1021" i="8" a="1"/>
  <c r="AA1021" i="8" s="1"/>
  <c r="Y480" i="8"/>
  <c r="Y814" i="8" a="1"/>
  <c r="Y814" i="8" s="1"/>
  <c r="Y815" i="8" s="1"/>
  <c r="AA537" i="8"/>
  <c r="AA871" i="8" a="1"/>
  <c r="AA871" i="8" s="1"/>
  <c r="W609" i="8"/>
  <c r="W943" i="8" a="1"/>
  <c r="W943" i="8" s="1"/>
  <c r="S638" i="8" a="1"/>
  <c r="S638" i="8" s="1"/>
  <c r="S639" i="8" s="1"/>
  <c r="V567" i="8"/>
  <c r="V901" i="8" a="1"/>
  <c r="V901" i="8" s="1"/>
  <c r="AA955" i="8" a="1"/>
  <c r="AA955" i="8" s="1"/>
  <c r="AA956" i="8" s="1"/>
  <c r="P955" i="8" a="1"/>
  <c r="P955" i="8" s="1"/>
  <c r="P956" i="8" s="1"/>
  <c r="Q955" i="8" a="1"/>
  <c r="Q955" i="8" s="1"/>
  <c r="Q956" i="8" s="1"/>
  <c r="W955" i="8" a="1"/>
  <c r="W955" i="8" s="1"/>
  <c r="W956" i="8" s="1"/>
  <c r="S955" i="8" a="1"/>
  <c r="S955" i="8" s="1"/>
  <c r="AC955" i="8" a="1"/>
  <c r="AC955" i="8" s="1"/>
  <c r="Y955" i="8" a="1"/>
  <c r="Y955" i="8" s="1"/>
  <c r="Y956" i="8" s="1"/>
  <c r="AB955" i="8" a="1"/>
  <c r="AB955" i="8" s="1"/>
  <c r="X1024" i="8" a="1"/>
  <c r="X1024" i="8" s="1"/>
  <c r="X1025" i="8" s="1"/>
  <c r="AG1024" i="8" a="1"/>
  <c r="AG1024" i="8" s="1"/>
  <c r="AG1025" i="8" s="1"/>
  <c r="Q1024" i="8" a="1"/>
  <c r="Q1024" i="8" s="1"/>
  <c r="Q1025" i="8" s="1"/>
  <c r="AF1024" i="8" a="1"/>
  <c r="AF1024" i="8" s="1"/>
  <c r="W1024" i="8" a="1"/>
  <c r="W1024" i="8" s="1"/>
  <c r="W1025" i="8" s="1"/>
  <c r="Z1024" i="8" a="1"/>
  <c r="Z1024" i="8" s="1"/>
  <c r="Z1025" i="8" s="1"/>
  <c r="AC1024" i="8" a="1"/>
  <c r="AC1024" i="8" s="1"/>
  <c r="T1024" i="8" a="1"/>
  <c r="T1024" i="8" s="1"/>
  <c r="T1025" i="8" s="1"/>
  <c r="V1024" i="8" a="1"/>
  <c r="V1024" i="8" s="1"/>
  <c r="V1025" i="8" s="1"/>
  <c r="P1024" i="8" a="1"/>
  <c r="P1024" i="8" s="1"/>
  <c r="P1025" i="8" s="1"/>
  <c r="AE1024" i="8" a="1"/>
  <c r="AE1024" i="8" s="1"/>
  <c r="AB1024" i="8" a="1"/>
  <c r="AB1024" i="8" s="1"/>
  <c r="AB1025" i="8" s="1"/>
  <c r="Y1024" i="8" a="1"/>
  <c r="Y1024" i="8" s="1"/>
  <c r="Y1025" i="8" s="1"/>
  <c r="AA1024" i="8" a="1"/>
  <c r="AA1024" i="8" s="1"/>
  <c r="AA1025" i="8" s="1"/>
  <c r="S1024" i="8" a="1"/>
  <c r="S1024" i="8" s="1"/>
  <c r="Q465" i="8"/>
  <c r="Q799" i="8" a="1"/>
  <c r="Q799" i="8" s="1"/>
  <c r="U645" i="8"/>
  <c r="U979" i="8" a="1"/>
  <c r="U979" i="8" s="1"/>
  <c r="R468" i="8"/>
  <c r="R802" i="8" a="1"/>
  <c r="R802" i="8" s="1"/>
  <c r="Y660" i="8"/>
  <c r="Y994" i="8" a="1"/>
  <c r="Y994" i="8" s="1"/>
  <c r="AA894" i="8"/>
  <c r="AA1229" i="8" s="1"/>
  <c r="Q810" i="8"/>
  <c r="Q1145" i="8" s="1"/>
  <c r="AG846" i="8"/>
  <c r="AG1181" i="8" s="1"/>
  <c r="R876" i="8"/>
  <c r="R1211" i="8" s="1"/>
  <c r="T810" i="8"/>
  <c r="T1145" i="8" s="1"/>
  <c r="Z648" i="8"/>
  <c r="Z982" i="8" a="1"/>
  <c r="Z982" i="8" s="1"/>
  <c r="Z983" i="8" s="1"/>
  <c r="AC810" i="8"/>
  <c r="AC1145" i="8" s="1"/>
  <c r="X852" i="8"/>
  <c r="X1187" i="8" s="1"/>
  <c r="Q870" i="8"/>
  <c r="Q1205" i="8" s="1"/>
  <c r="AB858" i="8"/>
  <c r="AB1193" i="8" s="1"/>
  <c r="Y810" i="8"/>
  <c r="Y1145" i="8" s="1"/>
  <c r="Y462" i="8"/>
  <c r="Y796" i="8" a="1"/>
  <c r="Y796" i="8" s="1"/>
  <c r="R852" i="8"/>
  <c r="R1187" i="8" s="1"/>
  <c r="W810" i="8"/>
  <c r="W1145" i="8" s="1"/>
  <c r="AC876" i="8"/>
  <c r="AC1211" i="8" s="1"/>
  <c r="AF852" i="8"/>
  <c r="AF1187" i="8" s="1"/>
  <c r="R453" i="8"/>
  <c r="R787" i="8" a="1"/>
  <c r="R787" i="8" s="1"/>
  <c r="X444" i="8"/>
  <c r="X778" i="8" a="1"/>
  <c r="X778" i="8" s="1"/>
  <c r="V636" i="8"/>
  <c r="V970" i="8" a="1"/>
  <c r="V970" i="8" s="1"/>
  <c r="Q645" i="8"/>
  <c r="Q979" i="8" a="1"/>
  <c r="Q979" i="8" s="1"/>
  <c r="Q980" i="8" s="1"/>
  <c r="AB630" i="8"/>
  <c r="AB964" i="8" a="1"/>
  <c r="AB964" i="8" s="1"/>
  <c r="AB965" i="8" s="1"/>
  <c r="P645" i="8"/>
  <c r="P979" i="8" a="1"/>
  <c r="P979" i="8" s="1"/>
  <c r="AD453" i="8"/>
  <c r="AD787" i="8" a="1"/>
  <c r="AD787" i="8" s="1"/>
  <c r="AF636" i="8"/>
  <c r="AF970" i="8" a="1"/>
  <c r="AF970" i="8" s="1"/>
  <c r="AD519" i="8"/>
  <c r="AD853" i="8" a="1"/>
  <c r="AD853" i="8" s="1"/>
  <c r="AC669" i="8"/>
  <c r="AC1003" i="8" a="1"/>
  <c r="AC1003" i="8" s="1"/>
  <c r="AE495" i="8"/>
  <c r="AE829" i="8" a="1"/>
  <c r="AE829" i="8" s="1"/>
  <c r="AE830" i="8" s="1"/>
  <c r="Q588" i="8"/>
  <c r="Q922" i="8" a="1"/>
  <c r="Q922" i="8" s="1"/>
  <c r="Q923" i="8" s="1"/>
  <c r="AB555" i="8"/>
  <c r="AB889" i="8" a="1"/>
  <c r="AB889" i="8" s="1"/>
  <c r="AC546" i="8"/>
  <c r="AC880" i="8" a="1"/>
  <c r="AC880" i="8" s="1"/>
  <c r="AC881" i="8" s="1"/>
  <c r="Q471" i="8"/>
  <c r="Q805" i="8" a="1"/>
  <c r="Q805" i="8" s="1"/>
  <c r="Y552" i="8"/>
  <c r="Y886" i="8" a="1"/>
  <c r="Y886" i="8" s="1"/>
  <c r="Y887" i="8" s="1"/>
  <c r="Y546" i="8"/>
  <c r="Y880" i="8" a="1"/>
  <c r="Y880" i="8" s="1"/>
  <c r="S495" i="8"/>
  <c r="S829" i="8" a="1"/>
  <c r="S829" i="8" s="1"/>
  <c r="Z618" i="8"/>
  <c r="Z952" i="8" a="1"/>
  <c r="Z952" i="8" s="1"/>
  <c r="X585" i="8"/>
  <c r="X919" i="8" a="1"/>
  <c r="X919" i="8" s="1"/>
  <c r="O618" i="8"/>
  <c r="O952" i="8" a="1"/>
  <c r="O952" i="8" s="1"/>
  <c r="V471" i="8"/>
  <c r="V805" i="8" a="1"/>
  <c r="V805" i="8" s="1"/>
  <c r="AE618" i="8"/>
  <c r="AE952" i="8" a="1"/>
  <c r="AE952" i="8" s="1"/>
  <c r="V904" i="8" a="1"/>
  <c r="V904" i="8" s="1"/>
  <c r="V905" i="8" s="1"/>
  <c r="S796" i="8" a="1"/>
  <c r="S796" i="8" s="1"/>
  <c r="S797" i="8" s="1"/>
  <c r="V922" i="8" a="1"/>
  <c r="V922" i="8" s="1"/>
  <c r="V923" i="8" s="1"/>
  <c r="Z844" i="8" a="1"/>
  <c r="Z844" i="8" s="1"/>
  <c r="Z845" i="8" s="1"/>
  <c r="Y829" i="8" a="1"/>
  <c r="Y829" i="8" s="1"/>
  <c r="X883" i="8" a="1"/>
  <c r="X883" i="8" s="1"/>
  <c r="X884" i="8" s="1"/>
  <c r="S648" i="8"/>
  <c r="S982" i="8" a="1"/>
  <c r="S982" i="8" s="1"/>
  <c r="AD811" i="8" a="1"/>
  <c r="AD811" i="8" s="1"/>
  <c r="X946" i="8" a="1"/>
  <c r="X946" i="8" s="1"/>
  <c r="X947" i="8" s="1"/>
  <c r="O910" i="8" a="1"/>
  <c r="O910" i="8" s="1"/>
  <c r="AC910" i="8" a="1"/>
  <c r="AC910" i="8" s="1"/>
  <c r="AC911" i="8" s="1"/>
  <c r="Y985" i="8" a="1"/>
  <c r="Y985" i="8" s="1"/>
  <c r="Y986" i="8" s="1"/>
  <c r="AE955" i="8" a="1"/>
  <c r="AE955" i="8" s="1"/>
  <c r="Z889" i="8" a="1"/>
  <c r="Z889" i="8" s="1"/>
  <c r="AD1018" i="8" a="1"/>
  <c r="AD1018" i="8" s="1"/>
  <c r="AG916" i="8" a="1"/>
  <c r="AG916" i="8" s="1"/>
  <c r="U775" i="8" a="1"/>
  <c r="U775" i="8" s="1"/>
  <c r="N892" i="8" a="1"/>
  <c r="N892" i="8" s="1"/>
  <c r="AD1012" i="8" a="1"/>
  <c r="AD1012" i="8" s="1"/>
  <c r="AE934" i="8" a="1"/>
  <c r="AE934" i="8" s="1"/>
  <c r="Z787" i="8" a="1"/>
  <c r="Z787" i="8" s="1"/>
  <c r="T853" i="8" a="1"/>
  <c r="T853" i="8" s="1"/>
  <c r="T854" i="8" s="1"/>
  <c r="Z799" i="8" a="1"/>
  <c r="Z799" i="8" s="1"/>
  <c r="O1024" i="8" a="1"/>
  <c r="O1024" i="8" s="1"/>
  <c r="O1025" i="8" s="1"/>
  <c r="Z1021" i="8" a="1"/>
  <c r="Z1021" i="8" s="1"/>
  <c r="AB808" i="8" a="1"/>
  <c r="AB808" i="8" s="1"/>
  <c r="AG856" i="8" a="1"/>
  <c r="AG856" i="8" s="1"/>
  <c r="AG857" i="8" s="1"/>
  <c r="O943" i="8" a="1"/>
  <c r="O943" i="8" s="1"/>
  <c r="Z901" i="8" a="1"/>
  <c r="Z901" i="8" s="1"/>
  <c r="W847" i="8" a="1"/>
  <c r="W847" i="8" s="1"/>
  <c r="Q537" i="8"/>
  <c r="Q871" i="8" a="1"/>
  <c r="Q871" i="8" s="1"/>
  <c r="Q872" i="8" s="1"/>
  <c r="N561" i="8"/>
  <c r="N895" i="8" a="1"/>
  <c r="N895" i="8" s="1"/>
  <c r="N474" i="8"/>
  <c r="N808" i="8" a="1"/>
  <c r="N808" i="8" s="1"/>
  <c r="N546" i="8"/>
  <c r="N880" i="8" a="1"/>
  <c r="N880" i="8" s="1"/>
  <c r="N618" i="8"/>
  <c r="N952" i="8" a="1"/>
  <c r="N952" i="8" s="1"/>
  <c r="N585" i="8"/>
  <c r="N919" i="8" a="1"/>
  <c r="N919" i="8" s="1"/>
  <c r="N678" i="8"/>
  <c r="N1012" i="8" a="1"/>
  <c r="N1012" i="8" s="1"/>
  <c r="AE567" i="8"/>
  <c r="AE901" i="8" a="1"/>
  <c r="AE901" i="8" s="1"/>
  <c r="W594" i="8"/>
  <c r="W928" i="8" a="1"/>
  <c r="W928" i="8" s="1"/>
  <c r="U638" i="8" a="1"/>
  <c r="U638" i="8" s="1"/>
  <c r="U639" i="8" s="1"/>
  <c r="Y582" i="8"/>
  <c r="Y916" i="8" a="1"/>
  <c r="Y916" i="8" s="1"/>
  <c r="AA492" i="8"/>
  <c r="AA826" i="8" a="1"/>
  <c r="AA826" i="8" s="1"/>
  <c r="AB669" i="8"/>
  <c r="AB1003" i="8" a="1"/>
  <c r="AB1003" i="8" s="1"/>
  <c r="AD597" i="8"/>
  <c r="AD931" i="8" a="1"/>
  <c r="AD931" i="8" s="1"/>
  <c r="AA582" i="8"/>
  <c r="AA916" i="8" a="1"/>
  <c r="AA916" i="8" s="1"/>
  <c r="V638" i="8" a="1"/>
  <c r="V638" i="8" s="1"/>
  <c r="V639" i="8" s="1"/>
  <c r="U594" i="8"/>
  <c r="U928" i="8" a="1"/>
  <c r="U928" i="8" s="1"/>
  <c r="R597" i="8"/>
  <c r="R931" i="8" a="1"/>
  <c r="R931" i="8" s="1"/>
  <c r="N492" i="8"/>
  <c r="N826" i="8" a="1"/>
  <c r="N826" i="8" s="1"/>
  <c r="N489" i="8"/>
  <c r="N823" i="8" a="1"/>
  <c r="N823" i="8" s="1"/>
  <c r="N543" i="8"/>
  <c r="N877" i="8" a="1"/>
  <c r="N877" i="8" s="1"/>
  <c r="N609" i="8"/>
  <c r="N943" i="8" a="1"/>
  <c r="N943" i="8" s="1"/>
  <c r="N690" i="8"/>
  <c r="N1024" i="8" a="1"/>
  <c r="N1024" i="8" s="1"/>
  <c r="N1025" i="8" s="1"/>
  <c r="P630" i="8"/>
  <c r="P964" i="8" a="1"/>
  <c r="P964" i="8" s="1"/>
  <c r="P594" i="8"/>
  <c r="P928" i="8" a="1"/>
  <c r="P928" i="8" s="1"/>
  <c r="P929" i="8" s="1"/>
  <c r="AD582" i="8"/>
  <c r="AD916" i="8" a="1"/>
  <c r="AD916" i="8" s="1"/>
  <c r="O477" i="8"/>
  <c r="O811" i="8" a="1"/>
  <c r="O811" i="8" s="1"/>
  <c r="O812" i="8" s="1"/>
  <c r="U669" i="8"/>
  <c r="U1003" i="8" a="1"/>
  <c r="U1003" i="8" s="1"/>
  <c r="O633" i="8"/>
  <c r="O967" i="8" a="1"/>
  <c r="O967" i="8" s="1"/>
  <c r="S630" i="8"/>
  <c r="S964" i="8" a="1"/>
  <c r="S964" i="8" s="1"/>
  <c r="T597" i="8"/>
  <c r="T931" i="8" a="1"/>
  <c r="T931" i="8" s="1"/>
  <c r="W567" i="8"/>
  <c r="W901" i="8" a="1"/>
  <c r="W901" i="8" s="1"/>
  <c r="V623" i="8" a="1"/>
  <c r="V623" i="8" s="1"/>
  <c r="V624" i="8" s="1"/>
  <c r="U678" i="8"/>
  <c r="U1012" i="8" a="1"/>
  <c r="U1012" i="8" s="1"/>
  <c r="AD609" i="8"/>
  <c r="AD943" i="8" a="1"/>
  <c r="AD943" i="8" s="1"/>
  <c r="AG594" i="8"/>
  <c r="AG928" i="8" a="1"/>
  <c r="AG928" i="8" s="1"/>
  <c r="W641" i="8" a="1"/>
  <c r="W641" i="8" s="1"/>
  <c r="W642" i="8" s="1"/>
  <c r="O687" i="8"/>
  <c r="O1021" i="8" a="1"/>
  <c r="O1021" i="8" s="1"/>
  <c r="AC504" i="8"/>
  <c r="AC838" i="8" a="1"/>
  <c r="AC838" i="8" s="1"/>
  <c r="Z492" i="8"/>
  <c r="Z826" i="8" a="1"/>
  <c r="Z826" i="8" s="1"/>
  <c r="X567" i="8"/>
  <c r="X901" i="8" a="1"/>
  <c r="X901" i="8" s="1"/>
  <c r="Y687" i="8"/>
  <c r="Y1021" i="8" a="1"/>
  <c r="Y1021" i="8" s="1"/>
  <c r="Q597" i="8"/>
  <c r="Q931" i="8" a="1"/>
  <c r="Q931" i="8" s="1"/>
  <c r="AC913" i="8" a="1"/>
  <c r="AC913" i="8" s="1"/>
  <c r="AC914" i="8" s="1"/>
  <c r="V913" i="8" a="1"/>
  <c r="V913" i="8" s="1"/>
  <c r="X913" i="8" a="1"/>
  <c r="X913" i="8" s="1"/>
  <c r="X914" i="8" s="1"/>
  <c r="Q913" i="8" a="1"/>
  <c r="Q913" i="8" s="1"/>
  <c r="S913" i="8" a="1"/>
  <c r="S913" i="8" s="1"/>
  <c r="AE913" i="8" a="1"/>
  <c r="AE913" i="8" s="1"/>
  <c r="Z913" i="8" a="1"/>
  <c r="Z913" i="8" s="1"/>
  <c r="AG913" i="8" a="1"/>
  <c r="AG913" i="8" s="1"/>
  <c r="U913" i="8" a="1"/>
  <c r="U913" i="8" s="1"/>
  <c r="AB913" i="8" a="1"/>
  <c r="AB913" i="8" s="1"/>
  <c r="AB914" i="8" s="1"/>
  <c r="P913" i="8" a="1"/>
  <c r="P913" i="8" s="1"/>
  <c r="W913" i="8" a="1"/>
  <c r="W913" i="8" s="1"/>
  <c r="AD913" i="8" a="1"/>
  <c r="AD913" i="8" s="1"/>
  <c r="R913" i="8" a="1"/>
  <c r="R913" i="8" s="1"/>
  <c r="R914" i="8" s="1"/>
  <c r="Y913" i="8" a="1"/>
  <c r="Y913" i="8" s="1"/>
  <c r="AF913" i="8" a="1"/>
  <c r="AF913" i="8" s="1"/>
  <c r="T913" i="8" a="1"/>
  <c r="T913" i="8" s="1"/>
  <c r="AA913" i="8" a="1"/>
  <c r="AA913" i="8" s="1"/>
  <c r="O913" i="8" a="1"/>
  <c r="O913" i="8" s="1"/>
  <c r="AA862" i="8" a="1"/>
  <c r="AA862" i="8" s="1"/>
  <c r="Y862" i="8" a="1"/>
  <c r="Y862" i="8" s="1"/>
  <c r="Y863" i="8" s="1"/>
  <c r="V862" i="8" a="1"/>
  <c r="V862" i="8" s="1"/>
  <c r="V863" i="8" s="1"/>
  <c r="S862" i="8" a="1"/>
  <c r="S862" i="8" s="1"/>
  <c r="S863" i="8" s="1"/>
  <c r="Q862" i="8" a="1"/>
  <c r="Q862" i="8" s="1"/>
  <c r="Q863" i="8" s="1"/>
  <c r="AC862" i="8" a="1"/>
  <c r="AC862" i="8" s="1"/>
  <c r="AC863" i="8" s="1"/>
  <c r="AE862" i="8" a="1"/>
  <c r="AE862" i="8" s="1"/>
  <c r="O862" i="8" a="1"/>
  <c r="O862" i="8" s="1"/>
  <c r="Z862" i="8" a="1"/>
  <c r="Z862" i="8" s="1"/>
  <c r="Z863" i="8" s="1"/>
  <c r="AB862" i="8" a="1"/>
  <c r="AB862" i="8" s="1"/>
  <c r="U862" i="8" a="1"/>
  <c r="U862" i="8" s="1"/>
  <c r="X862" i="8" a="1"/>
  <c r="X862" i="8" s="1"/>
  <c r="X863" i="8" s="1"/>
  <c r="P862" i="8" a="1"/>
  <c r="P862" i="8" s="1"/>
  <c r="P863" i="8" s="1"/>
  <c r="W862" i="8" a="1"/>
  <c r="W862" i="8" s="1"/>
  <c r="W863" i="8" s="1"/>
  <c r="AG862" i="8" a="1"/>
  <c r="AG862" i="8" s="1"/>
  <c r="AG863" i="8" s="1"/>
  <c r="R862" i="8" a="1"/>
  <c r="R862" i="8" s="1"/>
  <c r="V871" i="8" a="1"/>
  <c r="V871" i="8" s="1"/>
  <c r="V872" i="8" s="1"/>
  <c r="AC871" i="8" a="1"/>
  <c r="AC871" i="8" s="1"/>
  <c r="Z871" i="8" a="1"/>
  <c r="Z871" i="8" s="1"/>
  <c r="AB871" i="8" a="1"/>
  <c r="AB871" i="8" s="1"/>
  <c r="O871" i="8" a="1"/>
  <c r="O871" i="8" s="1"/>
  <c r="O872" i="8" s="1"/>
  <c r="Z868" i="8" a="1"/>
  <c r="Z868" i="8" s="1"/>
  <c r="Z869" i="8" s="1"/>
  <c r="AD868" i="8" a="1"/>
  <c r="AD868" i="8" s="1"/>
  <c r="U868" i="8" a="1"/>
  <c r="U868" i="8" s="1"/>
  <c r="X868" i="8" a="1"/>
  <c r="X868" i="8" s="1"/>
  <c r="P868" i="8" a="1"/>
  <c r="P868" i="8" s="1"/>
  <c r="P869" i="8" s="1"/>
  <c r="R868" i="8" a="1"/>
  <c r="R868" i="8" s="1"/>
  <c r="R869" i="8" s="1"/>
  <c r="AB868" i="8" a="1"/>
  <c r="AB868" i="8" s="1"/>
  <c r="AC868" i="8" a="1"/>
  <c r="AC868" i="8" s="1"/>
  <c r="O868" i="8" a="1"/>
  <c r="O868" i="8" s="1"/>
  <c r="O869" i="8" s="1"/>
  <c r="W868" i="8" a="1"/>
  <c r="W868" i="8" s="1"/>
  <c r="W869" i="8" s="1"/>
  <c r="AF868" i="8" a="1"/>
  <c r="AF868" i="8" s="1"/>
  <c r="AF869" i="8" s="1"/>
  <c r="AG868" i="8" a="1"/>
  <c r="AG868" i="8" s="1"/>
  <c r="AA868" i="8" a="1"/>
  <c r="AA868" i="8" s="1"/>
  <c r="T868" i="8" a="1"/>
  <c r="T868" i="8" s="1"/>
  <c r="T869" i="8" s="1"/>
  <c r="V868" i="8" a="1"/>
  <c r="V868" i="8" s="1"/>
  <c r="V869" i="8" s="1"/>
  <c r="Z997" i="8" a="1"/>
  <c r="Z997" i="8" s="1"/>
  <c r="Q997" i="8" a="1"/>
  <c r="Q997" i="8" s="1"/>
  <c r="O997" i="8" a="1"/>
  <c r="O997" i="8" s="1"/>
  <c r="Y997" i="8" a="1"/>
  <c r="Y997" i="8" s="1"/>
  <c r="AC997" i="8" a="1"/>
  <c r="AC997" i="8" s="1"/>
  <c r="T997" i="8" a="1"/>
  <c r="T997" i="8" s="1"/>
  <c r="X997" i="8" a="1"/>
  <c r="X997" i="8" s="1"/>
  <c r="X998" i="8" s="1"/>
  <c r="AB997" i="8" a="1"/>
  <c r="AB997" i="8" s="1"/>
  <c r="AG997" i="8" a="1"/>
  <c r="AG997" i="8" s="1"/>
  <c r="AG998" i="8" s="1"/>
  <c r="R997" i="8" a="1"/>
  <c r="R997" i="8" s="1"/>
  <c r="R998" i="8" s="1"/>
  <c r="W997" i="8" a="1"/>
  <c r="W997" i="8" s="1"/>
  <c r="W998" i="8" s="1"/>
  <c r="AA997" i="8" a="1"/>
  <c r="AA997" i="8" s="1"/>
  <c r="AE997" i="8" a="1"/>
  <c r="AE997" i="8" s="1"/>
  <c r="P997" i="8" a="1"/>
  <c r="P997" i="8" s="1"/>
  <c r="V997" i="8" a="1"/>
  <c r="V997" i="8" s="1"/>
  <c r="AF997" i="8" a="1"/>
  <c r="AF997" i="8" s="1"/>
  <c r="S997" i="8" a="1"/>
  <c r="S997" i="8" s="1"/>
  <c r="U997" i="8" a="1"/>
  <c r="U997" i="8" s="1"/>
  <c r="AD997" i="8" a="1"/>
  <c r="AD997" i="8" s="1"/>
  <c r="R886" i="8" a="1"/>
  <c r="R886" i="8" s="1"/>
  <c r="R887" i="8" s="1"/>
  <c r="AA886" i="8" a="1"/>
  <c r="AA886" i="8" s="1"/>
  <c r="AC886" i="8" a="1"/>
  <c r="AC886" i="8" s="1"/>
  <c r="AC887" i="8" s="1"/>
  <c r="V886" i="8" a="1"/>
  <c r="V886" i="8" s="1"/>
  <c r="V887" i="8" s="1"/>
  <c r="Q886" i="8" a="1"/>
  <c r="Q886" i="8" s="1"/>
  <c r="Q887" i="8" s="1"/>
  <c r="AC772" i="8" a="1"/>
  <c r="AC772" i="8" s="1"/>
  <c r="V772" i="8" a="1"/>
  <c r="V772" i="8" s="1"/>
  <c r="Q772" i="8" a="1"/>
  <c r="Q772" i="8" s="1"/>
  <c r="S772" i="8" a="1"/>
  <c r="S772" i="8" s="1"/>
  <c r="AG772" i="8" a="1"/>
  <c r="AG772" i="8" s="1"/>
  <c r="U772" i="8" a="1"/>
  <c r="U772" i="8" s="1"/>
  <c r="AB772" i="8" a="1"/>
  <c r="AB772" i="8" s="1"/>
  <c r="P772" i="8" a="1"/>
  <c r="P772" i="8" s="1"/>
  <c r="W772" i="8" a="1"/>
  <c r="W772" i="8" s="1"/>
  <c r="W773" i="8" s="1"/>
  <c r="T772" i="8" a="1"/>
  <c r="T772" i="8" s="1"/>
  <c r="AF772" i="8" a="1"/>
  <c r="AF772" i="8" s="1"/>
  <c r="Y772" i="8" a="1"/>
  <c r="Y772" i="8" s="1"/>
  <c r="V874" i="8" a="1"/>
  <c r="V874" i="8" s="1"/>
  <c r="V875" i="8" s="1"/>
  <c r="Q874" i="8" a="1"/>
  <c r="Q874" i="8" s="1"/>
  <c r="Q875" i="8" s="1"/>
  <c r="R874" i="8" a="1"/>
  <c r="R874" i="8" s="1"/>
  <c r="R875" i="8" s="1"/>
  <c r="AE874" i="8" a="1"/>
  <c r="AE874" i="8" s="1"/>
  <c r="AD874" i="8" a="1"/>
  <c r="AD874" i="8" s="1"/>
  <c r="Z874" i="8" a="1"/>
  <c r="Z874" i="8" s="1"/>
  <c r="Z875" i="8" s="1"/>
  <c r="W874" i="8" a="1"/>
  <c r="W874" i="8" s="1"/>
  <c r="W875" i="8" s="1"/>
  <c r="U874" i="8" a="1"/>
  <c r="U874" i="8" s="1"/>
  <c r="O874" i="8" a="1"/>
  <c r="O874" i="8" s="1"/>
  <c r="P874" i="8" a="1"/>
  <c r="P874" i="8" s="1"/>
  <c r="P875" i="8" s="1"/>
  <c r="AB874" i="8" a="1"/>
  <c r="AB874" i="8" s="1"/>
  <c r="AC874" i="8" a="1"/>
  <c r="AC874" i="8" s="1"/>
  <c r="T874" i="8" a="1"/>
  <c r="T874" i="8" s="1"/>
  <c r="T875" i="8" s="1"/>
  <c r="X874" i="8" a="1"/>
  <c r="X874" i="8" s="1"/>
  <c r="Y832" i="8" a="1"/>
  <c r="Y832" i="8" s="1"/>
  <c r="AB832" i="8" a="1"/>
  <c r="AB832" i="8" s="1"/>
  <c r="AB833" i="8" s="1"/>
  <c r="S832" i="8" a="1"/>
  <c r="S832" i="8" s="1"/>
  <c r="AA832" i="8" a="1"/>
  <c r="AA832" i="8" s="1"/>
  <c r="R832" i="8" a="1"/>
  <c r="R832" i="8" s="1"/>
  <c r="U832" i="8" a="1"/>
  <c r="U832" i="8" s="1"/>
  <c r="U833" i="8" s="1"/>
  <c r="AD832" i="8" a="1"/>
  <c r="AD832" i="8" s="1"/>
  <c r="O832" i="8" a="1"/>
  <c r="O832" i="8" s="1"/>
  <c r="X832" i="8" a="1"/>
  <c r="X832" i="8" s="1"/>
  <c r="AG832" i="8" a="1"/>
  <c r="AG832" i="8" s="1"/>
  <c r="AG833" i="8" s="1"/>
  <c r="Q832" i="8" a="1"/>
  <c r="Q832" i="8" s="1"/>
  <c r="AF832" i="8" a="1"/>
  <c r="AF832" i="8" s="1"/>
  <c r="W832" i="8" a="1"/>
  <c r="W832" i="8" s="1"/>
  <c r="Z832" i="8" a="1"/>
  <c r="Z832" i="8" s="1"/>
  <c r="AC832" i="8" a="1"/>
  <c r="AC832" i="8" s="1"/>
  <c r="T832" i="8" a="1"/>
  <c r="T832" i="8" s="1"/>
  <c r="AG994" i="8" a="1"/>
  <c r="AG994" i="8" s="1"/>
  <c r="O994" i="8" a="1"/>
  <c r="O994" i="8" s="1"/>
  <c r="O995" i="8" s="1"/>
  <c r="X994" i="8" a="1"/>
  <c r="X994" i="8" s="1"/>
  <c r="Q994" i="8" a="1"/>
  <c r="Q994" i="8" s="1"/>
  <c r="Q995" i="8" s="1"/>
  <c r="AC994" i="8" a="1"/>
  <c r="AC994" i="8" s="1"/>
  <c r="AE994" i="8" a="1"/>
  <c r="AE994" i="8" s="1"/>
  <c r="Z994" i="8" a="1"/>
  <c r="Z994" i="8" s="1"/>
  <c r="S994" i="8" a="1"/>
  <c r="S994" i="8" s="1"/>
  <c r="U684" i="8"/>
  <c r="U1018" i="8" a="1"/>
  <c r="U1018" i="8" s="1"/>
  <c r="O810" i="8"/>
  <c r="O1145" i="8" s="1"/>
  <c r="AC864" i="8"/>
  <c r="AC1199" i="8" s="1"/>
  <c r="W894" i="8"/>
  <c r="W1229" i="8" s="1"/>
  <c r="R870" i="8"/>
  <c r="R1205" i="8" s="1"/>
  <c r="Q462" i="8"/>
  <c r="Q796" i="8" a="1"/>
  <c r="Q796" i="8" s="1"/>
  <c r="AG876" i="8"/>
  <c r="AG1211" i="8" s="1"/>
  <c r="W876" i="8"/>
  <c r="W1211" i="8" s="1"/>
  <c r="U840" i="8"/>
  <c r="U1175" i="8" s="1"/>
  <c r="U876" i="8"/>
  <c r="U1211" i="8" s="1"/>
  <c r="V870" i="8"/>
  <c r="V1205" i="8" s="1"/>
  <c r="Y852" i="8"/>
  <c r="Y1187" i="8" s="1"/>
  <c r="P834" i="8"/>
  <c r="P1169" i="8" s="1"/>
  <c r="AE810" i="8"/>
  <c r="AE1145" i="8" s="1"/>
  <c r="Z840" i="8"/>
  <c r="Z1175" i="8" s="1"/>
  <c r="AC904" i="8" a="1"/>
  <c r="AC904" i="8" s="1"/>
  <c r="AC905" i="8" s="1"/>
  <c r="AC796" i="8" a="1"/>
  <c r="AC796" i="8" s="1"/>
  <c r="AG922" i="8" a="1"/>
  <c r="AG922" i="8" s="1"/>
  <c r="Q1000" i="8" a="1"/>
  <c r="Q1000" i="8" s="1"/>
  <c r="AE1000" i="8" a="1"/>
  <c r="AE1000" i="8" s="1"/>
  <c r="AA844" i="8" a="1"/>
  <c r="AA844" i="8" s="1"/>
  <c r="N829" i="8" a="1"/>
  <c r="N829" i="8" s="1"/>
  <c r="Y883" i="8" a="1"/>
  <c r="Y883" i="8" s="1"/>
  <c r="Y884" i="8" s="1"/>
  <c r="V811" i="8" a="1"/>
  <c r="V811" i="8" s="1"/>
  <c r="V812" i="8" s="1"/>
  <c r="S946" i="8" a="1"/>
  <c r="S946" i="8" s="1"/>
  <c r="T910" i="8" a="1"/>
  <c r="T910" i="8" s="1"/>
  <c r="S985" i="8" a="1"/>
  <c r="S985" i="8" s="1"/>
  <c r="Z985" i="8" a="1"/>
  <c r="Z985" i="8" s="1"/>
  <c r="AG955" i="8" a="1"/>
  <c r="AG955" i="8" s="1"/>
  <c r="AG956" i="8" s="1"/>
  <c r="N889" i="8" a="1"/>
  <c r="N889" i="8" s="1"/>
  <c r="O1018" i="8" a="1"/>
  <c r="O1018" i="8" s="1"/>
  <c r="Y1018" i="8" a="1"/>
  <c r="Y1018" i="8" s="1"/>
  <c r="O940" i="8" a="1"/>
  <c r="O940" i="8" s="1"/>
  <c r="AB775" i="8" a="1"/>
  <c r="AB775" i="8" s="1"/>
  <c r="AB886" i="8" a="1"/>
  <c r="AB886" i="8" s="1"/>
  <c r="AB887" i="8" s="1"/>
  <c r="O1012" i="8" a="1"/>
  <c r="O1012" i="8" s="1"/>
  <c r="AE787" i="8" a="1"/>
  <c r="AE787" i="8" s="1"/>
  <c r="AG853" i="8" a="1"/>
  <c r="AG853" i="8" s="1"/>
  <c r="U1024" i="8" a="1"/>
  <c r="U1024" i="8" s="1"/>
  <c r="U1025" i="8" s="1"/>
  <c r="AA928" i="8" a="1"/>
  <c r="AA928" i="8" s="1"/>
  <c r="P1021" i="8" a="1"/>
  <c r="P1021" i="8" s="1"/>
  <c r="AD808" i="8" a="1"/>
  <c r="AD808" i="8" s="1"/>
  <c r="V937" i="8" a="1"/>
  <c r="V937" i="8" s="1"/>
  <c r="V938" i="8" s="1"/>
  <c r="AE856" i="8" a="1"/>
  <c r="AE856" i="8" s="1"/>
  <c r="AE857" i="8" s="1"/>
  <c r="Q943" i="8" a="1"/>
  <c r="Q943" i="8" s="1"/>
  <c r="Q847" i="8" a="1"/>
  <c r="Q847" i="8" s="1"/>
  <c r="T537" i="8"/>
  <c r="T871" i="8" a="1"/>
  <c r="T871" i="8" s="1"/>
  <c r="N516" i="8"/>
  <c r="N850" i="8" a="1"/>
  <c r="N850" i="8" s="1"/>
  <c r="W630" i="8"/>
  <c r="W964" i="8" a="1"/>
  <c r="W964" i="8" s="1"/>
  <c r="AF567" i="8"/>
  <c r="AF901" i="8" a="1"/>
  <c r="AF901" i="8" s="1"/>
  <c r="AF902" i="8" s="1"/>
  <c r="P567" i="8"/>
  <c r="P901" i="8" a="1"/>
  <c r="P901" i="8" s="1"/>
  <c r="AE597" i="8"/>
  <c r="AE931" i="8" a="1"/>
  <c r="AE931" i="8" s="1"/>
  <c r="AF609" i="8"/>
  <c r="AF943" i="8" a="1"/>
  <c r="AF943" i="8" s="1"/>
  <c r="V597" i="8"/>
  <c r="V931" i="8" a="1"/>
  <c r="V931" i="8" s="1"/>
  <c r="V932" i="8" s="1"/>
  <c r="N519" i="8"/>
  <c r="N853" i="8" a="1"/>
  <c r="N853" i="8" s="1"/>
  <c r="N854" i="8" s="1"/>
  <c r="N450" i="8"/>
  <c r="N784" i="8" a="1"/>
  <c r="N784" i="8" s="1"/>
  <c r="N446" i="8" a="1"/>
  <c r="N446" i="8" s="1"/>
  <c r="N447" i="8" s="1"/>
  <c r="N636" i="8"/>
  <c r="N970" i="8" a="1"/>
  <c r="N970" i="8" s="1"/>
  <c r="AA567" i="8"/>
  <c r="AA901" i="8" a="1"/>
  <c r="AA901" i="8" s="1"/>
  <c r="AA902" i="8" s="1"/>
  <c r="AA638" i="8" a="1"/>
  <c r="AA638" i="8" s="1"/>
  <c r="AA639" i="8" s="1"/>
  <c r="R537" i="8"/>
  <c r="R871" i="8" a="1"/>
  <c r="R871" i="8" s="1"/>
  <c r="Z600" i="8"/>
  <c r="Z934" i="8" a="1"/>
  <c r="Z934" i="8" s="1"/>
  <c r="X582" i="8"/>
  <c r="X916" i="8" a="1"/>
  <c r="X916" i="8" s="1"/>
  <c r="S934" i="8" a="1"/>
  <c r="S934" i="8" s="1"/>
  <c r="V934" i="8" a="1"/>
  <c r="V934" i="8" s="1"/>
  <c r="O934" i="8" a="1"/>
  <c r="O934" i="8" s="1"/>
  <c r="AB934" i="8" a="1"/>
  <c r="AB934" i="8" s="1"/>
  <c r="U934" i="8" a="1"/>
  <c r="U934" i="8" s="1"/>
  <c r="W934" i="8" a="1"/>
  <c r="W934" i="8" s="1"/>
  <c r="R934" i="8" a="1"/>
  <c r="R934" i="8" s="1"/>
  <c r="T934" i="8" a="1"/>
  <c r="T934" i="8" s="1"/>
  <c r="Q934" i="8" a="1"/>
  <c r="Q934" i="8" s="1"/>
  <c r="W1000" i="8" a="1"/>
  <c r="W1000" i="8" s="1"/>
  <c r="S1000" i="8" a="1"/>
  <c r="S1000" i="8" s="1"/>
  <c r="AG1000" i="8" a="1"/>
  <c r="AG1000" i="8" s="1"/>
  <c r="V1000" i="8" a="1"/>
  <c r="V1000" i="8" s="1"/>
  <c r="AC1000" i="8" a="1"/>
  <c r="AC1000" i="8" s="1"/>
  <c r="O1000" i="8" a="1"/>
  <c r="O1000" i="8" s="1"/>
  <c r="U790" i="8" a="1"/>
  <c r="U790" i="8" s="1"/>
  <c r="AG790" i="8" a="1"/>
  <c r="AG790" i="8" s="1"/>
  <c r="P790" i="8" a="1"/>
  <c r="P790" i="8" s="1"/>
  <c r="AB790" i="8" a="1"/>
  <c r="AB790" i="8" s="1"/>
  <c r="AD790" i="8" a="1"/>
  <c r="AD790" i="8" s="1"/>
  <c r="W790" i="8" a="1"/>
  <c r="W790" i="8" s="1"/>
  <c r="W791" i="8" s="1"/>
  <c r="Y790" i="8" a="1"/>
  <c r="Y790" i="8" s="1"/>
  <c r="R790" i="8" a="1"/>
  <c r="R790" i="8" s="1"/>
  <c r="T790" i="8" a="1"/>
  <c r="T790" i="8" s="1"/>
  <c r="AA790" i="8" a="1"/>
  <c r="AA790" i="8" s="1"/>
  <c r="O790" i="8" a="1"/>
  <c r="O790" i="8" s="1"/>
  <c r="Q790" i="8" a="1"/>
  <c r="Q790" i="8" s="1"/>
  <c r="Q791" i="8" s="1"/>
  <c r="AC790" i="8" a="1"/>
  <c r="AC790" i="8" s="1"/>
  <c r="AC791" i="8" s="1"/>
  <c r="AF790" i="8" a="1"/>
  <c r="AF790" i="8" s="1"/>
  <c r="X790" i="8" a="1"/>
  <c r="X790" i="8" s="1"/>
  <c r="V790" i="8" a="1"/>
  <c r="V790" i="8" s="1"/>
  <c r="V791" i="8" s="1"/>
  <c r="AF850" i="8" a="1"/>
  <c r="AF850" i="8" s="1"/>
  <c r="W850" i="8" a="1"/>
  <c r="W850" i="8" s="1"/>
  <c r="AA468" i="8"/>
  <c r="AA802" i="8" a="1"/>
  <c r="AA802" i="8" s="1"/>
  <c r="AD648" i="8"/>
  <c r="AD982" i="8" a="1"/>
  <c r="AD982" i="8" s="1"/>
  <c r="AD983" i="8" s="1"/>
  <c r="AC648" i="8"/>
  <c r="AC982" i="8" a="1"/>
  <c r="AC982" i="8" s="1"/>
  <c r="R465" i="8"/>
  <c r="R799" i="8" a="1"/>
  <c r="R799" i="8" s="1"/>
  <c r="AA660" i="8"/>
  <c r="AA994" i="8" a="1"/>
  <c r="AA994" i="8" s="1"/>
  <c r="AF864" i="8"/>
  <c r="AF1199" i="8" s="1"/>
  <c r="AB894" i="8"/>
  <c r="AB1229" i="8" s="1"/>
  <c r="AE834" i="8"/>
  <c r="AE1169" i="8" s="1"/>
  <c r="O864" i="8"/>
  <c r="O1199" i="8" s="1"/>
  <c r="AF648" i="8"/>
  <c r="AF982" i="8" a="1"/>
  <c r="AF982" i="8" s="1"/>
  <c r="AF983" i="8" s="1"/>
  <c r="O876" i="8"/>
  <c r="O1211" i="8" s="1"/>
  <c r="AA462" i="8"/>
  <c r="AA796" i="8" a="1"/>
  <c r="AA796" i="8" s="1"/>
  <c r="W846" i="8"/>
  <c r="W1181" i="8" s="1"/>
  <c r="AB645" i="8"/>
  <c r="AB979" i="8" a="1"/>
  <c r="AB979" i="8" s="1"/>
  <c r="AC453" i="8"/>
  <c r="AC787" i="8" a="1"/>
  <c r="AC787" i="8" s="1"/>
  <c r="R462" i="8"/>
  <c r="R796" i="8" a="1"/>
  <c r="R796" i="8" s="1"/>
  <c r="Y531" i="8"/>
  <c r="Y865" i="8" a="1"/>
  <c r="Y865" i="8" s="1"/>
  <c r="W531" i="8"/>
  <c r="W865" i="8" a="1"/>
  <c r="W865" i="8" s="1"/>
  <c r="W866" i="8" s="1"/>
  <c r="P444" i="8"/>
  <c r="P778" i="8" a="1"/>
  <c r="P778" i="8" s="1"/>
  <c r="AB636" i="8"/>
  <c r="AB970" i="8" a="1"/>
  <c r="AB970" i="8" s="1"/>
  <c r="W480" i="8"/>
  <c r="W814" i="8" a="1"/>
  <c r="W814" i="8" s="1"/>
  <c r="AG546" i="8"/>
  <c r="AG880" i="8" a="1"/>
  <c r="AG880" i="8" s="1"/>
  <c r="AG881" i="8" s="1"/>
  <c r="AE546" i="8"/>
  <c r="AE880" i="8" a="1"/>
  <c r="AE880" i="8" s="1"/>
  <c r="R510" i="8"/>
  <c r="R844" i="8" a="1"/>
  <c r="R844" i="8" s="1"/>
  <c r="T546" i="8"/>
  <c r="T880" i="8" a="1"/>
  <c r="T880" i="8" s="1"/>
  <c r="Y522" i="8"/>
  <c r="Y856" i="8" a="1"/>
  <c r="Y856" i="8" s="1"/>
  <c r="Y857" i="8" s="1"/>
  <c r="AF546" i="8"/>
  <c r="AF880" i="8" a="1"/>
  <c r="AF880" i="8" s="1"/>
  <c r="AF522" i="8"/>
  <c r="AF856" i="8" a="1"/>
  <c r="AF856" i="8" s="1"/>
  <c r="AF857" i="8" s="1"/>
  <c r="AB546" i="8"/>
  <c r="AB880" i="8" a="1"/>
  <c r="AB880" i="8" s="1"/>
  <c r="AB585" i="8"/>
  <c r="AB919" i="8" a="1"/>
  <c r="AB919" i="8" s="1"/>
  <c r="AB920" i="8" s="1"/>
  <c r="U522" i="8"/>
  <c r="U856" i="8" a="1"/>
  <c r="U856" i="8" s="1"/>
  <c r="AE516" i="8"/>
  <c r="AE850" i="8" a="1"/>
  <c r="AE850" i="8" s="1"/>
  <c r="Q904" i="8" a="1"/>
  <c r="Q904" i="8" s="1"/>
  <c r="T796" i="8" a="1"/>
  <c r="T796" i="8" s="1"/>
  <c r="AB922" i="8" a="1"/>
  <c r="AB922" i="8" s="1"/>
  <c r="U1000" i="8" a="1"/>
  <c r="U1000" i="8" s="1"/>
  <c r="Z1000" i="8" a="1"/>
  <c r="Z1000" i="8" s="1"/>
  <c r="AB844" i="8" a="1"/>
  <c r="AB844" i="8" s="1"/>
  <c r="Z829" i="8" a="1"/>
  <c r="Z829" i="8" s="1"/>
  <c r="AD883" i="8" a="1"/>
  <c r="AD883" i="8" s="1"/>
  <c r="AF811" i="8" a="1"/>
  <c r="AF811" i="8" s="1"/>
  <c r="AE946" i="8" a="1"/>
  <c r="AE946" i="8" s="1"/>
  <c r="U910" i="8" a="1"/>
  <c r="U910" i="8" s="1"/>
  <c r="AA985" i="8" a="1"/>
  <c r="AA985" i="8" s="1"/>
  <c r="AF985" i="8" a="1"/>
  <c r="AF985" i="8" s="1"/>
  <c r="Z955" i="8" a="1"/>
  <c r="Z955" i="8" s="1"/>
  <c r="Z956" i="8" s="1"/>
  <c r="U889" i="8" a="1"/>
  <c r="U889" i="8" s="1"/>
  <c r="Z1018" i="8" a="1"/>
  <c r="Z1018" i="8" s="1"/>
  <c r="AF660" i="8"/>
  <c r="AF994" i="8" a="1"/>
  <c r="AF994" i="8" s="1"/>
  <c r="P940" i="8" a="1"/>
  <c r="P940" i="8" s="1"/>
  <c r="AG775" i="8" a="1"/>
  <c r="AG775" i="8" s="1"/>
  <c r="AD886" i="8" a="1"/>
  <c r="AD886" i="8" s="1"/>
  <c r="X934" i="8" a="1"/>
  <c r="X934" i="8" s="1"/>
  <c r="N805" i="8" a="1"/>
  <c r="N805" i="8" s="1"/>
  <c r="AA853" i="8" a="1"/>
  <c r="AA853" i="8" s="1"/>
  <c r="AA854" i="8" s="1"/>
  <c r="AD1024" i="8" a="1"/>
  <c r="AD1024" i="8" s="1"/>
  <c r="Q928" i="8" a="1"/>
  <c r="Q928" i="8" s="1"/>
  <c r="X1021" i="8" a="1"/>
  <c r="X1021" i="8" s="1"/>
  <c r="P808" i="8" a="1"/>
  <c r="P808" i="8" s="1"/>
  <c r="AF937" i="8" a="1"/>
  <c r="AF937" i="8" s="1"/>
  <c r="AF938" i="8" s="1"/>
  <c r="Q856" i="8" a="1"/>
  <c r="Q856" i="8" s="1"/>
  <c r="R943" i="8" a="1"/>
  <c r="R943" i="8" s="1"/>
  <c r="V847" i="8" a="1"/>
  <c r="V847" i="8" s="1"/>
  <c r="V848" i="8" s="1"/>
  <c r="N600" i="8"/>
  <c r="N934" i="8" a="1"/>
  <c r="N934" i="8" s="1"/>
  <c r="Z669" i="8"/>
  <c r="Z1003" i="8" a="1"/>
  <c r="Z1003" i="8" s="1"/>
  <c r="V678" i="8"/>
  <c r="V1012" i="8" a="1"/>
  <c r="V1012" i="8" s="1"/>
  <c r="S582" i="8"/>
  <c r="S916" i="8" a="1"/>
  <c r="S916" i="8" s="1"/>
  <c r="W537" i="8"/>
  <c r="W871" i="8" a="1"/>
  <c r="W871" i="8" s="1"/>
  <c r="AB594" i="8"/>
  <c r="AB928" i="8" a="1"/>
  <c r="AB928" i="8" s="1"/>
  <c r="AB929" i="8" s="1"/>
  <c r="N552" i="8"/>
  <c r="N886" i="8" a="1"/>
  <c r="N886" i="8" s="1"/>
  <c r="N887" i="8" s="1"/>
  <c r="AE570" i="8"/>
  <c r="AE904" i="8" a="1"/>
  <c r="AE904" i="8" s="1"/>
  <c r="AC1012" i="8" a="1"/>
  <c r="AC1012" i="8" s="1"/>
  <c r="Y1012" i="8" a="1"/>
  <c r="Y1012" i="8" s="1"/>
  <c r="AB1012" i="8" a="1"/>
  <c r="AB1012" i="8" s="1"/>
  <c r="W1012" i="8" a="1"/>
  <c r="W1012" i="8" s="1"/>
  <c r="W1013" i="8" s="1"/>
  <c r="R1012" i="8" a="1"/>
  <c r="R1012" i="8" s="1"/>
  <c r="AF1012" i="8" a="1"/>
  <c r="AF1012" i="8" s="1"/>
  <c r="AF1013" i="8" s="1"/>
  <c r="S1012" i="8" a="1"/>
  <c r="S1012" i="8" s="1"/>
  <c r="AG1012" i="8" a="1"/>
  <c r="AG1012" i="8" s="1"/>
  <c r="N477" i="8"/>
  <c r="N811" i="8" a="1"/>
  <c r="N811" i="8" s="1"/>
  <c r="N812" i="8" s="1"/>
  <c r="N567" i="8"/>
  <c r="N901" i="8" a="1"/>
  <c r="N901" i="8" s="1"/>
  <c r="N630" i="8"/>
  <c r="N964" i="8" a="1"/>
  <c r="N964" i="8" s="1"/>
  <c r="N965" i="8" s="1"/>
  <c r="Q630" i="8"/>
  <c r="Q964" i="8" a="1"/>
  <c r="Q964" i="8" s="1"/>
  <c r="Q965" i="8" s="1"/>
  <c r="AD645" i="8"/>
  <c r="AD979" i="8" a="1"/>
  <c r="AD979" i="8" s="1"/>
  <c r="AD980" i="8" s="1"/>
  <c r="X678" i="8"/>
  <c r="X1012" i="8" a="1"/>
  <c r="X1012" i="8" s="1"/>
  <c r="AA570" i="8"/>
  <c r="AA904" i="8" a="1"/>
  <c r="AA904" i="8" s="1"/>
  <c r="AC492" i="8"/>
  <c r="AC826" i="8" a="1"/>
  <c r="AC826" i="8" s="1"/>
  <c r="Y492" i="8"/>
  <c r="Y826" i="8" a="1"/>
  <c r="Y826" i="8" s="1"/>
  <c r="V504" i="8"/>
  <c r="V838" i="8" a="1"/>
  <c r="V838" i="8" s="1"/>
  <c r="O570" i="8"/>
  <c r="O904" i="8" a="1"/>
  <c r="O904" i="8" s="1"/>
  <c r="N576" i="8"/>
  <c r="N910" i="8" a="1"/>
  <c r="N910" i="8" s="1"/>
  <c r="N687" i="8"/>
  <c r="N1021" i="8" a="1"/>
  <c r="N1021" i="8" s="1"/>
  <c r="O594" i="8"/>
  <c r="O928" i="8" a="1"/>
  <c r="O928" i="8" s="1"/>
  <c r="O929" i="8" s="1"/>
  <c r="U641" i="8" a="1"/>
  <c r="U641" i="8" s="1"/>
  <c r="U642" i="8" s="1"/>
  <c r="T678" i="8"/>
  <c r="T1012" i="8" a="1"/>
  <c r="T1012" i="8" s="1"/>
  <c r="S594" i="8"/>
  <c r="S928" i="8" a="1"/>
  <c r="S928" i="8" s="1"/>
  <c r="S929" i="8" s="1"/>
  <c r="T504" i="8"/>
  <c r="T838" i="8" a="1"/>
  <c r="T838" i="8" s="1"/>
  <c r="AB687" i="8"/>
  <c r="AB1021" i="8" a="1"/>
  <c r="AB1021" i="8" s="1"/>
  <c r="W638" i="8" a="1"/>
  <c r="W638" i="8" s="1"/>
  <c r="W639" i="8" s="1"/>
  <c r="S641" i="8" a="1"/>
  <c r="S641" i="8" s="1"/>
  <c r="S642" i="8" s="1"/>
  <c r="T609" i="8"/>
  <c r="T943" i="8" a="1"/>
  <c r="T943" i="8" s="1"/>
  <c r="U480" i="8"/>
  <c r="U814" i="8" a="1"/>
  <c r="U814" i="8" s="1"/>
  <c r="U815" i="8" s="1"/>
  <c r="X669" i="8"/>
  <c r="X1003" i="8" a="1"/>
  <c r="X1003" i="8" s="1"/>
  <c r="U537" i="8"/>
  <c r="U871" i="8" a="1"/>
  <c r="U871" i="8" s="1"/>
  <c r="W597" i="8"/>
  <c r="W931" i="8" a="1"/>
  <c r="W931" i="8" s="1"/>
  <c r="W932" i="8" s="1"/>
  <c r="AG641" i="8" a="1"/>
  <c r="AG641" i="8" s="1"/>
  <c r="AG642" i="8" s="1"/>
  <c r="X603" i="8"/>
  <c r="X937" i="8" a="1"/>
  <c r="X937" i="8" s="1"/>
  <c r="X938" i="8" s="1"/>
  <c r="AD687" i="8"/>
  <c r="AD1021" i="8" a="1"/>
  <c r="AD1021" i="8" s="1"/>
  <c r="AF641" i="8" a="1"/>
  <c r="AF641" i="8" s="1"/>
  <c r="AF642" i="8" s="1"/>
  <c r="T492" i="8"/>
  <c r="T826" i="8" a="1"/>
  <c r="T826" i="8" s="1"/>
  <c r="P495" i="8"/>
  <c r="P829" i="8" a="1"/>
  <c r="P829" i="8" s="1"/>
  <c r="P830" i="8" s="1"/>
  <c r="U805" i="8" a="1"/>
  <c r="U805" i="8" s="1"/>
  <c r="AG805" i="8" a="1"/>
  <c r="AG805" i="8" s="1"/>
  <c r="P805" i="8" a="1"/>
  <c r="P805" i="8" s="1"/>
  <c r="AB805" i="8" a="1"/>
  <c r="AB805" i="8" s="1"/>
  <c r="Y805" i="8" a="1"/>
  <c r="Y805" i="8" s="1"/>
  <c r="AF805" i="8" a="1"/>
  <c r="AF805" i="8" s="1"/>
  <c r="AC805" i="8" a="1"/>
  <c r="AC805" i="8" s="1"/>
  <c r="AA817" i="8" a="1"/>
  <c r="AA817" i="8" s="1"/>
  <c r="AD817" i="8" a="1"/>
  <c r="AD817" i="8" s="1"/>
  <c r="P817" i="8" a="1"/>
  <c r="P817" i="8" s="1"/>
  <c r="S817" i="8" a="1"/>
  <c r="S817" i="8" s="1"/>
  <c r="AF817" i="8" a="1"/>
  <c r="AF817" i="8" s="1"/>
  <c r="X817" i="8" a="1"/>
  <c r="X817" i="8" s="1"/>
  <c r="U817" i="8" a="1"/>
  <c r="U817" i="8" s="1"/>
  <c r="R817" i="8" a="1"/>
  <c r="R817" i="8" s="1"/>
  <c r="Z817" i="8" a="1"/>
  <c r="Z817" i="8" s="1"/>
  <c r="AC817" i="8" a="1"/>
  <c r="AC817" i="8" s="1"/>
  <c r="O817" i="8" a="1"/>
  <c r="O817" i="8" s="1"/>
  <c r="AB817" i="8" a="1"/>
  <c r="AB817" i="8" s="1"/>
  <c r="AE817" i="8" a="1"/>
  <c r="AE817" i="8" s="1"/>
  <c r="W817" i="8" a="1"/>
  <c r="W817" i="8" s="1"/>
  <c r="T817" i="8" a="1"/>
  <c r="T817" i="8" s="1"/>
  <c r="Q817" i="8" a="1"/>
  <c r="Q817" i="8" s="1"/>
  <c r="AC925" i="8" a="1"/>
  <c r="AC925" i="8" s="1"/>
  <c r="Z925" i="8" a="1"/>
  <c r="Z925" i="8" s="1"/>
  <c r="W925" i="8" a="1"/>
  <c r="W925" i="8" s="1"/>
  <c r="O925" i="8" a="1"/>
  <c r="O925" i="8" s="1"/>
  <c r="AB925" i="8" a="1"/>
  <c r="AB925" i="8" s="1"/>
  <c r="AE925" i="8" a="1"/>
  <c r="AE925" i="8" s="1"/>
  <c r="Q925" i="8" a="1"/>
  <c r="Q925" i="8" s="1"/>
  <c r="Y925" i="8" a="1"/>
  <c r="Y925" i="8" s="1"/>
  <c r="AG925" i="8" a="1"/>
  <c r="AG925" i="8" s="1"/>
  <c r="T925" i="8" a="1"/>
  <c r="T925" i="8" s="1"/>
  <c r="V925" i="8" a="1"/>
  <c r="V925" i="8" s="1"/>
  <c r="AD925" i="8" a="1"/>
  <c r="AD925" i="8" s="1"/>
  <c r="AA925" i="8" a="1"/>
  <c r="AA925" i="8" s="1"/>
  <c r="S925" i="8" a="1"/>
  <c r="S925" i="8" s="1"/>
  <c r="P925" i="8" a="1"/>
  <c r="P925" i="8" s="1"/>
  <c r="X925" i="8" a="1"/>
  <c r="X925" i="8" s="1"/>
  <c r="AF925" i="8" a="1"/>
  <c r="AF925" i="8" s="1"/>
  <c r="R925" i="8" a="1"/>
  <c r="R925" i="8" s="1"/>
  <c r="U925" i="8" a="1"/>
  <c r="U925" i="8" s="1"/>
  <c r="AC1021" i="8" a="1"/>
  <c r="AC1021" i="8" s="1"/>
  <c r="U1021" i="8" a="1"/>
  <c r="U1021" i="8" s="1"/>
  <c r="Q1021" i="8" a="1"/>
  <c r="Q1021" i="8" s="1"/>
  <c r="AF1021" i="8" a="1"/>
  <c r="AF1021" i="8" s="1"/>
  <c r="L894" i="8"/>
  <c r="X895" i="8" a="1"/>
  <c r="X895" i="8" s="1"/>
  <c r="U895" i="8" a="1"/>
  <c r="U895" i="8" s="1"/>
  <c r="AD895" i="8" a="1"/>
  <c r="AD895" i="8" s="1"/>
  <c r="O895" i="8" a="1"/>
  <c r="O895" i="8" s="1"/>
  <c r="W895" i="8" a="1"/>
  <c r="W895" i="8" s="1"/>
  <c r="AF895" i="8" a="1"/>
  <c r="AF895" i="8" s="1"/>
  <c r="Q895" i="8" a="1"/>
  <c r="Q895" i="8" s="1"/>
  <c r="Z895" i="8" a="1"/>
  <c r="Z895" i="8" s="1"/>
  <c r="AC895" i="8" a="1"/>
  <c r="AC895" i="8" s="1"/>
  <c r="T895" i="8" a="1"/>
  <c r="T895" i="8" s="1"/>
  <c r="AB895" i="8" a="1"/>
  <c r="AB895" i="8" s="1"/>
  <c r="S895" i="8" a="1"/>
  <c r="S895" i="8" s="1"/>
  <c r="V895" i="8" a="1"/>
  <c r="V895" i="8" s="1"/>
  <c r="AE895" i="8" a="1"/>
  <c r="AE895" i="8" s="1"/>
  <c r="P895" i="8" a="1"/>
  <c r="P895" i="8" s="1"/>
  <c r="Y895" i="8" a="1"/>
  <c r="Y895" i="8" s="1"/>
  <c r="AG895" i="8" a="1"/>
  <c r="AG895" i="8" s="1"/>
  <c r="R895" i="8" a="1"/>
  <c r="R895" i="8" s="1"/>
  <c r="AA895" i="8" a="1"/>
  <c r="AA895" i="8" s="1"/>
  <c r="Z949" i="8" a="1"/>
  <c r="Z949" i="8" s="1"/>
  <c r="W949" i="8" a="1"/>
  <c r="W949" i="8" s="1"/>
  <c r="U949" i="8" a="1"/>
  <c r="U949" i="8" s="1"/>
  <c r="AG949" i="8" a="1"/>
  <c r="AG949" i="8" s="1"/>
  <c r="AF949" i="8" a="1"/>
  <c r="AF949" i="8" s="1"/>
  <c r="X949" i="8" a="1"/>
  <c r="X949" i="8" s="1"/>
  <c r="V898" i="8" a="1"/>
  <c r="V898" i="8" s="1"/>
  <c r="S898" i="8" a="1"/>
  <c r="S898" i="8" s="1"/>
  <c r="AE898" i="8" a="1"/>
  <c r="AE898" i="8" s="1"/>
  <c r="AG898" i="8" a="1"/>
  <c r="AG898" i="8" s="1"/>
  <c r="Y898" i="8" a="1"/>
  <c r="Y898" i="8" s="1"/>
  <c r="U898" i="8" a="1"/>
  <c r="U898" i="8" s="1"/>
  <c r="W898" i="8" a="1"/>
  <c r="W898" i="8" s="1"/>
  <c r="AF898" i="8" a="1"/>
  <c r="AF898" i="8" s="1"/>
  <c r="AD898" i="8" a="1"/>
  <c r="AD898" i="8" s="1"/>
  <c r="AB799" i="8" a="1"/>
  <c r="AB799" i="8" s="1"/>
  <c r="AD799" i="8" a="1"/>
  <c r="AD799" i="8" s="1"/>
  <c r="W799" i="8" a="1"/>
  <c r="W799" i="8" s="1"/>
  <c r="Y799" i="8" a="1"/>
  <c r="Y799" i="8" s="1"/>
  <c r="T799" i="8" a="1"/>
  <c r="T799" i="8" s="1"/>
  <c r="O799" i="8" a="1"/>
  <c r="O799" i="8" s="1"/>
  <c r="W660" i="8"/>
  <c r="W994" i="8" a="1"/>
  <c r="W994" i="8" s="1"/>
  <c r="S468" i="8"/>
  <c r="S802" i="8" a="1"/>
  <c r="S802" i="8" s="1"/>
  <c r="W468" i="8"/>
  <c r="W802" i="8" a="1"/>
  <c r="W802" i="8" s="1"/>
  <c r="AA465" i="8"/>
  <c r="AA799" i="8" a="1"/>
  <c r="AA799" i="8" s="1"/>
  <c r="W648" i="8"/>
  <c r="W982" i="8" a="1"/>
  <c r="W982" i="8" s="1"/>
  <c r="V810" i="8"/>
  <c r="V1145" i="8" s="1"/>
  <c r="O888" i="8"/>
  <c r="O1223" i="8" s="1"/>
  <c r="AB810" i="8"/>
  <c r="AB1145" i="8" s="1"/>
  <c r="R864" i="8"/>
  <c r="R1199" i="8" s="1"/>
  <c r="X462" i="8"/>
  <c r="X796" i="8" a="1"/>
  <c r="X796" i="8" s="1"/>
  <c r="AD840" i="8"/>
  <c r="AD1175" i="8" s="1"/>
  <c r="R684" i="8"/>
  <c r="R1018" i="8" a="1"/>
  <c r="R1018" i="8" s="1"/>
  <c r="S864" i="8"/>
  <c r="S1199" i="8" s="1"/>
  <c r="AF468" i="8"/>
  <c r="AF802" i="8" a="1"/>
  <c r="AF802" i="8" s="1"/>
  <c r="T876" i="8"/>
  <c r="T1211" i="8" s="1"/>
  <c r="R894" i="8"/>
  <c r="R1229" i="8" s="1"/>
  <c r="X894" i="8"/>
  <c r="X1229" i="8" s="1"/>
  <c r="S684" i="8"/>
  <c r="S1018" i="8" a="1"/>
  <c r="S1018" i="8" s="1"/>
  <c r="P888" i="8"/>
  <c r="P1223" i="8" s="1"/>
  <c r="T840" i="8"/>
  <c r="T1175" i="8" s="1"/>
  <c r="P852" i="8"/>
  <c r="P1187" i="8" s="1"/>
  <c r="Y904" i="8" a="1"/>
  <c r="Y904" i="8" s="1"/>
  <c r="W904" i="8" a="1"/>
  <c r="W904" i="8" s="1"/>
  <c r="AD796" i="8" a="1"/>
  <c r="AD796" i="8" s="1"/>
  <c r="AC922" i="8" a="1"/>
  <c r="AC922" i="8" s="1"/>
  <c r="AC923" i="8" s="1"/>
  <c r="X1000" i="8" a="1"/>
  <c r="X1000" i="8" s="1"/>
  <c r="T844" i="8" a="1"/>
  <c r="T844" i="8" s="1"/>
  <c r="T845" i="8" s="1"/>
  <c r="AG829" i="8" a="1"/>
  <c r="AG829" i="8" s="1"/>
  <c r="AG830" i="8" s="1"/>
  <c r="N883" i="8" a="1"/>
  <c r="N883" i="8" s="1"/>
  <c r="N884" i="8" s="1"/>
  <c r="AF946" i="8" a="1"/>
  <c r="AF946" i="8" s="1"/>
  <c r="AF947" i="8" s="1"/>
  <c r="AE910" i="8" a="1"/>
  <c r="AE910" i="8" s="1"/>
  <c r="AC985" i="8" a="1"/>
  <c r="AC985" i="8" s="1"/>
  <c r="N955" i="8" a="1"/>
  <c r="N955" i="8" s="1"/>
  <c r="N956" i="8" s="1"/>
  <c r="V955" i="8" a="1"/>
  <c r="V955" i="8" s="1"/>
  <c r="V956" i="8" s="1"/>
  <c r="AA889" i="8" a="1"/>
  <c r="AA889" i="8" s="1"/>
  <c r="T1018" i="8" a="1"/>
  <c r="T1018" i="8" s="1"/>
  <c r="T1019" i="8" s="1"/>
  <c r="Y468" i="8"/>
  <c r="Y802" i="8" a="1"/>
  <c r="Y802" i="8" s="1"/>
  <c r="AB940" i="8" a="1"/>
  <c r="AB940" i="8" s="1"/>
  <c r="AE886" i="8" a="1"/>
  <c r="AE886" i="8" s="1"/>
  <c r="AC934" i="8" a="1"/>
  <c r="AC934" i="8" s="1"/>
  <c r="S805" i="8" a="1"/>
  <c r="S805" i="8" s="1"/>
  <c r="AF853" i="8" a="1"/>
  <c r="AF853" i="8" s="1"/>
  <c r="AF854" i="8" s="1"/>
  <c r="O784" i="8" a="1"/>
  <c r="O784" i="8" s="1"/>
  <c r="O785" i="8" s="1"/>
  <c r="X928" i="8" a="1"/>
  <c r="X928" i="8" s="1"/>
  <c r="X929" i="8" s="1"/>
  <c r="P1006" i="8" a="1"/>
  <c r="P1006" i="8" s="1"/>
  <c r="P1007" i="8" s="1"/>
  <c r="Q982" i="8" a="1"/>
  <c r="Q982" i="8" s="1"/>
  <c r="Q983" i="8" s="1"/>
  <c r="AG937" i="8" a="1"/>
  <c r="AG937" i="8" s="1"/>
  <c r="O564" i="8"/>
  <c r="O898" i="8" a="1"/>
  <c r="O898" i="8" s="1"/>
  <c r="AD907" i="8" a="1"/>
  <c r="AD907" i="8" s="1"/>
  <c r="W820" i="8" a="1"/>
  <c r="W820" i="8" s="1"/>
  <c r="T952" i="8" a="1"/>
  <c r="T952" i="8" s="1"/>
  <c r="AE964" i="8" a="1"/>
  <c r="AE964" i="8" s="1"/>
  <c r="AA772" i="8" a="1"/>
  <c r="AA772" i="8" s="1"/>
  <c r="AA1003" i="8" a="1"/>
  <c r="AA1003" i="8" s="1"/>
  <c r="U880" i="8" a="1"/>
  <c r="U880" i="8" s="1"/>
  <c r="AD994" i="8" a="1"/>
  <c r="AD994" i="8" s="1"/>
  <c r="P970" i="8" a="1"/>
  <c r="P970" i="8" s="1"/>
  <c r="S850" i="8" a="1"/>
  <c r="S850" i="8" s="1"/>
  <c r="V952" i="8" a="1"/>
  <c r="V952" i="8" s="1"/>
  <c r="AF1003" i="8" a="1"/>
  <c r="AF1003" i="8" s="1"/>
  <c r="Q898" i="8" a="1"/>
  <c r="Q898" i="8" s="1"/>
  <c r="R814" i="8" a="1"/>
  <c r="R814" i="8" s="1"/>
  <c r="R815" i="8" s="1"/>
  <c r="X970" i="8" a="1"/>
  <c r="X970" i="8" s="1"/>
  <c r="AG970" i="8" a="1"/>
  <c r="AG970" i="8" s="1"/>
  <c r="AB850" i="8" a="1"/>
  <c r="AB850" i="8" s="1"/>
  <c r="AA787" i="8" a="1"/>
  <c r="AA787" i="8" s="1"/>
  <c r="X805" i="8" a="1"/>
  <c r="X805" i="8" s="1"/>
  <c r="O853" i="8" a="1"/>
  <c r="O853" i="8" s="1"/>
  <c r="O854" i="8" s="1"/>
  <c r="AE778" i="8" a="1"/>
  <c r="AE778" i="8" s="1"/>
  <c r="S778" i="8" a="1"/>
  <c r="S778" i="8" s="1"/>
  <c r="R856" i="8" a="1"/>
  <c r="R856" i="8" s="1"/>
  <c r="R857" i="8" s="1"/>
  <c r="V856" i="8" a="1"/>
  <c r="V856" i="8" s="1"/>
  <c r="R994" i="8" a="1"/>
  <c r="R994" i="8" s="1"/>
  <c r="AD850" i="8" a="1"/>
  <c r="AD850" i="8" s="1"/>
  <c r="O865" i="8" a="1"/>
  <c r="O865" i="8" s="1"/>
  <c r="O866" i="8" s="1"/>
  <c r="P870" i="8"/>
  <c r="P1205" i="8" s="1"/>
  <c r="AD876" i="8"/>
  <c r="AD1211" i="8" s="1"/>
  <c r="W870" i="8"/>
  <c r="W1205" i="8" s="1"/>
  <c r="O852" i="8"/>
  <c r="O1187" i="8" s="1"/>
  <c r="AC870" i="8"/>
  <c r="AC1205" i="8" s="1"/>
  <c r="T858" i="8"/>
  <c r="T1193" i="8" s="1"/>
  <c r="T922" i="8" a="1"/>
  <c r="T922" i="8" s="1"/>
  <c r="T923" i="8" s="1"/>
  <c r="AC844" i="8" a="1"/>
  <c r="AC844" i="8" s="1"/>
  <c r="W979" i="8" a="1"/>
  <c r="W979" i="8" s="1"/>
  <c r="AG886" i="8" a="1"/>
  <c r="AG886" i="8" s="1"/>
  <c r="Z886" i="8" a="1"/>
  <c r="Z886" i="8" s="1"/>
  <c r="Z887" i="8" s="1"/>
  <c r="V787" i="8" a="1"/>
  <c r="V787" i="8" s="1"/>
  <c r="AC799" i="8" a="1"/>
  <c r="AC799" i="8" s="1"/>
  <c r="V982" i="8" a="1"/>
  <c r="V982" i="8" s="1"/>
  <c r="X856" i="8" a="1"/>
  <c r="X856" i="8" s="1"/>
  <c r="X857" i="8" s="1"/>
  <c r="AC919" i="8" a="1"/>
  <c r="AC919" i="8" s="1"/>
  <c r="AC920" i="8" s="1"/>
  <c r="U952" i="8" a="1"/>
  <c r="U952" i="8" s="1"/>
  <c r="AG1003" i="8" a="1"/>
  <c r="AG1003" i="8" s="1"/>
  <c r="W880" i="8" a="1"/>
  <c r="W880" i="8" s="1"/>
  <c r="X814" i="8" a="1"/>
  <c r="X814" i="8" s="1"/>
  <c r="X815" i="8" s="1"/>
  <c r="AF787" i="8" a="1"/>
  <c r="AF787" i="8" s="1"/>
  <c r="AE982" i="8" a="1"/>
  <c r="AE982" i="8" s="1"/>
  <c r="AB967" i="8" a="1"/>
  <c r="AB967" i="8" s="1"/>
  <c r="AD856" i="8" a="1"/>
  <c r="AD856" i="8" s="1"/>
  <c r="AD857" i="8" s="1"/>
  <c r="O919" i="8" a="1"/>
  <c r="O919" i="8" s="1"/>
  <c r="O920" i="8" s="1"/>
  <c r="R952" i="8" a="1"/>
  <c r="R952" i="8" s="1"/>
  <c r="AC952" i="8" a="1"/>
  <c r="AC952" i="8" s="1"/>
  <c r="AC953" i="8" s="1"/>
  <c r="R898" i="8" a="1"/>
  <c r="R898" i="8" s="1"/>
  <c r="AA898" i="8" a="1"/>
  <c r="AA898" i="8" s="1"/>
  <c r="Z865" i="8" a="1"/>
  <c r="Z865" i="8" s="1"/>
  <c r="Z866" i="8" s="1"/>
  <c r="X870" i="8"/>
  <c r="X1205" i="8" s="1"/>
  <c r="R904" i="8" a="1"/>
  <c r="R904" i="8" s="1"/>
  <c r="W922" i="8" a="1"/>
  <c r="W922" i="8" s="1"/>
  <c r="W923" i="8" s="1"/>
  <c r="T889" i="8" a="1"/>
  <c r="T889" i="8" s="1"/>
  <c r="Q787" i="8" a="1"/>
  <c r="Q787" i="8" s="1"/>
  <c r="U853" i="8" a="1"/>
  <c r="U853" i="8" s="1"/>
  <c r="O778" i="8" a="1"/>
  <c r="O778" i="8" s="1"/>
  <c r="S856" i="8" a="1"/>
  <c r="S856" i="8" s="1"/>
  <c r="Y952" i="8" a="1"/>
  <c r="Y952" i="8" s="1"/>
  <c r="O1003" i="8" a="1"/>
  <c r="O1003" i="8" s="1"/>
  <c r="X880" i="8" a="1"/>
  <c r="X880" i="8" s="1"/>
  <c r="AE970" i="8" a="1"/>
  <c r="AE970" i="8" s="1"/>
  <c r="AE865" i="8" a="1"/>
  <c r="AE865" i="8" s="1"/>
  <c r="Y787" i="8" a="1"/>
  <c r="Y787" i="8" s="1"/>
  <c r="R805" i="8" a="1"/>
  <c r="R805" i="8" s="1"/>
  <c r="AC967" i="8" a="1"/>
  <c r="AC967" i="8" s="1"/>
  <c r="R919" i="8" a="1"/>
  <c r="R919" i="8" s="1"/>
  <c r="R920" i="8" s="1"/>
  <c r="W952" i="8" a="1"/>
  <c r="W952" i="8" s="1"/>
  <c r="R880" i="8" a="1"/>
  <c r="R880" i="8" s="1"/>
  <c r="P898" i="8" a="1"/>
  <c r="P898" i="8" s="1"/>
  <c r="S970" i="8" a="1"/>
  <c r="S970" i="8" s="1"/>
  <c r="X850" i="8" a="1"/>
  <c r="X850" i="8" s="1"/>
  <c r="Y864" i="8"/>
  <c r="Y1199" i="8" s="1"/>
  <c r="S876" i="8"/>
  <c r="S1211" i="8" s="1"/>
  <c r="Z810" i="8"/>
  <c r="Z1145" i="8" s="1"/>
  <c r="AB840" i="8"/>
  <c r="AB1175" i="8" s="1"/>
  <c r="P876" i="8"/>
  <c r="P1211" i="8" s="1"/>
  <c r="AB876" i="8"/>
  <c r="AB1211" i="8" s="1"/>
  <c r="AE888" i="8"/>
  <c r="AE1223" i="8" s="1"/>
  <c r="R922" i="8" a="1"/>
  <c r="R922" i="8" s="1"/>
  <c r="W829" i="8" a="1"/>
  <c r="W829" i="8" s="1"/>
  <c r="T829" i="8" a="1"/>
  <c r="T829" i="8" s="1"/>
  <c r="AF889" i="8" a="1"/>
  <c r="AF889" i="8" s="1"/>
  <c r="X979" i="8" a="1"/>
  <c r="X979" i="8" s="1"/>
  <c r="W886" i="8" a="1"/>
  <c r="W886" i="8" s="1"/>
  <c r="W805" i="8" a="1"/>
  <c r="W805" i="8" s="1"/>
  <c r="R778" i="8" a="1"/>
  <c r="R778" i="8" s="1"/>
  <c r="AG952" i="8" a="1"/>
  <c r="AG952" i="8" s="1"/>
  <c r="AG953" i="8" s="1"/>
  <c r="AD952" i="8" a="1"/>
  <c r="AD952" i="8" s="1"/>
  <c r="AE772" i="8" a="1"/>
  <c r="AE772" i="8" s="1"/>
  <c r="U802" i="8" a="1"/>
  <c r="U802" i="8" s="1"/>
  <c r="P880" i="8" a="1"/>
  <c r="P880" i="8" s="1"/>
  <c r="AC970" i="8" a="1"/>
  <c r="AC970" i="8" s="1"/>
  <c r="Z970" i="8" a="1"/>
  <c r="Z970" i="8" s="1"/>
  <c r="AD778" i="8" a="1"/>
  <c r="AD778" i="8" s="1"/>
  <c r="U967" i="8" a="1"/>
  <c r="U967" i="8" s="1"/>
  <c r="S952" i="8" a="1"/>
  <c r="S952" i="8" s="1"/>
  <c r="X772" i="8" a="1"/>
  <c r="X772" i="8" s="1"/>
  <c r="T898" i="8" a="1"/>
  <c r="T898" i="8" s="1"/>
  <c r="AB898" i="8" a="1"/>
  <c r="AB898" i="8" s="1"/>
  <c r="O814" i="8" a="1"/>
  <c r="O814" i="8" s="1"/>
  <c r="O815" i="8" s="1"/>
  <c r="S894" i="8"/>
  <c r="S1229" i="8" s="1"/>
  <c r="T870" i="8"/>
  <c r="T1205" i="8" s="1"/>
  <c r="S870" i="8"/>
  <c r="S1205" i="8" s="1"/>
  <c r="Z870" i="8"/>
  <c r="Z1205" i="8" s="1"/>
  <c r="P922" i="8" a="1"/>
  <c r="P922" i="8" s="1"/>
  <c r="P923" i="8" s="1"/>
  <c r="S844" i="8" a="1"/>
  <c r="S844" i="8" s="1"/>
  <c r="S845" i="8" s="1"/>
  <c r="AD889" i="8" a="1"/>
  <c r="AD889" i="8" s="1"/>
  <c r="W916" i="8" a="1"/>
  <c r="W916" i="8" s="1"/>
  <c r="AC949" i="8" a="1"/>
  <c r="AC949" i="8" s="1"/>
  <c r="T949" i="8" a="1"/>
  <c r="T949" i="8" s="1"/>
  <c r="AG787" i="8" a="1"/>
  <c r="AG787" i="8" s="1"/>
  <c r="U787" i="8" a="1"/>
  <c r="U787" i="8" s="1"/>
  <c r="V853" i="8" a="1"/>
  <c r="V853" i="8" s="1"/>
  <c r="V854" i="8" s="1"/>
  <c r="U799" i="8" a="1"/>
  <c r="U799" i="8" s="1"/>
  <c r="AB778" i="8" a="1"/>
  <c r="AB778" i="8" s="1"/>
  <c r="X952" i="8" a="1"/>
  <c r="X952" i="8" s="1"/>
  <c r="X953" i="8" s="1"/>
  <c r="S880" i="8" a="1"/>
  <c r="S880" i="8" s="1"/>
  <c r="S881" i="8" s="1"/>
  <c r="Z898" i="8" a="1"/>
  <c r="Z898" i="8" s="1"/>
  <c r="AC898" i="8" a="1"/>
  <c r="AC898" i="8" s="1"/>
  <c r="AD970" i="8" a="1"/>
  <c r="AD970" i="8" s="1"/>
  <c r="V656" i="8" a="1"/>
  <c r="V656" i="8" s="1"/>
  <c r="V657" i="8" s="1"/>
  <c r="Y656" i="8" a="1"/>
  <c r="Y656" i="8" s="1"/>
  <c r="Y657" i="8" s="1"/>
  <c r="AF656" i="8" a="1"/>
  <c r="AF656" i="8" s="1"/>
  <c r="AF657" i="8" s="1"/>
  <c r="AD656" i="8" a="1"/>
  <c r="AD656" i="8" s="1"/>
  <c r="AD657" i="8" s="1"/>
  <c r="Z626" i="8" a="1"/>
  <c r="Z626" i="8" s="1"/>
  <c r="Z627" i="8" s="1"/>
  <c r="AC680" i="8" a="1"/>
  <c r="AC680" i="8" s="1"/>
  <c r="AC681" i="8" s="1"/>
  <c r="P656" i="8" a="1"/>
  <c r="P656" i="8" s="1"/>
  <c r="P657" i="8" s="1"/>
  <c r="Z674" i="8" a="1"/>
  <c r="Z674" i="8" s="1"/>
  <c r="Z675" i="8" s="1"/>
  <c r="Z656" i="8" a="1"/>
  <c r="Z656" i="8" s="1"/>
  <c r="Z657" i="8" s="1"/>
  <c r="AG674" i="8" a="1"/>
  <c r="AG674" i="8" s="1"/>
  <c r="AG675" i="8" s="1"/>
  <c r="W656" i="8" a="1"/>
  <c r="W656" i="8" s="1"/>
  <c r="W657" i="8" s="1"/>
  <c r="T674" i="8" a="1"/>
  <c r="T674" i="8" s="1"/>
  <c r="T675" i="8" s="1"/>
  <c r="R656" i="8" a="1"/>
  <c r="R656" i="8" s="1"/>
  <c r="R657" i="8" s="1"/>
  <c r="AA674" i="8" a="1"/>
  <c r="AA674" i="8" s="1"/>
  <c r="AA675" i="8" s="1"/>
  <c r="AA656" i="8" a="1"/>
  <c r="AA656" i="8" s="1"/>
  <c r="AA657" i="8" s="1"/>
  <c r="X656" i="8" a="1"/>
  <c r="X656" i="8" s="1"/>
  <c r="X657" i="8" s="1"/>
  <c r="P674" i="8" a="1"/>
  <c r="P674" i="8" s="1"/>
  <c r="P675" i="8" s="1"/>
  <c r="AF674" i="8" a="1"/>
  <c r="AF674" i="8" s="1"/>
  <c r="AF675" i="8" s="1"/>
  <c r="Q656" i="8" a="1"/>
  <c r="Q656" i="8" s="1"/>
  <c r="Q657" i="8" s="1"/>
  <c r="X674" i="8" a="1"/>
  <c r="X674" i="8" s="1"/>
  <c r="X675" i="8" s="1"/>
  <c r="Y458" i="8" a="1"/>
  <c r="Y458" i="8" s="1"/>
  <c r="Y459" i="8" s="1"/>
  <c r="AB458" i="8" a="1"/>
  <c r="AB458" i="8" s="1"/>
  <c r="AB459" i="8" s="1"/>
  <c r="P680" i="8" a="1"/>
  <c r="P680" i="8" s="1"/>
  <c r="P681" i="8" s="1"/>
  <c r="AA458" i="8" a="1"/>
  <c r="AA458" i="8" s="1"/>
  <c r="AA459" i="8" s="1"/>
  <c r="Q626" i="8" a="1"/>
  <c r="Q626" i="8" s="1"/>
  <c r="Q627" i="8" s="1"/>
  <c r="Q680" i="8" a="1"/>
  <c r="Q680" i="8" s="1"/>
  <c r="Q681" i="8" s="1"/>
  <c r="R458" i="8" a="1"/>
  <c r="R458" i="8" s="1"/>
  <c r="R459" i="8" s="1"/>
  <c r="AG458" i="8" a="1"/>
  <c r="AG458" i="8" s="1"/>
  <c r="AG459" i="8" s="1"/>
  <c r="S458" i="8" a="1"/>
  <c r="S458" i="8" s="1"/>
  <c r="S459" i="8" s="1"/>
  <c r="O458" i="8" a="1"/>
  <c r="O458" i="8" s="1"/>
  <c r="O459" i="8" s="1"/>
  <c r="O626" i="8" a="1"/>
  <c r="O626" i="8" s="1"/>
  <c r="O627" i="8" s="1"/>
  <c r="U446" i="8" a="1"/>
  <c r="U446" i="8" s="1"/>
  <c r="U447" i="8" s="1"/>
  <c r="T680" i="8" a="1"/>
  <c r="T680" i="8" s="1"/>
  <c r="T681" i="8" s="1"/>
  <c r="AD458" i="8" a="1"/>
  <c r="AD458" i="8" s="1"/>
  <c r="AD459" i="8" s="1"/>
  <c r="P458" i="8" a="1"/>
  <c r="P458" i="8" s="1"/>
  <c r="P459" i="8" s="1"/>
  <c r="AE446" i="8" a="1"/>
  <c r="AE446" i="8" s="1"/>
  <c r="AE447" i="8" s="1"/>
  <c r="AE458" i="8" a="1"/>
  <c r="AE458" i="8" s="1"/>
  <c r="AE459" i="8" s="1"/>
  <c r="V458" i="8" a="1"/>
  <c r="V458" i="8" s="1"/>
  <c r="V459" i="8" s="1"/>
  <c r="W446" i="8" a="1"/>
  <c r="W446" i="8" s="1"/>
  <c r="W447" i="8" s="1"/>
  <c r="V674" i="8" a="1"/>
  <c r="V674" i="8" s="1"/>
  <c r="V675" i="8" s="1"/>
  <c r="AB680" i="8" a="1"/>
  <c r="AB680" i="8" s="1"/>
  <c r="AB681" i="8" s="1"/>
  <c r="T458" i="8" a="1"/>
  <c r="T458" i="8" s="1"/>
  <c r="T459" i="8" s="1"/>
  <c r="AC458" i="8" a="1"/>
  <c r="AC458" i="8" s="1"/>
  <c r="AC459" i="8" s="1"/>
  <c r="R446" i="8" a="1"/>
  <c r="R446" i="8" s="1"/>
  <c r="R447" i="8" s="1"/>
  <c r="AE680" i="8" a="1"/>
  <c r="AE680" i="8" s="1"/>
  <c r="AE681" i="8" s="1"/>
  <c r="AF458" i="8" a="1"/>
  <c r="AF458" i="8" s="1"/>
  <c r="AF459" i="8" s="1"/>
  <c r="Q458" i="8" a="1"/>
  <c r="Q458" i="8" s="1"/>
  <c r="Q459" i="8" s="1"/>
  <c r="AF680" i="8" a="1"/>
  <c r="AF680" i="8" s="1"/>
  <c r="AF681" i="8" s="1"/>
  <c r="AC434" i="8" a="1"/>
  <c r="AC434" i="8" s="1"/>
  <c r="AC435" i="8" s="1"/>
  <c r="AB623" i="8" a="1"/>
  <c r="AB623" i="8" s="1"/>
  <c r="AB624" i="8" s="1"/>
  <c r="AE653" i="8" a="1"/>
  <c r="AE653" i="8" s="1"/>
  <c r="AE654" i="8" s="1"/>
  <c r="Q434" i="8" a="1"/>
  <c r="Q434" i="8" s="1"/>
  <c r="Q435" i="8" s="1"/>
  <c r="T434" i="8" a="1"/>
  <c r="T434" i="8" s="1"/>
  <c r="T435" i="8" s="1"/>
  <c r="AC641" i="8" a="1"/>
  <c r="AC641" i="8" s="1"/>
  <c r="AC642" i="8" s="1"/>
  <c r="AF623" i="8" a="1"/>
  <c r="AF623" i="8" s="1"/>
  <c r="AF624" i="8" s="1"/>
  <c r="P623" i="8" a="1"/>
  <c r="P623" i="8" s="1"/>
  <c r="P624" i="8" s="1"/>
  <c r="Q653" i="8" a="1"/>
  <c r="Q653" i="8" s="1"/>
  <c r="Q654" i="8" s="1"/>
  <c r="U653" i="8" a="1"/>
  <c r="U653" i="8" s="1"/>
  <c r="U654" i="8" s="1"/>
  <c r="AA427" i="8"/>
  <c r="O427" i="8"/>
  <c r="AB424" i="8"/>
  <c r="P677" i="8" a="1"/>
  <c r="P677" i="8" s="1"/>
  <c r="U430" i="8"/>
  <c r="AF430" i="8"/>
  <c r="Y476" i="8" a="1"/>
  <c r="Y476" i="8" s="1"/>
  <c r="R434" i="8" a="1"/>
  <c r="R434" i="8" s="1"/>
  <c r="R435" i="8" s="1"/>
  <c r="Z434" i="8" a="1"/>
  <c r="Z434" i="8" s="1"/>
  <c r="Z435" i="8" s="1"/>
  <c r="P641" i="8" a="1"/>
  <c r="P641" i="8" s="1"/>
  <c r="P642" i="8" s="1"/>
  <c r="Y626" i="8" a="1"/>
  <c r="Y626" i="8" s="1"/>
  <c r="Y627" i="8" s="1"/>
  <c r="AC446" i="8" a="1"/>
  <c r="AC446" i="8" s="1"/>
  <c r="AC447" i="8" s="1"/>
  <c r="S674" i="8" a="1"/>
  <c r="S674" i="8" s="1"/>
  <c r="S675" i="8" s="1"/>
  <c r="AC674" i="8" a="1"/>
  <c r="AC674" i="8" s="1"/>
  <c r="AC675" i="8" s="1"/>
  <c r="S623" i="8" a="1"/>
  <c r="S623" i="8" s="1"/>
  <c r="S624" i="8" s="1"/>
  <c r="R653" i="8" a="1"/>
  <c r="R653" i="8" s="1"/>
  <c r="R654" i="8" s="1"/>
  <c r="AA653" i="8" a="1"/>
  <c r="AA653" i="8" s="1"/>
  <c r="AA654" i="8" s="1"/>
  <c r="AC427" i="8"/>
  <c r="T424" i="8"/>
  <c r="Q427" i="8"/>
  <c r="Y427" i="8"/>
  <c r="U424" i="8"/>
  <c r="R476" i="8" a="1"/>
  <c r="R476" i="8" s="1"/>
  <c r="AE430" i="8"/>
  <c r="Q430" i="8"/>
  <c r="Y430" i="8"/>
  <c r="N665" i="8" a="1"/>
  <c r="N665" i="8" s="1"/>
  <c r="AB476" i="8" a="1"/>
  <c r="AB476" i="8" s="1"/>
  <c r="X434" i="8" a="1"/>
  <c r="X434" i="8" s="1"/>
  <c r="X435" i="8" s="1"/>
  <c r="AG434" i="8" a="1"/>
  <c r="AG434" i="8" s="1"/>
  <c r="AG435" i="8" s="1"/>
  <c r="O656" i="8" a="1"/>
  <c r="O656" i="8" s="1"/>
  <c r="O657" i="8" s="1"/>
  <c r="U626" i="8" a="1"/>
  <c r="U626" i="8" s="1"/>
  <c r="U627" i="8" s="1"/>
  <c r="AD626" i="8" a="1"/>
  <c r="AD626" i="8" s="1"/>
  <c r="AD627" i="8" s="1"/>
  <c r="AF446" i="8" a="1"/>
  <c r="AF446" i="8" s="1"/>
  <c r="AF447" i="8" s="1"/>
  <c r="X446" i="8" a="1"/>
  <c r="X446" i="8" s="1"/>
  <c r="X447" i="8" s="1"/>
  <c r="AD674" i="8" a="1"/>
  <c r="AD674" i="8" s="1"/>
  <c r="AD675" i="8" s="1"/>
  <c r="W674" i="8" a="1"/>
  <c r="W674" i="8" s="1"/>
  <c r="W675" i="8" s="1"/>
  <c r="Z623" i="8" a="1"/>
  <c r="Z623" i="8" s="1"/>
  <c r="Z624" i="8" s="1"/>
  <c r="U680" i="8" a="1"/>
  <c r="U680" i="8" s="1"/>
  <c r="U681" i="8" s="1"/>
  <c r="X680" i="8" a="1"/>
  <c r="X680" i="8" s="1"/>
  <c r="X681" i="8" s="1"/>
  <c r="V653" i="8" a="1"/>
  <c r="V653" i="8" s="1"/>
  <c r="V654" i="8" s="1"/>
  <c r="AG653" i="8" a="1"/>
  <c r="AG653" i="8" s="1"/>
  <c r="AG654" i="8" s="1"/>
  <c r="W427" i="8"/>
  <c r="W762" i="8" s="1"/>
  <c r="W1097" i="8" s="1"/>
  <c r="T427" i="8"/>
  <c r="AB427" i="8"/>
  <c r="AD427" i="8"/>
  <c r="V424" i="8"/>
  <c r="AD424" i="8"/>
  <c r="AD759" i="8" s="1"/>
  <c r="AD1094" i="8" s="1"/>
  <c r="S424" i="8"/>
  <c r="AC430" i="8"/>
  <c r="Z430" i="8"/>
  <c r="U476" i="8" a="1"/>
  <c r="U476" i="8" s="1"/>
  <c r="AE476" i="8" a="1"/>
  <c r="AE476" i="8" s="1"/>
  <c r="AB434" i="8" a="1"/>
  <c r="AB434" i="8" s="1"/>
  <c r="AB435" i="8" s="1"/>
  <c r="AD434" i="8" a="1"/>
  <c r="AD434" i="8" s="1"/>
  <c r="AD435" i="8" s="1"/>
  <c r="Z446" i="8" a="1"/>
  <c r="Z446" i="8" s="1"/>
  <c r="Z447" i="8" s="1"/>
  <c r="P446" i="8" a="1"/>
  <c r="P446" i="8" s="1"/>
  <c r="P447" i="8" s="1"/>
  <c r="AD623" i="8" a="1"/>
  <c r="AD623" i="8" s="1"/>
  <c r="AD624" i="8" s="1"/>
  <c r="AD680" i="8" a="1"/>
  <c r="AD680" i="8" s="1"/>
  <c r="AD681" i="8" s="1"/>
  <c r="W653" i="8" a="1"/>
  <c r="W653" i="8" s="1"/>
  <c r="W654" i="8" s="1"/>
  <c r="O653" i="8" a="1"/>
  <c r="O653" i="8" s="1"/>
  <c r="O654" i="8" s="1"/>
  <c r="S430" i="8"/>
  <c r="V430" i="8"/>
  <c r="AA430" i="8"/>
  <c r="O424" i="8"/>
  <c r="AC424" i="8"/>
  <c r="Q491" i="8" a="1"/>
  <c r="Q491" i="8" s="1"/>
  <c r="AA434" i="8" a="1"/>
  <c r="AA434" i="8" s="1"/>
  <c r="AA435" i="8" s="1"/>
  <c r="S434" i="8" a="1"/>
  <c r="S434" i="8" s="1"/>
  <c r="S435" i="8" s="1"/>
  <c r="S446" i="8" a="1"/>
  <c r="S446" i="8" s="1"/>
  <c r="S447" i="8" s="1"/>
  <c r="AA446" i="8" a="1"/>
  <c r="AA446" i="8" s="1"/>
  <c r="AA447" i="8" s="1"/>
  <c r="Q674" i="8" a="1"/>
  <c r="Q674" i="8" s="1"/>
  <c r="Q675" i="8" s="1"/>
  <c r="AE674" i="8" a="1"/>
  <c r="AE674" i="8" s="1"/>
  <c r="AE675" i="8" s="1"/>
  <c r="T623" i="8" a="1"/>
  <c r="T623" i="8" s="1"/>
  <c r="T624" i="8" s="1"/>
  <c r="AC623" i="8" a="1"/>
  <c r="AC623" i="8" s="1"/>
  <c r="AC624" i="8" s="1"/>
  <c r="AG680" i="8" a="1"/>
  <c r="AG680" i="8" s="1"/>
  <c r="AG681" i="8" s="1"/>
  <c r="R680" i="8" a="1"/>
  <c r="R680" i="8" s="1"/>
  <c r="R681" i="8" s="1"/>
  <c r="X653" i="8" a="1"/>
  <c r="X653" i="8" s="1"/>
  <c r="X654" i="8" s="1"/>
  <c r="T653" i="8" a="1"/>
  <c r="T653" i="8" s="1"/>
  <c r="T654" i="8" s="1"/>
  <c r="P424" i="8"/>
  <c r="X430" i="8"/>
  <c r="Z424" i="8"/>
  <c r="R424" i="8"/>
  <c r="R759" i="8" s="1"/>
  <c r="R1094" i="8" s="1"/>
  <c r="N467" i="8" a="1"/>
  <c r="N467" i="8" s="1"/>
  <c r="C467" i="8" s="1" a="1"/>
  <c r="C467" i="8" s="1"/>
  <c r="W430" i="8"/>
  <c r="U491" i="8" a="1"/>
  <c r="U491" i="8" s="1"/>
  <c r="U427" i="8"/>
  <c r="AG427" i="8"/>
  <c r="R427" i="8"/>
  <c r="P427" i="8"/>
  <c r="AF424" i="8"/>
  <c r="AE424" i="8"/>
  <c r="R430" i="8"/>
  <c r="AB430" i="8"/>
  <c r="W476" i="8" a="1"/>
  <c r="W476" i="8" s="1"/>
  <c r="T476" i="8" a="1"/>
  <c r="T476" i="8" s="1"/>
  <c r="U434" i="8" a="1"/>
  <c r="U434" i="8" s="1"/>
  <c r="U435" i="8" s="1"/>
  <c r="Y434" i="8" a="1"/>
  <c r="Y434" i="8" s="1"/>
  <c r="Y435" i="8" s="1"/>
  <c r="T446" i="8" a="1"/>
  <c r="T446" i="8" s="1"/>
  <c r="T447" i="8" s="1"/>
  <c r="AG446" i="8" a="1"/>
  <c r="AG446" i="8" s="1"/>
  <c r="AG447" i="8" s="1"/>
  <c r="O674" i="8" a="1"/>
  <c r="O674" i="8" s="1"/>
  <c r="O675" i="8" s="1"/>
  <c r="X623" i="8" a="1"/>
  <c r="X623" i="8" s="1"/>
  <c r="X624" i="8" s="1"/>
  <c r="O623" i="8" a="1"/>
  <c r="O623" i="8" s="1"/>
  <c r="O624" i="8" s="1"/>
  <c r="AC653" i="8" a="1"/>
  <c r="AC653" i="8" s="1"/>
  <c r="AC654" i="8" s="1"/>
  <c r="Y653" i="8" a="1"/>
  <c r="Y653" i="8" s="1"/>
  <c r="Y654" i="8" s="1"/>
  <c r="X424" i="8"/>
  <c r="N485" i="8" a="1"/>
  <c r="N485" i="8" s="1"/>
  <c r="N506" i="8" a="1"/>
  <c r="N506" i="8" s="1"/>
  <c r="AE427" i="8"/>
  <c r="Z427" i="8"/>
  <c r="Q424" i="8"/>
  <c r="P476" i="8" a="1"/>
  <c r="P476" i="8" s="1"/>
  <c r="S476" i="8" a="1"/>
  <c r="S476" i="8" s="1"/>
  <c r="V434" i="8" a="1"/>
  <c r="V434" i="8" s="1"/>
  <c r="V435" i="8" s="1"/>
  <c r="AE434" i="8" a="1"/>
  <c r="AE434" i="8" s="1"/>
  <c r="AE435" i="8" s="1"/>
  <c r="AD446" i="8" a="1"/>
  <c r="AD446" i="8" s="1"/>
  <c r="AD447" i="8" s="1"/>
  <c r="V446" i="8" a="1"/>
  <c r="V446" i="8" s="1"/>
  <c r="V447" i="8" s="1"/>
  <c r="R674" i="8" a="1"/>
  <c r="R674" i="8" s="1"/>
  <c r="R675" i="8" s="1"/>
  <c r="U674" i="8" a="1"/>
  <c r="U674" i="8" s="1"/>
  <c r="U675" i="8" s="1"/>
  <c r="W623" i="8" a="1"/>
  <c r="W623" i="8" s="1"/>
  <c r="W624" i="8" s="1"/>
  <c r="O680" i="8" a="1"/>
  <c r="O680" i="8" s="1"/>
  <c r="O681" i="8" s="1"/>
  <c r="Y680" i="8" a="1"/>
  <c r="Y680" i="8" s="1"/>
  <c r="Y681" i="8" s="1"/>
  <c r="S653" i="8" a="1"/>
  <c r="S653" i="8" s="1"/>
  <c r="S654" i="8" s="1"/>
  <c r="AD653" i="8" a="1"/>
  <c r="AD653" i="8" s="1"/>
  <c r="AD654" i="8" s="1"/>
  <c r="W424" i="8"/>
  <c r="T430" i="8"/>
  <c r="X476" i="8" a="1"/>
  <c r="X476" i="8" s="1"/>
  <c r="V427" i="8"/>
  <c r="S427" i="8"/>
  <c r="AG424" i="8"/>
  <c r="Y424" i="8"/>
  <c r="AA424" i="8"/>
  <c r="Q476" i="8" a="1"/>
  <c r="Q476" i="8" s="1"/>
  <c r="AD430" i="8"/>
  <c r="P434" i="8" a="1"/>
  <c r="P434" i="8" s="1"/>
  <c r="P435" i="8" s="1"/>
  <c r="O434" i="8" a="1"/>
  <c r="O434" i="8" s="1"/>
  <c r="O435" i="8" s="1"/>
  <c r="O446" i="8" a="1"/>
  <c r="O446" i="8" s="1"/>
  <c r="O447" i="8" s="1"/>
  <c r="AB446" i="8" a="1"/>
  <c r="AB446" i="8" s="1"/>
  <c r="AB447" i="8" s="1"/>
  <c r="AA623" i="8" a="1"/>
  <c r="AA623" i="8" s="1"/>
  <c r="AA624" i="8" s="1"/>
  <c r="P653" i="8" a="1"/>
  <c r="P653" i="8" s="1"/>
  <c r="P654" i="8" s="1"/>
  <c r="Z653" i="8" a="1"/>
  <c r="Z653" i="8" s="1"/>
  <c r="Z654" i="8" s="1"/>
  <c r="N524" i="8" a="1"/>
  <c r="N524" i="8" s="1"/>
  <c r="N527" i="8" a="1"/>
  <c r="N527" i="8" s="1"/>
  <c r="N512" i="8" a="1"/>
  <c r="N512" i="8" s="1"/>
  <c r="AF427" i="8"/>
  <c r="X427" i="8"/>
  <c r="AC418" i="8"/>
  <c r="O430" i="8"/>
  <c r="AA677" i="8" a="1"/>
  <c r="AA677" i="8" s="1"/>
  <c r="P430" i="8"/>
  <c r="AG430" i="8"/>
  <c r="W434" i="8" a="1"/>
  <c r="W434" i="8" s="1"/>
  <c r="W435" i="8" s="1"/>
  <c r="AB656" i="8" a="1"/>
  <c r="AB656" i="8" s="1"/>
  <c r="AB657" i="8" s="1"/>
  <c r="X458" i="8" a="1"/>
  <c r="X458" i="8" s="1"/>
  <c r="X459" i="8" s="1"/>
  <c r="Y446" i="8" a="1"/>
  <c r="Y446" i="8" s="1"/>
  <c r="Y447" i="8" s="1"/>
  <c r="AE623" i="8" a="1"/>
  <c r="AE623" i="8" s="1"/>
  <c r="AE624" i="8" s="1"/>
  <c r="S680" i="8" a="1"/>
  <c r="S680" i="8" s="1"/>
  <c r="S681" i="8" s="1"/>
  <c r="AB653" i="8" a="1"/>
  <c r="AB653" i="8" s="1"/>
  <c r="AB654" i="8" s="1"/>
  <c r="C500" i="8" a="1"/>
  <c r="C500" i="8" s="1"/>
  <c r="J1145" i="8"/>
  <c r="J1289" i="8"/>
  <c r="J1358" i="8"/>
  <c r="J1073" i="8"/>
  <c r="J1118" i="8"/>
  <c r="J1199" i="8"/>
  <c r="J1262" i="8"/>
  <c r="L1262" i="8" s="1"/>
  <c r="J1217" i="8"/>
  <c r="L1217" i="8" s="1"/>
  <c r="J1316" i="8"/>
  <c r="J1193" i="8"/>
  <c r="J1271" i="8"/>
  <c r="L1271" i="8" s="1"/>
  <c r="J1139" i="8"/>
  <c r="J1277" i="8"/>
  <c r="J1151" i="8"/>
  <c r="J1259" i="8"/>
  <c r="L1259" i="8" s="1"/>
  <c r="J1355" i="8"/>
  <c r="L1355" i="8" s="1"/>
  <c r="J1229" i="8"/>
  <c r="L1229" i="8" s="1"/>
  <c r="J1283" i="8"/>
  <c r="L1283" i="8" s="1"/>
  <c r="J1100" i="8"/>
  <c r="L1100" i="8" s="1"/>
  <c r="J1232" i="8"/>
  <c r="J1133" i="8"/>
  <c r="J1337" i="8"/>
  <c r="J1250" i="8"/>
  <c r="J1304" i="8"/>
  <c r="J1298" i="8"/>
  <c r="J1187" i="8"/>
  <c r="J1340" i="8"/>
  <c r="L1340" i="8" s="1"/>
  <c r="J1148" i="8"/>
  <c r="J1190" i="8"/>
  <c r="J1256" i="8"/>
  <c r="L1256" i="8" s="1"/>
  <c r="J1076" i="8"/>
  <c r="J1178" i="8"/>
  <c r="J1142" i="8"/>
  <c r="L1142" i="8" s="1"/>
  <c r="J1328" i="8"/>
  <c r="L1328" i="8" s="1"/>
  <c r="J1094" i="8"/>
  <c r="L1094" i="8" s="1"/>
  <c r="J1070" i="8"/>
  <c r="J1247" i="8"/>
  <c r="J1196" i="8"/>
  <c r="J1205" i="8"/>
  <c r="J1202" i="8"/>
  <c r="J1331" i="8"/>
  <c r="J1220" i="8"/>
  <c r="J1106" i="8"/>
  <c r="J1208" i="8"/>
  <c r="J1166" i="8"/>
  <c r="J1268" i="8"/>
  <c r="J1334" i="8"/>
  <c r="J1124" i="8"/>
  <c r="J1184" i="8"/>
  <c r="J1274" i="8"/>
  <c r="L1274" i="8" s="1"/>
  <c r="J1136" i="8"/>
  <c r="J1121" i="8"/>
  <c r="J1169" i="8"/>
  <c r="J1226" i="8"/>
  <c r="L1226" i="8" s="1"/>
  <c r="J1112" i="8"/>
  <c r="J1223" i="8"/>
  <c r="L1223" i="8" s="1"/>
  <c r="J1241" i="8"/>
  <c r="L1241" i="8" s="1"/>
  <c r="J1088" i="8"/>
  <c r="L1088" i="8" s="1"/>
  <c r="J1346" i="8"/>
  <c r="L1346" i="8" s="1"/>
  <c r="J1175" i="8"/>
  <c r="J1238" i="8"/>
  <c r="L1238" i="8" s="1"/>
  <c r="J1157" i="8"/>
  <c r="L1157" i="8" s="1"/>
  <c r="J1280" i="8"/>
  <c r="J1154" i="8"/>
  <c r="J1313" i="8"/>
  <c r="J1172" i="8"/>
  <c r="L1172" i="8" s="1"/>
  <c r="J1109" i="8"/>
  <c r="J1214" i="8"/>
  <c r="L1214" i="8" s="1"/>
  <c r="J1163" i="8"/>
  <c r="J1235" i="8"/>
  <c r="J1352" i="8"/>
  <c r="J1160" i="8"/>
  <c r="L1160" i="8" s="1"/>
  <c r="J1211" i="8"/>
  <c r="L1211" i="8" s="1"/>
  <c r="J1181" i="8"/>
  <c r="L1181" i="8" s="1"/>
  <c r="J1265" i="8"/>
  <c r="L1265" i="8" s="1"/>
  <c r="J1130" i="8"/>
  <c r="J1301" i="8"/>
  <c r="J1244" i="8"/>
  <c r="J1253" i="8"/>
  <c r="L1253" i="8" s="1"/>
  <c r="J1319" i="8"/>
  <c r="J1286" i="8"/>
  <c r="J1082" i="8"/>
  <c r="L903" i="8"/>
  <c r="L1011" i="8"/>
  <c r="L918" i="8"/>
  <c r="L825" i="8"/>
  <c r="L933" i="8"/>
  <c r="L978" i="8"/>
  <c r="L906" i="8"/>
  <c r="L891" i="8"/>
  <c r="L1020" i="8"/>
  <c r="L909" i="8"/>
  <c r="L948" i="8"/>
  <c r="L861" i="8"/>
  <c r="L789" i="8"/>
  <c r="L936" i="8"/>
  <c r="L999" i="8"/>
  <c r="L942" i="8"/>
  <c r="L924" i="8"/>
  <c r="L996" i="8"/>
  <c r="L765" i="8"/>
  <c r="D1055" i="8"/>
  <c r="D1325" i="8"/>
  <c r="J990" i="8"/>
  <c r="D1292" i="8"/>
  <c r="J957" i="8"/>
  <c r="D1046" i="8"/>
  <c r="D1127" i="8"/>
  <c r="J792" i="8"/>
  <c r="D1307" i="8"/>
  <c r="J972" i="8"/>
  <c r="D1061" i="8"/>
  <c r="D1067" i="8"/>
  <c r="D1322" i="8"/>
  <c r="J987" i="8"/>
  <c r="D1058" i="8"/>
  <c r="D1295" i="8"/>
  <c r="J960" i="8"/>
  <c r="D1103" i="8"/>
  <c r="J768" i="8"/>
  <c r="AF769" i="8" s="1" a="1"/>
  <c r="AF769" i="8" s="1"/>
  <c r="AF770" i="8" s="1"/>
  <c r="D1040" i="8"/>
  <c r="D1349" i="8"/>
  <c r="J1014" i="8"/>
  <c r="D1343" i="8"/>
  <c r="J1008" i="8"/>
  <c r="D1097" i="8"/>
  <c r="J762" i="8"/>
  <c r="L771" i="8"/>
  <c r="D1091" i="8"/>
  <c r="J756" i="8"/>
  <c r="L984" i="8"/>
  <c r="D1049" i="8"/>
  <c r="D1085" i="8"/>
  <c r="J750" i="8"/>
  <c r="D1310" i="8"/>
  <c r="J975" i="8"/>
  <c r="L993" i="8"/>
  <c r="D1043" i="8"/>
  <c r="D1115" i="8"/>
  <c r="J780" i="8"/>
  <c r="Q781" i="8" s="1" a="1"/>
  <c r="Q781" i="8" s="1"/>
  <c r="Q782" i="8" s="1"/>
  <c r="L954" i="8"/>
  <c r="L951" i="8"/>
  <c r="D1037" i="8"/>
  <c r="L816" i="8"/>
  <c r="L876" i="8"/>
  <c r="L828" i="8"/>
  <c r="L882" i="8"/>
  <c r="L679" i="8"/>
  <c r="L673" i="8"/>
  <c r="L457" i="8"/>
  <c r="L774" i="8"/>
  <c r="L625" i="8"/>
  <c r="L637" i="8"/>
  <c r="L655" i="8"/>
  <c r="C542" i="8" a="1"/>
  <c r="C542" i="8" s="1"/>
  <c r="C503" i="8" a="1"/>
  <c r="C503" i="8" s="1"/>
  <c r="C536" i="8" a="1"/>
  <c r="C536" i="8" s="1"/>
  <c r="C494" i="8" a="1"/>
  <c r="C494" i="8" s="1"/>
  <c r="C473" i="8" a="1"/>
  <c r="C473" i="8" s="1"/>
  <c r="C488" i="8" a="1"/>
  <c r="C488" i="8" s="1"/>
  <c r="C449" i="8" a="1"/>
  <c r="C449" i="8" s="1"/>
  <c r="C530" i="8" a="1"/>
  <c r="C530" i="8" s="1"/>
  <c r="C644" i="8" a="1"/>
  <c r="C644" i="8" s="1"/>
  <c r="C482" i="8" a="1"/>
  <c r="C482" i="8" s="1"/>
  <c r="C662" i="8" a="1"/>
  <c r="C662" i="8" s="1"/>
  <c r="C518" i="8" a="1"/>
  <c r="C518" i="8" s="1"/>
  <c r="C659" i="8" a="1"/>
  <c r="C659" i="8" s="1"/>
  <c r="C437" i="8" a="1"/>
  <c r="C437" i="8" s="1"/>
  <c r="C650" i="8" a="1"/>
  <c r="C650" i="8" s="1"/>
  <c r="C440" i="8" a="1"/>
  <c r="C440" i="8" s="1"/>
  <c r="C455" i="8" a="1"/>
  <c r="C455" i="8" s="1"/>
  <c r="K367" i="8"/>
  <c r="K702" i="8" s="1"/>
  <c r="C53" i="7"/>
  <c r="C93" i="7" a="1"/>
  <c r="C93" i="7" s="1"/>
  <c r="P85" i="8"/>
  <c r="AD85" i="8"/>
  <c r="Z85" i="8"/>
  <c r="AF83" i="8"/>
  <c r="T85" i="8"/>
  <c r="Q83" i="8"/>
  <c r="Y83" i="8"/>
  <c r="R83" i="8"/>
  <c r="AB83" i="8"/>
  <c r="U83" i="8"/>
  <c r="S83" i="8"/>
  <c r="AA85" i="8"/>
  <c r="AE96" i="8"/>
  <c r="AE431" i="8" s="1" a="1"/>
  <c r="AE431" i="8" s="1"/>
  <c r="L71" i="8"/>
  <c r="T83" i="8"/>
  <c r="Q76" i="8"/>
  <c r="S70" i="8"/>
  <c r="R76" i="8"/>
  <c r="AB88" i="8"/>
  <c r="V88" i="8"/>
  <c r="R88" i="8"/>
  <c r="W86" i="8"/>
  <c r="AD88" i="8"/>
  <c r="Z86" i="8"/>
  <c r="X88" i="8"/>
  <c r="O88" i="8"/>
  <c r="W88" i="8"/>
  <c r="AE88" i="8"/>
  <c r="AC86" i="8"/>
  <c r="AD86" i="8"/>
  <c r="Y88" i="8"/>
  <c r="U86" i="8"/>
  <c r="P86" i="8"/>
  <c r="AG88" i="8"/>
  <c r="O86" i="8"/>
  <c r="AA86" i="8"/>
  <c r="AA88" i="8"/>
  <c r="T88" i="8"/>
  <c r="AC88" i="8"/>
  <c r="V86" i="8"/>
  <c r="R86" i="8"/>
  <c r="Y86" i="8"/>
  <c r="AF86" i="8"/>
  <c r="AG79" i="8"/>
  <c r="AB79" i="8"/>
  <c r="P77" i="8"/>
  <c r="Q86" i="8"/>
  <c r="AG86" i="8"/>
  <c r="T86" i="8"/>
  <c r="U88" i="8"/>
  <c r="AF88" i="8"/>
  <c r="AE86" i="8"/>
  <c r="S86" i="8"/>
  <c r="S88" i="8"/>
  <c r="V79" i="8"/>
  <c r="S77" i="8"/>
  <c r="AC77" i="8"/>
  <c r="U77" i="8"/>
  <c r="AB77" i="8"/>
  <c r="AC79" i="8"/>
  <c r="AF77" i="8"/>
  <c r="AA79" i="8"/>
  <c r="Z77" i="8"/>
  <c r="S79" i="8"/>
  <c r="V85" i="8"/>
  <c r="Q85" i="8"/>
  <c r="V83" i="8"/>
  <c r="O83" i="8"/>
  <c r="AF85" i="8"/>
  <c r="R85" i="8"/>
  <c r="U85" i="8"/>
  <c r="R80" i="8"/>
  <c r="AD83" i="8"/>
  <c r="Z83" i="8"/>
  <c r="W83" i="8"/>
  <c r="AE85" i="8"/>
  <c r="X82" i="8"/>
  <c r="AG85" i="8"/>
  <c r="O85" i="8"/>
  <c r="AG83" i="8"/>
  <c r="AA83" i="8"/>
  <c r="AE83" i="8"/>
  <c r="AB85" i="8"/>
  <c r="S85" i="8"/>
  <c r="P82" i="8"/>
  <c r="Y80" i="8"/>
  <c r="W82" i="8"/>
  <c r="W85" i="8"/>
  <c r="P83" i="8"/>
  <c r="Y85" i="8"/>
  <c r="X83" i="8"/>
  <c r="T80" i="8"/>
  <c r="AD80" i="8"/>
  <c r="U76" i="8"/>
  <c r="AE82" i="8"/>
  <c r="AA74" i="8"/>
  <c r="AB82" i="8"/>
  <c r="V82" i="8"/>
  <c r="V80" i="8"/>
  <c r="U80" i="8"/>
  <c r="AF82" i="8"/>
  <c r="O77" i="8"/>
  <c r="S80" i="8"/>
  <c r="R82" i="8"/>
  <c r="AG80" i="8"/>
  <c r="AD82" i="8"/>
  <c r="R79" i="8"/>
  <c r="W77" i="8"/>
  <c r="AG77" i="8"/>
  <c r="R77" i="8"/>
  <c r="S82" i="8"/>
  <c r="AE80" i="8"/>
  <c r="AC82" i="8"/>
  <c r="AA82" i="8"/>
  <c r="AF79" i="8"/>
  <c r="AE77" i="8"/>
  <c r="V77" i="8"/>
  <c r="Y77" i="8"/>
  <c r="AB86" i="8"/>
  <c r="X86" i="8"/>
  <c r="P88" i="8"/>
  <c r="X77" i="8"/>
  <c r="AD74" i="8"/>
  <c r="Z79" i="8"/>
  <c r="AA77" i="8"/>
  <c r="U82" i="8"/>
  <c r="Z80" i="8"/>
  <c r="T79" i="8"/>
  <c r="Q77" i="8"/>
  <c r="U79" i="8"/>
  <c r="S76" i="8"/>
  <c r="W79" i="8"/>
  <c r="O80" i="8"/>
  <c r="O82" i="8"/>
  <c r="AD79" i="8"/>
  <c r="X79" i="8"/>
  <c r="AE79" i="8"/>
  <c r="AD77" i="8"/>
  <c r="P80" i="8"/>
  <c r="AC80" i="8"/>
  <c r="AB80" i="8"/>
  <c r="Y79" i="8"/>
  <c r="T77" i="8"/>
  <c r="AB76" i="8"/>
  <c r="Y76" i="8"/>
  <c r="W76" i="8"/>
  <c r="X74" i="8"/>
  <c r="R74" i="8"/>
  <c r="V74" i="8"/>
  <c r="T74" i="8"/>
  <c r="P74" i="8"/>
  <c r="X76" i="8"/>
  <c r="AG74" i="8"/>
  <c r="O74" i="8"/>
  <c r="AC74" i="8"/>
  <c r="Q70" i="8"/>
  <c r="AE76" i="8"/>
  <c r="AG76" i="8"/>
  <c r="Y74" i="8"/>
  <c r="AE74" i="8"/>
  <c r="AB74" i="8"/>
  <c r="S74" i="8"/>
  <c r="AA76" i="8"/>
  <c r="AF74" i="8"/>
  <c r="V76" i="8"/>
  <c r="U74" i="8"/>
  <c r="W74" i="8"/>
  <c r="P76" i="8"/>
  <c r="AF80" i="8"/>
  <c r="Y82" i="8"/>
  <c r="Z74" i="8"/>
  <c r="AF76" i="8"/>
  <c r="W80" i="8"/>
  <c r="Q80" i="8"/>
  <c r="X80" i="8"/>
  <c r="AA80" i="8"/>
  <c r="Q82" i="8"/>
  <c r="Z82" i="8"/>
  <c r="Q74" i="8"/>
  <c r="Z76" i="8"/>
  <c r="AC76" i="8"/>
  <c r="AG82" i="8"/>
  <c r="T82" i="8"/>
  <c r="N92" i="8"/>
  <c r="N89" i="8"/>
  <c r="N424" i="8" s="1"/>
  <c r="N759" i="8" s="1"/>
  <c r="N1094" i="8" s="1"/>
  <c r="L403" i="8"/>
  <c r="L837" i="8"/>
  <c r="L628" i="8"/>
  <c r="L1005" i="8"/>
  <c r="L807" i="8"/>
  <c r="L783" i="8"/>
  <c r="Y68" i="8"/>
  <c r="AE68" i="8"/>
  <c r="R68" i="8"/>
  <c r="AB70" i="8"/>
  <c r="U70" i="8"/>
  <c r="AF70" i="8"/>
  <c r="X68" i="8"/>
  <c r="W70" i="8"/>
  <c r="AF68" i="8"/>
  <c r="Z70" i="8"/>
  <c r="AB68" i="8"/>
  <c r="AG68" i="8"/>
  <c r="AA68" i="8"/>
  <c r="AD68" i="8"/>
  <c r="AA70" i="8"/>
  <c r="V70" i="8"/>
  <c r="P68" i="8"/>
  <c r="Y70" i="8"/>
  <c r="W68" i="8"/>
  <c r="Q68" i="8"/>
  <c r="AC68" i="8"/>
  <c r="AD70" i="8"/>
  <c r="V68" i="8"/>
  <c r="AG70" i="8"/>
  <c r="S68" i="8"/>
  <c r="Z68" i="8"/>
  <c r="T70" i="8"/>
  <c r="X70" i="8"/>
  <c r="O68" i="8"/>
  <c r="U68" i="8"/>
  <c r="AE70" i="8"/>
  <c r="T68" i="8"/>
  <c r="L565" i="8"/>
  <c r="L460" i="8"/>
  <c r="L652" i="8"/>
  <c r="L634" i="8"/>
  <c r="L445" i="8"/>
  <c r="L520" i="8"/>
  <c r="L538" i="8"/>
  <c r="L433" i="8"/>
  <c r="L550" i="8"/>
  <c r="L463" i="8"/>
  <c r="L532" i="8"/>
  <c r="L631" i="8"/>
  <c r="L688" i="8"/>
  <c r="L646" i="8"/>
  <c r="L514" i="8"/>
  <c r="L442" i="8"/>
  <c r="L508" i="8"/>
  <c r="L580" i="8"/>
  <c r="L478" i="8"/>
  <c r="L622" i="8"/>
  <c r="L562" i="8"/>
  <c r="L469" i="8"/>
  <c r="L667" i="8"/>
  <c r="L682" i="8"/>
  <c r="L451" i="8"/>
  <c r="L496" i="8"/>
  <c r="L640" i="8"/>
  <c r="L577" i="8"/>
  <c r="N94" i="8"/>
  <c r="S90" i="8"/>
  <c r="S425" i="8" s="1" a="1"/>
  <c r="S425" i="8" s="1"/>
  <c r="Q93" i="8"/>
  <c r="Q428" i="8" s="1" a="1"/>
  <c r="Q428" i="8" s="1"/>
  <c r="Q429" i="8" s="1"/>
  <c r="U90" i="8"/>
  <c r="U425" i="8" s="1" a="1"/>
  <c r="U425" i="8" s="1"/>
  <c r="AD90" i="8"/>
  <c r="AD425" i="8" s="1" a="1"/>
  <c r="AD425" i="8" s="1"/>
  <c r="AB90" i="8"/>
  <c r="AB425" i="8" s="1" a="1"/>
  <c r="AB425" i="8" s="1"/>
  <c r="AF90" i="8"/>
  <c r="AF425" i="8" s="1" a="1"/>
  <c r="AF425" i="8" s="1"/>
  <c r="AG93" i="8"/>
  <c r="AG428" i="8" s="1" a="1"/>
  <c r="AG428" i="8" s="1"/>
  <c r="AG429" i="8" s="1"/>
  <c r="AA93" i="8"/>
  <c r="N91" i="8"/>
  <c r="V90" i="8"/>
  <c r="V425" i="8" s="1" a="1"/>
  <c r="V425" i="8" s="1"/>
  <c r="O90" i="8"/>
  <c r="O425" i="8" s="1" a="1"/>
  <c r="O425" i="8" s="1"/>
  <c r="S93" i="8"/>
  <c r="S428" i="8" s="1" a="1"/>
  <c r="S428" i="8" s="1"/>
  <c r="S429" i="8" s="1"/>
  <c r="AC90" i="8"/>
  <c r="AC425" i="8" s="1" a="1"/>
  <c r="AC425" i="8" s="1"/>
  <c r="Y90" i="8"/>
  <c r="X90" i="8"/>
  <c r="X425" i="8" s="1" a="1"/>
  <c r="X425" i="8" s="1"/>
  <c r="Z93" i="8"/>
  <c r="Z428" i="8" s="1" a="1"/>
  <c r="Z428" i="8" s="1"/>
  <c r="Z429" i="8" s="1"/>
  <c r="W90" i="8"/>
  <c r="W425" i="8" s="1" a="1"/>
  <c r="W425" i="8" s="1"/>
  <c r="AE93" i="8"/>
  <c r="AE428" i="8" s="1" a="1"/>
  <c r="AE428" i="8" s="1"/>
  <c r="AE429" i="8" s="1"/>
  <c r="AF93" i="8"/>
  <c r="AF428" i="8" s="1" a="1"/>
  <c r="AF428" i="8" s="1"/>
  <c r="AF429" i="8" s="1"/>
  <c r="T93" i="8"/>
  <c r="P90" i="8"/>
  <c r="P425" i="8" s="1" a="1"/>
  <c r="P425" i="8" s="1"/>
  <c r="Z90" i="8"/>
  <c r="Z425" i="8" s="1" a="1"/>
  <c r="Z425" i="8" s="1"/>
  <c r="AD93" i="8"/>
  <c r="AD428" i="8" s="1" a="1"/>
  <c r="AD428" i="8" s="1"/>
  <c r="AD429" i="8" s="1"/>
  <c r="Q90" i="8"/>
  <c r="Q425" i="8" s="1" a="1"/>
  <c r="Q425" i="8" s="1"/>
  <c r="AG90" i="8"/>
  <c r="AG425" i="8" s="1" a="1"/>
  <c r="AG425" i="8" s="1"/>
  <c r="T90" i="8"/>
  <c r="T425" i="8" s="1" a="1"/>
  <c r="T425" i="8" s="1"/>
  <c r="AE90" i="8"/>
  <c r="AE425" i="8" s="1" a="1"/>
  <c r="AE425" i="8" s="1"/>
  <c r="U93" i="8"/>
  <c r="U428" i="8" s="1" a="1"/>
  <c r="U428" i="8" s="1"/>
  <c r="U429" i="8" s="1"/>
  <c r="V93" i="8"/>
  <c r="V428" i="8" s="1" a="1"/>
  <c r="V428" i="8" s="1"/>
  <c r="V429" i="8" s="1"/>
  <c r="P93" i="8"/>
  <c r="P428" i="8" s="1" a="1"/>
  <c r="P428" i="8" s="1"/>
  <c r="P429" i="8" s="1"/>
  <c r="AB93" i="8"/>
  <c r="AB428" i="8" s="1" a="1"/>
  <c r="AB428" i="8" s="1"/>
  <c r="AB429" i="8" s="1"/>
  <c r="R90" i="8"/>
  <c r="AA90" i="8"/>
  <c r="R93" i="8"/>
  <c r="R428" i="8" s="1" a="1"/>
  <c r="R428" i="8" s="1"/>
  <c r="R429" i="8" s="1"/>
  <c r="Y93" i="8"/>
  <c r="Y428" i="8" s="1" a="1"/>
  <c r="Y428" i="8" s="1"/>
  <c r="Y429" i="8" s="1"/>
  <c r="W93" i="8"/>
  <c r="W428" i="8" s="1" a="1"/>
  <c r="W428" i="8" s="1"/>
  <c r="W429" i="8" s="1"/>
  <c r="O93" i="8"/>
  <c r="O428" i="8" s="1" a="1"/>
  <c r="O428" i="8" s="1"/>
  <c r="O429" i="8" s="1"/>
  <c r="X93" i="8"/>
  <c r="X428" i="8" s="1" a="1"/>
  <c r="X428" i="8" s="1"/>
  <c r="X429" i="8" s="1"/>
  <c r="AC93" i="8"/>
  <c r="AC84" i="8"/>
  <c r="AC419" i="8" s="1" a="1"/>
  <c r="AC419" i="8" s="1"/>
  <c r="AD75" i="8"/>
  <c r="AD410" i="8" s="1" a="1"/>
  <c r="AD410" i="8" s="1"/>
  <c r="X84" i="8"/>
  <c r="T96" i="8"/>
  <c r="T431" i="8" s="1" a="1"/>
  <c r="T431" i="8" s="1"/>
  <c r="P84" i="8"/>
  <c r="P419" i="8" s="1" a="1"/>
  <c r="P419" i="8" s="1"/>
  <c r="AA96" i="8"/>
  <c r="AA431" i="8" s="1" a="1"/>
  <c r="AA431" i="8" s="1"/>
  <c r="AG96" i="8"/>
  <c r="AG431" i="8" s="1" a="1"/>
  <c r="AG431" i="8" s="1"/>
  <c r="AC96" i="8"/>
  <c r="AC431" i="8" s="1" a="1"/>
  <c r="AC431" i="8" s="1"/>
  <c r="N96" i="8"/>
  <c r="N431" i="8" s="1" a="1"/>
  <c r="N431" i="8" s="1"/>
  <c r="R70" i="8"/>
  <c r="N95" i="8"/>
  <c r="N430" i="8" s="1"/>
  <c r="N765" i="8" s="1"/>
  <c r="N1100" i="8" s="1"/>
  <c r="AD96" i="8"/>
  <c r="AD431" i="8" s="1" a="1"/>
  <c r="AD431" i="8" s="1"/>
  <c r="Q96" i="8"/>
  <c r="Q431" i="8" s="1" a="1"/>
  <c r="Q431" i="8" s="1"/>
  <c r="L840" i="8"/>
  <c r="K1175" i="8"/>
  <c r="L852" i="8"/>
  <c r="K1187" i="8"/>
  <c r="L921" i="8"/>
  <c r="L834" i="8"/>
  <c r="K1169" i="8"/>
  <c r="L858" i="8"/>
  <c r="L864" i="8"/>
  <c r="K714" i="8"/>
  <c r="L870" i="8"/>
  <c r="L400" i="8"/>
  <c r="L406" i="8"/>
  <c r="L412" i="8"/>
  <c r="K747" i="8"/>
  <c r="K708" i="8"/>
  <c r="W96" i="8"/>
  <c r="W431" i="8" s="1" a="1"/>
  <c r="W431" i="8" s="1"/>
  <c r="O96" i="8"/>
  <c r="O431" i="8" s="1" a="1"/>
  <c r="O431" i="8" s="1"/>
  <c r="S96" i="8"/>
  <c r="S431" i="8" s="1" a="1"/>
  <c r="S431" i="8" s="1"/>
  <c r="C596" i="8" a="1"/>
  <c r="C596" i="8" s="1"/>
  <c r="C608" i="8" a="1"/>
  <c r="C608" i="8" s="1"/>
  <c r="C686" i="8" a="1"/>
  <c r="C686" i="8" s="1"/>
  <c r="C617" i="8" a="1"/>
  <c r="C617" i="8" s="1"/>
  <c r="C560" i="8" a="1"/>
  <c r="C560" i="8" s="1"/>
  <c r="C593" i="8" a="1"/>
  <c r="C593" i="8" s="1"/>
  <c r="C584" i="8" a="1"/>
  <c r="C584" i="8" s="1"/>
  <c r="C587" i="8" a="1"/>
  <c r="C587" i="8" s="1"/>
  <c r="C671" i="8" a="1"/>
  <c r="C671" i="8" s="1"/>
  <c r="C620" i="8" a="1"/>
  <c r="C620" i="8" s="1"/>
  <c r="C611" i="8" a="1"/>
  <c r="C611" i="8" s="1"/>
  <c r="C557" i="8" a="1"/>
  <c r="C557" i="8" s="1"/>
  <c r="C548" i="8" a="1"/>
  <c r="C548" i="8" s="1"/>
  <c r="C575" i="8" a="1"/>
  <c r="C575" i="8" s="1"/>
  <c r="C599" i="8" a="1"/>
  <c r="C599" i="8" s="1"/>
  <c r="C614" i="8" a="1"/>
  <c r="C614" i="8" s="1"/>
  <c r="C545" i="8" a="1"/>
  <c r="C545" i="8" s="1"/>
  <c r="C572" i="8" a="1"/>
  <c r="C572" i="8" s="1"/>
  <c r="C602" i="8" a="1"/>
  <c r="C602" i="8" s="1"/>
  <c r="V96" i="8"/>
  <c r="V431" i="8" s="1" a="1"/>
  <c r="V431" i="8" s="1"/>
  <c r="C590" i="8" a="1"/>
  <c r="C590" i="8" s="1"/>
  <c r="C569" i="8" a="1"/>
  <c r="C569" i="8" s="1"/>
  <c r="C554" i="8" a="1"/>
  <c r="C554" i="8" s="1"/>
  <c r="C605" i="8" a="1"/>
  <c r="C605" i="8" s="1"/>
  <c r="AB97" i="8"/>
  <c r="AB96" i="8"/>
  <c r="AB431" i="8" s="1" a="1"/>
  <c r="AB431" i="8" s="1"/>
  <c r="U97" i="8"/>
  <c r="U96" i="8"/>
  <c r="U431" i="8" s="1" a="1"/>
  <c r="U431" i="8" s="1"/>
  <c r="P97" i="8"/>
  <c r="P96" i="8"/>
  <c r="P431" i="8" s="1" a="1"/>
  <c r="P431" i="8" s="1"/>
  <c r="R97" i="8"/>
  <c r="R96" i="8"/>
  <c r="R431" i="8" s="1" a="1"/>
  <c r="R431" i="8" s="1"/>
  <c r="X97" i="8"/>
  <c r="X96" i="8"/>
  <c r="X431" i="8" s="1" a="1"/>
  <c r="X431" i="8" s="1"/>
  <c r="Y97" i="8"/>
  <c r="Y96" i="8"/>
  <c r="Y431" i="8" s="1" a="1"/>
  <c r="Y431" i="8" s="1"/>
  <c r="AF97" i="8"/>
  <c r="AF96" i="8"/>
  <c r="AF431" i="8" s="1" a="1"/>
  <c r="AF431" i="8" s="1"/>
  <c r="Z97" i="8"/>
  <c r="Z96" i="8"/>
  <c r="Z431" i="8" s="1" a="1"/>
  <c r="Z431" i="8" s="1"/>
  <c r="N322" i="8"/>
  <c r="N298" i="8"/>
  <c r="N328" i="8"/>
  <c r="N304" i="8"/>
  <c r="N292" i="8"/>
  <c r="N316" i="8"/>
  <c r="N310" i="8"/>
  <c r="N286" i="8"/>
  <c r="N277" i="8"/>
  <c r="N265" i="8"/>
  <c r="N274" i="8"/>
  <c r="N283" i="8"/>
  <c r="N259" i="8"/>
  <c r="N268" i="8"/>
  <c r="N280" i="8"/>
  <c r="N256" i="8"/>
  <c r="N253" i="8"/>
  <c r="N262" i="8"/>
  <c r="N271" i="8"/>
  <c r="N136" i="8"/>
  <c r="N97" i="8"/>
  <c r="N427" i="8" l="1"/>
  <c r="N762" i="8" s="1"/>
  <c r="N1097" i="8" s="1"/>
  <c r="T71" i="8"/>
  <c r="T406" i="8" s="1"/>
  <c r="O65" i="8"/>
  <c r="O400" i="8" s="1"/>
  <c r="R71" i="8"/>
  <c r="R406" i="8" s="1"/>
  <c r="Z65" i="8"/>
  <c r="Z400" i="8" s="1"/>
  <c r="U65" i="8"/>
  <c r="U400" i="8" s="1"/>
  <c r="U735" i="8" s="1"/>
  <c r="U1070" i="8" s="1"/>
  <c r="L744" i="8"/>
  <c r="V71" i="8"/>
  <c r="V406" i="8" s="1"/>
  <c r="AG71" i="8"/>
  <c r="AG406" i="8" s="1"/>
  <c r="AB65" i="8"/>
  <c r="AB400" i="8" s="1"/>
  <c r="AB71" i="8"/>
  <c r="AB406" i="8" s="1"/>
  <c r="R65" i="8"/>
  <c r="R400" i="8" s="1"/>
  <c r="AG65" i="8"/>
  <c r="AG400" i="8" s="1"/>
  <c r="Z71" i="8"/>
  <c r="Z406" i="8" s="1"/>
  <c r="T65" i="8"/>
  <c r="T400" i="8" s="1"/>
  <c r="U71" i="8"/>
  <c r="U406" i="8" s="1"/>
  <c r="Q65" i="8"/>
  <c r="Q400" i="8" s="1"/>
  <c r="AD71" i="8"/>
  <c r="AD406" i="8" s="1"/>
  <c r="AF71" i="8"/>
  <c r="AF406" i="8" s="1"/>
  <c r="AC71" i="8"/>
  <c r="AC406" i="8" s="1"/>
  <c r="X65" i="8"/>
  <c r="X400" i="8" s="1"/>
  <c r="AE65" i="8"/>
  <c r="AE400" i="8" s="1"/>
  <c r="AC1119" i="8" a="1"/>
  <c r="AC1119" i="8" s="1"/>
  <c r="AC1120" i="8" s="1"/>
  <c r="Q71" i="8"/>
  <c r="Q406" i="8" s="1"/>
  <c r="AE71" i="8"/>
  <c r="AE406" i="8" s="1"/>
  <c r="O71" i="8"/>
  <c r="O406" i="8" s="1"/>
  <c r="S65" i="8"/>
  <c r="S400" i="8" s="1"/>
  <c r="Y71" i="8"/>
  <c r="Y406" i="8" s="1"/>
  <c r="AF1206" i="8" a="1"/>
  <c r="AF1206" i="8" s="1"/>
  <c r="AF1207" i="8" s="1"/>
  <c r="AD66" i="8"/>
  <c r="AD401" i="8" s="1" a="1"/>
  <c r="AD401" i="8" s="1"/>
  <c r="AD402" i="8" s="1"/>
  <c r="AC65" i="8"/>
  <c r="AC400" i="8" s="1"/>
  <c r="AD65" i="8"/>
  <c r="AD400" i="8" s="1"/>
  <c r="W71" i="8"/>
  <c r="W406" i="8" s="1"/>
  <c r="P65" i="8"/>
  <c r="P400" i="8" s="1"/>
  <c r="V65" i="8"/>
  <c r="V400" i="8" s="1"/>
  <c r="AA71" i="8"/>
  <c r="AA406" i="8" s="1"/>
  <c r="AF65" i="8"/>
  <c r="AF400" i="8" s="1"/>
  <c r="P71" i="8"/>
  <c r="P406" i="8" s="1"/>
  <c r="W65" i="8"/>
  <c r="W400" i="8" s="1"/>
  <c r="X71" i="8"/>
  <c r="X406" i="8" s="1"/>
  <c r="S71" i="8"/>
  <c r="S406" i="8" s="1"/>
  <c r="S741" i="8" s="1"/>
  <c r="S1076" i="8" s="1"/>
  <c r="AA65" i="8"/>
  <c r="AA400" i="8" s="1"/>
  <c r="Y65" i="8"/>
  <c r="Y400" i="8" s="1"/>
  <c r="Y735" i="8" s="1"/>
  <c r="Y1070" i="8" s="1"/>
  <c r="AG1113" i="8" a="1"/>
  <c r="AG1113" i="8" s="1"/>
  <c r="AG1114" i="8" s="1"/>
  <c r="N1009" i="8" a="1"/>
  <c r="N1009" i="8" s="1"/>
  <c r="N1010" i="8" s="1"/>
  <c r="R1290" i="8" a="1"/>
  <c r="R1290" i="8" s="1"/>
  <c r="R1291" i="8" s="1"/>
  <c r="AF1197" i="8" a="1"/>
  <c r="AF1197" i="8" s="1"/>
  <c r="AF1198" i="8" s="1"/>
  <c r="AE991" i="8" a="1"/>
  <c r="AE991" i="8" s="1"/>
  <c r="AE992" i="8" s="1"/>
  <c r="N793" i="8" a="1"/>
  <c r="N793" i="8" s="1"/>
  <c r="N794" i="8" s="1"/>
  <c r="R1302" i="8" a="1"/>
  <c r="R1302" i="8" s="1"/>
  <c r="R1303" i="8" s="1"/>
  <c r="R1359" i="8" a="1"/>
  <c r="R1359" i="8" s="1"/>
  <c r="R1360" i="8" s="1"/>
  <c r="Z1131" i="8" a="1"/>
  <c r="Z1131" i="8" s="1"/>
  <c r="Z1132" i="8" s="1"/>
  <c r="AE1167" i="8" a="1"/>
  <c r="AE1167" i="8" s="1"/>
  <c r="AE1168" i="8" s="1"/>
  <c r="AF1209" i="8" a="1"/>
  <c r="AF1209" i="8" s="1"/>
  <c r="AF1210" i="8" s="1"/>
  <c r="AA1353" i="8" a="1"/>
  <c r="AA1353" i="8" s="1"/>
  <c r="AA1354" i="8" s="1"/>
  <c r="Z1015" i="8" a="1"/>
  <c r="Z1015" i="8" s="1"/>
  <c r="Z1016" i="8" s="1"/>
  <c r="AE1134" i="8" a="1"/>
  <c r="AE1134" i="8" s="1"/>
  <c r="AE1135" i="8" s="1"/>
  <c r="N988" i="8" a="1"/>
  <c r="N988" i="8" s="1"/>
  <c r="N989" i="8" s="1"/>
  <c r="N958" i="8" a="1"/>
  <c r="N958" i="8" s="1"/>
  <c r="N959" i="8" s="1"/>
  <c r="V1179" i="8" a="1"/>
  <c r="V1179" i="8" s="1"/>
  <c r="V1180" i="8" s="1"/>
  <c r="X961" i="8" a="1"/>
  <c r="X961" i="8" s="1"/>
  <c r="X962" i="8" s="1"/>
  <c r="V1110" i="8" a="1"/>
  <c r="V1110" i="8" s="1"/>
  <c r="V1111" i="8" s="1"/>
  <c r="N1200" i="8" a="1"/>
  <c r="N1200" i="8" s="1"/>
  <c r="N1201" i="8" s="1"/>
  <c r="N1317" i="8" a="1"/>
  <c r="N1317" i="8" s="1"/>
  <c r="N1318" i="8" s="1"/>
  <c r="Y1203" i="8" a="1"/>
  <c r="Y1203" i="8" s="1"/>
  <c r="Y1204" i="8" s="1"/>
  <c r="AF1022" i="8"/>
  <c r="AF1356" i="8" a="1"/>
  <c r="AF1356" i="8" s="1"/>
  <c r="AF1357" i="8" s="1"/>
  <c r="N890" i="8"/>
  <c r="N1224" i="8" a="1"/>
  <c r="N1224" i="8" s="1"/>
  <c r="N1225" i="8" s="1"/>
  <c r="AA827" i="8"/>
  <c r="AA1161" i="8" a="1"/>
  <c r="AA1161" i="8" s="1"/>
  <c r="AA1162" i="8" s="1"/>
  <c r="R803" i="8"/>
  <c r="R1137" i="8" a="1"/>
  <c r="R1137" i="8" s="1"/>
  <c r="R1138" i="8" s="1"/>
  <c r="AE1025" i="8"/>
  <c r="AE1359" i="8" a="1"/>
  <c r="AE1359" i="8" s="1"/>
  <c r="AE1360" i="8" s="1"/>
  <c r="O932" i="8"/>
  <c r="O1266" i="8" a="1"/>
  <c r="O1266" i="8" s="1"/>
  <c r="O1267" i="8" s="1"/>
  <c r="N845" i="8"/>
  <c r="N1179" i="8" a="1"/>
  <c r="N1179" i="8" s="1"/>
  <c r="N1180" i="8" s="1"/>
  <c r="S1022" i="8"/>
  <c r="S1356" i="8" a="1"/>
  <c r="S1356" i="8" s="1"/>
  <c r="S1357" i="8" s="1"/>
  <c r="S911" i="8"/>
  <c r="S1245" i="8" a="1"/>
  <c r="S1245" i="8" s="1"/>
  <c r="S1246" i="8" s="1"/>
  <c r="Q845" i="8"/>
  <c r="Q1179" i="8" a="1"/>
  <c r="Q1179" i="8" s="1"/>
  <c r="Q1180" i="8" s="1"/>
  <c r="AE1004" i="8"/>
  <c r="AE1338" i="8" a="1"/>
  <c r="AE1338" i="8" s="1"/>
  <c r="AE1339" i="8" s="1"/>
  <c r="U971" i="8"/>
  <c r="U1305" i="8" a="1"/>
  <c r="U1305" i="8" s="1"/>
  <c r="U1306" i="8" s="1"/>
  <c r="T815" i="8"/>
  <c r="T1149" i="8" a="1"/>
  <c r="T1149" i="8" s="1"/>
  <c r="T1150" i="8" s="1"/>
  <c r="AE785" i="8"/>
  <c r="AE1119" i="8" a="1"/>
  <c r="AE1119" i="8" s="1"/>
  <c r="AE1120" i="8" s="1"/>
  <c r="P944" i="8"/>
  <c r="P1278" i="8" a="1"/>
  <c r="P1278" i="8" s="1"/>
  <c r="P1279" i="8" s="1"/>
  <c r="S968" i="8"/>
  <c r="S1302" i="8" a="1"/>
  <c r="S1302" i="8" s="1"/>
  <c r="S1303" i="8" s="1"/>
  <c r="N1019" i="8"/>
  <c r="N1353" i="8" a="1"/>
  <c r="N1353" i="8" s="1"/>
  <c r="N1354" i="8" s="1"/>
  <c r="R1022" i="8"/>
  <c r="R1356" i="8" a="1"/>
  <c r="R1356" i="8" s="1"/>
  <c r="R1357" i="8" s="1"/>
  <c r="AC902" i="8"/>
  <c r="AC1236" i="8" a="1"/>
  <c r="AC1236" i="8" s="1"/>
  <c r="AC1237" i="8" s="1"/>
  <c r="AF980" i="8"/>
  <c r="AF1314" i="8" a="1"/>
  <c r="AF1314" i="8" s="1"/>
  <c r="AF1315" i="8" s="1"/>
  <c r="AD881" i="8"/>
  <c r="AD1215" i="8" a="1"/>
  <c r="AD1215" i="8" s="1"/>
  <c r="AD1216" i="8" s="1"/>
  <c r="P890" i="8"/>
  <c r="P1224" i="8" a="1"/>
  <c r="P1224" i="8" s="1"/>
  <c r="P1225" i="8" s="1"/>
  <c r="O890" i="8"/>
  <c r="O1224" i="8" a="1"/>
  <c r="O1224" i="8" s="1"/>
  <c r="O1225" i="8" s="1"/>
  <c r="T971" i="8"/>
  <c r="T1305" i="8" a="1"/>
  <c r="T1305" i="8" s="1"/>
  <c r="T1306" i="8" s="1"/>
  <c r="R980" i="8"/>
  <c r="R1314" i="8" a="1"/>
  <c r="R1314" i="8" s="1"/>
  <c r="R1315" i="8" s="1"/>
  <c r="V803" i="8"/>
  <c r="V1137" i="8" a="1"/>
  <c r="V1137" i="8" s="1"/>
  <c r="V1138" i="8" s="1"/>
  <c r="Q1004" i="8"/>
  <c r="Q1338" i="8" a="1"/>
  <c r="Q1338" i="8" s="1"/>
  <c r="Q1339" i="8" s="1"/>
  <c r="Q824" i="8"/>
  <c r="Q1158" i="8" a="1"/>
  <c r="Q1158" i="8" s="1"/>
  <c r="Q1159" i="8" s="1"/>
  <c r="O824" i="8"/>
  <c r="O1158" i="8" a="1"/>
  <c r="O1158" i="8" s="1"/>
  <c r="O1159" i="8" s="1"/>
  <c r="Z917" i="8"/>
  <c r="Z1251" i="8" a="1"/>
  <c r="Z1251" i="8" s="1"/>
  <c r="Z1252" i="8" s="1"/>
  <c r="P917" i="8"/>
  <c r="P1251" i="8" a="1"/>
  <c r="P1251" i="8" s="1"/>
  <c r="P1252" i="8" s="1"/>
  <c r="AE884" i="8"/>
  <c r="AE1218" i="8" a="1"/>
  <c r="AE1218" i="8" s="1"/>
  <c r="AE1219" i="8" s="1"/>
  <c r="AA920" i="8"/>
  <c r="AA1254" i="8" a="1"/>
  <c r="AA1254" i="8" s="1"/>
  <c r="AA1255" i="8" s="1"/>
  <c r="Q911" i="8"/>
  <c r="Q1245" i="8" a="1"/>
  <c r="Q1245" i="8" s="1"/>
  <c r="Q1246" i="8" s="1"/>
  <c r="T848" i="8"/>
  <c r="T1182" i="8" a="1"/>
  <c r="T1182" i="8" s="1"/>
  <c r="T1183" i="8" s="1"/>
  <c r="S878" i="8"/>
  <c r="S1212" i="8" a="1"/>
  <c r="S1212" i="8" s="1"/>
  <c r="S1213" i="8" s="1"/>
  <c r="P872" i="8"/>
  <c r="P1206" i="8" a="1"/>
  <c r="P1206" i="8" s="1"/>
  <c r="P1207" i="8" s="1"/>
  <c r="U902" i="8"/>
  <c r="U1236" i="8" a="1"/>
  <c r="U1236" i="8" s="1"/>
  <c r="U1237" i="8" s="1"/>
  <c r="AG803" i="8"/>
  <c r="AG1137" i="8" a="1"/>
  <c r="AG1137" i="8" s="1"/>
  <c r="AG1138" i="8" s="1"/>
  <c r="W1022" i="8"/>
  <c r="W1356" i="8" a="1"/>
  <c r="W1356" i="8" s="1"/>
  <c r="W1357" i="8" s="1"/>
  <c r="AF923" i="8"/>
  <c r="AF1257" i="8" a="1"/>
  <c r="AF1257" i="8" s="1"/>
  <c r="AF1258" i="8" s="1"/>
  <c r="V851" i="8"/>
  <c r="V1185" i="8" a="1"/>
  <c r="V1185" i="8" s="1"/>
  <c r="V1186" i="8" s="1"/>
  <c r="P851" i="8"/>
  <c r="P1185" i="8" a="1"/>
  <c r="P1185" i="8" s="1"/>
  <c r="P1186" i="8" s="1"/>
  <c r="Y950" i="8"/>
  <c r="Y1284" i="8" a="1"/>
  <c r="Y1284" i="8" s="1"/>
  <c r="Y1285" i="8" s="1"/>
  <c r="Y971" i="8"/>
  <c r="Y1305" i="8" a="1"/>
  <c r="Y1305" i="8" s="1"/>
  <c r="Y1306" i="8" s="1"/>
  <c r="AC815" i="8"/>
  <c r="AC1149" i="8" a="1"/>
  <c r="AC1149" i="8" s="1"/>
  <c r="AC1150" i="8" s="1"/>
  <c r="AC776" i="8"/>
  <c r="AC1110" i="8" a="1"/>
  <c r="AC1110" i="8" s="1"/>
  <c r="AC1111" i="8" s="1"/>
  <c r="R839" i="8"/>
  <c r="R1173" i="8" a="1"/>
  <c r="R1173" i="8" s="1"/>
  <c r="R1174" i="8" s="1"/>
  <c r="AD821" i="8"/>
  <c r="AD1155" i="8" a="1"/>
  <c r="AD1155" i="8" s="1"/>
  <c r="AD1156" i="8" s="1"/>
  <c r="T947" i="8"/>
  <c r="T1281" i="8" a="1"/>
  <c r="T1281" i="8" s="1"/>
  <c r="T1282" i="8" s="1"/>
  <c r="U842" i="8"/>
  <c r="U1176" i="8" a="1"/>
  <c r="U1176" i="8" s="1"/>
  <c r="U1177" i="8" s="1"/>
  <c r="O893" i="8"/>
  <c r="O1227" i="8" a="1"/>
  <c r="O1227" i="8" s="1"/>
  <c r="O1228" i="8" s="1"/>
  <c r="S893" i="8"/>
  <c r="S1227" i="8" a="1"/>
  <c r="S1227" i="8" s="1"/>
  <c r="S1228" i="8" s="1"/>
  <c r="O1007" i="8"/>
  <c r="O1341" i="8" a="1"/>
  <c r="O1341" i="8" s="1"/>
  <c r="O1342" i="8" s="1"/>
  <c r="AA908" i="8"/>
  <c r="AA1242" i="8" a="1"/>
  <c r="AA1242" i="8" s="1"/>
  <c r="AA1243" i="8" s="1"/>
  <c r="Z908" i="8"/>
  <c r="Z1242" i="8" a="1"/>
  <c r="Z1242" i="8" s="1"/>
  <c r="Z1243" i="8" s="1"/>
  <c r="X905" i="8"/>
  <c r="X1239" i="8" a="1"/>
  <c r="X1239" i="8" s="1"/>
  <c r="X1240" i="8" s="1"/>
  <c r="P845" i="8"/>
  <c r="P1179" i="8" a="1"/>
  <c r="P1179" i="8" s="1"/>
  <c r="P1180" i="8" s="1"/>
  <c r="U920" i="8"/>
  <c r="U1254" i="8" a="1"/>
  <c r="U1254" i="8" s="1"/>
  <c r="U1255" i="8" s="1"/>
  <c r="U836" i="8"/>
  <c r="U1170" i="8" a="1"/>
  <c r="U1170" i="8" s="1"/>
  <c r="U1171" i="8" s="1"/>
  <c r="Z836" i="8"/>
  <c r="Z1170" i="8" a="1"/>
  <c r="Z1170" i="8" s="1"/>
  <c r="Z1171" i="8" s="1"/>
  <c r="AC941" i="8"/>
  <c r="AC1275" i="8" a="1"/>
  <c r="AC1275" i="8" s="1"/>
  <c r="AC1276" i="8" s="1"/>
  <c r="V911" i="8"/>
  <c r="V1245" i="8" a="1"/>
  <c r="V1245" i="8" s="1"/>
  <c r="V1246" i="8" s="1"/>
  <c r="X1359" i="8" a="1"/>
  <c r="X1359" i="8" s="1"/>
  <c r="X1360" i="8" s="1"/>
  <c r="V1359" i="8" a="1"/>
  <c r="V1359" i="8" s="1"/>
  <c r="V1360" i="8" s="1"/>
  <c r="AG1290" i="8" a="1"/>
  <c r="AG1290" i="8" s="1"/>
  <c r="AG1291" i="8" s="1"/>
  <c r="V1146" i="8" a="1"/>
  <c r="V1146" i="8" s="1"/>
  <c r="V1147" i="8" s="1"/>
  <c r="R1209" i="8" a="1"/>
  <c r="R1209" i="8" s="1"/>
  <c r="R1210" i="8" s="1"/>
  <c r="Q1221" i="8" a="1"/>
  <c r="Q1221" i="8" s="1"/>
  <c r="Q1222" i="8" s="1"/>
  <c r="Z1221" i="8" a="1"/>
  <c r="Z1221" i="8" s="1"/>
  <c r="Z1222" i="8" s="1"/>
  <c r="N1203" i="8" a="1"/>
  <c r="N1203" i="8" s="1"/>
  <c r="N1204" i="8" s="1"/>
  <c r="W1197" i="8" a="1"/>
  <c r="W1197" i="8" s="1"/>
  <c r="W1198" i="8" s="1"/>
  <c r="V1257" i="8" a="1"/>
  <c r="V1257" i="8" s="1"/>
  <c r="V1258" i="8" s="1"/>
  <c r="AD1191" i="8" a="1"/>
  <c r="AD1191" i="8" s="1"/>
  <c r="AD1192" i="8" s="1"/>
  <c r="R1191" i="8" a="1"/>
  <c r="R1191" i="8" s="1"/>
  <c r="R1192" i="8" s="1"/>
  <c r="X1149" i="8" a="1"/>
  <c r="X1149" i="8" s="1"/>
  <c r="X1150" i="8" s="1"/>
  <c r="AE1341" i="8" a="1"/>
  <c r="AE1341" i="8" s="1"/>
  <c r="AE1342" i="8" s="1"/>
  <c r="O1188" i="8" a="1"/>
  <c r="O1188" i="8" s="1"/>
  <c r="O1189" i="8" s="1"/>
  <c r="Q1299" i="8" a="1"/>
  <c r="Q1299" i="8" s="1"/>
  <c r="Q1300" i="8" s="1"/>
  <c r="AF1272" i="8" a="1"/>
  <c r="AF1272" i="8" s="1"/>
  <c r="AF1273" i="8" s="1"/>
  <c r="Z1272" i="8" a="1"/>
  <c r="Z1272" i="8" s="1"/>
  <c r="Z1273" i="8" s="1"/>
  <c r="AA1194" i="8" a="1"/>
  <c r="AA1194" i="8" s="1"/>
  <c r="AA1195" i="8" s="1"/>
  <c r="AD1317" i="8" a="1"/>
  <c r="AD1317" i="8" s="1"/>
  <c r="AD1318" i="8" s="1"/>
  <c r="N1218" i="8" a="1"/>
  <c r="N1218" i="8" s="1"/>
  <c r="N1219" i="8" s="1"/>
  <c r="AF1263" i="8" a="1"/>
  <c r="AF1263" i="8" s="1"/>
  <c r="AF1264" i="8" s="1"/>
  <c r="AA1200" i="8" a="1"/>
  <c r="AA1200" i="8" s="1"/>
  <c r="AA1201" i="8" s="1"/>
  <c r="Z1200" i="8" a="1"/>
  <c r="Z1200" i="8" s="1"/>
  <c r="Z1201" i="8" s="1"/>
  <c r="Y1119" i="8" a="1"/>
  <c r="Y1119" i="8" s="1"/>
  <c r="Y1120" i="8" s="1"/>
  <c r="AB1287" i="8" a="1"/>
  <c r="AB1287" i="8" s="1"/>
  <c r="AB1288" i="8" s="1"/>
  <c r="U1167" i="8" a="1"/>
  <c r="U1167" i="8" s="1"/>
  <c r="U1168" i="8" s="1"/>
  <c r="R1332" i="8" a="1"/>
  <c r="R1332" i="8" s="1"/>
  <c r="R1333" i="8" s="1"/>
  <c r="R1254" i="8" a="1"/>
  <c r="R1254" i="8" s="1"/>
  <c r="R1255" i="8" s="1"/>
  <c r="V1302" i="8" a="1"/>
  <c r="V1302" i="8" s="1"/>
  <c r="V1303" i="8" s="1"/>
  <c r="V1182" i="8" a="1"/>
  <c r="V1182" i="8" s="1"/>
  <c r="V1183" i="8" s="1"/>
  <c r="AB1161" i="8" a="1"/>
  <c r="AB1161" i="8" s="1"/>
  <c r="AB1162" i="8" s="1"/>
  <c r="AE1164" i="8" a="1"/>
  <c r="AE1164" i="8" s="1"/>
  <c r="AE1165" i="8" s="1"/>
  <c r="O1179" i="8" a="1"/>
  <c r="O1179" i="8" s="1"/>
  <c r="O1180" i="8" s="1"/>
  <c r="R1110" i="8" a="1"/>
  <c r="R1110" i="8" s="1"/>
  <c r="R1111" i="8" s="1"/>
  <c r="AA1314" i="8" a="1"/>
  <c r="AA1314" i="8" s="1"/>
  <c r="AA1315" i="8" s="1"/>
  <c r="AB1281" i="8" a="1"/>
  <c r="AB1281" i="8" s="1"/>
  <c r="AB1282" i="8" s="1"/>
  <c r="AB1239" i="8" a="1"/>
  <c r="AB1239" i="8" s="1"/>
  <c r="AB1240" i="8" s="1"/>
  <c r="Q1347" i="8" a="1"/>
  <c r="Q1347" i="8" s="1"/>
  <c r="Q1348" i="8" s="1"/>
  <c r="R1004" i="8"/>
  <c r="R1338" i="8" a="1"/>
  <c r="R1338" i="8" s="1"/>
  <c r="R1339" i="8" s="1"/>
  <c r="U917" i="8"/>
  <c r="U1251" i="8" a="1"/>
  <c r="U1251" i="8" s="1"/>
  <c r="U1252" i="8" s="1"/>
  <c r="AD830" i="8"/>
  <c r="AD1164" i="8" a="1"/>
  <c r="AD1164" i="8" s="1"/>
  <c r="AD1165" i="8" s="1"/>
  <c r="AD986" i="8"/>
  <c r="AD1320" i="8" a="1"/>
  <c r="AD1320" i="8" s="1"/>
  <c r="AD1321" i="8" s="1"/>
  <c r="AC917" i="8"/>
  <c r="AC1251" i="8" a="1"/>
  <c r="AC1251" i="8" s="1"/>
  <c r="AC1252" i="8" s="1"/>
  <c r="T824" i="8"/>
  <c r="T1158" i="8" a="1"/>
  <c r="T1158" i="8" s="1"/>
  <c r="T1159" i="8" s="1"/>
  <c r="X824" i="8"/>
  <c r="X1158" i="8" a="1"/>
  <c r="X1158" i="8" s="1"/>
  <c r="X1159" i="8" s="1"/>
  <c r="S872" i="8"/>
  <c r="S1206" i="8" a="1"/>
  <c r="S1206" i="8" s="1"/>
  <c r="S1207" i="8" s="1"/>
  <c r="Q1019" i="8"/>
  <c r="Q1353" i="8" a="1"/>
  <c r="Q1353" i="8" s="1"/>
  <c r="Q1354" i="8" s="1"/>
  <c r="X830" i="8"/>
  <c r="X1164" i="8" a="1"/>
  <c r="X1164" i="8" s="1"/>
  <c r="X1165" i="8" s="1"/>
  <c r="AF920" i="8"/>
  <c r="AF1254" i="8" a="1"/>
  <c r="AF1254" i="8" s="1"/>
  <c r="AF1255" i="8" s="1"/>
  <c r="AF848" i="8"/>
  <c r="AF1182" i="8" a="1"/>
  <c r="AF1182" i="8" s="1"/>
  <c r="AF1183" i="8" s="1"/>
  <c r="Z848" i="8"/>
  <c r="Z1182" i="8" a="1"/>
  <c r="Z1182" i="8" s="1"/>
  <c r="Z1183" i="8" s="1"/>
  <c r="Q878" i="8"/>
  <c r="Q1212" i="8" a="1"/>
  <c r="Q1212" i="8" s="1"/>
  <c r="Q1213" i="8" s="1"/>
  <c r="Q902" i="8"/>
  <c r="Q1236" i="8" a="1"/>
  <c r="Q1236" i="8" s="1"/>
  <c r="Q1237" i="8" s="1"/>
  <c r="N986" i="8"/>
  <c r="N1320" i="8" a="1"/>
  <c r="N1320" i="8" s="1"/>
  <c r="N1321" i="8" s="1"/>
  <c r="N908" i="8"/>
  <c r="N1242" i="8" a="1"/>
  <c r="N1242" i="8" s="1"/>
  <c r="N1243" i="8" s="1"/>
  <c r="N797" i="8"/>
  <c r="N1131" i="8" a="1"/>
  <c r="N1131" i="8" s="1"/>
  <c r="N1132" i="8" s="1"/>
  <c r="Z803" i="8"/>
  <c r="Z1137" i="8" a="1"/>
  <c r="Z1137" i="8" s="1"/>
  <c r="Z1138" i="8" s="1"/>
  <c r="N818" i="8"/>
  <c r="N1152" i="8" a="1"/>
  <c r="N1152" i="8" s="1"/>
  <c r="N1153" i="8" s="1"/>
  <c r="AC830" i="8"/>
  <c r="AC1164" i="8" a="1"/>
  <c r="AC1164" i="8" s="1"/>
  <c r="AC1165" i="8" s="1"/>
  <c r="AB995" i="8"/>
  <c r="AB1329" i="8" a="1"/>
  <c r="AB1329" i="8" s="1"/>
  <c r="AB1330" i="8" s="1"/>
  <c r="Z881" i="8"/>
  <c r="Z1215" i="8" a="1"/>
  <c r="Z1215" i="8" s="1"/>
  <c r="Z1216" i="8" s="1"/>
  <c r="Y839" i="8"/>
  <c r="Y1173" i="8" a="1"/>
  <c r="Y1173" i="8" s="1"/>
  <c r="Y1174" i="8" s="1"/>
  <c r="W839" i="8"/>
  <c r="W1173" i="8" a="1"/>
  <c r="W1173" i="8" s="1"/>
  <c r="W1174" i="8" s="1"/>
  <c r="V821" i="8"/>
  <c r="V1155" i="8" a="1"/>
  <c r="V1155" i="8" s="1"/>
  <c r="V1156" i="8" s="1"/>
  <c r="R947" i="8"/>
  <c r="R1281" i="8" a="1"/>
  <c r="R1281" i="8" s="1"/>
  <c r="R1282" i="8" s="1"/>
  <c r="AG842" i="8"/>
  <c r="AG1176" i="8" a="1"/>
  <c r="AG1176" i="8" s="1"/>
  <c r="AG1177" i="8" s="1"/>
  <c r="X893" i="8"/>
  <c r="X1227" i="8" a="1"/>
  <c r="X1227" i="8" s="1"/>
  <c r="X1228" i="8" s="1"/>
  <c r="AB893" i="8"/>
  <c r="AB1227" i="8" a="1"/>
  <c r="AB1227" i="8" s="1"/>
  <c r="AB1228" i="8" s="1"/>
  <c r="O902" i="8"/>
  <c r="O1236" i="8" a="1"/>
  <c r="O1236" i="8" s="1"/>
  <c r="O1237" i="8" s="1"/>
  <c r="AA785" i="8"/>
  <c r="AA1119" i="8" a="1"/>
  <c r="AA1119" i="8" s="1"/>
  <c r="AA1120" i="8" s="1"/>
  <c r="Y908" i="8"/>
  <c r="Y1242" i="8" a="1"/>
  <c r="Y1242" i="8" s="1"/>
  <c r="Y1243" i="8" s="1"/>
  <c r="Q908" i="8"/>
  <c r="Q1242" i="8" a="1"/>
  <c r="Q1242" i="8" s="1"/>
  <c r="Q1243" i="8" s="1"/>
  <c r="N791" i="8"/>
  <c r="N1125" i="8" a="1"/>
  <c r="N1125" i="8" s="1"/>
  <c r="N1126" i="8" s="1"/>
  <c r="S905" i="8"/>
  <c r="S1239" i="8" a="1"/>
  <c r="S1239" i="8" s="1"/>
  <c r="S1240" i="8" s="1"/>
  <c r="V995" i="8"/>
  <c r="V1329" i="8" a="1"/>
  <c r="V1329" i="8" s="1"/>
  <c r="V1330" i="8" s="1"/>
  <c r="S836" i="8"/>
  <c r="S1170" i="8" a="1"/>
  <c r="S1170" i="8" s="1"/>
  <c r="S1171" i="8" s="1"/>
  <c r="AG1359" i="8" a="1"/>
  <c r="AG1359" i="8" s="1"/>
  <c r="AG1360" i="8" s="1"/>
  <c r="W1359" i="8" a="1"/>
  <c r="W1359" i="8" s="1"/>
  <c r="W1360" i="8" s="1"/>
  <c r="Q1290" i="8" a="1"/>
  <c r="Q1290" i="8" s="1"/>
  <c r="Q1291" i="8" s="1"/>
  <c r="S1209" i="8" a="1"/>
  <c r="S1209" i="8" s="1"/>
  <c r="S1210" i="8" s="1"/>
  <c r="V1221" i="8" a="1"/>
  <c r="V1221" i="8" s="1"/>
  <c r="V1222" i="8" s="1"/>
  <c r="O1203" i="8" a="1"/>
  <c r="O1203" i="8" s="1"/>
  <c r="O1204" i="8" s="1"/>
  <c r="P1203" i="8" a="1"/>
  <c r="P1203" i="8" s="1"/>
  <c r="P1204" i="8" s="1"/>
  <c r="AC1197" i="8" a="1"/>
  <c r="AC1197" i="8" s="1"/>
  <c r="AC1198" i="8" s="1"/>
  <c r="Q1257" i="8" a="1"/>
  <c r="Q1257" i="8" s="1"/>
  <c r="Q1258" i="8" s="1"/>
  <c r="AE1191" i="8" a="1"/>
  <c r="AE1191" i="8" s="1"/>
  <c r="AE1192" i="8" s="1"/>
  <c r="Z1149" i="8" a="1"/>
  <c r="Z1149" i="8" s="1"/>
  <c r="Z1150" i="8" s="1"/>
  <c r="O1149" i="8" a="1"/>
  <c r="O1149" i="8" s="1"/>
  <c r="O1150" i="8" s="1"/>
  <c r="N1341" i="8" a="1"/>
  <c r="N1341" i="8" s="1"/>
  <c r="N1342" i="8" s="1"/>
  <c r="AF1188" i="8" a="1"/>
  <c r="AF1188" i="8" s="1"/>
  <c r="AF1189" i="8" s="1"/>
  <c r="R1299" i="8" a="1"/>
  <c r="R1299" i="8" s="1"/>
  <c r="R1300" i="8" s="1"/>
  <c r="V1272" i="8" a="1"/>
  <c r="V1272" i="8" s="1"/>
  <c r="V1273" i="8" s="1"/>
  <c r="AC1194" i="8" a="1"/>
  <c r="AC1194" i="8" s="1"/>
  <c r="AC1195" i="8" s="1"/>
  <c r="V1194" i="8" a="1"/>
  <c r="V1194" i="8" s="1"/>
  <c r="V1195" i="8" s="1"/>
  <c r="R1317" i="8" a="1"/>
  <c r="R1317" i="8" s="1"/>
  <c r="R1318" i="8" s="1"/>
  <c r="X1218" i="8" a="1"/>
  <c r="X1218" i="8" s="1"/>
  <c r="X1219" i="8" s="1"/>
  <c r="X1263" i="8" a="1"/>
  <c r="X1263" i="8" s="1"/>
  <c r="X1264" i="8" s="1"/>
  <c r="X1119" i="8" a="1"/>
  <c r="X1119" i="8" s="1"/>
  <c r="X1120" i="8" s="1"/>
  <c r="Z1119" i="8" a="1"/>
  <c r="Z1119" i="8" s="1"/>
  <c r="Z1120" i="8" s="1"/>
  <c r="AG1287" i="8" a="1"/>
  <c r="AG1287" i="8" s="1"/>
  <c r="AG1288" i="8" s="1"/>
  <c r="AG1332" i="8" a="1"/>
  <c r="AG1332" i="8" s="1"/>
  <c r="AG1333" i="8" s="1"/>
  <c r="AB1254" i="8" a="1"/>
  <c r="AB1254" i="8" s="1"/>
  <c r="AB1255" i="8" s="1"/>
  <c r="AG1302" i="8" a="1"/>
  <c r="AG1302" i="8" s="1"/>
  <c r="AG1303" i="8" s="1"/>
  <c r="AB1182" i="8" a="1"/>
  <c r="AB1182" i="8" s="1"/>
  <c r="AB1183" i="8" s="1"/>
  <c r="AG1161" i="8" a="1"/>
  <c r="AG1161" i="8" s="1"/>
  <c r="AG1162" i="8" s="1"/>
  <c r="P1164" i="8" a="1"/>
  <c r="P1164" i="8" s="1"/>
  <c r="P1165" i="8" s="1"/>
  <c r="Z1179" i="8" a="1"/>
  <c r="Z1179" i="8" s="1"/>
  <c r="Z1180" i="8" s="1"/>
  <c r="X1110" i="8" a="1"/>
  <c r="X1110" i="8" s="1"/>
  <c r="X1111" i="8" s="1"/>
  <c r="Q1314" i="8" a="1"/>
  <c r="Q1314" i="8" s="1"/>
  <c r="Q1315" i="8" s="1"/>
  <c r="AF1281" i="8" a="1"/>
  <c r="AF1281" i="8" s="1"/>
  <c r="AF1282" i="8" s="1"/>
  <c r="AC1239" i="8" a="1"/>
  <c r="AC1239" i="8" s="1"/>
  <c r="AC1240" i="8" s="1"/>
  <c r="W1347" i="8" a="1"/>
  <c r="W1347" i="8" s="1"/>
  <c r="W1348" i="8" s="1"/>
  <c r="S851" i="8"/>
  <c r="S1185" i="8" a="1"/>
  <c r="S1185" i="8" s="1"/>
  <c r="S1186" i="8" s="1"/>
  <c r="Z818" i="8"/>
  <c r="Z1152" i="8" a="1"/>
  <c r="Z1152" i="8" s="1"/>
  <c r="Z1153" i="8" s="1"/>
  <c r="R944" i="8"/>
  <c r="R1278" i="8" a="1"/>
  <c r="R1278" i="8" s="1"/>
  <c r="R1279" i="8" s="1"/>
  <c r="AG1001" i="8"/>
  <c r="AG1335" i="8" a="1"/>
  <c r="AG1335" i="8" s="1"/>
  <c r="AG1336" i="8" s="1"/>
  <c r="T833" i="8"/>
  <c r="T1167" i="8" a="1"/>
  <c r="T1167" i="8" s="1"/>
  <c r="T1168" i="8" s="1"/>
  <c r="AE956" i="8"/>
  <c r="AE1290" i="8" a="1"/>
  <c r="AE1290" i="8" s="1"/>
  <c r="AE1291" i="8" s="1"/>
  <c r="L1145" i="8"/>
  <c r="AA1146" i="8" a="1"/>
  <c r="AA1146" i="8" s="1"/>
  <c r="AA1147" i="8" s="1"/>
  <c r="T830" i="8"/>
  <c r="T1164" i="8" a="1"/>
  <c r="T1164" i="8" s="1"/>
  <c r="T1165" i="8" s="1"/>
  <c r="V788" i="8"/>
  <c r="V1122" i="8" a="1"/>
  <c r="V1122" i="8" s="1"/>
  <c r="V1123" i="8" s="1"/>
  <c r="Y800" i="8"/>
  <c r="Y1134" i="8" a="1"/>
  <c r="Y1134" i="8" s="1"/>
  <c r="Y1135" i="8" s="1"/>
  <c r="AD926" i="8"/>
  <c r="AD1260" i="8" a="1"/>
  <c r="AD1260" i="8" s="1"/>
  <c r="AD1261" i="8" s="1"/>
  <c r="AD1022" i="8"/>
  <c r="AD1356" i="8" a="1"/>
  <c r="AD1356" i="8" s="1"/>
  <c r="AD1357" i="8" s="1"/>
  <c r="Y1013" i="8"/>
  <c r="Y1347" i="8" a="1"/>
  <c r="Y1347" i="8" s="1"/>
  <c r="Y1348" i="8" s="1"/>
  <c r="R833" i="8"/>
  <c r="R1167" i="8" a="1"/>
  <c r="R1167" i="8" s="1"/>
  <c r="R1168" i="8" s="1"/>
  <c r="V998" i="8"/>
  <c r="V1332" i="8" a="1"/>
  <c r="V1332" i="8" s="1"/>
  <c r="V1333" i="8" s="1"/>
  <c r="U863" i="8"/>
  <c r="U1197" i="8" a="1"/>
  <c r="U1197" i="8" s="1"/>
  <c r="U1198" i="8" s="1"/>
  <c r="O1022" i="8"/>
  <c r="O1356" i="8" a="1"/>
  <c r="O1356" i="8" s="1"/>
  <c r="O1357" i="8" s="1"/>
  <c r="AC899" i="8"/>
  <c r="AC1233" i="8" a="1"/>
  <c r="AC1233" i="8" s="1"/>
  <c r="AC1234" i="8" s="1"/>
  <c r="AC950" i="8"/>
  <c r="AC1284" i="8" a="1"/>
  <c r="AC1284" i="8" s="1"/>
  <c r="AC1285" i="8" s="1"/>
  <c r="AB899" i="8"/>
  <c r="AB1233" i="8" a="1"/>
  <c r="AB1233" i="8" s="1"/>
  <c r="AB1234" i="8" s="1"/>
  <c r="U803" i="8"/>
  <c r="U1137" i="8" a="1"/>
  <c r="U1137" i="8" s="1"/>
  <c r="U1138" i="8" s="1"/>
  <c r="W830" i="8"/>
  <c r="W1164" i="8" a="1"/>
  <c r="W1164" i="8" s="1"/>
  <c r="W1165" i="8" s="1"/>
  <c r="S971" i="8"/>
  <c r="S1305" i="8" a="1"/>
  <c r="S1305" i="8" s="1"/>
  <c r="S1306" i="8" s="1"/>
  <c r="X881" i="8"/>
  <c r="X1215" i="8" a="1"/>
  <c r="X1215" i="8" s="1"/>
  <c r="X1216" i="8" s="1"/>
  <c r="AF788" i="8"/>
  <c r="AF1122" i="8" a="1"/>
  <c r="AF1122" i="8" s="1"/>
  <c r="AF1123" i="8" s="1"/>
  <c r="AA788" i="8"/>
  <c r="AA1122" i="8" a="1"/>
  <c r="AA1122" i="8" s="1"/>
  <c r="AA1123" i="8" s="1"/>
  <c r="AD995" i="8"/>
  <c r="AD1329" i="8" a="1"/>
  <c r="AD1329" i="8" s="1"/>
  <c r="AD1330" i="8" s="1"/>
  <c r="AG938" i="8"/>
  <c r="AG1272" i="8" a="1"/>
  <c r="AG1272" i="8" s="1"/>
  <c r="AG1273" i="8" s="1"/>
  <c r="Y803" i="8"/>
  <c r="Y1137" i="8" a="1"/>
  <c r="Y1137" i="8" s="1"/>
  <c r="Y1138" i="8" s="1"/>
  <c r="S1019" i="8"/>
  <c r="S1353" i="8" a="1"/>
  <c r="S1353" i="8" s="1"/>
  <c r="S1354" i="8" s="1"/>
  <c r="W800" i="8"/>
  <c r="W1134" i="8" a="1"/>
  <c r="W1134" i="8" s="1"/>
  <c r="W1135" i="8" s="1"/>
  <c r="S899" i="8"/>
  <c r="S1233" i="8" a="1"/>
  <c r="S1233" i="8" s="1"/>
  <c r="S1234" i="8" s="1"/>
  <c r="AG896" i="8"/>
  <c r="AG1230" i="8" a="1"/>
  <c r="AG1230" i="8" s="1"/>
  <c r="AG1231" i="8" s="1"/>
  <c r="Q896" i="8"/>
  <c r="Q1230" i="8" a="1"/>
  <c r="Q1230" i="8" s="1"/>
  <c r="Q1231" i="8" s="1"/>
  <c r="U1022" i="8"/>
  <c r="U1356" i="8" a="1"/>
  <c r="U1356" i="8" s="1"/>
  <c r="U1357" i="8" s="1"/>
  <c r="V926" i="8"/>
  <c r="V1260" i="8" a="1"/>
  <c r="V1260" i="8" s="1"/>
  <c r="V1261" i="8" s="1"/>
  <c r="AC926" i="8"/>
  <c r="AC1260" i="8" a="1"/>
  <c r="AC1260" i="8" s="1"/>
  <c r="AC1261" i="8" s="1"/>
  <c r="U818" i="8"/>
  <c r="U1152" i="8" a="1"/>
  <c r="U1152" i="8" s="1"/>
  <c r="U1153" i="8" s="1"/>
  <c r="AB806" i="8"/>
  <c r="AB1140" i="8" a="1"/>
  <c r="AB1140" i="8" s="1"/>
  <c r="AB1141" i="8" s="1"/>
  <c r="AC1013" i="8"/>
  <c r="AC1347" i="8" a="1"/>
  <c r="AC1347" i="8" s="1"/>
  <c r="AC1348" i="8" s="1"/>
  <c r="P941" i="8"/>
  <c r="P1275" i="8" a="1"/>
  <c r="P1275" i="8" s="1"/>
  <c r="P1276" i="8" s="1"/>
  <c r="AF812" i="8"/>
  <c r="AF1146" i="8" a="1"/>
  <c r="AF1146" i="8" s="1"/>
  <c r="AF1147" i="8" s="1"/>
  <c r="X791" i="8"/>
  <c r="X1125" i="8" a="1"/>
  <c r="X1125" i="8" s="1"/>
  <c r="X1126" i="8" s="1"/>
  <c r="AD791" i="8"/>
  <c r="AD1125" i="8" a="1"/>
  <c r="AD1125" i="8" s="1"/>
  <c r="AD1126" i="8" s="1"/>
  <c r="W1001" i="8"/>
  <c r="W1335" i="8" a="1"/>
  <c r="W1335" i="8" s="1"/>
  <c r="W1336" i="8" s="1"/>
  <c r="X917" i="8"/>
  <c r="X1251" i="8" a="1"/>
  <c r="X1251" i="8" s="1"/>
  <c r="X1252" i="8" s="1"/>
  <c r="AE932" i="8"/>
  <c r="AE1266" i="8" a="1"/>
  <c r="AE1266" i="8" s="1"/>
  <c r="AE1267" i="8" s="1"/>
  <c r="T872" i="8"/>
  <c r="T1206" i="8" a="1"/>
  <c r="T1206" i="8" s="1"/>
  <c r="T1207" i="8" s="1"/>
  <c r="AG854" i="8"/>
  <c r="AG1188" i="8" a="1"/>
  <c r="AG1188" i="8" s="1"/>
  <c r="AG1189" i="8" s="1"/>
  <c r="Z986" i="8"/>
  <c r="Z1320" i="8" a="1"/>
  <c r="Z1320" i="8" s="1"/>
  <c r="Z1321" i="8" s="1"/>
  <c r="AG923" i="8"/>
  <c r="AG1257" i="8" a="1"/>
  <c r="AG1257" i="8" s="1"/>
  <c r="AG1258" i="8" s="1"/>
  <c r="S995" i="8"/>
  <c r="S1329" i="8" a="1"/>
  <c r="S1329" i="8" s="1"/>
  <c r="S1330" i="8" s="1"/>
  <c r="Z833" i="8"/>
  <c r="Z1167" i="8" a="1"/>
  <c r="Z1167" i="8" s="1"/>
  <c r="Z1168" i="8" s="1"/>
  <c r="AA833" i="8"/>
  <c r="AA1167" i="8" a="1"/>
  <c r="AA1167" i="8" s="1"/>
  <c r="AA1168" i="8" s="1"/>
  <c r="U875" i="8"/>
  <c r="U1209" i="8" a="1"/>
  <c r="U1209" i="8" s="1"/>
  <c r="U1210" i="8" s="1"/>
  <c r="T773" i="8"/>
  <c r="T1107" i="8" a="1"/>
  <c r="T1107" i="8" s="1"/>
  <c r="T1108" i="8" s="1"/>
  <c r="P998" i="8"/>
  <c r="P1332" i="8" a="1"/>
  <c r="P1332" i="8" s="1"/>
  <c r="P1333" i="8" s="1"/>
  <c r="Y998" i="8"/>
  <c r="Y1332" i="8" a="1"/>
  <c r="Y1332" i="8" s="1"/>
  <c r="Y1333" i="8" s="1"/>
  <c r="AB872" i="8"/>
  <c r="AB1206" i="8" a="1"/>
  <c r="AB1206" i="8" s="1"/>
  <c r="AB1207" i="8" s="1"/>
  <c r="AB863" i="8"/>
  <c r="AB1197" i="8" a="1"/>
  <c r="AB1197" i="8" s="1"/>
  <c r="AB1198" i="8" s="1"/>
  <c r="O914" i="8"/>
  <c r="O1248" i="8" a="1"/>
  <c r="O1248" i="8" s="1"/>
  <c r="O1249" i="8" s="1"/>
  <c r="U914" i="8"/>
  <c r="U1248" i="8" a="1"/>
  <c r="U1248" i="8" s="1"/>
  <c r="U1249" i="8" s="1"/>
  <c r="Y917" i="8"/>
  <c r="Y1251" i="8" a="1"/>
  <c r="Y1251" i="8" s="1"/>
  <c r="Y1252" i="8" s="1"/>
  <c r="Z788" i="8"/>
  <c r="Z1122" i="8" a="1"/>
  <c r="Z1122" i="8" s="1"/>
  <c r="Z1123" i="8" s="1"/>
  <c r="Z953" i="8"/>
  <c r="Z1287" i="8" a="1"/>
  <c r="Z1287" i="8" s="1"/>
  <c r="Z1288" i="8" s="1"/>
  <c r="AD854" i="8"/>
  <c r="AD1188" i="8" a="1"/>
  <c r="AD1188" i="8" s="1"/>
  <c r="AD1189" i="8" s="1"/>
  <c r="U980" i="8"/>
  <c r="U1314" i="8" a="1"/>
  <c r="U1314" i="8" s="1"/>
  <c r="U1315" i="8" s="1"/>
  <c r="W944" i="8"/>
  <c r="W1278" i="8" a="1"/>
  <c r="W1278" i="8" s="1"/>
  <c r="W1279" i="8" s="1"/>
  <c r="Z812" i="8"/>
  <c r="Z1146" i="8" a="1"/>
  <c r="Z1146" i="8" s="1"/>
  <c r="Z1147" i="8" s="1"/>
  <c r="S920" i="8"/>
  <c r="S1254" i="8" a="1"/>
  <c r="S1254" i="8" s="1"/>
  <c r="S1255" i="8" s="1"/>
  <c r="S788" i="8"/>
  <c r="S1122" i="8" a="1"/>
  <c r="S1122" i="8" s="1"/>
  <c r="S1123" i="8" s="1"/>
  <c r="O851" i="8"/>
  <c r="O1185" i="8" a="1"/>
  <c r="O1185" i="8" s="1"/>
  <c r="O1186" i="8" s="1"/>
  <c r="T851" i="8"/>
  <c r="T1185" i="8" a="1"/>
  <c r="T1185" i="8" s="1"/>
  <c r="T1186" i="8" s="1"/>
  <c r="AE854" i="8"/>
  <c r="AE1188" i="8" a="1"/>
  <c r="AE1188" i="8" s="1"/>
  <c r="AE1189" i="8" s="1"/>
  <c r="AF800" i="8"/>
  <c r="AF1134" i="8" a="1"/>
  <c r="AF1134" i="8" s="1"/>
  <c r="AF1135" i="8" s="1"/>
  <c r="O797" i="8"/>
  <c r="O1131" i="8" a="1"/>
  <c r="O1131" i="8" s="1"/>
  <c r="O1132" i="8" s="1"/>
  <c r="AB815" i="8"/>
  <c r="AB1149" i="8" a="1"/>
  <c r="AB1149" i="8" s="1"/>
  <c r="AB1150" i="8" s="1"/>
  <c r="Z854" i="8"/>
  <c r="Z1188" i="8" a="1"/>
  <c r="Z1188" i="8" s="1"/>
  <c r="Z1189" i="8" s="1"/>
  <c r="AD938" i="8"/>
  <c r="AD1272" i="8" a="1"/>
  <c r="AD1272" i="8" s="1"/>
  <c r="AD1273" i="8" s="1"/>
  <c r="P860" i="8"/>
  <c r="P1194" i="8" a="1"/>
  <c r="P1194" i="8" s="1"/>
  <c r="P1195" i="8" s="1"/>
  <c r="T884" i="8"/>
  <c r="T1218" i="8" a="1"/>
  <c r="T1218" i="8" s="1"/>
  <c r="T1219" i="8" s="1"/>
  <c r="AB866" i="8"/>
  <c r="AB1200" i="8" a="1"/>
  <c r="AB1200" i="8" s="1"/>
  <c r="AB1201" i="8" s="1"/>
  <c r="Y1004" i="8"/>
  <c r="Y1338" i="8" a="1"/>
  <c r="Y1338" i="8" s="1"/>
  <c r="Y1339" i="8" s="1"/>
  <c r="N872" i="8"/>
  <c r="N1206" i="8" a="1"/>
  <c r="N1206" i="8" s="1"/>
  <c r="N1207" i="8" s="1"/>
  <c r="AB1019" i="8"/>
  <c r="AB1353" i="8" a="1"/>
  <c r="AB1353" i="8" s="1"/>
  <c r="AB1354" i="8" s="1"/>
  <c r="AG845" i="8"/>
  <c r="AG1179" i="8" a="1"/>
  <c r="AG1179" i="8" s="1"/>
  <c r="AG1180" i="8" s="1"/>
  <c r="Q953" i="8"/>
  <c r="Q1287" i="8" a="1"/>
  <c r="Q1287" i="8" s="1"/>
  <c r="Q1288" i="8" s="1"/>
  <c r="P953" i="8"/>
  <c r="P1287" i="8" a="1"/>
  <c r="P1287" i="8" s="1"/>
  <c r="P1288" i="8" s="1"/>
  <c r="U851" i="8"/>
  <c r="U1185" i="8" a="1"/>
  <c r="U1185" i="8" s="1"/>
  <c r="U1186" i="8" s="1"/>
  <c r="X854" i="8"/>
  <c r="X1188" i="8" a="1"/>
  <c r="X1188" i="8" s="1"/>
  <c r="X1189" i="8" s="1"/>
  <c r="Q779" i="8"/>
  <c r="Q1113" i="8" a="1"/>
  <c r="Q1113" i="8" s="1"/>
  <c r="Q1114" i="8" s="1"/>
  <c r="Y980" i="8"/>
  <c r="Y1314" i="8" a="1"/>
  <c r="Y1314" i="8" s="1"/>
  <c r="Y1315" i="8" s="1"/>
  <c r="P824" i="8"/>
  <c r="P1158" i="8" a="1"/>
  <c r="P1158" i="8" s="1"/>
  <c r="P1159" i="8" s="1"/>
  <c r="N833" i="8"/>
  <c r="N1167" i="8" a="1"/>
  <c r="N1167" i="8" s="1"/>
  <c r="N1168" i="8" s="1"/>
  <c r="W890" i="8"/>
  <c r="W1224" i="8" a="1"/>
  <c r="W1224" i="8" s="1"/>
  <c r="W1225" i="8" s="1"/>
  <c r="AF845" i="8"/>
  <c r="AF1179" i="8" a="1"/>
  <c r="AF1179" i="8" s="1"/>
  <c r="AF1180" i="8" s="1"/>
  <c r="Y920" i="8"/>
  <c r="Y1254" i="8" a="1"/>
  <c r="Y1254" i="8" s="1"/>
  <c r="Y1255" i="8" s="1"/>
  <c r="Y932" i="8"/>
  <c r="Y1266" i="8" a="1"/>
  <c r="Y1266" i="8" s="1"/>
  <c r="Y1267" i="8" s="1"/>
  <c r="AD848" i="8"/>
  <c r="AD1182" i="8" a="1"/>
  <c r="AD1182" i="8" s="1"/>
  <c r="AD1183" i="8" s="1"/>
  <c r="W878" i="8"/>
  <c r="W1212" i="8" a="1"/>
  <c r="W1212" i="8" s="1"/>
  <c r="W1213" i="8" s="1"/>
  <c r="O878" i="8"/>
  <c r="O1212" i="8" a="1"/>
  <c r="O1212" i="8" s="1"/>
  <c r="O1213" i="8" s="1"/>
  <c r="AD935" i="8"/>
  <c r="AD1269" i="8" a="1"/>
  <c r="AD1269" i="8" s="1"/>
  <c r="AD1270" i="8" s="1"/>
  <c r="V965" i="8"/>
  <c r="V1299" i="8" a="1"/>
  <c r="V1299" i="8" s="1"/>
  <c r="V1300" i="8" s="1"/>
  <c r="Q803" i="8"/>
  <c r="Q1137" i="8" a="1"/>
  <c r="Q1137" i="8" s="1"/>
  <c r="Q1138" i="8" s="1"/>
  <c r="AE803" i="8"/>
  <c r="AE1137" i="8" a="1"/>
  <c r="AE1137" i="8" s="1"/>
  <c r="AE1138" i="8" s="1"/>
  <c r="N899" i="8"/>
  <c r="N1233" i="8" a="1"/>
  <c r="N1233" i="8" s="1"/>
  <c r="N1234" i="8" s="1"/>
  <c r="Z791" i="8"/>
  <c r="Z1125" i="8" a="1"/>
  <c r="Z1125" i="8" s="1"/>
  <c r="Z1126" i="8" s="1"/>
  <c r="X845" i="8"/>
  <c r="X1179" i="8" a="1"/>
  <c r="X1179" i="8" s="1"/>
  <c r="X1180" i="8" s="1"/>
  <c r="V1004" i="8"/>
  <c r="V1338" i="8" a="1"/>
  <c r="V1338" i="8" s="1"/>
  <c r="V1339" i="8" s="1"/>
  <c r="AC851" i="8"/>
  <c r="AC1185" i="8" a="1"/>
  <c r="AC1185" i="8" s="1"/>
  <c r="AC1186" i="8" s="1"/>
  <c r="R851" i="8"/>
  <c r="R1185" i="8" a="1"/>
  <c r="R1185" i="8" s="1"/>
  <c r="R1186" i="8" s="1"/>
  <c r="V917" i="8"/>
  <c r="V1251" i="8" a="1"/>
  <c r="V1251" i="8" s="1"/>
  <c r="V1252" i="8" s="1"/>
  <c r="X788" i="8"/>
  <c r="X1122" i="8" a="1"/>
  <c r="X1122" i="8" s="1"/>
  <c r="X1123" i="8" s="1"/>
  <c r="V800" i="8"/>
  <c r="V1134" i="8" a="1"/>
  <c r="V1134" i="8" s="1"/>
  <c r="V1135" i="8" s="1"/>
  <c r="O881" i="8"/>
  <c r="O1215" i="8" a="1"/>
  <c r="O1215" i="8" s="1"/>
  <c r="O1216" i="8" s="1"/>
  <c r="AA776" i="8"/>
  <c r="AA1110" i="8" a="1"/>
  <c r="AA1110" i="8" s="1"/>
  <c r="AA1111" i="8" s="1"/>
  <c r="AF839" i="8"/>
  <c r="AF1173" i="8" a="1"/>
  <c r="AF1173" i="8" s="1"/>
  <c r="AF1174" i="8" s="1"/>
  <c r="AG947" i="8"/>
  <c r="AG1281" i="8" a="1"/>
  <c r="AG1281" i="8" s="1"/>
  <c r="AG1282" i="8" s="1"/>
  <c r="O842" i="8"/>
  <c r="O1176" i="8" a="1"/>
  <c r="O1176" i="8" s="1"/>
  <c r="O1177" i="8" s="1"/>
  <c r="Q842" i="8"/>
  <c r="Q1176" i="8" a="1"/>
  <c r="Q1176" i="8" s="1"/>
  <c r="Q1177" i="8" s="1"/>
  <c r="U893" i="8"/>
  <c r="U1227" i="8" a="1"/>
  <c r="U1227" i="8" s="1"/>
  <c r="U1228" i="8" s="1"/>
  <c r="T893" i="8"/>
  <c r="T1227" i="8" a="1"/>
  <c r="T1227" i="8" s="1"/>
  <c r="T1228" i="8" s="1"/>
  <c r="S791" i="8"/>
  <c r="S1125" i="8" a="1"/>
  <c r="S1125" i="8" s="1"/>
  <c r="S1126" i="8" s="1"/>
  <c r="AG908" i="8"/>
  <c r="AG1242" i="8" a="1"/>
  <c r="AG1242" i="8" s="1"/>
  <c r="AG1243" i="8" s="1"/>
  <c r="AF908" i="8"/>
  <c r="AF1242" i="8" a="1"/>
  <c r="AF1242" i="8" s="1"/>
  <c r="AF1243" i="8" s="1"/>
  <c r="AG941" i="8"/>
  <c r="AG1275" i="8" a="1"/>
  <c r="AG1275" i="8" s="1"/>
  <c r="AG1276" i="8" s="1"/>
  <c r="U887" i="8"/>
  <c r="U1221" i="8" a="1"/>
  <c r="U1221" i="8" s="1"/>
  <c r="U1222" i="8" s="1"/>
  <c r="AE950" i="8"/>
  <c r="AE1284" i="8" a="1"/>
  <c r="AE1284" i="8" s="1"/>
  <c r="AE1285" i="8" s="1"/>
  <c r="AD773" i="8"/>
  <c r="AD1107" i="8" a="1"/>
  <c r="AD1107" i="8" s="1"/>
  <c r="AD1108" i="8" s="1"/>
  <c r="AA836" i="8"/>
  <c r="AA1170" i="8" a="1"/>
  <c r="AA1170" i="8" s="1"/>
  <c r="AA1171" i="8" s="1"/>
  <c r="O788" i="8"/>
  <c r="O1122" i="8" a="1"/>
  <c r="O1122" i="8" s="1"/>
  <c r="O1123" i="8" s="1"/>
  <c r="AA941" i="8"/>
  <c r="AA1275" i="8" a="1"/>
  <c r="AA1275" i="8" s="1"/>
  <c r="AA1276" i="8" s="1"/>
  <c r="AD863" i="8"/>
  <c r="AD1197" i="8" a="1"/>
  <c r="AD1197" i="8" s="1"/>
  <c r="AD1198" i="8" s="1"/>
  <c r="U797" i="8"/>
  <c r="U1131" i="8" a="1"/>
  <c r="U1131" i="8" s="1"/>
  <c r="U1132" i="8" s="1"/>
  <c r="AG812" i="8"/>
  <c r="AG1146" i="8" a="1"/>
  <c r="AG1146" i="8" s="1"/>
  <c r="AG1147" i="8" s="1"/>
  <c r="AE806" i="8"/>
  <c r="AE1140" i="8" a="1"/>
  <c r="AE1140" i="8" s="1"/>
  <c r="AE1141" i="8" s="1"/>
  <c r="Q1359" i="8" a="1"/>
  <c r="Q1359" i="8" s="1"/>
  <c r="Q1360" i="8" s="1"/>
  <c r="U1290" i="8" a="1"/>
  <c r="U1290" i="8" s="1"/>
  <c r="U1291" i="8" s="1"/>
  <c r="W1290" i="8" a="1"/>
  <c r="W1290" i="8" s="1"/>
  <c r="W1291" i="8" s="1"/>
  <c r="T1209" i="8" a="1"/>
  <c r="T1209" i="8" s="1"/>
  <c r="T1210" i="8" s="1"/>
  <c r="R1221" i="8" a="1"/>
  <c r="R1221" i="8" s="1"/>
  <c r="R1222" i="8" s="1"/>
  <c r="Q1203" i="8" a="1"/>
  <c r="Q1203" i="8" s="1"/>
  <c r="Q1204" i="8" s="1"/>
  <c r="Z1203" i="8" a="1"/>
  <c r="Z1203" i="8" s="1"/>
  <c r="Z1204" i="8" s="1"/>
  <c r="X1197" i="8" a="1"/>
  <c r="X1197" i="8" s="1"/>
  <c r="X1198" i="8" s="1"/>
  <c r="W1257" i="8" a="1"/>
  <c r="W1257" i="8" s="1"/>
  <c r="W1258" i="8" s="1"/>
  <c r="T1191" i="8" a="1"/>
  <c r="T1191" i="8" s="1"/>
  <c r="T1192" i="8" s="1"/>
  <c r="AF1149" i="8" a="1"/>
  <c r="AF1149" i="8" s="1"/>
  <c r="AF1150" i="8" s="1"/>
  <c r="Y1149" i="8" a="1"/>
  <c r="Y1149" i="8" s="1"/>
  <c r="Y1150" i="8" s="1"/>
  <c r="Z1341" i="8" a="1"/>
  <c r="Z1341" i="8" s="1"/>
  <c r="Z1342" i="8" s="1"/>
  <c r="P1188" i="8" a="1"/>
  <c r="P1188" i="8" s="1"/>
  <c r="P1189" i="8" s="1"/>
  <c r="AG1299" i="8" a="1"/>
  <c r="AG1299" i="8" s="1"/>
  <c r="AG1300" i="8" s="1"/>
  <c r="W1272" i="8" a="1"/>
  <c r="W1272" i="8" s="1"/>
  <c r="W1273" i="8" s="1"/>
  <c r="AD1194" i="8" a="1"/>
  <c r="AD1194" i="8" s="1"/>
  <c r="AD1195" i="8" s="1"/>
  <c r="Q1194" i="8" a="1"/>
  <c r="Q1194" i="8" s="1"/>
  <c r="Q1195" i="8" s="1"/>
  <c r="AB1317" i="8" a="1"/>
  <c r="AB1317" i="8" s="1"/>
  <c r="AB1318" i="8" s="1"/>
  <c r="AC1218" i="8" a="1"/>
  <c r="AC1218" i="8" s="1"/>
  <c r="AC1219" i="8" s="1"/>
  <c r="R1263" i="8" a="1"/>
  <c r="R1263" i="8" s="1"/>
  <c r="R1264" i="8" s="1"/>
  <c r="V1200" i="8" a="1"/>
  <c r="V1200" i="8" s="1"/>
  <c r="V1201" i="8" s="1"/>
  <c r="AF1119" i="8" a="1"/>
  <c r="AF1119" i="8" s="1"/>
  <c r="AF1120" i="8" s="1"/>
  <c r="W1125" i="8" a="1"/>
  <c r="W1125" i="8" s="1"/>
  <c r="W1126" i="8" s="1"/>
  <c r="X1287" i="8" a="1"/>
  <c r="X1287" i="8" s="1"/>
  <c r="X1288" i="8" s="1"/>
  <c r="AB1167" i="8" a="1"/>
  <c r="AB1167" i="8" s="1"/>
  <c r="AB1168" i="8" s="1"/>
  <c r="O1206" i="8" a="1"/>
  <c r="O1206" i="8" s="1"/>
  <c r="O1207" i="8" s="1"/>
  <c r="AC1254" i="8" a="1"/>
  <c r="AC1254" i="8" s="1"/>
  <c r="AC1255" i="8" s="1"/>
  <c r="V1131" i="8" a="1"/>
  <c r="V1131" i="8" s="1"/>
  <c r="V1132" i="8" s="1"/>
  <c r="X1182" i="8" a="1"/>
  <c r="X1182" i="8" s="1"/>
  <c r="X1183" i="8" s="1"/>
  <c r="AC1353" i="8" a="1"/>
  <c r="AC1353" i="8" s="1"/>
  <c r="AC1354" i="8" s="1"/>
  <c r="AB1164" i="8" a="1"/>
  <c r="AB1164" i="8" s="1"/>
  <c r="AB1165" i="8" s="1"/>
  <c r="O1110" i="8" a="1"/>
  <c r="O1110" i="8" s="1"/>
  <c r="O1111" i="8" s="1"/>
  <c r="P1329" i="8" a="1"/>
  <c r="P1329" i="8" s="1"/>
  <c r="P1330" i="8" s="1"/>
  <c r="X1281" i="8" a="1"/>
  <c r="X1281" i="8" s="1"/>
  <c r="X1282" i="8" s="1"/>
  <c r="Z1347" i="8" a="1"/>
  <c r="Z1347" i="8" s="1"/>
  <c r="Z1348" i="8" s="1"/>
  <c r="R1242" i="8" a="1"/>
  <c r="R1242" i="8" s="1"/>
  <c r="R1243" i="8" s="1"/>
  <c r="X851" i="8"/>
  <c r="X1185" i="8" a="1"/>
  <c r="X1185" i="8" s="1"/>
  <c r="X1186" i="8" s="1"/>
  <c r="AE983" i="8"/>
  <c r="AE1317" i="8" a="1"/>
  <c r="AE1317" i="8" s="1"/>
  <c r="AE1318" i="8" s="1"/>
  <c r="AE899" i="8"/>
  <c r="AE1233" i="8" a="1"/>
  <c r="AE1233" i="8" s="1"/>
  <c r="AE1234" i="8" s="1"/>
  <c r="Q1022" i="8"/>
  <c r="Q1356" i="8" a="1"/>
  <c r="Q1356" i="8" s="1"/>
  <c r="Q1357" i="8" s="1"/>
  <c r="Y806" i="8"/>
  <c r="Y1140" i="8" a="1"/>
  <c r="Y1140" i="8" s="1"/>
  <c r="Y1141" i="8" s="1"/>
  <c r="Q857" i="8"/>
  <c r="Q1191" i="8" a="1"/>
  <c r="Q1191" i="8" s="1"/>
  <c r="Q1192" i="8" s="1"/>
  <c r="AF881" i="8"/>
  <c r="AF1215" i="8" a="1"/>
  <c r="AF1215" i="8" s="1"/>
  <c r="AF1216" i="8" s="1"/>
  <c r="S1001" i="8"/>
  <c r="S1335" i="8" a="1"/>
  <c r="S1335" i="8" s="1"/>
  <c r="S1336" i="8" s="1"/>
  <c r="O875" i="8"/>
  <c r="O1209" i="8" a="1"/>
  <c r="O1209" i="8" s="1"/>
  <c r="O1210" i="8" s="1"/>
  <c r="AC998" i="8"/>
  <c r="AC1332" i="8" a="1"/>
  <c r="AC1332" i="8" s="1"/>
  <c r="AC1333" i="8" s="1"/>
  <c r="AA863" i="8"/>
  <c r="AA1197" i="8" a="1"/>
  <c r="AA1197" i="8" s="1"/>
  <c r="AA1198" i="8" s="1"/>
  <c r="W902" i="8"/>
  <c r="W1236" i="8" a="1"/>
  <c r="W1236" i="8" s="1"/>
  <c r="W1237" i="8" s="1"/>
  <c r="N920" i="8"/>
  <c r="N1254" i="8" a="1"/>
  <c r="N1254" i="8" s="1"/>
  <c r="N1255" i="8" s="1"/>
  <c r="AB956" i="8"/>
  <c r="AB1290" i="8" a="1"/>
  <c r="AB1290" i="8" s="1"/>
  <c r="AB1291" i="8" s="1"/>
  <c r="Y911" i="8"/>
  <c r="Y1245" i="8" a="1"/>
  <c r="Y1245" i="8" s="1"/>
  <c r="Y1246" i="8" s="1"/>
  <c r="T938" i="8"/>
  <c r="T1272" i="8" a="1"/>
  <c r="T1272" i="8" s="1"/>
  <c r="T1273" i="8" s="1"/>
  <c r="L1124" i="8"/>
  <c r="AE1125" i="8" a="1"/>
  <c r="AE1125" i="8" s="1"/>
  <c r="AE1126" i="8" s="1"/>
  <c r="Z899" i="8"/>
  <c r="Z1233" i="8" a="1"/>
  <c r="Z1233" i="8" s="1"/>
  <c r="Z1234" i="8" s="1"/>
  <c r="W917" i="8"/>
  <c r="W1251" i="8" a="1"/>
  <c r="W1251" i="8" s="1"/>
  <c r="W1252" i="8" s="1"/>
  <c r="T899" i="8"/>
  <c r="T1233" i="8" a="1"/>
  <c r="T1233" i="8" s="1"/>
  <c r="T1234" i="8" s="1"/>
  <c r="AE773" i="8"/>
  <c r="AE1107" i="8" a="1"/>
  <c r="AE1107" i="8" s="1"/>
  <c r="AE1108" i="8" s="1"/>
  <c r="R923" i="8"/>
  <c r="R1257" i="8" a="1"/>
  <c r="R1257" i="8" s="1"/>
  <c r="R1258" i="8" s="1"/>
  <c r="P899" i="8"/>
  <c r="P1233" i="8" a="1"/>
  <c r="P1233" i="8" s="1"/>
  <c r="P1234" i="8" s="1"/>
  <c r="O1004" i="8"/>
  <c r="O1338" i="8" a="1"/>
  <c r="O1338" i="8" s="1"/>
  <c r="O1339" i="8" s="1"/>
  <c r="AG887" i="8"/>
  <c r="AG1221" i="8" a="1"/>
  <c r="AG1221" i="8" s="1"/>
  <c r="AG1222" i="8" s="1"/>
  <c r="AB851" i="8"/>
  <c r="AB1185" i="8" a="1"/>
  <c r="AB1185" i="8" s="1"/>
  <c r="AB1186" i="8" s="1"/>
  <c r="U881" i="8"/>
  <c r="U1215" i="8" a="1"/>
  <c r="U1215" i="8" s="1"/>
  <c r="U1216" i="8" s="1"/>
  <c r="X797" i="8"/>
  <c r="X1131" i="8" a="1"/>
  <c r="X1131" i="8" s="1"/>
  <c r="X1132" i="8" s="1"/>
  <c r="W803" i="8"/>
  <c r="W1137" i="8" a="1"/>
  <c r="W1137" i="8" s="1"/>
  <c r="W1138" i="8" s="1"/>
  <c r="AD800" i="8"/>
  <c r="AD1134" i="8" a="1"/>
  <c r="AD1134" i="8" s="1"/>
  <c r="AD1135" i="8" s="1"/>
  <c r="V899" i="8"/>
  <c r="V1233" i="8" a="1"/>
  <c r="V1233" i="8" s="1"/>
  <c r="V1234" i="8" s="1"/>
  <c r="Y896" i="8"/>
  <c r="Y1230" i="8" a="1"/>
  <c r="Y1230" i="8" s="1"/>
  <c r="Y1231" i="8" s="1"/>
  <c r="AF896" i="8"/>
  <c r="AF1230" i="8" a="1"/>
  <c r="AF1230" i="8" s="1"/>
  <c r="AF1231" i="8" s="1"/>
  <c r="AC1022" i="8"/>
  <c r="AC1356" i="8" a="1"/>
  <c r="AC1356" i="8" s="1"/>
  <c r="AC1357" i="8" s="1"/>
  <c r="T926" i="8"/>
  <c r="T1260" i="8" a="1"/>
  <c r="T1260" i="8" s="1"/>
  <c r="T1261" i="8" s="1"/>
  <c r="Q818" i="8"/>
  <c r="Q1152" i="8" a="1"/>
  <c r="Q1152" i="8" s="1"/>
  <c r="Q1153" i="8" s="1"/>
  <c r="X818" i="8"/>
  <c r="X1152" i="8" a="1"/>
  <c r="X1152" i="8" s="1"/>
  <c r="X1153" i="8" s="1"/>
  <c r="P806" i="8"/>
  <c r="P1140" i="8" a="1"/>
  <c r="P1140" i="8" s="1"/>
  <c r="P1141" i="8" s="1"/>
  <c r="O905" i="8"/>
  <c r="O1239" i="8" a="1"/>
  <c r="O1239" i="8" s="1"/>
  <c r="O1240" i="8" s="1"/>
  <c r="X1013" i="8"/>
  <c r="X1347" i="8" a="1"/>
  <c r="X1347" i="8" s="1"/>
  <c r="X1348" i="8" s="1"/>
  <c r="AE905" i="8"/>
  <c r="AE1239" i="8" a="1"/>
  <c r="AE1239" i="8" s="1"/>
  <c r="AE1240" i="8" s="1"/>
  <c r="V1013" i="8"/>
  <c r="V1347" i="8" a="1"/>
  <c r="V1347" i="8" s="1"/>
  <c r="V1348" i="8" s="1"/>
  <c r="P809" i="8"/>
  <c r="P1143" i="8" a="1"/>
  <c r="P1143" i="8" s="1"/>
  <c r="P1144" i="8" s="1"/>
  <c r="AF995" i="8"/>
  <c r="AF1329" i="8" a="1"/>
  <c r="AF1329" i="8" s="1"/>
  <c r="AF1330" i="8" s="1"/>
  <c r="AD884" i="8"/>
  <c r="AD1218" i="8" a="1"/>
  <c r="AD1218" i="8" s="1"/>
  <c r="AD1219" i="8" s="1"/>
  <c r="U857" i="8"/>
  <c r="U1191" i="8" a="1"/>
  <c r="U1191" i="8" s="1"/>
  <c r="U1192" i="8" s="1"/>
  <c r="W815" i="8"/>
  <c r="W1149" i="8" a="1"/>
  <c r="W1149" i="8" s="1"/>
  <c r="W1150" i="8" s="1"/>
  <c r="R797" i="8"/>
  <c r="R1131" i="8" a="1"/>
  <c r="R1131" i="8" s="1"/>
  <c r="R1132" i="8" s="1"/>
  <c r="AC983" i="8"/>
  <c r="AC1317" i="8" a="1"/>
  <c r="AC1317" i="8" s="1"/>
  <c r="AC1318" i="8" s="1"/>
  <c r="AF791" i="8"/>
  <c r="AF1125" i="8" a="1"/>
  <c r="AF1125" i="8" s="1"/>
  <c r="AF1126" i="8" s="1"/>
  <c r="AB791" i="8"/>
  <c r="AB1125" i="8" a="1"/>
  <c r="AB1125" i="8" s="1"/>
  <c r="AB1126" i="8" s="1"/>
  <c r="Q935" i="8"/>
  <c r="Q1269" i="8" a="1"/>
  <c r="Q1269" i="8" s="1"/>
  <c r="Q1270" i="8" s="1"/>
  <c r="AE788" i="8"/>
  <c r="AE1122" i="8" a="1"/>
  <c r="AE1122" i="8" s="1"/>
  <c r="AE1123" i="8" s="1"/>
  <c r="S986" i="8"/>
  <c r="S1320" i="8" a="1"/>
  <c r="S1320" i="8" s="1"/>
  <c r="S1321" i="8" s="1"/>
  <c r="AC797" i="8"/>
  <c r="AC1131" i="8" a="1"/>
  <c r="AC1131" i="8" s="1"/>
  <c r="AC1132" i="8" s="1"/>
  <c r="Z995" i="8"/>
  <c r="Z1329" i="8" a="1"/>
  <c r="Z1329" i="8" s="1"/>
  <c r="Z1330" i="8" s="1"/>
  <c r="W833" i="8"/>
  <c r="W1167" i="8" a="1"/>
  <c r="W1167" i="8" s="1"/>
  <c r="W1168" i="8" s="1"/>
  <c r="S833" i="8"/>
  <c r="S1167" i="8" a="1"/>
  <c r="S1167" i="8" s="1"/>
  <c r="S1168" i="8" s="1"/>
  <c r="AE998" i="8"/>
  <c r="AE1332" i="8" a="1"/>
  <c r="AE1332" i="8" s="1"/>
  <c r="AE1333" i="8" s="1"/>
  <c r="O998" i="8"/>
  <c r="O1332" i="8" a="1"/>
  <c r="O1332" i="8" s="1"/>
  <c r="O1333" i="8" s="1"/>
  <c r="AC869" i="8"/>
  <c r="AC1203" i="8" a="1"/>
  <c r="AC1203" i="8" s="1"/>
  <c r="AC1204" i="8" s="1"/>
  <c r="Z872" i="8"/>
  <c r="Z1206" i="8" a="1"/>
  <c r="Z1206" i="8" s="1"/>
  <c r="Z1207" i="8" s="1"/>
  <c r="AA914" i="8"/>
  <c r="AA1248" i="8" a="1"/>
  <c r="AA1248" i="8" s="1"/>
  <c r="AA1249" i="8" s="1"/>
  <c r="AG914" i="8"/>
  <c r="AG1248" i="8" a="1"/>
  <c r="AG1248" i="8" s="1"/>
  <c r="AG1249" i="8" s="1"/>
  <c r="Y1022" i="8"/>
  <c r="Y1356" i="8" a="1"/>
  <c r="Y1356" i="8" s="1"/>
  <c r="Y1357" i="8" s="1"/>
  <c r="T932" i="8"/>
  <c r="T1266" i="8" a="1"/>
  <c r="T1266" i="8" s="1"/>
  <c r="T1267" i="8" s="1"/>
  <c r="AD917" i="8"/>
  <c r="AD1251" i="8" a="1"/>
  <c r="AD1251" i="8" s="1"/>
  <c r="AD1252" i="8" s="1"/>
  <c r="N878" i="8"/>
  <c r="N1212" i="8" a="1"/>
  <c r="N1212" i="8" s="1"/>
  <c r="N1213" i="8" s="1"/>
  <c r="N953" i="8"/>
  <c r="N1287" i="8" a="1"/>
  <c r="N1287" i="8" s="1"/>
  <c r="N1288" i="8" s="1"/>
  <c r="W848" i="8"/>
  <c r="W1182" i="8" a="1"/>
  <c r="W1182" i="8" s="1"/>
  <c r="W1183" i="8" s="1"/>
  <c r="AE935" i="8"/>
  <c r="AE1269" i="8" a="1"/>
  <c r="AE1269" i="8" s="1"/>
  <c r="AE1270" i="8" s="1"/>
  <c r="O911" i="8"/>
  <c r="O1245" i="8" a="1"/>
  <c r="O1245" i="8" s="1"/>
  <c r="O1246" i="8" s="1"/>
  <c r="AC956" i="8"/>
  <c r="AC1290" i="8" a="1"/>
  <c r="AC1290" i="8" s="1"/>
  <c r="AC1291" i="8" s="1"/>
  <c r="AG848" i="8"/>
  <c r="AG1182" i="8" a="1"/>
  <c r="AG1182" i="8" s="1"/>
  <c r="AG1183" i="8" s="1"/>
  <c r="W884" i="8"/>
  <c r="W1218" i="8" a="1"/>
  <c r="W1218" i="8" s="1"/>
  <c r="W1219" i="8" s="1"/>
  <c r="AG983" i="8"/>
  <c r="AG1317" i="8" a="1"/>
  <c r="AG1317" i="8" s="1"/>
  <c r="AG1318" i="8" s="1"/>
  <c r="Q866" i="8"/>
  <c r="Q1200" i="8" a="1"/>
  <c r="Q1200" i="8" s="1"/>
  <c r="Q1201" i="8" s="1"/>
  <c r="AD785" i="8"/>
  <c r="AD1119" i="8" a="1"/>
  <c r="AD1119" i="8" s="1"/>
  <c r="AD1120" i="8" s="1"/>
  <c r="AC944" i="8"/>
  <c r="AC1278" i="8" a="1"/>
  <c r="AC1278" i="8" s="1"/>
  <c r="AC1279" i="8" s="1"/>
  <c r="N836" i="8"/>
  <c r="N1170" i="8" a="1"/>
  <c r="N1170" i="8" s="1"/>
  <c r="N1171" i="8" s="1"/>
  <c r="N779" i="8"/>
  <c r="N1113" i="8" a="1"/>
  <c r="N1113" i="8" s="1"/>
  <c r="N1114" i="8" s="1"/>
  <c r="AD1001" i="8"/>
  <c r="AD1335" i="8" a="1"/>
  <c r="AD1335" i="8" s="1"/>
  <c r="AD1336" i="8" s="1"/>
  <c r="X944" i="8"/>
  <c r="X1278" i="8" a="1"/>
  <c r="X1278" i="8" s="1"/>
  <c r="X1279" i="8" s="1"/>
  <c r="P1004" i="8"/>
  <c r="P1338" i="8" a="1"/>
  <c r="P1338" i="8" s="1"/>
  <c r="P1339" i="8" s="1"/>
  <c r="S824" i="8"/>
  <c r="S1158" i="8" a="1"/>
  <c r="S1158" i="8" s="1"/>
  <c r="S1159" i="8" s="1"/>
  <c r="Y890" i="8"/>
  <c r="Y1224" i="8" a="1"/>
  <c r="Y1224" i="8" s="1"/>
  <c r="Y1225" i="8" s="1"/>
  <c r="AF1001" i="8"/>
  <c r="AF1335" i="8" a="1"/>
  <c r="AF1335" i="8" s="1"/>
  <c r="AF1336" i="8" s="1"/>
  <c r="W920" i="8"/>
  <c r="W1254" i="8" a="1"/>
  <c r="W1254" i="8" s="1"/>
  <c r="W1255" i="8" s="1"/>
  <c r="AB932" i="8"/>
  <c r="AB1266" i="8" a="1"/>
  <c r="AB1266" i="8" s="1"/>
  <c r="AB1267" i="8" s="1"/>
  <c r="O848" i="8"/>
  <c r="O1182" i="8" a="1"/>
  <c r="O1182" i="8" s="1"/>
  <c r="O1183" i="8" s="1"/>
  <c r="AE848" i="8"/>
  <c r="AE1182" i="8" a="1"/>
  <c r="AE1182" i="8" s="1"/>
  <c r="AE1183" i="8" s="1"/>
  <c r="V878" i="8"/>
  <c r="V1212" i="8" a="1"/>
  <c r="V1212" i="8" s="1"/>
  <c r="V1213" i="8" s="1"/>
  <c r="AG809" i="8"/>
  <c r="AG1143" i="8" a="1"/>
  <c r="AG1143" i="8" s="1"/>
  <c r="AG1144" i="8" s="1"/>
  <c r="O809" i="8"/>
  <c r="O1143" i="8" a="1"/>
  <c r="O1143" i="8" s="1"/>
  <c r="O1144" i="8" s="1"/>
  <c r="AE917" i="8"/>
  <c r="AE1251" i="8" a="1"/>
  <c r="AE1251" i="8" s="1"/>
  <c r="AE1252" i="8" s="1"/>
  <c r="AC965" i="8"/>
  <c r="AC1299" i="8" a="1"/>
  <c r="AC1299" i="8" s="1"/>
  <c r="AC1300" i="8" s="1"/>
  <c r="N839" i="8"/>
  <c r="N1173" i="8" a="1"/>
  <c r="N1173" i="8" s="1"/>
  <c r="N1174" i="8" s="1"/>
  <c r="AF932" i="8"/>
  <c r="AF1266" i="8" a="1"/>
  <c r="AF1266" i="8" s="1"/>
  <c r="AF1267" i="8" s="1"/>
  <c r="X803" i="8"/>
  <c r="X1137" i="8" a="1"/>
  <c r="X1137" i="8" s="1"/>
  <c r="X1138" i="8" s="1"/>
  <c r="P950" i="8"/>
  <c r="P1284" i="8" a="1"/>
  <c r="P1284" i="8" s="1"/>
  <c r="P1285" i="8" s="1"/>
  <c r="AB1001" i="8"/>
  <c r="AB1335" i="8" a="1"/>
  <c r="AB1335" i="8" s="1"/>
  <c r="AB1336" i="8" s="1"/>
  <c r="Y968" i="8"/>
  <c r="Y1302" i="8" a="1"/>
  <c r="Y1302" i="8" s="1"/>
  <c r="Y1303" i="8" s="1"/>
  <c r="T776" i="8"/>
  <c r="T1110" i="8" a="1"/>
  <c r="T1110" i="8" s="1"/>
  <c r="T1111" i="8" s="1"/>
  <c r="P839" i="8"/>
  <c r="P1173" i="8" a="1"/>
  <c r="P1173" i="8" s="1"/>
  <c r="P1174" i="8" s="1"/>
  <c r="S827" i="8"/>
  <c r="S1161" i="8" a="1"/>
  <c r="S1161" i="8" s="1"/>
  <c r="S1162" i="8" s="1"/>
  <c r="V827" i="8"/>
  <c r="V1161" i="8" a="1"/>
  <c r="V1161" i="8" s="1"/>
  <c r="V1162" i="8" s="1"/>
  <c r="R821" i="8"/>
  <c r="R1155" i="8" a="1"/>
  <c r="R1155" i="8" s="1"/>
  <c r="R1156" i="8" s="1"/>
  <c r="Y821" i="8"/>
  <c r="Y1155" i="8" a="1"/>
  <c r="Y1155" i="8" s="1"/>
  <c r="Y1156" i="8" s="1"/>
  <c r="AD947" i="8"/>
  <c r="AD1281" i="8" a="1"/>
  <c r="AD1281" i="8" s="1"/>
  <c r="AD1282" i="8" s="1"/>
  <c r="AA842" i="8"/>
  <c r="AA1176" i="8" a="1"/>
  <c r="AA1176" i="8" s="1"/>
  <c r="AA1177" i="8" s="1"/>
  <c r="V842" i="8"/>
  <c r="V1176" i="8" a="1"/>
  <c r="V1176" i="8" s="1"/>
  <c r="V1177" i="8" s="1"/>
  <c r="R893" i="8"/>
  <c r="R1227" i="8" a="1"/>
  <c r="R1227" i="8" s="1"/>
  <c r="R1228" i="8" s="1"/>
  <c r="AC893" i="8"/>
  <c r="AC1227" i="8" a="1"/>
  <c r="AC1227" i="8" s="1"/>
  <c r="AC1228" i="8" s="1"/>
  <c r="AD950" i="8"/>
  <c r="AD1284" i="8" a="1"/>
  <c r="AD1284" i="8" s="1"/>
  <c r="AD1285" i="8" s="1"/>
  <c r="P908" i="8"/>
  <c r="P1242" i="8" a="1"/>
  <c r="P1242" i="8" s="1"/>
  <c r="P1243" i="8" s="1"/>
  <c r="W908" i="8"/>
  <c r="W1242" i="8" a="1"/>
  <c r="W1242" i="8" s="1"/>
  <c r="W1243" i="8" s="1"/>
  <c r="AG890" i="8"/>
  <c r="AG1224" i="8" a="1"/>
  <c r="AG1224" i="8" s="1"/>
  <c r="AG1225" i="8" s="1"/>
  <c r="Q836" i="8"/>
  <c r="Q1170" i="8" a="1"/>
  <c r="Q1170" i="8" s="1"/>
  <c r="Q1171" i="8" s="1"/>
  <c r="Y836" i="8"/>
  <c r="Y1170" i="8" a="1"/>
  <c r="Y1170" i="8" s="1"/>
  <c r="Y1171" i="8" s="1"/>
  <c r="P788" i="8"/>
  <c r="P1122" i="8" a="1"/>
  <c r="P1122" i="8" s="1"/>
  <c r="P1123" i="8" s="1"/>
  <c r="AD941" i="8"/>
  <c r="AD1275" i="8" a="1"/>
  <c r="AD1275" i="8" s="1"/>
  <c r="AD1276" i="8" s="1"/>
  <c r="Z806" i="8"/>
  <c r="Z1140" i="8" a="1"/>
  <c r="Z1140" i="8" s="1"/>
  <c r="Z1141" i="8" s="1"/>
  <c r="O830" i="8"/>
  <c r="O1164" i="8" a="1"/>
  <c r="O1164" i="8" s="1"/>
  <c r="O1165" i="8" s="1"/>
  <c r="W845" i="8"/>
  <c r="W1179" i="8" a="1"/>
  <c r="W1179" i="8" s="1"/>
  <c r="W1180" i="8" s="1"/>
  <c r="Y1359" i="8" a="1"/>
  <c r="Y1359" i="8" s="1"/>
  <c r="Y1360" i="8" s="1"/>
  <c r="AF1290" i="8" a="1"/>
  <c r="AF1290" i="8" s="1"/>
  <c r="AF1291" i="8" s="1"/>
  <c r="N1290" i="8" a="1"/>
  <c r="N1290" i="8" s="1"/>
  <c r="N1291" i="8" s="1"/>
  <c r="V1209" i="8" a="1"/>
  <c r="V1209" i="8" s="1"/>
  <c r="V1210" i="8" s="1"/>
  <c r="AB1221" i="8" a="1"/>
  <c r="AB1221" i="8" s="1"/>
  <c r="AB1222" i="8" s="1"/>
  <c r="S1197" i="8" a="1"/>
  <c r="S1197" i="8" s="1"/>
  <c r="S1198" i="8" s="1"/>
  <c r="P1197" i="8" a="1"/>
  <c r="P1197" i="8" s="1"/>
  <c r="P1198" i="8" s="1"/>
  <c r="AC1257" i="8" a="1"/>
  <c r="AC1257" i="8" s="1"/>
  <c r="AC1258" i="8" s="1"/>
  <c r="X1191" i="8" a="1"/>
  <c r="X1191" i="8" s="1"/>
  <c r="X1192" i="8" s="1"/>
  <c r="U1149" i="8" a="1"/>
  <c r="U1149" i="8" s="1"/>
  <c r="U1150" i="8" s="1"/>
  <c r="P1341" i="8" a="1"/>
  <c r="P1341" i="8" s="1"/>
  <c r="P1342" i="8" s="1"/>
  <c r="AG1341" i="8" a="1"/>
  <c r="AG1341" i="8" s="1"/>
  <c r="AG1342" i="8" s="1"/>
  <c r="V1188" i="8" a="1"/>
  <c r="V1188" i="8" s="1"/>
  <c r="V1189" i="8" s="1"/>
  <c r="AD1299" i="8" a="1"/>
  <c r="AD1299" i="8" s="1"/>
  <c r="AD1300" i="8" s="1"/>
  <c r="Q1272" i="8" a="1"/>
  <c r="Q1272" i="8" s="1"/>
  <c r="Q1273" i="8" s="1"/>
  <c r="R1194" i="8" a="1"/>
  <c r="R1194" i="8" s="1"/>
  <c r="R1195" i="8" s="1"/>
  <c r="O1317" i="8" a="1"/>
  <c r="O1317" i="8" s="1"/>
  <c r="O1318" i="8" s="1"/>
  <c r="O1218" i="8" a="1"/>
  <c r="O1218" i="8" s="1"/>
  <c r="O1219" i="8" s="1"/>
  <c r="S1263" i="8" a="1"/>
  <c r="S1263" i="8" s="1"/>
  <c r="S1264" i="8" s="1"/>
  <c r="O1200" i="8" a="1"/>
  <c r="O1200" i="8" s="1"/>
  <c r="O1201" i="8" s="1"/>
  <c r="R1119" i="8" a="1"/>
  <c r="R1119" i="8" s="1"/>
  <c r="R1120" i="8" s="1"/>
  <c r="Q1125" i="8" a="1"/>
  <c r="Q1125" i="8" s="1"/>
  <c r="Q1126" i="8" s="1"/>
  <c r="AC1287" i="8" a="1"/>
  <c r="AC1287" i="8" s="1"/>
  <c r="AC1288" i="8" s="1"/>
  <c r="AG1167" i="8" a="1"/>
  <c r="AG1167" i="8" s="1"/>
  <c r="AG1168" i="8" s="1"/>
  <c r="Q1206" i="8" a="1"/>
  <c r="Q1206" i="8" s="1"/>
  <c r="Q1207" i="8" s="1"/>
  <c r="O1254" i="8" a="1"/>
  <c r="O1254" i="8" s="1"/>
  <c r="O1255" i="8" s="1"/>
  <c r="AG1131" i="8" a="1"/>
  <c r="AG1131" i="8" s="1"/>
  <c r="AG1132" i="8" s="1"/>
  <c r="T1353" i="8" a="1"/>
  <c r="T1353" i="8" s="1"/>
  <c r="T1354" i="8" s="1"/>
  <c r="AG1164" i="8" a="1"/>
  <c r="AG1164" i="8" s="1"/>
  <c r="AG1165" i="8" s="1"/>
  <c r="Q1329" i="8" a="1"/>
  <c r="Q1329" i="8" s="1"/>
  <c r="Q1330" i="8" s="1"/>
  <c r="AC1281" i="8" a="1"/>
  <c r="AC1281" i="8" s="1"/>
  <c r="AC1282" i="8" s="1"/>
  <c r="AF1347" i="8" a="1"/>
  <c r="AF1347" i="8" s="1"/>
  <c r="AF1348" i="8" s="1"/>
  <c r="AB1242" i="8" a="1"/>
  <c r="AB1242" i="8" s="1"/>
  <c r="AB1243" i="8" s="1"/>
  <c r="U911" i="8"/>
  <c r="U1245" i="8" a="1"/>
  <c r="U1245" i="8" s="1"/>
  <c r="U1246" i="8" s="1"/>
  <c r="AF944" i="8"/>
  <c r="AF1278" i="8" a="1"/>
  <c r="AF1278" i="8" s="1"/>
  <c r="AF1279" i="8" s="1"/>
  <c r="P914" i="8"/>
  <c r="P1248" i="8" a="1"/>
  <c r="P1248" i="8" s="1"/>
  <c r="P1249" i="8" s="1"/>
  <c r="Z800" i="8"/>
  <c r="Z1134" i="8" a="1"/>
  <c r="Z1134" i="8" s="1"/>
  <c r="Z1135" i="8" s="1"/>
  <c r="L1244" i="8"/>
  <c r="AF1245" i="8" a="1"/>
  <c r="AF1245" i="8" s="1"/>
  <c r="AF1246" i="8" s="1"/>
  <c r="X806" i="8"/>
  <c r="X1140" i="8" a="1"/>
  <c r="X1140" i="8" s="1"/>
  <c r="X1141" i="8" s="1"/>
  <c r="N902" i="8"/>
  <c r="N1236" i="8" a="1"/>
  <c r="N1236" i="8" s="1"/>
  <c r="N1237" i="8" s="1"/>
  <c r="L1334" i="8"/>
  <c r="T1335" i="8" a="1"/>
  <c r="T1335" i="8" s="1"/>
  <c r="T1336" i="8" s="1"/>
  <c r="AD890" i="8"/>
  <c r="AD1224" i="8" a="1"/>
  <c r="AD1224" i="8" s="1"/>
  <c r="AD1225" i="8" s="1"/>
  <c r="X773" i="8"/>
  <c r="X1107" i="8" a="1"/>
  <c r="X1107" i="8" s="1"/>
  <c r="X1108" i="8" s="1"/>
  <c r="AD953" i="8"/>
  <c r="AD1287" i="8" a="1"/>
  <c r="AD1287" i="8" s="1"/>
  <c r="AD1288" i="8" s="1"/>
  <c r="R881" i="8"/>
  <c r="R1215" i="8" a="1"/>
  <c r="R1215" i="8" s="1"/>
  <c r="R1216" i="8" s="1"/>
  <c r="Y953" i="8"/>
  <c r="Y1287" i="8" a="1"/>
  <c r="Y1287" i="8" s="1"/>
  <c r="Y1288" i="8" s="1"/>
  <c r="AA899" i="8"/>
  <c r="AA1233" i="8" a="1"/>
  <c r="AA1233" i="8" s="1"/>
  <c r="AA1234" i="8" s="1"/>
  <c r="W881" i="8"/>
  <c r="W1215" i="8" a="1"/>
  <c r="W1215" i="8" s="1"/>
  <c r="W1216" i="8" s="1"/>
  <c r="W980" i="8"/>
  <c r="W1314" i="8" a="1"/>
  <c r="W1314" i="8" s="1"/>
  <c r="W1315" i="8" s="1"/>
  <c r="AD851" i="8"/>
  <c r="AD1185" i="8" a="1"/>
  <c r="AD1185" i="8" s="1"/>
  <c r="AD1186" i="8" s="1"/>
  <c r="AG971" i="8"/>
  <c r="AG1305" i="8" a="1"/>
  <c r="AG1305" i="8" s="1"/>
  <c r="AG1306" i="8" s="1"/>
  <c r="AA1004" i="8"/>
  <c r="AA1338" i="8" a="1"/>
  <c r="AA1338" i="8" s="1"/>
  <c r="AA1339" i="8" s="1"/>
  <c r="X1001" i="8"/>
  <c r="X1335" i="8" a="1"/>
  <c r="X1335" i="8" s="1"/>
  <c r="X1336" i="8" s="1"/>
  <c r="AB800" i="8"/>
  <c r="AB1134" i="8" a="1"/>
  <c r="AB1134" i="8" s="1"/>
  <c r="AB1135" i="8" s="1"/>
  <c r="X950" i="8"/>
  <c r="X1284" i="8" a="1"/>
  <c r="X1284" i="8" s="1"/>
  <c r="X1285" i="8" s="1"/>
  <c r="P896" i="8"/>
  <c r="P1230" i="8" a="1"/>
  <c r="P1230" i="8" s="1"/>
  <c r="P1231" i="8" s="1"/>
  <c r="W896" i="8"/>
  <c r="W1230" i="8" a="1"/>
  <c r="W1230" i="8" s="1"/>
  <c r="W1231" i="8" s="1"/>
  <c r="U926" i="8"/>
  <c r="U1260" i="8" a="1"/>
  <c r="U1260" i="8" s="1"/>
  <c r="U1261" i="8" s="1"/>
  <c r="AG926" i="8"/>
  <c r="AG1260" i="8" a="1"/>
  <c r="AG1260" i="8" s="1"/>
  <c r="AG1261" i="8" s="1"/>
  <c r="T818" i="8"/>
  <c r="T1152" i="8" a="1"/>
  <c r="T1152" i="8" s="1"/>
  <c r="T1153" i="8" s="1"/>
  <c r="AF818" i="8"/>
  <c r="AF1152" i="8" a="1"/>
  <c r="AF1152" i="8" s="1"/>
  <c r="AF1153" i="8" s="1"/>
  <c r="AG806" i="8"/>
  <c r="AG1140" i="8" a="1"/>
  <c r="AG1140" i="8" s="1"/>
  <c r="AG1141" i="8" s="1"/>
  <c r="T944" i="8"/>
  <c r="T1278" i="8" a="1"/>
  <c r="T1278" i="8" s="1"/>
  <c r="T1279" i="8" s="1"/>
  <c r="T1013" i="8"/>
  <c r="T1347" i="8" a="1"/>
  <c r="T1347" i="8" s="1"/>
  <c r="T1348" i="8" s="1"/>
  <c r="X1022" i="8"/>
  <c r="X1356" i="8" a="1"/>
  <c r="X1356" i="8" s="1"/>
  <c r="X1357" i="8" s="1"/>
  <c r="Z830" i="8"/>
  <c r="Z1164" i="8" a="1"/>
  <c r="Z1164" i="8" s="1"/>
  <c r="Z1165" i="8" s="1"/>
  <c r="P791" i="8"/>
  <c r="P1125" i="8" a="1"/>
  <c r="P1125" i="8" s="1"/>
  <c r="P1126" i="8" s="1"/>
  <c r="T935" i="8"/>
  <c r="T1269" i="8" a="1"/>
  <c r="T1269" i="8" s="1"/>
  <c r="T1270" i="8" s="1"/>
  <c r="Z935" i="8"/>
  <c r="Z1269" i="8" a="1"/>
  <c r="Z1269" i="8" s="1"/>
  <c r="Z1270" i="8" s="1"/>
  <c r="N785" i="8"/>
  <c r="N1119" i="8" a="1"/>
  <c r="N1119" i="8" s="1"/>
  <c r="N1120" i="8" s="1"/>
  <c r="P902" i="8"/>
  <c r="P1236" i="8" a="1"/>
  <c r="P1236" i="8" s="1"/>
  <c r="P1237" i="8" s="1"/>
  <c r="Q848" i="8"/>
  <c r="Q1182" i="8" a="1"/>
  <c r="Q1182" i="8" s="1"/>
  <c r="Q1183" i="8" s="1"/>
  <c r="O1013" i="8"/>
  <c r="O1347" i="8" a="1"/>
  <c r="O1347" i="8" s="1"/>
  <c r="O1348" i="8" s="1"/>
  <c r="T911" i="8"/>
  <c r="T1245" i="8" a="1"/>
  <c r="T1245" i="8" s="1"/>
  <c r="T1246" i="8" s="1"/>
  <c r="Q797" i="8"/>
  <c r="Q1131" i="8" a="1"/>
  <c r="Q1131" i="8" s="1"/>
  <c r="Q1132" i="8" s="1"/>
  <c r="AE995" i="8"/>
  <c r="AE1329" i="8" a="1"/>
  <c r="AE1329" i="8" s="1"/>
  <c r="AE1330" i="8" s="1"/>
  <c r="AF833" i="8"/>
  <c r="AF1167" i="8" a="1"/>
  <c r="AF1167" i="8" s="1"/>
  <c r="AF1168" i="8" s="1"/>
  <c r="P773" i="8"/>
  <c r="P1107" i="8" a="1"/>
  <c r="P1107" i="8" s="1"/>
  <c r="P1108" i="8" s="1"/>
  <c r="AA998" i="8"/>
  <c r="AA1332" i="8" a="1"/>
  <c r="AA1332" i="8" s="1"/>
  <c r="AA1333" i="8" s="1"/>
  <c r="Q998" i="8"/>
  <c r="Q1332" i="8" a="1"/>
  <c r="Q1332" i="8" s="1"/>
  <c r="Q1333" i="8" s="1"/>
  <c r="AB869" i="8"/>
  <c r="AB1203" i="8" a="1"/>
  <c r="AB1203" i="8" s="1"/>
  <c r="AB1204" i="8" s="1"/>
  <c r="AC872" i="8"/>
  <c r="AC1206" i="8" a="1"/>
  <c r="AC1206" i="8" s="1"/>
  <c r="AC1207" i="8" s="1"/>
  <c r="O863" i="8"/>
  <c r="O1197" i="8" a="1"/>
  <c r="O1197" i="8" s="1"/>
  <c r="O1198" i="8" s="1"/>
  <c r="T914" i="8"/>
  <c r="T1248" i="8" a="1"/>
  <c r="T1248" i="8" s="1"/>
  <c r="T1249" i="8" s="1"/>
  <c r="Z914" i="8"/>
  <c r="Z1248" i="8" a="1"/>
  <c r="Z1248" i="8" s="1"/>
  <c r="Z1249" i="8" s="1"/>
  <c r="AG929" i="8"/>
  <c r="AG1263" i="8" a="1"/>
  <c r="AG1263" i="8" s="1"/>
  <c r="AG1264" i="8" s="1"/>
  <c r="AA917" i="8"/>
  <c r="AA1251" i="8" a="1"/>
  <c r="AA1251" i="8" s="1"/>
  <c r="AA1252" i="8" s="1"/>
  <c r="Z902" i="8"/>
  <c r="Z1236" i="8" a="1"/>
  <c r="Z1236" i="8" s="1"/>
  <c r="Z1237" i="8" s="1"/>
  <c r="AD1013" i="8"/>
  <c r="AD1347" i="8" a="1"/>
  <c r="AD1347" i="8" s="1"/>
  <c r="AD1348" i="8" s="1"/>
  <c r="AE953" i="8"/>
  <c r="AE1287" i="8" a="1"/>
  <c r="AE1287" i="8" s="1"/>
  <c r="AE1288" i="8" s="1"/>
  <c r="S830" i="8"/>
  <c r="S1164" i="8" a="1"/>
  <c r="S1164" i="8" s="1"/>
  <c r="S1165" i="8" s="1"/>
  <c r="AB890" i="8"/>
  <c r="AB1224" i="8" a="1"/>
  <c r="AB1224" i="8" s="1"/>
  <c r="AB1225" i="8" s="1"/>
  <c r="AF971" i="8"/>
  <c r="AF1305" i="8" a="1"/>
  <c r="AF1305" i="8" s="1"/>
  <c r="AF1306" i="8" s="1"/>
  <c r="V971" i="8"/>
  <c r="V1305" i="8" a="1"/>
  <c r="V1305" i="8" s="1"/>
  <c r="V1306" i="8" s="1"/>
  <c r="Y797" i="8"/>
  <c r="Y1131" i="8" a="1"/>
  <c r="Y1131" i="8" s="1"/>
  <c r="Y1132" i="8" s="1"/>
  <c r="Q800" i="8"/>
  <c r="Q1134" i="8" a="1"/>
  <c r="Q1134" i="8" s="1"/>
  <c r="Q1135" i="8" s="1"/>
  <c r="AC1025" i="8"/>
  <c r="AC1359" i="8" a="1"/>
  <c r="AC1359" i="8" s="1"/>
  <c r="AC1360" i="8" s="1"/>
  <c r="S956" i="8"/>
  <c r="S1290" i="8" a="1"/>
  <c r="S1290" i="8" s="1"/>
  <c r="S1291" i="8" s="1"/>
  <c r="AA872" i="8"/>
  <c r="AA1206" i="8" a="1"/>
  <c r="AA1206" i="8" s="1"/>
  <c r="AA1207" i="8" s="1"/>
  <c r="T902" i="8"/>
  <c r="T1236" i="8" a="1"/>
  <c r="T1236" i="8" s="1"/>
  <c r="T1237" i="8" s="1"/>
  <c r="AF893" i="8"/>
  <c r="AF1227" i="8" a="1"/>
  <c r="AF1227" i="8" s="1"/>
  <c r="AF1228" i="8" s="1"/>
  <c r="R830" i="8"/>
  <c r="R1164" i="8" a="1"/>
  <c r="R1164" i="8" s="1"/>
  <c r="R1165" i="8" s="1"/>
  <c r="AD845" i="8"/>
  <c r="AD1179" i="8" a="1"/>
  <c r="AD1179" i="8" s="1"/>
  <c r="AD1180" i="8" s="1"/>
  <c r="S1004" i="8"/>
  <c r="S1338" i="8" a="1"/>
  <c r="S1338" i="8" s="1"/>
  <c r="S1339" i="8" s="1"/>
  <c r="T779" i="8"/>
  <c r="T1113" i="8" a="1"/>
  <c r="T1113" i="8" s="1"/>
  <c r="T1114" i="8" s="1"/>
  <c r="AD815" i="8"/>
  <c r="AD1149" i="8" a="1"/>
  <c r="AD1149" i="8" s="1"/>
  <c r="AD1150" i="8" s="1"/>
  <c r="S1007" i="8"/>
  <c r="S1341" i="8" a="1"/>
  <c r="S1341" i="8" s="1"/>
  <c r="S1342" i="8" s="1"/>
  <c r="AA1007" i="8"/>
  <c r="AA1341" i="8" a="1"/>
  <c r="AA1341" i="8" s="1"/>
  <c r="AA1342" i="8" s="1"/>
  <c r="U938" i="8"/>
  <c r="U1272" i="8" a="1"/>
  <c r="U1272" i="8" s="1"/>
  <c r="U1273" i="8" s="1"/>
  <c r="U860" i="8"/>
  <c r="U1194" i="8" a="1"/>
  <c r="U1194" i="8" s="1"/>
  <c r="U1195" i="8" s="1"/>
  <c r="Z944" i="8"/>
  <c r="Z1278" i="8" a="1"/>
  <c r="Z1278" i="8" s="1"/>
  <c r="Z1279" i="8" s="1"/>
  <c r="AB944" i="8"/>
  <c r="AB1278" i="8" a="1"/>
  <c r="AB1278" i="8" s="1"/>
  <c r="AB1279" i="8" s="1"/>
  <c r="R917" i="8"/>
  <c r="R1251" i="8" a="1"/>
  <c r="R1251" i="8" s="1"/>
  <c r="R1252" i="8" s="1"/>
  <c r="AA779" i="8"/>
  <c r="AA1113" i="8" a="1"/>
  <c r="AA1113" i="8" s="1"/>
  <c r="AA1114" i="8" s="1"/>
  <c r="P833" i="8"/>
  <c r="P1167" i="8" a="1"/>
  <c r="P1167" i="8" s="1"/>
  <c r="P1168" i="8" s="1"/>
  <c r="AE890" i="8"/>
  <c r="AE1224" i="8" a="1"/>
  <c r="AE1224" i="8" s="1"/>
  <c r="AE1225" i="8" s="1"/>
  <c r="AE923" i="8"/>
  <c r="AE1257" i="8" a="1"/>
  <c r="AE1257" i="8" s="1"/>
  <c r="AE1258" i="8" s="1"/>
  <c r="Q920" i="8"/>
  <c r="Q1254" i="8" a="1"/>
  <c r="Q1254" i="8" s="1"/>
  <c r="Q1255" i="8" s="1"/>
  <c r="O806" i="8"/>
  <c r="O1140" i="8" a="1"/>
  <c r="O1140" i="8" s="1"/>
  <c r="O1141" i="8" s="1"/>
  <c r="AA950" i="8"/>
  <c r="AA1284" i="8" a="1"/>
  <c r="AA1284" i="8" s="1"/>
  <c r="AA1285" i="8" s="1"/>
  <c r="Y779" i="8"/>
  <c r="Y1113" i="8" a="1"/>
  <c r="Y1113" i="8" s="1"/>
  <c r="Y1114" i="8" s="1"/>
  <c r="X968" i="8"/>
  <c r="X1302" i="8" a="1"/>
  <c r="X1302" i="8" s="1"/>
  <c r="X1303" i="8" s="1"/>
  <c r="AA824" i="8"/>
  <c r="AA1158" i="8" a="1"/>
  <c r="AA1158" i="8" s="1"/>
  <c r="AA1159" i="8" s="1"/>
  <c r="Y818" i="8"/>
  <c r="Y1152" i="8" a="1"/>
  <c r="Y1152" i="8" s="1"/>
  <c r="Y1153" i="8" s="1"/>
  <c r="AD956" i="8"/>
  <c r="AD1290" i="8" a="1"/>
  <c r="AD1290" i="8" s="1"/>
  <c r="AD1291" i="8" s="1"/>
  <c r="Y923" i="8"/>
  <c r="Y1257" i="8" a="1"/>
  <c r="Y1257" i="8" s="1"/>
  <c r="Y1258" i="8" s="1"/>
  <c r="AG920" i="8"/>
  <c r="AG1254" i="8" a="1"/>
  <c r="AG1254" i="8" s="1"/>
  <c r="AG1255" i="8" s="1"/>
  <c r="AG932" i="8"/>
  <c r="AG1266" i="8" a="1"/>
  <c r="AG1266" i="8" s="1"/>
  <c r="AG1267" i="8" s="1"/>
  <c r="R848" i="8"/>
  <c r="R1182" i="8" a="1"/>
  <c r="R1182" i="8" s="1"/>
  <c r="R1183" i="8" s="1"/>
  <c r="Y878" i="8"/>
  <c r="Y1212" i="8" a="1"/>
  <c r="Y1212" i="8" s="1"/>
  <c r="Y1213" i="8" s="1"/>
  <c r="AD827" i="8"/>
  <c r="AD1161" i="8" a="1"/>
  <c r="AD1161" i="8" s="1"/>
  <c r="AD1162" i="8" s="1"/>
  <c r="U809" i="8"/>
  <c r="U1143" i="8" a="1"/>
  <c r="U1143" i="8" s="1"/>
  <c r="U1144" i="8" s="1"/>
  <c r="AA809" i="8"/>
  <c r="AA1143" i="8" a="1"/>
  <c r="AA1143" i="8" s="1"/>
  <c r="AA1144" i="8" s="1"/>
  <c r="AE1013" i="8"/>
  <c r="AE1347" i="8" a="1"/>
  <c r="AE1347" i="8" s="1"/>
  <c r="AE1348" i="8" s="1"/>
  <c r="T905" i="8"/>
  <c r="T1239" i="8" a="1"/>
  <c r="T1239" i="8" s="1"/>
  <c r="T1240" i="8" s="1"/>
  <c r="AC803" i="8"/>
  <c r="AC1137" i="8" a="1"/>
  <c r="AC1137" i="8" s="1"/>
  <c r="AC1138" i="8" s="1"/>
  <c r="Q839" i="8"/>
  <c r="Q1173" i="8" a="1"/>
  <c r="Q1173" i="8" s="1"/>
  <c r="Q1174" i="8" s="1"/>
  <c r="AA830" i="8"/>
  <c r="AA1164" i="8" a="1"/>
  <c r="AA1164" i="8" s="1"/>
  <c r="AA1165" i="8" s="1"/>
  <c r="T887" i="8"/>
  <c r="T1221" i="8" a="1"/>
  <c r="T1221" i="8" s="1"/>
  <c r="T1222" i="8" s="1"/>
  <c r="R950" i="8"/>
  <c r="R1284" i="8" a="1"/>
  <c r="R1284" i="8" s="1"/>
  <c r="R1285" i="8" s="1"/>
  <c r="AA971" i="8"/>
  <c r="AA1305" i="8" a="1"/>
  <c r="AA1305" i="8" s="1"/>
  <c r="AA1306" i="8" s="1"/>
  <c r="Z776" i="8"/>
  <c r="Z1110" i="8" a="1"/>
  <c r="Z1110" i="8" s="1"/>
  <c r="Z1111" i="8" s="1"/>
  <c r="AF776" i="8"/>
  <c r="AF1110" i="8" a="1"/>
  <c r="AF1110" i="8" s="1"/>
  <c r="AF1111" i="8" s="1"/>
  <c r="Q821" i="8"/>
  <c r="Q1155" i="8" a="1"/>
  <c r="Q1155" i="8" s="1"/>
  <c r="Q1156" i="8" s="1"/>
  <c r="O947" i="8"/>
  <c r="O1281" i="8" a="1"/>
  <c r="O1281" i="8" s="1"/>
  <c r="O1282" i="8" s="1"/>
  <c r="X842" i="8"/>
  <c r="X1176" i="8" a="1"/>
  <c r="X1176" i="8" s="1"/>
  <c r="X1177" i="8" s="1"/>
  <c r="Y842" i="8"/>
  <c r="Y1176" i="8" a="1"/>
  <c r="Y1176" i="8" s="1"/>
  <c r="Y1177" i="8" s="1"/>
  <c r="AA893" i="8"/>
  <c r="AA1227" i="8" a="1"/>
  <c r="AA1227" i="8" s="1"/>
  <c r="AA1228" i="8" s="1"/>
  <c r="Z893" i="8"/>
  <c r="Z1227" i="8" a="1"/>
  <c r="Z1227" i="8" s="1"/>
  <c r="Z1228" i="8" s="1"/>
  <c r="N980" i="8"/>
  <c r="N1314" i="8" a="1"/>
  <c r="N1314" i="8" s="1"/>
  <c r="N1315" i="8" s="1"/>
  <c r="AE908" i="8"/>
  <c r="AE1242" i="8" a="1"/>
  <c r="AE1242" i="8" s="1"/>
  <c r="AE1243" i="8" s="1"/>
  <c r="AC821" i="8"/>
  <c r="AC1155" i="8" a="1"/>
  <c r="AC1155" i="8" s="1"/>
  <c r="AC1156" i="8" s="1"/>
  <c r="U923" i="8"/>
  <c r="U1257" i="8" a="1"/>
  <c r="U1257" i="8" s="1"/>
  <c r="U1258" i="8" s="1"/>
  <c r="T806" i="8"/>
  <c r="T1140" i="8" a="1"/>
  <c r="T1140" i="8" s="1"/>
  <c r="T1141" i="8" s="1"/>
  <c r="O971" i="8"/>
  <c r="O1305" i="8" a="1"/>
  <c r="O1305" i="8" s="1"/>
  <c r="O1306" i="8" s="1"/>
  <c r="AG800" i="8"/>
  <c r="AG1134" i="8" a="1"/>
  <c r="AG1134" i="8" s="1"/>
  <c r="AG1135" i="8" s="1"/>
  <c r="AF836" i="8"/>
  <c r="AF1170" i="8" a="1"/>
  <c r="AF1170" i="8" s="1"/>
  <c r="AF1171" i="8" s="1"/>
  <c r="AB836" i="8"/>
  <c r="AB1170" i="8" a="1"/>
  <c r="AB1170" i="8" s="1"/>
  <c r="AB1171" i="8" s="1"/>
  <c r="U941" i="8"/>
  <c r="U1275" i="8" a="1"/>
  <c r="U1275" i="8" s="1"/>
  <c r="U1276" i="8" s="1"/>
  <c r="AF941" i="8"/>
  <c r="AF1275" i="8" a="1"/>
  <c r="AF1275" i="8" s="1"/>
  <c r="AF1276" i="8" s="1"/>
  <c r="AG1019" i="8"/>
  <c r="AG1353" i="8" a="1"/>
  <c r="AG1353" i="8" s="1"/>
  <c r="AG1354" i="8" s="1"/>
  <c r="P797" i="8"/>
  <c r="P1131" i="8" a="1"/>
  <c r="P1131" i="8" s="1"/>
  <c r="P1132" i="8" s="1"/>
  <c r="AG872" i="8"/>
  <c r="AG1206" i="8" a="1"/>
  <c r="AG1206" i="8" s="1"/>
  <c r="AG1207" i="8" s="1"/>
  <c r="Z1359" i="8" a="1"/>
  <c r="Z1359" i="8" s="1"/>
  <c r="Z1360" i="8" s="1"/>
  <c r="Y1290" i="8" a="1"/>
  <c r="Y1290" i="8" s="1"/>
  <c r="Y1291" i="8" s="1"/>
  <c r="X1290" i="8" a="1"/>
  <c r="X1290" i="8" s="1"/>
  <c r="X1291" i="8" s="1"/>
  <c r="AC1146" i="8" a="1"/>
  <c r="AC1146" i="8" s="1"/>
  <c r="AC1147" i="8" s="1"/>
  <c r="N1221" i="8" a="1"/>
  <c r="N1221" i="8" s="1"/>
  <c r="N1222" i="8" s="1"/>
  <c r="R1203" i="8" a="1"/>
  <c r="R1203" i="8" s="1"/>
  <c r="R1204" i="8" s="1"/>
  <c r="Y1197" i="8" a="1"/>
  <c r="Y1197" i="8" s="1"/>
  <c r="Y1198" i="8" s="1"/>
  <c r="Z1197" i="8" a="1"/>
  <c r="Z1197" i="8" s="1"/>
  <c r="Z1198" i="8" s="1"/>
  <c r="X1257" i="8" a="1"/>
  <c r="X1257" i="8" s="1"/>
  <c r="X1258" i="8" s="1"/>
  <c r="Y1191" i="8" a="1"/>
  <c r="Y1191" i="8" s="1"/>
  <c r="Y1192" i="8" s="1"/>
  <c r="AG1149" i="8" a="1"/>
  <c r="AG1149" i="8" s="1"/>
  <c r="AG1150" i="8" s="1"/>
  <c r="V1341" i="8" a="1"/>
  <c r="V1341" i="8" s="1"/>
  <c r="V1342" i="8" s="1"/>
  <c r="U1341" i="8" a="1"/>
  <c r="U1341" i="8" s="1"/>
  <c r="U1342" i="8" s="1"/>
  <c r="W1188" i="8" a="1"/>
  <c r="W1188" i="8" s="1"/>
  <c r="W1189" i="8" s="1"/>
  <c r="Y1299" i="8" a="1"/>
  <c r="Y1299" i="8" s="1"/>
  <c r="Y1300" i="8" s="1"/>
  <c r="N1272" i="8" a="1"/>
  <c r="N1272" i="8" s="1"/>
  <c r="N1273" i="8" s="1"/>
  <c r="S1194" i="8" a="1"/>
  <c r="S1194" i="8" s="1"/>
  <c r="S1195" i="8" s="1"/>
  <c r="U1317" i="8" a="1"/>
  <c r="U1317" i="8" s="1"/>
  <c r="U1318" i="8" s="1"/>
  <c r="X1317" i="8" a="1"/>
  <c r="X1317" i="8" s="1"/>
  <c r="X1318" i="8" s="1"/>
  <c r="Y1218" i="8" a="1"/>
  <c r="Y1218" i="8" s="1"/>
  <c r="Y1219" i="8" s="1"/>
  <c r="AB1263" i="8" a="1"/>
  <c r="AB1263" i="8" s="1"/>
  <c r="AB1264" i="8" s="1"/>
  <c r="W1200" i="8" a="1"/>
  <c r="W1200" i="8" s="1"/>
  <c r="W1201" i="8" s="1"/>
  <c r="S1119" i="8" a="1"/>
  <c r="S1119" i="8" s="1"/>
  <c r="S1120" i="8" s="1"/>
  <c r="V1125" i="8" a="1"/>
  <c r="V1125" i="8" s="1"/>
  <c r="V1126" i="8" s="1"/>
  <c r="Y1320" i="8" a="1"/>
  <c r="Y1320" i="8" s="1"/>
  <c r="Y1321" i="8" s="1"/>
  <c r="R1107" i="8" a="1"/>
  <c r="R1107" i="8" s="1"/>
  <c r="R1108" i="8" s="1"/>
  <c r="V1206" i="8" a="1"/>
  <c r="V1206" i="8" s="1"/>
  <c r="V1207" i="8" s="1"/>
  <c r="R1245" i="8" a="1"/>
  <c r="R1245" i="8" s="1"/>
  <c r="R1246" i="8" s="1"/>
  <c r="AF1131" i="8" a="1"/>
  <c r="AF1131" i="8" s="1"/>
  <c r="AF1132" i="8" s="1"/>
  <c r="R1212" i="8" a="1"/>
  <c r="R1212" i="8" s="1"/>
  <c r="R1213" i="8" s="1"/>
  <c r="AF1353" i="8" a="1"/>
  <c r="AF1353" i="8" s="1"/>
  <c r="AF1354" i="8" s="1"/>
  <c r="Q1143" i="8" a="1"/>
  <c r="Q1143" i="8" s="1"/>
  <c r="Q1144" i="8" s="1"/>
  <c r="U1173" i="8" a="1"/>
  <c r="U1173" i="8" s="1"/>
  <c r="U1174" i="8" s="1"/>
  <c r="O1329" i="8" a="1"/>
  <c r="O1329" i="8" s="1"/>
  <c r="O1330" i="8" s="1"/>
  <c r="U1158" i="8" a="1"/>
  <c r="U1158" i="8" s="1"/>
  <c r="U1159" i="8" s="1"/>
  <c r="X1242" i="8" a="1"/>
  <c r="X1242" i="8" s="1"/>
  <c r="X1243" i="8" s="1"/>
  <c r="AG788" i="8"/>
  <c r="AG1122" i="8" a="1"/>
  <c r="AG1122" i="8" s="1"/>
  <c r="AG1123" i="8" s="1"/>
  <c r="R1019" i="8"/>
  <c r="R1353" i="8" a="1"/>
  <c r="R1353" i="8" s="1"/>
  <c r="R1354" i="8" s="1"/>
  <c r="W926" i="8"/>
  <c r="W1260" i="8" a="1"/>
  <c r="W1260" i="8" s="1"/>
  <c r="W1261" i="8" s="1"/>
  <c r="N851" i="8"/>
  <c r="N1185" i="8" a="1"/>
  <c r="N1185" i="8" s="1"/>
  <c r="N1186" i="8" s="1"/>
  <c r="T998" i="8"/>
  <c r="T1332" i="8" a="1"/>
  <c r="T1332" i="8" s="1"/>
  <c r="T1333" i="8" s="1"/>
  <c r="X920" i="8"/>
  <c r="X1254" i="8" a="1"/>
  <c r="X1254" i="8" s="1"/>
  <c r="X1255" i="8" s="1"/>
  <c r="AD971" i="8"/>
  <c r="AD1305" i="8" a="1"/>
  <c r="AD1305" i="8" s="1"/>
  <c r="AD1306" i="8" s="1"/>
  <c r="AE971" i="8"/>
  <c r="AE1305" i="8" a="1"/>
  <c r="AE1305" i="8" s="1"/>
  <c r="AE1306" i="8" s="1"/>
  <c r="AB941" i="8"/>
  <c r="AB1275" i="8" a="1"/>
  <c r="AB1275" i="8" s="1"/>
  <c r="AB1276" i="8" s="1"/>
  <c r="R896" i="8"/>
  <c r="R1230" i="8" a="1"/>
  <c r="R1230" i="8" s="1"/>
  <c r="R1231" i="8" s="1"/>
  <c r="Z926" i="8"/>
  <c r="Z1260" i="8" a="1"/>
  <c r="Z1260" i="8" s="1"/>
  <c r="Z1261" i="8" s="1"/>
  <c r="N911" i="8"/>
  <c r="N1245" i="8" a="1"/>
  <c r="N1245" i="8" s="1"/>
  <c r="N1246" i="8" s="1"/>
  <c r="AE947" i="8"/>
  <c r="AE1281" i="8" a="1"/>
  <c r="AE1281" i="8" s="1"/>
  <c r="AE1282" i="8" s="1"/>
  <c r="R800" i="8"/>
  <c r="R1134" i="8" a="1"/>
  <c r="R1134" i="8" s="1"/>
  <c r="R1135" i="8" s="1"/>
  <c r="N971" i="8"/>
  <c r="N1305" i="8" a="1"/>
  <c r="N1305" i="8" s="1"/>
  <c r="N1306" i="8" s="1"/>
  <c r="Q1001" i="8"/>
  <c r="Q1335" i="8" a="1"/>
  <c r="Q1335" i="8" s="1"/>
  <c r="Q1336" i="8" s="1"/>
  <c r="AF773" i="8"/>
  <c r="AF1107" i="8" a="1"/>
  <c r="AF1107" i="8" s="1"/>
  <c r="AF1108" i="8" s="1"/>
  <c r="Q932" i="8"/>
  <c r="Q1266" i="8" a="1"/>
  <c r="Q1266" i="8" s="1"/>
  <c r="Q1267" i="8" s="1"/>
  <c r="U929" i="8"/>
  <c r="U1263" i="8" a="1"/>
  <c r="U1263" i="8" s="1"/>
  <c r="U1264" i="8" s="1"/>
  <c r="S800" i="8"/>
  <c r="S1134" i="8" a="1"/>
  <c r="S1134" i="8" s="1"/>
  <c r="S1135" i="8" s="1"/>
  <c r="R854" i="8"/>
  <c r="R1188" i="8" a="1"/>
  <c r="R1188" i="8" s="1"/>
  <c r="R1189" i="8" s="1"/>
  <c r="L1154" i="8"/>
  <c r="O1155" i="8" a="1"/>
  <c r="O1155" i="8" s="1"/>
  <c r="O1156" i="8" s="1"/>
  <c r="L1268" i="8"/>
  <c r="P1269" i="8" a="1"/>
  <c r="P1269" i="8" s="1"/>
  <c r="P1270" i="8" s="1"/>
  <c r="S953" i="8"/>
  <c r="S1287" i="8" a="1"/>
  <c r="S1287" i="8" s="1"/>
  <c r="S1288" i="8" s="1"/>
  <c r="W953" i="8"/>
  <c r="W1287" i="8" a="1"/>
  <c r="W1287" i="8" s="1"/>
  <c r="W1288" i="8" s="1"/>
  <c r="S857" i="8"/>
  <c r="S1191" i="8" a="1"/>
  <c r="S1191" i="8" s="1"/>
  <c r="S1192" i="8" s="1"/>
  <c r="R899" i="8"/>
  <c r="R1233" i="8" a="1"/>
  <c r="R1233" i="8" s="1"/>
  <c r="R1234" i="8" s="1"/>
  <c r="AG1004" i="8"/>
  <c r="AG1338" i="8" a="1"/>
  <c r="AG1338" i="8" s="1"/>
  <c r="AG1339" i="8" s="1"/>
  <c r="AC845" i="8"/>
  <c r="AC1179" i="8" a="1"/>
  <c r="AC1179" i="8" s="1"/>
  <c r="AC1180" i="8" s="1"/>
  <c r="R995" i="8"/>
  <c r="R1329" i="8" a="1"/>
  <c r="R1329" i="8" s="1"/>
  <c r="R1330" i="8" s="1"/>
  <c r="X971" i="8"/>
  <c r="X1305" i="8" a="1"/>
  <c r="X1305" i="8" s="1"/>
  <c r="X1306" i="8" s="1"/>
  <c r="AA773" i="8"/>
  <c r="AA1107" i="8" a="1"/>
  <c r="AA1107" i="8" s="1"/>
  <c r="AA1108" i="8" s="1"/>
  <c r="AA890" i="8"/>
  <c r="AA1224" i="8" a="1"/>
  <c r="AA1224" i="8" s="1"/>
  <c r="AA1225" i="8" s="1"/>
  <c r="S803" i="8"/>
  <c r="S1137" i="8" a="1"/>
  <c r="S1137" i="8" s="1"/>
  <c r="S1138" i="8" s="1"/>
  <c r="AD899" i="8"/>
  <c r="AD1233" i="8" a="1"/>
  <c r="AD1233" i="8" s="1"/>
  <c r="AD1234" i="8" s="1"/>
  <c r="AF950" i="8"/>
  <c r="AF1284" i="8" a="1"/>
  <c r="AF1284" i="8" s="1"/>
  <c r="AF1285" i="8" s="1"/>
  <c r="AE896" i="8"/>
  <c r="AE1230" i="8" a="1"/>
  <c r="AE1230" i="8" s="1"/>
  <c r="AE1231" i="8" s="1"/>
  <c r="O896" i="8"/>
  <c r="O1230" i="8" a="1"/>
  <c r="O1230" i="8" s="1"/>
  <c r="O1231" i="8" s="1"/>
  <c r="R926" i="8"/>
  <c r="R1260" i="8" a="1"/>
  <c r="R1260" i="8" s="1"/>
  <c r="R1261" i="8" s="1"/>
  <c r="Y926" i="8"/>
  <c r="Y1260" i="8" a="1"/>
  <c r="Y1260" i="8" s="1"/>
  <c r="Y1261" i="8" s="1"/>
  <c r="W818" i="8"/>
  <c r="W1152" i="8" a="1"/>
  <c r="W1152" i="8" s="1"/>
  <c r="W1153" i="8" s="1"/>
  <c r="S818" i="8"/>
  <c r="S1152" i="8" a="1"/>
  <c r="S1152" i="8" s="1"/>
  <c r="S1153" i="8" s="1"/>
  <c r="U806" i="8"/>
  <c r="U1140" i="8" a="1"/>
  <c r="U1140" i="8" s="1"/>
  <c r="U1141" i="8" s="1"/>
  <c r="V839" i="8"/>
  <c r="V1173" i="8" a="1"/>
  <c r="V1173" i="8" s="1"/>
  <c r="V1174" i="8" s="1"/>
  <c r="AG1013" i="8"/>
  <c r="AG1347" i="8" a="1"/>
  <c r="AG1347" i="8" s="1"/>
  <c r="AG1348" i="8" s="1"/>
  <c r="Z1004" i="8"/>
  <c r="Z1338" i="8" a="1"/>
  <c r="Z1338" i="8" s="1"/>
  <c r="Z1339" i="8" s="1"/>
  <c r="Q929" i="8"/>
  <c r="Q1263" i="8" a="1"/>
  <c r="Q1263" i="8" s="1"/>
  <c r="Q1264" i="8" s="1"/>
  <c r="Z1019" i="8"/>
  <c r="Z1353" i="8" a="1"/>
  <c r="Z1353" i="8" s="1"/>
  <c r="Z1354" i="8" s="1"/>
  <c r="AB845" i="8"/>
  <c r="AB1179" i="8" a="1"/>
  <c r="AB1179" i="8" s="1"/>
  <c r="AB1180" i="8" s="1"/>
  <c r="T881" i="8"/>
  <c r="T1215" i="8" a="1"/>
  <c r="T1215" i="8" s="1"/>
  <c r="T1216" i="8" s="1"/>
  <c r="AB971" i="8"/>
  <c r="AB1305" i="8" a="1"/>
  <c r="AB1305" i="8" s="1"/>
  <c r="AB1306" i="8" s="1"/>
  <c r="AC788" i="8"/>
  <c r="AC1122" i="8" a="1"/>
  <c r="AC1122" i="8" s="1"/>
  <c r="AC1123" i="8" s="1"/>
  <c r="AG791" i="8"/>
  <c r="AG1125" i="8" a="1"/>
  <c r="AG1125" i="8" s="1"/>
  <c r="AG1126" i="8" s="1"/>
  <c r="R935" i="8"/>
  <c r="R1269" i="8" a="1"/>
  <c r="R1269" i="8" s="1"/>
  <c r="R1270" i="8" s="1"/>
  <c r="Q944" i="8"/>
  <c r="Q1278" i="8" a="1"/>
  <c r="Q1278" i="8" s="1"/>
  <c r="Q1279" i="8" s="1"/>
  <c r="S947" i="8"/>
  <c r="S1281" i="8" a="1"/>
  <c r="S1281" i="8" s="1"/>
  <c r="S1282" i="8" s="1"/>
  <c r="AC995" i="8"/>
  <c r="AC1329" i="8" a="1"/>
  <c r="AC1329" i="8" s="1"/>
  <c r="AC1330" i="8" s="1"/>
  <c r="Q833" i="8"/>
  <c r="Q1167" i="8" a="1"/>
  <c r="Q1167" i="8" s="1"/>
  <c r="Q1168" i="8" s="1"/>
  <c r="Y833" i="8"/>
  <c r="Y1167" i="8" a="1"/>
  <c r="Y1167" i="8" s="1"/>
  <c r="Y1168" i="8" s="1"/>
  <c r="AD875" i="8"/>
  <c r="AD1209" i="8" a="1"/>
  <c r="AD1209" i="8" s="1"/>
  <c r="AD1210" i="8" s="1"/>
  <c r="AB773" i="8"/>
  <c r="AB1107" i="8" a="1"/>
  <c r="AB1107" i="8" s="1"/>
  <c r="AB1108" i="8" s="1"/>
  <c r="AA887" i="8"/>
  <c r="AA1221" i="8" a="1"/>
  <c r="AA1221" i="8" s="1"/>
  <c r="AA1222" i="8" s="1"/>
  <c r="Z998" i="8"/>
  <c r="Z1332" i="8" a="1"/>
  <c r="Z1332" i="8" s="1"/>
  <c r="Z1333" i="8" s="1"/>
  <c r="AE863" i="8"/>
  <c r="AE1197" i="8" a="1"/>
  <c r="AE1197" i="8" s="1"/>
  <c r="AE1198" i="8" s="1"/>
  <c r="AF914" i="8"/>
  <c r="AF1248" i="8" a="1"/>
  <c r="AF1248" i="8" s="1"/>
  <c r="AF1249" i="8" s="1"/>
  <c r="AE914" i="8"/>
  <c r="AE1248" i="8" a="1"/>
  <c r="AE1248" i="8" s="1"/>
  <c r="AE1249" i="8" s="1"/>
  <c r="X902" i="8"/>
  <c r="X1236" i="8" a="1"/>
  <c r="X1236" i="8" s="1"/>
  <c r="X1237" i="8" s="1"/>
  <c r="S965" i="8"/>
  <c r="S1299" i="8" a="1"/>
  <c r="S1299" i="8" s="1"/>
  <c r="S1300" i="8" s="1"/>
  <c r="N824" i="8"/>
  <c r="N1158" i="8" a="1"/>
  <c r="N1158" i="8" s="1"/>
  <c r="N1159" i="8" s="1"/>
  <c r="W929" i="8"/>
  <c r="W1263" i="8" a="1"/>
  <c r="W1263" i="8" s="1"/>
  <c r="W1264" i="8" s="1"/>
  <c r="N881" i="8"/>
  <c r="N1215" i="8" a="1"/>
  <c r="N1215" i="8" s="1"/>
  <c r="N1216" i="8" s="1"/>
  <c r="O944" i="8"/>
  <c r="O1278" i="8" a="1"/>
  <c r="O1278" i="8" s="1"/>
  <c r="O1279" i="8" s="1"/>
  <c r="N893" i="8"/>
  <c r="N1227" i="8" a="1"/>
  <c r="N1227" i="8" s="1"/>
  <c r="N1228" i="8" s="1"/>
  <c r="AD812" i="8"/>
  <c r="AD1146" i="8" a="1"/>
  <c r="AD1146" i="8" s="1"/>
  <c r="AD1147" i="8" s="1"/>
  <c r="U932" i="8"/>
  <c r="U1266" i="8" a="1"/>
  <c r="U1266" i="8" s="1"/>
  <c r="U1267" i="8" s="1"/>
  <c r="AE944" i="8"/>
  <c r="AE1278" i="8" a="1"/>
  <c r="AE1278" i="8" s="1"/>
  <c r="AE1279" i="8" s="1"/>
  <c r="P776" i="8"/>
  <c r="P1110" i="8" a="1"/>
  <c r="P1110" i="8" s="1"/>
  <c r="P1111" i="8" s="1"/>
  <c r="Y845" i="8"/>
  <c r="Y1179" i="8" a="1"/>
  <c r="Y1179" i="8" s="1"/>
  <c r="Y1180" i="8" s="1"/>
  <c r="T968" i="8"/>
  <c r="T1302" i="8" a="1"/>
  <c r="T1302" i="8" s="1"/>
  <c r="T1303" i="8" s="1"/>
  <c r="W1007" i="8"/>
  <c r="W1341" i="8" a="1"/>
  <c r="W1341" i="8" s="1"/>
  <c r="W1342" i="8" s="1"/>
  <c r="S938" i="8"/>
  <c r="S1272" i="8" a="1"/>
  <c r="S1272" i="8" s="1"/>
  <c r="S1273" i="8" s="1"/>
  <c r="AG860" i="8"/>
  <c r="AG1194" i="8" a="1"/>
  <c r="AG1194" i="8" s="1"/>
  <c r="AG1195" i="8" s="1"/>
  <c r="AB860" i="8"/>
  <c r="AB1194" i="8" a="1"/>
  <c r="AB1194" i="8" s="1"/>
  <c r="AB1195" i="8" s="1"/>
  <c r="AC866" i="8"/>
  <c r="AC1200" i="8" a="1"/>
  <c r="AC1200" i="8" s="1"/>
  <c r="AC1201" i="8" s="1"/>
  <c r="P785" i="8"/>
  <c r="P1119" i="8" a="1"/>
  <c r="P1119" i="8" s="1"/>
  <c r="P1120" i="8" s="1"/>
  <c r="AF917" i="8"/>
  <c r="AF1251" i="8" a="1"/>
  <c r="AF1251" i="8" s="1"/>
  <c r="AF1252" i="8" s="1"/>
  <c r="N773" i="8"/>
  <c r="N1107" i="8" a="1"/>
  <c r="N1107" i="8" s="1"/>
  <c r="N1108" i="8" s="1"/>
  <c r="W779" i="8"/>
  <c r="W1113" i="8" a="1"/>
  <c r="W1113" i="8" s="1"/>
  <c r="W1114" i="8" s="1"/>
  <c r="N800" i="8"/>
  <c r="N1134" i="8" a="1"/>
  <c r="N1134" i="8" s="1"/>
  <c r="N1135" i="8" s="1"/>
  <c r="AD902" i="8"/>
  <c r="AD1236" i="8" a="1"/>
  <c r="AD1236" i="8" s="1"/>
  <c r="AD1237" i="8" s="1"/>
  <c r="Y872" i="8"/>
  <c r="Y1206" i="8" a="1"/>
  <c r="Y1206" i="8" s="1"/>
  <c r="Y1207" i="8" s="1"/>
  <c r="AG935" i="8"/>
  <c r="AG1269" i="8" a="1"/>
  <c r="AG1269" i="8" s="1"/>
  <c r="AG1270" i="8" s="1"/>
  <c r="W824" i="8"/>
  <c r="W1158" i="8" a="1"/>
  <c r="W1158" i="8" s="1"/>
  <c r="W1159" i="8" s="1"/>
  <c r="AD824" i="8"/>
  <c r="AD1158" i="8" a="1"/>
  <c r="AD1158" i="8" s="1"/>
  <c r="AD1159" i="8" s="1"/>
  <c r="S884" i="8"/>
  <c r="S1218" i="8" a="1"/>
  <c r="S1218" i="8" s="1"/>
  <c r="S1219" i="8" s="1"/>
  <c r="W911" i="8"/>
  <c r="W1245" i="8" a="1"/>
  <c r="W1245" i="8" s="1"/>
  <c r="W1246" i="8" s="1"/>
  <c r="T980" i="8"/>
  <c r="T1314" i="8" a="1"/>
  <c r="T1314" i="8" s="1"/>
  <c r="T1315" i="8" s="1"/>
  <c r="AD911" i="8"/>
  <c r="AD1245" i="8" a="1"/>
  <c r="AD1245" i="8" s="1"/>
  <c r="AD1246" i="8" s="1"/>
  <c r="AA932" i="8"/>
  <c r="AA1266" i="8" a="1"/>
  <c r="AA1266" i="8" s="1"/>
  <c r="AA1267" i="8" s="1"/>
  <c r="Y848" i="8"/>
  <c r="Y1182" i="8" a="1"/>
  <c r="Y1182" i="8" s="1"/>
  <c r="Y1183" i="8" s="1"/>
  <c r="T878" i="8"/>
  <c r="T1212" i="8" a="1"/>
  <c r="T1212" i="8" s="1"/>
  <c r="T1213" i="8" s="1"/>
  <c r="AG878" i="8"/>
  <c r="AG1212" i="8" a="1"/>
  <c r="AG1212" i="8" s="1"/>
  <c r="AG1213" i="8" s="1"/>
  <c r="O827" i="8"/>
  <c r="O1161" i="8" a="1"/>
  <c r="O1161" i="8" s="1"/>
  <c r="O1162" i="8" s="1"/>
  <c r="Z809" i="8"/>
  <c r="Z1143" i="8" a="1"/>
  <c r="Z1143" i="8" s="1"/>
  <c r="Z1144" i="8" s="1"/>
  <c r="T809" i="8"/>
  <c r="T1143" i="8" a="1"/>
  <c r="T1143" i="8" s="1"/>
  <c r="T1144" i="8" s="1"/>
  <c r="W1004" i="8"/>
  <c r="W1338" i="8" a="1"/>
  <c r="W1338" i="8" s="1"/>
  <c r="W1339" i="8" s="1"/>
  <c r="AG1022" i="8"/>
  <c r="AG1356" i="8" a="1"/>
  <c r="AG1356" i="8" s="1"/>
  <c r="AG1357" i="8" s="1"/>
  <c r="O803" i="8"/>
  <c r="O1137" i="8" a="1"/>
  <c r="O1137" i="8" s="1"/>
  <c r="O1138" i="8" s="1"/>
  <c r="U908" i="8"/>
  <c r="U1242" i="8" a="1"/>
  <c r="U1242" i="8" s="1"/>
  <c r="U1243" i="8" s="1"/>
  <c r="AE797" i="8"/>
  <c r="AE1131" i="8" a="1"/>
  <c r="AE1131" i="8" s="1"/>
  <c r="AE1132" i="8" s="1"/>
  <c r="O980" i="8"/>
  <c r="O1314" i="8" a="1"/>
  <c r="O1314" i="8" s="1"/>
  <c r="O1315" i="8" s="1"/>
  <c r="AE776" i="8"/>
  <c r="AE1110" i="8" a="1"/>
  <c r="AE1110" i="8" s="1"/>
  <c r="AE1111" i="8" s="1"/>
  <c r="Y776" i="8"/>
  <c r="Y1110" i="8" a="1"/>
  <c r="Y1110" i="8" s="1"/>
  <c r="Y1111" i="8" s="1"/>
  <c r="AD839" i="8"/>
  <c r="AD1173" i="8" a="1"/>
  <c r="AD1173" i="8" s="1"/>
  <c r="AD1174" i="8" s="1"/>
  <c r="X872" i="8"/>
  <c r="X1206" i="8" a="1"/>
  <c r="X1206" i="8" s="1"/>
  <c r="X1207" i="8" s="1"/>
  <c r="S944" i="8"/>
  <c r="S1278" i="8" a="1"/>
  <c r="S1278" i="8" s="1"/>
  <c r="S1279" i="8" s="1"/>
  <c r="Z965" i="8"/>
  <c r="Z1299" i="8" a="1"/>
  <c r="Z1299" i="8" s="1"/>
  <c r="Z1300" i="8" s="1"/>
  <c r="X821" i="8"/>
  <c r="X1155" i="8" a="1"/>
  <c r="X1155" i="8" s="1"/>
  <c r="X1156" i="8" s="1"/>
  <c r="T821" i="8"/>
  <c r="T1155" i="8" a="1"/>
  <c r="T1155" i="8" s="1"/>
  <c r="T1156" i="8" s="1"/>
  <c r="Y947" i="8"/>
  <c r="Y1281" i="8" a="1"/>
  <c r="Y1281" i="8" s="1"/>
  <c r="Y1282" i="8" s="1"/>
  <c r="AB842" i="8"/>
  <c r="AB1176" i="8" a="1"/>
  <c r="AB1176" i="8" s="1"/>
  <c r="AB1177" i="8" s="1"/>
  <c r="AD842" i="8"/>
  <c r="AD1176" i="8" a="1"/>
  <c r="AD1176" i="8" s="1"/>
  <c r="AD1177" i="8" s="1"/>
  <c r="Y893" i="8"/>
  <c r="Y1227" i="8" a="1"/>
  <c r="Y1227" i="8" s="1"/>
  <c r="Y1228" i="8" s="1"/>
  <c r="AF827" i="8"/>
  <c r="AF1161" i="8" a="1"/>
  <c r="AF1161" i="8" s="1"/>
  <c r="AF1162" i="8" s="1"/>
  <c r="V908" i="8"/>
  <c r="V1242" i="8" a="1"/>
  <c r="V1242" i="8" s="1"/>
  <c r="V1243" i="8" s="1"/>
  <c r="X836" i="8"/>
  <c r="X1170" i="8" a="1"/>
  <c r="X1170" i="8" s="1"/>
  <c r="X1171" i="8" s="1"/>
  <c r="AE836" i="8"/>
  <c r="AE1170" i="8" a="1"/>
  <c r="AE1170" i="8" s="1"/>
  <c r="AE1171" i="8" s="1"/>
  <c r="Z941" i="8"/>
  <c r="Z1275" i="8" a="1"/>
  <c r="Z1275" i="8" s="1"/>
  <c r="Z1276" i="8" s="1"/>
  <c r="T941" i="8"/>
  <c r="T1275" i="8" a="1"/>
  <c r="T1275" i="8" s="1"/>
  <c r="T1276" i="8" s="1"/>
  <c r="AG884" i="8"/>
  <c r="AG1218" i="8" a="1"/>
  <c r="AG1218" i="8" s="1"/>
  <c r="AG1219" i="8" s="1"/>
  <c r="V830" i="8"/>
  <c r="V1164" i="8" a="1"/>
  <c r="V1164" i="8" s="1"/>
  <c r="V1165" i="8" s="1"/>
  <c r="V1019" i="8"/>
  <c r="V1353" i="8" a="1"/>
  <c r="V1353" i="8" s="1"/>
  <c r="V1354" i="8" s="1"/>
  <c r="AA1359" i="8" a="1"/>
  <c r="AA1359" i="8" s="1"/>
  <c r="AA1360" i="8" s="1"/>
  <c r="Z1290" i="8" a="1"/>
  <c r="Z1290" i="8" s="1"/>
  <c r="Z1291" i="8" s="1"/>
  <c r="O1146" i="8" a="1"/>
  <c r="O1146" i="8" s="1"/>
  <c r="O1147" i="8" s="1"/>
  <c r="W1209" i="8" a="1"/>
  <c r="W1209" i="8" s="1"/>
  <c r="W1210" i="8" s="1"/>
  <c r="X1221" i="8" a="1"/>
  <c r="X1221" i="8" s="1"/>
  <c r="X1222" i="8" s="1"/>
  <c r="S1203" i="8" a="1"/>
  <c r="S1203" i="8" s="1"/>
  <c r="S1204" i="8" s="1"/>
  <c r="S1257" i="8" a="1"/>
  <c r="S1257" i="8" s="1"/>
  <c r="S1258" i="8" s="1"/>
  <c r="Z1191" i="8" a="1"/>
  <c r="Z1191" i="8" s="1"/>
  <c r="Z1192" i="8" s="1"/>
  <c r="V1149" i="8" a="1"/>
  <c r="V1149" i="8" s="1"/>
  <c r="V1150" i="8" s="1"/>
  <c r="AB1341" i="8" a="1"/>
  <c r="AB1341" i="8" s="1"/>
  <c r="AB1342" i="8" s="1"/>
  <c r="Y1188" i="8" a="1"/>
  <c r="Y1188" i="8" s="1"/>
  <c r="Y1189" i="8" s="1"/>
  <c r="AC1188" i="8" a="1"/>
  <c r="AC1188" i="8" s="1"/>
  <c r="AC1189" i="8" s="1"/>
  <c r="T1299" i="8" a="1"/>
  <c r="T1299" i="8" s="1"/>
  <c r="T1300" i="8" s="1"/>
  <c r="X1272" i="8" a="1"/>
  <c r="X1272" i="8" s="1"/>
  <c r="X1273" i="8" s="1"/>
  <c r="W1194" i="8" a="1"/>
  <c r="W1194" i="8" s="1"/>
  <c r="W1195" i="8" s="1"/>
  <c r="Z1317" i="8" a="1"/>
  <c r="Z1317" i="8" s="1"/>
  <c r="Z1318" i="8" s="1"/>
  <c r="V1218" i="8" a="1"/>
  <c r="V1218" i="8" s="1"/>
  <c r="V1219" i="8" s="1"/>
  <c r="P1218" i="8" a="1"/>
  <c r="P1218" i="8" s="1"/>
  <c r="P1219" i="8" s="1"/>
  <c r="O1263" i="8" a="1"/>
  <c r="O1263" i="8" s="1"/>
  <c r="O1264" i="8" s="1"/>
  <c r="X1200" i="8" a="1"/>
  <c r="X1200" i="8" s="1"/>
  <c r="X1201" i="8" s="1"/>
  <c r="AB1119" i="8" a="1"/>
  <c r="AB1119" i="8" s="1"/>
  <c r="AB1120" i="8" s="1"/>
  <c r="AC1125" i="8" a="1"/>
  <c r="AC1125" i="8" s="1"/>
  <c r="AC1126" i="8" s="1"/>
  <c r="O1320" i="8" a="1"/>
  <c r="O1320" i="8" s="1"/>
  <c r="O1321" i="8" s="1"/>
  <c r="W1107" i="8" a="1"/>
  <c r="W1107" i="8" s="1"/>
  <c r="W1108" i="8" s="1"/>
  <c r="AB1245" i="8" a="1"/>
  <c r="AB1245" i="8" s="1"/>
  <c r="AB1246" i="8" s="1"/>
  <c r="S1131" i="8" a="1"/>
  <c r="S1131" i="8" s="1"/>
  <c r="S1132" i="8" s="1"/>
  <c r="AF1212" i="8" a="1"/>
  <c r="AF1212" i="8" s="1"/>
  <c r="AF1213" i="8" s="1"/>
  <c r="P1353" i="8" a="1"/>
  <c r="P1353" i="8" s="1"/>
  <c r="P1354" i="8" s="1"/>
  <c r="V1143" i="8" a="1"/>
  <c r="V1143" i="8" s="1"/>
  <c r="V1144" i="8" s="1"/>
  <c r="AE1173" i="8" a="1"/>
  <c r="AE1173" i="8" s="1"/>
  <c r="AE1174" i="8" s="1"/>
  <c r="U1329" i="8" a="1"/>
  <c r="U1329" i="8" s="1"/>
  <c r="U1330" i="8" s="1"/>
  <c r="AE1158" i="8" a="1"/>
  <c r="AE1158" i="8" s="1"/>
  <c r="AE1159" i="8" s="1"/>
  <c r="AC1242" i="8" a="1"/>
  <c r="AC1242" i="8" s="1"/>
  <c r="AC1243" i="8" s="1"/>
  <c r="AB968" i="8"/>
  <c r="AB1302" i="8" a="1"/>
  <c r="AB1302" i="8" s="1"/>
  <c r="AB1303" i="8" s="1"/>
  <c r="AE887" i="8"/>
  <c r="AE1221" i="8" a="1"/>
  <c r="AE1221" i="8" s="1"/>
  <c r="AE1222" i="8" s="1"/>
  <c r="AA896" i="8"/>
  <c r="AA1230" i="8" a="1"/>
  <c r="AA1230" i="8" s="1"/>
  <c r="AA1231" i="8" s="1"/>
  <c r="AF806" i="8"/>
  <c r="AF1140" i="8" a="1"/>
  <c r="AF1140" i="8" s="1"/>
  <c r="AF1141" i="8" s="1"/>
  <c r="AD887" i="8"/>
  <c r="AD1221" i="8" a="1"/>
  <c r="AD1221" i="8" s="1"/>
  <c r="AD1222" i="8" s="1"/>
  <c r="Y791" i="8"/>
  <c r="Y1125" i="8" a="1"/>
  <c r="Y1125" i="8" s="1"/>
  <c r="Y1126" i="8" s="1"/>
  <c r="V773" i="8"/>
  <c r="V1107" i="8" a="1"/>
  <c r="V1107" i="8" s="1"/>
  <c r="V1108" i="8" s="1"/>
  <c r="AC1004" i="8"/>
  <c r="AC1338" i="8" a="1"/>
  <c r="AC1338" i="8" s="1"/>
  <c r="AC1339" i="8" s="1"/>
  <c r="T950" i="8"/>
  <c r="T1284" i="8" a="1"/>
  <c r="T1284" i="8" s="1"/>
  <c r="T1285" i="8" s="1"/>
  <c r="AG776" i="8"/>
  <c r="AG1110" i="8" a="1"/>
  <c r="AG1110" i="8" s="1"/>
  <c r="AG1111" i="8" s="1"/>
  <c r="L1280" i="8"/>
  <c r="Z1281" i="8" a="1"/>
  <c r="Z1281" i="8" s="1"/>
  <c r="Z1282" i="8" s="1"/>
  <c r="AB779" i="8"/>
  <c r="AB1113" i="8" a="1"/>
  <c r="AB1113" i="8" s="1"/>
  <c r="AB1114" i="8" s="1"/>
  <c r="U968" i="8"/>
  <c r="U1302" i="8" a="1"/>
  <c r="U1302" i="8" s="1"/>
  <c r="U1303" i="8" s="1"/>
  <c r="R779" i="8"/>
  <c r="R1113" i="8" a="1"/>
  <c r="R1113" i="8" s="1"/>
  <c r="R1114" i="8" s="1"/>
  <c r="O779" i="8"/>
  <c r="O1113" i="8" a="1"/>
  <c r="O1113" i="8" s="1"/>
  <c r="O1114" i="8" s="1"/>
  <c r="U953" i="8"/>
  <c r="U1287" i="8" a="1"/>
  <c r="U1287" i="8" s="1"/>
  <c r="U1288" i="8" s="1"/>
  <c r="V857" i="8"/>
  <c r="V1191" i="8" a="1"/>
  <c r="V1191" i="8" s="1"/>
  <c r="V1192" i="8" s="1"/>
  <c r="AE965" i="8"/>
  <c r="AE1299" i="8" a="1"/>
  <c r="AE1299" i="8" s="1"/>
  <c r="AE1300" i="8" s="1"/>
  <c r="AD797" i="8"/>
  <c r="AD1131" i="8" a="1"/>
  <c r="AD1131" i="8" s="1"/>
  <c r="AD1132" i="8" s="1"/>
  <c r="AF899" i="8"/>
  <c r="AF1233" i="8" a="1"/>
  <c r="AF1233" i="8" s="1"/>
  <c r="AF1234" i="8" s="1"/>
  <c r="AG950" i="8"/>
  <c r="AG1284" i="8" a="1"/>
  <c r="AG1284" i="8" s="1"/>
  <c r="AG1285" i="8" s="1"/>
  <c r="V896" i="8"/>
  <c r="V1230" i="8" a="1"/>
  <c r="V1230" i="8" s="1"/>
  <c r="V1231" i="8" s="1"/>
  <c r="AD896" i="8"/>
  <c r="AD1230" i="8" a="1"/>
  <c r="AD1230" i="8" s="1"/>
  <c r="AD1231" i="8" s="1"/>
  <c r="AF926" i="8"/>
  <c r="AF1260" i="8" a="1"/>
  <c r="AF1260" i="8" s="1"/>
  <c r="AF1261" i="8" s="1"/>
  <c r="Q926" i="8"/>
  <c r="Q1260" i="8" a="1"/>
  <c r="Q1260" i="8" s="1"/>
  <c r="Q1261" i="8" s="1"/>
  <c r="AE818" i="8"/>
  <c r="AE1152" i="8" a="1"/>
  <c r="AE1152" i="8" s="1"/>
  <c r="AE1153" i="8" s="1"/>
  <c r="P818" i="8"/>
  <c r="P1152" i="8" a="1"/>
  <c r="P1152" i="8" s="1"/>
  <c r="P1153" i="8" s="1"/>
  <c r="S1013" i="8"/>
  <c r="S1347" i="8" a="1"/>
  <c r="S1347" i="8" s="1"/>
  <c r="S1348" i="8" s="1"/>
  <c r="AD1025" i="8"/>
  <c r="AD1359" i="8" a="1"/>
  <c r="AD1359" i="8" s="1"/>
  <c r="AD1360" i="8" s="1"/>
  <c r="U890" i="8"/>
  <c r="U1224" i="8" a="1"/>
  <c r="U1224" i="8" s="1"/>
  <c r="U1225" i="8" s="1"/>
  <c r="Z1001" i="8"/>
  <c r="Z1335" i="8" a="1"/>
  <c r="Z1335" i="8" s="1"/>
  <c r="Z1336" i="8" s="1"/>
  <c r="O791" i="8"/>
  <c r="O1125" i="8" a="1"/>
  <c r="O1125" i="8" s="1"/>
  <c r="O1126" i="8" s="1"/>
  <c r="U791" i="8"/>
  <c r="U1125" i="8" a="1"/>
  <c r="U1125" i="8" s="1"/>
  <c r="U1126" i="8" s="1"/>
  <c r="W935" i="8"/>
  <c r="W1269" i="8" a="1"/>
  <c r="W1269" i="8" s="1"/>
  <c r="W1270" i="8" s="1"/>
  <c r="R872" i="8"/>
  <c r="R1206" i="8" a="1"/>
  <c r="R1206" i="8" s="1"/>
  <c r="R1207" i="8" s="1"/>
  <c r="AB776" i="8"/>
  <c r="AB1110" i="8" a="1"/>
  <c r="AB1110" i="8" s="1"/>
  <c r="AB1111" i="8" s="1"/>
  <c r="X875" i="8"/>
  <c r="X1209" i="8" a="1"/>
  <c r="X1209" i="8" s="1"/>
  <c r="X1210" i="8" s="1"/>
  <c r="AE875" i="8"/>
  <c r="AE1209" i="8" a="1"/>
  <c r="AE1209" i="8" s="1"/>
  <c r="AE1210" i="8" s="1"/>
  <c r="U773" i="8"/>
  <c r="U1107" i="8" a="1"/>
  <c r="U1107" i="8" s="1"/>
  <c r="U1108" i="8" s="1"/>
  <c r="R863" i="8"/>
  <c r="R1197" i="8" a="1"/>
  <c r="R1197" i="8" s="1"/>
  <c r="R1198" i="8" s="1"/>
  <c r="Y914" i="8"/>
  <c r="Y1248" i="8" a="1"/>
  <c r="Y1248" i="8" s="1"/>
  <c r="Y1249" i="8" s="1"/>
  <c r="S914" i="8"/>
  <c r="S1248" i="8" a="1"/>
  <c r="S1248" i="8" s="1"/>
  <c r="S1249" i="8" s="1"/>
  <c r="AD944" i="8"/>
  <c r="AD1278" i="8" a="1"/>
  <c r="AD1278" i="8" s="1"/>
  <c r="AD1279" i="8" s="1"/>
  <c r="AD932" i="8"/>
  <c r="AD1266" i="8" a="1"/>
  <c r="AD1266" i="8" s="1"/>
  <c r="AD1267" i="8" s="1"/>
  <c r="U776" i="8"/>
  <c r="U1110" i="8" a="1"/>
  <c r="U1110" i="8" s="1"/>
  <c r="U1111" i="8" s="1"/>
  <c r="S983" i="8"/>
  <c r="S1317" i="8" a="1"/>
  <c r="S1317" i="8" s="1"/>
  <c r="S1318" i="8" s="1"/>
  <c r="V806" i="8"/>
  <c r="V1140" i="8" a="1"/>
  <c r="V1140" i="8" s="1"/>
  <c r="V1141" i="8" s="1"/>
  <c r="Y881" i="8"/>
  <c r="Y1215" i="8" a="1"/>
  <c r="Y1215" i="8" s="1"/>
  <c r="Y1216" i="8" s="1"/>
  <c r="AD788" i="8"/>
  <c r="AD1122" i="8" a="1"/>
  <c r="AD1122" i="8" s="1"/>
  <c r="AD1123" i="8" s="1"/>
  <c r="X779" i="8"/>
  <c r="X1113" i="8" a="1"/>
  <c r="X1113" i="8" s="1"/>
  <c r="X1114" i="8" s="1"/>
  <c r="S1025" i="8"/>
  <c r="S1359" i="8" a="1"/>
  <c r="S1359" i="8" s="1"/>
  <c r="S1360" i="8" s="1"/>
  <c r="O857" i="8"/>
  <c r="O1191" i="8" a="1"/>
  <c r="O1191" i="8" s="1"/>
  <c r="O1192" i="8" s="1"/>
  <c r="AB917" i="8"/>
  <c r="AB1251" i="8" a="1"/>
  <c r="AB1251" i="8" s="1"/>
  <c r="AB1252" i="8" s="1"/>
  <c r="Y1001" i="8"/>
  <c r="Y1335" i="8" a="1"/>
  <c r="Y1335" i="8" s="1"/>
  <c r="Y1336" i="8" s="1"/>
  <c r="P905" i="8"/>
  <c r="P1239" i="8" a="1"/>
  <c r="P1239" i="8" s="1"/>
  <c r="P1240" i="8" s="1"/>
  <c r="O950" i="8"/>
  <c r="O1284" i="8" a="1"/>
  <c r="O1284" i="8" s="1"/>
  <c r="O1285" i="8" s="1"/>
  <c r="Q851" i="8"/>
  <c r="Q1185" i="8" a="1"/>
  <c r="Q1185" i="8" s="1"/>
  <c r="Q1186" i="8" s="1"/>
  <c r="V779" i="8"/>
  <c r="V1113" i="8" a="1"/>
  <c r="V1113" i="8" s="1"/>
  <c r="V1114" i="8" s="1"/>
  <c r="AF779" i="8"/>
  <c r="AF1113" i="8" a="1"/>
  <c r="AF1113" i="8" s="1"/>
  <c r="AF1114" i="8" s="1"/>
  <c r="P815" i="8"/>
  <c r="P1149" i="8" a="1"/>
  <c r="P1149" i="8" s="1"/>
  <c r="P1150" i="8" s="1"/>
  <c r="AD866" i="8"/>
  <c r="AD1200" i="8" a="1"/>
  <c r="AD1200" i="8" s="1"/>
  <c r="AD1201" i="8" s="1"/>
  <c r="S839" i="8"/>
  <c r="S1173" i="8" a="1"/>
  <c r="S1173" i="8" s="1"/>
  <c r="S1174" i="8" s="1"/>
  <c r="AE938" i="8"/>
  <c r="AE1272" i="8" a="1"/>
  <c r="AE1272" i="8" s="1"/>
  <c r="AE1273" i="8" s="1"/>
  <c r="O839" i="8"/>
  <c r="O1173" i="8" a="1"/>
  <c r="O1173" i="8" s="1"/>
  <c r="O1174" i="8" s="1"/>
  <c r="N857" i="8"/>
  <c r="N1191" i="8" a="1"/>
  <c r="N1191" i="8" s="1"/>
  <c r="N1192" i="8" s="1"/>
  <c r="V818" i="8"/>
  <c r="V1152" i="8" a="1"/>
  <c r="V1152" i="8" s="1"/>
  <c r="V1153" i="8" s="1"/>
  <c r="X986" i="8"/>
  <c r="X1320" i="8" a="1"/>
  <c r="X1320" i="8" s="1"/>
  <c r="X1321" i="8" s="1"/>
  <c r="AB797" i="8"/>
  <c r="AB1131" i="8" a="1"/>
  <c r="AB1131" i="8" s="1"/>
  <c r="AB1132" i="8" s="1"/>
  <c r="AG851" i="8"/>
  <c r="AG1185" i="8" a="1"/>
  <c r="AG1185" i="8" s="1"/>
  <c r="AG1186" i="8" s="1"/>
  <c r="V920" i="8"/>
  <c r="V1254" i="8" a="1"/>
  <c r="V1254" i="8" s="1"/>
  <c r="V1255" i="8" s="1"/>
  <c r="Q971" i="8"/>
  <c r="Q1305" i="8" a="1"/>
  <c r="Q1305" i="8" s="1"/>
  <c r="Q1306" i="8" s="1"/>
  <c r="AD968" i="8"/>
  <c r="AD1302" i="8" a="1"/>
  <c r="AD1302" i="8" s="1"/>
  <c r="AD1303" i="8" s="1"/>
  <c r="AB986" i="8"/>
  <c r="AB1320" i="8" a="1"/>
  <c r="AB1320" i="8" s="1"/>
  <c r="AB1321" i="8" s="1"/>
  <c r="Z824" i="8"/>
  <c r="Z1158" i="8" a="1"/>
  <c r="Z1158" i="8" s="1"/>
  <c r="Z1159" i="8" s="1"/>
  <c r="Z839" i="8"/>
  <c r="Z1173" i="8" a="1"/>
  <c r="Z1173" i="8" s="1"/>
  <c r="Z1174" i="8" s="1"/>
  <c r="Z920" i="8"/>
  <c r="Z1254" i="8" a="1"/>
  <c r="Z1254" i="8" s="1"/>
  <c r="Z1255" i="8" s="1"/>
  <c r="U947" i="8"/>
  <c r="U1281" i="8" a="1"/>
  <c r="U1281" i="8" s="1"/>
  <c r="U1282" i="8" s="1"/>
  <c r="W797" i="8"/>
  <c r="W1131" i="8" a="1"/>
  <c r="W1131" i="8" s="1"/>
  <c r="W1132" i="8" s="1"/>
  <c r="S932" i="8"/>
  <c r="S1266" i="8" a="1"/>
  <c r="S1266" i="8" s="1"/>
  <c r="S1267" i="8" s="1"/>
  <c r="S848" i="8"/>
  <c r="S1182" i="8" a="1"/>
  <c r="S1182" i="8" s="1"/>
  <c r="S1183" i="8" s="1"/>
  <c r="AD878" i="8"/>
  <c r="AD1212" i="8" a="1"/>
  <c r="AD1212" i="8" s="1"/>
  <c r="AD1213" i="8" s="1"/>
  <c r="Z878" i="8"/>
  <c r="Z1212" i="8" a="1"/>
  <c r="Z1212" i="8" s="1"/>
  <c r="Z1213" i="8" s="1"/>
  <c r="W827" i="8"/>
  <c r="W1161" i="8" a="1"/>
  <c r="W1161" i="8" s="1"/>
  <c r="W1162" i="8" s="1"/>
  <c r="S809" i="8"/>
  <c r="S1143" i="8" a="1"/>
  <c r="S1143" i="8" s="1"/>
  <c r="S1144" i="8" s="1"/>
  <c r="R809" i="8"/>
  <c r="R1143" i="8" a="1"/>
  <c r="R1143" i="8" s="1"/>
  <c r="R1144" i="8" s="1"/>
  <c r="AE872" i="8"/>
  <c r="AE1206" i="8" a="1"/>
  <c r="AE1206" i="8" s="1"/>
  <c r="AE1207" i="8" s="1"/>
  <c r="Y944" i="8"/>
  <c r="Y1278" i="8" a="1"/>
  <c r="Y1278" i="8" s="1"/>
  <c r="Y1279" i="8" s="1"/>
  <c r="N1004" i="8"/>
  <c r="N1338" i="8" a="1"/>
  <c r="N1338" i="8" s="1"/>
  <c r="N1339" i="8" s="1"/>
  <c r="AF965" i="8"/>
  <c r="AF1299" i="8" a="1"/>
  <c r="AF1299" i="8" s="1"/>
  <c r="AF1300" i="8" s="1"/>
  <c r="T803" i="8"/>
  <c r="T1137" i="8" a="1"/>
  <c r="T1137" i="8" s="1"/>
  <c r="T1138" i="8" s="1"/>
  <c r="AD905" i="8"/>
  <c r="AD1239" i="8" a="1"/>
  <c r="AD1239" i="8" s="1"/>
  <c r="AD1240" i="8" s="1"/>
  <c r="N968" i="8"/>
  <c r="N1302" i="8" a="1"/>
  <c r="N1302" i="8" s="1"/>
  <c r="N1303" i="8" s="1"/>
  <c r="O956" i="8"/>
  <c r="O1290" i="8" a="1"/>
  <c r="O1290" i="8" s="1"/>
  <c r="O1291" i="8" s="1"/>
  <c r="AC857" i="8"/>
  <c r="AC1191" i="8" a="1"/>
  <c r="AC1191" i="8" s="1"/>
  <c r="AC1192" i="8" s="1"/>
  <c r="AA851" i="8"/>
  <c r="AA1185" i="8" a="1"/>
  <c r="AA1185" i="8" s="1"/>
  <c r="AA1186" i="8" s="1"/>
  <c r="AA806" i="8"/>
  <c r="AA1140" i="8" a="1"/>
  <c r="AA1140" i="8" s="1"/>
  <c r="AA1141" i="8" s="1"/>
  <c r="AB854" i="8"/>
  <c r="AB1188" i="8" a="1"/>
  <c r="AB1188" i="8" s="1"/>
  <c r="AB1189" i="8" s="1"/>
  <c r="W971" i="8"/>
  <c r="W1305" i="8" a="1"/>
  <c r="W1305" i="8" s="1"/>
  <c r="W1306" i="8" s="1"/>
  <c r="S776" i="8"/>
  <c r="S1110" i="8" a="1"/>
  <c r="S1110" i="8" s="1"/>
  <c r="S1111" i="8" s="1"/>
  <c r="AB821" i="8"/>
  <c r="AB1155" i="8" a="1"/>
  <c r="AB1155" i="8" s="1"/>
  <c r="AB1156" i="8" s="1"/>
  <c r="T842" i="8"/>
  <c r="T1176" i="8" a="1"/>
  <c r="T1176" i="8" s="1"/>
  <c r="T1177" i="8" s="1"/>
  <c r="R842" i="8"/>
  <c r="R1176" i="8" a="1"/>
  <c r="R1176" i="8" s="1"/>
  <c r="R1177" i="8" s="1"/>
  <c r="AG893" i="8"/>
  <c r="AG1227" i="8" a="1"/>
  <c r="AG1227" i="8" s="1"/>
  <c r="AG1228" i="8" s="1"/>
  <c r="O908" i="8"/>
  <c r="O1242" i="8" a="1"/>
  <c r="O1242" i="8" s="1"/>
  <c r="O1243" i="8" s="1"/>
  <c r="W986" i="8"/>
  <c r="W1320" i="8" a="1"/>
  <c r="W1320" i="8" s="1"/>
  <c r="W1321" i="8" s="1"/>
  <c r="S908" i="8"/>
  <c r="S1242" i="8" a="1"/>
  <c r="S1242" i="8" s="1"/>
  <c r="S1243" i="8" s="1"/>
  <c r="T986" i="8"/>
  <c r="T1320" i="8" a="1"/>
  <c r="T1320" i="8" s="1"/>
  <c r="T1321" i="8" s="1"/>
  <c r="AD806" i="8"/>
  <c r="AD1140" i="8" a="1"/>
  <c r="AD1140" i="8" s="1"/>
  <c r="AD1141" i="8" s="1"/>
  <c r="V950" i="8"/>
  <c r="V1284" i="8" a="1"/>
  <c r="V1284" i="8" s="1"/>
  <c r="V1285" i="8" s="1"/>
  <c r="T920" i="8"/>
  <c r="T1254" i="8" a="1"/>
  <c r="T1254" i="8" s="1"/>
  <c r="T1255" i="8" s="1"/>
  <c r="AB788" i="8"/>
  <c r="AB1122" i="8" a="1"/>
  <c r="AB1122" i="8" s="1"/>
  <c r="AB1123" i="8" s="1"/>
  <c r="S815" i="8"/>
  <c r="S1149" i="8" a="1"/>
  <c r="S1149" i="8" s="1"/>
  <c r="S1150" i="8" s="1"/>
  <c r="AG836" i="8"/>
  <c r="AG1170" i="8" a="1"/>
  <c r="AG1170" i="8" s="1"/>
  <c r="AG1171" i="8" s="1"/>
  <c r="P836" i="8"/>
  <c r="P1170" i="8" a="1"/>
  <c r="P1170" i="8" s="1"/>
  <c r="P1171" i="8" s="1"/>
  <c r="S941" i="8"/>
  <c r="S1275" i="8" a="1"/>
  <c r="S1275" i="8" s="1"/>
  <c r="S1276" i="8" s="1"/>
  <c r="R941" i="8"/>
  <c r="R1275" i="8" a="1"/>
  <c r="R1275" i="8" s="1"/>
  <c r="R1276" i="8" s="1"/>
  <c r="AD923" i="8"/>
  <c r="AD1257" i="8" a="1"/>
  <c r="AD1257" i="8" s="1"/>
  <c r="AD1258" i="8" s="1"/>
  <c r="AA1001" i="8"/>
  <c r="AA1335" i="8" a="1"/>
  <c r="AA1335" i="8" s="1"/>
  <c r="AA1336" i="8" s="1"/>
  <c r="X1007" i="8"/>
  <c r="X1341" i="8" a="1"/>
  <c r="X1341" i="8" s="1"/>
  <c r="X1342" i="8" s="1"/>
  <c r="AB1359" i="8" a="1"/>
  <c r="AB1359" i="8" s="1"/>
  <c r="AB1360" i="8" s="1"/>
  <c r="P1290" i="8" a="1"/>
  <c r="P1290" i="8" s="1"/>
  <c r="P1291" i="8" s="1"/>
  <c r="N1146" i="8" a="1"/>
  <c r="N1146" i="8" s="1"/>
  <c r="N1147" i="8" s="1"/>
  <c r="N1209" i="8" a="1"/>
  <c r="N1209" i="8" s="1"/>
  <c r="N1210" i="8" s="1"/>
  <c r="AC1221" i="8" a="1"/>
  <c r="AC1221" i="8" s="1"/>
  <c r="AC1222" i="8" s="1"/>
  <c r="T1203" i="8" a="1"/>
  <c r="T1203" i="8" s="1"/>
  <c r="T1204" i="8" s="1"/>
  <c r="T1197" i="8" a="1"/>
  <c r="T1197" i="8" s="1"/>
  <c r="T1198" i="8" s="1"/>
  <c r="N1257" i="8" a="1"/>
  <c r="N1257" i="8" s="1"/>
  <c r="N1258" i="8" s="1"/>
  <c r="AF1191" i="8" a="1"/>
  <c r="AF1191" i="8" s="1"/>
  <c r="AF1192" i="8" s="1"/>
  <c r="Q1149" i="8" a="1"/>
  <c r="Q1149" i="8" s="1"/>
  <c r="Q1150" i="8" s="1"/>
  <c r="R1341" i="8" a="1"/>
  <c r="R1341" i="8" s="1"/>
  <c r="R1342" i="8" s="1"/>
  <c r="N1188" i="8" a="1"/>
  <c r="N1188" i="8" s="1"/>
  <c r="N1189" i="8" s="1"/>
  <c r="S1188" i="8" a="1"/>
  <c r="S1188" i="8" s="1"/>
  <c r="S1189" i="8" s="1"/>
  <c r="O1299" i="8" a="1"/>
  <c r="O1299" i="8" s="1"/>
  <c r="O1300" i="8" s="1"/>
  <c r="AC1272" i="8" a="1"/>
  <c r="AC1272" i="8" s="1"/>
  <c r="AC1273" i="8" s="1"/>
  <c r="AF1317" i="8" a="1"/>
  <c r="AF1317" i="8" s="1"/>
  <c r="AF1318" i="8" s="1"/>
  <c r="AA1218" i="8" a="1"/>
  <c r="AA1218" i="8" s="1"/>
  <c r="AA1219" i="8" s="1"/>
  <c r="Z1218" i="8" a="1"/>
  <c r="Z1218" i="8" s="1"/>
  <c r="Z1219" i="8" s="1"/>
  <c r="Y1263" i="8" a="1"/>
  <c r="Y1263" i="8" s="1"/>
  <c r="Y1264" i="8" s="1"/>
  <c r="AF1200" i="8" a="1"/>
  <c r="AF1200" i="8" s="1"/>
  <c r="AF1201" i="8" s="1"/>
  <c r="V1119" i="8" a="1"/>
  <c r="V1119" i="8" s="1"/>
  <c r="V1120" i="8" s="1"/>
  <c r="U1320" i="8" a="1"/>
  <c r="U1320" i="8" s="1"/>
  <c r="U1321" i="8" s="1"/>
  <c r="O1107" i="8" a="1"/>
  <c r="O1107" i="8" s="1"/>
  <c r="O1108" i="8" s="1"/>
  <c r="R1248" i="8" a="1"/>
  <c r="R1248" i="8" s="1"/>
  <c r="R1249" i="8" s="1"/>
  <c r="X1245" i="8" a="1"/>
  <c r="X1245" i="8" s="1"/>
  <c r="X1246" i="8" s="1"/>
  <c r="N1266" i="8" a="1"/>
  <c r="N1266" i="8" s="1"/>
  <c r="N1267" i="8" s="1"/>
  <c r="AB1212" i="8" a="1"/>
  <c r="AB1212" i="8" s="1"/>
  <c r="AB1213" i="8" s="1"/>
  <c r="S1236" i="8" a="1"/>
  <c r="S1236" i="8" s="1"/>
  <c r="S1237" i="8" s="1"/>
  <c r="X1143" i="8" a="1"/>
  <c r="X1143" i="8" s="1"/>
  <c r="X1144" i="8" s="1"/>
  <c r="Q1215" i="8" a="1"/>
  <c r="Q1215" i="8" s="1"/>
  <c r="Q1216" i="8" s="1"/>
  <c r="AB1173" i="8" a="1"/>
  <c r="AB1173" i="8" s="1"/>
  <c r="AB1174" i="8" s="1"/>
  <c r="U1155" i="8" a="1"/>
  <c r="U1155" i="8" s="1"/>
  <c r="U1156" i="8" s="1"/>
  <c r="AB1158" i="8" a="1"/>
  <c r="AB1158" i="8" s="1"/>
  <c r="AB1159" i="8" s="1"/>
  <c r="AE1176" i="8" a="1"/>
  <c r="AE1176" i="8" s="1"/>
  <c r="AE1177" i="8" s="1"/>
  <c r="Q1224" i="8" a="1"/>
  <c r="Q1224" i="8" s="1"/>
  <c r="Q1225" i="8" s="1"/>
  <c r="AC971" i="8"/>
  <c r="AC1305" i="8" a="1"/>
  <c r="AC1305" i="8" s="1"/>
  <c r="AC1306" i="8" s="1"/>
  <c r="T800" i="8"/>
  <c r="T1134" i="8" a="1"/>
  <c r="T1134" i="8" s="1"/>
  <c r="T1135" i="8" s="1"/>
  <c r="T839" i="8"/>
  <c r="T1173" i="8" a="1"/>
  <c r="T1173" i="8" s="1"/>
  <c r="T1174" i="8" s="1"/>
  <c r="Q905" i="8"/>
  <c r="Q1239" i="8" a="1"/>
  <c r="Q1239" i="8" s="1"/>
  <c r="Q1240" i="8" s="1"/>
  <c r="AE1001" i="8"/>
  <c r="AE1335" i="8" a="1"/>
  <c r="AE1335" i="8" s="1"/>
  <c r="AE1336" i="8" s="1"/>
  <c r="AF998" i="8"/>
  <c r="AF1332" i="8" a="1"/>
  <c r="AF1332" i="8" s="1"/>
  <c r="AF1333" i="8" s="1"/>
  <c r="Q806" i="8"/>
  <c r="Q1140" i="8" a="1"/>
  <c r="Q1140" i="8" s="1"/>
  <c r="Q1141" i="8" s="1"/>
  <c r="R905" i="8"/>
  <c r="R1239" i="8" a="1"/>
  <c r="R1239" i="8" s="1"/>
  <c r="R1240" i="8" s="1"/>
  <c r="P971" i="8"/>
  <c r="P1305" i="8" a="1"/>
  <c r="P1305" i="8" s="1"/>
  <c r="P1306" i="8" s="1"/>
  <c r="AA800" i="8"/>
  <c r="AA1134" i="8" a="1"/>
  <c r="AA1134" i="8" s="1"/>
  <c r="AA1135" i="8" s="1"/>
  <c r="Z896" i="8"/>
  <c r="Z1230" i="8" a="1"/>
  <c r="Z1230" i="8" s="1"/>
  <c r="Z1231" i="8" s="1"/>
  <c r="R818" i="8"/>
  <c r="R1152" i="8" a="1"/>
  <c r="R1152" i="8" s="1"/>
  <c r="R1153" i="8" s="1"/>
  <c r="S917" i="8"/>
  <c r="S1251" i="8" a="1"/>
  <c r="S1251" i="8" s="1"/>
  <c r="S1252" i="8" s="1"/>
  <c r="AE851" i="8"/>
  <c r="AE1185" i="8" a="1"/>
  <c r="AE1185" i="8" s="1"/>
  <c r="AE1186" i="8" s="1"/>
  <c r="S935" i="8"/>
  <c r="S1269" i="8" a="1"/>
  <c r="S1269" i="8" s="1"/>
  <c r="S1270" i="8" s="1"/>
  <c r="AC833" i="8"/>
  <c r="AC1167" i="8" a="1"/>
  <c r="AC1167" i="8" s="1"/>
  <c r="AC1168" i="8" s="1"/>
  <c r="AC773" i="8"/>
  <c r="AC1107" i="8" a="1"/>
  <c r="AC1107" i="8" s="1"/>
  <c r="AC1108" i="8" s="1"/>
  <c r="N944" i="8"/>
  <c r="N1278" i="8" a="1"/>
  <c r="N1278" i="8" s="1"/>
  <c r="N1279" i="8" s="1"/>
  <c r="L1286" i="8"/>
  <c r="AA1287" i="8" a="1"/>
  <c r="AA1287" i="8" s="1"/>
  <c r="AA1288" i="8" s="1"/>
  <c r="U800" i="8"/>
  <c r="U1134" i="8" a="1"/>
  <c r="U1134" i="8" s="1"/>
  <c r="U1135" i="8" s="1"/>
  <c r="AD779" i="8"/>
  <c r="AD1113" i="8" a="1"/>
  <c r="AD1113" i="8" s="1"/>
  <c r="AD1114" i="8" s="1"/>
  <c r="W806" i="8"/>
  <c r="W1140" i="8" a="1"/>
  <c r="W1140" i="8" s="1"/>
  <c r="W1141" i="8" s="1"/>
  <c r="AC968" i="8"/>
  <c r="AC1302" i="8" a="1"/>
  <c r="AC1302" i="8" s="1"/>
  <c r="AC1303" i="8" s="1"/>
  <c r="U854" i="8"/>
  <c r="U1188" i="8" a="1"/>
  <c r="U1188" i="8" s="1"/>
  <c r="U1189" i="8" s="1"/>
  <c r="R953" i="8"/>
  <c r="R1287" i="8" a="1"/>
  <c r="R1287" i="8" s="1"/>
  <c r="R1288" i="8" s="1"/>
  <c r="Q899" i="8"/>
  <c r="Q1233" i="8" a="1"/>
  <c r="Q1233" i="8" s="1"/>
  <c r="Q1234" i="8" s="1"/>
  <c r="T953" i="8"/>
  <c r="T1287" i="8" a="1"/>
  <c r="T1287" i="8" s="1"/>
  <c r="T1288" i="8" s="1"/>
  <c r="W905" i="8"/>
  <c r="W1239" i="8" a="1"/>
  <c r="W1239" i="8" s="1"/>
  <c r="W1240" i="8" s="1"/>
  <c r="AF803" i="8"/>
  <c r="AF1137" i="8" a="1"/>
  <c r="AF1137" i="8" s="1"/>
  <c r="AF1138" i="8" s="1"/>
  <c r="W995" i="8"/>
  <c r="W1329" i="8" a="1"/>
  <c r="W1329" i="8" s="1"/>
  <c r="W1330" i="8" s="1"/>
  <c r="W899" i="8"/>
  <c r="W1233" i="8" a="1"/>
  <c r="W1233" i="8" s="1"/>
  <c r="W1234" i="8" s="1"/>
  <c r="U950" i="8"/>
  <c r="U1284" i="8" a="1"/>
  <c r="U1284" i="8" s="1"/>
  <c r="U1285" i="8" s="1"/>
  <c r="S896" i="8"/>
  <c r="S1230" i="8" a="1"/>
  <c r="S1230" i="8" s="1"/>
  <c r="S1231" i="8" s="1"/>
  <c r="U896" i="8"/>
  <c r="U1230" i="8" a="1"/>
  <c r="U1230" i="8" s="1"/>
  <c r="U1231" i="8" s="1"/>
  <c r="X926" i="8"/>
  <c r="X1260" i="8" a="1"/>
  <c r="X1260" i="8" s="1"/>
  <c r="X1261" i="8" s="1"/>
  <c r="AE926" i="8"/>
  <c r="AE1260" i="8" a="1"/>
  <c r="AE1260" i="8" s="1"/>
  <c r="AE1261" i="8" s="1"/>
  <c r="AB818" i="8"/>
  <c r="AB1152" i="8" a="1"/>
  <c r="AB1152" i="8" s="1"/>
  <c r="AB1153" i="8" s="1"/>
  <c r="AD818" i="8"/>
  <c r="AD1152" i="8" a="1"/>
  <c r="AD1152" i="8" s="1"/>
  <c r="AD1153" i="8" s="1"/>
  <c r="Y827" i="8"/>
  <c r="Y1161" i="8" a="1"/>
  <c r="Y1161" i="8" s="1"/>
  <c r="Y1162" i="8" s="1"/>
  <c r="N935" i="8"/>
  <c r="N1269" i="8" a="1"/>
  <c r="N1269" i="8" s="1"/>
  <c r="N1270" i="8" s="1"/>
  <c r="U1001" i="8"/>
  <c r="U1335" i="8" a="1"/>
  <c r="U1335" i="8" s="1"/>
  <c r="U1336" i="8" s="1"/>
  <c r="AB881" i="8"/>
  <c r="AB1215" i="8" a="1"/>
  <c r="AB1215" i="8" s="1"/>
  <c r="AB1216" i="8" s="1"/>
  <c r="R845" i="8"/>
  <c r="R1179" i="8" a="1"/>
  <c r="R1179" i="8" s="1"/>
  <c r="R1180" i="8" s="1"/>
  <c r="P779" i="8"/>
  <c r="P1113" i="8" a="1"/>
  <c r="P1113" i="8" s="1"/>
  <c r="P1114" i="8" s="1"/>
  <c r="AB980" i="8"/>
  <c r="AB1314" i="8" a="1"/>
  <c r="AB1314" i="8" s="1"/>
  <c r="AB1315" i="8" s="1"/>
  <c r="AA803" i="8"/>
  <c r="AA1137" i="8" a="1"/>
  <c r="AA1137" i="8" s="1"/>
  <c r="AA1138" i="8" s="1"/>
  <c r="AA791" i="8"/>
  <c r="AA1125" i="8" a="1"/>
  <c r="AA1125" i="8" s="1"/>
  <c r="AA1126" i="8" s="1"/>
  <c r="O1001" i="8"/>
  <c r="O1335" i="8" a="1"/>
  <c r="O1335" i="8" s="1"/>
  <c r="O1336" i="8" s="1"/>
  <c r="U935" i="8"/>
  <c r="U1269" i="8" a="1"/>
  <c r="U1269" i="8" s="1"/>
  <c r="U1270" i="8" s="1"/>
  <c r="O941" i="8"/>
  <c r="O1275" i="8" a="1"/>
  <c r="O1275" i="8" s="1"/>
  <c r="O1276" i="8" s="1"/>
  <c r="X995" i="8"/>
  <c r="X1329" i="8" a="1"/>
  <c r="X1329" i="8" s="1"/>
  <c r="X1330" i="8" s="1"/>
  <c r="X833" i="8"/>
  <c r="X1167" i="8" a="1"/>
  <c r="X1167" i="8" s="1"/>
  <c r="X1168" i="8" s="1"/>
  <c r="AG773" i="8"/>
  <c r="AG1107" i="8" a="1"/>
  <c r="AG1107" i="8" s="1"/>
  <c r="AG1108" i="8" s="1"/>
  <c r="AD998" i="8"/>
  <c r="AD1332" i="8" a="1"/>
  <c r="AD1332" i="8" s="1"/>
  <c r="AD1333" i="8" s="1"/>
  <c r="X869" i="8"/>
  <c r="X1203" i="8" a="1"/>
  <c r="X1203" i="8" s="1"/>
  <c r="X1204" i="8" s="1"/>
  <c r="Q914" i="8"/>
  <c r="Q1248" i="8" a="1"/>
  <c r="Q1248" i="8" s="1"/>
  <c r="Q1249" i="8" s="1"/>
  <c r="Z827" i="8"/>
  <c r="Z1161" i="8" a="1"/>
  <c r="Z1161" i="8" s="1"/>
  <c r="Z1162" i="8" s="1"/>
  <c r="O968" i="8"/>
  <c r="O1302" i="8" a="1"/>
  <c r="O1302" i="8" s="1"/>
  <c r="O1303" i="8" s="1"/>
  <c r="P965" i="8"/>
  <c r="P1299" i="8" a="1"/>
  <c r="P1299" i="8" s="1"/>
  <c r="P1300" i="8" s="1"/>
  <c r="N827" i="8"/>
  <c r="N1161" i="8" a="1"/>
  <c r="N1161" i="8" s="1"/>
  <c r="N1162" i="8" s="1"/>
  <c r="AE902" i="8"/>
  <c r="AE1236" i="8" a="1"/>
  <c r="AE1236" i="8" s="1"/>
  <c r="AE1237" i="8" s="1"/>
  <c r="N809" i="8"/>
  <c r="N1143" i="8" a="1"/>
  <c r="N1143" i="8" s="1"/>
  <c r="N1144" i="8" s="1"/>
  <c r="AB809" i="8"/>
  <c r="AB1143" i="8" a="1"/>
  <c r="AB1143" i="8" s="1"/>
  <c r="AB1144" i="8" s="1"/>
  <c r="AG917" i="8"/>
  <c r="AG1251" i="8" a="1"/>
  <c r="AG1251" i="8" s="1"/>
  <c r="AG1252" i="8" s="1"/>
  <c r="AF1025" i="8"/>
  <c r="AF1359" i="8" a="1"/>
  <c r="AF1359" i="8" s="1"/>
  <c r="AF1360" i="8" s="1"/>
  <c r="T1004" i="8"/>
  <c r="T1338" i="8" a="1"/>
  <c r="T1338" i="8" s="1"/>
  <c r="T1339" i="8" s="1"/>
  <c r="AE869" i="8"/>
  <c r="AE1203" i="8" a="1"/>
  <c r="AE1203" i="8" s="1"/>
  <c r="AE1204" i="8" s="1"/>
  <c r="AG980" i="8"/>
  <c r="AG1314" i="8" a="1"/>
  <c r="AG1314" i="8" s="1"/>
  <c r="AG1315" i="8" s="1"/>
  <c r="AA815" i="8"/>
  <c r="AA1149" i="8" a="1"/>
  <c r="AA1149" i="8" s="1"/>
  <c r="AA1150" i="8" s="1"/>
  <c r="AC1007" i="8"/>
  <c r="AC1341" i="8" a="1"/>
  <c r="AC1341" i="8" s="1"/>
  <c r="AC1342" i="8" s="1"/>
  <c r="AB938" i="8"/>
  <c r="AB1272" i="8" a="1"/>
  <c r="AB1272" i="8" s="1"/>
  <c r="AB1273" i="8" s="1"/>
  <c r="U785" i="8"/>
  <c r="U1119" i="8" a="1"/>
  <c r="U1119" i="8" s="1"/>
  <c r="U1120" i="8" s="1"/>
  <c r="AD929" i="8"/>
  <c r="AD1263" i="8" a="1"/>
  <c r="AD1263" i="8" s="1"/>
  <c r="AD1264" i="8" s="1"/>
  <c r="N941" i="8"/>
  <c r="N1275" i="8" a="1"/>
  <c r="N1275" i="8" s="1"/>
  <c r="N1276" i="8" s="1"/>
  <c r="V944" i="8"/>
  <c r="V1278" i="8" a="1"/>
  <c r="V1278" i="8" s="1"/>
  <c r="V1279" i="8" s="1"/>
  <c r="N788" i="8"/>
  <c r="N1122" i="8" a="1"/>
  <c r="N1122" i="8" s="1"/>
  <c r="N1123" i="8" s="1"/>
  <c r="AG911" i="8"/>
  <c r="AG1245" i="8" a="1"/>
  <c r="AG1245" i="8" s="1"/>
  <c r="AG1246" i="8" s="1"/>
  <c r="U905" i="8"/>
  <c r="U1239" i="8" a="1"/>
  <c r="U1239" i="8" s="1"/>
  <c r="U1240" i="8" s="1"/>
  <c r="AG986" i="8"/>
  <c r="AG1320" i="8" a="1"/>
  <c r="AG1320" i="8" s="1"/>
  <c r="AG1321" i="8" s="1"/>
  <c r="P932" i="8"/>
  <c r="P1266" i="8" a="1"/>
  <c r="P1266" i="8" s="1"/>
  <c r="P1267" i="8" s="1"/>
  <c r="AF935" i="8"/>
  <c r="AF1269" i="8" a="1"/>
  <c r="AF1269" i="8" s="1"/>
  <c r="AF1270" i="8" s="1"/>
  <c r="V824" i="8"/>
  <c r="V1158" i="8" a="1"/>
  <c r="V1158" i="8" s="1"/>
  <c r="V1159" i="8" s="1"/>
  <c r="AC824" i="8"/>
  <c r="AC1158" i="8" a="1"/>
  <c r="AC1158" i="8" s="1"/>
  <c r="AC1159" i="8" s="1"/>
  <c r="R827" i="8"/>
  <c r="R1161" i="8" a="1"/>
  <c r="R1161" i="8" s="1"/>
  <c r="R1162" i="8" s="1"/>
  <c r="AB950" i="8"/>
  <c r="AB1284" i="8" a="1"/>
  <c r="AB1284" i="8" s="1"/>
  <c r="AB1285" i="8" s="1"/>
  <c r="P947" i="8"/>
  <c r="P1281" i="8" a="1"/>
  <c r="P1281" i="8" s="1"/>
  <c r="P1282" i="8" s="1"/>
  <c r="P911" i="8"/>
  <c r="P1245" i="8" a="1"/>
  <c r="P1245" i="8" s="1"/>
  <c r="P1246" i="8" s="1"/>
  <c r="X932" i="8"/>
  <c r="X1266" i="8" a="1"/>
  <c r="X1266" i="8" s="1"/>
  <c r="X1267" i="8" s="1"/>
  <c r="P848" i="8"/>
  <c r="P1182" i="8" a="1"/>
  <c r="P1182" i="8" s="1"/>
  <c r="P1183" i="8" s="1"/>
  <c r="P878" i="8"/>
  <c r="P1212" i="8" a="1"/>
  <c r="P1212" i="8" s="1"/>
  <c r="P1213" i="8" s="1"/>
  <c r="X878" i="8"/>
  <c r="X1212" i="8" a="1"/>
  <c r="X1212" i="8" s="1"/>
  <c r="X1213" i="8" s="1"/>
  <c r="AE1019" i="8"/>
  <c r="AE1353" i="8" a="1"/>
  <c r="AE1353" i="8" s="1"/>
  <c r="AE1354" i="8" s="1"/>
  <c r="AE809" i="8"/>
  <c r="AE1143" i="8" a="1"/>
  <c r="AE1143" i="8" s="1"/>
  <c r="AE1144" i="8" s="1"/>
  <c r="Y809" i="8"/>
  <c r="Y1143" i="8" a="1"/>
  <c r="Y1143" i="8" s="1"/>
  <c r="Y1144" i="8" s="1"/>
  <c r="T1022" i="8"/>
  <c r="T1356" i="8" a="1"/>
  <c r="T1356" i="8" s="1"/>
  <c r="T1357" i="8" s="1"/>
  <c r="U944" i="8"/>
  <c r="U1278" i="8" a="1"/>
  <c r="U1278" i="8" s="1"/>
  <c r="U1279" i="8" s="1"/>
  <c r="N995" i="8"/>
  <c r="N1329" i="8" a="1"/>
  <c r="N1329" i="8" s="1"/>
  <c r="N1330" i="8" s="1"/>
  <c r="AD803" i="8"/>
  <c r="AD1137" i="8" a="1"/>
  <c r="AD1137" i="8" s="1"/>
  <c r="AD1138" i="8" s="1"/>
  <c r="AA983" i="8"/>
  <c r="AA1317" i="8" a="1"/>
  <c r="AA1317" i="8" s="1"/>
  <c r="AA1318" i="8" s="1"/>
  <c r="P986" i="8"/>
  <c r="P1320" i="8" a="1"/>
  <c r="P1320" i="8" s="1"/>
  <c r="P1321" i="8" s="1"/>
  <c r="AF905" i="8"/>
  <c r="AF1239" i="8" a="1"/>
  <c r="AF1239" i="8" s="1"/>
  <c r="AF1240" i="8" s="1"/>
  <c r="Q776" i="8"/>
  <c r="Q1110" i="8" a="1"/>
  <c r="Q1110" i="8" s="1"/>
  <c r="Q1111" i="8" s="1"/>
  <c r="AD776" i="8"/>
  <c r="AD1110" i="8" a="1"/>
  <c r="AD1110" i="8" s="1"/>
  <c r="AD1111" i="8" s="1"/>
  <c r="AE980" i="8"/>
  <c r="AE1314" i="8" a="1"/>
  <c r="AE1314" i="8" s="1"/>
  <c r="AE1315" i="8" s="1"/>
  <c r="AA944" i="8"/>
  <c r="AA1278" i="8" a="1"/>
  <c r="AA1278" i="8" s="1"/>
  <c r="AA1279" i="8" s="1"/>
  <c r="AG902" i="8"/>
  <c r="AG1236" i="8" a="1"/>
  <c r="AG1236" i="8" s="1"/>
  <c r="AG1237" i="8" s="1"/>
  <c r="N926" i="8"/>
  <c r="N1260" i="8" a="1"/>
  <c r="N1260" i="8" s="1"/>
  <c r="N1261" i="8" s="1"/>
  <c r="AG821" i="8"/>
  <c r="AG1155" i="8" a="1"/>
  <c r="AG1155" i="8" s="1"/>
  <c r="AG1156" i="8" s="1"/>
  <c r="AE821" i="8"/>
  <c r="AE1155" i="8" a="1"/>
  <c r="AE1155" i="8" s="1"/>
  <c r="AE1156" i="8" s="1"/>
  <c r="R890" i="8"/>
  <c r="R1224" i="8" a="1"/>
  <c r="R1224" i="8" s="1"/>
  <c r="R1225" i="8" s="1"/>
  <c r="P893" i="8"/>
  <c r="P1227" i="8" a="1"/>
  <c r="P1227" i="8" s="1"/>
  <c r="P1228" i="8" s="1"/>
  <c r="AE968" i="8"/>
  <c r="AE1302" i="8" a="1"/>
  <c r="AE1302" i="8" s="1"/>
  <c r="AE1303" i="8" s="1"/>
  <c r="Z905" i="8"/>
  <c r="Z1239" i="8" a="1"/>
  <c r="Z1239" i="8" s="1"/>
  <c r="Z1240" i="8" s="1"/>
  <c r="AC980" i="8"/>
  <c r="AC1314" i="8" a="1"/>
  <c r="AC1314" i="8" s="1"/>
  <c r="AC1315" i="8" s="1"/>
  <c r="AF1007" i="8"/>
  <c r="AF1341" i="8" a="1"/>
  <c r="AF1341" i="8" s="1"/>
  <c r="AF1342" i="8" s="1"/>
  <c r="N947" i="8"/>
  <c r="N1281" i="8" a="1"/>
  <c r="N1281" i="8" s="1"/>
  <c r="N1282" i="8" s="1"/>
  <c r="AD836" i="8"/>
  <c r="AD1170" i="8" a="1"/>
  <c r="AD1170" i="8" s="1"/>
  <c r="AD1171" i="8" s="1"/>
  <c r="V836" i="8"/>
  <c r="V1170" i="8" a="1"/>
  <c r="V1170" i="8" s="1"/>
  <c r="V1171" i="8" s="1"/>
  <c r="AE941" i="8"/>
  <c r="AE1275" i="8" a="1"/>
  <c r="AE1275" i="8" s="1"/>
  <c r="AE1276" i="8" s="1"/>
  <c r="Y941" i="8"/>
  <c r="Y1275" i="8" a="1"/>
  <c r="Y1275" i="8" s="1"/>
  <c r="Y1276" i="8" s="1"/>
  <c r="AA911" i="8"/>
  <c r="AA1245" i="8" a="1"/>
  <c r="AA1245" i="8" s="1"/>
  <c r="AA1246" i="8" s="1"/>
  <c r="P1001" i="8"/>
  <c r="P1335" i="8" a="1"/>
  <c r="P1335" i="8" s="1"/>
  <c r="P1336" i="8" s="1"/>
  <c r="T1359" i="8" a="1"/>
  <c r="T1359" i="8" s="1"/>
  <c r="T1360" i="8" s="1"/>
  <c r="AA1290" i="8" a="1"/>
  <c r="AA1290" i="8" s="1"/>
  <c r="AA1291" i="8" s="1"/>
  <c r="Q1209" i="8" a="1"/>
  <c r="Q1209" i="8" s="1"/>
  <c r="Q1210" i="8" s="1"/>
  <c r="P1209" i="8" a="1"/>
  <c r="P1209" i="8" s="1"/>
  <c r="P1210" i="8" s="1"/>
  <c r="O1221" i="8" a="1"/>
  <c r="O1221" i="8" s="1"/>
  <c r="O1222" i="8" s="1"/>
  <c r="V1203" i="8" a="1"/>
  <c r="V1203" i="8" s="1"/>
  <c r="V1204" i="8" s="1"/>
  <c r="AG1197" i="8" a="1"/>
  <c r="AG1197" i="8" s="1"/>
  <c r="AG1198" i="8" s="1"/>
  <c r="AA1257" i="8" a="1"/>
  <c r="AA1257" i="8" s="1"/>
  <c r="AA1258" i="8" s="1"/>
  <c r="P1257" i="8" a="1"/>
  <c r="P1257" i="8" s="1"/>
  <c r="P1258" i="8" s="1"/>
  <c r="P1191" i="8" a="1"/>
  <c r="P1191" i="8" s="1"/>
  <c r="P1192" i="8" s="1"/>
  <c r="R1149" i="8" a="1"/>
  <c r="R1149" i="8" s="1"/>
  <c r="R1150" i="8" s="1"/>
  <c r="Q1341" i="8" a="1"/>
  <c r="Q1341" i="8" s="1"/>
  <c r="Q1342" i="8" s="1"/>
  <c r="AA1188" i="8" a="1"/>
  <c r="AA1188" i="8" s="1"/>
  <c r="AA1189" i="8" s="1"/>
  <c r="U1299" i="8" a="1"/>
  <c r="U1299" i="8" s="1"/>
  <c r="U1300" i="8" s="1"/>
  <c r="N1299" i="8" a="1"/>
  <c r="N1299" i="8" s="1"/>
  <c r="N1300" i="8" s="1"/>
  <c r="O1272" i="8" a="1"/>
  <c r="O1272" i="8" s="1"/>
  <c r="O1273" i="8" s="1"/>
  <c r="O1194" i="8" a="1"/>
  <c r="O1194" i="8" s="1"/>
  <c r="O1195" i="8" s="1"/>
  <c r="Y1317" i="8" a="1"/>
  <c r="Y1317" i="8" s="1"/>
  <c r="Y1318" i="8" s="1"/>
  <c r="AF1218" i="8" a="1"/>
  <c r="AF1218" i="8" s="1"/>
  <c r="AF1219" i="8" s="1"/>
  <c r="V1263" i="8" a="1"/>
  <c r="V1263" i="8" s="1"/>
  <c r="V1264" i="8" s="1"/>
  <c r="P1263" i="8" a="1"/>
  <c r="P1263" i="8" s="1"/>
  <c r="P1264" i="8" s="1"/>
  <c r="R1200" i="8" a="1"/>
  <c r="R1200" i="8" s="1"/>
  <c r="R1201" i="8" s="1"/>
  <c r="W1119" i="8" a="1"/>
  <c r="W1119" i="8" s="1"/>
  <c r="W1120" i="8" s="1"/>
  <c r="V1320" i="8" a="1"/>
  <c r="V1320" i="8" s="1"/>
  <c r="V1321" i="8" s="1"/>
  <c r="Z1107" i="8" a="1"/>
  <c r="Z1107" i="8" s="1"/>
  <c r="Z1108" i="8" s="1"/>
  <c r="AB1248" i="8" a="1"/>
  <c r="AB1248" i="8" s="1"/>
  <c r="AB1249" i="8" s="1"/>
  <c r="AC1245" i="8" a="1"/>
  <c r="AC1245" i="8" s="1"/>
  <c r="AC1246" i="8" s="1"/>
  <c r="W1266" i="8" a="1"/>
  <c r="W1266" i="8" s="1"/>
  <c r="W1267" i="8" s="1"/>
  <c r="AC1212" i="8" a="1"/>
  <c r="AC1212" i="8" s="1"/>
  <c r="AC1213" i="8" s="1"/>
  <c r="AA1236" i="8" a="1"/>
  <c r="AA1236" i="8" s="1"/>
  <c r="AA1237" i="8" s="1"/>
  <c r="AC1143" i="8" a="1"/>
  <c r="AC1143" i="8" s="1"/>
  <c r="AC1144" i="8" s="1"/>
  <c r="S1215" i="8" a="1"/>
  <c r="S1215" i="8" s="1"/>
  <c r="S1216" i="8" s="1"/>
  <c r="AG1173" i="8" a="1"/>
  <c r="AG1173" i="8" s="1"/>
  <c r="AG1174" i="8" s="1"/>
  <c r="AA1155" i="8" a="1"/>
  <c r="AA1155" i="8" s="1"/>
  <c r="AA1156" i="8" s="1"/>
  <c r="AG1158" i="8" a="1"/>
  <c r="AG1158" i="8" s="1"/>
  <c r="AG1159" i="8" s="1"/>
  <c r="S1176" i="8" a="1"/>
  <c r="S1176" i="8" s="1"/>
  <c r="S1177" i="8" s="1"/>
  <c r="V1224" i="8" a="1"/>
  <c r="V1224" i="8" s="1"/>
  <c r="V1225" i="8" s="1"/>
  <c r="L1163" i="8"/>
  <c r="Q1164" i="8" a="1"/>
  <c r="Q1164" i="8" s="1"/>
  <c r="Q1165" i="8" s="1"/>
  <c r="AE866" i="8"/>
  <c r="AE1200" i="8" a="1"/>
  <c r="AE1200" i="8" s="1"/>
  <c r="AE1201" i="8" s="1"/>
  <c r="O899" i="8"/>
  <c r="O1233" i="8" a="1"/>
  <c r="O1233" i="8" s="1"/>
  <c r="O1234" i="8" s="1"/>
  <c r="AC896" i="8"/>
  <c r="AC1230" i="8" a="1"/>
  <c r="AC1230" i="8" s="1"/>
  <c r="AC1231" i="8" s="1"/>
  <c r="X1004" i="8"/>
  <c r="X1338" i="8" a="1"/>
  <c r="X1338" i="8" s="1"/>
  <c r="X1339" i="8" s="1"/>
  <c r="AF851" i="8"/>
  <c r="AF1185" i="8" a="1"/>
  <c r="AF1185" i="8" s="1"/>
  <c r="AF1186" i="8" s="1"/>
  <c r="AA929" i="8"/>
  <c r="AA1263" i="8" a="1"/>
  <c r="AA1263" i="8" s="1"/>
  <c r="AA1264" i="8" s="1"/>
  <c r="AA905" i="8"/>
  <c r="AA1239" i="8" a="1"/>
  <c r="AA1239" i="8" s="1"/>
  <c r="AA1240" i="8" s="1"/>
  <c r="X860" i="8"/>
  <c r="X1194" i="8" a="1"/>
  <c r="X1194" i="8" s="1"/>
  <c r="X1195" i="8" s="1"/>
  <c r="L1319" i="8"/>
  <c r="AE1320" i="8" a="1"/>
  <c r="AE1320" i="8" s="1"/>
  <c r="AE1321" i="8" s="1"/>
  <c r="L1151" i="8"/>
  <c r="AG1152" i="8" a="1"/>
  <c r="AG1152" i="8" s="1"/>
  <c r="AG1153" i="8" s="1"/>
  <c r="P800" i="8"/>
  <c r="P1134" i="8" a="1"/>
  <c r="P1134" i="8" s="1"/>
  <c r="P1135" i="8" s="1"/>
  <c r="W887" i="8"/>
  <c r="W1221" i="8" a="1"/>
  <c r="W1221" i="8" s="1"/>
  <c r="W1222" i="8" s="1"/>
  <c r="R806" i="8"/>
  <c r="R1140" i="8" a="1"/>
  <c r="R1140" i="8" s="1"/>
  <c r="R1141" i="8" s="1"/>
  <c r="Q788" i="8"/>
  <c r="Q1122" i="8" a="1"/>
  <c r="Q1122" i="8" s="1"/>
  <c r="Q1123" i="8" s="1"/>
  <c r="S779" i="8"/>
  <c r="S1113" i="8" a="1"/>
  <c r="S1113" i="8" s="1"/>
  <c r="S1114" i="8" s="1"/>
  <c r="AF1004" i="8"/>
  <c r="AF1338" i="8" a="1"/>
  <c r="AF1338" i="8" s="1"/>
  <c r="AF1339" i="8" s="1"/>
  <c r="W821" i="8"/>
  <c r="W1155" i="8" a="1"/>
  <c r="W1155" i="8" s="1"/>
  <c r="W1156" i="8" s="1"/>
  <c r="S806" i="8"/>
  <c r="S1140" i="8" a="1"/>
  <c r="S1140" i="8" s="1"/>
  <c r="S1141" i="8" s="1"/>
  <c r="AC986" i="8"/>
  <c r="AC1320" i="8" a="1"/>
  <c r="AC1320" i="8" s="1"/>
  <c r="AC1321" i="8" s="1"/>
  <c r="Y905" i="8"/>
  <c r="Y1239" i="8" a="1"/>
  <c r="Y1239" i="8" s="1"/>
  <c r="Y1240" i="8" s="1"/>
  <c r="U899" i="8"/>
  <c r="U1233" i="8" a="1"/>
  <c r="U1233" i="8" s="1"/>
  <c r="U1234" i="8" s="1"/>
  <c r="W950" i="8"/>
  <c r="W1284" i="8" a="1"/>
  <c r="W1284" i="8" s="1"/>
  <c r="W1285" i="8" s="1"/>
  <c r="AB896" i="8"/>
  <c r="AB1230" i="8" a="1"/>
  <c r="AB1230" i="8" s="1"/>
  <c r="AB1231" i="8" s="1"/>
  <c r="X896" i="8"/>
  <c r="X1230" i="8" a="1"/>
  <c r="X1230" i="8" s="1"/>
  <c r="X1231" i="8" s="1"/>
  <c r="P926" i="8"/>
  <c r="P1260" i="8" a="1"/>
  <c r="P1260" i="8" s="1"/>
  <c r="P1261" i="8" s="1"/>
  <c r="AB926" i="8"/>
  <c r="AB1260" i="8" a="1"/>
  <c r="AB1260" i="8" s="1"/>
  <c r="AB1261" i="8" s="1"/>
  <c r="O818" i="8"/>
  <c r="O1152" i="8" a="1"/>
  <c r="O1152" i="8" s="1"/>
  <c r="O1153" i="8" s="1"/>
  <c r="AA818" i="8"/>
  <c r="AA1152" i="8" a="1"/>
  <c r="AA1152" i="8" s="1"/>
  <c r="AA1153" i="8" s="1"/>
  <c r="T827" i="8"/>
  <c r="T1161" i="8" a="1"/>
  <c r="T1161" i="8" s="1"/>
  <c r="T1162" i="8" s="1"/>
  <c r="U872" i="8"/>
  <c r="U1206" i="8" a="1"/>
  <c r="U1206" i="8" s="1"/>
  <c r="U1207" i="8" s="1"/>
  <c r="AB1022" i="8"/>
  <c r="AB1356" i="8" a="1"/>
  <c r="AB1356" i="8" s="1"/>
  <c r="AB1357" i="8" s="1"/>
  <c r="R1013" i="8"/>
  <c r="R1347" i="8" a="1"/>
  <c r="R1347" i="8" s="1"/>
  <c r="R1348" i="8" s="1"/>
  <c r="N806" i="8"/>
  <c r="N1140" i="8" a="1"/>
  <c r="N1140" i="8" s="1"/>
  <c r="N1141" i="8" s="1"/>
  <c r="AF986" i="8"/>
  <c r="AF1320" i="8" a="1"/>
  <c r="AF1320" i="8" s="1"/>
  <c r="AF1321" i="8" s="1"/>
  <c r="AB923" i="8"/>
  <c r="AB1257" i="8" a="1"/>
  <c r="AB1257" i="8" s="1"/>
  <c r="AB1258" i="8" s="1"/>
  <c r="T791" i="8"/>
  <c r="T1125" i="8" a="1"/>
  <c r="T1125" i="8" s="1"/>
  <c r="T1126" i="8" s="1"/>
  <c r="AC1001" i="8"/>
  <c r="AC1335" i="8" a="1"/>
  <c r="AC1335" i="8" s="1"/>
  <c r="AC1336" i="8" s="1"/>
  <c r="AB935" i="8"/>
  <c r="AB1269" i="8" a="1"/>
  <c r="AB1269" i="8" s="1"/>
  <c r="AB1270" i="8" s="1"/>
  <c r="W965" i="8"/>
  <c r="W1299" i="8" a="1"/>
  <c r="W1299" i="8" s="1"/>
  <c r="W1300" i="8" s="1"/>
  <c r="AD809" i="8"/>
  <c r="AD1143" i="8" a="1"/>
  <c r="AD1143" i="8" s="1"/>
  <c r="AD1144" i="8" s="1"/>
  <c r="Y1019" i="8"/>
  <c r="Y1353" i="8" a="1"/>
  <c r="Y1353" i="8" s="1"/>
  <c r="Y1354" i="8" s="1"/>
  <c r="N830" i="8"/>
  <c r="N1164" i="8" a="1"/>
  <c r="N1164" i="8" s="1"/>
  <c r="N1165" i="8" s="1"/>
  <c r="O833" i="8"/>
  <c r="O1167" i="8" a="1"/>
  <c r="O1167" i="8" s="1"/>
  <c r="O1168" i="8" s="1"/>
  <c r="AC875" i="8"/>
  <c r="AC1209" i="8" a="1"/>
  <c r="AC1209" i="8" s="1"/>
  <c r="AC1210" i="8" s="1"/>
  <c r="S773" i="8"/>
  <c r="S1107" i="8" a="1"/>
  <c r="S1107" i="8" s="1"/>
  <c r="S1108" i="8" s="1"/>
  <c r="U998" i="8"/>
  <c r="U1332" i="8" a="1"/>
  <c r="U1332" i="8" s="1"/>
  <c r="U1333" i="8" s="1"/>
  <c r="AB998" i="8"/>
  <c r="AB1332" i="8" a="1"/>
  <c r="AB1332" i="8" s="1"/>
  <c r="AB1333" i="8" s="1"/>
  <c r="AA869" i="8"/>
  <c r="AA1203" i="8" a="1"/>
  <c r="AA1203" i="8" s="1"/>
  <c r="AA1204" i="8" s="1"/>
  <c r="U869" i="8"/>
  <c r="U1203" i="8" a="1"/>
  <c r="U1203" i="8" s="1"/>
  <c r="U1204" i="8" s="1"/>
  <c r="AD914" i="8"/>
  <c r="AD1248" i="8" a="1"/>
  <c r="AD1248" i="8" s="1"/>
  <c r="AD1249" i="8" s="1"/>
  <c r="U1013" i="8"/>
  <c r="U1347" i="8" a="1"/>
  <c r="U1347" i="8" s="1"/>
  <c r="U1348" i="8" s="1"/>
  <c r="AB1004" i="8"/>
  <c r="AB1338" i="8" a="1"/>
  <c r="AB1338" i="8" s="1"/>
  <c r="AB1339" i="8" s="1"/>
  <c r="Z1022" i="8"/>
  <c r="Z1356" i="8" a="1"/>
  <c r="Z1356" i="8" s="1"/>
  <c r="Z1357" i="8" s="1"/>
  <c r="AD1019" i="8"/>
  <c r="AD1353" i="8" a="1"/>
  <c r="AD1353" i="8" s="1"/>
  <c r="AD1354" i="8" s="1"/>
  <c r="O953" i="8"/>
  <c r="O1287" i="8" a="1"/>
  <c r="O1287" i="8" s="1"/>
  <c r="O1288" i="8" s="1"/>
  <c r="P980" i="8"/>
  <c r="P1314" i="8" a="1"/>
  <c r="P1314" i="8" s="1"/>
  <c r="P1315" i="8" s="1"/>
  <c r="R788" i="8"/>
  <c r="R1122" i="8" a="1"/>
  <c r="R1122" i="8" s="1"/>
  <c r="R1123" i="8" s="1"/>
  <c r="Y995" i="8"/>
  <c r="Y1329" i="8" a="1"/>
  <c r="Y1329" i="8" s="1"/>
  <c r="Y1330" i="8" s="1"/>
  <c r="AA1022" i="8"/>
  <c r="AA1356" i="8" a="1"/>
  <c r="AA1356" i="8" s="1"/>
  <c r="AA1357" i="8" s="1"/>
  <c r="W809" i="8"/>
  <c r="W1143" i="8" a="1"/>
  <c r="W1143" i="8" s="1"/>
  <c r="W1144" i="8" s="1"/>
  <c r="S890" i="8"/>
  <c r="S1224" i="8" a="1"/>
  <c r="S1224" i="8" s="1"/>
  <c r="S1225" i="8" s="1"/>
  <c r="AE845" i="8"/>
  <c r="AE1179" i="8" a="1"/>
  <c r="AE1179" i="8" s="1"/>
  <c r="AE1180" i="8" s="1"/>
  <c r="V881" i="8"/>
  <c r="V1215" i="8" a="1"/>
  <c r="V1215" i="8" s="1"/>
  <c r="V1216" i="8" s="1"/>
  <c r="Q950" i="8"/>
  <c r="Q1284" i="8" a="1"/>
  <c r="Q1284" i="8" s="1"/>
  <c r="Q1285" i="8" s="1"/>
  <c r="W788" i="8"/>
  <c r="W1122" i="8" a="1"/>
  <c r="W1122" i="8" s="1"/>
  <c r="W1123" i="8" s="1"/>
  <c r="T1007" i="8"/>
  <c r="T1341" i="8" a="1"/>
  <c r="T1341" i="8" s="1"/>
  <c r="T1342" i="8" s="1"/>
  <c r="Y860" i="8"/>
  <c r="Y1194" i="8" a="1"/>
  <c r="Y1194" i="8" s="1"/>
  <c r="Y1195" i="8" s="1"/>
  <c r="AE860" i="8"/>
  <c r="AE1194" i="8" a="1"/>
  <c r="AE1194" i="8" s="1"/>
  <c r="AE1195" i="8" s="1"/>
  <c r="S866" i="8"/>
  <c r="S1200" i="8" a="1"/>
  <c r="S1200" i="8" s="1"/>
  <c r="S1201" i="8" s="1"/>
  <c r="AG785" i="8"/>
  <c r="AG1119" i="8" a="1"/>
  <c r="AG1119" i="8" s="1"/>
  <c r="AG1120" i="8" s="1"/>
  <c r="AE1022" i="8"/>
  <c r="AE1356" i="8" a="1"/>
  <c r="AE1356" i="8" s="1"/>
  <c r="AE1357" i="8" s="1"/>
  <c r="N776" i="8"/>
  <c r="N1110" i="8" a="1"/>
  <c r="N1110" i="8" s="1"/>
  <c r="N1111" i="8" s="1"/>
  <c r="Y902" i="8"/>
  <c r="Y1236" i="8" a="1"/>
  <c r="Y1236" i="8" s="1"/>
  <c r="Y1237" i="8" s="1"/>
  <c r="AE920" i="8"/>
  <c r="AE1254" i="8" a="1"/>
  <c r="AE1254" i="8" s="1"/>
  <c r="AE1255" i="8" s="1"/>
  <c r="N950" i="8"/>
  <c r="N1284" i="8" a="1"/>
  <c r="N1284" i="8" s="1"/>
  <c r="N1285" i="8" s="1"/>
  <c r="V947" i="8"/>
  <c r="V1281" i="8" a="1"/>
  <c r="V1281" i="8" s="1"/>
  <c r="V1282" i="8" s="1"/>
  <c r="AD920" i="8"/>
  <c r="AD1254" i="8" a="1"/>
  <c r="AD1254" i="8" s="1"/>
  <c r="AD1255" i="8" s="1"/>
  <c r="Z851" i="8"/>
  <c r="Z1185" i="8" a="1"/>
  <c r="Z1185" i="8" s="1"/>
  <c r="Z1186" i="8" s="1"/>
  <c r="AF953" i="8"/>
  <c r="AF1287" i="8" a="1"/>
  <c r="AF1287" i="8" s="1"/>
  <c r="AF1288" i="8" s="1"/>
  <c r="AA881" i="8"/>
  <c r="AA1215" i="8" a="1"/>
  <c r="AA1215" i="8" s="1"/>
  <c r="AA1216" i="8" s="1"/>
  <c r="T788" i="8"/>
  <c r="T1122" i="8" a="1"/>
  <c r="T1122" i="8" s="1"/>
  <c r="T1123" i="8" s="1"/>
  <c r="R986" i="8"/>
  <c r="R1320" i="8" a="1"/>
  <c r="R1320" i="8" s="1"/>
  <c r="R1321" i="8" s="1"/>
  <c r="AF824" i="8"/>
  <c r="AF1158" i="8" a="1"/>
  <c r="AF1158" i="8" s="1"/>
  <c r="AF1159" i="8" s="1"/>
  <c r="AG875" i="8"/>
  <c r="AG1209" i="8" a="1"/>
  <c r="AG1209" i="8" s="1"/>
  <c r="AG1210" i="8" s="1"/>
  <c r="AB902" i="8"/>
  <c r="AB1236" i="8" a="1"/>
  <c r="AB1236" i="8" s="1"/>
  <c r="AB1237" i="8" s="1"/>
  <c r="Q893" i="8"/>
  <c r="Q1227" i="8" a="1"/>
  <c r="Q1227" i="8" s="1"/>
  <c r="Q1228" i="8" s="1"/>
  <c r="T995" i="8"/>
  <c r="T1329" i="8" a="1"/>
  <c r="T1329" i="8" s="1"/>
  <c r="T1330" i="8" s="1"/>
  <c r="AC848" i="8"/>
  <c r="AC1182" i="8" a="1"/>
  <c r="AC1182" i="8" s="1"/>
  <c r="AC1183" i="8" s="1"/>
  <c r="AE878" i="8"/>
  <c r="AE1212" i="8" a="1"/>
  <c r="AE1212" i="8" s="1"/>
  <c r="AE1213" i="8" s="1"/>
  <c r="W1019" i="8"/>
  <c r="W1353" i="8" a="1"/>
  <c r="W1353" i="8" s="1"/>
  <c r="W1354" i="8" s="1"/>
  <c r="AF809" i="8"/>
  <c r="AF1143" i="8" a="1"/>
  <c r="AF1143" i="8" s="1"/>
  <c r="AF1144" i="8" s="1"/>
  <c r="P827" i="8"/>
  <c r="P1161" i="8" a="1"/>
  <c r="P1161" i="8" s="1"/>
  <c r="P1162" i="8" s="1"/>
  <c r="Z932" i="8"/>
  <c r="Z1266" i="8" a="1"/>
  <c r="Z1266" i="8" s="1"/>
  <c r="Z1267" i="8" s="1"/>
  <c r="N917" i="8"/>
  <c r="N1251" i="8" a="1"/>
  <c r="N1251" i="8" s="1"/>
  <c r="N1252" i="8" s="1"/>
  <c r="N998" i="8"/>
  <c r="N1332" i="8" a="1"/>
  <c r="N1332" i="8" s="1"/>
  <c r="N1333" i="8" s="1"/>
  <c r="AB803" i="8"/>
  <c r="AB1137" i="8" a="1"/>
  <c r="AB1137" i="8" s="1"/>
  <c r="AB1138" i="8" s="1"/>
  <c r="V1022" i="8"/>
  <c r="V1356" i="8" a="1"/>
  <c r="V1356" i="8" s="1"/>
  <c r="V1357" i="8" s="1"/>
  <c r="Z779" i="8"/>
  <c r="Z1113" i="8" a="1"/>
  <c r="Z1113" i="8" s="1"/>
  <c r="Z1114" i="8" s="1"/>
  <c r="AA947" i="8"/>
  <c r="AA1281" i="8" a="1"/>
  <c r="AA1281" i="8" s="1"/>
  <c r="AA1282" i="8" s="1"/>
  <c r="S950" i="8"/>
  <c r="S1284" i="8" a="1"/>
  <c r="S1284" i="8" s="1"/>
  <c r="S1285" i="8" s="1"/>
  <c r="P920" i="8"/>
  <c r="P1254" i="8" a="1"/>
  <c r="P1254" i="8" s="1"/>
  <c r="P1255" i="8" s="1"/>
  <c r="Y851" i="8"/>
  <c r="Y1185" i="8" a="1"/>
  <c r="Y1185" i="8" s="1"/>
  <c r="Y1186" i="8" s="1"/>
  <c r="AC779" i="8"/>
  <c r="AC1113" i="8" a="1"/>
  <c r="AC1113" i="8" s="1"/>
  <c r="AC1114" i="8" s="1"/>
  <c r="X800" i="8"/>
  <c r="X1134" i="8" a="1"/>
  <c r="X1134" i="8" s="1"/>
  <c r="X1135" i="8" s="1"/>
  <c r="W776" i="8"/>
  <c r="W1110" i="8" a="1"/>
  <c r="W1110" i="8" s="1"/>
  <c r="W1111" i="8" s="1"/>
  <c r="Z980" i="8"/>
  <c r="Z1314" i="8" a="1"/>
  <c r="Z1314" i="8" s="1"/>
  <c r="Z1315" i="8" s="1"/>
  <c r="S821" i="8"/>
  <c r="S1155" i="8" a="1"/>
  <c r="S1155" i="8" s="1"/>
  <c r="S1156" i="8" s="1"/>
  <c r="W842" i="8"/>
  <c r="W1176" i="8" a="1"/>
  <c r="W1176" i="8" s="1"/>
  <c r="W1177" i="8" s="1"/>
  <c r="AC842" i="8"/>
  <c r="AC1176" i="8" a="1"/>
  <c r="AC1176" i="8" s="1"/>
  <c r="AC1177" i="8" s="1"/>
  <c r="AE893" i="8"/>
  <c r="AE1227" i="8" a="1"/>
  <c r="AE1227" i="8" s="1"/>
  <c r="AE1228" i="8" s="1"/>
  <c r="P983" i="8"/>
  <c r="P1317" i="8" a="1"/>
  <c r="P1317" i="8" s="1"/>
  <c r="P1318" i="8" s="1"/>
  <c r="T908" i="8"/>
  <c r="T1242" i="8" a="1"/>
  <c r="T1242" i="8" s="1"/>
  <c r="T1243" i="8" s="1"/>
  <c r="X899" i="8"/>
  <c r="X1233" i="8" a="1"/>
  <c r="X1233" i="8" s="1"/>
  <c r="X1234" i="8" s="1"/>
  <c r="W857" i="8"/>
  <c r="W1191" i="8" a="1"/>
  <c r="W1191" i="8" s="1"/>
  <c r="W1192" i="8" s="1"/>
  <c r="AF830" i="8"/>
  <c r="AF1164" i="8" a="1"/>
  <c r="AF1164" i="8" s="1"/>
  <c r="AF1165" i="8" s="1"/>
  <c r="W968" i="8"/>
  <c r="W1302" i="8" a="1"/>
  <c r="W1302" i="8" s="1"/>
  <c r="W1303" i="8" s="1"/>
  <c r="R971" i="8"/>
  <c r="R1305" i="8" a="1"/>
  <c r="R1305" i="8" s="1"/>
  <c r="R1306" i="8" s="1"/>
  <c r="O836" i="8"/>
  <c r="O1170" i="8" a="1"/>
  <c r="O1170" i="8" s="1"/>
  <c r="O1171" i="8" s="1"/>
  <c r="T836" i="8"/>
  <c r="T1170" i="8" a="1"/>
  <c r="T1170" i="8" s="1"/>
  <c r="T1171" i="8" s="1"/>
  <c r="X941" i="8"/>
  <c r="X1275" i="8" a="1"/>
  <c r="X1275" i="8" s="1"/>
  <c r="X1276" i="8" s="1"/>
  <c r="W941" i="8"/>
  <c r="W1275" i="8" a="1"/>
  <c r="W1275" i="8" s="1"/>
  <c r="W1276" i="8" s="1"/>
  <c r="U884" i="8"/>
  <c r="U1218" i="8" a="1"/>
  <c r="U1218" i="8" s="1"/>
  <c r="U1219" i="8" s="1"/>
  <c r="S887" i="8"/>
  <c r="S1221" i="8" a="1"/>
  <c r="S1221" i="8" s="1"/>
  <c r="S1222" i="8" s="1"/>
  <c r="O1359" i="8" a="1"/>
  <c r="O1359" i="8" s="1"/>
  <c r="O1360" i="8" s="1"/>
  <c r="U1359" i="8" a="1"/>
  <c r="U1359" i="8" s="1"/>
  <c r="U1360" i="8" s="1"/>
  <c r="T1290" i="8" a="1"/>
  <c r="T1290" i="8" s="1"/>
  <c r="T1291" i="8" s="1"/>
  <c r="Y1209" i="8" a="1"/>
  <c r="Y1209" i="8" s="1"/>
  <c r="Y1210" i="8" s="1"/>
  <c r="Z1209" i="8" a="1"/>
  <c r="Z1209" i="8" s="1"/>
  <c r="Z1210" i="8" s="1"/>
  <c r="Y1221" i="8" a="1"/>
  <c r="Y1221" i="8" s="1"/>
  <c r="Y1222" i="8" s="1"/>
  <c r="AF1203" i="8" a="1"/>
  <c r="AF1203" i="8" s="1"/>
  <c r="AF1204" i="8" s="1"/>
  <c r="V1197" i="8" a="1"/>
  <c r="V1197" i="8" s="1"/>
  <c r="V1198" i="8" s="1"/>
  <c r="T1257" i="8" a="1"/>
  <c r="T1257" i="8" s="1"/>
  <c r="T1258" i="8" s="1"/>
  <c r="Z1257" i="8" a="1"/>
  <c r="Z1257" i="8" s="1"/>
  <c r="Z1258" i="8" s="1"/>
  <c r="AG1191" i="8" a="1"/>
  <c r="AG1191" i="8" s="1"/>
  <c r="AG1192" i="8" s="1"/>
  <c r="AE1149" i="8" a="1"/>
  <c r="AE1149" i="8" s="1"/>
  <c r="AE1150" i="8" s="1"/>
  <c r="AD1341" i="8" a="1"/>
  <c r="AD1341" i="8" s="1"/>
  <c r="AD1342" i="8" s="1"/>
  <c r="Q1188" i="8" a="1"/>
  <c r="Q1188" i="8" s="1"/>
  <c r="Q1189" i="8" s="1"/>
  <c r="AA1299" i="8" a="1"/>
  <c r="AA1299" i="8" s="1"/>
  <c r="AA1300" i="8" s="1"/>
  <c r="X1299" i="8" a="1"/>
  <c r="X1299" i="8" s="1"/>
  <c r="X1300" i="8" s="1"/>
  <c r="Y1272" i="8" a="1"/>
  <c r="Y1272" i="8" s="1"/>
  <c r="Y1273" i="8" s="1"/>
  <c r="Z1194" i="8" a="1"/>
  <c r="Z1194" i="8" s="1"/>
  <c r="Z1195" i="8" s="1"/>
  <c r="Q1317" i="8" a="1"/>
  <c r="Q1317" i="8" s="1"/>
  <c r="Q1318" i="8" s="1"/>
  <c r="R1218" i="8" a="1"/>
  <c r="R1218" i="8" s="1"/>
  <c r="R1219" i="8" s="1"/>
  <c r="AC1263" i="8" a="1"/>
  <c r="AC1263" i="8" s="1"/>
  <c r="AC1264" i="8" s="1"/>
  <c r="Z1263" i="8" a="1"/>
  <c r="Z1263" i="8" s="1"/>
  <c r="Z1264" i="8" s="1"/>
  <c r="AG1200" i="8" a="1"/>
  <c r="AG1200" i="8" s="1"/>
  <c r="AG1201" i="8" s="1"/>
  <c r="Q1119" i="8" a="1"/>
  <c r="Q1119" i="8" s="1"/>
  <c r="Q1120" i="8" s="1"/>
  <c r="W1332" i="8" a="1"/>
  <c r="W1332" i="8" s="1"/>
  <c r="W1333" i="8" s="1"/>
  <c r="X1248" i="8" a="1"/>
  <c r="X1248" i="8" s="1"/>
  <c r="X1249" i="8" s="1"/>
  <c r="Z1302" i="8" a="1"/>
  <c r="Z1302" i="8" s="1"/>
  <c r="Z1303" i="8" s="1"/>
  <c r="V1266" i="8" a="1"/>
  <c r="V1266" i="8" s="1"/>
  <c r="V1267" i="8" s="1"/>
  <c r="AF1236" i="8" a="1"/>
  <c r="AF1236" i="8" s="1"/>
  <c r="AF1237" i="8" s="1"/>
  <c r="S1179" i="8" a="1"/>
  <c r="S1179" i="8" s="1"/>
  <c r="S1180" i="8" s="1"/>
  <c r="AG1215" i="8" a="1"/>
  <c r="AG1215" i="8" s="1"/>
  <c r="AG1216" i="8" s="1"/>
  <c r="V1314" i="8" a="1"/>
  <c r="V1314" i="8" s="1"/>
  <c r="V1315" i="8" s="1"/>
  <c r="Z1155" i="8" a="1"/>
  <c r="Z1155" i="8" s="1"/>
  <c r="Z1156" i="8" s="1"/>
  <c r="N1239" i="8" a="1"/>
  <c r="N1239" i="8" s="1"/>
  <c r="N1240" i="8" s="1"/>
  <c r="Z1176" i="8" a="1"/>
  <c r="Z1176" i="8" s="1"/>
  <c r="Z1177" i="8" s="1"/>
  <c r="X1224" i="8" a="1"/>
  <c r="X1224" i="8" s="1"/>
  <c r="X1225" i="8" s="1"/>
  <c r="AF890" i="8"/>
  <c r="AF1224" i="8" a="1"/>
  <c r="AF1224" i="8" s="1"/>
  <c r="AF1225" i="8" s="1"/>
  <c r="AC800" i="8"/>
  <c r="AC1134" i="8" a="1"/>
  <c r="AC1134" i="8" s="1"/>
  <c r="AC1135" i="8" s="1"/>
  <c r="AG899" i="8"/>
  <c r="AG1233" i="8" a="1"/>
  <c r="AG1233" i="8" s="1"/>
  <c r="AG1234" i="8" s="1"/>
  <c r="AA926" i="8"/>
  <c r="AA1260" i="8" a="1"/>
  <c r="AA1260" i="8" s="1"/>
  <c r="AA1261" i="8" s="1"/>
  <c r="AB1013" i="8"/>
  <c r="AB1347" i="8" a="1"/>
  <c r="AB1347" i="8" s="1"/>
  <c r="AB1348" i="8" s="1"/>
  <c r="AA797" i="8"/>
  <c r="AA1131" i="8" a="1"/>
  <c r="AA1131" i="8" s="1"/>
  <c r="AA1132" i="8" s="1"/>
  <c r="V935" i="8"/>
  <c r="V1269" i="8" a="1"/>
  <c r="V1269" i="8" s="1"/>
  <c r="V1270" i="8" s="1"/>
  <c r="U1019" i="8"/>
  <c r="U1353" i="8" a="1"/>
  <c r="U1353" i="8" s="1"/>
  <c r="U1354" i="8" s="1"/>
  <c r="Y773" i="8"/>
  <c r="Y1107" i="8" a="1"/>
  <c r="Y1107" i="8" s="1"/>
  <c r="Y1108" i="8" s="1"/>
  <c r="P881" i="8"/>
  <c r="P1215" i="8" a="1"/>
  <c r="P1215" i="8" s="1"/>
  <c r="P1216" i="8" s="1"/>
  <c r="Y866" i="8"/>
  <c r="Y1200" i="8" a="1"/>
  <c r="Y1200" i="8" s="1"/>
  <c r="Y1201" i="8" s="1"/>
  <c r="L1277" i="8"/>
  <c r="AG1278" i="8" a="1"/>
  <c r="AG1278" i="8" s="1"/>
  <c r="AG1279" i="8" s="1"/>
  <c r="U788" i="8"/>
  <c r="U1122" i="8" a="1"/>
  <c r="U1122" i="8" s="1"/>
  <c r="U1123" i="8" s="1"/>
  <c r="Z971" i="8"/>
  <c r="Z1305" i="8" a="1"/>
  <c r="Z1305" i="8" s="1"/>
  <c r="Z1306" i="8" s="1"/>
  <c r="X980" i="8"/>
  <c r="X1314" i="8" a="1"/>
  <c r="X1314" i="8" s="1"/>
  <c r="X1315" i="8" s="1"/>
  <c r="Y788" i="8"/>
  <c r="Y1122" i="8" a="1"/>
  <c r="Y1122" i="8" s="1"/>
  <c r="Y1123" i="8" s="1"/>
  <c r="T890" i="8"/>
  <c r="T1224" i="8" a="1"/>
  <c r="T1224" i="8" s="1"/>
  <c r="T1225" i="8" s="1"/>
  <c r="V983" i="8"/>
  <c r="V1317" i="8" a="1"/>
  <c r="V1317" i="8" s="1"/>
  <c r="V1318" i="8" s="1"/>
  <c r="AE779" i="8"/>
  <c r="AE1113" i="8" a="1"/>
  <c r="AE1113" i="8" s="1"/>
  <c r="AE1114" i="8" s="1"/>
  <c r="V953" i="8"/>
  <c r="V1287" i="8" a="1"/>
  <c r="V1287" i="8" s="1"/>
  <c r="V1288" i="8" s="1"/>
  <c r="AD908" i="8"/>
  <c r="AD1242" i="8" a="1"/>
  <c r="AD1242" i="8" s="1"/>
  <c r="AD1243" i="8" s="1"/>
  <c r="AC935" i="8"/>
  <c r="AC1269" i="8" a="1"/>
  <c r="AC1269" i="8" s="1"/>
  <c r="AC1270" i="8" s="1"/>
  <c r="AE911" i="8"/>
  <c r="AE1245" i="8" a="1"/>
  <c r="AE1245" i="8" s="1"/>
  <c r="AE1246" i="8" s="1"/>
  <c r="W983" i="8"/>
  <c r="W1317" i="8" a="1"/>
  <c r="W1317" i="8" s="1"/>
  <c r="W1318" i="8" s="1"/>
  <c r="O800" i="8"/>
  <c r="O1134" i="8" a="1"/>
  <c r="O1134" i="8" s="1"/>
  <c r="O1135" i="8" s="1"/>
  <c r="Y899" i="8"/>
  <c r="Y1233" i="8" a="1"/>
  <c r="Y1233" i="8" s="1"/>
  <c r="Y1234" i="8" s="1"/>
  <c r="Z950" i="8"/>
  <c r="Z1284" i="8" a="1"/>
  <c r="Z1284" i="8" s="1"/>
  <c r="Z1285" i="8" s="1"/>
  <c r="T896" i="8"/>
  <c r="T1230" i="8" a="1"/>
  <c r="T1230" i="8" s="1"/>
  <c r="T1231" i="8" s="1"/>
  <c r="S926" i="8"/>
  <c r="S1260" i="8" a="1"/>
  <c r="S1260" i="8" s="1"/>
  <c r="S1261" i="8" s="1"/>
  <c r="O926" i="8"/>
  <c r="O1260" i="8" a="1"/>
  <c r="O1260" i="8" s="1"/>
  <c r="O1261" i="8" s="1"/>
  <c r="AC818" i="8"/>
  <c r="AC1152" i="8" a="1"/>
  <c r="AC1152" i="8" s="1"/>
  <c r="AC1153" i="8" s="1"/>
  <c r="AC806" i="8"/>
  <c r="AC1140" i="8" a="1"/>
  <c r="AC1140" i="8" s="1"/>
  <c r="AC1141" i="8" s="1"/>
  <c r="N1022" i="8"/>
  <c r="N1356" i="8" a="1"/>
  <c r="N1356" i="8" s="1"/>
  <c r="N1357" i="8" s="1"/>
  <c r="AC827" i="8"/>
  <c r="AC1161" i="8" a="1"/>
  <c r="AC1161" i="8" s="1"/>
  <c r="AC1162" i="8" s="1"/>
  <c r="W872" i="8"/>
  <c r="W1206" i="8" a="1"/>
  <c r="W1206" i="8" s="1"/>
  <c r="W1207" i="8" s="1"/>
  <c r="X935" i="8"/>
  <c r="X1269" i="8" a="1"/>
  <c r="X1269" i="8" s="1"/>
  <c r="X1270" i="8" s="1"/>
  <c r="AA986" i="8"/>
  <c r="AA1320" i="8" a="1"/>
  <c r="AA1320" i="8" s="1"/>
  <c r="AA1321" i="8" s="1"/>
  <c r="T797" i="8"/>
  <c r="T1131" i="8" a="1"/>
  <c r="T1131" i="8" s="1"/>
  <c r="T1132" i="8" s="1"/>
  <c r="AE881" i="8"/>
  <c r="AE1215" i="8" a="1"/>
  <c r="AE1215" i="8" s="1"/>
  <c r="AE1216" i="8" s="1"/>
  <c r="AA995" i="8"/>
  <c r="AA1329" i="8" a="1"/>
  <c r="AA1329" i="8" s="1"/>
  <c r="AA1330" i="8" s="1"/>
  <c r="W851" i="8"/>
  <c r="W1185" i="8" a="1"/>
  <c r="W1185" i="8" s="1"/>
  <c r="W1186" i="8" s="1"/>
  <c r="R791" i="8"/>
  <c r="R1125" i="8" a="1"/>
  <c r="R1125" i="8" s="1"/>
  <c r="R1126" i="8" s="1"/>
  <c r="V1001" i="8"/>
  <c r="V1335" i="8" a="1"/>
  <c r="V1335" i="8" s="1"/>
  <c r="V1336" i="8" s="1"/>
  <c r="O935" i="8"/>
  <c r="O1269" i="8" a="1"/>
  <c r="O1269" i="8" s="1"/>
  <c r="O1270" i="8" s="1"/>
  <c r="P1022" i="8"/>
  <c r="P1356" i="8" a="1"/>
  <c r="P1356" i="8" s="1"/>
  <c r="P1357" i="8" s="1"/>
  <c r="O1019" i="8"/>
  <c r="O1353" i="8" a="1"/>
  <c r="O1353" i="8" s="1"/>
  <c r="O1354" i="8" s="1"/>
  <c r="AA845" i="8"/>
  <c r="AA1179" i="8" a="1"/>
  <c r="AA1179" i="8" s="1"/>
  <c r="AA1180" i="8" s="1"/>
  <c r="AG995" i="8"/>
  <c r="AG1329" i="8" a="1"/>
  <c r="AG1329" i="8" s="1"/>
  <c r="AG1330" i="8" s="1"/>
  <c r="AD833" i="8"/>
  <c r="AD1167" i="8" a="1"/>
  <c r="AD1167" i="8" s="1"/>
  <c r="AD1168" i="8" s="1"/>
  <c r="AB875" i="8"/>
  <c r="AB1209" i="8" a="1"/>
  <c r="AB1209" i="8" s="1"/>
  <c r="AB1210" i="8" s="1"/>
  <c r="Q773" i="8"/>
  <c r="Q1107" i="8" a="1"/>
  <c r="Q1107" i="8" s="1"/>
  <c r="Q1108" i="8" s="1"/>
  <c r="S998" i="8"/>
  <c r="S1332" i="8" a="1"/>
  <c r="S1332" i="8" s="1"/>
  <c r="S1333" i="8" s="1"/>
  <c r="AG869" i="8"/>
  <c r="AG1203" i="8" a="1"/>
  <c r="AG1203" i="8" s="1"/>
  <c r="AG1204" i="8" s="1"/>
  <c r="AD869" i="8"/>
  <c r="AD1203" i="8" a="1"/>
  <c r="AD1203" i="8" s="1"/>
  <c r="AD1204" i="8" s="1"/>
  <c r="W914" i="8"/>
  <c r="W1248" i="8" a="1"/>
  <c r="W1248" i="8" s="1"/>
  <c r="W1249" i="8" s="1"/>
  <c r="V914" i="8"/>
  <c r="V1248" i="8" a="1"/>
  <c r="V1248" i="8" s="1"/>
  <c r="V1249" i="8" s="1"/>
  <c r="AC839" i="8"/>
  <c r="AC1173" i="8" a="1"/>
  <c r="AC1173" i="8" s="1"/>
  <c r="AC1174" i="8" s="1"/>
  <c r="U1004" i="8"/>
  <c r="U1338" i="8" a="1"/>
  <c r="U1338" i="8" s="1"/>
  <c r="U1339" i="8" s="1"/>
  <c r="R932" i="8"/>
  <c r="R1266" i="8" a="1"/>
  <c r="R1266" i="8" s="1"/>
  <c r="R1267" i="8" s="1"/>
  <c r="N1013" i="8"/>
  <c r="N1347" i="8" a="1"/>
  <c r="N1347" i="8" s="1"/>
  <c r="N1348" i="8" s="1"/>
  <c r="N896" i="8"/>
  <c r="N1230" i="8" a="1"/>
  <c r="N1230" i="8" s="1"/>
  <c r="N1231" i="8" s="1"/>
  <c r="Z890" i="8"/>
  <c r="Z1224" i="8" a="1"/>
  <c r="Z1224" i="8" s="1"/>
  <c r="Z1225" i="8" s="1"/>
  <c r="Y830" i="8"/>
  <c r="Y1164" i="8" a="1"/>
  <c r="Y1164" i="8" s="1"/>
  <c r="Y1165" i="8" s="1"/>
  <c r="V902" i="8"/>
  <c r="V1236" i="8" a="1"/>
  <c r="V1236" i="8" s="1"/>
  <c r="V1237" i="8" s="1"/>
  <c r="V833" i="8"/>
  <c r="V1167" i="8" a="1"/>
  <c r="V1167" i="8" s="1"/>
  <c r="V1168" i="8" s="1"/>
  <c r="Q986" i="8"/>
  <c r="Q1320" i="8" a="1"/>
  <c r="Q1320" i="8" s="1"/>
  <c r="Q1321" i="8" s="1"/>
  <c r="AG905" i="8"/>
  <c r="AG1239" i="8" a="1"/>
  <c r="AG1239" i="8" s="1"/>
  <c r="AG1240" i="8" s="1"/>
  <c r="R1001" i="8"/>
  <c r="R1335" i="8" a="1"/>
  <c r="R1335" i="8" s="1"/>
  <c r="R1336" i="8" s="1"/>
  <c r="AA938" i="8"/>
  <c r="AA1272" i="8" a="1"/>
  <c r="AA1272" i="8" s="1"/>
  <c r="AA1273" i="8" s="1"/>
  <c r="T860" i="8"/>
  <c r="T1194" i="8" a="1"/>
  <c r="T1194" i="8" s="1"/>
  <c r="T1195" i="8" s="1"/>
  <c r="Q884" i="8"/>
  <c r="Q1218" i="8" a="1"/>
  <c r="Q1218" i="8" s="1"/>
  <c r="Q1219" i="8" s="1"/>
  <c r="U866" i="8"/>
  <c r="U1200" i="8" a="1"/>
  <c r="U1200" i="8" s="1"/>
  <c r="U1201" i="8" s="1"/>
  <c r="T785" i="8"/>
  <c r="T1119" i="8" a="1"/>
  <c r="T1119" i="8" s="1"/>
  <c r="T1120" i="8" s="1"/>
  <c r="AA935" i="8"/>
  <c r="AA1269" i="8" a="1"/>
  <c r="AA1269" i="8" s="1"/>
  <c r="AA1270" i="8" s="1"/>
  <c r="AE929" i="8"/>
  <c r="AE1263" i="8" a="1"/>
  <c r="AE1263" i="8" s="1"/>
  <c r="AE1264" i="8" s="1"/>
  <c r="N914" i="8"/>
  <c r="N1248" i="8" a="1"/>
  <c r="N1248" i="8" s="1"/>
  <c r="N1249" i="8" s="1"/>
  <c r="Q917" i="8"/>
  <c r="Q1251" i="8" a="1"/>
  <c r="Q1251" i="8" s="1"/>
  <c r="Q1252" i="8" s="1"/>
  <c r="X827" i="8"/>
  <c r="X1161" i="8" a="1"/>
  <c r="X1161" i="8" s="1"/>
  <c r="X1162" i="8" s="1"/>
  <c r="W893" i="8"/>
  <c r="W1227" i="8" a="1"/>
  <c r="W1227" i="8" s="1"/>
  <c r="W1228" i="8" s="1"/>
  <c r="Q947" i="8"/>
  <c r="Q1281" i="8" a="1"/>
  <c r="Q1281" i="8" s="1"/>
  <c r="Q1282" i="8" s="1"/>
  <c r="X839" i="8"/>
  <c r="X1173" i="8" a="1"/>
  <c r="X1173" i="8" s="1"/>
  <c r="X1174" i="8" s="1"/>
  <c r="Y824" i="8"/>
  <c r="Y1158" i="8" a="1"/>
  <c r="Y1158" i="8" s="1"/>
  <c r="Y1159" i="8" s="1"/>
  <c r="R824" i="8"/>
  <c r="R1158" i="8" a="1"/>
  <c r="R1158" i="8" s="1"/>
  <c r="R1159" i="8" s="1"/>
  <c r="P968" i="8"/>
  <c r="P1302" i="8" a="1"/>
  <c r="P1302" i="8" s="1"/>
  <c r="P1303" i="8" s="1"/>
  <c r="S980" i="8"/>
  <c r="S1314" i="8" a="1"/>
  <c r="S1314" i="8" s="1"/>
  <c r="S1315" i="8" s="1"/>
  <c r="Z911" i="8"/>
  <c r="Z1245" i="8" a="1"/>
  <c r="Z1245" i="8" s="1"/>
  <c r="Z1246" i="8" s="1"/>
  <c r="AA848" i="8"/>
  <c r="AA1182" i="8" a="1"/>
  <c r="AA1182" i="8" s="1"/>
  <c r="AA1183" i="8" s="1"/>
  <c r="U848" i="8"/>
  <c r="U1182" i="8" a="1"/>
  <c r="U1182" i="8" s="1"/>
  <c r="U1183" i="8" s="1"/>
  <c r="U878" i="8"/>
  <c r="U1212" i="8" a="1"/>
  <c r="U1212" i="8" s="1"/>
  <c r="U1213" i="8" s="1"/>
  <c r="AA878" i="8"/>
  <c r="AA1212" i="8" a="1"/>
  <c r="AA1212" i="8" s="1"/>
  <c r="AA1213" i="8" s="1"/>
  <c r="X1019" i="8"/>
  <c r="X1353" i="8" a="1"/>
  <c r="X1353" i="8" s="1"/>
  <c r="X1354" i="8" s="1"/>
  <c r="AD1004" i="8"/>
  <c r="AD1338" i="8" a="1"/>
  <c r="AD1338" i="8" s="1"/>
  <c r="AD1339" i="8" s="1"/>
  <c r="T929" i="8"/>
  <c r="T1263" i="8" a="1"/>
  <c r="T1263" i="8" s="1"/>
  <c r="T1264" i="8" s="1"/>
  <c r="AF968" i="8"/>
  <c r="AF1302" i="8" a="1"/>
  <c r="AF1302" i="8" s="1"/>
  <c r="AF1303" i="8" s="1"/>
  <c r="P803" i="8"/>
  <c r="P1137" i="8" a="1"/>
  <c r="P1137" i="8" s="1"/>
  <c r="P1138" i="8" s="1"/>
  <c r="AD872" i="8"/>
  <c r="AD1206" i="8" a="1"/>
  <c r="AD1206" i="8" s="1"/>
  <c r="AD1207" i="8" s="1"/>
  <c r="Q968" i="8"/>
  <c r="Q1302" i="8" a="1"/>
  <c r="Q1302" i="8" s="1"/>
  <c r="Q1303" i="8" s="1"/>
  <c r="AA839" i="8"/>
  <c r="AA1173" i="8" a="1"/>
  <c r="AA1173" i="8" s="1"/>
  <c r="AA1174" i="8" s="1"/>
  <c r="O917" i="8"/>
  <c r="O1251" i="8" a="1"/>
  <c r="O1251" i="8" s="1"/>
  <c r="O1252" i="8" s="1"/>
  <c r="Y935" i="8"/>
  <c r="Y1269" i="8" a="1"/>
  <c r="Y1269" i="8" s="1"/>
  <c r="Y1270" i="8" s="1"/>
  <c r="P821" i="8"/>
  <c r="P1155" i="8" a="1"/>
  <c r="P1155" i="8" s="1"/>
  <c r="P1156" i="8" s="1"/>
  <c r="W947" i="8"/>
  <c r="W1281" i="8" a="1"/>
  <c r="W1281" i="8" s="1"/>
  <c r="W1282" i="8" s="1"/>
  <c r="P842" i="8"/>
  <c r="P1176" i="8" a="1"/>
  <c r="P1176" i="8" s="1"/>
  <c r="P1177" i="8" s="1"/>
  <c r="AD893" i="8"/>
  <c r="AD1227" i="8" a="1"/>
  <c r="AD1227" i="8" s="1"/>
  <c r="AD1228" i="8" s="1"/>
  <c r="V893" i="8"/>
  <c r="V1227" i="8" a="1"/>
  <c r="V1227" i="8" s="1"/>
  <c r="V1228" i="8" s="1"/>
  <c r="T917" i="8"/>
  <c r="T1251" i="8" a="1"/>
  <c r="T1251" i="8" s="1"/>
  <c r="T1252" i="8" s="1"/>
  <c r="U779" i="8"/>
  <c r="U1113" i="8" a="1"/>
  <c r="U1113" i="8" s="1"/>
  <c r="U1114" i="8" s="1"/>
  <c r="R836" i="8"/>
  <c r="R1170" i="8" a="1"/>
  <c r="R1170" i="8" s="1"/>
  <c r="R1171" i="8" s="1"/>
  <c r="AC836" i="8"/>
  <c r="AC1170" i="8" a="1"/>
  <c r="AC1170" i="8" s="1"/>
  <c r="AC1171" i="8" s="1"/>
  <c r="V941" i="8"/>
  <c r="V1275" i="8" a="1"/>
  <c r="V1275" i="8" s="1"/>
  <c r="V1276" i="8" s="1"/>
  <c r="U845" i="8"/>
  <c r="U1179" i="8" a="1"/>
  <c r="U1179" i="8" s="1"/>
  <c r="U1180" i="8" s="1"/>
  <c r="P1359" i="8" a="1"/>
  <c r="P1359" i="8" s="1"/>
  <c r="P1360" i="8" s="1"/>
  <c r="N1359" i="8" a="1"/>
  <c r="N1359" i="8" s="1"/>
  <c r="N1360" i="8" s="1"/>
  <c r="V1290" i="8" a="1"/>
  <c r="V1290" i="8" s="1"/>
  <c r="V1291" i="8" s="1"/>
  <c r="AA1209" i="8" a="1"/>
  <c r="AA1209" i="8" s="1"/>
  <c r="AA1210" i="8" s="1"/>
  <c r="AF1221" i="8" a="1"/>
  <c r="AF1221" i="8" s="1"/>
  <c r="AF1222" i="8" s="1"/>
  <c r="P1221" i="8" a="1"/>
  <c r="P1221" i="8" s="1"/>
  <c r="P1222" i="8" s="1"/>
  <c r="W1203" i="8" a="1"/>
  <c r="W1203" i="8" s="1"/>
  <c r="W1204" i="8" s="1"/>
  <c r="Q1197" i="8" a="1"/>
  <c r="Q1197" i="8" s="1"/>
  <c r="Q1198" i="8" s="1"/>
  <c r="O1257" i="8" a="1"/>
  <c r="O1257" i="8" s="1"/>
  <c r="O1258" i="8" s="1"/>
  <c r="AA1191" i="8" a="1"/>
  <c r="AA1191" i="8" s="1"/>
  <c r="AA1192" i="8" s="1"/>
  <c r="AB1191" i="8" a="1"/>
  <c r="AB1191" i="8" s="1"/>
  <c r="AB1192" i="8" s="1"/>
  <c r="N1149" i="8" a="1"/>
  <c r="N1149" i="8" s="1"/>
  <c r="N1150" i="8" s="1"/>
  <c r="Y1341" i="8" a="1"/>
  <c r="Y1341" i="8" s="1"/>
  <c r="Y1342" i="8" s="1"/>
  <c r="T1188" i="8" a="1"/>
  <c r="T1188" i="8" s="1"/>
  <c r="T1189" i="8" s="1"/>
  <c r="AB1299" i="8" a="1"/>
  <c r="AB1299" i="8" s="1"/>
  <c r="AB1300" i="8" s="1"/>
  <c r="R1272" i="8" a="1"/>
  <c r="R1272" i="8" s="1"/>
  <c r="R1273" i="8" s="1"/>
  <c r="P1272" i="8" a="1"/>
  <c r="P1272" i="8" s="1"/>
  <c r="P1273" i="8" s="1"/>
  <c r="AF1194" i="8" a="1"/>
  <c r="AF1194" i="8" s="1"/>
  <c r="AF1195" i="8" s="1"/>
  <c r="T1317" i="8" a="1"/>
  <c r="T1317" i="8" s="1"/>
  <c r="T1318" i="8" s="1"/>
  <c r="AB1218" i="8" a="1"/>
  <c r="AB1218" i="8" s="1"/>
  <c r="AB1219" i="8" s="1"/>
  <c r="N1263" i="8" a="1"/>
  <c r="N1263" i="8" s="1"/>
  <c r="N1264" i="8" s="1"/>
  <c r="T1200" i="8" a="1"/>
  <c r="T1200" i="8" s="1"/>
  <c r="T1201" i="8" s="1"/>
  <c r="P1200" i="8" a="1"/>
  <c r="P1200" i="8" s="1"/>
  <c r="P1201" i="8" s="1"/>
  <c r="O1119" i="8" a="1"/>
  <c r="O1119" i="8" s="1"/>
  <c r="O1120" i="8" s="1"/>
  <c r="X1332" i="8" a="1"/>
  <c r="X1332" i="8" s="1"/>
  <c r="X1333" i="8" s="1"/>
  <c r="AC1248" i="8" a="1"/>
  <c r="AC1248" i="8" s="1"/>
  <c r="AC1249" i="8" s="1"/>
  <c r="AA1302" i="8" a="1"/>
  <c r="AA1302" i="8" s="1"/>
  <c r="AA1303" i="8" s="1"/>
  <c r="AC1266" i="8" a="1"/>
  <c r="AC1266" i="8" s="1"/>
  <c r="AC1267" i="8" s="1"/>
  <c r="AE1161" i="8" a="1"/>
  <c r="AE1161" i="8" s="1"/>
  <c r="AE1162" i="8" s="1"/>
  <c r="R1236" i="8" a="1"/>
  <c r="R1236" i="8" s="1"/>
  <c r="R1237" i="8" s="1"/>
  <c r="T1179" i="8" a="1"/>
  <c r="T1179" i="8" s="1"/>
  <c r="T1180" i="8" s="1"/>
  <c r="AC1215" i="8" a="1"/>
  <c r="AC1215" i="8" s="1"/>
  <c r="AC1216" i="8" s="1"/>
  <c r="AD1314" i="8" a="1"/>
  <c r="AD1314" i="8" s="1"/>
  <c r="AD1315" i="8" s="1"/>
  <c r="AF1155" i="8" a="1"/>
  <c r="AF1155" i="8" s="1"/>
  <c r="AF1156" i="8" s="1"/>
  <c r="V1239" i="8" a="1"/>
  <c r="V1239" i="8" s="1"/>
  <c r="V1240" i="8" s="1"/>
  <c r="AF1176" i="8" a="1"/>
  <c r="AF1176" i="8" s="1"/>
  <c r="AF1177" i="8" s="1"/>
  <c r="AC1224" i="8" a="1"/>
  <c r="AC1224" i="8" s="1"/>
  <c r="AC1225" i="8" s="1"/>
  <c r="Q1275" i="8" a="1"/>
  <c r="Q1275" i="8" s="1"/>
  <c r="Q1276" i="8" s="1"/>
  <c r="U1164" i="8" a="1"/>
  <c r="U1164" i="8" s="1"/>
  <c r="U1165" i="8" s="1"/>
  <c r="W1170" i="8" a="1"/>
  <c r="W1170" i="8" s="1"/>
  <c r="W1171" i="8" s="1"/>
  <c r="Y973" i="8" a="1"/>
  <c r="Y973" i="8" s="1"/>
  <c r="Y974" i="8" s="1"/>
  <c r="X976" i="8" a="1"/>
  <c r="X976" i="8" s="1"/>
  <c r="X977" i="8" s="1"/>
  <c r="C835" i="8" a="1"/>
  <c r="C835" i="8" s="1"/>
  <c r="L1169" i="8"/>
  <c r="L1187" i="8"/>
  <c r="R958" i="8" a="1"/>
  <c r="R958" i="8" s="1"/>
  <c r="R959" i="8" s="1"/>
  <c r="Y769" i="8" a="1"/>
  <c r="Y769" i="8" s="1"/>
  <c r="Y770" i="8" s="1"/>
  <c r="U958" i="8" a="1"/>
  <c r="U958" i="8" s="1"/>
  <c r="U959" i="8" s="1"/>
  <c r="AD1015" i="8" a="1"/>
  <c r="AD1015" i="8" s="1"/>
  <c r="AD1016" i="8" s="1"/>
  <c r="L1289" i="8"/>
  <c r="S988" i="8" a="1"/>
  <c r="S988" i="8" s="1"/>
  <c r="S989" i="8" s="1"/>
  <c r="U988" i="8" a="1"/>
  <c r="U988" i="8" s="1"/>
  <c r="U989" i="8" s="1"/>
  <c r="Q769" i="8" a="1"/>
  <c r="Q769" i="8" s="1"/>
  <c r="Q770" i="8" s="1"/>
  <c r="AD988" i="8" a="1"/>
  <c r="AD988" i="8" s="1"/>
  <c r="AD989" i="8" s="1"/>
  <c r="O991" i="8" a="1"/>
  <c r="O991" i="8" s="1"/>
  <c r="O992" i="8" s="1"/>
  <c r="AC958" i="8" a="1"/>
  <c r="AC958" i="8" s="1"/>
  <c r="AC959" i="8" s="1"/>
  <c r="AD769" i="8" a="1"/>
  <c r="AD769" i="8" s="1"/>
  <c r="AD770" i="8" s="1"/>
  <c r="AG763" i="8" a="1"/>
  <c r="AG763" i="8" s="1"/>
  <c r="AG764" i="8" s="1"/>
  <c r="AA769" i="8" a="1"/>
  <c r="AA769" i="8" s="1"/>
  <c r="AA770" i="8" s="1"/>
  <c r="AG991" i="8" a="1"/>
  <c r="AG991" i="8" s="1"/>
  <c r="AG992" i="8" s="1"/>
  <c r="R769" i="8" a="1"/>
  <c r="R769" i="8" s="1"/>
  <c r="R770" i="8" s="1"/>
  <c r="AF991" i="8" a="1"/>
  <c r="AF991" i="8" s="1"/>
  <c r="AF992" i="8" s="1"/>
  <c r="U781" i="8" a="1"/>
  <c r="U781" i="8" s="1"/>
  <c r="U782" i="8" s="1"/>
  <c r="W769" i="8" a="1"/>
  <c r="W769" i="8" s="1"/>
  <c r="W770" i="8" s="1"/>
  <c r="Z781" i="8" a="1"/>
  <c r="Z781" i="8" s="1"/>
  <c r="Z782" i="8" s="1"/>
  <c r="T1009" i="8" a="1"/>
  <c r="T1009" i="8" s="1"/>
  <c r="T1010" i="8" s="1"/>
  <c r="C680" i="8" a="1"/>
  <c r="C680" i="8" s="1"/>
  <c r="N769" i="8" a="1"/>
  <c r="N769" i="8" s="1"/>
  <c r="N770" i="8" s="1"/>
  <c r="N781" i="8" a="1"/>
  <c r="N781" i="8" s="1"/>
  <c r="N782" i="8" s="1"/>
  <c r="Q1009" i="8" a="1"/>
  <c r="Q1009" i="8" s="1"/>
  <c r="Q1010" i="8" s="1"/>
  <c r="P763" i="8" a="1"/>
  <c r="P763" i="8" s="1"/>
  <c r="P764" i="8" s="1"/>
  <c r="V1015" i="8" a="1"/>
  <c r="V1015" i="8" s="1"/>
  <c r="V1016" i="8" s="1"/>
  <c r="AB763" i="8" a="1"/>
  <c r="AB763" i="8" s="1"/>
  <c r="AB764" i="8" s="1"/>
  <c r="W1015" i="8" a="1"/>
  <c r="W1015" i="8" s="1"/>
  <c r="W1016" i="8" s="1"/>
  <c r="S1015" i="8" a="1"/>
  <c r="S1015" i="8" s="1"/>
  <c r="S1016" i="8" s="1"/>
  <c r="X958" i="8" a="1"/>
  <c r="X958" i="8" s="1"/>
  <c r="X959" i="8" s="1"/>
  <c r="AA973" i="8" a="1"/>
  <c r="AA973" i="8" s="1"/>
  <c r="AA974" i="8" s="1"/>
  <c r="T973" i="8" a="1"/>
  <c r="T973" i="8" s="1"/>
  <c r="T974" i="8" s="1"/>
  <c r="W991" i="8" a="1"/>
  <c r="W991" i="8" s="1"/>
  <c r="W992" i="8" s="1"/>
  <c r="AG781" i="8" a="1"/>
  <c r="AG781" i="8" s="1"/>
  <c r="AG782" i="8" s="1"/>
  <c r="AF976" i="8" a="1"/>
  <c r="AF976" i="8" s="1"/>
  <c r="AF977" i="8" s="1"/>
  <c r="S976" i="8" a="1"/>
  <c r="S976" i="8" s="1"/>
  <c r="S977" i="8" s="1"/>
  <c r="S1009" i="8" a="1"/>
  <c r="S1009" i="8" s="1"/>
  <c r="S1010" i="8" s="1"/>
  <c r="AG1009" i="8" a="1"/>
  <c r="AG1009" i="8" s="1"/>
  <c r="AG1010" i="8" s="1"/>
  <c r="Y961" i="8" a="1"/>
  <c r="Y961" i="8" s="1"/>
  <c r="Y962" i="8" s="1"/>
  <c r="S961" i="8" a="1"/>
  <c r="S961" i="8" s="1"/>
  <c r="S962" i="8" s="1"/>
  <c r="V793" i="8" a="1"/>
  <c r="V793" i="8" s="1"/>
  <c r="V794" i="8" s="1"/>
  <c r="O793" i="8" a="1"/>
  <c r="O793" i="8" s="1"/>
  <c r="O794" i="8" s="1"/>
  <c r="AG976" i="8" a="1"/>
  <c r="AG976" i="8" s="1"/>
  <c r="AG977" i="8" s="1"/>
  <c r="AD976" i="8" a="1"/>
  <c r="AD976" i="8" s="1"/>
  <c r="AD977" i="8" s="1"/>
  <c r="AF961" i="8" a="1"/>
  <c r="AF961" i="8" s="1"/>
  <c r="AF962" i="8" s="1"/>
  <c r="AD961" i="8" a="1"/>
  <c r="AD961" i="8" s="1"/>
  <c r="AD962" i="8" s="1"/>
  <c r="AA793" i="8" a="1"/>
  <c r="AA793" i="8" s="1"/>
  <c r="AA794" i="8" s="1"/>
  <c r="T793" i="8" a="1"/>
  <c r="T793" i="8" s="1"/>
  <c r="T794" i="8" s="1"/>
  <c r="AF432" i="8"/>
  <c r="AF766" i="8" a="1"/>
  <c r="AF766" i="8" s="1"/>
  <c r="AG759" i="8"/>
  <c r="AG1094" i="8" s="1"/>
  <c r="U763" i="8" a="1"/>
  <c r="U763" i="8" s="1"/>
  <c r="U764" i="8" s="1"/>
  <c r="W988" i="8" a="1"/>
  <c r="W988" i="8" s="1"/>
  <c r="W989" i="8" s="1"/>
  <c r="AE973" i="8" a="1"/>
  <c r="AE973" i="8" s="1"/>
  <c r="AE974" i="8" s="1"/>
  <c r="O432" i="8"/>
  <c r="O766" i="8" a="1"/>
  <c r="O766" i="8" s="1"/>
  <c r="AA432" i="8"/>
  <c r="AA766" i="8" a="1"/>
  <c r="AA766" i="8" s="1"/>
  <c r="C638" i="8" a="1"/>
  <c r="C638" i="8" s="1"/>
  <c r="O765" i="8"/>
  <c r="O1100" i="8" s="1"/>
  <c r="V762" i="8"/>
  <c r="V1097" i="8" s="1"/>
  <c r="N507" i="8"/>
  <c r="N841" i="8" a="1"/>
  <c r="N841" i="8" s="1"/>
  <c r="N1176" i="8" s="1" a="1"/>
  <c r="N1176" i="8" s="1"/>
  <c r="N1177" i="8" s="1"/>
  <c r="AG762" i="8"/>
  <c r="AG1097" i="8" s="1"/>
  <c r="S759" i="8"/>
  <c r="S1094" i="8" s="1"/>
  <c r="Y762" i="8"/>
  <c r="Y1097" i="8" s="1"/>
  <c r="AA762" i="8"/>
  <c r="AA1097" i="8" s="1"/>
  <c r="Z763" i="8" a="1"/>
  <c r="Z763" i="8" s="1"/>
  <c r="Z764" i="8" s="1"/>
  <c r="P769" i="8" a="1"/>
  <c r="P769" i="8" s="1"/>
  <c r="P770" i="8" s="1"/>
  <c r="AB769" i="8" a="1"/>
  <c r="AB769" i="8" s="1"/>
  <c r="AB770" i="8" s="1"/>
  <c r="AA1015" i="8" a="1"/>
  <c r="AA1015" i="8" s="1"/>
  <c r="AA1016" i="8" s="1"/>
  <c r="N1015" i="8" a="1"/>
  <c r="N1015" i="8" s="1"/>
  <c r="N1016" i="8" s="1"/>
  <c r="Z988" i="8" a="1"/>
  <c r="Z988" i="8" s="1"/>
  <c r="Z989" i="8" s="1"/>
  <c r="P988" i="8" a="1"/>
  <c r="P988" i="8" s="1"/>
  <c r="P989" i="8" s="1"/>
  <c r="V973" i="8" a="1"/>
  <c r="V973" i="8" s="1"/>
  <c r="V974" i="8" s="1"/>
  <c r="AB973" i="8" a="1"/>
  <c r="AB973" i="8" s="1"/>
  <c r="AB974" i="8" s="1"/>
  <c r="T991" i="8" a="1"/>
  <c r="T991" i="8" s="1"/>
  <c r="T992" i="8" s="1"/>
  <c r="P991" i="8" a="1"/>
  <c r="P991" i="8" s="1"/>
  <c r="P992" i="8" s="1"/>
  <c r="AE958" i="8" a="1"/>
  <c r="AE958" i="8" s="1"/>
  <c r="AE959" i="8" s="1"/>
  <c r="O958" i="8" a="1"/>
  <c r="O958" i="8" s="1"/>
  <c r="O959" i="8" s="1"/>
  <c r="AE781" i="8" a="1"/>
  <c r="AE781" i="8" s="1"/>
  <c r="AE782" i="8" s="1"/>
  <c r="S781" i="8" a="1"/>
  <c r="S781" i="8" s="1"/>
  <c r="S782" i="8" s="1"/>
  <c r="Y976" i="8" a="1"/>
  <c r="Y976" i="8" s="1"/>
  <c r="Y977" i="8" s="1"/>
  <c r="U976" i="8" a="1"/>
  <c r="U976" i="8" s="1"/>
  <c r="U977" i="8" s="1"/>
  <c r="AD1009" i="8" a="1"/>
  <c r="AD1009" i="8" s="1"/>
  <c r="AD1010" i="8" s="1"/>
  <c r="AB1009" i="8" a="1"/>
  <c r="AB1009" i="8" s="1"/>
  <c r="AB1010" i="8" s="1"/>
  <c r="AB961" i="8" a="1"/>
  <c r="AB961" i="8" s="1"/>
  <c r="AB962" i="8" s="1"/>
  <c r="AG961" i="8" a="1"/>
  <c r="AG961" i="8" s="1"/>
  <c r="AG962" i="8" s="1"/>
  <c r="R793" i="8" a="1"/>
  <c r="R793" i="8" s="1"/>
  <c r="R794" i="8" s="1"/>
  <c r="Y793" i="8" a="1"/>
  <c r="Y793" i="8" s="1"/>
  <c r="Y794" i="8" s="1"/>
  <c r="R477" i="8"/>
  <c r="R811" i="8" a="1"/>
  <c r="R811" i="8" s="1"/>
  <c r="AG432" i="8"/>
  <c r="AG766" i="8" a="1"/>
  <c r="AG766" i="8" s="1"/>
  <c r="Y432" i="8"/>
  <c r="Y766" i="8" a="1"/>
  <c r="Y766" i="8" s="1"/>
  <c r="V426" i="8"/>
  <c r="V760" i="8" a="1"/>
  <c r="V760" i="8" s="1"/>
  <c r="AB432" i="8"/>
  <c r="AB766" i="8" a="1"/>
  <c r="AB766" i="8" s="1"/>
  <c r="W432" i="8"/>
  <c r="W766" i="8" a="1"/>
  <c r="W766" i="8" s="1"/>
  <c r="P420" i="8"/>
  <c r="P754" i="8" a="1"/>
  <c r="P754" i="8" s="1"/>
  <c r="AC753" i="8"/>
  <c r="AC1088" i="8" s="1"/>
  <c r="X477" i="8"/>
  <c r="X811" i="8" a="1"/>
  <c r="X811" i="8" s="1"/>
  <c r="N486" i="8"/>
  <c r="N820" i="8" a="1"/>
  <c r="N820" i="8" s="1"/>
  <c r="N1155" i="8" s="1" a="1"/>
  <c r="N1155" i="8" s="1"/>
  <c r="N1156" i="8" s="1"/>
  <c r="U762" i="8"/>
  <c r="U1097" i="8" s="1"/>
  <c r="Q762" i="8"/>
  <c r="Q1097" i="8" s="1"/>
  <c r="AE763" i="8" a="1"/>
  <c r="AE763" i="8" s="1"/>
  <c r="AE764" i="8" s="1"/>
  <c r="S763" i="8" a="1"/>
  <c r="S763" i="8" s="1"/>
  <c r="S764" i="8" s="1"/>
  <c r="U769" i="8" a="1"/>
  <c r="U769" i="8" s="1"/>
  <c r="U770" i="8" s="1"/>
  <c r="AG769" i="8" a="1"/>
  <c r="AG769" i="8" s="1"/>
  <c r="AG770" i="8" s="1"/>
  <c r="AF1015" i="8" a="1"/>
  <c r="AF1015" i="8" s="1"/>
  <c r="AF1016" i="8" s="1"/>
  <c r="Y1015" i="8" a="1"/>
  <c r="Y1015" i="8" s="1"/>
  <c r="Y1016" i="8" s="1"/>
  <c r="AA988" i="8" a="1"/>
  <c r="AA988" i="8" s="1"/>
  <c r="AA989" i="8" s="1"/>
  <c r="AF988" i="8" a="1"/>
  <c r="AF988" i="8" s="1"/>
  <c r="AF989" i="8" s="1"/>
  <c r="AF973" i="8" a="1"/>
  <c r="AF973" i="8" s="1"/>
  <c r="AF974" i="8" s="1"/>
  <c r="U973" i="8" a="1"/>
  <c r="U973" i="8" s="1"/>
  <c r="U974" i="8" s="1"/>
  <c r="AA991" i="8" a="1"/>
  <c r="AA991" i="8" s="1"/>
  <c r="AA992" i="8" s="1"/>
  <c r="Z991" i="8" a="1"/>
  <c r="Z991" i="8" s="1"/>
  <c r="Z992" i="8" s="1"/>
  <c r="Y958" i="8" a="1"/>
  <c r="Y958" i="8" s="1"/>
  <c r="Y959" i="8" s="1"/>
  <c r="W958" i="8" a="1"/>
  <c r="W958" i="8" s="1"/>
  <c r="W959" i="8" s="1"/>
  <c r="X781" i="8" a="1"/>
  <c r="X781" i="8" s="1"/>
  <c r="X782" i="8" s="1"/>
  <c r="N976" i="8" a="1"/>
  <c r="N976" i="8" s="1"/>
  <c r="N977" i="8" s="1"/>
  <c r="O976" i="8" a="1"/>
  <c r="O976" i="8" s="1"/>
  <c r="O977" i="8" s="1"/>
  <c r="X1009" i="8" a="1"/>
  <c r="X1009" i="8" s="1"/>
  <c r="X1010" i="8" s="1"/>
  <c r="AE1009" i="8" a="1"/>
  <c r="AE1009" i="8" s="1"/>
  <c r="AE1010" i="8" s="1"/>
  <c r="N961" i="8" a="1"/>
  <c r="N961" i="8" s="1"/>
  <c r="N962" i="8" s="1"/>
  <c r="Q961" i="8" a="1"/>
  <c r="Q961" i="8" s="1"/>
  <c r="Q962" i="8" s="1"/>
  <c r="W793" i="8" a="1"/>
  <c r="W793" i="8" s="1"/>
  <c r="W794" i="8" s="1"/>
  <c r="AD793" i="8" a="1"/>
  <c r="AD793" i="8" s="1"/>
  <c r="AD794" i="8" s="1"/>
  <c r="P426" i="8"/>
  <c r="P760" i="8" a="1"/>
  <c r="P760" i="8" s="1"/>
  <c r="U759" i="8"/>
  <c r="U1094" i="8" s="1"/>
  <c r="X762" i="8"/>
  <c r="X1097" i="8" s="1"/>
  <c r="T765" i="8"/>
  <c r="T1100" i="8" s="1"/>
  <c r="X759" i="8"/>
  <c r="X1094" i="8" s="1"/>
  <c r="T477" i="8"/>
  <c r="T811" i="8" a="1"/>
  <c r="T811" i="8" s="1"/>
  <c r="U492" i="8"/>
  <c r="U826" i="8" a="1"/>
  <c r="U826" i="8" s="1"/>
  <c r="Q492" i="8"/>
  <c r="Q826" i="8" a="1"/>
  <c r="Q826" i="8" s="1"/>
  <c r="T759" i="8"/>
  <c r="T1094" i="8" s="1"/>
  <c r="Q763" i="8" a="1"/>
  <c r="Q763" i="8" s="1"/>
  <c r="Q764" i="8" s="1"/>
  <c r="X763" i="8" a="1"/>
  <c r="X763" i="8" s="1"/>
  <c r="X764" i="8" s="1"/>
  <c r="Z769" i="8" a="1"/>
  <c r="Z769" i="8" s="1"/>
  <c r="Z770" i="8" s="1"/>
  <c r="U1015" i="8" a="1"/>
  <c r="U1015" i="8" s="1"/>
  <c r="U1016" i="8" s="1"/>
  <c r="T1015" i="8" a="1"/>
  <c r="T1015" i="8" s="1"/>
  <c r="T1016" i="8" s="1"/>
  <c r="Q988" i="8" a="1"/>
  <c r="Q988" i="8" s="1"/>
  <c r="Q989" i="8" s="1"/>
  <c r="AG988" i="8" a="1"/>
  <c r="AG988" i="8" s="1"/>
  <c r="AG989" i="8" s="1"/>
  <c r="O973" i="8" a="1"/>
  <c r="O973" i="8" s="1"/>
  <c r="O974" i="8" s="1"/>
  <c r="AC973" i="8" a="1"/>
  <c r="AC973" i="8" s="1"/>
  <c r="AC974" i="8" s="1"/>
  <c r="AB991" i="8" a="1"/>
  <c r="AB991" i="8" s="1"/>
  <c r="AB992" i="8" s="1"/>
  <c r="R991" i="8" a="1"/>
  <c r="R991" i="8" s="1"/>
  <c r="R992" i="8" s="1"/>
  <c r="AG958" i="8" a="1"/>
  <c r="AG958" i="8" s="1"/>
  <c r="AG959" i="8" s="1"/>
  <c r="Q958" i="8" a="1"/>
  <c r="Q958" i="8" s="1"/>
  <c r="Q959" i="8" s="1"/>
  <c r="V781" i="8" a="1"/>
  <c r="V781" i="8" s="1"/>
  <c r="V782" i="8" s="1"/>
  <c r="AC781" i="8" a="1"/>
  <c r="AC781" i="8" s="1"/>
  <c r="AC782" i="8" s="1"/>
  <c r="Z976" i="8" a="1"/>
  <c r="Z976" i="8" s="1"/>
  <c r="Z977" i="8" s="1"/>
  <c r="V976" i="8" a="1"/>
  <c r="V976" i="8" s="1"/>
  <c r="V977" i="8" s="1"/>
  <c r="Y1009" i="8" a="1"/>
  <c r="Y1009" i="8" s="1"/>
  <c r="Y1010" i="8" s="1"/>
  <c r="W1009" i="8" a="1"/>
  <c r="W1009" i="8" s="1"/>
  <c r="W1010" i="8" s="1"/>
  <c r="U961" i="8" a="1"/>
  <c r="U961" i="8" s="1"/>
  <c r="U962" i="8" s="1"/>
  <c r="Z961" i="8" a="1"/>
  <c r="Z961" i="8" s="1"/>
  <c r="Z962" i="8" s="1"/>
  <c r="AB793" i="8" a="1"/>
  <c r="AB793" i="8" s="1"/>
  <c r="AB794" i="8" s="1"/>
  <c r="P793" i="8" a="1"/>
  <c r="P793" i="8" s="1"/>
  <c r="P794" i="8" s="1"/>
  <c r="Z426" i="8"/>
  <c r="Z760" i="8" a="1"/>
  <c r="Z760" i="8" s="1"/>
  <c r="S432" i="8"/>
  <c r="S766" i="8" a="1"/>
  <c r="S766" i="8" s="1"/>
  <c r="S762" i="8"/>
  <c r="S1097" i="8" s="1"/>
  <c r="O762" i="8"/>
  <c r="O1097" i="8" s="1"/>
  <c r="C674" i="8" a="1"/>
  <c r="C674" i="8" s="1"/>
  <c r="L1175" i="8"/>
  <c r="AD432" i="8"/>
  <c r="AD766" i="8" a="1"/>
  <c r="AD766" i="8" s="1"/>
  <c r="T432" i="8"/>
  <c r="T766" i="8" a="1"/>
  <c r="T766" i="8" s="1"/>
  <c r="AE426" i="8"/>
  <c r="AE760" i="8" a="1"/>
  <c r="AE760" i="8" s="1"/>
  <c r="W426" i="8"/>
  <c r="W760" i="8" a="1"/>
  <c r="W760" i="8" s="1"/>
  <c r="AF762" i="8"/>
  <c r="AF1097" i="8" s="1"/>
  <c r="W759" i="8"/>
  <c r="W1094" i="8" s="1"/>
  <c r="W477" i="8"/>
  <c r="W811" i="8" a="1"/>
  <c r="W811" i="8" s="1"/>
  <c r="W765" i="8"/>
  <c r="W1100" i="8" s="1"/>
  <c r="AC759" i="8"/>
  <c r="AC1094" i="8" s="1"/>
  <c r="V759" i="8"/>
  <c r="V1094" i="8" s="1"/>
  <c r="AB477" i="8"/>
  <c r="AB811" i="8" a="1"/>
  <c r="AB811" i="8" s="1"/>
  <c r="AC762" i="8"/>
  <c r="AC1097" i="8" s="1"/>
  <c r="V763" i="8" a="1"/>
  <c r="V763" i="8" s="1"/>
  <c r="V764" i="8" s="1"/>
  <c r="AE769" i="8" a="1"/>
  <c r="AE769" i="8" s="1"/>
  <c r="AE770" i="8" s="1"/>
  <c r="S769" i="8" a="1"/>
  <c r="S769" i="8" s="1"/>
  <c r="S770" i="8" s="1"/>
  <c r="AG1015" i="8" a="1"/>
  <c r="AG1015" i="8" s="1"/>
  <c r="AG1016" i="8" s="1"/>
  <c r="AE1015" i="8" a="1"/>
  <c r="AE1015" i="8" s="1"/>
  <c r="AE1016" i="8" s="1"/>
  <c r="R988" i="8" a="1"/>
  <c r="R988" i="8" s="1"/>
  <c r="R989" i="8" s="1"/>
  <c r="X988" i="8" a="1"/>
  <c r="X988" i="8" s="1"/>
  <c r="X989" i="8" s="1"/>
  <c r="W973" i="8" a="1"/>
  <c r="W973" i="8" s="1"/>
  <c r="W974" i="8" s="1"/>
  <c r="X973" i="8" a="1"/>
  <c r="X973" i="8" s="1"/>
  <c r="X974" i="8" s="1"/>
  <c r="Q991" i="8" a="1"/>
  <c r="Q991" i="8" s="1"/>
  <c r="Q992" i="8" s="1"/>
  <c r="X991" i="8" a="1"/>
  <c r="X991" i="8" s="1"/>
  <c r="X992" i="8" s="1"/>
  <c r="S958" i="8" a="1"/>
  <c r="S958" i="8" s="1"/>
  <c r="S959" i="8" s="1"/>
  <c r="V958" i="8" a="1"/>
  <c r="V958" i="8" s="1"/>
  <c r="V959" i="8" s="1"/>
  <c r="O781" i="8" a="1"/>
  <c r="O781" i="8" s="1"/>
  <c r="O782" i="8" s="1"/>
  <c r="AA781" i="8" a="1"/>
  <c r="AA781" i="8" s="1"/>
  <c r="AA782" i="8" s="1"/>
  <c r="Q976" i="8" a="1"/>
  <c r="Q976" i="8" s="1"/>
  <c r="Q977" i="8" s="1"/>
  <c r="AC976" i="8" a="1"/>
  <c r="AC976" i="8" s="1"/>
  <c r="AC977" i="8" s="1"/>
  <c r="U1009" i="8" a="1"/>
  <c r="U1009" i="8" s="1"/>
  <c r="U1010" i="8" s="1"/>
  <c r="O961" i="8" a="1"/>
  <c r="O961" i="8" s="1"/>
  <c r="O962" i="8" s="1"/>
  <c r="T961" i="8" a="1"/>
  <c r="T961" i="8" s="1"/>
  <c r="T962" i="8" s="1"/>
  <c r="AG793" i="8" a="1"/>
  <c r="AG793" i="8" s="1"/>
  <c r="AG794" i="8" s="1"/>
  <c r="U793" i="8" a="1"/>
  <c r="U793" i="8" s="1"/>
  <c r="U794" i="8" s="1"/>
  <c r="P762" i="8"/>
  <c r="P1097" i="8" s="1"/>
  <c r="Z765" i="8"/>
  <c r="Z1100" i="8" s="1"/>
  <c r="X432" i="8"/>
  <c r="X766" i="8" a="1"/>
  <c r="X766" i="8" s="1"/>
  <c r="T426" i="8"/>
  <c r="T760" i="8" a="1"/>
  <c r="T760" i="8" s="1"/>
  <c r="AF426" i="8"/>
  <c r="AF760" i="8" a="1"/>
  <c r="AF760" i="8" s="1"/>
  <c r="AE432" i="8"/>
  <c r="AE766" i="8" a="1"/>
  <c r="AE766" i="8" s="1"/>
  <c r="N513" i="8"/>
  <c r="N847" i="8" a="1"/>
  <c r="N847" i="8" s="1"/>
  <c r="N1182" i="8" s="1" a="1"/>
  <c r="N1182" i="8" s="1"/>
  <c r="N1183" i="8" s="1"/>
  <c r="AD765" i="8"/>
  <c r="AD1100" i="8" s="1"/>
  <c r="AB765" i="8"/>
  <c r="AB1100" i="8" s="1"/>
  <c r="N468" i="8"/>
  <c r="N802" i="8" a="1"/>
  <c r="N802" i="8" s="1"/>
  <c r="O759" i="8"/>
  <c r="O1094" i="8" s="1"/>
  <c r="AD762" i="8"/>
  <c r="AD1097" i="8" s="1"/>
  <c r="N666" i="8"/>
  <c r="N1000" i="8" a="1"/>
  <c r="N1000" i="8" s="1"/>
  <c r="N1335" i="8" s="1" a="1"/>
  <c r="N1335" i="8" s="1"/>
  <c r="N1336" i="8" s="1"/>
  <c r="Y477" i="8"/>
  <c r="Y811" i="8" a="1"/>
  <c r="Y811" i="8" s="1"/>
  <c r="X769" i="8" a="1"/>
  <c r="X769" i="8" s="1"/>
  <c r="X770" i="8" s="1"/>
  <c r="Q1015" i="8" a="1"/>
  <c r="Q1015" i="8" s="1"/>
  <c r="Q1016" i="8" s="1"/>
  <c r="O1015" i="8" a="1"/>
  <c r="O1015" i="8" s="1"/>
  <c r="O1016" i="8" s="1"/>
  <c r="AB988" i="8" a="1"/>
  <c r="AB988" i="8" s="1"/>
  <c r="AB989" i="8" s="1"/>
  <c r="AG973" i="8" a="1"/>
  <c r="AG973" i="8" s="1"/>
  <c r="AG974" i="8" s="1"/>
  <c r="S973" i="8" a="1"/>
  <c r="S973" i="8" s="1"/>
  <c r="S974" i="8" s="1"/>
  <c r="AC991" i="8" a="1"/>
  <c r="AC991" i="8" s="1"/>
  <c r="AC992" i="8" s="1"/>
  <c r="AD991" i="8" a="1"/>
  <c r="AD991" i="8" s="1"/>
  <c r="AD992" i="8" s="1"/>
  <c r="Z958" i="8" a="1"/>
  <c r="Z958" i="8" s="1"/>
  <c r="Z959" i="8" s="1"/>
  <c r="AA958" i="8" a="1"/>
  <c r="AA958" i="8" s="1"/>
  <c r="AA959" i="8" s="1"/>
  <c r="T781" i="8" a="1"/>
  <c r="T781" i="8" s="1"/>
  <c r="T782" i="8" s="1"/>
  <c r="AF781" i="8" a="1"/>
  <c r="AF781" i="8" s="1"/>
  <c r="AF782" i="8" s="1"/>
  <c r="AA976" i="8" a="1"/>
  <c r="AA976" i="8" s="1"/>
  <c r="AA977" i="8" s="1"/>
  <c r="P976" i="8" a="1"/>
  <c r="P976" i="8" s="1"/>
  <c r="P977" i="8" s="1"/>
  <c r="Z1009" i="8" a="1"/>
  <c r="Z1009" i="8" s="1"/>
  <c r="Z1010" i="8" s="1"/>
  <c r="AF1009" i="8" a="1"/>
  <c r="AF1009" i="8" s="1"/>
  <c r="AF1010" i="8" s="1"/>
  <c r="V961" i="8" a="1"/>
  <c r="V961" i="8" s="1"/>
  <c r="V962" i="8" s="1"/>
  <c r="AA961" i="8" a="1"/>
  <c r="AA961" i="8" s="1"/>
  <c r="AA962" i="8" s="1"/>
  <c r="Z793" i="8" a="1"/>
  <c r="Z793" i="8" s="1"/>
  <c r="Z794" i="8" s="1"/>
  <c r="P765" i="8"/>
  <c r="P1100" i="8" s="1"/>
  <c r="AB759" i="8"/>
  <c r="AB1094" i="8" s="1"/>
  <c r="S426" i="8"/>
  <c r="S760" i="8" a="1"/>
  <c r="S760" i="8" s="1"/>
  <c r="R432" i="8"/>
  <c r="R766" i="8" a="1"/>
  <c r="R766" i="8" s="1"/>
  <c r="AD411" i="8"/>
  <c r="AD745" i="8" a="1"/>
  <c r="AD745" i="8" s="1"/>
  <c r="AG426" i="8"/>
  <c r="AG760" i="8" a="1"/>
  <c r="AG760" i="8" s="1"/>
  <c r="X426" i="8"/>
  <c r="X760" i="8" a="1"/>
  <c r="X760" i="8" s="1"/>
  <c r="AB426" i="8"/>
  <c r="AB760" i="8" a="1"/>
  <c r="AB760" i="8" s="1"/>
  <c r="N528" i="8"/>
  <c r="N862" i="8" a="1"/>
  <c r="N862" i="8" s="1"/>
  <c r="Q477" i="8"/>
  <c r="Q811" i="8" a="1"/>
  <c r="Q811" i="8" s="1"/>
  <c r="S477" i="8"/>
  <c r="S811" i="8" a="1"/>
  <c r="S811" i="8" s="1"/>
  <c r="R765" i="8"/>
  <c r="R1100" i="8" s="1"/>
  <c r="AA765" i="8"/>
  <c r="AA1100" i="8" s="1"/>
  <c r="AB762" i="8"/>
  <c r="AB1097" i="8" s="1"/>
  <c r="Y765" i="8"/>
  <c r="Y1100" i="8" s="1"/>
  <c r="AF765" i="8"/>
  <c r="AF1100" i="8" s="1"/>
  <c r="Y763" i="8" a="1"/>
  <c r="Y763" i="8" s="1"/>
  <c r="Y764" i="8" s="1"/>
  <c r="AF763" i="8" a="1"/>
  <c r="AF763" i="8" s="1"/>
  <c r="AF764" i="8" s="1"/>
  <c r="V769" i="8" a="1"/>
  <c r="V769" i="8" s="1"/>
  <c r="V770" i="8" s="1"/>
  <c r="AC769" i="8" a="1"/>
  <c r="AC769" i="8" s="1"/>
  <c r="AC770" i="8" s="1"/>
  <c r="AB1015" i="8" a="1"/>
  <c r="AB1015" i="8" s="1"/>
  <c r="AB1016" i="8" s="1"/>
  <c r="AC988" i="8" a="1"/>
  <c r="AC988" i="8" s="1"/>
  <c r="AC989" i="8" s="1"/>
  <c r="Y988" i="8" a="1"/>
  <c r="Y988" i="8" s="1"/>
  <c r="Y989" i="8" s="1"/>
  <c r="P973" i="8" a="1"/>
  <c r="P973" i="8" s="1"/>
  <c r="P974" i="8" s="1"/>
  <c r="AD973" i="8" a="1"/>
  <c r="AD973" i="8" s="1"/>
  <c r="AD974" i="8" s="1"/>
  <c r="U991" i="8" a="1"/>
  <c r="U991" i="8" s="1"/>
  <c r="U992" i="8" s="1"/>
  <c r="S991" i="8" a="1"/>
  <c r="S991" i="8" s="1"/>
  <c r="S992" i="8" s="1"/>
  <c r="T958" i="8" a="1"/>
  <c r="T958" i="8" s="1"/>
  <c r="T959" i="8" s="1"/>
  <c r="AF958" i="8" a="1"/>
  <c r="AF958" i="8" s="1"/>
  <c r="AF959" i="8" s="1"/>
  <c r="Y781" i="8" a="1"/>
  <c r="Y781" i="8" s="1"/>
  <c r="Y782" i="8" s="1"/>
  <c r="R781" i="8" a="1"/>
  <c r="R781" i="8" s="1"/>
  <c r="R782" i="8" s="1"/>
  <c r="R976" i="8" a="1"/>
  <c r="R976" i="8" s="1"/>
  <c r="R977" i="8" s="1"/>
  <c r="W976" i="8" a="1"/>
  <c r="W976" i="8" s="1"/>
  <c r="W977" i="8" s="1"/>
  <c r="AC1009" i="8" a="1"/>
  <c r="AC1009" i="8" s="1"/>
  <c r="AC1010" i="8" s="1"/>
  <c r="P1009" i="8" a="1"/>
  <c r="P1009" i="8" s="1"/>
  <c r="P1010" i="8" s="1"/>
  <c r="AE961" i="8" a="1"/>
  <c r="AE961" i="8" s="1"/>
  <c r="AE962" i="8" s="1"/>
  <c r="R961" i="8" a="1"/>
  <c r="R961" i="8" s="1"/>
  <c r="R962" i="8" s="1"/>
  <c r="S793" i="8" a="1"/>
  <c r="S793" i="8" s="1"/>
  <c r="S794" i="8" s="1"/>
  <c r="AE793" i="8" a="1"/>
  <c r="AE793" i="8" s="1"/>
  <c r="AE794" i="8" s="1"/>
  <c r="P759" i="8"/>
  <c r="P1094" i="8" s="1"/>
  <c r="R973" i="8" a="1"/>
  <c r="R973" i="8" s="1"/>
  <c r="R974" i="8" s="1"/>
  <c r="Z432" i="8"/>
  <c r="Z766" i="8" a="1"/>
  <c r="Z766" i="8" s="1"/>
  <c r="N525" i="8"/>
  <c r="N859" i="8" a="1"/>
  <c r="N859" i="8" s="1"/>
  <c r="AA759" i="8"/>
  <c r="AA1094" i="8" s="1"/>
  <c r="P477" i="8"/>
  <c r="P811" i="8" a="1"/>
  <c r="P811" i="8" s="1"/>
  <c r="AE759" i="8"/>
  <c r="AE1094" i="8" s="1"/>
  <c r="V765" i="8"/>
  <c r="V1100" i="8" s="1"/>
  <c r="AE477" i="8"/>
  <c r="AE811" i="8" a="1"/>
  <c r="AE811" i="8" s="1"/>
  <c r="T762" i="8"/>
  <c r="T1097" i="8" s="1"/>
  <c r="Q765" i="8"/>
  <c r="Q1100" i="8" s="1"/>
  <c r="U765" i="8"/>
  <c r="U1100" i="8" s="1"/>
  <c r="AD763" i="8" a="1"/>
  <c r="AD763" i="8" s="1"/>
  <c r="AD764" i="8" s="1"/>
  <c r="R763" i="8" a="1"/>
  <c r="R763" i="8" s="1"/>
  <c r="R764" i="8" s="1"/>
  <c r="O769" i="8" a="1"/>
  <c r="O769" i="8" s="1"/>
  <c r="O770" i="8" s="1"/>
  <c r="AC1015" i="8" a="1"/>
  <c r="AC1015" i="8" s="1"/>
  <c r="AC1016" i="8" s="1"/>
  <c r="R1015" i="8" a="1"/>
  <c r="R1015" i="8" s="1"/>
  <c r="R1016" i="8" s="1"/>
  <c r="O988" i="8" a="1"/>
  <c r="O988" i="8" s="1"/>
  <c r="O989" i="8" s="1"/>
  <c r="T988" i="8" a="1"/>
  <c r="T988" i="8" s="1"/>
  <c r="T989" i="8" s="1"/>
  <c r="Z973" i="8" a="1"/>
  <c r="Z973" i="8" s="1"/>
  <c r="Z974" i="8" s="1"/>
  <c r="N973" i="8" a="1"/>
  <c r="N973" i="8" s="1"/>
  <c r="N974" i="8" s="1"/>
  <c r="N991" i="8" a="1"/>
  <c r="N991" i="8" s="1"/>
  <c r="N992" i="8" s="1"/>
  <c r="Y991" i="8" a="1"/>
  <c r="Y991" i="8" s="1"/>
  <c r="Y992" i="8" s="1"/>
  <c r="AD958" i="8" a="1"/>
  <c r="AD958" i="8" s="1"/>
  <c r="AD959" i="8" s="1"/>
  <c r="AB958" i="8" a="1"/>
  <c r="AB958" i="8" s="1"/>
  <c r="AB959" i="8" s="1"/>
  <c r="AD781" i="8" a="1"/>
  <c r="AD781" i="8" s="1"/>
  <c r="AD782" i="8" s="1"/>
  <c r="W781" i="8" a="1"/>
  <c r="W781" i="8" s="1"/>
  <c r="W782" i="8" s="1"/>
  <c r="AB976" i="8" a="1"/>
  <c r="AB976" i="8" s="1"/>
  <c r="AB977" i="8" s="1"/>
  <c r="AE976" i="8" a="1"/>
  <c r="AE976" i="8" s="1"/>
  <c r="AE977" i="8" s="1"/>
  <c r="O1009" i="8" a="1"/>
  <c r="O1009" i="8" s="1"/>
  <c r="O1010" i="8" s="1"/>
  <c r="AA1009" i="8" a="1"/>
  <c r="AA1009" i="8" s="1"/>
  <c r="AA1010" i="8" s="1"/>
  <c r="W961" i="8" a="1"/>
  <c r="W961" i="8" s="1"/>
  <c r="W962" i="8" s="1"/>
  <c r="AC961" i="8" a="1"/>
  <c r="AC961" i="8" s="1"/>
  <c r="AC962" i="8" s="1"/>
  <c r="AF793" i="8" a="1"/>
  <c r="AF793" i="8" s="1"/>
  <c r="AF794" i="8" s="1"/>
  <c r="X793" i="8" a="1"/>
  <c r="X793" i="8" s="1"/>
  <c r="X794" i="8" s="1"/>
  <c r="AC432" i="8"/>
  <c r="AC766" i="8" a="1"/>
  <c r="AC766" i="8" s="1"/>
  <c r="Z762" i="8"/>
  <c r="Z1097" i="8" s="1"/>
  <c r="X765" i="8"/>
  <c r="X1100" i="8" s="1"/>
  <c r="U432" i="8"/>
  <c r="U766" i="8" a="1"/>
  <c r="U766" i="8" s="1"/>
  <c r="O426" i="8"/>
  <c r="O760" i="8" a="1"/>
  <c r="O760" i="8" s="1"/>
  <c r="AA678" i="8"/>
  <c r="AA1012" i="8" a="1"/>
  <c r="AA1012" i="8" s="1"/>
  <c r="AE762" i="8"/>
  <c r="AE1097" i="8" s="1"/>
  <c r="R762" i="8"/>
  <c r="R1097" i="8" s="1"/>
  <c r="AC765" i="8"/>
  <c r="AC1100" i="8" s="1"/>
  <c r="Q432" i="8"/>
  <c r="Q766" i="8" a="1"/>
  <c r="Q766" i="8" s="1"/>
  <c r="Q426" i="8"/>
  <c r="Q760" i="8" a="1"/>
  <c r="Q760" i="8" s="1"/>
  <c r="AD426" i="8"/>
  <c r="AD760" i="8" a="1"/>
  <c r="AD760" i="8" s="1"/>
  <c r="P432" i="8"/>
  <c r="P766" i="8" a="1"/>
  <c r="P766" i="8" s="1"/>
  <c r="V432" i="8"/>
  <c r="V766" i="8" a="1"/>
  <c r="V766" i="8" s="1"/>
  <c r="N432" i="8"/>
  <c r="N766" i="8" a="1"/>
  <c r="N766" i="8" s="1"/>
  <c r="AC420" i="8"/>
  <c r="AC754" i="8" a="1"/>
  <c r="AC754" i="8" s="1"/>
  <c r="AC426" i="8"/>
  <c r="AC760" i="8" a="1"/>
  <c r="AC760" i="8" s="1"/>
  <c r="U426" i="8"/>
  <c r="U760" i="8" a="1"/>
  <c r="U760" i="8" s="1"/>
  <c r="AG765" i="8"/>
  <c r="AG1100" i="8" s="1"/>
  <c r="Y759" i="8"/>
  <c r="Y1094" i="8" s="1"/>
  <c r="Q759" i="8"/>
  <c r="Q1094" i="8" s="1"/>
  <c r="AF759" i="8"/>
  <c r="AF1094" i="8" s="1"/>
  <c r="Z759" i="8"/>
  <c r="Z1094" i="8" s="1"/>
  <c r="S765" i="8"/>
  <c r="S1100" i="8" s="1"/>
  <c r="U477" i="8"/>
  <c r="U811" i="8" a="1"/>
  <c r="U811" i="8" s="1"/>
  <c r="AE765" i="8"/>
  <c r="AE1100" i="8" s="1"/>
  <c r="P678" i="8"/>
  <c r="P1012" i="8" a="1"/>
  <c r="P1012" i="8" s="1"/>
  <c r="O763" i="8" a="1"/>
  <c r="O763" i="8" s="1"/>
  <c r="O764" i="8" s="1"/>
  <c r="W763" i="8" a="1"/>
  <c r="W763" i="8" s="1"/>
  <c r="W764" i="8" s="1"/>
  <c r="T769" i="8" a="1"/>
  <c r="T769" i="8" s="1"/>
  <c r="T770" i="8" s="1"/>
  <c r="P1015" i="8" a="1"/>
  <c r="P1015" i="8" s="1"/>
  <c r="P1016" i="8" s="1"/>
  <c r="X1015" i="8" a="1"/>
  <c r="X1015" i="8" s="1"/>
  <c r="X1016" i="8" s="1"/>
  <c r="V988" i="8" a="1"/>
  <c r="V988" i="8" s="1"/>
  <c r="V989" i="8" s="1"/>
  <c r="AE988" i="8" a="1"/>
  <c r="AE988" i="8" s="1"/>
  <c r="AE989" i="8" s="1"/>
  <c r="Q973" i="8" a="1"/>
  <c r="Q973" i="8" s="1"/>
  <c r="Q974" i="8" s="1"/>
  <c r="V991" i="8" a="1"/>
  <c r="V991" i="8" s="1"/>
  <c r="V992" i="8" s="1"/>
  <c r="P958" i="8" a="1"/>
  <c r="P958" i="8" s="1"/>
  <c r="P959" i="8" s="1"/>
  <c r="P781" i="8" a="1"/>
  <c r="P781" i="8" s="1"/>
  <c r="P782" i="8" s="1"/>
  <c r="AB781" i="8" a="1"/>
  <c r="AB781" i="8" s="1"/>
  <c r="AB782" i="8" s="1"/>
  <c r="T976" i="8" a="1"/>
  <c r="T976" i="8" s="1"/>
  <c r="T977" i="8" s="1"/>
  <c r="R1009" i="8" a="1"/>
  <c r="R1009" i="8" s="1"/>
  <c r="R1010" i="8" s="1"/>
  <c r="V1009" i="8" a="1"/>
  <c r="V1009" i="8" s="1"/>
  <c r="V1010" i="8" s="1"/>
  <c r="P961" i="8" a="1"/>
  <c r="P961" i="8" s="1"/>
  <c r="P962" i="8" s="1"/>
  <c r="Q793" i="8" a="1"/>
  <c r="Q793" i="8" s="1"/>
  <c r="Q794" i="8" s="1"/>
  <c r="AC793" i="8" a="1"/>
  <c r="AC793" i="8" s="1"/>
  <c r="AC794" i="8" s="1"/>
  <c r="C485" i="8" a="1"/>
  <c r="C485" i="8" s="1"/>
  <c r="C512" i="8" a="1"/>
  <c r="C512" i="8" s="1"/>
  <c r="C665" i="8" a="1"/>
  <c r="C665" i="8" s="1"/>
  <c r="C491" i="8" a="1"/>
  <c r="C491" i="8" s="1"/>
  <c r="C677" i="8" a="1"/>
  <c r="C677" i="8" s="1"/>
  <c r="Y415" i="8"/>
  <c r="AD421" i="8"/>
  <c r="AF418" i="8"/>
  <c r="T428" i="8" a="1"/>
  <c r="T428" i="8" s="1"/>
  <c r="AB403" i="8"/>
  <c r="Q415" i="8"/>
  <c r="O415" i="8"/>
  <c r="Z415" i="8"/>
  <c r="AE415" i="8"/>
  <c r="O412" i="8"/>
  <c r="V415" i="8"/>
  <c r="W418" i="8"/>
  <c r="Z412" i="8"/>
  <c r="X419" i="8" a="1"/>
  <c r="X419" i="8" s="1"/>
  <c r="U403" i="8"/>
  <c r="Q403" i="8"/>
  <c r="W415" i="8"/>
  <c r="T409" i="8"/>
  <c r="T415" i="8"/>
  <c r="Z418" i="8"/>
  <c r="AF421" i="8"/>
  <c r="AC421" i="8"/>
  <c r="W421" i="8"/>
  <c r="T418" i="8"/>
  <c r="T403" i="8"/>
  <c r="AE403" i="8"/>
  <c r="S415" i="8"/>
  <c r="Y403" i="8"/>
  <c r="AC428" i="8" a="1"/>
  <c r="AC428" i="8" s="1"/>
  <c r="AA428" i="8" a="1"/>
  <c r="AA428" i="8" s="1"/>
  <c r="O403" i="8"/>
  <c r="W403" i="8"/>
  <c r="AF403" i="8"/>
  <c r="AF409" i="8"/>
  <c r="AB409" i="8"/>
  <c r="AC409" i="8"/>
  <c r="V409" i="8"/>
  <c r="AA412" i="8"/>
  <c r="R412" i="8"/>
  <c r="R747" i="8" s="1"/>
  <c r="R1082" i="8" s="1"/>
  <c r="AG418" i="8"/>
  <c r="AD418" i="8"/>
  <c r="O418" i="8"/>
  <c r="AF412" i="8"/>
  <c r="T421" i="8"/>
  <c r="P412" i="8"/>
  <c r="Y421" i="8"/>
  <c r="C476" i="8" a="1"/>
  <c r="C476" i="8" s="1"/>
  <c r="O421" i="8"/>
  <c r="AE409" i="8"/>
  <c r="O409" i="8"/>
  <c r="O744" i="8" s="1"/>
  <c r="O1079" i="8" s="1"/>
  <c r="R409" i="8"/>
  <c r="AG412" i="8"/>
  <c r="AA409" i="8"/>
  <c r="AA744" i="8" s="1"/>
  <c r="AA1079" i="8" s="1"/>
  <c r="R415" i="8"/>
  <c r="V418" i="8"/>
  <c r="AG421" i="8"/>
  <c r="R421" i="8"/>
  <c r="P421" i="8"/>
  <c r="S418" i="8"/>
  <c r="AG403" i="8"/>
  <c r="W409" i="8"/>
  <c r="AD412" i="8"/>
  <c r="U415" i="8"/>
  <c r="AA425" i="8" a="1"/>
  <c r="AA425" i="8" s="1"/>
  <c r="P403" i="8"/>
  <c r="X403" i="8"/>
  <c r="S409" i="8"/>
  <c r="Y409" i="8"/>
  <c r="AG409" i="8"/>
  <c r="X409" i="8"/>
  <c r="T412" i="8"/>
  <c r="AD409" i="8"/>
  <c r="Y412" i="8"/>
  <c r="W412" i="8"/>
  <c r="AB412" i="8"/>
  <c r="Q421" i="8"/>
  <c r="V421" i="8"/>
  <c r="U418" i="8"/>
  <c r="Z421" i="8"/>
  <c r="AC403" i="8"/>
  <c r="U409" i="8"/>
  <c r="R425" i="8" a="1"/>
  <c r="R425" i="8" s="1"/>
  <c r="Z403" i="8"/>
  <c r="Q409" i="8"/>
  <c r="Z409" i="8"/>
  <c r="X412" i="8"/>
  <c r="V412" i="8"/>
  <c r="X418" i="8"/>
  <c r="U412" i="8"/>
  <c r="U421" i="8"/>
  <c r="AB418" i="8"/>
  <c r="C527" i="8" a="1"/>
  <c r="C527" i="8" s="1"/>
  <c r="X415" i="8"/>
  <c r="AB421" i="8"/>
  <c r="AD415" i="8"/>
  <c r="AE421" i="8"/>
  <c r="Y425" i="8" a="1"/>
  <c r="Y425" i="8" s="1"/>
  <c r="S403" i="8"/>
  <c r="P409" i="8"/>
  <c r="AB415" i="8"/>
  <c r="AE412" i="8"/>
  <c r="AE418" i="8"/>
  <c r="AC412" i="8"/>
  <c r="AC747" i="8" s="1"/>
  <c r="AC1082" i="8" s="1"/>
  <c r="R418" i="8"/>
  <c r="AD403" i="8"/>
  <c r="AF415" i="8"/>
  <c r="AC415" i="8"/>
  <c r="AG415" i="8"/>
  <c r="P418" i="8"/>
  <c r="AA418" i="8"/>
  <c r="S412" i="8"/>
  <c r="S421" i="8"/>
  <c r="Y418" i="8"/>
  <c r="C524" i="8" a="1"/>
  <c r="C524" i="8" s="1"/>
  <c r="C506" i="8" a="1"/>
  <c r="C506" i="8" s="1"/>
  <c r="V403" i="8"/>
  <c r="AA403" i="8"/>
  <c r="AA738" i="8" s="1"/>
  <c r="AA1073" i="8" s="1"/>
  <c r="R403" i="8"/>
  <c r="AA415" i="8"/>
  <c r="P415" i="8"/>
  <c r="Q412" i="8"/>
  <c r="X421" i="8"/>
  <c r="AA421" i="8"/>
  <c r="Q418" i="8"/>
  <c r="S391" i="8"/>
  <c r="X391" i="8"/>
  <c r="AC391" i="8"/>
  <c r="Y391" i="8"/>
  <c r="AE391" i="8"/>
  <c r="Z391" i="8"/>
  <c r="AG391" i="8"/>
  <c r="AB391" i="8"/>
  <c r="V391" i="8"/>
  <c r="AA391" i="8"/>
  <c r="AD391" i="8"/>
  <c r="W391" i="8"/>
  <c r="U391" i="8"/>
  <c r="T391" i="8"/>
  <c r="AF391" i="8"/>
  <c r="L1199" i="8"/>
  <c r="L1193" i="8"/>
  <c r="J1085" i="8"/>
  <c r="L1085" i="8" s="1"/>
  <c r="J1307" i="8"/>
  <c r="L1307" i="8" s="1"/>
  <c r="J1295" i="8"/>
  <c r="L1295" i="8" s="1"/>
  <c r="J1343" i="8"/>
  <c r="L1343" i="8" s="1"/>
  <c r="J1091" i="8"/>
  <c r="L1091" i="8" s="1"/>
  <c r="J1322" i="8"/>
  <c r="L1322" i="8" s="1"/>
  <c r="J1127" i="8"/>
  <c r="L1127" i="8" s="1"/>
  <c r="J1349" i="8"/>
  <c r="L1349" i="8" s="1"/>
  <c r="J1292" i="8"/>
  <c r="L1292" i="8" s="1"/>
  <c r="L1313" i="8"/>
  <c r="L1331" i="8"/>
  <c r="J1103" i="8"/>
  <c r="L1103" i="8" s="1"/>
  <c r="J1325" i="8"/>
  <c r="L1325" i="8" s="1"/>
  <c r="L1196" i="8"/>
  <c r="J1115" i="8"/>
  <c r="L1115" i="8" s="1"/>
  <c r="J1310" i="8"/>
  <c r="L1310" i="8" s="1"/>
  <c r="J1097" i="8"/>
  <c r="L1205" i="8"/>
  <c r="L762" i="8"/>
  <c r="L750" i="8"/>
  <c r="L1136" i="8"/>
  <c r="L756" i="8"/>
  <c r="L1106" i="8"/>
  <c r="C784" i="8" a="1"/>
  <c r="C784" i="8" s="1"/>
  <c r="C838" i="8" a="1"/>
  <c r="C838" i="8" s="1"/>
  <c r="C817" i="8" a="1"/>
  <c r="C817" i="8" s="1"/>
  <c r="C808" i="8" a="1"/>
  <c r="C808" i="8" s="1"/>
  <c r="C823" i="8" a="1"/>
  <c r="C823" i="8" s="1"/>
  <c r="C853" i="8" a="1"/>
  <c r="C853" i="8" s="1"/>
  <c r="C829" i="8" a="1"/>
  <c r="C829" i="8" s="1"/>
  <c r="C877" i="8" a="1"/>
  <c r="C877" i="8" s="1"/>
  <c r="C563" i="8" a="1"/>
  <c r="C563" i="8" s="1"/>
  <c r="C865" i="8" a="1"/>
  <c r="C865" i="8" s="1"/>
  <c r="C994" i="8" a="1"/>
  <c r="C994" i="8" s="1"/>
  <c r="C772" i="8" a="1"/>
  <c r="C772" i="8" s="1"/>
  <c r="C997" i="8" a="1"/>
  <c r="C997" i="8" s="1"/>
  <c r="C985" i="8" a="1"/>
  <c r="C985" i="8" s="1"/>
  <c r="C871" i="8" a="1"/>
  <c r="C871" i="8" s="1"/>
  <c r="C790" i="8" a="1"/>
  <c r="C790" i="8" s="1"/>
  <c r="C775" i="8" a="1"/>
  <c r="C775" i="8" s="1"/>
  <c r="C979" i="8" a="1"/>
  <c r="C979" i="8" s="1"/>
  <c r="C458" i="8" a="1"/>
  <c r="C458" i="8" s="1"/>
  <c r="C626" i="8" a="1"/>
  <c r="C626" i="8" s="1"/>
  <c r="L792" i="8"/>
  <c r="L972" i="8"/>
  <c r="L960" i="8"/>
  <c r="L1008" i="8"/>
  <c r="L1109" i="8"/>
  <c r="L990" i="8"/>
  <c r="C656" i="8" a="1"/>
  <c r="C656" i="8" s="1"/>
  <c r="L1014" i="8"/>
  <c r="C581" i="8" a="1"/>
  <c r="C581" i="8" s="1"/>
  <c r="C668" i="8" a="1"/>
  <c r="C668" i="8" s="1"/>
  <c r="C578" i="8" a="1"/>
  <c r="C578" i="8" s="1"/>
  <c r="C551" i="8" a="1"/>
  <c r="C551" i="8" s="1"/>
  <c r="C566" i="8" a="1"/>
  <c r="C566" i="8" s="1"/>
  <c r="C635" i="8" a="1"/>
  <c r="C635" i="8" s="1"/>
  <c r="C683" i="8" a="1"/>
  <c r="C683" i="8" s="1"/>
  <c r="C629" i="8" a="1"/>
  <c r="C629" i="8" s="1"/>
  <c r="C464" i="8" a="1"/>
  <c r="C464" i="8" s="1"/>
  <c r="C647" i="8" a="1"/>
  <c r="C647" i="8" s="1"/>
  <c r="C509" i="8" a="1"/>
  <c r="C509" i="8" s="1"/>
  <c r="C632" i="8" a="1"/>
  <c r="C632" i="8" s="1"/>
  <c r="C497" i="8" a="1"/>
  <c r="C497" i="8" s="1"/>
  <c r="C641" i="8" a="1"/>
  <c r="C641" i="8" s="1"/>
  <c r="C521" i="8" a="1"/>
  <c r="C521" i="8" s="1"/>
  <c r="C623" i="8" a="1"/>
  <c r="C623" i="8" s="1"/>
  <c r="C470" i="8" a="1"/>
  <c r="C470" i="8" s="1"/>
  <c r="C446" i="8" a="1"/>
  <c r="C446" i="8" s="1"/>
  <c r="C653" i="8" a="1"/>
  <c r="C653" i="8" s="1"/>
  <c r="C461" i="8" a="1"/>
  <c r="C461" i="8" s="1"/>
  <c r="C479" i="8" a="1"/>
  <c r="C479" i="8" s="1"/>
  <c r="C515" i="8" a="1"/>
  <c r="C515" i="8" s="1"/>
  <c r="C452" i="8" a="1"/>
  <c r="C452" i="8" s="1"/>
  <c r="C434" i="8" a="1"/>
  <c r="C434" i="8" s="1"/>
  <c r="C533" i="8" a="1"/>
  <c r="C533" i="8" s="1"/>
  <c r="C689" i="8" a="1"/>
  <c r="C689" i="8" s="1"/>
  <c r="C443" i="8" a="1"/>
  <c r="C443" i="8" s="1"/>
  <c r="C539" i="8" a="1"/>
  <c r="C539" i="8" s="1"/>
  <c r="AA84" i="8"/>
  <c r="AA419" i="8" s="1" a="1"/>
  <c r="AA419" i="8" s="1"/>
  <c r="Z84" i="8"/>
  <c r="Z419" i="8" s="1" a="1"/>
  <c r="Z419" i="8" s="1"/>
  <c r="AD84" i="8"/>
  <c r="AD419" i="8" s="1" a="1"/>
  <c r="AD419" i="8" s="1"/>
  <c r="AC78" i="8"/>
  <c r="T84" i="8"/>
  <c r="T419" i="8" s="1" a="1"/>
  <c r="T419" i="8" s="1"/>
  <c r="W87" i="8"/>
  <c r="N83" i="8"/>
  <c r="N418" i="8" s="1"/>
  <c r="N753" i="8" s="1"/>
  <c r="N1088" i="8" s="1"/>
  <c r="N65" i="8"/>
  <c r="N400" i="8" s="1"/>
  <c r="N735" i="8" s="1"/>
  <c r="N1070" i="8" s="1"/>
  <c r="C90" i="7" a="1"/>
  <c r="C90" i="7" s="1"/>
  <c r="N56" i="8"/>
  <c r="N391" i="8" s="1"/>
  <c r="N726" i="8" s="1"/>
  <c r="N1061" i="8" s="1"/>
  <c r="C84" i="7" a="1"/>
  <c r="C84" i="7" s="1"/>
  <c r="N73" i="8"/>
  <c r="N74" i="8"/>
  <c r="N409" i="8" s="1"/>
  <c r="N744" i="8" s="1"/>
  <c r="N1079" i="8" s="1"/>
  <c r="C78" i="7" a="1"/>
  <c r="C78" i="7" s="1"/>
  <c r="C87" i="7" a="1"/>
  <c r="C87" i="7" s="1"/>
  <c r="AD87" i="8"/>
  <c r="AA87" i="8"/>
  <c r="AA422" i="8" s="1" a="1"/>
  <c r="AA422" i="8" s="1"/>
  <c r="V87" i="8"/>
  <c r="AC87" i="8"/>
  <c r="AC422" i="8" s="1" a="1"/>
  <c r="AC422" i="8" s="1"/>
  <c r="AG87" i="8"/>
  <c r="AG422" i="8" s="1" a="1"/>
  <c r="AG422" i="8" s="1"/>
  <c r="AE87" i="8"/>
  <c r="AE422" i="8" s="1" a="1"/>
  <c r="AE422" i="8" s="1"/>
  <c r="U66" i="8"/>
  <c r="U401" i="8" s="1" a="1"/>
  <c r="U401" i="8" s="1"/>
  <c r="T87" i="8"/>
  <c r="T422" i="8" s="1" a="1"/>
  <c r="T422" i="8" s="1"/>
  <c r="AF66" i="8"/>
  <c r="AF401" i="8" s="1" a="1"/>
  <c r="AF401" i="8" s="1"/>
  <c r="O87" i="8"/>
  <c r="AB78" i="8"/>
  <c r="AB87" i="8"/>
  <c r="AB422" i="8" s="1" a="1"/>
  <c r="AB422" i="8" s="1"/>
  <c r="AG78" i="8"/>
  <c r="AG413" i="8" s="1" a="1"/>
  <c r="AG413" i="8" s="1"/>
  <c r="V78" i="8"/>
  <c r="Y87" i="8"/>
  <c r="Y422" i="8" s="1" a="1"/>
  <c r="Y422" i="8" s="1"/>
  <c r="S87" i="8"/>
  <c r="AC81" i="8"/>
  <c r="AC416" i="8" s="1" a="1"/>
  <c r="AC416" i="8" s="1"/>
  <c r="AE72" i="8"/>
  <c r="AE407" i="8" s="1" a="1"/>
  <c r="AE407" i="8" s="1"/>
  <c r="R87" i="8"/>
  <c r="AB72" i="8"/>
  <c r="AB407" i="8" s="1" a="1"/>
  <c r="AB407" i="8" s="1"/>
  <c r="N77" i="8"/>
  <c r="N412" i="8" s="1"/>
  <c r="N747" i="8" s="1"/>
  <c r="N1082" i="8" s="1"/>
  <c r="V84" i="8"/>
  <c r="V419" i="8" s="1" a="1"/>
  <c r="V419" i="8" s="1"/>
  <c r="AF84" i="8"/>
  <c r="AB81" i="8"/>
  <c r="AB416" i="8" s="1" a="1"/>
  <c r="AB416" i="8" s="1"/>
  <c r="AF78" i="8"/>
  <c r="Y75" i="8"/>
  <c r="Y410" i="8" s="1" a="1"/>
  <c r="Y410" i="8" s="1"/>
  <c r="AF87" i="8"/>
  <c r="Q84" i="8"/>
  <c r="Q419" i="8" s="1" a="1"/>
  <c r="Q419" i="8" s="1"/>
  <c r="N86" i="8"/>
  <c r="N421" i="8" s="1"/>
  <c r="N756" i="8" s="1"/>
  <c r="N1091" i="8" s="1"/>
  <c r="Y84" i="8"/>
  <c r="Y419" i="8" s="1" a="1"/>
  <c r="Y419" i="8" s="1"/>
  <c r="X81" i="8"/>
  <c r="AG84" i="8"/>
  <c r="AG419" i="8" s="1" a="1"/>
  <c r="AG419" i="8" s="1"/>
  <c r="N67" i="8"/>
  <c r="AD81" i="8"/>
  <c r="AD416" i="8" s="1" a="1"/>
  <c r="AD416" i="8" s="1"/>
  <c r="AF81" i="8"/>
  <c r="AF416" i="8" s="1" a="1"/>
  <c r="AF416" i="8" s="1"/>
  <c r="U84" i="8"/>
  <c r="U419" i="8" s="1" a="1"/>
  <c r="U419" i="8" s="1"/>
  <c r="W72" i="8"/>
  <c r="W407" i="8" s="1" a="1"/>
  <c r="W407" i="8" s="1"/>
  <c r="P81" i="8"/>
  <c r="P416" i="8" s="1" a="1"/>
  <c r="P416" i="8" s="1"/>
  <c r="W84" i="8"/>
  <c r="W419" i="8" s="1" a="1"/>
  <c r="W419" i="8" s="1"/>
  <c r="T78" i="8"/>
  <c r="AE81" i="8"/>
  <c r="AE416" i="8" s="1" a="1"/>
  <c r="AE416" i="8" s="1"/>
  <c r="AA78" i="8"/>
  <c r="AA413" i="8" s="1" a="1"/>
  <c r="AA413" i="8" s="1"/>
  <c r="AD78" i="8"/>
  <c r="AD413" i="8" s="1" a="1"/>
  <c r="AD413" i="8" s="1"/>
  <c r="X87" i="8"/>
  <c r="X422" i="8" s="1" a="1"/>
  <c r="X422" i="8" s="1"/>
  <c r="O84" i="8"/>
  <c r="O419" i="8" s="1" a="1"/>
  <c r="O419" i="8" s="1"/>
  <c r="AF72" i="8"/>
  <c r="AF407" i="8" s="1" a="1"/>
  <c r="AF407" i="8" s="1"/>
  <c r="N85" i="8"/>
  <c r="AB84" i="8"/>
  <c r="AB419" i="8" s="1" a="1"/>
  <c r="AB419" i="8" s="1"/>
  <c r="S78" i="8"/>
  <c r="S413" i="8" s="1" a="1"/>
  <c r="S413" i="8" s="1"/>
  <c r="U81" i="8"/>
  <c r="U416" i="8" s="1" a="1"/>
  <c r="U416" i="8" s="1"/>
  <c r="Q66" i="8"/>
  <c r="U87" i="8"/>
  <c r="U422" i="8" s="1" a="1"/>
  <c r="U422" i="8" s="1"/>
  <c r="X66" i="8"/>
  <c r="S75" i="8"/>
  <c r="S410" i="8" s="1" a="1"/>
  <c r="S410" i="8" s="1"/>
  <c r="U78" i="8"/>
  <c r="U413" i="8" s="1" a="1"/>
  <c r="U413" i="8" s="1"/>
  <c r="Y81" i="8"/>
  <c r="Y416" i="8" s="1" a="1"/>
  <c r="Y416" i="8" s="1"/>
  <c r="Y78" i="8"/>
  <c r="Y413" i="8" s="1" a="1"/>
  <c r="Y413" i="8" s="1"/>
  <c r="V72" i="8"/>
  <c r="V407" i="8" s="1" a="1"/>
  <c r="V407" i="8" s="1"/>
  <c r="Q88" i="8"/>
  <c r="Q87" i="8"/>
  <c r="V75" i="8"/>
  <c r="V410" i="8" s="1" a="1"/>
  <c r="V410" i="8" s="1"/>
  <c r="W81" i="8"/>
  <c r="W416" i="8" s="1" a="1"/>
  <c r="W416" i="8" s="1"/>
  <c r="N80" i="8"/>
  <c r="N415" i="8" s="1"/>
  <c r="N750" i="8" s="1"/>
  <c r="N1085" i="8" s="1"/>
  <c r="X78" i="8"/>
  <c r="X413" i="8" s="1" a="1"/>
  <c r="X413" i="8" s="1"/>
  <c r="AE66" i="8"/>
  <c r="AE401" i="8" s="1" a="1"/>
  <c r="AE401" i="8" s="1"/>
  <c r="R81" i="8"/>
  <c r="R416" i="8" s="1" a="1"/>
  <c r="R416" i="8" s="1"/>
  <c r="T72" i="8"/>
  <c r="T407" i="8" s="1" a="1"/>
  <c r="T407" i="8" s="1"/>
  <c r="R84" i="8"/>
  <c r="R419" i="8" s="1" a="1"/>
  <c r="R419" i="8" s="1"/>
  <c r="AA67" i="8"/>
  <c r="AA66" i="8"/>
  <c r="Y66" i="8"/>
  <c r="Y401" i="8" s="1" a="1"/>
  <c r="Y401" i="8" s="1"/>
  <c r="S84" i="8"/>
  <c r="S419" i="8" s="1" a="1"/>
  <c r="S419" i="8" s="1"/>
  <c r="AE78" i="8"/>
  <c r="AE84" i="8"/>
  <c r="AE419" i="8" s="1" a="1"/>
  <c r="AE419" i="8" s="1"/>
  <c r="R78" i="8"/>
  <c r="R413" i="8" s="1" a="1"/>
  <c r="R413" i="8" s="1"/>
  <c r="X72" i="8"/>
  <c r="X407" i="8" s="1" a="1"/>
  <c r="X407" i="8" s="1"/>
  <c r="S81" i="8"/>
  <c r="S416" i="8" s="1" a="1"/>
  <c r="S416" i="8" s="1"/>
  <c r="AA75" i="8"/>
  <c r="AA410" i="8" s="1" a="1"/>
  <c r="AA410" i="8" s="1"/>
  <c r="AB75" i="8"/>
  <c r="T81" i="8"/>
  <c r="T416" i="8" s="1" a="1"/>
  <c r="T416" i="8" s="1"/>
  <c r="U75" i="8"/>
  <c r="U410" i="8" s="1" a="1"/>
  <c r="U410" i="8" s="1"/>
  <c r="N71" i="8"/>
  <c r="N406" i="8" s="1"/>
  <c r="N741" i="8" s="1"/>
  <c r="N1076" i="8" s="1"/>
  <c r="O81" i="8"/>
  <c r="O416" i="8" s="1" a="1"/>
  <c r="O416" i="8" s="1"/>
  <c r="V81" i="8"/>
  <c r="Z78" i="8"/>
  <c r="Z413" i="8" s="1" a="1"/>
  <c r="Z413" i="8" s="1"/>
  <c r="X75" i="8"/>
  <c r="X410" i="8" s="1" a="1"/>
  <c r="X410" i="8" s="1"/>
  <c r="Y72" i="8"/>
  <c r="P73" i="8"/>
  <c r="W67" i="8"/>
  <c r="W66" i="8"/>
  <c r="P87" i="8"/>
  <c r="P422" i="8" s="1" a="1"/>
  <c r="P422" i="8" s="1"/>
  <c r="Q81" i="8"/>
  <c r="Q416" i="8" s="1" a="1"/>
  <c r="Q416" i="8" s="1"/>
  <c r="AC75" i="8"/>
  <c r="AC410" i="8" s="1" a="1"/>
  <c r="AC410" i="8" s="1"/>
  <c r="AG75" i="8"/>
  <c r="AG410" i="8" s="1" a="1"/>
  <c r="AG410" i="8" s="1"/>
  <c r="O73" i="8"/>
  <c r="W75" i="8"/>
  <c r="W410" i="8" s="1" a="1"/>
  <c r="W410" i="8" s="1"/>
  <c r="AA81" i="8"/>
  <c r="AA416" i="8" s="1" a="1"/>
  <c r="AA416" i="8" s="1"/>
  <c r="Z81" i="8"/>
  <c r="Z416" i="8" s="1" a="1"/>
  <c r="Z416" i="8" s="1"/>
  <c r="AC72" i="8"/>
  <c r="AC407" i="8" s="1" a="1"/>
  <c r="AC407" i="8" s="1"/>
  <c r="W78" i="8"/>
  <c r="W413" i="8" s="1" a="1"/>
  <c r="W413" i="8" s="1"/>
  <c r="V66" i="8"/>
  <c r="V401" i="8" s="1" a="1"/>
  <c r="V401" i="8" s="1"/>
  <c r="AG72" i="8"/>
  <c r="AG407" i="8" s="1" a="1"/>
  <c r="AG407" i="8" s="1"/>
  <c r="Z66" i="8"/>
  <c r="Z401" i="8" s="1" a="1"/>
  <c r="Z401" i="8" s="1"/>
  <c r="Z88" i="8"/>
  <c r="Z87" i="8"/>
  <c r="Z422" i="8" s="1" a="1"/>
  <c r="Z422" i="8" s="1"/>
  <c r="O67" i="8"/>
  <c r="AE75" i="8"/>
  <c r="AC66" i="8"/>
  <c r="AC401" i="8" s="1" a="1"/>
  <c r="AC401" i="8" s="1"/>
  <c r="Z72" i="8"/>
  <c r="Z407" i="8" s="1" a="1"/>
  <c r="Z407" i="8" s="1"/>
  <c r="N82" i="8"/>
  <c r="V69" i="8"/>
  <c r="AG66" i="8"/>
  <c r="AG401" i="8" s="1" a="1"/>
  <c r="AG401" i="8" s="1"/>
  <c r="AB66" i="8"/>
  <c r="AB401" i="8" s="1" a="1"/>
  <c r="AB401" i="8" s="1"/>
  <c r="AF75" i="8"/>
  <c r="R66" i="8"/>
  <c r="R401" i="8" s="1" a="1"/>
  <c r="R401" i="8" s="1"/>
  <c r="P66" i="8"/>
  <c r="T66" i="8"/>
  <c r="U73" i="8"/>
  <c r="U72" i="8"/>
  <c r="U407" i="8" s="1" a="1"/>
  <c r="U407" i="8" s="1"/>
  <c r="Z75" i="8"/>
  <c r="Z410" i="8" s="1" a="1"/>
  <c r="Z410" i="8" s="1"/>
  <c r="T76" i="8"/>
  <c r="T75" i="8"/>
  <c r="T410" i="8" s="1" a="1"/>
  <c r="T410" i="8" s="1"/>
  <c r="Y69" i="8"/>
  <c r="Y404" i="8" s="1" a="1"/>
  <c r="Y404" i="8" s="1"/>
  <c r="AG81" i="8"/>
  <c r="S66" i="8"/>
  <c r="S401" i="8" s="1" a="1"/>
  <c r="S401" i="8" s="1"/>
  <c r="AD72" i="8"/>
  <c r="AD407" i="8" s="1" a="1"/>
  <c r="AD407" i="8" s="1"/>
  <c r="AA73" i="8"/>
  <c r="AA72" i="8"/>
  <c r="AA407" i="8" s="1" a="1"/>
  <c r="AA407" i="8" s="1"/>
  <c r="O76" i="8"/>
  <c r="N76" i="8"/>
  <c r="X69" i="8"/>
  <c r="X404" i="8" s="1" a="1"/>
  <c r="X404" i="8" s="1"/>
  <c r="Z69" i="8"/>
  <c r="AD69" i="8"/>
  <c r="AD404" i="8" s="1" a="1"/>
  <c r="AD404" i="8" s="1"/>
  <c r="AE69" i="8"/>
  <c r="AE404" i="8" s="1" a="1"/>
  <c r="AE404" i="8" s="1"/>
  <c r="U69" i="8"/>
  <c r="U404" i="8" s="1" a="1"/>
  <c r="U404" i="8" s="1"/>
  <c r="AG69" i="8"/>
  <c r="AG404" i="8" s="1" a="1"/>
  <c r="AG404" i="8" s="1"/>
  <c r="W69" i="8"/>
  <c r="W404" i="8" s="1" a="1"/>
  <c r="W404" i="8" s="1"/>
  <c r="L1073" i="8"/>
  <c r="L738" i="8"/>
  <c r="AA69" i="8"/>
  <c r="AA404" i="8" s="1" a="1"/>
  <c r="AA404" i="8" s="1"/>
  <c r="AF69" i="8"/>
  <c r="AF404" i="8" s="1" a="1"/>
  <c r="AF404" i="8" s="1"/>
  <c r="AB69" i="8"/>
  <c r="AB404" i="8" s="1" a="1"/>
  <c r="AB404" i="8" s="1"/>
  <c r="L1298" i="8"/>
  <c r="L963" i="8"/>
  <c r="T69" i="8"/>
  <c r="L1235" i="8"/>
  <c r="L900" i="8"/>
  <c r="AC70" i="8"/>
  <c r="AC69" i="8"/>
  <c r="AC404" i="8" s="1" a="1"/>
  <c r="AC404" i="8" s="1"/>
  <c r="N69" i="8"/>
  <c r="N404" i="8" s="1" a="1"/>
  <c r="N404" i="8" s="1"/>
  <c r="N68" i="8"/>
  <c r="N403" i="8" s="1"/>
  <c r="N738" i="8" s="1"/>
  <c r="N1073" i="8" s="1"/>
  <c r="O70" i="8"/>
  <c r="P70" i="8"/>
  <c r="L1118" i="8"/>
  <c r="L1133" i="8"/>
  <c r="L798" i="8"/>
  <c r="L987" i="8"/>
  <c r="L1148" i="8"/>
  <c r="L813" i="8"/>
  <c r="L768" i="8"/>
  <c r="L1208" i="8"/>
  <c r="L873" i="8"/>
  <c r="L975" i="8"/>
  <c r="L1121" i="8"/>
  <c r="L786" i="8"/>
  <c r="L1232" i="8"/>
  <c r="L897" i="8"/>
  <c r="L1178" i="8"/>
  <c r="L843" i="8"/>
  <c r="L1247" i="8"/>
  <c r="L912" i="8"/>
  <c r="L1337" i="8"/>
  <c r="L1002" i="8"/>
  <c r="L1139" i="8"/>
  <c r="L804" i="8"/>
  <c r="L1190" i="8"/>
  <c r="L855" i="8"/>
  <c r="L1304" i="8"/>
  <c r="L969" i="8"/>
  <c r="L1316" i="8"/>
  <c r="L981" i="8"/>
  <c r="L1130" i="8"/>
  <c r="L795" i="8"/>
  <c r="L1202" i="8"/>
  <c r="L867" i="8"/>
  <c r="L1184" i="8"/>
  <c r="L849" i="8"/>
  <c r="L1352" i="8"/>
  <c r="L1017" i="8"/>
  <c r="L957" i="8"/>
  <c r="L1250" i="8"/>
  <c r="L915" i="8"/>
  <c r="L1112" i="8"/>
  <c r="L777" i="8"/>
  <c r="L1358" i="8"/>
  <c r="L1023" i="8"/>
  <c r="L1220" i="8"/>
  <c r="L885" i="8"/>
  <c r="L780" i="8"/>
  <c r="L1166" i="8"/>
  <c r="L831" i="8"/>
  <c r="L1301" i="8"/>
  <c r="L966" i="8"/>
  <c r="N93" i="8"/>
  <c r="N428" i="8" s="1" a="1"/>
  <c r="N428" i="8" s="1"/>
  <c r="N90" i="8"/>
  <c r="N425" i="8" s="1" a="1"/>
  <c r="N425" i="8" s="1"/>
  <c r="Q72" i="8"/>
  <c r="Q407" i="8" s="1" a="1"/>
  <c r="Q407" i="8" s="1"/>
  <c r="R72" i="8"/>
  <c r="R407" i="8" s="1" a="1"/>
  <c r="R407" i="8" s="1"/>
  <c r="S72" i="8"/>
  <c r="S407" i="8" s="1" a="1"/>
  <c r="S407" i="8" s="1"/>
  <c r="Q75" i="8"/>
  <c r="Q410" i="8" s="1" a="1"/>
  <c r="Q410" i="8" s="1"/>
  <c r="R75" i="8"/>
  <c r="R410" i="8" s="1" a="1"/>
  <c r="R410" i="8" s="1"/>
  <c r="R69" i="8"/>
  <c r="S69" i="8"/>
  <c r="S404" i="8" s="1" a="1"/>
  <c r="S404" i="8" s="1"/>
  <c r="Q69" i="8"/>
  <c r="L735" i="8"/>
  <c r="L1070" i="8"/>
  <c r="L741" i="8"/>
  <c r="L1076" i="8"/>
  <c r="L747" i="8"/>
  <c r="K1082" i="8"/>
  <c r="L1082" i="8" s="1"/>
  <c r="K1049" i="8"/>
  <c r="K1037" i="8"/>
  <c r="K1043" i="8"/>
  <c r="P75" i="8"/>
  <c r="P410" i="8" s="1" a="1"/>
  <c r="P410" i="8" s="1"/>
  <c r="C1021" i="8" a="1"/>
  <c r="C1021" i="8" s="1"/>
  <c r="C1006" i="8" a="1"/>
  <c r="C1006" i="8" s="1"/>
  <c r="C880" i="8" a="1"/>
  <c r="C880" i="8" s="1"/>
  <c r="O78" i="8"/>
  <c r="O413" i="8" s="1" a="1"/>
  <c r="O413" i="8" s="1"/>
  <c r="O79" i="8"/>
  <c r="N78" i="8"/>
  <c r="N413" i="8" s="1" a="1"/>
  <c r="N413" i="8" s="1"/>
  <c r="N79" i="8"/>
  <c r="P78" i="8"/>
  <c r="P413" i="8" s="1" a="1"/>
  <c r="P413" i="8" s="1"/>
  <c r="P79" i="8"/>
  <c r="Q78" i="8"/>
  <c r="Q413" i="8" s="1" a="1"/>
  <c r="Q413" i="8" s="1"/>
  <c r="Q79" i="8"/>
  <c r="AD736" i="8" l="1" a="1"/>
  <c r="AD736" i="8" s="1"/>
  <c r="AD1071" i="8" s="1" a="1"/>
  <c r="AD1071" i="8" s="1"/>
  <c r="AD1072" i="8" s="1"/>
  <c r="N53" i="7" a="1"/>
  <c r="N53" i="7" s="1"/>
  <c r="AA54" i="7" s="1" a="1"/>
  <c r="AA54" i="7" s="1"/>
  <c r="P1098" i="8" a="1"/>
  <c r="P1098" i="8" s="1"/>
  <c r="P1099" i="8" s="1"/>
  <c r="O1323" i="8" a="1"/>
  <c r="O1323" i="8" s="1"/>
  <c r="O1324" i="8" s="1"/>
  <c r="AC1350" i="8" a="1"/>
  <c r="AC1350" i="8" s="1"/>
  <c r="AC1351" i="8" s="1"/>
  <c r="O1296" i="8" a="1"/>
  <c r="O1296" i="8" s="1"/>
  <c r="O1297" i="8" s="1"/>
  <c r="Z1296" i="8" a="1"/>
  <c r="Z1296" i="8" s="1"/>
  <c r="Z1297" i="8" s="1"/>
  <c r="AA1323" i="8" a="1"/>
  <c r="AA1323" i="8" s="1"/>
  <c r="AA1324" i="8" s="1"/>
  <c r="AG1098" i="8" a="1"/>
  <c r="AG1098" i="8" s="1"/>
  <c r="AG1099" i="8" s="1"/>
  <c r="T1308" i="8" a="1"/>
  <c r="T1308" i="8" s="1"/>
  <c r="T1309" i="8" s="1"/>
  <c r="V1128" i="8" a="1"/>
  <c r="V1128" i="8" s="1"/>
  <c r="V1129" i="8" s="1"/>
  <c r="W1323" i="8" a="1"/>
  <c r="W1323" i="8" s="1"/>
  <c r="W1324" i="8" s="1"/>
  <c r="U1098" i="8" a="1"/>
  <c r="U1098" i="8" s="1"/>
  <c r="U1099" i="8" s="1"/>
  <c r="AG1308" i="8" a="1"/>
  <c r="AG1308" i="8" s="1"/>
  <c r="AG1309" i="8" s="1"/>
  <c r="AE1128" i="8" a="1"/>
  <c r="AE1128" i="8" s="1"/>
  <c r="AE1129" i="8" s="1"/>
  <c r="AB1323" i="8" a="1"/>
  <c r="AB1323" i="8" s="1"/>
  <c r="AB1324" i="8" s="1"/>
  <c r="AB1098" i="8" a="1"/>
  <c r="AB1098" i="8" s="1"/>
  <c r="AB1099" i="8" s="1"/>
  <c r="R1098" i="8" a="1"/>
  <c r="R1098" i="8" s="1"/>
  <c r="R1099" i="8" s="1"/>
  <c r="P1311" i="8" a="1"/>
  <c r="P1311" i="8" s="1"/>
  <c r="P1312" i="8" s="1"/>
  <c r="R1350" i="8" a="1"/>
  <c r="R1350" i="8" s="1"/>
  <c r="R1351" i="8" s="1"/>
  <c r="N1344" i="8" a="1"/>
  <c r="N1344" i="8" s="1"/>
  <c r="N1345" i="8" s="1"/>
  <c r="Y1350" i="8" a="1"/>
  <c r="Y1350" i="8" s="1"/>
  <c r="Y1351" i="8" s="1"/>
  <c r="T1344" i="8" a="1"/>
  <c r="T1344" i="8" s="1"/>
  <c r="T1345" i="8" s="1"/>
  <c r="V1296" i="8" a="1"/>
  <c r="V1296" i="8" s="1"/>
  <c r="V1297" i="8" s="1"/>
  <c r="U1350" i="8" a="1"/>
  <c r="U1350" i="8" s="1"/>
  <c r="U1351" i="8" s="1"/>
  <c r="AC1344" i="8" a="1"/>
  <c r="AC1344" i="8" s="1"/>
  <c r="AC1345" i="8" s="1"/>
  <c r="R1296" i="8" a="1"/>
  <c r="R1296" i="8" s="1"/>
  <c r="R1297" i="8" s="1"/>
  <c r="Q1311" i="8" a="1"/>
  <c r="Q1311" i="8" s="1"/>
  <c r="Q1312" i="8" s="1"/>
  <c r="U1308" i="8" a="1"/>
  <c r="U1308" i="8" s="1"/>
  <c r="U1309" i="8" s="1"/>
  <c r="X1104" i="8" a="1"/>
  <c r="X1104" i="8" s="1"/>
  <c r="X1105" i="8" s="1"/>
  <c r="AA1104" i="8" a="1"/>
  <c r="AA1104" i="8" s="1"/>
  <c r="AA1105" i="8" s="1"/>
  <c r="T1326" i="8" a="1"/>
  <c r="T1326" i="8" s="1"/>
  <c r="T1327" i="8" s="1"/>
  <c r="AD1326" i="8" a="1"/>
  <c r="AD1326" i="8" s="1"/>
  <c r="AD1327" i="8" s="1"/>
  <c r="W1293" i="8" a="1"/>
  <c r="W1293" i="8" s="1"/>
  <c r="W1294" i="8" s="1"/>
  <c r="N1293" i="8" a="1"/>
  <c r="N1293" i="8" s="1"/>
  <c r="N1294" i="8" s="1"/>
  <c r="N1308" i="8" a="1"/>
  <c r="N1308" i="8" s="1"/>
  <c r="N1309" i="8" s="1"/>
  <c r="AD1104" i="8" a="1"/>
  <c r="AD1104" i="8" s="1"/>
  <c r="AD1105" i="8" s="1"/>
  <c r="P1104" i="8" a="1"/>
  <c r="P1104" i="8" s="1"/>
  <c r="P1105" i="8" s="1"/>
  <c r="AF1326" i="8" a="1"/>
  <c r="AF1326" i="8" s="1"/>
  <c r="AF1327" i="8" s="1"/>
  <c r="R1326" i="8" a="1"/>
  <c r="R1326" i="8" s="1"/>
  <c r="R1327" i="8" s="1"/>
  <c r="AD1293" i="8" a="1"/>
  <c r="AD1293" i="8" s="1"/>
  <c r="AD1294" i="8" s="1"/>
  <c r="S1293" i="8" a="1"/>
  <c r="S1293" i="8" s="1"/>
  <c r="S1294" i="8" s="1"/>
  <c r="U767" i="8"/>
  <c r="U1101" i="8" a="1"/>
  <c r="U1101" i="8" s="1"/>
  <c r="U1102" i="8" s="1"/>
  <c r="N767" i="8"/>
  <c r="N1101" i="8" a="1"/>
  <c r="N1101" i="8" s="1"/>
  <c r="N1102" i="8" s="1"/>
  <c r="W767" i="8"/>
  <c r="W1101" i="8" a="1"/>
  <c r="W1101" i="8" s="1"/>
  <c r="W1102" i="8" s="1"/>
  <c r="R812" i="8"/>
  <c r="R1146" i="8" a="1"/>
  <c r="R1146" i="8" s="1"/>
  <c r="R1147" i="8" s="1"/>
  <c r="AG1116" i="8" a="1"/>
  <c r="AG1116" i="8" s="1"/>
  <c r="AG1117" i="8" s="1"/>
  <c r="Z1116" i="8" a="1"/>
  <c r="Z1116" i="8" s="1"/>
  <c r="Z1117" i="8" s="1"/>
  <c r="O1350" i="8" a="1"/>
  <c r="O1350" i="8" s="1"/>
  <c r="O1351" i="8" s="1"/>
  <c r="AF1350" i="8" a="1"/>
  <c r="AF1350" i="8" s="1"/>
  <c r="AF1351" i="8" s="1"/>
  <c r="AB1344" i="8" a="1"/>
  <c r="AB1344" i="8" s="1"/>
  <c r="AB1345" i="8" s="1"/>
  <c r="X1344" i="8" a="1"/>
  <c r="X1344" i="8" s="1"/>
  <c r="X1345" i="8" s="1"/>
  <c r="X1128" i="8" a="1"/>
  <c r="X1128" i="8" s="1"/>
  <c r="X1129" i="8" s="1"/>
  <c r="W1128" i="8" a="1"/>
  <c r="W1128" i="8" s="1"/>
  <c r="W1129" i="8" s="1"/>
  <c r="P1323" i="8" a="1"/>
  <c r="P1323" i="8" s="1"/>
  <c r="P1324" i="8" s="1"/>
  <c r="AG1323" i="8" a="1"/>
  <c r="AG1323" i="8" s="1"/>
  <c r="AG1324" i="8" s="1"/>
  <c r="AG1296" i="8" a="1"/>
  <c r="AG1296" i="8" s="1"/>
  <c r="AG1297" i="8" s="1"/>
  <c r="U1296" i="8" a="1"/>
  <c r="U1296" i="8" s="1"/>
  <c r="U1297" i="8" s="1"/>
  <c r="V1098" i="8" a="1"/>
  <c r="V1098" i="8" s="1"/>
  <c r="V1099" i="8" s="1"/>
  <c r="V1311" i="8" a="1"/>
  <c r="V1311" i="8" s="1"/>
  <c r="V1312" i="8" s="1"/>
  <c r="R1311" i="8" a="1"/>
  <c r="R1311" i="8" s="1"/>
  <c r="R1312" i="8" s="1"/>
  <c r="AD1308" i="8" a="1"/>
  <c r="AD1308" i="8" s="1"/>
  <c r="AD1309" i="8" s="1"/>
  <c r="S1308" i="8" a="1"/>
  <c r="S1308" i="8" s="1"/>
  <c r="S1309" i="8" s="1"/>
  <c r="N1104" i="8" a="1"/>
  <c r="N1104" i="8" s="1"/>
  <c r="N1105" i="8" s="1"/>
  <c r="V1104" i="8" a="1"/>
  <c r="V1104" i="8" s="1"/>
  <c r="V1105" i="8" s="1"/>
  <c r="U1326" i="8" a="1"/>
  <c r="U1326" i="8" s="1"/>
  <c r="U1327" i="8" s="1"/>
  <c r="W1326" i="8" a="1"/>
  <c r="W1326" i="8" s="1"/>
  <c r="W1327" i="8" s="1"/>
  <c r="U1293" i="8" a="1"/>
  <c r="U1293" i="8" s="1"/>
  <c r="U1294" i="8" s="1"/>
  <c r="X1293" i="8" a="1"/>
  <c r="X1293" i="8" s="1"/>
  <c r="X1294" i="8" s="1"/>
  <c r="AF1116" i="8" a="1"/>
  <c r="AF1116" i="8" s="1"/>
  <c r="AF1117" i="8" s="1"/>
  <c r="Q767" i="8"/>
  <c r="Q1101" i="8" a="1"/>
  <c r="Q1101" i="8" s="1"/>
  <c r="Q1102" i="8" s="1"/>
  <c r="Z767" i="8"/>
  <c r="Z1101" i="8" a="1"/>
  <c r="Z1101" i="8" s="1"/>
  <c r="Z1102" i="8" s="1"/>
  <c r="X761" i="8"/>
  <c r="X1095" i="8" a="1"/>
  <c r="X1095" i="8" s="1"/>
  <c r="X1096" i="8" s="1"/>
  <c r="P1013" i="8"/>
  <c r="P1347" i="8" a="1"/>
  <c r="P1347" i="8" s="1"/>
  <c r="P1348" i="8" s="1"/>
  <c r="AE812" i="8"/>
  <c r="AE1146" i="8" a="1"/>
  <c r="AE1146" i="8" s="1"/>
  <c r="AE1147" i="8" s="1"/>
  <c r="Y812" i="8"/>
  <c r="Y1146" i="8" a="1"/>
  <c r="Y1146" i="8" s="1"/>
  <c r="Y1147" i="8" s="1"/>
  <c r="W812" i="8"/>
  <c r="W1146" i="8" a="1"/>
  <c r="W1146" i="8" s="1"/>
  <c r="W1147" i="8" s="1"/>
  <c r="AD767" i="8"/>
  <c r="AD1101" i="8" a="1"/>
  <c r="AD1101" i="8" s="1"/>
  <c r="AD1102" i="8" s="1"/>
  <c r="S1116" i="8" a="1"/>
  <c r="S1116" i="8" s="1"/>
  <c r="S1117" i="8" s="1"/>
  <c r="AE1116" i="8" a="1"/>
  <c r="AE1116" i="8" s="1"/>
  <c r="AE1117" i="8" s="1"/>
  <c r="AD1350" i="8" a="1"/>
  <c r="AD1350" i="8" s="1"/>
  <c r="AD1351" i="8" s="1"/>
  <c r="S1350" i="8" a="1"/>
  <c r="S1350" i="8" s="1"/>
  <c r="S1351" i="8" s="1"/>
  <c r="AG1344" i="8" a="1"/>
  <c r="AG1344" i="8" s="1"/>
  <c r="AG1345" i="8" s="1"/>
  <c r="AD1344" i="8" a="1"/>
  <c r="AD1344" i="8" s="1"/>
  <c r="AD1345" i="8" s="1"/>
  <c r="Q1128" i="8" a="1"/>
  <c r="Q1128" i="8" s="1"/>
  <c r="Q1129" i="8" s="1"/>
  <c r="O1128" i="8" a="1"/>
  <c r="O1128" i="8" s="1"/>
  <c r="O1129" i="8" s="1"/>
  <c r="Q1323" i="8" a="1"/>
  <c r="Q1323" i="8" s="1"/>
  <c r="Q1324" i="8" s="1"/>
  <c r="N1323" i="8" a="1"/>
  <c r="N1323" i="8" s="1"/>
  <c r="N1324" i="8" s="1"/>
  <c r="Y1296" i="8" a="1"/>
  <c r="Y1296" i="8" s="1"/>
  <c r="Y1297" i="8" s="1"/>
  <c r="AF1296" i="8" a="1"/>
  <c r="AF1296" i="8" s="1"/>
  <c r="AF1297" i="8" s="1"/>
  <c r="W1098" i="8" a="1"/>
  <c r="W1098" i="8" s="1"/>
  <c r="W1099" i="8" s="1"/>
  <c r="X1098" i="8" a="1"/>
  <c r="X1098" i="8" s="1"/>
  <c r="X1099" i="8" s="1"/>
  <c r="AA1311" i="8" a="1"/>
  <c r="AA1311" i="8" s="1"/>
  <c r="AA1312" i="8" s="1"/>
  <c r="W1311" i="8" a="1"/>
  <c r="W1311" i="8" s="1"/>
  <c r="W1312" i="8" s="1"/>
  <c r="AF1308" i="8" a="1"/>
  <c r="AF1308" i="8" s="1"/>
  <c r="AF1309" i="8" s="1"/>
  <c r="X1308" i="8" a="1"/>
  <c r="X1308" i="8" s="1"/>
  <c r="X1309" i="8" s="1"/>
  <c r="Y1104" i="8" a="1"/>
  <c r="Y1104" i="8" s="1"/>
  <c r="Y1105" i="8" s="1"/>
  <c r="AG1104" i="8" a="1"/>
  <c r="AG1104" i="8" s="1"/>
  <c r="AG1105" i="8" s="1"/>
  <c r="V1326" i="8" a="1"/>
  <c r="V1326" i="8" s="1"/>
  <c r="V1327" i="8" s="1"/>
  <c r="AB1326" i="8" a="1"/>
  <c r="AB1326" i="8" s="1"/>
  <c r="AB1327" i="8" s="1"/>
  <c r="AF1293" i="8" a="1"/>
  <c r="AF1293" i="8" s="1"/>
  <c r="AF1294" i="8" s="1"/>
  <c r="AC1293" i="8" a="1"/>
  <c r="AC1293" i="8" s="1"/>
  <c r="AC1294" i="8" s="1"/>
  <c r="AC755" i="8"/>
  <c r="AC1089" i="8" a="1"/>
  <c r="AC1089" i="8" s="1"/>
  <c r="AC1090" i="8" s="1"/>
  <c r="C859" i="8" a="1"/>
  <c r="C859" i="8" s="1"/>
  <c r="N1194" i="8" a="1"/>
  <c r="N1194" i="8" s="1"/>
  <c r="N1195" i="8" s="1"/>
  <c r="Z761" i="8"/>
  <c r="Z1095" i="8" a="1"/>
  <c r="Z1095" i="8" s="1"/>
  <c r="Z1096" i="8" s="1"/>
  <c r="T812" i="8"/>
  <c r="T1146" i="8" a="1"/>
  <c r="T1146" i="8" s="1"/>
  <c r="T1147" i="8" s="1"/>
  <c r="R1116" i="8" a="1"/>
  <c r="R1116" i="8" s="1"/>
  <c r="R1117" i="8" s="1"/>
  <c r="Q1344" i="8" a="1"/>
  <c r="Q1344" i="8" s="1"/>
  <c r="Q1345" i="8" s="1"/>
  <c r="AG1128" i="8" a="1"/>
  <c r="AG1128" i="8" s="1"/>
  <c r="AG1129" i="8" s="1"/>
  <c r="T1311" i="8" a="1"/>
  <c r="T1311" i="8" s="1"/>
  <c r="T1312" i="8" s="1"/>
  <c r="V767" i="8"/>
  <c r="V1101" i="8" a="1"/>
  <c r="V1101" i="8" s="1"/>
  <c r="V1102" i="8" s="1"/>
  <c r="S812" i="8"/>
  <c r="S1146" i="8" a="1"/>
  <c r="S1146" i="8" s="1"/>
  <c r="S1147" i="8" s="1"/>
  <c r="AG761" i="8"/>
  <c r="AG1095" i="8" a="1"/>
  <c r="AG1095" i="8" s="1"/>
  <c r="AG1096" i="8" s="1"/>
  <c r="AB767" i="8"/>
  <c r="AB1101" i="8" a="1"/>
  <c r="AB1101" i="8" s="1"/>
  <c r="AB1102" i="8" s="1"/>
  <c r="AF767" i="8"/>
  <c r="AF1101" i="8" a="1"/>
  <c r="AF1101" i="8" s="1"/>
  <c r="AF1102" i="8" s="1"/>
  <c r="N1116" i="8" a="1"/>
  <c r="N1116" i="8" s="1"/>
  <c r="N1117" i="8" s="1"/>
  <c r="AA1116" i="8" a="1"/>
  <c r="AA1116" i="8" s="1"/>
  <c r="AA1117" i="8" s="1"/>
  <c r="V1350" i="8" a="1"/>
  <c r="V1350" i="8" s="1"/>
  <c r="V1351" i="8" s="1"/>
  <c r="AG1350" i="8" a="1"/>
  <c r="AG1350" i="8" s="1"/>
  <c r="AG1351" i="8" s="1"/>
  <c r="W1344" i="8" a="1"/>
  <c r="W1344" i="8" s="1"/>
  <c r="W1345" i="8" s="1"/>
  <c r="R1344" i="8" a="1"/>
  <c r="R1344" i="8" s="1"/>
  <c r="R1345" i="8" s="1"/>
  <c r="AA1128" i="8" a="1"/>
  <c r="AA1128" i="8" s="1"/>
  <c r="AA1129" i="8" s="1"/>
  <c r="T1128" i="8" a="1"/>
  <c r="T1128" i="8" s="1"/>
  <c r="T1129" i="8" s="1"/>
  <c r="AD1323" i="8" a="1"/>
  <c r="AD1323" i="8" s="1"/>
  <c r="AD1324" i="8" s="1"/>
  <c r="S1323" i="8" a="1"/>
  <c r="S1323" i="8" s="1"/>
  <c r="S1324" i="8" s="1"/>
  <c r="AB1296" i="8" a="1"/>
  <c r="AB1296" i="8" s="1"/>
  <c r="AB1297" i="8" s="1"/>
  <c r="P1296" i="8" a="1"/>
  <c r="P1296" i="8" s="1"/>
  <c r="P1297" i="8" s="1"/>
  <c r="S1098" i="8" a="1"/>
  <c r="S1098" i="8" s="1"/>
  <c r="S1099" i="8" s="1"/>
  <c r="AE1311" i="8" a="1"/>
  <c r="AE1311" i="8" s="1"/>
  <c r="AE1312" i="8" s="1"/>
  <c r="AB1311" i="8" a="1"/>
  <c r="AB1311" i="8" s="1"/>
  <c r="AB1312" i="8" s="1"/>
  <c r="V1308" i="8" a="1"/>
  <c r="V1308" i="8" s="1"/>
  <c r="V1309" i="8" s="1"/>
  <c r="AC1308" i="8" a="1"/>
  <c r="AC1308" i="8" s="1"/>
  <c r="AC1309" i="8" s="1"/>
  <c r="T1104" i="8" a="1"/>
  <c r="T1104" i="8" s="1"/>
  <c r="T1105" i="8" s="1"/>
  <c r="Q1104" i="8" a="1"/>
  <c r="Q1104" i="8" s="1"/>
  <c r="Q1105" i="8" s="1"/>
  <c r="Y1326" i="8" a="1"/>
  <c r="Y1326" i="8" s="1"/>
  <c r="Y1327" i="8" s="1"/>
  <c r="AG1326" i="8" a="1"/>
  <c r="AG1326" i="8" s="1"/>
  <c r="AG1327" i="8" s="1"/>
  <c r="Y1293" i="8" a="1"/>
  <c r="Y1293" i="8" s="1"/>
  <c r="Y1294" i="8" s="1"/>
  <c r="P1293" i="8" a="1"/>
  <c r="P1293" i="8" s="1"/>
  <c r="P1294" i="8" s="1"/>
  <c r="Q761" i="8"/>
  <c r="Q1095" i="8" a="1"/>
  <c r="Q1095" i="8" s="1"/>
  <c r="Q1096" i="8" s="1"/>
  <c r="AB761" i="8"/>
  <c r="AB1095" i="8" a="1"/>
  <c r="AB1095" i="8" s="1"/>
  <c r="AB1096" i="8" s="1"/>
  <c r="AC767" i="8"/>
  <c r="AC1101" i="8" a="1"/>
  <c r="AC1101" i="8" s="1"/>
  <c r="AC1102" i="8" s="1"/>
  <c r="AE767" i="8"/>
  <c r="AE1101" i="8" a="1"/>
  <c r="AE1101" i="8" s="1"/>
  <c r="AE1102" i="8" s="1"/>
  <c r="V1116" i="8" a="1"/>
  <c r="V1116" i="8" s="1"/>
  <c r="V1117" i="8" s="1"/>
  <c r="AB1116" i="8" a="1"/>
  <c r="AB1116" i="8" s="1"/>
  <c r="AB1117" i="8" s="1"/>
  <c r="W1350" i="8" a="1"/>
  <c r="W1350" i="8" s="1"/>
  <c r="W1351" i="8" s="1"/>
  <c r="Z1350" i="8" a="1"/>
  <c r="Z1350" i="8" s="1"/>
  <c r="Z1351" i="8" s="1"/>
  <c r="O1344" i="8" a="1"/>
  <c r="O1344" i="8" s="1"/>
  <c r="O1345" i="8" s="1"/>
  <c r="S1344" i="8" a="1"/>
  <c r="S1344" i="8" s="1"/>
  <c r="S1345" i="8" s="1"/>
  <c r="R1128" i="8" a="1"/>
  <c r="R1128" i="8" s="1"/>
  <c r="R1129" i="8" s="1"/>
  <c r="Y1128" i="8" a="1"/>
  <c r="Y1128" i="8" s="1"/>
  <c r="Y1129" i="8" s="1"/>
  <c r="AE1323" i="8" a="1"/>
  <c r="AE1323" i="8" s="1"/>
  <c r="AE1324" i="8" s="1"/>
  <c r="X1323" i="8" a="1"/>
  <c r="X1323" i="8" s="1"/>
  <c r="X1324" i="8" s="1"/>
  <c r="Q1296" i="8" a="1"/>
  <c r="Q1296" i="8" s="1"/>
  <c r="Q1297" i="8" s="1"/>
  <c r="AA1296" i="8" a="1"/>
  <c r="AA1296" i="8" s="1"/>
  <c r="AA1297" i="8" s="1"/>
  <c r="Z1098" i="8" a="1"/>
  <c r="Z1098" i="8" s="1"/>
  <c r="Z1099" i="8" s="1"/>
  <c r="AD1098" i="8" a="1"/>
  <c r="AD1098" i="8" s="1"/>
  <c r="AD1099" i="8" s="1"/>
  <c r="AF1311" i="8" a="1"/>
  <c r="AF1311" i="8" s="1"/>
  <c r="AF1312" i="8" s="1"/>
  <c r="AG1311" i="8" a="1"/>
  <c r="AG1311" i="8" s="1"/>
  <c r="AG1312" i="8" s="1"/>
  <c r="AA1308" i="8" a="1"/>
  <c r="AA1308" i="8" s="1"/>
  <c r="AA1309" i="8" s="1"/>
  <c r="O1308" i="8" a="1"/>
  <c r="O1308" i="8" s="1"/>
  <c r="O1309" i="8" s="1"/>
  <c r="AE1104" i="8" a="1"/>
  <c r="AE1104" i="8" s="1"/>
  <c r="AE1105" i="8" s="1"/>
  <c r="AB1104" i="8" a="1"/>
  <c r="AB1104" i="8" s="1"/>
  <c r="AB1105" i="8" s="1"/>
  <c r="Z1326" i="8" a="1"/>
  <c r="Z1326" i="8" s="1"/>
  <c r="Z1327" i="8" s="1"/>
  <c r="N1326" i="8" a="1"/>
  <c r="N1326" i="8" s="1"/>
  <c r="N1327" i="8" s="1"/>
  <c r="O1293" i="8" a="1"/>
  <c r="O1293" i="8" s="1"/>
  <c r="O1294" i="8" s="1"/>
  <c r="AA1293" i="8" a="1"/>
  <c r="AA1293" i="8" s="1"/>
  <c r="AA1294" i="8" s="1"/>
  <c r="S761" i="8"/>
  <c r="S1095" i="8" a="1"/>
  <c r="S1095" i="8" s="1"/>
  <c r="S1096" i="8" s="1"/>
  <c r="P755" i="8"/>
  <c r="P1089" i="8" a="1"/>
  <c r="P1089" i="8" s="1"/>
  <c r="P1090" i="8" s="1"/>
  <c r="X767" i="8"/>
  <c r="X1101" i="8" a="1"/>
  <c r="X1101" i="8" s="1"/>
  <c r="X1102" i="8" s="1"/>
  <c r="T767" i="8"/>
  <c r="T1101" i="8" a="1"/>
  <c r="T1101" i="8" s="1"/>
  <c r="T1102" i="8" s="1"/>
  <c r="N1128" i="8" a="1"/>
  <c r="N1128" i="8" s="1"/>
  <c r="N1129" i="8" s="1"/>
  <c r="U812" i="8"/>
  <c r="U1146" i="8" a="1"/>
  <c r="U1146" i="8" s="1"/>
  <c r="U1147" i="8" s="1"/>
  <c r="P767" i="8"/>
  <c r="P1101" i="8" a="1"/>
  <c r="P1101" i="8" s="1"/>
  <c r="P1102" i="8" s="1"/>
  <c r="AA767" i="8"/>
  <c r="AA1101" i="8" a="1"/>
  <c r="AA1101" i="8" s="1"/>
  <c r="AA1102" i="8" s="1"/>
  <c r="AC1116" i="8" a="1"/>
  <c r="AC1116" i="8" s="1"/>
  <c r="AC1117" i="8" s="1"/>
  <c r="O1116" i="8" a="1"/>
  <c r="O1116" i="8" s="1"/>
  <c r="O1117" i="8" s="1"/>
  <c r="P1350" i="8" a="1"/>
  <c r="P1350" i="8" s="1"/>
  <c r="P1351" i="8" s="1"/>
  <c r="T1350" i="8" a="1"/>
  <c r="T1350" i="8" s="1"/>
  <c r="T1351" i="8" s="1"/>
  <c r="U1344" i="8" a="1"/>
  <c r="U1344" i="8" s="1"/>
  <c r="U1345" i="8" s="1"/>
  <c r="Y1344" i="8" a="1"/>
  <c r="Y1344" i="8" s="1"/>
  <c r="Y1345" i="8" s="1"/>
  <c r="AB1128" i="8" a="1"/>
  <c r="AB1128" i="8" s="1"/>
  <c r="AB1129" i="8" s="1"/>
  <c r="AD1128" i="8" a="1"/>
  <c r="AD1128" i="8" s="1"/>
  <c r="AD1129" i="8" s="1"/>
  <c r="T1323" i="8" a="1"/>
  <c r="T1323" i="8" s="1"/>
  <c r="T1324" i="8" s="1"/>
  <c r="AC1323" i="8" a="1"/>
  <c r="AC1323" i="8" s="1"/>
  <c r="AC1324" i="8" s="1"/>
  <c r="W1296" i="8" a="1"/>
  <c r="W1296" i="8" s="1"/>
  <c r="W1297" i="8" s="1"/>
  <c r="N1296" i="8" a="1"/>
  <c r="N1296" i="8" s="1"/>
  <c r="N1297" i="8" s="1"/>
  <c r="AD1311" i="8" a="1"/>
  <c r="AD1311" i="8" s="1"/>
  <c r="AD1312" i="8" s="1"/>
  <c r="N1311" i="8" a="1"/>
  <c r="N1311" i="8" s="1"/>
  <c r="N1312" i="8" s="1"/>
  <c r="Z1308" i="8" a="1"/>
  <c r="Z1308" i="8" s="1"/>
  <c r="Z1309" i="8" s="1"/>
  <c r="Y1308" i="8" a="1"/>
  <c r="Y1308" i="8" s="1"/>
  <c r="Y1309" i="8" s="1"/>
  <c r="O1104" i="8" a="1"/>
  <c r="O1104" i="8" s="1"/>
  <c r="O1105" i="8" s="1"/>
  <c r="W1104" i="8" a="1"/>
  <c r="W1104" i="8" s="1"/>
  <c r="W1105" i="8" s="1"/>
  <c r="O1326" i="8" a="1"/>
  <c r="O1326" i="8" s="1"/>
  <c r="O1327" i="8" s="1"/>
  <c r="S1326" i="8" a="1"/>
  <c r="S1326" i="8" s="1"/>
  <c r="S1327" i="8" s="1"/>
  <c r="Z1293" i="8" a="1"/>
  <c r="Z1293" i="8" s="1"/>
  <c r="Z1294" i="8" s="1"/>
  <c r="V1293" i="8" a="1"/>
  <c r="V1293" i="8" s="1"/>
  <c r="V1294" i="8" s="1"/>
  <c r="U761" i="8"/>
  <c r="U1095" i="8" a="1"/>
  <c r="U1095" i="8" s="1"/>
  <c r="U1096" i="8" s="1"/>
  <c r="Q812" i="8"/>
  <c r="Q1146" i="8" a="1"/>
  <c r="Q1146" i="8" s="1"/>
  <c r="Q1147" i="8" s="1"/>
  <c r="AD746" i="8"/>
  <c r="AD1080" i="8" a="1"/>
  <c r="AD1080" i="8" s="1"/>
  <c r="AD1081" i="8" s="1"/>
  <c r="V761" i="8"/>
  <c r="V1095" i="8" a="1"/>
  <c r="V1095" i="8" s="1"/>
  <c r="V1096" i="8" s="1"/>
  <c r="AA1013" i="8"/>
  <c r="AA1347" i="8" a="1"/>
  <c r="AA1347" i="8" s="1"/>
  <c r="AA1348" i="8" s="1"/>
  <c r="P812" i="8"/>
  <c r="P1146" i="8" a="1"/>
  <c r="P1146" i="8" s="1"/>
  <c r="P1147" i="8" s="1"/>
  <c r="AF761" i="8"/>
  <c r="AF1095" i="8" a="1"/>
  <c r="AF1095" i="8" s="1"/>
  <c r="AF1096" i="8" s="1"/>
  <c r="W761" i="8"/>
  <c r="W1095" i="8" a="1"/>
  <c r="W1095" i="8" s="1"/>
  <c r="W1096" i="8" s="1"/>
  <c r="Q827" i="8"/>
  <c r="Q1161" i="8" a="1"/>
  <c r="Q1161" i="8" s="1"/>
  <c r="Q1162" i="8" s="1"/>
  <c r="P761" i="8"/>
  <c r="P1095" i="8" a="1"/>
  <c r="P1095" i="8" s="1"/>
  <c r="P1096" i="8" s="1"/>
  <c r="X812" i="8"/>
  <c r="X1146" i="8" a="1"/>
  <c r="X1146" i="8" s="1"/>
  <c r="X1147" i="8" s="1"/>
  <c r="W1116" i="8" a="1"/>
  <c r="W1116" i="8" s="1"/>
  <c r="W1117" i="8" s="1"/>
  <c r="T1116" i="8" a="1"/>
  <c r="T1116" i="8" s="1"/>
  <c r="T1117" i="8" s="1"/>
  <c r="X1350" i="8" a="1"/>
  <c r="X1350" i="8" s="1"/>
  <c r="X1351" i="8" s="1"/>
  <c r="AA1350" i="8" a="1"/>
  <c r="AA1350" i="8" s="1"/>
  <c r="AA1351" i="8" s="1"/>
  <c r="AA1344" i="8" a="1"/>
  <c r="AA1344" i="8" s="1"/>
  <c r="AA1345" i="8" s="1"/>
  <c r="AE1344" i="8" a="1"/>
  <c r="AE1344" i="8" s="1"/>
  <c r="AE1345" i="8" s="1"/>
  <c r="S1128" i="8" a="1"/>
  <c r="S1128" i="8" s="1"/>
  <c r="S1129" i="8" s="1"/>
  <c r="P1128" i="8" a="1"/>
  <c r="P1128" i="8" s="1"/>
  <c r="P1129" i="8" s="1"/>
  <c r="U1323" i="8" a="1"/>
  <c r="U1323" i="8" s="1"/>
  <c r="U1324" i="8" s="1"/>
  <c r="Z1323" i="8" a="1"/>
  <c r="Z1323" i="8" s="1"/>
  <c r="Z1324" i="8" s="1"/>
  <c r="AD1296" i="8" a="1"/>
  <c r="AD1296" i="8" s="1"/>
  <c r="AD1297" i="8" s="1"/>
  <c r="S1296" i="8" a="1"/>
  <c r="S1296" i="8" s="1"/>
  <c r="S1297" i="8" s="1"/>
  <c r="AF1098" i="8" a="1"/>
  <c r="AF1098" i="8" s="1"/>
  <c r="AF1099" i="8" s="1"/>
  <c r="Y1098" i="8" a="1"/>
  <c r="Y1098" i="8" s="1"/>
  <c r="Y1099" i="8" s="1"/>
  <c r="U1311" i="8" a="1"/>
  <c r="U1311" i="8" s="1"/>
  <c r="U1312" i="8" s="1"/>
  <c r="S1311" i="8" a="1"/>
  <c r="S1311" i="8" s="1"/>
  <c r="S1312" i="8" s="1"/>
  <c r="AE1308" i="8" a="1"/>
  <c r="AE1308" i="8" s="1"/>
  <c r="AE1309" i="8" s="1"/>
  <c r="R1308" i="8" a="1"/>
  <c r="R1308" i="8" s="1"/>
  <c r="R1309" i="8" s="1"/>
  <c r="Z1104" i="8" a="1"/>
  <c r="Z1104" i="8" s="1"/>
  <c r="Z1105" i="8" s="1"/>
  <c r="R1104" i="8" a="1"/>
  <c r="R1104" i="8" s="1"/>
  <c r="R1105" i="8" s="1"/>
  <c r="AA1326" i="8" a="1"/>
  <c r="AA1326" i="8" s="1"/>
  <c r="AA1327" i="8" s="1"/>
  <c r="X1326" i="8" a="1"/>
  <c r="X1326" i="8" s="1"/>
  <c r="X1327" i="8" s="1"/>
  <c r="R1293" i="8" a="1"/>
  <c r="R1293" i="8" s="1"/>
  <c r="R1294" i="8" s="1"/>
  <c r="AG1293" i="8" a="1"/>
  <c r="AG1293" i="8" s="1"/>
  <c r="AG1294" i="8" s="1"/>
  <c r="AG767" i="8"/>
  <c r="AG1101" i="8" a="1"/>
  <c r="AG1101" i="8" s="1"/>
  <c r="AG1102" i="8" s="1"/>
  <c r="U1116" i="8" a="1"/>
  <c r="U1116" i="8" s="1"/>
  <c r="U1117" i="8" s="1"/>
  <c r="Z1311" i="8" a="1"/>
  <c r="Z1311" i="8" s="1"/>
  <c r="Z1312" i="8" s="1"/>
  <c r="Q1116" i="8" a="1"/>
  <c r="Q1116" i="8" s="1"/>
  <c r="Q1117" i="8" s="1"/>
  <c r="Q1350" i="8" a="1"/>
  <c r="Q1350" i="8" s="1"/>
  <c r="Q1351" i="8" s="1"/>
  <c r="N1350" i="8" a="1"/>
  <c r="N1350" i="8" s="1"/>
  <c r="N1351" i="8" s="1"/>
  <c r="Z1344" i="8" a="1"/>
  <c r="Z1344" i="8" s="1"/>
  <c r="Z1345" i="8" s="1"/>
  <c r="P1344" i="8" a="1"/>
  <c r="P1344" i="8" s="1"/>
  <c r="P1345" i="8" s="1"/>
  <c r="AC1128" i="8" a="1"/>
  <c r="AC1128" i="8" s="1"/>
  <c r="AC1129" i="8" s="1"/>
  <c r="U1128" i="8" a="1"/>
  <c r="U1128" i="8" s="1"/>
  <c r="U1129" i="8" s="1"/>
  <c r="V1323" i="8" a="1"/>
  <c r="V1323" i="8" s="1"/>
  <c r="V1324" i="8" s="1"/>
  <c r="AF1323" i="8" a="1"/>
  <c r="AF1323" i="8" s="1"/>
  <c r="AF1324" i="8" s="1"/>
  <c r="T1296" i="8" a="1"/>
  <c r="T1296" i="8" s="1"/>
  <c r="T1297" i="8" s="1"/>
  <c r="X1296" i="8" a="1"/>
  <c r="X1296" i="8" s="1"/>
  <c r="X1297" i="8" s="1"/>
  <c r="O1098" i="8" a="1"/>
  <c r="O1098" i="8" s="1"/>
  <c r="O1099" i="8" s="1"/>
  <c r="Y1311" i="8" a="1"/>
  <c r="Y1311" i="8" s="1"/>
  <c r="Y1312" i="8" s="1"/>
  <c r="X1311" i="8" a="1"/>
  <c r="X1311" i="8" s="1"/>
  <c r="X1312" i="8" s="1"/>
  <c r="P1308" i="8" a="1"/>
  <c r="P1308" i="8" s="1"/>
  <c r="P1309" i="8" s="1"/>
  <c r="W1308" i="8" a="1"/>
  <c r="W1308" i="8" s="1"/>
  <c r="W1309" i="8" s="1"/>
  <c r="AF1104" i="8" a="1"/>
  <c r="AF1104" i="8" s="1"/>
  <c r="AF1105" i="8" s="1"/>
  <c r="AC1104" i="8" a="1"/>
  <c r="AC1104" i="8" s="1"/>
  <c r="AC1105" i="8" s="1"/>
  <c r="P1326" i="8" a="1"/>
  <c r="P1326" i="8" s="1"/>
  <c r="P1327" i="8" s="1"/>
  <c r="AC1326" i="8" a="1"/>
  <c r="AC1326" i="8" s="1"/>
  <c r="AC1327" i="8" s="1"/>
  <c r="T1293" i="8" a="1"/>
  <c r="T1293" i="8" s="1"/>
  <c r="T1294" i="8" s="1"/>
  <c r="Q1293" i="8" a="1"/>
  <c r="Q1293" i="8" s="1"/>
  <c r="Q1294" i="8" s="1"/>
  <c r="P1116" i="8" a="1"/>
  <c r="P1116" i="8" s="1"/>
  <c r="P1117" i="8" s="1"/>
  <c r="AC761" i="8"/>
  <c r="AC1095" i="8" a="1"/>
  <c r="AC1095" i="8" s="1"/>
  <c r="AC1096" i="8" s="1"/>
  <c r="AD761" i="8"/>
  <c r="AD1095" i="8" a="1"/>
  <c r="AD1095" i="8" s="1"/>
  <c r="AD1096" i="8" s="1"/>
  <c r="N863" i="8"/>
  <c r="N1197" i="8" a="1"/>
  <c r="N1197" i="8" s="1"/>
  <c r="N1198" i="8" s="1"/>
  <c r="R767" i="8"/>
  <c r="R1101" i="8" a="1"/>
  <c r="R1101" i="8" s="1"/>
  <c r="R1102" i="8" s="1"/>
  <c r="AB812" i="8"/>
  <c r="AB1146" i="8" a="1"/>
  <c r="AB1146" i="8" s="1"/>
  <c r="AB1147" i="8" s="1"/>
  <c r="Y767" i="8"/>
  <c r="Y1101" i="8" a="1"/>
  <c r="Y1101" i="8" s="1"/>
  <c r="Y1102" i="8" s="1"/>
  <c r="O767" i="8"/>
  <c r="O1101" i="8" a="1"/>
  <c r="O1101" i="8" s="1"/>
  <c r="O1102" i="8" s="1"/>
  <c r="Y1116" i="8" a="1"/>
  <c r="Y1116" i="8" s="1"/>
  <c r="Y1117" i="8" s="1"/>
  <c r="O761" i="8"/>
  <c r="O1095" i="8" a="1"/>
  <c r="O1095" i="8" s="1"/>
  <c r="O1096" i="8" s="1"/>
  <c r="C802" i="8" a="1"/>
  <c r="C802" i="8" s="1"/>
  <c r="N1137" i="8" a="1"/>
  <c r="N1137" i="8" s="1"/>
  <c r="N1138" i="8" s="1"/>
  <c r="T761" i="8"/>
  <c r="T1095" i="8" a="1"/>
  <c r="T1095" i="8" s="1"/>
  <c r="T1096" i="8" s="1"/>
  <c r="AE761" i="8"/>
  <c r="AE1095" i="8" a="1"/>
  <c r="AE1095" i="8" s="1"/>
  <c r="AE1096" i="8" s="1"/>
  <c r="S767" i="8"/>
  <c r="S1101" i="8" a="1"/>
  <c r="S1101" i="8" s="1"/>
  <c r="S1102" i="8" s="1"/>
  <c r="U827" i="8"/>
  <c r="U1161" i="8" a="1"/>
  <c r="U1161" i="8" s="1"/>
  <c r="U1162" i="8" s="1"/>
  <c r="X1116" i="8" a="1"/>
  <c r="X1116" i="8" s="1"/>
  <c r="X1117" i="8" s="1"/>
  <c r="AD1116" i="8" a="1"/>
  <c r="AD1116" i="8" s="1"/>
  <c r="AD1117" i="8" s="1"/>
  <c r="AE1350" i="8" a="1"/>
  <c r="AE1350" i="8" s="1"/>
  <c r="AE1351" i="8" s="1"/>
  <c r="AB1350" i="8" a="1"/>
  <c r="AB1350" i="8" s="1"/>
  <c r="AB1351" i="8" s="1"/>
  <c r="AF1344" i="8" a="1"/>
  <c r="AF1344" i="8" s="1"/>
  <c r="AF1345" i="8" s="1"/>
  <c r="V1344" i="8" a="1"/>
  <c r="V1344" i="8" s="1"/>
  <c r="V1345" i="8" s="1"/>
  <c r="AF1128" i="8" a="1"/>
  <c r="AF1128" i="8" s="1"/>
  <c r="AF1129" i="8" s="1"/>
  <c r="Z1128" i="8" a="1"/>
  <c r="Z1128" i="8" s="1"/>
  <c r="Z1129" i="8" s="1"/>
  <c r="Y1323" i="8" a="1"/>
  <c r="Y1323" i="8" s="1"/>
  <c r="Y1324" i="8" s="1"/>
  <c r="R1323" i="8" a="1"/>
  <c r="R1323" i="8" s="1"/>
  <c r="R1324" i="8" s="1"/>
  <c r="AE1296" i="8" a="1"/>
  <c r="AE1296" i="8" s="1"/>
  <c r="AE1297" i="8" s="1"/>
  <c r="AC1296" i="8" a="1"/>
  <c r="AC1296" i="8" s="1"/>
  <c r="AC1297" i="8" s="1"/>
  <c r="Q1098" i="8" a="1"/>
  <c r="Q1098" i="8" s="1"/>
  <c r="Q1099" i="8" s="1"/>
  <c r="AE1098" i="8" a="1"/>
  <c r="AE1098" i="8" s="1"/>
  <c r="AE1099" i="8" s="1"/>
  <c r="O1311" i="8" a="1"/>
  <c r="O1311" i="8" s="1"/>
  <c r="O1312" i="8" s="1"/>
  <c r="AC1311" i="8" a="1"/>
  <c r="AC1311" i="8" s="1"/>
  <c r="AC1312" i="8" s="1"/>
  <c r="Q1308" i="8" a="1"/>
  <c r="Q1308" i="8" s="1"/>
  <c r="Q1309" i="8" s="1"/>
  <c r="AB1308" i="8" a="1"/>
  <c r="AB1308" i="8" s="1"/>
  <c r="AB1309" i="8" s="1"/>
  <c r="S1104" i="8" a="1"/>
  <c r="S1104" i="8" s="1"/>
  <c r="S1105" i="8" s="1"/>
  <c r="U1104" i="8" a="1"/>
  <c r="U1104" i="8" s="1"/>
  <c r="U1105" i="8" s="1"/>
  <c r="AE1326" i="8" a="1"/>
  <c r="AE1326" i="8" s="1"/>
  <c r="AE1327" i="8" s="1"/>
  <c r="Q1326" i="8" a="1"/>
  <c r="Q1326" i="8" s="1"/>
  <c r="Q1327" i="8" s="1"/>
  <c r="AE1293" i="8" a="1"/>
  <c r="AE1293" i="8" s="1"/>
  <c r="AE1294" i="8" s="1"/>
  <c r="AB1293" i="8" a="1"/>
  <c r="AB1293" i="8" s="1"/>
  <c r="AB1294" i="8" s="1"/>
  <c r="C862" i="8" a="1"/>
  <c r="C862" i="8" s="1"/>
  <c r="C826" i="8" a="1"/>
  <c r="C826" i="8" s="1"/>
  <c r="AD738" i="8"/>
  <c r="AD1073" i="8" s="1"/>
  <c r="P744" i="8"/>
  <c r="P1079" i="8" s="1"/>
  <c r="Y741" i="8"/>
  <c r="Y1076" i="8" s="1"/>
  <c r="Q744" i="8"/>
  <c r="Q1079" i="8" s="1"/>
  <c r="X738" i="8"/>
  <c r="X1073" i="8" s="1"/>
  <c r="W744" i="8"/>
  <c r="W1079" i="8" s="1"/>
  <c r="R744" i="8"/>
  <c r="R1079" i="8" s="1"/>
  <c r="AG753" i="8"/>
  <c r="AG1088" i="8" s="1"/>
  <c r="W738" i="8"/>
  <c r="W1073" i="8" s="1"/>
  <c r="T753" i="8"/>
  <c r="T1088" i="8" s="1"/>
  <c r="Z741" i="8"/>
  <c r="Z1076" i="8" s="1"/>
  <c r="Z750" i="8"/>
  <c r="Z1085" i="8" s="1"/>
  <c r="Y750" i="8"/>
  <c r="Y1085" i="8" s="1"/>
  <c r="N842" i="8"/>
  <c r="C841" i="8" a="1"/>
  <c r="C841" i="8" s="1"/>
  <c r="AG726" i="8"/>
  <c r="AG1061" i="8" s="1"/>
  <c r="AF750" i="8"/>
  <c r="AF1085" i="8" s="1"/>
  <c r="Z744" i="8"/>
  <c r="Z1079" i="8" s="1"/>
  <c r="AF738" i="8"/>
  <c r="AF1073" i="8" s="1"/>
  <c r="V408" i="8"/>
  <c r="V742" i="8" a="1"/>
  <c r="V742" i="8" s="1"/>
  <c r="AD420" i="8"/>
  <c r="AD754" i="8" a="1"/>
  <c r="AD754" i="8" s="1"/>
  <c r="Z726" i="8"/>
  <c r="Z1061" i="8" s="1"/>
  <c r="Z411" i="8"/>
  <c r="Z745" i="8" a="1"/>
  <c r="Z745" i="8" s="1"/>
  <c r="T408" i="8"/>
  <c r="T742" i="8" a="1"/>
  <c r="T742" i="8" s="1"/>
  <c r="AG741" i="8"/>
  <c r="AG1076" i="8" s="1"/>
  <c r="V756" i="8"/>
  <c r="V1091" i="8" s="1"/>
  <c r="O750" i="8"/>
  <c r="O1085" i="8" s="1"/>
  <c r="P414" i="8"/>
  <c r="P748" i="8" a="1"/>
  <c r="P748" i="8" s="1"/>
  <c r="C1015" i="8" a="1"/>
  <c r="C1015" i="8" s="1"/>
  <c r="AA405" i="8"/>
  <c r="AA739" i="8" a="1"/>
  <c r="AA739" i="8" s="1"/>
  <c r="AA408" i="8"/>
  <c r="AA742" i="8" a="1"/>
  <c r="AA742" i="8" s="1"/>
  <c r="U408" i="8"/>
  <c r="U742" i="8" a="1"/>
  <c r="U742" i="8" s="1"/>
  <c r="AC408" i="8"/>
  <c r="AC742" i="8" a="1"/>
  <c r="AC742" i="8" s="1"/>
  <c r="Z414" i="8"/>
  <c r="Z748" i="8" a="1"/>
  <c r="Z748" i="8" s="1"/>
  <c r="X408" i="8"/>
  <c r="X742" i="8" a="1"/>
  <c r="X742" i="8" s="1"/>
  <c r="R417" i="8"/>
  <c r="R751" i="8" a="1"/>
  <c r="R751" i="8" s="1"/>
  <c r="Y417" i="8"/>
  <c r="Y751" i="8" a="1"/>
  <c r="Y751" i="8" s="1"/>
  <c r="AD414" i="8"/>
  <c r="AD748" i="8" a="1"/>
  <c r="AD748" i="8" s="1"/>
  <c r="AD417" i="8"/>
  <c r="AD751" i="8" a="1"/>
  <c r="AD751" i="8" s="1"/>
  <c r="AB408" i="8"/>
  <c r="AB742" i="8" a="1"/>
  <c r="AB742" i="8" s="1"/>
  <c r="AF402" i="8"/>
  <c r="AF736" i="8" a="1"/>
  <c r="AF736" i="8" s="1"/>
  <c r="Z420" i="8"/>
  <c r="Z754" i="8" a="1"/>
  <c r="Z754" i="8" s="1"/>
  <c r="AD726" i="8"/>
  <c r="AD1061" i="8" s="1"/>
  <c r="Y726" i="8"/>
  <c r="Y1061" i="8" s="1"/>
  <c r="X756" i="8"/>
  <c r="X1091" i="8" s="1"/>
  <c r="P753" i="8"/>
  <c r="P1088" i="8" s="1"/>
  <c r="Q735" i="8"/>
  <c r="Q1070" i="8" s="1"/>
  <c r="X753" i="8"/>
  <c r="X1088" i="8" s="1"/>
  <c r="R426" i="8"/>
  <c r="R760" i="8" a="1"/>
  <c r="R760" i="8" s="1"/>
  <c r="Y747" i="8"/>
  <c r="Y1082" i="8" s="1"/>
  <c r="AA426" i="8"/>
  <c r="AA760" i="8" a="1"/>
  <c r="AA760" i="8" s="1"/>
  <c r="S753" i="8"/>
  <c r="S1088" i="8" s="1"/>
  <c r="Y756" i="8"/>
  <c r="Y1091" i="8" s="1"/>
  <c r="AA429" i="8"/>
  <c r="AA763" i="8" a="1"/>
  <c r="AA763" i="8" s="1"/>
  <c r="AA741" i="8"/>
  <c r="AA1076" i="8" s="1"/>
  <c r="R741" i="8"/>
  <c r="R1076" i="8" s="1"/>
  <c r="Q753" i="8"/>
  <c r="Q1088" i="8" s="1"/>
  <c r="AB741" i="8"/>
  <c r="AB1076" i="8" s="1"/>
  <c r="AD741" i="8"/>
  <c r="AD1076" i="8" s="1"/>
  <c r="T738" i="8"/>
  <c r="T1073" i="8" s="1"/>
  <c r="W414" i="8"/>
  <c r="W748" i="8" a="1"/>
  <c r="W748" i="8" s="1"/>
  <c r="U423" i="8"/>
  <c r="U757" i="8" a="1"/>
  <c r="U757" i="8" s="1"/>
  <c r="N429" i="8"/>
  <c r="N763" i="8" a="1"/>
  <c r="N763" i="8" s="1"/>
  <c r="AG402" i="8"/>
  <c r="AG736" i="8" a="1"/>
  <c r="AG736" i="8" s="1"/>
  <c r="X735" i="8"/>
  <c r="X1070" i="8" s="1"/>
  <c r="AC735" i="8"/>
  <c r="AC1070" i="8" s="1"/>
  <c r="Z423" i="8"/>
  <c r="Z757" i="8" a="1"/>
  <c r="Z757" i="8" s="1"/>
  <c r="Z417" i="8"/>
  <c r="Z751" i="8" a="1"/>
  <c r="Z751" i="8" s="1"/>
  <c r="AC411" i="8"/>
  <c r="AC745" i="8" a="1"/>
  <c r="AC745" i="8" s="1"/>
  <c r="R414" i="8"/>
  <c r="R748" i="8" a="1"/>
  <c r="R748" i="8" s="1"/>
  <c r="AE402" i="8"/>
  <c r="AE736" i="8" a="1"/>
  <c r="AE736" i="8" s="1"/>
  <c r="U417" i="8"/>
  <c r="U751" i="8" a="1"/>
  <c r="U751" i="8" s="1"/>
  <c r="AA414" i="8"/>
  <c r="AA748" i="8" a="1"/>
  <c r="AA748" i="8" s="1"/>
  <c r="AB417" i="8"/>
  <c r="AB751" i="8" a="1"/>
  <c r="AB751" i="8" s="1"/>
  <c r="T423" i="8"/>
  <c r="T757" i="8" a="1"/>
  <c r="T757" i="8" s="1"/>
  <c r="AA423" i="8"/>
  <c r="AA757" i="8" a="1"/>
  <c r="AA757" i="8" s="1"/>
  <c r="C1012" i="8" a="1"/>
  <c r="C1012" i="8" s="1"/>
  <c r="AC726" i="8"/>
  <c r="AC1061" i="8" s="1"/>
  <c r="Q747" i="8"/>
  <c r="Q1082" i="8" s="1"/>
  <c r="R753" i="8"/>
  <c r="R1088" i="8" s="1"/>
  <c r="P741" i="8"/>
  <c r="P1076" i="8" s="1"/>
  <c r="W735" i="8"/>
  <c r="W1070" i="8" s="1"/>
  <c r="AB753" i="8"/>
  <c r="AB1088" i="8" s="1"/>
  <c r="AD744" i="8"/>
  <c r="AD1079" i="8" s="1"/>
  <c r="AG756" i="8"/>
  <c r="AG1091" i="8" s="1"/>
  <c r="AE744" i="8"/>
  <c r="AE1079" i="8" s="1"/>
  <c r="Z735" i="8"/>
  <c r="Z1070" i="8" s="1"/>
  <c r="AA747" i="8"/>
  <c r="AA1082" i="8" s="1"/>
  <c r="AC429" i="8"/>
  <c r="AC763" i="8" a="1"/>
  <c r="AC763" i="8" s="1"/>
  <c r="W756" i="8"/>
  <c r="W1091" i="8" s="1"/>
  <c r="T744" i="8"/>
  <c r="T1079" i="8" s="1"/>
  <c r="Q750" i="8"/>
  <c r="Q1085" i="8" s="1"/>
  <c r="N803" i="8"/>
  <c r="T411" i="8"/>
  <c r="T745" i="8" a="1"/>
  <c r="T745" i="8" s="1"/>
  <c r="Q420" i="8"/>
  <c r="Q754" i="8" a="1"/>
  <c r="Q754" i="8" s="1"/>
  <c r="N848" i="8"/>
  <c r="C847" i="8" a="1"/>
  <c r="C847" i="8" s="1"/>
  <c r="Q414" i="8"/>
  <c r="Q748" i="8" a="1"/>
  <c r="Q748" i="8" s="1"/>
  <c r="R420" i="8"/>
  <c r="R754" i="8" a="1"/>
  <c r="R754" i="8" s="1"/>
  <c r="AA756" i="8"/>
  <c r="AA1091" i="8" s="1"/>
  <c r="AG411" i="8"/>
  <c r="AG745" i="8" a="1"/>
  <c r="AG745" i="8" s="1"/>
  <c r="Y414" i="8"/>
  <c r="Y748" i="8" a="1"/>
  <c r="Y748" i="8" s="1"/>
  <c r="Y423" i="8"/>
  <c r="Y757" i="8" a="1"/>
  <c r="Y757" i="8" s="1"/>
  <c r="W726" i="8"/>
  <c r="W1061" i="8" s="1"/>
  <c r="V738" i="8"/>
  <c r="V1073" i="8" s="1"/>
  <c r="Z738" i="8"/>
  <c r="Z1073" i="8" s="1"/>
  <c r="S405" i="8"/>
  <c r="S739" i="8" a="1"/>
  <c r="S739" i="8" s="1"/>
  <c r="AG405" i="8"/>
  <c r="AG739" i="8" a="1"/>
  <c r="AG739" i="8" s="1"/>
  <c r="AD408" i="8"/>
  <c r="AD742" i="8" a="1"/>
  <c r="AD742" i="8" s="1"/>
  <c r="AA417" i="8"/>
  <c r="AA751" i="8" a="1"/>
  <c r="AA751" i="8" s="1"/>
  <c r="AE420" i="8"/>
  <c r="AE754" i="8" a="1"/>
  <c r="AE754" i="8" s="1"/>
  <c r="X414" i="8"/>
  <c r="X748" i="8" a="1"/>
  <c r="X748" i="8" s="1"/>
  <c r="U414" i="8"/>
  <c r="U748" i="8" a="1"/>
  <c r="U748" i="8" s="1"/>
  <c r="S414" i="8"/>
  <c r="S748" i="8" a="1"/>
  <c r="S748" i="8" s="1"/>
  <c r="AE417" i="8"/>
  <c r="AE751" i="8" a="1"/>
  <c r="AE751" i="8" s="1"/>
  <c r="AG420" i="8"/>
  <c r="AG754" i="8" a="1"/>
  <c r="AG754" i="8" s="1"/>
  <c r="U402" i="8"/>
  <c r="U736" i="8" a="1"/>
  <c r="U736" i="8" s="1"/>
  <c r="X726" i="8"/>
  <c r="X1061" i="8" s="1"/>
  <c r="P750" i="8"/>
  <c r="P1085" i="8" s="1"/>
  <c r="AE753" i="8"/>
  <c r="AE1088" i="8" s="1"/>
  <c r="S738" i="8"/>
  <c r="S1073" i="8" s="1"/>
  <c r="V747" i="8"/>
  <c r="V1082" i="8" s="1"/>
  <c r="Q741" i="8"/>
  <c r="Q1076" i="8" s="1"/>
  <c r="AB735" i="8"/>
  <c r="AB1070" i="8" s="1"/>
  <c r="V753" i="8"/>
  <c r="V1088" i="8" s="1"/>
  <c r="AF741" i="8"/>
  <c r="AF1076" i="8" s="1"/>
  <c r="AC756" i="8"/>
  <c r="AC1091" i="8" s="1"/>
  <c r="X741" i="8"/>
  <c r="X1076" i="8" s="1"/>
  <c r="Z747" i="8"/>
  <c r="Z1082" i="8" s="1"/>
  <c r="AB738" i="8"/>
  <c r="AB1073" i="8" s="1"/>
  <c r="P735" i="8"/>
  <c r="P1070" i="8" s="1"/>
  <c r="N821" i="8"/>
  <c r="C820" i="8" a="1"/>
  <c r="C820" i="8" s="1"/>
  <c r="AB405" i="8"/>
  <c r="AB739" i="8" a="1"/>
  <c r="AB739" i="8" s="1"/>
  <c r="AB402" i="8"/>
  <c r="AB736" i="8" a="1"/>
  <c r="AB736" i="8" s="1"/>
  <c r="U420" i="8"/>
  <c r="U754" i="8" a="1"/>
  <c r="U754" i="8" s="1"/>
  <c r="Y411" i="8"/>
  <c r="Y745" i="8" a="1"/>
  <c r="Y745" i="8" s="1"/>
  <c r="X750" i="8"/>
  <c r="X1085" i="8" s="1"/>
  <c r="AG738" i="8"/>
  <c r="AG1073" i="8" s="1"/>
  <c r="O738" i="8"/>
  <c r="O1073" i="8" s="1"/>
  <c r="N414" i="8"/>
  <c r="N748" i="8" a="1"/>
  <c r="N748" i="8" s="1"/>
  <c r="N405" i="8"/>
  <c r="N739" i="8" a="1"/>
  <c r="N739" i="8" s="1"/>
  <c r="U405" i="8"/>
  <c r="U739" i="8" a="1"/>
  <c r="U739" i="8" s="1"/>
  <c r="S402" i="8"/>
  <c r="S736" i="8" a="1"/>
  <c r="S736" i="8" s="1"/>
  <c r="W411" i="8"/>
  <c r="W745" i="8" a="1"/>
  <c r="W745" i="8" s="1"/>
  <c r="Q417" i="8"/>
  <c r="Q751" i="8" a="1"/>
  <c r="Q751" i="8" s="1"/>
  <c r="O417" i="8"/>
  <c r="O751" i="8" a="1"/>
  <c r="O751" i="8" s="1"/>
  <c r="AB420" i="8"/>
  <c r="AB754" i="8" a="1"/>
  <c r="AB754" i="8" s="1"/>
  <c r="AE423" i="8"/>
  <c r="AE757" i="8" a="1"/>
  <c r="AE757" i="8" s="1"/>
  <c r="T420" i="8"/>
  <c r="T754" i="8" a="1"/>
  <c r="T754" i="8" s="1"/>
  <c r="AA726" i="8"/>
  <c r="AA1061" i="8" s="1"/>
  <c r="S726" i="8"/>
  <c r="S1061" i="8" s="1"/>
  <c r="AA735" i="8"/>
  <c r="AA1070" i="8" s="1"/>
  <c r="Y753" i="8"/>
  <c r="Y1088" i="8" s="1"/>
  <c r="AG750" i="8"/>
  <c r="AG1085" i="8" s="1"/>
  <c r="AE747" i="8"/>
  <c r="AE1082" i="8" s="1"/>
  <c r="Y426" i="8"/>
  <c r="Y760" i="8" a="1"/>
  <c r="Y760" i="8" s="1"/>
  <c r="X747" i="8"/>
  <c r="X1082" i="8" s="1"/>
  <c r="U744" i="8"/>
  <c r="U1079" i="8" s="1"/>
  <c r="T747" i="8"/>
  <c r="T1082" i="8" s="1"/>
  <c r="R750" i="8"/>
  <c r="R1085" i="8" s="1"/>
  <c r="P747" i="8"/>
  <c r="P1082" i="8" s="1"/>
  <c r="V744" i="8"/>
  <c r="V1079" i="8" s="1"/>
  <c r="Y738" i="8"/>
  <c r="Y1073" i="8" s="1"/>
  <c r="AF756" i="8"/>
  <c r="AF1091" i="8" s="1"/>
  <c r="V741" i="8"/>
  <c r="V1076" i="8" s="1"/>
  <c r="W753" i="8"/>
  <c r="W1088" i="8" s="1"/>
  <c r="T429" i="8"/>
  <c r="T763" i="8" a="1"/>
  <c r="T763" i="8" s="1"/>
  <c r="S756" i="8"/>
  <c r="S1091" i="8" s="1"/>
  <c r="O735" i="8"/>
  <c r="O1070" i="8" s="1"/>
  <c r="AC741" i="8"/>
  <c r="AC1076" i="8" s="1"/>
  <c r="X420" i="8"/>
  <c r="X754" i="8" a="1"/>
  <c r="X754" i="8" s="1"/>
  <c r="S747" i="8"/>
  <c r="S1082" i="8" s="1"/>
  <c r="AF405" i="8"/>
  <c r="AF739" i="8" a="1"/>
  <c r="AF739" i="8" s="1"/>
  <c r="S417" i="8"/>
  <c r="S751" i="8" a="1"/>
  <c r="S751" i="8" s="1"/>
  <c r="AF417" i="8"/>
  <c r="AF751" i="8" a="1"/>
  <c r="AF751" i="8" s="1"/>
  <c r="AB423" i="8"/>
  <c r="AB757" i="8" a="1"/>
  <c r="AB757" i="8" s="1"/>
  <c r="AA753" i="8"/>
  <c r="AA1088" i="8" s="1"/>
  <c r="W747" i="8"/>
  <c r="W1082" i="8" s="1"/>
  <c r="P411" i="8"/>
  <c r="P745" i="8" a="1"/>
  <c r="P745" i="8" s="1"/>
  <c r="R411" i="8"/>
  <c r="R745" i="8" a="1"/>
  <c r="R745" i="8" s="1"/>
  <c r="Q411" i="8"/>
  <c r="Q745" i="8" a="1"/>
  <c r="Q745" i="8" s="1"/>
  <c r="AE405" i="8"/>
  <c r="AE739" i="8" a="1"/>
  <c r="AE739" i="8" s="1"/>
  <c r="Z402" i="8"/>
  <c r="Z736" i="8" a="1"/>
  <c r="Z736" i="8" s="1"/>
  <c r="P423" i="8"/>
  <c r="P757" i="8" a="1"/>
  <c r="P757" i="8" s="1"/>
  <c r="S420" i="8"/>
  <c r="S754" i="8" a="1"/>
  <c r="S754" i="8" s="1"/>
  <c r="W417" i="8"/>
  <c r="W751" i="8" a="1"/>
  <c r="W751" i="8" s="1"/>
  <c r="S411" i="8"/>
  <c r="S745" i="8" a="1"/>
  <c r="S745" i="8" s="1"/>
  <c r="W420" i="8"/>
  <c r="W754" i="8" a="1"/>
  <c r="W754" i="8" s="1"/>
  <c r="V420" i="8"/>
  <c r="V754" i="8" a="1"/>
  <c r="V754" i="8" s="1"/>
  <c r="AE408" i="8"/>
  <c r="AE742" i="8" a="1"/>
  <c r="AE742" i="8" s="1"/>
  <c r="V726" i="8"/>
  <c r="V1061" i="8" s="1"/>
  <c r="O741" i="8"/>
  <c r="O1076" i="8" s="1"/>
  <c r="AC750" i="8"/>
  <c r="AC1085" i="8" s="1"/>
  <c r="T741" i="8"/>
  <c r="T1076" i="8" s="1"/>
  <c r="AE756" i="8"/>
  <c r="AE1091" i="8" s="1"/>
  <c r="AC738" i="8"/>
  <c r="AC1073" i="8" s="1"/>
  <c r="X744" i="8"/>
  <c r="X1079" i="8" s="1"/>
  <c r="R735" i="8"/>
  <c r="R1070" i="8" s="1"/>
  <c r="P756" i="8"/>
  <c r="P1091" i="8" s="1"/>
  <c r="U741" i="8"/>
  <c r="U1076" i="8" s="1"/>
  <c r="T756" i="8"/>
  <c r="T1091" i="8" s="1"/>
  <c r="AC744" i="8"/>
  <c r="AC1079" i="8" s="1"/>
  <c r="S750" i="8"/>
  <c r="S1085" i="8" s="1"/>
  <c r="V735" i="8"/>
  <c r="V1070" i="8" s="1"/>
  <c r="W750" i="8"/>
  <c r="W1085" i="8" s="1"/>
  <c r="V750" i="8"/>
  <c r="V1085" i="8" s="1"/>
  <c r="AF753" i="8"/>
  <c r="AF1088" i="8" s="1"/>
  <c r="W408" i="8"/>
  <c r="W742" i="8" a="1"/>
  <c r="W742" i="8" s="1"/>
  <c r="T735" i="8"/>
  <c r="T1070" i="8" s="1"/>
  <c r="S744" i="8"/>
  <c r="S1079" i="8" s="1"/>
  <c r="Z753" i="8"/>
  <c r="Z1088" i="8" s="1"/>
  <c r="N426" i="8"/>
  <c r="N760" i="8" a="1"/>
  <c r="N760" i="8" s="1"/>
  <c r="O420" i="8"/>
  <c r="O754" i="8" a="1"/>
  <c r="O754" i="8" s="1"/>
  <c r="AE726" i="8"/>
  <c r="AE1061" i="8" s="1"/>
  <c r="U747" i="8"/>
  <c r="U1082" i="8" s="1"/>
  <c r="P738" i="8"/>
  <c r="P1073" i="8" s="1"/>
  <c r="T750" i="8"/>
  <c r="T1085" i="8" s="1"/>
  <c r="N860" i="8"/>
  <c r="O414" i="8"/>
  <c r="O748" i="8" a="1"/>
  <c r="O748" i="8" s="1"/>
  <c r="AC405" i="8"/>
  <c r="AC739" i="8" a="1"/>
  <c r="AC739" i="8" s="1"/>
  <c r="AD405" i="8"/>
  <c r="AD739" i="8" a="1"/>
  <c r="AD739" i="8" s="1"/>
  <c r="X405" i="8"/>
  <c r="X739" i="8" a="1"/>
  <c r="X739" i="8" s="1"/>
  <c r="Z408" i="8"/>
  <c r="Z742" i="8" a="1"/>
  <c r="Z742" i="8" s="1"/>
  <c r="AG408" i="8"/>
  <c r="AG742" i="8" a="1"/>
  <c r="AG742" i="8" s="1"/>
  <c r="U411" i="8"/>
  <c r="U745" i="8" a="1"/>
  <c r="U745" i="8" s="1"/>
  <c r="Y402" i="8"/>
  <c r="Y736" i="8" a="1"/>
  <c r="Y736" i="8" s="1"/>
  <c r="V411" i="8"/>
  <c r="V745" i="8" a="1"/>
  <c r="V745" i="8" s="1"/>
  <c r="Y420" i="8"/>
  <c r="Y754" i="8" a="1"/>
  <c r="Y754" i="8" s="1"/>
  <c r="AG423" i="8"/>
  <c r="AG757" i="8" a="1"/>
  <c r="AG757" i="8" s="1"/>
  <c r="AA420" i="8"/>
  <c r="AA754" i="8" a="1"/>
  <c r="AA754" i="8" s="1"/>
  <c r="AA750" i="8"/>
  <c r="AA1085" i="8" s="1"/>
  <c r="W741" i="8"/>
  <c r="W1076" i="8" s="1"/>
  <c r="AD750" i="8"/>
  <c r="AD1085" i="8" s="1"/>
  <c r="U756" i="8"/>
  <c r="U1091" i="8" s="1"/>
  <c r="Z756" i="8"/>
  <c r="Z1091" i="8" s="1"/>
  <c r="Q756" i="8"/>
  <c r="Q1091" i="8" s="1"/>
  <c r="AG744" i="8"/>
  <c r="AG1079" i="8" s="1"/>
  <c r="U750" i="8"/>
  <c r="U1085" i="8" s="1"/>
  <c r="R756" i="8"/>
  <c r="R1091" i="8" s="1"/>
  <c r="O756" i="8"/>
  <c r="O1091" i="8" s="1"/>
  <c r="AF747" i="8"/>
  <c r="AF1082" i="8" s="1"/>
  <c r="AB744" i="8"/>
  <c r="AB1079" i="8" s="1"/>
  <c r="AE741" i="8"/>
  <c r="AE1076" i="8" s="1"/>
  <c r="AG735" i="8"/>
  <c r="AG1070" i="8" s="1"/>
  <c r="Q738" i="8"/>
  <c r="Q1073" i="8" s="1"/>
  <c r="O747" i="8"/>
  <c r="O1082" i="8" s="1"/>
  <c r="N1001" i="8"/>
  <c r="C1000" i="8" a="1"/>
  <c r="C1000" i="8" s="1"/>
  <c r="R408" i="8"/>
  <c r="R742" i="8" a="1"/>
  <c r="R742" i="8" s="1"/>
  <c r="AF408" i="8"/>
  <c r="AF742" i="8" a="1"/>
  <c r="AF742" i="8" s="1"/>
  <c r="T726" i="8"/>
  <c r="T1061" i="8" s="1"/>
  <c r="S735" i="8"/>
  <c r="S1070" i="8" s="1"/>
  <c r="AD753" i="8"/>
  <c r="AD1088" i="8" s="1"/>
  <c r="Q408" i="8"/>
  <c r="Q742" i="8" a="1"/>
  <c r="Q742" i="8" s="1"/>
  <c r="AA411" i="8"/>
  <c r="AA745" i="8" a="1"/>
  <c r="AA745" i="8" s="1"/>
  <c r="U726" i="8"/>
  <c r="U1061" i="8" s="1"/>
  <c r="X411" i="8"/>
  <c r="X745" i="8" a="1"/>
  <c r="X745" i="8" s="1"/>
  <c r="X423" i="8"/>
  <c r="X757" i="8" a="1"/>
  <c r="X757" i="8" s="1"/>
  <c r="S408" i="8"/>
  <c r="S742" i="8" a="1"/>
  <c r="S742" i="8" s="1"/>
  <c r="W405" i="8"/>
  <c r="W739" i="8" a="1"/>
  <c r="W739" i="8" s="1"/>
  <c r="Y405" i="8"/>
  <c r="Y739" i="8" a="1"/>
  <c r="Y739" i="8" s="1"/>
  <c r="R402" i="8"/>
  <c r="R736" i="8" a="1"/>
  <c r="R736" i="8" s="1"/>
  <c r="AC402" i="8"/>
  <c r="AC736" i="8" a="1"/>
  <c r="AC736" i="8" s="1"/>
  <c r="V402" i="8"/>
  <c r="V736" i="8" a="1"/>
  <c r="V736" i="8" s="1"/>
  <c r="T417" i="8"/>
  <c r="T751" i="8" a="1"/>
  <c r="T751" i="8" s="1"/>
  <c r="P417" i="8"/>
  <c r="P751" i="8" a="1"/>
  <c r="P751" i="8" s="1"/>
  <c r="AC417" i="8"/>
  <c r="AC751" i="8" a="1"/>
  <c r="AC751" i="8" s="1"/>
  <c r="AG414" i="8"/>
  <c r="AG748" i="8" a="1"/>
  <c r="AG748" i="8" s="1"/>
  <c r="AC423" i="8"/>
  <c r="AC757" i="8" a="1"/>
  <c r="AC757" i="8" s="1"/>
  <c r="AF726" i="8"/>
  <c r="AF1061" i="8" s="1"/>
  <c r="AB726" i="8"/>
  <c r="AB1061" i="8" s="1"/>
  <c r="R738" i="8"/>
  <c r="R1073" i="8" s="1"/>
  <c r="AE735" i="8"/>
  <c r="AE1070" i="8" s="1"/>
  <c r="AB750" i="8"/>
  <c r="AB1085" i="8" s="1"/>
  <c r="AB756" i="8"/>
  <c r="AB1091" i="8" s="1"/>
  <c r="AD735" i="8"/>
  <c r="AD1070" i="8" s="1"/>
  <c r="AF735" i="8"/>
  <c r="AF1070" i="8" s="1"/>
  <c r="U753" i="8"/>
  <c r="U1088" i="8" s="1"/>
  <c r="AB747" i="8"/>
  <c r="AB1082" i="8" s="1"/>
  <c r="Y744" i="8"/>
  <c r="Y1079" i="8" s="1"/>
  <c r="AD747" i="8"/>
  <c r="AD1082" i="8" s="1"/>
  <c r="AG747" i="8"/>
  <c r="AG1082" i="8" s="1"/>
  <c r="O753" i="8"/>
  <c r="O1088" i="8" s="1"/>
  <c r="AF744" i="8"/>
  <c r="AF1079" i="8" s="1"/>
  <c r="AE738" i="8"/>
  <c r="AE1073" i="8" s="1"/>
  <c r="U738" i="8"/>
  <c r="U1073" i="8" s="1"/>
  <c r="AE750" i="8"/>
  <c r="AE1085" i="8" s="1"/>
  <c r="AD756" i="8"/>
  <c r="AD1091" i="8" s="1"/>
  <c r="AF410" i="8" a="1"/>
  <c r="AF410" i="8" s="1"/>
  <c r="S422" i="8" a="1"/>
  <c r="S422" i="8" s="1"/>
  <c r="Y407" i="8" a="1"/>
  <c r="Y407" i="8" s="1"/>
  <c r="X401" i="8" a="1"/>
  <c r="X401" i="8" s="1"/>
  <c r="AF419" i="8" a="1"/>
  <c r="AF419" i="8" s="1"/>
  <c r="AB413" i="8" a="1"/>
  <c r="AB413" i="8" s="1"/>
  <c r="O422" i="8" a="1"/>
  <c r="O422" i="8" s="1"/>
  <c r="AD422" i="8" a="1"/>
  <c r="AD422" i="8" s="1"/>
  <c r="AC413" i="8" a="1"/>
  <c r="AC413" i="8" s="1"/>
  <c r="C811" i="8" a="1"/>
  <c r="C811" i="8" s="1"/>
  <c r="R422" i="8" a="1"/>
  <c r="R422" i="8" s="1"/>
  <c r="R404" i="8" a="1"/>
  <c r="R404" i="8" s="1"/>
  <c r="W422" i="8" a="1"/>
  <c r="W422" i="8" s="1"/>
  <c r="Z404" i="8" a="1"/>
  <c r="Z404" i="8" s="1"/>
  <c r="V416" i="8" a="1"/>
  <c r="V416" i="8" s="1"/>
  <c r="AB410" i="8" a="1"/>
  <c r="AB410" i="8" s="1"/>
  <c r="AE413" i="8" a="1"/>
  <c r="AE413" i="8" s="1"/>
  <c r="Q401" i="8" a="1"/>
  <c r="Q401" i="8" s="1"/>
  <c r="V413" i="8" a="1"/>
  <c r="V413" i="8" s="1"/>
  <c r="T404" i="8" a="1"/>
  <c r="T404" i="8" s="1"/>
  <c r="T401" i="8" a="1"/>
  <c r="T401" i="8" s="1"/>
  <c r="AE410" i="8" a="1"/>
  <c r="AE410" i="8" s="1"/>
  <c r="AF422" i="8" a="1"/>
  <c r="AF422" i="8" s="1"/>
  <c r="X416" i="8" a="1"/>
  <c r="X416" i="8" s="1"/>
  <c r="V404" i="8" a="1"/>
  <c r="V404" i="8" s="1"/>
  <c r="W401" i="8" a="1"/>
  <c r="W401" i="8" s="1"/>
  <c r="Q422" i="8" a="1"/>
  <c r="Q422" i="8" s="1"/>
  <c r="AG416" i="8" a="1"/>
  <c r="AG416" i="8" s="1"/>
  <c r="AA401" i="8" a="1"/>
  <c r="AA401" i="8" s="1"/>
  <c r="V422" i="8" a="1"/>
  <c r="V422" i="8" s="1"/>
  <c r="Q404" i="8" a="1"/>
  <c r="Q404" i="8" s="1"/>
  <c r="P401" i="8" a="1"/>
  <c r="P401" i="8" s="1"/>
  <c r="T413" i="8" a="1"/>
  <c r="T413" i="8" s="1"/>
  <c r="AF413" i="8" a="1"/>
  <c r="AF413" i="8" s="1"/>
  <c r="C1320" i="8" a="1"/>
  <c r="C1320" i="8" s="1"/>
  <c r="C1200" i="8" a="1"/>
  <c r="C1200" i="8" s="1"/>
  <c r="C1329" i="8" a="1"/>
  <c r="C1329" i="8" s="1"/>
  <c r="L1097" i="8"/>
  <c r="C1206" i="8" a="1"/>
  <c r="C1206" i="8" s="1"/>
  <c r="C1332" i="8" a="1"/>
  <c r="C1332" i="8" s="1"/>
  <c r="C1275" i="8" a="1"/>
  <c r="C1275" i="8" s="1"/>
  <c r="C1119" i="8" a="1"/>
  <c r="C1119" i="8" s="1"/>
  <c r="C1281" i="8" a="1"/>
  <c r="C1281" i="8" s="1"/>
  <c r="C1284" i="8" a="1"/>
  <c r="C1284" i="8" s="1"/>
  <c r="C1107" i="8" a="1"/>
  <c r="C1107" i="8" s="1"/>
  <c r="C1152" i="8" a="1"/>
  <c r="C1152" i="8" s="1"/>
  <c r="C1164" i="8" a="1"/>
  <c r="C1164" i="8" s="1"/>
  <c r="C1335" i="8" a="1"/>
  <c r="C1335" i="8" s="1"/>
  <c r="C1239" i="8" a="1"/>
  <c r="C1239" i="8" s="1"/>
  <c r="C1269" i="8" a="1"/>
  <c r="C1269" i="8" s="1"/>
  <c r="C1272" i="8" a="1"/>
  <c r="C1272" i="8" s="1"/>
  <c r="C1290" i="8" a="1"/>
  <c r="C1290" i="8" s="1"/>
  <c r="C1212" i="8" a="1"/>
  <c r="C1212" i="8" s="1"/>
  <c r="C1227" i="8" a="1"/>
  <c r="C1227" i="8" s="1"/>
  <c r="C1170" i="8" a="1"/>
  <c r="C1170" i="8" s="1"/>
  <c r="C1188" i="8" a="1"/>
  <c r="C1188" i="8" s="1"/>
  <c r="C1218" i="8" a="1"/>
  <c r="C1218" i="8" s="1"/>
  <c r="C1287" i="8" a="1"/>
  <c r="C1287" i="8" s="1"/>
  <c r="C1158" i="8" a="1"/>
  <c r="C1158" i="8" s="1"/>
  <c r="C1143" i="8" a="1"/>
  <c r="C1143" i="8" s="1"/>
  <c r="C1254" i="8" a="1"/>
  <c r="C1254" i="8" s="1"/>
  <c r="C1257" i="8" a="1"/>
  <c r="C1257" i="8" s="1"/>
  <c r="C1110" i="8" a="1"/>
  <c r="C1110" i="8" s="1"/>
  <c r="C1224" i="8" a="1"/>
  <c r="C1224" i="8" s="1"/>
  <c r="C1266" i="8" a="1"/>
  <c r="C1266" i="8" s="1"/>
  <c r="C1278" i="8" a="1"/>
  <c r="C1278" i="8" s="1"/>
  <c r="C1155" i="8" a="1"/>
  <c r="C1155" i="8" s="1"/>
  <c r="C1176" i="8" a="1"/>
  <c r="C1176" i="8" s="1"/>
  <c r="C1260" i="8" a="1"/>
  <c r="C1260" i="8" s="1"/>
  <c r="C1242" i="8" a="1"/>
  <c r="C1242" i="8" s="1"/>
  <c r="C1125" i="8" a="1"/>
  <c r="C1125" i="8" s="1"/>
  <c r="C1173" i="8" a="1"/>
  <c r="C1173" i="8" s="1"/>
  <c r="C1245" i="8" a="1"/>
  <c r="C1245" i="8" s="1"/>
  <c r="C1230" i="8" a="1"/>
  <c r="C1230" i="8" s="1"/>
  <c r="C1263" i="8" a="1"/>
  <c r="C1263" i="8" s="1"/>
  <c r="C1314" i="8" a="1"/>
  <c r="C1314" i="8" s="1"/>
  <c r="C1009" i="8" a="1"/>
  <c r="C1009" i="8" s="1"/>
  <c r="C973" i="8" a="1"/>
  <c r="C973" i="8" s="1"/>
  <c r="C886" i="8" a="1"/>
  <c r="C886" i="8" s="1"/>
  <c r="C901" i="8" a="1"/>
  <c r="C901" i="8" s="1"/>
  <c r="C961" i="8" a="1"/>
  <c r="C961" i="8" s="1"/>
  <c r="C898" i="8" a="1"/>
  <c r="C898" i="8" s="1"/>
  <c r="C805" i="8" a="1"/>
  <c r="C805" i="8" s="1"/>
  <c r="C916" i="8" a="1"/>
  <c r="C916" i="8" s="1"/>
  <c r="C793" i="8" a="1"/>
  <c r="C793" i="8" s="1"/>
  <c r="C913" i="8" a="1"/>
  <c r="C913" i="8" s="1"/>
  <c r="C991" i="8" a="1"/>
  <c r="C991" i="8" s="1"/>
  <c r="C1003" i="8" a="1"/>
  <c r="C1003" i="8" s="1"/>
  <c r="C907" i="8" a="1"/>
  <c r="C907" i="8" s="1"/>
  <c r="C856" i="8" a="1"/>
  <c r="C856" i="8" s="1"/>
  <c r="C952" i="8" a="1"/>
  <c r="C952" i="8" s="1"/>
  <c r="C781" i="8" a="1"/>
  <c r="C781" i="8" s="1"/>
  <c r="C883" i="8" a="1"/>
  <c r="C883" i="8" s="1"/>
  <c r="C955" i="8" a="1"/>
  <c r="C955" i="8" s="1"/>
  <c r="C976" i="8" a="1"/>
  <c r="C976" i="8" s="1"/>
  <c r="C832" i="8" a="1"/>
  <c r="C832" i="8" s="1"/>
  <c r="C967" i="8" a="1"/>
  <c r="C967" i="8" s="1"/>
  <c r="C814" i="8" a="1"/>
  <c r="C814" i="8" s="1"/>
  <c r="C892" i="8" a="1"/>
  <c r="C892" i="8" s="1"/>
  <c r="C904" i="8" a="1"/>
  <c r="C904" i="8" s="1"/>
  <c r="C778" i="8" a="1"/>
  <c r="C778" i="8" s="1"/>
  <c r="C970" i="8" a="1"/>
  <c r="C970" i="8" s="1"/>
  <c r="C964" i="8" a="1"/>
  <c r="C964" i="8" s="1"/>
  <c r="C982" i="8" a="1"/>
  <c r="C982" i="8" s="1"/>
  <c r="C844" i="8" a="1"/>
  <c r="C844" i="8" s="1"/>
  <c r="C946" i="8" a="1"/>
  <c r="C946" i="8" s="1"/>
  <c r="C769" i="8" a="1"/>
  <c r="C769" i="8" s="1"/>
  <c r="C874" i="8" a="1"/>
  <c r="C874" i="8" s="1"/>
  <c r="C868" i="8" a="1"/>
  <c r="C868" i="8" s="1"/>
  <c r="C850" i="8" a="1"/>
  <c r="C850" i="8" s="1"/>
  <c r="C949" i="8" a="1"/>
  <c r="C949" i="8" s="1"/>
  <c r="C943" i="8" a="1"/>
  <c r="C943" i="8" s="1"/>
  <c r="C895" i="8" a="1"/>
  <c r="C895" i="8" s="1"/>
  <c r="C919" i="8" a="1"/>
  <c r="C919" i="8" s="1"/>
  <c r="C958" i="8" a="1"/>
  <c r="C958" i="8" s="1"/>
  <c r="C910" i="8" a="1"/>
  <c r="C910" i="8" s="1"/>
  <c r="C937" i="8" a="1"/>
  <c r="C937" i="8" s="1"/>
  <c r="C889" i="8" a="1"/>
  <c r="C889" i="8" s="1"/>
  <c r="C940" i="8" a="1"/>
  <c r="C940" i="8" s="1"/>
  <c r="C799" i="8" a="1"/>
  <c r="C799" i="8" s="1"/>
  <c r="C796" i="8" a="1"/>
  <c r="C796" i="8" s="1"/>
  <c r="C1018" i="8" a="1"/>
  <c r="C1018" i="8" s="1"/>
  <c r="C925" i="8" a="1"/>
  <c r="C925" i="8" s="1"/>
  <c r="C928" i="8" a="1"/>
  <c r="C928" i="8" s="1"/>
  <c r="C934" i="8" a="1"/>
  <c r="C934" i="8" s="1"/>
  <c r="C931" i="8" a="1"/>
  <c r="C931" i="8" s="1"/>
  <c r="C988" i="8" a="1"/>
  <c r="C988" i="8" s="1"/>
  <c r="C787" i="8" a="1"/>
  <c r="C787" i="8" s="1"/>
  <c r="C922" i="8" a="1"/>
  <c r="C922" i="8" s="1"/>
  <c r="C1024" i="8" a="1"/>
  <c r="C1024" i="8" s="1"/>
  <c r="C431" i="8" a="1"/>
  <c r="C431" i="8" s="1"/>
  <c r="C428" i="8" a="1"/>
  <c r="C428" i="8" s="1"/>
  <c r="C425" i="8" a="1"/>
  <c r="C425" i="8" s="1"/>
  <c r="N87" i="8"/>
  <c r="N422" i="8" s="1" a="1"/>
  <c r="N422" i="8" s="1"/>
  <c r="N88" i="8"/>
  <c r="N72" i="8"/>
  <c r="N407" i="8" s="1" a="1"/>
  <c r="N407" i="8" s="1"/>
  <c r="N81" i="8"/>
  <c r="N416" i="8" s="1" a="1"/>
  <c r="N416" i="8" s="1"/>
  <c r="C75" i="7" a="1"/>
  <c r="C75" i="7" s="1"/>
  <c r="C72" i="7" a="1"/>
  <c r="C72" i="7" s="1"/>
  <c r="C63" i="7" a="1"/>
  <c r="C63" i="7" s="1"/>
  <c r="C69" i="7" a="1"/>
  <c r="C69" i="7" s="1"/>
  <c r="C81" i="7" a="1"/>
  <c r="C81" i="7" s="1"/>
  <c r="C66" i="7" a="1"/>
  <c r="C66" i="7" s="1"/>
  <c r="C1215" i="8" a="1"/>
  <c r="C1215" i="8" s="1"/>
  <c r="N84" i="8"/>
  <c r="N66" i="8"/>
  <c r="N401" i="8" s="1" a="1"/>
  <c r="N401" i="8" s="1"/>
  <c r="O72" i="8"/>
  <c r="O407" i="8" s="1" a="1"/>
  <c r="O407" i="8" s="1"/>
  <c r="O66" i="8"/>
  <c r="O401" i="8" s="1" a="1"/>
  <c r="O401" i="8" s="1"/>
  <c r="P72" i="8"/>
  <c r="O75" i="8"/>
  <c r="O410" i="8" s="1" a="1"/>
  <c r="O410" i="8" s="1"/>
  <c r="N75" i="8"/>
  <c r="N410" i="8" s="1" a="1"/>
  <c r="N410" i="8" s="1"/>
  <c r="O69" i="8"/>
  <c r="O404" i="8" s="1" a="1"/>
  <c r="O404" i="8" s="1"/>
  <c r="N70" i="8"/>
  <c r="P69" i="8"/>
  <c r="P404" i="8" s="1" a="1"/>
  <c r="P404" i="8" s="1"/>
  <c r="C1356" i="8" a="1"/>
  <c r="C1356" i="8" s="1"/>
  <c r="M211" i="17" a="1"/>
  <c r="M211" i="17" s="1"/>
  <c r="M126" i="17" a="1"/>
  <c r="M126" i="17" s="1"/>
  <c r="M121" i="17" a="1"/>
  <c r="M121" i="17" s="1"/>
  <c r="M104" i="17" a="1"/>
  <c r="M104" i="17" s="1"/>
  <c r="M179" i="17" a="1"/>
  <c r="M179" i="17" s="1"/>
  <c r="M90" i="17" a="1"/>
  <c r="M90" i="17" s="1"/>
  <c r="M79" i="17" a="1"/>
  <c r="M79" i="17" s="1"/>
  <c r="M77" i="17" a="1"/>
  <c r="M77" i="17" s="1"/>
  <c r="M75" i="17" a="1"/>
  <c r="M75" i="17" s="1"/>
  <c r="M73" i="17" a="1"/>
  <c r="M73" i="17" s="1"/>
  <c r="M71" i="17" a="1"/>
  <c r="M71" i="17" s="1"/>
  <c r="M128" i="17" a="1"/>
  <c r="M128" i="17" s="1"/>
  <c r="M119" i="17" a="1"/>
  <c r="M119" i="17" s="1"/>
  <c r="M115" i="17" a="1"/>
  <c r="M115" i="17" s="1"/>
  <c r="M111" i="17" a="1"/>
  <c r="M111" i="17" s="1"/>
  <c r="M81" i="17" a="1"/>
  <c r="M81" i="17" s="1"/>
  <c r="M124" i="17" a="1"/>
  <c r="M124" i="17" s="1"/>
  <c r="M108" i="17" a="1"/>
  <c r="M108" i="17" s="1"/>
  <c r="M116" i="17" a="1"/>
  <c r="M116" i="17" s="1"/>
  <c r="M131" i="17" a="1"/>
  <c r="M131" i="17" s="1"/>
  <c r="M85" i="17" a="1"/>
  <c r="M85" i="17" s="1"/>
  <c r="M113" i="17" a="1"/>
  <c r="M113" i="17" s="1"/>
  <c r="M123" i="17" a="1"/>
  <c r="M123" i="17" s="1"/>
  <c r="M106" i="17" a="1"/>
  <c r="M106" i="17" s="1"/>
  <c r="M87" i="17" a="1"/>
  <c r="M87" i="17" s="1"/>
  <c r="M118" i="17" a="1"/>
  <c r="M118" i="17" s="1"/>
  <c r="M110" i="17" a="1"/>
  <c r="M110" i="17" s="1"/>
  <c r="M320" i="17" a="1"/>
  <c r="M320" i="17" s="1"/>
  <c r="M314" i="17" a="1"/>
  <c r="M314" i="17" s="1"/>
  <c r="M312" i="17" a="1"/>
  <c r="M312" i="17" s="1"/>
  <c r="M299" i="17" a="1"/>
  <c r="M299" i="17" s="1"/>
  <c r="M287" i="17" a="1"/>
  <c r="M287" i="17" s="1"/>
  <c r="M258" i="17" a="1"/>
  <c r="M258" i="17" s="1"/>
  <c r="M69" i="17" a="1"/>
  <c r="M69" i="17" s="1"/>
  <c r="M239" i="17" a="1"/>
  <c r="M239" i="17" s="1"/>
  <c r="M61" i="17" a="1"/>
  <c r="M61" i="17" s="1"/>
  <c r="M63" i="17" a="1"/>
  <c r="M63" i="17" s="1"/>
  <c r="M58" i="17" a="1"/>
  <c r="M58" i="17" s="1"/>
  <c r="M52" i="17" a="1"/>
  <c r="M52" i="17" s="1"/>
  <c r="M48" i="17" a="1"/>
  <c r="M48" i="17" s="1"/>
  <c r="M46" i="17" a="1"/>
  <c r="M46" i="17" s="1"/>
  <c r="M44" i="17" a="1"/>
  <c r="M44" i="17" s="1"/>
  <c r="M24" i="17" a="1"/>
  <c r="M24" i="17" s="1"/>
  <c r="M22" i="17" a="1"/>
  <c r="M22" i="17" s="1"/>
  <c r="M20" i="17" a="1"/>
  <c r="M20" i="17" s="1"/>
  <c r="M18" i="17" a="1"/>
  <c r="M18" i="17" s="1"/>
  <c r="M14" i="17" a="1"/>
  <c r="M14" i="17" s="1"/>
  <c r="M12" i="17" a="1"/>
  <c r="M12" i="17" s="1"/>
  <c r="M313" i="17" a="1"/>
  <c r="M313" i="17" s="1"/>
  <c r="M65" i="17" a="1"/>
  <c r="M65" i="17" s="1"/>
  <c r="M60" i="17" a="1"/>
  <c r="M60" i="17" s="1"/>
  <c r="M307" i="17" a="1"/>
  <c r="M307" i="17" s="1"/>
  <c r="M7" i="17" a="1"/>
  <c r="M7" i="17" s="1"/>
  <c r="M27" i="17" a="1"/>
  <c r="M27" i="17" s="1"/>
  <c r="M37" i="17" a="1"/>
  <c r="M37" i="17" s="1"/>
  <c r="M29" i="17" a="1"/>
  <c r="M29" i="17" s="1"/>
  <c r="M31" i="17" a="1"/>
  <c r="M31" i="17" s="1"/>
  <c r="M53" i="17" a="1"/>
  <c r="M53" i="17" s="1"/>
  <c r="M39" i="17" a="1"/>
  <c r="M39" i="17" s="1"/>
  <c r="M33" i="17" a="1"/>
  <c r="M33" i="17" s="1"/>
  <c r="M49" i="17" a="1"/>
  <c r="M49" i="17" s="1"/>
  <c r="M41" i="17" a="1"/>
  <c r="M41" i="17" s="1"/>
  <c r="M43" i="17" a="1"/>
  <c r="M43" i="17" s="1"/>
  <c r="M11" i="17" a="1"/>
  <c r="M11" i="17" s="1"/>
  <c r="M35" i="17" a="1"/>
  <c r="M35" i="17" s="1"/>
  <c r="AD737" i="8" l="1"/>
  <c r="J56" i="8"/>
  <c r="L56" i="8" s="1"/>
  <c r="AH54" i="7" a="1"/>
  <c r="AH54" i="7" s="1"/>
  <c r="AH55" i="7" s="1"/>
  <c r="AD58" i="8" s="1"/>
  <c r="AF54" i="7" a="1"/>
  <c r="AF54" i="7" s="1"/>
  <c r="AF55" i="7" s="1"/>
  <c r="AB58" i="8" s="1"/>
  <c r="Y54" i="7" a="1"/>
  <c r="Y54" i="7" s="1"/>
  <c r="U57" i="8" s="1"/>
  <c r="AE54" i="7" a="1"/>
  <c r="AE54" i="7" s="1"/>
  <c r="AE55" i="7" s="1"/>
  <c r="AA58" i="8" s="1"/>
  <c r="X54" i="7" a="1"/>
  <c r="X54" i="7" s="1"/>
  <c r="T57" i="8" s="1"/>
  <c r="AK54" i="7" a="1"/>
  <c r="AK54" i="7" s="1"/>
  <c r="AK55" i="7" s="1"/>
  <c r="AG58" i="8" s="1"/>
  <c r="Z54" i="7" a="1"/>
  <c r="Z54" i="7" s="1"/>
  <c r="Z55" i="7" s="1"/>
  <c r="V58" i="8" s="1"/>
  <c r="AI54" i="7" a="1"/>
  <c r="AI54" i="7" s="1"/>
  <c r="AE57" i="8" s="1"/>
  <c r="AC54" i="7" a="1"/>
  <c r="AC54" i="7" s="1"/>
  <c r="Y57" i="8" s="1"/>
  <c r="W54" i="7" a="1"/>
  <c r="W54" i="7" s="1"/>
  <c r="S57" i="8" s="1"/>
  <c r="AJ54" i="7" a="1"/>
  <c r="AJ54" i="7" s="1"/>
  <c r="AJ55" i="7" s="1"/>
  <c r="AF58" i="8" s="1"/>
  <c r="AD54" i="7" a="1"/>
  <c r="AD54" i="7" s="1"/>
  <c r="AD55" i="7" s="1"/>
  <c r="Z58" i="8" s="1"/>
  <c r="AB54" i="7" a="1"/>
  <c r="AB54" i="7" s="1"/>
  <c r="AB55" i="7" s="1"/>
  <c r="X58" i="8" s="1"/>
  <c r="AG54" i="7" a="1"/>
  <c r="AG54" i="7" s="1"/>
  <c r="AG55" i="7" s="1"/>
  <c r="AC58" i="8" s="1"/>
  <c r="P53" i="7"/>
  <c r="AA55" i="7"/>
  <c r="W58" i="8" s="1"/>
  <c r="W57" i="8"/>
  <c r="C1197" i="8" a="1"/>
  <c r="C1197" i="8" s="1"/>
  <c r="C1137" i="8" a="1"/>
  <c r="C1137" i="8" s="1"/>
  <c r="Y749" i="8"/>
  <c r="Y1083" i="8" a="1"/>
  <c r="Y1083" i="8" s="1"/>
  <c r="Y1084" i="8" s="1"/>
  <c r="AC764" i="8"/>
  <c r="AC1098" i="8" a="1"/>
  <c r="AC1098" i="8" s="1"/>
  <c r="AC1099" i="8" s="1"/>
  <c r="U758" i="8"/>
  <c r="U1092" i="8" a="1"/>
  <c r="U1092" i="8" s="1"/>
  <c r="U1093" i="8" s="1"/>
  <c r="AA746" i="8"/>
  <c r="AA1080" i="8" a="1"/>
  <c r="AA1080" i="8" s="1"/>
  <c r="AA1081" i="8" s="1"/>
  <c r="N761" i="8"/>
  <c r="N1095" i="8" a="1"/>
  <c r="N1095" i="8" s="1"/>
  <c r="N1096" i="8" s="1"/>
  <c r="AB740" i="8"/>
  <c r="AB1074" i="8" a="1"/>
  <c r="AB1074" i="8" s="1"/>
  <c r="AB1075" i="8" s="1"/>
  <c r="S740" i="8"/>
  <c r="S1074" i="8" a="1"/>
  <c r="S1074" i="8" s="1"/>
  <c r="S1075" i="8" s="1"/>
  <c r="AC752" i="8"/>
  <c r="AC1086" i="8" a="1"/>
  <c r="AC1086" i="8" s="1"/>
  <c r="AC1087" i="8" s="1"/>
  <c r="AC737" i="8"/>
  <c r="AC1071" i="8" a="1"/>
  <c r="AC1071" i="8" s="1"/>
  <c r="AC1072" i="8" s="1"/>
  <c r="X758" i="8"/>
  <c r="X1092" i="8" a="1"/>
  <c r="X1092" i="8" s="1"/>
  <c r="X1093" i="8" s="1"/>
  <c r="AG758" i="8"/>
  <c r="AG1092" i="8" a="1"/>
  <c r="AG1092" i="8" s="1"/>
  <c r="AG1093" i="8" s="1"/>
  <c r="V746" i="8"/>
  <c r="V1080" i="8" a="1"/>
  <c r="V1080" i="8" s="1"/>
  <c r="V1081" i="8" s="1"/>
  <c r="X740" i="8"/>
  <c r="X1074" i="8" a="1"/>
  <c r="X1074" i="8" s="1"/>
  <c r="X1075" i="8" s="1"/>
  <c r="AE743" i="8"/>
  <c r="AE1077" i="8" a="1"/>
  <c r="AE1077" i="8" s="1"/>
  <c r="AE1078" i="8" s="1"/>
  <c r="S755" i="8"/>
  <c r="S1089" i="8" a="1"/>
  <c r="S1089" i="8" s="1"/>
  <c r="S1090" i="8" s="1"/>
  <c r="R746" i="8"/>
  <c r="R1080" i="8" a="1"/>
  <c r="R1080" i="8" s="1"/>
  <c r="R1081" i="8" s="1"/>
  <c r="AF752" i="8"/>
  <c r="AF1086" i="8" a="1"/>
  <c r="AF1086" i="8" s="1"/>
  <c r="AF1087" i="8" s="1"/>
  <c r="S737" i="8"/>
  <c r="S1071" i="8" a="1"/>
  <c r="S1071" i="8" s="1"/>
  <c r="S1072" i="8" s="1"/>
  <c r="AG746" i="8"/>
  <c r="AG1080" i="8" a="1"/>
  <c r="AG1080" i="8" s="1"/>
  <c r="AG1081" i="8" s="1"/>
  <c r="W749" i="8"/>
  <c r="W1083" i="8" a="1"/>
  <c r="W1083" i="8" s="1"/>
  <c r="W1084" i="8" s="1"/>
  <c r="V737" i="8"/>
  <c r="V1071" i="8" a="1"/>
  <c r="V1071" i="8" s="1"/>
  <c r="V1072" i="8" s="1"/>
  <c r="O749" i="8"/>
  <c r="O1083" i="8" a="1"/>
  <c r="O1083" i="8" s="1"/>
  <c r="O1084" i="8" s="1"/>
  <c r="AB758" i="8"/>
  <c r="AB1092" i="8" a="1"/>
  <c r="AB1092" i="8" s="1"/>
  <c r="AB1093" i="8" s="1"/>
  <c r="N749" i="8"/>
  <c r="N1083" i="8" a="1"/>
  <c r="N1083" i="8" s="1"/>
  <c r="N1084" i="8" s="1"/>
  <c r="Q743" i="8"/>
  <c r="Q1077" i="8" a="1"/>
  <c r="Q1077" i="8" s="1"/>
  <c r="Q1078" i="8" s="1"/>
  <c r="R743" i="8"/>
  <c r="R1077" i="8" a="1"/>
  <c r="R1077" i="8" s="1"/>
  <c r="R1078" i="8" s="1"/>
  <c r="AG755" i="8"/>
  <c r="AG1089" i="8" a="1"/>
  <c r="AG1089" i="8" s="1"/>
  <c r="AG1090" i="8" s="1"/>
  <c r="AE755" i="8"/>
  <c r="AE1089" i="8" a="1"/>
  <c r="AE1089" i="8" s="1"/>
  <c r="AE1090" i="8" s="1"/>
  <c r="T746" i="8"/>
  <c r="T1080" i="8" a="1"/>
  <c r="T1080" i="8" s="1"/>
  <c r="T1081" i="8" s="1"/>
  <c r="AB752" i="8"/>
  <c r="AB1086" i="8" a="1"/>
  <c r="AB1086" i="8" s="1"/>
  <c r="AB1087" i="8" s="1"/>
  <c r="R749" i="8"/>
  <c r="R1083" i="8" a="1"/>
  <c r="R1083" i="8" s="1"/>
  <c r="R1084" i="8" s="1"/>
  <c r="AB743" i="8"/>
  <c r="AB1077" i="8" a="1"/>
  <c r="AB1077" i="8" s="1"/>
  <c r="AB1078" i="8" s="1"/>
  <c r="X743" i="8"/>
  <c r="X1077" i="8" a="1"/>
  <c r="X1077" i="8" s="1"/>
  <c r="X1078" i="8" s="1"/>
  <c r="AA740" i="8"/>
  <c r="AA1074" i="8" a="1"/>
  <c r="AA1074" i="8" s="1"/>
  <c r="AA1075" i="8" s="1"/>
  <c r="V743" i="8"/>
  <c r="V1077" i="8" a="1"/>
  <c r="V1077" i="8" s="1"/>
  <c r="V1078" i="8" s="1"/>
  <c r="AG749" i="8"/>
  <c r="AG1083" i="8" a="1"/>
  <c r="AG1083" i="8" s="1"/>
  <c r="AG1084" i="8" s="1"/>
  <c r="Z743" i="8"/>
  <c r="Z1077" i="8" a="1"/>
  <c r="Z1077" i="8" s="1"/>
  <c r="Z1078" i="8" s="1"/>
  <c r="Q746" i="8"/>
  <c r="Q1080" i="8" a="1"/>
  <c r="Q1080" i="8" s="1"/>
  <c r="Q1081" i="8" s="1"/>
  <c r="AE758" i="8"/>
  <c r="AE1092" i="8" a="1"/>
  <c r="AE1092" i="8" s="1"/>
  <c r="AE1093" i="8" s="1"/>
  <c r="W746" i="8"/>
  <c r="W1080" i="8" a="1"/>
  <c r="W1080" i="8" s="1"/>
  <c r="W1081" i="8" s="1"/>
  <c r="P752" i="8"/>
  <c r="P1086" i="8" a="1"/>
  <c r="P1086" i="8" s="1"/>
  <c r="P1087" i="8" s="1"/>
  <c r="R737" i="8"/>
  <c r="R1071" i="8" a="1"/>
  <c r="R1071" i="8" s="1"/>
  <c r="R1072" i="8" s="1"/>
  <c r="X746" i="8"/>
  <c r="X1080" i="8" a="1"/>
  <c r="X1080" i="8" s="1"/>
  <c r="X1081" i="8" s="1"/>
  <c r="Y737" i="8"/>
  <c r="Y1071" i="8" a="1"/>
  <c r="Y1071" i="8" s="1"/>
  <c r="Y1072" i="8" s="1"/>
  <c r="AD740" i="8"/>
  <c r="AD1074" i="8" a="1"/>
  <c r="AD1074" i="8" s="1"/>
  <c r="AD1075" i="8" s="1"/>
  <c r="V755" i="8"/>
  <c r="V1089" i="8" a="1"/>
  <c r="V1089" i="8" s="1"/>
  <c r="V1090" i="8" s="1"/>
  <c r="P758" i="8"/>
  <c r="P1092" i="8" a="1"/>
  <c r="P1092" i="8" s="1"/>
  <c r="P1093" i="8" s="1"/>
  <c r="P746" i="8"/>
  <c r="P1080" i="8" a="1"/>
  <c r="P1080" i="8" s="1"/>
  <c r="P1081" i="8" s="1"/>
  <c r="S752" i="8"/>
  <c r="S1086" i="8" a="1"/>
  <c r="S1086" i="8" s="1"/>
  <c r="S1087" i="8" s="1"/>
  <c r="T764" i="8"/>
  <c r="T1098" i="8" a="1"/>
  <c r="T1098" i="8" s="1"/>
  <c r="T1099" i="8" s="1"/>
  <c r="AB755" i="8"/>
  <c r="AB1089" i="8" a="1"/>
  <c r="AB1089" i="8" s="1"/>
  <c r="AB1090" i="8" s="1"/>
  <c r="U740" i="8"/>
  <c r="U1074" i="8" a="1"/>
  <c r="U1074" i="8" s="1"/>
  <c r="U1075" i="8" s="1"/>
  <c r="T743" i="8"/>
  <c r="T1077" i="8" a="1"/>
  <c r="T1077" i="8" s="1"/>
  <c r="T1078" i="8" s="1"/>
  <c r="S743" i="8"/>
  <c r="S1077" i="8" a="1"/>
  <c r="S1077" i="8" s="1"/>
  <c r="S1078" i="8" s="1"/>
  <c r="Y755" i="8"/>
  <c r="Y1089" i="8" a="1"/>
  <c r="Y1089" i="8" s="1"/>
  <c r="Y1090" i="8" s="1"/>
  <c r="W752" i="8"/>
  <c r="W1086" i="8" a="1"/>
  <c r="W1086" i="8" s="1"/>
  <c r="W1087" i="8" s="1"/>
  <c r="Y746" i="8"/>
  <c r="Y1080" i="8" a="1"/>
  <c r="Y1080" i="8" s="1"/>
  <c r="Y1081" i="8" s="1"/>
  <c r="AE752" i="8"/>
  <c r="AE1086" i="8" a="1"/>
  <c r="AE1086" i="8" s="1"/>
  <c r="AE1087" i="8" s="1"/>
  <c r="AA752" i="8"/>
  <c r="AA1086" i="8" a="1"/>
  <c r="AA1086" i="8" s="1"/>
  <c r="AA1087" i="8" s="1"/>
  <c r="R755" i="8"/>
  <c r="R1089" i="8" a="1"/>
  <c r="R1089" i="8" s="1"/>
  <c r="R1090" i="8" s="1"/>
  <c r="AA749" i="8"/>
  <c r="AA1083" i="8" a="1"/>
  <c r="AA1083" i="8" s="1"/>
  <c r="AA1084" i="8" s="1"/>
  <c r="AC746" i="8"/>
  <c r="AC1080" i="8" a="1"/>
  <c r="AC1080" i="8" s="1"/>
  <c r="AC1081" i="8" s="1"/>
  <c r="AD752" i="8"/>
  <c r="AD1086" i="8" a="1"/>
  <c r="AD1086" i="8" s="1"/>
  <c r="AD1087" i="8" s="1"/>
  <c r="Z749" i="8"/>
  <c r="Z1083" i="8" a="1"/>
  <c r="Z1083" i="8" s="1"/>
  <c r="Z1084" i="8" s="1"/>
  <c r="AF743" i="8"/>
  <c r="AF1077" i="8" a="1"/>
  <c r="AF1077" i="8" s="1"/>
  <c r="AF1078" i="8" s="1"/>
  <c r="Q755" i="8"/>
  <c r="Q1089" i="8" a="1"/>
  <c r="Q1089" i="8" s="1"/>
  <c r="Q1090" i="8" s="1"/>
  <c r="R752" i="8"/>
  <c r="R1086" i="8" a="1"/>
  <c r="R1086" i="8" s="1"/>
  <c r="R1087" i="8" s="1"/>
  <c r="AC758" i="8"/>
  <c r="AC1092" i="8" a="1"/>
  <c r="AC1092" i="8" s="1"/>
  <c r="AC1093" i="8" s="1"/>
  <c r="Y740" i="8"/>
  <c r="Y1074" i="8" a="1"/>
  <c r="Y1074" i="8" s="1"/>
  <c r="Y1075" i="8" s="1"/>
  <c r="U746" i="8"/>
  <c r="U1080" i="8" a="1"/>
  <c r="U1080" i="8" s="1"/>
  <c r="U1081" i="8" s="1"/>
  <c r="AC740" i="8"/>
  <c r="AC1074" i="8" a="1"/>
  <c r="AC1074" i="8" s="1"/>
  <c r="AC1075" i="8" s="1"/>
  <c r="W743" i="8"/>
  <c r="W1077" i="8" a="1"/>
  <c r="W1077" i="8" s="1"/>
  <c r="W1078" i="8" s="1"/>
  <c r="W755" i="8"/>
  <c r="W1089" i="8" a="1"/>
  <c r="W1089" i="8" s="1"/>
  <c r="W1090" i="8" s="1"/>
  <c r="Z737" i="8"/>
  <c r="Z1071" i="8" a="1"/>
  <c r="Z1071" i="8" s="1"/>
  <c r="Z1072" i="8" s="1"/>
  <c r="AF740" i="8"/>
  <c r="AF1074" i="8" a="1"/>
  <c r="AF1074" i="8" s="1"/>
  <c r="AF1075" i="8" s="1"/>
  <c r="O752" i="8"/>
  <c r="O1086" i="8" a="1"/>
  <c r="O1086" i="8" s="1"/>
  <c r="O1087" i="8" s="1"/>
  <c r="N740" i="8"/>
  <c r="N1074" i="8" a="1"/>
  <c r="N1074" i="8" s="1"/>
  <c r="N1075" i="8" s="1"/>
  <c r="AG737" i="8"/>
  <c r="AG1071" i="8" a="1"/>
  <c r="AG1071" i="8" s="1"/>
  <c r="AG1072" i="8" s="1"/>
  <c r="AA761" i="8"/>
  <c r="AA1095" i="8" a="1"/>
  <c r="AA1095" i="8" s="1"/>
  <c r="AA1096" i="8" s="1"/>
  <c r="Z746" i="8"/>
  <c r="Z1080" i="8" a="1"/>
  <c r="Z1080" i="8" s="1"/>
  <c r="Z1081" i="8" s="1"/>
  <c r="U755" i="8"/>
  <c r="U1089" i="8" a="1"/>
  <c r="U1089" i="8" s="1"/>
  <c r="U1090" i="8" s="1"/>
  <c r="S749" i="8"/>
  <c r="S1083" i="8" a="1"/>
  <c r="S1083" i="8" s="1"/>
  <c r="S1084" i="8" s="1"/>
  <c r="AD743" i="8"/>
  <c r="AD1077" i="8" a="1"/>
  <c r="AD1077" i="8" s="1"/>
  <c r="AD1078" i="8" s="1"/>
  <c r="Q749" i="8"/>
  <c r="Q1083" i="8" a="1"/>
  <c r="Q1083" i="8" s="1"/>
  <c r="Q1084" i="8" s="1"/>
  <c r="AA758" i="8"/>
  <c r="AA1092" i="8" a="1"/>
  <c r="AA1092" i="8" s="1"/>
  <c r="AA1093" i="8" s="1"/>
  <c r="U752" i="8"/>
  <c r="U1086" i="8" a="1"/>
  <c r="U1086" i="8" s="1"/>
  <c r="U1087" i="8" s="1"/>
  <c r="Z752" i="8"/>
  <c r="Z1086" i="8" a="1"/>
  <c r="Z1086" i="8" s="1"/>
  <c r="Z1087" i="8" s="1"/>
  <c r="Z755" i="8"/>
  <c r="Z1089" i="8" a="1"/>
  <c r="Z1089" i="8" s="1"/>
  <c r="Z1090" i="8" s="1"/>
  <c r="AD749" i="8"/>
  <c r="AD1083" i="8" a="1"/>
  <c r="AD1083" i="8" s="1"/>
  <c r="AD1084" i="8" s="1"/>
  <c r="AC743" i="8"/>
  <c r="AC1077" i="8" a="1"/>
  <c r="AC1077" i="8" s="1"/>
  <c r="AC1078" i="8" s="1"/>
  <c r="X749" i="8"/>
  <c r="X1083" i="8" a="1"/>
  <c r="X1083" i="8" s="1"/>
  <c r="X1084" i="8" s="1"/>
  <c r="AE737" i="8"/>
  <c r="AE1071" i="8" a="1"/>
  <c r="AE1071" i="8" s="1"/>
  <c r="AE1072" i="8" s="1"/>
  <c r="AA764" i="8"/>
  <c r="AA1098" i="8" a="1"/>
  <c r="AA1098" i="8" s="1"/>
  <c r="AA1099" i="8" s="1"/>
  <c r="AA743" i="8"/>
  <c r="AA1077" i="8" a="1"/>
  <c r="AA1077" i="8" s="1"/>
  <c r="AA1078" i="8" s="1"/>
  <c r="T752" i="8"/>
  <c r="T1086" i="8" a="1"/>
  <c r="T1086" i="8" s="1"/>
  <c r="T1087" i="8" s="1"/>
  <c r="W740" i="8"/>
  <c r="W1074" i="8" a="1"/>
  <c r="W1074" i="8" s="1"/>
  <c r="W1075" i="8" s="1"/>
  <c r="AA755" i="8"/>
  <c r="AA1089" i="8" a="1"/>
  <c r="AA1089" i="8" s="1"/>
  <c r="AA1090" i="8" s="1"/>
  <c r="AG743" i="8"/>
  <c r="AG1077" i="8" a="1"/>
  <c r="AG1077" i="8" s="1"/>
  <c r="AG1078" i="8" s="1"/>
  <c r="S746" i="8"/>
  <c r="S1080" i="8" a="1"/>
  <c r="S1080" i="8" s="1"/>
  <c r="S1081" i="8" s="1"/>
  <c r="AE740" i="8"/>
  <c r="AE1074" i="8" a="1"/>
  <c r="AE1074" i="8" s="1"/>
  <c r="AE1075" i="8" s="1"/>
  <c r="T755" i="8"/>
  <c r="T1089" i="8" a="1"/>
  <c r="T1089" i="8" s="1"/>
  <c r="T1090" i="8" s="1"/>
  <c r="Q752" i="8"/>
  <c r="Q1086" i="8" a="1"/>
  <c r="Q1086" i="8" s="1"/>
  <c r="Q1087" i="8" s="1"/>
  <c r="Y758" i="8"/>
  <c r="Y1092" i="8" a="1"/>
  <c r="Y1092" i="8" s="1"/>
  <c r="Y1093" i="8" s="1"/>
  <c r="N764" i="8"/>
  <c r="N1098" i="8" a="1"/>
  <c r="N1098" i="8" s="1"/>
  <c r="N1099" i="8" s="1"/>
  <c r="P749" i="8"/>
  <c r="P1083" i="8" a="1"/>
  <c r="P1083" i="8" s="1"/>
  <c r="P1084" i="8" s="1"/>
  <c r="O755" i="8"/>
  <c r="O1089" i="8" a="1"/>
  <c r="O1089" i="8" s="1"/>
  <c r="O1090" i="8" s="1"/>
  <c r="X755" i="8"/>
  <c r="X1089" i="8" a="1"/>
  <c r="X1089" i="8" s="1"/>
  <c r="X1090" i="8" s="1"/>
  <c r="Y761" i="8"/>
  <c r="Y1095" i="8" a="1"/>
  <c r="Y1095" i="8" s="1"/>
  <c r="Y1096" i="8" s="1"/>
  <c r="AB737" i="8"/>
  <c r="AB1071" i="8" a="1"/>
  <c r="AB1071" i="8" s="1"/>
  <c r="AB1072" i="8" s="1"/>
  <c r="U737" i="8"/>
  <c r="U1071" i="8" a="1"/>
  <c r="U1071" i="8" s="1"/>
  <c r="U1072" i="8" s="1"/>
  <c r="U749" i="8"/>
  <c r="U1083" i="8" a="1"/>
  <c r="U1083" i="8" s="1"/>
  <c r="U1084" i="8" s="1"/>
  <c r="AG740" i="8"/>
  <c r="AG1074" i="8" a="1"/>
  <c r="AG1074" i="8" s="1"/>
  <c r="AG1075" i="8" s="1"/>
  <c r="T758" i="8"/>
  <c r="T1092" i="8" a="1"/>
  <c r="T1092" i="8" s="1"/>
  <c r="T1093" i="8" s="1"/>
  <c r="Z758" i="8"/>
  <c r="Z1092" i="8" a="1"/>
  <c r="Z1092" i="8" s="1"/>
  <c r="Z1093" i="8" s="1"/>
  <c r="R761" i="8"/>
  <c r="R1095" i="8" a="1"/>
  <c r="R1095" i="8" s="1"/>
  <c r="R1096" i="8" s="1"/>
  <c r="AF737" i="8"/>
  <c r="AF1071" i="8" a="1"/>
  <c r="AF1071" i="8" s="1"/>
  <c r="AF1072" i="8" s="1"/>
  <c r="Y752" i="8"/>
  <c r="Y1086" i="8" a="1"/>
  <c r="Y1086" i="8" s="1"/>
  <c r="Y1087" i="8" s="1"/>
  <c r="U743" i="8"/>
  <c r="U1077" i="8" a="1"/>
  <c r="U1077" i="8" s="1"/>
  <c r="U1078" i="8" s="1"/>
  <c r="AD755" i="8"/>
  <c r="AD1089" i="8" a="1"/>
  <c r="AD1089" i="8" s="1"/>
  <c r="AD1090" i="8" s="1"/>
  <c r="C1161" i="8" a="1"/>
  <c r="C1161" i="8" s="1"/>
  <c r="C1182" i="8" a="1"/>
  <c r="C1182" i="8" s="1"/>
  <c r="C1194" i="8" a="1"/>
  <c r="C1194" i="8" s="1"/>
  <c r="N411" i="8"/>
  <c r="N745" i="8" a="1"/>
  <c r="N745" i="8" s="1"/>
  <c r="X417" i="8"/>
  <c r="X751" i="8" a="1"/>
  <c r="X751" i="8" s="1"/>
  <c r="Q402" i="8"/>
  <c r="Q736" i="8" a="1"/>
  <c r="Q736" i="8" s="1"/>
  <c r="R423" i="8"/>
  <c r="R757" i="8" a="1"/>
  <c r="R757" i="8" s="1"/>
  <c r="V423" i="8"/>
  <c r="V757" i="8" a="1"/>
  <c r="V757" i="8" s="1"/>
  <c r="AE414" i="8"/>
  <c r="AE748" i="8" a="1"/>
  <c r="AE748" i="8" s="1"/>
  <c r="O402" i="8"/>
  <c r="O736" i="8" a="1"/>
  <c r="O736" i="8" s="1"/>
  <c r="AA402" i="8"/>
  <c r="AA736" i="8" a="1"/>
  <c r="AA736" i="8" s="1"/>
  <c r="AB411" i="8"/>
  <c r="AB745" i="8" a="1"/>
  <c r="AB745" i="8" s="1"/>
  <c r="AC414" i="8"/>
  <c r="AC748" i="8" a="1"/>
  <c r="AC748" i="8" s="1"/>
  <c r="S423" i="8"/>
  <c r="S757" i="8" a="1"/>
  <c r="S757" i="8" s="1"/>
  <c r="O411" i="8"/>
  <c r="O745" i="8" a="1"/>
  <c r="O745" i="8" s="1"/>
  <c r="O408" i="8"/>
  <c r="O742" i="8" a="1"/>
  <c r="O742" i="8" s="1"/>
  <c r="C1347" i="8" a="1"/>
  <c r="C1347" i="8" s="1"/>
  <c r="AF414" i="8"/>
  <c r="AF748" i="8" a="1"/>
  <c r="AF748" i="8" s="1"/>
  <c r="AG417" i="8"/>
  <c r="AG751" i="8" a="1"/>
  <c r="AG751" i="8" s="1"/>
  <c r="AF423" i="8"/>
  <c r="AF757" i="8" a="1"/>
  <c r="AF757" i="8" s="1"/>
  <c r="V417" i="8"/>
  <c r="V751" i="8" a="1"/>
  <c r="V751" i="8" s="1"/>
  <c r="AD423" i="8"/>
  <c r="AD757" i="8" a="1"/>
  <c r="AD757" i="8" s="1"/>
  <c r="T414" i="8"/>
  <c r="T748" i="8" a="1"/>
  <c r="T748" i="8" s="1"/>
  <c r="Q423" i="8"/>
  <c r="Q757" i="8" a="1"/>
  <c r="Q757" i="8" s="1"/>
  <c r="Z405" i="8"/>
  <c r="Z739" i="8" a="1"/>
  <c r="Z739" i="8" s="1"/>
  <c r="O423" i="8"/>
  <c r="O757" i="8" a="1"/>
  <c r="O757" i="8" s="1"/>
  <c r="O405" i="8"/>
  <c r="O739" i="8" a="1"/>
  <c r="O739" i="8" s="1"/>
  <c r="N423" i="8"/>
  <c r="N757" i="8" a="1"/>
  <c r="N757" i="8" s="1"/>
  <c r="P402" i="8"/>
  <c r="P736" i="8" a="1"/>
  <c r="P736" i="8" s="1"/>
  <c r="AE411" i="8"/>
  <c r="AE745" i="8" a="1"/>
  <c r="AE745" i="8" s="1"/>
  <c r="W423" i="8"/>
  <c r="W757" i="8" a="1"/>
  <c r="W757" i="8" s="1"/>
  <c r="AB414" i="8"/>
  <c r="AB748" i="8" a="1"/>
  <c r="AB748" i="8" s="1"/>
  <c r="AF411" i="8"/>
  <c r="AF745" i="8" a="1"/>
  <c r="AF745" i="8" s="1"/>
  <c r="T402" i="8"/>
  <c r="T736" i="8" a="1"/>
  <c r="T736" i="8" s="1"/>
  <c r="AF420" i="8"/>
  <c r="AF754" i="8" a="1"/>
  <c r="AF754" i="8" s="1"/>
  <c r="T405" i="8"/>
  <c r="T739" i="8" a="1"/>
  <c r="T739" i="8" s="1"/>
  <c r="X402" i="8"/>
  <c r="X736" i="8" a="1"/>
  <c r="X736" i="8" s="1"/>
  <c r="P405" i="8"/>
  <c r="P739" i="8" a="1"/>
  <c r="P739" i="8" s="1"/>
  <c r="N417" i="8"/>
  <c r="N751" i="8" a="1"/>
  <c r="N751" i="8" s="1"/>
  <c r="Q405" i="8"/>
  <c r="Q739" i="8" a="1"/>
  <c r="Q739" i="8" s="1"/>
  <c r="W402" i="8"/>
  <c r="W736" i="8" a="1"/>
  <c r="W736" i="8" s="1"/>
  <c r="R405" i="8"/>
  <c r="R739" i="8" a="1"/>
  <c r="R739" i="8" s="1"/>
  <c r="Y408" i="8"/>
  <c r="Y742" i="8" a="1"/>
  <c r="Y742" i="8" s="1"/>
  <c r="N402" i="8"/>
  <c r="N736" i="8" a="1"/>
  <c r="N736" i="8" s="1"/>
  <c r="N408" i="8"/>
  <c r="N742" i="8" a="1"/>
  <c r="N742" i="8" s="1"/>
  <c r="V405" i="8"/>
  <c r="V739" i="8" a="1"/>
  <c r="V739" i="8" s="1"/>
  <c r="V414" i="8"/>
  <c r="V748" i="8" a="1"/>
  <c r="V748" i="8" s="1"/>
  <c r="C1146" i="8" a="1"/>
  <c r="C1146" i="8" s="1"/>
  <c r="P407" i="8" a="1"/>
  <c r="P407" i="8" s="1"/>
  <c r="C413" i="8" a="1"/>
  <c r="C413" i="8" s="1"/>
  <c r="N419" i="8" a="1"/>
  <c r="N419" i="8" s="1"/>
  <c r="C1350" i="8" a="1"/>
  <c r="C1350" i="8" s="1"/>
  <c r="C1323" i="8" a="1"/>
  <c r="C1323" i="8" s="1"/>
  <c r="C1236" i="8" a="1"/>
  <c r="C1236" i="8" s="1"/>
  <c r="C1308" i="8" a="1"/>
  <c r="C1308" i="8" s="1"/>
  <c r="C1209" i="8" a="1"/>
  <c r="C1209" i="8" s="1"/>
  <c r="C1185" i="8" a="1"/>
  <c r="C1185" i="8" s="1"/>
  <c r="C1251" i="8" a="1"/>
  <c r="C1251" i="8" s="1"/>
  <c r="C1203" i="8" a="1"/>
  <c r="C1203" i="8" s="1"/>
  <c r="C1296" i="8" a="1"/>
  <c r="C1296" i="8" s="1"/>
  <c r="C1191" i="8" a="1"/>
  <c r="C1191" i="8" s="1"/>
  <c r="C1167" i="8" a="1"/>
  <c r="C1167" i="8" s="1"/>
  <c r="C1134" i="8" a="1"/>
  <c r="C1134" i="8" s="1"/>
  <c r="C1293" i="8" a="1"/>
  <c r="C1293" i="8" s="1"/>
  <c r="C1359" i="8" a="1"/>
  <c r="C1359" i="8" s="1"/>
  <c r="C1116" i="8" a="1"/>
  <c r="C1116" i="8" s="1"/>
  <c r="C1149" i="8" a="1"/>
  <c r="C1149" i="8" s="1"/>
  <c r="C1311" i="8" a="1"/>
  <c r="C1311" i="8" s="1"/>
  <c r="C1326" i="8" a="1"/>
  <c r="C1326" i="8" s="1"/>
  <c r="C1128" i="8" a="1"/>
  <c r="C1128" i="8" s="1"/>
  <c r="C1302" i="8" a="1"/>
  <c r="C1302" i="8" s="1"/>
  <c r="C1113" i="8" a="1"/>
  <c r="C1113" i="8" s="1"/>
  <c r="C1305" i="8" a="1"/>
  <c r="C1305" i="8" s="1"/>
  <c r="C1299" i="8" a="1"/>
  <c r="C1299" i="8" s="1"/>
  <c r="C1248" i="8" a="1"/>
  <c r="C1248" i="8" s="1"/>
  <c r="C1341" i="8" a="1"/>
  <c r="C1341" i="8" s="1"/>
  <c r="C1233" i="8" a="1"/>
  <c r="C1233" i="8" s="1"/>
  <c r="C1317" i="8" a="1"/>
  <c r="C1317" i="8" s="1"/>
  <c r="C1104" i="8" a="1"/>
  <c r="C1104" i="8" s="1"/>
  <c r="C1353" i="8" a="1"/>
  <c r="C1353" i="8" s="1"/>
  <c r="C1338" i="8" a="1"/>
  <c r="C1338" i="8" s="1"/>
  <c r="C1140" i="8" a="1"/>
  <c r="C1140" i="8" s="1"/>
  <c r="C1344" i="8" a="1"/>
  <c r="C1344" i="8" s="1"/>
  <c r="C1131" i="8" a="1"/>
  <c r="C1131" i="8" s="1"/>
  <c r="C1122" i="8" a="1"/>
  <c r="C1122" i="8" s="1"/>
  <c r="C1179" i="8" a="1"/>
  <c r="C1179" i="8" s="1"/>
  <c r="C1221" i="8" a="1"/>
  <c r="C1221" i="8" s="1"/>
  <c r="C766" i="8" a="1"/>
  <c r="C766" i="8" s="1"/>
  <c r="C760" i="8" a="1"/>
  <c r="C760" i="8" s="1"/>
  <c r="C763" i="8" a="1"/>
  <c r="C763" i="8" s="1"/>
  <c r="C422" i="8" a="1"/>
  <c r="C422" i="8" s="1"/>
  <c r="C410" i="8" a="1"/>
  <c r="C410" i="8" s="1"/>
  <c r="C401" i="8" a="1"/>
  <c r="C401" i="8" s="1"/>
  <c r="C404" i="8" a="1"/>
  <c r="C404" i="8" s="1"/>
  <c r="C416" i="8" a="1"/>
  <c r="C416" i="8" s="1"/>
  <c r="Y55" i="7" l="1"/>
  <c r="U58" i="8" s="1"/>
  <c r="AI55" i="7"/>
  <c r="AE58" i="8" s="1"/>
  <c r="AC57" i="8"/>
  <c r="AG57" i="8"/>
  <c r="AA57" i="8"/>
  <c r="AC55" i="7"/>
  <c r="Y58" i="8" s="1"/>
  <c r="J391" i="8"/>
  <c r="L391" i="8" s="1"/>
  <c r="AD57" i="8"/>
  <c r="AB57" i="8"/>
  <c r="X55" i="7"/>
  <c r="T58" i="8" s="1"/>
  <c r="V57" i="8"/>
  <c r="W55" i="7"/>
  <c r="S58" i="8" s="1"/>
  <c r="AF57" i="8"/>
  <c r="Z57" i="8"/>
  <c r="X57" i="8"/>
  <c r="AF749" i="8"/>
  <c r="AF1083" i="8" a="1"/>
  <c r="AF1083" i="8" s="1"/>
  <c r="AF1084" i="8" s="1"/>
  <c r="N737" i="8"/>
  <c r="N1071" i="8" a="1"/>
  <c r="N1071" i="8" s="1"/>
  <c r="N1072" i="8" s="1"/>
  <c r="Q740" i="8"/>
  <c r="Q1074" i="8" a="1"/>
  <c r="Q1074" i="8" s="1"/>
  <c r="Q1075" i="8" s="1"/>
  <c r="T740" i="8"/>
  <c r="T1074" i="8" a="1"/>
  <c r="T1074" i="8" s="1"/>
  <c r="T1075" i="8" s="1"/>
  <c r="P737" i="8"/>
  <c r="P1071" i="8" a="1"/>
  <c r="P1071" i="8" s="1"/>
  <c r="P1072" i="8" s="1"/>
  <c r="Z740" i="8"/>
  <c r="Z1074" i="8" a="1"/>
  <c r="Z1074" i="8" s="1"/>
  <c r="Z1075" i="8" s="1"/>
  <c r="AB746" i="8"/>
  <c r="AB1080" i="8" a="1"/>
  <c r="AB1080" i="8" s="1"/>
  <c r="AB1081" i="8" s="1"/>
  <c r="AE749" i="8"/>
  <c r="AE1083" i="8" a="1"/>
  <c r="AE1083" i="8" s="1"/>
  <c r="AE1084" i="8" s="1"/>
  <c r="X752" i="8"/>
  <c r="X1086" i="8" a="1"/>
  <c r="X1086" i="8" s="1"/>
  <c r="X1087" i="8" s="1"/>
  <c r="AD758" i="8"/>
  <c r="AD1092" i="8" a="1"/>
  <c r="AD1092" i="8" s="1"/>
  <c r="AD1093" i="8" s="1"/>
  <c r="Y743" i="8"/>
  <c r="Y1077" i="8" a="1"/>
  <c r="Y1077" i="8" s="1"/>
  <c r="Y1078" i="8" s="1"/>
  <c r="N752" i="8"/>
  <c r="N1086" i="8" a="1"/>
  <c r="N1086" i="8" s="1"/>
  <c r="N1087" i="8" s="1"/>
  <c r="AF746" i="8"/>
  <c r="AF1080" i="8" a="1"/>
  <c r="AF1080" i="8" s="1"/>
  <c r="AF1081" i="8" s="1"/>
  <c r="N758" i="8"/>
  <c r="N1092" i="8" a="1"/>
  <c r="N1092" i="8" s="1"/>
  <c r="N1093" i="8" s="1"/>
  <c r="O743" i="8"/>
  <c r="O1077" i="8" a="1"/>
  <c r="O1077" i="8" s="1"/>
  <c r="O1078" i="8" s="1"/>
  <c r="AA737" i="8"/>
  <c r="AA1071" i="8" a="1"/>
  <c r="AA1071" i="8" s="1"/>
  <c r="AA1072" i="8" s="1"/>
  <c r="V758" i="8"/>
  <c r="V1092" i="8" a="1"/>
  <c r="V1092" i="8" s="1"/>
  <c r="V1093" i="8" s="1"/>
  <c r="N746" i="8"/>
  <c r="N1080" i="8" a="1"/>
  <c r="N1080" i="8" s="1"/>
  <c r="N1081" i="8" s="1"/>
  <c r="V752" i="8"/>
  <c r="V1086" i="8" a="1"/>
  <c r="V1086" i="8" s="1"/>
  <c r="V1087" i="8" s="1"/>
  <c r="R740" i="8"/>
  <c r="R1074" i="8" a="1"/>
  <c r="R1074" i="8" s="1"/>
  <c r="R1075" i="8" s="1"/>
  <c r="O746" i="8"/>
  <c r="O1080" i="8" a="1"/>
  <c r="O1080" i="8" s="1"/>
  <c r="O1081" i="8" s="1"/>
  <c r="AF758" i="8"/>
  <c r="AF1092" i="8" a="1"/>
  <c r="AF1092" i="8" s="1"/>
  <c r="AF1093" i="8" s="1"/>
  <c r="P740" i="8"/>
  <c r="P1074" i="8" a="1"/>
  <c r="P1074" i="8" s="1"/>
  <c r="P1075" i="8" s="1"/>
  <c r="C1098" i="8" a="1"/>
  <c r="C1098" i="8" s="1"/>
  <c r="V740" i="8"/>
  <c r="V1074" i="8" a="1"/>
  <c r="V1074" i="8" s="1"/>
  <c r="V1075" i="8" s="1"/>
  <c r="X737" i="8"/>
  <c r="X1071" i="8" a="1"/>
  <c r="X1071" i="8" s="1"/>
  <c r="X1072" i="8" s="1"/>
  <c r="W758" i="8"/>
  <c r="W1092" i="8" a="1"/>
  <c r="W1092" i="8" s="1"/>
  <c r="W1093" i="8" s="1"/>
  <c r="T749" i="8"/>
  <c r="T1083" i="8" a="1"/>
  <c r="T1083" i="8" s="1"/>
  <c r="T1084" i="8" s="1"/>
  <c r="S758" i="8"/>
  <c r="S1092" i="8" a="1"/>
  <c r="S1092" i="8" s="1"/>
  <c r="S1093" i="8" s="1"/>
  <c r="O737" i="8"/>
  <c r="O1071" i="8" a="1"/>
  <c r="O1071" i="8" s="1"/>
  <c r="O1072" i="8" s="1"/>
  <c r="R758" i="8"/>
  <c r="R1092" i="8" a="1"/>
  <c r="R1092" i="8" s="1"/>
  <c r="R1093" i="8" s="1"/>
  <c r="V749" i="8"/>
  <c r="V1083" i="8" a="1"/>
  <c r="V1083" i="8" s="1"/>
  <c r="V1084" i="8" s="1"/>
  <c r="Q758" i="8"/>
  <c r="Q1092" i="8" a="1"/>
  <c r="Q1092" i="8" s="1"/>
  <c r="Q1093" i="8" s="1"/>
  <c r="AG752" i="8"/>
  <c r="AG1086" i="8" a="1"/>
  <c r="AG1086" i="8" s="1"/>
  <c r="AG1087" i="8" s="1"/>
  <c r="AF755" i="8"/>
  <c r="AF1089" i="8" a="1"/>
  <c r="AF1089" i="8" s="1"/>
  <c r="AF1090" i="8" s="1"/>
  <c r="AB749" i="8"/>
  <c r="AB1083" i="8" a="1"/>
  <c r="AB1083" i="8" s="1"/>
  <c r="AB1084" i="8" s="1"/>
  <c r="O740" i="8"/>
  <c r="O1074" i="8" a="1"/>
  <c r="O1074" i="8" s="1"/>
  <c r="O1075" i="8" s="1"/>
  <c r="N743" i="8"/>
  <c r="N1077" i="8" a="1"/>
  <c r="N1077" i="8" s="1"/>
  <c r="N1078" i="8" s="1"/>
  <c r="W737" i="8"/>
  <c r="W1071" i="8" a="1"/>
  <c r="W1071" i="8" s="1"/>
  <c r="W1072" i="8" s="1"/>
  <c r="T737" i="8"/>
  <c r="T1071" i="8" a="1"/>
  <c r="T1071" i="8" s="1"/>
  <c r="T1072" i="8" s="1"/>
  <c r="AE746" i="8"/>
  <c r="AE1080" i="8" a="1"/>
  <c r="AE1080" i="8" s="1"/>
  <c r="AE1081" i="8" s="1"/>
  <c r="O758" i="8"/>
  <c r="O1092" i="8" a="1"/>
  <c r="O1092" i="8" s="1"/>
  <c r="O1093" i="8" s="1"/>
  <c r="AC749" i="8"/>
  <c r="AC1083" i="8" a="1"/>
  <c r="AC1083" i="8" s="1"/>
  <c r="AC1084" i="8" s="1"/>
  <c r="Q737" i="8"/>
  <c r="Q1071" i="8" a="1"/>
  <c r="Q1071" i="8" s="1"/>
  <c r="Q1072" i="8" s="1"/>
  <c r="N420" i="8"/>
  <c r="N754" i="8" a="1"/>
  <c r="N754" i="8" s="1"/>
  <c r="P408" i="8"/>
  <c r="P742" i="8" a="1"/>
  <c r="P742" i="8" s="1"/>
  <c r="C748" i="8" a="1"/>
  <c r="C748" i="8" s="1"/>
  <c r="C419" i="8" a="1"/>
  <c r="C419" i="8" s="1"/>
  <c r="C407" i="8" a="1"/>
  <c r="C407" i="8" s="1"/>
  <c r="C1101" i="8" a="1"/>
  <c r="C1101" i="8" s="1"/>
  <c r="C1095" i="8" a="1"/>
  <c r="C1095" i="8" s="1"/>
  <c r="C745" i="8" a="1"/>
  <c r="C745" i="8" s="1"/>
  <c r="C736" i="8" a="1"/>
  <c r="C736" i="8" s="1"/>
  <c r="C751" i="8" a="1"/>
  <c r="C751" i="8" s="1"/>
  <c r="C739" i="8" a="1"/>
  <c r="C739" i="8" s="1"/>
  <c r="C757" i="8" a="1"/>
  <c r="C757" i="8" s="1"/>
  <c r="J726" i="8" l="1"/>
  <c r="L726" i="8" s="1"/>
  <c r="P743" i="8"/>
  <c r="P1077" i="8" a="1"/>
  <c r="P1077" i="8" s="1"/>
  <c r="P1078" i="8" s="1"/>
  <c r="N755" i="8"/>
  <c r="N1089" i="8" a="1"/>
  <c r="N1089" i="8" s="1"/>
  <c r="N1090" i="8" s="1"/>
  <c r="C754" i="8" a="1"/>
  <c r="C754" i="8" s="1"/>
  <c r="C742" i="8" a="1"/>
  <c r="C742" i="8" s="1"/>
  <c r="C1080" i="8" a="1"/>
  <c r="C1080" i="8" s="1"/>
  <c r="C1071" i="8" a="1"/>
  <c r="C1071" i="8" s="1"/>
  <c r="C1083" i="8" a="1"/>
  <c r="C1083" i="8" s="1"/>
  <c r="C1074" i="8" a="1"/>
  <c r="C1074" i="8" s="1"/>
  <c r="C1092" i="8" a="1"/>
  <c r="C1092" i="8" s="1"/>
  <c r="C1086" i="8" a="1"/>
  <c r="C1086" i="8" s="1"/>
  <c r="J1061" i="8" l="1"/>
  <c r="L1061" i="8" s="1"/>
  <c r="C1089" i="8" a="1"/>
  <c r="C1089" i="8" s="1"/>
  <c r="C1077" i="8" a="1"/>
  <c r="C1077" i="8" s="1"/>
  <c r="O56" i="8" l="1"/>
  <c r="Q56" i="8"/>
  <c r="P56" i="8"/>
  <c r="R56" i="8"/>
  <c r="O391" i="8" l="1"/>
  <c r="O726" i="8" s="1"/>
  <c r="O1061" i="8" s="1"/>
  <c r="R391" i="8"/>
  <c r="R726" i="8" s="1"/>
  <c r="R1061" i="8" s="1"/>
  <c r="P391" i="8"/>
  <c r="Q391" i="8"/>
  <c r="P726" i="8" l="1"/>
  <c r="P1061" i="8" s="1"/>
  <c r="Q726" i="8"/>
  <c r="Q1061" i="8" s="1"/>
  <c r="Z392" i="8" l="1" a="1"/>
  <c r="Z392" i="8" s="1"/>
  <c r="Z727" i="8" s="1" a="1"/>
  <c r="Z727" i="8" s="1"/>
  <c r="Z728" i="8" s="1"/>
  <c r="W392" i="8" a="1"/>
  <c r="W392" i="8" s="1"/>
  <c r="W727" i="8" s="1" a="1"/>
  <c r="W727" i="8" s="1"/>
  <c r="W728" i="8" s="1"/>
  <c r="S392" i="8" a="1"/>
  <c r="S392" i="8" s="1"/>
  <c r="S727" i="8" s="1" a="1"/>
  <c r="S727" i="8" s="1"/>
  <c r="S728" i="8" s="1"/>
  <c r="AB392" i="8" a="1"/>
  <c r="AB392" i="8" s="1"/>
  <c r="AB727" i="8" s="1" a="1"/>
  <c r="AB727" i="8" s="1"/>
  <c r="AB728" i="8" s="1"/>
  <c r="T392" i="8" a="1"/>
  <c r="T392" i="8" s="1"/>
  <c r="T727" i="8" s="1" a="1"/>
  <c r="T727" i="8" s="1"/>
  <c r="T728" i="8" s="1"/>
  <c r="AE392" i="8" a="1"/>
  <c r="AE392" i="8" s="1"/>
  <c r="AE727" i="8" s="1" a="1"/>
  <c r="AE727" i="8" s="1"/>
  <c r="AE728" i="8" s="1"/>
  <c r="AD392" i="8" a="1"/>
  <c r="AD392" i="8" s="1"/>
  <c r="AD727" i="8" s="1" a="1"/>
  <c r="AD727" i="8" s="1"/>
  <c r="AD728" i="8" s="1"/>
  <c r="U392" i="8" a="1"/>
  <c r="U392" i="8" s="1"/>
  <c r="U727" i="8" s="1" a="1"/>
  <c r="U727" i="8" s="1"/>
  <c r="U728" i="8" s="1"/>
  <c r="V392" i="8" a="1"/>
  <c r="V392" i="8" s="1"/>
  <c r="V393" i="8" s="1"/>
  <c r="Y392" i="8" a="1"/>
  <c r="Y392" i="8" s="1"/>
  <c r="Y393" i="8" s="1"/>
  <c r="AC392" i="8" a="1"/>
  <c r="AC392" i="8" s="1"/>
  <c r="AC727" i="8" s="1" a="1"/>
  <c r="AC727" i="8" s="1"/>
  <c r="AC728" i="8" s="1"/>
  <c r="AF392" i="8" a="1"/>
  <c r="AF392" i="8" s="1"/>
  <c r="AF727" i="8" s="1" a="1"/>
  <c r="AF727" i="8" s="1"/>
  <c r="AF728" i="8" s="1"/>
  <c r="AA392" i="8" a="1"/>
  <c r="AA392" i="8" s="1"/>
  <c r="AA727" i="8" s="1" a="1"/>
  <c r="AA727" i="8" s="1"/>
  <c r="AA728" i="8" s="1"/>
  <c r="AG392" i="8" a="1"/>
  <c r="AG392" i="8" s="1"/>
  <c r="AG727" i="8" s="1" a="1"/>
  <c r="AG727" i="8" s="1"/>
  <c r="AG728" i="8" s="1"/>
  <c r="Z393" i="8" l="1"/>
  <c r="AE393" i="8"/>
  <c r="T393" i="8"/>
  <c r="AF393" i="8"/>
  <c r="W393" i="8"/>
  <c r="AD393" i="8"/>
  <c r="S393" i="8"/>
  <c r="AA393" i="8"/>
  <c r="AB393" i="8"/>
  <c r="AC393" i="8"/>
  <c r="Y727" i="8" a="1"/>
  <c r="Y727" i="8" s="1"/>
  <c r="Y728" i="8" s="1"/>
  <c r="AG393" i="8"/>
  <c r="U393" i="8"/>
  <c r="V727" i="8" a="1"/>
  <c r="V727" i="8" s="1"/>
  <c r="V728" i="8" s="1"/>
  <c r="U1062" i="8" a="1"/>
  <c r="U1062" i="8" s="1"/>
  <c r="U1063" i="8" s="1"/>
  <c r="AB1062" i="8" a="1"/>
  <c r="AB1062" i="8" s="1"/>
  <c r="AB1063" i="8" s="1"/>
  <c r="T1062" i="8" a="1"/>
  <c r="T1062" i="8" s="1"/>
  <c r="T1063" i="8" s="1"/>
  <c r="W1062" i="8" a="1"/>
  <c r="W1062" i="8" s="1"/>
  <c r="W1063" i="8" s="1"/>
  <c r="AA1062" i="8" a="1"/>
  <c r="AA1062" i="8" s="1"/>
  <c r="AA1063" i="8" s="1"/>
  <c r="AE1062" i="8" a="1"/>
  <c r="AE1062" i="8" s="1"/>
  <c r="AE1063" i="8" s="1"/>
  <c r="AD1062" i="8" a="1"/>
  <c r="AD1062" i="8" s="1"/>
  <c r="AD1063" i="8" s="1"/>
  <c r="Z1062" i="8" a="1"/>
  <c r="Z1062" i="8" s="1"/>
  <c r="Z1063" i="8" s="1"/>
  <c r="S1062" i="8" a="1"/>
  <c r="S1062" i="8" s="1"/>
  <c r="S1063" i="8" s="1"/>
  <c r="AC1062" i="8" a="1"/>
  <c r="AC1062" i="8" s="1"/>
  <c r="AC1063" i="8" s="1"/>
  <c r="AF1062" i="8" a="1"/>
  <c r="AF1062" i="8" s="1"/>
  <c r="AF1063" i="8" s="1"/>
  <c r="S54" i="7" a="1"/>
  <c r="S54" i="7" s="1"/>
  <c r="T54" i="7" a="1"/>
  <c r="T54" i="7" s="1"/>
  <c r="P57" i="8" s="1"/>
  <c r="P392" i="8" s="1" a="1"/>
  <c r="P392" i="8" s="1"/>
  <c r="U54" i="7" a="1"/>
  <c r="U54" i="7" s="1"/>
  <c r="V54" i="7" a="1"/>
  <c r="V54" i="7" s="1"/>
  <c r="R54" i="7" a="1"/>
  <c r="R54" i="7" s="1"/>
  <c r="R55" i="7" s="1"/>
  <c r="N58" i="8" s="1"/>
  <c r="V1062" i="8" l="1" a="1"/>
  <c r="V1062" i="8" s="1"/>
  <c r="V1063" i="8" s="1"/>
  <c r="Y1062" i="8" a="1"/>
  <c r="Y1062" i="8" s="1"/>
  <c r="Y1063" i="8" s="1"/>
  <c r="P393" i="8"/>
  <c r="P727" i="8" a="1"/>
  <c r="P727" i="8" s="1"/>
  <c r="AG1062" i="8" a="1"/>
  <c r="AG1062" i="8" s="1"/>
  <c r="AG1063" i="8" s="1"/>
  <c r="T55" i="7"/>
  <c r="P58" i="8" s="1"/>
  <c r="O57" i="8"/>
  <c r="O392" i="8" s="1" a="1"/>
  <c r="O392" i="8" s="1"/>
  <c r="S55" i="7"/>
  <c r="O58" i="8" s="1"/>
  <c r="V55" i="7"/>
  <c r="R58" i="8" s="1"/>
  <c r="R57" i="8"/>
  <c r="R392" i="8" s="1" a="1"/>
  <c r="R392" i="8" s="1"/>
  <c r="U55" i="7"/>
  <c r="Q58" i="8" s="1"/>
  <c r="Q57" i="8"/>
  <c r="Q392" i="8" s="1" a="1"/>
  <c r="Q392" i="8" s="1"/>
  <c r="N57" i="8"/>
  <c r="N392" i="8" s="1" a="1"/>
  <c r="N392" i="8" s="1"/>
  <c r="C54" i="7" a="1"/>
  <c r="C54" i="7" s="1"/>
  <c r="M7" i="9" l="1" a="1"/>
  <c r="M7" i="9" s="1"/>
  <c r="Q393" i="8"/>
  <c r="Q727" i="8" a="1"/>
  <c r="Q727" i="8" s="1"/>
  <c r="R393" i="8"/>
  <c r="R727" i="8" a="1"/>
  <c r="R727" i="8" s="1"/>
  <c r="N393" i="8"/>
  <c r="N727" i="8" a="1"/>
  <c r="N727" i="8" s="1"/>
  <c r="P728" i="8"/>
  <c r="P1062" i="8" a="1"/>
  <c r="P1062" i="8" s="1"/>
  <c r="P1063" i="8" s="1"/>
  <c r="O393" i="8"/>
  <c r="O727" i="8" a="1"/>
  <c r="O727" i="8" s="1"/>
  <c r="R728" i="8" l="1"/>
  <c r="R1062" i="8" a="1"/>
  <c r="R1062" i="8" s="1"/>
  <c r="R1063" i="8" s="1"/>
  <c r="Q728" i="8"/>
  <c r="Q1062" i="8" a="1"/>
  <c r="Q1062" i="8" s="1"/>
  <c r="Q1063" i="8" s="1"/>
  <c r="O728" i="8"/>
  <c r="O1062" i="8" a="1"/>
  <c r="O1062" i="8" s="1"/>
  <c r="O1063" i="8" s="1"/>
  <c r="N728" i="8"/>
  <c r="N1062" i="8" a="1"/>
  <c r="N1062" i="8" s="1"/>
  <c r="N1063" i="8" l="1"/>
  <c r="J2" i="11" l="1"/>
  <c r="B4" i="17" l="1"/>
  <c r="C284" i="17" s="1"/>
  <c r="K284" i="17" s="1" a="1"/>
  <c r="K284" i="17" s="1"/>
  <c r="E3" i="7"/>
  <c r="E4" i="9"/>
  <c r="C237" i="17" l="1"/>
  <c r="K237" i="17" s="1" a="1"/>
  <c r="K237" i="17" s="1"/>
  <c r="C285" i="17"/>
  <c r="K285" i="17" s="1" a="1"/>
  <c r="K285" i="17" s="1"/>
  <c r="H85" i="12" l="1" a="1"/>
  <c r="H85" i="12" s="1"/>
  <c r="G85" i="12" s="1"/>
  <c r="H76" i="12" a="1"/>
  <c r="H76" i="12" s="1"/>
  <c r="G76" i="12" s="1"/>
  <c r="H83" i="12" a="1"/>
  <c r="H83" i="12" s="1"/>
  <c r="G83" i="12" s="1"/>
  <c r="H640" i="12" l="1" a="1"/>
  <c r="H640" i="12" s="1"/>
  <c r="G640" i="12" s="1"/>
  <c r="H752" i="12" a="1"/>
  <c r="H752" i="12" s="1"/>
  <c r="G752" i="12" s="1"/>
  <c r="H114" i="12" a="1"/>
  <c r="H114" i="12" s="1"/>
  <c r="G114" i="12" s="1"/>
  <c r="H664" i="12" a="1"/>
  <c r="H664" i="12" s="1"/>
  <c r="G664" i="12" s="1"/>
  <c r="H272" i="12" a="1"/>
  <c r="H272" i="12" s="1"/>
  <c r="G272" i="12" s="1"/>
  <c r="H530" i="12" a="1"/>
  <c r="H530" i="12" s="1"/>
  <c r="G530" i="12" s="1"/>
  <c r="H286" i="12" a="1"/>
  <c r="H286" i="12" s="1"/>
  <c r="G286" i="12" s="1"/>
  <c r="H452" i="12" a="1"/>
  <c r="H452" i="12" s="1"/>
  <c r="G452" i="12" s="1"/>
  <c r="H360" i="12" a="1"/>
  <c r="H360" i="12" s="1"/>
  <c r="G360" i="12" s="1"/>
  <c r="H181" i="12" a="1"/>
  <c r="H181" i="12" s="1"/>
  <c r="G181" i="12" s="1"/>
  <c r="H327" i="12" a="1"/>
  <c r="H327" i="12" s="1"/>
  <c r="G327" i="12" s="1"/>
  <c r="H11" i="12" a="1"/>
  <c r="H11" i="12" s="1"/>
  <c r="G11" i="12" s="1"/>
  <c r="H209" i="12" a="1"/>
  <c r="H209" i="12" s="1"/>
  <c r="G209" i="12" s="1"/>
  <c r="H656" i="12" a="1"/>
  <c r="H656" i="12" s="1"/>
  <c r="G656" i="12" s="1"/>
  <c r="H773" i="12" a="1"/>
  <c r="H773" i="12" s="1"/>
  <c r="G773" i="12" s="1"/>
  <c r="H668" i="12" a="1"/>
  <c r="H668" i="12" s="1"/>
  <c r="G668" i="12" s="1"/>
  <c r="H362" i="12" a="1"/>
  <c r="H362" i="12" s="1"/>
  <c r="G362" i="12" s="1"/>
  <c r="H115" i="12" a="1"/>
  <c r="H115" i="12" s="1"/>
  <c r="G115" i="12" s="1"/>
  <c r="H240" i="12" a="1"/>
  <c r="H240" i="12" s="1"/>
  <c r="G240" i="12" s="1"/>
  <c r="H447" i="12" a="1"/>
  <c r="H447" i="12" s="1"/>
  <c r="G447" i="12" s="1"/>
  <c r="H438" i="12" a="1"/>
  <c r="H438" i="12" s="1"/>
  <c r="G438" i="12" s="1"/>
  <c r="H780" i="12" a="1"/>
  <c r="H780" i="12" s="1"/>
  <c r="G780" i="12" s="1"/>
  <c r="H38" i="12" a="1"/>
  <c r="H38" i="12" s="1"/>
  <c r="G38" i="12" s="1"/>
  <c r="H613" i="12" a="1"/>
  <c r="H613" i="12" s="1"/>
  <c r="G613" i="12" s="1"/>
  <c r="H150" i="12" a="1"/>
  <c r="H150" i="12" s="1"/>
  <c r="G150" i="12" s="1"/>
  <c r="H420" i="12" a="1"/>
  <c r="H420" i="12" s="1"/>
  <c r="G420" i="12" s="1"/>
  <c r="H279" i="12" a="1"/>
  <c r="H279" i="12" s="1"/>
  <c r="G279" i="12" s="1"/>
  <c r="H237" i="12" a="1"/>
  <c r="H237" i="12" s="1"/>
  <c r="G237" i="12" s="1"/>
  <c r="H269" i="12" a="1"/>
  <c r="H269" i="12" s="1"/>
  <c r="G269" i="12" s="1"/>
  <c r="H238" i="12" a="1"/>
  <c r="H238" i="12" s="1"/>
  <c r="G238" i="12" s="1"/>
  <c r="H413" i="12" a="1"/>
  <c r="H413" i="12" s="1"/>
  <c r="G413" i="12" s="1"/>
  <c r="H100" i="12" a="1"/>
  <c r="H100" i="12" s="1"/>
  <c r="G100" i="12" s="1"/>
  <c r="H584" i="12" a="1"/>
  <c r="H584" i="12" s="1"/>
  <c r="G584" i="12" s="1"/>
  <c r="H386" i="12" a="1"/>
  <c r="H386" i="12" s="1"/>
  <c r="G386" i="12" s="1"/>
  <c r="H243" i="12" a="1"/>
  <c r="H243" i="12" s="1"/>
  <c r="G243" i="12" s="1"/>
  <c r="H495" i="12" a="1"/>
  <c r="H495" i="12" s="1"/>
  <c r="G495" i="12" s="1"/>
  <c r="H759" i="12" a="1"/>
  <c r="H759" i="12" s="1"/>
  <c r="G759" i="12" s="1"/>
  <c r="H808" i="12" a="1"/>
  <c r="H808" i="12" s="1"/>
  <c r="G808" i="12" s="1"/>
  <c r="H760" i="12" a="1"/>
  <c r="H760" i="12" s="1"/>
  <c r="G760" i="12" s="1"/>
  <c r="H731" i="12" a="1"/>
  <c r="H731" i="12" s="1"/>
  <c r="G731" i="12" s="1"/>
  <c r="H187" i="12" a="1"/>
  <c r="H187" i="12" s="1"/>
  <c r="G187" i="12" s="1"/>
  <c r="H7" i="12" a="1"/>
  <c r="H7" i="12" s="1"/>
  <c r="G7" i="12" s="1"/>
  <c r="H814" i="12" a="1"/>
  <c r="H814" i="12" s="1"/>
  <c r="G814" i="12" s="1"/>
  <c r="H223" i="12" a="1"/>
  <c r="H223" i="12" s="1"/>
  <c r="G223" i="12" s="1"/>
  <c r="H6" i="12" a="1"/>
  <c r="H6" i="12" s="1"/>
  <c r="G6" i="12" s="1"/>
  <c r="H82" i="12" a="1"/>
  <c r="H82" i="12" s="1"/>
  <c r="G82" i="12" s="1"/>
  <c r="H690" i="12" a="1"/>
  <c r="H690" i="12" s="1"/>
  <c r="G690" i="12" s="1"/>
  <c r="H827" i="12" a="1"/>
  <c r="H827" i="12" s="1"/>
  <c r="G827" i="12" s="1"/>
  <c r="H779" i="12" a="1"/>
  <c r="H779" i="12" s="1"/>
  <c r="G779" i="12" s="1"/>
  <c r="H267" i="12" a="1"/>
  <c r="H267" i="12" s="1"/>
  <c r="G267" i="12" s="1"/>
  <c r="H283" i="12" a="1"/>
  <c r="H283" i="12" s="1"/>
  <c r="G283" i="12" s="1"/>
  <c r="H842" i="12" a="1"/>
  <c r="H842" i="12" s="1"/>
  <c r="G842" i="12" s="1"/>
  <c r="H78" i="12" a="1"/>
  <c r="H78" i="12" s="1"/>
  <c r="G78" i="12" s="1"/>
  <c r="H59" i="12" a="1"/>
  <c r="H59" i="12" s="1"/>
  <c r="G59" i="12" s="1"/>
  <c r="H84" i="12" a="1"/>
  <c r="H84" i="12" s="1"/>
  <c r="G84" i="12" s="1"/>
  <c r="H169" i="12" a="1"/>
  <c r="H169" i="12" s="1"/>
  <c r="G169" i="12" s="1"/>
  <c r="H214" i="12" a="1"/>
  <c r="H214" i="12" s="1"/>
  <c r="G214" i="12" s="1"/>
  <c r="H800" i="12" a="1"/>
  <c r="H800" i="12" s="1"/>
  <c r="G800" i="12" s="1"/>
  <c r="H73" i="12" a="1"/>
  <c r="H73" i="12" s="1"/>
  <c r="G73" i="12" s="1"/>
  <c r="H826" i="12" a="1"/>
  <c r="H826" i="12" s="1"/>
  <c r="G826" i="12" s="1"/>
  <c r="H34" i="12" a="1"/>
  <c r="H34" i="12" s="1"/>
  <c r="G34" i="12" s="1"/>
  <c r="H403" i="12" a="1"/>
  <c r="H403" i="12" s="1"/>
  <c r="G403" i="12" s="1"/>
  <c r="H429" i="12" a="1"/>
  <c r="H429" i="12" s="1"/>
  <c r="G429" i="12" s="1"/>
  <c r="H216" i="12" a="1"/>
  <c r="H216" i="12" s="1"/>
  <c r="G216" i="12" s="1"/>
  <c r="H406" i="12" a="1"/>
  <c r="H406" i="12" s="1"/>
  <c r="G406" i="12" s="1"/>
  <c r="H563" i="12" a="1"/>
  <c r="H563" i="12" s="1"/>
  <c r="G563" i="12" s="1"/>
  <c r="H242" i="12" a="1"/>
  <c r="H242" i="12" s="1"/>
  <c r="G242" i="12" s="1"/>
  <c r="H739" i="12" a="1"/>
  <c r="H739" i="12" s="1"/>
  <c r="G739" i="12" s="1"/>
  <c r="H571" i="12" a="1"/>
  <c r="H571" i="12" s="1"/>
  <c r="G571" i="12" s="1"/>
  <c r="H677" i="12" a="1"/>
  <c r="H677" i="12" s="1"/>
  <c r="G677" i="12" s="1"/>
  <c r="H472" i="12" a="1"/>
  <c r="H472" i="12" s="1"/>
  <c r="G472" i="12" s="1"/>
  <c r="H831" i="12" a="1"/>
  <c r="H831" i="12" s="1"/>
  <c r="G831" i="12" s="1"/>
  <c r="H647" i="12" a="1"/>
  <c r="H647" i="12" s="1"/>
  <c r="G647" i="12" s="1"/>
  <c r="H520" i="12" a="1"/>
  <c r="H520" i="12" s="1"/>
  <c r="G520" i="12" s="1"/>
  <c r="H316" i="12" a="1"/>
  <c r="H316" i="12" s="1"/>
  <c r="G316" i="12" s="1"/>
  <c r="H31" i="12" a="1"/>
  <c r="H31" i="12" s="1"/>
  <c r="G31" i="12" s="1"/>
  <c r="H637" i="12" a="1"/>
  <c r="H637" i="12" s="1"/>
  <c r="G637" i="12" s="1"/>
  <c r="H392" i="12" a="1"/>
  <c r="H392" i="12" s="1"/>
  <c r="G392" i="12" s="1"/>
  <c r="H311" i="12" a="1"/>
  <c r="H311" i="12" s="1"/>
  <c r="G311" i="12" s="1"/>
  <c r="H681" i="12" a="1"/>
  <c r="H681" i="12" s="1"/>
  <c r="G681" i="12" s="1"/>
  <c r="H295" i="12" a="1"/>
  <c r="H295" i="12" s="1"/>
  <c r="G295" i="12" s="1"/>
  <c r="H335" i="12" a="1"/>
  <c r="H335" i="12" s="1"/>
  <c r="G335" i="12" s="1"/>
  <c r="H724" i="12" a="1"/>
  <c r="H724" i="12" s="1"/>
  <c r="G724" i="12" s="1"/>
  <c r="H376" i="12" a="1"/>
  <c r="H376" i="12" s="1"/>
  <c r="G376" i="12" s="1"/>
  <c r="H30" i="12" a="1"/>
  <c r="H30" i="12" s="1"/>
  <c r="G30" i="12" s="1"/>
  <c r="H536" i="12" a="1"/>
  <c r="H536" i="12" s="1"/>
  <c r="G536" i="12" s="1"/>
  <c r="H444" i="12" a="1"/>
  <c r="H444" i="12" s="1"/>
  <c r="G444" i="12" s="1"/>
  <c r="H228" i="12" a="1"/>
  <c r="H228" i="12" s="1"/>
  <c r="G228" i="12" s="1"/>
  <c r="H771" i="12" a="1"/>
  <c r="H771" i="12" s="1"/>
  <c r="G771" i="12" s="1"/>
  <c r="H557" i="12" a="1"/>
  <c r="H557" i="12" s="1"/>
  <c r="G557" i="12" s="1"/>
  <c r="H309" i="12" a="1"/>
  <c r="H309" i="12" s="1"/>
  <c r="G309" i="12" s="1"/>
  <c r="H830" i="12" a="1"/>
  <c r="H830" i="12" s="1"/>
  <c r="G830" i="12" s="1"/>
  <c r="H863" i="12" a="1"/>
  <c r="H863" i="12" s="1"/>
  <c r="G863" i="12" s="1"/>
  <c r="H271" i="12" a="1"/>
  <c r="H271" i="12" s="1"/>
  <c r="G271" i="12" s="1"/>
  <c r="H315" i="12" a="1"/>
  <c r="H315" i="12" s="1"/>
  <c r="G315" i="12" s="1"/>
  <c r="H46" i="12" a="1"/>
  <c r="H46" i="12" s="1"/>
  <c r="G46" i="12" s="1"/>
  <c r="H149" i="12" a="1"/>
  <c r="H149" i="12" s="1"/>
  <c r="G149" i="12" s="1"/>
  <c r="H106" i="12" a="1"/>
  <c r="H106" i="12" s="1"/>
  <c r="G106" i="12" s="1"/>
  <c r="H154" i="12" a="1"/>
  <c r="H154" i="12" s="1"/>
  <c r="G154" i="12" s="1"/>
  <c r="H366" i="12" a="1"/>
  <c r="H366" i="12" s="1"/>
  <c r="G366" i="12" s="1"/>
  <c r="H673" i="12" a="1"/>
  <c r="H673" i="12" s="1"/>
  <c r="G673" i="12" s="1"/>
  <c r="H45" i="12" a="1"/>
  <c r="H45" i="12" s="1"/>
  <c r="G45" i="12" s="1"/>
  <c r="H488" i="12" a="1"/>
  <c r="H488" i="12" s="1"/>
  <c r="G488" i="12" s="1"/>
  <c r="H166" i="12" a="1"/>
  <c r="H166" i="12" s="1"/>
  <c r="G166" i="12" s="1"/>
  <c r="H513" i="12" a="1"/>
  <c r="H513" i="12" s="1"/>
  <c r="G513" i="12" s="1"/>
  <c r="H203" i="12" a="1"/>
  <c r="H203" i="12" s="1"/>
  <c r="G203" i="12" s="1"/>
  <c r="H440" i="12" a="1"/>
  <c r="H440" i="12" s="1"/>
  <c r="G440" i="12" s="1"/>
  <c r="H257" i="12" a="1"/>
  <c r="H257" i="12" s="1"/>
  <c r="G257" i="12" s="1"/>
  <c r="H254" i="12" a="1"/>
  <c r="H254" i="12" s="1"/>
  <c r="G254" i="12" s="1"/>
  <c r="H595" i="12" a="1"/>
  <c r="H595" i="12" s="1"/>
  <c r="G595" i="12" s="1"/>
  <c r="H539" i="12" a="1"/>
  <c r="H539" i="12" s="1"/>
  <c r="G539" i="12" s="1"/>
  <c r="H674" i="12" a="1"/>
  <c r="H674" i="12" s="1"/>
  <c r="G674" i="12" s="1"/>
  <c r="H180" i="12" a="1"/>
  <c r="H180" i="12" s="1"/>
  <c r="G180" i="12" s="1"/>
  <c r="H717" i="12" a="1"/>
  <c r="H717" i="12" s="1"/>
  <c r="G717" i="12" s="1"/>
  <c r="H528" i="12" a="1"/>
  <c r="H528" i="12" s="1"/>
  <c r="G528" i="12" s="1"/>
  <c r="H200" i="12" a="1"/>
  <c r="H200" i="12" s="1"/>
  <c r="G200" i="12" s="1"/>
  <c r="H50" i="12" a="1"/>
  <c r="H50" i="12" s="1"/>
  <c r="G50" i="12" s="1"/>
  <c r="H514" i="12" a="1"/>
  <c r="H514" i="12" s="1"/>
  <c r="G514" i="12" s="1"/>
  <c r="H123" i="12" a="1"/>
  <c r="H123" i="12" s="1"/>
  <c r="G123" i="12" s="1"/>
  <c r="H491" i="12" a="1"/>
  <c r="H491" i="12" s="1"/>
  <c r="G491" i="12" s="1"/>
  <c r="H706" i="12" a="1"/>
  <c r="H706" i="12" s="1"/>
  <c r="G706" i="12" s="1"/>
  <c r="H292" i="12" a="1"/>
  <c r="H292" i="12" s="1"/>
  <c r="G292" i="12" s="1"/>
  <c r="H280" i="12" a="1"/>
  <c r="H280" i="12" s="1"/>
  <c r="G280" i="12" s="1"/>
  <c r="H611" i="12" a="1"/>
  <c r="H611" i="12" s="1"/>
  <c r="G611" i="12" s="1"/>
  <c r="H18" i="12" a="1"/>
  <c r="H18" i="12" s="1"/>
  <c r="G18" i="12" s="1"/>
  <c r="H663" i="12" a="1"/>
  <c r="H663" i="12" s="1"/>
  <c r="G663" i="12" s="1"/>
  <c r="H763" i="12" a="1"/>
  <c r="H763" i="12" s="1"/>
  <c r="G763" i="12" s="1"/>
  <c r="H125" i="12" a="1"/>
  <c r="H125" i="12" s="1"/>
  <c r="G125" i="12" s="1"/>
  <c r="H460" i="12" a="1"/>
  <c r="H460" i="12" s="1"/>
  <c r="G460" i="12" s="1"/>
  <c r="H139" i="12" a="1"/>
  <c r="H139" i="12" s="1"/>
  <c r="G139" i="12" s="1"/>
  <c r="H124" i="12" a="1"/>
  <c r="H124" i="12" s="1"/>
  <c r="G124" i="12" s="1"/>
  <c r="H434" i="12" a="1"/>
  <c r="H434" i="12" s="1"/>
  <c r="G434" i="12" s="1"/>
  <c r="H732" i="12" a="1"/>
  <c r="H732" i="12" s="1"/>
  <c r="G732" i="12" s="1"/>
  <c r="H554" i="12" a="1"/>
  <c r="H554" i="12" s="1"/>
  <c r="G554" i="12" s="1"/>
  <c r="H769" i="12" a="1"/>
  <c r="H769" i="12" s="1"/>
  <c r="G769" i="12" s="1"/>
  <c r="H824" i="12" a="1"/>
  <c r="H824" i="12" s="1"/>
  <c r="G824" i="12" s="1"/>
  <c r="H614" i="12" a="1"/>
  <c r="H614" i="12" s="1"/>
  <c r="G614" i="12" s="1"/>
  <c r="H638" i="12" a="1"/>
  <c r="H638" i="12" s="1"/>
  <c r="G638" i="12" s="1"/>
  <c r="H364" i="12" a="1"/>
  <c r="H364" i="12" s="1"/>
  <c r="G364" i="12" s="1"/>
  <c r="H75" i="12" a="1"/>
  <c r="H75" i="12" s="1"/>
  <c r="G75" i="12" s="1"/>
  <c r="H697" i="12" a="1"/>
  <c r="H697" i="12" s="1"/>
  <c r="G697" i="12" s="1"/>
  <c r="H811" i="12" a="1"/>
  <c r="H811" i="12" s="1"/>
  <c r="G811" i="12" s="1"/>
  <c r="H781" i="12" a="1"/>
  <c r="H781" i="12" s="1"/>
  <c r="G781" i="12" s="1"/>
  <c r="H527" i="12" a="1"/>
  <c r="H527" i="12" s="1"/>
  <c r="G527" i="12" s="1"/>
  <c r="H155" i="12" a="1"/>
  <c r="H155" i="12" s="1"/>
  <c r="G155" i="12" s="1"/>
  <c r="H625" i="12" a="1"/>
  <c r="H625" i="12" s="1"/>
  <c r="G625" i="12" s="1"/>
  <c r="H225" i="12" a="1"/>
  <c r="H225" i="12" s="1"/>
  <c r="G225" i="12" s="1"/>
  <c r="H612" i="12" a="1"/>
  <c r="H612" i="12" s="1"/>
  <c r="G612" i="12" s="1"/>
  <c r="H546" i="12" a="1"/>
  <c r="H546" i="12" s="1"/>
  <c r="G546" i="12" s="1"/>
  <c r="H79" i="12" a="1"/>
  <c r="H79" i="12" s="1"/>
  <c r="G79" i="12" s="1"/>
  <c r="H408" i="12" a="1"/>
  <c r="H408" i="12" s="1"/>
  <c r="G408" i="12" s="1"/>
  <c r="H208" i="12" a="1"/>
  <c r="H208" i="12" s="1"/>
  <c r="G208" i="12" s="1"/>
  <c r="H529" i="12" a="1"/>
  <c r="H529" i="12" s="1"/>
  <c r="G529" i="12" s="1"/>
  <c r="H768" i="12" a="1"/>
  <c r="H768" i="12" s="1"/>
  <c r="G768" i="12" s="1"/>
  <c r="H802" i="12" a="1"/>
  <c r="H802" i="12" s="1"/>
  <c r="G802" i="12" s="1"/>
  <c r="H268" i="12" a="1"/>
  <c r="H268" i="12" s="1"/>
  <c r="G268" i="12" s="1"/>
  <c r="H519" i="12" a="1"/>
  <c r="H519" i="12" s="1"/>
  <c r="G519" i="12" s="1"/>
  <c r="H788" i="12" a="1"/>
  <c r="H788" i="12" s="1"/>
  <c r="G788" i="12" s="1"/>
  <c r="H462" i="12" a="1"/>
  <c r="H462" i="12" s="1"/>
  <c r="G462" i="12" s="1"/>
  <c r="H570" i="12" a="1"/>
  <c r="H570" i="12" s="1"/>
  <c r="G570" i="12" s="1"/>
  <c r="H25" i="12" a="1"/>
  <c r="H25" i="12" s="1"/>
  <c r="G25" i="12" s="1"/>
  <c r="H564" i="12" a="1"/>
  <c r="H564" i="12" s="1"/>
  <c r="G564" i="12" s="1"/>
  <c r="H643" i="12" a="1"/>
  <c r="H643" i="12" s="1"/>
  <c r="G643" i="12" s="1"/>
  <c r="H821" i="12" a="1"/>
  <c r="H821" i="12" s="1"/>
  <c r="G821" i="12" s="1"/>
  <c r="H840" i="12" a="1"/>
  <c r="H840" i="12" s="1"/>
  <c r="G840" i="12" s="1"/>
  <c r="H857" i="12" a="1"/>
  <c r="H857" i="12" s="1"/>
  <c r="G857" i="12" s="1"/>
  <c r="H678" i="12" a="1"/>
  <c r="H678" i="12" s="1"/>
  <c r="G678" i="12" s="1"/>
  <c r="H574" i="12" a="1"/>
  <c r="H574" i="12" s="1"/>
  <c r="G574" i="12" s="1"/>
  <c r="H419" i="12" a="1"/>
  <c r="H419" i="12" s="1"/>
  <c r="G419" i="12" s="1"/>
  <c r="H189" i="12" a="1"/>
  <c r="H189" i="12" s="1"/>
  <c r="G189" i="12" s="1"/>
  <c r="H601" i="12" a="1"/>
  <c r="H601" i="12" s="1"/>
  <c r="G601" i="12" s="1"/>
  <c r="H646" i="12" a="1"/>
  <c r="H646" i="12" s="1"/>
  <c r="G646" i="12" s="1"/>
  <c r="H117" i="12" a="1"/>
  <c r="H117" i="12" s="1"/>
  <c r="G117" i="12" s="1"/>
  <c r="H806" i="12" a="1"/>
  <c r="H806" i="12" s="1"/>
  <c r="G806" i="12" s="1"/>
  <c r="H183" i="12" a="1"/>
  <c r="H183" i="12" s="1"/>
  <c r="G183" i="12" s="1"/>
  <c r="H301" i="12" a="1"/>
  <c r="H301" i="12" s="1"/>
  <c r="G301" i="12" s="1"/>
  <c r="H629" i="12" a="1"/>
  <c r="H629" i="12" s="1"/>
  <c r="G629" i="12" s="1"/>
  <c r="H185" i="12" a="1"/>
  <c r="H185" i="12" s="1"/>
  <c r="G185" i="12" s="1"/>
  <c r="H719" i="12" a="1"/>
  <c r="H719" i="12" s="1"/>
  <c r="G719" i="12" s="1"/>
  <c r="H190" i="12" a="1"/>
  <c r="H190" i="12" s="1"/>
  <c r="G190" i="12" s="1"/>
  <c r="H782" i="12" a="1"/>
  <c r="H782" i="12" s="1"/>
  <c r="G782" i="12" s="1"/>
  <c r="H461" i="12" a="1"/>
  <c r="H461" i="12" s="1"/>
  <c r="G461" i="12" s="1"/>
  <c r="H679" i="12" a="1"/>
  <c r="H679" i="12" s="1"/>
  <c r="G679" i="12" s="1"/>
  <c r="H310" i="12" a="1"/>
  <c r="H310" i="12" s="1"/>
  <c r="G310" i="12" s="1"/>
  <c r="H632" i="12" a="1"/>
  <c r="H632" i="12" s="1"/>
  <c r="G632" i="12" s="1"/>
  <c r="H833" i="12" a="1"/>
  <c r="H833" i="12" s="1"/>
  <c r="G833" i="12" s="1"/>
  <c r="H593" i="12" a="1"/>
  <c r="H593" i="12" s="1"/>
  <c r="G593" i="12" s="1"/>
  <c r="H607" i="12" a="1"/>
  <c r="H607" i="12" s="1"/>
  <c r="G607" i="12" s="1"/>
  <c r="H655" i="12" a="1"/>
  <c r="H655" i="12" s="1"/>
  <c r="G655" i="12" s="1"/>
  <c r="H367" i="12" a="1"/>
  <c r="H367" i="12" s="1"/>
  <c r="G367" i="12" s="1"/>
  <c r="H609" i="12" a="1"/>
  <c r="H609" i="12" s="1"/>
  <c r="G609" i="12" s="1"/>
  <c r="H151" i="12" a="1"/>
  <c r="H151" i="12" s="1"/>
  <c r="G151" i="12" s="1"/>
  <c r="H453" i="12" a="1"/>
  <c r="H453" i="12" s="1"/>
  <c r="G453" i="12" s="1"/>
  <c r="H789" i="12" a="1"/>
  <c r="H789" i="12" s="1"/>
  <c r="G789" i="12" s="1"/>
  <c r="H184" i="12" a="1"/>
  <c r="H184" i="12" s="1"/>
  <c r="G184" i="12" s="1"/>
  <c r="H457" i="12" a="1"/>
  <c r="H457" i="12" s="1"/>
  <c r="G457" i="12" s="1"/>
  <c r="H70" i="12" a="1"/>
  <c r="H70" i="12" s="1"/>
  <c r="G70" i="12" s="1"/>
  <c r="H762" i="12" a="1"/>
  <c r="H762" i="12" s="1"/>
  <c r="G762" i="12" s="1"/>
  <c r="H828" i="12" a="1"/>
  <c r="H828" i="12" s="1"/>
  <c r="G828" i="12" s="1"/>
  <c r="H320" i="12" a="1"/>
  <c r="H320" i="12" s="1"/>
  <c r="G320" i="12" s="1"/>
  <c r="H783" i="12" a="1"/>
  <c r="H783" i="12" s="1"/>
  <c r="G783" i="12" s="1"/>
  <c r="H323" i="12" a="1"/>
  <c r="H323" i="12" s="1"/>
  <c r="G323" i="12" s="1"/>
  <c r="H160" i="12" a="1"/>
  <c r="H160" i="12" s="1"/>
  <c r="G160" i="12" s="1"/>
  <c r="H306" i="12" a="1"/>
  <c r="H306" i="12" s="1"/>
  <c r="G306" i="12" s="1"/>
  <c r="H480" i="12" a="1"/>
  <c r="H480" i="12" s="1"/>
  <c r="G480" i="12" s="1"/>
  <c r="H80" i="12" a="1"/>
  <c r="H80" i="12" s="1"/>
  <c r="G80" i="12" s="1"/>
  <c r="H259" i="12" a="1"/>
  <c r="H259" i="12" s="1"/>
  <c r="G259" i="12" s="1"/>
  <c r="H568" i="12" a="1"/>
  <c r="H568" i="12" s="1"/>
  <c r="G568" i="12" s="1"/>
  <c r="H521" i="12" a="1"/>
  <c r="H521" i="12" s="1"/>
  <c r="G521" i="12" s="1"/>
  <c r="H404" i="12" a="1"/>
  <c r="H404" i="12" s="1"/>
  <c r="G404" i="12" s="1"/>
  <c r="H380" i="12" a="1"/>
  <c r="H380" i="12" s="1"/>
  <c r="G380" i="12" s="1"/>
  <c r="H230" i="12" a="1"/>
  <c r="H230" i="12" s="1"/>
  <c r="G230" i="12" s="1"/>
  <c r="H561" i="12" a="1"/>
  <c r="H561" i="12" s="1"/>
  <c r="G561" i="12" s="1"/>
  <c r="H400" i="12" a="1"/>
  <c r="H400" i="12" s="1"/>
  <c r="G400" i="12" s="1"/>
  <c r="H470" i="12" a="1"/>
  <c r="H470" i="12" s="1"/>
  <c r="G470" i="12" s="1"/>
  <c r="H829" i="12" a="1"/>
  <c r="H829" i="12" s="1"/>
  <c r="G829" i="12" s="1"/>
  <c r="H687" i="12" a="1"/>
  <c r="H687" i="12" s="1"/>
  <c r="G687" i="12" s="1"/>
  <c r="H785" i="12" a="1"/>
  <c r="H785" i="12" s="1"/>
  <c r="G785" i="12" s="1"/>
  <c r="H48" i="12" a="1"/>
  <c r="H48" i="12" s="1"/>
  <c r="G48" i="12" s="1"/>
  <c r="H110" i="12" a="1"/>
  <c r="H110" i="12" s="1"/>
  <c r="G110" i="12" s="1"/>
  <c r="H727" i="12" a="1"/>
  <c r="H727" i="12" s="1"/>
  <c r="G727" i="12" s="1"/>
  <c r="H36" i="12" a="1"/>
  <c r="H36" i="12" s="1"/>
  <c r="G36" i="12" s="1"/>
  <c r="H618" i="12" a="1"/>
  <c r="H618" i="12" s="1"/>
  <c r="G618" i="12" s="1"/>
  <c r="H120" i="12" a="1"/>
  <c r="H120" i="12" s="1"/>
  <c r="G120" i="12" s="1"/>
  <c r="H818" i="12" a="1"/>
  <c r="H818" i="12" s="1"/>
  <c r="G818" i="12" s="1"/>
  <c r="H751" i="12" a="1"/>
  <c r="H751" i="12" s="1"/>
  <c r="G751" i="12" s="1"/>
  <c r="H807" i="12" a="1"/>
  <c r="H807" i="12" s="1"/>
  <c r="G807" i="12" s="1"/>
  <c r="H483" i="12" a="1"/>
  <c r="H483" i="12" s="1"/>
  <c r="G483" i="12" s="1"/>
  <c r="H127" i="12" a="1"/>
  <c r="H127" i="12" s="1"/>
  <c r="G127" i="12" s="1"/>
  <c r="H371" i="12" a="1"/>
  <c r="H371" i="12" s="1"/>
  <c r="G371" i="12" s="1"/>
  <c r="H743" i="12" a="1"/>
  <c r="H743" i="12" s="1"/>
  <c r="G743" i="12" s="1"/>
  <c r="H126" i="12" a="1"/>
  <c r="H126" i="12" s="1"/>
  <c r="G126" i="12" s="1"/>
  <c r="H81" i="12" a="1"/>
  <c r="H81" i="12" s="1"/>
  <c r="G81" i="12" s="1"/>
  <c r="H340" i="12" a="1"/>
  <c r="H340" i="12" s="1"/>
  <c r="G340" i="12" s="1"/>
  <c r="H23" i="12" a="1"/>
  <c r="H23" i="12" s="1"/>
  <c r="G23" i="12" s="1"/>
  <c r="H845" i="12" a="1"/>
  <c r="H845" i="12" s="1"/>
  <c r="G845" i="12" s="1"/>
  <c r="H615" i="12" a="1"/>
  <c r="H615" i="12" s="1"/>
  <c r="G615" i="12" s="1"/>
  <c r="H193" i="12" a="1"/>
  <c r="H193" i="12" s="1"/>
  <c r="G193" i="12" s="1"/>
  <c r="H338" i="12" a="1"/>
  <c r="H338" i="12" s="1"/>
  <c r="G338" i="12" s="1"/>
  <c r="H846" i="12" a="1"/>
  <c r="H846" i="12" s="1"/>
  <c r="G846" i="12" s="1"/>
  <c r="H284" i="12" a="1"/>
  <c r="H284" i="12" s="1"/>
  <c r="G284" i="12" s="1"/>
  <c r="H252" i="12" a="1"/>
  <c r="H252" i="12" s="1"/>
  <c r="G252" i="12" s="1"/>
  <c r="H707" i="12" a="1"/>
  <c r="H707" i="12" s="1"/>
  <c r="G707" i="12" s="1"/>
  <c r="H516" i="12" a="1"/>
  <c r="H516" i="12" s="1"/>
  <c r="G516" i="12" s="1"/>
  <c r="H492" i="12" a="1"/>
  <c r="H492" i="12" s="1"/>
  <c r="G492" i="12" s="1"/>
  <c r="H669" i="12" a="1"/>
  <c r="H669" i="12" s="1"/>
  <c r="G669" i="12" s="1"/>
  <c r="H224" i="12" a="1"/>
  <c r="H224" i="12" s="1"/>
  <c r="G224" i="12" s="1"/>
  <c r="H334" i="12" a="1"/>
  <c r="H334" i="12" s="1"/>
  <c r="G334" i="12" s="1"/>
  <c r="H657" i="12" a="1"/>
  <c r="H657" i="12" s="1"/>
  <c r="G657" i="12" s="1"/>
  <c r="H374" i="12" a="1"/>
  <c r="H374" i="12" s="1"/>
  <c r="G374" i="12" s="1"/>
  <c r="H132" i="12" a="1"/>
  <c r="H132" i="12" s="1"/>
  <c r="G132" i="12" s="1"/>
  <c r="H405" i="12" a="1"/>
  <c r="H405" i="12" s="1"/>
  <c r="G405" i="12" s="1"/>
  <c r="H661" i="12" a="1"/>
  <c r="H661" i="12" s="1"/>
  <c r="G661" i="12" s="1"/>
  <c r="H74" i="12" a="1"/>
  <c r="H74" i="12" s="1"/>
  <c r="G74" i="12" s="1"/>
  <c r="H170" i="12" a="1"/>
  <c r="H170" i="12" s="1"/>
  <c r="G170" i="12" s="1"/>
  <c r="H721" i="12" a="1"/>
  <c r="H721" i="12" s="1"/>
  <c r="G721" i="12" s="1"/>
  <c r="H188" i="12" a="1"/>
  <c r="H188" i="12" s="1"/>
  <c r="G188" i="12" s="1"/>
  <c r="H649" i="12" a="1"/>
  <c r="H649" i="12" s="1"/>
  <c r="G649" i="12" s="1"/>
  <c r="H688" i="12" a="1"/>
  <c r="H688" i="12" s="1"/>
  <c r="G688" i="12" s="1"/>
  <c r="H128" i="12" a="1"/>
  <c r="H128" i="12" s="1"/>
  <c r="G128" i="12" s="1"/>
  <c r="H469" i="12" a="1"/>
  <c r="H469" i="12" s="1"/>
  <c r="G469" i="12" s="1"/>
  <c r="H206" i="12" a="1"/>
  <c r="H206" i="12" s="1"/>
  <c r="G206" i="12" s="1"/>
  <c r="H774" i="12" a="1"/>
  <c r="H774" i="12" s="1"/>
  <c r="G774" i="12" s="1"/>
  <c r="H665" i="12" a="1"/>
  <c r="H665" i="12" s="1"/>
  <c r="G665" i="12" s="1"/>
  <c r="H396" i="12" a="1"/>
  <c r="H396" i="12" s="1"/>
  <c r="G396" i="12" s="1"/>
  <c r="H740" i="12" a="1"/>
  <c r="H740" i="12" s="1"/>
  <c r="G740" i="12" s="1"/>
  <c r="H391" i="12" a="1"/>
  <c r="H391" i="12" s="1"/>
  <c r="G391" i="12" s="1"/>
  <c r="H801" i="12" a="1"/>
  <c r="H801" i="12" s="1"/>
  <c r="G801" i="12" s="1"/>
  <c r="H723" i="12" a="1"/>
  <c r="H723" i="12" s="1"/>
  <c r="G723" i="12" s="1"/>
  <c r="H412" i="12" a="1"/>
  <c r="H412" i="12" s="1"/>
  <c r="G412" i="12" s="1"/>
  <c r="H518" i="12" a="1"/>
  <c r="H518" i="12" s="1"/>
  <c r="G518" i="12" s="1"/>
  <c r="H725" i="12" a="1"/>
  <c r="H725" i="12" s="1"/>
  <c r="G725" i="12" s="1"/>
  <c r="H131" i="12" a="1"/>
  <c r="H131" i="12" s="1"/>
  <c r="G131" i="12" s="1"/>
  <c r="H686" i="12" a="1"/>
  <c r="H686" i="12" s="1"/>
  <c r="G686" i="12" s="1"/>
  <c r="H689" i="12" a="1"/>
  <c r="H689" i="12" s="1"/>
  <c r="G689" i="12" s="1"/>
  <c r="H594" i="12" a="1"/>
  <c r="H594" i="12" s="1"/>
  <c r="G594" i="12" s="1"/>
  <c r="H592" i="12" a="1"/>
  <c r="H592" i="12" s="1"/>
  <c r="G592" i="12" s="1"/>
  <c r="H532" i="12" a="1"/>
  <c r="H532" i="12" s="1"/>
  <c r="G532" i="12" s="1"/>
  <c r="H130" i="12" a="1"/>
  <c r="H130" i="12" s="1"/>
  <c r="G130" i="12" s="1"/>
  <c r="H313" i="12" a="1"/>
  <c r="H313" i="12" s="1"/>
  <c r="G313" i="12" s="1"/>
  <c r="H427" i="12" a="1"/>
  <c r="H427" i="12" s="1"/>
  <c r="G427" i="12" s="1"/>
  <c r="H500" i="12" a="1"/>
  <c r="H500" i="12" s="1"/>
  <c r="G500" i="12" s="1"/>
  <c r="H129" i="12" a="1"/>
  <c r="H129" i="12" s="1"/>
  <c r="G129" i="12" s="1"/>
  <c r="H839" i="12" a="1"/>
  <c r="H839" i="12" s="1"/>
  <c r="G839" i="12" s="1"/>
  <c r="H432" i="12" a="1"/>
  <c r="H432" i="12" s="1"/>
  <c r="G432" i="12" s="1"/>
  <c r="H786" i="12" a="1"/>
  <c r="H786" i="12" s="1"/>
  <c r="G786" i="12" s="1"/>
  <c r="H660" i="12" a="1"/>
  <c r="H660" i="12" s="1"/>
  <c r="G660" i="12" s="1"/>
  <c r="H401" i="12" a="1"/>
  <c r="H401" i="12" s="1"/>
  <c r="G401" i="12" s="1"/>
  <c r="H12" i="12" a="1"/>
  <c r="H12" i="12" s="1"/>
  <c r="G12" i="12" s="1"/>
  <c r="H178" i="12" a="1"/>
  <c r="H178" i="12" s="1"/>
  <c r="G178" i="12" s="1"/>
  <c r="H471" i="12" a="1"/>
  <c r="H471" i="12" s="1"/>
  <c r="G471" i="12" s="1"/>
  <c r="H197" i="12" a="1"/>
  <c r="H197" i="12" s="1"/>
  <c r="G197" i="12" s="1"/>
  <c r="H459" i="12" a="1"/>
  <c r="H459" i="12" s="1"/>
  <c r="G459" i="12" s="1"/>
  <c r="H552" i="12" a="1"/>
  <c r="H552" i="12" s="1"/>
  <c r="G552" i="12" s="1"/>
  <c r="H770" i="12" a="1"/>
  <c r="H770" i="12" s="1"/>
  <c r="G770" i="12" s="1"/>
  <c r="H619" i="12" a="1"/>
  <c r="H619" i="12" s="1"/>
  <c r="G619" i="12" s="1"/>
  <c r="H42" i="12" a="1"/>
  <c r="H42" i="12" s="1"/>
  <c r="G42" i="12" s="1"/>
  <c r="H481" i="12" a="1"/>
  <c r="H481" i="12" s="1"/>
  <c r="G481" i="12" s="1"/>
  <c r="H421" i="12" a="1"/>
  <c r="H421" i="12" s="1"/>
  <c r="G421" i="12" s="1"/>
  <c r="H722" i="12" a="1"/>
  <c r="H722" i="12" s="1"/>
  <c r="G722" i="12" s="1"/>
  <c r="H289" i="12" a="1"/>
  <c r="H289" i="12" s="1"/>
  <c r="G289" i="12" s="1"/>
  <c r="H324" i="12" a="1"/>
  <c r="H324" i="12" s="1"/>
  <c r="G324" i="12" s="1"/>
  <c r="H621" i="12" a="1"/>
  <c r="H621" i="12" s="1"/>
  <c r="G621" i="12" s="1"/>
  <c r="H341" i="12" a="1"/>
  <c r="H341" i="12" s="1"/>
  <c r="G341" i="12" s="1"/>
  <c r="H246" i="12" a="1"/>
  <c r="H246" i="12" s="1"/>
  <c r="G246" i="12" s="1"/>
  <c r="H458" i="12" a="1"/>
  <c r="H458" i="12" s="1"/>
  <c r="G458" i="12" s="1"/>
  <c r="H766" i="12" a="1"/>
  <c r="H766" i="12" s="1"/>
  <c r="G766" i="12" s="1"/>
  <c r="H682" i="12" a="1"/>
  <c r="H682" i="12" s="1"/>
  <c r="G682" i="12" s="1"/>
  <c r="H700" i="12" a="1"/>
  <c r="H700" i="12" s="1"/>
  <c r="G700" i="12" s="1"/>
  <c r="H67" i="12" a="1"/>
  <c r="H67" i="12" s="1"/>
  <c r="G67" i="12" s="1"/>
  <c r="H86" i="12" a="1"/>
  <c r="H86" i="12" s="1"/>
  <c r="G86" i="12" s="1"/>
  <c r="H502" i="12" a="1"/>
  <c r="H502" i="12" s="1"/>
  <c r="G502" i="12" s="1"/>
  <c r="H265" i="12" a="1"/>
  <c r="H265" i="12" s="1"/>
  <c r="G265" i="12" s="1"/>
  <c r="H670" i="12" a="1"/>
  <c r="H670" i="12" s="1"/>
  <c r="G670" i="12" s="1"/>
  <c r="H368" i="12" a="1"/>
  <c r="H368" i="12" s="1"/>
  <c r="G368" i="12" s="1"/>
  <c r="H497" i="12" a="1"/>
  <c r="H497" i="12" s="1"/>
  <c r="G497" i="12" s="1"/>
  <c r="H587" i="12" a="1"/>
  <c r="H587" i="12" s="1"/>
  <c r="G587" i="12" s="1"/>
  <c r="H850" i="12" a="1"/>
  <c r="H850" i="12" s="1"/>
  <c r="G850" i="12" s="1"/>
  <c r="H87" i="12" a="1"/>
  <c r="H87" i="12" s="1"/>
  <c r="G87" i="12" s="1"/>
  <c r="H553" i="12" a="1"/>
  <c r="H553" i="12" s="1"/>
  <c r="G553" i="12" s="1"/>
  <c r="H476" i="12" a="1"/>
  <c r="H476" i="12" s="1"/>
  <c r="G476" i="12" s="1"/>
  <c r="H344" i="12" a="1"/>
  <c r="H344" i="12" s="1"/>
  <c r="G344" i="12" s="1"/>
  <c r="H431" i="12" a="1"/>
  <c r="H431" i="12" s="1"/>
  <c r="G431" i="12" s="1"/>
  <c r="H484" i="12" a="1"/>
  <c r="H484" i="12" s="1"/>
  <c r="G484" i="12" s="1"/>
  <c r="H720" i="12" a="1"/>
  <c r="H720" i="12" s="1"/>
  <c r="G720" i="12" s="1"/>
  <c r="H713" i="12" a="1"/>
  <c r="H713" i="12" s="1"/>
  <c r="G713" i="12" s="1"/>
  <c r="H390" i="12" a="1"/>
  <c r="H390" i="12" s="1"/>
  <c r="G390" i="12" s="1"/>
  <c r="H118" i="12" a="1"/>
  <c r="H118" i="12" s="1"/>
  <c r="G118" i="12" s="1"/>
  <c r="H305" i="12" a="1"/>
  <c r="H305" i="12" s="1"/>
  <c r="G305" i="12" s="1"/>
  <c r="H642" i="12" a="1"/>
  <c r="H642" i="12" s="1"/>
  <c r="G642" i="12" s="1"/>
  <c r="H161" i="12" a="1"/>
  <c r="H161" i="12" s="1"/>
  <c r="G161" i="12" s="1"/>
  <c r="H703" i="12" a="1"/>
  <c r="H703" i="12" s="1"/>
  <c r="G703" i="12" s="1"/>
  <c r="H77" i="12" a="1"/>
  <c r="H77" i="12" s="1"/>
  <c r="G77" i="12" s="1"/>
  <c r="H775" i="12" a="1"/>
  <c r="H775" i="12" s="1"/>
  <c r="G775" i="12" s="1"/>
  <c r="H426" i="12" a="1"/>
  <c r="H426" i="12" s="1"/>
  <c r="G426" i="12" s="1"/>
  <c r="H69" i="12" a="1"/>
  <c r="H69" i="12" s="1"/>
  <c r="G69" i="12" s="1"/>
  <c r="H603" i="12" a="1"/>
  <c r="H603" i="12" s="1"/>
  <c r="G603" i="12" s="1"/>
  <c r="H156" i="12" a="1"/>
  <c r="H156" i="12" s="1"/>
  <c r="G156" i="12" s="1"/>
  <c r="H485" i="12" a="1"/>
  <c r="H485" i="12" s="1"/>
  <c r="G485" i="12" s="1"/>
  <c r="H748" i="12" a="1"/>
  <c r="H748" i="12" s="1"/>
  <c r="G748" i="12" s="1"/>
  <c r="H28" i="12" a="1"/>
  <c r="H28" i="12" s="1"/>
  <c r="G28" i="12" s="1"/>
  <c r="H98" i="12" a="1"/>
  <c r="H98" i="12" s="1"/>
  <c r="G98" i="12" s="1"/>
  <c r="H465" i="12" a="1"/>
  <c r="H465" i="12" s="1"/>
  <c r="G465" i="12" s="1"/>
  <c r="H705" i="12" a="1"/>
  <c r="H705" i="12" s="1"/>
  <c r="G705" i="12" s="1"/>
  <c r="H352" i="12" a="1"/>
  <c r="H352" i="12" s="1"/>
  <c r="G352" i="12" s="1"/>
  <c r="H378" i="12" a="1"/>
  <c r="H378" i="12" s="1"/>
  <c r="G378" i="12" s="1"/>
  <c r="H55" i="12" a="1"/>
  <c r="H55" i="12" s="1"/>
  <c r="G55" i="12" s="1"/>
  <c r="H858" i="12" a="1"/>
  <c r="H858" i="12" s="1"/>
  <c r="G858" i="12" s="1"/>
  <c r="H285" i="12" a="1"/>
  <c r="H285" i="12" s="1"/>
  <c r="G285" i="12" s="1"/>
  <c r="H834" i="12" a="1"/>
  <c r="H834" i="12" s="1"/>
  <c r="G834" i="12" s="1"/>
  <c r="H414" i="12" a="1"/>
  <c r="H414" i="12" s="1"/>
  <c r="G414" i="12" s="1"/>
  <c r="H174" i="12" a="1"/>
  <c r="H174" i="12" s="1"/>
  <c r="G174" i="12" s="1"/>
  <c r="H62" i="12" a="1"/>
  <c r="H62" i="12" s="1"/>
  <c r="G62" i="12" s="1"/>
  <c r="H540" i="12" a="1"/>
  <c r="H540" i="12" s="1"/>
  <c r="G540" i="12" s="1"/>
  <c r="H463" i="12" a="1"/>
  <c r="H463" i="12" s="1"/>
  <c r="G463" i="12" s="1"/>
  <c r="H702" i="12" a="1"/>
  <c r="H702" i="12" s="1"/>
  <c r="G702" i="12" s="1"/>
  <c r="H736" i="12" a="1"/>
  <c r="H736" i="12" s="1"/>
  <c r="G736" i="12" s="1"/>
  <c r="H545" i="12" a="1"/>
  <c r="H545" i="12" s="1"/>
  <c r="G545" i="12" s="1"/>
  <c r="H142" i="12" a="1"/>
  <c r="H142" i="12" s="1"/>
  <c r="G142" i="12" s="1"/>
  <c r="H71" i="12" a="1"/>
  <c r="H71" i="12" s="1"/>
  <c r="G71" i="12" s="1"/>
  <c r="H816" i="12" a="1"/>
  <c r="H816" i="12" s="1"/>
  <c r="G816" i="12" s="1"/>
  <c r="H241" i="12" a="1"/>
  <c r="H241" i="12" s="1"/>
  <c r="G241" i="12" s="1"/>
  <c r="H282" i="12" a="1"/>
  <c r="H282" i="12" s="1"/>
  <c r="G282" i="12" s="1"/>
  <c r="H32" i="12" a="1"/>
  <c r="H32" i="12" s="1"/>
  <c r="G32" i="12" s="1"/>
  <c r="H501" i="12" a="1"/>
  <c r="H501" i="12" s="1"/>
  <c r="G501" i="12" s="1"/>
  <c r="H192" i="12" a="1"/>
  <c r="H192" i="12" s="1"/>
  <c r="G192" i="12" s="1"/>
  <c r="H498" i="12" a="1"/>
  <c r="H498" i="12" s="1"/>
  <c r="G498" i="12" s="1"/>
  <c r="H709" i="12" a="1"/>
  <c r="H709" i="12" s="1"/>
  <c r="G709" i="12" s="1"/>
  <c r="H515" i="12" a="1"/>
  <c r="H515" i="12" s="1"/>
  <c r="G515" i="12" s="1"/>
  <c r="H541" i="12" a="1"/>
  <c r="H541" i="12" s="1"/>
  <c r="G541" i="12" s="1"/>
  <c r="H339" i="12" a="1"/>
  <c r="H339" i="12" s="1"/>
  <c r="G339" i="12" s="1"/>
  <c r="H182" i="12" a="1"/>
  <c r="H182" i="12" s="1"/>
  <c r="G182" i="12" s="1"/>
  <c r="H848" i="12" a="1"/>
  <c r="H848" i="12" s="1"/>
  <c r="G848" i="12" s="1"/>
  <c r="H735" i="12" a="1"/>
  <c r="H735" i="12" s="1"/>
  <c r="G735" i="12" s="1"/>
  <c r="H304" i="12" a="1"/>
  <c r="H304" i="12" s="1"/>
  <c r="G304" i="12" s="1"/>
  <c r="H745" i="12" a="1"/>
  <c r="H745" i="12" s="1"/>
  <c r="G745" i="12" s="1"/>
  <c r="H685" i="12" a="1"/>
  <c r="H685" i="12" s="1"/>
  <c r="G685" i="12" s="1"/>
  <c r="H562" i="12" a="1"/>
  <c r="H562" i="12" s="1"/>
  <c r="G562" i="12" s="1"/>
  <c r="H99" i="12" a="1"/>
  <c r="H99" i="12" s="1"/>
  <c r="G99" i="12" s="1"/>
  <c r="H747" i="12" a="1"/>
  <c r="H747" i="12" s="1"/>
  <c r="G747" i="12" s="1"/>
  <c r="H586" i="12" a="1"/>
  <c r="H586" i="12" s="1"/>
  <c r="G586" i="12" s="1"/>
  <c r="H317" i="12" a="1"/>
  <c r="H317" i="12" s="1"/>
  <c r="G317" i="12" s="1"/>
  <c r="H424" i="12" a="1"/>
  <c r="H424" i="12" s="1"/>
  <c r="G424" i="12" s="1"/>
  <c r="H778" i="12" a="1"/>
  <c r="H778" i="12" s="1"/>
  <c r="G778" i="12" s="1"/>
  <c r="H667" i="12" a="1"/>
  <c r="H667" i="12" s="1"/>
  <c r="G667" i="12" s="1"/>
  <c r="H194" i="12" a="1"/>
  <c r="H194" i="12" s="1"/>
  <c r="G194" i="12" s="1"/>
  <c r="H508" i="12" a="1"/>
  <c r="H508" i="12" s="1"/>
  <c r="G508" i="12" s="1"/>
  <c r="H604" i="12" a="1"/>
  <c r="H604" i="12" s="1"/>
  <c r="G604" i="12" s="1"/>
  <c r="H60" i="12" a="1"/>
  <c r="H60" i="12" s="1"/>
  <c r="G60" i="12" s="1"/>
  <c r="H684" i="12" a="1"/>
  <c r="H684" i="12" s="1"/>
  <c r="G684" i="12" s="1"/>
  <c r="H88" i="12" a="1"/>
  <c r="H88" i="12" s="1"/>
  <c r="G88" i="12" s="1"/>
  <c r="H701" i="12" a="1"/>
  <c r="H701" i="12" s="1"/>
  <c r="G701" i="12" s="1"/>
  <c r="H35" i="12" a="1"/>
  <c r="H35" i="12" s="1"/>
  <c r="G35" i="12" s="1"/>
  <c r="H764" i="12" a="1"/>
  <c r="H764" i="12" s="1"/>
  <c r="G764" i="12" s="1"/>
  <c r="H489" i="12" a="1"/>
  <c r="H489" i="12" s="1"/>
  <c r="G489" i="12" s="1"/>
  <c r="H787" i="12" a="1"/>
  <c r="H787" i="12" s="1"/>
  <c r="G787" i="12" s="1"/>
  <c r="H247" i="12" a="1"/>
  <c r="H247" i="12" s="1"/>
  <c r="G247" i="12" s="1"/>
  <c r="H583" i="12" a="1"/>
  <c r="H583" i="12" s="1"/>
  <c r="G583" i="12" s="1"/>
  <c r="H133" i="12" a="1"/>
  <c r="H133" i="12" s="1"/>
  <c r="G133" i="12" s="1"/>
  <c r="H198" i="12" a="1"/>
  <c r="H198" i="12" s="1"/>
  <c r="G198" i="12" s="1"/>
  <c r="H322" i="12" a="1"/>
  <c r="H322" i="12" s="1"/>
  <c r="G322" i="12" s="1"/>
  <c r="H569" i="12" a="1"/>
  <c r="H569" i="12" s="1"/>
  <c r="G569" i="12" s="1"/>
  <c r="H847" i="12" a="1"/>
  <c r="H847" i="12" s="1"/>
  <c r="G847" i="12" s="1"/>
  <c r="H651" i="12" a="1"/>
  <c r="H651" i="12" s="1"/>
  <c r="G651" i="12" s="1"/>
  <c r="H68" i="12" a="1"/>
  <c r="H68" i="12" s="1"/>
  <c r="G68" i="12" s="1"/>
  <c r="H425" i="12" a="1"/>
  <c r="H425" i="12" s="1"/>
  <c r="G425" i="12" s="1"/>
  <c r="H215" i="12" a="1"/>
  <c r="H215" i="12" s="1"/>
  <c r="G215" i="12" s="1"/>
  <c r="H711" i="12" a="1"/>
  <c r="H711" i="12" s="1"/>
  <c r="G711" i="12" s="1"/>
  <c r="H798" i="12" a="1"/>
  <c r="H798" i="12" s="1"/>
  <c r="G798" i="12" s="1"/>
  <c r="H122" i="12" a="1"/>
  <c r="H122" i="12" s="1"/>
  <c r="G122" i="12" s="1"/>
  <c r="H388" i="12" a="1"/>
  <c r="H388" i="12" s="1"/>
  <c r="G388" i="12" s="1"/>
  <c r="H478" i="12" a="1"/>
  <c r="H478" i="12" s="1"/>
  <c r="G478" i="12" s="1"/>
  <c r="H559" i="12" a="1"/>
  <c r="H559" i="12" s="1"/>
  <c r="G559" i="12" s="1"/>
  <c r="H191" i="12" a="1"/>
  <c r="H191" i="12" s="1"/>
  <c r="G191" i="12" s="1"/>
  <c r="H218" i="12" a="1"/>
  <c r="H218" i="12" s="1"/>
  <c r="G218" i="12" s="1"/>
  <c r="H109" i="12" a="1"/>
  <c r="H109" i="12" s="1"/>
  <c r="G109" i="12" s="1"/>
  <c r="H617" i="12" a="1"/>
  <c r="H617" i="12" s="1"/>
  <c r="G617" i="12" s="1"/>
  <c r="H202" i="12" a="1"/>
  <c r="H202" i="12" s="1"/>
  <c r="G202" i="12" s="1"/>
  <c r="H107" i="12" a="1"/>
  <c r="H107" i="12" s="1"/>
  <c r="G107" i="12" s="1"/>
  <c r="H57" i="12" a="1"/>
  <c r="H57" i="12" s="1"/>
  <c r="G57" i="12" s="1"/>
  <c r="H232" i="12" a="1"/>
  <c r="H232" i="12" s="1"/>
  <c r="G232" i="12" s="1"/>
  <c r="H389" i="12" a="1"/>
  <c r="H389" i="12" s="1"/>
  <c r="G389" i="12" s="1"/>
  <c r="H358" i="12" a="1"/>
  <c r="H358" i="12" s="1"/>
  <c r="G358" i="12" s="1"/>
  <c r="H634" i="12" a="1"/>
  <c r="H634" i="12" s="1"/>
  <c r="G634" i="12" s="1"/>
  <c r="H823" i="12" a="1"/>
  <c r="H823" i="12" s="1"/>
  <c r="G823" i="12" s="1"/>
  <c r="H8" i="12" a="1"/>
  <c r="H8" i="12" s="1"/>
  <c r="G8" i="12" s="1"/>
  <c r="H451" i="12" a="1"/>
  <c r="H451" i="12" s="1"/>
  <c r="G451" i="12" s="1"/>
  <c r="H558" i="12" a="1"/>
  <c r="H558" i="12" s="1"/>
  <c r="G558" i="12" s="1"/>
  <c r="H54" i="12" a="1"/>
  <c r="H54" i="12" s="1"/>
  <c r="G54" i="12" s="1"/>
  <c r="H72" i="12" a="1"/>
  <c r="H72" i="12" s="1"/>
  <c r="G72" i="12" s="1"/>
  <c r="H659" i="12" a="1"/>
  <c r="H659" i="12" s="1"/>
  <c r="G659" i="12" s="1"/>
  <c r="H754" i="12" a="1"/>
  <c r="H754" i="12" s="1"/>
  <c r="G754" i="12" s="1"/>
  <c r="H860" i="12" a="1"/>
  <c r="H860" i="12" s="1"/>
  <c r="G860" i="12" s="1"/>
  <c r="H549" i="12" a="1"/>
  <c r="H549" i="12" s="1"/>
  <c r="G549" i="12" s="1"/>
  <c r="H666" i="12" a="1"/>
  <c r="H666" i="12" s="1"/>
  <c r="G666" i="12" s="1"/>
  <c r="H148" i="12" a="1"/>
  <c r="H148" i="12" s="1"/>
  <c r="G148" i="12" s="1"/>
  <c r="H577" i="12" a="1"/>
  <c r="H577" i="12" s="1"/>
  <c r="G577" i="12" s="1"/>
  <c r="H449" i="12" a="1"/>
  <c r="H449" i="12" s="1"/>
  <c r="G449" i="12" s="1"/>
  <c r="H581" i="12" a="1"/>
  <c r="H581" i="12" s="1"/>
  <c r="G581" i="12" s="1"/>
  <c r="H600" i="12" a="1"/>
  <c r="H600" i="12" s="1"/>
  <c r="G600" i="12" s="1"/>
  <c r="H61" i="12" a="1"/>
  <c r="H61" i="12" s="1"/>
  <c r="G61" i="12" s="1"/>
  <c r="H307" i="12" a="1"/>
  <c r="H307" i="12" s="1"/>
  <c r="G307" i="12" s="1"/>
  <c r="H105" i="12" a="1"/>
  <c r="H105" i="12" s="1"/>
  <c r="G105" i="12" s="1"/>
  <c r="H270" i="12" a="1"/>
  <c r="H270" i="12" s="1"/>
  <c r="G270" i="12" s="1"/>
  <c r="H213" i="12" a="1"/>
  <c r="H213" i="12" s="1"/>
  <c r="G213" i="12" s="1"/>
  <c r="H249" i="12" a="1"/>
  <c r="H249" i="12" s="1"/>
  <c r="G249" i="12" s="1"/>
  <c r="H542" i="12" a="1"/>
  <c r="H542" i="12" s="1"/>
  <c r="G542" i="12" s="1"/>
  <c r="H260" i="12" a="1"/>
  <c r="H260" i="12" s="1"/>
  <c r="G260" i="12" s="1"/>
  <c r="H597" i="12" a="1"/>
  <c r="H597" i="12" s="1"/>
  <c r="G597" i="12" s="1"/>
  <c r="H633" i="12" a="1"/>
  <c r="H633" i="12" s="1"/>
  <c r="G633" i="12" s="1"/>
  <c r="H864" i="12" a="1"/>
  <c r="H864" i="12" s="1"/>
  <c r="G864" i="12" s="1"/>
  <c r="H39" i="12" a="1"/>
  <c r="H39" i="12" s="1"/>
  <c r="G39" i="12" s="1"/>
  <c r="H298" i="12" a="1"/>
  <c r="H298" i="12" s="1"/>
  <c r="G298" i="12" s="1"/>
  <c r="H598" i="12" a="1"/>
  <c r="H598" i="12" s="1"/>
  <c r="G598" i="12" s="1"/>
  <c r="H608" i="12" a="1"/>
  <c r="H608" i="12" s="1"/>
  <c r="G608" i="12" s="1"/>
  <c r="H507" i="12" a="1"/>
  <c r="H507" i="12" s="1"/>
  <c r="G507" i="12" s="1"/>
  <c r="H467" i="12" a="1"/>
  <c r="H467" i="12" s="1"/>
  <c r="G467" i="12" s="1"/>
  <c r="H815" i="12" a="1"/>
  <c r="H815" i="12" s="1"/>
  <c r="G815" i="12" s="1"/>
  <c r="H375" i="12" a="1"/>
  <c r="H375" i="12" s="1"/>
  <c r="G375" i="12" s="1"/>
  <c r="H407" i="12" a="1"/>
  <c r="H407" i="12" s="1"/>
  <c r="G407" i="12" s="1"/>
  <c r="H416" i="12" a="1"/>
  <c r="H416" i="12" s="1"/>
  <c r="G416" i="12" s="1"/>
  <c r="H493" i="12" a="1"/>
  <c r="H493" i="12" s="1"/>
  <c r="G493" i="12" s="1"/>
  <c r="H24" i="12" a="1"/>
  <c r="H24" i="12" s="1"/>
  <c r="G24" i="12" s="1"/>
  <c r="H332" i="12" a="1"/>
  <c r="H332" i="12" s="1"/>
  <c r="G332" i="12" s="1"/>
  <c r="H841" i="12" a="1"/>
  <c r="H841" i="12" s="1"/>
  <c r="G841" i="12" s="1"/>
  <c r="H288" i="12" a="1"/>
  <c r="H288" i="12" s="1"/>
  <c r="G288" i="12" s="1"/>
  <c r="H856" i="12" a="1"/>
  <c r="H856" i="12" s="1"/>
  <c r="G856" i="12" s="1"/>
  <c r="H261" i="12" a="1"/>
  <c r="H261" i="12" s="1"/>
  <c r="G261" i="12" s="1"/>
  <c r="H820" i="12" a="1"/>
  <c r="H820" i="12" s="1"/>
  <c r="G820" i="12" s="1"/>
  <c r="H813" i="12" a="1"/>
  <c r="H813" i="12" s="1"/>
  <c r="G813" i="12" s="1"/>
  <c r="H579" i="12" a="1"/>
  <c r="H579" i="12" s="1"/>
  <c r="G579" i="12" s="1"/>
  <c r="H509" i="12" a="1"/>
  <c r="H509" i="12" s="1"/>
  <c r="G509" i="12" s="1"/>
  <c r="H423" i="12" a="1"/>
  <c r="H423" i="12" s="1"/>
  <c r="G423" i="12" s="1"/>
  <c r="H168" i="12" a="1"/>
  <c r="H168" i="12" s="1"/>
  <c r="G168" i="12" s="1"/>
  <c r="H409" i="12" a="1"/>
  <c r="H409" i="12" s="1"/>
  <c r="G409" i="12" s="1"/>
  <c r="H104" i="12" a="1"/>
  <c r="H104" i="12" s="1"/>
  <c r="G104" i="12" s="1"/>
  <c r="H353" i="12" a="1"/>
  <c r="H353" i="12" s="1"/>
  <c r="G353" i="12" s="1"/>
  <c r="H627" i="12" a="1"/>
  <c r="H627" i="12" s="1"/>
  <c r="G627" i="12" s="1"/>
  <c r="H671" i="12" a="1"/>
  <c r="H671" i="12" s="1"/>
  <c r="G671" i="12" s="1"/>
  <c r="H422" i="12" a="1"/>
  <c r="H422" i="12" s="1"/>
  <c r="G422" i="12" s="1"/>
  <c r="H487" i="12" a="1"/>
  <c r="H487" i="12" s="1"/>
  <c r="G487" i="12" s="1"/>
  <c r="H266" i="12" a="1"/>
  <c r="H266" i="12" s="1"/>
  <c r="G266" i="12" s="1"/>
  <c r="H524" i="12" a="1"/>
  <c r="H524" i="12" s="1"/>
  <c r="G524" i="12" s="1"/>
  <c r="H704" i="12" a="1"/>
  <c r="H704" i="12" s="1"/>
  <c r="G704" i="12" s="1"/>
  <c r="H761" i="12" a="1"/>
  <c r="H761" i="12" s="1"/>
  <c r="G761" i="12" s="1"/>
  <c r="H179" i="12" a="1"/>
  <c r="H179" i="12" s="1"/>
  <c r="G179" i="12" s="1"/>
  <c r="H372" i="12" a="1"/>
  <c r="H372" i="12" s="1"/>
  <c r="G372" i="12" s="1"/>
  <c r="H363" i="12" a="1"/>
  <c r="H363" i="12" s="1"/>
  <c r="G363" i="12" s="1"/>
  <c r="H644" i="12" a="1"/>
  <c r="H644" i="12" s="1"/>
  <c r="G644" i="12" s="1"/>
  <c r="H173" i="12" a="1"/>
  <c r="H173" i="12" s="1"/>
  <c r="G173" i="12" s="1"/>
  <c r="H49" i="12" a="1"/>
  <c r="H49" i="12" s="1"/>
  <c r="G49" i="12" s="1"/>
  <c r="H473" i="12" a="1"/>
  <c r="H473" i="12" s="1"/>
  <c r="G473" i="12" s="1"/>
  <c r="H838" i="12" a="1"/>
  <c r="H838" i="12" s="1"/>
  <c r="G838" i="12" s="1"/>
  <c r="H152" i="12" a="1"/>
  <c r="H152" i="12" s="1"/>
  <c r="G152" i="12" s="1"/>
  <c r="H641" i="12" a="1"/>
  <c r="H641" i="12" s="1"/>
  <c r="G641" i="12" s="1"/>
  <c r="H291" i="12" a="1"/>
  <c r="H291" i="12" s="1"/>
  <c r="G291" i="12" s="1"/>
  <c r="H281" i="12" a="1"/>
  <c r="H281" i="12" s="1"/>
  <c r="G281" i="12" s="1"/>
  <c r="H567" i="12" a="1"/>
  <c r="H567" i="12" s="1"/>
  <c r="G567" i="12" s="1"/>
  <c r="H525" i="12" a="1"/>
  <c r="H525" i="12" s="1"/>
  <c r="G525" i="12" s="1"/>
  <c r="H837" i="12" a="1"/>
  <c r="H837" i="12" s="1"/>
  <c r="G837" i="12" s="1"/>
  <c r="H718" i="12" a="1"/>
  <c r="H718" i="12" s="1"/>
  <c r="G718" i="12" s="1"/>
  <c r="H227" i="12" a="1"/>
  <c r="H227" i="12" s="1"/>
  <c r="G227" i="12" s="1"/>
  <c r="H162" i="12" a="1"/>
  <c r="H162" i="12" s="1"/>
  <c r="G162" i="12" s="1"/>
  <c r="H822" i="12" a="1"/>
  <c r="H822" i="12" s="1"/>
  <c r="G822" i="12" s="1"/>
  <c r="H308" i="12" a="1"/>
  <c r="H308" i="12" s="1"/>
  <c r="G308" i="12" s="1"/>
  <c r="H573" i="12" a="1"/>
  <c r="H573" i="12" s="1"/>
  <c r="G573" i="12" s="1"/>
  <c r="H844" i="12" a="1"/>
  <c r="H844" i="12" s="1"/>
  <c r="G844" i="12" s="1"/>
  <c r="H737" i="12" a="1"/>
  <c r="H737" i="12" s="1"/>
  <c r="G737" i="12" s="1"/>
  <c r="H299" i="12" a="1"/>
  <c r="H299" i="12" s="1"/>
  <c r="G299" i="12" s="1"/>
  <c r="H506" i="12" a="1"/>
  <c r="H506" i="12" s="1"/>
  <c r="G506" i="12" s="1"/>
  <c r="H17" i="12" a="1"/>
  <c r="H17" i="12" s="1"/>
  <c r="G17" i="12" s="1"/>
  <c r="H395" i="12" a="1"/>
  <c r="H395" i="12" s="1"/>
  <c r="G395" i="12" s="1"/>
  <c r="H40" i="12" a="1"/>
  <c r="H40" i="12" s="1"/>
  <c r="G40" i="12" s="1"/>
  <c r="H648" i="12" a="1"/>
  <c r="H648" i="12" s="1"/>
  <c r="G648" i="12" s="1"/>
  <c r="H337" i="12" a="1"/>
  <c r="H337" i="12" s="1"/>
  <c r="G337" i="12" s="1"/>
  <c r="H496" i="12" a="1"/>
  <c r="H496" i="12" s="1"/>
  <c r="G496" i="12" s="1"/>
  <c r="H517" i="12" a="1"/>
  <c r="H517" i="12" s="1"/>
  <c r="G517" i="12" s="1"/>
  <c r="H253" i="12" a="1"/>
  <c r="H253" i="12" s="1"/>
  <c r="G253" i="12" s="1"/>
  <c r="H675" i="12" a="1"/>
  <c r="H675" i="12" s="1"/>
  <c r="G675" i="12" s="1"/>
  <c r="H199" i="12" a="1"/>
  <c r="H199" i="12" s="1"/>
  <c r="G199" i="12" s="1"/>
  <c r="H836" i="12" a="1"/>
  <c r="H836" i="12" s="1"/>
  <c r="G836" i="12" s="1"/>
  <c r="H620" i="12" a="1"/>
  <c r="H620" i="12" s="1"/>
  <c r="G620" i="12" s="1"/>
  <c r="H726" i="12" a="1"/>
  <c r="H726" i="12" s="1"/>
  <c r="G726" i="12" s="1"/>
  <c r="H455" i="12" a="1"/>
  <c r="H455" i="12" s="1"/>
  <c r="G455" i="12" s="1"/>
  <c r="H101" i="12" a="1"/>
  <c r="H101" i="12" s="1"/>
  <c r="G101" i="12" s="1"/>
  <c r="H756" i="12" a="1"/>
  <c r="H756" i="12" s="1"/>
  <c r="G756" i="12" s="1"/>
  <c r="H369" i="12" a="1"/>
  <c r="H369" i="12" s="1"/>
  <c r="G369" i="12" s="1"/>
  <c r="H658" i="12" a="1"/>
  <c r="H658" i="12" s="1"/>
  <c r="G658" i="12" s="1"/>
  <c r="H486" i="12" a="1"/>
  <c r="H486" i="12" s="1"/>
  <c r="G486" i="12" s="1"/>
  <c r="H746" i="12" a="1"/>
  <c r="H746" i="12" s="1"/>
  <c r="G746" i="12" s="1"/>
  <c r="H256" i="12" a="1"/>
  <c r="H256" i="12" s="1"/>
  <c r="G256" i="12" s="1"/>
  <c r="H468" i="12" a="1"/>
  <c r="H468" i="12" s="1"/>
  <c r="G468" i="12" s="1"/>
  <c r="H582" i="12" a="1"/>
  <c r="H582" i="12" s="1"/>
  <c r="G582" i="12" s="1"/>
  <c r="H381" i="12" a="1"/>
  <c r="H381" i="12" s="1"/>
  <c r="G381" i="12" s="1"/>
  <c r="H765" i="12" a="1"/>
  <c r="H765" i="12" s="1"/>
  <c r="G765" i="12" s="1"/>
  <c r="H817" i="12" a="1"/>
  <c r="H817" i="12" s="1"/>
  <c r="G817" i="12" s="1"/>
  <c r="H393" i="12" a="1"/>
  <c r="H393" i="12" s="1"/>
  <c r="G393" i="12" s="1"/>
  <c r="H733" i="12" a="1"/>
  <c r="H733" i="12" s="1"/>
  <c r="G733" i="12" s="1"/>
  <c r="H47" i="12" a="1"/>
  <c r="H47" i="12" s="1"/>
  <c r="G47" i="12" s="1"/>
  <c r="H262" i="12" a="1"/>
  <c r="H262" i="12" s="1"/>
  <c r="G262" i="12" s="1"/>
  <c r="H755" i="12" a="1"/>
  <c r="H755" i="12" s="1"/>
  <c r="G755" i="12" s="1"/>
  <c r="H108" i="12" a="1"/>
  <c r="H108" i="12" s="1"/>
  <c r="G108" i="12" s="1"/>
  <c r="H758" i="12" a="1"/>
  <c r="H758" i="12" s="1"/>
  <c r="G758" i="12" s="1"/>
  <c r="H464" i="12" a="1"/>
  <c r="H464" i="12" s="1"/>
  <c r="G464" i="12" s="1"/>
  <c r="H714" i="12" a="1"/>
  <c r="H714" i="12" s="1"/>
  <c r="G714" i="12" s="1"/>
  <c r="H19" i="12" a="1"/>
  <c r="H19" i="12" s="1"/>
  <c r="G19" i="12" s="1"/>
  <c r="H263" i="12" a="1"/>
  <c r="H263" i="12" s="1"/>
  <c r="G263" i="12" s="1"/>
  <c r="H794" i="12" a="1"/>
  <c r="H794" i="12" s="1"/>
  <c r="G794" i="12" s="1"/>
  <c r="H296" i="12" a="1"/>
  <c r="H296" i="12" s="1"/>
  <c r="G296" i="12" s="1"/>
  <c r="H790" i="12" a="1"/>
  <c r="H790" i="12" s="1"/>
  <c r="G790" i="12" s="1"/>
  <c r="H111" i="12" a="1"/>
  <c r="H111" i="12" s="1"/>
  <c r="G111" i="12" s="1"/>
  <c r="H446" i="12" a="1"/>
  <c r="H446" i="12" s="1"/>
  <c r="G446" i="12" s="1"/>
  <c r="H531" i="12" a="1"/>
  <c r="H531" i="12" s="1"/>
  <c r="G531" i="12" s="1"/>
  <c r="H204" i="12" a="1"/>
  <c r="H204" i="12" s="1"/>
  <c r="G204" i="12" s="1"/>
  <c r="H550" i="12" a="1"/>
  <c r="H550" i="12" s="1"/>
  <c r="G550" i="12" s="1"/>
  <c r="H195" i="12" a="1"/>
  <c r="H195" i="12" s="1"/>
  <c r="G195" i="12" s="1"/>
  <c r="H622" i="12" a="1"/>
  <c r="H622" i="12" s="1"/>
  <c r="G622" i="12" s="1"/>
  <c r="H171" i="12" a="1"/>
  <c r="H171" i="12" s="1"/>
  <c r="G171" i="12" s="1"/>
  <c r="H708" i="12" a="1"/>
  <c r="H708" i="12" s="1"/>
  <c r="G708" i="12" s="1"/>
  <c r="H103" i="12" a="1"/>
  <c r="H103" i="12" s="1"/>
  <c r="G103" i="12" s="1"/>
  <c r="H346" i="12" a="1"/>
  <c r="H346" i="12" s="1"/>
  <c r="G346" i="12" s="1"/>
  <c r="H504" i="12" a="1"/>
  <c r="H504" i="12" s="1"/>
  <c r="G504" i="12" s="1"/>
  <c r="H636" i="12" a="1"/>
  <c r="H636" i="12" s="1"/>
  <c r="G636" i="12" s="1"/>
  <c r="H359" i="12" a="1"/>
  <c r="H359" i="12" s="1"/>
  <c r="G359" i="12" s="1"/>
  <c r="H805" i="12" a="1"/>
  <c r="H805" i="12" s="1"/>
  <c r="G805" i="12" s="1"/>
  <c r="H767" i="12" a="1"/>
  <c r="H767" i="12" s="1"/>
  <c r="G767" i="12" s="1"/>
  <c r="H474" i="12" a="1"/>
  <c r="H474" i="12" s="1"/>
  <c r="G474" i="12" s="1"/>
  <c r="H639" i="12" a="1"/>
  <c r="H639" i="12" s="1"/>
  <c r="G639" i="12" s="1"/>
  <c r="H728" i="12" a="1"/>
  <c r="H728" i="12" s="1"/>
  <c r="G728" i="12" s="1"/>
  <c r="H14" i="12" a="1"/>
  <c r="H14" i="12" s="1"/>
  <c r="G14" i="12" s="1"/>
  <c r="H580" i="12" a="1"/>
  <c r="H580" i="12" s="1"/>
  <c r="G580" i="12" s="1"/>
  <c r="H450" i="12" a="1"/>
  <c r="H450" i="12" s="1"/>
  <c r="G450" i="12" s="1"/>
  <c r="H273" i="12" a="1"/>
  <c r="H273" i="12" s="1"/>
  <c r="G273" i="12" s="1"/>
  <c r="H172" i="12" a="1"/>
  <c r="H172" i="12" s="1"/>
  <c r="G172" i="12" s="1"/>
  <c r="H537" i="12" a="1"/>
  <c r="H537" i="12" s="1"/>
  <c r="G537" i="12" s="1"/>
  <c r="H236" i="12" a="1"/>
  <c r="H236" i="12" s="1"/>
  <c r="G236" i="12" s="1"/>
  <c r="H377" i="12" a="1"/>
  <c r="H377" i="12" s="1"/>
  <c r="G377" i="12" s="1"/>
  <c r="H680" i="12" a="1"/>
  <c r="H680" i="12" s="1"/>
  <c r="G680" i="12" s="1"/>
  <c r="H143" i="12" a="1"/>
  <c r="H143" i="12" s="1"/>
  <c r="G143" i="12" s="1"/>
  <c r="H653" i="12" a="1"/>
  <c r="H653" i="12" s="1"/>
  <c r="G653" i="12" s="1"/>
  <c r="H231" i="12" a="1"/>
  <c r="H231" i="12" s="1"/>
  <c r="G231" i="12" s="1"/>
  <c r="H566" i="12" a="1"/>
  <c r="H566" i="12" s="1"/>
  <c r="G566" i="12" s="1"/>
  <c r="H776" i="12" a="1"/>
  <c r="H776" i="12" s="1"/>
  <c r="G776" i="12" s="1"/>
  <c r="H859" i="12" a="1"/>
  <c r="H859" i="12" s="1"/>
  <c r="G859" i="12" s="1"/>
  <c r="H599" i="12" a="1"/>
  <c r="H599" i="12" s="1"/>
  <c r="G599" i="12" s="1"/>
  <c r="H738" i="12" a="1"/>
  <c r="H738" i="12" s="1"/>
  <c r="G738" i="12" s="1"/>
  <c r="H475" i="12" a="1"/>
  <c r="H475" i="12" s="1"/>
  <c r="G475" i="12" s="1"/>
  <c r="H849" i="12" a="1"/>
  <c r="H849" i="12" s="1"/>
  <c r="G849" i="12" s="1"/>
  <c r="H652" i="12" a="1"/>
  <c r="H652" i="12" s="1"/>
  <c r="G652" i="12" s="1"/>
  <c r="H538" i="12" a="1"/>
  <c r="H538" i="12" s="1"/>
  <c r="G538" i="12" s="1"/>
  <c r="H650" i="12" a="1"/>
  <c r="H650" i="12" s="1"/>
  <c r="G650" i="12" s="1"/>
  <c r="H330" i="12" a="1"/>
  <c r="H330" i="12" s="1"/>
  <c r="G330" i="12" s="1"/>
  <c r="H591" i="12" a="1"/>
  <c r="H591" i="12" s="1"/>
  <c r="G591" i="12" s="1"/>
  <c r="H5" i="12" a="1"/>
  <c r="H5" i="12" s="1"/>
  <c r="G5" i="12" s="1"/>
  <c r="H255" i="12" a="1"/>
  <c r="H255" i="12" s="1"/>
  <c r="G255" i="12" s="1"/>
  <c r="H809" i="12" a="1"/>
  <c r="H809" i="12" s="1"/>
  <c r="G809" i="12" s="1"/>
  <c r="H165" i="12" a="1"/>
  <c r="H165" i="12" s="1"/>
  <c r="G165" i="12" s="1"/>
  <c r="H862" i="12" a="1"/>
  <c r="H862" i="12" s="1"/>
  <c r="G862" i="12" s="1"/>
  <c r="H662" i="12" a="1"/>
  <c r="H662" i="12" s="1"/>
  <c r="G662" i="12" s="1"/>
  <c r="H676" i="12" a="1"/>
  <c r="H676" i="12" s="1"/>
  <c r="G676" i="12" s="1"/>
  <c r="H479" i="12" a="1"/>
  <c r="H479" i="12" s="1"/>
  <c r="G479" i="12" s="1"/>
  <c r="H207" i="12" a="1"/>
  <c r="H207" i="12" s="1"/>
  <c r="G207" i="12" s="1"/>
  <c r="H753" i="12" a="1"/>
  <c r="H753" i="12" s="1"/>
  <c r="G753" i="12" s="1"/>
  <c r="H503" i="12" a="1"/>
  <c r="H503" i="12" s="1"/>
  <c r="G503" i="12" s="1"/>
  <c r="H565" i="12" a="1"/>
  <c r="H565" i="12" s="1"/>
  <c r="G565" i="12" s="1"/>
  <c r="H41" i="12" a="1"/>
  <c r="H41" i="12" s="1"/>
  <c r="G41" i="12" s="1"/>
  <c r="H784" i="12" a="1"/>
  <c r="H784" i="12" s="1"/>
  <c r="G784" i="12" s="1"/>
  <c r="H683" i="12" a="1"/>
  <c r="H683" i="12" s="1"/>
  <c r="G683" i="12" s="1"/>
  <c r="H526" i="12" a="1"/>
  <c r="H526" i="12" s="1"/>
  <c r="G526" i="12" s="1"/>
  <c r="H804" i="12" a="1"/>
  <c r="H804" i="12" s="1"/>
  <c r="G804" i="12" s="1"/>
  <c r="H29" i="12" a="1"/>
  <c r="H29" i="12" s="1"/>
  <c r="G29" i="12" s="1"/>
  <c r="H843" i="12" a="1"/>
  <c r="H843" i="12" s="1"/>
  <c r="G843" i="12" s="1"/>
  <c r="H146" i="12" a="1"/>
  <c r="H146" i="12" s="1"/>
  <c r="G146" i="12" s="1"/>
  <c r="H176" i="12" a="1"/>
  <c r="H176" i="12" s="1"/>
  <c r="G176" i="12" s="1"/>
  <c r="H533" i="12" a="1"/>
  <c r="H533" i="12" s="1"/>
  <c r="G533" i="12" s="1"/>
  <c r="H158" i="12" a="1"/>
  <c r="H158" i="12" s="1"/>
  <c r="G158" i="12" s="1"/>
  <c r="H157" i="12" a="1"/>
  <c r="H157" i="12" s="1"/>
  <c r="G157" i="12" s="1"/>
  <c r="H177" i="12" a="1"/>
  <c r="H177" i="12" s="1"/>
  <c r="G177" i="12" s="1"/>
  <c r="H116" i="12" a="1"/>
  <c r="H116" i="12" s="1"/>
  <c r="G116" i="12" s="1"/>
  <c r="H482" i="12" a="1"/>
  <c r="H482" i="12" s="1"/>
  <c r="G482" i="12" s="1"/>
  <c r="H696" i="12" a="1"/>
  <c r="H696" i="12" s="1"/>
  <c r="G696" i="12" s="1"/>
  <c r="H112" i="12" a="1"/>
  <c r="H112" i="12" s="1"/>
  <c r="G112" i="12" s="1"/>
  <c r="H795" i="12" a="1"/>
  <c r="H795" i="12" s="1"/>
  <c r="G795" i="12" s="1"/>
  <c r="H551" i="12" a="1"/>
  <c r="H551" i="12" s="1"/>
  <c r="G551" i="12" s="1"/>
  <c r="H277" i="12" a="1"/>
  <c r="H277" i="12" s="1"/>
  <c r="G277" i="12" s="1"/>
  <c r="H799" i="12" a="1"/>
  <c r="H799" i="12" s="1"/>
  <c r="G799" i="12" s="1"/>
  <c r="H555" i="12" a="1"/>
  <c r="H555" i="12" s="1"/>
  <c r="G555" i="12" s="1"/>
  <c r="H365" i="12" a="1"/>
  <c r="H365" i="12" s="1"/>
  <c r="G365" i="12" s="1"/>
  <c r="H544" i="12" a="1"/>
  <c r="H544" i="12" s="1"/>
  <c r="G544" i="12" s="1"/>
  <c r="H175" i="12" a="1"/>
  <c r="H175" i="12" s="1"/>
  <c r="G175" i="12" s="1"/>
  <c r="H153" i="12" a="1"/>
  <c r="H153" i="12" s="1"/>
  <c r="G153" i="12" s="1"/>
  <c r="H186" i="12" a="1"/>
  <c r="H186" i="12" s="1"/>
  <c r="G186" i="12" s="1"/>
  <c r="H210" i="12" a="1"/>
  <c r="H210" i="12" s="1"/>
  <c r="G210" i="12" s="1"/>
  <c r="H835" i="12" a="1"/>
  <c r="H835" i="12" s="1"/>
  <c r="G835" i="12" s="1"/>
  <c r="H443" i="12" a="1"/>
  <c r="H443" i="12" s="1"/>
  <c r="G443" i="12" s="1"/>
  <c r="H66" i="12" a="1"/>
  <c r="H66" i="12" s="1"/>
  <c r="G66" i="12" s="1"/>
  <c r="H803" i="12" a="1"/>
  <c r="H803" i="12" s="1"/>
  <c r="G803" i="12" s="1"/>
  <c r="H58" i="12" a="1"/>
  <c r="H58" i="12" s="1"/>
  <c r="G58" i="12" s="1"/>
  <c r="H490" i="12" a="1"/>
  <c r="H490" i="12" s="1"/>
  <c r="G490" i="12" s="1"/>
  <c r="H548" i="12" a="1"/>
  <c r="H548" i="12" s="1"/>
  <c r="G548" i="12" s="1"/>
  <c r="H698" i="12" a="1"/>
  <c r="H698" i="12" s="1"/>
  <c r="G698" i="12" s="1"/>
  <c r="H441" i="12" a="1"/>
  <c r="H441" i="12" s="1"/>
  <c r="G441" i="12" s="1"/>
  <c r="H430" i="12" a="1"/>
  <c r="H430" i="12" s="1"/>
  <c r="G430" i="12" s="1"/>
  <c r="H865" i="12" a="1"/>
  <c r="H865" i="12" s="1"/>
  <c r="G865" i="12" s="1"/>
  <c r="H610" i="12" a="1"/>
  <c r="H610" i="12" s="1"/>
  <c r="G610" i="12" s="1"/>
  <c r="H645" i="12" a="1"/>
  <c r="H645" i="12" s="1"/>
  <c r="G645" i="12" s="1"/>
  <c r="H342" i="12" a="1"/>
  <c r="H342" i="12" s="1"/>
  <c r="G342" i="12" s="1"/>
  <c r="H37" i="12" a="1"/>
  <c r="H37" i="12" s="1"/>
  <c r="G37" i="12" s="1"/>
  <c r="H602" i="12" a="1"/>
  <c r="H602" i="12" s="1"/>
  <c r="G602" i="12" s="1"/>
  <c r="H812" i="12" a="1"/>
  <c r="H812" i="12" s="1"/>
  <c r="G812" i="12" s="1"/>
  <c r="H119" i="12" a="1"/>
  <c r="H119" i="12" s="1"/>
  <c r="G119" i="12" s="1"/>
  <c r="H387" i="12" a="1"/>
  <c r="H387" i="12" s="1"/>
  <c r="G387" i="12" s="1"/>
  <c r="H428" i="12" a="1"/>
  <c r="H428" i="12" s="1"/>
  <c r="G428" i="12" s="1"/>
  <c r="H196" i="12" a="1"/>
  <c r="H196" i="12" s="1"/>
  <c r="G196" i="12" s="1"/>
  <c r="H494" i="12" a="1"/>
  <c r="H494" i="12" s="1"/>
  <c r="G494" i="12" s="1"/>
  <c r="H433" i="12" a="1"/>
  <c r="H433" i="12" s="1"/>
  <c r="G433" i="12" s="1"/>
  <c r="H635" i="12" a="1"/>
  <c r="H635" i="12" s="1"/>
  <c r="G635" i="12" s="1"/>
  <c r="H336" i="12" a="1"/>
  <c r="H336" i="12" s="1"/>
  <c r="G336" i="12" s="1"/>
  <c r="H250" i="12" a="1"/>
  <c r="H250" i="12" s="1"/>
  <c r="G250" i="12" s="1"/>
  <c r="H134" i="12" a="1"/>
  <c r="H134" i="12" s="1"/>
  <c r="G134" i="12" s="1"/>
  <c r="H505" i="12" a="1"/>
  <c r="H505" i="12" s="1"/>
  <c r="G505" i="12" s="1"/>
  <c r="H229" i="12" a="1"/>
  <c r="H229" i="12" s="1"/>
  <c r="G229" i="12" s="1"/>
  <c r="H734" i="12" a="1"/>
  <c r="H734" i="12" s="1"/>
  <c r="G734" i="12" s="1"/>
  <c r="H757" i="12" a="1"/>
  <c r="H757" i="12" s="1"/>
  <c r="G757" i="12" s="1"/>
  <c r="H113" i="12" a="1"/>
  <c r="H113" i="12" s="1"/>
  <c r="G113" i="12" s="1"/>
  <c r="H56" i="12" a="1"/>
  <c r="H56" i="12" s="1"/>
  <c r="G56" i="12" s="1"/>
  <c r="H499" i="12" a="1"/>
  <c r="H499" i="12" s="1"/>
  <c r="G499" i="12" s="1"/>
  <c r="H121" i="12" a="1"/>
  <c r="H121" i="12" s="1"/>
  <c r="G121" i="12" s="1"/>
  <c r="H379" i="12" a="1"/>
  <c r="H379" i="12" s="1"/>
  <c r="G379" i="12" s="1"/>
  <c r="H672" i="12" a="1"/>
  <c r="H672" i="12" s="1"/>
  <c r="G672" i="12" s="1"/>
  <c r="H361" i="12" a="1"/>
  <c r="H361" i="12" s="1"/>
  <c r="G361" i="12" s="1"/>
  <c r="H64" i="12" a="1"/>
  <c r="H64" i="12" s="1"/>
  <c r="G64" i="12" s="1"/>
  <c r="H20" i="12" a="1"/>
  <c r="H20" i="12" s="1"/>
  <c r="G20" i="12" s="1"/>
  <c r="H147" i="12" a="1"/>
  <c r="H147" i="12" s="1"/>
  <c r="G147" i="12" s="1"/>
  <c r="H44" i="12" a="1"/>
  <c r="H44" i="12" s="1"/>
  <c r="G44" i="12" s="1"/>
  <c r="H328" i="12" a="1"/>
  <c r="H328" i="12" s="1"/>
  <c r="G328" i="12" s="1"/>
  <c r="H159" i="12" a="1"/>
  <c r="H159" i="12" s="1"/>
  <c r="G159" i="12" s="1"/>
  <c r="H343" i="12" a="1"/>
  <c r="H343" i="12" s="1"/>
  <c r="G343" i="12" s="1"/>
  <c r="H373" i="12" a="1"/>
  <c r="H373" i="12" s="1"/>
  <c r="G373" i="12" s="1"/>
  <c r="H239" i="12" a="1"/>
  <c r="H239" i="12" s="1"/>
  <c r="G239" i="12" s="1"/>
  <c r="H102" i="12" a="1"/>
  <c r="H102" i="12" s="1"/>
  <c r="G102" i="12" s="1"/>
  <c r="H402" i="12" a="1"/>
  <c r="H402" i="12" s="1"/>
  <c r="G402" i="12" s="1"/>
  <c r="H572" i="12" a="1"/>
  <c r="H572" i="12" s="1"/>
  <c r="G572" i="12" s="1"/>
  <c r="H248" i="12" a="1"/>
  <c r="H248" i="12" s="1"/>
  <c r="G248" i="12" s="1"/>
  <c r="H712" i="12" a="1"/>
  <c r="H712" i="12" s="1"/>
  <c r="G712" i="12" s="1"/>
  <c r="H235" i="12" a="1"/>
  <c r="H235" i="12" s="1"/>
  <c r="G235" i="12" s="1"/>
  <c r="H251" i="12" a="1"/>
  <c r="H251" i="12" s="1"/>
  <c r="G251" i="12" s="1"/>
  <c r="H145" i="12" a="1"/>
  <c r="H145" i="12" s="1"/>
  <c r="G145" i="12" s="1"/>
  <c r="H522" i="12" a="1"/>
  <c r="H522" i="12" s="1"/>
  <c r="G522" i="12" s="1"/>
  <c r="H411" i="12" a="1"/>
  <c r="H411" i="12" s="1"/>
  <c r="G411" i="12" s="1"/>
  <c r="H445" i="12" a="1"/>
  <c r="H445" i="12" s="1"/>
  <c r="G445" i="12" s="1"/>
  <c r="H691" i="12" a="1"/>
  <c r="H691" i="12" s="1"/>
  <c r="G691" i="12" s="1"/>
  <c r="H205" i="12" a="1"/>
  <c r="H205" i="12" s="1"/>
  <c r="G205" i="12" s="1"/>
  <c r="H385" i="12" a="1"/>
  <c r="H385" i="12" s="1"/>
  <c r="G385" i="12" s="1"/>
  <c r="H819" i="12" a="1"/>
  <c r="H819" i="12" s="1"/>
  <c r="G819" i="12" s="1"/>
  <c r="G10" i="11" l="1" a="1"/>
  <c r="G10" i="11" s="1"/>
  <c r="D18" i="9" s="1"/>
  <c r="J18" i="9" s="1"/>
  <c r="M10" i="11" a="1"/>
  <c r="M10" i="11" s="1"/>
  <c r="M11" i="11" s="1" a="1"/>
  <c r="M11" i="11" s="1"/>
  <c r="M12" i="11" s="1" a="1"/>
  <c r="M12" i="11" s="1"/>
  <c r="M13" i="11" s="1" a="1"/>
  <c r="M13" i="11" s="1"/>
  <c r="M14" i="11" s="1" a="1"/>
  <c r="M14" i="11" s="1"/>
  <c r="M15" i="11" s="1" a="1"/>
  <c r="M15" i="11" s="1"/>
  <c r="M16" i="11" s="1" a="1"/>
  <c r="M16" i="11" s="1"/>
  <c r="M17" i="11" s="1" a="1"/>
  <c r="M17" i="11" s="1"/>
  <c r="M18" i="11" s="1" a="1"/>
  <c r="M18" i="11" s="1"/>
  <c r="M19" i="11" s="1" a="1"/>
  <c r="M19" i="11" s="1"/>
  <c r="M20" i="11" s="1" a="1"/>
  <c r="M20" i="11" s="1"/>
  <c r="M21" i="11" s="1" a="1"/>
  <c r="M21" i="11" s="1"/>
  <c r="M22" i="11" s="1" a="1"/>
  <c r="M22" i="11" s="1"/>
  <c r="M23" i="11" s="1" a="1"/>
  <c r="M23" i="11" s="1"/>
  <c r="M24" i="11" s="1" a="1"/>
  <c r="M24" i="11" s="1"/>
  <c r="M25" i="11" s="1" a="1"/>
  <c r="M25" i="11" s="1"/>
  <c r="M26" i="11" s="1" a="1"/>
  <c r="M26" i="11" s="1"/>
  <c r="M27" i="11" s="1" a="1"/>
  <c r="M27" i="11" s="1"/>
  <c r="M28" i="11" s="1" a="1"/>
  <c r="M28" i="11" s="1"/>
  <c r="M29" i="11" s="1" a="1"/>
  <c r="M29" i="11" s="1"/>
  <c r="M30" i="11" s="1" a="1"/>
  <c r="M30" i="11" s="1"/>
  <c r="M31" i="11" s="1" a="1"/>
  <c r="M31" i="11" s="1"/>
  <c r="M32" i="11" s="1" a="1"/>
  <c r="M32" i="11" s="1"/>
  <c r="M33" i="11" s="1" a="1"/>
  <c r="M33" i="11" s="1"/>
  <c r="M34" i="11" s="1" a="1"/>
  <c r="M34" i="11" s="1"/>
  <c r="M35" i="11" s="1" a="1"/>
  <c r="M35" i="11" s="1"/>
  <c r="M36" i="11" s="1" a="1"/>
  <c r="M36" i="11" s="1"/>
  <c r="M37" i="11" s="1" a="1"/>
  <c r="M37" i="11" s="1"/>
  <c r="M38" i="11" s="1" a="1"/>
  <c r="M38" i="11" s="1"/>
  <c r="M39" i="11" s="1" a="1"/>
  <c r="M39" i="11" s="1"/>
  <c r="M40" i="11" s="1" a="1"/>
  <c r="M40" i="11" s="1"/>
  <c r="M41" i="11" s="1" a="1"/>
  <c r="M41" i="11" s="1"/>
  <c r="M42" i="11" s="1" a="1"/>
  <c r="M42" i="11" s="1"/>
  <c r="M43" i="11" s="1" a="1"/>
  <c r="M43" i="11" s="1"/>
  <c r="M44" i="11" s="1" a="1"/>
  <c r="M44" i="11" s="1"/>
  <c r="M45" i="11" s="1" a="1"/>
  <c r="M45" i="11" s="1"/>
  <c r="M46" i="11" s="1" a="1"/>
  <c r="M46" i="11" s="1"/>
  <c r="M47" i="11" s="1" a="1"/>
  <c r="M47" i="11" s="1"/>
  <c r="M48" i="11" s="1" a="1"/>
  <c r="M48" i="11" s="1"/>
  <c r="M49" i="11" s="1" a="1"/>
  <c r="M49" i="11" s="1"/>
  <c r="M50" i="11" s="1" a="1"/>
  <c r="M50" i="11" s="1"/>
  <c r="M51" i="11" s="1" a="1"/>
  <c r="M51" i="11" s="1"/>
  <c r="M52" i="11" s="1" a="1"/>
  <c r="M52" i="11" s="1"/>
  <c r="M53" i="11" s="1" a="1"/>
  <c r="M53" i="11" s="1"/>
  <c r="M54" i="11" s="1" a="1"/>
  <c r="M54" i="11" s="1"/>
  <c r="M55" i="11" s="1" a="1"/>
  <c r="M55" i="11" s="1"/>
  <c r="M56" i="11" s="1" a="1"/>
  <c r="M56" i="11" s="1"/>
  <c r="M57" i="11" s="1" a="1"/>
  <c r="M57" i="11" s="1"/>
  <c r="M58" i="11" s="1" a="1"/>
  <c r="M58" i="11" s="1"/>
  <c r="M59" i="11" s="1" a="1"/>
  <c r="M59" i="11" s="1"/>
  <c r="M60" i="11" s="1" a="1"/>
  <c r="M60" i="11" s="1"/>
  <c r="M61" i="11" s="1" a="1"/>
  <c r="M61" i="11" s="1"/>
  <c r="M62" i="11" s="1" a="1"/>
  <c r="M62" i="11" s="1"/>
  <c r="M63" i="11" s="1" a="1"/>
  <c r="M63" i="11" s="1"/>
  <c r="M64" i="11" s="1" a="1"/>
  <c r="M64" i="11" s="1"/>
  <c r="M65" i="11" s="1" a="1"/>
  <c r="M65" i="11" s="1"/>
  <c r="M66" i="11" s="1" a="1"/>
  <c r="M66" i="11" s="1"/>
  <c r="M67" i="11" s="1" a="1"/>
  <c r="M67" i="11" s="1"/>
  <c r="M68" i="11" s="1" a="1"/>
  <c r="M68" i="11" s="1"/>
  <c r="M69" i="11" s="1" a="1"/>
  <c r="M69" i="11" s="1"/>
  <c r="M70" i="11" s="1" a="1"/>
  <c r="M70" i="11" s="1"/>
  <c r="M71" i="11" s="1" a="1"/>
  <c r="M71" i="11" s="1"/>
  <c r="M72" i="11" s="1" a="1"/>
  <c r="M72" i="11" s="1"/>
  <c r="M73" i="11" s="1" a="1"/>
  <c r="M73" i="11" s="1"/>
  <c r="M74" i="11" s="1" a="1"/>
  <c r="M74" i="11" s="1"/>
  <c r="M75" i="11" s="1" a="1"/>
  <c r="M75" i="11" s="1"/>
  <c r="M76" i="11" s="1" a="1"/>
  <c r="M76" i="11" s="1"/>
  <c r="M77" i="11" s="1" a="1"/>
  <c r="M77" i="11" s="1"/>
  <c r="M78" i="11" s="1" a="1"/>
  <c r="M78" i="11" s="1"/>
  <c r="M79" i="11" s="1" a="1"/>
  <c r="M79" i="11" s="1"/>
  <c r="M80" i="11" s="1" a="1"/>
  <c r="M80" i="11" s="1"/>
  <c r="M81" i="11" s="1" a="1"/>
  <c r="M81" i="11" s="1"/>
  <c r="M82" i="11" s="1" a="1"/>
  <c r="M82" i="11" s="1"/>
  <c r="M83" i="11" s="1" a="1"/>
  <c r="M83" i="11" s="1"/>
  <c r="M84" i="11" s="1" a="1"/>
  <c r="M84" i="11" s="1"/>
  <c r="M85" i="11" s="1" a="1"/>
  <c r="M85" i="11" s="1"/>
  <c r="M86" i="11" s="1" a="1"/>
  <c r="M86" i="11" s="1"/>
  <c r="M87" i="11" s="1" a="1"/>
  <c r="M87" i="11" s="1"/>
  <c r="M88" i="11" s="1" a="1"/>
  <c r="M88" i="11" s="1"/>
  <c r="M89" i="11" s="1" a="1"/>
  <c r="M89" i="11" s="1"/>
  <c r="M90" i="11" s="1" a="1"/>
  <c r="M90" i="11" s="1"/>
  <c r="M91" i="11" s="1" a="1"/>
  <c r="M91" i="11" s="1"/>
  <c r="M92" i="11" s="1" a="1"/>
  <c r="M92" i="11" s="1"/>
  <c r="M93" i="11" s="1" a="1"/>
  <c r="M93" i="11" s="1"/>
  <c r="M94" i="11" s="1" a="1"/>
  <c r="M94" i="11" s="1"/>
  <c r="M95" i="11" s="1" a="1"/>
  <c r="M95" i="11" s="1"/>
  <c r="M96" i="11" s="1" a="1"/>
  <c r="M96" i="11" s="1"/>
  <c r="M97" i="11" s="1" a="1"/>
  <c r="M97" i="11" s="1"/>
  <c r="M98" i="11" s="1" a="1"/>
  <c r="M98" i="11" s="1"/>
  <c r="M99" i="11" s="1" a="1"/>
  <c r="M99" i="11" s="1"/>
  <c r="M100" i="11" s="1" a="1"/>
  <c r="M100" i="11" s="1"/>
  <c r="M101" i="11" s="1" a="1"/>
  <c r="M101" i="11" s="1"/>
  <c r="M102" i="11" s="1" a="1"/>
  <c r="M102" i="11" s="1"/>
  <c r="M103" i="11" s="1" a="1"/>
  <c r="M103" i="11" s="1"/>
  <c r="M104" i="11" s="1" a="1"/>
  <c r="M104" i="11" s="1"/>
  <c r="M105" i="11" s="1" a="1"/>
  <c r="M105" i="11" s="1"/>
  <c r="M106" i="11" s="1" a="1"/>
  <c r="M106" i="11" s="1"/>
  <c r="M107" i="11" s="1" a="1"/>
  <c r="M107" i="11" s="1"/>
  <c r="M108" i="11" s="1" a="1"/>
  <c r="M108" i="11" s="1"/>
  <c r="M109" i="11" s="1" a="1"/>
  <c r="M109" i="11" s="1"/>
  <c r="M110" i="11" s="1" a="1"/>
  <c r="M110" i="11" s="1"/>
  <c r="M111" i="11" s="1" a="1"/>
  <c r="M111" i="11" s="1"/>
  <c r="M112" i="11" s="1" a="1"/>
  <c r="M112" i="11" s="1"/>
  <c r="M113" i="11" s="1" a="1"/>
  <c r="M113" i="11" s="1"/>
  <c r="M114" i="11" s="1" a="1"/>
  <c r="M114" i="11" s="1"/>
  <c r="M115" i="11" s="1" a="1"/>
  <c r="M115" i="11" s="1"/>
  <c r="M116" i="11" s="1" a="1"/>
  <c r="M116" i="11" s="1"/>
  <c r="M117" i="11" s="1" a="1"/>
  <c r="M117" i="11" s="1"/>
  <c r="M118" i="11" s="1" a="1"/>
  <c r="M118" i="11" s="1"/>
  <c r="M119" i="11" s="1" a="1"/>
  <c r="M119" i="11" s="1"/>
  <c r="M120" i="11" s="1" a="1"/>
  <c r="M120" i="11" s="1"/>
  <c r="M121" i="11" s="1" a="1"/>
  <c r="M121" i="11" s="1"/>
  <c r="M122" i="11" s="1" a="1"/>
  <c r="M122" i="11" s="1"/>
  <c r="M123" i="11" s="1" a="1"/>
  <c r="M123" i="11" s="1"/>
  <c r="M124" i="11" s="1" a="1"/>
  <c r="M124" i="11" s="1"/>
  <c r="M125" i="11" s="1" a="1"/>
  <c r="M125" i="11" s="1"/>
  <c r="M126" i="11" s="1" a="1"/>
  <c r="M126" i="11" s="1"/>
  <c r="M127" i="11" s="1" a="1"/>
  <c r="M127" i="11" s="1"/>
  <c r="M128" i="11" s="1" a="1"/>
  <c r="M128" i="11" s="1"/>
  <c r="M129" i="11" s="1" a="1"/>
  <c r="M129" i="11" s="1"/>
  <c r="M130" i="11" s="1" a="1"/>
  <c r="M130" i="11" s="1"/>
  <c r="M131" i="11" s="1" a="1"/>
  <c r="M131" i="11" s="1"/>
  <c r="M132" i="11" s="1" a="1"/>
  <c r="M132" i="11" s="1"/>
  <c r="M133" i="11" s="1" a="1"/>
  <c r="M133" i="11" s="1"/>
  <c r="M134" i="11" s="1" a="1"/>
  <c r="M134" i="11" s="1"/>
  <c r="M135" i="11" s="1" a="1"/>
  <c r="M135" i="11" s="1"/>
  <c r="M136" i="11" s="1" a="1"/>
  <c r="M136" i="11" s="1"/>
  <c r="M137" i="11" s="1" a="1"/>
  <c r="M137" i="11" s="1"/>
  <c r="M138" i="11" s="1" a="1"/>
  <c r="M138" i="11" s="1"/>
  <c r="M139" i="11" s="1" a="1"/>
  <c r="M139" i="11" s="1"/>
  <c r="M140" i="11" s="1" a="1"/>
  <c r="M140" i="11" s="1"/>
  <c r="M141" i="11" s="1" a="1"/>
  <c r="M141" i="11" s="1"/>
  <c r="M142" i="11" s="1" a="1"/>
  <c r="M142" i="11" s="1"/>
  <c r="M143" i="11" s="1" a="1"/>
  <c r="M143" i="11" s="1"/>
  <c r="M144" i="11" s="1" a="1"/>
  <c r="M144" i="11" s="1"/>
  <c r="M145" i="11" s="1" a="1"/>
  <c r="M145" i="11" s="1"/>
  <c r="M146" i="11" s="1" a="1"/>
  <c r="M146" i="11" s="1"/>
  <c r="M147" i="11" s="1" a="1"/>
  <c r="M147" i="11" s="1"/>
  <c r="M148" i="11" s="1" a="1"/>
  <c r="M148" i="11" s="1"/>
  <c r="M149" i="11" s="1" a="1"/>
  <c r="M149" i="11" s="1"/>
  <c r="M150" i="11" s="1" a="1"/>
  <c r="M150" i="11" s="1"/>
  <c r="M151" i="11" s="1" a="1"/>
  <c r="M151" i="11" s="1"/>
  <c r="M152" i="11" s="1" a="1"/>
  <c r="M152" i="11" s="1"/>
  <c r="M153" i="11" s="1" a="1"/>
  <c r="M153" i="11" s="1"/>
  <c r="M154" i="11" s="1" a="1"/>
  <c r="M154" i="11" s="1"/>
  <c r="M155" i="11" s="1" a="1"/>
  <c r="M155" i="11" s="1"/>
  <c r="M156" i="11" s="1" a="1"/>
  <c r="M156" i="11" s="1"/>
  <c r="M157" i="11" s="1" a="1"/>
  <c r="M157" i="11" s="1"/>
  <c r="M158" i="11" s="1" a="1"/>
  <c r="M158" i="11" s="1"/>
  <c r="M159" i="11" s="1" a="1"/>
  <c r="M159" i="11" s="1"/>
  <c r="M160" i="11" s="1" a="1"/>
  <c r="M160" i="11" s="1"/>
  <c r="M161" i="11" s="1" a="1"/>
  <c r="M161" i="11" s="1"/>
  <c r="M162" i="11" s="1" a="1"/>
  <c r="M162" i="11" s="1"/>
  <c r="M163" i="11" s="1" a="1"/>
  <c r="M163" i="11" s="1"/>
  <c r="M164" i="11" s="1" a="1"/>
  <c r="M164" i="11" s="1"/>
  <c r="M165" i="11" s="1" a="1"/>
  <c r="M165" i="11" s="1"/>
  <c r="M166" i="11" s="1" a="1"/>
  <c r="M166" i="11" s="1"/>
  <c r="M167" i="11" s="1" a="1"/>
  <c r="M167" i="11" s="1"/>
  <c r="M168" i="11" s="1" a="1"/>
  <c r="M168" i="11" s="1"/>
  <c r="M169" i="11" s="1" a="1"/>
  <c r="M169" i="11" s="1"/>
  <c r="M170" i="11" s="1" a="1"/>
  <c r="M170" i="11" s="1"/>
  <c r="M171" i="11" s="1" a="1"/>
  <c r="M171" i="11" s="1"/>
  <c r="M172" i="11" s="1" a="1"/>
  <c r="M172" i="11" s="1"/>
  <c r="M173" i="11" s="1" a="1"/>
  <c r="M173" i="11" s="1"/>
  <c r="M174" i="11" s="1" a="1"/>
  <c r="M174" i="11" s="1"/>
  <c r="M175" i="11" s="1" a="1"/>
  <c r="M175" i="11" s="1"/>
  <c r="M176" i="11" s="1" a="1"/>
  <c r="M176" i="11" s="1"/>
  <c r="M177" i="11" s="1" a="1"/>
  <c r="M177" i="11" s="1"/>
  <c r="M178" i="11" s="1" a="1"/>
  <c r="M178" i="11" s="1"/>
  <c r="M179" i="11" s="1" a="1"/>
  <c r="M179" i="11" s="1"/>
  <c r="M180" i="11" s="1" a="1"/>
  <c r="M180" i="11" s="1"/>
  <c r="M181" i="11" s="1" a="1"/>
  <c r="M181" i="11" s="1"/>
  <c r="M182" i="11" s="1" a="1"/>
  <c r="M182" i="11" s="1"/>
  <c r="M183" i="11" s="1" a="1"/>
  <c r="M183" i="11" s="1"/>
  <c r="M184" i="11" s="1" a="1"/>
  <c r="M184" i="11" s="1"/>
  <c r="M185" i="11" s="1" a="1"/>
  <c r="M185" i="11" s="1"/>
  <c r="M186" i="11" s="1" a="1"/>
  <c r="M186" i="11" s="1"/>
  <c r="M187" i="11" s="1" a="1"/>
  <c r="M187" i="11" s="1"/>
  <c r="M188" i="11" s="1" a="1"/>
  <c r="M188" i="11" s="1"/>
  <c r="M189" i="11" s="1" a="1"/>
  <c r="M189" i="11" s="1"/>
  <c r="M190" i="11" s="1" a="1"/>
  <c r="M190" i="11" s="1"/>
  <c r="M191" i="11" s="1" a="1"/>
  <c r="M191" i="11" s="1"/>
  <c r="M192" i="11" s="1" a="1"/>
  <c r="M192" i="11" s="1"/>
  <c r="M193" i="11" s="1" a="1"/>
  <c r="M193" i="11" s="1"/>
  <c r="M194" i="11" s="1" a="1"/>
  <c r="M194" i="11" s="1"/>
  <c r="M195" i="11" s="1" a="1"/>
  <c r="M195" i="11" s="1"/>
  <c r="M196" i="11" s="1" a="1"/>
  <c r="M196" i="11" s="1"/>
  <c r="M197" i="11" s="1" a="1"/>
  <c r="M197" i="11" s="1"/>
  <c r="M198" i="11" s="1" a="1"/>
  <c r="M198" i="11" s="1"/>
  <c r="M199" i="11" s="1" a="1"/>
  <c r="M199" i="11" s="1"/>
  <c r="M200" i="11" s="1" a="1"/>
  <c r="M200" i="11" s="1"/>
  <c r="M201" i="11" s="1" a="1"/>
  <c r="M201" i="11" s="1"/>
  <c r="M202" i="11" s="1" a="1"/>
  <c r="M202" i="11" s="1"/>
  <c r="M203" i="11" s="1" a="1"/>
  <c r="M203" i="11" s="1"/>
  <c r="M204" i="11" s="1" a="1"/>
  <c r="M204" i="11" s="1"/>
  <c r="M205" i="11" s="1" a="1"/>
  <c r="M205" i="11" s="1"/>
  <c r="M206" i="11" s="1" a="1"/>
  <c r="M206" i="11" s="1"/>
  <c r="M207" i="11" s="1" a="1"/>
  <c r="M207" i="11" s="1"/>
  <c r="M208" i="11" s="1" a="1"/>
  <c r="M208" i="11" s="1"/>
  <c r="M209" i="11" s="1" a="1"/>
  <c r="M209" i="11" s="1"/>
  <c r="M210" i="11" s="1" a="1"/>
  <c r="M210" i="11" s="1"/>
  <c r="M211" i="11" s="1" a="1"/>
  <c r="M211" i="11" s="1"/>
  <c r="M212" i="11" s="1" a="1"/>
  <c r="M212" i="11" s="1"/>
  <c r="M213" i="11" s="1" a="1"/>
  <c r="M213" i="11" s="1"/>
  <c r="M214" i="11" s="1" a="1"/>
  <c r="M214" i="11" s="1"/>
  <c r="M215" i="11" s="1" a="1"/>
  <c r="M215" i="11" s="1"/>
  <c r="M216" i="11" s="1" a="1"/>
  <c r="M216" i="11" s="1"/>
  <c r="M217" i="11" s="1" a="1"/>
  <c r="M217" i="11" s="1"/>
  <c r="M218" i="11" s="1" a="1"/>
  <c r="M218" i="11" s="1"/>
  <c r="M219" i="11" s="1" a="1"/>
  <c r="M219" i="11" s="1"/>
  <c r="M220" i="11" s="1" a="1"/>
  <c r="M220" i="11" s="1"/>
  <c r="M221" i="11" s="1" a="1"/>
  <c r="M221" i="11" s="1"/>
  <c r="M222" i="11" s="1" a="1"/>
  <c r="M222" i="11" s="1"/>
  <c r="M223" i="11" s="1" a="1"/>
  <c r="M223" i="11" s="1"/>
  <c r="M224" i="11" s="1" a="1"/>
  <c r="M224" i="11" s="1"/>
  <c r="M225" i="11" s="1" a="1"/>
  <c r="M225" i="11" s="1"/>
  <c r="M226" i="11" s="1" a="1"/>
  <c r="M226" i="11" s="1"/>
  <c r="M227" i="11" s="1" a="1"/>
  <c r="M227" i="11" s="1"/>
  <c r="M228" i="11" s="1" a="1"/>
  <c r="M228" i="11" s="1"/>
  <c r="M229" i="11" s="1" a="1"/>
  <c r="M229" i="11" s="1"/>
  <c r="M230" i="11" s="1" a="1"/>
  <c r="M230" i="11" s="1"/>
  <c r="M231" i="11" s="1" a="1"/>
  <c r="M231" i="11" s="1"/>
  <c r="M232" i="11" s="1" a="1"/>
  <c r="M232" i="11" s="1"/>
  <c r="M233" i="11" s="1" a="1"/>
  <c r="M233" i="11" s="1"/>
  <c r="M234" i="11" s="1" a="1"/>
  <c r="M234" i="11" s="1"/>
  <c r="M235" i="11" s="1" a="1"/>
  <c r="M235" i="11" s="1"/>
  <c r="M236" i="11" s="1" a="1"/>
  <c r="M236" i="11" s="1"/>
  <c r="M237" i="11" s="1" a="1"/>
  <c r="M237" i="11" s="1"/>
  <c r="M238" i="11" s="1" a="1"/>
  <c r="M238" i="11" s="1"/>
  <c r="M239" i="11" s="1" a="1"/>
  <c r="M239" i="11" s="1"/>
  <c r="M240" i="11" s="1" a="1"/>
  <c r="M240" i="11" s="1"/>
  <c r="M241" i="11" s="1" a="1"/>
  <c r="M241" i="11" s="1"/>
  <c r="M242" i="11" s="1" a="1"/>
  <c r="M242" i="11" s="1"/>
  <c r="M243" i="11" s="1" a="1"/>
  <c r="M243" i="11" s="1"/>
  <c r="M244" i="11" s="1" a="1"/>
  <c r="M244" i="11" s="1"/>
  <c r="M245" i="11" s="1" a="1"/>
  <c r="M245" i="11" s="1"/>
  <c r="M246" i="11" s="1" a="1"/>
  <c r="M246" i="11" s="1"/>
  <c r="M247" i="11" s="1" a="1"/>
  <c r="M247" i="11" s="1"/>
  <c r="M248" i="11" s="1" a="1"/>
  <c r="M248" i="11" s="1"/>
  <c r="M249" i="11" s="1" a="1"/>
  <c r="M249" i="11" s="1"/>
  <c r="M250" i="11" s="1" a="1"/>
  <c r="M250" i="11" s="1"/>
  <c r="M251" i="11" s="1" a="1"/>
  <c r="M251" i="11" s="1"/>
  <c r="M252" i="11" s="1" a="1"/>
  <c r="M252" i="11" s="1"/>
  <c r="M253" i="11" s="1" a="1"/>
  <c r="M253" i="11" s="1"/>
  <c r="M254" i="11" s="1" a="1"/>
  <c r="M254" i="11" s="1"/>
  <c r="M255" i="11" s="1" a="1"/>
  <c r="M255" i="11" s="1"/>
  <c r="M256" i="11" s="1" a="1"/>
  <c r="M256" i="11" s="1"/>
  <c r="M257" i="11" s="1" a="1"/>
  <c r="M257" i="11" s="1"/>
  <c r="M258" i="11" s="1" a="1"/>
  <c r="M258" i="11" s="1"/>
  <c r="M259" i="11" s="1" a="1"/>
  <c r="M259" i="11" s="1"/>
  <c r="M260" i="11" s="1" a="1"/>
  <c r="M260" i="11" s="1"/>
  <c r="M261" i="11" s="1" a="1"/>
  <c r="M261" i="11" s="1"/>
  <c r="M262" i="11" s="1" a="1"/>
  <c r="M262" i="11" s="1"/>
  <c r="M263" i="11" s="1" a="1"/>
  <c r="M263" i="11" s="1"/>
  <c r="M264" i="11" s="1" a="1"/>
  <c r="M264" i="11" s="1"/>
  <c r="M265" i="11" s="1" a="1"/>
  <c r="M265" i="11" s="1"/>
  <c r="M266" i="11" s="1" a="1"/>
  <c r="M266" i="11" s="1"/>
  <c r="M267" i="11" s="1" a="1"/>
  <c r="M267" i="11" s="1"/>
  <c r="M268" i="11" s="1" a="1"/>
  <c r="M268" i="11" s="1"/>
  <c r="M269" i="11" s="1" a="1"/>
  <c r="M269" i="11" s="1"/>
  <c r="M270" i="11" s="1" a="1"/>
  <c r="M270" i="11" s="1"/>
  <c r="M271" i="11" s="1" a="1"/>
  <c r="M271" i="11" s="1"/>
  <c r="M272" i="11" s="1" a="1"/>
  <c r="M272" i="11" s="1"/>
  <c r="M273" i="11" s="1" a="1"/>
  <c r="M273" i="11" s="1"/>
  <c r="M274" i="11" s="1" a="1"/>
  <c r="M274" i="11" s="1"/>
  <c r="M275" i="11" s="1" a="1"/>
  <c r="M275" i="11" s="1"/>
  <c r="M276" i="11" s="1" a="1"/>
  <c r="M276" i="11" s="1"/>
  <c r="M277" i="11" s="1" a="1"/>
  <c r="M277" i="11" s="1"/>
  <c r="M278" i="11" s="1" a="1"/>
  <c r="M278" i="11" s="1"/>
  <c r="M279" i="11" s="1" a="1"/>
  <c r="M279" i="11" s="1"/>
  <c r="M280" i="11" s="1" a="1"/>
  <c r="M280" i="11" s="1"/>
  <c r="M281" i="11" s="1" a="1"/>
  <c r="M281" i="11" s="1"/>
  <c r="M282" i="11" s="1" a="1"/>
  <c r="M282" i="11" s="1"/>
  <c r="M283" i="11" s="1" a="1"/>
  <c r="M283" i="11" s="1"/>
  <c r="M284" i="11" s="1" a="1"/>
  <c r="M284" i="11" s="1"/>
  <c r="M285" i="11" s="1" a="1"/>
  <c r="M285" i="11" s="1"/>
  <c r="M286" i="11" s="1" a="1"/>
  <c r="M286" i="11" s="1"/>
  <c r="M287" i="11" s="1" a="1"/>
  <c r="M287" i="11" s="1"/>
  <c r="M288" i="11" s="1" a="1"/>
  <c r="M288" i="11" s="1"/>
  <c r="M289" i="11" s="1" a="1"/>
  <c r="M289" i="11" s="1"/>
  <c r="M290" i="11" s="1" a="1"/>
  <c r="M290" i="11" s="1"/>
  <c r="M291" i="11" s="1" a="1"/>
  <c r="M291" i="11" s="1"/>
  <c r="M292" i="11" s="1" a="1"/>
  <c r="M292" i="11" s="1"/>
  <c r="M293" i="11" s="1" a="1"/>
  <c r="M293" i="11" s="1"/>
  <c r="M294" i="11" s="1" a="1"/>
  <c r="M294" i="11" s="1"/>
  <c r="M295" i="11" s="1" a="1"/>
  <c r="M295" i="11" s="1"/>
  <c r="M296" i="11" s="1" a="1"/>
  <c r="M296" i="11" s="1"/>
  <c r="M297" i="11" s="1" a="1"/>
  <c r="M297" i="11" s="1"/>
  <c r="M298" i="11" s="1" a="1"/>
  <c r="M298" i="11" s="1"/>
  <c r="M299" i="11" s="1" a="1"/>
  <c r="M299" i="11" s="1"/>
  <c r="M300" i="11" s="1" a="1"/>
  <c r="M300" i="11" s="1"/>
  <c r="M301" i="11" s="1" a="1"/>
  <c r="M301" i="11" s="1"/>
  <c r="M302" i="11" s="1" a="1"/>
  <c r="M302" i="11" s="1"/>
  <c r="M303" i="11" s="1" a="1"/>
  <c r="M303" i="11" s="1"/>
  <c r="M304" i="11" s="1" a="1"/>
  <c r="M304" i="11" s="1"/>
  <c r="M305" i="11" s="1" a="1"/>
  <c r="M305" i="11" s="1"/>
  <c r="M306" i="11" s="1" a="1"/>
  <c r="M306" i="11" s="1"/>
  <c r="M307" i="11" s="1" a="1"/>
  <c r="M307" i="11" s="1"/>
  <c r="M308" i="11" s="1" a="1"/>
  <c r="M308" i="11" s="1"/>
  <c r="M309" i="11" s="1" a="1"/>
  <c r="M309" i="11" s="1"/>
  <c r="M310" i="11" s="1" a="1"/>
  <c r="M310" i="11" s="1"/>
  <c r="M311" i="11" s="1" a="1"/>
  <c r="M311" i="11" s="1"/>
  <c r="M312" i="11" s="1" a="1"/>
  <c r="M312" i="11" s="1"/>
  <c r="M313" i="11" s="1" a="1"/>
  <c r="M313" i="11" s="1"/>
  <c r="M314" i="11" s="1" a="1"/>
  <c r="M314" i="11" s="1"/>
  <c r="M315" i="11" s="1" a="1"/>
  <c r="M315" i="11" s="1"/>
  <c r="M316" i="11" s="1" a="1"/>
  <c r="M316" i="11" s="1"/>
  <c r="M317" i="11" s="1" a="1"/>
  <c r="M317" i="11" s="1"/>
  <c r="M318" i="11" s="1" a="1"/>
  <c r="M318" i="11" s="1"/>
  <c r="M319" i="11" s="1" a="1"/>
  <c r="M319" i="11" s="1"/>
  <c r="M320" i="11" s="1" a="1"/>
  <c r="M320" i="11" s="1"/>
  <c r="M321" i="11" s="1" a="1"/>
  <c r="M321" i="11" s="1"/>
  <c r="M322" i="11" s="1" a="1"/>
  <c r="M322" i="11" s="1"/>
  <c r="M323" i="11" s="1" a="1"/>
  <c r="M323" i="11" s="1"/>
  <c r="M324" i="11" s="1" a="1"/>
  <c r="M324" i="11" s="1"/>
  <c r="M325" i="11" s="1" a="1"/>
  <c r="M325" i="11" s="1"/>
  <c r="M326" i="11" s="1" a="1"/>
  <c r="M326" i="11" s="1"/>
  <c r="M327" i="11" s="1" a="1"/>
  <c r="M327" i="11" s="1"/>
  <c r="M328" i="11" s="1" a="1"/>
  <c r="M328" i="11" s="1"/>
  <c r="M329" i="11" s="1" a="1"/>
  <c r="M329" i="11" s="1"/>
  <c r="M330" i="11" s="1" a="1"/>
  <c r="M330" i="11" s="1"/>
  <c r="M331" i="11" s="1" a="1"/>
  <c r="M331" i="11" s="1"/>
  <c r="M332" i="11" s="1" a="1"/>
  <c r="M332" i="11" s="1"/>
  <c r="M333" i="11" s="1" a="1"/>
  <c r="M333" i="11" s="1"/>
  <c r="M334" i="11" s="1" a="1"/>
  <c r="M334" i="11" s="1"/>
  <c r="M335" i="11" s="1" a="1"/>
  <c r="M335" i="11" s="1"/>
  <c r="M336" i="11" s="1" a="1"/>
  <c r="M336" i="11" s="1"/>
  <c r="M337" i="11" s="1" a="1"/>
  <c r="M337" i="11" s="1"/>
  <c r="M338" i="11" s="1" a="1"/>
  <c r="M338" i="11" s="1"/>
  <c r="M339" i="11" s="1" a="1"/>
  <c r="M339" i="11" s="1"/>
  <c r="M340" i="11" s="1" a="1"/>
  <c r="M340" i="11" s="1"/>
  <c r="M341" i="11" s="1" a="1"/>
  <c r="M341" i="11" s="1"/>
  <c r="M342" i="11" s="1" a="1"/>
  <c r="M342" i="11" s="1"/>
  <c r="M343" i="11" s="1" a="1"/>
  <c r="M343" i="11" s="1"/>
  <c r="M344" i="11" s="1" a="1"/>
  <c r="M344" i="11" s="1"/>
  <c r="M345" i="11" s="1" a="1"/>
  <c r="M345" i="11" s="1"/>
  <c r="M346" i="11" s="1" a="1"/>
  <c r="M346" i="11" s="1"/>
  <c r="M347" i="11" s="1" a="1"/>
  <c r="M347" i="11" s="1"/>
  <c r="M348" i="11" s="1" a="1"/>
  <c r="M348" i="11" s="1"/>
  <c r="M349" i="11" s="1" a="1"/>
  <c r="M349" i="11" s="1"/>
  <c r="M350" i="11" s="1" a="1"/>
  <c r="M350" i="11" s="1"/>
  <c r="M351" i="11" s="1" a="1"/>
  <c r="M351" i="11" s="1"/>
  <c r="L263" i="11" a="1"/>
  <c r="L263" i="11" s="1"/>
  <c r="U18" i="9" l="1"/>
  <c r="L18" i="9"/>
  <c r="E48" i="7" a="1"/>
  <c r="E48" i="7" s="1"/>
  <c r="G11" i="11" a="1"/>
  <c r="G11" i="11" s="1"/>
  <c r="C10" i="11"/>
  <c r="E10" i="11"/>
  <c r="L264" i="11" a="1"/>
  <c r="L264" i="11" s="1"/>
  <c r="M352" i="11" a="1"/>
  <c r="M352" i="11" s="1"/>
  <c r="M353" i="11" s="1" a="1"/>
  <c r="M353" i="11" s="1"/>
  <c r="M354" i="11" s="1" a="1"/>
  <c r="M354" i="11" s="1"/>
  <c r="M355" i="11" s="1" a="1"/>
  <c r="M355" i="11" s="1"/>
  <c r="M356" i="11" s="1" a="1"/>
  <c r="M356" i="11" s="1"/>
  <c r="M357" i="11" s="1" a="1"/>
  <c r="M357" i="11" s="1"/>
  <c r="M358" i="11" s="1" a="1"/>
  <c r="M358" i="11" s="1"/>
  <c r="M359" i="11" s="1" a="1"/>
  <c r="M359" i="11" s="1"/>
  <c r="M360" i="11" s="1" a="1"/>
  <c r="M360" i="11" s="1"/>
  <c r="M361" i="11" s="1" a="1"/>
  <c r="M361" i="11" s="1"/>
  <c r="M362" i="11" s="1" a="1"/>
  <c r="M362" i="11" s="1"/>
  <c r="M363" i="11" s="1" a="1"/>
  <c r="M363" i="11" s="1"/>
  <c r="M364" i="11" s="1" a="1"/>
  <c r="M364" i="11" s="1"/>
  <c r="M365" i="11" s="1" a="1"/>
  <c r="M365" i="11" s="1"/>
  <c r="M366" i="11" s="1" a="1"/>
  <c r="M366" i="11" s="1"/>
  <c r="M367" i="11" s="1" a="1"/>
  <c r="M367" i="11" s="1"/>
  <c r="AI18" i="9" l="1"/>
  <c r="Z18" i="9"/>
  <c r="B18" i="9" s="1"/>
  <c r="AR18" i="9"/>
  <c r="AX18" i="9"/>
  <c r="AO18" i="9"/>
  <c r="AF18" i="9"/>
  <c r="AC18" i="9"/>
  <c r="AL18" i="9"/>
  <c r="AU18" i="9"/>
  <c r="BA18" i="9"/>
  <c r="N47" i="7" a="1"/>
  <c r="N47" i="7" s="1"/>
  <c r="F10" i="11"/>
  <c r="D47" i="7"/>
  <c r="G12" i="11" a="1"/>
  <c r="G12" i="11" s="1"/>
  <c r="E11" i="11"/>
  <c r="C11" i="11"/>
  <c r="L265" i="11" a="1"/>
  <c r="L265" i="11" s="1"/>
  <c r="M368" i="11" a="1"/>
  <c r="M368" i="11" s="1"/>
  <c r="M369" i="11" s="1" a="1"/>
  <c r="M369" i="11" s="1"/>
  <c r="M370" i="11" s="1" a="1"/>
  <c r="M370" i="11" s="1"/>
  <c r="M371" i="11" s="1" a="1"/>
  <c r="M371" i="11" s="1"/>
  <c r="M372" i="11" s="1" a="1"/>
  <c r="M372" i="11" s="1"/>
  <c r="M373" i="11" s="1" a="1"/>
  <c r="M373" i="11" s="1"/>
  <c r="M374" i="11" s="1" a="1"/>
  <c r="M374" i="11" s="1"/>
  <c r="M375" i="11" s="1" a="1"/>
  <c r="M375" i="11" s="1"/>
  <c r="M376" i="11" s="1" a="1"/>
  <c r="M376" i="11" s="1"/>
  <c r="M377" i="11" s="1" a="1"/>
  <c r="M377" i="11" s="1"/>
  <c r="M378" i="11" s="1" a="1"/>
  <c r="M378" i="11" s="1"/>
  <c r="M379" i="11" s="1" a="1"/>
  <c r="M379" i="11" s="1"/>
  <c r="M380" i="11" s="1" a="1"/>
  <c r="M380" i="11" s="1"/>
  <c r="M381" i="11" s="1" a="1"/>
  <c r="M381" i="11" s="1"/>
  <c r="M382" i="11" s="1" a="1"/>
  <c r="M382" i="11" s="1"/>
  <c r="M383" i="11" s="1" a="1"/>
  <c r="M383" i="11" s="1"/>
  <c r="M384" i="11" s="1" a="1"/>
  <c r="M384" i="11" s="1"/>
  <c r="M385" i="11" s="1" a="1"/>
  <c r="M385" i="11" s="1"/>
  <c r="M386" i="11" s="1" a="1"/>
  <c r="M386" i="11" s="1"/>
  <c r="M387" i="11" s="1" a="1"/>
  <c r="M387" i="11" s="1"/>
  <c r="M388" i="11" s="1" a="1"/>
  <c r="M388" i="11" s="1"/>
  <c r="M389" i="11" s="1" a="1"/>
  <c r="M389" i="11" s="1"/>
  <c r="M390" i="11" s="1" a="1"/>
  <c r="M390" i="11" s="1"/>
  <c r="M391" i="11" s="1" a="1"/>
  <c r="M391" i="11" s="1"/>
  <c r="M392" i="11" s="1" a="1"/>
  <c r="M392" i="11" s="1"/>
  <c r="M393" i="11" s="1" a="1"/>
  <c r="M393" i="11" s="1"/>
  <c r="M394" i="11" s="1" a="1"/>
  <c r="M394" i="11" s="1"/>
  <c r="M395" i="11" s="1" a="1"/>
  <c r="M395" i="11" s="1"/>
  <c r="M396" i="11" s="1" a="1"/>
  <c r="M396" i="11" s="1"/>
  <c r="M397" i="11" s="1" a="1"/>
  <c r="M397" i="11" s="1"/>
  <c r="M398" i="11" s="1" a="1"/>
  <c r="M398" i="11" s="1"/>
  <c r="M399" i="11" s="1" a="1"/>
  <c r="M399" i="11" s="1"/>
  <c r="M400" i="11" s="1" a="1"/>
  <c r="M400" i="11" s="1"/>
  <c r="M401" i="11" s="1" a="1"/>
  <c r="M401" i="11" s="1"/>
  <c r="M402" i="11" s="1" a="1"/>
  <c r="M402" i="11" s="1"/>
  <c r="M403" i="11" s="1" a="1"/>
  <c r="M403" i="11" s="1"/>
  <c r="M404" i="11" s="1" a="1"/>
  <c r="M404" i="11" s="1"/>
  <c r="M405" i="11" s="1" a="1"/>
  <c r="M405" i="11" s="1"/>
  <c r="M406" i="11" s="1" a="1"/>
  <c r="M406" i="11" s="1"/>
  <c r="M407" i="11" s="1" a="1"/>
  <c r="M407" i="11" s="1"/>
  <c r="M408" i="11" s="1" a="1"/>
  <c r="M408" i="11" s="1"/>
  <c r="M409" i="11" s="1" a="1"/>
  <c r="M409" i="11" s="1"/>
  <c r="M410" i="11" s="1" a="1"/>
  <c r="M410" i="11" s="1"/>
  <c r="M411" i="11" s="1" a="1"/>
  <c r="M411" i="11" s="1"/>
  <c r="M412" i="11" s="1" a="1"/>
  <c r="M412" i="11" s="1"/>
  <c r="M413" i="11" s="1" a="1"/>
  <c r="M413" i="11" s="1"/>
  <c r="M414" i="11" s="1" a="1"/>
  <c r="M414" i="11" s="1"/>
  <c r="M415" i="11" s="1" a="1"/>
  <c r="M415" i="11" s="1"/>
  <c r="M416" i="11" s="1" a="1"/>
  <c r="M416" i="11" s="1"/>
  <c r="M417" i="11" s="1" a="1"/>
  <c r="M417" i="11" s="1"/>
  <c r="M418" i="11" s="1" a="1"/>
  <c r="M418" i="11" s="1"/>
  <c r="M419" i="11" s="1" a="1"/>
  <c r="M419" i="11" s="1"/>
  <c r="M420" i="11" s="1" a="1"/>
  <c r="M420" i="11" s="1"/>
  <c r="M421" i="11" s="1" a="1"/>
  <c r="M421" i="11" s="1"/>
  <c r="M422" i="11" s="1" a="1"/>
  <c r="M422" i="11" s="1"/>
  <c r="M423" i="11" s="1" a="1"/>
  <c r="M423" i="11" s="1"/>
  <c r="M424" i="11" s="1" a="1"/>
  <c r="M424" i="11" s="1"/>
  <c r="M425" i="11" s="1" a="1"/>
  <c r="M425" i="11" s="1"/>
  <c r="M426" i="11" s="1" a="1"/>
  <c r="M426" i="11" s="1"/>
  <c r="M427" i="11" s="1" a="1"/>
  <c r="M427" i="11" s="1"/>
  <c r="M428" i="11" s="1" a="1"/>
  <c r="M428" i="11" s="1"/>
  <c r="M429" i="11" s="1" a="1"/>
  <c r="M429" i="11" s="1"/>
  <c r="M430" i="11" s="1" a="1"/>
  <c r="M430" i="11" s="1"/>
  <c r="M431" i="11" s="1" a="1"/>
  <c r="M431" i="11" s="1"/>
  <c r="M432" i="11" s="1" a="1"/>
  <c r="M432" i="11" s="1"/>
  <c r="M433" i="11" s="1" a="1"/>
  <c r="M433" i="11" s="1"/>
  <c r="M434" i="11" s="1" a="1"/>
  <c r="M434" i="11" s="1"/>
  <c r="M435" i="11" s="1" a="1"/>
  <c r="M435" i="11" s="1"/>
  <c r="M436" i="11" s="1" a="1"/>
  <c r="M436" i="11" s="1"/>
  <c r="M437" i="11" s="1" a="1"/>
  <c r="M437" i="11" s="1"/>
  <c r="M438" i="11" s="1" a="1"/>
  <c r="M438" i="11" s="1"/>
  <c r="M439" i="11" s="1" a="1"/>
  <c r="M439" i="11" s="1"/>
  <c r="M440" i="11" s="1" a="1"/>
  <c r="M440" i="11" s="1"/>
  <c r="M441" i="11" s="1" a="1"/>
  <c r="M441" i="11" s="1"/>
  <c r="M442" i="11" s="1" a="1"/>
  <c r="M442" i="11" s="1"/>
  <c r="M443" i="11" s="1" a="1"/>
  <c r="M443" i="11" s="1"/>
  <c r="M444" i="11" s="1" a="1"/>
  <c r="M444" i="11" s="1"/>
  <c r="M445" i="11" s="1" a="1"/>
  <c r="M445" i="11" s="1"/>
  <c r="M446" i="11" s="1" a="1"/>
  <c r="M446" i="11" s="1"/>
  <c r="M447" i="11" s="1" a="1"/>
  <c r="M447" i="11" s="1"/>
  <c r="M448" i="11" s="1" a="1"/>
  <c r="M448" i="11" s="1"/>
  <c r="M449" i="11" s="1" a="1"/>
  <c r="M449" i="11" s="1"/>
  <c r="F11" i="11" l="1"/>
  <c r="D59" i="7"/>
  <c r="G13" i="11" a="1"/>
  <c r="G13" i="11" s="1"/>
  <c r="C12" i="11"/>
  <c r="E12" i="11"/>
  <c r="AG47" i="7"/>
  <c r="AC47" i="7"/>
  <c r="C47" i="7"/>
  <c r="AH47" i="7"/>
  <c r="Y47" i="7"/>
  <c r="T47" i="7"/>
  <c r="W47" i="7"/>
  <c r="AB47" i="7"/>
  <c r="AI47" i="7"/>
  <c r="R47" i="7" a="1"/>
  <c r="R47" i="7" s="1"/>
  <c r="R48" i="7" s="1" a="1"/>
  <c r="R48" i="7" s="1"/>
  <c r="AK47" i="7"/>
  <c r="X47" i="7"/>
  <c r="AA47" i="7"/>
  <c r="Z47" i="7"/>
  <c r="V47" i="7"/>
  <c r="AF47" i="7"/>
  <c r="U47" i="7"/>
  <c r="AJ47" i="7"/>
  <c r="AE47" i="7"/>
  <c r="AD47" i="7"/>
  <c r="S47" i="7"/>
  <c r="O50" i="8" s="1"/>
  <c r="O385" i="8" s="1"/>
  <c r="O720" i="8" s="1"/>
  <c r="O1055" i="8" s="1"/>
  <c r="W18" i="9" a="1"/>
  <c r="W18" i="9" s="1"/>
  <c r="X18" i="9" s="1"/>
  <c r="V18" i="9" a="1"/>
  <c r="V18" i="9" s="1"/>
  <c r="J50" i="8"/>
  <c r="P47" i="7"/>
  <c r="L266" i="11" a="1"/>
  <c r="L266" i="11" s="1"/>
  <c r="M450" i="11" a="1"/>
  <c r="M450" i="11" s="1"/>
  <c r="M451" i="11" s="1" a="1"/>
  <c r="M451" i="11" s="1"/>
  <c r="M452" i="11" s="1" a="1"/>
  <c r="M452" i="11" s="1"/>
  <c r="M453" i="11" s="1" a="1"/>
  <c r="M453" i="11" s="1"/>
  <c r="M454" i="11" s="1" a="1"/>
  <c r="M454" i="11" s="1"/>
  <c r="M455" i="11" s="1" a="1"/>
  <c r="M455" i="11" s="1"/>
  <c r="M456" i="11" s="1" a="1"/>
  <c r="M456" i="11" s="1"/>
  <c r="M457" i="11" s="1" a="1"/>
  <c r="M457" i="11" s="1"/>
  <c r="M458" i="11" s="1" a="1"/>
  <c r="M458" i="11" s="1"/>
  <c r="M459" i="11" s="1" a="1"/>
  <c r="M459" i="11" s="1"/>
  <c r="M460" i="11" s="1" a="1"/>
  <c r="M460" i="11" s="1"/>
  <c r="M461" i="11" s="1" a="1"/>
  <c r="M461" i="11" s="1"/>
  <c r="M462" i="11" s="1" a="1"/>
  <c r="M462" i="11" s="1"/>
  <c r="M463" i="11" s="1" a="1"/>
  <c r="M463" i="11" s="1"/>
  <c r="M464" i="11" s="1" a="1"/>
  <c r="M464" i="11" s="1"/>
  <c r="M465" i="11" s="1" a="1"/>
  <c r="M465" i="11" s="1"/>
  <c r="M466" i="11" s="1" a="1"/>
  <c r="M466" i="11" s="1"/>
  <c r="M467" i="11" s="1" a="1"/>
  <c r="M467" i="11" s="1"/>
  <c r="M468" i="11" s="1" a="1"/>
  <c r="M468" i="11" s="1"/>
  <c r="M469" i="11" s="1" a="1"/>
  <c r="M469" i="11" s="1"/>
  <c r="M470" i="11" s="1" a="1"/>
  <c r="M470" i="11" s="1"/>
  <c r="M471" i="11" s="1" a="1"/>
  <c r="M471" i="11" s="1"/>
  <c r="M472" i="11" s="1" a="1"/>
  <c r="M472" i="11" s="1"/>
  <c r="M473" i="11" s="1" a="1"/>
  <c r="M473" i="11" s="1"/>
  <c r="M474" i="11" s="1" a="1"/>
  <c r="M474" i="11" s="1"/>
  <c r="M475" i="11" s="1" a="1"/>
  <c r="M475" i="11" s="1"/>
  <c r="M476" i="11" s="1" a="1"/>
  <c r="M476" i="11" s="1"/>
  <c r="M477" i="11" s="1" a="1"/>
  <c r="M477" i="11" s="1"/>
  <c r="M478" i="11" s="1" a="1"/>
  <c r="M478" i="11" s="1"/>
  <c r="M479" i="11" s="1" a="1"/>
  <c r="M479" i="11" s="1"/>
  <c r="M480" i="11" s="1" a="1"/>
  <c r="M480" i="11" s="1"/>
  <c r="M481" i="11" s="1" a="1"/>
  <c r="M481" i="11" s="1"/>
  <c r="M482" i="11" s="1" a="1"/>
  <c r="M482" i="11" s="1"/>
  <c r="M483" i="11" s="1" a="1"/>
  <c r="M483" i="11" s="1"/>
  <c r="M484" i="11" s="1" a="1"/>
  <c r="M484" i="11" s="1"/>
  <c r="M485" i="11" s="1" a="1"/>
  <c r="M485" i="11" s="1"/>
  <c r="M486" i="11" s="1" a="1"/>
  <c r="M486" i="11" s="1"/>
  <c r="M487" i="11" s="1" a="1"/>
  <c r="M487" i="11" s="1"/>
  <c r="M488" i="11" s="1" a="1"/>
  <c r="M488" i="11" s="1"/>
  <c r="M489" i="11" s="1" a="1"/>
  <c r="M489" i="11" s="1"/>
  <c r="M490" i="11" s="1" a="1"/>
  <c r="M490" i="11" s="1"/>
  <c r="M491" i="11" s="1" a="1"/>
  <c r="M491" i="11" s="1"/>
  <c r="M492" i="11" s="1" a="1"/>
  <c r="M492" i="11" s="1"/>
  <c r="M493" i="11" s="1" a="1"/>
  <c r="M493" i="11" s="1"/>
  <c r="M494" i="11" s="1" a="1"/>
  <c r="M494" i="11" s="1"/>
  <c r="M495" i="11" s="1" a="1"/>
  <c r="M495" i="11" s="1"/>
  <c r="M496" i="11" s="1" a="1"/>
  <c r="M496" i="11" s="1"/>
  <c r="M497" i="11" s="1" a="1"/>
  <c r="M497" i="11" s="1"/>
  <c r="M498" i="11" s="1" a="1"/>
  <c r="M498" i="11" s="1"/>
  <c r="M499" i="11" s="1" a="1"/>
  <c r="M499" i="11" s="1"/>
  <c r="M500" i="11" s="1" a="1"/>
  <c r="M500" i="11" s="1"/>
  <c r="M501" i="11" s="1" a="1"/>
  <c r="M501" i="11" s="1"/>
  <c r="M502" i="11" s="1" a="1"/>
  <c r="M502" i="11" s="1"/>
  <c r="M503" i="11" s="1" a="1"/>
  <c r="M503" i="11" s="1"/>
  <c r="M504" i="11" s="1" a="1"/>
  <c r="M504" i="11" s="1"/>
  <c r="M505" i="11" s="1" a="1"/>
  <c r="M505" i="11" s="1"/>
  <c r="M506" i="11" s="1" a="1"/>
  <c r="M506" i="11" s="1"/>
  <c r="M507" i="11" s="1" a="1"/>
  <c r="M507" i="11" s="1"/>
  <c r="M508" i="11" s="1" a="1"/>
  <c r="M508" i="11" s="1"/>
  <c r="M509" i="11" s="1" a="1"/>
  <c r="M509" i="11" s="1"/>
  <c r="M510" i="11" s="1" a="1"/>
  <c r="M510" i="11" s="1"/>
  <c r="M511" i="11" s="1" a="1"/>
  <c r="M511" i="11" s="1"/>
  <c r="M512" i="11" s="1" a="1"/>
  <c r="M512" i="11" s="1"/>
  <c r="M513" i="11" s="1" a="1"/>
  <c r="M513" i="11" s="1"/>
  <c r="M514" i="11" s="1" a="1"/>
  <c r="M514" i="11" s="1"/>
  <c r="M515" i="11" s="1" a="1"/>
  <c r="M515" i="11" s="1"/>
  <c r="M516" i="11" s="1" a="1"/>
  <c r="M516" i="11" s="1"/>
  <c r="M517" i="11" s="1" a="1"/>
  <c r="M517" i="11" s="1"/>
  <c r="M518" i="11" s="1" a="1"/>
  <c r="M518" i="11" s="1"/>
  <c r="M519" i="11" s="1" a="1"/>
  <c r="M519" i="11" s="1"/>
  <c r="M520" i="11" s="1" a="1"/>
  <c r="M520" i="11" s="1"/>
  <c r="M521" i="11" s="1" a="1"/>
  <c r="M521" i="11" s="1"/>
  <c r="M522" i="11" s="1" a="1"/>
  <c r="M522" i="11" s="1"/>
  <c r="M523" i="11" s="1" a="1"/>
  <c r="M523" i="11" s="1"/>
  <c r="M524" i="11" s="1" a="1"/>
  <c r="M524" i="11" s="1"/>
  <c r="M525" i="11" s="1" a="1"/>
  <c r="M525" i="11" s="1"/>
  <c r="M526" i="11" s="1" a="1"/>
  <c r="M526" i="11" s="1"/>
  <c r="M527" i="11" s="1" a="1"/>
  <c r="M527" i="11" s="1"/>
  <c r="M528" i="11" s="1" a="1"/>
  <c r="M528" i="11" s="1"/>
  <c r="M529" i="11" s="1" a="1"/>
  <c r="M529" i="11" s="1"/>
  <c r="M530" i="11" s="1" a="1"/>
  <c r="M530" i="11" s="1"/>
  <c r="M531" i="11" s="1" a="1"/>
  <c r="M531" i="11" s="1"/>
  <c r="M532" i="11" s="1" a="1"/>
  <c r="M532" i="11" s="1"/>
  <c r="M533" i="11" s="1" a="1"/>
  <c r="M533" i="11" s="1"/>
  <c r="M534" i="11" s="1" a="1"/>
  <c r="M534" i="11" s="1"/>
  <c r="M535" i="11" s="1" a="1"/>
  <c r="M535" i="11" s="1"/>
  <c r="M536" i="11" s="1" a="1"/>
  <c r="M536" i="11" s="1"/>
  <c r="M537" i="11" s="1" a="1"/>
  <c r="M537" i="11" s="1"/>
  <c r="M538" i="11" s="1" a="1"/>
  <c r="M538" i="11" s="1"/>
  <c r="M539" i="11" s="1" a="1"/>
  <c r="M539" i="11" s="1"/>
  <c r="M540" i="11" s="1" a="1"/>
  <c r="M540" i="11" s="1"/>
  <c r="M541" i="11" s="1" a="1"/>
  <c r="M541" i="11" s="1"/>
  <c r="M542" i="11" s="1" a="1"/>
  <c r="M542" i="11" s="1"/>
  <c r="M543" i="11" s="1" a="1"/>
  <c r="M543" i="11" s="1"/>
  <c r="M544" i="11" s="1" a="1"/>
  <c r="M544" i="11" s="1"/>
  <c r="M545" i="11" s="1" a="1"/>
  <c r="M545" i="11" s="1"/>
  <c r="M546" i="11" s="1" a="1"/>
  <c r="M546" i="11" s="1"/>
  <c r="M547" i="11" s="1" a="1"/>
  <c r="M547" i="11" s="1"/>
  <c r="M548" i="11" s="1" a="1"/>
  <c r="M548" i="11" s="1"/>
  <c r="M549" i="11" s="1" a="1"/>
  <c r="M549" i="11" s="1"/>
  <c r="M550" i="11" s="1" a="1"/>
  <c r="M550" i="11" s="1"/>
  <c r="M551" i="11" s="1" a="1"/>
  <c r="M551" i="11" s="1"/>
  <c r="M552" i="11" s="1" a="1"/>
  <c r="M552" i="11" s="1"/>
  <c r="M553" i="11" s="1" a="1"/>
  <c r="M553" i="11" s="1"/>
  <c r="M554" i="11" s="1" a="1"/>
  <c r="M554" i="11" s="1"/>
  <c r="M555" i="11" s="1" a="1"/>
  <c r="M555" i="11" s="1"/>
  <c r="M556" i="11" s="1" a="1"/>
  <c r="M556" i="11" s="1"/>
  <c r="M557" i="11" s="1" a="1"/>
  <c r="M557" i="11" s="1"/>
  <c r="M558" i="11" s="1" a="1"/>
  <c r="M558" i="11" s="1"/>
  <c r="M559" i="11" s="1" a="1"/>
  <c r="M559" i="11" s="1"/>
  <c r="M560" i="11" s="1" a="1"/>
  <c r="M560" i="11" s="1"/>
  <c r="M561" i="11" s="1" a="1"/>
  <c r="M561" i="11" s="1"/>
  <c r="M562" i="11" s="1" a="1"/>
  <c r="M562" i="11" s="1"/>
  <c r="M563" i="11" s="1" a="1"/>
  <c r="M563" i="11" s="1"/>
  <c r="M564" i="11" s="1" a="1"/>
  <c r="M564" i="11" s="1"/>
  <c r="M565" i="11" s="1" a="1"/>
  <c r="M565" i="11" s="1"/>
  <c r="M566" i="11" s="1" a="1"/>
  <c r="M566" i="11" s="1"/>
  <c r="M567" i="11" s="1" a="1"/>
  <c r="M567" i="11" s="1"/>
  <c r="M568" i="11" s="1" a="1"/>
  <c r="M568" i="11" s="1"/>
  <c r="M569" i="11" s="1" a="1"/>
  <c r="M569" i="11" s="1"/>
  <c r="M570" i="11" s="1" a="1"/>
  <c r="M570" i="11" s="1"/>
  <c r="M571" i="11" s="1" a="1"/>
  <c r="M571" i="11" s="1"/>
  <c r="M572" i="11" s="1" a="1"/>
  <c r="M572" i="11" s="1"/>
  <c r="M573" i="11" s="1" a="1"/>
  <c r="M573" i="11" s="1"/>
  <c r="M574" i="11" s="1" a="1"/>
  <c r="M574" i="11" s="1"/>
  <c r="M575" i="11" s="1" a="1"/>
  <c r="M575" i="11" s="1"/>
  <c r="M576" i="11" s="1" a="1"/>
  <c r="M576" i="11" s="1"/>
  <c r="M577" i="11" s="1" a="1"/>
  <c r="M577" i="11" s="1"/>
  <c r="M578" i="11" s="1" a="1"/>
  <c r="M578" i="11" s="1"/>
  <c r="M579" i="11" s="1" a="1"/>
  <c r="M579" i="11" s="1"/>
  <c r="M580" i="11" s="1" a="1"/>
  <c r="M580" i="11" s="1"/>
  <c r="M581" i="11" s="1" a="1"/>
  <c r="M581" i="11" s="1"/>
  <c r="M582" i="11" s="1" a="1"/>
  <c r="M582" i="11" s="1"/>
  <c r="M583" i="11" s="1" a="1"/>
  <c r="M583" i="11" s="1"/>
  <c r="M584" i="11" s="1" a="1"/>
  <c r="M584" i="11" s="1"/>
  <c r="M585" i="11" s="1" a="1"/>
  <c r="M585" i="11" s="1"/>
  <c r="M586" i="11" s="1" a="1"/>
  <c r="M586" i="11" s="1"/>
  <c r="M587" i="11" s="1" a="1"/>
  <c r="M587" i="11" s="1"/>
  <c r="M588" i="11" s="1" a="1"/>
  <c r="M588" i="11" s="1"/>
  <c r="M589" i="11" s="1" a="1"/>
  <c r="M589" i="11" s="1"/>
  <c r="M590" i="11" s="1" a="1"/>
  <c r="M590" i="11" s="1"/>
  <c r="M591" i="11" s="1" a="1"/>
  <c r="M591" i="11" s="1"/>
  <c r="M592" i="11" s="1" a="1"/>
  <c r="M592" i="11" s="1"/>
  <c r="M593" i="11" s="1" a="1"/>
  <c r="M593" i="11" s="1"/>
  <c r="M594" i="11" s="1" a="1"/>
  <c r="M594" i="11" s="1"/>
  <c r="M595" i="11" s="1" a="1"/>
  <c r="M595" i="11" s="1"/>
  <c r="M596" i="11" s="1" a="1"/>
  <c r="M596" i="11" s="1"/>
  <c r="M597" i="11" s="1" a="1"/>
  <c r="M597" i="11" s="1"/>
  <c r="M598" i="11" s="1" a="1"/>
  <c r="M598" i="11" s="1"/>
  <c r="M599" i="11" s="1" a="1"/>
  <c r="M599" i="11" s="1"/>
  <c r="M600" i="11" s="1" a="1"/>
  <c r="M600" i="11" s="1"/>
  <c r="M601" i="11" s="1" a="1"/>
  <c r="M601" i="11" s="1"/>
  <c r="M602" i="11" s="1" a="1"/>
  <c r="M602" i="11" s="1"/>
  <c r="M603" i="11" s="1" a="1"/>
  <c r="M603" i="11" s="1"/>
  <c r="M604" i="11" s="1" a="1"/>
  <c r="M604" i="11" s="1"/>
  <c r="M605" i="11" s="1" a="1"/>
  <c r="M605" i="11" s="1"/>
  <c r="M606" i="11" s="1" a="1"/>
  <c r="M606" i="11" s="1"/>
  <c r="M607" i="11" s="1" a="1"/>
  <c r="M607" i="11" s="1"/>
  <c r="M608" i="11" s="1" a="1"/>
  <c r="M608" i="11" s="1"/>
  <c r="M609" i="11" s="1" a="1"/>
  <c r="M609" i="11" s="1"/>
  <c r="M610" i="11" s="1" a="1"/>
  <c r="M610" i="11" s="1"/>
  <c r="M611" i="11" s="1" a="1"/>
  <c r="M611" i="11" s="1"/>
  <c r="M612" i="11" s="1" a="1"/>
  <c r="M612" i="11" s="1"/>
  <c r="M613" i="11" s="1" a="1"/>
  <c r="M613" i="11" s="1"/>
  <c r="M614" i="11" s="1" a="1"/>
  <c r="M614" i="11" s="1"/>
  <c r="M615" i="11" s="1" a="1"/>
  <c r="M615" i="11" s="1"/>
  <c r="M616" i="11" s="1" a="1"/>
  <c r="M616" i="11" s="1"/>
  <c r="M617" i="11" s="1" a="1"/>
  <c r="M617" i="11" s="1"/>
  <c r="M618" i="11" s="1" a="1"/>
  <c r="M618" i="11" s="1"/>
  <c r="M619" i="11" s="1" a="1"/>
  <c r="M619" i="11" s="1"/>
  <c r="M620" i="11" s="1" a="1"/>
  <c r="M620" i="11" s="1"/>
  <c r="M621" i="11" s="1" a="1"/>
  <c r="M621" i="11" s="1"/>
  <c r="M622" i="11" s="1" a="1"/>
  <c r="M622" i="11" s="1"/>
  <c r="M623" i="11" s="1" a="1"/>
  <c r="M623" i="11" s="1"/>
  <c r="M624" i="11" s="1" a="1"/>
  <c r="M624" i="11" s="1"/>
  <c r="M625" i="11" s="1" a="1"/>
  <c r="M625" i="11" s="1"/>
  <c r="M626" i="11" s="1" a="1"/>
  <c r="M626" i="11" s="1"/>
  <c r="M627" i="11" s="1" a="1"/>
  <c r="M627" i="11" s="1"/>
  <c r="M628" i="11" s="1" a="1"/>
  <c r="M628" i="11" s="1"/>
  <c r="M629" i="11" s="1" a="1"/>
  <c r="M629" i="11" s="1"/>
  <c r="M630" i="11" s="1" a="1"/>
  <c r="M630" i="11" s="1"/>
  <c r="M631" i="11" s="1" a="1"/>
  <c r="M631" i="11" s="1"/>
  <c r="M632" i="11" s="1" a="1"/>
  <c r="M632" i="11" s="1"/>
  <c r="M633" i="11" s="1" a="1"/>
  <c r="M633" i="11" s="1"/>
  <c r="M634" i="11" s="1" a="1"/>
  <c r="M634" i="11" s="1"/>
  <c r="M635" i="11" s="1" a="1"/>
  <c r="M635" i="11" s="1"/>
  <c r="M636" i="11" s="1" a="1"/>
  <c r="M636" i="11" s="1"/>
  <c r="M637" i="11" s="1" a="1"/>
  <c r="M637" i="11" s="1"/>
  <c r="M638" i="11" s="1" a="1"/>
  <c r="M638" i="11" s="1"/>
  <c r="M639" i="11" s="1" a="1"/>
  <c r="M639" i="11" s="1"/>
  <c r="M640" i="11" s="1" a="1"/>
  <c r="M640" i="11" s="1"/>
  <c r="M641" i="11" s="1" a="1"/>
  <c r="M641" i="11" s="1"/>
  <c r="M642" i="11" s="1" a="1"/>
  <c r="M642" i="11" s="1"/>
  <c r="M643" i="11" s="1" a="1"/>
  <c r="M643" i="11" s="1"/>
  <c r="M644" i="11" s="1" a="1"/>
  <c r="M644" i="11" s="1"/>
  <c r="M645" i="11" s="1" a="1"/>
  <c r="M645" i="11" s="1"/>
  <c r="M646" i="11" s="1" a="1"/>
  <c r="M646" i="11" s="1"/>
  <c r="M647" i="11" s="1" a="1"/>
  <c r="M647" i="11" s="1"/>
  <c r="M648" i="11" s="1" a="1"/>
  <c r="M648" i="11" s="1"/>
  <c r="M649" i="11" s="1" a="1"/>
  <c r="M649" i="11" s="1"/>
  <c r="M650" i="11" s="1" a="1"/>
  <c r="M650" i="11" s="1"/>
  <c r="M651" i="11" s="1" a="1"/>
  <c r="M651" i="11" s="1"/>
  <c r="M652" i="11" s="1" a="1"/>
  <c r="M652" i="11" s="1"/>
  <c r="M653" i="11" s="1" a="1"/>
  <c r="M653" i="11" s="1"/>
  <c r="M654" i="11" s="1" a="1"/>
  <c r="M654" i="11" s="1"/>
  <c r="M655" i="11" s="1" a="1"/>
  <c r="M655" i="11" s="1"/>
  <c r="M656" i="11" s="1" a="1"/>
  <c r="M656" i="11" s="1"/>
  <c r="M657" i="11" s="1" a="1"/>
  <c r="M657" i="11" s="1"/>
  <c r="M658" i="11" s="1" a="1"/>
  <c r="M658" i="11" s="1"/>
  <c r="M659" i="11" s="1" a="1"/>
  <c r="M659" i="11" s="1"/>
  <c r="M660" i="11" s="1" a="1"/>
  <c r="M660" i="11" s="1"/>
  <c r="M661" i="11" s="1" a="1"/>
  <c r="M661" i="11" s="1"/>
  <c r="M662" i="11" s="1" a="1"/>
  <c r="M662" i="11" s="1"/>
  <c r="M663" i="11" s="1" a="1"/>
  <c r="M663" i="11" s="1"/>
  <c r="M664" i="11" s="1" a="1"/>
  <c r="M664" i="11" s="1"/>
  <c r="M665" i="11" s="1" a="1"/>
  <c r="M665" i="11" s="1"/>
  <c r="M666" i="11" s="1" a="1"/>
  <c r="M666" i="11" s="1"/>
  <c r="M667" i="11" s="1" a="1"/>
  <c r="M667" i="11" s="1"/>
  <c r="M668" i="11" s="1" a="1"/>
  <c r="M668" i="11" s="1"/>
  <c r="M669" i="11" s="1" a="1"/>
  <c r="M669" i="11" s="1"/>
  <c r="M670" i="11" s="1" a="1"/>
  <c r="M670" i="11" s="1"/>
  <c r="M671" i="11" s="1" a="1"/>
  <c r="M671" i="11" s="1"/>
  <c r="M672" i="11" s="1" a="1"/>
  <c r="M672" i="11" s="1"/>
  <c r="M673" i="11" s="1" a="1"/>
  <c r="M673" i="11" s="1"/>
  <c r="M674" i="11" s="1" a="1"/>
  <c r="M674" i="11" s="1"/>
  <c r="M675" i="11" s="1" a="1"/>
  <c r="M675" i="11" s="1"/>
  <c r="M676" i="11" s="1" a="1"/>
  <c r="M676" i="11" s="1"/>
  <c r="M677" i="11" s="1" a="1"/>
  <c r="M677" i="11" s="1"/>
  <c r="M678" i="11" s="1" a="1"/>
  <c r="M678" i="11" s="1"/>
  <c r="M679" i="11" s="1" a="1"/>
  <c r="M679" i="11" s="1"/>
  <c r="M680" i="11" s="1" a="1"/>
  <c r="M680" i="11" s="1"/>
  <c r="M681" i="11" s="1" a="1"/>
  <c r="M681" i="11" s="1"/>
  <c r="M682" i="11" s="1" a="1"/>
  <c r="M682" i="11" s="1"/>
  <c r="M683" i="11" s="1" a="1"/>
  <c r="M683" i="11" s="1"/>
  <c r="M684" i="11" s="1" a="1"/>
  <c r="M684" i="11" s="1"/>
  <c r="M685" i="11" s="1" a="1"/>
  <c r="M685" i="11" s="1"/>
  <c r="M686" i="11" s="1" a="1"/>
  <c r="M686" i="11" s="1"/>
  <c r="M687" i="11" s="1" a="1"/>
  <c r="M687" i="11" s="1"/>
  <c r="M688" i="11" s="1" a="1"/>
  <c r="M688" i="11" s="1"/>
  <c r="M689" i="11" s="1" a="1"/>
  <c r="M689" i="11" s="1"/>
  <c r="M690" i="11" s="1" a="1"/>
  <c r="M690" i="11" s="1"/>
  <c r="M691" i="11" s="1" a="1"/>
  <c r="M691" i="11" s="1"/>
  <c r="M692" i="11" s="1" a="1"/>
  <c r="M692" i="11" s="1"/>
  <c r="M693" i="11" s="1" a="1"/>
  <c r="M693" i="11" s="1"/>
  <c r="M694" i="11" s="1" a="1"/>
  <c r="M694" i="11" s="1"/>
  <c r="M695" i="11" s="1" a="1"/>
  <c r="M695" i="11" s="1"/>
  <c r="M696" i="11" s="1" a="1"/>
  <c r="M696" i="11" s="1"/>
  <c r="M697" i="11" s="1" a="1"/>
  <c r="M697" i="11" s="1"/>
  <c r="M698" i="11" s="1" a="1"/>
  <c r="M698" i="11" s="1"/>
  <c r="M699" i="11" s="1" a="1"/>
  <c r="M699" i="11" s="1"/>
  <c r="M700" i="11" s="1" a="1"/>
  <c r="M700" i="11" s="1"/>
  <c r="M701" i="11" s="1" a="1"/>
  <c r="M701" i="11" s="1"/>
  <c r="M702" i="11" s="1" a="1"/>
  <c r="M702" i="11" s="1"/>
  <c r="M703" i="11" s="1" a="1"/>
  <c r="M703" i="11" s="1"/>
  <c r="M704" i="11" s="1" a="1"/>
  <c r="M704" i="11" s="1"/>
  <c r="M705" i="11" s="1" a="1"/>
  <c r="M705" i="11" s="1"/>
  <c r="M706" i="11" s="1" a="1"/>
  <c r="M706" i="11" s="1"/>
  <c r="M707" i="11" s="1" a="1"/>
  <c r="M707" i="11" s="1"/>
  <c r="M708" i="11" s="1" a="1"/>
  <c r="M708" i="11" s="1"/>
  <c r="M709" i="11" s="1" a="1"/>
  <c r="M709" i="11" s="1"/>
  <c r="M710" i="11" s="1" a="1"/>
  <c r="M710" i="11" s="1"/>
  <c r="M711" i="11" s="1" a="1"/>
  <c r="M711" i="11" s="1"/>
  <c r="M712" i="11" s="1" a="1"/>
  <c r="M712" i="11" s="1"/>
  <c r="M713" i="11" s="1" a="1"/>
  <c r="M713" i="11" s="1"/>
  <c r="M714" i="11" s="1" a="1"/>
  <c r="M714" i="11" s="1"/>
  <c r="M715" i="11" s="1" a="1"/>
  <c r="M715" i="11" s="1"/>
  <c r="M716" i="11" s="1" a="1"/>
  <c r="M716" i="11" s="1"/>
  <c r="M717" i="11" s="1" a="1"/>
  <c r="M717" i="11" s="1"/>
  <c r="M718" i="11" s="1" a="1"/>
  <c r="M718" i="11" s="1"/>
  <c r="M719" i="11" s="1" a="1"/>
  <c r="M719" i="11" s="1"/>
  <c r="M720" i="11" s="1" a="1"/>
  <c r="M720" i="11" s="1"/>
  <c r="M721" i="11" s="1" a="1"/>
  <c r="M721" i="11" s="1"/>
  <c r="M722" i="11" s="1" a="1"/>
  <c r="M722" i="11" s="1"/>
  <c r="M723" i="11" s="1" a="1"/>
  <c r="M723" i="11" s="1"/>
  <c r="M724" i="11" s="1" a="1"/>
  <c r="M724" i="11" s="1"/>
  <c r="M725" i="11" s="1" a="1"/>
  <c r="M725" i="11" s="1"/>
  <c r="M726" i="11" s="1" a="1"/>
  <c r="M726" i="11" s="1"/>
  <c r="M727" i="11" s="1" a="1"/>
  <c r="M727" i="11" s="1"/>
  <c r="M728" i="11" s="1" a="1"/>
  <c r="M728" i="11" s="1"/>
  <c r="M729" i="11" s="1" a="1"/>
  <c r="M729" i="11" s="1"/>
  <c r="M730" i="11" s="1" a="1"/>
  <c r="M730" i="11" s="1"/>
  <c r="M731" i="11" s="1" a="1"/>
  <c r="M731" i="11" s="1"/>
  <c r="M732" i="11" s="1" a="1"/>
  <c r="M732" i="11" s="1"/>
  <c r="M733" i="11" s="1" a="1"/>
  <c r="M733" i="11" s="1"/>
  <c r="M734" i="11" s="1" a="1"/>
  <c r="M734" i="11" s="1"/>
  <c r="M735" i="11" s="1" a="1"/>
  <c r="M735" i="11" s="1"/>
  <c r="M736" i="11" s="1" a="1"/>
  <c r="M736" i="11" s="1"/>
  <c r="M737" i="11" s="1" a="1"/>
  <c r="M737" i="11" s="1"/>
  <c r="M738" i="11" s="1" a="1"/>
  <c r="M738" i="11" s="1"/>
  <c r="M739" i="11" s="1" a="1"/>
  <c r="M739" i="11" s="1"/>
  <c r="M740" i="11" s="1" a="1"/>
  <c r="M740" i="11" s="1"/>
  <c r="M741" i="11" s="1" a="1"/>
  <c r="M741" i="11" s="1"/>
  <c r="M742" i="11" s="1" a="1"/>
  <c r="M742" i="11" s="1"/>
  <c r="M743" i="11" s="1" a="1"/>
  <c r="M743" i="11" s="1"/>
  <c r="M744" i="11" s="1" a="1"/>
  <c r="M744" i="11" s="1"/>
  <c r="M745" i="11" s="1" a="1"/>
  <c r="M745" i="11" s="1"/>
  <c r="M746" i="11" s="1" a="1"/>
  <c r="M746" i="11" s="1"/>
  <c r="M747" i="11" s="1" a="1"/>
  <c r="M747" i="11" s="1"/>
  <c r="M748" i="11" s="1" a="1"/>
  <c r="M748" i="11" s="1"/>
  <c r="M749" i="11" s="1" a="1"/>
  <c r="M749" i="11" s="1"/>
  <c r="M750" i="11" s="1" a="1"/>
  <c r="M750" i="11" s="1"/>
  <c r="M751" i="11" s="1" a="1"/>
  <c r="M751" i="11" s="1"/>
  <c r="M752" i="11" s="1" a="1"/>
  <c r="M752" i="11" s="1"/>
  <c r="M753" i="11" s="1" a="1"/>
  <c r="M753" i="11" s="1"/>
  <c r="M754" i="11" s="1" a="1"/>
  <c r="M754" i="11" s="1"/>
  <c r="M755" i="11" s="1" a="1"/>
  <c r="M755" i="11" s="1"/>
  <c r="M756" i="11" s="1" a="1"/>
  <c r="M756" i="11" s="1"/>
  <c r="M757" i="11" s="1" a="1"/>
  <c r="M757" i="11" s="1"/>
  <c r="M758" i="11" s="1" a="1"/>
  <c r="M758" i="11" s="1"/>
  <c r="M759" i="11" s="1" a="1"/>
  <c r="M759" i="11" s="1"/>
  <c r="M760" i="11" s="1" a="1"/>
  <c r="M760" i="11" s="1"/>
  <c r="M761" i="11" s="1" a="1"/>
  <c r="M761" i="11" s="1"/>
  <c r="M762" i="11" s="1" a="1"/>
  <c r="M762" i="11" s="1"/>
  <c r="M763" i="11" s="1" a="1"/>
  <c r="M763" i="11" s="1"/>
  <c r="M764" i="11" s="1" a="1"/>
  <c r="M764" i="11" s="1"/>
  <c r="M765" i="11" s="1" a="1"/>
  <c r="M765" i="11" s="1"/>
  <c r="M766" i="11" s="1" a="1"/>
  <c r="M766" i="11" s="1"/>
  <c r="M767" i="11" s="1" a="1"/>
  <c r="M767" i="11" s="1"/>
  <c r="M768" i="11" s="1" a="1"/>
  <c r="M768" i="11" s="1"/>
  <c r="M769" i="11" s="1" a="1"/>
  <c r="M769" i="11" s="1"/>
  <c r="M770" i="11" s="1" a="1"/>
  <c r="M770" i="11" s="1"/>
  <c r="M771" i="11" s="1" a="1"/>
  <c r="M771" i="11" s="1"/>
  <c r="M772" i="11" s="1" a="1"/>
  <c r="M772" i="11" s="1"/>
  <c r="M773" i="11" s="1" a="1"/>
  <c r="M773" i="11" s="1"/>
  <c r="M774" i="11" s="1" a="1"/>
  <c r="M774" i="11" s="1"/>
  <c r="M775" i="11" s="1" a="1"/>
  <c r="M775" i="11" s="1"/>
  <c r="M776" i="11" s="1" a="1"/>
  <c r="M776" i="11" s="1"/>
  <c r="M777" i="11" s="1" a="1"/>
  <c r="M777" i="11" s="1"/>
  <c r="M778" i="11" s="1" a="1"/>
  <c r="M778" i="11" s="1"/>
  <c r="M779" i="11" s="1" a="1"/>
  <c r="M779" i="11" s="1"/>
  <c r="M780" i="11" s="1" a="1"/>
  <c r="M780" i="11" s="1"/>
  <c r="M781" i="11" s="1" a="1"/>
  <c r="M781" i="11" s="1"/>
  <c r="M782" i="11" s="1" a="1"/>
  <c r="M782" i="11" s="1"/>
  <c r="M783" i="11" s="1" a="1"/>
  <c r="M783" i="11" s="1"/>
  <c r="M784" i="11" s="1" a="1"/>
  <c r="M784" i="11" s="1"/>
  <c r="M785" i="11" s="1" a="1"/>
  <c r="M785" i="11" s="1"/>
  <c r="M786" i="11" s="1" a="1"/>
  <c r="M786" i="11" s="1"/>
  <c r="M787" i="11" s="1" a="1"/>
  <c r="M787" i="11" s="1"/>
  <c r="M788" i="11" s="1" a="1"/>
  <c r="M788" i="11" s="1"/>
  <c r="M789" i="11" s="1" a="1"/>
  <c r="M789" i="11" s="1"/>
  <c r="M790" i="11" s="1" a="1"/>
  <c r="M790" i="11" s="1"/>
  <c r="M791" i="11" s="1" a="1"/>
  <c r="M791" i="11" s="1"/>
  <c r="M792" i="11" s="1" a="1"/>
  <c r="M792" i="11" s="1"/>
  <c r="M793" i="11" s="1" a="1"/>
  <c r="M793" i="11" s="1"/>
  <c r="M794" i="11" s="1" a="1"/>
  <c r="M794" i="11" s="1"/>
  <c r="M795" i="11" s="1" a="1"/>
  <c r="M795" i="11" s="1"/>
  <c r="M796" i="11" s="1" a="1"/>
  <c r="M796" i="11" s="1"/>
  <c r="M797" i="11" s="1" a="1"/>
  <c r="M797" i="11" s="1"/>
  <c r="M798" i="11" s="1" a="1"/>
  <c r="M798" i="11" s="1"/>
  <c r="M799" i="11" s="1" a="1"/>
  <c r="M799" i="11" s="1"/>
  <c r="M800" i="11" s="1" a="1"/>
  <c r="M800" i="11" s="1"/>
  <c r="M801" i="11" s="1" a="1"/>
  <c r="M801" i="11" s="1"/>
  <c r="M802" i="11" s="1" a="1"/>
  <c r="M802" i="11" s="1"/>
  <c r="M803" i="11" s="1" a="1"/>
  <c r="M803" i="11" s="1"/>
  <c r="M804" i="11" s="1" a="1"/>
  <c r="M804" i="11" s="1"/>
  <c r="M805" i="11" s="1" a="1"/>
  <c r="M805" i="11" s="1"/>
  <c r="M806" i="11" s="1" a="1"/>
  <c r="M806" i="11" s="1"/>
  <c r="M807" i="11" s="1" a="1"/>
  <c r="M807" i="11" s="1"/>
  <c r="M808" i="11" s="1" a="1"/>
  <c r="M808" i="11" s="1"/>
  <c r="M809" i="11" s="1" a="1"/>
  <c r="M809" i="11" s="1"/>
  <c r="M810" i="11" s="1" a="1"/>
  <c r="M810" i="11" s="1"/>
  <c r="M811" i="11" s="1" a="1"/>
  <c r="M811" i="11" s="1"/>
  <c r="M812" i="11" s="1" a="1"/>
  <c r="M812" i="11" s="1"/>
  <c r="M813" i="11" s="1" a="1"/>
  <c r="M813" i="11" s="1"/>
  <c r="M814" i="11" s="1" a="1"/>
  <c r="M814" i="11" s="1"/>
  <c r="M815" i="11" s="1" a="1"/>
  <c r="M815" i="11" s="1"/>
  <c r="M816" i="11" s="1" a="1"/>
  <c r="M816" i="11" s="1"/>
  <c r="M817" i="11" s="1" a="1"/>
  <c r="M817" i="11" s="1"/>
  <c r="M818" i="11" s="1" a="1"/>
  <c r="M818" i="11" s="1"/>
  <c r="M819" i="11" s="1" a="1"/>
  <c r="M819" i="11" s="1"/>
  <c r="M820" i="11" s="1" a="1"/>
  <c r="M820" i="11" s="1"/>
  <c r="M821" i="11" s="1" a="1"/>
  <c r="M821" i="11" s="1"/>
  <c r="M822" i="11" s="1" a="1"/>
  <c r="M822" i="11" s="1"/>
  <c r="M823" i="11" s="1" a="1"/>
  <c r="M823" i="11" s="1"/>
  <c r="M824" i="11" s="1" a="1"/>
  <c r="M824" i="11" s="1"/>
  <c r="M825" i="11" s="1" a="1"/>
  <c r="M825" i="11" s="1"/>
  <c r="M826" i="11" s="1" a="1"/>
  <c r="M826" i="11" s="1"/>
  <c r="M827" i="11" s="1" a="1"/>
  <c r="M827" i="11" s="1"/>
  <c r="M828" i="11" s="1" a="1"/>
  <c r="M828" i="11" s="1"/>
  <c r="M829" i="11" s="1" a="1"/>
  <c r="M829" i="11" s="1"/>
  <c r="M830" i="11" s="1" a="1"/>
  <c r="M830" i="11" s="1"/>
  <c r="M831" i="11" s="1" a="1"/>
  <c r="M831" i="11" s="1"/>
  <c r="M832" i="11" s="1" a="1"/>
  <c r="M832" i="11" s="1"/>
  <c r="M833" i="11" s="1" a="1"/>
  <c r="M833" i="11" s="1"/>
  <c r="M834" i="11" s="1" a="1"/>
  <c r="M834" i="11" s="1"/>
  <c r="M835" i="11" s="1" a="1"/>
  <c r="M835" i="11" s="1"/>
  <c r="M836" i="11" s="1" a="1"/>
  <c r="M836" i="11" s="1"/>
  <c r="M837" i="11" s="1" a="1"/>
  <c r="M837" i="11" s="1"/>
  <c r="M838" i="11" s="1" a="1"/>
  <c r="M838" i="11" s="1"/>
  <c r="M839" i="11" s="1" a="1"/>
  <c r="M839" i="11" s="1"/>
  <c r="M840" i="11" s="1" a="1"/>
  <c r="M840" i="11" s="1"/>
  <c r="M841" i="11" s="1" a="1"/>
  <c r="M841" i="11" s="1"/>
  <c r="M842" i="11" s="1" a="1"/>
  <c r="M842" i="11" s="1"/>
  <c r="M843" i="11" s="1" a="1"/>
  <c r="M843" i="11" s="1"/>
  <c r="M844" i="11" s="1" a="1"/>
  <c r="M844" i="11" s="1"/>
  <c r="M845" i="11" s="1" a="1"/>
  <c r="M845" i="11" s="1"/>
  <c r="M846" i="11" s="1" a="1"/>
  <c r="M846" i="11" s="1"/>
  <c r="M847" i="11" s="1" a="1"/>
  <c r="M847" i="11" s="1"/>
  <c r="M848" i="11" s="1" a="1"/>
  <c r="M848" i="11" s="1"/>
  <c r="M849" i="11" s="1" a="1"/>
  <c r="M849" i="11" s="1"/>
  <c r="M850" i="11" s="1" a="1"/>
  <c r="M850" i="11" s="1"/>
  <c r="M851" i="11" s="1" a="1"/>
  <c r="M851" i="11" s="1"/>
  <c r="M852" i="11" s="1" a="1"/>
  <c r="M852" i="11" s="1"/>
  <c r="M853" i="11" s="1" a="1"/>
  <c r="M853" i="11" s="1"/>
  <c r="M854" i="11" s="1" a="1"/>
  <c r="M854" i="11" s="1"/>
  <c r="M855" i="11" s="1" a="1"/>
  <c r="M855" i="11" s="1"/>
  <c r="M856" i="11" s="1" a="1"/>
  <c r="M856" i="11" s="1"/>
  <c r="M857" i="11" s="1" a="1"/>
  <c r="M857" i="11" s="1"/>
  <c r="M858" i="11" s="1" a="1"/>
  <c r="M858" i="11" s="1"/>
  <c r="M859" i="11" s="1" a="1"/>
  <c r="M859" i="11" s="1"/>
  <c r="M860" i="11" s="1" a="1"/>
  <c r="M860" i="11" s="1"/>
  <c r="M861" i="11" s="1" a="1"/>
  <c r="M861" i="11" s="1"/>
  <c r="M862" i="11" s="1" a="1"/>
  <c r="M862" i="11" s="1"/>
  <c r="M863" i="11" s="1" a="1"/>
  <c r="M863" i="11" s="1"/>
  <c r="M864" i="11" s="1" a="1"/>
  <c r="M864" i="11" s="1"/>
  <c r="M865" i="11" s="1" a="1"/>
  <c r="M865" i="11" s="1"/>
  <c r="M866" i="11" s="1" a="1"/>
  <c r="M866" i="11" s="1"/>
  <c r="M867" i="11" s="1" a="1"/>
  <c r="M867" i="11" s="1"/>
  <c r="M868" i="11" s="1" a="1"/>
  <c r="M868" i="11" s="1"/>
  <c r="M869" i="11" s="1" a="1"/>
  <c r="M869" i="11" s="1"/>
  <c r="M870" i="11" s="1" a="1"/>
  <c r="M870" i="11" s="1"/>
  <c r="M871" i="11" s="1" a="1"/>
  <c r="M871" i="11" s="1"/>
  <c r="M872" i="11" s="1" a="1"/>
  <c r="M872" i="11" s="1"/>
  <c r="M873" i="11" s="1" a="1"/>
  <c r="M873" i="11" s="1"/>
  <c r="M874" i="11" s="1" a="1"/>
  <c r="M874" i="11" s="1"/>
  <c r="M875" i="11" s="1" a="1"/>
  <c r="M875" i="11" s="1"/>
  <c r="M876" i="11" s="1" a="1"/>
  <c r="M876" i="11" s="1"/>
  <c r="M877" i="11" s="1" a="1"/>
  <c r="M877" i="11" s="1"/>
  <c r="M878" i="11" s="1" a="1"/>
  <c r="M878" i="11" s="1"/>
  <c r="M879" i="11" s="1" a="1"/>
  <c r="M879" i="11" s="1"/>
  <c r="M880" i="11" s="1" a="1"/>
  <c r="M880" i="11" s="1"/>
  <c r="M881" i="11" s="1" a="1"/>
  <c r="M881" i="11" s="1"/>
  <c r="M882" i="11" s="1" a="1"/>
  <c r="M882" i="11" s="1"/>
  <c r="M883" i="11" s="1" a="1"/>
  <c r="M883" i="11" s="1"/>
  <c r="M884" i="11" s="1" a="1"/>
  <c r="M884" i="11" s="1"/>
  <c r="M885" i="11" s="1" a="1"/>
  <c r="M885" i="11" s="1"/>
  <c r="M886" i="11" s="1" a="1"/>
  <c r="M886" i="11" s="1"/>
  <c r="M887" i="11" s="1" a="1"/>
  <c r="M887" i="11" s="1"/>
  <c r="M888" i="11" s="1" a="1"/>
  <c r="M888" i="11" s="1"/>
  <c r="M889" i="11" s="1" a="1"/>
  <c r="M889" i="11" s="1"/>
  <c r="M890" i="11" s="1" a="1"/>
  <c r="M890" i="11" s="1"/>
  <c r="M891" i="11" s="1" a="1"/>
  <c r="M891" i="11" s="1"/>
  <c r="M892" i="11" s="1" a="1"/>
  <c r="M892" i="11" s="1"/>
  <c r="M893" i="11" s="1" a="1"/>
  <c r="M893" i="11" s="1"/>
  <c r="M894" i="11" s="1" a="1"/>
  <c r="M894" i="11" s="1"/>
  <c r="M895" i="11" s="1" a="1"/>
  <c r="M895" i="11" s="1"/>
  <c r="M896" i="11" s="1" a="1"/>
  <c r="M896" i="11" s="1"/>
  <c r="M897" i="11" s="1" a="1"/>
  <c r="M897" i="11" s="1"/>
  <c r="M898" i="11" s="1" a="1"/>
  <c r="M898" i="11" s="1"/>
  <c r="M899" i="11" s="1" a="1"/>
  <c r="M899" i="11" s="1"/>
  <c r="M900" i="11" s="1" a="1"/>
  <c r="M900" i="11" s="1"/>
  <c r="M901" i="11" s="1" a="1"/>
  <c r="M901" i="11" s="1"/>
  <c r="M902" i="11" s="1" a="1"/>
  <c r="M902" i="11" s="1"/>
  <c r="M903" i="11" s="1" a="1"/>
  <c r="M903" i="11" s="1"/>
  <c r="M904" i="11" s="1" a="1"/>
  <c r="M904" i="11" s="1"/>
  <c r="M905" i="11" s="1" a="1"/>
  <c r="M905" i="11" s="1"/>
  <c r="M906" i="11" s="1" a="1"/>
  <c r="M906" i="11" s="1"/>
  <c r="M907" i="11" s="1" a="1"/>
  <c r="M907" i="11" s="1"/>
  <c r="M908" i="11" s="1" a="1"/>
  <c r="M908" i="11" s="1"/>
  <c r="M909" i="11" s="1" a="1"/>
  <c r="M909" i="11" s="1"/>
  <c r="M910" i="11" s="1" a="1"/>
  <c r="M910" i="11" s="1"/>
  <c r="M911" i="11" s="1" a="1"/>
  <c r="M911" i="11" s="1"/>
  <c r="M912" i="11" s="1" a="1"/>
  <c r="M912" i="11" s="1"/>
  <c r="M913" i="11" s="1" a="1"/>
  <c r="M913" i="11" s="1"/>
  <c r="M914" i="11" s="1" a="1"/>
  <c r="M914" i="11" s="1"/>
  <c r="M915" i="11" s="1" a="1"/>
  <c r="M915" i="11" s="1"/>
  <c r="M916" i="11" s="1" a="1"/>
  <c r="M916" i="11" s="1"/>
  <c r="M917" i="11" s="1" a="1"/>
  <c r="M917" i="11" s="1"/>
  <c r="M918" i="11" s="1" a="1"/>
  <c r="M918" i="11" s="1"/>
  <c r="M919" i="11" s="1" a="1"/>
  <c r="M919" i="11" s="1"/>
  <c r="M920" i="11" s="1" a="1"/>
  <c r="M920" i="11" s="1"/>
  <c r="M921" i="11" s="1" a="1"/>
  <c r="M921" i="11" s="1"/>
  <c r="M922" i="11" s="1" a="1"/>
  <c r="M922" i="11" s="1"/>
  <c r="M923" i="11" s="1" a="1"/>
  <c r="M923" i="11" s="1"/>
  <c r="M924" i="11" s="1" a="1"/>
  <c r="M924" i="11" s="1"/>
  <c r="M925" i="11" s="1" a="1"/>
  <c r="M925" i="11" s="1"/>
  <c r="M926" i="11" s="1" a="1"/>
  <c r="M926" i="11" s="1"/>
  <c r="M927" i="11" s="1" a="1"/>
  <c r="M927" i="11" s="1"/>
  <c r="M928" i="11" s="1" a="1"/>
  <c r="M928" i="11" s="1"/>
  <c r="M929" i="11" s="1" a="1"/>
  <c r="M929" i="11" s="1"/>
  <c r="M930" i="11" s="1" a="1"/>
  <c r="M930" i="11" s="1"/>
  <c r="M931" i="11" s="1" a="1"/>
  <c r="M931" i="11" s="1"/>
  <c r="M932" i="11" s="1" a="1"/>
  <c r="M932" i="11" s="1"/>
  <c r="M933" i="11" s="1" a="1"/>
  <c r="M933" i="11" s="1"/>
  <c r="M934" i="11" s="1" a="1"/>
  <c r="M934" i="11" s="1"/>
  <c r="M935" i="11" s="1" a="1"/>
  <c r="M935" i="11" s="1"/>
  <c r="M936" i="11" s="1" a="1"/>
  <c r="M936" i="11" s="1"/>
  <c r="M937" i="11" s="1" a="1"/>
  <c r="M937" i="11" s="1"/>
  <c r="M938" i="11" s="1" a="1"/>
  <c r="M938" i="11" s="1"/>
  <c r="M939" i="11" s="1" a="1"/>
  <c r="M939" i="11" s="1"/>
  <c r="M940" i="11" s="1" a="1"/>
  <c r="M940" i="11" s="1"/>
  <c r="M941" i="11" s="1" a="1"/>
  <c r="M941" i="11" s="1"/>
  <c r="M942" i="11" s="1" a="1"/>
  <c r="M942" i="11" s="1"/>
  <c r="M943" i="11" s="1" a="1"/>
  <c r="M943" i="11" s="1"/>
  <c r="M944" i="11" s="1" a="1"/>
  <c r="M944" i="11" s="1"/>
  <c r="M945" i="11" s="1" a="1"/>
  <c r="M945" i="11" s="1"/>
  <c r="M946" i="11" s="1" a="1"/>
  <c r="M946" i="11" s="1"/>
  <c r="M947" i="11" s="1" a="1"/>
  <c r="M947" i="11" s="1"/>
  <c r="M948" i="11" s="1" a="1"/>
  <c r="M948" i="11" s="1"/>
  <c r="M949" i="11" s="1" a="1"/>
  <c r="M949" i="11" s="1"/>
  <c r="M950" i="11" s="1" a="1"/>
  <c r="M950" i="11" s="1"/>
  <c r="M951" i="11" s="1" a="1"/>
  <c r="M951" i="11" s="1"/>
  <c r="M952" i="11" s="1" a="1"/>
  <c r="M952" i="11" s="1"/>
  <c r="M953" i="11" s="1" a="1"/>
  <c r="M953" i="11" s="1"/>
  <c r="M954" i="11" s="1" a="1"/>
  <c r="M954" i="11" s="1"/>
  <c r="M955" i="11" s="1" a="1"/>
  <c r="M955" i="11" s="1"/>
  <c r="M956" i="11" s="1" a="1"/>
  <c r="M956" i="11" s="1"/>
  <c r="M957" i="11" s="1" a="1"/>
  <c r="M957" i="11" s="1"/>
  <c r="M958" i="11" s="1" a="1"/>
  <c r="M958" i="11" s="1"/>
  <c r="M959" i="11" s="1" a="1"/>
  <c r="M959" i="11" s="1"/>
  <c r="M960" i="11" s="1" a="1"/>
  <c r="M960" i="11" s="1"/>
  <c r="M961" i="11" s="1" a="1"/>
  <c r="M961" i="11" s="1"/>
  <c r="M962" i="11" s="1" a="1"/>
  <c r="M962" i="11" s="1"/>
  <c r="M963" i="11" s="1" a="1"/>
  <c r="M963" i="11" s="1"/>
  <c r="M964" i="11" s="1" a="1"/>
  <c r="M964" i="11" s="1"/>
  <c r="M965" i="11" s="1" a="1"/>
  <c r="M965" i="11" s="1"/>
  <c r="M966" i="11" s="1" a="1"/>
  <c r="M966" i="11" s="1"/>
  <c r="M967" i="11" s="1" a="1"/>
  <c r="M967" i="11" s="1"/>
  <c r="M968" i="11" s="1" a="1"/>
  <c r="M968" i="11" s="1"/>
  <c r="M969" i="11" s="1" a="1"/>
  <c r="M969" i="11" s="1"/>
  <c r="M970" i="11" s="1" a="1"/>
  <c r="M970" i="11" s="1"/>
  <c r="M971" i="11" s="1" a="1"/>
  <c r="M971" i="11" s="1"/>
  <c r="M972" i="11" s="1" a="1"/>
  <c r="M972" i="11" s="1"/>
  <c r="M973" i="11" s="1" a="1"/>
  <c r="M973" i="11" s="1"/>
  <c r="M974" i="11" s="1" a="1"/>
  <c r="M974" i="11" s="1"/>
  <c r="M975" i="11" s="1" a="1"/>
  <c r="M975" i="11" s="1"/>
  <c r="M976" i="11" s="1" a="1"/>
  <c r="M976" i="11" s="1"/>
  <c r="M977" i="11" s="1" a="1"/>
  <c r="M977" i="11" s="1"/>
  <c r="M978" i="11" s="1" a="1"/>
  <c r="M978" i="11" s="1"/>
  <c r="M979" i="11" s="1" a="1"/>
  <c r="M979" i="11" s="1"/>
  <c r="M980" i="11" s="1" a="1"/>
  <c r="M980" i="11" s="1"/>
  <c r="M981" i="11" s="1" a="1"/>
  <c r="M981" i="11" s="1"/>
  <c r="M982" i="11" s="1" a="1"/>
  <c r="M982" i="11" s="1"/>
  <c r="M983" i="11" s="1" a="1"/>
  <c r="M983" i="11" s="1"/>
  <c r="M984" i="11" s="1" a="1"/>
  <c r="M984" i="11" s="1"/>
  <c r="M985" i="11" s="1" a="1"/>
  <c r="M985" i="11" s="1"/>
  <c r="M986" i="11" s="1" a="1"/>
  <c r="M986" i="11" s="1"/>
  <c r="M987" i="11" s="1" a="1"/>
  <c r="M987" i="11" s="1"/>
  <c r="M988" i="11" s="1" a="1"/>
  <c r="M988" i="11" s="1"/>
  <c r="M989" i="11" s="1" a="1"/>
  <c r="M989" i="11" s="1"/>
  <c r="M990" i="11" s="1" a="1"/>
  <c r="M990" i="11" s="1"/>
  <c r="M991" i="11" s="1" a="1"/>
  <c r="M991" i="11" s="1"/>
  <c r="M992" i="11" s="1" a="1"/>
  <c r="M992" i="11" s="1"/>
  <c r="M993" i="11" s="1" a="1"/>
  <c r="M993" i="11" s="1"/>
  <c r="M994" i="11" s="1" a="1"/>
  <c r="M994" i="11" s="1"/>
  <c r="M995" i="11" s="1" a="1"/>
  <c r="M995" i="11" s="1"/>
  <c r="M996" i="11" s="1" a="1"/>
  <c r="M996" i="11" s="1"/>
  <c r="M997" i="11" s="1" a="1"/>
  <c r="M997" i="11" s="1"/>
  <c r="M998" i="11" s="1" a="1"/>
  <c r="M998" i="11" s="1"/>
  <c r="M999" i="11" s="1" a="1"/>
  <c r="M999" i="11" s="1"/>
  <c r="M1000" i="11" s="1" a="1"/>
  <c r="M1000" i="11" s="1"/>
  <c r="M1001" i="11" s="1" a="1"/>
  <c r="M1001" i="11" s="1"/>
  <c r="M1002" i="11" s="1" a="1"/>
  <c r="M1002" i="11" s="1"/>
  <c r="M1003" i="11" s="1" a="1"/>
  <c r="M1003" i="11" s="1"/>
  <c r="M1004" i="11" s="1" a="1"/>
  <c r="M1004" i="11" s="1"/>
  <c r="M1005" i="11" s="1" a="1"/>
  <c r="M1005" i="11" s="1"/>
  <c r="M1006" i="11" s="1" a="1"/>
  <c r="M1006" i="11" s="1"/>
  <c r="M1007" i="11" s="1" a="1"/>
  <c r="M1007" i="11" s="1"/>
  <c r="M1008" i="11" s="1" a="1"/>
  <c r="M1008" i="11" s="1"/>
  <c r="M1009" i="11" s="1" a="1"/>
  <c r="M1009" i="11" s="1"/>
  <c r="M1010" i="11" s="1" a="1"/>
  <c r="M1010" i="11" s="1"/>
  <c r="M1011" i="11" s="1" a="1"/>
  <c r="M1011" i="11" s="1"/>
  <c r="M1012" i="11" s="1" a="1"/>
  <c r="M1012" i="11" s="1"/>
  <c r="M1013" i="11" s="1" a="1"/>
  <c r="M1013" i="11" s="1"/>
  <c r="M1014" i="11" s="1" a="1"/>
  <c r="M1014" i="11" s="1"/>
  <c r="M1015" i="11" s="1" a="1"/>
  <c r="M1015" i="11" s="1"/>
  <c r="M1016" i="11" s="1" a="1"/>
  <c r="M1016" i="11" s="1"/>
  <c r="M1017" i="11" s="1" a="1"/>
  <c r="M1017" i="11" s="1"/>
  <c r="M1018" i="11" s="1" a="1"/>
  <c r="M1018" i="11" s="1"/>
  <c r="M1019" i="11" s="1" a="1"/>
  <c r="M1019" i="11" s="1"/>
  <c r="M1020" i="11" s="1" a="1"/>
  <c r="M1020" i="11" s="1"/>
  <c r="M1021" i="11" s="1" a="1"/>
  <c r="M1021" i="11" s="1"/>
  <c r="M1022" i="11" s="1" a="1"/>
  <c r="M1022" i="11" s="1"/>
  <c r="M1023" i="11" s="1" a="1"/>
  <c r="M1023" i="11" s="1"/>
  <c r="M1024" i="11" s="1" a="1"/>
  <c r="M1024" i="11" s="1"/>
  <c r="M1025" i="11" s="1" a="1"/>
  <c r="M1025" i="11" s="1"/>
  <c r="M1026" i="11" s="1" a="1"/>
  <c r="M1026" i="11" s="1"/>
  <c r="M1027" i="11" s="1" a="1"/>
  <c r="M1027" i="11" s="1"/>
  <c r="M1028" i="11" s="1" a="1"/>
  <c r="M1028" i="11" s="1"/>
  <c r="M1029" i="11" s="1" a="1"/>
  <c r="M1029" i="11" s="1"/>
  <c r="M1030" i="11" s="1" a="1"/>
  <c r="M1030" i="11" s="1"/>
  <c r="M1031" i="11" s="1" a="1"/>
  <c r="M1031" i="11" s="1"/>
  <c r="M1032" i="11" s="1" a="1"/>
  <c r="M1032" i="11" s="1"/>
  <c r="M1033" i="11" s="1" a="1"/>
  <c r="M1033" i="11" s="1"/>
  <c r="M1034" i="11" s="1" a="1"/>
  <c r="M1034" i="11" s="1"/>
  <c r="M1035" i="11" s="1" a="1"/>
  <c r="M1035" i="11" s="1"/>
  <c r="M1036" i="11" s="1" a="1"/>
  <c r="M1036" i="11" s="1"/>
  <c r="M1037" i="11" s="1" a="1"/>
  <c r="M1037" i="11" s="1"/>
  <c r="M1038" i="11" s="1" a="1"/>
  <c r="M1038" i="11" s="1"/>
  <c r="M1039" i="11" s="1" a="1"/>
  <c r="M1039" i="11" s="1"/>
  <c r="M1040" i="11" s="1" a="1"/>
  <c r="M1040" i="11" s="1"/>
  <c r="M1041" i="11" s="1" a="1"/>
  <c r="M1041" i="11" s="1"/>
  <c r="M1042" i="11" s="1" a="1"/>
  <c r="M1042" i="11" s="1"/>
  <c r="M1043" i="11" s="1" a="1"/>
  <c r="M1043" i="11" s="1"/>
  <c r="M1044" i="11" s="1" a="1"/>
  <c r="M1044" i="11" s="1"/>
  <c r="M1045" i="11" s="1" a="1"/>
  <c r="M1045" i="11" s="1"/>
  <c r="M1046" i="11" s="1" a="1"/>
  <c r="M1046" i="11" s="1"/>
  <c r="M1047" i="11" s="1" a="1"/>
  <c r="M1047" i="11" s="1"/>
  <c r="M1048" i="11" s="1" a="1"/>
  <c r="M1048" i="11" s="1"/>
  <c r="M1049" i="11" s="1" a="1"/>
  <c r="M1049" i="11" s="1"/>
  <c r="M1050" i="11" s="1" a="1"/>
  <c r="M1050" i="11" s="1"/>
  <c r="M1051" i="11" s="1" a="1"/>
  <c r="M1051" i="11" s="1"/>
  <c r="M1052" i="11" s="1" a="1"/>
  <c r="M1052" i="11" s="1"/>
  <c r="M1053" i="11" s="1" a="1"/>
  <c r="M1053" i="11" s="1"/>
  <c r="M1054" i="11" s="1" a="1"/>
  <c r="M1054" i="11" s="1"/>
  <c r="M1055" i="11" s="1" a="1"/>
  <c r="M1055" i="11" s="1"/>
  <c r="M1056" i="11" s="1" a="1"/>
  <c r="M1056" i="11" s="1"/>
  <c r="M1057" i="11" s="1" a="1"/>
  <c r="M1057" i="11" s="1"/>
  <c r="M1058" i="11" s="1" a="1"/>
  <c r="M1058" i="11" s="1"/>
  <c r="M1059" i="11" s="1" a="1"/>
  <c r="M1059" i="11" s="1"/>
  <c r="M1060" i="11" s="1" a="1"/>
  <c r="M1060" i="11" s="1"/>
  <c r="M1061" i="11" s="1" a="1"/>
  <c r="M1061" i="11" s="1"/>
  <c r="M1062" i="11" s="1" a="1"/>
  <c r="M1062" i="11" s="1"/>
  <c r="M1063" i="11" s="1" a="1"/>
  <c r="M1063" i="11" s="1"/>
  <c r="M1064" i="11" s="1" a="1"/>
  <c r="M1064" i="11" s="1"/>
  <c r="M1065" i="11" s="1" a="1"/>
  <c r="M1065" i="11" s="1"/>
  <c r="M1066" i="11" s="1" a="1"/>
  <c r="M1066" i="11" s="1"/>
  <c r="M1067" i="11" s="1" a="1"/>
  <c r="M1067" i="11" s="1"/>
  <c r="M1068" i="11" s="1" a="1"/>
  <c r="M1068" i="11" s="1"/>
  <c r="M1069" i="11" s="1" a="1"/>
  <c r="M1069" i="11" s="1"/>
  <c r="M1070" i="11" s="1" a="1"/>
  <c r="M1070" i="11" s="1"/>
  <c r="M1071" i="11" s="1" a="1"/>
  <c r="M1071" i="11" s="1"/>
  <c r="M1072" i="11" s="1" a="1"/>
  <c r="M1072" i="11" s="1"/>
  <c r="M1073" i="11" s="1" a="1"/>
  <c r="M1073" i="11" s="1"/>
  <c r="M1074" i="11" s="1" a="1"/>
  <c r="M1074" i="11" s="1"/>
  <c r="M1075" i="11" s="1" a="1"/>
  <c r="M1075" i="11" s="1"/>
  <c r="M1076" i="11" s="1" a="1"/>
  <c r="M1076" i="11" s="1"/>
  <c r="M1077" i="11" s="1" a="1"/>
  <c r="M1077" i="11" s="1"/>
  <c r="M1078" i="11" s="1" a="1"/>
  <c r="M1078" i="11" s="1"/>
  <c r="M1079" i="11" s="1" a="1"/>
  <c r="M1079" i="11" s="1"/>
  <c r="M1080" i="11" s="1" a="1"/>
  <c r="M1080" i="11" s="1"/>
  <c r="M1081" i="11" s="1" a="1"/>
  <c r="M1081" i="11" s="1"/>
  <c r="M1082" i="11" s="1" a="1"/>
  <c r="M1082" i="11" s="1"/>
  <c r="M1083" i="11" s="1" a="1"/>
  <c r="M1083" i="11" s="1"/>
  <c r="M1084" i="11" s="1" a="1"/>
  <c r="M1084" i="11" s="1"/>
  <c r="M1085" i="11" s="1" a="1"/>
  <c r="M1085" i="11" s="1"/>
  <c r="M1086" i="11" s="1" a="1"/>
  <c r="M1086" i="11" s="1"/>
  <c r="M1087" i="11" s="1" a="1"/>
  <c r="M1087" i="11" s="1"/>
  <c r="M1088" i="11" s="1" a="1"/>
  <c r="M1088" i="11" s="1"/>
  <c r="M1089" i="11" s="1" a="1"/>
  <c r="M1089" i="11" s="1"/>
  <c r="M1090" i="11" s="1" a="1"/>
  <c r="M1090" i="11" s="1"/>
  <c r="M1091" i="11" s="1" a="1"/>
  <c r="M1091" i="11" s="1"/>
  <c r="M1092" i="11" s="1" a="1"/>
  <c r="M1092" i="11" s="1"/>
  <c r="M1093" i="11" s="1" a="1"/>
  <c r="M1093" i="11" s="1"/>
  <c r="M1094" i="11" s="1" a="1"/>
  <c r="M1094" i="11" s="1"/>
  <c r="M1095" i="11" s="1" a="1"/>
  <c r="M1095" i="11" s="1"/>
  <c r="M1096" i="11" s="1" a="1"/>
  <c r="M1096" i="11" s="1"/>
  <c r="M1097" i="11" s="1" a="1"/>
  <c r="M1097" i="11" s="1"/>
  <c r="M1098" i="11" s="1" a="1"/>
  <c r="M1098" i="11" s="1"/>
  <c r="M1099" i="11" s="1" a="1"/>
  <c r="M1099" i="11" s="1"/>
  <c r="M1100" i="11" s="1" a="1"/>
  <c r="M1100" i="11" s="1"/>
  <c r="M1101" i="11" s="1" a="1"/>
  <c r="M1101" i="11" s="1"/>
  <c r="M1102" i="11" s="1" a="1"/>
  <c r="M1102" i="11" s="1"/>
  <c r="M1103" i="11" s="1" a="1"/>
  <c r="M1103" i="11" s="1"/>
  <c r="M1104" i="11" s="1" a="1"/>
  <c r="M1104" i="11" s="1"/>
  <c r="M1105" i="11" s="1" a="1"/>
  <c r="M1105" i="11" s="1"/>
  <c r="M1106" i="11" s="1" a="1"/>
  <c r="M1106" i="11" s="1"/>
  <c r="M1107" i="11" s="1" a="1"/>
  <c r="M1107" i="11" s="1"/>
  <c r="M1108" i="11" s="1" a="1"/>
  <c r="M1108" i="11" s="1"/>
  <c r="M1109" i="11" s="1" a="1"/>
  <c r="M1109" i="11" s="1"/>
  <c r="M1110" i="11" s="1" a="1"/>
  <c r="M1110" i="11" s="1"/>
  <c r="M1111" i="11" s="1" a="1"/>
  <c r="M1111" i="11" s="1"/>
  <c r="M1112" i="11" s="1" a="1"/>
  <c r="M1112" i="11" s="1"/>
  <c r="M1113" i="11" s="1" a="1"/>
  <c r="M1113" i="11" s="1"/>
  <c r="M1114" i="11" s="1" a="1"/>
  <c r="M1114" i="11" s="1"/>
  <c r="M1115" i="11" s="1" a="1"/>
  <c r="M1115" i="11" s="1"/>
  <c r="M1116" i="11" s="1" a="1"/>
  <c r="M1116" i="11" s="1"/>
  <c r="M1117" i="11" s="1" a="1"/>
  <c r="M1117" i="11" s="1"/>
  <c r="M1118" i="11" s="1" a="1"/>
  <c r="M1118" i="11" s="1"/>
  <c r="M1119" i="11" s="1" a="1"/>
  <c r="M1119" i="11" s="1"/>
  <c r="M1120" i="11" s="1" a="1"/>
  <c r="M1120" i="11" s="1"/>
  <c r="M1121" i="11" s="1" a="1"/>
  <c r="M1121" i="11" s="1"/>
  <c r="M1122" i="11" s="1" a="1"/>
  <c r="M1122" i="11" s="1"/>
  <c r="M1123" i="11" s="1" a="1"/>
  <c r="M1123" i="11" s="1"/>
  <c r="M1124" i="11" s="1" a="1"/>
  <c r="M1124" i="11" s="1"/>
  <c r="M1125" i="11" s="1" a="1"/>
  <c r="M1125" i="11" s="1"/>
  <c r="M1126" i="11" s="1" a="1"/>
  <c r="M1126" i="11" s="1"/>
  <c r="M1127" i="11" s="1" a="1"/>
  <c r="M1127" i="11" s="1"/>
  <c r="M1128" i="11" s="1" a="1"/>
  <c r="M1128" i="11" s="1"/>
  <c r="M1129" i="11" s="1" a="1"/>
  <c r="M1129" i="11" s="1"/>
  <c r="M1130" i="11" s="1" a="1"/>
  <c r="M1130" i="11" s="1"/>
  <c r="M1131" i="11" s="1" a="1"/>
  <c r="M1131" i="11" s="1"/>
  <c r="M1132" i="11" s="1" a="1"/>
  <c r="M1132" i="11" s="1"/>
  <c r="M1133" i="11" s="1" a="1"/>
  <c r="M1133" i="11" s="1"/>
  <c r="M1134" i="11" s="1" a="1"/>
  <c r="M1134" i="11" s="1"/>
  <c r="M1135" i="11" s="1" a="1"/>
  <c r="M1135" i="11" s="1"/>
  <c r="M1136" i="11" s="1" a="1"/>
  <c r="M1136" i="11" s="1"/>
  <c r="M1137" i="11" s="1" a="1"/>
  <c r="M1137" i="11" s="1"/>
  <c r="M1138" i="11" s="1" a="1"/>
  <c r="M1138" i="11" s="1"/>
  <c r="M1139" i="11" s="1" a="1"/>
  <c r="M1139" i="11" s="1"/>
  <c r="M1140" i="11" s="1" a="1"/>
  <c r="M1140" i="11" s="1"/>
  <c r="M1141" i="11" s="1" a="1"/>
  <c r="M1141" i="11" s="1"/>
  <c r="M1142" i="11" s="1" a="1"/>
  <c r="M1142" i="11" s="1"/>
  <c r="M1143" i="11" s="1" a="1"/>
  <c r="M1143" i="11" s="1"/>
  <c r="M1144" i="11" s="1" a="1"/>
  <c r="M1144" i="11" s="1"/>
  <c r="M1145" i="11" s="1" a="1"/>
  <c r="M1145" i="11" s="1"/>
  <c r="M1146" i="11" s="1" a="1"/>
  <c r="M1146" i="11" s="1"/>
  <c r="M1147" i="11" s="1" a="1"/>
  <c r="M1147" i="11" s="1"/>
  <c r="M1148" i="11" s="1" a="1"/>
  <c r="M1148" i="11" s="1"/>
  <c r="M1149" i="11" s="1" a="1"/>
  <c r="M1149" i="11" s="1"/>
  <c r="M1150" i="11" s="1" a="1"/>
  <c r="M1150" i="11" s="1"/>
  <c r="M1151" i="11" s="1" a="1"/>
  <c r="M1151" i="11" s="1"/>
  <c r="M1152" i="11" s="1" a="1"/>
  <c r="M1152" i="11" s="1"/>
  <c r="M1153" i="11" s="1" a="1"/>
  <c r="M1153" i="11" s="1"/>
  <c r="M1154" i="11" s="1" a="1"/>
  <c r="M1154" i="11" s="1"/>
  <c r="M1155" i="11" s="1" a="1"/>
  <c r="M1155" i="11" s="1"/>
  <c r="M1156" i="11" s="1" a="1"/>
  <c r="M1156" i="11" s="1"/>
  <c r="M1157" i="11" s="1" a="1"/>
  <c r="M1157" i="11" s="1"/>
  <c r="M1158" i="11" s="1" a="1"/>
  <c r="M1158" i="11" s="1"/>
  <c r="M1159" i="11" s="1" a="1"/>
  <c r="M1159" i="11" s="1"/>
  <c r="M1160" i="11" s="1" a="1"/>
  <c r="M1160" i="11" s="1"/>
  <c r="M1161" i="11" s="1" a="1"/>
  <c r="M1161" i="11" s="1"/>
  <c r="M1162" i="11" s="1" a="1"/>
  <c r="M1162" i="11" s="1"/>
  <c r="M1163" i="11" s="1" a="1"/>
  <c r="M1163" i="11" s="1"/>
  <c r="M1164" i="11" s="1" a="1"/>
  <c r="M1164" i="11" s="1"/>
  <c r="M1165" i="11" s="1" a="1"/>
  <c r="M1165" i="11" s="1"/>
  <c r="M1166" i="11" s="1" a="1"/>
  <c r="M1166" i="11" s="1"/>
  <c r="M1167" i="11" s="1" a="1"/>
  <c r="M1167" i="11" s="1"/>
  <c r="M1168" i="11" s="1" a="1"/>
  <c r="M1168" i="11" s="1"/>
  <c r="M1169" i="11" s="1" a="1"/>
  <c r="M1169" i="11" s="1"/>
  <c r="M1170" i="11" s="1" a="1"/>
  <c r="M1170" i="11" s="1"/>
  <c r="M1171" i="11" s="1" a="1"/>
  <c r="M1171" i="11" s="1"/>
  <c r="M1172" i="11" s="1" a="1"/>
  <c r="M1172" i="11" s="1"/>
  <c r="M1173" i="11" s="1" a="1"/>
  <c r="M1173" i="11" s="1"/>
  <c r="M1174" i="11" s="1" a="1"/>
  <c r="M1174" i="11" s="1"/>
  <c r="M1175" i="11" s="1" a="1"/>
  <c r="M1175" i="11" s="1"/>
  <c r="M1176" i="11" s="1" a="1"/>
  <c r="M1176" i="11" s="1"/>
  <c r="M1177" i="11" s="1" a="1"/>
  <c r="M1177" i="11" s="1"/>
  <c r="M1178" i="11" s="1" a="1"/>
  <c r="M1178" i="11" s="1"/>
  <c r="M1179" i="11" s="1" a="1"/>
  <c r="M1179" i="11" s="1"/>
  <c r="M1180" i="11" s="1" a="1"/>
  <c r="M1180" i="11" s="1"/>
  <c r="M1181" i="11" s="1" a="1"/>
  <c r="M1181" i="11" s="1"/>
  <c r="M1182" i="11" s="1" a="1"/>
  <c r="M1182" i="11" s="1"/>
  <c r="M1183" i="11" s="1" a="1"/>
  <c r="M1183" i="11" s="1"/>
  <c r="M1184" i="11" s="1" a="1"/>
  <c r="M1184" i="11" s="1"/>
  <c r="M1185" i="11" s="1" a="1"/>
  <c r="M1185" i="11" s="1"/>
  <c r="M1186" i="11" s="1" a="1"/>
  <c r="M1186" i="11" s="1"/>
  <c r="M1187" i="11" s="1" a="1"/>
  <c r="M1187" i="11" s="1"/>
  <c r="M1188" i="11" s="1" a="1"/>
  <c r="M1188" i="11" s="1"/>
  <c r="M1189" i="11" s="1" a="1"/>
  <c r="M1189" i="11" s="1"/>
  <c r="M1190" i="11" s="1" a="1"/>
  <c r="M1190" i="11" s="1"/>
  <c r="M1191" i="11" s="1" a="1"/>
  <c r="M1191" i="11" s="1"/>
  <c r="M1192" i="11" s="1" a="1"/>
  <c r="M1192" i="11" s="1"/>
  <c r="M1193" i="11" s="1" a="1"/>
  <c r="M1193" i="11" s="1"/>
  <c r="M1194" i="11" s="1" a="1"/>
  <c r="M1194" i="11" s="1"/>
  <c r="M1195" i="11" s="1" a="1"/>
  <c r="M1195" i="11" s="1"/>
  <c r="M1196" i="11" s="1" a="1"/>
  <c r="M1196" i="11" s="1"/>
  <c r="M1197" i="11" s="1" a="1"/>
  <c r="M1197" i="11" s="1"/>
  <c r="M1198" i="11" s="1" a="1"/>
  <c r="M1198" i="11" s="1"/>
  <c r="M1199" i="11" s="1" a="1"/>
  <c r="M1199" i="11" s="1"/>
  <c r="M1200" i="11" s="1" a="1"/>
  <c r="M1200" i="11" s="1"/>
  <c r="M1201" i="11" s="1" a="1"/>
  <c r="M1201" i="11" s="1"/>
  <c r="M1202" i="11" s="1" a="1"/>
  <c r="M1202" i="11" s="1"/>
  <c r="M1203" i="11" s="1" a="1"/>
  <c r="M1203" i="11" s="1"/>
  <c r="M1204" i="11" s="1" a="1"/>
  <c r="M1204" i="11" s="1"/>
  <c r="M1205" i="11" s="1" a="1"/>
  <c r="M1205" i="11" s="1"/>
  <c r="M1206" i="11" s="1" a="1"/>
  <c r="M1206" i="11" s="1"/>
  <c r="M1207" i="11" s="1" a="1"/>
  <c r="M1207" i="11" s="1"/>
  <c r="M1208" i="11" s="1" a="1"/>
  <c r="M1208" i="11" s="1"/>
  <c r="M1209" i="11" s="1" a="1"/>
  <c r="M1209" i="11" s="1"/>
  <c r="M1210" i="11" s="1" a="1"/>
  <c r="M1210" i="11" s="1"/>
  <c r="M1211" i="11" s="1" a="1"/>
  <c r="M1211" i="11" s="1"/>
  <c r="M1212" i="11" s="1" a="1"/>
  <c r="M1212" i="11" s="1"/>
  <c r="M1213" i="11" s="1" a="1"/>
  <c r="M1213" i="11" s="1"/>
  <c r="M1214" i="11" s="1" a="1"/>
  <c r="M1214" i="11" s="1"/>
  <c r="M1215" i="11" s="1" a="1"/>
  <c r="M1215" i="11" s="1"/>
  <c r="M1216" i="11" s="1" a="1"/>
  <c r="M1216" i="11" s="1"/>
  <c r="M1217" i="11" s="1" a="1"/>
  <c r="M1217" i="11" s="1"/>
  <c r="M1218" i="11" s="1" a="1"/>
  <c r="M1218" i="11" s="1"/>
  <c r="M1219" i="11" s="1" a="1"/>
  <c r="M1219" i="11" s="1"/>
  <c r="M1220" i="11" s="1" a="1"/>
  <c r="M1220" i="11" s="1"/>
  <c r="M1221" i="11" s="1" a="1"/>
  <c r="M1221" i="11" s="1"/>
  <c r="M1222" i="11" s="1" a="1"/>
  <c r="M1222" i="11" s="1"/>
  <c r="M1223" i="11" s="1" a="1"/>
  <c r="M1223" i="11" s="1"/>
  <c r="M1224" i="11" s="1" a="1"/>
  <c r="M1224" i="11" s="1"/>
  <c r="M1225" i="11" s="1" a="1"/>
  <c r="M1225" i="11" s="1"/>
  <c r="M1226" i="11" s="1" a="1"/>
  <c r="M1226" i="11" s="1"/>
  <c r="M1227" i="11" s="1" a="1"/>
  <c r="M1227" i="11" s="1"/>
  <c r="M1228" i="11" s="1" a="1"/>
  <c r="M1228" i="11" s="1"/>
  <c r="M1229" i="11" s="1" a="1"/>
  <c r="M1229" i="11" s="1"/>
  <c r="M1230" i="11" s="1" a="1"/>
  <c r="M1230" i="11" s="1"/>
  <c r="M1231" i="11" s="1" a="1"/>
  <c r="M1231" i="11" s="1"/>
  <c r="M1232" i="11" s="1" a="1"/>
  <c r="M1232" i="11" s="1"/>
  <c r="M1233" i="11" s="1" a="1"/>
  <c r="M1233" i="11" s="1"/>
  <c r="M1234" i="11" s="1" a="1"/>
  <c r="M1234" i="11" s="1"/>
  <c r="M1235" i="11" s="1" a="1"/>
  <c r="M1235" i="11" s="1"/>
  <c r="M1236" i="11" s="1" a="1"/>
  <c r="M1236" i="11" s="1"/>
  <c r="M1237" i="11" s="1" a="1"/>
  <c r="M1237" i="11" s="1"/>
  <c r="M1238" i="11" s="1" a="1"/>
  <c r="M1238" i="11" s="1"/>
  <c r="M1239" i="11" s="1" a="1"/>
  <c r="M1239" i="11" s="1"/>
  <c r="M1240" i="11" s="1" a="1"/>
  <c r="M1240" i="11" s="1"/>
  <c r="M1241" i="11" s="1" a="1"/>
  <c r="M1241" i="11" s="1"/>
  <c r="M1242" i="11" s="1" a="1"/>
  <c r="M1242" i="11" s="1"/>
  <c r="M1243" i="11" s="1" a="1"/>
  <c r="M1243" i="11" s="1"/>
  <c r="M1244" i="11" s="1" a="1"/>
  <c r="M1244" i="11" s="1"/>
  <c r="M1245" i="11" s="1" a="1"/>
  <c r="M1245" i="11" s="1"/>
  <c r="M1246" i="11" s="1" a="1"/>
  <c r="M1246" i="11" s="1"/>
  <c r="M1247" i="11" s="1" a="1"/>
  <c r="M1247" i="11" s="1"/>
  <c r="M1248" i="11" s="1" a="1"/>
  <c r="M1248" i="11" s="1"/>
  <c r="M1249" i="11" s="1" a="1"/>
  <c r="M1249" i="11" s="1"/>
  <c r="M1250" i="11" s="1" a="1"/>
  <c r="M1250" i="11" s="1"/>
  <c r="M1251" i="11" s="1" a="1"/>
  <c r="M1251" i="11" s="1"/>
  <c r="M1252" i="11" s="1" a="1"/>
  <c r="M1252" i="11" s="1"/>
  <c r="M1253" i="11" s="1" a="1"/>
  <c r="M1253" i="11" s="1"/>
  <c r="M1254" i="11" s="1" a="1"/>
  <c r="M1254" i="11" s="1"/>
  <c r="M1255" i="11" s="1" a="1"/>
  <c r="M1255" i="11" s="1"/>
  <c r="M1256" i="11" s="1" a="1"/>
  <c r="M1256" i="11" s="1"/>
  <c r="M1257" i="11" s="1" a="1"/>
  <c r="M1257" i="11" s="1"/>
  <c r="M1258" i="11" s="1" a="1"/>
  <c r="M1258" i="11" s="1"/>
  <c r="M1259" i="11" s="1" a="1"/>
  <c r="M1259" i="11" s="1"/>
  <c r="M1260" i="11" s="1" a="1"/>
  <c r="M1260" i="11" s="1"/>
  <c r="M1261" i="11" s="1" a="1"/>
  <c r="M1261" i="11" s="1"/>
  <c r="M1262" i="11" s="1" a="1"/>
  <c r="M1262" i="11" s="1"/>
  <c r="M1263" i="11" s="1" a="1"/>
  <c r="M1263" i="11" s="1"/>
  <c r="M1264" i="11" s="1" a="1"/>
  <c r="M1264" i="11" s="1"/>
  <c r="M1265" i="11" s="1" a="1"/>
  <c r="M1265" i="11" s="1"/>
  <c r="M1266" i="11" s="1" a="1"/>
  <c r="M1266" i="11" s="1"/>
  <c r="M1267" i="11" s="1" a="1"/>
  <c r="M1267" i="11" s="1"/>
  <c r="M1268" i="11" s="1" a="1"/>
  <c r="M1268" i="11" s="1"/>
  <c r="M1269" i="11" s="1" a="1"/>
  <c r="M1269" i="11" s="1"/>
  <c r="M1270" i="11" s="1" a="1"/>
  <c r="M1270" i="11" s="1"/>
  <c r="M1271" i="11" s="1" a="1"/>
  <c r="M1271" i="11" s="1"/>
  <c r="M1272" i="11" s="1" a="1"/>
  <c r="M1272" i="11" s="1"/>
  <c r="M1273" i="11" s="1" a="1"/>
  <c r="M1273" i="11" s="1"/>
  <c r="M1274" i="11" s="1" a="1"/>
  <c r="M1274" i="11" s="1"/>
  <c r="M1275" i="11" s="1" a="1"/>
  <c r="M1275" i="11" s="1"/>
  <c r="M1276" i="11" s="1" a="1"/>
  <c r="M1276" i="11" s="1"/>
  <c r="M1277" i="11" s="1" a="1"/>
  <c r="M1277" i="11" s="1"/>
  <c r="M1278" i="11" s="1" a="1"/>
  <c r="M1278" i="11" s="1"/>
  <c r="M1279" i="11" s="1" a="1"/>
  <c r="M1279" i="11" s="1"/>
  <c r="M1280" i="11" s="1" a="1"/>
  <c r="M1280" i="11" s="1"/>
  <c r="M1281" i="11" s="1" a="1"/>
  <c r="M1281" i="11" s="1"/>
  <c r="M1282" i="11" s="1" a="1"/>
  <c r="M1282" i="11" s="1"/>
  <c r="M1283" i="11" s="1" a="1"/>
  <c r="M1283" i="11" s="1"/>
  <c r="M1284" i="11" s="1" a="1"/>
  <c r="M1284" i="11" s="1"/>
  <c r="M1285" i="11" s="1" a="1"/>
  <c r="M1285" i="11" s="1"/>
  <c r="M1286" i="11" s="1" a="1"/>
  <c r="M1286" i="11" s="1"/>
  <c r="M1287" i="11" s="1" a="1"/>
  <c r="M1287" i="11" s="1"/>
  <c r="M1288" i="11" s="1" a="1"/>
  <c r="M1288" i="11" s="1"/>
  <c r="M1289" i="11" s="1" a="1"/>
  <c r="M1289" i="11" s="1"/>
  <c r="M1290" i="11" s="1" a="1"/>
  <c r="M1290" i="11" s="1"/>
  <c r="M1291" i="11" s="1" a="1"/>
  <c r="M1291" i="11" s="1"/>
  <c r="M1292" i="11" s="1" a="1"/>
  <c r="M1292" i="11" s="1"/>
  <c r="M1293" i="11" s="1" a="1"/>
  <c r="M1293" i="11" s="1"/>
  <c r="M1294" i="11" s="1" a="1"/>
  <c r="M1294" i="11" s="1"/>
  <c r="M1295" i="11" s="1" a="1"/>
  <c r="M1295" i="11" s="1"/>
  <c r="M1296" i="11" s="1" a="1"/>
  <c r="M1296" i="11" s="1"/>
  <c r="M1297" i="11" s="1" a="1"/>
  <c r="M1297" i="11" s="1"/>
  <c r="M1298" i="11" s="1" a="1"/>
  <c r="M1298" i="11" s="1"/>
  <c r="M1299" i="11" s="1" a="1"/>
  <c r="M1299" i="11" s="1"/>
  <c r="M1300" i="11" s="1" a="1"/>
  <c r="M1300" i="11" s="1"/>
  <c r="M1301" i="11" s="1" a="1"/>
  <c r="M1301" i="11" s="1"/>
  <c r="M1302" i="11" s="1" a="1"/>
  <c r="M1302" i="11" s="1"/>
  <c r="M1303" i="11" s="1" a="1"/>
  <c r="M1303" i="11" s="1"/>
  <c r="M1304" i="11" s="1" a="1"/>
  <c r="M1304" i="11" s="1"/>
  <c r="M1305" i="11" s="1" a="1"/>
  <c r="M1305" i="11" s="1"/>
  <c r="M1306" i="11" s="1" a="1"/>
  <c r="M1306" i="11" s="1"/>
  <c r="M1307" i="11" s="1" a="1"/>
  <c r="M1307" i="11" s="1"/>
  <c r="M1308" i="11" s="1" a="1"/>
  <c r="M1308" i="11" s="1"/>
  <c r="M1309" i="11" s="1" a="1"/>
  <c r="M1309" i="11" s="1"/>
  <c r="M1310" i="11" s="1" a="1"/>
  <c r="M1310" i="11" s="1"/>
  <c r="M1311" i="11" s="1" a="1"/>
  <c r="M1311" i="11" s="1"/>
  <c r="M1312" i="11" s="1" a="1"/>
  <c r="M1312" i="11" s="1"/>
  <c r="M1313" i="11" s="1" a="1"/>
  <c r="M1313" i="11" s="1"/>
  <c r="M1314" i="11" s="1" a="1"/>
  <c r="M1314" i="11" s="1"/>
  <c r="M1315" i="11" s="1" a="1"/>
  <c r="M1315" i="11" s="1"/>
  <c r="M1316" i="11" s="1" a="1"/>
  <c r="M1316" i="11" s="1"/>
  <c r="M1317" i="11" s="1" a="1"/>
  <c r="M1317" i="11" s="1"/>
  <c r="M1318" i="11" s="1" a="1"/>
  <c r="M1318" i="11" s="1"/>
  <c r="M1319" i="11" s="1" a="1"/>
  <c r="M1319" i="11" s="1"/>
  <c r="M1320" i="11" s="1" a="1"/>
  <c r="M1320" i="11" s="1"/>
  <c r="M1321" i="11" s="1" a="1"/>
  <c r="M1321" i="11" s="1"/>
  <c r="M1322" i="11" s="1" a="1"/>
  <c r="M1322" i="11" s="1"/>
  <c r="M1323" i="11" s="1" a="1"/>
  <c r="M1323" i="11" s="1"/>
  <c r="M1324" i="11" s="1" a="1"/>
  <c r="M1324" i="11" s="1"/>
  <c r="M1325" i="11" s="1" a="1"/>
  <c r="M1325" i="11" s="1"/>
  <c r="M1326" i="11" s="1" a="1"/>
  <c r="M1326" i="11" s="1"/>
  <c r="M1327" i="11" s="1" a="1"/>
  <c r="M1327" i="11" s="1"/>
  <c r="M1328" i="11" s="1" a="1"/>
  <c r="M1328" i="11" s="1"/>
  <c r="M1329" i="11" s="1" a="1"/>
  <c r="M1329" i="11" s="1"/>
  <c r="M1330" i="11" s="1" a="1"/>
  <c r="M1330" i="11" s="1"/>
  <c r="M1331" i="11" s="1" a="1"/>
  <c r="M1331" i="11" s="1"/>
  <c r="M1332" i="11" s="1" a="1"/>
  <c r="M1332" i="11" s="1"/>
  <c r="M1333" i="11" s="1" a="1"/>
  <c r="M1333" i="11" s="1"/>
  <c r="M1334" i="11" s="1" a="1"/>
  <c r="M1334" i="11" s="1"/>
  <c r="M1335" i="11" s="1" a="1"/>
  <c r="M1335" i="11" s="1"/>
  <c r="M1336" i="11" s="1" a="1"/>
  <c r="M1336" i="11" s="1"/>
  <c r="M1337" i="11" s="1" a="1"/>
  <c r="M1337" i="11" s="1"/>
  <c r="M1338" i="11" s="1" a="1"/>
  <c r="M1338" i="11" s="1"/>
  <c r="M1339" i="11" s="1" a="1"/>
  <c r="M1339" i="11" s="1"/>
  <c r="M1340" i="11" s="1" a="1"/>
  <c r="M1340" i="11" s="1"/>
  <c r="M1341" i="11" s="1" a="1"/>
  <c r="M1341" i="11" s="1"/>
  <c r="M1342" i="11" s="1" a="1"/>
  <c r="M1342" i="11" s="1"/>
  <c r="M1343" i="11" s="1" a="1"/>
  <c r="M1343" i="11" s="1"/>
  <c r="M1344" i="11" s="1" a="1"/>
  <c r="M1344" i="11" s="1"/>
  <c r="M1345" i="11" s="1" a="1"/>
  <c r="M1345" i="11" s="1"/>
  <c r="M1346" i="11" s="1" a="1"/>
  <c r="M1346" i="11" s="1"/>
  <c r="M1347" i="11" s="1" a="1"/>
  <c r="M1347" i="11" s="1"/>
  <c r="M1348" i="11" s="1" a="1"/>
  <c r="M1348" i="11" s="1"/>
  <c r="M1349" i="11" s="1" a="1"/>
  <c r="M1349" i="11" s="1"/>
  <c r="M1350" i="11" s="1" a="1"/>
  <c r="M1350" i="11" s="1"/>
  <c r="M1351" i="11" s="1" a="1"/>
  <c r="M1351" i="11" s="1"/>
  <c r="M1352" i="11" s="1" a="1"/>
  <c r="M1352" i="11" s="1"/>
  <c r="M1353" i="11" s="1" a="1"/>
  <c r="M1353" i="11" s="1"/>
  <c r="M1354" i="11" s="1" a="1"/>
  <c r="M1354" i="11" s="1"/>
  <c r="M1355" i="11" s="1" a="1"/>
  <c r="M1355" i="11" s="1"/>
  <c r="M1356" i="11" s="1" a="1"/>
  <c r="M1356" i="11" s="1"/>
  <c r="M1357" i="11" s="1" a="1"/>
  <c r="M1357" i="11" s="1"/>
  <c r="M1358" i="11" s="1" a="1"/>
  <c r="M1358" i="11" s="1"/>
  <c r="M1359" i="11" s="1" a="1"/>
  <c r="M1359" i="11" s="1"/>
  <c r="M1360" i="11" s="1" a="1"/>
  <c r="M1360" i="11" s="1"/>
  <c r="M1361" i="11" s="1" a="1"/>
  <c r="M1361" i="11" s="1"/>
  <c r="M1362" i="11" s="1" a="1"/>
  <c r="M1362" i="11" s="1"/>
  <c r="M1363" i="11" s="1" a="1"/>
  <c r="M1363" i="11" s="1"/>
  <c r="M1364" i="11" s="1" a="1"/>
  <c r="M1364" i="11" s="1"/>
  <c r="M1365" i="11" s="1" a="1"/>
  <c r="M1365" i="11" s="1"/>
  <c r="M1366" i="11" s="1" a="1"/>
  <c r="M1366" i="11" s="1"/>
  <c r="M1367" i="11" s="1" a="1"/>
  <c r="M1367" i="11" s="1"/>
  <c r="M1368" i="11" s="1" a="1"/>
  <c r="M1368" i="11" s="1"/>
  <c r="M1369" i="11" s="1" a="1"/>
  <c r="M1369" i="11" s="1"/>
  <c r="M1370" i="11" s="1" a="1"/>
  <c r="M1370" i="11" s="1"/>
  <c r="M1371" i="11" s="1" a="1"/>
  <c r="M1371" i="11" s="1"/>
  <c r="M1372" i="11" s="1" a="1"/>
  <c r="M1372" i="11" s="1"/>
  <c r="M1373" i="11" s="1" a="1"/>
  <c r="M1373" i="11" s="1"/>
  <c r="M1374" i="11" s="1" a="1"/>
  <c r="M1374" i="11" s="1"/>
  <c r="M1375" i="11" s="1" a="1"/>
  <c r="M1375" i="11" s="1"/>
  <c r="M1376" i="11" s="1" a="1"/>
  <c r="M1376" i="11" s="1"/>
  <c r="M1377" i="11" s="1" a="1"/>
  <c r="M1377" i="11" s="1"/>
  <c r="M1378" i="11" s="1" a="1"/>
  <c r="M1378" i="11" s="1"/>
  <c r="M1379" i="11" s="1" a="1"/>
  <c r="M1379" i="11" s="1"/>
  <c r="M1380" i="11" s="1" a="1"/>
  <c r="M1380" i="11" s="1"/>
  <c r="M1381" i="11" s="1" a="1"/>
  <c r="M1381" i="11" s="1"/>
  <c r="M1382" i="11" s="1" a="1"/>
  <c r="M1382" i="11" s="1"/>
  <c r="M1383" i="11" s="1" a="1"/>
  <c r="M1383" i="11" s="1"/>
  <c r="M1384" i="11" s="1" a="1"/>
  <c r="M1384" i="11" s="1"/>
  <c r="M1385" i="11" s="1" a="1"/>
  <c r="M1385" i="11" s="1"/>
  <c r="M1386" i="11" s="1" a="1"/>
  <c r="M1386" i="11" s="1"/>
  <c r="M1387" i="11" s="1" a="1"/>
  <c r="M1387" i="11" s="1"/>
  <c r="M1388" i="11" s="1" a="1"/>
  <c r="M1388" i="11" s="1"/>
  <c r="M1389" i="11" s="1" a="1"/>
  <c r="M1389" i="11" s="1"/>
  <c r="M1390" i="11" s="1" a="1"/>
  <c r="M1390" i="11" s="1"/>
  <c r="M1391" i="11" s="1" a="1"/>
  <c r="M1391" i="11" s="1"/>
  <c r="M1392" i="11" s="1" a="1"/>
  <c r="M1392" i="11" s="1"/>
  <c r="M1393" i="11" s="1" a="1"/>
  <c r="M1393" i="11" s="1"/>
  <c r="M1394" i="11" s="1" a="1"/>
  <c r="M1394" i="11" s="1"/>
  <c r="M1395" i="11" s="1" a="1"/>
  <c r="M1395" i="11" s="1"/>
  <c r="M1396" i="11" s="1" a="1"/>
  <c r="M1396" i="11" s="1"/>
  <c r="M1397" i="11" s="1" a="1"/>
  <c r="M1397" i="11" s="1"/>
  <c r="M1398" i="11" s="1" a="1"/>
  <c r="M1398" i="11" s="1"/>
  <c r="M1399" i="11" s="1" a="1"/>
  <c r="M1399" i="11" s="1"/>
  <c r="M1400" i="11" s="1" a="1"/>
  <c r="M1400" i="11" s="1"/>
  <c r="M1401" i="11" s="1" a="1"/>
  <c r="M1401" i="11" s="1"/>
  <c r="M1402" i="11" s="1" a="1"/>
  <c r="M1402" i="11" s="1"/>
  <c r="M1403" i="11" s="1" a="1"/>
  <c r="M1403" i="11" s="1"/>
  <c r="M1404" i="11" s="1" a="1"/>
  <c r="M1404" i="11" s="1"/>
  <c r="M1405" i="11" s="1" a="1"/>
  <c r="M1405" i="11" s="1"/>
  <c r="M1406" i="11" s="1" a="1"/>
  <c r="M1406" i="11" s="1"/>
  <c r="M1407" i="11" s="1" a="1"/>
  <c r="M1407" i="11" s="1"/>
  <c r="M1408" i="11" s="1" a="1"/>
  <c r="M1408" i="11" s="1"/>
  <c r="M1409" i="11" s="1" a="1"/>
  <c r="M1409" i="11" s="1"/>
  <c r="M1410" i="11" s="1" a="1"/>
  <c r="M1410" i="11" s="1"/>
  <c r="M1411" i="11" s="1" a="1"/>
  <c r="M1411" i="11" s="1"/>
  <c r="M1412" i="11" s="1" a="1"/>
  <c r="M1412" i="11" s="1"/>
  <c r="M1413" i="11" s="1" a="1"/>
  <c r="M1413" i="11" s="1"/>
  <c r="M1414" i="11" s="1" a="1"/>
  <c r="M1414" i="11" s="1"/>
  <c r="M1415" i="11" s="1" a="1"/>
  <c r="M1415" i="11" s="1"/>
  <c r="M1416" i="11" s="1" a="1"/>
  <c r="M1416" i="11" s="1"/>
  <c r="M1417" i="11" s="1" a="1"/>
  <c r="M1417" i="11" s="1"/>
  <c r="M1418" i="11" s="1" a="1"/>
  <c r="M1418" i="11" s="1"/>
  <c r="M1419" i="11" s="1" a="1"/>
  <c r="M1419" i="11" s="1"/>
  <c r="M1420" i="11" s="1" a="1"/>
  <c r="M1420" i="11" s="1"/>
  <c r="M1421" i="11" s="1" a="1"/>
  <c r="M1421" i="11" s="1"/>
  <c r="M1422" i="11" s="1" a="1"/>
  <c r="M1422" i="11" s="1"/>
  <c r="M1423" i="11" s="1" a="1"/>
  <c r="M1423" i="11" s="1"/>
  <c r="M1424" i="11" s="1" a="1"/>
  <c r="M1424" i="11" s="1"/>
  <c r="M1425" i="11" s="1" a="1"/>
  <c r="M1425" i="11" s="1"/>
  <c r="M1426" i="11" s="1" a="1"/>
  <c r="M1426" i="11" s="1"/>
  <c r="M1427" i="11" s="1" a="1"/>
  <c r="M1427" i="11" s="1"/>
  <c r="M1428" i="11" s="1" a="1"/>
  <c r="M1428" i="11" s="1"/>
  <c r="M1429" i="11" s="1" a="1"/>
  <c r="M1429" i="11" s="1"/>
  <c r="M1430" i="11" s="1" a="1"/>
  <c r="M1430" i="11" s="1"/>
  <c r="M1431" i="11" s="1" a="1"/>
  <c r="M1431" i="11" s="1"/>
  <c r="M1432" i="11" s="1" a="1"/>
  <c r="M1432" i="11" s="1"/>
  <c r="M1433" i="11" s="1" a="1"/>
  <c r="M1433" i="11" s="1"/>
  <c r="M1434" i="11" s="1" a="1"/>
  <c r="M1434" i="11" s="1"/>
  <c r="M1435" i="11" s="1" a="1"/>
  <c r="M1435" i="11" s="1"/>
  <c r="M1436" i="11" s="1" a="1"/>
  <c r="M1436" i="11" s="1"/>
  <c r="M1437" i="11" s="1" a="1"/>
  <c r="M1437" i="11" s="1"/>
  <c r="M1438" i="11" s="1" a="1"/>
  <c r="M1438" i="11" s="1"/>
  <c r="M1439" i="11" s="1" a="1"/>
  <c r="M1439" i="11" s="1"/>
  <c r="M1440" i="11" s="1" a="1"/>
  <c r="M1440" i="11" s="1"/>
  <c r="M1441" i="11" s="1" a="1"/>
  <c r="M1441" i="11" s="1"/>
  <c r="M1442" i="11" s="1" a="1"/>
  <c r="M1442" i="11" s="1"/>
  <c r="M1443" i="11" s="1" a="1"/>
  <c r="M1443" i="11" s="1"/>
  <c r="M1444" i="11" s="1" a="1"/>
  <c r="M1444" i="11" s="1"/>
  <c r="M1445" i="11" s="1" a="1"/>
  <c r="M1445" i="11" s="1"/>
  <c r="M1446" i="11" s="1" a="1"/>
  <c r="M1446" i="11" s="1"/>
  <c r="M1447" i="11" s="1" a="1"/>
  <c r="M1447" i="11" s="1"/>
  <c r="M1448" i="11" s="1" a="1"/>
  <c r="M1448" i="11" s="1"/>
  <c r="M1449" i="11" s="1" a="1"/>
  <c r="M1449" i="11" s="1"/>
  <c r="M1450" i="11" s="1" a="1"/>
  <c r="M1450" i="11" s="1"/>
  <c r="M1451" i="11" s="1" a="1"/>
  <c r="M1451" i="11" s="1"/>
  <c r="M1452" i="11" s="1" a="1"/>
  <c r="M1452" i="11" s="1"/>
  <c r="M1453" i="11" s="1" a="1"/>
  <c r="M1453" i="11" s="1"/>
  <c r="M1454" i="11" s="1" a="1"/>
  <c r="M1454" i="11" s="1"/>
  <c r="M1455" i="11" s="1" a="1"/>
  <c r="M1455" i="11" s="1"/>
  <c r="M1456" i="11" s="1" a="1"/>
  <c r="M1456" i="11" s="1"/>
  <c r="M1457" i="11" s="1" a="1"/>
  <c r="M1457" i="11" s="1"/>
  <c r="M1458" i="11" s="1" a="1"/>
  <c r="M1458" i="11" s="1"/>
  <c r="M1459" i="11" s="1" a="1"/>
  <c r="M1459" i="11" s="1"/>
  <c r="M1460" i="11" s="1" a="1"/>
  <c r="M1460" i="11" s="1"/>
  <c r="M1461" i="11" s="1" a="1"/>
  <c r="M1461" i="11" s="1"/>
  <c r="M1462" i="11" s="1" a="1"/>
  <c r="M1462" i="11" s="1"/>
  <c r="M1463" i="11" s="1" a="1"/>
  <c r="M1463" i="11" s="1"/>
  <c r="M1464" i="11" s="1" a="1"/>
  <c r="M1464" i="11" s="1"/>
  <c r="M1465" i="11" s="1" a="1"/>
  <c r="M1465" i="11" s="1"/>
  <c r="M1466" i="11" s="1" a="1"/>
  <c r="M1466" i="11" s="1"/>
  <c r="M1467" i="11" s="1" a="1"/>
  <c r="M1467" i="11" s="1"/>
  <c r="M1468" i="11" s="1" a="1"/>
  <c r="M1468" i="11" s="1"/>
  <c r="M1469" i="11" s="1" a="1"/>
  <c r="M1469" i="11" s="1"/>
  <c r="M1470" i="11" s="1" a="1"/>
  <c r="M1470" i="11" s="1"/>
  <c r="M1471" i="11" s="1" a="1"/>
  <c r="M1471" i="11" s="1"/>
  <c r="M1472" i="11" s="1" a="1"/>
  <c r="M1472" i="11" s="1"/>
  <c r="M1473" i="11" s="1" a="1"/>
  <c r="M1473" i="11" s="1"/>
  <c r="M1474" i="11" s="1" a="1"/>
  <c r="M1474" i="11" s="1"/>
  <c r="M1475" i="11" s="1" a="1"/>
  <c r="M1475" i="11" s="1"/>
  <c r="M1476" i="11" s="1" a="1"/>
  <c r="M1476" i="11" s="1"/>
  <c r="M1477" i="11" s="1" a="1"/>
  <c r="M1477" i="11" s="1"/>
  <c r="M1478" i="11" s="1" a="1"/>
  <c r="M1478" i="11" s="1"/>
  <c r="M1479" i="11" s="1" a="1"/>
  <c r="M1479" i="11" s="1"/>
  <c r="M1480" i="11" s="1" a="1"/>
  <c r="M1480" i="11" s="1"/>
  <c r="M1481" i="11" s="1" a="1"/>
  <c r="M1481" i="11" s="1"/>
  <c r="M1482" i="11" s="1" a="1"/>
  <c r="M1482" i="11" s="1"/>
  <c r="M1483" i="11" s="1" a="1"/>
  <c r="M1483" i="11" s="1"/>
  <c r="M1484" i="11" s="1" a="1"/>
  <c r="M1484" i="11" s="1"/>
  <c r="M1485" i="11" s="1" a="1"/>
  <c r="M1485" i="11" s="1"/>
  <c r="M1486" i="11" s="1" a="1"/>
  <c r="M1486" i="11" s="1"/>
  <c r="M1487" i="11" s="1" a="1"/>
  <c r="M1487" i="11" s="1"/>
  <c r="M1488" i="11" s="1" a="1"/>
  <c r="M1488" i="11" s="1"/>
  <c r="M1489" i="11" s="1" a="1"/>
  <c r="M1489" i="11" s="1"/>
  <c r="M1490" i="11" s="1" a="1"/>
  <c r="M1490" i="11" s="1"/>
  <c r="M1491" i="11" s="1" a="1"/>
  <c r="M1491" i="11" s="1"/>
  <c r="M1492" i="11" s="1" a="1"/>
  <c r="M1492" i="11" s="1"/>
  <c r="M1493" i="11" s="1" a="1"/>
  <c r="M1493" i="11" s="1"/>
  <c r="M1494" i="11" s="1" a="1"/>
  <c r="M1494" i="11" s="1"/>
  <c r="M1495" i="11" s="1" a="1"/>
  <c r="M1495" i="11" s="1"/>
  <c r="M1496" i="11" s="1" a="1"/>
  <c r="M1496" i="11" s="1"/>
  <c r="M1497" i="11" s="1" a="1"/>
  <c r="M1497" i="11" s="1"/>
  <c r="M1498" i="11" s="1" a="1"/>
  <c r="M1498" i="11" s="1"/>
  <c r="M1499" i="11" s="1" a="1"/>
  <c r="M1499" i="11" s="1"/>
  <c r="M1500" i="11" s="1" a="1"/>
  <c r="M1500" i="11" s="1"/>
  <c r="M1501" i="11" s="1" a="1"/>
  <c r="M1501" i="11" s="1"/>
  <c r="M1502" i="11" s="1" a="1"/>
  <c r="M1502" i="11" s="1"/>
  <c r="M1503" i="11" s="1" a="1"/>
  <c r="M1503" i="11" s="1"/>
  <c r="M1504" i="11" s="1" a="1"/>
  <c r="M1504" i="11" s="1"/>
  <c r="M1505" i="11" s="1" a="1"/>
  <c r="M1505" i="11" s="1"/>
  <c r="M1506" i="11" s="1" a="1"/>
  <c r="M1506" i="11" s="1"/>
  <c r="M1507" i="11" s="1" a="1"/>
  <c r="M1507" i="11" s="1"/>
  <c r="M1508" i="11" s="1" a="1"/>
  <c r="M1508" i="11" s="1"/>
  <c r="M1509" i="11" s="1" a="1"/>
  <c r="M1509" i="11" s="1"/>
  <c r="M1510" i="11" s="1" a="1"/>
  <c r="M1510" i="11" s="1"/>
  <c r="M1511" i="11" s="1" a="1"/>
  <c r="M1511" i="11" s="1"/>
  <c r="M1512" i="11" s="1" a="1"/>
  <c r="M1512" i="11" s="1"/>
  <c r="M1513" i="11" s="1" a="1"/>
  <c r="M1513" i="11" s="1"/>
  <c r="M1514" i="11" s="1" a="1"/>
  <c r="M1514" i="11" s="1"/>
  <c r="M1515" i="11" s="1" a="1"/>
  <c r="M1515" i="11" s="1"/>
  <c r="M1516" i="11" s="1" a="1"/>
  <c r="M1516" i="11" s="1"/>
  <c r="M1517" i="11" s="1" a="1"/>
  <c r="M1517" i="11" s="1"/>
  <c r="M1518" i="11" s="1" a="1"/>
  <c r="M1518" i="11" s="1"/>
  <c r="M1519" i="11" s="1" a="1"/>
  <c r="M1519" i="11" s="1"/>
  <c r="M1520" i="11" s="1" a="1"/>
  <c r="M1520" i="11" s="1"/>
  <c r="M1521" i="11" s="1" a="1"/>
  <c r="M1521" i="11" s="1"/>
  <c r="M1522" i="11" s="1" a="1"/>
  <c r="M1522" i="11" s="1"/>
  <c r="M1523" i="11" s="1" a="1"/>
  <c r="M1523" i="11" s="1"/>
  <c r="M1524" i="11" s="1" a="1"/>
  <c r="M1524" i="11" s="1"/>
  <c r="M1525" i="11" s="1" a="1"/>
  <c r="M1525" i="11" s="1"/>
  <c r="M1526" i="11" s="1" a="1"/>
  <c r="M1526" i="11" s="1"/>
  <c r="M1527" i="11" s="1" a="1"/>
  <c r="M1527" i="11" s="1"/>
  <c r="M1528" i="11" s="1" a="1"/>
  <c r="M1528" i="11" s="1"/>
  <c r="M1529" i="11" s="1" a="1"/>
  <c r="M1529" i="11" s="1"/>
  <c r="M1530" i="11" s="1" a="1"/>
  <c r="M1530" i="11" s="1"/>
  <c r="M1531" i="11" s="1" a="1"/>
  <c r="M1531" i="11" s="1"/>
  <c r="M1532" i="11" s="1" a="1"/>
  <c r="M1532" i="11" s="1"/>
  <c r="M1533" i="11" s="1" a="1"/>
  <c r="M1533" i="11" s="1"/>
  <c r="M1534" i="11" s="1" a="1"/>
  <c r="M1534" i="11" s="1"/>
  <c r="M1535" i="11" s="1" a="1"/>
  <c r="M1535" i="11" s="1"/>
  <c r="M1536" i="11" s="1" a="1"/>
  <c r="M1536" i="11" s="1"/>
  <c r="M1537" i="11" s="1" a="1"/>
  <c r="M1537" i="11" s="1"/>
  <c r="M1538" i="11" s="1" a="1"/>
  <c r="M1538" i="11" s="1"/>
  <c r="M1539" i="11" s="1" a="1"/>
  <c r="M1539" i="11" s="1"/>
  <c r="M1540" i="11" s="1" a="1"/>
  <c r="M1540" i="11" s="1"/>
  <c r="M1541" i="11" s="1" a="1"/>
  <c r="M1541" i="11" s="1"/>
  <c r="M1542" i="11" s="1" a="1"/>
  <c r="M1542" i="11" s="1"/>
  <c r="M1543" i="11" s="1" a="1"/>
  <c r="M1543" i="11" s="1"/>
  <c r="M1544" i="11" s="1" a="1"/>
  <c r="M1544" i="11" s="1"/>
  <c r="M1545" i="11" s="1" a="1"/>
  <c r="M1545" i="11" s="1"/>
  <c r="M1546" i="11" s="1" a="1"/>
  <c r="M1546" i="11" s="1"/>
  <c r="M1547" i="11" s="1" a="1"/>
  <c r="M1547" i="11" s="1"/>
  <c r="M1548" i="11" s="1" a="1"/>
  <c r="M1548" i="11" s="1"/>
  <c r="M1549" i="11" s="1" a="1"/>
  <c r="M1549" i="11" s="1"/>
  <c r="M1550" i="11" s="1" a="1"/>
  <c r="M1550" i="11" s="1"/>
  <c r="M1551" i="11" s="1" a="1"/>
  <c r="M1551" i="11" s="1"/>
  <c r="M1552" i="11" s="1" a="1"/>
  <c r="M1552" i="11" s="1"/>
  <c r="M1553" i="11" s="1" a="1"/>
  <c r="M1553" i="11" s="1"/>
  <c r="M1554" i="11" s="1" a="1"/>
  <c r="M1554" i="11" s="1"/>
  <c r="M1555" i="11" s="1" a="1"/>
  <c r="M1555" i="11" s="1"/>
  <c r="M1556" i="11" s="1" a="1"/>
  <c r="M1556" i="11" s="1"/>
  <c r="M1557" i="11" s="1" a="1"/>
  <c r="M1557" i="11" s="1"/>
  <c r="M1558" i="11" s="1" a="1"/>
  <c r="M1558" i="11" s="1"/>
  <c r="M1559" i="11" s="1" a="1"/>
  <c r="M1559" i="11" s="1"/>
  <c r="M1560" i="11" s="1" a="1"/>
  <c r="M1560" i="11" s="1"/>
  <c r="M1561" i="11" s="1" a="1"/>
  <c r="M1561" i="11" s="1"/>
  <c r="M1562" i="11" s="1" a="1"/>
  <c r="M1562" i="11" s="1"/>
  <c r="M1563" i="11" s="1" a="1"/>
  <c r="M1563" i="11" s="1"/>
  <c r="M1564" i="11" s="1" a="1"/>
  <c r="M1564" i="11" s="1"/>
  <c r="M1565" i="11" s="1" a="1"/>
  <c r="M1565" i="11" s="1"/>
  <c r="M1566" i="11" s="1" a="1"/>
  <c r="M1566" i="11" s="1"/>
  <c r="M1567" i="11" s="1" a="1"/>
  <c r="M1567" i="11" s="1"/>
  <c r="M1568" i="11" s="1" a="1"/>
  <c r="M1568" i="11" s="1"/>
  <c r="M1569" i="11" s="1" a="1"/>
  <c r="M1569" i="11" s="1"/>
  <c r="M1570" i="11" s="1" a="1"/>
  <c r="M1570" i="11" s="1"/>
  <c r="M1571" i="11" s="1" a="1"/>
  <c r="M1571" i="11" s="1"/>
  <c r="M1572" i="11" s="1" a="1"/>
  <c r="M1572" i="11" s="1"/>
  <c r="M1573" i="11" s="1" a="1"/>
  <c r="M1573" i="11" s="1"/>
  <c r="M1574" i="11" s="1" a="1"/>
  <c r="M1574" i="11" s="1"/>
  <c r="M1575" i="11" s="1" a="1"/>
  <c r="M1575" i="11" s="1"/>
  <c r="M1576" i="11" s="1" a="1"/>
  <c r="M1576" i="11" s="1"/>
  <c r="M1577" i="11" s="1" a="1"/>
  <c r="M1577" i="11" s="1"/>
  <c r="M1578" i="11" s="1" a="1"/>
  <c r="M1578" i="11" s="1"/>
  <c r="M1579" i="11" s="1" a="1"/>
  <c r="M1579" i="11" s="1"/>
  <c r="M1580" i="11" s="1" a="1"/>
  <c r="M1580" i="11" s="1"/>
  <c r="M1581" i="11" s="1" a="1"/>
  <c r="M1581" i="11" s="1"/>
  <c r="M1582" i="11" s="1" a="1"/>
  <c r="M1582" i="11" s="1"/>
  <c r="M1583" i="11" s="1" a="1"/>
  <c r="M1583" i="11" s="1"/>
  <c r="M1584" i="11" s="1" a="1"/>
  <c r="M1584" i="11" s="1"/>
  <c r="M1585" i="11" s="1" a="1"/>
  <c r="M1585" i="11" s="1"/>
  <c r="M1586" i="11" s="1" a="1"/>
  <c r="M1586" i="11" s="1"/>
  <c r="M1587" i="11" s="1" a="1"/>
  <c r="M1587" i="11" s="1"/>
  <c r="M1588" i="11" s="1" a="1"/>
  <c r="M1588" i="11" s="1"/>
  <c r="M1589" i="11" s="1" a="1"/>
  <c r="M1589" i="11" s="1"/>
  <c r="M1590" i="11" s="1" a="1"/>
  <c r="M1590" i="11" s="1"/>
  <c r="M1591" i="11" s="1" a="1"/>
  <c r="M1591" i="11" s="1"/>
  <c r="M1592" i="11" s="1" a="1"/>
  <c r="M1592" i="11" s="1"/>
  <c r="M1593" i="11" s="1" a="1"/>
  <c r="M1593" i="11" s="1"/>
  <c r="M1594" i="11" s="1" a="1"/>
  <c r="M1594" i="11" s="1"/>
  <c r="M1595" i="11" s="1" a="1"/>
  <c r="M1595" i="11" s="1"/>
  <c r="M1596" i="11" s="1" a="1"/>
  <c r="M1596" i="11" s="1"/>
  <c r="M1597" i="11" s="1" a="1"/>
  <c r="M1597" i="11" s="1"/>
  <c r="M1598" i="11" s="1" a="1"/>
  <c r="M1598" i="11" s="1"/>
  <c r="M1599" i="11" s="1" a="1"/>
  <c r="M1599" i="11" s="1"/>
  <c r="M1600" i="11" s="1" a="1"/>
  <c r="M1600" i="11" s="1"/>
  <c r="M1601" i="11" s="1" a="1"/>
  <c r="M1601" i="11" s="1"/>
  <c r="M1602" i="11" s="1" a="1"/>
  <c r="M1602" i="11" s="1"/>
  <c r="M1603" i="11" s="1" a="1"/>
  <c r="M1603" i="11" s="1"/>
  <c r="M1604" i="11" s="1" a="1"/>
  <c r="M1604" i="11" s="1"/>
  <c r="M1605" i="11" s="1" a="1"/>
  <c r="M1605" i="11" s="1"/>
  <c r="M1606" i="11" s="1" a="1"/>
  <c r="M1606" i="11" s="1"/>
  <c r="M1607" i="11" s="1" a="1"/>
  <c r="M1607" i="11" s="1"/>
  <c r="M1608" i="11" s="1" a="1"/>
  <c r="M1608" i="11" s="1"/>
  <c r="M1609" i="11" s="1" a="1"/>
  <c r="M1609" i="11" s="1"/>
  <c r="M1610" i="11" s="1" a="1"/>
  <c r="M1610" i="11" s="1"/>
  <c r="M1611" i="11" s="1" a="1"/>
  <c r="M1611" i="11" s="1"/>
  <c r="M1612" i="11" s="1" a="1"/>
  <c r="M1612" i="11" s="1"/>
  <c r="M1613" i="11" s="1" a="1"/>
  <c r="M1613" i="11" s="1"/>
  <c r="M1614" i="11" s="1" a="1"/>
  <c r="M1614" i="11" s="1"/>
  <c r="M1615" i="11" s="1" a="1"/>
  <c r="M1615" i="11" s="1"/>
  <c r="M1616" i="11" s="1" a="1"/>
  <c r="M1616" i="11" s="1"/>
  <c r="M1617" i="11" s="1" a="1"/>
  <c r="M1617" i="11" s="1"/>
  <c r="M1618" i="11" s="1" a="1"/>
  <c r="M1618" i="11" s="1"/>
  <c r="M1619" i="11" s="1" a="1"/>
  <c r="M1619" i="11" s="1"/>
  <c r="M1620" i="11" s="1" a="1"/>
  <c r="M1620" i="11" s="1"/>
  <c r="M1621" i="11" s="1" a="1"/>
  <c r="M1621" i="11" s="1"/>
  <c r="M1622" i="11" s="1" a="1"/>
  <c r="M1622" i="11" s="1"/>
  <c r="M1623" i="11" s="1" a="1"/>
  <c r="M1623" i="11" s="1"/>
  <c r="M1624" i="11" s="1" a="1"/>
  <c r="M1624" i="11" s="1"/>
  <c r="M1625" i="11" s="1" a="1"/>
  <c r="M1625" i="11" s="1"/>
  <c r="M1626" i="11" s="1" a="1"/>
  <c r="M1626" i="11" s="1"/>
  <c r="M1627" i="11" s="1" a="1"/>
  <c r="M1627" i="11" s="1"/>
  <c r="M1628" i="11" s="1" a="1"/>
  <c r="M1628" i="11" s="1"/>
  <c r="M1629" i="11" s="1" a="1"/>
  <c r="M1629" i="11" s="1"/>
  <c r="M1630" i="11" s="1" a="1"/>
  <c r="M1630" i="11" s="1"/>
  <c r="M1631" i="11" s="1" a="1"/>
  <c r="M1631" i="11" s="1"/>
  <c r="M1632" i="11" s="1" a="1"/>
  <c r="M1632" i="11" s="1"/>
  <c r="M1633" i="11" s="1" a="1"/>
  <c r="M1633" i="11" s="1"/>
  <c r="M1634" i="11" s="1" a="1"/>
  <c r="M1634" i="11" s="1"/>
  <c r="M1635" i="11" s="1" a="1"/>
  <c r="M1635" i="11" s="1"/>
  <c r="M1636" i="11" s="1" a="1"/>
  <c r="M1636" i="11" s="1"/>
  <c r="M1637" i="11" s="1" a="1"/>
  <c r="M1637" i="11" s="1"/>
  <c r="M1638" i="11" s="1" a="1"/>
  <c r="M1638" i="11" s="1"/>
  <c r="M1639" i="11" s="1" a="1"/>
  <c r="M1639" i="11" s="1"/>
  <c r="M1640" i="11" s="1" a="1"/>
  <c r="M1640" i="11" s="1"/>
  <c r="M1641" i="11" s="1" a="1"/>
  <c r="M1641" i="11" s="1"/>
  <c r="M1642" i="11" s="1" a="1"/>
  <c r="M1642" i="11" s="1"/>
  <c r="M1643" i="11" s="1" a="1"/>
  <c r="M1643" i="11" s="1"/>
  <c r="M1644" i="11" s="1" a="1"/>
  <c r="M1644" i="11" s="1"/>
  <c r="M1645" i="11" s="1" a="1"/>
  <c r="M1645" i="11" s="1"/>
  <c r="M1646" i="11" s="1" a="1"/>
  <c r="M1646" i="11" s="1"/>
  <c r="M1647" i="11" s="1" a="1"/>
  <c r="M1647" i="11" s="1"/>
  <c r="M1648" i="11" s="1" a="1"/>
  <c r="M1648" i="11" s="1"/>
  <c r="M1649" i="11" s="1" a="1"/>
  <c r="M1649" i="11" s="1"/>
  <c r="M1650" i="11" s="1" a="1"/>
  <c r="M1650" i="11" s="1"/>
  <c r="M1651" i="11" s="1" a="1"/>
  <c r="M1651" i="11" s="1"/>
  <c r="M1652" i="11" s="1" a="1"/>
  <c r="M1652" i="11" s="1"/>
  <c r="M1653" i="11" s="1" a="1"/>
  <c r="M1653" i="11" s="1"/>
  <c r="M1654" i="11" s="1" a="1"/>
  <c r="M1654" i="11" s="1"/>
  <c r="M1655" i="11" s="1" a="1"/>
  <c r="M1655" i="11" s="1"/>
  <c r="M1656" i="11" s="1" a="1"/>
  <c r="M1656" i="11" s="1"/>
  <c r="M1657" i="11" s="1" a="1"/>
  <c r="M1657" i="11" s="1"/>
  <c r="M1658" i="11" s="1" a="1"/>
  <c r="M1658" i="11" s="1"/>
  <c r="M1659" i="11" s="1" a="1"/>
  <c r="M1659" i="11" s="1"/>
  <c r="M1660" i="11" s="1" a="1"/>
  <c r="M1660" i="11" s="1"/>
  <c r="M1661" i="11" s="1" a="1"/>
  <c r="M1661" i="11" s="1"/>
  <c r="M1662" i="11" s="1" a="1"/>
  <c r="M1662" i="11" s="1"/>
  <c r="M1663" i="11" s="1" a="1"/>
  <c r="M1663" i="11" s="1"/>
  <c r="M1664" i="11" s="1" a="1"/>
  <c r="M1664" i="11" s="1"/>
  <c r="M1665" i="11" s="1" a="1"/>
  <c r="M1665" i="11" s="1"/>
  <c r="M1666" i="11" s="1" a="1"/>
  <c r="M1666" i="11" s="1"/>
  <c r="M1667" i="11" s="1" a="1"/>
  <c r="M1667" i="11" s="1"/>
  <c r="M1668" i="11" s="1" a="1"/>
  <c r="M1668" i="11" s="1"/>
  <c r="M1669" i="11" s="1" a="1"/>
  <c r="M1669" i="11" s="1"/>
  <c r="M1670" i="11" s="1" a="1"/>
  <c r="M1670" i="11" s="1"/>
  <c r="M1671" i="11" s="1" a="1"/>
  <c r="M1671" i="11" s="1"/>
  <c r="M1672" i="11" s="1" a="1"/>
  <c r="M1672" i="11" s="1"/>
  <c r="M1673" i="11" s="1" a="1"/>
  <c r="M1673" i="11" s="1"/>
  <c r="M1674" i="11" s="1" a="1"/>
  <c r="M1674" i="11" s="1"/>
  <c r="M1675" i="11" s="1" a="1"/>
  <c r="M1675" i="11" s="1"/>
  <c r="M1676" i="11" s="1" a="1"/>
  <c r="M1676" i="11" s="1"/>
  <c r="M1677" i="11" s="1" a="1"/>
  <c r="M1677" i="11" s="1"/>
  <c r="M1678" i="11" s="1" a="1"/>
  <c r="M1678" i="11" s="1"/>
  <c r="M1679" i="11" s="1" a="1"/>
  <c r="M1679" i="11" s="1"/>
  <c r="M1680" i="11" s="1" a="1"/>
  <c r="M1680" i="11" s="1"/>
  <c r="M1681" i="11" s="1" a="1"/>
  <c r="M1681" i="11" s="1"/>
  <c r="M1682" i="11" s="1" a="1"/>
  <c r="M1682" i="11" s="1"/>
  <c r="M1683" i="11" s="1" a="1"/>
  <c r="M1683" i="11" s="1"/>
  <c r="M1684" i="11" s="1" a="1"/>
  <c r="M1684" i="11" s="1"/>
  <c r="M1685" i="11" s="1" a="1"/>
  <c r="M1685" i="11" s="1"/>
  <c r="M1686" i="11" s="1" a="1"/>
  <c r="M1686" i="11" s="1"/>
  <c r="M1687" i="11" s="1" a="1"/>
  <c r="M1687" i="11" s="1"/>
  <c r="M1688" i="11" s="1" a="1"/>
  <c r="M1688" i="11" s="1"/>
  <c r="M1689" i="11" s="1" a="1"/>
  <c r="M1689" i="11" s="1"/>
  <c r="M1690" i="11" s="1" a="1"/>
  <c r="M1690" i="11" s="1"/>
  <c r="M1691" i="11" s="1" a="1"/>
  <c r="M1691" i="11" s="1"/>
  <c r="M1692" i="11" s="1" a="1"/>
  <c r="M1692" i="11" s="1"/>
  <c r="M1693" i="11" s="1" a="1"/>
  <c r="M1693" i="11" s="1"/>
  <c r="M1694" i="11" s="1" a="1"/>
  <c r="M1694" i="11" s="1"/>
  <c r="M1695" i="11" s="1" a="1"/>
  <c r="M1695" i="11" s="1"/>
  <c r="M1696" i="11" s="1" a="1"/>
  <c r="M1696" i="11" s="1"/>
  <c r="M1697" i="11" s="1" a="1"/>
  <c r="M1697" i="11" s="1"/>
  <c r="M1698" i="11" s="1" a="1"/>
  <c r="M1698" i="11" s="1"/>
  <c r="M1699" i="11" s="1" a="1"/>
  <c r="M1699" i="11" s="1"/>
  <c r="M1700" i="11" s="1" a="1"/>
  <c r="M1700" i="11" s="1"/>
  <c r="M1701" i="11" s="1" a="1"/>
  <c r="M1701" i="11" s="1"/>
  <c r="M1702" i="11" s="1" a="1"/>
  <c r="M1702" i="11" s="1"/>
  <c r="M1703" i="11" s="1" a="1"/>
  <c r="M1703" i="11" s="1"/>
  <c r="M1704" i="11" s="1" a="1"/>
  <c r="M1704" i="11" s="1"/>
  <c r="M1705" i="11" s="1" a="1"/>
  <c r="M1705" i="11" s="1"/>
  <c r="M1706" i="11" s="1" a="1"/>
  <c r="M1706" i="11" s="1"/>
  <c r="M1707" i="11" s="1" a="1"/>
  <c r="M1707" i="11" s="1"/>
  <c r="M1708" i="11" s="1" a="1"/>
  <c r="M1708" i="11" s="1"/>
  <c r="M1709" i="11" s="1" a="1"/>
  <c r="M1709" i="11" s="1"/>
  <c r="M1710" i="11" s="1" a="1"/>
  <c r="M1710" i="11" s="1"/>
  <c r="M1711" i="11" s="1" a="1"/>
  <c r="M1711" i="11" s="1"/>
  <c r="M1712" i="11" s="1" a="1"/>
  <c r="M1712" i="11" s="1"/>
  <c r="M1713" i="11" s="1" a="1"/>
  <c r="M1713" i="11" s="1"/>
  <c r="M1714" i="11" s="1" a="1"/>
  <c r="M1714" i="11" s="1"/>
  <c r="M1715" i="11" s="1" a="1"/>
  <c r="M1715" i="11" s="1"/>
  <c r="M1716" i="11" s="1" a="1"/>
  <c r="M1716" i="11" s="1"/>
  <c r="M1717" i="11" s="1" a="1"/>
  <c r="M1717" i="11" s="1"/>
  <c r="M1718" i="11" s="1" a="1"/>
  <c r="M1718" i="11" s="1"/>
  <c r="M1719" i="11" s="1" a="1"/>
  <c r="M1719" i="11" s="1"/>
  <c r="M1720" i="11" s="1" a="1"/>
  <c r="M1720" i="11" s="1"/>
  <c r="M1721" i="11" s="1" a="1"/>
  <c r="M1721" i="11" s="1"/>
  <c r="M1722" i="11" s="1" a="1"/>
  <c r="M1722" i="11" s="1"/>
  <c r="M1723" i="11" s="1" a="1"/>
  <c r="M1723" i="11" s="1"/>
  <c r="M1724" i="11" s="1" a="1"/>
  <c r="M1724" i="11" s="1"/>
  <c r="M1725" i="11" s="1" a="1"/>
  <c r="M1725" i="11" s="1"/>
  <c r="M1726" i="11" s="1" a="1"/>
  <c r="M1726" i="11" s="1"/>
  <c r="M1727" i="11" s="1" a="1"/>
  <c r="M1727" i="11" s="1"/>
  <c r="M1728" i="11" s="1" a="1"/>
  <c r="M1728" i="11" s="1"/>
  <c r="M1729" i="11" s="1" a="1"/>
  <c r="M1729" i="11" s="1"/>
  <c r="M1730" i="11" s="1" a="1"/>
  <c r="M1730" i="11" s="1"/>
  <c r="M1731" i="11" s="1" a="1"/>
  <c r="M1731" i="11" s="1"/>
  <c r="M1732" i="11" s="1" a="1"/>
  <c r="M1732" i="11" s="1"/>
  <c r="M1733" i="11" s="1" a="1"/>
  <c r="M1733" i="11" s="1"/>
  <c r="M1734" i="11" s="1" a="1"/>
  <c r="M1734" i="11" s="1"/>
  <c r="M1735" i="11" s="1" a="1"/>
  <c r="M1735" i="11" s="1"/>
  <c r="M1736" i="11" s="1" a="1"/>
  <c r="M1736" i="11" s="1"/>
  <c r="M1737" i="11" s="1" a="1"/>
  <c r="M1737" i="11" s="1"/>
  <c r="M1738" i="11" s="1" a="1"/>
  <c r="M1738" i="11" s="1"/>
  <c r="M1739" i="11" s="1" a="1"/>
  <c r="M1739" i="11" s="1"/>
  <c r="M1740" i="11" s="1" a="1"/>
  <c r="M1740" i="11" s="1"/>
  <c r="M1741" i="11" s="1" a="1"/>
  <c r="M1741" i="11" s="1"/>
  <c r="M1742" i="11" s="1" a="1"/>
  <c r="M1742" i="11" s="1"/>
  <c r="M1743" i="11" s="1" a="1"/>
  <c r="M1743" i="11" s="1"/>
  <c r="M1744" i="11" s="1" a="1"/>
  <c r="M1744" i="11" s="1"/>
  <c r="M1745" i="11" s="1" a="1"/>
  <c r="M1745" i="11" s="1"/>
  <c r="M1746" i="11" s="1" a="1"/>
  <c r="M1746" i="11" s="1"/>
  <c r="M1747" i="11" s="1" a="1"/>
  <c r="M1747" i="11" s="1"/>
  <c r="M1748" i="11" s="1" a="1"/>
  <c r="M1748" i="11" s="1"/>
  <c r="M1749" i="11" s="1" a="1"/>
  <c r="M1749" i="11" s="1"/>
  <c r="M1750" i="11" s="1" a="1"/>
  <c r="M1750" i="11" s="1"/>
  <c r="M1751" i="11" s="1" a="1"/>
  <c r="M1751" i="11" s="1"/>
  <c r="M1752" i="11" s="1" a="1"/>
  <c r="M1752" i="11" s="1"/>
  <c r="M1753" i="11" s="1" a="1"/>
  <c r="M1753" i="11" s="1"/>
  <c r="M1754" i="11" s="1" a="1"/>
  <c r="M1754" i="11" s="1"/>
  <c r="M1755" i="11" s="1" a="1"/>
  <c r="M1755" i="11" s="1"/>
  <c r="M1756" i="11" s="1" a="1"/>
  <c r="M1756" i="11" s="1"/>
  <c r="M1757" i="11" s="1" a="1"/>
  <c r="M1757" i="11" s="1"/>
  <c r="M1758" i="11" s="1" a="1"/>
  <c r="M1758" i="11" s="1"/>
  <c r="M1759" i="11" s="1" a="1"/>
  <c r="M1759" i="11" s="1"/>
  <c r="M1760" i="11" s="1" a="1"/>
  <c r="M1760" i="11" s="1"/>
  <c r="M1761" i="11" s="1" a="1"/>
  <c r="M1761" i="11" s="1"/>
  <c r="M1762" i="11" s="1" a="1"/>
  <c r="M1762" i="11" s="1"/>
  <c r="M1763" i="11" s="1" a="1"/>
  <c r="M1763" i="11" s="1"/>
  <c r="M1764" i="11" s="1" a="1"/>
  <c r="M1764" i="11" s="1"/>
  <c r="M1765" i="11" s="1" a="1"/>
  <c r="M1765" i="11" s="1"/>
  <c r="M1766" i="11" s="1" a="1"/>
  <c r="M1766" i="11" s="1"/>
  <c r="M1767" i="11" s="1" a="1"/>
  <c r="M1767" i="11" s="1"/>
  <c r="M1768" i="11" s="1" a="1"/>
  <c r="M1768" i="11" s="1"/>
  <c r="M1769" i="11" s="1" a="1"/>
  <c r="M1769" i="11" s="1"/>
  <c r="M1770" i="11" s="1" a="1"/>
  <c r="M1770" i="11" s="1"/>
  <c r="M1771" i="11" s="1" a="1"/>
  <c r="M1771" i="11" s="1"/>
  <c r="M1772" i="11" s="1" a="1"/>
  <c r="M1772" i="11" s="1"/>
  <c r="M1773" i="11" s="1" a="1"/>
  <c r="M1773" i="11" s="1"/>
  <c r="M1774" i="11" s="1" a="1"/>
  <c r="M1774" i="11" s="1"/>
  <c r="M1775" i="11" s="1" a="1"/>
  <c r="M1775" i="11" s="1"/>
  <c r="M1776" i="11" s="1" a="1"/>
  <c r="M1776" i="11" s="1"/>
  <c r="M1777" i="11" s="1" a="1"/>
  <c r="M1777" i="11" s="1"/>
  <c r="M1778" i="11" s="1" a="1"/>
  <c r="M1778" i="11" s="1"/>
  <c r="M1779" i="11" s="1" a="1"/>
  <c r="M1779" i="11" s="1"/>
  <c r="M1780" i="11" s="1" a="1"/>
  <c r="M1780" i="11" s="1"/>
  <c r="M1781" i="11" s="1" a="1"/>
  <c r="M1781" i="11" s="1"/>
  <c r="M1782" i="11" s="1" a="1"/>
  <c r="M1782" i="11" s="1"/>
  <c r="M1783" i="11" s="1" a="1"/>
  <c r="M1783" i="11" s="1"/>
  <c r="M1784" i="11" s="1" a="1"/>
  <c r="M1784" i="11" s="1"/>
  <c r="M1785" i="11" s="1" a="1"/>
  <c r="M1785" i="11" s="1"/>
  <c r="M1786" i="11" s="1" a="1"/>
  <c r="M1786" i="11" s="1"/>
  <c r="M1787" i="11" s="1" a="1"/>
  <c r="M1787" i="11" s="1"/>
  <c r="M1788" i="11" s="1" a="1"/>
  <c r="M1788" i="11" s="1"/>
  <c r="M1789" i="11" s="1" a="1"/>
  <c r="M1789" i="11" s="1"/>
  <c r="M1790" i="11" s="1" a="1"/>
  <c r="M1790" i="11" s="1"/>
  <c r="M1791" i="11" s="1" a="1"/>
  <c r="M1791" i="11" s="1"/>
  <c r="M1792" i="11" s="1" a="1"/>
  <c r="M1792" i="11" s="1"/>
  <c r="M1793" i="11" s="1" a="1"/>
  <c r="M1793" i="11" s="1"/>
  <c r="M1794" i="11" s="1" a="1"/>
  <c r="M1794" i="11" s="1"/>
  <c r="M1795" i="11" s="1" a="1"/>
  <c r="M1795" i="11" s="1"/>
  <c r="M1796" i="11" s="1" a="1"/>
  <c r="M1796" i="11" s="1"/>
  <c r="M1797" i="11" s="1" a="1"/>
  <c r="M1797" i="11" s="1"/>
  <c r="M1798" i="11" s="1" a="1"/>
  <c r="M1798" i="11" s="1"/>
  <c r="M1799" i="11" s="1" a="1"/>
  <c r="M1799" i="11" s="1"/>
  <c r="M1800" i="11" s="1" a="1"/>
  <c r="M1800" i="11" s="1"/>
  <c r="M1801" i="11" s="1" a="1"/>
  <c r="M1801" i="11" s="1"/>
  <c r="M1802" i="11" s="1" a="1"/>
  <c r="M1802" i="11" s="1"/>
  <c r="M1803" i="11" s="1" a="1"/>
  <c r="M1803" i="11" s="1"/>
  <c r="M1804" i="11" s="1" a="1"/>
  <c r="M1804" i="11" s="1"/>
  <c r="M1805" i="11" s="1" a="1"/>
  <c r="M1805" i="11" s="1"/>
  <c r="M1806" i="11" s="1" a="1"/>
  <c r="M1806" i="11" s="1"/>
  <c r="M1807" i="11" s="1" a="1"/>
  <c r="M1807" i="11" s="1"/>
  <c r="M1808" i="11" s="1" a="1"/>
  <c r="M1808" i="11" s="1"/>
  <c r="M1809" i="11" s="1" a="1"/>
  <c r="M1809" i="11" s="1"/>
  <c r="M1810" i="11" s="1" a="1"/>
  <c r="M1810" i="11" s="1"/>
  <c r="M1811" i="11" s="1" a="1"/>
  <c r="M1811" i="11" s="1"/>
  <c r="M1812" i="11" s="1" a="1"/>
  <c r="M1812" i="11" s="1"/>
  <c r="M1813" i="11" s="1" a="1"/>
  <c r="M1813" i="11" s="1"/>
  <c r="M1814" i="11" s="1" a="1"/>
  <c r="M1814" i="11" s="1"/>
  <c r="M1815" i="11" s="1" a="1"/>
  <c r="M1815" i="11" s="1"/>
  <c r="M1816" i="11" s="1" a="1"/>
  <c r="M1816" i="11" s="1"/>
  <c r="M1817" i="11" s="1" a="1"/>
  <c r="M1817" i="11" s="1"/>
  <c r="M1818" i="11" s="1" a="1"/>
  <c r="M1818" i="11" s="1"/>
  <c r="M1819" i="11" s="1" a="1"/>
  <c r="M1819" i="11" s="1"/>
  <c r="M1820" i="11" s="1" a="1"/>
  <c r="M1820" i="11" s="1"/>
  <c r="M1821" i="11" s="1" a="1"/>
  <c r="M1821" i="11" s="1"/>
  <c r="M1822" i="11" s="1" a="1"/>
  <c r="M1822" i="11" s="1"/>
  <c r="M1823" i="11" s="1" a="1"/>
  <c r="M1823" i="11" s="1"/>
  <c r="M1824" i="11" s="1" a="1"/>
  <c r="M1824" i="11" s="1"/>
  <c r="M1825" i="11" s="1" a="1"/>
  <c r="M1825" i="11" s="1"/>
  <c r="M1826" i="11" s="1" a="1"/>
  <c r="M1826" i="11" s="1"/>
  <c r="M1827" i="11" s="1" a="1"/>
  <c r="M1827" i="11" s="1"/>
  <c r="M1828" i="11" s="1" a="1"/>
  <c r="M1828" i="11" s="1"/>
  <c r="M1829" i="11" s="1" a="1"/>
  <c r="M1829" i="11" s="1"/>
  <c r="M1830" i="11" s="1" a="1"/>
  <c r="M1830" i="11" s="1"/>
  <c r="M1831" i="11" s="1" a="1"/>
  <c r="M1831" i="11" s="1"/>
  <c r="M1832" i="11" s="1" a="1"/>
  <c r="M1832" i="11" s="1"/>
  <c r="M1833" i="11" s="1" a="1"/>
  <c r="M1833" i="11" s="1"/>
  <c r="M1834" i="11" s="1" a="1"/>
  <c r="M1834" i="11" s="1"/>
  <c r="M1835" i="11" s="1" a="1"/>
  <c r="M1835" i="11" s="1"/>
  <c r="M1836" i="11" s="1" a="1"/>
  <c r="M1836" i="11" s="1"/>
  <c r="M1837" i="11" s="1" a="1"/>
  <c r="M1837" i="11" s="1"/>
  <c r="M1838" i="11" s="1" a="1"/>
  <c r="M1838" i="11" s="1"/>
  <c r="M1839" i="11" s="1" a="1"/>
  <c r="M1839" i="11" s="1"/>
  <c r="M1840" i="11" s="1" a="1"/>
  <c r="M1840" i="11" s="1"/>
  <c r="M1841" i="11" s="1" a="1"/>
  <c r="M1841" i="11" s="1"/>
  <c r="M1842" i="11" s="1" a="1"/>
  <c r="M1842" i="11" s="1"/>
  <c r="M1843" i="11" s="1" a="1"/>
  <c r="M1843" i="11" s="1"/>
  <c r="M1844" i="11" s="1" a="1"/>
  <c r="M1844" i="11" s="1"/>
  <c r="M1845" i="11" s="1" a="1"/>
  <c r="M1845" i="11" s="1"/>
  <c r="M1846" i="11" s="1" a="1"/>
  <c r="M1846" i="11" s="1"/>
  <c r="M1847" i="11" s="1" a="1"/>
  <c r="M1847" i="11" s="1"/>
  <c r="M1848" i="11" s="1" a="1"/>
  <c r="M1848" i="11" s="1"/>
  <c r="M1849" i="11" s="1" a="1"/>
  <c r="M1849" i="11" s="1"/>
  <c r="M1850" i="11" s="1" a="1"/>
  <c r="M1850" i="11" s="1"/>
  <c r="M1851" i="11" s="1" a="1"/>
  <c r="M1851" i="11" s="1"/>
  <c r="M1852" i="11" s="1" a="1"/>
  <c r="M1852" i="11" s="1"/>
  <c r="M1853" i="11" s="1" a="1"/>
  <c r="M1853" i="11" s="1"/>
  <c r="M1854" i="11" s="1" a="1"/>
  <c r="M1854" i="11" s="1"/>
  <c r="M1855" i="11" s="1" a="1"/>
  <c r="M1855" i="11" s="1"/>
  <c r="M1856" i="11" s="1" a="1"/>
  <c r="M1856" i="11" s="1"/>
  <c r="M1857" i="11" s="1" a="1"/>
  <c r="M1857" i="11" s="1"/>
  <c r="M1858" i="11" s="1" a="1"/>
  <c r="M1858" i="11" s="1"/>
  <c r="M1859" i="11" s="1" a="1"/>
  <c r="M1859" i="11" s="1"/>
  <c r="M1860" i="11" s="1" a="1"/>
  <c r="M1860" i="11" s="1"/>
  <c r="M1861" i="11" s="1" a="1"/>
  <c r="M1861" i="11" s="1"/>
  <c r="M1862" i="11" s="1" a="1"/>
  <c r="M1862" i="11" s="1"/>
  <c r="M1863" i="11" s="1" a="1"/>
  <c r="M1863" i="11" s="1"/>
  <c r="M1864" i="11" s="1" a="1"/>
  <c r="M1864" i="11" s="1"/>
  <c r="M1865" i="11" s="1" a="1"/>
  <c r="M1865" i="11" s="1"/>
  <c r="M1866" i="11" s="1" a="1"/>
  <c r="M1866" i="11" s="1"/>
  <c r="M1867" i="11" s="1" a="1"/>
  <c r="M1867" i="11" s="1"/>
  <c r="M1868" i="11" s="1" a="1"/>
  <c r="M1868" i="11" s="1"/>
  <c r="M1869" i="11" s="1" a="1"/>
  <c r="M1869" i="11" s="1"/>
  <c r="M1870" i="11" s="1" a="1"/>
  <c r="M1870" i="11" s="1"/>
  <c r="M1871" i="11" s="1" a="1"/>
  <c r="M1871" i="11" s="1"/>
  <c r="M1872" i="11" s="1" a="1"/>
  <c r="M1872" i="11" s="1"/>
  <c r="M1873" i="11" s="1" a="1"/>
  <c r="M1873" i="11" s="1"/>
  <c r="M1874" i="11" s="1" a="1"/>
  <c r="M1874" i="11" s="1"/>
  <c r="M1875" i="11" s="1" a="1"/>
  <c r="M1875" i="11" s="1"/>
  <c r="M1876" i="11" s="1" a="1"/>
  <c r="M1876" i="11" s="1"/>
  <c r="M1877" i="11" s="1" a="1"/>
  <c r="M1877" i="11" s="1"/>
  <c r="M1878" i="11" s="1" a="1"/>
  <c r="M1878" i="11" s="1"/>
  <c r="M1879" i="11" s="1" a="1"/>
  <c r="M1879" i="11" s="1"/>
  <c r="M1880" i="11" s="1" a="1"/>
  <c r="M1880" i="11" s="1"/>
  <c r="M1881" i="11" s="1" a="1"/>
  <c r="M1881" i="11" s="1"/>
  <c r="M1882" i="11" s="1" a="1"/>
  <c r="M1882" i="11" s="1"/>
  <c r="M1883" i="11" s="1" a="1"/>
  <c r="M1883" i="11" s="1"/>
  <c r="M1884" i="11" s="1" a="1"/>
  <c r="M1884" i="11" s="1"/>
  <c r="M1885" i="11" s="1" a="1"/>
  <c r="M1885" i="11" s="1"/>
  <c r="M1886" i="11" s="1" a="1"/>
  <c r="M1886" i="11" s="1"/>
  <c r="M1887" i="11" s="1" a="1"/>
  <c r="M1887" i="11" s="1"/>
  <c r="M1888" i="11" s="1" a="1"/>
  <c r="M1888" i="11" s="1"/>
  <c r="M1889" i="11" s="1" a="1"/>
  <c r="M1889" i="11" s="1"/>
  <c r="M1890" i="11" s="1" a="1"/>
  <c r="M1890" i="11" s="1"/>
  <c r="M1891" i="11" s="1" a="1"/>
  <c r="M1891" i="11" s="1"/>
  <c r="M1892" i="11" s="1" a="1"/>
  <c r="M1892" i="11" s="1"/>
  <c r="M1893" i="11" s="1" a="1"/>
  <c r="M1893" i="11" s="1"/>
  <c r="M1894" i="11" s="1" a="1"/>
  <c r="M1894" i="11" s="1"/>
  <c r="M1895" i="11" s="1" a="1"/>
  <c r="M1895" i="11" s="1"/>
  <c r="M1896" i="11" s="1" a="1"/>
  <c r="M1896" i="11" s="1"/>
  <c r="M1897" i="11" s="1" a="1"/>
  <c r="M1897" i="11" s="1"/>
  <c r="M1898" i="11" s="1" a="1"/>
  <c r="M1898" i="11" s="1"/>
  <c r="M1899" i="11" s="1" a="1"/>
  <c r="M1899" i="11" s="1"/>
  <c r="M1900" i="11" s="1" a="1"/>
  <c r="M1900" i="11" s="1"/>
  <c r="M1901" i="11" s="1" a="1"/>
  <c r="M1901" i="11" s="1"/>
  <c r="M1902" i="11" s="1" a="1"/>
  <c r="M1902" i="11" s="1"/>
  <c r="M1903" i="11" s="1" a="1"/>
  <c r="M1903" i="11" s="1"/>
  <c r="M1904" i="11" s="1" a="1"/>
  <c r="M1904" i="11" s="1"/>
  <c r="M1905" i="11" s="1" a="1"/>
  <c r="M1905" i="11" s="1"/>
  <c r="M1906" i="11" s="1" a="1"/>
  <c r="M1906" i="11" s="1"/>
  <c r="M1907" i="11" s="1" a="1"/>
  <c r="M1907" i="11" s="1"/>
  <c r="M1908" i="11" s="1" a="1"/>
  <c r="M1908" i="11" s="1"/>
  <c r="M1909" i="11" s="1" a="1"/>
  <c r="M1909" i="11" s="1"/>
  <c r="M1910" i="11" s="1" a="1"/>
  <c r="M1910" i="11" s="1"/>
  <c r="M1911" i="11" s="1" a="1"/>
  <c r="M1911" i="11" s="1"/>
  <c r="M1912" i="11" s="1" a="1"/>
  <c r="M1912" i="11" s="1"/>
  <c r="M1913" i="11" s="1" a="1"/>
  <c r="M1913" i="11" s="1"/>
  <c r="M1914" i="11" s="1" a="1"/>
  <c r="M1914" i="11" s="1"/>
  <c r="M1915" i="11" s="1" a="1"/>
  <c r="M1915" i="11" s="1"/>
  <c r="M1916" i="11" s="1" a="1"/>
  <c r="M1916" i="11" s="1"/>
  <c r="M1917" i="11" s="1" a="1"/>
  <c r="M1917" i="11" s="1"/>
  <c r="M1918" i="11" s="1" a="1"/>
  <c r="M1918" i="11" s="1"/>
  <c r="M1919" i="11" s="1" a="1"/>
  <c r="M1919" i="11" s="1"/>
  <c r="M1920" i="11" s="1" a="1"/>
  <c r="M1920" i="11" s="1"/>
  <c r="M1921" i="11" s="1" a="1"/>
  <c r="M1921" i="11" s="1"/>
  <c r="M1922" i="11" s="1" a="1"/>
  <c r="M1922" i="11" s="1"/>
  <c r="M1923" i="11" s="1" a="1"/>
  <c r="M1923" i="11" s="1"/>
  <c r="M1924" i="11" s="1" a="1"/>
  <c r="M1924" i="11" s="1"/>
  <c r="M1925" i="11" s="1" a="1"/>
  <c r="M1925" i="11" s="1"/>
  <c r="M1926" i="11" s="1" a="1"/>
  <c r="M1926" i="11" s="1"/>
  <c r="M1927" i="11" s="1" a="1"/>
  <c r="M1927" i="11" s="1"/>
  <c r="M1928" i="11" s="1" a="1"/>
  <c r="M1928" i="11" s="1"/>
  <c r="M1929" i="11" s="1" a="1"/>
  <c r="M1929" i="11" s="1"/>
  <c r="M1930" i="11" s="1" a="1"/>
  <c r="M1930" i="11" s="1"/>
  <c r="M1931" i="11" s="1" a="1"/>
  <c r="M1931" i="11" s="1"/>
  <c r="M1932" i="11" s="1" a="1"/>
  <c r="M1932" i="11" s="1"/>
  <c r="M1933" i="11" s="1" a="1"/>
  <c r="M1933" i="11" s="1"/>
  <c r="M1934" i="11" s="1" a="1"/>
  <c r="M1934" i="11" s="1"/>
  <c r="M1935" i="11" s="1" a="1"/>
  <c r="M1935" i="11" s="1"/>
  <c r="M1936" i="11" s="1" a="1"/>
  <c r="M1936" i="11" s="1"/>
  <c r="M1937" i="11" s="1" a="1"/>
  <c r="M1937" i="11" s="1"/>
  <c r="M1938" i="11" s="1" a="1"/>
  <c r="M1938" i="11" s="1"/>
  <c r="M1939" i="11" s="1" a="1"/>
  <c r="M1939" i="11" s="1"/>
  <c r="M1940" i="11" s="1" a="1"/>
  <c r="M1940" i="11" s="1"/>
  <c r="M1941" i="11" s="1" a="1"/>
  <c r="M1941" i="11" s="1"/>
  <c r="M1942" i="11" s="1" a="1"/>
  <c r="M1942" i="11" s="1"/>
  <c r="M1943" i="11" s="1" a="1"/>
  <c r="M1943" i="11" s="1"/>
  <c r="M1944" i="11" s="1" a="1"/>
  <c r="M1944" i="11" s="1"/>
  <c r="M1945" i="11" s="1" a="1"/>
  <c r="M1945" i="11" s="1"/>
  <c r="M1946" i="11" s="1" a="1"/>
  <c r="M1946" i="11" s="1"/>
  <c r="M1947" i="11" s="1" a="1"/>
  <c r="M1947" i="11" s="1"/>
  <c r="M1948" i="11" s="1" a="1"/>
  <c r="M1948" i="11" s="1"/>
  <c r="M1949" i="11" s="1" a="1"/>
  <c r="M1949" i="11" s="1"/>
  <c r="M1950" i="11" s="1" a="1"/>
  <c r="M1950" i="11" s="1"/>
  <c r="M1951" i="11" s="1" a="1"/>
  <c r="M1951" i="11" s="1"/>
  <c r="M1952" i="11" s="1" a="1"/>
  <c r="M1952" i="11" s="1"/>
  <c r="M1953" i="11" s="1" a="1"/>
  <c r="M1953" i="11" s="1"/>
  <c r="M1954" i="11" s="1" a="1"/>
  <c r="M1954" i="11" s="1"/>
  <c r="M1955" i="11" s="1" a="1"/>
  <c r="M1955" i="11" s="1"/>
  <c r="M1956" i="11" s="1" a="1"/>
  <c r="M1956" i="11" s="1"/>
  <c r="M1957" i="11" s="1" a="1"/>
  <c r="M1957" i="11" s="1"/>
  <c r="M1958" i="11" s="1" a="1"/>
  <c r="M1958" i="11" s="1"/>
  <c r="M1959" i="11" s="1" a="1"/>
  <c r="M1959" i="11" s="1"/>
  <c r="M1960" i="11" s="1" a="1"/>
  <c r="M1960" i="11" s="1"/>
  <c r="M1961" i="11" s="1" a="1"/>
  <c r="M1961" i="11" s="1"/>
  <c r="M1962" i="11" s="1" a="1"/>
  <c r="M1962" i="11" s="1"/>
  <c r="M1963" i="11" s="1" a="1"/>
  <c r="M1963" i="11" s="1"/>
  <c r="M1964" i="11" s="1" a="1"/>
  <c r="M1964" i="11" s="1"/>
  <c r="M1965" i="11" s="1" a="1"/>
  <c r="M1965" i="11" s="1"/>
  <c r="M1966" i="11" s="1" a="1"/>
  <c r="M1966" i="11" s="1"/>
  <c r="M1967" i="11" s="1" a="1"/>
  <c r="M1967" i="11" s="1"/>
  <c r="M1968" i="11" s="1" a="1"/>
  <c r="M1968" i="11" s="1"/>
  <c r="M1969" i="11" s="1" a="1"/>
  <c r="M1969" i="11" s="1"/>
  <c r="M1970" i="11" s="1" a="1"/>
  <c r="M1970" i="11" s="1"/>
  <c r="M1971" i="11" s="1" a="1"/>
  <c r="M1971" i="11" s="1"/>
  <c r="M1972" i="11" s="1" a="1"/>
  <c r="M1972" i="11" s="1"/>
  <c r="M1973" i="11" s="1" a="1"/>
  <c r="M1973" i="11" s="1"/>
  <c r="M1974" i="11" s="1" a="1"/>
  <c r="M1974" i="11" s="1"/>
  <c r="M1975" i="11" s="1" a="1"/>
  <c r="M1975" i="11" s="1"/>
  <c r="M1976" i="11" s="1" a="1"/>
  <c r="M1976" i="11" s="1"/>
  <c r="M1977" i="11" s="1" a="1"/>
  <c r="M1977" i="11" s="1"/>
  <c r="M1978" i="11" s="1" a="1"/>
  <c r="M1978" i="11" s="1"/>
  <c r="M1979" i="11" s="1" a="1"/>
  <c r="M1979" i="11" s="1"/>
  <c r="M1980" i="11" s="1" a="1"/>
  <c r="M1980" i="11" s="1"/>
  <c r="M1981" i="11" s="1" a="1"/>
  <c r="M1981" i="11" s="1"/>
  <c r="M1982" i="11" s="1" a="1"/>
  <c r="M1982" i="11" s="1"/>
  <c r="M1983" i="11" s="1" a="1"/>
  <c r="M1983" i="11" s="1"/>
  <c r="M1984" i="11" s="1" a="1"/>
  <c r="M1984" i="11" s="1"/>
  <c r="M1985" i="11" s="1" a="1"/>
  <c r="M1985" i="11" s="1"/>
  <c r="M1986" i="11" s="1" a="1"/>
  <c r="M1986" i="11" s="1"/>
  <c r="M1987" i="11" s="1" a="1"/>
  <c r="M1987" i="11" s="1"/>
  <c r="M1988" i="11" s="1" a="1"/>
  <c r="M1988" i="11" s="1"/>
  <c r="M1989" i="11" s="1" a="1"/>
  <c r="M1989" i="11" s="1"/>
  <c r="M1990" i="11" s="1" a="1"/>
  <c r="M1990" i="11" s="1"/>
  <c r="M1991" i="11" s="1" a="1"/>
  <c r="M1991" i="11" s="1"/>
  <c r="M1992" i="11" s="1" a="1"/>
  <c r="M1992" i="11" s="1"/>
  <c r="M1993" i="11" s="1" a="1"/>
  <c r="M1993" i="11" s="1"/>
  <c r="M1994" i="11" s="1" a="1"/>
  <c r="M1994" i="11" s="1"/>
  <c r="M1995" i="11" s="1" a="1"/>
  <c r="M1995" i="11" s="1"/>
  <c r="M1996" i="11" s="1" a="1"/>
  <c r="M1996" i="11" s="1"/>
  <c r="M1997" i="11" s="1" a="1"/>
  <c r="M1997" i="11" s="1"/>
  <c r="M1998" i="11" s="1" a="1"/>
  <c r="M1998" i="11" s="1"/>
  <c r="M1999" i="11" s="1" a="1"/>
  <c r="M1999" i="11" s="1"/>
  <c r="M2000" i="11" s="1" a="1"/>
  <c r="M2000" i="11" s="1"/>
  <c r="M2001" i="11" s="1" a="1"/>
  <c r="M2001" i="11" s="1"/>
  <c r="M2002" i="11" s="1" a="1"/>
  <c r="M2002" i="11" s="1"/>
  <c r="M2003" i="11" s="1" a="1"/>
  <c r="M2003" i="11" s="1"/>
  <c r="M2004" i="11" s="1" a="1"/>
  <c r="M2004" i="11" s="1"/>
  <c r="M2005" i="11" s="1" a="1"/>
  <c r="M2005" i="11" s="1"/>
  <c r="M2006" i="11" s="1" a="1"/>
  <c r="M2006" i="11" s="1"/>
  <c r="M2007" i="11" s="1" a="1"/>
  <c r="M2007" i="11" s="1"/>
  <c r="M2008" i="11" s="1" a="1"/>
  <c r="M2008" i="11" s="1"/>
  <c r="M2009" i="11" s="1" a="1"/>
  <c r="M2009" i="11" s="1"/>
  <c r="M2010" i="11" s="1" a="1"/>
  <c r="M2010" i="11" s="1"/>
  <c r="M2011" i="11" s="1" a="1"/>
  <c r="M2011" i="11" s="1"/>
  <c r="M2012" i="11" s="1" a="1"/>
  <c r="M2012" i="11" s="1"/>
  <c r="M2013" i="11" s="1" a="1"/>
  <c r="M2013" i="11" s="1"/>
  <c r="M2014" i="11" s="1" a="1"/>
  <c r="M2014" i="11" s="1"/>
  <c r="M2015" i="11" s="1" a="1"/>
  <c r="M2015" i="11" s="1"/>
  <c r="M2016" i="11" s="1" a="1"/>
  <c r="M2016" i="11" s="1"/>
  <c r="M2017" i="11" s="1" a="1"/>
  <c r="M2017" i="11" s="1"/>
  <c r="M2018" i="11" s="1" a="1"/>
  <c r="M2018" i="11" s="1"/>
  <c r="M2019" i="11" s="1" a="1"/>
  <c r="M2019" i="11" s="1"/>
  <c r="M2020" i="11" s="1" a="1"/>
  <c r="M2020" i="11" s="1"/>
  <c r="M2021" i="11" s="1" a="1"/>
  <c r="M2021" i="11" s="1"/>
  <c r="M2022" i="11" s="1" a="1"/>
  <c r="M2022" i="11" s="1"/>
  <c r="M2023" i="11" s="1" a="1"/>
  <c r="M2023" i="11" s="1"/>
  <c r="M2024" i="11" s="1" a="1"/>
  <c r="M2024" i="11" s="1"/>
  <c r="M2025" i="11" s="1" a="1"/>
  <c r="M2025" i="11" s="1"/>
  <c r="M2026" i="11" s="1" a="1"/>
  <c r="M2026" i="11" s="1"/>
  <c r="M2027" i="11" s="1" a="1"/>
  <c r="M2027" i="11" s="1"/>
  <c r="M2028" i="11" s="1" a="1"/>
  <c r="M2028" i="11" s="1"/>
  <c r="M2029" i="11" s="1" a="1"/>
  <c r="M2029" i="11" s="1"/>
  <c r="M2030" i="11" s="1" a="1"/>
  <c r="M2030" i="11" s="1"/>
  <c r="M2031" i="11" s="1" a="1"/>
  <c r="M2031" i="11" s="1"/>
  <c r="M2032" i="11" s="1" a="1"/>
  <c r="M2032" i="11" s="1"/>
  <c r="M2033" i="11" s="1" a="1"/>
  <c r="M2033" i="11" s="1"/>
  <c r="M2034" i="11" s="1" a="1"/>
  <c r="M2034" i="11" s="1"/>
  <c r="M2035" i="11" s="1" a="1"/>
  <c r="M2035" i="11" s="1"/>
  <c r="M2036" i="11" s="1" a="1"/>
  <c r="M2036" i="11" s="1"/>
  <c r="M2037" i="11" s="1" a="1"/>
  <c r="M2037" i="11" s="1"/>
  <c r="M2038" i="11" s="1" a="1"/>
  <c r="M2038" i="11" s="1"/>
  <c r="M2039" i="11" s="1" a="1"/>
  <c r="M2039" i="11" s="1"/>
  <c r="M2040" i="11" s="1" a="1"/>
  <c r="M2040" i="11" s="1"/>
  <c r="M2041" i="11" s="1" a="1"/>
  <c r="M2041" i="11" s="1"/>
  <c r="M2042" i="11" s="1" a="1"/>
  <c r="M2042" i="11" s="1"/>
  <c r="M2043" i="11" s="1" a="1"/>
  <c r="M2043" i="11" s="1"/>
  <c r="M2044" i="11" s="1" a="1"/>
  <c r="M2044" i="11" s="1"/>
  <c r="M2045" i="11" s="1" a="1"/>
  <c r="M2045" i="11" s="1"/>
  <c r="M2046" i="11" s="1" a="1"/>
  <c r="M2046" i="11" s="1"/>
  <c r="M2047" i="11" s="1" a="1"/>
  <c r="M2047" i="11" s="1"/>
  <c r="M2048" i="11" s="1" a="1"/>
  <c r="M2048" i="11" s="1"/>
  <c r="M2049" i="11" s="1" a="1"/>
  <c r="M2049" i="11" s="1"/>
  <c r="M2050" i="11" s="1" a="1"/>
  <c r="M2050" i="11" s="1"/>
  <c r="M2051" i="11" s="1" a="1"/>
  <c r="M2051" i="11" s="1"/>
  <c r="M2052" i="11" s="1" a="1"/>
  <c r="M2052" i="11" s="1"/>
  <c r="M2053" i="11" s="1" a="1"/>
  <c r="M2053" i="11" s="1"/>
  <c r="M2054" i="11" s="1" a="1"/>
  <c r="M2054" i="11" s="1"/>
  <c r="M2055" i="11" s="1" a="1"/>
  <c r="M2055" i="11" s="1"/>
  <c r="M2056" i="11" s="1" a="1"/>
  <c r="M2056" i="11" s="1"/>
  <c r="M2057" i="11" s="1" a="1"/>
  <c r="M2057" i="11" s="1"/>
  <c r="M2058" i="11" s="1" a="1"/>
  <c r="M2058" i="11" s="1"/>
  <c r="M2059" i="11" s="1" a="1"/>
  <c r="M2059" i="11" s="1"/>
  <c r="M2060" i="11" s="1" a="1"/>
  <c r="M2060" i="11" s="1"/>
  <c r="M2061" i="11" s="1" a="1"/>
  <c r="M2061" i="11" s="1"/>
  <c r="M2062" i="11" s="1" a="1"/>
  <c r="M2062" i="11" s="1"/>
  <c r="M2063" i="11" s="1" a="1"/>
  <c r="M2063" i="11" s="1"/>
  <c r="M2064" i="11" s="1" a="1"/>
  <c r="M2064" i="11" s="1"/>
  <c r="M2065" i="11" s="1" a="1"/>
  <c r="M2065" i="11" s="1"/>
  <c r="M2066" i="11" s="1" a="1"/>
  <c r="M2066" i="11" s="1"/>
  <c r="M2067" i="11" s="1" a="1"/>
  <c r="M2067" i="11" s="1"/>
  <c r="M2068" i="11" s="1" a="1"/>
  <c r="M2068" i="11" s="1"/>
  <c r="M2069" i="11" s="1" a="1"/>
  <c r="M2069" i="11" s="1"/>
  <c r="M2070" i="11" s="1" a="1"/>
  <c r="M2070" i="11" s="1"/>
  <c r="M2071" i="11" s="1" a="1"/>
  <c r="M2071" i="11" s="1"/>
  <c r="M2072" i="11" s="1" a="1"/>
  <c r="M2072" i="11" s="1"/>
  <c r="M2073" i="11" s="1" a="1"/>
  <c r="M2073" i="11" s="1"/>
  <c r="M2074" i="11" s="1" a="1"/>
  <c r="M2074" i="11" s="1"/>
  <c r="M2075" i="11" s="1" a="1"/>
  <c r="M2075" i="11" s="1"/>
  <c r="M2076" i="11" s="1" a="1"/>
  <c r="M2076" i="11" s="1"/>
  <c r="M2077" i="11" s="1" a="1"/>
  <c r="M2077" i="11" s="1"/>
  <c r="M2078" i="11" s="1" a="1"/>
  <c r="M2078" i="11" s="1"/>
  <c r="M2079" i="11" s="1" a="1"/>
  <c r="M2079" i="11" s="1"/>
  <c r="M2080" i="11" s="1" a="1"/>
  <c r="M2080" i="11" s="1"/>
  <c r="M2081" i="11" s="1" a="1"/>
  <c r="M2081" i="11" s="1"/>
  <c r="M2082" i="11" s="1" a="1"/>
  <c r="M2082" i="11" s="1"/>
  <c r="M2083" i="11" s="1" a="1"/>
  <c r="M2083" i="11" s="1"/>
  <c r="M2084" i="11" s="1" a="1"/>
  <c r="M2084" i="11" s="1"/>
  <c r="M2085" i="11" s="1" a="1"/>
  <c r="M2085" i="11" s="1"/>
  <c r="M2086" i="11" s="1" a="1"/>
  <c r="M2086" i="11" s="1"/>
  <c r="M2087" i="11" s="1" a="1"/>
  <c r="M2087" i="11" s="1"/>
  <c r="M2088" i="11" s="1" a="1"/>
  <c r="M2088" i="11" s="1"/>
  <c r="M2089" i="11" s="1" a="1"/>
  <c r="M2089" i="11" s="1"/>
  <c r="M2090" i="11" s="1" a="1"/>
  <c r="M2090" i="11" s="1"/>
  <c r="M2091" i="11" s="1" a="1"/>
  <c r="M2091" i="11" s="1"/>
  <c r="M2092" i="11" s="1" a="1"/>
  <c r="M2092" i="11" s="1"/>
  <c r="M2093" i="11" s="1" a="1"/>
  <c r="M2093" i="11" s="1"/>
  <c r="M2094" i="11" s="1" a="1"/>
  <c r="M2094" i="11" s="1"/>
  <c r="M2095" i="11" s="1" a="1"/>
  <c r="M2095" i="11" s="1"/>
  <c r="M2096" i="11" s="1" a="1"/>
  <c r="M2096" i="11" s="1"/>
  <c r="M2097" i="11" s="1" a="1"/>
  <c r="M2097" i="11" s="1"/>
  <c r="M2098" i="11" s="1" a="1"/>
  <c r="M2098" i="11" s="1"/>
  <c r="M2099" i="11" s="1" a="1"/>
  <c r="M2099" i="11" s="1"/>
  <c r="M2100" i="11" s="1" a="1"/>
  <c r="M2100" i="11" s="1"/>
  <c r="M2101" i="11" s="1" a="1"/>
  <c r="M2101" i="11" s="1"/>
  <c r="M2102" i="11" s="1" a="1"/>
  <c r="M2102" i="11" s="1"/>
  <c r="M2103" i="11" s="1" a="1"/>
  <c r="M2103" i="11" s="1"/>
  <c r="M2104" i="11" s="1" a="1"/>
  <c r="M2104" i="11" s="1"/>
  <c r="M2105" i="11" s="1" a="1"/>
  <c r="M2105" i="11" s="1"/>
  <c r="M2106" i="11" s="1" a="1"/>
  <c r="M2106" i="11" s="1"/>
  <c r="M2107" i="11" s="1" a="1"/>
  <c r="M2107" i="11" s="1"/>
  <c r="M2108" i="11" s="1" a="1"/>
  <c r="M2108" i="11" s="1"/>
  <c r="M2109" i="11" s="1" a="1"/>
  <c r="M2109" i="11" s="1"/>
  <c r="M2110" i="11" s="1" a="1"/>
  <c r="M2110" i="11" s="1"/>
  <c r="M2111" i="11" s="1" a="1"/>
  <c r="M2111" i="11" s="1"/>
  <c r="M2112" i="11" s="1" a="1"/>
  <c r="M2112" i="11" s="1"/>
  <c r="M2113" i="11" s="1" a="1"/>
  <c r="M2113" i="11" s="1"/>
  <c r="M2114" i="11" s="1" a="1"/>
  <c r="M2114" i="11" s="1"/>
  <c r="M2115" i="11" s="1" a="1"/>
  <c r="M2115" i="11" s="1"/>
  <c r="M2116" i="11" s="1" a="1"/>
  <c r="M2116" i="11" s="1"/>
  <c r="M2117" i="11" s="1" a="1"/>
  <c r="M2117" i="11" s="1"/>
  <c r="M2118" i="11" s="1" a="1"/>
  <c r="M2118" i="11" s="1"/>
  <c r="M2119" i="11" s="1" a="1"/>
  <c r="M2119" i="11" s="1"/>
  <c r="M2120" i="11" s="1" a="1"/>
  <c r="M2120" i="11" s="1"/>
  <c r="M2121" i="11" s="1" a="1"/>
  <c r="M2121" i="11" s="1"/>
  <c r="M2122" i="11" s="1" a="1"/>
  <c r="M2122" i="11" s="1"/>
  <c r="M2123" i="11" s="1" a="1"/>
  <c r="M2123" i="11" s="1"/>
  <c r="M2124" i="11" s="1" a="1"/>
  <c r="M2124" i="11" s="1"/>
  <c r="M2125" i="11" s="1" a="1"/>
  <c r="M2125" i="11" s="1"/>
  <c r="M2126" i="11" s="1" a="1"/>
  <c r="M2126" i="11" s="1"/>
  <c r="M2127" i="11" s="1" a="1"/>
  <c r="M2127" i="11" s="1"/>
  <c r="M2128" i="11" s="1" a="1"/>
  <c r="M2128" i="11" s="1"/>
  <c r="M2129" i="11" s="1" a="1"/>
  <c r="M2129" i="11" s="1"/>
  <c r="M2130" i="11" s="1" a="1"/>
  <c r="M2130" i="11" s="1"/>
  <c r="M2131" i="11" s="1" a="1"/>
  <c r="M2131" i="11" s="1"/>
  <c r="M2132" i="11" s="1" a="1"/>
  <c r="M2132" i="11" s="1"/>
  <c r="M2133" i="11" s="1" a="1"/>
  <c r="M2133" i="11" s="1"/>
  <c r="M2134" i="11" s="1" a="1"/>
  <c r="M2134" i="11" s="1"/>
  <c r="M2135" i="11" s="1" a="1"/>
  <c r="M2135" i="11" s="1"/>
  <c r="M2136" i="11" s="1" a="1"/>
  <c r="M2136" i="11" s="1"/>
  <c r="M2137" i="11" s="1" a="1"/>
  <c r="M2137" i="11" s="1"/>
  <c r="M2138" i="11" s="1" a="1"/>
  <c r="M2138" i="11" s="1"/>
  <c r="M2139" i="11" s="1" a="1"/>
  <c r="M2139" i="11" s="1"/>
  <c r="M2140" i="11" s="1" a="1"/>
  <c r="M2140" i="11" s="1"/>
  <c r="M2141" i="11" s="1" a="1"/>
  <c r="M2141" i="11" s="1"/>
  <c r="M2142" i="11" s="1" a="1"/>
  <c r="M2142" i="11" s="1"/>
  <c r="M2143" i="11" s="1" a="1"/>
  <c r="M2143" i="11" s="1"/>
  <c r="M2144" i="11" s="1" a="1"/>
  <c r="M2144" i="11" s="1"/>
  <c r="M2145" i="11" s="1" a="1"/>
  <c r="M2145" i="11" s="1"/>
  <c r="M2146" i="11" s="1" a="1"/>
  <c r="M2146" i="11" s="1"/>
  <c r="M2147" i="11" s="1" a="1"/>
  <c r="M2147" i="11" s="1"/>
  <c r="M2148" i="11" s="1" a="1"/>
  <c r="M2148" i="11" s="1"/>
  <c r="M2149" i="11" s="1" a="1"/>
  <c r="M2149" i="11" s="1"/>
  <c r="M2150" i="11" s="1" a="1"/>
  <c r="M2150" i="11" s="1"/>
  <c r="M2151" i="11" s="1" a="1"/>
  <c r="M2151" i="11" s="1"/>
  <c r="M2152" i="11" s="1" a="1"/>
  <c r="M2152" i="11" s="1"/>
  <c r="M2153" i="11" s="1" a="1"/>
  <c r="M2153" i="11" s="1"/>
  <c r="M2154" i="11" s="1" a="1"/>
  <c r="M2154" i="11" s="1"/>
  <c r="M2155" i="11" s="1" a="1"/>
  <c r="M2155" i="11" s="1"/>
  <c r="M2156" i="11" s="1" a="1"/>
  <c r="M2156" i="11" s="1"/>
  <c r="M2157" i="11" s="1" a="1"/>
  <c r="M2157" i="11" s="1"/>
  <c r="M2158" i="11" s="1" a="1"/>
  <c r="M2158" i="11" s="1"/>
  <c r="M2159" i="11" s="1" a="1"/>
  <c r="M2159" i="11" s="1"/>
  <c r="M2160" i="11" s="1" a="1"/>
  <c r="M2160" i="11" s="1"/>
  <c r="M2161" i="11" s="1" a="1"/>
  <c r="M2161" i="11" s="1"/>
  <c r="M2162" i="11" s="1" a="1"/>
  <c r="M2162" i="11" s="1"/>
  <c r="M2163" i="11" s="1" a="1"/>
  <c r="M2163" i="11" s="1"/>
  <c r="M2164" i="11" s="1" a="1"/>
  <c r="M2164" i="11" s="1"/>
  <c r="M2165" i="11" s="1" a="1"/>
  <c r="M2165" i="11" s="1"/>
  <c r="M2166" i="11" s="1" a="1"/>
  <c r="M2166" i="11" s="1"/>
  <c r="M2167" i="11" s="1" a="1"/>
  <c r="M2167" i="11" s="1"/>
  <c r="M2168" i="11" s="1" a="1"/>
  <c r="M2168" i="11" s="1"/>
  <c r="M2169" i="11" s="1" a="1"/>
  <c r="M2169" i="11" s="1"/>
  <c r="M2170" i="11" s="1" a="1"/>
  <c r="M2170" i="11" s="1"/>
  <c r="M2171" i="11" s="1" a="1"/>
  <c r="M2171" i="11" s="1"/>
  <c r="M2172" i="11" s="1" a="1"/>
  <c r="M2172" i="11" s="1"/>
  <c r="M2173" i="11" s="1" a="1"/>
  <c r="M2173" i="11" s="1"/>
  <c r="M2174" i="11" s="1" a="1"/>
  <c r="M2174" i="11" s="1"/>
  <c r="M2175" i="11" s="1" a="1"/>
  <c r="M2175" i="11" s="1"/>
  <c r="M2176" i="11" s="1" a="1"/>
  <c r="M2176" i="11" s="1"/>
  <c r="M2177" i="11" s="1" a="1"/>
  <c r="M2177" i="11" s="1"/>
  <c r="M2178" i="11" s="1" a="1"/>
  <c r="M2178" i="11" s="1"/>
  <c r="M2179" i="11" s="1" a="1"/>
  <c r="M2179" i="11" s="1"/>
  <c r="M2180" i="11" s="1" a="1"/>
  <c r="M2180" i="11" s="1"/>
  <c r="M2181" i="11" s="1" a="1"/>
  <c r="M2181" i="11" s="1"/>
  <c r="M2182" i="11" s="1" a="1"/>
  <c r="M2182" i="11" s="1"/>
  <c r="M2183" i="11" s="1" a="1"/>
  <c r="M2183" i="11" s="1"/>
  <c r="M2184" i="11" s="1" a="1"/>
  <c r="M2184" i="11" s="1"/>
  <c r="M2185" i="11" s="1" a="1"/>
  <c r="M2185" i="11" s="1"/>
  <c r="M2186" i="11" s="1" a="1"/>
  <c r="M2186" i="11" s="1"/>
  <c r="M2187" i="11" s="1" a="1"/>
  <c r="M2187" i="11" s="1"/>
  <c r="M2188" i="11" s="1" a="1"/>
  <c r="M2188" i="11" s="1"/>
  <c r="M2189" i="11" s="1" a="1"/>
  <c r="M2189" i="11" s="1"/>
  <c r="M2190" i="11" s="1" a="1"/>
  <c r="M2190" i="11" s="1"/>
  <c r="M2191" i="11" s="1" a="1"/>
  <c r="M2191" i="11" s="1"/>
  <c r="M2192" i="11" s="1" a="1"/>
  <c r="M2192" i="11" s="1"/>
  <c r="M2193" i="11" s="1" a="1"/>
  <c r="M2193" i="11" s="1"/>
  <c r="M2194" i="11" s="1" a="1"/>
  <c r="M2194" i="11" s="1"/>
  <c r="M2195" i="11" s="1" a="1"/>
  <c r="M2195" i="11" s="1"/>
  <c r="M2196" i="11" s="1" a="1"/>
  <c r="M2196" i="11" s="1"/>
  <c r="M2197" i="11" s="1" a="1"/>
  <c r="M2197" i="11" s="1"/>
  <c r="M2198" i="11" s="1" a="1"/>
  <c r="M2198" i="11" s="1"/>
  <c r="M2199" i="11" s="1" a="1"/>
  <c r="M2199" i="11" s="1"/>
  <c r="M2200" i="11" s="1" a="1"/>
  <c r="M2200" i="11" s="1"/>
  <c r="M2201" i="11" s="1" a="1"/>
  <c r="M2201" i="11" s="1"/>
  <c r="M2202" i="11" s="1" a="1"/>
  <c r="M2202" i="11" s="1"/>
  <c r="M2203" i="11" s="1" a="1"/>
  <c r="M2203" i="11" s="1"/>
  <c r="M2204" i="11" s="1" a="1"/>
  <c r="M2204" i="11" s="1"/>
  <c r="M2205" i="11" s="1" a="1"/>
  <c r="M2205" i="11" s="1"/>
  <c r="M2206" i="11" s="1" a="1"/>
  <c r="M2206" i="11" s="1"/>
  <c r="M2207" i="11" s="1" a="1"/>
  <c r="M2207" i="11" s="1"/>
  <c r="M2208" i="11" s="1" a="1"/>
  <c r="M2208" i="11" s="1"/>
  <c r="M2209" i="11" s="1" a="1"/>
  <c r="M2209" i="11" s="1"/>
  <c r="M2210" i="11" s="1" a="1"/>
  <c r="M2210" i="11" s="1"/>
  <c r="M2211" i="11" s="1" a="1"/>
  <c r="M2211" i="11" s="1"/>
  <c r="M2212" i="11" s="1" a="1"/>
  <c r="M2212" i="11" s="1"/>
  <c r="M2213" i="11" s="1" a="1"/>
  <c r="M2213" i="11" s="1"/>
  <c r="M2214" i="11" s="1" a="1"/>
  <c r="M2214" i="11" s="1"/>
  <c r="M2215" i="11" s="1" a="1"/>
  <c r="M2215" i="11" s="1"/>
  <c r="M2216" i="11" s="1" a="1"/>
  <c r="M2216" i="11" s="1"/>
  <c r="M2217" i="11" s="1" a="1"/>
  <c r="M2217" i="11" s="1"/>
  <c r="M2218" i="11" s="1" a="1"/>
  <c r="M2218" i="11" s="1"/>
  <c r="M2219" i="11" s="1" a="1"/>
  <c r="M2219" i="11" s="1"/>
  <c r="M2220" i="11" s="1" a="1"/>
  <c r="M2220" i="11" s="1"/>
  <c r="M2221" i="11" s="1" a="1"/>
  <c r="M2221" i="11" s="1"/>
  <c r="M2222" i="11" s="1" a="1"/>
  <c r="M2222" i="11" s="1"/>
  <c r="M2223" i="11" s="1" a="1"/>
  <c r="M2223" i="11" s="1"/>
  <c r="M2224" i="11" s="1" a="1"/>
  <c r="M2224" i="11" s="1"/>
  <c r="M2225" i="11" s="1" a="1"/>
  <c r="M2225" i="11" s="1"/>
  <c r="M2226" i="11" s="1" a="1"/>
  <c r="M2226" i="11" s="1"/>
  <c r="M2227" i="11" s="1" a="1"/>
  <c r="M2227" i="11" s="1"/>
  <c r="M2228" i="11" s="1" a="1"/>
  <c r="M2228" i="11" s="1"/>
  <c r="M2229" i="11" s="1" a="1"/>
  <c r="M2229" i="11" s="1"/>
  <c r="M2230" i="11" s="1" a="1"/>
  <c r="M2230" i="11" s="1"/>
  <c r="M2231" i="11" s="1" a="1"/>
  <c r="M2231" i="11" s="1"/>
  <c r="M2232" i="11" s="1" a="1"/>
  <c r="M2232" i="11" s="1"/>
  <c r="M2233" i="11" s="1" a="1"/>
  <c r="M2233" i="11" s="1"/>
  <c r="M2234" i="11" s="1" a="1"/>
  <c r="M2234" i="11" s="1"/>
  <c r="M2235" i="11" s="1" a="1"/>
  <c r="M2235" i="11" s="1"/>
  <c r="M2236" i="11" s="1" a="1"/>
  <c r="M2236" i="11" s="1"/>
  <c r="M2237" i="11" s="1" a="1"/>
  <c r="M2237" i="11" s="1"/>
  <c r="M2238" i="11" s="1" a="1"/>
  <c r="M2238" i="11" s="1"/>
  <c r="M2239" i="11" s="1" a="1"/>
  <c r="M2239" i="11" s="1"/>
  <c r="M2240" i="11" s="1" a="1"/>
  <c r="M2240" i="11" s="1"/>
  <c r="M2241" i="11" s="1" a="1"/>
  <c r="M2241" i="11" s="1"/>
  <c r="M2242" i="11" s="1" a="1"/>
  <c r="M2242" i="11" s="1"/>
  <c r="M2243" i="11" l="1" a="1"/>
  <c r="M2243" i="11" s="1"/>
  <c r="M2244" i="11" s="1" a="1"/>
  <c r="M2244" i="11" s="1"/>
  <c r="M2245" i="11" s="1" a="1"/>
  <c r="M2245" i="11" s="1"/>
  <c r="M2246" i="11" s="1" a="1"/>
  <c r="M2246" i="11" s="1"/>
  <c r="M2247" i="11" s="1" a="1"/>
  <c r="M2247" i="11" s="1"/>
  <c r="M2248" i="11" s="1" a="1"/>
  <c r="M2248" i="11" s="1"/>
  <c r="M2249" i="11" s="1" a="1"/>
  <c r="M2249" i="11" s="1"/>
  <c r="M2250" i="11" s="1" a="1"/>
  <c r="M2250" i="11" s="1"/>
  <c r="M2251" i="11" s="1" a="1"/>
  <c r="M2251" i="11" s="1"/>
  <c r="M2252" i="11" s="1" a="1"/>
  <c r="M2252" i="11" s="1"/>
  <c r="M2253" i="11" s="1" a="1"/>
  <c r="M2253" i="11" s="1"/>
  <c r="M2254" i="11" s="1" a="1"/>
  <c r="M2254" i="11" s="1"/>
  <c r="M2255" i="11" s="1" a="1"/>
  <c r="M2255" i="11" s="1"/>
  <c r="M2256" i="11" s="1" a="1"/>
  <c r="M2256" i="11" s="1"/>
  <c r="M2257" i="11" s="1" a="1"/>
  <c r="M2257" i="11" s="1"/>
  <c r="M2258" i="11" s="1" a="1"/>
  <c r="M2258" i="11" s="1"/>
  <c r="M2259" i="11" s="1" a="1"/>
  <c r="M2259" i="11" s="1"/>
  <c r="M2260" i="11" s="1" a="1"/>
  <c r="M2260" i="11" s="1"/>
  <c r="M2261" i="11" s="1" a="1"/>
  <c r="M2261" i="11" s="1"/>
  <c r="M2262" i="11" s="1" a="1"/>
  <c r="M2262" i="11" s="1"/>
  <c r="M2263" i="11" s="1" a="1"/>
  <c r="M2263" i="11" s="1"/>
  <c r="M2264" i="11" s="1" a="1"/>
  <c r="M2264" i="11" s="1"/>
  <c r="M2265" i="11" s="1" a="1"/>
  <c r="M2265" i="11" s="1"/>
  <c r="M2266" i="11" s="1" a="1"/>
  <c r="M2266" i="11" s="1"/>
  <c r="M2267" i="11" s="1" a="1"/>
  <c r="M2267" i="11" s="1"/>
  <c r="M2268" i="11" s="1" a="1"/>
  <c r="M2268" i="11" s="1"/>
  <c r="M2269" i="11" s="1" a="1"/>
  <c r="M2269" i="11" s="1"/>
  <c r="M2270" i="11" s="1" a="1"/>
  <c r="M2270" i="11" s="1"/>
  <c r="M2271" i="11" s="1" a="1"/>
  <c r="M2271" i="11" s="1"/>
  <c r="M2272" i="11" s="1" a="1"/>
  <c r="M2272" i="11" s="1"/>
  <c r="M2273" i="11" s="1" a="1"/>
  <c r="M2273" i="11" s="1"/>
  <c r="M2274" i="11" s="1" a="1"/>
  <c r="M2274" i="11" s="1"/>
  <c r="M2275" i="11" s="1" a="1"/>
  <c r="M2275" i="11" s="1"/>
  <c r="M2276" i="11" s="1" a="1"/>
  <c r="M2276" i="11" s="1"/>
  <c r="M2277" i="11" s="1" a="1"/>
  <c r="M2277" i="11" s="1"/>
  <c r="M2278" i="11" s="1" a="1"/>
  <c r="M2278" i="11" s="1"/>
  <c r="M2279" i="11" s="1" a="1"/>
  <c r="M2279" i="11" s="1"/>
  <c r="M2280" i="11" s="1" a="1"/>
  <c r="M2280" i="11" s="1"/>
  <c r="M2281" i="11" s="1" a="1"/>
  <c r="M2281" i="11" s="1"/>
  <c r="M2282" i="11" s="1" a="1"/>
  <c r="M2282" i="11" s="1"/>
  <c r="M2283" i="11" s="1" a="1"/>
  <c r="M2283" i="11" s="1"/>
  <c r="M2284" i="11" s="1" a="1"/>
  <c r="M2284" i="11" s="1"/>
  <c r="M2285" i="11" s="1" a="1"/>
  <c r="M2285" i="11" s="1"/>
  <c r="M2286" i="11" s="1" a="1"/>
  <c r="M2286" i="11" s="1"/>
  <c r="M2287" i="11" s="1" a="1"/>
  <c r="M2287" i="11" s="1"/>
  <c r="M2288" i="11" s="1" a="1"/>
  <c r="M2288" i="11" s="1"/>
  <c r="M2289" i="11" s="1" a="1"/>
  <c r="M2289" i="11" s="1"/>
  <c r="M2290" i="11" s="1" a="1"/>
  <c r="M2290" i="11" s="1"/>
  <c r="M2291" i="11" s="1" a="1"/>
  <c r="M2291" i="11" s="1"/>
  <c r="M2292" i="11" s="1" a="1"/>
  <c r="M2292" i="11" s="1"/>
  <c r="M2293" i="11" s="1" a="1"/>
  <c r="M2293" i="11" s="1"/>
  <c r="M2294" i="11" s="1" a="1"/>
  <c r="M2294" i="11" s="1"/>
  <c r="M2295" i="11" s="1" a="1"/>
  <c r="M2295" i="11" s="1"/>
  <c r="M2296" i="11" s="1" a="1"/>
  <c r="M2296" i="11" s="1"/>
  <c r="M2297" i="11" s="1" a="1"/>
  <c r="M2297" i="11" s="1"/>
  <c r="M2298" i="11" s="1" a="1"/>
  <c r="M2298" i="11" s="1"/>
  <c r="M2299" i="11" s="1" a="1"/>
  <c r="M2299" i="11" s="1"/>
  <c r="M2300" i="11" s="1" a="1"/>
  <c r="M2300" i="11" s="1"/>
  <c r="M2301" i="11" s="1" a="1"/>
  <c r="M2301" i="11" s="1"/>
  <c r="M2302" i="11" s="1" a="1"/>
  <c r="M2302" i="11" s="1"/>
  <c r="M2303" i="11" s="1" a="1"/>
  <c r="M2303" i="11" s="1"/>
  <c r="M2304" i="11" s="1" a="1"/>
  <c r="M2304" i="11" s="1"/>
  <c r="M2305" i="11" s="1" a="1"/>
  <c r="M2305" i="11" s="1"/>
  <c r="M2306" i="11" s="1" a="1"/>
  <c r="M2306" i="11" s="1"/>
  <c r="M2307" i="11" s="1" a="1"/>
  <c r="M2307" i="11" s="1"/>
  <c r="M2308" i="11" s="1" a="1"/>
  <c r="M2308" i="11" s="1"/>
  <c r="M2309" i="11" s="1" a="1"/>
  <c r="M2309" i="11" s="1"/>
  <c r="M2310" i="11" s="1" a="1"/>
  <c r="M2310" i="11" s="1"/>
  <c r="M2311" i="11" s="1" a="1"/>
  <c r="M2311" i="11" s="1"/>
  <c r="M2312" i="11" s="1" a="1"/>
  <c r="M2312" i="11" s="1"/>
  <c r="M2313" i="11" s="1" a="1"/>
  <c r="M2313" i="11" s="1"/>
  <c r="M2314" i="11" s="1" a="1"/>
  <c r="M2314" i="11" s="1"/>
  <c r="M2315" i="11" s="1" a="1"/>
  <c r="M2315" i="11" s="1"/>
  <c r="M2316" i="11" s="1" a="1"/>
  <c r="M2316" i="11" s="1"/>
  <c r="M2317" i="11" s="1" a="1"/>
  <c r="M2317" i="11" s="1"/>
  <c r="M2318" i="11" s="1" a="1"/>
  <c r="M2318" i="11" s="1"/>
  <c r="M2319" i="11" s="1" a="1"/>
  <c r="M2319" i="11" s="1"/>
  <c r="M2320" i="11" s="1" a="1"/>
  <c r="M2320" i="11" s="1"/>
  <c r="M2321" i="11" s="1" a="1"/>
  <c r="M2321" i="11" s="1"/>
  <c r="M2322" i="11" s="1" a="1"/>
  <c r="M2322" i="11" s="1"/>
  <c r="M2323" i="11" s="1" a="1"/>
  <c r="M2323" i="11" s="1"/>
  <c r="M2324" i="11" s="1" a="1"/>
  <c r="M2324" i="11" s="1"/>
  <c r="M2325" i="11" s="1" a="1"/>
  <c r="M2325" i="11" s="1"/>
  <c r="M2326" i="11" s="1" a="1"/>
  <c r="M2326" i="11" s="1"/>
  <c r="M2327" i="11" s="1" a="1"/>
  <c r="M2327" i="11" s="1"/>
  <c r="M2328" i="11" s="1" a="1"/>
  <c r="M2328" i="11" s="1"/>
  <c r="M2329" i="11" s="1" a="1"/>
  <c r="M2329" i="11" s="1"/>
  <c r="M2330" i="11" s="1" a="1"/>
  <c r="M2330" i="11" s="1"/>
  <c r="M2331" i="11" s="1" a="1"/>
  <c r="M2331" i="11" s="1"/>
  <c r="M2332" i="11" s="1" a="1"/>
  <c r="M2332" i="11" s="1"/>
  <c r="M2333" i="11" s="1" a="1"/>
  <c r="M2333" i="11" s="1"/>
  <c r="M2334" i="11" s="1" a="1"/>
  <c r="M2334" i="11" s="1"/>
  <c r="M2335" i="11" s="1" a="1"/>
  <c r="M2335" i="11" s="1"/>
  <c r="M2336" i="11" s="1" a="1"/>
  <c r="M2336" i="11" s="1"/>
  <c r="M2337" i="11" s="1" a="1"/>
  <c r="M2337" i="11" s="1"/>
  <c r="M2338" i="11" s="1" a="1"/>
  <c r="M2338" i="11" s="1"/>
  <c r="M2339" i="11" s="1" a="1"/>
  <c r="M2339" i="11" s="1"/>
  <c r="M2340" i="11" s="1" a="1"/>
  <c r="M2340" i="11" s="1"/>
  <c r="M2341" i="11" s="1" a="1"/>
  <c r="M2341" i="11" s="1"/>
  <c r="M2342" i="11" s="1" a="1"/>
  <c r="M2342" i="11" s="1"/>
  <c r="M2343" i="11" s="1" a="1"/>
  <c r="M2343" i="11" s="1"/>
  <c r="M2344" i="11" s="1" a="1"/>
  <c r="M2344" i="11" s="1"/>
  <c r="M2345" i="11" s="1" a="1"/>
  <c r="M2345" i="11" s="1"/>
  <c r="M2346" i="11" s="1" a="1"/>
  <c r="M2346" i="11" s="1"/>
  <c r="M2347" i="11" s="1" a="1"/>
  <c r="M2347" i="11" s="1"/>
  <c r="M2348" i="11" s="1" a="1"/>
  <c r="M2348" i="11" s="1"/>
  <c r="M2349" i="11" s="1" a="1"/>
  <c r="M2349" i="11" s="1"/>
  <c r="M2350" i="11" s="1" a="1"/>
  <c r="M2350" i="11" s="1"/>
  <c r="M2351" i="11" s="1" a="1"/>
  <c r="M2351" i="11" s="1"/>
  <c r="M2352" i="11" s="1" a="1"/>
  <c r="M2352" i="11" s="1"/>
  <c r="M2353" i="11" s="1" a="1"/>
  <c r="M2353" i="11" s="1"/>
  <c r="M2354" i="11" s="1" a="1"/>
  <c r="M2354" i="11" s="1"/>
  <c r="M2355" i="11" s="1" a="1"/>
  <c r="M2355" i="11" s="1"/>
  <c r="M2356" i="11" s="1" a="1"/>
  <c r="M2356" i="11" s="1"/>
  <c r="M2357" i="11" s="1" a="1"/>
  <c r="M2357" i="11" s="1"/>
  <c r="M2358" i="11" s="1" a="1"/>
  <c r="M2358" i="11" s="1"/>
  <c r="M2359" i="11" s="1" a="1"/>
  <c r="M2359" i="11" s="1"/>
  <c r="M2360" i="11" s="1" a="1"/>
  <c r="M2360" i="11" s="1"/>
  <c r="M2361" i="11" s="1" a="1"/>
  <c r="M2361" i="11" s="1"/>
  <c r="M2362" i="11" s="1" a="1"/>
  <c r="M2362" i="11" s="1"/>
  <c r="M2363" i="11" s="1" a="1"/>
  <c r="M2363" i="11" s="1"/>
  <c r="M2364" i="11" s="1" a="1"/>
  <c r="M2364" i="11" s="1"/>
  <c r="M2365" i="11" s="1" a="1"/>
  <c r="M2365" i="11" s="1"/>
  <c r="M2366" i="11" s="1" a="1"/>
  <c r="M2366" i="11" s="1"/>
  <c r="M2367" i="11" s="1" a="1"/>
  <c r="M2367" i="11" s="1"/>
  <c r="M2368" i="11" s="1" a="1"/>
  <c r="M2368" i="11" s="1"/>
  <c r="M2369" i="11" s="1" a="1"/>
  <c r="M2369" i="11" s="1"/>
  <c r="M2370" i="11" s="1" a="1"/>
  <c r="M2370" i="11" s="1"/>
  <c r="M2371" i="11" s="1" a="1"/>
  <c r="M2371" i="11" s="1"/>
  <c r="M2372" i="11" s="1" a="1"/>
  <c r="M2372" i="11" s="1"/>
  <c r="M2373" i="11" s="1" a="1"/>
  <c r="M2373" i="11" s="1"/>
  <c r="M2374" i="11" s="1" a="1"/>
  <c r="M2374" i="11" s="1"/>
  <c r="M2375" i="11" s="1" a="1"/>
  <c r="M2375" i="11" s="1"/>
  <c r="M2376" i="11" s="1" a="1"/>
  <c r="M2376" i="11" s="1"/>
  <c r="M2377" i="11" s="1" a="1"/>
  <c r="M2377" i="11" s="1"/>
  <c r="M2378" i="11" s="1" a="1"/>
  <c r="M2378" i="11" s="1"/>
  <c r="M2379" i="11" s="1" a="1"/>
  <c r="M2379" i="11" s="1"/>
  <c r="M2380" i="11" s="1" a="1"/>
  <c r="M2380" i="11" s="1"/>
  <c r="M2381" i="11" s="1" a="1"/>
  <c r="M2381" i="11" s="1"/>
  <c r="M2382" i="11" s="1" a="1"/>
  <c r="M2382" i="11" s="1"/>
  <c r="M2383" i="11" s="1" a="1"/>
  <c r="M2383" i="11" s="1"/>
  <c r="M2384" i="11" s="1" a="1"/>
  <c r="M2384" i="11" s="1"/>
  <c r="M2385" i="11" s="1" a="1"/>
  <c r="M2385" i="11" s="1"/>
  <c r="M2386" i="11" s="1" a="1"/>
  <c r="M2386" i="11" s="1"/>
  <c r="M2387" i="11" s="1" a="1"/>
  <c r="M2387" i="11" s="1"/>
  <c r="M2388" i="11" s="1" a="1"/>
  <c r="M2388" i="11" s="1"/>
  <c r="M2389" i="11" s="1" a="1"/>
  <c r="M2389" i="11" s="1"/>
  <c r="M2390" i="11" s="1" a="1"/>
  <c r="M2390" i="11" s="1"/>
  <c r="M2391" i="11" s="1" a="1"/>
  <c r="M2391" i="11" s="1"/>
  <c r="M2392" i="11" s="1" a="1"/>
  <c r="M2392" i="11" s="1"/>
  <c r="M2393" i="11" s="1" a="1"/>
  <c r="M2393" i="11" s="1"/>
  <c r="M2394" i="11" s="1" a="1"/>
  <c r="M2394" i="11" s="1"/>
  <c r="M2395" i="11" s="1" a="1"/>
  <c r="M2395" i="11" s="1"/>
  <c r="M2396" i="11" s="1" a="1"/>
  <c r="M2396" i="11" s="1"/>
  <c r="M2397" i="11" s="1" a="1"/>
  <c r="M2397" i="11" s="1"/>
  <c r="M2398" i="11" s="1" a="1"/>
  <c r="M2398" i="11" s="1"/>
  <c r="M2399" i="11" s="1" a="1"/>
  <c r="M2399" i="11" s="1"/>
  <c r="M2400" i="11" s="1" a="1"/>
  <c r="M2400" i="11" s="1"/>
  <c r="M2401" i="11" s="1" a="1"/>
  <c r="M2401" i="11" s="1"/>
  <c r="M2402" i="11" s="1" a="1"/>
  <c r="M2402" i="11" s="1"/>
  <c r="M2403" i="11" s="1" a="1"/>
  <c r="M2403" i="11" s="1"/>
  <c r="M2404" i="11" s="1" a="1"/>
  <c r="M2404" i="11" s="1"/>
  <c r="M2405" i="11" s="1" a="1"/>
  <c r="M2405" i="11" s="1"/>
  <c r="M2406" i="11" s="1" a="1"/>
  <c r="M2406" i="11" s="1"/>
  <c r="M2407" i="11" s="1" a="1"/>
  <c r="M2407" i="11" s="1"/>
  <c r="M2408" i="11" s="1" a="1"/>
  <c r="M2408" i="11" s="1"/>
  <c r="M2409" i="11" s="1" a="1"/>
  <c r="M2409" i="11" s="1"/>
  <c r="M2410" i="11" s="1" a="1"/>
  <c r="M2410" i="11" s="1"/>
  <c r="M2411" i="11" s="1" a="1"/>
  <c r="M2411" i="11" s="1"/>
  <c r="M2412" i="11" s="1" a="1"/>
  <c r="M2412" i="11" s="1"/>
  <c r="M2413" i="11" s="1" a="1"/>
  <c r="M2413" i="11" s="1"/>
  <c r="M2414" i="11" s="1" a="1"/>
  <c r="M2414" i="11" s="1"/>
  <c r="M2415" i="11" s="1" a="1"/>
  <c r="M2415" i="11" s="1"/>
  <c r="M2416" i="11" s="1" a="1"/>
  <c r="M2416" i="11" s="1"/>
  <c r="M2417" i="11" s="1" a="1"/>
  <c r="M2417" i="11" s="1"/>
  <c r="M2418" i="11" s="1" a="1"/>
  <c r="M2418" i="11" s="1"/>
  <c r="M2419" i="11" s="1" a="1"/>
  <c r="M2419" i="11" s="1"/>
  <c r="M2420" i="11" s="1" a="1"/>
  <c r="M2420" i="11" s="1"/>
  <c r="M2421" i="11" s="1" a="1"/>
  <c r="M2421" i="11" s="1"/>
  <c r="M2422" i="11" s="1" a="1"/>
  <c r="M2422" i="11" s="1"/>
  <c r="M2423" i="11" s="1" a="1"/>
  <c r="M2423" i="11" s="1"/>
  <c r="M2424" i="11" s="1" a="1"/>
  <c r="M2424" i="11" s="1"/>
  <c r="M2425" i="11" s="1" a="1"/>
  <c r="M2425" i="11" s="1"/>
  <c r="M2426" i="11" s="1" a="1"/>
  <c r="M2426" i="11" s="1"/>
  <c r="M2427" i="11" s="1" a="1"/>
  <c r="M2427" i="11" s="1"/>
  <c r="M2428" i="11" s="1" a="1"/>
  <c r="M2428" i="11" s="1"/>
  <c r="M2429" i="11" s="1" a="1"/>
  <c r="M2429" i="11" s="1"/>
  <c r="M2430" i="11" s="1" a="1"/>
  <c r="M2430" i="11" s="1"/>
  <c r="M2431" i="11" s="1" a="1"/>
  <c r="M2431" i="11" s="1"/>
  <c r="M2432" i="11" s="1" a="1"/>
  <c r="M2432" i="11" s="1"/>
  <c r="M2433" i="11" s="1" a="1"/>
  <c r="M2433" i="11" s="1"/>
  <c r="M2434" i="11" s="1" a="1"/>
  <c r="M2434" i="11" s="1"/>
  <c r="M2435" i="11" s="1" a="1"/>
  <c r="M2435" i="11" s="1"/>
  <c r="M2436" i="11" s="1" a="1"/>
  <c r="M2436" i="11" s="1"/>
  <c r="M2437" i="11" s="1" a="1"/>
  <c r="M2437" i="11" s="1"/>
  <c r="M2438" i="11" s="1" a="1"/>
  <c r="M2438" i="11" s="1"/>
  <c r="M2439" i="11" s="1" a="1"/>
  <c r="M2439" i="11" s="1"/>
  <c r="M2440" i="11" s="1" a="1"/>
  <c r="M2440" i="11" s="1"/>
  <c r="M2441" i="11" s="1" a="1"/>
  <c r="M2441" i="11" s="1"/>
  <c r="M2442" i="11" s="1" a="1"/>
  <c r="M2442" i="11" s="1"/>
  <c r="M2443" i="11" s="1" a="1"/>
  <c r="M2443" i="11" s="1"/>
  <c r="M2444" i="11" s="1" a="1"/>
  <c r="M2444" i="11" s="1"/>
  <c r="M2445" i="11" s="1" a="1"/>
  <c r="M2445" i="11" s="1"/>
  <c r="M2446" i="11" s="1" a="1"/>
  <c r="M2446" i="11" s="1"/>
  <c r="M2447" i="11" s="1" a="1"/>
  <c r="M2447" i="11" s="1"/>
  <c r="M2448" i="11" s="1" a="1"/>
  <c r="M2448" i="11" s="1"/>
  <c r="M2449" i="11" s="1" a="1"/>
  <c r="M2449" i="11" s="1"/>
  <c r="M2450" i="11" s="1" a="1"/>
  <c r="M2450" i="11" s="1"/>
  <c r="M2451" i="11" s="1" a="1"/>
  <c r="M2451" i="11" s="1"/>
  <c r="M2452" i="11" s="1" a="1"/>
  <c r="M2452" i="11" s="1"/>
  <c r="M2453" i="11" s="1" a="1"/>
  <c r="M2453" i="11" s="1"/>
  <c r="M2454" i="11" s="1" a="1"/>
  <c r="M2454" i="11" s="1"/>
  <c r="M2455" i="11" s="1" a="1"/>
  <c r="M2455" i="11" s="1"/>
  <c r="M2456" i="11" s="1" a="1"/>
  <c r="M2456" i="11" s="1"/>
  <c r="M2457" i="11" s="1" a="1"/>
  <c r="M2457" i="11" s="1"/>
  <c r="M2458" i="11" s="1" a="1"/>
  <c r="M2458" i="11" s="1"/>
  <c r="M2459" i="11" s="1" a="1"/>
  <c r="M2459" i="11" s="1"/>
  <c r="M2460" i="11" s="1" a="1"/>
  <c r="M2460" i="11" s="1"/>
  <c r="M2461" i="11" s="1" a="1"/>
  <c r="M2461" i="11" s="1"/>
  <c r="M2462" i="11" s="1" a="1"/>
  <c r="M2462" i="11" s="1"/>
  <c r="M2463" i="11" s="1" a="1"/>
  <c r="M2463" i="11" s="1"/>
  <c r="M2464" i="11" s="1" a="1"/>
  <c r="M2464" i="11" s="1"/>
  <c r="M2465" i="11" s="1" a="1"/>
  <c r="M2465" i="11" s="1"/>
  <c r="M2466" i="11" s="1" a="1"/>
  <c r="M2466" i="11" s="1"/>
  <c r="M2467" i="11" s="1" a="1"/>
  <c r="M2467" i="11" s="1"/>
  <c r="M2468" i="11" s="1" a="1"/>
  <c r="M2468" i="11" s="1"/>
  <c r="M2469" i="11" s="1" a="1"/>
  <c r="M2469" i="11" s="1"/>
  <c r="M2470" i="11" s="1" a="1"/>
  <c r="M2470" i="11" s="1"/>
  <c r="M2471" i="11" s="1" a="1"/>
  <c r="M2471" i="11" s="1"/>
  <c r="M2472" i="11" s="1" a="1"/>
  <c r="M2472" i="11" s="1"/>
  <c r="M2473" i="11" s="1" a="1"/>
  <c r="M2473" i="11" s="1"/>
  <c r="M2474" i="11" s="1" a="1"/>
  <c r="M2474" i="11" s="1"/>
  <c r="M2475" i="11" s="1" a="1"/>
  <c r="M2475" i="11" s="1"/>
  <c r="M2476" i="11" s="1" a="1"/>
  <c r="M2476" i="11" s="1"/>
  <c r="M2477" i="11" s="1" a="1"/>
  <c r="M2477" i="11" s="1"/>
  <c r="M2478" i="11" s="1" a="1"/>
  <c r="M2478" i="11" s="1"/>
  <c r="M2479" i="11" s="1" a="1"/>
  <c r="M2479" i="11" s="1"/>
  <c r="M2480" i="11" s="1" a="1"/>
  <c r="M2480" i="11" s="1"/>
  <c r="M2481" i="11" s="1" a="1"/>
  <c r="M2481" i="11" s="1"/>
  <c r="M2482" i="11" s="1" a="1"/>
  <c r="M2482" i="11" s="1"/>
  <c r="M2483" i="11" s="1" a="1"/>
  <c r="M2483" i="11" s="1"/>
  <c r="M2484" i="11" s="1" a="1"/>
  <c r="M2484" i="11" s="1"/>
  <c r="M2485" i="11" s="1" a="1"/>
  <c r="M2485" i="11" s="1"/>
  <c r="M2486" i="11" s="1" a="1"/>
  <c r="M2486" i="11" s="1"/>
  <c r="M2487" i="11" s="1" a="1"/>
  <c r="M2487" i="11" s="1"/>
  <c r="M2488" i="11" s="1" a="1"/>
  <c r="M2488" i="11" s="1"/>
  <c r="M2489" i="11" s="1" a="1"/>
  <c r="M2489" i="11" s="1"/>
  <c r="M2490" i="11" s="1" a="1"/>
  <c r="M2490" i="11" s="1"/>
  <c r="M2491" i="11" s="1" a="1"/>
  <c r="M2491" i="11" s="1"/>
  <c r="M2492" i="11" s="1" a="1"/>
  <c r="M2492" i="11" s="1"/>
  <c r="M2493" i="11" s="1" a="1"/>
  <c r="M2493" i="11" s="1"/>
  <c r="M2494" i="11" s="1" a="1"/>
  <c r="M2494" i="11" s="1"/>
  <c r="M2495" i="11" s="1" a="1"/>
  <c r="M2495" i="11" s="1"/>
  <c r="M2496" i="11" s="1" a="1"/>
  <c r="M2496" i="11" s="1"/>
  <c r="M2497" i="11" s="1" a="1"/>
  <c r="M2497" i="11" s="1"/>
  <c r="M2498" i="11" s="1" a="1"/>
  <c r="M2498" i="11" s="1"/>
  <c r="M2499" i="11" s="1" a="1"/>
  <c r="M2499" i="11" s="1"/>
  <c r="M2500" i="11" s="1" a="1"/>
  <c r="M2500" i="11" s="1"/>
  <c r="M2501" i="11" s="1" a="1"/>
  <c r="M2501" i="11" s="1"/>
  <c r="M2502" i="11" s="1" a="1"/>
  <c r="M2502" i="11" s="1"/>
  <c r="M2503" i="11" s="1" a="1"/>
  <c r="M2503" i="11" s="1"/>
  <c r="M2504" i="11" s="1" a="1"/>
  <c r="M2504" i="11" s="1"/>
  <c r="M2505" i="11" s="1" a="1"/>
  <c r="M2505" i="11" s="1"/>
  <c r="M2506" i="11" s="1" a="1"/>
  <c r="M2506" i="11" s="1"/>
  <c r="M2507" i="11" s="1" a="1"/>
  <c r="M2507" i="11" s="1"/>
  <c r="M2508" i="11" s="1" a="1"/>
  <c r="M2508" i="11" s="1"/>
  <c r="M2509" i="11" s="1" a="1"/>
  <c r="M2509" i="11" s="1"/>
  <c r="M2510" i="11" s="1" a="1"/>
  <c r="M2510" i="11" s="1"/>
  <c r="M2511" i="11" s="1" a="1"/>
  <c r="M2511" i="11" s="1"/>
  <c r="M2512" i="11" s="1" a="1"/>
  <c r="M2512" i="11" s="1"/>
  <c r="M2513" i="11" s="1" a="1"/>
  <c r="M2513" i="11" s="1"/>
  <c r="M2514" i="11" s="1" a="1"/>
  <c r="M2514" i="11" s="1"/>
  <c r="M2515" i="11" s="1" a="1"/>
  <c r="M2515" i="11" s="1"/>
  <c r="M2516" i="11" s="1" a="1"/>
  <c r="M2516" i="11" s="1"/>
  <c r="M2517" i="11" s="1" a="1"/>
  <c r="M2517" i="11" s="1"/>
  <c r="M2518" i="11" s="1" a="1"/>
  <c r="M2518" i="11" s="1"/>
  <c r="M2519" i="11" s="1" a="1"/>
  <c r="M2519" i="11" s="1"/>
  <c r="M2520" i="11" s="1" a="1"/>
  <c r="M2520" i="11" s="1"/>
  <c r="M2521" i="11" s="1" a="1"/>
  <c r="M2521" i="11" s="1"/>
  <c r="M2522" i="11" s="1" a="1"/>
  <c r="M2522" i="11" s="1"/>
  <c r="M2523" i="11" s="1" a="1"/>
  <c r="M2523" i="11" s="1"/>
  <c r="M2524" i="11" s="1" a="1"/>
  <c r="M2524" i="11" s="1"/>
  <c r="M2525" i="11" s="1" a="1"/>
  <c r="M2525" i="11" s="1"/>
  <c r="M2526" i="11" s="1" a="1"/>
  <c r="M2526" i="11" s="1"/>
  <c r="M2527" i="11" s="1" a="1"/>
  <c r="M2527" i="11" s="1"/>
  <c r="M2528" i="11" s="1" a="1"/>
  <c r="M2528" i="11" s="1"/>
  <c r="M2529" i="11" s="1" a="1"/>
  <c r="M2529" i="11" s="1"/>
  <c r="M2530" i="11" s="1" a="1"/>
  <c r="M2530" i="11" s="1"/>
  <c r="M2531" i="11" s="1" a="1"/>
  <c r="M2531" i="11" s="1"/>
  <c r="M2532" i="11" s="1" a="1"/>
  <c r="M2532" i="11" s="1"/>
  <c r="M2533" i="11" s="1" a="1"/>
  <c r="M2533" i="11" s="1"/>
  <c r="M2534" i="11" s="1" a="1"/>
  <c r="M2534" i="11" s="1"/>
  <c r="M2535" i="11" s="1" a="1"/>
  <c r="M2535" i="11" s="1"/>
  <c r="M2536" i="11" s="1" a="1"/>
  <c r="M2536" i="11" s="1"/>
  <c r="M2537" i="11" s="1" a="1"/>
  <c r="M2537" i="11" s="1"/>
  <c r="M2538" i="11" s="1" a="1"/>
  <c r="M2538" i="11" s="1"/>
  <c r="M2539" i="11" s="1" a="1"/>
  <c r="M2539" i="11" s="1"/>
  <c r="M2540" i="11" s="1" a="1"/>
  <c r="M2540" i="11" s="1"/>
  <c r="M2541" i="11" s="1" a="1"/>
  <c r="M2541" i="11" s="1"/>
  <c r="M2542" i="11" s="1" a="1"/>
  <c r="M2542" i="11" s="1"/>
  <c r="M2543" i="11" s="1" a="1"/>
  <c r="M2543" i="11" s="1"/>
  <c r="M2544" i="11" s="1" a="1"/>
  <c r="M2544" i="11" s="1"/>
  <c r="M2545" i="11" s="1" a="1"/>
  <c r="M2545" i="11" s="1"/>
  <c r="M2546" i="11" s="1" a="1"/>
  <c r="M2546" i="11" s="1"/>
  <c r="M2547" i="11" s="1" a="1"/>
  <c r="M2547" i="11" s="1"/>
  <c r="M2548" i="11" s="1" a="1"/>
  <c r="M2548" i="11" s="1"/>
  <c r="M2549" i="11" s="1" a="1"/>
  <c r="M2549" i="11" s="1"/>
  <c r="M2550" i="11" s="1" a="1"/>
  <c r="M2550" i="11" s="1"/>
  <c r="M2551" i="11" s="1" a="1"/>
  <c r="M2551" i="11" s="1"/>
  <c r="M2552" i="11" s="1" a="1"/>
  <c r="M2552" i="11" s="1"/>
  <c r="M2553" i="11" s="1" a="1"/>
  <c r="M2553" i="11" s="1"/>
  <c r="M2554" i="11" s="1" a="1"/>
  <c r="M2554" i="11" s="1"/>
  <c r="M2555" i="11" s="1" a="1"/>
  <c r="M2555" i="11" s="1"/>
  <c r="M2556" i="11" s="1" a="1"/>
  <c r="M2556" i="11" s="1"/>
  <c r="M2557" i="11" s="1" a="1"/>
  <c r="M2557" i="11" s="1"/>
  <c r="M2558" i="11" s="1" a="1"/>
  <c r="M2558" i="11" s="1"/>
  <c r="M2559" i="11" s="1" a="1"/>
  <c r="M2559" i="11" s="1"/>
  <c r="M2560" i="11" s="1" a="1"/>
  <c r="M2560" i="11" s="1"/>
  <c r="M2561" i="11" s="1" a="1"/>
  <c r="M2561" i="11" s="1"/>
  <c r="M2562" i="11" s="1" a="1"/>
  <c r="M2562" i="11" s="1"/>
  <c r="M2563" i="11" s="1" a="1"/>
  <c r="M2563" i="11" s="1"/>
  <c r="M2564" i="11" s="1" a="1"/>
  <c r="M2564" i="11" s="1"/>
  <c r="M2565" i="11" s="1" a="1"/>
  <c r="M2565" i="11" s="1"/>
  <c r="M2566" i="11" s="1" a="1"/>
  <c r="M2566" i="11" s="1"/>
  <c r="M2567" i="11" s="1" a="1"/>
  <c r="M2567" i="11" s="1"/>
  <c r="M2568" i="11" s="1" a="1"/>
  <c r="M2568" i="11" s="1"/>
  <c r="M2569" i="11" s="1" a="1"/>
  <c r="M2569" i="11" s="1"/>
  <c r="M2570" i="11" s="1" a="1"/>
  <c r="M2570" i="11" s="1"/>
  <c r="M2571" i="11" s="1" a="1"/>
  <c r="M2571" i="11" s="1"/>
  <c r="M2572" i="11" s="1" a="1"/>
  <c r="M2572" i="11" s="1"/>
  <c r="M2573" i="11" s="1" a="1"/>
  <c r="M2573" i="11" s="1"/>
  <c r="M2574" i="11" s="1" a="1"/>
  <c r="M2574" i="11" s="1"/>
  <c r="M2575" i="11" s="1" a="1"/>
  <c r="M2575" i="11" s="1"/>
  <c r="M2576" i="11" s="1" a="1"/>
  <c r="M2576" i="11" s="1"/>
  <c r="M2577" i="11" s="1" a="1"/>
  <c r="M2577" i="11" s="1"/>
  <c r="M2578" i="11" s="1" a="1"/>
  <c r="M2578" i="11" s="1"/>
  <c r="M2579" i="11" s="1" a="1"/>
  <c r="M2579" i="11" s="1"/>
  <c r="M2580" i="11" s="1" a="1"/>
  <c r="M2580" i="11" s="1"/>
  <c r="M2581" i="11" s="1" a="1"/>
  <c r="M2581" i="11" s="1"/>
  <c r="M2582" i="11" s="1" a="1"/>
  <c r="M2582" i="11" s="1"/>
  <c r="M2583" i="11" s="1" a="1"/>
  <c r="M2583" i="11" s="1"/>
  <c r="M2584" i="11" s="1" a="1"/>
  <c r="M2584" i="11" s="1"/>
  <c r="M2585" i="11" s="1" a="1"/>
  <c r="M2585" i="11" s="1"/>
  <c r="M2586" i="11" s="1" a="1"/>
  <c r="M2586" i="11" s="1"/>
  <c r="M2587" i="11" s="1" a="1"/>
  <c r="M2587" i="11" s="1"/>
  <c r="M2588" i="11" s="1" a="1"/>
  <c r="M2588" i="11" s="1"/>
  <c r="M2589" i="11" s="1" a="1"/>
  <c r="M2589" i="11" s="1"/>
  <c r="M2590" i="11" s="1" a="1"/>
  <c r="M2590" i="11" s="1"/>
  <c r="M2591" i="11" s="1" a="1"/>
  <c r="M2591" i="11" s="1"/>
  <c r="M2592" i="11" s="1" a="1"/>
  <c r="M2592" i="11" s="1"/>
  <c r="M2593" i="11" s="1" a="1"/>
  <c r="M2593" i="11" s="1"/>
  <c r="M2594" i="11" s="1" a="1"/>
  <c r="M2594" i="11" s="1"/>
  <c r="M2595" i="11" s="1" a="1"/>
  <c r="M2595" i="11" s="1"/>
  <c r="M2596" i="11" s="1" a="1"/>
  <c r="M2596" i="11" s="1"/>
  <c r="M2597" i="11" s="1" a="1"/>
  <c r="M2597" i="11" s="1"/>
  <c r="M2598" i="11" s="1" a="1"/>
  <c r="M2598" i="11" s="1"/>
  <c r="M2599" i="11" s="1" a="1"/>
  <c r="M2599" i="11" s="1"/>
  <c r="M2600" i="11" s="1" a="1"/>
  <c r="M2600" i="11" s="1"/>
  <c r="M2601" i="11" s="1" a="1"/>
  <c r="M2601" i="11" s="1"/>
  <c r="M2602" i="11" s="1" a="1"/>
  <c r="M2602" i="11" s="1"/>
  <c r="M2603" i="11" s="1" a="1"/>
  <c r="M2603" i="11" s="1"/>
  <c r="M2604" i="11" s="1" a="1"/>
  <c r="M2604" i="11" s="1"/>
  <c r="M2605" i="11" s="1" a="1"/>
  <c r="M2605" i="11" s="1"/>
  <c r="M2606" i="11" s="1" a="1"/>
  <c r="M2606" i="11" s="1"/>
  <c r="M2607" i="11" s="1" a="1"/>
  <c r="M2607" i="11" s="1"/>
  <c r="M2608" i="11" s="1" a="1"/>
  <c r="M2608" i="11" s="1"/>
  <c r="M2609" i="11" s="1" a="1"/>
  <c r="M2609" i="11" s="1"/>
  <c r="M2610" i="11" s="1" a="1"/>
  <c r="M2610" i="11" s="1"/>
  <c r="M2611" i="11" s="1" a="1"/>
  <c r="M2611" i="11" s="1"/>
  <c r="M2612" i="11" s="1" a="1"/>
  <c r="M2612" i="11" s="1"/>
  <c r="M2613" i="11" s="1" a="1"/>
  <c r="M2613" i="11" s="1"/>
  <c r="M2614" i="11" s="1" a="1"/>
  <c r="M2614" i="11" s="1"/>
  <c r="M2615" i="11" s="1" a="1"/>
  <c r="M2615" i="11" s="1"/>
  <c r="M2616" i="11" s="1" a="1"/>
  <c r="M2616" i="11" s="1"/>
  <c r="M2617" i="11" s="1" a="1"/>
  <c r="M2617" i="11" s="1"/>
  <c r="M2618" i="11" s="1" a="1"/>
  <c r="M2618" i="11" s="1"/>
  <c r="M2619" i="11" s="1" a="1"/>
  <c r="M2619" i="11" s="1"/>
  <c r="M2620" i="11" s="1" a="1"/>
  <c r="M2620" i="11" s="1"/>
  <c r="M2621" i="11" s="1" a="1"/>
  <c r="M2621" i="11" s="1"/>
  <c r="M2622" i="11" s="1" a="1"/>
  <c r="M2622" i="11" s="1"/>
  <c r="M2623" i="11" s="1" a="1"/>
  <c r="M2623" i="11" s="1"/>
  <c r="M2624" i="11" s="1" a="1"/>
  <c r="M2624" i="11" s="1"/>
  <c r="M2625" i="11" s="1" a="1"/>
  <c r="M2625" i="11" s="1"/>
  <c r="M2626" i="11" s="1" a="1"/>
  <c r="M2626" i="11" s="1"/>
  <c r="M2627" i="11" s="1" a="1"/>
  <c r="M2627" i="11" s="1"/>
  <c r="M2628" i="11" s="1" a="1"/>
  <c r="M2628" i="11" s="1"/>
  <c r="M2629" i="11" s="1" a="1"/>
  <c r="M2629" i="11" s="1"/>
  <c r="M2630" i="11" s="1" a="1"/>
  <c r="M2630" i="11" s="1"/>
  <c r="M2631" i="11" s="1" a="1"/>
  <c r="M2631" i="11" s="1"/>
  <c r="M2632" i="11" s="1" a="1"/>
  <c r="M2632" i="11" s="1"/>
  <c r="M2633" i="11" s="1" a="1"/>
  <c r="M2633" i="11" s="1"/>
  <c r="M2634" i="11" s="1" a="1"/>
  <c r="M2634" i="11" s="1"/>
  <c r="M2635" i="11" s="1" a="1"/>
  <c r="M2635" i="11" s="1"/>
  <c r="M2636" i="11" s="1" a="1"/>
  <c r="M2636" i="11" s="1"/>
  <c r="M2637" i="11" s="1" a="1"/>
  <c r="M2637" i="11" s="1"/>
  <c r="M2638" i="11" s="1" a="1"/>
  <c r="M2638" i="11" s="1"/>
  <c r="M2639" i="11" s="1" a="1"/>
  <c r="M2639" i="11" s="1"/>
  <c r="M2640" i="11" s="1" a="1"/>
  <c r="M2640" i="11" s="1"/>
  <c r="M2641" i="11" s="1" a="1"/>
  <c r="M2641" i="11" s="1"/>
  <c r="M2642" i="11" s="1" a="1"/>
  <c r="M2642" i="11" s="1"/>
  <c r="M2643" i="11" s="1" a="1"/>
  <c r="M2643" i="11" s="1"/>
  <c r="M2644" i="11" s="1" a="1"/>
  <c r="M2644" i="11" s="1"/>
  <c r="M2645" i="11" s="1" a="1"/>
  <c r="M2645" i="11" s="1"/>
  <c r="M2646" i="11" s="1" a="1"/>
  <c r="M2646" i="11" s="1"/>
  <c r="M2647" i="11" s="1" a="1"/>
  <c r="M2647" i="11" s="1"/>
  <c r="M2648" i="11" s="1" a="1"/>
  <c r="M2648" i="11" s="1"/>
  <c r="M2649" i="11" s="1" a="1"/>
  <c r="M2649" i="11" s="1"/>
  <c r="M2650" i="11" s="1" a="1"/>
  <c r="M2650" i="11" s="1"/>
  <c r="M2651" i="11" s="1" a="1"/>
  <c r="M2651" i="11" s="1"/>
  <c r="M2652" i="11" s="1" a="1"/>
  <c r="M2652" i="11" s="1"/>
  <c r="M2653" i="11" s="1" a="1"/>
  <c r="M2653" i="11" s="1"/>
  <c r="M2654" i="11" s="1" a="1"/>
  <c r="M2654" i="11" s="1"/>
  <c r="M2655" i="11" s="1" a="1"/>
  <c r="M2655" i="11" s="1"/>
  <c r="M2656" i="11" s="1" a="1"/>
  <c r="M2656" i="11" s="1"/>
  <c r="M2657" i="11" s="1" a="1"/>
  <c r="M2657" i="11" s="1"/>
  <c r="M2658" i="11" s="1" a="1"/>
  <c r="M2658" i="11" s="1"/>
  <c r="M2659" i="11" s="1" a="1"/>
  <c r="M2659" i="11" s="1"/>
  <c r="M2660" i="11" s="1" a="1"/>
  <c r="M2660" i="11" s="1"/>
  <c r="M2661" i="11" s="1" a="1"/>
  <c r="M2661" i="11" s="1"/>
  <c r="M2662" i="11" s="1" a="1"/>
  <c r="M2662" i="11" s="1"/>
  <c r="M2663" i="11" s="1" a="1"/>
  <c r="M2663" i="11" s="1"/>
  <c r="M2664" i="11" s="1" a="1"/>
  <c r="M2664" i="11" s="1"/>
  <c r="M2665" i="11" s="1" a="1"/>
  <c r="M2665" i="11" s="1"/>
  <c r="M2666" i="11" s="1" a="1"/>
  <c r="M2666" i="11" s="1"/>
  <c r="M2667" i="11" s="1" a="1"/>
  <c r="M2667" i="11" s="1"/>
  <c r="M2668" i="11" s="1" a="1"/>
  <c r="M2668" i="11" s="1"/>
  <c r="M2669" i="11" s="1" a="1"/>
  <c r="M2669" i="11" s="1"/>
  <c r="M2670" i="11" s="1" a="1"/>
  <c r="M2670" i="11" s="1"/>
  <c r="M2671" i="11" s="1" a="1"/>
  <c r="M2671" i="11" s="1"/>
  <c r="M2672" i="11" s="1" a="1"/>
  <c r="M2672" i="11" s="1"/>
  <c r="M2673" i="11" s="1" a="1"/>
  <c r="M2673" i="11" s="1"/>
  <c r="M2674" i="11" s="1" a="1"/>
  <c r="M2674" i="11" s="1"/>
  <c r="M2675" i="11" s="1" a="1"/>
  <c r="M2675" i="11" s="1"/>
  <c r="M2676" i="11" s="1" a="1"/>
  <c r="M2676" i="11" s="1"/>
  <c r="M2677" i="11" s="1" a="1"/>
  <c r="M2677" i="11" s="1"/>
  <c r="M2678" i="11" s="1" a="1"/>
  <c r="M2678" i="11" s="1"/>
  <c r="M2679" i="11" s="1" a="1"/>
  <c r="M2679" i="11" s="1"/>
  <c r="M2680" i="11" s="1" a="1"/>
  <c r="M2680" i="11" s="1"/>
  <c r="M2681" i="11" s="1" a="1"/>
  <c r="M2681" i="11" s="1"/>
  <c r="M2682" i="11" s="1" a="1"/>
  <c r="M2682" i="11" s="1"/>
  <c r="M2683" i="11" s="1" a="1"/>
  <c r="M2683" i="11" s="1"/>
  <c r="M2684" i="11" s="1" a="1"/>
  <c r="M2684" i="11" s="1"/>
  <c r="M2685" i="11" s="1" a="1"/>
  <c r="M2685" i="11" s="1"/>
  <c r="M2686" i="11" s="1" a="1"/>
  <c r="M2686" i="11" s="1"/>
  <c r="M2687" i="11" s="1" a="1"/>
  <c r="M2687" i="11" s="1"/>
  <c r="M2688" i="11" s="1" a="1"/>
  <c r="M2688" i="11" s="1"/>
  <c r="M2689" i="11" s="1" a="1"/>
  <c r="M2689" i="11" s="1"/>
  <c r="M2690" i="11" s="1" a="1"/>
  <c r="M2690" i="11" s="1"/>
  <c r="M2691" i="11" s="1" a="1"/>
  <c r="M2691" i="11" s="1"/>
  <c r="M2692" i="11" s="1" a="1"/>
  <c r="M2692" i="11" s="1"/>
  <c r="M2693" i="11" s="1" a="1"/>
  <c r="M2693" i="11" s="1"/>
  <c r="M2694" i="11" s="1" a="1"/>
  <c r="M2694" i="11" s="1"/>
  <c r="M2695" i="11" s="1" a="1"/>
  <c r="M2695" i="11" s="1"/>
  <c r="M2696" i="11" s="1" a="1"/>
  <c r="M2696" i="11" s="1"/>
  <c r="M2697" i="11" s="1" a="1"/>
  <c r="M2697" i="11" s="1"/>
  <c r="M2698" i="11" s="1" a="1"/>
  <c r="M2698" i="11" s="1"/>
  <c r="M2699" i="11" s="1" a="1"/>
  <c r="M2699" i="11" s="1"/>
  <c r="M2700" i="11" s="1" a="1"/>
  <c r="M2700" i="11" s="1"/>
  <c r="M2701" i="11" s="1" a="1"/>
  <c r="M2701" i="11" s="1"/>
  <c r="M2702" i="11" s="1" a="1"/>
  <c r="M2702" i="11" s="1"/>
  <c r="M2703" i="11" s="1" a="1"/>
  <c r="M2703" i="11" s="1"/>
  <c r="M2704" i="11" s="1" a="1"/>
  <c r="M2704" i="11" s="1"/>
  <c r="M2705" i="11" s="1" a="1"/>
  <c r="M2705" i="11" s="1"/>
  <c r="M2706" i="11" s="1" a="1"/>
  <c r="M2706" i="11" s="1"/>
  <c r="M2707" i="11" s="1" a="1"/>
  <c r="M2707" i="11" s="1"/>
  <c r="M2708" i="11" s="1" a="1"/>
  <c r="M2708" i="11" s="1"/>
  <c r="M2709" i="11" s="1" a="1"/>
  <c r="M2709" i="11" s="1"/>
  <c r="M2710" i="11" s="1" a="1"/>
  <c r="M2710" i="11" s="1"/>
  <c r="M2711" i="11" s="1" a="1"/>
  <c r="M2711" i="11" s="1"/>
  <c r="M2712" i="11" s="1" a="1"/>
  <c r="M2712" i="11" s="1"/>
  <c r="M2713" i="11" s="1" a="1"/>
  <c r="M2713" i="11" s="1"/>
  <c r="M2714" i="11" s="1" a="1"/>
  <c r="M2714" i="11" s="1"/>
  <c r="M2715" i="11" s="1" a="1"/>
  <c r="M2715" i="11" s="1"/>
  <c r="M2716" i="11" s="1" a="1"/>
  <c r="M2716" i="11" s="1"/>
  <c r="M2717" i="11" s="1" a="1"/>
  <c r="M2717" i="11" s="1"/>
  <c r="M2718" i="11" s="1" a="1"/>
  <c r="M2718" i="11" s="1"/>
  <c r="M2719" i="11" s="1" a="1"/>
  <c r="M2719" i="11" s="1"/>
  <c r="M2720" i="11" s="1" a="1"/>
  <c r="M2720" i="11" s="1"/>
  <c r="M2721" i="11" s="1" a="1"/>
  <c r="M2721" i="11" s="1"/>
  <c r="M2722" i="11" s="1" a="1"/>
  <c r="M2722" i="11" s="1"/>
  <c r="M2723" i="11" s="1" a="1"/>
  <c r="M2723" i="11" s="1"/>
  <c r="M2724" i="11" s="1" a="1"/>
  <c r="M2724" i="11" s="1"/>
  <c r="M2725" i="11" s="1" a="1"/>
  <c r="M2725" i="11" s="1"/>
  <c r="M2726" i="11" s="1" a="1"/>
  <c r="M2726" i="11" s="1"/>
  <c r="M2727" i="11" s="1" a="1"/>
  <c r="M2727" i="11" s="1"/>
  <c r="M2728" i="11" s="1" a="1"/>
  <c r="M2728" i="11" s="1"/>
  <c r="M2729" i="11" s="1" a="1"/>
  <c r="M2729" i="11" s="1"/>
  <c r="M2730" i="11" s="1" a="1"/>
  <c r="M2730" i="11" s="1"/>
  <c r="M2731" i="11" s="1" a="1"/>
  <c r="M2731" i="11" s="1"/>
  <c r="M2732" i="11" s="1" a="1"/>
  <c r="M2732" i="11" s="1"/>
  <c r="M2733" i="11" s="1" a="1"/>
  <c r="M2733" i="11" s="1"/>
  <c r="M2734" i="11" s="1" a="1"/>
  <c r="M2734" i="11" s="1"/>
  <c r="M2735" i="11" s="1" a="1"/>
  <c r="M2735" i="11" s="1"/>
  <c r="M2736" i="11" s="1" a="1"/>
  <c r="M2736" i="11" s="1"/>
  <c r="M2737" i="11" s="1" a="1"/>
  <c r="M2737" i="11" s="1"/>
  <c r="M2738" i="11" s="1" a="1"/>
  <c r="M2738" i="11" s="1"/>
  <c r="M2739" i="11" s="1" a="1"/>
  <c r="M2739" i="11" s="1"/>
  <c r="M2740" i="11" s="1" a="1"/>
  <c r="M2740" i="11" s="1"/>
  <c r="M2741" i="11" s="1" a="1"/>
  <c r="M2741" i="11" s="1"/>
  <c r="M2742" i="11" s="1" a="1"/>
  <c r="M2742" i="11" s="1"/>
  <c r="M2743" i="11" s="1" a="1"/>
  <c r="M2743" i="11" s="1"/>
  <c r="M2744" i="11" s="1" a="1"/>
  <c r="M2744" i="11" s="1"/>
  <c r="M2745" i="11" s="1" a="1"/>
  <c r="M2745" i="11" s="1"/>
  <c r="M2746" i="11" s="1" a="1"/>
  <c r="M2746" i="11" s="1"/>
  <c r="M2747" i="11" s="1" a="1"/>
  <c r="M2747" i="11" s="1"/>
  <c r="M2748" i="11" s="1" a="1"/>
  <c r="M2748" i="11" s="1"/>
  <c r="M2749" i="11" s="1" a="1"/>
  <c r="M2749" i="11" s="1"/>
  <c r="M2750" i="11" s="1" a="1"/>
  <c r="M2750" i="11" s="1"/>
  <c r="M2751" i="11" s="1" a="1"/>
  <c r="M2751" i="11" s="1"/>
  <c r="M2752" i="11" s="1" a="1"/>
  <c r="M2752" i="11" s="1"/>
  <c r="M2753" i="11" s="1" a="1"/>
  <c r="M2753" i="11" s="1"/>
  <c r="M2754" i="11" s="1" a="1"/>
  <c r="M2754" i="11" s="1"/>
  <c r="M2755" i="11" s="1" a="1"/>
  <c r="M2755" i="11" s="1"/>
  <c r="M2756" i="11" s="1" a="1"/>
  <c r="M2756" i="11" s="1"/>
  <c r="M2757" i="11" s="1" a="1"/>
  <c r="M2757" i="11" s="1"/>
  <c r="M2758" i="11" s="1" a="1"/>
  <c r="M2758" i="11" s="1"/>
  <c r="M2759" i="11" s="1" a="1"/>
  <c r="M2759" i="11" s="1"/>
  <c r="M2760" i="11" s="1" a="1"/>
  <c r="M2760" i="11" s="1"/>
  <c r="M2761" i="11" s="1" a="1"/>
  <c r="M2761" i="11" s="1"/>
  <c r="M2762" i="11" s="1" a="1"/>
  <c r="M2762" i="11" s="1"/>
  <c r="M2763" i="11" s="1" a="1"/>
  <c r="M2763" i="11" s="1"/>
  <c r="M2764" i="11" s="1" a="1"/>
  <c r="M2764" i="11" s="1"/>
  <c r="M2765" i="11" s="1" a="1"/>
  <c r="M2765" i="11" s="1"/>
  <c r="M2766" i="11" s="1" a="1"/>
  <c r="M2766" i="11" s="1"/>
  <c r="M2767" i="11" s="1" a="1"/>
  <c r="M2767" i="11" s="1"/>
  <c r="M2768" i="11" s="1" a="1"/>
  <c r="M2768" i="11" s="1"/>
  <c r="M2769" i="11" s="1" a="1"/>
  <c r="M2769" i="11" s="1"/>
  <c r="M2770" i="11" s="1" a="1"/>
  <c r="M2770" i="11" s="1"/>
  <c r="M2771" i="11" s="1" a="1"/>
  <c r="M2771" i="11" s="1"/>
  <c r="M2772" i="11" s="1" a="1"/>
  <c r="M2772" i="11" s="1"/>
  <c r="M2773" i="11" s="1" a="1"/>
  <c r="M2773" i="11" s="1"/>
  <c r="M2774" i="11" s="1" a="1"/>
  <c r="M2774" i="11" s="1"/>
  <c r="M2775" i="11" s="1" a="1"/>
  <c r="M2775" i="11" s="1"/>
  <c r="M2776" i="11" s="1" a="1"/>
  <c r="M2776" i="11" s="1"/>
  <c r="M2777" i="11" s="1" a="1"/>
  <c r="M2777" i="11" s="1"/>
  <c r="M2778" i="11" s="1" a="1"/>
  <c r="M2778" i="11" s="1"/>
  <c r="M2779" i="11" s="1" a="1"/>
  <c r="M2779" i="11" s="1"/>
  <c r="M2780" i="11" s="1" a="1"/>
  <c r="M2780" i="11" s="1"/>
  <c r="M2781" i="11" s="1" a="1"/>
  <c r="M2781" i="11" s="1"/>
  <c r="M2782" i="11" s="1" a="1"/>
  <c r="M2782" i="11" s="1"/>
  <c r="M2783" i="11" s="1" a="1"/>
  <c r="M2783" i="11" s="1"/>
  <c r="M2784" i="11" s="1" a="1"/>
  <c r="M2784" i="11" s="1"/>
  <c r="M2785" i="11" s="1" a="1"/>
  <c r="M2785" i="11" s="1"/>
  <c r="M2786" i="11" s="1" a="1"/>
  <c r="M2786" i="11" s="1"/>
  <c r="M2787" i="11" s="1" a="1"/>
  <c r="M2787" i="11" s="1"/>
  <c r="M2788" i="11" s="1" a="1"/>
  <c r="M2788" i="11" s="1"/>
  <c r="M2789" i="11" s="1" a="1"/>
  <c r="M2789" i="11" s="1"/>
  <c r="M2790" i="11" s="1" a="1"/>
  <c r="M2790" i="11" s="1"/>
  <c r="M2791" i="11" s="1" a="1"/>
  <c r="M2791" i="11" s="1"/>
  <c r="M2792" i="11" s="1" a="1"/>
  <c r="M2792" i="11" s="1"/>
  <c r="M2793" i="11" s="1" a="1"/>
  <c r="M2793" i="11" s="1"/>
  <c r="M2794" i="11" s="1" a="1"/>
  <c r="M2794" i="11" s="1"/>
  <c r="M2795" i="11" s="1" a="1"/>
  <c r="M2795" i="11" s="1"/>
  <c r="M2796" i="11" s="1" a="1"/>
  <c r="M2796" i="11" s="1"/>
  <c r="M2797" i="11" s="1" a="1"/>
  <c r="M2797" i="11" s="1"/>
  <c r="M2798" i="11" s="1" a="1"/>
  <c r="M2798" i="11" s="1"/>
  <c r="M2799" i="11" s="1" a="1"/>
  <c r="M2799" i="11" s="1"/>
  <c r="M2800" i="11" s="1" a="1"/>
  <c r="M2800" i="11" s="1"/>
  <c r="M2801" i="11" s="1" a="1"/>
  <c r="M2801" i="11" s="1"/>
  <c r="M2802" i="11" s="1" a="1"/>
  <c r="M2802" i="11" s="1"/>
  <c r="M2803" i="11" s="1" a="1"/>
  <c r="M2803" i="11" s="1"/>
  <c r="M2804" i="11" s="1" a="1"/>
  <c r="M2804" i="11" s="1"/>
  <c r="M2805" i="11" s="1" a="1"/>
  <c r="M2805" i="11" s="1"/>
  <c r="M2806" i="11" s="1" a="1"/>
  <c r="M2806" i="11" s="1"/>
  <c r="M2807" i="11" s="1" a="1"/>
  <c r="M2807" i="11" s="1"/>
  <c r="M2808" i="11" s="1" a="1"/>
  <c r="M2808" i="11" s="1"/>
  <c r="M2809" i="11" s="1" a="1"/>
  <c r="M2809" i="11" s="1"/>
  <c r="M2810" i="11" s="1" a="1"/>
  <c r="M2810" i="11" s="1"/>
  <c r="M2811" i="11" s="1" a="1"/>
  <c r="M2811" i="11" s="1"/>
  <c r="M2812" i="11" s="1" a="1"/>
  <c r="M2812" i="11" s="1"/>
  <c r="M2813" i="11" s="1" a="1"/>
  <c r="M2813" i="11" s="1"/>
  <c r="M2814" i="11" s="1" a="1"/>
  <c r="M2814" i="11" s="1"/>
  <c r="M2815" i="11" s="1" a="1"/>
  <c r="M2815" i="11" s="1"/>
  <c r="M2816" i="11" s="1" a="1"/>
  <c r="M2816" i="11" s="1"/>
  <c r="M2817" i="11" s="1" a="1"/>
  <c r="M2817" i="11" s="1"/>
  <c r="M2818" i="11" s="1" a="1"/>
  <c r="M2818" i="11" s="1"/>
  <c r="M2819" i="11" s="1" a="1"/>
  <c r="M2819" i="11" s="1"/>
  <c r="M2820" i="11" s="1" a="1"/>
  <c r="M2820" i="11" s="1"/>
  <c r="M2821" i="11" s="1" a="1"/>
  <c r="M2821" i="11" s="1"/>
  <c r="M2822" i="11" s="1" a="1"/>
  <c r="M2822" i="11" s="1"/>
  <c r="M2823" i="11" s="1" a="1"/>
  <c r="M2823" i="11" s="1"/>
  <c r="M2824" i="11" s="1" a="1"/>
  <c r="M2824" i="11" s="1"/>
  <c r="M2825" i="11" s="1" a="1"/>
  <c r="M2825" i="11" s="1"/>
  <c r="M2826" i="11" s="1" a="1"/>
  <c r="M2826" i="11" s="1"/>
  <c r="M2827" i="11" s="1" a="1"/>
  <c r="M2827" i="11" s="1"/>
  <c r="M2828" i="11" s="1" a="1"/>
  <c r="M2828" i="11" s="1"/>
  <c r="M2829" i="11" s="1" a="1"/>
  <c r="M2829" i="11" s="1"/>
  <c r="M2830" i="11" s="1" a="1"/>
  <c r="M2830" i="11" s="1"/>
  <c r="M2831" i="11" s="1" a="1"/>
  <c r="M2831" i="11" s="1"/>
  <c r="M2832" i="11" s="1" a="1"/>
  <c r="M2832" i="11" s="1"/>
  <c r="M2833" i="11" s="1" a="1"/>
  <c r="M2833" i="11" s="1"/>
  <c r="M2834" i="11" s="1" a="1"/>
  <c r="M2834" i="11" s="1"/>
  <c r="M2835" i="11" s="1" a="1"/>
  <c r="M2835" i="11" s="1"/>
  <c r="M2836" i="11" s="1" a="1"/>
  <c r="M2836" i="11" s="1"/>
  <c r="M2837" i="11" s="1" a="1"/>
  <c r="M2837" i="11" s="1"/>
  <c r="M2838" i="11" s="1" a="1"/>
  <c r="M2838" i="11" s="1"/>
  <c r="M2839" i="11" s="1" a="1"/>
  <c r="M2839" i="11" s="1"/>
  <c r="M2840" i="11" s="1" a="1"/>
  <c r="M2840" i="11" s="1"/>
  <c r="M2841" i="11" s="1" a="1"/>
  <c r="M2841" i="11" s="1"/>
  <c r="M2842" i="11" s="1" a="1"/>
  <c r="M2842" i="11" s="1"/>
  <c r="M2843" i="11" s="1" a="1"/>
  <c r="M2843" i="11" s="1"/>
  <c r="M2844" i="11" s="1" a="1"/>
  <c r="M2844" i="11" s="1"/>
  <c r="M2845" i="11" s="1" a="1"/>
  <c r="M2845" i="11" s="1"/>
  <c r="M2846" i="11" s="1" a="1"/>
  <c r="M2846" i="11" s="1"/>
  <c r="M2847" i="11" s="1" a="1"/>
  <c r="M2847" i="11" s="1"/>
  <c r="M2848" i="11" s="1" a="1"/>
  <c r="M2848" i="11" s="1"/>
  <c r="M2849" i="11" s="1" a="1"/>
  <c r="M2849" i="11" s="1"/>
  <c r="M2850" i="11" s="1" a="1"/>
  <c r="M2850" i="11" s="1"/>
  <c r="M2851" i="11" s="1" a="1"/>
  <c r="M2851" i="11" s="1"/>
  <c r="M2852" i="11" s="1" a="1"/>
  <c r="M2852" i="11" s="1"/>
  <c r="M2853" i="11" s="1" a="1"/>
  <c r="M2853" i="11" s="1"/>
  <c r="M2854" i="11" s="1" a="1"/>
  <c r="M2854" i="11" s="1"/>
  <c r="M2855" i="11" s="1" a="1"/>
  <c r="M2855" i="11" s="1"/>
  <c r="M2856" i="11" s="1" a="1"/>
  <c r="M2856" i="11" s="1"/>
  <c r="M2857" i="11" s="1" a="1"/>
  <c r="M2857" i="11" s="1"/>
  <c r="M2858" i="11" s="1" a="1"/>
  <c r="M2858" i="11" s="1"/>
  <c r="M2859" i="11" s="1" a="1"/>
  <c r="M2859" i="11" s="1"/>
  <c r="M2860" i="11" s="1" a="1"/>
  <c r="M2860" i="11" s="1"/>
  <c r="M2861" i="11" s="1" a="1"/>
  <c r="M2861" i="11" s="1"/>
  <c r="M2862" i="11" s="1" a="1"/>
  <c r="M2862" i="11" s="1"/>
  <c r="M2863" i="11" s="1" a="1"/>
  <c r="M2863" i="11" s="1"/>
  <c r="M2864" i="11" s="1" a="1"/>
  <c r="M2864" i="11" s="1"/>
  <c r="M2865" i="11" s="1" a="1"/>
  <c r="M2865" i="11" s="1"/>
  <c r="M2866" i="11" s="1" a="1"/>
  <c r="M2866" i="11" s="1"/>
  <c r="M2867" i="11" s="1" a="1"/>
  <c r="M2867" i="11" s="1"/>
  <c r="M2868" i="11" s="1" a="1"/>
  <c r="M2868" i="11" s="1"/>
  <c r="M2869" i="11" s="1" a="1"/>
  <c r="M2869" i="11" s="1"/>
  <c r="M2870" i="11" s="1" a="1"/>
  <c r="M2870" i="11" s="1"/>
  <c r="M2871" i="11" s="1" a="1"/>
  <c r="M2871" i="11" s="1"/>
  <c r="M2872" i="11" s="1" a="1"/>
  <c r="M2872" i="11" s="1"/>
  <c r="M2873" i="11" s="1" a="1"/>
  <c r="M2873" i="11" s="1"/>
  <c r="M2874" i="11" s="1" a="1"/>
  <c r="M2874" i="11" s="1"/>
  <c r="M2875" i="11" s="1" a="1"/>
  <c r="M2875" i="11" s="1"/>
  <c r="M2876" i="11" s="1" a="1"/>
  <c r="M2876" i="11" s="1"/>
  <c r="M2877" i="11" s="1" a="1"/>
  <c r="M2877" i="11" s="1"/>
  <c r="M2878" i="11" s="1" a="1"/>
  <c r="M2878" i="11" s="1"/>
  <c r="M2879" i="11" s="1" a="1"/>
  <c r="M2879" i="11" s="1"/>
  <c r="M2880" i="11" s="1" a="1"/>
  <c r="M2880" i="11" s="1"/>
  <c r="M2881" i="11" s="1" a="1"/>
  <c r="M2881" i="11" s="1"/>
  <c r="M2882" i="11" s="1" a="1"/>
  <c r="M2882" i="11" s="1"/>
  <c r="M2883" i="11" s="1" a="1"/>
  <c r="M2883" i="11" s="1"/>
  <c r="M2884" i="11" s="1" a="1"/>
  <c r="M2884" i="11" s="1"/>
  <c r="M2885" i="11" s="1" a="1"/>
  <c r="M2885" i="11" s="1"/>
  <c r="M2886" i="11" s="1" a="1"/>
  <c r="M2886" i="11" s="1"/>
  <c r="M2887" i="11" s="1" a="1"/>
  <c r="M2887" i="11" s="1"/>
  <c r="M2888" i="11" s="1" a="1"/>
  <c r="M2888" i="11" s="1"/>
  <c r="M2889" i="11" s="1" a="1"/>
  <c r="M2889" i="11" s="1"/>
  <c r="M2890" i="11" s="1" a="1"/>
  <c r="M2890" i="11" s="1"/>
  <c r="M2891" i="11" s="1" a="1"/>
  <c r="M2891" i="11" s="1"/>
  <c r="M2892" i="11" s="1" a="1"/>
  <c r="M2892" i="11" s="1"/>
  <c r="M2893" i="11" s="1" a="1"/>
  <c r="M2893" i="11" s="1"/>
  <c r="M2894" i="11" s="1" a="1"/>
  <c r="M2894" i="11" s="1"/>
  <c r="M2895" i="11" s="1" a="1"/>
  <c r="M2895" i="11" s="1"/>
  <c r="M2896" i="11" s="1" a="1"/>
  <c r="M2896" i="11" s="1"/>
  <c r="M2897" i="11" s="1" a="1"/>
  <c r="M2897" i="11" s="1"/>
  <c r="M2898" i="11" s="1" a="1"/>
  <c r="M2898" i="11" s="1"/>
  <c r="M2899" i="11" s="1" a="1"/>
  <c r="M2899" i="11" s="1"/>
  <c r="M2900" i="11" s="1" a="1"/>
  <c r="M2900" i="11" s="1"/>
  <c r="M2901" i="11" s="1" a="1"/>
  <c r="M2901" i="11" s="1"/>
  <c r="M2902" i="11" s="1" a="1"/>
  <c r="M2902" i="11" s="1"/>
  <c r="M2903" i="11" s="1" a="1"/>
  <c r="M2903" i="11" s="1"/>
  <c r="M2904" i="11" s="1" a="1"/>
  <c r="M2904" i="11" s="1"/>
  <c r="M2905" i="11" s="1" a="1"/>
  <c r="M2905" i="11" s="1"/>
  <c r="M2906" i="11" s="1" a="1"/>
  <c r="M2906" i="11" s="1"/>
  <c r="M2907" i="11" s="1" a="1"/>
  <c r="M2907" i="11" s="1"/>
  <c r="M2908" i="11" s="1" a="1"/>
  <c r="M2908" i="11" s="1"/>
  <c r="M2909" i="11" s="1" a="1"/>
  <c r="M2909" i="11" s="1"/>
  <c r="M2910" i="11" s="1" a="1"/>
  <c r="M2910" i="11" s="1"/>
  <c r="M2911" i="11" s="1" a="1"/>
  <c r="M2911" i="11" s="1"/>
  <c r="M2912" i="11" s="1" a="1"/>
  <c r="M2912" i="11" s="1"/>
  <c r="M2913" i="11" s="1" a="1"/>
  <c r="M2913" i="11" s="1"/>
  <c r="M2914" i="11" s="1" a="1"/>
  <c r="M2914" i="11" s="1"/>
  <c r="M2915" i="11" s="1" a="1"/>
  <c r="M2915" i="11" s="1"/>
  <c r="M2916" i="11" s="1" a="1"/>
  <c r="M2916" i="11" s="1"/>
  <c r="M2917" i="11" s="1" a="1"/>
  <c r="M2917" i="11" s="1"/>
  <c r="M2918" i="11" s="1" a="1"/>
  <c r="M2918" i="11" s="1"/>
  <c r="M2919" i="11" s="1" a="1"/>
  <c r="M2919" i="11" s="1"/>
  <c r="M2920" i="11" s="1" a="1"/>
  <c r="M2920" i="11" s="1"/>
  <c r="M2921" i="11" s="1" a="1"/>
  <c r="M2921" i="11" s="1"/>
  <c r="M2922" i="11" s="1" a="1"/>
  <c r="M2922" i="11" s="1"/>
  <c r="M2923" i="11" s="1" a="1"/>
  <c r="M2923" i="11" s="1"/>
  <c r="M2924" i="11" s="1" a="1"/>
  <c r="M2924" i="11" s="1"/>
  <c r="M2925" i="11" s="1" a="1"/>
  <c r="M2925" i="11" s="1"/>
  <c r="M2926" i="11" s="1" a="1"/>
  <c r="M2926" i="11" s="1"/>
  <c r="M2927" i="11" s="1" a="1"/>
  <c r="M2927" i="11" s="1"/>
  <c r="M2928" i="11" s="1" a="1"/>
  <c r="M2928" i="11" s="1"/>
  <c r="M2929" i="11" s="1" a="1"/>
  <c r="M2929" i="11" s="1"/>
  <c r="M2930" i="11" s="1" a="1"/>
  <c r="M2930" i="11" s="1"/>
  <c r="M2931" i="11" s="1" a="1"/>
  <c r="M2931" i="11" s="1"/>
  <c r="M2932" i="11" s="1" a="1"/>
  <c r="M2932" i="11" s="1"/>
  <c r="M2933" i="11" s="1" a="1"/>
  <c r="M2933" i="11" s="1"/>
  <c r="M2934" i="11" s="1" a="1"/>
  <c r="M2934" i="11" s="1"/>
  <c r="M2935" i="11" s="1" a="1"/>
  <c r="M2935" i="11" s="1"/>
  <c r="M2936" i="11" s="1" a="1"/>
  <c r="M2936" i="11" s="1"/>
  <c r="M2937" i="11" s="1" a="1"/>
  <c r="M2937" i="11" s="1"/>
  <c r="M2938" i="11" s="1" a="1"/>
  <c r="M2938" i="11" s="1"/>
  <c r="M2939" i="11" s="1" a="1"/>
  <c r="M2939" i="11" s="1"/>
  <c r="M2940" i="11" s="1" a="1"/>
  <c r="M2940" i="11" s="1"/>
  <c r="M2941" i="11" s="1" a="1"/>
  <c r="M2941" i="11" s="1"/>
  <c r="M2942" i="11" s="1" a="1"/>
  <c r="M2942" i="11" s="1"/>
  <c r="M2943" i="11" s="1" a="1"/>
  <c r="M2943" i="11" s="1"/>
  <c r="M2944" i="11" s="1" a="1"/>
  <c r="M2944" i="11" s="1"/>
  <c r="M2945" i="11" s="1" a="1"/>
  <c r="M2945" i="11" s="1"/>
  <c r="M2946" i="11" s="1" a="1"/>
  <c r="M2946" i="11" s="1"/>
  <c r="M2947" i="11" s="1" a="1"/>
  <c r="M2947" i="11" s="1"/>
  <c r="M2948" i="11" s="1" a="1"/>
  <c r="M2948" i="11" s="1"/>
  <c r="M2949" i="11" s="1" a="1"/>
  <c r="M2949" i="11" s="1"/>
  <c r="M2950" i="11" s="1" a="1"/>
  <c r="M2950" i="11" s="1"/>
  <c r="M2951" i="11" s="1" a="1"/>
  <c r="M2951" i="11" s="1"/>
  <c r="M2952" i="11" s="1" a="1"/>
  <c r="M2952" i="11" s="1"/>
  <c r="M2953" i="11" s="1" a="1"/>
  <c r="M2953" i="11" s="1"/>
  <c r="M2954" i="11" s="1" a="1"/>
  <c r="M2954" i="11" s="1"/>
  <c r="M2955" i="11" s="1" a="1"/>
  <c r="M2955" i="11" s="1"/>
  <c r="M2956" i="11" s="1" a="1"/>
  <c r="M2956" i="11" s="1"/>
  <c r="M2957" i="11" s="1" a="1"/>
  <c r="M2957" i="11" s="1"/>
  <c r="M2958" i="11" s="1" a="1"/>
  <c r="M2958" i="11" s="1"/>
  <c r="M2959" i="11" s="1" a="1"/>
  <c r="M2959" i="11" s="1"/>
  <c r="M2960" i="11" s="1" a="1"/>
  <c r="M2960" i="11" s="1"/>
  <c r="M2961" i="11" s="1" a="1"/>
  <c r="M2961" i="11" s="1"/>
  <c r="M2962" i="11" s="1" a="1"/>
  <c r="M2962" i="11" s="1"/>
  <c r="M2963" i="11" s="1" a="1"/>
  <c r="M2963" i="11" s="1"/>
  <c r="M2964" i="11" s="1" a="1"/>
  <c r="M2964" i="11" s="1"/>
  <c r="M2965" i="11" s="1" a="1"/>
  <c r="M2965" i="11" s="1"/>
  <c r="M2966" i="11" s="1" a="1"/>
  <c r="M2966" i="11" s="1"/>
  <c r="M2967" i="11" s="1" a="1"/>
  <c r="M2967" i="11" s="1"/>
  <c r="M2968" i="11" s="1" a="1"/>
  <c r="M2968" i="11" s="1"/>
  <c r="M2969" i="11" s="1" a="1"/>
  <c r="M2969" i="11" s="1"/>
  <c r="M2970" i="11" s="1" a="1"/>
  <c r="M2970" i="11" s="1"/>
  <c r="M2971" i="11" s="1" a="1"/>
  <c r="M2971" i="11" s="1"/>
  <c r="M2972" i="11" s="1" a="1"/>
  <c r="M2972" i="11" s="1"/>
  <c r="M2973" i="11" s="1" a="1"/>
  <c r="M2973" i="11" s="1"/>
  <c r="M2974" i="11" s="1" a="1"/>
  <c r="M2974" i="11" s="1"/>
  <c r="M2975" i="11" s="1" a="1"/>
  <c r="M2975" i="11" s="1"/>
  <c r="M2976" i="11" s="1" a="1"/>
  <c r="M2976" i="11" s="1"/>
  <c r="M2977" i="11" s="1" a="1"/>
  <c r="M2977" i="11" s="1"/>
  <c r="M2978" i="11" s="1" a="1"/>
  <c r="M2978" i="11" s="1"/>
  <c r="M2979" i="11" s="1" a="1"/>
  <c r="M2979" i="11" s="1"/>
  <c r="M2980" i="11" s="1" a="1"/>
  <c r="M2980" i="11" s="1"/>
  <c r="M2981" i="11" s="1" a="1"/>
  <c r="M2981" i="11" s="1"/>
  <c r="M2982" i="11" s="1" a="1"/>
  <c r="M2982" i="11" s="1"/>
  <c r="M2983" i="11" s="1" a="1"/>
  <c r="M2983" i="11" s="1"/>
  <c r="M2984" i="11" s="1" a="1"/>
  <c r="M2984" i="11" s="1"/>
  <c r="M2985" i="11" s="1" a="1"/>
  <c r="M2985" i="11" s="1"/>
  <c r="M2986" i="11" s="1" a="1"/>
  <c r="M2986" i="11" s="1"/>
  <c r="M2987" i="11" s="1" a="1"/>
  <c r="M2987" i="11" s="1"/>
  <c r="M2988" i="11" s="1" a="1"/>
  <c r="M2988" i="11" s="1"/>
  <c r="M2989" i="11" s="1" a="1"/>
  <c r="M2989" i="11" s="1"/>
  <c r="M2990" i="11" s="1" a="1"/>
  <c r="M2990" i="11" s="1"/>
  <c r="M2991" i="11" s="1" a="1"/>
  <c r="M2991" i="11" s="1"/>
  <c r="M2992" i="11" s="1" a="1"/>
  <c r="M2992" i="11" s="1"/>
  <c r="M2993" i="11" s="1" a="1"/>
  <c r="M2993" i="11" s="1"/>
  <c r="M2994" i="11" s="1" a="1"/>
  <c r="M2994" i="11" s="1"/>
  <c r="M2995" i="11" s="1" a="1"/>
  <c r="M2995" i="11" s="1"/>
  <c r="M2996" i="11" s="1" a="1"/>
  <c r="M2996" i="11" s="1"/>
  <c r="M2997" i="11" s="1" a="1"/>
  <c r="M2997" i="11" s="1"/>
  <c r="M2998" i="11" s="1" a="1"/>
  <c r="M2998" i="11" s="1"/>
  <c r="M2999" i="11" s="1" a="1"/>
  <c r="M2999" i="11" s="1"/>
  <c r="M3000" i="11" s="1" a="1"/>
  <c r="M3000" i="11" s="1"/>
  <c r="M3001" i="11" s="1" a="1"/>
  <c r="M3001" i="11" s="1"/>
  <c r="M3002" i="11" s="1" a="1"/>
  <c r="M3002" i="11" s="1"/>
  <c r="M3003" i="11" s="1" a="1"/>
  <c r="M3003" i="11" s="1"/>
  <c r="M3004" i="11" s="1" a="1"/>
  <c r="M3004" i="11" s="1"/>
  <c r="M3005" i="11" s="1" a="1"/>
  <c r="M3005" i="11" s="1"/>
  <c r="M3006" i="11" s="1" a="1"/>
  <c r="M3006" i="11" s="1"/>
  <c r="M3007" i="11" s="1" a="1"/>
  <c r="M3007" i="11" s="1"/>
  <c r="M3008" i="11" s="1" a="1"/>
  <c r="M3008" i="11" s="1"/>
  <c r="M3009" i="11" s="1" a="1"/>
  <c r="M3009" i="11" s="1"/>
  <c r="M3010" i="11" s="1" a="1"/>
  <c r="M3010" i="11" s="1"/>
  <c r="M3011" i="11" s="1" a="1"/>
  <c r="M3011" i="11" s="1"/>
  <c r="M3012" i="11" s="1" a="1"/>
  <c r="M3012" i="11" s="1"/>
  <c r="M3013" i="11" s="1" a="1"/>
  <c r="M3013" i="11" s="1"/>
  <c r="M3014" i="11" s="1" a="1"/>
  <c r="M3014" i="11" s="1"/>
  <c r="M3015" i="11" s="1" a="1"/>
  <c r="M3015" i="11" s="1"/>
  <c r="M3016" i="11" s="1" a="1"/>
  <c r="M3016" i="11" s="1"/>
  <c r="M3017" i="11" s="1" a="1"/>
  <c r="M3017" i="11" s="1"/>
  <c r="M3018" i="11" s="1" a="1"/>
  <c r="M3018" i="11" s="1"/>
  <c r="M3019" i="11" s="1" a="1"/>
  <c r="M3019" i="11" s="1"/>
  <c r="M3020" i="11" s="1" a="1"/>
  <c r="M3020" i="11" s="1"/>
  <c r="M3021" i="11" s="1" a="1"/>
  <c r="M3021" i="11" s="1"/>
  <c r="M3022" i="11" s="1" a="1"/>
  <c r="M3022" i="11" s="1"/>
  <c r="M3023" i="11" s="1" a="1"/>
  <c r="M3023" i="11" s="1"/>
  <c r="M3024" i="11" s="1" a="1"/>
  <c r="M3024" i="11" s="1"/>
  <c r="M3025" i="11" s="1" a="1"/>
  <c r="M3025" i="11" s="1"/>
  <c r="M3026" i="11" s="1" a="1"/>
  <c r="M3026" i="11" s="1"/>
  <c r="M3027" i="11" s="1" a="1"/>
  <c r="M3027" i="11" s="1"/>
  <c r="M3028" i="11" s="1" a="1"/>
  <c r="M3028" i="11" s="1"/>
  <c r="M3029" i="11" s="1" a="1"/>
  <c r="M3029" i="11" s="1"/>
  <c r="M3030" i="11" s="1" a="1"/>
  <c r="M3030" i="11" s="1"/>
  <c r="M3031" i="11" s="1" a="1"/>
  <c r="M3031" i="11" s="1"/>
  <c r="M3032" i="11" s="1" a="1"/>
  <c r="M3032" i="11" s="1"/>
  <c r="M3033" i="11" s="1" a="1"/>
  <c r="M3033" i="11" s="1"/>
  <c r="M3034" i="11" s="1" a="1"/>
  <c r="M3034" i="11" s="1"/>
  <c r="M3035" i="11" s="1" a="1"/>
  <c r="M3035" i="11" s="1"/>
  <c r="M3036" i="11" s="1" a="1"/>
  <c r="M3036" i="11" s="1"/>
  <c r="M3037" i="11" s="1" a="1"/>
  <c r="M3037" i="11" s="1"/>
  <c r="M3038" i="11" s="1" a="1"/>
  <c r="M3038" i="11" s="1"/>
  <c r="M3039" i="11" s="1" a="1"/>
  <c r="M3039" i="11" s="1"/>
  <c r="M3040" i="11" s="1" a="1"/>
  <c r="M3040" i="11" s="1"/>
  <c r="M3041" i="11" s="1" a="1"/>
  <c r="M3041" i="11" s="1"/>
  <c r="M3042" i="11" s="1" a="1"/>
  <c r="M3042" i="11" s="1"/>
  <c r="M3043" i="11" s="1" a="1"/>
  <c r="M3043" i="11" s="1"/>
  <c r="M3044" i="11" s="1" a="1"/>
  <c r="M3044" i="11" s="1"/>
  <c r="M3045" i="11" s="1" a="1"/>
  <c r="M3045" i="11" s="1"/>
  <c r="M3046" i="11" s="1" a="1"/>
  <c r="M3046" i="11" s="1"/>
  <c r="M3047" i="11" s="1" a="1"/>
  <c r="M3047" i="11" s="1"/>
  <c r="M3048" i="11" s="1" a="1"/>
  <c r="M3048" i="11" s="1"/>
  <c r="M3049" i="11" s="1" a="1"/>
  <c r="M3049" i="11" s="1"/>
  <c r="M3050" i="11" s="1" a="1"/>
  <c r="M3050" i="11" s="1"/>
  <c r="M3051" i="11" s="1" a="1"/>
  <c r="M3051" i="11" s="1"/>
  <c r="M3052" i="11" s="1" a="1"/>
  <c r="M3052" i="11" s="1"/>
  <c r="M3053" i="11" s="1" a="1"/>
  <c r="M3053" i="11" s="1"/>
  <c r="M3054" i="11" s="1" a="1"/>
  <c r="M3054" i="11" s="1"/>
  <c r="M3055" i="11" s="1" a="1"/>
  <c r="M3055" i="11" s="1"/>
  <c r="M3056" i="11" s="1" a="1"/>
  <c r="M3056" i="11" s="1"/>
  <c r="M3057" i="11" s="1" a="1"/>
  <c r="M3057" i="11" s="1"/>
  <c r="M3058" i="11" s="1" a="1"/>
  <c r="M3058" i="11" s="1"/>
  <c r="M3059" i="11" s="1" a="1"/>
  <c r="M3059" i="11" s="1"/>
  <c r="M3060" i="11" s="1" a="1"/>
  <c r="M3060" i="11" s="1"/>
  <c r="M3061" i="11" s="1" a="1"/>
  <c r="M3061" i="11" s="1"/>
  <c r="M3062" i="11" s="1" a="1"/>
  <c r="M3062" i="11" s="1"/>
  <c r="M3063" i="11" s="1" a="1"/>
  <c r="M3063" i="11" s="1"/>
  <c r="M3064" i="11" s="1" a="1"/>
  <c r="M3064" i="11" s="1"/>
  <c r="M3065" i="11" s="1" a="1"/>
  <c r="M3065" i="11" s="1"/>
  <c r="M3066" i="11" s="1" a="1"/>
  <c r="M3066" i="11" s="1"/>
  <c r="M3067" i="11" s="1" a="1"/>
  <c r="M3067" i="11" s="1"/>
  <c r="M3068" i="11" s="1" a="1"/>
  <c r="M3068" i="11" s="1"/>
  <c r="M3069" i="11" s="1" a="1"/>
  <c r="M3069" i="11" s="1"/>
  <c r="M3070" i="11" s="1" a="1"/>
  <c r="M3070" i="11" s="1"/>
  <c r="M3071" i="11" s="1" a="1"/>
  <c r="M3071" i="11" s="1"/>
  <c r="M3072" i="11" s="1" a="1"/>
  <c r="M3072" i="11" s="1"/>
  <c r="M3073" i="11" s="1" a="1"/>
  <c r="M3073" i="11" s="1"/>
  <c r="M3074" i="11" s="1" a="1"/>
  <c r="M3074" i="11" s="1"/>
  <c r="M3075" i="11" s="1" a="1"/>
  <c r="M3075" i="11" s="1"/>
  <c r="M3076" i="11" s="1" a="1"/>
  <c r="M3076" i="11" s="1"/>
  <c r="M3077" i="11" s="1" a="1"/>
  <c r="M3077" i="11" s="1"/>
  <c r="M3078" i="11" s="1" a="1"/>
  <c r="M3078" i="11" s="1"/>
  <c r="M3079" i="11" s="1" a="1"/>
  <c r="M3079" i="11" s="1"/>
  <c r="M3080" i="11" s="1" a="1"/>
  <c r="M3080" i="11" s="1"/>
  <c r="M3081" i="11" s="1" a="1"/>
  <c r="M3081" i="11" s="1"/>
  <c r="M3082" i="11" s="1" a="1"/>
  <c r="M3082" i="11" s="1"/>
  <c r="M3083" i="11" s="1" a="1"/>
  <c r="M3083" i="11" s="1"/>
  <c r="M3084" i="11" s="1" a="1"/>
  <c r="M3084" i="11" s="1"/>
  <c r="M3085" i="11" s="1" a="1"/>
  <c r="M3085" i="11" s="1"/>
  <c r="M3086" i="11" s="1" a="1"/>
  <c r="M3086" i="11" s="1"/>
  <c r="M3087" i="11" s="1" a="1"/>
  <c r="M3087" i="11" s="1"/>
  <c r="M3088" i="11" s="1" a="1"/>
  <c r="M3088" i="11" s="1"/>
  <c r="M3089" i="11" s="1" a="1"/>
  <c r="M3089" i="11" s="1"/>
  <c r="M3090" i="11" s="1" a="1"/>
  <c r="M3090" i="11" s="1"/>
  <c r="M3091" i="11" s="1" a="1"/>
  <c r="M3091" i="11" s="1"/>
  <c r="M3092" i="11" s="1" a="1"/>
  <c r="M3092" i="11" s="1"/>
  <c r="M3093" i="11" s="1" a="1"/>
  <c r="M3093" i="11" s="1"/>
  <c r="M3094" i="11" s="1" a="1"/>
  <c r="M3094" i="11" s="1"/>
  <c r="M3095" i="11" s="1" a="1"/>
  <c r="M3095" i="11" s="1"/>
  <c r="M3096" i="11" s="1" a="1"/>
  <c r="M3096" i="11" s="1"/>
  <c r="M3097" i="11" s="1" a="1"/>
  <c r="M3097" i="11" s="1"/>
  <c r="M3098" i="11" s="1" a="1"/>
  <c r="M3098" i="11" s="1"/>
  <c r="M3099" i="11" s="1" a="1"/>
  <c r="M3099" i="11" s="1"/>
  <c r="M3100" i="11" s="1" a="1"/>
  <c r="M3100" i="11" s="1"/>
  <c r="M3101" i="11" s="1" a="1"/>
  <c r="M3101" i="11" s="1"/>
  <c r="M3102" i="11" s="1" a="1"/>
  <c r="M3102" i="11" s="1"/>
  <c r="M3103" i="11" s="1" a="1"/>
  <c r="M3103" i="11" s="1"/>
  <c r="M3104" i="11" s="1" a="1"/>
  <c r="M3104" i="11" s="1"/>
  <c r="M3105" i="11" s="1" a="1"/>
  <c r="M3105" i="11" s="1"/>
  <c r="M3106" i="11" s="1" a="1"/>
  <c r="M3106" i="11" s="1"/>
  <c r="M3107" i="11" s="1" a="1"/>
  <c r="M3107" i="11" s="1"/>
  <c r="M3108" i="11" s="1" a="1"/>
  <c r="M3108" i="11" s="1"/>
  <c r="M3109" i="11" s="1" a="1"/>
  <c r="M3109" i="11" s="1"/>
  <c r="M3110" i="11" s="1" a="1"/>
  <c r="M3110" i="11" s="1"/>
  <c r="M3111" i="11" s="1" a="1"/>
  <c r="M3111" i="11" s="1"/>
  <c r="M3112" i="11" s="1" a="1"/>
  <c r="M3112" i="11" s="1"/>
  <c r="M3113" i="11" s="1" a="1"/>
  <c r="M3113" i="11" s="1"/>
  <c r="M3114" i="11" s="1" a="1"/>
  <c r="M3114" i="11" s="1"/>
  <c r="M3115" i="11" s="1" a="1"/>
  <c r="M3115" i="11" s="1"/>
  <c r="M3116" i="11" s="1" a="1"/>
  <c r="M3116" i="11" s="1"/>
  <c r="M3117" i="11" s="1" a="1"/>
  <c r="M3117" i="11" s="1"/>
  <c r="M3118" i="11" s="1" a="1"/>
  <c r="M3118" i="11" s="1"/>
  <c r="M3119" i="11" s="1" a="1"/>
  <c r="M3119" i="11" s="1"/>
  <c r="M3120" i="11" s="1" a="1"/>
  <c r="M3120" i="11" s="1"/>
  <c r="M3121" i="11" s="1" a="1"/>
  <c r="M3121" i="11" s="1"/>
  <c r="M3122" i="11" s="1" a="1"/>
  <c r="M3122" i="11" s="1"/>
  <c r="M3123" i="11" s="1" a="1"/>
  <c r="M3123" i="11" s="1"/>
  <c r="M3124" i="11" s="1" a="1"/>
  <c r="M3124" i="11" s="1"/>
  <c r="M3125" i="11" s="1" a="1"/>
  <c r="M3125" i="11" s="1"/>
  <c r="M3126" i="11" s="1" a="1"/>
  <c r="M3126" i="11" s="1"/>
  <c r="M3127" i="11" s="1" a="1"/>
  <c r="M3127" i="11" s="1"/>
  <c r="M3128" i="11" s="1" a="1"/>
  <c r="M3128" i="11" s="1"/>
  <c r="M3129" i="11" s="1" a="1"/>
  <c r="M3129" i="11" s="1"/>
  <c r="M3130" i="11" s="1" a="1"/>
  <c r="M3130" i="11" s="1"/>
  <c r="M3131" i="11" s="1" a="1"/>
  <c r="M3131" i="11" s="1"/>
  <c r="M3132" i="11" s="1" a="1"/>
  <c r="M3132" i="11" s="1"/>
  <c r="M3133" i="11" s="1" a="1"/>
  <c r="M3133" i="11" s="1"/>
  <c r="M3134" i="11" s="1" a="1"/>
  <c r="M3134" i="11" s="1"/>
  <c r="M3135" i="11" s="1" a="1"/>
  <c r="M3135" i="11" s="1"/>
  <c r="M3136" i="11" s="1" a="1"/>
  <c r="M3136" i="11" s="1"/>
  <c r="M3137" i="11" s="1" a="1"/>
  <c r="M3137" i="11" s="1"/>
  <c r="M3138" i="11" s="1" a="1"/>
  <c r="M3138" i="11" s="1"/>
  <c r="M3139" i="11" s="1" a="1"/>
  <c r="M3139" i="11" s="1"/>
  <c r="M3140" i="11" s="1" a="1"/>
  <c r="M3140" i="11" s="1"/>
  <c r="M3141" i="11" s="1" a="1"/>
  <c r="M3141" i="11" s="1"/>
  <c r="M3142" i="11" s="1" a="1"/>
  <c r="M3142" i="11" s="1"/>
  <c r="M3143" i="11" s="1" a="1"/>
  <c r="M3143" i="11" s="1"/>
  <c r="M3144" i="11" s="1" a="1"/>
  <c r="M3144" i="11" s="1"/>
  <c r="M3145" i="11" s="1" a="1"/>
  <c r="M3145" i="11" s="1"/>
  <c r="M3146" i="11" s="1" a="1"/>
  <c r="M3146" i="11" s="1"/>
  <c r="M3147" i="11" s="1" a="1"/>
  <c r="M3147" i="11" s="1"/>
  <c r="M3148" i="11" s="1" a="1"/>
  <c r="M3148" i="11" s="1"/>
  <c r="M3149" i="11" s="1" a="1"/>
  <c r="M3149" i="11" s="1"/>
  <c r="M3150" i="11" s="1" a="1"/>
  <c r="M3150" i="11" s="1"/>
  <c r="M3151" i="11" s="1" a="1"/>
  <c r="M3151" i="11" s="1"/>
  <c r="M3152" i="11" s="1" a="1"/>
  <c r="M3152" i="11" s="1"/>
  <c r="M3153" i="11" s="1" a="1"/>
  <c r="M3153" i="11" s="1"/>
  <c r="M3154" i="11" s="1" a="1"/>
  <c r="M3154" i="11" s="1"/>
  <c r="M3155" i="11" s="1" a="1"/>
  <c r="M3155" i="11" s="1"/>
  <c r="M3156" i="11" s="1" a="1"/>
  <c r="M3156" i="11" s="1"/>
  <c r="M3157" i="11" s="1" a="1"/>
  <c r="M3157" i="11" s="1"/>
  <c r="M3158" i="11" s="1" a="1"/>
  <c r="M3158" i="11" s="1"/>
  <c r="M3159" i="11" s="1" a="1"/>
  <c r="M3159" i="11" s="1"/>
  <c r="M3160" i="11" s="1" a="1"/>
  <c r="M3160" i="11" s="1"/>
  <c r="M3161" i="11" s="1" a="1"/>
  <c r="M3161" i="11" s="1"/>
  <c r="M3162" i="11" s="1" a="1"/>
  <c r="M3162" i="11" s="1"/>
  <c r="M3163" i="11" s="1" a="1"/>
  <c r="M3163" i="11" s="1"/>
  <c r="M3164" i="11" s="1" a="1"/>
  <c r="M3164" i="11" s="1"/>
  <c r="M3165" i="11" s="1" a="1"/>
  <c r="M3165" i="11" s="1"/>
  <c r="M3166" i="11" s="1" a="1"/>
  <c r="M3166" i="11" s="1"/>
  <c r="M3167" i="11" s="1" a="1"/>
  <c r="M3167" i="11" s="1"/>
  <c r="M3168" i="11" s="1" a="1"/>
  <c r="M3168" i="11" s="1"/>
  <c r="M3169" i="11" s="1" a="1"/>
  <c r="M3169" i="11" s="1"/>
  <c r="M3170" i="11" s="1" a="1"/>
  <c r="M3170" i="11" s="1"/>
  <c r="M3171" i="11" s="1" a="1"/>
  <c r="M3171" i="11" s="1"/>
  <c r="M3172" i="11" s="1" a="1"/>
  <c r="M3172" i="11" s="1"/>
  <c r="M3173" i="11" s="1" a="1"/>
  <c r="M3173" i="11" s="1"/>
  <c r="M3174" i="11" s="1" a="1"/>
  <c r="M3174" i="11" s="1"/>
  <c r="M3175" i="11" s="1" a="1"/>
  <c r="M3175" i="11" s="1"/>
  <c r="M3176" i="11" s="1" a="1"/>
  <c r="M3176" i="11" s="1"/>
  <c r="M3177" i="11" s="1" a="1"/>
  <c r="M3177" i="11" s="1"/>
  <c r="M3178" i="11" s="1" a="1"/>
  <c r="M3178" i="11" s="1"/>
  <c r="M3179" i="11" s="1" a="1"/>
  <c r="M3179" i="11" s="1"/>
  <c r="M3180" i="11" s="1" a="1"/>
  <c r="M3180" i="11" s="1"/>
  <c r="M3181" i="11" s="1" a="1"/>
  <c r="M3181" i="11" s="1"/>
  <c r="M3182" i="11" s="1" a="1"/>
  <c r="M3182" i="11" s="1"/>
  <c r="M3183" i="11" s="1" a="1"/>
  <c r="M3183" i="11" s="1"/>
  <c r="M3184" i="11" s="1" a="1"/>
  <c r="M3184" i="11" s="1"/>
  <c r="M3185" i="11" s="1" a="1"/>
  <c r="M3185" i="11" s="1"/>
  <c r="M3186" i="11" s="1" a="1"/>
  <c r="M3186" i="11" s="1"/>
  <c r="M3187" i="11" s="1" a="1"/>
  <c r="M3187" i="11" s="1"/>
  <c r="M3188" i="11" s="1" a="1"/>
  <c r="M3188" i="11" s="1"/>
  <c r="M3189" i="11" s="1" a="1"/>
  <c r="M3189" i="11" s="1"/>
  <c r="M3190" i="11" s="1" a="1"/>
  <c r="M3190" i="11" s="1"/>
  <c r="M3191" i="11" s="1" a="1"/>
  <c r="M3191" i="11" s="1"/>
  <c r="M3192" i="11" s="1" a="1"/>
  <c r="M3192" i="11" s="1"/>
  <c r="M3193" i="11" s="1" a="1"/>
  <c r="M3193" i="11" s="1"/>
  <c r="M3194" i="11" s="1" a="1"/>
  <c r="M3194" i="11" s="1"/>
  <c r="M3195" i="11" s="1" a="1"/>
  <c r="M3195" i="11" s="1"/>
  <c r="M3196" i="11" s="1" a="1"/>
  <c r="M3196" i="11" s="1"/>
  <c r="M3197" i="11" s="1" a="1"/>
  <c r="M3197" i="11" s="1"/>
  <c r="M3198" i="11" s="1" a="1"/>
  <c r="M3198" i="11" s="1"/>
  <c r="M3199" i="11" s="1" a="1"/>
  <c r="M3199" i="11" s="1"/>
  <c r="M3200" i="11" s="1" a="1"/>
  <c r="M3200" i="11" s="1"/>
  <c r="M3201" i="11" s="1" a="1"/>
  <c r="M3201" i="11" s="1"/>
  <c r="M3202" i="11" s="1" a="1"/>
  <c r="M3202" i="11" s="1"/>
  <c r="M3203" i="11" s="1" a="1"/>
  <c r="M3203" i="11" s="1"/>
  <c r="M3204" i="11" s="1" a="1"/>
  <c r="M3204" i="11" s="1"/>
  <c r="M3205" i="11" s="1" a="1"/>
  <c r="M3205" i="11" s="1"/>
  <c r="M3206" i="11" s="1" a="1"/>
  <c r="M3206" i="11" s="1"/>
  <c r="M3207" i="11" s="1" a="1"/>
  <c r="M3207" i="11" s="1"/>
  <c r="M3208" i="11" s="1" a="1"/>
  <c r="M3208" i="11" s="1"/>
  <c r="M3209" i="11" s="1" a="1"/>
  <c r="M3209" i="11" s="1"/>
  <c r="M3210" i="11" s="1" a="1"/>
  <c r="M3210" i="11" s="1"/>
  <c r="M3211" i="11" s="1" a="1"/>
  <c r="M3211" i="11" s="1"/>
  <c r="M3212" i="11" s="1" a="1"/>
  <c r="M3212" i="11" s="1"/>
  <c r="M3213" i="11" s="1" a="1"/>
  <c r="M3213" i="11" s="1"/>
  <c r="M3214" i="11" s="1" a="1"/>
  <c r="M3214" i="11" s="1"/>
  <c r="M3215" i="11" s="1" a="1"/>
  <c r="M3215" i="11" s="1"/>
  <c r="M3216" i="11" s="1" a="1"/>
  <c r="M3216" i="11" s="1"/>
  <c r="M3217" i="11" s="1" a="1"/>
  <c r="M3217" i="11" s="1"/>
  <c r="M3218" i="11" s="1" a="1"/>
  <c r="M3218" i="11" s="1"/>
  <c r="M3219" i="11" s="1" a="1"/>
  <c r="M3219" i="11" s="1"/>
  <c r="M3220" i="11" s="1" a="1"/>
  <c r="M3220" i="11" s="1"/>
  <c r="M3221" i="11" s="1" a="1"/>
  <c r="M3221" i="11" s="1"/>
  <c r="M3222" i="11" s="1" a="1"/>
  <c r="M3222" i="11" s="1"/>
  <c r="M3223" i="11" s="1" a="1"/>
  <c r="M3223" i="11" s="1"/>
  <c r="M3224" i="11" s="1" a="1"/>
  <c r="M3224" i="11" s="1"/>
  <c r="M3225" i="11" s="1" a="1"/>
  <c r="M3225" i="11" s="1"/>
  <c r="M3226" i="11" s="1" a="1"/>
  <c r="M3226" i="11" s="1"/>
  <c r="M3227" i="11" s="1" a="1"/>
  <c r="M3227" i="11" s="1"/>
  <c r="M3228" i="11" s="1" a="1"/>
  <c r="M3228" i="11" s="1"/>
  <c r="M3229" i="11" s="1" a="1"/>
  <c r="M3229" i="11" s="1"/>
  <c r="M3230" i="11" s="1" a="1"/>
  <c r="M3230" i="11" s="1"/>
  <c r="M3231" i="11" s="1" a="1"/>
  <c r="M3231" i="11" s="1"/>
  <c r="M3232" i="11" s="1" a="1"/>
  <c r="M3232" i="11" s="1"/>
  <c r="M3233" i="11" s="1" a="1"/>
  <c r="M3233" i="11" s="1"/>
  <c r="M3234" i="11" s="1" a="1"/>
  <c r="M3234" i="11" s="1"/>
  <c r="M3235" i="11" s="1" a="1"/>
  <c r="M3235" i="11" s="1"/>
  <c r="M3236" i="11" s="1" a="1"/>
  <c r="M3236" i="11" s="1"/>
  <c r="M3237" i="11" s="1" a="1"/>
  <c r="M3237" i="11" s="1"/>
  <c r="M3238" i="11" s="1" a="1"/>
  <c r="M3238" i="11" s="1"/>
  <c r="M3239" i="11" s="1" a="1"/>
  <c r="M3239" i="11" s="1"/>
  <c r="M3240" i="11" s="1" a="1"/>
  <c r="M3240" i="11" s="1"/>
  <c r="M3241" i="11" s="1" a="1"/>
  <c r="M3241" i="11" s="1"/>
  <c r="M3242" i="11" s="1" a="1"/>
  <c r="M3242" i="11" s="1"/>
  <c r="M3243" i="11" s="1" a="1"/>
  <c r="M3243" i="11" s="1"/>
  <c r="M3244" i="11" s="1" a="1"/>
  <c r="M3244" i="11" s="1"/>
  <c r="M3245" i="11" s="1" a="1"/>
  <c r="M3245" i="11" s="1"/>
  <c r="M3246" i="11" s="1" a="1"/>
  <c r="M3246" i="11" s="1"/>
  <c r="M3247" i="11" s="1" a="1"/>
  <c r="M3247" i="11" s="1"/>
  <c r="M3248" i="11" s="1" a="1"/>
  <c r="M3248" i="11" s="1"/>
  <c r="M3249" i="11" s="1" a="1"/>
  <c r="M3249" i="11" s="1"/>
  <c r="M3250" i="11" s="1" a="1"/>
  <c r="M3250" i="11" s="1"/>
  <c r="M3251" i="11" s="1" a="1"/>
  <c r="M3251" i="11" s="1"/>
  <c r="M3252" i="11" s="1" a="1"/>
  <c r="M3252" i="11" s="1"/>
  <c r="M3253" i="11" s="1" a="1"/>
  <c r="M3253" i="11" s="1"/>
  <c r="M3254" i="11" s="1" a="1"/>
  <c r="M3254" i="11" s="1"/>
  <c r="M3255" i="11" s="1" a="1"/>
  <c r="M3255" i="11" s="1"/>
  <c r="M3256" i="11" s="1" a="1"/>
  <c r="M3256" i="11" s="1"/>
  <c r="M3257" i="11" s="1" a="1"/>
  <c r="M3257" i="11" s="1"/>
  <c r="M3258" i="11" s="1" a="1"/>
  <c r="M3258" i="11" s="1"/>
  <c r="M3259" i="11" s="1" a="1"/>
  <c r="M3259" i="11" s="1"/>
  <c r="M3260" i="11" s="1" a="1"/>
  <c r="M3260" i="11" s="1"/>
  <c r="M3261" i="11" s="1" a="1"/>
  <c r="M3261" i="11" s="1"/>
  <c r="M3262" i="11" s="1" a="1"/>
  <c r="M3262" i="11" s="1"/>
  <c r="M3263" i="11" s="1" a="1"/>
  <c r="M3263" i="11" s="1"/>
  <c r="M3264" i="11" s="1" a="1"/>
  <c r="M3264" i="11" s="1"/>
  <c r="M3265" i="11" s="1" a="1"/>
  <c r="M3265" i="11" s="1"/>
  <c r="M3266" i="11" s="1" a="1"/>
  <c r="M3266" i="11" s="1"/>
  <c r="M3267" i="11" s="1" a="1"/>
  <c r="M3267" i="11" s="1"/>
  <c r="M3268" i="11" s="1" a="1"/>
  <c r="M3268" i="11" s="1"/>
  <c r="M3269" i="11" s="1" a="1"/>
  <c r="M3269" i="11" s="1"/>
  <c r="M3270" i="11" s="1" a="1"/>
  <c r="M3270" i="11" s="1"/>
  <c r="M3271" i="11" s="1" a="1"/>
  <c r="M3271" i="11" s="1"/>
  <c r="M3272" i="11" s="1" a="1"/>
  <c r="M3272" i="11" s="1"/>
  <c r="M3273" i="11" s="1" a="1"/>
  <c r="M3273" i="11" s="1"/>
  <c r="M3274" i="11" s="1" a="1"/>
  <c r="M3274" i="11" s="1"/>
  <c r="M3275" i="11" s="1" a="1"/>
  <c r="M3275" i="11" s="1"/>
  <c r="M3276" i="11" s="1" a="1"/>
  <c r="M3276" i="11" s="1"/>
  <c r="M3277" i="11" s="1" a="1"/>
  <c r="M3277" i="11" s="1"/>
  <c r="M3278" i="11" s="1" a="1"/>
  <c r="M3278" i="11" s="1"/>
  <c r="M3279" i="11" s="1" a="1"/>
  <c r="M3279" i="11" s="1"/>
  <c r="M3280" i="11" s="1" a="1"/>
  <c r="M3280" i="11" s="1"/>
  <c r="M3281" i="11" s="1" a="1"/>
  <c r="M3281" i="11" s="1"/>
  <c r="M3282" i="11" s="1" a="1"/>
  <c r="M3282" i="11" s="1"/>
  <c r="M3283" i="11" s="1" a="1"/>
  <c r="M3283" i="11" s="1"/>
  <c r="M3284" i="11" s="1" a="1"/>
  <c r="M3284" i="11" s="1"/>
  <c r="M3285" i="11" s="1" a="1"/>
  <c r="M3285" i="11" s="1"/>
  <c r="M3286" i="11" s="1" a="1"/>
  <c r="M3286" i="11" s="1"/>
  <c r="M3287" i="11" s="1" a="1"/>
  <c r="M3287" i="11" s="1"/>
  <c r="M3288" i="11" s="1" a="1"/>
  <c r="M3288" i="11" s="1"/>
  <c r="M3289" i="11" s="1" a="1"/>
  <c r="M3289" i="11" s="1"/>
  <c r="M3290" i="11" s="1" a="1"/>
  <c r="M3290" i="11" s="1"/>
  <c r="M3291" i="11" s="1" a="1"/>
  <c r="M3291" i="11" s="1"/>
  <c r="M3292" i="11" s="1" a="1"/>
  <c r="M3292" i="11" s="1"/>
  <c r="M3293" i="11" s="1" a="1"/>
  <c r="M3293" i="11" s="1"/>
  <c r="M3294" i="11" s="1" a="1"/>
  <c r="M3294" i="11" s="1"/>
  <c r="M3295" i="11" s="1" a="1"/>
  <c r="M3295" i="11" s="1"/>
  <c r="M3296" i="11" s="1" a="1"/>
  <c r="M3296" i="11" s="1"/>
  <c r="M3297" i="11" s="1" a="1"/>
  <c r="M3297" i="11" s="1"/>
  <c r="M3298" i="11" s="1" a="1"/>
  <c r="M3298" i="11" s="1"/>
  <c r="M3299" i="11" s="1" a="1"/>
  <c r="M3299" i="11" s="1"/>
  <c r="M3300" i="11" s="1" a="1"/>
  <c r="M3300" i="11" s="1"/>
  <c r="M3301" i="11" s="1" a="1"/>
  <c r="M3301" i="11" s="1"/>
  <c r="M3302" i="11" s="1" a="1"/>
  <c r="M3302" i="11" s="1"/>
  <c r="M3303" i="11" s="1" a="1"/>
  <c r="M3303" i="11" s="1"/>
  <c r="M3304" i="11" s="1" a="1"/>
  <c r="M3304" i="11" s="1"/>
  <c r="M3305" i="11" s="1" a="1"/>
  <c r="M3305" i="11" s="1"/>
  <c r="M3306" i="11" s="1" a="1"/>
  <c r="M3306" i="11" s="1"/>
  <c r="M3307" i="11" s="1" a="1"/>
  <c r="M3307" i="11" s="1"/>
  <c r="M3308" i="11" s="1" a="1"/>
  <c r="M3308" i="11" s="1"/>
  <c r="M3309" i="11" s="1" a="1"/>
  <c r="M3309" i="11" s="1"/>
  <c r="M3310" i="11" s="1" a="1"/>
  <c r="M3310" i="11" s="1"/>
  <c r="M3311" i="11" s="1" a="1"/>
  <c r="M3311" i="11" s="1"/>
  <c r="M3312" i="11" s="1" a="1"/>
  <c r="M3312" i="11" s="1"/>
  <c r="M3313" i="11" s="1" a="1"/>
  <c r="M3313" i="11" s="1"/>
  <c r="M3314" i="11" s="1" a="1"/>
  <c r="M3314" i="11" s="1"/>
  <c r="M3315" i="11" s="1" a="1"/>
  <c r="M3315" i="11" s="1"/>
  <c r="M3316" i="11" s="1" a="1"/>
  <c r="M3316" i="11" s="1"/>
  <c r="M3317" i="11" s="1" a="1"/>
  <c r="M3317" i="11" s="1"/>
  <c r="M3318" i="11" s="1" a="1"/>
  <c r="M3318" i="11" s="1"/>
  <c r="M3319" i="11" s="1" a="1"/>
  <c r="M3319" i="11" s="1"/>
  <c r="M3320" i="11" s="1" a="1"/>
  <c r="M3320" i="11" s="1"/>
  <c r="M3321" i="11" s="1" a="1"/>
  <c r="M3321" i="11" s="1"/>
  <c r="M3322" i="11" s="1" a="1"/>
  <c r="M3322" i="11" s="1"/>
  <c r="M3323" i="11" s="1" a="1"/>
  <c r="M3323" i="11" s="1"/>
  <c r="M3324" i="11" s="1" a="1"/>
  <c r="M3324" i="11" s="1"/>
  <c r="M3325" i="11" s="1" a="1"/>
  <c r="M3325" i="11" s="1"/>
  <c r="M3326" i="11" s="1" a="1"/>
  <c r="M3326" i="11" s="1"/>
  <c r="M3327" i="11" s="1" a="1"/>
  <c r="M3327" i="11" s="1"/>
  <c r="M3328" i="11" s="1" a="1"/>
  <c r="M3328" i="11" s="1"/>
  <c r="M3329" i="11" s="1" a="1"/>
  <c r="M3329" i="11" s="1"/>
  <c r="M3330" i="11" s="1" a="1"/>
  <c r="M3330" i="11" s="1"/>
  <c r="M3331" i="11" s="1" a="1"/>
  <c r="M3331" i="11" s="1"/>
  <c r="M3332" i="11" s="1" a="1"/>
  <c r="M3332" i="11" s="1"/>
  <c r="M3333" i="11" s="1" a="1"/>
  <c r="M3333" i="11" s="1"/>
  <c r="M3334" i="11" s="1" a="1"/>
  <c r="M3334" i="11" s="1"/>
  <c r="M3335" i="11" s="1" a="1"/>
  <c r="M3335" i="11" s="1"/>
  <c r="M3336" i="11" s="1" a="1"/>
  <c r="M3336" i="11" s="1"/>
  <c r="M3337" i="11" s="1" a="1"/>
  <c r="M3337" i="11" s="1"/>
  <c r="M3338" i="11" s="1" a="1"/>
  <c r="M3338" i="11" s="1"/>
  <c r="M3339" i="11" s="1" a="1"/>
  <c r="M3339" i="11" s="1"/>
  <c r="M3340" i="11" s="1" a="1"/>
  <c r="M3340" i="11" s="1"/>
  <c r="M3341" i="11" s="1" a="1"/>
  <c r="M3341" i="11" s="1"/>
  <c r="M3342" i="11" s="1" a="1"/>
  <c r="M3342" i="11" s="1"/>
  <c r="M3343" i="11" s="1" a="1"/>
  <c r="M3343" i="11" s="1"/>
  <c r="M3344" i="11" s="1" a="1"/>
  <c r="M3344" i="11" s="1"/>
  <c r="M3345" i="11" s="1" a="1"/>
  <c r="M3345" i="11" s="1"/>
  <c r="M3346" i="11" s="1" a="1"/>
  <c r="M3346" i="11" s="1"/>
  <c r="M3347" i="11" s="1" a="1"/>
  <c r="M3347" i="11" s="1"/>
  <c r="M3348" i="11" s="1" a="1"/>
  <c r="M3348" i="11" s="1"/>
  <c r="M3349" i="11" s="1" a="1"/>
  <c r="M3349" i="11" s="1"/>
  <c r="M3350" i="11" s="1" a="1"/>
  <c r="M3350" i="11" s="1"/>
  <c r="M3351" i="11" s="1" a="1"/>
  <c r="M3351" i="11" s="1"/>
  <c r="M3352" i="11" s="1" a="1"/>
  <c r="M3352" i="11" s="1"/>
  <c r="M3353" i="11" s="1" a="1"/>
  <c r="M3353" i="11" s="1"/>
  <c r="M3354" i="11" s="1" a="1"/>
  <c r="M3354" i="11" s="1"/>
  <c r="M3355" i="11" s="1" a="1"/>
  <c r="M3355" i="11" s="1"/>
  <c r="M3356" i="11" s="1" a="1"/>
  <c r="M3356" i="11" s="1"/>
  <c r="M3357" i="11" s="1" a="1"/>
  <c r="M3357" i="11" s="1"/>
  <c r="M3358" i="11" s="1" a="1"/>
  <c r="M3358" i="11" s="1"/>
  <c r="M3359" i="11" s="1" a="1"/>
  <c r="M3359" i="11" s="1"/>
  <c r="M3360" i="11" s="1" a="1"/>
  <c r="M3360" i="11" s="1"/>
  <c r="M3361" i="11" s="1" a="1"/>
  <c r="M3361" i="11" s="1"/>
  <c r="M3362" i="11" s="1" a="1"/>
  <c r="M3362" i="11" s="1"/>
  <c r="M3363" i="11" s="1" a="1"/>
  <c r="M3363" i="11" s="1"/>
  <c r="M3364" i="11" s="1" a="1"/>
  <c r="M3364" i="11" s="1"/>
  <c r="M3365" i="11" s="1" a="1"/>
  <c r="M3365" i="11" s="1"/>
  <c r="M3366" i="11" s="1" a="1"/>
  <c r="M3366" i="11" s="1"/>
  <c r="M3367" i="11" s="1" a="1"/>
  <c r="M3367" i="11" s="1"/>
  <c r="M3368" i="11" s="1" a="1"/>
  <c r="M3368" i="11" s="1"/>
  <c r="M3369" i="11" s="1" a="1"/>
  <c r="M3369" i="11" s="1"/>
  <c r="M3370" i="11" s="1" a="1"/>
  <c r="M3370" i="11" s="1"/>
  <c r="M3371" i="11" s="1" a="1"/>
  <c r="M3371" i="11" s="1"/>
  <c r="M3372" i="11" s="1" a="1"/>
  <c r="M3372" i="11" s="1"/>
  <c r="M3373" i="11" s="1" a="1"/>
  <c r="M3373" i="11" s="1"/>
  <c r="M3374" i="11" s="1" a="1"/>
  <c r="M3374" i="11" s="1"/>
  <c r="M3375" i="11" s="1" a="1"/>
  <c r="M3375" i="11" s="1"/>
  <c r="M3376" i="11" s="1" a="1"/>
  <c r="M3376" i="11" s="1"/>
  <c r="M3377" i="11" s="1" a="1"/>
  <c r="M3377" i="11" s="1"/>
  <c r="M3378" i="11" s="1" a="1"/>
  <c r="M3378" i="11" s="1"/>
  <c r="M3379" i="11" s="1" a="1"/>
  <c r="M3379" i="11" s="1"/>
  <c r="M3380" i="11" s="1" a="1"/>
  <c r="M3380" i="11" s="1"/>
  <c r="M3381" i="11" s="1" a="1"/>
  <c r="M3381" i="11" s="1"/>
  <c r="M3382" i="11" s="1" a="1"/>
  <c r="M3382" i="11" s="1"/>
  <c r="M3383" i="11" s="1" a="1"/>
  <c r="M3383" i="11" s="1"/>
  <c r="M3384" i="11" s="1" a="1"/>
  <c r="M3384" i="11" s="1"/>
  <c r="M3385" i="11" s="1" a="1"/>
  <c r="M3385" i="11" s="1"/>
  <c r="M3386" i="11" s="1" a="1"/>
  <c r="M3386" i="11" s="1"/>
  <c r="M3387" i="11" s="1" a="1"/>
  <c r="M3387" i="11" s="1"/>
  <c r="M3388" i="11" s="1" a="1"/>
  <c r="M3388" i="11" s="1"/>
  <c r="M3389" i="11" s="1" a="1"/>
  <c r="M3389" i="11" s="1"/>
  <c r="M3390" i="11" s="1" a="1"/>
  <c r="M3390" i="11" s="1"/>
  <c r="M3391" i="11" s="1" a="1"/>
  <c r="M3391" i="11" s="1"/>
  <c r="M3392" i="11" s="1" a="1"/>
  <c r="M3392" i="11" s="1"/>
  <c r="M3393" i="11" s="1" a="1"/>
  <c r="M3393" i="11" s="1"/>
  <c r="M3394" i="11" s="1" a="1"/>
  <c r="M3394" i="11" s="1"/>
  <c r="M3395" i="11" s="1" a="1"/>
  <c r="M3395" i="11" s="1"/>
  <c r="M3396" i="11" s="1" a="1"/>
  <c r="M3396" i="11" s="1"/>
  <c r="M3397" i="11" s="1" a="1"/>
  <c r="M3397" i="11" s="1"/>
  <c r="M3398" i="11" s="1" a="1"/>
  <c r="M3398" i="11" s="1"/>
  <c r="M3399" i="11" s="1" a="1"/>
  <c r="M3399" i="11" s="1"/>
  <c r="M3400" i="11" s="1" a="1"/>
  <c r="M3400" i="11" s="1"/>
  <c r="M3401" i="11" s="1" a="1"/>
  <c r="M3401" i="11" s="1"/>
  <c r="M3402" i="11" s="1" a="1"/>
  <c r="M3402" i="11" s="1"/>
  <c r="M3403" i="11" s="1" a="1"/>
  <c r="M3403" i="11" s="1"/>
  <c r="M3404" i="11" s="1" a="1"/>
  <c r="M3404" i="11" s="1"/>
  <c r="M3405" i="11" s="1" a="1"/>
  <c r="M3405" i="11" s="1"/>
  <c r="M3406" i="11" s="1" a="1"/>
  <c r="M3406" i="11" s="1"/>
  <c r="M3407" i="11" s="1" a="1"/>
  <c r="M3407" i="11" s="1"/>
  <c r="M3408" i="11" s="1" a="1"/>
  <c r="M3408" i="11" s="1"/>
  <c r="M3409" i="11" s="1" a="1"/>
  <c r="M3409" i="11" s="1"/>
  <c r="M3410" i="11" s="1" a="1"/>
  <c r="M3410" i="11" s="1"/>
  <c r="M3411" i="11" s="1" a="1"/>
  <c r="M3411" i="11" s="1"/>
  <c r="M3412" i="11" s="1" a="1"/>
  <c r="M3412" i="11" s="1"/>
  <c r="M3413" i="11" s="1" a="1"/>
  <c r="M3413" i="11" s="1"/>
  <c r="M3414" i="11" s="1" a="1"/>
  <c r="M3414" i="11" s="1"/>
  <c r="M3415" i="11" s="1" a="1"/>
  <c r="M3415" i="11" s="1"/>
  <c r="M3416" i="11" s="1" a="1"/>
  <c r="M3416" i="11" s="1"/>
  <c r="M3417" i="11" s="1" a="1"/>
  <c r="M3417" i="11" s="1"/>
  <c r="M3418" i="11" s="1" a="1"/>
  <c r="M3418" i="11" s="1"/>
  <c r="M3419" i="11" s="1" a="1"/>
  <c r="M3419" i="11" s="1"/>
  <c r="M3420" i="11" s="1" a="1"/>
  <c r="M3420" i="11" s="1"/>
  <c r="M3421" i="11" s="1" a="1"/>
  <c r="M3421" i="11" s="1"/>
  <c r="M3422" i="11" s="1" a="1"/>
  <c r="M3422" i="11" s="1"/>
  <c r="M3423" i="11" s="1" a="1"/>
  <c r="M3423" i="11" s="1"/>
  <c r="M3424" i="11" s="1" a="1"/>
  <c r="M3424" i="11" s="1"/>
  <c r="M3425" i="11" s="1" a="1"/>
  <c r="M3425" i="11" s="1"/>
  <c r="M3426" i="11" s="1" a="1"/>
  <c r="M3426" i="11" s="1"/>
  <c r="M3427" i="11" s="1" a="1"/>
  <c r="M3427" i="11" s="1"/>
  <c r="M3428" i="11" s="1" a="1"/>
  <c r="M3428" i="11" s="1"/>
  <c r="M3429" i="11" s="1" a="1"/>
  <c r="M3429" i="11" s="1"/>
  <c r="M3430" i="11" s="1" a="1"/>
  <c r="M3430" i="11" s="1"/>
  <c r="M3431" i="11" s="1" a="1"/>
  <c r="M3431" i="11" s="1"/>
  <c r="M3432" i="11" s="1" a="1"/>
  <c r="M3432" i="11" s="1"/>
  <c r="M3433" i="11" s="1" a="1"/>
  <c r="M3433" i="11" s="1"/>
  <c r="M3434" i="11" s="1" a="1"/>
  <c r="M3434" i="11" s="1"/>
  <c r="M3435" i="11" s="1" a="1"/>
  <c r="M3435" i="11" s="1"/>
  <c r="M3436" i="11" s="1" a="1"/>
  <c r="M3436" i="11" s="1"/>
  <c r="M3437" i="11" s="1" a="1"/>
  <c r="M3437" i="11" s="1"/>
  <c r="M3438" i="11" s="1" a="1"/>
  <c r="M3438" i="11" s="1"/>
  <c r="M3439" i="11" s="1" a="1"/>
  <c r="M3439" i="11" s="1"/>
  <c r="M3440" i="11" s="1" a="1"/>
  <c r="M3440" i="11" s="1"/>
  <c r="M3441" i="11" s="1" a="1"/>
  <c r="M3441" i="11" s="1"/>
  <c r="M3442" i="11" s="1" a="1"/>
  <c r="M3442" i="11" s="1"/>
  <c r="M3443" i="11" s="1" a="1"/>
  <c r="M3443" i="11" s="1"/>
  <c r="M3444" i="11" s="1" a="1"/>
  <c r="M3444" i="11" s="1"/>
  <c r="M3445" i="11" s="1" a="1"/>
  <c r="M3445" i="11" s="1"/>
  <c r="M3446" i="11" s="1" a="1"/>
  <c r="M3446" i="11" s="1"/>
  <c r="M3447" i="11" s="1" a="1"/>
  <c r="M3447" i="11" s="1"/>
  <c r="M3448" i="11" s="1" a="1"/>
  <c r="M3448" i="11" s="1"/>
  <c r="M3449" i="11" s="1" a="1"/>
  <c r="M3449" i="11" s="1"/>
  <c r="M3450" i="11" s="1" a="1"/>
  <c r="M3450" i="11" s="1"/>
  <c r="M3451" i="11" s="1" a="1"/>
  <c r="M3451" i="11" s="1"/>
  <c r="M3452" i="11" s="1" a="1"/>
  <c r="M3452" i="11" s="1"/>
  <c r="M3453" i="11" s="1" a="1"/>
  <c r="M3453" i="11" s="1"/>
  <c r="M3454" i="11" s="1" a="1"/>
  <c r="M3454" i="11" s="1"/>
  <c r="M3455" i="11" s="1" a="1"/>
  <c r="M3455" i="11" s="1"/>
  <c r="M3456" i="11" s="1" a="1"/>
  <c r="M3456" i="11" s="1"/>
  <c r="M3457" i="11" s="1" a="1"/>
  <c r="M3457" i="11" s="1"/>
  <c r="M3458" i="11" s="1" a="1"/>
  <c r="M3458" i="11" s="1"/>
  <c r="M3459" i="11" s="1" a="1"/>
  <c r="M3459" i="11" s="1"/>
  <c r="M3460" i="11" s="1" a="1"/>
  <c r="M3460" i="11" s="1"/>
  <c r="M3461" i="11" s="1" a="1"/>
  <c r="M3461" i="11" s="1"/>
  <c r="M3462" i="11" s="1" a="1"/>
  <c r="M3462" i="11" s="1"/>
  <c r="M3463" i="11" s="1" a="1"/>
  <c r="M3463" i="11" s="1"/>
  <c r="M3464" i="11" s="1" a="1"/>
  <c r="M3464" i="11" s="1"/>
  <c r="M3465" i="11" s="1" a="1"/>
  <c r="M3465" i="11" s="1"/>
  <c r="M3466" i="11" s="1" a="1"/>
  <c r="M3466" i="11" s="1"/>
  <c r="M3467" i="11" s="1" a="1"/>
  <c r="M3467" i="11" s="1"/>
  <c r="M3468" i="11" s="1" a="1"/>
  <c r="M3468" i="11" s="1"/>
  <c r="M3469" i="11" s="1" a="1"/>
  <c r="M3469" i="11" s="1"/>
  <c r="M3470" i="11" s="1" a="1"/>
  <c r="M3470" i="11" s="1"/>
  <c r="M3471" i="11" s="1" a="1"/>
  <c r="M3471" i="11" s="1"/>
  <c r="M3472" i="11" s="1" a="1"/>
  <c r="M3472" i="11" s="1"/>
  <c r="M3473" i="11" s="1" a="1"/>
  <c r="M3473" i="11" s="1"/>
  <c r="M3474" i="11" s="1" a="1"/>
  <c r="M3474" i="11" s="1"/>
  <c r="M3475" i="11" s="1" a="1"/>
  <c r="M3475" i="11" s="1"/>
  <c r="M3476" i="11" s="1" a="1"/>
  <c r="M3476" i="11" s="1"/>
  <c r="M3477" i="11" s="1" a="1"/>
  <c r="M3477" i="11" s="1"/>
  <c r="M3478" i="11" s="1" a="1"/>
  <c r="M3478" i="11" s="1"/>
  <c r="M3479" i="11" s="1" a="1"/>
  <c r="M3479" i="11" s="1"/>
  <c r="M3480" i="11" s="1" a="1"/>
  <c r="M3480" i="11" s="1"/>
  <c r="M3481" i="11" s="1" a="1"/>
  <c r="M3481" i="11" s="1"/>
  <c r="M3482" i="11" s="1" a="1"/>
  <c r="M3482" i="11" s="1"/>
  <c r="M3483" i="11" s="1" a="1"/>
  <c r="M3483" i="11" s="1"/>
  <c r="M3484" i="11" s="1" a="1"/>
  <c r="M3484" i="11" s="1"/>
  <c r="M3485" i="11" s="1" a="1"/>
  <c r="M3485" i="11" s="1"/>
  <c r="M3486" i="11" s="1" a="1"/>
  <c r="M3486" i="11" s="1"/>
  <c r="M3487" i="11" s="1" a="1"/>
  <c r="M3487" i="11" s="1"/>
  <c r="M3488" i="11" s="1" a="1"/>
  <c r="M3488" i="11" s="1"/>
  <c r="M3489" i="11" s="1" a="1"/>
  <c r="M3489" i="11" s="1"/>
  <c r="M3490" i="11" s="1" a="1"/>
  <c r="M3490" i="11" s="1"/>
  <c r="M3491" i="11" s="1" a="1"/>
  <c r="M3491" i="11" s="1"/>
  <c r="M3492" i="11" s="1" a="1"/>
  <c r="M3492" i="11" s="1"/>
  <c r="M3493" i="11" s="1" a="1"/>
  <c r="M3493" i="11" s="1"/>
  <c r="M3494" i="11" s="1" a="1"/>
  <c r="M3494" i="11" s="1"/>
  <c r="M3495" i="11" s="1" a="1"/>
  <c r="M3495" i="11" s="1"/>
  <c r="M3496" i="11" s="1" a="1"/>
  <c r="M3496" i="11" s="1"/>
  <c r="M3497" i="11" s="1" a="1"/>
  <c r="M3497" i="11" s="1"/>
  <c r="M3498" i="11" s="1" a="1"/>
  <c r="M3498" i="11" s="1"/>
  <c r="M3499" i="11" s="1" a="1"/>
  <c r="M3499" i="11" s="1"/>
  <c r="M3500" i="11" s="1" a="1"/>
  <c r="M3500" i="11" s="1"/>
  <c r="M3501" i="11" s="1" a="1"/>
  <c r="M3501" i="11" s="1"/>
  <c r="M3502" i="11" s="1" a="1"/>
  <c r="M3502" i="11" s="1"/>
  <c r="M3503" i="11" s="1" a="1"/>
  <c r="M3503" i="11" s="1"/>
  <c r="M3504" i="11" s="1" a="1"/>
  <c r="M3504" i="11" s="1"/>
  <c r="M3505" i="11" s="1" a="1"/>
  <c r="M3505" i="11" s="1"/>
  <c r="M3506" i="11" s="1" a="1"/>
  <c r="M3506" i="11" s="1"/>
  <c r="M3507" i="11" s="1" a="1"/>
  <c r="M3507" i="11" s="1"/>
  <c r="M3508" i="11" s="1" a="1"/>
  <c r="M3508" i="11" s="1"/>
  <c r="M3509" i="11" s="1" a="1"/>
  <c r="M3509" i="11" s="1"/>
  <c r="M3510" i="11" s="1" a="1"/>
  <c r="M3510" i="11" s="1"/>
  <c r="M3511" i="11" s="1" a="1"/>
  <c r="M3511" i="11" s="1"/>
  <c r="M3512" i="11" s="1" a="1"/>
  <c r="M3512" i="11" s="1"/>
  <c r="M3513" i="11" s="1" a="1"/>
  <c r="M3513" i="11" s="1"/>
  <c r="M3514" i="11" s="1" a="1"/>
  <c r="M3514" i="11" s="1"/>
  <c r="M3515" i="11" s="1" a="1"/>
  <c r="M3515" i="11" s="1"/>
  <c r="M3516" i="11" s="1" a="1"/>
  <c r="M3516" i="11" s="1"/>
  <c r="M3517" i="11" s="1" a="1"/>
  <c r="M3517" i="11" s="1"/>
  <c r="M3518" i="11" s="1" a="1"/>
  <c r="M3518" i="11" s="1"/>
  <c r="M3519" i="11" s="1" a="1"/>
  <c r="M3519" i="11" s="1"/>
  <c r="M3520" i="11" s="1" a="1"/>
  <c r="M3520" i="11" s="1"/>
  <c r="M3521" i="11" s="1" a="1"/>
  <c r="M3521" i="11" s="1"/>
  <c r="M3522" i="11" s="1" a="1"/>
  <c r="M3522" i="11" s="1"/>
  <c r="M3523" i="11" s="1" a="1"/>
  <c r="M3523" i="11" s="1"/>
  <c r="M3524" i="11" s="1" a="1"/>
  <c r="M3524" i="11" s="1"/>
  <c r="M3525" i="11" s="1" a="1"/>
  <c r="M3525" i="11" s="1"/>
  <c r="M3526" i="11" s="1" a="1"/>
  <c r="M3526" i="11" s="1"/>
  <c r="M3527" i="11" s="1" a="1"/>
  <c r="M3527" i="11" s="1"/>
  <c r="M3528" i="11" s="1" a="1"/>
  <c r="M3528" i="11" s="1"/>
  <c r="M3529" i="11" s="1" a="1"/>
  <c r="M3529" i="11" s="1"/>
  <c r="M3530" i="11" s="1" a="1"/>
  <c r="M3530" i="11" s="1"/>
  <c r="M3531" i="11" s="1" a="1"/>
  <c r="M3531" i="11" s="1"/>
  <c r="M3532" i="11" s="1" a="1"/>
  <c r="M3532" i="11" s="1"/>
  <c r="M3533" i="11" s="1" a="1"/>
  <c r="M3533" i="11" s="1"/>
  <c r="M3534" i="11" s="1" a="1"/>
  <c r="M3534" i="11" s="1"/>
  <c r="M3535" i="11" s="1" a="1"/>
  <c r="M3535" i="11" s="1"/>
  <c r="M3536" i="11" s="1" a="1"/>
  <c r="M3536" i="11" s="1"/>
  <c r="M3537" i="11" s="1" a="1"/>
  <c r="M3537" i="11" s="1"/>
  <c r="M3538" i="11" s="1" a="1"/>
  <c r="M3538" i="11" s="1"/>
  <c r="M3539" i="11" s="1" a="1"/>
  <c r="M3539" i="11" s="1"/>
  <c r="M3540" i="11" s="1" a="1"/>
  <c r="M3540" i="11" s="1"/>
  <c r="M3541" i="11" s="1" a="1"/>
  <c r="M3541" i="11" s="1"/>
  <c r="M3542" i="11" s="1" a="1"/>
  <c r="M3542" i="11" s="1"/>
  <c r="M3543" i="11" s="1" a="1"/>
  <c r="M3543" i="11" s="1"/>
  <c r="M3544" i="11" s="1" a="1"/>
  <c r="M3544" i="11" s="1"/>
  <c r="M3545" i="11" s="1" a="1"/>
  <c r="M3545" i="11" s="1"/>
  <c r="M3546" i="11" s="1" a="1"/>
  <c r="M3546" i="11" s="1"/>
  <c r="M3547" i="11" s="1" a="1"/>
  <c r="M3547" i="11" s="1"/>
  <c r="M3548" i="11" s="1" a="1"/>
  <c r="M3548" i="11" s="1"/>
  <c r="M3549" i="11" s="1" a="1"/>
  <c r="M3549" i="11" s="1"/>
  <c r="M3550" i="11" s="1" a="1"/>
  <c r="M3550" i="11" s="1"/>
  <c r="M3551" i="11" s="1" a="1"/>
  <c r="M3551" i="11" s="1"/>
  <c r="M3552" i="11" s="1" a="1"/>
  <c r="M3552" i="11" s="1"/>
  <c r="M3553" i="11" s="1" a="1"/>
  <c r="M3553" i="11" s="1"/>
  <c r="M3554" i="11" s="1" a="1"/>
  <c r="M3554" i="11" s="1"/>
  <c r="M3555" i="11" s="1" a="1"/>
  <c r="M3555" i="11" s="1"/>
  <c r="M3556" i="11" s="1" a="1"/>
  <c r="M3556" i="11" s="1"/>
  <c r="M3557" i="11" s="1" a="1"/>
  <c r="M3557" i="11" s="1"/>
  <c r="M3558" i="11" s="1" a="1"/>
  <c r="M3558" i="11" s="1"/>
  <c r="M3559" i="11" s="1" a="1"/>
  <c r="M3559" i="11" s="1"/>
  <c r="M3560" i="11" s="1" a="1"/>
  <c r="M3560" i="11" s="1"/>
  <c r="M3561" i="11" s="1" a="1"/>
  <c r="M3561" i="11" s="1"/>
  <c r="M3562" i="11" s="1" a="1"/>
  <c r="M3562" i="11" s="1"/>
  <c r="M3563" i="11" s="1" a="1"/>
  <c r="M3563" i="11" s="1"/>
  <c r="M3564" i="11" s="1" a="1"/>
  <c r="M3564" i="11" s="1"/>
  <c r="M3565" i="11" s="1" a="1"/>
  <c r="M3565" i="11" s="1"/>
  <c r="M3566" i="11" s="1" a="1"/>
  <c r="M3566" i="11" s="1"/>
  <c r="M3567" i="11" s="1" a="1"/>
  <c r="M3567" i="11" s="1"/>
  <c r="M3568" i="11" s="1" a="1"/>
  <c r="M3568" i="11" s="1"/>
  <c r="M3569" i="11" s="1" a="1"/>
  <c r="M3569" i="11" s="1"/>
  <c r="M3570" i="11" s="1" a="1"/>
  <c r="M3570" i="11" s="1"/>
  <c r="M3571" i="11" s="1" a="1"/>
  <c r="M3571" i="11" s="1"/>
  <c r="M3572" i="11" s="1" a="1"/>
  <c r="M3572" i="11" s="1"/>
  <c r="M3573" i="11" s="1" a="1"/>
  <c r="M3573" i="11" s="1"/>
  <c r="M3574" i="11" s="1" a="1"/>
  <c r="M3574" i="11" s="1"/>
  <c r="M3575" i="11" s="1" a="1"/>
  <c r="M3575" i="11" s="1"/>
  <c r="M3576" i="11" s="1" a="1"/>
  <c r="M3576" i="11" s="1"/>
  <c r="M3577" i="11" s="1" a="1"/>
  <c r="M3577" i="11" s="1"/>
  <c r="M3578" i="11" s="1" a="1"/>
  <c r="M3578" i="11" s="1"/>
  <c r="M3579" i="11" s="1" a="1"/>
  <c r="M3579" i="11" s="1"/>
  <c r="M3580" i="11" s="1" a="1"/>
  <c r="M3580" i="11" s="1"/>
  <c r="M3581" i="11" s="1" a="1"/>
  <c r="M3581" i="11" s="1"/>
  <c r="M3582" i="11" s="1" a="1"/>
  <c r="M3582" i="11" s="1"/>
  <c r="M3583" i="11" s="1" a="1"/>
  <c r="M3583" i="11" s="1"/>
  <c r="M3584" i="11" s="1" a="1"/>
  <c r="M3584" i="11" s="1"/>
  <c r="M3585" i="11" s="1" a="1"/>
  <c r="M3585" i="11" s="1"/>
  <c r="M3586" i="11" s="1" a="1"/>
  <c r="M3586" i="11" s="1"/>
  <c r="M3587" i="11" s="1" a="1"/>
  <c r="M3587" i="11" s="1"/>
  <c r="M3588" i="11" s="1" a="1"/>
  <c r="M3588" i="11" s="1"/>
  <c r="M3589" i="11" s="1" a="1"/>
  <c r="M3589" i="11" s="1"/>
  <c r="M3590" i="11" s="1" a="1"/>
  <c r="M3590" i="11" s="1"/>
  <c r="M3591" i="11" s="1" a="1"/>
  <c r="M3591" i="11" s="1"/>
  <c r="M3592" i="11" s="1" a="1"/>
  <c r="M3592" i="11" s="1"/>
  <c r="M3593" i="11" s="1" a="1"/>
  <c r="M3593" i="11" s="1"/>
  <c r="M3594" i="11" s="1" a="1"/>
  <c r="M3594" i="11" s="1"/>
  <c r="M3595" i="11" s="1" a="1"/>
  <c r="M3595" i="11" s="1"/>
  <c r="M3596" i="11" s="1" a="1"/>
  <c r="M3596" i="11" s="1"/>
  <c r="M3597" i="11" s="1" a="1"/>
  <c r="M3597" i="11" s="1"/>
  <c r="M3598" i="11" s="1" a="1"/>
  <c r="M3598" i="11" s="1"/>
  <c r="M3599" i="11" s="1" a="1"/>
  <c r="M3599" i="11" s="1"/>
  <c r="M3600" i="11" s="1" a="1"/>
  <c r="M3600" i="11" s="1"/>
  <c r="M3601" i="11" s="1" a="1"/>
  <c r="M3601" i="11" s="1"/>
  <c r="M3602" i="11" s="1" a="1"/>
  <c r="M3602" i="11" s="1"/>
  <c r="M3603" i="11" s="1" a="1"/>
  <c r="M3603" i="11" s="1"/>
  <c r="M3604" i="11" s="1" a="1"/>
  <c r="M3604" i="11" s="1"/>
  <c r="M3605" i="11" s="1" a="1"/>
  <c r="M3605" i="11" s="1"/>
  <c r="M3606" i="11" s="1" a="1"/>
  <c r="M3606" i="11" s="1"/>
  <c r="M3607" i="11" s="1" a="1"/>
  <c r="M3607" i="11" s="1"/>
  <c r="M3608" i="11" s="1" a="1"/>
  <c r="M3608" i="11" s="1"/>
  <c r="M3609" i="11" s="1" a="1"/>
  <c r="M3609" i="11" s="1"/>
  <c r="M3610" i="11" s="1" a="1"/>
  <c r="M3610" i="11" s="1"/>
  <c r="M3611" i="11" s="1" a="1"/>
  <c r="M3611" i="11" s="1"/>
  <c r="M3612" i="11" s="1" a="1"/>
  <c r="M3612" i="11" s="1"/>
  <c r="M3613" i="11" s="1" a="1"/>
  <c r="M3613" i="11" s="1"/>
  <c r="M3614" i="11" s="1" a="1"/>
  <c r="M3614" i="11" s="1"/>
  <c r="M3615" i="11" s="1" a="1"/>
  <c r="M3615" i="11" s="1"/>
  <c r="M3616" i="11" s="1" a="1"/>
  <c r="M3616" i="11" s="1"/>
  <c r="M3617" i="11" s="1" a="1"/>
  <c r="M3617" i="11" s="1"/>
  <c r="M3618" i="11" s="1" a="1"/>
  <c r="M3618" i="11" s="1"/>
  <c r="M3619" i="11" s="1" a="1"/>
  <c r="M3619" i="11" s="1"/>
  <c r="M3620" i="11" s="1" a="1"/>
  <c r="M3620" i="11" s="1"/>
  <c r="M3621" i="11" s="1" a="1"/>
  <c r="M3621" i="11" s="1"/>
  <c r="M3622" i="11" s="1" a="1"/>
  <c r="M3622" i="11" s="1"/>
  <c r="M3623" i="11" s="1" a="1"/>
  <c r="M3623" i="11" s="1"/>
  <c r="M3624" i="11" s="1" a="1"/>
  <c r="M3624" i="11" s="1"/>
  <c r="M3625" i="11" s="1" a="1"/>
  <c r="M3625" i="11" s="1"/>
  <c r="M3626" i="11" s="1" a="1"/>
  <c r="M3626" i="11" s="1"/>
  <c r="M3627" i="11" s="1" a="1"/>
  <c r="M3627" i="11" s="1"/>
  <c r="M3628" i="11" s="1" a="1"/>
  <c r="M3628" i="11" s="1"/>
  <c r="M3629" i="11" s="1" a="1"/>
  <c r="M3629" i="11" s="1"/>
  <c r="M3630" i="11" s="1" a="1"/>
  <c r="M3630" i="11" s="1"/>
  <c r="M3631" i="11" s="1" a="1"/>
  <c r="M3631" i="11" s="1"/>
  <c r="M3632" i="11" s="1" a="1"/>
  <c r="M3632" i="11" s="1"/>
  <c r="M3633" i="11" s="1" a="1"/>
  <c r="M3633" i="11" s="1"/>
  <c r="M3634" i="11" s="1" a="1"/>
  <c r="M3634" i="11" s="1"/>
  <c r="M3635" i="11" s="1" a="1"/>
  <c r="M3635" i="11" s="1"/>
  <c r="M3636" i="11" s="1" a="1"/>
  <c r="M3636" i="11" s="1"/>
  <c r="M3637" i="11" s="1" a="1"/>
  <c r="M3637" i="11" s="1"/>
  <c r="M3638" i="11" s="1" a="1"/>
  <c r="M3638" i="11" s="1"/>
  <c r="M3639" i="11" s="1" a="1"/>
  <c r="M3639" i="11" s="1"/>
  <c r="M3640" i="11" s="1" a="1"/>
  <c r="M3640" i="11" s="1"/>
  <c r="M3641" i="11" s="1" a="1"/>
  <c r="M3641" i="11" s="1"/>
  <c r="M3642" i="11" s="1" a="1"/>
  <c r="M3642" i="11" s="1"/>
  <c r="M3643" i="11" s="1" a="1"/>
  <c r="M3643" i="11" s="1"/>
  <c r="M3644" i="11" s="1" a="1"/>
  <c r="M3644" i="11" s="1"/>
  <c r="M3645" i="11" s="1" a="1"/>
  <c r="M3645" i="11" s="1"/>
  <c r="M3646" i="11" s="1" a="1"/>
  <c r="M3646" i="11" s="1"/>
  <c r="M3647" i="11" s="1" a="1"/>
  <c r="M3647" i="11" s="1"/>
  <c r="M3648" i="11" s="1" a="1"/>
  <c r="M3648" i="11" s="1"/>
  <c r="M3649" i="11" s="1" a="1"/>
  <c r="M3649" i="11" s="1"/>
  <c r="M3650" i="11" s="1" a="1"/>
  <c r="M3650" i="11" s="1"/>
  <c r="M3651" i="11" s="1" a="1"/>
  <c r="M3651" i="11" s="1"/>
  <c r="M3652" i="11" s="1" a="1"/>
  <c r="M3652" i="11" s="1"/>
  <c r="M3653" i="11" s="1" a="1"/>
  <c r="M3653" i="11" s="1"/>
  <c r="M3654" i="11" s="1" a="1"/>
  <c r="M3654" i="11" s="1"/>
  <c r="M3655" i="11" s="1" a="1"/>
  <c r="M3655" i="11" s="1"/>
  <c r="M3656" i="11" s="1" a="1"/>
  <c r="M3656" i="11" s="1"/>
  <c r="M3657" i="11" s="1" a="1"/>
  <c r="M3657" i="11" s="1"/>
  <c r="M3658" i="11" s="1" a="1"/>
  <c r="M3658" i="11" s="1"/>
  <c r="M3659" i="11" s="1" a="1"/>
  <c r="M3659" i="11" s="1"/>
  <c r="M3660" i="11" s="1" a="1"/>
  <c r="M3660" i="11" s="1"/>
  <c r="M3661" i="11" s="1" a="1"/>
  <c r="M3661" i="11" s="1"/>
  <c r="M3662" i="11" s="1" a="1"/>
  <c r="M3662" i="11" s="1"/>
  <c r="M3663" i="11" s="1" a="1"/>
  <c r="M3663" i="11" s="1"/>
  <c r="M3664" i="11" s="1" a="1"/>
  <c r="M3664" i="11" s="1"/>
  <c r="M3665" i="11" s="1" a="1"/>
  <c r="M3665" i="11" s="1"/>
  <c r="M3666" i="11" s="1" a="1"/>
  <c r="M3666" i="11" s="1"/>
  <c r="M3667" i="11" s="1" a="1"/>
  <c r="M3667" i="11" s="1"/>
  <c r="M3668" i="11" s="1" a="1"/>
  <c r="M3668" i="11" s="1"/>
  <c r="M3669" i="11" s="1" a="1"/>
  <c r="M3669" i="11" s="1"/>
  <c r="M3670" i="11" s="1" a="1"/>
  <c r="M3670" i="11" s="1"/>
  <c r="M3671" i="11" s="1" a="1"/>
  <c r="M3671" i="11" s="1"/>
  <c r="M3672" i="11" s="1" a="1"/>
  <c r="M3672" i="11" s="1"/>
  <c r="M3673" i="11" s="1" a="1"/>
  <c r="M3673" i="11" s="1"/>
  <c r="M3674" i="11" s="1" a="1"/>
  <c r="M3674" i="11" s="1"/>
  <c r="M3675" i="11" s="1" a="1"/>
  <c r="M3675" i="11" s="1"/>
  <c r="M3676" i="11" s="1" a="1"/>
  <c r="M3676" i="11" s="1"/>
  <c r="M3677" i="11" s="1" a="1"/>
  <c r="M3677" i="11" s="1"/>
  <c r="M3678" i="11" s="1" a="1"/>
  <c r="M3678" i="11" s="1"/>
  <c r="M3679" i="11" s="1" a="1"/>
  <c r="M3679" i="11" s="1"/>
  <c r="M3680" i="11" s="1" a="1"/>
  <c r="M3680" i="11" s="1"/>
  <c r="M3681" i="11" s="1" a="1"/>
  <c r="M3681" i="11" s="1"/>
  <c r="M3682" i="11" s="1" a="1"/>
  <c r="M3682" i="11" s="1"/>
  <c r="M3683" i="11" s="1" a="1"/>
  <c r="M3683" i="11" s="1"/>
  <c r="M3684" i="11" s="1" a="1"/>
  <c r="M3684" i="11" s="1"/>
  <c r="M3685" i="11" s="1" a="1"/>
  <c r="M3685" i="11" s="1"/>
  <c r="M3686" i="11" s="1" a="1"/>
  <c r="M3686" i="11" s="1"/>
  <c r="M3687" i="11" s="1" a="1"/>
  <c r="M3687" i="11" s="1"/>
  <c r="M3688" i="11" s="1" a="1"/>
  <c r="M3688" i="11" s="1"/>
  <c r="M3689" i="11" s="1" a="1"/>
  <c r="M3689" i="11" s="1"/>
  <c r="M3690" i="11" s="1" a="1"/>
  <c r="M3690" i="11" s="1"/>
  <c r="M3691" i="11" s="1" a="1"/>
  <c r="M3691" i="11" s="1"/>
  <c r="M3692" i="11" s="1" a="1"/>
  <c r="M3692" i="11" s="1"/>
  <c r="M3693" i="11" s="1" a="1"/>
  <c r="M3693" i="11" s="1"/>
  <c r="M3694" i="11" s="1" a="1"/>
  <c r="M3694" i="11" s="1"/>
  <c r="M3695" i="11" s="1" a="1"/>
  <c r="M3695" i="11" s="1"/>
  <c r="M3696" i="11" s="1" a="1"/>
  <c r="M3696" i="11" s="1"/>
  <c r="M3697" i="11" s="1" a="1"/>
  <c r="M3697" i="11" s="1"/>
  <c r="M3698" i="11" s="1" a="1"/>
  <c r="M3698" i="11" s="1"/>
  <c r="M3699" i="11" s="1" a="1"/>
  <c r="M3699" i="11" s="1"/>
  <c r="M3700" i="11" s="1" a="1"/>
  <c r="M3700" i="11" s="1"/>
  <c r="M3701" i="11" s="1" a="1"/>
  <c r="M3701" i="11" s="1"/>
  <c r="M3702" i="11" s="1" a="1"/>
  <c r="M3702" i="11" s="1"/>
  <c r="M3703" i="11" s="1" a="1"/>
  <c r="M3703" i="11" s="1"/>
  <c r="M3704" i="11" s="1" a="1"/>
  <c r="M3704" i="11" s="1"/>
  <c r="M3705" i="11" s="1" a="1"/>
  <c r="M3705" i="11" s="1"/>
  <c r="M3706" i="11" s="1" a="1"/>
  <c r="M3706" i="11" s="1"/>
  <c r="M3707" i="11" s="1" a="1"/>
  <c r="M3707" i="11" s="1"/>
  <c r="M3708" i="11" s="1" a="1"/>
  <c r="M3708" i="11" s="1"/>
  <c r="M3709" i="11" s="1" a="1"/>
  <c r="M3709" i="11" s="1"/>
  <c r="M3710" i="11" s="1" a="1"/>
  <c r="M3710" i="11" s="1"/>
  <c r="M3711" i="11" s="1" a="1"/>
  <c r="M3711" i="11" s="1"/>
  <c r="M3712" i="11" s="1" a="1"/>
  <c r="M3712" i="11" s="1"/>
  <c r="M3713" i="11" s="1" a="1"/>
  <c r="M3713" i="11" s="1"/>
  <c r="M3714" i="11" s="1" a="1"/>
  <c r="M3714" i="11" s="1"/>
  <c r="M3715" i="11" s="1" a="1"/>
  <c r="M3715" i="11" s="1"/>
  <c r="M3716" i="11" s="1" a="1"/>
  <c r="M3716" i="11" s="1"/>
  <c r="M3717" i="11" s="1" a="1"/>
  <c r="M3717" i="11" s="1"/>
  <c r="M3718" i="11" s="1" a="1"/>
  <c r="M3718" i="11" s="1"/>
  <c r="M3719" i="11" s="1" a="1"/>
  <c r="M3719" i="11" s="1"/>
  <c r="M3720" i="11" s="1" a="1"/>
  <c r="M3720" i="11" s="1"/>
  <c r="M3721" i="11" s="1" a="1"/>
  <c r="M3721" i="11" s="1"/>
  <c r="M3722" i="11" s="1" a="1"/>
  <c r="M3722" i="11" s="1"/>
  <c r="M3723" i="11" s="1" a="1"/>
  <c r="M3723" i="11" s="1"/>
  <c r="M3724" i="11" s="1" a="1"/>
  <c r="M3724" i="11" s="1"/>
  <c r="M3725" i="11" s="1" a="1"/>
  <c r="M3725" i="11" s="1"/>
  <c r="M3726" i="11" s="1" a="1"/>
  <c r="M3726" i="11" s="1"/>
  <c r="M3727" i="11" s="1" a="1"/>
  <c r="M3727" i="11" s="1"/>
  <c r="M3728" i="11" s="1" a="1"/>
  <c r="M3728" i="11" s="1"/>
  <c r="M3729" i="11" s="1" a="1"/>
  <c r="M3729" i="11" s="1"/>
  <c r="M3730" i="11" s="1" a="1"/>
  <c r="M3730" i="11" s="1"/>
  <c r="M3731" i="11" s="1" a="1"/>
  <c r="M3731" i="11" s="1"/>
  <c r="M3732" i="11" s="1" a="1"/>
  <c r="M3732" i="11" s="1"/>
  <c r="M3733" i="11" s="1" a="1"/>
  <c r="M3733" i="11" s="1"/>
  <c r="M3734" i="11" s="1" a="1"/>
  <c r="M3734" i="11" s="1"/>
  <c r="M3735" i="11" s="1" a="1"/>
  <c r="M3735" i="11" s="1"/>
  <c r="M3736" i="11" s="1" a="1"/>
  <c r="M3736" i="11" s="1"/>
  <c r="M3737" i="11" s="1" a="1"/>
  <c r="M3737" i="11" s="1"/>
  <c r="M3738" i="11" s="1" a="1"/>
  <c r="M3738" i="11" s="1"/>
  <c r="M3739" i="11" s="1" a="1"/>
  <c r="M3739" i="11" s="1"/>
  <c r="M3740" i="11" s="1" a="1"/>
  <c r="M3740" i="11" s="1"/>
  <c r="M3741" i="11" s="1" a="1"/>
  <c r="M3741" i="11" s="1"/>
  <c r="M3742" i="11" s="1" a="1"/>
  <c r="M3742" i="11" s="1"/>
  <c r="M3743" i="11" s="1" a="1"/>
  <c r="M3743" i="11" s="1"/>
  <c r="M3744" i="11" s="1" a="1"/>
  <c r="M3744" i="11" s="1"/>
  <c r="M3745" i="11" s="1" a="1"/>
  <c r="M3745" i="11" s="1"/>
  <c r="M3746" i="11" s="1" a="1"/>
  <c r="M3746" i="11" s="1"/>
  <c r="M3747" i="11" s="1" a="1"/>
  <c r="M3747" i="11" s="1"/>
  <c r="M3748" i="11" s="1" a="1"/>
  <c r="M3748" i="11" s="1"/>
  <c r="M3749" i="11" s="1" a="1"/>
  <c r="M3749" i="11" s="1"/>
  <c r="M3750" i="11" s="1" a="1"/>
  <c r="M3750" i="11" s="1"/>
  <c r="M3751" i="11" s="1" a="1"/>
  <c r="M3751" i="11" s="1"/>
  <c r="M3752" i="11" s="1" a="1"/>
  <c r="M3752" i="11" s="1"/>
  <c r="M3753" i="11" s="1" a="1"/>
  <c r="M3753" i="11" s="1"/>
  <c r="M3754" i="11" s="1" a="1"/>
  <c r="M3754" i="11" s="1"/>
  <c r="M3755" i="11" s="1" a="1"/>
  <c r="M3755" i="11" s="1"/>
  <c r="M3756" i="11" s="1" a="1"/>
  <c r="M3756" i="11" s="1"/>
  <c r="M3757" i="11" s="1" a="1"/>
  <c r="M3757" i="11" s="1"/>
  <c r="M3758" i="11" s="1" a="1"/>
  <c r="M3758" i="11" s="1"/>
  <c r="M3759" i="11" s="1" a="1"/>
  <c r="M3759" i="11" s="1"/>
  <c r="M3760" i="11" s="1" a="1"/>
  <c r="M3760" i="11" s="1"/>
  <c r="M3761" i="11" s="1" a="1"/>
  <c r="M3761" i="11" s="1"/>
  <c r="M3762" i="11" s="1" a="1"/>
  <c r="M3762" i="11" s="1"/>
  <c r="M3763" i="11" s="1" a="1"/>
  <c r="M3763" i="11" s="1"/>
  <c r="M3764" i="11" s="1" a="1"/>
  <c r="M3764" i="11" s="1"/>
  <c r="M3765" i="11" s="1" a="1"/>
  <c r="M3765" i="11" s="1"/>
  <c r="M3766" i="11" s="1" a="1"/>
  <c r="M3766" i="11" s="1"/>
  <c r="M3767" i="11" s="1" a="1"/>
  <c r="M3767" i="11" s="1"/>
  <c r="M3768" i="11" s="1" a="1"/>
  <c r="M3768" i="11" s="1"/>
  <c r="M3769" i="11" s="1" a="1"/>
  <c r="M3769" i="11" s="1"/>
  <c r="M3770" i="11" s="1" a="1"/>
  <c r="M3770" i="11" s="1"/>
  <c r="M3771" i="11" s="1" a="1"/>
  <c r="M3771" i="11" s="1"/>
  <c r="M3772" i="11" s="1" a="1"/>
  <c r="M3772" i="11" s="1"/>
  <c r="M3773" i="11" s="1" a="1"/>
  <c r="M3773" i="11" s="1"/>
  <c r="M3774" i="11" s="1" a="1"/>
  <c r="M3774" i="11" s="1"/>
  <c r="M3775" i="11" s="1" a="1"/>
  <c r="M3775" i="11" s="1"/>
  <c r="M3776" i="11" s="1" a="1"/>
  <c r="M3776" i="11" s="1"/>
  <c r="M3777" i="11" s="1" a="1"/>
  <c r="M3777" i="11" s="1"/>
  <c r="M3778" i="11" s="1" a="1"/>
  <c r="M3778" i="11" s="1"/>
  <c r="M3779" i="11" s="1" a="1"/>
  <c r="M3779" i="11" s="1"/>
  <c r="M3780" i="11" s="1" a="1"/>
  <c r="M3780" i="11" s="1"/>
  <c r="M3781" i="11" s="1" a="1"/>
  <c r="M3781" i="11" s="1"/>
  <c r="M3782" i="11" s="1" a="1"/>
  <c r="M3782" i="11" s="1"/>
  <c r="M3783" i="11" s="1" a="1"/>
  <c r="M3783" i="11" s="1"/>
  <c r="M3784" i="11" s="1" a="1"/>
  <c r="M3784" i="11" s="1"/>
  <c r="M3785" i="11" s="1" a="1"/>
  <c r="M3785" i="11" s="1"/>
  <c r="M3786" i="11" s="1" a="1"/>
  <c r="M3786" i="11" s="1"/>
  <c r="M3787" i="11" s="1" a="1"/>
  <c r="M3787" i="11" s="1"/>
  <c r="M3788" i="11" s="1" a="1"/>
  <c r="M3788" i="11" s="1"/>
  <c r="M3789" i="11" s="1" a="1"/>
  <c r="M3789" i="11" s="1"/>
  <c r="M3790" i="11" s="1" a="1"/>
  <c r="M3790" i="11" s="1"/>
  <c r="M3791" i="11" s="1" a="1"/>
  <c r="M3791" i="11" s="1"/>
  <c r="M3792" i="11" s="1" a="1"/>
  <c r="M3792" i="11" s="1"/>
  <c r="M3793" i="11" s="1" a="1"/>
  <c r="M3793" i="11" s="1"/>
  <c r="M3794" i="11" s="1" a="1"/>
  <c r="M3794" i="11" s="1"/>
  <c r="M3795" i="11" s="1" a="1"/>
  <c r="M3795" i="11" s="1"/>
  <c r="M3796" i="11" s="1" a="1"/>
  <c r="M3796" i="11" s="1"/>
  <c r="M3797" i="11" s="1" a="1"/>
  <c r="M3797" i="11" s="1"/>
  <c r="M3798" i="11" s="1" a="1"/>
  <c r="M3798" i="11" s="1"/>
  <c r="M3799" i="11" s="1" a="1"/>
  <c r="M3799" i="11" s="1"/>
  <c r="M3800" i="11" s="1" a="1"/>
  <c r="M3800" i="11" s="1"/>
  <c r="M3801" i="11" s="1" a="1"/>
  <c r="M3801" i="11" s="1"/>
  <c r="M3802" i="11" s="1" a="1"/>
  <c r="M3802" i="11" s="1"/>
  <c r="M3803" i="11" s="1" a="1"/>
  <c r="M3803" i="11" s="1"/>
  <c r="M3804" i="11" s="1" a="1"/>
  <c r="M3804" i="11" s="1"/>
  <c r="M3805" i="11" s="1" a="1"/>
  <c r="M3805" i="11" s="1"/>
  <c r="M3806" i="11" s="1" a="1"/>
  <c r="M3806" i="11" s="1"/>
  <c r="M3807" i="11" s="1" a="1"/>
  <c r="M3807" i="11" s="1"/>
  <c r="M3808" i="11" s="1" a="1"/>
  <c r="M3808" i="11" s="1"/>
  <c r="M3809" i="11" s="1" a="1"/>
  <c r="M3809" i="11" s="1"/>
  <c r="M3810" i="11" s="1" a="1"/>
  <c r="M3810" i="11" s="1"/>
  <c r="M3811" i="11" s="1" a="1"/>
  <c r="M3811" i="11" s="1"/>
  <c r="M3812" i="11" s="1" a="1"/>
  <c r="M3812" i="11" s="1"/>
  <c r="M3813" i="11" s="1" a="1"/>
  <c r="M3813" i="11" s="1"/>
  <c r="M3814" i="11" s="1" a="1"/>
  <c r="M3814" i="11" s="1"/>
  <c r="M3815" i="11" s="1" a="1"/>
  <c r="M3815" i="11" s="1"/>
  <c r="M3816" i="11" s="1" a="1"/>
  <c r="M3816" i="11" s="1"/>
  <c r="M3817" i="11" s="1" a="1"/>
  <c r="M3817" i="11" s="1"/>
  <c r="M3818" i="11" s="1" a="1"/>
  <c r="M3818" i="11" s="1"/>
  <c r="M3819" i="11" s="1" a="1"/>
  <c r="M3819" i="11" s="1"/>
  <c r="M3820" i="11" s="1" a="1"/>
  <c r="M3820" i="11" s="1"/>
  <c r="M3821" i="11" s="1" a="1"/>
  <c r="M3821" i="11" s="1"/>
  <c r="M3822" i="11" s="1" a="1"/>
  <c r="M3822" i="11" s="1"/>
  <c r="M3823" i="11" s="1" a="1"/>
  <c r="M3823" i="11" s="1"/>
  <c r="M3824" i="11" s="1" a="1"/>
  <c r="M3824" i="11" s="1"/>
  <c r="M3825" i="11" s="1" a="1"/>
  <c r="M3825" i="11" s="1"/>
  <c r="M3826" i="11" s="1" a="1"/>
  <c r="M3826" i="11" s="1"/>
  <c r="M3827" i="11" s="1" a="1"/>
  <c r="M3827" i="11" s="1"/>
  <c r="M3828" i="11" s="1" a="1"/>
  <c r="M3828" i="11" s="1"/>
  <c r="M3829" i="11" s="1" a="1"/>
  <c r="M3829" i="11" s="1"/>
  <c r="M3830" i="11" s="1" a="1"/>
  <c r="M3830" i="11" s="1"/>
  <c r="M3831" i="11" s="1" a="1"/>
  <c r="M3831" i="11" s="1"/>
  <c r="M3832" i="11" s="1" a="1"/>
  <c r="M3832" i="11" s="1"/>
  <c r="M3833" i="11" s="1" a="1"/>
  <c r="M3833" i="11" s="1"/>
  <c r="M3834" i="11" s="1" a="1"/>
  <c r="M3834" i="11" s="1"/>
  <c r="M3835" i="11" s="1" a="1"/>
  <c r="M3835" i="11" s="1"/>
  <c r="M3836" i="11" s="1" a="1"/>
  <c r="M3836" i="11" s="1"/>
  <c r="M3837" i="11" s="1" a="1"/>
  <c r="M3837" i="11" s="1"/>
  <c r="M3838" i="11" s="1" a="1"/>
  <c r="M3838" i="11" s="1"/>
  <c r="M3839" i="11" s="1" a="1"/>
  <c r="M3839" i="11" s="1"/>
  <c r="M3840" i="11" s="1" a="1"/>
  <c r="M3840" i="11" s="1"/>
  <c r="M3841" i="11" s="1" a="1"/>
  <c r="M3841" i="11" s="1"/>
  <c r="M3842" i="11" s="1" a="1"/>
  <c r="M3842" i="11" s="1"/>
  <c r="M3843" i="11" s="1" a="1"/>
  <c r="M3843" i="11" s="1"/>
  <c r="M3844" i="11" s="1" a="1"/>
  <c r="M3844" i="11" s="1"/>
  <c r="M3845" i="11" s="1" a="1"/>
  <c r="M3845" i="11" s="1"/>
  <c r="M3846" i="11" s="1" a="1"/>
  <c r="M3846" i="11" s="1"/>
  <c r="M3847" i="11" s="1" a="1"/>
  <c r="M3847" i="11" s="1"/>
  <c r="M3848" i="11" s="1" a="1"/>
  <c r="M3848" i="11" s="1"/>
  <c r="M3849" i="11" s="1" a="1"/>
  <c r="M3849" i="11" s="1"/>
  <c r="M3850" i="11" s="1" a="1"/>
  <c r="M3850" i="11" s="1"/>
  <c r="M3851" i="11" s="1" a="1"/>
  <c r="M3851" i="11" s="1"/>
  <c r="M3852" i="11" s="1" a="1"/>
  <c r="M3852" i="11" s="1"/>
  <c r="M3853" i="11" s="1" a="1"/>
  <c r="M3853" i="11" s="1"/>
  <c r="M3854" i="11" s="1" a="1"/>
  <c r="M3854" i="11" s="1"/>
  <c r="M3855" i="11" s="1" a="1"/>
  <c r="M3855" i="11" s="1"/>
  <c r="M3856" i="11" s="1" a="1"/>
  <c r="M3856" i="11" s="1"/>
  <c r="M3857" i="11" s="1" a="1"/>
  <c r="M3857" i="11" s="1"/>
  <c r="M3858" i="11" s="1" a="1"/>
  <c r="M3858" i="11" s="1"/>
  <c r="M3859" i="11" s="1" a="1"/>
  <c r="M3859" i="11" s="1"/>
  <c r="M3860" i="11" s="1" a="1"/>
  <c r="M3860" i="11" s="1"/>
  <c r="M3861" i="11" s="1" a="1"/>
  <c r="M3861" i="11" s="1"/>
  <c r="M3862" i="11" s="1" a="1"/>
  <c r="M3862" i="11" s="1"/>
  <c r="M3863" i="11" s="1" a="1"/>
  <c r="M3863" i="11" s="1"/>
  <c r="M3864" i="11" s="1" a="1"/>
  <c r="M3864" i="11" s="1"/>
  <c r="M3865" i="11" s="1" a="1"/>
  <c r="M3865" i="11" s="1"/>
  <c r="M3866" i="11" s="1" a="1"/>
  <c r="M3866" i="11" s="1"/>
  <c r="M3867" i="11" s="1" a="1"/>
  <c r="M3867" i="11" s="1"/>
  <c r="M3868" i="11" s="1" a="1"/>
  <c r="M3868" i="11" s="1"/>
  <c r="M3869" i="11" s="1" a="1"/>
  <c r="M3869" i="11" s="1"/>
  <c r="M3870" i="11" s="1" a="1"/>
  <c r="M3870" i="11" s="1"/>
  <c r="M3871" i="11" s="1" a="1"/>
  <c r="M3871" i="11" s="1"/>
  <c r="M3872" i="11" s="1" a="1"/>
  <c r="M3872" i="11" s="1"/>
  <c r="M3873" i="11" s="1" a="1"/>
  <c r="M3873" i="11" s="1"/>
  <c r="M3874" i="11" s="1" a="1"/>
  <c r="M3874" i="11" s="1"/>
  <c r="M3875" i="11" s="1" a="1"/>
  <c r="M3875" i="11" s="1"/>
  <c r="M3876" i="11" s="1" a="1"/>
  <c r="M3876" i="11" s="1"/>
  <c r="M3877" i="11" s="1" a="1"/>
  <c r="M3877" i="11" s="1"/>
  <c r="M3878" i="11" s="1" a="1"/>
  <c r="M3878" i="11" s="1"/>
  <c r="M3879" i="11" s="1" a="1"/>
  <c r="M3879" i="11" s="1"/>
  <c r="M3880" i="11" s="1" a="1"/>
  <c r="M3880" i="11" s="1"/>
  <c r="M3881" i="11" s="1" a="1"/>
  <c r="M3881" i="11" s="1"/>
  <c r="M3882" i="11" s="1" a="1"/>
  <c r="M3882" i="11" s="1"/>
  <c r="M3883" i="11" s="1" a="1"/>
  <c r="M3883" i="11" s="1"/>
  <c r="M3884" i="11" s="1" a="1"/>
  <c r="M3884" i="11" s="1"/>
  <c r="M3885" i="11" s="1" a="1"/>
  <c r="M3885" i="11" s="1"/>
  <c r="M3886" i="11" s="1" a="1"/>
  <c r="M3886" i="11" s="1"/>
  <c r="M3887" i="11" s="1" a="1"/>
  <c r="M3887" i="11" s="1"/>
  <c r="M3888" i="11" s="1" a="1"/>
  <c r="M3888" i="11" s="1"/>
  <c r="M3889" i="11" s="1" a="1"/>
  <c r="M3889" i="11" s="1"/>
  <c r="M3890" i="11" s="1" a="1"/>
  <c r="M3890" i="11" s="1"/>
  <c r="M3891" i="11" s="1" a="1"/>
  <c r="M3891" i="11" s="1"/>
  <c r="M3892" i="11" s="1" a="1"/>
  <c r="M3892" i="11" s="1"/>
  <c r="M3893" i="11" s="1" a="1"/>
  <c r="M3893" i="11" s="1"/>
  <c r="M3894" i="11" s="1" a="1"/>
  <c r="M3894" i="11" s="1"/>
  <c r="M3895" i="11" s="1" a="1"/>
  <c r="M3895" i="11" s="1"/>
  <c r="M3896" i="11" s="1" a="1"/>
  <c r="M3896" i="11" s="1"/>
  <c r="M3897" i="11" s="1" a="1"/>
  <c r="M3897" i="11" s="1"/>
  <c r="M3898" i="11" s="1" a="1"/>
  <c r="M3898" i="11" s="1"/>
  <c r="M3899" i="11" s="1" a="1"/>
  <c r="M3899" i="11" s="1"/>
  <c r="M3900" i="11" s="1" a="1"/>
  <c r="M3900" i="11" s="1"/>
  <c r="M3901" i="11" s="1" a="1"/>
  <c r="M3901" i="11" s="1"/>
  <c r="M3902" i="11" s="1" a="1"/>
  <c r="M3902" i="11" s="1"/>
  <c r="M3903" i="11" s="1" a="1"/>
  <c r="M3903" i="11" s="1"/>
  <c r="M3904" i="11" s="1" a="1"/>
  <c r="M3904" i="11" s="1"/>
  <c r="M3905" i="11" s="1" a="1"/>
  <c r="M3905" i="11" s="1"/>
  <c r="M3906" i="11" s="1" a="1"/>
  <c r="M3906" i="11" s="1"/>
  <c r="M3907" i="11" s="1" a="1"/>
  <c r="M3907" i="11" s="1"/>
  <c r="M3908" i="11" s="1" a="1"/>
  <c r="M3908" i="11" s="1"/>
  <c r="M3909" i="11" s="1" a="1"/>
  <c r="M3909" i="11" s="1"/>
  <c r="M3910" i="11" s="1" a="1"/>
  <c r="M3910" i="11" s="1"/>
  <c r="M3911" i="11" s="1" a="1"/>
  <c r="M3911" i="11" s="1"/>
  <c r="M3912" i="11" s="1" a="1"/>
  <c r="M3912" i="11" s="1"/>
  <c r="M3913" i="11" s="1" a="1"/>
  <c r="M3913" i="11" s="1"/>
  <c r="M3914" i="11" s="1" a="1"/>
  <c r="M3914" i="11" s="1"/>
  <c r="M3915" i="11" s="1" a="1"/>
  <c r="M3915" i="11" s="1"/>
  <c r="M3916" i="11" s="1" a="1"/>
  <c r="M3916" i="11" s="1"/>
  <c r="M3917" i="11" s="1" a="1"/>
  <c r="M3917" i="11" s="1"/>
  <c r="M3918" i="11" s="1" a="1"/>
  <c r="M3918" i="11" s="1"/>
  <c r="M3919" i="11" s="1" a="1"/>
  <c r="M3919" i="11" s="1"/>
  <c r="M3920" i="11" s="1" a="1"/>
  <c r="M3920" i="11" s="1"/>
  <c r="M3921" i="11" s="1" a="1"/>
  <c r="M3921" i="11" s="1"/>
  <c r="M3922" i="11" s="1" a="1"/>
  <c r="M3922" i="11" s="1"/>
  <c r="M3923" i="11" s="1" a="1"/>
  <c r="M3923" i="11" s="1"/>
  <c r="M3924" i="11" s="1" a="1"/>
  <c r="M3924" i="11" s="1"/>
  <c r="M3925" i="11" s="1" a="1"/>
  <c r="M3925" i="11" s="1"/>
  <c r="M3926" i="11" s="1" a="1"/>
  <c r="M3926" i="11" s="1"/>
  <c r="M3927" i="11" s="1" a="1"/>
  <c r="M3927" i="11" s="1"/>
  <c r="M3928" i="11" s="1" a="1"/>
  <c r="M3928" i="11" s="1"/>
  <c r="M3929" i="11" s="1" a="1"/>
  <c r="M3929" i="11" s="1"/>
  <c r="M3930" i="11" s="1" a="1"/>
  <c r="M3930" i="11" s="1"/>
  <c r="M3931" i="11" s="1" a="1"/>
  <c r="M3931" i="11" s="1"/>
  <c r="M3932" i="11" s="1" a="1"/>
  <c r="M3932" i="11" s="1"/>
  <c r="M3933" i="11" s="1" a="1"/>
  <c r="M3933" i="11" s="1"/>
  <c r="M3934" i="11" s="1" a="1"/>
  <c r="M3934" i="11" s="1"/>
  <c r="M3935" i="11" s="1" a="1"/>
  <c r="M3935" i="11" s="1"/>
  <c r="M3936" i="11" s="1" a="1"/>
  <c r="M3936" i="11" s="1"/>
  <c r="M3937" i="11" s="1" a="1"/>
  <c r="M3937" i="11" s="1"/>
  <c r="M3938" i="11" s="1" a="1"/>
  <c r="M3938" i="11" s="1"/>
  <c r="M3939" i="11" s="1" a="1"/>
  <c r="M3939" i="11" s="1"/>
  <c r="M3940" i="11" s="1" a="1"/>
  <c r="M3940" i="11" s="1"/>
  <c r="M3941" i="11" s="1" a="1"/>
  <c r="M3941" i="11" s="1"/>
  <c r="M3942" i="11" s="1" a="1"/>
  <c r="M3942" i="11" s="1"/>
  <c r="M3943" i="11" s="1" a="1"/>
  <c r="M3943" i="11" s="1"/>
  <c r="M3944" i="11" s="1" a="1"/>
  <c r="M3944" i="11" s="1"/>
  <c r="M3945" i="11" s="1" a="1"/>
  <c r="M3945" i="11" s="1"/>
  <c r="M3946" i="11" s="1" a="1"/>
  <c r="M3946" i="11" s="1"/>
  <c r="M3947" i="11" s="1" a="1"/>
  <c r="M3947" i="11" s="1"/>
  <c r="M3948" i="11" s="1" a="1"/>
  <c r="M3948" i="11" s="1"/>
  <c r="M3949" i="11" s="1" a="1"/>
  <c r="M3949" i="11" s="1"/>
  <c r="M3950" i="11" s="1" a="1"/>
  <c r="M3950" i="11" s="1"/>
  <c r="M3951" i="11" s="1" a="1"/>
  <c r="M3951" i="11" s="1"/>
  <c r="M3952" i="11" s="1" a="1"/>
  <c r="M3952" i="11" s="1"/>
  <c r="M3953" i="11" s="1" a="1"/>
  <c r="M3953" i="11" s="1"/>
  <c r="M3954" i="11" s="1" a="1"/>
  <c r="M3954" i="11" s="1"/>
  <c r="M3955" i="11" s="1" a="1"/>
  <c r="M3955" i="11" s="1"/>
  <c r="M3956" i="11" s="1" a="1"/>
  <c r="M3956" i="11" s="1"/>
  <c r="M3957" i="11" s="1" a="1"/>
  <c r="M3957" i="11" s="1"/>
  <c r="M3958" i="11" s="1" a="1"/>
  <c r="M3958" i="11" s="1"/>
  <c r="M3959" i="11" s="1" a="1"/>
  <c r="M3959" i="11" s="1"/>
  <c r="M3960" i="11" s="1" a="1"/>
  <c r="M3960" i="11" s="1"/>
  <c r="M3961" i="11" s="1" a="1"/>
  <c r="M3961" i="11" s="1"/>
  <c r="M3962" i="11" s="1" a="1"/>
  <c r="M3962" i="11" s="1"/>
  <c r="M3963" i="11" s="1" a="1"/>
  <c r="M3963" i="11" s="1"/>
  <c r="M3964" i="11" s="1" a="1"/>
  <c r="M3964" i="11" s="1"/>
  <c r="M3965" i="11" s="1" a="1"/>
  <c r="M3965" i="11" s="1"/>
  <c r="M3966" i="11" s="1" a="1"/>
  <c r="M3966" i="11" s="1"/>
  <c r="M3967" i="11" s="1" a="1"/>
  <c r="M3967" i="11" s="1"/>
  <c r="M3968" i="11" s="1" a="1"/>
  <c r="M3968" i="11" s="1"/>
  <c r="M3969" i="11" s="1" a="1"/>
  <c r="M3969" i="11" s="1"/>
  <c r="M3970" i="11" s="1" a="1"/>
  <c r="M3970" i="11" s="1"/>
  <c r="M3971" i="11" s="1" a="1"/>
  <c r="M3971" i="11" s="1"/>
  <c r="M3972" i="11" s="1" a="1"/>
  <c r="M3972" i="11" s="1"/>
  <c r="M3973" i="11" s="1" a="1"/>
  <c r="M3973" i="11" s="1"/>
  <c r="M3974" i="11" s="1" a="1"/>
  <c r="M3974" i="11" s="1"/>
  <c r="M3975" i="11" s="1" a="1"/>
  <c r="M3975" i="11" s="1"/>
  <c r="M3976" i="11" s="1" a="1"/>
  <c r="M3976" i="11" s="1"/>
  <c r="M3977" i="11" s="1" a="1"/>
  <c r="M3977" i="11" s="1"/>
  <c r="M3978" i="11" s="1" a="1"/>
  <c r="M3978" i="11" s="1"/>
  <c r="M3979" i="11" s="1" a="1"/>
  <c r="M3979" i="11" s="1"/>
  <c r="M3980" i="11" s="1" a="1"/>
  <c r="M3980" i="11" s="1"/>
  <c r="M3981" i="11" s="1" a="1"/>
  <c r="M3981" i="11" s="1"/>
  <c r="M3982" i="11" s="1" a="1"/>
  <c r="M3982" i="11" s="1"/>
  <c r="M3983" i="11" s="1" a="1"/>
  <c r="M3983" i="11" s="1"/>
  <c r="M3984" i="11" s="1" a="1"/>
  <c r="M3984" i="11" s="1"/>
  <c r="M3985" i="11" s="1" a="1"/>
  <c r="M3985" i="11" s="1"/>
  <c r="M3986" i="11" s="1" a="1"/>
  <c r="M3986" i="11" s="1"/>
  <c r="M3987" i="11" s="1" a="1"/>
  <c r="M3987" i="11" s="1"/>
  <c r="M3988" i="11" s="1" a="1"/>
  <c r="M3988" i="11" s="1"/>
  <c r="M3989" i="11" s="1" a="1"/>
  <c r="M3989" i="11" s="1"/>
  <c r="M3990" i="11" s="1" a="1"/>
  <c r="M3990" i="11" s="1"/>
  <c r="M3991" i="11" s="1" a="1"/>
  <c r="M3991" i="11" s="1"/>
  <c r="M3992" i="11" s="1" a="1"/>
  <c r="M3992" i="11" s="1"/>
  <c r="M3993" i="11" s="1" a="1"/>
  <c r="M3993" i="11" s="1"/>
  <c r="M3994" i="11" s="1" a="1"/>
  <c r="M3994" i="11" s="1"/>
  <c r="M3995" i="11" s="1" a="1"/>
  <c r="M3995" i="11" s="1"/>
  <c r="M3996" i="11" s="1" a="1"/>
  <c r="M3996" i="11" s="1"/>
  <c r="M3997" i="11" s="1" a="1"/>
  <c r="M3997" i="11" s="1"/>
  <c r="M3998" i="11" s="1" a="1"/>
  <c r="M3998" i="11" s="1"/>
  <c r="M3999" i="11" s="1" a="1"/>
  <c r="M3999" i="11" s="1"/>
  <c r="M4000" i="11" s="1" a="1"/>
  <c r="M4000" i="11" s="1"/>
  <c r="M4001" i="11" s="1" a="1"/>
  <c r="M4001" i="11" s="1"/>
  <c r="M4002" i="11" s="1" a="1"/>
  <c r="M4002" i="11" s="1"/>
  <c r="M4003" i="11" s="1" a="1"/>
  <c r="M4003" i="11" s="1"/>
  <c r="M4004" i="11" s="1" a="1"/>
  <c r="M4004" i="11" s="1"/>
  <c r="M4005" i="11" s="1" a="1"/>
  <c r="M4005" i="11" s="1"/>
  <c r="M4006" i="11" s="1" a="1"/>
  <c r="M4006" i="11" s="1"/>
  <c r="M4007" i="11" s="1" a="1"/>
  <c r="M4007" i="11" s="1"/>
  <c r="M4008" i="11" s="1" a="1"/>
  <c r="M4008" i="11" s="1"/>
  <c r="M4009" i="11" s="1" a="1"/>
  <c r="M4009" i="11" s="1"/>
  <c r="M4010" i="11" s="1" a="1"/>
  <c r="M4010" i="11" s="1"/>
  <c r="M4011" i="11" s="1" a="1"/>
  <c r="M4011" i="11" s="1"/>
  <c r="M4012" i="11" s="1" a="1"/>
  <c r="M4012" i="11" s="1"/>
  <c r="M4013" i="11" s="1" a="1"/>
  <c r="M4013" i="11" s="1"/>
  <c r="M4014" i="11" s="1" a="1"/>
  <c r="M4014" i="11" s="1"/>
  <c r="M4015" i="11" s="1" a="1"/>
  <c r="M4015" i="11" s="1"/>
  <c r="M4016" i="11" s="1" a="1"/>
  <c r="M4016" i="11" s="1"/>
  <c r="M4017" i="11" s="1" a="1"/>
  <c r="M4017" i="11" s="1"/>
  <c r="M4018" i="11" s="1" a="1"/>
  <c r="M4018" i="11" s="1"/>
  <c r="M4019" i="11" s="1" a="1"/>
  <c r="M4019" i="11" s="1"/>
  <c r="M4020" i="11" s="1" a="1"/>
  <c r="M4020" i="11" s="1"/>
  <c r="M4021" i="11" s="1" a="1"/>
  <c r="M4021" i="11" s="1"/>
  <c r="M4022" i="11" s="1" a="1"/>
  <c r="M4022" i="11" s="1"/>
  <c r="M4023" i="11" s="1" a="1"/>
  <c r="M4023" i="11" s="1"/>
  <c r="M4024" i="11" s="1" a="1"/>
  <c r="M4024" i="11" s="1"/>
  <c r="M4025" i="11" s="1" a="1"/>
  <c r="M4025" i="11" s="1"/>
  <c r="M4026" i="11" s="1" a="1"/>
  <c r="M4026" i="11" s="1"/>
  <c r="M4027" i="11" s="1" a="1"/>
  <c r="M4027" i="11" s="1"/>
  <c r="M4028" i="11" s="1" a="1"/>
  <c r="M4028" i="11" s="1"/>
  <c r="M4029" i="11" s="1" a="1"/>
  <c r="M4029" i="11" s="1"/>
  <c r="M4030" i="11" s="1" a="1"/>
  <c r="M4030" i="11" s="1"/>
  <c r="M4031" i="11" s="1" a="1"/>
  <c r="M4031" i="11" s="1"/>
  <c r="M4032" i="11" s="1" a="1"/>
  <c r="M4032" i="11" s="1"/>
  <c r="M4033" i="11" s="1" a="1"/>
  <c r="M4033" i="11" s="1"/>
  <c r="M4034" i="11" s="1" a="1"/>
  <c r="M4034" i="11" s="1"/>
  <c r="M4035" i="11" s="1" a="1"/>
  <c r="M4035" i="11" s="1"/>
  <c r="M4036" i="11" s="1" a="1"/>
  <c r="M4036" i="11" s="1"/>
  <c r="M4037" i="11" s="1" a="1"/>
  <c r="M4037" i="11" s="1"/>
  <c r="M4038" i="11" s="1" a="1"/>
  <c r="M4038" i="11" s="1"/>
  <c r="M4039" i="11" s="1" a="1"/>
  <c r="M4039" i="11" s="1"/>
  <c r="M4040" i="11" s="1" a="1"/>
  <c r="M4040" i="11" s="1"/>
  <c r="M4041" i="11" s="1" a="1"/>
  <c r="M4041" i="11" s="1"/>
  <c r="M4042" i="11" s="1" a="1"/>
  <c r="M4042" i="11" s="1"/>
  <c r="M4043" i="11" s="1" a="1"/>
  <c r="M4043" i="11" s="1"/>
  <c r="M4044" i="11" s="1" a="1"/>
  <c r="M4044" i="11" s="1"/>
  <c r="M4045" i="11" s="1" a="1"/>
  <c r="M4045" i="11" s="1"/>
  <c r="M4046" i="11" s="1" a="1"/>
  <c r="M4046" i="11" s="1"/>
  <c r="M4047" i="11" s="1" a="1"/>
  <c r="M4047" i="11" s="1"/>
  <c r="M4048" i="11" s="1" a="1"/>
  <c r="M4048" i="11" s="1"/>
  <c r="M4049" i="11" s="1" a="1"/>
  <c r="M4049" i="11" s="1"/>
  <c r="M4050" i="11" s="1" a="1"/>
  <c r="M4050" i="11" s="1"/>
  <c r="M4051" i="11" s="1" a="1"/>
  <c r="M4051" i="11" s="1"/>
  <c r="M4052" i="11" s="1" a="1"/>
  <c r="M4052" i="11" s="1"/>
  <c r="M4053" i="11" s="1" a="1"/>
  <c r="M4053" i="11" s="1"/>
  <c r="M4054" i="11" s="1" a="1"/>
  <c r="M4054" i="11" s="1"/>
  <c r="M4055" i="11" s="1" a="1"/>
  <c r="M4055" i="11" s="1"/>
  <c r="M4056" i="11" s="1" a="1"/>
  <c r="M4056" i="11" s="1"/>
  <c r="M4057" i="11" s="1" a="1"/>
  <c r="M4057" i="11" s="1"/>
  <c r="M4058" i="11" s="1" a="1"/>
  <c r="M4058" i="11" s="1"/>
  <c r="M4059" i="11" s="1" a="1"/>
  <c r="M4059" i="11" s="1"/>
  <c r="M4060" i="11" s="1" a="1"/>
  <c r="M4060" i="11" s="1"/>
  <c r="M4061" i="11" s="1" a="1"/>
  <c r="M4061" i="11" s="1"/>
  <c r="M4062" i="11" s="1" a="1"/>
  <c r="M4062" i="11" s="1"/>
  <c r="M4063" i="11" s="1" a="1"/>
  <c r="M4063" i="11" s="1"/>
  <c r="M4064" i="11" s="1" a="1"/>
  <c r="M4064" i="11" s="1"/>
  <c r="M4065" i="11" s="1" a="1"/>
  <c r="M4065" i="11" s="1"/>
  <c r="M4066" i="11" s="1" a="1"/>
  <c r="M4066" i="11" s="1"/>
  <c r="M4067" i="11" s="1" a="1"/>
  <c r="M4067" i="11" s="1"/>
  <c r="M4068" i="11" s="1" a="1"/>
  <c r="M4068" i="11" s="1"/>
  <c r="M4069" i="11" s="1" a="1"/>
  <c r="M4069" i="11" s="1"/>
  <c r="M4070" i="11" s="1" a="1"/>
  <c r="M4070" i="11" s="1"/>
  <c r="M4071" i="11" s="1" a="1"/>
  <c r="M4071" i="11" s="1"/>
  <c r="M4072" i="11" s="1" a="1"/>
  <c r="M4072" i="11" s="1"/>
  <c r="M4073" i="11" s="1" a="1"/>
  <c r="M4073" i="11" s="1"/>
  <c r="M4074" i="11" s="1" a="1"/>
  <c r="M4074" i="11" s="1"/>
  <c r="M4075" i="11" s="1" a="1"/>
  <c r="M4075" i="11" s="1"/>
  <c r="M4076" i="11" s="1" a="1"/>
  <c r="M4076" i="11" s="1"/>
  <c r="M4077" i="11" s="1" a="1"/>
  <c r="M4077" i="11" s="1"/>
  <c r="M4078" i="11" s="1" a="1"/>
  <c r="M4078" i="11" s="1"/>
  <c r="M4079" i="11" s="1" a="1"/>
  <c r="M4079" i="11" s="1"/>
  <c r="M4080" i="11" s="1" a="1"/>
  <c r="M4080" i="11" s="1"/>
  <c r="M4081" i="11" s="1" a="1"/>
  <c r="M4081" i="11" s="1"/>
  <c r="M4082" i="11" s="1" a="1"/>
  <c r="M4082" i="11" s="1"/>
  <c r="M4083" i="11" s="1" a="1"/>
  <c r="M4083" i="11" s="1"/>
  <c r="M4084" i="11" s="1" a="1"/>
  <c r="M4084" i="11" s="1"/>
  <c r="M4085" i="11" s="1" a="1"/>
  <c r="M4085" i="11" s="1"/>
  <c r="M4086" i="11" s="1" a="1"/>
  <c r="M4086" i="11" s="1"/>
  <c r="M4087" i="11" s="1" a="1"/>
  <c r="M4087" i="11" s="1"/>
  <c r="M4088" i="11" s="1" a="1"/>
  <c r="M4088" i="11" s="1"/>
  <c r="M4089" i="11" s="1" a="1"/>
  <c r="M4089" i="11" s="1"/>
  <c r="M4090" i="11" s="1" a="1"/>
  <c r="M4090" i="11" s="1"/>
  <c r="M4091" i="11" s="1" a="1"/>
  <c r="M4091" i="11" s="1"/>
  <c r="M4092" i="11" s="1" a="1"/>
  <c r="M4092" i="11" s="1"/>
  <c r="M4093" i="11" s="1" a="1"/>
  <c r="M4093" i="11" s="1"/>
  <c r="M4094" i="11" s="1" a="1"/>
  <c r="M4094" i="11" s="1"/>
  <c r="M4095" i="11" s="1" a="1"/>
  <c r="M4095" i="11" s="1"/>
  <c r="M4096" i="11" s="1" a="1"/>
  <c r="M4096" i="11" s="1"/>
  <c r="M4097" i="11" s="1" a="1"/>
  <c r="M4097" i="11" s="1"/>
  <c r="M4098" i="11" s="1" a="1"/>
  <c r="M4098" i="11" s="1"/>
  <c r="M4099" i="11" s="1" a="1"/>
  <c r="M4099" i="11" s="1"/>
  <c r="M4100" i="11" s="1" a="1"/>
  <c r="M4100" i="11" s="1"/>
  <c r="M4101" i="11" s="1" a="1"/>
  <c r="M4101" i="11" s="1"/>
  <c r="M4102" i="11" s="1" a="1"/>
  <c r="M4102" i="11" s="1"/>
  <c r="M4103" i="11" s="1" a="1"/>
  <c r="M4103" i="11" s="1"/>
  <c r="M4104" i="11" s="1" a="1"/>
  <c r="M4104" i="11" s="1"/>
  <c r="M4105" i="11" s="1" a="1"/>
  <c r="M4105" i="11" s="1"/>
  <c r="M4106" i="11" s="1" a="1"/>
  <c r="M4106" i="11" s="1"/>
  <c r="M4107" i="11" s="1" a="1"/>
  <c r="M4107" i="11" s="1"/>
  <c r="M4108" i="11" s="1" a="1"/>
  <c r="M4108" i="11" s="1"/>
  <c r="M4109" i="11" s="1" a="1"/>
  <c r="M4109" i="11" s="1"/>
  <c r="M4110" i="11" s="1" a="1"/>
  <c r="M4110" i="11" s="1"/>
  <c r="M4111" i="11" s="1" a="1"/>
  <c r="M4111" i="11" s="1"/>
  <c r="M4112" i="11" s="1" a="1"/>
  <c r="M4112" i="11" s="1"/>
  <c r="M4113" i="11" s="1" a="1"/>
  <c r="M4113" i="11" s="1"/>
  <c r="M4114" i="11" s="1" a="1"/>
  <c r="M4114" i="11" s="1"/>
  <c r="M4115" i="11" s="1" a="1"/>
  <c r="M4115" i="11" s="1"/>
  <c r="M4116" i="11" s="1" a="1"/>
  <c r="M4116" i="11" s="1"/>
  <c r="M4117" i="11" s="1" a="1"/>
  <c r="M4117" i="11" s="1"/>
  <c r="M4118" i="11" s="1" a="1"/>
  <c r="M4118" i="11" s="1"/>
  <c r="M4119" i="11" s="1" a="1"/>
  <c r="M4119" i="11" s="1"/>
  <c r="M4120" i="11" s="1" a="1"/>
  <c r="M4120" i="11" s="1"/>
  <c r="M4121" i="11" s="1" a="1"/>
  <c r="M4121" i="11" s="1"/>
  <c r="M4122" i="11" s="1" a="1"/>
  <c r="M4122" i="11" s="1"/>
  <c r="M4123" i="11" s="1" a="1"/>
  <c r="M4123" i="11" s="1"/>
  <c r="M4124" i="11" s="1" a="1"/>
  <c r="M4124" i="11" s="1"/>
  <c r="M4125" i="11" s="1" a="1"/>
  <c r="M4125" i="11" s="1"/>
  <c r="M4126" i="11" s="1" a="1"/>
  <c r="M4126" i="11" s="1"/>
  <c r="M4127" i="11" s="1" a="1"/>
  <c r="M4127" i="11" s="1"/>
  <c r="M4128" i="11" s="1" a="1"/>
  <c r="M4128" i="11" s="1"/>
  <c r="M4129" i="11" s="1" a="1"/>
  <c r="M4129" i="11" s="1"/>
  <c r="M4130" i="11" s="1" a="1"/>
  <c r="M4130" i="11" s="1"/>
  <c r="M4131" i="11" s="1" a="1"/>
  <c r="M4131" i="11" s="1"/>
  <c r="M4132" i="11" s="1" a="1"/>
  <c r="M4132" i="11" s="1"/>
  <c r="M4133" i="11" s="1" a="1"/>
  <c r="M4133" i="11" s="1"/>
  <c r="M4134" i="11" s="1" a="1"/>
  <c r="M4134" i="11" s="1"/>
  <c r="M4135" i="11" s="1" a="1"/>
  <c r="M4135" i="11" s="1"/>
  <c r="M4136" i="11" s="1" a="1"/>
  <c r="M4136" i="11" s="1"/>
  <c r="M4137" i="11" s="1" a="1"/>
  <c r="M4137" i="11" s="1"/>
  <c r="M4138" i="11" s="1" a="1"/>
  <c r="M4138" i="11" s="1"/>
  <c r="M4139" i="11" s="1" a="1"/>
  <c r="M4139" i="11" s="1"/>
  <c r="M4140" i="11" s="1" a="1"/>
  <c r="M4140" i="11" s="1"/>
  <c r="M4141" i="11" s="1" a="1"/>
  <c r="M4141" i="11" s="1"/>
  <c r="M4142" i="11" s="1" a="1"/>
  <c r="M4142" i="11" s="1"/>
  <c r="M4143" i="11" s="1" a="1"/>
  <c r="M4143" i="11" s="1"/>
  <c r="M4144" i="11" s="1" a="1"/>
  <c r="M4144" i="11" s="1"/>
  <c r="M4145" i="11" s="1" a="1"/>
  <c r="M4145" i="11" s="1"/>
  <c r="M4146" i="11" s="1" a="1"/>
  <c r="M4146" i="11" s="1"/>
  <c r="M4147" i="11" s="1" a="1"/>
  <c r="M4147" i="11" s="1"/>
  <c r="M4148" i="11" s="1" a="1"/>
  <c r="M4148" i="11" s="1"/>
  <c r="M4149" i="11" s="1" a="1"/>
  <c r="M4149" i="11" s="1"/>
  <c r="M4150" i="11" s="1" a="1"/>
  <c r="M4150" i="11" s="1"/>
  <c r="M4151" i="11" s="1" a="1"/>
  <c r="M4151" i="11" s="1"/>
  <c r="M4152" i="11" s="1" a="1"/>
  <c r="M4152" i="11" s="1"/>
  <c r="M4153" i="11" s="1" a="1"/>
  <c r="M4153" i="11" s="1"/>
  <c r="M4154" i="11" s="1" a="1"/>
  <c r="M4154" i="11" s="1"/>
  <c r="M4155" i="11" s="1" a="1"/>
  <c r="M4155" i="11" s="1"/>
  <c r="M4156" i="11" s="1" a="1"/>
  <c r="M4156" i="11" s="1"/>
  <c r="M4157" i="11" s="1" a="1"/>
  <c r="M4157" i="11" s="1"/>
  <c r="M4158" i="11" s="1" a="1"/>
  <c r="M4158" i="11" s="1"/>
  <c r="M4159" i="11" s="1" a="1"/>
  <c r="M4159" i="11" s="1"/>
  <c r="M4160" i="11" s="1" a="1"/>
  <c r="M4160" i="11" s="1"/>
  <c r="M4161" i="11" s="1" a="1"/>
  <c r="M4161" i="11" s="1"/>
  <c r="M4162" i="11" s="1" a="1"/>
  <c r="M4162" i="11" s="1"/>
  <c r="M4163" i="11" s="1" a="1"/>
  <c r="M4163" i="11" s="1"/>
  <c r="M4164" i="11" s="1" a="1"/>
  <c r="M4164" i="11" s="1"/>
  <c r="M4165" i="11" s="1" a="1"/>
  <c r="M4165" i="11" s="1"/>
  <c r="M4166" i="11" s="1" a="1"/>
  <c r="M4166" i="11" s="1"/>
  <c r="M4167" i="11" s="1" a="1"/>
  <c r="M4167" i="11" s="1"/>
  <c r="M4168" i="11" s="1" a="1"/>
  <c r="M4168" i="11" s="1"/>
  <c r="M4169" i="11" s="1" a="1"/>
  <c r="M4169" i="11" s="1"/>
  <c r="M4170" i="11" s="1" a="1"/>
  <c r="M4170" i="11" s="1"/>
  <c r="M4171" i="11" s="1" a="1"/>
  <c r="M4171" i="11" s="1"/>
  <c r="M4172" i="11" s="1" a="1"/>
  <c r="M4172" i="11" s="1"/>
  <c r="M4173" i="11" s="1" a="1"/>
  <c r="M4173" i="11" s="1"/>
  <c r="M4174" i="11" s="1" a="1"/>
  <c r="M4174" i="11" s="1"/>
  <c r="M4175" i="11" s="1" a="1"/>
  <c r="M4175" i="11" s="1"/>
  <c r="M4176" i="11" s="1" a="1"/>
  <c r="M4176" i="11" s="1"/>
  <c r="M4177" i="11" s="1" a="1"/>
  <c r="M4177" i="11" s="1"/>
  <c r="M4178" i="11" s="1" a="1"/>
  <c r="M4178" i="11" s="1"/>
  <c r="M4179" i="11" s="1" a="1"/>
  <c r="M4179" i="11" s="1"/>
  <c r="M4180" i="11" s="1" a="1"/>
  <c r="M4180" i="11" s="1"/>
  <c r="M4181" i="11" s="1" a="1"/>
  <c r="M4181" i="11" s="1"/>
  <c r="M4182" i="11" s="1" a="1"/>
  <c r="M4182" i="11" s="1"/>
  <c r="M4183" i="11" s="1" a="1"/>
  <c r="M4183" i="11" s="1"/>
  <c r="M4184" i="11" s="1" a="1"/>
  <c r="M4184" i="11" s="1"/>
  <c r="M4185" i="11" s="1" a="1"/>
  <c r="M4185" i="11" s="1"/>
  <c r="M4186" i="11" s="1" a="1"/>
  <c r="M4186" i="11" s="1"/>
  <c r="M4187" i="11" s="1" a="1"/>
  <c r="M4187" i="11" s="1"/>
  <c r="M4188" i="11" s="1" a="1"/>
  <c r="M4188" i="11" s="1"/>
  <c r="M4189" i="11" s="1" a="1"/>
  <c r="M4189" i="11" s="1"/>
  <c r="M4190" i="11" s="1" a="1"/>
  <c r="M4190" i="11" s="1"/>
  <c r="M4191" i="11" s="1" a="1"/>
  <c r="M4191" i="11" s="1"/>
  <c r="M4192" i="11" s="1" a="1"/>
  <c r="M4192" i="11" s="1"/>
  <c r="M4193" i="11" s="1" a="1"/>
  <c r="M4193" i="11" s="1"/>
  <c r="M4194" i="11" s="1" a="1"/>
  <c r="M4194" i="11" s="1"/>
  <c r="M4195" i="11" s="1" a="1"/>
  <c r="M4195" i="11" s="1"/>
  <c r="M4196" i="11" s="1" a="1"/>
  <c r="M4196" i="11" s="1"/>
  <c r="M4197" i="11" s="1" a="1"/>
  <c r="M4197" i="11" s="1"/>
  <c r="M4198" i="11" s="1" a="1"/>
  <c r="M4198" i="11" s="1"/>
  <c r="M4199" i="11" s="1" a="1"/>
  <c r="M4199" i="11" s="1"/>
  <c r="M4200" i="11" s="1" a="1"/>
  <c r="M4200" i="11" s="1"/>
  <c r="M4201" i="11" s="1" a="1"/>
  <c r="M4201" i="11" s="1"/>
  <c r="M4202" i="11" s="1" a="1"/>
  <c r="M4202" i="11" s="1"/>
  <c r="M4203" i="11" s="1" a="1"/>
  <c r="M4203" i="11" s="1"/>
  <c r="M4204" i="11" s="1" a="1"/>
  <c r="M4204" i="11" s="1"/>
  <c r="M4205" i="11" s="1" a="1"/>
  <c r="M4205" i="11" s="1"/>
  <c r="M4206" i="11" s="1" a="1"/>
  <c r="M4206" i="11" s="1"/>
  <c r="M4207" i="11" s="1" a="1"/>
  <c r="M4207" i="11" s="1"/>
  <c r="M4208" i="11" s="1" a="1"/>
  <c r="M4208" i="11" s="1"/>
  <c r="M4209" i="11" s="1" a="1"/>
  <c r="M4209" i="11" s="1"/>
  <c r="M4210" i="11" s="1" a="1"/>
  <c r="M4210" i="11" s="1"/>
  <c r="M4211" i="11" s="1" a="1"/>
  <c r="M4211" i="11" s="1"/>
  <c r="M4212" i="11" s="1" a="1"/>
  <c r="M4212" i="11" s="1"/>
  <c r="M4213" i="11" s="1" a="1"/>
  <c r="M4213" i="11" s="1"/>
  <c r="M4214" i="11" s="1" a="1"/>
  <c r="M4214" i="11" s="1"/>
  <c r="M4215" i="11" s="1" a="1"/>
  <c r="M4215" i="11" s="1"/>
  <c r="M4216" i="11" s="1" a="1"/>
  <c r="M4216" i="11" s="1"/>
  <c r="M4217" i="11" s="1" a="1"/>
  <c r="M4217" i="11" s="1"/>
  <c r="M4218" i="11" s="1" a="1"/>
  <c r="M4218" i="11" s="1"/>
  <c r="M4219" i="11" s="1" a="1"/>
  <c r="M4219" i="11" s="1"/>
  <c r="M4220" i="11" s="1" a="1"/>
  <c r="M4220" i="11" s="1"/>
  <c r="M4221" i="11" s="1" a="1"/>
  <c r="M4221" i="11" s="1"/>
  <c r="M4222" i="11" s="1" a="1"/>
  <c r="M4222" i="11" s="1"/>
  <c r="M4223" i="11" s="1" a="1"/>
  <c r="M4223" i="11" s="1"/>
  <c r="M4224" i="11" s="1" a="1"/>
  <c r="M4224" i="11" s="1"/>
  <c r="M4225" i="11" s="1" a="1"/>
  <c r="M4225" i="11" s="1"/>
  <c r="M4226" i="11" s="1" a="1"/>
  <c r="M4226" i="11" s="1"/>
  <c r="M4227" i="11" s="1" a="1"/>
  <c r="M4227" i="11" s="1"/>
  <c r="M4228" i="11" s="1" a="1"/>
  <c r="M4228" i="11" s="1"/>
  <c r="M4229" i="11" s="1" a="1"/>
  <c r="M4229" i="11" s="1"/>
  <c r="M4230" i="11" s="1" a="1"/>
  <c r="M4230" i="11" s="1"/>
  <c r="M4231" i="11" s="1" a="1"/>
  <c r="M4231" i="11" s="1"/>
  <c r="M4232" i="11" s="1" a="1"/>
  <c r="M4232" i="11" s="1"/>
  <c r="M4233" i="11" s="1" a="1"/>
  <c r="M4233" i="11" s="1"/>
  <c r="M4234" i="11" s="1" a="1"/>
  <c r="M4234" i="11" s="1"/>
  <c r="M4235" i="11" s="1" a="1"/>
  <c r="M4235" i="11" s="1"/>
  <c r="M4236" i="11" s="1" a="1"/>
  <c r="M4236" i="11" s="1"/>
  <c r="M4237" i="11" s="1" a="1"/>
  <c r="M4237" i="11" s="1"/>
  <c r="M4238" i="11" s="1" a="1"/>
  <c r="M4238" i="11" s="1"/>
  <c r="M4239" i="11" s="1" a="1"/>
  <c r="M4239" i="11" s="1"/>
  <c r="M4240" i="11" s="1" a="1"/>
  <c r="M4240" i="11" s="1"/>
  <c r="M4241" i="11" s="1" a="1"/>
  <c r="M4241" i="11" s="1"/>
  <c r="M4242" i="11" s="1" a="1"/>
  <c r="M4242" i="11" s="1"/>
  <c r="M4243" i="11" s="1" a="1"/>
  <c r="M4243" i="11" s="1"/>
  <c r="M4244" i="11" s="1" a="1"/>
  <c r="M4244" i="11" s="1"/>
  <c r="M4245" i="11" s="1" a="1"/>
  <c r="M4245" i="11" s="1"/>
  <c r="M4246" i="11" s="1" a="1"/>
  <c r="M4246" i="11" s="1"/>
  <c r="M4247" i="11" s="1" a="1"/>
  <c r="M4247" i="11" s="1"/>
  <c r="M4248" i="11" s="1" a="1"/>
  <c r="M4248" i="11" s="1"/>
  <c r="M4249" i="11" s="1" a="1"/>
  <c r="M4249" i="11" s="1"/>
  <c r="M4250" i="11" s="1" a="1"/>
  <c r="M4250" i="11" s="1"/>
  <c r="M4251" i="11" s="1" a="1"/>
  <c r="M4251" i="11" s="1"/>
  <c r="M4252" i="11" s="1" a="1"/>
  <c r="M4252" i="11" s="1"/>
  <c r="M4253" i="11" s="1" a="1"/>
  <c r="M4253" i="11" s="1"/>
  <c r="M4254" i="11" s="1" a="1"/>
  <c r="M4254" i="11" s="1"/>
  <c r="M4255" i="11" s="1" a="1"/>
  <c r="M4255" i="11" s="1"/>
  <c r="M4256" i="11" s="1" a="1"/>
  <c r="M4256" i="11" s="1"/>
  <c r="M4257" i="11" s="1" a="1"/>
  <c r="M4257" i="11" s="1"/>
  <c r="M4258" i="11" s="1" a="1"/>
  <c r="M4258" i="11" s="1"/>
  <c r="M4259" i="11" s="1" a="1"/>
  <c r="M4259" i="11" s="1"/>
  <c r="M4260" i="11" s="1" a="1"/>
  <c r="M4260" i="11" s="1"/>
  <c r="M4261" i="11" s="1" a="1"/>
  <c r="M4261" i="11" s="1"/>
  <c r="M4262" i="11" s="1" a="1"/>
  <c r="M4262" i="11" s="1"/>
  <c r="M4263" i="11" s="1" a="1"/>
  <c r="M4263" i="11" s="1"/>
  <c r="M4264" i="11" s="1" a="1"/>
  <c r="M4264" i="11" s="1"/>
  <c r="M4265" i="11" s="1" a="1"/>
  <c r="M4265" i="11" s="1"/>
  <c r="M4266" i="11" s="1" a="1"/>
  <c r="M4266" i="11" s="1"/>
  <c r="M4267" i="11" s="1" a="1"/>
  <c r="M4267" i="11" s="1"/>
  <c r="M4268" i="11" s="1" a="1"/>
  <c r="M4268" i="11" s="1"/>
  <c r="M4269" i="11" s="1" a="1"/>
  <c r="M4269" i="11" s="1"/>
  <c r="M4270" i="11" s="1" a="1"/>
  <c r="M4270" i="11" s="1"/>
  <c r="M4271" i="11" s="1" a="1"/>
  <c r="M4271" i="11" s="1"/>
  <c r="M4272" i="11" s="1" a="1"/>
  <c r="M4272" i="11" s="1"/>
  <c r="M4273" i="11" s="1" a="1"/>
  <c r="M4273" i="11" s="1"/>
  <c r="M4274" i="11" s="1" a="1"/>
  <c r="M4274" i="11" s="1"/>
  <c r="M4275" i="11" s="1" a="1"/>
  <c r="M4275" i="11" s="1"/>
  <c r="M4276" i="11" s="1" a="1"/>
  <c r="M4276" i="11" s="1"/>
  <c r="M4277" i="11" s="1" a="1"/>
  <c r="M4277" i="11" s="1"/>
  <c r="M4278" i="11" s="1" a="1"/>
  <c r="M4278" i="11" s="1"/>
  <c r="M4279" i="11" s="1" a="1"/>
  <c r="M4279" i="11" s="1"/>
  <c r="M4280" i="11" s="1" a="1"/>
  <c r="M4280" i="11" s="1"/>
  <c r="M4281" i="11" s="1" a="1"/>
  <c r="M4281" i="11" s="1"/>
  <c r="M4282" i="11" s="1" a="1"/>
  <c r="M4282" i="11" s="1"/>
  <c r="M4283" i="11" s="1" a="1"/>
  <c r="M4283" i="11" s="1"/>
  <c r="M4284" i="11" s="1" a="1"/>
  <c r="M4284" i="11" s="1"/>
  <c r="M4285" i="11" s="1" a="1"/>
  <c r="M4285" i="11" s="1"/>
  <c r="M4286" i="11" s="1" a="1"/>
  <c r="M4286" i="11" s="1"/>
  <c r="M4287" i="11" s="1" a="1"/>
  <c r="M4287" i="11" s="1"/>
  <c r="M4288" i="11" s="1" a="1"/>
  <c r="M4288" i="11" s="1"/>
  <c r="M4289" i="11" s="1" a="1"/>
  <c r="M4289" i="11" s="1"/>
  <c r="M4290" i="11" s="1" a="1"/>
  <c r="M4290" i="11" s="1"/>
  <c r="M4291" i="11" s="1" a="1"/>
  <c r="M4291" i="11" s="1"/>
  <c r="M4292" i="11" s="1" a="1"/>
  <c r="M4292" i="11" s="1"/>
  <c r="M4293" i="11" s="1" a="1"/>
  <c r="M4293" i="11" s="1"/>
  <c r="M4294" i="11" s="1" a="1"/>
  <c r="M4294" i="11" s="1"/>
  <c r="M4295" i="11" s="1" a="1"/>
  <c r="M4295" i="11" s="1"/>
  <c r="M4296" i="11" s="1" a="1"/>
  <c r="M4296" i="11" s="1"/>
  <c r="M4297" i="11" s="1" a="1"/>
  <c r="M4297" i="11" s="1"/>
  <c r="M4298" i="11" s="1" a="1"/>
  <c r="M4298" i="11" s="1"/>
  <c r="M4299" i="11" s="1" a="1"/>
  <c r="M4299" i="11" s="1"/>
  <c r="M4300" i="11" s="1" a="1"/>
  <c r="M4300" i="11" s="1"/>
  <c r="M4301" i="11" s="1" a="1"/>
  <c r="M4301" i="11" s="1"/>
  <c r="M4302" i="11" s="1" a="1"/>
  <c r="M4302" i="11" s="1"/>
  <c r="M4303" i="11" s="1" a="1"/>
  <c r="M4303" i="11" s="1"/>
  <c r="M4304" i="11" s="1" a="1"/>
  <c r="M4304" i="11" s="1"/>
  <c r="M4305" i="11" s="1" a="1"/>
  <c r="M4305" i="11" s="1"/>
  <c r="M4306" i="11" s="1" a="1"/>
  <c r="M4306" i="11" s="1"/>
  <c r="M4307" i="11" s="1" a="1"/>
  <c r="M4307" i="11" s="1"/>
  <c r="M4308" i="11" s="1" a="1"/>
  <c r="M4308" i="11" s="1"/>
  <c r="M4309" i="11" s="1" a="1"/>
  <c r="M4309" i="11" s="1"/>
  <c r="M4310" i="11" s="1" a="1"/>
  <c r="M4310" i="11" s="1"/>
  <c r="M4311" i="11" s="1" a="1"/>
  <c r="M4311" i="11" s="1"/>
  <c r="M4312" i="11" s="1" a="1"/>
  <c r="M4312" i="11" s="1"/>
  <c r="M4313" i="11" s="1" a="1"/>
  <c r="M4313" i="11" s="1"/>
  <c r="M4314" i="11" s="1" a="1"/>
  <c r="M4314" i="11" s="1"/>
  <c r="M4315" i="11" s="1" a="1"/>
  <c r="M4315" i="11" s="1"/>
  <c r="M4316" i="11" s="1" a="1"/>
  <c r="M4316" i="11" s="1"/>
  <c r="M4317" i="11" s="1" a="1"/>
  <c r="M4317" i="11" s="1"/>
  <c r="M4318" i="11" s="1" a="1"/>
  <c r="M4318" i="11" s="1"/>
  <c r="M4319" i="11" s="1" a="1"/>
  <c r="M4319" i="11" s="1"/>
  <c r="M4320" i="11" s="1" a="1"/>
  <c r="M4320" i="11" s="1"/>
  <c r="M4321" i="11" s="1" a="1"/>
  <c r="M4321" i="11" s="1"/>
  <c r="M4322" i="11" s="1" a="1"/>
  <c r="M4322" i="11" s="1"/>
  <c r="M4323" i="11" s="1" a="1"/>
  <c r="M4323" i="11" s="1"/>
  <c r="M4324" i="11" s="1" a="1"/>
  <c r="M4324" i="11" s="1"/>
  <c r="M4325" i="11" s="1" a="1"/>
  <c r="M4325" i="11" s="1"/>
  <c r="M4326" i="11" s="1" a="1"/>
  <c r="M4326" i="11" s="1"/>
  <c r="M4327" i="11" s="1" a="1"/>
  <c r="M4327" i="11" s="1"/>
  <c r="M4328" i="11" s="1" a="1"/>
  <c r="M4328" i="11" s="1"/>
  <c r="M4329" i="11" s="1" a="1"/>
  <c r="M4329" i="11" s="1"/>
  <c r="M4330" i="11" s="1" a="1"/>
  <c r="M4330" i="11" s="1"/>
  <c r="M4331" i="11" s="1" a="1"/>
  <c r="M4331" i="11" s="1"/>
  <c r="M4332" i="11" s="1" a="1"/>
  <c r="M4332" i="11" s="1"/>
  <c r="M4333" i="11" s="1" a="1"/>
  <c r="M4333" i="11" s="1"/>
  <c r="M4334" i="11" s="1" a="1"/>
  <c r="M4334" i="11" s="1"/>
  <c r="M4335" i="11" s="1" a="1"/>
  <c r="M4335" i="11" s="1"/>
  <c r="M4336" i="11" s="1" a="1"/>
  <c r="M4336" i="11" s="1"/>
  <c r="M4337" i="11" s="1" a="1"/>
  <c r="M4337" i="11" s="1"/>
  <c r="M4338" i="11" s="1" a="1"/>
  <c r="M4338" i="11" s="1"/>
  <c r="M4339" i="11" s="1" a="1"/>
  <c r="M4339" i="11" s="1"/>
  <c r="M4340" i="11" s="1" a="1"/>
  <c r="M4340" i="11" s="1"/>
  <c r="M4341" i="11" s="1" a="1"/>
  <c r="M4341" i="11" s="1"/>
  <c r="M4342" i="11" s="1" a="1"/>
  <c r="M4342" i="11" s="1"/>
  <c r="M4343" i="11" s="1" a="1"/>
  <c r="M4343" i="11" s="1"/>
  <c r="M4344" i="11" s="1" a="1"/>
  <c r="M4344" i="11" s="1"/>
  <c r="M4345" i="11" s="1" a="1"/>
  <c r="M4345" i="11" s="1"/>
  <c r="M4346" i="11" s="1" a="1"/>
  <c r="M4346" i="11" s="1"/>
  <c r="M4347" i="11" s="1" a="1"/>
  <c r="M4347" i="11" s="1"/>
  <c r="M4348" i="11" s="1" a="1"/>
  <c r="M4348" i="11" s="1"/>
  <c r="M4349" i="11" s="1" a="1"/>
  <c r="M4349" i="11" s="1"/>
  <c r="M4350" i="11" s="1" a="1"/>
  <c r="M4350" i="11" s="1"/>
  <c r="M4351" i="11" s="1" a="1"/>
  <c r="M4351" i="11" s="1"/>
  <c r="M4352" i="11" s="1" a="1"/>
  <c r="M4352" i="11" s="1"/>
  <c r="M4353" i="11" s="1" a="1"/>
  <c r="M4353" i="11" s="1"/>
  <c r="M4354" i="11" s="1" a="1"/>
  <c r="M4354" i="11" s="1"/>
  <c r="M4355" i="11" s="1" a="1"/>
  <c r="M4355" i="11" s="1"/>
  <c r="M4356" i="11" s="1" a="1"/>
  <c r="M4356" i="11" s="1"/>
  <c r="M4357" i="11" s="1" a="1"/>
  <c r="M4357" i="11" s="1"/>
  <c r="M4358" i="11" s="1" a="1"/>
  <c r="M4358" i="11" s="1"/>
  <c r="M4359" i="11" s="1" a="1"/>
  <c r="M4359" i="11" s="1"/>
  <c r="M4360" i="11" s="1" a="1"/>
  <c r="M4360" i="11" s="1"/>
  <c r="M4361" i="11" s="1" a="1"/>
  <c r="M4361" i="11" s="1"/>
  <c r="M4362" i="11" s="1" a="1"/>
  <c r="M4362" i="11" s="1"/>
  <c r="M4363" i="11" s="1" a="1"/>
  <c r="M4363" i="11" s="1"/>
  <c r="M4364" i="11" s="1" a="1"/>
  <c r="M4364" i="11" s="1"/>
  <c r="M4365" i="11" s="1" a="1"/>
  <c r="M4365" i="11" s="1"/>
  <c r="M4366" i="11" s="1" a="1"/>
  <c r="M4366" i="11" s="1"/>
  <c r="M4367" i="11" s="1" a="1"/>
  <c r="M4367" i="11" s="1"/>
  <c r="M4368" i="11" s="1" a="1"/>
  <c r="M4368" i="11" s="1"/>
  <c r="M4369" i="11" s="1" a="1"/>
  <c r="M4369" i="11" s="1"/>
  <c r="M4370" i="11" s="1" a="1"/>
  <c r="M4370" i="11" s="1"/>
  <c r="M4371" i="11" s="1" a="1"/>
  <c r="M4371" i="11" s="1"/>
  <c r="M4372" i="11" s="1" a="1"/>
  <c r="M4372" i="11" s="1"/>
  <c r="M4373" i="11" s="1" a="1"/>
  <c r="M4373" i="11" s="1"/>
  <c r="M4374" i="11" s="1" a="1"/>
  <c r="M4374" i="11" s="1"/>
  <c r="M4375" i="11" s="1" a="1"/>
  <c r="M4375" i="11" s="1"/>
  <c r="M4376" i="11" s="1" a="1"/>
  <c r="M4376" i="11" s="1"/>
  <c r="M4377" i="11" s="1" a="1"/>
  <c r="M4377" i="11" s="1"/>
  <c r="M4378" i="11" s="1" a="1"/>
  <c r="M4378" i="11" s="1"/>
  <c r="M4379" i="11" s="1" a="1"/>
  <c r="M4379" i="11" s="1"/>
  <c r="M4380" i="11" s="1" a="1"/>
  <c r="M4380" i="11" s="1"/>
  <c r="M4381" i="11" s="1" a="1"/>
  <c r="M4381" i="11" s="1"/>
  <c r="M4382" i="11" s="1" a="1"/>
  <c r="M4382" i="11" s="1"/>
  <c r="M4383" i="11" s="1" a="1"/>
  <c r="M4383" i="11" s="1"/>
  <c r="M4384" i="11" s="1" a="1"/>
  <c r="M4384" i="11" s="1"/>
  <c r="M4385" i="11" s="1" a="1"/>
  <c r="M4385" i="11" s="1"/>
  <c r="M4386" i="11" s="1" a="1"/>
  <c r="M4386" i="11" s="1"/>
  <c r="M4387" i="11" s="1" a="1"/>
  <c r="M4387" i="11" s="1"/>
  <c r="M4388" i="11" s="1" a="1"/>
  <c r="M4388" i="11" s="1"/>
  <c r="M4389" i="11" s="1" a="1"/>
  <c r="M4389" i="11" s="1"/>
  <c r="M4390" i="11" s="1" a="1"/>
  <c r="M4390" i="11" s="1"/>
  <c r="M4391" i="11" s="1" a="1"/>
  <c r="M4391" i="11" s="1"/>
  <c r="M4392" i="11" s="1" a="1"/>
  <c r="M4392" i="11" s="1"/>
  <c r="M4393" i="11" s="1" a="1"/>
  <c r="M4393" i="11" s="1"/>
  <c r="M4394" i="11" s="1" a="1"/>
  <c r="M4394" i="11" s="1"/>
  <c r="M4395" i="11" s="1" a="1"/>
  <c r="M4395" i="11" s="1"/>
  <c r="M4396" i="11" s="1" a="1"/>
  <c r="M4396" i="11" s="1"/>
  <c r="M4397" i="11" s="1" a="1"/>
  <c r="M4397" i="11" s="1"/>
  <c r="M4398" i="11" s="1" a="1"/>
  <c r="M4398" i="11" s="1"/>
  <c r="M4399" i="11" s="1" a="1"/>
  <c r="M4399" i="11" s="1"/>
  <c r="M4400" i="11" s="1" a="1"/>
  <c r="M4400" i="11" s="1"/>
  <c r="M4401" i="11" s="1" a="1"/>
  <c r="M4401" i="11" s="1"/>
  <c r="M4402" i="11" s="1" a="1"/>
  <c r="M4402" i="11" s="1"/>
  <c r="M4403" i="11" s="1" a="1"/>
  <c r="M4403" i="11" s="1"/>
  <c r="M4404" i="11" s="1" a="1"/>
  <c r="M4404" i="11" s="1"/>
  <c r="M4405" i="11" s="1" a="1"/>
  <c r="M4405" i="11" s="1"/>
  <c r="M4406" i="11" s="1" a="1"/>
  <c r="M4406" i="11" s="1"/>
  <c r="M4407" i="11" s="1" a="1"/>
  <c r="M4407" i="11" s="1"/>
  <c r="M4408" i="11" s="1" a="1"/>
  <c r="M4408" i="11" s="1"/>
  <c r="M4409" i="11" s="1" a="1"/>
  <c r="M4409" i="11" s="1"/>
  <c r="M4410" i="11" s="1" a="1"/>
  <c r="M4410" i="11" s="1"/>
  <c r="M4411" i="11" s="1" a="1"/>
  <c r="M4411" i="11" s="1"/>
  <c r="M4412" i="11" s="1" a="1"/>
  <c r="M4412" i="11" s="1"/>
  <c r="M4413" i="11" s="1" a="1"/>
  <c r="M4413" i="11" s="1"/>
  <c r="M4414" i="11" s="1" a="1"/>
  <c r="M4414" i="11" s="1"/>
  <c r="M4415" i="11" s="1" a="1"/>
  <c r="M4415" i="11" s="1"/>
  <c r="M4416" i="11" s="1" a="1"/>
  <c r="M4416" i="11" s="1"/>
  <c r="M4417" i="11" s="1" a="1"/>
  <c r="M4417" i="11" s="1"/>
  <c r="M4418" i="11" s="1" a="1"/>
  <c r="M4418" i="11" s="1"/>
  <c r="M4419" i="11" s="1" a="1"/>
  <c r="M4419" i="11" s="1"/>
  <c r="M4420" i="11" s="1" a="1"/>
  <c r="M4420" i="11" s="1"/>
  <c r="M4421" i="11" s="1" a="1"/>
  <c r="M4421" i="11" s="1"/>
  <c r="M4422" i="11" s="1" a="1"/>
  <c r="M4422" i="11" s="1"/>
  <c r="M4423" i="11" s="1" a="1"/>
  <c r="M4423" i="11" s="1"/>
  <c r="M4424" i="11" s="1" a="1"/>
  <c r="M4424" i="11" s="1"/>
  <c r="M4425" i="11" s="1" a="1"/>
  <c r="M4425" i="11" s="1"/>
  <c r="M4426" i="11" s="1" a="1"/>
  <c r="M4426" i="11" s="1"/>
  <c r="M4427" i="11" s="1" a="1"/>
  <c r="M4427" i="11" s="1"/>
  <c r="M4428" i="11" s="1" a="1"/>
  <c r="M4428" i="11" s="1"/>
  <c r="M4429" i="11" s="1" a="1"/>
  <c r="M4429" i="11" s="1"/>
  <c r="M4430" i="11" s="1" a="1"/>
  <c r="M4430" i="11" s="1"/>
  <c r="M4431" i="11" s="1" a="1"/>
  <c r="M4431" i="11" s="1"/>
  <c r="M4432" i="11" s="1" a="1"/>
  <c r="M4432" i="11" s="1"/>
  <c r="M4433" i="11" s="1" a="1"/>
  <c r="M4433" i="11" s="1"/>
  <c r="M4434" i="11" s="1" a="1"/>
  <c r="M4434" i="11" s="1"/>
  <c r="M4435" i="11" s="1" a="1"/>
  <c r="M4435" i="11" s="1"/>
  <c r="M4436" i="11" s="1" a="1"/>
  <c r="M4436" i="11" s="1"/>
  <c r="M4437" i="11" s="1" a="1"/>
  <c r="M4437" i="11" s="1"/>
  <c r="M4438" i="11" s="1" a="1"/>
  <c r="M4438" i="11" s="1"/>
  <c r="M4439" i="11" s="1" a="1"/>
  <c r="M4439" i="11" s="1"/>
  <c r="M4440" i="11" s="1" a="1"/>
  <c r="M4440" i="11" s="1"/>
  <c r="M4441" i="11" s="1" a="1"/>
  <c r="M4441" i="11" s="1"/>
  <c r="M4442" i="11" s="1" a="1"/>
  <c r="M4442" i="11" s="1"/>
  <c r="M4443" i="11" s="1" a="1"/>
  <c r="M4443" i="11" s="1"/>
  <c r="M4444" i="11" s="1" a="1"/>
  <c r="M4444" i="11" s="1"/>
  <c r="M4445" i="11" s="1" a="1"/>
  <c r="M4445" i="11" s="1"/>
  <c r="M4446" i="11" s="1" a="1"/>
  <c r="M4446" i="11" s="1"/>
  <c r="M4447" i="11" s="1" a="1"/>
  <c r="M4447" i="11" s="1"/>
  <c r="M4448" i="11" s="1" a="1"/>
  <c r="M4448" i="11" s="1"/>
  <c r="M4449" i="11" s="1" a="1"/>
  <c r="M4449" i="11" s="1"/>
  <c r="M4450" i="11" s="1" a="1"/>
  <c r="M4450" i="11" s="1"/>
  <c r="M4451" i="11" s="1" a="1"/>
  <c r="M4451" i="11" s="1"/>
  <c r="M4452" i="11" s="1" a="1"/>
  <c r="M4452" i="11" s="1"/>
  <c r="M4453" i="11" s="1" a="1"/>
  <c r="M4453" i="11" s="1"/>
  <c r="M4454" i="11" s="1" a="1"/>
  <c r="M4454" i="11" s="1"/>
  <c r="M4455" i="11" s="1" a="1"/>
  <c r="M4455" i="11" s="1"/>
  <c r="M4456" i="11" s="1" a="1"/>
  <c r="M4456" i="11" s="1"/>
  <c r="M4457" i="11" s="1" a="1"/>
  <c r="M4457" i="11" s="1"/>
  <c r="M4458" i="11" s="1" a="1"/>
  <c r="M4458" i="11" s="1"/>
  <c r="M4459" i="11" s="1" a="1"/>
  <c r="M4459" i="11" s="1"/>
  <c r="M4460" i="11" s="1" a="1"/>
  <c r="M4460" i="11" s="1"/>
  <c r="M4461" i="11" s="1" a="1"/>
  <c r="M4461" i="11" s="1"/>
  <c r="M4462" i="11" s="1" a="1"/>
  <c r="M4462" i="11" s="1"/>
  <c r="M4463" i="11" s="1" a="1"/>
  <c r="M4463" i="11" s="1"/>
  <c r="M4464" i="11" s="1" a="1"/>
  <c r="M4464" i="11" s="1"/>
  <c r="M4465" i="11" s="1" a="1"/>
  <c r="M4465" i="11" s="1"/>
  <c r="M4466" i="11" s="1" a="1"/>
  <c r="M4466" i="11" s="1"/>
  <c r="M4467" i="11" s="1" a="1"/>
  <c r="M4467" i="11" s="1"/>
  <c r="M4468" i="11" s="1" a="1"/>
  <c r="M4468" i="11" s="1"/>
  <c r="M4469" i="11" s="1" a="1"/>
  <c r="M4469" i="11" s="1"/>
  <c r="M4470" i="11" s="1" a="1"/>
  <c r="M4470" i="11" s="1"/>
  <c r="M4471" i="11" s="1" a="1"/>
  <c r="M4471" i="11" s="1"/>
  <c r="M4472" i="11" s="1" a="1"/>
  <c r="M4472" i="11" s="1"/>
  <c r="M4473" i="11" s="1" a="1"/>
  <c r="M4473" i="11" s="1"/>
  <c r="M4474" i="11" s="1" a="1"/>
  <c r="M4474" i="11" s="1"/>
  <c r="M4475" i="11" s="1" a="1"/>
  <c r="M4475" i="11" s="1"/>
  <c r="M4476" i="11" s="1" a="1"/>
  <c r="M4476" i="11" s="1"/>
  <c r="M4477" i="11" s="1" a="1"/>
  <c r="M4477" i="11" s="1"/>
  <c r="M4478" i="11" s="1" a="1"/>
  <c r="M4478" i="11" s="1"/>
  <c r="M4479" i="11" s="1" a="1"/>
  <c r="M4479" i="11" s="1"/>
  <c r="M4480" i="11" s="1" a="1"/>
  <c r="M4480" i="11" s="1"/>
  <c r="M4481" i="11" s="1" a="1"/>
  <c r="M4481" i="11" s="1"/>
  <c r="M4482" i="11" s="1" a="1"/>
  <c r="M4482" i="11" s="1"/>
  <c r="M4483" i="11" s="1" a="1"/>
  <c r="M4483" i="11" s="1"/>
  <c r="M4484" i="11" s="1" a="1"/>
  <c r="M4484" i="11" s="1"/>
  <c r="M4485" i="11" s="1" a="1"/>
  <c r="M4485" i="11" s="1"/>
  <c r="M4486" i="11" s="1" a="1"/>
  <c r="M4486" i="11" s="1"/>
  <c r="M4487" i="11" s="1" a="1"/>
  <c r="M4487" i="11" s="1"/>
  <c r="M4488" i="11" s="1" a="1"/>
  <c r="M4488" i="11" s="1"/>
  <c r="M4489" i="11" s="1" a="1"/>
  <c r="M4489" i="11" s="1"/>
  <c r="M4490" i="11" s="1" a="1"/>
  <c r="M4490" i="11" s="1"/>
  <c r="M4491" i="11" s="1" a="1"/>
  <c r="M4491" i="11" s="1"/>
  <c r="M4492" i="11" s="1" a="1"/>
  <c r="M4492" i="11" s="1"/>
  <c r="M4493" i="11" s="1" a="1"/>
  <c r="M4493" i="11" s="1"/>
  <c r="M4494" i="11" s="1" a="1"/>
  <c r="M4494" i="11" s="1"/>
  <c r="M4495" i="11" s="1" a="1"/>
  <c r="M4495" i="11" s="1"/>
  <c r="M4496" i="11" s="1" a="1"/>
  <c r="M4496" i="11" s="1"/>
  <c r="M4497" i="11" s="1" a="1"/>
  <c r="M4497" i="11" s="1"/>
  <c r="M4498" i="11" s="1" a="1"/>
  <c r="M4498" i="11" s="1"/>
  <c r="M4499" i="11" s="1" a="1"/>
  <c r="M4499" i="11" s="1"/>
  <c r="M4500" i="11" s="1" a="1"/>
  <c r="M4500" i="11" s="1"/>
  <c r="M4501" i="11" s="1" a="1"/>
  <c r="M4501" i="11" s="1"/>
  <c r="M4502" i="11" s="1" a="1"/>
  <c r="M4502" i="11" s="1"/>
  <c r="M4503" i="11" s="1" a="1"/>
  <c r="M4503" i="11" s="1"/>
  <c r="M4504" i="11" s="1" a="1"/>
  <c r="M4504" i="11" s="1"/>
  <c r="M4505" i="11" s="1" a="1"/>
  <c r="M4505" i="11" s="1"/>
  <c r="M4506" i="11" s="1" a="1"/>
  <c r="M4506" i="11" s="1"/>
  <c r="M4507" i="11" s="1" a="1"/>
  <c r="M4507" i="11" s="1"/>
  <c r="M4508" i="11" s="1" a="1"/>
  <c r="M4508" i="11" s="1"/>
  <c r="M4509" i="11" s="1" a="1"/>
  <c r="M4509" i="11" s="1"/>
  <c r="M4510" i="11" s="1" a="1"/>
  <c r="M4510" i="11" s="1"/>
  <c r="M4511" i="11" s="1" a="1"/>
  <c r="M4511" i="11" s="1"/>
  <c r="M4512" i="11" s="1" a="1"/>
  <c r="M4512" i="11" s="1"/>
  <c r="M4513" i="11" s="1" a="1"/>
  <c r="M4513" i="11" s="1"/>
  <c r="M4514" i="11" s="1" a="1"/>
  <c r="M4514" i="11" s="1"/>
  <c r="M4515" i="11" s="1" a="1"/>
  <c r="M4515" i="11" s="1"/>
  <c r="M4516" i="11" s="1" a="1"/>
  <c r="M4516" i="11" s="1"/>
  <c r="M4517" i="11" s="1" a="1"/>
  <c r="M4517" i="11" s="1"/>
  <c r="M4518" i="11" s="1" a="1"/>
  <c r="M4518" i="11" s="1"/>
  <c r="M4519" i="11" s="1" a="1"/>
  <c r="M4519" i="11" s="1"/>
  <c r="M4520" i="11" s="1" a="1"/>
  <c r="M4520" i="11" s="1"/>
  <c r="M4521" i="11" s="1" a="1"/>
  <c r="M4521" i="11" s="1"/>
  <c r="M4522" i="11" s="1" a="1"/>
  <c r="M4522" i="11" s="1"/>
  <c r="M4523" i="11" s="1" a="1"/>
  <c r="M4523" i="11" s="1"/>
  <c r="M4524" i="11" s="1" a="1"/>
  <c r="M4524" i="11" s="1"/>
  <c r="M4525" i="11" s="1" a="1"/>
  <c r="M4525" i="11" s="1"/>
  <c r="M4526" i="11" s="1" a="1"/>
  <c r="M4526" i="11" s="1"/>
  <c r="M4527" i="11" s="1" a="1"/>
  <c r="M4527" i="11" s="1"/>
  <c r="M4528" i="11" s="1" a="1"/>
  <c r="M4528" i="11" s="1"/>
  <c r="M4529" i="11" s="1" a="1"/>
  <c r="M4529" i="11" s="1"/>
  <c r="M4530" i="11" s="1" a="1"/>
  <c r="M4530" i="11" s="1"/>
  <c r="M4531" i="11" s="1" a="1"/>
  <c r="M4531" i="11" s="1"/>
  <c r="M4532" i="11" s="1" a="1"/>
  <c r="M4532" i="11" s="1"/>
  <c r="M4533" i="11" s="1" a="1"/>
  <c r="M4533" i="11" s="1"/>
  <c r="M4534" i="11" s="1" a="1"/>
  <c r="M4534" i="11" s="1"/>
  <c r="M4535" i="11" s="1" a="1"/>
  <c r="M4535" i="11" s="1"/>
  <c r="M4536" i="11" s="1" a="1"/>
  <c r="M4536" i="11" s="1"/>
  <c r="M4537" i="11" s="1" a="1"/>
  <c r="M4537" i="11" s="1"/>
  <c r="M4538" i="11" s="1" a="1"/>
  <c r="M4538" i="11" s="1"/>
  <c r="S48" i="7" a="1"/>
  <c r="S48" i="7" s="1"/>
  <c r="S49" i="7" s="1"/>
  <c r="O52" i="8" s="1"/>
  <c r="AJ48" i="7" a="1"/>
  <c r="AJ48" i="7" s="1"/>
  <c r="AF50" i="8"/>
  <c r="AF385" i="8" s="1"/>
  <c r="AF720" i="8" s="1"/>
  <c r="AF1055" i="8" s="1"/>
  <c r="T48" i="7" a="1"/>
  <c r="T48" i="7" s="1"/>
  <c r="P50" i="8"/>
  <c r="P385" i="8" s="1"/>
  <c r="P720" i="8" s="1"/>
  <c r="P1055" i="8" s="1"/>
  <c r="U48" i="7" a="1"/>
  <c r="U48" i="7" s="1"/>
  <c r="Q50" i="8"/>
  <c r="Q385" i="8" s="1"/>
  <c r="Q720" i="8" s="1"/>
  <c r="Q1055" i="8" s="1"/>
  <c r="Y48" i="7" a="1"/>
  <c r="Y48" i="7" s="1"/>
  <c r="U50" i="8"/>
  <c r="U385" i="8" s="1"/>
  <c r="U720" i="8" s="1"/>
  <c r="U1055" i="8" s="1"/>
  <c r="AE48" i="7" a="1"/>
  <c r="AE48" i="7" s="1"/>
  <c r="AA50" i="8"/>
  <c r="AA385" i="8" s="1"/>
  <c r="AA720" i="8" s="1"/>
  <c r="AA1055" i="8" s="1"/>
  <c r="AH48" i="7" a="1"/>
  <c r="AH48" i="7" s="1"/>
  <c r="AD50" i="8"/>
  <c r="AD385" i="8" s="1"/>
  <c r="AD720" i="8" s="1"/>
  <c r="AD1055" i="8" s="1"/>
  <c r="J385" i="8"/>
  <c r="L50" i="8"/>
  <c r="V48" i="7" a="1"/>
  <c r="V48" i="7" s="1"/>
  <c r="R50" i="8"/>
  <c r="R385" i="8" s="1"/>
  <c r="R720" i="8" s="1"/>
  <c r="R1055" i="8" s="1"/>
  <c r="AB48" i="7" a="1"/>
  <c r="AB48" i="7" s="1"/>
  <c r="X50" i="8"/>
  <c r="X385" i="8" s="1"/>
  <c r="X720" i="8" s="1"/>
  <c r="X1055" i="8" s="1"/>
  <c r="W48" i="7" a="1"/>
  <c r="W48" i="7" s="1"/>
  <c r="S50" i="8"/>
  <c r="S385" i="8" s="1"/>
  <c r="S720" i="8" s="1"/>
  <c r="S1055" i="8" s="1"/>
  <c r="Z48" i="7" a="1"/>
  <c r="Z48" i="7" s="1"/>
  <c r="V50" i="8"/>
  <c r="V385" i="8" s="1"/>
  <c r="V720" i="8" s="1"/>
  <c r="V1055" i="8" s="1"/>
  <c r="AC48" i="7" a="1"/>
  <c r="AC48" i="7" s="1"/>
  <c r="Y50" i="8"/>
  <c r="Y385" i="8" s="1"/>
  <c r="Y720" i="8" s="1"/>
  <c r="Y1055" i="8" s="1"/>
  <c r="AF48" i="7" a="1"/>
  <c r="AF48" i="7" s="1"/>
  <c r="AB50" i="8"/>
  <c r="AB385" i="8" s="1"/>
  <c r="AB720" i="8" s="1"/>
  <c r="AB1055" i="8" s="1"/>
  <c r="AA48" i="7" a="1"/>
  <c r="AA48" i="7" s="1"/>
  <c r="W50" i="8"/>
  <c r="W385" i="8" s="1"/>
  <c r="W720" i="8" s="1"/>
  <c r="W1055" i="8" s="1"/>
  <c r="AG48" i="7" a="1"/>
  <c r="AG48" i="7" s="1"/>
  <c r="AC50" i="8"/>
  <c r="AC385" i="8" s="1"/>
  <c r="AC720" i="8" s="1"/>
  <c r="AC1055" i="8" s="1"/>
  <c r="R49" i="7"/>
  <c r="N52" i="8" s="1"/>
  <c r="N51" i="8"/>
  <c r="F12" i="11"/>
  <c r="D56" i="7"/>
  <c r="AK48" i="7" a="1"/>
  <c r="AK48" i="7" s="1"/>
  <c r="AG50" i="8"/>
  <c r="AG385" i="8" s="1"/>
  <c r="AG720" i="8" s="1"/>
  <c r="AG1055" i="8" s="1"/>
  <c r="N50" i="8"/>
  <c r="N385" i="8" s="1"/>
  <c r="AD48" i="7" a="1"/>
  <c r="AD48" i="7" s="1"/>
  <c r="Z50" i="8"/>
  <c r="Z385" i="8" s="1"/>
  <c r="Z720" i="8" s="1"/>
  <c r="Z1055" i="8" s="1"/>
  <c r="X48" i="7" a="1"/>
  <c r="X48" i="7" s="1"/>
  <c r="T50" i="8"/>
  <c r="T385" i="8" s="1"/>
  <c r="T720" i="8" s="1"/>
  <c r="T1055" i="8" s="1"/>
  <c r="AI48" i="7" a="1"/>
  <c r="AI48" i="7" s="1"/>
  <c r="AE50" i="8"/>
  <c r="AE385" i="8" s="1"/>
  <c r="AE720" i="8" s="1"/>
  <c r="AE1055" i="8" s="1"/>
  <c r="G14" i="11" a="1"/>
  <c r="G14" i="11" s="1"/>
  <c r="C13" i="11"/>
  <c r="E13" i="11"/>
  <c r="F13" i="11" s="1"/>
  <c r="V59" i="7"/>
  <c r="AG59" i="7"/>
  <c r="Z59" i="7"/>
  <c r="C59" i="7"/>
  <c r="AK59" i="7"/>
  <c r="AI59" i="7"/>
  <c r="AA59" i="7"/>
  <c r="AE59" i="7"/>
  <c r="Y59" i="7"/>
  <c r="AD59" i="7"/>
  <c r="U59" i="7"/>
  <c r="W59" i="7"/>
  <c r="AJ59" i="7"/>
  <c r="AC59" i="7"/>
  <c r="AF59" i="7"/>
  <c r="T59" i="7"/>
  <c r="X59" i="7"/>
  <c r="AH59" i="7"/>
  <c r="S59" i="7"/>
  <c r="AB59" i="7"/>
  <c r="R59" i="7" a="1"/>
  <c r="R59" i="7" s="1"/>
  <c r="L267" i="11" a="1"/>
  <c r="L267" i="11" s="1"/>
  <c r="O51" i="8" l="1"/>
  <c r="O386" i="8" s="1" a="1"/>
  <c r="O386" i="8" s="1"/>
  <c r="O387" i="8" s="1"/>
  <c r="N386" i="8" a="1"/>
  <c r="N386" i="8" s="1"/>
  <c r="N387" i="8" s="1"/>
  <c r="Z49" i="7"/>
  <c r="V52" i="8" s="1"/>
  <c r="V51" i="8"/>
  <c r="V386" i="8" s="1" a="1"/>
  <c r="V386" i="8" s="1"/>
  <c r="Z62" i="8"/>
  <c r="Z397" i="8" s="1"/>
  <c r="Z732" i="8" s="1"/>
  <c r="Z1067" i="8" s="1"/>
  <c r="AH49" i="7"/>
  <c r="AD52" i="8" s="1"/>
  <c r="AD51" i="8"/>
  <c r="AD386" i="8" s="1" a="1"/>
  <c r="AD386" i="8" s="1"/>
  <c r="AG56" i="7"/>
  <c r="AD56" i="7"/>
  <c r="Z56" i="7"/>
  <c r="V56" i="7"/>
  <c r="AB56" i="7"/>
  <c r="C56" i="7"/>
  <c r="AK56" i="7"/>
  <c r="X56" i="7"/>
  <c r="AJ56" i="7"/>
  <c r="AC56" i="7"/>
  <c r="AF56" i="7"/>
  <c r="R56" i="7" a="1"/>
  <c r="R56" i="7" s="1"/>
  <c r="AE56" i="7"/>
  <c r="AH56" i="7"/>
  <c r="Y56" i="7"/>
  <c r="S56" i="7"/>
  <c r="T56" i="7"/>
  <c r="AA56" i="7"/>
  <c r="U56" i="7"/>
  <c r="W56" i="7"/>
  <c r="AI56" i="7"/>
  <c r="X62" i="8"/>
  <c r="X397" i="8" s="1"/>
  <c r="X732" i="8" s="1"/>
  <c r="X1067" i="8" s="1"/>
  <c r="AA62" i="8"/>
  <c r="AA397" i="8" s="1"/>
  <c r="AA732" i="8" s="1"/>
  <c r="AA1067" i="8" s="1"/>
  <c r="AI49" i="7"/>
  <c r="AE52" i="8" s="1"/>
  <c r="AE51" i="8"/>
  <c r="AE386" i="8" s="1" a="1"/>
  <c r="AE386" i="8" s="1"/>
  <c r="AE49" i="7"/>
  <c r="AA52" i="8" s="1"/>
  <c r="AA51" i="8"/>
  <c r="AA386" i="8" s="1" a="1"/>
  <c r="AA386" i="8" s="1"/>
  <c r="N62" i="8"/>
  <c r="N397" i="8" s="1"/>
  <c r="U62" i="8"/>
  <c r="U397" i="8" s="1"/>
  <c r="U732" i="8" s="1"/>
  <c r="U1067" i="8" s="1"/>
  <c r="W62" i="8"/>
  <c r="W397" i="8" s="1"/>
  <c r="W732" i="8" s="1"/>
  <c r="W1067" i="8" s="1"/>
  <c r="AD62" i="8"/>
  <c r="AD397" i="8" s="1"/>
  <c r="AD732" i="8" s="1"/>
  <c r="AD1067" i="8" s="1"/>
  <c r="T62" i="8"/>
  <c r="T397" i="8" s="1"/>
  <c r="T732" i="8" s="1"/>
  <c r="T1067" i="8" s="1"/>
  <c r="AG62" i="8"/>
  <c r="AG397" i="8" s="1"/>
  <c r="AG732" i="8" s="1"/>
  <c r="AG1067" i="8" s="1"/>
  <c r="W49" i="7"/>
  <c r="S52" i="8" s="1"/>
  <c r="S51" i="8"/>
  <c r="S386" i="8" s="1" a="1"/>
  <c r="S386" i="8" s="1"/>
  <c r="Y49" i="7"/>
  <c r="U52" i="8" s="1"/>
  <c r="U51" i="8"/>
  <c r="U386" i="8" s="1" a="1"/>
  <c r="U386" i="8" s="1"/>
  <c r="P62" i="8"/>
  <c r="P397" i="8" s="1"/>
  <c r="P732" i="8" s="1"/>
  <c r="P1067" i="8" s="1"/>
  <c r="X49" i="7"/>
  <c r="T52" i="8" s="1"/>
  <c r="T51" i="8"/>
  <c r="T386" i="8" s="1" a="1"/>
  <c r="T386" i="8" s="1"/>
  <c r="AG49" i="7"/>
  <c r="AC52" i="8" s="1"/>
  <c r="AC51" i="8"/>
  <c r="AC386" i="8" s="1" a="1"/>
  <c r="AC386" i="8" s="1"/>
  <c r="AK49" i="7"/>
  <c r="AG52" i="8" s="1"/>
  <c r="AG51" i="8"/>
  <c r="AG386" i="8" s="1" a="1"/>
  <c r="AG386" i="8" s="1"/>
  <c r="O62" i="8"/>
  <c r="O397" i="8" s="1"/>
  <c r="O732" i="8" s="1"/>
  <c r="O1067" i="8" s="1"/>
  <c r="AE62" i="8"/>
  <c r="AE397" i="8" s="1"/>
  <c r="AE732" i="8" s="1"/>
  <c r="AE1067" i="8" s="1"/>
  <c r="AB62" i="8"/>
  <c r="AB397" i="8" s="1"/>
  <c r="AB732" i="8" s="1"/>
  <c r="AB1067" i="8" s="1"/>
  <c r="V62" i="8"/>
  <c r="V397" i="8" s="1"/>
  <c r="V732" i="8" s="1"/>
  <c r="V1067" i="8" s="1"/>
  <c r="AB49" i="7"/>
  <c r="X52" i="8" s="1"/>
  <c r="X51" i="8"/>
  <c r="X386" i="8" s="1" a="1"/>
  <c r="X386" i="8" s="1"/>
  <c r="U49" i="7"/>
  <c r="Q52" i="8" s="1"/>
  <c r="Q51" i="8"/>
  <c r="Q386" i="8" s="1" a="1"/>
  <c r="Q386" i="8" s="1"/>
  <c r="AA49" i="7"/>
  <c r="W52" i="8" s="1"/>
  <c r="W51" i="8"/>
  <c r="W386" i="8" s="1" a="1"/>
  <c r="W386" i="8" s="1"/>
  <c r="G15" i="11" a="1"/>
  <c r="G15" i="11" s="1"/>
  <c r="C14" i="11"/>
  <c r="E14" i="11"/>
  <c r="Y62" i="8"/>
  <c r="Y397" i="8" s="1"/>
  <c r="Y732" i="8" s="1"/>
  <c r="Y1067" i="8" s="1"/>
  <c r="AD49" i="7"/>
  <c r="Z52" i="8" s="1"/>
  <c r="Z51" i="8"/>
  <c r="Z386" i="8" s="1" a="1"/>
  <c r="Z386" i="8" s="1"/>
  <c r="AF62" i="8"/>
  <c r="AF397" i="8" s="1"/>
  <c r="AF732" i="8" s="1"/>
  <c r="AF1067" i="8" s="1"/>
  <c r="R62" i="8"/>
  <c r="R397" i="8" s="1"/>
  <c r="R732" i="8" s="1"/>
  <c r="R1067" i="8" s="1"/>
  <c r="C48" i="7" a="1"/>
  <c r="C48" i="7" s="1"/>
  <c r="V49" i="7"/>
  <c r="R52" i="8" s="1"/>
  <c r="R51" i="8"/>
  <c r="R386" i="8" s="1" a="1"/>
  <c r="R386" i="8" s="1"/>
  <c r="T49" i="7"/>
  <c r="P52" i="8" s="1"/>
  <c r="P51" i="8"/>
  <c r="P386" i="8" s="1" a="1"/>
  <c r="P386" i="8" s="1"/>
  <c r="AC62" i="8"/>
  <c r="AC397" i="8" s="1"/>
  <c r="AC732" i="8" s="1"/>
  <c r="AC1067" i="8" s="1"/>
  <c r="N720" i="8"/>
  <c r="AF49" i="7"/>
  <c r="AB52" i="8" s="1"/>
  <c r="AB51" i="8"/>
  <c r="AB386" i="8" s="1" a="1"/>
  <c r="AB386" i="8" s="1"/>
  <c r="AC49" i="7"/>
  <c r="Y52" i="8" s="1"/>
  <c r="Y51" i="8"/>
  <c r="Y386" i="8" s="1" a="1"/>
  <c r="Y386" i="8" s="1"/>
  <c r="S62" i="8"/>
  <c r="S397" i="8" s="1"/>
  <c r="S732" i="8" s="1"/>
  <c r="S1067" i="8" s="1"/>
  <c r="Q62" i="8"/>
  <c r="Q397" i="8" s="1"/>
  <c r="Q732" i="8" s="1"/>
  <c r="Q1067" i="8" s="1"/>
  <c r="J720" i="8"/>
  <c r="L385" i="8"/>
  <c r="AJ49" i="7"/>
  <c r="AF52" i="8" s="1"/>
  <c r="AF51" i="8"/>
  <c r="AF386" i="8" s="1" a="1"/>
  <c r="AF386" i="8" s="1"/>
  <c r="L268" i="11" a="1"/>
  <c r="L268" i="11" s="1"/>
  <c r="O721" i="8" l="1" a="1"/>
  <c r="O721" i="8" s="1"/>
  <c r="O722" i="8" s="1"/>
  <c r="W59" i="8"/>
  <c r="W394" i="8" s="1"/>
  <c r="W729" i="8" s="1"/>
  <c r="W1064" i="8" s="1"/>
  <c r="G16" i="11" a="1"/>
  <c r="G16" i="11" s="1"/>
  <c r="E15" i="11"/>
  <c r="C15" i="11"/>
  <c r="R721" i="8" a="1"/>
  <c r="R721" i="8" s="1"/>
  <c r="R387" i="8"/>
  <c r="F14" i="11"/>
  <c r="D44" i="7"/>
  <c r="P59" i="8"/>
  <c r="P394" i="8" s="1"/>
  <c r="P729" i="8" s="1"/>
  <c r="P1064" i="8" s="1"/>
  <c r="X59" i="8"/>
  <c r="X394" i="8" s="1"/>
  <c r="X729" i="8" s="1"/>
  <c r="X1064" i="8" s="1"/>
  <c r="O59" i="8"/>
  <c r="O394" i="8" s="1"/>
  <c r="O729" i="8" s="1"/>
  <c r="O1064" i="8" s="1"/>
  <c r="R59" i="8"/>
  <c r="R394" i="8" s="1"/>
  <c r="R729" i="8" s="1"/>
  <c r="R1064" i="8" s="1"/>
  <c r="AE387" i="8"/>
  <c r="AE721" i="8" a="1"/>
  <c r="AE721" i="8" s="1"/>
  <c r="U59" i="8"/>
  <c r="U394" i="8" s="1"/>
  <c r="U729" i="8" s="1"/>
  <c r="U1064" i="8" s="1"/>
  <c r="V59" i="8"/>
  <c r="V394" i="8" s="1"/>
  <c r="V729" i="8" s="1"/>
  <c r="V1064" i="8" s="1"/>
  <c r="Y387" i="8"/>
  <c r="Y721" i="8" a="1"/>
  <c r="Y721" i="8" s="1"/>
  <c r="W387" i="8"/>
  <c r="W721" i="8" a="1"/>
  <c r="W721" i="8" s="1"/>
  <c r="U721" i="8" a="1"/>
  <c r="U721" i="8" s="1"/>
  <c r="U387" i="8"/>
  <c r="AD59" i="8"/>
  <c r="AD394" i="8" s="1"/>
  <c r="AD729" i="8" s="1"/>
  <c r="AD1064" i="8" s="1"/>
  <c r="Z59" i="8"/>
  <c r="Z394" i="8" s="1"/>
  <c r="Z729" i="8" s="1"/>
  <c r="Z1064" i="8" s="1"/>
  <c r="AA59" i="8"/>
  <c r="AA394" i="8" s="1"/>
  <c r="AA729" i="8" s="1"/>
  <c r="AA1064" i="8" s="1"/>
  <c r="AC59" i="8"/>
  <c r="AC394" i="8" s="1"/>
  <c r="AC729" i="8" s="1"/>
  <c r="AC1064" i="8" s="1"/>
  <c r="Q387" i="8"/>
  <c r="Q721" i="8" a="1"/>
  <c r="Q721" i="8" s="1"/>
  <c r="AG387" i="8"/>
  <c r="AG721" i="8" a="1"/>
  <c r="AG721" i="8" s="1"/>
  <c r="S387" i="8"/>
  <c r="S721" i="8" a="1"/>
  <c r="S721" i="8" s="1"/>
  <c r="N59" i="8"/>
  <c r="N394" i="8" s="1"/>
  <c r="AD387" i="8"/>
  <c r="AD721" i="8" a="1"/>
  <c r="AD721" i="8" s="1"/>
  <c r="AB59" i="8"/>
  <c r="AB394" i="8" s="1"/>
  <c r="AB729" i="8" s="1"/>
  <c r="AB1064" i="8" s="1"/>
  <c r="C386" i="8" a="1"/>
  <c r="C386" i="8" s="1"/>
  <c r="N1055" i="8"/>
  <c r="Z721" i="8" a="1"/>
  <c r="Z721" i="8" s="1"/>
  <c r="Z387" i="8"/>
  <c r="X387" i="8"/>
  <c r="X721" i="8" a="1"/>
  <c r="X721" i="8" s="1"/>
  <c r="AC387" i="8"/>
  <c r="AC721" i="8" a="1"/>
  <c r="AC721" i="8" s="1"/>
  <c r="Y59" i="8"/>
  <c r="Y394" i="8" s="1"/>
  <c r="Y729" i="8" s="1"/>
  <c r="Y1064" i="8" s="1"/>
  <c r="AA387" i="8"/>
  <c r="AA721" i="8" a="1"/>
  <c r="AA721" i="8" s="1"/>
  <c r="AE59" i="8"/>
  <c r="AE394" i="8" s="1"/>
  <c r="AE729" i="8" s="1"/>
  <c r="AE1064" i="8" s="1"/>
  <c r="AF59" i="8"/>
  <c r="AF394" i="8" s="1"/>
  <c r="AF729" i="8" s="1"/>
  <c r="AF1064" i="8" s="1"/>
  <c r="V721" i="8" a="1"/>
  <c r="V721" i="8" s="1"/>
  <c r="V387" i="8"/>
  <c r="AB721" i="8" a="1"/>
  <c r="AB721" i="8" s="1"/>
  <c r="AB387" i="8"/>
  <c r="AF387" i="8"/>
  <c r="AF721" i="8" a="1"/>
  <c r="AF721" i="8" s="1"/>
  <c r="N732" i="8"/>
  <c r="L720" i="8"/>
  <c r="J1055" i="8"/>
  <c r="L1055" i="8" s="1"/>
  <c r="T387" i="8"/>
  <c r="T721" i="8" a="1"/>
  <c r="T721" i="8" s="1"/>
  <c r="S59" i="8"/>
  <c r="S394" i="8" s="1"/>
  <c r="S729" i="8" s="1"/>
  <c r="S1064" i="8" s="1"/>
  <c r="T59" i="8"/>
  <c r="T394" i="8" s="1"/>
  <c r="T729" i="8" s="1"/>
  <c r="T1064" i="8" s="1"/>
  <c r="P387" i="8"/>
  <c r="P721" i="8" a="1"/>
  <c r="P721" i="8" s="1"/>
  <c r="N721" i="8" a="1"/>
  <c r="N721" i="8" s="1"/>
  <c r="Q59" i="8"/>
  <c r="Q394" i="8" s="1"/>
  <c r="Q729" i="8" s="1"/>
  <c r="Q1064" i="8" s="1"/>
  <c r="AG59" i="8"/>
  <c r="AG394" i="8" s="1"/>
  <c r="AG729" i="8" s="1"/>
  <c r="AG1064" i="8" s="1"/>
  <c r="L269" i="11" a="1"/>
  <c r="L269" i="11" s="1"/>
  <c r="L270" i="11" s="1" a="1"/>
  <c r="L270" i="11" s="1"/>
  <c r="L271" i="11" s="1" a="1"/>
  <c r="L271" i="11" s="1"/>
  <c r="L272" i="11" s="1" a="1"/>
  <c r="L272" i="11" s="1"/>
  <c r="L273" i="11" s="1" a="1"/>
  <c r="L273" i="11" s="1"/>
  <c r="L274" i="11" s="1" a="1"/>
  <c r="L274" i="11" s="1"/>
  <c r="L275" i="11" s="1" a="1"/>
  <c r="L275" i="11" s="1"/>
  <c r="L276" i="11" s="1" a="1"/>
  <c r="L276" i="11" s="1"/>
  <c r="C721" i="8" l="1" a="1"/>
  <c r="C721" i="8" s="1"/>
  <c r="X722" i="8"/>
  <c r="X1056" i="8" a="1"/>
  <c r="X1056" i="8" s="1"/>
  <c r="X1057" i="8" s="1"/>
  <c r="R44" i="7" a="1"/>
  <c r="R44" i="7" s="1"/>
  <c r="AK44" i="7"/>
  <c r="AG47" i="8" s="1"/>
  <c r="AG382" i="8" s="1"/>
  <c r="AG717" i="8" s="1"/>
  <c r="AG1052" i="8" s="1"/>
  <c r="Z44" i="7"/>
  <c r="C44" i="7"/>
  <c r="AA44" i="7"/>
  <c r="AB44" i="7"/>
  <c r="AD44" i="7"/>
  <c r="AJ44" i="7"/>
  <c r="AH44" i="7"/>
  <c r="U44" i="7"/>
  <c r="Q47" i="8" s="1"/>
  <c r="Q382" i="8" s="1"/>
  <c r="Q717" i="8" s="1"/>
  <c r="Q1052" i="8" s="1"/>
  <c r="AC44" i="7"/>
  <c r="W44" i="7"/>
  <c r="AF44" i="7"/>
  <c r="AB47" i="8" s="1"/>
  <c r="AB382" i="8" s="1"/>
  <c r="AB717" i="8" s="1"/>
  <c r="AB1052" i="8" s="1"/>
  <c r="T44" i="7"/>
  <c r="P47" i="8" s="1"/>
  <c r="P382" i="8" s="1"/>
  <c r="P717" i="8" s="1"/>
  <c r="P1052" i="8" s="1"/>
  <c r="Y44" i="7"/>
  <c r="S44" i="7"/>
  <c r="O47" i="8" s="1"/>
  <c r="O382" i="8" s="1"/>
  <c r="O717" i="8" s="1"/>
  <c r="O1052" i="8" s="1"/>
  <c r="X44" i="7"/>
  <c r="T47" i="8" s="1"/>
  <c r="T382" i="8" s="1"/>
  <c r="T717" i="8" s="1"/>
  <c r="T1052" i="8" s="1"/>
  <c r="AG44" i="7"/>
  <c r="AE44" i="7"/>
  <c r="AI44" i="7"/>
  <c r="V44" i="7"/>
  <c r="T722" i="8"/>
  <c r="T1056" i="8" a="1"/>
  <c r="T1056" i="8" s="1"/>
  <c r="T1057" i="8" s="1"/>
  <c r="S722" i="8"/>
  <c r="S1056" i="8" a="1"/>
  <c r="S1056" i="8" s="1"/>
  <c r="S1057" i="8" s="1"/>
  <c r="AE722" i="8"/>
  <c r="AE1056" i="8" a="1"/>
  <c r="AE1056" i="8" s="1"/>
  <c r="AE1057" i="8" s="1"/>
  <c r="N729" i="8"/>
  <c r="V722" i="8"/>
  <c r="V1056" i="8" a="1"/>
  <c r="V1056" i="8" s="1"/>
  <c r="V1057" i="8" s="1"/>
  <c r="Z722" i="8"/>
  <c r="Z1056" i="8" a="1"/>
  <c r="Z1056" i="8" s="1"/>
  <c r="Z1057" i="8" s="1"/>
  <c r="R1056" i="8" a="1"/>
  <c r="R1056" i="8" s="1"/>
  <c r="R1057" i="8" s="1"/>
  <c r="R722" i="8"/>
  <c r="U722" i="8"/>
  <c r="U1056" i="8" a="1"/>
  <c r="U1056" i="8" s="1"/>
  <c r="U1057" i="8" s="1"/>
  <c r="F15" i="11"/>
  <c r="D50" i="7"/>
  <c r="G17" i="11" a="1"/>
  <c r="G17" i="11" s="1"/>
  <c r="E16" i="11"/>
  <c r="C16" i="11"/>
  <c r="Y722" i="8"/>
  <c r="Y1056" i="8" a="1"/>
  <c r="Y1056" i="8" s="1"/>
  <c r="Y1057" i="8" s="1"/>
  <c r="AA722" i="8"/>
  <c r="AA1056" i="8" a="1"/>
  <c r="AA1056" i="8" s="1"/>
  <c r="AA1057" i="8" s="1"/>
  <c r="N1067" i="8"/>
  <c r="AF1056" i="8" a="1"/>
  <c r="AF1056" i="8" s="1"/>
  <c r="AF1057" i="8" s="1"/>
  <c r="AF722" i="8"/>
  <c r="AD722" i="8"/>
  <c r="AD1056" i="8" a="1"/>
  <c r="AD1056" i="8" s="1"/>
  <c r="AD1057" i="8" s="1"/>
  <c r="AG722" i="8"/>
  <c r="AG1056" i="8" a="1"/>
  <c r="AG1056" i="8" s="1"/>
  <c r="AG1057" i="8" s="1"/>
  <c r="W722" i="8"/>
  <c r="W1056" i="8" a="1"/>
  <c r="W1056" i="8" s="1"/>
  <c r="W1057" i="8" s="1"/>
  <c r="AC722" i="8"/>
  <c r="AC1056" i="8" a="1"/>
  <c r="AC1056" i="8" s="1"/>
  <c r="AC1057" i="8" s="1"/>
  <c r="Q722" i="8"/>
  <c r="Q1056" i="8" a="1"/>
  <c r="Q1056" i="8" s="1"/>
  <c r="Q1057" i="8" s="1"/>
  <c r="N722" i="8"/>
  <c r="N1056" i="8" a="1"/>
  <c r="N1056" i="8" s="1"/>
  <c r="N1057" i="8" s="1"/>
  <c r="P722" i="8"/>
  <c r="P1056" i="8" a="1"/>
  <c r="P1056" i="8" s="1"/>
  <c r="P1057" i="8" s="1"/>
  <c r="AB722" i="8"/>
  <c r="AB1056" i="8" a="1"/>
  <c r="AB1056" i="8" s="1"/>
  <c r="AB1057" i="8" s="1"/>
  <c r="O1056" i="8" a="1"/>
  <c r="O1056" i="8" s="1"/>
  <c r="O1057" i="8" s="1"/>
  <c r="L277" i="11" a="1"/>
  <c r="L277" i="11" s="1"/>
  <c r="L278" i="11" s="1" a="1"/>
  <c r="L278" i="11" s="1"/>
  <c r="L279" i="11" s="1" a="1"/>
  <c r="L279" i="11" s="1"/>
  <c r="L280" i="11" s="1" a="1"/>
  <c r="L280" i="11" s="1"/>
  <c r="L281" i="11" s="1" a="1"/>
  <c r="L281" i="11" s="1"/>
  <c r="L282" i="11" s="1" a="1"/>
  <c r="L282" i="11" s="1"/>
  <c r="L283" i="11" s="1" a="1"/>
  <c r="L283" i="11" s="1"/>
  <c r="L284" i="11" s="1" a="1"/>
  <c r="L284" i="11" s="1"/>
  <c r="L285" i="11" s="1" a="1"/>
  <c r="L285" i="11" s="1"/>
  <c r="L286" i="11" s="1" a="1"/>
  <c r="L286" i="11" s="1"/>
  <c r="L287" i="11" s="1" a="1"/>
  <c r="L287" i="11" s="1"/>
  <c r="L288" i="11" s="1" a="1"/>
  <c r="L288" i="11" s="1"/>
  <c r="L289" i="11" s="1" a="1"/>
  <c r="L289" i="11" s="1"/>
  <c r="L290" i="11" s="1" a="1"/>
  <c r="L290" i="11" s="1"/>
  <c r="L291" i="11" s="1" a="1"/>
  <c r="L291" i="11" s="1"/>
  <c r="L292" i="11" s="1" a="1"/>
  <c r="L292" i="11" s="1"/>
  <c r="L293" i="11" s="1" a="1"/>
  <c r="L293" i="11" s="1"/>
  <c r="L294" i="11" s="1" a="1"/>
  <c r="L294" i="11" s="1"/>
  <c r="L295" i="11" s="1" a="1"/>
  <c r="L295" i="11" s="1"/>
  <c r="L296" i="11" s="1" a="1"/>
  <c r="L296" i="11" s="1"/>
  <c r="L297" i="11" s="1" a="1"/>
  <c r="L297" i="11" s="1"/>
  <c r="L298" i="11" s="1" a="1"/>
  <c r="L298" i="11" s="1"/>
  <c r="L299" i="11" s="1" a="1"/>
  <c r="L299" i="11" s="1"/>
  <c r="L300" i="11" s="1" a="1"/>
  <c r="L300" i="11" s="1"/>
  <c r="L301" i="11" s="1" a="1"/>
  <c r="L301" i="11" s="1"/>
  <c r="L302" i="11" s="1" a="1"/>
  <c r="L302" i="11" s="1"/>
  <c r="L303" i="11" s="1" a="1"/>
  <c r="L303" i="11" s="1"/>
  <c r="L304" i="11" s="1" a="1"/>
  <c r="L304" i="11" s="1"/>
  <c r="L305" i="11" s="1" a="1"/>
  <c r="L305" i="11" s="1"/>
  <c r="L306" i="11" s="1" a="1"/>
  <c r="L306" i="11" s="1"/>
  <c r="L307" i="11" s="1" a="1"/>
  <c r="L307" i="11" s="1"/>
  <c r="L308" i="11" s="1" a="1"/>
  <c r="L308" i="11" s="1"/>
  <c r="L309" i="11" s="1" a="1"/>
  <c r="L309" i="11" s="1"/>
  <c r="L310" i="11" s="1" a="1"/>
  <c r="L310" i="11" s="1"/>
  <c r="L311" i="11" s="1" a="1"/>
  <c r="L311" i="11" s="1"/>
  <c r="L312" i="11" s="1" a="1"/>
  <c r="L312" i="11" s="1"/>
  <c r="L313" i="11" s="1" a="1"/>
  <c r="L313" i="11" s="1"/>
  <c r="L314" i="11" s="1" a="1"/>
  <c r="L314" i="11" s="1"/>
  <c r="L315" i="11" s="1" a="1"/>
  <c r="L315" i="11" s="1"/>
  <c r="L316" i="11" s="1" a="1"/>
  <c r="L316" i="11" s="1"/>
  <c r="L317" i="11" s="1" a="1"/>
  <c r="L317" i="11" s="1"/>
  <c r="L318" i="11" s="1" a="1"/>
  <c r="L318" i="11" s="1"/>
  <c r="L319" i="11" s="1" a="1"/>
  <c r="L319" i="11" s="1"/>
  <c r="L320" i="11" s="1" a="1"/>
  <c r="L320" i="11" s="1"/>
  <c r="L321" i="11" s="1" a="1"/>
  <c r="L321" i="11" s="1"/>
  <c r="L322" i="11" s="1" a="1"/>
  <c r="L322" i="11" s="1"/>
  <c r="L323" i="11" s="1" a="1"/>
  <c r="L323" i="11" s="1"/>
  <c r="L324" i="11" s="1" a="1"/>
  <c r="L324" i="11" s="1"/>
  <c r="L325" i="11" s="1" a="1"/>
  <c r="L325" i="11" s="1"/>
  <c r="L326" i="11" s="1" a="1"/>
  <c r="L326" i="11" s="1"/>
  <c r="L327" i="11" s="1" a="1"/>
  <c r="L327" i="11" s="1"/>
  <c r="L328" i="11" s="1" a="1"/>
  <c r="L328" i="11" s="1"/>
  <c r="L329" i="11" s="1" a="1"/>
  <c r="L329" i="11" s="1"/>
  <c r="L330" i="11" s="1" a="1"/>
  <c r="L330" i="11" s="1"/>
  <c r="L331" i="11" s="1" a="1"/>
  <c r="L331" i="11" s="1"/>
  <c r="L332" i="11" s="1" a="1"/>
  <c r="L332" i="11" s="1"/>
  <c r="L333" i="11" s="1" a="1"/>
  <c r="L333" i="11" s="1"/>
  <c r="L334" i="11" s="1" a="1"/>
  <c r="L334" i="11" s="1"/>
  <c r="L335" i="11" s="1" a="1"/>
  <c r="L335" i="11" s="1"/>
  <c r="L336" i="11" s="1" a="1"/>
  <c r="L336" i="11" s="1"/>
  <c r="L337" i="11" s="1" a="1"/>
  <c r="L337" i="11" s="1"/>
  <c r="L338" i="11" s="1" a="1"/>
  <c r="L338" i="11" s="1"/>
  <c r="L339" i="11" s="1" a="1"/>
  <c r="L339" i="11" s="1"/>
  <c r="L340" i="11" s="1" a="1"/>
  <c r="L340" i="11" s="1"/>
  <c r="L341" i="11" s="1" a="1"/>
  <c r="L341" i="11" s="1"/>
  <c r="L342" i="11" s="1" a="1"/>
  <c r="L342" i="11" s="1"/>
  <c r="L343" i="11" s="1" a="1"/>
  <c r="L343" i="11" s="1"/>
  <c r="L344" i="11" s="1" a="1"/>
  <c r="L344" i="11" s="1"/>
  <c r="L345" i="11" s="1" a="1"/>
  <c r="L345" i="11" s="1"/>
  <c r="L346" i="11" s="1" a="1"/>
  <c r="L346" i="11" s="1"/>
  <c r="L347" i="11" s="1" a="1"/>
  <c r="L347" i="11" s="1"/>
  <c r="L348" i="11" s="1" a="1"/>
  <c r="L348" i="11" s="1"/>
  <c r="L349" i="11" s="1" a="1"/>
  <c r="L349" i="11" s="1"/>
  <c r="L350" i="11" s="1" a="1"/>
  <c r="L350" i="11" s="1"/>
  <c r="L351" i="11" s="1" a="1"/>
  <c r="L351" i="11" s="1"/>
  <c r="L352" i="11" s="1" a="1"/>
  <c r="L352" i="11" s="1"/>
  <c r="R47" i="8" l="1"/>
  <c r="R382" i="8" s="1"/>
  <c r="R717" i="8" s="1"/>
  <c r="R1052" i="8" s="1"/>
  <c r="AD47" i="8"/>
  <c r="AD382" i="8" s="1"/>
  <c r="AD717" i="8" s="1"/>
  <c r="AD1052" i="8" s="1"/>
  <c r="AE47" i="8"/>
  <c r="AE382" i="8" s="1"/>
  <c r="AE717" i="8" s="1"/>
  <c r="AE1052" i="8" s="1"/>
  <c r="AF47" i="8"/>
  <c r="AF382" i="8" s="1"/>
  <c r="AF717" i="8" s="1"/>
  <c r="AF1052" i="8" s="1"/>
  <c r="C1056" i="8" a="1"/>
  <c r="C1056" i="8" s="1"/>
  <c r="AA47" i="8"/>
  <c r="AA382" i="8" s="1"/>
  <c r="AA717" i="8" s="1"/>
  <c r="AA1052" i="8" s="1"/>
  <c r="Z47" i="8"/>
  <c r="Z382" i="8" s="1"/>
  <c r="Z717" i="8" s="1"/>
  <c r="Z1052" i="8" s="1"/>
  <c r="AC47" i="8"/>
  <c r="AC382" i="8" s="1"/>
  <c r="AC717" i="8" s="1"/>
  <c r="AC1052" i="8" s="1"/>
  <c r="X47" i="8"/>
  <c r="X382" i="8" s="1"/>
  <c r="X717" i="8" s="1"/>
  <c r="X1052" i="8" s="1"/>
  <c r="W47" i="8"/>
  <c r="W382" i="8" s="1"/>
  <c r="W717" i="8" s="1"/>
  <c r="W1052" i="8" s="1"/>
  <c r="U47" i="8"/>
  <c r="U382" i="8" s="1"/>
  <c r="U717" i="8" s="1"/>
  <c r="U1052" i="8" s="1"/>
  <c r="V47" i="8"/>
  <c r="V382" i="8" s="1"/>
  <c r="V717" i="8" s="1"/>
  <c r="V1052" i="8" s="1"/>
  <c r="N47" i="8"/>
  <c r="N382" i="8" s="1"/>
  <c r="F16" i="11"/>
  <c r="D41" i="7"/>
  <c r="G18" i="11" a="1"/>
  <c r="G18" i="11" s="1"/>
  <c r="G19" i="11" s="1" a="1"/>
  <c r="G19" i="11" s="1"/>
  <c r="E17" i="11"/>
  <c r="C17" i="11"/>
  <c r="D15" i="9"/>
  <c r="J15" i="9" s="1"/>
  <c r="S47" i="8"/>
  <c r="S382" i="8" s="1"/>
  <c r="S717" i="8" s="1"/>
  <c r="S1052" i="8" s="1"/>
  <c r="AK50" i="7"/>
  <c r="AG53" i="8" s="1"/>
  <c r="AG388" i="8" s="1"/>
  <c r="AG723" i="8" s="1"/>
  <c r="AG1058" i="8" s="1"/>
  <c r="Z50" i="7"/>
  <c r="V53" i="8" s="1"/>
  <c r="V388" i="8" s="1"/>
  <c r="V723" i="8" s="1"/>
  <c r="V1058" i="8" s="1"/>
  <c r="AJ50" i="7"/>
  <c r="AF53" i="8" s="1"/>
  <c r="AF388" i="8" s="1"/>
  <c r="AF723" i="8" s="1"/>
  <c r="AF1058" i="8" s="1"/>
  <c r="Y50" i="7"/>
  <c r="AI50" i="7"/>
  <c r="T50" i="7"/>
  <c r="P53" i="8" s="1"/>
  <c r="P388" i="8" s="1"/>
  <c r="P723" i="8" s="1"/>
  <c r="P1058" i="8" s="1"/>
  <c r="AD50" i="7"/>
  <c r="AH50" i="7"/>
  <c r="S50" i="7"/>
  <c r="O53" i="8" s="1"/>
  <c r="O388" i="8" s="1"/>
  <c r="O723" i="8" s="1"/>
  <c r="O1058" i="8" s="1"/>
  <c r="AG50" i="7"/>
  <c r="AC53" i="8" s="1"/>
  <c r="AC388" i="8" s="1"/>
  <c r="AC723" i="8" s="1"/>
  <c r="AC1058" i="8" s="1"/>
  <c r="AC50" i="7"/>
  <c r="AB50" i="7"/>
  <c r="U50" i="7"/>
  <c r="Q53" i="8" s="1"/>
  <c r="Q388" i="8" s="1"/>
  <c r="Q723" i="8" s="1"/>
  <c r="Q1058" i="8" s="1"/>
  <c r="AF50" i="7"/>
  <c r="AB53" i="8" s="1"/>
  <c r="AB388" i="8" s="1"/>
  <c r="AB723" i="8" s="1"/>
  <c r="AB1058" i="8" s="1"/>
  <c r="C50" i="7"/>
  <c r="V50" i="7"/>
  <c r="R53" i="8" s="1"/>
  <c r="R388" i="8" s="1"/>
  <c r="R723" i="8" s="1"/>
  <c r="R1058" i="8" s="1"/>
  <c r="AA50" i="7"/>
  <c r="AE50" i="7"/>
  <c r="X50" i="7"/>
  <c r="T53" i="8" s="1"/>
  <c r="T388" i="8" s="1"/>
  <c r="T723" i="8" s="1"/>
  <c r="T1058" i="8" s="1"/>
  <c r="W50" i="7"/>
  <c r="R50" i="7" a="1"/>
  <c r="R50" i="7" s="1"/>
  <c r="N1064" i="8"/>
  <c r="Y47" i="8"/>
  <c r="Y382" i="8" s="1"/>
  <c r="Y717" i="8" s="1"/>
  <c r="Y1052" i="8" s="1"/>
  <c r="L353" i="11" a="1"/>
  <c r="L353" i="11" s="1"/>
  <c r="X53" i="8" l="1"/>
  <c r="X388" i="8" s="1"/>
  <c r="X723" i="8" s="1"/>
  <c r="X1058" i="8" s="1"/>
  <c r="Y53" i="8"/>
  <c r="Y388" i="8" s="1"/>
  <c r="Y723" i="8" s="1"/>
  <c r="Y1058" i="8" s="1"/>
  <c r="U15" i="9"/>
  <c r="L15" i="9"/>
  <c r="E39" i="7" a="1"/>
  <c r="E39" i="7" s="1"/>
  <c r="F17" i="11"/>
  <c r="D38" i="7"/>
  <c r="Z53" i="8"/>
  <c r="Z388" i="8" s="1"/>
  <c r="Z723" i="8" s="1"/>
  <c r="Z1058" i="8" s="1"/>
  <c r="G20" i="11" a="1"/>
  <c r="G20" i="11" s="1"/>
  <c r="C19" i="11"/>
  <c r="E19" i="11"/>
  <c r="AA41" i="7"/>
  <c r="V41" i="7"/>
  <c r="R41" i="7" a="1"/>
  <c r="R41" i="7" s="1"/>
  <c r="U41" i="7"/>
  <c r="Q44" i="8" s="1"/>
  <c r="Q379" i="8" s="1"/>
  <c r="Q714" i="8" s="1"/>
  <c r="Q1049" i="8" s="1"/>
  <c r="AK41" i="7"/>
  <c r="AG41" i="7"/>
  <c r="AC44" i="8" s="1"/>
  <c r="AC379" i="8" s="1"/>
  <c r="AC714" i="8" s="1"/>
  <c r="AC1049" i="8" s="1"/>
  <c r="AJ41" i="7"/>
  <c r="C41" i="7"/>
  <c r="AD41" i="7"/>
  <c r="Z44" i="8" s="1"/>
  <c r="Z379" i="8" s="1"/>
  <c r="Z714" i="8" s="1"/>
  <c r="Z1049" i="8" s="1"/>
  <c r="AF41" i="7"/>
  <c r="AI41" i="7"/>
  <c r="Z41" i="7"/>
  <c r="AH41" i="7"/>
  <c r="W41" i="7"/>
  <c r="X41" i="7"/>
  <c r="T41" i="7"/>
  <c r="P44" i="8" s="1"/>
  <c r="P379" i="8" s="1"/>
  <c r="P714" i="8" s="1"/>
  <c r="P1049" i="8" s="1"/>
  <c r="AB41" i="7"/>
  <c r="AC41" i="7"/>
  <c r="AE41" i="7"/>
  <c r="Y41" i="7"/>
  <c r="U44" i="8" s="1"/>
  <c r="U379" i="8" s="1"/>
  <c r="U714" i="8" s="1"/>
  <c r="U1049" i="8" s="1"/>
  <c r="S41" i="7"/>
  <c r="O44" i="8" s="1"/>
  <c r="O379" i="8" s="1"/>
  <c r="O714" i="8" s="1"/>
  <c r="O1049" i="8" s="1"/>
  <c r="AA53" i="8"/>
  <c r="AA388" i="8" s="1"/>
  <c r="AA723" i="8" s="1"/>
  <c r="AA1058" i="8" s="1"/>
  <c r="U53" i="8"/>
  <c r="U388" i="8" s="1"/>
  <c r="U723" i="8" s="1"/>
  <c r="U1058" i="8" s="1"/>
  <c r="AD53" i="8"/>
  <c r="AD388" i="8" s="1"/>
  <c r="AD723" i="8" s="1"/>
  <c r="AD1058" i="8" s="1"/>
  <c r="N53" i="8"/>
  <c r="N388" i="8" s="1"/>
  <c r="S53" i="8"/>
  <c r="S388" i="8" s="1"/>
  <c r="S723" i="8" s="1"/>
  <c r="S1058" i="8" s="1"/>
  <c r="W53" i="8"/>
  <c r="W388" i="8" s="1"/>
  <c r="W723" i="8" s="1"/>
  <c r="W1058" i="8" s="1"/>
  <c r="AE53" i="8"/>
  <c r="AE388" i="8" s="1"/>
  <c r="AE723" i="8" s="1"/>
  <c r="AE1058" i="8" s="1"/>
  <c r="N717" i="8"/>
  <c r="L354" i="11" a="1"/>
  <c r="L354" i="11" s="1"/>
  <c r="N44" i="8" l="1"/>
  <c r="N379" i="8" s="1"/>
  <c r="T44" i="8"/>
  <c r="T379" i="8" s="1"/>
  <c r="T714" i="8" s="1"/>
  <c r="T1049" i="8" s="1"/>
  <c r="S44" i="8"/>
  <c r="S379" i="8" s="1"/>
  <c r="S714" i="8" s="1"/>
  <c r="S1049" i="8" s="1"/>
  <c r="R44" i="8"/>
  <c r="R379" i="8" s="1"/>
  <c r="R714" i="8" s="1"/>
  <c r="R1049" i="8" s="1"/>
  <c r="W44" i="8"/>
  <c r="W379" i="8" s="1"/>
  <c r="W714" i="8" s="1"/>
  <c r="W1049" i="8" s="1"/>
  <c r="F19" i="11"/>
  <c r="D35" i="7"/>
  <c r="AO15" i="9"/>
  <c r="AI15" i="9"/>
  <c r="AL15" i="9"/>
  <c r="AC15" i="9"/>
  <c r="AR15" i="9"/>
  <c r="Z15" i="9"/>
  <c r="B15" i="9" s="1"/>
  <c r="AU15" i="9"/>
  <c r="AF15" i="9"/>
  <c r="BA15" i="9"/>
  <c r="AX15" i="9"/>
  <c r="N38" i="7" a="1"/>
  <c r="N38" i="7" s="1"/>
  <c r="N723" i="8"/>
  <c r="AD44" i="8"/>
  <c r="AD379" i="8" s="1"/>
  <c r="AD714" i="8" s="1"/>
  <c r="AD1049" i="8" s="1"/>
  <c r="AE44" i="8"/>
  <c r="AE379" i="8" s="1"/>
  <c r="AE714" i="8" s="1"/>
  <c r="AE1049" i="8" s="1"/>
  <c r="G21" i="11" a="1"/>
  <c r="G21" i="11" s="1"/>
  <c r="E20" i="11"/>
  <c r="F20" i="11" s="1"/>
  <c r="C20" i="11"/>
  <c r="N1052" i="8"/>
  <c r="AA44" i="8"/>
  <c r="AA379" i="8" s="1"/>
  <c r="AA714" i="8" s="1"/>
  <c r="AA1049" i="8" s="1"/>
  <c r="AF44" i="8"/>
  <c r="AF379" i="8" s="1"/>
  <c r="AF714" i="8" s="1"/>
  <c r="AF1049" i="8" s="1"/>
  <c r="V44" i="8"/>
  <c r="V379" i="8" s="1"/>
  <c r="V714" i="8" s="1"/>
  <c r="V1049" i="8" s="1"/>
  <c r="Y44" i="8"/>
  <c r="Y379" i="8" s="1"/>
  <c r="Y714" i="8" s="1"/>
  <c r="Y1049" i="8" s="1"/>
  <c r="AB44" i="8"/>
  <c r="AB379" i="8" s="1"/>
  <c r="AB714" i="8" s="1"/>
  <c r="AB1049" i="8" s="1"/>
  <c r="X44" i="8"/>
  <c r="X379" i="8" s="1"/>
  <c r="X714" i="8" s="1"/>
  <c r="X1049" i="8" s="1"/>
  <c r="AG44" i="8"/>
  <c r="AG379" i="8" s="1"/>
  <c r="AG714" i="8" s="1"/>
  <c r="AG1049" i="8" s="1"/>
  <c r="AA38" i="7"/>
  <c r="C38" i="7"/>
  <c r="R38" i="7" a="1"/>
  <c r="R38" i="7" s="1"/>
  <c r="T38" i="7"/>
  <c r="P41" i="8" s="1"/>
  <c r="P376" i="8" s="1"/>
  <c r="P711" i="8" s="1"/>
  <c r="P1046" i="8" s="1"/>
  <c r="V38" i="7"/>
  <c r="AD38" i="7"/>
  <c r="Z41" i="8" s="1"/>
  <c r="Z376" i="8" s="1"/>
  <c r="Z711" i="8" s="1"/>
  <c r="Z1046" i="8" s="1"/>
  <c r="S38" i="7"/>
  <c r="O41" i="8" s="1"/>
  <c r="O376" i="8" s="1"/>
  <c r="O711" i="8" s="1"/>
  <c r="O1046" i="8" s="1"/>
  <c r="U38" i="7"/>
  <c r="AJ38" i="7"/>
  <c r="Z38" i="7"/>
  <c r="W38" i="7"/>
  <c r="S41" i="8" s="1"/>
  <c r="S376" i="8" s="1"/>
  <c r="S711" i="8" s="1"/>
  <c r="S1046" i="8" s="1"/>
  <c r="AE38" i="7"/>
  <c r="X38" i="7"/>
  <c r="AF38" i="7"/>
  <c r="AB41" i="8" s="1"/>
  <c r="AB376" i="8" s="1"/>
  <c r="AB711" i="8" s="1"/>
  <c r="AB1046" i="8" s="1"/>
  <c r="AB38" i="7"/>
  <c r="X41" i="8" s="1"/>
  <c r="X376" i="8" s="1"/>
  <c r="X711" i="8" s="1"/>
  <c r="X1046" i="8" s="1"/>
  <c r="AH38" i="7"/>
  <c r="AK38" i="7"/>
  <c r="Y38" i="7"/>
  <c r="AG38" i="7"/>
  <c r="AI38" i="7"/>
  <c r="AC38" i="7"/>
  <c r="L355" i="11" a="1"/>
  <c r="L355" i="11" s="1"/>
  <c r="AD39" i="7" l="1" a="1"/>
  <c r="AD39" i="7" s="1"/>
  <c r="R39" i="7" a="1"/>
  <c r="R39" i="7" s="1"/>
  <c r="W39" i="7" a="1"/>
  <c r="W39" i="7" s="1"/>
  <c r="W40" i="7" s="1"/>
  <c r="S43" i="8" s="1"/>
  <c r="AF39" i="7" a="1"/>
  <c r="AF39" i="7" s="1"/>
  <c r="AB42" i="8" s="1"/>
  <c r="AI39" i="7" a="1"/>
  <c r="AI39" i="7" s="1"/>
  <c r="AE41" i="8"/>
  <c r="AE376" i="8" s="1"/>
  <c r="AE711" i="8" s="1"/>
  <c r="AE1046" i="8" s="1"/>
  <c r="U39" i="7" a="1"/>
  <c r="U39" i="7" s="1"/>
  <c r="Q41" i="8"/>
  <c r="Q376" i="8" s="1"/>
  <c r="Q711" i="8" s="1"/>
  <c r="Q1046" i="8" s="1"/>
  <c r="Y39" i="7" a="1"/>
  <c r="Y39" i="7" s="1"/>
  <c r="U41" i="8"/>
  <c r="U376" i="8" s="1"/>
  <c r="U711" i="8" s="1"/>
  <c r="U1046" i="8" s="1"/>
  <c r="G22" i="11" a="1"/>
  <c r="G22" i="11" s="1"/>
  <c r="E21" i="11"/>
  <c r="C21" i="11"/>
  <c r="AK39" i="7" a="1"/>
  <c r="AK39" i="7" s="1"/>
  <c r="AG41" i="8"/>
  <c r="AG376" i="8" s="1"/>
  <c r="AG711" i="8" s="1"/>
  <c r="AG1046" i="8" s="1"/>
  <c r="W15" i="9" a="1"/>
  <c r="W15" i="9" s="1"/>
  <c r="X15" i="9" s="1"/>
  <c r="V15" i="9" a="1"/>
  <c r="V15" i="9" s="1"/>
  <c r="N41" i="8"/>
  <c r="N376" i="8" s="1"/>
  <c r="R40" i="7"/>
  <c r="N43" i="8" s="1"/>
  <c r="N42" i="8"/>
  <c r="AC39" i="7" a="1"/>
  <c r="AC39" i="7" s="1"/>
  <c r="Y41" i="8"/>
  <c r="Y376" i="8" s="1"/>
  <c r="Y711" i="8" s="1"/>
  <c r="Y1046" i="8" s="1"/>
  <c r="AJ39" i="7" a="1"/>
  <c r="AJ39" i="7" s="1"/>
  <c r="AF41" i="8"/>
  <c r="AF376" i="8" s="1"/>
  <c r="AF711" i="8" s="1"/>
  <c r="AF1046" i="8" s="1"/>
  <c r="AG39" i="7" a="1"/>
  <c r="AG39" i="7" s="1"/>
  <c r="AC41" i="8"/>
  <c r="AC376" i="8" s="1"/>
  <c r="AC711" i="8" s="1"/>
  <c r="AC1046" i="8" s="1"/>
  <c r="V39" i="7" a="1"/>
  <c r="V39" i="7" s="1"/>
  <c r="R41" i="8"/>
  <c r="R376" i="8" s="1"/>
  <c r="R711" i="8" s="1"/>
  <c r="R1046" i="8" s="1"/>
  <c r="S42" i="8"/>
  <c r="AH39" i="7" a="1"/>
  <c r="AH39" i="7" s="1"/>
  <c r="AD41" i="8"/>
  <c r="AD376" i="8" s="1"/>
  <c r="AD711" i="8" s="1"/>
  <c r="AD1046" i="8" s="1"/>
  <c r="T39" i="7" a="1"/>
  <c r="T39" i="7" s="1"/>
  <c r="AB39" i="7" a="1"/>
  <c r="AB39" i="7" s="1"/>
  <c r="X39" i="7" a="1"/>
  <c r="X39" i="7" s="1"/>
  <c r="T41" i="8"/>
  <c r="T376" i="8" s="1"/>
  <c r="T711" i="8" s="1"/>
  <c r="T1046" i="8" s="1"/>
  <c r="AA39" i="7" a="1"/>
  <c r="AA39" i="7" s="1"/>
  <c r="W41" i="8"/>
  <c r="W376" i="8" s="1"/>
  <c r="W711" i="8" s="1"/>
  <c r="W1046" i="8" s="1"/>
  <c r="S39" i="7" a="1"/>
  <c r="S39" i="7" s="1"/>
  <c r="AE39" i="7" a="1"/>
  <c r="AE39" i="7" s="1"/>
  <c r="AA41" i="8"/>
  <c r="AA376" i="8" s="1"/>
  <c r="AA711" i="8" s="1"/>
  <c r="AA1046" i="8" s="1"/>
  <c r="N1058" i="8"/>
  <c r="AD40" i="7"/>
  <c r="Z43" i="8" s="1"/>
  <c r="Z42" i="8"/>
  <c r="J41" i="8"/>
  <c r="P38" i="7"/>
  <c r="Z39" i="7" a="1"/>
  <c r="Z39" i="7" s="1"/>
  <c r="V41" i="8"/>
  <c r="V376" i="8" s="1"/>
  <c r="V711" i="8" s="1"/>
  <c r="V1046" i="8" s="1"/>
  <c r="AF35" i="7"/>
  <c r="Y35" i="7"/>
  <c r="U38" i="8" s="1"/>
  <c r="U373" i="8" s="1"/>
  <c r="U708" i="8" s="1"/>
  <c r="U1043" i="8" s="1"/>
  <c r="AA35" i="7"/>
  <c r="V35" i="7"/>
  <c r="AI35" i="7"/>
  <c r="AE38" i="8" s="1"/>
  <c r="AE373" i="8" s="1"/>
  <c r="AE708" i="8" s="1"/>
  <c r="AE1043" i="8" s="1"/>
  <c r="AE35" i="7"/>
  <c r="AA38" i="8" s="1"/>
  <c r="AA373" i="8" s="1"/>
  <c r="AA708" i="8" s="1"/>
  <c r="AA1043" i="8" s="1"/>
  <c r="AH35" i="7"/>
  <c r="AD35" i="7"/>
  <c r="R35" i="7" a="1"/>
  <c r="R35" i="7" s="1"/>
  <c r="U35" i="7"/>
  <c r="AG35" i="7"/>
  <c r="AC38" i="8" s="1"/>
  <c r="AC373" i="8" s="1"/>
  <c r="AC708" i="8" s="1"/>
  <c r="AC1043" i="8" s="1"/>
  <c r="T35" i="7"/>
  <c r="P38" i="8" s="1"/>
  <c r="P373" i="8" s="1"/>
  <c r="P708" i="8" s="1"/>
  <c r="P1043" i="8" s="1"/>
  <c r="W35" i="7"/>
  <c r="S38" i="8" s="1"/>
  <c r="S373" i="8" s="1"/>
  <c r="S708" i="8" s="1"/>
  <c r="S1043" i="8" s="1"/>
  <c r="S35" i="7"/>
  <c r="O38" i="8" s="1"/>
  <c r="O373" i="8" s="1"/>
  <c r="O708" i="8" s="1"/>
  <c r="O1043" i="8" s="1"/>
  <c r="AC35" i="7"/>
  <c r="AK35" i="7"/>
  <c r="AJ35" i="7"/>
  <c r="AF38" i="8" s="1"/>
  <c r="AF373" i="8" s="1"/>
  <c r="AF708" i="8" s="1"/>
  <c r="AF1043" i="8" s="1"/>
  <c r="AB35" i="7"/>
  <c r="Z35" i="7"/>
  <c r="X35" i="7"/>
  <c r="T38" i="8" s="1"/>
  <c r="T373" i="8" s="1"/>
  <c r="T708" i="8" s="1"/>
  <c r="T1043" i="8" s="1"/>
  <c r="C35" i="7"/>
  <c r="N714" i="8"/>
  <c r="L356" i="11" a="1"/>
  <c r="L356" i="11" s="1"/>
  <c r="AF40" i="7" l="1"/>
  <c r="AB43" i="8" s="1"/>
  <c r="C39" i="7" a="1"/>
  <c r="C39" i="7" s="1"/>
  <c r="AJ40" i="7"/>
  <c r="AF43" i="8" s="1"/>
  <c r="AF42" i="8"/>
  <c r="Z38" i="8"/>
  <c r="Z373" i="8" s="1"/>
  <c r="Z708" i="8" s="1"/>
  <c r="Z1043" i="8" s="1"/>
  <c r="T40" i="7"/>
  <c r="P43" i="8" s="1"/>
  <c r="P42" i="8"/>
  <c r="AH40" i="7"/>
  <c r="AD43" i="8" s="1"/>
  <c r="AD42" i="8"/>
  <c r="AK40" i="7"/>
  <c r="AG43" i="8" s="1"/>
  <c r="AG42" i="8"/>
  <c r="F21" i="11"/>
  <c r="D32" i="7"/>
  <c r="X38" i="8"/>
  <c r="X373" i="8" s="1"/>
  <c r="X708" i="8" s="1"/>
  <c r="X1043" i="8" s="1"/>
  <c r="R38" i="8"/>
  <c r="R373" i="8" s="1"/>
  <c r="R708" i="8" s="1"/>
  <c r="R1043" i="8" s="1"/>
  <c r="G23" i="11" a="1"/>
  <c r="G23" i="11" s="1"/>
  <c r="G24" i="11" s="1" a="1"/>
  <c r="G24" i="11" s="1"/>
  <c r="G25" i="11" s="1" a="1"/>
  <c r="G25" i="11" s="1"/>
  <c r="G26" i="11" s="1" a="1"/>
  <c r="G26" i="11" s="1"/>
  <c r="G27" i="11" s="1" a="1"/>
  <c r="G27" i="11" s="1"/>
  <c r="G28" i="11" s="1" a="1"/>
  <c r="G28" i="11" s="1"/>
  <c r="G29" i="11" s="1" a="1"/>
  <c r="G29" i="11" s="1"/>
  <c r="G30" i="11" s="1" a="1"/>
  <c r="G30" i="11" s="1"/>
  <c r="G31" i="11" s="1" a="1"/>
  <c r="G31" i="11" s="1"/>
  <c r="G32" i="11" s="1" a="1"/>
  <c r="G32" i="11" s="1"/>
  <c r="G33" i="11" s="1" a="1"/>
  <c r="G33" i="11" s="1"/>
  <c r="G34" i="11" s="1" a="1"/>
  <c r="G34" i="11" s="1"/>
  <c r="G35" i="11" s="1" a="1"/>
  <c r="G35" i="11" s="1"/>
  <c r="G36" i="11" s="1" a="1"/>
  <c r="G36" i="11" s="1"/>
  <c r="G37" i="11" s="1" a="1"/>
  <c r="G37" i="11" s="1"/>
  <c r="G38" i="11" s="1" a="1"/>
  <c r="G38" i="11" s="1"/>
  <c r="G39" i="11" s="1" a="1"/>
  <c r="G39" i="11" s="1"/>
  <c r="G40" i="11" s="1" a="1"/>
  <c r="G40" i="11" s="1"/>
  <c r="G41" i="11" s="1" a="1"/>
  <c r="G41" i="11" s="1"/>
  <c r="G42" i="11" s="1" a="1"/>
  <c r="G42" i="11" s="1"/>
  <c r="G43" i="11" s="1" a="1"/>
  <c r="G43" i="11" s="1"/>
  <c r="G44" i="11" s="1" a="1"/>
  <c r="G44" i="11" s="1"/>
  <c r="G45" i="11" s="1" a="1"/>
  <c r="G45" i="11" s="1"/>
  <c r="G46" i="11" s="1" a="1"/>
  <c r="G46" i="11" s="1"/>
  <c r="G47" i="11" s="1" a="1"/>
  <c r="G47" i="11" s="1"/>
  <c r="G48" i="11" s="1" a="1"/>
  <c r="G48" i="11" s="1"/>
  <c r="G49" i="11" s="1" a="1"/>
  <c r="G49" i="11" s="1"/>
  <c r="G50" i="11" s="1" a="1"/>
  <c r="G50" i="11" s="1"/>
  <c r="G51" i="11" s="1" a="1"/>
  <c r="G51" i="11" s="1"/>
  <c r="G52" i="11" s="1" a="1"/>
  <c r="G52" i="11" s="1"/>
  <c r="G53" i="11" s="1" a="1"/>
  <c r="G53" i="11" s="1"/>
  <c r="E22" i="11"/>
  <c r="C22" i="11"/>
  <c r="N38" i="8"/>
  <c r="N373" i="8" s="1"/>
  <c r="J376" i="8"/>
  <c r="S377" i="8" s="1" a="1"/>
  <c r="S377" i="8" s="1"/>
  <c r="L41" i="8"/>
  <c r="AE40" i="7"/>
  <c r="AA43" i="8" s="1"/>
  <c r="AA42" i="8"/>
  <c r="N711" i="8"/>
  <c r="Q38" i="8"/>
  <c r="Q373" i="8" s="1"/>
  <c r="Q708" i="8" s="1"/>
  <c r="Q1043" i="8" s="1"/>
  <c r="X40" i="7"/>
  <c r="T43" i="8" s="1"/>
  <c r="T42" i="8"/>
  <c r="AG38" i="8"/>
  <c r="AG373" i="8" s="1"/>
  <c r="AG708" i="8" s="1"/>
  <c r="AG1043" i="8" s="1"/>
  <c r="S40" i="7"/>
  <c r="O43" i="8" s="1"/>
  <c r="O42" i="8"/>
  <c r="V40" i="7"/>
  <c r="R43" i="8" s="1"/>
  <c r="R42" i="8"/>
  <c r="Y40" i="7"/>
  <c r="U43" i="8" s="1"/>
  <c r="U42" i="8"/>
  <c r="Y38" i="8"/>
  <c r="Y373" i="8" s="1"/>
  <c r="Y708" i="8" s="1"/>
  <c r="Y1043" i="8" s="1"/>
  <c r="AB38" i="8"/>
  <c r="AB373" i="8" s="1"/>
  <c r="AB708" i="8" s="1"/>
  <c r="AB1043" i="8" s="1"/>
  <c r="AI40" i="7"/>
  <c r="AE43" i="8" s="1"/>
  <c r="AE42" i="8"/>
  <c r="N1049" i="8"/>
  <c r="V38" i="8"/>
  <c r="V373" i="8" s="1"/>
  <c r="V708" i="8" s="1"/>
  <c r="V1043" i="8" s="1"/>
  <c r="AD38" i="8"/>
  <c r="AD373" i="8" s="1"/>
  <c r="AD708" i="8" s="1"/>
  <c r="AD1043" i="8" s="1"/>
  <c r="AA40" i="7"/>
  <c r="W43" i="8" s="1"/>
  <c r="W42" i="8"/>
  <c r="U40" i="7"/>
  <c r="Q43" i="8" s="1"/>
  <c r="Q42" i="8"/>
  <c r="AB40" i="7"/>
  <c r="X43" i="8" s="1"/>
  <c r="X42" i="8"/>
  <c r="AC40" i="7"/>
  <c r="Y43" i="8" s="1"/>
  <c r="Y42" i="8"/>
  <c r="W38" i="8"/>
  <c r="W373" i="8" s="1"/>
  <c r="W708" i="8" s="1"/>
  <c r="W1043" i="8" s="1"/>
  <c r="Z40" i="7"/>
  <c r="V43" i="8" s="1"/>
  <c r="V42" i="8"/>
  <c r="AG40" i="7"/>
  <c r="AC43" i="8" s="1"/>
  <c r="AC42" i="8"/>
  <c r="L357" i="11" a="1"/>
  <c r="L357" i="11" s="1"/>
  <c r="Y377" i="8" l="1" a="1"/>
  <c r="Y377" i="8" s="1"/>
  <c r="T377" i="8" a="1"/>
  <c r="T377" i="8" s="1"/>
  <c r="T378" i="8" s="1"/>
  <c r="X377" i="8" a="1"/>
  <c r="X377" i="8" s="1"/>
  <c r="X378" i="8" s="1"/>
  <c r="Q377" i="8" a="1"/>
  <c r="Q377" i="8" s="1"/>
  <c r="Q378" i="8" s="1"/>
  <c r="AA377" i="8" a="1"/>
  <c r="AA377" i="8" s="1"/>
  <c r="AC377" i="8" a="1"/>
  <c r="AC377" i="8" s="1"/>
  <c r="R377" i="8" a="1"/>
  <c r="R377" i="8" s="1"/>
  <c r="R378" i="8" s="1"/>
  <c r="V377" i="8" a="1"/>
  <c r="V377" i="8" s="1"/>
  <c r="V378" i="8" s="1"/>
  <c r="O377" i="8" a="1"/>
  <c r="O377" i="8" s="1"/>
  <c r="O378" i="8" s="1"/>
  <c r="AE377" i="8" a="1"/>
  <c r="AE377" i="8" s="1"/>
  <c r="AE378" i="8" s="1"/>
  <c r="U377" i="8" a="1"/>
  <c r="U377" i="8" s="1"/>
  <c r="U378" i="8" s="1"/>
  <c r="AD377" i="8" a="1"/>
  <c r="AD377" i="8" s="1"/>
  <c r="AD378" i="8" s="1"/>
  <c r="S378" i="8"/>
  <c r="N377" i="8" a="1"/>
  <c r="N377" i="8" s="1"/>
  <c r="N708" i="8"/>
  <c r="F22" i="11"/>
  <c r="D29" i="7"/>
  <c r="G54" i="11" a="1"/>
  <c r="G54" i="11" s="1"/>
  <c r="G55" i="11" s="1" a="1"/>
  <c r="G55" i="11" s="1"/>
  <c r="G56" i="11" s="1" a="1"/>
  <c r="G56" i="11" s="1"/>
  <c r="G57" i="11" s="1" a="1"/>
  <c r="G57" i="11" s="1"/>
  <c r="P377" i="8" a="1"/>
  <c r="P377" i="8" s="1"/>
  <c r="N1046" i="8"/>
  <c r="Z377" i="8" a="1"/>
  <c r="Z377" i="8" s="1"/>
  <c r="R32" i="7" a="1"/>
  <c r="R32" i="7" s="1"/>
  <c r="N35" i="8" s="1"/>
  <c r="N370" i="8" s="1"/>
  <c r="N705" i="8" s="1"/>
  <c r="N1040" i="8" s="1"/>
  <c r="AE32" i="7"/>
  <c r="AA35" i="8" s="1"/>
  <c r="AA370" i="8" s="1"/>
  <c r="AA705" i="8" s="1"/>
  <c r="AA1040" i="8" s="1"/>
  <c r="AD32" i="7"/>
  <c r="Z35" i="8" s="1"/>
  <c r="Z370" i="8" s="1"/>
  <c r="Z705" i="8" s="1"/>
  <c r="Z1040" i="8" s="1"/>
  <c r="AA32" i="7"/>
  <c r="W35" i="8" s="1"/>
  <c r="W370" i="8" s="1"/>
  <c r="W705" i="8" s="1"/>
  <c r="W1040" i="8" s="1"/>
  <c r="U32" i="7"/>
  <c r="Q35" i="8" s="1"/>
  <c r="Q370" i="8" s="1"/>
  <c r="Q705" i="8" s="1"/>
  <c r="Q1040" i="8" s="1"/>
  <c r="C32" i="7"/>
  <c r="AB32" i="7"/>
  <c r="X35" i="8" s="1"/>
  <c r="X370" i="8" s="1"/>
  <c r="X705" i="8" s="1"/>
  <c r="X1040" i="8" s="1"/>
  <c r="T32" i="7"/>
  <c r="P35" i="8" s="1"/>
  <c r="P370" i="8" s="1"/>
  <c r="P705" i="8" s="1"/>
  <c r="P1040" i="8" s="1"/>
  <c r="AC32" i="7"/>
  <c r="Y35" i="8" s="1"/>
  <c r="Y370" i="8" s="1"/>
  <c r="Y705" i="8" s="1"/>
  <c r="Y1040" i="8" s="1"/>
  <c r="AH32" i="7"/>
  <c r="AD35" i="8" s="1"/>
  <c r="AD370" i="8" s="1"/>
  <c r="AD705" i="8" s="1"/>
  <c r="AD1040" i="8" s="1"/>
  <c r="S32" i="7"/>
  <c r="O35" i="8" s="1"/>
  <c r="O370" i="8" s="1"/>
  <c r="O705" i="8" s="1"/>
  <c r="O1040" i="8" s="1"/>
  <c r="AK32" i="7"/>
  <c r="AG35" i="8" s="1"/>
  <c r="AG370" i="8" s="1"/>
  <c r="AG705" i="8" s="1"/>
  <c r="AG1040" i="8" s="1"/>
  <c r="X32" i="7"/>
  <c r="T35" i="8" s="1"/>
  <c r="T370" i="8" s="1"/>
  <c r="T705" i="8" s="1"/>
  <c r="T1040" i="8" s="1"/>
  <c r="AJ32" i="7"/>
  <c r="AF35" i="8" s="1"/>
  <c r="AF370" i="8" s="1"/>
  <c r="AF705" i="8" s="1"/>
  <c r="AF1040" i="8" s="1"/>
  <c r="AG32" i="7"/>
  <c r="AC35" i="8" s="1"/>
  <c r="AC370" i="8" s="1"/>
  <c r="AC705" i="8" s="1"/>
  <c r="AC1040" i="8" s="1"/>
  <c r="AI32" i="7"/>
  <c r="AE35" i="8" s="1"/>
  <c r="AE370" i="8" s="1"/>
  <c r="AE705" i="8" s="1"/>
  <c r="AE1040" i="8" s="1"/>
  <c r="AF32" i="7"/>
  <c r="AB35" i="8" s="1"/>
  <c r="AB370" i="8" s="1"/>
  <c r="AB705" i="8" s="1"/>
  <c r="AB1040" i="8" s="1"/>
  <c r="Z32" i="7"/>
  <c r="V35" i="8" s="1"/>
  <c r="V370" i="8" s="1"/>
  <c r="V705" i="8" s="1"/>
  <c r="V1040" i="8" s="1"/>
  <c r="V32" i="7"/>
  <c r="R35" i="8" s="1"/>
  <c r="R370" i="8" s="1"/>
  <c r="R705" i="8" s="1"/>
  <c r="R1040" i="8" s="1"/>
  <c r="Y32" i="7"/>
  <c r="U35" i="8" s="1"/>
  <c r="U370" i="8" s="1"/>
  <c r="U705" i="8" s="1"/>
  <c r="U1040" i="8" s="1"/>
  <c r="W32" i="7"/>
  <c r="S35" i="8" s="1"/>
  <c r="S370" i="8" s="1"/>
  <c r="S705" i="8" s="1"/>
  <c r="S1040" i="8" s="1"/>
  <c r="Y378" i="8"/>
  <c r="AC378" i="8"/>
  <c r="AA378" i="8"/>
  <c r="AF377" i="8" a="1"/>
  <c r="AF377" i="8" s="1"/>
  <c r="L376" i="8"/>
  <c r="J711" i="8"/>
  <c r="W377" i="8" a="1"/>
  <c r="W377" i="8" s="1"/>
  <c r="AG377" i="8" a="1"/>
  <c r="AG377" i="8" s="1"/>
  <c r="AB377" i="8" a="1"/>
  <c r="AB377" i="8" s="1"/>
  <c r="L358" i="11" a="1"/>
  <c r="L358" i="11" s="1"/>
  <c r="U712" i="8" l="1" a="1"/>
  <c r="U712" i="8" s="1"/>
  <c r="Q712" i="8" a="1"/>
  <c r="Q712" i="8" s="1"/>
  <c r="AA712" i="8" a="1"/>
  <c r="AA712" i="8" s="1"/>
  <c r="AA713" i="8" s="1"/>
  <c r="AC712" i="8" a="1"/>
  <c r="AC712" i="8" s="1"/>
  <c r="AE712" i="8" a="1"/>
  <c r="AE712" i="8" s="1"/>
  <c r="AE713" i="8" s="1"/>
  <c r="V712" i="8" a="1"/>
  <c r="V712" i="8" s="1"/>
  <c r="V713" i="8" s="1"/>
  <c r="X712" i="8" a="1"/>
  <c r="X712" i="8" s="1"/>
  <c r="X713" i="8" s="1"/>
  <c r="O712" i="8" a="1"/>
  <c r="O712" i="8" s="1"/>
  <c r="O713" i="8" s="1"/>
  <c r="T712" i="8" a="1"/>
  <c r="T712" i="8" s="1"/>
  <c r="T713" i="8" s="1"/>
  <c r="Y712" i="8" a="1"/>
  <c r="Y712" i="8" s="1"/>
  <c r="Y713" i="8" s="1"/>
  <c r="U713" i="8"/>
  <c r="G58" i="11" a="1"/>
  <c r="G58" i="11" s="1"/>
  <c r="G59" i="11" s="1" a="1"/>
  <c r="G59" i="11" s="1"/>
  <c r="G60" i="11" s="1" a="1"/>
  <c r="G60" i="11" s="1"/>
  <c r="G61" i="11" s="1" a="1"/>
  <c r="G61" i="11" s="1"/>
  <c r="G62" i="11" s="1" a="1"/>
  <c r="G62" i="11" s="1"/>
  <c r="G63" i="11" s="1" a="1"/>
  <c r="G63" i="11" s="1"/>
  <c r="G64" i="11" s="1" a="1"/>
  <c r="G64" i="11" s="1"/>
  <c r="G65" i="11" s="1" a="1"/>
  <c r="G65" i="11" s="1"/>
  <c r="G66" i="11" s="1" a="1"/>
  <c r="G66" i="11" s="1"/>
  <c r="G67" i="11" s="1" a="1"/>
  <c r="G67" i="11" s="1"/>
  <c r="G68" i="11" s="1" a="1"/>
  <c r="G68" i="11" s="1"/>
  <c r="G69" i="11" s="1" a="1"/>
  <c r="G69" i="11" s="1"/>
  <c r="G70" i="11" s="1" a="1"/>
  <c r="G70" i="11" s="1"/>
  <c r="G71" i="11" s="1" a="1"/>
  <c r="G71" i="11" s="1"/>
  <c r="G72" i="11" s="1" a="1"/>
  <c r="G72" i="11" s="1"/>
  <c r="AG29" i="7"/>
  <c r="AB29" i="7"/>
  <c r="AF29" i="7"/>
  <c r="R29" i="7" a="1"/>
  <c r="R29" i="7" s="1"/>
  <c r="W29" i="7"/>
  <c r="AA29" i="7"/>
  <c r="U29" i="7"/>
  <c r="S29" i="7"/>
  <c r="V29" i="7"/>
  <c r="T29" i="7"/>
  <c r="AE29" i="7"/>
  <c r="AK29" i="7"/>
  <c r="AG32" i="8" s="1"/>
  <c r="AG367" i="8" s="1"/>
  <c r="AG702" i="8" s="1"/>
  <c r="AG1037" i="8" s="1"/>
  <c r="AJ29" i="7"/>
  <c r="AI29" i="7"/>
  <c r="Z29" i="7"/>
  <c r="Y29" i="7"/>
  <c r="X29" i="7"/>
  <c r="AH29" i="7"/>
  <c r="AD29" i="7"/>
  <c r="C29" i="7"/>
  <c r="AC29" i="7"/>
  <c r="Z378" i="8"/>
  <c r="Z712" i="8" a="1"/>
  <c r="Z712" i="8" s="1"/>
  <c r="AF378" i="8"/>
  <c r="AF712" i="8" a="1"/>
  <c r="AF712" i="8" s="1"/>
  <c r="AD712" i="8" a="1"/>
  <c r="AD712" i="8" s="1"/>
  <c r="R712" i="8" a="1"/>
  <c r="R712" i="8" s="1"/>
  <c r="AG712" i="8" a="1"/>
  <c r="AG712" i="8" s="1"/>
  <c r="AG378" i="8"/>
  <c r="AB712" i="8" a="1"/>
  <c r="AB712" i="8" s="1"/>
  <c r="AB378" i="8"/>
  <c r="Q713" i="8"/>
  <c r="W378" i="8"/>
  <c r="W712" i="8" a="1"/>
  <c r="W712" i="8" s="1"/>
  <c r="J1046" i="8"/>
  <c r="L1046" i="8" s="1"/>
  <c r="L711" i="8"/>
  <c r="N1043" i="8"/>
  <c r="N378" i="8"/>
  <c r="N712" i="8" a="1"/>
  <c r="N712" i="8" s="1"/>
  <c r="C377" i="8" a="1"/>
  <c r="C377" i="8" s="1"/>
  <c r="P378" i="8"/>
  <c r="P712" i="8" a="1"/>
  <c r="P712" i="8" s="1"/>
  <c r="AC713" i="8"/>
  <c r="S712" i="8" a="1"/>
  <c r="S712" i="8" s="1"/>
  <c r="L359" i="11" a="1"/>
  <c r="L359" i="11" s="1"/>
  <c r="L360" i="11" s="1" a="1"/>
  <c r="L360" i="11" s="1"/>
  <c r="L361" i="11" s="1" a="1"/>
  <c r="L361" i="11" s="1"/>
  <c r="L362" i="11" s="1" a="1"/>
  <c r="L362" i="11" s="1"/>
  <c r="L363" i="11" s="1" a="1"/>
  <c r="L363" i="11" s="1"/>
  <c r="L364" i="11" s="1" a="1"/>
  <c r="L364" i="11" s="1"/>
  <c r="L365" i="11" s="1" a="1"/>
  <c r="L365" i="11" s="1"/>
  <c r="L366" i="11" s="1" a="1"/>
  <c r="L366" i="11" s="1"/>
  <c r="L367" i="11" s="1" a="1"/>
  <c r="L367" i="11" s="1"/>
  <c r="L368" i="11" s="1" a="1"/>
  <c r="L368" i="11" s="1"/>
  <c r="L369" i="11" s="1" a="1"/>
  <c r="L369" i="11" s="1"/>
  <c r="L370" i="11" s="1" a="1"/>
  <c r="L370" i="11" s="1"/>
  <c r="L371" i="11" s="1" a="1"/>
  <c r="L371" i="11" s="1"/>
  <c r="L372" i="11" s="1" a="1"/>
  <c r="L372" i="11" s="1"/>
  <c r="L373" i="11" s="1" a="1"/>
  <c r="L373" i="11" s="1"/>
  <c r="L374" i="11" s="1" a="1"/>
  <c r="L374" i="11" s="1"/>
  <c r="X1047" i="8" l="1" a="1"/>
  <c r="X1047" i="8" s="1"/>
  <c r="X1048" i="8" s="1"/>
  <c r="O1047" i="8" a="1"/>
  <c r="O1047" i="8" s="1"/>
  <c r="O1048" i="8" s="1"/>
  <c r="Q1047" i="8" a="1"/>
  <c r="Q1047" i="8" s="1"/>
  <c r="Q1048" i="8" s="1"/>
  <c r="Y1047" i="8" a="1"/>
  <c r="Y1047" i="8" s="1"/>
  <c r="Y1048" i="8" s="1"/>
  <c r="AC1047" i="8" a="1"/>
  <c r="AC1047" i="8" s="1"/>
  <c r="AC1048" i="8" s="1"/>
  <c r="O32" i="8"/>
  <c r="O367" i="8" s="1"/>
  <c r="O702" i="8" s="1"/>
  <c r="O1037" i="8" s="1"/>
  <c r="Z32" i="8"/>
  <c r="Z367" i="8" s="1"/>
  <c r="Z702" i="8" s="1"/>
  <c r="Z1037" i="8" s="1"/>
  <c r="Q32" i="8"/>
  <c r="Q367" i="8" s="1"/>
  <c r="Q702" i="8" s="1"/>
  <c r="Q1037" i="8" s="1"/>
  <c r="P713" i="8"/>
  <c r="P1047" i="8" a="1"/>
  <c r="P1047" i="8" s="1"/>
  <c r="P1048" i="8" s="1"/>
  <c r="AD32" i="8"/>
  <c r="AD367" i="8" s="1"/>
  <c r="AD702" i="8" s="1"/>
  <c r="AD1037" i="8" s="1"/>
  <c r="W32" i="8"/>
  <c r="W367" i="8" s="1"/>
  <c r="W702" i="8" s="1"/>
  <c r="W1037" i="8" s="1"/>
  <c r="AF713" i="8"/>
  <c r="AF1047" i="8" a="1"/>
  <c r="AF1047" i="8" s="1"/>
  <c r="AF1048" i="8" s="1"/>
  <c r="N713" i="8"/>
  <c r="N1047" i="8" a="1"/>
  <c r="N1047" i="8" s="1"/>
  <c r="C712" i="8" a="1"/>
  <c r="C712" i="8" s="1"/>
  <c r="T32" i="8"/>
  <c r="T367" i="8" s="1"/>
  <c r="T702" i="8" s="1"/>
  <c r="T1037" i="8" s="1"/>
  <c r="S32" i="8"/>
  <c r="S367" i="8" s="1"/>
  <c r="S702" i="8" s="1"/>
  <c r="S1037" i="8" s="1"/>
  <c r="AB713" i="8"/>
  <c r="AB1047" i="8" a="1"/>
  <c r="AB1047" i="8" s="1"/>
  <c r="AB1048" i="8" s="1"/>
  <c r="U32" i="8"/>
  <c r="U367" i="8" s="1"/>
  <c r="U702" i="8" s="1"/>
  <c r="U1037" i="8" s="1"/>
  <c r="N32" i="8"/>
  <c r="N367" i="8" s="1"/>
  <c r="AB32" i="8"/>
  <c r="AB367" i="8" s="1"/>
  <c r="AB702" i="8" s="1"/>
  <c r="AB1037" i="8" s="1"/>
  <c r="Z713" i="8"/>
  <c r="Z1047" i="8" a="1"/>
  <c r="Z1047" i="8" s="1"/>
  <c r="Z1048" i="8" s="1"/>
  <c r="AE32" i="8"/>
  <c r="AE367" i="8" s="1"/>
  <c r="AE702" i="8" s="1"/>
  <c r="AE1037" i="8" s="1"/>
  <c r="X32" i="8"/>
  <c r="X367" i="8" s="1"/>
  <c r="X702" i="8" s="1"/>
  <c r="X1037" i="8" s="1"/>
  <c r="S713" i="8"/>
  <c r="S1047" i="8" a="1"/>
  <c r="S1047" i="8" s="1"/>
  <c r="S1048" i="8" s="1"/>
  <c r="V32" i="8"/>
  <c r="V367" i="8" s="1"/>
  <c r="V702" i="8" s="1"/>
  <c r="V1037" i="8" s="1"/>
  <c r="AG713" i="8"/>
  <c r="AG1047" i="8" a="1"/>
  <c r="AG1047" i="8" s="1"/>
  <c r="AG1048" i="8" s="1"/>
  <c r="R713" i="8"/>
  <c r="R1047" i="8" a="1"/>
  <c r="R1047" i="8" s="1"/>
  <c r="R1048" i="8" s="1"/>
  <c r="AF32" i="8"/>
  <c r="AF367" i="8" s="1"/>
  <c r="AF702" i="8" s="1"/>
  <c r="AF1037" i="8" s="1"/>
  <c r="AC32" i="8"/>
  <c r="AC367" i="8" s="1"/>
  <c r="AC702" i="8" s="1"/>
  <c r="AC1037" i="8" s="1"/>
  <c r="G73" i="11" a="1"/>
  <c r="G73" i="11" s="1"/>
  <c r="G74" i="11" s="1" a="1"/>
  <c r="G74" i="11" s="1"/>
  <c r="G75" i="11" s="1" a="1"/>
  <c r="G75" i="11" s="1"/>
  <c r="G76" i="11" s="1" a="1"/>
  <c r="G76" i="11" s="1"/>
  <c r="G77" i="11" s="1" a="1"/>
  <c r="G77" i="11" s="1"/>
  <c r="G78" i="11" s="1" a="1"/>
  <c r="G78" i="11" s="1"/>
  <c r="G79" i="11" s="1" a="1"/>
  <c r="G79" i="11" s="1"/>
  <c r="G80" i="11" s="1" a="1"/>
  <c r="G80" i="11" s="1"/>
  <c r="G81" i="11" s="1" a="1"/>
  <c r="G81" i="11" s="1"/>
  <c r="G82" i="11" s="1" a="1"/>
  <c r="G82" i="11" s="1"/>
  <c r="G83" i="11" s="1" a="1"/>
  <c r="G83" i="11" s="1"/>
  <c r="G84" i="11" s="1" a="1"/>
  <c r="G84" i="11" s="1"/>
  <c r="G85" i="11" s="1" a="1"/>
  <c r="G85" i="11" s="1"/>
  <c r="G86" i="11" s="1" a="1"/>
  <c r="G86" i="11" s="1"/>
  <c r="G87" i="11" s="1" a="1"/>
  <c r="G87" i="11" s="1"/>
  <c r="G88" i="11" s="1" a="1"/>
  <c r="G88" i="11" s="1"/>
  <c r="G89" i="11" s="1" a="1"/>
  <c r="G89" i="11" s="1"/>
  <c r="G90" i="11" s="1" a="1"/>
  <c r="G90" i="11" s="1"/>
  <c r="G91" i="11" s="1" a="1"/>
  <c r="G91" i="11" s="1"/>
  <c r="G92" i="11" s="1" a="1"/>
  <c r="G92" i="11" s="1"/>
  <c r="G93" i="11" s="1" a="1"/>
  <c r="G93" i="11" s="1"/>
  <c r="G94" i="11" s="1" a="1"/>
  <c r="G94" i="11" s="1"/>
  <c r="G95" i="11" s="1" a="1"/>
  <c r="G95" i="11" s="1"/>
  <c r="G96" i="11" s="1" a="1"/>
  <c r="G96" i="11" s="1"/>
  <c r="G97" i="11" s="1" a="1"/>
  <c r="G97" i="11" s="1"/>
  <c r="G98" i="11" s="1" a="1"/>
  <c r="G98" i="11" s="1"/>
  <c r="G99" i="11" s="1" a="1"/>
  <c r="G99" i="11" s="1"/>
  <c r="G100" i="11" s="1" a="1"/>
  <c r="G100" i="11" s="1"/>
  <c r="G101" i="11" s="1" a="1"/>
  <c r="G101" i="11" s="1"/>
  <c r="V1047" i="8" a="1"/>
  <c r="V1047" i="8" s="1"/>
  <c r="V1048" i="8" s="1"/>
  <c r="AD713" i="8"/>
  <c r="AD1047" i="8" a="1"/>
  <c r="AD1047" i="8" s="1"/>
  <c r="AD1048" i="8" s="1"/>
  <c r="P32" i="8"/>
  <c r="P367" i="8" s="1"/>
  <c r="P702" i="8" s="1"/>
  <c r="P1037" i="8" s="1"/>
  <c r="U1047" i="8" a="1"/>
  <c r="U1047" i="8" s="1"/>
  <c r="U1048" i="8" s="1"/>
  <c r="T1047" i="8" a="1"/>
  <c r="T1047" i="8" s="1"/>
  <c r="T1048" i="8" s="1"/>
  <c r="AA1047" i="8" a="1"/>
  <c r="AA1047" i="8" s="1"/>
  <c r="AA1048" i="8" s="1"/>
  <c r="AA32" i="8"/>
  <c r="AA367" i="8" s="1"/>
  <c r="AA702" i="8" s="1"/>
  <c r="AA1037" i="8" s="1"/>
  <c r="AE1047" i="8" a="1"/>
  <c r="AE1047" i="8" s="1"/>
  <c r="AE1048" i="8" s="1"/>
  <c r="W713" i="8"/>
  <c r="W1047" i="8" a="1"/>
  <c r="W1047" i="8" s="1"/>
  <c r="W1048" i="8" s="1"/>
  <c r="Y32" i="8"/>
  <c r="Y367" i="8" s="1"/>
  <c r="Y702" i="8" s="1"/>
  <c r="Y1037" i="8" s="1"/>
  <c r="R32" i="8"/>
  <c r="R367" i="8" s="1"/>
  <c r="R702" i="8" s="1"/>
  <c r="R1037" i="8" s="1"/>
  <c r="L375" i="11" a="1"/>
  <c r="L375" i="11" s="1"/>
  <c r="L376" i="11" s="1" a="1"/>
  <c r="L376" i="11" s="1"/>
  <c r="L377" i="11" s="1" a="1"/>
  <c r="L377" i="11" s="1"/>
  <c r="L378" i="11" s="1" a="1"/>
  <c r="L378" i="11" s="1"/>
  <c r="L379" i="11" s="1" a="1"/>
  <c r="L379" i="11" s="1"/>
  <c r="L380" i="11" s="1" a="1"/>
  <c r="L380" i="11" s="1"/>
  <c r="L381" i="11" s="1" a="1"/>
  <c r="L381" i="11" s="1"/>
  <c r="L382" i="11" s="1" a="1"/>
  <c r="L382" i="11" s="1"/>
  <c r="L383" i="11" s="1" a="1"/>
  <c r="L383" i="11" s="1"/>
  <c r="L384" i="11" s="1" a="1"/>
  <c r="L384" i="11" s="1"/>
  <c r="L385" i="11" s="1" a="1"/>
  <c r="L385" i="11" s="1"/>
  <c r="L386" i="11" s="1" a="1"/>
  <c r="L386" i="11" s="1"/>
  <c r="L387" i="11" s="1" a="1"/>
  <c r="L387" i="11" s="1"/>
  <c r="L388" i="11" s="1" a="1"/>
  <c r="L388" i="11" s="1"/>
  <c r="L389" i="11" s="1" a="1"/>
  <c r="L389" i="11" s="1"/>
  <c r="L390" i="11" s="1" a="1"/>
  <c r="L390" i="11" s="1"/>
  <c r="L391" i="11" s="1" a="1"/>
  <c r="L391" i="11" s="1"/>
  <c r="L392" i="11" s="1" a="1"/>
  <c r="L392" i="11" s="1"/>
  <c r="L393" i="11" s="1" a="1"/>
  <c r="L393" i="11" s="1"/>
  <c r="L394" i="11" s="1" a="1"/>
  <c r="L394" i="11" s="1"/>
  <c r="L395" i="11" s="1" a="1"/>
  <c r="L395" i="11" s="1"/>
  <c r="L396" i="11" s="1" a="1"/>
  <c r="L396" i="11" s="1"/>
  <c r="L397" i="11" s="1" a="1"/>
  <c r="L397" i="11" s="1"/>
  <c r="L398" i="11" s="1" a="1"/>
  <c r="L398" i="11" s="1"/>
  <c r="L399" i="11" s="1" a="1"/>
  <c r="L399" i="11" s="1"/>
  <c r="L400" i="11" s="1" a="1"/>
  <c r="L400" i="11" s="1"/>
  <c r="L401" i="11" s="1" a="1"/>
  <c r="L401" i="11" s="1"/>
  <c r="L402" i="11" s="1" a="1"/>
  <c r="L402" i="11" s="1"/>
  <c r="L403" i="11" s="1" a="1"/>
  <c r="L403" i="11" s="1"/>
  <c r="L404" i="11" s="1" a="1"/>
  <c r="L404" i="11" s="1"/>
  <c r="L405" i="11" s="1" a="1"/>
  <c r="L405" i="11" s="1"/>
  <c r="L406" i="11" s="1" a="1"/>
  <c r="L406" i="11" s="1"/>
  <c r="L407" i="11" s="1" a="1"/>
  <c r="L407" i="11" s="1"/>
  <c r="L408" i="11" s="1" a="1"/>
  <c r="L408" i="11" s="1"/>
  <c r="N1048" i="8" l="1"/>
  <c r="C1047" i="8" a="1"/>
  <c r="C1047" i="8" s="1"/>
  <c r="N702" i="8"/>
  <c r="G102" i="11" a="1"/>
  <c r="G102" i="11" s="1"/>
  <c r="L409" i="11" a="1"/>
  <c r="L409" i="11" s="1"/>
  <c r="L410" i="11" s="1" a="1"/>
  <c r="L410" i="11" s="1"/>
  <c r="L411" i="11" s="1" a="1"/>
  <c r="L411" i="11" s="1"/>
  <c r="L412" i="11" s="1" a="1"/>
  <c r="L412" i="11" s="1"/>
  <c r="L413" i="11" s="1" a="1"/>
  <c r="L413" i="11" s="1"/>
  <c r="L414" i="11" s="1" a="1"/>
  <c r="L414" i="11" s="1"/>
  <c r="L415" i="11" s="1" a="1"/>
  <c r="L415" i="11" s="1"/>
  <c r="L416" i="11" s="1" a="1"/>
  <c r="L416" i="11" s="1"/>
  <c r="L417" i="11" s="1" a="1"/>
  <c r="L417" i="11" s="1"/>
  <c r="L418" i="11" s="1" a="1"/>
  <c r="L418" i="11" s="1"/>
  <c r="L419" i="11" s="1" a="1"/>
  <c r="L419" i="11" s="1"/>
  <c r="L420" i="11" s="1" a="1"/>
  <c r="L420" i="11" s="1"/>
  <c r="L421" i="11" s="1" a="1"/>
  <c r="L421" i="11" s="1"/>
  <c r="L422" i="11" s="1" a="1"/>
  <c r="L422" i="11" s="1"/>
  <c r="L423" i="11" s="1" a="1"/>
  <c r="L423" i="11" s="1"/>
  <c r="L424" i="11" s="1" a="1"/>
  <c r="L424" i="11" s="1"/>
  <c r="L425" i="11" s="1" a="1"/>
  <c r="L425" i="11" s="1"/>
  <c r="L426" i="11" s="1" a="1"/>
  <c r="L426" i="11" s="1"/>
  <c r="L427" i="11" s="1" a="1"/>
  <c r="L427" i="11" s="1"/>
  <c r="L428" i="11" s="1" a="1"/>
  <c r="L428" i="11" s="1"/>
  <c r="L429" i="11" s="1" a="1"/>
  <c r="L429" i="11" s="1"/>
  <c r="L430" i="11" s="1" a="1"/>
  <c r="L430" i="11" s="1"/>
  <c r="L431" i="11" s="1" a="1"/>
  <c r="L431" i="11" s="1"/>
  <c r="L432" i="11" s="1" a="1"/>
  <c r="L432" i="11" s="1"/>
  <c r="L433" i="11" s="1" a="1"/>
  <c r="L433" i="11" s="1"/>
  <c r="L434" i="11" s="1" a="1"/>
  <c r="L434" i="11" s="1"/>
  <c r="L435" i="11" s="1" a="1"/>
  <c r="L435" i="11" s="1"/>
  <c r="L436" i="11" s="1" a="1"/>
  <c r="L436" i="11" s="1"/>
  <c r="L437" i="11" s="1" a="1"/>
  <c r="L437" i="11" s="1"/>
  <c r="L438" i="11" s="1" a="1"/>
  <c r="L438" i="11" s="1"/>
  <c r="L439" i="11" s="1" a="1"/>
  <c r="L439" i="11" s="1"/>
  <c r="L440" i="11" s="1" a="1"/>
  <c r="L440" i="11" s="1"/>
  <c r="L441" i="11" s="1" a="1"/>
  <c r="L441" i="11" s="1"/>
  <c r="L442" i="11" s="1" a="1"/>
  <c r="L442" i="11" s="1"/>
  <c r="L443" i="11" s="1" a="1"/>
  <c r="L443" i="11" s="1"/>
  <c r="L444" i="11" s="1" a="1"/>
  <c r="L444" i="11" s="1"/>
  <c r="L445" i="11" s="1" a="1"/>
  <c r="L445" i="11" s="1"/>
  <c r="L446" i="11" s="1" a="1"/>
  <c r="L446" i="11" s="1"/>
  <c r="L447" i="11" s="1" a="1"/>
  <c r="L447" i="11" s="1"/>
  <c r="L448" i="11" s="1" a="1"/>
  <c r="L448" i="11" s="1"/>
  <c r="L449" i="11" s="1" a="1"/>
  <c r="L449" i="11" s="1"/>
  <c r="L450" i="11" s="1" a="1"/>
  <c r="L450" i="11" s="1"/>
  <c r="L451" i="11" s="1" a="1"/>
  <c r="L451" i="11" s="1"/>
  <c r="L452" i="11" s="1" a="1"/>
  <c r="L452" i="11" s="1"/>
  <c r="L453" i="11" s="1" a="1"/>
  <c r="L453" i="11" s="1"/>
  <c r="L454" i="11" s="1" a="1"/>
  <c r="L454" i="11" s="1"/>
  <c r="L455" i="11" s="1" a="1"/>
  <c r="L455" i="11" s="1"/>
  <c r="L456" i="11" s="1" a="1"/>
  <c r="L456" i="11" s="1"/>
  <c r="L457" i="11" s="1" a="1"/>
  <c r="L457" i="11" s="1"/>
  <c r="L458" i="11" s="1" a="1"/>
  <c r="L458" i="11" s="1"/>
  <c r="L459" i="11" s="1" a="1"/>
  <c r="L459" i="11" s="1"/>
  <c r="L460" i="11" s="1" a="1"/>
  <c r="L460" i="11" s="1"/>
  <c r="L461" i="11" s="1" a="1"/>
  <c r="L461" i="11" s="1"/>
  <c r="L462" i="11" s="1" a="1"/>
  <c r="L462" i="11" s="1"/>
  <c r="L463" i="11" s="1" a="1"/>
  <c r="L463" i="11" s="1"/>
  <c r="L464" i="11" s="1" a="1"/>
  <c r="L464" i="11" s="1"/>
  <c r="L465" i="11" s="1" a="1"/>
  <c r="L465" i="11" s="1"/>
  <c r="L466" i="11" s="1" a="1"/>
  <c r="L466" i="11" s="1"/>
  <c r="L467" i="11" s="1" a="1"/>
  <c r="L467" i="11" s="1"/>
  <c r="L468" i="11" s="1" a="1"/>
  <c r="L468" i="11" s="1"/>
  <c r="L469" i="11" s="1" a="1"/>
  <c r="L469" i="11" s="1"/>
  <c r="L470" i="11" s="1" a="1"/>
  <c r="L470" i="11" s="1"/>
  <c r="L471" i="11" s="1" a="1"/>
  <c r="L471" i="11" s="1"/>
  <c r="L472" i="11" s="1" a="1"/>
  <c r="L472" i="11" s="1"/>
  <c r="L473" i="11" s="1" a="1"/>
  <c r="L473" i="11" s="1"/>
  <c r="L474" i="11" s="1" a="1"/>
  <c r="L474" i="11" s="1"/>
  <c r="L475" i="11" s="1" a="1"/>
  <c r="L475" i="11" s="1"/>
  <c r="L476" i="11" s="1" a="1"/>
  <c r="L476" i="11" s="1"/>
  <c r="L477" i="11" s="1" a="1"/>
  <c r="L477" i="11" s="1"/>
  <c r="L478" i="11" s="1" a="1"/>
  <c r="L478" i="11" s="1"/>
  <c r="L479" i="11" s="1" a="1"/>
  <c r="L479" i="11" s="1"/>
  <c r="L480" i="11" s="1" a="1"/>
  <c r="L480" i="11" s="1"/>
  <c r="L481" i="11" s="1" a="1"/>
  <c r="L481" i="11" s="1"/>
  <c r="L482" i="11" s="1" a="1"/>
  <c r="L482" i="11" s="1"/>
  <c r="L483" i="11" s="1" a="1"/>
  <c r="L483" i="11" s="1"/>
  <c r="L484" i="11" s="1" a="1"/>
  <c r="L484" i="11" s="1"/>
  <c r="L485" i="11" s="1" a="1"/>
  <c r="L485" i="11" s="1"/>
  <c r="L486" i="11" s="1" a="1"/>
  <c r="L486" i="11" s="1"/>
  <c r="L487" i="11" s="1" a="1"/>
  <c r="L487" i="11" s="1"/>
  <c r="L488" i="11" s="1" a="1"/>
  <c r="L488" i="11" s="1"/>
  <c r="L489" i="11" s="1" a="1"/>
  <c r="L489" i="11" s="1"/>
  <c r="L490" i="11" s="1" a="1"/>
  <c r="L490" i="11" s="1"/>
  <c r="L491" i="11" s="1" a="1"/>
  <c r="L491" i="11" s="1"/>
  <c r="L492" i="11" s="1" a="1"/>
  <c r="L492" i="11" s="1"/>
  <c r="L493" i="11" s="1" a="1"/>
  <c r="L493" i="11" s="1"/>
  <c r="L494" i="11" s="1" a="1"/>
  <c r="L494" i="11" s="1"/>
  <c r="L495" i="11" s="1" a="1"/>
  <c r="L495" i="11" s="1"/>
  <c r="L496" i="11" s="1" a="1"/>
  <c r="L496" i="11" s="1"/>
  <c r="L497" i="11" s="1" a="1"/>
  <c r="L497" i="11" s="1"/>
  <c r="L498" i="11" s="1" a="1"/>
  <c r="L498" i="11" s="1"/>
  <c r="L499" i="11" s="1" a="1"/>
  <c r="L499" i="11" s="1"/>
  <c r="L500" i="11" s="1" a="1"/>
  <c r="L500" i="11" s="1"/>
  <c r="L501" i="11" s="1" a="1"/>
  <c r="L501" i="11" s="1"/>
  <c r="L502" i="11" s="1" a="1"/>
  <c r="L502" i="11" s="1"/>
  <c r="L503" i="11" s="1" a="1"/>
  <c r="L503" i="11" s="1"/>
  <c r="L504" i="11" s="1" a="1"/>
  <c r="L504" i="11" s="1"/>
  <c r="L505" i="11" s="1" a="1"/>
  <c r="L505" i="11" s="1"/>
  <c r="L506" i="11" s="1" a="1"/>
  <c r="L506" i="11" s="1"/>
  <c r="L507" i="11" s="1" a="1"/>
  <c r="L507" i="11" s="1"/>
  <c r="L508" i="11" s="1" a="1"/>
  <c r="L508" i="11" s="1"/>
  <c r="L509" i="11" s="1" a="1"/>
  <c r="L509" i="11" s="1"/>
  <c r="L510" i="11" s="1" a="1"/>
  <c r="L510" i="11" s="1"/>
  <c r="L511" i="11" s="1" a="1"/>
  <c r="L511" i="11" s="1"/>
  <c r="L512" i="11" s="1" a="1"/>
  <c r="L512" i="11" s="1"/>
  <c r="L513" i="11" s="1" a="1"/>
  <c r="L513" i="11" s="1"/>
  <c r="L514" i="11" s="1" a="1"/>
  <c r="L514" i="11" s="1"/>
  <c r="L515" i="11" s="1" a="1"/>
  <c r="L515" i="11" s="1"/>
  <c r="L516" i="11" s="1" a="1"/>
  <c r="L516" i="11" s="1"/>
  <c r="L517" i="11" s="1" a="1"/>
  <c r="L517" i="11" s="1"/>
  <c r="L518" i="11" s="1" a="1"/>
  <c r="L518" i="11" s="1"/>
  <c r="L519" i="11" s="1" a="1"/>
  <c r="L519" i="11" s="1"/>
  <c r="L520" i="11" s="1" a="1"/>
  <c r="L520" i="11" s="1"/>
  <c r="L521" i="11" s="1" a="1"/>
  <c r="L521" i="11" s="1"/>
  <c r="L522" i="11" s="1" a="1"/>
  <c r="L522" i="11" s="1"/>
  <c r="L523" i="11" s="1" a="1"/>
  <c r="L523" i="11" s="1"/>
  <c r="L524" i="11" s="1" a="1"/>
  <c r="L524" i="11" s="1"/>
  <c r="L525" i="11" s="1" a="1"/>
  <c r="L525" i="11" s="1"/>
  <c r="L526" i="11" s="1" a="1"/>
  <c r="L526" i="11" s="1"/>
  <c r="L527" i="11" s="1" a="1"/>
  <c r="L527" i="11" s="1"/>
  <c r="L528" i="11" s="1" a="1"/>
  <c r="L528" i="11" s="1"/>
  <c r="L529" i="11" s="1" a="1"/>
  <c r="L529" i="11" s="1"/>
  <c r="L530" i="11" s="1" a="1"/>
  <c r="L530" i="11" s="1"/>
  <c r="L531" i="11" s="1" a="1"/>
  <c r="L531" i="11" s="1"/>
  <c r="L532" i="11" s="1" a="1"/>
  <c r="L532" i="11" s="1"/>
  <c r="L533" i="11" s="1" a="1"/>
  <c r="L533" i="11" s="1"/>
  <c r="L534" i="11" s="1" a="1"/>
  <c r="L534" i="11" s="1"/>
  <c r="L535" i="11" s="1" a="1"/>
  <c r="L535" i="11" s="1"/>
  <c r="L536" i="11" s="1" a="1"/>
  <c r="L536" i="11" s="1"/>
  <c r="L537" i="11" s="1" a="1"/>
  <c r="L537" i="11" s="1"/>
  <c r="L538" i="11" s="1" a="1"/>
  <c r="L538" i="11" s="1"/>
  <c r="L539" i="11" s="1" a="1"/>
  <c r="L539" i="11" s="1"/>
  <c r="L540" i="11" s="1" a="1"/>
  <c r="L540" i="11" s="1"/>
  <c r="L541" i="11" s="1" a="1"/>
  <c r="L541" i="11" s="1"/>
  <c r="L542" i="11" s="1" a="1"/>
  <c r="L542" i="11" s="1"/>
  <c r="L543" i="11" s="1" a="1"/>
  <c r="L543" i="11" s="1"/>
  <c r="L544" i="11" s="1" a="1"/>
  <c r="L544" i="11" s="1"/>
  <c r="L545" i="11" s="1" a="1"/>
  <c r="L545" i="11" s="1"/>
  <c r="L546" i="11" s="1" a="1"/>
  <c r="L546" i="11" s="1"/>
  <c r="L547" i="11" s="1" a="1"/>
  <c r="L547" i="11" s="1"/>
  <c r="L548" i="11" s="1" a="1"/>
  <c r="L548" i="11" s="1"/>
  <c r="L549" i="11" s="1" a="1"/>
  <c r="L549" i="11" s="1"/>
  <c r="L550" i="11" s="1" a="1"/>
  <c r="L550" i="11" s="1"/>
  <c r="L551" i="11" s="1" a="1"/>
  <c r="L551" i="11" s="1"/>
  <c r="L552" i="11" s="1" a="1"/>
  <c r="L552" i="11" s="1"/>
  <c r="L553" i="11" s="1" a="1"/>
  <c r="L553" i="11" s="1"/>
  <c r="L554" i="11" s="1" a="1"/>
  <c r="L554" i="11" s="1"/>
  <c r="L555" i="11" s="1" a="1"/>
  <c r="L555" i="11" s="1"/>
  <c r="L556" i="11" s="1" a="1"/>
  <c r="L556" i="11" s="1"/>
  <c r="L557" i="11" s="1" a="1"/>
  <c r="L557" i="11" s="1"/>
  <c r="L558" i="11" s="1" a="1"/>
  <c r="L558" i="11" s="1"/>
  <c r="L559" i="11" s="1" a="1"/>
  <c r="L559" i="11" s="1"/>
  <c r="L560" i="11" s="1" a="1"/>
  <c r="L560" i="11" s="1"/>
  <c r="L561" i="11" s="1" a="1"/>
  <c r="L561" i="11" s="1"/>
  <c r="G103" i="11" l="1" a="1"/>
  <c r="G103" i="11" s="1"/>
  <c r="G104" i="11" s="1" a="1"/>
  <c r="G104" i="11" s="1"/>
  <c r="G105" i="11" s="1" a="1"/>
  <c r="G105" i="11" s="1"/>
  <c r="G106" i="11" s="1" a="1"/>
  <c r="G106" i="11" s="1"/>
  <c r="G107" i="11" s="1" a="1"/>
  <c r="G107" i="11" s="1"/>
  <c r="G108" i="11" s="1" a="1"/>
  <c r="G108" i="11" s="1"/>
  <c r="G109" i="11" s="1" a="1"/>
  <c r="G109" i="11" s="1"/>
  <c r="G110" i="11" s="1" a="1"/>
  <c r="G110" i="11" s="1"/>
  <c r="G111" i="11" s="1" a="1"/>
  <c r="G111" i="11" s="1"/>
  <c r="G112" i="11" s="1" a="1"/>
  <c r="G112" i="11" s="1"/>
  <c r="G113" i="11" s="1" a="1"/>
  <c r="G113" i="11" s="1"/>
  <c r="G114" i="11" s="1" a="1"/>
  <c r="G114" i="11" s="1"/>
  <c r="G115" i="11" s="1" a="1"/>
  <c r="G115" i="11" s="1"/>
  <c r="G116" i="11" s="1" a="1"/>
  <c r="G116" i="11" s="1"/>
  <c r="G117" i="11" s="1" a="1"/>
  <c r="G117" i="11" s="1"/>
  <c r="G118" i="11" s="1" a="1"/>
  <c r="G118" i="11" s="1"/>
  <c r="G119" i="11" s="1" a="1"/>
  <c r="G119" i="11" s="1"/>
  <c r="G120" i="11" s="1" a="1"/>
  <c r="G120" i="11" s="1"/>
  <c r="G121" i="11" s="1" a="1"/>
  <c r="G121" i="11" s="1"/>
  <c r="G122" i="11" s="1" a="1"/>
  <c r="G122" i="11" s="1"/>
  <c r="G123" i="11" s="1" a="1"/>
  <c r="G123" i="11" s="1"/>
  <c r="G124" i="11" s="1" a="1"/>
  <c r="G124" i="11" s="1"/>
  <c r="G125" i="11" s="1" a="1"/>
  <c r="G125" i="11" s="1"/>
  <c r="G126" i="11" s="1" a="1"/>
  <c r="G126" i="11" s="1"/>
  <c r="G127" i="11" s="1" a="1"/>
  <c r="G127" i="11" s="1"/>
  <c r="G128" i="11" s="1" a="1"/>
  <c r="G128" i="11" s="1"/>
  <c r="G129" i="11" s="1" a="1"/>
  <c r="G129" i="11" s="1"/>
  <c r="G130" i="11" s="1" a="1"/>
  <c r="G130" i="11" s="1"/>
  <c r="G131" i="11" s="1" a="1"/>
  <c r="G131" i="11" s="1"/>
  <c r="G132" i="11" s="1" a="1"/>
  <c r="G132" i="11" s="1"/>
  <c r="G133" i="11" s="1" a="1"/>
  <c r="G133" i="11" s="1"/>
  <c r="G134" i="11" s="1" a="1"/>
  <c r="G134" i="11" s="1"/>
  <c r="G135" i="11" s="1" a="1"/>
  <c r="G135" i="11" s="1"/>
  <c r="G136" i="11" s="1" a="1"/>
  <c r="G136" i="11" s="1"/>
  <c r="G137" i="11" s="1" a="1"/>
  <c r="G137" i="11" s="1"/>
  <c r="G138" i="11" s="1" a="1"/>
  <c r="G138" i="11" s="1"/>
  <c r="G139" i="11" s="1" a="1"/>
  <c r="G139" i="11" s="1"/>
  <c r="G140" i="11" s="1" a="1"/>
  <c r="G140" i="11" s="1"/>
  <c r="G141" i="11" s="1" a="1"/>
  <c r="G141" i="11" s="1"/>
  <c r="G142" i="11" s="1" a="1"/>
  <c r="G142" i="11" s="1"/>
  <c r="N1037" i="8"/>
  <c r="L562" i="11" a="1"/>
  <c r="L562" i="11" s="1"/>
  <c r="L563" i="11" s="1" a="1"/>
  <c r="L563" i="11" s="1"/>
  <c r="L564" i="11" s="1" a="1"/>
  <c r="L564" i="11" s="1"/>
  <c r="L565" i="11" s="1" a="1"/>
  <c r="L565" i="11" s="1"/>
  <c r="L566" i="11" s="1" a="1"/>
  <c r="L566" i="11" s="1"/>
  <c r="L567" i="11" s="1" a="1"/>
  <c r="L567" i="11" s="1"/>
  <c r="L568" i="11" s="1" a="1"/>
  <c r="L568" i="11" s="1"/>
  <c r="L569" i="11" s="1" a="1"/>
  <c r="L569" i="11" s="1"/>
  <c r="L570" i="11" s="1" a="1"/>
  <c r="L570" i="11" s="1"/>
  <c r="L571" i="11" s="1" a="1"/>
  <c r="L571" i="11" s="1"/>
  <c r="L572" i="11" s="1" a="1"/>
  <c r="L572" i="11" s="1"/>
  <c r="L573" i="11" s="1" a="1"/>
  <c r="L573" i="11" s="1"/>
  <c r="L574" i="11" s="1" a="1"/>
  <c r="L574" i="11" s="1"/>
  <c r="L575" i="11" s="1" a="1"/>
  <c r="L575" i="11" s="1"/>
  <c r="L576" i="11" s="1" a="1"/>
  <c r="L576" i="11" s="1"/>
  <c r="L577" i="11" s="1" a="1"/>
  <c r="L577" i="11" s="1"/>
  <c r="L578" i="11" s="1" a="1"/>
  <c r="L578" i="11" s="1"/>
  <c r="L579" i="11" s="1" a="1"/>
  <c r="L579" i="11" s="1"/>
  <c r="L580" i="11" s="1" a="1"/>
  <c r="L580" i="11" s="1"/>
  <c r="L581" i="11" s="1" a="1"/>
  <c r="L581" i="11" s="1"/>
  <c r="L582" i="11" s="1" a="1"/>
  <c r="L582" i="11" s="1"/>
  <c r="L583" i="11" s="1" a="1"/>
  <c r="L583" i="11" s="1"/>
  <c r="L584" i="11" s="1" a="1"/>
  <c r="L584" i="11" s="1"/>
  <c r="L585" i="11" s="1" a="1"/>
  <c r="L585" i="11" s="1"/>
  <c r="L586" i="11" s="1" a="1"/>
  <c r="L586" i="11" s="1"/>
  <c r="L587" i="11" s="1" a="1"/>
  <c r="L587" i="11" s="1"/>
  <c r="L588" i="11" s="1" a="1"/>
  <c r="L588" i="11" s="1"/>
  <c r="L589" i="11" s="1" a="1"/>
  <c r="L589" i="11" s="1"/>
  <c r="L590" i="11" s="1" a="1"/>
  <c r="L590" i="11" s="1"/>
  <c r="L591" i="11" s="1" a="1"/>
  <c r="L591" i="11" s="1"/>
  <c r="L592" i="11" s="1" a="1"/>
  <c r="L592" i="11" s="1"/>
  <c r="L593" i="11" s="1" a="1"/>
  <c r="L593" i="11" s="1"/>
  <c r="L594" i="11" s="1" a="1"/>
  <c r="L594" i="11" s="1"/>
  <c r="L595" i="11" s="1" a="1"/>
  <c r="L595" i="11" s="1"/>
  <c r="L596" i="11" s="1" a="1"/>
  <c r="L596" i="11" s="1"/>
  <c r="L597" i="11" s="1" a="1"/>
  <c r="L597" i="11" s="1"/>
  <c r="L598" i="11" s="1" a="1"/>
  <c r="L598" i="11" s="1"/>
  <c r="L599" i="11" s="1" a="1"/>
  <c r="L599" i="11" s="1"/>
  <c r="L600" i="11" s="1" a="1"/>
  <c r="L600" i="11" s="1"/>
  <c r="L601" i="11" s="1" a="1"/>
  <c r="L601" i="11" s="1"/>
  <c r="L602" i="11" s="1" a="1"/>
  <c r="L602" i="11" s="1"/>
  <c r="L603" i="11" s="1" a="1"/>
  <c r="L603" i="11" s="1"/>
  <c r="L604" i="11" s="1" a="1"/>
  <c r="L604" i="11" s="1"/>
  <c r="L605" i="11" s="1" a="1"/>
  <c r="L605" i="11" s="1"/>
  <c r="L606" i="11" s="1" a="1"/>
  <c r="L606" i="11" s="1"/>
  <c r="L607" i="11" s="1" a="1"/>
  <c r="L607" i="11" s="1"/>
  <c r="L608" i="11" s="1" a="1"/>
  <c r="L608" i="11" s="1"/>
  <c r="L609" i="11" s="1" a="1"/>
  <c r="L609" i="11" s="1"/>
  <c r="L610" i="11" s="1" a="1"/>
  <c r="L610" i="11" s="1"/>
  <c r="L611" i="11" s="1" a="1"/>
  <c r="L611" i="11" s="1"/>
  <c r="L612" i="11" s="1" a="1"/>
  <c r="L612" i="11" s="1"/>
  <c r="L613" i="11" s="1" a="1"/>
  <c r="L613" i="11" s="1"/>
  <c r="L614" i="11" s="1" a="1"/>
  <c r="L614" i="11" s="1"/>
  <c r="L615" i="11" s="1" a="1"/>
  <c r="L615" i="11" s="1"/>
  <c r="L616" i="11" s="1" a="1"/>
  <c r="L616" i="11" s="1"/>
  <c r="L617" i="11" s="1" a="1"/>
  <c r="L617" i="11" s="1"/>
  <c r="L618" i="11" s="1" a="1"/>
  <c r="L618" i="11" s="1"/>
  <c r="L619" i="11" s="1" a="1"/>
  <c r="L619" i="11" s="1"/>
  <c r="L620" i="11" s="1" a="1"/>
  <c r="L620" i="11" s="1"/>
  <c r="L621" i="11" s="1" a="1"/>
  <c r="L621" i="11" s="1"/>
  <c r="L622" i="11" s="1" a="1"/>
  <c r="L622" i="11" s="1"/>
  <c r="L623" i="11" s="1" a="1"/>
  <c r="L623" i="11" s="1"/>
  <c r="L624" i="11" s="1" a="1"/>
  <c r="L624" i="11" s="1"/>
  <c r="L625" i="11" s="1" a="1"/>
  <c r="L625" i="11" s="1"/>
  <c r="L626" i="11" s="1" a="1"/>
  <c r="L626" i="11" s="1"/>
  <c r="L627" i="11" s="1" a="1"/>
  <c r="L627" i="11" s="1"/>
  <c r="L628" i="11" s="1" a="1"/>
  <c r="L628" i="11" s="1"/>
  <c r="L629" i="11" s="1" a="1"/>
  <c r="L629" i="11" s="1"/>
  <c r="L630" i="11" s="1" a="1"/>
  <c r="L630" i="11" s="1"/>
  <c r="L631" i="11" s="1" a="1"/>
  <c r="L631" i="11" s="1"/>
  <c r="L632" i="11" s="1" a="1"/>
  <c r="L632" i="11" s="1"/>
  <c r="L633" i="11" s="1" a="1"/>
  <c r="L633" i="11" s="1"/>
  <c r="L634" i="11" s="1" a="1"/>
  <c r="L634" i="11" s="1"/>
  <c r="L635" i="11" s="1" a="1"/>
  <c r="L635" i="11" s="1"/>
  <c r="L636" i="11" s="1" a="1"/>
  <c r="L636" i="11" s="1"/>
  <c r="L637" i="11" s="1" a="1"/>
  <c r="L637" i="11" s="1"/>
  <c r="L638" i="11" s="1" a="1"/>
  <c r="L638" i="11" s="1"/>
  <c r="L639" i="11" s="1" a="1"/>
  <c r="L639" i="11" s="1"/>
  <c r="L640" i="11" s="1" a="1"/>
  <c r="L640" i="11" s="1"/>
  <c r="L641" i="11" s="1" a="1"/>
  <c r="L641" i="11" s="1"/>
  <c r="L642" i="11" s="1" a="1"/>
  <c r="L642" i="11" s="1"/>
  <c r="L643" i="11" s="1" a="1"/>
  <c r="L643" i="11" s="1"/>
  <c r="L644" i="11" s="1" a="1"/>
  <c r="L644" i="11" s="1"/>
  <c r="L645" i="11" s="1" a="1"/>
  <c r="L645" i="11" s="1"/>
  <c r="L646" i="11" s="1" a="1"/>
  <c r="L646" i="11" s="1"/>
  <c r="L647" i="11" s="1" a="1"/>
  <c r="L647" i="11" s="1"/>
  <c r="L648" i="11" s="1" a="1"/>
  <c r="L648" i="11" s="1"/>
  <c r="L649" i="11" s="1" a="1"/>
  <c r="L649" i="11" s="1"/>
  <c r="L650" i="11" s="1" a="1"/>
  <c r="L650" i="11" s="1"/>
  <c r="L651" i="11" s="1" a="1"/>
  <c r="L651" i="11" s="1"/>
  <c r="L652" i="11" s="1" a="1"/>
  <c r="L652" i="11" s="1"/>
  <c r="L653" i="11" s="1" a="1"/>
  <c r="L653" i="11" s="1"/>
  <c r="L654" i="11" s="1" a="1"/>
  <c r="L654" i="11" s="1"/>
  <c r="L655" i="11" s="1" a="1"/>
  <c r="L655" i="11" s="1"/>
  <c r="L656" i="11" s="1" a="1"/>
  <c r="L656" i="11" s="1"/>
  <c r="L657" i="11" s="1" a="1"/>
  <c r="L657" i="11" s="1"/>
  <c r="L658" i="11" s="1" a="1"/>
  <c r="L658" i="11" s="1"/>
  <c r="L659" i="11" s="1" a="1"/>
  <c r="L659" i="11" s="1"/>
  <c r="L660" i="11" s="1" a="1"/>
  <c r="L660" i="11" s="1"/>
  <c r="L661" i="11" s="1" a="1"/>
  <c r="L661" i="11" s="1"/>
  <c r="L662" i="11" s="1" a="1"/>
  <c r="L662" i="11" s="1"/>
  <c r="L663" i="11" s="1" a="1"/>
  <c r="L663" i="11" s="1"/>
  <c r="L664" i="11" s="1" a="1"/>
  <c r="L664" i="11" s="1"/>
  <c r="L665" i="11" s="1" a="1"/>
  <c r="L665" i="11" s="1"/>
  <c r="L666" i="11" s="1" a="1"/>
  <c r="L666" i="11" s="1"/>
  <c r="L667" i="11" s="1" a="1"/>
  <c r="L667" i="11" s="1"/>
  <c r="L668" i="11" s="1" a="1"/>
  <c r="L668" i="11" s="1"/>
  <c r="L669" i="11" s="1" a="1"/>
  <c r="L669" i="11" s="1"/>
  <c r="L670" i="11" s="1" a="1"/>
  <c r="L670" i="11" s="1"/>
  <c r="L671" i="11" s="1" a="1"/>
  <c r="L671" i="11" s="1"/>
  <c r="L672" i="11" s="1" a="1"/>
  <c r="L672" i="11" s="1"/>
  <c r="L673" i="11" s="1" a="1"/>
  <c r="L673" i="11" s="1"/>
  <c r="L674" i="11" s="1" a="1"/>
  <c r="L674" i="11" s="1"/>
  <c r="L675" i="11" s="1" a="1"/>
  <c r="L675" i="11" s="1"/>
  <c r="L676" i="11" s="1" a="1"/>
  <c r="L676" i="11" s="1"/>
  <c r="L677" i="11" s="1" a="1"/>
  <c r="L677" i="11" s="1"/>
  <c r="L678" i="11" s="1" a="1"/>
  <c r="L678" i="11" s="1"/>
  <c r="L679" i="11" s="1" a="1"/>
  <c r="L679" i="11" s="1"/>
  <c r="L680" i="11" s="1" a="1"/>
  <c r="L680" i="11" s="1"/>
  <c r="L681" i="11" s="1" a="1"/>
  <c r="L681" i="11" s="1"/>
  <c r="L682" i="11" s="1" a="1"/>
  <c r="L682" i="11" s="1"/>
  <c r="L683" i="11" s="1" a="1"/>
  <c r="L683" i="11" s="1"/>
  <c r="L684" i="11" s="1" a="1"/>
  <c r="L684" i="11" s="1"/>
  <c r="L685" i="11" s="1" a="1"/>
  <c r="L685" i="11" s="1"/>
  <c r="L686" i="11" s="1" a="1"/>
  <c r="L686" i="11" s="1"/>
  <c r="L687" i="11" s="1" a="1"/>
  <c r="L687" i="11" s="1"/>
  <c r="L688" i="11" s="1" a="1"/>
  <c r="L688" i="11" s="1"/>
  <c r="L689" i="11" s="1" a="1"/>
  <c r="L689" i="11" s="1"/>
  <c r="L690" i="11" s="1" a="1"/>
  <c r="L690" i="11" s="1"/>
  <c r="L691" i="11" s="1" a="1"/>
  <c r="L691" i="11" s="1"/>
  <c r="L692" i="11" s="1" a="1"/>
  <c r="L692" i="11" s="1"/>
  <c r="L693" i="11" s="1" a="1"/>
  <c r="L693" i="11" s="1"/>
  <c r="L694" i="11" s="1" a="1"/>
  <c r="L694" i="11" s="1"/>
  <c r="L695" i="11" s="1" a="1"/>
  <c r="L695" i="11" s="1"/>
  <c r="L696" i="11" s="1" a="1"/>
  <c r="L696" i="11" s="1"/>
  <c r="L697" i="11" s="1" a="1"/>
  <c r="L697" i="11" s="1"/>
  <c r="L698" i="11" s="1" a="1"/>
  <c r="L698" i="11" s="1"/>
  <c r="L699" i="11" s="1" a="1"/>
  <c r="L699" i="11" s="1"/>
  <c r="L700" i="11" s="1" a="1"/>
  <c r="L700" i="11" s="1"/>
  <c r="L701" i="11" s="1" a="1"/>
  <c r="L701" i="11" s="1"/>
  <c r="L702" i="11" s="1" a="1"/>
  <c r="L702" i="11" s="1"/>
  <c r="L703" i="11" s="1" a="1"/>
  <c r="L703" i="11" s="1"/>
  <c r="L704" i="11" s="1" a="1"/>
  <c r="L704" i="11" s="1"/>
  <c r="L705" i="11" s="1" a="1"/>
  <c r="L705" i="11" s="1"/>
  <c r="L706" i="11" s="1" a="1"/>
  <c r="L706" i="11" s="1"/>
  <c r="L707" i="11" s="1" a="1"/>
  <c r="L707" i="11" s="1"/>
  <c r="L708" i="11" s="1" a="1"/>
  <c r="L708" i="11" s="1"/>
  <c r="L709" i="11" s="1" a="1"/>
  <c r="L709" i="11" s="1"/>
  <c r="L710" i="11" s="1" a="1"/>
  <c r="L710" i="11" s="1"/>
  <c r="L711" i="11" s="1" a="1"/>
  <c r="L711" i="11" s="1"/>
  <c r="L712" i="11" s="1" a="1"/>
  <c r="L712" i="11" s="1"/>
  <c r="L713" i="11" s="1" a="1"/>
  <c r="L713" i="11" s="1"/>
  <c r="L714" i="11" s="1" a="1"/>
  <c r="L714" i="11" s="1"/>
  <c r="L715" i="11" s="1" a="1"/>
  <c r="L715" i="11" s="1"/>
  <c r="L716" i="11" s="1" a="1"/>
  <c r="L716" i="11" s="1"/>
  <c r="L717" i="11" s="1" a="1"/>
  <c r="L717" i="11" s="1"/>
  <c r="L718" i="11" s="1" a="1"/>
  <c r="L718" i="11" s="1"/>
  <c r="L719" i="11" s="1" a="1"/>
  <c r="L719" i="11" s="1"/>
  <c r="L720" i="11" s="1" a="1"/>
  <c r="L720" i="11" s="1"/>
  <c r="L721" i="11" s="1" a="1"/>
  <c r="L721" i="11" s="1"/>
  <c r="L722" i="11" s="1" a="1"/>
  <c r="L722" i="11" s="1"/>
  <c r="L723" i="11" s="1" a="1"/>
  <c r="L723" i="11" s="1"/>
  <c r="L724" i="11" s="1" a="1"/>
  <c r="L724" i="11" s="1"/>
  <c r="L725" i="11" s="1" a="1"/>
  <c r="L725" i="11" s="1"/>
  <c r="L726" i="11" s="1" a="1"/>
  <c r="L726" i="11" s="1"/>
  <c r="L727" i="11" s="1" a="1"/>
  <c r="L727" i="11" s="1"/>
  <c r="L728" i="11" s="1" a="1"/>
  <c r="L728" i="11" s="1"/>
  <c r="L729" i="11" s="1" a="1"/>
  <c r="L729" i="11" s="1"/>
  <c r="L730" i="11" s="1" a="1"/>
  <c r="L730" i="11" s="1"/>
  <c r="L731" i="11" s="1" a="1"/>
  <c r="L731" i="11" s="1"/>
  <c r="L732" i="11" s="1" a="1"/>
  <c r="L732" i="11" s="1"/>
  <c r="L733" i="11" s="1" a="1"/>
  <c r="L733" i="11" s="1"/>
  <c r="L734" i="11" s="1" a="1"/>
  <c r="L734" i="11" s="1"/>
  <c r="L735" i="11" s="1" a="1"/>
  <c r="L735" i="11" s="1"/>
  <c r="L736" i="11" s="1" a="1"/>
  <c r="L736" i="11" s="1"/>
  <c r="L737" i="11" s="1" a="1"/>
  <c r="L737" i="11" s="1"/>
  <c r="L738" i="11" s="1" a="1"/>
  <c r="L738" i="11" s="1"/>
  <c r="L739" i="11" s="1" a="1"/>
  <c r="L739" i="11" s="1"/>
  <c r="L740" i="11" s="1" a="1"/>
  <c r="L740" i="11" s="1"/>
  <c r="L741" i="11" s="1" a="1"/>
  <c r="L741" i="11" s="1"/>
  <c r="L742" i="11" s="1" a="1"/>
  <c r="L742" i="11" s="1"/>
  <c r="L743" i="11" s="1" a="1"/>
  <c r="L743" i="11" s="1"/>
  <c r="L744" i="11" s="1" a="1"/>
  <c r="L744" i="11" s="1"/>
  <c r="L745" i="11" s="1" a="1"/>
  <c r="L745" i="11" s="1"/>
  <c r="L746" i="11" s="1" a="1"/>
  <c r="L746" i="11" s="1"/>
  <c r="L747" i="11" s="1" a="1"/>
  <c r="L747" i="11" s="1"/>
  <c r="L748" i="11" s="1" a="1"/>
  <c r="L748" i="11" s="1"/>
  <c r="L749" i="11" s="1" a="1"/>
  <c r="L749" i="11" s="1"/>
  <c r="L750" i="11" s="1" a="1"/>
  <c r="L750" i="11" s="1"/>
  <c r="L751" i="11" s="1" a="1"/>
  <c r="L751" i="11" s="1"/>
  <c r="L752" i="11" s="1" a="1"/>
  <c r="L752" i="11" s="1"/>
  <c r="L753" i="11" s="1" a="1"/>
  <c r="L753" i="11" s="1"/>
  <c r="L754" i="11" s="1" a="1"/>
  <c r="L754" i="11" s="1"/>
  <c r="L755" i="11" s="1" a="1"/>
  <c r="L755" i="11" s="1"/>
  <c r="L756" i="11" s="1" a="1"/>
  <c r="L756" i="11" s="1"/>
  <c r="L757" i="11" s="1" a="1"/>
  <c r="L757" i="11" s="1"/>
  <c r="L758" i="11" s="1" a="1"/>
  <c r="L758" i="11" s="1"/>
  <c r="L759" i="11" s="1" a="1"/>
  <c r="L759" i="11" s="1"/>
  <c r="L760" i="11" s="1" a="1"/>
  <c r="L760" i="11" s="1"/>
  <c r="L761" i="11" s="1" a="1"/>
  <c r="L761" i="11" s="1"/>
  <c r="L762" i="11" s="1" a="1"/>
  <c r="L762" i="11" s="1"/>
  <c r="L763" i="11" s="1" a="1"/>
  <c r="L763" i="11" s="1"/>
  <c r="L764" i="11" s="1" a="1"/>
  <c r="L764" i="11" s="1"/>
  <c r="L765" i="11" s="1" a="1"/>
  <c r="L765" i="11" s="1"/>
  <c r="L766" i="11" s="1" a="1"/>
  <c r="L766" i="11" s="1"/>
  <c r="L767" i="11" s="1" a="1"/>
  <c r="L767" i="11" s="1"/>
  <c r="L768" i="11" s="1" a="1"/>
  <c r="L768" i="11" s="1"/>
  <c r="L769" i="11" s="1" a="1"/>
  <c r="L769" i="11" s="1"/>
  <c r="L770" i="11" s="1" a="1"/>
  <c r="L770" i="11" s="1"/>
  <c r="L771" i="11" s="1" a="1"/>
  <c r="L771" i="11" s="1"/>
  <c r="L772" i="11" s="1" a="1"/>
  <c r="L772" i="11" s="1"/>
  <c r="L773" i="11" s="1" a="1"/>
  <c r="L773" i="11" s="1"/>
  <c r="L774" i="11" s="1" a="1"/>
  <c r="L774" i="11" s="1"/>
  <c r="L775" i="11" s="1" a="1"/>
  <c r="L775" i="11" s="1"/>
  <c r="L776" i="11" s="1" a="1"/>
  <c r="L776" i="11" s="1"/>
  <c r="L777" i="11" s="1" a="1"/>
  <c r="L777" i="11" s="1"/>
  <c r="L778" i="11" s="1" a="1"/>
  <c r="L778" i="11" s="1"/>
  <c r="L779" i="11" s="1" a="1"/>
  <c r="L779" i="11" s="1"/>
  <c r="L780" i="11" s="1" a="1"/>
  <c r="L780" i="11" s="1"/>
  <c r="L781" i="11" s="1" a="1"/>
  <c r="L781" i="11" s="1"/>
  <c r="L782" i="11" s="1" a="1"/>
  <c r="L782" i="11" s="1"/>
  <c r="L783" i="11" s="1" a="1"/>
  <c r="L783" i="11" s="1"/>
  <c r="L784" i="11" s="1" a="1"/>
  <c r="L784" i="11" s="1"/>
  <c r="L785" i="11" s="1" a="1"/>
  <c r="L785" i="11" s="1"/>
  <c r="L786" i="11" s="1" a="1"/>
  <c r="L786" i="11" s="1"/>
  <c r="L787" i="11" s="1" a="1"/>
  <c r="L787" i="11" s="1"/>
  <c r="L788" i="11" s="1" a="1"/>
  <c r="L788" i="11" s="1"/>
  <c r="L789" i="11" s="1" a="1"/>
  <c r="L789" i="11" s="1"/>
  <c r="L790" i="11" s="1" a="1"/>
  <c r="L790" i="11" s="1"/>
  <c r="L791" i="11" s="1" a="1"/>
  <c r="L791" i="11" s="1"/>
  <c r="L792" i="11" s="1" a="1"/>
  <c r="L792" i="11" s="1"/>
  <c r="L793" i="11" s="1" a="1"/>
  <c r="L793" i="11" s="1"/>
  <c r="L794" i="11" s="1" a="1"/>
  <c r="L794" i="11" s="1"/>
  <c r="L795" i="11" s="1" a="1"/>
  <c r="L795" i="11" s="1"/>
  <c r="L796" i="11" s="1" a="1"/>
  <c r="L796" i="11" s="1"/>
  <c r="L797" i="11" s="1" a="1"/>
  <c r="L797" i="11" s="1"/>
  <c r="L798" i="11" s="1" a="1"/>
  <c r="L798" i="11" s="1"/>
  <c r="L799" i="11" s="1" a="1"/>
  <c r="L799" i="11" s="1"/>
  <c r="L800" i="11" s="1" a="1"/>
  <c r="L800" i="11" s="1"/>
  <c r="L801" i="11" s="1" a="1"/>
  <c r="L801" i="11" s="1"/>
  <c r="L802" i="11" s="1" a="1"/>
  <c r="L802" i="11" s="1"/>
  <c r="L803" i="11" s="1" a="1"/>
  <c r="L803" i="11" s="1"/>
  <c r="L804" i="11" s="1" a="1"/>
  <c r="L804" i="11" s="1"/>
  <c r="L805" i="11" s="1" a="1"/>
  <c r="L805" i="11" s="1"/>
  <c r="L806" i="11" s="1" a="1"/>
  <c r="L806" i="11" s="1"/>
  <c r="L807" i="11" s="1" a="1"/>
  <c r="L807" i="11" s="1"/>
  <c r="L808" i="11" s="1" a="1"/>
  <c r="L808" i="11" s="1"/>
  <c r="L809" i="11" s="1" a="1"/>
  <c r="L809" i="11" s="1"/>
  <c r="L810" i="11" s="1" a="1"/>
  <c r="L810" i="11" s="1"/>
  <c r="L811" i="11" s="1" a="1"/>
  <c r="L811" i="11" s="1"/>
  <c r="L812" i="11" s="1" a="1"/>
  <c r="L812" i="11" s="1"/>
  <c r="L813" i="11" s="1" a="1"/>
  <c r="L813" i="11" s="1"/>
  <c r="L814" i="11" s="1" a="1"/>
  <c r="L814" i="11" s="1"/>
  <c r="L815" i="11" s="1" a="1"/>
  <c r="L815" i="11" s="1"/>
  <c r="L816" i="11" s="1" a="1"/>
  <c r="L816" i="11" s="1"/>
  <c r="L817" i="11" s="1" a="1"/>
  <c r="L817" i="11" s="1"/>
  <c r="L818" i="11" s="1" a="1"/>
  <c r="L818" i="11" s="1"/>
  <c r="L819" i="11" s="1" a="1"/>
  <c r="L819" i="11" s="1"/>
  <c r="L820" i="11" s="1" a="1"/>
  <c r="L820" i="11" s="1"/>
  <c r="L821" i="11" s="1" a="1"/>
  <c r="L821" i="11" s="1"/>
  <c r="L822" i="11" s="1" a="1"/>
  <c r="L822" i="11" s="1"/>
  <c r="L823" i="11" s="1" a="1"/>
  <c r="L823" i="11" s="1"/>
  <c r="L824" i="11" s="1" a="1"/>
  <c r="L824" i="11" s="1"/>
  <c r="L825" i="11" s="1" a="1"/>
  <c r="L825" i="11" s="1"/>
  <c r="L826" i="11" s="1" a="1"/>
  <c r="L826" i="11" s="1"/>
  <c r="L827" i="11" s="1" a="1"/>
  <c r="L827" i="11" s="1"/>
  <c r="L828" i="11" s="1" a="1"/>
  <c r="L828" i="11" s="1"/>
  <c r="L829" i="11" s="1" a="1"/>
  <c r="L829" i="11" s="1"/>
  <c r="L830" i="11" s="1" a="1"/>
  <c r="L830" i="11" s="1"/>
  <c r="L831" i="11" s="1" a="1"/>
  <c r="L831" i="11" s="1"/>
  <c r="L832" i="11" s="1" a="1"/>
  <c r="L832" i="11" s="1"/>
  <c r="L833" i="11" s="1" a="1"/>
  <c r="L833" i="11" s="1"/>
  <c r="L834" i="11" s="1" a="1"/>
  <c r="L834" i="11" s="1"/>
  <c r="L835" i="11" s="1" a="1"/>
  <c r="L835" i="11" s="1"/>
  <c r="L836" i="11" s="1" a="1"/>
  <c r="L836" i="11" s="1"/>
  <c r="L837" i="11" s="1" a="1"/>
  <c r="L837" i="11" s="1"/>
  <c r="L838" i="11" s="1" a="1"/>
  <c r="L838" i="11" s="1"/>
  <c r="L839" i="11" s="1" a="1"/>
  <c r="L839" i="11" s="1"/>
  <c r="L840" i="11" s="1" a="1"/>
  <c r="L840" i="11" s="1"/>
  <c r="L841" i="11" s="1" a="1"/>
  <c r="L841" i="11" s="1"/>
  <c r="L842" i="11" s="1" a="1"/>
  <c r="L842" i="11" s="1"/>
  <c r="L843" i="11" s="1" a="1"/>
  <c r="L843" i="11" s="1"/>
  <c r="L844" i="11" s="1" a="1"/>
  <c r="L844" i="11" s="1"/>
  <c r="L845" i="11" s="1" a="1"/>
  <c r="L845" i="11" s="1"/>
  <c r="L846" i="11" s="1" a="1"/>
  <c r="L846" i="11" s="1"/>
  <c r="L847" i="11" s="1" a="1"/>
  <c r="L847" i="11" s="1"/>
  <c r="L848" i="11" s="1" a="1"/>
  <c r="L848" i="11" s="1"/>
  <c r="L849" i="11" s="1" a="1"/>
  <c r="L849" i="11" s="1"/>
  <c r="L850" i="11" s="1" a="1"/>
  <c r="L850" i="11" s="1"/>
  <c r="L851" i="11" s="1" a="1"/>
  <c r="L851" i="11" s="1"/>
  <c r="L852" i="11" s="1" a="1"/>
  <c r="L852" i="11" s="1"/>
  <c r="L853" i="11" s="1" a="1"/>
  <c r="L853" i="11" s="1"/>
  <c r="L854" i="11" s="1" a="1"/>
  <c r="L854" i="11" s="1"/>
  <c r="L855" i="11" s="1" a="1"/>
  <c r="L855" i="11" s="1"/>
  <c r="L856" i="11" s="1" a="1"/>
  <c r="L856" i="11" s="1"/>
  <c r="L857" i="11" s="1" a="1"/>
  <c r="L857" i="11" s="1"/>
  <c r="L858" i="11" s="1" a="1"/>
  <c r="L858" i="11" s="1"/>
  <c r="L859" i="11" s="1" a="1"/>
  <c r="L859" i="11" s="1"/>
  <c r="L860" i="11" s="1" a="1"/>
  <c r="L860" i="11" s="1"/>
  <c r="L861" i="11" s="1" a="1"/>
  <c r="L861" i="11" s="1"/>
  <c r="L862" i="11" s="1" a="1"/>
  <c r="L862" i="11" s="1"/>
  <c r="L863" i="11" s="1" a="1"/>
  <c r="L863" i="11" s="1"/>
  <c r="L864" i="11" s="1" a="1"/>
  <c r="L864" i="11" s="1"/>
  <c r="L865" i="11" s="1" a="1"/>
  <c r="L865" i="11" s="1"/>
  <c r="L866" i="11" s="1" a="1"/>
  <c r="L866" i="11" s="1"/>
  <c r="L867" i="11" s="1" a="1"/>
  <c r="L867" i="11" s="1"/>
  <c r="L868" i="11" s="1" a="1"/>
  <c r="L868" i="11" s="1"/>
  <c r="L869" i="11" s="1" a="1"/>
  <c r="L869" i="11" s="1"/>
  <c r="L870" i="11" s="1" a="1"/>
  <c r="L870" i="11" s="1"/>
  <c r="L871" i="11" s="1" a="1"/>
  <c r="L871" i="11" s="1"/>
  <c r="L872" i="11" s="1" a="1"/>
  <c r="L872" i="11" s="1"/>
  <c r="L873" i="11" s="1" a="1"/>
  <c r="L873" i="11" s="1"/>
  <c r="L874" i="11" s="1" a="1"/>
  <c r="L874" i="11" s="1"/>
  <c r="L875" i="11" s="1" a="1"/>
  <c r="L875" i="11" s="1"/>
  <c r="L876" i="11" s="1" a="1"/>
  <c r="L876" i="11" s="1"/>
  <c r="L877" i="11" s="1" a="1"/>
  <c r="L877" i="11" s="1"/>
  <c r="L878" i="11" s="1" a="1"/>
  <c r="L878" i="11" s="1"/>
  <c r="L879" i="11" s="1" a="1"/>
  <c r="L879" i="11" s="1"/>
  <c r="L880" i="11" s="1" a="1"/>
  <c r="L880" i="11" s="1"/>
  <c r="L881" i="11" s="1" a="1"/>
  <c r="L881" i="11" s="1"/>
  <c r="L882" i="11" s="1" a="1"/>
  <c r="L882" i="11" s="1"/>
  <c r="L883" i="11" s="1" a="1"/>
  <c r="L883" i="11" s="1"/>
  <c r="L884" i="11" s="1" a="1"/>
  <c r="L884" i="11" s="1"/>
  <c r="L885" i="11" s="1" a="1"/>
  <c r="L885" i="11" s="1"/>
  <c r="L886" i="11" s="1" a="1"/>
  <c r="L886" i="11" s="1"/>
  <c r="L887" i="11" s="1" a="1"/>
  <c r="L887" i="11" s="1"/>
  <c r="L888" i="11" s="1" a="1"/>
  <c r="L888" i="11" s="1"/>
  <c r="L889" i="11" s="1" a="1"/>
  <c r="L889" i="11" s="1"/>
  <c r="L890" i="11" s="1" a="1"/>
  <c r="L890" i="11" s="1"/>
  <c r="L891" i="11" s="1" a="1"/>
  <c r="L891" i="11" s="1"/>
  <c r="L892" i="11" s="1" a="1"/>
  <c r="L892" i="11" s="1"/>
  <c r="L893" i="11" s="1" a="1"/>
  <c r="L893" i="11" s="1"/>
  <c r="L894" i="11" s="1" a="1"/>
  <c r="L894" i="11" s="1"/>
  <c r="L895" i="11" s="1" a="1"/>
  <c r="L895" i="11" s="1"/>
  <c r="L896" i="11" s="1" a="1"/>
  <c r="L896" i="11" s="1"/>
  <c r="L897" i="11" s="1" a="1"/>
  <c r="L897" i="11" s="1"/>
  <c r="L898" i="11" s="1" a="1"/>
  <c r="L898" i="11" s="1"/>
  <c r="L899" i="11" s="1" a="1"/>
  <c r="L899" i="11" s="1"/>
  <c r="L900" i="11" s="1" a="1"/>
  <c r="L900" i="11" s="1"/>
  <c r="L901" i="11" s="1" a="1"/>
  <c r="L901" i="11" s="1"/>
  <c r="L902" i="11" s="1" a="1"/>
  <c r="L902" i="11" s="1"/>
  <c r="L903" i="11" s="1" a="1"/>
  <c r="L903" i="11" s="1"/>
  <c r="L904" i="11" s="1" a="1"/>
  <c r="L904" i="11" s="1"/>
  <c r="L905" i="11" s="1" a="1"/>
  <c r="L905" i="11" s="1"/>
  <c r="L906" i="11" s="1" a="1"/>
  <c r="L906" i="11" s="1"/>
  <c r="L907" i="11" s="1" a="1"/>
  <c r="L907" i="11" s="1"/>
  <c r="L908" i="11" s="1" a="1"/>
  <c r="L908" i="11" s="1"/>
  <c r="L909" i="11" s="1" a="1"/>
  <c r="L909" i="11" s="1"/>
  <c r="L910" i="11" s="1" a="1"/>
  <c r="L910" i="11" s="1"/>
  <c r="L911" i="11" s="1" a="1"/>
  <c r="L911" i="11" s="1"/>
  <c r="L912" i="11" s="1" a="1"/>
  <c r="L912" i="11" s="1"/>
  <c r="L913" i="11" s="1" a="1"/>
  <c r="L913" i="11" s="1"/>
  <c r="L914" i="11" s="1" a="1"/>
  <c r="L914" i="11" s="1"/>
  <c r="L915" i="11" s="1" a="1"/>
  <c r="L915" i="11" s="1"/>
  <c r="L916" i="11" s="1" a="1"/>
  <c r="L916" i="11" s="1"/>
  <c r="L917" i="11" s="1" a="1"/>
  <c r="L917" i="11" s="1"/>
  <c r="L918" i="11" s="1" a="1"/>
  <c r="L918" i="11" s="1"/>
  <c r="L919" i="11" s="1" a="1"/>
  <c r="L919" i="11" s="1"/>
  <c r="L920" i="11" s="1" a="1"/>
  <c r="L920" i="11" s="1"/>
  <c r="L921" i="11" s="1" a="1"/>
  <c r="L921" i="11" s="1"/>
  <c r="L922" i="11" s="1" a="1"/>
  <c r="L922" i="11" s="1"/>
  <c r="L923" i="11" s="1" a="1"/>
  <c r="L923" i="11" s="1"/>
  <c r="L924" i="11" s="1" a="1"/>
  <c r="L924" i="11" s="1"/>
  <c r="L925" i="11" s="1" a="1"/>
  <c r="L925" i="11" s="1"/>
  <c r="L926" i="11" s="1" a="1"/>
  <c r="L926" i="11" s="1"/>
  <c r="L927" i="11" s="1" a="1"/>
  <c r="L927" i="11" s="1"/>
  <c r="L928" i="11" s="1" a="1"/>
  <c r="L928" i="11" s="1"/>
  <c r="L929" i="11" s="1" a="1"/>
  <c r="L929" i="11" s="1"/>
  <c r="L930" i="11" s="1" a="1"/>
  <c r="L930" i="11" s="1"/>
  <c r="L931" i="11" s="1" a="1"/>
  <c r="L931" i="11" s="1"/>
  <c r="L932" i="11" s="1" a="1"/>
  <c r="L932" i="11" s="1"/>
  <c r="L933" i="11" s="1" a="1"/>
  <c r="L933" i="11" s="1"/>
  <c r="L934" i="11" s="1" a="1"/>
  <c r="L934" i="11" s="1"/>
  <c r="L935" i="11" s="1" a="1"/>
  <c r="L935" i="11" s="1"/>
  <c r="L936" i="11" s="1" a="1"/>
  <c r="L936" i="11" s="1"/>
  <c r="L937" i="11" s="1" a="1"/>
  <c r="L937" i="11" s="1"/>
  <c r="L938" i="11" s="1" a="1"/>
  <c r="L938" i="11" s="1"/>
  <c r="L939" i="11" s="1" a="1"/>
  <c r="L939" i="11" s="1"/>
  <c r="L940" i="11" s="1" a="1"/>
  <c r="L940" i="11" s="1"/>
  <c r="L941" i="11" s="1" a="1"/>
  <c r="L941" i="11" s="1"/>
  <c r="L942" i="11" s="1" a="1"/>
  <c r="L942" i="11" s="1"/>
  <c r="L943" i="11" s="1" a="1"/>
  <c r="L943" i="11" s="1"/>
  <c r="L944" i="11" s="1" a="1"/>
  <c r="L944" i="11" s="1"/>
  <c r="L945" i="11" s="1" a="1"/>
  <c r="L945" i="11" s="1"/>
  <c r="L946" i="11" s="1" a="1"/>
  <c r="L946" i="11" s="1"/>
  <c r="L947" i="11" s="1" a="1"/>
  <c r="L947" i="11" s="1"/>
  <c r="L948" i="11" s="1" a="1"/>
  <c r="L948" i="11" s="1"/>
  <c r="L949" i="11" s="1" a="1"/>
  <c r="L949" i="11" s="1"/>
  <c r="L950" i="11" s="1" a="1"/>
  <c r="L950" i="11" s="1"/>
  <c r="L951" i="11" s="1" a="1"/>
  <c r="L951" i="11" s="1"/>
  <c r="L952" i="11" s="1" a="1"/>
  <c r="L952" i="11" s="1"/>
  <c r="L953" i="11" s="1" a="1"/>
  <c r="L953" i="11" s="1"/>
  <c r="L954" i="11" s="1" a="1"/>
  <c r="L954" i="11" s="1"/>
  <c r="L955" i="11" s="1" a="1"/>
  <c r="L955" i="11" s="1"/>
  <c r="L956" i="11" s="1" a="1"/>
  <c r="L956" i="11" s="1"/>
  <c r="L957" i="11" s="1" a="1"/>
  <c r="L957" i="11" s="1"/>
  <c r="L958" i="11" s="1" a="1"/>
  <c r="L958" i="11" s="1"/>
  <c r="L959" i="11" s="1" a="1"/>
  <c r="L959" i="11" s="1"/>
  <c r="L960" i="11" s="1" a="1"/>
  <c r="L960" i="11" s="1"/>
  <c r="L961" i="11" s="1" a="1"/>
  <c r="L961" i="11" s="1"/>
  <c r="L962" i="11" s="1" a="1"/>
  <c r="L962" i="11" s="1"/>
  <c r="L963" i="11" s="1" a="1"/>
  <c r="L963" i="11" s="1"/>
  <c r="L964" i="11" s="1" a="1"/>
  <c r="L964" i="11" s="1"/>
  <c r="L965" i="11" s="1" a="1"/>
  <c r="L965" i="11" s="1"/>
  <c r="L966" i="11" s="1" a="1"/>
  <c r="L966" i="11" s="1"/>
  <c r="L967" i="11" s="1" a="1"/>
  <c r="L967" i="11" s="1"/>
  <c r="L968" i="11" s="1" a="1"/>
  <c r="L968" i="11" s="1"/>
  <c r="L969" i="11" s="1" a="1"/>
  <c r="L969" i="11" s="1"/>
  <c r="L970" i="11" s="1" a="1"/>
  <c r="L970" i="11" s="1"/>
  <c r="L971" i="11" s="1" a="1"/>
  <c r="L971" i="11" s="1"/>
  <c r="L972" i="11" s="1" a="1"/>
  <c r="L972" i="11" s="1"/>
  <c r="L973" i="11" s="1" a="1"/>
  <c r="L973" i="11" s="1"/>
  <c r="L974" i="11" s="1" a="1"/>
  <c r="L974" i="11" s="1"/>
  <c r="L975" i="11" s="1" a="1"/>
  <c r="L975" i="11" s="1"/>
  <c r="L976" i="11" s="1" a="1"/>
  <c r="L976" i="11" s="1"/>
  <c r="L977" i="11" s="1" a="1"/>
  <c r="L977" i="11" s="1"/>
  <c r="L978" i="11" s="1" a="1"/>
  <c r="L978" i="11" s="1"/>
  <c r="L979" i="11" s="1" a="1"/>
  <c r="L979" i="11" s="1"/>
  <c r="L980" i="11" s="1" a="1"/>
  <c r="L980" i="11" s="1"/>
  <c r="L981" i="11" s="1" a="1"/>
  <c r="L981" i="11" s="1"/>
  <c r="L982" i="11" s="1" a="1"/>
  <c r="L982" i="11" s="1"/>
  <c r="L983" i="11" s="1" a="1"/>
  <c r="L983" i="11" s="1"/>
  <c r="L984" i="11" s="1" a="1"/>
  <c r="L984" i="11" s="1"/>
  <c r="L985" i="11" s="1" a="1"/>
  <c r="L985" i="11" s="1"/>
  <c r="L986" i="11" s="1" a="1"/>
  <c r="L986" i="11" s="1"/>
  <c r="L987" i="11" s="1" a="1"/>
  <c r="L987" i="11" s="1"/>
  <c r="L988" i="11" s="1" a="1"/>
  <c r="L988" i="11" s="1"/>
  <c r="L989" i="11" s="1" a="1"/>
  <c r="L989" i="11" s="1"/>
  <c r="L990" i="11" s="1" a="1"/>
  <c r="L990" i="11" s="1"/>
  <c r="L991" i="11" s="1" a="1"/>
  <c r="L991" i="11" s="1"/>
  <c r="L992" i="11" s="1" a="1"/>
  <c r="L992" i="11" s="1"/>
  <c r="L993" i="11" s="1" a="1"/>
  <c r="L993" i="11" s="1"/>
  <c r="L994" i="11" s="1" a="1"/>
  <c r="L994" i="11" s="1"/>
  <c r="L995" i="11" s="1" a="1"/>
  <c r="L995" i="11" s="1"/>
  <c r="L996" i="11" s="1" a="1"/>
  <c r="L996" i="11" s="1"/>
  <c r="L997" i="11" s="1" a="1"/>
  <c r="L997" i="11" s="1"/>
  <c r="L998" i="11" s="1" a="1"/>
  <c r="L998" i="11" s="1"/>
  <c r="L999" i="11" s="1" a="1"/>
  <c r="L999" i="11" s="1"/>
  <c r="L1000" i="11" s="1" a="1"/>
  <c r="L1000" i="11" s="1"/>
  <c r="L1001" i="11" s="1" a="1"/>
  <c r="L1001" i="11" s="1"/>
  <c r="L1002" i="11" s="1" a="1"/>
  <c r="L1002" i="11" s="1"/>
  <c r="L1003" i="11" s="1" a="1"/>
  <c r="L1003" i="11" s="1"/>
  <c r="L1004" i="11" s="1" a="1"/>
  <c r="L1004" i="11" s="1"/>
  <c r="L1005" i="11" s="1" a="1"/>
  <c r="L1005" i="11" s="1"/>
  <c r="L1006" i="11" s="1" a="1"/>
  <c r="L1006" i="11" s="1"/>
  <c r="L1007" i="11" s="1" a="1"/>
  <c r="L1007" i="11" s="1"/>
  <c r="L1008" i="11" s="1" a="1"/>
  <c r="L1008" i="11" s="1"/>
  <c r="L1009" i="11" s="1" a="1"/>
  <c r="L1009" i="11" s="1"/>
  <c r="L1010" i="11" s="1" a="1"/>
  <c r="L1010" i="11" s="1"/>
  <c r="L1011" i="11" s="1" a="1"/>
  <c r="L1011" i="11" s="1"/>
  <c r="L1012" i="11" s="1" a="1"/>
  <c r="L1012" i="11" s="1"/>
  <c r="L1013" i="11" s="1" a="1"/>
  <c r="L1013" i="11" s="1"/>
  <c r="L1014" i="11" s="1" a="1"/>
  <c r="L1014" i="11" s="1"/>
  <c r="L1015" i="11" s="1" a="1"/>
  <c r="L1015" i="11" s="1"/>
  <c r="L1016" i="11" s="1" a="1"/>
  <c r="L1016" i="11" s="1"/>
  <c r="L1017" i="11" s="1" a="1"/>
  <c r="L1017" i="11" s="1"/>
  <c r="L1018" i="11" s="1" a="1"/>
  <c r="L1018" i="11" s="1"/>
  <c r="L1019" i="11" s="1" a="1"/>
  <c r="L1019" i="11" s="1"/>
  <c r="L1020" i="11" s="1" a="1"/>
  <c r="L1020" i="11" s="1"/>
  <c r="L1021" i="11" s="1" a="1"/>
  <c r="L1021" i="11" s="1"/>
  <c r="L1022" i="11" s="1" a="1"/>
  <c r="L1022" i="11" s="1"/>
  <c r="L1023" i="11" s="1" a="1"/>
  <c r="L1023" i="11" s="1"/>
  <c r="L1024" i="11" s="1" a="1"/>
  <c r="L1024" i="11" s="1"/>
  <c r="L1025" i="11" s="1" a="1"/>
  <c r="L1025" i="11" s="1"/>
  <c r="L1026" i="11" s="1" a="1"/>
  <c r="L1026" i="11" s="1"/>
  <c r="L1027" i="11" s="1" a="1"/>
  <c r="L1027" i="11" s="1"/>
  <c r="L1028" i="11" s="1" a="1"/>
  <c r="L1028" i="11" s="1"/>
  <c r="L1029" i="11" s="1" a="1"/>
  <c r="L1029" i="11" s="1"/>
  <c r="L1030" i="11" s="1" a="1"/>
  <c r="L1030" i="11" s="1"/>
  <c r="L1031" i="11" s="1" a="1"/>
  <c r="L1031" i="11" s="1"/>
  <c r="L1032" i="11" s="1" a="1"/>
  <c r="L1032" i="11" s="1"/>
  <c r="L1033" i="11" s="1" a="1"/>
  <c r="L1033" i="11" s="1"/>
  <c r="L1034" i="11" s="1" a="1"/>
  <c r="L1034" i="11" s="1"/>
  <c r="L1035" i="11" s="1" a="1"/>
  <c r="L1035" i="11" s="1"/>
  <c r="L1036" i="11" s="1" a="1"/>
  <c r="L1036" i="11" s="1"/>
  <c r="L1037" i="11" s="1" a="1"/>
  <c r="L1037" i="11" s="1"/>
  <c r="L1038" i="11" s="1" a="1"/>
  <c r="L1038" i="11" s="1"/>
  <c r="L1039" i="11" s="1" a="1"/>
  <c r="L1039" i="11" s="1"/>
  <c r="L1040" i="11" s="1" a="1"/>
  <c r="L1040" i="11" s="1"/>
  <c r="L1041" i="11" s="1" a="1"/>
  <c r="L1041" i="11" s="1"/>
  <c r="L1042" i="11" s="1" a="1"/>
  <c r="L1042" i="11" s="1"/>
  <c r="L1043" i="11" s="1" a="1"/>
  <c r="L1043" i="11" s="1"/>
  <c r="L1044" i="11" s="1" a="1"/>
  <c r="L1044" i="11" s="1"/>
  <c r="L1045" i="11" s="1" a="1"/>
  <c r="L1045" i="11" s="1"/>
  <c r="L1046" i="11" s="1" a="1"/>
  <c r="L1046" i="11" s="1"/>
  <c r="L1047" i="11" s="1" a="1"/>
  <c r="L1047" i="11" s="1"/>
  <c r="L1048" i="11" s="1" a="1"/>
  <c r="L1048" i="11" s="1"/>
  <c r="L1049" i="11" s="1" a="1"/>
  <c r="L1049" i="11" s="1"/>
  <c r="L1050" i="11" s="1" a="1"/>
  <c r="L1050" i="11" s="1"/>
  <c r="L1051" i="11" s="1" a="1"/>
  <c r="L1051" i="11" s="1"/>
  <c r="L1052" i="11" s="1" a="1"/>
  <c r="L1052" i="11" s="1"/>
  <c r="L1053" i="11" s="1" a="1"/>
  <c r="L1053" i="11" s="1"/>
  <c r="L1054" i="11" s="1" a="1"/>
  <c r="L1054" i="11" s="1"/>
  <c r="L1055" i="11" s="1" a="1"/>
  <c r="L1055" i="11" s="1"/>
  <c r="L1056" i="11" s="1" a="1"/>
  <c r="L1056" i="11" s="1"/>
  <c r="L1057" i="11" s="1" a="1"/>
  <c r="L1057" i="11" s="1"/>
  <c r="L1058" i="11" s="1" a="1"/>
  <c r="L1058" i="11" s="1"/>
  <c r="L1059" i="11" s="1" a="1"/>
  <c r="L1059" i="11" s="1"/>
  <c r="L1060" i="11" s="1" a="1"/>
  <c r="L1060" i="11" s="1"/>
  <c r="L1061" i="11" s="1" a="1"/>
  <c r="L1061" i="11" s="1"/>
  <c r="L1062" i="11" s="1" a="1"/>
  <c r="L1062" i="11" s="1"/>
  <c r="L1063" i="11" s="1" a="1"/>
  <c r="L1063" i="11" s="1"/>
  <c r="L1064" i="11" s="1" a="1"/>
  <c r="L1064" i="11" s="1"/>
  <c r="L1065" i="11" s="1" a="1"/>
  <c r="L1065" i="11" s="1"/>
  <c r="L1066" i="11" s="1" a="1"/>
  <c r="L1066" i="11" s="1"/>
  <c r="L1067" i="11" s="1" a="1"/>
  <c r="L1067" i="11" s="1"/>
  <c r="L1068" i="11" s="1" a="1"/>
  <c r="L1068" i="11" s="1"/>
  <c r="L1069" i="11" s="1" a="1"/>
  <c r="L1069" i="11" s="1"/>
  <c r="L1070" i="11" s="1" a="1"/>
  <c r="L1070" i="11" s="1"/>
  <c r="L1071" i="11" s="1" a="1"/>
  <c r="L1071" i="11" s="1"/>
  <c r="L1072" i="11" s="1" a="1"/>
  <c r="L1072" i="11" s="1"/>
  <c r="L1073" i="11" s="1" a="1"/>
  <c r="L1073" i="11" s="1"/>
  <c r="L1074" i="11" s="1" a="1"/>
  <c r="L1074" i="11" s="1"/>
  <c r="L1075" i="11" s="1" a="1"/>
  <c r="L1075" i="11" s="1"/>
  <c r="L1076" i="11" s="1" a="1"/>
  <c r="L1076" i="11" s="1"/>
  <c r="L1077" i="11" s="1" a="1"/>
  <c r="L1077" i="11" s="1"/>
  <c r="L1078" i="11" s="1" a="1"/>
  <c r="L1078" i="11" s="1"/>
  <c r="L1079" i="11" s="1" a="1"/>
  <c r="L1079" i="11" s="1"/>
  <c r="L1080" i="11" s="1" a="1"/>
  <c r="L1080" i="11" s="1"/>
  <c r="L1081" i="11" s="1" a="1"/>
  <c r="L1081" i="11" s="1"/>
  <c r="L1082" i="11" s="1" a="1"/>
  <c r="L1082" i="11" s="1"/>
  <c r="L1083" i="11" s="1" a="1"/>
  <c r="L1083" i="11" s="1"/>
  <c r="L1084" i="11" s="1" a="1"/>
  <c r="L1084" i="11" s="1"/>
  <c r="L1085" i="11" s="1" a="1"/>
  <c r="L1085" i="11" s="1"/>
  <c r="L1086" i="11" s="1" a="1"/>
  <c r="L1086" i="11" s="1"/>
  <c r="L1087" i="11" s="1" a="1"/>
  <c r="L1087" i="11" s="1"/>
  <c r="L1088" i="11" s="1" a="1"/>
  <c r="L1088" i="11" s="1"/>
  <c r="L1089" i="11" s="1" a="1"/>
  <c r="L1089" i="11" s="1"/>
  <c r="L1090" i="11" s="1" a="1"/>
  <c r="L1090" i="11" s="1"/>
  <c r="L1091" i="11" s="1" a="1"/>
  <c r="L1091" i="11" s="1"/>
  <c r="L1092" i="11" s="1" a="1"/>
  <c r="L1092" i="11" s="1"/>
  <c r="L1093" i="11" s="1" a="1"/>
  <c r="L1093" i="11" s="1"/>
  <c r="L1094" i="11" s="1" a="1"/>
  <c r="L1094" i="11" s="1"/>
  <c r="L1095" i="11" s="1" a="1"/>
  <c r="L1095" i="11" s="1"/>
  <c r="L1096" i="11" s="1" a="1"/>
  <c r="L1096" i="11" s="1"/>
  <c r="L1097" i="11" s="1" a="1"/>
  <c r="L1097" i="11" s="1"/>
  <c r="L1098" i="11" s="1" a="1"/>
  <c r="L1098" i="11" s="1"/>
  <c r="L1099" i="11" s="1" a="1"/>
  <c r="L1099" i="11" s="1"/>
  <c r="L1100" i="11" s="1" a="1"/>
  <c r="L1100" i="11" s="1"/>
  <c r="L1101" i="11" s="1" a="1"/>
  <c r="L1101" i="11" s="1"/>
  <c r="L1102" i="11" s="1" a="1"/>
  <c r="L1102" i="11" s="1"/>
  <c r="L1103" i="11" s="1" a="1"/>
  <c r="L1103" i="11" s="1"/>
  <c r="L1104" i="11" s="1" a="1"/>
  <c r="L1104" i="11" s="1"/>
  <c r="L1105" i="11" s="1" a="1"/>
  <c r="L1105" i="11" s="1"/>
  <c r="L1106" i="11" s="1" a="1"/>
  <c r="L1106" i="11" s="1"/>
  <c r="L1107" i="11" s="1" a="1"/>
  <c r="L1107" i="11" s="1"/>
  <c r="L1108" i="11" s="1" a="1"/>
  <c r="L1108" i="11" s="1"/>
  <c r="L1109" i="11" s="1" a="1"/>
  <c r="L1109" i="11" s="1"/>
  <c r="L1110" i="11" s="1" a="1"/>
  <c r="L1110" i="11" s="1"/>
  <c r="L1111" i="11" s="1" a="1"/>
  <c r="L1111" i="11" s="1"/>
  <c r="L1112" i="11" s="1" a="1"/>
  <c r="L1112" i="11" s="1"/>
  <c r="L1113" i="11" s="1" a="1"/>
  <c r="L1113" i="11" s="1"/>
  <c r="L1114" i="11" s="1" a="1"/>
  <c r="L1114" i="11" s="1"/>
  <c r="L1115" i="11" s="1" a="1"/>
  <c r="L1115" i="11" s="1"/>
  <c r="L1116" i="11" s="1" a="1"/>
  <c r="L1116" i="11" s="1"/>
  <c r="L1117" i="11" s="1" a="1"/>
  <c r="L1117" i="11" s="1"/>
  <c r="L1118" i="11" s="1" a="1"/>
  <c r="L1118" i="11" s="1"/>
  <c r="L1119" i="11" s="1" a="1"/>
  <c r="L1119" i="11" s="1"/>
  <c r="L1120" i="11" s="1" a="1"/>
  <c r="L1120" i="11" s="1"/>
  <c r="L1121" i="11" s="1" a="1"/>
  <c r="L1121" i="11" s="1"/>
  <c r="L1122" i="11" s="1" a="1"/>
  <c r="L1122" i="11" s="1"/>
  <c r="L1123" i="11" s="1" a="1"/>
  <c r="L1123" i="11" s="1"/>
  <c r="L1124" i="11" s="1" a="1"/>
  <c r="L1124" i="11" s="1"/>
  <c r="L1125" i="11" s="1" a="1"/>
  <c r="L1125" i="11" s="1"/>
  <c r="L1126" i="11" s="1" a="1"/>
  <c r="L1126" i="11" s="1"/>
  <c r="L1127" i="11" s="1" a="1"/>
  <c r="L1127" i="11" s="1"/>
  <c r="L1128" i="11" s="1" a="1"/>
  <c r="L1128" i="11" s="1"/>
  <c r="L1129" i="11" s="1" a="1"/>
  <c r="L1129" i="11" s="1"/>
  <c r="L1130" i="11" s="1" a="1"/>
  <c r="L1130" i="11" s="1"/>
  <c r="L1131" i="11" s="1" a="1"/>
  <c r="L1131" i="11" s="1"/>
  <c r="L1132" i="11" s="1" a="1"/>
  <c r="L1132" i="11" s="1"/>
  <c r="L1133" i="11" s="1" a="1"/>
  <c r="L1133" i="11" s="1"/>
  <c r="L1134" i="11" s="1" a="1"/>
  <c r="L1134" i="11" s="1"/>
  <c r="L1135" i="11" s="1" a="1"/>
  <c r="L1135" i="11" s="1"/>
  <c r="L1136" i="11" s="1" a="1"/>
  <c r="L1136" i="11" s="1"/>
  <c r="L1137" i="11" s="1" a="1"/>
  <c r="L1137" i="11" s="1"/>
  <c r="L1138" i="11" s="1" a="1"/>
  <c r="L1138" i="11" s="1"/>
  <c r="L1139" i="11" s="1" a="1"/>
  <c r="L1139" i="11" s="1"/>
  <c r="L1140" i="11" s="1" a="1"/>
  <c r="L1140" i="11" s="1"/>
  <c r="L1141" i="11" s="1" a="1"/>
  <c r="L1141" i="11" s="1"/>
  <c r="L1142" i="11" s="1" a="1"/>
  <c r="L1142" i="11" s="1"/>
  <c r="L1143" i="11" s="1" a="1"/>
  <c r="L1143" i="11" s="1"/>
  <c r="L1144" i="11" s="1" a="1"/>
  <c r="L1144" i="11" s="1"/>
  <c r="L1145" i="11" s="1" a="1"/>
  <c r="L1145" i="11" s="1"/>
  <c r="L1146" i="11" s="1" a="1"/>
  <c r="L1146" i="11" s="1"/>
  <c r="L1147" i="11" s="1" a="1"/>
  <c r="L1147" i="11" s="1"/>
  <c r="L1148" i="11" s="1" a="1"/>
  <c r="L1148" i="11" s="1"/>
  <c r="L1149" i="11" s="1" a="1"/>
  <c r="L1149" i="11" s="1"/>
  <c r="L1150" i="11" s="1" a="1"/>
  <c r="L1150" i="11" s="1"/>
  <c r="L1151" i="11" s="1" a="1"/>
  <c r="L1151" i="11" s="1"/>
  <c r="L1152" i="11" s="1" a="1"/>
  <c r="L1152" i="11" s="1"/>
  <c r="L1153" i="11" s="1" a="1"/>
  <c r="L1153" i="11" s="1"/>
  <c r="L1154" i="11" s="1" a="1"/>
  <c r="L1154" i="11" s="1"/>
  <c r="L1155" i="11" s="1" a="1"/>
  <c r="L1155" i="11" s="1"/>
  <c r="L1156" i="11" s="1" a="1"/>
  <c r="L1156" i="11" s="1"/>
  <c r="L1157" i="11" s="1" a="1"/>
  <c r="L1157" i="11" s="1"/>
  <c r="L1158" i="11" s="1" a="1"/>
  <c r="L1158" i="11" s="1"/>
  <c r="L1159" i="11" s="1" a="1"/>
  <c r="L1159" i="11" s="1"/>
  <c r="L1160" i="11" s="1" a="1"/>
  <c r="L1160" i="11" s="1"/>
  <c r="L1161" i="11" s="1" a="1"/>
  <c r="L1161" i="11" s="1"/>
  <c r="L1162" i="11" s="1" a="1"/>
  <c r="L1162" i="11" s="1"/>
  <c r="L1163" i="11" s="1" a="1"/>
  <c r="L1163" i="11" s="1"/>
  <c r="L1164" i="11" s="1" a="1"/>
  <c r="L1164" i="11" s="1"/>
  <c r="L1165" i="11" s="1" a="1"/>
  <c r="L1165" i="11" s="1"/>
  <c r="L1166" i="11" s="1" a="1"/>
  <c r="L1166" i="11" s="1"/>
  <c r="L1167" i="11" s="1" a="1"/>
  <c r="L1167" i="11" s="1"/>
  <c r="L1168" i="11" s="1" a="1"/>
  <c r="L1168" i="11" s="1"/>
  <c r="L1169" i="11" s="1" a="1"/>
  <c r="L1169" i="11" s="1"/>
  <c r="L1170" i="11" s="1" a="1"/>
  <c r="L1170" i="11" s="1"/>
  <c r="L1171" i="11" s="1" a="1"/>
  <c r="L1171" i="11" s="1"/>
  <c r="L1172" i="11" s="1" a="1"/>
  <c r="L1172" i="11" s="1"/>
  <c r="L1173" i="11" s="1" a="1"/>
  <c r="L1173" i="11" s="1"/>
  <c r="L1174" i="11" s="1" a="1"/>
  <c r="L1174" i="11" s="1"/>
  <c r="L1175" i="11" s="1" a="1"/>
  <c r="L1175" i="11" s="1"/>
  <c r="L1176" i="11" s="1" a="1"/>
  <c r="L1176" i="11" s="1"/>
  <c r="L1177" i="11" s="1" a="1"/>
  <c r="L1177" i="11" s="1"/>
  <c r="L1178" i="11" s="1" a="1"/>
  <c r="L1178" i="11" s="1"/>
  <c r="L1179" i="11" s="1" a="1"/>
  <c r="L1179" i="11" s="1"/>
  <c r="L1180" i="11" s="1" a="1"/>
  <c r="L1180" i="11" s="1"/>
  <c r="L1181" i="11" s="1" a="1"/>
  <c r="L1181" i="11" s="1"/>
  <c r="L1182" i="11" s="1" a="1"/>
  <c r="L1182" i="11" s="1"/>
  <c r="L1183" i="11" s="1" a="1"/>
  <c r="L1183" i="11" s="1"/>
  <c r="L1184" i="11" s="1" a="1"/>
  <c r="L1184" i="11" s="1"/>
  <c r="L1185" i="11" s="1" a="1"/>
  <c r="L1185" i="11" s="1"/>
  <c r="L1186" i="11" s="1" a="1"/>
  <c r="L1186" i="11" s="1"/>
  <c r="L1187" i="11" s="1" a="1"/>
  <c r="L1187" i="11" s="1"/>
  <c r="L1188" i="11" s="1" a="1"/>
  <c r="L1188" i="11" s="1"/>
  <c r="L1189" i="11" s="1" a="1"/>
  <c r="L1189" i="11" s="1"/>
  <c r="L1190" i="11" s="1" a="1"/>
  <c r="L1190" i="11" s="1"/>
  <c r="L1191" i="11" s="1" a="1"/>
  <c r="L1191" i="11" s="1"/>
  <c r="L1192" i="11" s="1" a="1"/>
  <c r="L1192" i="11" s="1"/>
  <c r="L1193" i="11" s="1" a="1"/>
  <c r="L1193" i="11" s="1"/>
  <c r="L1194" i="11" s="1" a="1"/>
  <c r="L1194" i="11" s="1"/>
  <c r="L1195" i="11" s="1" a="1"/>
  <c r="L1195" i="11" s="1"/>
  <c r="L1196" i="11" s="1" a="1"/>
  <c r="L1196" i="11" s="1"/>
  <c r="L1197" i="11" s="1" a="1"/>
  <c r="L1197" i="11" s="1"/>
  <c r="L1198" i="11" s="1" a="1"/>
  <c r="L1198" i="11" s="1"/>
  <c r="L1199" i="11" s="1" a="1"/>
  <c r="L1199" i="11" s="1"/>
  <c r="L1200" i="11" s="1" a="1"/>
  <c r="L1200" i="11" s="1"/>
  <c r="L1201" i="11" s="1" a="1"/>
  <c r="L1201" i="11" s="1"/>
  <c r="L1202" i="11" s="1" a="1"/>
  <c r="L1202" i="11" s="1"/>
  <c r="L1203" i="11" s="1" a="1"/>
  <c r="L1203" i="11" s="1"/>
  <c r="L1204" i="11" s="1" a="1"/>
  <c r="L1204" i="11" s="1"/>
  <c r="L1205" i="11" s="1" a="1"/>
  <c r="L1205" i="11" s="1"/>
  <c r="L1206" i="11" s="1" a="1"/>
  <c r="L1206" i="11" s="1"/>
  <c r="L1207" i="11" s="1" a="1"/>
  <c r="L1207" i="11" s="1"/>
  <c r="L1208" i="11" s="1" a="1"/>
  <c r="L1208" i="11" s="1"/>
  <c r="L1209" i="11" s="1" a="1"/>
  <c r="L1209" i="11" s="1"/>
  <c r="L1210" i="11" s="1" a="1"/>
  <c r="L1210" i="11" s="1"/>
  <c r="L1211" i="11" s="1" a="1"/>
  <c r="L1211" i="11" s="1"/>
  <c r="L1212" i="11" s="1" a="1"/>
  <c r="L1212" i="11" s="1"/>
  <c r="L1213" i="11" s="1" a="1"/>
  <c r="L1213" i="11" s="1"/>
  <c r="L1214" i="11" s="1" a="1"/>
  <c r="L1214" i="11" s="1"/>
  <c r="L1215" i="11" s="1" a="1"/>
  <c r="L1215" i="11" s="1"/>
  <c r="L1216" i="11" s="1" a="1"/>
  <c r="L1216" i="11" s="1"/>
  <c r="L1217" i="11" s="1" a="1"/>
  <c r="L1217" i="11" s="1"/>
  <c r="L1218" i="11" s="1" a="1"/>
  <c r="L1218" i="11" s="1"/>
  <c r="L1219" i="11" s="1" a="1"/>
  <c r="L1219" i="11" s="1"/>
  <c r="L1220" i="11" s="1" a="1"/>
  <c r="L1220" i="11" s="1"/>
  <c r="L1221" i="11" s="1" a="1"/>
  <c r="L1221" i="11" s="1"/>
  <c r="L1222" i="11" s="1" a="1"/>
  <c r="L1222" i="11" s="1"/>
  <c r="L1223" i="11" s="1" a="1"/>
  <c r="L1223" i="11" s="1"/>
  <c r="L1224" i="11" s="1" a="1"/>
  <c r="L1224" i="11" s="1"/>
  <c r="L1225" i="11" s="1" a="1"/>
  <c r="L1225" i="11" s="1"/>
  <c r="L1226" i="11" s="1" a="1"/>
  <c r="L1226" i="11" s="1"/>
  <c r="L1227" i="11" s="1" a="1"/>
  <c r="L1227" i="11" s="1"/>
  <c r="L1228" i="11" s="1" a="1"/>
  <c r="L1228" i="11" s="1"/>
  <c r="L1229" i="11" s="1" a="1"/>
  <c r="L1229" i="11" s="1"/>
  <c r="L1230" i="11" s="1" a="1"/>
  <c r="L1230" i="11" s="1"/>
  <c r="L1231" i="11" s="1" a="1"/>
  <c r="L1231" i="11" s="1"/>
  <c r="L1232" i="11" s="1" a="1"/>
  <c r="L1232" i="11" s="1"/>
  <c r="L1233" i="11" s="1" a="1"/>
  <c r="L1233" i="11" s="1"/>
  <c r="L1234" i="11" s="1" a="1"/>
  <c r="L1234" i="11" s="1"/>
  <c r="L1235" i="11" s="1" a="1"/>
  <c r="L1235" i="11" s="1"/>
  <c r="L1236" i="11" s="1" a="1"/>
  <c r="L1236" i="11" s="1"/>
  <c r="L1237" i="11" s="1" a="1"/>
  <c r="L1237" i="11" s="1"/>
  <c r="L1238" i="11" s="1" a="1"/>
  <c r="L1238" i="11" s="1"/>
  <c r="L1239" i="11" s="1" a="1"/>
  <c r="L1239" i="11" s="1"/>
  <c r="L1240" i="11" s="1" a="1"/>
  <c r="L1240" i="11" s="1"/>
  <c r="L1241" i="11" s="1" a="1"/>
  <c r="L1241" i="11" s="1"/>
  <c r="L1242" i="11" s="1" a="1"/>
  <c r="L1242" i="11" s="1"/>
  <c r="L1243" i="11" s="1" a="1"/>
  <c r="L1243" i="11" s="1"/>
  <c r="L1244" i="11" s="1" a="1"/>
  <c r="L1244" i="11" s="1"/>
  <c r="L1245" i="11" s="1" a="1"/>
  <c r="L1245" i="11" s="1"/>
  <c r="L1246" i="11" s="1" a="1"/>
  <c r="L1246" i="11" s="1"/>
  <c r="L1247" i="11" s="1" a="1"/>
  <c r="L1247" i="11" s="1"/>
  <c r="L1248" i="11" s="1" a="1"/>
  <c r="L1248" i="11" s="1"/>
  <c r="L1249" i="11" s="1" a="1"/>
  <c r="L1249" i="11" s="1"/>
  <c r="L1250" i="11" s="1" a="1"/>
  <c r="L1250" i="11" s="1"/>
  <c r="L1251" i="11" s="1" a="1"/>
  <c r="L1251" i="11" s="1"/>
  <c r="L1252" i="11" s="1" a="1"/>
  <c r="L1252" i="11" s="1"/>
  <c r="L1253" i="11" s="1" a="1"/>
  <c r="L1253" i="11" s="1"/>
  <c r="L1254" i="11" s="1" a="1"/>
  <c r="L1254" i="11" s="1"/>
  <c r="L1255" i="11" s="1" a="1"/>
  <c r="L1255" i="11" s="1"/>
  <c r="L1256" i="11" s="1" a="1"/>
  <c r="L1256" i="11" s="1"/>
  <c r="L1257" i="11" s="1" a="1"/>
  <c r="L1257" i="11" s="1"/>
  <c r="L1258" i="11" s="1" a="1"/>
  <c r="L1258" i="11" s="1"/>
  <c r="L1259" i="11" s="1" a="1"/>
  <c r="L1259" i="11" s="1"/>
  <c r="L1260" i="11" s="1" a="1"/>
  <c r="L1260" i="11" s="1"/>
  <c r="L1261" i="11" s="1" a="1"/>
  <c r="L1261" i="11" s="1"/>
  <c r="L1262" i="11" s="1" a="1"/>
  <c r="L1262" i="11" s="1"/>
  <c r="L1263" i="11" s="1" a="1"/>
  <c r="L1263" i="11" s="1"/>
  <c r="L1264" i="11" s="1" a="1"/>
  <c r="L1264" i="11" s="1"/>
  <c r="L1265" i="11" s="1" a="1"/>
  <c r="L1265" i="11" s="1"/>
  <c r="L1266" i="11" s="1" a="1"/>
  <c r="L1266" i="11" s="1"/>
  <c r="L1267" i="11" s="1" a="1"/>
  <c r="L1267" i="11" s="1"/>
  <c r="L1268" i="11" s="1" a="1"/>
  <c r="L1268" i="11" s="1"/>
  <c r="L1269" i="11" s="1" a="1"/>
  <c r="L1269" i="11" s="1"/>
  <c r="L1270" i="11" s="1" a="1"/>
  <c r="L1270" i="11" s="1"/>
  <c r="L1271" i="11" s="1" a="1"/>
  <c r="L1271" i="11" s="1"/>
  <c r="L1272" i="11" s="1" a="1"/>
  <c r="L1272" i="11" s="1"/>
  <c r="L1273" i="11" s="1" a="1"/>
  <c r="L1273" i="11" s="1"/>
  <c r="L1274" i="11" s="1" a="1"/>
  <c r="L1274" i="11" s="1"/>
  <c r="L1275" i="11" s="1" a="1"/>
  <c r="L1275" i="11" s="1"/>
  <c r="L1276" i="11" s="1" a="1"/>
  <c r="L1276" i="11" s="1"/>
  <c r="L1277" i="11" s="1" a="1"/>
  <c r="L1277" i="11" s="1"/>
  <c r="L1278" i="11" s="1" a="1"/>
  <c r="L1278" i="11" s="1"/>
  <c r="L1279" i="11" s="1" a="1"/>
  <c r="L1279" i="11" s="1"/>
  <c r="L1280" i="11" s="1" a="1"/>
  <c r="L1280" i="11" s="1"/>
  <c r="L1281" i="11" s="1" a="1"/>
  <c r="L1281" i="11" s="1"/>
  <c r="L1282" i="11" s="1" a="1"/>
  <c r="L1282" i="11" s="1"/>
  <c r="L1283" i="11" s="1" a="1"/>
  <c r="L1283" i="11" s="1"/>
  <c r="L1284" i="11" s="1" a="1"/>
  <c r="L1284" i="11" s="1"/>
  <c r="L1285" i="11" s="1" a="1"/>
  <c r="L1285" i="11" s="1"/>
  <c r="L1286" i="11" s="1" a="1"/>
  <c r="L1286" i="11" s="1"/>
  <c r="L1287" i="11" s="1" a="1"/>
  <c r="L1287" i="11" s="1"/>
  <c r="L1288" i="11" s="1" a="1"/>
  <c r="L1288" i="11" s="1"/>
  <c r="L1289" i="11" s="1" a="1"/>
  <c r="L1289" i="11" s="1"/>
  <c r="L1290" i="11" s="1" a="1"/>
  <c r="L1290" i="11" s="1"/>
  <c r="L1291" i="11" s="1" a="1"/>
  <c r="L1291" i="11" s="1"/>
  <c r="L1292" i="11" s="1" a="1"/>
  <c r="L1292" i="11" s="1"/>
  <c r="L1293" i="11" s="1" a="1"/>
  <c r="L1293" i="11" s="1"/>
  <c r="L1294" i="11" s="1" a="1"/>
  <c r="L1294" i="11" s="1"/>
  <c r="L1295" i="11" s="1" a="1"/>
  <c r="L1295" i="11" s="1"/>
  <c r="L1296" i="11" s="1" a="1"/>
  <c r="L1296" i="11" s="1"/>
  <c r="L1297" i="11" s="1" a="1"/>
  <c r="L1297" i="11" s="1"/>
  <c r="L1298" i="11" s="1" a="1"/>
  <c r="L1298" i="11" s="1"/>
  <c r="L1299" i="11" s="1" a="1"/>
  <c r="L1299" i="11" s="1"/>
  <c r="L1300" i="11" s="1" a="1"/>
  <c r="L1300" i="11" s="1"/>
  <c r="L1301" i="11" s="1" a="1"/>
  <c r="L1301" i="11" s="1"/>
  <c r="L1302" i="11" s="1" a="1"/>
  <c r="L1302" i="11" s="1"/>
  <c r="L1303" i="11" s="1" a="1"/>
  <c r="L1303" i="11" s="1"/>
  <c r="L1304" i="11" s="1" a="1"/>
  <c r="L1304" i="11" s="1"/>
  <c r="L1305" i="11" s="1" a="1"/>
  <c r="L1305" i="11" s="1"/>
  <c r="L1306" i="11" s="1" a="1"/>
  <c r="L1306" i="11" s="1"/>
  <c r="L1307" i="11" s="1" a="1"/>
  <c r="L1307" i="11" s="1"/>
  <c r="L1308" i="11" s="1" a="1"/>
  <c r="L1308" i="11" s="1"/>
  <c r="L1309" i="11" s="1" a="1"/>
  <c r="L1309" i="11" s="1"/>
  <c r="L1310" i="11" s="1" a="1"/>
  <c r="L1310" i="11" s="1"/>
  <c r="L1311" i="11" s="1" a="1"/>
  <c r="L1311" i="11" s="1"/>
  <c r="L1312" i="11" s="1" a="1"/>
  <c r="L1312" i="11" s="1"/>
  <c r="L1313" i="11" s="1" a="1"/>
  <c r="L1313" i="11" s="1"/>
  <c r="L1314" i="11" s="1" a="1"/>
  <c r="L1314" i="11" s="1"/>
  <c r="L1315" i="11" s="1" a="1"/>
  <c r="L1315" i="11" s="1"/>
  <c r="L1316" i="11" s="1" a="1"/>
  <c r="L1316" i="11" s="1"/>
  <c r="L1317" i="11" s="1" a="1"/>
  <c r="L1317" i="11" s="1"/>
  <c r="L1318" i="11" s="1" a="1"/>
  <c r="L1318" i="11" s="1"/>
  <c r="L1319" i="11" s="1" a="1"/>
  <c r="L1319" i="11" s="1"/>
  <c r="L1320" i="11" s="1" a="1"/>
  <c r="L1320" i="11" s="1"/>
  <c r="L1321" i="11" s="1" a="1"/>
  <c r="L1321" i="11" s="1"/>
  <c r="L1322" i="11" s="1" a="1"/>
  <c r="L1322" i="11" s="1"/>
  <c r="L1323" i="11" s="1" a="1"/>
  <c r="L1323" i="11" s="1"/>
  <c r="L1324" i="11" s="1" a="1"/>
  <c r="L1324" i="11" s="1"/>
  <c r="L1325" i="11" s="1" a="1"/>
  <c r="L1325" i="11" s="1"/>
  <c r="L1326" i="11" s="1" a="1"/>
  <c r="L1326" i="11" s="1"/>
  <c r="L1327" i="11" s="1" a="1"/>
  <c r="L1327" i="11" s="1"/>
  <c r="L1328" i="11" s="1" a="1"/>
  <c r="L1328" i="11" s="1"/>
  <c r="L1329" i="11" s="1" a="1"/>
  <c r="L1329" i="11" s="1"/>
  <c r="L1330" i="11" s="1" a="1"/>
  <c r="L1330" i="11" s="1"/>
  <c r="L1331" i="11" s="1" a="1"/>
  <c r="L1331" i="11" s="1"/>
  <c r="L1332" i="11" s="1" a="1"/>
  <c r="L1332" i="11" s="1"/>
  <c r="L1333" i="11" s="1" a="1"/>
  <c r="L1333" i="11" s="1"/>
  <c r="L1334" i="11" s="1" a="1"/>
  <c r="L1334" i="11" s="1"/>
  <c r="L1335" i="11" s="1" a="1"/>
  <c r="L1335" i="11" s="1"/>
  <c r="L1336" i="11" s="1" a="1"/>
  <c r="L1336" i="11" s="1"/>
  <c r="L1337" i="11" s="1" a="1"/>
  <c r="L1337" i="11" s="1"/>
  <c r="L1338" i="11" s="1" a="1"/>
  <c r="L1338" i="11" s="1"/>
  <c r="L1339" i="11" s="1" a="1"/>
  <c r="L1339" i="11" s="1"/>
  <c r="L1340" i="11" s="1" a="1"/>
  <c r="L1340" i="11" s="1"/>
  <c r="L1341" i="11" s="1" a="1"/>
  <c r="L1341" i="11" s="1"/>
  <c r="L1342" i="11" s="1" a="1"/>
  <c r="L1342" i="11" s="1"/>
  <c r="L1343" i="11" s="1" a="1"/>
  <c r="L1343" i="11" s="1"/>
  <c r="L1344" i="11" s="1" a="1"/>
  <c r="L1344" i="11" s="1"/>
  <c r="L1345" i="11" s="1" a="1"/>
  <c r="L1345" i="11" s="1"/>
  <c r="L1346" i="11" s="1" a="1"/>
  <c r="L1346" i="11" s="1"/>
  <c r="L1347" i="11" s="1" a="1"/>
  <c r="L1347" i="11" s="1"/>
  <c r="L1348" i="11" s="1" a="1"/>
  <c r="L1348" i="11" s="1"/>
  <c r="L1349" i="11" s="1" a="1"/>
  <c r="L1349" i="11" s="1"/>
  <c r="L1350" i="11" s="1" a="1"/>
  <c r="L1350" i="11" s="1"/>
  <c r="L1351" i="11" s="1" a="1"/>
  <c r="L1351" i="11" s="1"/>
  <c r="L1352" i="11" s="1" a="1"/>
  <c r="L1352" i="11" s="1"/>
  <c r="L1353" i="11" s="1" a="1"/>
  <c r="L1353" i="11" s="1"/>
  <c r="L1354" i="11" s="1" a="1"/>
  <c r="L1354" i="11" s="1"/>
  <c r="L1355" i="11" s="1" a="1"/>
  <c r="L1355" i="11" s="1"/>
  <c r="L1356" i="11" s="1" a="1"/>
  <c r="L1356" i="11" s="1"/>
  <c r="L1357" i="11" s="1" a="1"/>
  <c r="L1357" i="11" s="1"/>
  <c r="L1358" i="11" s="1" a="1"/>
  <c r="L1358" i="11" s="1"/>
  <c r="L1359" i="11" s="1" a="1"/>
  <c r="L1359" i="11" s="1"/>
  <c r="L1360" i="11" s="1" a="1"/>
  <c r="L1360" i="11" s="1"/>
  <c r="L1361" i="11" s="1" a="1"/>
  <c r="L1361" i="11" s="1"/>
  <c r="L1362" i="11" s="1" a="1"/>
  <c r="L1362" i="11" s="1"/>
  <c r="L1363" i="11" s="1" a="1"/>
  <c r="L1363" i="11" s="1"/>
  <c r="L1364" i="11" s="1" a="1"/>
  <c r="L1364" i="11" s="1"/>
  <c r="L1365" i="11" s="1" a="1"/>
  <c r="L1365" i="11" s="1"/>
  <c r="L1366" i="11" s="1" a="1"/>
  <c r="L1366" i="11" s="1"/>
  <c r="L1367" i="11" s="1" a="1"/>
  <c r="L1367" i="11" s="1"/>
  <c r="L1368" i="11" s="1" a="1"/>
  <c r="L1368" i="11" s="1"/>
  <c r="L1369" i="11" s="1" a="1"/>
  <c r="L1369" i="11" s="1"/>
  <c r="L1370" i="11" s="1" a="1"/>
  <c r="L1370" i="11" s="1"/>
  <c r="L1371" i="11" s="1" a="1"/>
  <c r="L1371" i="11" s="1"/>
  <c r="L1372" i="11" s="1" a="1"/>
  <c r="L1372" i="11" s="1"/>
  <c r="L1373" i="11" s="1" a="1"/>
  <c r="L1373" i="11" s="1"/>
  <c r="L1374" i="11" s="1" a="1"/>
  <c r="L1374" i="11" s="1"/>
  <c r="L1375" i="11" s="1" a="1"/>
  <c r="L1375" i="11" s="1"/>
  <c r="L1376" i="11" s="1" a="1"/>
  <c r="L1376" i="11" s="1"/>
  <c r="L1377" i="11" s="1" a="1"/>
  <c r="L1377" i="11" s="1"/>
  <c r="L1378" i="11" s="1" a="1"/>
  <c r="L1378" i="11" s="1"/>
  <c r="L1379" i="11" s="1" a="1"/>
  <c r="L1379" i="11" s="1"/>
  <c r="L1380" i="11" s="1" a="1"/>
  <c r="L1380" i="11" s="1"/>
  <c r="L1381" i="11" s="1" a="1"/>
  <c r="L1381" i="11" s="1"/>
  <c r="L1382" i="11" s="1" a="1"/>
  <c r="L1382" i="11" s="1"/>
  <c r="L1383" i="11" s="1" a="1"/>
  <c r="L1383" i="11" s="1"/>
  <c r="L1384" i="11" s="1" a="1"/>
  <c r="L1384" i="11" s="1"/>
  <c r="L1385" i="11" s="1" a="1"/>
  <c r="L1385" i="11" s="1"/>
  <c r="L1386" i="11" s="1" a="1"/>
  <c r="L1386" i="11" s="1"/>
  <c r="L1387" i="11" s="1" a="1"/>
  <c r="L1387" i="11" s="1"/>
  <c r="L1388" i="11" s="1" a="1"/>
  <c r="L1388" i="11" s="1"/>
  <c r="L1389" i="11" s="1" a="1"/>
  <c r="L1389" i="11" s="1"/>
  <c r="L1390" i="11" s="1" a="1"/>
  <c r="L1390" i="11" s="1"/>
  <c r="L1391" i="11" s="1" a="1"/>
  <c r="L1391" i="11" s="1"/>
  <c r="L1392" i="11" s="1" a="1"/>
  <c r="L1392" i="11" s="1"/>
  <c r="L1393" i="11" s="1" a="1"/>
  <c r="L1393" i="11" s="1"/>
  <c r="L1394" i="11" s="1" a="1"/>
  <c r="L1394" i="11" s="1"/>
  <c r="L1395" i="11" s="1" a="1"/>
  <c r="L1395" i="11" s="1"/>
  <c r="L1396" i="11" s="1" a="1"/>
  <c r="L1396" i="11" s="1"/>
  <c r="L1397" i="11" s="1" a="1"/>
  <c r="L1397" i="11" s="1"/>
  <c r="L1398" i="11" s="1" a="1"/>
  <c r="L1398" i="11" s="1"/>
  <c r="L1399" i="11" s="1" a="1"/>
  <c r="L1399" i="11" s="1"/>
  <c r="L1400" i="11" s="1" a="1"/>
  <c r="L1400" i="11" s="1"/>
  <c r="L1401" i="11" s="1" a="1"/>
  <c r="L1401" i="11" s="1"/>
  <c r="L1402" i="11" s="1" a="1"/>
  <c r="L1402" i="11" s="1"/>
  <c r="L1403" i="11" s="1" a="1"/>
  <c r="L1403" i="11" s="1"/>
  <c r="L1404" i="11" s="1" a="1"/>
  <c r="L1404" i="11" s="1"/>
  <c r="L1405" i="11" s="1" a="1"/>
  <c r="L1405" i="11" s="1"/>
  <c r="L1406" i="11" s="1" a="1"/>
  <c r="L1406" i="11" s="1"/>
  <c r="L1407" i="11" s="1" a="1"/>
  <c r="L1407" i="11" s="1"/>
  <c r="L1408" i="11" s="1" a="1"/>
  <c r="L1408" i="11" s="1"/>
  <c r="L1409" i="11" s="1" a="1"/>
  <c r="L1409" i="11" s="1"/>
  <c r="L1410" i="11" s="1" a="1"/>
  <c r="L1410" i="11" s="1"/>
  <c r="L1411" i="11" s="1" a="1"/>
  <c r="L1411" i="11" s="1"/>
  <c r="L1412" i="11" s="1" a="1"/>
  <c r="L1412" i="11" s="1"/>
  <c r="L1413" i="11" s="1" a="1"/>
  <c r="L1413" i="11" s="1"/>
  <c r="L1414" i="11" s="1" a="1"/>
  <c r="L1414" i="11" s="1"/>
  <c r="L1415" i="11" s="1" a="1"/>
  <c r="L1415" i="11" s="1"/>
  <c r="L1416" i="11" s="1" a="1"/>
  <c r="L1416" i="11" s="1"/>
  <c r="L1417" i="11" s="1" a="1"/>
  <c r="L1417" i="11" s="1"/>
  <c r="L1418" i="11" s="1" a="1"/>
  <c r="L1418" i="11" s="1"/>
  <c r="L1419" i="11" s="1" a="1"/>
  <c r="L1419" i="11" s="1"/>
  <c r="L1420" i="11" s="1" a="1"/>
  <c r="L1420" i="11" s="1"/>
  <c r="L1421" i="11" s="1" a="1"/>
  <c r="L1421" i="11" s="1"/>
  <c r="L1422" i="11" s="1" a="1"/>
  <c r="L1422" i="11" s="1"/>
  <c r="L1423" i="11" s="1" a="1"/>
  <c r="L1423" i="11" s="1"/>
  <c r="L1424" i="11" s="1" a="1"/>
  <c r="L1424" i="11" s="1"/>
  <c r="L1425" i="11" s="1" a="1"/>
  <c r="L1425" i="11" s="1"/>
  <c r="L1426" i="11" s="1" a="1"/>
  <c r="L1426" i="11" s="1"/>
  <c r="L1427" i="11" s="1" a="1"/>
  <c r="L1427" i="11" s="1"/>
  <c r="L1428" i="11" s="1" a="1"/>
  <c r="L1428" i="11" s="1"/>
  <c r="L1429" i="11" s="1" a="1"/>
  <c r="L1429" i="11" s="1"/>
  <c r="L1430" i="11" s="1" a="1"/>
  <c r="L1430" i="11" s="1"/>
  <c r="L1431" i="11" s="1" a="1"/>
  <c r="L1431" i="11" s="1"/>
  <c r="L1432" i="11" s="1" a="1"/>
  <c r="L1432" i="11" s="1"/>
  <c r="L1433" i="11" s="1" a="1"/>
  <c r="L1433" i="11" s="1"/>
  <c r="L1434" i="11" s="1" a="1"/>
  <c r="L1434" i="11" s="1"/>
  <c r="L1435" i="11" s="1" a="1"/>
  <c r="L1435" i="11" s="1"/>
  <c r="L1436" i="11" s="1" a="1"/>
  <c r="L1436" i="11" s="1"/>
  <c r="L1437" i="11" s="1" a="1"/>
  <c r="L1437" i="11" s="1"/>
  <c r="L1438" i="11" s="1" a="1"/>
  <c r="L1438" i="11" s="1"/>
  <c r="L1439" i="11" s="1" a="1"/>
  <c r="L1439" i="11" s="1"/>
  <c r="L1440" i="11" s="1" a="1"/>
  <c r="L1440" i="11" s="1"/>
  <c r="L1441" i="11" s="1" a="1"/>
  <c r="L1441" i="11" s="1"/>
  <c r="L1442" i="11" s="1" a="1"/>
  <c r="L1442" i="11" s="1"/>
  <c r="L1443" i="11" s="1" a="1"/>
  <c r="L1443" i="11" s="1"/>
  <c r="L1444" i="11" s="1" a="1"/>
  <c r="L1444" i="11" s="1"/>
  <c r="L1445" i="11" s="1" a="1"/>
  <c r="L1445" i="11" s="1"/>
  <c r="L1446" i="11" s="1" a="1"/>
  <c r="L1446" i="11" s="1"/>
  <c r="L1447" i="11" s="1" a="1"/>
  <c r="L1447" i="11" s="1"/>
  <c r="L1448" i="11" s="1" a="1"/>
  <c r="L1448" i="11" s="1"/>
  <c r="L1449" i="11" s="1" a="1"/>
  <c r="L1449" i="11" s="1"/>
  <c r="L1450" i="11" s="1" a="1"/>
  <c r="L1450" i="11" s="1"/>
  <c r="L1451" i="11" s="1" a="1"/>
  <c r="L1451" i="11" s="1"/>
  <c r="L1452" i="11" s="1" a="1"/>
  <c r="L1452" i="11" s="1"/>
  <c r="L1453" i="11" s="1" a="1"/>
  <c r="L1453" i="11" s="1"/>
  <c r="L1454" i="11" s="1" a="1"/>
  <c r="L1454" i="11" s="1"/>
  <c r="L1455" i="11" s="1" a="1"/>
  <c r="L1455" i="11" s="1"/>
  <c r="L1456" i="11" s="1" a="1"/>
  <c r="L1456" i="11" s="1"/>
  <c r="L1457" i="11" s="1" a="1"/>
  <c r="L1457" i="11" s="1"/>
  <c r="L1458" i="11" s="1" a="1"/>
  <c r="L1458" i="11" s="1"/>
  <c r="L1459" i="11" s="1" a="1"/>
  <c r="L1459" i="11" s="1"/>
  <c r="L1460" i="11" s="1" a="1"/>
  <c r="L1460" i="11" s="1"/>
  <c r="L1461" i="11" s="1" a="1"/>
  <c r="L1461" i="11" s="1"/>
  <c r="L1462" i="11" s="1" a="1"/>
  <c r="L1462" i="11" s="1"/>
  <c r="L1463" i="11" s="1" a="1"/>
  <c r="L1463" i="11" s="1"/>
  <c r="L1464" i="11" s="1" a="1"/>
  <c r="L1464" i="11" s="1"/>
  <c r="L1465" i="11" s="1" a="1"/>
  <c r="L1465" i="11" s="1"/>
  <c r="L1466" i="11" s="1" a="1"/>
  <c r="L1466" i="11" s="1"/>
  <c r="L1467" i="11" s="1" a="1"/>
  <c r="L1467" i="11" s="1"/>
  <c r="L1468" i="11" s="1" a="1"/>
  <c r="L1468" i="11" s="1"/>
  <c r="L1469" i="11" s="1" a="1"/>
  <c r="L1469" i="11" s="1"/>
  <c r="L1470" i="11" s="1" a="1"/>
  <c r="L1470" i="11" s="1"/>
  <c r="L1471" i="11" s="1" a="1"/>
  <c r="L1471" i="11" s="1"/>
  <c r="L1472" i="11" s="1" a="1"/>
  <c r="L1472" i="11" s="1"/>
  <c r="L1473" i="11" s="1" a="1"/>
  <c r="L1473" i="11" s="1"/>
  <c r="L1474" i="11" s="1" a="1"/>
  <c r="L1474" i="11" s="1"/>
  <c r="L1475" i="11" s="1" a="1"/>
  <c r="L1475" i="11" s="1"/>
  <c r="L1476" i="11" s="1" a="1"/>
  <c r="L1476" i="11" s="1"/>
  <c r="L1477" i="11" s="1" a="1"/>
  <c r="L1477" i="11" s="1"/>
  <c r="L1478" i="11" s="1" a="1"/>
  <c r="L1478" i="11" s="1"/>
  <c r="L1479" i="11" s="1" a="1"/>
  <c r="L1479" i="11" s="1"/>
  <c r="L1480" i="11" s="1" a="1"/>
  <c r="L1480" i="11" s="1"/>
  <c r="L1481" i="11" s="1" a="1"/>
  <c r="L1481" i="11" s="1"/>
  <c r="L1482" i="11" s="1" a="1"/>
  <c r="L1482" i="11" s="1"/>
  <c r="L1483" i="11" s="1" a="1"/>
  <c r="L1483" i="11" s="1"/>
  <c r="L1484" i="11" s="1" a="1"/>
  <c r="L1484" i="11" s="1"/>
  <c r="L1485" i="11" s="1" a="1"/>
  <c r="L1485" i="11" s="1"/>
  <c r="L1486" i="11" s="1" a="1"/>
  <c r="L1486" i="11" s="1"/>
  <c r="L1487" i="11" s="1" a="1"/>
  <c r="L1487" i="11" s="1"/>
  <c r="L1488" i="11" s="1" a="1"/>
  <c r="L1488" i="11" s="1"/>
  <c r="L1489" i="11" s="1" a="1"/>
  <c r="L1489" i="11" s="1"/>
  <c r="L1490" i="11" s="1" a="1"/>
  <c r="L1490" i="11" s="1"/>
  <c r="L1491" i="11" s="1" a="1"/>
  <c r="L1491" i="11" s="1"/>
  <c r="L1492" i="11" s="1" a="1"/>
  <c r="L1492" i="11" s="1"/>
  <c r="L1493" i="11" s="1" a="1"/>
  <c r="L1493" i="11" s="1"/>
  <c r="L1494" i="11" s="1" a="1"/>
  <c r="L1494" i="11" s="1"/>
  <c r="L1495" i="11" s="1" a="1"/>
  <c r="L1495" i="11" s="1"/>
  <c r="L1496" i="11" s="1" a="1"/>
  <c r="L1496" i="11" s="1"/>
  <c r="L1497" i="11" s="1" a="1"/>
  <c r="L1497" i="11" s="1"/>
  <c r="L1498" i="11" s="1" a="1"/>
  <c r="L1498" i="11" s="1"/>
  <c r="L1499" i="11" s="1" a="1"/>
  <c r="L1499" i="11" s="1"/>
  <c r="L1500" i="11" s="1" a="1"/>
  <c r="L1500" i="11" s="1"/>
  <c r="L1501" i="11" s="1" a="1"/>
  <c r="L1501" i="11" s="1"/>
  <c r="L1502" i="11" s="1" a="1"/>
  <c r="L1502" i="11" s="1"/>
  <c r="L1503" i="11" s="1" a="1"/>
  <c r="L1503" i="11" s="1"/>
  <c r="L1504" i="11" s="1" a="1"/>
  <c r="L1504" i="11" s="1"/>
  <c r="L1505" i="11" s="1" a="1"/>
  <c r="L1505" i="11" s="1"/>
  <c r="L1506" i="11" s="1" a="1"/>
  <c r="L1506" i="11" s="1"/>
  <c r="L1507" i="11" s="1" a="1"/>
  <c r="L1507" i="11" s="1"/>
  <c r="L1508" i="11" s="1" a="1"/>
  <c r="L1508" i="11" s="1"/>
  <c r="L1509" i="11" s="1" a="1"/>
  <c r="L1509" i="11" s="1"/>
  <c r="L1510" i="11" s="1" a="1"/>
  <c r="L1510" i="11" s="1"/>
  <c r="L1511" i="11" s="1" a="1"/>
  <c r="L1511" i="11" s="1"/>
  <c r="L1512" i="11" s="1" a="1"/>
  <c r="L1512" i="11" s="1"/>
  <c r="L1513" i="11" s="1" a="1"/>
  <c r="L1513" i="11" s="1"/>
  <c r="L1514" i="11" s="1" a="1"/>
  <c r="L1514" i="11" s="1"/>
  <c r="L1515" i="11" s="1" a="1"/>
  <c r="L1515" i="11" s="1"/>
  <c r="L1516" i="11" s="1" a="1"/>
  <c r="L1516" i="11" s="1"/>
  <c r="L1517" i="11" s="1" a="1"/>
  <c r="L1517" i="11" s="1"/>
  <c r="L1518" i="11" s="1" a="1"/>
  <c r="L1518" i="11" s="1"/>
  <c r="L1519" i="11" s="1" a="1"/>
  <c r="L1519" i="11" s="1"/>
  <c r="L1520" i="11" s="1" a="1"/>
  <c r="L1520" i="11" s="1"/>
  <c r="L1521" i="11" s="1" a="1"/>
  <c r="L1521" i="11" s="1"/>
  <c r="L1522" i="11" s="1" a="1"/>
  <c r="L1522" i="11" s="1"/>
  <c r="L1523" i="11" s="1" a="1"/>
  <c r="L1523" i="11" s="1"/>
  <c r="L1524" i="11" s="1" a="1"/>
  <c r="L1524" i="11" s="1"/>
  <c r="L1525" i="11" s="1" a="1"/>
  <c r="L1525" i="11" s="1"/>
  <c r="L1526" i="11" s="1" a="1"/>
  <c r="L1526" i="11" s="1"/>
  <c r="L1527" i="11" s="1" a="1"/>
  <c r="L1527" i="11" s="1"/>
  <c r="L1528" i="11" s="1" a="1"/>
  <c r="L1528" i="11" s="1"/>
  <c r="L1529" i="11" s="1" a="1"/>
  <c r="L1529" i="11" s="1"/>
  <c r="L1530" i="11" s="1" a="1"/>
  <c r="L1530" i="11" s="1"/>
  <c r="L1531" i="11" s="1" a="1"/>
  <c r="L1531" i="11" s="1"/>
  <c r="L1532" i="11" s="1" a="1"/>
  <c r="L1532" i="11" s="1"/>
  <c r="L1533" i="11" s="1" a="1"/>
  <c r="L1533" i="11" s="1"/>
  <c r="L1534" i="11" s="1" a="1"/>
  <c r="L1534" i="11" s="1"/>
  <c r="L1535" i="11" s="1" a="1"/>
  <c r="L1535" i="11" s="1"/>
  <c r="L1536" i="11" s="1" a="1"/>
  <c r="L1536" i="11" s="1"/>
  <c r="L1537" i="11" s="1" a="1"/>
  <c r="L1537" i="11" s="1"/>
  <c r="L1538" i="11" s="1" a="1"/>
  <c r="L1538" i="11" s="1"/>
  <c r="L1539" i="11" s="1" a="1"/>
  <c r="L1539" i="11" s="1"/>
  <c r="L1540" i="11" s="1" a="1"/>
  <c r="L1540" i="11" s="1"/>
  <c r="L1541" i="11" s="1" a="1"/>
  <c r="L1541" i="11" s="1"/>
  <c r="L1542" i="11" s="1" a="1"/>
  <c r="L1542" i="11" s="1"/>
  <c r="L1543" i="11" s="1" a="1"/>
  <c r="L1543" i="11" s="1"/>
  <c r="L1544" i="11" s="1" a="1"/>
  <c r="L1544" i="11" s="1"/>
  <c r="L1545" i="11" s="1" a="1"/>
  <c r="L1545" i="11" s="1"/>
  <c r="L1546" i="11" s="1" a="1"/>
  <c r="L1546" i="11" s="1"/>
  <c r="L1547" i="11" s="1" a="1"/>
  <c r="L1547" i="11" s="1"/>
  <c r="L1548" i="11" s="1" a="1"/>
  <c r="L1548" i="11" s="1"/>
  <c r="L1549" i="11" s="1" a="1"/>
  <c r="L1549" i="11" s="1"/>
  <c r="L1550" i="11" s="1" a="1"/>
  <c r="L1550" i="11" s="1"/>
  <c r="L1551" i="11" s="1" a="1"/>
  <c r="L1551" i="11" s="1"/>
  <c r="L1552" i="11" s="1" a="1"/>
  <c r="L1552" i="11" s="1"/>
  <c r="L1553" i="11" s="1" a="1"/>
  <c r="L1553" i="11" s="1"/>
  <c r="L1554" i="11" s="1" a="1"/>
  <c r="L1554" i="11" s="1"/>
  <c r="L1555" i="11" s="1" a="1"/>
  <c r="L1555" i="11" s="1"/>
  <c r="L1556" i="11" s="1" a="1"/>
  <c r="L1556" i="11" s="1"/>
  <c r="L1557" i="11" s="1" a="1"/>
  <c r="L1557" i="11" s="1"/>
  <c r="L1558" i="11" s="1" a="1"/>
  <c r="L1558" i="11" s="1"/>
  <c r="L1559" i="11" s="1" a="1"/>
  <c r="L1559" i="11" s="1"/>
  <c r="L1560" i="11" s="1" a="1"/>
  <c r="L1560" i="11" s="1"/>
  <c r="L1561" i="11" s="1" a="1"/>
  <c r="L1561" i="11" s="1"/>
  <c r="L1562" i="11" s="1" a="1"/>
  <c r="L1562" i="11" s="1"/>
  <c r="L1563" i="11" s="1" a="1"/>
  <c r="L1563" i="11" s="1"/>
  <c r="L1564" i="11" s="1" a="1"/>
  <c r="L1564" i="11" s="1"/>
  <c r="L1565" i="11" s="1" a="1"/>
  <c r="L1565" i="11" s="1"/>
  <c r="L1566" i="11" s="1" a="1"/>
  <c r="L1566" i="11" s="1"/>
  <c r="L1567" i="11" s="1" a="1"/>
  <c r="L1567" i="11" s="1"/>
  <c r="L1568" i="11" s="1" a="1"/>
  <c r="L1568" i="11" s="1"/>
  <c r="L1569" i="11" s="1" a="1"/>
  <c r="L1569" i="11" s="1"/>
  <c r="L1570" i="11" s="1" a="1"/>
  <c r="L1570" i="11" s="1"/>
  <c r="L1571" i="11" s="1" a="1"/>
  <c r="L1571" i="11" s="1"/>
  <c r="L1572" i="11" s="1" a="1"/>
  <c r="L1572" i="11" s="1"/>
  <c r="L1573" i="11" s="1" a="1"/>
  <c r="L1573" i="11" s="1"/>
  <c r="L1574" i="11" s="1" a="1"/>
  <c r="L1574" i="11" s="1"/>
  <c r="L1575" i="11" s="1" a="1"/>
  <c r="L1575" i="11" s="1"/>
  <c r="L1576" i="11" s="1" a="1"/>
  <c r="L1576" i="11" s="1"/>
  <c r="L1577" i="11" s="1" a="1"/>
  <c r="L1577" i="11" s="1"/>
  <c r="L1578" i="11" s="1" a="1"/>
  <c r="L1578" i="11" s="1"/>
  <c r="L1579" i="11" s="1" a="1"/>
  <c r="L1579" i="11" s="1"/>
  <c r="L1580" i="11" s="1" a="1"/>
  <c r="L1580" i="11" s="1"/>
  <c r="L1581" i="11" s="1" a="1"/>
  <c r="L1581" i="11" s="1"/>
  <c r="L1582" i="11" s="1" a="1"/>
  <c r="L1582" i="11" s="1"/>
  <c r="L1583" i="11" s="1" a="1"/>
  <c r="L1583" i="11" s="1"/>
  <c r="L1584" i="11" s="1" a="1"/>
  <c r="L1584" i="11" s="1"/>
  <c r="L1585" i="11" s="1" a="1"/>
  <c r="L1585" i="11" s="1"/>
  <c r="L1586" i="11" s="1" a="1"/>
  <c r="L1586" i="11" s="1"/>
  <c r="L1587" i="11" s="1" a="1"/>
  <c r="L1587" i="11" s="1"/>
  <c r="L1588" i="11" s="1" a="1"/>
  <c r="L1588" i="11" s="1"/>
  <c r="L1589" i="11" s="1" a="1"/>
  <c r="L1589" i="11" s="1"/>
  <c r="L1590" i="11" s="1" a="1"/>
  <c r="L1590" i="11" s="1"/>
  <c r="L1591" i="11" s="1" a="1"/>
  <c r="L1591" i="11" s="1"/>
  <c r="L1592" i="11" s="1" a="1"/>
  <c r="L1592" i="11" s="1"/>
  <c r="L1593" i="11" s="1" a="1"/>
  <c r="L1593" i="11" s="1"/>
  <c r="L1594" i="11" s="1" a="1"/>
  <c r="L1594" i="11" s="1"/>
  <c r="L1595" i="11" s="1" a="1"/>
  <c r="L1595" i="11" s="1"/>
  <c r="L1596" i="11" s="1" a="1"/>
  <c r="L1596" i="11" s="1"/>
  <c r="L1597" i="11" s="1" a="1"/>
  <c r="L1597" i="11" s="1"/>
  <c r="L1598" i="11" s="1" a="1"/>
  <c r="L1598" i="11" s="1"/>
  <c r="L1599" i="11" s="1" a="1"/>
  <c r="L1599" i="11" s="1"/>
  <c r="L1600" i="11" s="1" a="1"/>
  <c r="L1600" i="11" s="1"/>
  <c r="L1601" i="11" s="1" a="1"/>
  <c r="L1601" i="11" s="1"/>
  <c r="L1602" i="11" s="1" a="1"/>
  <c r="L1602" i="11" s="1"/>
  <c r="L1603" i="11" s="1" a="1"/>
  <c r="L1603" i="11" s="1"/>
  <c r="L1604" i="11" s="1" a="1"/>
  <c r="L1604" i="11" s="1"/>
  <c r="L1605" i="11" s="1" a="1"/>
  <c r="L1605" i="11" s="1"/>
  <c r="L1606" i="11" s="1" a="1"/>
  <c r="L1606" i="11" s="1"/>
  <c r="L1607" i="11" s="1" a="1"/>
  <c r="L1607" i="11" s="1"/>
  <c r="L1608" i="11" s="1" a="1"/>
  <c r="L1608" i="11" s="1"/>
  <c r="L1609" i="11" s="1" a="1"/>
  <c r="L1609" i="11" s="1"/>
  <c r="L1610" i="11" s="1" a="1"/>
  <c r="L1610" i="11" s="1"/>
  <c r="L1611" i="11" s="1" a="1"/>
  <c r="L1611" i="11" s="1"/>
  <c r="L1612" i="11" s="1" a="1"/>
  <c r="L1612" i="11" s="1"/>
  <c r="L1613" i="11" s="1" a="1"/>
  <c r="L1613" i="11" s="1"/>
  <c r="L1614" i="11" s="1" a="1"/>
  <c r="L1614" i="11" s="1"/>
  <c r="L1615" i="11" s="1" a="1"/>
  <c r="L1615" i="11" s="1"/>
  <c r="L1616" i="11" s="1" a="1"/>
  <c r="L1616" i="11" s="1"/>
  <c r="L1617" i="11" s="1" a="1"/>
  <c r="L1617" i="11" s="1"/>
  <c r="L1618" i="11" s="1" a="1"/>
  <c r="L1618" i="11" s="1"/>
  <c r="L1619" i="11" s="1" a="1"/>
  <c r="L1619" i="11" s="1"/>
  <c r="L1620" i="11" s="1" a="1"/>
  <c r="L1620" i="11" s="1"/>
  <c r="L1621" i="11" s="1" a="1"/>
  <c r="L1621" i="11" s="1"/>
  <c r="L1622" i="11" s="1" a="1"/>
  <c r="L1622" i="11" s="1"/>
  <c r="L1623" i="11" s="1" a="1"/>
  <c r="L1623" i="11" s="1"/>
  <c r="L1624" i="11" s="1" a="1"/>
  <c r="L1624" i="11" s="1"/>
  <c r="L1625" i="11" s="1" a="1"/>
  <c r="L1625" i="11" s="1"/>
  <c r="L1626" i="11" s="1" a="1"/>
  <c r="L1626" i="11" s="1"/>
  <c r="L1627" i="11" s="1" a="1"/>
  <c r="L1627" i="11" s="1"/>
  <c r="L1628" i="11" s="1" a="1"/>
  <c r="L1628" i="11" s="1"/>
  <c r="L1629" i="11" s="1" a="1"/>
  <c r="L1629" i="11" s="1"/>
  <c r="L1630" i="11" s="1" a="1"/>
  <c r="L1630" i="11" s="1"/>
  <c r="L1631" i="11" s="1" a="1"/>
  <c r="L1631" i="11" s="1"/>
  <c r="L1632" i="11" s="1" a="1"/>
  <c r="L1632" i="11" s="1"/>
  <c r="L1633" i="11" s="1" a="1"/>
  <c r="L1633" i="11" s="1"/>
  <c r="L1634" i="11" s="1" a="1"/>
  <c r="L1634" i="11" s="1"/>
  <c r="L1635" i="11" s="1" a="1"/>
  <c r="L1635" i="11" s="1"/>
  <c r="L1636" i="11" s="1" a="1"/>
  <c r="L1636" i="11" s="1"/>
  <c r="L1637" i="11" s="1" a="1"/>
  <c r="L1637" i="11" s="1"/>
  <c r="L1638" i="11" s="1" a="1"/>
  <c r="L1638" i="11" s="1"/>
  <c r="L1639" i="11" s="1" a="1"/>
  <c r="L1639" i="11" s="1"/>
  <c r="L1640" i="11" s="1" a="1"/>
  <c r="L1640" i="11" s="1"/>
  <c r="L1641" i="11" s="1" a="1"/>
  <c r="L1641" i="11" s="1"/>
  <c r="L1642" i="11" s="1" a="1"/>
  <c r="L1642" i="11" s="1"/>
  <c r="L1643" i="11" s="1" a="1"/>
  <c r="L1643" i="11" s="1"/>
  <c r="L1644" i="11" s="1" a="1"/>
  <c r="L1644" i="11" s="1"/>
  <c r="L1645" i="11" s="1" a="1"/>
  <c r="L1645" i="11" s="1"/>
  <c r="L1646" i="11" s="1" a="1"/>
  <c r="L1646" i="11" s="1"/>
  <c r="L1647" i="11" s="1" a="1"/>
  <c r="L1647" i="11" s="1"/>
  <c r="L1648" i="11" s="1" a="1"/>
  <c r="L1648" i="11" s="1"/>
  <c r="L1649" i="11" s="1" a="1"/>
  <c r="L1649" i="11" s="1"/>
  <c r="L1650" i="11" s="1" a="1"/>
  <c r="L1650" i="11" s="1"/>
  <c r="L1651" i="11" s="1" a="1"/>
  <c r="L1651" i="11" s="1"/>
  <c r="L1652" i="11" s="1" a="1"/>
  <c r="L1652" i="11" s="1"/>
  <c r="L1653" i="11" s="1" a="1"/>
  <c r="L1653" i="11" s="1"/>
  <c r="L1654" i="11" s="1" a="1"/>
  <c r="L1654" i="11" s="1"/>
  <c r="L1655" i="11" s="1" a="1"/>
  <c r="L1655" i="11" s="1"/>
  <c r="L1656" i="11" s="1" a="1"/>
  <c r="L1656" i="11" s="1"/>
  <c r="L1657" i="11" s="1" a="1"/>
  <c r="L1657" i="11" s="1"/>
  <c r="L1658" i="11" s="1" a="1"/>
  <c r="L1658" i="11" s="1"/>
  <c r="L1659" i="11" s="1" a="1"/>
  <c r="L1659" i="11" s="1"/>
  <c r="L1660" i="11" s="1" a="1"/>
  <c r="L1660" i="11" s="1"/>
  <c r="L1661" i="11" s="1" a="1"/>
  <c r="L1661" i="11" s="1"/>
  <c r="L1662" i="11" s="1" a="1"/>
  <c r="L1662" i="11" s="1"/>
  <c r="L1663" i="11" s="1" a="1"/>
  <c r="L1663" i="11" s="1"/>
  <c r="L1664" i="11" s="1" a="1"/>
  <c r="L1664" i="11" s="1"/>
  <c r="L1665" i="11" s="1" a="1"/>
  <c r="L1665" i="11" s="1"/>
  <c r="L1666" i="11" s="1" a="1"/>
  <c r="L1666" i="11" s="1"/>
  <c r="L1667" i="11" s="1" a="1"/>
  <c r="L1667" i="11" s="1"/>
  <c r="L1668" i="11" s="1" a="1"/>
  <c r="L1668" i="11" s="1"/>
  <c r="L1669" i="11" s="1" a="1"/>
  <c r="L1669" i="11" s="1"/>
  <c r="L1670" i="11" s="1" a="1"/>
  <c r="L1670" i="11" s="1"/>
  <c r="L1671" i="11" s="1" a="1"/>
  <c r="L1671" i="11" s="1"/>
  <c r="L1672" i="11" s="1" a="1"/>
  <c r="L1672" i="11" s="1"/>
  <c r="L1673" i="11" s="1" a="1"/>
  <c r="L1673" i="11" s="1"/>
  <c r="L1674" i="11" s="1" a="1"/>
  <c r="L1674" i="11" s="1"/>
  <c r="L1675" i="11" s="1" a="1"/>
  <c r="L1675" i="11" s="1"/>
  <c r="L1676" i="11" s="1" a="1"/>
  <c r="L1676" i="11" s="1"/>
  <c r="L1677" i="11" s="1" a="1"/>
  <c r="L1677" i="11" s="1"/>
  <c r="L1678" i="11" s="1" a="1"/>
  <c r="L1678" i="11" s="1"/>
  <c r="L1679" i="11" s="1" a="1"/>
  <c r="L1679" i="11" s="1"/>
  <c r="L1680" i="11" s="1" a="1"/>
  <c r="L1680" i="11" s="1"/>
  <c r="L1681" i="11" s="1" a="1"/>
  <c r="L1681" i="11" s="1"/>
  <c r="L1682" i="11" s="1" a="1"/>
  <c r="L1682" i="11" s="1"/>
  <c r="L1683" i="11" s="1" a="1"/>
  <c r="L1683" i="11" s="1"/>
  <c r="L1684" i="11" s="1" a="1"/>
  <c r="L1684" i="11" s="1"/>
  <c r="L1685" i="11" s="1" a="1"/>
  <c r="L1685" i="11" s="1"/>
  <c r="L1686" i="11" s="1" a="1"/>
  <c r="L1686" i="11" s="1"/>
  <c r="L1687" i="11" s="1" a="1"/>
  <c r="L1687" i="11" s="1"/>
  <c r="L1688" i="11" s="1" a="1"/>
  <c r="L1688" i="11" s="1"/>
  <c r="L1689" i="11" s="1" a="1"/>
  <c r="L1689" i="11" s="1"/>
  <c r="L1690" i="11" s="1" a="1"/>
  <c r="L1690" i="11" s="1"/>
  <c r="L1691" i="11" s="1" a="1"/>
  <c r="L1691" i="11" s="1"/>
  <c r="L1692" i="11" s="1" a="1"/>
  <c r="L1692" i="11" s="1"/>
  <c r="L1693" i="11" s="1" a="1"/>
  <c r="L1693" i="11" s="1"/>
  <c r="L1694" i="11" s="1" a="1"/>
  <c r="L1694" i="11" s="1"/>
  <c r="L1695" i="11" s="1" a="1"/>
  <c r="L1695" i="11" s="1"/>
  <c r="L1696" i="11" s="1" a="1"/>
  <c r="L1696" i="11" s="1"/>
  <c r="L1697" i="11" s="1" a="1"/>
  <c r="L1697" i="11" s="1"/>
  <c r="L1698" i="11" s="1" a="1"/>
  <c r="L1698" i="11" s="1"/>
  <c r="L1699" i="11" s="1" a="1"/>
  <c r="L1699" i="11" s="1"/>
  <c r="L1700" i="11" s="1" a="1"/>
  <c r="L1700" i="11" s="1"/>
  <c r="L1701" i="11" s="1" a="1"/>
  <c r="L1701" i="11" s="1"/>
  <c r="L1702" i="11" s="1" a="1"/>
  <c r="L1702" i="11" s="1"/>
  <c r="L1703" i="11" s="1" a="1"/>
  <c r="L1703" i="11" s="1"/>
  <c r="L1704" i="11" s="1" a="1"/>
  <c r="L1704" i="11" s="1"/>
  <c r="L1705" i="11" s="1" a="1"/>
  <c r="L1705" i="11" s="1"/>
  <c r="L1706" i="11" s="1" a="1"/>
  <c r="L1706" i="11" s="1"/>
  <c r="L1707" i="11" s="1" a="1"/>
  <c r="L1707" i="11" s="1"/>
  <c r="L1708" i="11" s="1" a="1"/>
  <c r="L1708" i="11" s="1"/>
  <c r="L1709" i="11" s="1" a="1"/>
  <c r="L1709" i="11" s="1"/>
  <c r="L1710" i="11" s="1" a="1"/>
  <c r="L1710" i="11" s="1"/>
  <c r="L1711" i="11" s="1" a="1"/>
  <c r="L1711" i="11" s="1"/>
  <c r="L1712" i="11" s="1" a="1"/>
  <c r="L1712" i="11" s="1"/>
  <c r="L1713" i="11" s="1" a="1"/>
  <c r="L1713" i="11" s="1"/>
  <c r="L1714" i="11" s="1" a="1"/>
  <c r="L1714" i="11" s="1"/>
  <c r="L1715" i="11" s="1" a="1"/>
  <c r="L1715" i="11" s="1"/>
  <c r="L1716" i="11" s="1" a="1"/>
  <c r="L1716" i="11" s="1"/>
  <c r="L1717" i="11" s="1" a="1"/>
  <c r="L1717" i="11" s="1"/>
  <c r="L1718" i="11" s="1" a="1"/>
  <c r="L1718" i="11" s="1"/>
  <c r="L1719" i="11" s="1" a="1"/>
  <c r="L1719" i="11" s="1"/>
  <c r="L1720" i="11" s="1" a="1"/>
  <c r="L1720" i="11" s="1"/>
  <c r="L1721" i="11" s="1" a="1"/>
  <c r="L1721" i="11" s="1"/>
  <c r="L1722" i="11" s="1" a="1"/>
  <c r="L1722" i="11" s="1"/>
  <c r="L1723" i="11" s="1" a="1"/>
  <c r="L1723" i="11" s="1"/>
  <c r="L1724" i="11" s="1" a="1"/>
  <c r="L1724" i="11" s="1"/>
  <c r="L1725" i="11" s="1" a="1"/>
  <c r="L1725" i="11" s="1"/>
  <c r="L1726" i="11" s="1" a="1"/>
  <c r="L1726" i="11" s="1"/>
  <c r="L1727" i="11" s="1" a="1"/>
  <c r="L1727" i="11" s="1"/>
  <c r="L1728" i="11" s="1" a="1"/>
  <c r="L1728" i="11" s="1"/>
  <c r="L1729" i="11" s="1" a="1"/>
  <c r="L1729" i="11" s="1"/>
  <c r="L1730" i="11" s="1" a="1"/>
  <c r="L1730" i="11" s="1"/>
  <c r="L1731" i="11" s="1" a="1"/>
  <c r="L1731" i="11" s="1"/>
  <c r="L1732" i="11" s="1" a="1"/>
  <c r="L1732" i="11" s="1"/>
  <c r="L1733" i="11" s="1" a="1"/>
  <c r="L1733" i="11" s="1"/>
  <c r="L1734" i="11" s="1" a="1"/>
  <c r="L1734" i="11" s="1"/>
  <c r="L1735" i="11" s="1" a="1"/>
  <c r="L1735" i="11" s="1"/>
  <c r="L1736" i="11" s="1" a="1"/>
  <c r="L1736" i="11" s="1"/>
  <c r="L1737" i="11" s="1" a="1"/>
  <c r="L1737" i="11" s="1"/>
  <c r="L1738" i="11" s="1" a="1"/>
  <c r="L1738" i="11" s="1"/>
  <c r="L1739" i="11" s="1" a="1"/>
  <c r="L1739" i="11" s="1"/>
  <c r="L1740" i="11" s="1" a="1"/>
  <c r="L1740" i="11" s="1"/>
  <c r="L1741" i="11" s="1" a="1"/>
  <c r="L1741" i="11" s="1"/>
  <c r="L1742" i="11" s="1" a="1"/>
  <c r="L1742" i="11" s="1"/>
  <c r="L1743" i="11" s="1" a="1"/>
  <c r="L1743" i="11" s="1"/>
  <c r="L1744" i="11" s="1" a="1"/>
  <c r="L1744" i="11" s="1"/>
  <c r="L1745" i="11" s="1" a="1"/>
  <c r="L1745" i="11" s="1"/>
  <c r="L1746" i="11" s="1" a="1"/>
  <c r="L1746" i="11" s="1"/>
  <c r="L1747" i="11" s="1" a="1"/>
  <c r="L1747" i="11" s="1"/>
  <c r="L1748" i="11" s="1" a="1"/>
  <c r="L1748" i="11" s="1"/>
  <c r="L1749" i="11" s="1" a="1"/>
  <c r="L1749" i="11" s="1"/>
  <c r="L1750" i="11" s="1" a="1"/>
  <c r="L1750" i="11" s="1"/>
  <c r="L1751" i="11" s="1" a="1"/>
  <c r="L1751" i="11" s="1"/>
  <c r="L1752" i="11" s="1" a="1"/>
  <c r="L1752" i="11" s="1"/>
  <c r="L1753" i="11" s="1" a="1"/>
  <c r="L1753" i="11" s="1"/>
  <c r="L1754" i="11" s="1" a="1"/>
  <c r="L1754" i="11" s="1"/>
  <c r="L1755" i="11" s="1" a="1"/>
  <c r="L1755" i="11" s="1"/>
  <c r="L1756" i="11" s="1" a="1"/>
  <c r="L1756" i="11" s="1"/>
  <c r="L1757" i="11" s="1" a="1"/>
  <c r="L1757" i="11" s="1"/>
  <c r="L1758" i="11" s="1" a="1"/>
  <c r="L1758" i="11" s="1"/>
  <c r="L1759" i="11" s="1" a="1"/>
  <c r="L1759" i="11" s="1"/>
  <c r="L1760" i="11" s="1" a="1"/>
  <c r="L1760" i="11" s="1"/>
  <c r="L1761" i="11" s="1" a="1"/>
  <c r="L1761" i="11" s="1"/>
  <c r="L1762" i="11" s="1" a="1"/>
  <c r="L1762" i="11" s="1"/>
  <c r="L1763" i="11" s="1" a="1"/>
  <c r="L1763" i="11" s="1"/>
  <c r="L1764" i="11" s="1" a="1"/>
  <c r="L1764" i="11" s="1"/>
  <c r="L1765" i="11" s="1" a="1"/>
  <c r="L1765" i="11" s="1"/>
  <c r="L1766" i="11" s="1" a="1"/>
  <c r="L1766" i="11" s="1"/>
  <c r="L1767" i="11" s="1" a="1"/>
  <c r="L1767" i="11" s="1"/>
  <c r="L1768" i="11" s="1" a="1"/>
  <c r="L1768" i="11" s="1"/>
  <c r="L1769" i="11" s="1" a="1"/>
  <c r="L1769" i="11" s="1"/>
  <c r="L1770" i="11" s="1" a="1"/>
  <c r="L1770" i="11" s="1"/>
  <c r="L1771" i="11" s="1" a="1"/>
  <c r="L1771" i="11" s="1"/>
  <c r="L1772" i="11" s="1" a="1"/>
  <c r="L1772" i="11" s="1"/>
  <c r="L1773" i="11" s="1" a="1"/>
  <c r="L1773" i="11" s="1"/>
  <c r="L1774" i="11" s="1" a="1"/>
  <c r="L1774" i="11" s="1"/>
  <c r="L1775" i="11" s="1" a="1"/>
  <c r="L1775" i="11" s="1"/>
  <c r="L1776" i="11" s="1" a="1"/>
  <c r="L1776" i="11" s="1"/>
  <c r="L1777" i="11" s="1" a="1"/>
  <c r="L1777" i="11" s="1"/>
  <c r="L1778" i="11" s="1" a="1"/>
  <c r="L1778" i="11" s="1"/>
  <c r="L1779" i="11" s="1" a="1"/>
  <c r="L1779" i="11" s="1"/>
  <c r="L1780" i="11" s="1" a="1"/>
  <c r="L1780" i="11" s="1"/>
  <c r="L1781" i="11" s="1" a="1"/>
  <c r="L1781" i="11" s="1"/>
  <c r="L1782" i="11" s="1" a="1"/>
  <c r="L1782" i="11" s="1"/>
  <c r="L1783" i="11" s="1" a="1"/>
  <c r="L1783" i="11" s="1"/>
  <c r="L1784" i="11" s="1" a="1"/>
  <c r="L1784" i="11" s="1"/>
  <c r="L1785" i="11" s="1" a="1"/>
  <c r="L1785" i="11" s="1"/>
  <c r="L1786" i="11" s="1" a="1"/>
  <c r="L1786" i="11" s="1"/>
  <c r="L1787" i="11" s="1" a="1"/>
  <c r="L1787" i="11" s="1"/>
  <c r="L1788" i="11" s="1" a="1"/>
  <c r="L1788" i="11" s="1"/>
  <c r="L1789" i="11" s="1" a="1"/>
  <c r="L1789" i="11" s="1"/>
  <c r="L1790" i="11" s="1" a="1"/>
  <c r="L1790" i="11" s="1"/>
  <c r="L1791" i="11" s="1" a="1"/>
  <c r="L1791" i="11" s="1"/>
  <c r="L1792" i="11" s="1" a="1"/>
  <c r="L1792" i="11" s="1"/>
  <c r="L1793" i="11" s="1" a="1"/>
  <c r="L1793" i="11" s="1"/>
  <c r="L1794" i="11" s="1" a="1"/>
  <c r="L1794" i="11" s="1"/>
  <c r="L1795" i="11" s="1" a="1"/>
  <c r="L1795" i="11" s="1"/>
  <c r="L1796" i="11" s="1" a="1"/>
  <c r="L1796" i="11" s="1"/>
  <c r="L1797" i="11" s="1" a="1"/>
  <c r="L1797" i="11" s="1"/>
  <c r="L1798" i="11" s="1" a="1"/>
  <c r="L1798" i="11" s="1"/>
  <c r="L1799" i="11" s="1" a="1"/>
  <c r="L1799" i="11" s="1"/>
  <c r="L1800" i="11" s="1" a="1"/>
  <c r="L1800" i="11" s="1"/>
  <c r="L1801" i="11" s="1" a="1"/>
  <c r="L1801" i="11" s="1"/>
  <c r="L1802" i="11" s="1" a="1"/>
  <c r="L1802" i="11" s="1"/>
  <c r="L1803" i="11" s="1" a="1"/>
  <c r="L1803" i="11" s="1"/>
  <c r="L1804" i="11" s="1" a="1"/>
  <c r="L1804" i="11" s="1"/>
  <c r="L1805" i="11" s="1" a="1"/>
  <c r="L1805" i="11" s="1"/>
  <c r="L1806" i="11" s="1" a="1"/>
  <c r="L1806" i="11" s="1"/>
  <c r="L1807" i="11" s="1" a="1"/>
  <c r="L1807" i="11" s="1"/>
  <c r="L1808" i="11" s="1" a="1"/>
  <c r="L1808" i="11" s="1"/>
  <c r="L1809" i="11" s="1" a="1"/>
  <c r="L1809" i="11" s="1"/>
  <c r="L1810" i="11" s="1" a="1"/>
  <c r="L1810" i="11" s="1"/>
  <c r="L1811" i="11" s="1" a="1"/>
  <c r="L1811" i="11" s="1"/>
  <c r="L1812" i="11" s="1" a="1"/>
  <c r="L1812" i="11" s="1"/>
  <c r="L1813" i="11" s="1" a="1"/>
  <c r="L1813" i="11" s="1"/>
  <c r="L1814" i="11" s="1" a="1"/>
  <c r="L1814" i="11" s="1"/>
  <c r="L1815" i="11" s="1" a="1"/>
  <c r="L1815" i="11" s="1"/>
  <c r="L1816" i="11" s="1" a="1"/>
  <c r="L1816" i="11" s="1"/>
  <c r="L1817" i="11" s="1" a="1"/>
  <c r="L1817" i="11" s="1"/>
  <c r="L1818" i="11" s="1" a="1"/>
  <c r="L1818" i="11" s="1"/>
  <c r="L1819" i="11" s="1" a="1"/>
  <c r="L1819" i="11" s="1"/>
  <c r="L1820" i="11" s="1" a="1"/>
  <c r="L1820" i="11" s="1"/>
  <c r="L1821" i="11" s="1" a="1"/>
  <c r="L1821" i="11" s="1"/>
  <c r="L1822" i="11" s="1" a="1"/>
  <c r="L1822" i="11" s="1"/>
  <c r="L1823" i="11" s="1" a="1"/>
  <c r="L1823" i="11" s="1"/>
  <c r="L1824" i="11" s="1" a="1"/>
  <c r="L1824" i="11" s="1"/>
  <c r="L1825" i="11" s="1" a="1"/>
  <c r="L1825" i="11" s="1"/>
  <c r="L1826" i="11" s="1" a="1"/>
  <c r="L1826" i="11" s="1"/>
  <c r="L1827" i="11" s="1" a="1"/>
  <c r="L1827" i="11" s="1"/>
  <c r="L1828" i="11" s="1" a="1"/>
  <c r="L1828" i="11" s="1"/>
  <c r="L1829" i="11" s="1" a="1"/>
  <c r="L1829" i="11" s="1"/>
  <c r="L1830" i="11" s="1" a="1"/>
  <c r="L1830" i="11" s="1"/>
  <c r="L1831" i="11" s="1" a="1"/>
  <c r="L1831" i="11" s="1"/>
  <c r="L1832" i="11" s="1" a="1"/>
  <c r="L1832" i="11" s="1"/>
  <c r="L1833" i="11" s="1" a="1"/>
  <c r="L1833" i="11" s="1"/>
  <c r="L1834" i="11" s="1" a="1"/>
  <c r="L1834" i="11" s="1"/>
  <c r="L1835" i="11" s="1" a="1"/>
  <c r="L1835" i="11" s="1"/>
  <c r="L1836" i="11" s="1" a="1"/>
  <c r="L1836" i="11" s="1"/>
  <c r="L1837" i="11" s="1" a="1"/>
  <c r="L1837" i="11" s="1"/>
  <c r="L1838" i="11" s="1" a="1"/>
  <c r="L1838" i="11" s="1"/>
  <c r="L1839" i="11" s="1" a="1"/>
  <c r="L1839" i="11" s="1"/>
  <c r="L1840" i="11" s="1" a="1"/>
  <c r="L1840" i="11" s="1"/>
  <c r="L1841" i="11" s="1" a="1"/>
  <c r="L1841" i="11" s="1"/>
  <c r="L1842" i="11" s="1" a="1"/>
  <c r="L1842" i="11" s="1"/>
  <c r="L1843" i="11" s="1" a="1"/>
  <c r="L1843" i="11" s="1"/>
  <c r="L1844" i="11" s="1" a="1"/>
  <c r="L1844" i="11" s="1"/>
  <c r="L1845" i="11" s="1" a="1"/>
  <c r="L1845" i="11" s="1"/>
  <c r="L1846" i="11" s="1" a="1"/>
  <c r="L1846" i="11" s="1"/>
  <c r="L1847" i="11" s="1" a="1"/>
  <c r="L1847" i="11" s="1"/>
  <c r="L1848" i="11" s="1" a="1"/>
  <c r="L1848" i="11" s="1"/>
  <c r="L1849" i="11" s="1" a="1"/>
  <c r="L1849" i="11" s="1"/>
  <c r="L1850" i="11" s="1" a="1"/>
  <c r="L1850" i="11" s="1"/>
  <c r="L1851" i="11" s="1" a="1"/>
  <c r="L1851" i="11" s="1"/>
  <c r="L1852" i="11" s="1" a="1"/>
  <c r="L1852" i="11" s="1"/>
  <c r="L1853" i="11" s="1" a="1"/>
  <c r="L1853" i="11" s="1"/>
  <c r="L1854" i="11" s="1" a="1"/>
  <c r="L1854" i="11" s="1"/>
  <c r="L1855" i="11" s="1" a="1"/>
  <c r="L1855" i="11" s="1"/>
  <c r="L1856" i="11" s="1" a="1"/>
  <c r="L1856" i="11" s="1"/>
  <c r="L1857" i="11" s="1" a="1"/>
  <c r="L1857" i="11" s="1"/>
  <c r="L1858" i="11" s="1" a="1"/>
  <c r="L1858" i="11" s="1"/>
  <c r="L1859" i="11" s="1" a="1"/>
  <c r="L1859" i="11" s="1"/>
  <c r="L1860" i="11" s="1" a="1"/>
  <c r="L1860" i="11" s="1"/>
  <c r="L1861" i="11" s="1" a="1"/>
  <c r="L1861" i="11" s="1"/>
  <c r="L1862" i="11" s="1" a="1"/>
  <c r="L1862" i="11" s="1"/>
  <c r="L1863" i="11" s="1" a="1"/>
  <c r="L1863" i="11" s="1"/>
  <c r="L1864" i="11" s="1" a="1"/>
  <c r="L1864" i="11" s="1"/>
  <c r="L1865" i="11" s="1" a="1"/>
  <c r="L1865" i="11" s="1"/>
  <c r="L1866" i="11" s="1" a="1"/>
  <c r="L1866" i="11" s="1"/>
  <c r="L1867" i="11" s="1" a="1"/>
  <c r="L1867" i="11" s="1"/>
  <c r="L1868" i="11" s="1" a="1"/>
  <c r="L1868" i="11" s="1"/>
  <c r="L1869" i="11" s="1" a="1"/>
  <c r="L1869" i="11" s="1"/>
  <c r="L1870" i="11" s="1" a="1"/>
  <c r="L1870" i="11" s="1"/>
  <c r="L1871" i="11" s="1" a="1"/>
  <c r="L1871" i="11" s="1"/>
  <c r="L1872" i="11" s="1" a="1"/>
  <c r="L1872" i="11" s="1"/>
  <c r="L1873" i="11" s="1" a="1"/>
  <c r="L1873" i="11" s="1"/>
  <c r="L1874" i="11" s="1" a="1"/>
  <c r="L1874" i="11" s="1"/>
  <c r="L1875" i="11" s="1" a="1"/>
  <c r="L1875" i="11" s="1"/>
  <c r="L1876" i="11" s="1" a="1"/>
  <c r="L1876" i="11" s="1"/>
  <c r="L1877" i="11" s="1" a="1"/>
  <c r="L1877" i="11" s="1"/>
  <c r="L1878" i="11" s="1" a="1"/>
  <c r="L1878" i="11" s="1"/>
  <c r="L1879" i="11" s="1" a="1"/>
  <c r="L1879" i="11" s="1"/>
  <c r="L1880" i="11" s="1" a="1"/>
  <c r="L1880" i="11" s="1"/>
  <c r="L1881" i="11" s="1" a="1"/>
  <c r="L1881" i="11" s="1"/>
  <c r="L1882" i="11" s="1" a="1"/>
  <c r="L1882" i="11" s="1"/>
  <c r="L1883" i="11" s="1" a="1"/>
  <c r="L1883" i="11" s="1"/>
  <c r="L1884" i="11" s="1" a="1"/>
  <c r="L1884" i="11" s="1"/>
  <c r="L1885" i="11" s="1" a="1"/>
  <c r="L1885" i="11" s="1"/>
  <c r="L1886" i="11" s="1" a="1"/>
  <c r="L1886" i="11" s="1"/>
  <c r="L1887" i="11" s="1" a="1"/>
  <c r="L1887" i="11" s="1"/>
  <c r="L1888" i="11" s="1" a="1"/>
  <c r="L1888" i="11" s="1"/>
  <c r="L1889" i="11" s="1" a="1"/>
  <c r="L1889" i="11" s="1"/>
  <c r="L1890" i="11" s="1" a="1"/>
  <c r="L1890" i="11" s="1"/>
  <c r="L1891" i="11" s="1" a="1"/>
  <c r="L1891" i="11" s="1"/>
  <c r="L1892" i="11" s="1" a="1"/>
  <c r="L1892" i="11" s="1"/>
  <c r="L1893" i="11" s="1" a="1"/>
  <c r="L1893" i="11" s="1"/>
  <c r="L1894" i="11" s="1" a="1"/>
  <c r="L1894" i="11" s="1"/>
  <c r="L1895" i="11" s="1" a="1"/>
  <c r="L1895" i="11" s="1"/>
  <c r="L1896" i="11" s="1" a="1"/>
  <c r="L1896" i="11" s="1"/>
  <c r="L1897" i="11" s="1" a="1"/>
  <c r="L1897" i="11" s="1"/>
  <c r="L1898" i="11" s="1" a="1"/>
  <c r="L1898" i="11" s="1"/>
  <c r="L1899" i="11" s="1" a="1"/>
  <c r="L1899" i="11" s="1"/>
  <c r="L1900" i="11" s="1" a="1"/>
  <c r="L1900" i="11" s="1"/>
  <c r="L1901" i="11" s="1" a="1"/>
  <c r="L1901" i="11" s="1"/>
  <c r="L1902" i="11" s="1" a="1"/>
  <c r="L1902" i="11" s="1"/>
  <c r="L1903" i="11" s="1" a="1"/>
  <c r="L1903" i="11" s="1"/>
  <c r="L1904" i="11" s="1" a="1"/>
  <c r="L1904" i="11" s="1"/>
  <c r="L1905" i="11" s="1" a="1"/>
  <c r="L1905" i="11" s="1"/>
  <c r="L1906" i="11" s="1" a="1"/>
  <c r="L1906" i="11" s="1"/>
  <c r="L1907" i="11" s="1" a="1"/>
  <c r="L1907" i="11" s="1"/>
  <c r="L1908" i="11" s="1" a="1"/>
  <c r="L1908" i="11" s="1"/>
  <c r="L1909" i="11" s="1" a="1"/>
  <c r="L1909" i="11" s="1"/>
  <c r="L1910" i="11" s="1" a="1"/>
  <c r="L1910" i="11" s="1"/>
  <c r="L1911" i="11" s="1" a="1"/>
  <c r="L1911" i="11" s="1"/>
  <c r="L1912" i="11" s="1" a="1"/>
  <c r="L1912" i="11" s="1"/>
  <c r="L1913" i="11" s="1" a="1"/>
  <c r="L1913" i="11" s="1"/>
  <c r="L1914" i="11" s="1" a="1"/>
  <c r="L1914" i="11" s="1"/>
  <c r="L1915" i="11" s="1" a="1"/>
  <c r="L1915" i="11" s="1"/>
  <c r="L1916" i="11" s="1" a="1"/>
  <c r="L1916" i="11" s="1"/>
  <c r="L1917" i="11" s="1" a="1"/>
  <c r="L1917" i="11" s="1"/>
  <c r="L1918" i="11" s="1" a="1"/>
  <c r="L1918" i="11" s="1"/>
  <c r="L1919" i="11" s="1" a="1"/>
  <c r="L1919" i="11" s="1"/>
  <c r="L1920" i="11" s="1" a="1"/>
  <c r="L1920" i="11" s="1"/>
  <c r="L1921" i="11" s="1" a="1"/>
  <c r="L1921" i="11" s="1"/>
  <c r="L1922" i="11" s="1" a="1"/>
  <c r="L1922" i="11" s="1"/>
  <c r="L1923" i="11" s="1" a="1"/>
  <c r="L1923" i="11" s="1"/>
  <c r="L1924" i="11" s="1" a="1"/>
  <c r="L1924" i="11" s="1"/>
  <c r="L1925" i="11" s="1" a="1"/>
  <c r="L1925" i="11" s="1"/>
  <c r="L1926" i="11" s="1" a="1"/>
  <c r="L1926" i="11" s="1"/>
  <c r="L1927" i="11" s="1" a="1"/>
  <c r="L1927" i="11" s="1"/>
  <c r="L1928" i="11" s="1" a="1"/>
  <c r="L1928" i="11" s="1"/>
  <c r="L1929" i="11" s="1" a="1"/>
  <c r="L1929" i="11" s="1"/>
  <c r="L1930" i="11" s="1" a="1"/>
  <c r="L1930" i="11" s="1"/>
  <c r="L1931" i="11" s="1" a="1"/>
  <c r="L1931" i="11" s="1"/>
  <c r="L1932" i="11" s="1" a="1"/>
  <c r="L1932" i="11" s="1"/>
  <c r="L1933" i="11" s="1" a="1"/>
  <c r="L1933" i="11" s="1"/>
  <c r="L1934" i="11" s="1" a="1"/>
  <c r="L1934" i="11" s="1"/>
  <c r="L1935" i="11" s="1" a="1"/>
  <c r="L1935" i="11" s="1"/>
  <c r="L1936" i="11" s="1" a="1"/>
  <c r="L1936" i="11" s="1"/>
  <c r="L1937" i="11" s="1" a="1"/>
  <c r="L1937" i="11" s="1"/>
  <c r="L1938" i="11" s="1" a="1"/>
  <c r="L1938" i="11" s="1"/>
  <c r="L1939" i="11" s="1" a="1"/>
  <c r="L1939" i="11" s="1"/>
  <c r="L1940" i="11" s="1" a="1"/>
  <c r="L1940" i="11" s="1"/>
  <c r="L1941" i="11" s="1" a="1"/>
  <c r="L1941" i="11" s="1"/>
  <c r="L1942" i="11" s="1" a="1"/>
  <c r="L1942" i="11" s="1"/>
  <c r="L1943" i="11" s="1" a="1"/>
  <c r="L1943" i="11" s="1"/>
  <c r="L1944" i="11" s="1" a="1"/>
  <c r="L1944" i="11" s="1"/>
  <c r="L1945" i="11" s="1" a="1"/>
  <c r="L1945" i="11" s="1"/>
  <c r="L1946" i="11" s="1" a="1"/>
  <c r="L1946" i="11" s="1"/>
  <c r="L1947" i="11" s="1" a="1"/>
  <c r="L1947" i="11" s="1"/>
  <c r="L1948" i="11" s="1" a="1"/>
  <c r="L1948" i="11" s="1"/>
  <c r="L1949" i="11" s="1" a="1"/>
  <c r="L1949" i="11" s="1"/>
  <c r="L1950" i="11" s="1" a="1"/>
  <c r="L1950" i="11" s="1"/>
  <c r="L1951" i="11" s="1" a="1"/>
  <c r="L1951" i="11" s="1"/>
  <c r="L1952" i="11" s="1" a="1"/>
  <c r="L1952" i="11" s="1"/>
  <c r="L1953" i="11" s="1" a="1"/>
  <c r="L1953" i="11" s="1"/>
  <c r="L1954" i="11" s="1" a="1"/>
  <c r="L1954" i="11" s="1"/>
  <c r="L1955" i="11" s="1" a="1"/>
  <c r="L1955" i="11" s="1"/>
  <c r="L1956" i="11" s="1" a="1"/>
  <c r="L1956" i="11" s="1"/>
  <c r="L1957" i="11" s="1" a="1"/>
  <c r="L1957" i="11" s="1"/>
  <c r="L1958" i="11" s="1" a="1"/>
  <c r="L1958" i="11" s="1"/>
  <c r="L1959" i="11" s="1" a="1"/>
  <c r="L1959" i="11" s="1"/>
  <c r="L1960" i="11" s="1" a="1"/>
  <c r="L1960" i="11" s="1"/>
  <c r="L1961" i="11" s="1" a="1"/>
  <c r="L1961" i="11" s="1"/>
  <c r="L1962" i="11" s="1" a="1"/>
  <c r="L1962" i="11" s="1"/>
  <c r="L1963" i="11" s="1" a="1"/>
  <c r="L1963" i="11" s="1"/>
  <c r="L1964" i="11" s="1" a="1"/>
  <c r="L1964" i="11" s="1"/>
  <c r="L1965" i="11" s="1" a="1"/>
  <c r="L1965" i="11" s="1"/>
  <c r="L1966" i="11" s="1" a="1"/>
  <c r="L1966" i="11" s="1"/>
  <c r="L1967" i="11" s="1" a="1"/>
  <c r="L1967" i="11" s="1"/>
  <c r="L1968" i="11" s="1" a="1"/>
  <c r="L1968" i="11" s="1"/>
  <c r="L1969" i="11" s="1" a="1"/>
  <c r="L1969" i="11" s="1"/>
  <c r="L1970" i="11" s="1" a="1"/>
  <c r="L1970" i="11" s="1"/>
  <c r="L1971" i="11" s="1" a="1"/>
  <c r="L1971" i="11" s="1"/>
  <c r="L1972" i="11" s="1" a="1"/>
  <c r="L1972" i="11" s="1"/>
  <c r="L1973" i="11" s="1" a="1"/>
  <c r="L1973" i="11" s="1"/>
  <c r="L1974" i="11" s="1" a="1"/>
  <c r="L1974" i="11" s="1"/>
  <c r="L1975" i="11" s="1" a="1"/>
  <c r="L1975" i="11" s="1"/>
  <c r="L1976" i="11" s="1" a="1"/>
  <c r="L1976" i="11" s="1"/>
  <c r="L1977" i="11" s="1" a="1"/>
  <c r="L1977" i="11" s="1"/>
  <c r="L1978" i="11" s="1" a="1"/>
  <c r="L1978" i="11" s="1"/>
  <c r="L1979" i="11" s="1" a="1"/>
  <c r="L1979" i="11" s="1"/>
  <c r="L1980" i="11" s="1" a="1"/>
  <c r="L1980" i="11" s="1"/>
  <c r="L1981" i="11" s="1" a="1"/>
  <c r="L1981" i="11" s="1"/>
  <c r="L1982" i="11" s="1" a="1"/>
  <c r="L1982" i="11" s="1"/>
  <c r="L1983" i="11" s="1" a="1"/>
  <c r="L1983" i="11" s="1"/>
  <c r="L1984" i="11" s="1" a="1"/>
  <c r="L1984" i="11" s="1"/>
  <c r="L1985" i="11" s="1" a="1"/>
  <c r="L1985" i="11" s="1"/>
  <c r="L1986" i="11" s="1" a="1"/>
  <c r="L1986" i="11" s="1"/>
  <c r="L1987" i="11" s="1" a="1"/>
  <c r="L1987" i="11" s="1"/>
  <c r="L1988" i="11" s="1" a="1"/>
  <c r="L1988" i="11" s="1"/>
  <c r="L1989" i="11" s="1" a="1"/>
  <c r="L1989" i="11" s="1"/>
  <c r="L1990" i="11" s="1" a="1"/>
  <c r="L1990" i="11" s="1"/>
  <c r="L1991" i="11" s="1" a="1"/>
  <c r="L1991" i="11" s="1"/>
  <c r="L1992" i="11" s="1" a="1"/>
  <c r="L1992" i="11" s="1"/>
  <c r="L1993" i="11" s="1" a="1"/>
  <c r="L1993" i="11" s="1"/>
  <c r="L1994" i="11" s="1" a="1"/>
  <c r="L1994" i="11" s="1"/>
  <c r="L1995" i="11" s="1" a="1"/>
  <c r="L1995" i="11" s="1"/>
  <c r="L1996" i="11" s="1" a="1"/>
  <c r="L1996" i="11" s="1"/>
  <c r="L1997" i="11" s="1" a="1"/>
  <c r="L1997" i="11" s="1"/>
  <c r="L1998" i="11" s="1" a="1"/>
  <c r="L1998" i="11" s="1"/>
  <c r="L1999" i="11" s="1" a="1"/>
  <c r="L1999" i="11" s="1"/>
  <c r="L2000" i="11" s="1" a="1"/>
  <c r="L2000" i="11" s="1"/>
  <c r="L2001" i="11" s="1" a="1"/>
  <c r="L2001" i="11" s="1"/>
  <c r="L2002" i="11" s="1" a="1"/>
  <c r="L2002" i="11" s="1"/>
  <c r="L2003" i="11" s="1" a="1"/>
  <c r="L2003" i="11" s="1"/>
  <c r="L2004" i="11" s="1" a="1"/>
  <c r="L2004" i="11" s="1"/>
  <c r="L2005" i="11" s="1" a="1"/>
  <c r="L2005" i="11" s="1"/>
  <c r="L2006" i="11" s="1" a="1"/>
  <c r="L2006" i="11" s="1"/>
  <c r="L2007" i="11" s="1" a="1"/>
  <c r="L2007" i="11" s="1"/>
  <c r="L2008" i="11" s="1" a="1"/>
  <c r="L2008" i="11" s="1"/>
  <c r="L2009" i="11" s="1" a="1"/>
  <c r="L2009" i="11" s="1"/>
  <c r="L2010" i="11" s="1" a="1"/>
  <c r="L2010" i="11" s="1"/>
  <c r="L2011" i="11" s="1" a="1"/>
  <c r="L2011" i="11" s="1"/>
  <c r="L2012" i="11" s="1" a="1"/>
  <c r="L2012" i="11" s="1"/>
  <c r="L2013" i="11" s="1" a="1"/>
  <c r="L2013" i="11" s="1"/>
  <c r="L2014" i="11" s="1" a="1"/>
  <c r="L2014" i="11" s="1"/>
  <c r="L2015" i="11" s="1" a="1"/>
  <c r="L2015" i="11" s="1"/>
  <c r="L2016" i="11" s="1" a="1"/>
  <c r="L2016" i="11" s="1"/>
  <c r="L2017" i="11" s="1" a="1"/>
  <c r="L2017" i="11" s="1"/>
  <c r="L2018" i="11" s="1" a="1"/>
  <c r="L2018" i="11" s="1"/>
  <c r="L2019" i="11" s="1" a="1"/>
  <c r="L2019" i="11" s="1"/>
  <c r="L2020" i="11" s="1" a="1"/>
  <c r="L2020" i="11" s="1"/>
  <c r="L2021" i="11" s="1" a="1"/>
  <c r="L2021" i="11" s="1"/>
  <c r="L2022" i="11" s="1" a="1"/>
  <c r="L2022" i="11" s="1"/>
  <c r="L2023" i="11" s="1" a="1"/>
  <c r="L2023" i="11" s="1"/>
  <c r="L2024" i="11" s="1" a="1"/>
  <c r="L2024" i="11" s="1"/>
  <c r="L2025" i="11" s="1" a="1"/>
  <c r="L2025" i="11" s="1"/>
  <c r="L2026" i="11" s="1" a="1"/>
  <c r="L2026" i="11" s="1"/>
  <c r="L2027" i="11" s="1" a="1"/>
  <c r="L2027" i="11" s="1"/>
  <c r="L2028" i="11" s="1" a="1"/>
  <c r="L2028" i="11" s="1"/>
  <c r="L2029" i="11" s="1" a="1"/>
  <c r="L2029" i="11" s="1"/>
  <c r="L2030" i="11" s="1" a="1"/>
  <c r="L2030" i="11" s="1"/>
  <c r="L2031" i="11" s="1" a="1"/>
  <c r="L2031" i="11" s="1"/>
  <c r="L2032" i="11" s="1" a="1"/>
  <c r="L2032" i="11" s="1"/>
  <c r="L2033" i="11" s="1" a="1"/>
  <c r="L2033" i="11" s="1"/>
  <c r="L2034" i="11" s="1" a="1"/>
  <c r="L2034" i="11" s="1"/>
  <c r="L2035" i="11" s="1" a="1"/>
  <c r="L2035" i="11" s="1"/>
  <c r="L2036" i="11" s="1" a="1"/>
  <c r="L2036" i="11" s="1"/>
  <c r="L2037" i="11" s="1" a="1"/>
  <c r="L2037" i="11" s="1"/>
  <c r="L2038" i="11" s="1" a="1"/>
  <c r="L2038" i="11" s="1"/>
  <c r="L2039" i="11" s="1" a="1"/>
  <c r="L2039" i="11" s="1"/>
  <c r="L2040" i="11" s="1" a="1"/>
  <c r="L2040" i="11" s="1"/>
  <c r="L2041" i="11" s="1" a="1"/>
  <c r="L2041" i="11" s="1"/>
  <c r="L2042" i="11" s="1" a="1"/>
  <c r="L2042" i="11" s="1"/>
  <c r="L2043" i="11" s="1" a="1"/>
  <c r="L2043" i="11" s="1"/>
  <c r="L2044" i="11" s="1" a="1"/>
  <c r="L2044" i="11" s="1"/>
  <c r="L2045" i="11" s="1" a="1"/>
  <c r="L2045" i="11" s="1"/>
  <c r="L2046" i="11" s="1" a="1"/>
  <c r="L2046" i="11" s="1"/>
  <c r="L2047" i="11" s="1" a="1"/>
  <c r="L2047" i="11" s="1"/>
  <c r="L2048" i="11" s="1" a="1"/>
  <c r="L2048" i="11" s="1"/>
  <c r="L2049" i="11" s="1" a="1"/>
  <c r="L2049" i="11" s="1"/>
  <c r="L2050" i="11" s="1" a="1"/>
  <c r="L2050" i="11" s="1"/>
  <c r="L2051" i="11" s="1" a="1"/>
  <c r="L2051" i="11" s="1"/>
  <c r="L2052" i="11" s="1" a="1"/>
  <c r="L2052" i="11" s="1"/>
  <c r="L2053" i="11" s="1" a="1"/>
  <c r="L2053" i="11" s="1"/>
  <c r="L2054" i="11" s="1" a="1"/>
  <c r="L2054" i="11" s="1"/>
  <c r="L2055" i="11" s="1" a="1"/>
  <c r="L2055" i="11" s="1"/>
  <c r="L2056" i="11" s="1" a="1"/>
  <c r="L2056" i="11" s="1"/>
  <c r="L2057" i="11" s="1" a="1"/>
  <c r="L2057" i="11" s="1"/>
  <c r="L2058" i="11" s="1" a="1"/>
  <c r="L2058" i="11" s="1"/>
  <c r="L2059" i="11" s="1" a="1"/>
  <c r="L2059" i="11" s="1"/>
  <c r="L2060" i="11" s="1" a="1"/>
  <c r="L2060" i="11" s="1"/>
  <c r="L2061" i="11" s="1" a="1"/>
  <c r="L2061" i="11" s="1"/>
  <c r="L2062" i="11" s="1" a="1"/>
  <c r="L2062" i="11" s="1"/>
  <c r="L2063" i="11" s="1" a="1"/>
  <c r="L2063" i="11" s="1"/>
  <c r="L2064" i="11" s="1" a="1"/>
  <c r="L2064" i="11" s="1"/>
  <c r="L2065" i="11" s="1" a="1"/>
  <c r="L2065" i="11" s="1"/>
  <c r="L2066" i="11" s="1" a="1"/>
  <c r="L2066" i="11" s="1"/>
  <c r="L2067" i="11" s="1" a="1"/>
  <c r="L2067" i="11" s="1"/>
  <c r="L2068" i="11" s="1" a="1"/>
  <c r="L2068" i="11" s="1"/>
  <c r="L2069" i="11" s="1" a="1"/>
  <c r="L2069" i="11" s="1"/>
  <c r="L2070" i="11" s="1" a="1"/>
  <c r="L2070" i="11" s="1"/>
  <c r="L2071" i="11" s="1" a="1"/>
  <c r="L2071" i="11" s="1"/>
  <c r="L2072" i="11" s="1" a="1"/>
  <c r="L2072" i="11" s="1"/>
  <c r="L2073" i="11" s="1" a="1"/>
  <c r="L2073" i="11" s="1"/>
  <c r="L2074" i="11" s="1" a="1"/>
  <c r="L2074" i="11" s="1"/>
  <c r="L2075" i="11" s="1" a="1"/>
  <c r="L2075" i="11" s="1"/>
  <c r="L2076" i="11" s="1" a="1"/>
  <c r="L2076" i="11" s="1"/>
  <c r="L2077" i="11" s="1" a="1"/>
  <c r="L2077" i="11" s="1"/>
  <c r="L2078" i="11" s="1" a="1"/>
  <c r="L2078" i="11" s="1"/>
  <c r="L2079" i="11" s="1" a="1"/>
  <c r="L2079" i="11" s="1"/>
  <c r="L2080" i="11" s="1" a="1"/>
  <c r="L2080" i="11" s="1"/>
  <c r="L2081" i="11" s="1" a="1"/>
  <c r="L2081" i="11" s="1"/>
  <c r="L2082" i="11" s="1" a="1"/>
  <c r="L2082" i="11" s="1"/>
  <c r="L2083" i="11" s="1" a="1"/>
  <c r="L2083" i="11" s="1"/>
  <c r="L2084" i="11" s="1" a="1"/>
  <c r="L2084" i="11" s="1"/>
  <c r="L2085" i="11" s="1" a="1"/>
  <c r="L2085" i="11" s="1"/>
  <c r="L2086" i="11" s="1" a="1"/>
  <c r="L2086" i="11" s="1"/>
  <c r="L2087" i="11" s="1" a="1"/>
  <c r="L2087" i="11" s="1"/>
  <c r="L2088" i="11" s="1" a="1"/>
  <c r="L2088" i="11" s="1"/>
  <c r="L2089" i="11" s="1" a="1"/>
  <c r="L2089" i="11" s="1"/>
  <c r="L2090" i="11" s="1" a="1"/>
  <c r="L2090" i="11" s="1"/>
  <c r="L2091" i="11" s="1" a="1"/>
  <c r="L2091" i="11" s="1"/>
  <c r="L2092" i="11" s="1" a="1"/>
  <c r="L2092" i="11" s="1"/>
  <c r="L2093" i="11" s="1" a="1"/>
  <c r="L2093" i="11" s="1"/>
  <c r="L2094" i="11" s="1" a="1"/>
  <c r="L2094" i="11" s="1"/>
  <c r="L2095" i="11" s="1" a="1"/>
  <c r="L2095" i="11" s="1"/>
  <c r="L2096" i="11" s="1" a="1"/>
  <c r="L2096" i="11" s="1"/>
  <c r="L2097" i="11" s="1" a="1"/>
  <c r="L2097" i="11" s="1"/>
  <c r="L2098" i="11" s="1" a="1"/>
  <c r="L2098" i="11" s="1"/>
  <c r="L2099" i="11" s="1" a="1"/>
  <c r="L2099" i="11" s="1"/>
  <c r="L2100" i="11" s="1" a="1"/>
  <c r="L2100" i="11" s="1"/>
  <c r="L2101" i="11" s="1" a="1"/>
  <c r="L2101" i="11" s="1"/>
  <c r="L2102" i="11" s="1" a="1"/>
  <c r="L2102" i="11" s="1"/>
  <c r="L2103" i="11" s="1" a="1"/>
  <c r="L2103" i="11" s="1"/>
  <c r="L2104" i="11" s="1" a="1"/>
  <c r="L2104" i="11" s="1"/>
  <c r="L2105" i="11" s="1" a="1"/>
  <c r="L2105" i="11" s="1"/>
  <c r="L2106" i="11" s="1" a="1"/>
  <c r="L2106" i="11" s="1"/>
  <c r="L2107" i="11" s="1" a="1"/>
  <c r="L2107" i="11" s="1"/>
  <c r="L2108" i="11" s="1" a="1"/>
  <c r="L2108" i="11" s="1"/>
  <c r="L2109" i="11" s="1" a="1"/>
  <c r="L2109" i="11" s="1"/>
  <c r="L2110" i="11" s="1" a="1"/>
  <c r="L2110" i="11" s="1"/>
  <c r="L2111" i="11" s="1" a="1"/>
  <c r="L2111" i="11" s="1"/>
  <c r="L2112" i="11" s="1" a="1"/>
  <c r="L2112" i="11" s="1"/>
  <c r="L2113" i="11" s="1" a="1"/>
  <c r="L2113" i="11" s="1"/>
  <c r="L2114" i="11" s="1" a="1"/>
  <c r="L2114" i="11" s="1"/>
  <c r="L2115" i="11" s="1" a="1"/>
  <c r="L2115" i="11" s="1"/>
  <c r="L2116" i="11" s="1" a="1"/>
  <c r="L2116" i="11" s="1"/>
  <c r="L2117" i="11" s="1" a="1"/>
  <c r="L2117" i="11" s="1"/>
  <c r="L2118" i="11" s="1" a="1"/>
  <c r="L2118" i="11" s="1"/>
  <c r="L2119" i="11" s="1" a="1"/>
  <c r="L2119" i="11" s="1"/>
  <c r="L2120" i="11" s="1" a="1"/>
  <c r="L2120" i="11" s="1"/>
  <c r="L2121" i="11" s="1" a="1"/>
  <c r="L2121" i="11" s="1"/>
  <c r="L2122" i="11" s="1" a="1"/>
  <c r="L2122" i="11" s="1"/>
  <c r="L2123" i="11" s="1" a="1"/>
  <c r="L2123" i="11" s="1"/>
  <c r="L2124" i="11" s="1" a="1"/>
  <c r="L2124" i="11" s="1"/>
  <c r="L2125" i="11" s="1" a="1"/>
  <c r="L2125" i="11" s="1"/>
  <c r="L2126" i="11" s="1" a="1"/>
  <c r="L2126" i="11" s="1"/>
  <c r="L2127" i="11" s="1" a="1"/>
  <c r="L2127" i="11" s="1"/>
  <c r="L2128" i="11" s="1" a="1"/>
  <c r="L2128" i="11" s="1"/>
  <c r="L2129" i="11" s="1" a="1"/>
  <c r="L2129" i="11" s="1"/>
  <c r="L2130" i="11" s="1" a="1"/>
  <c r="L2130" i="11" s="1"/>
  <c r="L2131" i="11" s="1" a="1"/>
  <c r="L2131" i="11" s="1"/>
  <c r="L2132" i="11" s="1" a="1"/>
  <c r="L2132" i="11" s="1"/>
  <c r="L2133" i="11" s="1" a="1"/>
  <c r="L2133" i="11" s="1"/>
  <c r="L2134" i="11" s="1" a="1"/>
  <c r="L2134" i="11" s="1"/>
  <c r="L2135" i="11" s="1" a="1"/>
  <c r="L2135" i="11" s="1"/>
  <c r="L2136" i="11" s="1" a="1"/>
  <c r="L2136" i="11" s="1"/>
  <c r="L2137" i="11" s="1" a="1"/>
  <c r="L2137" i="11" s="1"/>
  <c r="L2138" i="11" s="1" a="1"/>
  <c r="L2138" i="11" s="1"/>
  <c r="L2139" i="11" s="1" a="1"/>
  <c r="L2139" i="11" s="1"/>
  <c r="L2140" i="11" s="1" a="1"/>
  <c r="L2140" i="11" s="1"/>
  <c r="L2141" i="11" s="1" a="1"/>
  <c r="L2141" i="11" s="1"/>
  <c r="L2142" i="11" s="1" a="1"/>
  <c r="L2142" i="11" s="1"/>
  <c r="L2143" i="11" s="1" a="1"/>
  <c r="L2143" i="11" s="1"/>
  <c r="L2144" i="11" s="1" a="1"/>
  <c r="L2144" i="11" s="1"/>
  <c r="L2145" i="11" s="1" a="1"/>
  <c r="L2145" i="11" s="1"/>
  <c r="L2146" i="11" s="1" a="1"/>
  <c r="L2146" i="11" s="1"/>
  <c r="L2147" i="11" s="1" a="1"/>
  <c r="L2147" i="11" s="1"/>
  <c r="L2148" i="11" s="1" a="1"/>
  <c r="L2148" i="11" s="1"/>
  <c r="L2149" i="11" s="1" a="1"/>
  <c r="L2149" i="11" s="1"/>
  <c r="L2150" i="11" s="1" a="1"/>
  <c r="L2150" i="11" s="1"/>
  <c r="L2151" i="11" s="1" a="1"/>
  <c r="L2151" i="11" s="1"/>
  <c r="L2152" i="11" s="1" a="1"/>
  <c r="L2152" i="11" s="1"/>
  <c r="L2153" i="11" s="1" a="1"/>
  <c r="L2153" i="11" s="1"/>
  <c r="L2154" i="11" s="1" a="1"/>
  <c r="L2154" i="11" s="1"/>
  <c r="L2155" i="11" s="1" a="1"/>
  <c r="L2155" i="11" s="1"/>
  <c r="L2156" i="11" s="1" a="1"/>
  <c r="L2156" i="11" s="1"/>
  <c r="L2157" i="11" s="1" a="1"/>
  <c r="L2157" i="11" s="1"/>
  <c r="L2158" i="11" s="1" a="1"/>
  <c r="L2158" i="11" s="1"/>
  <c r="L2159" i="11" s="1" a="1"/>
  <c r="L2159" i="11" s="1"/>
  <c r="L2160" i="11" s="1" a="1"/>
  <c r="L2160" i="11" s="1"/>
  <c r="L2161" i="11" s="1" a="1"/>
  <c r="L2161" i="11" s="1"/>
  <c r="L2162" i="11" s="1" a="1"/>
  <c r="L2162" i="11" s="1"/>
  <c r="L2163" i="11" s="1" a="1"/>
  <c r="L2163" i="11" s="1"/>
  <c r="L2164" i="11" s="1" a="1"/>
  <c r="L2164" i="11" s="1"/>
  <c r="L2165" i="11" s="1" a="1"/>
  <c r="L2165" i="11" s="1"/>
  <c r="L2166" i="11" s="1" a="1"/>
  <c r="L2166" i="11" s="1"/>
  <c r="L2167" i="11" s="1" a="1"/>
  <c r="L2167" i="11" s="1"/>
  <c r="L2168" i="11" s="1" a="1"/>
  <c r="L2168" i="11" s="1"/>
  <c r="L2169" i="11" s="1" a="1"/>
  <c r="L2169" i="11" s="1"/>
  <c r="L2170" i="11" s="1" a="1"/>
  <c r="L2170" i="11" s="1"/>
  <c r="L2171" i="11" s="1" a="1"/>
  <c r="L2171" i="11" s="1"/>
  <c r="L2172" i="11" s="1" a="1"/>
  <c r="L2172" i="11" s="1"/>
  <c r="L2173" i="11" s="1" a="1"/>
  <c r="L2173" i="11" s="1"/>
  <c r="L2174" i="11" s="1" a="1"/>
  <c r="L2174" i="11" s="1"/>
  <c r="L2175" i="11" s="1" a="1"/>
  <c r="L2175" i="11" s="1"/>
  <c r="L2176" i="11" s="1" a="1"/>
  <c r="L2176" i="11" s="1"/>
  <c r="L2177" i="11" s="1" a="1"/>
  <c r="L2177" i="11" s="1"/>
  <c r="L2178" i="11" s="1" a="1"/>
  <c r="L2178" i="11" s="1"/>
  <c r="L2179" i="11" s="1" a="1"/>
  <c r="L2179" i="11" s="1"/>
  <c r="L2180" i="11" s="1" a="1"/>
  <c r="L2180" i="11" s="1"/>
  <c r="L2181" i="11" s="1" a="1"/>
  <c r="L2181" i="11" s="1"/>
  <c r="L2182" i="11" s="1" a="1"/>
  <c r="L2182" i="11" s="1"/>
  <c r="L2183" i="11" s="1" a="1"/>
  <c r="L2183" i="11" s="1"/>
  <c r="L2184" i="11" s="1" a="1"/>
  <c r="L2184" i="11" s="1"/>
  <c r="L2185" i="11" s="1" a="1"/>
  <c r="L2185" i="11" s="1"/>
  <c r="L2186" i="11" s="1" a="1"/>
  <c r="L2186" i="11" s="1"/>
  <c r="L2187" i="11" s="1" a="1"/>
  <c r="L2187" i="11" s="1"/>
  <c r="L2188" i="11" s="1" a="1"/>
  <c r="L2188" i="11" s="1"/>
  <c r="L2189" i="11" s="1" a="1"/>
  <c r="L2189" i="11" s="1"/>
  <c r="L2190" i="11" s="1" a="1"/>
  <c r="L2190" i="11" s="1"/>
  <c r="L2191" i="11" s="1" a="1"/>
  <c r="L2191" i="11" s="1"/>
  <c r="L2192" i="11" s="1" a="1"/>
  <c r="L2192" i="11" s="1"/>
  <c r="L2193" i="11" s="1" a="1"/>
  <c r="L2193" i="11" s="1"/>
  <c r="L2194" i="11" s="1" a="1"/>
  <c r="L2194" i="11" s="1"/>
  <c r="L2195" i="11" s="1" a="1"/>
  <c r="L2195" i="11" s="1"/>
  <c r="L2196" i="11" s="1" a="1"/>
  <c r="L2196" i="11" s="1"/>
  <c r="L2197" i="11" s="1" a="1"/>
  <c r="L2197" i="11" s="1"/>
  <c r="L2198" i="11" s="1" a="1"/>
  <c r="L2198" i="11" s="1"/>
  <c r="L2199" i="11" s="1" a="1"/>
  <c r="L2199" i="11" s="1"/>
  <c r="L2200" i="11" s="1" a="1"/>
  <c r="L2200" i="11" s="1"/>
  <c r="L2201" i="11" s="1" a="1"/>
  <c r="L2201" i="11" s="1"/>
  <c r="L2202" i="11" s="1" a="1"/>
  <c r="L2202" i="11" s="1"/>
  <c r="L2203" i="11" s="1" a="1"/>
  <c r="L2203" i="11" s="1"/>
  <c r="L2204" i="11" s="1" a="1"/>
  <c r="L2204" i="11" s="1"/>
  <c r="L2205" i="11" s="1" a="1"/>
  <c r="L2205" i="11" s="1"/>
  <c r="L2206" i="11" s="1" a="1"/>
  <c r="L2206" i="11" s="1"/>
  <c r="L2207" i="11" s="1" a="1"/>
  <c r="L2207" i="11" s="1"/>
  <c r="L2208" i="11" s="1" a="1"/>
  <c r="L2208" i="11" s="1"/>
  <c r="L2209" i="11" s="1" a="1"/>
  <c r="L2209" i="11" s="1"/>
  <c r="L2210" i="11" s="1" a="1"/>
  <c r="L2210" i="11" s="1"/>
  <c r="L2211" i="11" s="1" a="1"/>
  <c r="L2211" i="11" s="1"/>
  <c r="L2212" i="11" s="1" a="1"/>
  <c r="L2212" i="11" s="1"/>
  <c r="L2213" i="11" s="1" a="1"/>
  <c r="L2213" i="11" s="1"/>
  <c r="L2214" i="11" s="1" a="1"/>
  <c r="L2214" i="11" s="1"/>
  <c r="L2215" i="11" s="1" a="1"/>
  <c r="L2215" i="11" s="1"/>
  <c r="L2216" i="11" s="1" a="1"/>
  <c r="L2216" i="11" s="1"/>
  <c r="L2217" i="11" s="1" a="1"/>
  <c r="L2217" i="11" s="1"/>
  <c r="L2218" i="11" s="1" a="1"/>
  <c r="L2218" i="11" s="1"/>
  <c r="L2219" i="11" s="1" a="1"/>
  <c r="L2219" i="11" s="1"/>
  <c r="L2220" i="11" s="1" a="1"/>
  <c r="L2220" i="11" s="1"/>
  <c r="L2221" i="11" s="1" a="1"/>
  <c r="L2221" i="11" s="1"/>
  <c r="L2222" i="11" s="1" a="1"/>
  <c r="L2222" i="11" s="1"/>
  <c r="L2223" i="11" s="1" a="1"/>
  <c r="L2223" i="11" s="1"/>
  <c r="L2224" i="11" s="1" a="1"/>
  <c r="L2224" i="11" s="1"/>
  <c r="L2225" i="11" s="1" a="1"/>
  <c r="L2225" i="11" s="1"/>
  <c r="L2226" i="11" s="1" a="1"/>
  <c r="L2226" i="11" s="1"/>
  <c r="L2227" i="11" s="1" a="1"/>
  <c r="L2227" i="11" s="1"/>
  <c r="L2228" i="11" s="1" a="1"/>
  <c r="L2228" i="11" s="1"/>
  <c r="L2229" i="11" s="1" a="1"/>
  <c r="L2229" i="11" s="1"/>
  <c r="L2230" i="11" s="1" a="1"/>
  <c r="L2230" i="11" s="1"/>
  <c r="L2231" i="11" s="1" a="1"/>
  <c r="L2231" i="11" s="1"/>
  <c r="L2232" i="11" s="1" a="1"/>
  <c r="L2232" i="11" s="1"/>
  <c r="L2233" i="11" s="1" a="1"/>
  <c r="L2233" i="11" s="1"/>
  <c r="L2234" i="11" s="1" a="1"/>
  <c r="L2234" i="11" s="1"/>
  <c r="L2235" i="11" s="1" a="1"/>
  <c r="L2235" i="11" s="1"/>
  <c r="L2236" i="11" s="1" a="1"/>
  <c r="L2236" i="11" s="1"/>
  <c r="L2237" i="11" s="1" a="1"/>
  <c r="L2237" i="11" s="1"/>
  <c r="L2238" i="11" s="1" a="1"/>
  <c r="L2238" i="11" s="1"/>
  <c r="L2239" i="11" s="1" a="1"/>
  <c r="L2239" i="11" s="1"/>
  <c r="L2240" i="11" s="1" a="1"/>
  <c r="L2240" i="11" s="1"/>
  <c r="L2241" i="11" s="1" a="1"/>
  <c r="L2241" i="11" s="1"/>
  <c r="L2242" i="11" s="1" a="1"/>
  <c r="L2242" i="11" s="1"/>
  <c r="L2243" i="11" l="1" a="1"/>
  <c r="L2243" i="11" s="1"/>
  <c r="L2244" i="11" s="1" a="1"/>
  <c r="L2244" i="11" s="1"/>
  <c r="L2245" i="11" s="1" a="1"/>
  <c r="L2245" i="11" s="1"/>
  <c r="L2246" i="11" s="1" a="1"/>
  <c r="L2246" i="11" s="1"/>
  <c r="L2247" i="11" s="1" a="1"/>
  <c r="L2247" i="11" s="1"/>
  <c r="L2248" i="11" s="1" a="1"/>
  <c r="L2248" i="11" s="1"/>
  <c r="L2249" i="11" s="1" a="1"/>
  <c r="L2249" i="11" s="1"/>
  <c r="L2250" i="11" s="1" a="1"/>
  <c r="L2250" i="11" s="1"/>
  <c r="L2251" i="11" s="1" a="1"/>
  <c r="L2251" i="11" s="1"/>
  <c r="L2252" i="11" s="1" a="1"/>
  <c r="L2252" i="11" s="1"/>
  <c r="L2253" i="11" s="1" a="1"/>
  <c r="L2253" i="11" s="1"/>
  <c r="L2254" i="11" s="1" a="1"/>
  <c r="L2254" i="11" s="1"/>
  <c r="L2255" i="11" s="1" a="1"/>
  <c r="L2255" i="11" s="1"/>
  <c r="L2256" i="11" s="1" a="1"/>
  <c r="L2256" i="11" s="1"/>
  <c r="L2257" i="11" s="1" a="1"/>
  <c r="L2257" i="11" s="1"/>
  <c r="L2258" i="11" s="1" a="1"/>
  <c r="L2258" i="11" s="1"/>
  <c r="L2259" i="11" s="1" a="1"/>
  <c r="L2259" i="11" s="1"/>
  <c r="L2260" i="11" s="1" a="1"/>
  <c r="L2260" i="11" s="1"/>
  <c r="L2261" i="11" s="1" a="1"/>
  <c r="L2261" i="11" s="1"/>
  <c r="L2262" i="11" s="1" a="1"/>
  <c r="L2262" i="11" s="1"/>
  <c r="L2263" i="11" s="1" a="1"/>
  <c r="L2263" i="11" s="1"/>
  <c r="L2264" i="11" s="1" a="1"/>
  <c r="L2264" i="11" s="1"/>
  <c r="L2265" i="11" s="1" a="1"/>
  <c r="L2265" i="11" s="1"/>
  <c r="L2266" i="11" s="1" a="1"/>
  <c r="L2266" i="11" s="1"/>
  <c r="L2267" i="11" s="1" a="1"/>
  <c r="L2267" i="11" s="1"/>
  <c r="L2268" i="11" s="1" a="1"/>
  <c r="L2268" i="11" s="1"/>
  <c r="L2269" i="11" s="1" a="1"/>
  <c r="L2269" i="11" s="1"/>
  <c r="L2270" i="11" s="1" a="1"/>
  <c r="L2270" i="11" s="1"/>
  <c r="L2271" i="11" s="1" a="1"/>
  <c r="L2271" i="11" s="1"/>
  <c r="L2272" i="11" s="1" a="1"/>
  <c r="L2272" i="11" s="1"/>
  <c r="L2273" i="11" s="1" a="1"/>
  <c r="L2273" i="11" s="1"/>
  <c r="L2274" i="11" s="1" a="1"/>
  <c r="L2274" i="11" s="1"/>
  <c r="L2275" i="11" s="1" a="1"/>
  <c r="L2275" i="11" s="1"/>
  <c r="L2276" i="11" s="1" a="1"/>
  <c r="L2276" i="11" s="1"/>
  <c r="L2277" i="11" s="1" a="1"/>
  <c r="L2277" i="11" s="1"/>
  <c r="L2278" i="11" s="1" a="1"/>
  <c r="L2278" i="11" s="1"/>
  <c r="L2279" i="11" s="1" a="1"/>
  <c r="L2279" i="11" s="1"/>
  <c r="L2280" i="11" s="1" a="1"/>
  <c r="L2280" i="11" s="1"/>
  <c r="L2281" i="11" s="1" a="1"/>
  <c r="L2281" i="11" s="1"/>
  <c r="L2282" i="11" s="1" a="1"/>
  <c r="L2282" i="11" s="1"/>
  <c r="L2283" i="11" s="1" a="1"/>
  <c r="L2283" i="11" s="1"/>
  <c r="L2284" i="11" s="1" a="1"/>
  <c r="L2284" i="11" s="1"/>
  <c r="L2285" i="11" s="1" a="1"/>
  <c r="L2285" i="11" s="1"/>
  <c r="L2286" i="11" s="1" a="1"/>
  <c r="L2286" i="11" s="1"/>
  <c r="L2287" i="11" s="1" a="1"/>
  <c r="L2287" i="11" s="1"/>
  <c r="L2288" i="11" s="1" a="1"/>
  <c r="L2288" i="11" s="1"/>
  <c r="L2289" i="11" s="1" a="1"/>
  <c r="L2289" i="11" s="1"/>
  <c r="L2290" i="11" s="1" a="1"/>
  <c r="L2290" i="11" s="1"/>
  <c r="L2291" i="11" s="1" a="1"/>
  <c r="L2291" i="11" s="1"/>
  <c r="L2292" i="11" s="1" a="1"/>
  <c r="L2292" i="11" s="1"/>
  <c r="L2293" i="11" s="1" a="1"/>
  <c r="L2293" i="11" s="1"/>
  <c r="L2294" i="11" s="1" a="1"/>
  <c r="L2294" i="11" s="1"/>
  <c r="L2295" i="11" s="1" a="1"/>
  <c r="L2295" i="11" s="1"/>
  <c r="L2296" i="11" s="1" a="1"/>
  <c r="L2296" i="11" s="1"/>
  <c r="L2297" i="11" s="1" a="1"/>
  <c r="L2297" i="11" s="1"/>
  <c r="L2298" i="11" s="1" a="1"/>
  <c r="L2298" i="11" s="1"/>
  <c r="L2299" i="11" s="1" a="1"/>
  <c r="L2299" i="11" s="1"/>
  <c r="L2300" i="11" s="1" a="1"/>
  <c r="L2300" i="11" s="1"/>
  <c r="L2301" i="11" s="1" a="1"/>
  <c r="L2301" i="11" s="1"/>
  <c r="L2302" i="11" s="1" a="1"/>
  <c r="L2302" i="11" s="1"/>
  <c r="L2303" i="11" s="1" a="1"/>
  <c r="L2303" i="11" s="1"/>
  <c r="L2304" i="11" s="1" a="1"/>
  <c r="L2304" i="11" s="1"/>
  <c r="L2305" i="11" s="1" a="1"/>
  <c r="L2305" i="11" s="1"/>
  <c r="L2306" i="11" s="1" a="1"/>
  <c r="L2306" i="11" s="1"/>
  <c r="L2307" i="11" s="1" a="1"/>
  <c r="L2307" i="11" s="1"/>
  <c r="L2308" i="11" s="1" a="1"/>
  <c r="L2308" i="11" s="1"/>
  <c r="L2309" i="11" s="1" a="1"/>
  <c r="L2309" i="11" s="1"/>
  <c r="L2310" i="11" s="1" a="1"/>
  <c r="L2310" i="11" s="1"/>
  <c r="L2311" i="11" s="1" a="1"/>
  <c r="L2311" i="11" s="1"/>
  <c r="L2312" i="11" s="1" a="1"/>
  <c r="L2312" i="11" s="1"/>
  <c r="L2313" i="11" s="1" a="1"/>
  <c r="L2313" i="11" s="1"/>
  <c r="L2314" i="11" s="1" a="1"/>
  <c r="L2314" i="11" s="1"/>
  <c r="L2315" i="11" s="1" a="1"/>
  <c r="L2315" i="11" s="1"/>
  <c r="L2316" i="11" s="1" a="1"/>
  <c r="L2316" i="11" s="1"/>
  <c r="L2317" i="11" s="1" a="1"/>
  <c r="L2317" i="11" s="1"/>
  <c r="L2318" i="11" s="1" a="1"/>
  <c r="L2318" i="11" s="1"/>
  <c r="L2319" i="11" s="1" a="1"/>
  <c r="L2319" i="11" s="1"/>
  <c r="L2320" i="11" s="1" a="1"/>
  <c r="L2320" i="11" s="1"/>
  <c r="L2321" i="11" s="1" a="1"/>
  <c r="L2321" i="11" s="1"/>
  <c r="L2322" i="11" s="1" a="1"/>
  <c r="L2322" i="11" s="1"/>
  <c r="L2323" i="11" s="1" a="1"/>
  <c r="L2323" i="11" s="1"/>
  <c r="L2324" i="11" s="1" a="1"/>
  <c r="L2324" i="11" s="1"/>
  <c r="L2325" i="11" s="1" a="1"/>
  <c r="L2325" i="11" s="1"/>
  <c r="L2326" i="11" s="1" a="1"/>
  <c r="L2326" i="11" s="1"/>
  <c r="L2327" i="11" s="1" a="1"/>
  <c r="L2327" i="11" s="1"/>
  <c r="L2328" i="11" s="1" a="1"/>
  <c r="L2328" i="11" s="1"/>
  <c r="L2329" i="11" s="1" a="1"/>
  <c r="L2329" i="11" s="1"/>
  <c r="L2330" i="11" s="1" a="1"/>
  <c r="L2330" i="11" s="1"/>
  <c r="L2331" i="11" s="1" a="1"/>
  <c r="L2331" i="11" s="1"/>
  <c r="L2332" i="11" s="1" a="1"/>
  <c r="L2332" i="11" s="1"/>
  <c r="L2333" i="11" s="1" a="1"/>
  <c r="L2333" i="11" s="1"/>
  <c r="L2334" i="11" s="1" a="1"/>
  <c r="L2334" i="11" s="1"/>
  <c r="L2335" i="11" s="1" a="1"/>
  <c r="L2335" i="11" s="1"/>
  <c r="L2336" i="11" s="1" a="1"/>
  <c r="L2336" i="11" s="1"/>
  <c r="L2337" i="11" s="1" a="1"/>
  <c r="L2337" i="11" s="1"/>
  <c r="L2338" i="11" s="1" a="1"/>
  <c r="L2338" i="11" s="1"/>
  <c r="L2339" i="11" s="1" a="1"/>
  <c r="L2339" i="11" s="1"/>
  <c r="L2340" i="11" s="1" a="1"/>
  <c r="L2340" i="11" s="1"/>
  <c r="L2341" i="11" s="1" a="1"/>
  <c r="L2341" i="11" s="1"/>
  <c r="L2342" i="11" s="1" a="1"/>
  <c r="L2342" i="11" s="1"/>
  <c r="L2343" i="11" s="1" a="1"/>
  <c r="L2343" i="11" s="1"/>
  <c r="L2344" i="11" s="1" a="1"/>
  <c r="L2344" i="11" s="1"/>
  <c r="L2345" i="11" s="1" a="1"/>
  <c r="L2345" i="11" s="1"/>
  <c r="L2346" i="11" s="1" a="1"/>
  <c r="L2346" i="11" s="1"/>
  <c r="L2347" i="11" s="1" a="1"/>
  <c r="L2347" i="11" s="1"/>
  <c r="L2348" i="11" s="1" a="1"/>
  <c r="L2348" i="11" s="1"/>
  <c r="L2349" i="11" s="1" a="1"/>
  <c r="L2349" i="11" s="1"/>
  <c r="L2350" i="11" s="1" a="1"/>
  <c r="L2350" i="11" s="1"/>
  <c r="L2351" i="11" s="1" a="1"/>
  <c r="L2351" i="11" s="1"/>
  <c r="L2352" i="11" s="1" a="1"/>
  <c r="L2352" i="11" s="1"/>
  <c r="L2353" i="11" s="1" a="1"/>
  <c r="L2353" i="11" s="1"/>
  <c r="L2354" i="11" s="1" a="1"/>
  <c r="L2354" i="11" s="1"/>
  <c r="L2355" i="11" s="1" a="1"/>
  <c r="L2355" i="11" s="1"/>
  <c r="L2356" i="11" s="1" a="1"/>
  <c r="L2356" i="11" s="1"/>
  <c r="L2357" i="11" s="1" a="1"/>
  <c r="L2357" i="11" s="1"/>
  <c r="L2358" i="11" s="1" a="1"/>
  <c r="L2358" i="11" s="1"/>
  <c r="L2359" i="11" s="1" a="1"/>
  <c r="L2359" i="11" s="1"/>
  <c r="L2360" i="11" s="1" a="1"/>
  <c r="L2360" i="11" s="1"/>
  <c r="L2361" i="11" s="1" a="1"/>
  <c r="L2361" i="11" s="1"/>
  <c r="L2362" i="11" s="1" a="1"/>
  <c r="L2362" i="11" s="1"/>
  <c r="L2363" i="11" s="1" a="1"/>
  <c r="L2363" i="11" s="1"/>
  <c r="L2364" i="11" s="1" a="1"/>
  <c r="L2364" i="11" s="1"/>
  <c r="L2365" i="11" s="1" a="1"/>
  <c r="L2365" i="11" s="1"/>
  <c r="L2366" i="11" s="1" a="1"/>
  <c r="L2366" i="11" s="1"/>
  <c r="L2367" i="11" s="1" a="1"/>
  <c r="L2367" i="11" s="1"/>
  <c r="L2368" i="11" s="1" a="1"/>
  <c r="L2368" i="11" s="1"/>
  <c r="L2369" i="11" s="1" a="1"/>
  <c r="L2369" i="11" s="1"/>
  <c r="L2370" i="11" s="1" a="1"/>
  <c r="L2370" i="11" s="1"/>
  <c r="L2371" i="11" s="1" a="1"/>
  <c r="L2371" i="11" s="1"/>
  <c r="L2372" i="11" s="1" a="1"/>
  <c r="L2372" i="11" s="1"/>
  <c r="L2373" i="11" s="1" a="1"/>
  <c r="L2373" i="11" s="1"/>
  <c r="L2374" i="11" s="1" a="1"/>
  <c r="L2374" i="11" s="1"/>
  <c r="L2375" i="11" s="1" a="1"/>
  <c r="L2375" i="11" s="1"/>
  <c r="L2376" i="11" s="1" a="1"/>
  <c r="L2376" i="11" s="1"/>
  <c r="L2377" i="11" s="1" a="1"/>
  <c r="L2377" i="11" s="1"/>
  <c r="L2378" i="11" s="1" a="1"/>
  <c r="L2378" i="11" s="1"/>
  <c r="L2379" i="11" s="1" a="1"/>
  <c r="L2379" i="11" s="1"/>
  <c r="L2380" i="11" s="1" a="1"/>
  <c r="L2380" i="11" s="1"/>
  <c r="L2381" i="11" s="1" a="1"/>
  <c r="L2381" i="11" s="1"/>
  <c r="L2382" i="11" s="1" a="1"/>
  <c r="L2382" i="11" s="1"/>
  <c r="L2383" i="11" s="1" a="1"/>
  <c r="L2383" i="11" s="1"/>
  <c r="L2384" i="11" s="1" a="1"/>
  <c r="L2384" i="11" s="1"/>
  <c r="L2385" i="11" s="1" a="1"/>
  <c r="L2385" i="11" s="1"/>
  <c r="L2386" i="11" s="1" a="1"/>
  <c r="L2386" i="11" s="1"/>
  <c r="L2387" i="11" s="1" a="1"/>
  <c r="L2387" i="11" s="1"/>
  <c r="L2388" i="11" s="1" a="1"/>
  <c r="L2388" i="11" s="1"/>
  <c r="L2389" i="11" s="1" a="1"/>
  <c r="L2389" i="11" s="1"/>
  <c r="L2390" i="11" s="1" a="1"/>
  <c r="L2390" i="11" s="1"/>
  <c r="L2391" i="11" s="1" a="1"/>
  <c r="L2391" i="11" s="1"/>
  <c r="L2392" i="11" s="1" a="1"/>
  <c r="L2392" i="11" s="1"/>
  <c r="L2393" i="11" s="1" a="1"/>
  <c r="L2393" i="11" s="1"/>
  <c r="L2394" i="11" s="1" a="1"/>
  <c r="L2394" i="11" s="1"/>
  <c r="L2395" i="11" s="1" a="1"/>
  <c r="L2395" i="11" s="1"/>
  <c r="L2396" i="11" s="1" a="1"/>
  <c r="L2396" i="11" s="1"/>
  <c r="L2397" i="11" s="1" a="1"/>
  <c r="L2397" i="11" s="1"/>
  <c r="L2398" i="11" s="1" a="1"/>
  <c r="L2398" i="11" s="1"/>
  <c r="L2399" i="11" s="1" a="1"/>
  <c r="L2399" i="11" s="1"/>
  <c r="L2400" i="11" s="1" a="1"/>
  <c r="L2400" i="11" s="1"/>
  <c r="L2401" i="11" s="1" a="1"/>
  <c r="L2401" i="11" s="1"/>
  <c r="L2402" i="11" s="1" a="1"/>
  <c r="L2402" i="11" s="1"/>
  <c r="L2403" i="11" s="1" a="1"/>
  <c r="L2403" i="11" s="1"/>
  <c r="L2404" i="11" s="1" a="1"/>
  <c r="L2404" i="11" s="1"/>
  <c r="L2405" i="11" s="1" a="1"/>
  <c r="L2405" i="11" s="1"/>
  <c r="L2406" i="11" s="1" a="1"/>
  <c r="L2406" i="11" s="1"/>
  <c r="L2407" i="11" s="1" a="1"/>
  <c r="L2407" i="11" s="1"/>
  <c r="L2408" i="11" s="1" a="1"/>
  <c r="L2408" i="11" s="1"/>
  <c r="L2409" i="11" s="1" a="1"/>
  <c r="L2409" i="11" s="1"/>
  <c r="L2410" i="11" s="1" a="1"/>
  <c r="L2410" i="11" s="1"/>
  <c r="L2411" i="11" s="1" a="1"/>
  <c r="L2411" i="11" s="1"/>
  <c r="L2412" i="11" s="1" a="1"/>
  <c r="L2412" i="11" s="1"/>
  <c r="L2413" i="11" s="1" a="1"/>
  <c r="L2413" i="11" s="1"/>
  <c r="L2414" i="11" s="1" a="1"/>
  <c r="L2414" i="11" s="1"/>
  <c r="L2415" i="11" s="1" a="1"/>
  <c r="L2415" i="11" s="1"/>
  <c r="L2416" i="11" s="1" a="1"/>
  <c r="L2416" i="11" s="1"/>
  <c r="L2417" i="11" s="1" a="1"/>
  <c r="L2417" i="11" s="1"/>
  <c r="L2418" i="11" s="1" a="1"/>
  <c r="L2418" i="11" s="1"/>
  <c r="L2419" i="11" s="1" a="1"/>
  <c r="L2419" i="11" s="1"/>
  <c r="L2420" i="11" s="1" a="1"/>
  <c r="L2420" i="11" s="1"/>
  <c r="L2421" i="11" s="1" a="1"/>
  <c r="L2421" i="11" s="1"/>
  <c r="L2422" i="11" s="1" a="1"/>
  <c r="L2422" i="11" s="1"/>
  <c r="L2423" i="11" s="1" a="1"/>
  <c r="L2423" i="11" s="1"/>
  <c r="L2424" i="11" s="1" a="1"/>
  <c r="L2424" i="11" s="1"/>
  <c r="L2425" i="11" s="1" a="1"/>
  <c r="L2425" i="11" s="1"/>
  <c r="L2426" i="11" s="1" a="1"/>
  <c r="L2426" i="11" s="1"/>
  <c r="L2427" i="11" s="1" a="1"/>
  <c r="L2427" i="11" s="1"/>
  <c r="L2428" i="11" s="1" a="1"/>
  <c r="L2428" i="11" s="1"/>
  <c r="L2429" i="11" s="1" a="1"/>
  <c r="L2429" i="11" s="1"/>
  <c r="L2430" i="11" s="1" a="1"/>
  <c r="L2430" i="11" s="1"/>
  <c r="L2431" i="11" s="1" a="1"/>
  <c r="L2431" i="11" s="1"/>
  <c r="L2432" i="11" s="1" a="1"/>
  <c r="L2432" i="11" s="1"/>
  <c r="L2433" i="11" s="1" a="1"/>
  <c r="L2433" i="11" s="1"/>
  <c r="L2434" i="11" s="1" a="1"/>
  <c r="L2434" i="11" s="1"/>
  <c r="L2435" i="11" s="1" a="1"/>
  <c r="L2435" i="11" s="1"/>
  <c r="L2436" i="11" s="1" a="1"/>
  <c r="L2436" i="11" s="1"/>
  <c r="L2437" i="11" s="1" a="1"/>
  <c r="L2437" i="11" s="1"/>
  <c r="L2438" i="11" s="1" a="1"/>
  <c r="L2438" i="11" s="1"/>
  <c r="L2439" i="11" s="1" a="1"/>
  <c r="L2439" i="11" s="1"/>
  <c r="L2440" i="11" s="1" a="1"/>
  <c r="L2440" i="11" s="1"/>
  <c r="L2441" i="11" s="1" a="1"/>
  <c r="L2441" i="11" s="1"/>
  <c r="L2442" i="11" s="1" a="1"/>
  <c r="L2442" i="11" s="1"/>
  <c r="L2443" i="11" s="1" a="1"/>
  <c r="L2443" i="11" s="1"/>
  <c r="L2444" i="11" s="1" a="1"/>
  <c r="L2444" i="11" s="1"/>
  <c r="L2445" i="11" s="1" a="1"/>
  <c r="L2445" i="11" s="1"/>
  <c r="L2446" i="11" s="1" a="1"/>
  <c r="L2446" i="11" s="1"/>
  <c r="L2447" i="11" s="1" a="1"/>
  <c r="L2447" i="11" s="1"/>
  <c r="L2448" i="11" s="1" a="1"/>
  <c r="L2448" i="11" s="1"/>
  <c r="L2449" i="11" s="1" a="1"/>
  <c r="L2449" i="11" s="1"/>
  <c r="L2450" i="11" s="1" a="1"/>
  <c r="L2450" i="11" s="1"/>
  <c r="L2451" i="11" s="1" a="1"/>
  <c r="L2451" i="11" s="1"/>
  <c r="L2452" i="11" s="1" a="1"/>
  <c r="L2452" i="11" s="1"/>
  <c r="L2453" i="11" s="1" a="1"/>
  <c r="L2453" i="11" s="1"/>
  <c r="L2454" i="11" s="1" a="1"/>
  <c r="L2454" i="11" s="1"/>
  <c r="L2455" i="11" s="1" a="1"/>
  <c r="L2455" i="11" s="1"/>
  <c r="L2456" i="11" s="1" a="1"/>
  <c r="L2456" i="11" s="1"/>
  <c r="L2457" i="11" s="1" a="1"/>
  <c r="L2457" i="11" s="1"/>
  <c r="L2458" i="11" s="1" a="1"/>
  <c r="L2458" i="11" s="1"/>
  <c r="L2459" i="11" s="1" a="1"/>
  <c r="L2459" i="11" s="1"/>
  <c r="L2460" i="11" s="1" a="1"/>
  <c r="L2460" i="11" s="1"/>
  <c r="L2461" i="11" s="1" a="1"/>
  <c r="L2461" i="11" s="1"/>
  <c r="L2462" i="11" s="1" a="1"/>
  <c r="L2462" i="11" s="1"/>
  <c r="L2463" i="11" s="1" a="1"/>
  <c r="L2463" i="11" s="1"/>
  <c r="L2464" i="11" s="1" a="1"/>
  <c r="L2464" i="11" s="1"/>
  <c r="L2465" i="11" s="1" a="1"/>
  <c r="L2465" i="11" s="1"/>
  <c r="L2466" i="11" s="1" a="1"/>
  <c r="L2466" i="11" s="1"/>
  <c r="L2467" i="11" s="1" a="1"/>
  <c r="L2467" i="11" s="1"/>
  <c r="L2468" i="11" s="1" a="1"/>
  <c r="L2468" i="11" s="1"/>
  <c r="L2469" i="11" s="1" a="1"/>
  <c r="L2469" i="11" s="1"/>
  <c r="L2470" i="11" s="1" a="1"/>
  <c r="L2470" i="11" s="1"/>
  <c r="L2471" i="11" s="1" a="1"/>
  <c r="L2471" i="11" s="1"/>
  <c r="L2472" i="11" s="1" a="1"/>
  <c r="L2472" i="11" s="1"/>
  <c r="L2473" i="11" s="1" a="1"/>
  <c r="L2473" i="11" s="1"/>
  <c r="L2474" i="11" s="1" a="1"/>
  <c r="L2474" i="11" s="1"/>
  <c r="L2475" i="11" s="1" a="1"/>
  <c r="L2475" i="11" s="1"/>
  <c r="L2476" i="11" s="1" a="1"/>
  <c r="L2476" i="11" s="1"/>
  <c r="L2477" i="11" s="1" a="1"/>
  <c r="L2477" i="11" s="1"/>
  <c r="L2478" i="11" s="1" a="1"/>
  <c r="L2478" i="11" s="1"/>
  <c r="L2479" i="11" s="1" a="1"/>
  <c r="L2479" i="11" s="1"/>
  <c r="L2480" i="11" s="1" a="1"/>
  <c r="L2480" i="11" s="1"/>
  <c r="L2481" i="11" s="1" a="1"/>
  <c r="L2481" i="11" s="1"/>
  <c r="L2482" i="11" s="1" a="1"/>
  <c r="L2482" i="11" s="1"/>
  <c r="L2483" i="11" s="1" a="1"/>
  <c r="L2483" i="11" s="1"/>
  <c r="L2484" i="11" s="1" a="1"/>
  <c r="L2484" i="11" s="1"/>
  <c r="L2485" i="11" s="1" a="1"/>
  <c r="L2485" i="11" s="1"/>
  <c r="L2486" i="11" s="1" a="1"/>
  <c r="L2486" i="11" s="1"/>
  <c r="L2487" i="11" s="1" a="1"/>
  <c r="L2487" i="11" s="1"/>
  <c r="L2488" i="11" s="1" a="1"/>
  <c r="L2488" i="11" s="1"/>
  <c r="L2489" i="11" s="1" a="1"/>
  <c r="L2489" i="11" s="1"/>
  <c r="L2490" i="11" s="1" a="1"/>
  <c r="L2490" i="11" s="1"/>
  <c r="L2491" i="11" s="1" a="1"/>
  <c r="L2491" i="11" s="1"/>
  <c r="L2492" i="11" s="1" a="1"/>
  <c r="L2492" i="11" s="1"/>
  <c r="L2493" i="11" s="1" a="1"/>
  <c r="L2493" i="11" s="1"/>
  <c r="L2494" i="11" s="1" a="1"/>
  <c r="L2494" i="11" s="1"/>
  <c r="L2495" i="11" s="1" a="1"/>
  <c r="L2495" i="11" s="1"/>
  <c r="L2496" i="11" s="1" a="1"/>
  <c r="L2496" i="11" s="1"/>
  <c r="L2497" i="11" s="1" a="1"/>
  <c r="L2497" i="11" s="1"/>
  <c r="L2498" i="11" s="1" a="1"/>
  <c r="L2498" i="11" s="1"/>
  <c r="L2499" i="11" s="1" a="1"/>
  <c r="L2499" i="11" s="1"/>
  <c r="L2500" i="11" s="1" a="1"/>
  <c r="L2500" i="11" s="1"/>
  <c r="L2501" i="11" s="1" a="1"/>
  <c r="L2501" i="11" s="1"/>
  <c r="L2502" i="11" s="1" a="1"/>
  <c r="L2502" i="11" s="1"/>
  <c r="L2503" i="11" s="1" a="1"/>
  <c r="L2503" i="11" s="1"/>
  <c r="L2504" i="11" s="1" a="1"/>
  <c r="L2504" i="11" s="1"/>
  <c r="L2505" i="11" s="1" a="1"/>
  <c r="L2505" i="11" s="1"/>
  <c r="L2506" i="11" s="1" a="1"/>
  <c r="L2506" i="11" s="1"/>
  <c r="L2507" i="11" s="1" a="1"/>
  <c r="L2507" i="11" s="1"/>
  <c r="L2508" i="11" s="1" a="1"/>
  <c r="L2508" i="11" s="1"/>
  <c r="L2509" i="11" s="1" a="1"/>
  <c r="L2509" i="11" s="1"/>
  <c r="L2510" i="11" s="1" a="1"/>
  <c r="L2510" i="11" s="1"/>
  <c r="L2511" i="11" s="1" a="1"/>
  <c r="L2511" i="11" s="1"/>
  <c r="L2512" i="11" s="1" a="1"/>
  <c r="L2512" i="11" s="1"/>
  <c r="L2513" i="11" s="1" a="1"/>
  <c r="L2513" i="11" s="1"/>
  <c r="L2514" i="11" s="1" a="1"/>
  <c r="L2514" i="11" s="1"/>
  <c r="L2515" i="11" s="1" a="1"/>
  <c r="L2515" i="11" s="1"/>
  <c r="L2516" i="11" s="1" a="1"/>
  <c r="L2516" i="11" s="1"/>
  <c r="L2517" i="11" s="1" a="1"/>
  <c r="L2517" i="11" s="1"/>
  <c r="L2518" i="11" s="1" a="1"/>
  <c r="L2518" i="11" s="1"/>
  <c r="L2519" i="11" s="1" a="1"/>
  <c r="L2519" i="11" s="1"/>
  <c r="L2520" i="11" s="1" a="1"/>
  <c r="L2520" i="11" s="1"/>
  <c r="L2521" i="11" s="1" a="1"/>
  <c r="L2521" i="11" s="1"/>
  <c r="L2522" i="11" s="1" a="1"/>
  <c r="L2522" i="11" s="1"/>
  <c r="L2523" i="11" s="1" a="1"/>
  <c r="L2523" i="11" s="1"/>
  <c r="L2524" i="11" s="1" a="1"/>
  <c r="L2524" i="11" s="1"/>
  <c r="L2525" i="11" s="1" a="1"/>
  <c r="L2525" i="11" s="1"/>
  <c r="L2526" i="11" s="1" a="1"/>
  <c r="L2526" i="11" s="1"/>
  <c r="L2527" i="11" s="1" a="1"/>
  <c r="L2527" i="11" s="1"/>
  <c r="L2528" i="11" s="1" a="1"/>
  <c r="L2528" i="11" s="1"/>
  <c r="L2529" i="11" s="1" a="1"/>
  <c r="L2529" i="11" s="1"/>
  <c r="L2530" i="11" s="1" a="1"/>
  <c r="L2530" i="11" s="1"/>
  <c r="L2531" i="11" s="1" a="1"/>
  <c r="L2531" i="11" s="1"/>
  <c r="L2532" i="11" s="1" a="1"/>
  <c r="L2532" i="11" s="1"/>
  <c r="L2533" i="11" s="1" a="1"/>
  <c r="L2533" i="11" s="1"/>
  <c r="L2534" i="11" s="1" a="1"/>
  <c r="L2534" i="11" s="1"/>
  <c r="L2535" i="11" s="1" a="1"/>
  <c r="L2535" i="11" s="1"/>
  <c r="L2536" i="11" s="1" a="1"/>
  <c r="L2536" i="11" s="1"/>
  <c r="L2537" i="11" s="1" a="1"/>
  <c r="L2537" i="11" s="1"/>
  <c r="L2538" i="11" s="1" a="1"/>
  <c r="L2538" i="11" s="1"/>
  <c r="L2539" i="11" s="1" a="1"/>
  <c r="L2539" i="11" s="1"/>
  <c r="L2540" i="11" s="1" a="1"/>
  <c r="L2540" i="11" s="1"/>
  <c r="L2541" i="11" s="1" a="1"/>
  <c r="L2541" i="11" s="1"/>
  <c r="L2542" i="11" s="1" a="1"/>
  <c r="L2542" i="11" s="1"/>
  <c r="L2543" i="11" s="1" a="1"/>
  <c r="L2543" i="11" s="1"/>
  <c r="L2544" i="11" s="1" a="1"/>
  <c r="L2544" i="11" s="1"/>
  <c r="L2545" i="11" s="1" a="1"/>
  <c r="L2545" i="11" s="1"/>
  <c r="L2546" i="11" s="1" a="1"/>
  <c r="L2546" i="11" s="1"/>
  <c r="L2547" i="11" s="1" a="1"/>
  <c r="L2547" i="11" s="1"/>
  <c r="L2548" i="11" s="1" a="1"/>
  <c r="L2548" i="11" s="1"/>
  <c r="L2549" i="11" s="1" a="1"/>
  <c r="L2549" i="11" s="1"/>
  <c r="L2550" i="11" s="1" a="1"/>
  <c r="L2550" i="11" s="1"/>
  <c r="L2551" i="11" s="1" a="1"/>
  <c r="L2551" i="11" s="1"/>
  <c r="L2552" i="11" s="1" a="1"/>
  <c r="L2552" i="11" s="1"/>
  <c r="L2553" i="11" s="1" a="1"/>
  <c r="L2553" i="11" s="1"/>
  <c r="L2554" i="11" s="1" a="1"/>
  <c r="L2554" i="11" s="1"/>
  <c r="L2555" i="11" s="1" a="1"/>
  <c r="L2555" i="11" s="1"/>
  <c r="L2556" i="11" s="1" a="1"/>
  <c r="L2556" i="11" s="1"/>
  <c r="L2557" i="11" s="1" a="1"/>
  <c r="L2557" i="11" s="1"/>
  <c r="L2558" i="11" s="1" a="1"/>
  <c r="L2558" i="11" s="1"/>
  <c r="L2559" i="11" s="1" a="1"/>
  <c r="L2559" i="11" s="1"/>
  <c r="L2560" i="11" s="1" a="1"/>
  <c r="L2560" i="11" s="1"/>
  <c r="L2561" i="11" s="1" a="1"/>
  <c r="L2561" i="11" s="1"/>
  <c r="L2562" i="11" s="1" a="1"/>
  <c r="L2562" i="11" s="1"/>
  <c r="L2563" i="11" s="1" a="1"/>
  <c r="L2563" i="11" s="1"/>
  <c r="L2564" i="11" s="1" a="1"/>
  <c r="L2564" i="11" s="1"/>
  <c r="L2565" i="11" s="1" a="1"/>
  <c r="L2565" i="11" s="1"/>
  <c r="L2566" i="11" s="1" a="1"/>
  <c r="L2566" i="11" s="1"/>
  <c r="L2567" i="11" s="1" a="1"/>
  <c r="L2567" i="11" s="1"/>
  <c r="L2568" i="11" s="1" a="1"/>
  <c r="L2568" i="11" s="1"/>
  <c r="L2569" i="11" s="1" a="1"/>
  <c r="L2569" i="11" s="1"/>
  <c r="L2570" i="11" s="1" a="1"/>
  <c r="L2570" i="11" s="1"/>
  <c r="L2571" i="11" s="1" a="1"/>
  <c r="L2571" i="11" s="1"/>
  <c r="L2572" i="11" s="1" a="1"/>
  <c r="L2572" i="11" s="1"/>
  <c r="L2573" i="11" s="1" a="1"/>
  <c r="L2573" i="11" s="1"/>
  <c r="L2574" i="11" s="1" a="1"/>
  <c r="L2574" i="11" s="1"/>
  <c r="L2575" i="11" s="1" a="1"/>
  <c r="L2575" i="11" s="1"/>
  <c r="L2576" i="11" s="1" a="1"/>
  <c r="L2576" i="11" s="1"/>
  <c r="L2577" i="11" s="1" a="1"/>
  <c r="L2577" i="11" s="1"/>
  <c r="L2578" i="11" s="1" a="1"/>
  <c r="L2578" i="11" s="1"/>
  <c r="L2579" i="11" s="1" a="1"/>
  <c r="L2579" i="11" s="1"/>
  <c r="L2580" i="11" s="1" a="1"/>
  <c r="L2580" i="11" s="1"/>
  <c r="L2581" i="11" s="1" a="1"/>
  <c r="L2581" i="11" s="1"/>
  <c r="L2582" i="11" s="1" a="1"/>
  <c r="L2582" i="11" s="1"/>
  <c r="L2583" i="11" s="1" a="1"/>
  <c r="L2583" i="11" s="1"/>
  <c r="L2584" i="11" s="1" a="1"/>
  <c r="L2584" i="11" s="1"/>
  <c r="L2585" i="11" s="1" a="1"/>
  <c r="L2585" i="11" s="1"/>
  <c r="L2586" i="11" s="1" a="1"/>
  <c r="L2586" i="11" s="1"/>
  <c r="L2587" i="11" s="1" a="1"/>
  <c r="L2587" i="11" s="1"/>
  <c r="L2588" i="11" s="1" a="1"/>
  <c r="L2588" i="11" s="1"/>
  <c r="L2589" i="11" s="1" a="1"/>
  <c r="L2589" i="11" s="1"/>
  <c r="L2590" i="11" s="1" a="1"/>
  <c r="L2590" i="11" s="1"/>
  <c r="L2591" i="11" s="1" a="1"/>
  <c r="L2591" i="11" s="1"/>
  <c r="L2592" i="11" s="1" a="1"/>
  <c r="L2592" i="11" s="1"/>
  <c r="L2593" i="11" s="1" a="1"/>
  <c r="L2593" i="11" s="1"/>
  <c r="L2594" i="11" s="1" a="1"/>
  <c r="L2594" i="11" s="1"/>
  <c r="L2595" i="11" s="1" a="1"/>
  <c r="L2595" i="11" s="1"/>
  <c r="L2596" i="11" s="1" a="1"/>
  <c r="L2596" i="11" s="1"/>
  <c r="L2597" i="11" s="1" a="1"/>
  <c r="L2597" i="11" s="1"/>
  <c r="L2598" i="11" s="1" a="1"/>
  <c r="L2598" i="11" s="1"/>
  <c r="L2599" i="11" s="1" a="1"/>
  <c r="L2599" i="11" s="1"/>
  <c r="L2600" i="11" s="1" a="1"/>
  <c r="L2600" i="11" s="1"/>
  <c r="L2601" i="11" s="1" a="1"/>
  <c r="L2601" i="11" s="1"/>
  <c r="L2602" i="11" s="1" a="1"/>
  <c r="L2602" i="11" s="1"/>
  <c r="L2603" i="11" s="1" a="1"/>
  <c r="L2603" i="11" s="1"/>
  <c r="L2604" i="11" s="1" a="1"/>
  <c r="L2604" i="11" s="1"/>
  <c r="L2605" i="11" s="1" a="1"/>
  <c r="L2605" i="11" s="1"/>
  <c r="L2606" i="11" s="1" a="1"/>
  <c r="L2606" i="11" s="1"/>
  <c r="L2607" i="11" s="1" a="1"/>
  <c r="L2607" i="11" s="1"/>
  <c r="L2608" i="11" s="1" a="1"/>
  <c r="L2608" i="11" s="1"/>
  <c r="L2609" i="11" s="1" a="1"/>
  <c r="L2609" i="11" s="1"/>
  <c r="L2610" i="11" s="1" a="1"/>
  <c r="L2610" i="11" s="1"/>
  <c r="L2611" i="11" s="1" a="1"/>
  <c r="L2611" i="11" s="1"/>
  <c r="L2612" i="11" s="1" a="1"/>
  <c r="L2612" i="11" s="1"/>
  <c r="L2613" i="11" s="1" a="1"/>
  <c r="L2613" i="11" s="1"/>
  <c r="L2614" i="11" s="1" a="1"/>
  <c r="L2614" i="11" s="1"/>
  <c r="L2615" i="11" s="1" a="1"/>
  <c r="L2615" i="11" s="1"/>
  <c r="L2616" i="11" s="1" a="1"/>
  <c r="L2616" i="11" s="1"/>
  <c r="L2617" i="11" s="1" a="1"/>
  <c r="L2617" i="11" s="1"/>
  <c r="L2618" i="11" s="1" a="1"/>
  <c r="L2618" i="11" s="1"/>
  <c r="L2619" i="11" s="1" a="1"/>
  <c r="L2619" i="11" s="1"/>
  <c r="L2620" i="11" s="1" a="1"/>
  <c r="L2620" i="11" s="1"/>
  <c r="L2621" i="11" s="1" a="1"/>
  <c r="L2621" i="11" s="1"/>
  <c r="L2622" i="11" s="1" a="1"/>
  <c r="L2622" i="11" s="1"/>
  <c r="L2623" i="11" s="1" a="1"/>
  <c r="L2623" i="11" s="1"/>
  <c r="L2624" i="11" s="1" a="1"/>
  <c r="L2624" i="11" s="1"/>
  <c r="L2625" i="11" s="1" a="1"/>
  <c r="L2625" i="11" s="1"/>
  <c r="L2626" i="11" s="1" a="1"/>
  <c r="L2626" i="11" s="1"/>
  <c r="L2627" i="11" s="1" a="1"/>
  <c r="L2627" i="11" s="1"/>
  <c r="L2628" i="11" s="1" a="1"/>
  <c r="L2628" i="11" s="1"/>
  <c r="L2629" i="11" s="1" a="1"/>
  <c r="L2629" i="11" s="1"/>
  <c r="L2630" i="11" s="1" a="1"/>
  <c r="L2630" i="11" s="1"/>
  <c r="L2631" i="11" s="1" a="1"/>
  <c r="L2631" i="11" s="1"/>
  <c r="L2632" i="11" s="1" a="1"/>
  <c r="L2632" i="11" s="1"/>
  <c r="L2633" i="11" s="1" a="1"/>
  <c r="L2633" i="11" s="1"/>
  <c r="L2634" i="11" s="1" a="1"/>
  <c r="L2634" i="11" s="1"/>
  <c r="L2635" i="11" s="1" a="1"/>
  <c r="L2635" i="11" s="1"/>
  <c r="L2636" i="11" s="1" a="1"/>
  <c r="L2636" i="11" s="1"/>
  <c r="L2637" i="11" s="1" a="1"/>
  <c r="L2637" i="11" s="1"/>
  <c r="L2638" i="11" s="1" a="1"/>
  <c r="L2638" i="11" s="1"/>
  <c r="L2639" i="11" s="1" a="1"/>
  <c r="L2639" i="11" s="1"/>
  <c r="L2640" i="11" s="1" a="1"/>
  <c r="L2640" i="11" s="1"/>
  <c r="L2641" i="11" s="1" a="1"/>
  <c r="L2641" i="11" s="1"/>
  <c r="L2642" i="11" s="1" a="1"/>
  <c r="L2642" i="11" s="1"/>
  <c r="L2643" i="11" s="1" a="1"/>
  <c r="L2643" i="11" s="1"/>
  <c r="L2644" i="11" s="1" a="1"/>
  <c r="L2644" i="11" s="1"/>
  <c r="L2645" i="11" s="1" a="1"/>
  <c r="L2645" i="11" s="1"/>
  <c r="L2646" i="11" s="1" a="1"/>
  <c r="L2646" i="11" s="1"/>
  <c r="L2647" i="11" s="1" a="1"/>
  <c r="L2647" i="11" s="1"/>
  <c r="L2648" i="11" s="1" a="1"/>
  <c r="L2648" i="11" s="1"/>
  <c r="L2649" i="11" s="1" a="1"/>
  <c r="L2649" i="11" s="1"/>
  <c r="L2650" i="11" s="1" a="1"/>
  <c r="L2650" i="11" s="1"/>
  <c r="L2651" i="11" s="1" a="1"/>
  <c r="L2651" i="11" s="1"/>
  <c r="L2652" i="11" s="1" a="1"/>
  <c r="L2652" i="11" s="1"/>
  <c r="L2653" i="11" s="1" a="1"/>
  <c r="L2653" i="11" s="1"/>
  <c r="L2654" i="11" s="1" a="1"/>
  <c r="L2654" i="11" s="1"/>
  <c r="L2655" i="11" s="1" a="1"/>
  <c r="L2655" i="11" s="1"/>
  <c r="L2656" i="11" s="1" a="1"/>
  <c r="L2656" i="11" s="1"/>
  <c r="L2657" i="11" s="1" a="1"/>
  <c r="L2657" i="11" s="1"/>
  <c r="L2658" i="11" s="1" a="1"/>
  <c r="L2658" i="11" s="1"/>
  <c r="L2659" i="11" s="1" a="1"/>
  <c r="L2659" i="11" s="1"/>
  <c r="L2660" i="11" s="1" a="1"/>
  <c r="L2660" i="11" s="1"/>
  <c r="L2661" i="11" s="1" a="1"/>
  <c r="L2661" i="11" s="1"/>
  <c r="L2662" i="11" s="1" a="1"/>
  <c r="L2662" i="11" s="1"/>
  <c r="L2663" i="11" s="1" a="1"/>
  <c r="L2663" i="11" s="1"/>
  <c r="L2664" i="11" s="1" a="1"/>
  <c r="L2664" i="11" s="1"/>
  <c r="L2665" i="11" s="1" a="1"/>
  <c r="L2665" i="11" s="1"/>
  <c r="L2666" i="11" s="1" a="1"/>
  <c r="L2666" i="11" s="1"/>
  <c r="L2667" i="11" s="1" a="1"/>
  <c r="L2667" i="11" s="1"/>
  <c r="L2668" i="11" s="1" a="1"/>
  <c r="L2668" i="11" s="1"/>
  <c r="L2669" i="11" s="1" a="1"/>
  <c r="L2669" i="11" s="1"/>
  <c r="L2670" i="11" s="1" a="1"/>
  <c r="L2670" i="11" s="1"/>
  <c r="L2671" i="11" s="1" a="1"/>
  <c r="L2671" i="11" s="1"/>
  <c r="L2672" i="11" s="1" a="1"/>
  <c r="L2672" i="11" s="1"/>
  <c r="L2673" i="11" s="1" a="1"/>
  <c r="L2673" i="11" s="1"/>
  <c r="L2674" i="11" s="1" a="1"/>
  <c r="L2674" i="11" s="1"/>
  <c r="L2675" i="11" s="1" a="1"/>
  <c r="L2675" i="11" s="1"/>
  <c r="L2676" i="11" s="1" a="1"/>
  <c r="L2676" i="11" s="1"/>
  <c r="L2677" i="11" s="1" a="1"/>
  <c r="L2677" i="11" s="1"/>
  <c r="L2678" i="11" s="1" a="1"/>
  <c r="L2678" i="11" s="1"/>
  <c r="L2679" i="11" s="1" a="1"/>
  <c r="L2679" i="11" s="1"/>
  <c r="L2680" i="11" s="1" a="1"/>
  <c r="L2680" i="11" s="1"/>
  <c r="L2681" i="11" s="1" a="1"/>
  <c r="L2681" i="11" s="1"/>
  <c r="L2682" i="11" s="1" a="1"/>
  <c r="L2682" i="11" s="1"/>
  <c r="L2683" i="11" s="1" a="1"/>
  <c r="L2683" i="11" s="1"/>
  <c r="L2684" i="11" s="1" a="1"/>
  <c r="L2684" i="11" s="1"/>
  <c r="L2685" i="11" s="1" a="1"/>
  <c r="L2685" i="11" s="1"/>
  <c r="L2686" i="11" s="1" a="1"/>
  <c r="L2686" i="11" s="1"/>
  <c r="L2687" i="11" s="1" a="1"/>
  <c r="L2687" i="11" s="1"/>
  <c r="L2688" i="11" s="1" a="1"/>
  <c r="L2688" i="11" s="1"/>
  <c r="L2689" i="11" s="1" a="1"/>
  <c r="L2689" i="11" s="1"/>
  <c r="L2690" i="11" s="1" a="1"/>
  <c r="L2690" i="11" s="1"/>
  <c r="L2691" i="11" s="1" a="1"/>
  <c r="L2691" i="11" s="1"/>
  <c r="L2692" i="11" s="1" a="1"/>
  <c r="L2692" i="11" s="1"/>
  <c r="L2693" i="11" s="1" a="1"/>
  <c r="L2693" i="11" s="1"/>
  <c r="L2694" i="11" s="1" a="1"/>
  <c r="L2694" i="11" s="1"/>
  <c r="L2695" i="11" s="1" a="1"/>
  <c r="L2695" i="11" s="1"/>
  <c r="L2696" i="11" s="1" a="1"/>
  <c r="L2696" i="11" s="1"/>
  <c r="L2697" i="11" s="1" a="1"/>
  <c r="L2697" i="11" s="1"/>
  <c r="L2698" i="11" s="1" a="1"/>
  <c r="L2698" i="11" s="1"/>
  <c r="L2699" i="11" s="1" a="1"/>
  <c r="L2699" i="11" s="1"/>
  <c r="L2700" i="11" s="1" a="1"/>
  <c r="L2700" i="11" s="1"/>
  <c r="L2701" i="11" s="1" a="1"/>
  <c r="L2701" i="11" s="1"/>
  <c r="L2702" i="11" s="1" a="1"/>
  <c r="L2702" i="11" s="1"/>
  <c r="L2703" i="11" s="1" a="1"/>
  <c r="L2703" i="11" s="1"/>
  <c r="L2704" i="11" s="1" a="1"/>
  <c r="L2704" i="11" s="1"/>
  <c r="L2705" i="11" s="1" a="1"/>
  <c r="L2705" i="11" s="1"/>
  <c r="L2706" i="11" s="1" a="1"/>
  <c r="L2706" i="11" s="1"/>
  <c r="L2707" i="11" s="1" a="1"/>
  <c r="L2707" i="11" s="1"/>
  <c r="L2708" i="11" s="1" a="1"/>
  <c r="L2708" i="11" s="1"/>
  <c r="L2709" i="11" s="1" a="1"/>
  <c r="L2709" i="11" s="1"/>
  <c r="L2710" i="11" s="1" a="1"/>
  <c r="L2710" i="11" s="1"/>
  <c r="L2711" i="11" s="1" a="1"/>
  <c r="L2711" i="11" s="1"/>
  <c r="L2712" i="11" s="1" a="1"/>
  <c r="L2712" i="11" s="1"/>
  <c r="L2713" i="11" s="1" a="1"/>
  <c r="L2713" i="11" s="1"/>
  <c r="L2714" i="11" s="1" a="1"/>
  <c r="L2714" i="11" s="1"/>
  <c r="L2715" i="11" s="1" a="1"/>
  <c r="L2715" i="11" s="1"/>
  <c r="L2716" i="11" s="1" a="1"/>
  <c r="L2716" i="11" s="1"/>
  <c r="L2717" i="11" s="1" a="1"/>
  <c r="L2717" i="11" s="1"/>
  <c r="L2718" i="11" s="1" a="1"/>
  <c r="L2718" i="11" s="1"/>
  <c r="L2719" i="11" s="1" a="1"/>
  <c r="L2719" i="11" s="1"/>
  <c r="L2720" i="11" s="1" a="1"/>
  <c r="L2720" i="11" s="1"/>
  <c r="L2721" i="11" s="1" a="1"/>
  <c r="L2721" i="11" s="1"/>
  <c r="L2722" i="11" s="1" a="1"/>
  <c r="L2722" i="11" s="1"/>
  <c r="L2723" i="11" s="1" a="1"/>
  <c r="L2723" i="11" s="1"/>
  <c r="L2724" i="11" s="1" a="1"/>
  <c r="L2724" i="11" s="1"/>
  <c r="L2725" i="11" s="1" a="1"/>
  <c r="L2725" i="11" s="1"/>
  <c r="L2726" i="11" s="1" a="1"/>
  <c r="L2726" i="11" s="1"/>
  <c r="L2727" i="11" s="1" a="1"/>
  <c r="L2727" i="11" s="1"/>
  <c r="L2728" i="11" s="1" a="1"/>
  <c r="L2728" i="11" s="1"/>
  <c r="L2729" i="11" s="1" a="1"/>
  <c r="L2729" i="11" s="1"/>
  <c r="L2730" i="11" s="1" a="1"/>
  <c r="L2730" i="11" s="1"/>
  <c r="L2731" i="11" s="1" a="1"/>
  <c r="L2731" i="11" s="1"/>
  <c r="L2732" i="11" s="1" a="1"/>
  <c r="L2732" i="11" s="1"/>
  <c r="L2733" i="11" s="1" a="1"/>
  <c r="L2733" i="11" s="1"/>
  <c r="L2734" i="11" s="1" a="1"/>
  <c r="L2734" i="11" s="1"/>
  <c r="L2735" i="11" s="1" a="1"/>
  <c r="L2735" i="11" s="1"/>
  <c r="L2736" i="11" s="1" a="1"/>
  <c r="L2736" i="11" s="1"/>
  <c r="L2737" i="11" s="1" a="1"/>
  <c r="L2737" i="11" s="1"/>
  <c r="L2738" i="11" s="1" a="1"/>
  <c r="L2738" i="11" s="1"/>
  <c r="L2739" i="11" s="1" a="1"/>
  <c r="L2739" i="11" s="1"/>
  <c r="L2740" i="11" s="1" a="1"/>
  <c r="L2740" i="11" s="1"/>
  <c r="L2741" i="11" s="1" a="1"/>
  <c r="L2741" i="11" s="1"/>
  <c r="L2742" i="11" s="1" a="1"/>
  <c r="L2742" i="11" s="1"/>
  <c r="L2743" i="11" s="1" a="1"/>
  <c r="L2743" i="11" s="1"/>
  <c r="L2744" i="11" s="1" a="1"/>
  <c r="L2744" i="11" s="1"/>
  <c r="L2745" i="11" s="1" a="1"/>
  <c r="L2745" i="11" s="1"/>
  <c r="L2746" i="11" s="1" a="1"/>
  <c r="L2746" i="11" s="1"/>
  <c r="L2747" i="11" s="1" a="1"/>
  <c r="L2747" i="11" s="1"/>
  <c r="L2748" i="11" s="1" a="1"/>
  <c r="L2748" i="11" s="1"/>
  <c r="L2749" i="11" s="1" a="1"/>
  <c r="L2749" i="11" s="1"/>
  <c r="L2750" i="11" s="1" a="1"/>
  <c r="L2750" i="11" s="1"/>
  <c r="L2751" i="11" s="1" a="1"/>
  <c r="L2751" i="11" s="1"/>
  <c r="L2752" i="11" s="1" a="1"/>
  <c r="L2752" i="11" s="1"/>
  <c r="L2753" i="11" s="1" a="1"/>
  <c r="L2753" i="11" s="1"/>
  <c r="L2754" i="11" s="1" a="1"/>
  <c r="L2754" i="11" s="1"/>
  <c r="L2755" i="11" s="1" a="1"/>
  <c r="L2755" i="11" s="1"/>
  <c r="L2756" i="11" s="1" a="1"/>
  <c r="L2756" i="11" s="1"/>
  <c r="L2757" i="11" s="1" a="1"/>
  <c r="L2757" i="11" s="1"/>
  <c r="L2758" i="11" s="1" a="1"/>
  <c r="L2758" i="11" s="1"/>
  <c r="L2759" i="11" s="1" a="1"/>
  <c r="L2759" i="11" s="1"/>
  <c r="L2760" i="11" s="1" a="1"/>
  <c r="L2760" i="11" s="1"/>
  <c r="L2761" i="11" s="1" a="1"/>
  <c r="L2761" i="11" s="1"/>
  <c r="L2762" i="11" s="1" a="1"/>
  <c r="L2762" i="11" s="1"/>
  <c r="L2763" i="11" s="1" a="1"/>
  <c r="L2763" i="11" s="1"/>
  <c r="L2764" i="11" s="1" a="1"/>
  <c r="L2764" i="11" s="1"/>
  <c r="L2765" i="11" s="1" a="1"/>
  <c r="L2765" i="11" s="1"/>
  <c r="L2766" i="11" s="1" a="1"/>
  <c r="L2766" i="11" s="1"/>
  <c r="L2767" i="11" s="1" a="1"/>
  <c r="L2767" i="11" s="1"/>
  <c r="L2768" i="11" s="1" a="1"/>
  <c r="L2768" i="11" s="1"/>
  <c r="L2769" i="11" s="1" a="1"/>
  <c r="L2769" i="11" s="1"/>
  <c r="L2770" i="11" s="1" a="1"/>
  <c r="L2770" i="11" s="1"/>
  <c r="L2771" i="11" s="1" a="1"/>
  <c r="L2771" i="11" s="1"/>
  <c r="L2772" i="11" s="1" a="1"/>
  <c r="L2772" i="11" s="1"/>
  <c r="L2773" i="11" s="1" a="1"/>
  <c r="L2773" i="11" s="1"/>
  <c r="L2774" i="11" s="1" a="1"/>
  <c r="L2774" i="11" s="1"/>
  <c r="L2775" i="11" s="1" a="1"/>
  <c r="L2775" i="11" s="1"/>
  <c r="L2776" i="11" s="1" a="1"/>
  <c r="L2776" i="11" s="1"/>
  <c r="L2777" i="11" s="1" a="1"/>
  <c r="L2777" i="11" s="1"/>
  <c r="L2778" i="11" s="1" a="1"/>
  <c r="L2778" i="11" s="1"/>
  <c r="L2779" i="11" s="1" a="1"/>
  <c r="L2779" i="11" s="1"/>
  <c r="L2780" i="11" s="1" a="1"/>
  <c r="L2780" i="11" s="1"/>
  <c r="L2781" i="11" s="1" a="1"/>
  <c r="L2781" i="11" s="1"/>
  <c r="L2782" i="11" s="1" a="1"/>
  <c r="L2782" i="11" s="1"/>
  <c r="L2783" i="11" s="1" a="1"/>
  <c r="L2783" i="11" s="1"/>
  <c r="L2784" i="11" s="1" a="1"/>
  <c r="L2784" i="11" s="1"/>
  <c r="L2785" i="11" s="1" a="1"/>
  <c r="L2785" i="11" s="1"/>
  <c r="L2786" i="11" s="1" a="1"/>
  <c r="L2786" i="11" s="1"/>
  <c r="L2787" i="11" s="1" a="1"/>
  <c r="L2787" i="11" s="1"/>
  <c r="L2788" i="11" s="1" a="1"/>
  <c r="L2788" i="11" s="1"/>
  <c r="L2789" i="11" s="1" a="1"/>
  <c r="L2789" i="11" s="1"/>
  <c r="L2790" i="11" s="1" a="1"/>
  <c r="L2790" i="11" s="1"/>
  <c r="L2791" i="11" s="1" a="1"/>
  <c r="L2791" i="11" s="1"/>
  <c r="L2792" i="11" s="1" a="1"/>
  <c r="L2792" i="11" s="1"/>
  <c r="L2793" i="11" s="1" a="1"/>
  <c r="L2793" i="11" s="1"/>
  <c r="L2794" i="11" s="1" a="1"/>
  <c r="L2794" i="11" s="1"/>
  <c r="L2795" i="11" s="1" a="1"/>
  <c r="L2795" i="11" s="1"/>
  <c r="L2796" i="11" s="1" a="1"/>
  <c r="L2796" i="11" s="1"/>
  <c r="L2797" i="11" s="1" a="1"/>
  <c r="L2797" i="11" s="1"/>
  <c r="L2798" i="11" s="1" a="1"/>
  <c r="L2798" i="11" s="1"/>
  <c r="L2799" i="11" s="1" a="1"/>
  <c r="L2799" i="11" s="1"/>
  <c r="L2800" i="11" s="1" a="1"/>
  <c r="L2800" i="11" s="1"/>
  <c r="L2801" i="11" s="1" a="1"/>
  <c r="L2801" i="11" s="1"/>
  <c r="L2802" i="11" s="1" a="1"/>
  <c r="L2802" i="11" s="1"/>
  <c r="L2803" i="11" s="1" a="1"/>
  <c r="L2803" i="11" s="1"/>
  <c r="L2804" i="11" s="1" a="1"/>
  <c r="L2804" i="11" s="1"/>
  <c r="L2805" i="11" s="1" a="1"/>
  <c r="L2805" i="11" s="1"/>
  <c r="L2806" i="11" s="1" a="1"/>
  <c r="L2806" i="11" s="1"/>
  <c r="L2807" i="11" s="1" a="1"/>
  <c r="L2807" i="11" s="1"/>
  <c r="L2808" i="11" s="1" a="1"/>
  <c r="L2808" i="11" s="1"/>
  <c r="L2809" i="11" s="1" a="1"/>
  <c r="L2809" i="11" s="1"/>
  <c r="L2810" i="11" s="1" a="1"/>
  <c r="L2810" i="11" s="1"/>
  <c r="L2811" i="11" s="1" a="1"/>
  <c r="L2811" i="11" s="1"/>
  <c r="L2812" i="11" s="1" a="1"/>
  <c r="L2812" i="11" s="1"/>
  <c r="L2813" i="11" s="1" a="1"/>
  <c r="L2813" i="11" s="1"/>
  <c r="L2814" i="11" s="1" a="1"/>
  <c r="L2814" i="11" s="1"/>
  <c r="L2815" i="11" s="1" a="1"/>
  <c r="L2815" i="11" s="1"/>
  <c r="L2816" i="11" s="1" a="1"/>
  <c r="L2816" i="11" s="1"/>
  <c r="L2817" i="11" s="1" a="1"/>
  <c r="L2817" i="11" s="1"/>
  <c r="L2818" i="11" s="1" a="1"/>
  <c r="L2818" i="11" s="1"/>
  <c r="L2819" i="11" s="1" a="1"/>
  <c r="L2819" i="11" s="1"/>
  <c r="L2820" i="11" s="1" a="1"/>
  <c r="L2820" i="11" s="1"/>
  <c r="L2821" i="11" s="1" a="1"/>
  <c r="L2821" i="11" s="1"/>
  <c r="L2822" i="11" s="1" a="1"/>
  <c r="L2822" i="11" s="1"/>
  <c r="L2823" i="11" s="1" a="1"/>
  <c r="L2823" i="11" s="1"/>
  <c r="L2824" i="11" s="1" a="1"/>
  <c r="L2824" i="11" s="1"/>
  <c r="L2825" i="11" s="1" a="1"/>
  <c r="L2825" i="11" s="1"/>
  <c r="L2826" i="11" s="1" a="1"/>
  <c r="L2826" i="11" s="1"/>
  <c r="L2827" i="11" s="1" a="1"/>
  <c r="L2827" i="11" s="1"/>
  <c r="L2828" i="11" s="1" a="1"/>
  <c r="L2828" i="11" s="1"/>
  <c r="L2829" i="11" s="1" a="1"/>
  <c r="L2829" i="11" s="1"/>
  <c r="L2830" i="11" s="1" a="1"/>
  <c r="L2830" i="11" s="1"/>
  <c r="L2831" i="11" s="1" a="1"/>
  <c r="L2831" i="11" s="1"/>
  <c r="L2832" i="11" s="1" a="1"/>
  <c r="L2832" i="11" s="1"/>
  <c r="L2833" i="11" s="1" a="1"/>
  <c r="L2833" i="11" s="1"/>
  <c r="L2834" i="11" s="1" a="1"/>
  <c r="L2834" i="11" s="1"/>
  <c r="L2835" i="11" s="1" a="1"/>
  <c r="L2835" i="11" s="1"/>
  <c r="L2836" i="11" s="1" a="1"/>
  <c r="L2836" i="11" s="1"/>
  <c r="L2837" i="11" s="1" a="1"/>
  <c r="L2837" i="11" s="1"/>
  <c r="L2838" i="11" s="1" a="1"/>
  <c r="L2838" i="11" s="1"/>
  <c r="L2839" i="11" s="1" a="1"/>
  <c r="L2839" i="11" s="1"/>
  <c r="L2840" i="11" s="1" a="1"/>
  <c r="L2840" i="11" s="1"/>
  <c r="L2841" i="11" s="1" a="1"/>
  <c r="L2841" i="11" s="1"/>
  <c r="L2842" i="11" s="1" a="1"/>
  <c r="L2842" i="11" s="1"/>
  <c r="L2843" i="11" s="1" a="1"/>
  <c r="L2843" i="11" s="1"/>
  <c r="L2844" i="11" s="1" a="1"/>
  <c r="L2844" i="11" s="1"/>
  <c r="L2845" i="11" s="1" a="1"/>
  <c r="L2845" i="11" s="1"/>
  <c r="L2846" i="11" s="1" a="1"/>
  <c r="L2846" i="11" s="1"/>
  <c r="L2847" i="11" s="1" a="1"/>
  <c r="L2847" i="11" s="1"/>
  <c r="L2848" i="11" s="1" a="1"/>
  <c r="L2848" i="11" s="1"/>
  <c r="L2849" i="11" s="1" a="1"/>
  <c r="L2849" i="11" s="1"/>
  <c r="L2850" i="11" s="1" a="1"/>
  <c r="L2850" i="11" s="1"/>
  <c r="L2851" i="11" s="1" a="1"/>
  <c r="L2851" i="11" s="1"/>
  <c r="L2852" i="11" s="1" a="1"/>
  <c r="L2852" i="11" s="1"/>
  <c r="L2853" i="11" s="1" a="1"/>
  <c r="L2853" i="11" s="1"/>
  <c r="L2854" i="11" s="1" a="1"/>
  <c r="L2854" i="11" s="1"/>
  <c r="L2855" i="11" s="1" a="1"/>
  <c r="L2855" i="11" s="1"/>
  <c r="L2856" i="11" s="1" a="1"/>
  <c r="L2856" i="11" s="1"/>
  <c r="L2857" i="11" s="1" a="1"/>
  <c r="L2857" i="11" s="1"/>
  <c r="L2858" i="11" s="1" a="1"/>
  <c r="L2858" i="11" s="1"/>
  <c r="L2859" i="11" s="1" a="1"/>
  <c r="L2859" i="11" s="1"/>
  <c r="L2860" i="11" s="1" a="1"/>
  <c r="L2860" i="11" s="1"/>
  <c r="L2861" i="11" s="1" a="1"/>
  <c r="L2861" i="11" s="1"/>
  <c r="L2862" i="11" s="1" a="1"/>
  <c r="L2862" i="11" s="1"/>
  <c r="L2863" i="11" s="1" a="1"/>
  <c r="L2863" i="11" s="1"/>
  <c r="L2864" i="11" s="1" a="1"/>
  <c r="L2864" i="11" s="1"/>
  <c r="L2865" i="11" s="1" a="1"/>
  <c r="L2865" i="11" s="1"/>
  <c r="L2866" i="11" s="1" a="1"/>
  <c r="L2866" i="11" s="1"/>
  <c r="L2867" i="11" s="1" a="1"/>
  <c r="L2867" i="11" s="1"/>
  <c r="L2868" i="11" s="1" a="1"/>
  <c r="L2868" i="11" s="1"/>
  <c r="L2869" i="11" s="1" a="1"/>
  <c r="L2869" i="11" s="1"/>
  <c r="L2870" i="11" s="1" a="1"/>
  <c r="L2870" i="11" s="1"/>
  <c r="L2871" i="11" s="1" a="1"/>
  <c r="L2871" i="11" s="1"/>
  <c r="L2872" i="11" s="1" a="1"/>
  <c r="L2872" i="11" s="1"/>
  <c r="L2873" i="11" s="1" a="1"/>
  <c r="L2873" i="11" s="1"/>
  <c r="L2874" i="11" s="1" a="1"/>
  <c r="L2874" i="11" s="1"/>
  <c r="L2875" i="11" s="1" a="1"/>
  <c r="L2875" i="11" s="1"/>
  <c r="L2876" i="11" s="1" a="1"/>
  <c r="L2876" i="11" s="1"/>
  <c r="L2877" i="11" s="1" a="1"/>
  <c r="L2877" i="11" s="1"/>
  <c r="L2878" i="11" s="1" a="1"/>
  <c r="L2878" i="11" s="1"/>
  <c r="L2879" i="11" s="1" a="1"/>
  <c r="L2879" i="11" s="1"/>
  <c r="L2880" i="11" s="1" a="1"/>
  <c r="L2880" i="11" s="1"/>
  <c r="L2881" i="11" s="1" a="1"/>
  <c r="L2881" i="11" s="1"/>
  <c r="L2882" i="11" s="1" a="1"/>
  <c r="L2882" i="11" s="1"/>
  <c r="L2883" i="11" s="1" a="1"/>
  <c r="L2883" i="11" s="1"/>
  <c r="L2884" i="11" s="1" a="1"/>
  <c r="L2884" i="11" s="1"/>
  <c r="L2885" i="11" s="1" a="1"/>
  <c r="L2885" i="11" s="1"/>
  <c r="L2886" i="11" s="1" a="1"/>
  <c r="L2886" i="11" s="1"/>
  <c r="L2887" i="11" s="1" a="1"/>
  <c r="L2887" i="11" s="1"/>
  <c r="L2888" i="11" s="1" a="1"/>
  <c r="L2888" i="11" s="1"/>
  <c r="L2889" i="11" s="1" a="1"/>
  <c r="L2889" i="11" s="1"/>
  <c r="L2890" i="11" s="1" a="1"/>
  <c r="L2890" i="11" s="1"/>
  <c r="L2891" i="11" s="1" a="1"/>
  <c r="L2891" i="11" s="1"/>
  <c r="L2892" i="11" s="1" a="1"/>
  <c r="L2892" i="11" s="1"/>
  <c r="L2893" i="11" s="1" a="1"/>
  <c r="L2893" i="11" s="1"/>
  <c r="L2894" i="11" s="1" a="1"/>
  <c r="L2894" i="11" s="1"/>
  <c r="L2895" i="11" s="1" a="1"/>
  <c r="L2895" i="11" s="1"/>
  <c r="L2896" i="11" s="1" a="1"/>
  <c r="L2896" i="11" s="1"/>
  <c r="L2897" i="11" s="1" a="1"/>
  <c r="L2897" i="11" s="1"/>
  <c r="L2898" i="11" s="1" a="1"/>
  <c r="L2898" i="11" s="1"/>
  <c r="L2899" i="11" s="1" a="1"/>
  <c r="L2899" i="11" s="1"/>
  <c r="L2900" i="11" s="1" a="1"/>
  <c r="L2900" i="11" s="1"/>
  <c r="L2901" i="11" s="1" a="1"/>
  <c r="L2901" i="11" s="1"/>
  <c r="L2902" i="11" s="1" a="1"/>
  <c r="L2902" i="11" s="1"/>
  <c r="L2903" i="11" s="1" a="1"/>
  <c r="L2903" i="11" s="1"/>
  <c r="L2904" i="11" s="1" a="1"/>
  <c r="L2904" i="11" s="1"/>
  <c r="L2905" i="11" s="1" a="1"/>
  <c r="L2905" i="11" s="1"/>
  <c r="L2906" i="11" s="1" a="1"/>
  <c r="L2906" i="11" s="1"/>
  <c r="L2907" i="11" s="1" a="1"/>
  <c r="L2907" i="11" s="1"/>
  <c r="L2908" i="11" s="1" a="1"/>
  <c r="L2908" i="11" s="1"/>
  <c r="L2909" i="11" s="1" a="1"/>
  <c r="L2909" i="11" s="1"/>
  <c r="L2910" i="11" s="1" a="1"/>
  <c r="L2910" i="11" s="1"/>
  <c r="L2911" i="11" s="1" a="1"/>
  <c r="L2911" i="11" s="1"/>
  <c r="L2912" i="11" s="1" a="1"/>
  <c r="L2912" i="11" s="1"/>
  <c r="L2913" i="11" s="1" a="1"/>
  <c r="L2913" i="11" s="1"/>
  <c r="L2914" i="11" s="1" a="1"/>
  <c r="L2914" i="11" s="1"/>
  <c r="L2915" i="11" s="1" a="1"/>
  <c r="L2915" i="11" s="1"/>
  <c r="L2916" i="11" s="1" a="1"/>
  <c r="L2916" i="11" s="1"/>
  <c r="L2917" i="11" s="1" a="1"/>
  <c r="L2917" i="11" s="1"/>
  <c r="L2918" i="11" s="1" a="1"/>
  <c r="L2918" i="11" s="1"/>
  <c r="L2919" i="11" s="1" a="1"/>
  <c r="L2919" i="11" s="1"/>
  <c r="L2920" i="11" s="1" a="1"/>
  <c r="L2920" i="11" s="1"/>
  <c r="L2921" i="11" s="1" a="1"/>
  <c r="L2921" i="11" s="1"/>
  <c r="L2922" i="11" s="1" a="1"/>
  <c r="L2922" i="11" s="1"/>
  <c r="L2923" i="11" s="1" a="1"/>
  <c r="L2923" i="11" s="1"/>
  <c r="L2924" i="11" s="1" a="1"/>
  <c r="L2924" i="11" s="1"/>
  <c r="L2925" i="11" s="1" a="1"/>
  <c r="L2925" i="11" s="1"/>
  <c r="L2926" i="11" s="1" a="1"/>
  <c r="L2926" i="11" s="1"/>
  <c r="L2927" i="11" s="1" a="1"/>
  <c r="L2927" i="11" s="1"/>
  <c r="L2928" i="11" s="1" a="1"/>
  <c r="L2928" i="11" s="1"/>
  <c r="L2929" i="11" s="1" a="1"/>
  <c r="L2929" i="11" s="1"/>
  <c r="L2930" i="11" s="1" a="1"/>
  <c r="L2930" i="11" s="1"/>
  <c r="L2931" i="11" s="1" a="1"/>
  <c r="L2931" i="11" s="1"/>
  <c r="L2932" i="11" s="1" a="1"/>
  <c r="L2932" i="11" s="1"/>
  <c r="L2933" i="11" s="1" a="1"/>
  <c r="L2933" i="11" s="1"/>
  <c r="L2934" i="11" s="1" a="1"/>
  <c r="L2934" i="11" s="1"/>
  <c r="L2935" i="11" s="1" a="1"/>
  <c r="L2935" i="11" s="1"/>
  <c r="L2936" i="11" s="1" a="1"/>
  <c r="L2936" i="11" s="1"/>
  <c r="L2937" i="11" s="1" a="1"/>
  <c r="L2937" i="11" s="1"/>
  <c r="L2938" i="11" s="1" a="1"/>
  <c r="L2938" i="11" s="1"/>
  <c r="L2939" i="11" s="1" a="1"/>
  <c r="L2939" i="11" s="1"/>
  <c r="L2940" i="11" s="1" a="1"/>
  <c r="L2940" i="11" s="1"/>
  <c r="L2941" i="11" s="1" a="1"/>
  <c r="L2941" i="11" s="1"/>
  <c r="L2942" i="11" s="1" a="1"/>
  <c r="L2942" i="11" s="1"/>
  <c r="L2943" i="11" s="1" a="1"/>
  <c r="L2943" i="11" s="1"/>
  <c r="L2944" i="11" s="1" a="1"/>
  <c r="L2944" i="11" s="1"/>
  <c r="L2945" i="11" s="1" a="1"/>
  <c r="L2945" i="11" s="1"/>
  <c r="L2946" i="11" s="1" a="1"/>
  <c r="L2946" i="11" s="1"/>
  <c r="L2947" i="11" s="1" a="1"/>
  <c r="L2947" i="11" s="1"/>
  <c r="L2948" i="11" s="1" a="1"/>
  <c r="L2948" i="11" s="1"/>
  <c r="L2949" i="11" s="1" a="1"/>
  <c r="L2949" i="11" s="1"/>
  <c r="L2950" i="11" s="1" a="1"/>
  <c r="L2950" i="11" s="1"/>
  <c r="L2951" i="11" s="1" a="1"/>
  <c r="L2951" i="11" s="1"/>
  <c r="L2952" i="11" s="1" a="1"/>
  <c r="L2952" i="11" s="1"/>
  <c r="L2953" i="11" s="1" a="1"/>
  <c r="L2953" i="11" s="1"/>
  <c r="L2954" i="11" s="1" a="1"/>
  <c r="L2954" i="11" s="1"/>
  <c r="L2955" i="11" s="1" a="1"/>
  <c r="L2955" i="11" s="1"/>
  <c r="L2956" i="11" s="1" a="1"/>
  <c r="L2956" i="11" s="1"/>
  <c r="L2957" i="11" s="1" a="1"/>
  <c r="L2957" i="11" s="1"/>
  <c r="L2958" i="11" s="1" a="1"/>
  <c r="L2958" i="11" s="1"/>
  <c r="L2959" i="11" s="1" a="1"/>
  <c r="L2959" i="11" s="1"/>
  <c r="L2960" i="11" s="1" a="1"/>
  <c r="L2960" i="11" s="1"/>
  <c r="L2961" i="11" s="1" a="1"/>
  <c r="L2961" i="11" s="1"/>
  <c r="L2962" i="11" s="1" a="1"/>
  <c r="L2962" i="11" s="1"/>
  <c r="L2963" i="11" s="1" a="1"/>
  <c r="L2963" i="11" s="1"/>
  <c r="L2964" i="11" s="1" a="1"/>
  <c r="L2964" i="11" s="1"/>
  <c r="L2965" i="11" s="1" a="1"/>
  <c r="L2965" i="11" s="1"/>
  <c r="L2966" i="11" s="1" a="1"/>
  <c r="L2966" i="11" s="1"/>
  <c r="L2967" i="11" s="1" a="1"/>
  <c r="L2967" i="11" s="1"/>
  <c r="L2968" i="11" s="1" a="1"/>
  <c r="L2968" i="11" s="1"/>
  <c r="L2969" i="11" s="1" a="1"/>
  <c r="L2969" i="11" s="1"/>
  <c r="L2970" i="11" s="1" a="1"/>
  <c r="L2970" i="11" s="1"/>
  <c r="L2971" i="11" s="1" a="1"/>
  <c r="L2971" i="11" s="1"/>
  <c r="L2972" i="11" s="1" a="1"/>
  <c r="L2972" i="11" s="1"/>
  <c r="L2973" i="11" s="1" a="1"/>
  <c r="L2973" i="11" s="1"/>
  <c r="L2974" i="11" s="1" a="1"/>
  <c r="L2974" i="11" s="1"/>
  <c r="L2975" i="11" s="1" a="1"/>
  <c r="L2975" i="11" s="1"/>
  <c r="L2976" i="11" s="1" a="1"/>
  <c r="L2976" i="11" s="1"/>
  <c r="L2977" i="11" s="1" a="1"/>
  <c r="L2977" i="11" s="1"/>
  <c r="L2978" i="11" s="1" a="1"/>
  <c r="L2978" i="11" s="1"/>
  <c r="L2979" i="11" s="1" a="1"/>
  <c r="L2979" i="11" s="1"/>
  <c r="L2980" i="11" s="1" a="1"/>
  <c r="L2980" i="11" s="1"/>
  <c r="L2981" i="11" s="1" a="1"/>
  <c r="L2981" i="11" s="1"/>
  <c r="L2982" i="11" s="1" a="1"/>
  <c r="L2982" i="11" s="1"/>
  <c r="L2983" i="11" s="1" a="1"/>
  <c r="L2983" i="11" s="1"/>
  <c r="L2984" i="11" s="1" a="1"/>
  <c r="L2984" i="11" s="1"/>
  <c r="L2985" i="11" s="1" a="1"/>
  <c r="L2985" i="11" s="1"/>
  <c r="L2986" i="11" s="1" a="1"/>
  <c r="L2986" i="11" s="1"/>
  <c r="L2987" i="11" s="1" a="1"/>
  <c r="L2987" i="11" s="1"/>
  <c r="L2988" i="11" s="1" a="1"/>
  <c r="L2988" i="11" s="1"/>
  <c r="L2989" i="11" s="1" a="1"/>
  <c r="L2989" i="11" s="1"/>
  <c r="L2990" i="11" s="1" a="1"/>
  <c r="L2990" i="11" s="1"/>
  <c r="L2991" i="11" s="1" a="1"/>
  <c r="L2991" i="11" s="1"/>
  <c r="L2992" i="11" s="1" a="1"/>
  <c r="L2992" i="11" s="1"/>
  <c r="L2993" i="11" s="1" a="1"/>
  <c r="L2993" i="11" s="1"/>
  <c r="L2994" i="11" s="1" a="1"/>
  <c r="L2994" i="11" s="1"/>
  <c r="L2995" i="11" s="1" a="1"/>
  <c r="L2995" i="11" s="1"/>
  <c r="L2996" i="11" s="1" a="1"/>
  <c r="L2996" i="11" s="1"/>
  <c r="L2997" i="11" s="1" a="1"/>
  <c r="L2997" i="11" s="1"/>
  <c r="L2998" i="11" s="1" a="1"/>
  <c r="L2998" i="11" s="1"/>
  <c r="L2999" i="11" s="1" a="1"/>
  <c r="L2999" i="11" s="1"/>
  <c r="L3000" i="11" s="1" a="1"/>
  <c r="L3000" i="11" s="1"/>
  <c r="L3001" i="11" s="1" a="1"/>
  <c r="L3001" i="11" s="1"/>
  <c r="L3002" i="11" s="1" a="1"/>
  <c r="L3002" i="11" s="1"/>
  <c r="L3003" i="11" s="1" a="1"/>
  <c r="L3003" i="11" s="1"/>
  <c r="L3004" i="11" s="1" a="1"/>
  <c r="L3004" i="11" s="1"/>
  <c r="L3005" i="11" s="1" a="1"/>
  <c r="L3005" i="11" s="1"/>
  <c r="L3006" i="11" s="1" a="1"/>
  <c r="L3006" i="11" s="1"/>
  <c r="L3007" i="11" s="1" a="1"/>
  <c r="L3007" i="11" s="1"/>
  <c r="L3008" i="11" s="1" a="1"/>
  <c r="L3008" i="11" s="1"/>
  <c r="L3009" i="11" s="1" a="1"/>
  <c r="L3009" i="11" s="1"/>
  <c r="L3010" i="11" s="1" a="1"/>
  <c r="L3010" i="11" s="1"/>
  <c r="L3011" i="11" s="1" a="1"/>
  <c r="L3011" i="11" s="1"/>
  <c r="L3012" i="11" s="1" a="1"/>
  <c r="L3012" i="11" s="1"/>
  <c r="L3013" i="11" s="1" a="1"/>
  <c r="L3013" i="11" s="1"/>
  <c r="L3014" i="11" s="1" a="1"/>
  <c r="L3014" i="11" s="1"/>
  <c r="L3015" i="11" s="1" a="1"/>
  <c r="L3015" i="11" s="1"/>
  <c r="L3016" i="11" s="1" a="1"/>
  <c r="L3016" i="11" s="1"/>
  <c r="L3017" i="11" s="1" a="1"/>
  <c r="L3017" i="11" s="1"/>
  <c r="L3018" i="11" s="1" a="1"/>
  <c r="L3018" i="11" s="1"/>
  <c r="L3019" i="11" s="1" a="1"/>
  <c r="L3019" i="11" s="1"/>
  <c r="L3020" i="11" s="1" a="1"/>
  <c r="L3020" i="11" s="1"/>
  <c r="L3021" i="11" s="1" a="1"/>
  <c r="L3021" i="11" s="1"/>
  <c r="L3022" i="11" s="1" a="1"/>
  <c r="L3022" i="11" s="1"/>
  <c r="L3023" i="11" s="1" a="1"/>
  <c r="L3023" i="11" s="1"/>
  <c r="L3024" i="11" s="1" a="1"/>
  <c r="L3024" i="11" s="1"/>
  <c r="L3025" i="11" s="1" a="1"/>
  <c r="L3025" i="11" s="1"/>
  <c r="L3026" i="11" s="1" a="1"/>
  <c r="L3026" i="11" s="1"/>
  <c r="L3027" i="11" s="1" a="1"/>
  <c r="L3027" i="11" s="1"/>
  <c r="L3028" i="11" s="1" a="1"/>
  <c r="L3028" i="11" s="1"/>
  <c r="L3029" i="11" s="1" a="1"/>
  <c r="L3029" i="11" s="1"/>
  <c r="L3030" i="11" s="1" a="1"/>
  <c r="L3030" i="11" s="1"/>
  <c r="L3031" i="11" s="1" a="1"/>
  <c r="L3031" i="11" s="1"/>
  <c r="L3032" i="11" s="1" a="1"/>
  <c r="L3032" i="11" s="1"/>
  <c r="L3033" i="11" s="1" a="1"/>
  <c r="L3033" i="11" s="1"/>
  <c r="L3034" i="11" s="1" a="1"/>
  <c r="L3034" i="11" s="1"/>
  <c r="L3035" i="11" s="1" a="1"/>
  <c r="L3035" i="11" s="1"/>
  <c r="L3036" i="11" s="1" a="1"/>
  <c r="L3036" i="11" s="1"/>
  <c r="L3037" i="11" s="1" a="1"/>
  <c r="L3037" i="11" s="1"/>
  <c r="L3038" i="11" s="1" a="1"/>
  <c r="L3038" i="11" s="1"/>
  <c r="L3039" i="11" s="1" a="1"/>
  <c r="L3039" i="11" s="1"/>
  <c r="L3040" i="11" s="1" a="1"/>
  <c r="L3040" i="11" s="1"/>
  <c r="L3041" i="11" s="1" a="1"/>
  <c r="L3041" i="11" s="1"/>
  <c r="L3042" i="11" s="1" a="1"/>
  <c r="L3042" i="11" s="1"/>
  <c r="L3043" i="11" s="1" a="1"/>
  <c r="L3043" i="11" s="1"/>
  <c r="L3044" i="11" s="1" a="1"/>
  <c r="L3044" i="11" s="1"/>
  <c r="L3045" i="11" s="1" a="1"/>
  <c r="L3045" i="11" s="1"/>
  <c r="L3046" i="11" s="1" a="1"/>
  <c r="L3046" i="11" s="1"/>
  <c r="L3047" i="11" s="1" a="1"/>
  <c r="L3047" i="11" s="1"/>
  <c r="L3048" i="11" s="1" a="1"/>
  <c r="L3048" i="11" s="1"/>
  <c r="L3049" i="11" s="1" a="1"/>
  <c r="L3049" i="11" s="1"/>
  <c r="L3050" i="11" s="1" a="1"/>
  <c r="L3050" i="11" s="1"/>
  <c r="L3051" i="11" s="1" a="1"/>
  <c r="L3051" i="11" s="1"/>
  <c r="L3052" i="11" s="1" a="1"/>
  <c r="L3052" i="11" s="1"/>
  <c r="L3053" i="11" s="1" a="1"/>
  <c r="L3053" i="11" s="1"/>
  <c r="L3054" i="11" s="1" a="1"/>
  <c r="L3054" i="11" s="1"/>
  <c r="L3055" i="11" s="1" a="1"/>
  <c r="L3055" i="11" s="1"/>
  <c r="L3056" i="11" s="1" a="1"/>
  <c r="L3056" i="11" s="1"/>
  <c r="L3057" i="11" s="1" a="1"/>
  <c r="L3057" i="11" s="1"/>
  <c r="L3058" i="11" s="1" a="1"/>
  <c r="L3058" i="11" s="1"/>
  <c r="L3059" i="11" s="1" a="1"/>
  <c r="L3059" i="11" s="1"/>
  <c r="L3060" i="11" s="1" a="1"/>
  <c r="L3060" i="11" s="1"/>
  <c r="L3061" i="11" s="1" a="1"/>
  <c r="L3061" i="11" s="1"/>
  <c r="L3062" i="11" s="1" a="1"/>
  <c r="L3062" i="11" s="1"/>
  <c r="L3063" i="11" s="1" a="1"/>
  <c r="L3063" i="11" s="1"/>
  <c r="L3064" i="11" s="1" a="1"/>
  <c r="L3064" i="11" s="1"/>
  <c r="L3065" i="11" s="1" a="1"/>
  <c r="L3065" i="11" s="1"/>
  <c r="L3066" i="11" s="1" a="1"/>
  <c r="L3066" i="11" s="1"/>
  <c r="L3067" i="11" s="1" a="1"/>
  <c r="L3067" i="11" s="1"/>
  <c r="L3068" i="11" s="1" a="1"/>
  <c r="L3068" i="11" s="1"/>
  <c r="L3069" i="11" s="1" a="1"/>
  <c r="L3069" i="11" s="1"/>
  <c r="L3070" i="11" s="1" a="1"/>
  <c r="L3070" i="11" s="1"/>
  <c r="L3071" i="11" s="1" a="1"/>
  <c r="L3071" i="11" s="1"/>
  <c r="L3072" i="11" s="1" a="1"/>
  <c r="L3072" i="11" s="1"/>
  <c r="L3073" i="11" s="1" a="1"/>
  <c r="L3073" i="11" s="1"/>
  <c r="L3074" i="11" s="1" a="1"/>
  <c r="L3074" i="11" s="1"/>
  <c r="L3075" i="11" s="1" a="1"/>
  <c r="L3075" i="11" s="1"/>
  <c r="L3076" i="11" s="1" a="1"/>
  <c r="L3076" i="11" s="1"/>
  <c r="L3077" i="11" s="1" a="1"/>
  <c r="L3077" i="11" s="1"/>
  <c r="L3078" i="11" s="1" a="1"/>
  <c r="L3078" i="11" s="1"/>
  <c r="L3079" i="11" s="1" a="1"/>
  <c r="L3079" i="11" s="1"/>
  <c r="L3080" i="11" s="1" a="1"/>
  <c r="L3080" i="11" s="1"/>
  <c r="L3081" i="11" s="1" a="1"/>
  <c r="L3081" i="11" s="1"/>
  <c r="L3082" i="11" s="1" a="1"/>
  <c r="L3082" i="11" s="1"/>
  <c r="L3083" i="11" s="1" a="1"/>
  <c r="L3083" i="11" s="1"/>
  <c r="L3084" i="11" s="1" a="1"/>
  <c r="L3084" i="11" s="1"/>
  <c r="L3085" i="11" s="1" a="1"/>
  <c r="L3085" i="11" s="1"/>
  <c r="L3086" i="11" s="1" a="1"/>
  <c r="L3086" i="11" s="1"/>
  <c r="L3087" i="11" s="1" a="1"/>
  <c r="L3087" i="11" s="1"/>
  <c r="L3088" i="11" s="1" a="1"/>
  <c r="L3088" i="11" s="1"/>
  <c r="L3089" i="11" s="1" a="1"/>
  <c r="L3089" i="11" s="1"/>
  <c r="L3090" i="11" s="1" a="1"/>
  <c r="L3090" i="11" s="1"/>
  <c r="L3091" i="11" s="1" a="1"/>
  <c r="L3091" i="11" s="1"/>
  <c r="L3092" i="11" s="1" a="1"/>
  <c r="L3092" i="11" s="1"/>
  <c r="L3093" i="11" s="1" a="1"/>
  <c r="L3093" i="11" s="1"/>
  <c r="L3094" i="11" s="1" a="1"/>
  <c r="L3094" i="11" s="1"/>
  <c r="L3095" i="11" s="1" a="1"/>
  <c r="L3095" i="11" s="1"/>
  <c r="L3096" i="11" s="1" a="1"/>
  <c r="L3096" i="11" s="1"/>
  <c r="L3097" i="11" s="1" a="1"/>
  <c r="L3097" i="11" s="1"/>
  <c r="L3098" i="11" s="1" a="1"/>
  <c r="L3098" i="11" s="1"/>
  <c r="L3099" i="11" s="1" a="1"/>
  <c r="L3099" i="11" s="1"/>
  <c r="L3100" i="11" s="1" a="1"/>
  <c r="L3100" i="11" s="1"/>
  <c r="L3101" i="11" s="1" a="1"/>
  <c r="L3101" i="11" s="1"/>
  <c r="L3102" i="11" s="1" a="1"/>
  <c r="L3102" i="11" s="1"/>
  <c r="L3103" i="11" s="1" a="1"/>
  <c r="L3103" i="11" s="1"/>
  <c r="L3104" i="11" s="1" a="1"/>
  <c r="L3104" i="11" s="1"/>
  <c r="L3105" i="11" s="1" a="1"/>
  <c r="L3105" i="11" s="1"/>
  <c r="L3106" i="11" s="1" a="1"/>
  <c r="L3106" i="11" s="1"/>
  <c r="L3107" i="11" s="1" a="1"/>
  <c r="L3107" i="11" s="1"/>
  <c r="L3108" i="11" s="1" a="1"/>
  <c r="L3108" i="11" s="1"/>
  <c r="L3109" i="11" s="1" a="1"/>
  <c r="L3109" i="11" s="1"/>
  <c r="L3110" i="11" s="1" a="1"/>
  <c r="L3110" i="11" s="1"/>
  <c r="L3111" i="11" s="1" a="1"/>
  <c r="L3111" i="11" s="1"/>
  <c r="L3112" i="11" s="1" a="1"/>
  <c r="L3112" i="11" s="1"/>
  <c r="L3113" i="11" s="1" a="1"/>
  <c r="L3113" i="11" s="1"/>
  <c r="L3114" i="11" s="1" a="1"/>
  <c r="L3114" i="11" s="1"/>
  <c r="L3115" i="11" s="1" a="1"/>
  <c r="L3115" i="11" s="1"/>
  <c r="L3116" i="11" s="1" a="1"/>
  <c r="L3116" i="11" s="1"/>
  <c r="L3117" i="11" s="1" a="1"/>
  <c r="L3117" i="11" s="1"/>
  <c r="L3118" i="11" s="1" a="1"/>
  <c r="L3118" i="11" s="1"/>
  <c r="L3119" i="11" s="1" a="1"/>
  <c r="L3119" i="11" s="1"/>
  <c r="L3120" i="11" s="1" a="1"/>
  <c r="L3120" i="11" s="1"/>
  <c r="L3121" i="11" s="1" a="1"/>
  <c r="L3121" i="11" s="1"/>
  <c r="L3122" i="11" s="1" a="1"/>
  <c r="L3122" i="11" s="1"/>
  <c r="L3123" i="11" s="1" a="1"/>
  <c r="L3123" i="11" s="1"/>
  <c r="L3124" i="11" s="1" a="1"/>
  <c r="L3124" i="11" s="1"/>
  <c r="L3125" i="11" s="1" a="1"/>
  <c r="L3125" i="11" s="1"/>
  <c r="L3126" i="11" s="1" a="1"/>
  <c r="L3126" i="11" s="1"/>
  <c r="L3127" i="11" s="1" a="1"/>
  <c r="L3127" i="11" s="1"/>
  <c r="L3128" i="11" s="1" a="1"/>
  <c r="L3128" i="11" s="1"/>
  <c r="L3129" i="11" s="1" a="1"/>
  <c r="L3129" i="11" s="1"/>
  <c r="L3130" i="11" s="1" a="1"/>
  <c r="L3130" i="11" s="1"/>
  <c r="L3131" i="11" s="1" a="1"/>
  <c r="L3131" i="11" s="1"/>
  <c r="L3132" i="11" s="1" a="1"/>
  <c r="L3132" i="11" s="1"/>
  <c r="L3133" i="11" s="1" a="1"/>
  <c r="L3133" i="11" s="1"/>
  <c r="L3134" i="11" s="1" a="1"/>
  <c r="L3134" i="11" s="1"/>
  <c r="L3135" i="11" s="1" a="1"/>
  <c r="L3135" i="11" s="1"/>
  <c r="L3136" i="11" s="1" a="1"/>
  <c r="L3136" i="11" s="1"/>
  <c r="L3137" i="11" s="1" a="1"/>
  <c r="L3137" i="11" s="1"/>
  <c r="L3138" i="11" s="1" a="1"/>
  <c r="L3138" i="11" s="1"/>
  <c r="L3139" i="11" s="1" a="1"/>
  <c r="L3139" i="11" s="1"/>
  <c r="L3140" i="11" s="1" a="1"/>
  <c r="L3140" i="11" s="1"/>
  <c r="L3141" i="11" s="1" a="1"/>
  <c r="L3141" i="11" s="1"/>
  <c r="L3142" i="11" s="1" a="1"/>
  <c r="L3142" i="11" s="1"/>
  <c r="L3143" i="11" s="1" a="1"/>
  <c r="L3143" i="11" s="1"/>
  <c r="L3144" i="11" s="1" a="1"/>
  <c r="L3144" i="11" s="1"/>
  <c r="L3145" i="11" s="1" a="1"/>
  <c r="L3145" i="11" s="1"/>
  <c r="L3146" i="11" s="1" a="1"/>
  <c r="L3146" i="11" s="1"/>
  <c r="L3147" i="11" s="1" a="1"/>
  <c r="L3147" i="11" s="1"/>
  <c r="L3148" i="11" s="1" a="1"/>
  <c r="L3148" i="11" s="1"/>
  <c r="L3149" i="11" s="1" a="1"/>
  <c r="L3149" i="11" s="1"/>
  <c r="L3150" i="11" s="1" a="1"/>
  <c r="L3150" i="11" s="1"/>
  <c r="L3151" i="11" s="1" a="1"/>
  <c r="L3151" i="11" s="1"/>
  <c r="L3152" i="11" s="1" a="1"/>
  <c r="L3152" i="11" s="1"/>
  <c r="L3153" i="11" s="1" a="1"/>
  <c r="L3153" i="11" s="1"/>
  <c r="L3154" i="11" s="1" a="1"/>
  <c r="L3154" i="11" s="1"/>
  <c r="L3155" i="11" s="1" a="1"/>
  <c r="L3155" i="11" s="1"/>
  <c r="L3156" i="11" s="1" a="1"/>
  <c r="L3156" i="11" s="1"/>
  <c r="L3157" i="11" s="1" a="1"/>
  <c r="L3157" i="11" s="1"/>
  <c r="L3158" i="11" s="1" a="1"/>
  <c r="L3158" i="11" s="1"/>
  <c r="L3159" i="11" s="1" a="1"/>
  <c r="L3159" i="11" s="1"/>
  <c r="L3160" i="11" s="1" a="1"/>
  <c r="L3160" i="11" s="1"/>
  <c r="L3161" i="11" s="1" a="1"/>
  <c r="L3161" i="11" s="1"/>
  <c r="L3162" i="11" s="1" a="1"/>
  <c r="L3162" i="11" s="1"/>
  <c r="L3163" i="11" s="1" a="1"/>
  <c r="L3163" i="11" s="1"/>
  <c r="L3164" i="11" s="1" a="1"/>
  <c r="L3164" i="11" s="1"/>
  <c r="L3165" i="11" s="1" a="1"/>
  <c r="L3165" i="11" s="1"/>
  <c r="L3166" i="11" s="1" a="1"/>
  <c r="L3166" i="11" s="1"/>
  <c r="L3167" i="11" s="1" a="1"/>
  <c r="L3167" i="11" s="1"/>
  <c r="L3168" i="11" s="1" a="1"/>
  <c r="L3168" i="11" s="1"/>
  <c r="L3169" i="11" s="1" a="1"/>
  <c r="L3169" i="11" s="1"/>
  <c r="L3170" i="11" s="1" a="1"/>
  <c r="L3170" i="11" s="1"/>
  <c r="L3171" i="11" s="1" a="1"/>
  <c r="L3171" i="11" s="1"/>
  <c r="L3172" i="11" s="1" a="1"/>
  <c r="L3172" i="11" s="1"/>
  <c r="L3173" i="11" s="1" a="1"/>
  <c r="L3173" i="11" s="1"/>
  <c r="L3174" i="11" s="1" a="1"/>
  <c r="L3174" i="11" s="1"/>
  <c r="L3175" i="11" s="1" a="1"/>
  <c r="L3175" i="11" s="1"/>
  <c r="L3176" i="11" s="1" a="1"/>
  <c r="L3176" i="11" s="1"/>
  <c r="L3177" i="11" s="1" a="1"/>
  <c r="L3177" i="11" s="1"/>
  <c r="L3178" i="11" s="1" a="1"/>
  <c r="L3178" i="11" s="1"/>
  <c r="L3179" i="11" s="1" a="1"/>
  <c r="L3179" i="11" s="1"/>
  <c r="L3180" i="11" s="1" a="1"/>
  <c r="L3180" i="11" s="1"/>
  <c r="L3181" i="11" s="1" a="1"/>
  <c r="L3181" i="11" s="1"/>
  <c r="L3182" i="11" s="1" a="1"/>
  <c r="L3182" i="11" s="1"/>
  <c r="L3183" i="11" s="1" a="1"/>
  <c r="L3183" i="11" s="1"/>
  <c r="L3184" i="11" s="1" a="1"/>
  <c r="L3184" i="11" s="1"/>
  <c r="L3185" i="11" s="1" a="1"/>
  <c r="L3185" i="11" s="1"/>
  <c r="L3186" i="11" s="1" a="1"/>
  <c r="L3186" i="11" s="1"/>
  <c r="L3187" i="11" s="1" a="1"/>
  <c r="L3187" i="11" s="1"/>
  <c r="L3188" i="11" s="1" a="1"/>
  <c r="L3188" i="11" s="1"/>
  <c r="L3189" i="11" s="1" a="1"/>
  <c r="L3189" i="11" s="1"/>
  <c r="L3190" i="11" s="1" a="1"/>
  <c r="L3190" i="11" s="1"/>
  <c r="L3191" i="11" s="1" a="1"/>
  <c r="L3191" i="11" s="1"/>
  <c r="L3192" i="11" s="1" a="1"/>
  <c r="L3192" i="11" s="1"/>
  <c r="L3193" i="11" s="1" a="1"/>
  <c r="L3193" i="11" s="1"/>
  <c r="L3194" i="11" s="1" a="1"/>
  <c r="L3194" i="11" s="1"/>
  <c r="L3195" i="11" s="1" a="1"/>
  <c r="L3195" i="11" s="1"/>
  <c r="L3196" i="11" s="1" a="1"/>
  <c r="L3196" i="11" s="1"/>
  <c r="L3197" i="11" s="1" a="1"/>
  <c r="L3197" i="11" s="1"/>
  <c r="L3198" i="11" s="1" a="1"/>
  <c r="L3198" i="11" s="1"/>
  <c r="L3199" i="11" s="1" a="1"/>
  <c r="L3199" i="11" s="1"/>
  <c r="L3200" i="11" s="1" a="1"/>
  <c r="L3200" i="11" s="1"/>
  <c r="L3201" i="11" s="1" a="1"/>
  <c r="L3201" i="11" s="1"/>
  <c r="L3202" i="11" s="1" a="1"/>
  <c r="L3202" i="11" s="1"/>
  <c r="L3203" i="11" s="1" a="1"/>
  <c r="L3203" i="11" s="1"/>
  <c r="L3204" i="11" s="1" a="1"/>
  <c r="L3204" i="11" s="1"/>
  <c r="L3205" i="11" s="1" a="1"/>
  <c r="L3205" i="11" s="1"/>
  <c r="L3206" i="11" s="1" a="1"/>
  <c r="L3206" i="11" s="1"/>
  <c r="L3207" i="11" s="1" a="1"/>
  <c r="L3207" i="11" s="1"/>
  <c r="L3208" i="11" s="1" a="1"/>
  <c r="L3208" i="11" s="1"/>
  <c r="L3209" i="11" s="1" a="1"/>
  <c r="L3209" i="11" s="1"/>
  <c r="L3210" i="11" s="1" a="1"/>
  <c r="L3210" i="11" s="1"/>
  <c r="L3211" i="11" s="1" a="1"/>
  <c r="L3211" i="11" s="1"/>
  <c r="L3212" i="11" s="1" a="1"/>
  <c r="L3212" i="11" s="1"/>
  <c r="L3213" i="11" s="1" a="1"/>
  <c r="L3213" i="11" s="1"/>
  <c r="L3214" i="11" s="1" a="1"/>
  <c r="L3214" i="11" s="1"/>
  <c r="L3215" i="11" s="1" a="1"/>
  <c r="L3215" i="11" s="1"/>
  <c r="L3216" i="11" s="1" a="1"/>
  <c r="L3216" i="11" s="1"/>
  <c r="L3217" i="11" s="1" a="1"/>
  <c r="L3217" i="11" s="1"/>
  <c r="L3218" i="11" s="1" a="1"/>
  <c r="L3218" i="11" s="1"/>
  <c r="L3219" i="11" s="1" a="1"/>
  <c r="L3219" i="11" s="1"/>
  <c r="L3220" i="11" s="1" a="1"/>
  <c r="L3220" i="11" s="1"/>
  <c r="L3221" i="11" s="1" a="1"/>
  <c r="L3221" i="11" s="1"/>
  <c r="L3222" i="11" s="1" a="1"/>
  <c r="L3222" i="11" s="1"/>
  <c r="L3223" i="11" s="1" a="1"/>
  <c r="L3223" i="11" s="1"/>
  <c r="L3224" i="11" s="1" a="1"/>
  <c r="L3224" i="11" s="1"/>
  <c r="L3225" i="11" s="1" a="1"/>
  <c r="L3225" i="11" s="1"/>
  <c r="L3226" i="11" s="1" a="1"/>
  <c r="L3226" i="11" s="1"/>
  <c r="L3227" i="11" s="1" a="1"/>
  <c r="L3227" i="11" s="1"/>
  <c r="L3228" i="11" s="1" a="1"/>
  <c r="L3228" i="11" s="1"/>
  <c r="L3229" i="11" s="1" a="1"/>
  <c r="L3229" i="11" s="1"/>
  <c r="L3230" i="11" s="1" a="1"/>
  <c r="L3230" i="11" s="1"/>
  <c r="L3231" i="11" s="1" a="1"/>
  <c r="L3231" i="11" s="1"/>
  <c r="L3232" i="11" s="1" a="1"/>
  <c r="L3232" i="11" s="1"/>
  <c r="L3233" i="11" s="1" a="1"/>
  <c r="L3233" i="11" s="1"/>
  <c r="L3234" i="11" s="1" a="1"/>
  <c r="L3234" i="11" s="1"/>
  <c r="L3235" i="11" s="1" a="1"/>
  <c r="L3235" i="11" s="1"/>
  <c r="L3236" i="11" s="1" a="1"/>
  <c r="L3236" i="11" s="1"/>
  <c r="L3237" i="11" s="1" a="1"/>
  <c r="L3237" i="11" s="1"/>
  <c r="L3238" i="11" s="1" a="1"/>
  <c r="L3238" i="11" s="1"/>
  <c r="L3239" i="11" s="1" a="1"/>
  <c r="L3239" i="11" s="1"/>
  <c r="L3240" i="11" s="1" a="1"/>
  <c r="L3240" i="11" s="1"/>
  <c r="L3241" i="11" s="1" a="1"/>
  <c r="L3241" i="11" s="1"/>
  <c r="L3242" i="11" s="1" a="1"/>
  <c r="L3242" i="11" s="1"/>
  <c r="L3243" i="11" s="1" a="1"/>
  <c r="L3243" i="11" s="1"/>
  <c r="L3244" i="11" s="1" a="1"/>
  <c r="L3244" i="11" s="1"/>
  <c r="L3245" i="11" s="1" a="1"/>
  <c r="L3245" i="11" s="1"/>
  <c r="L3246" i="11" s="1" a="1"/>
  <c r="L3246" i="11" s="1"/>
  <c r="L3247" i="11" s="1" a="1"/>
  <c r="L3247" i="11" s="1"/>
  <c r="L3248" i="11" s="1" a="1"/>
  <c r="L3248" i="11" s="1"/>
  <c r="L3249" i="11" s="1" a="1"/>
  <c r="L3249" i="11" s="1"/>
  <c r="L3250" i="11" s="1" a="1"/>
  <c r="L3250" i="11" s="1"/>
  <c r="L3251" i="11" s="1" a="1"/>
  <c r="L3251" i="11" s="1"/>
  <c r="L3252" i="11" s="1" a="1"/>
  <c r="L3252" i="11" s="1"/>
  <c r="L3253" i="11" s="1" a="1"/>
  <c r="L3253" i="11" s="1"/>
  <c r="L3254" i="11" s="1" a="1"/>
  <c r="L3254" i="11" s="1"/>
  <c r="L3255" i="11" s="1" a="1"/>
  <c r="L3255" i="11" s="1"/>
  <c r="L3256" i="11" s="1" a="1"/>
  <c r="L3256" i="11" s="1"/>
  <c r="L3257" i="11" s="1" a="1"/>
  <c r="L3257" i="11" s="1"/>
  <c r="L3258" i="11" s="1" a="1"/>
  <c r="L3258" i="11" s="1"/>
  <c r="L3259" i="11" s="1" a="1"/>
  <c r="L3259" i="11" s="1"/>
  <c r="L3260" i="11" s="1" a="1"/>
  <c r="L3260" i="11" s="1"/>
  <c r="L3261" i="11" s="1" a="1"/>
  <c r="L3261" i="11" s="1"/>
  <c r="L3262" i="11" s="1" a="1"/>
  <c r="L3262" i="11" s="1"/>
  <c r="L3263" i="11" s="1" a="1"/>
  <c r="L3263" i="11" s="1"/>
  <c r="L3264" i="11" s="1" a="1"/>
  <c r="L3264" i="11" s="1"/>
  <c r="L3265" i="11" s="1" a="1"/>
  <c r="L3265" i="11" s="1"/>
  <c r="L3266" i="11" s="1" a="1"/>
  <c r="L3266" i="11" s="1"/>
  <c r="L3267" i="11" s="1" a="1"/>
  <c r="L3267" i="11" s="1"/>
  <c r="L3268" i="11" s="1" a="1"/>
  <c r="L3268" i="11" s="1"/>
  <c r="L3269" i="11" s="1" a="1"/>
  <c r="L3269" i="11" s="1"/>
  <c r="L3270" i="11" s="1" a="1"/>
  <c r="L3270" i="11" s="1"/>
  <c r="L3271" i="11" s="1" a="1"/>
  <c r="L3271" i="11" s="1"/>
  <c r="L3272" i="11" s="1" a="1"/>
  <c r="L3272" i="11" s="1"/>
  <c r="L3273" i="11" s="1" a="1"/>
  <c r="L3273" i="11" s="1"/>
  <c r="L3274" i="11" s="1" a="1"/>
  <c r="L3274" i="11" s="1"/>
  <c r="L3275" i="11" s="1" a="1"/>
  <c r="L3275" i="11" s="1"/>
  <c r="L3276" i="11" s="1" a="1"/>
  <c r="L3276" i="11" s="1"/>
  <c r="L3277" i="11" s="1" a="1"/>
  <c r="L3277" i="11" s="1"/>
  <c r="L3278" i="11" s="1" a="1"/>
  <c r="L3278" i="11" s="1"/>
  <c r="L3279" i="11" s="1" a="1"/>
  <c r="L3279" i="11" s="1"/>
  <c r="L3280" i="11" s="1" a="1"/>
  <c r="L3280" i="11" s="1"/>
  <c r="L3281" i="11" s="1" a="1"/>
  <c r="L3281" i="11" s="1"/>
  <c r="L3282" i="11" s="1" a="1"/>
  <c r="L3282" i="11" s="1"/>
  <c r="L3283" i="11" s="1" a="1"/>
  <c r="L3283" i="11" s="1"/>
  <c r="L3284" i="11" s="1" a="1"/>
  <c r="L3284" i="11" s="1"/>
  <c r="L3285" i="11" s="1" a="1"/>
  <c r="L3285" i="11" s="1"/>
  <c r="L3286" i="11" s="1" a="1"/>
  <c r="L3286" i="11" s="1"/>
  <c r="L3287" i="11" s="1" a="1"/>
  <c r="L3287" i="11" s="1"/>
  <c r="L3288" i="11" s="1" a="1"/>
  <c r="L3288" i="11" s="1"/>
  <c r="L3289" i="11" s="1" a="1"/>
  <c r="L3289" i="11" s="1"/>
  <c r="L3290" i="11" s="1" a="1"/>
  <c r="L3290" i="11" s="1"/>
  <c r="L3291" i="11" s="1" a="1"/>
  <c r="L3291" i="11" s="1"/>
  <c r="L3292" i="11" s="1" a="1"/>
  <c r="L3292" i="11" s="1"/>
  <c r="L3293" i="11" s="1" a="1"/>
  <c r="L3293" i="11" s="1"/>
  <c r="L3294" i="11" s="1" a="1"/>
  <c r="L3294" i="11" s="1"/>
  <c r="L3295" i="11" s="1" a="1"/>
  <c r="L3295" i="11" s="1"/>
  <c r="L3296" i="11" s="1" a="1"/>
  <c r="L3296" i="11" s="1"/>
  <c r="L3297" i="11" s="1" a="1"/>
  <c r="L3297" i="11" s="1"/>
  <c r="L3298" i="11" s="1" a="1"/>
  <c r="L3298" i="11" s="1"/>
  <c r="L3299" i="11" s="1" a="1"/>
  <c r="L3299" i="11" s="1"/>
  <c r="L3300" i="11" s="1" a="1"/>
  <c r="L3300" i="11" s="1"/>
  <c r="L3301" i="11" s="1" a="1"/>
  <c r="L3301" i="11" s="1"/>
  <c r="L3302" i="11" s="1" a="1"/>
  <c r="L3302" i="11" s="1"/>
  <c r="L3303" i="11" s="1" a="1"/>
  <c r="L3303" i="11" s="1"/>
  <c r="L3304" i="11" s="1" a="1"/>
  <c r="L3304" i="11" s="1"/>
  <c r="L3305" i="11" s="1" a="1"/>
  <c r="L3305" i="11" s="1"/>
  <c r="L3306" i="11" s="1" a="1"/>
  <c r="L3306" i="11" s="1"/>
  <c r="L3307" i="11" s="1" a="1"/>
  <c r="L3307" i="11" s="1"/>
  <c r="L3308" i="11" s="1" a="1"/>
  <c r="L3308" i="11" s="1"/>
  <c r="L3309" i="11" s="1" a="1"/>
  <c r="L3309" i="11" s="1"/>
  <c r="L3310" i="11" s="1" a="1"/>
  <c r="L3310" i="11" s="1"/>
  <c r="L3311" i="11" s="1" a="1"/>
  <c r="L3311" i="11" s="1"/>
  <c r="L3312" i="11" s="1" a="1"/>
  <c r="L3312" i="11" s="1"/>
  <c r="L3313" i="11" s="1" a="1"/>
  <c r="L3313" i="11" s="1"/>
  <c r="L3314" i="11" s="1" a="1"/>
  <c r="L3314" i="11" s="1"/>
  <c r="L3315" i="11" s="1" a="1"/>
  <c r="L3315" i="11" s="1"/>
  <c r="L3316" i="11" s="1" a="1"/>
  <c r="L3316" i="11" s="1"/>
  <c r="L3317" i="11" s="1" a="1"/>
  <c r="L3317" i="11" s="1"/>
  <c r="L3318" i="11" s="1" a="1"/>
  <c r="L3318" i="11" s="1"/>
  <c r="L3319" i="11" s="1" a="1"/>
  <c r="L3319" i="11" s="1"/>
  <c r="L3320" i="11" s="1" a="1"/>
  <c r="L3320" i="11" s="1"/>
  <c r="L3321" i="11" s="1" a="1"/>
  <c r="L3321" i="11" s="1"/>
  <c r="L3322" i="11" s="1" a="1"/>
  <c r="L3322" i="11" s="1"/>
  <c r="L3323" i="11" s="1" a="1"/>
  <c r="L3323" i="11" s="1"/>
  <c r="L3324" i="11" s="1" a="1"/>
  <c r="L3324" i="11" s="1"/>
  <c r="L3325" i="11" s="1" a="1"/>
  <c r="L3325" i="11" s="1"/>
  <c r="L3326" i="11" s="1" a="1"/>
  <c r="L3326" i="11" s="1"/>
  <c r="L3327" i="11" s="1" a="1"/>
  <c r="L3327" i="11" s="1"/>
  <c r="L3328" i="11" s="1" a="1"/>
  <c r="L3328" i="11" s="1"/>
  <c r="L3329" i="11" s="1" a="1"/>
  <c r="L3329" i="11" s="1"/>
  <c r="L3330" i="11" s="1" a="1"/>
  <c r="L3330" i="11" s="1"/>
  <c r="L3331" i="11" s="1" a="1"/>
  <c r="L3331" i="11" s="1"/>
  <c r="L3332" i="11" s="1" a="1"/>
  <c r="L3332" i="11" s="1"/>
  <c r="L3333" i="11" s="1" a="1"/>
  <c r="L3333" i="11" s="1"/>
  <c r="L3334" i="11" s="1" a="1"/>
  <c r="L3334" i="11" s="1"/>
  <c r="L3335" i="11" s="1" a="1"/>
  <c r="L3335" i="11" s="1"/>
  <c r="L3336" i="11" s="1" a="1"/>
  <c r="L3336" i="11" s="1"/>
  <c r="L3337" i="11" s="1" a="1"/>
  <c r="L3337" i="11" s="1"/>
  <c r="L3338" i="11" s="1" a="1"/>
  <c r="L3338" i="11" s="1"/>
  <c r="L3339" i="11" s="1" a="1"/>
  <c r="L3339" i="11" s="1"/>
  <c r="L3340" i="11" s="1" a="1"/>
  <c r="L3340" i="11" s="1"/>
  <c r="L3341" i="11" s="1" a="1"/>
  <c r="L3341" i="11" s="1"/>
  <c r="L3342" i="11" s="1" a="1"/>
  <c r="L3342" i="11" s="1"/>
  <c r="L3343" i="11" s="1" a="1"/>
  <c r="L3343" i="11" s="1"/>
  <c r="L3344" i="11" s="1" a="1"/>
  <c r="L3344" i="11" s="1"/>
  <c r="L3345" i="11" s="1" a="1"/>
  <c r="L3345" i="11" s="1"/>
  <c r="L3346" i="11" s="1" a="1"/>
  <c r="L3346" i="11" s="1"/>
  <c r="L3347" i="11" s="1" a="1"/>
  <c r="L3347" i="11" s="1"/>
  <c r="L3348" i="11" s="1" a="1"/>
  <c r="L3348" i="11" s="1"/>
  <c r="L3349" i="11" s="1" a="1"/>
  <c r="L3349" i="11" s="1"/>
  <c r="L3350" i="11" s="1" a="1"/>
  <c r="L3350" i="11" s="1"/>
  <c r="L3351" i="11" s="1" a="1"/>
  <c r="L3351" i="11" s="1"/>
  <c r="L3352" i="11" s="1" a="1"/>
  <c r="L3352" i="11" s="1"/>
  <c r="L3353" i="11" s="1" a="1"/>
  <c r="L3353" i="11" s="1"/>
  <c r="L3354" i="11" s="1" a="1"/>
  <c r="L3354" i="11" s="1"/>
  <c r="L3355" i="11" s="1" a="1"/>
  <c r="L3355" i="11" s="1"/>
  <c r="L3356" i="11" s="1" a="1"/>
  <c r="L3356" i="11" s="1"/>
  <c r="L3357" i="11" s="1" a="1"/>
  <c r="L3357" i="11" s="1"/>
  <c r="L3358" i="11" s="1" a="1"/>
  <c r="L3358" i="11" s="1"/>
  <c r="L3359" i="11" s="1" a="1"/>
  <c r="L3359" i="11" s="1"/>
  <c r="L3360" i="11" s="1" a="1"/>
  <c r="L3360" i="11" s="1"/>
  <c r="L3361" i="11" s="1" a="1"/>
  <c r="L3361" i="11" s="1"/>
  <c r="L3362" i="11" s="1" a="1"/>
  <c r="L3362" i="11" s="1"/>
  <c r="L3363" i="11" s="1" a="1"/>
  <c r="L3363" i="11" s="1"/>
  <c r="L3364" i="11" s="1" a="1"/>
  <c r="L3364" i="11" s="1"/>
  <c r="L3365" i="11" s="1" a="1"/>
  <c r="L3365" i="11" s="1"/>
  <c r="L3366" i="11" s="1" a="1"/>
  <c r="L3366" i="11" s="1"/>
  <c r="L3367" i="11" s="1" a="1"/>
  <c r="L3367" i="11" s="1"/>
  <c r="L3368" i="11" s="1" a="1"/>
  <c r="L3368" i="11" s="1"/>
  <c r="L3369" i="11" s="1" a="1"/>
  <c r="L3369" i="11" s="1"/>
  <c r="L3370" i="11" s="1" a="1"/>
  <c r="L3370" i="11" s="1"/>
  <c r="L3371" i="11" s="1" a="1"/>
  <c r="L3371" i="11" s="1"/>
  <c r="L3372" i="11" s="1" a="1"/>
  <c r="L3372" i="11" s="1"/>
  <c r="L3373" i="11" s="1" a="1"/>
  <c r="L3373" i="11" s="1"/>
  <c r="L3374" i="11" s="1" a="1"/>
  <c r="L3374" i="11" s="1"/>
  <c r="L3375" i="11" s="1" a="1"/>
  <c r="L3375" i="11" s="1"/>
  <c r="L3376" i="11" s="1" a="1"/>
  <c r="L3376" i="11" s="1"/>
  <c r="L3377" i="11" s="1" a="1"/>
  <c r="L3377" i="11" s="1"/>
  <c r="L3378" i="11" s="1" a="1"/>
  <c r="L3378" i="11" s="1"/>
  <c r="L3379" i="11" s="1" a="1"/>
  <c r="L3379" i="11" s="1"/>
  <c r="L3380" i="11" s="1" a="1"/>
  <c r="L3380" i="11" s="1"/>
  <c r="L3381" i="11" s="1" a="1"/>
  <c r="L3381" i="11" s="1"/>
  <c r="L3382" i="11" s="1" a="1"/>
  <c r="L3382" i="11" s="1"/>
  <c r="L3383" i="11" s="1" a="1"/>
  <c r="L3383" i="11" s="1"/>
  <c r="L3384" i="11" s="1" a="1"/>
  <c r="L3384" i="11" s="1"/>
  <c r="L3385" i="11" s="1" a="1"/>
  <c r="L3385" i="11" s="1"/>
  <c r="L3386" i="11" s="1" a="1"/>
  <c r="L3386" i="11" s="1"/>
  <c r="L3387" i="11" s="1" a="1"/>
  <c r="L3387" i="11" s="1"/>
  <c r="L3388" i="11" s="1" a="1"/>
  <c r="L3388" i="11" s="1"/>
  <c r="L3389" i="11" s="1" a="1"/>
  <c r="L3389" i="11" s="1"/>
  <c r="L3390" i="11" s="1" a="1"/>
  <c r="L3390" i="11" s="1"/>
  <c r="L3391" i="11" s="1" a="1"/>
  <c r="L3391" i="11" s="1"/>
  <c r="L3392" i="11" s="1" a="1"/>
  <c r="L3392" i="11" s="1"/>
  <c r="L3393" i="11" s="1" a="1"/>
  <c r="L3393" i="11" s="1"/>
  <c r="L3394" i="11" s="1" a="1"/>
  <c r="L3394" i="11" s="1"/>
  <c r="L3395" i="11" s="1" a="1"/>
  <c r="L3395" i="11" s="1"/>
  <c r="L3396" i="11" s="1" a="1"/>
  <c r="L3396" i="11" s="1"/>
  <c r="L3397" i="11" s="1" a="1"/>
  <c r="L3397" i="11" s="1"/>
  <c r="L3398" i="11" s="1" a="1"/>
  <c r="L3398" i="11" s="1"/>
  <c r="L3399" i="11" s="1" a="1"/>
  <c r="L3399" i="11" s="1"/>
  <c r="L3400" i="11" s="1" a="1"/>
  <c r="L3400" i="11" s="1"/>
  <c r="L3401" i="11" s="1" a="1"/>
  <c r="L3401" i="11" s="1"/>
  <c r="L3402" i="11" s="1" a="1"/>
  <c r="L3402" i="11" s="1"/>
  <c r="L3403" i="11" s="1" a="1"/>
  <c r="L3403" i="11" s="1"/>
  <c r="L3404" i="11" s="1" a="1"/>
  <c r="L3404" i="11" s="1"/>
  <c r="L3405" i="11" s="1" a="1"/>
  <c r="L3405" i="11" s="1"/>
  <c r="L3406" i="11" s="1" a="1"/>
  <c r="L3406" i="11" s="1"/>
  <c r="L3407" i="11" s="1" a="1"/>
  <c r="L3407" i="11" s="1"/>
  <c r="L3408" i="11" s="1" a="1"/>
  <c r="L3408" i="11" s="1"/>
  <c r="L3409" i="11" s="1" a="1"/>
  <c r="L3409" i="11" s="1"/>
  <c r="L3410" i="11" s="1" a="1"/>
  <c r="L3410" i="11" s="1"/>
  <c r="L3411" i="11" s="1" a="1"/>
  <c r="L3411" i="11" s="1"/>
  <c r="L3412" i="11" s="1" a="1"/>
  <c r="L3412" i="11" s="1"/>
  <c r="L3413" i="11" s="1" a="1"/>
  <c r="L3413" i="11" s="1"/>
  <c r="L3414" i="11" s="1" a="1"/>
  <c r="L3414" i="11" s="1"/>
  <c r="L3415" i="11" s="1" a="1"/>
  <c r="L3415" i="11" s="1"/>
  <c r="L3416" i="11" s="1" a="1"/>
  <c r="L3416" i="11" s="1"/>
  <c r="L3417" i="11" s="1" a="1"/>
  <c r="L3417" i="11" s="1"/>
  <c r="L3418" i="11" s="1" a="1"/>
  <c r="L3418" i="11" s="1"/>
  <c r="L3419" i="11" s="1" a="1"/>
  <c r="L3419" i="11" s="1"/>
  <c r="L3420" i="11" s="1" a="1"/>
  <c r="L3420" i="11" s="1"/>
  <c r="L3421" i="11" s="1" a="1"/>
  <c r="L3421" i="11" s="1"/>
  <c r="L3422" i="11" s="1" a="1"/>
  <c r="L3422" i="11" s="1"/>
  <c r="L3423" i="11" s="1" a="1"/>
  <c r="L3423" i="11" s="1"/>
  <c r="L3424" i="11" s="1" a="1"/>
  <c r="L3424" i="11" s="1"/>
  <c r="L3425" i="11" s="1" a="1"/>
  <c r="L3425" i="11" s="1"/>
  <c r="L3426" i="11" s="1" a="1"/>
  <c r="L3426" i="11" s="1"/>
  <c r="L3427" i="11" s="1" a="1"/>
  <c r="L3427" i="11" s="1"/>
  <c r="L3428" i="11" s="1" a="1"/>
  <c r="L3428" i="11" s="1"/>
  <c r="L3429" i="11" s="1" a="1"/>
  <c r="L3429" i="11" s="1"/>
  <c r="L3430" i="11" s="1" a="1"/>
  <c r="L3430" i="11" s="1"/>
  <c r="L3431" i="11" s="1" a="1"/>
  <c r="L3431" i="11" s="1"/>
  <c r="L3432" i="11" s="1" a="1"/>
  <c r="L3432" i="11" s="1"/>
  <c r="L3433" i="11" s="1" a="1"/>
  <c r="L3433" i="11" s="1"/>
  <c r="L3434" i="11" s="1" a="1"/>
  <c r="L3434" i="11" s="1"/>
  <c r="L3435" i="11" s="1" a="1"/>
  <c r="L3435" i="11" s="1"/>
  <c r="L3436" i="11" s="1" a="1"/>
  <c r="L3436" i="11" s="1"/>
  <c r="L3437" i="11" s="1" a="1"/>
  <c r="L3437" i="11" s="1"/>
  <c r="L3438" i="11" s="1" a="1"/>
  <c r="L3438" i="11" s="1"/>
  <c r="L3439" i="11" s="1" a="1"/>
  <c r="L3439" i="11" s="1"/>
  <c r="L3440" i="11" s="1" a="1"/>
  <c r="L3440" i="11" s="1"/>
  <c r="L3441" i="11" s="1" a="1"/>
  <c r="L3441" i="11" s="1"/>
  <c r="L3442" i="11" s="1" a="1"/>
  <c r="L3442" i="11" s="1"/>
  <c r="L3443" i="11" s="1" a="1"/>
  <c r="L3443" i="11" s="1"/>
  <c r="L3444" i="11" s="1" a="1"/>
  <c r="L3444" i="11" s="1"/>
  <c r="L3445" i="11" s="1" a="1"/>
  <c r="L3445" i="11" s="1"/>
  <c r="L3446" i="11" s="1" a="1"/>
  <c r="L3446" i="11" s="1"/>
  <c r="L3447" i="11" s="1" a="1"/>
  <c r="L3447" i="11" s="1"/>
  <c r="L3448" i="11" s="1" a="1"/>
  <c r="L3448" i="11" s="1"/>
  <c r="L3449" i="11" s="1" a="1"/>
  <c r="L3449" i="11" s="1"/>
  <c r="L3450" i="11" s="1" a="1"/>
  <c r="L3450" i="11" s="1"/>
  <c r="L3451" i="11" s="1" a="1"/>
  <c r="L3451" i="11" s="1"/>
  <c r="L3452" i="11" s="1" a="1"/>
  <c r="L3452" i="11" s="1"/>
  <c r="L3453" i="11" s="1" a="1"/>
  <c r="L3453" i="11" s="1"/>
  <c r="L3454" i="11" s="1" a="1"/>
  <c r="L3454" i="11" s="1"/>
  <c r="L3455" i="11" s="1" a="1"/>
  <c r="L3455" i="11" s="1"/>
  <c r="L3456" i="11" s="1" a="1"/>
  <c r="L3456" i="11" s="1"/>
  <c r="L3457" i="11" s="1" a="1"/>
  <c r="L3457" i="11" s="1"/>
  <c r="L3458" i="11" s="1" a="1"/>
  <c r="L3458" i="11" s="1"/>
  <c r="L3459" i="11" s="1" a="1"/>
  <c r="L3459" i="11" s="1"/>
  <c r="L3460" i="11" s="1" a="1"/>
  <c r="L3460" i="11" s="1"/>
  <c r="L3461" i="11" s="1" a="1"/>
  <c r="L3461" i="11" s="1"/>
  <c r="L3462" i="11" s="1" a="1"/>
  <c r="L3462" i="11" s="1"/>
  <c r="L3463" i="11" s="1" a="1"/>
  <c r="L3463" i="11" s="1"/>
  <c r="L3464" i="11" s="1" a="1"/>
  <c r="L3464" i="11" s="1"/>
  <c r="L3465" i="11" s="1" a="1"/>
  <c r="L3465" i="11" s="1"/>
  <c r="L3466" i="11" s="1" a="1"/>
  <c r="L3466" i="11" s="1"/>
  <c r="L3467" i="11" s="1" a="1"/>
  <c r="L3467" i="11" s="1"/>
  <c r="L3468" i="11" s="1" a="1"/>
  <c r="L3468" i="11" s="1"/>
  <c r="L3469" i="11" s="1" a="1"/>
  <c r="L3469" i="11" s="1"/>
  <c r="L3470" i="11" s="1" a="1"/>
  <c r="L3470" i="11" s="1"/>
  <c r="L3471" i="11" s="1" a="1"/>
  <c r="L3471" i="11" s="1"/>
  <c r="L3472" i="11" s="1" a="1"/>
  <c r="L3472" i="11" s="1"/>
  <c r="L3473" i="11" s="1" a="1"/>
  <c r="L3473" i="11" s="1"/>
  <c r="L3474" i="11" s="1" a="1"/>
  <c r="L3474" i="11" s="1"/>
  <c r="L3475" i="11" s="1" a="1"/>
  <c r="L3475" i="11" s="1"/>
  <c r="L3476" i="11" s="1" a="1"/>
  <c r="L3476" i="11" s="1"/>
  <c r="L3477" i="11" s="1" a="1"/>
  <c r="L3477" i="11" s="1"/>
  <c r="L3478" i="11" s="1" a="1"/>
  <c r="L3478" i="11" s="1"/>
  <c r="L3479" i="11" s="1" a="1"/>
  <c r="L3479" i="11" s="1"/>
  <c r="L3480" i="11" s="1" a="1"/>
  <c r="L3480" i="11" s="1"/>
  <c r="L3481" i="11" s="1" a="1"/>
  <c r="L3481" i="11" s="1"/>
  <c r="L3482" i="11" s="1" a="1"/>
  <c r="L3482" i="11" s="1"/>
  <c r="L3483" i="11" s="1" a="1"/>
  <c r="L3483" i="11" s="1"/>
  <c r="L3484" i="11" s="1" a="1"/>
  <c r="L3484" i="11" s="1"/>
  <c r="L3485" i="11" s="1" a="1"/>
  <c r="L3485" i="11" s="1"/>
  <c r="L3486" i="11" s="1" a="1"/>
  <c r="L3486" i="11" s="1"/>
  <c r="L3487" i="11" s="1" a="1"/>
  <c r="L3487" i="11" s="1"/>
  <c r="L3488" i="11" s="1" a="1"/>
  <c r="L3488" i="11" s="1"/>
  <c r="L3489" i="11" s="1" a="1"/>
  <c r="L3489" i="11" s="1"/>
  <c r="L3490" i="11" s="1" a="1"/>
  <c r="L3490" i="11" s="1"/>
  <c r="L3491" i="11" s="1" a="1"/>
  <c r="L3491" i="11" s="1"/>
  <c r="L3492" i="11" s="1" a="1"/>
  <c r="L3492" i="11" s="1"/>
  <c r="L3493" i="11" s="1" a="1"/>
  <c r="L3493" i="11" s="1"/>
  <c r="L3494" i="11" s="1" a="1"/>
  <c r="L3494" i="11" s="1"/>
  <c r="L3495" i="11" s="1" a="1"/>
  <c r="L3495" i="11" s="1"/>
  <c r="L3496" i="11" s="1" a="1"/>
  <c r="L3496" i="11" s="1"/>
  <c r="L3497" i="11" s="1" a="1"/>
  <c r="L3497" i="11" s="1"/>
  <c r="L3498" i="11" s="1" a="1"/>
  <c r="L3498" i="11" s="1"/>
  <c r="L3499" i="11" s="1" a="1"/>
  <c r="L3499" i="11" s="1"/>
  <c r="L3500" i="11" s="1" a="1"/>
  <c r="L3500" i="11" s="1"/>
  <c r="L3501" i="11" s="1" a="1"/>
  <c r="L3501" i="11" s="1"/>
  <c r="L3502" i="11" s="1" a="1"/>
  <c r="L3502" i="11" s="1"/>
  <c r="L3503" i="11" s="1" a="1"/>
  <c r="L3503" i="11" s="1"/>
  <c r="L3504" i="11" s="1" a="1"/>
  <c r="L3504" i="11" s="1"/>
  <c r="L3505" i="11" s="1" a="1"/>
  <c r="L3505" i="11" s="1"/>
  <c r="L3506" i="11" s="1" a="1"/>
  <c r="L3506" i="11" s="1"/>
  <c r="L3507" i="11" s="1" a="1"/>
  <c r="L3507" i="11" s="1"/>
  <c r="L3508" i="11" s="1" a="1"/>
  <c r="L3508" i="11" s="1"/>
  <c r="L3509" i="11" s="1" a="1"/>
  <c r="L3509" i="11" s="1"/>
  <c r="L3510" i="11" s="1" a="1"/>
  <c r="L3510" i="11" s="1"/>
  <c r="L3511" i="11" s="1" a="1"/>
  <c r="L3511" i="11" s="1"/>
  <c r="L3512" i="11" s="1" a="1"/>
  <c r="L3512" i="11" s="1"/>
  <c r="L3513" i="11" s="1" a="1"/>
  <c r="L3513" i="11" s="1"/>
  <c r="L3514" i="11" s="1" a="1"/>
  <c r="L3514" i="11" s="1"/>
  <c r="L3515" i="11" s="1" a="1"/>
  <c r="L3515" i="11" s="1"/>
  <c r="L3516" i="11" s="1" a="1"/>
  <c r="L3516" i="11" s="1"/>
  <c r="L3517" i="11" s="1" a="1"/>
  <c r="L3517" i="11" s="1"/>
  <c r="L3518" i="11" s="1" a="1"/>
  <c r="L3518" i="11" s="1"/>
  <c r="L3519" i="11" s="1" a="1"/>
  <c r="L3519" i="11" s="1"/>
  <c r="L3520" i="11" s="1" a="1"/>
  <c r="L3520" i="11" s="1"/>
  <c r="L3521" i="11" s="1" a="1"/>
  <c r="L3521" i="11" s="1"/>
  <c r="L3522" i="11" s="1" a="1"/>
  <c r="L3522" i="11" s="1"/>
  <c r="L3523" i="11" s="1" a="1"/>
  <c r="L3523" i="11" s="1"/>
  <c r="L3524" i="11" s="1" a="1"/>
  <c r="L3524" i="11" s="1"/>
  <c r="L3525" i="11" s="1" a="1"/>
  <c r="L3525" i="11" s="1"/>
  <c r="L3526" i="11" s="1" a="1"/>
  <c r="L3526" i="11" s="1"/>
  <c r="L3527" i="11" s="1" a="1"/>
  <c r="L3527" i="11" s="1"/>
  <c r="L3528" i="11" s="1" a="1"/>
  <c r="L3528" i="11" s="1"/>
  <c r="L3529" i="11" s="1" a="1"/>
  <c r="L3529" i="11" s="1"/>
  <c r="L3530" i="11" s="1" a="1"/>
  <c r="L3530" i="11" s="1"/>
  <c r="L3531" i="11" s="1" a="1"/>
  <c r="L3531" i="11" s="1"/>
  <c r="L3532" i="11" s="1" a="1"/>
  <c r="L3532" i="11" s="1"/>
  <c r="L3533" i="11" s="1" a="1"/>
  <c r="L3533" i="11" s="1"/>
  <c r="L3534" i="11" s="1" a="1"/>
  <c r="L3534" i="11" s="1"/>
  <c r="L3535" i="11" s="1" a="1"/>
  <c r="L3535" i="11" s="1"/>
  <c r="L3536" i="11" s="1" a="1"/>
  <c r="L3536" i="11" s="1"/>
  <c r="L3537" i="11" s="1" a="1"/>
  <c r="L3537" i="11" s="1"/>
  <c r="L3538" i="11" s="1" a="1"/>
  <c r="L3538" i="11" s="1"/>
  <c r="L3539" i="11" s="1" a="1"/>
  <c r="L3539" i="11" s="1"/>
  <c r="L3540" i="11" s="1" a="1"/>
  <c r="L3540" i="11" s="1"/>
  <c r="L3541" i="11" s="1" a="1"/>
  <c r="L3541" i="11" s="1"/>
  <c r="L3542" i="11" s="1" a="1"/>
  <c r="L3542" i="11" s="1"/>
  <c r="L3543" i="11" s="1" a="1"/>
  <c r="L3543" i="11" s="1"/>
  <c r="L3544" i="11" s="1" a="1"/>
  <c r="L3544" i="11" s="1"/>
  <c r="L3545" i="11" s="1" a="1"/>
  <c r="L3545" i="11" s="1"/>
  <c r="L3546" i="11" s="1" a="1"/>
  <c r="L3546" i="11" s="1"/>
  <c r="L3547" i="11" s="1" a="1"/>
  <c r="L3547" i="11" s="1"/>
  <c r="L3548" i="11" s="1" a="1"/>
  <c r="L3548" i="11" s="1"/>
  <c r="L3549" i="11" s="1" a="1"/>
  <c r="L3549" i="11" s="1"/>
  <c r="L3550" i="11" s="1" a="1"/>
  <c r="L3550" i="11" s="1"/>
  <c r="L3551" i="11" s="1" a="1"/>
  <c r="L3551" i="11" s="1"/>
  <c r="L3552" i="11" s="1" a="1"/>
  <c r="L3552" i="11" s="1"/>
  <c r="L3553" i="11" s="1" a="1"/>
  <c r="L3553" i="11" s="1"/>
  <c r="L3554" i="11" s="1" a="1"/>
  <c r="L3554" i="11" s="1"/>
  <c r="L3555" i="11" s="1" a="1"/>
  <c r="L3555" i="11" s="1"/>
  <c r="L3556" i="11" s="1" a="1"/>
  <c r="L3556" i="11" s="1"/>
  <c r="L3557" i="11" s="1" a="1"/>
  <c r="L3557" i="11" s="1"/>
  <c r="L3558" i="11" s="1" a="1"/>
  <c r="L3558" i="11" s="1"/>
  <c r="L3559" i="11" s="1" a="1"/>
  <c r="L3559" i="11" s="1"/>
  <c r="L3560" i="11" s="1" a="1"/>
  <c r="L3560" i="11" s="1"/>
  <c r="L3561" i="11" s="1" a="1"/>
  <c r="L3561" i="11" s="1"/>
  <c r="L3562" i="11" s="1" a="1"/>
  <c r="L3562" i="11" s="1"/>
  <c r="L3563" i="11" s="1" a="1"/>
  <c r="L3563" i="11" s="1"/>
  <c r="L3564" i="11" s="1" a="1"/>
  <c r="L3564" i="11" s="1"/>
  <c r="L3565" i="11" s="1" a="1"/>
  <c r="L3565" i="11" s="1"/>
  <c r="L3566" i="11" s="1" a="1"/>
  <c r="L3566" i="11" s="1"/>
  <c r="L3567" i="11" s="1" a="1"/>
  <c r="L3567" i="11" s="1"/>
  <c r="L3568" i="11" s="1" a="1"/>
  <c r="L3568" i="11" s="1"/>
  <c r="L3569" i="11" s="1" a="1"/>
  <c r="L3569" i="11" s="1"/>
  <c r="L3570" i="11" s="1" a="1"/>
  <c r="L3570" i="11" s="1"/>
  <c r="L3571" i="11" s="1" a="1"/>
  <c r="L3571" i="11" s="1"/>
  <c r="L3572" i="11" s="1" a="1"/>
  <c r="L3572" i="11" s="1"/>
  <c r="L3573" i="11" s="1" a="1"/>
  <c r="L3573" i="11" s="1"/>
  <c r="L3574" i="11" s="1" a="1"/>
  <c r="L3574" i="11" s="1"/>
  <c r="L3575" i="11" s="1" a="1"/>
  <c r="L3575" i="11" s="1"/>
  <c r="L3576" i="11" s="1" a="1"/>
  <c r="L3576" i="11" s="1"/>
  <c r="L3577" i="11" s="1" a="1"/>
  <c r="L3577" i="11" s="1"/>
  <c r="L3578" i="11" s="1" a="1"/>
  <c r="L3578" i="11" s="1"/>
  <c r="L3579" i="11" s="1" a="1"/>
  <c r="L3579" i="11" s="1"/>
  <c r="L3580" i="11" s="1" a="1"/>
  <c r="L3580" i="11" s="1"/>
  <c r="L3581" i="11" s="1" a="1"/>
  <c r="L3581" i="11" s="1"/>
  <c r="L3582" i="11" s="1" a="1"/>
  <c r="L3582" i="11" s="1"/>
  <c r="L3583" i="11" s="1" a="1"/>
  <c r="L3583" i="11" s="1"/>
  <c r="L3584" i="11" s="1" a="1"/>
  <c r="L3584" i="11" s="1"/>
  <c r="L3585" i="11" s="1" a="1"/>
  <c r="L3585" i="11" s="1"/>
  <c r="L3586" i="11" s="1" a="1"/>
  <c r="L3586" i="11" s="1"/>
  <c r="L3587" i="11" s="1" a="1"/>
  <c r="L3587" i="11" s="1"/>
  <c r="L3588" i="11" s="1" a="1"/>
  <c r="L3588" i="11" s="1"/>
  <c r="L3589" i="11" s="1" a="1"/>
  <c r="L3589" i="11" s="1"/>
  <c r="L3590" i="11" s="1" a="1"/>
  <c r="L3590" i="11" s="1"/>
  <c r="L3591" i="11" s="1" a="1"/>
  <c r="L3591" i="11" s="1"/>
  <c r="L3592" i="11" s="1" a="1"/>
  <c r="L3592" i="11" s="1"/>
  <c r="L3593" i="11" s="1" a="1"/>
  <c r="L3593" i="11" s="1"/>
  <c r="L3594" i="11" s="1" a="1"/>
  <c r="L3594" i="11" s="1"/>
  <c r="L3595" i="11" s="1" a="1"/>
  <c r="L3595" i="11" s="1"/>
  <c r="L3596" i="11" s="1" a="1"/>
  <c r="L3596" i="11" s="1"/>
  <c r="L3597" i="11" s="1" a="1"/>
  <c r="L3597" i="11" s="1"/>
  <c r="L3598" i="11" s="1" a="1"/>
  <c r="L3598" i="11" s="1"/>
  <c r="L3599" i="11" s="1" a="1"/>
  <c r="L3599" i="11" s="1"/>
  <c r="L3600" i="11" s="1" a="1"/>
  <c r="L3600" i="11" s="1"/>
  <c r="L3601" i="11" s="1" a="1"/>
  <c r="L3601" i="11" s="1"/>
  <c r="L3602" i="11" s="1" a="1"/>
  <c r="L3602" i="11" s="1"/>
  <c r="L3603" i="11" s="1" a="1"/>
  <c r="L3603" i="11" s="1"/>
  <c r="L3604" i="11" s="1" a="1"/>
  <c r="L3604" i="11" s="1"/>
  <c r="L3605" i="11" s="1" a="1"/>
  <c r="L3605" i="11" s="1"/>
  <c r="L3606" i="11" s="1" a="1"/>
  <c r="L3606" i="11" s="1"/>
  <c r="L3607" i="11" s="1" a="1"/>
  <c r="L3607" i="11" s="1"/>
  <c r="L3608" i="11" s="1" a="1"/>
  <c r="L3608" i="11" s="1"/>
  <c r="L3609" i="11" s="1" a="1"/>
  <c r="L3609" i="11" s="1"/>
  <c r="L3610" i="11" s="1" a="1"/>
  <c r="L3610" i="11" s="1"/>
  <c r="L3611" i="11" s="1" a="1"/>
  <c r="L3611" i="11" s="1"/>
  <c r="L3612" i="11" s="1" a="1"/>
  <c r="L3612" i="11" s="1"/>
  <c r="L3613" i="11" s="1" a="1"/>
  <c r="L3613" i="11" s="1"/>
  <c r="L3614" i="11" s="1" a="1"/>
  <c r="L3614" i="11" s="1"/>
  <c r="L3615" i="11" s="1" a="1"/>
  <c r="L3615" i="11" s="1"/>
  <c r="L3616" i="11" s="1" a="1"/>
  <c r="L3616" i="11" s="1"/>
  <c r="L3617" i="11" s="1" a="1"/>
  <c r="L3617" i="11" s="1"/>
  <c r="L3618" i="11" s="1" a="1"/>
  <c r="L3618" i="11" s="1"/>
  <c r="L3619" i="11" s="1" a="1"/>
  <c r="L3619" i="11" s="1"/>
  <c r="L3620" i="11" s="1" a="1"/>
  <c r="L3620" i="11" s="1"/>
  <c r="L3621" i="11" s="1" a="1"/>
  <c r="L3621" i="11" s="1"/>
  <c r="L3622" i="11" s="1" a="1"/>
  <c r="L3622" i="11" s="1"/>
  <c r="L3623" i="11" s="1" a="1"/>
  <c r="L3623" i="11" s="1"/>
  <c r="L3624" i="11" s="1" a="1"/>
  <c r="L3624" i="11" s="1"/>
  <c r="L3625" i="11" s="1" a="1"/>
  <c r="L3625" i="11" s="1"/>
  <c r="L3626" i="11" s="1" a="1"/>
  <c r="L3626" i="11" s="1"/>
  <c r="L3627" i="11" s="1" a="1"/>
  <c r="L3627" i="11" s="1"/>
  <c r="L3628" i="11" s="1" a="1"/>
  <c r="L3628" i="11" s="1"/>
  <c r="L3629" i="11" s="1" a="1"/>
  <c r="L3629" i="11" s="1"/>
  <c r="L3630" i="11" s="1" a="1"/>
  <c r="L3630" i="11" s="1"/>
  <c r="L3631" i="11" s="1" a="1"/>
  <c r="L3631" i="11" s="1"/>
  <c r="L3632" i="11" s="1" a="1"/>
  <c r="L3632" i="11" s="1"/>
  <c r="L3633" i="11" s="1" a="1"/>
  <c r="L3633" i="11" s="1"/>
  <c r="L3634" i="11" s="1" a="1"/>
  <c r="L3634" i="11" s="1"/>
  <c r="L3635" i="11" s="1" a="1"/>
  <c r="L3635" i="11" s="1"/>
  <c r="L3636" i="11" s="1" a="1"/>
  <c r="L3636" i="11" s="1"/>
  <c r="L3637" i="11" s="1" a="1"/>
  <c r="L3637" i="11" s="1"/>
  <c r="L3638" i="11" s="1" a="1"/>
  <c r="L3638" i="11" s="1"/>
  <c r="L3639" i="11" s="1" a="1"/>
  <c r="L3639" i="11" s="1"/>
  <c r="L3640" i="11" s="1" a="1"/>
  <c r="L3640" i="11" s="1"/>
  <c r="L3641" i="11" s="1" a="1"/>
  <c r="L3641" i="11" s="1"/>
  <c r="L3642" i="11" s="1" a="1"/>
  <c r="L3642" i="11" s="1"/>
  <c r="L3643" i="11" s="1" a="1"/>
  <c r="L3643" i="11" s="1"/>
  <c r="L3644" i="11" s="1" a="1"/>
  <c r="L3644" i="11" s="1"/>
  <c r="L3645" i="11" s="1" a="1"/>
  <c r="L3645" i="11" s="1"/>
  <c r="L3646" i="11" s="1" a="1"/>
  <c r="L3646" i="11" s="1"/>
  <c r="L3647" i="11" s="1" a="1"/>
  <c r="L3647" i="11" s="1"/>
  <c r="L3648" i="11" s="1" a="1"/>
  <c r="L3648" i="11" s="1"/>
  <c r="L3649" i="11" s="1" a="1"/>
  <c r="L3649" i="11" s="1"/>
  <c r="L3650" i="11" s="1" a="1"/>
  <c r="L3650" i="11" s="1"/>
  <c r="L3651" i="11" s="1" a="1"/>
  <c r="L3651" i="11" s="1"/>
  <c r="L3652" i="11" s="1" a="1"/>
  <c r="L3652" i="11" s="1"/>
  <c r="L3653" i="11" s="1" a="1"/>
  <c r="L3653" i="11" s="1"/>
  <c r="L3654" i="11" s="1" a="1"/>
  <c r="L3654" i="11" s="1"/>
  <c r="L3655" i="11" s="1" a="1"/>
  <c r="L3655" i="11" s="1"/>
  <c r="L3656" i="11" s="1" a="1"/>
  <c r="L3656" i="11" s="1"/>
  <c r="L3657" i="11" s="1" a="1"/>
  <c r="L3657" i="11" s="1"/>
  <c r="L3658" i="11" s="1" a="1"/>
  <c r="L3658" i="11" s="1"/>
  <c r="L3659" i="11" s="1" a="1"/>
  <c r="L3659" i="11" s="1"/>
  <c r="L3660" i="11" s="1" a="1"/>
  <c r="L3660" i="11" s="1"/>
  <c r="L3661" i="11" s="1" a="1"/>
  <c r="L3661" i="11" s="1"/>
  <c r="L3662" i="11" s="1" a="1"/>
  <c r="L3662" i="11" s="1"/>
  <c r="L3663" i="11" s="1" a="1"/>
  <c r="L3663" i="11" s="1"/>
  <c r="L3664" i="11" s="1" a="1"/>
  <c r="L3664" i="11" s="1"/>
  <c r="L3665" i="11" s="1" a="1"/>
  <c r="L3665" i="11" s="1"/>
  <c r="L3666" i="11" s="1" a="1"/>
  <c r="L3666" i="11" s="1"/>
  <c r="L3667" i="11" s="1" a="1"/>
  <c r="L3667" i="11" s="1"/>
  <c r="L3668" i="11" s="1" a="1"/>
  <c r="L3668" i="11" s="1"/>
  <c r="L3669" i="11" s="1" a="1"/>
  <c r="L3669" i="11" s="1"/>
  <c r="L3670" i="11" s="1" a="1"/>
  <c r="L3670" i="11" s="1"/>
  <c r="L3671" i="11" s="1" a="1"/>
  <c r="L3671" i="11" s="1"/>
  <c r="L3672" i="11" s="1" a="1"/>
  <c r="L3672" i="11" s="1"/>
  <c r="L3673" i="11" s="1" a="1"/>
  <c r="L3673" i="11" s="1"/>
  <c r="L3674" i="11" s="1" a="1"/>
  <c r="L3674" i="11" s="1"/>
  <c r="L3675" i="11" s="1" a="1"/>
  <c r="L3675" i="11" s="1"/>
  <c r="L3676" i="11" s="1" a="1"/>
  <c r="L3676" i="11" s="1"/>
  <c r="L3677" i="11" s="1" a="1"/>
  <c r="L3677" i="11" s="1"/>
  <c r="L3678" i="11" s="1" a="1"/>
  <c r="L3678" i="11" s="1"/>
  <c r="L3679" i="11" s="1" a="1"/>
  <c r="L3679" i="11" s="1"/>
  <c r="L3680" i="11" s="1" a="1"/>
  <c r="L3680" i="11" s="1"/>
  <c r="L3681" i="11" s="1" a="1"/>
  <c r="L3681" i="11" s="1"/>
  <c r="L3682" i="11" s="1" a="1"/>
  <c r="L3682" i="11" s="1"/>
  <c r="L3683" i="11" s="1" a="1"/>
  <c r="L3683" i="11" s="1"/>
  <c r="L3684" i="11" s="1" a="1"/>
  <c r="L3684" i="11" s="1"/>
  <c r="L3685" i="11" s="1" a="1"/>
  <c r="L3685" i="11" s="1"/>
  <c r="L3686" i="11" s="1" a="1"/>
  <c r="L3686" i="11" s="1"/>
  <c r="L3687" i="11" s="1" a="1"/>
  <c r="L3687" i="11" s="1"/>
  <c r="L3688" i="11" s="1" a="1"/>
  <c r="L3688" i="11" s="1"/>
  <c r="L3689" i="11" s="1" a="1"/>
  <c r="L3689" i="11" s="1"/>
  <c r="L3690" i="11" s="1" a="1"/>
  <c r="L3690" i="11" s="1"/>
  <c r="L3691" i="11" s="1" a="1"/>
  <c r="L3691" i="11" s="1"/>
  <c r="L3692" i="11" s="1" a="1"/>
  <c r="L3692" i="11" s="1"/>
  <c r="L3693" i="11" s="1" a="1"/>
  <c r="L3693" i="11" s="1"/>
  <c r="L3694" i="11" s="1" a="1"/>
  <c r="L3694" i="11" s="1"/>
  <c r="L3695" i="11" s="1" a="1"/>
  <c r="L3695" i="11" s="1"/>
  <c r="L3696" i="11" s="1" a="1"/>
  <c r="L3696" i="11" s="1"/>
  <c r="L3697" i="11" s="1" a="1"/>
  <c r="L3697" i="11" s="1"/>
  <c r="L3698" i="11" s="1" a="1"/>
  <c r="L3698" i="11" s="1"/>
  <c r="L3699" i="11" s="1" a="1"/>
  <c r="L3699" i="11" s="1"/>
  <c r="L3700" i="11" s="1" a="1"/>
  <c r="L3700" i="11" s="1"/>
  <c r="L3701" i="11" s="1" a="1"/>
  <c r="L3701" i="11" s="1"/>
  <c r="L3702" i="11" s="1" a="1"/>
  <c r="L3702" i="11" s="1"/>
  <c r="L3703" i="11" s="1" a="1"/>
  <c r="L3703" i="11" s="1"/>
  <c r="L3704" i="11" s="1" a="1"/>
  <c r="L3704" i="11" s="1"/>
  <c r="L3705" i="11" s="1" a="1"/>
  <c r="L3705" i="11" s="1"/>
  <c r="L3706" i="11" s="1" a="1"/>
  <c r="L3706" i="11" s="1"/>
  <c r="L3707" i="11" s="1" a="1"/>
  <c r="L3707" i="11" s="1"/>
  <c r="L3708" i="11" s="1" a="1"/>
  <c r="L3708" i="11" s="1"/>
  <c r="L3709" i="11" s="1" a="1"/>
  <c r="L3709" i="11" s="1"/>
  <c r="L3710" i="11" s="1" a="1"/>
  <c r="L3710" i="11" s="1"/>
  <c r="L3711" i="11" s="1" a="1"/>
  <c r="L3711" i="11" s="1"/>
  <c r="L3712" i="11" s="1" a="1"/>
  <c r="L3712" i="11" s="1"/>
  <c r="L3713" i="11" s="1" a="1"/>
  <c r="L3713" i="11" s="1"/>
  <c r="L3714" i="11" s="1" a="1"/>
  <c r="L3714" i="11" s="1"/>
  <c r="L3715" i="11" s="1" a="1"/>
  <c r="L3715" i="11" s="1"/>
  <c r="L3716" i="11" s="1" a="1"/>
  <c r="L3716" i="11" s="1"/>
  <c r="L3717" i="11" s="1" a="1"/>
  <c r="L3717" i="11" s="1"/>
  <c r="L3718" i="11" s="1" a="1"/>
  <c r="L3718" i="11" s="1"/>
  <c r="L3719" i="11" s="1" a="1"/>
  <c r="L3719" i="11" s="1"/>
  <c r="L3720" i="11" s="1" a="1"/>
  <c r="L3720" i="11" s="1"/>
  <c r="L3721" i="11" s="1" a="1"/>
  <c r="L3721" i="11" s="1"/>
  <c r="L3722" i="11" s="1" a="1"/>
  <c r="L3722" i="11" s="1"/>
  <c r="L3723" i="11" s="1" a="1"/>
  <c r="L3723" i="11" s="1"/>
  <c r="L3724" i="11" s="1" a="1"/>
  <c r="L3724" i="11" s="1"/>
  <c r="L3725" i="11" s="1" a="1"/>
  <c r="L3725" i="11" s="1"/>
  <c r="L3726" i="11" s="1" a="1"/>
  <c r="L3726" i="11" s="1"/>
  <c r="L3727" i="11" s="1" a="1"/>
  <c r="L3727" i="11" s="1"/>
  <c r="L3728" i="11" s="1" a="1"/>
  <c r="L3728" i="11" s="1"/>
  <c r="L3729" i="11" s="1" a="1"/>
  <c r="L3729" i="11" s="1"/>
  <c r="L3730" i="11" s="1" a="1"/>
  <c r="L3730" i="11" s="1"/>
  <c r="L3731" i="11" s="1" a="1"/>
  <c r="L3731" i="11" s="1"/>
  <c r="L3732" i="11" s="1" a="1"/>
  <c r="L3732" i="11" s="1"/>
  <c r="L3733" i="11" s="1" a="1"/>
  <c r="L3733" i="11" s="1"/>
  <c r="L3734" i="11" s="1" a="1"/>
  <c r="L3734" i="11" s="1"/>
  <c r="L3735" i="11" s="1" a="1"/>
  <c r="L3735" i="11" s="1"/>
  <c r="L3736" i="11" s="1" a="1"/>
  <c r="L3736" i="11" s="1"/>
  <c r="L3737" i="11" s="1" a="1"/>
  <c r="L3737" i="11" s="1"/>
  <c r="L3738" i="11" s="1" a="1"/>
  <c r="L3738" i="11" s="1"/>
  <c r="L3739" i="11" s="1" a="1"/>
  <c r="L3739" i="11" s="1"/>
  <c r="L3740" i="11" s="1" a="1"/>
  <c r="L3740" i="11" s="1"/>
  <c r="L3741" i="11" s="1" a="1"/>
  <c r="L3741" i="11" s="1"/>
  <c r="L3742" i="11" s="1" a="1"/>
  <c r="L3742" i="11" s="1"/>
  <c r="L3743" i="11" s="1" a="1"/>
  <c r="L3743" i="11" s="1"/>
  <c r="L3744" i="11" s="1" a="1"/>
  <c r="L3744" i="11" s="1"/>
  <c r="L3745" i="11" s="1" a="1"/>
  <c r="L3745" i="11" s="1"/>
  <c r="L3746" i="11" s="1" a="1"/>
  <c r="L3746" i="11" s="1"/>
  <c r="L3747" i="11" s="1" a="1"/>
  <c r="L3747" i="11" s="1"/>
  <c r="L3748" i="11" s="1" a="1"/>
  <c r="L3748" i="11" s="1"/>
  <c r="L3749" i="11" s="1" a="1"/>
  <c r="L3749" i="11" s="1"/>
  <c r="L3750" i="11" s="1" a="1"/>
  <c r="L3750" i="11" s="1"/>
  <c r="L3751" i="11" s="1" a="1"/>
  <c r="L3751" i="11" s="1"/>
  <c r="L3752" i="11" s="1" a="1"/>
  <c r="L3752" i="11" s="1"/>
  <c r="L3753" i="11" s="1" a="1"/>
  <c r="L3753" i="11" s="1"/>
  <c r="L3754" i="11" s="1" a="1"/>
  <c r="L3754" i="11" s="1"/>
  <c r="L3755" i="11" s="1" a="1"/>
  <c r="L3755" i="11" s="1"/>
  <c r="L3756" i="11" s="1" a="1"/>
  <c r="L3756" i="11" s="1"/>
  <c r="L3757" i="11" s="1" a="1"/>
  <c r="L3757" i="11" s="1"/>
  <c r="L3758" i="11" s="1" a="1"/>
  <c r="L3758" i="11" s="1"/>
  <c r="L3759" i="11" s="1" a="1"/>
  <c r="L3759" i="11" s="1"/>
  <c r="L3760" i="11" s="1" a="1"/>
  <c r="L3760" i="11" s="1"/>
  <c r="L3761" i="11" s="1" a="1"/>
  <c r="L3761" i="11" s="1"/>
  <c r="L3762" i="11" s="1" a="1"/>
  <c r="L3762" i="11" s="1"/>
  <c r="L3763" i="11" s="1" a="1"/>
  <c r="L3763" i="11" s="1"/>
  <c r="L3764" i="11" s="1" a="1"/>
  <c r="L3764" i="11" s="1"/>
  <c r="L3765" i="11" s="1" a="1"/>
  <c r="L3765" i="11" s="1"/>
  <c r="L3766" i="11" s="1" a="1"/>
  <c r="L3766" i="11" s="1"/>
  <c r="L3767" i="11" s="1" a="1"/>
  <c r="L3767" i="11" s="1"/>
  <c r="L3768" i="11" s="1" a="1"/>
  <c r="L3768" i="11" s="1"/>
  <c r="L3769" i="11" s="1" a="1"/>
  <c r="L3769" i="11" s="1"/>
  <c r="L3770" i="11" s="1" a="1"/>
  <c r="L3770" i="11" s="1"/>
  <c r="L3771" i="11" s="1" a="1"/>
  <c r="L3771" i="11" s="1"/>
  <c r="L3772" i="11" s="1" a="1"/>
  <c r="L3772" i="11" s="1"/>
  <c r="L3773" i="11" s="1" a="1"/>
  <c r="L3773" i="11" s="1"/>
  <c r="L3774" i="11" s="1" a="1"/>
  <c r="L3774" i="11" s="1"/>
  <c r="L3775" i="11" s="1" a="1"/>
  <c r="L3775" i="11" s="1"/>
  <c r="L3776" i="11" s="1" a="1"/>
  <c r="L3776" i="11" s="1"/>
  <c r="L3777" i="11" s="1" a="1"/>
  <c r="L3777" i="11" s="1"/>
  <c r="L3778" i="11" s="1" a="1"/>
  <c r="L3778" i="11" s="1"/>
  <c r="L3779" i="11" s="1" a="1"/>
  <c r="L3779" i="11" s="1"/>
  <c r="L3780" i="11" s="1" a="1"/>
  <c r="L3780" i="11" s="1"/>
  <c r="L3781" i="11" s="1" a="1"/>
  <c r="L3781" i="11" s="1"/>
  <c r="L3782" i="11" s="1" a="1"/>
  <c r="L3782" i="11" s="1"/>
  <c r="L3783" i="11" s="1" a="1"/>
  <c r="L3783" i="11" s="1"/>
  <c r="L3784" i="11" s="1" a="1"/>
  <c r="L3784" i="11" s="1"/>
  <c r="L3785" i="11" s="1" a="1"/>
  <c r="L3785" i="11" s="1"/>
  <c r="L3786" i="11" s="1" a="1"/>
  <c r="L3786" i="11" s="1"/>
  <c r="L3787" i="11" s="1" a="1"/>
  <c r="L3787" i="11" s="1"/>
  <c r="L3788" i="11" s="1" a="1"/>
  <c r="L3788" i="11" s="1"/>
  <c r="L3789" i="11" s="1" a="1"/>
  <c r="L3789" i="11" s="1"/>
  <c r="L3790" i="11" s="1" a="1"/>
  <c r="L3790" i="11" s="1"/>
  <c r="L3791" i="11" s="1" a="1"/>
  <c r="L3791" i="11" s="1"/>
  <c r="L3792" i="11" s="1" a="1"/>
  <c r="L3792" i="11" s="1"/>
  <c r="L3793" i="11" s="1" a="1"/>
  <c r="L3793" i="11" s="1"/>
  <c r="L3794" i="11" s="1" a="1"/>
  <c r="L3794" i="11" s="1"/>
  <c r="L3795" i="11" s="1" a="1"/>
  <c r="L3795" i="11" s="1"/>
  <c r="L3796" i="11" s="1" a="1"/>
  <c r="L3796" i="11" s="1"/>
  <c r="L3797" i="11" s="1" a="1"/>
  <c r="L3797" i="11" s="1"/>
  <c r="L3798" i="11" s="1" a="1"/>
  <c r="L3798" i="11" s="1"/>
  <c r="L3799" i="11" s="1" a="1"/>
  <c r="L3799" i="11" s="1"/>
  <c r="L3800" i="11" s="1" a="1"/>
  <c r="L3800" i="11" s="1"/>
  <c r="L3801" i="11" s="1" a="1"/>
  <c r="L3801" i="11" s="1"/>
  <c r="L3802" i="11" s="1" a="1"/>
  <c r="L3802" i="11" s="1"/>
  <c r="L3803" i="11" s="1" a="1"/>
  <c r="L3803" i="11" s="1"/>
  <c r="L3804" i="11" s="1" a="1"/>
  <c r="L3804" i="11" s="1"/>
  <c r="L3805" i="11" s="1" a="1"/>
  <c r="L3805" i="11" s="1"/>
  <c r="L3806" i="11" s="1" a="1"/>
  <c r="L3806" i="11" s="1"/>
  <c r="L3807" i="11" s="1" a="1"/>
  <c r="L3807" i="11" s="1"/>
  <c r="L3808" i="11" s="1" a="1"/>
  <c r="L3808" i="11" s="1"/>
  <c r="L3809" i="11" s="1" a="1"/>
  <c r="L3809" i="11" s="1"/>
  <c r="L3810" i="11" s="1" a="1"/>
  <c r="L3810" i="11" s="1"/>
  <c r="L3811" i="11" s="1" a="1"/>
  <c r="L3811" i="11" s="1"/>
  <c r="L3812" i="11" s="1" a="1"/>
  <c r="L3812" i="11" s="1"/>
  <c r="L3813" i="11" s="1" a="1"/>
  <c r="L3813" i="11" s="1"/>
  <c r="L3814" i="11" s="1" a="1"/>
  <c r="L3814" i="11" s="1"/>
  <c r="L3815" i="11" s="1" a="1"/>
  <c r="L3815" i="11" s="1"/>
  <c r="L3816" i="11" s="1" a="1"/>
  <c r="L3816" i="11" s="1"/>
  <c r="L3817" i="11" s="1" a="1"/>
  <c r="L3817" i="11" s="1"/>
  <c r="L3818" i="11" s="1" a="1"/>
  <c r="L3818" i="11" s="1"/>
  <c r="L3819" i="11" s="1" a="1"/>
  <c r="L3819" i="11" s="1"/>
  <c r="L3820" i="11" s="1" a="1"/>
  <c r="L3820" i="11" s="1"/>
  <c r="L3821" i="11" s="1" a="1"/>
  <c r="L3821" i="11" s="1"/>
  <c r="L3822" i="11" s="1" a="1"/>
  <c r="L3822" i="11" s="1"/>
  <c r="L3823" i="11" s="1" a="1"/>
  <c r="L3823" i="11" s="1"/>
  <c r="L3824" i="11" s="1" a="1"/>
  <c r="L3824" i="11" s="1"/>
  <c r="L3825" i="11" s="1" a="1"/>
  <c r="L3825" i="11" s="1"/>
  <c r="L3826" i="11" s="1" a="1"/>
  <c r="L3826" i="11" s="1"/>
  <c r="L3827" i="11" s="1" a="1"/>
  <c r="L3827" i="11" s="1"/>
  <c r="L3828" i="11" s="1" a="1"/>
  <c r="L3828" i="11" s="1"/>
  <c r="L3829" i="11" s="1" a="1"/>
  <c r="L3829" i="11" s="1"/>
  <c r="L3830" i="11" s="1" a="1"/>
  <c r="L3830" i="11" s="1"/>
  <c r="L3831" i="11" s="1" a="1"/>
  <c r="L3831" i="11" s="1"/>
  <c r="L3832" i="11" s="1" a="1"/>
  <c r="L3832" i="11" s="1"/>
  <c r="L3833" i="11" s="1" a="1"/>
  <c r="L3833" i="11" s="1"/>
  <c r="L3834" i="11" s="1" a="1"/>
  <c r="L3834" i="11" s="1"/>
  <c r="L3835" i="11" s="1" a="1"/>
  <c r="L3835" i="11" s="1"/>
  <c r="L3836" i="11" s="1" a="1"/>
  <c r="L3836" i="11" s="1"/>
  <c r="L3837" i="11" s="1" a="1"/>
  <c r="L3837" i="11" s="1"/>
  <c r="L3838" i="11" s="1" a="1"/>
  <c r="L3838" i="11" s="1"/>
  <c r="L3839" i="11" s="1" a="1"/>
  <c r="L3839" i="11" s="1"/>
  <c r="L3840" i="11" s="1" a="1"/>
  <c r="L3840" i="11" s="1"/>
  <c r="L3841" i="11" s="1" a="1"/>
  <c r="L3841" i="11" s="1"/>
  <c r="L3842" i="11" s="1" a="1"/>
  <c r="L3842" i="11" s="1"/>
  <c r="L3843" i="11" s="1" a="1"/>
  <c r="L3843" i="11" s="1"/>
  <c r="L3844" i="11" s="1" a="1"/>
  <c r="L3844" i="11" s="1"/>
  <c r="L3845" i="11" s="1" a="1"/>
  <c r="L3845" i="11" s="1"/>
  <c r="L3846" i="11" s="1" a="1"/>
  <c r="L3846" i="11" s="1"/>
  <c r="L3847" i="11" s="1" a="1"/>
  <c r="L3847" i="11" s="1"/>
  <c r="L3848" i="11" s="1" a="1"/>
  <c r="L3848" i="11" s="1"/>
  <c r="L3849" i="11" s="1" a="1"/>
  <c r="L3849" i="11" s="1"/>
  <c r="L3850" i="11" s="1" a="1"/>
  <c r="L3850" i="11" s="1"/>
  <c r="L3851" i="11" s="1" a="1"/>
  <c r="L3851" i="11" s="1"/>
  <c r="L3852" i="11" s="1" a="1"/>
  <c r="L3852" i="11" s="1"/>
  <c r="L3853" i="11" s="1" a="1"/>
  <c r="L3853" i="11" s="1"/>
  <c r="L3854" i="11" s="1" a="1"/>
  <c r="L3854" i="11" s="1"/>
  <c r="L3855" i="11" s="1" a="1"/>
  <c r="L3855" i="11" s="1"/>
  <c r="L3856" i="11" s="1" a="1"/>
  <c r="L3856" i="11" s="1"/>
  <c r="L3857" i="11" s="1" a="1"/>
  <c r="L3857" i="11" s="1"/>
  <c r="L3858" i="11" s="1" a="1"/>
  <c r="L3858" i="11" s="1"/>
  <c r="L3859" i="11" s="1" a="1"/>
  <c r="L3859" i="11" s="1"/>
  <c r="L3860" i="11" s="1" a="1"/>
  <c r="L3860" i="11" s="1"/>
  <c r="L3861" i="11" s="1" a="1"/>
  <c r="L3861" i="11" s="1"/>
  <c r="L3862" i="11" s="1" a="1"/>
  <c r="L3862" i="11" s="1"/>
  <c r="L3863" i="11" s="1" a="1"/>
  <c r="L3863" i="11" s="1"/>
  <c r="L3864" i="11" s="1" a="1"/>
  <c r="L3864" i="11" s="1"/>
  <c r="L3865" i="11" s="1" a="1"/>
  <c r="L3865" i="11" s="1"/>
  <c r="L3866" i="11" s="1" a="1"/>
  <c r="L3866" i="11" s="1"/>
  <c r="L3867" i="11" s="1" a="1"/>
  <c r="L3867" i="11" s="1"/>
  <c r="L3868" i="11" s="1" a="1"/>
  <c r="L3868" i="11" s="1"/>
  <c r="L3869" i="11" s="1" a="1"/>
  <c r="L3869" i="11" s="1"/>
  <c r="L3870" i="11" s="1" a="1"/>
  <c r="L3870" i="11" s="1"/>
  <c r="L3871" i="11" s="1" a="1"/>
  <c r="L3871" i="11" s="1"/>
  <c r="L3872" i="11" s="1" a="1"/>
  <c r="L3872" i="11" s="1"/>
  <c r="L3873" i="11" s="1" a="1"/>
  <c r="L3873" i="11" s="1"/>
  <c r="L3874" i="11" s="1" a="1"/>
  <c r="L3874" i="11" s="1"/>
  <c r="L3875" i="11" s="1" a="1"/>
  <c r="L3875" i="11" s="1"/>
  <c r="L3876" i="11" s="1" a="1"/>
  <c r="L3876" i="11" s="1"/>
  <c r="L3877" i="11" s="1" a="1"/>
  <c r="L3877" i="11" s="1"/>
  <c r="L3878" i="11" s="1" a="1"/>
  <c r="L3878" i="11" s="1"/>
  <c r="L3879" i="11" s="1" a="1"/>
  <c r="L3879" i="11" s="1"/>
  <c r="L3880" i="11" s="1" a="1"/>
  <c r="L3880" i="11" s="1"/>
  <c r="L3881" i="11" s="1" a="1"/>
  <c r="L3881" i="11" s="1"/>
  <c r="L3882" i="11" s="1" a="1"/>
  <c r="L3882" i="11" s="1"/>
  <c r="L3883" i="11" s="1" a="1"/>
  <c r="L3883" i="11" s="1"/>
  <c r="L3884" i="11" s="1" a="1"/>
  <c r="L3884" i="11" s="1"/>
  <c r="L3885" i="11" s="1" a="1"/>
  <c r="L3885" i="11" s="1"/>
  <c r="L3886" i="11" s="1" a="1"/>
  <c r="L3886" i="11" s="1"/>
  <c r="L3887" i="11" s="1" a="1"/>
  <c r="L3887" i="11" s="1"/>
  <c r="L3888" i="11" s="1" a="1"/>
  <c r="L3888" i="11" s="1"/>
  <c r="L3889" i="11" s="1" a="1"/>
  <c r="L3889" i="11" s="1"/>
  <c r="L3890" i="11" s="1" a="1"/>
  <c r="L3890" i="11" s="1"/>
  <c r="L3891" i="11" s="1" a="1"/>
  <c r="L3891" i="11" s="1"/>
  <c r="L3892" i="11" s="1" a="1"/>
  <c r="L3892" i="11" s="1"/>
  <c r="L3893" i="11" s="1" a="1"/>
  <c r="L3893" i="11" s="1"/>
  <c r="L3894" i="11" s="1" a="1"/>
  <c r="L3894" i="11" s="1"/>
  <c r="L3895" i="11" s="1" a="1"/>
  <c r="L3895" i="11" s="1"/>
  <c r="L3896" i="11" s="1" a="1"/>
  <c r="L3896" i="11" s="1"/>
  <c r="L3897" i="11" s="1" a="1"/>
  <c r="L3897" i="11" s="1"/>
  <c r="L3898" i="11" s="1" a="1"/>
  <c r="L3898" i="11" s="1"/>
  <c r="L3899" i="11" s="1" a="1"/>
  <c r="L3899" i="11" s="1"/>
  <c r="L3900" i="11" s="1" a="1"/>
  <c r="L3900" i="11" s="1"/>
  <c r="L3901" i="11" s="1" a="1"/>
  <c r="L3901" i="11" s="1"/>
  <c r="L3902" i="11" s="1" a="1"/>
  <c r="L3902" i="11" s="1"/>
  <c r="L3903" i="11" s="1" a="1"/>
  <c r="L3903" i="11" s="1"/>
  <c r="L3904" i="11" s="1" a="1"/>
  <c r="L3904" i="11" s="1"/>
  <c r="L3905" i="11" s="1" a="1"/>
  <c r="L3905" i="11" s="1"/>
  <c r="L3906" i="11" s="1" a="1"/>
  <c r="L3906" i="11" s="1"/>
  <c r="L3907" i="11" s="1" a="1"/>
  <c r="L3907" i="11" s="1"/>
  <c r="L3908" i="11" s="1" a="1"/>
  <c r="L3908" i="11" s="1"/>
  <c r="L3909" i="11" s="1" a="1"/>
  <c r="L3909" i="11" s="1"/>
  <c r="L3910" i="11" s="1" a="1"/>
  <c r="L3910" i="11" s="1"/>
  <c r="L3911" i="11" s="1" a="1"/>
  <c r="L3911" i="11" s="1"/>
  <c r="L3912" i="11" s="1" a="1"/>
  <c r="L3912" i="11" s="1"/>
  <c r="L3913" i="11" s="1" a="1"/>
  <c r="L3913" i="11" s="1"/>
  <c r="L3914" i="11" s="1" a="1"/>
  <c r="L3914" i="11" s="1"/>
  <c r="L3915" i="11" s="1" a="1"/>
  <c r="L3915" i="11" s="1"/>
  <c r="L3916" i="11" s="1" a="1"/>
  <c r="L3916" i="11" s="1"/>
  <c r="L3917" i="11" s="1" a="1"/>
  <c r="L3917" i="11" s="1"/>
  <c r="L3918" i="11" s="1" a="1"/>
  <c r="L3918" i="11" s="1"/>
  <c r="L3919" i="11" s="1" a="1"/>
  <c r="L3919" i="11" s="1"/>
  <c r="L3920" i="11" s="1" a="1"/>
  <c r="L3920" i="11" s="1"/>
  <c r="L3921" i="11" s="1" a="1"/>
  <c r="L3921" i="11" s="1"/>
  <c r="L3922" i="11" s="1" a="1"/>
  <c r="L3922" i="11" s="1"/>
  <c r="L3923" i="11" s="1" a="1"/>
  <c r="L3923" i="11" s="1"/>
  <c r="L3924" i="11" s="1" a="1"/>
  <c r="L3924" i="11" s="1"/>
  <c r="L3925" i="11" s="1" a="1"/>
  <c r="L3925" i="11" s="1"/>
  <c r="L3926" i="11" s="1" a="1"/>
  <c r="L3926" i="11" s="1"/>
  <c r="L3927" i="11" s="1" a="1"/>
  <c r="L3927" i="11" s="1"/>
  <c r="L3928" i="11" s="1" a="1"/>
  <c r="L3928" i="11" s="1"/>
  <c r="L3929" i="11" s="1" a="1"/>
  <c r="L3929" i="11" s="1"/>
  <c r="L3930" i="11" s="1" a="1"/>
  <c r="L3930" i="11" s="1"/>
  <c r="L3931" i="11" s="1" a="1"/>
  <c r="L3931" i="11" s="1"/>
  <c r="L3932" i="11" s="1" a="1"/>
  <c r="L3932" i="11" s="1"/>
  <c r="L3933" i="11" s="1" a="1"/>
  <c r="L3933" i="11" s="1"/>
  <c r="L3934" i="11" s="1" a="1"/>
  <c r="L3934" i="11" s="1"/>
  <c r="L3935" i="11" s="1" a="1"/>
  <c r="L3935" i="11" s="1"/>
  <c r="L3936" i="11" s="1" a="1"/>
  <c r="L3936" i="11" s="1"/>
  <c r="L3937" i="11" s="1" a="1"/>
  <c r="L3937" i="11" s="1"/>
  <c r="L3938" i="11" s="1" a="1"/>
  <c r="L3938" i="11" s="1"/>
  <c r="L3939" i="11" s="1" a="1"/>
  <c r="L3939" i="11" s="1"/>
  <c r="L3940" i="11" s="1" a="1"/>
  <c r="L3940" i="11" s="1"/>
  <c r="L3941" i="11" s="1" a="1"/>
  <c r="L3941" i="11" s="1"/>
  <c r="L3942" i="11" s="1" a="1"/>
  <c r="L3942" i="11" s="1"/>
  <c r="L3943" i="11" s="1" a="1"/>
  <c r="L3943" i="11" s="1"/>
  <c r="L3944" i="11" s="1" a="1"/>
  <c r="L3944" i="11" s="1"/>
  <c r="L3945" i="11" s="1" a="1"/>
  <c r="L3945" i="11" s="1"/>
  <c r="L3946" i="11" s="1" a="1"/>
  <c r="L3946" i="11" s="1"/>
  <c r="L3947" i="11" s="1" a="1"/>
  <c r="L3947" i="11" s="1"/>
  <c r="L3948" i="11" s="1" a="1"/>
  <c r="L3948" i="11" s="1"/>
  <c r="L3949" i="11" s="1" a="1"/>
  <c r="L3949" i="11" s="1"/>
  <c r="L3950" i="11" s="1" a="1"/>
  <c r="L3950" i="11" s="1"/>
  <c r="L3951" i="11" s="1" a="1"/>
  <c r="L3951" i="11" s="1"/>
  <c r="L3952" i="11" s="1" a="1"/>
  <c r="L3952" i="11" s="1"/>
  <c r="L3953" i="11" s="1" a="1"/>
  <c r="L3953" i="11" s="1"/>
  <c r="L3954" i="11" s="1" a="1"/>
  <c r="L3954" i="11" s="1"/>
  <c r="L3955" i="11" s="1" a="1"/>
  <c r="L3955" i="11" s="1"/>
  <c r="L3956" i="11" s="1" a="1"/>
  <c r="L3956" i="11" s="1"/>
  <c r="L3957" i="11" s="1" a="1"/>
  <c r="L3957" i="11" s="1"/>
  <c r="L3958" i="11" s="1" a="1"/>
  <c r="L3958" i="11" s="1"/>
  <c r="L3959" i="11" s="1" a="1"/>
  <c r="L3959" i="11" s="1"/>
  <c r="L3960" i="11" s="1" a="1"/>
  <c r="L3960" i="11" s="1"/>
  <c r="L3961" i="11" s="1" a="1"/>
  <c r="L3961" i="11" s="1"/>
  <c r="L3962" i="11" s="1" a="1"/>
  <c r="L3962" i="11" s="1"/>
  <c r="L3963" i="11" s="1" a="1"/>
  <c r="L3963" i="11" s="1"/>
  <c r="L3964" i="11" s="1" a="1"/>
  <c r="L3964" i="11" s="1"/>
  <c r="L3965" i="11" s="1" a="1"/>
  <c r="L3965" i="11" s="1"/>
  <c r="L3966" i="11" s="1" a="1"/>
  <c r="L3966" i="11" s="1"/>
  <c r="L3967" i="11" s="1" a="1"/>
  <c r="L3967" i="11" s="1"/>
  <c r="L3968" i="11" s="1" a="1"/>
  <c r="L3968" i="11" s="1"/>
  <c r="L3969" i="11" s="1" a="1"/>
  <c r="L3969" i="11" s="1"/>
  <c r="L3970" i="11" s="1" a="1"/>
  <c r="L3970" i="11" s="1"/>
  <c r="L3971" i="11" s="1" a="1"/>
  <c r="L3971" i="11" s="1"/>
  <c r="L3972" i="11" s="1" a="1"/>
  <c r="L3972" i="11" s="1"/>
  <c r="L3973" i="11" s="1" a="1"/>
  <c r="L3973" i="11" s="1"/>
  <c r="L3974" i="11" s="1" a="1"/>
  <c r="L3974" i="11" s="1"/>
  <c r="L3975" i="11" s="1" a="1"/>
  <c r="L3975" i="11" s="1"/>
  <c r="L3976" i="11" s="1" a="1"/>
  <c r="L3976" i="11" s="1"/>
  <c r="L3977" i="11" s="1" a="1"/>
  <c r="L3977" i="11" s="1"/>
  <c r="L3978" i="11" s="1" a="1"/>
  <c r="L3978" i="11" s="1"/>
  <c r="L3979" i="11" s="1" a="1"/>
  <c r="L3979" i="11" s="1"/>
  <c r="L3980" i="11" s="1" a="1"/>
  <c r="L3980" i="11" s="1"/>
  <c r="L3981" i="11" s="1" a="1"/>
  <c r="L3981" i="11" s="1"/>
  <c r="L3982" i="11" s="1" a="1"/>
  <c r="L3982" i="11" s="1"/>
  <c r="L3983" i="11" s="1" a="1"/>
  <c r="L3983" i="11" s="1"/>
  <c r="L3984" i="11" s="1" a="1"/>
  <c r="L3984" i="11" s="1"/>
  <c r="L3985" i="11" s="1" a="1"/>
  <c r="L3985" i="11" s="1"/>
  <c r="L3986" i="11" s="1" a="1"/>
  <c r="L3986" i="11" s="1"/>
  <c r="L3987" i="11" s="1" a="1"/>
  <c r="L3987" i="11" s="1"/>
  <c r="L3988" i="11" s="1" a="1"/>
  <c r="L3988" i="11" s="1"/>
  <c r="L3989" i="11" s="1" a="1"/>
  <c r="L3989" i="11" s="1"/>
  <c r="L3990" i="11" s="1" a="1"/>
  <c r="L3990" i="11" s="1"/>
  <c r="L3991" i="11" s="1" a="1"/>
  <c r="L3991" i="11" s="1"/>
  <c r="L3992" i="11" s="1" a="1"/>
  <c r="L3992" i="11" s="1"/>
  <c r="L3993" i="11" s="1" a="1"/>
  <c r="L3993" i="11" s="1"/>
  <c r="L3994" i="11" s="1" a="1"/>
  <c r="L3994" i="11" s="1"/>
  <c r="L3995" i="11" s="1" a="1"/>
  <c r="L3995" i="11" s="1"/>
  <c r="L3996" i="11" s="1" a="1"/>
  <c r="L3996" i="11" s="1"/>
  <c r="L3997" i="11" s="1" a="1"/>
  <c r="L3997" i="11" s="1"/>
  <c r="L3998" i="11" s="1" a="1"/>
  <c r="L3998" i="11" s="1"/>
  <c r="L3999" i="11" s="1" a="1"/>
  <c r="L3999" i="11" s="1"/>
  <c r="L4000" i="11" s="1" a="1"/>
  <c r="L4000" i="11" s="1"/>
  <c r="L4001" i="11" s="1" a="1"/>
  <c r="L4001" i="11" s="1"/>
  <c r="L4002" i="11" s="1" a="1"/>
  <c r="L4002" i="11" s="1"/>
  <c r="L4003" i="11" s="1" a="1"/>
  <c r="L4003" i="11" s="1"/>
  <c r="L4004" i="11" s="1" a="1"/>
  <c r="L4004" i="11" s="1"/>
  <c r="L4005" i="11" s="1" a="1"/>
  <c r="L4005" i="11" s="1"/>
  <c r="L4006" i="11" s="1" a="1"/>
  <c r="L4006" i="11" s="1"/>
  <c r="L4007" i="11" s="1" a="1"/>
  <c r="L4007" i="11" s="1"/>
  <c r="L4008" i="11" s="1" a="1"/>
  <c r="L4008" i="11" s="1"/>
  <c r="L4009" i="11" s="1" a="1"/>
  <c r="L4009" i="11" s="1"/>
  <c r="L4010" i="11" s="1" a="1"/>
  <c r="L4010" i="11" s="1"/>
  <c r="L4011" i="11" s="1" a="1"/>
  <c r="L4011" i="11" s="1"/>
  <c r="L4012" i="11" s="1" a="1"/>
  <c r="L4012" i="11" s="1"/>
  <c r="L4013" i="11" s="1" a="1"/>
  <c r="L4013" i="11" s="1"/>
  <c r="L4014" i="11" s="1" a="1"/>
  <c r="L4014" i="11" s="1"/>
  <c r="L4015" i="11" s="1" a="1"/>
  <c r="L4015" i="11" s="1"/>
  <c r="L4016" i="11" s="1" a="1"/>
  <c r="L4016" i="11" s="1"/>
  <c r="L4017" i="11" s="1" a="1"/>
  <c r="L4017" i="11" s="1"/>
  <c r="L4018" i="11" s="1" a="1"/>
  <c r="L4018" i="11" s="1"/>
  <c r="L4019" i="11" s="1" a="1"/>
  <c r="L4019" i="11" s="1"/>
  <c r="L4020" i="11" s="1" a="1"/>
  <c r="L4020" i="11" s="1"/>
  <c r="L4021" i="11" s="1" a="1"/>
  <c r="L4021" i="11" s="1"/>
  <c r="L4022" i="11" s="1" a="1"/>
  <c r="L4022" i="11" s="1"/>
  <c r="L4023" i="11" s="1" a="1"/>
  <c r="L4023" i="11" s="1"/>
  <c r="L4024" i="11" s="1" a="1"/>
  <c r="L4024" i="11" s="1"/>
  <c r="L4025" i="11" s="1" a="1"/>
  <c r="L4025" i="11" s="1"/>
  <c r="L4026" i="11" s="1" a="1"/>
  <c r="L4026" i="11" s="1"/>
  <c r="L4027" i="11" s="1" a="1"/>
  <c r="L4027" i="11" s="1"/>
  <c r="L4028" i="11" s="1" a="1"/>
  <c r="L4028" i="11" s="1"/>
  <c r="L4029" i="11" s="1" a="1"/>
  <c r="L4029" i="11" s="1"/>
  <c r="L4030" i="11" s="1" a="1"/>
  <c r="L4030" i="11" s="1"/>
  <c r="L4031" i="11" s="1" a="1"/>
  <c r="L4031" i="11" s="1"/>
  <c r="L4032" i="11" s="1" a="1"/>
  <c r="L4032" i="11" s="1"/>
  <c r="L4033" i="11" s="1" a="1"/>
  <c r="L4033" i="11" s="1"/>
  <c r="L4034" i="11" s="1" a="1"/>
  <c r="L4034" i="11" s="1"/>
  <c r="L4035" i="11" s="1" a="1"/>
  <c r="L4035" i="11" s="1"/>
  <c r="L4036" i="11" s="1" a="1"/>
  <c r="L4036" i="11" s="1"/>
  <c r="L4037" i="11" s="1" a="1"/>
  <c r="L4037" i="11" s="1"/>
  <c r="L4038" i="11" s="1" a="1"/>
  <c r="L4038" i="11" s="1"/>
  <c r="L4039" i="11" s="1" a="1"/>
  <c r="L4039" i="11" s="1"/>
  <c r="L4040" i="11" s="1" a="1"/>
  <c r="L4040" i="11" s="1"/>
  <c r="L4041" i="11" s="1" a="1"/>
  <c r="L4041" i="11" s="1"/>
  <c r="L4042" i="11" s="1" a="1"/>
  <c r="L4042" i="11" s="1"/>
  <c r="L4043" i="11" s="1" a="1"/>
  <c r="L4043" i="11" s="1"/>
  <c r="L4044" i="11" s="1" a="1"/>
  <c r="L4044" i="11" s="1"/>
  <c r="L4045" i="11" s="1" a="1"/>
  <c r="L4045" i="11" s="1"/>
  <c r="L4046" i="11" s="1" a="1"/>
  <c r="L4046" i="11" s="1"/>
  <c r="L4047" i="11" s="1" a="1"/>
  <c r="L4047" i="11" s="1"/>
  <c r="L4048" i="11" s="1" a="1"/>
  <c r="L4048" i="11" s="1"/>
  <c r="L4049" i="11" s="1" a="1"/>
  <c r="L4049" i="11" s="1"/>
  <c r="L4050" i="11" s="1" a="1"/>
  <c r="L4050" i="11" s="1"/>
  <c r="L4051" i="11" s="1" a="1"/>
  <c r="L4051" i="11" s="1"/>
  <c r="L4052" i="11" s="1" a="1"/>
  <c r="L4052" i="11" s="1"/>
  <c r="L4053" i="11" s="1" a="1"/>
  <c r="L4053" i="11" s="1"/>
  <c r="L4054" i="11" s="1" a="1"/>
  <c r="L4054" i="11" s="1"/>
  <c r="L4055" i="11" s="1" a="1"/>
  <c r="L4055" i="11" s="1"/>
  <c r="L4056" i="11" s="1" a="1"/>
  <c r="L4056" i="11" s="1"/>
  <c r="L4057" i="11" s="1" a="1"/>
  <c r="L4057" i="11" s="1"/>
  <c r="L4058" i="11" s="1" a="1"/>
  <c r="L4058" i="11" s="1"/>
  <c r="L4059" i="11" s="1" a="1"/>
  <c r="L4059" i="11" s="1"/>
  <c r="L4060" i="11" s="1" a="1"/>
  <c r="L4060" i="11" s="1"/>
  <c r="L4061" i="11" s="1" a="1"/>
  <c r="L4061" i="11" s="1"/>
  <c r="L4062" i="11" s="1" a="1"/>
  <c r="L4062" i="11" s="1"/>
  <c r="L4063" i="11" s="1" a="1"/>
  <c r="L4063" i="11" s="1"/>
  <c r="L4064" i="11" s="1" a="1"/>
  <c r="L4064" i="11" s="1"/>
  <c r="L4065" i="11" s="1" a="1"/>
  <c r="L4065" i="11" s="1"/>
  <c r="L4066" i="11" s="1" a="1"/>
  <c r="L4066" i="11" s="1"/>
  <c r="L4067" i="11" s="1" a="1"/>
  <c r="L4067" i="11" s="1"/>
  <c r="L4068" i="11" s="1" a="1"/>
  <c r="L4068" i="11" s="1"/>
  <c r="L4069" i="11" s="1" a="1"/>
  <c r="L4069" i="11" s="1"/>
  <c r="L4070" i="11" s="1" a="1"/>
  <c r="L4070" i="11" s="1"/>
  <c r="L4071" i="11" s="1" a="1"/>
  <c r="L4071" i="11" s="1"/>
  <c r="L4072" i="11" s="1" a="1"/>
  <c r="L4072" i="11" s="1"/>
  <c r="L4073" i="11" s="1" a="1"/>
  <c r="L4073" i="11" s="1"/>
  <c r="L4074" i="11" s="1" a="1"/>
  <c r="L4074" i="11" s="1"/>
  <c r="L4075" i="11" s="1" a="1"/>
  <c r="L4075" i="11" s="1"/>
  <c r="L4076" i="11" s="1" a="1"/>
  <c r="L4076" i="11" s="1"/>
  <c r="L4077" i="11" s="1" a="1"/>
  <c r="L4077" i="11" s="1"/>
  <c r="L4078" i="11" s="1" a="1"/>
  <c r="L4078" i="11" s="1"/>
  <c r="L4079" i="11" s="1" a="1"/>
  <c r="L4079" i="11" s="1"/>
  <c r="L4080" i="11" s="1" a="1"/>
  <c r="L4080" i="11" s="1"/>
  <c r="L4081" i="11" s="1" a="1"/>
  <c r="L4081" i="11" s="1"/>
  <c r="L4082" i="11" s="1" a="1"/>
  <c r="L4082" i="11" s="1"/>
  <c r="L4083" i="11" s="1" a="1"/>
  <c r="L4083" i="11" s="1"/>
  <c r="L4084" i="11" s="1" a="1"/>
  <c r="L4084" i="11" s="1"/>
  <c r="L4085" i="11" s="1" a="1"/>
  <c r="L4085" i="11" s="1"/>
  <c r="L4086" i="11" s="1" a="1"/>
  <c r="L4086" i="11" s="1"/>
  <c r="L4087" i="11" s="1" a="1"/>
  <c r="L4087" i="11" s="1"/>
  <c r="L4088" i="11" s="1" a="1"/>
  <c r="L4088" i="11" s="1"/>
  <c r="L4089" i="11" s="1" a="1"/>
  <c r="L4089" i="11" s="1"/>
  <c r="L4090" i="11" s="1" a="1"/>
  <c r="L4090" i="11" s="1"/>
  <c r="L4091" i="11" s="1" a="1"/>
  <c r="L4091" i="11" s="1"/>
  <c r="L4092" i="11" s="1" a="1"/>
  <c r="L4092" i="11" s="1"/>
  <c r="L4093" i="11" s="1" a="1"/>
  <c r="L4093" i="11" s="1"/>
  <c r="L4094" i="11" s="1" a="1"/>
  <c r="L4094" i="11" s="1"/>
  <c r="L4095" i="11" s="1" a="1"/>
  <c r="L4095" i="11" s="1"/>
  <c r="L4096" i="11" s="1" a="1"/>
  <c r="L4096" i="11" s="1"/>
  <c r="L4097" i="11" s="1" a="1"/>
  <c r="L4097" i="11" s="1"/>
  <c r="L4098" i="11" s="1" a="1"/>
  <c r="L4098" i="11" s="1"/>
  <c r="L4099" i="11" s="1" a="1"/>
  <c r="L4099" i="11" s="1"/>
  <c r="L4100" i="11" s="1" a="1"/>
  <c r="L4100" i="11" s="1"/>
  <c r="L4101" i="11" s="1" a="1"/>
  <c r="L4101" i="11" s="1"/>
  <c r="L4102" i="11" s="1" a="1"/>
  <c r="L4102" i="11" s="1"/>
  <c r="L4103" i="11" s="1" a="1"/>
  <c r="L4103" i="11" s="1"/>
  <c r="L4104" i="11" s="1" a="1"/>
  <c r="L4104" i="11" s="1"/>
  <c r="L4105" i="11" s="1" a="1"/>
  <c r="L4105" i="11" s="1"/>
  <c r="L4106" i="11" s="1" a="1"/>
  <c r="L4106" i="11" s="1"/>
  <c r="L4107" i="11" s="1" a="1"/>
  <c r="L4107" i="11" s="1"/>
  <c r="L4108" i="11" s="1" a="1"/>
  <c r="L4108" i="11" s="1"/>
  <c r="L4109" i="11" s="1" a="1"/>
  <c r="L4109" i="11" s="1"/>
  <c r="L4110" i="11" s="1" a="1"/>
  <c r="L4110" i="11" s="1"/>
  <c r="L4111" i="11" s="1" a="1"/>
  <c r="L4111" i="11" s="1"/>
  <c r="L4112" i="11" s="1" a="1"/>
  <c r="L4112" i="11" s="1"/>
  <c r="L4113" i="11" s="1" a="1"/>
  <c r="L4113" i="11" s="1"/>
  <c r="L4114" i="11" s="1" a="1"/>
  <c r="L4114" i="11" s="1"/>
  <c r="L4115" i="11" s="1" a="1"/>
  <c r="L4115" i="11" s="1"/>
  <c r="L4116" i="11" s="1" a="1"/>
  <c r="L4116" i="11" s="1"/>
  <c r="L4117" i="11" s="1" a="1"/>
  <c r="L4117" i="11" s="1"/>
  <c r="L4118" i="11" s="1" a="1"/>
  <c r="L4118" i="11" s="1"/>
  <c r="L4119" i="11" s="1" a="1"/>
  <c r="L4119" i="11" s="1"/>
  <c r="L4120" i="11" s="1" a="1"/>
  <c r="L4120" i="11" s="1"/>
  <c r="L4121" i="11" s="1" a="1"/>
  <c r="L4121" i="11" s="1"/>
  <c r="L4122" i="11" s="1" a="1"/>
  <c r="L4122" i="11" s="1"/>
  <c r="L4123" i="11" s="1" a="1"/>
  <c r="L4123" i="11" s="1"/>
  <c r="L4124" i="11" s="1" a="1"/>
  <c r="L4124" i="11" s="1"/>
  <c r="L4125" i="11" s="1" a="1"/>
  <c r="L4125" i="11" s="1"/>
  <c r="L4126" i="11" s="1" a="1"/>
  <c r="L4126" i="11" s="1"/>
  <c r="L4127" i="11" s="1" a="1"/>
  <c r="L4127" i="11" s="1"/>
  <c r="L4128" i="11" s="1" a="1"/>
  <c r="L4128" i="11" s="1"/>
  <c r="L4129" i="11" s="1" a="1"/>
  <c r="L4129" i="11" s="1"/>
  <c r="L4130" i="11" s="1" a="1"/>
  <c r="L4130" i="11" s="1"/>
  <c r="L4131" i="11" s="1" a="1"/>
  <c r="L4131" i="11" s="1"/>
  <c r="L4132" i="11" s="1" a="1"/>
  <c r="L4132" i="11" s="1"/>
  <c r="L4133" i="11" s="1" a="1"/>
  <c r="L4133" i="11" s="1"/>
  <c r="L4134" i="11" s="1" a="1"/>
  <c r="L4134" i="11" s="1"/>
  <c r="L4135" i="11" s="1" a="1"/>
  <c r="L4135" i="11" s="1"/>
  <c r="L4136" i="11" s="1" a="1"/>
  <c r="L4136" i="11" s="1"/>
  <c r="L4137" i="11" s="1" a="1"/>
  <c r="L4137" i="11" s="1"/>
  <c r="L4138" i="11" s="1" a="1"/>
  <c r="L4138" i="11" s="1"/>
  <c r="L4139" i="11" s="1" a="1"/>
  <c r="L4139" i="11" s="1"/>
  <c r="L4140" i="11" s="1" a="1"/>
  <c r="L4140" i="11" s="1"/>
  <c r="L4141" i="11" s="1" a="1"/>
  <c r="L4141" i="11" s="1"/>
  <c r="L4142" i="11" s="1" a="1"/>
  <c r="L4142" i="11" s="1"/>
  <c r="L4143" i="11" s="1" a="1"/>
  <c r="L4143" i="11" s="1"/>
  <c r="L4144" i="11" s="1" a="1"/>
  <c r="L4144" i="11" s="1"/>
  <c r="L4145" i="11" s="1" a="1"/>
  <c r="L4145" i="11" s="1"/>
  <c r="L4146" i="11" s="1" a="1"/>
  <c r="L4146" i="11" s="1"/>
  <c r="L4147" i="11" s="1" a="1"/>
  <c r="L4147" i="11" s="1"/>
  <c r="L4148" i="11" s="1" a="1"/>
  <c r="L4148" i="11" s="1"/>
  <c r="L4149" i="11" s="1" a="1"/>
  <c r="L4149" i="11" s="1"/>
  <c r="L4150" i="11" s="1" a="1"/>
  <c r="L4150" i="11" s="1"/>
  <c r="L4151" i="11" s="1" a="1"/>
  <c r="L4151" i="11" s="1"/>
  <c r="L4152" i="11" s="1" a="1"/>
  <c r="L4152" i="11" s="1"/>
  <c r="L4153" i="11" s="1" a="1"/>
  <c r="L4153" i="11" s="1"/>
  <c r="L4154" i="11" s="1" a="1"/>
  <c r="L4154" i="11" s="1"/>
  <c r="L4155" i="11" s="1" a="1"/>
  <c r="L4155" i="11" s="1"/>
  <c r="L4156" i="11" s="1" a="1"/>
  <c r="L4156" i="11" s="1"/>
  <c r="L4157" i="11" s="1" a="1"/>
  <c r="L4157" i="11" s="1"/>
  <c r="L4158" i="11" s="1" a="1"/>
  <c r="L4158" i="11" s="1"/>
  <c r="L4159" i="11" s="1" a="1"/>
  <c r="L4159" i="11" s="1"/>
  <c r="L4160" i="11" s="1" a="1"/>
  <c r="L4160" i="11" s="1"/>
  <c r="L4161" i="11" s="1" a="1"/>
  <c r="L4161" i="11" s="1"/>
  <c r="L4162" i="11" s="1" a="1"/>
  <c r="L4162" i="11" s="1"/>
  <c r="L4163" i="11" s="1" a="1"/>
  <c r="L4163" i="11" s="1"/>
  <c r="L4164" i="11" s="1" a="1"/>
  <c r="L4164" i="11" s="1"/>
  <c r="L4165" i="11" s="1" a="1"/>
  <c r="L4165" i="11" s="1"/>
  <c r="L4166" i="11" s="1" a="1"/>
  <c r="L4166" i="11" s="1"/>
  <c r="L4167" i="11" s="1" a="1"/>
  <c r="L4167" i="11" s="1"/>
  <c r="L4168" i="11" s="1" a="1"/>
  <c r="L4168" i="11" s="1"/>
  <c r="L4169" i="11" s="1" a="1"/>
  <c r="L4169" i="11" s="1"/>
  <c r="L4170" i="11" s="1" a="1"/>
  <c r="L4170" i="11" s="1"/>
  <c r="L4171" i="11" s="1" a="1"/>
  <c r="L4171" i="11" s="1"/>
  <c r="L4172" i="11" s="1" a="1"/>
  <c r="L4172" i="11" s="1"/>
  <c r="L4173" i="11" s="1" a="1"/>
  <c r="L4173" i="11" s="1"/>
  <c r="L4174" i="11" s="1" a="1"/>
  <c r="L4174" i="11" s="1"/>
  <c r="L4175" i="11" s="1" a="1"/>
  <c r="L4175" i="11" s="1"/>
  <c r="L4176" i="11" s="1" a="1"/>
  <c r="L4176" i="11" s="1"/>
  <c r="L4177" i="11" s="1" a="1"/>
  <c r="L4177" i="11" s="1"/>
  <c r="L4178" i="11" s="1" a="1"/>
  <c r="L4178" i="11" s="1"/>
  <c r="L4179" i="11" s="1" a="1"/>
  <c r="L4179" i="11" s="1"/>
  <c r="L4180" i="11" s="1" a="1"/>
  <c r="L4180" i="11" s="1"/>
  <c r="L4181" i="11" s="1" a="1"/>
  <c r="L4181" i="11" s="1"/>
  <c r="L4182" i="11" s="1" a="1"/>
  <c r="L4182" i="11" s="1"/>
  <c r="L4183" i="11" s="1" a="1"/>
  <c r="L4183" i="11" s="1"/>
  <c r="L4184" i="11" s="1" a="1"/>
  <c r="L4184" i="11" s="1"/>
  <c r="L4185" i="11" s="1" a="1"/>
  <c r="L4185" i="11" s="1"/>
  <c r="L4186" i="11" s="1" a="1"/>
  <c r="L4186" i="11" s="1"/>
  <c r="L4187" i="11" s="1" a="1"/>
  <c r="L4187" i="11" s="1"/>
  <c r="L4188" i="11" s="1" a="1"/>
  <c r="L4188" i="11" s="1"/>
  <c r="L4189" i="11" s="1" a="1"/>
  <c r="L4189" i="11" s="1"/>
  <c r="L4190" i="11" s="1" a="1"/>
  <c r="L4190" i="11" s="1"/>
  <c r="L4191" i="11" s="1" a="1"/>
  <c r="L4191" i="11" s="1"/>
  <c r="L4192" i="11" s="1" a="1"/>
  <c r="L4192" i="11" s="1"/>
  <c r="L4193" i="11" s="1" a="1"/>
  <c r="L4193" i="11" s="1"/>
  <c r="L4194" i="11" s="1" a="1"/>
  <c r="L4194" i="11" s="1"/>
  <c r="L4195" i="11" s="1" a="1"/>
  <c r="L4195" i="11" s="1"/>
  <c r="L4196" i="11" s="1" a="1"/>
  <c r="L4196" i="11" s="1"/>
  <c r="L4197" i="11" s="1" a="1"/>
  <c r="L4197" i="11" s="1"/>
  <c r="L4198" i="11" s="1" a="1"/>
  <c r="L4198" i="11" s="1"/>
  <c r="L4199" i="11" s="1" a="1"/>
  <c r="L4199" i="11" s="1"/>
  <c r="L4200" i="11" s="1" a="1"/>
  <c r="L4200" i="11" s="1"/>
  <c r="L4201" i="11" s="1" a="1"/>
  <c r="L4201" i="11" s="1"/>
  <c r="L4202" i="11" s="1" a="1"/>
  <c r="L4202" i="11" s="1"/>
  <c r="L4203" i="11" s="1" a="1"/>
  <c r="L4203" i="11" s="1"/>
  <c r="L4204" i="11" s="1" a="1"/>
  <c r="L4204" i="11" s="1"/>
  <c r="L4205" i="11" s="1" a="1"/>
  <c r="L4205" i="11" s="1"/>
  <c r="L4206" i="11" s="1" a="1"/>
  <c r="L4206" i="11" s="1"/>
  <c r="L4207" i="11" s="1" a="1"/>
  <c r="L4207" i="11" s="1"/>
  <c r="L4208" i="11" s="1" a="1"/>
  <c r="L4208" i="11" s="1"/>
  <c r="L4209" i="11" s="1" a="1"/>
  <c r="L4209" i="11" s="1"/>
  <c r="L4210" i="11" s="1" a="1"/>
  <c r="L4210" i="11" s="1"/>
  <c r="L4211" i="11" s="1" a="1"/>
  <c r="L4211" i="11" s="1"/>
  <c r="L4212" i="11" s="1" a="1"/>
  <c r="L4212" i="11" s="1"/>
  <c r="L4213" i="11" s="1" a="1"/>
  <c r="L4213" i="11" s="1"/>
  <c r="L4214" i="11" s="1" a="1"/>
  <c r="L4214" i="11" s="1"/>
  <c r="L4215" i="11" s="1" a="1"/>
  <c r="L4215" i="11" s="1"/>
  <c r="L4216" i="11" s="1" a="1"/>
  <c r="L4216" i="11" s="1"/>
  <c r="L4217" i="11" s="1" a="1"/>
  <c r="L4217" i="11" s="1"/>
  <c r="L4218" i="11" s="1" a="1"/>
  <c r="L4218" i="11" s="1"/>
  <c r="L4219" i="11" s="1" a="1"/>
  <c r="L4219" i="11" s="1"/>
  <c r="L4220" i="11" s="1" a="1"/>
  <c r="L4220" i="11" s="1"/>
  <c r="L4221" i="11" s="1" a="1"/>
  <c r="L4221" i="11" s="1"/>
  <c r="L4222" i="11" s="1" a="1"/>
  <c r="L4222" i="11" s="1"/>
  <c r="L4223" i="11" s="1" a="1"/>
  <c r="L4223" i="11" s="1"/>
  <c r="L4224" i="11" s="1" a="1"/>
  <c r="L4224" i="11" s="1"/>
  <c r="L4225" i="11" s="1" a="1"/>
  <c r="L4225" i="11" s="1"/>
  <c r="L4226" i="11" s="1" a="1"/>
  <c r="L4226" i="11" s="1"/>
  <c r="L4227" i="11" s="1" a="1"/>
  <c r="L4227" i="11" s="1"/>
  <c r="L4228" i="11" s="1" a="1"/>
  <c r="L4228" i="11" s="1"/>
  <c r="L4229" i="11" s="1" a="1"/>
  <c r="L4229" i="11" s="1"/>
  <c r="L4230" i="11" s="1" a="1"/>
  <c r="L4230" i="11" s="1"/>
  <c r="L4231" i="11" s="1" a="1"/>
  <c r="L4231" i="11" s="1"/>
  <c r="L4232" i="11" s="1" a="1"/>
  <c r="L4232" i="11" s="1"/>
  <c r="L4233" i="11" s="1" a="1"/>
  <c r="L4233" i="11" s="1"/>
  <c r="L4234" i="11" s="1" a="1"/>
  <c r="L4234" i="11" s="1"/>
  <c r="L4235" i="11" s="1" a="1"/>
  <c r="L4235" i="11" s="1"/>
  <c r="L4236" i="11" s="1" a="1"/>
  <c r="L4236" i="11" s="1"/>
  <c r="L4237" i="11" s="1" a="1"/>
  <c r="L4237" i="11" s="1"/>
  <c r="L4238" i="11" s="1" a="1"/>
  <c r="L4238" i="11" s="1"/>
  <c r="L4239" i="11" s="1" a="1"/>
  <c r="L4239" i="11" s="1"/>
  <c r="L4240" i="11" s="1" a="1"/>
  <c r="L4240" i="11" s="1"/>
  <c r="L4241" i="11" s="1" a="1"/>
  <c r="L4241" i="11" s="1"/>
  <c r="L4242" i="11" s="1" a="1"/>
  <c r="L4242" i="11" s="1"/>
  <c r="L4243" i="11" s="1" a="1"/>
  <c r="L4243" i="11" s="1"/>
  <c r="L4244" i="11" s="1" a="1"/>
  <c r="L4244" i="11" s="1"/>
  <c r="L4245" i="11" s="1" a="1"/>
  <c r="L4245" i="11" s="1"/>
  <c r="L4246" i="11" s="1" a="1"/>
  <c r="L4246" i="11" s="1"/>
  <c r="L4247" i="11" s="1" a="1"/>
  <c r="L4247" i="11" s="1"/>
  <c r="L4248" i="11" s="1" a="1"/>
  <c r="L4248" i="11" s="1"/>
  <c r="L4249" i="11" s="1" a="1"/>
  <c r="L4249" i="11" s="1"/>
  <c r="L4250" i="11" s="1" a="1"/>
  <c r="L4250" i="11" s="1"/>
  <c r="L4251" i="11" s="1" a="1"/>
  <c r="L4251" i="11" s="1"/>
  <c r="L4252" i="11" s="1" a="1"/>
  <c r="L4252" i="11" s="1"/>
  <c r="L4253" i="11" s="1" a="1"/>
  <c r="L4253" i="11" s="1"/>
  <c r="L4254" i="11" s="1" a="1"/>
  <c r="L4254" i="11" s="1"/>
  <c r="L4255" i="11" s="1" a="1"/>
  <c r="L4255" i="11" s="1"/>
  <c r="L4256" i="11" s="1" a="1"/>
  <c r="L4256" i="11" s="1"/>
  <c r="L4257" i="11" s="1" a="1"/>
  <c r="L4257" i="11" s="1"/>
  <c r="L4258" i="11" s="1" a="1"/>
  <c r="L4258" i="11" s="1"/>
  <c r="L4259" i="11" s="1" a="1"/>
  <c r="L4259" i="11" s="1"/>
  <c r="L4260" i="11" s="1" a="1"/>
  <c r="L4260" i="11" s="1"/>
  <c r="L4261" i="11" s="1" a="1"/>
  <c r="L4261" i="11" s="1"/>
  <c r="L4262" i="11" s="1" a="1"/>
  <c r="L4262" i="11" s="1"/>
  <c r="L4263" i="11" s="1" a="1"/>
  <c r="L4263" i="11" s="1"/>
  <c r="L4264" i="11" s="1" a="1"/>
  <c r="L4264" i="11" s="1"/>
  <c r="L4265" i="11" s="1" a="1"/>
  <c r="L4265" i="11" s="1"/>
  <c r="L4266" i="11" s="1" a="1"/>
  <c r="L4266" i="11" s="1"/>
  <c r="L4267" i="11" s="1" a="1"/>
  <c r="L4267" i="11" s="1"/>
  <c r="L4268" i="11" s="1" a="1"/>
  <c r="L4268" i="11" s="1"/>
  <c r="L4269" i="11" s="1" a="1"/>
  <c r="L4269" i="11" s="1"/>
  <c r="L4270" i="11" s="1" a="1"/>
  <c r="L4270" i="11" s="1"/>
  <c r="L4271" i="11" s="1" a="1"/>
  <c r="L4271" i="11" s="1"/>
  <c r="L4272" i="11" s="1" a="1"/>
  <c r="L4272" i="11" s="1"/>
  <c r="L4273" i="11" s="1" a="1"/>
  <c r="L4273" i="11" s="1"/>
  <c r="L4274" i="11" s="1" a="1"/>
  <c r="L4274" i="11" s="1"/>
  <c r="L4275" i="11" s="1" a="1"/>
  <c r="L4275" i="11" s="1"/>
  <c r="L4276" i="11" s="1" a="1"/>
  <c r="L4276" i="11" s="1"/>
  <c r="L4277" i="11" s="1" a="1"/>
  <c r="L4277" i="11" s="1"/>
  <c r="L4278" i="11" s="1" a="1"/>
  <c r="L4278" i="11" s="1"/>
  <c r="L4279" i="11" s="1" a="1"/>
  <c r="L4279" i="11" s="1"/>
  <c r="L4280" i="11" s="1" a="1"/>
  <c r="L4280" i="11" s="1"/>
  <c r="L4281" i="11" s="1" a="1"/>
  <c r="L4281" i="11" s="1"/>
  <c r="L4282" i="11" s="1" a="1"/>
  <c r="L4282" i="11" s="1"/>
  <c r="L4283" i="11" s="1" a="1"/>
  <c r="L4283" i="11" s="1"/>
  <c r="L4284" i="11" s="1" a="1"/>
  <c r="L4284" i="11" s="1"/>
  <c r="L4285" i="11" s="1" a="1"/>
  <c r="L4285" i="11" s="1"/>
  <c r="L4286" i="11" s="1" a="1"/>
  <c r="L4286" i="11" s="1"/>
  <c r="L4287" i="11" s="1" a="1"/>
  <c r="L4287" i="11" s="1"/>
  <c r="L4288" i="11" s="1" a="1"/>
  <c r="L4288" i="11" s="1"/>
  <c r="L4289" i="11" s="1" a="1"/>
  <c r="L4289" i="11" s="1"/>
  <c r="L4290" i="11" s="1" a="1"/>
  <c r="L4290" i="11" s="1"/>
  <c r="L4291" i="11" s="1" a="1"/>
  <c r="L4291" i="11" s="1"/>
  <c r="L4292" i="11" s="1" a="1"/>
  <c r="L4292" i="11" s="1"/>
  <c r="L4293" i="11" s="1" a="1"/>
  <c r="L4293" i="11" s="1"/>
  <c r="L4294" i="11" s="1" a="1"/>
  <c r="L4294" i="11" s="1"/>
  <c r="L4295" i="11" s="1" a="1"/>
  <c r="L4295" i="11" s="1"/>
  <c r="L4296" i="11" s="1" a="1"/>
  <c r="L4296" i="11" s="1"/>
  <c r="L4297" i="11" s="1" a="1"/>
  <c r="L4297" i="11" s="1"/>
  <c r="L4298" i="11" s="1" a="1"/>
  <c r="L4298" i="11" s="1"/>
  <c r="L4299" i="11" s="1" a="1"/>
  <c r="L4299" i="11" s="1"/>
  <c r="L4300" i="11" s="1" a="1"/>
  <c r="L4300" i="11" s="1"/>
  <c r="L4301" i="11" s="1" a="1"/>
  <c r="L4301" i="11" s="1"/>
  <c r="L4302" i="11" s="1" a="1"/>
  <c r="L4302" i="11" s="1"/>
  <c r="L4303" i="11" s="1" a="1"/>
  <c r="L4303" i="11" s="1"/>
  <c r="L4304" i="11" s="1" a="1"/>
  <c r="L4304" i="11" s="1"/>
  <c r="L4305" i="11" s="1" a="1"/>
  <c r="L4305" i="11" s="1"/>
  <c r="L4306" i="11" s="1" a="1"/>
  <c r="L4306" i="11" s="1"/>
  <c r="L4307" i="11" s="1" a="1"/>
  <c r="L4307" i="11" s="1"/>
  <c r="L4308" i="11" s="1" a="1"/>
  <c r="L4308" i="11" s="1"/>
  <c r="L4309" i="11" s="1" a="1"/>
  <c r="L4309" i="11" s="1"/>
  <c r="L4310" i="11" s="1" a="1"/>
  <c r="L4310" i="11" s="1"/>
  <c r="L4311" i="11" s="1" a="1"/>
  <c r="L4311" i="11" s="1"/>
  <c r="L4312" i="11" s="1" a="1"/>
  <c r="L4312" i="11" s="1"/>
  <c r="L4313" i="11" s="1" a="1"/>
  <c r="L4313" i="11" s="1"/>
  <c r="L4314" i="11" s="1" a="1"/>
  <c r="L4314" i="11" s="1"/>
  <c r="L4315" i="11" s="1" a="1"/>
  <c r="L4315" i="11" s="1"/>
  <c r="L4316" i="11" s="1" a="1"/>
  <c r="L4316" i="11" s="1"/>
  <c r="L4317" i="11" s="1" a="1"/>
  <c r="L4317" i="11" s="1"/>
  <c r="L4318" i="11" s="1" a="1"/>
  <c r="L4318" i="11" s="1"/>
  <c r="L4319" i="11" s="1" a="1"/>
  <c r="L4319" i="11" s="1"/>
  <c r="L4320" i="11" s="1" a="1"/>
  <c r="L4320" i="11" s="1"/>
  <c r="L4321" i="11" s="1" a="1"/>
  <c r="L4321" i="11" s="1"/>
  <c r="L4322" i="11" s="1" a="1"/>
  <c r="L4322" i="11" s="1"/>
  <c r="L4323" i="11" s="1" a="1"/>
  <c r="L4323" i="11" s="1"/>
  <c r="L4324" i="11" s="1" a="1"/>
  <c r="L4324" i="11" s="1"/>
  <c r="L4325" i="11" s="1" a="1"/>
  <c r="L4325" i="11" s="1"/>
  <c r="L4326" i="11" s="1" a="1"/>
  <c r="L4326" i="11" s="1"/>
  <c r="L4327" i="11" s="1" a="1"/>
  <c r="L4327" i="11" s="1"/>
  <c r="L4328" i="11" s="1" a="1"/>
  <c r="L4328" i="11" s="1"/>
  <c r="L4329" i="11" s="1" a="1"/>
  <c r="L4329" i="11" s="1"/>
  <c r="L4330" i="11" s="1" a="1"/>
  <c r="L4330" i="11" s="1"/>
  <c r="L4331" i="11" s="1" a="1"/>
  <c r="L4331" i="11" s="1"/>
  <c r="L4332" i="11" s="1" a="1"/>
  <c r="L4332" i="11" s="1"/>
  <c r="L4333" i="11" s="1" a="1"/>
  <c r="L4333" i="11" s="1"/>
  <c r="L4334" i="11" s="1" a="1"/>
  <c r="L4334" i="11" s="1"/>
  <c r="L4335" i="11" s="1" a="1"/>
  <c r="L4335" i="11" s="1"/>
  <c r="L4336" i="11" s="1" a="1"/>
  <c r="L4336" i="11" s="1"/>
  <c r="L4337" i="11" s="1" a="1"/>
  <c r="L4337" i="11" s="1"/>
  <c r="L4338" i="11" s="1" a="1"/>
  <c r="L4338" i="11" s="1"/>
  <c r="L4339" i="11" s="1" a="1"/>
  <c r="L4339" i="11" s="1"/>
  <c r="L4340" i="11" s="1" a="1"/>
  <c r="L4340" i="11" s="1"/>
  <c r="L4341" i="11" s="1" a="1"/>
  <c r="L4341" i="11" s="1"/>
  <c r="L4342" i="11" s="1" a="1"/>
  <c r="L4342" i="11" s="1"/>
  <c r="L4343" i="11" s="1" a="1"/>
  <c r="L4343" i="11" s="1"/>
  <c r="L4344" i="11" s="1" a="1"/>
  <c r="L4344" i="11" s="1"/>
  <c r="L4345" i="11" s="1" a="1"/>
  <c r="L4345" i="11" s="1"/>
  <c r="L4346" i="11" s="1" a="1"/>
  <c r="L4346" i="11" s="1"/>
  <c r="L4347" i="11" s="1" a="1"/>
  <c r="L4347" i="11" s="1"/>
  <c r="L4348" i="11" s="1" a="1"/>
  <c r="L4348" i="11" s="1"/>
  <c r="L4349" i="11" s="1" a="1"/>
  <c r="L4349" i="11" s="1"/>
  <c r="L4350" i="11" s="1" a="1"/>
  <c r="L4350" i="11" s="1"/>
  <c r="L4351" i="11" s="1" a="1"/>
  <c r="L4351" i="11" s="1"/>
  <c r="L4352" i="11" s="1" a="1"/>
  <c r="L4352" i="11" s="1"/>
  <c r="L4353" i="11" s="1" a="1"/>
  <c r="L4353" i="11" s="1"/>
  <c r="L4354" i="11" s="1" a="1"/>
  <c r="L4354" i="11" s="1"/>
  <c r="L4355" i="11" s="1" a="1"/>
  <c r="L4355" i="11" s="1"/>
  <c r="L4356" i="11" s="1" a="1"/>
  <c r="L4356" i="11" s="1"/>
  <c r="L4357" i="11" s="1" a="1"/>
  <c r="L4357" i="11" s="1"/>
  <c r="L4358" i="11" s="1" a="1"/>
  <c r="L4358" i="11" s="1"/>
  <c r="L4359" i="11" s="1" a="1"/>
  <c r="L4359" i="11" s="1"/>
  <c r="L4360" i="11" s="1" a="1"/>
  <c r="L4360" i="11" s="1"/>
  <c r="L4361" i="11" s="1" a="1"/>
  <c r="L4361" i="11" s="1"/>
  <c r="L4362" i="11" s="1" a="1"/>
  <c r="L4362" i="11" s="1"/>
  <c r="L4363" i="11" s="1" a="1"/>
  <c r="L4363" i="11" s="1"/>
  <c r="L4364" i="11" s="1" a="1"/>
  <c r="L4364" i="11" s="1"/>
  <c r="L4365" i="11" s="1" a="1"/>
  <c r="L4365" i="11" s="1"/>
  <c r="L4366" i="11" s="1" a="1"/>
  <c r="L4366" i="11" s="1"/>
  <c r="L4367" i="11" s="1" a="1"/>
  <c r="L4367" i="11" s="1"/>
  <c r="L4368" i="11" s="1" a="1"/>
  <c r="L4368" i="11" s="1"/>
  <c r="L4369" i="11" s="1" a="1"/>
  <c r="L4369" i="11" s="1"/>
  <c r="L4370" i="11" s="1" a="1"/>
  <c r="L4370" i="11" s="1"/>
  <c r="L4371" i="11" s="1" a="1"/>
  <c r="L4371" i="11" s="1"/>
  <c r="L4372" i="11" s="1" a="1"/>
  <c r="L4372" i="11" s="1"/>
  <c r="L4373" i="11" s="1" a="1"/>
  <c r="L4373" i="11" s="1"/>
  <c r="L4374" i="11" s="1" a="1"/>
  <c r="L4374" i="11" s="1"/>
  <c r="L4375" i="11" s="1" a="1"/>
  <c r="L4375" i="11" s="1"/>
  <c r="L4376" i="11" s="1" a="1"/>
  <c r="L4376" i="11" s="1"/>
  <c r="L4377" i="11" s="1" a="1"/>
  <c r="L4377" i="11" s="1"/>
  <c r="L4378" i="11" s="1" a="1"/>
  <c r="L4378" i="11" s="1"/>
  <c r="L4379" i="11" s="1" a="1"/>
  <c r="L4379" i="11" s="1"/>
  <c r="L4380" i="11" s="1" a="1"/>
  <c r="L4380" i="11" s="1"/>
  <c r="L4381" i="11" s="1" a="1"/>
  <c r="L4381" i="11" s="1"/>
  <c r="L4382" i="11" s="1" a="1"/>
  <c r="L4382" i="11" s="1"/>
  <c r="L4383" i="11" s="1" a="1"/>
  <c r="L4383" i="11" s="1"/>
  <c r="L4384" i="11" s="1" a="1"/>
  <c r="L4384" i="11" s="1"/>
  <c r="L4385" i="11" s="1" a="1"/>
  <c r="L4385" i="11" s="1"/>
  <c r="L4386" i="11" s="1" a="1"/>
  <c r="L4386" i="11" s="1"/>
  <c r="L4387" i="11" s="1" a="1"/>
  <c r="L4387" i="11" s="1"/>
  <c r="L4388" i="11" s="1" a="1"/>
  <c r="L4388" i="11" s="1"/>
  <c r="L4389" i="11" s="1" a="1"/>
  <c r="L4389" i="11" s="1"/>
  <c r="L4390" i="11" s="1" a="1"/>
  <c r="L4390" i="11" s="1"/>
  <c r="L4391" i="11" s="1" a="1"/>
  <c r="L4391" i="11" s="1"/>
  <c r="L4392" i="11" s="1" a="1"/>
  <c r="L4392" i="11" s="1"/>
  <c r="L4393" i="11" s="1" a="1"/>
  <c r="L4393" i="11" s="1"/>
  <c r="L4394" i="11" s="1" a="1"/>
  <c r="L4394" i="11" s="1"/>
  <c r="L4395" i="11" s="1" a="1"/>
  <c r="L4395" i="11" s="1"/>
  <c r="L4396" i="11" s="1" a="1"/>
  <c r="L4396" i="11" s="1"/>
  <c r="L4397" i="11" s="1" a="1"/>
  <c r="L4397" i="11" s="1"/>
  <c r="L4398" i="11" s="1" a="1"/>
  <c r="L4398" i="11" s="1"/>
  <c r="L4399" i="11" s="1" a="1"/>
  <c r="L4399" i="11" s="1"/>
  <c r="L4400" i="11" s="1" a="1"/>
  <c r="L4400" i="11" s="1"/>
  <c r="L4401" i="11" s="1" a="1"/>
  <c r="L4401" i="11" s="1"/>
  <c r="L4402" i="11" s="1" a="1"/>
  <c r="L4402" i="11" s="1"/>
  <c r="L4403" i="11" s="1" a="1"/>
  <c r="L4403" i="11" s="1"/>
  <c r="L4404" i="11" s="1" a="1"/>
  <c r="L4404" i="11" s="1"/>
  <c r="L4405" i="11" s="1" a="1"/>
  <c r="L4405" i="11" s="1"/>
  <c r="L4406" i="11" s="1" a="1"/>
  <c r="L4406" i="11" s="1"/>
  <c r="L4407" i="11" s="1" a="1"/>
  <c r="L4407" i="11" s="1"/>
  <c r="L4408" i="11" s="1" a="1"/>
  <c r="L4408" i="11" s="1"/>
  <c r="L4409" i="11" s="1" a="1"/>
  <c r="L4409" i="11" s="1"/>
  <c r="L4410" i="11" s="1" a="1"/>
  <c r="L4410" i="11" s="1"/>
  <c r="L4411" i="11" s="1" a="1"/>
  <c r="L4411" i="11" s="1"/>
  <c r="L4412" i="11" s="1" a="1"/>
  <c r="L4412" i="11" s="1"/>
  <c r="L4413" i="11" s="1" a="1"/>
  <c r="L4413" i="11" s="1"/>
  <c r="L4414" i="11" s="1" a="1"/>
  <c r="L4414" i="11" s="1"/>
  <c r="L4415" i="11" s="1" a="1"/>
  <c r="L4415" i="11" s="1"/>
  <c r="L4416" i="11" s="1" a="1"/>
  <c r="L4416" i="11" s="1"/>
  <c r="L4417" i="11" s="1" a="1"/>
  <c r="L4417" i="11" s="1"/>
  <c r="L4418" i="11" s="1" a="1"/>
  <c r="L4418" i="11" s="1"/>
  <c r="L4419" i="11" s="1" a="1"/>
  <c r="L4419" i="11" s="1"/>
  <c r="L4420" i="11" s="1" a="1"/>
  <c r="L4420" i="11" s="1"/>
  <c r="L4421" i="11" s="1" a="1"/>
  <c r="L4421" i="11" s="1"/>
  <c r="L4422" i="11" s="1" a="1"/>
  <c r="L4422" i="11" s="1"/>
  <c r="L4423" i="11" s="1" a="1"/>
  <c r="L4423" i="11" s="1"/>
  <c r="L4424" i="11" s="1" a="1"/>
  <c r="L4424" i="11" s="1"/>
  <c r="L4425" i="11" s="1" a="1"/>
  <c r="L4425" i="11" s="1"/>
  <c r="L4426" i="11" s="1" a="1"/>
  <c r="L4426" i="11" s="1"/>
  <c r="L4427" i="11" s="1" a="1"/>
  <c r="L4427" i="11" s="1"/>
  <c r="L4428" i="11" s="1" a="1"/>
  <c r="L4428" i="11" s="1"/>
  <c r="L4429" i="11" s="1" a="1"/>
  <c r="L4429" i="11" s="1"/>
  <c r="L4430" i="11" s="1" a="1"/>
  <c r="L4430" i="11" s="1"/>
  <c r="L4431" i="11" s="1" a="1"/>
  <c r="L4431" i="11" s="1"/>
  <c r="L4432" i="11" s="1" a="1"/>
  <c r="L4432" i="11" s="1"/>
  <c r="L4433" i="11" s="1" a="1"/>
  <c r="L4433" i="11" s="1"/>
  <c r="L4434" i="11" s="1" a="1"/>
  <c r="L4434" i="11" s="1"/>
  <c r="L4435" i="11" s="1" a="1"/>
  <c r="L4435" i="11" s="1"/>
  <c r="L4436" i="11" s="1" a="1"/>
  <c r="L4436" i="11" s="1"/>
  <c r="L4437" i="11" s="1" a="1"/>
  <c r="L4437" i="11" s="1"/>
  <c r="L4438" i="11" s="1" a="1"/>
  <c r="L4438" i="11" s="1"/>
  <c r="L4439" i="11" s="1" a="1"/>
  <c r="L4439" i="11" s="1"/>
  <c r="L4440" i="11" s="1" a="1"/>
  <c r="L4440" i="11" s="1"/>
  <c r="L4441" i="11" s="1" a="1"/>
  <c r="L4441" i="11" s="1"/>
  <c r="L4442" i="11" s="1" a="1"/>
  <c r="L4442" i="11" s="1"/>
  <c r="L4443" i="11" s="1" a="1"/>
  <c r="L4443" i="11" s="1"/>
  <c r="L4444" i="11" s="1" a="1"/>
  <c r="L4444" i="11" s="1"/>
  <c r="L4445" i="11" s="1" a="1"/>
  <c r="L4445" i="11" s="1"/>
  <c r="L4446" i="11" s="1" a="1"/>
  <c r="L4446" i="11" s="1"/>
  <c r="L4447" i="11" s="1" a="1"/>
  <c r="L4447" i="11" s="1"/>
  <c r="L4448" i="11" s="1" a="1"/>
  <c r="L4448" i="11" s="1"/>
  <c r="L4449" i="11" s="1" a="1"/>
  <c r="L4449" i="11" s="1"/>
  <c r="L4450" i="11" s="1" a="1"/>
  <c r="L4450" i="11" s="1"/>
  <c r="L4451" i="11" s="1" a="1"/>
  <c r="L4451" i="11" s="1"/>
  <c r="L4452" i="11" s="1" a="1"/>
  <c r="L4452" i="11" s="1"/>
  <c r="L4453" i="11" s="1" a="1"/>
  <c r="L4453" i="11" s="1"/>
  <c r="L4454" i="11" s="1" a="1"/>
  <c r="L4454" i="11" s="1"/>
  <c r="L4455" i="11" s="1" a="1"/>
  <c r="L4455" i="11" s="1"/>
  <c r="L4456" i="11" s="1" a="1"/>
  <c r="L4456" i="11" s="1"/>
  <c r="L4457" i="11" s="1" a="1"/>
  <c r="L4457" i="11" s="1"/>
  <c r="L4458" i="11" s="1" a="1"/>
  <c r="L4458" i="11" s="1"/>
  <c r="L4459" i="11" s="1" a="1"/>
  <c r="L4459" i="11" s="1"/>
  <c r="L4460" i="11" s="1" a="1"/>
  <c r="L4460" i="11" s="1"/>
  <c r="L4461" i="11" s="1" a="1"/>
  <c r="L4461" i="11" s="1"/>
  <c r="L4462" i="11" s="1" a="1"/>
  <c r="L4462" i="11" s="1"/>
  <c r="L4463" i="11" s="1" a="1"/>
  <c r="L4463" i="11" s="1"/>
  <c r="L4464" i="11" s="1" a="1"/>
  <c r="L4464" i="11" s="1"/>
  <c r="L4465" i="11" s="1" a="1"/>
  <c r="L4465" i="11" s="1"/>
  <c r="L4466" i="11" s="1" a="1"/>
  <c r="L4466" i="11" s="1"/>
  <c r="L4467" i="11" s="1" a="1"/>
  <c r="L4467" i="11" s="1"/>
  <c r="L4468" i="11" s="1" a="1"/>
  <c r="L4468" i="11" s="1"/>
  <c r="L4469" i="11" s="1" a="1"/>
  <c r="L4469" i="11" s="1"/>
  <c r="L4470" i="11" s="1" a="1"/>
  <c r="L4470" i="11" s="1"/>
  <c r="L4471" i="11" s="1" a="1"/>
  <c r="L4471" i="11" s="1"/>
  <c r="L4472" i="11" s="1" a="1"/>
  <c r="L4472" i="11" s="1"/>
  <c r="L4473" i="11" s="1" a="1"/>
  <c r="L4473" i="11" s="1"/>
  <c r="L4474" i="11" s="1" a="1"/>
  <c r="L4474" i="11" s="1"/>
  <c r="L4475" i="11" s="1" a="1"/>
  <c r="L4475" i="11" s="1"/>
  <c r="L4476" i="11" s="1" a="1"/>
  <c r="L4476" i="11" s="1"/>
  <c r="L4477" i="11" s="1" a="1"/>
  <c r="L4477" i="11" s="1"/>
  <c r="L4478" i="11" s="1" a="1"/>
  <c r="L4478" i="11" s="1"/>
  <c r="L4479" i="11" s="1" a="1"/>
  <c r="L4479" i="11" s="1"/>
  <c r="L4480" i="11" s="1" a="1"/>
  <c r="L4480" i="11" s="1"/>
  <c r="L4481" i="11" s="1" a="1"/>
  <c r="L4481" i="11" s="1"/>
  <c r="L4482" i="11" s="1" a="1"/>
  <c r="L4482" i="11" s="1"/>
  <c r="L4483" i="11" s="1" a="1"/>
  <c r="L4483" i="11" s="1"/>
  <c r="L4484" i="11" s="1" a="1"/>
  <c r="L4484" i="11" s="1"/>
  <c r="L4485" i="11" s="1" a="1"/>
  <c r="L4485" i="11" s="1"/>
  <c r="L4486" i="11" s="1" a="1"/>
  <c r="L4486" i="11" s="1"/>
  <c r="L4487" i="11" s="1" a="1"/>
  <c r="L4487" i="11" s="1"/>
  <c r="L4488" i="11" s="1" a="1"/>
  <c r="L4488" i="11" s="1"/>
  <c r="L4489" i="11" s="1" a="1"/>
  <c r="L4489" i="11" s="1"/>
  <c r="L4490" i="11" s="1" a="1"/>
  <c r="L4490" i="11" s="1"/>
  <c r="L4491" i="11" s="1" a="1"/>
  <c r="L4491" i="11" s="1"/>
  <c r="L4492" i="11" s="1" a="1"/>
  <c r="L4492" i="11" s="1"/>
  <c r="L4493" i="11" s="1" a="1"/>
  <c r="L4493" i="11" s="1"/>
  <c r="L4494" i="11" s="1" a="1"/>
  <c r="L4494" i="11" s="1"/>
  <c r="L4495" i="11" s="1" a="1"/>
  <c r="L4495" i="11" s="1"/>
  <c r="L4496" i="11" s="1" a="1"/>
  <c r="L4496" i="11" s="1"/>
  <c r="L4497" i="11" s="1" a="1"/>
  <c r="L4497" i="11" s="1"/>
  <c r="L4498" i="11" s="1" a="1"/>
  <c r="L4498" i="11" s="1"/>
  <c r="L4499" i="11" s="1" a="1"/>
  <c r="L4499" i="11" s="1"/>
  <c r="L4500" i="11" s="1" a="1"/>
  <c r="L4500" i="11" s="1"/>
  <c r="L4501" i="11" s="1" a="1"/>
  <c r="L4501" i="11" s="1"/>
  <c r="L4502" i="11" s="1" a="1"/>
  <c r="L4502" i="11" s="1"/>
  <c r="L4503" i="11" s="1" a="1"/>
  <c r="L4503" i="11" s="1"/>
  <c r="L4504" i="11" s="1" a="1"/>
  <c r="L4504" i="11" s="1"/>
  <c r="L4505" i="11" s="1" a="1"/>
  <c r="L4505" i="11" s="1"/>
  <c r="L4506" i="11" s="1" a="1"/>
  <c r="L4506" i="11" s="1"/>
  <c r="L4507" i="11" s="1" a="1"/>
  <c r="L4507" i="11" s="1"/>
  <c r="L4508" i="11" s="1" a="1"/>
  <c r="L4508" i="11" s="1"/>
  <c r="L4509" i="11" s="1" a="1"/>
  <c r="L4509" i="11" s="1"/>
  <c r="L4510" i="11" s="1" a="1"/>
  <c r="L4510" i="11" s="1"/>
  <c r="L4511" i="11" s="1" a="1"/>
  <c r="L4511" i="11" s="1"/>
  <c r="L4512" i="11" s="1" a="1"/>
  <c r="L4512" i="11" s="1"/>
  <c r="L4513" i="11" s="1" a="1"/>
  <c r="L4513" i="11" s="1"/>
  <c r="L4514" i="11" s="1" a="1"/>
  <c r="L4514" i="11" s="1"/>
  <c r="L4515" i="11" s="1" a="1"/>
  <c r="L4515" i="11" s="1"/>
  <c r="L4516" i="11" s="1" a="1"/>
  <c r="L4516" i="11" s="1"/>
  <c r="L4517" i="11" s="1" a="1"/>
  <c r="L4517" i="11" s="1"/>
  <c r="L4518" i="11" s="1" a="1"/>
  <c r="L4518" i="11" s="1"/>
  <c r="L4519" i="11" s="1" a="1"/>
  <c r="L4519" i="11" s="1"/>
  <c r="L4520" i="11" s="1" a="1"/>
  <c r="L4520" i="11" s="1"/>
  <c r="L4521" i="11" s="1" a="1"/>
  <c r="L4521" i="11" s="1"/>
  <c r="L4522" i="11" s="1" a="1"/>
  <c r="L4522" i="11" s="1"/>
  <c r="L4523" i="11" s="1" a="1"/>
  <c r="L4523" i="11" s="1"/>
  <c r="L4524" i="11" s="1" a="1"/>
  <c r="L4524" i="11" s="1"/>
  <c r="L4525" i="11" s="1" a="1"/>
  <c r="L4525" i="11" s="1"/>
  <c r="L4526" i="11" s="1" a="1"/>
  <c r="L4526" i="11" s="1"/>
  <c r="L4527" i="11" s="1" a="1"/>
  <c r="L4527" i="11" s="1"/>
  <c r="L4528" i="11" s="1" a="1"/>
  <c r="L4528" i="11" s="1"/>
  <c r="L4529" i="11" s="1" a="1"/>
  <c r="L4529" i="11" s="1"/>
  <c r="L4530" i="11" s="1" a="1"/>
  <c r="L4530" i="11" s="1"/>
  <c r="L4531" i="11" s="1" a="1"/>
  <c r="L4531" i="11" s="1"/>
  <c r="L4532" i="11" s="1" a="1"/>
  <c r="L4532" i="11" s="1"/>
  <c r="L4533" i="11" s="1" a="1"/>
  <c r="L4533" i="11" s="1"/>
  <c r="L4534" i="11" s="1" a="1"/>
  <c r="L4534" i="11" s="1"/>
  <c r="L4535" i="11" s="1" a="1"/>
  <c r="L4535" i="11" s="1"/>
  <c r="L4536" i="11" s="1" a="1"/>
  <c r="L4536" i="11" s="1"/>
  <c r="L4537" i="11" s="1" a="1"/>
  <c r="L4537" i="11" s="1"/>
  <c r="L4538" i="11" s="1" a="1"/>
  <c r="L4538" i="11" s="1"/>
  <c r="G143" i="11" a="1"/>
  <c r="G143" i="11" s="1"/>
  <c r="G144" i="11" s="1" a="1"/>
  <c r="G144" i="11" s="1"/>
  <c r="G145" i="11" s="1" a="1"/>
  <c r="G145" i="11" s="1"/>
  <c r="G146" i="11" s="1" a="1"/>
  <c r="G146" i="11" s="1"/>
  <c r="G147" i="11" l="1" a="1"/>
  <c r="G147" i="11" s="1"/>
  <c r="G148" i="11" s="1" a="1"/>
  <c r="G148" i="11" s="1"/>
  <c r="G149" i="11" s="1" a="1"/>
  <c r="G149" i="11" s="1"/>
  <c r="G150" i="11" s="1" a="1"/>
  <c r="G150" i="11" s="1"/>
  <c r="G151" i="11" s="1" a="1"/>
  <c r="G151" i="11" s="1"/>
  <c r="G152" i="11" s="1" a="1"/>
  <c r="G152" i="11" s="1"/>
  <c r="G153" i="11" s="1" a="1"/>
  <c r="G153" i="11" s="1"/>
  <c r="G154" i="11" s="1" a="1"/>
  <c r="G154" i="11" s="1"/>
  <c r="G155" i="11" s="1" a="1"/>
  <c r="G155" i="11" s="1"/>
  <c r="G156" i="11" s="1" a="1"/>
  <c r="G156" i="11" s="1"/>
  <c r="G157" i="11" s="1" a="1"/>
  <c r="G157" i="11" s="1"/>
  <c r="G158" i="11" s="1" a="1"/>
  <c r="G158" i="11" s="1"/>
  <c r="G159" i="11" s="1" a="1"/>
  <c r="G159" i="11" s="1"/>
  <c r="G160" i="11" s="1" a="1"/>
  <c r="G160" i="11" s="1"/>
  <c r="G161" i="11" s="1" a="1"/>
  <c r="G161" i="11" s="1"/>
  <c r="G162" i="11" s="1" a="1"/>
  <c r="G162" i="11" s="1"/>
  <c r="G163" i="11" s="1" a="1"/>
  <c r="G163" i="11" s="1"/>
  <c r="G164" i="11" s="1" a="1"/>
  <c r="G164" i="11" s="1"/>
  <c r="G165" i="11" s="1" a="1"/>
  <c r="G165" i="11" s="1"/>
  <c r="G166" i="11" s="1" a="1"/>
  <c r="G166" i="11" s="1"/>
  <c r="G167" i="11" s="1" a="1"/>
  <c r="G167" i="11" s="1"/>
  <c r="G168" i="11" s="1" a="1"/>
  <c r="G168" i="11" s="1"/>
  <c r="G169" i="11" s="1" a="1"/>
  <c r="G169" i="11" s="1"/>
  <c r="G170" i="11" s="1" a="1"/>
  <c r="G170" i="11" s="1"/>
  <c r="G171" i="11" s="1" a="1"/>
  <c r="G171" i="11" s="1"/>
  <c r="G172" i="11" s="1" a="1"/>
  <c r="G172" i="11" s="1"/>
  <c r="G173" i="11" s="1" a="1"/>
  <c r="G173" i="11" s="1"/>
  <c r="G174" i="11" s="1" a="1"/>
  <c r="G174" i="11" s="1"/>
  <c r="G175" i="11" s="1" a="1"/>
  <c r="G175" i="11" s="1"/>
  <c r="G176" i="11" s="1" a="1"/>
  <c r="G176" i="11" s="1"/>
  <c r="G177" i="11" l="1" a="1"/>
  <c r="G177" i="11" s="1"/>
  <c r="G178" i="11" s="1" a="1"/>
  <c r="G178" i="11" s="1"/>
  <c r="G179" i="11" s="1" a="1"/>
  <c r="G179" i="11" s="1"/>
  <c r="G180" i="11" s="1" a="1"/>
  <c r="G180" i="11" s="1"/>
  <c r="G181" i="11" s="1" a="1"/>
  <c r="G181" i="11" s="1"/>
  <c r="G182" i="11" s="1" a="1"/>
  <c r="G182" i="11" s="1"/>
  <c r="G183" i="11" s="1" a="1"/>
  <c r="G183" i="11" s="1"/>
  <c r="G184" i="11" s="1" a="1"/>
  <c r="G184" i="11" s="1"/>
  <c r="G185" i="11" s="1" a="1"/>
  <c r="G185" i="11" s="1"/>
  <c r="G186" i="11" s="1" a="1"/>
  <c r="G186" i="11" s="1"/>
  <c r="G187" i="11" s="1" a="1"/>
  <c r="G187" i="11" s="1"/>
  <c r="G188" i="11" s="1" a="1"/>
  <c r="G188" i="11" s="1"/>
  <c r="G189" i="11" s="1" a="1"/>
  <c r="G189" i="11" s="1"/>
  <c r="G190" i="11" s="1" a="1"/>
  <c r="G190" i="11" s="1"/>
  <c r="G191" i="11" s="1" a="1"/>
  <c r="G191" i="11" s="1"/>
  <c r="G192" i="11" s="1" a="1"/>
  <c r="G192" i="11" s="1"/>
  <c r="G193" i="11" s="1" a="1"/>
  <c r="G193" i="11" s="1"/>
  <c r="G194" i="11" s="1" a="1"/>
  <c r="G194" i="11" s="1"/>
  <c r="G195" i="11" s="1" a="1"/>
  <c r="G195" i="11" s="1"/>
  <c r="G196" i="11" s="1" a="1"/>
  <c r="G196" i="11" s="1"/>
  <c r="G197" i="11" s="1" a="1"/>
  <c r="G197" i="11" s="1"/>
  <c r="G198" i="11" s="1" a="1"/>
  <c r="G198" i="11" s="1"/>
  <c r="G199" i="11" s="1" a="1"/>
  <c r="G199" i="11" s="1"/>
  <c r="G200" i="11" s="1" a="1"/>
  <c r="G200" i="11" s="1"/>
  <c r="G201" i="11" s="1" a="1"/>
  <c r="G201" i="11" s="1"/>
  <c r="G202" i="11" s="1" a="1"/>
  <c r="G202" i="11" s="1"/>
  <c r="G203" i="11" s="1" a="1"/>
  <c r="G203" i="11" s="1"/>
  <c r="G204" i="11" s="1" a="1"/>
  <c r="G204" i="11" s="1"/>
  <c r="G205" i="11" s="1" a="1"/>
  <c r="G205" i="11" s="1"/>
  <c r="G206" i="11" s="1" a="1"/>
  <c r="G206" i="11" s="1"/>
  <c r="G207" i="11" s="1" a="1"/>
  <c r="G207" i="11" s="1"/>
  <c r="G208" i="11" s="1" a="1"/>
  <c r="G208" i="11" s="1"/>
  <c r="G209" i="11" s="1" a="1"/>
  <c r="G209" i="11" s="1"/>
  <c r="G210" i="11" s="1" a="1"/>
  <c r="G210" i="11" s="1"/>
  <c r="G211" i="11" s="1" a="1"/>
  <c r="G211" i="11" s="1"/>
  <c r="G212" i="11" s="1" a="1"/>
  <c r="G212" i="11" s="1"/>
  <c r="G213" i="11" s="1" a="1"/>
  <c r="G213" i="11" s="1"/>
  <c r="G214" i="11" s="1" a="1"/>
  <c r="G214" i="11" s="1"/>
  <c r="G215" i="11" s="1" a="1"/>
  <c r="G215" i="11" s="1"/>
  <c r="G216" i="11" s="1" a="1"/>
  <c r="G216" i="11" s="1"/>
  <c r="G217" i="11" s="1" a="1"/>
  <c r="G217" i="11" s="1"/>
  <c r="G218" i="11" s="1" a="1"/>
  <c r="G218" i="11" s="1"/>
  <c r="G219" i="11" s="1" a="1"/>
  <c r="G219" i="11" s="1"/>
  <c r="G220" i="11" s="1" a="1"/>
  <c r="G220" i="11" s="1"/>
  <c r="G221" i="11" s="1" a="1"/>
  <c r="G221" i="11" s="1"/>
  <c r="G222" i="11" s="1" a="1"/>
  <c r="G222" i="11" s="1"/>
  <c r="G223" i="11" s="1" a="1"/>
  <c r="G223" i="11" s="1"/>
  <c r="G224" i="11" s="1" a="1"/>
  <c r="G224" i="11" s="1"/>
  <c r="G225" i="11" s="1" a="1"/>
  <c r="G225" i="11" s="1"/>
  <c r="G226" i="11" s="1" a="1"/>
  <c r="G226" i="11" s="1"/>
  <c r="G227" i="11" s="1" a="1"/>
  <c r="G227" i="11" s="1"/>
  <c r="G228" i="11" s="1" a="1"/>
  <c r="G228" i="11" s="1"/>
  <c r="G229" i="11" s="1" a="1"/>
  <c r="G229" i="11" s="1"/>
  <c r="G230" i="11" s="1" a="1"/>
  <c r="G230" i="11" s="1"/>
  <c r="G231" i="11" s="1" a="1"/>
  <c r="G231" i="11" s="1"/>
  <c r="G232" i="11" s="1" a="1"/>
  <c r="G232" i="11" s="1"/>
  <c r="G233" i="11" s="1" a="1"/>
  <c r="G233" i="11" s="1"/>
  <c r="G234" i="11" s="1" a="1"/>
  <c r="G234" i="11" s="1"/>
  <c r="G235" i="11" s="1" a="1"/>
  <c r="G235" i="11" s="1"/>
  <c r="G236" i="11" s="1" a="1"/>
  <c r="G236" i="11" s="1"/>
  <c r="G237" i="11" s="1" a="1"/>
  <c r="G237" i="11" s="1"/>
  <c r="G238" i="11" s="1" a="1"/>
  <c r="G238" i="11" s="1"/>
  <c r="G239" i="11" s="1" a="1"/>
  <c r="G239" i="11" s="1"/>
  <c r="G240" i="11" s="1" a="1"/>
  <c r="G240" i="11" s="1"/>
  <c r="G241" i="11" s="1" a="1"/>
  <c r="G241" i="11" s="1"/>
  <c r="G242" i="11" s="1" a="1"/>
  <c r="G242" i="11" s="1"/>
  <c r="G243" i="11" s="1" a="1"/>
  <c r="G243" i="11" s="1"/>
  <c r="G244" i="11" s="1" a="1"/>
  <c r="G244" i="11" s="1"/>
  <c r="G245" i="11" s="1" a="1"/>
  <c r="G245" i="11" s="1"/>
  <c r="G246" i="11" s="1" a="1"/>
  <c r="G246" i="11" s="1"/>
  <c r="G247" i="11" s="1" a="1"/>
  <c r="G247" i="11" s="1"/>
  <c r="G248" i="11" s="1" a="1"/>
  <c r="G248" i="11" s="1"/>
  <c r="G249" i="11" s="1" a="1"/>
  <c r="G249" i="11" s="1"/>
  <c r="G250" i="11" s="1" a="1"/>
  <c r="G250" i="11" s="1"/>
  <c r="G251" i="11" s="1" a="1"/>
  <c r="G251" i="11" s="1"/>
  <c r="G252" i="11" s="1" a="1"/>
  <c r="G252" i="11" s="1"/>
  <c r="G253" i="11" s="1" a="1"/>
  <c r="G253" i="11" s="1"/>
  <c r="G254" i="11" s="1" a="1"/>
  <c r="G254" i="11" s="1"/>
  <c r="G255" i="11" s="1" a="1"/>
  <c r="G255" i="11" s="1"/>
  <c r="G256" i="11" s="1" a="1"/>
  <c r="G256" i="11" s="1"/>
  <c r="G257" i="11" s="1" a="1"/>
  <c r="G257" i="11" s="1"/>
  <c r="G258" i="11" s="1" a="1"/>
  <c r="G258" i="11" s="1"/>
  <c r="G259" i="11" s="1" a="1"/>
  <c r="G259" i="11" s="1"/>
  <c r="G260" i="11" s="1" a="1"/>
  <c r="G260" i="11" s="1"/>
  <c r="G261" i="11" s="1" a="1"/>
  <c r="G261" i="11" s="1"/>
  <c r="G262" i="11" s="1" a="1"/>
  <c r="G262" i="11" s="1"/>
  <c r="G263" i="11" s="1" a="1"/>
  <c r="G263" i="11" s="1"/>
  <c r="G264" i="11" s="1" a="1"/>
  <c r="G264" i="11" s="1"/>
  <c r="G265" i="11" s="1" a="1"/>
  <c r="G265" i="11" s="1"/>
  <c r="G266" i="11" l="1" a="1"/>
  <c r="G266" i="11" s="1"/>
  <c r="G267" i="11" s="1" a="1"/>
  <c r="G267" i="11" s="1"/>
  <c r="G268" i="11" s="1" a="1"/>
  <c r="G268" i="11" s="1"/>
  <c r="G269" i="11" s="1" a="1"/>
  <c r="G269" i="11" s="1"/>
  <c r="G270" i="11" s="1" a="1"/>
  <c r="G270" i="11" s="1"/>
  <c r="G271" i="11" s="1" a="1"/>
  <c r="G271" i="11" s="1"/>
  <c r="G272" i="11" s="1" a="1"/>
  <c r="G272" i="11" s="1"/>
  <c r="G273" i="11" s="1" a="1"/>
  <c r="G273" i="11" s="1"/>
  <c r="G274" i="11" s="1" a="1"/>
  <c r="G274" i="11" s="1"/>
  <c r="G275" i="11" s="1" a="1"/>
  <c r="G275" i="11" s="1"/>
  <c r="G276" i="11" s="1" a="1"/>
  <c r="G276" i="11" s="1"/>
  <c r="G277" i="11" s="1" a="1"/>
  <c r="G277" i="11" s="1"/>
  <c r="G278" i="11" s="1" a="1"/>
  <c r="G278" i="11" s="1"/>
  <c r="G279" i="11" s="1" a="1"/>
  <c r="G279" i="11" s="1"/>
  <c r="G280" i="11" s="1" a="1"/>
  <c r="G280" i="11" s="1"/>
  <c r="G281" i="11" s="1" a="1"/>
  <c r="G281" i="11" s="1"/>
  <c r="G282" i="11" s="1" a="1"/>
  <c r="G282" i="11" s="1"/>
  <c r="G283" i="11" s="1" a="1"/>
  <c r="G283" i="11" s="1"/>
  <c r="G284" i="11" s="1" a="1"/>
  <c r="G284" i="11" s="1"/>
  <c r="G285" i="11" s="1" a="1"/>
  <c r="G285" i="11" s="1"/>
  <c r="G286" i="11" s="1" a="1"/>
  <c r="G286" i="11" s="1"/>
  <c r="G287" i="11" s="1" a="1"/>
  <c r="G287" i="11" s="1"/>
  <c r="G288" i="11" s="1" a="1"/>
  <c r="G288" i="11" s="1"/>
  <c r="G289" i="11" s="1" a="1"/>
  <c r="G289" i="11" s="1"/>
  <c r="G290" i="11" s="1" a="1"/>
  <c r="G290" i="11" s="1"/>
  <c r="G291" i="11" s="1" a="1"/>
  <c r="G291" i="11" s="1"/>
  <c r="G292" i="11" s="1" a="1"/>
  <c r="G292" i="11" s="1"/>
  <c r="G293" i="11" s="1" a="1"/>
  <c r="G293" i="11" s="1"/>
  <c r="G294" i="11" s="1" a="1"/>
  <c r="G294" i="11" s="1"/>
  <c r="G295" i="11" s="1" a="1"/>
  <c r="G295" i="11" s="1"/>
  <c r="G296" i="11" s="1" a="1"/>
  <c r="G296" i="11" s="1"/>
  <c r="G297" i="11" s="1" a="1"/>
  <c r="G297" i="11" s="1"/>
  <c r="G298" i="11" s="1" a="1"/>
  <c r="G298" i="11" s="1"/>
  <c r="G299" i="11" s="1" a="1"/>
  <c r="G299" i="11" s="1"/>
  <c r="G300" i="11" s="1" a="1"/>
  <c r="G300" i="11" s="1"/>
  <c r="G301" i="11" s="1" a="1"/>
  <c r="G301" i="11" s="1"/>
  <c r="G302" i="11" s="1" a="1"/>
  <c r="G302" i="11" s="1"/>
  <c r="G303" i="11" s="1" a="1"/>
  <c r="G303" i="11" s="1"/>
  <c r="G304" i="11" l="1" a="1"/>
  <c r="G304" i="11" s="1"/>
  <c r="G305" i="11" s="1" a="1"/>
  <c r="G305" i="11" s="1"/>
  <c r="G306" i="11" s="1" a="1"/>
  <c r="G306" i="11" s="1"/>
  <c r="G307" i="11" s="1" a="1"/>
  <c r="G307" i="11" s="1"/>
  <c r="G308" i="11" s="1" a="1"/>
  <c r="G308" i="11" s="1"/>
  <c r="G309" i="11" s="1" a="1"/>
  <c r="G309" i="11" s="1"/>
  <c r="G310" i="11" s="1" a="1"/>
  <c r="G310" i="11" s="1"/>
  <c r="G311" i="11" s="1" a="1"/>
  <c r="G311" i="11" s="1"/>
  <c r="G312" i="11" s="1" a="1"/>
  <c r="G312" i="11" s="1"/>
  <c r="G313" i="11" s="1" a="1"/>
  <c r="G313" i="11" s="1"/>
  <c r="G314" i="11" s="1" a="1"/>
  <c r="G314" i="11" s="1"/>
  <c r="G315" i="11" s="1" a="1"/>
  <c r="G315" i="11" s="1"/>
  <c r="G316" i="11" s="1" a="1"/>
  <c r="G316" i="11" s="1"/>
  <c r="G317" i="11" s="1" a="1"/>
  <c r="G317" i="11" s="1"/>
  <c r="G318" i="11" s="1" a="1"/>
  <c r="G318" i="11" s="1"/>
  <c r="G319" i="11" s="1" a="1"/>
  <c r="G319" i="11" s="1"/>
  <c r="G320" i="11" s="1" a="1"/>
  <c r="G320" i="11" s="1"/>
  <c r="G321" i="11" s="1" a="1"/>
  <c r="G321" i="11" s="1"/>
  <c r="G322" i="11" s="1" a="1"/>
  <c r="G322" i="11" s="1"/>
  <c r="G323" i="11" s="1" a="1"/>
  <c r="G323" i="11" s="1"/>
  <c r="G324" i="11" s="1" a="1"/>
  <c r="G324" i="11" s="1"/>
  <c r="G325" i="11" s="1" a="1"/>
  <c r="G325" i="11" s="1"/>
  <c r="G326" i="11" s="1" a="1"/>
  <c r="G326" i="11" s="1"/>
  <c r="G327" i="11" s="1" a="1"/>
  <c r="G327" i="11" s="1"/>
  <c r="G328" i="11" s="1" a="1"/>
  <c r="G328" i="11" s="1"/>
  <c r="G329" i="11" s="1" a="1"/>
  <c r="G329" i="11" s="1"/>
  <c r="G330" i="11" s="1" a="1"/>
  <c r="G330" i="11" s="1"/>
  <c r="G331" i="11" s="1" a="1"/>
  <c r="G331" i="11" s="1"/>
  <c r="G332" i="11" s="1" a="1"/>
  <c r="G332" i="11" s="1"/>
  <c r="G333" i="11" s="1" a="1"/>
  <c r="G333" i="11" s="1"/>
  <c r="G334" i="11" s="1" a="1"/>
  <c r="G334" i="11" s="1"/>
  <c r="G335" i="11" s="1" a="1"/>
  <c r="G335" i="11" s="1"/>
  <c r="G336" i="11" s="1" a="1"/>
  <c r="G336" i="11" s="1"/>
  <c r="G337" i="11" s="1" a="1"/>
  <c r="G337" i="11" s="1"/>
  <c r="G338" i="11" s="1" a="1"/>
  <c r="G338" i="11" s="1"/>
  <c r="G339" i="11" s="1" a="1"/>
  <c r="G339" i="11" s="1"/>
  <c r="G340" i="11" s="1" a="1"/>
  <c r="G340" i="11" s="1"/>
  <c r="G341" i="11" s="1" a="1"/>
  <c r="G341" i="11" s="1"/>
  <c r="G342" i="11" s="1" a="1"/>
  <c r="G342" i="11" s="1"/>
  <c r="G343" i="11" s="1" a="1"/>
  <c r="G343" i="11" s="1"/>
  <c r="G344" i="11" s="1" a="1"/>
  <c r="G344" i="11" s="1"/>
  <c r="G345" i="11" s="1" a="1"/>
  <c r="G345" i="11" s="1"/>
  <c r="G346" i="11" s="1" a="1"/>
  <c r="G346" i="11" s="1"/>
  <c r="G347" i="11" s="1" a="1"/>
  <c r="G347" i="11" s="1"/>
  <c r="G348" i="11" s="1" a="1"/>
  <c r="G348" i="11" s="1"/>
  <c r="G349" i="11" s="1" a="1"/>
  <c r="G349" i="11" s="1"/>
  <c r="G350" i="11" s="1" a="1"/>
  <c r="G350" i="11" s="1"/>
  <c r="G351" i="11" s="1" a="1"/>
  <c r="G351" i="11" s="1"/>
  <c r="G352" i="11" s="1" a="1"/>
  <c r="G352" i="11" s="1"/>
  <c r="G353" i="11" s="1" a="1"/>
  <c r="G353" i="11" s="1"/>
  <c r="G354" i="11" s="1" a="1"/>
  <c r="G354" i="11" s="1"/>
  <c r="G355" i="11" s="1" a="1"/>
  <c r="G355" i="11" s="1"/>
  <c r="G356" i="11" s="1" a="1"/>
  <c r="G356" i="11" s="1"/>
  <c r="G357" i="11" s="1" a="1"/>
  <c r="G357" i="11" s="1"/>
  <c r="G358" i="11" s="1" a="1"/>
  <c r="G358" i="11" s="1"/>
  <c r="G359" i="11" s="1" a="1"/>
  <c r="G359" i="11" s="1"/>
  <c r="G360" i="11" s="1" a="1"/>
  <c r="G360" i="11" s="1"/>
  <c r="G361" i="11" s="1" a="1"/>
  <c r="G361" i="11" s="1"/>
  <c r="G362" i="11" s="1" a="1"/>
  <c r="G362" i="11" s="1"/>
  <c r="G363" i="11" s="1" a="1"/>
  <c r="G363" i="11" s="1"/>
  <c r="G364" i="11" s="1" a="1"/>
  <c r="G364" i="11" s="1"/>
  <c r="G365" i="11" s="1" a="1"/>
  <c r="G365" i="11" s="1"/>
  <c r="G366" i="11" s="1" a="1"/>
  <c r="G366" i="11" s="1"/>
  <c r="G367" i="11" s="1" a="1"/>
  <c r="G367" i="11" s="1"/>
  <c r="G368" i="11" s="1" a="1"/>
  <c r="G368" i="11" s="1"/>
  <c r="G369" i="11" s="1" a="1"/>
  <c r="G369" i="11" s="1"/>
  <c r="G370" i="11" s="1" a="1"/>
  <c r="G370" i="11" s="1"/>
  <c r="G371" i="11" s="1" a="1"/>
  <c r="G371" i="11" s="1"/>
  <c r="G372" i="11" s="1" a="1"/>
  <c r="G372" i="11" s="1"/>
  <c r="G373" i="11" s="1" a="1"/>
  <c r="G373" i="11" s="1"/>
  <c r="G374" i="11" s="1" a="1"/>
  <c r="G374" i="11" s="1"/>
  <c r="G375" i="11" s="1" a="1"/>
  <c r="G375" i="11" s="1"/>
  <c r="G376" i="11" s="1" a="1"/>
  <c r="G376" i="11" s="1"/>
  <c r="G377" i="11" s="1" a="1"/>
  <c r="G377" i="11" s="1"/>
  <c r="G378" i="11" s="1" a="1"/>
  <c r="G378" i="11" s="1"/>
  <c r="G379" i="11" s="1" a="1"/>
  <c r="G379" i="11" s="1"/>
  <c r="G380" i="11" s="1" a="1"/>
  <c r="G380" i="11" s="1"/>
  <c r="G381" i="11" s="1" a="1"/>
  <c r="G381" i="11" s="1"/>
  <c r="G382" i="11" s="1" a="1"/>
  <c r="G382" i="11" s="1"/>
  <c r="G383" i="11" s="1" a="1"/>
  <c r="G383" i="11" s="1"/>
  <c r="G384" i="11" s="1" a="1"/>
  <c r="G384" i="11" s="1"/>
  <c r="G385" i="11" s="1" a="1"/>
  <c r="G385" i="11" s="1"/>
  <c r="G386" i="11" s="1" a="1"/>
  <c r="G386" i="11" s="1"/>
  <c r="G387" i="11" s="1" a="1"/>
  <c r="G387" i="11" s="1"/>
  <c r="G388" i="11" s="1" a="1"/>
  <c r="G388" i="11" s="1"/>
  <c r="G389" i="11" s="1" a="1"/>
  <c r="G389" i="11" s="1"/>
  <c r="G390" i="11" s="1" a="1"/>
  <c r="G390" i="11" s="1"/>
  <c r="G391" i="11" s="1" a="1"/>
  <c r="G391" i="11" s="1"/>
  <c r="G392" i="11" s="1" a="1"/>
  <c r="G392" i="11" s="1"/>
  <c r="G393" i="11" s="1" a="1"/>
  <c r="G393" i="11" s="1"/>
  <c r="G394" i="11" s="1" a="1"/>
  <c r="G394" i="11" s="1"/>
  <c r="G395" i="11" s="1" a="1"/>
  <c r="G395" i="11" s="1"/>
  <c r="G396" i="11" s="1" a="1"/>
  <c r="G396" i="11" s="1"/>
  <c r="G397" i="11" s="1" a="1"/>
  <c r="G397" i="11" s="1"/>
  <c r="G398" i="11" s="1" a="1"/>
  <c r="G398" i="11" s="1"/>
  <c r="G399" i="11" s="1" a="1"/>
  <c r="G399" i="11" s="1"/>
  <c r="G400" i="11" s="1" a="1"/>
  <c r="G400" i="11" s="1"/>
  <c r="G401" i="11" s="1" a="1"/>
  <c r="G401" i="11" s="1"/>
  <c r="G402" i="11" s="1" a="1"/>
  <c r="G402" i="11" s="1"/>
  <c r="G403" i="11" s="1" a="1"/>
  <c r="G403" i="11" s="1"/>
  <c r="G404" i="11" s="1" a="1"/>
  <c r="G404" i="11" s="1"/>
  <c r="G405" i="11" s="1" a="1"/>
  <c r="G405" i="11" s="1"/>
  <c r="G406" i="11" s="1" a="1"/>
  <c r="G406" i="11" s="1"/>
  <c r="G407" i="11" s="1" a="1"/>
  <c r="G407" i="11" s="1"/>
  <c r="G408" i="11" s="1" a="1"/>
  <c r="G408" i="11" s="1"/>
  <c r="G409" i="11" s="1" a="1"/>
  <c r="G409" i="11" s="1"/>
  <c r="G410" i="11" s="1" a="1"/>
  <c r="G410" i="11" s="1"/>
  <c r="G411" i="11" s="1" a="1"/>
  <c r="G411" i="11" s="1"/>
  <c r="G412" i="11" s="1" a="1"/>
  <c r="G412" i="11" s="1"/>
  <c r="G413" i="11" s="1" a="1"/>
  <c r="G413" i="11" s="1"/>
  <c r="G414" i="11" s="1" a="1"/>
  <c r="G414" i="11" s="1"/>
  <c r="G415" i="11" s="1" a="1"/>
  <c r="G415" i="11" s="1"/>
  <c r="G416" i="11" s="1" a="1"/>
  <c r="G416" i="11" s="1"/>
  <c r="G417" i="11" s="1" a="1"/>
  <c r="G417" i="11" s="1"/>
  <c r="G418" i="11" s="1" a="1"/>
  <c r="G418" i="11" s="1"/>
  <c r="G419" i="11" s="1" a="1"/>
  <c r="G419" i="11" s="1"/>
  <c r="G420" i="11" s="1" a="1"/>
  <c r="G420" i="11" s="1"/>
  <c r="G421" i="11" s="1" a="1"/>
  <c r="G421" i="11" s="1"/>
  <c r="G422" i="11" s="1" a="1"/>
  <c r="G422" i="11" s="1"/>
  <c r="G423" i="11" s="1" a="1"/>
  <c r="G423" i="11" s="1"/>
  <c r="G424" i="11" s="1" a="1"/>
  <c r="G424" i="11" s="1"/>
  <c r="G425" i="11" s="1" a="1"/>
  <c r="G425" i="11" s="1"/>
  <c r="G426" i="11" s="1" a="1"/>
  <c r="G426" i="11" s="1"/>
  <c r="G427" i="11" s="1" a="1"/>
  <c r="G427" i="11" s="1"/>
  <c r="G428" i="11" s="1" a="1"/>
  <c r="G428" i="11" s="1"/>
  <c r="G429" i="11" s="1" a="1"/>
  <c r="G429" i="11" s="1"/>
  <c r="G430" i="11" s="1" a="1"/>
  <c r="G430" i="11" s="1"/>
  <c r="G431" i="11" s="1" a="1"/>
  <c r="G431" i="11" s="1"/>
  <c r="G432" i="11" s="1" a="1"/>
  <c r="G432" i="11" s="1"/>
  <c r="G433" i="11" s="1" a="1"/>
  <c r="G433" i="11" s="1"/>
  <c r="G434" i="11" s="1" a="1"/>
  <c r="G434" i="11" s="1"/>
  <c r="G435" i="11" s="1" a="1"/>
  <c r="G435" i="11" s="1"/>
  <c r="G436" i="11" s="1" a="1"/>
  <c r="G436" i="11" s="1"/>
  <c r="G437" i="11" s="1" a="1"/>
  <c r="G437" i="11" s="1"/>
  <c r="G438" i="11" s="1" a="1"/>
  <c r="G438" i="11" s="1"/>
  <c r="G439" i="11" s="1" a="1"/>
  <c r="G439" i="11" s="1"/>
  <c r="G440" i="11" s="1" a="1"/>
  <c r="G440" i="11" s="1"/>
  <c r="G441" i="11" s="1" a="1"/>
  <c r="G441" i="11" s="1"/>
  <c r="G442" i="11" s="1" a="1"/>
  <c r="G442" i="11" s="1"/>
  <c r="G443" i="11" s="1" a="1"/>
  <c r="G443" i="11" s="1"/>
  <c r="G444" i="11" s="1" a="1"/>
  <c r="G444" i="11" s="1"/>
  <c r="G445" i="11" s="1" a="1"/>
  <c r="G445" i="11" s="1"/>
  <c r="G446" i="11" s="1" a="1"/>
  <c r="G446" i="11" s="1"/>
  <c r="G447" i="11" s="1" a="1"/>
  <c r="G447" i="11" s="1"/>
  <c r="G448" i="11" s="1" a="1"/>
  <c r="G448" i="11" s="1"/>
  <c r="G449" i="11" s="1" a="1"/>
  <c r="G449" i="11" s="1"/>
  <c r="G450" i="11" s="1" a="1"/>
  <c r="G450" i="11" s="1"/>
  <c r="G451" i="11" s="1" a="1"/>
  <c r="G451" i="11" s="1"/>
  <c r="G452" i="11" s="1" a="1"/>
  <c r="G452" i="11" s="1"/>
  <c r="G453" i="11" s="1" a="1"/>
  <c r="G453" i="11" s="1"/>
  <c r="G454" i="11" s="1" a="1"/>
  <c r="G454" i="11" s="1"/>
  <c r="G455" i="11" s="1" a="1"/>
  <c r="G455" i="11" s="1"/>
  <c r="G456" i="11" s="1" a="1"/>
  <c r="G456" i="11" s="1"/>
  <c r="G457" i="11" s="1" a="1"/>
  <c r="G457" i="11" s="1"/>
  <c r="G458" i="11" s="1" a="1"/>
  <c r="G458" i="11" s="1"/>
  <c r="G459" i="11" s="1" a="1"/>
  <c r="G459" i="11" s="1"/>
  <c r="G460" i="11" s="1" a="1"/>
  <c r="G460" i="11" s="1"/>
  <c r="G461" i="11" s="1" a="1"/>
  <c r="G461" i="11" s="1"/>
  <c r="G462" i="11" s="1" a="1"/>
  <c r="G462" i="11" s="1"/>
  <c r="G463" i="11" s="1" a="1"/>
  <c r="G463" i="11" s="1"/>
  <c r="G464" i="11" s="1" a="1"/>
  <c r="G464" i="11" s="1"/>
  <c r="G465" i="11" s="1" a="1"/>
  <c r="G465" i="11" s="1"/>
  <c r="G466" i="11" s="1" a="1"/>
  <c r="G466" i="11" s="1"/>
  <c r="G467" i="11" s="1" a="1"/>
  <c r="G467" i="11" s="1"/>
  <c r="G468" i="11" s="1" a="1"/>
  <c r="G468" i="11" s="1"/>
  <c r="G469" i="11" s="1" a="1"/>
  <c r="G469" i="11" s="1"/>
  <c r="G470" i="11" s="1" a="1"/>
  <c r="G470" i="11" s="1"/>
  <c r="G471" i="11" s="1" a="1"/>
  <c r="G471" i="11" s="1"/>
  <c r="G472" i="11" s="1" a="1"/>
  <c r="G472" i="11" s="1"/>
  <c r="G473" i="11" s="1" a="1"/>
  <c r="G473" i="11" s="1"/>
  <c r="G474" i="11" s="1" a="1"/>
  <c r="G474" i="11" s="1"/>
  <c r="G475" i="11" s="1" a="1"/>
  <c r="G475" i="11" s="1"/>
  <c r="G476" i="11" s="1" a="1"/>
  <c r="G476" i="11" s="1"/>
  <c r="G477" i="11" s="1" a="1"/>
  <c r="G477" i="11" s="1"/>
  <c r="G478" i="11" s="1" a="1"/>
  <c r="G478" i="11" s="1"/>
  <c r="G479" i="11" s="1" a="1"/>
  <c r="G479" i="11" s="1"/>
  <c r="G480" i="11" s="1" a="1"/>
  <c r="G480" i="11" s="1"/>
  <c r="G481" i="11" s="1" a="1"/>
  <c r="G481" i="11" s="1"/>
  <c r="G482" i="11" s="1" a="1"/>
  <c r="G482" i="11" s="1"/>
  <c r="G483" i="11" s="1" a="1"/>
  <c r="G483" i="11" s="1"/>
  <c r="G484" i="11" s="1" a="1"/>
  <c r="G484" i="11" s="1"/>
  <c r="G485" i="11" s="1" a="1"/>
  <c r="G485" i="11" s="1"/>
  <c r="G486" i="11" s="1" a="1"/>
  <c r="G486" i="11" s="1"/>
  <c r="G487" i="11" s="1" a="1"/>
  <c r="G487" i="11" s="1"/>
  <c r="G488" i="11" s="1" a="1"/>
  <c r="G488" i="11" s="1"/>
  <c r="G489" i="11" s="1" a="1"/>
  <c r="G489" i="11" s="1"/>
  <c r="G490" i="11" s="1" a="1"/>
  <c r="G490" i="11" s="1"/>
  <c r="G491" i="11" s="1" a="1"/>
  <c r="G491" i="11" s="1"/>
  <c r="G492" i="11" s="1" a="1"/>
  <c r="G492" i="11" s="1"/>
  <c r="G493" i="11" s="1" a="1"/>
  <c r="G493" i="11" s="1"/>
  <c r="G494" i="11" s="1" a="1"/>
  <c r="G494" i="11" s="1"/>
  <c r="G495" i="11" s="1" a="1"/>
  <c r="G495" i="11" s="1"/>
  <c r="G496" i="11" s="1" a="1"/>
  <c r="G496" i="11" s="1"/>
  <c r="G497" i="11" s="1" a="1"/>
  <c r="G497" i="11" s="1"/>
  <c r="G498" i="11" s="1" a="1"/>
  <c r="G498" i="11" s="1"/>
  <c r="G499" i="11" s="1" a="1"/>
  <c r="G499" i="11" s="1"/>
  <c r="G500" i="11" s="1" a="1"/>
  <c r="G500" i="11" s="1"/>
  <c r="G501" i="11" s="1" a="1"/>
  <c r="G501" i="11" s="1"/>
  <c r="G502" i="11" s="1" a="1"/>
  <c r="G502" i="11" s="1"/>
  <c r="G503" i="11" s="1" a="1"/>
  <c r="G503" i="11" s="1"/>
  <c r="G504" i="11" s="1" a="1"/>
  <c r="G504" i="11" s="1"/>
  <c r="G505" i="11" s="1" a="1"/>
  <c r="G505" i="11" s="1"/>
  <c r="G506" i="11" s="1" a="1"/>
  <c r="G506" i="11" s="1"/>
  <c r="G507" i="11" s="1" a="1"/>
  <c r="G507" i="11" s="1"/>
  <c r="G508" i="11" s="1" a="1"/>
  <c r="G508" i="11" s="1"/>
  <c r="G509" i="11" s="1" a="1"/>
  <c r="G509" i="11" s="1"/>
  <c r="G510" i="11" s="1" a="1"/>
  <c r="G510" i="11" s="1"/>
  <c r="G511" i="11" s="1" a="1"/>
  <c r="G511" i="11" s="1"/>
  <c r="G512" i="11" s="1" a="1"/>
  <c r="G512" i="11" s="1"/>
  <c r="G513" i="11" s="1" a="1"/>
  <c r="G513" i="11" s="1"/>
  <c r="G514" i="11" s="1" a="1"/>
  <c r="G514" i="11" s="1"/>
  <c r="G515" i="11" s="1" a="1"/>
  <c r="G515" i="11" s="1"/>
  <c r="G516" i="11" s="1" a="1"/>
  <c r="G516" i="11" s="1"/>
  <c r="G517" i="11" s="1" a="1"/>
  <c r="G517" i="11" s="1"/>
  <c r="G518" i="11" s="1" a="1"/>
  <c r="G518" i="11" s="1"/>
  <c r="G519" i="11" s="1" a="1"/>
  <c r="G519" i="11" s="1"/>
  <c r="G520" i="11" s="1" a="1"/>
  <c r="G520" i="11" s="1"/>
  <c r="G521" i="11" s="1" a="1"/>
  <c r="G521" i="11" s="1"/>
  <c r="G522" i="11" s="1" a="1"/>
  <c r="G522" i="11" s="1"/>
  <c r="G523" i="11" s="1" a="1"/>
  <c r="G523" i="11" s="1"/>
  <c r="G524" i="11" s="1" a="1"/>
  <c r="G524" i="11" s="1"/>
  <c r="G525" i="11" s="1" a="1"/>
  <c r="G525" i="11" s="1"/>
  <c r="G526" i="11" s="1" a="1"/>
  <c r="G526" i="11" s="1"/>
  <c r="G527" i="11" s="1" a="1"/>
  <c r="G527" i="11" s="1"/>
  <c r="G528" i="11" l="1" a="1"/>
  <c r="G528" i="11" s="1"/>
  <c r="G529" i="11" s="1" a="1"/>
  <c r="G529" i="11" s="1"/>
  <c r="G530" i="11" s="1" a="1"/>
  <c r="G530" i="11" s="1"/>
  <c r="G531" i="11" s="1" a="1"/>
  <c r="G531" i="11" s="1"/>
  <c r="G532" i="11" s="1" a="1"/>
  <c r="G532" i="11" s="1"/>
  <c r="G533" i="11" s="1" a="1"/>
  <c r="G533" i="11" s="1"/>
  <c r="G534" i="11" s="1" a="1"/>
  <c r="G534" i="11" s="1"/>
  <c r="G535" i="11" s="1" a="1"/>
  <c r="G535" i="11" s="1"/>
  <c r="G536" i="11" s="1" a="1"/>
  <c r="G536" i="11" s="1"/>
  <c r="G537" i="11" s="1" a="1"/>
  <c r="G537" i="11" s="1"/>
  <c r="G538" i="11" s="1" a="1"/>
  <c r="G538" i="11" s="1"/>
  <c r="G539" i="11" l="1" a="1"/>
  <c r="G539" i="11" s="1"/>
  <c r="G540" i="11" s="1" a="1"/>
  <c r="G540" i="11" s="1"/>
  <c r="G541" i="11" s="1" a="1"/>
  <c r="G541" i="11" s="1"/>
  <c r="G542" i="11" s="1" a="1"/>
  <c r="G542" i="11" s="1"/>
  <c r="G543" i="11" s="1" a="1"/>
  <c r="G543" i="11" s="1"/>
  <c r="G544" i="11" l="1" a="1"/>
  <c r="G544" i="11" s="1"/>
  <c r="G545" i="11" s="1" a="1"/>
  <c r="G545" i="11" s="1"/>
  <c r="G546" i="11" l="1" a="1"/>
  <c r="G546" i="11" s="1"/>
  <c r="G547" i="11" s="1" a="1"/>
  <c r="G547" i="11" s="1"/>
  <c r="G548" i="11" s="1" a="1"/>
  <c r="G548" i="11" s="1"/>
  <c r="G549" i="11" s="1" a="1"/>
  <c r="G549" i="11" s="1"/>
  <c r="G550" i="11" s="1" a="1"/>
  <c r="G550" i="11" s="1"/>
  <c r="G551" i="11" s="1" a="1"/>
  <c r="G551" i="11" s="1"/>
  <c r="G552" i="11" s="1" a="1"/>
  <c r="G552" i="11" s="1"/>
  <c r="G553" i="11" s="1" a="1"/>
  <c r="G553" i="11" s="1"/>
  <c r="G554" i="11" s="1" a="1"/>
  <c r="G554" i="11" s="1"/>
  <c r="G555" i="11" s="1" a="1"/>
  <c r="G555" i="11" s="1"/>
  <c r="G556" i="11" l="1" a="1"/>
  <c r="G556" i="11" s="1"/>
  <c r="G557" i="11" s="1" a="1"/>
  <c r="G557" i="11" s="1"/>
  <c r="G558" i="11" s="1" a="1"/>
  <c r="G558" i="11" s="1"/>
  <c r="G559" i="11" s="1" a="1"/>
  <c r="G559" i="11" s="1"/>
  <c r="G560" i="11" s="1" a="1"/>
  <c r="G560" i="11" s="1"/>
  <c r="G561" i="11" s="1" a="1"/>
  <c r="G561" i="11" s="1"/>
  <c r="G562" i="11" l="1" a="1"/>
  <c r="G562" i="11" s="1"/>
  <c r="G563" i="11" s="1" a="1"/>
  <c r="G563" i="11" s="1"/>
  <c r="G564" i="11" s="1" a="1"/>
  <c r="G564" i="11" s="1"/>
  <c r="G565" i="11" s="1" a="1"/>
  <c r="G565" i="11" s="1"/>
  <c r="G566" i="11" s="1" a="1"/>
  <c r="G566" i="11" s="1"/>
  <c r="G567" i="11" s="1" a="1"/>
  <c r="G567" i="11" s="1"/>
  <c r="G568" i="11" s="1" a="1"/>
  <c r="G568" i="11" s="1"/>
  <c r="G569" i="11" s="1" a="1"/>
  <c r="G569" i="11" s="1"/>
  <c r="G570" i="11" s="1" a="1"/>
  <c r="G570" i="11" s="1"/>
  <c r="G571" i="11" s="1" a="1"/>
  <c r="G571" i="11" s="1"/>
  <c r="G572" i="11" s="1" a="1"/>
  <c r="G572" i="11" s="1"/>
  <c r="G573" i="11" s="1" a="1"/>
  <c r="G573" i="11" s="1"/>
  <c r="G574" i="11" s="1" a="1"/>
  <c r="G574" i="11" s="1"/>
  <c r="G575" i="11" s="1" a="1"/>
  <c r="G575" i="11" s="1"/>
  <c r="G576" i="11" s="1" a="1"/>
  <c r="G576" i="11" s="1"/>
  <c r="G577" i="11" s="1" a="1"/>
  <c r="G577" i="11" s="1"/>
  <c r="G578" i="11" s="1" a="1"/>
  <c r="G578" i="11" s="1"/>
  <c r="G579" i="11" s="1" a="1"/>
  <c r="G579" i="11" s="1"/>
  <c r="G580" i="11" s="1" a="1"/>
  <c r="G580" i="11" s="1"/>
  <c r="G581" i="11" s="1" a="1"/>
  <c r="G581" i="11" s="1"/>
  <c r="G582" i="11" s="1" a="1"/>
  <c r="G582" i="11" s="1"/>
  <c r="G583" i="11" s="1" a="1"/>
  <c r="G583" i="11" s="1"/>
  <c r="G584" i="11" s="1" a="1"/>
  <c r="G584" i="11" s="1"/>
  <c r="G585" i="11" s="1" a="1"/>
  <c r="G585" i="11" s="1"/>
  <c r="G586" i="11" s="1" a="1"/>
  <c r="G586" i="11" s="1"/>
  <c r="G587" i="11" s="1" a="1"/>
  <c r="G587" i="11" s="1"/>
  <c r="G588" i="11" s="1" a="1"/>
  <c r="G588" i="11" s="1"/>
  <c r="G589" i="11" s="1" a="1"/>
  <c r="G589" i="11" s="1"/>
  <c r="G590" i="11" s="1" a="1"/>
  <c r="G590" i="11" s="1"/>
  <c r="G591" i="11" s="1" a="1"/>
  <c r="G591" i="11" s="1"/>
  <c r="G592" i="11" s="1" a="1"/>
  <c r="G592" i="11" s="1"/>
  <c r="G593" i="11" s="1" a="1"/>
  <c r="G593" i="11" s="1"/>
  <c r="G594" i="11" s="1" a="1"/>
  <c r="G594" i="11" s="1"/>
  <c r="G595" i="11" s="1" a="1"/>
  <c r="G595" i="11" s="1"/>
  <c r="G596" i="11" s="1" a="1"/>
  <c r="G596" i="11" s="1"/>
  <c r="G597" i="11" s="1" a="1"/>
  <c r="G597" i="11" s="1"/>
  <c r="G598" i="11" s="1" a="1"/>
  <c r="G598" i="11" s="1"/>
  <c r="G599" i="11" s="1" a="1"/>
  <c r="G599" i="11" s="1"/>
  <c r="G600" i="11" s="1" a="1"/>
  <c r="G600" i="11" s="1"/>
  <c r="G601" i="11" s="1" a="1"/>
  <c r="G601" i="11" s="1"/>
  <c r="G602" i="11" s="1" a="1"/>
  <c r="G602" i="11" s="1"/>
  <c r="G603" i="11" s="1" a="1"/>
  <c r="G603" i="11" s="1"/>
  <c r="G604" i="11" s="1" a="1"/>
  <c r="G604" i="11" s="1"/>
  <c r="G605" i="11" s="1" a="1"/>
  <c r="G605" i="11" s="1"/>
  <c r="G606" i="11" s="1" a="1"/>
  <c r="G606" i="11" s="1"/>
  <c r="G607" i="11" s="1" a="1"/>
  <c r="G607" i="11" s="1"/>
  <c r="G608" i="11" s="1" a="1"/>
  <c r="G608" i="11" s="1"/>
  <c r="G609" i="11" s="1" a="1"/>
  <c r="G609" i="11" s="1"/>
  <c r="G610" i="11" s="1" a="1"/>
  <c r="G610" i="11" s="1"/>
  <c r="G611" i="11" s="1" a="1"/>
  <c r="G611" i="11" s="1"/>
  <c r="G612" i="11" s="1" a="1"/>
  <c r="G612" i="11" s="1"/>
  <c r="G613" i="11" s="1" a="1"/>
  <c r="G613" i="11" s="1"/>
  <c r="G614" i="11" s="1" a="1"/>
  <c r="G614" i="11" s="1"/>
  <c r="G615" i="11" s="1" a="1"/>
  <c r="G615" i="11" s="1"/>
  <c r="G616" i="11" s="1" a="1"/>
  <c r="G616" i="11" s="1"/>
  <c r="G617" i="11" s="1" a="1"/>
  <c r="G617" i="11" s="1"/>
  <c r="G618" i="11" s="1" a="1"/>
  <c r="G618" i="11" s="1"/>
  <c r="G619" i="11" s="1" a="1"/>
  <c r="G619" i="11" s="1"/>
  <c r="G620" i="11" s="1" a="1"/>
  <c r="G620" i="11" s="1"/>
  <c r="G621" i="11" s="1" a="1"/>
  <c r="G621" i="11" s="1"/>
  <c r="G622" i="11" s="1" a="1"/>
  <c r="G622" i="11" s="1"/>
  <c r="G623" i="11" s="1" a="1"/>
  <c r="G623" i="11" s="1"/>
  <c r="G624" i="11" s="1" a="1"/>
  <c r="G624" i="11" s="1"/>
  <c r="G625" i="11" s="1" a="1"/>
  <c r="G625" i="11" s="1"/>
  <c r="G626" i="11" s="1" a="1"/>
  <c r="G626" i="11" s="1"/>
  <c r="G627" i="11" s="1" a="1"/>
  <c r="G627" i="11" s="1"/>
  <c r="G628" i="11" s="1" a="1"/>
  <c r="G628" i="11" s="1"/>
  <c r="G629" i="11" s="1" a="1"/>
  <c r="G629" i="11" s="1"/>
  <c r="G630" i="11" s="1" a="1"/>
  <c r="G630" i="11" s="1"/>
  <c r="G631" i="11" s="1" a="1"/>
  <c r="G631" i="11" s="1"/>
  <c r="G632" i="11" s="1" a="1"/>
  <c r="G632" i="11" s="1"/>
  <c r="G633" i="11" s="1" a="1"/>
  <c r="G633" i="11" s="1"/>
  <c r="G634" i="11" s="1" a="1"/>
  <c r="G634" i="11" s="1"/>
  <c r="G635" i="11" s="1" a="1"/>
  <c r="G635" i="11" s="1"/>
  <c r="G636" i="11" s="1" a="1"/>
  <c r="G636" i="11" s="1"/>
  <c r="G637" i="11" s="1" a="1"/>
  <c r="G637" i="11" s="1"/>
  <c r="G638" i="11" s="1" a="1"/>
  <c r="G638" i="11" s="1"/>
  <c r="G639" i="11" s="1" a="1"/>
  <c r="G639" i="11" s="1"/>
  <c r="G640" i="11" s="1" a="1"/>
  <c r="G640" i="11" s="1"/>
  <c r="G641" i="11" s="1" a="1"/>
  <c r="G641" i="11" s="1"/>
  <c r="G642" i="11" s="1" a="1"/>
  <c r="G642" i="11" s="1"/>
  <c r="G643" i="11" s="1" a="1"/>
  <c r="G643" i="11" s="1"/>
  <c r="G644" i="11" s="1" a="1"/>
  <c r="G644" i="11" s="1"/>
  <c r="G645" i="11" s="1" a="1"/>
  <c r="G645" i="11" s="1"/>
  <c r="G646" i="11" s="1" a="1"/>
  <c r="G646" i="11" s="1"/>
  <c r="G647" i="11" s="1" a="1"/>
  <c r="G647" i="11" s="1"/>
  <c r="G648" i="11" s="1" a="1"/>
  <c r="G648" i="11" s="1"/>
  <c r="G649" i="11" s="1" a="1"/>
  <c r="G649" i="11" s="1"/>
  <c r="G650" i="11" s="1" a="1"/>
  <c r="G650" i="11" s="1"/>
  <c r="G651" i="11" s="1" a="1"/>
  <c r="G651" i="11" s="1"/>
  <c r="G652" i="11" s="1" a="1"/>
  <c r="G652" i="11" s="1"/>
  <c r="G653" i="11" s="1" a="1"/>
  <c r="G653" i="11" s="1"/>
  <c r="G654" i="11" s="1" a="1"/>
  <c r="G654" i="11" s="1"/>
  <c r="G655" i="11" s="1" a="1"/>
  <c r="G655" i="11" s="1"/>
  <c r="G656" i="11" s="1" a="1"/>
  <c r="G656" i="11" s="1"/>
  <c r="G657" i="11" s="1" a="1"/>
  <c r="G657" i="11" s="1"/>
  <c r="G658" i="11" s="1" a="1"/>
  <c r="G658" i="11" s="1"/>
  <c r="G659" i="11" s="1" a="1"/>
  <c r="G659" i="11" s="1"/>
  <c r="G660" i="11" s="1" a="1"/>
  <c r="G660" i="11" s="1"/>
  <c r="G661" i="11" s="1" a="1"/>
  <c r="G661" i="11" s="1"/>
  <c r="G662" i="11" s="1" a="1"/>
  <c r="G662" i="11" s="1"/>
  <c r="G663" i="11" s="1" a="1"/>
  <c r="G663" i="11" s="1"/>
  <c r="G664" i="11" s="1" a="1"/>
  <c r="G664" i="11" s="1"/>
  <c r="G665" i="11" s="1" a="1"/>
  <c r="G665" i="11" s="1"/>
  <c r="G666" i="11" s="1" a="1"/>
  <c r="G666" i="11" s="1"/>
  <c r="G667" i="11" s="1" a="1"/>
  <c r="G667" i="11" s="1"/>
  <c r="G668" i="11" s="1" a="1"/>
  <c r="G668" i="11" s="1"/>
  <c r="G669" i="11" s="1" a="1"/>
  <c r="G669" i="11" s="1"/>
  <c r="G670" i="11" s="1" a="1"/>
  <c r="G670" i="11" s="1"/>
  <c r="G671" i="11" s="1" a="1"/>
  <c r="G671" i="11" s="1"/>
  <c r="G672" i="11" s="1" a="1"/>
  <c r="G672" i="11" s="1"/>
  <c r="G673" i="11" s="1" a="1"/>
  <c r="G673" i="11" s="1"/>
  <c r="G674" i="11" s="1" a="1"/>
  <c r="G674" i="11" s="1"/>
  <c r="G675" i="11" s="1" a="1"/>
  <c r="G675" i="11" s="1"/>
  <c r="G676" i="11" s="1" a="1"/>
  <c r="G676" i="11" s="1"/>
  <c r="G677" i="11" s="1" a="1"/>
  <c r="G677" i="11" s="1"/>
  <c r="G678" i="11" s="1" a="1"/>
  <c r="G678" i="11" s="1"/>
  <c r="G679" i="11" s="1" a="1"/>
  <c r="G679" i="11" s="1"/>
  <c r="G680" i="11" s="1" a="1"/>
  <c r="G680" i="11" s="1"/>
  <c r="G681" i="11" s="1" a="1"/>
  <c r="G681" i="11" s="1"/>
  <c r="G682" i="11" s="1" a="1"/>
  <c r="G682" i="11" s="1"/>
  <c r="G683" i="11" s="1" a="1"/>
  <c r="G683" i="11" s="1"/>
  <c r="G684" i="11" s="1" a="1"/>
  <c r="G684" i="11" s="1"/>
  <c r="G685" i="11" s="1" a="1"/>
  <c r="G685" i="11" s="1"/>
  <c r="G686" i="11" s="1" a="1"/>
  <c r="G686" i="11" s="1"/>
  <c r="G687" i="11" s="1" a="1"/>
  <c r="G687" i="11" s="1"/>
  <c r="G688" i="11" s="1" a="1"/>
  <c r="G688" i="11" s="1"/>
  <c r="G689" i="11" s="1" a="1"/>
  <c r="G689" i="11" s="1"/>
  <c r="G690" i="11" s="1" a="1"/>
  <c r="G690" i="11" s="1"/>
  <c r="G691" i="11" s="1" a="1"/>
  <c r="G691" i="11" s="1"/>
  <c r="G692" i="11" s="1" a="1"/>
  <c r="G692" i="11" s="1"/>
  <c r="G693" i="11" s="1" a="1"/>
  <c r="G693" i="11" s="1"/>
  <c r="G694" i="11" s="1" a="1"/>
  <c r="G694" i="11" s="1"/>
  <c r="G695" i="11" s="1" a="1"/>
  <c r="G695" i="11" s="1"/>
  <c r="G696" i="11" s="1" a="1"/>
  <c r="G696" i="11" s="1"/>
  <c r="G697" i="11" s="1" a="1"/>
  <c r="G697" i="11" s="1"/>
  <c r="G698" i="11" s="1" a="1"/>
  <c r="G698" i="11" s="1"/>
  <c r="G699" i="11" l="1" a="1"/>
  <c r="G699" i="11" s="1"/>
  <c r="G700" i="11" s="1" a="1"/>
  <c r="G700" i="11" s="1"/>
  <c r="G701" i="11" s="1" a="1"/>
  <c r="G701" i="11" s="1"/>
  <c r="G702" i="11" s="1" a="1"/>
  <c r="G702" i="11" s="1"/>
  <c r="G703" i="11" s="1" a="1"/>
  <c r="G703" i="11" s="1"/>
  <c r="G704" i="11" l="1" a="1"/>
  <c r="G704" i="11" s="1"/>
  <c r="G705" i="11" s="1" a="1"/>
  <c r="G705" i="11" s="1"/>
  <c r="G706" i="11" s="1" a="1"/>
  <c r="G706" i="11" s="1"/>
  <c r="G707" i="11" s="1" a="1"/>
  <c r="G707" i="11" s="1"/>
  <c r="G708" i="11" s="1" a="1"/>
  <c r="G708" i="11" s="1"/>
  <c r="G709" i="11" s="1" a="1"/>
  <c r="G709" i="11" s="1"/>
  <c r="G710" i="11" s="1" a="1"/>
  <c r="G710" i="11" s="1"/>
  <c r="G711" i="11" s="1" a="1"/>
  <c r="G711" i="11" s="1"/>
  <c r="G712" i="11" s="1" a="1"/>
  <c r="G712" i="11" s="1"/>
  <c r="G713" i="11" s="1" a="1"/>
  <c r="G713" i="11" s="1"/>
  <c r="G714" i="11" s="1" a="1"/>
  <c r="G714" i="11" s="1"/>
  <c r="G715" i="11" s="1" a="1"/>
  <c r="G715" i="11" s="1"/>
  <c r="G716" i="11" s="1" a="1"/>
  <c r="G716" i="11" s="1"/>
  <c r="G717" i="11" s="1" a="1"/>
  <c r="G717" i="11" s="1"/>
  <c r="G718" i="11" s="1" a="1"/>
  <c r="G718" i="11" s="1"/>
  <c r="G719" i="11" s="1" a="1"/>
  <c r="G719" i="11" s="1"/>
  <c r="G720" i="11" s="1" a="1"/>
  <c r="G720" i="11" s="1"/>
  <c r="G721" i="11" s="1" a="1"/>
  <c r="G721" i="11" s="1"/>
  <c r="G722" i="11" s="1" a="1"/>
  <c r="G722" i="11" s="1"/>
  <c r="G723" i="11" s="1" a="1"/>
  <c r="G723" i="11" s="1"/>
  <c r="G724" i="11" s="1" a="1"/>
  <c r="G724" i="11" s="1"/>
  <c r="G725" i="11" s="1" a="1"/>
  <c r="G725" i="11" s="1"/>
  <c r="G726" i="11" s="1" a="1"/>
  <c r="G726" i="11" s="1"/>
  <c r="G727" i="11" s="1" a="1"/>
  <c r="G727" i="11" s="1"/>
  <c r="G728" i="11" s="1" a="1"/>
  <c r="G728" i="11" s="1"/>
  <c r="G729" i="11" s="1" a="1"/>
  <c r="G729" i="11" s="1"/>
  <c r="G730" i="11" s="1" a="1"/>
  <c r="G730" i="11" s="1"/>
  <c r="G731" i="11" s="1" a="1"/>
  <c r="G731" i="11" s="1"/>
  <c r="G732" i="11" s="1" a="1"/>
  <c r="G732" i="11" s="1"/>
  <c r="G733" i="11" s="1" a="1"/>
  <c r="G733" i="11" s="1"/>
  <c r="G734" i="11" s="1" a="1"/>
  <c r="G734" i="11" s="1"/>
  <c r="G735" i="11" s="1" a="1"/>
  <c r="G735" i="11" s="1"/>
  <c r="G736" i="11" s="1" a="1"/>
  <c r="G736" i="11" s="1"/>
  <c r="G737" i="11" s="1" a="1"/>
  <c r="G737" i="11" s="1"/>
  <c r="G738" i="11" s="1" a="1"/>
  <c r="G738" i="11" s="1"/>
  <c r="G739" i="11" s="1" a="1"/>
  <c r="G739" i="11" s="1"/>
  <c r="G740" i="11" s="1" a="1"/>
  <c r="G740" i="11" s="1"/>
  <c r="G741" i="11" s="1" a="1"/>
  <c r="G741" i="11" s="1"/>
  <c r="G742" i="11" s="1" a="1"/>
  <c r="G742" i="11" s="1"/>
  <c r="G743" i="11" s="1" a="1"/>
  <c r="G743" i="11" s="1"/>
  <c r="G744" i="11" s="1" a="1"/>
  <c r="G744" i="11" s="1"/>
  <c r="G745" i="11" s="1" a="1"/>
  <c r="G745" i="11" s="1"/>
  <c r="G746" i="11" s="1" a="1"/>
  <c r="G746" i="11" s="1"/>
  <c r="G747" i="11" s="1" a="1"/>
  <c r="G747" i="11" s="1"/>
  <c r="G748" i="11" s="1" a="1"/>
  <c r="G748" i="11" s="1"/>
  <c r="G749" i="11" s="1" a="1"/>
  <c r="G749" i="11" s="1"/>
  <c r="G750" i="11" s="1" a="1"/>
  <c r="G750" i="11" s="1"/>
  <c r="G751" i="11" s="1" a="1"/>
  <c r="G751" i="11" s="1"/>
  <c r="G752" i="11" s="1" a="1"/>
  <c r="G752" i="11" s="1"/>
  <c r="G753" i="11" s="1" a="1"/>
  <c r="G753" i="11" s="1"/>
  <c r="G754" i="11" s="1" a="1"/>
  <c r="G754" i="11" s="1"/>
  <c r="G755" i="11" s="1" a="1"/>
  <c r="G755" i="11" s="1"/>
  <c r="G756" i="11" s="1" a="1"/>
  <c r="G756" i="11" s="1"/>
  <c r="G757" i="11" s="1" a="1"/>
  <c r="G757" i="11" s="1"/>
  <c r="G758" i="11" s="1" a="1"/>
  <c r="G758" i="11" s="1"/>
  <c r="G759" i="11" s="1" a="1"/>
  <c r="G759" i="11" s="1"/>
  <c r="G760" i="11" s="1" a="1"/>
  <c r="G760" i="11" s="1"/>
  <c r="G761" i="11" s="1" a="1"/>
  <c r="G761" i="11" s="1"/>
  <c r="G762" i="11" s="1" a="1"/>
  <c r="G762" i="11" s="1"/>
  <c r="G763" i="11" s="1" a="1"/>
  <c r="G763" i="11" s="1"/>
  <c r="G764" i="11" s="1" a="1"/>
  <c r="G764" i="11" s="1"/>
  <c r="G765" i="11" s="1" a="1"/>
  <c r="G765" i="11" s="1"/>
  <c r="G766" i="11" s="1" a="1"/>
  <c r="G766" i="11" s="1"/>
  <c r="G767" i="11" s="1" a="1"/>
  <c r="G767" i="11" s="1"/>
  <c r="G768" i="11" s="1" a="1"/>
  <c r="G768" i="11" s="1"/>
  <c r="G769" i="11" s="1" a="1"/>
  <c r="G769" i="11" s="1"/>
  <c r="G770" i="11" s="1" a="1"/>
  <c r="G770" i="11" s="1"/>
  <c r="G771" i="11" s="1" a="1"/>
  <c r="G771" i="11" s="1"/>
  <c r="G772" i="11" s="1" a="1"/>
  <c r="G772" i="11" s="1"/>
  <c r="G773" i="11" s="1" a="1"/>
  <c r="G773" i="11" s="1"/>
  <c r="G774" i="11" s="1" a="1"/>
  <c r="G774" i="11" s="1"/>
  <c r="G775" i="11" s="1" a="1"/>
  <c r="G775" i="11" s="1"/>
  <c r="G776" i="11" s="1" a="1"/>
  <c r="G776" i="11" s="1"/>
  <c r="G777" i="11" s="1" a="1"/>
  <c r="G777" i="11" s="1"/>
  <c r="G778" i="11" s="1" a="1"/>
  <c r="G778" i="11" s="1"/>
  <c r="G779" i="11" s="1" a="1"/>
  <c r="G779" i="11" s="1"/>
  <c r="G780" i="11" s="1" a="1"/>
  <c r="G780" i="11" s="1"/>
  <c r="G781" i="11" s="1" a="1"/>
  <c r="G781" i="11" s="1"/>
  <c r="G782" i="11" s="1" a="1"/>
  <c r="G782" i="11" s="1"/>
  <c r="G783" i="11" s="1" a="1"/>
  <c r="G783" i="11" s="1"/>
  <c r="G784" i="11" s="1" a="1"/>
  <c r="G784" i="11" s="1"/>
  <c r="G785" i="11" s="1" a="1"/>
  <c r="G785" i="11" s="1"/>
  <c r="G786" i="11" s="1" a="1"/>
  <c r="G786" i="11" s="1"/>
  <c r="G787" i="11" s="1" a="1"/>
  <c r="G787" i="11" s="1"/>
  <c r="G788" i="11" s="1" a="1"/>
  <c r="G788" i="11" s="1"/>
  <c r="G789" i="11" l="1" a="1"/>
  <c r="G789" i="11" s="1"/>
  <c r="G790" i="11" s="1" a="1"/>
  <c r="G790" i="11" s="1"/>
  <c r="G791" i="11" s="1" a="1"/>
  <c r="G791" i="11" s="1"/>
  <c r="G792" i="11" s="1" a="1"/>
  <c r="G792" i="11" s="1"/>
  <c r="G793" i="11" s="1" a="1"/>
  <c r="G793" i="11" s="1"/>
  <c r="G794" i="11" s="1" a="1"/>
  <c r="G794" i="11" s="1"/>
  <c r="G795" i="11" s="1" a="1"/>
  <c r="G795" i="11" s="1"/>
  <c r="G796" i="11" s="1" a="1"/>
  <c r="G796" i="11" s="1"/>
  <c r="G797" i="11" s="1" a="1"/>
  <c r="G797" i="11" s="1"/>
  <c r="G798" i="11" s="1" a="1"/>
  <c r="G798" i="11" s="1"/>
  <c r="G799" i="11" s="1" a="1"/>
  <c r="G799" i="11" s="1"/>
  <c r="G800" i="11" s="1" a="1"/>
  <c r="G800" i="11" s="1"/>
  <c r="G801" i="11" s="1" a="1"/>
  <c r="G801" i="11" s="1"/>
  <c r="G802" i="11" s="1" a="1"/>
  <c r="G802" i="11" s="1"/>
  <c r="G803" i="11" s="1" a="1"/>
  <c r="G803" i="11" s="1"/>
  <c r="G804" i="11" s="1" a="1"/>
  <c r="G804" i="11" s="1"/>
  <c r="G805" i="11" s="1" a="1"/>
  <c r="G805" i="11" s="1"/>
  <c r="G806" i="11" s="1" a="1"/>
  <c r="G806" i="11" s="1"/>
  <c r="G807" i="11" s="1" a="1"/>
  <c r="G807" i="11" s="1"/>
  <c r="G808" i="11" s="1" a="1"/>
  <c r="G808" i="11" s="1"/>
  <c r="G809" i="11" s="1" a="1"/>
  <c r="G809" i="11" s="1"/>
  <c r="G810" i="11" s="1" a="1"/>
  <c r="G810" i="11" s="1"/>
  <c r="G811" i="11" s="1" a="1"/>
  <c r="G811" i="11" s="1"/>
  <c r="G812" i="11" s="1" a="1"/>
  <c r="G812" i="11" s="1"/>
  <c r="G813" i="11" s="1" a="1"/>
  <c r="G813" i="11" s="1"/>
  <c r="G814" i="11" s="1" a="1"/>
  <c r="G814" i="11" s="1"/>
  <c r="G815" i="11" s="1" a="1"/>
  <c r="G815" i="11" s="1"/>
  <c r="G816" i="11" s="1" a="1"/>
  <c r="G816" i="11" s="1"/>
  <c r="G817" i="11" s="1" a="1"/>
  <c r="G817" i="11" s="1"/>
  <c r="G818" i="11" s="1" a="1"/>
  <c r="G818" i="11" s="1"/>
  <c r="G819" i="11" s="1" a="1"/>
  <c r="G819" i="11" s="1"/>
  <c r="G820" i="11" s="1" a="1"/>
  <c r="G820" i="11" s="1"/>
  <c r="G821" i="11" s="1" a="1"/>
  <c r="G821" i="11" s="1"/>
  <c r="G822" i="11" s="1" a="1"/>
  <c r="G822" i="11" s="1"/>
  <c r="G823" i="11" s="1" a="1"/>
  <c r="G823" i="11" s="1"/>
  <c r="G824" i="11" s="1" a="1"/>
  <c r="G824" i="11" s="1"/>
  <c r="G825" i="11" s="1" a="1"/>
  <c r="G825" i="11" s="1"/>
  <c r="G826" i="11" s="1" a="1"/>
  <c r="G826" i="11" s="1"/>
  <c r="G827" i="11" s="1" a="1"/>
  <c r="G827" i="11" s="1"/>
  <c r="G828" i="11" s="1" a="1"/>
  <c r="G828" i="11" s="1"/>
  <c r="G829" i="11" s="1" a="1"/>
  <c r="G829" i="11" s="1"/>
  <c r="G830" i="11" s="1" a="1"/>
  <c r="G830" i="11" s="1"/>
  <c r="G831" i="11" s="1" a="1"/>
  <c r="G831" i="11" s="1"/>
  <c r="G832" i="11" s="1" a="1"/>
  <c r="G832" i="11" s="1"/>
  <c r="G833" i="11" s="1" a="1"/>
  <c r="G833" i="11" s="1"/>
  <c r="G834" i="11" s="1" a="1"/>
  <c r="G834" i="11" s="1"/>
  <c r="G835" i="11" s="1" a="1"/>
  <c r="G835" i="11" s="1"/>
  <c r="G836" i="11" s="1" a="1"/>
  <c r="G836" i="11" s="1"/>
  <c r="G837" i="11" s="1" a="1"/>
  <c r="G837" i="11" s="1"/>
  <c r="G838" i="11" s="1" a="1"/>
  <c r="G838" i="11" s="1"/>
  <c r="G839" i="11" s="1" a="1"/>
  <c r="G839" i="11" s="1"/>
  <c r="G840" i="11" s="1" a="1"/>
  <c r="G840" i="11" s="1"/>
  <c r="G841" i="11" s="1" a="1"/>
  <c r="G841" i="11" s="1"/>
  <c r="G842" i="11" s="1" a="1"/>
  <c r="G842" i="11" s="1"/>
  <c r="G843" i="11" s="1" a="1"/>
  <c r="G843" i="11" s="1"/>
  <c r="G844" i="11" s="1" a="1"/>
  <c r="G844" i="11" s="1"/>
  <c r="G845" i="11" s="1" a="1"/>
  <c r="G845" i="11" s="1"/>
  <c r="G846" i="11" s="1" a="1"/>
  <c r="G846" i="11" s="1"/>
  <c r="G847" i="11" s="1" a="1"/>
  <c r="G847" i="11" s="1"/>
  <c r="G848" i="11" s="1" a="1"/>
  <c r="G848" i="11" s="1"/>
  <c r="G849" i="11" s="1" a="1"/>
  <c r="G849" i="11" s="1"/>
  <c r="G850" i="11" s="1" a="1"/>
  <c r="G850" i="11" s="1"/>
  <c r="G851" i="11" l="1" a="1"/>
  <c r="G851" i="11" s="1"/>
  <c r="G852" i="11" s="1" a="1"/>
  <c r="G852" i="11" s="1"/>
  <c r="G853" i="11" s="1" a="1"/>
  <c r="G853" i="11" s="1"/>
  <c r="G854" i="11" s="1" a="1"/>
  <c r="G854" i="11" s="1"/>
  <c r="G855" i="11" s="1" a="1"/>
  <c r="G855" i="11" s="1"/>
  <c r="G856" i="11" l="1" a="1"/>
  <c r="G856" i="11" s="1"/>
  <c r="G857" i="11" s="1" a="1"/>
  <c r="G857" i="11" s="1"/>
  <c r="G858" i="11" s="1" a="1"/>
  <c r="G858" i="11" s="1"/>
  <c r="G859" i="11" s="1" a="1"/>
  <c r="G859" i="11" s="1"/>
  <c r="G860" i="11" s="1" a="1"/>
  <c r="G860" i="11" s="1"/>
  <c r="G861" i="11" s="1" a="1"/>
  <c r="G861" i="11" s="1"/>
  <c r="G862" i="11" s="1" a="1"/>
  <c r="G862" i="11" s="1"/>
  <c r="G863" i="11" s="1" a="1"/>
  <c r="G863" i="11" s="1"/>
  <c r="G864" i="11" s="1" a="1"/>
  <c r="G864" i="11" s="1"/>
  <c r="G865" i="11" s="1" a="1"/>
  <c r="G865" i="11" s="1"/>
  <c r="G866" i="11" s="1" a="1"/>
  <c r="G866" i="11" s="1"/>
  <c r="G867" i="11" s="1" a="1"/>
  <c r="G867" i="11" s="1"/>
  <c r="G868" i="11" s="1" a="1"/>
  <c r="G868" i="11" s="1"/>
  <c r="G869" i="11" s="1" a="1"/>
  <c r="G869" i="11" s="1"/>
  <c r="G870" i="11" s="1" a="1"/>
  <c r="G870" i="11" s="1"/>
  <c r="G871" i="11" s="1" a="1"/>
  <c r="G871" i="11" s="1"/>
  <c r="G872" i="11" s="1" a="1"/>
  <c r="G872" i="11" s="1"/>
  <c r="G873" i="11" s="1" a="1"/>
  <c r="G873" i="11" s="1"/>
  <c r="G874" i="11" s="1" a="1"/>
  <c r="G874" i="11" s="1"/>
  <c r="G875" i="11" s="1" a="1"/>
  <c r="G875" i="11" s="1"/>
  <c r="G876" i="11" s="1" a="1"/>
  <c r="G876" i="11" s="1"/>
  <c r="G877" i="11" s="1" a="1"/>
  <c r="G877" i="11" s="1"/>
  <c r="G878" i="11" s="1" a="1"/>
  <c r="G878" i="11" s="1"/>
  <c r="G879" i="11" s="1" a="1"/>
  <c r="G879" i="11" s="1"/>
  <c r="G880" i="11" s="1" a="1"/>
  <c r="G880" i="11" s="1"/>
  <c r="G881" i="11" s="1" a="1"/>
  <c r="G881" i="11" s="1"/>
  <c r="G882" i="11" s="1" a="1"/>
  <c r="G882" i="11" s="1"/>
  <c r="G883" i="11" s="1" a="1"/>
  <c r="G883" i="11" s="1"/>
  <c r="G884" i="11" s="1" a="1"/>
  <c r="G884" i="11" s="1"/>
  <c r="G885" i="11" s="1" a="1"/>
  <c r="G885" i="11" s="1"/>
  <c r="G886" i="11" s="1" a="1"/>
  <c r="G886" i="11" s="1"/>
  <c r="G887" i="11" s="1" a="1"/>
  <c r="G887" i="11" s="1"/>
  <c r="G888" i="11" s="1" a="1"/>
  <c r="G888" i="11" s="1"/>
  <c r="G889" i="11" s="1" a="1"/>
  <c r="G889" i="11" s="1"/>
  <c r="G890" i="11" s="1" a="1"/>
  <c r="G890" i="11" s="1"/>
  <c r="G891" i="11" s="1" a="1"/>
  <c r="G891" i="11" s="1"/>
  <c r="G892" i="11" s="1" a="1"/>
  <c r="G892" i="11" s="1"/>
  <c r="G893" i="11" s="1" a="1"/>
  <c r="G893" i="11" s="1"/>
  <c r="G894" i="11" s="1" a="1"/>
  <c r="G894" i="11" s="1"/>
  <c r="G895" i="11" s="1" a="1"/>
  <c r="G895" i="11" s="1"/>
  <c r="G896" i="11" s="1" a="1"/>
  <c r="G896" i="11" s="1"/>
  <c r="G897" i="11" s="1" a="1"/>
  <c r="G897" i="11" s="1"/>
  <c r="G898" i="11" s="1" a="1"/>
  <c r="G898" i="11" s="1"/>
  <c r="G899" i="11" s="1" a="1"/>
  <c r="G899" i="11" s="1"/>
  <c r="G900" i="11" s="1" a="1"/>
  <c r="G900" i="11" s="1"/>
  <c r="G901" i="11" s="1" a="1"/>
  <c r="G901" i="11" s="1"/>
  <c r="G902" i="11" s="1" a="1"/>
  <c r="G902" i="11" s="1"/>
  <c r="G903" i="11" s="1" a="1"/>
  <c r="G903" i="11" s="1"/>
  <c r="G904" i="11" s="1" a="1"/>
  <c r="G904" i="11" s="1"/>
  <c r="G905" i="11" s="1" a="1"/>
  <c r="G905" i="11" s="1"/>
  <c r="G906" i="11" s="1" a="1"/>
  <c r="G906" i="11" s="1"/>
  <c r="G907" i="11" s="1" a="1"/>
  <c r="G907" i="11" s="1"/>
  <c r="G908" i="11" s="1" a="1"/>
  <c r="G908" i="11" s="1"/>
  <c r="G909" i="11" s="1" a="1"/>
  <c r="G909" i="11" s="1"/>
  <c r="G910" i="11" s="1" a="1"/>
  <c r="G910" i="11" s="1"/>
  <c r="G911" i="11" s="1" a="1"/>
  <c r="G911" i="11" s="1"/>
  <c r="G912" i="11" s="1" a="1"/>
  <c r="G912" i="11" s="1"/>
  <c r="G913" i="11" s="1" a="1"/>
  <c r="G913" i="11" s="1"/>
  <c r="G914" i="11" s="1" a="1"/>
  <c r="G914" i="11" s="1"/>
  <c r="G915" i="11" s="1" a="1"/>
  <c r="G915" i="11" s="1"/>
  <c r="G916" i="11" s="1" a="1"/>
  <c r="G916" i="11" s="1"/>
  <c r="G917" i="11" s="1" a="1"/>
  <c r="G917" i="11" s="1"/>
  <c r="G918" i="11" s="1" a="1"/>
  <c r="G918" i="11" s="1"/>
  <c r="G919" i="11" s="1" a="1"/>
  <c r="G919" i="11" s="1"/>
  <c r="G920" i="11" s="1" a="1"/>
  <c r="G920" i="11" s="1"/>
  <c r="G921" i="11" s="1" a="1"/>
  <c r="G921" i="11" s="1"/>
  <c r="G922" i="11" l="1" a="1"/>
  <c r="G922" i="11" s="1"/>
  <c r="G923" i="11" s="1" a="1"/>
  <c r="G923" i="11" s="1"/>
  <c r="G924" i="11" s="1" a="1"/>
  <c r="G924" i="11" s="1"/>
  <c r="G925" i="11" s="1" a="1"/>
  <c r="G925" i="11" s="1"/>
  <c r="G926" i="11" s="1" a="1"/>
  <c r="G926" i="11" s="1"/>
  <c r="G927" i="11" s="1" a="1"/>
  <c r="G927" i="11" s="1"/>
  <c r="G928" i="11" s="1" a="1"/>
  <c r="G928" i="11" s="1"/>
  <c r="G929" i="11" s="1" a="1"/>
  <c r="G929" i="11" s="1"/>
  <c r="G930" i="11" s="1" a="1"/>
  <c r="G930" i="11" s="1"/>
  <c r="G931" i="11" s="1" a="1"/>
  <c r="G931" i="11" s="1"/>
  <c r="G932" i="11" s="1" a="1"/>
  <c r="G932" i="11" s="1"/>
  <c r="G933" i="11" s="1" a="1"/>
  <c r="G933" i="11" s="1"/>
  <c r="G934" i="11" s="1" a="1"/>
  <c r="G934" i="11" s="1"/>
  <c r="G935" i="11" s="1" a="1"/>
  <c r="G935" i="11" s="1"/>
  <c r="G936" i="11" s="1" a="1"/>
  <c r="G936" i="11" s="1"/>
  <c r="C921" i="11"/>
  <c r="E921" i="11"/>
  <c r="D26" i="7" s="1"/>
  <c r="R26" i="7" s="1" a="1"/>
  <c r="R26" i="7" s="1"/>
  <c r="AI26" i="7" l="1"/>
  <c r="AA26" i="7"/>
  <c r="C26" i="7"/>
  <c r="Y26" i="7"/>
  <c r="Z26" i="7"/>
  <c r="V29" i="8" s="1"/>
  <c r="V364" i="8" s="1"/>
  <c r="V699" i="8" s="1"/>
  <c r="V1034" i="8" s="1"/>
  <c r="AH26" i="7"/>
  <c r="U26" i="7"/>
  <c r="Q29" i="8" s="1"/>
  <c r="Q364" i="8" s="1"/>
  <c r="Q699" i="8" s="1"/>
  <c r="Q1034" i="8" s="1"/>
  <c r="V26" i="7"/>
  <c r="X26" i="7"/>
  <c r="AK26" i="7"/>
  <c r="AG29" i="8" s="1"/>
  <c r="AG364" i="8" s="1"/>
  <c r="AG699" i="8" s="1"/>
  <c r="AG1034" i="8" s="1"/>
  <c r="AG26" i="7"/>
  <c r="S26" i="7"/>
  <c r="O29" i="8" s="1"/>
  <c r="O364" i="8" s="1"/>
  <c r="O699" i="8" s="1"/>
  <c r="O1034" i="8" s="1"/>
  <c r="W26" i="7"/>
  <c r="AJ26" i="7"/>
  <c r="AF26" i="7"/>
  <c r="AD26" i="7"/>
  <c r="AE26" i="7"/>
  <c r="AC26" i="7"/>
  <c r="AB26" i="7"/>
  <c r="T26" i="7"/>
  <c r="G937" i="11" a="1"/>
  <c r="G937" i="11" s="1"/>
  <c r="G938" i="11" s="1" a="1"/>
  <c r="G938" i="11" s="1"/>
  <c r="G939" i="11" s="1" a="1"/>
  <c r="G939" i="11" s="1"/>
  <c r="G940" i="11" s="1" a="1"/>
  <c r="G940" i="11" s="1"/>
  <c r="G941" i="11" s="1" a="1"/>
  <c r="G941" i="11" s="1"/>
  <c r="G942" i="11" s="1" a="1"/>
  <c r="G942" i="11" s="1"/>
  <c r="G943" i="11" s="1" a="1"/>
  <c r="G943" i="11" s="1"/>
  <c r="G944" i="11" s="1" a="1"/>
  <c r="G944" i="11" s="1"/>
  <c r="G945" i="11" s="1" a="1"/>
  <c r="G945" i="11" s="1"/>
  <c r="G946" i="11" s="1" a="1"/>
  <c r="G946" i="11" s="1"/>
  <c r="G947" i="11" s="1" a="1"/>
  <c r="G947" i="11" s="1"/>
  <c r="C936" i="11"/>
  <c r="D2" i="7" s="1"/>
  <c r="E936" i="11"/>
  <c r="F936" i="11" s="1"/>
  <c r="F921" i="11"/>
  <c r="G948" i="11" l="1" a="1"/>
  <c r="G948" i="11" s="1"/>
  <c r="G949" i="11" s="1" a="1"/>
  <c r="G949" i="11" s="1"/>
  <c r="G950" i="11" s="1" a="1"/>
  <c r="G950" i="11" s="1"/>
  <c r="G951" i="11" s="1" a="1"/>
  <c r="G951" i="11" s="1"/>
  <c r="G952" i="11" s="1" a="1"/>
  <c r="G952" i="11" s="1"/>
  <c r="G953" i="11" s="1" a="1"/>
  <c r="G953" i="11" s="1"/>
  <c r="G954" i="11" s="1" a="1"/>
  <c r="G954" i="11" s="1"/>
  <c r="G955" i="11" s="1" a="1"/>
  <c r="G955" i="11" s="1"/>
  <c r="G956" i="11" s="1" a="1"/>
  <c r="G956" i="11" s="1"/>
  <c r="G957" i="11" s="1" a="1"/>
  <c r="G957" i="11" s="1"/>
  <c r="G958" i="11" s="1" a="1"/>
  <c r="G958" i="11" s="1"/>
  <c r="G959" i="11" s="1" a="1"/>
  <c r="G959" i="11" s="1"/>
  <c r="G960" i="11" s="1" a="1"/>
  <c r="G960" i="11" s="1"/>
  <c r="G961" i="11" s="1" a="1"/>
  <c r="G961" i="11" s="1"/>
  <c r="G962" i="11" s="1" a="1"/>
  <c r="G962" i="11" s="1"/>
  <c r="G963" i="11" s="1" a="1"/>
  <c r="G963" i="11" s="1"/>
  <c r="G964" i="11" s="1" a="1"/>
  <c r="G964" i="11" s="1"/>
  <c r="G965" i="11" s="1" a="1"/>
  <c r="G965" i="11" s="1"/>
  <c r="G966" i="11" s="1" a="1"/>
  <c r="G966" i="11" s="1"/>
  <c r="G967" i="11" s="1" a="1"/>
  <c r="G967" i="11" s="1"/>
  <c r="G968" i="11" s="1" a="1"/>
  <c r="G968" i="11" s="1"/>
  <c r="G969" i="11" s="1" a="1"/>
  <c r="G969" i="11" s="1"/>
  <c r="G970" i="11" s="1" a="1"/>
  <c r="G970" i="11" s="1"/>
  <c r="G971" i="11" s="1" a="1"/>
  <c r="G971" i="11" s="1"/>
  <c r="G972" i="11" s="1" a="1"/>
  <c r="G972" i="11" s="1"/>
  <c r="G973" i="11" s="1" a="1"/>
  <c r="G973" i="11" s="1"/>
  <c r="G974" i="11" s="1" a="1"/>
  <c r="G974" i="11" s="1"/>
  <c r="G975" i="11" s="1" a="1"/>
  <c r="G975" i="11" s="1"/>
  <c r="G976" i="11" s="1" a="1"/>
  <c r="G976" i="11" s="1"/>
  <c r="G977" i="11" s="1" a="1"/>
  <c r="G977" i="11" s="1"/>
  <c r="G978" i="11" s="1" a="1"/>
  <c r="G978" i="11" s="1"/>
  <c r="G979" i="11" s="1" a="1"/>
  <c r="G979" i="11" s="1"/>
  <c r="G980" i="11" s="1" a="1"/>
  <c r="G980" i="11" s="1"/>
  <c r="G981" i="11" s="1" a="1"/>
  <c r="G981" i="11" s="1"/>
  <c r="G982" i="11" s="1" a="1"/>
  <c r="G982" i="11" s="1"/>
  <c r="G983" i="11" s="1" a="1"/>
  <c r="G983" i="11" s="1"/>
  <c r="G984" i="11" s="1" a="1"/>
  <c r="G984" i="11" s="1"/>
  <c r="G985" i="11" s="1" a="1"/>
  <c r="G985" i="11" s="1"/>
  <c r="G986" i="11" s="1" a="1"/>
  <c r="G986" i="11" s="1"/>
  <c r="G987" i="11" s="1" a="1"/>
  <c r="G987" i="11" s="1"/>
  <c r="G988" i="11" s="1" a="1"/>
  <c r="G988" i="11" s="1"/>
  <c r="G989" i="11" s="1" a="1"/>
  <c r="G989" i="11" s="1"/>
  <c r="G990" i="11" s="1" a="1"/>
  <c r="G990" i="11" s="1"/>
  <c r="G991" i="11" s="1" a="1"/>
  <c r="G991" i="11" s="1"/>
  <c r="G992" i="11" s="1" a="1"/>
  <c r="G992" i="11" s="1"/>
  <c r="G993" i="11" s="1" a="1"/>
  <c r="G993" i="11" s="1"/>
  <c r="G994" i="11" s="1" a="1"/>
  <c r="G994" i="11" s="1"/>
  <c r="G995" i="11" s="1" a="1"/>
  <c r="G995" i="11" s="1"/>
  <c r="G996" i="11" s="1" a="1"/>
  <c r="G996" i="11" s="1"/>
  <c r="G997" i="11" s="1" a="1"/>
  <c r="G997" i="11" s="1"/>
  <c r="G998" i="11" s="1" a="1"/>
  <c r="G998" i="11" s="1"/>
  <c r="G999" i="11" s="1" a="1"/>
  <c r="G999" i="11" s="1"/>
  <c r="G1000" i="11" s="1" a="1"/>
  <c r="G1000" i="11" s="1"/>
  <c r="G1001" i="11" s="1" a="1"/>
  <c r="G1001" i="11" s="1"/>
  <c r="G1002" i="11" s="1" a="1"/>
  <c r="G1002" i="11" s="1"/>
  <c r="G1003" i="11" s="1" a="1"/>
  <c r="G1003" i="11" s="1"/>
  <c r="G1004" i="11" s="1" a="1"/>
  <c r="G1004" i="11" s="1"/>
  <c r="G1005" i="11" s="1" a="1"/>
  <c r="G1005" i="11" s="1"/>
  <c r="G1006" i="11" s="1" a="1"/>
  <c r="G1006" i="11" s="1"/>
  <c r="G1007" i="11" s="1" a="1"/>
  <c r="G1007" i="11" s="1"/>
  <c r="G1008" i="11" s="1" a="1"/>
  <c r="G1008" i="11" s="1"/>
  <c r="G1009" i="11" s="1" a="1"/>
  <c r="G1009" i="11" s="1"/>
  <c r="G1010" i="11" s="1" a="1"/>
  <c r="G1010" i="11" s="1"/>
  <c r="G1011" i="11" s="1" a="1"/>
  <c r="G1011" i="11" s="1"/>
  <c r="G1012" i="11" s="1" a="1"/>
  <c r="G1012" i="11" s="1"/>
  <c r="G1013" i="11" s="1" a="1"/>
  <c r="G1013" i="11" s="1"/>
  <c r="G1014" i="11" s="1" a="1"/>
  <c r="G1014" i="11" s="1"/>
  <c r="G1015" i="11" s="1" a="1"/>
  <c r="G1015" i="11" s="1"/>
  <c r="G1016" i="11" s="1" a="1"/>
  <c r="G1016" i="11" s="1"/>
  <c r="G1017" i="11" s="1" a="1"/>
  <c r="G1017" i="11" s="1"/>
  <c r="G1018" i="11" s="1" a="1"/>
  <c r="G1018" i="11" s="1"/>
  <c r="G1019" i="11" s="1" a="1"/>
  <c r="G1019" i="11" s="1"/>
  <c r="G1020" i="11" s="1" a="1"/>
  <c r="G1020" i="11" s="1"/>
  <c r="G1021" i="11" s="1" a="1"/>
  <c r="G1021" i="11" s="1"/>
  <c r="G1022" i="11" s="1" a="1"/>
  <c r="G1022" i="11" s="1"/>
  <c r="G1023" i="11" s="1" a="1"/>
  <c r="G1023" i="11" s="1"/>
  <c r="G1024" i="11" s="1" a="1"/>
  <c r="G1024" i="11" s="1"/>
  <c r="G1025" i="11" s="1" a="1"/>
  <c r="G1025" i="11" s="1"/>
  <c r="G1026" i="11" s="1" a="1"/>
  <c r="G1026" i="11" s="1"/>
  <c r="G1027" i="11" s="1" a="1"/>
  <c r="G1027" i="11" s="1"/>
  <c r="G1028" i="11" s="1" a="1"/>
  <c r="G1028" i="11" s="1"/>
  <c r="G1029" i="11" s="1" a="1"/>
  <c r="G1029" i="11" s="1"/>
  <c r="G1030" i="11" s="1" a="1"/>
  <c r="G1030" i="11" s="1"/>
  <c r="G1031" i="11" s="1" a="1"/>
  <c r="G1031" i="11" s="1"/>
  <c r="G1032" i="11" s="1" a="1"/>
  <c r="G1032" i="11" s="1"/>
  <c r="G1033" i="11" s="1" a="1"/>
  <c r="G1033" i="11" s="1"/>
  <c r="G1034" i="11" s="1" a="1"/>
  <c r="G1034" i="11" s="1"/>
  <c r="G1035" i="11" s="1" a="1"/>
  <c r="G1035" i="11" s="1"/>
  <c r="G1036" i="11" s="1" a="1"/>
  <c r="G1036" i="11" s="1"/>
  <c r="G1037" i="11" s="1" a="1"/>
  <c r="G1037" i="11" s="1"/>
  <c r="G1038" i="11" s="1" a="1"/>
  <c r="G1038" i="11" s="1"/>
  <c r="G1039" i="11" s="1" a="1"/>
  <c r="G1039" i="11" s="1"/>
  <c r="G1040" i="11" s="1" a="1"/>
  <c r="G1040" i="11" s="1"/>
  <c r="G1041" i="11" s="1" a="1"/>
  <c r="G1041" i="11" s="1"/>
  <c r="G1042" i="11" s="1" a="1"/>
  <c r="G1042" i="11" s="1"/>
  <c r="G1043" i="11" s="1" a="1"/>
  <c r="G1043" i="11" s="1"/>
  <c r="G1044" i="11" s="1" a="1"/>
  <c r="G1044" i="11" s="1"/>
  <c r="G1045" i="11" s="1" a="1"/>
  <c r="G1045" i="11" s="1"/>
  <c r="G1046" i="11" s="1" a="1"/>
  <c r="G1046" i="11" s="1"/>
  <c r="G1047" i="11" s="1" a="1"/>
  <c r="G1047" i="11" s="1"/>
  <c r="G1048" i="11" s="1" a="1"/>
  <c r="G1048" i="11" s="1"/>
  <c r="G1049" i="11" s="1" a="1"/>
  <c r="G1049" i="11" s="1"/>
  <c r="G1050" i="11" s="1" a="1"/>
  <c r="G1050" i="11" s="1"/>
  <c r="G1051" i="11" s="1" a="1"/>
  <c r="G1051" i="11" s="1"/>
  <c r="G1052" i="11" s="1" a="1"/>
  <c r="G1052" i="11" s="1"/>
  <c r="G1053" i="11" s="1" a="1"/>
  <c r="G1053" i="11" s="1"/>
  <c r="G1054" i="11" s="1" a="1"/>
  <c r="G1054" i="11" s="1"/>
  <c r="G1055" i="11" s="1" a="1"/>
  <c r="G1055" i="11" s="1"/>
  <c r="G1056" i="11" s="1" a="1"/>
  <c r="G1056" i="11" s="1"/>
  <c r="G1057" i="11" s="1" a="1"/>
  <c r="G1057" i="11" s="1"/>
  <c r="G1058" i="11" s="1" a="1"/>
  <c r="G1058" i="11" s="1"/>
  <c r="G1059" i="11" s="1" a="1"/>
  <c r="G1059" i="11" s="1"/>
  <c r="G1060" i="11" s="1" a="1"/>
  <c r="G1060" i="11" s="1"/>
  <c r="G1061" i="11" s="1" a="1"/>
  <c r="G1061" i="11" s="1"/>
  <c r="G1062" i="11" s="1" a="1"/>
  <c r="G1062" i="11" s="1"/>
  <c r="G1063" i="11" s="1" a="1"/>
  <c r="G1063" i="11" s="1"/>
  <c r="G1064" i="11" s="1" a="1"/>
  <c r="G1064" i="11" s="1"/>
  <c r="G1065" i="11" s="1" a="1"/>
  <c r="G1065" i="11" s="1"/>
  <c r="G1066" i="11" s="1" a="1"/>
  <c r="G1066" i="11" s="1"/>
  <c r="G1067" i="11" s="1" a="1"/>
  <c r="G1067" i="11" s="1"/>
  <c r="G1068" i="11" s="1" a="1"/>
  <c r="G1068" i="11" s="1"/>
  <c r="G1069" i="11" s="1" a="1"/>
  <c r="G1069" i="11" s="1"/>
  <c r="G1070" i="11" s="1" a="1"/>
  <c r="G1070" i="11" s="1"/>
  <c r="G1071" i="11" s="1" a="1"/>
  <c r="G1071" i="11" s="1"/>
  <c r="G1072" i="11" s="1" a="1"/>
  <c r="G1072" i="11" s="1"/>
  <c r="G1073" i="11" s="1" a="1"/>
  <c r="G1073" i="11" s="1"/>
  <c r="G1074" i="11" s="1" a="1"/>
  <c r="G1074" i="11" s="1"/>
  <c r="G1075" i="11" s="1" a="1"/>
  <c r="G1075" i="11" s="1"/>
  <c r="G1076" i="11" s="1" a="1"/>
  <c r="G1076" i="11" s="1"/>
  <c r="G1077" i="11" s="1" a="1"/>
  <c r="G1077" i="11" s="1"/>
  <c r="G1078" i="11" s="1" a="1"/>
  <c r="G1078" i="11" s="1"/>
  <c r="G1079" i="11" s="1" a="1"/>
  <c r="G1079" i="11" s="1"/>
  <c r="G1080" i="11" s="1" a="1"/>
  <c r="G1080" i="11" s="1"/>
  <c r="G1081" i="11" s="1" a="1"/>
  <c r="G1081" i="11" s="1"/>
  <c r="G1082" i="11" s="1" a="1"/>
  <c r="G1082" i="11" s="1"/>
  <c r="G1083" i="11" s="1" a="1"/>
  <c r="G1083" i="11" s="1"/>
  <c r="G1084" i="11" s="1" a="1"/>
  <c r="G1084" i="11" s="1"/>
  <c r="G1085" i="11" s="1" a="1"/>
  <c r="G1085" i="11" s="1"/>
  <c r="G1086" i="11" s="1" a="1"/>
  <c r="G1086" i="11" s="1"/>
  <c r="G1087" i="11" s="1" a="1"/>
  <c r="G1087" i="11" s="1"/>
  <c r="G1088" i="11" s="1" a="1"/>
  <c r="G1088" i="11" s="1"/>
  <c r="G1089" i="11" s="1" a="1"/>
  <c r="G1089" i="11" s="1"/>
  <c r="G1090" i="11" s="1" a="1"/>
  <c r="G1090" i="11" s="1"/>
  <c r="G1091" i="11" s="1" a="1"/>
  <c r="G1091" i="11" s="1"/>
  <c r="G1092" i="11" s="1" a="1"/>
  <c r="G1092" i="11" s="1"/>
  <c r="G1093" i="11" s="1" a="1"/>
  <c r="G1093" i="11" s="1"/>
  <c r="G1094" i="11" s="1" a="1"/>
  <c r="G1094" i="11" s="1"/>
  <c r="G1095" i="11" s="1" a="1"/>
  <c r="G1095" i="11" s="1"/>
  <c r="G1096" i="11" s="1" a="1"/>
  <c r="G1096" i="11" s="1"/>
  <c r="G1097" i="11" s="1" a="1"/>
  <c r="G1097" i="11" s="1"/>
  <c r="G1098" i="11" s="1" a="1"/>
  <c r="G1098" i="11" s="1"/>
  <c r="G1099" i="11" s="1" a="1"/>
  <c r="G1099" i="11" s="1"/>
  <c r="G1100" i="11" s="1" a="1"/>
  <c r="G1100" i="11" s="1"/>
  <c r="G1101" i="11" s="1" a="1"/>
  <c r="G1101" i="11" s="1"/>
  <c r="G1102" i="11" s="1" a="1"/>
  <c r="G1102" i="11" s="1"/>
  <c r="G1103" i="11" s="1" a="1"/>
  <c r="G1103" i="11" s="1"/>
  <c r="G1104" i="11" s="1" a="1"/>
  <c r="G1104" i="11" s="1"/>
  <c r="G1105" i="11" s="1" a="1"/>
  <c r="G1105" i="11" s="1"/>
  <c r="G1106" i="11" s="1" a="1"/>
  <c r="G1106" i="11" s="1"/>
  <c r="G1107" i="11" s="1" a="1"/>
  <c r="G1107" i="11" s="1"/>
  <c r="G1108" i="11" s="1" a="1"/>
  <c r="G1108" i="11" s="1"/>
  <c r="G1109" i="11" s="1" a="1"/>
  <c r="G1109" i="11" s="1"/>
  <c r="G1110" i="11" s="1" a="1"/>
  <c r="G1110" i="11" s="1"/>
  <c r="G1111" i="11" s="1" a="1"/>
  <c r="G1111" i="11" s="1"/>
  <c r="G1112" i="11" s="1" a="1"/>
  <c r="G1112" i="11" s="1"/>
  <c r="G1113" i="11" s="1" a="1"/>
  <c r="G1113" i="11" s="1"/>
  <c r="G1114" i="11" s="1" a="1"/>
  <c r="G1114" i="11" s="1"/>
  <c r="G1115" i="11" s="1" a="1"/>
  <c r="G1115" i="11" s="1"/>
  <c r="G1116" i="11" s="1" a="1"/>
  <c r="G1116" i="11" s="1"/>
  <c r="G1117" i="11" s="1" a="1"/>
  <c r="G1117" i="11" s="1"/>
  <c r="G1118" i="11" s="1" a="1"/>
  <c r="G1118" i="11" s="1"/>
  <c r="G1119" i="11" s="1" a="1"/>
  <c r="G1119" i="11" s="1"/>
  <c r="G1120" i="11" s="1" a="1"/>
  <c r="G1120" i="11" s="1"/>
  <c r="G1121" i="11" s="1" a="1"/>
  <c r="G1121" i="11" s="1"/>
  <c r="G1122" i="11" s="1" a="1"/>
  <c r="G1122" i="11" s="1"/>
  <c r="G1123" i="11" s="1" a="1"/>
  <c r="G1123" i="11" s="1"/>
  <c r="G1124" i="11" s="1" a="1"/>
  <c r="G1124" i="11" s="1"/>
  <c r="G1125" i="11" s="1" a="1"/>
  <c r="G1125" i="11" s="1"/>
  <c r="G1126" i="11" s="1" a="1"/>
  <c r="G1126" i="11" s="1"/>
  <c r="G1127" i="11" s="1" a="1"/>
  <c r="G1127" i="11" s="1"/>
  <c r="G1128" i="11" s="1" a="1"/>
  <c r="G1128" i="11" s="1"/>
  <c r="G1129" i="11" s="1" a="1"/>
  <c r="G1129" i="11" s="1"/>
  <c r="G1130" i="11" s="1" a="1"/>
  <c r="G1130" i="11" s="1"/>
  <c r="G1131" i="11" s="1" a="1"/>
  <c r="G1131" i="11" s="1"/>
  <c r="G1132" i="11" s="1" a="1"/>
  <c r="G1132" i="11" s="1"/>
  <c r="G1133" i="11" s="1" a="1"/>
  <c r="G1133" i="11" s="1"/>
  <c r="G1134" i="11" s="1" a="1"/>
  <c r="G1134" i="11" s="1"/>
  <c r="G1135" i="11" s="1" a="1"/>
  <c r="G1135" i="11" s="1"/>
  <c r="G1136" i="11" s="1" a="1"/>
  <c r="G1136" i="11" s="1"/>
  <c r="G1137" i="11" s="1" a="1"/>
  <c r="G1137" i="11" s="1"/>
  <c r="G1138" i="11" s="1" a="1"/>
  <c r="G1138" i="11" s="1"/>
  <c r="G1139" i="11" s="1" a="1"/>
  <c r="G1139" i="11" s="1"/>
  <c r="G1140" i="11" s="1" a="1"/>
  <c r="G1140" i="11" s="1"/>
  <c r="G1141" i="11" s="1" a="1"/>
  <c r="G1141" i="11" s="1"/>
  <c r="G1142" i="11" s="1" a="1"/>
  <c r="G1142" i="11" s="1"/>
  <c r="G1143" i="11" s="1" a="1"/>
  <c r="G1143" i="11" s="1"/>
  <c r="G1144" i="11" s="1" a="1"/>
  <c r="G1144" i="11" s="1"/>
  <c r="G1145" i="11" s="1" a="1"/>
  <c r="G1145" i="11" s="1"/>
  <c r="G1146" i="11" s="1" a="1"/>
  <c r="G1146" i="11" s="1"/>
  <c r="G1147" i="11" s="1" a="1"/>
  <c r="G1147" i="11" s="1"/>
  <c r="G1148" i="11" s="1" a="1"/>
  <c r="G1148" i="11" s="1"/>
  <c r="G1149" i="11" s="1" a="1"/>
  <c r="G1149" i="11" s="1"/>
  <c r="G1150" i="11" s="1" a="1"/>
  <c r="G1150" i="11" s="1"/>
  <c r="G1151" i="11" s="1" a="1"/>
  <c r="G1151" i="11" s="1"/>
  <c r="G1152" i="11" s="1" a="1"/>
  <c r="G1152" i="11" s="1"/>
  <c r="G1153" i="11" s="1" a="1"/>
  <c r="G1153" i="11" s="1"/>
  <c r="G1154" i="11" s="1" a="1"/>
  <c r="G1154" i="11" s="1"/>
  <c r="G1155" i="11" s="1" a="1"/>
  <c r="G1155" i="11" s="1"/>
  <c r="G1156" i="11" s="1" a="1"/>
  <c r="G1156" i="11" s="1"/>
  <c r="G1157" i="11" s="1" a="1"/>
  <c r="G1157" i="11" s="1"/>
  <c r="G1158" i="11" s="1" a="1"/>
  <c r="G1158" i="11" s="1"/>
  <c r="G1159" i="11" s="1" a="1"/>
  <c r="G1159" i="11" s="1"/>
  <c r="G1160" i="11" s="1" a="1"/>
  <c r="G1160" i="11" s="1"/>
  <c r="G1161" i="11" s="1" a="1"/>
  <c r="G1161" i="11" s="1"/>
  <c r="G1162" i="11" s="1" a="1"/>
  <c r="G1162" i="11" s="1"/>
  <c r="G1163" i="11" s="1" a="1"/>
  <c r="G1163" i="11" s="1"/>
  <c r="G1164" i="11" s="1" a="1"/>
  <c r="G1164" i="11" s="1"/>
  <c r="G1165" i="11" s="1" a="1"/>
  <c r="G1165" i="11" s="1"/>
  <c r="G1166" i="11" s="1" a="1"/>
  <c r="G1166" i="11" s="1"/>
  <c r="G1167" i="11" s="1" a="1"/>
  <c r="G1167" i="11" s="1"/>
  <c r="G1168" i="11" s="1" a="1"/>
  <c r="G1168" i="11" s="1"/>
  <c r="G1169" i="11" s="1" a="1"/>
  <c r="G1169" i="11" s="1"/>
  <c r="G1170" i="11" s="1" a="1"/>
  <c r="G1170" i="11" s="1"/>
  <c r="G1171" i="11" s="1" a="1"/>
  <c r="G1171" i="11" s="1"/>
  <c r="G1172" i="11" s="1" a="1"/>
  <c r="G1172" i="11" s="1"/>
  <c r="G1173" i="11" s="1" a="1"/>
  <c r="G1173" i="11" s="1"/>
  <c r="G1174" i="11" s="1" a="1"/>
  <c r="G1174" i="11" s="1"/>
  <c r="G1175" i="11" s="1" a="1"/>
  <c r="G1175" i="11" s="1"/>
  <c r="G1176" i="11" s="1" a="1"/>
  <c r="G1176" i="11" s="1"/>
  <c r="G1177" i="11" s="1" a="1"/>
  <c r="G1177" i="11" s="1"/>
  <c r="G1178" i="11" s="1" a="1"/>
  <c r="G1178" i="11" s="1"/>
  <c r="G1179" i="11" s="1" a="1"/>
  <c r="G1179" i="11" s="1"/>
  <c r="G1180" i="11" s="1" a="1"/>
  <c r="G1180" i="11" s="1"/>
  <c r="G1181" i="11" s="1" a="1"/>
  <c r="G1181" i="11" s="1"/>
  <c r="G1182" i="11" s="1" a="1"/>
  <c r="G1182" i="11" s="1"/>
  <c r="G1183" i="11" s="1" a="1"/>
  <c r="G1183" i="11" s="1"/>
  <c r="G1184" i="11" s="1" a="1"/>
  <c r="G1184" i="11" s="1"/>
  <c r="G1185" i="11" s="1" a="1"/>
  <c r="G1185" i="11" s="1"/>
  <c r="G1186" i="11" s="1" a="1"/>
  <c r="G1186" i="11" s="1"/>
  <c r="G1187" i="11" s="1" a="1"/>
  <c r="G1187" i="11" s="1"/>
  <c r="G1188" i="11" s="1" a="1"/>
  <c r="G1188" i="11" s="1"/>
  <c r="G1189" i="11" s="1" a="1"/>
  <c r="G1189" i="11" s="1"/>
  <c r="G1190" i="11" s="1" a="1"/>
  <c r="G1190" i="11" s="1"/>
  <c r="G1191" i="11" s="1" a="1"/>
  <c r="G1191" i="11" s="1"/>
  <c r="G1192" i="11" s="1" a="1"/>
  <c r="G1192" i="11" s="1"/>
  <c r="G1193" i="11" s="1" a="1"/>
  <c r="G1193" i="11" s="1"/>
  <c r="G1194" i="11" s="1" a="1"/>
  <c r="G1194" i="11" s="1"/>
  <c r="G1195" i="11" s="1" a="1"/>
  <c r="G1195" i="11" s="1"/>
  <c r="G1196" i="11" s="1" a="1"/>
  <c r="G1196" i="11" s="1"/>
  <c r="G1197" i="11" s="1" a="1"/>
  <c r="G1197" i="11" s="1"/>
  <c r="G1198" i="11" s="1" a="1"/>
  <c r="G1198" i="11" s="1"/>
  <c r="G1199" i="11" s="1" a="1"/>
  <c r="G1199" i="11" s="1"/>
  <c r="G1200" i="11" s="1" a="1"/>
  <c r="G1200" i="11" s="1"/>
  <c r="G1201" i="11" s="1" a="1"/>
  <c r="G1201" i="11" s="1"/>
  <c r="G1202" i="11" s="1" a="1"/>
  <c r="G1202" i="11" s="1"/>
  <c r="G1203" i="11" s="1" a="1"/>
  <c r="G1203" i="11" s="1"/>
  <c r="G1204" i="11" s="1" a="1"/>
  <c r="G1204" i="11" s="1"/>
  <c r="G1205" i="11" s="1" a="1"/>
  <c r="G1205" i="11" s="1"/>
  <c r="G1206" i="11" s="1" a="1"/>
  <c r="G1206" i="11" s="1"/>
  <c r="G1207" i="11" s="1" a="1"/>
  <c r="G1207" i="11" s="1"/>
  <c r="G1208" i="11" s="1" a="1"/>
  <c r="G1208" i="11" s="1"/>
  <c r="G1209" i="11" s="1" a="1"/>
  <c r="G1209" i="11" s="1"/>
  <c r="G1210" i="11" s="1" a="1"/>
  <c r="G1210" i="11" s="1"/>
  <c r="G1211" i="11" s="1" a="1"/>
  <c r="G1211" i="11" s="1"/>
  <c r="G1212" i="11" s="1" a="1"/>
  <c r="G1212" i="11" s="1"/>
  <c r="G1213" i="11" s="1" a="1"/>
  <c r="G1213" i="11" s="1"/>
  <c r="G1214" i="11" s="1" a="1"/>
  <c r="G1214" i="11" s="1"/>
  <c r="G1215" i="11" s="1" a="1"/>
  <c r="G1215" i="11" s="1"/>
  <c r="G1216" i="11" s="1" a="1"/>
  <c r="G1216" i="11" s="1"/>
  <c r="G1217" i="11" s="1" a="1"/>
  <c r="G1217" i="11" s="1"/>
  <c r="G1218" i="11" s="1" a="1"/>
  <c r="G1218" i="11" s="1"/>
  <c r="G1219" i="11" s="1" a="1"/>
  <c r="G1219" i="11" s="1"/>
  <c r="G1220" i="11" s="1" a="1"/>
  <c r="G1220" i="11" s="1"/>
  <c r="G1221" i="11" s="1" a="1"/>
  <c r="G1221" i="11" s="1"/>
  <c r="G1222" i="11" s="1" a="1"/>
  <c r="G1222" i="11" s="1"/>
  <c r="G1223" i="11" s="1" a="1"/>
  <c r="G1223" i="11" s="1"/>
  <c r="G1224" i="11" s="1" a="1"/>
  <c r="G1224" i="11" s="1"/>
  <c r="G1225" i="11" s="1" a="1"/>
  <c r="G1225" i="11" s="1"/>
  <c r="G1226" i="11" s="1" a="1"/>
  <c r="G1226" i="11" s="1"/>
  <c r="G1227" i="11" s="1" a="1"/>
  <c r="G1227" i="11" s="1"/>
  <c r="G1228" i="11" s="1" a="1"/>
  <c r="G1228" i="11" s="1"/>
  <c r="G1229" i="11" s="1" a="1"/>
  <c r="G1229" i="11" s="1"/>
  <c r="G1230" i="11" s="1" a="1"/>
  <c r="G1230" i="11" s="1"/>
  <c r="G1231" i="11" s="1" a="1"/>
  <c r="G1231" i="11" s="1"/>
  <c r="G1232" i="11" s="1" a="1"/>
  <c r="G1232" i="11" s="1"/>
  <c r="G1233" i="11" s="1" a="1"/>
  <c r="G1233" i="11" s="1"/>
  <c r="G1234" i="11" s="1" a="1"/>
  <c r="G1234" i="11" s="1"/>
  <c r="G1235" i="11" s="1" a="1"/>
  <c r="G1235" i="11" s="1"/>
  <c r="G1236" i="11" s="1" a="1"/>
  <c r="G1236" i="11" s="1"/>
  <c r="G1237" i="11" s="1" a="1"/>
  <c r="G1237" i="11" s="1"/>
  <c r="G1238" i="11" s="1" a="1"/>
  <c r="G1238" i="11" s="1"/>
  <c r="G1239" i="11" s="1" a="1"/>
  <c r="G1239" i="11" s="1"/>
  <c r="G1240" i="11" s="1" a="1"/>
  <c r="G1240" i="11" s="1"/>
  <c r="G1241" i="11" s="1" a="1"/>
  <c r="G1241" i="11" s="1"/>
  <c r="G1242" i="11" s="1" a="1"/>
  <c r="G1242" i="11" s="1"/>
  <c r="G1243" i="11" s="1" a="1"/>
  <c r="G1243" i="11" s="1"/>
  <c r="G1244" i="11" s="1" a="1"/>
  <c r="G1244" i="11" s="1"/>
  <c r="G1245" i="11" s="1" a="1"/>
  <c r="G1245" i="11" s="1"/>
  <c r="G1246" i="11" s="1" a="1"/>
  <c r="G1246" i="11" s="1"/>
  <c r="G1247" i="11" s="1" a="1"/>
  <c r="G1247" i="11" s="1"/>
  <c r="G1248" i="11" s="1" a="1"/>
  <c r="G1248" i="11" s="1"/>
  <c r="G1249" i="11" s="1" a="1"/>
  <c r="G1249" i="11" s="1"/>
  <c r="G1250" i="11" s="1" a="1"/>
  <c r="G1250" i="11" s="1"/>
  <c r="G1251" i="11" s="1" a="1"/>
  <c r="G1251" i="11" s="1"/>
  <c r="G1252" i="11" s="1" a="1"/>
  <c r="G1252" i="11" s="1"/>
  <c r="G1253" i="11" s="1" a="1"/>
  <c r="G1253" i="11" s="1"/>
  <c r="G1254" i="11" s="1" a="1"/>
  <c r="G1254" i="11" s="1"/>
  <c r="G1255" i="11" s="1" a="1"/>
  <c r="G1255" i="11" s="1"/>
  <c r="G1256" i="11" s="1" a="1"/>
  <c r="G1256" i="11" s="1"/>
  <c r="G1257" i="11" s="1" a="1"/>
  <c r="G1257" i="11" s="1"/>
  <c r="G1258" i="11" s="1" a="1"/>
  <c r="G1258" i="11" s="1"/>
  <c r="G1259" i="11" s="1" a="1"/>
  <c r="G1259" i="11" s="1"/>
  <c r="G1260" i="11" s="1" a="1"/>
  <c r="G1260" i="11" s="1"/>
  <c r="G1261" i="11" s="1" a="1"/>
  <c r="G1261" i="11" s="1"/>
  <c r="G1262" i="11" s="1" a="1"/>
  <c r="G1262" i="11" s="1"/>
  <c r="G1263" i="11" s="1" a="1"/>
  <c r="G1263" i="11" s="1"/>
  <c r="G1264" i="11" s="1" a="1"/>
  <c r="G1264" i="11" s="1"/>
  <c r="G1265" i="11" s="1" a="1"/>
  <c r="G1265" i="11" s="1"/>
  <c r="G1266" i="11" s="1" a="1"/>
  <c r="G1266" i="11" s="1"/>
  <c r="G1267" i="11" s="1" a="1"/>
  <c r="G1267" i="11" s="1"/>
  <c r="G1268" i="11" s="1" a="1"/>
  <c r="G1268" i="11" s="1"/>
  <c r="G1269" i="11" s="1" a="1"/>
  <c r="G1269" i="11" s="1"/>
  <c r="G1270" i="11" s="1" a="1"/>
  <c r="G1270" i="11" s="1"/>
  <c r="G1271" i="11" s="1" a="1"/>
  <c r="G1271" i="11" s="1"/>
  <c r="G1272" i="11" s="1" a="1"/>
  <c r="G1272" i="11" s="1"/>
  <c r="G1273" i="11" s="1" a="1"/>
  <c r="G1273" i="11" s="1"/>
  <c r="G1274" i="11" s="1" a="1"/>
  <c r="G1274" i="11" s="1"/>
  <c r="G1275" i="11" s="1" a="1"/>
  <c r="G1275" i="11" s="1"/>
  <c r="G1276" i="11" s="1" a="1"/>
  <c r="G1276" i="11" s="1"/>
  <c r="G1277" i="11" s="1" a="1"/>
  <c r="G1277" i="11" s="1"/>
  <c r="G1278" i="11" s="1" a="1"/>
  <c r="G1278" i="11" s="1"/>
  <c r="G1279" i="11" s="1" a="1"/>
  <c r="G1279" i="11" s="1"/>
  <c r="G1280" i="11" s="1" a="1"/>
  <c r="G1280" i="11" s="1"/>
  <c r="G1281" i="11" s="1" a="1"/>
  <c r="G1281" i="11" s="1"/>
  <c r="G1282" i="11" s="1" a="1"/>
  <c r="G1282" i="11" s="1"/>
  <c r="G1283" i="11" s="1" a="1"/>
  <c r="G1283" i="11" s="1"/>
  <c r="G1284" i="11" s="1" a="1"/>
  <c r="G1284" i="11" s="1"/>
  <c r="G1285" i="11" s="1" a="1"/>
  <c r="G1285" i="11" s="1"/>
  <c r="G1286" i="11" s="1" a="1"/>
  <c r="G1286" i="11" s="1"/>
  <c r="G1287" i="11" s="1" a="1"/>
  <c r="G1287" i="11" s="1"/>
  <c r="G1288" i="11" s="1" a="1"/>
  <c r="G1288" i="11" s="1"/>
  <c r="G1289" i="11" s="1" a="1"/>
  <c r="G1289" i="11" s="1"/>
  <c r="G1290" i="11" s="1" a="1"/>
  <c r="G1290" i="11" s="1"/>
  <c r="G1291" i="11" s="1" a="1"/>
  <c r="G1291" i="11" s="1"/>
  <c r="G1292" i="11" s="1" a="1"/>
  <c r="G1292" i="11" s="1"/>
  <c r="G1293" i="11" s="1" a="1"/>
  <c r="G1293" i="11" s="1"/>
  <c r="G1294" i="11" s="1" a="1"/>
  <c r="G1294" i="11" s="1"/>
  <c r="G1295" i="11" s="1" a="1"/>
  <c r="G1295" i="11" s="1"/>
  <c r="G1296" i="11" s="1" a="1"/>
  <c r="G1296" i="11" s="1"/>
  <c r="G1297" i="11" s="1" a="1"/>
  <c r="G1297" i="11" s="1"/>
  <c r="G1298" i="11" s="1" a="1"/>
  <c r="G1298" i="11" s="1"/>
  <c r="G1299" i="11" s="1" a="1"/>
  <c r="G1299" i="11" s="1"/>
  <c r="G1300" i="11" s="1" a="1"/>
  <c r="G1300" i="11" s="1"/>
  <c r="G1301" i="11" s="1" a="1"/>
  <c r="G1301" i="11" s="1"/>
  <c r="G1302" i="11" s="1" a="1"/>
  <c r="G1302" i="11" s="1"/>
  <c r="G1303" i="11" s="1" a="1"/>
  <c r="G1303" i="11" s="1"/>
  <c r="G1304" i="11" s="1" a="1"/>
  <c r="G1304" i="11" s="1"/>
  <c r="G1305" i="11" s="1" a="1"/>
  <c r="G1305" i="11" s="1"/>
  <c r="G1306" i="11" s="1" a="1"/>
  <c r="G1306" i="11" s="1"/>
  <c r="G1307" i="11" s="1" a="1"/>
  <c r="G1307" i="11" s="1"/>
  <c r="G1308" i="11" s="1" a="1"/>
  <c r="G1308" i="11" s="1"/>
  <c r="G1309" i="11" s="1" a="1"/>
  <c r="G1309" i="11" s="1"/>
  <c r="G1310" i="11" s="1" a="1"/>
  <c r="G1310" i="11" s="1"/>
  <c r="G1311" i="11" s="1" a="1"/>
  <c r="G1311" i="11" s="1"/>
  <c r="G1312" i="11" s="1" a="1"/>
  <c r="G1312" i="11" s="1"/>
  <c r="G1313" i="11" s="1" a="1"/>
  <c r="G1313" i="11" s="1"/>
  <c r="G1314" i="11" s="1" a="1"/>
  <c r="G1314" i="11" s="1"/>
  <c r="G1315" i="11" s="1" a="1"/>
  <c r="G1315" i="11" s="1"/>
  <c r="G1316" i="11" s="1" a="1"/>
  <c r="G1316" i="11" s="1"/>
  <c r="G1317" i="11" s="1" a="1"/>
  <c r="G1317" i="11" s="1"/>
  <c r="G1318" i="11" s="1" a="1"/>
  <c r="G1318" i="11" s="1"/>
  <c r="G1319" i="11" s="1" a="1"/>
  <c r="G1319" i="11" s="1"/>
  <c r="G1320" i="11" s="1" a="1"/>
  <c r="G1320" i="11" s="1"/>
  <c r="G1321" i="11" s="1" a="1"/>
  <c r="G1321" i="11" s="1"/>
  <c r="G1322" i="11" s="1" a="1"/>
  <c r="G1322" i="11" s="1"/>
  <c r="G1323" i="11" s="1" a="1"/>
  <c r="G1323" i="11" s="1"/>
  <c r="G1324" i="11" s="1" a="1"/>
  <c r="G1324" i="11" s="1"/>
  <c r="G1325" i="11" s="1" a="1"/>
  <c r="G1325" i="11" s="1"/>
  <c r="G1326" i="11" s="1" a="1"/>
  <c r="G1326" i="11" s="1"/>
  <c r="G1327" i="11" s="1" a="1"/>
  <c r="G1327" i="11" s="1"/>
  <c r="G1328" i="11" s="1" a="1"/>
  <c r="G1328" i="11" s="1"/>
  <c r="G1329" i="11" s="1" a="1"/>
  <c r="G1329" i="11" s="1"/>
  <c r="G1330" i="11" s="1" a="1"/>
  <c r="G1330" i="11" s="1"/>
  <c r="G1331" i="11" s="1" a="1"/>
  <c r="G1331" i="11" s="1"/>
  <c r="G1332" i="11" s="1" a="1"/>
  <c r="G1332" i="11" s="1"/>
  <c r="G1333" i="11" s="1" a="1"/>
  <c r="G1333" i="11" s="1"/>
  <c r="G1334" i="11" s="1" a="1"/>
  <c r="G1334" i="11" s="1"/>
  <c r="G1335" i="11" s="1" a="1"/>
  <c r="G1335" i="11" s="1"/>
  <c r="G1336" i="11" s="1" a="1"/>
  <c r="G1336" i="11" s="1"/>
  <c r="G1337" i="11" s="1" a="1"/>
  <c r="G1337" i="11" s="1"/>
  <c r="G1338" i="11" s="1" a="1"/>
  <c r="G1338" i="11" s="1"/>
  <c r="G1339" i="11" s="1" a="1"/>
  <c r="G1339" i="11" s="1"/>
  <c r="G1340" i="11" s="1" a="1"/>
  <c r="G1340" i="11" s="1"/>
  <c r="G1341" i="11" s="1" a="1"/>
  <c r="G1341" i="11" s="1"/>
  <c r="G1342" i="11" s="1" a="1"/>
  <c r="G1342" i="11" s="1"/>
  <c r="G1343" i="11" s="1" a="1"/>
  <c r="G1343" i="11" s="1"/>
  <c r="G1344" i="11" s="1" a="1"/>
  <c r="G1344" i="11" s="1"/>
  <c r="G1345" i="11" s="1" a="1"/>
  <c r="G1345" i="11" s="1"/>
  <c r="G1346" i="11" s="1" a="1"/>
  <c r="G1346" i="11" s="1"/>
  <c r="G1347" i="11" s="1" a="1"/>
  <c r="G1347" i="11" s="1"/>
  <c r="G1348" i="11" s="1" a="1"/>
  <c r="G1348" i="11" s="1"/>
  <c r="G1349" i="11" s="1" a="1"/>
  <c r="G1349" i="11" s="1"/>
  <c r="G1350" i="11" s="1" a="1"/>
  <c r="G1350" i="11" s="1"/>
  <c r="G1351" i="11" s="1" a="1"/>
  <c r="G1351" i="11" s="1"/>
  <c r="G1352" i="11" s="1" a="1"/>
  <c r="G1352" i="11" s="1"/>
  <c r="G1353" i="11" s="1" a="1"/>
  <c r="G1353" i="11" s="1"/>
  <c r="G1354" i="11" s="1" a="1"/>
  <c r="G1354" i="11" s="1"/>
  <c r="G1355" i="11" s="1" a="1"/>
  <c r="G1355" i="11" s="1"/>
  <c r="G1356" i="11" s="1" a="1"/>
  <c r="G1356" i="11" s="1"/>
  <c r="G1357" i="11" s="1" a="1"/>
  <c r="G1357" i="11" s="1"/>
  <c r="G1358" i="11" s="1" a="1"/>
  <c r="G1358" i="11" s="1"/>
  <c r="G1359" i="11" s="1" a="1"/>
  <c r="G1359" i="11" s="1"/>
  <c r="G1360" i="11" s="1" a="1"/>
  <c r="G1360" i="11" s="1"/>
  <c r="G1361" i="11" s="1" a="1"/>
  <c r="G1361" i="11" s="1"/>
  <c r="G1362" i="11" s="1" a="1"/>
  <c r="G1362" i="11" s="1"/>
  <c r="G1363" i="11" s="1" a="1"/>
  <c r="G1363" i="11" s="1"/>
  <c r="G1364" i="11" s="1" a="1"/>
  <c r="G1364" i="11" s="1"/>
  <c r="G1365" i="11" s="1" a="1"/>
  <c r="G1365" i="11" s="1"/>
  <c r="G1366" i="11" s="1" a="1"/>
  <c r="G1366" i="11" s="1"/>
  <c r="G1367" i="11" s="1" a="1"/>
  <c r="G1367" i="11" s="1"/>
  <c r="G1368" i="11" s="1" a="1"/>
  <c r="G1368" i="11" s="1"/>
  <c r="G1369" i="11" s="1" a="1"/>
  <c r="G1369" i="11" s="1"/>
  <c r="G1370" i="11" s="1" a="1"/>
  <c r="G1370" i="11" s="1"/>
  <c r="G1371" i="11" s="1" a="1"/>
  <c r="G1371" i="11" s="1"/>
  <c r="G1372" i="11" s="1" a="1"/>
  <c r="G1372" i="11" s="1"/>
  <c r="G1373" i="11" s="1" a="1"/>
  <c r="G1373" i="11" s="1"/>
  <c r="G1374" i="11" s="1" a="1"/>
  <c r="G1374" i="11" s="1"/>
  <c r="G1375" i="11" s="1" a="1"/>
  <c r="G1375" i="11" s="1"/>
  <c r="G1376" i="11" s="1" a="1"/>
  <c r="G1376" i="11" s="1"/>
  <c r="G1377" i="11" s="1" a="1"/>
  <c r="G1377" i="11" s="1"/>
  <c r="G1378" i="11" s="1" a="1"/>
  <c r="G1378" i="11" s="1"/>
  <c r="G1379" i="11" s="1" a="1"/>
  <c r="G1379" i="11" s="1"/>
  <c r="G1380" i="11" s="1" a="1"/>
  <c r="G1380" i="11" s="1"/>
  <c r="G1381" i="11" s="1" a="1"/>
  <c r="G1381" i="11" s="1"/>
  <c r="G1382" i="11" s="1" a="1"/>
  <c r="G1382" i="11" s="1"/>
  <c r="G1383" i="11" s="1" a="1"/>
  <c r="G1383" i="11" s="1"/>
  <c r="G1384" i="11" s="1" a="1"/>
  <c r="G1384" i="11" s="1"/>
  <c r="G1385" i="11" s="1" a="1"/>
  <c r="G1385" i="11" s="1"/>
  <c r="G1386" i="11" s="1" a="1"/>
  <c r="G1386" i="11" s="1"/>
  <c r="G1387" i="11" s="1" a="1"/>
  <c r="G1387" i="11" s="1"/>
  <c r="G1388" i="11" s="1" a="1"/>
  <c r="G1388" i="11" s="1"/>
  <c r="G1389" i="11" s="1" a="1"/>
  <c r="G1389" i="11" s="1"/>
  <c r="G1390" i="11" s="1" a="1"/>
  <c r="G1390" i="11" s="1"/>
  <c r="G1391" i="11" s="1" a="1"/>
  <c r="G1391" i="11" s="1"/>
  <c r="G1392" i="11" s="1" a="1"/>
  <c r="G1392" i="11" s="1"/>
  <c r="G1393" i="11" s="1" a="1"/>
  <c r="G1393" i="11" s="1"/>
  <c r="G1394" i="11" s="1" a="1"/>
  <c r="G1394" i="11" s="1"/>
  <c r="G1395" i="11" s="1" a="1"/>
  <c r="G1395" i="11" s="1"/>
  <c r="G1396" i="11" s="1" a="1"/>
  <c r="G1396" i="11" s="1"/>
  <c r="G1397" i="11" s="1" a="1"/>
  <c r="G1397" i="11" s="1"/>
  <c r="G1398" i="11" s="1" a="1"/>
  <c r="G1398" i="11" s="1"/>
  <c r="G1399" i="11" s="1" a="1"/>
  <c r="G1399" i="11" s="1"/>
  <c r="G1400" i="11" s="1" a="1"/>
  <c r="G1400" i="11" s="1"/>
  <c r="G1401" i="11" s="1" a="1"/>
  <c r="G1401" i="11" s="1"/>
  <c r="G1402" i="11" s="1" a="1"/>
  <c r="G1402" i="11" s="1"/>
  <c r="G1403" i="11" s="1" a="1"/>
  <c r="G1403" i="11" s="1"/>
  <c r="G1404" i="11" s="1" a="1"/>
  <c r="G1404" i="11" s="1"/>
  <c r="G1405" i="11" s="1" a="1"/>
  <c r="G1405" i="11" s="1"/>
  <c r="G1406" i="11" s="1" a="1"/>
  <c r="G1406" i="11" s="1"/>
  <c r="G1407" i="11" s="1" a="1"/>
  <c r="G1407" i="11" s="1"/>
  <c r="G1408" i="11" s="1" a="1"/>
  <c r="G1408" i="11" s="1"/>
  <c r="G1409" i="11" s="1" a="1"/>
  <c r="G1409" i="11" s="1"/>
  <c r="G1410" i="11" s="1" a="1"/>
  <c r="G1410" i="11" s="1"/>
  <c r="G1411" i="11" s="1" a="1"/>
  <c r="G1411" i="11" s="1"/>
  <c r="G1412" i="11" s="1" a="1"/>
  <c r="G1412" i="11" s="1"/>
  <c r="G1413" i="11" s="1" a="1"/>
  <c r="G1413" i="11" s="1"/>
  <c r="G1414" i="11" s="1" a="1"/>
  <c r="G1414" i="11" s="1"/>
  <c r="G1415" i="11" s="1" a="1"/>
  <c r="G1415" i="11" s="1"/>
  <c r="G1416" i="11" s="1" a="1"/>
  <c r="G1416" i="11" s="1"/>
  <c r="G1417" i="11" s="1" a="1"/>
  <c r="G1417" i="11" s="1"/>
  <c r="G1418" i="11" s="1" a="1"/>
  <c r="G1418" i="11" s="1"/>
  <c r="G1419" i="11" s="1" a="1"/>
  <c r="G1419" i="11" s="1"/>
  <c r="G1420" i="11" s="1" a="1"/>
  <c r="G1420" i="11" s="1"/>
  <c r="G1421" i="11" s="1" a="1"/>
  <c r="G1421" i="11" s="1"/>
  <c r="G1422" i="11" s="1" a="1"/>
  <c r="G1422" i="11" s="1"/>
  <c r="G1423" i="11" s="1" a="1"/>
  <c r="G1423" i="11" s="1"/>
  <c r="G1424" i="11" s="1" a="1"/>
  <c r="G1424" i="11" s="1"/>
  <c r="G1425" i="11" s="1" a="1"/>
  <c r="G1425" i="11" s="1"/>
  <c r="G1426" i="11" s="1" a="1"/>
  <c r="G1426" i="11" s="1"/>
  <c r="G1427" i="11" s="1" a="1"/>
  <c r="G1427" i="11" s="1"/>
  <c r="G1428" i="11" s="1" a="1"/>
  <c r="G1428" i="11" s="1"/>
  <c r="G1429" i="11" s="1" a="1"/>
  <c r="G1429" i="11" s="1"/>
  <c r="G1430" i="11" s="1" a="1"/>
  <c r="G1430" i="11" s="1"/>
  <c r="G1431" i="11" s="1" a="1"/>
  <c r="G1431" i="11" s="1"/>
  <c r="G1432" i="11" s="1" a="1"/>
  <c r="G1432" i="11" s="1"/>
  <c r="G1433" i="11" s="1" a="1"/>
  <c r="G1433" i="11" s="1"/>
  <c r="G1434" i="11" s="1" a="1"/>
  <c r="G1434" i="11" s="1"/>
  <c r="G1435" i="11" s="1" a="1"/>
  <c r="G1435" i="11" s="1"/>
  <c r="G1436" i="11" s="1" a="1"/>
  <c r="G1436" i="11" s="1"/>
  <c r="G1437" i="11" s="1" a="1"/>
  <c r="G1437" i="11" s="1"/>
  <c r="G1438" i="11" s="1" a="1"/>
  <c r="G1438" i="11" s="1"/>
  <c r="G1439" i="11" s="1" a="1"/>
  <c r="G1439" i="11" s="1"/>
  <c r="G1440" i="11" s="1" a="1"/>
  <c r="G1440" i="11" s="1"/>
  <c r="G1441" i="11" s="1" a="1"/>
  <c r="G1441" i="11" s="1"/>
  <c r="G1442" i="11" s="1" a="1"/>
  <c r="G1442" i="11" s="1"/>
  <c r="G1443" i="11" s="1" a="1"/>
  <c r="G1443" i="11" s="1"/>
  <c r="G1444" i="11" s="1" a="1"/>
  <c r="G1444" i="11" s="1"/>
  <c r="G1445" i="11" s="1" a="1"/>
  <c r="G1445" i="11" s="1"/>
  <c r="G1446" i="11" s="1" a="1"/>
  <c r="G1446" i="11" s="1"/>
  <c r="G1447" i="11" s="1" a="1"/>
  <c r="G1447" i="11" s="1"/>
  <c r="G1448" i="11" s="1" a="1"/>
  <c r="G1448" i="11" s="1"/>
  <c r="G1449" i="11" s="1" a="1"/>
  <c r="G1449" i="11" s="1"/>
  <c r="G1450" i="11" s="1" a="1"/>
  <c r="G1450" i="11" s="1"/>
  <c r="G1451" i="11" s="1" a="1"/>
  <c r="G1451" i="11" s="1"/>
  <c r="G1452" i="11" s="1" a="1"/>
  <c r="G1452" i="11" s="1"/>
  <c r="G1453" i="11" s="1" a="1"/>
  <c r="G1453" i="11" s="1"/>
  <c r="G1454" i="11" s="1" a="1"/>
  <c r="G1454" i="11" s="1"/>
  <c r="G1455" i="11" s="1" a="1"/>
  <c r="G1455" i="11" s="1"/>
  <c r="G1456" i="11" s="1" a="1"/>
  <c r="G1456" i="11" s="1"/>
  <c r="G1457" i="11" s="1" a="1"/>
  <c r="G1457" i="11" s="1"/>
  <c r="G1458" i="11" s="1" a="1"/>
  <c r="G1458" i="11" s="1"/>
  <c r="G1459" i="11" s="1" a="1"/>
  <c r="G1459" i="11" s="1"/>
  <c r="G1460" i="11" s="1" a="1"/>
  <c r="G1460" i="11" s="1"/>
  <c r="G1461" i="11" s="1" a="1"/>
  <c r="G1461" i="11" s="1"/>
  <c r="G1462" i="11" s="1" a="1"/>
  <c r="G1462" i="11" s="1"/>
  <c r="G1463" i="11" s="1" a="1"/>
  <c r="G1463" i="11" s="1"/>
  <c r="G1464" i="11" s="1" a="1"/>
  <c r="G1464" i="11" s="1"/>
  <c r="G1465" i="11" s="1" a="1"/>
  <c r="G1465" i="11" s="1"/>
  <c r="G1466" i="11" s="1" a="1"/>
  <c r="G1466" i="11" s="1"/>
  <c r="G1467" i="11" s="1" a="1"/>
  <c r="G1467" i="11" s="1"/>
  <c r="G1468" i="11" s="1" a="1"/>
  <c r="G1468" i="11" s="1"/>
  <c r="G1469" i="11" s="1" a="1"/>
  <c r="G1469" i="11" s="1"/>
  <c r="G1470" i="11" s="1" a="1"/>
  <c r="G1470" i="11" s="1"/>
  <c r="G1471" i="11" s="1" a="1"/>
  <c r="G1471" i="11" s="1"/>
  <c r="G1472" i="11" s="1" a="1"/>
  <c r="G1472" i="11" s="1"/>
  <c r="G1473" i="11" s="1" a="1"/>
  <c r="G1473" i="11" s="1"/>
  <c r="G1474" i="11" s="1" a="1"/>
  <c r="G1474" i="11" s="1"/>
  <c r="G1475" i="11" s="1" a="1"/>
  <c r="G1475" i="11" s="1"/>
  <c r="G1476" i="11" s="1" a="1"/>
  <c r="G1476" i="11" s="1"/>
  <c r="G1477" i="11" s="1" a="1"/>
  <c r="G1477" i="11" s="1"/>
  <c r="G1478" i="11" s="1" a="1"/>
  <c r="G1478" i="11" s="1"/>
  <c r="G1479" i="11" s="1" a="1"/>
  <c r="G1479" i="11" s="1"/>
  <c r="G1480" i="11" s="1" a="1"/>
  <c r="G1480" i="11" s="1"/>
  <c r="G1481" i="11" s="1" a="1"/>
  <c r="G1481" i="11" s="1"/>
  <c r="G1482" i="11" s="1" a="1"/>
  <c r="G1482" i="11" s="1"/>
  <c r="G1483" i="11" s="1" a="1"/>
  <c r="G1483" i="11" s="1"/>
  <c r="G1484" i="11" s="1" a="1"/>
  <c r="G1484" i="11" s="1"/>
  <c r="G1485" i="11" s="1" a="1"/>
  <c r="G1485" i="11" s="1"/>
  <c r="G1486" i="11" s="1" a="1"/>
  <c r="G1486" i="11" s="1"/>
  <c r="G1487" i="11" s="1" a="1"/>
  <c r="G1487" i="11" s="1"/>
  <c r="G1488" i="11" s="1" a="1"/>
  <c r="G1488" i="11" s="1"/>
  <c r="G1489" i="11" s="1" a="1"/>
  <c r="G1489" i="11" s="1"/>
  <c r="G1490" i="11" s="1" a="1"/>
  <c r="G1490" i="11" s="1"/>
  <c r="G1491" i="11" s="1" a="1"/>
  <c r="G1491" i="11" s="1"/>
  <c r="G1492" i="11" s="1" a="1"/>
  <c r="G1492" i="11" s="1"/>
  <c r="G1493" i="11" s="1" a="1"/>
  <c r="G1493" i="11" s="1"/>
  <c r="G1494" i="11" s="1" a="1"/>
  <c r="G1494" i="11" s="1"/>
  <c r="G1495" i="11" s="1" a="1"/>
  <c r="G1495" i="11" s="1"/>
  <c r="G1496" i="11" s="1" a="1"/>
  <c r="G1496" i="11" s="1"/>
  <c r="G1497" i="11" s="1" a="1"/>
  <c r="G1497" i="11" s="1"/>
  <c r="G1498" i="11" s="1" a="1"/>
  <c r="G1498" i="11" s="1"/>
  <c r="G1499" i="11" s="1" a="1"/>
  <c r="G1499" i="11" s="1"/>
  <c r="G1500" i="11" s="1" a="1"/>
  <c r="G1500" i="11" s="1"/>
  <c r="G1501" i="11" s="1" a="1"/>
  <c r="G1501" i="11" s="1"/>
  <c r="G1502" i="11" s="1" a="1"/>
  <c r="G1502" i="11" s="1"/>
  <c r="G1503" i="11" s="1" a="1"/>
  <c r="G1503" i="11" s="1"/>
  <c r="G1504" i="11" s="1" a="1"/>
  <c r="G1504" i="11" s="1"/>
  <c r="G1505" i="11" s="1" a="1"/>
  <c r="G1505" i="11" s="1"/>
  <c r="G1506" i="11" s="1" a="1"/>
  <c r="G1506" i="11" s="1"/>
  <c r="G1507" i="11" s="1" a="1"/>
  <c r="G1507" i="11" s="1"/>
  <c r="G1508" i="11" s="1" a="1"/>
  <c r="G1508" i="11" s="1"/>
  <c r="G1509" i="11" s="1" a="1"/>
  <c r="G1509" i="11" s="1"/>
  <c r="G1510" i="11" s="1" a="1"/>
  <c r="G1510" i="11" s="1"/>
  <c r="G1511" i="11" s="1" a="1"/>
  <c r="G1511" i="11" s="1"/>
  <c r="G1512" i="11" s="1" a="1"/>
  <c r="G1512" i="11" s="1"/>
  <c r="G1513" i="11" s="1" a="1"/>
  <c r="G1513" i="11" s="1"/>
  <c r="G1514" i="11" s="1" a="1"/>
  <c r="G1514" i="11" s="1"/>
  <c r="G1515" i="11" s="1" a="1"/>
  <c r="G1515" i="11" s="1"/>
  <c r="G1516" i="11" s="1" a="1"/>
  <c r="G1516" i="11" s="1"/>
  <c r="G1517" i="11" s="1" a="1"/>
  <c r="G1517" i="11" s="1"/>
  <c r="G1518" i="11" s="1" a="1"/>
  <c r="G1518" i="11" s="1"/>
  <c r="G1519" i="11" s="1" a="1"/>
  <c r="G1519" i="11" s="1"/>
  <c r="G1520" i="11" s="1" a="1"/>
  <c r="G1520" i="11" s="1"/>
  <c r="G1521" i="11" s="1" a="1"/>
  <c r="G1521" i="11" s="1"/>
  <c r="G1522" i="11" s="1" a="1"/>
  <c r="G1522" i="11" s="1"/>
  <c r="G1523" i="11" s="1" a="1"/>
  <c r="G1523" i="11" s="1"/>
  <c r="G1524" i="11" s="1" a="1"/>
  <c r="G1524" i="11" s="1"/>
  <c r="G1525" i="11" s="1" a="1"/>
  <c r="G1525" i="11" s="1"/>
  <c r="G1526" i="11" s="1" a="1"/>
  <c r="G1526" i="11" s="1"/>
  <c r="G1527" i="11" s="1" a="1"/>
  <c r="G1527" i="11" s="1"/>
  <c r="G1528" i="11" s="1" a="1"/>
  <c r="G1528" i="11" s="1"/>
  <c r="G1529" i="11" s="1" a="1"/>
  <c r="G1529" i="11" s="1"/>
  <c r="G1530" i="11" s="1" a="1"/>
  <c r="G1530" i="11" s="1"/>
  <c r="G1531" i="11" s="1" a="1"/>
  <c r="G1531" i="11" s="1"/>
  <c r="G1532" i="11" s="1" a="1"/>
  <c r="G1532" i="11" s="1"/>
  <c r="G1533" i="11" s="1" a="1"/>
  <c r="G1533" i="11" s="1"/>
  <c r="G1534" i="11" s="1" a="1"/>
  <c r="G1534" i="11" s="1"/>
  <c r="G1535" i="11" s="1" a="1"/>
  <c r="G1535" i="11" s="1"/>
  <c r="G1536" i="11" s="1" a="1"/>
  <c r="G1536" i="11" s="1"/>
  <c r="G1537" i="11" s="1" a="1"/>
  <c r="G1537" i="11" s="1"/>
  <c r="G1538" i="11" s="1" a="1"/>
  <c r="G1538" i="11" s="1"/>
  <c r="G1539" i="11" s="1" a="1"/>
  <c r="G1539" i="11" s="1"/>
  <c r="G1540" i="11" s="1" a="1"/>
  <c r="G1540" i="11" s="1"/>
  <c r="G1541" i="11" s="1" a="1"/>
  <c r="G1541" i="11" s="1"/>
  <c r="G1542" i="11" s="1" a="1"/>
  <c r="G1542" i="11" s="1"/>
  <c r="G1543" i="11" s="1" a="1"/>
  <c r="G1543" i="11" s="1"/>
  <c r="G1544" i="11" s="1" a="1"/>
  <c r="G1544" i="11" s="1"/>
  <c r="G1545" i="11" s="1" a="1"/>
  <c r="G1545" i="11" s="1"/>
  <c r="G1546" i="11" s="1" a="1"/>
  <c r="G1546" i="11" s="1"/>
  <c r="G1547" i="11" s="1" a="1"/>
  <c r="G1547" i="11" s="1"/>
  <c r="G1548" i="11" s="1" a="1"/>
  <c r="G1548" i="11" s="1"/>
  <c r="G1549" i="11" s="1" a="1"/>
  <c r="G1549" i="11" s="1"/>
  <c r="G1550" i="11" s="1" a="1"/>
  <c r="G1550" i="11" s="1"/>
  <c r="G1551" i="11" s="1" a="1"/>
  <c r="G1551" i="11" s="1"/>
  <c r="G1552" i="11" s="1" a="1"/>
  <c r="G1552" i="11" s="1"/>
  <c r="G1553" i="11" s="1" a="1"/>
  <c r="G1553" i="11" s="1"/>
  <c r="G1554" i="11" s="1" a="1"/>
  <c r="G1554" i="11" s="1"/>
  <c r="G1555" i="11" s="1" a="1"/>
  <c r="G1555" i="11" s="1"/>
  <c r="G1556" i="11" s="1" a="1"/>
  <c r="G1556" i="11" s="1"/>
  <c r="G1557" i="11" s="1" a="1"/>
  <c r="G1557" i="11" s="1"/>
  <c r="G1558" i="11" s="1" a="1"/>
  <c r="G1558" i="11" s="1"/>
  <c r="G1559" i="11" s="1" a="1"/>
  <c r="G1559" i="11" s="1"/>
  <c r="G1560" i="11" s="1" a="1"/>
  <c r="G1560" i="11" s="1"/>
  <c r="G1561" i="11" s="1" a="1"/>
  <c r="G1561" i="11" s="1"/>
  <c r="G1562" i="11" s="1" a="1"/>
  <c r="G1562" i="11" s="1"/>
  <c r="G1563" i="11" s="1" a="1"/>
  <c r="G1563" i="11" s="1"/>
  <c r="G1564" i="11" s="1" a="1"/>
  <c r="G1564" i="11" s="1"/>
  <c r="G1565" i="11" s="1" a="1"/>
  <c r="G1565" i="11" s="1"/>
  <c r="G1566" i="11" s="1" a="1"/>
  <c r="G1566" i="11" s="1"/>
  <c r="G1567" i="11" s="1" a="1"/>
  <c r="G1567" i="11" s="1"/>
  <c r="G1568" i="11" s="1" a="1"/>
  <c r="G1568" i="11" s="1"/>
  <c r="G1569" i="11" s="1" a="1"/>
  <c r="G1569" i="11" s="1"/>
  <c r="G1570" i="11" s="1" a="1"/>
  <c r="G1570" i="11" s="1"/>
  <c r="G1571" i="11" s="1" a="1"/>
  <c r="G1571" i="11" s="1"/>
  <c r="G1572" i="11" s="1" a="1"/>
  <c r="G1572" i="11" s="1"/>
  <c r="G1573" i="11" s="1" a="1"/>
  <c r="G1573" i="11" s="1"/>
  <c r="G1574" i="11" s="1" a="1"/>
  <c r="G1574" i="11" s="1"/>
  <c r="G1575" i="11" s="1" a="1"/>
  <c r="G1575" i="11" s="1"/>
  <c r="G1576" i="11" s="1" a="1"/>
  <c r="G1576" i="11" s="1"/>
  <c r="G1577" i="11" s="1" a="1"/>
  <c r="G1577" i="11" s="1"/>
  <c r="G1578" i="11" s="1" a="1"/>
  <c r="G1578" i="11" s="1"/>
  <c r="G1579" i="11" s="1" a="1"/>
  <c r="G1579" i="11" s="1"/>
  <c r="G1580" i="11" s="1" a="1"/>
  <c r="G1580" i="11" s="1"/>
  <c r="G1581" i="11" s="1" a="1"/>
  <c r="G1581" i="11" s="1"/>
  <c r="G1582" i="11" s="1" a="1"/>
  <c r="G1582" i="11" s="1"/>
  <c r="G1583" i="11" s="1" a="1"/>
  <c r="G1583" i="11" s="1"/>
  <c r="G1584" i="11" s="1" a="1"/>
  <c r="G1584" i="11" s="1"/>
  <c r="G1585" i="11" s="1" a="1"/>
  <c r="G1585" i="11" s="1"/>
  <c r="G1586" i="11" s="1" a="1"/>
  <c r="G1586" i="11" s="1"/>
  <c r="G1587" i="11" s="1" a="1"/>
  <c r="G1587" i="11" s="1"/>
  <c r="G1588" i="11" s="1" a="1"/>
  <c r="G1588" i="11" s="1"/>
  <c r="G1589" i="11" s="1" a="1"/>
  <c r="G1589" i="11" s="1"/>
  <c r="G1590" i="11" s="1" a="1"/>
  <c r="G1590" i="11" s="1"/>
  <c r="G1591" i="11" s="1" a="1"/>
  <c r="G1591" i="11" s="1"/>
  <c r="G1592" i="11" s="1" a="1"/>
  <c r="G1592" i="11" s="1"/>
  <c r="G1593" i="11" s="1" a="1"/>
  <c r="G1593" i="11" s="1"/>
  <c r="G1594" i="11" s="1" a="1"/>
  <c r="G1594" i="11" s="1"/>
  <c r="G1595" i="11" s="1" a="1"/>
  <c r="G1595" i="11" s="1"/>
  <c r="G1596" i="11" s="1" a="1"/>
  <c r="G1596" i="11" s="1"/>
  <c r="G1597" i="11" s="1" a="1"/>
  <c r="G1597" i="11" s="1"/>
  <c r="G1598" i="11" s="1" a="1"/>
  <c r="G1598" i="11" s="1"/>
  <c r="G1599" i="11" s="1" a="1"/>
  <c r="G1599" i="11" s="1"/>
  <c r="G1600" i="11" s="1" a="1"/>
  <c r="G1600" i="11" s="1"/>
  <c r="G1601" i="11" s="1" a="1"/>
  <c r="G1601" i="11" s="1"/>
  <c r="G1602" i="11" s="1" a="1"/>
  <c r="G1602" i="11" s="1"/>
  <c r="G1603" i="11" s="1" a="1"/>
  <c r="G1603" i="11" s="1"/>
  <c r="G1604" i="11" s="1" a="1"/>
  <c r="G1604" i="11" s="1"/>
  <c r="G1605" i="11" s="1" a="1"/>
  <c r="G1605" i="11" s="1"/>
  <c r="G1606" i="11" s="1" a="1"/>
  <c r="G1606" i="11" s="1"/>
  <c r="G1607" i="11" s="1" a="1"/>
  <c r="G1607" i="11" s="1"/>
  <c r="G1608" i="11" s="1" a="1"/>
  <c r="G1608" i="11" s="1"/>
  <c r="G1609" i="11" s="1" a="1"/>
  <c r="G1609" i="11" s="1"/>
  <c r="G1610" i="11" s="1" a="1"/>
  <c r="G1610" i="11" s="1"/>
  <c r="G1611" i="11" s="1" a="1"/>
  <c r="G1611" i="11" s="1"/>
  <c r="G1612" i="11" s="1" a="1"/>
  <c r="G1612" i="11" s="1"/>
  <c r="G1613" i="11" s="1" a="1"/>
  <c r="G1613" i="11" s="1"/>
  <c r="G1614" i="11" s="1" a="1"/>
  <c r="G1614" i="11" s="1"/>
  <c r="G1615" i="11" s="1" a="1"/>
  <c r="G1615" i="11" s="1"/>
  <c r="G1616" i="11" s="1" a="1"/>
  <c r="G1616" i="11" s="1"/>
  <c r="G1617" i="11" s="1" a="1"/>
  <c r="G1617" i="11" s="1"/>
  <c r="G1618" i="11" s="1" a="1"/>
  <c r="G1618" i="11" s="1"/>
  <c r="G1619" i="11" s="1" a="1"/>
  <c r="G1619" i="11" s="1"/>
  <c r="G1620" i="11" s="1" a="1"/>
  <c r="G1620" i="11" s="1"/>
  <c r="G1621" i="11" s="1" a="1"/>
  <c r="G1621" i="11" s="1"/>
  <c r="G1622" i="11" s="1" a="1"/>
  <c r="G1622" i="11" s="1"/>
  <c r="G1623" i="11" s="1" a="1"/>
  <c r="G1623" i="11" s="1"/>
  <c r="G1624" i="11" s="1" a="1"/>
  <c r="G1624" i="11" s="1"/>
  <c r="G1625" i="11" s="1" a="1"/>
  <c r="G1625" i="11" s="1"/>
  <c r="G1626" i="11" s="1" a="1"/>
  <c r="G1626" i="11" s="1"/>
  <c r="G1627" i="11" s="1" a="1"/>
  <c r="G1627" i="11" s="1"/>
  <c r="G1628" i="11" s="1" a="1"/>
  <c r="G1628" i="11" s="1"/>
  <c r="G1629" i="11" s="1" a="1"/>
  <c r="G1629" i="11" s="1"/>
  <c r="G1630" i="11" s="1" a="1"/>
  <c r="G1630" i="11" s="1"/>
  <c r="G1631" i="11" s="1" a="1"/>
  <c r="G1631" i="11" s="1"/>
  <c r="G1632" i="11" s="1" a="1"/>
  <c r="G1632" i="11" s="1"/>
  <c r="G1633" i="11" s="1" a="1"/>
  <c r="G1633" i="11" s="1"/>
  <c r="G1634" i="11" s="1" a="1"/>
  <c r="G1634" i="11" s="1"/>
  <c r="G1635" i="11" s="1" a="1"/>
  <c r="G1635" i="11" s="1"/>
  <c r="G1636" i="11" s="1" a="1"/>
  <c r="G1636" i="11" s="1"/>
  <c r="G1637" i="11" s="1" a="1"/>
  <c r="G1637" i="11" s="1"/>
  <c r="G1638" i="11" s="1" a="1"/>
  <c r="G1638" i="11" s="1"/>
  <c r="G1639" i="11" s="1" a="1"/>
  <c r="G1639" i="11" s="1"/>
  <c r="G1640" i="11" s="1" a="1"/>
  <c r="G1640" i="11" s="1"/>
  <c r="G1641" i="11" s="1" a="1"/>
  <c r="G1641" i="11" s="1"/>
  <c r="G1642" i="11" s="1" a="1"/>
  <c r="G1642" i="11" s="1"/>
  <c r="G1643" i="11" s="1" a="1"/>
  <c r="G1643" i="11" s="1"/>
  <c r="G1644" i="11" s="1" a="1"/>
  <c r="G1644" i="11" s="1"/>
  <c r="G1645" i="11" s="1" a="1"/>
  <c r="G1645" i="11" s="1"/>
  <c r="G1646" i="11" s="1" a="1"/>
  <c r="G1646" i="11" s="1"/>
  <c r="G1647" i="11" s="1" a="1"/>
  <c r="G1647" i="11" s="1"/>
  <c r="G1648" i="11" s="1" a="1"/>
  <c r="G1648" i="11" s="1"/>
  <c r="G1649" i="11" s="1" a="1"/>
  <c r="G1649" i="11" s="1"/>
  <c r="G1650" i="11" s="1" a="1"/>
  <c r="G1650" i="11" s="1"/>
  <c r="G1651" i="11" s="1" a="1"/>
  <c r="G1651" i="11" s="1"/>
  <c r="G1652" i="11" s="1" a="1"/>
  <c r="G1652" i="11" s="1"/>
  <c r="G1653" i="11" s="1" a="1"/>
  <c r="G1653" i="11" s="1"/>
  <c r="G1654" i="11" s="1" a="1"/>
  <c r="G1654" i="11" s="1"/>
  <c r="G1655" i="11" s="1" a="1"/>
  <c r="G1655" i="11" s="1"/>
  <c r="G1656" i="11" s="1" a="1"/>
  <c r="G1656" i="11" s="1"/>
  <c r="G1657" i="11" s="1" a="1"/>
  <c r="G1657" i="11" s="1"/>
  <c r="G1658" i="11" s="1" a="1"/>
  <c r="G1658" i="11" s="1"/>
  <c r="G1659" i="11" s="1" a="1"/>
  <c r="G1659" i="11" s="1"/>
  <c r="G1660" i="11" s="1" a="1"/>
  <c r="G1660" i="11" s="1"/>
  <c r="G1661" i="11" s="1" a="1"/>
  <c r="G1661" i="11" s="1"/>
  <c r="G1662" i="11" s="1" a="1"/>
  <c r="G1662" i="11" s="1"/>
  <c r="G1663" i="11" s="1" a="1"/>
  <c r="G1663" i="11" s="1"/>
  <c r="G1664" i="11" s="1" a="1"/>
  <c r="G1664" i="11" s="1"/>
  <c r="G1665" i="11" s="1" a="1"/>
  <c r="G1665" i="11" s="1"/>
  <c r="G1666" i="11" s="1" a="1"/>
  <c r="G1666" i="11" s="1"/>
  <c r="G1667" i="11" s="1" a="1"/>
  <c r="G1667" i="11" s="1"/>
  <c r="G1668" i="11" s="1" a="1"/>
  <c r="G1668" i="11" s="1"/>
  <c r="G1669" i="11" s="1" a="1"/>
  <c r="G1669" i="11" s="1"/>
  <c r="G1670" i="11" s="1" a="1"/>
  <c r="G1670" i="11" s="1"/>
  <c r="G1671" i="11" s="1" a="1"/>
  <c r="G1671" i="11" s="1"/>
  <c r="G1672" i="11" s="1" a="1"/>
  <c r="G1672" i="11" s="1"/>
  <c r="G1673" i="11" s="1" a="1"/>
  <c r="G1673" i="11" s="1"/>
  <c r="G1674" i="11" s="1" a="1"/>
  <c r="G1674" i="11" s="1"/>
  <c r="G1675" i="11" s="1" a="1"/>
  <c r="G1675" i="11" s="1"/>
  <c r="G1676" i="11" s="1" a="1"/>
  <c r="G1676" i="11" s="1"/>
  <c r="G1677" i="11" s="1" a="1"/>
  <c r="G1677" i="11" s="1"/>
  <c r="G1678" i="11" s="1" a="1"/>
  <c r="G1678" i="11" s="1"/>
  <c r="G1679" i="11" s="1" a="1"/>
  <c r="G1679" i="11" s="1"/>
  <c r="G1680" i="11" s="1" a="1"/>
  <c r="G1680" i="11" s="1"/>
  <c r="G1681" i="11" s="1" a="1"/>
  <c r="G1681" i="11" s="1"/>
  <c r="G1682" i="11" s="1" a="1"/>
  <c r="G1682" i="11" s="1"/>
  <c r="G1683" i="11" s="1" a="1"/>
  <c r="G1683" i="11" s="1"/>
  <c r="G1684" i="11" s="1" a="1"/>
  <c r="G1684" i="11" s="1"/>
  <c r="G1685" i="11" s="1" a="1"/>
  <c r="G1685" i="11" s="1"/>
  <c r="G1686" i="11" s="1" a="1"/>
  <c r="G1686" i="11" s="1"/>
  <c r="G1687" i="11" s="1" a="1"/>
  <c r="G1687" i="11" s="1"/>
  <c r="G1688" i="11" s="1" a="1"/>
  <c r="G1688" i="11" s="1"/>
  <c r="G1689" i="11" s="1" a="1"/>
  <c r="G1689" i="11" s="1"/>
  <c r="G1690" i="11" s="1" a="1"/>
  <c r="G1690" i="11" s="1"/>
  <c r="G1691" i="11" s="1" a="1"/>
  <c r="G1691" i="11" s="1"/>
  <c r="G1692" i="11" s="1" a="1"/>
  <c r="G1692" i="11" s="1"/>
  <c r="G1693" i="11" s="1" a="1"/>
  <c r="G1693" i="11" s="1"/>
  <c r="G1694" i="11" s="1" a="1"/>
  <c r="G1694" i="11" s="1"/>
  <c r="G1695" i="11" s="1" a="1"/>
  <c r="G1695" i="11" s="1"/>
  <c r="G1696" i="11" s="1" a="1"/>
  <c r="G1696" i="11" s="1"/>
  <c r="G1697" i="11" s="1" a="1"/>
  <c r="G1697" i="11" s="1"/>
  <c r="G1698" i="11" s="1" a="1"/>
  <c r="G1698" i="11" s="1"/>
  <c r="G1699" i="11" s="1" a="1"/>
  <c r="G1699" i="11" s="1"/>
  <c r="G1700" i="11" s="1" a="1"/>
  <c r="G1700" i="11" s="1"/>
  <c r="G1701" i="11" s="1" a="1"/>
  <c r="G1701" i="11" s="1"/>
  <c r="G1702" i="11" s="1" a="1"/>
  <c r="G1702" i="11" s="1"/>
  <c r="G1703" i="11" s="1" a="1"/>
  <c r="G1703" i="11" s="1"/>
  <c r="G1704" i="11" s="1" a="1"/>
  <c r="G1704" i="11" s="1"/>
  <c r="G1705" i="11" s="1" a="1"/>
  <c r="G1705" i="11" s="1"/>
  <c r="G1706" i="11" s="1" a="1"/>
  <c r="G1706" i="11" s="1"/>
  <c r="G1707" i="11" s="1" a="1"/>
  <c r="G1707" i="11" s="1"/>
  <c r="G1708" i="11" s="1" a="1"/>
  <c r="G1708" i="11" s="1"/>
  <c r="G1709" i="11" s="1" a="1"/>
  <c r="G1709" i="11" s="1"/>
  <c r="G1710" i="11" s="1" a="1"/>
  <c r="G1710" i="11" s="1"/>
  <c r="G1711" i="11" s="1" a="1"/>
  <c r="G1711" i="11" s="1"/>
  <c r="G1712" i="11" s="1" a="1"/>
  <c r="G1712" i="11" s="1"/>
  <c r="G1713" i="11" s="1" a="1"/>
  <c r="G1713" i="11" s="1"/>
  <c r="G1714" i="11" s="1" a="1"/>
  <c r="G1714" i="11" s="1"/>
  <c r="G1715" i="11" s="1" a="1"/>
  <c r="G1715" i="11" s="1"/>
  <c r="G1716" i="11" s="1" a="1"/>
  <c r="G1716" i="11" s="1"/>
  <c r="G1717" i="11" s="1" a="1"/>
  <c r="G1717" i="11" s="1"/>
  <c r="G1718" i="11" s="1" a="1"/>
  <c r="G1718" i="11" s="1"/>
  <c r="G1719" i="11" s="1" a="1"/>
  <c r="G1719" i="11" s="1"/>
  <c r="G1720" i="11" s="1" a="1"/>
  <c r="G1720" i="11" s="1"/>
  <c r="G1721" i="11" s="1" a="1"/>
  <c r="G1721" i="11" s="1"/>
  <c r="G1722" i="11" s="1" a="1"/>
  <c r="G1722" i="11" s="1"/>
  <c r="G1723" i="11" s="1" a="1"/>
  <c r="G1723" i="11" s="1"/>
  <c r="G1724" i="11" s="1" a="1"/>
  <c r="G1724" i="11" s="1"/>
  <c r="G1725" i="11" s="1" a="1"/>
  <c r="G1725" i="11" s="1"/>
  <c r="G1726" i="11" s="1" a="1"/>
  <c r="G1726" i="11" s="1"/>
  <c r="G1727" i="11" s="1" a="1"/>
  <c r="G1727" i="11" s="1"/>
  <c r="G1728" i="11" s="1" a="1"/>
  <c r="G1728" i="11" s="1"/>
  <c r="G1729" i="11" s="1" a="1"/>
  <c r="G1729" i="11" s="1"/>
  <c r="G1730" i="11" s="1" a="1"/>
  <c r="G1730" i="11" s="1"/>
  <c r="G1731" i="11" s="1" a="1"/>
  <c r="G1731" i="11" s="1"/>
  <c r="G1732" i="11" s="1" a="1"/>
  <c r="G1732" i="11" s="1"/>
  <c r="G1733" i="11" s="1" a="1"/>
  <c r="G1733" i="11" s="1"/>
  <c r="G1734" i="11" s="1" a="1"/>
  <c r="G1734" i="11" s="1"/>
  <c r="G1735" i="11" s="1" a="1"/>
  <c r="G1735" i="11" s="1"/>
  <c r="G1736" i="11" s="1" a="1"/>
  <c r="G1736" i="11" s="1"/>
  <c r="G1737" i="11" s="1" a="1"/>
  <c r="G1737" i="11" s="1"/>
  <c r="G1738" i="11" s="1" a="1"/>
  <c r="G1738" i="11" s="1"/>
  <c r="G1739" i="11" s="1" a="1"/>
  <c r="G1739" i="11" s="1"/>
  <c r="G1740" i="11" s="1" a="1"/>
  <c r="G1740" i="11" s="1"/>
  <c r="G1741" i="11" s="1" a="1"/>
  <c r="G1741" i="11" s="1"/>
  <c r="G1742" i="11" s="1" a="1"/>
  <c r="G1742" i="11" s="1"/>
  <c r="G1743" i="11" s="1" a="1"/>
  <c r="G1743" i="11" s="1"/>
  <c r="G1744" i="11" s="1" a="1"/>
  <c r="G1744" i="11" s="1"/>
  <c r="G1745" i="11" s="1" a="1"/>
  <c r="G1745" i="11" s="1"/>
  <c r="G1746" i="11" s="1" a="1"/>
  <c r="G1746" i="11" s="1"/>
  <c r="G1747" i="11" s="1" a="1"/>
  <c r="G1747" i="11" s="1"/>
  <c r="G1748" i="11" s="1" a="1"/>
  <c r="G1748" i="11" s="1"/>
  <c r="G1749" i="11" s="1" a="1"/>
  <c r="G1749" i="11" s="1"/>
  <c r="G1750" i="11" s="1" a="1"/>
  <c r="G1750" i="11" s="1"/>
  <c r="G1751" i="11" s="1" a="1"/>
  <c r="G1751" i="11" s="1"/>
  <c r="G1752" i="11" s="1" a="1"/>
  <c r="G1752" i="11" s="1"/>
  <c r="G1753" i="11" s="1" a="1"/>
  <c r="G1753" i="11" s="1"/>
  <c r="G1754" i="11" s="1" a="1"/>
  <c r="G1754" i="11" s="1"/>
  <c r="G1755" i="11" s="1" a="1"/>
  <c r="G1755" i="11" s="1"/>
  <c r="G1756" i="11" s="1" a="1"/>
  <c r="G1756" i="11" s="1"/>
  <c r="G1757" i="11" s="1" a="1"/>
  <c r="G1757" i="11" s="1"/>
  <c r="G1758" i="11" s="1" a="1"/>
  <c r="G1758" i="11" s="1"/>
  <c r="G1759" i="11" s="1" a="1"/>
  <c r="G1759" i="11" s="1"/>
  <c r="G1760" i="11" s="1" a="1"/>
  <c r="G1760" i="11" s="1"/>
  <c r="G1761" i="11" s="1" a="1"/>
  <c r="G1761" i="11" s="1"/>
  <c r="G1762" i="11" s="1" a="1"/>
  <c r="G1762" i="11" s="1"/>
  <c r="G1763" i="11" s="1" a="1"/>
  <c r="G1763" i="11" s="1"/>
  <c r="G1764" i="11" s="1" a="1"/>
  <c r="G1764" i="11" s="1"/>
  <c r="G1765" i="11" s="1" a="1"/>
  <c r="G1765" i="11" s="1"/>
  <c r="G1766" i="11" s="1" a="1"/>
  <c r="G1766" i="11" s="1"/>
  <c r="G1767" i="11" s="1" a="1"/>
  <c r="G1767" i="11" s="1"/>
  <c r="G1768" i="11" s="1" a="1"/>
  <c r="G1768" i="11" s="1"/>
  <c r="G1769" i="11" s="1" a="1"/>
  <c r="G1769" i="11" s="1"/>
  <c r="G1770" i="11" s="1" a="1"/>
  <c r="G1770" i="11" s="1"/>
  <c r="G1771" i="11" s="1" a="1"/>
  <c r="G1771" i="11" s="1"/>
  <c r="G1772" i="11" s="1" a="1"/>
  <c r="G1772" i="11" s="1"/>
  <c r="G1773" i="11" s="1" a="1"/>
  <c r="G1773" i="11" s="1"/>
  <c r="G1774" i="11" s="1" a="1"/>
  <c r="G1774" i="11" s="1"/>
  <c r="G1775" i="11" s="1" a="1"/>
  <c r="G1775" i="11" s="1"/>
  <c r="G1776" i="11" s="1" a="1"/>
  <c r="G1776" i="11" s="1"/>
  <c r="G1777" i="11" s="1" a="1"/>
  <c r="G1777" i="11" s="1"/>
  <c r="G1778" i="11" s="1" a="1"/>
  <c r="G1778" i="11" s="1"/>
  <c r="G1779" i="11" s="1" a="1"/>
  <c r="G1779" i="11" s="1"/>
  <c r="G1780" i="11" s="1" a="1"/>
  <c r="G1780" i="11" s="1"/>
  <c r="G1781" i="11" s="1" a="1"/>
  <c r="G1781" i="11" s="1"/>
  <c r="G1782" i="11" s="1" a="1"/>
  <c r="G1782" i="11" s="1"/>
  <c r="G1783" i="11" s="1" a="1"/>
  <c r="G1783" i="11" s="1"/>
  <c r="G1784" i="11" s="1" a="1"/>
  <c r="G1784" i="11" s="1"/>
  <c r="G1785" i="11" s="1" a="1"/>
  <c r="G1785" i="11" s="1"/>
  <c r="G1786" i="11" s="1" a="1"/>
  <c r="G1786" i="11" s="1"/>
  <c r="G1787" i="11" s="1" a="1"/>
  <c r="G1787" i="11" s="1"/>
  <c r="G1788" i="11" s="1" a="1"/>
  <c r="G1788" i="11" s="1"/>
  <c r="G1789" i="11" s="1" a="1"/>
  <c r="G1789" i="11" s="1"/>
  <c r="G1790" i="11" s="1" a="1"/>
  <c r="G1790" i="11" s="1"/>
  <c r="G1791" i="11" s="1" a="1"/>
  <c r="G1791" i="11" s="1"/>
  <c r="G1792" i="11" s="1" a="1"/>
  <c r="G1792" i="11" s="1"/>
  <c r="G1793" i="11" s="1" a="1"/>
  <c r="G1793" i="11" s="1"/>
  <c r="G1794" i="11" s="1" a="1"/>
  <c r="G1794" i="11" s="1"/>
  <c r="G1795" i="11" s="1" a="1"/>
  <c r="G1795" i="11" s="1"/>
  <c r="G1796" i="11" s="1" a="1"/>
  <c r="G1796" i="11" s="1"/>
  <c r="G1797" i="11" s="1" a="1"/>
  <c r="G1797" i="11" s="1"/>
  <c r="G1798" i="11" s="1" a="1"/>
  <c r="G1798" i="11" s="1"/>
  <c r="G1799" i="11" s="1" a="1"/>
  <c r="G1799" i="11" s="1"/>
  <c r="G1800" i="11" s="1" a="1"/>
  <c r="G1800" i="11" s="1"/>
  <c r="G1801" i="11" s="1" a="1"/>
  <c r="G1801" i="11" s="1"/>
  <c r="G1802" i="11" s="1" a="1"/>
  <c r="G1802" i="11" s="1"/>
  <c r="G1803" i="11" s="1" a="1"/>
  <c r="G1803" i="11" s="1"/>
  <c r="G1804" i="11" s="1" a="1"/>
  <c r="G1804" i="11" s="1"/>
  <c r="G1805" i="11" s="1" a="1"/>
  <c r="G1805" i="11" s="1"/>
  <c r="G1806" i="11" s="1" a="1"/>
  <c r="G1806" i="11" s="1"/>
  <c r="G1807" i="11" s="1" a="1"/>
  <c r="G1807" i="11" s="1"/>
  <c r="G1808" i="11" s="1" a="1"/>
  <c r="G1808" i="11" s="1"/>
  <c r="G1809" i="11" s="1" a="1"/>
  <c r="G1809" i="11" s="1"/>
  <c r="G1810" i="11" s="1" a="1"/>
  <c r="G1810" i="11" s="1"/>
  <c r="G1811" i="11" s="1" a="1"/>
  <c r="G1811" i="11" s="1"/>
  <c r="G1812" i="11" s="1" a="1"/>
  <c r="G1812" i="11" s="1"/>
  <c r="G1813" i="11" s="1" a="1"/>
  <c r="G1813" i="11" s="1"/>
  <c r="G1814" i="11" s="1" a="1"/>
  <c r="G1814" i="11" s="1"/>
  <c r="G1815" i="11" s="1" a="1"/>
  <c r="G1815" i="11" s="1"/>
  <c r="G1816" i="11" s="1" a="1"/>
  <c r="G1816" i="11" s="1"/>
  <c r="G1817" i="11" s="1" a="1"/>
  <c r="G1817" i="11" s="1"/>
  <c r="G1818" i="11" s="1" a="1"/>
  <c r="G1818" i="11" s="1"/>
  <c r="G1819" i="11" s="1" a="1"/>
  <c r="G1819" i="11" s="1"/>
  <c r="G1820" i="11" s="1" a="1"/>
  <c r="G1820" i="11" s="1"/>
  <c r="G1821" i="11" s="1" a="1"/>
  <c r="G1821" i="11" s="1"/>
  <c r="G1822" i="11" s="1" a="1"/>
  <c r="G1822" i="11" s="1"/>
  <c r="G1823" i="11" s="1" a="1"/>
  <c r="G1823" i="11" s="1"/>
  <c r="G1824" i="11" s="1" a="1"/>
  <c r="G1824" i="11" s="1"/>
  <c r="G1825" i="11" s="1" a="1"/>
  <c r="G1825" i="11" s="1"/>
  <c r="G1826" i="11" s="1" a="1"/>
  <c r="G1826" i="11" s="1"/>
  <c r="G1827" i="11" s="1" a="1"/>
  <c r="G1827" i="11" s="1"/>
  <c r="G1828" i="11" s="1" a="1"/>
  <c r="G1828" i="11" s="1"/>
  <c r="G1829" i="11" s="1" a="1"/>
  <c r="G1829" i="11" s="1"/>
  <c r="G1830" i="11" s="1" a="1"/>
  <c r="G1830" i="11" s="1"/>
  <c r="G1831" i="11" s="1" a="1"/>
  <c r="G1831" i="11" s="1"/>
  <c r="G1832" i="11" s="1" a="1"/>
  <c r="G1832" i="11" s="1"/>
  <c r="G1833" i="11" s="1" a="1"/>
  <c r="G1833" i="11" s="1"/>
  <c r="G1834" i="11" s="1" a="1"/>
  <c r="G1834" i="11" s="1"/>
  <c r="G1835" i="11" s="1" a="1"/>
  <c r="G1835" i="11" s="1"/>
  <c r="G1836" i="11" s="1" a="1"/>
  <c r="G1836" i="11" s="1"/>
  <c r="G1837" i="11" s="1" a="1"/>
  <c r="G1837" i="11" s="1"/>
  <c r="G1838" i="11" s="1" a="1"/>
  <c r="G1838" i="11" s="1"/>
  <c r="G1839" i="11" s="1" a="1"/>
  <c r="G1839" i="11" s="1"/>
  <c r="G1840" i="11" s="1" a="1"/>
  <c r="G1840" i="11" s="1"/>
  <c r="G1841" i="11" s="1" a="1"/>
  <c r="G1841" i="11" s="1"/>
  <c r="G1842" i="11" s="1" a="1"/>
  <c r="G1842" i="11" s="1"/>
  <c r="G1843" i="11" s="1" a="1"/>
  <c r="G1843" i="11" s="1"/>
  <c r="G1844" i="11" s="1" a="1"/>
  <c r="G1844" i="11" s="1"/>
  <c r="G1845" i="11" s="1" a="1"/>
  <c r="G1845" i="11" s="1"/>
  <c r="G1846" i="11" s="1" a="1"/>
  <c r="G1846" i="11" s="1"/>
  <c r="G1847" i="11" s="1" a="1"/>
  <c r="G1847" i="11" s="1"/>
  <c r="G1848" i="11" s="1" a="1"/>
  <c r="G1848" i="11" s="1"/>
  <c r="G1849" i="11" s="1" a="1"/>
  <c r="G1849" i="11" s="1"/>
  <c r="G1850" i="11" s="1" a="1"/>
  <c r="G1850" i="11" s="1"/>
  <c r="G1851" i="11" s="1" a="1"/>
  <c r="G1851" i="11" s="1"/>
  <c r="G1852" i="11" s="1" a="1"/>
  <c r="G1852" i="11" s="1"/>
  <c r="G1853" i="11" s="1" a="1"/>
  <c r="G1853" i="11" s="1"/>
  <c r="G1854" i="11" s="1" a="1"/>
  <c r="G1854" i="11" s="1"/>
  <c r="G1855" i="11" s="1" a="1"/>
  <c r="G1855" i="11" s="1"/>
  <c r="G1856" i="11" s="1" a="1"/>
  <c r="G1856" i="11" s="1"/>
  <c r="G1857" i="11" s="1" a="1"/>
  <c r="G1857" i="11" s="1"/>
  <c r="G1858" i="11" s="1" a="1"/>
  <c r="G1858" i="11" s="1"/>
  <c r="G1859" i="11" s="1" a="1"/>
  <c r="G1859" i="11" s="1"/>
  <c r="G1860" i="11" s="1" a="1"/>
  <c r="G1860" i="11" s="1"/>
  <c r="G1861" i="11" s="1" a="1"/>
  <c r="G1861" i="11" s="1"/>
  <c r="G1862" i="11" s="1" a="1"/>
  <c r="G1862" i="11" s="1"/>
  <c r="G1863" i="11" s="1" a="1"/>
  <c r="G1863" i="11" s="1"/>
  <c r="G1864" i="11" s="1" a="1"/>
  <c r="G1864" i="11" s="1"/>
  <c r="G1865" i="11" s="1" a="1"/>
  <c r="G1865" i="11" s="1"/>
  <c r="G1866" i="11" s="1" a="1"/>
  <c r="G1866" i="11" s="1"/>
  <c r="G1867" i="11" s="1" a="1"/>
  <c r="G1867" i="11" s="1"/>
  <c r="G1868" i="11" s="1" a="1"/>
  <c r="G1868" i="11" s="1"/>
  <c r="G1869" i="11" s="1" a="1"/>
  <c r="G1869" i="11" s="1"/>
  <c r="G1870" i="11" s="1" a="1"/>
  <c r="G1870" i="11" s="1"/>
  <c r="G1871" i="11" s="1" a="1"/>
  <c r="G1871" i="11" s="1"/>
  <c r="G1872" i="11" s="1" a="1"/>
  <c r="G1872" i="11" s="1"/>
  <c r="G1873" i="11" s="1" a="1"/>
  <c r="G1873" i="11" s="1"/>
  <c r="G1874" i="11" s="1" a="1"/>
  <c r="G1874" i="11" s="1"/>
  <c r="G1875" i="11" s="1" a="1"/>
  <c r="G1875" i="11" s="1"/>
  <c r="G1876" i="11" s="1" a="1"/>
  <c r="G1876" i="11" s="1"/>
  <c r="G1877" i="11" s="1" a="1"/>
  <c r="G1877" i="11" s="1"/>
  <c r="G1878" i="11" s="1" a="1"/>
  <c r="G1878" i="11" s="1"/>
  <c r="G1879" i="11" s="1" a="1"/>
  <c r="G1879" i="11" s="1"/>
  <c r="G1880" i="11" s="1" a="1"/>
  <c r="G1880" i="11" s="1"/>
  <c r="G1881" i="11" s="1" a="1"/>
  <c r="G1881" i="11" s="1"/>
  <c r="G1882" i="11" s="1" a="1"/>
  <c r="G1882" i="11" s="1"/>
  <c r="G1883" i="11" s="1" a="1"/>
  <c r="G1883" i="11" s="1"/>
  <c r="G1884" i="11" s="1" a="1"/>
  <c r="G1884" i="11" s="1"/>
  <c r="G1885" i="11" s="1" a="1"/>
  <c r="G1885" i="11" s="1"/>
  <c r="G1886" i="11" s="1" a="1"/>
  <c r="G1886" i="11" s="1"/>
  <c r="G1887" i="11" s="1" a="1"/>
  <c r="G1887" i="11" s="1"/>
  <c r="G1888" i="11" s="1" a="1"/>
  <c r="G1888" i="11" s="1"/>
  <c r="G1889" i="11" s="1" a="1"/>
  <c r="G1889" i="11" s="1"/>
  <c r="G1890" i="11" s="1" a="1"/>
  <c r="G1890" i="11" s="1"/>
  <c r="G1891" i="11" s="1" a="1"/>
  <c r="G1891" i="11" s="1"/>
  <c r="G1892" i="11" s="1" a="1"/>
  <c r="G1892" i="11" s="1"/>
  <c r="G1893" i="11" s="1" a="1"/>
  <c r="G1893" i="11" s="1"/>
  <c r="G1894" i="11" s="1" a="1"/>
  <c r="G1894" i="11" s="1"/>
  <c r="G1895" i="11" s="1" a="1"/>
  <c r="G1895" i="11" s="1"/>
  <c r="G1896" i="11" s="1" a="1"/>
  <c r="G1896" i="11" s="1"/>
  <c r="G1897" i="11" s="1" a="1"/>
  <c r="G1897" i="11" s="1"/>
  <c r="G1898" i="11" s="1" a="1"/>
  <c r="G1898" i="11" s="1"/>
  <c r="G1899" i="11" s="1" a="1"/>
  <c r="G1899" i="11" s="1"/>
  <c r="G1900" i="11" s="1" a="1"/>
  <c r="G1900" i="11" s="1"/>
  <c r="G1901" i="11" s="1" a="1"/>
  <c r="G1901" i="11" s="1"/>
  <c r="G1902" i="11" s="1" a="1"/>
  <c r="G1902" i="11" s="1"/>
  <c r="G1903" i="11" s="1" a="1"/>
  <c r="G1903" i="11" s="1"/>
  <c r="G1904" i="11" s="1" a="1"/>
  <c r="G1904" i="11" s="1"/>
  <c r="G1905" i="11" s="1" a="1"/>
  <c r="G1905" i="11" s="1"/>
  <c r="G1906" i="11" s="1" a="1"/>
  <c r="G1906" i="11" s="1"/>
  <c r="G1907" i="11" s="1" a="1"/>
  <c r="G1907" i="11" s="1"/>
  <c r="G1908" i="11" s="1" a="1"/>
  <c r="G1908" i="11" s="1"/>
  <c r="G1909" i="11" s="1" a="1"/>
  <c r="G1909" i="11" s="1"/>
  <c r="G1910" i="11" s="1" a="1"/>
  <c r="G1910" i="11" s="1"/>
  <c r="G1911" i="11" s="1" a="1"/>
  <c r="G1911" i="11" s="1"/>
  <c r="G1912" i="11" s="1" a="1"/>
  <c r="G1912" i="11" s="1"/>
  <c r="G1913" i="11" s="1" a="1"/>
  <c r="G1913" i="11" s="1"/>
  <c r="G1914" i="11" s="1" a="1"/>
  <c r="G1914" i="11" s="1"/>
  <c r="G1915" i="11" s="1" a="1"/>
  <c r="G1915" i="11" s="1"/>
  <c r="G1916" i="11" s="1" a="1"/>
  <c r="G1916" i="11" s="1"/>
  <c r="G1917" i="11" s="1" a="1"/>
  <c r="G1917" i="11" s="1"/>
  <c r="G1918" i="11" s="1" a="1"/>
  <c r="G1918" i="11" s="1"/>
  <c r="G1919" i="11" s="1" a="1"/>
  <c r="G1919" i="11" s="1"/>
  <c r="G1920" i="11" s="1" a="1"/>
  <c r="G1920" i="11" s="1"/>
  <c r="G1921" i="11" s="1" a="1"/>
  <c r="G1921" i="11" s="1"/>
  <c r="G1922" i="11" s="1" a="1"/>
  <c r="G1922" i="11" s="1"/>
  <c r="G1923" i="11" s="1" a="1"/>
  <c r="G1923" i="11" s="1"/>
  <c r="G1924" i="11" s="1" a="1"/>
  <c r="G1924" i="11" s="1"/>
  <c r="G1925" i="11" s="1" a="1"/>
  <c r="G1925" i="11" s="1"/>
  <c r="G1926" i="11" s="1" a="1"/>
  <c r="G1926" i="11" s="1"/>
  <c r="G1927" i="11" s="1" a="1"/>
  <c r="G1927" i="11" s="1"/>
  <c r="G1928" i="11" s="1" a="1"/>
  <c r="G1928" i="11" s="1"/>
  <c r="G1929" i="11" s="1" a="1"/>
  <c r="G1929" i="11" s="1"/>
  <c r="G1930" i="11" s="1" a="1"/>
  <c r="G1930" i="11" s="1"/>
  <c r="G1931" i="11" s="1" a="1"/>
  <c r="G1931" i="11" s="1"/>
  <c r="G1932" i="11" s="1" a="1"/>
  <c r="G1932" i="11" s="1"/>
  <c r="G1933" i="11" s="1" a="1"/>
  <c r="G1933" i="11" s="1"/>
  <c r="G1934" i="11" s="1" a="1"/>
  <c r="G1934" i="11" s="1"/>
  <c r="G1935" i="11" s="1" a="1"/>
  <c r="G1935" i="11" s="1"/>
  <c r="G1936" i="11" s="1" a="1"/>
  <c r="G1936" i="11" s="1"/>
  <c r="G1937" i="11" s="1" a="1"/>
  <c r="G1937" i="11" s="1"/>
  <c r="G1938" i="11" s="1" a="1"/>
  <c r="G1938" i="11" s="1"/>
  <c r="G1939" i="11" s="1" a="1"/>
  <c r="G1939" i="11" s="1"/>
  <c r="G1940" i="11" s="1" a="1"/>
  <c r="G1940" i="11" s="1"/>
  <c r="G1941" i="11" s="1" a="1"/>
  <c r="G1941" i="11" s="1"/>
  <c r="G1942" i="11" s="1" a="1"/>
  <c r="G1942" i="11" s="1"/>
  <c r="G1943" i="11" s="1" a="1"/>
  <c r="G1943" i="11" s="1"/>
  <c r="G1944" i="11" s="1" a="1"/>
  <c r="G1944" i="11" s="1"/>
  <c r="G1945" i="11" s="1" a="1"/>
  <c r="G1945" i="11" s="1"/>
  <c r="G1946" i="11" s="1" a="1"/>
  <c r="G1946" i="11" s="1"/>
  <c r="G1947" i="11" s="1" a="1"/>
  <c r="G1947" i="11" s="1"/>
  <c r="G1948" i="11" s="1" a="1"/>
  <c r="G1948" i="11" s="1"/>
  <c r="G1949" i="11" s="1" a="1"/>
  <c r="G1949" i="11" s="1"/>
  <c r="G1950" i="11" s="1" a="1"/>
  <c r="G1950" i="11" s="1"/>
  <c r="G1951" i="11" s="1" a="1"/>
  <c r="G1951" i="11" s="1"/>
  <c r="G1952" i="11" s="1" a="1"/>
  <c r="G1952" i="11" s="1"/>
  <c r="G1953" i="11" s="1" a="1"/>
  <c r="G1953" i="11" s="1"/>
  <c r="G1954" i="11" s="1" a="1"/>
  <c r="G1954" i="11" s="1"/>
  <c r="G1955" i="11" s="1" a="1"/>
  <c r="G1955" i="11" s="1"/>
  <c r="G1956" i="11" s="1" a="1"/>
  <c r="G1956" i="11" s="1"/>
  <c r="G1957" i="11" s="1" a="1"/>
  <c r="G1957" i="11" s="1"/>
  <c r="G1958" i="11" s="1" a="1"/>
  <c r="G1958" i="11" s="1"/>
  <c r="G1959" i="11" s="1" a="1"/>
  <c r="G1959" i="11" s="1"/>
  <c r="G1960" i="11" s="1" a="1"/>
  <c r="G1960" i="11" s="1"/>
  <c r="G1961" i="11" s="1" a="1"/>
  <c r="G1961" i="11" s="1"/>
  <c r="G1962" i="11" s="1" a="1"/>
  <c r="G1962" i="11" s="1"/>
  <c r="G1963" i="11" s="1" a="1"/>
  <c r="G1963" i="11" s="1"/>
  <c r="G1964" i="11" s="1" a="1"/>
  <c r="G1964" i="11" s="1"/>
  <c r="G1965" i="11" s="1" a="1"/>
  <c r="G1965" i="11" s="1"/>
  <c r="G1966" i="11" s="1" a="1"/>
  <c r="G1966" i="11" s="1"/>
  <c r="G1967" i="11" s="1" a="1"/>
  <c r="G1967" i="11" s="1"/>
  <c r="G1968" i="11" s="1" a="1"/>
  <c r="G1968" i="11" s="1"/>
  <c r="G1969" i="11" s="1" a="1"/>
  <c r="G1969" i="11" s="1"/>
  <c r="G1970" i="11" s="1" a="1"/>
  <c r="G1970" i="11" s="1"/>
  <c r="G1971" i="11" s="1" a="1"/>
  <c r="G1971" i="11" s="1"/>
  <c r="G1972" i="11" s="1" a="1"/>
  <c r="G1972" i="11" s="1"/>
  <c r="G1973" i="11" s="1" a="1"/>
  <c r="G1973" i="11" s="1"/>
  <c r="G1974" i="11" s="1" a="1"/>
  <c r="G1974" i="11" s="1"/>
  <c r="G1975" i="11" s="1" a="1"/>
  <c r="G1975" i="11" s="1"/>
  <c r="G1976" i="11" s="1" a="1"/>
  <c r="G1976" i="11" s="1"/>
  <c r="G1977" i="11" s="1" a="1"/>
  <c r="G1977" i="11" s="1"/>
  <c r="G1978" i="11" s="1" a="1"/>
  <c r="G1978" i="11" s="1"/>
  <c r="G1979" i="11" s="1" a="1"/>
  <c r="G1979" i="11" s="1"/>
  <c r="G1980" i="11" s="1" a="1"/>
  <c r="G1980" i="11" s="1"/>
  <c r="G1981" i="11" s="1" a="1"/>
  <c r="G1981" i="11" s="1"/>
  <c r="G1982" i="11" s="1" a="1"/>
  <c r="G1982" i="11" s="1"/>
  <c r="G1983" i="11" s="1" a="1"/>
  <c r="G1983" i="11" s="1"/>
  <c r="G1984" i="11" s="1" a="1"/>
  <c r="G1984" i="11" s="1"/>
  <c r="G1985" i="11" s="1" a="1"/>
  <c r="G1985" i="11" s="1"/>
  <c r="G1986" i="11" s="1" a="1"/>
  <c r="G1986" i="11" s="1"/>
  <c r="G1987" i="11" s="1" a="1"/>
  <c r="G1987" i="11" s="1"/>
  <c r="G1988" i="11" s="1" a="1"/>
  <c r="G1988" i="11" s="1"/>
  <c r="G1989" i="11" s="1" a="1"/>
  <c r="G1989" i="11" s="1"/>
  <c r="G1990" i="11" s="1" a="1"/>
  <c r="G1990" i="11" s="1"/>
  <c r="G1991" i="11" s="1" a="1"/>
  <c r="G1991" i="11" s="1"/>
  <c r="G1992" i="11" s="1" a="1"/>
  <c r="G1992" i="11" s="1"/>
  <c r="G1993" i="11" s="1" a="1"/>
  <c r="G1993" i="11" s="1"/>
  <c r="G1994" i="11" s="1" a="1"/>
  <c r="G1994" i="11" s="1"/>
  <c r="G1995" i="11" s="1" a="1"/>
  <c r="G1995" i="11" s="1"/>
  <c r="G1996" i="11" s="1" a="1"/>
  <c r="G1996" i="11" s="1"/>
  <c r="G1997" i="11" s="1" a="1"/>
  <c r="G1997" i="11" s="1"/>
  <c r="G1998" i="11" s="1" a="1"/>
  <c r="G1998" i="11" s="1"/>
  <c r="G1999" i="11" s="1" a="1"/>
  <c r="G1999" i="11" s="1"/>
  <c r="G2000" i="11" s="1" a="1"/>
  <c r="G2000" i="11" s="1"/>
  <c r="G2001" i="11" s="1" a="1"/>
  <c r="G2001" i="11" s="1"/>
  <c r="G2002" i="11" s="1" a="1"/>
  <c r="G2002" i="11" s="1"/>
  <c r="G2003" i="11" s="1" a="1"/>
  <c r="G2003" i="11" s="1"/>
  <c r="G2004" i="11" s="1" a="1"/>
  <c r="G2004" i="11" s="1"/>
  <c r="G2005" i="11" s="1" a="1"/>
  <c r="G2005" i="11" s="1"/>
  <c r="G2006" i="11" s="1" a="1"/>
  <c r="G2006" i="11" s="1"/>
  <c r="G2007" i="11" s="1" a="1"/>
  <c r="G2007" i="11" s="1"/>
  <c r="G2008" i="11" s="1" a="1"/>
  <c r="G2008" i="11" s="1"/>
  <c r="G2009" i="11" s="1" a="1"/>
  <c r="G2009" i="11" s="1"/>
  <c r="G2010" i="11" s="1" a="1"/>
  <c r="G2010" i="11" s="1"/>
  <c r="G2011" i="11" s="1" a="1"/>
  <c r="G2011" i="11" s="1"/>
  <c r="G2012" i="11" s="1" a="1"/>
  <c r="G2012" i="11" s="1"/>
  <c r="G2013" i="11" s="1" a="1"/>
  <c r="G2013" i="11" s="1"/>
  <c r="G2014" i="11" s="1" a="1"/>
  <c r="G2014" i="11" s="1"/>
  <c r="G2015" i="11" s="1" a="1"/>
  <c r="G2015" i="11" s="1"/>
  <c r="G2016" i="11" s="1" a="1"/>
  <c r="G2016" i="11" s="1"/>
  <c r="G2017" i="11" s="1" a="1"/>
  <c r="G2017" i="11" s="1"/>
  <c r="G2018" i="11" s="1" a="1"/>
  <c r="G2018" i="11" s="1"/>
  <c r="G2019" i="11" s="1" a="1"/>
  <c r="G2019" i="11" s="1"/>
  <c r="G2020" i="11" s="1" a="1"/>
  <c r="G2020" i="11" s="1"/>
  <c r="G2021" i="11" s="1" a="1"/>
  <c r="G2021" i="11" s="1"/>
  <c r="G2022" i="11" s="1" a="1"/>
  <c r="G2022" i="11" s="1"/>
  <c r="G2023" i="11" s="1" a="1"/>
  <c r="G2023" i="11" s="1"/>
  <c r="G2024" i="11" s="1" a="1"/>
  <c r="G2024" i="11" s="1"/>
  <c r="G2025" i="11" s="1" a="1"/>
  <c r="G2025" i="11" s="1"/>
  <c r="G2026" i="11" s="1" a="1"/>
  <c r="G2026" i="11" s="1"/>
  <c r="G2027" i="11" s="1" a="1"/>
  <c r="G2027" i="11" s="1"/>
  <c r="G2028" i="11" s="1" a="1"/>
  <c r="G2028" i="11" s="1"/>
  <c r="G2029" i="11" s="1" a="1"/>
  <c r="G2029" i="11" s="1"/>
  <c r="G2030" i="11" s="1" a="1"/>
  <c r="G2030" i="11" s="1"/>
  <c r="G2031" i="11" s="1" a="1"/>
  <c r="G2031" i="11" s="1"/>
  <c r="G2032" i="11" s="1" a="1"/>
  <c r="G2032" i="11" s="1"/>
  <c r="G2033" i="11" s="1" a="1"/>
  <c r="G2033" i="11" s="1"/>
  <c r="G2034" i="11" s="1" a="1"/>
  <c r="G2034" i="11" s="1"/>
  <c r="G2035" i="11" s="1" a="1"/>
  <c r="G2035" i="11" s="1"/>
  <c r="G2036" i="11" s="1" a="1"/>
  <c r="G2036" i="11" s="1"/>
  <c r="G2037" i="11" s="1" a="1"/>
  <c r="G2037" i="11" s="1"/>
  <c r="G2038" i="11" s="1" a="1"/>
  <c r="G2038" i="11" s="1"/>
  <c r="G2039" i="11" s="1" a="1"/>
  <c r="G2039" i="11" s="1"/>
  <c r="G2040" i="11" s="1" a="1"/>
  <c r="G2040" i="11" s="1"/>
  <c r="G2041" i="11" s="1" a="1"/>
  <c r="G2041" i="11" s="1"/>
  <c r="G2042" i="11" s="1" a="1"/>
  <c r="G2042" i="11" s="1"/>
  <c r="G2043" i="11" s="1" a="1"/>
  <c r="G2043" i="11" s="1"/>
  <c r="G2044" i="11" s="1" a="1"/>
  <c r="G2044" i="11" s="1"/>
  <c r="G2045" i="11" s="1" a="1"/>
  <c r="G2045" i="11" s="1"/>
  <c r="G2046" i="11" s="1" a="1"/>
  <c r="G2046" i="11" s="1"/>
  <c r="G2047" i="11" s="1" a="1"/>
  <c r="G2047" i="11" s="1"/>
  <c r="AC29" i="8"/>
  <c r="AC364" i="8" s="1"/>
  <c r="AC699" i="8" s="1"/>
  <c r="AC1034" i="8" s="1"/>
  <c r="N29" i="8"/>
  <c r="N364" i="8" s="1"/>
  <c r="R29" i="8"/>
  <c r="R364" i="8" s="1"/>
  <c r="R699" i="8" s="1"/>
  <c r="R1034" i="8" s="1"/>
  <c r="X29" i="8"/>
  <c r="X364" i="8" s="1"/>
  <c r="X699" i="8" s="1"/>
  <c r="X1034" i="8" s="1"/>
  <c r="AD29" i="8"/>
  <c r="AD364" i="8" s="1"/>
  <c r="AD699" i="8" s="1"/>
  <c r="AD1034" i="8" s="1"/>
  <c r="Y29" i="8"/>
  <c r="Y364" i="8" s="1"/>
  <c r="Y699" i="8" s="1"/>
  <c r="Y1034" i="8" s="1"/>
  <c r="U29" i="8"/>
  <c r="U364" i="8" s="1"/>
  <c r="U699" i="8" s="1"/>
  <c r="U1034" i="8" s="1"/>
  <c r="Z29" i="8"/>
  <c r="Z364" i="8" s="1"/>
  <c r="Z699" i="8" s="1"/>
  <c r="Z1034" i="8" s="1"/>
  <c r="AB29" i="8"/>
  <c r="AB364" i="8" s="1"/>
  <c r="AB699" i="8" s="1"/>
  <c r="AB1034" i="8" s="1"/>
  <c r="AA29" i="8"/>
  <c r="AA364" i="8" s="1"/>
  <c r="AA699" i="8" s="1"/>
  <c r="AA1034" i="8" s="1"/>
  <c r="W29" i="8"/>
  <c r="W364" i="8" s="1"/>
  <c r="W699" i="8" s="1"/>
  <c r="W1034" i="8" s="1"/>
  <c r="D23" i="7"/>
  <c r="AH23" i="7" s="1"/>
  <c r="P29" i="8"/>
  <c r="P364" i="8" s="1"/>
  <c r="P699" i="8" s="1"/>
  <c r="P1034" i="8" s="1"/>
  <c r="T29" i="8"/>
  <c r="T364" i="8" s="1"/>
  <c r="T699" i="8" s="1"/>
  <c r="T1034" i="8" s="1"/>
  <c r="AF29" i="8"/>
  <c r="AF364" i="8" s="1"/>
  <c r="AF699" i="8" s="1"/>
  <c r="AF1034" i="8" s="1"/>
  <c r="S29" i="8"/>
  <c r="S364" i="8" s="1"/>
  <c r="S699" i="8" s="1"/>
  <c r="S1034" i="8" s="1"/>
  <c r="AE29" i="8"/>
  <c r="AE364" i="8" s="1"/>
  <c r="AE699" i="8" s="1"/>
  <c r="AE1034" i="8" s="1"/>
  <c r="G2048" i="11" l="1" a="1"/>
  <c r="G2048" i="11" s="1"/>
  <c r="G2049" i="11" s="1" a="1"/>
  <c r="G2049" i="11" s="1"/>
  <c r="G2050" i="11" s="1" a="1"/>
  <c r="G2050" i="11" s="1"/>
  <c r="G2051" i="11" s="1" a="1"/>
  <c r="G2051" i="11" s="1"/>
  <c r="G2052" i="11" s="1" a="1"/>
  <c r="G2052" i="11" s="1"/>
  <c r="G2053" i="11" s="1" a="1"/>
  <c r="G2053" i="11" s="1"/>
  <c r="G2054" i="11" s="1" a="1"/>
  <c r="G2054" i="11" s="1"/>
  <c r="G2055" i="11" s="1" a="1"/>
  <c r="G2055" i="11" s="1"/>
  <c r="G2056" i="11" s="1" a="1"/>
  <c r="G2056" i="11" s="1"/>
  <c r="G2057" i="11" s="1" a="1"/>
  <c r="G2057" i="11" s="1"/>
  <c r="G2058" i="11" s="1" a="1"/>
  <c r="G2058" i="11" s="1"/>
  <c r="G2059" i="11" s="1" a="1"/>
  <c r="G2059" i="11" s="1"/>
  <c r="G2060" i="11" s="1" a="1"/>
  <c r="G2060" i="11" s="1"/>
  <c r="G2061" i="11" s="1" a="1"/>
  <c r="G2061" i="11" s="1"/>
  <c r="G2062" i="11" s="1" a="1"/>
  <c r="G2062" i="11" s="1"/>
  <c r="G2063" i="11" s="1" a="1"/>
  <c r="G2063" i="11" s="1"/>
  <c r="G2064" i="11" s="1" a="1"/>
  <c r="G2064" i="11" s="1"/>
  <c r="G2065" i="11" s="1" a="1"/>
  <c r="G2065" i="11" s="1"/>
  <c r="G2066" i="11" s="1" a="1"/>
  <c r="G2066" i="11" s="1"/>
  <c r="G2067" i="11" s="1" a="1"/>
  <c r="G2067" i="11" s="1"/>
  <c r="G2068" i="11" s="1" a="1"/>
  <c r="G2068" i="11" s="1"/>
  <c r="G2069" i="11" s="1" a="1"/>
  <c r="G2069" i="11" s="1"/>
  <c r="G2070" i="11" s="1" a="1"/>
  <c r="G2070" i="11" s="1"/>
  <c r="G2071" i="11" s="1" a="1"/>
  <c r="G2071" i="11" s="1"/>
  <c r="G2072" i="11" s="1" a="1"/>
  <c r="G2072" i="11" s="1"/>
  <c r="G2073" i="11" s="1" a="1"/>
  <c r="G2073" i="11" s="1"/>
  <c r="G2074" i="11" s="1" a="1"/>
  <c r="G2074" i="11" s="1"/>
  <c r="G2075" i="11" s="1" a="1"/>
  <c r="G2075" i="11" s="1"/>
  <c r="G2076" i="11" s="1" a="1"/>
  <c r="G2076" i="11" s="1"/>
  <c r="G2077" i="11" s="1" a="1"/>
  <c r="G2077" i="11" s="1"/>
  <c r="G2078" i="11" s="1" a="1"/>
  <c r="G2078" i="11" s="1"/>
  <c r="G2079" i="11" s="1" a="1"/>
  <c r="G2079" i="11" s="1"/>
  <c r="G2080" i="11" s="1" a="1"/>
  <c r="G2080" i="11" s="1"/>
  <c r="G2081" i="11" s="1" a="1"/>
  <c r="G2081" i="11" s="1"/>
  <c r="G2082" i="11" s="1" a="1"/>
  <c r="G2082" i="11" s="1"/>
  <c r="G2083" i="11" s="1" a="1"/>
  <c r="G2083" i="11" s="1"/>
  <c r="G2084" i="11" s="1" a="1"/>
  <c r="G2084" i="11" s="1"/>
  <c r="G2085" i="11" s="1" a="1"/>
  <c r="G2085" i="11" s="1"/>
  <c r="G2086" i="11" s="1" a="1"/>
  <c r="G2086" i="11" s="1"/>
  <c r="G2087" i="11" s="1" a="1"/>
  <c r="G2087" i="11" s="1"/>
  <c r="G2088" i="11" s="1" a="1"/>
  <c r="G2088" i="11" s="1"/>
  <c r="G2089" i="11" s="1" a="1"/>
  <c r="G2089" i="11" s="1"/>
  <c r="G2090" i="11" s="1" a="1"/>
  <c r="G2090" i="11" s="1"/>
  <c r="G2091" i="11" s="1" a="1"/>
  <c r="G2091" i="11" s="1"/>
  <c r="G2092" i="11" s="1" a="1"/>
  <c r="G2092" i="11" s="1"/>
  <c r="G2093" i="11" s="1" a="1"/>
  <c r="G2093" i="11" s="1"/>
  <c r="G2094" i="11" s="1" a="1"/>
  <c r="G2094" i="11" s="1"/>
  <c r="G2095" i="11" s="1" a="1"/>
  <c r="G2095" i="11" s="1"/>
  <c r="G2096" i="11" s="1" a="1"/>
  <c r="G2096" i="11" s="1"/>
  <c r="G2097" i="11" s="1" a="1"/>
  <c r="G2097" i="11" s="1"/>
  <c r="G2098" i="11" s="1" a="1"/>
  <c r="G2098" i="11" s="1"/>
  <c r="G2099" i="11" s="1" a="1"/>
  <c r="G2099" i="11" s="1"/>
  <c r="G2100" i="11" s="1" a="1"/>
  <c r="G2100" i="11" s="1"/>
  <c r="G2101" i="11" s="1" a="1"/>
  <c r="G2101" i="11" s="1"/>
  <c r="G2102" i="11" s="1" a="1"/>
  <c r="G2102" i="11" s="1"/>
  <c r="G2103" i="11" s="1" a="1"/>
  <c r="G2103" i="11" s="1"/>
  <c r="G2104" i="11" s="1" a="1"/>
  <c r="G2104" i="11" s="1"/>
  <c r="G2105" i="11" s="1" a="1"/>
  <c r="G2105" i="11" s="1"/>
  <c r="G2106" i="11" s="1" a="1"/>
  <c r="G2106" i="11" s="1"/>
  <c r="G2107" i="11" s="1" a="1"/>
  <c r="G2107" i="11" s="1"/>
  <c r="G2108" i="11" s="1" a="1"/>
  <c r="G2108" i="11" s="1"/>
  <c r="G2109" i="11" s="1" a="1"/>
  <c r="G2109" i="11" s="1"/>
  <c r="G2110" i="11" s="1" a="1"/>
  <c r="G2110" i="11" s="1"/>
  <c r="G2111" i="11" s="1" a="1"/>
  <c r="G2111" i="11" s="1"/>
  <c r="G2112" i="11" s="1" a="1"/>
  <c r="G2112" i="11" s="1"/>
  <c r="G2113" i="11" s="1" a="1"/>
  <c r="G2113" i="11" s="1"/>
  <c r="G2114" i="11" s="1" a="1"/>
  <c r="G2114" i="11" s="1"/>
  <c r="G2115" i="11" s="1" a="1"/>
  <c r="G2115" i="11" s="1"/>
  <c r="G2116" i="11" s="1" a="1"/>
  <c r="G2116" i="11" s="1"/>
  <c r="G2117" i="11" s="1" a="1"/>
  <c r="G2117" i="11" s="1"/>
  <c r="G2118" i="11" s="1" a="1"/>
  <c r="G2118" i="11" s="1"/>
  <c r="G2119" i="11" s="1" a="1"/>
  <c r="G2119" i="11" s="1"/>
  <c r="G2120" i="11" s="1" a="1"/>
  <c r="G2120" i="11" s="1"/>
  <c r="G2121" i="11" s="1" a="1"/>
  <c r="G2121" i="11" s="1"/>
  <c r="G2122" i="11" s="1" a="1"/>
  <c r="G2122" i="11" s="1"/>
  <c r="G2123" i="11" s="1" a="1"/>
  <c r="G2123" i="11" s="1"/>
  <c r="G2124" i="11" s="1" a="1"/>
  <c r="G2124" i="11" s="1"/>
  <c r="G2125" i="11" s="1" a="1"/>
  <c r="G2125" i="11" s="1"/>
  <c r="G2126" i="11" s="1" a="1"/>
  <c r="G2126" i="11" s="1"/>
  <c r="G2127" i="11" s="1" a="1"/>
  <c r="G2127" i="11" s="1"/>
  <c r="G2128" i="11" s="1" a="1"/>
  <c r="G2128" i="11" s="1"/>
  <c r="G2129" i="11" s="1" a="1"/>
  <c r="G2129" i="11" s="1"/>
  <c r="G2130" i="11" s="1" a="1"/>
  <c r="G2130" i="11" s="1"/>
  <c r="G2131" i="11" s="1" a="1"/>
  <c r="G2131" i="11" s="1"/>
  <c r="G2132" i="11" s="1" a="1"/>
  <c r="G2132" i="11" s="1"/>
  <c r="G2133" i="11" s="1" a="1"/>
  <c r="G2133" i="11" s="1"/>
  <c r="G2134" i="11" s="1" a="1"/>
  <c r="G2134" i="11" s="1"/>
  <c r="G2135" i="11" s="1" a="1"/>
  <c r="G2135" i="11" s="1"/>
  <c r="G2136" i="11" s="1" a="1"/>
  <c r="G2136" i="11" s="1"/>
  <c r="G2137" i="11" s="1" a="1"/>
  <c r="G2137" i="11" s="1"/>
  <c r="G2138" i="11" s="1" a="1"/>
  <c r="G2138" i="11" s="1"/>
  <c r="G2139" i="11" s="1" a="1"/>
  <c r="G2139" i="11" s="1"/>
  <c r="G2140" i="11" s="1" a="1"/>
  <c r="G2140" i="11" s="1"/>
  <c r="G2141" i="11" s="1" a="1"/>
  <c r="G2141" i="11" s="1"/>
  <c r="G2142" i="11" s="1" a="1"/>
  <c r="G2142" i="11" s="1"/>
  <c r="G2143" i="11" s="1" a="1"/>
  <c r="G2143" i="11" s="1"/>
  <c r="G2144" i="11" s="1" a="1"/>
  <c r="G2144" i="11" s="1"/>
  <c r="G2145" i="11" s="1" a="1"/>
  <c r="G2145" i="11" s="1"/>
  <c r="G2146" i="11" s="1" a="1"/>
  <c r="G2146" i="11" s="1"/>
  <c r="G2147" i="11" s="1" a="1"/>
  <c r="G2147" i="11" s="1"/>
  <c r="G2148" i="11" s="1" a="1"/>
  <c r="G2148" i="11" s="1"/>
  <c r="G2149" i="11" s="1" a="1"/>
  <c r="G2149" i="11" s="1"/>
  <c r="G2150" i="11" s="1" a="1"/>
  <c r="G2150" i="11" s="1"/>
  <c r="G2151" i="11" s="1" a="1"/>
  <c r="G2151" i="11" s="1"/>
  <c r="G2152" i="11" s="1" a="1"/>
  <c r="G2152" i="11" s="1"/>
  <c r="G2153" i="11" s="1" a="1"/>
  <c r="G2153" i="11" s="1"/>
  <c r="G2154" i="11" s="1" a="1"/>
  <c r="G2154" i="11" s="1"/>
  <c r="G2155" i="11" s="1" a="1"/>
  <c r="G2155" i="11" s="1"/>
  <c r="G2156" i="11" s="1" a="1"/>
  <c r="G2156" i="11" s="1"/>
  <c r="G2157" i="11" s="1" a="1"/>
  <c r="G2157" i="11" s="1"/>
  <c r="G2158" i="11" s="1" a="1"/>
  <c r="G2158" i="11" s="1"/>
  <c r="G2159" i="11" s="1" a="1"/>
  <c r="G2159" i="11" s="1"/>
  <c r="G2160" i="11" s="1" a="1"/>
  <c r="G2160" i="11" s="1"/>
  <c r="G2161" i="11" s="1" a="1"/>
  <c r="G2161" i="11" s="1"/>
  <c r="G2162" i="11" s="1" a="1"/>
  <c r="G2162" i="11" s="1"/>
  <c r="G2163" i="11" s="1" a="1"/>
  <c r="G2163" i="11" s="1"/>
  <c r="G2164" i="11" s="1" a="1"/>
  <c r="G2164" i="11" s="1"/>
  <c r="G2165" i="11" s="1" a="1"/>
  <c r="G2165" i="11" s="1"/>
  <c r="G2166" i="11" s="1" a="1"/>
  <c r="G2166" i="11" s="1"/>
  <c r="G2167" i="11" s="1" a="1"/>
  <c r="G2167" i="11" s="1"/>
  <c r="G2168" i="11" s="1" a="1"/>
  <c r="G2168" i="11" s="1"/>
  <c r="G2169" i="11" s="1" a="1"/>
  <c r="G2169" i="11" s="1"/>
  <c r="G2170" i="11" s="1" a="1"/>
  <c r="G2170" i="11" s="1"/>
  <c r="G2171" i="11" s="1" a="1"/>
  <c r="G2171" i="11" s="1"/>
  <c r="G2172" i="11" s="1" a="1"/>
  <c r="G2172" i="11" s="1"/>
  <c r="G2173" i="11" s="1" a="1"/>
  <c r="G2173" i="11" s="1"/>
  <c r="G2174" i="11" s="1" a="1"/>
  <c r="G2174" i="11" s="1"/>
  <c r="G2175" i="11" s="1" a="1"/>
  <c r="G2175" i="11" s="1"/>
  <c r="G2176" i="11" s="1" a="1"/>
  <c r="G2176" i="11" s="1"/>
  <c r="G2177" i="11" s="1" a="1"/>
  <c r="G2177" i="11" s="1"/>
  <c r="G2178" i="11" s="1" a="1"/>
  <c r="G2178" i="11" s="1"/>
  <c r="G2179" i="11" s="1" a="1"/>
  <c r="G2179" i="11" s="1"/>
  <c r="G2180" i="11" s="1" a="1"/>
  <c r="G2180" i="11" s="1"/>
  <c r="G2181" i="11" s="1" a="1"/>
  <c r="G2181" i="11" s="1"/>
  <c r="G2182" i="11" s="1" a="1"/>
  <c r="G2182" i="11" s="1"/>
  <c r="G2183" i="11" s="1" a="1"/>
  <c r="G2183" i="11" s="1"/>
  <c r="G2184" i="11" s="1" a="1"/>
  <c r="G2184" i="11" s="1"/>
  <c r="G2185" i="11" s="1" a="1"/>
  <c r="G2185" i="11" s="1"/>
  <c r="G2186" i="11" s="1" a="1"/>
  <c r="G2186" i="11" s="1"/>
  <c r="G2187" i="11" s="1" a="1"/>
  <c r="G2187" i="11" s="1"/>
  <c r="G2188" i="11" s="1" a="1"/>
  <c r="G2188" i="11" s="1"/>
  <c r="G2189" i="11" s="1" a="1"/>
  <c r="G2189" i="11" s="1"/>
  <c r="G2190" i="11" s="1" a="1"/>
  <c r="G2190" i="11" s="1"/>
  <c r="G2191" i="11" s="1" a="1"/>
  <c r="G2191" i="11" s="1"/>
  <c r="G2192" i="11" s="1" a="1"/>
  <c r="G2192" i="11" s="1"/>
  <c r="G2193" i="11" s="1" a="1"/>
  <c r="G2193" i="11" s="1"/>
  <c r="G2194" i="11" s="1" a="1"/>
  <c r="G2194" i="11" s="1"/>
  <c r="G2195" i="11" s="1" a="1"/>
  <c r="G2195" i="11" s="1"/>
  <c r="G2196" i="11" s="1" a="1"/>
  <c r="G2196" i="11" s="1"/>
  <c r="G2197" i="11" s="1" a="1"/>
  <c r="G2197" i="11" s="1"/>
  <c r="G2198" i="11" s="1" a="1"/>
  <c r="G2198" i="11" s="1"/>
  <c r="G2199" i="11" s="1" a="1"/>
  <c r="G2199" i="11" s="1"/>
  <c r="G2200" i="11" s="1" a="1"/>
  <c r="G2200" i="11" s="1"/>
  <c r="G2201" i="11" s="1" a="1"/>
  <c r="G2201" i="11" s="1"/>
  <c r="G2202" i="11" s="1" a="1"/>
  <c r="G2202" i="11" s="1"/>
  <c r="G2203" i="11" s="1" a="1"/>
  <c r="G2203" i="11" s="1"/>
  <c r="G2204" i="11" s="1" a="1"/>
  <c r="G2204" i="11" s="1"/>
  <c r="G2205" i="11" s="1" a="1"/>
  <c r="G2205" i="11" s="1"/>
  <c r="G2206" i="11" s="1" a="1"/>
  <c r="G2206" i="11" s="1"/>
  <c r="G2207" i="11" s="1" a="1"/>
  <c r="G2207" i="11" s="1"/>
  <c r="G2208" i="11" s="1" a="1"/>
  <c r="G2208" i="11" s="1"/>
  <c r="G2209" i="11" s="1" a="1"/>
  <c r="G2209" i="11" s="1"/>
  <c r="G2210" i="11" s="1" a="1"/>
  <c r="G2210" i="11" s="1"/>
  <c r="G2211" i="11" s="1" a="1"/>
  <c r="G2211" i="11" s="1"/>
  <c r="G2212" i="11" s="1" a="1"/>
  <c r="G2212" i="11" s="1"/>
  <c r="G2213" i="11" s="1" a="1"/>
  <c r="G2213" i="11" s="1"/>
  <c r="G2214" i="11" s="1" a="1"/>
  <c r="G2214" i="11" s="1"/>
  <c r="G2215" i="11" s="1" a="1"/>
  <c r="G2215" i="11" s="1"/>
  <c r="G2216" i="11" s="1" a="1"/>
  <c r="G2216" i="11" s="1"/>
  <c r="G2217" i="11" s="1" a="1"/>
  <c r="G2217" i="11" s="1"/>
  <c r="G2218" i="11" s="1" a="1"/>
  <c r="G2218" i="11" s="1"/>
  <c r="G2219" i="11" s="1" a="1"/>
  <c r="G2219" i="11" s="1"/>
  <c r="G2220" i="11" s="1" a="1"/>
  <c r="G2220" i="11" s="1"/>
  <c r="G2221" i="11" s="1" a="1"/>
  <c r="G2221" i="11" s="1"/>
  <c r="G2222" i="11" s="1" a="1"/>
  <c r="G2222" i="11" s="1"/>
  <c r="G2223" i="11" s="1" a="1"/>
  <c r="G2223" i="11" s="1"/>
  <c r="G2224" i="11" s="1" a="1"/>
  <c r="G2224" i="11" s="1"/>
  <c r="G2225" i="11" s="1" a="1"/>
  <c r="G2225" i="11" s="1"/>
  <c r="G2226" i="11" s="1" a="1"/>
  <c r="G2226" i="11" s="1"/>
  <c r="G2227" i="11" s="1" a="1"/>
  <c r="G2227" i="11" s="1"/>
  <c r="G2228" i="11" s="1" a="1"/>
  <c r="G2228" i="11" s="1"/>
  <c r="G2229" i="11" s="1" a="1"/>
  <c r="G2229" i="11" s="1"/>
  <c r="G2230" i="11" s="1" a="1"/>
  <c r="G2230" i="11" s="1"/>
  <c r="G2231" i="11" s="1" a="1"/>
  <c r="G2231" i="11" s="1"/>
  <c r="G2232" i="11" s="1" a="1"/>
  <c r="G2232" i="11" s="1"/>
  <c r="G2233" i="11" s="1" a="1"/>
  <c r="G2233" i="11" s="1"/>
  <c r="G2234" i="11" s="1" a="1"/>
  <c r="G2234" i="11" s="1"/>
  <c r="G2235" i="11" s="1" a="1"/>
  <c r="G2235" i="11" s="1"/>
  <c r="G2236" i="11" s="1" a="1"/>
  <c r="G2236" i="11" s="1"/>
  <c r="G2237" i="11" s="1" a="1"/>
  <c r="G2237" i="11" s="1"/>
  <c r="G2238" i="11" s="1" a="1"/>
  <c r="G2238" i="11" s="1"/>
  <c r="G2239" i="11" s="1" a="1"/>
  <c r="G2239" i="11" s="1"/>
  <c r="G2240" i="11" s="1" a="1"/>
  <c r="G2240" i="11" s="1"/>
  <c r="G2241" i="11" s="1" a="1"/>
  <c r="G2241" i="11" s="1"/>
  <c r="G2242" i="11" s="1" a="1"/>
  <c r="G2242" i="11" s="1"/>
  <c r="AD23" i="7"/>
  <c r="Z26" i="8" s="1"/>
  <c r="Z361" i="8" s="1"/>
  <c r="Z696" i="8" s="1"/>
  <c r="Z1031" i="8" s="1"/>
  <c r="T23" i="7"/>
  <c r="P26" i="8" s="1"/>
  <c r="P361" i="8" s="1"/>
  <c r="P696" i="8" s="1"/>
  <c r="P1031" i="8" s="1"/>
  <c r="W23" i="7"/>
  <c r="S26" i="8" s="1"/>
  <c r="S361" i="8" s="1"/>
  <c r="S696" i="8" s="1"/>
  <c r="S1031" i="8" s="1"/>
  <c r="V23" i="7"/>
  <c r="R26" i="8" s="1"/>
  <c r="R361" i="8" s="1"/>
  <c r="R696" i="8" s="1"/>
  <c r="R1031" i="8" s="1"/>
  <c r="AK23" i="7"/>
  <c r="AG26" i="8" s="1"/>
  <c r="AG361" i="8" s="1"/>
  <c r="AG696" i="8" s="1"/>
  <c r="AG1031" i="8" s="1"/>
  <c r="U23" i="7"/>
  <c r="Q26" i="8" s="1"/>
  <c r="Q361" i="8" s="1"/>
  <c r="Q696" i="8" s="1"/>
  <c r="Q1031" i="8" s="1"/>
  <c r="AE23" i="7"/>
  <c r="AA26" i="8" s="1"/>
  <c r="AA361" i="8" s="1"/>
  <c r="AA696" i="8" s="1"/>
  <c r="AA1031" i="8" s="1"/>
  <c r="D3" i="7"/>
  <c r="C2" i="8" s="1"/>
  <c r="R23" i="7" a="1"/>
  <c r="R23" i="7" s="1"/>
  <c r="N26" i="8" s="1"/>
  <c r="N361" i="8" s="1"/>
  <c r="AA23" i="7"/>
  <c r="W26" i="8" s="1"/>
  <c r="W361" i="8" s="1"/>
  <c r="W696" i="8" s="1"/>
  <c r="W1031" i="8" s="1"/>
  <c r="X23" i="7"/>
  <c r="T26" i="8" s="1"/>
  <c r="T361" i="8" s="1"/>
  <c r="T696" i="8" s="1"/>
  <c r="T1031" i="8" s="1"/>
  <c r="N699" i="8"/>
  <c r="AC23" i="7"/>
  <c r="Y26" i="8" s="1"/>
  <c r="Y361" i="8" s="1"/>
  <c r="Y696" i="8" s="1"/>
  <c r="Y1031" i="8" s="1"/>
  <c r="AI23" i="7"/>
  <c r="AE26" i="8" s="1"/>
  <c r="AE361" i="8" s="1"/>
  <c r="AE696" i="8" s="1"/>
  <c r="AE1031" i="8" s="1"/>
  <c r="AG23" i="7"/>
  <c r="AC26" i="8" s="1"/>
  <c r="AC361" i="8" s="1"/>
  <c r="AC696" i="8" s="1"/>
  <c r="AC1031" i="8" s="1"/>
  <c r="Y23" i="7"/>
  <c r="U26" i="8" s="1"/>
  <c r="U361" i="8" s="1"/>
  <c r="U696" i="8" s="1"/>
  <c r="U1031" i="8" s="1"/>
  <c r="Z23" i="7"/>
  <c r="V26" i="8" s="1"/>
  <c r="V361" i="8" s="1"/>
  <c r="V696" i="8" s="1"/>
  <c r="V1031" i="8" s="1"/>
  <c r="S23" i="7"/>
  <c r="O26" i="8" s="1"/>
  <c r="O361" i="8" s="1"/>
  <c r="O696" i="8" s="1"/>
  <c r="O1031" i="8" s="1"/>
  <c r="C23" i="7"/>
  <c r="AB23" i="7"/>
  <c r="X26" i="8" s="1"/>
  <c r="X361" i="8" s="1"/>
  <c r="X696" i="8" s="1"/>
  <c r="X1031" i="8" s="1"/>
  <c r="AF23" i="7"/>
  <c r="AB26" i="8" s="1"/>
  <c r="AB361" i="8" s="1"/>
  <c r="AB696" i="8" s="1"/>
  <c r="AB1031" i="8" s="1"/>
  <c r="AJ23" i="7"/>
  <c r="AF26" i="8" s="1"/>
  <c r="AF361" i="8" s="1"/>
  <c r="AF696" i="8" s="1"/>
  <c r="AF1031" i="8" s="1"/>
  <c r="D10" i="9"/>
  <c r="J10" i="9" s="1"/>
  <c r="AD26" i="8"/>
  <c r="AD361" i="8" s="1"/>
  <c r="AD696" i="8" s="1"/>
  <c r="AD1031" i="8" s="1"/>
  <c r="G2243" i="11" l="1" a="1"/>
  <c r="G2243" i="11" s="1"/>
  <c r="G2244" i="11" s="1" a="1"/>
  <c r="G2244" i="11" s="1"/>
  <c r="G2245" i="11" s="1" a="1"/>
  <c r="G2245" i="11" s="1"/>
  <c r="G2246" i="11" s="1" a="1"/>
  <c r="G2246" i="11" s="1"/>
  <c r="G2247" i="11" s="1" a="1"/>
  <c r="G2247" i="11" s="1"/>
  <c r="G2248" i="11" s="1" a="1"/>
  <c r="G2248" i="11" s="1"/>
  <c r="G2249" i="11" s="1" a="1"/>
  <c r="G2249" i="11" s="1"/>
  <c r="G2250" i="11" s="1" a="1"/>
  <c r="G2250" i="11" s="1"/>
  <c r="G2251" i="11" s="1" a="1"/>
  <c r="G2251" i="11" s="1"/>
  <c r="G2252" i="11" s="1" a="1"/>
  <c r="G2252" i="11" s="1"/>
  <c r="G2253" i="11" s="1" a="1"/>
  <c r="G2253" i="11" s="1"/>
  <c r="G2254" i="11" s="1" a="1"/>
  <c r="G2254" i="11" s="1"/>
  <c r="G2255" i="11" s="1" a="1"/>
  <c r="G2255" i="11" s="1"/>
  <c r="G2256" i="11" s="1" a="1"/>
  <c r="G2256" i="11" s="1"/>
  <c r="G2257" i="11" s="1" a="1"/>
  <c r="G2257" i="11" s="1"/>
  <c r="G2258" i="11" s="1" a="1"/>
  <c r="G2258" i="11" s="1"/>
  <c r="G2259" i="11" s="1" a="1"/>
  <c r="G2259" i="11" s="1"/>
  <c r="G2260" i="11" s="1" a="1"/>
  <c r="G2260" i="11" s="1"/>
  <c r="G2261" i="11" s="1" a="1"/>
  <c r="G2261" i="11" s="1"/>
  <c r="G2262" i="11" s="1" a="1"/>
  <c r="G2262" i="11" s="1"/>
  <c r="G2263" i="11" s="1" a="1"/>
  <c r="G2263" i="11" s="1"/>
  <c r="G2264" i="11" s="1" a="1"/>
  <c r="G2264" i="11" s="1"/>
  <c r="G2265" i="11" s="1" a="1"/>
  <c r="G2265" i="11" s="1"/>
  <c r="G2266" i="11" s="1" a="1"/>
  <c r="G2266" i="11" s="1"/>
  <c r="G2267" i="11" s="1" a="1"/>
  <c r="G2267" i="11" s="1"/>
  <c r="G2268" i="11" s="1" a="1"/>
  <c r="G2268" i="11" s="1"/>
  <c r="G2269" i="11" s="1" a="1"/>
  <c r="G2269" i="11" s="1"/>
  <c r="G2270" i="11" s="1" a="1"/>
  <c r="G2270" i="11" s="1"/>
  <c r="G2271" i="11" s="1" a="1"/>
  <c r="G2271" i="11" s="1"/>
  <c r="G2272" i="11" s="1" a="1"/>
  <c r="G2272" i="11" s="1"/>
  <c r="G2273" i="11" s="1" a="1"/>
  <c r="G2273" i="11" s="1"/>
  <c r="G2274" i="11" s="1" a="1"/>
  <c r="G2274" i="11" s="1"/>
  <c r="G2275" i="11" s="1" a="1"/>
  <c r="G2275" i="11" s="1"/>
  <c r="G2276" i="11" s="1" a="1"/>
  <c r="G2276" i="11" s="1"/>
  <c r="G2277" i="11" s="1" a="1"/>
  <c r="G2277" i="11" s="1"/>
  <c r="G2278" i="11" s="1" a="1"/>
  <c r="G2278" i="11" s="1"/>
  <c r="G2279" i="11" s="1" a="1"/>
  <c r="G2279" i="11" s="1"/>
  <c r="G2280" i="11" s="1" a="1"/>
  <c r="G2280" i="11" s="1"/>
  <c r="G2281" i="11" s="1" a="1"/>
  <c r="G2281" i="11" s="1"/>
  <c r="G2282" i="11" s="1" a="1"/>
  <c r="G2282" i="11" s="1"/>
  <c r="G2283" i="11" s="1" a="1"/>
  <c r="G2283" i="11" s="1"/>
  <c r="G2284" i="11" s="1" a="1"/>
  <c r="G2284" i="11" s="1"/>
  <c r="G2285" i="11" s="1" a="1"/>
  <c r="G2285" i="11" s="1"/>
  <c r="G2286" i="11" s="1" a="1"/>
  <c r="G2286" i="11" s="1"/>
  <c r="G2287" i="11" s="1" a="1"/>
  <c r="G2287" i="11" s="1"/>
  <c r="G2288" i="11" s="1" a="1"/>
  <c r="G2288" i="11" s="1"/>
  <c r="G2289" i="11" s="1" a="1"/>
  <c r="G2289" i="11" s="1"/>
  <c r="G2290" i="11" s="1" a="1"/>
  <c r="G2290" i="11" s="1"/>
  <c r="G2291" i="11" s="1" a="1"/>
  <c r="G2291" i="11" s="1"/>
  <c r="G2292" i="11" s="1" a="1"/>
  <c r="G2292" i="11" s="1"/>
  <c r="G2293" i="11" s="1" a="1"/>
  <c r="G2293" i="11" s="1"/>
  <c r="G2294" i="11" s="1" a="1"/>
  <c r="G2294" i="11" s="1"/>
  <c r="G2295" i="11" s="1" a="1"/>
  <c r="G2295" i="11" s="1"/>
  <c r="G2296" i="11" s="1" a="1"/>
  <c r="G2296" i="11" s="1"/>
  <c r="G2297" i="11" s="1" a="1"/>
  <c r="G2297" i="11" s="1"/>
  <c r="G2298" i="11" s="1" a="1"/>
  <c r="G2298" i="11" s="1"/>
  <c r="G2299" i="11" s="1" a="1"/>
  <c r="G2299" i="11" s="1"/>
  <c r="G2300" i="11" s="1" a="1"/>
  <c r="G2300" i="11" s="1"/>
  <c r="G2301" i="11" s="1" a="1"/>
  <c r="G2301" i="11" s="1"/>
  <c r="G2302" i="11" s="1" a="1"/>
  <c r="G2302" i="11" s="1"/>
  <c r="G2303" i="11" s="1" a="1"/>
  <c r="G2303" i="11" s="1"/>
  <c r="G2304" i="11" s="1" a="1"/>
  <c r="G2304" i="11" s="1"/>
  <c r="G2305" i="11" s="1" a="1"/>
  <c r="G2305" i="11" s="1"/>
  <c r="G2306" i="11" s="1" a="1"/>
  <c r="G2306" i="11" s="1"/>
  <c r="G2307" i="11" s="1" a="1"/>
  <c r="G2307" i="11" s="1"/>
  <c r="G2308" i="11" s="1" a="1"/>
  <c r="G2308" i="11" s="1"/>
  <c r="G2309" i="11" s="1" a="1"/>
  <c r="G2309" i="11" s="1"/>
  <c r="G2310" i="11" s="1" a="1"/>
  <c r="G2310" i="11" s="1"/>
  <c r="G2311" i="11" s="1" a="1"/>
  <c r="G2311" i="11" s="1"/>
  <c r="G2312" i="11" s="1" a="1"/>
  <c r="G2312" i="11" s="1"/>
  <c r="G2313" i="11" s="1" a="1"/>
  <c r="G2313" i="11" s="1"/>
  <c r="G2314" i="11" s="1" a="1"/>
  <c r="G2314" i="11" s="1"/>
  <c r="G2315" i="11" s="1" a="1"/>
  <c r="G2315" i="11" s="1"/>
  <c r="G2316" i="11" s="1" a="1"/>
  <c r="G2316" i="11" s="1"/>
  <c r="G2317" i="11" s="1" a="1"/>
  <c r="G2317" i="11" s="1"/>
  <c r="G2318" i="11" s="1" a="1"/>
  <c r="G2318" i="11" s="1"/>
  <c r="G2319" i="11" s="1" a="1"/>
  <c r="G2319" i="11" s="1"/>
  <c r="G2320" i="11" s="1" a="1"/>
  <c r="G2320" i="11" s="1"/>
  <c r="G2321" i="11" s="1" a="1"/>
  <c r="G2321" i="11" s="1"/>
  <c r="G2322" i="11" s="1" a="1"/>
  <c r="G2322" i="11" s="1"/>
  <c r="G2323" i="11" s="1" a="1"/>
  <c r="G2323" i="11" s="1"/>
  <c r="G2324" i="11" s="1" a="1"/>
  <c r="G2324" i="11" s="1"/>
  <c r="G2325" i="11" s="1" a="1"/>
  <c r="G2325" i="11" s="1"/>
  <c r="G2326" i="11" s="1" a="1"/>
  <c r="G2326" i="11" s="1"/>
  <c r="G2327" i="11" s="1" a="1"/>
  <c r="G2327" i="11" s="1"/>
  <c r="G2328" i="11" s="1" a="1"/>
  <c r="G2328" i="11" s="1"/>
  <c r="G2329" i="11" s="1" a="1"/>
  <c r="G2329" i="11" s="1"/>
  <c r="G2330" i="11" s="1" a="1"/>
  <c r="G2330" i="11" s="1"/>
  <c r="G2331" i="11" s="1" a="1"/>
  <c r="G2331" i="11" s="1"/>
  <c r="G2332" i="11" s="1" a="1"/>
  <c r="G2332" i="11" s="1"/>
  <c r="G2333" i="11" s="1" a="1"/>
  <c r="G2333" i="11" s="1"/>
  <c r="G2334" i="11" s="1" a="1"/>
  <c r="G2334" i="11" s="1"/>
  <c r="G2335" i="11" s="1" a="1"/>
  <c r="G2335" i="11" s="1"/>
  <c r="G2336" i="11" s="1" a="1"/>
  <c r="G2336" i="11" s="1"/>
  <c r="G2337" i="11" s="1" a="1"/>
  <c r="G2337" i="11" s="1"/>
  <c r="G2338" i="11" s="1" a="1"/>
  <c r="G2338" i="11" s="1"/>
  <c r="G2339" i="11" s="1" a="1"/>
  <c r="G2339" i="11" s="1"/>
  <c r="G2340" i="11" s="1" a="1"/>
  <c r="G2340" i="11" s="1"/>
  <c r="G2341" i="11" s="1" a="1"/>
  <c r="G2341" i="11" s="1"/>
  <c r="G2342" i="11" s="1" a="1"/>
  <c r="G2342" i="11" s="1"/>
  <c r="G2343" i="11" s="1" a="1"/>
  <c r="G2343" i="11" s="1"/>
  <c r="G2344" i="11" s="1" a="1"/>
  <c r="G2344" i="11" s="1"/>
  <c r="G2345" i="11" s="1" a="1"/>
  <c r="G2345" i="11" s="1"/>
  <c r="G2346" i="11" s="1" a="1"/>
  <c r="G2346" i="11" s="1"/>
  <c r="G2347" i="11" s="1" a="1"/>
  <c r="G2347" i="11" s="1"/>
  <c r="G2348" i="11" s="1" a="1"/>
  <c r="G2348" i="11" s="1"/>
  <c r="G2349" i="11" s="1" a="1"/>
  <c r="G2349" i="11" s="1"/>
  <c r="G2350" i="11" s="1" a="1"/>
  <c r="G2350" i="11" s="1"/>
  <c r="G2351" i="11" s="1" a="1"/>
  <c r="G2351" i="11" s="1"/>
  <c r="G2352" i="11" s="1" a="1"/>
  <c r="G2352" i="11" s="1"/>
  <c r="G2353" i="11" s="1" a="1"/>
  <c r="G2353" i="11" s="1"/>
  <c r="G2354" i="11" s="1" a="1"/>
  <c r="G2354" i="11" s="1"/>
  <c r="G2355" i="11" s="1" a="1"/>
  <c r="G2355" i="11" s="1"/>
  <c r="G2356" i="11" s="1" a="1"/>
  <c r="G2356" i="11" s="1"/>
  <c r="G2357" i="11" s="1" a="1"/>
  <c r="G2357" i="11" s="1"/>
  <c r="G2358" i="11" s="1" a="1"/>
  <c r="G2358" i="11" s="1"/>
  <c r="G2359" i="11" s="1" a="1"/>
  <c r="G2359" i="11" s="1"/>
  <c r="G2360" i="11" s="1" a="1"/>
  <c r="G2360" i="11" s="1"/>
  <c r="G2361" i="11" s="1" a="1"/>
  <c r="G2361" i="11" s="1"/>
  <c r="G2362" i="11" s="1" a="1"/>
  <c r="G2362" i="11" s="1"/>
  <c r="G2363" i="11" s="1" a="1"/>
  <c r="G2363" i="11" s="1"/>
  <c r="G2364" i="11" s="1" a="1"/>
  <c r="G2364" i="11" s="1"/>
  <c r="G2365" i="11" s="1" a="1"/>
  <c r="G2365" i="11" s="1"/>
  <c r="G2366" i="11" s="1" a="1"/>
  <c r="G2366" i="11" s="1"/>
  <c r="G2367" i="11" s="1" a="1"/>
  <c r="G2367" i="11" s="1"/>
  <c r="G2368" i="11" s="1" a="1"/>
  <c r="G2368" i="11" s="1"/>
  <c r="G2369" i="11" s="1" a="1"/>
  <c r="G2369" i="11" s="1"/>
  <c r="G2370" i="11" s="1" a="1"/>
  <c r="G2370" i="11" s="1"/>
  <c r="G2371" i="11" s="1" a="1"/>
  <c r="G2371" i="11" s="1"/>
  <c r="G2372" i="11" s="1" a="1"/>
  <c r="G2372" i="11" s="1"/>
  <c r="G2373" i="11" s="1" a="1"/>
  <c r="G2373" i="11" s="1"/>
  <c r="G2374" i="11" s="1" a="1"/>
  <c r="G2374" i="11" s="1"/>
  <c r="G2375" i="11" s="1" a="1"/>
  <c r="G2375" i="11" s="1"/>
  <c r="G2376" i="11" s="1" a="1"/>
  <c r="G2376" i="11" s="1"/>
  <c r="G2377" i="11" s="1" a="1"/>
  <c r="G2377" i="11" s="1"/>
  <c r="G2378" i="11" s="1" a="1"/>
  <c r="G2378" i="11" s="1"/>
  <c r="G2379" i="11" s="1" a="1"/>
  <c r="G2379" i="11" s="1"/>
  <c r="G2380" i="11" s="1" a="1"/>
  <c r="G2380" i="11" s="1"/>
  <c r="G2381" i="11" s="1" a="1"/>
  <c r="G2381" i="11" s="1"/>
  <c r="G2382" i="11" s="1" a="1"/>
  <c r="G2382" i="11" s="1"/>
  <c r="G2383" i="11" s="1" a="1"/>
  <c r="G2383" i="11" s="1"/>
  <c r="G2384" i="11" s="1" a="1"/>
  <c r="G2384" i="11" s="1"/>
  <c r="G2385" i="11" s="1" a="1"/>
  <c r="G2385" i="11" s="1"/>
  <c r="G2386" i="11" s="1" a="1"/>
  <c r="G2386" i="11" s="1"/>
  <c r="G2387" i="11" s="1" a="1"/>
  <c r="G2387" i="11" s="1"/>
  <c r="G2388" i="11" s="1" a="1"/>
  <c r="G2388" i="11" s="1"/>
  <c r="G2389" i="11" s="1" a="1"/>
  <c r="G2389" i="11" s="1"/>
  <c r="G2390" i="11" s="1" a="1"/>
  <c r="G2390" i="11" s="1"/>
  <c r="G2391" i="11" s="1" a="1"/>
  <c r="G2391" i="11" s="1"/>
  <c r="G2392" i="11" s="1" a="1"/>
  <c r="G2392" i="11" s="1"/>
  <c r="G2393" i="11" s="1" a="1"/>
  <c r="G2393" i="11" s="1"/>
  <c r="G2394" i="11" s="1" a="1"/>
  <c r="G2394" i="11" s="1"/>
  <c r="G2395" i="11" s="1" a="1"/>
  <c r="G2395" i="11" s="1"/>
  <c r="G2396" i="11" s="1" a="1"/>
  <c r="G2396" i="11" s="1"/>
  <c r="G2397" i="11" s="1" a="1"/>
  <c r="G2397" i="11" s="1"/>
  <c r="G2398" i="11" s="1" a="1"/>
  <c r="G2398" i="11" s="1"/>
  <c r="G2399" i="11" s="1" a="1"/>
  <c r="G2399" i="11" s="1"/>
  <c r="G2400" i="11" s="1" a="1"/>
  <c r="G2400" i="11" s="1"/>
  <c r="G2401" i="11" s="1" a="1"/>
  <c r="G2401" i="11" s="1"/>
  <c r="G2402" i="11" s="1" a="1"/>
  <c r="G2402" i="11" s="1"/>
  <c r="G2403" i="11" s="1" a="1"/>
  <c r="G2403" i="11" s="1"/>
  <c r="G2404" i="11" s="1" a="1"/>
  <c r="G2404" i="11" s="1"/>
  <c r="G2405" i="11" s="1" a="1"/>
  <c r="G2405" i="11" s="1"/>
  <c r="G2406" i="11" s="1" a="1"/>
  <c r="G2406" i="11" s="1"/>
  <c r="G2407" i="11" s="1" a="1"/>
  <c r="G2407" i="11" s="1"/>
  <c r="G2408" i="11" s="1" a="1"/>
  <c r="G2408" i="11" s="1"/>
  <c r="G2409" i="11" s="1" a="1"/>
  <c r="G2409" i="11" s="1"/>
  <c r="G2410" i="11" s="1" a="1"/>
  <c r="G2410" i="11" s="1"/>
  <c r="G2411" i="11" s="1" a="1"/>
  <c r="G2411" i="11" s="1"/>
  <c r="G2412" i="11" s="1" a="1"/>
  <c r="G2412" i="11" s="1"/>
  <c r="G2413" i="11" s="1" a="1"/>
  <c r="G2413" i="11" s="1"/>
  <c r="G2414" i="11" s="1" a="1"/>
  <c r="G2414" i="11" s="1"/>
  <c r="G2415" i="11" s="1" a="1"/>
  <c r="G2415" i="11" s="1"/>
  <c r="G2416" i="11" s="1" a="1"/>
  <c r="G2416" i="11" s="1"/>
  <c r="G2417" i="11" s="1" a="1"/>
  <c r="G2417" i="11" s="1"/>
  <c r="G2418" i="11" s="1" a="1"/>
  <c r="G2418" i="11" s="1"/>
  <c r="G2419" i="11" s="1" a="1"/>
  <c r="G2419" i="11" s="1"/>
  <c r="G2420" i="11" s="1" a="1"/>
  <c r="G2420" i="11" s="1"/>
  <c r="G2421" i="11" s="1" a="1"/>
  <c r="G2421" i="11" s="1"/>
  <c r="G2422" i="11" s="1" a="1"/>
  <c r="G2422" i="11" s="1"/>
  <c r="G2423" i="11" s="1" a="1"/>
  <c r="G2423" i="11" s="1"/>
  <c r="G2424" i="11" s="1" a="1"/>
  <c r="G2424" i="11" s="1"/>
  <c r="G2425" i="11" s="1" a="1"/>
  <c r="G2425" i="11" s="1"/>
  <c r="G2426" i="11" s="1" a="1"/>
  <c r="G2426" i="11" s="1"/>
  <c r="G2427" i="11" s="1" a="1"/>
  <c r="G2427" i="11" s="1"/>
  <c r="G2428" i="11" s="1" a="1"/>
  <c r="G2428" i="11" s="1"/>
  <c r="G2429" i="11" s="1" a="1"/>
  <c r="G2429" i="11" s="1"/>
  <c r="G2430" i="11" s="1" a="1"/>
  <c r="G2430" i="11" s="1"/>
  <c r="G2431" i="11" s="1" a="1"/>
  <c r="G2431" i="11" s="1"/>
  <c r="G2432" i="11" s="1" a="1"/>
  <c r="G2432" i="11" s="1"/>
  <c r="G2433" i="11" s="1" a="1"/>
  <c r="G2433" i="11" s="1"/>
  <c r="G2434" i="11" s="1" a="1"/>
  <c r="G2434" i="11" s="1"/>
  <c r="G2435" i="11" s="1" a="1"/>
  <c r="G2435" i="11" s="1"/>
  <c r="G2436" i="11" s="1" a="1"/>
  <c r="G2436" i="11" s="1"/>
  <c r="G2437" i="11" s="1" a="1"/>
  <c r="G2437" i="11" s="1"/>
  <c r="G2438" i="11" s="1" a="1"/>
  <c r="G2438" i="11" s="1"/>
  <c r="G2439" i="11" s="1" a="1"/>
  <c r="G2439" i="11" s="1"/>
  <c r="G2440" i="11" s="1" a="1"/>
  <c r="G2440" i="11" s="1"/>
  <c r="G2441" i="11" s="1" a="1"/>
  <c r="G2441" i="11" s="1"/>
  <c r="G2442" i="11" s="1" a="1"/>
  <c r="G2442" i="11" s="1"/>
  <c r="G2443" i="11" s="1" a="1"/>
  <c r="G2443" i="11" s="1"/>
  <c r="G2444" i="11" s="1" a="1"/>
  <c r="G2444" i="11" s="1"/>
  <c r="G2445" i="11" s="1" a="1"/>
  <c r="G2445" i="11" s="1"/>
  <c r="G2446" i="11" s="1" a="1"/>
  <c r="G2446" i="11" s="1"/>
  <c r="G2447" i="11" s="1" a="1"/>
  <c r="G2447" i="11" s="1"/>
  <c r="G2448" i="11" s="1" a="1"/>
  <c r="G2448" i="11" s="1"/>
  <c r="G2449" i="11" s="1" a="1"/>
  <c r="G2449" i="11" s="1"/>
  <c r="G2450" i="11" s="1" a="1"/>
  <c r="G2450" i="11" s="1"/>
  <c r="G2451" i="11" s="1" a="1"/>
  <c r="G2451" i="11" s="1"/>
  <c r="G2452" i="11" s="1" a="1"/>
  <c r="G2452" i="11" s="1"/>
  <c r="G2453" i="11" s="1" a="1"/>
  <c r="G2453" i="11" s="1"/>
  <c r="G2454" i="11" s="1" a="1"/>
  <c r="G2454" i="11" s="1"/>
  <c r="G2455" i="11" s="1" a="1"/>
  <c r="G2455" i="11" s="1"/>
  <c r="G2456" i="11" s="1" a="1"/>
  <c r="G2456" i="11" s="1"/>
  <c r="G2457" i="11" s="1" a="1"/>
  <c r="G2457" i="11" s="1"/>
  <c r="G2458" i="11" s="1" a="1"/>
  <c r="G2458" i="11" s="1"/>
  <c r="G2459" i="11" s="1" a="1"/>
  <c r="G2459" i="11" s="1"/>
  <c r="G2460" i="11" s="1" a="1"/>
  <c r="G2460" i="11" s="1"/>
  <c r="G2461" i="11" s="1" a="1"/>
  <c r="G2461" i="11" s="1"/>
  <c r="G2462" i="11" s="1" a="1"/>
  <c r="G2462" i="11" s="1"/>
  <c r="G2463" i="11" s="1" a="1"/>
  <c r="G2463" i="11" s="1"/>
  <c r="G2464" i="11" s="1" a="1"/>
  <c r="G2464" i="11" s="1"/>
  <c r="G2465" i="11" s="1" a="1"/>
  <c r="G2465" i="11" s="1"/>
  <c r="G2466" i="11" s="1" a="1"/>
  <c r="G2466" i="11" s="1"/>
  <c r="G2467" i="11" s="1" a="1"/>
  <c r="G2467" i="11" s="1"/>
  <c r="G2468" i="11" s="1" a="1"/>
  <c r="G2468" i="11" s="1"/>
  <c r="G2469" i="11" s="1" a="1"/>
  <c r="G2469" i="11" s="1"/>
  <c r="G2470" i="11" s="1" a="1"/>
  <c r="G2470" i="11" s="1"/>
  <c r="G2471" i="11" s="1" a="1"/>
  <c r="G2471" i="11" s="1"/>
  <c r="G2472" i="11" s="1" a="1"/>
  <c r="G2472" i="11" s="1"/>
  <c r="G2473" i="11" s="1" a="1"/>
  <c r="G2473" i="11" s="1"/>
  <c r="G2474" i="11" s="1" a="1"/>
  <c r="G2474" i="11" s="1"/>
  <c r="G2475" i="11" s="1" a="1"/>
  <c r="G2475" i="11" s="1"/>
  <c r="G2476" i="11" s="1" a="1"/>
  <c r="G2476" i="11" s="1"/>
  <c r="G2477" i="11" s="1" a="1"/>
  <c r="G2477" i="11" s="1"/>
  <c r="G2478" i="11" s="1" a="1"/>
  <c r="G2478" i="11" s="1"/>
  <c r="G2479" i="11" s="1" a="1"/>
  <c r="G2479" i="11" s="1"/>
  <c r="G2480" i="11" s="1" a="1"/>
  <c r="G2480" i="11" s="1"/>
  <c r="G2481" i="11" s="1" a="1"/>
  <c r="G2481" i="11" s="1"/>
  <c r="G2482" i="11" s="1" a="1"/>
  <c r="G2482" i="11" s="1"/>
  <c r="G2483" i="11" s="1" a="1"/>
  <c r="G2483" i="11" s="1"/>
  <c r="G2484" i="11" s="1" a="1"/>
  <c r="G2484" i="11" s="1"/>
  <c r="G2485" i="11" s="1" a="1"/>
  <c r="G2485" i="11" s="1"/>
  <c r="G2486" i="11" s="1" a="1"/>
  <c r="G2486" i="11" s="1"/>
  <c r="G2487" i="11" s="1" a="1"/>
  <c r="G2487" i="11" s="1"/>
  <c r="G2488" i="11" s="1" a="1"/>
  <c r="G2488" i="11" s="1"/>
  <c r="G2489" i="11" s="1" a="1"/>
  <c r="G2489" i="11" s="1"/>
  <c r="G2490" i="11" s="1" a="1"/>
  <c r="G2490" i="11" s="1"/>
  <c r="G2491" i="11" s="1" a="1"/>
  <c r="G2491" i="11" s="1"/>
  <c r="G2492" i="11" s="1" a="1"/>
  <c r="G2492" i="11" s="1"/>
  <c r="G2493" i="11" s="1" a="1"/>
  <c r="G2493" i="11" s="1"/>
  <c r="G2494" i="11" s="1" a="1"/>
  <c r="G2494" i="11" s="1"/>
  <c r="G2495" i="11" s="1" a="1"/>
  <c r="G2495" i="11" s="1"/>
  <c r="G2496" i="11" s="1" a="1"/>
  <c r="G2496" i="11" s="1"/>
  <c r="G2497" i="11" s="1" a="1"/>
  <c r="G2497" i="11" s="1"/>
  <c r="G2498" i="11" s="1" a="1"/>
  <c r="G2498" i="11" s="1"/>
  <c r="G2499" i="11" s="1" a="1"/>
  <c r="G2499" i="11" s="1"/>
  <c r="G2500" i="11" s="1" a="1"/>
  <c r="G2500" i="11" s="1"/>
  <c r="G2501" i="11" s="1" a="1"/>
  <c r="G2501" i="11" s="1"/>
  <c r="G2502" i="11" s="1" a="1"/>
  <c r="G2502" i="11" s="1"/>
  <c r="G2503" i="11" s="1" a="1"/>
  <c r="G2503" i="11" s="1"/>
  <c r="G2504" i="11" s="1" a="1"/>
  <c r="G2504" i="11" s="1"/>
  <c r="G2505" i="11" s="1" a="1"/>
  <c r="G2505" i="11" s="1"/>
  <c r="G2506" i="11" s="1" a="1"/>
  <c r="G2506" i="11" s="1"/>
  <c r="G2507" i="11" s="1" a="1"/>
  <c r="G2507" i="11" s="1"/>
  <c r="G2508" i="11" s="1" a="1"/>
  <c r="G2508" i="11" s="1"/>
  <c r="G2509" i="11" s="1" a="1"/>
  <c r="G2509" i="11" s="1"/>
  <c r="G2510" i="11" s="1" a="1"/>
  <c r="G2510" i="11" s="1"/>
  <c r="G2511" i="11" s="1" a="1"/>
  <c r="G2511" i="11" s="1"/>
  <c r="G2512" i="11" s="1" a="1"/>
  <c r="G2512" i="11" s="1"/>
  <c r="G2513" i="11" s="1" a="1"/>
  <c r="G2513" i="11" s="1"/>
  <c r="G2514" i="11" s="1" a="1"/>
  <c r="G2514" i="11" s="1"/>
  <c r="G2515" i="11" s="1" a="1"/>
  <c r="G2515" i="11" s="1"/>
  <c r="G2516" i="11" s="1" a="1"/>
  <c r="G2516" i="11" s="1"/>
  <c r="G2517" i="11" s="1" a="1"/>
  <c r="G2517" i="11" s="1"/>
  <c r="G2518" i="11" s="1" a="1"/>
  <c r="G2518" i="11" s="1"/>
  <c r="G2519" i="11" s="1" a="1"/>
  <c r="G2519" i="11" s="1"/>
  <c r="G2520" i="11" s="1" a="1"/>
  <c r="G2520" i="11" s="1"/>
  <c r="G2521" i="11" s="1" a="1"/>
  <c r="G2521" i="11" s="1"/>
  <c r="G2522" i="11" s="1" a="1"/>
  <c r="G2522" i="11" s="1"/>
  <c r="G2523" i="11" s="1" a="1"/>
  <c r="G2523" i="11" s="1"/>
  <c r="G2524" i="11" s="1" a="1"/>
  <c r="G2524" i="11" s="1"/>
  <c r="G2525" i="11" s="1" a="1"/>
  <c r="G2525" i="11" s="1"/>
  <c r="G2526" i="11" s="1" a="1"/>
  <c r="G2526" i="11" s="1"/>
  <c r="G2527" i="11" s="1" a="1"/>
  <c r="G2527" i="11" s="1"/>
  <c r="G2528" i="11" s="1" a="1"/>
  <c r="G2528" i="11" s="1"/>
  <c r="G2529" i="11" s="1" a="1"/>
  <c r="G2529" i="11" s="1"/>
  <c r="G2530" i="11" s="1" a="1"/>
  <c r="G2530" i="11" s="1"/>
  <c r="G2531" i="11" s="1" a="1"/>
  <c r="G2531" i="11" s="1"/>
  <c r="G2532" i="11" s="1" a="1"/>
  <c r="G2532" i="11" s="1"/>
  <c r="G2533" i="11" s="1" a="1"/>
  <c r="G2533" i="11" s="1"/>
  <c r="G2534" i="11" s="1" a="1"/>
  <c r="G2534" i="11" s="1"/>
  <c r="G2535" i="11" s="1" a="1"/>
  <c r="G2535" i="11" s="1"/>
  <c r="G2536" i="11" s="1" a="1"/>
  <c r="G2536" i="11" s="1"/>
  <c r="G2537" i="11" s="1" a="1"/>
  <c r="G2537" i="11" s="1"/>
  <c r="G2538" i="11" s="1" a="1"/>
  <c r="G2538" i="11" s="1"/>
  <c r="G2539" i="11" s="1" a="1"/>
  <c r="G2539" i="11" s="1"/>
  <c r="G2540" i="11" s="1" a="1"/>
  <c r="G2540" i="11" s="1"/>
  <c r="G2541" i="11" s="1" a="1"/>
  <c r="G2541" i="11" s="1"/>
  <c r="G2542" i="11" s="1" a="1"/>
  <c r="G2542" i="11" s="1"/>
  <c r="G2543" i="11" s="1" a="1"/>
  <c r="G2543" i="11" s="1"/>
  <c r="G2544" i="11" s="1" a="1"/>
  <c r="G2544" i="11" s="1"/>
  <c r="G2545" i="11" s="1" a="1"/>
  <c r="G2545" i="11" s="1"/>
  <c r="G2546" i="11" s="1" a="1"/>
  <c r="G2546" i="11" s="1"/>
  <c r="G2547" i="11" s="1" a="1"/>
  <c r="G2547" i="11" s="1"/>
  <c r="G2548" i="11" s="1" a="1"/>
  <c r="G2548" i="11" s="1"/>
  <c r="G2549" i="11" s="1" a="1"/>
  <c r="G2549" i="11" s="1"/>
  <c r="G2550" i="11" s="1" a="1"/>
  <c r="G2550" i="11" s="1"/>
  <c r="G2551" i="11" s="1" a="1"/>
  <c r="G2551" i="11" s="1"/>
  <c r="G2552" i="11" s="1" a="1"/>
  <c r="G2552" i="11" s="1"/>
  <c r="G2553" i="11" s="1" a="1"/>
  <c r="G2553" i="11" s="1"/>
  <c r="G2554" i="11" s="1" a="1"/>
  <c r="G2554" i="11" s="1"/>
  <c r="G2555" i="11" s="1" a="1"/>
  <c r="G2555" i="11" s="1"/>
  <c r="G2556" i="11" s="1" a="1"/>
  <c r="G2556" i="11" s="1"/>
  <c r="G2557" i="11" s="1" a="1"/>
  <c r="G2557" i="11" s="1"/>
  <c r="G2558" i="11" s="1" a="1"/>
  <c r="G2558" i="11" s="1"/>
  <c r="G2559" i="11" s="1" a="1"/>
  <c r="G2559" i="11" s="1"/>
  <c r="G2560" i="11" s="1" a="1"/>
  <c r="G2560" i="11" s="1"/>
  <c r="G2561" i="11" s="1" a="1"/>
  <c r="G2561" i="11" s="1"/>
  <c r="G2562" i="11" s="1" a="1"/>
  <c r="G2562" i="11" s="1"/>
  <c r="G2563" i="11" s="1" a="1"/>
  <c r="G2563" i="11" s="1"/>
  <c r="G2564" i="11" s="1" a="1"/>
  <c r="G2564" i="11" s="1"/>
  <c r="G2565" i="11" s="1" a="1"/>
  <c r="G2565" i="11" s="1"/>
  <c r="G2566" i="11" s="1" a="1"/>
  <c r="G2566" i="11" s="1"/>
  <c r="G2567" i="11" s="1" a="1"/>
  <c r="G2567" i="11" s="1"/>
  <c r="G2568" i="11" s="1" a="1"/>
  <c r="G2568" i="11" s="1"/>
  <c r="G2569" i="11" s="1" a="1"/>
  <c r="G2569" i="11" s="1"/>
  <c r="G2570" i="11" s="1" a="1"/>
  <c r="G2570" i="11" s="1"/>
  <c r="G2571" i="11" s="1" a="1"/>
  <c r="G2571" i="11" s="1"/>
  <c r="G2572" i="11" s="1" a="1"/>
  <c r="G2572" i="11" s="1"/>
  <c r="G2573" i="11" s="1" a="1"/>
  <c r="G2573" i="11" s="1"/>
  <c r="G2574" i="11" s="1" a="1"/>
  <c r="G2574" i="11" s="1"/>
  <c r="G2575" i="11" s="1" a="1"/>
  <c r="G2575" i="11" s="1"/>
  <c r="G2576" i="11" s="1" a="1"/>
  <c r="G2576" i="11" s="1"/>
  <c r="G2577" i="11" s="1" a="1"/>
  <c r="G2577" i="11" s="1"/>
  <c r="G2578" i="11" s="1" a="1"/>
  <c r="G2578" i="11" s="1"/>
  <c r="G2579" i="11" s="1" a="1"/>
  <c r="G2579" i="11" s="1"/>
  <c r="G2580" i="11" s="1" a="1"/>
  <c r="G2580" i="11" s="1"/>
  <c r="G2581" i="11" s="1" a="1"/>
  <c r="G2581" i="11" s="1"/>
  <c r="G2582" i="11" s="1" a="1"/>
  <c r="G2582" i="11" s="1"/>
  <c r="G2583" i="11" s="1" a="1"/>
  <c r="G2583" i="11" s="1"/>
  <c r="G2584" i="11" s="1" a="1"/>
  <c r="G2584" i="11" s="1"/>
  <c r="G2585" i="11" s="1" a="1"/>
  <c r="G2585" i="11" s="1"/>
  <c r="G2586" i="11" s="1" a="1"/>
  <c r="G2586" i="11" s="1"/>
  <c r="G2587" i="11" s="1" a="1"/>
  <c r="G2587" i="11" s="1"/>
  <c r="G2588" i="11" s="1" a="1"/>
  <c r="G2588" i="11" s="1"/>
  <c r="G2589" i="11" s="1" a="1"/>
  <c r="G2589" i="11" s="1"/>
  <c r="G2590" i="11" s="1" a="1"/>
  <c r="G2590" i="11" s="1"/>
  <c r="G2591" i="11" s="1" a="1"/>
  <c r="G2591" i="11" s="1"/>
  <c r="G2592" i="11" s="1" a="1"/>
  <c r="G2592" i="11" s="1"/>
  <c r="G2593" i="11" s="1" a="1"/>
  <c r="G2593" i="11" s="1"/>
  <c r="G2594" i="11" s="1" a="1"/>
  <c r="G2594" i="11" s="1"/>
  <c r="G2595" i="11" s="1" a="1"/>
  <c r="G2595" i="11" s="1"/>
  <c r="G2596" i="11" s="1" a="1"/>
  <c r="G2596" i="11" s="1"/>
  <c r="G2597" i="11" s="1" a="1"/>
  <c r="G2597" i="11" s="1"/>
  <c r="G2598" i="11" s="1" a="1"/>
  <c r="G2598" i="11" s="1"/>
  <c r="G2599" i="11" s="1" a="1"/>
  <c r="G2599" i="11" s="1"/>
  <c r="G2600" i="11" s="1" a="1"/>
  <c r="G2600" i="11" s="1"/>
  <c r="G2601" i="11" s="1" a="1"/>
  <c r="G2601" i="11" s="1"/>
  <c r="G2602" i="11" s="1" a="1"/>
  <c r="G2602" i="11" s="1"/>
  <c r="G2603" i="11" s="1" a="1"/>
  <c r="G2603" i="11" s="1"/>
  <c r="G2604" i="11" s="1" a="1"/>
  <c r="G2604" i="11" s="1"/>
  <c r="G2605" i="11" s="1" a="1"/>
  <c r="G2605" i="11" s="1"/>
  <c r="G2606" i="11" s="1" a="1"/>
  <c r="G2606" i="11" s="1"/>
  <c r="G2607" i="11" s="1" a="1"/>
  <c r="G2607" i="11" s="1"/>
  <c r="G2608" i="11" s="1" a="1"/>
  <c r="G2608" i="11" s="1"/>
  <c r="G2609" i="11" s="1" a="1"/>
  <c r="G2609" i="11" s="1"/>
  <c r="G2610" i="11" s="1" a="1"/>
  <c r="G2610" i="11" s="1"/>
  <c r="G2611" i="11" s="1" a="1"/>
  <c r="G2611" i="11" s="1"/>
  <c r="G2612" i="11" s="1" a="1"/>
  <c r="G2612" i="11" s="1"/>
  <c r="G2613" i="11" s="1" a="1"/>
  <c r="G2613" i="11" s="1"/>
  <c r="G2614" i="11" s="1" a="1"/>
  <c r="G2614" i="11" s="1"/>
  <c r="G2615" i="11" s="1" a="1"/>
  <c r="G2615" i="11" s="1"/>
  <c r="G2616" i="11" s="1" a="1"/>
  <c r="G2616" i="11" s="1"/>
  <c r="G2617" i="11" s="1" a="1"/>
  <c r="G2617" i="11" s="1"/>
  <c r="G2618" i="11" s="1" a="1"/>
  <c r="G2618" i="11" s="1"/>
  <c r="G2619" i="11" s="1" a="1"/>
  <c r="G2619" i="11" s="1"/>
  <c r="G2620" i="11" s="1" a="1"/>
  <c r="G2620" i="11" s="1"/>
  <c r="G2621" i="11" s="1" a="1"/>
  <c r="G2621" i="11" s="1"/>
  <c r="G2622" i="11" s="1" a="1"/>
  <c r="G2622" i="11" s="1"/>
  <c r="G2623" i="11" s="1" a="1"/>
  <c r="G2623" i="11" s="1"/>
  <c r="G2624" i="11" s="1" a="1"/>
  <c r="G2624" i="11" s="1"/>
  <c r="G2625" i="11" s="1" a="1"/>
  <c r="G2625" i="11" s="1"/>
  <c r="G2626" i="11" s="1" a="1"/>
  <c r="G2626" i="11" s="1"/>
  <c r="G2627" i="11" s="1" a="1"/>
  <c r="G2627" i="11" s="1"/>
  <c r="G2628" i="11" s="1" a="1"/>
  <c r="G2628" i="11" s="1"/>
  <c r="G2629" i="11" s="1" a="1"/>
  <c r="G2629" i="11" s="1"/>
  <c r="G2630" i="11" s="1" a="1"/>
  <c r="G2630" i="11" s="1"/>
  <c r="G2631" i="11" s="1" a="1"/>
  <c r="G2631" i="11" s="1"/>
  <c r="G2632" i="11" s="1" a="1"/>
  <c r="G2632" i="11" s="1"/>
  <c r="G2633" i="11" s="1" a="1"/>
  <c r="G2633" i="11" s="1"/>
  <c r="G2634" i="11" s="1" a="1"/>
  <c r="G2634" i="11" s="1"/>
  <c r="G2635" i="11" s="1" a="1"/>
  <c r="G2635" i="11" s="1"/>
  <c r="G2636" i="11" s="1" a="1"/>
  <c r="G2636" i="11" s="1"/>
  <c r="G2637" i="11" s="1" a="1"/>
  <c r="G2637" i="11" s="1"/>
  <c r="G2638" i="11" s="1" a="1"/>
  <c r="G2638" i="11" s="1"/>
  <c r="G2639" i="11" s="1" a="1"/>
  <c r="G2639" i="11" s="1"/>
  <c r="G2640" i="11" s="1" a="1"/>
  <c r="G2640" i="11" s="1"/>
  <c r="G2641" i="11" s="1" a="1"/>
  <c r="G2641" i="11" s="1"/>
  <c r="G2642" i="11" s="1" a="1"/>
  <c r="G2642" i="11" s="1"/>
  <c r="G2643" i="11" s="1" a="1"/>
  <c r="G2643" i="11" s="1"/>
  <c r="G2644" i="11" s="1" a="1"/>
  <c r="G2644" i="11" s="1"/>
  <c r="G2645" i="11" s="1" a="1"/>
  <c r="G2645" i="11" s="1"/>
  <c r="G2646" i="11" s="1" a="1"/>
  <c r="G2646" i="11" s="1"/>
  <c r="G2647" i="11" s="1" a="1"/>
  <c r="G2647" i="11" s="1"/>
  <c r="G2648" i="11" s="1" a="1"/>
  <c r="G2648" i="11" s="1"/>
  <c r="G2649" i="11" s="1" a="1"/>
  <c r="G2649" i="11" s="1"/>
  <c r="G2650" i="11" s="1" a="1"/>
  <c r="G2650" i="11" s="1"/>
  <c r="G2651" i="11" s="1" a="1"/>
  <c r="G2651" i="11" s="1"/>
  <c r="G2652" i="11" s="1" a="1"/>
  <c r="G2652" i="11" s="1"/>
  <c r="G2653" i="11" s="1" a="1"/>
  <c r="G2653" i="11" s="1"/>
  <c r="G2654" i="11" s="1" a="1"/>
  <c r="G2654" i="11" s="1"/>
  <c r="G2655" i="11" s="1" a="1"/>
  <c r="G2655" i="11" s="1"/>
  <c r="G2656" i="11" s="1" a="1"/>
  <c r="G2656" i="11" s="1"/>
  <c r="G2657" i="11" s="1" a="1"/>
  <c r="G2657" i="11" s="1"/>
  <c r="G2658" i="11" s="1" a="1"/>
  <c r="G2658" i="11" s="1"/>
  <c r="G2659" i="11" s="1" a="1"/>
  <c r="G2659" i="11" s="1"/>
  <c r="G2660" i="11" s="1" a="1"/>
  <c r="G2660" i="11" s="1"/>
  <c r="G2661" i="11" s="1" a="1"/>
  <c r="G2661" i="11" s="1"/>
  <c r="G2662" i="11" s="1" a="1"/>
  <c r="G2662" i="11" s="1"/>
  <c r="G2663" i="11" s="1" a="1"/>
  <c r="G2663" i="11" s="1"/>
  <c r="G2664" i="11" s="1" a="1"/>
  <c r="G2664" i="11" s="1"/>
  <c r="G2665" i="11" s="1" a="1"/>
  <c r="G2665" i="11" s="1"/>
  <c r="G2666" i="11" s="1" a="1"/>
  <c r="G2666" i="11" s="1"/>
  <c r="G2667" i="11" s="1" a="1"/>
  <c r="G2667" i="11" s="1"/>
  <c r="G2668" i="11" s="1" a="1"/>
  <c r="G2668" i="11" s="1"/>
  <c r="G2669" i="11" s="1" a="1"/>
  <c r="G2669" i="11" s="1"/>
  <c r="G2670" i="11" s="1" a="1"/>
  <c r="G2670" i="11" s="1"/>
  <c r="G2671" i="11" s="1" a="1"/>
  <c r="G2671" i="11" s="1"/>
  <c r="G2672" i="11" s="1" a="1"/>
  <c r="G2672" i="11" s="1"/>
  <c r="G2673" i="11" s="1" a="1"/>
  <c r="G2673" i="11" s="1"/>
  <c r="G2674" i="11" s="1" a="1"/>
  <c r="G2674" i="11" s="1"/>
  <c r="G2675" i="11" s="1" a="1"/>
  <c r="G2675" i="11" s="1"/>
  <c r="G2676" i="11" s="1" a="1"/>
  <c r="G2676" i="11" s="1"/>
  <c r="G2677" i="11" s="1" a="1"/>
  <c r="G2677" i="11" s="1"/>
  <c r="G2678" i="11" s="1" a="1"/>
  <c r="G2678" i="11" s="1"/>
  <c r="G2679" i="11" s="1" a="1"/>
  <c r="G2679" i="11" s="1"/>
  <c r="G2680" i="11" s="1" a="1"/>
  <c r="G2680" i="11" s="1"/>
  <c r="G2681" i="11" s="1" a="1"/>
  <c r="G2681" i="11" s="1"/>
  <c r="G2682" i="11" s="1" a="1"/>
  <c r="G2682" i="11" s="1"/>
  <c r="G2683" i="11" s="1" a="1"/>
  <c r="G2683" i="11" s="1"/>
  <c r="G2684" i="11" s="1" a="1"/>
  <c r="G2684" i="11" s="1"/>
  <c r="G2685" i="11" s="1" a="1"/>
  <c r="G2685" i="11" s="1"/>
  <c r="G2686" i="11" s="1" a="1"/>
  <c r="G2686" i="11" s="1"/>
  <c r="G2687" i="11" s="1" a="1"/>
  <c r="G2687" i="11" s="1"/>
  <c r="G2688" i="11" s="1" a="1"/>
  <c r="G2688" i="11" s="1"/>
  <c r="G2689" i="11" s="1" a="1"/>
  <c r="G2689" i="11" s="1"/>
  <c r="G2690" i="11" s="1" a="1"/>
  <c r="G2690" i="11" s="1"/>
  <c r="G2691" i="11" s="1" a="1"/>
  <c r="G2691" i="11" s="1"/>
  <c r="G2692" i="11" s="1" a="1"/>
  <c r="G2692" i="11" s="1"/>
  <c r="G2693" i="11" s="1" a="1"/>
  <c r="G2693" i="11" s="1"/>
  <c r="G2694" i="11" s="1" a="1"/>
  <c r="G2694" i="11" s="1"/>
  <c r="G2695" i="11" s="1" a="1"/>
  <c r="G2695" i="11" s="1"/>
  <c r="G2696" i="11" s="1" a="1"/>
  <c r="G2696" i="11" s="1"/>
  <c r="G2697" i="11" s="1" a="1"/>
  <c r="G2697" i="11" s="1"/>
  <c r="G2698" i="11" s="1" a="1"/>
  <c r="G2698" i="11" s="1"/>
  <c r="G2699" i="11" s="1" a="1"/>
  <c r="G2699" i="11" s="1"/>
  <c r="G2700" i="11" s="1" a="1"/>
  <c r="G2700" i="11" s="1"/>
  <c r="G2701" i="11" s="1" a="1"/>
  <c r="G2701" i="11" s="1"/>
  <c r="G2702" i="11" s="1" a="1"/>
  <c r="G2702" i="11" s="1"/>
  <c r="G2703" i="11" s="1" a="1"/>
  <c r="G2703" i="11" s="1"/>
  <c r="G2704" i="11" s="1" a="1"/>
  <c r="G2704" i="11" s="1"/>
  <c r="G2705" i="11" s="1" a="1"/>
  <c r="G2705" i="11" s="1"/>
  <c r="G2706" i="11" s="1" a="1"/>
  <c r="G2706" i="11" s="1"/>
  <c r="G2707" i="11" s="1" a="1"/>
  <c r="G2707" i="11" s="1"/>
  <c r="G2708" i="11" s="1" a="1"/>
  <c r="G2708" i="11" s="1"/>
  <c r="G2709" i="11" s="1" a="1"/>
  <c r="G2709" i="11" s="1"/>
  <c r="G2710" i="11" s="1" a="1"/>
  <c r="G2710" i="11" s="1"/>
  <c r="G2711" i="11" s="1" a="1"/>
  <c r="G2711" i="11" s="1"/>
  <c r="G2712" i="11" s="1" a="1"/>
  <c r="G2712" i="11" s="1"/>
  <c r="G2713" i="11" s="1" a="1"/>
  <c r="G2713" i="11" s="1"/>
  <c r="G2714" i="11" s="1" a="1"/>
  <c r="G2714" i="11" s="1"/>
  <c r="G2715" i="11" s="1" a="1"/>
  <c r="G2715" i="11" s="1"/>
  <c r="G2716" i="11" s="1" a="1"/>
  <c r="G2716" i="11" s="1"/>
  <c r="G2717" i="11" s="1" a="1"/>
  <c r="G2717" i="11" s="1"/>
  <c r="G2718" i="11" s="1" a="1"/>
  <c r="G2718" i="11" s="1"/>
  <c r="G2719" i="11" s="1" a="1"/>
  <c r="G2719" i="11" s="1"/>
  <c r="G2720" i="11" s="1" a="1"/>
  <c r="G2720" i="11" s="1"/>
  <c r="G2721" i="11" s="1" a="1"/>
  <c r="G2721" i="11" s="1"/>
  <c r="G2722" i="11" s="1" a="1"/>
  <c r="G2722" i="11" s="1"/>
  <c r="G2723" i="11" s="1" a="1"/>
  <c r="G2723" i="11" s="1"/>
  <c r="G2724" i="11" s="1" a="1"/>
  <c r="G2724" i="11" s="1"/>
  <c r="G2725" i="11" s="1" a="1"/>
  <c r="G2725" i="11" s="1"/>
  <c r="G2726" i="11" s="1" a="1"/>
  <c r="G2726" i="11" s="1"/>
  <c r="G2727" i="11" s="1" a="1"/>
  <c r="G2727" i="11" s="1"/>
  <c r="G2728" i="11" s="1" a="1"/>
  <c r="G2728" i="11" s="1"/>
  <c r="G2729" i="11" s="1" a="1"/>
  <c r="G2729" i="11" s="1"/>
  <c r="G2730" i="11" s="1" a="1"/>
  <c r="G2730" i="11" s="1"/>
  <c r="G2731" i="11" s="1" a="1"/>
  <c r="G2731" i="11" s="1"/>
  <c r="G2732" i="11" s="1" a="1"/>
  <c r="G2732" i="11" s="1"/>
  <c r="G2733" i="11" s="1" a="1"/>
  <c r="G2733" i="11" s="1"/>
  <c r="G2734" i="11" s="1" a="1"/>
  <c r="G2734" i="11" s="1"/>
  <c r="G2735" i="11" s="1" a="1"/>
  <c r="G2735" i="11" s="1"/>
  <c r="G2736" i="11" s="1" a="1"/>
  <c r="G2736" i="11" s="1"/>
  <c r="G2737" i="11" s="1" a="1"/>
  <c r="G2737" i="11" s="1"/>
  <c r="G2738" i="11" s="1" a="1"/>
  <c r="G2738" i="11" s="1"/>
  <c r="G2739" i="11" s="1" a="1"/>
  <c r="G2739" i="11" s="1"/>
  <c r="G2740" i="11" s="1" a="1"/>
  <c r="G2740" i="11" s="1"/>
  <c r="G2741" i="11" s="1" a="1"/>
  <c r="G2741" i="11" s="1"/>
  <c r="G2742" i="11" s="1" a="1"/>
  <c r="G2742" i="11" s="1"/>
  <c r="G2743" i="11" s="1" a="1"/>
  <c r="G2743" i="11" s="1"/>
  <c r="G2744" i="11" s="1" a="1"/>
  <c r="G2744" i="11" s="1"/>
  <c r="G2745" i="11" s="1" a="1"/>
  <c r="G2745" i="11" s="1"/>
  <c r="G2746" i="11" s="1" a="1"/>
  <c r="G2746" i="11" s="1"/>
  <c r="G2747" i="11" s="1" a="1"/>
  <c r="G2747" i="11" s="1"/>
  <c r="G2748" i="11" s="1" a="1"/>
  <c r="G2748" i="11" s="1"/>
  <c r="G2749" i="11" s="1" a="1"/>
  <c r="G2749" i="11" s="1"/>
  <c r="G2750" i="11" s="1" a="1"/>
  <c r="G2750" i="11" s="1"/>
  <c r="G2751" i="11" s="1" a="1"/>
  <c r="G2751" i="11" s="1"/>
  <c r="G2752" i="11" s="1" a="1"/>
  <c r="G2752" i="11" s="1"/>
  <c r="G2753" i="11" s="1" a="1"/>
  <c r="G2753" i="11" s="1"/>
  <c r="G2754" i="11" s="1" a="1"/>
  <c r="G2754" i="11" s="1"/>
  <c r="G2755" i="11" s="1" a="1"/>
  <c r="G2755" i="11" s="1"/>
  <c r="G2756" i="11" s="1" a="1"/>
  <c r="G2756" i="11" s="1"/>
  <c r="G2757" i="11" s="1" a="1"/>
  <c r="G2757" i="11" s="1"/>
  <c r="G2758" i="11" s="1" a="1"/>
  <c r="G2758" i="11" s="1"/>
  <c r="G2759" i="11" s="1" a="1"/>
  <c r="G2759" i="11" s="1"/>
  <c r="G2760" i="11" s="1" a="1"/>
  <c r="G2760" i="11" s="1"/>
  <c r="G2761" i="11" s="1" a="1"/>
  <c r="G2761" i="11" s="1"/>
  <c r="G2762" i="11" s="1" a="1"/>
  <c r="G2762" i="11" s="1"/>
  <c r="G2763" i="11" s="1" a="1"/>
  <c r="G2763" i="11" s="1"/>
  <c r="G2764" i="11" s="1" a="1"/>
  <c r="G2764" i="11" s="1"/>
  <c r="G2765" i="11" s="1" a="1"/>
  <c r="G2765" i="11" s="1"/>
  <c r="G2766" i="11" s="1" a="1"/>
  <c r="G2766" i="11" s="1"/>
  <c r="G2767" i="11" s="1" a="1"/>
  <c r="G2767" i="11" s="1"/>
  <c r="G2768" i="11" s="1" a="1"/>
  <c r="G2768" i="11" s="1"/>
  <c r="G2769" i="11" s="1" a="1"/>
  <c r="G2769" i="11" s="1"/>
  <c r="G2770" i="11" s="1" a="1"/>
  <c r="G2770" i="11" s="1"/>
  <c r="G2771" i="11" s="1" a="1"/>
  <c r="G2771" i="11" s="1"/>
  <c r="G2772" i="11" s="1" a="1"/>
  <c r="G2772" i="11" s="1"/>
  <c r="G2773" i="11" s="1" a="1"/>
  <c r="G2773" i="11" s="1"/>
  <c r="G2774" i="11" s="1" a="1"/>
  <c r="G2774" i="11" s="1"/>
  <c r="G2775" i="11" s="1" a="1"/>
  <c r="G2775" i="11" s="1"/>
  <c r="G2776" i="11" s="1" a="1"/>
  <c r="G2776" i="11" s="1"/>
  <c r="G2777" i="11" s="1" a="1"/>
  <c r="G2777" i="11" s="1"/>
  <c r="G2778" i="11" s="1" a="1"/>
  <c r="G2778" i="11" s="1"/>
  <c r="G2779" i="11" s="1" a="1"/>
  <c r="G2779" i="11" s="1"/>
  <c r="G2780" i="11" s="1" a="1"/>
  <c r="G2780" i="11" s="1"/>
  <c r="G2781" i="11" s="1" a="1"/>
  <c r="G2781" i="11" s="1"/>
  <c r="G2782" i="11" s="1" a="1"/>
  <c r="G2782" i="11" s="1"/>
  <c r="G2783" i="11" s="1" a="1"/>
  <c r="G2783" i="11" s="1"/>
  <c r="G2784" i="11" s="1" a="1"/>
  <c r="G2784" i="11" s="1"/>
  <c r="G2785" i="11" s="1" a="1"/>
  <c r="G2785" i="11" s="1"/>
  <c r="G2786" i="11" s="1" a="1"/>
  <c r="G2786" i="11" s="1"/>
  <c r="G2787" i="11" s="1" a="1"/>
  <c r="G2787" i="11" s="1"/>
  <c r="G2788" i="11" s="1" a="1"/>
  <c r="G2788" i="11" s="1"/>
  <c r="G2789" i="11" s="1" a="1"/>
  <c r="G2789" i="11" s="1"/>
  <c r="G2790" i="11" s="1" a="1"/>
  <c r="G2790" i="11" s="1"/>
  <c r="G2791" i="11" s="1" a="1"/>
  <c r="G2791" i="11" s="1"/>
  <c r="G2792" i="11" s="1" a="1"/>
  <c r="G2792" i="11" s="1"/>
  <c r="G2793" i="11" s="1" a="1"/>
  <c r="G2793" i="11" s="1"/>
  <c r="G2794" i="11" s="1" a="1"/>
  <c r="G2794" i="11" s="1"/>
  <c r="G2795" i="11" s="1" a="1"/>
  <c r="G2795" i="11" s="1"/>
  <c r="G2796" i="11" s="1" a="1"/>
  <c r="G2796" i="11" s="1"/>
  <c r="G2797" i="11" s="1" a="1"/>
  <c r="G2797" i="11" s="1"/>
  <c r="G2798" i="11" s="1" a="1"/>
  <c r="G2798" i="11" s="1"/>
  <c r="G2799" i="11" s="1" a="1"/>
  <c r="G2799" i="11" s="1"/>
  <c r="G2800" i="11" s="1" a="1"/>
  <c r="G2800" i="11" s="1"/>
  <c r="G2801" i="11" s="1" a="1"/>
  <c r="G2801" i="11" s="1"/>
  <c r="G2802" i="11" s="1" a="1"/>
  <c r="G2802" i="11" s="1"/>
  <c r="G2803" i="11" s="1" a="1"/>
  <c r="G2803" i="11" s="1"/>
  <c r="G2804" i="11" s="1" a="1"/>
  <c r="G2804" i="11" s="1"/>
  <c r="G2805" i="11" s="1" a="1"/>
  <c r="G2805" i="11" s="1"/>
  <c r="G2806" i="11" s="1" a="1"/>
  <c r="G2806" i="11" s="1"/>
  <c r="G2807" i="11" s="1" a="1"/>
  <c r="G2807" i="11" s="1"/>
  <c r="G2808" i="11" s="1" a="1"/>
  <c r="G2808" i="11" s="1"/>
  <c r="G2809" i="11" s="1" a="1"/>
  <c r="G2809" i="11" s="1"/>
  <c r="G2810" i="11" s="1" a="1"/>
  <c r="G2810" i="11" s="1"/>
  <c r="G2811" i="11" s="1" a="1"/>
  <c r="G2811" i="11" s="1"/>
  <c r="G2812" i="11" s="1" a="1"/>
  <c r="G2812" i="11" s="1"/>
  <c r="G2813" i="11" s="1" a="1"/>
  <c r="G2813" i="11" s="1"/>
  <c r="G2814" i="11" s="1" a="1"/>
  <c r="G2814" i="11" s="1"/>
  <c r="G2815" i="11" s="1" a="1"/>
  <c r="G2815" i="11" s="1"/>
  <c r="G2816" i="11" s="1" a="1"/>
  <c r="G2816" i="11" s="1"/>
  <c r="G2817" i="11" s="1" a="1"/>
  <c r="G2817" i="11" s="1"/>
  <c r="G2818" i="11" s="1" a="1"/>
  <c r="G2818" i="11" s="1"/>
  <c r="G2819" i="11" s="1" a="1"/>
  <c r="G2819" i="11" s="1"/>
  <c r="G2820" i="11" s="1" a="1"/>
  <c r="G2820" i="11" s="1"/>
  <c r="G2821" i="11" s="1" a="1"/>
  <c r="G2821" i="11" s="1"/>
  <c r="G2822" i="11" s="1" a="1"/>
  <c r="G2822" i="11" s="1"/>
  <c r="G2823" i="11" s="1" a="1"/>
  <c r="G2823" i="11" s="1"/>
  <c r="G2824" i="11" s="1" a="1"/>
  <c r="G2824" i="11" s="1"/>
  <c r="G2825" i="11" s="1" a="1"/>
  <c r="G2825" i="11" s="1"/>
  <c r="G2826" i="11" s="1" a="1"/>
  <c r="G2826" i="11" s="1"/>
  <c r="G2827" i="11" s="1" a="1"/>
  <c r="G2827" i="11" s="1"/>
  <c r="G2828" i="11" s="1" a="1"/>
  <c r="G2828" i="11" s="1"/>
  <c r="G2829" i="11" s="1" a="1"/>
  <c r="G2829" i="11" s="1"/>
  <c r="G2830" i="11" s="1" a="1"/>
  <c r="G2830" i="11" s="1"/>
  <c r="G2831" i="11" s="1" a="1"/>
  <c r="G2831" i="11" s="1"/>
  <c r="G2832" i="11" s="1" a="1"/>
  <c r="G2832" i="11" s="1"/>
  <c r="G2833" i="11" s="1" a="1"/>
  <c r="G2833" i="11" s="1"/>
  <c r="G2834" i="11" s="1" a="1"/>
  <c r="G2834" i="11" s="1"/>
  <c r="G2835" i="11" s="1" a="1"/>
  <c r="G2835" i="11" s="1"/>
  <c r="G2836" i="11" s="1" a="1"/>
  <c r="G2836" i="11" s="1"/>
  <c r="G2837" i="11" s="1" a="1"/>
  <c r="G2837" i="11" s="1"/>
  <c r="G2838" i="11" s="1" a="1"/>
  <c r="G2838" i="11" s="1"/>
  <c r="G2839" i="11" s="1" a="1"/>
  <c r="G2839" i="11" s="1"/>
  <c r="G2840" i="11" s="1" a="1"/>
  <c r="G2840" i="11" s="1"/>
  <c r="G2841" i="11" s="1" a="1"/>
  <c r="G2841" i="11" s="1"/>
  <c r="G2842" i="11" s="1" a="1"/>
  <c r="G2842" i="11" s="1"/>
  <c r="G2843" i="11" s="1" a="1"/>
  <c r="G2843" i="11" s="1"/>
  <c r="G2844" i="11" s="1" a="1"/>
  <c r="G2844" i="11" s="1"/>
  <c r="G2845" i="11" s="1" a="1"/>
  <c r="G2845" i="11" s="1"/>
  <c r="G2846" i="11" s="1" a="1"/>
  <c r="G2846" i="11" s="1"/>
  <c r="G2847" i="11" s="1" a="1"/>
  <c r="G2847" i="11" s="1"/>
  <c r="G2848" i="11" s="1" a="1"/>
  <c r="G2848" i="11" s="1"/>
  <c r="G2849" i="11" s="1" a="1"/>
  <c r="G2849" i="11" s="1"/>
  <c r="G2850" i="11" s="1" a="1"/>
  <c r="G2850" i="11" s="1"/>
  <c r="G2851" i="11" s="1" a="1"/>
  <c r="G2851" i="11" s="1"/>
  <c r="G2852" i="11" s="1" a="1"/>
  <c r="G2852" i="11" s="1"/>
  <c r="G2853" i="11" s="1" a="1"/>
  <c r="G2853" i="11" s="1"/>
  <c r="G2854" i="11" s="1" a="1"/>
  <c r="G2854" i="11" s="1"/>
  <c r="G2855" i="11" s="1" a="1"/>
  <c r="G2855" i="11" s="1"/>
  <c r="G2856" i="11" s="1" a="1"/>
  <c r="G2856" i="11" s="1"/>
  <c r="G2857" i="11" s="1" a="1"/>
  <c r="G2857" i="11" s="1"/>
  <c r="G2858" i="11" s="1" a="1"/>
  <c r="G2858" i="11" s="1"/>
  <c r="G2859" i="11" s="1" a="1"/>
  <c r="G2859" i="11" s="1"/>
  <c r="G2860" i="11" s="1" a="1"/>
  <c r="G2860" i="11" s="1"/>
  <c r="G2861" i="11" s="1" a="1"/>
  <c r="G2861" i="11" s="1"/>
  <c r="G2862" i="11" s="1" a="1"/>
  <c r="G2862" i="11" s="1"/>
  <c r="G2863" i="11" s="1" a="1"/>
  <c r="G2863" i="11" s="1"/>
  <c r="G2864" i="11" s="1" a="1"/>
  <c r="G2864" i="11" s="1"/>
  <c r="G2865" i="11" s="1" a="1"/>
  <c r="G2865" i="11" s="1"/>
  <c r="G2866" i="11" s="1" a="1"/>
  <c r="G2866" i="11" s="1"/>
  <c r="G2867" i="11" s="1" a="1"/>
  <c r="G2867" i="11" s="1"/>
  <c r="G2868" i="11" s="1" a="1"/>
  <c r="G2868" i="11" s="1"/>
  <c r="G2869" i="11" s="1" a="1"/>
  <c r="G2869" i="11" s="1"/>
  <c r="G2870" i="11" s="1" a="1"/>
  <c r="G2870" i="11" s="1"/>
  <c r="G2871" i="11" s="1" a="1"/>
  <c r="G2871" i="11" s="1"/>
  <c r="G2872" i="11" s="1" a="1"/>
  <c r="G2872" i="11" s="1"/>
  <c r="G2873" i="11" s="1" a="1"/>
  <c r="G2873" i="11" s="1"/>
  <c r="G2874" i="11" s="1" a="1"/>
  <c r="G2874" i="11" s="1"/>
  <c r="G2875" i="11" s="1" a="1"/>
  <c r="G2875" i="11" s="1"/>
  <c r="G2876" i="11" s="1" a="1"/>
  <c r="G2876" i="11" s="1"/>
  <c r="G2877" i="11" s="1" a="1"/>
  <c r="G2877" i="11" s="1"/>
  <c r="G2878" i="11" s="1" a="1"/>
  <c r="G2878" i="11" s="1"/>
  <c r="G2879" i="11" s="1" a="1"/>
  <c r="G2879" i="11" s="1"/>
  <c r="G2880" i="11" s="1" a="1"/>
  <c r="G2880" i="11" s="1"/>
  <c r="G2881" i="11" s="1" a="1"/>
  <c r="G2881" i="11" s="1"/>
  <c r="G2882" i="11" s="1" a="1"/>
  <c r="G2882" i="11" s="1"/>
  <c r="G2883" i="11" s="1" a="1"/>
  <c r="G2883" i="11" s="1"/>
  <c r="G2884" i="11" s="1" a="1"/>
  <c r="G2884" i="11" s="1"/>
  <c r="G2885" i="11" s="1" a="1"/>
  <c r="G2885" i="11" s="1"/>
  <c r="G2886" i="11" s="1" a="1"/>
  <c r="G2886" i="11" s="1"/>
  <c r="G2887" i="11" s="1" a="1"/>
  <c r="G2887" i="11" s="1"/>
  <c r="G2888" i="11" s="1" a="1"/>
  <c r="G2888" i="11" s="1"/>
  <c r="G2889" i="11" s="1" a="1"/>
  <c r="G2889" i="11" s="1"/>
  <c r="G2890" i="11" s="1" a="1"/>
  <c r="G2890" i="11" s="1"/>
  <c r="G2891" i="11" s="1" a="1"/>
  <c r="G2891" i="11" s="1"/>
  <c r="G2892" i="11" s="1" a="1"/>
  <c r="G2892" i="11" s="1"/>
  <c r="G2893" i="11" s="1" a="1"/>
  <c r="G2893" i="11" s="1"/>
  <c r="G2894" i="11" s="1" a="1"/>
  <c r="G2894" i="11" s="1"/>
  <c r="G2895" i="11" s="1" a="1"/>
  <c r="G2895" i="11" s="1"/>
  <c r="G2896" i="11" s="1" a="1"/>
  <c r="G2896" i="11" s="1"/>
  <c r="G2897" i="11" s="1" a="1"/>
  <c r="G2897" i="11" s="1"/>
  <c r="G2898" i="11" s="1" a="1"/>
  <c r="G2898" i="11" s="1"/>
  <c r="G2899" i="11" s="1" a="1"/>
  <c r="G2899" i="11" s="1"/>
  <c r="G2900" i="11" s="1" a="1"/>
  <c r="G2900" i="11" s="1"/>
  <c r="G2901" i="11" s="1" a="1"/>
  <c r="G2901" i="11" s="1"/>
  <c r="G2902" i="11" s="1" a="1"/>
  <c r="G2902" i="11" s="1"/>
  <c r="G2903" i="11" s="1" a="1"/>
  <c r="G2903" i="11" s="1"/>
  <c r="G2904" i="11" s="1" a="1"/>
  <c r="G2904" i="11" s="1"/>
  <c r="G2905" i="11" s="1" a="1"/>
  <c r="G2905" i="11" s="1"/>
  <c r="G2906" i="11" s="1" a="1"/>
  <c r="G2906" i="11" s="1"/>
  <c r="G2907" i="11" s="1" a="1"/>
  <c r="G2907" i="11" s="1"/>
  <c r="G2908" i="11" s="1" a="1"/>
  <c r="G2908" i="11" s="1"/>
  <c r="G2909" i="11" s="1" a="1"/>
  <c r="G2909" i="11" s="1"/>
  <c r="G2910" i="11" s="1" a="1"/>
  <c r="G2910" i="11" s="1"/>
  <c r="G2911" i="11" s="1" a="1"/>
  <c r="G2911" i="11" s="1"/>
  <c r="G2912" i="11" s="1" a="1"/>
  <c r="G2912" i="11" s="1"/>
  <c r="G2913" i="11" s="1" a="1"/>
  <c r="G2913" i="11" s="1"/>
  <c r="G2914" i="11" s="1" a="1"/>
  <c r="G2914" i="11" s="1"/>
  <c r="G2915" i="11" s="1" a="1"/>
  <c r="G2915" i="11" s="1"/>
  <c r="G2916" i="11" s="1" a="1"/>
  <c r="G2916" i="11" s="1"/>
  <c r="G2917" i="11" s="1" a="1"/>
  <c r="G2917" i="11" s="1"/>
  <c r="G2918" i="11" s="1" a="1"/>
  <c r="G2918" i="11" s="1"/>
  <c r="G2919" i="11" s="1" a="1"/>
  <c r="G2919" i="11" s="1"/>
  <c r="G2920" i="11" s="1" a="1"/>
  <c r="G2920" i="11" s="1"/>
  <c r="G2921" i="11" s="1" a="1"/>
  <c r="G2921" i="11" s="1"/>
  <c r="G2922" i="11" s="1" a="1"/>
  <c r="G2922" i="11" s="1"/>
  <c r="G2923" i="11" s="1" a="1"/>
  <c r="G2923" i="11" s="1"/>
  <c r="G2924" i="11" s="1" a="1"/>
  <c r="G2924" i="11" s="1"/>
  <c r="G2925" i="11" s="1" a="1"/>
  <c r="G2925" i="11" s="1"/>
  <c r="G2926" i="11" s="1" a="1"/>
  <c r="G2926" i="11" s="1"/>
  <c r="G2927" i="11" s="1" a="1"/>
  <c r="G2927" i="11" s="1"/>
  <c r="G2928" i="11" s="1" a="1"/>
  <c r="G2928" i="11" s="1"/>
  <c r="G2929" i="11" s="1" a="1"/>
  <c r="G2929" i="11" s="1"/>
  <c r="G2930" i="11" s="1" a="1"/>
  <c r="G2930" i="11" s="1"/>
  <c r="G2931" i="11" s="1" a="1"/>
  <c r="G2931" i="11" s="1"/>
  <c r="G2932" i="11" s="1" a="1"/>
  <c r="G2932" i="11" s="1"/>
  <c r="G2933" i="11" s="1" a="1"/>
  <c r="G2933" i="11" s="1"/>
  <c r="G2934" i="11" s="1" a="1"/>
  <c r="G2934" i="11" s="1"/>
  <c r="G2935" i="11" s="1" a="1"/>
  <c r="G2935" i="11" s="1"/>
  <c r="G2936" i="11" s="1" a="1"/>
  <c r="G2936" i="11" s="1"/>
  <c r="G2937" i="11" s="1" a="1"/>
  <c r="G2937" i="11" s="1"/>
  <c r="G2938" i="11" s="1" a="1"/>
  <c r="G2938" i="11" s="1"/>
  <c r="G2939" i="11" s="1" a="1"/>
  <c r="G2939" i="11" s="1"/>
  <c r="G2940" i="11" s="1" a="1"/>
  <c r="G2940" i="11" s="1"/>
  <c r="G2941" i="11" s="1" a="1"/>
  <c r="G2941" i="11" s="1"/>
  <c r="G2942" i="11" s="1" a="1"/>
  <c r="G2942" i="11" s="1"/>
  <c r="G2943" i="11" s="1" a="1"/>
  <c r="G2943" i="11" s="1"/>
  <c r="G2944" i="11" s="1" a="1"/>
  <c r="G2944" i="11" s="1"/>
  <c r="G2945" i="11" s="1" a="1"/>
  <c r="G2945" i="11" s="1"/>
  <c r="G2946" i="11" s="1" a="1"/>
  <c r="G2946" i="11" s="1"/>
  <c r="G2947" i="11" s="1" a="1"/>
  <c r="G2947" i="11" s="1"/>
  <c r="G2948" i="11" s="1" a="1"/>
  <c r="G2948" i="11" s="1"/>
  <c r="G2949" i="11" s="1" a="1"/>
  <c r="G2949" i="11" s="1"/>
  <c r="G2950" i="11" s="1" a="1"/>
  <c r="G2950" i="11" s="1"/>
  <c r="G2951" i="11" s="1" a="1"/>
  <c r="G2951" i="11" s="1"/>
  <c r="G2952" i="11" s="1" a="1"/>
  <c r="G2952" i="11" s="1"/>
  <c r="G2953" i="11" s="1" a="1"/>
  <c r="G2953" i="11" s="1"/>
  <c r="G2954" i="11" s="1" a="1"/>
  <c r="G2954" i="11" s="1"/>
  <c r="G2955" i="11" s="1" a="1"/>
  <c r="G2955" i="11" s="1"/>
  <c r="G2956" i="11" s="1" a="1"/>
  <c r="G2956" i="11" s="1"/>
  <c r="G2957" i="11" s="1" a="1"/>
  <c r="G2957" i="11" s="1"/>
  <c r="G2958" i="11" s="1" a="1"/>
  <c r="G2958" i="11" s="1"/>
  <c r="G2959" i="11" s="1" a="1"/>
  <c r="G2959" i="11" s="1"/>
  <c r="G2960" i="11" s="1" a="1"/>
  <c r="G2960" i="11" s="1"/>
  <c r="G2961" i="11" s="1" a="1"/>
  <c r="G2961" i="11" s="1"/>
  <c r="G2962" i="11" s="1" a="1"/>
  <c r="G2962" i="11" s="1"/>
  <c r="G2963" i="11" s="1" a="1"/>
  <c r="G2963" i="11" s="1"/>
  <c r="G2964" i="11" s="1" a="1"/>
  <c r="G2964" i="11" s="1"/>
  <c r="G2965" i="11" s="1" a="1"/>
  <c r="G2965" i="11" s="1"/>
  <c r="G2966" i="11" s="1" a="1"/>
  <c r="G2966" i="11" s="1"/>
  <c r="G2967" i="11" s="1" a="1"/>
  <c r="G2967" i="11" s="1"/>
  <c r="G2968" i="11" s="1" a="1"/>
  <c r="G2968" i="11" s="1"/>
  <c r="G2969" i="11" s="1" a="1"/>
  <c r="G2969" i="11" s="1"/>
  <c r="G2970" i="11" s="1" a="1"/>
  <c r="G2970" i="11" s="1"/>
  <c r="G2971" i="11" s="1" a="1"/>
  <c r="G2971" i="11" s="1"/>
  <c r="G2972" i="11" s="1" a="1"/>
  <c r="G2972" i="11" s="1"/>
  <c r="G2973" i="11" s="1" a="1"/>
  <c r="G2973" i="11" s="1"/>
  <c r="G2974" i="11" s="1" a="1"/>
  <c r="G2974" i="11" s="1"/>
  <c r="G2975" i="11" s="1" a="1"/>
  <c r="G2975" i="11" s="1"/>
  <c r="G2976" i="11" s="1" a="1"/>
  <c r="G2976" i="11" s="1"/>
  <c r="G2977" i="11" s="1" a="1"/>
  <c r="G2977" i="11" s="1"/>
  <c r="G2978" i="11" s="1" a="1"/>
  <c r="G2978" i="11" s="1"/>
  <c r="G2979" i="11" s="1" a="1"/>
  <c r="G2979" i="11" s="1"/>
  <c r="G2980" i="11" s="1" a="1"/>
  <c r="G2980" i="11" s="1"/>
  <c r="G2981" i="11" s="1" a="1"/>
  <c r="G2981" i="11" s="1"/>
  <c r="G2982" i="11" s="1" a="1"/>
  <c r="G2982" i="11" s="1"/>
  <c r="G2983" i="11" s="1" a="1"/>
  <c r="G2983" i="11" s="1"/>
  <c r="G2984" i="11" s="1" a="1"/>
  <c r="G2984" i="11" s="1"/>
  <c r="G2985" i="11" s="1" a="1"/>
  <c r="G2985" i="11" s="1"/>
  <c r="G2986" i="11" s="1" a="1"/>
  <c r="G2986" i="11" s="1"/>
  <c r="G2987" i="11" s="1" a="1"/>
  <c r="G2987" i="11" s="1"/>
  <c r="G2988" i="11" s="1" a="1"/>
  <c r="G2988" i="11" s="1"/>
  <c r="G2989" i="11" s="1" a="1"/>
  <c r="G2989" i="11" s="1"/>
  <c r="G2990" i="11" s="1" a="1"/>
  <c r="G2990" i="11" s="1"/>
  <c r="G2991" i="11" s="1" a="1"/>
  <c r="G2991" i="11" s="1"/>
  <c r="G2992" i="11" s="1" a="1"/>
  <c r="G2992" i="11" s="1"/>
  <c r="G2993" i="11" s="1" a="1"/>
  <c r="G2993" i="11" s="1"/>
  <c r="G2994" i="11" s="1" a="1"/>
  <c r="G2994" i="11" s="1"/>
  <c r="G2995" i="11" s="1" a="1"/>
  <c r="G2995" i="11" s="1"/>
  <c r="G2996" i="11" s="1" a="1"/>
  <c r="G2996" i="11" s="1"/>
  <c r="G2997" i="11" s="1" a="1"/>
  <c r="G2997" i="11" s="1"/>
  <c r="G2998" i="11" s="1" a="1"/>
  <c r="G2998" i="11" s="1"/>
  <c r="G2999" i="11" s="1" a="1"/>
  <c r="G2999" i="11" s="1"/>
  <c r="G3000" i="11" s="1" a="1"/>
  <c r="G3000" i="11" s="1"/>
  <c r="G3001" i="11" s="1" a="1"/>
  <c r="G3001" i="11" s="1"/>
  <c r="G3002" i="11" s="1" a="1"/>
  <c r="G3002" i="11" s="1"/>
  <c r="G3003" i="11" s="1" a="1"/>
  <c r="G3003" i="11" s="1"/>
  <c r="G3004" i="11" s="1" a="1"/>
  <c r="G3004" i="11" s="1"/>
  <c r="G3005" i="11" s="1" a="1"/>
  <c r="G3005" i="11" s="1"/>
  <c r="G3006" i="11" s="1" a="1"/>
  <c r="G3006" i="11" s="1"/>
  <c r="G3007" i="11" s="1" a="1"/>
  <c r="G3007" i="11" s="1"/>
  <c r="G3008" i="11" s="1" a="1"/>
  <c r="G3008" i="11" s="1"/>
  <c r="G3009" i="11" s="1" a="1"/>
  <c r="G3009" i="11" s="1"/>
  <c r="G3010" i="11" s="1" a="1"/>
  <c r="G3010" i="11" s="1"/>
  <c r="G3011" i="11" s="1" a="1"/>
  <c r="G3011" i="11" s="1"/>
  <c r="G3012" i="11" s="1" a="1"/>
  <c r="G3012" i="11" s="1"/>
  <c r="G3013" i="11" s="1" a="1"/>
  <c r="G3013" i="11" s="1"/>
  <c r="G3014" i="11" s="1" a="1"/>
  <c r="G3014" i="11" s="1"/>
  <c r="G3015" i="11" s="1" a="1"/>
  <c r="G3015" i="11" s="1"/>
  <c r="G3016" i="11" s="1" a="1"/>
  <c r="G3016" i="11" s="1"/>
  <c r="G3017" i="11" s="1" a="1"/>
  <c r="G3017" i="11" s="1"/>
  <c r="G3018" i="11" s="1" a="1"/>
  <c r="G3018" i="11" s="1"/>
  <c r="G3019" i="11" s="1" a="1"/>
  <c r="G3019" i="11" s="1"/>
  <c r="G3020" i="11" s="1" a="1"/>
  <c r="G3020" i="11" s="1"/>
  <c r="G3021" i="11" s="1" a="1"/>
  <c r="G3021" i="11" s="1"/>
  <c r="G3022" i="11" s="1" a="1"/>
  <c r="G3022" i="11" s="1"/>
  <c r="G3023" i="11" s="1" a="1"/>
  <c r="G3023" i="11" s="1"/>
  <c r="G3024" i="11" s="1" a="1"/>
  <c r="G3024" i="11" s="1"/>
  <c r="G3025" i="11" s="1" a="1"/>
  <c r="G3025" i="11" s="1"/>
  <c r="G3026" i="11" s="1" a="1"/>
  <c r="G3026" i="11" s="1"/>
  <c r="G3027" i="11" s="1" a="1"/>
  <c r="G3027" i="11" s="1"/>
  <c r="G3028" i="11" s="1" a="1"/>
  <c r="G3028" i="11" s="1"/>
  <c r="G3029" i="11" s="1" a="1"/>
  <c r="G3029" i="11" s="1"/>
  <c r="G3030" i="11" s="1" a="1"/>
  <c r="G3030" i="11" s="1"/>
  <c r="G3031" i="11" s="1" a="1"/>
  <c r="G3031" i="11" s="1"/>
  <c r="G3032" i="11" s="1" a="1"/>
  <c r="G3032" i="11" s="1"/>
  <c r="G3033" i="11" s="1" a="1"/>
  <c r="G3033" i="11" s="1"/>
  <c r="G3034" i="11" s="1" a="1"/>
  <c r="G3034" i="11" s="1"/>
  <c r="G3035" i="11" s="1" a="1"/>
  <c r="G3035" i="11" s="1"/>
  <c r="G3036" i="11" s="1" a="1"/>
  <c r="G3036" i="11" s="1"/>
  <c r="G3037" i="11" s="1" a="1"/>
  <c r="G3037" i="11" s="1"/>
  <c r="G3038" i="11" s="1" a="1"/>
  <c r="G3038" i="11" s="1"/>
  <c r="G3039" i="11" s="1" a="1"/>
  <c r="G3039" i="11" s="1"/>
  <c r="G3040" i="11" s="1" a="1"/>
  <c r="G3040" i="11" s="1"/>
  <c r="G3041" i="11" s="1" a="1"/>
  <c r="G3041" i="11" s="1"/>
  <c r="G3042" i="11" s="1" a="1"/>
  <c r="G3042" i="11" s="1"/>
  <c r="G3043" i="11" s="1" a="1"/>
  <c r="G3043" i="11" s="1"/>
  <c r="G3044" i="11" s="1" a="1"/>
  <c r="G3044" i="11" s="1"/>
  <c r="G3045" i="11" s="1" a="1"/>
  <c r="G3045" i="11" s="1"/>
  <c r="G3046" i="11" s="1" a="1"/>
  <c r="G3046" i="11" s="1"/>
  <c r="G3047" i="11" s="1" a="1"/>
  <c r="G3047" i="11" s="1"/>
  <c r="G3048" i="11" s="1" a="1"/>
  <c r="G3048" i="11" s="1"/>
  <c r="G3049" i="11" s="1" a="1"/>
  <c r="G3049" i="11" s="1"/>
  <c r="G3050" i="11" s="1" a="1"/>
  <c r="G3050" i="11" s="1"/>
  <c r="G3051" i="11" s="1" a="1"/>
  <c r="G3051" i="11" s="1"/>
  <c r="G3052" i="11" s="1" a="1"/>
  <c r="G3052" i="11" s="1"/>
  <c r="G3053" i="11" s="1" a="1"/>
  <c r="G3053" i="11" s="1"/>
  <c r="G3054" i="11" s="1" a="1"/>
  <c r="G3054" i="11" s="1"/>
  <c r="G3055" i="11" s="1" a="1"/>
  <c r="G3055" i="11" s="1"/>
  <c r="G3056" i="11" s="1" a="1"/>
  <c r="G3056" i="11" s="1"/>
  <c r="G3057" i="11" s="1" a="1"/>
  <c r="G3057" i="11" s="1"/>
  <c r="G3058" i="11" s="1" a="1"/>
  <c r="G3058" i="11" s="1"/>
  <c r="G3059" i="11" s="1" a="1"/>
  <c r="G3059" i="11" s="1"/>
  <c r="G3060" i="11" s="1" a="1"/>
  <c r="G3060" i="11" s="1"/>
  <c r="G3061" i="11" s="1" a="1"/>
  <c r="G3061" i="11" s="1"/>
  <c r="G3062" i="11" s="1" a="1"/>
  <c r="G3062" i="11" s="1"/>
  <c r="G3063" i="11" s="1" a="1"/>
  <c r="G3063" i="11" s="1"/>
  <c r="G3064" i="11" s="1" a="1"/>
  <c r="G3064" i="11" s="1"/>
  <c r="G3065" i="11" s="1" a="1"/>
  <c r="G3065" i="11" s="1"/>
  <c r="G3066" i="11" s="1" a="1"/>
  <c r="G3066" i="11" s="1"/>
  <c r="G3067" i="11" s="1" a="1"/>
  <c r="G3067" i="11" s="1"/>
  <c r="G3068" i="11" s="1" a="1"/>
  <c r="G3068" i="11" s="1"/>
  <c r="G3069" i="11" s="1" a="1"/>
  <c r="G3069" i="11" s="1"/>
  <c r="G3070" i="11" s="1" a="1"/>
  <c r="G3070" i="11" s="1"/>
  <c r="G3071" i="11" s="1" a="1"/>
  <c r="G3071" i="11" s="1"/>
  <c r="G3072" i="11" s="1" a="1"/>
  <c r="G3072" i="11" s="1"/>
  <c r="G3073" i="11" s="1" a="1"/>
  <c r="G3073" i="11" s="1"/>
  <c r="G3074" i="11" s="1" a="1"/>
  <c r="G3074" i="11" s="1"/>
  <c r="G3075" i="11" s="1" a="1"/>
  <c r="G3075" i="11" s="1"/>
  <c r="G3076" i="11" s="1" a="1"/>
  <c r="G3076" i="11" s="1"/>
  <c r="G3077" i="11" s="1" a="1"/>
  <c r="G3077" i="11" s="1"/>
  <c r="G3078" i="11" s="1" a="1"/>
  <c r="G3078" i="11" s="1"/>
  <c r="G3079" i="11" s="1" a="1"/>
  <c r="G3079" i="11" s="1"/>
  <c r="G3080" i="11" s="1" a="1"/>
  <c r="G3080" i="11" s="1"/>
  <c r="G3081" i="11" s="1" a="1"/>
  <c r="G3081" i="11" s="1"/>
  <c r="G3082" i="11" s="1" a="1"/>
  <c r="G3082" i="11" s="1"/>
  <c r="G3083" i="11" s="1" a="1"/>
  <c r="G3083" i="11" s="1"/>
  <c r="G3084" i="11" s="1" a="1"/>
  <c r="G3084" i="11" s="1"/>
  <c r="G3085" i="11" s="1" a="1"/>
  <c r="G3085" i="11" s="1"/>
  <c r="G3086" i="11" s="1" a="1"/>
  <c r="G3086" i="11" s="1"/>
  <c r="G3087" i="11" s="1" a="1"/>
  <c r="G3087" i="11" s="1"/>
  <c r="G3088" i="11" s="1" a="1"/>
  <c r="G3088" i="11" s="1"/>
  <c r="G3089" i="11" s="1" a="1"/>
  <c r="G3089" i="11" s="1"/>
  <c r="G3090" i="11" s="1" a="1"/>
  <c r="G3090" i="11" s="1"/>
  <c r="G3091" i="11" s="1" a="1"/>
  <c r="G3091" i="11" s="1"/>
  <c r="G3092" i="11" s="1" a="1"/>
  <c r="G3092" i="11" s="1"/>
  <c r="G3093" i="11" s="1" a="1"/>
  <c r="G3093" i="11" s="1"/>
  <c r="G3094" i="11" s="1" a="1"/>
  <c r="G3094" i="11" s="1"/>
  <c r="G3095" i="11" s="1" a="1"/>
  <c r="G3095" i="11" s="1"/>
  <c r="G3096" i="11" s="1" a="1"/>
  <c r="G3096" i="11" s="1"/>
  <c r="G3097" i="11" s="1" a="1"/>
  <c r="G3097" i="11" s="1"/>
  <c r="G3098" i="11" s="1" a="1"/>
  <c r="G3098" i="11" s="1"/>
  <c r="G3099" i="11" s="1" a="1"/>
  <c r="G3099" i="11" s="1"/>
  <c r="G3100" i="11" s="1" a="1"/>
  <c r="G3100" i="11" s="1"/>
  <c r="G3101" i="11" s="1" a="1"/>
  <c r="G3101" i="11" s="1"/>
  <c r="G3102" i="11" s="1" a="1"/>
  <c r="G3102" i="11" s="1"/>
  <c r="G3103" i="11" s="1" a="1"/>
  <c r="G3103" i="11" s="1"/>
  <c r="G3104" i="11" s="1" a="1"/>
  <c r="G3104" i="11" s="1"/>
  <c r="G3105" i="11" s="1" a="1"/>
  <c r="G3105" i="11" s="1"/>
  <c r="G3106" i="11" s="1" a="1"/>
  <c r="G3106" i="11" s="1"/>
  <c r="G3107" i="11" s="1" a="1"/>
  <c r="G3107" i="11" s="1"/>
  <c r="G3108" i="11" s="1" a="1"/>
  <c r="G3108" i="11" s="1"/>
  <c r="G3109" i="11" s="1" a="1"/>
  <c r="G3109" i="11" s="1"/>
  <c r="G3110" i="11" s="1" a="1"/>
  <c r="G3110" i="11" s="1"/>
  <c r="G3111" i="11" s="1" a="1"/>
  <c r="G3111" i="11" s="1"/>
  <c r="G3112" i="11" s="1" a="1"/>
  <c r="G3112" i="11" s="1"/>
  <c r="G3113" i="11" s="1" a="1"/>
  <c r="G3113" i="11" s="1"/>
  <c r="G3114" i="11" s="1" a="1"/>
  <c r="G3114" i="11" s="1"/>
  <c r="G3115" i="11" s="1" a="1"/>
  <c r="G3115" i="11" s="1"/>
  <c r="G3116" i="11" s="1" a="1"/>
  <c r="G3116" i="11" s="1"/>
  <c r="G3117" i="11" s="1" a="1"/>
  <c r="G3117" i="11" s="1"/>
  <c r="G3118" i="11" s="1" a="1"/>
  <c r="G3118" i="11" s="1"/>
  <c r="G3119" i="11" s="1" a="1"/>
  <c r="G3119" i="11" s="1"/>
  <c r="G3120" i="11" s="1" a="1"/>
  <c r="G3120" i="11" s="1"/>
  <c r="G3121" i="11" s="1" a="1"/>
  <c r="G3121" i="11" s="1"/>
  <c r="G3122" i="11" s="1" a="1"/>
  <c r="G3122" i="11" s="1"/>
  <c r="G3123" i="11" s="1" a="1"/>
  <c r="G3123" i="11" s="1"/>
  <c r="G3124" i="11" s="1" a="1"/>
  <c r="G3124" i="11" s="1"/>
  <c r="G3125" i="11" s="1" a="1"/>
  <c r="G3125" i="11" s="1"/>
  <c r="G3126" i="11" s="1" a="1"/>
  <c r="G3126" i="11" s="1"/>
  <c r="G3127" i="11" s="1" a="1"/>
  <c r="G3127" i="11" s="1"/>
  <c r="G3128" i="11" s="1" a="1"/>
  <c r="G3128" i="11" s="1"/>
  <c r="G3129" i="11" s="1" a="1"/>
  <c r="G3129" i="11" s="1"/>
  <c r="G3130" i="11" s="1" a="1"/>
  <c r="G3130" i="11" s="1"/>
  <c r="G3131" i="11" s="1" a="1"/>
  <c r="G3131" i="11" s="1"/>
  <c r="G3132" i="11" s="1" a="1"/>
  <c r="G3132" i="11" s="1"/>
  <c r="G3133" i="11" s="1" a="1"/>
  <c r="G3133" i="11" s="1"/>
  <c r="G3134" i="11" s="1" a="1"/>
  <c r="G3134" i="11" s="1"/>
  <c r="G3135" i="11" s="1" a="1"/>
  <c r="G3135" i="11" s="1"/>
  <c r="G3136" i="11" s="1" a="1"/>
  <c r="G3136" i="11" s="1"/>
  <c r="G3137" i="11" s="1" a="1"/>
  <c r="G3137" i="11" s="1"/>
  <c r="G3138" i="11" s="1" a="1"/>
  <c r="G3138" i="11" s="1"/>
  <c r="G3139" i="11" s="1" a="1"/>
  <c r="G3139" i="11" s="1"/>
  <c r="G3140" i="11" s="1" a="1"/>
  <c r="G3140" i="11" s="1"/>
  <c r="G3141" i="11" s="1" a="1"/>
  <c r="G3141" i="11" s="1"/>
  <c r="G3142" i="11" s="1" a="1"/>
  <c r="G3142" i="11" s="1"/>
  <c r="G3143" i="11" s="1" a="1"/>
  <c r="G3143" i="11" s="1"/>
  <c r="G3144" i="11" s="1" a="1"/>
  <c r="G3144" i="11" s="1"/>
  <c r="G3145" i="11" s="1" a="1"/>
  <c r="G3145" i="11" s="1"/>
  <c r="G3146" i="11" s="1" a="1"/>
  <c r="G3146" i="11" s="1"/>
  <c r="G3147" i="11" s="1" a="1"/>
  <c r="G3147" i="11" s="1"/>
  <c r="G3148" i="11" s="1" a="1"/>
  <c r="G3148" i="11" s="1"/>
  <c r="G3149" i="11" s="1" a="1"/>
  <c r="G3149" i="11" s="1"/>
  <c r="G3150" i="11" s="1" a="1"/>
  <c r="G3150" i="11" s="1"/>
  <c r="G3151" i="11" s="1" a="1"/>
  <c r="G3151" i="11" s="1"/>
  <c r="G3152" i="11" s="1" a="1"/>
  <c r="G3152" i="11" s="1"/>
  <c r="G3153" i="11" s="1" a="1"/>
  <c r="G3153" i="11" s="1"/>
  <c r="G3154" i="11" s="1" a="1"/>
  <c r="G3154" i="11" s="1"/>
  <c r="G3155" i="11" s="1" a="1"/>
  <c r="G3155" i="11" s="1"/>
  <c r="G3156" i="11" s="1" a="1"/>
  <c r="G3156" i="11" s="1"/>
  <c r="G3157" i="11" s="1" a="1"/>
  <c r="G3157" i="11" s="1"/>
  <c r="G3158" i="11" s="1" a="1"/>
  <c r="G3158" i="11" s="1"/>
  <c r="G3159" i="11" s="1" a="1"/>
  <c r="G3159" i="11" s="1"/>
  <c r="G3160" i="11" s="1" a="1"/>
  <c r="G3160" i="11" s="1"/>
  <c r="G3161" i="11" s="1" a="1"/>
  <c r="G3161" i="11" s="1"/>
  <c r="G3162" i="11" s="1" a="1"/>
  <c r="G3162" i="11" s="1"/>
  <c r="G3163" i="11" s="1" a="1"/>
  <c r="G3163" i="11" s="1"/>
  <c r="G3164" i="11" s="1" a="1"/>
  <c r="G3164" i="11" s="1"/>
  <c r="G3165" i="11" s="1" a="1"/>
  <c r="G3165" i="11" s="1"/>
  <c r="G3166" i="11" s="1" a="1"/>
  <c r="G3166" i="11" s="1"/>
  <c r="G3167" i="11" s="1" a="1"/>
  <c r="G3167" i="11" s="1"/>
  <c r="G3168" i="11" s="1" a="1"/>
  <c r="G3168" i="11" s="1"/>
  <c r="G3169" i="11" s="1" a="1"/>
  <c r="G3169" i="11" s="1"/>
  <c r="G3170" i="11" s="1" a="1"/>
  <c r="G3170" i="11" s="1"/>
  <c r="G3171" i="11" s="1" a="1"/>
  <c r="G3171" i="11" s="1"/>
  <c r="G3172" i="11" s="1" a="1"/>
  <c r="G3172" i="11" s="1"/>
  <c r="G3173" i="11" s="1" a="1"/>
  <c r="G3173" i="11" s="1"/>
  <c r="G3174" i="11" s="1" a="1"/>
  <c r="G3174" i="11" s="1"/>
  <c r="G3175" i="11" s="1" a="1"/>
  <c r="G3175" i="11" s="1"/>
  <c r="G3176" i="11" s="1" a="1"/>
  <c r="G3176" i="11" s="1"/>
  <c r="G3177" i="11" s="1" a="1"/>
  <c r="G3177" i="11" s="1"/>
  <c r="G3178" i="11" s="1" a="1"/>
  <c r="G3178" i="11" s="1"/>
  <c r="G3179" i="11" s="1" a="1"/>
  <c r="G3179" i="11" s="1"/>
  <c r="G3180" i="11" s="1" a="1"/>
  <c r="G3180" i="11" s="1"/>
  <c r="G3181" i="11" s="1" a="1"/>
  <c r="G3181" i="11" s="1"/>
  <c r="G3182" i="11" s="1" a="1"/>
  <c r="G3182" i="11" s="1"/>
  <c r="G3183" i="11" s="1" a="1"/>
  <c r="G3183" i="11" s="1"/>
  <c r="G3184" i="11" s="1" a="1"/>
  <c r="G3184" i="11" s="1"/>
  <c r="G3185" i="11" s="1" a="1"/>
  <c r="G3185" i="11" s="1"/>
  <c r="G3186" i="11" s="1" a="1"/>
  <c r="G3186" i="11" s="1"/>
  <c r="G3187" i="11" s="1" a="1"/>
  <c r="G3187" i="11" s="1"/>
  <c r="G3188" i="11" s="1" a="1"/>
  <c r="G3188" i="11" s="1"/>
  <c r="G3189" i="11" s="1" a="1"/>
  <c r="G3189" i="11" s="1"/>
  <c r="G3190" i="11" s="1" a="1"/>
  <c r="G3190" i="11" s="1"/>
  <c r="G3191" i="11" s="1" a="1"/>
  <c r="G3191" i="11" s="1"/>
  <c r="G3192" i="11" s="1" a="1"/>
  <c r="G3192" i="11" s="1"/>
  <c r="G3193" i="11" s="1" a="1"/>
  <c r="G3193" i="11" s="1"/>
  <c r="G3194" i="11" s="1" a="1"/>
  <c r="G3194" i="11" s="1"/>
  <c r="G3195" i="11" s="1" a="1"/>
  <c r="G3195" i="11" s="1"/>
  <c r="G3196" i="11" s="1" a="1"/>
  <c r="G3196" i="11" s="1"/>
  <c r="G3197" i="11" s="1" a="1"/>
  <c r="G3197" i="11" s="1"/>
  <c r="G3198" i="11" s="1" a="1"/>
  <c r="G3198" i="11" s="1"/>
  <c r="G3199" i="11" s="1" a="1"/>
  <c r="G3199" i="11" s="1"/>
  <c r="G3200" i="11" s="1" a="1"/>
  <c r="G3200" i="11" s="1"/>
  <c r="G3201" i="11" s="1" a="1"/>
  <c r="G3201" i="11" s="1"/>
  <c r="G3202" i="11" s="1" a="1"/>
  <c r="G3202" i="11" s="1"/>
  <c r="G3203" i="11" s="1" a="1"/>
  <c r="G3203" i="11" s="1"/>
  <c r="G3204" i="11" s="1" a="1"/>
  <c r="G3204" i="11" s="1"/>
  <c r="G3205" i="11" s="1" a="1"/>
  <c r="G3205" i="11" s="1"/>
  <c r="G3206" i="11" s="1" a="1"/>
  <c r="G3206" i="11" s="1"/>
  <c r="G3207" i="11" s="1" a="1"/>
  <c r="G3207" i="11" s="1"/>
  <c r="G3208" i="11" s="1" a="1"/>
  <c r="G3208" i="11" s="1"/>
  <c r="G3209" i="11" s="1" a="1"/>
  <c r="G3209" i="11" s="1"/>
  <c r="G3210" i="11" s="1" a="1"/>
  <c r="G3210" i="11" s="1"/>
  <c r="G3211" i="11" s="1" a="1"/>
  <c r="G3211" i="11" s="1"/>
  <c r="G3212" i="11" s="1" a="1"/>
  <c r="G3212" i="11" s="1"/>
  <c r="G3213" i="11" s="1" a="1"/>
  <c r="G3213" i="11" s="1"/>
  <c r="G3214" i="11" s="1" a="1"/>
  <c r="G3214" i="11" s="1"/>
  <c r="G3215" i="11" s="1" a="1"/>
  <c r="G3215" i="11" s="1"/>
  <c r="G3216" i="11" s="1" a="1"/>
  <c r="G3216" i="11" s="1"/>
  <c r="G3217" i="11" s="1" a="1"/>
  <c r="G3217" i="11" s="1"/>
  <c r="G3218" i="11" s="1" a="1"/>
  <c r="G3218" i="11" s="1"/>
  <c r="G3219" i="11" s="1" a="1"/>
  <c r="G3219" i="11" s="1"/>
  <c r="G3220" i="11" s="1" a="1"/>
  <c r="G3220" i="11" s="1"/>
  <c r="G3221" i="11" s="1" a="1"/>
  <c r="G3221" i="11" s="1"/>
  <c r="G3222" i="11" s="1" a="1"/>
  <c r="G3222" i="11" s="1"/>
  <c r="G3223" i="11" s="1" a="1"/>
  <c r="G3223" i="11" s="1"/>
  <c r="G3224" i="11" s="1" a="1"/>
  <c r="G3224" i="11" s="1"/>
  <c r="G3225" i="11" s="1" a="1"/>
  <c r="G3225" i="11" s="1"/>
  <c r="G3226" i="11" s="1" a="1"/>
  <c r="G3226" i="11" s="1"/>
  <c r="G3227" i="11" s="1" a="1"/>
  <c r="G3227" i="11" s="1"/>
  <c r="G3228" i="11" s="1" a="1"/>
  <c r="G3228" i="11" s="1"/>
  <c r="G3229" i="11" s="1" a="1"/>
  <c r="G3229" i="11" s="1"/>
  <c r="G3230" i="11" s="1" a="1"/>
  <c r="G3230" i="11" s="1"/>
  <c r="G3231" i="11" s="1" a="1"/>
  <c r="G3231" i="11" s="1"/>
  <c r="G3232" i="11" s="1" a="1"/>
  <c r="G3232" i="11" s="1"/>
  <c r="G3233" i="11" s="1" a="1"/>
  <c r="G3233" i="11" s="1"/>
  <c r="G3234" i="11" s="1" a="1"/>
  <c r="G3234" i="11" s="1"/>
  <c r="G3235" i="11" s="1" a="1"/>
  <c r="G3235" i="11" s="1"/>
  <c r="G3236" i="11" s="1" a="1"/>
  <c r="G3236" i="11" s="1"/>
  <c r="G3237" i="11" s="1" a="1"/>
  <c r="G3237" i="11" s="1"/>
  <c r="G3238" i="11" s="1" a="1"/>
  <c r="G3238" i="11" s="1"/>
  <c r="G3239" i="11" s="1" a="1"/>
  <c r="G3239" i="11" s="1"/>
  <c r="G3240" i="11" s="1" a="1"/>
  <c r="G3240" i="11" s="1"/>
  <c r="G3241" i="11" s="1" a="1"/>
  <c r="G3241" i="11" s="1"/>
  <c r="G3242" i="11" s="1" a="1"/>
  <c r="G3242" i="11" s="1"/>
  <c r="G3243" i="11" s="1" a="1"/>
  <c r="G3243" i="11" s="1"/>
  <c r="G3244" i="11" s="1" a="1"/>
  <c r="G3244" i="11" s="1"/>
  <c r="G3245" i="11" s="1" a="1"/>
  <c r="G3245" i="11" s="1"/>
  <c r="G3246" i="11" s="1" a="1"/>
  <c r="G3246" i="11" s="1"/>
  <c r="G3247" i="11" s="1" a="1"/>
  <c r="G3247" i="11" s="1"/>
  <c r="G3248" i="11" s="1" a="1"/>
  <c r="G3248" i="11" s="1"/>
  <c r="G3249" i="11" s="1" a="1"/>
  <c r="G3249" i="11" s="1"/>
  <c r="G3250" i="11" s="1" a="1"/>
  <c r="G3250" i="11" s="1"/>
  <c r="G3251" i="11" s="1" a="1"/>
  <c r="G3251" i="11" s="1"/>
  <c r="G3252" i="11" s="1" a="1"/>
  <c r="G3252" i="11" s="1"/>
  <c r="G3253" i="11" s="1" a="1"/>
  <c r="G3253" i="11" s="1"/>
  <c r="G3254" i="11" s="1" a="1"/>
  <c r="G3254" i="11" s="1"/>
  <c r="G3255" i="11" s="1" a="1"/>
  <c r="G3255" i="11" s="1"/>
  <c r="G3256" i="11" s="1" a="1"/>
  <c r="G3256" i="11" s="1"/>
  <c r="G3257" i="11" s="1" a="1"/>
  <c r="G3257" i="11" s="1"/>
  <c r="G3258" i="11" s="1" a="1"/>
  <c r="G3258" i="11" s="1"/>
  <c r="G3259" i="11" s="1" a="1"/>
  <c r="G3259" i="11" s="1"/>
  <c r="G3260" i="11" s="1" a="1"/>
  <c r="G3260" i="11" s="1"/>
  <c r="G3261" i="11" s="1" a="1"/>
  <c r="G3261" i="11" s="1"/>
  <c r="G3262" i="11" s="1" a="1"/>
  <c r="G3262" i="11" s="1"/>
  <c r="G3263" i="11" s="1" a="1"/>
  <c r="G3263" i="11" s="1"/>
  <c r="G3264" i="11" s="1" a="1"/>
  <c r="G3264" i="11" s="1"/>
  <c r="G3265" i="11" s="1" a="1"/>
  <c r="G3265" i="11" s="1"/>
  <c r="G3266" i="11" s="1" a="1"/>
  <c r="G3266" i="11" s="1"/>
  <c r="G3267" i="11" s="1" a="1"/>
  <c r="G3267" i="11" s="1"/>
  <c r="G3268" i="11" s="1" a="1"/>
  <c r="G3268" i="11" s="1"/>
  <c r="G3269" i="11" s="1" a="1"/>
  <c r="G3269" i="11" s="1"/>
  <c r="G3270" i="11" s="1" a="1"/>
  <c r="G3270" i="11" s="1"/>
  <c r="G3271" i="11" s="1" a="1"/>
  <c r="G3271" i="11" s="1"/>
  <c r="G3272" i="11" s="1" a="1"/>
  <c r="G3272" i="11" s="1"/>
  <c r="G3273" i="11" s="1" a="1"/>
  <c r="G3273" i="11" s="1"/>
  <c r="G3274" i="11" s="1" a="1"/>
  <c r="G3274" i="11" s="1"/>
  <c r="G3275" i="11" s="1" a="1"/>
  <c r="G3275" i="11" s="1"/>
  <c r="G3276" i="11" s="1" a="1"/>
  <c r="G3276" i="11" s="1"/>
  <c r="G3277" i="11" s="1" a="1"/>
  <c r="G3277" i="11" s="1"/>
  <c r="G3278" i="11" s="1" a="1"/>
  <c r="G3278" i="11" s="1"/>
  <c r="G3279" i="11" s="1" a="1"/>
  <c r="G3279" i="11" s="1"/>
  <c r="G3280" i="11" s="1" a="1"/>
  <c r="G3280" i="11" s="1"/>
  <c r="G3281" i="11" s="1" a="1"/>
  <c r="G3281" i="11" s="1"/>
  <c r="G3282" i="11" s="1" a="1"/>
  <c r="G3282" i="11" s="1"/>
  <c r="G3283" i="11" s="1" a="1"/>
  <c r="G3283" i="11" s="1"/>
  <c r="G3284" i="11" s="1" a="1"/>
  <c r="G3284" i="11" s="1"/>
  <c r="G3285" i="11" s="1" a="1"/>
  <c r="G3285" i="11" s="1"/>
  <c r="G3286" i="11" s="1" a="1"/>
  <c r="G3286" i="11" s="1"/>
  <c r="G3287" i="11" s="1" a="1"/>
  <c r="G3287" i="11" s="1"/>
  <c r="G3288" i="11" s="1" a="1"/>
  <c r="G3288" i="11" s="1"/>
  <c r="G3289" i="11" s="1" a="1"/>
  <c r="G3289" i="11" s="1"/>
  <c r="G3290" i="11" s="1" a="1"/>
  <c r="G3290" i="11" s="1"/>
  <c r="G3291" i="11" s="1" a="1"/>
  <c r="G3291" i="11" s="1"/>
  <c r="G3292" i="11" s="1" a="1"/>
  <c r="G3292" i="11" s="1"/>
  <c r="G3293" i="11" s="1" a="1"/>
  <c r="G3293" i="11" s="1"/>
  <c r="G3294" i="11" s="1" a="1"/>
  <c r="G3294" i="11" s="1"/>
  <c r="G3295" i="11" s="1" a="1"/>
  <c r="G3295" i="11" s="1"/>
  <c r="G3296" i="11" s="1" a="1"/>
  <c r="G3296" i="11" s="1"/>
  <c r="G3297" i="11" s="1" a="1"/>
  <c r="G3297" i="11" s="1"/>
  <c r="G3298" i="11" s="1" a="1"/>
  <c r="G3298" i="11" s="1"/>
  <c r="G3299" i="11" s="1" a="1"/>
  <c r="G3299" i="11" s="1"/>
  <c r="G3300" i="11" s="1" a="1"/>
  <c r="G3300" i="11" s="1"/>
  <c r="G3301" i="11" s="1" a="1"/>
  <c r="G3301" i="11" s="1"/>
  <c r="G3302" i="11" s="1" a="1"/>
  <c r="G3302" i="11" s="1"/>
  <c r="G3303" i="11" s="1" a="1"/>
  <c r="G3303" i="11" s="1"/>
  <c r="G3304" i="11" s="1" a="1"/>
  <c r="G3304" i="11" s="1"/>
  <c r="G3305" i="11" s="1" a="1"/>
  <c r="G3305" i="11" s="1"/>
  <c r="G3306" i="11" s="1" a="1"/>
  <c r="G3306" i="11" s="1"/>
  <c r="G3307" i="11" s="1" a="1"/>
  <c r="G3307" i="11" s="1"/>
  <c r="G3308" i="11" s="1" a="1"/>
  <c r="G3308" i="11" s="1"/>
  <c r="G3309" i="11" s="1" a="1"/>
  <c r="G3309" i="11" s="1"/>
  <c r="G3310" i="11" s="1" a="1"/>
  <c r="G3310" i="11" s="1"/>
  <c r="G3311" i="11" s="1" a="1"/>
  <c r="G3311" i="11" s="1"/>
  <c r="G3312" i="11" s="1" a="1"/>
  <c r="G3312" i="11" s="1"/>
  <c r="G3313" i="11" s="1" a="1"/>
  <c r="G3313" i="11" s="1"/>
  <c r="G3314" i="11" s="1" a="1"/>
  <c r="G3314" i="11" s="1"/>
  <c r="G3315" i="11" s="1" a="1"/>
  <c r="G3315" i="11" s="1"/>
  <c r="G3316" i="11" s="1" a="1"/>
  <c r="G3316" i="11" s="1"/>
  <c r="G3317" i="11" s="1" a="1"/>
  <c r="G3317" i="11" s="1"/>
  <c r="G3318" i="11" s="1" a="1"/>
  <c r="G3318" i="11" s="1"/>
  <c r="G3319" i="11" s="1" a="1"/>
  <c r="G3319" i="11" s="1"/>
  <c r="G3320" i="11" s="1" a="1"/>
  <c r="G3320" i="11" s="1"/>
  <c r="G3321" i="11" s="1" a="1"/>
  <c r="G3321" i="11" s="1"/>
  <c r="G3322" i="11" s="1" a="1"/>
  <c r="G3322" i="11" s="1"/>
  <c r="G3323" i="11" s="1" a="1"/>
  <c r="G3323" i="11" s="1"/>
  <c r="G3324" i="11" s="1" a="1"/>
  <c r="G3324" i="11" s="1"/>
  <c r="G3325" i="11" s="1" a="1"/>
  <c r="G3325" i="11" s="1"/>
  <c r="G3326" i="11" s="1" a="1"/>
  <c r="G3326" i="11" s="1"/>
  <c r="G3327" i="11" s="1" a="1"/>
  <c r="G3327" i="11" s="1"/>
  <c r="G3328" i="11" s="1" a="1"/>
  <c r="G3328" i="11" s="1"/>
  <c r="G3329" i="11" s="1" a="1"/>
  <c r="G3329" i="11" s="1"/>
  <c r="G3330" i="11" s="1" a="1"/>
  <c r="G3330" i="11" s="1"/>
  <c r="G3331" i="11" s="1" a="1"/>
  <c r="G3331" i="11" s="1"/>
  <c r="G3332" i="11" s="1" a="1"/>
  <c r="G3332" i="11" s="1"/>
  <c r="G3333" i="11" s="1" a="1"/>
  <c r="G3333" i="11" s="1"/>
  <c r="G3334" i="11" s="1" a="1"/>
  <c r="G3334" i="11" s="1"/>
  <c r="G3335" i="11" s="1" a="1"/>
  <c r="G3335" i="11" s="1"/>
  <c r="G3336" i="11" s="1" a="1"/>
  <c r="G3336" i="11" s="1"/>
  <c r="G3337" i="11" s="1" a="1"/>
  <c r="G3337" i="11" s="1"/>
  <c r="G3338" i="11" s="1" a="1"/>
  <c r="G3338" i="11" s="1"/>
  <c r="G3339" i="11" s="1" a="1"/>
  <c r="G3339" i="11" s="1"/>
  <c r="G3340" i="11" s="1" a="1"/>
  <c r="G3340" i="11" s="1"/>
  <c r="G3341" i="11" s="1" a="1"/>
  <c r="G3341" i="11" s="1"/>
  <c r="G3342" i="11" s="1" a="1"/>
  <c r="G3342" i="11" s="1"/>
  <c r="G3343" i="11" s="1" a="1"/>
  <c r="G3343" i="11" s="1"/>
  <c r="G3344" i="11" s="1" a="1"/>
  <c r="G3344" i="11" s="1"/>
  <c r="G3345" i="11" s="1" a="1"/>
  <c r="G3345" i="11" s="1"/>
  <c r="G3346" i="11" s="1" a="1"/>
  <c r="G3346" i="11" s="1"/>
  <c r="G3347" i="11" s="1" a="1"/>
  <c r="G3347" i="11" s="1"/>
  <c r="G3348" i="11" s="1" a="1"/>
  <c r="G3348" i="11" s="1"/>
  <c r="G3349" i="11" s="1" a="1"/>
  <c r="G3349" i="11" s="1"/>
  <c r="G3350" i="11" s="1" a="1"/>
  <c r="G3350" i="11" s="1"/>
  <c r="G3351" i="11" s="1" a="1"/>
  <c r="G3351" i="11" s="1"/>
  <c r="G3352" i="11" s="1" a="1"/>
  <c r="G3352" i="11" s="1"/>
  <c r="G3353" i="11" s="1" a="1"/>
  <c r="G3353" i="11" s="1"/>
  <c r="G3354" i="11" s="1" a="1"/>
  <c r="G3354" i="11" s="1"/>
  <c r="G3355" i="11" s="1" a="1"/>
  <c r="G3355" i="11" s="1"/>
  <c r="G3356" i="11" s="1" a="1"/>
  <c r="G3356" i="11" s="1"/>
  <c r="G3357" i="11" s="1" a="1"/>
  <c r="G3357" i="11" s="1"/>
  <c r="G3358" i="11" s="1" a="1"/>
  <c r="G3358" i="11" s="1"/>
  <c r="G3359" i="11" s="1" a="1"/>
  <c r="G3359" i="11" s="1"/>
  <c r="G3360" i="11" s="1" a="1"/>
  <c r="G3360" i="11" s="1"/>
  <c r="G3361" i="11" s="1" a="1"/>
  <c r="G3361" i="11" s="1"/>
  <c r="G3362" i="11" s="1" a="1"/>
  <c r="G3362" i="11" s="1"/>
  <c r="G3363" i="11" s="1" a="1"/>
  <c r="G3363" i="11" s="1"/>
  <c r="G3364" i="11" s="1" a="1"/>
  <c r="G3364" i="11" s="1"/>
  <c r="G3365" i="11" s="1" a="1"/>
  <c r="G3365" i="11" s="1"/>
  <c r="G3366" i="11" s="1" a="1"/>
  <c r="G3366" i="11" s="1"/>
  <c r="G3367" i="11" s="1" a="1"/>
  <c r="G3367" i="11" s="1"/>
  <c r="G3368" i="11" s="1" a="1"/>
  <c r="G3368" i="11" s="1"/>
  <c r="G3369" i="11" s="1" a="1"/>
  <c r="G3369" i="11" s="1"/>
  <c r="G3370" i="11" s="1" a="1"/>
  <c r="G3370" i="11" s="1"/>
  <c r="G3371" i="11" s="1" a="1"/>
  <c r="G3371" i="11" s="1"/>
  <c r="G3372" i="11" s="1" a="1"/>
  <c r="G3372" i="11" s="1"/>
  <c r="G3373" i="11" s="1" a="1"/>
  <c r="G3373" i="11" s="1"/>
  <c r="G3374" i="11" s="1" a="1"/>
  <c r="G3374" i="11" s="1"/>
  <c r="G3375" i="11" s="1" a="1"/>
  <c r="G3375" i="11" s="1"/>
  <c r="G3376" i="11" s="1" a="1"/>
  <c r="G3376" i="11" s="1"/>
  <c r="G3377" i="11" s="1" a="1"/>
  <c r="G3377" i="11" s="1"/>
  <c r="G3378" i="11" s="1" a="1"/>
  <c r="G3378" i="11" s="1"/>
  <c r="G3379" i="11" s="1" a="1"/>
  <c r="G3379" i="11" s="1"/>
  <c r="G3380" i="11" s="1" a="1"/>
  <c r="G3380" i="11" s="1"/>
  <c r="G3381" i="11" s="1" a="1"/>
  <c r="G3381" i="11" s="1"/>
  <c r="G3382" i="11" s="1" a="1"/>
  <c r="G3382" i="11" s="1"/>
  <c r="G3383" i="11" s="1" a="1"/>
  <c r="G3383" i="11" s="1"/>
  <c r="G3384" i="11" s="1" a="1"/>
  <c r="G3384" i="11" s="1"/>
  <c r="G3385" i="11" s="1" a="1"/>
  <c r="G3385" i="11" s="1"/>
  <c r="G3386" i="11" s="1" a="1"/>
  <c r="G3386" i="11" s="1"/>
  <c r="G3387" i="11" s="1" a="1"/>
  <c r="G3387" i="11" s="1"/>
  <c r="G3388" i="11" s="1" a="1"/>
  <c r="G3388" i="11" s="1"/>
  <c r="G3389" i="11" s="1" a="1"/>
  <c r="G3389" i="11" s="1"/>
  <c r="G3390" i="11" s="1" a="1"/>
  <c r="G3390" i="11" s="1"/>
  <c r="G3391" i="11" s="1" a="1"/>
  <c r="G3391" i="11" s="1"/>
  <c r="G3392" i="11" s="1" a="1"/>
  <c r="G3392" i="11" s="1"/>
  <c r="G3393" i="11" s="1" a="1"/>
  <c r="G3393" i="11" s="1"/>
  <c r="G3394" i="11" s="1" a="1"/>
  <c r="G3394" i="11" s="1"/>
  <c r="G3395" i="11" s="1" a="1"/>
  <c r="G3395" i="11" s="1"/>
  <c r="G3396" i="11" s="1" a="1"/>
  <c r="G3396" i="11" s="1"/>
  <c r="G3397" i="11" s="1" a="1"/>
  <c r="G3397" i="11" s="1"/>
  <c r="G3398" i="11" s="1" a="1"/>
  <c r="G3398" i="11" s="1"/>
  <c r="G3399" i="11" s="1" a="1"/>
  <c r="G3399" i="11" s="1"/>
  <c r="G3400" i="11" s="1" a="1"/>
  <c r="G3400" i="11" s="1"/>
  <c r="G3401" i="11" s="1" a="1"/>
  <c r="G3401" i="11" s="1"/>
  <c r="G3402" i="11" s="1" a="1"/>
  <c r="G3402" i="11" s="1"/>
  <c r="G3403" i="11" s="1" a="1"/>
  <c r="G3403" i="11" s="1"/>
  <c r="G3404" i="11" s="1" a="1"/>
  <c r="G3404" i="11" s="1"/>
  <c r="G3405" i="11" s="1" a="1"/>
  <c r="G3405" i="11" s="1"/>
  <c r="G3406" i="11" s="1" a="1"/>
  <c r="G3406" i="11" s="1"/>
  <c r="G3407" i="11" s="1" a="1"/>
  <c r="G3407" i="11" s="1"/>
  <c r="G3408" i="11" s="1" a="1"/>
  <c r="G3408" i="11" s="1"/>
  <c r="G3409" i="11" s="1" a="1"/>
  <c r="G3409" i="11" s="1"/>
  <c r="G3410" i="11" s="1" a="1"/>
  <c r="G3410" i="11" s="1"/>
  <c r="G3411" i="11" s="1" a="1"/>
  <c r="G3411" i="11" s="1"/>
  <c r="G3412" i="11" s="1" a="1"/>
  <c r="G3412" i="11" s="1"/>
  <c r="G3413" i="11" s="1" a="1"/>
  <c r="G3413" i="11" s="1"/>
  <c r="G3414" i="11" s="1" a="1"/>
  <c r="G3414" i="11" s="1"/>
  <c r="G3415" i="11" s="1" a="1"/>
  <c r="G3415" i="11" s="1"/>
  <c r="G3416" i="11" s="1" a="1"/>
  <c r="G3416" i="11" s="1"/>
  <c r="G3417" i="11" s="1" a="1"/>
  <c r="G3417" i="11" s="1"/>
  <c r="G3418" i="11" s="1" a="1"/>
  <c r="G3418" i="11" s="1"/>
  <c r="G3419" i="11" s="1" a="1"/>
  <c r="G3419" i="11" s="1"/>
  <c r="G3420" i="11" s="1" a="1"/>
  <c r="G3420" i="11" s="1"/>
  <c r="G3421" i="11" s="1" a="1"/>
  <c r="G3421" i="11" s="1"/>
  <c r="G3422" i="11" s="1" a="1"/>
  <c r="G3422" i="11" s="1"/>
  <c r="G3423" i="11" s="1" a="1"/>
  <c r="G3423" i="11" s="1"/>
  <c r="G3424" i="11" s="1" a="1"/>
  <c r="G3424" i="11" s="1"/>
  <c r="G3425" i="11" s="1" a="1"/>
  <c r="G3425" i="11" s="1"/>
  <c r="G3426" i="11" s="1" a="1"/>
  <c r="G3426" i="11" s="1"/>
  <c r="G3427" i="11" s="1" a="1"/>
  <c r="G3427" i="11" s="1"/>
  <c r="G3428" i="11" s="1" a="1"/>
  <c r="G3428" i="11" s="1"/>
  <c r="G3429" i="11" s="1" a="1"/>
  <c r="G3429" i="11" s="1"/>
  <c r="G3430" i="11" s="1" a="1"/>
  <c r="G3430" i="11" s="1"/>
  <c r="G3431" i="11" s="1" a="1"/>
  <c r="G3431" i="11" s="1"/>
  <c r="G3432" i="11" s="1" a="1"/>
  <c r="G3432" i="11" s="1"/>
  <c r="G3433" i="11" s="1" a="1"/>
  <c r="G3433" i="11" s="1"/>
  <c r="G3434" i="11" s="1" a="1"/>
  <c r="G3434" i="11" s="1"/>
  <c r="G3435" i="11" s="1" a="1"/>
  <c r="G3435" i="11" s="1"/>
  <c r="G3436" i="11" s="1" a="1"/>
  <c r="G3436" i="11" s="1"/>
  <c r="G3437" i="11" s="1" a="1"/>
  <c r="G3437" i="11" s="1"/>
  <c r="G3438" i="11" s="1" a="1"/>
  <c r="G3438" i="11" s="1"/>
  <c r="G3439" i="11" s="1" a="1"/>
  <c r="G3439" i="11" s="1"/>
  <c r="G3440" i="11" s="1" a="1"/>
  <c r="G3440" i="11" s="1"/>
  <c r="G3441" i="11" s="1" a="1"/>
  <c r="G3441" i="11" s="1"/>
  <c r="G3442" i="11" s="1" a="1"/>
  <c r="G3442" i="11" s="1"/>
  <c r="G3443" i="11" s="1" a="1"/>
  <c r="G3443" i="11" s="1"/>
  <c r="G3444" i="11" s="1" a="1"/>
  <c r="G3444" i="11" s="1"/>
  <c r="G3445" i="11" s="1" a="1"/>
  <c r="G3445" i="11" s="1"/>
  <c r="G3446" i="11" s="1" a="1"/>
  <c r="G3446" i="11" s="1"/>
  <c r="G3447" i="11" s="1" a="1"/>
  <c r="G3447" i="11" s="1"/>
  <c r="G3448" i="11" s="1" a="1"/>
  <c r="G3448" i="11" s="1"/>
  <c r="G3449" i="11" s="1" a="1"/>
  <c r="G3449" i="11" s="1"/>
  <c r="G3450" i="11" s="1" a="1"/>
  <c r="G3450" i="11" s="1"/>
  <c r="G3451" i="11" s="1" a="1"/>
  <c r="G3451" i="11" s="1"/>
  <c r="G3452" i="11" s="1" a="1"/>
  <c r="G3452" i="11" s="1"/>
  <c r="G3453" i="11" s="1" a="1"/>
  <c r="G3453" i="11" s="1"/>
  <c r="G3454" i="11" s="1" a="1"/>
  <c r="G3454" i="11" s="1"/>
  <c r="G3455" i="11" s="1" a="1"/>
  <c r="G3455" i="11" s="1"/>
  <c r="G3456" i="11" s="1" a="1"/>
  <c r="G3456" i="11" s="1"/>
  <c r="G3457" i="11" s="1" a="1"/>
  <c r="G3457" i="11" s="1"/>
  <c r="G3458" i="11" s="1" a="1"/>
  <c r="G3458" i="11" s="1"/>
  <c r="G3459" i="11" s="1" a="1"/>
  <c r="G3459" i="11" s="1"/>
  <c r="G3460" i="11" s="1" a="1"/>
  <c r="G3460" i="11" s="1"/>
  <c r="G3461" i="11" s="1" a="1"/>
  <c r="G3461" i="11" s="1"/>
  <c r="G3462" i="11" s="1" a="1"/>
  <c r="G3462" i="11" s="1"/>
  <c r="G3463" i="11" s="1" a="1"/>
  <c r="G3463" i="11" s="1"/>
  <c r="G3464" i="11" s="1" a="1"/>
  <c r="G3464" i="11" s="1"/>
  <c r="G3465" i="11" s="1" a="1"/>
  <c r="G3465" i="11" s="1"/>
  <c r="G3466" i="11" s="1" a="1"/>
  <c r="G3466" i="11" s="1"/>
  <c r="G3467" i="11" s="1" a="1"/>
  <c r="G3467" i="11" s="1"/>
  <c r="G3468" i="11" s="1" a="1"/>
  <c r="G3468" i="11" s="1"/>
  <c r="G3469" i="11" s="1" a="1"/>
  <c r="G3469" i="11" s="1"/>
  <c r="G3470" i="11" s="1" a="1"/>
  <c r="G3470" i="11" s="1"/>
  <c r="G3471" i="11" s="1" a="1"/>
  <c r="G3471" i="11" s="1"/>
  <c r="G3472" i="11" s="1" a="1"/>
  <c r="G3472" i="11" s="1"/>
  <c r="G3473" i="11" s="1" a="1"/>
  <c r="G3473" i="11" s="1"/>
  <c r="G3474" i="11" s="1" a="1"/>
  <c r="G3474" i="11" s="1"/>
  <c r="G3475" i="11" s="1" a="1"/>
  <c r="G3475" i="11" s="1"/>
  <c r="G3476" i="11" s="1" a="1"/>
  <c r="G3476" i="11" s="1"/>
  <c r="G3477" i="11" s="1" a="1"/>
  <c r="G3477" i="11" s="1"/>
  <c r="G3478" i="11" s="1" a="1"/>
  <c r="G3478" i="11" s="1"/>
  <c r="G3479" i="11" s="1" a="1"/>
  <c r="G3479" i="11" s="1"/>
  <c r="G3480" i="11" s="1" a="1"/>
  <c r="G3480" i="11" s="1"/>
  <c r="G3481" i="11" s="1" a="1"/>
  <c r="G3481" i="11" s="1"/>
  <c r="G3482" i="11" s="1" a="1"/>
  <c r="G3482" i="11" s="1"/>
  <c r="G3483" i="11" s="1" a="1"/>
  <c r="G3483" i="11" s="1"/>
  <c r="G3484" i="11" s="1" a="1"/>
  <c r="G3484" i="11" s="1"/>
  <c r="G3485" i="11" s="1" a="1"/>
  <c r="G3485" i="11" s="1"/>
  <c r="G3486" i="11" s="1" a="1"/>
  <c r="G3486" i="11" s="1"/>
  <c r="G3487" i="11" s="1" a="1"/>
  <c r="G3487" i="11" s="1"/>
  <c r="G3488" i="11" s="1" a="1"/>
  <c r="G3488" i="11" s="1"/>
  <c r="G3489" i="11" s="1" a="1"/>
  <c r="G3489" i="11" s="1"/>
  <c r="G3490" i="11" s="1" a="1"/>
  <c r="G3490" i="11" s="1"/>
  <c r="G3491" i="11" s="1" a="1"/>
  <c r="G3491" i="11" s="1"/>
  <c r="G3492" i="11" s="1" a="1"/>
  <c r="G3492" i="11" s="1"/>
  <c r="G3493" i="11" s="1" a="1"/>
  <c r="G3493" i="11" s="1"/>
  <c r="G3494" i="11" s="1" a="1"/>
  <c r="G3494" i="11" s="1"/>
  <c r="G3495" i="11" s="1" a="1"/>
  <c r="G3495" i="11" s="1"/>
  <c r="G3496" i="11" s="1" a="1"/>
  <c r="G3496" i="11" s="1"/>
  <c r="G3497" i="11" s="1" a="1"/>
  <c r="G3497" i="11" s="1"/>
  <c r="G3498" i="11" s="1" a="1"/>
  <c r="G3498" i="11" s="1"/>
  <c r="G3499" i="11" s="1" a="1"/>
  <c r="G3499" i="11" s="1"/>
  <c r="G3500" i="11" s="1" a="1"/>
  <c r="G3500" i="11" s="1"/>
  <c r="G3501" i="11" s="1" a="1"/>
  <c r="G3501" i="11" s="1"/>
  <c r="G3502" i="11" s="1" a="1"/>
  <c r="G3502" i="11" s="1"/>
  <c r="G3503" i="11" s="1" a="1"/>
  <c r="G3503" i="11" s="1"/>
  <c r="G3504" i="11" s="1" a="1"/>
  <c r="G3504" i="11" s="1"/>
  <c r="G3505" i="11" s="1" a="1"/>
  <c r="G3505" i="11" s="1"/>
  <c r="G3506" i="11" s="1" a="1"/>
  <c r="G3506" i="11" s="1"/>
  <c r="G3507" i="11" s="1" a="1"/>
  <c r="G3507" i="11" s="1"/>
  <c r="G3508" i="11" s="1" a="1"/>
  <c r="G3508" i="11" s="1"/>
  <c r="G3509" i="11" s="1" a="1"/>
  <c r="G3509" i="11" s="1"/>
  <c r="G3510" i="11" s="1" a="1"/>
  <c r="G3510" i="11" s="1"/>
  <c r="G3511" i="11" s="1" a="1"/>
  <c r="G3511" i="11" s="1"/>
  <c r="G3512" i="11" s="1" a="1"/>
  <c r="G3512" i="11" s="1"/>
  <c r="G3513" i="11" s="1" a="1"/>
  <c r="G3513" i="11" s="1"/>
  <c r="G3514" i="11" s="1" a="1"/>
  <c r="G3514" i="11" s="1"/>
  <c r="G3515" i="11" s="1" a="1"/>
  <c r="G3515" i="11" s="1"/>
  <c r="G3516" i="11" s="1" a="1"/>
  <c r="G3516" i="11" s="1"/>
  <c r="G3517" i="11" s="1" a="1"/>
  <c r="G3517" i="11" s="1"/>
  <c r="G3518" i="11" s="1" a="1"/>
  <c r="G3518" i="11" s="1"/>
  <c r="G3519" i="11" s="1" a="1"/>
  <c r="G3519" i="11" s="1"/>
  <c r="G3520" i="11" s="1" a="1"/>
  <c r="G3520" i="11" s="1"/>
  <c r="G3521" i="11" s="1" a="1"/>
  <c r="G3521" i="11" s="1"/>
  <c r="G3522" i="11" s="1" a="1"/>
  <c r="G3522" i="11" s="1"/>
  <c r="G3523" i="11" s="1" a="1"/>
  <c r="G3523" i="11" s="1"/>
  <c r="G3524" i="11" s="1" a="1"/>
  <c r="G3524" i="11" s="1"/>
  <c r="G3525" i="11" s="1" a="1"/>
  <c r="G3525" i="11" s="1"/>
  <c r="G3526" i="11" s="1" a="1"/>
  <c r="G3526" i="11" s="1"/>
  <c r="G3527" i="11" s="1" a="1"/>
  <c r="G3527" i="11" s="1"/>
  <c r="G3528" i="11" s="1" a="1"/>
  <c r="G3528" i="11" s="1"/>
  <c r="G3529" i="11" s="1" a="1"/>
  <c r="G3529" i="11" s="1"/>
  <c r="G3530" i="11" s="1" a="1"/>
  <c r="G3530" i="11" s="1"/>
  <c r="G3531" i="11" s="1" a="1"/>
  <c r="G3531" i="11" s="1"/>
  <c r="G3532" i="11" s="1" a="1"/>
  <c r="G3532" i="11" s="1"/>
  <c r="G3533" i="11" s="1" a="1"/>
  <c r="G3533" i="11" s="1"/>
  <c r="G3534" i="11" s="1" a="1"/>
  <c r="G3534" i="11" s="1"/>
  <c r="G3535" i="11" s="1" a="1"/>
  <c r="G3535" i="11" s="1"/>
  <c r="G3536" i="11" s="1" a="1"/>
  <c r="G3536" i="11" s="1"/>
  <c r="G3537" i="11" s="1" a="1"/>
  <c r="G3537" i="11" s="1"/>
  <c r="G3538" i="11" s="1" a="1"/>
  <c r="G3538" i="11" s="1"/>
  <c r="G3539" i="11" s="1" a="1"/>
  <c r="G3539" i="11" s="1"/>
  <c r="G3540" i="11" s="1" a="1"/>
  <c r="G3540" i="11" s="1"/>
  <c r="G3541" i="11" s="1" a="1"/>
  <c r="G3541" i="11" s="1"/>
  <c r="G3542" i="11" s="1" a="1"/>
  <c r="G3542" i="11" s="1"/>
  <c r="G3543" i="11" s="1" a="1"/>
  <c r="G3543" i="11" s="1"/>
  <c r="G3544" i="11" s="1" a="1"/>
  <c r="G3544" i="11" s="1"/>
  <c r="G3545" i="11" s="1" a="1"/>
  <c r="G3545" i="11" s="1"/>
  <c r="G3546" i="11" s="1" a="1"/>
  <c r="G3546" i="11" s="1"/>
  <c r="G3547" i="11" s="1" a="1"/>
  <c r="G3547" i="11" s="1"/>
  <c r="G3548" i="11" s="1" a="1"/>
  <c r="G3548" i="11" s="1"/>
  <c r="G3549" i="11" s="1" a="1"/>
  <c r="G3549" i="11" s="1"/>
  <c r="G3550" i="11" s="1" a="1"/>
  <c r="G3550" i="11" s="1"/>
  <c r="G3551" i="11" s="1" a="1"/>
  <c r="G3551" i="11" s="1"/>
  <c r="G3552" i="11" s="1" a="1"/>
  <c r="G3552" i="11" s="1"/>
  <c r="G3553" i="11" s="1" a="1"/>
  <c r="G3553" i="11" s="1"/>
  <c r="G3554" i="11" s="1" a="1"/>
  <c r="G3554" i="11" s="1"/>
  <c r="G3555" i="11" s="1" a="1"/>
  <c r="G3555" i="11" s="1"/>
  <c r="G3556" i="11" s="1" a="1"/>
  <c r="G3556" i="11" s="1"/>
  <c r="G3557" i="11" s="1" a="1"/>
  <c r="G3557" i="11" s="1"/>
  <c r="G3558" i="11" s="1" a="1"/>
  <c r="G3558" i="11" s="1"/>
  <c r="G3559" i="11" s="1" a="1"/>
  <c r="G3559" i="11" s="1"/>
  <c r="G3560" i="11" s="1" a="1"/>
  <c r="G3560" i="11" s="1"/>
  <c r="G3561" i="11" s="1" a="1"/>
  <c r="G3561" i="11" s="1"/>
  <c r="G3562" i="11" s="1" a="1"/>
  <c r="G3562" i="11" s="1"/>
  <c r="G3563" i="11" s="1" a="1"/>
  <c r="G3563" i="11" s="1"/>
  <c r="G3564" i="11" s="1" a="1"/>
  <c r="G3564" i="11" s="1"/>
  <c r="G3565" i="11" s="1" a="1"/>
  <c r="G3565" i="11" s="1"/>
  <c r="G3566" i="11" s="1" a="1"/>
  <c r="G3566" i="11" s="1"/>
  <c r="G3567" i="11" s="1" a="1"/>
  <c r="G3567" i="11" s="1"/>
  <c r="G3568" i="11" s="1" a="1"/>
  <c r="G3568" i="11" s="1"/>
  <c r="G3569" i="11" s="1" a="1"/>
  <c r="G3569" i="11" s="1"/>
  <c r="G3570" i="11" s="1" a="1"/>
  <c r="G3570" i="11" s="1"/>
  <c r="G3571" i="11" s="1" a="1"/>
  <c r="G3571" i="11" s="1"/>
  <c r="G3572" i="11" s="1" a="1"/>
  <c r="G3572" i="11" s="1"/>
  <c r="G3573" i="11" s="1" a="1"/>
  <c r="G3573" i="11" s="1"/>
  <c r="G3574" i="11" s="1" a="1"/>
  <c r="G3574" i="11" s="1"/>
  <c r="G3575" i="11" s="1" a="1"/>
  <c r="G3575" i="11" s="1"/>
  <c r="G3576" i="11" s="1" a="1"/>
  <c r="G3576" i="11" s="1"/>
  <c r="G3577" i="11" s="1" a="1"/>
  <c r="G3577" i="11" s="1"/>
  <c r="G3578" i="11" s="1" a="1"/>
  <c r="G3578" i="11" s="1"/>
  <c r="G3579" i="11" s="1" a="1"/>
  <c r="G3579" i="11" s="1"/>
  <c r="G3580" i="11" s="1" a="1"/>
  <c r="G3580" i="11" s="1"/>
  <c r="G3581" i="11" s="1" a="1"/>
  <c r="G3581" i="11" s="1"/>
  <c r="G3582" i="11" s="1" a="1"/>
  <c r="G3582" i="11" s="1"/>
  <c r="G3583" i="11" s="1" a="1"/>
  <c r="G3583" i="11" s="1"/>
  <c r="G3584" i="11" s="1" a="1"/>
  <c r="G3584" i="11" s="1"/>
  <c r="G3585" i="11" s="1" a="1"/>
  <c r="G3585" i="11" s="1"/>
  <c r="G3586" i="11" s="1" a="1"/>
  <c r="G3586" i="11" s="1"/>
  <c r="G3587" i="11" s="1" a="1"/>
  <c r="G3587" i="11" s="1"/>
  <c r="G3588" i="11" s="1" a="1"/>
  <c r="G3588" i="11" s="1"/>
  <c r="G3589" i="11" s="1" a="1"/>
  <c r="G3589" i="11" s="1"/>
  <c r="G3590" i="11" s="1" a="1"/>
  <c r="G3590" i="11" s="1"/>
  <c r="G3591" i="11" s="1" a="1"/>
  <c r="G3591" i="11" s="1"/>
  <c r="G3592" i="11" s="1" a="1"/>
  <c r="G3592" i="11" s="1"/>
  <c r="G3593" i="11" s="1" a="1"/>
  <c r="G3593" i="11" s="1"/>
  <c r="G3594" i="11" s="1" a="1"/>
  <c r="G3594" i="11" s="1"/>
  <c r="G3595" i="11" s="1" a="1"/>
  <c r="G3595" i="11" s="1"/>
  <c r="G3596" i="11" s="1" a="1"/>
  <c r="G3596" i="11" s="1"/>
  <c r="G3597" i="11" s="1" a="1"/>
  <c r="G3597" i="11" s="1"/>
  <c r="G3598" i="11" s="1" a="1"/>
  <c r="G3598" i="11" s="1"/>
  <c r="G3599" i="11" s="1" a="1"/>
  <c r="G3599" i="11" s="1"/>
  <c r="G3600" i="11" s="1" a="1"/>
  <c r="G3600" i="11" s="1"/>
  <c r="G3601" i="11" s="1" a="1"/>
  <c r="G3601" i="11" s="1"/>
  <c r="G3602" i="11" s="1" a="1"/>
  <c r="G3602" i="11" s="1"/>
  <c r="G3603" i="11" s="1" a="1"/>
  <c r="G3603" i="11" s="1"/>
  <c r="G3604" i="11" s="1" a="1"/>
  <c r="G3604" i="11" s="1"/>
  <c r="G3605" i="11" s="1" a="1"/>
  <c r="G3605" i="11" s="1"/>
  <c r="G3606" i="11" s="1" a="1"/>
  <c r="G3606" i="11" s="1"/>
  <c r="G3607" i="11" s="1" a="1"/>
  <c r="G3607" i="11" s="1"/>
  <c r="G3608" i="11" s="1" a="1"/>
  <c r="G3608" i="11" s="1"/>
  <c r="G3609" i="11" s="1" a="1"/>
  <c r="G3609" i="11" s="1"/>
  <c r="G3610" i="11" s="1" a="1"/>
  <c r="G3610" i="11" s="1"/>
  <c r="G3611" i="11" s="1" a="1"/>
  <c r="G3611" i="11" s="1"/>
  <c r="G3612" i="11" s="1" a="1"/>
  <c r="G3612" i="11" s="1"/>
  <c r="G3613" i="11" s="1" a="1"/>
  <c r="G3613" i="11" s="1"/>
  <c r="G3614" i="11" s="1" a="1"/>
  <c r="G3614" i="11" s="1"/>
  <c r="G3615" i="11" s="1" a="1"/>
  <c r="G3615" i="11" s="1"/>
  <c r="G3616" i="11" s="1" a="1"/>
  <c r="G3616" i="11" s="1"/>
  <c r="G3617" i="11" s="1" a="1"/>
  <c r="G3617" i="11" s="1"/>
  <c r="G3618" i="11" s="1" a="1"/>
  <c r="G3618" i="11" s="1"/>
  <c r="G3619" i="11" s="1" a="1"/>
  <c r="G3619" i="11" s="1"/>
  <c r="G3620" i="11" s="1" a="1"/>
  <c r="G3620" i="11" s="1"/>
  <c r="G3621" i="11" s="1" a="1"/>
  <c r="G3621" i="11" s="1"/>
  <c r="G3622" i="11" s="1" a="1"/>
  <c r="G3622" i="11" s="1"/>
  <c r="G3623" i="11" s="1" a="1"/>
  <c r="G3623" i="11" s="1"/>
  <c r="G3624" i="11" s="1" a="1"/>
  <c r="G3624" i="11" s="1"/>
  <c r="G3625" i="11" s="1" a="1"/>
  <c r="G3625" i="11" s="1"/>
  <c r="G3626" i="11" s="1" a="1"/>
  <c r="G3626" i="11" s="1"/>
  <c r="G3627" i="11" s="1" a="1"/>
  <c r="G3627" i="11" s="1"/>
  <c r="G3628" i="11" s="1" a="1"/>
  <c r="G3628" i="11" s="1"/>
  <c r="G3629" i="11" s="1" a="1"/>
  <c r="G3629" i="11" s="1"/>
  <c r="G3630" i="11" s="1" a="1"/>
  <c r="G3630" i="11" s="1"/>
  <c r="G3631" i="11" s="1" a="1"/>
  <c r="G3631" i="11" s="1"/>
  <c r="G3632" i="11" s="1" a="1"/>
  <c r="G3632" i="11" s="1"/>
  <c r="G3633" i="11" s="1" a="1"/>
  <c r="G3633" i="11" s="1"/>
  <c r="G3634" i="11" s="1" a="1"/>
  <c r="G3634" i="11" s="1"/>
  <c r="G3635" i="11" s="1" a="1"/>
  <c r="G3635" i="11" s="1"/>
  <c r="G3636" i="11" s="1" a="1"/>
  <c r="G3636" i="11" s="1"/>
  <c r="G3637" i="11" s="1" a="1"/>
  <c r="G3637" i="11" s="1"/>
  <c r="G3638" i="11" s="1" a="1"/>
  <c r="G3638" i="11" s="1"/>
  <c r="G3639" i="11" s="1" a="1"/>
  <c r="G3639" i="11" s="1"/>
  <c r="G3640" i="11" s="1" a="1"/>
  <c r="G3640" i="11" s="1"/>
  <c r="G3641" i="11" s="1" a="1"/>
  <c r="G3641" i="11" s="1"/>
  <c r="G3642" i="11" s="1" a="1"/>
  <c r="G3642" i="11" s="1"/>
  <c r="G3643" i="11" s="1" a="1"/>
  <c r="G3643" i="11" s="1"/>
  <c r="G3644" i="11" s="1" a="1"/>
  <c r="G3644" i="11" s="1"/>
  <c r="G3645" i="11" s="1" a="1"/>
  <c r="G3645" i="11" s="1"/>
  <c r="G3646" i="11" s="1" a="1"/>
  <c r="G3646" i="11" s="1"/>
  <c r="G3647" i="11" s="1" a="1"/>
  <c r="G3647" i="11" s="1"/>
  <c r="G3648" i="11" s="1" a="1"/>
  <c r="G3648" i="11" s="1"/>
  <c r="G3649" i="11" s="1" a="1"/>
  <c r="G3649" i="11" s="1"/>
  <c r="G3650" i="11" s="1" a="1"/>
  <c r="G3650" i="11" s="1"/>
  <c r="G3651" i="11" s="1" a="1"/>
  <c r="G3651" i="11" s="1"/>
  <c r="G3652" i="11" s="1" a="1"/>
  <c r="G3652" i="11" s="1"/>
  <c r="G3653" i="11" s="1" a="1"/>
  <c r="G3653" i="11" s="1"/>
  <c r="G3654" i="11" s="1" a="1"/>
  <c r="G3654" i="11" s="1"/>
  <c r="G3655" i="11" s="1" a="1"/>
  <c r="G3655" i="11" s="1"/>
  <c r="G3656" i="11" s="1" a="1"/>
  <c r="G3656" i="11" s="1"/>
  <c r="G3657" i="11" s="1" a="1"/>
  <c r="G3657" i="11" s="1"/>
  <c r="G3658" i="11" s="1" a="1"/>
  <c r="G3658" i="11" s="1"/>
  <c r="G3659" i="11" s="1" a="1"/>
  <c r="G3659" i="11" s="1"/>
  <c r="G3660" i="11" s="1" a="1"/>
  <c r="G3660" i="11" s="1"/>
  <c r="G3661" i="11" s="1" a="1"/>
  <c r="G3661" i="11" s="1"/>
  <c r="G3662" i="11" s="1" a="1"/>
  <c r="G3662" i="11" s="1"/>
  <c r="G3663" i="11" s="1" a="1"/>
  <c r="G3663" i="11" s="1"/>
  <c r="G3664" i="11" s="1" a="1"/>
  <c r="G3664" i="11" s="1"/>
  <c r="G3665" i="11" s="1" a="1"/>
  <c r="G3665" i="11" s="1"/>
  <c r="G3666" i="11" s="1" a="1"/>
  <c r="G3666" i="11" s="1"/>
  <c r="G3667" i="11" s="1" a="1"/>
  <c r="G3667" i="11" s="1"/>
  <c r="G3668" i="11" s="1" a="1"/>
  <c r="G3668" i="11" s="1"/>
  <c r="G3669" i="11" s="1" a="1"/>
  <c r="G3669" i="11" s="1"/>
  <c r="G3670" i="11" s="1" a="1"/>
  <c r="G3670" i="11" s="1"/>
  <c r="G3671" i="11" s="1" a="1"/>
  <c r="G3671" i="11" s="1"/>
  <c r="G3672" i="11" s="1" a="1"/>
  <c r="G3672" i="11" s="1"/>
  <c r="G3673" i="11" s="1" a="1"/>
  <c r="G3673" i="11" s="1"/>
  <c r="G3674" i="11" s="1" a="1"/>
  <c r="G3674" i="11" s="1"/>
  <c r="G3675" i="11" s="1" a="1"/>
  <c r="G3675" i="11" s="1"/>
  <c r="G3676" i="11" s="1" a="1"/>
  <c r="G3676" i="11" s="1"/>
  <c r="G3677" i="11" s="1" a="1"/>
  <c r="G3677" i="11" s="1"/>
  <c r="G3678" i="11" s="1" a="1"/>
  <c r="G3678" i="11" s="1"/>
  <c r="G3679" i="11" s="1" a="1"/>
  <c r="G3679" i="11" s="1"/>
  <c r="G3680" i="11" s="1" a="1"/>
  <c r="G3680" i="11" s="1"/>
  <c r="G3681" i="11" s="1" a="1"/>
  <c r="G3681" i="11" s="1"/>
  <c r="G3682" i="11" s="1" a="1"/>
  <c r="G3682" i="11" s="1"/>
  <c r="G3683" i="11" s="1" a="1"/>
  <c r="G3683" i="11" s="1"/>
  <c r="G3684" i="11" s="1" a="1"/>
  <c r="G3684" i="11" s="1"/>
  <c r="G3685" i="11" s="1" a="1"/>
  <c r="G3685" i="11" s="1"/>
  <c r="G3686" i="11" s="1" a="1"/>
  <c r="G3686" i="11" s="1"/>
  <c r="G3687" i="11" s="1" a="1"/>
  <c r="G3687" i="11" s="1"/>
  <c r="G3688" i="11" s="1" a="1"/>
  <c r="G3688" i="11" s="1"/>
  <c r="G3689" i="11" s="1" a="1"/>
  <c r="G3689" i="11" s="1"/>
  <c r="G3690" i="11" s="1" a="1"/>
  <c r="G3690" i="11" s="1"/>
  <c r="G3691" i="11" s="1" a="1"/>
  <c r="G3691" i="11" s="1"/>
  <c r="G3692" i="11" s="1" a="1"/>
  <c r="G3692" i="11" s="1"/>
  <c r="G3693" i="11" s="1" a="1"/>
  <c r="G3693" i="11" s="1"/>
  <c r="G3694" i="11" s="1" a="1"/>
  <c r="G3694" i="11" s="1"/>
  <c r="G3695" i="11" s="1" a="1"/>
  <c r="G3695" i="11" s="1"/>
  <c r="G3696" i="11" s="1" a="1"/>
  <c r="G3696" i="11" s="1"/>
  <c r="G3697" i="11" s="1" a="1"/>
  <c r="G3697" i="11" s="1"/>
  <c r="G3698" i="11" s="1" a="1"/>
  <c r="G3698" i="11" s="1"/>
  <c r="G3699" i="11" s="1" a="1"/>
  <c r="G3699" i="11" s="1"/>
  <c r="G3700" i="11" s="1" a="1"/>
  <c r="G3700" i="11" s="1"/>
  <c r="G3701" i="11" s="1" a="1"/>
  <c r="G3701" i="11" s="1"/>
  <c r="G3702" i="11" s="1" a="1"/>
  <c r="G3702" i="11" s="1"/>
  <c r="G3703" i="11" s="1" a="1"/>
  <c r="G3703" i="11" s="1"/>
  <c r="G3704" i="11" s="1" a="1"/>
  <c r="G3704" i="11" s="1"/>
  <c r="G3705" i="11" s="1" a="1"/>
  <c r="G3705" i="11" s="1"/>
  <c r="G3706" i="11" s="1" a="1"/>
  <c r="G3706" i="11" s="1"/>
  <c r="G3707" i="11" s="1" a="1"/>
  <c r="G3707" i="11" s="1"/>
  <c r="G3708" i="11" s="1" a="1"/>
  <c r="G3708" i="11" s="1"/>
  <c r="G3709" i="11" s="1" a="1"/>
  <c r="G3709" i="11" s="1"/>
  <c r="G3710" i="11" s="1" a="1"/>
  <c r="G3710" i="11" s="1"/>
  <c r="G3711" i="11" s="1" a="1"/>
  <c r="G3711" i="11" s="1"/>
  <c r="G3712" i="11" s="1" a="1"/>
  <c r="G3712" i="11" s="1"/>
  <c r="G3713" i="11" s="1" a="1"/>
  <c r="G3713" i="11" s="1"/>
  <c r="G3714" i="11" s="1" a="1"/>
  <c r="G3714" i="11" s="1"/>
  <c r="G3715" i="11" s="1" a="1"/>
  <c r="G3715" i="11" s="1"/>
  <c r="G3716" i="11" s="1" a="1"/>
  <c r="G3716" i="11" s="1"/>
  <c r="G3717" i="11" s="1" a="1"/>
  <c r="G3717" i="11" s="1"/>
  <c r="G3718" i="11" s="1" a="1"/>
  <c r="G3718" i="11" s="1"/>
  <c r="G3719" i="11" s="1" a="1"/>
  <c r="G3719" i="11" s="1"/>
  <c r="G3720" i="11" s="1" a="1"/>
  <c r="G3720" i="11" s="1"/>
  <c r="G3721" i="11" s="1" a="1"/>
  <c r="G3721" i="11" s="1"/>
  <c r="G3722" i="11" s="1" a="1"/>
  <c r="G3722" i="11" s="1"/>
  <c r="G3723" i="11" s="1" a="1"/>
  <c r="G3723" i="11" s="1"/>
  <c r="G3724" i="11" s="1" a="1"/>
  <c r="G3724" i="11" s="1"/>
  <c r="G3725" i="11" s="1" a="1"/>
  <c r="G3725" i="11" s="1"/>
  <c r="G3726" i="11" s="1" a="1"/>
  <c r="G3726" i="11" s="1"/>
  <c r="G3727" i="11" s="1" a="1"/>
  <c r="G3727" i="11" s="1"/>
  <c r="G3728" i="11" s="1" a="1"/>
  <c r="G3728" i="11" s="1"/>
  <c r="G3729" i="11" s="1" a="1"/>
  <c r="G3729" i="11" s="1"/>
  <c r="G3730" i="11" s="1" a="1"/>
  <c r="G3730" i="11" s="1"/>
  <c r="G3731" i="11" s="1" a="1"/>
  <c r="G3731" i="11" s="1"/>
  <c r="G3732" i="11" s="1" a="1"/>
  <c r="G3732" i="11" s="1"/>
  <c r="G3733" i="11" s="1" a="1"/>
  <c r="G3733" i="11" s="1"/>
  <c r="G3734" i="11" s="1" a="1"/>
  <c r="G3734" i="11" s="1"/>
  <c r="G3735" i="11" s="1" a="1"/>
  <c r="G3735" i="11" s="1"/>
  <c r="G3736" i="11" s="1" a="1"/>
  <c r="G3736" i="11" s="1"/>
  <c r="G3737" i="11" s="1" a="1"/>
  <c r="G3737" i="11" s="1"/>
  <c r="G3738" i="11" s="1" a="1"/>
  <c r="G3738" i="11" s="1"/>
  <c r="G3739" i="11" s="1" a="1"/>
  <c r="G3739" i="11" s="1"/>
  <c r="G3740" i="11" s="1" a="1"/>
  <c r="G3740" i="11" s="1"/>
  <c r="G3741" i="11" s="1" a="1"/>
  <c r="G3741" i="11" s="1"/>
  <c r="G3742" i="11" s="1" a="1"/>
  <c r="G3742" i="11" s="1"/>
  <c r="G3743" i="11" s="1" a="1"/>
  <c r="G3743" i="11" s="1"/>
  <c r="G3744" i="11" s="1" a="1"/>
  <c r="G3744" i="11" s="1"/>
  <c r="G3745" i="11" s="1" a="1"/>
  <c r="G3745" i="11" s="1"/>
  <c r="G3746" i="11" s="1" a="1"/>
  <c r="G3746" i="11" s="1"/>
  <c r="G3747" i="11" s="1" a="1"/>
  <c r="G3747" i="11" s="1"/>
  <c r="G3748" i="11" s="1" a="1"/>
  <c r="G3748" i="11" s="1"/>
  <c r="G3749" i="11" s="1" a="1"/>
  <c r="G3749" i="11" s="1"/>
  <c r="G3750" i="11" s="1" a="1"/>
  <c r="G3750" i="11" s="1"/>
  <c r="G3751" i="11" s="1" a="1"/>
  <c r="G3751" i="11" s="1"/>
  <c r="G3752" i="11" s="1" a="1"/>
  <c r="G3752" i="11" s="1"/>
  <c r="G3753" i="11" s="1" a="1"/>
  <c r="G3753" i="11" s="1"/>
  <c r="G3754" i="11" s="1" a="1"/>
  <c r="G3754" i="11" s="1"/>
  <c r="G3755" i="11" s="1" a="1"/>
  <c r="G3755" i="11" s="1"/>
  <c r="G3756" i="11" s="1" a="1"/>
  <c r="G3756" i="11" s="1"/>
  <c r="G3757" i="11" s="1" a="1"/>
  <c r="G3757" i="11" s="1"/>
  <c r="G3758" i="11" s="1" a="1"/>
  <c r="G3758" i="11" s="1"/>
  <c r="G3759" i="11" s="1" a="1"/>
  <c r="G3759" i="11" s="1"/>
  <c r="G3760" i="11" s="1" a="1"/>
  <c r="G3760" i="11" s="1"/>
  <c r="G3761" i="11" s="1" a="1"/>
  <c r="G3761" i="11" s="1"/>
  <c r="G3762" i="11" s="1" a="1"/>
  <c r="G3762" i="11" s="1"/>
  <c r="G3763" i="11" s="1" a="1"/>
  <c r="G3763" i="11" s="1"/>
  <c r="G3764" i="11" s="1" a="1"/>
  <c r="G3764" i="11" s="1"/>
  <c r="G3765" i="11" s="1" a="1"/>
  <c r="G3765" i="11" s="1"/>
  <c r="G3766" i="11" s="1" a="1"/>
  <c r="G3766" i="11" s="1"/>
  <c r="G3767" i="11" s="1" a="1"/>
  <c r="G3767" i="11" s="1"/>
  <c r="G3768" i="11" s="1" a="1"/>
  <c r="G3768" i="11" s="1"/>
  <c r="G3769" i="11" s="1" a="1"/>
  <c r="G3769" i="11" s="1"/>
  <c r="G3770" i="11" s="1" a="1"/>
  <c r="G3770" i="11" s="1"/>
  <c r="G3771" i="11" s="1" a="1"/>
  <c r="G3771" i="11" s="1"/>
  <c r="G3772" i="11" s="1" a="1"/>
  <c r="G3772" i="11" s="1"/>
  <c r="G3773" i="11" s="1" a="1"/>
  <c r="G3773" i="11" s="1"/>
  <c r="G3774" i="11" s="1" a="1"/>
  <c r="G3774" i="11" s="1"/>
  <c r="G3775" i="11" s="1" a="1"/>
  <c r="G3775" i="11" s="1"/>
  <c r="G3776" i="11" s="1" a="1"/>
  <c r="G3776" i="11" s="1"/>
  <c r="G3777" i="11" s="1" a="1"/>
  <c r="G3777" i="11" s="1"/>
  <c r="G3778" i="11" s="1" a="1"/>
  <c r="G3778" i="11" s="1"/>
  <c r="G3779" i="11" s="1" a="1"/>
  <c r="G3779" i="11" s="1"/>
  <c r="G3780" i="11" s="1" a="1"/>
  <c r="G3780" i="11" s="1"/>
  <c r="G3781" i="11" s="1" a="1"/>
  <c r="G3781" i="11" s="1"/>
  <c r="G3782" i="11" s="1" a="1"/>
  <c r="G3782" i="11" s="1"/>
  <c r="G3783" i="11" s="1" a="1"/>
  <c r="G3783" i="11" s="1"/>
  <c r="G3784" i="11" s="1" a="1"/>
  <c r="G3784" i="11" s="1"/>
  <c r="G3785" i="11" s="1" a="1"/>
  <c r="G3785" i="11" s="1"/>
  <c r="G3786" i="11" s="1" a="1"/>
  <c r="G3786" i="11" s="1"/>
  <c r="G3787" i="11" s="1" a="1"/>
  <c r="G3787" i="11" s="1"/>
  <c r="G3788" i="11" s="1" a="1"/>
  <c r="G3788" i="11" s="1"/>
  <c r="G3789" i="11" s="1" a="1"/>
  <c r="G3789" i="11" s="1"/>
  <c r="G3790" i="11" s="1" a="1"/>
  <c r="G3790" i="11" s="1"/>
  <c r="G3791" i="11" s="1" a="1"/>
  <c r="G3791" i="11" s="1"/>
  <c r="G3792" i="11" s="1" a="1"/>
  <c r="G3792" i="11" s="1"/>
  <c r="G3793" i="11" s="1" a="1"/>
  <c r="G3793" i="11" s="1"/>
  <c r="G3794" i="11" s="1" a="1"/>
  <c r="G3794" i="11" s="1"/>
  <c r="G3795" i="11" s="1" a="1"/>
  <c r="G3795" i="11" s="1"/>
  <c r="G3796" i="11" s="1" a="1"/>
  <c r="G3796" i="11" s="1"/>
  <c r="G3797" i="11" s="1" a="1"/>
  <c r="G3797" i="11" s="1"/>
  <c r="G3798" i="11" s="1" a="1"/>
  <c r="G3798" i="11" s="1"/>
  <c r="G3799" i="11" s="1" a="1"/>
  <c r="G3799" i="11" s="1"/>
  <c r="G3800" i="11" s="1" a="1"/>
  <c r="G3800" i="11" s="1"/>
  <c r="G3801" i="11" s="1" a="1"/>
  <c r="G3801" i="11" s="1"/>
  <c r="G3802" i="11" s="1" a="1"/>
  <c r="G3802" i="11" s="1"/>
  <c r="G3803" i="11" s="1" a="1"/>
  <c r="G3803" i="11" s="1"/>
  <c r="G3804" i="11" s="1" a="1"/>
  <c r="G3804" i="11" s="1"/>
  <c r="G3805" i="11" s="1" a="1"/>
  <c r="G3805" i="11" s="1"/>
  <c r="G3806" i="11" s="1" a="1"/>
  <c r="G3806" i="11" s="1"/>
  <c r="G3807" i="11" s="1" a="1"/>
  <c r="G3807" i="11" s="1"/>
  <c r="G3808" i="11" s="1" a="1"/>
  <c r="G3808" i="11" s="1"/>
  <c r="G3809" i="11" s="1" a="1"/>
  <c r="G3809" i="11" s="1"/>
  <c r="G3810" i="11" s="1" a="1"/>
  <c r="G3810" i="11" s="1"/>
  <c r="G3811" i="11" s="1" a="1"/>
  <c r="G3811" i="11" s="1"/>
  <c r="G3812" i="11" s="1" a="1"/>
  <c r="G3812" i="11" s="1"/>
  <c r="G3813" i="11" s="1" a="1"/>
  <c r="G3813" i="11" s="1"/>
  <c r="G3814" i="11" s="1" a="1"/>
  <c r="G3814" i="11" s="1"/>
  <c r="G3815" i="11" s="1" a="1"/>
  <c r="G3815" i="11" s="1"/>
  <c r="G3816" i="11" s="1" a="1"/>
  <c r="G3816" i="11" s="1"/>
  <c r="G3817" i="11" s="1" a="1"/>
  <c r="G3817" i="11" s="1"/>
  <c r="G3818" i="11" s="1" a="1"/>
  <c r="G3818" i="11" s="1"/>
  <c r="G3819" i="11" s="1" a="1"/>
  <c r="G3819" i="11" s="1"/>
  <c r="G3820" i="11" s="1" a="1"/>
  <c r="G3820" i="11" s="1"/>
  <c r="G3821" i="11" s="1" a="1"/>
  <c r="G3821" i="11" s="1"/>
  <c r="G3822" i="11" s="1" a="1"/>
  <c r="G3822" i="11" s="1"/>
  <c r="G3823" i="11" s="1" a="1"/>
  <c r="G3823" i="11" s="1"/>
  <c r="G3824" i="11" s="1" a="1"/>
  <c r="G3824" i="11" s="1"/>
  <c r="G3825" i="11" s="1" a="1"/>
  <c r="G3825" i="11" s="1"/>
  <c r="G3826" i="11" s="1" a="1"/>
  <c r="G3826" i="11" s="1"/>
  <c r="G3827" i="11" s="1" a="1"/>
  <c r="G3827" i="11" s="1"/>
  <c r="G3828" i="11" s="1" a="1"/>
  <c r="G3828" i="11" s="1"/>
  <c r="G3829" i="11" s="1" a="1"/>
  <c r="G3829" i="11" s="1"/>
  <c r="G3830" i="11" s="1" a="1"/>
  <c r="G3830" i="11" s="1"/>
  <c r="G3831" i="11" s="1" a="1"/>
  <c r="G3831" i="11" s="1"/>
  <c r="G3832" i="11" s="1" a="1"/>
  <c r="G3832" i="11" s="1"/>
  <c r="G3833" i="11" s="1" a="1"/>
  <c r="G3833" i="11" s="1"/>
  <c r="G3834" i="11" s="1" a="1"/>
  <c r="G3834" i="11" s="1"/>
  <c r="G3835" i="11" s="1" a="1"/>
  <c r="G3835" i="11" s="1"/>
  <c r="G3836" i="11" s="1" a="1"/>
  <c r="G3836" i="11" s="1"/>
  <c r="G3837" i="11" s="1" a="1"/>
  <c r="G3837" i="11" s="1"/>
  <c r="G3838" i="11" s="1" a="1"/>
  <c r="G3838" i="11" s="1"/>
  <c r="G3839" i="11" s="1" a="1"/>
  <c r="G3839" i="11" s="1"/>
  <c r="G3840" i="11" s="1" a="1"/>
  <c r="G3840" i="11" s="1"/>
  <c r="G3841" i="11" s="1" a="1"/>
  <c r="G3841" i="11" s="1"/>
  <c r="G3842" i="11" s="1" a="1"/>
  <c r="G3842" i="11" s="1"/>
  <c r="G3843" i="11" s="1" a="1"/>
  <c r="G3843" i="11" s="1"/>
  <c r="G3844" i="11" s="1" a="1"/>
  <c r="G3844" i="11" s="1"/>
  <c r="G3845" i="11" s="1" a="1"/>
  <c r="G3845" i="11" s="1"/>
  <c r="G3846" i="11" s="1" a="1"/>
  <c r="G3846" i="11" s="1"/>
  <c r="G3847" i="11" s="1" a="1"/>
  <c r="G3847" i="11" s="1"/>
  <c r="G3848" i="11" s="1" a="1"/>
  <c r="G3848" i="11" s="1"/>
  <c r="G3849" i="11" s="1" a="1"/>
  <c r="G3849" i="11" s="1"/>
  <c r="G3850" i="11" s="1" a="1"/>
  <c r="G3850" i="11" s="1"/>
  <c r="G3851" i="11" s="1" a="1"/>
  <c r="G3851" i="11" s="1"/>
  <c r="G3852" i="11" s="1" a="1"/>
  <c r="G3852" i="11" s="1"/>
  <c r="G3853" i="11" s="1" a="1"/>
  <c r="G3853" i="11" s="1"/>
  <c r="G3854" i="11" s="1" a="1"/>
  <c r="G3854" i="11" s="1"/>
  <c r="G3855" i="11" s="1" a="1"/>
  <c r="G3855" i="11" s="1"/>
  <c r="G3856" i="11" s="1" a="1"/>
  <c r="G3856" i="11" s="1"/>
  <c r="G3857" i="11" s="1" a="1"/>
  <c r="G3857" i="11" s="1"/>
  <c r="G3858" i="11" s="1" a="1"/>
  <c r="G3858" i="11" s="1"/>
  <c r="G3859" i="11" s="1" a="1"/>
  <c r="G3859" i="11" s="1"/>
  <c r="G3860" i="11" s="1" a="1"/>
  <c r="G3860" i="11" s="1"/>
  <c r="G3861" i="11" s="1" a="1"/>
  <c r="G3861" i="11" s="1"/>
  <c r="G3862" i="11" s="1" a="1"/>
  <c r="G3862" i="11" s="1"/>
  <c r="G3863" i="11" s="1" a="1"/>
  <c r="G3863" i="11" s="1"/>
  <c r="G3864" i="11" s="1" a="1"/>
  <c r="G3864" i="11" s="1"/>
  <c r="G3865" i="11" s="1" a="1"/>
  <c r="G3865" i="11" s="1"/>
  <c r="G3866" i="11" s="1" a="1"/>
  <c r="G3866" i="11" s="1"/>
  <c r="G3867" i="11" s="1" a="1"/>
  <c r="G3867" i="11" s="1"/>
  <c r="G3868" i="11" s="1" a="1"/>
  <c r="G3868" i="11" s="1"/>
  <c r="G3869" i="11" s="1" a="1"/>
  <c r="G3869" i="11" s="1"/>
  <c r="G3870" i="11" s="1" a="1"/>
  <c r="G3870" i="11" s="1"/>
  <c r="G3871" i="11" s="1" a="1"/>
  <c r="G3871" i="11" s="1"/>
  <c r="G3872" i="11" s="1" a="1"/>
  <c r="G3872" i="11" s="1"/>
  <c r="G3873" i="11" s="1" a="1"/>
  <c r="G3873" i="11" s="1"/>
  <c r="G3874" i="11" s="1" a="1"/>
  <c r="G3874" i="11" s="1"/>
  <c r="G3875" i="11" s="1" a="1"/>
  <c r="G3875" i="11" s="1"/>
  <c r="G3876" i="11" s="1" a="1"/>
  <c r="G3876" i="11" s="1"/>
  <c r="G3877" i="11" s="1" a="1"/>
  <c r="G3877" i="11" s="1"/>
  <c r="G3878" i="11" s="1" a="1"/>
  <c r="G3878" i="11" s="1"/>
  <c r="G3879" i="11" s="1" a="1"/>
  <c r="G3879" i="11" s="1"/>
  <c r="G3880" i="11" s="1" a="1"/>
  <c r="G3880" i="11" s="1"/>
  <c r="G3881" i="11" s="1" a="1"/>
  <c r="G3881" i="11" s="1"/>
  <c r="G3882" i="11" s="1" a="1"/>
  <c r="G3882" i="11" s="1"/>
  <c r="G3883" i="11" s="1" a="1"/>
  <c r="G3883" i="11" s="1"/>
  <c r="G3884" i="11" s="1" a="1"/>
  <c r="G3884" i="11" s="1"/>
  <c r="G3885" i="11" s="1" a="1"/>
  <c r="G3885" i="11" s="1"/>
  <c r="G3886" i="11" s="1" a="1"/>
  <c r="G3886" i="11" s="1"/>
  <c r="G3887" i="11" s="1" a="1"/>
  <c r="G3887" i="11" s="1"/>
  <c r="G3888" i="11" s="1" a="1"/>
  <c r="G3888" i="11" s="1"/>
  <c r="G3889" i="11" s="1" a="1"/>
  <c r="G3889" i="11" s="1"/>
  <c r="G3890" i="11" s="1" a="1"/>
  <c r="G3890" i="11" s="1"/>
  <c r="G3891" i="11" s="1" a="1"/>
  <c r="G3891" i="11" s="1"/>
  <c r="G3892" i="11" s="1" a="1"/>
  <c r="G3892" i="11" s="1"/>
  <c r="G3893" i="11" s="1" a="1"/>
  <c r="G3893" i="11" s="1"/>
  <c r="G3894" i="11" s="1" a="1"/>
  <c r="G3894" i="11" s="1"/>
  <c r="G3895" i="11" s="1" a="1"/>
  <c r="G3895" i="11" s="1"/>
  <c r="G3896" i="11" s="1" a="1"/>
  <c r="G3896" i="11" s="1"/>
  <c r="G3897" i="11" s="1" a="1"/>
  <c r="G3897" i="11" s="1"/>
  <c r="G3898" i="11" s="1" a="1"/>
  <c r="G3898" i="11" s="1"/>
  <c r="G3899" i="11" s="1" a="1"/>
  <c r="G3899" i="11" s="1"/>
  <c r="G3900" i="11" s="1" a="1"/>
  <c r="G3900" i="11" s="1"/>
  <c r="G3901" i="11" s="1" a="1"/>
  <c r="G3901" i="11" s="1"/>
  <c r="G3902" i="11" s="1" a="1"/>
  <c r="G3902" i="11" s="1"/>
  <c r="G3903" i="11" s="1" a="1"/>
  <c r="G3903" i="11" s="1"/>
  <c r="G3904" i="11" s="1" a="1"/>
  <c r="G3904" i="11" s="1"/>
  <c r="G3905" i="11" s="1" a="1"/>
  <c r="G3905" i="11" s="1"/>
  <c r="G3906" i="11" s="1" a="1"/>
  <c r="G3906" i="11" s="1"/>
  <c r="G3907" i="11" s="1" a="1"/>
  <c r="G3907" i="11" s="1"/>
  <c r="G3908" i="11" s="1" a="1"/>
  <c r="G3908" i="11" s="1"/>
  <c r="G3909" i="11" s="1" a="1"/>
  <c r="G3909" i="11" s="1"/>
  <c r="G3910" i="11" s="1" a="1"/>
  <c r="G3910" i="11" s="1"/>
  <c r="G3911" i="11" s="1" a="1"/>
  <c r="G3911" i="11" s="1"/>
  <c r="G3912" i="11" s="1" a="1"/>
  <c r="G3912" i="11" s="1"/>
  <c r="G3913" i="11" s="1" a="1"/>
  <c r="G3913" i="11" s="1"/>
  <c r="G3914" i="11" s="1" a="1"/>
  <c r="G3914" i="11" s="1"/>
  <c r="G3915" i="11" s="1" a="1"/>
  <c r="G3915" i="11" s="1"/>
  <c r="G3916" i="11" s="1" a="1"/>
  <c r="G3916" i="11" s="1"/>
  <c r="G3917" i="11" s="1" a="1"/>
  <c r="G3917" i="11" s="1"/>
  <c r="G3918" i="11" s="1" a="1"/>
  <c r="G3918" i="11" s="1"/>
  <c r="G3919" i="11" s="1" a="1"/>
  <c r="G3919" i="11" s="1"/>
  <c r="G3920" i="11" s="1" a="1"/>
  <c r="G3920" i="11" s="1"/>
  <c r="G3921" i="11" s="1" a="1"/>
  <c r="G3921" i="11" s="1"/>
  <c r="G3922" i="11" s="1" a="1"/>
  <c r="G3922" i="11" s="1"/>
  <c r="G3923" i="11" s="1" a="1"/>
  <c r="G3923" i="11" s="1"/>
  <c r="G3924" i="11" s="1" a="1"/>
  <c r="G3924" i="11" s="1"/>
  <c r="G3925" i="11" s="1" a="1"/>
  <c r="G3925" i="11" s="1"/>
  <c r="G3926" i="11" s="1" a="1"/>
  <c r="G3926" i="11" s="1"/>
  <c r="G3927" i="11" s="1" a="1"/>
  <c r="G3927" i="11" s="1"/>
  <c r="G3928" i="11" s="1" a="1"/>
  <c r="G3928" i="11" s="1"/>
  <c r="G3929" i="11" s="1" a="1"/>
  <c r="G3929" i="11" s="1"/>
  <c r="G3930" i="11" s="1" a="1"/>
  <c r="G3930" i="11" s="1"/>
  <c r="G3931" i="11" s="1" a="1"/>
  <c r="G3931" i="11" s="1"/>
  <c r="G3932" i="11" s="1" a="1"/>
  <c r="G3932" i="11" s="1"/>
  <c r="G3933" i="11" s="1" a="1"/>
  <c r="G3933" i="11" s="1"/>
  <c r="G3934" i="11" s="1" a="1"/>
  <c r="G3934" i="11" s="1"/>
  <c r="G3935" i="11" s="1" a="1"/>
  <c r="G3935" i="11" s="1"/>
  <c r="G3936" i="11" s="1" a="1"/>
  <c r="G3936" i="11" s="1"/>
  <c r="G3937" i="11" s="1" a="1"/>
  <c r="G3937" i="11" s="1"/>
  <c r="G3938" i="11" s="1" a="1"/>
  <c r="G3938" i="11" s="1"/>
  <c r="G3939" i="11" s="1" a="1"/>
  <c r="G3939" i="11" s="1"/>
  <c r="G3940" i="11" s="1" a="1"/>
  <c r="G3940" i="11" s="1"/>
  <c r="G3941" i="11" s="1" a="1"/>
  <c r="G3941" i="11" s="1"/>
  <c r="G3942" i="11" s="1" a="1"/>
  <c r="G3942" i="11" s="1"/>
  <c r="G3943" i="11" s="1" a="1"/>
  <c r="G3943" i="11" s="1"/>
  <c r="G3944" i="11" s="1" a="1"/>
  <c r="G3944" i="11" s="1"/>
  <c r="G3945" i="11" s="1" a="1"/>
  <c r="G3945" i="11" s="1"/>
  <c r="G3946" i="11" s="1" a="1"/>
  <c r="G3946" i="11" s="1"/>
  <c r="G3947" i="11" s="1" a="1"/>
  <c r="G3947" i="11" s="1"/>
  <c r="G3948" i="11" s="1" a="1"/>
  <c r="G3948" i="11" s="1"/>
  <c r="G3949" i="11" s="1" a="1"/>
  <c r="G3949" i="11" s="1"/>
  <c r="G3950" i="11" s="1" a="1"/>
  <c r="G3950" i="11" s="1"/>
  <c r="G3951" i="11" s="1" a="1"/>
  <c r="G3951" i="11" s="1"/>
  <c r="G3952" i="11" s="1" a="1"/>
  <c r="G3952" i="11" s="1"/>
  <c r="G3953" i="11" s="1" a="1"/>
  <c r="G3953" i="11" s="1"/>
  <c r="G3954" i="11" s="1" a="1"/>
  <c r="G3954" i="11" s="1"/>
  <c r="G3955" i="11" s="1" a="1"/>
  <c r="G3955" i="11" s="1"/>
  <c r="G3956" i="11" s="1" a="1"/>
  <c r="G3956" i="11" s="1"/>
  <c r="G3957" i="11" s="1" a="1"/>
  <c r="G3957" i="11" s="1"/>
  <c r="G3958" i="11" s="1" a="1"/>
  <c r="G3958" i="11" s="1"/>
  <c r="G3959" i="11" s="1" a="1"/>
  <c r="G3959" i="11" s="1"/>
  <c r="G3960" i="11" s="1" a="1"/>
  <c r="G3960" i="11" s="1"/>
  <c r="G3961" i="11" s="1" a="1"/>
  <c r="G3961" i="11" s="1"/>
  <c r="G3962" i="11" s="1" a="1"/>
  <c r="G3962" i="11" s="1"/>
  <c r="G3963" i="11" s="1" a="1"/>
  <c r="G3963" i="11" s="1"/>
  <c r="G3964" i="11" s="1" a="1"/>
  <c r="G3964" i="11" s="1"/>
  <c r="G3965" i="11" s="1" a="1"/>
  <c r="G3965" i="11" s="1"/>
  <c r="G3966" i="11" s="1" a="1"/>
  <c r="G3966" i="11" s="1"/>
  <c r="G3967" i="11" s="1" a="1"/>
  <c r="G3967" i="11" s="1"/>
  <c r="G3968" i="11" s="1" a="1"/>
  <c r="G3968" i="11" s="1"/>
  <c r="G3969" i="11" s="1" a="1"/>
  <c r="G3969" i="11" s="1"/>
  <c r="G3970" i="11" s="1" a="1"/>
  <c r="G3970" i="11" s="1"/>
  <c r="G3971" i="11" s="1" a="1"/>
  <c r="G3971" i="11" s="1"/>
  <c r="G3972" i="11" s="1" a="1"/>
  <c r="G3972" i="11" s="1"/>
  <c r="G3973" i="11" s="1" a="1"/>
  <c r="G3973" i="11" s="1"/>
  <c r="G3974" i="11" s="1" a="1"/>
  <c r="G3974" i="11" s="1"/>
  <c r="G3975" i="11" s="1" a="1"/>
  <c r="G3975" i="11" s="1"/>
  <c r="G3976" i="11" s="1" a="1"/>
  <c r="G3976" i="11" s="1"/>
  <c r="G3977" i="11" s="1" a="1"/>
  <c r="G3977" i="11" s="1"/>
  <c r="G3978" i="11" s="1" a="1"/>
  <c r="G3978" i="11" s="1"/>
  <c r="G3979" i="11" s="1" a="1"/>
  <c r="G3979" i="11" s="1"/>
  <c r="G3980" i="11" s="1" a="1"/>
  <c r="G3980" i="11" s="1"/>
  <c r="G3981" i="11" s="1" a="1"/>
  <c r="G3981" i="11" s="1"/>
  <c r="G3982" i="11" s="1" a="1"/>
  <c r="G3982" i="11" s="1"/>
  <c r="G3983" i="11" s="1" a="1"/>
  <c r="G3983" i="11" s="1"/>
  <c r="G3984" i="11" s="1" a="1"/>
  <c r="G3984" i="11" s="1"/>
  <c r="G3985" i="11" s="1" a="1"/>
  <c r="G3985" i="11" s="1"/>
  <c r="G3986" i="11" s="1" a="1"/>
  <c r="G3986" i="11" s="1"/>
  <c r="G3987" i="11" s="1" a="1"/>
  <c r="G3987" i="11" s="1"/>
  <c r="G3988" i="11" s="1" a="1"/>
  <c r="G3988" i="11" s="1"/>
  <c r="G3989" i="11" s="1" a="1"/>
  <c r="G3989" i="11" s="1"/>
  <c r="G3990" i="11" s="1" a="1"/>
  <c r="G3990" i="11" s="1"/>
  <c r="G3991" i="11" s="1" a="1"/>
  <c r="G3991" i="11" s="1"/>
  <c r="G3992" i="11" s="1" a="1"/>
  <c r="G3992" i="11" s="1"/>
  <c r="G3993" i="11" s="1" a="1"/>
  <c r="G3993" i="11" s="1"/>
  <c r="G3994" i="11" s="1" a="1"/>
  <c r="G3994" i="11" s="1"/>
  <c r="G3995" i="11" s="1" a="1"/>
  <c r="G3995" i="11" s="1"/>
  <c r="G3996" i="11" s="1" a="1"/>
  <c r="G3996" i="11" s="1"/>
  <c r="G3997" i="11" s="1" a="1"/>
  <c r="G3997" i="11" s="1"/>
  <c r="G3998" i="11" s="1" a="1"/>
  <c r="G3998" i="11" s="1"/>
  <c r="G3999" i="11" s="1" a="1"/>
  <c r="G3999" i="11" s="1"/>
  <c r="G4000" i="11" s="1" a="1"/>
  <c r="G4000" i="11" s="1"/>
  <c r="G4001" i="11" s="1" a="1"/>
  <c r="G4001" i="11" s="1"/>
  <c r="G4002" i="11" s="1" a="1"/>
  <c r="G4002" i="11" s="1"/>
  <c r="G4003" i="11" s="1" a="1"/>
  <c r="G4003" i="11" s="1"/>
  <c r="G4004" i="11" s="1" a="1"/>
  <c r="G4004" i="11" s="1"/>
  <c r="G4005" i="11" s="1" a="1"/>
  <c r="G4005" i="11" s="1"/>
  <c r="G4006" i="11" s="1" a="1"/>
  <c r="G4006" i="11" s="1"/>
  <c r="G4007" i="11" s="1" a="1"/>
  <c r="G4007" i="11" s="1"/>
  <c r="G4008" i="11" s="1" a="1"/>
  <c r="G4008" i="11" s="1"/>
  <c r="G4009" i="11" s="1" a="1"/>
  <c r="G4009" i="11" s="1"/>
  <c r="G4010" i="11" s="1" a="1"/>
  <c r="G4010" i="11" s="1"/>
  <c r="G4011" i="11" s="1" a="1"/>
  <c r="G4011" i="11" s="1"/>
  <c r="G4012" i="11" s="1" a="1"/>
  <c r="G4012" i="11" s="1"/>
  <c r="G4013" i="11" s="1" a="1"/>
  <c r="G4013" i="11" s="1"/>
  <c r="G4014" i="11" s="1" a="1"/>
  <c r="G4014" i="11" s="1"/>
  <c r="G4015" i="11" s="1" a="1"/>
  <c r="G4015" i="11" s="1"/>
  <c r="G4016" i="11" s="1" a="1"/>
  <c r="G4016" i="11" s="1"/>
  <c r="G4017" i="11" s="1" a="1"/>
  <c r="G4017" i="11" s="1"/>
  <c r="G4018" i="11" s="1" a="1"/>
  <c r="G4018" i="11" s="1"/>
  <c r="G4019" i="11" s="1" a="1"/>
  <c r="G4019" i="11" s="1"/>
  <c r="G4020" i="11" s="1" a="1"/>
  <c r="G4020" i="11" s="1"/>
  <c r="G4021" i="11" s="1" a="1"/>
  <c r="G4021" i="11" s="1"/>
  <c r="G4022" i="11" s="1" a="1"/>
  <c r="G4022" i="11" s="1"/>
  <c r="G4023" i="11" s="1" a="1"/>
  <c r="G4023" i="11" s="1"/>
  <c r="G4024" i="11" s="1" a="1"/>
  <c r="G4024" i="11" s="1"/>
  <c r="G4025" i="11" s="1" a="1"/>
  <c r="G4025" i="11" s="1"/>
  <c r="G4026" i="11" s="1" a="1"/>
  <c r="G4026" i="11" s="1"/>
  <c r="G4027" i="11" s="1" a="1"/>
  <c r="G4027" i="11" s="1"/>
  <c r="G4028" i="11" s="1" a="1"/>
  <c r="G4028" i="11" s="1"/>
  <c r="G4029" i="11" s="1" a="1"/>
  <c r="G4029" i="11" s="1"/>
  <c r="G4030" i="11" s="1" a="1"/>
  <c r="G4030" i="11" s="1"/>
  <c r="G4031" i="11" s="1" a="1"/>
  <c r="G4031" i="11" s="1"/>
  <c r="G4032" i="11" s="1" a="1"/>
  <c r="G4032" i="11" s="1"/>
  <c r="G4033" i="11" s="1" a="1"/>
  <c r="G4033" i="11" s="1"/>
  <c r="G4034" i="11" s="1" a="1"/>
  <c r="G4034" i="11" s="1"/>
  <c r="G4035" i="11" s="1" a="1"/>
  <c r="G4035" i="11" s="1"/>
  <c r="G4036" i="11" s="1" a="1"/>
  <c r="G4036" i="11" s="1"/>
  <c r="G4037" i="11" s="1" a="1"/>
  <c r="G4037" i="11" s="1"/>
  <c r="G4038" i="11" s="1" a="1"/>
  <c r="G4038" i="11" s="1"/>
  <c r="G4039" i="11" s="1" a="1"/>
  <c r="G4039" i="11" s="1"/>
  <c r="G4040" i="11" s="1" a="1"/>
  <c r="G4040" i="11" s="1"/>
  <c r="G4041" i="11" s="1" a="1"/>
  <c r="G4041" i="11" s="1"/>
  <c r="G4042" i="11" s="1" a="1"/>
  <c r="G4042" i="11" s="1"/>
  <c r="G4043" i="11" s="1" a="1"/>
  <c r="G4043" i="11" s="1"/>
  <c r="G4044" i="11" s="1" a="1"/>
  <c r="G4044" i="11" s="1"/>
  <c r="G4045" i="11" s="1" a="1"/>
  <c r="G4045" i="11" s="1"/>
  <c r="G4046" i="11" s="1" a="1"/>
  <c r="G4046" i="11" s="1"/>
  <c r="G4047" i="11" s="1" a="1"/>
  <c r="G4047" i="11" s="1"/>
  <c r="G4048" i="11" s="1" a="1"/>
  <c r="G4048" i="11" s="1"/>
  <c r="G4049" i="11" s="1" a="1"/>
  <c r="G4049" i="11" s="1"/>
  <c r="G4050" i="11" s="1" a="1"/>
  <c r="G4050" i="11" s="1"/>
  <c r="G4051" i="11" s="1" a="1"/>
  <c r="G4051" i="11" s="1"/>
  <c r="G4052" i="11" s="1" a="1"/>
  <c r="G4052" i="11" s="1"/>
  <c r="G4053" i="11" s="1" a="1"/>
  <c r="G4053" i="11" s="1"/>
  <c r="G4054" i="11" s="1" a="1"/>
  <c r="G4054" i="11" s="1"/>
  <c r="G4055" i="11" s="1" a="1"/>
  <c r="G4055" i="11" s="1"/>
  <c r="G4056" i="11" s="1" a="1"/>
  <c r="G4056" i="11" s="1"/>
  <c r="G4057" i="11" s="1" a="1"/>
  <c r="G4057" i="11" s="1"/>
  <c r="G4058" i="11" s="1" a="1"/>
  <c r="G4058" i="11" s="1"/>
  <c r="G4059" i="11" s="1" a="1"/>
  <c r="G4059" i="11" s="1"/>
  <c r="G4060" i="11" s="1" a="1"/>
  <c r="G4060" i="11" s="1"/>
  <c r="G4061" i="11" s="1" a="1"/>
  <c r="G4061" i="11" s="1"/>
  <c r="G4062" i="11" s="1" a="1"/>
  <c r="G4062" i="11" s="1"/>
  <c r="G4063" i="11" s="1" a="1"/>
  <c r="G4063" i="11" s="1"/>
  <c r="G4064" i="11" s="1" a="1"/>
  <c r="G4064" i="11" s="1"/>
  <c r="G4065" i="11" s="1" a="1"/>
  <c r="G4065" i="11" s="1"/>
  <c r="G4066" i="11" s="1" a="1"/>
  <c r="G4066" i="11" s="1"/>
  <c r="G4067" i="11" s="1" a="1"/>
  <c r="G4067" i="11" s="1"/>
  <c r="G4068" i="11" s="1" a="1"/>
  <c r="G4068" i="11" s="1"/>
  <c r="G4069" i="11" s="1" a="1"/>
  <c r="G4069" i="11" s="1"/>
  <c r="G4070" i="11" s="1" a="1"/>
  <c r="G4070" i="11" s="1"/>
  <c r="G4071" i="11" s="1" a="1"/>
  <c r="G4071" i="11" s="1"/>
  <c r="G4072" i="11" s="1" a="1"/>
  <c r="G4072" i="11" s="1"/>
  <c r="G4073" i="11" s="1" a="1"/>
  <c r="G4073" i="11" s="1"/>
  <c r="G4074" i="11" s="1" a="1"/>
  <c r="G4074" i="11" s="1"/>
  <c r="G4075" i="11" s="1" a="1"/>
  <c r="G4075" i="11" s="1"/>
  <c r="G4076" i="11" s="1" a="1"/>
  <c r="G4076" i="11" s="1"/>
  <c r="G4077" i="11" s="1" a="1"/>
  <c r="G4077" i="11" s="1"/>
  <c r="G4078" i="11" s="1" a="1"/>
  <c r="G4078" i="11" s="1"/>
  <c r="G4079" i="11" s="1" a="1"/>
  <c r="G4079" i="11" s="1"/>
  <c r="G4080" i="11" s="1" a="1"/>
  <c r="G4080" i="11" s="1"/>
  <c r="G4081" i="11" s="1" a="1"/>
  <c r="G4081" i="11" s="1"/>
  <c r="G4082" i="11" s="1" a="1"/>
  <c r="G4082" i="11" s="1"/>
  <c r="G4083" i="11" s="1" a="1"/>
  <c r="G4083" i="11" s="1"/>
  <c r="G4084" i="11" s="1" a="1"/>
  <c r="G4084" i="11" s="1"/>
  <c r="G4085" i="11" s="1" a="1"/>
  <c r="G4085" i="11" s="1"/>
  <c r="G4086" i="11" s="1" a="1"/>
  <c r="G4086" i="11" s="1"/>
  <c r="G4087" i="11" s="1" a="1"/>
  <c r="G4087" i="11" s="1"/>
  <c r="G4088" i="11" s="1" a="1"/>
  <c r="G4088" i="11" s="1"/>
  <c r="G4089" i="11" s="1" a="1"/>
  <c r="G4089" i="11" s="1"/>
  <c r="G4090" i="11" s="1" a="1"/>
  <c r="G4090" i="11" s="1"/>
  <c r="G4091" i="11" s="1" a="1"/>
  <c r="G4091" i="11" s="1"/>
  <c r="G4092" i="11" s="1" a="1"/>
  <c r="G4092" i="11" s="1"/>
  <c r="G4093" i="11" s="1" a="1"/>
  <c r="G4093" i="11" s="1"/>
  <c r="G4094" i="11" s="1" a="1"/>
  <c r="G4094" i="11" s="1"/>
  <c r="G4095" i="11" s="1" a="1"/>
  <c r="G4095" i="11" s="1"/>
  <c r="G4096" i="11" s="1" a="1"/>
  <c r="G4096" i="11" s="1"/>
  <c r="G4097" i="11" s="1" a="1"/>
  <c r="G4097" i="11" s="1"/>
  <c r="G4098" i="11" s="1" a="1"/>
  <c r="G4098" i="11" s="1"/>
  <c r="G4099" i="11" s="1" a="1"/>
  <c r="G4099" i="11" s="1"/>
  <c r="G4100" i="11" s="1" a="1"/>
  <c r="G4100" i="11" s="1"/>
  <c r="G4101" i="11" s="1" a="1"/>
  <c r="G4101" i="11" s="1"/>
  <c r="G4102" i="11" s="1" a="1"/>
  <c r="G4102" i="11" s="1"/>
  <c r="G4103" i="11" s="1" a="1"/>
  <c r="G4103" i="11" s="1"/>
  <c r="G4104" i="11" s="1" a="1"/>
  <c r="G4104" i="11" s="1"/>
  <c r="G4105" i="11" s="1" a="1"/>
  <c r="G4105" i="11" s="1"/>
  <c r="G4106" i="11" s="1" a="1"/>
  <c r="G4106" i="11" s="1"/>
  <c r="G4107" i="11" s="1" a="1"/>
  <c r="G4107" i="11" s="1"/>
  <c r="G4108" i="11" s="1" a="1"/>
  <c r="G4108" i="11" s="1"/>
  <c r="G4109" i="11" s="1" a="1"/>
  <c r="G4109" i="11" s="1"/>
  <c r="G4110" i="11" s="1" a="1"/>
  <c r="G4110" i="11" s="1"/>
  <c r="G4111" i="11" s="1" a="1"/>
  <c r="G4111" i="11" s="1"/>
  <c r="G4112" i="11" s="1" a="1"/>
  <c r="G4112" i="11" s="1"/>
  <c r="G4113" i="11" s="1" a="1"/>
  <c r="G4113" i="11" s="1"/>
  <c r="G4114" i="11" s="1" a="1"/>
  <c r="G4114" i="11" s="1"/>
  <c r="G4115" i="11" s="1" a="1"/>
  <c r="G4115" i="11" s="1"/>
  <c r="G4116" i="11" s="1" a="1"/>
  <c r="G4116" i="11" s="1"/>
  <c r="G4117" i="11" s="1" a="1"/>
  <c r="G4117" i="11" s="1"/>
  <c r="G4118" i="11" s="1" a="1"/>
  <c r="G4118" i="11" s="1"/>
  <c r="G4119" i="11" s="1" a="1"/>
  <c r="G4119" i="11" s="1"/>
  <c r="G4120" i="11" s="1" a="1"/>
  <c r="G4120" i="11" s="1"/>
  <c r="G4121" i="11" s="1" a="1"/>
  <c r="G4121" i="11" s="1"/>
  <c r="G4122" i="11" s="1" a="1"/>
  <c r="G4122" i="11" s="1"/>
  <c r="G4123" i="11" s="1" a="1"/>
  <c r="G4123" i="11" s="1"/>
  <c r="G4124" i="11" s="1" a="1"/>
  <c r="G4124" i="11" s="1"/>
  <c r="G4125" i="11" s="1" a="1"/>
  <c r="G4125" i="11" s="1"/>
  <c r="G4126" i="11" s="1" a="1"/>
  <c r="G4126" i="11" s="1"/>
  <c r="G4127" i="11" s="1" a="1"/>
  <c r="G4127" i="11" s="1"/>
  <c r="G4128" i="11" s="1" a="1"/>
  <c r="G4128" i="11" s="1"/>
  <c r="G4129" i="11" s="1" a="1"/>
  <c r="G4129" i="11" s="1"/>
  <c r="G4130" i="11" s="1" a="1"/>
  <c r="G4130" i="11" s="1"/>
  <c r="G4131" i="11" s="1" a="1"/>
  <c r="G4131" i="11" s="1"/>
  <c r="G4132" i="11" s="1" a="1"/>
  <c r="G4132" i="11" s="1"/>
  <c r="G4133" i="11" s="1" a="1"/>
  <c r="G4133" i="11" s="1"/>
  <c r="G4134" i="11" s="1" a="1"/>
  <c r="G4134" i="11" s="1"/>
  <c r="G4135" i="11" s="1" a="1"/>
  <c r="G4135" i="11" s="1"/>
  <c r="G4136" i="11" s="1" a="1"/>
  <c r="G4136" i="11" s="1"/>
  <c r="G4137" i="11" s="1" a="1"/>
  <c r="G4137" i="11" s="1"/>
  <c r="G4138" i="11" s="1" a="1"/>
  <c r="G4138" i="11" s="1"/>
  <c r="G4139" i="11" s="1" a="1"/>
  <c r="G4139" i="11" s="1"/>
  <c r="G4140" i="11" s="1" a="1"/>
  <c r="G4140" i="11" s="1"/>
  <c r="G4141" i="11" s="1" a="1"/>
  <c r="G4141" i="11" s="1"/>
  <c r="G4142" i="11" s="1" a="1"/>
  <c r="G4142" i="11" s="1"/>
  <c r="G4143" i="11" s="1" a="1"/>
  <c r="G4143" i="11" s="1"/>
  <c r="G4144" i="11" s="1" a="1"/>
  <c r="G4144" i="11" s="1"/>
  <c r="G4145" i="11" s="1" a="1"/>
  <c r="G4145" i="11" s="1"/>
  <c r="G4146" i="11" s="1" a="1"/>
  <c r="G4146" i="11" s="1"/>
  <c r="G4147" i="11" s="1" a="1"/>
  <c r="G4147" i="11" s="1"/>
  <c r="G4148" i="11" s="1" a="1"/>
  <c r="G4148" i="11" s="1"/>
  <c r="G4149" i="11" s="1" a="1"/>
  <c r="G4149" i="11" s="1"/>
  <c r="G4150" i="11" s="1" a="1"/>
  <c r="G4150" i="11" s="1"/>
  <c r="G4151" i="11" s="1" a="1"/>
  <c r="G4151" i="11" s="1"/>
  <c r="G4152" i="11" s="1" a="1"/>
  <c r="G4152" i="11" s="1"/>
  <c r="G4153" i="11" s="1" a="1"/>
  <c r="G4153" i="11" s="1"/>
  <c r="G4154" i="11" s="1" a="1"/>
  <c r="G4154" i="11" s="1"/>
  <c r="G4155" i="11" s="1" a="1"/>
  <c r="G4155" i="11" s="1"/>
  <c r="G4156" i="11" s="1" a="1"/>
  <c r="G4156" i="11" s="1"/>
  <c r="G4157" i="11" s="1" a="1"/>
  <c r="G4157" i="11" s="1"/>
  <c r="G4158" i="11" s="1" a="1"/>
  <c r="G4158" i="11" s="1"/>
  <c r="G4159" i="11" s="1" a="1"/>
  <c r="G4159" i="11" s="1"/>
  <c r="G4160" i="11" s="1" a="1"/>
  <c r="G4160" i="11" s="1"/>
  <c r="G4161" i="11" s="1" a="1"/>
  <c r="G4161" i="11" s="1"/>
  <c r="G4162" i="11" s="1" a="1"/>
  <c r="G4162" i="11" s="1"/>
  <c r="G4163" i="11" s="1" a="1"/>
  <c r="G4163" i="11" s="1"/>
  <c r="G4164" i="11" s="1" a="1"/>
  <c r="G4164" i="11" s="1"/>
  <c r="G4165" i="11" s="1" a="1"/>
  <c r="G4165" i="11" s="1"/>
  <c r="G4166" i="11" s="1" a="1"/>
  <c r="G4166" i="11" s="1"/>
  <c r="G4167" i="11" s="1" a="1"/>
  <c r="G4167" i="11" s="1"/>
  <c r="G4168" i="11" s="1" a="1"/>
  <c r="G4168" i="11" s="1"/>
  <c r="G4169" i="11" s="1" a="1"/>
  <c r="G4169" i="11" s="1"/>
  <c r="G4170" i="11" s="1" a="1"/>
  <c r="G4170" i="11" s="1"/>
  <c r="G4171" i="11" s="1" a="1"/>
  <c r="G4171" i="11" s="1"/>
  <c r="G4172" i="11" s="1" a="1"/>
  <c r="G4172" i="11" s="1"/>
  <c r="G4173" i="11" s="1" a="1"/>
  <c r="G4173" i="11" s="1"/>
  <c r="G4174" i="11" s="1" a="1"/>
  <c r="G4174" i="11" s="1"/>
  <c r="G4175" i="11" s="1" a="1"/>
  <c r="G4175" i="11" s="1"/>
  <c r="G4176" i="11" s="1" a="1"/>
  <c r="G4176" i="11" s="1"/>
  <c r="G4177" i="11" s="1" a="1"/>
  <c r="G4177" i="11" s="1"/>
  <c r="G4178" i="11" s="1" a="1"/>
  <c r="G4178" i="11" s="1"/>
  <c r="G4179" i="11" s="1" a="1"/>
  <c r="G4179" i="11" s="1"/>
  <c r="G4180" i="11" s="1" a="1"/>
  <c r="G4180" i="11" s="1"/>
  <c r="G4181" i="11" s="1" a="1"/>
  <c r="G4181" i="11" s="1"/>
  <c r="G4182" i="11" s="1" a="1"/>
  <c r="G4182" i="11" s="1"/>
  <c r="G4183" i="11" s="1" a="1"/>
  <c r="G4183" i="11" s="1"/>
  <c r="G4184" i="11" s="1" a="1"/>
  <c r="G4184" i="11" s="1"/>
  <c r="G4185" i="11" s="1" a="1"/>
  <c r="G4185" i="11" s="1"/>
  <c r="G4186" i="11" s="1" a="1"/>
  <c r="G4186" i="11" s="1"/>
  <c r="G4187" i="11" s="1" a="1"/>
  <c r="G4187" i="11" s="1"/>
  <c r="G4188" i="11" s="1" a="1"/>
  <c r="G4188" i="11" s="1"/>
  <c r="G4189" i="11" s="1" a="1"/>
  <c r="G4189" i="11" s="1"/>
  <c r="G4190" i="11" s="1" a="1"/>
  <c r="G4190" i="11" s="1"/>
  <c r="G4191" i="11" s="1" a="1"/>
  <c r="G4191" i="11" s="1"/>
  <c r="G4192" i="11" s="1" a="1"/>
  <c r="G4192" i="11" s="1"/>
  <c r="G4193" i="11" s="1" a="1"/>
  <c r="G4193" i="11" s="1"/>
  <c r="G4194" i="11" s="1" a="1"/>
  <c r="G4194" i="11" s="1"/>
  <c r="G4195" i="11" s="1" a="1"/>
  <c r="G4195" i="11" s="1"/>
  <c r="G4196" i="11" s="1" a="1"/>
  <c r="G4196" i="11" s="1"/>
  <c r="G4197" i="11" s="1" a="1"/>
  <c r="G4197" i="11" s="1"/>
  <c r="G4198" i="11" s="1" a="1"/>
  <c r="G4198" i="11" s="1"/>
  <c r="G4199" i="11" s="1" a="1"/>
  <c r="G4199" i="11" s="1"/>
  <c r="G4200" i="11" s="1" a="1"/>
  <c r="G4200" i="11" s="1"/>
  <c r="G4201" i="11" s="1" a="1"/>
  <c r="G4201" i="11" s="1"/>
  <c r="G4202" i="11" s="1" a="1"/>
  <c r="G4202" i="11" s="1"/>
  <c r="G4203" i="11" s="1" a="1"/>
  <c r="G4203" i="11" s="1"/>
  <c r="G4204" i="11" s="1" a="1"/>
  <c r="G4204" i="11" s="1"/>
  <c r="G4205" i="11" s="1" a="1"/>
  <c r="G4205" i="11" s="1"/>
  <c r="G4206" i="11" s="1" a="1"/>
  <c r="G4206" i="11" s="1"/>
  <c r="G4207" i="11" s="1" a="1"/>
  <c r="G4207" i="11" s="1"/>
  <c r="G4208" i="11" s="1" a="1"/>
  <c r="G4208" i="11" s="1"/>
  <c r="G4209" i="11" s="1" a="1"/>
  <c r="G4209" i="11" s="1"/>
  <c r="G4210" i="11" s="1" a="1"/>
  <c r="G4210" i="11" s="1"/>
  <c r="G4211" i="11" s="1" a="1"/>
  <c r="G4211" i="11" s="1"/>
  <c r="G4212" i="11" s="1" a="1"/>
  <c r="G4212" i="11" s="1"/>
  <c r="G4213" i="11" s="1" a="1"/>
  <c r="G4213" i="11" s="1"/>
  <c r="G4214" i="11" s="1" a="1"/>
  <c r="G4214" i="11" s="1"/>
  <c r="G4215" i="11" s="1" a="1"/>
  <c r="G4215" i="11" s="1"/>
  <c r="G4216" i="11" s="1" a="1"/>
  <c r="G4216" i="11" s="1"/>
  <c r="G4217" i="11" s="1" a="1"/>
  <c r="G4217" i="11" s="1"/>
  <c r="G4218" i="11" s="1" a="1"/>
  <c r="G4218" i="11" s="1"/>
  <c r="G4219" i="11" s="1" a="1"/>
  <c r="G4219" i="11" s="1"/>
  <c r="G4220" i="11" s="1" a="1"/>
  <c r="G4220" i="11" s="1"/>
  <c r="G4221" i="11" s="1" a="1"/>
  <c r="G4221" i="11" s="1"/>
  <c r="G4222" i="11" s="1" a="1"/>
  <c r="G4222" i="11" s="1"/>
  <c r="G4223" i="11" s="1" a="1"/>
  <c r="G4223" i="11" s="1"/>
  <c r="G4224" i="11" s="1" a="1"/>
  <c r="G4224" i="11" s="1"/>
  <c r="G4225" i="11" s="1" a="1"/>
  <c r="G4225" i="11" s="1"/>
  <c r="G4226" i="11" s="1" a="1"/>
  <c r="G4226" i="11" s="1"/>
  <c r="G4227" i="11" s="1" a="1"/>
  <c r="G4227" i="11" s="1"/>
  <c r="G4228" i="11" s="1" a="1"/>
  <c r="G4228" i="11" s="1"/>
  <c r="G4229" i="11" s="1" a="1"/>
  <c r="G4229" i="11" s="1"/>
  <c r="G4230" i="11" s="1" a="1"/>
  <c r="G4230" i="11" s="1"/>
  <c r="G4231" i="11" s="1" a="1"/>
  <c r="G4231" i="11" s="1"/>
  <c r="G4232" i="11" s="1" a="1"/>
  <c r="G4232" i="11" s="1"/>
  <c r="G4233" i="11" s="1" a="1"/>
  <c r="G4233" i="11" s="1"/>
  <c r="G4234" i="11" s="1" a="1"/>
  <c r="G4234" i="11" s="1"/>
  <c r="G4235" i="11" s="1" a="1"/>
  <c r="G4235" i="11" s="1"/>
  <c r="G4236" i="11" s="1" a="1"/>
  <c r="G4236" i="11" s="1"/>
  <c r="G4237" i="11" s="1" a="1"/>
  <c r="G4237" i="11" s="1"/>
  <c r="G4238" i="11" s="1" a="1"/>
  <c r="G4238" i="11" s="1"/>
  <c r="G4239" i="11" s="1" a="1"/>
  <c r="G4239" i="11" s="1"/>
  <c r="G4240" i="11" s="1" a="1"/>
  <c r="G4240" i="11" s="1"/>
  <c r="G4241" i="11" s="1" a="1"/>
  <c r="G4241" i="11" s="1"/>
  <c r="G4242" i="11" s="1" a="1"/>
  <c r="G4242" i="11" s="1"/>
  <c r="G4243" i="11" s="1" a="1"/>
  <c r="G4243" i="11" s="1"/>
  <c r="G4244" i="11" s="1" a="1"/>
  <c r="G4244" i="11" s="1"/>
  <c r="G4245" i="11" s="1" a="1"/>
  <c r="G4245" i="11" s="1"/>
  <c r="G4246" i="11" s="1" a="1"/>
  <c r="G4246" i="11" s="1"/>
  <c r="G4247" i="11" s="1" a="1"/>
  <c r="G4247" i="11" s="1"/>
  <c r="G4248" i="11" s="1" a="1"/>
  <c r="G4248" i="11" s="1"/>
  <c r="G4249" i="11" s="1" a="1"/>
  <c r="G4249" i="11" s="1"/>
  <c r="G4250" i="11" s="1" a="1"/>
  <c r="G4250" i="11" s="1"/>
  <c r="G4251" i="11" s="1" a="1"/>
  <c r="G4251" i="11" s="1"/>
  <c r="G4252" i="11" s="1" a="1"/>
  <c r="G4252" i="11" s="1"/>
  <c r="G4253" i="11" s="1" a="1"/>
  <c r="G4253" i="11" s="1"/>
  <c r="G4254" i="11" s="1" a="1"/>
  <c r="G4254" i="11" s="1"/>
  <c r="G4255" i="11" s="1" a="1"/>
  <c r="G4255" i="11" s="1"/>
  <c r="G4256" i="11" s="1" a="1"/>
  <c r="G4256" i="11" s="1"/>
  <c r="G4257" i="11" s="1" a="1"/>
  <c r="G4257" i="11" s="1"/>
  <c r="G4258" i="11" s="1" a="1"/>
  <c r="G4258" i="11" s="1"/>
  <c r="G4259" i="11" s="1" a="1"/>
  <c r="G4259" i="11" s="1"/>
  <c r="G4260" i="11" s="1" a="1"/>
  <c r="G4260" i="11" s="1"/>
  <c r="G4261" i="11" s="1" a="1"/>
  <c r="G4261" i="11" s="1"/>
  <c r="G4262" i="11" s="1" a="1"/>
  <c r="G4262" i="11" s="1"/>
  <c r="G4263" i="11" s="1" a="1"/>
  <c r="G4263" i="11" s="1"/>
  <c r="G4264" i="11" s="1" a="1"/>
  <c r="G4264" i="11" s="1"/>
  <c r="G4265" i="11" s="1" a="1"/>
  <c r="G4265" i="11" s="1"/>
  <c r="G4266" i="11" s="1" a="1"/>
  <c r="G4266" i="11" s="1"/>
  <c r="G4267" i="11" s="1" a="1"/>
  <c r="G4267" i="11" s="1"/>
  <c r="G4268" i="11" s="1" a="1"/>
  <c r="G4268" i="11" s="1"/>
  <c r="G4269" i="11" s="1" a="1"/>
  <c r="G4269" i="11" s="1"/>
  <c r="G4270" i="11" s="1" a="1"/>
  <c r="G4270" i="11" s="1"/>
  <c r="G4271" i="11" s="1" a="1"/>
  <c r="G4271" i="11" s="1"/>
  <c r="G4272" i="11" s="1" a="1"/>
  <c r="G4272" i="11" s="1"/>
  <c r="G4273" i="11" s="1" a="1"/>
  <c r="G4273" i="11" s="1"/>
  <c r="G4274" i="11" s="1" a="1"/>
  <c r="G4274" i="11" s="1"/>
  <c r="G4275" i="11" s="1" a="1"/>
  <c r="G4275" i="11" s="1"/>
  <c r="G4276" i="11" s="1" a="1"/>
  <c r="G4276" i="11" s="1"/>
  <c r="G4277" i="11" s="1" a="1"/>
  <c r="G4277" i="11" s="1"/>
  <c r="G4278" i="11" s="1" a="1"/>
  <c r="G4278" i="11" s="1"/>
  <c r="G4279" i="11" s="1" a="1"/>
  <c r="G4279" i="11" s="1"/>
  <c r="G4280" i="11" s="1" a="1"/>
  <c r="G4280" i="11" s="1"/>
  <c r="G4281" i="11" s="1" a="1"/>
  <c r="G4281" i="11" s="1"/>
  <c r="G4282" i="11" s="1" a="1"/>
  <c r="G4282" i="11" s="1"/>
  <c r="G4283" i="11" s="1" a="1"/>
  <c r="G4283" i="11" s="1"/>
  <c r="G4284" i="11" s="1" a="1"/>
  <c r="G4284" i="11" s="1"/>
  <c r="G4285" i="11" s="1" a="1"/>
  <c r="G4285" i="11" s="1"/>
  <c r="G4286" i="11" s="1" a="1"/>
  <c r="G4286" i="11" s="1"/>
  <c r="G4287" i="11" s="1" a="1"/>
  <c r="G4287" i="11" s="1"/>
  <c r="G4288" i="11" s="1" a="1"/>
  <c r="G4288" i="11" s="1"/>
  <c r="G4289" i="11" s="1" a="1"/>
  <c r="G4289" i="11" s="1"/>
  <c r="G4290" i="11" s="1" a="1"/>
  <c r="G4290" i="11" s="1"/>
  <c r="G4291" i="11" s="1" a="1"/>
  <c r="G4291" i="11" s="1"/>
  <c r="G4292" i="11" s="1" a="1"/>
  <c r="G4292" i="11" s="1"/>
  <c r="G4293" i="11" s="1" a="1"/>
  <c r="G4293" i="11" s="1"/>
  <c r="G4294" i="11" s="1" a="1"/>
  <c r="G4294" i="11" s="1"/>
  <c r="G4295" i="11" s="1" a="1"/>
  <c r="G4295" i="11" s="1"/>
  <c r="G4296" i="11" s="1" a="1"/>
  <c r="G4296" i="11" s="1"/>
  <c r="G4297" i="11" s="1" a="1"/>
  <c r="G4297" i="11" s="1"/>
  <c r="G4298" i="11" s="1" a="1"/>
  <c r="G4298" i="11" s="1"/>
  <c r="G4299" i="11" s="1" a="1"/>
  <c r="G4299" i="11" s="1"/>
  <c r="G4300" i="11" s="1" a="1"/>
  <c r="G4300" i="11" s="1"/>
  <c r="G4301" i="11" s="1" a="1"/>
  <c r="G4301" i="11" s="1"/>
  <c r="G4302" i="11" s="1" a="1"/>
  <c r="G4302" i="11" s="1"/>
  <c r="G4303" i="11" s="1" a="1"/>
  <c r="G4303" i="11" s="1"/>
  <c r="G4304" i="11" s="1" a="1"/>
  <c r="G4304" i="11" s="1"/>
  <c r="G4305" i="11" s="1" a="1"/>
  <c r="G4305" i="11" s="1"/>
  <c r="G4306" i="11" s="1" a="1"/>
  <c r="G4306" i="11" s="1"/>
  <c r="G4307" i="11" s="1" a="1"/>
  <c r="G4307" i="11" s="1"/>
  <c r="G4308" i="11" s="1" a="1"/>
  <c r="G4308" i="11" s="1"/>
  <c r="G4309" i="11" s="1" a="1"/>
  <c r="G4309" i="11" s="1"/>
  <c r="G4310" i="11" s="1" a="1"/>
  <c r="G4310" i="11" s="1"/>
  <c r="G4311" i="11" s="1" a="1"/>
  <c r="G4311" i="11" s="1"/>
  <c r="G4312" i="11" s="1" a="1"/>
  <c r="G4312" i="11" s="1"/>
  <c r="G4313" i="11" s="1" a="1"/>
  <c r="G4313" i="11" s="1"/>
  <c r="G4314" i="11" s="1" a="1"/>
  <c r="G4314" i="11" s="1"/>
  <c r="G4315" i="11" s="1" a="1"/>
  <c r="G4315" i="11" s="1"/>
  <c r="G4316" i="11" s="1" a="1"/>
  <c r="G4316" i="11" s="1"/>
  <c r="G4317" i="11" s="1" a="1"/>
  <c r="G4317" i="11" s="1"/>
  <c r="G4318" i="11" s="1" a="1"/>
  <c r="G4318" i="11" s="1"/>
  <c r="G4319" i="11" s="1" a="1"/>
  <c r="G4319" i="11" s="1"/>
  <c r="G4320" i="11" s="1" a="1"/>
  <c r="G4320" i="11" s="1"/>
  <c r="G4321" i="11" s="1" a="1"/>
  <c r="G4321" i="11" s="1"/>
  <c r="G4322" i="11" s="1" a="1"/>
  <c r="G4322" i="11" s="1"/>
  <c r="G4323" i="11" s="1" a="1"/>
  <c r="G4323" i="11" s="1"/>
  <c r="G4324" i="11" s="1" a="1"/>
  <c r="G4324" i="11" s="1"/>
  <c r="G4325" i="11" s="1" a="1"/>
  <c r="G4325" i="11" s="1"/>
  <c r="G4326" i="11" s="1" a="1"/>
  <c r="G4326" i="11" s="1"/>
  <c r="G4327" i="11" s="1" a="1"/>
  <c r="G4327" i="11" s="1"/>
  <c r="G4328" i="11" s="1" a="1"/>
  <c r="G4328" i="11" s="1"/>
  <c r="G4329" i="11" s="1" a="1"/>
  <c r="G4329" i="11" s="1"/>
  <c r="G4330" i="11" s="1" a="1"/>
  <c r="G4330" i="11" s="1"/>
  <c r="G4331" i="11" s="1" a="1"/>
  <c r="G4331" i="11" s="1"/>
  <c r="G4332" i="11" s="1" a="1"/>
  <c r="G4332" i="11" s="1"/>
  <c r="G4333" i="11" s="1" a="1"/>
  <c r="G4333" i="11" s="1"/>
  <c r="G4334" i="11" s="1" a="1"/>
  <c r="G4334" i="11" s="1"/>
  <c r="G4335" i="11" s="1" a="1"/>
  <c r="G4335" i="11" s="1"/>
  <c r="G4336" i="11" s="1" a="1"/>
  <c r="G4336" i="11" s="1"/>
  <c r="G4337" i="11" s="1" a="1"/>
  <c r="G4337" i="11" s="1"/>
  <c r="G4338" i="11" s="1" a="1"/>
  <c r="G4338" i="11" s="1"/>
  <c r="G4339" i="11" s="1" a="1"/>
  <c r="G4339" i="11" s="1"/>
  <c r="G4340" i="11" s="1" a="1"/>
  <c r="G4340" i="11" s="1"/>
  <c r="G4341" i="11" s="1" a="1"/>
  <c r="G4341" i="11" s="1"/>
  <c r="G4342" i="11" s="1" a="1"/>
  <c r="G4342" i="11" s="1"/>
  <c r="G4343" i="11" s="1" a="1"/>
  <c r="G4343" i="11" s="1"/>
  <c r="G4344" i="11" s="1" a="1"/>
  <c r="G4344" i="11" s="1"/>
  <c r="G4345" i="11" s="1" a="1"/>
  <c r="G4345" i="11" s="1"/>
  <c r="G4346" i="11" s="1" a="1"/>
  <c r="G4346" i="11" s="1"/>
  <c r="G4347" i="11" s="1" a="1"/>
  <c r="G4347" i="11" s="1"/>
  <c r="G4348" i="11" s="1" a="1"/>
  <c r="G4348" i="11" s="1"/>
  <c r="G4349" i="11" s="1" a="1"/>
  <c r="G4349" i="11" s="1"/>
  <c r="G4350" i="11" s="1" a="1"/>
  <c r="G4350" i="11" s="1"/>
  <c r="G4351" i="11" s="1" a="1"/>
  <c r="G4351" i="11" s="1"/>
  <c r="G4352" i="11" s="1" a="1"/>
  <c r="G4352" i="11" s="1"/>
  <c r="G4353" i="11" s="1" a="1"/>
  <c r="G4353" i="11" s="1"/>
  <c r="G4354" i="11" s="1" a="1"/>
  <c r="G4354" i="11" s="1"/>
  <c r="G4355" i="11" s="1" a="1"/>
  <c r="G4355" i="11" s="1"/>
  <c r="G4356" i="11" s="1" a="1"/>
  <c r="G4356" i="11" s="1"/>
  <c r="G4357" i="11" s="1" a="1"/>
  <c r="G4357" i="11" s="1"/>
  <c r="G4358" i="11" s="1" a="1"/>
  <c r="G4358" i="11" s="1"/>
  <c r="G4359" i="11" s="1" a="1"/>
  <c r="G4359" i="11" s="1"/>
  <c r="G4360" i="11" s="1" a="1"/>
  <c r="G4360" i="11" s="1"/>
  <c r="G4361" i="11" s="1" a="1"/>
  <c r="G4361" i="11" s="1"/>
  <c r="G4362" i="11" s="1" a="1"/>
  <c r="G4362" i="11" s="1"/>
  <c r="G4363" i="11" s="1" a="1"/>
  <c r="G4363" i="11" s="1"/>
  <c r="G4364" i="11" s="1" a="1"/>
  <c r="G4364" i="11" s="1"/>
  <c r="G4365" i="11" s="1" a="1"/>
  <c r="G4365" i="11" s="1"/>
  <c r="G4366" i="11" s="1" a="1"/>
  <c r="G4366" i="11" s="1"/>
  <c r="G4367" i="11" s="1" a="1"/>
  <c r="G4367" i="11" s="1"/>
  <c r="G4368" i="11" s="1" a="1"/>
  <c r="G4368" i="11" s="1"/>
  <c r="G4369" i="11" s="1" a="1"/>
  <c r="G4369" i="11" s="1"/>
  <c r="G4370" i="11" s="1" a="1"/>
  <c r="G4370" i="11" s="1"/>
  <c r="G4371" i="11" s="1" a="1"/>
  <c r="G4371" i="11" s="1"/>
  <c r="G4372" i="11" s="1" a="1"/>
  <c r="G4372" i="11" s="1"/>
  <c r="G4373" i="11" s="1" a="1"/>
  <c r="G4373" i="11" s="1"/>
  <c r="G4374" i="11" s="1" a="1"/>
  <c r="G4374" i="11" s="1"/>
  <c r="G4375" i="11" s="1" a="1"/>
  <c r="G4375" i="11" s="1"/>
  <c r="G4376" i="11" s="1" a="1"/>
  <c r="G4376" i="11" s="1"/>
  <c r="G4377" i="11" s="1" a="1"/>
  <c r="G4377" i="11" s="1"/>
  <c r="G4378" i="11" s="1" a="1"/>
  <c r="G4378" i="11" s="1"/>
  <c r="G4379" i="11" s="1" a="1"/>
  <c r="G4379" i="11" s="1"/>
  <c r="G4380" i="11" s="1" a="1"/>
  <c r="G4380" i="11" s="1"/>
  <c r="G4381" i="11" s="1" a="1"/>
  <c r="G4381" i="11" s="1"/>
  <c r="G4382" i="11" s="1" a="1"/>
  <c r="G4382" i="11" s="1"/>
  <c r="G4383" i="11" s="1" a="1"/>
  <c r="G4383" i="11" s="1"/>
  <c r="G4384" i="11" s="1" a="1"/>
  <c r="G4384" i="11" s="1"/>
  <c r="G4385" i="11" s="1" a="1"/>
  <c r="G4385" i="11" s="1"/>
  <c r="G4386" i="11" s="1" a="1"/>
  <c r="G4386" i="11" s="1"/>
  <c r="G4387" i="11" s="1" a="1"/>
  <c r="G4387" i="11" s="1"/>
  <c r="G4388" i="11" s="1" a="1"/>
  <c r="G4388" i="11" s="1"/>
  <c r="G4389" i="11" s="1" a="1"/>
  <c r="G4389" i="11" s="1"/>
  <c r="G4390" i="11" s="1" a="1"/>
  <c r="G4390" i="11" s="1"/>
  <c r="G4391" i="11" s="1" a="1"/>
  <c r="G4391" i="11" s="1"/>
  <c r="G4392" i="11" s="1" a="1"/>
  <c r="G4392" i="11" s="1"/>
  <c r="G4393" i="11" s="1" a="1"/>
  <c r="G4393" i="11" s="1"/>
  <c r="G4394" i="11" s="1" a="1"/>
  <c r="G4394" i="11" s="1"/>
  <c r="G4395" i="11" s="1" a="1"/>
  <c r="G4395" i="11" s="1"/>
  <c r="G4396" i="11" s="1" a="1"/>
  <c r="G4396" i="11" s="1"/>
  <c r="G4397" i="11" s="1" a="1"/>
  <c r="G4397" i="11" s="1"/>
  <c r="G4398" i="11" s="1" a="1"/>
  <c r="G4398" i="11" s="1"/>
  <c r="G4399" i="11" s="1" a="1"/>
  <c r="G4399" i="11" s="1"/>
  <c r="G4400" i="11" s="1" a="1"/>
  <c r="G4400" i="11" s="1"/>
  <c r="G4401" i="11" s="1" a="1"/>
  <c r="G4401" i="11" s="1"/>
  <c r="G4402" i="11" s="1" a="1"/>
  <c r="G4402" i="11" s="1"/>
  <c r="G4403" i="11" s="1" a="1"/>
  <c r="G4403" i="11" s="1"/>
  <c r="G4404" i="11" s="1" a="1"/>
  <c r="G4404" i="11" s="1"/>
  <c r="G4405" i="11" s="1" a="1"/>
  <c r="G4405" i="11" s="1"/>
  <c r="G4406" i="11" s="1" a="1"/>
  <c r="G4406" i="11" s="1"/>
  <c r="G4407" i="11" s="1" a="1"/>
  <c r="G4407" i="11" s="1"/>
  <c r="G4408" i="11" s="1" a="1"/>
  <c r="G4408" i="11" s="1"/>
  <c r="G4409" i="11" s="1" a="1"/>
  <c r="G4409" i="11" s="1"/>
  <c r="G4410" i="11" s="1" a="1"/>
  <c r="G4410" i="11" s="1"/>
  <c r="G4411" i="11" s="1" a="1"/>
  <c r="G4411" i="11" s="1"/>
  <c r="G4412" i="11" s="1" a="1"/>
  <c r="G4412" i="11" s="1"/>
  <c r="G4413" i="11" s="1" a="1"/>
  <c r="G4413" i="11" s="1"/>
  <c r="G4414" i="11" s="1" a="1"/>
  <c r="G4414" i="11" s="1"/>
  <c r="G4415" i="11" s="1" a="1"/>
  <c r="G4415" i="11" s="1"/>
  <c r="G4416" i="11" s="1" a="1"/>
  <c r="G4416" i="11" s="1"/>
  <c r="G4417" i="11" s="1" a="1"/>
  <c r="G4417" i="11" s="1"/>
  <c r="G4418" i="11" s="1" a="1"/>
  <c r="G4418" i="11" s="1"/>
  <c r="G4419" i="11" s="1" a="1"/>
  <c r="G4419" i="11" s="1"/>
  <c r="G4420" i="11" s="1" a="1"/>
  <c r="G4420" i="11" s="1"/>
  <c r="G4421" i="11" s="1" a="1"/>
  <c r="G4421" i="11" s="1"/>
  <c r="G4422" i="11" s="1" a="1"/>
  <c r="G4422" i="11" s="1"/>
  <c r="G4423" i="11" s="1" a="1"/>
  <c r="G4423" i="11" s="1"/>
  <c r="G4424" i="11" s="1" a="1"/>
  <c r="G4424" i="11" s="1"/>
  <c r="G4425" i="11" s="1" a="1"/>
  <c r="G4425" i="11" s="1"/>
  <c r="G4426" i="11" s="1" a="1"/>
  <c r="G4426" i="11" s="1"/>
  <c r="G4427" i="11" s="1" a="1"/>
  <c r="G4427" i="11" s="1"/>
  <c r="G4428" i="11" s="1" a="1"/>
  <c r="G4428" i="11" s="1"/>
  <c r="G4429" i="11" s="1" a="1"/>
  <c r="G4429" i="11" s="1"/>
  <c r="G4430" i="11" s="1" a="1"/>
  <c r="G4430" i="11" s="1"/>
  <c r="G4431" i="11" s="1" a="1"/>
  <c r="G4431" i="11" s="1"/>
  <c r="G4432" i="11" s="1" a="1"/>
  <c r="G4432" i="11" s="1"/>
  <c r="G4433" i="11" s="1" a="1"/>
  <c r="G4433" i="11" s="1"/>
  <c r="G4434" i="11" s="1" a="1"/>
  <c r="G4434" i="11" s="1"/>
  <c r="G4435" i="11" s="1" a="1"/>
  <c r="G4435" i="11" s="1"/>
  <c r="G4436" i="11" s="1" a="1"/>
  <c r="G4436" i="11" s="1"/>
  <c r="G4437" i="11" s="1" a="1"/>
  <c r="G4437" i="11" s="1"/>
  <c r="G4438" i="11" s="1" a="1"/>
  <c r="G4438" i="11" s="1"/>
  <c r="G4439" i="11" s="1" a="1"/>
  <c r="G4439" i="11" s="1"/>
  <c r="G4440" i="11" s="1" a="1"/>
  <c r="G4440" i="11" s="1"/>
  <c r="G4441" i="11" s="1" a="1"/>
  <c r="G4441" i="11" s="1"/>
  <c r="G4442" i="11" s="1" a="1"/>
  <c r="G4442" i="11" s="1"/>
  <c r="G4443" i="11" s="1" a="1"/>
  <c r="G4443" i="11" s="1"/>
  <c r="G4444" i="11" s="1" a="1"/>
  <c r="G4444" i="11" s="1"/>
  <c r="G4445" i="11" s="1" a="1"/>
  <c r="G4445" i="11" s="1"/>
  <c r="G4446" i="11" s="1" a="1"/>
  <c r="G4446" i="11" s="1"/>
  <c r="G4447" i="11" s="1" a="1"/>
  <c r="G4447" i="11" s="1"/>
  <c r="G4448" i="11" s="1" a="1"/>
  <c r="G4448" i="11" s="1"/>
  <c r="G4449" i="11" s="1" a="1"/>
  <c r="G4449" i="11" s="1"/>
  <c r="G4450" i="11" s="1" a="1"/>
  <c r="G4450" i="11" s="1"/>
  <c r="G4451" i="11" s="1" a="1"/>
  <c r="G4451" i="11" s="1"/>
  <c r="G4452" i="11" s="1" a="1"/>
  <c r="G4452" i="11" s="1"/>
  <c r="G4453" i="11" s="1" a="1"/>
  <c r="G4453" i="11" s="1"/>
  <c r="G4454" i="11" s="1" a="1"/>
  <c r="G4454" i="11" s="1"/>
  <c r="G4455" i="11" s="1" a="1"/>
  <c r="G4455" i="11" s="1"/>
  <c r="G4456" i="11" s="1" a="1"/>
  <c r="G4456" i="11" s="1"/>
  <c r="G4457" i="11" s="1" a="1"/>
  <c r="G4457" i="11" s="1"/>
  <c r="G4458" i="11" s="1" a="1"/>
  <c r="G4458" i="11" s="1"/>
  <c r="G4459" i="11" s="1" a="1"/>
  <c r="G4459" i="11" s="1"/>
  <c r="G4460" i="11" s="1" a="1"/>
  <c r="G4460" i="11" s="1"/>
  <c r="G4461" i="11" s="1" a="1"/>
  <c r="G4461" i="11" s="1"/>
  <c r="G4462" i="11" s="1" a="1"/>
  <c r="G4462" i="11" s="1"/>
  <c r="G4463" i="11" s="1" a="1"/>
  <c r="G4463" i="11" s="1"/>
  <c r="G4464" i="11" s="1" a="1"/>
  <c r="G4464" i="11" s="1"/>
  <c r="G4465" i="11" s="1" a="1"/>
  <c r="G4465" i="11" s="1"/>
  <c r="G4466" i="11" s="1" a="1"/>
  <c r="G4466" i="11" s="1"/>
  <c r="G4467" i="11" s="1" a="1"/>
  <c r="G4467" i="11" s="1"/>
  <c r="G4468" i="11" s="1" a="1"/>
  <c r="G4468" i="11" s="1"/>
  <c r="G4469" i="11" s="1" a="1"/>
  <c r="G4469" i="11" s="1"/>
  <c r="G4470" i="11" s="1" a="1"/>
  <c r="G4470" i="11" s="1"/>
  <c r="G4471" i="11" s="1" a="1"/>
  <c r="G4471" i="11" s="1"/>
  <c r="G4472" i="11" s="1" a="1"/>
  <c r="G4472" i="11" s="1"/>
  <c r="G4473" i="11" s="1" a="1"/>
  <c r="G4473" i="11" s="1"/>
  <c r="G4474" i="11" s="1" a="1"/>
  <c r="G4474" i="11" s="1"/>
  <c r="G4475" i="11" s="1" a="1"/>
  <c r="G4475" i="11" s="1"/>
  <c r="G4476" i="11" s="1" a="1"/>
  <c r="G4476" i="11" s="1"/>
  <c r="G4477" i="11" s="1" a="1"/>
  <c r="G4477" i="11" s="1"/>
  <c r="G4478" i="11" s="1" a="1"/>
  <c r="G4478" i="11" s="1"/>
  <c r="G4479" i="11" s="1" a="1"/>
  <c r="G4479" i="11" s="1"/>
  <c r="G4480" i="11" s="1" a="1"/>
  <c r="G4480" i="11" s="1"/>
  <c r="G4481" i="11" s="1" a="1"/>
  <c r="G4481" i="11" s="1"/>
  <c r="G4482" i="11" s="1" a="1"/>
  <c r="G4482" i="11" s="1"/>
  <c r="G4483" i="11" s="1" a="1"/>
  <c r="G4483" i="11" s="1"/>
  <c r="G4484" i="11" s="1" a="1"/>
  <c r="G4484" i="11" s="1"/>
  <c r="G4485" i="11" s="1" a="1"/>
  <c r="G4485" i="11" s="1"/>
  <c r="G4486" i="11" s="1" a="1"/>
  <c r="G4486" i="11" s="1"/>
  <c r="G4487" i="11" s="1" a="1"/>
  <c r="G4487" i="11" s="1"/>
  <c r="G4488" i="11" s="1" a="1"/>
  <c r="G4488" i="11" s="1"/>
  <c r="G4489" i="11" s="1" a="1"/>
  <c r="G4489" i="11" s="1"/>
  <c r="G4490" i="11" s="1" a="1"/>
  <c r="G4490" i="11" s="1"/>
  <c r="G4491" i="11" s="1" a="1"/>
  <c r="G4491" i="11" s="1"/>
  <c r="G4492" i="11" s="1" a="1"/>
  <c r="G4492" i="11" s="1"/>
  <c r="G4493" i="11" s="1" a="1"/>
  <c r="G4493" i="11" s="1"/>
  <c r="G4494" i="11" s="1" a="1"/>
  <c r="G4494" i="11" s="1"/>
  <c r="G4495" i="11" s="1" a="1"/>
  <c r="G4495" i="11" s="1"/>
  <c r="G4496" i="11" s="1" a="1"/>
  <c r="G4496" i="11" s="1"/>
  <c r="G4497" i="11" s="1" a="1"/>
  <c r="G4497" i="11" s="1"/>
  <c r="G4498" i="11" s="1" a="1"/>
  <c r="G4498" i="11" s="1"/>
  <c r="G4499" i="11" s="1" a="1"/>
  <c r="G4499" i="11" s="1"/>
  <c r="G4500" i="11" s="1" a="1"/>
  <c r="G4500" i="11" s="1"/>
  <c r="G4501" i="11" s="1" a="1"/>
  <c r="G4501" i="11" s="1"/>
  <c r="G4502" i="11" s="1" a="1"/>
  <c r="G4502" i="11" s="1"/>
  <c r="G4503" i="11" s="1" a="1"/>
  <c r="G4503" i="11" s="1"/>
  <c r="G4504" i="11" s="1" a="1"/>
  <c r="G4504" i="11" s="1"/>
  <c r="G4505" i="11" s="1" a="1"/>
  <c r="G4505" i="11" s="1"/>
  <c r="G4506" i="11" s="1" a="1"/>
  <c r="G4506" i="11" s="1"/>
  <c r="G4507" i="11" s="1" a="1"/>
  <c r="G4507" i="11" s="1"/>
  <c r="G4508" i="11" s="1" a="1"/>
  <c r="G4508" i="11" s="1"/>
  <c r="G4509" i="11" s="1" a="1"/>
  <c r="G4509" i="11" s="1"/>
  <c r="G4510" i="11" s="1" a="1"/>
  <c r="G4510" i="11" s="1"/>
  <c r="G4511" i="11" s="1" a="1"/>
  <c r="G4511" i="11" s="1"/>
  <c r="G4512" i="11" s="1" a="1"/>
  <c r="G4512" i="11" s="1"/>
  <c r="G4513" i="11" s="1" a="1"/>
  <c r="G4513" i="11" s="1"/>
  <c r="G4514" i="11" s="1" a="1"/>
  <c r="G4514" i="11" s="1"/>
  <c r="G4515" i="11" s="1" a="1"/>
  <c r="G4515" i="11" s="1"/>
  <c r="G4516" i="11" s="1" a="1"/>
  <c r="G4516" i="11" s="1"/>
  <c r="G4517" i="11" s="1" a="1"/>
  <c r="G4517" i="11" s="1"/>
  <c r="G4518" i="11" s="1" a="1"/>
  <c r="G4518" i="11" s="1"/>
  <c r="G4519" i="11" s="1" a="1"/>
  <c r="G4519" i="11" s="1"/>
  <c r="G4520" i="11" s="1" a="1"/>
  <c r="G4520" i="11" s="1"/>
  <c r="G4521" i="11" s="1" a="1"/>
  <c r="G4521" i="11" s="1"/>
  <c r="G4522" i="11" s="1" a="1"/>
  <c r="G4522" i="11" s="1"/>
  <c r="G4523" i="11" s="1" a="1"/>
  <c r="G4523" i="11" s="1"/>
  <c r="G4524" i="11" s="1" a="1"/>
  <c r="G4524" i="11" s="1"/>
  <c r="G4525" i="11" s="1" a="1"/>
  <c r="G4525" i="11" s="1"/>
  <c r="G4526" i="11" s="1" a="1"/>
  <c r="G4526" i="11" s="1"/>
  <c r="G4527" i="11" s="1" a="1"/>
  <c r="G4527" i="11" s="1"/>
  <c r="G4528" i="11" s="1" a="1"/>
  <c r="G4528" i="11" s="1"/>
  <c r="G4529" i="11" s="1" a="1"/>
  <c r="G4529" i="11" s="1"/>
  <c r="G4530" i="11" s="1" a="1"/>
  <c r="G4530" i="11" s="1"/>
  <c r="G4531" i="11" s="1" a="1"/>
  <c r="G4531" i="11" s="1"/>
  <c r="G4532" i="11" s="1" a="1"/>
  <c r="G4532" i="11" s="1"/>
  <c r="G4533" i="11" s="1" a="1"/>
  <c r="G4533" i="11" s="1"/>
  <c r="G4534" i="11" s="1" a="1"/>
  <c r="G4534" i="11" s="1"/>
  <c r="G4535" i="11" s="1" a="1"/>
  <c r="G4535" i="11" s="1"/>
  <c r="G4536" i="11" s="1" a="1"/>
  <c r="G4536" i="11" s="1"/>
  <c r="G4537" i="11" s="1" a="1"/>
  <c r="G4537" i="11" s="1"/>
  <c r="G4538" i="11" s="1" a="1"/>
  <c r="G4538" i="11" s="1"/>
  <c r="N1034" i="8"/>
  <c r="N696" i="8"/>
  <c r="L10" i="9"/>
  <c r="E24" i="7" a="1"/>
  <c r="E24" i="7" s="1"/>
  <c r="D19" i="9" l="1"/>
  <c r="J19" i="9" s="1"/>
  <c r="AX10" i="9"/>
  <c r="BA10" i="9"/>
  <c r="AU10" i="9"/>
  <c r="AC10" i="9"/>
  <c r="AF10" i="9"/>
  <c r="AR10" i="9"/>
  <c r="AO10" i="9"/>
  <c r="AL10" i="9"/>
  <c r="Z10" i="9"/>
  <c r="AI10" i="9"/>
  <c r="N23" i="7" a="1"/>
  <c r="N23" i="7" s="1"/>
  <c r="N1031" i="8"/>
  <c r="U19" i="9" l="1"/>
  <c r="Z19" i="9" s="1"/>
  <c r="L19" i="9"/>
  <c r="E51" i="7" a="1"/>
  <c r="E51" i="7" s="1"/>
  <c r="D11" i="9"/>
  <c r="J11" i="9" s="1"/>
  <c r="D14" i="9"/>
  <c r="J14" i="9" s="1"/>
  <c r="D17" i="9"/>
  <c r="J17" i="9" s="1"/>
  <c r="D21" i="9"/>
  <c r="J21" i="9" s="1"/>
  <c r="D16" i="9"/>
  <c r="J16" i="9" s="1"/>
  <c r="D12" i="9"/>
  <c r="J12" i="9" s="1"/>
  <c r="D13" i="9"/>
  <c r="J13" i="9" s="1"/>
  <c r="D22" i="9"/>
  <c r="J22" i="9" s="1"/>
  <c r="J26" i="8"/>
  <c r="P23" i="7"/>
  <c r="AJ24" i="7" a="1"/>
  <c r="AJ24" i="7" s="1"/>
  <c r="Y24" i="7" a="1"/>
  <c r="Y24" i="7" s="1"/>
  <c r="T24" i="7" a="1"/>
  <c r="T24" i="7" s="1"/>
  <c r="AC24" i="7" a="1"/>
  <c r="AC24" i="7" s="1"/>
  <c r="AD24" i="7" a="1"/>
  <c r="AD24" i="7" s="1"/>
  <c r="U24" i="7" a="1"/>
  <c r="U24" i="7" s="1"/>
  <c r="W24" i="7" a="1"/>
  <c r="W24" i="7" s="1"/>
  <c r="AF24" i="7" a="1"/>
  <c r="AF24" i="7" s="1"/>
  <c r="S24" i="7" a="1"/>
  <c r="S24" i="7" s="1"/>
  <c r="AB24" i="7" a="1"/>
  <c r="AB24" i="7" s="1"/>
  <c r="AI24" i="7" a="1"/>
  <c r="AI24" i="7" s="1"/>
  <c r="AE24" i="7" a="1"/>
  <c r="AE24" i="7" s="1"/>
  <c r="V24" i="7" a="1"/>
  <c r="V24" i="7" s="1"/>
  <c r="AK24" i="7" a="1"/>
  <c r="AK24" i="7" s="1"/>
  <c r="AH24" i="7" a="1"/>
  <c r="AH24" i="7" s="1"/>
  <c r="AA24" i="7" a="1"/>
  <c r="AA24" i="7" s="1"/>
  <c r="R24" i="7" a="1"/>
  <c r="R24" i="7" s="1"/>
  <c r="R25" i="7" s="1"/>
  <c r="X24" i="7" a="1"/>
  <c r="X24" i="7" s="1"/>
  <c r="AG24" i="7" a="1"/>
  <c r="AG24" i="7" s="1"/>
  <c r="Z24" i="7" a="1"/>
  <c r="Z24" i="7" s="1"/>
  <c r="B10" i="9"/>
  <c r="U12" i="9" l="1"/>
  <c r="L12" i="9"/>
  <c r="E30" i="7" a="1"/>
  <c r="E30" i="7" s="1"/>
  <c r="U16" i="9"/>
  <c r="L16" i="9"/>
  <c r="E42" i="7" a="1"/>
  <c r="E42" i="7" s="1"/>
  <c r="U21" i="9"/>
  <c r="L21" i="9"/>
  <c r="E57" i="7" a="1"/>
  <c r="E57" i="7" s="1"/>
  <c r="U17" i="9"/>
  <c r="L17" i="9"/>
  <c r="E45" i="7" a="1"/>
  <c r="E45" i="7" s="1"/>
  <c r="U14" i="9"/>
  <c r="L14" i="9"/>
  <c r="E36" i="7" a="1"/>
  <c r="E36" i="7" s="1"/>
  <c r="E27" i="7" a="1"/>
  <c r="E27" i="7" s="1"/>
  <c r="L11" i="9"/>
  <c r="U11" i="9"/>
  <c r="U13" i="9"/>
  <c r="L13" i="9"/>
  <c r="E33" i="7" a="1"/>
  <c r="E33" i="7" s="1"/>
  <c r="AI19" i="9"/>
  <c r="AF19" i="9"/>
  <c r="AC19" i="9"/>
  <c r="B19" i="9"/>
  <c r="AX19" i="9"/>
  <c r="AL19" i="9"/>
  <c r="AU19" i="9"/>
  <c r="BA19" i="9"/>
  <c r="AO19" i="9"/>
  <c r="AR19" i="9"/>
  <c r="N50" i="7" a="1"/>
  <c r="N50" i="7" s="1"/>
  <c r="U22" i="9"/>
  <c r="L22" i="9"/>
  <c r="E60" i="7" a="1"/>
  <c r="E60" i="7" s="1"/>
  <c r="AB25" i="7"/>
  <c r="X28" i="8" s="1"/>
  <c r="X27" i="8"/>
  <c r="S25" i="7"/>
  <c r="O28" i="8" s="1"/>
  <c r="O27" i="8"/>
  <c r="V27" i="8"/>
  <c r="Z25" i="7"/>
  <c r="V28" i="8" s="1"/>
  <c r="AB27" i="8"/>
  <c r="AF25" i="7"/>
  <c r="AB28" i="8" s="1"/>
  <c r="AG25" i="7"/>
  <c r="AC28" i="8" s="1"/>
  <c r="AC27" i="8"/>
  <c r="W25" i="7"/>
  <c r="S28" i="8" s="1"/>
  <c r="S27" i="8"/>
  <c r="X25" i="7"/>
  <c r="T28" i="8" s="1"/>
  <c r="T27" i="8"/>
  <c r="U25" i="7"/>
  <c r="Q28" i="8" s="1"/>
  <c r="Q27" i="8"/>
  <c r="N28" i="8"/>
  <c r="N27" i="8"/>
  <c r="C24" i="7" a="1"/>
  <c r="C24" i="7" s="1"/>
  <c r="AD25" i="7"/>
  <c r="Z28" i="8" s="1"/>
  <c r="Z27" i="8"/>
  <c r="W27" i="8"/>
  <c r="AA25" i="7"/>
  <c r="W28" i="8" s="1"/>
  <c r="AC25" i="7"/>
  <c r="Y28" i="8" s="1"/>
  <c r="Y27" i="8"/>
  <c r="V10" i="9" a="1"/>
  <c r="V10" i="9" s="1"/>
  <c r="W10" i="9" a="1"/>
  <c r="W10" i="9" s="1"/>
  <c r="AH25" i="7"/>
  <c r="AD28" i="8" s="1"/>
  <c r="AD27" i="8"/>
  <c r="T25" i="7"/>
  <c r="P28" i="8" s="1"/>
  <c r="P27" i="8"/>
  <c r="AK25" i="7"/>
  <c r="AG28" i="8" s="1"/>
  <c r="AG27" i="8"/>
  <c r="U27" i="8"/>
  <c r="Y25" i="7"/>
  <c r="U28" i="8" s="1"/>
  <c r="V25" i="7"/>
  <c r="R28" i="8" s="1"/>
  <c r="R27" i="8"/>
  <c r="AJ25" i="7"/>
  <c r="AF28" i="8" s="1"/>
  <c r="AF27" i="8"/>
  <c r="AA27" i="8"/>
  <c r="AE25" i="7"/>
  <c r="AA28" i="8" s="1"/>
  <c r="AI25" i="7"/>
  <c r="AE28" i="8" s="1"/>
  <c r="AE27" i="8"/>
  <c r="J361" i="8"/>
  <c r="L26" i="8"/>
  <c r="AO11" i="9" l="1"/>
  <c r="N26" i="7" a="1"/>
  <c r="N26" i="7" s="1"/>
  <c r="AX11" i="9"/>
  <c r="AI11" i="9"/>
  <c r="BA11" i="9"/>
  <c r="AU11" i="9"/>
  <c r="AC11" i="9"/>
  <c r="Z11" i="9"/>
  <c r="AF11" i="9"/>
  <c r="AL11" i="9"/>
  <c r="AR11" i="9"/>
  <c r="P120" i="9"/>
  <c r="AC21" i="9"/>
  <c r="AO21" i="9"/>
  <c r="Z21" i="9"/>
  <c r="B21" i="9" s="1"/>
  <c r="AF21" i="9"/>
  <c r="BA21" i="9"/>
  <c r="AL21" i="9"/>
  <c r="AX21" i="9"/>
  <c r="AU21" i="9"/>
  <c r="AR21" i="9"/>
  <c r="AI21" i="9"/>
  <c r="N56" i="7" a="1"/>
  <c r="N56" i="7" s="1"/>
  <c r="W19" i="9" a="1"/>
  <c r="W19" i="9" s="1"/>
  <c r="X19" i="9" s="1"/>
  <c r="V19" i="9" a="1"/>
  <c r="V19" i="9" s="1"/>
  <c r="AC22" i="9"/>
  <c r="AF22" i="9"/>
  <c r="AX22" i="9"/>
  <c r="Z22" i="9"/>
  <c r="B22" i="9" s="1"/>
  <c r="AL22" i="9"/>
  <c r="AI22" i="9"/>
  <c r="AO22" i="9"/>
  <c r="BA22" i="9"/>
  <c r="AU22" i="9"/>
  <c r="AR22" i="9"/>
  <c r="N59" i="7" a="1"/>
  <c r="N59" i="7" s="1"/>
  <c r="J53" i="8"/>
  <c r="P50" i="7"/>
  <c r="V51" i="7" a="1"/>
  <c r="V51" i="7" s="1"/>
  <c r="AJ51" i="7" a="1"/>
  <c r="AJ51" i="7" s="1"/>
  <c r="T51" i="7" a="1"/>
  <c r="T51" i="7" s="1"/>
  <c r="U51" i="7" a="1"/>
  <c r="U51" i="7" s="1"/>
  <c r="AG51" i="7" a="1"/>
  <c r="AG51" i="7" s="1"/>
  <c r="Z51" i="7" a="1"/>
  <c r="Z51" i="7" s="1"/>
  <c r="AF51" i="7" a="1"/>
  <c r="AF51" i="7" s="1"/>
  <c r="R51" i="7" a="1"/>
  <c r="R51" i="7" s="1"/>
  <c r="AE51" i="7" a="1"/>
  <c r="AE51" i="7" s="1"/>
  <c r="AI51" i="7" a="1"/>
  <c r="AI51" i="7" s="1"/>
  <c r="AK51" i="7" a="1"/>
  <c r="AK51" i="7" s="1"/>
  <c r="S51" i="7" a="1"/>
  <c r="S51" i="7" s="1"/>
  <c r="AB51" i="7" a="1"/>
  <c r="AB51" i="7" s="1"/>
  <c r="AD51" i="7" a="1"/>
  <c r="AD51" i="7" s="1"/>
  <c r="Y51" i="7" a="1"/>
  <c r="Y51" i="7" s="1"/>
  <c r="X51" i="7" a="1"/>
  <c r="X51" i="7" s="1"/>
  <c r="AH51" i="7" a="1"/>
  <c r="AH51" i="7" s="1"/>
  <c r="AC51" i="7" a="1"/>
  <c r="AC51" i="7" s="1"/>
  <c r="W51" i="7" a="1"/>
  <c r="W51" i="7" s="1"/>
  <c r="AA51" i="7" a="1"/>
  <c r="AA51" i="7" s="1"/>
  <c r="AI14" i="9"/>
  <c r="Z14" i="9"/>
  <c r="B14" i="9" s="1"/>
  <c r="BA14" i="9"/>
  <c r="AO14" i="9"/>
  <c r="AF14" i="9"/>
  <c r="AL14" i="9"/>
  <c r="AU14" i="9"/>
  <c r="AX14" i="9"/>
  <c r="AR14" i="9"/>
  <c r="AC14" i="9"/>
  <c r="N35" i="7" a="1"/>
  <c r="N35" i="7" s="1"/>
  <c r="AU16" i="9"/>
  <c r="AX16" i="9"/>
  <c r="AC16" i="9"/>
  <c r="AL16" i="9"/>
  <c r="AI16" i="9"/>
  <c r="Z16" i="9"/>
  <c r="B16" i="9" s="1"/>
  <c r="BA16" i="9"/>
  <c r="AO16" i="9"/>
  <c r="AR16" i="9"/>
  <c r="AF16" i="9"/>
  <c r="N41" i="7" a="1"/>
  <c r="N41" i="7" s="1"/>
  <c r="BA13" i="9"/>
  <c r="AF13" i="9"/>
  <c r="AX13" i="9"/>
  <c r="AI13" i="9"/>
  <c r="AC13" i="9"/>
  <c r="Z13" i="9"/>
  <c r="B13" i="9" s="1"/>
  <c r="AL13" i="9"/>
  <c r="AR13" i="9"/>
  <c r="AU13" i="9"/>
  <c r="AO13" i="9"/>
  <c r="AO17" i="9"/>
  <c r="AC17" i="9"/>
  <c r="AX17" i="9"/>
  <c r="BA17" i="9"/>
  <c r="AR17" i="9"/>
  <c r="AI17" i="9"/>
  <c r="AL17" i="9"/>
  <c r="AU17" i="9"/>
  <c r="AF17" i="9"/>
  <c r="Z17" i="9"/>
  <c r="B17" i="9" s="1"/>
  <c r="N44" i="7" a="1"/>
  <c r="N44" i="7" s="1"/>
  <c r="BA12" i="9"/>
  <c r="AC12" i="9"/>
  <c r="AX12" i="9"/>
  <c r="AO12" i="9"/>
  <c r="AU12" i="9"/>
  <c r="Z12" i="9"/>
  <c r="B12" i="9" s="1"/>
  <c r="AF12" i="9"/>
  <c r="AL12" i="9"/>
  <c r="AR12" i="9"/>
  <c r="AI12" i="9"/>
  <c r="N29" i="7" a="1"/>
  <c r="N29" i="7" s="1"/>
  <c r="AA362" i="8" a="1"/>
  <c r="AA362" i="8" s="1"/>
  <c r="AA363" i="8" s="1"/>
  <c r="AD362" i="8" a="1"/>
  <c r="AD362" i="8" s="1"/>
  <c r="AD363" i="8" s="1"/>
  <c r="Z362" i="8" a="1"/>
  <c r="Z362" i="8" s="1"/>
  <c r="Z363" i="8" s="1"/>
  <c r="AF362" i="8" a="1"/>
  <c r="AF362" i="8" s="1"/>
  <c r="AF363" i="8" s="1"/>
  <c r="U362" i="8" a="1"/>
  <c r="U362" i="8" s="1"/>
  <c r="U363" i="8" s="1"/>
  <c r="AG362" i="8" a="1"/>
  <c r="AG362" i="8" s="1"/>
  <c r="N362" i="8" a="1"/>
  <c r="N362" i="8" s="1"/>
  <c r="N363" i="8" s="1"/>
  <c r="R362" i="8" a="1"/>
  <c r="R362" i="8" s="1"/>
  <c r="R363" i="8" s="1"/>
  <c r="AB362" i="8" a="1"/>
  <c r="AB362" i="8" s="1"/>
  <c r="V362" i="8" a="1"/>
  <c r="V362" i="8" s="1"/>
  <c r="O362" i="8" a="1"/>
  <c r="O362" i="8" s="1"/>
  <c r="Y362" i="8" a="1"/>
  <c r="Y362" i="8" s="1"/>
  <c r="X10" i="9"/>
  <c r="Q362" i="8" a="1"/>
  <c r="Q362" i="8" s="1"/>
  <c r="L361" i="8"/>
  <c r="J696" i="8"/>
  <c r="AE362" i="8" a="1"/>
  <c r="AE362" i="8" s="1"/>
  <c r="P362" i="8" a="1"/>
  <c r="P362" i="8" s="1"/>
  <c r="W362" i="8" a="1"/>
  <c r="W362" i="8" s="1"/>
  <c r="T362" i="8" a="1"/>
  <c r="T362" i="8" s="1"/>
  <c r="S362" i="8" a="1"/>
  <c r="S362" i="8" s="1"/>
  <c r="X362" i="8" a="1"/>
  <c r="X362" i="8" s="1"/>
  <c r="AC362" i="8" a="1"/>
  <c r="AC362" i="8" s="1"/>
  <c r="BA120" i="9" l="1"/>
  <c r="W12" i="9" a="1"/>
  <c r="W12" i="9" s="1"/>
  <c r="X12" i="9" s="1"/>
  <c r="V12" i="9" a="1"/>
  <c r="V12" i="9" s="1"/>
  <c r="AD52" i="7"/>
  <c r="Z55" i="8" s="1"/>
  <c r="Z54" i="8"/>
  <c r="AJ52" i="7"/>
  <c r="AF55" i="8" s="1"/>
  <c r="AF54" i="8"/>
  <c r="AL120" i="9"/>
  <c r="AB52" i="7"/>
  <c r="X55" i="8" s="1"/>
  <c r="X54" i="8"/>
  <c r="V52" i="7"/>
  <c r="R55" i="8" s="1"/>
  <c r="R54" i="8"/>
  <c r="V22" i="9" a="1"/>
  <c r="V22" i="9" s="1"/>
  <c r="W22" i="9" a="1"/>
  <c r="W22" i="9" s="1"/>
  <c r="X22" i="9" s="1"/>
  <c r="AF120" i="9"/>
  <c r="S52" i="7"/>
  <c r="O55" i="8" s="1"/>
  <c r="O54" i="8"/>
  <c r="J32" i="8"/>
  <c r="P29" i="7"/>
  <c r="S30" i="7" a="1"/>
  <c r="S30" i="7" s="1"/>
  <c r="R30" i="7" a="1"/>
  <c r="R30" i="7" s="1"/>
  <c r="AK30" i="7" a="1"/>
  <c r="AK30" i="7" s="1"/>
  <c r="AC30" i="7" a="1"/>
  <c r="AC30" i="7" s="1"/>
  <c r="AI30" i="7" a="1"/>
  <c r="AI30" i="7" s="1"/>
  <c r="AJ30" i="7" a="1"/>
  <c r="AJ30" i="7" s="1"/>
  <c r="AD30" i="7" a="1"/>
  <c r="AD30" i="7" s="1"/>
  <c r="Z30" i="7" a="1"/>
  <c r="Z30" i="7" s="1"/>
  <c r="U30" i="7" a="1"/>
  <c r="U30" i="7" s="1"/>
  <c r="AF30" i="7" a="1"/>
  <c r="AF30" i="7" s="1"/>
  <c r="X30" i="7" a="1"/>
  <c r="X30" i="7" s="1"/>
  <c r="V30" i="7" a="1"/>
  <c r="V30" i="7" s="1"/>
  <c r="T30" i="7" a="1"/>
  <c r="T30" i="7" s="1"/>
  <c r="W30" i="7" a="1"/>
  <c r="W30" i="7" s="1"/>
  <c r="AH30" i="7" a="1"/>
  <c r="AH30" i="7" s="1"/>
  <c r="AA30" i="7" a="1"/>
  <c r="AA30" i="7" s="1"/>
  <c r="AB30" i="7" a="1"/>
  <c r="AB30" i="7" s="1"/>
  <c r="AG30" i="7" a="1"/>
  <c r="AG30" i="7" s="1"/>
  <c r="Y30" i="7" a="1"/>
  <c r="Y30" i="7" s="1"/>
  <c r="AE30" i="7" a="1"/>
  <c r="AE30" i="7" s="1"/>
  <c r="AK52" i="7"/>
  <c r="AG55" i="8" s="1"/>
  <c r="AG54" i="8"/>
  <c r="J388" i="8"/>
  <c r="L53" i="8"/>
  <c r="B11" i="9"/>
  <c r="Z120" i="9"/>
  <c r="J47" i="8"/>
  <c r="P44" i="7"/>
  <c r="R45" i="7" a="1"/>
  <c r="R45" i="7" s="1"/>
  <c r="S45" i="7" a="1"/>
  <c r="S45" i="7" s="1"/>
  <c r="AK45" i="7" a="1"/>
  <c r="AK45" i="7" s="1"/>
  <c r="AF45" i="7" a="1"/>
  <c r="AF45" i="7" s="1"/>
  <c r="T45" i="7" a="1"/>
  <c r="T45" i="7" s="1"/>
  <c r="V45" i="7" a="1"/>
  <c r="V45" i="7" s="1"/>
  <c r="AD45" i="7" a="1"/>
  <c r="AD45" i="7" s="1"/>
  <c r="AH45" i="7" a="1"/>
  <c r="AH45" i="7" s="1"/>
  <c r="AG45" i="7" a="1"/>
  <c r="AG45" i="7" s="1"/>
  <c r="AB45" i="7" a="1"/>
  <c r="AB45" i="7" s="1"/>
  <c r="AI45" i="7" a="1"/>
  <c r="AI45" i="7" s="1"/>
  <c r="AA45" i="7" a="1"/>
  <c r="AA45" i="7" s="1"/>
  <c r="AJ45" i="7" a="1"/>
  <c r="AJ45" i="7" s="1"/>
  <c r="Y45" i="7" a="1"/>
  <c r="Y45" i="7" s="1"/>
  <c r="U45" i="7" a="1"/>
  <c r="U45" i="7" s="1"/>
  <c r="W45" i="7" a="1"/>
  <c r="W45" i="7" s="1"/>
  <c r="X45" i="7" a="1"/>
  <c r="X45" i="7" s="1"/>
  <c r="AE45" i="7" a="1"/>
  <c r="AE45" i="7" s="1"/>
  <c r="Z45" i="7" a="1"/>
  <c r="Z45" i="7" s="1"/>
  <c r="AC45" i="7" a="1"/>
  <c r="AC45" i="7" s="1"/>
  <c r="J44" i="8"/>
  <c r="P41" i="7"/>
  <c r="S42" i="7" a="1"/>
  <c r="S42" i="7" s="1"/>
  <c r="U42" i="7" a="1"/>
  <c r="U42" i="7" s="1"/>
  <c r="R42" i="7" a="1"/>
  <c r="R42" i="7" s="1"/>
  <c r="AG42" i="7" a="1"/>
  <c r="AG42" i="7" s="1"/>
  <c r="Y42" i="7" a="1"/>
  <c r="Y42" i="7" s="1"/>
  <c r="AD42" i="7" a="1"/>
  <c r="AD42" i="7" s="1"/>
  <c r="AE42" i="7" a="1"/>
  <c r="AE42" i="7" s="1"/>
  <c r="AK42" i="7" a="1"/>
  <c r="AK42" i="7" s="1"/>
  <c r="X42" i="7" a="1"/>
  <c r="X42" i="7" s="1"/>
  <c r="AJ42" i="7" a="1"/>
  <c r="AJ42" i="7" s="1"/>
  <c r="AI42" i="7" a="1"/>
  <c r="AI42" i="7" s="1"/>
  <c r="T42" i="7" a="1"/>
  <c r="T42" i="7" s="1"/>
  <c r="AH42" i="7" a="1"/>
  <c r="AH42" i="7" s="1"/>
  <c r="W42" i="7" a="1"/>
  <c r="W42" i="7" s="1"/>
  <c r="Z42" i="7" a="1"/>
  <c r="Z42" i="7" s="1"/>
  <c r="V42" i="7" a="1"/>
  <c r="V42" i="7" s="1"/>
  <c r="AC42" i="7" a="1"/>
  <c r="AC42" i="7" s="1"/>
  <c r="AB42" i="7" a="1"/>
  <c r="AB42" i="7" s="1"/>
  <c r="AA42" i="7" a="1"/>
  <c r="AA42" i="7" s="1"/>
  <c r="AF42" i="7" a="1"/>
  <c r="AF42" i="7" s="1"/>
  <c r="W14" i="9" a="1"/>
  <c r="W14" i="9" s="1"/>
  <c r="X14" i="9" s="1"/>
  <c r="V14" i="9" a="1"/>
  <c r="V14" i="9" s="1"/>
  <c r="AI52" i="7"/>
  <c r="AE55" i="8" s="1"/>
  <c r="AE54" i="8"/>
  <c r="J62" i="8"/>
  <c r="P59" i="7"/>
  <c r="X60" i="7" a="1"/>
  <c r="X60" i="7" s="1"/>
  <c r="Z60" i="7" a="1"/>
  <c r="Z60" i="7" s="1"/>
  <c r="AC60" i="7" a="1"/>
  <c r="AC60" i="7" s="1"/>
  <c r="AG60" i="7" a="1"/>
  <c r="AG60" i="7" s="1"/>
  <c r="AJ60" i="7" a="1"/>
  <c r="AJ60" i="7" s="1"/>
  <c r="W60" i="7" a="1"/>
  <c r="W60" i="7" s="1"/>
  <c r="AD60" i="7" a="1"/>
  <c r="AD60" i="7" s="1"/>
  <c r="AK60" i="7" a="1"/>
  <c r="AK60" i="7" s="1"/>
  <c r="V60" i="7" a="1"/>
  <c r="V60" i="7" s="1"/>
  <c r="AI60" i="7" a="1"/>
  <c r="AI60" i="7" s="1"/>
  <c r="AB60" i="7" a="1"/>
  <c r="AB60" i="7" s="1"/>
  <c r="R60" i="7" a="1"/>
  <c r="R60" i="7" s="1"/>
  <c r="AE60" i="7" a="1"/>
  <c r="AE60" i="7" s="1"/>
  <c r="Y60" i="7" a="1"/>
  <c r="Y60" i="7" s="1"/>
  <c r="S60" i="7" a="1"/>
  <c r="S60" i="7" s="1"/>
  <c r="AA60" i="7" a="1"/>
  <c r="AA60" i="7" s="1"/>
  <c r="AH60" i="7" a="1"/>
  <c r="AH60" i="7" s="1"/>
  <c r="T60" i="7" a="1"/>
  <c r="T60" i="7" s="1"/>
  <c r="AF60" i="7" a="1"/>
  <c r="AF60" i="7" s="1"/>
  <c r="U60" i="7" a="1"/>
  <c r="U60" i="7" s="1"/>
  <c r="AC120" i="9"/>
  <c r="P35" i="7"/>
  <c r="J38" i="8"/>
  <c r="T36" i="7" a="1"/>
  <c r="T36" i="7" s="1"/>
  <c r="AG36" i="7" a="1"/>
  <c r="AG36" i="7" s="1"/>
  <c r="AJ36" i="7" a="1"/>
  <c r="AJ36" i="7" s="1"/>
  <c r="Y36" i="7" a="1"/>
  <c r="Y36" i="7" s="1"/>
  <c r="S36" i="7" a="1"/>
  <c r="S36" i="7" s="1"/>
  <c r="AK36" i="7" a="1"/>
  <c r="AK36" i="7" s="1"/>
  <c r="W36" i="7" a="1"/>
  <c r="W36" i="7" s="1"/>
  <c r="AE36" i="7" a="1"/>
  <c r="AE36" i="7" s="1"/>
  <c r="AF36" i="7" a="1"/>
  <c r="AF36" i="7" s="1"/>
  <c r="U36" i="7" a="1"/>
  <c r="U36" i="7" s="1"/>
  <c r="X36" i="7" a="1"/>
  <c r="X36" i="7" s="1"/>
  <c r="AA36" i="7" a="1"/>
  <c r="AA36" i="7" s="1"/>
  <c r="AC36" i="7" a="1"/>
  <c r="AC36" i="7" s="1"/>
  <c r="AD36" i="7" a="1"/>
  <c r="AD36" i="7" s="1"/>
  <c r="AB36" i="7" a="1"/>
  <c r="AB36" i="7" s="1"/>
  <c r="V36" i="7" a="1"/>
  <c r="V36" i="7" s="1"/>
  <c r="Z36" i="7" a="1"/>
  <c r="Z36" i="7" s="1"/>
  <c r="R36" i="7" a="1"/>
  <c r="R36" i="7" s="1"/>
  <c r="AH36" i="7" a="1"/>
  <c r="AH36" i="7" s="1"/>
  <c r="AI36" i="7" a="1"/>
  <c r="AI36" i="7" s="1"/>
  <c r="AE52" i="7"/>
  <c r="AA55" i="8" s="1"/>
  <c r="AA54" i="8"/>
  <c r="AU120" i="9"/>
  <c r="R52" i="7"/>
  <c r="N55" i="8" s="1"/>
  <c r="N54" i="8"/>
  <c r="C51" i="7" a="1"/>
  <c r="C51" i="7" s="1"/>
  <c r="W21" i="9" a="1"/>
  <c r="W21" i="9" s="1"/>
  <c r="X21" i="9" s="1"/>
  <c r="V21" i="9" a="1"/>
  <c r="V21" i="9" s="1"/>
  <c r="W17" i="9" a="1"/>
  <c r="W17" i="9" s="1"/>
  <c r="X17" i="9" s="1"/>
  <c r="V17" i="9" a="1"/>
  <c r="V17" i="9" s="1"/>
  <c r="W52" i="7"/>
  <c r="S55" i="8" s="1"/>
  <c r="S54" i="8"/>
  <c r="AF52" i="7"/>
  <c r="AB55" i="8" s="1"/>
  <c r="AB54" i="8"/>
  <c r="AI120" i="9"/>
  <c r="AA52" i="7"/>
  <c r="W55" i="8" s="1"/>
  <c r="W54" i="8"/>
  <c r="AC52" i="7"/>
  <c r="Y55" i="8" s="1"/>
  <c r="Y54" i="8"/>
  <c r="Z52" i="7"/>
  <c r="V55" i="8" s="1"/>
  <c r="V54" i="8"/>
  <c r="J59" i="8"/>
  <c r="P56" i="7"/>
  <c r="T57" i="7" a="1"/>
  <c r="T57" i="7" s="1"/>
  <c r="Z57" i="7" a="1"/>
  <c r="Z57" i="7" s="1"/>
  <c r="AE57" i="7" a="1"/>
  <c r="AE57" i="7" s="1"/>
  <c r="X57" i="7" a="1"/>
  <c r="X57" i="7" s="1"/>
  <c r="AF57" i="7" a="1"/>
  <c r="AF57" i="7" s="1"/>
  <c r="AI57" i="7" a="1"/>
  <c r="AI57" i="7" s="1"/>
  <c r="AK57" i="7" a="1"/>
  <c r="AK57" i="7" s="1"/>
  <c r="AA57" i="7" a="1"/>
  <c r="AA57" i="7" s="1"/>
  <c r="AB57" i="7" a="1"/>
  <c r="AB57" i="7" s="1"/>
  <c r="AG57" i="7" a="1"/>
  <c r="AG57" i="7" s="1"/>
  <c r="AC57" i="7" a="1"/>
  <c r="AC57" i="7" s="1"/>
  <c r="U57" i="7" a="1"/>
  <c r="U57" i="7" s="1"/>
  <c r="S57" i="7" a="1"/>
  <c r="S57" i="7" s="1"/>
  <c r="V57" i="7" a="1"/>
  <c r="V57" i="7" s="1"/>
  <c r="AH57" i="7" a="1"/>
  <c r="AH57" i="7" s="1"/>
  <c r="AJ57" i="7" a="1"/>
  <c r="AJ57" i="7" s="1"/>
  <c r="AD57" i="7" a="1"/>
  <c r="AD57" i="7" s="1"/>
  <c r="R57" i="7" a="1"/>
  <c r="R57" i="7" s="1"/>
  <c r="W57" i="7" a="1"/>
  <c r="W57" i="7" s="1"/>
  <c r="Y57" i="7" a="1"/>
  <c r="Y57" i="7" s="1"/>
  <c r="AX120" i="9"/>
  <c r="AH52" i="7"/>
  <c r="AD55" i="8" s="1"/>
  <c r="AD54" i="8"/>
  <c r="AD389" i="8" s="1" a="1"/>
  <c r="AD389" i="8" s="1"/>
  <c r="AG52" i="7"/>
  <c r="AC55" i="8" s="1"/>
  <c r="AC54" i="8"/>
  <c r="T7" i="7"/>
  <c r="P123" i="9"/>
  <c r="J353" i="7"/>
  <c r="Y27" i="7" a="1"/>
  <c r="Y27" i="7" s="1"/>
  <c r="AB27" i="7" a="1"/>
  <c r="AB27" i="7" s="1"/>
  <c r="AJ27" i="7" a="1"/>
  <c r="AJ27" i="7" s="1"/>
  <c r="R27" i="7" a="1"/>
  <c r="R27" i="7" s="1"/>
  <c r="AA27" i="7" a="1"/>
  <c r="AA27" i="7" s="1"/>
  <c r="AK27" i="7" a="1"/>
  <c r="AK27" i="7" s="1"/>
  <c r="AD27" i="7" a="1"/>
  <c r="AD27" i="7" s="1"/>
  <c r="AE27" i="7" a="1"/>
  <c r="AE27" i="7" s="1"/>
  <c r="AF27" i="7" a="1"/>
  <c r="AF27" i="7" s="1"/>
  <c r="X27" i="7" a="1"/>
  <c r="X27" i="7" s="1"/>
  <c r="AH27" i="7" a="1"/>
  <c r="AH27" i="7" s="1"/>
  <c r="AC27" i="7" a="1"/>
  <c r="AC27" i="7" s="1"/>
  <c r="U27" i="7" a="1"/>
  <c r="U27" i="7" s="1"/>
  <c r="W27" i="7" a="1"/>
  <c r="W27" i="7" s="1"/>
  <c r="Z27" i="7" a="1"/>
  <c r="Z27" i="7" s="1"/>
  <c r="AI27" i="7" a="1"/>
  <c r="AI27" i="7" s="1"/>
  <c r="J29" i="8"/>
  <c r="P26" i="7"/>
  <c r="V27" i="7" a="1"/>
  <c r="V27" i="7" s="1"/>
  <c r="S27" i="7" a="1"/>
  <c r="S27" i="7" s="1"/>
  <c r="AG27" i="7" a="1"/>
  <c r="AG27" i="7" s="1"/>
  <c r="T27" i="7" a="1"/>
  <c r="T27" i="7" s="1"/>
  <c r="X52" i="7"/>
  <c r="T55" i="8" s="1"/>
  <c r="T54" i="8"/>
  <c r="U52" i="7"/>
  <c r="Q55" i="8" s="1"/>
  <c r="Q54" i="8"/>
  <c r="V13" i="9" a="1"/>
  <c r="V13" i="9" s="1"/>
  <c r="W13" i="9" a="1"/>
  <c r="W13" i="9" s="1"/>
  <c r="X13" i="9" s="1"/>
  <c r="W16" i="9" a="1"/>
  <c r="W16" i="9" s="1"/>
  <c r="X16" i="9" s="1"/>
  <c r="V16" i="9" a="1"/>
  <c r="V16" i="9" s="1"/>
  <c r="Y52" i="7"/>
  <c r="U55" i="8" s="1"/>
  <c r="U54" i="8"/>
  <c r="T52" i="7"/>
  <c r="P55" i="8" s="1"/>
  <c r="P54" i="8"/>
  <c r="AR120" i="9"/>
  <c r="AO120" i="9"/>
  <c r="AG697" i="8" a="1"/>
  <c r="AG697" i="8" s="1"/>
  <c r="AG698" i="8" s="1"/>
  <c r="AD697" i="8" a="1"/>
  <c r="AD697" i="8" s="1"/>
  <c r="AD698" i="8" s="1"/>
  <c r="AG363" i="8"/>
  <c r="U697" i="8" a="1"/>
  <c r="U697" i="8" s="1"/>
  <c r="U698" i="8" s="1"/>
  <c r="Z697" i="8" a="1"/>
  <c r="Z697" i="8" s="1"/>
  <c r="Z698" i="8" s="1"/>
  <c r="AA697" i="8" a="1"/>
  <c r="AA697" i="8" s="1"/>
  <c r="AA698" i="8" s="1"/>
  <c r="N697" i="8" a="1"/>
  <c r="N697" i="8" s="1"/>
  <c r="V697" i="8" a="1"/>
  <c r="V697" i="8" s="1"/>
  <c r="V363" i="8"/>
  <c r="X363" i="8"/>
  <c r="X697" i="8" a="1"/>
  <c r="X697" i="8" s="1"/>
  <c r="W697" i="8" a="1"/>
  <c r="W697" i="8" s="1"/>
  <c r="W363" i="8"/>
  <c r="R697" i="8" a="1"/>
  <c r="R697" i="8" s="1"/>
  <c r="Y363" i="8"/>
  <c r="Y697" i="8" a="1"/>
  <c r="Y697" i="8" s="1"/>
  <c r="P697" i="8" a="1"/>
  <c r="P697" i="8" s="1"/>
  <c r="P363" i="8"/>
  <c r="AF697" i="8" a="1"/>
  <c r="AF697" i="8" s="1"/>
  <c r="AE697" i="8" a="1"/>
  <c r="AE697" i="8" s="1"/>
  <c r="AE363" i="8"/>
  <c r="O697" i="8" a="1"/>
  <c r="O697" i="8" s="1"/>
  <c r="O363" i="8"/>
  <c r="AC363" i="8"/>
  <c r="AC697" i="8" a="1"/>
  <c r="AC697" i="8" s="1"/>
  <c r="S363" i="8"/>
  <c r="S697" i="8" a="1"/>
  <c r="S697" i="8" s="1"/>
  <c r="T697" i="8" a="1"/>
  <c r="T697" i="8" s="1"/>
  <c r="T363" i="8"/>
  <c r="J1031" i="8"/>
  <c r="L1031" i="8" s="1"/>
  <c r="L696" i="8"/>
  <c r="Q697" i="8" a="1"/>
  <c r="Q697" i="8" s="1"/>
  <c r="Q363" i="8"/>
  <c r="C362" i="8" a="1"/>
  <c r="C362" i="8" s="1"/>
  <c r="AB697" i="8" a="1"/>
  <c r="AB697" i="8" s="1"/>
  <c r="AB363" i="8"/>
  <c r="AC389" i="8" l="1" a="1"/>
  <c r="AC389" i="8" s="1"/>
  <c r="U389" i="8" a="1"/>
  <c r="U389" i="8" s="1"/>
  <c r="S389" i="8" a="1"/>
  <c r="S389" i="8" s="1"/>
  <c r="T389" i="8" a="1"/>
  <c r="T389" i="8" s="1"/>
  <c r="T390" i="8" s="1"/>
  <c r="P389" i="8" a="1"/>
  <c r="P389" i="8" s="1"/>
  <c r="P390" i="8" s="1"/>
  <c r="AB389" i="8" a="1"/>
  <c r="AB389" i="8" s="1"/>
  <c r="AB390" i="8" s="1"/>
  <c r="Q389" i="8" a="1"/>
  <c r="Q389" i="8" s="1"/>
  <c r="Y389" i="8" a="1"/>
  <c r="Y389" i="8" s="1"/>
  <c r="Y390" i="8" s="1"/>
  <c r="AA389" i="8" a="1"/>
  <c r="AA389" i="8" s="1"/>
  <c r="AA390" i="8" s="1"/>
  <c r="V389" i="8" a="1"/>
  <c r="V389" i="8" s="1"/>
  <c r="V390" i="8" s="1"/>
  <c r="W389" i="8" a="1"/>
  <c r="W389" i="8" s="1"/>
  <c r="W390" i="8" s="1"/>
  <c r="AE389" i="8" a="1"/>
  <c r="AE389" i="8" s="1"/>
  <c r="AE390" i="8" s="1"/>
  <c r="N389" i="8" a="1"/>
  <c r="N389" i="8" s="1"/>
  <c r="N390" i="8" s="1"/>
  <c r="X392" i="8" s="1" a="1"/>
  <c r="X392" i="8" s="1"/>
  <c r="U28" i="7"/>
  <c r="Q31" i="8" s="1"/>
  <c r="Q30" i="8"/>
  <c r="U30" i="8"/>
  <c r="Y28" i="7"/>
  <c r="U31" i="8" s="1"/>
  <c r="W58" i="7"/>
  <c r="S61" i="8" s="1"/>
  <c r="S60" i="8"/>
  <c r="AK58" i="7"/>
  <c r="AG61" i="8" s="1"/>
  <c r="AG60" i="8"/>
  <c r="V37" i="7"/>
  <c r="R40" i="8" s="1"/>
  <c r="R39" i="8"/>
  <c r="Y37" i="7"/>
  <c r="U40" i="8" s="1"/>
  <c r="U39" i="8"/>
  <c r="Y61" i="7"/>
  <c r="U64" i="8" s="1"/>
  <c r="U63" i="8"/>
  <c r="Z61" i="7"/>
  <c r="V64" i="8" s="1"/>
  <c r="V63" i="8"/>
  <c r="Y45" i="8"/>
  <c r="AC43" i="7"/>
  <c r="Y46" i="8" s="1"/>
  <c r="Y43" i="7"/>
  <c r="U46" i="8" s="1"/>
  <c r="U45" i="8"/>
  <c r="U46" i="7"/>
  <c r="Q49" i="8" s="1"/>
  <c r="Q48" i="8"/>
  <c r="AG48" i="8"/>
  <c r="AK46" i="7"/>
  <c r="AG49" i="8" s="1"/>
  <c r="Y31" i="7"/>
  <c r="U34" i="8" s="1"/>
  <c r="U33" i="8"/>
  <c r="Z33" i="8"/>
  <c r="AD31" i="7"/>
  <c r="Z34" i="8" s="1"/>
  <c r="R389" i="8" a="1"/>
  <c r="R389" i="8" s="1"/>
  <c r="AB37" i="7"/>
  <c r="X40" i="8" s="1"/>
  <c r="X39" i="8"/>
  <c r="AJ37" i="7"/>
  <c r="AF40" i="8" s="1"/>
  <c r="AF39" i="8"/>
  <c r="AE61" i="7"/>
  <c r="AA64" i="8" s="1"/>
  <c r="AA63" i="8"/>
  <c r="X61" i="7"/>
  <c r="T64" i="8" s="1"/>
  <c r="T63" i="8"/>
  <c r="V43" i="7"/>
  <c r="R46" i="8" s="1"/>
  <c r="R45" i="8"/>
  <c r="AG43" i="7"/>
  <c r="AC46" i="8" s="1"/>
  <c r="AC45" i="8"/>
  <c r="Y46" i="7"/>
  <c r="U49" i="8" s="1"/>
  <c r="U48" i="8"/>
  <c r="S46" i="7"/>
  <c r="O49" i="8" s="1"/>
  <c r="O48" i="8"/>
  <c r="AG31" i="7"/>
  <c r="AC34" i="8" s="1"/>
  <c r="AC33" i="8"/>
  <c r="AJ31" i="7"/>
  <c r="AF34" i="8" s="1"/>
  <c r="AF33" i="8"/>
  <c r="R58" i="7"/>
  <c r="N61" i="8" s="1"/>
  <c r="N60" i="8"/>
  <c r="C57" i="7" a="1"/>
  <c r="C57" i="7" s="1"/>
  <c r="AI58" i="7"/>
  <c r="AE61" i="8" s="1"/>
  <c r="AE60" i="8"/>
  <c r="AH28" i="7"/>
  <c r="AD31" i="8" s="1"/>
  <c r="AD30" i="8"/>
  <c r="AD58" i="7"/>
  <c r="Z61" i="8" s="1"/>
  <c r="Z60" i="8"/>
  <c r="AF58" i="7"/>
  <c r="AB61" i="8" s="1"/>
  <c r="AB60" i="8"/>
  <c r="AD37" i="7"/>
  <c r="Z40" i="8" s="1"/>
  <c r="Z39" i="8"/>
  <c r="AG37" i="7"/>
  <c r="AC40" i="8" s="1"/>
  <c r="AC39" i="8"/>
  <c r="R61" i="7"/>
  <c r="N64" i="8" s="1"/>
  <c r="N63" i="8"/>
  <c r="C60" i="7" a="1"/>
  <c r="C60" i="7" s="1"/>
  <c r="Z43" i="7"/>
  <c r="V46" i="8" s="1"/>
  <c r="V45" i="8"/>
  <c r="R43" i="7"/>
  <c r="N46" i="8" s="1"/>
  <c r="N45" i="8"/>
  <c r="C42" i="7" a="1"/>
  <c r="C42" i="7" s="1"/>
  <c r="AJ46" i="7"/>
  <c r="AF49" i="8" s="1"/>
  <c r="AF48" i="8"/>
  <c r="R46" i="7"/>
  <c r="N49" i="8" s="1"/>
  <c r="N48" i="8"/>
  <c r="C45" i="7" a="1"/>
  <c r="C45" i="7" s="1"/>
  <c r="AB31" i="7"/>
  <c r="X34" i="8" s="1"/>
  <c r="X33" i="8"/>
  <c r="AI31" i="7"/>
  <c r="AE34" i="8" s="1"/>
  <c r="AE33" i="8"/>
  <c r="X389" i="8" a="1"/>
  <c r="X389" i="8" s="1"/>
  <c r="Y30" i="8"/>
  <c r="AC28" i="7"/>
  <c r="Y31" i="8" s="1"/>
  <c r="U390" i="8"/>
  <c r="T28" i="7"/>
  <c r="P31" i="8" s="1"/>
  <c r="P30" i="8"/>
  <c r="X28" i="7"/>
  <c r="T31" i="8" s="1"/>
  <c r="T30" i="8"/>
  <c r="AF123" i="9"/>
  <c r="AE123" i="9" s="1"/>
  <c r="Z123" i="9"/>
  <c r="Y123" i="9" s="1"/>
  <c r="G1366" i="8"/>
  <c r="AO123" i="9"/>
  <c r="AN123" i="9" s="1"/>
  <c r="AR123" i="9"/>
  <c r="AQ123" i="9" s="1"/>
  <c r="BA123" i="9"/>
  <c r="AZ123" i="9" s="1"/>
  <c r="AX123" i="9"/>
  <c r="AW123" i="9" s="1"/>
  <c r="AL123" i="9"/>
  <c r="AK123" i="9" s="1"/>
  <c r="AC123" i="9"/>
  <c r="AB123" i="9" s="1"/>
  <c r="AU123" i="9"/>
  <c r="AT123" i="9" s="1"/>
  <c r="AI123" i="9"/>
  <c r="AH123" i="9" s="1"/>
  <c r="AJ58" i="7"/>
  <c r="AF61" i="8" s="1"/>
  <c r="AF60" i="8"/>
  <c r="X58" i="7"/>
  <c r="T61" i="8" s="1"/>
  <c r="T60" i="8"/>
  <c r="AC37" i="7"/>
  <c r="Y40" i="8" s="1"/>
  <c r="Y39" i="8"/>
  <c r="T37" i="7"/>
  <c r="P40" i="8" s="1"/>
  <c r="P39" i="8"/>
  <c r="AB61" i="7"/>
  <c r="X64" i="8" s="1"/>
  <c r="X63" i="8"/>
  <c r="J397" i="8"/>
  <c r="L62" i="8"/>
  <c r="W43" i="7"/>
  <c r="S46" i="8" s="1"/>
  <c r="S45" i="8"/>
  <c r="U43" i="7"/>
  <c r="Q46" i="8" s="1"/>
  <c r="Q45" i="8"/>
  <c r="AA46" i="7"/>
  <c r="W49" i="8" s="1"/>
  <c r="W48" i="8"/>
  <c r="AA31" i="7"/>
  <c r="W34" i="8" s="1"/>
  <c r="W33" i="8"/>
  <c r="AC31" i="7"/>
  <c r="Y34" i="8" s="1"/>
  <c r="Y33" i="8"/>
  <c r="AC30" i="8"/>
  <c r="AG28" i="7"/>
  <c r="AC31" i="8" s="1"/>
  <c r="AF28" i="7"/>
  <c r="AB31" i="8" s="1"/>
  <c r="AB30" i="8"/>
  <c r="AH58" i="7"/>
  <c r="AD61" i="8" s="1"/>
  <c r="AD60" i="8"/>
  <c r="AE58" i="7"/>
  <c r="AA61" i="8" s="1"/>
  <c r="AA60" i="8"/>
  <c r="S390" i="8"/>
  <c r="AA37" i="7"/>
  <c r="W40" i="8" s="1"/>
  <c r="W39" i="8"/>
  <c r="J373" i="8"/>
  <c r="L38" i="8"/>
  <c r="AI61" i="7"/>
  <c r="AE64" i="8" s="1"/>
  <c r="AE63" i="8"/>
  <c r="AH43" i="7"/>
  <c r="AD46" i="8" s="1"/>
  <c r="AD45" i="8"/>
  <c r="S43" i="7"/>
  <c r="O46" i="8" s="1"/>
  <c r="O45" i="8"/>
  <c r="AI46" i="7"/>
  <c r="AE49" i="8" s="1"/>
  <c r="AE48" i="8"/>
  <c r="J382" i="8"/>
  <c r="L47" i="8"/>
  <c r="AH31" i="7"/>
  <c r="AD34" i="8" s="1"/>
  <c r="AD33" i="8"/>
  <c r="AG33" i="8"/>
  <c r="AK31" i="7"/>
  <c r="AG34" i="8" s="1"/>
  <c r="AE28" i="7"/>
  <c r="AA31" i="8" s="1"/>
  <c r="AA30" i="8"/>
  <c r="X37" i="7"/>
  <c r="T40" i="8" s="1"/>
  <c r="T39" i="8"/>
  <c r="V61" i="7"/>
  <c r="R64" i="8" s="1"/>
  <c r="R63" i="8"/>
  <c r="T43" i="7"/>
  <c r="P46" i="8" s="1"/>
  <c r="P45" i="8"/>
  <c r="AB46" i="7"/>
  <c r="X49" i="8" s="1"/>
  <c r="X48" i="8"/>
  <c r="W31" i="7"/>
  <c r="S34" i="8" s="1"/>
  <c r="S33" i="8"/>
  <c r="R31" i="7"/>
  <c r="N34" i="8" s="1"/>
  <c r="N33" i="8"/>
  <c r="C30" i="7" a="1"/>
  <c r="C30" i="7" s="1"/>
  <c r="AF389" i="8" a="1"/>
  <c r="AF389" i="8" s="1"/>
  <c r="AC390" i="8"/>
  <c r="AG46" i="7"/>
  <c r="AC49" i="8" s="1"/>
  <c r="AC48" i="8"/>
  <c r="V11" i="9" a="1"/>
  <c r="V11" i="9" s="1"/>
  <c r="W11" i="9" a="1"/>
  <c r="W11" i="9" s="1"/>
  <c r="X11" i="9" s="1"/>
  <c r="X120" i="9" s="1"/>
  <c r="X123" i="9" s="1"/>
  <c r="T31" i="7"/>
  <c r="P34" i="8" s="1"/>
  <c r="P33" i="8"/>
  <c r="S31" i="7"/>
  <c r="O34" i="8" s="1"/>
  <c r="O33" i="8"/>
  <c r="V58" i="7"/>
  <c r="R61" i="8" s="1"/>
  <c r="R60" i="8"/>
  <c r="R30" i="8"/>
  <c r="V28" i="7"/>
  <c r="R31" i="8" s="1"/>
  <c r="AD28" i="7"/>
  <c r="Z31" i="8" s="1"/>
  <c r="Z30" i="8"/>
  <c r="T58" i="7"/>
  <c r="P61" i="8" s="1"/>
  <c r="P60" i="8"/>
  <c r="U61" i="7"/>
  <c r="Q64" i="8" s="1"/>
  <c r="Q63" i="8"/>
  <c r="AE45" i="8"/>
  <c r="AI43" i="7"/>
  <c r="AE46" i="8" s="1"/>
  <c r="AG30" i="8"/>
  <c r="AK28" i="7"/>
  <c r="AG31" i="8" s="1"/>
  <c r="U58" i="7"/>
  <c r="Q61" i="8" s="1"/>
  <c r="Q60" i="8"/>
  <c r="AF37" i="7"/>
  <c r="AB40" i="8" s="1"/>
  <c r="AB39" i="8"/>
  <c r="AF61" i="7"/>
  <c r="AB64" i="8" s="1"/>
  <c r="AB63" i="8"/>
  <c r="AD61" i="7"/>
  <c r="Z64" i="8" s="1"/>
  <c r="Z63" i="8"/>
  <c r="AJ43" i="7"/>
  <c r="AF46" i="8" s="1"/>
  <c r="AF45" i="8"/>
  <c r="AC46" i="7"/>
  <c r="Y49" i="8" s="1"/>
  <c r="Y48" i="8"/>
  <c r="AD48" i="8"/>
  <c r="AH46" i="7"/>
  <c r="AD49" i="8" s="1"/>
  <c r="V31" i="7"/>
  <c r="R34" i="8" s="1"/>
  <c r="R33" i="8"/>
  <c r="Z389" i="8" a="1"/>
  <c r="Z389" i="8" s="1"/>
  <c r="S58" i="7"/>
  <c r="O61" i="8" s="1"/>
  <c r="O60" i="8"/>
  <c r="U37" i="7"/>
  <c r="Q40" i="8" s="1"/>
  <c r="Q39" i="8"/>
  <c r="AK61" i="7"/>
  <c r="AG64" i="8" s="1"/>
  <c r="AG63" i="8"/>
  <c r="J379" i="8"/>
  <c r="L44" i="8"/>
  <c r="J364" i="8"/>
  <c r="L29" i="8"/>
  <c r="AA28" i="7"/>
  <c r="W31" i="8" s="1"/>
  <c r="W30" i="8"/>
  <c r="AD390" i="8"/>
  <c r="AC58" i="7"/>
  <c r="Y61" i="8" s="1"/>
  <c r="Y60" i="8"/>
  <c r="J394" i="8"/>
  <c r="L59" i="8"/>
  <c r="AI37" i="7"/>
  <c r="AE40" i="8" s="1"/>
  <c r="AE39" i="8"/>
  <c r="AE37" i="7"/>
  <c r="AA40" i="8" s="1"/>
  <c r="AA39" i="8"/>
  <c r="T61" i="7"/>
  <c r="P64" i="8" s="1"/>
  <c r="P63" i="8"/>
  <c r="W61" i="7"/>
  <c r="S64" i="8" s="1"/>
  <c r="S63" i="8"/>
  <c r="X43" i="7"/>
  <c r="T46" i="8" s="1"/>
  <c r="T45" i="8"/>
  <c r="Z46" i="7"/>
  <c r="V49" i="8" s="1"/>
  <c r="V48" i="8"/>
  <c r="AD46" i="7"/>
  <c r="Z49" i="8" s="1"/>
  <c r="Z48" i="8"/>
  <c r="L388" i="8"/>
  <c r="J723" i="8"/>
  <c r="AD724" i="8" s="1" a="1"/>
  <c r="AD724" i="8" s="1"/>
  <c r="X31" i="7"/>
  <c r="T34" i="8" s="1"/>
  <c r="T33" i="8"/>
  <c r="J367" i="8"/>
  <c r="L32" i="8"/>
  <c r="O389" i="8" a="1"/>
  <c r="O389" i="8" s="1"/>
  <c r="AH37" i="7"/>
  <c r="AD40" i="8" s="1"/>
  <c r="AD39" i="8"/>
  <c r="S39" i="8"/>
  <c r="W37" i="7"/>
  <c r="S40" i="8" s="1"/>
  <c r="AH61" i="7"/>
  <c r="AD64" i="8" s="1"/>
  <c r="AD63" i="8"/>
  <c r="AJ61" i="7"/>
  <c r="AF64" i="8" s="1"/>
  <c r="AF63" i="8"/>
  <c r="AF43" i="7"/>
  <c r="AB46" i="8" s="1"/>
  <c r="AB45" i="8"/>
  <c r="AK43" i="7"/>
  <c r="AG46" i="8" s="1"/>
  <c r="AG45" i="8"/>
  <c r="AE46" i="7"/>
  <c r="AA49" i="8" s="1"/>
  <c r="AA48" i="8"/>
  <c r="V46" i="7"/>
  <c r="R49" i="8" s="1"/>
  <c r="R48" i="8"/>
  <c r="AG389" i="8" a="1"/>
  <c r="AG389" i="8" s="1"/>
  <c r="AF31" i="7"/>
  <c r="AB34" i="8" s="1"/>
  <c r="AB33" i="8"/>
  <c r="S28" i="7"/>
  <c r="O31" i="8" s="1"/>
  <c r="O30" i="8"/>
  <c r="Z58" i="7"/>
  <c r="V61" i="8" s="1"/>
  <c r="V60" i="8"/>
  <c r="AI28" i="7"/>
  <c r="AE31" i="8" s="1"/>
  <c r="AE30" i="8"/>
  <c r="AG58" i="7"/>
  <c r="AC61" i="8" s="1"/>
  <c r="AC60" i="8"/>
  <c r="Z28" i="7"/>
  <c r="V31" i="8" s="1"/>
  <c r="V30" i="8"/>
  <c r="AJ28" i="7"/>
  <c r="AF31" i="8" s="1"/>
  <c r="AF30" i="8"/>
  <c r="AB58" i="7"/>
  <c r="X61" i="8" s="1"/>
  <c r="X60" i="8"/>
  <c r="R37" i="7"/>
  <c r="N40" i="8" s="1"/>
  <c r="N39" i="8"/>
  <c r="C36" i="7" a="1"/>
  <c r="C36" i="7" s="1"/>
  <c r="AK37" i="7"/>
  <c r="AG40" i="8" s="1"/>
  <c r="AG39" i="8"/>
  <c r="AA61" i="7"/>
  <c r="W64" i="8" s="1"/>
  <c r="W63" i="8"/>
  <c r="AG61" i="7"/>
  <c r="AC64" i="8" s="1"/>
  <c r="AC63" i="8"/>
  <c r="AA43" i="7"/>
  <c r="W46" i="8" s="1"/>
  <c r="W45" i="8"/>
  <c r="AE43" i="7"/>
  <c r="AA46" i="8" s="1"/>
  <c r="AA45" i="8"/>
  <c r="X46" i="7"/>
  <c r="T49" i="8" s="1"/>
  <c r="T48" i="8"/>
  <c r="T46" i="7"/>
  <c r="P49" i="8" s="1"/>
  <c r="P48" i="8"/>
  <c r="U31" i="7"/>
  <c r="Q34" i="8" s="1"/>
  <c r="Q33" i="8"/>
  <c r="R28" i="7"/>
  <c r="N31" i="8" s="1"/>
  <c r="N30" i="8"/>
  <c r="C27" i="7" a="1"/>
  <c r="C27" i="7" s="1"/>
  <c r="Q390" i="8"/>
  <c r="S30" i="8"/>
  <c r="W28" i="7"/>
  <c r="S31" i="8" s="1"/>
  <c r="AB28" i="7"/>
  <c r="X31" i="8" s="1"/>
  <c r="X30" i="8"/>
  <c r="Y58" i="7"/>
  <c r="U61" i="8" s="1"/>
  <c r="U60" i="8"/>
  <c r="AA58" i="7"/>
  <c r="W61" i="8" s="1"/>
  <c r="W60" i="8"/>
  <c r="Z37" i="7"/>
  <c r="V40" i="8" s="1"/>
  <c r="V39" i="8"/>
  <c r="S37" i="7"/>
  <c r="O40" i="8" s="1"/>
  <c r="O39" i="8"/>
  <c r="S61" i="7"/>
  <c r="O64" i="8" s="1"/>
  <c r="O63" i="8"/>
  <c r="AC61" i="7"/>
  <c r="Y64" i="8" s="1"/>
  <c r="Y63" i="8"/>
  <c r="AB43" i="7"/>
  <c r="X46" i="8" s="1"/>
  <c r="X45" i="8"/>
  <c r="AD43" i="7"/>
  <c r="Z46" i="8" s="1"/>
  <c r="Z45" i="8"/>
  <c r="W46" i="7"/>
  <c r="S49" i="8" s="1"/>
  <c r="S48" i="8"/>
  <c r="AF46" i="7"/>
  <c r="AB49" i="8" s="1"/>
  <c r="AB48" i="8"/>
  <c r="AE31" i="7"/>
  <c r="AA34" i="8" s="1"/>
  <c r="AA33" i="8"/>
  <c r="Z31" i="7"/>
  <c r="V34" i="8" s="1"/>
  <c r="V33" i="8"/>
  <c r="AD1032" i="8" a="1"/>
  <c r="AD1032" i="8" s="1"/>
  <c r="AD1033" i="8" s="1"/>
  <c r="AG1032" i="8" a="1"/>
  <c r="AG1032" i="8" s="1"/>
  <c r="AG1033" i="8" s="1"/>
  <c r="AA1032" i="8" a="1"/>
  <c r="AA1032" i="8" s="1"/>
  <c r="AA1033" i="8" s="1"/>
  <c r="X698" i="8"/>
  <c r="X1032" i="8" a="1"/>
  <c r="X1032" i="8" s="1"/>
  <c r="X1033" i="8" s="1"/>
  <c r="AE698" i="8"/>
  <c r="AE1032" i="8" a="1"/>
  <c r="AE1032" i="8" s="1"/>
  <c r="AE1033" i="8" s="1"/>
  <c r="AF1032" i="8" a="1"/>
  <c r="AF1032" i="8" s="1"/>
  <c r="AF1033" i="8" s="1"/>
  <c r="AF698" i="8"/>
  <c r="V698" i="8"/>
  <c r="V1032" i="8" a="1"/>
  <c r="V1032" i="8" s="1"/>
  <c r="V1033" i="8" s="1"/>
  <c r="W1032" i="8" a="1"/>
  <c r="W1032" i="8" s="1"/>
  <c r="W1033" i="8" s="1"/>
  <c r="W698" i="8"/>
  <c r="P1032" i="8" a="1"/>
  <c r="P1032" i="8" s="1"/>
  <c r="P1033" i="8" s="1"/>
  <c r="P698" i="8"/>
  <c r="AB1032" i="8" a="1"/>
  <c r="AB1032" i="8" s="1"/>
  <c r="AB1033" i="8" s="1"/>
  <c r="AB698" i="8"/>
  <c r="Q1032" i="8" a="1"/>
  <c r="Q1032" i="8" s="1"/>
  <c r="Q1033" i="8" s="1"/>
  <c r="Q698" i="8"/>
  <c r="U1032" i="8" a="1"/>
  <c r="U1032" i="8" s="1"/>
  <c r="U1033" i="8" s="1"/>
  <c r="T1032" i="8" a="1"/>
  <c r="T1032" i="8" s="1"/>
  <c r="T1033" i="8" s="1"/>
  <c r="T698" i="8"/>
  <c r="S1032" i="8" a="1"/>
  <c r="S1032" i="8" s="1"/>
  <c r="S1033" i="8" s="1"/>
  <c r="S698" i="8"/>
  <c r="AC698" i="8"/>
  <c r="AC1032" i="8" a="1"/>
  <c r="AC1032" i="8" s="1"/>
  <c r="AC1033" i="8" s="1"/>
  <c r="Y698" i="8"/>
  <c r="Y1032" i="8" a="1"/>
  <c r="Y1032" i="8" s="1"/>
  <c r="Y1033" i="8" s="1"/>
  <c r="N1032" i="8" a="1"/>
  <c r="N1032" i="8" s="1"/>
  <c r="N698" i="8"/>
  <c r="C697" i="8" a="1"/>
  <c r="C697" i="8" s="1"/>
  <c r="O1032" i="8" a="1"/>
  <c r="O1032" i="8" s="1"/>
  <c r="O1033" i="8" s="1"/>
  <c r="O698" i="8"/>
  <c r="R1032" i="8" a="1"/>
  <c r="R1032" i="8" s="1"/>
  <c r="R1033" i="8" s="1"/>
  <c r="R698" i="8"/>
  <c r="Z1032" i="8" a="1"/>
  <c r="Z1032" i="8" s="1"/>
  <c r="Z1033" i="8" s="1"/>
  <c r="X383" i="8" l="1" a="1"/>
  <c r="X383" i="8" s="1"/>
  <c r="AB374" i="8" a="1"/>
  <c r="AB374" i="8" s="1"/>
  <c r="P383" i="8" a="1"/>
  <c r="P383" i="8" s="1"/>
  <c r="P384" i="8" s="1"/>
  <c r="X365" i="8" a="1"/>
  <c r="X365" i="8" s="1"/>
  <c r="Y398" i="8" a="1"/>
  <c r="Y398" i="8" s="1"/>
  <c r="Y399" i="8" s="1"/>
  <c r="V374" i="8" a="1"/>
  <c r="V374" i="8" s="1"/>
  <c r="V375" i="8" s="1"/>
  <c r="O398" i="8" a="1"/>
  <c r="O398" i="8" s="1"/>
  <c r="O399" i="8" s="1"/>
  <c r="AG374" i="8" a="1"/>
  <c r="AG374" i="8" s="1"/>
  <c r="AG375" i="8" s="1"/>
  <c r="AD398" i="8" a="1"/>
  <c r="AD398" i="8" s="1"/>
  <c r="AD399" i="8" s="1"/>
  <c r="O365" i="8" a="1"/>
  <c r="O365" i="8" s="1"/>
  <c r="O366" i="8" s="1"/>
  <c r="X395" i="8" a="1"/>
  <c r="X395" i="8" s="1"/>
  <c r="X396" i="8" s="1"/>
  <c r="V395" i="8" a="1"/>
  <c r="V395" i="8" s="1"/>
  <c r="V396" i="8" s="1"/>
  <c r="Z380" i="8" a="1"/>
  <c r="Z380" i="8" s="1"/>
  <c r="Z381" i="8" s="1"/>
  <c r="R398" i="8" a="1"/>
  <c r="R398" i="8" s="1"/>
  <c r="R399" i="8" s="1"/>
  <c r="AA374" i="8" a="1"/>
  <c r="AA374" i="8" s="1"/>
  <c r="AA375" i="8" s="1"/>
  <c r="AG398" i="8" a="1"/>
  <c r="AG398" i="8" s="1"/>
  <c r="AG399" i="8" s="1"/>
  <c r="Q398" i="8" a="1"/>
  <c r="Q398" i="8" s="1"/>
  <c r="Q399" i="8" s="1"/>
  <c r="P395" i="8" a="1"/>
  <c r="P395" i="8" s="1"/>
  <c r="P396" i="8" s="1"/>
  <c r="S383" i="8" a="1"/>
  <c r="S383" i="8" s="1"/>
  <c r="S384" i="8" s="1"/>
  <c r="R383" i="8" a="1"/>
  <c r="R383" i="8" s="1"/>
  <c r="R384" i="8" s="1"/>
  <c r="U395" i="8" a="1"/>
  <c r="U395" i="8" s="1"/>
  <c r="U396" i="8" s="1"/>
  <c r="S374" i="8" a="1"/>
  <c r="S374" i="8" s="1"/>
  <c r="S375" i="8" s="1"/>
  <c r="Z383" i="8" a="1"/>
  <c r="Z383" i="8" s="1"/>
  <c r="Z384" i="8" s="1"/>
  <c r="AE374" i="8" a="1"/>
  <c r="AE374" i="8" s="1"/>
  <c r="AE375" i="8" s="1"/>
  <c r="Q374" i="8" a="1"/>
  <c r="Q374" i="8" s="1"/>
  <c r="AC398" i="8" a="1"/>
  <c r="AC398" i="8" s="1"/>
  <c r="AC399" i="8" s="1"/>
  <c r="AA383" i="8" a="1"/>
  <c r="AA383" i="8" s="1"/>
  <c r="AA384" i="8" s="1"/>
  <c r="AD374" i="8" a="1"/>
  <c r="AD374" i="8" s="1"/>
  <c r="AD375" i="8" s="1"/>
  <c r="X380" i="8" a="1"/>
  <c r="X380" i="8" s="1"/>
  <c r="X381" i="8" s="1"/>
  <c r="V383" i="8" a="1"/>
  <c r="V383" i="8" s="1"/>
  <c r="V384" i="8" s="1"/>
  <c r="AB398" i="8" a="1"/>
  <c r="AB398" i="8" s="1"/>
  <c r="AC383" i="8" a="1"/>
  <c r="AC383" i="8" s="1"/>
  <c r="AC384" i="8" s="1"/>
  <c r="W398" i="8" a="1"/>
  <c r="W398" i="8" s="1"/>
  <c r="W399" i="8" s="1"/>
  <c r="S398" i="8" a="1"/>
  <c r="S398" i="8" s="1"/>
  <c r="S399" i="8" s="1"/>
  <c r="AE383" i="8" a="1"/>
  <c r="AE383" i="8" s="1"/>
  <c r="AE384" i="8" s="1"/>
  <c r="AB383" i="8" a="1"/>
  <c r="AB383" i="8" s="1"/>
  <c r="O374" i="8" a="1"/>
  <c r="O374" i="8" s="1"/>
  <c r="T383" i="8" a="1"/>
  <c r="T383" i="8" s="1"/>
  <c r="T384" i="8" s="1"/>
  <c r="AF398" i="8" a="1"/>
  <c r="AF398" i="8" s="1"/>
  <c r="AF399" i="8" s="1"/>
  <c r="Y395" i="8" a="1"/>
  <c r="Y395" i="8" s="1"/>
  <c r="Y396" i="8" s="1"/>
  <c r="AD383" i="8" a="1"/>
  <c r="AD383" i="8" s="1"/>
  <c r="AD384" i="8" s="1"/>
  <c r="N374" i="8" a="1"/>
  <c r="N374" i="8" s="1"/>
  <c r="N375" i="8" s="1"/>
  <c r="P398" i="8" a="1"/>
  <c r="P398" i="8" s="1"/>
  <c r="P399" i="8" s="1"/>
  <c r="Y383" i="8" a="1"/>
  <c r="Y383" i="8" s="1"/>
  <c r="Y384" i="8" s="1"/>
  <c r="AB368" i="8" a="1"/>
  <c r="AB368" i="8" s="1"/>
  <c r="AB369" i="8" s="1"/>
  <c r="T368" i="8" a="1"/>
  <c r="T368" i="8" s="1"/>
  <c r="W395" i="8" a="1"/>
  <c r="W395" i="8" s="1"/>
  <c r="W396" i="8" s="1"/>
  <c r="V724" i="8" a="1"/>
  <c r="V724" i="8" s="1"/>
  <c r="V725" i="8" s="1"/>
  <c r="AA380" i="8" a="1"/>
  <c r="AA380" i="8" s="1"/>
  <c r="T374" i="8" a="1"/>
  <c r="T374" i="8" s="1"/>
  <c r="T375" i="8" s="1"/>
  <c r="V368" i="8" a="1"/>
  <c r="V368" i="8" s="1"/>
  <c r="V369" i="8" s="1"/>
  <c r="V365" i="8" a="1"/>
  <c r="V365" i="8" s="1"/>
  <c r="V366" i="8" s="1"/>
  <c r="Q368" i="8" a="1"/>
  <c r="Q368" i="8" s="1"/>
  <c r="Q369" i="8" s="1"/>
  <c r="AG380" i="8" a="1"/>
  <c r="AG380" i="8" s="1"/>
  <c r="AG381" i="8" s="1"/>
  <c r="O395" i="8" a="1"/>
  <c r="O395" i="8" s="1"/>
  <c r="O396" i="8" s="1"/>
  <c r="AC395" i="8" a="1"/>
  <c r="AC395" i="8" s="1"/>
  <c r="AC396" i="8" s="1"/>
  <c r="AA368" i="8" a="1"/>
  <c r="AA368" i="8" s="1"/>
  <c r="AA369" i="8" s="1"/>
  <c r="S365" i="8" a="1"/>
  <c r="S365" i="8" s="1"/>
  <c r="S366" i="8" s="1"/>
  <c r="C389" i="8" a="1"/>
  <c r="C389" i="8" s="1"/>
  <c r="W374" i="8" a="1"/>
  <c r="W374" i="8" s="1"/>
  <c r="W375" i="8" s="1"/>
  <c r="X398" i="8" a="1"/>
  <c r="X398" i="8" s="1"/>
  <c r="X399" i="8" s="1"/>
  <c r="AD725" i="8"/>
  <c r="J702" i="8"/>
  <c r="L367" i="8"/>
  <c r="L379" i="8"/>
  <c r="J714" i="8"/>
  <c r="Z390" i="8"/>
  <c r="Z724" i="8" a="1"/>
  <c r="Z724" i="8" s="1"/>
  <c r="AB365" i="8" a="1"/>
  <c r="AB365" i="8" s="1"/>
  <c r="AE368" i="8" a="1"/>
  <c r="AE368" i="8" s="1"/>
  <c r="V380" i="8" a="1"/>
  <c r="V380" i="8" s="1"/>
  <c r="P724" i="8" a="1"/>
  <c r="P724" i="8" s="1"/>
  <c r="Y380" i="8" a="1"/>
  <c r="Y380" i="8" s="1"/>
  <c r="W724" i="8" a="1"/>
  <c r="W724" i="8" s="1"/>
  <c r="X384" i="8"/>
  <c r="J717" i="8"/>
  <c r="L382" i="8"/>
  <c r="J708" i="8"/>
  <c r="AB709" i="8" s="1" a="1"/>
  <c r="AB709" i="8" s="1"/>
  <c r="L373" i="8"/>
  <c r="Z395" i="8" a="1"/>
  <c r="Z395" i="8" s="1"/>
  <c r="R380" i="8" a="1"/>
  <c r="R380" i="8" s="1"/>
  <c r="V398" i="8" a="1"/>
  <c r="V398" i="8" s="1"/>
  <c r="AG365" i="8" a="1"/>
  <c r="AG365" i="8" s="1"/>
  <c r="O368" i="8" a="1"/>
  <c r="O368" i="8" s="1"/>
  <c r="AA365" i="8" a="1"/>
  <c r="AA365" i="8" s="1"/>
  <c r="L397" i="8"/>
  <c r="J732" i="8"/>
  <c r="T365" i="8" a="1"/>
  <c r="T365" i="8" s="1"/>
  <c r="X368" i="8" a="1"/>
  <c r="X368" i="8" s="1"/>
  <c r="Z368" i="8" a="1"/>
  <c r="Z368" i="8" s="1"/>
  <c r="AG395" i="8" a="1"/>
  <c r="AG395" i="8" s="1"/>
  <c r="L723" i="8"/>
  <c r="J1058" i="8"/>
  <c r="L1058" i="8" s="1"/>
  <c r="P380" i="8" a="1"/>
  <c r="P380" i="8" s="1"/>
  <c r="AC365" i="8" a="1"/>
  <c r="AC365" i="8" s="1"/>
  <c r="Y368" i="8" a="1"/>
  <c r="Y368" i="8" s="1"/>
  <c r="N398" i="8" a="1"/>
  <c r="N398" i="8" s="1"/>
  <c r="AD365" i="8" a="1"/>
  <c r="AD365" i="8" s="1"/>
  <c r="AF368" i="8" a="1"/>
  <c r="AF368" i="8" s="1"/>
  <c r="T398" i="8" a="1"/>
  <c r="T398" i="8" s="1"/>
  <c r="U368" i="8" a="1"/>
  <c r="U368" i="8" s="1"/>
  <c r="U398" i="8" a="1"/>
  <c r="U398" i="8" s="1"/>
  <c r="AG390" i="8"/>
  <c r="AG724" i="8" a="1"/>
  <c r="AG724" i="8" s="1"/>
  <c r="N365" i="8" a="1"/>
  <c r="N365" i="8" s="1"/>
  <c r="W380" i="8" a="1"/>
  <c r="W380" i="8" s="1"/>
  <c r="W365" i="8" a="1"/>
  <c r="W365" i="8" s="1"/>
  <c r="AE380" i="8" a="1"/>
  <c r="AE380" i="8" s="1"/>
  <c r="P368" i="8" a="1"/>
  <c r="P368" i="8" s="1"/>
  <c r="AF724" i="8" a="1"/>
  <c r="AF724" i="8" s="1"/>
  <c r="AF390" i="8"/>
  <c r="O380" i="8" a="1"/>
  <c r="O380" i="8" s="1"/>
  <c r="P365" i="8" a="1"/>
  <c r="P365" i="8" s="1"/>
  <c r="S395" i="8" a="1"/>
  <c r="S395" i="8" s="1"/>
  <c r="AF365" i="8" a="1"/>
  <c r="AF365" i="8" s="1"/>
  <c r="AF380" i="8" a="1"/>
  <c r="AF380" i="8" s="1"/>
  <c r="W368" i="8" a="1"/>
  <c r="W368" i="8" s="1"/>
  <c r="P374" i="8" a="1"/>
  <c r="P374" i="8" s="1"/>
  <c r="N383" i="8" a="1"/>
  <c r="N383" i="8" s="1"/>
  <c r="AC374" i="8" a="1"/>
  <c r="AC374" i="8" s="1"/>
  <c r="AE395" i="8" a="1"/>
  <c r="AE395" i="8" s="1"/>
  <c r="AC368" i="8" a="1"/>
  <c r="AC368" i="8" s="1"/>
  <c r="AA398" i="8" a="1"/>
  <c r="AA398" i="8" s="1"/>
  <c r="AF374" i="8" a="1"/>
  <c r="AF374" i="8" s="1"/>
  <c r="U374" i="8" a="1"/>
  <c r="U374" i="8" s="1"/>
  <c r="X366" i="8"/>
  <c r="AD380" i="8" a="1"/>
  <c r="AD380" i="8" s="1"/>
  <c r="S724" i="8" a="1"/>
  <c r="S724" i="8" s="1"/>
  <c r="U724" i="8" a="1"/>
  <c r="U724" i="8" s="1"/>
  <c r="AG383" i="8" a="1"/>
  <c r="AG383" i="8" s="1"/>
  <c r="L364" i="8"/>
  <c r="J699" i="8"/>
  <c r="X700" i="8" s="1" a="1"/>
  <c r="X700" i="8" s="1"/>
  <c r="Z398" i="8" a="1"/>
  <c r="Z398" i="8" s="1"/>
  <c r="Z365" i="8" a="1"/>
  <c r="Z365" i="8" s="1"/>
  <c r="N368" i="8" a="1"/>
  <c r="N368" i="8" s="1"/>
  <c r="W383" i="8" a="1"/>
  <c r="W383" i="8" s="1"/>
  <c r="Y374" i="8" a="1"/>
  <c r="Y374" i="8" s="1"/>
  <c r="AF383" i="8" a="1"/>
  <c r="AF383" i="8" s="1"/>
  <c r="Z374" i="8" a="1"/>
  <c r="Z374" i="8" s="1"/>
  <c r="O383" i="8" a="1"/>
  <c r="O383" i="8" s="1"/>
  <c r="X374" i="8" a="1"/>
  <c r="X374" i="8" s="1"/>
  <c r="Q383" i="8" a="1"/>
  <c r="Q383" i="8" s="1"/>
  <c r="R374" i="8" a="1"/>
  <c r="R374" i="8" s="1"/>
  <c r="U365" i="8" a="1"/>
  <c r="U365" i="8" s="1"/>
  <c r="AA724" i="8" a="1"/>
  <c r="AA724" i="8" s="1"/>
  <c r="AE724" i="8" a="1"/>
  <c r="AE724" i="8" s="1"/>
  <c r="AA395" i="8" a="1"/>
  <c r="AA395" i="8" s="1"/>
  <c r="N395" i="8" a="1"/>
  <c r="N395" i="8" s="1"/>
  <c r="Q365" i="8" a="1"/>
  <c r="Q365" i="8" s="1"/>
  <c r="T380" i="8" a="1"/>
  <c r="T380" i="8" s="1"/>
  <c r="AB399" i="8"/>
  <c r="S368" i="8" a="1"/>
  <c r="S368" i="8" s="1"/>
  <c r="AG368" i="8" a="1"/>
  <c r="AG368" i="8" s="1"/>
  <c r="Q380" i="8" a="1"/>
  <c r="Q380" i="8" s="1"/>
  <c r="T395" i="8" a="1"/>
  <c r="T395" i="8" s="1"/>
  <c r="Y365" i="8" a="1"/>
  <c r="Y365" i="8" s="1"/>
  <c r="U383" i="8" a="1"/>
  <c r="U383" i="8" s="1"/>
  <c r="U380" i="8" a="1"/>
  <c r="U380" i="8" s="1"/>
  <c r="Q724" i="8" a="1"/>
  <c r="Q724" i="8" s="1"/>
  <c r="AB380" i="8" a="1"/>
  <c r="AB380" i="8" s="1"/>
  <c r="O724" i="8" a="1"/>
  <c r="O724" i="8" s="1"/>
  <c r="O390" i="8"/>
  <c r="R365" i="8" a="1"/>
  <c r="R365" i="8" s="1"/>
  <c r="AD368" i="8" a="1"/>
  <c r="AD368" i="8" s="1"/>
  <c r="AE398" i="8" a="1"/>
  <c r="AE398" i="8" s="1"/>
  <c r="AD395" i="8" a="1"/>
  <c r="AD395" i="8" s="1"/>
  <c r="X724" i="8" a="1"/>
  <c r="X724" i="8" s="1"/>
  <c r="X390" i="8"/>
  <c r="N380" i="8" a="1"/>
  <c r="N380" i="8" s="1"/>
  <c r="AB724" i="8" a="1"/>
  <c r="AB724" i="8" s="1"/>
  <c r="T724" i="8" a="1"/>
  <c r="T724" i="8" s="1"/>
  <c r="N724" i="8" a="1"/>
  <c r="N724" i="8" s="1"/>
  <c r="Y724" i="8" a="1"/>
  <c r="Y724" i="8" s="1"/>
  <c r="AE365" i="8" a="1"/>
  <c r="AE365" i="8" s="1"/>
  <c r="J729" i="8"/>
  <c r="L394" i="8"/>
  <c r="R368" i="8" a="1"/>
  <c r="R368" i="8" s="1"/>
  <c r="AB375" i="8"/>
  <c r="Q395" i="8" a="1"/>
  <c r="Q395" i="8" s="1"/>
  <c r="R395" i="8" a="1"/>
  <c r="R395" i="8" s="1"/>
  <c r="AC724" i="8" a="1"/>
  <c r="AC724" i="8" s="1"/>
  <c r="S380" i="8" a="1"/>
  <c r="S380" i="8" s="1"/>
  <c r="AF395" i="8" a="1"/>
  <c r="AF395" i="8" s="1"/>
  <c r="AB395" i="8" a="1"/>
  <c r="AB395" i="8" s="1"/>
  <c r="AC380" i="8" a="1"/>
  <c r="AC380" i="8" s="1"/>
  <c r="R390" i="8"/>
  <c r="R724" i="8" a="1"/>
  <c r="R724" i="8" s="1"/>
  <c r="X393" i="8"/>
  <c r="X727" i="8" a="1"/>
  <c r="X727" i="8" s="1"/>
  <c r="C392" i="8" a="1"/>
  <c r="C392" i="8" s="1"/>
  <c r="N1033" i="8"/>
  <c r="C1032" i="8" a="1"/>
  <c r="C1032" i="8" s="1"/>
  <c r="Q703" i="8" l="1" a="1"/>
  <c r="Q703" i="8" s="1"/>
  <c r="T709" i="8" a="1"/>
  <c r="T709" i="8" s="1"/>
  <c r="V703" i="8" a="1"/>
  <c r="V703" i="8" s="1"/>
  <c r="Q733" i="8" a="1"/>
  <c r="Q733" i="8" s="1"/>
  <c r="Q734" i="8" s="1"/>
  <c r="P733" i="8" a="1"/>
  <c r="P733" i="8" s="1"/>
  <c r="AB733" i="8" a="1"/>
  <c r="AB733" i="8" s="1"/>
  <c r="AB734" i="8" s="1"/>
  <c r="AD709" i="8" a="1"/>
  <c r="AD709" i="8" s="1"/>
  <c r="AG715" i="8" a="1"/>
  <c r="AG715" i="8" s="1"/>
  <c r="AG716" i="8" s="1"/>
  <c r="AA703" i="8" a="1"/>
  <c r="AA703" i="8" s="1"/>
  <c r="AA704" i="8" s="1"/>
  <c r="T703" i="8" a="1"/>
  <c r="T703" i="8" s="1"/>
  <c r="T704" i="8" s="1"/>
  <c r="R733" i="8" a="1"/>
  <c r="R733" i="8" s="1"/>
  <c r="R734" i="8" s="1"/>
  <c r="S709" i="8" a="1"/>
  <c r="S709" i="8" s="1"/>
  <c r="S710" i="8" s="1"/>
  <c r="U730" i="8" a="1"/>
  <c r="U730" i="8" s="1"/>
  <c r="U731" i="8" s="1"/>
  <c r="T369" i="8"/>
  <c r="AG709" i="8" a="1"/>
  <c r="AG709" i="8" s="1"/>
  <c r="AG710" i="8" s="1"/>
  <c r="Z715" i="8" a="1"/>
  <c r="Z715" i="8" s="1"/>
  <c r="Z716" i="8" s="1"/>
  <c r="N709" i="8" a="1"/>
  <c r="N709" i="8" s="1"/>
  <c r="N710" i="8" s="1"/>
  <c r="V709" i="8" a="1"/>
  <c r="V709" i="8" s="1"/>
  <c r="V710" i="8" s="1"/>
  <c r="T718" i="8" a="1"/>
  <c r="T718" i="8" s="1"/>
  <c r="T719" i="8" s="1"/>
  <c r="AB718" i="8" a="1"/>
  <c r="AB718" i="8" s="1"/>
  <c r="AB719" i="8" s="1"/>
  <c r="S700" i="8" a="1"/>
  <c r="S700" i="8" s="1"/>
  <c r="S701" i="8" s="1"/>
  <c r="AB384" i="8"/>
  <c r="AB703" i="8" a="1"/>
  <c r="AB703" i="8" s="1"/>
  <c r="AB704" i="8" s="1"/>
  <c r="AA715" i="8" a="1"/>
  <c r="AA715" i="8" s="1"/>
  <c r="AA716" i="8" s="1"/>
  <c r="O709" i="8" a="1"/>
  <c r="O709" i="8" s="1"/>
  <c r="O710" i="8" s="1"/>
  <c r="Q709" i="8" a="1"/>
  <c r="Q709" i="8" s="1"/>
  <c r="Q710" i="8" s="1"/>
  <c r="O375" i="8"/>
  <c r="AA718" i="8" a="1"/>
  <c r="AA718" i="8" s="1"/>
  <c r="AA719" i="8" s="1"/>
  <c r="AE709" i="8" a="1"/>
  <c r="AE709" i="8" s="1"/>
  <c r="AE710" i="8" s="1"/>
  <c r="S718" i="8" a="1"/>
  <c r="S718" i="8" s="1"/>
  <c r="S719" i="8" s="1"/>
  <c r="P718" i="8" a="1"/>
  <c r="P718" i="8" s="1"/>
  <c r="P719" i="8" s="1"/>
  <c r="V718" i="8" a="1"/>
  <c r="V718" i="8" s="1"/>
  <c r="V719" i="8" s="1"/>
  <c r="X733" i="8" a="1"/>
  <c r="X733" i="8" s="1"/>
  <c r="X734" i="8" s="1"/>
  <c r="AC733" i="8" a="1"/>
  <c r="AC733" i="8" s="1"/>
  <c r="AC734" i="8" s="1"/>
  <c r="AA381" i="8"/>
  <c r="O733" i="8" a="1"/>
  <c r="O733" i="8" s="1"/>
  <c r="O734" i="8" s="1"/>
  <c r="Z718" i="8" a="1"/>
  <c r="Z718" i="8" s="1"/>
  <c r="Z719" i="8" s="1"/>
  <c r="W733" i="8" a="1"/>
  <c r="W733" i="8" s="1"/>
  <c r="W734" i="8" s="1"/>
  <c r="AG733" i="8" a="1"/>
  <c r="AG733" i="8" s="1"/>
  <c r="AG734" i="8" s="1"/>
  <c r="Y718" i="8" a="1"/>
  <c r="Y718" i="8" s="1"/>
  <c r="Y733" i="8" a="1"/>
  <c r="Y733" i="8" s="1"/>
  <c r="Y734" i="8" s="1"/>
  <c r="Q375" i="8"/>
  <c r="AD718" i="8" a="1"/>
  <c r="AD718" i="8" s="1"/>
  <c r="AD719" i="8" s="1"/>
  <c r="S733" i="8" a="1"/>
  <c r="S733" i="8" s="1"/>
  <c r="S734" i="8" s="1"/>
  <c r="AC718" i="8" a="1"/>
  <c r="AC718" i="8" s="1"/>
  <c r="AC719" i="8" s="1"/>
  <c r="R718" i="8" a="1"/>
  <c r="R718" i="8" s="1"/>
  <c r="R719" i="8" s="1"/>
  <c r="V700" i="8" a="1"/>
  <c r="V700" i="8" s="1"/>
  <c r="V701" i="8" s="1"/>
  <c r="O700" i="8" a="1"/>
  <c r="O700" i="8" s="1"/>
  <c r="O701" i="8" s="1"/>
  <c r="AB710" i="8"/>
  <c r="X728" i="8"/>
  <c r="X1062" i="8" a="1"/>
  <c r="X1062" i="8" s="1"/>
  <c r="C727" i="8" a="1"/>
  <c r="C727" i="8" s="1"/>
  <c r="AC1059" i="8" a="1"/>
  <c r="AC1059" i="8" s="1"/>
  <c r="AC1060" i="8" s="1"/>
  <c r="AC725" i="8"/>
  <c r="AE366" i="8"/>
  <c r="AE700" i="8" a="1"/>
  <c r="AE700" i="8" s="1"/>
  <c r="N725" i="8"/>
  <c r="N1059" i="8" a="1"/>
  <c r="N1059" i="8" s="1"/>
  <c r="C724" i="8" a="1"/>
  <c r="C724" i="8" s="1"/>
  <c r="Z375" i="8"/>
  <c r="Z709" i="8" a="1"/>
  <c r="Z709" i="8" s="1"/>
  <c r="N384" i="8"/>
  <c r="N718" i="8" a="1"/>
  <c r="N718" i="8" s="1"/>
  <c r="C383" i="8" a="1"/>
  <c r="C383" i="8" s="1"/>
  <c r="O381" i="8"/>
  <c r="O715" i="8" a="1"/>
  <c r="O715" i="8" s="1"/>
  <c r="N700" i="8" a="1"/>
  <c r="N700" i="8" s="1"/>
  <c r="N366" i="8"/>
  <c r="C365" i="8" a="1"/>
  <c r="C365" i="8" s="1"/>
  <c r="N399" i="8"/>
  <c r="N733" i="8" a="1"/>
  <c r="N733" i="8" s="1"/>
  <c r="C398" i="8" a="1"/>
  <c r="C398" i="8" s="1"/>
  <c r="Z369" i="8"/>
  <c r="Z703" i="8" a="1"/>
  <c r="Z703" i="8" s="1"/>
  <c r="J1049" i="8"/>
  <c r="L1049" i="8" s="1"/>
  <c r="L714" i="8"/>
  <c r="R396" i="8"/>
  <c r="R730" i="8" a="1"/>
  <c r="R730" i="8" s="1"/>
  <c r="Y1059" i="8" a="1"/>
  <c r="Y1059" i="8" s="1"/>
  <c r="Y1060" i="8" s="1"/>
  <c r="Y725" i="8"/>
  <c r="T725" i="8"/>
  <c r="T1059" i="8" a="1"/>
  <c r="T1059" i="8" s="1"/>
  <c r="T1060" i="8" s="1"/>
  <c r="Q704" i="8"/>
  <c r="AF384" i="8"/>
  <c r="AF718" i="8" a="1"/>
  <c r="AF718" i="8" s="1"/>
  <c r="P375" i="8"/>
  <c r="P709" i="8" a="1"/>
  <c r="P709" i="8" s="1"/>
  <c r="AA366" i="8"/>
  <c r="AA700" i="8" a="1"/>
  <c r="AA700" i="8" s="1"/>
  <c r="V1059" i="8" a="1"/>
  <c r="V1059" i="8" s="1"/>
  <c r="V1060" i="8" s="1"/>
  <c r="R725" i="8"/>
  <c r="R1059" i="8" a="1"/>
  <c r="R1059" i="8" s="1"/>
  <c r="R1060" i="8" s="1"/>
  <c r="Q396" i="8"/>
  <c r="Q730" i="8" a="1"/>
  <c r="Q730" i="8" s="1"/>
  <c r="AB725" i="8"/>
  <c r="AB1059" i="8" a="1"/>
  <c r="AB1059" i="8" s="1"/>
  <c r="AB1060" i="8" s="1"/>
  <c r="O725" i="8"/>
  <c r="O1059" i="8" a="1"/>
  <c r="O1059" i="8" s="1"/>
  <c r="O1060" i="8" s="1"/>
  <c r="U715" i="8" a="1"/>
  <c r="U715" i="8" s="1"/>
  <c r="U381" i="8"/>
  <c r="Y375" i="8"/>
  <c r="Y709" i="8" a="1"/>
  <c r="Y709" i="8" s="1"/>
  <c r="X701" i="8"/>
  <c r="W369" i="8"/>
  <c r="W703" i="8" a="1"/>
  <c r="W703" i="8" s="1"/>
  <c r="AF725" i="8"/>
  <c r="AF1059" i="8" a="1"/>
  <c r="AF1059" i="8" s="1"/>
  <c r="AF1060" i="8" s="1"/>
  <c r="O369" i="8"/>
  <c r="O703" i="8" a="1"/>
  <c r="O703" i="8" s="1"/>
  <c r="W725" i="8"/>
  <c r="W1059" i="8" a="1"/>
  <c r="W1059" i="8" s="1"/>
  <c r="W1060" i="8" s="1"/>
  <c r="Y730" i="8" a="1"/>
  <c r="Y730" i="8" s="1"/>
  <c r="U384" i="8"/>
  <c r="U718" i="8" a="1"/>
  <c r="U718" i="8" s="1"/>
  <c r="W718" i="8" a="1"/>
  <c r="W718" i="8" s="1"/>
  <c r="W384" i="8"/>
  <c r="P703" i="8" a="1"/>
  <c r="P703" i="8" s="1"/>
  <c r="P369" i="8"/>
  <c r="AG725" i="8"/>
  <c r="AG1059" i="8" a="1"/>
  <c r="AG1059" i="8" s="1"/>
  <c r="AG1060" i="8" s="1"/>
  <c r="Y369" i="8"/>
  <c r="Y703" i="8" a="1"/>
  <c r="Y703" i="8" s="1"/>
  <c r="X703" i="8" a="1"/>
  <c r="X703" i="8" s="1"/>
  <c r="X369" i="8"/>
  <c r="AG366" i="8"/>
  <c r="AG700" i="8" a="1"/>
  <c r="AG700" i="8" s="1"/>
  <c r="V733" i="8" a="1"/>
  <c r="V733" i="8" s="1"/>
  <c r="V399" i="8"/>
  <c r="Y381" i="8"/>
  <c r="Y715" i="8" a="1"/>
  <c r="Y715" i="8" s="1"/>
  <c r="AB381" i="8"/>
  <c r="AB715" i="8" a="1"/>
  <c r="AB715" i="8" s="1"/>
  <c r="Y366" i="8"/>
  <c r="Y700" i="8" a="1"/>
  <c r="Y700" i="8" s="1"/>
  <c r="T381" i="8"/>
  <c r="T715" i="8" a="1"/>
  <c r="T715" i="8" s="1"/>
  <c r="N369" i="8"/>
  <c r="N703" i="8" a="1"/>
  <c r="N703" i="8" s="1"/>
  <c r="C368" i="8" a="1"/>
  <c r="C368" i="8" s="1"/>
  <c r="AE381" i="8"/>
  <c r="AE715" i="8" a="1"/>
  <c r="AE715" i="8" s="1"/>
  <c r="AC366" i="8"/>
  <c r="AC700" i="8" a="1"/>
  <c r="AC700" i="8" s="1"/>
  <c r="T700" i="8" a="1"/>
  <c r="T700" i="8" s="1"/>
  <c r="T366" i="8"/>
  <c r="R381" i="8"/>
  <c r="R715" i="8" a="1"/>
  <c r="R715" i="8" s="1"/>
  <c r="N381" i="8"/>
  <c r="N715" i="8" a="1"/>
  <c r="N715" i="8" s="1"/>
  <c r="C380" i="8" a="1"/>
  <c r="C380" i="8" s="1"/>
  <c r="AB396" i="8"/>
  <c r="AB730" i="8" a="1"/>
  <c r="AB730" i="8" s="1"/>
  <c r="R369" i="8"/>
  <c r="R703" i="8" a="1"/>
  <c r="R703" i="8" s="1"/>
  <c r="X725" i="8"/>
  <c r="X1059" i="8" a="1"/>
  <c r="X1059" i="8" s="1"/>
  <c r="X1060" i="8" s="1"/>
  <c r="AE733" i="8" a="1"/>
  <c r="AE733" i="8" s="1"/>
  <c r="AE399" i="8"/>
  <c r="V704" i="8"/>
  <c r="T396" i="8"/>
  <c r="T730" i="8" a="1"/>
  <c r="T730" i="8" s="1"/>
  <c r="AC730" i="8" a="1"/>
  <c r="AC730" i="8" s="1"/>
  <c r="Z700" i="8" a="1"/>
  <c r="Z700" i="8" s="1"/>
  <c r="Z366" i="8"/>
  <c r="V730" i="8" a="1"/>
  <c r="V730" i="8" s="1"/>
  <c r="P381" i="8"/>
  <c r="P715" i="8" a="1"/>
  <c r="P715" i="8" s="1"/>
  <c r="J1067" i="8"/>
  <c r="L1067" i="8" s="1"/>
  <c r="L732" i="8"/>
  <c r="Z396" i="8"/>
  <c r="Z730" i="8" a="1"/>
  <c r="Z730" i="8" s="1"/>
  <c r="L702" i="8"/>
  <c r="J1037" i="8"/>
  <c r="L1037" i="8" s="1"/>
  <c r="AC715" i="8" a="1"/>
  <c r="AC715" i="8" s="1"/>
  <c r="AC381" i="8"/>
  <c r="AD730" i="8" a="1"/>
  <c r="AD730" i="8" s="1"/>
  <c r="AD396" i="8"/>
  <c r="AD703" i="8" a="1"/>
  <c r="AD703" i="8" s="1"/>
  <c r="AD369" i="8"/>
  <c r="Q715" i="8" a="1"/>
  <c r="Q715" i="8" s="1"/>
  <c r="Q381" i="8"/>
  <c r="Z733" i="8" a="1"/>
  <c r="Z733" i="8" s="1"/>
  <c r="Z399" i="8"/>
  <c r="U375" i="8"/>
  <c r="U709" i="8" a="1"/>
  <c r="U709" i="8" s="1"/>
  <c r="P725" i="8"/>
  <c r="P1059" i="8" a="1"/>
  <c r="P1059" i="8" s="1"/>
  <c r="P1060" i="8" s="1"/>
  <c r="AF733" i="8" a="1"/>
  <c r="AF733" i="8" s="1"/>
  <c r="J1064" i="8"/>
  <c r="L1064" i="8" s="1"/>
  <c r="L729" i="8"/>
  <c r="R366" i="8"/>
  <c r="R700" i="8" a="1"/>
  <c r="R700" i="8" s="1"/>
  <c r="P734" i="8"/>
  <c r="AG369" i="8"/>
  <c r="AG703" i="8" a="1"/>
  <c r="AG703" i="8" s="1"/>
  <c r="Q366" i="8"/>
  <c r="Q700" i="8" a="1"/>
  <c r="Q700" i="8" s="1"/>
  <c r="AA396" i="8"/>
  <c r="AA730" i="8" a="1"/>
  <c r="AA730" i="8" s="1"/>
  <c r="U366" i="8"/>
  <c r="U700" i="8" a="1"/>
  <c r="U700" i="8" s="1"/>
  <c r="AF375" i="8"/>
  <c r="AF709" i="8" a="1"/>
  <c r="AF709" i="8" s="1"/>
  <c r="P730" i="8" a="1"/>
  <c r="P730" i="8" s="1"/>
  <c r="AF366" i="8"/>
  <c r="AF700" i="8" a="1"/>
  <c r="AF700" i="8" s="1"/>
  <c r="U399" i="8"/>
  <c r="U733" i="8" a="1"/>
  <c r="U733" i="8" s="1"/>
  <c r="X715" i="8" a="1"/>
  <c r="X715" i="8" s="1"/>
  <c r="L708" i="8"/>
  <c r="J1043" i="8"/>
  <c r="L1043" i="8" s="1"/>
  <c r="V715" i="8" a="1"/>
  <c r="V715" i="8" s="1"/>
  <c r="V381" i="8"/>
  <c r="AF396" i="8"/>
  <c r="AF730" i="8" a="1"/>
  <c r="AF730" i="8" s="1"/>
  <c r="T710" i="8"/>
  <c r="N396" i="8"/>
  <c r="N730" i="8" a="1"/>
  <c r="N730" i="8" s="1"/>
  <c r="C395" i="8" a="1"/>
  <c r="C395" i="8" s="1"/>
  <c r="AE725" i="8"/>
  <c r="AE1059" i="8" a="1"/>
  <c r="AE1059" i="8" s="1"/>
  <c r="AE1060" i="8" s="1"/>
  <c r="R375" i="8"/>
  <c r="R709" i="8" a="1"/>
  <c r="R709" i="8" s="1"/>
  <c r="L699" i="8"/>
  <c r="J1034" i="8"/>
  <c r="L1034" i="8" s="1"/>
  <c r="AG384" i="8"/>
  <c r="AG718" i="8" a="1"/>
  <c r="AG718" i="8" s="1"/>
  <c r="AA399" i="8"/>
  <c r="AA733" i="8" a="1"/>
  <c r="AA733" i="8" s="1"/>
  <c r="W366" i="8"/>
  <c r="W700" i="8" a="1"/>
  <c r="W700" i="8" s="1"/>
  <c r="U369" i="8"/>
  <c r="U703" i="8" a="1"/>
  <c r="U703" i="8" s="1"/>
  <c r="Y719" i="8"/>
  <c r="AE369" i="8"/>
  <c r="AE703" i="8" a="1"/>
  <c r="AE703" i="8" s="1"/>
  <c r="S381" i="8"/>
  <c r="S715" i="8" a="1"/>
  <c r="S715" i="8" s="1"/>
  <c r="O730" i="8" a="1"/>
  <c r="O730" i="8" s="1"/>
  <c r="C374" i="8" a="1"/>
  <c r="C374" i="8" s="1"/>
  <c r="Q718" i="8" a="1"/>
  <c r="Q718" i="8" s="1"/>
  <c r="Q384" i="8"/>
  <c r="U725" i="8"/>
  <c r="U1059" i="8" a="1"/>
  <c r="U1059" i="8" s="1"/>
  <c r="U1060" i="8" s="1"/>
  <c r="AD710" i="8"/>
  <c r="AC703" i="8" a="1"/>
  <c r="AC703" i="8" s="1"/>
  <c r="AC369" i="8"/>
  <c r="T399" i="8"/>
  <c r="T733" i="8" a="1"/>
  <c r="T733" i="8" s="1"/>
  <c r="X730" i="8" a="1"/>
  <c r="X730" i="8" s="1"/>
  <c r="W709" i="8" a="1"/>
  <c r="W709" i="8" s="1"/>
  <c r="AD733" i="8" a="1"/>
  <c r="AD733" i="8" s="1"/>
  <c r="J1052" i="8"/>
  <c r="L1052" i="8" s="1"/>
  <c r="L717" i="8"/>
  <c r="AB366" i="8"/>
  <c r="AB700" i="8" a="1"/>
  <c r="AB700" i="8" s="1"/>
  <c r="W730" i="8" a="1"/>
  <c r="W730" i="8" s="1"/>
  <c r="Q725" i="8"/>
  <c r="Q1059" i="8" a="1"/>
  <c r="Q1059" i="8" s="1"/>
  <c r="Q1060" i="8" s="1"/>
  <c r="S369" i="8"/>
  <c r="S703" i="8" a="1"/>
  <c r="S703" i="8" s="1"/>
  <c r="AA725" i="8"/>
  <c r="AA1059" i="8" a="1"/>
  <c r="AA1059" i="8" s="1"/>
  <c r="AA1060" i="8" s="1"/>
  <c r="X375" i="8"/>
  <c r="X709" i="8" a="1"/>
  <c r="X709" i="8" s="1"/>
  <c r="S725" i="8"/>
  <c r="S1059" i="8" a="1"/>
  <c r="S1059" i="8" s="1"/>
  <c r="S1060" i="8" s="1"/>
  <c r="AE396" i="8"/>
  <c r="AE730" i="8" a="1"/>
  <c r="AE730" i="8" s="1"/>
  <c r="S396" i="8"/>
  <c r="S730" i="8" a="1"/>
  <c r="S730" i="8" s="1"/>
  <c r="AF369" i="8"/>
  <c r="AF703" i="8" a="1"/>
  <c r="AF703" i="8" s="1"/>
  <c r="X718" i="8" a="1"/>
  <c r="X718" i="8" s="1"/>
  <c r="Z725" i="8"/>
  <c r="Z1059" i="8" a="1"/>
  <c r="Z1059" i="8" s="1"/>
  <c r="Z1060" i="8" s="1"/>
  <c r="AD1059" i="8" a="1"/>
  <c r="AD1059" i="8" s="1"/>
  <c r="AD1060" i="8" s="1"/>
  <c r="O718" i="8" a="1"/>
  <c r="O718" i="8" s="1"/>
  <c r="O384" i="8"/>
  <c r="AD715" i="8" a="1"/>
  <c r="AD715" i="8" s="1"/>
  <c r="AD381" i="8"/>
  <c r="AC709" i="8" a="1"/>
  <c r="AC709" i="8" s="1"/>
  <c r="AC375" i="8"/>
  <c r="AF381" i="8"/>
  <c r="AF715" i="8" a="1"/>
  <c r="AF715" i="8" s="1"/>
  <c r="P366" i="8"/>
  <c r="P700" i="8" a="1"/>
  <c r="P700" i="8" s="1"/>
  <c r="W715" i="8" a="1"/>
  <c r="W715" i="8" s="1"/>
  <c r="W381" i="8"/>
  <c r="AD366" i="8"/>
  <c r="AD700" i="8" a="1"/>
  <c r="AD700" i="8" s="1"/>
  <c r="AA709" i="8" a="1"/>
  <c r="AA709" i="8" s="1"/>
  <c r="AG730" i="8" a="1"/>
  <c r="AG730" i="8" s="1"/>
  <c r="AG396" i="8"/>
  <c r="AE718" i="8" a="1"/>
  <c r="AE718" i="8" s="1"/>
  <c r="R1068" i="8" l="1" a="1"/>
  <c r="R1068" i="8" s="1"/>
  <c r="R1069" i="8" s="1"/>
  <c r="V1038" i="8" a="1"/>
  <c r="V1038" i="8" s="1"/>
  <c r="V1039" i="8" s="1"/>
  <c r="O1044" i="8" a="1"/>
  <c r="O1044" i="8" s="1"/>
  <c r="O1045" i="8" s="1"/>
  <c r="AG1050" i="8" a="1"/>
  <c r="AG1050" i="8" s="1"/>
  <c r="AG1051" i="8" s="1"/>
  <c r="AB1038" i="8" a="1"/>
  <c r="AB1038" i="8" s="1"/>
  <c r="AB1039" i="8" s="1"/>
  <c r="AA1038" i="8" a="1"/>
  <c r="AA1038" i="8" s="1"/>
  <c r="AA1039" i="8" s="1"/>
  <c r="AG1068" i="8" a="1"/>
  <c r="AG1068" i="8" s="1"/>
  <c r="AG1069" i="8" s="1"/>
  <c r="AD1044" i="8" a="1"/>
  <c r="AD1044" i="8" s="1"/>
  <c r="AD1045" i="8" s="1"/>
  <c r="X1035" i="8" a="1"/>
  <c r="X1035" i="8" s="1"/>
  <c r="X1036" i="8" s="1"/>
  <c r="Q1068" i="8" a="1"/>
  <c r="Q1068" i="8" s="1"/>
  <c r="Q1069" i="8" s="1"/>
  <c r="C709" i="8" a="1"/>
  <c r="C709" i="8" s="1"/>
  <c r="S1038" i="8" a="1"/>
  <c r="S1038" i="8" s="1"/>
  <c r="S1039" i="8" s="1"/>
  <c r="S704" i="8"/>
  <c r="S716" i="8"/>
  <c r="S1050" i="8" a="1"/>
  <c r="S1050" i="8" s="1"/>
  <c r="S1051" i="8" s="1"/>
  <c r="N1065" i="8" a="1"/>
  <c r="N1065" i="8" s="1"/>
  <c r="N731" i="8"/>
  <c r="C730" i="8" a="1"/>
  <c r="C730" i="8" s="1"/>
  <c r="R716" i="8"/>
  <c r="R1050" i="8" a="1"/>
  <c r="R1050" i="8" s="1"/>
  <c r="R1051" i="8" s="1"/>
  <c r="W716" i="8"/>
  <c r="W1050" i="8" a="1"/>
  <c r="W1050" i="8" s="1"/>
  <c r="W1051" i="8" s="1"/>
  <c r="O1053" i="8" a="1"/>
  <c r="O1053" i="8" s="1"/>
  <c r="O1054" i="8" s="1"/>
  <c r="O719" i="8"/>
  <c r="AE1065" i="8" a="1"/>
  <c r="AE1065" i="8" s="1"/>
  <c r="AE1066" i="8" s="1"/>
  <c r="AE731" i="8"/>
  <c r="AD1068" i="8" a="1"/>
  <c r="AD1068" i="8" s="1"/>
  <c r="AD1069" i="8" s="1"/>
  <c r="AD734" i="8"/>
  <c r="AA1068" i="8" a="1"/>
  <c r="AA1068" i="8" s="1"/>
  <c r="AA1069" i="8" s="1"/>
  <c r="AA734" i="8"/>
  <c r="X716" i="8"/>
  <c r="X1050" i="8" a="1"/>
  <c r="X1050" i="8" s="1"/>
  <c r="X1051" i="8" s="1"/>
  <c r="U701" i="8"/>
  <c r="U1035" i="8" a="1"/>
  <c r="U1035" i="8" s="1"/>
  <c r="U1036" i="8" s="1"/>
  <c r="Q716" i="8"/>
  <c r="Q1050" i="8" a="1"/>
  <c r="Q1050" i="8" s="1"/>
  <c r="Q1051" i="8" s="1"/>
  <c r="AC1068" i="8" a="1"/>
  <c r="AC1068" i="8" s="1"/>
  <c r="AC1069" i="8" s="1"/>
  <c r="Y716" i="8"/>
  <c r="Y1050" i="8" a="1"/>
  <c r="Y1050" i="8" s="1"/>
  <c r="Y1051" i="8" s="1"/>
  <c r="Y731" i="8"/>
  <c r="Y1065" i="8" a="1"/>
  <c r="Y1065" i="8" s="1"/>
  <c r="Y1066" i="8" s="1"/>
  <c r="N1068" i="8" a="1"/>
  <c r="N1068" i="8" s="1"/>
  <c r="N734" i="8"/>
  <c r="C733" i="8" a="1"/>
  <c r="C733" i="8" s="1"/>
  <c r="Z710" i="8"/>
  <c r="Z1044" i="8" a="1"/>
  <c r="Z1044" i="8" s="1"/>
  <c r="Z1045" i="8" s="1"/>
  <c r="P701" i="8"/>
  <c r="P1035" i="8" a="1"/>
  <c r="P1035" i="8" s="1"/>
  <c r="P1036" i="8" s="1"/>
  <c r="W1044" i="8" a="1"/>
  <c r="W1044" i="8" s="1"/>
  <c r="W1045" i="8" s="1"/>
  <c r="W710" i="8"/>
  <c r="T1044" i="8" a="1"/>
  <c r="T1044" i="8" s="1"/>
  <c r="T1045" i="8" s="1"/>
  <c r="U734" i="8"/>
  <c r="U1068" i="8" a="1"/>
  <c r="U1068" i="8" s="1"/>
  <c r="U1069" i="8" s="1"/>
  <c r="AG1044" i="8" a="1"/>
  <c r="AG1044" i="8" s="1"/>
  <c r="AG1045" i="8" s="1"/>
  <c r="T1038" i="8" a="1"/>
  <c r="T1038" i="8" s="1"/>
  <c r="T1039" i="8" s="1"/>
  <c r="S1053" i="8" a="1"/>
  <c r="S1053" i="8" s="1"/>
  <c r="S1054" i="8" s="1"/>
  <c r="X1068" i="8" a="1"/>
  <c r="X1068" i="8" s="1"/>
  <c r="X1069" i="8" s="1"/>
  <c r="AA1053" i="8" a="1"/>
  <c r="AA1053" i="8" s="1"/>
  <c r="AA1054" i="8" s="1"/>
  <c r="N1044" i="8" a="1"/>
  <c r="N1044" i="8" s="1"/>
  <c r="X731" i="8"/>
  <c r="X1065" i="8" a="1"/>
  <c r="X1065" i="8" s="1"/>
  <c r="X1066" i="8" s="1"/>
  <c r="AE704" i="8"/>
  <c r="AE1038" i="8" a="1"/>
  <c r="AE1038" i="8" s="1"/>
  <c r="AE1039" i="8" s="1"/>
  <c r="AG719" i="8"/>
  <c r="AG1053" i="8" a="1"/>
  <c r="AG1053" i="8" s="1"/>
  <c r="AG1054" i="8" s="1"/>
  <c r="AA731" i="8"/>
  <c r="AA1065" i="8" a="1"/>
  <c r="AA1065" i="8" s="1"/>
  <c r="AA1066" i="8" s="1"/>
  <c r="AF734" i="8"/>
  <c r="AF1068" i="8" a="1"/>
  <c r="AF1068" i="8" s="1"/>
  <c r="AF1069" i="8" s="1"/>
  <c r="AD1053" i="8" a="1"/>
  <c r="AD1053" i="8" s="1"/>
  <c r="AD1054" i="8" s="1"/>
  <c r="P1044" i="8" a="1"/>
  <c r="P1044" i="8" s="1"/>
  <c r="P1045" i="8" s="1"/>
  <c r="P710" i="8"/>
  <c r="R731" i="8"/>
  <c r="R1065" i="8" a="1"/>
  <c r="R1065" i="8" s="1"/>
  <c r="R1066" i="8" s="1"/>
  <c r="AC1053" i="8" a="1"/>
  <c r="AC1053" i="8" s="1"/>
  <c r="AC1054" i="8" s="1"/>
  <c r="X1063" i="8"/>
  <c r="C1062" i="8" a="1"/>
  <c r="C1062" i="8" s="1"/>
  <c r="AF716" i="8"/>
  <c r="AF1050" i="8" a="1"/>
  <c r="AF1050" i="8" s="1"/>
  <c r="AF1051" i="8" s="1"/>
  <c r="T734" i="8"/>
  <c r="T1068" i="8" a="1"/>
  <c r="T1068" i="8" s="1"/>
  <c r="T1069" i="8" s="1"/>
  <c r="S1068" i="8" a="1"/>
  <c r="S1068" i="8" s="1"/>
  <c r="S1069" i="8" s="1"/>
  <c r="Z731" i="8"/>
  <c r="Z1065" i="8" a="1"/>
  <c r="Z1065" i="8" s="1"/>
  <c r="Z1066" i="8" s="1"/>
  <c r="Z701" i="8"/>
  <c r="Z1035" i="8" a="1"/>
  <c r="Z1035" i="8" s="1"/>
  <c r="Z1036" i="8" s="1"/>
  <c r="R704" i="8"/>
  <c r="R1038" i="8" a="1"/>
  <c r="R1038" i="8" s="1"/>
  <c r="R1039" i="8" s="1"/>
  <c r="V734" i="8"/>
  <c r="V1068" i="8" a="1"/>
  <c r="V1068" i="8" s="1"/>
  <c r="V1069" i="8" s="1"/>
  <c r="P704" i="8"/>
  <c r="P1038" i="8" a="1"/>
  <c r="P1038" i="8" s="1"/>
  <c r="P1039" i="8" s="1"/>
  <c r="O704" i="8"/>
  <c r="O1038" i="8" a="1"/>
  <c r="O1038" i="8" s="1"/>
  <c r="O1039" i="8" s="1"/>
  <c r="V1044" i="8" a="1"/>
  <c r="V1044" i="8" s="1"/>
  <c r="V1045" i="8" s="1"/>
  <c r="Q1053" i="8" a="1"/>
  <c r="Q1053" i="8" s="1"/>
  <c r="Q1054" i="8" s="1"/>
  <c r="Q719" i="8"/>
  <c r="Q1035" i="8" a="1"/>
  <c r="Q1035" i="8" s="1"/>
  <c r="Q1036" i="8" s="1"/>
  <c r="Q701" i="8"/>
  <c r="AD704" i="8"/>
  <c r="AD1038" i="8" a="1"/>
  <c r="AD1038" i="8" s="1"/>
  <c r="AD1039" i="8" s="1"/>
  <c r="AC731" i="8"/>
  <c r="AC1065" i="8" a="1"/>
  <c r="AC1065" i="8" s="1"/>
  <c r="AC1066" i="8" s="1"/>
  <c r="T1035" i="8" a="1"/>
  <c r="T1035" i="8" s="1"/>
  <c r="T1036" i="8" s="1"/>
  <c r="T701" i="8"/>
  <c r="N704" i="8"/>
  <c r="N1038" i="8" a="1"/>
  <c r="N1038" i="8" s="1"/>
  <c r="C703" i="8" a="1"/>
  <c r="C703" i="8" s="1"/>
  <c r="AG701" i="8"/>
  <c r="AG1035" i="8" a="1"/>
  <c r="AG1035" i="8" s="1"/>
  <c r="AG1036" i="8" s="1"/>
  <c r="O1068" i="8" a="1"/>
  <c r="O1068" i="8" s="1"/>
  <c r="O1069" i="8" s="1"/>
  <c r="AF719" i="8"/>
  <c r="AF1053" i="8" a="1"/>
  <c r="AF1053" i="8" s="1"/>
  <c r="AF1054" i="8" s="1"/>
  <c r="N1035" i="8" a="1"/>
  <c r="N1035" i="8" s="1"/>
  <c r="N701" i="8"/>
  <c r="C700" i="8" a="1"/>
  <c r="C700" i="8" s="1"/>
  <c r="Z1050" i="8" a="1"/>
  <c r="Z1050" i="8" s="1"/>
  <c r="Z1051" i="8" s="1"/>
  <c r="AB1044" i="8" a="1"/>
  <c r="AB1044" i="8" s="1"/>
  <c r="AB1045" i="8" s="1"/>
  <c r="AE1053" i="8" a="1"/>
  <c r="AE1053" i="8" s="1"/>
  <c r="AE1054" i="8" s="1"/>
  <c r="AE719" i="8"/>
  <c r="R1053" i="8" a="1"/>
  <c r="R1053" i="8" s="1"/>
  <c r="R1054" i="8" s="1"/>
  <c r="Y1053" i="8" a="1"/>
  <c r="Y1053" i="8" s="1"/>
  <c r="Y1054" i="8" s="1"/>
  <c r="AF731" i="8"/>
  <c r="AF1065" i="8" a="1"/>
  <c r="AF1065" i="8" s="1"/>
  <c r="AF1066" i="8" s="1"/>
  <c r="AF1035" i="8" a="1"/>
  <c r="AF1035" i="8" s="1"/>
  <c r="AF1036" i="8" s="1"/>
  <c r="AF701" i="8"/>
  <c r="U1044" i="8" a="1"/>
  <c r="U1044" i="8" s="1"/>
  <c r="U1045" i="8" s="1"/>
  <c r="U710" i="8"/>
  <c r="AB1053" i="8" a="1"/>
  <c r="AB1053" i="8" s="1"/>
  <c r="AB1054" i="8" s="1"/>
  <c r="T1065" i="8" a="1"/>
  <c r="T1065" i="8" s="1"/>
  <c r="T1066" i="8" s="1"/>
  <c r="T731" i="8"/>
  <c r="AB731" i="8"/>
  <c r="AB1065" i="8" a="1"/>
  <c r="AB1065" i="8" s="1"/>
  <c r="AB1066" i="8" s="1"/>
  <c r="AC1035" i="8" a="1"/>
  <c r="AC1035" i="8" s="1"/>
  <c r="AC1036" i="8" s="1"/>
  <c r="AC701" i="8"/>
  <c r="F6" i="7" a="1"/>
  <c r="F6" i="7" s="1"/>
  <c r="Y710" i="8"/>
  <c r="Y1044" i="8" a="1"/>
  <c r="Y1044" i="8" s="1"/>
  <c r="Y1045" i="8" s="1"/>
  <c r="Q731" i="8"/>
  <c r="Q1065" i="8" a="1"/>
  <c r="Q1065" i="8" s="1"/>
  <c r="Q1066" i="8" s="1"/>
  <c r="O716" i="8"/>
  <c r="O1050" i="8" a="1"/>
  <c r="O1050" i="8" s="1"/>
  <c r="O1051" i="8" s="1"/>
  <c r="AC710" i="8"/>
  <c r="AC1044" i="8" a="1"/>
  <c r="AC1044" i="8" s="1"/>
  <c r="AC1045" i="8" s="1"/>
  <c r="X710" i="8"/>
  <c r="X1044" i="8" a="1"/>
  <c r="X1044" i="8" s="1"/>
  <c r="X1045" i="8" s="1"/>
  <c r="W1065" i="8" a="1"/>
  <c r="W1065" i="8" s="1"/>
  <c r="W1066" i="8" s="1"/>
  <c r="W731" i="8"/>
  <c r="P1053" i="8" a="1"/>
  <c r="P1053" i="8" s="1"/>
  <c r="P1054" i="8" s="1"/>
  <c r="U704" i="8"/>
  <c r="U1038" i="8" a="1"/>
  <c r="U1038" i="8" s="1"/>
  <c r="U1039" i="8" s="1"/>
  <c r="R710" i="8"/>
  <c r="R1044" i="8" a="1"/>
  <c r="R1044" i="8" s="1"/>
  <c r="R1045" i="8" s="1"/>
  <c r="AG704" i="8"/>
  <c r="AG1038" i="8" a="1"/>
  <c r="AG1038" i="8" s="1"/>
  <c r="AG1039" i="8" s="1"/>
  <c r="T716" i="8"/>
  <c r="T1050" i="8" a="1"/>
  <c r="T1050" i="8" s="1"/>
  <c r="T1051" i="8" s="1"/>
  <c r="AG731" i="8"/>
  <c r="AG1065" i="8" a="1"/>
  <c r="AG1065" i="8" s="1"/>
  <c r="AG1066" i="8" s="1"/>
  <c r="X719" i="8"/>
  <c r="X1053" i="8" a="1"/>
  <c r="X1053" i="8" s="1"/>
  <c r="X1054" i="8" s="1"/>
  <c r="P731" i="8"/>
  <c r="P1065" i="8" a="1"/>
  <c r="P1065" i="8" s="1"/>
  <c r="P1066" i="8" s="1"/>
  <c r="Y1068" i="8" a="1"/>
  <c r="Y1068" i="8" s="1"/>
  <c r="Y1069" i="8" s="1"/>
  <c r="P1050" i="8" a="1"/>
  <c r="P1050" i="8" s="1"/>
  <c r="P1051" i="8" s="1"/>
  <c r="P716" i="8"/>
  <c r="AE1050" i="8" a="1"/>
  <c r="AE1050" i="8" s="1"/>
  <c r="AE1051" i="8" s="1"/>
  <c r="AE716" i="8"/>
  <c r="X704" i="8"/>
  <c r="X1038" i="8" a="1"/>
  <c r="X1038" i="8" s="1"/>
  <c r="X1039" i="8" s="1"/>
  <c r="W719" i="8"/>
  <c r="W1053" i="8" a="1"/>
  <c r="W1053" i="8" s="1"/>
  <c r="W1054" i="8" s="1"/>
  <c r="AE1044" i="8" a="1"/>
  <c r="AE1044" i="8" s="1"/>
  <c r="AE1045" i="8" s="1"/>
  <c r="AB1068" i="8" a="1"/>
  <c r="AB1068" i="8" s="1"/>
  <c r="AB1069" i="8" s="1"/>
  <c r="N1060" i="8"/>
  <c r="C1059" i="8" a="1"/>
  <c r="C1059" i="8" s="1"/>
  <c r="U1065" i="8" a="1"/>
  <c r="U1065" i="8" s="1"/>
  <c r="U1066" i="8" s="1"/>
  <c r="AA710" i="8"/>
  <c r="AA1044" i="8" a="1"/>
  <c r="AA1044" i="8" s="1"/>
  <c r="AA1045" i="8" s="1"/>
  <c r="AD716" i="8"/>
  <c r="AD1050" i="8" a="1"/>
  <c r="AD1050" i="8" s="1"/>
  <c r="AD1051" i="8" s="1"/>
  <c r="AF704" i="8"/>
  <c r="AF1038" i="8" a="1"/>
  <c r="AF1038" i="8" s="1"/>
  <c r="AF1039" i="8" s="1"/>
  <c r="AB701" i="8"/>
  <c r="AB1035" i="8" a="1"/>
  <c r="AB1035" i="8" s="1"/>
  <c r="AB1036" i="8" s="1"/>
  <c r="O731" i="8"/>
  <c r="O1065" i="8" a="1"/>
  <c r="O1065" i="8" s="1"/>
  <c r="O1066" i="8" s="1"/>
  <c r="W1035" i="8" a="1"/>
  <c r="W1035" i="8" s="1"/>
  <c r="W1036" i="8" s="1"/>
  <c r="W701" i="8"/>
  <c r="AF710" i="8"/>
  <c r="AF1044" i="8" a="1"/>
  <c r="AF1044" i="8" s="1"/>
  <c r="AF1045" i="8" s="1"/>
  <c r="AD731" i="8"/>
  <c r="AD1065" i="8" a="1"/>
  <c r="AD1065" i="8" s="1"/>
  <c r="AD1066" i="8" s="1"/>
  <c r="N716" i="8"/>
  <c r="N1050" i="8" a="1"/>
  <c r="N1050" i="8" s="1"/>
  <c r="C715" i="8" a="1"/>
  <c r="C715" i="8" s="1"/>
  <c r="Y701" i="8"/>
  <c r="Y1035" i="8" a="1"/>
  <c r="Y1035" i="8" s="1"/>
  <c r="Y1036" i="8" s="1"/>
  <c r="W1068" i="8" a="1"/>
  <c r="W1068" i="8" s="1"/>
  <c r="W1069" i="8" s="1"/>
  <c r="Q1038" i="8" a="1"/>
  <c r="Q1038" i="8" s="1"/>
  <c r="Q1039" i="8" s="1"/>
  <c r="AA1050" i="8" a="1"/>
  <c r="AA1050" i="8" s="1"/>
  <c r="AA1051" i="8" s="1"/>
  <c r="N1053" i="8" a="1"/>
  <c r="N1053" i="8" s="1"/>
  <c r="N719" i="8"/>
  <c r="C718" i="8" a="1"/>
  <c r="C718" i="8" s="1"/>
  <c r="AD1035" i="8" a="1"/>
  <c r="AD1035" i="8" s="1"/>
  <c r="AD1036" i="8" s="1"/>
  <c r="AD701" i="8"/>
  <c r="V716" i="8"/>
  <c r="V1050" i="8" a="1"/>
  <c r="V1050" i="8" s="1"/>
  <c r="V1051" i="8" s="1"/>
  <c r="P1068" i="8" a="1"/>
  <c r="P1068" i="8" s="1"/>
  <c r="P1069" i="8" s="1"/>
  <c r="V731" i="8"/>
  <c r="V1065" i="8" a="1"/>
  <c r="V1065" i="8" s="1"/>
  <c r="V1066" i="8" s="1"/>
  <c r="Z1053" i="8" a="1"/>
  <c r="Z1053" i="8" s="1"/>
  <c r="Z1054" i="8" s="1"/>
  <c r="O1035" i="8" a="1"/>
  <c r="O1035" i="8" s="1"/>
  <c r="O1036" i="8" s="1"/>
  <c r="W704" i="8"/>
  <c r="W1038" i="8" a="1"/>
  <c r="W1038" i="8" s="1"/>
  <c r="W1039" i="8" s="1"/>
  <c r="Z704" i="8"/>
  <c r="Z1038" i="8" a="1"/>
  <c r="Z1038" i="8" s="1"/>
  <c r="Z1039" i="8" s="1"/>
  <c r="AE701" i="8"/>
  <c r="AE1035" i="8" a="1"/>
  <c r="AE1035" i="8" s="1"/>
  <c r="AE1036" i="8" s="1"/>
  <c r="T1053" i="8" a="1"/>
  <c r="T1053" i="8" s="1"/>
  <c r="T1054" i="8" s="1"/>
  <c r="V1053" i="8" a="1"/>
  <c r="V1053" i="8" s="1"/>
  <c r="V1054" i="8" s="1"/>
  <c r="S731" i="8"/>
  <c r="S1065" i="8" a="1"/>
  <c r="S1065" i="8" s="1"/>
  <c r="S1066" i="8" s="1"/>
  <c r="AC704" i="8"/>
  <c r="AC1038" i="8" a="1"/>
  <c r="AC1038" i="8" s="1"/>
  <c r="AC1039" i="8" s="1"/>
  <c r="S1035" i="8" a="1"/>
  <c r="S1035" i="8" s="1"/>
  <c r="S1036" i="8" s="1"/>
  <c r="Q1044" i="8" a="1"/>
  <c r="Q1044" i="8" s="1"/>
  <c r="Q1045" i="8" s="1"/>
  <c r="R701" i="8"/>
  <c r="R1035" i="8" a="1"/>
  <c r="R1035" i="8" s="1"/>
  <c r="R1036" i="8" s="1"/>
  <c r="Z734" i="8"/>
  <c r="Z1068" i="8" a="1"/>
  <c r="Z1068" i="8" s="1"/>
  <c r="Z1069" i="8" s="1"/>
  <c r="AC716" i="8"/>
  <c r="AC1050" i="8" a="1"/>
  <c r="AC1050" i="8" s="1"/>
  <c r="AC1051" i="8" s="1"/>
  <c r="S1044" i="8" a="1"/>
  <c r="S1044" i="8" s="1"/>
  <c r="S1045" i="8" s="1"/>
  <c r="AE1068" i="8" a="1"/>
  <c r="AE1068" i="8" s="1"/>
  <c r="AE1069" i="8" s="1"/>
  <c r="AE734" i="8"/>
  <c r="AB1050" i="8" a="1"/>
  <c r="AB1050" i="8" s="1"/>
  <c r="AB1051" i="8" s="1"/>
  <c r="AB716" i="8"/>
  <c r="Y1038" i="8" a="1"/>
  <c r="Y1038" i="8" s="1"/>
  <c r="Y1039" i="8" s="1"/>
  <c r="Y704" i="8"/>
  <c r="U719" i="8"/>
  <c r="U1053" i="8" a="1"/>
  <c r="U1053" i="8" s="1"/>
  <c r="U1054" i="8" s="1"/>
  <c r="U716" i="8"/>
  <c r="U1050" i="8" a="1"/>
  <c r="U1050" i="8" s="1"/>
  <c r="U1051" i="8" s="1"/>
  <c r="AA701" i="8"/>
  <c r="AA1035" i="8" a="1"/>
  <c r="AA1035" i="8" s="1"/>
  <c r="AA1036" i="8" s="1"/>
  <c r="V1035" i="8" a="1"/>
  <c r="V1035" i="8" s="1"/>
  <c r="V1036" i="8" s="1"/>
  <c r="N1045" i="8" l="1"/>
  <c r="C1044" i="8" a="1"/>
  <c r="C1044" i="8" s="1"/>
  <c r="K17" i="7"/>
  <c r="N17" i="7"/>
  <c r="F5" i="7"/>
  <c r="N32" i="7" s="1" a="1"/>
  <c r="N32" i="7" s="1"/>
  <c r="N1036" i="8"/>
  <c r="C1035" i="8" a="1"/>
  <c r="C1035" i="8" s="1"/>
  <c r="N1051" i="8"/>
  <c r="C1050" i="8" a="1"/>
  <c r="C1050" i="8" s="1"/>
  <c r="N1069" i="8"/>
  <c r="C1068" i="8" a="1"/>
  <c r="C1068" i="8" s="1"/>
  <c r="N1066" i="8"/>
  <c r="C1065" i="8" a="1"/>
  <c r="C1065" i="8" s="1"/>
  <c r="N1054" i="8"/>
  <c r="C1053" i="8" a="1"/>
  <c r="C1053" i="8" s="1"/>
  <c r="N1039" i="8"/>
  <c r="C1038" i="8" a="1"/>
  <c r="C1038" i="8" s="1"/>
  <c r="AE33" i="7" l="1" a="1"/>
  <c r="AE33" i="7" s="1"/>
  <c r="U33" i="7" a="1"/>
  <c r="U33" i="7" s="1"/>
  <c r="AJ33" i="7" a="1"/>
  <c r="AJ33" i="7" s="1"/>
  <c r="AC33" i="7" a="1"/>
  <c r="AC33" i="7" s="1"/>
  <c r="AI33" i="7" a="1"/>
  <c r="AI33" i="7" s="1"/>
  <c r="AD33" i="7" a="1"/>
  <c r="AD33" i="7" s="1"/>
  <c r="T33" i="7" a="1"/>
  <c r="T33" i="7" s="1"/>
  <c r="AF33" i="7" a="1"/>
  <c r="AF33" i="7" s="1"/>
  <c r="AG33" i="7" a="1"/>
  <c r="AG33" i="7" s="1"/>
  <c r="AK33" i="7" a="1"/>
  <c r="AK33" i="7" s="1"/>
  <c r="S33" i="7" a="1"/>
  <c r="S33" i="7" s="1"/>
  <c r="AA33" i="7" a="1"/>
  <c r="AA33" i="7" s="1"/>
  <c r="V33" i="7" a="1"/>
  <c r="V33" i="7" s="1"/>
  <c r="Y33" i="7" a="1"/>
  <c r="Y33" i="7" s="1"/>
  <c r="R33" i="7" a="1"/>
  <c r="R33" i="7" s="1"/>
  <c r="P32" i="7"/>
  <c r="P353" i="7" s="1"/>
  <c r="P354" i="7" s="1"/>
  <c r="AB33" i="7" a="1"/>
  <c r="AB33" i="7" s="1"/>
  <c r="AH33" i="7" a="1"/>
  <c r="AH33" i="7" s="1"/>
  <c r="Z33" i="7" a="1"/>
  <c r="Z33" i="7" s="1"/>
  <c r="X33" i="7" a="1"/>
  <c r="X33" i="7" s="1"/>
  <c r="W33" i="7" a="1"/>
  <c r="W33" i="7" s="1"/>
  <c r="J35" i="8"/>
  <c r="P17" i="7"/>
  <c r="R34" i="7" l="1"/>
  <c r="N37" i="8" s="1"/>
  <c r="N36" i="8"/>
  <c r="C33" i="7" a="1"/>
  <c r="C33" i="7" s="1"/>
  <c r="P18" i="7" s="1"/>
  <c r="AJ34" i="7"/>
  <c r="AF37" i="8" s="1"/>
  <c r="AF36" i="8"/>
  <c r="Y34" i="7"/>
  <c r="U37" i="8" s="1"/>
  <c r="U36" i="8"/>
  <c r="Q36" i="8"/>
  <c r="U34" i="7"/>
  <c r="Q37" i="8" s="1"/>
  <c r="V34" i="7"/>
  <c r="R37" i="8" s="1"/>
  <c r="R36" i="8"/>
  <c r="AA36" i="8"/>
  <c r="AE34" i="7"/>
  <c r="AA37" i="8" s="1"/>
  <c r="AA34" i="7"/>
  <c r="W37" i="8" s="1"/>
  <c r="W36" i="8"/>
  <c r="S34" i="7"/>
  <c r="O37" i="8" s="1"/>
  <c r="O36" i="8"/>
  <c r="L35" i="8"/>
  <c r="L356" i="8" s="1"/>
  <c r="J370" i="8"/>
  <c r="AG36" i="8"/>
  <c r="AK34" i="7"/>
  <c r="AG37" i="8" s="1"/>
  <c r="W34" i="7"/>
  <c r="S37" i="8" s="1"/>
  <c r="S36" i="8"/>
  <c r="AG34" i="7"/>
  <c r="AC37" i="8" s="1"/>
  <c r="AC36" i="8"/>
  <c r="X34" i="7"/>
  <c r="T37" i="8" s="1"/>
  <c r="T36" i="8"/>
  <c r="AF34" i="7"/>
  <c r="AB37" i="8" s="1"/>
  <c r="AB36" i="8"/>
  <c r="Z34" i="7"/>
  <c r="V37" i="8" s="1"/>
  <c r="V36" i="8"/>
  <c r="T34" i="7"/>
  <c r="P37" i="8" s="1"/>
  <c r="P36" i="8"/>
  <c r="AH34" i="7"/>
  <c r="AD37" i="8" s="1"/>
  <c r="AD36" i="8"/>
  <c r="AD371" i="8" s="1" a="1"/>
  <c r="AD371" i="8" s="1"/>
  <c r="Z36" i="8"/>
  <c r="AD34" i="7"/>
  <c r="Z37" i="8" s="1"/>
  <c r="AB34" i="7"/>
  <c r="X37" i="8" s="1"/>
  <c r="X36" i="8"/>
  <c r="AI34" i="7"/>
  <c r="AE37" i="8" s="1"/>
  <c r="AE36" i="8"/>
  <c r="AC34" i="7"/>
  <c r="Y37" i="8" s="1"/>
  <c r="Y36" i="8"/>
  <c r="S371" i="8" l="1" a="1"/>
  <c r="S371" i="8" s="1"/>
  <c r="R371" i="8" a="1"/>
  <c r="R371" i="8" s="1"/>
  <c r="R372" i="8" s="1"/>
  <c r="Z371" i="8" a="1"/>
  <c r="Z371" i="8" s="1"/>
  <c r="Z372" i="8" s="1"/>
  <c r="Y371" i="8" a="1"/>
  <c r="Y371" i="8" s="1"/>
  <c r="Y372" i="8" s="1"/>
  <c r="P371" i="8" a="1"/>
  <c r="P371" i="8" s="1"/>
  <c r="P372" i="8" s="1"/>
  <c r="V371" i="8" a="1"/>
  <c r="V371" i="8" s="1"/>
  <c r="V372" i="8" s="1"/>
  <c r="AG371" i="8" a="1"/>
  <c r="AG371" i="8" s="1"/>
  <c r="AG372" i="8" s="1"/>
  <c r="AE371" i="8" a="1"/>
  <c r="AE371" i="8" s="1"/>
  <c r="AE372" i="8" s="1"/>
  <c r="AB371" i="8" a="1"/>
  <c r="AB371" i="8" s="1"/>
  <c r="AB372" i="8" s="1"/>
  <c r="X371" i="8" a="1"/>
  <c r="X371" i="8" s="1"/>
  <c r="X372" i="8" s="1"/>
  <c r="O371" i="8" a="1"/>
  <c r="O371" i="8" s="1"/>
  <c r="O372" i="8" s="1"/>
  <c r="AF371" i="8" a="1"/>
  <c r="AF371" i="8" s="1"/>
  <c r="AF372" i="8" s="1"/>
  <c r="AA371" i="8" a="1"/>
  <c r="AA371" i="8" s="1"/>
  <c r="AD372" i="8"/>
  <c r="S372" i="8"/>
  <c r="Q371" i="8" a="1"/>
  <c r="Q371" i="8" s="1"/>
  <c r="L370" i="8"/>
  <c r="L691" i="8" s="1"/>
  <c r="G691" i="8" s="1"/>
  <c r="J705" i="8"/>
  <c r="U371" i="8" a="1"/>
  <c r="U371" i="8" s="1"/>
  <c r="T371" i="8" a="1"/>
  <c r="T371" i="8" s="1"/>
  <c r="W371" i="8" a="1"/>
  <c r="W371" i="8" s="1"/>
  <c r="N371" i="8" a="1"/>
  <c r="N371" i="8" s="1"/>
  <c r="AC371" i="8" a="1"/>
  <c r="AC371" i="8" s="1"/>
  <c r="AB706" i="8" l="1" a="1"/>
  <c r="AB706" i="8" s="1"/>
  <c r="S706" i="8" a="1"/>
  <c r="S706" i="8" s="1"/>
  <c r="S707" i="8" s="1"/>
  <c r="Y706" i="8" a="1"/>
  <c r="Y706" i="8" s="1"/>
  <c r="Y707" i="8" s="1"/>
  <c r="AG706" i="8" a="1"/>
  <c r="AG706" i="8" s="1"/>
  <c r="AG707" i="8" s="1"/>
  <c r="R706" i="8" a="1"/>
  <c r="R706" i="8" s="1"/>
  <c r="R707" i="8" s="1"/>
  <c r="V706" i="8" a="1"/>
  <c r="V706" i="8" s="1"/>
  <c r="V707" i="8" s="1"/>
  <c r="AD706" i="8" a="1"/>
  <c r="AD706" i="8" s="1"/>
  <c r="AD707" i="8" s="1"/>
  <c r="X706" i="8" a="1"/>
  <c r="X706" i="8" s="1"/>
  <c r="X707" i="8" s="1"/>
  <c r="AE706" i="8" a="1"/>
  <c r="AE706" i="8" s="1"/>
  <c r="AE707" i="8" s="1"/>
  <c r="P706" i="8" a="1"/>
  <c r="P706" i="8" s="1"/>
  <c r="Z706" i="8" a="1"/>
  <c r="Z706" i="8" s="1"/>
  <c r="Z1041" i="8" s="1" a="1"/>
  <c r="Z1041" i="8" s="1"/>
  <c r="Z1042" i="8" s="1"/>
  <c r="W372" i="8"/>
  <c r="W706" i="8" a="1"/>
  <c r="W706" i="8" s="1"/>
  <c r="N372" i="8"/>
  <c r="C371" i="8" a="1"/>
  <c r="C371" i="8" s="1"/>
  <c r="N706" i="8" a="1"/>
  <c r="N706" i="8" s="1"/>
  <c r="T372" i="8"/>
  <c r="T706" i="8" a="1"/>
  <c r="T706" i="8" s="1"/>
  <c r="U372" i="8"/>
  <c r="U706" i="8" a="1"/>
  <c r="U706" i="8" s="1"/>
  <c r="Q372" i="8"/>
  <c r="Q706" i="8" a="1"/>
  <c r="Q706" i="8" s="1"/>
  <c r="AA372" i="8"/>
  <c r="AA706" i="8" a="1"/>
  <c r="AA706" i="8" s="1"/>
  <c r="AB707" i="8"/>
  <c r="L705" i="8"/>
  <c r="L1026" i="8" s="1"/>
  <c r="G1026" i="8" s="1"/>
  <c r="J1040" i="8"/>
  <c r="L1040" i="8" s="1"/>
  <c r="L1361" i="8" s="1"/>
  <c r="O706" i="8" a="1"/>
  <c r="O706" i="8" s="1"/>
  <c r="AC706" i="8" a="1"/>
  <c r="AC706" i="8" s="1"/>
  <c r="AC372" i="8"/>
  <c r="AF706" i="8" a="1"/>
  <c r="AF706" i="8" s="1"/>
  <c r="P1041" i="8" l="1" a="1"/>
  <c r="P1041" i="8" s="1"/>
  <c r="P1042" i="8" s="1"/>
  <c r="P707" i="8"/>
  <c r="Z707" i="8"/>
  <c r="Y1041" i="8" a="1"/>
  <c r="Y1041" i="8" s="1"/>
  <c r="Y1042" i="8" s="1"/>
  <c r="AB1041" i="8" a="1"/>
  <c r="AB1041" i="8" s="1"/>
  <c r="AB1042" i="8" s="1"/>
  <c r="AE1041" i="8" a="1"/>
  <c r="AE1041" i="8" s="1"/>
  <c r="AE1042" i="8" s="1"/>
  <c r="AG1041" i="8" a="1"/>
  <c r="AG1041" i="8" s="1"/>
  <c r="AG1042" i="8" s="1"/>
  <c r="S1041" i="8" a="1"/>
  <c r="S1041" i="8" s="1"/>
  <c r="S1042" i="8" s="1"/>
  <c r="X1041" i="8" a="1"/>
  <c r="X1041" i="8" s="1"/>
  <c r="X1042" i="8" s="1"/>
  <c r="R1041" i="8" a="1"/>
  <c r="R1041" i="8" s="1"/>
  <c r="R1042" i="8" s="1"/>
  <c r="V1041" i="8" a="1"/>
  <c r="V1041" i="8" s="1"/>
  <c r="V1042" i="8" s="1"/>
  <c r="AA707" i="8"/>
  <c r="AA1041" i="8" a="1"/>
  <c r="AA1041" i="8" s="1"/>
  <c r="AA1042" i="8" s="1"/>
  <c r="Q707" i="8"/>
  <c r="Q1041" i="8" a="1"/>
  <c r="Q1041" i="8" s="1"/>
  <c r="Q1042" i="8" s="1"/>
  <c r="U1041" i="8" a="1"/>
  <c r="U1041" i="8" s="1"/>
  <c r="U1042" i="8" s="1"/>
  <c r="U707" i="8"/>
  <c r="T707" i="8"/>
  <c r="T1041" i="8" a="1"/>
  <c r="T1041" i="8" s="1"/>
  <c r="T1042" i="8" s="1"/>
  <c r="N1041" i="8" a="1"/>
  <c r="N1041" i="8" s="1"/>
  <c r="C706" i="8" a="1"/>
  <c r="C706" i="8" s="1"/>
  <c r="N707" i="8"/>
  <c r="W707" i="8"/>
  <c r="W1041" i="8" a="1"/>
  <c r="W1041" i="8" s="1"/>
  <c r="W1042" i="8" s="1"/>
  <c r="AF707" i="8"/>
  <c r="AF1041" i="8" a="1"/>
  <c r="AF1041" i="8" s="1"/>
  <c r="AF1042" i="8" s="1"/>
  <c r="AC707" i="8"/>
  <c r="AC1041" i="8" a="1"/>
  <c r="AC1041" i="8" s="1"/>
  <c r="AC1042" i="8" s="1"/>
  <c r="O707" i="8"/>
  <c r="O1041" i="8" a="1"/>
  <c r="O1041" i="8" s="1"/>
  <c r="O1042" i="8" s="1"/>
  <c r="G1361" i="8"/>
  <c r="G1363" i="8" s="1"/>
  <c r="M1363" i="8"/>
  <c r="AD1041" i="8" a="1"/>
  <c r="AD1041" i="8" s="1"/>
  <c r="AD1042" i="8" s="1"/>
  <c r="B15" i="17"/>
  <c r="B21" i="17"/>
  <c r="B10" i="17"/>
  <c r="B28" i="17"/>
  <c r="B8" i="17"/>
  <c r="C4" i="17" l="1"/>
  <c r="O4" i="17" s="1"/>
  <c r="M1366" i="8"/>
  <c r="N1042" i="8"/>
  <c r="M294" i="17" s="1" a="1"/>
  <c r="M294" i="17" s="1"/>
  <c r="C1041" i="8" a="1"/>
  <c r="C1041" i="8" s="1"/>
  <c r="L22" i="8" s="1"/>
  <c r="B96" i="17"/>
  <c r="C96" i="17" s="1"/>
  <c r="B23" i="17"/>
  <c r="C23" i="17" s="1"/>
  <c r="B30" i="17"/>
  <c r="C30" i="17" s="1"/>
  <c r="B34" i="17"/>
  <c r="C34" i="17" s="1"/>
  <c r="B26" i="17"/>
  <c r="C26" i="17" s="1"/>
  <c r="B13" i="17"/>
  <c r="C21" i="17"/>
  <c r="C10" i="17"/>
  <c r="C8" i="17"/>
  <c r="C15" i="17"/>
  <c r="C28" i="17"/>
  <c r="M169" i="17" l="1" a="1"/>
  <c r="M169" i="17" s="1"/>
  <c r="M145" i="17" a="1"/>
  <c r="M145" i="17" s="1"/>
  <c r="M304" i="17" a="1"/>
  <c r="M304" i="17" s="1"/>
  <c r="M295" i="17" a="1"/>
  <c r="M295" i="17" s="1"/>
  <c r="M216" i="17" a="1"/>
  <c r="M216" i="17" s="1"/>
  <c r="M93" i="17" a="1"/>
  <c r="M93" i="17" s="1"/>
  <c r="M213" i="17" a="1"/>
  <c r="M213" i="17" s="1"/>
  <c r="M275" i="17" a="1"/>
  <c r="M275" i="17" s="1"/>
  <c r="M72" i="17" a="1"/>
  <c r="M72" i="17" s="1"/>
  <c r="M212" i="17" a="1"/>
  <c r="M212" i="17" s="1"/>
  <c r="M34" i="17" a="1"/>
  <c r="M34" i="17" s="1"/>
  <c r="M45" i="17" a="1"/>
  <c r="M45" i="17" s="1"/>
  <c r="M305" i="17" a="1"/>
  <c r="M305" i="17" s="1"/>
  <c r="M267" i="17" a="1"/>
  <c r="M267" i="17" s="1"/>
  <c r="M28" i="17" a="1"/>
  <c r="M28" i="17" s="1"/>
  <c r="M192" i="17" a="1"/>
  <c r="M192" i="17" s="1"/>
  <c r="M176" i="17" a="1"/>
  <c r="M176" i="17" s="1"/>
  <c r="M248" i="17" a="1"/>
  <c r="M248" i="17" s="1"/>
  <c r="M280" i="17" a="1"/>
  <c r="M280" i="17" s="1"/>
  <c r="M23" i="17" a="1"/>
  <c r="M23" i="17" s="1"/>
  <c r="M40" i="17" a="1"/>
  <c r="M40" i="17" s="1"/>
  <c r="M289" i="17" a="1"/>
  <c r="M289" i="17" s="1"/>
  <c r="M210" i="17" a="1"/>
  <c r="M210" i="17" s="1"/>
  <c r="M149" i="17" a="1"/>
  <c r="M149" i="17" s="1"/>
  <c r="M222" i="17" a="1"/>
  <c r="M222" i="17" s="1"/>
  <c r="M154" i="17" a="1"/>
  <c r="M154" i="17" s="1"/>
  <c r="M221" i="17" a="1"/>
  <c r="M221" i="17" s="1"/>
  <c r="M103" i="17" a="1"/>
  <c r="M103" i="17" s="1"/>
  <c r="M236" i="17" a="1"/>
  <c r="M236" i="17" s="1"/>
  <c r="M269" i="17" a="1"/>
  <c r="M269" i="17" s="1"/>
  <c r="M153" i="17" a="1"/>
  <c r="M153" i="17" s="1"/>
  <c r="M141" i="17" a="1"/>
  <c r="M141" i="17" s="1"/>
  <c r="M146" i="17" a="1"/>
  <c r="M146" i="17" s="1"/>
  <c r="M298" i="17" a="1"/>
  <c r="M298" i="17" s="1"/>
  <c r="M51" i="17" a="1"/>
  <c r="M51" i="17" s="1"/>
  <c r="M194" i="17" a="1"/>
  <c r="M194" i="17" s="1"/>
  <c r="M185" i="17" a="1"/>
  <c r="M185" i="17" s="1"/>
  <c r="M152" i="17" a="1"/>
  <c r="M152" i="17" s="1"/>
  <c r="M220" i="17" a="1"/>
  <c r="M220" i="17" s="1"/>
  <c r="M136" i="17" a="1"/>
  <c r="M136" i="17" s="1"/>
  <c r="M135" i="17" a="1"/>
  <c r="M135" i="17" s="1"/>
  <c r="M191" i="17" a="1"/>
  <c r="M191" i="17" s="1"/>
  <c r="M105" i="17" a="1"/>
  <c r="M105" i="17" s="1"/>
  <c r="M94" i="17" a="1"/>
  <c r="M94" i="17" s="1"/>
  <c r="M310" i="17" a="1"/>
  <c r="M310" i="17" s="1"/>
  <c r="M207" i="17" a="1"/>
  <c r="M207" i="17" s="1"/>
  <c r="M26" i="17" a="1"/>
  <c r="M26" i="17" s="1"/>
  <c r="M36" i="17" a="1"/>
  <c r="M36" i="17" s="1"/>
  <c r="M308" i="17" a="1"/>
  <c r="M308" i="17" s="1"/>
  <c r="M234" i="17" a="1"/>
  <c r="M234" i="17" s="1"/>
  <c r="M323" i="17" a="1"/>
  <c r="M323" i="17" s="1"/>
  <c r="M223" i="17" a="1"/>
  <c r="M223" i="17" s="1"/>
  <c r="M292" i="17" a="1"/>
  <c r="M292" i="17" s="1"/>
  <c r="M273" i="17" a="1"/>
  <c r="M273" i="17" s="1"/>
  <c r="M296" i="17" a="1"/>
  <c r="M296" i="17" s="1"/>
  <c r="M242" i="17" a="1"/>
  <c r="M242" i="17" s="1"/>
  <c r="M225" i="17" a="1"/>
  <c r="M225" i="17" s="1"/>
  <c r="M173" i="17" a="1"/>
  <c r="M173" i="17" s="1"/>
  <c r="M127" i="17" a="1"/>
  <c r="M127" i="17" s="1"/>
  <c r="M140" i="17" a="1"/>
  <c r="M140" i="17" s="1"/>
  <c r="M114" i="17" a="1"/>
  <c r="M114" i="17" s="1"/>
  <c r="M260" i="17" a="1"/>
  <c r="M260" i="17" s="1"/>
  <c r="M204" i="17" a="1"/>
  <c r="M204" i="17" s="1"/>
  <c r="M8" i="17" a="1"/>
  <c r="M8" i="17" s="1"/>
  <c r="M266" i="17" a="1"/>
  <c r="M266" i="17" s="1"/>
  <c r="M180" i="17" a="1"/>
  <c r="M180" i="17" s="1"/>
  <c r="M50" i="17" a="1"/>
  <c r="M50" i="17" s="1"/>
  <c r="M309" i="17" a="1"/>
  <c r="M309" i="17" s="1"/>
  <c r="M265" i="17" a="1"/>
  <c r="M265" i="17" s="1"/>
  <c r="M112" i="17" a="1"/>
  <c r="M112" i="17" s="1"/>
  <c r="M203" i="17" a="1"/>
  <c r="M203" i="17" s="1"/>
  <c r="M166" i="17" a="1"/>
  <c r="M166" i="17" s="1"/>
  <c r="M228" i="17" a="1"/>
  <c r="M228" i="17" s="1"/>
  <c r="M227" i="17" a="1"/>
  <c r="M227" i="17" s="1"/>
  <c r="M178" i="17" a="1"/>
  <c r="M178" i="17" s="1"/>
  <c r="M17" i="17" a="1"/>
  <c r="M17" i="17" s="1"/>
  <c r="M170" i="17" a="1"/>
  <c r="M170" i="17" s="1"/>
  <c r="M159" i="17" a="1"/>
  <c r="M159" i="17" s="1"/>
  <c r="M161" i="17" a="1"/>
  <c r="M161" i="17" s="1"/>
  <c r="M84" i="17" a="1"/>
  <c r="M84" i="17" s="1"/>
  <c r="M256" i="17" a="1"/>
  <c r="M256" i="17" s="1"/>
  <c r="M99" i="17" a="1"/>
  <c r="M99" i="17" s="1"/>
  <c r="M67" i="17" a="1"/>
  <c r="M67" i="17" s="1"/>
  <c r="M252" i="17" a="1"/>
  <c r="M252" i="17" s="1"/>
  <c r="M137" i="17" a="1"/>
  <c r="M137" i="17" s="1"/>
  <c r="M297" i="17" a="1"/>
  <c r="M297" i="17" s="1"/>
  <c r="M13" i="17" a="1"/>
  <c r="M13" i="17" s="1"/>
  <c r="M301" i="17" a="1"/>
  <c r="M301" i="17" s="1"/>
  <c r="M19" i="17" a="1"/>
  <c r="M19" i="17" s="1"/>
  <c r="M134" i="17" a="1"/>
  <c r="M134" i="17" s="1"/>
  <c r="M92" i="17" a="1"/>
  <c r="M92" i="17" s="1"/>
  <c r="M197" i="17" a="1"/>
  <c r="M197" i="17" s="1"/>
  <c r="M262" i="17" a="1"/>
  <c r="M262" i="17" s="1"/>
  <c r="M235" i="17" a="1"/>
  <c r="M235" i="17" s="1"/>
  <c r="M311" i="17" a="1"/>
  <c r="M311" i="17" s="1"/>
  <c r="M282" i="17" a="1"/>
  <c r="M282" i="17" s="1"/>
  <c r="M276" i="17" a="1"/>
  <c r="M276" i="17" s="1"/>
  <c r="M240" i="17" a="1"/>
  <c r="M240" i="17" s="1"/>
  <c r="M230" i="17" a="1"/>
  <c r="M230" i="17" s="1"/>
  <c r="M62" i="17" a="1"/>
  <c r="M62" i="17" s="1"/>
  <c r="M188" i="17" a="1"/>
  <c r="M188" i="17" s="1"/>
  <c r="M30" i="17" a="1"/>
  <c r="M30" i="17" s="1"/>
  <c r="M255" i="17" a="1"/>
  <c r="M255" i="17" s="1"/>
  <c r="M263" i="17" a="1"/>
  <c r="M263" i="17" s="1"/>
  <c r="M200" i="17" a="1"/>
  <c r="M200" i="17" s="1"/>
  <c r="M201" i="17" a="1"/>
  <c r="M201" i="17" s="1"/>
  <c r="M78" i="17" a="1"/>
  <c r="M78" i="17" s="1"/>
  <c r="M249" i="17" a="1"/>
  <c r="M249" i="17" s="1"/>
  <c r="M247" i="17" a="1"/>
  <c r="M247" i="17" s="1"/>
  <c r="M120" i="17" a="1"/>
  <c r="M120" i="17" s="1"/>
  <c r="M303" i="17" a="1"/>
  <c r="M303" i="17" s="1"/>
  <c r="M182" i="17" a="1"/>
  <c r="M182" i="17" s="1"/>
  <c r="M321" i="17" a="1"/>
  <c r="M321" i="17" s="1"/>
  <c r="M167" i="17" a="1"/>
  <c r="M167" i="17" s="1"/>
  <c r="M42" i="17" a="1"/>
  <c r="M42" i="17" s="1"/>
  <c r="M243" i="17" a="1"/>
  <c r="M243" i="17" s="1"/>
  <c r="M25" i="17" a="1"/>
  <c r="M25" i="17" s="1"/>
  <c r="M199" i="17" a="1"/>
  <c r="M199" i="17" s="1"/>
  <c r="M278" i="17" a="1"/>
  <c r="M278" i="17" s="1"/>
  <c r="M187" i="17" a="1"/>
  <c r="M187" i="17" s="1"/>
  <c r="M233" i="17" a="1"/>
  <c r="M233" i="17" s="1"/>
  <c r="M155" i="17" a="1"/>
  <c r="M155" i="17" s="1"/>
  <c r="M281" i="17" a="1"/>
  <c r="M281" i="17" s="1"/>
  <c r="M139" i="17" a="1"/>
  <c r="M139" i="17" s="1"/>
  <c r="M82" i="17" a="1"/>
  <c r="M82" i="17" s="1"/>
  <c r="M189" i="17" a="1"/>
  <c r="M189" i="17" s="1"/>
  <c r="M80" i="17" a="1"/>
  <c r="M80" i="17" s="1"/>
  <c r="M291" i="17" a="1"/>
  <c r="M291" i="17" s="1"/>
  <c r="M229" i="17" a="1"/>
  <c r="M229" i="17" s="1"/>
  <c r="M96" i="17" a="1"/>
  <c r="M96" i="17" s="1"/>
  <c r="M319" i="17" a="1"/>
  <c r="M319" i="17" s="1"/>
  <c r="M168" i="17" a="1"/>
  <c r="M168" i="17" s="1"/>
  <c r="M317" i="17" a="1"/>
  <c r="M317" i="17" s="1"/>
  <c r="M142" i="17" a="1"/>
  <c r="M142" i="17" s="1"/>
  <c r="M245" i="17" a="1"/>
  <c r="M245" i="17" s="1"/>
  <c r="M138" i="17" a="1"/>
  <c r="M138" i="17" s="1"/>
  <c r="M300" i="17" a="1"/>
  <c r="M300" i="17" s="1"/>
  <c r="M190" i="17" a="1"/>
  <c r="M190" i="17" s="1"/>
  <c r="M129" i="17" a="1"/>
  <c r="M129" i="17" s="1"/>
  <c r="M293" i="17" a="1"/>
  <c r="M293" i="17" s="1"/>
  <c r="M288" i="17" a="1"/>
  <c r="M288" i="17" s="1"/>
  <c r="M193" i="17" a="1"/>
  <c r="M193" i="17" s="1"/>
  <c r="M285" i="17" a="1"/>
  <c r="M285" i="17" s="1"/>
  <c r="M205" i="17" a="1"/>
  <c r="M205" i="17" s="1"/>
  <c r="M57" i="17" a="1"/>
  <c r="M57" i="17" s="1"/>
  <c r="M97" i="17" a="1"/>
  <c r="M97" i="17" s="1"/>
  <c r="M209" i="17" a="1"/>
  <c r="M209" i="17" s="1"/>
  <c r="M208" i="17" a="1"/>
  <c r="M208" i="17" s="1"/>
  <c r="M270" i="17" a="1"/>
  <c r="M270" i="17" s="1"/>
  <c r="M231" i="17" a="1"/>
  <c r="M231" i="17" s="1"/>
  <c r="M15" i="17" a="1"/>
  <c r="M15" i="17" s="1"/>
  <c r="M198" i="17" a="1"/>
  <c r="M198" i="17" s="1"/>
  <c r="M325" i="17" a="1"/>
  <c r="M325" i="17" s="1"/>
  <c r="M214" i="17" a="1"/>
  <c r="M214" i="17" s="1"/>
  <c r="M38" i="17" a="1"/>
  <c r="M38" i="17" s="1"/>
  <c r="M290" i="17" a="1"/>
  <c r="M290" i="17" s="1"/>
  <c r="M226" i="17" a="1"/>
  <c r="M226" i="17" s="1"/>
  <c r="M315" i="17" a="1"/>
  <c r="M315" i="17" s="1"/>
  <c r="M151" i="17" a="1"/>
  <c r="M151" i="17" s="1"/>
  <c r="M133" i="17" a="1"/>
  <c r="M133" i="17" s="1"/>
  <c r="M196" i="17" a="1"/>
  <c r="M196" i="17" s="1"/>
  <c r="M156" i="17" a="1"/>
  <c r="M156" i="17" s="1"/>
  <c r="M251" i="17" a="1"/>
  <c r="M251" i="17" s="1"/>
  <c r="M202" i="17" a="1"/>
  <c r="M202" i="17" s="1"/>
  <c r="M172" i="17" a="1"/>
  <c r="M172" i="17" s="1"/>
  <c r="M32" i="17" a="1"/>
  <c r="M32" i="17" s="1"/>
  <c r="M224" i="17" a="1"/>
  <c r="M224" i="17" s="1"/>
  <c r="M147" i="17" a="1"/>
  <c r="M147" i="17" s="1"/>
  <c r="M219" i="17" a="1"/>
  <c r="M219" i="17" s="1"/>
  <c r="M95" i="17" a="1"/>
  <c r="M95" i="17" s="1"/>
  <c r="M76" i="17" a="1"/>
  <c r="M76" i="17" s="1"/>
  <c r="M181" i="17" a="1"/>
  <c r="M181" i="17" s="1"/>
  <c r="M184" i="17" a="1"/>
  <c r="M184" i="17" s="1"/>
  <c r="M322" i="17" a="1"/>
  <c r="M322" i="17" s="1"/>
  <c r="M274" i="17" a="1"/>
  <c r="M274" i="17" s="1"/>
  <c r="M183" i="17" a="1"/>
  <c r="M183" i="17" s="1"/>
  <c r="M177" i="17" a="1"/>
  <c r="M177" i="17" s="1"/>
  <c r="M302" i="17" a="1"/>
  <c r="M302" i="17" s="1"/>
  <c r="M238" i="17" a="1"/>
  <c r="M238" i="17" s="1"/>
  <c r="M89" i="17" a="1"/>
  <c r="M89" i="17" s="1"/>
  <c r="M54" i="17" a="1"/>
  <c r="M54" i="17" s="1"/>
  <c r="M318" i="17" a="1"/>
  <c r="M318" i="17" s="1"/>
  <c r="M70" i="17" a="1"/>
  <c r="M70" i="17" s="1"/>
  <c r="M259" i="17" a="1"/>
  <c r="M259" i="17" s="1"/>
  <c r="M163" i="17" a="1"/>
  <c r="M163" i="17" s="1"/>
  <c r="M271" i="17" a="1"/>
  <c r="M271" i="17" s="1"/>
  <c r="M125" i="17" a="1"/>
  <c r="M125" i="17" s="1"/>
  <c r="M272" i="17" a="1"/>
  <c r="M272" i="17" s="1"/>
  <c r="M306" i="17" a="1"/>
  <c r="M306" i="17" s="1"/>
  <c r="M237" i="17" a="1"/>
  <c r="M237" i="17" s="1"/>
  <c r="M217" i="17" a="1"/>
  <c r="M217" i="17" s="1"/>
  <c r="M215" i="17" a="1"/>
  <c r="M215" i="17" s="1"/>
  <c r="M244" i="17" a="1"/>
  <c r="M244" i="17" s="1"/>
  <c r="M158" i="17" a="1"/>
  <c r="M158" i="17" s="1"/>
  <c r="M254" i="17" a="1"/>
  <c r="M254" i="17" s="1"/>
  <c r="M59" i="17" a="1"/>
  <c r="M59" i="17" s="1"/>
  <c r="M268" i="17" a="1"/>
  <c r="M268" i="17" s="1"/>
  <c r="M122" i="17" a="1"/>
  <c r="M122" i="17" s="1"/>
  <c r="M218" i="17" a="1"/>
  <c r="M218" i="17" s="1"/>
  <c r="M86" i="17" a="1"/>
  <c r="M86" i="17" s="1"/>
  <c r="M174" i="17" a="1"/>
  <c r="M174" i="17" s="1"/>
  <c r="M107" i="17" a="1"/>
  <c r="M107" i="17" s="1"/>
  <c r="M21" i="17" a="1"/>
  <c r="M21" i="17" s="1"/>
  <c r="M241" i="17" a="1"/>
  <c r="M241" i="17" s="1"/>
  <c r="M160" i="17" a="1"/>
  <c r="M160" i="17" s="1"/>
  <c r="M117" i="17" a="1"/>
  <c r="M117" i="17" s="1"/>
  <c r="M257" i="17" a="1"/>
  <c r="M257" i="17" s="1"/>
  <c r="M253" i="17" a="1"/>
  <c r="M253" i="17" s="1"/>
  <c r="M55" i="17" a="1"/>
  <c r="M55" i="17" s="1"/>
  <c r="M148" i="17" a="1"/>
  <c r="M148" i="17" s="1"/>
  <c r="M10" i="17" a="1"/>
  <c r="M10" i="17" s="1"/>
  <c r="M261" i="17" a="1"/>
  <c r="M261" i="17" s="1"/>
  <c r="M157" i="17" a="1"/>
  <c r="M157" i="17" s="1"/>
  <c r="M132" i="17" a="1"/>
  <c r="M132" i="17" s="1"/>
  <c r="M195" i="17" a="1"/>
  <c r="M195" i="17" s="1"/>
  <c r="M98" i="17" a="1"/>
  <c r="M98" i="17" s="1"/>
  <c r="M264" i="17" a="1"/>
  <c r="M264" i="17" s="1"/>
  <c r="M279" i="17" a="1"/>
  <c r="M279" i="17" s="1"/>
  <c r="M284" i="17" a="1"/>
  <c r="M284" i="17" s="1"/>
  <c r="M150" i="17" a="1"/>
  <c r="M150" i="17" s="1"/>
  <c r="M74" i="17" a="1"/>
  <c r="M74" i="17" s="1"/>
  <c r="M162" i="17" a="1"/>
  <c r="M162" i="17" s="1"/>
  <c r="M47" i="17" a="1"/>
  <c r="M47" i="17" s="1"/>
  <c r="M326" i="17" a="1"/>
  <c r="M326" i="17" s="1"/>
  <c r="M164" i="17" a="1"/>
  <c r="M164" i="17" s="1"/>
  <c r="M316" i="17" a="1"/>
  <c r="M316" i="17" s="1"/>
  <c r="M246" i="17" a="1"/>
  <c r="M246" i="17" s="1"/>
  <c r="M175" i="17" a="1"/>
  <c r="M175" i="17" s="1"/>
  <c r="M186" i="17" a="1"/>
  <c r="M186" i="17" s="1"/>
  <c r="M144" i="17" a="1"/>
  <c r="M144" i="17" s="1"/>
  <c r="M286" i="17" a="1"/>
  <c r="M286" i="17" s="1"/>
  <c r="M100" i="17" a="1"/>
  <c r="M100" i="17" s="1"/>
  <c r="M64" i="17" a="1"/>
  <c r="M64" i="17" s="1"/>
  <c r="M283" i="17" a="1"/>
  <c r="M283" i="17" s="1"/>
  <c r="M171" i="17" a="1"/>
  <c r="M171" i="17" s="1"/>
  <c r="M277" i="17" a="1"/>
  <c r="M277" i="17" s="1"/>
  <c r="M206" i="17" a="1"/>
  <c r="M206" i="17" s="1"/>
  <c r="M165" i="17" a="1"/>
  <c r="M165" i="17" s="1"/>
  <c r="M250" i="17" a="1"/>
  <c r="M250" i="17" s="1"/>
  <c r="M109" i="17" a="1"/>
  <c r="M109" i="17" s="1"/>
  <c r="M232" i="17" a="1"/>
  <c r="M232" i="17" s="1"/>
  <c r="M143" i="17" a="1"/>
  <c r="M143" i="17" s="1"/>
  <c r="C13" i="17"/>
  <c r="M4" i="17" l="1"/>
  <c r="B40" i="17"/>
  <c r="B32" i="17"/>
  <c r="B36" i="17"/>
  <c r="N145" i="17" l="1"/>
  <c r="N50" i="17"/>
  <c r="N296" i="17"/>
  <c r="N21" i="17"/>
  <c r="N92" i="17"/>
  <c r="N165" i="17"/>
  <c r="N291" i="17"/>
  <c r="N157" i="17"/>
  <c r="N261" i="17"/>
  <c r="N23" i="17"/>
  <c r="N51" i="17"/>
  <c r="N106" i="17"/>
  <c r="N240" i="17"/>
  <c r="N18" i="17"/>
  <c r="N253" i="17"/>
  <c r="N155" i="17"/>
  <c r="N96" i="17"/>
  <c r="N64" i="17"/>
  <c r="N289" i="17"/>
  <c r="N8" i="17"/>
  <c r="N235" i="17"/>
  <c r="N17" i="17"/>
  <c r="N48" i="17"/>
  <c r="N228" i="17"/>
  <c r="N247" i="17"/>
  <c r="N19" i="17"/>
  <c r="N39" i="17"/>
  <c r="N236" i="17"/>
  <c r="N308" i="17"/>
  <c r="N55" i="17"/>
  <c r="N194" i="17"/>
  <c r="N37" i="17"/>
  <c r="N27" i="17"/>
  <c r="N108" i="17"/>
  <c r="N277" i="17"/>
  <c r="N156" i="17"/>
  <c r="N99" i="17"/>
  <c r="N62" i="17"/>
  <c r="N268" i="17"/>
  <c r="N119" i="17"/>
  <c r="N278" i="17"/>
  <c r="N53" i="17"/>
  <c r="N176" i="17"/>
  <c r="N304" i="17"/>
  <c r="N269" i="17"/>
  <c r="N169" i="17"/>
  <c r="N133" i="17"/>
  <c r="N323" i="17"/>
  <c r="N209" i="17"/>
  <c r="N72" i="17"/>
  <c r="N256" i="17"/>
  <c r="N182" i="17"/>
  <c r="N83" i="17"/>
  <c r="N142" i="17"/>
  <c r="N320" i="17"/>
  <c r="N316" i="17"/>
  <c r="N217" i="17"/>
  <c r="N82" i="17"/>
  <c r="N107" i="17"/>
  <c r="N28" i="17"/>
  <c r="N274" i="17"/>
  <c r="N102" i="17"/>
  <c r="N159" i="17"/>
  <c r="N66" i="17"/>
  <c r="N309" i="17"/>
  <c r="N136" i="17"/>
  <c r="N298" i="17"/>
  <c r="N147" i="17"/>
  <c r="N210" i="17"/>
  <c r="N238" i="17"/>
  <c r="N205" i="17"/>
  <c r="N84" i="17"/>
  <c r="N44" i="17"/>
  <c r="N192" i="17"/>
  <c r="N97" i="17"/>
  <c r="N254" i="17"/>
  <c r="N38" i="17"/>
  <c r="N202" i="17"/>
  <c r="N241" i="17"/>
  <c r="N216" i="17"/>
  <c r="N89" i="17"/>
  <c r="N140" i="17"/>
  <c r="N270" i="17"/>
  <c r="N186" i="17"/>
  <c r="N69" i="17"/>
  <c r="N214" i="17"/>
  <c r="N146" i="17"/>
  <c r="N132" i="17"/>
  <c r="N127" i="17"/>
  <c r="N171" i="17"/>
  <c r="N150" i="17"/>
  <c r="N264" i="17"/>
  <c r="N324" i="17"/>
  <c r="N71" i="17"/>
  <c r="N103" i="17"/>
  <c r="N73" i="17"/>
  <c r="N52" i="17"/>
  <c r="N282" i="17"/>
  <c r="N275" i="17"/>
  <c r="N43" i="17"/>
  <c r="N317" i="17"/>
  <c r="N223" i="17"/>
  <c r="N249" i="17"/>
  <c r="N245" i="17"/>
  <c r="N42" i="17"/>
  <c r="N45" i="17"/>
  <c r="N200" i="17"/>
  <c r="N13" i="17"/>
  <c r="N178" i="17"/>
  <c r="N315" i="17"/>
  <c r="N15" i="17"/>
  <c r="N311" i="17"/>
  <c r="N110" i="17"/>
  <c r="N234" i="17"/>
  <c r="N54" i="17"/>
  <c r="N29" i="17"/>
  <c r="N128" i="17"/>
  <c r="N227" i="17"/>
  <c r="N319" i="17"/>
  <c r="N193" i="17"/>
  <c r="N208" i="17"/>
  <c r="N221" i="17"/>
  <c r="N148" i="17"/>
  <c r="N112" i="17"/>
  <c r="N94" i="17"/>
  <c r="N41" i="17"/>
  <c r="N131" i="17"/>
  <c r="N286" i="17"/>
  <c r="N290" i="17"/>
  <c r="N49" i="17"/>
  <c r="N265" i="17"/>
  <c r="N118" i="17"/>
  <c r="N104" i="17"/>
  <c r="N144" i="17"/>
  <c r="N122" i="17"/>
  <c r="N88" i="17"/>
  <c r="N40" i="17"/>
  <c r="N14" i="17"/>
  <c r="N279" i="17"/>
  <c r="N239" i="17"/>
  <c r="N25" i="17"/>
  <c r="N153" i="17"/>
  <c r="N115" i="17"/>
  <c r="N124" i="17"/>
  <c r="N322" i="17"/>
  <c r="N242" i="17"/>
  <c r="N220" i="17"/>
  <c r="N10" i="17"/>
  <c r="N116" i="17"/>
  <c r="N125" i="17"/>
  <c r="N225" i="17"/>
  <c r="N183" i="17"/>
  <c r="N257" i="17"/>
  <c r="N292" i="17"/>
  <c r="N56" i="17"/>
  <c r="N246" i="17"/>
  <c r="N134" i="17"/>
  <c r="N137" i="17"/>
  <c r="N35" i="17"/>
  <c r="N11" i="17"/>
  <c r="N177" i="17"/>
  <c r="N173" i="17"/>
  <c r="N326" i="17"/>
  <c r="N198" i="17"/>
  <c r="N95" i="17"/>
  <c r="N189" i="17"/>
  <c r="N77" i="17"/>
  <c r="N121" i="17"/>
  <c r="N143" i="17"/>
  <c r="N181" i="17"/>
  <c r="N229" i="17"/>
  <c r="N271" i="17"/>
  <c r="N230" i="17"/>
  <c r="N244" i="17"/>
  <c r="N164" i="17"/>
  <c r="N224" i="17"/>
  <c r="N243" i="17"/>
  <c r="N34" i="17"/>
  <c r="N213" i="17"/>
  <c r="N258" i="17"/>
  <c r="N7" i="17"/>
  <c r="N248" i="17"/>
  <c r="N195" i="17"/>
  <c r="N78" i="17"/>
  <c r="N105" i="17"/>
  <c r="N80" i="17"/>
  <c r="N163" i="17"/>
  <c r="N297" i="17"/>
  <c r="N273" i="17"/>
  <c r="N70" i="17"/>
  <c r="N60" i="17"/>
  <c r="N307" i="17"/>
  <c r="N24" i="17"/>
  <c r="N314" i="17"/>
  <c r="N20" i="17"/>
  <c r="N233" i="17"/>
  <c r="N16" i="17"/>
  <c r="N263" i="17"/>
  <c r="N272" i="17"/>
  <c r="N76" i="17"/>
  <c r="N9" i="17"/>
  <c r="N58" i="17"/>
  <c r="N325" i="17"/>
  <c r="N172" i="17"/>
  <c r="N295" i="17"/>
  <c r="N212" i="17"/>
  <c r="N188" i="17"/>
  <c r="N85" i="17"/>
  <c r="N191" i="17"/>
  <c r="N310" i="17"/>
  <c r="N123" i="17"/>
  <c r="N201" i="17"/>
  <c r="N179" i="17"/>
  <c r="N204" i="17"/>
  <c r="N117" i="17"/>
  <c r="N196" i="17"/>
  <c r="N197" i="17"/>
  <c r="N174" i="17"/>
  <c r="N63" i="17"/>
  <c r="N90" i="17"/>
  <c r="N203" i="17"/>
  <c r="N184" i="17"/>
  <c r="N160" i="17"/>
  <c r="N187" i="17"/>
  <c r="N151" i="17"/>
  <c r="N167" i="17"/>
  <c r="N149" i="17"/>
  <c r="N109" i="17"/>
  <c r="N30" i="17"/>
  <c r="N32" i="17"/>
  <c r="N300" i="17"/>
  <c r="N111" i="17"/>
  <c r="N61" i="17"/>
  <c r="N185" i="17"/>
  <c r="N135" i="17"/>
  <c r="N287" i="17"/>
  <c r="N74" i="17"/>
  <c r="N299" i="17"/>
  <c r="N57" i="17"/>
  <c r="N166" i="17"/>
  <c r="N81" i="17"/>
  <c r="N59" i="17"/>
  <c r="N260" i="17"/>
  <c r="N219" i="17"/>
  <c r="N98" i="17"/>
  <c r="N301" i="17"/>
  <c r="N31" i="17"/>
  <c r="N154" i="17"/>
  <c r="N130" i="17"/>
  <c r="N91" i="17"/>
  <c r="N113" i="17"/>
  <c r="N312" i="17"/>
  <c r="N141" i="17"/>
  <c r="N162" i="17"/>
  <c r="N284" i="17"/>
  <c r="N218" i="17"/>
  <c r="N22" i="17"/>
  <c r="N262" i="17"/>
  <c r="N120" i="17"/>
  <c r="N259" i="17"/>
  <c r="N158" i="17"/>
  <c r="N267" i="17"/>
  <c r="N318" i="17"/>
  <c r="N285" i="17"/>
  <c r="N6" i="17"/>
  <c r="N129" i="17"/>
  <c r="N305" i="17"/>
  <c r="N226" i="17"/>
  <c r="N313" i="17"/>
  <c r="N114" i="17"/>
  <c r="N283" i="17"/>
  <c r="N86" i="17"/>
  <c r="N161" i="17"/>
  <c r="N190" i="17"/>
  <c r="N152" i="17"/>
  <c r="N101" i="17"/>
  <c r="N293" i="17"/>
  <c r="N237" i="17"/>
  <c r="N100" i="17"/>
  <c r="N276" i="17"/>
  <c r="N12" i="17"/>
  <c r="N47" i="17"/>
  <c r="N46" i="17"/>
  <c r="N65" i="17"/>
  <c r="N199" i="17"/>
  <c r="N175" i="17"/>
  <c r="N26" i="17"/>
  <c r="N206" i="17"/>
  <c r="N67" i="17"/>
  <c r="N232" i="17"/>
  <c r="N302" i="17"/>
  <c r="N303" i="17"/>
  <c r="N252" i="17"/>
  <c r="N207" i="17"/>
  <c r="N93" i="17"/>
  <c r="N87" i="17"/>
  <c r="N231" i="17"/>
  <c r="N33" i="17"/>
  <c r="N180" i="17"/>
  <c r="N251" i="17"/>
  <c r="N170" i="17"/>
  <c r="N250" i="17"/>
  <c r="N280" i="17"/>
  <c r="N138" i="17"/>
  <c r="N139" i="17"/>
  <c r="N281" i="17"/>
  <c r="N75" i="17"/>
  <c r="N79" i="17"/>
  <c r="N222" i="17"/>
  <c r="N266" i="17"/>
  <c r="N126" i="17"/>
  <c r="N68" i="17"/>
  <c r="N288" i="17"/>
  <c r="N321" i="17"/>
  <c r="N211" i="17"/>
  <c r="N215" i="17"/>
  <c r="N306" i="17"/>
  <c r="N294" i="17"/>
  <c r="N255" i="17"/>
  <c r="N36" i="17"/>
  <c r="N168" i="17"/>
  <c r="C36" i="17"/>
  <c r="C32" i="17"/>
  <c r="C40" i="17"/>
  <c r="B318" i="17" l="1"/>
  <c r="B210" i="17"/>
  <c r="B283" i="17"/>
  <c r="B173" i="17"/>
  <c r="C173" i="17" s="1"/>
  <c r="K173" i="17" s="1" a="1"/>
  <c r="K173" i="17" s="1"/>
  <c r="B177" i="17"/>
  <c r="C177" i="17" s="1"/>
  <c r="K177" i="17" s="1" a="1"/>
  <c r="K177" i="17" s="1"/>
  <c r="B247" i="17"/>
  <c r="B93" i="17"/>
  <c r="B188" i="17"/>
  <c r="B184" i="17"/>
  <c r="B112" i="17"/>
  <c r="B204" i="17"/>
  <c r="B99" i="17"/>
  <c r="B274" i="17"/>
  <c r="B203" i="17"/>
  <c r="B144" i="17"/>
  <c r="C144" i="17" s="1"/>
  <c r="K144" i="17" s="1" a="1"/>
  <c r="K144" i="17" s="1"/>
  <c r="B164" i="17"/>
  <c r="C164" i="17" s="1"/>
  <c r="K164" i="17" s="1" a="1"/>
  <c r="K164" i="17" s="1"/>
  <c r="B82" i="17"/>
  <c r="K30" i="17" a="1"/>
  <c r="K30" i="17" s="1"/>
  <c r="K15" i="17" a="1"/>
  <c r="K15" i="17" s="1"/>
  <c r="B205" i="17"/>
  <c r="C205" i="17" s="1"/>
  <c r="K205" i="17" s="1" a="1"/>
  <c r="K205" i="17" s="1"/>
  <c r="B191" i="17"/>
  <c r="B157" i="17"/>
  <c r="C157" i="17" s="1"/>
  <c r="K157" i="17" s="1" a="1"/>
  <c r="K157" i="17" s="1"/>
  <c r="B54" i="17"/>
  <c r="B122" i="17"/>
  <c r="B242" i="17"/>
  <c r="C242" i="17" s="1"/>
  <c r="K242" i="17" s="1" a="1"/>
  <c r="K242" i="17" s="1"/>
  <c r="B201" i="17"/>
  <c r="B234" i="17"/>
  <c r="B74" i="17"/>
  <c r="B296" i="17"/>
  <c r="C296" i="17" s="1"/>
  <c r="K296" i="17" s="1" a="1"/>
  <c r="K296" i="17" s="1"/>
  <c r="B257" i="17"/>
  <c r="B192" i="17"/>
  <c r="B152" i="17"/>
  <c r="C152" i="17" s="1"/>
  <c r="K152" i="17" s="1" a="1"/>
  <c r="K152" i="17" s="1"/>
  <c r="B281" i="17"/>
  <c r="B288" i="17"/>
  <c r="B293" i="17"/>
  <c r="C293" i="17" s="1"/>
  <c r="K293" i="17" s="1" a="1"/>
  <c r="K293" i="17" s="1"/>
  <c r="B62" i="17"/>
  <c r="B137" i="17"/>
  <c r="C137" i="17" s="1"/>
  <c r="K137" i="17" s="1" a="1"/>
  <c r="K137" i="17" s="1"/>
  <c r="B80" i="17"/>
  <c r="B254" i="17"/>
  <c r="B190" i="17"/>
  <c r="B142" i="17"/>
  <c r="C142" i="17" s="1"/>
  <c r="K142" i="17" s="1" a="1"/>
  <c r="K142" i="17" s="1"/>
  <c r="B140" i="17"/>
  <c r="C140" i="17" s="1"/>
  <c r="K140" i="17" s="1" a="1"/>
  <c r="K140" i="17" s="1"/>
  <c r="B260" i="17"/>
  <c r="B289" i="17"/>
  <c r="C289" i="17" s="1"/>
  <c r="K289" i="17" s="1" a="1"/>
  <c r="K289" i="17" s="1"/>
  <c r="B175" i="17"/>
  <c r="C175" i="17" s="1"/>
  <c r="K175" i="17" s="1" a="1"/>
  <c r="K175" i="17" s="1"/>
  <c r="B226" i="17"/>
  <c r="B250" i="17"/>
  <c r="B282" i="17"/>
  <c r="C282" i="17" s="1"/>
  <c r="K282" i="17" s="1" a="1"/>
  <c r="K282" i="17" s="1"/>
  <c r="B166" i="17"/>
  <c r="C166" i="17" s="1"/>
  <c r="K166" i="17" s="1" a="1"/>
  <c r="K166" i="17" s="1"/>
  <c r="B255" i="17"/>
  <c r="B171" i="17"/>
  <c r="C171" i="17" s="1"/>
  <c r="K171" i="17" s="1" a="1"/>
  <c r="K171" i="17" s="1"/>
  <c r="B186" i="17"/>
  <c r="B47" i="17"/>
  <c r="B292" i="17"/>
  <c r="C292" i="17" s="1"/>
  <c r="K292" i="17" s="1" a="1"/>
  <c r="K292" i="17" s="1"/>
  <c r="B181" i="17"/>
  <c r="B169" i="17"/>
  <c r="C169" i="17" s="1"/>
  <c r="K169" i="17" s="1" a="1"/>
  <c r="K169" i="17" s="1"/>
  <c r="B86" i="17"/>
  <c r="B50" i="17"/>
  <c r="B220" i="17"/>
  <c r="B259" i="17"/>
  <c r="B227" i="17"/>
  <c r="B168" i="17"/>
  <c r="C168" i="17" s="1"/>
  <c r="K168" i="17" s="1" a="1"/>
  <c r="K168" i="17" s="1"/>
  <c r="B195" i="17"/>
  <c r="B221" i="17"/>
  <c r="K23" i="17" a="1"/>
  <c r="K23" i="17" s="1"/>
  <c r="B272" i="17"/>
  <c r="B300" i="17"/>
  <c r="C300" i="17" s="1"/>
  <c r="K300" i="17" s="1" a="1"/>
  <c r="K300" i="17" s="1"/>
  <c r="B94" i="17"/>
  <c r="B78" i="17"/>
  <c r="B67" i="17"/>
  <c r="B129" i="17"/>
  <c r="B304" i="17"/>
  <c r="C304" i="17" s="1"/>
  <c r="K304" i="17" s="1" a="1"/>
  <c r="K304" i="17" s="1"/>
  <c r="B303" i="17"/>
  <c r="C303" i="17" s="1"/>
  <c r="K303" i="17" s="1" a="1"/>
  <c r="K303" i="17" s="1"/>
  <c r="B109" i="17"/>
  <c r="C109" i="17" s="1"/>
  <c r="K109" i="17" s="1" a="1"/>
  <c r="K109" i="17" s="1"/>
  <c r="B150" i="17"/>
  <c r="C150" i="17" s="1"/>
  <c r="K150" i="17" s="1" a="1"/>
  <c r="K150" i="17" s="1"/>
  <c r="B180" i="17"/>
  <c r="B158" i="17"/>
  <c r="C158" i="17" s="1"/>
  <c r="K158" i="17" s="1" a="1"/>
  <c r="K158" i="17" s="1"/>
  <c r="B98" i="17"/>
  <c r="B134" i="17"/>
  <c r="C134" i="17" s="1"/>
  <c r="K134" i="17" s="1" a="1"/>
  <c r="K134" i="17" s="1"/>
  <c r="B89" i="17"/>
  <c r="B319" i="17"/>
  <c r="C319" i="17" s="1"/>
  <c r="K319" i="17" s="1" a="1"/>
  <c r="K319" i="17" s="1"/>
  <c r="B321" i="17"/>
  <c r="C321" i="17" s="1"/>
  <c r="K321" i="17" s="1" a="1"/>
  <c r="K321" i="17" s="1"/>
  <c r="B19" i="17"/>
  <c r="B194" i="17"/>
  <c r="B280" i="17"/>
  <c r="K21" i="17" a="1"/>
  <c r="K21" i="17" s="1"/>
  <c r="B262" i="17"/>
  <c r="B138" i="17"/>
  <c r="C138" i="17" s="1"/>
  <c r="K138" i="17" s="1" a="1"/>
  <c r="K138" i="17" s="1"/>
  <c r="B238" i="17"/>
  <c r="B139" i="17"/>
  <c r="C139" i="17" s="1"/>
  <c r="K139" i="17" s="1" a="1"/>
  <c r="K139" i="17" s="1"/>
  <c r="B207" i="17"/>
  <c r="B146" i="17"/>
  <c r="C146" i="17" s="1"/>
  <c r="K146" i="17" s="1" a="1"/>
  <c r="K146" i="17" s="1"/>
  <c r="B244" i="17"/>
  <c r="B182" i="17"/>
  <c r="C182" i="17" s="1"/>
  <c r="K182" i="17" s="1" a="1"/>
  <c r="K182" i="17" s="1"/>
  <c r="B165" i="17"/>
  <c r="C165" i="17" s="1"/>
  <c r="K165" i="17" s="1" a="1"/>
  <c r="K165" i="17" s="1"/>
  <c r="B236" i="17"/>
  <c r="B114" i="17"/>
  <c r="B266" i="17"/>
  <c r="B25" i="17"/>
  <c r="C25" i="17" s="1"/>
  <c r="K25" i="17" s="1" a="1"/>
  <c r="K25" i="17" s="1"/>
  <c r="B306" i="17"/>
  <c r="C306" i="17" s="1"/>
  <c r="K306" i="17" s="1" a="1"/>
  <c r="K306" i="17" s="1"/>
  <c r="B325" i="17"/>
  <c r="C325" i="17" s="1"/>
  <c r="K325" i="17" s="1" a="1"/>
  <c r="K325" i="17" s="1"/>
  <c r="B198" i="17"/>
  <c r="B153" i="17"/>
  <c r="C153" i="17" s="1"/>
  <c r="K153" i="17" s="1" a="1"/>
  <c r="K153" i="17" s="1"/>
  <c r="B240" i="17"/>
  <c r="C240" i="17" s="1"/>
  <c r="K240" i="17" s="1" a="1"/>
  <c r="K240" i="17" s="1"/>
  <c r="B263" i="17"/>
  <c r="K34" i="17" a="1"/>
  <c r="K34" i="17" s="1"/>
  <c r="B42" i="17"/>
  <c r="C42" i="17" s="1"/>
  <c r="K42" i="17" s="1" a="1"/>
  <c r="K42" i="17" s="1"/>
  <c r="B107" i="17"/>
  <c r="B222" i="17"/>
  <c r="B253" i="17"/>
  <c r="B196" i="17"/>
  <c r="B298" i="17"/>
  <c r="C298" i="17" s="1"/>
  <c r="K298" i="17" s="1" a="1"/>
  <c r="K298" i="17" s="1"/>
  <c r="B105" i="17"/>
  <c r="B64" i="17"/>
  <c r="B252" i="17"/>
  <c r="C252" i="17" s="1"/>
  <c r="K252" i="17" s="1" a="1"/>
  <c r="K252" i="17" s="1"/>
  <c r="B322" i="17"/>
  <c r="C322" i="17" s="1"/>
  <c r="K322" i="17" s="1" a="1"/>
  <c r="K322" i="17" s="1"/>
  <c r="B249" i="17"/>
  <c r="B200" i="17"/>
  <c r="B100" i="17"/>
  <c r="B151" i="17"/>
  <c r="C151" i="17" s="1"/>
  <c r="K151" i="17" s="1" a="1"/>
  <c r="K151" i="17" s="1"/>
  <c r="B178" i="17"/>
  <c r="C178" i="17" s="1"/>
  <c r="K178" i="17" s="1" a="1"/>
  <c r="K178" i="17" s="1"/>
  <c r="B199" i="17"/>
  <c r="B174" i="17"/>
  <c r="B154" i="17"/>
  <c r="C154" i="17" s="1"/>
  <c r="K154" i="17" s="1" a="1"/>
  <c r="K154" i="17" s="1"/>
  <c r="B290" i="17"/>
  <c r="C290" i="17" s="1"/>
  <c r="K290" i="17" s="1" a="1"/>
  <c r="K290" i="17" s="1"/>
  <c r="B208" i="17"/>
  <c r="K10" i="17" a="1"/>
  <c r="K10" i="17" s="1"/>
  <c r="B55" i="17"/>
  <c r="B317" i="17"/>
  <c r="B278" i="17"/>
  <c r="B223" i="17"/>
  <c r="B302" i="17"/>
  <c r="C302" i="17" s="1"/>
  <c r="K302" i="17" s="1" a="1"/>
  <c r="K302" i="17" s="1"/>
  <c r="B38" i="17"/>
  <c r="C38" i="17" s="1"/>
  <c r="K38" i="17" s="1" a="1"/>
  <c r="K38" i="17" s="1"/>
  <c r="B309" i="17"/>
  <c r="C309" i="17" s="1"/>
  <c r="K309" i="17" s="1" a="1"/>
  <c r="K309" i="17" s="1"/>
  <c r="B176" i="17"/>
  <c r="C176" i="17" s="1"/>
  <c r="K176" i="17" s="1" a="1"/>
  <c r="K176" i="17" s="1"/>
  <c r="B163" i="17"/>
  <c r="C163" i="17" s="1"/>
  <c r="K163" i="17" s="1" a="1"/>
  <c r="K163" i="17" s="1"/>
  <c r="B256" i="17"/>
  <c r="B265" i="17"/>
  <c r="B209" i="17"/>
  <c r="B156" i="17"/>
  <c r="C156" i="17" s="1"/>
  <c r="K156" i="17" s="1" a="1"/>
  <c r="K156" i="17" s="1"/>
  <c r="B133" i="17"/>
  <c r="C133" i="17" s="1"/>
  <c r="K133" i="17" s="1" a="1"/>
  <c r="K133" i="17" s="1"/>
  <c r="B326" i="17"/>
  <c r="C326" i="17" s="1"/>
  <c r="K326" i="17" s="1" a="1"/>
  <c r="K326" i="17" s="1"/>
  <c r="B70" i="17"/>
  <c r="B170" i="17"/>
  <c r="C170" i="17" s="1"/>
  <c r="K170" i="17" s="1" a="1"/>
  <c r="K170" i="17" s="1"/>
  <c r="B76" i="17"/>
  <c r="B45" i="17"/>
  <c r="B193" i="17"/>
  <c r="B276" i="17"/>
  <c r="K13" i="17" a="1"/>
  <c r="K13" i="17" s="1"/>
  <c r="B224" i="17"/>
  <c r="B251" i="17"/>
  <c r="C251" i="17" s="1"/>
  <c r="K251" i="17" s="1" a="1"/>
  <c r="K251" i="17" s="1"/>
  <c r="B167" i="17"/>
  <c r="C167" i="17" s="1"/>
  <c r="K167" i="17" s="1" a="1"/>
  <c r="K167" i="17" s="1"/>
  <c r="B219" i="17"/>
  <c r="B187" i="17"/>
  <c r="B117" i="17"/>
  <c r="B271" i="17"/>
  <c r="B132" i="17"/>
  <c r="C132" i="17" s="1"/>
  <c r="K132" i="17" s="1" a="1"/>
  <c r="K132" i="17" s="1"/>
  <c r="B162" i="17"/>
  <c r="C162" i="17" s="1"/>
  <c r="K162" i="17" s="1" a="1"/>
  <c r="K162" i="17" s="1"/>
  <c r="B268" i="17"/>
  <c r="B216" i="17"/>
  <c r="B291" i="17"/>
  <c r="C291" i="17" s="1"/>
  <c r="K291" i="17" s="1" a="1"/>
  <c r="K291" i="17" s="1"/>
  <c r="B231" i="17"/>
  <c r="B297" i="17"/>
  <c r="C297" i="17" s="1"/>
  <c r="K297" i="17" s="1" a="1"/>
  <c r="K297" i="17" s="1"/>
  <c r="B273" i="17"/>
  <c r="B310" i="17"/>
  <c r="B172" i="17"/>
  <c r="C172" i="17" s="1"/>
  <c r="K172" i="17" s="1" a="1"/>
  <c r="K172" i="17" s="1"/>
  <c r="B217" i="17"/>
  <c r="K96" i="17" a="1"/>
  <c r="K96" i="17" s="1"/>
  <c r="B59" i="17"/>
  <c r="B159" i="17"/>
  <c r="C159" i="17" s="1"/>
  <c r="K159" i="17" s="1" a="1"/>
  <c r="K159" i="17" s="1"/>
  <c r="B248" i="17"/>
  <c r="B294" i="17"/>
  <c r="C294" i="17" s="1"/>
  <c r="K294" i="17" s="1" a="1"/>
  <c r="K294" i="17" s="1"/>
  <c r="B95" i="17"/>
  <c r="B148" i="17"/>
  <c r="C148" i="17" s="1"/>
  <c r="K148" i="17" s="1" a="1"/>
  <c r="K148" i="17" s="1"/>
  <c r="B206" i="17"/>
  <c r="B235" i="17"/>
  <c r="B135" i="17"/>
  <c r="C135" i="17" s="1"/>
  <c r="K135" i="17" s="1" a="1"/>
  <c r="K135" i="17" s="1"/>
  <c r="B197" i="17"/>
  <c r="B145" i="17"/>
  <c r="C145" i="17" s="1"/>
  <c r="K145" i="17" s="1" a="1"/>
  <c r="K145" i="17" s="1"/>
  <c r="B311" i="17"/>
  <c r="C311" i="17" s="1"/>
  <c r="K311" i="17" s="1" a="1"/>
  <c r="K311" i="17" s="1"/>
  <c r="B228" i="17"/>
  <c r="B125" i="17"/>
  <c r="B215" i="17"/>
  <c r="B315" i="17"/>
  <c r="C315" i="17" s="1"/>
  <c r="K315" i="17" s="1" a="1"/>
  <c r="K315" i="17" s="1"/>
  <c r="B279" i="17"/>
  <c r="C279" i="17" s="1"/>
  <c r="K279" i="17" s="1" a="1"/>
  <c r="K279" i="17" s="1"/>
  <c r="B232" i="17"/>
  <c r="K28" i="17" a="1"/>
  <c r="K28" i="17" s="1"/>
  <c r="B72" i="17"/>
  <c r="C72" i="17" s="1"/>
  <c r="K72" i="17" s="1" a="1"/>
  <c r="K72" i="17" s="1"/>
  <c r="B286" i="17"/>
  <c r="B141" i="17"/>
  <c r="C141" i="17" s="1"/>
  <c r="K141" i="17" s="1" a="1"/>
  <c r="K141" i="17" s="1"/>
  <c r="B308" i="17"/>
  <c r="C308" i="17" s="1"/>
  <c r="K308" i="17" s="1" a="1"/>
  <c r="K308" i="17" s="1"/>
  <c r="B17" i="17"/>
  <c r="C17" i="17" s="1"/>
  <c r="K17" i="17" s="1" a="1"/>
  <c r="K17" i="17" s="1"/>
  <c r="B316" i="17"/>
  <c r="C316" i="17" s="1"/>
  <c r="K316" i="17" s="1" a="1"/>
  <c r="K316" i="17" s="1"/>
  <c r="B264" i="17"/>
  <c r="B212" i="17"/>
  <c r="B136" i="17"/>
  <c r="C136" i="17" s="1"/>
  <c r="K136" i="17" s="1" a="1"/>
  <c r="K136" i="17" s="1"/>
  <c r="B295" i="17"/>
  <c r="C295" i="17" s="1"/>
  <c r="K295" i="17" s="1" a="1"/>
  <c r="K295" i="17" s="1"/>
  <c r="B84" i="17"/>
  <c r="B230" i="17"/>
  <c r="B202" i="17"/>
  <c r="B233" i="17"/>
  <c r="C233" i="17" s="1"/>
  <c r="K233" i="17" s="1" a="1"/>
  <c r="K233" i="17" s="1"/>
  <c r="B269" i="17"/>
  <c r="B261" i="17"/>
  <c r="B267" i="17"/>
  <c r="B246" i="17"/>
  <c r="B214" i="17"/>
  <c r="B245" i="17"/>
  <c r="B229" i="17"/>
  <c r="B213" i="17"/>
  <c r="B143" i="17"/>
  <c r="C143" i="17" s="1"/>
  <c r="K143" i="17" s="1" a="1"/>
  <c r="K143" i="17" s="1"/>
  <c r="B275" i="17"/>
  <c r="K8" i="17" a="1"/>
  <c r="K8" i="17" s="1"/>
  <c r="B218" i="17"/>
  <c r="B270" i="17"/>
  <c r="B103" i="17"/>
  <c r="B225" i="17"/>
  <c r="B57" i="17"/>
  <c r="B160" i="17"/>
  <c r="C160" i="17" s="1"/>
  <c r="K160" i="17" s="1" a="1"/>
  <c r="K160" i="17" s="1"/>
  <c r="B147" i="17"/>
  <c r="C147" i="17" s="1"/>
  <c r="K147" i="17" s="1" a="1"/>
  <c r="K147" i="17" s="1"/>
  <c r="B127" i="17"/>
  <c r="B185" i="17"/>
  <c r="B51" i="17"/>
  <c r="B161" i="17"/>
  <c r="C161" i="17" s="1"/>
  <c r="K161" i="17" s="1" a="1"/>
  <c r="K161" i="17" s="1"/>
  <c r="B120" i="17"/>
  <c r="B183" i="17"/>
  <c r="B189" i="17"/>
  <c r="B241" i="17"/>
  <c r="B323" i="17"/>
  <c r="C323" i="17" s="1"/>
  <c r="K323" i="17" s="1" a="1"/>
  <c r="K323" i="17" s="1"/>
  <c r="B97" i="17"/>
  <c r="B92" i="17"/>
  <c r="B277" i="17"/>
  <c r="B243" i="17"/>
  <c r="K26" i="17" a="1"/>
  <c r="K26" i="17" s="1"/>
  <c r="B149" i="17"/>
  <c r="C149" i="17" s="1"/>
  <c r="K149" i="17" s="1" a="1"/>
  <c r="K149" i="17" s="1"/>
  <c r="B155" i="17"/>
  <c r="C155" i="17" s="1"/>
  <c r="K155" i="17" s="1" a="1"/>
  <c r="K155" i="17" s="1"/>
  <c r="B301" i="17"/>
  <c r="C301" i="17" s="1"/>
  <c r="K301" i="17" s="1" a="1"/>
  <c r="K301" i="17" s="1"/>
  <c r="K40" i="17" a="1"/>
  <c r="K40" i="17" s="1"/>
  <c r="K36" i="17" a="1"/>
  <c r="K36" i="17" s="1"/>
  <c r="K32" i="17" a="1"/>
  <c r="K32" i="17" s="1"/>
  <c r="C267" i="17" l="1"/>
  <c r="K267" i="17" s="1" a="1"/>
  <c r="K267" i="17" s="1"/>
  <c r="C271" i="17"/>
  <c r="K271" i="17" s="1" a="1"/>
  <c r="K271" i="17" s="1"/>
  <c r="C107" i="17"/>
  <c r="K107" i="17" s="1" a="1"/>
  <c r="K107" i="17" s="1"/>
  <c r="C236" i="17"/>
  <c r="K236" i="17" s="1" a="1"/>
  <c r="K236" i="17" s="1"/>
  <c r="C194" i="17"/>
  <c r="K194" i="17" s="1" a="1"/>
  <c r="K194" i="17" s="1"/>
  <c r="C259" i="17"/>
  <c r="K259" i="17" s="1" a="1"/>
  <c r="K259" i="17" s="1"/>
  <c r="C62" i="17"/>
  <c r="K62" i="17" s="1" a="1"/>
  <c r="K62" i="17" s="1"/>
  <c r="C122" i="17"/>
  <c r="K122" i="17" s="1" a="1"/>
  <c r="K122" i="17" s="1"/>
  <c r="C99" i="17"/>
  <c r="K99" i="17" s="1" a="1"/>
  <c r="K99" i="17" s="1"/>
  <c r="C214" i="17"/>
  <c r="K214" i="17" s="1" a="1"/>
  <c r="K214" i="17" s="1"/>
  <c r="C241" i="17"/>
  <c r="K241" i="17" s="1" a="1"/>
  <c r="K241" i="17" s="1"/>
  <c r="C103" i="17"/>
  <c r="K103" i="17" s="1" a="1"/>
  <c r="K103" i="17" s="1"/>
  <c r="C261" i="17"/>
  <c r="K261" i="17" s="1" a="1"/>
  <c r="K261" i="17" s="1"/>
  <c r="C217" i="17"/>
  <c r="K217" i="17" s="1" a="1"/>
  <c r="K217" i="17" s="1"/>
  <c r="C117" i="17"/>
  <c r="K117" i="17" s="1" a="1"/>
  <c r="K117" i="17" s="1"/>
  <c r="C70" i="17"/>
  <c r="K70" i="17" s="1" a="1"/>
  <c r="K70" i="17" s="1"/>
  <c r="C223" i="17"/>
  <c r="K223" i="17" s="1" a="1"/>
  <c r="K223" i="17" s="1"/>
  <c r="C100" i="17"/>
  <c r="K100" i="17" s="1" a="1"/>
  <c r="K100" i="17" s="1"/>
  <c r="C19" i="17"/>
  <c r="K19" i="17" s="1" a="1"/>
  <c r="K19" i="17" s="1"/>
  <c r="C129" i="17"/>
  <c r="K129" i="17" s="1" a="1"/>
  <c r="K129" i="17" s="1"/>
  <c r="C220" i="17"/>
  <c r="K220" i="17" s="1" a="1"/>
  <c r="K220" i="17" s="1"/>
  <c r="C250" i="17"/>
  <c r="K250" i="17" s="1" a="1"/>
  <c r="K250" i="17" s="1"/>
  <c r="C54" i="17"/>
  <c r="K54" i="17" s="1" a="1"/>
  <c r="K54" i="17" s="1"/>
  <c r="C204" i="17"/>
  <c r="K204" i="17" s="1" a="1"/>
  <c r="K204" i="17" s="1"/>
  <c r="C189" i="17"/>
  <c r="K189" i="17" s="1" a="1"/>
  <c r="K189" i="17" s="1"/>
  <c r="C270" i="17"/>
  <c r="K270" i="17" s="1" a="1"/>
  <c r="K270" i="17" s="1"/>
  <c r="C269" i="17"/>
  <c r="K269" i="17" s="1" a="1"/>
  <c r="K269" i="17" s="1"/>
  <c r="C197" i="17"/>
  <c r="K197" i="17" s="1" a="1"/>
  <c r="K197" i="17" s="1"/>
  <c r="C187" i="17"/>
  <c r="K187" i="17" s="1" a="1"/>
  <c r="K187" i="17" s="1"/>
  <c r="C278" i="17"/>
  <c r="K278" i="17" s="1" a="1"/>
  <c r="K278" i="17" s="1"/>
  <c r="C200" i="17"/>
  <c r="K200" i="17" s="1" a="1"/>
  <c r="K200" i="17" s="1"/>
  <c r="C67" i="17"/>
  <c r="K67" i="17" s="1" a="1"/>
  <c r="K67" i="17" s="1"/>
  <c r="C50" i="17"/>
  <c r="K50" i="17" s="1" a="1"/>
  <c r="K50" i="17" s="1"/>
  <c r="K226" i="17" a="1"/>
  <c r="K226" i="17" s="1"/>
  <c r="C226" i="17"/>
  <c r="C288" i="17"/>
  <c r="K288" i="17" s="1" a="1"/>
  <c r="K288" i="17" s="1"/>
  <c r="C112" i="17"/>
  <c r="K112" i="17" s="1" a="1"/>
  <c r="K112" i="17" s="1"/>
  <c r="C97" i="17"/>
  <c r="K97" i="17" s="1" a="1"/>
  <c r="K97" i="17" s="1"/>
  <c r="C246" i="17"/>
  <c r="K246" i="17" s="1" a="1"/>
  <c r="K246" i="17" s="1"/>
  <c r="K225" i="17" a="1"/>
  <c r="K225" i="17" s="1"/>
  <c r="C225" i="17"/>
  <c r="C183" i="17"/>
  <c r="K183" i="17" s="1" a="1"/>
  <c r="K183" i="17" s="1"/>
  <c r="C218" i="17"/>
  <c r="K218" i="17" s="1" a="1"/>
  <c r="K218" i="17" s="1"/>
  <c r="C286" i="17"/>
  <c r="K286" i="17" s="1" a="1"/>
  <c r="K286" i="17" s="1"/>
  <c r="C310" i="17"/>
  <c r="K310" i="17" s="1" a="1"/>
  <c r="K310" i="17" s="1"/>
  <c r="C219" i="17"/>
  <c r="K219" i="17" s="1" a="1"/>
  <c r="K219" i="17" s="1"/>
  <c r="C317" i="17"/>
  <c r="K317" i="17" a="1"/>
  <c r="K317" i="17" s="1"/>
  <c r="C249" i="17"/>
  <c r="K249" i="17" s="1" a="1"/>
  <c r="K249" i="17" s="1"/>
  <c r="C263" i="17"/>
  <c r="K263" i="17" s="1" a="1"/>
  <c r="K263" i="17" s="1"/>
  <c r="C244" i="17"/>
  <c r="K244" i="17" s="1" a="1"/>
  <c r="K244" i="17" s="1"/>
  <c r="C78" i="17"/>
  <c r="K78" i="17" s="1" a="1"/>
  <c r="K78" i="17" s="1"/>
  <c r="C86" i="17"/>
  <c r="K86" i="17" s="1" a="1"/>
  <c r="K86" i="17" s="1"/>
  <c r="C281" i="17"/>
  <c r="K281" i="17" s="1" a="1"/>
  <c r="K281" i="17" s="1"/>
  <c r="C191" i="17"/>
  <c r="K191" i="17" s="1" a="1"/>
  <c r="K191" i="17" s="1"/>
  <c r="C184" i="17"/>
  <c r="K184" i="17" s="1" a="1"/>
  <c r="K184" i="17" s="1"/>
  <c r="C235" i="17"/>
  <c r="K235" i="17" s="1" a="1"/>
  <c r="K235" i="17" s="1"/>
  <c r="C273" i="17"/>
  <c r="K273" i="17" s="1" a="1"/>
  <c r="K273" i="17" s="1"/>
  <c r="C55" i="17"/>
  <c r="K55" i="17" s="1" a="1"/>
  <c r="K55" i="17" s="1"/>
  <c r="C89" i="17"/>
  <c r="K89" i="17" s="1" a="1"/>
  <c r="K89" i="17" s="1"/>
  <c r="C94" i="17"/>
  <c r="K94" i="17" s="1" a="1"/>
  <c r="K94" i="17" s="1"/>
  <c r="C188" i="17"/>
  <c r="K188" i="17" s="1" a="1"/>
  <c r="K188" i="17" s="1"/>
  <c r="C230" i="17"/>
  <c r="K230" i="17" s="1" a="1"/>
  <c r="K230" i="17" s="1"/>
  <c r="C206" i="17"/>
  <c r="K206" i="17" s="1" a="1"/>
  <c r="K206" i="17" s="1"/>
  <c r="C209" i="17"/>
  <c r="K209" i="17" s="1" a="1"/>
  <c r="K209" i="17" s="1"/>
  <c r="C207" i="17"/>
  <c r="K207" i="17" s="1" a="1"/>
  <c r="K207" i="17" s="1"/>
  <c r="C181" i="17"/>
  <c r="K181" i="17" s="1" a="1"/>
  <c r="K181" i="17" s="1"/>
  <c r="C260" i="17"/>
  <c r="K260" i="17" s="1" a="1"/>
  <c r="K260" i="17" s="1"/>
  <c r="C192" i="17"/>
  <c r="K192" i="17" s="1" a="1"/>
  <c r="K192" i="17" s="1"/>
  <c r="C93" i="17"/>
  <c r="K93" i="17" s="1" a="1"/>
  <c r="K93" i="17" s="1"/>
  <c r="C232" i="17"/>
  <c r="K232" i="17" s="1" a="1"/>
  <c r="K232" i="17" s="1"/>
  <c r="C231" i="17"/>
  <c r="K231" i="17" s="1" a="1"/>
  <c r="K231" i="17" s="1"/>
  <c r="C224" i="17"/>
  <c r="K224" i="17" s="1" a="1"/>
  <c r="K224" i="17" s="1"/>
  <c r="C265" i="17"/>
  <c r="K265" i="17" s="1" a="1"/>
  <c r="K265" i="17" s="1"/>
  <c r="C208" i="17"/>
  <c r="K208" i="17" s="1" a="1"/>
  <c r="K208" i="17" s="1"/>
  <c r="C64" i="17"/>
  <c r="K64" i="17" s="1" a="1"/>
  <c r="K64" i="17" s="1"/>
  <c r="C198" i="17"/>
  <c r="K198" i="17" s="1" a="1"/>
  <c r="K198" i="17" s="1"/>
  <c r="C98" i="17"/>
  <c r="K98" i="17" s="1" a="1"/>
  <c r="K98" i="17" s="1"/>
  <c r="C272" i="17"/>
  <c r="K272" i="17" s="1" a="1"/>
  <c r="K272" i="17" s="1"/>
  <c r="C257" i="17"/>
  <c r="K257" i="17" s="1" a="1"/>
  <c r="K257" i="17" s="1"/>
  <c r="C247" i="17"/>
  <c r="K247" i="17" s="1" a="1"/>
  <c r="K247" i="17" s="1"/>
  <c r="C95" i="17"/>
  <c r="K95" i="17" s="1" a="1"/>
  <c r="K95" i="17" s="1"/>
  <c r="C256" i="17"/>
  <c r="K256" i="17" s="1" a="1"/>
  <c r="K256" i="17" s="1"/>
  <c r="C105" i="17"/>
  <c r="K105" i="17" s="1" a="1"/>
  <c r="K105" i="17" s="1"/>
  <c r="C238" i="17"/>
  <c r="K238" i="17" s="1" a="1"/>
  <c r="K238" i="17" s="1"/>
  <c r="C47" i="17"/>
  <c r="K47" i="17" s="1" a="1"/>
  <c r="K47" i="17" s="1"/>
  <c r="C82" i="17"/>
  <c r="K82" i="17" s="1" a="1"/>
  <c r="K82" i="17" s="1"/>
  <c r="C202" i="17"/>
  <c r="K202" i="17" s="1" a="1"/>
  <c r="K202" i="17" s="1"/>
  <c r="C275" i="17"/>
  <c r="K275" i="17" s="1" a="1"/>
  <c r="K275" i="17" s="1"/>
  <c r="C51" i="17"/>
  <c r="K51" i="17" s="1" a="1"/>
  <c r="K51" i="17" s="1"/>
  <c r="C84" i="17"/>
  <c r="K84" i="17" s="1" a="1"/>
  <c r="K84" i="17" s="1"/>
  <c r="C216" i="17"/>
  <c r="K216" i="17" a="1"/>
  <c r="K216" i="17" s="1"/>
  <c r="C276" i="17"/>
  <c r="K276" i="17" s="1" a="1"/>
  <c r="K276" i="17" s="1"/>
  <c r="C180" i="17"/>
  <c r="K180" i="17" s="1" a="1"/>
  <c r="K180" i="17" s="1"/>
  <c r="C221" i="17"/>
  <c r="K221" i="17" a="1"/>
  <c r="K221" i="17" s="1"/>
  <c r="C186" i="17"/>
  <c r="K186" i="17" s="1" a="1"/>
  <c r="K186" i="17" s="1"/>
  <c r="C190" i="17"/>
  <c r="K190" i="17" s="1" a="1"/>
  <c r="K190" i="17" s="1"/>
  <c r="C74" i="17"/>
  <c r="K74" i="17" s="1" a="1"/>
  <c r="K74" i="17" s="1"/>
  <c r="C185" i="17"/>
  <c r="K185" i="17" s="1" a="1"/>
  <c r="K185" i="17" s="1"/>
  <c r="C213" i="17"/>
  <c r="K213" i="17" a="1"/>
  <c r="K213" i="17" s="1"/>
  <c r="C243" i="17"/>
  <c r="K243" i="17" s="1" a="1"/>
  <c r="K243" i="17" s="1"/>
  <c r="C127" i="17"/>
  <c r="K127" i="17" s="1" a="1"/>
  <c r="K127" i="17" s="1"/>
  <c r="C229" i="17"/>
  <c r="K229" i="17" s="1" a="1"/>
  <c r="K229" i="17" s="1"/>
  <c r="C277" i="17"/>
  <c r="K277" i="17" s="1" a="1"/>
  <c r="K277" i="17" s="1"/>
  <c r="C245" i="17"/>
  <c r="K245" i="17" s="1" a="1"/>
  <c r="K245" i="17" s="1"/>
  <c r="C212" i="17"/>
  <c r="K212" i="17" s="1" a="1"/>
  <c r="K212" i="17" s="1"/>
  <c r="K215" i="17" a="1"/>
  <c r="K215" i="17" s="1"/>
  <c r="C215" i="17"/>
  <c r="C248" i="17"/>
  <c r="K248" i="17" s="1" a="1"/>
  <c r="K248" i="17" s="1"/>
  <c r="C268" i="17"/>
  <c r="K268" i="17" s="1" a="1"/>
  <c r="K268" i="17" s="1"/>
  <c r="C193" i="17"/>
  <c r="K193" i="17" s="1" a="1"/>
  <c r="K193" i="17" s="1"/>
  <c r="C174" i="17"/>
  <c r="K174" i="17" s="1" a="1"/>
  <c r="K174" i="17" s="1"/>
  <c r="C196" i="17"/>
  <c r="K196" i="17" a="1"/>
  <c r="K196" i="17" s="1"/>
  <c r="C262" i="17"/>
  <c r="K262" i="17" s="1" a="1"/>
  <c r="K262" i="17" s="1"/>
  <c r="C195" i="17"/>
  <c r="K195" i="17" s="1" a="1"/>
  <c r="K195" i="17" s="1"/>
  <c r="C254" i="17"/>
  <c r="K254" i="17" s="1" a="1"/>
  <c r="K254" i="17" s="1"/>
  <c r="C234" i="17"/>
  <c r="K234" i="17" s="1" a="1"/>
  <c r="K234" i="17" s="1"/>
  <c r="C283" i="17"/>
  <c r="K283" i="17" s="1" a="1"/>
  <c r="K283" i="17" s="1"/>
  <c r="C125" i="17"/>
  <c r="K125" i="17" s="1" a="1"/>
  <c r="K125" i="17" s="1"/>
  <c r="C45" i="17"/>
  <c r="K45" i="17" s="1" a="1"/>
  <c r="K45" i="17" s="1"/>
  <c r="C199" i="17"/>
  <c r="K199" i="17" s="1" a="1"/>
  <c r="K199" i="17" s="1"/>
  <c r="C253" i="17"/>
  <c r="K253" i="17" s="1" a="1"/>
  <c r="K253" i="17" s="1"/>
  <c r="C266" i="17"/>
  <c r="K266" i="17" s="1" a="1"/>
  <c r="K266" i="17" s="1"/>
  <c r="C255" i="17"/>
  <c r="K255" i="17" s="1" a="1"/>
  <c r="K255" i="17" s="1"/>
  <c r="C80" i="17"/>
  <c r="K80" i="17" s="1" a="1"/>
  <c r="K80" i="17" s="1"/>
  <c r="C201" i="17"/>
  <c r="K201" i="17" s="1" a="1"/>
  <c r="K201" i="17" s="1"/>
  <c r="C203" i="17"/>
  <c r="K203" i="17" s="1" a="1"/>
  <c r="K203" i="17" s="1"/>
  <c r="C210" i="17"/>
  <c r="K210" i="17" s="1" a="1"/>
  <c r="K210" i="17" s="1"/>
  <c r="C120" i="17"/>
  <c r="K120" i="17" s="1" a="1"/>
  <c r="K120" i="17" s="1"/>
  <c r="C92" i="17"/>
  <c r="K92" i="17" s="1" a="1"/>
  <c r="K92" i="17" s="1"/>
  <c r="C264" i="17"/>
  <c r="K264" i="17" s="1" a="1"/>
  <c r="K264" i="17" s="1"/>
  <c r="C57" i="17"/>
  <c r="K57" i="17" s="1" a="1"/>
  <c r="K57" i="17" s="1"/>
  <c r="C228" i="17"/>
  <c r="K228" i="17" s="1" a="1"/>
  <c r="K228" i="17" s="1"/>
  <c r="C59" i="17"/>
  <c r="K59" i="17" s="1" a="1"/>
  <c r="K59" i="17" s="1"/>
  <c r="C76" i="17"/>
  <c r="K76" i="17" s="1" a="1"/>
  <c r="K76" i="17" s="1"/>
  <c r="C222" i="17"/>
  <c r="K222" i="17" s="1" a="1"/>
  <c r="K222" i="17" s="1"/>
  <c r="C114" i="17"/>
  <c r="K114" i="17" s="1" a="1"/>
  <c r="K114" i="17" s="1"/>
  <c r="C280" i="17"/>
  <c r="K280" i="17" s="1" a="1"/>
  <c r="K280" i="17" s="1"/>
  <c r="C227" i="17"/>
  <c r="K227" i="17" s="1" a="1"/>
  <c r="K227" i="17" s="1"/>
  <c r="C274" i="17"/>
  <c r="K274" i="17" s="1" a="1"/>
  <c r="K274" i="17" s="1"/>
  <c r="K318" i="17" a="1"/>
  <c r="K318" i="17" s="1"/>
  <c r="C318" i="17"/>
  <c r="K4" i="17" l="1"/>
  <c r="L237" i="17" l="1"/>
  <c r="L284" i="17"/>
  <c r="L285" i="17"/>
  <c r="L305" i="17"/>
  <c r="L247" i="17"/>
  <c r="O247" i="17" s="1"/>
  <c r="J247" i="17" s="1"/>
  <c r="L215" i="17"/>
  <c r="O215" i="17" s="1"/>
  <c r="J215" i="17" s="1"/>
  <c r="L135" i="17"/>
  <c r="O135" i="17" s="1"/>
  <c r="J135" i="17" s="1"/>
  <c r="L225" i="17"/>
  <c r="O225" i="17" s="1"/>
  <c r="J225" i="17" s="1"/>
  <c r="L272" i="17"/>
  <c r="O272" i="17" s="1"/>
  <c r="J272" i="17" s="1"/>
  <c r="L139" i="17"/>
  <c r="O139" i="17" s="1"/>
  <c r="J139" i="17" s="1"/>
  <c r="L289" i="17"/>
  <c r="O289" i="17" s="1"/>
  <c r="J289" i="17" s="1"/>
  <c r="L63" i="17"/>
  <c r="O63" i="17" s="1"/>
  <c r="J63" i="17" s="1"/>
  <c r="L274" i="17"/>
  <c r="O274" i="17" s="1"/>
  <c r="J274" i="17" s="1"/>
  <c r="L197" i="17"/>
  <c r="O197" i="17" s="1"/>
  <c r="J197" i="17" s="1"/>
  <c r="L186" i="17"/>
  <c r="O186" i="17" s="1"/>
  <c r="J186" i="17" s="1"/>
  <c r="L93" i="17"/>
  <c r="O93" i="17" s="1"/>
  <c r="J93" i="17" s="1"/>
  <c r="L260" i="17"/>
  <c r="O260" i="17" s="1"/>
  <c r="J260" i="17" s="1"/>
  <c r="L308" i="17"/>
  <c r="O308" i="17" s="1"/>
  <c r="J308" i="17" s="1"/>
  <c r="L130" i="17"/>
  <c r="O130" i="17" s="1"/>
  <c r="J130" i="17" s="1"/>
  <c r="L255" i="17"/>
  <c r="O255" i="17" s="1"/>
  <c r="J255" i="17" s="1"/>
  <c r="L23" i="17"/>
  <c r="O23" i="17" s="1"/>
  <c r="J23" i="17" s="1"/>
  <c r="L203" i="17"/>
  <c r="O203" i="17" s="1"/>
  <c r="J203" i="17" s="1"/>
  <c r="L216" i="17"/>
  <c r="O216" i="17" s="1"/>
  <c r="J216" i="17" s="1"/>
  <c r="L132" i="17"/>
  <c r="O132" i="17" s="1"/>
  <c r="J132" i="17" s="1"/>
  <c r="L267" i="17"/>
  <c r="O267" i="17" s="1"/>
  <c r="J267" i="17" s="1"/>
  <c r="L257" i="17"/>
  <c r="O257" i="17" s="1"/>
  <c r="J257" i="17" s="1"/>
  <c r="L53" i="17"/>
  <c r="O53" i="17" s="1"/>
  <c r="J53" i="17" s="1"/>
  <c r="L89" i="17"/>
  <c r="O89" i="17" s="1"/>
  <c r="J89" i="17" s="1"/>
  <c r="L15" i="17"/>
  <c r="O15" i="17" s="1"/>
  <c r="J15" i="17" s="1"/>
  <c r="L283" i="17"/>
  <c r="O283" i="17" s="1"/>
  <c r="J283" i="17" s="1"/>
  <c r="L108" i="17"/>
  <c r="O108" i="17" s="1"/>
  <c r="J108" i="17" s="1"/>
  <c r="L126" i="17"/>
  <c r="O126" i="17" s="1"/>
  <c r="J126" i="17" s="1"/>
  <c r="L136" i="17"/>
  <c r="O136" i="17" s="1"/>
  <c r="J136" i="17" s="1"/>
  <c r="L44" i="17"/>
  <c r="O44" i="17" s="1"/>
  <c r="J44" i="17" s="1"/>
  <c r="L236" i="17"/>
  <c r="O236" i="17" s="1"/>
  <c r="J236" i="17" s="1"/>
  <c r="L87" i="17"/>
  <c r="O87" i="17" s="1"/>
  <c r="J87" i="17" s="1"/>
  <c r="L114" i="17"/>
  <c r="O114" i="17" s="1"/>
  <c r="J114" i="17" s="1"/>
  <c r="L162" i="17"/>
  <c r="O162" i="17" s="1"/>
  <c r="J162" i="17" s="1"/>
  <c r="L219" i="17"/>
  <c r="O219" i="17" s="1"/>
  <c r="J219" i="17" s="1"/>
  <c r="L322" i="17"/>
  <c r="O322" i="17" s="1"/>
  <c r="J322" i="17" s="1"/>
  <c r="L69" i="17"/>
  <c r="O69" i="17" s="1"/>
  <c r="J69" i="17" s="1"/>
  <c r="L230" i="17"/>
  <c r="O230" i="17" s="1"/>
  <c r="J230" i="17" s="1"/>
  <c r="L172" i="17"/>
  <c r="O172" i="17" s="1"/>
  <c r="J172" i="17" s="1"/>
  <c r="L155" i="17"/>
  <c r="O155" i="17" s="1"/>
  <c r="J155" i="17" s="1"/>
  <c r="L129" i="17"/>
  <c r="O129" i="17" s="1"/>
  <c r="J129" i="17" s="1"/>
  <c r="L206" i="17"/>
  <c r="O206" i="17" s="1"/>
  <c r="J206" i="17" s="1"/>
  <c r="L211" i="17"/>
  <c r="O211" i="17" s="1"/>
  <c r="J211" i="17" s="1"/>
  <c r="L52" i="17"/>
  <c r="O52" i="17" s="1"/>
  <c r="J52" i="17" s="1"/>
  <c r="L191" i="17"/>
  <c r="O191" i="17" s="1"/>
  <c r="J191" i="17" s="1"/>
  <c r="L83" i="17"/>
  <c r="O83" i="17" s="1"/>
  <c r="J83" i="17" s="1"/>
  <c r="L17" i="17"/>
  <c r="O17" i="17" s="1"/>
  <c r="J17" i="17" s="1"/>
  <c r="L37" i="17"/>
  <c r="O37" i="17" s="1"/>
  <c r="J37" i="17" s="1"/>
  <c r="L85" i="17"/>
  <c r="O85" i="17" s="1"/>
  <c r="J85" i="17" s="1"/>
  <c r="L208" i="17"/>
  <c r="O208" i="17" s="1"/>
  <c r="J208" i="17" s="1"/>
  <c r="L8" i="17"/>
  <c r="O8" i="17" s="1"/>
  <c r="J8" i="17" s="1"/>
  <c r="L290" i="17"/>
  <c r="O290" i="17" s="1"/>
  <c r="J290" i="17" s="1"/>
  <c r="L231" i="17"/>
  <c r="O231" i="17" s="1"/>
  <c r="J231" i="17" s="1"/>
  <c r="L314" i="17"/>
  <c r="O314" i="17" s="1"/>
  <c r="J314" i="17" s="1"/>
  <c r="L253" i="17"/>
  <c r="O253" i="17" s="1"/>
  <c r="J253" i="17" s="1"/>
  <c r="L143" i="17"/>
  <c r="O143" i="17" s="1"/>
  <c r="J143" i="17" s="1"/>
  <c r="L297" i="17"/>
  <c r="O297" i="17" s="1"/>
  <c r="J297" i="17" s="1"/>
  <c r="L167" i="17"/>
  <c r="O167" i="17" s="1"/>
  <c r="J167" i="17" s="1"/>
  <c r="L68" i="17"/>
  <c r="O68" i="17" s="1"/>
  <c r="J68" i="17" s="1"/>
  <c r="L201" i="17"/>
  <c r="O201" i="17" s="1"/>
  <c r="J201" i="17" s="1"/>
  <c r="L92" i="17"/>
  <c r="O92" i="17" s="1"/>
  <c r="J92" i="17" s="1"/>
  <c r="L244" i="17"/>
  <c r="O244" i="17" s="1"/>
  <c r="J244" i="17" s="1"/>
  <c r="L33" i="17"/>
  <c r="O33" i="17" s="1"/>
  <c r="J33" i="17" s="1"/>
  <c r="L157" i="17"/>
  <c r="O157" i="17" s="1"/>
  <c r="J157" i="17" s="1"/>
  <c r="L95" i="17"/>
  <c r="O95" i="17" s="1"/>
  <c r="J95" i="17" s="1"/>
  <c r="L198" i="17"/>
  <c r="O198" i="17" s="1"/>
  <c r="J198" i="17" s="1"/>
  <c r="L29" i="17"/>
  <c r="O29" i="17" s="1"/>
  <c r="J29" i="17" s="1"/>
  <c r="L119" i="17"/>
  <c r="O119" i="17" s="1"/>
  <c r="J119" i="17" s="1"/>
  <c r="L84" i="17"/>
  <c r="O84" i="17" s="1"/>
  <c r="J84" i="17" s="1"/>
  <c r="L58" i="17"/>
  <c r="O58" i="17" s="1"/>
  <c r="J58" i="17" s="1"/>
  <c r="L97" i="17"/>
  <c r="O97" i="17" s="1"/>
  <c r="J97" i="17" s="1"/>
  <c r="L259" i="17"/>
  <c r="O259" i="17" s="1"/>
  <c r="J259" i="17" s="1"/>
  <c r="L144" i="17"/>
  <c r="O144" i="17" s="1"/>
  <c r="J144" i="17" s="1"/>
  <c r="L128" i="17"/>
  <c r="O128" i="17" s="1"/>
  <c r="J128" i="17" s="1"/>
  <c r="L140" i="17"/>
  <c r="O140" i="17" s="1"/>
  <c r="J140" i="17" s="1"/>
  <c r="L66" i="17"/>
  <c r="O66" i="17" s="1"/>
  <c r="J66" i="17" s="1"/>
  <c r="L243" i="17"/>
  <c r="O243" i="17" s="1"/>
  <c r="J243" i="17" s="1"/>
  <c r="L166" i="17"/>
  <c r="O166" i="17" s="1"/>
  <c r="J166" i="17" s="1"/>
  <c r="L65" i="17"/>
  <c r="O65" i="17" s="1"/>
  <c r="J65" i="17" s="1"/>
  <c r="L73" i="17"/>
  <c r="O73" i="17" s="1"/>
  <c r="J73" i="17" s="1"/>
  <c r="L324" i="17"/>
  <c r="O324" i="17" s="1"/>
  <c r="J324" i="17" s="1"/>
  <c r="L164" i="17"/>
  <c r="O164" i="17" s="1"/>
  <c r="J164" i="17" s="1"/>
  <c r="L67" i="17"/>
  <c r="O67" i="17" s="1"/>
  <c r="J67" i="17" s="1"/>
  <c r="L309" i="17"/>
  <c r="O309" i="17" s="1"/>
  <c r="J309" i="17" s="1"/>
  <c r="L88" i="17"/>
  <c r="O88" i="17" s="1"/>
  <c r="J88" i="17" s="1"/>
  <c r="L323" i="17"/>
  <c r="O323" i="17" s="1"/>
  <c r="J323" i="17" s="1"/>
  <c r="L234" i="17"/>
  <c r="O234" i="17" s="1"/>
  <c r="J234" i="17" s="1"/>
  <c r="L217" i="17"/>
  <c r="O217" i="17" s="1"/>
  <c r="J217" i="17" s="1"/>
  <c r="L193" i="17"/>
  <c r="O193" i="17" s="1"/>
  <c r="J193" i="17" s="1"/>
  <c r="L122" i="17"/>
  <c r="O122" i="17" s="1"/>
  <c r="J122" i="17" s="1"/>
  <c r="L180" i="17"/>
  <c r="O180" i="17" s="1"/>
  <c r="J180" i="17" s="1"/>
  <c r="L226" i="17"/>
  <c r="O226" i="17" s="1"/>
  <c r="J226" i="17" s="1"/>
  <c r="L78" i="17"/>
  <c r="O78" i="17" s="1"/>
  <c r="J78" i="17" s="1"/>
  <c r="L159" i="17"/>
  <c r="O159" i="17" s="1"/>
  <c r="J159" i="17" s="1"/>
  <c r="L32" i="17"/>
  <c r="O32" i="17" s="1"/>
  <c r="J32" i="17" s="1"/>
  <c r="L43" i="17"/>
  <c r="O43" i="17" s="1"/>
  <c r="J43" i="17" s="1"/>
  <c r="L72" i="17"/>
  <c r="O72" i="17" s="1"/>
  <c r="J72" i="17" s="1"/>
  <c r="L30" i="17"/>
  <c r="O30" i="17" s="1"/>
  <c r="J30" i="17" s="1"/>
  <c r="L202" i="17"/>
  <c r="O202" i="17" s="1"/>
  <c r="J202" i="17" s="1"/>
  <c r="L189" i="17"/>
  <c r="O189" i="17" s="1"/>
  <c r="J189" i="17" s="1"/>
  <c r="L301" i="17"/>
  <c r="O301" i="17" s="1"/>
  <c r="J301" i="17" s="1"/>
  <c r="L224" i="17"/>
  <c r="O224" i="17" s="1"/>
  <c r="J224" i="17" s="1"/>
  <c r="L294" i="17"/>
  <c r="O294" i="17" s="1"/>
  <c r="J294" i="17" s="1"/>
  <c r="L176" i="17"/>
  <c r="O176" i="17" s="1"/>
  <c r="J176" i="17" s="1"/>
  <c r="L125" i="17"/>
  <c r="O125" i="17" s="1"/>
  <c r="J125" i="17" s="1"/>
  <c r="L86" i="17"/>
  <c r="O86" i="17" s="1"/>
  <c r="J86" i="17" s="1"/>
  <c r="L105" i="17"/>
  <c r="O105" i="17" s="1"/>
  <c r="J105" i="17" s="1"/>
  <c r="L14" i="17"/>
  <c r="O14" i="17" s="1"/>
  <c r="J14" i="17" s="1"/>
  <c r="L36" i="17"/>
  <c r="O36" i="17" s="1"/>
  <c r="J36" i="17" s="1"/>
  <c r="L213" i="17"/>
  <c r="O213" i="17" s="1"/>
  <c r="J213" i="17" s="1"/>
  <c r="L233" i="17"/>
  <c r="O233" i="17" s="1"/>
  <c r="J233" i="17" s="1"/>
  <c r="L101" i="17"/>
  <c r="O101" i="17" s="1"/>
  <c r="J101" i="17" s="1"/>
  <c r="L266" i="17"/>
  <c r="O266" i="17" s="1"/>
  <c r="J266" i="17" s="1"/>
  <c r="L48" i="17"/>
  <c r="O48" i="17" s="1"/>
  <c r="J48" i="17" s="1"/>
  <c r="L248" i="17"/>
  <c r="O248" i="17" s="1"/>
  <c r="J248" i="17" s="1"/>
  <c r="L156" i="17"/>
  <c r="O156" i="17" s="1"/>
  <c r="J156" i="17" s="1"/>
  <c r="L298" i="17"/>
  <c r="O298" i="17" s="1"/>
  <c r="J298" i="17" s="1"/>
  <c r="L325" i="17"/>
  <c r="O325" i="17" s="1"/>
  <c r="J325" i="17" s="1"/>
  <c r="L288" i="17"/>
  <c r="O288" i="17" s="1"/>
  <c r="J288" i="17" s="1"/>
  <c r="L268" i="17"/>
  <c r="O268" i="17" s="1"/>
  <c r="J268" i="17" s="1"/>
  <c r="L229" i="17"/>
  <c r="O229" i="17" s="1"/>
  <c r="J229" i="17" s="1"/>
  <c r="L109" i="17"/>
  <c r="O109" i="17" s="1"/>
  <c r="J109" i="17" s="1"/>
  <c r="L18" i="17"/>
  <c r="O18" i="17" s="1"/>
  <c r="J18" i="17" s="1"/>
  <c r="L123" i="17"/>
  <c r="O123" i="17" s="1"/>
  <c r="J123" i="17" s="1"/>
  <c r="L134" i="17"/>
  <c r="O134" i="17" s="1"/>
  <c r="J134" i="17" s="1"/>
  <c r="L218" i="17"/>
  <c r="O218" i="17" s="1"/>
  <c r="J218" i="17" s="1"/>
  <c r="L76" i="17"/>
  <c r="O76" i="17" s="1"/>
  <c r="J76" i="17" s="1"/>
  <c r="L35" i="17"/>
  <c r="O35" i="17" s="1"/>
  <c r="J35" i="17" s="1"/>
  <c r="L149" i="17"/>
  <c r="O149" i="17" s="1"/>
  <c r="J149" i="17" s="1"/>
  <c r="L291" i="17"/>
  <c r="O291" i="17" s="1"/>
  <c r="J291" i="17" s="1"/>
  <c r="L178" i="17"/>
  <c r="O178" i="17" s="1"/>
  <c r="J178" i="17" s="1"/>
  <c r="L277" i="17"/>
  <c r="O277" i="17" s="1"/>
  <c r="J277" i="17" s="1"/>
  <c r="L151" i="17"/>
  <c r="O151" i="17" s="1"/>
  <c r="J151" i="17" s="1"/>
  <c r="L25" i="17"/>
  <c r="O25" i="17" s="1"/>
  <c r="J25" i="17" s="1"/>
  <c r="L251" i="17"/>
  <c r="O251" i="17" s="1"/>
  <c r="J251" i="17" s="1"/>
  <c r="L116" i="17"/>
  <c r="O116" i="17" s="1"/>
  <c r="J116" i="17" s="1"/>
  <c r="L82" i="17"/>
  <c r="O82" i="17" s="1"/>
  <c r="J82" i="17" s="1"/>
  <c r="L59" i="17"/>
  <c r="O59" i="17" s="1"/>
  <c r="J59" i="17" s="1"/>
  <c r="L20" i="17"/>
  <c r="O20" i="17" s="1"/>
  <c r="J20" i="17" s="1"/>
  <c r="L174" i="17"/>
  <c r="O174" i="17" s="1"/>
  <c r="J174" i="17" s="1"/>
  <c r="L270" i="17"/>
  <c r="O270" i="17" s="1"/>
  <c r="J270" i="17" s="1"/>
  <c r="L163" i="17"/>
  <c r="O163" i="17" s="1"/>
  <c r="J163" i="17" s="1"/>
  <c r="L321" i="17"/>
  <c r="O321" i="17" s="1"/>
  <c r="J321" i="17" s="1"/>
  <c r="L77" i="17"/>
  <c r="O77" i="17" s="1"/>
  <c r="J77" i="17" s="1"/>
  <c r="L13" i="17"/>
  <c r="O13" i="17" s="1"/>
  <c r="J13" i="17" s="1"/>
  <c r="L228" i="17"/>
  <c r="O228" i="17" s="1"/>
  <c r="J228" i="17" s="1"/>
  <c r="L75" i="17"/>
  <c r="O75" i="17" s="1"/>
  <c r="J75" i="17" s="1"/>
  <c r="L320" i="17"/>
  <c r="O320" i="17" s="1"/>
  <c r="J320" i="17" s="1"/>
  <c r="L319" i="17"/>
  <c r="O319" i="17" s="1"/>
  <c r="J319" i="17" s="1"/>
  <c r="L304" i="17"/>
  <c r="O304" i="17" s="1"/>
  <c r="J304" i="17" s="1"/>
  <c r="L295" i="17"/>
  <c r="O295" i="17" s="1"/>
  <c r="J295" i="17" s="1"/>
  <c r="L306" i="17"/>
  <c r="O306" i="17" s="1"/>
  <c r="J306" i="17" s="1"/>
  <c r="L100" i="17"/>
  <c r="O100" i="17" s="1"/>
  <c r="J100" i="17" s="1"/>
  <c r="L256" i="17"/>
  <c r="O256" i="17" s="1"/>
  <c r="J256" i="17" s="1"/>
  <c r="L124" i="17"/>
  <c r="O124" i="17" s="1"/>
  <c r="J124" i="17" s="1"/>
  <c r="L187" i="17"/>
  <c r="O187" i="17" s="1"/>
  <c r="J187" i="17" s="1"/>
  <c r="L240" i="17"/>
  <c r="O240" i="17" s="1"/>
  <c r="J240" i="17" s="1"/>
  <c r="L54" i="17"/>
  <c r="O54" i="17" s="1"/>
  <c r="J54" i="17" s="1"/>
  <c r="L98" i="17"/>
  <c r="O98" i="17" s="1"/>
  <c r="J98" i="17" s="1"/>
  <c r="L24" i="17"/>
  <c r="O24" i="17" s="1"/>
  <c r="J24" i="17" s="1"/>
  <c r="L271" i="17"/>
  <c r="O271" i="17" s="1"/>
  <c r="J271" i="17" s="1"/>
  <c r="L45" i="17"/>
  <c r="O45" i="17" s="1"/>
  <c r="J45" i="17" s="1"/>
  <c r="L254" i="17"/>
  <c r="O254" i="17" s="1"/>
  <c r="J254" i="17" s="1"/>
  <c r="L312" i="17"/>
  <c r="O312" i="17" s="1"/>
  <c r="J312" i="17" s="1"/>
  <c r="L265" i="17"/>
  <c r="O265" i="17" s="1"/>
  <c r="J265" i="17" s="1"/>
  <c r="L310" i="17"/>
  <c r="O310" i="17" s="1"/>
  <c r="J310" i="17" s="1"/>
  <c r="L81" i="17"/>
  <c r="O81" i="17" s="1"/>
  <c r="J81" i="17" s="1"/>
  <c r="L262" i="17"/>
  <c r="O262" i="17" s="1"/>
  <c r="J262" i="17" s="1"/>
  <c r="L22" i="17"/>
  <c r="O22" i="17" s="1"/>
  <c r="J22" i="17" s="1"/>
  <c r="L112" i="17"/>
  <c r="O112" i="17" s="1"/>
  <c r="J112" i="17" s="1"/>
  <c r="L99" i="17"/>
  <c r="O99" i="17" s="1"/>
  <c r="J99" i="17" s="1"/>
  <c r="L205" i="17"/>
  <c r="O205" i="17" s="1"/>
  <c r="J205" i="17" s="1"/>
  <c r="L199" i="17"/>
  <c r="O199" i="17" s="1"/>
  <c r="J199" i="17" s="1"/>
  <c r="L127" i="17"/>
  <c r="O127" i="17" s="1"/>
  <c r="J127" i="17" s="1"/>
  <c r="L184" i="17"/>
  <c r="O184" i="17" s="1"/>
  <c r="J184" i="17" s="1"/>
  <c r="L10" i="17"/>
  <c r="O10" i="17" s="1"/>
  <c r="J10" i="17" s="1"/>
  <c r="L313" i="17"/>
  <c r="O313" i="17" s="1"/>
  <c r="J313" i="17" s="1"/>
  <c r="L286" i="17"/>
  <c r="O286" i="17" s="1"/>
  <c r="J286" i="17" s="1"/>
  <c r="L279" i="17"/>
  <c r="O279" i="17" s="1"/>
  <c r="J279" i="17" s="1"/>
  <c r="L131" i="17"/>
  <c r="O131" i="17" s="1"/>
  <c r="J131" i="17" s="1"/>
  <c r="L40" i="17"/>
  <c r="O40" i="17" s="1"/>
  <c r="J40" i="17" s="1"/>
  <c r="L293" i="17"/>
  <c r="O293" i="17" s="1"/>
  <c r="J293" i="17" s="1"/>
  <c r="L19" i="17"/>
  <c r="O19" i="17" s="1"/>
  <c r="J19" i="17" s="1"/>
  <c r="L207" i="17"/>
  <c r="O207" i="17" s="1"/>
  <c r="J207" i="17" s="1"/>
  <c r="L238" i="17"/>
  <c r="O238" i="17" s="1"/>
  <c r="J238" i="17" s="1"/>
  <c r="L49" i="17"/>
  <c r="O49" i="17" s="1"/>
  <c r="J49" i="17" s="1"/>
  <c r="L31" i="17"/>
  <c r="O31" i="17" s="1"/>
  <c r="J31" i="17" s="1"/>
  <c r="L121" i="17"/>
  <c r="O121" i="17" s="1"/>
  <c r="J121" i="17" s="1"/>
  <c r="L103" i="17"/>
  <c r="O103" i="17" s="1"/>
  <c r="J103" i="17" s="1"/>
  <c r="L70" i="17"/>
  <c r="O70" i="17" s="1"/>
  <c r="J70" i="17" s="1"/>
  <c r="L210" i="17"/>
  <c r="O210" i="17" s="1"/>
  <c r="J210" i="17" s="1"/>
  <c r="L161" i="17"/>
  <c r="O161" i="17" s="1"/>
  <c r="J161" i="17" s="1"/>
  <c r="L300" i="17"/>
  <c r="O300" i="17" s="1"/>
  <c r="J300" i="17" s="1"/>
  <c r="L169" i="17"/>
  <c r="O169" i="17" s="1"/>
  <c r="J169" i="17" s="1"/>
  <c r="L106" i="17"/>
  <c r="O106" i="17" s="1"/>
  <c r="J106" i="17" s="1"/>
  <c r="L12" i="17"/>
  <c r="O12" i="17" s="1"/>
  <c r="J12" i="17" s="1"/>
  <c r="L152" i="17"/>
  <c r="O152" i="17" s="1"/>
  <c r="J152" i="17" s="1"/>
  <c r="L107" i="17"/>
  <c r="O107" i="17" s="1"/>
  <c r="J107" i="17" s="1"/>
  <c r="L6" i="17"/>
  <c r="O6" i="17" s="1"/>
  <c r="J6" i="17" s="1"/>
  <c r="L188" i="17"/>
  <c r="O188" i="17" s="1"/>
  <c r="J188" i="17" s="1"/>
  <c r="L138" i="17"/>
  <c r="O138" i="17" s="1"/>
  <c r="J138" i="17" s="1"/>
  <c r="L204" i="17"/>
  <c r="O204" i="17" s="1"/>
  <c r="J204" i="17" s="1"/>
  <c r="L296" i="17"/>
  <c r="O296" i="17" s="1"/>
  <c r="J296" i="17" s="1"/>
  <c r="L137" i="17"/>
  <c r="O137" i="17" s="1"/>
  <c r="J137" i="17" s="1"/>
  <c r="L111" i="17"/>
  <c r="O111" i="17" s="1"/>
  <c r="J111" i="17" s="1"/>
  <c r="L303" i="17"/>
  <c r="O303" i="17" s="1"/>
  <c r="J303" i="17" s="1"/>
  <c r="L102" i="17"/>
  <c r="O102" i="17" s="1"/>
  <c r="J102" i="17" s="1"/>
  <c r="L141" i="17"/>
  <c r="O141" i="17" s="1"/>
  <c r="J141" i="17" s="1"/>
  <c r="L80" i="17"/>
  <c r="O80" i="17" s="1"/>
  <c r="J80" i="17" s="1"/>
  <c r="L177" i="17"/>
  <c r="O177" i="17" s="1"/>
  <c r="J177" i="17" s="1"/>
  <c r="L145" i="17"/>
  <c r="O145" i="17" s="1"/>
  <c r="J145" i="17" s="1"/>
  <c r="L263" i="17"/>
  <c r="O263" i="17" s="1"/>
  <c r="J263" i="17" s="1"/>
  <c r="L276" i="17"/>
  <c r="O276" i="17" s="1"/>
  <c r="J276" i="17" s="1"/>
  <c r="L64" i="17"/>
  <c r="O64" i="17" s="1"/>
  <c r="J64" i="17" s="1"/>
  <c r="L21" i="17"/>
  <c r="O21" i="17" s="1"/>
  <c r="J21" i="17" s="1"/>
  <c r="L42" i="17"/>
  <c r="O42" i="17" s="1"/>
  <c r="J42" i="17" s="1"/>
  <c r="L192" i="17"/>
  <c r="O192" i="17" s="1"/>
  <c r="J192" i="17" s="1"/>
  <c r="L318" i="17"/>
  <c r="O318" i="17" s="1"/>
  <c r="J318" i="17" s="1"/>
  <c r="L74" i="17"/>
  <c r="O74" i="17" s="1"/>
  <c r="J74" i="17" s="1"/>
  <c r="L11" i="17"/>
  <c r="O11" i="17" s="1"/>
  <c r="J11" i="17" s="1"/>
  <c r="L110" i="17"/>
  <c r="O110" i="17" s="1"/>
  <c r="J110" i="17" s="1"/>
  <c r="L16" i="17"/>
  <c r="O16" i="17" s="1"/>
  <c r="J16" i="17" s="1"/>
  <c r="L317" i="17"/>
  <c r="O317" i="17" s="1"/>
  <c r="J317" i="17" s="1"/>
  <c r="L9" i="17"/>
  <c r="O9" i="17" s="1"/>
  <c r="J9" i="17" s="1"/>
  <c r="L91" i="17"/>
  <c r="O91" i="17" s="1"/>
  <c r="J91" i="17" s="1"/>
  <c r="L287" i="17"/>
  <c r="O287" i="17" s="1"/>
  <c r="J287" i="17" s="1"/>
  <c r="L275" i="17"/>
  <c r="O275" i="17" s="1"/>
  <c r="J275" i="17" s="1"/>
  <c r="L115" i="17"/>
  <c r="O115" i="17" s="1"/>
  <c r="J115" i="17" s="1"/>
  <c r="L200" i="17"/>
  <c r="O200" i="17" s="1"/>
  <c r="J200" i="17" s="1"/>
  <c r="L307" i="17"/>
  <c r="O307" i="17" s="1"/>
  <c r="J307" i="17" s="1"/>
  <c r="L168" i="17"/>
  <c r="O168" i="17" s="1"/>
  <c r="J168" i="17" s="1"/>
  <c r="L39" i="17"/>
  <c r="O39" i="17" s="1"/>
  <c r="J39" i="17" s="1"/>
  <c r="L117" i="17"/>
  <c r="O117" i="17" s="1"/>
  <c r="J117" i="17" s="1"/>
  <c r="L280" i="17"/>
  <c r="O280" i="17" s="1"/>
  <c r="J280" i="17" s="1"/>
  <c r="L282" i="17"/>
  <c r="O282" i="17" s="1"/>
  <c r="J282" i="17" s="1"/>
  <c r="L212" i="17"/>
  <c r="O212" i="17" s="1"/>
  <c r="J212" i="17" s="1"/>
  <c r="L104" i="17"/>
  <c r="O104" i="17" s="1"/>
  <c r="J104" i="17" s="1"/>
  <c r="L315" i="17"/>
  <c r="O315" i="17" s="1"/>
  <c r="J315" i="17" s="1"/>
  <c r="L51" i="17"/>
  <c r="O51" i="17" s="1"/>
  <c r="J51" i="17" s="1"/>
  <c r="L182" i="17"/>
  <c r="O182" i="17" s="1"/>
  <c r="J182" i="17" s="1"/>
  <c r="L183" i="17"/>
  <c r="O183" i="17" s="1"/>
  <c r="J183" i="17" s="1"/>
  <c r="L148" i="17"/>
  <c r="O148" i="17" s="1"/>
  <c r="J148" i="17" s="1"/>
  <c r="L190" i="17"/>
  <c r="O190" i="17" s="1"/>
  <c r="J190" i="17" s="1"/>
  <c r="L27" i="17"/>
  <c r="O27" i="17" s="1"/>
  <c r="J27" i="17" s="1"/>
  <c r="L150" i="17"/>
  <c r="O150" i="17" s="1"/>
  <c r="J150" i="17" s="1"/>
  <c r="L133" i="17"/>
  <c r="O133" i="17" s="1"/>
  <c r="J133" i="17" s="1"/>
  <c r="L118" i="17"/>
  <c r="O118" i="17" s="1"/>
  <c r="J118" i="17" s="1"/>
  <c r="L281" i="17"/>
  <c r="O281" i="17" s="1"/>
  <c r="J281" i="17" s="1"/>
  <c r="L50" i="17"/>
  <c r="O50" i="17" s="1"/>
  <c r="J50" i="17" s="1"/>
  <c r="L220" i="17"/>
  <c r="O220" i="17" s="1"/>
  <c r="J220" i="17" s="1"/>
  <c r="L273" i="17"/>
  <c r="O273" i="17" s="1"/>
  <c r="J273" i="17" s="1"/>
  <c r="L292" i="17"/>
  <c r="O292" i="17" s="1"/>
  <c r="J292" i="17" s="1"/>
  <c r="L261" i="17"/>
  <c r="O261" i="17" s="1"/>
  <c r="J261" i="17" s="1"/>
  <c r="L242" i="17"/>
  <c r="O242" i="17" s="1"/>
  <c r="J242" i="17" s="1"/>
  <c r="L258" i="17"/>
  <c r="O258" i="17" s="1"/>
  <c r="J258" i="17" s="1"/>
  <c r="L160" i="17"/>
  <c r="O160" i="17" s="1"/>
  <c r="J160" i="17" s="1"/>
  <c r="L153" i="17"/>
  <c r="O153" i="17" s="1"/>
  <c r="J153" i="17" s="1"/>
  <c r="L173" i="17"/>
  <c r="O173" i="17" s="1"/>
  <c r="J173" i="17" s="1"/>
  <c r="L249" i="17"/>
  <c r="O249" i="17" s="1"/>
  <c r="J249" i="17" s="1"/>
  <c r="L96" i="17"/>
  <c r="O96" i="17" s="1"/>
  <c r="J96" i="17" s="1"/>
  <c r="L214" i="17"/>
  <c r="O214" i="17" s="1"/>
  <c r="J214" i="17" s="1"/>
  <c r="L269" i="17"/>
  <c r="O269" i="17" s="1"/>
  <c r="J269" i="17" s="1"/>
  <c r="L222" i="17"/>
  <c r="O222" i="17" s="1"/>
  <c r="J222" i="17" s="1"/>
  <c r="L175" i="17"/>
  <c r="O175" i="17" s="1"/>
  <c r="J175" i="17" s="1"/>
  <c r="L235" i="17"/>
  <c r="O235" i="17" s="1"/>
  <c r="J235" i="17" s="1"/>
  <c r="L252" i="17"/>
  <c r="O252" i="17" s="1"/>
  <c r="J252" i="17" s="1"/>
  <c r="L245" i="17"/>
  <c r="O245" i="17" s="1"/>
  <c r="J245" i="17" s="1"/>
  <c r="L62" i="17"/>
  <c r="O62" i="17" s="1"/>
  <c r="J62" i="17" s="1"/>
  <c r="L38" i="17"/>
  <c r="O38" i="17" s="1"/>
  <c r="J38" i="17" s="1"/>
  <c r="L264" i="17"/>
  <c r="O264" i="17" s="1"/>
  <c r="J264" i="17" s="1"/>
  <c r="L221" i="17"/>
  <c r="O221" i="17" s="1"/>
  <c r="J221" i="17" s="1"/>
  <c r="L26" i="17"/>
  <c r="O26" i="17" s="1"/>
  <c r="J26" i="17" s="1"/>
  <c r="L158" i="17"/>
  <c r="O158" i="17" s="1"/>
  <c r="J158" i="17" s="1"/>
  <c r="L142" i="17"/>
  <c r="O142" i="17" s="1"/>
  <c r="J142" i="17" s="1"/>
  <c r="L326" i="17"/>
  <c r="O326" i="17" s="1"/>
  <c r="J326" i="17" s="1"/>
  <c r="L171" i="17"/>
  <c r="O171" i="17" s="1"/>
  <c r="J171" i="17" s="1"/>
  <c r="L246" i="17"/>
  <c r="O246" i="17" s="1"/>
  <c r="J246" i="17" s="1"/>
  <c r="L241" i="17"/>
  <c r="O241" i="17" s="1"/>
  <c r="J241" i="17" s="1"/>
  <c r="L34" i="17"/>
  <c r="O34" i="17" s="1"/>
  <c r="J34" i="17" s="1"/>
  <c r="L299" i="17"/>
  <c r="O299" i="17" s="1"/>
  <c r="J299" i="17" s="1"/>
  <c r="L146" i="17"/>
  <c r="O146" i="17" s="1"/>
  <c r="J146" i="17" s="1"/>
  <c r="L311" i="17"/>
  <c r="O311" i="17" s="1"/>
  <c r="J311" i="17" s="1"/>
  <c r="L196" i="17"/>
  <c r="O196" i="17" s="1"/>
  <c r="J196" i="17" s="1"/>
  <c r="L181" i="17"/>
  <c r="O181" i="17" s="1"/>
  <c r="J181" i="17" s="1"/>
  <c r="L147" i="17"/>
  <c r="O147" i="17" s="1"/>
  <c r="J147" i="17" s="1"/>
  <c r="L239" i="17"/>
  <c r="O239" i="17" s="1"/>
  <c r="J239" i="17" s="1"/>
  <c r="L113" i="17"/>
  <c r="O113" i="17" s="1"/>
  <c r="J113" i="17" s="1"/>
  <c r="L41" i="17"/>
  <c r="O41" i="17" s="1"/>
  <c r="J41" i="17" s="1"/>
  <c r="L232" i="17"/>
  <c r="O232" i="17" s="1"/>
  <c r="J232" i="17" s="1"/>
  <c r="L55" i="17"/>
  <c r="O55" i="17" s="1"/>
  <c r="J55" i="17" s="1"/>
  <c r="L278" i="17"/>
  <c r="O278" i="17" s="1"/>
  <c r="J278" i="17" s="1"/>
  <c r="L57" i="17"/>
  <c r="O57" i="17" s="1"/>
  <c r="J57" i="17" s="1"/>
  <c r="L28" i="17"/>
  <c r="O28" i="17" s="1"/>
  <c r="J28" i="17" s="1"/>
  <c r="L179" i="17"/>
  <c r="O179" i="17" s="1"/>
  <c r="J179" i="17" s="1"/>
  <c r="L90" i="17"/>
  <c r="O90" i="17" s="1"/>
  <c r="J90" i="17" s="1"/>
  <c r="L120" i="17"/>
  <c r="O120" i="17" s="1"/>
  <c r="J120" i="17" s="1"/>
  <c r="L154" i="17"/>
  <c r="O154" i="17" s="1"/>
  <c r="J154" i="17" s="1"/>
  <c r="L195" i="17"/>
  <c r="O195" i="17" s="1"/>
  <c r="J195" i="17" s="1"/>
  <c r="L170" i="17"/>
  <c r="O170" i="17" s="1"/>
  <c r="J170" i="17" s="1"/>
  <c r="L79" i="17"/>
  <c r="O79" i="17" s="1"/>
  <c r="J79" i="17" s="1"/>
  <c r="L94" i="17"/>
  <c r="O94" i="17" s="1"/>
  <c r="J94" i="17" s="1"/>
  <c r="L165" i="17"/>
  <c r="O165" i="17" s="1"/>
  <c r="J165" i="17" s="1"/>
  <c r="L61" i="17"/>
  <c r="O61" i="17" s="1"/>
  <c r="J61" i="17" s="1"/>
  <c r="L209" i="17"/>
  <c r="O209" i="17" s="1"/>
  <c r="J209" i="17" s="1"/>
  <c r="L46" i="17"/>
  <c r="O46" i="17" s="1"/>
  <c r="J46" i="17" s="1"/>
  <c r="L71" i="17"/>
  <c r="O71" i="17" s="1"/>
  <c r="J71" i="17" s="1"/>
  <c r="L223" i="17"/>
  <c r="O223" i="17" s="1"/>
  <c r="J223" i="17" s="1"/>
  <c r="L185" i="17"/>
  <c r="O185" i="17" s="1"/>
  <c r="J185" i="17" s="1"/>
  <c r="L60" i="17"/>
  <c r="O60" i="17" s="1"/>
  <c r="J60" i="17" s="1"/>
  <c r="L316" i="17"/>
  <c r="O316" i="17" s="1"/>
  <c r="J316" i="17" s="1"/>
  <c r="L302" i="17"/>
  <c r="O302" i="17" s="1"/>
  <c r="J302" i="17" s="1"/>
  <c r="L227" i="17"/>
  <c r="O227" i="17" s="1"/>
  <c r="J227" i="17" s="1"/>
  <c r="L47" i="17"/>
  <c r="O47" i="17" s="1"/>
  <c r="J47" i="17" s="1"/>
  <c r="L250" i="17"/>
  <c r="O250" i="17" s="1"/>
  <c r="J250" i="17" s="1"/>
  <c r="L7" i="17"/>
  <c r="O7" i="17" s="1"/>
  <c r="J7" i="17" s="1"/>
  <c r="L56" i="17"/>
  <c r="O56" i="17" s="1"/>
  <c r="J56" i="17" s="1"/>
  <c r="L194" i="17"/>
  <c r="O194" i="17" s="1"/>
  <c r="J194" i="17" s="1"/>
  <c r="O305" i="17" l="1"/>
  <c r="J305" i="17" s="1"/>
  <c r="O285" i="17"/>
  <c r="J285" i="17" s="1"/>
  <c r="O284" i="17"/>
  <c r="J284" i="17" s="1"/>
  <c r="O237" i="17"/>
  <c r="J237"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<sst xmlns="http://schemas.openxmlformats.org/spreadsheetml/2006/main" count="25457" uniqueCount="4932">
  <si>
    <t>Data Solicitação</t>
  </si>
  <si>
    <t>Início do Serviço</t>
  </si>
  <si>
    <t>Razão Social</t>
  </si>
  <si>
    <t>Término do Serviço</t>
  </si>
  <si>
    <t>Fantasia</t>
  </si>
  <si>
    <t>Nome/Nº OBRA</t>
  </si>
  <si>
    <t>Contato</t>
  </si>
  <si>
    <t>Eng. Responsável</t>
  </si>
  <si>
    <t>Telefone</t>
  </si>
  <si>
    <t>Suprimentos Responsável</t>
  </si>
  <si>
    <t>Adriano Carvalho</t>
  </si>
  <si>
    <t>Email</t>
  </si>
  <si>
    <t>CNPJ/CPF</t>
  </si>
  <si>
    <t>Melhores Condições</t>
  </si>
  <si>
    <t>Ordem</t>
  </si>
  <si>
    <t>Código Insumo</t>
  </si>
  <si>
    <t>Descrição do Insumo</t>
  </si>
  <si>
    <t>Unidade</t>
  </si>
  <si>
    <t>QUANT.</t>
  </si>
  <si>
    <t>R$ UNIT.</t>
  </si>
  <si>
    <t>R$ TOTAL</t>
  </si>
  <si>
    <t>Insumo</t>
  </si>
  <si>
    <t xml:space="preserve">ESCOPO DOS SERVIÇOS </t>
  </si>
  <si>
    <t>OBS. CONTRATOS</t>
  </si>
  <si>
    <t>Validade CND</t>
  </si>
  <si>
    <t>Orçado</t>
  </si>
  <si>
    <t>Cod.</t>
  </si>
  <si>
    <t>Descrição</t>
  </si>
  <si>
    <t>%Mat.</t>
  </si>
  <si>
    <t>%Equip.</t>
  </si>
  <si>
    <t>%Ret.</t>
  </si>
  <si>
    <t>Fornecedor</t>
  </si>
  <si>
    <t>Total Orçado:</t>
  </si>
  <si>
    <t>R$ Total Equalizado rev00</t>
  </si>
  <si>
    <t>OBSERVAÇÕES DA ENGENHARIA / GERAL</t>
  </si>
  <si>
    <t>Verba Já Utilizada:</t>
  </si>
  <si>
    <t>R$ Total Equalizado rev01</t>
  </si>
  <si>
    <t>Acréscimos/Reduções:</t>
  </si>
  <si>
    <t>R$ Total Equalizado rev02</t>
  </si>
  <si>
    <t>Verba Disponível:</t>
  </si>
  <si>
    <t>Resultado QC / Orçamento</t>
  </si>
  <si>
    <t>OBSERVAÇÕES SUPRIMENTOS</t>
  </si>
  <si>
    <t>Prazo de execução /Entrega</t>
  </si>
  <si>
    <t>Condição Pagamento</t>
  </si>
  <si>
    <t>Forma de Reajuste</t>
  </si>
  <si>
    <t>Observações</t>
  </si>
  <si>
    <t>Tipo de Contrato</t>
  </si>
  <si>
    <t>Pontos Positivos</t>
  </si>
  <si>
    <t>Empresa Vencendora</t>
  </si>
  <si>
    <t>Justificativa</t>
  </si>
  <si>
    <t>Pontos Negativos</t>
  </si>
  <si>
    <t>Aprovações</t>
  </si>
  <si>
    <t>...</t>
  </si>
  <si>
    <t xml:space="preserve">GERENTE / COORDENADOR DE OBRA                                                  </t>
  </si>
  <si>
    <t xml:space="preserve">    FORMULÁRIO DE SOLICITAÇÃO PARA GERAR CONTRATO DE SERVIÇOS E LOCAÇÃO DE EQUIPAMENTOS COM OPERAÇÃO</t>
  </si>
  <si>
    <t>REVISÃO:</t>
  </si>
  <si>
    <t>DATA:</t>
  </si>
  <si>
    <t>1. INFORMAÇÕES GERAIS</t>
  </si>
  <si>
    <t>IM07922</t>
  </si>
  <si>
    <t>1.1 DADOS INICIAIS</t>
  </si>
  <si>
    <t>OBRA:</t>
  </si>
  <si>
    <t>Nº da Solicitação de Cotação:</t>
  </si>
  <si>
    <t>SOLICITANTE:</t>
  </si>
  <si>
    <t>VERBA ORÇAMENTÁRIA:</t>
  </si>
  <si>
    <t>1.2 OBJETO DO CONTRATO:</t>
  </si>
  <si>
    <t>1.3 DADOS DO CONTRATADO</t>
  </si>
  <si>
    <t>Razão Social:</t>
  </si>
  <si>
    <t>CNPJ:</t>
  </si>
  <si>
    <t>TEL/CEL:</t>
  </si>
  <si>
    <t>E-MAIL:</t>
  </si>
  <si>
    <t>CONTATO:</t>
  </si>
  <si>
    <t>1.4 DADOS DO 2º CONTRATADO (caso tenha faturamento por medição para mais de uma empresa)</t>
  </si>
  <si>
    <t xml:space="preserve">1.5 TIPO DE CONTRATO </t>
  </si>
  <si>
    <t>1.6 DISTRIBUIÇÃO E RETENÇÃO</t>
  </si>
  <si>
    <t>% DE DISTRIBUIÇÃO DO CONTRATO</t>
  </si>
  <si>
    <t>Material</t>
  </si>
  <si>
    <t>Equipamento</t>
  </si>
  <si>
    <t>MDO / Serviço</t>
  </si>
  <si>
    <t>1.7 VALIDADE DO CONTRATO</t>
  </si>
  <si>
    <t>DATA DE INÍCIO DO CONTRATO:</t>
  </si>
  <si>
    <t>DATA DE TÉRMINO:</t>
  </si>
  <si>
    <t>2. ESPECIFICAÇÃO DOS SERVIÇOS CONTRATADO:</t>
  </si>
  <si>
    <t>COD. DO INSUMO</t>
  </si>
  <si>
    <t>DESCRIÇÃO</t>
  </si>
  <si>
    <t>Especificação</t>
  </si>
  <si>
    <t>% Retenção</t>
  </si>
  <si>
    <t>UNID.</t>
  </si>
  <si>
    <t>R$ UNITÁRIO</t>
  </si>
  <si>
    <t>Vínculos</t>
  </si>
  <si>
    <t>IP</t>
  </si>
  <si>
    <t>Qtd</t>
  </si>
  <si>
    <t>Valor</t>
  </si>
  <si>
    <t>TOTAL ORÇADO:</t>
  </si>
  <si>
    <t>TOTAL A CONTRATAR</t>
  </si>
  <si>
    <t>VERBAS JÁ UTILIZADAS + ACRÉSCIMOS E REDUÇÕES:</t>
  </si>
  <si>
    <t>RESULTADO QC</t>
  </si>
  <si>
    <t>3.RELAÇÃO DE PROJETOS PERTINENTES PARA A EXECUÇÃO DOS SERVIÇOS:</t>
  </si>
  <si>
    <t>Nº DA FOLHA</t>
  </si>
  <si>
    <t>NOME DO ARQUIVO</t>
  </si>
  <si>
    <t>REVISÃO</t>
  </si>
  <si>
    <t>4.ESCOPO E DEFINIÇÕES TÉCNICAS PARA EXECUÇÃO DOS SERVIÇOS:</t>
  </si>
  <si>
    <t>5.LISTA DOS MATERIAIS FATURADOS DIRETAMENTE À CONTRATANTE (Caso o contrato seja do tipo CTD04 OU CTD10)</t>
  </si>
  <si>
    <t>6.CRITÉRIOS DE MEDIÇÃO (Descrição dos critérios para medição dos serviços, datas, fluxos e etc.)</t>
  </si>
  <si>
    <t>OBSERVAÇÕES:</t>
  </si>
  <si>
    <t>Versão Utilizada</t>
  </si>
  <si>
    <t>Assinatura Gerente</t>
  </si>
  <si>
    <t>Data</t>
  </si>
  <si>
    <t xml:space="preserve">    FORMULÁRIO DE SOLICITAÇÃO PARA ADITAMENTO DE CONTRATO SEM NECESSIDADE DE NOVO PROCESSO DE CONTRATAÇÃO</t>
  </si>
  <si>
    <t>Nº do Contrato no UAU:</t>
  </si>
  <si>
    <t>Motivo Aditamento:</t>
  </si>
  <si>
    <t>Data da Solicitação do 1º Aditamento do Contrato:</t>
  </si>
  <si>
    <t>Data da Solicitação do 2º Aditamento do Contrato:</t>
  </si>
  <si>
    <t>Data da Solicitação do 3º Aditamento do Contrato:</t>
  </si>
  <si>
    <t>1.2 DADOS DO CONTRATADO</t>
  </si>
  <si>
    <t>1.3 DADOS DO 2º CONTRATADO (caso tenha faturamento por medição para mais de uma empresa)</t>
  </si>
  <si>
    <t>1.4 VALIDADE DO CONTRATO INICIAL:</t>
  </si>
  <si>
    <t>Data de Início do Contrato:</t>
  </si>
  <si>
    <t>Data de Término do Contrato:</t>
  </si>
  <si>
    <t>1.5 ADITIVO DE VALIDADE DO CONTRATO:</t>
  </si>
  <si>
    <t>1ª Nova data de Término do Contrato:</t>
  </si>
  <si>
    <t>2ª Nova data de Término do Contrato:</t>
  </si>
  <si>
    <t xml:space="preserve">1.6 TIPO DE CONTRATO </t>
  </si>
  <si>
    <t>2. SERVIÇOS CONTRATADOS, QUANTITATIVOS E CRONOGRAMA</t>
  </si>
  <si>
    <t>2.1. TABELA DE SERVIÇOS CONTRATADOS, CRONOGRAMA DE EXECUÇÃO E VÍNCULO PL</t>
  </si>
  <si>
    <t>ESPECIFICAÇÃO</t>
  </si>
  <si>
    <t>TOTAL DO CONTRATO INICIAL</t>
  </si>
  <si>
    <t>2.2. NOVA TABELA DE SERVIÇOS CONTRATADOS, CRONOGRAMA DE EXECUÇÃO E VINCULO PL A SEREM ADITIVADOS (ADITAMENTO 01) - (Incluir as novas quantidade e/ou valores unitários de execução previsto para cada item)</t>
  </si>
  <si>
    <t>QTD ADITIVO</t>
  </si>
  <si>
    <t>QTD TOTAL</t>
  </si>
  <si>
    <t>TOTAL DO ADITAMENTO 1</t>
  </si>
  <si>
    <t>NOVO TOTAL DO CONTRATO</t>
  </si>
  <si>
    <t>2.3. NOVA TABELA DE SERVIÇOS CONTRATADOS, CRONOGRAMA DE EXECUÇÃO E VINCULO PL A SEREM ADITIVADOS (ADITAMENTO 02) - (Incluir as novas quantidade e/ou valores unitários de execução previsto para cada item)</t>
  </si>
  <si>
    <t>TOTAL DO ADITAMENTO 2</t>
  </si>
  <si>
    <t>2.4. NOVA TABELA DE SERVIÇOS CONTRATADOS, CRONOGRAMA DE EXECUÇÃO E VINCULO PL A SEREM ADITIVADOS (ADITAMENTO 03) - (Incluir as novas quantidade e/ou valores unitários de execução previsto para cada item)</t>
  </si>
  <si>
    <t>TOTAL DO ADITAMENTO 3</t>
  </si>
  <si>
    <t>TOTAL DO ADITAMENTO (1+2+3)</t>
  </si>
  <si>
    <t>NOVO TOTAL DO CONTRATO (Com todos Aditivos)</t>
  </si>
  <si>
    <t>3. VERBAS ORÇAMENTÁRIAS</t>
  </si>
  <si>
    <t>VERBA DISPONÍVEL DOS ITENS CONTRATADOS:</t>
  </si>
  <si>
    <t>SALDO FINAL DE ORÇAMENTO APÓS ADITIVOS:</t>
  </si>
  <si>
    <t>Assinatura Gerente / Data</t>
  </si>
  <si>
    <t>Assinatura Diretoria / Data</t>
  </si>
  <si>
    <t>X</t>
  </si>
  <si>
    <t>Item</t>
  </si>
  <si>
    <t>Serviço</t>
  </si>
  <si>
    <t>Código</t>
  </si>
  <si>
    <t>Unid</t>
  </si>
  <si>
    <t>Quantidade</t>
  </si>
  <si>
    <t>Custo Unit.</t>
  </si>
  <si>
    <t>Custo Total</t>
  </si>
  <si>
    <t>Vínculo PL</t>
  </si>
  <si>
    <t>Classificação</t>
  </si>
  <si>
    <t>Uso</t>
  </si>
  <si>
    <t>Atual</t>
  </si>
  <si>
    <t>Anterior</t>
  </si>
  <si>
    <t>Acumulado</t>
  </si>
  <si>
    <t>01</t>
  </si>
  <si>
    <t>SERVIÇOS INICIAIS</t>
  </si>
  <si>
    <t>01.01</t>
  </si>
  <si>
    <t>CPU00002</t>
  </si>
  <si>
    <t>IS00002</t>
  </si>
  <si>
    <t>Serviços topográficos para locação e acompanhamento da obra</t>
  </si>
  <si>
    <t>IP00102</t>
  </si>
  <si>
    <t>Topografia</t>
  </si>
  <si>
    <t>01.02</t>
  </si>
  <si>
    <t>IP00101</t>
  </si>
  <si>
    <t>Locação / gabarito</t>
  </si>
  <si>
    <t>IM00002</t>
  </si>
  <si>
    <t>Tinta acrílica fosco - (NBR 14942)</t>
  </si>
  <si>
    <t>IM00003</t>
  </si>
  <si>
    <t>Tábua em madeira Pinus 20x2cm - (NBR 11700)</t>
  </si>
  <si>
    <t>IM00006</t>
  </si>
  <si>
    <t>Prego com cabeça 18x27 - (NBR 6627)</t>
  </si>
  <si>
    <t>IM00031</t>
  </si>
  <si>
    <t>Sarrafo em madeira Pinus 2x15cm - (NBR 11700)</t>
  </si>
  <si>
    <t>IM00033</t>
  </si>
  <si>
    <t>Pontalete madeira Pinus 7x7cm - (NBR 11700)</t>
  </si>
  <si>
    <t>CPU00312</t>
  </si>
  <si>
    <t>CONCRETO NÃO ESTRUTURAL TRAÇO VIRADO EM OBRA</t>
  </si>
  <si>
    <t>Cimento CP II-32 - (NBR 11578)</t>
  </si>
  <si>
    <t>IM00013</t>
  </si>
  <si>
    <t>Areia média - (NBR 7211)</t>
  </si>
  <si>
    <t>IM00014</t>
  </si>
  <si>
    <t>Brita 2 (dois) - (NBR 7211)</t>
  </si>
  <si>
    <t>IM00015</t>
  </si>
  <si>
    <t>Brita 1 (um) - (NBR 7211)</t>
  </si>
  <si>
    <t>02</t>
  </si>
  <si>
    <t>INFRAESTRUTURA</t>
  </si>
  <si>
    <t>02.01</t>
  </si>
  <si>
    <t>02.01.01</t>
  </si>
  <si>
    <t>CPU00004</t>
  </si>
  <si>
    <t>IP00103</t>
  </si>
  <si>
    <t>Limpeza e Desmatamento</t>
  </si>
  <si>
    <t>02.02</t>
  </si>
  <si>
    <t>02.02.01</t>
  </si>
  <si>
    <t>IP00104</t>
  </si>
  <si>
    <t>Terraplenagem</t>
  </si>
  <si>
    <t>02.02.02</t>
  </si>
  <si>
    <t>02.03</t>
  </si>
  <si>
    <t>PAVIMENTAÇÃO</t>
  </si>
  <si>
    <t>02.04</t>
  </si>
  <si>
    <t>SINALIZAÇÃO</t>
  </si>
  <si>
    <t>02.05</t>
  </si>
  <si>
    <t>PASSEIO</t>
  </si>
  <si>
    <t>02.05.01</t>
  </si>
  <si>
    <t>IP00106</t>
  </si>
  <si>
    <t>Passeio</t>
  </si>
  <si>
    <t>IM00007</t>
  </si>
  <si>
    <t>Sarrafo em madeira Pinus 2x7cm - (NBR 11700)</t>
  </si>
  <si>
    <t>IM00008</t>
  </si>
  <si>
    <t>Tela soldada Q 92 (fio 4,2mm; malha 15x15cm) - painel inteiro 2,45x6,00m - (NBR 7481)</t>
  </si>
  <si>
    <t>IM00009</t>
  </si>
  <si>
    <t>Concreto usinado bombeável Fck 15 MPa, brita 0, slump 10 - (NBR 7212)</t>
  </si>
  <si>
    <t>IM00010</t>
  </si>
  <si>
    <t>Brita 3 (três) - (NBR 7211)</t>
  </si>
  <si>
    <t>IM00032</t>
  </si>
  <si>
    <t>Sarrafo em madeira Pinus 2x10cm - (NBR 11700)</t>
  </si>
  <si>
    <t>IS00009</t>
  </si>
  <si>
    <t>Execução de calçada em concreto armado desempenado</t>
  </si>
  <si>
    <t>02.05.02</t>
  </si>
  <si>
    <t>02.05.03</t>
  </si>
  <si>
    <t>CPU00125</t>
  </si>
  <si>
    <t>IM00165</t>
  </si>
  <si>
    <t>Tinta acrílica piso - (NBR 14942)</t>
  </si>
  <si>
    <t>IS00075</t>
  </si>
  <si>
    <t>Serviço de pintura acrílica</t>
  </si>
  <si>
    <t>02.05.04</t>
  </si>
  <si>
    <t>CPU00669</t>
  </si>
  <si>
    <t>IM04939</t>
  </si>
  <si>
    <t>Guia (meio-fio) de concreto pré-moldado - 100x15x30cm</t>
  </si>
  <si>
    <t>IP00302</t>
  </si>
  <si>
    <t>Servente/Ajudante (com encargos)</t>
  </si>
  <si>
    <t>IP00308</t>
  </si>
  <si>
    <t>Vale Transporte (Mão de obra direta)</t>
  </si>
  <si>
    <t>IP00309</t>
  </si>
  <si>
    <t>Vale Alimentação (Mão de obra Direta)</t>
  </si>
  <si>
    <t>IP00349</t>
  </si>
  <si>
    <t>Oficial (com encargos)</t>
  </si>
  <si>
    <t>CPU00315</t>
  </si>
  <si>
    <t>ARGAMASSA TRAÇO 1:3</t>
  </si>
  <si>
    <t>IM00012</t>
  </si>
  <si>
    <t>02.05.05</t>
  </si>
  <si>
    <t>IM00021</t>
  </si>
  <si>
    <t>Argamassa colante AC3 cinza - (NBR 14081)</t>
  </si>
  <si>
    <t>02.05.06</t>
  </si>
  <si>
    <t>02.05.07</t>
  </si>
  <si>
    <t>CPU00011</t>
  </si>
  <si>
    <t>IM00016</t>
  </si>
  <si>
    <t>Grama esmeraldas</t>
  </si>
  <si>
    <t>IS00010</t>
  </si>
  <si>
    <t>Plantio de grama</t>
  </si>
  <si>
    <t>02.05.08</t>
  </si>
  <si>
    <t>CPU00013</t>
  </si>
  <si>
    <t>IM00017</t>
  </si>
  <si>
    <t>Adesivo a base de resina PVA</t>
  </si>
  <si>
    <t>IS00012</t>
  </si>
  <si>
    <t>Serviço de contra piso, incluso preparo da argamassa</t>
  </si>
  <si>
    <t>02.05.09</t>
  </si>
  <si>
    <t>CPU01049</t>
  </si>
  <si>
    <t>IM00018</t>
  </si>
  <si>
    <t>Espaçador para azulejo/cerâmica `cruzeta` - 4mm</t>
  </si>
  <si>
    <t>IM00022</t>
  </si>
  <si>
    <t>Rejunte flexível cor branca - (NBR 14992)</t>
  </si>
  <si>
    <t>IM05939</t>
  </si>
  <si>
    <t>Cerâmica cinza 45x45cm absorção de água: 6% a 10%, coef. atrito: &gt;=0,4, expansão por umidade: &lt;=0,6mm, res. a manchas: &gt;=3, resistência química: B, PEI IV, escala mohs: 3 (NBR 13818 - NBR 15575)</t>
  </si>
  <si>
    <t>IS00155</t>
  </si>
  <si>
    <t>Frete de cerâmica - dimensões até 45x45cm</t>
  </si>
  <si>
    <t>IS00014</t>
  </si>
  <si>
    <t>Assentamento de rodapé</t>
  </si>
  <si>
    <t>IM00275</t>
  </si>
  <si>
    <t>Argamassa colante AC1 cinza - (NBR 14081)</t>
  </si>
  <si>
    <t>IS00102</t>
  </si>
  <si>
    <t>Assentamento de soleira</t>
  </si>
  <si>
    <t>02.06</t>
  </si>
  <si>
    <t>02.07</t>
  </si>
  <si>
    <t>02.07.01</t>
  </si>
  <si>
    <t>02.07.01.01</t>
  </si>
  <si>
    <t>IP00120</t>
  </si>
  <si>
    <t>Redes hidráulicas, gás, incêndio</t>
  </si>
  <si>
    <t>02.07.01.02</t>
  </si>
  <si>
    <t>CPU00040</t>
  </si>
  <si>
    <t>IS00035</t>
  </si>
  <si>
    <t>Envelopamento de tubulação</t>
  </si>
  <si>
    <t>02.07.01.03</t>
  </si>
  <si>
    <t>CPU00017</t>
  </si>
  <si>
    <t>IS00016</t>
  </si>
  <si>
    <t>Reaterro compactado com utilização de solo da própria vala, o grau compactação deverá ser superior a 95% PN</t>
  </si>
  <si>
    <t>02.07.01.04</t>
  </si>
  <si>
    <t>CPU00018</t>
  </si>
  <si>
    <t>IS00017</t>
  </si>
  <si>
    <t>Transporte bota fora de terra com volume medido em corte e escavação</t>
  </si>
  <si>
    <t>02.07.02</t>
  </si>
  <si>
    <t>02.07.02.01</t>
  </si>
  <si>
    <t>02.07.02.01.01</t>
  </si>
  <si>
    <t>IP00117</t>
  </si>
  <si>
    <t>Reservatório Elevado</t>
  </si>
  <si>
    <t>IM00028</t>
  </si>
  <si>
    <t>Concreto usinado bombeável Fck 25 MPa, brita 1, slump 12 - (NBR 7212)</t>
  </si>
  <si>
    <t>IM00185</t>
  </si>
  <si>
    <t>Lona preta 50 microns - 100x4,00m (20kg)</t>
  </si>
  <si>
    <t>IS00021</t>
  </si>
  <si>
    <t>Taxa de bomba estacionária</t>
  </si>
  <si>
    <t>IS00060</t>
  </si>
  <si>
    <t>Lançamento, adensamento de concreto e forma de borda - (Laje Impermeabilizante)</t>
  </si>
  <si>
    <t>02.07.02.01.02</t>
  </si>
  <si>
    <t>CPU00162</t>
  </si>
  <si>
    <t>IM00024</t>
  </si>
  <si>
    <t>Arame recozido BWG 18 - 1,25mm - torcido - (NBR 6331)</t>
  </si>
  <si>
    <t>ESTRUTURA</t>
  </si>
  <si>
    <t>CPU00029</t>
  </si>
  <si>
    <t>IM00029</t>
  </si>
  <si>
    <t>Desmoldante para forma de madeira</t>
  </si>
  <si>
    <t>IM00030</t>
  </si>
  <si>
    <t>Chapa compensado plastificado 244x122x18mm - (NBR 1954)</t>
  </si>
  <si>
    <t>CPU00460</t>
  </si>
  <si>
    <t>IM04521</t>
  </si>
  <si>
    <t>Escoramento metalico e reescormaneto (item de orçamento)</t>
  </si>
  <si>
    <t>IS00156</t>
  </si>
  <si>
    <t>Frete de escoramento</t>
  </si>
  <si>
    <t>CPU00034</t>
  </si>
  <si>
    <t>IM00037</t>
  </si>
  <si>
    <t>Aço CA50 10,0mm - Para Corte e dobra - (NBR 7480)</t>
  </si>
  <si>
    <t>IS00032</t>
  </si>
  <si>
    <t>Corte e dobra - Aço CA50 10,0mm - (NBR 7480)</t>
  </si>
  <si>
    <t>CPU01534</t>
  </si>
  <si>
    <t>IM07914</t>
  </si>
  <si>
    <t>Espaçador treliçado H=7cm; comprimento= 200cm</t>
  </si>
  <si>
    <t>CPU00158</t>
  </si>
  <si>
    <t>IM00187</t>
  </si>
  <si>
    <t>Concreto usinado bombeável Fck 25 MPa, brita 1, slump 10 - (NBR 7212)</t>
  </si>
  <si>
    <t>CPU01058</t>
  </si>
  <si>
    <t>CPU00510</t>
  </si>
  <si>
    <t>MÃO DE OBRA PARA MONTAGEM, DESMONTAGEM, LANÇAMENTO DE CONCRETO E ARMAÇÃO PARA ESTRUTURA DE CONCRETO EM FORMA DE MADEIRA</t>
  </si>
  <si>
    <t>CPU00163</t>
  </si>
  <si>
    <t>IM00136</t>
  </si>
  <si>
    <t>Bloco concreto estrutural - Fbk 04,0 MPa - 14x19x39 - (NBR 6136)</t>
  </si>
  <si>
    <t>IM00137</t>
  </si>
  <si>
    <t>Bloco concreto estrutural - Fbk 04,0 MPa - 14x19x34 - (NBR 6136)</t>
  </si>
  <si>
    <t>IM00138</t>
  </si>
  <si>
    <t>Canaleta concreto estrutural - Fbk 04,0 MPa - Tipo `U`: 14x19x19 - (NBR 6136)</t>
  </si>
  <si>
    <t>IM00141</t>
  </si>
  <si>
    <t>Bloco concreto estrutural - Fbk 04,0 MPa - 14x19x19 - (NBR 6136)</t>
  </si>
  <si>
    <t>IM00143</t>
  </si>
  <si>
    <t>Bloco concreto estrutural - Fbk 04,0 MPa - Compensador: 14x19x04 - (NBR 6136)</t>
  </si>
  <si>
    <t>IM00144</t>
  </si>
  <si>
    <t>Bloco concreto estrutural - Fbk 04,0 MPa - 14x19x54 - (NBR 6136)</t>
  </si>
  <si>
    <t>IM00189</t>
  </si>
  <si>
    <t>Argamassa pronta assentamento estrutural 04 Mpa - (NBR 13281)</t>
  </si>
  <si>
    <t>IM00190</t>
  </si>
  <si>
    <t>Canaleta concreto estrutural - Fbk 04,0 MPa - Tipo `U`: 14x19x39 - (NBR 6136)</t>
  </si>
  <si>
    <t>IM00191</t>
  </si>
  <si>
    <t>Canaleta concreto estrutural - Fbk 04,0 MPa - Tipo `U`: 14x19x34 - (NBR 6136)</t>
  </si>
  <si>
    <t>CPU02152</t>
  </si>
  <si>
    <t>IM10110</t>
  </si>
  <si>
    <t>Graute industrializado estabilizado até 6 horas - 08mpa - (NBR 12655 - 6118)</t>
  </si>
  <si>
    <t>CPU01644</t>
  </si>
  <si>
    <t>IS00069</t>
  </si>
  <si>
    <t>Serviço de assentamento de blocos estruturais - Bloco de 14 cm</t>
  </si>
  <si>
    <t>IMPERMEABILIZAÇÃO</t>
  </si>
  <si>
    <t>IM00042</t>
  </si>
  <si>
    <t>Tela Poliéster 1x1mm</t>
  </si>
  <si>
    <t>CPU00117</t>
  </si>
  <si>
    <t>IS00034</t>
  </si>
  <si>
    <t>Impermeabilização polimérica</t>
  </si>
  <si>
    <t>REVESTIMENTO EXTERNO</t>
  </si>
  <si>
    <t>IM00159</t>
  </si>
  <si>
    <t>Argamassa pronta revestimento externo - (NBR 13281)</t>
  </si>
  <si>
    <t>IM00160</t>
  </si>
  <si>
    <t>Tela eletrossoldada galvanizada - malha 25x25mm, comp 25m, fio 1,24mm, Larg 0,50m</t>
  </si>
  <si>
    <t>IS00070</t>
  </si>
  <si>
    <t>Serviço de massa única</t>
  </si>
  <si>
    <t>CPU00218</t>
  </si>
  <si>
    <t>IM00170</t>
  </si>
  <si>
    <t>Pino galvanizado Ø1/4x28mm - com arruela Ø23mm - pacote com 100 unidades</t>
  </si>
  <si>
    <t>IS00111</t>
  </si>
  <si>
    <t>Colocação de tela galvanizada em fachada entre alvenaria e estrutura</t>
  </si>
  <si>
    <t>PINTURA</t>
  </si>
  <si>
    <t>CPU00392</t>
  </si>
  <si>
    <t>CPU00123</t>
  </si>
  <si>
    <t>APLICAÇÃO DE TEXTURA ACRILICA DE ROLO EM FACHADA (PANO)</t>
  </si>
  <si>
    <t>IM00162</t>
  </si>
  <si>
    <t>Selador acrílico para textura - (NBR 14942)</t>
  </si>
  <si>
    <t>IM00163</t>
  </si>
  <si>
    <t>Textura acrílica - (NBR 14942)</t>
  </si>
  <si>
    <t>IS00073</t>
  </si>
  <si>
    <t>Serviço de pintura em textura acrílica (Cadeirinha)</t>
  </si>
  <si>
    <t>CPU00960</t>
  </si>
  <si>
    <t>ESQUADRIAS</t>
  </si>
  <si>
    <t>CPU00126</t>
  </si>
  <si>
    <t>IS00076</t>
  </si>
  <si>
    <t>Limpeza fina de obra área comum</t>
  </si>
  <si>
    <t>IS00077</t>
  </si>
  <si>
    <t>Limpeza grossa de obra área comum</t>
  </si>
  <si>
    <t>02.07.03</t>
  </si>
  <si>
    <t>02.07.03.01</t>
  </si>
  <si>
    <t>IP00116</t>
  </si>
  <si>
    <t>Fundação Reservatório</t>
  </si>
  <si>
    <t>CPU00021</t>
  </si>
  <si>
    <t>IM09159</t>
  </si>
  <si>
    <t>Concreto usinado bombeável Fck 30 MPa, brita 0, consumo de cimento &gt;= 350kg/m³, slump 24+/-2cm - (NBR 7212)</t>
  </si>
  <si>
    <t>CPU00400</t>
  </si>
  <si>
    <t>IM00036</t>
  </si>
  <si>
    <t>Aço CA50 8,0mm - Para Corte e dobra - (NBR 7480)</t>
  </si>
  <si>
    <t>IS00022</t>
  </si>
  <si>
    <t>Serviço de armação</t>
  </si>
  <si>
    <t>IS00031</t>
  </si>
  <si>
    <t>Corte e dobra - Aço CA50 8,0mm - (NBR 7480)</t>
  </si>
  <si>
    <t>CPU00023</t>
  </si>
  <si>
    <t>IM00026</t>
  </si>
  <si>
    <t>Aço CA50 16,0mm - Para Corte e dobra - (NBR 7480)</t>
  </si>
  <si>
    <t>IS00024</t>
  </si>
  <si>
    <t>Corte e dobra - Aço CA50 16,0mm - (NBR 7480)</t>
  </si>
  <si>
    <t>CPU00024</t>
  </si>
  <si>
    <t>IM05109</t>
  </si>
  <si>
    <t>Espaçador tipo `rolete` bipartido para fundação - Cobrimento: 50mm</t>
  </si>
  <si>
    <t>CPU00068</t>
  </si>
  <si>
    <t>IS00043</t>
  </si>
  <si>
    <t>Regularização e apiloamento do fundo de vala para baldrame e blocos de fundação</t>
  </si>
  <si>
    <t>IS00044</t>
  </si>
  <si>
    <t>Escavação manual de valas, para baldrames</t>
  </si>
  <si>
    <t>CPU00107</t>
  </si>
  <si>
    <t>IM00127</t>
  </si>
  <si>
    <t>Chapa compensado resinado cola fenólica 220x110x14mm - (NBR 1954)</t>
  </si>
  <si>
    <t>CPU00160</t>
  </si>
  <si>
    <t>IM00188</t>
  </si>
  <si>
    <t>Espaçador multi apoio tipo `centopéia` - 25mm</t>
  </si>
  <si>
    <t>IM00179</t>
  </si>
  <si>
    <t>Concreto usinado bombeável Fck 30 MPa, brita 1, slump 10 - (NBR 7212)</t>
  </si>
  <si>
    <t>CPU00027</t>
  </si>
  <si>
    <t>IS00026</t>
  </si>
  <si>
    <t>Lançamento e adensamento de concreto para fundação superficial</t>
  </si>
  <si>
    <t>CPU01212</t>
  </si>
  <si>
    <t>IM07835</t>
  </si>
  <si>
    <t>Impermeabilizante tinta asfáltica</t>
  </si>
  <si>
    <t>IS01927</t>
  </si>
  <si>
    <t>Execução de impermeabilização com tinta asfáltica</t>
  </si>
  <si>
    <t>CPU00069</t>
  </si>
  <si>
    <t>IS00045</t>
  </si>
  <si>
    <t>Reaterro de vala com compactação manual (sapo) nas laterais dos baldrames, utilização de solo da própria vala.</t>
  </si>
  <si>
    <t>CPU00031</t>
  </si>
  <si>
    <t>IS00029</t>
  </si>
  <si>
    <t>Acerto e compactação de terreno (Radier)</t>
  </si>
  <si>
    <t>CPU00030</t>
  </si>
  <si>
    <t>IM00034</t>
  </si>
  <si>
    <t>Prego de aço 17x21 com cabeça - (NBR 6627)</t>
  </si>
  <si>
    <t>IS00027</t>
  </si>
  <si>
    <t>Serviço de forma em madeira</t>
  </si>
  <si>
    <t>CPU00109</t>
  </si>
  <si>
    <t>IM00025</t>
  </si>
  <si>
    <t>Aço CA50 6,3mm - Para Corte e dobra - (NBR 7480)</t>
  </si>
  <si>
    <t>IS00023</t>
  </si>
  <si>
    <t>Corte e dobra - Aço CA50 6,3mm - (NBR 7480)</t>
  </si>
  <si>
    <t>CPU00033</t>
  </si>
  <si>
    <t>AÇO CA50 8,00MM - CORTADO E DOBRADO</t>
  </si>
  <si>
    <t>CPU00035</t>
  </si>
  <si>
    <t>IM00038</t>
  </si>
  <si>
    <t>Aço CA50 12,5mm - Para Corte e dobra - (NBR 7480)</t>
  </si>
  <si>
    <t>IS00033</t>
  </si>
  <si>
    <t>Corte e dobra - Aço CA50 12,5mm - (NBR 7480)</t>
  </si>
  <si>
    <t>IS00064</t>
  </si>
  <si>
    <t>Serviço de acabamento de concreto sarrafeado</t>
  </si>
  <si>
    <t>CPU00038</t>
  </si>
  <si>
    <t>IM00043</t>
  </si>
  <si>
    <t>Argamassa polimérica semiflexível - (NBR 11905)</t>
  </si>
  <si>
    <t>02.07.03.02</t>
  </si>
  <si>
    <t>CPU00065</t>
  </si>
  <si>
    <t>IM00069</t>
  </si>
  <si>
    <t>Medidor de água fria (Hidrometro Principal) 3` - (NBR 15806)</t>
  </si>
  <si>
    <t>CPU00067</t>
  </si>
  <si>
    <t>02.07.03.03</t>
  </si>
  <si>
    <t>02.08</t>
  </si>
  <si>
    <t>02.08.01</t>
  </si>
  <si>
    <t>02.08.01.01</t>
  </si>
  <si>
    <t>02.08.01.02</t>
  </si>
  <si>
    <t>02.08.01.03</t>
  </si>
  <si>
    <t>02.08.01.04</t>
  </si>
  <si>
    <t>02.08.01.05</t>
  </si>
  <si>
    <t>02.08.01.06</t>
  </si>
  <si>
    <t>IS00036</t>
  </si>
  <si>
    <t>Montagem de caixa de passagem AP até 2,00m</t>
  </si>
  <si>
    <t>02.08.01.07</t>
  </si>
  <si>
    <t>02.08.01.08</t>
  </si>
  <si>
    <t>02.08.01.09</t>
  </si>
  <si>
    <t>02.09</t>
  </si>
  <si>
    <t>02.09.01</t>
  </si>
  <si>
    <t>02.09.01.01</t>
  </si>
  <si>
    <t>02.09.01.02</t>
  </si>
  <si>
    <t>02.09.01.03</t>
  </si>
  <si>
    <t>02.09.01.04</t>
  </si>
  <si>
    <t>02.09.01.05</t>
  </si>
  <si>
    <t>02.09.01.06</t>
  </si>
  <si>
    <t>02.09.01.07</t>
  </si>
  <si>
    <t>02.09.02</t>
  </si>
  <si>
    <t>02.09.02.01</t>
  </si>
  <si>
    <t>02.09.02.01.01</t>
  </si>
  <si>
    <t>IP00164</t>
  </si>
  <si>
    <t>Infra Civís (caixas de retenção e detenção, casa de máqiunas, etc)</t>
  </si>
  <si>
    <t>02.09.02.01.02</t>
  </si>
  <si>
    <t>CPU01046</t>
  </si>
  <si>
    <t>IS01712</t>
  </si>
  <si>
    <t>Locação de PC 8T - com operador</t>
  </si>
  <si>
    <t>02.09.02.01.03</t>
  </si>
  <si>
    <t>IP00262</t>
  </si>
  <si>
    <t>Fretes e carretos</t>
  </si>
  <si>
    <t>02.09.02.02</t>
  </si>
  <si>
    <t>02.09.02.02.01</t>
  </si>
  <si>
    <t>02.09.02.02.02</t>
  </si>
  <si>
    <t>02.09.02.02.03</t>
  </si>
  <si>
    <t>02.09.02.02.04</t>
  </si>
  <si>
    <t>02.09.02.02.05</t>
  </si>
  <si>
    <t>02.09.02.02.06</t>
  </si>
  <si>
    <t>CPU01267</t>
  </si>
  <si>
    <t>IM07955</t>
  </si>
  <si>
    <t>Espaçador treliçado H=12cm; comprimento=200cm</t>
  </si>
  <si>
    <t>02.09.02.03</t>
  </si>
  <si>
    <t>02.09.02.03.01</t>
  </si>
  <si>
    <t>02.09.02.03.02</t>
  </si>
  <si>
    <t>CPU00026</t>
  </si>
  <si>
    <t>02.09.02.03.03</t>
  </si>
  <si>
    <t>02.09.02.03.04</t>
  </si>
  <si>
    <t>02.09.02.03.05</t>
  </si>
  <si>
    <t>CPU00036</t>
  </si>
  <si>
    <t>IM00040</t>
  </si>
  <si>
    <t>Argamassa pronta multiplo uso - (NBR 13281)</t>
  </si>
  <si>
    <t>IM00587</t>
  </si>
  <si>
    <t>Anel de concreto armado diâmetro 3,00 x0,50x0,07m - (NBR 8890)</t>
  </si>
  <si>
    <t>02.09.02.03.06</t>
  </si>
  <si>
    <t>02.09.02.04</t>
  </si>
  <si>
    <t>02.09.02.04.01</t>
  </si>
  <si>
    <t>02.09.02.05</t>
  </si>
  <si>
    <t>02.09.02.05.01</t>
  </si>
  <si>
    <t>CPU00039</t>
  </si>
  <si>
    <t>02.09.03</t>
  </si>
  <si>
    <t>02.09.03.01</t>
  </si>
  <si>
    <t>02.09.03.01.01</t>
  </si>
  <si>
    <t>02.09.03.01.02</t>
  </si>
  <si>
    <t>02.09.03.01.03</t>
  </si>
  <si>
    <t>02.09.03.02</t>
  </si>
  <si>
    <t>02.09.03.02.01</t>
  </si>
  <si>
    <t>02.09.03.02.02</t>
  </si>
  <si>
    <t>02.09.03.02.03</t>
  </si>
  <si>
    <t>02.09.03.02.04</t>
  </si>
  <si>
    <t>02.09.03.02.05</t>
  </si>
  <si>
    <t>02.09.03.02.06</t>
  </si>
  <si>
    <t>02.09.03.03</t>
  </si>
  <si>
    <t>02.09.03.03.01</t>
  </si>
  <si>
    <t>02.09.03.03.02</t>
  </si>
  <si>
    <t>02.09.03.03.03</t>
  </si>
  <si>
    <t>02.09.03.03.04</t>
  </si>
  <si>
    <t>02.09.03.03.05</t>
  </si>
  <si>
    <t>02.09.03.03.06</t>
  </si>
  <si>
    <t>02.09.03.04</t>
  </si>
  <si>
    <t>02.09.03.04.01</t>
  </si>
  <si>
    <t>02.09.03.05</t>
  </si>
  <si>
    <t>02.09.03.05.01</t>
  </si>
  <si>
    <t>CPU01646</t>
  </si>
  <si>
    <t>02.10</t>
  </si>
  <si>
    <t>02.10.01</t>
  </si>
  <si>
    <t>02.10.02</t>
  </si>
  <si>
    <t>02.11</t>
  </si>
  <si>
    <t>02.11.01</t>
  </si>
  <si>
    <t>IP00426</t>
  </si>
  <si>
    <t>Instalações de Incêndio</t>
  </si>
  <si>
    <t>CPU00222</t>
  </si>
  <si>
    <t>IM00305</t>
  </si>
  <si>
    <t>Registro globo angular 45 x 2.1/2`` para hidrantes - (NBR 15704)</t>
  </si>
  <si>
    <t>IM00306</t>
  </si>
  <si>
    <t>Mangueira de incêndio tipo 1 Ø40mm – 30m de comprimento - (NBR 11861)</t>
  </si>
  <si>
    <t>IM00307</t>
  </si>
  <si>
    <t>Abrigo de hidrantes - caixa metálica de 90x60x17cm - sobrepor - (NBR 13714)</t>
  </si>
  <si>
    <t>IM00308</t>
  </si>
  <si>
    <t>Adaptador storz tipo engate rápido 2.1/2”</t>
  </si>
  <si>
    <t>CPU00099</t>
  </si>
  <si>
    <t>IM00121</t>
  </si>
  <si>
    <t>Extintor de incêndio PQS 06kg - BC - (NBR 15808)</t>
  </si>
  <si>
    <t>CPU01112</t>
  </si>
  <si>
    <t>IM05313</t>
  </si>
  <si>
    <t>Extintor de incêndio CO2 - 6kg - (NBR 15808)</t>
  </si>
  <si>
    <t>02.12</t>
  </si>
  <si>
    <t>02.12.01</t>
  </si>
  <si>
    <t>02.12.01.01</t>
  </si>
  <si>
    <t>IP00125</t>
  </si>
  <si>
    <t>Paisagismo / Urbanismo</t>
  </si>
  <si>
    <t>02.12.01.02</t>
  </si>
  <si>
    <t>02.12.01.03</t>
  </si>
  <si>
    <t>02.12.01.04</t>
  </si>
  <si>
    <t>02.12.01.05</t>
  </si>
  <si>
    <t>IM00078</t>
  </si>
  <si>
    <t>Lampada LED bulbo A 60 E-27 - 15W x 127/220V - Luz branca (NBR 60081)</t>
  </si>
  <si>
    <t>02.12.01.06</t>
  </si>
  <si>
    <t>CPU00073</t>
  </si>
  <si>
    <t>POSTE METÁLICO 01 PETALA 3M</t>
  </si>
  <si>
    <t>IM00077</t>
  </si>
  <si>
    <t>Poste metálico galvanizado, pintado cor preto H=3m 01 petala c/ luminária retangular para lâmpada fluorescente compacta eletrônica.</t>
  </si>
  <si>
    <t>02.12.01.07</t>
  </si>
  <si>
    <t>CPU00076</t>
  </si>
  <si>
    <t>BASE DE CONCRETO AFLORADA COM CAIXA METÁLICA PARA POSTE METALICO</t>
  </si>
  <si>
    <t>IM00080</t>
  </si>
  <si>
    <t>Chumbador modelo CBA 3/8` - (NBR 14918)</t>
  </si>
  <si>
    <t>IM00081</t>
  </si>
  <si>
    <t>Caixa de passagem metálica 20 x 20 x 10cm - com fundo móvel</t>
  </si>
  <si>
    <t>IS00047</t>
  </si>
  <si>
    <t>Concretagem de base em concreto para poste metálico</t>
  </si>
  <si>
    <t>02.12.01.08</t>
  </si>
  <si>
    <t>IP00303</t>
  </si>
  <si>
    <t>Eletricista (com encargos)</t>
  </si>
  <si>
    <t>02.12.02</t>
  </si>
  <si>
    <t>02.12.02.01</t>
  </si>
  <si>
    <t>IP00119</t>
  </si>
  <si>
    <t>Redes elétricas, telefonia e sistemas</t>
  </si>
  <si>
    <t>02.12.02.02</t>
  </si>
  <si>
    <t>02.12.02.03</t>
  </si>
  <si>
    <t>02.12.02.04</t>
  </si>
  <si>
    <t>02.12.03</t>
  </si>
  <si>
    <t>02.12.04</t>
  </si>
  <si>
    <t>02.12.04.01</t>
  </si>
  <si>
    <t>02.12.04.01.01</t>
  </si>
  <si>
    <t>02.12.04.01.02</t>
  </si>
  <si>
    <t>02.12.04.01.03</t>
  </si>
  <si>
    <t>CPU00022</t>
  </si>
  <si>
    <t>02.12.04.01.04</t>
  </si>
  <si>
    <t>IM00104</t>
  </si>
  <si>
    <t>Aço CA50 20,0mm - Para Corte e dobra - (NBR 7480)</t>
  </si>
  <si>
    <t>IS00050</t>
  </si>
  <si>
    <t>Corte e dobra - Aço CA50 20,0mm - (NBR 7480)</t>
  </si>
  <si>
    <t>02.12.04.01.05</t>
  </si>
  <si>
    <t>CPU00086</t>
  </si>
  <si>
    <t>IS00051</t>
  </si>
  <si>
    <t>Arrasamento de cabeça de estaca Ø70cm - (NBR 6122)</t>
  </si>
  <si>
    <t>02.12.04.02</t>
  </si>
  <si>
    <t>02.12.04.02.01</t>
  </si>
  <si>
    <t>02.12.04.02.02</t>
  </si>
  <si>
    <t>CPU00088</t>
  </si>
  <si>
    <t>02.12.04.02.03</t>
  </si>
  <si>
    <t>CPU00032</t>
  </si>
  <si>
    <t>IM00035</t>
  </si>
  <si>
    <t>Aço CA60 5,0mm - Para Corte e dobra - (NBR 7480)</t>
  </si>
  <si>
    <t>IS00030</t>
  </si>
  <si>
    <t>Corte e dobra - Aço CA60 5,0mm - (NBR 7480)</t>
  </si>
  <si>
    <t>02.12.04.02.04</t>
  </si>
  <si>
    <t>02.12.04.02.05</t>
  </si>
  <si>
    <t>02.12.04.02.06</t>
  </si>
  <si>
    <t>CPU01215</t>
  </si>
  <si>
    <t>IM06032</t>
  </si>
  <si>
    <t>Forma pronta de madeira para lajes</t>
  </si>
  <si>
    <t>IS00115</t>
  </si>
  <si>
    <t>Assentamento de portas de alumínio sem contra marco, incluso vedação em ambos os lados (interno e externo)</t>
  </si>
  <si>
    <t>02.13</t>
  </si>
  <si>
    <t>02.13.01</t>
  </si>
  <si>
    <t>02.13.01.01</t>
  </si>
  <si>
    <t>02.13.01.02</t>
  </si>
  <si>
    <t>02.13.01.03</t>
  </si>
  <si>
    <t>02.13.01.04</t>
  </si>
  <si>
    <t>02.13.02</t>
  </si>
  <si>
    <t>SPDA</t>
  </si>
  <si>
    <t>02.13.03</t>
  </si>
  <si>
    <t>02.13.03.01</t>
  </si>
  <si>
    <t>02.13.03.02</t>
  </si>
  <si>
    <t>CPU00223</t>
  </si>
  <si>
    <t>IM00309</t>
  </si>
  <si>
    <t>Aparelho de interfone</t>
  </si>
  <si>
    <t>IS00112</t>
  </si>
  <si>
    <t>Serviço de cabemaneto de interfone, telefone e antena</t>
  </si>
  <si>
    <t>02.13.03.03</t>
  </si>
  <si>
    <t>CPU01262</t>
  </si>
  <si>
    <t>IP00485</t>
  </si>
  <si>
    <t>Custo parametrizado de instalações - Interfonia - (setor orçamento)</t>
  </si>
  <si>
    <t>02.13.03.04</t>
  </si>
  <si>
    <t>02.14</t>
  </si>
  <si>
    <t>SERRALHERIA - ÁREA EXTERNA</t>
  </si>
  <si>
    <t>02.14.01</t>
  </si>
  <si>
    <t>02.14.01.01</t>
  </si>
  <si>
    <t>IP00124</t>
  </si>
  <si>
    <t>Serralheria - Área Externa</t>
  </si>
  <si>
    <t>02.14.01.02</t>
  </si>
  <si>
    <t>CPU01002</t>
  </si>
  <si>
    <t>IS01633</t>
  </si>
  <si>
    <t>Confecção e instalação de gradil fixo em aço carbono - até h=1,20m</t>
  </si>
  <si>
    <t>02.14.01.03</t>
  </si>
  <si>
    <t>02.14.01.04</t>
  </si>
  <si>
    <t>CPU01263</t>
  </si>
  <si>
    <t>IS01577</t>
  </si>
  <si>
    <t>Confecção de portão para acesso de pedestres - 1,00x1,20m</t>
  </si>
  <si>
    <t>02.14.01.05</t>
  </si>
  <si>
    <t>02.14.01.06</t>
  </si>
  <si>
    <t>02.14.02</t>
  </si>
  <si>
    <t>02.14.02.01</t>
  </si>
  <si>
    <t>CPU00253</t>
  </si>
  <si>
    <t>IS00125</t>
  </si>
  <si>
    <t>Pintura sobre corrimão em esmalte sintético acetinado (NBR 14942)</t>
  </si>
  <si>
    <t>02.14.02.02</t>
  </si>
  <si>
    <t>CPU00101</t>
  </si>
  <si>
    <t>IM00123</t>
  </si>
  <si>
    <t>IS00055</t>
  </si>
  <si>
    <t>Pintura sobre superficie metálica em esmalte sintético acetinado (NBR 14942)</t>
  </si>
  <si>
    <t>02.15</t>
  </si>
  <si>
    <t>PAISAGISMO / URBANISMO</t>
  </si>
  <si>
    <t>02.16</t>
  </si>
  <si>
    <t>MUROS DE DIVISA</t>
  </si>
  <si>
    <t>02.16.01</t>
  </si>
  <si>
    <t>IP00127</t>
  </si>
  <si>
    <t>CPU00108</t>
  </si>
  <si>
    <t>IM00128</t>
  </si>
  <si>
    <t>Tábua em madeira Pinus 35x2cm - (NBR 11700)</t>
  </si>
  <si>
    <t>IM00129</t>
  </si>
  <si>
    <t>Tábua em madeira Pinus 30x2cm - (NBR 11700)</t>
  </si>
  <si>
    <t>CPU00156</t>
  </si>
  <si>
    <t>IM00186</t>
  </si>
  <si>
    <t>Espaçador circular universal para pilares e vigas -  Cobrimento: 30mm</t>
  </si>
  <si>
    <t>CPU01386</t>
  </si>
  <si>
    <t>IM00147</t>
  </si>
  <si>
    <t>Bloco concreto estrutural - Fbk 04,5 MPa - 14x19x19 - (NBR 6136)</t>
  </si>
  <si>
    <t>IM00154</t>
  </si>
  <si>
    <t>Argamassa pronta assentamento estrutural 05 Mpa - (NBR 13281)</t>
  </si>
  <si>
    <t>CPU00170</t>
  </si>
  <si>
    <t>IM00245</t>
  </si>
  <si>
    <t>Graute industrializado estabilizado até 6 horas - 15mpa - (NBR 12655 - 6118)</t>
  </si>
  <si>
    <t>CPU00132</t>
  </si>
  <si>
    <t>CPU00186</t>
  </si>
  <si>
    <t>IM00265</t>
  </si>
  <si>
    <t>Pingadeira em chapa de aço galvanizado c/5,1cm</t>
  </si>
  <si>
    <t>IS00098</t>
  </si>
  <si>
    <t>Instalação de pingadeira em chapa de aço galvanizado</t>
  </si>
  <si>
    <t>02.17</t>
  </si>
  <si>
    <t>ALAMBRADOS</t>
  </si>
  <si>
    <t>02.18</t>
  </si>
  <si>
    <t>02.18.01</t>
  </si>
  <si>
    <t>02.18.01.01</t>
  </si>
  <si>
    <t>IP00128</t>
  </si>
  <si>
    <t>Muros de contenção</t>
  </si>
  <si>
    <t>02.18.02</t>
  </si>
  <si>
    <t>02.18.02.01</t>
  </si>
  <si>
    <t>02.18.02.02</t>
  </si>
  <si>
    <t>03</t>
  </si>
  <si>
    <t>FUNDAÇÕES</t>
  </si>
  <si>
    <t>03.01</t>
  </si>
  <si>
    <t>FUNDAÇÃO PROFUNDA</t>
  </si>
  <si>
    <t>03.01.01</t>
  </si>
  <si>
    <t>IP00131</t>
  </si>
  <si>
    <t>Fundação Profunda</t>
  </si>
  <si>
    <t>CPU00105</t>
  </si>
  <si>
    <t>03.02</t>
  </si>
  <si>
    <t>FUNDAÇÃO SUPERFICIAL</t>
  </si>
  <si>
    <t>03.02.01</t>
  </si>
  <si>
    <t>IP00132</t>
  </si>
  <si>
    <t>Fundação Superficial</t>
  </si>
  <si>
    <t>CPU00311</t>
  </si>
  <si>
    <t>IM00387</t>
  </si>
  <si>
    <t>Chapa compensado plastificado 220x110x18mm - (NBR 1954)</t>
  </si>
  <si>
    <t>CPU01243</t>
  </si>
  <si>
    <t>IM00183</t>
  </si>
  <si>
    <t>Adesivo estrutural bi componente base epoxi 1kg</t>
  </si>
  <si>
    <t>IS00089</t>
  </si>
  <si>
    <t>Serviço de alvenaria de embasamento incluso graute</t>
  </si>
  <si>
    <t>IM00181</t>
  </si>
  <si>
    <t>Bloco concreto estrutural - Fbk 12,0 MPa - 14x19x19 - (NBR 6136)</t>
  </si>
  <si>
    <t>IM00182</t>
  </si>
  <si>
    <t>Bloco concreto estrutural - Fbk 12,0 MPa - 14x19x39 - (NBR 6136)</t>
  </si>
  <si>
    <t>IM00184</t>
  </si>
  <si>
    <t>Graute industrializado estabilizado até 6 horas - 25mpa - (NBR 12655 - 6118)</t>
  </si>
  <si>
    <t>CPU00149</t>
  </si>
  <si>
    <t>CPU00150</t>
  </si>
  <si>
    <t>04</t>
  </si>
  <si>
    <t>04.01</t>
  </si>
  <si>
    <t>04.01.01</t>
  </si>
  <si>
    <t>CPU01214</t>
  </si>
  <si>
    <t>IP00133</t>
  </si>
  <si>
    <t>Estrutura</t>
  </si>
  <si>
    <t>IM06033</t>
  </si>
  <si>
    <t>Forma pronta de madeira para pilares</t>
  </si>
  <si>
    <t>04.01.02</t>
  </si>
  <si>
    <t>CPU01213</t>
  </si>
  <si>
    <t>IM06034</t>
  </si>
  <si>
    <t>Forma pronta de madeira para vigas</t>
  </si>
  <si>
    <t>04.01.03</t>
  </si>
  <si>
    <t>04.01.04</t>
  </si>
  <si>
    <t>04.01.05</t>
  </si>
  <si>
    <t>04.01.06</t>
  </si>
  <si>
    <t>04.01.07</t>
  </si>
  <si>
    <t>04.01.08</t>
  </si>
  <si>
    <t>04.01.09</t>
  </si>
  <si>
    <t>04.01.10</t>
  </si>
  <si>
    <t>04.01.11</t>
  </si>
  <si>
    <t>04.01.12</t>
  </si>
  <si>
    <t>04.01.13</t>
  </si>
  <si>
    <t>04.01.14</t>
  </si>
  <si>
    <t>04.01.15</t>
  </si>
  <si>
    <t>04.01.16</t>
  </si>
  <si>
    <t>04.01.17</t>
  </si>
  <si>
    <t>04.01.18</t>
  </si>
  <si>
    <t>CPU00672</t>
  </si>
  <si>
    <t>IM04941</t>
  </si>
  <si>
    <t>Concreto usinado bombeável Fck 25 MPa, brita 1, slump 14 - (NBR 7212)</t>
  </si>
  <si>
    <t>04.01.19</t>
  </si>
  <si>
    <t>CPU01027</t>
  </si>
  <si>
    <t>IM05785</t>
  </si>
  <si>
    <t>Concreto usinado bombeável Fck 25 MPa, brita 1, slump 16 - (NBR 7212)</t>
  </si>
  <si>
    <t>CPU01057</t>
  </si>
  <si>
    <t>IS00206</t>
  </si>
  <si>
    <t>Taxa mínima de bomba estacionária (Concreto)</t>
  </si>
  <si>
    <t>CPU00430</t>
  </si>
  <si>
    <t>IS01334</t>
  </si>
  <si>
    <t>Controle tecnológico de concreto - moldado pelo laboratório  - (NBR 15823)</t>
  </si>
  <si>
    <t>04.02</t>
  </si>
  <si>
    <t>05</t>
  </si>
  <si>
    <t>ALVENARIA E VEDAÇÕES</t>
  </si>
  <si>
    <t>05.01</t>
  </si>
  <si>
    <t>ALVENARIA ESTRUTURAL</t>
  </si>
  <si>
    <t>05.01.01</t>
  </si>
  <si>
    <t>CPU00164</t>
  </si>
  <si>
    <t>IM00192</t>
  </si>
  <si>
    <t>Bloco concreto estrutural - Fbk 06,0 MPa - 14x19x19 - (NBR 6136)</t>
  </si>
  <si>
    <t>IP00134</t>
  </si>
  <si>
    <t>Alvenaria Estrutural</t>
  </si>
  <si>
    <t>IM00193</t>
  </si>
  <si>
    <t>Bloco concreto estrutural - Fbk 06,0 MPa - 14x19x34 - (NBR 6136)</t>
  </si>
  <si>
    <t>IM00194</t>
  </si>
  <si>
    <t>Bloco concreto estrutural - Fbk 06,0 MPa - 14x19x39 - (NBR 6136)</t>
  </si>
  <si>
    <t>IM00195</t>
  </si>
  <si>
    <t>Bloco concreto estrutural - Fbk 06,0 MPa - 14x19x54 - (NBR 6136)</t>
  </si>
  <si>
    <t>IM00196</t>
  </si>
  <si>
    <t>Bloco concreto estrutural - Fbk 06,0 MPa - Compensador: 14x19x04 - (NBR 6136)</t>
  </si>
  <si>
    <t>IM00197</t>
  </si>
  <si>
    <t>Bloco concreto estrutural - Fbk 06,0 MPa - Compensador: 14x19x09 - (NBR 6136)</t>
  </si>
  <si>
    <t>IM00198</t>
  </si>
  <si>
    <t>Argamassa pronta assentamento estrutural 06 Mpa - (NBR 13281)</t>
  </si>
  <si>
    <t>IM00199</t>
  </si>
  <si>
    <t>Canaleta concreto estrutural - Fbk 06,0 MPa - Tipo `U`: 14x19x19 - (NBR 6136)</t>
  </si>
  <si>
    <t>05.01.02</t>
  </si>
  <si>
    <t>CPU00165</t>
  </si>
  <si>
    <t>IM00202</t>
  </si>
  <si>
    <t>Bloco concreto estrutural - Fbk 08,0 MPa - Compensador: 14x19x04 - (NBR 6136)</t>
  </si>
  <si>
    <t>IM00203</t>
  </si>
  <si>
    <t>Bloco concreto estrutural - Fbk 08,0 MPa - Compensador: 14x19x09 - (NBR 6136)</t>
  </si>
  <si>
    <t>IM00204</t>
  </si>
  <si>
    <t>Bloco concreto estrutural - Fbk 08,0 MPa - 14x19x19 - (NBR 6136)</t>
  </si>
  <si>
    <t>IM00205</t>
  </si>
  <si>
    <t>Bloco concreto estrutural - Fbk 08,0 MPa - 14x19x34 - (NBR 6136)</t>
  </si>
  <si>
    <t>IM00206</t>
  </si>
  <si>
    <t>Bloco concreto estrutural - Fbk 08,0 MPa - 14x19x39 - (NBR 6136)</t>
  </si>
  <si>
    <t>IM00207</t>
  </si>
  <si>
    <t>Bloco concreto estrutural - Fbk 08,0 MPa - 14x19x54 - (NBR 6136)</t>
  </si>
  <si>
    <t>IM00208</t>
  </si>
  <si>
    <t>Canaleta concreto estrutural - Fbk 08,0 MPa - Tipo `U`: 14x19x19 - (NBR 6136)</t>
  </si>
  <si>
    <t>05.01.03</t>
  </si>
  <si>
    <t>CPU00166</t>
  </si>
  <si>
    <t>IM00211</t>
  </si>
  <si>
    <t>Bloco concreto estrutural - Fbk 10,0 MPa - 14x19x19 - (NBR 6136)</t>
  </si>
  <si>
    <t>IM00212</t>
  </si>
  <si>
    <t>Bloco concreto estrutural - Fbk 10,0 MPa - 14x19x34 - (NBR 6136)</t>
  </si>
  <si>
    <t>IM00213</t>
  </si>
  <si>
    <t>Bloco concreto estrutural - Fbk 10,0 MPa - 14x19x39 - (NBR 6136)</t>
  </si>
  <si>
    <t>IM00214</t>
  </si>
  <si>
    <t>Bloco concreto estrutural - Fbk 10,0 MPa - 14x19x54 - (NBR 6136)</t>
  </si>
  <si>
    <t>IM00215</t>
  </si>
  <si>
    <t>Bloco concreto estrutural - Fbk 10,0 MPa - Compensador: 14x19x04 - (NBR 6136)</t>
  </si>
  <si>
    <t>IM00216</t>
  </si>
  <si>
    <t>Bloco concreto estrutural - Fbk 10,0 MPa - Compensador: 14x19x09 - (NBR 6136)</t>
  </si>
  <si>
    <t>IM00217</t>
  </si>
  <si>
    <t>Canaleta concreto estrutural - Fbk 10,0 MPa - Tipo `U`: 14x19x19 - (NBR 6136)</t>
  </si>
  <si>
    <t>IM00220</t>
  </si>
  <si>
    <t>Argamassa pronta assentamento estrutural 08 Mpa - (NBR 13281)</t>
  </si>
  <si>
    <t>05.01.04</t>
  </si>
  <si>
    <t>CPU00167</t>
  </si>
  <si>
    <t>IM00222</t>
  </si>
  <si>
    <t>Canaleta concreto estrutural - Fbk 12,0 MPa - Tipo `U`: 14x19x19 - (NBR 6136)</t>
  </si>
  <si>
    <t>IM00224</t>
  </si>
  <si>
    <t>Bloco concreto estrutural - Fbk 12,0 MPa - Compensador: 14x19x04 - (NBR 6136)</t>
  </si>
  <si>
    <t>IM00225</t>
  </si>
  <si>
    <t>Bloco concreto estrutural - Fbk 12,0 MPa - Compensador: 14x19x09 - (NBR 6136)</t>
  </si>
  <si>
    <t>IM00226</t>
  </si>
  <si>
    <t>Bloco concreto estrutural - Fbk 12,0 MPa - 14x19x54 - (NBR 6136)</t>
  </si>
  <si>
    <t>IM00227</t>
  </si>
  <si>
    <t>Bloco concreto estrutural - Fbk 12,0 MPa - 14x19x34 - (NBR 6136)</t>
  </si>
  <si>
    <t>05.01.05</t>
  </si>
  <si>
    <t>CPU00168</t>
  </si>
  <si>
    <t>IM00228</t>
  </si>
  <si>
    <t>Bloco concreto estrutural - Fbk 14,0 MPa - 14x19x19 - (NBR 6136)</t>
  </si>
  <si>
    <t>IM00229</t>
  </si>
  <si>
    <t>Bloco concreto estrutural - Fbk 14,0 MPa - 14x19x34 - (NBR 6136)</t>
  </si>
  <si>
    <t>IM00230</t>
  </si>
  <si>
    <t>Bloco concreto estrutural - Fbk 14,0 MPa - 14x19x39 - (NBR 6136)</t>
  </si>
  <si>
    <t>IM00231</t>
  </si>
  <si>
    <t>Bloco concreto estrutural - Fbk 14,0 MPa - 14x19x54 - (NBR 6136)</t>
  </si>
  <si>
    <t>IM00232</t>
  </si>
  <si>
    <t>Bloco concreto estrutural - Fbk 14,0 MPa - Compensador: 14x19x04 - (NBR 6136)</t>
  </si>
  <si>
    <t>IM00233</t>
  </si>
  <si>
    <t>Bloco concreto estrutural - Fbk 14,0 MPa - Compensador: 14x19x09 - (NBR 6136)</t>
  </si>
  <si>
    <t>IM00235</t>
  </si>
  <si>
    <t>Canaleta concreto estrutural - Fbk 14,0 MPa - Tipo `U`: 14x19x19 - (NBR 6136)</t>
  </si>
  <si>
    <t>IM00236</t>
  </si>
  <si>
    <t>Argamassa pronta assentamento estrutural 12MPa – (NBR 13281)</t>
  </si>
  <si>
    <t>05.01.06</t>
  </si>
  <si>
    <t>CPU00169</t>
  </si>
  <si>
    <t>IM00238</t>
  </si>
  <si>
    <t>Canaleta concreto estrutural - Fbk 16,0 MPa - Tipo `U`: 14x19x19 - (NBR 6136)</t>
  </si>
  <si>
    <t>IM00239</t>
  </si>
  <si>
    <t>Bloco concreto estrutural - Fbk 16,0 MPa - Compensador: 14x19x04 - (NBR 6136)</t>
  </si>
  <si>
    <t>IM00240</t>
  </si>
  <si>
    <t>Bloco concreto estrutural - Fbk 16,0 MPa - Compensador: 14x19x09 - (NBR 6136)</t>
  </si>
  <si>
    <t>IM00241</t>
  </si>
  <si>
    <t>Bloco concreto estrutural - Fbk 16,0 MPa - 14x19x19 - (NBR 6136)</t>
  </si>
  <si>
    <t>IM00242</t>
  </si>
  <si>
    <t>Bloco concreto estrutural - Fbk 16,0 MPa - 14x19x34 - (NBR 6136)</t>
  </si>
  <si>
    <t>IM00243</t>
  </si>
  <si>
    <t>Bloco concreto estrutural - Fbk 16,0 MPa - 14x19x39 - (NBR 6136)</t>
  </si>
  <si>
    <t>IM00244</t>
  </si>
  <si>
    <t>Bloco concreto estrutural - Fbk 16,0 MPa - 14x19x54 - (NBR 6136)</t>
  </si>
  <si>
    <t>05.01.07</t>
  </si>
  <si>
    <t>CPU00674</t>
  </si>
  <si>
    <t>IM04943</t>
  </si>
  <si>
    <t>Argamassa pronta assentamento estrutural 16MPa – (NBR 13281)</t>
  </si>
  <si>
    <t>IM04966</t>
  </si>
  <si>
    <t>Bloco concreto estrutural - Fbk 20,0 MPa - 14x19x19 - (NBR 6136)</t>
  </si>
  <si>
    <t>IM04967</t>
  </si>
  <si>
    <t>Bloco concreto estrutural - Fbk 20,0 MPa - 14x19x34 - (NBR 6136)</t>
  </si>
  <si>
    <t>IM04968</t>
  </si>
  <si>
    <t>Bloco concreto estrutural - Fbk 20,0 MPa - 14x19x39 - (NBR 6136)</t>
  </si>
  <si>
    <t>IM04969</t>
  </si>
  <si>
    <t>Bloco concreto estrutural - Fbk 20,0 MPa - 14x19x54 - (NBR 6136)</t>
  </si>
  <si>
    <t>IM04970</t>
  </si>
  <si>
    <t>Bloco concreto estrutural - Fbk 20,0 MPa - Compensador: 14x19x04 - (NBR 6136)</t>
  </si>
  <si>
    <t>IM04971</t>
  </si>
  <si>
    <t>Bloco concreto estrutural - Fbk 20,0 MPa - Compensador: 14x19x09 - (NBR 6136)</t>
  </si>
  <si>
    <t>IM04973</t>
  </si>
  <si>
    <t>Canaleta concreto estrutural - Fbk 20,0 MPa - Tipo `U`: 14x19x19 - (NBR 6136)</t>
  </si>
  <si>
    <t>05.01.08</t>
  </si>
  <si>
    <t>05.01.09</t>
  </si>
  <si>
    <t>05.01.10</t>
  </si>
  <si>
    <t>05.01.11</t>
  </si>
  <si>
    <t>05.01.12</t>
  </si>
  <si>
    <t>05.01.13</t>
  </si>
  <si>
    <t>05.01.14</t>
  </si>
  <si>
    <t>05.01.15</t>
  </si>
  <si>
    <t>05.01.16</t>
  </si>
  <si>
    <t>05.01.17</t>
  </si>
  <si>
    <t>05.01.18</t>
  </si>
  <si>
    <t>05.01.19</t>
  </si>
  <si>
    <t>CPU00116</t>
  </si>
  <si>
    <t>IM00156</t>
  </si>
  <si>
    <t>Graute industrializado estabilizado até 6 horas - 20mpa - (NBR 12655 - 6118)</t>
  </si>
  <si>
    <t>05.01.20</t>
  </si>
  <si>
    <t>CPU00171</t>
  </si>
  <si>
    <t>05.01.21</t>
  </si>
  <si>
    <t>CPU00172</t>
  </si>
  <si>
    <t>IM00246</t>
  </si>
  <si>
    <t>Graute industrializado estabilizado até 6 horas - 30mpa - (NBR 12655 - 6118)</t>
  </si>
  <si>
    <t>05.01.22</t>
  </si>
  <si>
    <t>CPU00408</t>
  </si>
  <si>
    <t>IM04484</t>
  </si>
  <si>
    <t>Graute industrializado estabilizado até 6 horas - 35mpa - (NBR 12655 - 6118)</t>
  </si>
  <si>
    <t>CPU01061</t>
  </si>
  <si>
    <t>IM00257</t>
  </si>
  <si>
    <t>Manta asfáltica SBS, 4mm Tipo III - 01x10m - (NBR 9952)</t>
  </si>
  <si>
    <t>IS01801</t>
  </si>
  <si>
    <t>Serviço de junta de dilatação com três camadas de manta asfaltica</t>
  </si>
  <si>
    <t>CPU00429</t>
  </si>
  <si>
    <t>IS01333</t>
  </si>
  <si>
    <t>Controle tecnológico dos blocos de concreto  - (NBR 15961)</t>
  </si>
  <si>
    <t>05.02</t>
  </si>
  <si>
    <t>05.02.01</t>
  </si>
  <si>
    <t>CPU00409</t>
  </si>
  <si>
    <t>IP00135</t>
  </si>
  <si>
    <t>Alvenaria Vedação</t>
  </si>
  <si>
    <t>IM04485</t>
  </si>
  <si>
    <t>Bloco concreto vedação - Fbk 03,0 MPa - 09x19x39 - (NBR 6136)</t>
  </si>
  <si>
    <t>IM04487</t>
  </si>
  <si>
    <t>Bloco concreto vedação - Fbk 03,0 MPa - 09x19x19 - (NBR 6136)</t>
  </si>
  <si>
    <t>05.02.02</t>
  </si>
  <si>
    <t>CPU01645</t>
  </si>
  <si>
    <t>IS00164</t>
  </si>
  <si>
    <t>Serviço de alvenaria de vedação</t>
  </si>
  <si>
    <t>CPU00131</t>
  </si>
  <si>
    <t>IM00169</t>
  </si>
  <si>
    <t>Tela soldada para fixação de alvenaria galvanizada - 12,5x50cm – Fio 1,65mm</t>
  </si>
  <si>
    <t>05.02.05</t>
  </si>
  <si>
    <t>IS00072</t>
  </si>
  <si>
    <t>Assentamento de elemento vazado de concreto `cobogó`</t>
  </si>
  <si>
    <t>05.03</t>
  </si>
  <si>
    <t>05.03.01</t>
  </si>
  <si>
    <t>IP00136</t>
  </si>
  <si>
    <t>Shaft / Divisórias / Dry Wall / Painéis</t>
  </si>
  <si>
    <t>05.03.02</t>
  </si>
  <si>
    <t>CPU00177</t>
  </si>
  <si>
    <t>05.03.03</t>
  </si>
  <si>
    <t>CPU00614</t>
  </si>
  <si>
    <t>IM04879</t>
  </si>
  <si>
    <t>Espuma para shaft em EPE - Espessura de 10cm</t>
  </si>
  <si>
    <t>CPU00174</t>
  </si>
  <si>
    <t>IM00247</t>
  </si>
  <si>
    <t>Stop Fire- Selagem corta fogo- shaft</t>
  </si>
  <si>
    <t>06</t>
  </si>
  <si>
    <t>06.01</t>
  </si>
  <si>
    <t>06.01.01</t>
  </si>
  <si>
    <t>IP00137</t>
  </si>
  <si>
    <t>Impermeabilização com Membrana/ Argamassas Poliméricas/ Pinturas Impermeabilizantes</t>
  </si>
  <si>
    <t>06.01.02</t>
  </si>
  <si>
    <t>CPU00180</t>
  </si>
  <si>
    <t>06.01.03</t>
  </si>
  <si>
    <t>CPU00181</t>
  </si>
  <si>
    <t>IM00254</t>
  </si>
  <si>
    <t>Selador mineral, à base de silicatos para imperemabilização por cristalização</t>
  </si>
  <si>
    <t>IM00255</t>
  </si>
  <si>
    <t>Impermeabilizante cimentício de pega ultrarrápida</t>
  </si>
  <si>
    <t>IM00256</t>
  </si>
  <si>
    <t>Impermeabilizante por cristalização</t>
  </si>
  <si>
    <t>IS00092</t>
  </si>
  <si>
    <t>Impermeabilização por cristalização</t>
  </si>
  <si>
    <t>06.02</t>
  </si>
  <si>
    <t>06.02.01</t>
  </si>
  <si>
    <t>CPU02296</t>
  </si>
  <si>
    <t>IP00138</t>
  </si>
  <si>
    <t>Impermeabilização com Mantas</t>
  </si>
  <si>
    <t>IS03014</t>
  </si>
  <si>
    <t>Preparação / regularização das superfícies para impermeabilização</t>
  </si>
  <si>
    <t>06.02.02</t>
  </si>
  <si>
    <t>CPU02324</t>
  </si>
  <si>
    <t>IM00258</t>
  </si>
  <si>
    <t>Primer - (NBR 9686)</t>
  </si>
  <si>
    <t>IM00259</t>
  </si>
  <si>
    <t>Asfalto Oxidado - (NBR 9910)</t>
  </si>
  <si>
    <t>IM00748</t>
  </si>
  <si>
    <t>Manta asfáltica SBS, 4mm Tipo IV - 01x10m - (NBR 9952)</t>
  </si>
  <si>
    <t>IS03017</t>
  </si>
  <si>
    <t>Execução de impermeabilização com manta asfáltica, uma camada, aderida com asfalto oxidado</t>
  </si>
  <si>
    <t>06.02.03</t>
  </si>
  <si>
    <t>CPU00182</t>
  </si>
  <si>
    <t>IS00094</t>
  </si>
  <si>
    <t>Execução de impermeabilização com manta asfáltica, uma camada, aderida à maçarico</t>
  </si>
  <si>
    <t>06.02.04</t>
  </si>
  <si>
    <t>CPU00973</t>
  </si>
  <si>
    <t>IM00749</t>
  </si>
  <si>
    <t>Filme de polietileno para camada separadora na impermeabilização - 30 micras - 01x200m</t>
  </si>
  <si>
    <t>IS00095</t>
  </si>
  <si>
    <t>Serviço de contrapiso para proteção de manta asfaltica</t>
  </si>
  <si>
    <t>IS03018</t>
  </si>
  <si>
    <t>Aplicação de camada separadora para impermeabilização com manta</t>
  </si>
  <si>
    <t>06.02.05</t>
  </si>
  <si>
    <t>CPU01312</t>
  </si>
  <si>
    <t>IM04525</t>
  </si>
  <si>
    <t>Argamassa de chapisco colante - (NBR 14081)</t>
  </si>
  <si>
    <t>IM08016</t>
  </si>
  <si>
    <t>Tela PVC 25mm tipo `pinteiro` rolo 1,00x50,00m</t>
  </si>
  <si>
    <t>CPU02295</t>
  </si>
  <si>
    <t>IS03237</t>
  </si>
  <si>
    <t>Execução de impermeabilização com banho de asfalto oxidado</t>
  </si>
  <si>
    <t>07</t>
  </si>
  <si>
    <t>07.01</t>
  </si>
  <si>
    <t>07.01.01</t>
  </si>
  <si>
    <t>CPU00184</t>
  </si>
  <si>
    <t>IM00260</t>
  </si>
  <si>
    <t>Estrutura metálica para telha de fibrocimento - (NBR 8800)</t>
  </si>
  <si>
    <t>IP00139</t>
  </si>
  <si>
    <t>Telhado / Rufos / Calhas</t>
  </si>
  <si>
    <t>IM00261</t>
  </si>
  <si>
    <t>Telha fibrocimento ondulada 1,83 x 1,10m e=6mm - (NBR 15210)</t>
  </si>
  <si>
    <t>IM00262</t>
  </si>
  <si>
    <t>Telha fibrocimento ondulada 1,53 x 1,10m e=6mm - (NBR 15210)</t>
  </si>
  <si>
    <t>IM00263</t>
  </si>
  <si>
    <t>Telha fibrocimento ondulada 1,22 x 1,10m e=6mm - (NBR 15210)</t>
  </si>
  <si>
    <t>IS00096</t>
  </si>
  <si>
    <t>Montagem de estrutura metálica para telhado em fibrocimento</t>
  </si>
  <si>
    <t>07.01.02</t>
  </si>
  <si>
    <t>07.01.03</t>
  </si>
  <si>
    <t>CPU00185</t>
  </si>
  <si>
    <t>IM00264</t>
  </si>
  <si>
    <t>Calha em chapa de aço galvanizado c/ 60cm</t>
  </si>
  <si>
    <t>IS00097</t>
  </si>
  <si>
    <t>Instalação de calha em chapa de aço galvanizado</t>
  </si>
  <si>
    <t>07.01.04</t>
  </si>
  <si>
    <t>CPU00118</t>
  </si>
  <si>
    <t>IM00157</t>
  </si>
  <si>
    <t>Rufo galvanizado corte 25 a 30 chapa 26</t>
  </si>
  <si>
    <t>07.01.05</t>
  </si>
  <si>
    <t>CPU00187</t>
  </si>
  <si>
    <t>IS00099</t>
  </si>
  <si>
    <t>Sistema de ancoragem em cobertura</t>
  </si>
  <si>
    <t>07.01.06</t>
  </si>
  <si>
    <t>07.02</t>
  </si>
  <si>
    <t>IP00140</t>
  </si>
  <si>
    <t>Isolamento Térmico / Acústico (Cobertura)</t>
  </si>
  <si>
    <t>IM03395</t>
  </si>
  <si>
    <t>Adesivo de contato a base de poliuretando (PU) para piso de borracha</t>
  </si>
  <si>
    <t>08</t>
  </si>
  <si>
    <t>REVESTIMENTO INTERNO</t>
  </si>
  <si>
    <t>08.01</t>
  </si>
  <si>
    <t>08.01.01</t>
  </si>
  <si>
    <t>IP00141</t>
  </si>
  <si>
    <t>Contra Piso</t>
  </si>
  <si>
    <t>08.02</t>
  </si>
  <si>
    <t>08.03</t>
  </si>
  <si>
    <t>CERÂMICA INTERNA (PISO E AZULEJO)</t>
  </si>
  <si>
    <t>08.03.01</t>
  </si>
  <si>
    <t>IP00143</t>
  </si>
  <si>
    <t>Cerâmica Interna (Piso e Azulejo)</t>
  </si>
  <si>
    <t>IM05214</t>
  </si>
  <si>
    <t>Cerâmica branca 45x45cm absorção de água: 6% a 10%, coef. atrito: &gt;=0,4, expansão por umidade: &lt;=0,6mm, res. a manchas: &gt;=3, resistência química: B, PEI IV, escala mohs: 3 (NBR 13818 - NBR 15575)</t>
  </si>
  <si>
    <t>08.03.02</t>
  </si>
  <si>
    <t>08.03.03</t>
  </si>
  <si>
    <t>08.03.04</t>
  </si>
  <si>
    <t>08.03.05</t>
  </si>
  <si>
    <t>08.03.06</t>
  </si>
  <si>
    <t>08.03.07</t>
  </si>
  <si>
    <t>IS00101</t>
  </si>
  <si>
    <t>Assentamento de revestimento cerâmico</t>
  </si>
  <si>
    <t>08.03.08</t>
  </si>
  <si>
    <t>CPU00350</t>
  </si>
  <si>
    <t>IM04471</t>
  </si>
  <si>
    <t>Piso tátil de borracha tipo `alerta` - 0,25x0,25m - (NBR 9050)</t>
  </si>
  <si>
    <t>08.03.09</t>
  </si>
  <si>
    <t>CPU00196</t>
  </si>
  <si>
    <t>IM00271</t>
  </si>
  <si>
    <t>Cantoneira de PVC para azulejo 16mm</t>
  </si>
  <si>
    <t>IM00272</t>
  </si>
  <si>
    <t>Silicone Incolor</t>
  </si>
  <si>
    <t>08.03.11</t>
  </si>
  <si>
    <t>08.04</t>
  </si>
  <si>
    <t>08.04.01</t>
  </si>
  <si>
    <t>IP00144</t>
  </si>
  <si>
    <t>Soleiras / Filete / Peitoril</t>
  </si>
  <si>
    <t>08.04.02</t>
  </si>
  <si>
    <t>08.04.03</t>
  </si>
  <si>
    <t>08.04.04</t>
  </si>
  <si>
    <t>08.04.05</t>
  </si>
  <si>
    <t>08.04.06</t>
  </si>
  <si>
    <t>IS00103</t>
  </si>
  <si>
    <t>Instalação de filete</t>
  </si>
  <si>
    <t>08.04.07</t>
  </si>
  <si>
    <t>08.04.08</t>
  </si>
  <si>
    <t>08.04.09</t>
  </si>
  <si>
    <t>08.04.10</t>
  </si>
  <si>
    <t>IM00279</t>
  </si>
  <si>
    <t>Peitoril em ardósia esp.: 02cm</t>
  </si>
  <si>
    <t>IS00104</t>
  </si>
  <si>
    <t>Instalação de peitoril</t>
  </si>
  <si>
    <t>08.05</t>
  </si>
  <si>
    <t>BANCADAS</t>
  </si>
  <si>
    <t>08.05.01</t>
  </si>
  <si>
    <t>IM00281</t>
  </si>
  <si>
    <t>Mão francesa 25x50cm com 3 furos para fixação</t>
  </si>
  <si>
    <t>IP00145</t>
  </si>
  <si>
    <t>Bancadas</t>
  </si>
  <si>
    <t>IM00283</t>
  </si>
  <si>
    <t>Selante de base poliuretano monocomponente flexível</t>
  </si>
  <si>
    <t>IM00284</t>
  </si>
  <si>
    <t>Válvula de escoamento em PVC tipo `americana` cromada para pia - Ø3.1/2`</t>
  </si>
  <si>
    <t>IM00285</t>
  </si>
  <si>
    <t>Carenagem de plástico com fixação por velcro - 45x25x13cm (HxLxP)</t>
  </si>
  <si>
    <t>IM00289</t>
  </si>
  <si>
    <t>Sifão extensível universal 1.1/2 e 1.1/4 e 1`` - (NBR 14162)</t>
  </si>
  <si>
    <t>IM00290</t>
  </si>
  <si>
    <t>Cantoneira ferro 30x 25cm - (NBR 6359)</t>
  </si>
  <si>
    <t>IM00291</t>
  </si>
  <si>
    <t>Bucha de nylon S8</t>
  </si>
  <si>
    <t>IM00292</t>
  </si>
  <si>
    <t>Parafuso sextavado 1/4` x 50mm</t>
  </si>
  <si>
    <t>IS00105</t>
  </si>
  <si>
    <t>Colocação de bancada</t>
  </si>
  <si>
    <t>08.06</t>
  </si>
  <si>
    <t>CHAPISCO / EMBOÇO / REBOCO INTERNO</t>
  </si>
  <si>
    <t>08.06.01</t>
  </si>
  <si>
    <t>IP00146</t>
  </si>
  <si>
    <t>Chapisco / Emboço / Reboco Interno</t>
  </si>
  <si>
    <t>08.06.02</t>
  </si>
  <si>
    <t>CPU00212</t>
  </si>
  <si>
    <t>08.07</t>
  </si>
  <si>
    <t>GESSO LISO (PAREDE E TETO)</t>
  </si>
  <si>
    <t>08.07.01</t>
  </si>
  <si>
    <t>CPU00121</t>
  </si>
  <si>
    <t>IP00147</t>
  </si>
  <si>
    <t>Gesso Liso (Parede e Teto)</t>
  </si>
  <si>
    <t>IS00071</t>
  </si>
  <si>
    <t>Serviço de chapisco rolado, incluso preparo da argamassa</t>
  </si>
  <si>
    <t>08.07.02</t>
  </si>
  <si>
    <t>CPU00213</t>
  </si>
  <si>
    <t>IS00106</t>
  </si>
  <si>
    <t>Serviço de gesso corrido/desempenado (parede)</t>
  </si>
  <si>
    <t>08.08</t>
  </si>
  <si>
    <t>08.08.01</t>
  </si>
  <si>
    <t>CPU00618</t>
  </si>
  <si>
    <t>IS01492</t>
  </si>
  <si>
    <t>Serviço de forro de gesso acartonado com placa branca (standard) - Forro Gypsum Estruturado (FGE)</t>
  </si>
  <si>
    <t>IP00148</t>
  </si>
  <si>
    <t>Forro e Sanca</t>
  </si>
  <si>
    <t>08.08.02</t>
  </si>
  <si>
    <t>CPU00215</t>
  </si>
  <si>
    <t>IS00108</t>
  </si>
  <si>
    <t>Serviço de sanca de gesso</t>
  </si>
  <si>
    <t>08.08.03</t>
  </si>
  <si>
    <t>CPU01054</t>
  </si>
  <si>
    <t>IS01773</t>
  </si>
  <si>
    <t>Serviço de rodateto em gesso 5x5cm</t>
  </si>
  <si>
    <t>08.08.04</t>
  </si>
  <si>
    <t>CPU00514</t>
  </si>
  <si>
    <t>IM04565</t>
  </si>
  <si>
    <t>Tabica em alumínio para forro de gesso em placa</t>
  </si>
  <si>
    <t>09</t>
  </si>
  <si>
    <t>09.01</t>
  </si>
  <si>
    <t>REBOCO EXTERNO / TRATAMENTO DE FACHADA</t>
  </si>
  <si>
    <t>09.01.01</t>
  </si>
  <si>
    <t>CPU00216</t>
  </si>
  <si>
    <t>IP00149</t>
  </si>
  <si>
    <t>Reboco Externo / Tratamento de Fachada</t>
  </si>
  <si>
    <t>IM00293</t>
  </si>
  <si>
    <t>Arame galvanizado BWG 18 1,24mm - (NBR 6331)</t>
  </si>
  <si>
    <t>IS00109</t>
  </si>
  <si>
    <t>Serviço de reboco externo - pano</t>
  </si>
  <si>
    <t>09.01.02</t>
  </si>
  <si>
    <t>CPU00217</t>
  </si>
  <si>
    <t>IM10528</t>
  </si>
  <si>
    <t>Impermeabilizante monocomponente elastomérico para frisos - (NBR 9229)</t>
  </si>
  <si>
    <t>IS00110</t>
  </si>
  <si>
    <t>Serviço de friso em fachada</t>
  </si>
  <si>
    <t>09.01.03</t>
  </si>
  <si>
    <t>10</t>
  </si>
  <si>
    <t>INSTALAÇÕES ELÉTRICAS E HIDRAULICAS</t>
  </si>
  <si>
    <t>10.01</t>
  </si>
  <si>
    <t>10.01.01</t>
  </si>
  <si>
    <t>IP00150</t>
  </si>
  <si>
    <t>Instalações Elétricas</t>
  </si>
  <si>
    <t>10.02</t>
  </si>
  <si>
    <t>10.02.01</t>
  </si>
  <si>
    <t>CPU00220</t>
  </si>
  <si>
    <t>IM00295</t>
  </si>
  <si>
    <t>Medidor de água fria (Hidrometro) 3/4 - (NBR 15806)</t>
  </si>
  <si>
    <t>IP00152</t>
  </si>
  <si>
    <t>10.02.02</t>
  </si>
  <si>
    <t>CPU01648</t>
  </si>
  <si>
    <t>IP00428</t>
  </si>
  <si>
    <t>IM00296</t>
  </si>
  <si>
    <t>Bacia sanitária com caixa acoplada - padrão econômico - entrada de água lado esquerdo - (NBR 15097)</t>
  </si>
  <si>
    <t>IM00303</t>
  </si>
  <si>
    <t>Bolsa preta para vaso sanitário</t>
  </si>
  <si>
    <t>IM00360</t>
  </si>
  <si>
    <t>Parafuso para fixação de bacia (vaso) sanitário com acabamento cromado (Ø10x100mm) com porca cega (castelo), arruela lisa e bucha de nylon S-10</t>
  </si>
  <si>
    <t>10.02.03</t>
  </si>
  <si>
    <t>CPU01652</t>
  </si>
  <si>
    <t>IM00298</t>
  </si>
  <si>
    <t>Sifão extensível universal 1 1/2` - (NBR 14162)</t>
  </si>
  <si>
    <t>IM00299</t>
  </si>
  <si>
    <t>Válvula de plástico para lavatório ou tanque sem cunho e sem ladrão - Ø1`</t>
  </si>
  <si>
    <t>IM08718</t>
  </si>
  <si>
    <t>Lavatório de louça com coluna branco - padrão econômico - (NBR 15097)</t>
  </si>
  <si>
    <t>IM08721</t>
  </si>
  <si>
    <t>10.02.04</t>
  </si>
  <si>
    <t>CPU01660</t>
  </si>
  <si>
    <t>IM00282</t>
  </si>
  <si>
    <t>Torneira pia cozinha bancada bica alta móvel - padrão econômico - (NBR 10281)</t>
  </si>
  <si>
    <t>IM00302</t>
  </si>
  <si>
    <t>Torneira lavatório bancada bica alta móvel - padrão econômico - (NBR 10281)</t>
  </si>
  <si>
    <t>IM07930</t>
  </si>
  <si>
    <t>Torneira tanque parede bica baixa fixa - padrão econômico - (NBR 10281)</t>
  </si>
  <si>
    <t>10.02.05</t>
  </si>
  <si>
    <t>CPU00226</t>
  </si>
  <si>
    <t>IM00311</t>
  </si>
  <si>
    <t>Suporte fixação para sinalizador e mastro Ø 1.1/5`</t>
  </si>
  <si>
    <t>IM00312</t>
  </si>
  <si>
    <t>Luminária com corpo e grade de proteção - luz de obstáculo - (NBR 60598)</t>
  </si>
  <si>
    <t>10.02.06</t>
  </si>
  <si>
    <t>CPU00453</t>
  </si>
  <si>
    <t>IM04516</t>
  </si>
  <si>
    <t>Itens para ventokit nas UHs</t>
  </si>
  <si>
    <t>10.02.07</t>
  </si>
  <si>
    <t>10.03</t>
  </si>
  <si>
    <t>IP00429</t>
  </si>
  <si>
    <t>11</t>
  </si>
  <si>
    <t>11.01</t>
  </si>
  <si>
    <t>11.01.01</t>
  </si>
  <si>
    <t>CPU00228</t>
  </si>
  <si>
    <t>IM00313</t>
  </si>
  <si>
    <t>Vidro cristal liso 4mm - (NBR 11706)</t>
  </si>
  <si>
    <t>IP00153</t>
  </si>
  <si>
    <t>Esquadrias de Alumínio</t>
  </si>
  <si>
    <t>IM00314</t>
  </si>
  <si>
    <t>Vidro Fantasia incolor mini boreal colocado - (NBR 11706)</t>
  </si>
  <si>
    <t>IM00315</t>
  </si>
  <si>
    <t>Vidro incolor temperado - (NBR 11706)</t>
  </si>
  <si>
    <t>IM00316</t>
  </si>
  <si>
    <t>Vidro laminado incolor liso 6mm - (NBR 11706)</t>
  </si>
  <si>
    <t>11.01.02</t>
  </si>
  <si>
    <t>CPU00229</t>
  </si>
  <si>
    <t>IM00322</t>
  </si>
  <si>
    <t>Resina acrílica (base água)</t>
  </si>
  <si>
    <t>IM00461</t>
  </si>
  <si>
    <t>Janela de alumínio 02 folhas de correr de vidro comum 3mm 1,20x1,20m - (NBR 10821)</t>
  </si>
  <si>
    <t>IS00114</t>
  </si>
  <si>
    <t>Limpeza e aplicação de resina em peitoril</t>
  </si>
  <si>
    <t>11.01.03</t>
  </si>
  <si>
    <t>11.01.04</t>
  </si>
  <si>
    <t>CPU00232</t>
  </si>
  <si>
    <t>IM00462</t>
  </si>
  <si>
    <t>Janela de alumínio máximo-ar com vidro comum 3mm 0,60x0,60m - (NBR 10821)</t>
  </si>
  <si>
    <t>11.01.05</t>
  </si>
  <si>
    <t>11.01.07</t>
  </si>
  <si>
    <t>11.01.08</t>
  </si>
  <si>
    <t>11.01.09</t>
  </si>
  <si>
    <t>11.01.11</t>
  </si>
  <si>
    <t>CPU00900</t>
  </si>
  <si>
    <t>IM05519</t>
  </si>
  <si>
    <t>Porta de alumínio 02 folhas de correr com vidro float parte superior e vidro temperado/laminado parte inferior - 1,60x2,20m - (NBR 10821)</t>
  </si>
  <si>
    <t>CPU00595</t>
  </si>
  <si>
    <t>IM05237</t>
  </si>
  <si>
    <t>Porta de alumínio 01 folha de giro com veneziana e ventilação permanente - 0,90x2,20m - (NBR 10821)</t>
  </si>
  <si>
    <t>11.02</t>
  </si>
  <si>
    <t>ESQUADRIAS DE MADEIRA</t>
  </si>
  <si>
    <t>11.02.01</t>
  </si>
  <si>
    <t>CPU00393</t>
  </si>
  <si>
    <t>IM00325</t>
  </si>
  <si>
    <t>Dobradiça com pino bola com parafuso 3`x2 1/2`</t>
  </si>
  <si>
    <t>IP00154</t>
  </si>
  <si>
    <t>Esquadrias de Madeira</t>
  </si>
  <si>
    <t>IM00326</t>
  </si>
  <si>
    <t>Fechadura externa canto redondo - (NBR 14913)</t>
  </si>
  <si>
    <t>IS00116</t>
  </si>
  <si>
    <t>Assentamento de porta de madeira comum</t>
  </si>
  <si>
    <t>IS00158</t>
  </si>
  <si>
    <t>Frete de kit porta pronta</t>
  </si>
  <si>
    <t>11.02.02</t>
  </si>
  <si>
    <t>CPU00394</t>
  </si>
  <si>
    <t>IM00465</t>
  </si>
  <si>
    <t>Fechadura interna canto redondo - (NBR 14913)</t>
  </si>
  <si>
    <t>IM01185</t>
  </si>
  <si>
    <t>Kit porta pronta madeira lisa e colméia pintada - batente 90 à 130mm - 0,70x2,10m - (NBR 15930)</t>
  </si>
  <si>
    <t>11.02.03</t>
  </si>
  <si>
    <t>IM00330</t>
  </si>
  <si>
    <t>Fechadura banho canto redondo - (NBR 14913)</t>
  </si>
  <si>
    <t>IM00327</t>
  </si>
  <si>
    <t>Dobradiça 3 1/2`x2 1/4` canto redondo com pino chato</t>
  </si>
  <si>
    <t>11.02.06</t>
  </si>
  <si>
    <t>IM00248</t>
  </si>
  <si>
    <t>Dobradiça para porta de shaft 60mm</t>
  </si>
  <si>
    <t>IM00250</t>
  </si>
  <si>
    <t>Puxador em PVC para porta de shaft</t>
  </si>
  <si>
    <t>11.02.07</t>
  </si>
  <si>
    <t>11.02.09</t>
  </si>
  <si>
    <t>11.03</t>
  </si>
  <si>
    <t>SERRALHERIA TORRE</t>
  </si>
  <si>
    <t>11.03.01</t>
  </si>
  <si>
    <t>CPU00241</t>
  </si>
  <si>
    <t>IM00331</t>
  </si>
  <si>
    <t>Porta de aço `corta-fogo` pintada P90 - 0,90x2,10m - (NBR 11742)</t>
  </si>
  <si>
    <t>IP00155</t>
  </si>
  <si>
    <t>Serralheria Torre</t>
  </si>
  <si>
    <t>IM00332</t>
  </si>
  <si>
    <t>Batente para porta corta-fogo 0,90x2,10m - (NBR 11742)</t>
  </si>
  <si>
    <t>IS01626</t>
  </si>
  <si>
    <t>Assentamento de porta corta fogo</t>
  </si>
  <si>
    <t>11.03.02</t>
  </si>
  <si>
    <t>CPU00242</t>
  </si>
  <si>
    <t>IM00334</t>
  </si>
  <si>
    <t>Corrimão duplo de escada (torres) - (NBR 9050)</t>
  </si>
  <si>
    <t>IS00117</t>
  </si>
  <si>
    <t>Assentamento de corrimão</t>
  </si>
  <si>
    <t>11.03.03</t>
  </si>
  <si>
    <t>11.03.04</t>
  </si>
  <si>
    <t>11.03.05</t>
  </si>
  <si>
    <t>CPU00246</t>
  </si>
  <si>
    <t>IS00120</t>
  </si>
  <si>
    <t>Confecção e instalação de guarda-corpo de aço carbono pintado com tinta anticorrosiva - altura até 0,60m</t>
  </si>
  <si>
    <t>11.03.06</t>
  </si>
  <si>
    <t>CPU00422</t>
  </si>
  <si>
    <t>IS01331</t>
  </si>
  <si>
    <t>Ensaio de guarda corpo - (NBR 14718)</t>
  </si>
  <si>
    <t>11.03.07</t>
  </si>
  <si>
    <t>CPU01629</t>
  </si>
  <si>
    <t>IM08654</t>
  </si>
  <si>
    <t>Confecção e instalação de escada marinheiro em aço com guarda-corpo - 0,70x1,50m</t>
  </si>
  <si>
    <t>11.03.08</t>
  </si>
  <si>
    <t>12</t>
  </si>
  <si>
    <t>12.01</t>
  </si>
  <si>
    <t>PINTURA INTERNA</t>
  </si>
  <si>
    <t>12.01.01</t>
  </si>
  <si>
    <t>CPU00248</t>
  </si>
  <si>
    <t>IS00121</t>
  </si>
  <si>
    <t>Pintura de escada com tinta acrilica para piso</t>
  </si>
  <si>
    <t>IP00157</t>
  </si>
  <si>
    <t>Pintura Interna</t>
  </si>
  <si>
    <t>12.01.02</t>
  </si>
  <si>
    <t>IM00337</t>
  </si>
  <si>
    <t>Massa corrida PVA - (NBR 11702)</t>
  </si>
  <si>
    <t>IM00338</t>
  </si>
  <si>
    <t>Tinta PVA branco fosco - (NBR 14942)</t>
  </si>
  <si>
    <t>12.01.03</t>
  </si>
  <si>
    <t>CPU00355</t>
  </si>
  <si>
    <t>IS03074</t>
  </si>
  <si>
    <t>Pintura PVA sobre massa única sem massa corrida PVA</t>
  </si>
  <si>
    <t>12.01.04</t>
  </si>
  <si>
    <t>CPU00582</t>
  </si>
  <si>
    <t>IS01999</t>
  </si>
  <si>
    <t>Pintura PVA sobre gesso com 1 demão de massa corrida PVA</t>
  </si>
  <si>
    <t>12.01.05</t>
  </si>
  <si>
    <t>CPU01256</t>
  </si>
  <si>
    <t>IS01986</t>
  </si>
  <si>
    <t>Pintura PVA sobre forro de gesso com 1 demão de massa corrida PVA</t>
  </si>
  <si>
    <t>CPU01579</t>
  </si>
  <si>
    <t>IS02047</t>
  </si>
  <si>
    <t>Pintura PVA colorido sobre massa única com 1 demão de massa corrido PVA</t>
  </si>
  <si>
    <t>12.01.07</t>
  </si>
  <si>
    <t>12.01.08</t>
  </si>
  <si>
    <t>CPU00260</t>
  </si>
  <si>
    <t>IS01573</t>
  </si>
  <si>
    <t>Pintura acrílica emboço om 1 demão de massa corrida PVA</t>
  </si>
  <si>
    <t>12.01.09</t>
  </si>
  <si>
    <t>CPU00405</t>
  </si>
  <si>
    <t>IS01327</t>
  </si>
  <si>
    <t>Pintura acrílica sobre gesso liso com 1 demão de massa corrida PVA</t>
  </si>
  <si>
    <t>CPU00251</t>
  </si>
  <si>
    <t>IS00123</t>
  </si>
  <si>
    <t>Pintura acrílica sobre forro de gesso com 1 demão de massa corrida PVA</t>
  </si>
  <si>
    <t>12.01.11</t>
  </si>
  <si>
    <t>CPU00252</t>
  </si>
  <si>
    <t>IS00124</t>
  </si>
  <si>
    <t>Pintura acrílica sobre sanca de gesso com 1 demão de massa corrida PVA</t>
  </si>
  <si>
    <t>12.01.12</t>
  </si>
  <si>
    <t>12.01.13</t>
  </si>
  <si>
    <t>12.01.14</t>
  </si>
  <si>
    <t>IM00164</t>
  </si>
  <si>
    <t>Massa corrida acrílica - (NBR 11702)</t>
  </si>
  <si>
    <t>12.01.16</t>
  </si>
  <si>
    <t>CPU00256</t>
  </si>
  <si>
    <t>IS00128</t>
  </si>
  <si>
    <t>Pintura em esquadria metálica</t>
  </si>
  <si>
    <t>CPU00254</t>
  </si>
  <si>
    <t>IS00126</t>
  </si>
  <si>
    <t>Pintura de escada marinheiro</t>
  </si>
  <si>
    <t>CPU00257</t>
  </si>
  <si>
    <t>12.02</t>
  </si>
  <si>
    <t>PINTURA EXTERNA</t>
  </si>
  <si>
    <t>12.02.01</t>
  </si>
  <si>
    <t>IP00158</t>
  </si>
  <si>
    <t>Pintura Externa</t>
  </si>
  <si>
    <t>13</t>
  </si>
  <si>
    <t>ELEVADORES</t>
  </si>
  <si>
    <t>13.01</t>
  </si>
  <si>
    <t>CPU00262</t>
  </si>
  <si>
    <t>IP00390</t>
  </si>
  <si>
    <t>Elevadores</t>
  </si>
  <si>
    <t>IS00130</t>
  </si>
  <si>
    <t>Assentamento de contra marco para porta de elevador</t>
  </si>
  <si>
    <t>CPU00489</t>
  </si>
  <si>
    <t>PISO EM GRANITO CINZA ANDORINHA JATEADO</t>
  </si>
  <si>
    <t>IM04544</t>
  </si>
  <si>
    <t>Granito cinza andorinha jateado - (NBR 15844)</t>
  </si>
  <si>
    <t>IS00149</t>
  </si>
  <si>
    <t>Assentamento de granito sobre contrapiso</t>
  </si>
  <si>
    <t>14</t>
  </si>
  <si>
    <t>LIMPEZA / SERVIÇOS COMPLEMENTARES</t>
  </si>
  <si>
    <t>14.01</t>
  </si>
  <si>
    <t>14.01.01</t>
  </si>
  <si>
    <t>CPU00263</t>
  </si>
  <si>
    <t>IS00131</t>
  </si>
  <si>
    <t>Limpeza grossa de obra apartamento</t>
  </si>
  <si>
    <t>IP00159</t>
  </si>
  <si>
    <t>Limpeza Final de Obra</t>
  </si>
  <si>
    <t>IS00132</t>
  </si>
  <si>
    <t>Limpeza fina de obra apartamento</t>
  </si>
  <si>
    <t>14.01.02</t>
  </si>
  <si>
    <t>CPU00264</t>
  </si>
  <si>
    <t>14.02</t>
  </si>
  <si>
    <t>SERVIÇOS COMPLEMENTARES</t>
  </si>
  <si>
    <t>14.02.01</t>
  </si>
  <si>
    <t>CPU00266</t>
  </si>
  <si>
    <t>IM00343</t>
  </si>
  <si>
    <t>Letra caixa em chapa galvanizada 03x10x30cm com pintura automotiva e fixação de pinos</t>
  </si>
  <si>
    <t>IP00160</t>
  </si>
  <si>
    <t>Serviços Complementares</t>
  </si>
  <si>
    <t>14.02.02</t>
  </si>
  <si>
    <t>CPU00265</t>
  </si>
  <si>
    <t>IM00341</t>
  </si>
  <si>
    <t>Placa de identificação de torres tipo letreiro `BLOCO 00` sendo as letras com 0,24x0,25m e numeros com 0,92x0,72m em PVC 12mm pintado</t>
  </si>
  <si>
    <t>14.02.03</t>
  </si>
  <si>
    <t>CPU00267</t>
  </si>
  <si>
    <t>IM00344</t>
  </si>
  <si>
    <t>Placas confeccionadas em aço escovado com gravação em fotocorrozão, medindo 10x6cm, fixação através de fita dupla face, conforme projeto apresentado.</t>
  </si>
  <si>
    <t>14.02.04</t>
  </si>
  <si>
    <t>CPU00269</t>
  </si>
  <si>
    <t>IM00346</t>
  </si>
  <si>
    <t>Placa do número de andar</t>
  </si>
  <si>
    <t>14.02.05</t>
  </si>
  <si>
    <t>CPU00268</t>
  </si>
  <si>
    <t>IM00345</t>
  </si>
  <si>
    <t>Placa de identificação de extintor</t>
  </si>
  <si>
    <t>14.02.06</t>
  </si>
  <si>
    <t>CPU00270</t>
  </si>
  <si>
    <t>IM00347</t>
  </si>
  <si>
    <t>Placa de identificação de ambiente - 25x12cm em PVC 2mm com pintura UV</t>
  </si>
  <si>
    <t>14.02.07</t>
  </si>
  <si>
    <t>CPU00271</t>
  </si>
  <si>
    <t>IM00348</t>
  </si>
  <si>
    <t>Totem metálico com pintura eletrostática 1,00x0,50m</t>
  </si>
  <si>
    <t>15</t>
  </si>
  <si>
    <t>ÁREA EXTERNA</t>
  </si>
  <si>
    <t>15.01</t>
  </si>
  <si>
    <t>15.01.01</t>
  </si>
  <si>
    <t>15.01.01.01</t>
  </si>
  <si>
    <t>15.01.01.01.01</t>
  </si>
  <si>
    <t>IP00163</t>
  </si>
  <si>
    <t>Edículas externas</t>
  </si>
  <si>
    <t>CPU00007</t>
  </si>
  <si>
    <t>IS00008</t>
  </si>
  <si>
    <t>Transporte bota fora de terra com volume medido em caminhão (terraplenagem)</t>
  </si>
  <si>
    <t>15.01.01.01.02</t>
  </si>
  <si>
    <t>15.01.01.01.03</t>
  </si>
  <si>
    <t>IS00013</t>
  </si>
  <si>
    <t>Assentamento de piso cerâmico</t>
  </si>
  <si>
    <t>15.01.01.01.04</t>
  </si>
  <si>
    <t>15.01.01.01.05</t>
  </si>
  <si>
    <t>CPU00996</t>
  </si>
  <si>
    <t>IM04497</t>
  </si>
  <si>
    <t>Banco de tranferência autônomo para PNE - NBR9050</t>
  </si>
  <si>
    <t>IM05642</t>
  </si>
  <si>
    <t>Ducha cascata em alumínio 12 polegadas</t>
  </si>
  <si>
    <t>IM05643</t>
  </si>
  <si>
    <t>Equipamentos para Piscina (Filtro, Bomba, etc)</t>
  </si>
  <si>
    <t>IM05644</t>
  </si>
  <si>
    <t>Mão de Obra para Instalação de Equipamentos da Piscina</t>
  </si>
  <si>
    <t>15.01.01.01.06</t>
  </si>
  <si>
    <t>15.01.01.02</t>
  </si>
  <si>
    <t>15.01.01.02.01</t>
  </si>
  <si>
    <t>IP00161</t>
  </si>
  <si>
    <t>Edículas na projeção da Torre</t>
  </si>
  <si>
    <t>15.01.01.02.02</t>
  </si>
  <si>
    <t>IS00133</t>
  </si>
  <si>
    <t>Assentamento de porcelanato</t>
  </si>
  <si>
    <t>IM00286</t>
  </si>
  <si>
    <t>Engate flexível PVC 1/2`x40 cm - (NBR 5688)</t>
  </si>
  <si>
    <t>IM00287</t>
  </si>
  <si>
    <t>Cuba de aço inox AISI 304 - furo 3.1/2` - 40x34x14cm</t>
  </si>
  <si>
    <t>15.01.01.03</t>
  </si>
  <si>
    <t>15.01.01.03.01</t>
  </si>
  <si>
    <t>CPU00366</t>
  </si>
  <si>
    <t>IM04364</t>
  </si>
  <si>
    <t>Tela tipo `alambrado` galvanizada - fio 12 (2,77mm) malha 4` (10cm)</t>
  </si>
  <si>
    <t>IS00444</t>
  </si>
  <si>
    <t>15.01.01.03.02</t>
  </si>
  <si>
    <t>15.01.02</t>
  </si>
  <si>
    <t>15.01.02.01</t>
  </si>
  <si>
    <t>15.01.02.01.01</t>
  </si>
  <si>
    <t>IS00135</t>
  </si>
  <si>
    <t>Instalação de piso vinílico</t>
  </si>
  <si>
    <t>IM00355</t>
  </si>
  <si>
    <t>Cola branca a base de copolímero acrilico para colagem de rodapé</t>
  </si>
  <si>
    <t>IM00357</t>
  </si>
  <si>
    <t>Prego com cabeça 17x27 - (NBR 6627)</t>
  </si>
  <si>
    <t>15.01.02.01.02</t>
  </si>
  <si>
    <t>15.01.02.01.03</t>
  </si>
  <si>
    <t>15.01.02.01.04</t>
  </si>
  <si>
    <t>15.01.02.01.05</t>
  </si>
  <si>
    <t>15.01.02.02</t>
  </si>
  <si>
    <t>15.01.02.02.01</t>
  </si>
  <si>
    <t>IS03108</t>
  </si>
  <si>
    <t>Frete de porcelanato - dimensões acima de 45x45cm</t>
  </si>
  <si>
    <t>CPU01327</t>
  </si>
  <si>
    <t>IS02022</t>
  </si>
  <si>
    <t>Pintura PVA colorido sobre gesso liso com 1 demão de massa corrido PVA</t>
  </si>
  <si>
    <t>CPU01666</t>
  </si>
  <si>
    <t>IM00361</t>
  </si>
  <si>
    <t>Tanque em aço inoxidável AISI 304 de encaixe 30L - 50x40x22,5cm</t>
  </si>
  <si>
    <t>15.01.02.03</t>
  </si>
  <si>
    <t>15.01.02.03.01</t>
  </si>
  <si>
    <t>15.01.02.03.02</t>
  </si>
  <si>
    <t>15.01.02.04</t>
  </si>
  <si>
    <t>15.01.02.04.01</t>
  </si>
  <si>
    <t>IM05253</t>
  </si>
  <si>
    <t>Barra de apoio reta aço inox - 70cm - (NBR 9050)</t>
  </si>
  <si>
    <t>IM08734</t>
  </si>
  <si>
    <t>Barra de apoio reta aço inox - 40cm - (NBR 9050)</t>
  </si>
  <si>
    <t>IM09846</t>
  </si>
  <si>
    <t>Barra de apoio reta aço inox para porta PNE - 40cm - (NBR 9050)</t>
  </si>
  <si>
    <t>CPU01651</t>
  </si>
  <si>
    <t>IM05258</t>
  </si>
  <si>
    <t>Bacia sanitária PNE com caixa acoplada - (NBR 15097)</t>
  </si>
  <si>
    <t>CPU00743</t>
  </si>
  <si>
    <t>IM00300</t>
  </si>
  <si>
    <t>Carenagem de plástico com fixação por velcro - 70x35x15cm (HxLxP)</t>
  </si>
  <si>
    <t>IM08732</t>
  </si>
  <si>
    <t>Lavatório de louça suspenso (sem coluna) PNE branco - padrão médio - (NBR 15097)</t>
  </si>
  <si>
    <t>IM00389</t>
  </si>
  <si>
    <t>Granito preto são gabriel polido - (NBR 15844)</t>
  </si>
  <si>
    <t>CPU01665</t>
  </si>
  <si>
    <t>IM05254</t>
  </si>
  <si>
    <t>Barra de apoio reta aço inox - 80cm - (NBR 9050)</t>
  </si>
  <si>
    <t>16</t>
  </si>
  <si>
    <t>INDIRETO</t>
  </si>
  <si>
    <t>16.01</t>
  </si>
  <si>
    <t>CPU00619</t>
  </si>
  <si>
    <t>EQUIPAMENTOS</t>
  </si>
  <si>
    <t>XEQ0005</t>
  </si>
  <si>
    <t>IP00183</t>
  </si>
  <si>
    <t>Bomba submersa para poço `Anauger`</t>
  </si>
  <si>
    <t>XEQ0006</t>
  </si>
  <si>
    <t>IP00184</t>
  </si>
  <si>
    <t>Bomba submersa tipo sapo</t>
  </si>
  <si>
    <t>XEQ0008</t>
  </si>
  <si>
    <t>XEQ0011</t>
  </si>
  <si>
    <t>IP00207</t>
  </si>
  <si>
    <t>Tablet / Celular</t>
  </si>
  <si>
    <t>XEQ0012</t>
  </si>
  <si>
    <t>IP00168</t>
  </si>
  <si>
    <t>Finca pinos a pólvora</t>
  </si>
  <si>
    <t>XEQ0017</t>
  </si>
  <si>
    <t>IP00179</t>
  </si>
  <si>
    <t>Ferramentas manuais</t>
  </si>
  <si>
    <t>XEQ0021</t>
  </si>
  <si>
    <t>IP00186</t>
  </si>
  <si>
    <t>Lavadora de alta pressão</t>
  </si>
  <si>
    <t>XEQ0022</t>
  </si>
  <si>
    <t>XEQ0026</t>
  </si>
  <si>
    <t>XEQ0027</t>
  </si>
  <si>
    <t>IP00180</t>
  </si>
  <si>
    <t>Manutenção de equipamentos</t>
  </si>
  <si>
    <t>XEQ0028</t>
  </si>
  <si>
    <t>XEQ0029</t>
  </si>
  <si>
    <t>XEQ0033</t>
  </si>
  <si>
    <t>IP00189</t>
  </si>
  <si>
    <t>Serra circular manual</t>
  </si>
  <si>
    <t>XEQ0034</t>
  </si>
  <si>
    <t>Serra mármore</t>
  </si>
  <si>
    <t>IP00190</t>
  </si>
  <si>
    <t>XEQ0039</t>
  </si>
  <si>
    <t>IP00188</t>
  </si>
  <si>
    <t>Martelo perfurador rompedor</t>
  </si>
  <si>
    <t>XEQ0040</t>
  </si>
  <si>
    <t>IP00192</t>
  </si>
  <si>
    <t>Esmerilhadeira angular</t>
  </si>
  <si>
    <t>XEQ0053</t>
  </si>
  <si>
    <t>IP00431</t>
  </si>
  <si>
    <t>Cremalheira</t>
  </si>
  <si>
    <t>XEQ0055</t>
  </si>
  <si>
    <t>XEQ0056</t>
  </si>
  <si>
    <t>XEQ0057</t>
  </si>
  <si>
    <t>XEQ0059</t>
  </si>
  <si>
    <t>IP00171</t>
  </si>
  <si>
    <t>Locação de compactador tipo sapo elétrico</t>
  </si>
  <si>
    <t>IP00437</t>
  </si>
  <si>
    <t>Locação de mini grua</t>
  </si>
  <si>
    <t>Sistema provisório de proteção periférica</t>
  </si>
  <si>
    <t>IP00274</t>
  </si>
  <si>
    <t>EPC - Equipamento de proteção coletiva</t>
  </si>
  <si>
    <t xml:space="preserve">Tela fachadeira de Nylon </t>
  </si>
  <si>
    <t>IP00191</t>
  </si>
  <si>
    <t>Tela fachadeira de Nylon</t>
  </si>
  <si>
    <t>IP00206</t>
  </si>
  <si>
    <t>Bandeja (primária e secundária)</t>
  </si>
  <si>
    <t>IP00181</t>
  </si>
  <si>
    <t>ART + Frete bandeja</t>
  </si>
  <si>
    <t>16.02</t>
  </si>
  <si>
    <t>INSTALAÇÕES DA OBRA</t>
  </si>
  <si>
    <t>XIN0002</t>
  </si>
  <si>
    <t>IP00225</t>
  </si>
  <si>
    <t>Aquecedor de marmita elétrico</t>
  </si>
  <si>
    <t>XIN0003</t>
  </si>
  <si>
    <t>Ar condicionado  - (NBR 16401)</t>
  </si>
  <si>
    <t>IP00208</t>
  </si>
  <si>
    <t>XIN0004</t>
  </si>
  <si>
    <t>XIN0005</t>
  </si>
  <si>
    <t>IP00231</t>
  </si>
  <si>
    <t>Bebedouros</t>
  </si>
  <si>
    <t>XIN0006</t>
  </si>
  <si>
    <t>IP00226</t>
  </si>
  <si>
    <t>Armário e arquivo de aço</t>
  </si>
  <si>
    <t>XIN0007</t>
  </si>
  <si>
    <t>XIN0008</t>
  </si>
  <si>
    <t>XIN0009</t>
  </si>
  <si>
    <t>IP00209</t>
  </si>
  <si>
    <t>Cadeira fixa em tecido</t>
  </si>
  <si>
    <t>XIN0010</t>
  </si>
  <si>
    <t>Mesa para refeitorio</t>
  </si>
  <si>
    <t>IP00237</t>
  </si>
  <si>
    <t>Barracão de Canteiro de Obra</t>
  </si>
  <si>
    <t>XIN0012</t>
  </si>
  <si>
    <t>IP00235</t>
  </si>
  <si>
    <t>Equipamentos do setor de qualidade com laudo de aferição</t>
  </si>
  <si>
    <t>XIN0013</t>
  </si>
  <si>
    <t>IP00227</t>
  </si>
  <si>
    <t>Estabilizador de energia</t>
  </si>
  <si>
    <t>XIN0014</t>
  </si>
  <si>
    <t>IP00234</t>
  </si>
  <si>
    <t>Rádio comunicador portátil</t>
  </si>
  <si>
    <t>XIN0016</t>
  </si>
  <si>
    <t>IP00228</t>
  </si>
  <si>
    <t>Mesa com gaveta</t>
  </si>
  <si>
    <t>XIN0017</t>
  </si>
  <si>
    <t>XIN0018</t>
  </si>
  <si>
    <t>XIN0019</t>
  </si>
  <si>
    <t>XIN0020</t>
  </si>
  <si>
    <t>IP00211</t>
  </si>
  <si>
    <t>Computador</t>
  </si>
  <si>
    <t>XIN0022</t>
  </si>
  <si>
    <t>IP00229</t>
  </si>
  <si>
    <t>Notebook</t>
  </si>
  <si>
    <t>XIN0023</t>
  </si>
  <si>
    <t>IP00230</t>
  </si>
  <si>
    <t>Televisor</t>
  </si>
  <si>
    <t>XIN0024</t>
  </si>
  <si>
    <t>XIN0025</t>
  </si>
  <si>
    <t>Filtro para bebedouro Industrial</t>
  </si>
  <si>
    <t>IP00232</t>
  </si>
  <si>
    <t>XIN0026</t>
  </si>
  <si>
    <t>Placa ART da obra</t>
  </si>
  <si>
    <t>IP00212</t>
  </si>
  <si>
    <t>XIN0027</t>
  </si>
  <si>
    <t>Barracão de canteiro de obra sacaria</t>
  </si>
  <si>
    <t>XIN0028</t>
  </si>
  <si>
    <t>Barracão de canteiro de obra central de forma e armação</t>
  </si>
  <si>
    <t>XIN0029</t>
  </si>
  <si>
    <t>XIN0030</t>
  </si>
  <si>
    <t>XIN0031</t>
  </si>
  <si>
    <t>Barracão de canteiro de almoxarifado</t>
  </si>
  <si>
    <t>XIN0032</t>
  </si>
  <si>
    <t>Barracão de canteiro de obra vestiários e sanitários</t>
  </si>
  <si>
    <t>XIN0033</t>
  </si>
  <si>
    <t>VAGA CET</t>
  </si>
  <si>
    <t>IP00581</t>
  </si>
  <si>
    <t>Taxa CET</t>
  </si>
  <si>
    <t>XIN0034</t>
  </si>
  <si>
    <t>IP00238</t>
  </si>
  <si>
    <t>Locação de Container</t>
  </si>
  <si>
    <t>XIN0035</t>
  </si>
  <si>
    <t>XIN0036</t>
  </si>
  <si>
    <t>XIN0037</t>
  </si>
  <si>
    <t>XIN0038</t>
  </si>
  <si>
    <t>XIN0039</t>
  </si>
  <si>
    <t>XIN0040</t>
  </si>
  <si>
    <t>XIN0041</t>
  </si>
  <si>
    <t>Barracão de canteiro de obra portaria e acesso de funcionários</t>
  </si>
  <si>
    <t>IP00213</t>
  </si>
  <si>
    <t>XIN0042</t>
  </si>
  <si>
    <t>IP00216</t>
  </si>
  <si>
    <t>Madeiras diversas para uso no canteiro</t>
  </si>
  <si>
    <t>XIN0043</t>
  </si>
  <si>
    <t>IP00217</t>
  </si>
  <si>
    <t>Materiais para manutenção do canteiro</t>
  </si>
  <si>
    <t>XIN0045</t>
  </si>
  <si>
    <t>IP00219</t>
  </si>
  <si>
    <t>Baia para tubos</t>
  </si>
  <si>
    <t>XIN0046</t>
  </si>
  <si>
    <t>IP00220</t>
  </si>
  <si>
    <t>Comunicação visual do canteiro de obras</t>
  </si>
  <si>
    <t>XIN0047</t>
  </si>
  <si>
    <t>IP00222</t>
  </si>
  <si>
    <t>Rede provisória de energia elétrica para canteiro de obras</t>
  </si>
  <si>
    <t>XIN0048</t>
  </si>
  <si>
    <t>XIN0049</t>
  </si>
  <si>
    <t>XIN0050</t>
  </si>
  <si>
    <t>IP00221</t>
  </si>
  <si>
    <t>Rede provisória de água e esgoto para canteiro de obras</t>
  </si>
  <si>
    <t>XIN0051</t>
  </si>
  <si>
    <t>XIN0052</t>
  </si>
  <si>
    <t>IP00223</t>
  </si>
  <si>
    <t>Rede provisória de tel/internet para canteiro de obras</t>
  </si>
  <si>
    <t>XIN0053</t>
  </si>
  <si>
    <t>XIN0054</t>
  </si>
  <si>
    <t>XIN0056</t>
  </si>
  <si>
    <t>XIN0057</t>
  </si>
  <si>
    <t>XIN0058</t>
  </si>
  <si>
    <t>XIN0059</t>
  </si>
  <si>
    <t>IP00214</t>
  </si>
  <si>
    <t>Piso em concreto para canteiro</t>
  </si>
  <si>
    <t>XIN0060</t>
  </si>
  <si>
    <t>IP00215</t>
  </si>
  <si>
    <t>Instalações eletricas e hidraulica para canteiro</t>
  </si>
  <si>
    <t>XIN0061</t>
  </si>
  <si>
    <t>IP00236</t>
  </si>
  <si>
    <t>Execução de fechamento provisório para canteiro de obras</t>
  </si>
  <si>
    <t>XIN0062</t>
  </si>
  <si>
    <t>IP00315</t>
  </si>
  <si>
    <t>Taxa para ligação provisoria de água / esgoto</t>
  </si>
  <si>
    <t>16.03</t>
  </si>
  <si>
    <t>SERVIÇOS TERCEIRIZADOS</t>
  </si>
  <si>
    <t>XST0001</t>
  </si>
  <si>
    <t>Alarme monitorado</t>
  </si>
  <si>
    <t>IP00239</t>
  </si>
  <si>
    <t>XST0007</t>
  </si>
  <si>
    <t>Exame médico admissional / demissional / periódico</t>
  </si>
  <si>
    <t>IP00258</t>
  </si>
  <si>
    <t>Exames Médicos</t>
  </si>
  <si>
    <t>XST0008</t>
  </si>
  <si>
    <t>IP00247</t>
  </si>
  <si>
    <t>PCMAT/PCMSO</t>
  </si>
  <si>
    <t>XST0009</t>
  </si>
  <si>
    <t>Mensageiro eSocial</t>
  </si>
  <si>
    <t>IP00479</t>
  </si>
  <si>
    <t>Mensageiro e-social</t>
  </si>
  <si>
    <t>XST0015</t>
  </si>
  <si>
    <t>IP00257</t>
  </si>
  <si>
    <t>Portaria e vigilância</t>
  </si>
  <si>
    <t>XST0016</t>
  </si>
  <si>
    <t>XST0018</t>
  </si>
  <si>
    <t>Consultoria para obtenção de AVCB</t>
  </si>
  <si>
    <t>IP00249</t>
  </si>
  <si>
    <t>XST0019</t>
  </si>
  <si>
    <t>Implantação, monitoramento, suporte e manutenção da Qualidade</t>
  </si>
  <si>
    <t>IP00250</t>
  </si>
  <si>
    <t>Implantação e manutenção do Aplicativo para controle do Sistema da Qualidade</t>
  </si>
  <si>
    <t>XST0020</t>
  </si>
  <si>
    <t>Check-list de conclusão de obra</t>
  </si>
  <si>
    <t>IP00251</t>
  </si>
  <si>
    <t>XST0024</t>
  </si>
  <si>
    <t xml:space="preserve">Implantação aplicativo de controle tecnológico </t>
  </si>
  <si>
    <t>IP00259</t>
  </si>
  <si>
    <t>Implantação e manutenção do Aplicativo para controle de concreto</t>
  </si>
  <si>
    <t>XST0025</t>
  </si>
  <si>
    <t>Aplicativo de controle tecnologico Concreto</t>
  </si>
  <si>
    <t>Aplicativo de registro de ponto eletrônico</t>
  </si>
  <si>
    <t>IP00430</t>
  </si>
  <si>
    <t>Software para Controle de Ponto eletrônico</t>
  </si>
  <si>
    <t>Aplicativo de Segurança do trabalho</t>
  </si>
  <si>
    <t>IP00260</t>
  </si>
  <si>
    <t>Implantação e Manutenção do Aplicativo para controle de segurança do trabalho</t>
  </si>
  <si>
    <t>Implantação  de aplicativo de Segurança do trabalho</t>
  </si>
  <si>
    <t>Aplicativo Gestão de Documentos Legais e Fiscais</t>
  </si>
  <si>
    <t>Implantação de Catraca</t>
  </si>
  <si>
    <t>IP00201</t>
  </si>
  <si>
    <t>Catraca - controle de acesso</t>
  </si>
  <si>
    <t>Treinamento em trabalho em altura</t>
  </si>
  <si>
    <t>IP00478</t>
  </si>
  <si>
    <t>Treinamentos diversos para trabalhos com periculosidade</t>
  </si>
  <si>
    <t>Consultoria para acompanhamento de fachada</t>
  </si>
  <si>
    <t>IP00432</t>
  </si>
  <si>
    <t>IP00575</t>
  </si>
  <si>
    <t>Gestão de Segurança do Trabalho/medicina/qualidade</t>
  </si>
  <si>
    <t>IP00576</t>
  </si>
  <si>
    <t>Gestão de Planejamento Físico e Financeiro</t>
  </si>
  <si>
    <t>IP00293</t>
  </si>
  <si>
    <t>Assistente depto pessoal (com encargos)</t>
  </si>
  <si>
    <t>IP00577</t>
  </si>
  <si>
    <t>Serviço de Foto e Filmagem (Drone)</t>
  </si>
  <si>
    <t>16.04</t>
  </si>
  <si>
    <t>CONSUMOS PERMANENTES</t>
  </si>
  <si>
    <t>XCP0011</t>
  </si>
  <si>
    <t>XCP0013</t>
  </si>
  <si>
    <t>Licença de uso de software</t>
  </si>
  <si>
    <t>IP00278</t>
  </si>
  <si>
    <t>Software e aplicativos diversos</t>
  </si>
  <si>
    <t>XCP0014</t>
  </si>
  <si>
    <t>Assinatura Eletrônica de Documentos (Clicksign) (CUSTO DE CORREIROS E MOTOBOY)</t>
  </si>
  <si>
    <t>XCP0015</t>
  </si>
  <si>
    <t>Caixa de obra</t>
  </si>
  <si>
    <t>IP00263</t>
  </si>
  <si>
    <t>XCP0016</t>
  </si>
  <si>
    <t>IP00265</t>
  </si>
  <si>
    <t>Cópias de projetos (plotagem - impressão - xerox)</t>
  </si>
  <si>
    <t>XCP0018</t>
  </si>
  <si>
    <t>XCP0019</t>
  </si>
  <si>
    <t>Fornecimento concessionária de Água / Esgoto</t>
  </si>
  <si>
    <t>IP00266</t>
  </si>
  <si>
    <t>XCP0020</t>
  </si>
  <si>
    <t>Fornecimento concessionária Energia elétrica</t>
  </si>
  <si>
    <t>IP00267</t>
  </si>
  <si>
    <t>Fornecimento Internet</t>
  </si>
  <si>
    <t>IP00268</t>
  </si>
  <si>
    <t>Fornecimento concessionária Telefone fixo / Internet</t>
  </si>
  <si>
    <t>Locação de caçamba para retirada de entulho Classe A (conforme CONAMA)</t>
  </si>
  <si>
    <t>IP00276</t>
  </si>
  <si>
    <t>Locação de caçamba para retirada de entulho (conforme CONAMA)</t>
  </si>
  <si>
    <t>Locação de caçamba para retirada de entulho Classe C (conforme CONAMA)</t>
  </si>
  <si>
    <t>Locação de impressora multifuncional</t>
  </si>
  <si>
    <t>IP00269</t>
  </si>
  <si>
    <t>Materiais de escritório</t>
  </si>
  <si>
    <t>IP00270</t>
  </si>
  <si>
    <t>Materiais de limpeza para canteiro - (setor orçamento)</t>
  </si>
  <si>
    <t>IP00271</t>
  </si>
  <si>
    <t>Materiais de limpeza para canteiro</t>
  </si>
  <si>
    <t>Medicamentos - (setor orçamento)</t>
  </si>
  <si>
    <t>IP00272</t>
  </si>
  <si>
    <t>Medicamentos</t>
  </si>
  <si>
    <t>EPI - Equipamento de Proteção Individual - (setor orçamento)</t>
  </si>
  <si>
    <t>IP00273</t>
  </si>
  <si>
    <t>EPI - Equipamento de Proteção Individual</t>
  </si>
  <si>
    <t>EPC - Equipamento de proteção coletiva - (setor orçamento)</t>
  </si>
  <si>
    <t xml:space="preserve">Café da manhã </t>
  </si>
  <si>
    <t>IP00277</t>
  </si>
  <si>
    <t>Fornecimento de Cafe da manhã e da tarde</t>
  </si>
  <si>
    <t>Café da tarde</t>
  </si>
  <si>
    <t>16.05</t>
  </si>
  <si>
    <t>MOI</t>
  </si>
  <si>
    <t>XMI0009</t>
  </si>
  <si>
    <t>Engenheiro de Trainne 01</t>
  </si>
  <si>
    <t>IP00279</t>
  </si>
  <si>
    <t>Engenheiro de produção (com encargos)</t>
  </si>
  <si>
    <t>XMI0013</t>
  </si>
  <si>
    <t>XMI0017</t>
  </si>
  <si>
    <t>Gerente de contrato</t>
  </si>
  <si>
    <t>IP00280</t>
  </si>
  <si>
    <t>Gerente de contrato (com encargos)</t>
  </si>
  <si>
    <t>Encarregado de estrutura (Salario, Encargos Sociais, Refeição e Transporte)</t>
  </si>
  <si>
    <t>IP00282</t>
  </si>
  <si>
    <t>Encarregado de estrutura (com encargos)</t>
  </si>
  <si>
    <t>Encarregado de acabamento (Salario, Encargos Sociais, Refeição e Transporte)</t>
  </si>
  <si>
    <t>IP00283</t>
  </si>
  <si>
    <t>Estagiário de engenharia (Salario, Refeição e Transporte)</t>
  </si>
  <si>
    <t>IP00285</t>
  </si>
  <si>
    <t>Estagiário de engenharia (com encargos)</t>
  </si>
  <si>
    <t>Estagiário de qualidade (Salario, Refeição e Transporte)</t>
  </si>
  <si>
    <t>IP00286</t>
  </si>
  <si>
    <t>Técnico de segurança do trabalho (Salario, Encargos Sociais, Refeição e Transporte)</t>
  </si>
  <si>
    <t>IP00288</t>
  </si>
  <si>
    <t>Técnico de segurança do trabalho (com encargos)</t>
  </si>
  <si>
    <t>Assistente administrativo (Salario, Encargos Sociais, Refeição e Transporte)</t>
  </si>
  <si>
    <t>IP00291</t>
  </si>
  <si>
    <t>Assistente administrativo (com encargos)</t>
  </si>
  <si>
    <t>Almoxarife (Salario, Encargos Sociais, Refeição e Transporte)</t>
  </si>
  <si>
    <t>IP00297</t>
  </si>
  <si>
    <t>Almoxarife (com encargos)</t>
  </si>
  <si>
    <t>Vale refeição (ADM)</t>
  </si>
  <si>
    <t>IP00047</t>
  </si>
  <si>
    <t>Benefícios (Plano de Saúde e afins)</t>
  </si>
  <si>
    <t>Vale transporte (M.O.I.)</t>
  </si>
  <si>
    <t>IP00300</t>
  </si>
  <si>
    <t>Vale Transporte (Mão de obra Indireta)</t>
  </si>
  <si>
    <t>16.06</t>
  </si>
  <si>
    <t>MOD</t>
  </si>
  <si>
    <t>XMD0005</t>
  </si>
  <si>
    <t>Servente/Ajudante (Salario, Encargos Sociais, Refeição e Transporte)</t>
  </si>
  <si>
    <t>Pedreiro (Salario, Encargos Sociais, Refeição e Transporte)</t>
  </si>
  <si>
    <t>IP00306</t>
  </si>
  <si>
    <t>Pedreiro (com encargos)</t>
  </si>
  <si>
    <t>Carpinteiro (Salario, Encargos Sociais, Refeição e Transporte)</t>
  </si>
  <si>
    <t>IP00307</t>
  </si>
  <si>
    <t>Carpinteiro (com encargos)</t>
  </si>
  <si>
    <t>Operador de cremalheira (Salario, Encargos Sociais, Refeição e Transporte)</t>
  </si>
  <si>
    <t>IP00423</t>
  </si>
  <si>
    <t>Operador de cremalheira (Com Encargos)</t>
  </si>
  <si>
    <t>Vale transporte (M.O.D.)</t>
  </si>
  <si>
    <t>Vale alimentação (Obra)</t>
  </si>
  <si>
    <t>16.07</t>
  </si>
  <si>
    <t>CPU00666</t>
  </si>
  <si>
    <t>Contabilidade</t>
  </si>
  <si>
    <t>IP00015</t>
  </si>
  <si>
    <t>IP00314</t>
  </si>
  <si>
    <t>Taxa para ligação de água / esgoto</t>
  </si>
  <si>
    <t>IP00313</t>
  </si>
  <si>
    <t>Taxa para ligação de energia elétrica</t>
  </si>
  <si>
    <t>BL001</t>
  </si>
  <si>
    <t>TÉRREO</t>
  </si>
  <si>
    <t>PVT-01</t>
  </si>
  <si>
    <t>PVT-02</t>
  </si>
  <si>
    <t>PVT-03</t>
  </si>
  <si>
    <t>PVT-04</t>
  </si>
  <si>
    <t>PVT-05</t>
  </si>
  <si>
    <t>PVT-06</t>
  </si>
  <si>
    <t>PVT-07</t>
  </si>
  <si>
    <t>PVT-08</t>
  </si>
  <si>
    <t>PVT-09</t>
  </si>
  <si>
    <t>PVT-10</t>
  </si>
  <si>
    <t>PVT-11</t>
  </si>
  <si>
    <t>PVT-12</t>
  </si>
  <si>
    <t>PVT-13</t>
  </si>
  <si>
    <t>PVT-14</t>
  </si>
  <si>
    <t>PVT-15</t>
  </si>
  <si>
    <t>PVT-16</t>
  </si>
  <si>
    <t>PVT-17</t>
  </si>
  <si>
    <t>PVT-18</t>
  </si>
  <si>
    <t>PVT-19</t>
  </si>
  <si>
    <t>PVT-20</t>
  </si>
  <si>
    <t>PVT-21</t>
  </si>
  <si>
    <t>PVT-22</t>
  </si>
  <si>
    <t>PVT-23</t>
  </si>
  <si>
    <t>PVT-24</t>
  </si>
  <si>
    <t>PVT-25</t>
  </si>
  <si>
    <t>PVT-26</t>
  </si>
  <si>
    <t>PVT-27</t>
  </si>
  <si>
    <t>ÁREA-EXTERNA</t>
  </si>
  <si>
    <t>AC-01</t>
  </si>
  <si>
    <t>O-I</t>
  </si>
  <si>
    <t>Filtro</t>
  </si>
  <si>
    <t>Custo Orçado</t>
  </si>
  <si>
    <t>Seleção QC</t>
  </si>
  <si>
    <t>QC Proporcional Orçado</t>
  </si>
  <si>
    <t>Ajustes Manuais</t>
  </si>
  <si>
    <t>%</t>
  </si>
  <si>
    <t>O</t>
  </si>
  <si>
    <t>LOCAÇÃO / GABARITO</t>
  </si>
  <si>
    <t>01.01.01</t>
  </si>
  <si>
    <t>TOPOGRAFIA</t>
  </si>
  <si>
    <t>01.02.01</t>
  </si>
  <si>
    <t>LIMPEZA E DESMATAMENTO</t>
  </si>
  <si>
    <t>TERRAPLANAGEM</t>
  </si>
  <si>
    <t>02.03.01</t>
  </si>
  <si>
    <t>IP00105</t>
  </si>
  <si>
    <t>Pavimentação</t>
  </si>
  <si>
    <t>02.04.01</t>
  </si>
  <si>
    <t>IP00113</t>
  </si>
  <si>
    <t>Sinalização</t>
  </si>
  <si>
    <t>INFRA CIVÍS (CAIXAS DE RETENÇÃO E DETENÇÃO, CASA DE MÁQIUNAS, ETC)</t>
  </si>
  <si>
    <t>02.06.01</t>
  </si>
  <si>
    <t>RESERVATÓRIO</t>
  </si>
  <si>
    <t>REDES HIDRÁULICAS, GÁS, INCÊNDIO</t>
  </si>
  <si>
    <t>REDES ELÉTRICAS, TELEFONIA E SISTEMAS</t>
  </si>
  <si>
    <t>Muros de Divisa</t>
  </si>
  <si>
    <t>IP00129</t>
  </si>
  <si>
    <t>Alambrados</t>
  </si>
  <si>
    <t>MUROS DE ARRIMO</t>
  </si>
  <si>
    <t>RAMPA EM ESTRUTURA DE CONCRETO</t>
  </si>
  <si>
    <t>02.15.01</t>
  </si>
  <si>
    <t>IP00130</t>
  </si>
  <si>
    <t>Rampa em estrutura de concreto</t>
  </si>
  <si>
    <t>IP00243</t>
  </si>
  <si>
    <t>Controle tecnológico de concreto  - (NBR 15823)</t>
  </si>
  <si>
    <t>IP00244</t>
  </si>
  <si>
    <t>ALVENARIA VEDAÇÃO</t>
  </si>
  <si>
    <t>SHAFT / DIVISÓRIAS / DRY WALL / PAINÉIS</t>
  </si>
  <si>
    <t>IMPERMEABILIZAÇÃO COM MEMBRANA/ ARGAMASSAS POLIMÉRICAS/ PINTURAS IMPERMEABILIZANTES</t>
  </si>
  <si>
    <t>IMPERMEABILIZAÇÃO COM MANTAS</t>
  </si>
  <si>
    <t>COBERTURA / ISOLAMENTO TÉRMICO</t>
  </si>
  <si>
    <t>TELHADO / RUFOS / CALHAS</t>
  </si>
  <si>
    <t>CONTRA PISO</t>
  </si>
  <si>
    <t>PISO LAMINADO</t>
  </si>
  <si>
    <t>08.02.01</t>
  </si>
  <si>
    <t>IP00142</t>
  </si>
  <si>
    <t>Piso Laminado</t>
  </si>
  <si>
    <t>SOLEIRAS / FILETE / PEITORIL</t>
  </si>
  <si>
    <t>FORRO E SANCA</t>
  </si>
  <si>
    <t>08.09</t>
  </si>
  <si>
    <t>ISOLAMENTO TÉRMICO / ACÚSTICO (COBERTURA)</t>
  </si>
  <si>
    <t>08.09.01</t>
  </si>
  <si>
    <t>INSTALAÇÕES ELÉTRICAS E HIDRO-SANITARIAS</t>
  </si>
  <si>
    <t>IP00151</t>
  </si>
  <si>
    <t>Instalações Hidro-Sanitárias</t>
  </si>
  <si>
    <t>Hidrômetro / PNE / Outros (Instalações Torre)</t>
  </si>
  <si>
    <t>IP00425</t>
  </si>
  <si>
    <t>Instalações de Gás</t>
  </si>
  <si>
    <t>IP00427</t>
  </si>
  <si>
    <t>Instalações de Telefonia e Sistemas</t>
  </si>
  <si>
    <t>Louças e Metais</t>
  </si>
  <si>
    <t>Pressurização/Exaustão/Ventokits</t>
  </si>
  <si>
    <t>IP00474</t>
  </si>
  <si>
    <t>ESQUADRIAS DE ALUMÍNIO</t>
  </si>
  <si>
    <t>I</t>
  </si>
  <si>
    <t>11.04</t>
  </si>
  <si>
    <t>ESQUADRIAS DE AÇO</t>
  </si>
  <si>
    <t>11.04.01</t>
  </si>
  <si>
    <t>IP00156</t>
  </si>
  <si>
    <t>Esquadrias de Aço</t>
  </si>
  <si>
    <t>13.01.01</t>
  </si>
  <si>
    <t>LIMPEZA FINAL DE OBRA</t>
  </si>
  <si>
    <t>EDÍCULAS NA PROJEÇÃO DA TORRE</t>
  </si>
  <si>
    <t>15.02</t>
  </si>
  <si>
    <t>EDÍCULAS EXTERNAS</t>
  </si>
  <si>
    <t>15.02.01</t>
  </si>
  <si>
    <t>15.03</t>
  </si>
  <si>
    <t>EDIFÍCIO GARAGEM</t>
  </si>
  <si>
    <t>15.03.01</t>
  </si>
  <si>
    <t>IP00404</t>
  </si>
  <si>
    <t>Edifício Garagem</t>
  </si>
  <si>
    <t>EQUIPAMENTOS (INDIRETO)</t>
  </si>
  <si>
    <t>16.01.01</t>
  </si>
  <si>
    <t>IP00169</t>
  </si>
  <si>
    <t>Protocolador de documentos</t>
  </si>
  <si>
    <t>IP00170</t>
  </si>
  <si>
    <t>Locação de compactador tipo placa vibratória a gasolina</t>
  </si>
  <si>
    <t>IP00172</t>
  </si>
  <si>
    <t>Locação de manipulador telescópico</t>
  </si>
  <si>
    <t>IP00173</t>
  </si>
  <si>
    <t>Locação de mini carregadeira</t>
  </si>
  <si>
    <t>IP00174</t>
  </si>
  <si>
    <t>Locação de mini-escavadeira</t>
  </si>
  <si>
    <t>IP00175</t>
  </si>
  <si>
    <t>Locação de pick-up</t>
  </si>
  <si>
    <t>IP00176</t>
  </si>
  <si>
    <t>Locação de misturador de argamassa</t>
  </si>
  <si>
    <t>IP00177</t>
  </si>
  <si>
    <t>Locação de plataforma elevatória - tipo articulada</t>
  </si>
  <si>
    <t>IP00178</t>
  </si>
  <si>
    <t>Locação de retroescavadeira</t>
  </si>
  <si>
    <t>IP00182</t>
  </si>
  <si>
    <t>Betoneira</t>
  </si>
  <si>
    <t>IP00185</t>
  </si>
  <si>
    <t>Disco de serra circular</t>
  </si>
  <si>
    <t>IP00187</t>
  </si>
  <si>
    <t>Serra policorte</t>
  </si>
  <si>
    <t>IP00193</t>
  </si>
  <si>
    <t>Martelo perfurador SDS Plus</t>
  </si>
  <si>
    <t>IP00194</t>
  </si>
  <si>
    <t>Mangote para vibrador de concreto</t>
  </si>
  <si>
    <t>IP00195</t>
  </si>
  <si>
    <t>Máquina cortadora de blocos</t>
  </si>
  <si>
    <t>IP00196</t>
  </si>
  <si>
    <t>Disco diamantado segmentado</t>
  </si>
  <si>
    <t>IP00197</t>
  </si>
  <si>
    <t>Serra circular de bancada</t>
  </si>
  <si>
    <t>IP00198</t>
  </si>
  <si>
    <t>Guindaste (locação)</t>
  </si>
  <si>
    <t>IP00199</t>
  </si>
  <si>
    <t>Locação de gerador</t>
  </si>
  <si>
    <t>IP00200</t>
  </si>
  <si>
    <t>Locação de martelete pneumático + compressor</t>
  </si>
  <si>
    <t>IP00202</t>
  </si>
  <si>
    <t>Relógio de ponto</t>
  </si>
  <si>
    <t>IP00203</t>
  </si>
  <si>
    <t>Locação de cadeira suspensa</t>
  </si>
  <si>
    <t>IP00204</t>
  </si>
  <si>
    <t>Motor vibrador</t>
  </si>
  <si>
    <t>IP00205</t>
  </si>
  <si>
    <t>Gabarito regulável para vão de janela</t>
  </si>
  <si>
    <t>IP00420</t>
  </si>
  <si>
    <t>Locação de PC (Com operador)</t>
  </si>
  <si>
    <t>IP00440</t>
  </si>
  <si>
    <t>Locação de empilhadeira</t>
  </si>
  <si>
    <t>IP00480</t>
  </si>
  <si>
    <t>IP00502</t>
  </si>
  <si>
    <t>Locação de caçamba para graute</t>
  </si>
  <si>
    <t>IP00519</t>
  </si>
  <si>
    <t>Locação de grua</t>
  </si>
  <si>
    <t>INSTALAÇÕES DA OBRA (INDIRETO)</t>
  </si>
  <si>
    <t>16.02.01</t>
  </si>
  <si>
    <t>IP00210</t>
  </si>
  <si>
    <t>Camera fotográfica digital</t>
  </si>
  <si>
    <t>IP00218</t>
  </si>
  <si>
    <t>Baia para agregados</t>
  </si>
  <si>
    <t>IP00224</t>
  </si>
  <si>
    <t>Sistema provisório de cameras de monitoramento</t>
  </si>
  <si>
    <t>IP00233</t>
  </si>
  <si>
    <t>Locação e limpeza de banheiro quimico</t>
  </si>
  <si>
    <t>SERVIÇOS TERCEIRIZADOS (INDIRETO)</t>
  </si>
  <si>
    <t>16.03.01</t>
  </si>
  <si>
    <t>IP00240</t>
  </si>
  <si>
    <t>Consultoria de instalações</t>
  </si>
  <si>
    <t>IP00241</t>
  </si>
  <si>
    <t>Consultorias de fundações</t>
  </si>
  <si>
    <t>IP00242</t>
  </si>
  <si>
    <t>Consultorias de reservatórios</t>
  </si>
  <si>
    <t>IP00245</t>
  </si>
  <si>
    <t>Laudo de vizinhança</t>
  </si>
  <si>
    <t>IP00246</t>
  </si>
  <si>
    <t>Limpeza de fossa séptica</t>
  </si>
  <si>
    <t>IP00248</t>
  </si>
  <si>
    <t>Seguro de obra</t>
  </si>
  <si>
    <t>IP00253</t>
  </si>
  <si>
    <t>Execução de ensaio PDA + locação de equipamentos</t>
  </si>
  <si>
    <t>IP00254</t>
  </si>
  <si>
    <t>IP00255</t>
  </si>
  <si>
    <t>Consultoria para aquisição de forma metálica</t>
  </si>
  <si>
    <t>IP00256</t>
  </si>
  <si>
    <t>Controle tecnológico de terraplenagem</t>
  </si>
  <si>
    <t>IP00261</t>
  </si>
  <si>
    <t>Construcode</t>
  </si>
  <si>
    <t>IP00433</t>
  </si>
  <si>
    <t>Ensaio de guarda corpo</t>
  </si>
  <si>
    <t>CONSUMOS PERMANENTES (INDIRETO)</t>
  </si>
  <si>
    <t>16.04.01</t>
  </si>
  <si>
    <t>IP00264</t>
  </si>
  <si>
    <t>Combustivel Pick-up</t>
  </si>
  <si>
    <t>IP00275</t>
  </si>
  <si>
    <t>Óleo diesel combustível</t>
  </si>
  <si>
    <t>M.O.I (INDIRETO)</t>
  </si>
  <si>
    <t>16.05.01</t>
  </si>
  <si>
    <t>IP00281</t>
  </si>
  <si>
    <t>Mestre de obra (com encargos)</t>
  </si>
  <si>
    <t>Encarregado de acabamento (com encargos)</t>
  </si>
  <si>
    <t>IP00284</t>
  </si>
  <si>
    <t>Apontador de obra (com encargos)</t>
  </si>
  <si>
    <t>Estagiário de qualidade (com encargos)</t>
  </si>
  <si>
    <t>IP00287</t>
  </si>
  <si>
    <t>Estagiário de segurança do trabalho (com encargos)</t>
  </si>
  <si>
    <t>IP00289</t>
  </si>
  <si>
    <t>Encarregado administrativo (com encargos)</t>
  </si>
  <si>
    <t>IP00290</t>
  </si>
  <si>
    <t>Analista administrativo (com encargos)</t>
  </si>
  <si>
    <t>IP00292</t>
  </si>
  <si>
    <t>Auxiliar administrativo (com encargos)</t>
  </si>
  <si>
    <t>IP00294</t>
  </si>
  <si>
    <t>Auxiliar depto pessoal (com encargos)</t>
  </si>
  <si>
    <t>IP00295</t>
  </si>
  <si>
    <t>Auxiliar de segurança do trabalho (com encargos)</t>
  </si>
  <si>
    <t>IP00296</t>
  </si>
  <si>
    <t>Encarregado de almoxarifado (com encargos)</t>
  </si>
  <si>
    <t>IP00298</t>
  </si>
  <si>
    <t>Auxiliar de almoxarifado (com encargos)</t>
  </si>
  <si>
    <t>IP00299</t>
  </si>
  <si>
    <t>Assistente de engenharia (com encargos)</t>
  </si>
  <si>
    <t>IP00301</t>
  </si>
  <si>
    <t>Vale Refeição (Mão de obra Indireta)</t>
  </si>
  <si>
    <t>IP00418</t>
  </si>
  <si>
    <t>Coordenador de Obras (Com Encargos)</t>
  </si>
  <si>
    <t>IP00419</t>
  </si>
  <si>
    <t>Engenheiro de Segurança e Qualidade (Com Encargos)</t>
  </si>
  <si>
    <t>M.O.D (DIRETO)</t>
  </si>
  <si>
    <t>16.06.01</t>
  </si>
  <si>
    <t>IP00304</t>
  </si>
  <si>
    <t>Encanador (com encargos)</t>
  </si>
  <si>
    <t>IP00305</t>
  </si>
  <si>
    <t>Operador de equipamentos (com encargos)</t>
  </si>
  <si>
    <t>IP00424</t>
  </si>
  <si>
    <t>Sinaleiro de grua (Com Encargos)</t>
  </si>
  <si>
    <t>TARIFAS (INDIRETO)</t>
  </si>
  <si>
    <t>16.07.01</t>
  </si>
  <si>
    <t>IP00310</t>
  </si>
  <si>
    <t>CREA</t>
  </si>
  <si>
    <t>IP00311</t>
  </si>
  <si>
    <t>Contribuição sindicato</t>
  </si>
  <si>
    <t>IP00312</t>
  </si>
  <si>
    <t>Taxa de vistoria para AVCB</t>
  </si>
  <si>
    <t>IP00317</t>
  </si>
  <si>
    <t>Taxa corpo de bombeiro</t>
  </si>
  <si>
    <t>IP00436</t>
  </si>
  <si>
    <t>Taxas e tarifas municipais</t>
  </si>
  <si>
    <t>IP00517</t>
  </si>
  <si>
    <t>Acidentes e multas</t>
  </si>
  <si>
    <t>16.08</t>
  </si>
  <si>
    <t>LIGAÇÕES E HABITE-SE - (INDIRETO)</t>
  </si>
  <si>
    <t>16.08.01</t>
  </si>
  <si>
    <t>IP00316</t>
  </si>
  <si>
    <t>Taxa para ligação provisória de energia elétrica</t>
  </si>
  <si>
    <t>17</t>
  </si>
  <si>
    <t>CUSTOS NÃO INCIDENTES</t>
  </si>
  <si>
    <t>18</t>
  </si>
  <si>
    <t>TAXA DE ADMINISTRAÇÃO DE OBRA</t>
  </si>
  <si>
    <t>18.01</t>
  </si>
  <si>
    <t>18.01.01</t>
  </si>
  <si>
    <t>IP00318</t>
  </si>
  <si>
    <t>Custos não incidentes</t>
  </si>
  <si>
    <t>IP00319</t>
  </si>
  <si>
    <t>Equipamentos Imobilizados (formas, canteiros, etc)</t>
  </si>
  <si>
    <t>IP00320</t>
  </si>
  <si>
    <t>Indireto Pós-Obra (legalização)</t>
  </si>
  <si>
    <t>IP00487</t>
  </si>
  <si>
    <t>Demolição</t>
  </si>
  <si>
    <t>19.01</t>
  </si>
  <si>
    <t>19.01.01</t>
  </si>
  <si>
    <t>TAXAS</t>
  </si>
  <si>
    <t>IP00421</t>
  </si>
  <si>
    <t>Taxa de administração de execução de obra</t>
  </si>
  <si>
    <t>IP00468</t>
  </si>
  <si>
    <t>Impostos sobre a folha</t>
  </si>
  <si>
    <t>Planilha ABC dos Insumos</t>
  </si>
  <si>
    <t>Unid.</t>
  </si>
  <si>
    <t>Qtde Prod.</t>
  </si>
  <si>
    <t>Preço Prod.</t>
  </si>
  <si>
    <t>Total</t>
  </si>
  <si>
    <t>Tipos de Contratos</t>
  </si>
  <si>
    <t>Materiais Vinculados</t>
  </si>
  <si>
    <t>Estrutura Blocos</t>
  </si>
  <si>
    <t>Estrutura Pavimentos</t>
  </si>
  <si>
    <t>CTD00 - Minuta de Terceiros</t>
  </si>
  <si>
    <t>Minuta Contrato - Terceiros</t>
  </si>
  <si>
    <t>Materiais para contratos globais</t>
  </si>
  <si>
    <t>SUB-01</t>
  </si>
  <si>
    <t>CTD01 - CNPJ - SP - Prestacao de Servicos Engenharia PJ</t>
  </si>
  <si>
    <t>Minuta Contrato - Prestacao de Servicos Engenharia PJ - Com Foro de São Paulo - Modelo CNPJ</t>
  </si>
  <si>
    <t>BL002</t>
  </si>
  <si>
    <t>SUB-02</t>
  </si>
  <si>
    <t>CTD02 - CNPJ - SP - Minuta Contrato - Empr Global Com Fornec de Material - Sem Fat Direto</t>
  </si>
  <si>
    <t>Minuta Contrato - Empreitada Global Com Fornecimento de Material - Sem Faturamento Direto - Com Foro de São Paulo - Modelo CNPJ</t>
  </si>
  <si>
    <t>BL003</t>
  </si>
  <si>
    <t>SUB-03</t>
  </si>
  <si>
    <t>CTD03 - CNPJ - SP - Minuta Contrato - Serviços de Elaboração De Imagens</t>
  </si>
  <si>
    <t>Minuta Contrato - Serviços de Elaboração De Imagens - Com Foro de São Paulo - Modelo CNPJ</t>
  </si>
  <si>
    <t>BL004</t>
  </si>
  <si>
    <t>SUB-04</t>
  </si>
  <si>
    <t>CTD04 - CNPJ - SP - Minuta Contrato - Empr Global Com Fornec de Material - Com Fat Direto</t>
  </si>
  <si>
    <t>Minuta Contrato - Empreitada Global Com Fornecimento de Material - Com Faturamento Direto - Com Foro de São Paulo - Modelo CNPJ</t>
  </si>
  <si>
    <t>BL005</t>
  </si>
  <si>
    <t>SUB-05</t>
  </si>
  <si>
    <t>CTD05 - CNPJ - SP - Minuta Contrato - Empreitada Global Sem Fornec de Material</t>
  </si>
  <si>
    <t>Minuta Contrato - Empreitada Global Sem Fornecimento de Material - Com Foro de São Paulo - Modelo CNPJ</t>
  </si>
  <si>
    <t>BL006</t>
  </si>
  <si>
    <t>SUB-06</t>
  </si>
  <si>
    <t>CTD06 - CNPJ - SP - Minuta Contrato - Locação Manutenção e Operação de Equip.</t>
  </si>
  <si>
    <t>Minuta Contrato - Locação Manutenção e Operação de Equipamentos - Com Foro de São Paulo - Modelo CNPJ</t>
  </si>
  <si>
    <t>BL007</t>
  </si>
  <si>
    <t>SUB-07</t>
  </si>
  <si>
    <t>CTD07 - CNPJ - SP - Minuta Contrato - Consultoria</t>
  </si>
  <si>
    <t>Minuta Contrato - Consultoria - Com Foro de São Paulo - Modelo CNPJ</t>
  </si>
  <si>
    <t>BL008</t>
  </si>
  <si>
    <t>SUB-08</t>
  </si>
  <si>
    <t>CTD08 - CNPJ - SP - Minuta Contrato - Empreitada de MDO Preco Unitário</t>
  </si>
  <si>
    <t>Minuta Contrato - Empreitada de Mão de Obra a Preco Unitário - Com Foro de São Paulo - Modelo CNPJ</t>
  </si>
  <si>
    <t>BL009</t>
  </si>
  <si>
    <t>SUB-09</t>
  </si>
  <si>
    <t>CTD09 - CNPJ - SP - Minuta Contrato - Elaboração de Projetos</t>
  </si>
  <si>
    <t>Minuta Contrato - Elaboração de Projetos - Com Foro de São Paulo - Modelo CNPJ</t>
  </si>
  <si>
    <t>BL010</t>
  </si>
  <si>
    <t>SUB-10</t>
  </si>
  <si>
    <t>CTD10 - CNPJ - SP - Minuta Contrato - Empr Preço Unit Com Fornec de Material - Com Fat Direto</t>
  </si>
  <si>
    <t>Minuta Contrato - Empreitada Preço Unitário com Fornecimento de Material - com Faturamento Direto - Com Foro de São Paulo - Modelo CNPJ</t>
  </si>
  <si>
    <t>BL011</t>
  </si>
  <si>
    <t>CTD11 - CPF - BH - Minuta Contrato - Empr Global Com Fornec de Material - Sem Fat Direto</t>
  </si>
  <si>
    <t>Minuta Contrato - Empreitada Global Com Fornecimento de Material - Sem Faturamento Direto - Com Foro de Belo Horizonte - Modelo CPF</t>
  </si>
  <si>
    <t>BL012</t>
  </si>
  <si>
    <t>SOBRE-01</t>
  </si>
  <si>
    <t>CTD12 - CNPJ - BH - Minuta Contrato - Empreitada de MDO Preco Unitário</t>
  </si>
  <si>
    <t>Minuta Contrato - Empreitada de Mão de Obra a Preco Unitário - Com Foro de Belo Horizonte - Modelo CNPJ</t>
  </si>
  <si>
    <t>BL013</t>
  </si>
  <si>
    <t>SOBRE-02</t>
  </si>
  <si>
    <t>CTD13 - CPF - BH - Minuta Contrato - Locação Manutenção e Operação de Equip.</t>
  </si>
  <si>
    <t>Minuta Contrato - Locação Manutenção e Operação de Equipamentos - Com Foro de Belo Horizonte - Modelo CPF</t>
  </si>
  <si>
    <t>BL014</t>
  </si>
  <si>
    <t>SOBRE-03</t>
  </si>
  <si>
    <t>CTD14 - CPF - BH - Minuta Contrato - Empreitada Global Sem Fornec de Material</t>
  </si>
  <si>
    <t>Minuta Contrato - Empreitada Global Sem Fornecimento de Material - Com Foro de Belo Horizonte - Modelo CPF</t>
  </si>
  <si>
    <t>BL015</t>
  </si>
  <si>
    <t>SOBRE-04</t>
  </si>
  <si>
    <t>CTD15 - CPF - BH - Minuta Contrato - Elaboração de Projetos</t>
  </si>
  <si>
    <t>Minuta Contrato - Elaboração de Projetos - Com Foro de Belo Horizonte - Modelo CPF</t>
  </si>
  <si>
    <t>BL016</t>
  </si>
  <si>
    <t>SOBRE-05</t>
  </si>
  <si>
    <t>CTD16 - CNPJ - BH - Minuta Contrato - Elaboração de Projetos</t>
  </si>
  <si>
    <t>Minuta Contrato - Elaboração de Projetos - Com Foro de Belo Horizonte - Modelo CNPJ</t>
  </si>
  <si>
    <t>BL017</t>
  </si>
  <si>
    <t>SOBRE-06</t>
  </si>
  <si>
    <t>CTD17 - CPF - BH - Minuta Contrato - Empreitada de MDO Preco Unitário</t>
  </si>
  <si>
    <t>Minuta Contrato - Empreitada de Mão de Obra a Preco Unitário - Com Foro de Belo Horizonte - Modelo CPF</t>
  </si>
  <si>
    <t>BL018</t>
  </si>
  <si>
    <t>SOBRE-07</t>
  </si>
  <si>
    <t>CTD18 - CNPJ - SP - Minuta Contrato - Prestação de serviços Lafaete</t>
  </si>
  <si>
    <t>Minuta Contrato - Prestação de serviços Lafaete - Com Foro de São Paulo - Modelo CNPJ</t>
  </si>
  <si>
    <t>BL019</t>
  </si>
  <si>
    <t>SOBRE-08</t>
  </si>
  <si>
    <t>CTD19 - CNPJ - SP - Aditivo Contrato - Prestador de Serviços PJ</t>
  </si>
  <si>
    <t>Aditivo Contrato - Prestador de Serviços PJ - Com Foro de São Paulo - Modelo CNPJ</t>
  </si>
  <si>
    <t>BL020</t>
  </si>
  <si>
    <t>SOBRE-09</t>
  </si>
  <si>
    <t>CTD20 - CNPJ - SP - Prestador de Serviços PJ</t>
  </si>
  <si>
    <t>Minuta Contrato - Prestador de Serviços PJ - Com Foro de São Paulo - Modelo CNPJ</t>
  </si>
  <si>
    <t>BL021</t>
  </si>
  <si>
    <t>SOBRE-10</t>
  </si>
  <si>
    <t>CTD21 - CNPJ - MG - Prestador de Serviços PJ</t>
  </si>
  <si>
    <t>Minuta Contrato - Prestador de Serviços PJ - Com Foro de Belo Horizonte - Modelo CNPJ</t>
  </si>
  <si>
    <t>BL022</t>
  </si>
  <si>
    <t>CTD22 - CNPJ - MG - Aditivo Contrato - Prestador de Serviços PJ</t>
  </si>
  <si>
    <t>Aditivo Contrato - Prestador de Serviços PJ - Com Foro de Minas Gerais - Modelo CNPJ</t>
  </si>
  <si>
    <t>BL023</t>
  </si>
  <si>
    <t>CTD24 - CNPJ - Distrato</t>
  </si>
  <si>
    <t>Minuta de Distrato - CNPJ</t>
  </si>
  <si>
    <t>BL024</t>
  </si>
  <si>
    <t>CTD25 - CNPJ - SP - Prestador de Serviços PJ - S/ VR</t>
  </si>
  <si>
    <t>BL025</t>
  </si>
  <si>
    <t>CTD26 - CNPJ - MG - Prestador de Serviços PJ - S/ VR</t>
  </si>
  <si>
    <t>Minuta Contrato - Prestador de Serviços PJ - Com Foro de Minas Gerais - Modelo CNPJ</t>
  </si>
  <si>
    <t>BL026</t>
  </si>
  <si>
    <t>CTD27 - CNPJ - MG - Minuta Contrato - Consultoria</t>
  </si>
  <si>
    <t>Minuta Contrato - Consultoria - Com Foro de Minas Gerais - Modelo CNPJ</t>
  </si>
  <si>
    <t>BL027</t>
  </si>
  <si>
    <t>Outros</t>
  </si>
  <si>
    <t>BL028</t>
  </si>
  <si>
    <t>BL029</t>
  </si>
  <si>
    <t>BL030</t>
  </si>
  <si>
    <t>BL031</t>
  </si>
  <si>
    <t>BL032</t>
  </si>
  <si>
    <t>BL033</t>
  </si>
  <si>
    <t>BL034</t>
  </si>
  <si>
    <t>BL035</t>
  </si>
  <si>
    <t>BL036</t>
  </si>
  <si>
    <t>BL037</t>
  </si>
  <si>
    <t>BL038</t>
  </si>
  <si>
    <t>BL039</t>
  </si>
  <si>
    <t>BL040</t>
  </si>
  <si>
    <t>BL041</t>
  </si>
  <si>
    <t>BL042</t>
  </si>
  <si>
    <t>BL043</t>
  </si>
  <si>
    <t>BL044</t>
  </si>
  <si>
    <t>BL045</t>
  </si>
  <si>
    <t>BL046</t>
  </si>
  <si>
    <t>BL047</t>
  </si>
  <si>
    <t>BL048</t>
  </si>
  <si>
    <t>BL049</t>
  </si>
  <si>
    <t>PVT-28</t>
  </si>
  <si>
    <t>BL050</t>
  </si>
  <si>
    <t>PVT-29</t>
  </si>
  <si>
    <t>BL051</t>
  </si>
  <si>
    <t>PVT-30</t>
  </si>
  <si>
    <t>BL052</t>
  </si>
  <si>
    <t>PVT-31</t>
  </si>
  <si>
    <t>BL053</t>
  </si>
  <si>
    <t>PVT-32</t>
  </si>
  <si>
    <t>BL054</t>
  </si>
  <si>
    <t>PVT-33</t>
  </si>
  <si>
    <t>BL055</t>
  </si>
  <si>
    <t>PVT-34</t>
  </si>
  <si>
    <t>BL056</t>
  </si>
  <si>
    <t>PVT-35</t>
  </si>
  <si>
    <t>BL057</t>
  </si>
  <si>
    <t>PVT-36</t>
  </si>
  <si>
    <t>BL058</t>
  </si>
  <si>
    <t>PVT-37</t>
  </si>
  <si>
    <t>BL059</t>
  </si>
  <si>
    <t>PVT-38</t>
  </si>
  <si>
    <t>BL060</t>
  </si>
  <si>
    <t>PVT-39</t>
  </si>
  <si>
    <t>BL061</t>
  </si>
  <si>
    <t>PVT-40</t>
  </si>
  <si>
    <t>BL062</t>
  </si>
  <si>
    <t>PVT-41</t>
  </si>
  <si>
    <t>BL063</t>
  </si>
  <si>
    <t>PVT-42</t>
  </si>
  <si>
    <t>BL064</t>
  </si>
  <si>
    <t>PVT-43</t>
  </si>
  <si>
    <t>BL065</t>
  </si>
  <si>
    <t>PVT-44</t>
  </si>
  <si>
    <t>BL066</t>
  </si>
  <si>
    <t>PVT-45</t>
  </si>
  <si>
    <t>BL067</t>
  </si>
  <si>
    <t>PVT-46</t>
  </si>
  <si>
    <t>BL068</t>
  </si>
  <si>
    <t>PVT-47</t>
  </si>
  <si>
    <t>BL069</t>
  </si>
  <si>
    <t>PVT-48</t>
  </si>
  <si>
    <t>BL070</t>
  </si>
  <si>
    <t>PVT-49</t>
  </si>
  <si>
    <t>BL071</t>
  </si>
  <si>
    <t>PVT-50</t>
  </si>
  <si>
    <t>BL072</t>
  </si>
  <si>
    <t>PVT-51</t>
  </si>
  <si>
    <t>BL073</t>
  </si>
  <si>
    <t>PVT-52</t>
  </si>
  <si>
    <t>BL074</t>
  </si>
  <si>
    <t>PVT-53</t>
  </si>
  <si>
    <t>BL075</t>
  </si>
  <si>
    <t>PVT-54</t>
  </si>
  <si>
    <t>BL076</t>
  </si>
  <si>
    <t>PVT-55</t>
  </si>
  <si>
    <t>BL077</t>
  </si>
  <si>
    <t>PVT-56</t>
  </si>
  <si>
    <t>BL078</t>
  </si>
  <si>
    <t>PVT-57</t>
  </si>
  <si>
    <t>BL079</t>
  </si>
  <si>
    <t>PVT-58</t>
  </si>
  <si>
    <t>BL080</t>
  </si>
  <si>
    <t>PVT-59</t>
  </si>
  <si>
    <t>BL081</t>
  </si>
  <si>
    <t>PVT-60</t>
  </si>
  <si>
    <t>BL082</t>
  </si>
  <si>
    <t>PVT-61</t>
  </si>
  <si>
    <t>BL083</t>
  </si>
  <si>
    <t>PVT-62</t>
  </si>
  <si>
    <t>BL084</t>
  </si>
  <si>
    <t>PVT-63</t>
  </si>
  <si>
    <t>BL085</t>
  </si>
  <si>
    <t>PVT-64</t>
  </si>
  <si>
    <t>BL086</t>
  </si>
  <si>
    <t>PVT-65</t>
  </si>
  <si>
    <t>BL087</t>
  </si>
  <si>
    <t>PVT-66</t>
  </si>
  <si>
    <t>BL088</t>
  </si>
  <si>
    <t>PVT-67</t>
  </si>
  <si>
    <t>BL089</t>
  </si>
  <si>
    <t>PVT-68</t>
  </si>
  <si>
    <t>BL090</t>
  </si>
  <si>
    <t>PVT-69</t>
  </si>
  <si>
    <t>BL091</t>
  </si>
  <si>
    <t>PVT-70</t>
  </si>
  <si>
    <t>BL092</t>
  </si>
  <si>
    <t>PVT-71</t>
  </si>
  <si>
    <t>BL093</t>
  </si>
  <si>
    <t>PVT-72</t>
  </si>
  <si>
    <t>BL094</t>
  </si>
  <si>
    <t>PVT-73</t>
  </si>
  <si>
    <t>BL095</t>
  </si>
  <si>
    <t>PVT-74</t>
  </si>
  <si>
    <t>BL096</t>
  </si>
  <si>
    <t>PVT-75</t>
  </si>
  <si>
    <t>BL097</t>
  </si>
  <si>
    <t>PVT-76</t>
  </si>
  <si>
    <t>BL098</t>
  </si>
  <si>
    <t>PVT-77</t>
  </si>
  <si>
    <t>BL099</t>
  </si>
  <si>
    <t>PVT-78</t>
  </si>
  <si>
    <t>BL100</t>
  </si>
  <si>
    <t>PVT-79</t>
  </si>
  <si>
    <t>PVT-80</t>
  </si>
  <si>
    <t>PVT-81</t>
  </si>
  <si>
    <t>PVT-82</t>
  </si>
  <si>
    <t>PVT-83</t>
  </si>
  <si>
    <t>PVT-84</t>
  </si>
  <si>
    <t>PVT-85</t>
  </si>
  <si>
    <t>PVT-86</t>
  </si>
  <si>
    <t>PVT-87</t>
  </si>
  <si>
    <t>PVT-88</t>
  </si>
  <si>
    <t>PVT-89</t>
  </si>
  <si>
    <t>PVT-90</t>
  </si>
  <si>
    <t>PVT-91</t>
  </si>
  <si>
    <t>PVT-92</t>
  </si>
  <si>
    <t>PVT-93</t>
  </si>
  <si>
    <t>PVT-94</t>
  </si>
  <si>
    <t>PVT-95</t>
  </si>
  <si>
    <t>PVT-96</t>
  </si>
  <si>
    <t>PVT-97</t>
  </si>
  <si>
    <t>PVT-98</t>
  </si>
  <si>
    <t>PVT-99</t>
  </si>
  <si>
    <t>COB-01</t>
  </si>
  <si>
    <t>COB-02</t>
  </si>
  <si>
    <t>COB-03</t>
  </si>
  <si>
    <t>COB-04</t>
  </si>
  <si>
    <t>COB-05</t>
  </si>
  <si>
    <t>BARRILETE</t>
  </si>
  <si>
    <t>ÁTICO</t>
  </si>
  <si>
    <t>PLATIBANDA</t>
  </si>
  <si>
    <t>AC-02</t>
  </si>
  <si>
    <t>AC-03</t>
  </si>
  <si>
    <t>AC-04</t>
  </si>
  <si>
    <t>AC-05</t>
  </si>
  <si>
    <t>AC-06</t>
  </si>
  <si>
    <t>AC-07</t>
  </si>
  <si>
    <t>AC-08</t>
  </si>
  <si>
    <t>AC-09</t>
  </si>
  <si>
    <t>AC-10</t>
  </si>
  <si>
    <t>AC-11</t>
  </si>
  <si>
    <t>AC-12</t>
  </si>
  <si>
    <t>AC-13</t>
  </si>
  <si>
    <t>AC-14</t>
  </si>
  <si>
    <t>AC-15</t>
  </si>
  <si>
    <t>AC-16</t>
  </si>
  <si>
    <t>AC-17</t>
  </si>
  <si>
    <t>AC-18</t>
  </si>
  <si>
    <t>AC-19</t>
  </si>
  <si>
    <t>AC-20</t>
  </si>
  <si>
    <t>PANO-01</t>
  </si>
  <si>
    <t>PANO-02</t>
  </si>
  <si>
    <t>PANO-03</t>
  </si>
  <si>
    <t>PANO-04</t>
  </si>
  <si>
    <t>PANO-05</t>
  </si>
  <si>
    <t>PANO-06</t>
  </si>
  <si>
    <t>PANO-07</t>
  </si>
  <si>
    <t>PANO-08</t>
  </si>
  <si>
    <t>PANO-09</t>
  </si>
  <si>
    <t>PANO-10</t>
  </si>
  <si>
    <t>PANO-11</t>
  </si>
  <si>
    <t>PANO-12</t>
  </si>
  <si>
    <t>PANO-13</t>
  </si>
  <si>
    <t>PANO-14</t>
  </si>
  <si>
    <t>PANO-15</t>
  </si>
  <si>
    <t>PANO-16</t>
  </si>
  <si>
    <t>PANO-17</t>
  </si>
  <si>
    <t>PANO-18</t>
  </si>
  <si>
    <t>PANO-19</t>
  </si>
  <si>
    <t>PANO-20</t>
  </si>
  <si>
    <t>PANO-21</t>
  </si>
  <si>
    <t>PANO-22</t>
  </si>
  <si>
    <t>PANO-23</t>
  </si>
  <si>
    <t>PANO-24</t>
  </si>
  <si>
    <t>PANO-25</t>
  </si>
  <si>
    <t>PANO-26</t>
  </si>
  <si>
    <t>PANO-27</t>
  </si>
  <si>
    <t>PANO-28</t>
  </si>
  <si>
    <t>PANO-29</t>
  </si>
  <si>
    <t>PANO-30</t>
  </si>
  <si>
    <t>OBS</t>
  </si>
  <si>
    <t/>
  </si>
  <si>
    <t>02.04.02</t>
  </si>
  <si>
    <t>02.04.03</t>
  </si>
  <si>
    <t>02.04.04</t>
  </si>
  <si>
    <t>02.07.02.01.03</t>
  </si>
  <si>
    <t>02.07.03.04</t>
  </si>
  <si>
    <t>02.07.03.05</t>
  </si>
  <si>
    <t>02.07.03.06</t>
  </si>
  <si>
    <t>02.07.03.08</t>
  </si>
  <si>
    <t>02.09.02.03.07</t>
  </si>
  <si>
    <t>02.09.03.03.07</t>
  </si>
  <si>
    <t>02.11.02</t>
  </si>
  <si>
    <t>02.11.03</t>
  </si>
  <si>
    <t>02.11.04</t>
  </si>
  <si>
    <t>02.16.02</t>
  </si>
  <si>
    <t>02.16.03</t>
  </si>
  <si>
    <t>02.16.04</t>
  </si>
  <si>
    <t>02.16.05</t>
  </si>
  <si>
    <t>02.16.06</t>
  </si>
  <si>
    <t>02.16.07</t>
  </si>
  <si>
    <t>02.16.08</t>
  </si>
  <si>
    <t>02.16.09</t>
  </si>
  <si>
    <t>02.16.10</t>
  </si>
  <si>
    <t>02.16.11</t>
  </si>
  <si>
    <t>02.16.12</t>
  </si>
  <si>
    <t>02.16.13</t>
  </si>
  <si>
    <t>02.16.14</t>
  </si>
  <si>
    <t>02.16.15</t>
  </si>
  <si>
    <t>02.16.16</t>
  </si>
  <si>
    <t>02.16.17</t>
  </si>
  <si>
    <t>02.16.18</t>
  </si>
  <si>
    <t>02.16.19</t>
  </si>
  <si>
    <t>02.16.20</t>
  </si>
  <si>
    <t>02.16.21</t>
  </si>
  <si>
    <t>02.18.01.02</t>
  </si>
  <si>
    <t>02.18.01.03</t>
  </si>
  <si>
    <t>02.18.01.04</t>
  </si>
  <si>
    <t>02.19</t>
  </si>
  <si>
    <t>05.02.06</t>
  </si>
  <si>
    <t>08.03.12</t>
  </si>
  <si>
    <t>08.06.03</t>
  </si>
  <si>
    <t>10.02.08</t>
  </si>
  <si>
    <t>10.02.09</t>
  </si>
  <si>
    <t>15.01.01.03.03</t>
  </si>
  <si>
    <t>15.01.01.04</t>
  </si>
  <si>
    <t>15.01.01.04.01</t>
  </si>
  <si>
    <t>15.01.01.04.02</t>
  </si>
  <si>
    <t>15.01.01.05</t>
  </si>
  <si>
    <t>15.01.01.05.01</t>
  </si>
  <si>
    <t>15.01.01.06</t>
  </si>
  <si>
    <t>15.01.01.06.01</t>
  </si>
  <si>
    <t>15.01.02.01.06</t>
  </si>
  <si>
    <t>15.01.03</t>
  </si>
  <si>
    <t>15.01.03.01</t>
  </si>
  <si>
    <t>15.01.03.01.01</t>
  </si>
  <si>
    <t>15.01.03.01.02</t>
  </si>
  <si>
    <t>15.01.03.01.03</t>
  </si>
  <si>
    <t>15.01.03.01.04</t>
  </si>
  <si>
    <t>15.01.03.01.05</t>
  </si>
  <si>
    <t>15.01.03.01.06</t>
  </si>
  <si>
    <t>15.01.03.01.07</t>
  </si>
  <si>
    <t>15.01.03.02</t>
  </si>
  <si>
    <t>15.01.03.02.01</t>
  </si>
  <si>
    <t>15.01.03.02.02</t>
  </si>
  <si>
    <t>15.01.03.03</t>
  </si>
  <si>
    <t>15.01.03.03.01</t>
  </si>
  <si>
    <t>15.01.03.03.02</t>
  </si>
  <si>
    <t>15.01.03.04</t>
  </si>
  <si>
    <t>15.01.03.04.01</t>
  </si>
  <si>
    <t>15.01.03.04.02</t>
  </si>
  <si>
    <t>15.01.03.04.03</t>
  </si>
  <si>
    <t>15.01.03.05</t>
  </si>
  <si>
    <t>15.01.03.05.01</t>
  </si>
  <si>
    <t>15.01.03.06</t>
  </si>
  <si>
    <t>15.01.03.06.01</t>
  </si>
  <si>
    <t>15.01.04</t>
  </si>
  <si>
    <t>15.01.04.01</t>
  </si>
  <si>
    <t>15.01.04.01.01</t>
  </si>
  <si>
    <t>15.01.04.01.02</t>
  </si>
  <si>
    <t>15.01.04.01.03</t>
  </si>
  <si>
    <t>15.01.04.01.04</t>
  </si>
  <si>
    <t>15.01.04.01.05</t>
  </si>
  <si>
    <t>15.01.04.01.06</t>
  </si>
  <si>
    <t>15.01.04.02</t>
  </si>
  <si>
    <t>15.01.04.02.01</t>
  </si>
  <si>
    <t>15.01.04.02.02</t>
  </si>
  <si>
    <t>15.01.04.03</t>
  </si>
  <si>
    <t>15.01.04.03.01</t>
  </si>
  <si>
    <t>15.01.04.03.02</t>
  </si>
  <si>
    <t>15.01.04.04</t>
  </si>
  <si>
    <t>15.01.04.04.01</t>
  </si>
  <si>
    <t>15.01.04.04.02</t>
  </si>
  <si>
    <t>15.01.04.04.03</t>
  </si>
  <si>
    <t>15.01.04.05</t>
  </si>
  <si>
    <t>15.01.04.05.01</t>
  </si>
  <si>
    <t>15.01.04.06</t>
  </si>
  <si>
    <t>15.01.04.06.01</t>
  </si>
  <si>
    <t>15.01.05</t>
  </si>
  <si>
    <t>15.01.05.01</t>
  </si>
  <si>
    <t>15.01.05.01.01</t>
  </si>
  <si>
    <t>15.01.05.01.02</t>
  </si>
  <si>
    <t>15.01.05.01.03</t>
  </si>
  <si>
    <t>15.01.05.01.04</t>
  </si>
  <si>
    <t>15.01.05.01.05</t>
  </si>
  <si>
    <t>15.01.05.02</t>
  </si>
  <si>
    <t>15.01.05.02.01</t>
  </si>
  <si>
    <t>15.01.05.03</t>
  </si>
  <si>
    <t>15.01.05.03.01</t>
  </si>
  <si>
    <t>15.01.05.04</t>
  </si>
  <si>
    <t>15.01.05.04.01</t>
  </si>
  <si>
    <t>15.01.05.05</t>
  </si>
  <si>
    <t>15.01.05.05.01</t>
  </si>
  <si>
    <t>15.01.06</t>
  </si>
  <si>
    <t>15.01.06.01</t>
  </si>
  <si>
    <t>15.01.06.01.01</t>
  </si>
  <si>
    <t>15.01.06.01.02</t>
  </si>
  <si>
    <t>15.01.06.01.03</t>
  </si>
  <si>
    <t>15.01.06.01.04</t>
  </si>
  <si>
    <t>15.01.06.01.05</t>
  </si>
  <si>
    <t>15.01.06.01.06</t>
  </si>
  <si>
    <t>15.01.06.02</t>
  </si>
  <si>
    <t>15.01.06.02.01</t>
  </si>
  <si>
    <t>15.01.06.02.02</t>
  </si>
  <si>
    <t>15.01.06.03</t>
  </si>
  <si>
    <t>15.01.06.03.01</t>
  </si>
  <si>
    <t>15.01.06.04</t>
  </si>
  <si>
    <t>15.01.06.04.01</t>
  </si>
  <si>
    <t>15.01.07</t>
  </si>
  <si>
    <t>15.01.07.01</t>
  </si>
  <si>
    <t>15.01.07.01.01</t>
  </si>
  <si>
    <t>15.01.07.01.02</t>
  </si>
  <si>
    <t>15.01.07.01.03</t>
  </si>
  <si>
    <t>15.01.07.01.04</t>
  </si>
  <si>
    <t>15.01.07.01.05</t>
  </si>
  <si>
    <t>15.01.07.02</t>
  </si>
  <si>
    <t>15.01.07.02.01</t>
  </si>
  <si>
    <t>15.01.07.02.02</t>
  </si>
  <si>
    <t>15.01.07.02.03</t>
  </si>
  <si>
    <t>15.01.07.02.04</t>
  </si>
  <si>
    <t>15.01.07.03</t>
  </si>
  <si>
    <t>15.01.07.03.01</t>
  </si>
  <si>
    <t>15.01.07.03.02</t>
  </si>
  <si>
    <t>15.01.07.03.03</t>
  </si>
  <si>
    <t>15.01.07.03.04</t>
  </si>
  <si>
    <t>15.01.07.03.05</t>
  </si>
  <si>
    <t>15.01.07.03.06</t>
  </si>
  <si>
    <t>15.01.07.03.07</t>
  </si>
  <si>
    <t>15.01.07.03.08</t>
  </si>
  <si>
    <t>15.01.07.03.09</t>
  </si>
  <si>
    <t>15.01.07.03.10</t>
  </si>
  <si>
    <t>15.01.07.04</t>
  </si>
  <si>
    <t>15.01.07.04.01</t>
  </si>
  <si>
    <t>15.01.07.04.02</t>
  </si>
  <si>
    <t>15.01.07.05</t>
  </si>
  <si>
    <t>15.01.07.05.01</t>
  </si>
  <si>
    <t>15.01.07.05.02</t>
  </si>
  <si>
    <t>15.01.07.05.03</t>
  </si>
  <si>
    <t>15.01.07.05.04</t>
  </si>
  <si>
    <t>15.01.07.05.05</t>
  </si>
  <si>
    <t>15.01.07.05.06</t>
  </si>
  <si>
    <t>15.01.07.06</t>
  </si>
  <si>
    <t>15.01.07.06.01</t>
  </si>
  <si>
    <t>15.01.07.07</t>
  </si>
  <si>
    <t>15.01.07.07.01</t>
  </si>
  <si>
    <t>15.01.08</t>
  </si>
  <si>
    <t>15.01.08.01</t>
  </si>
  <si>
    <t>15.01.08.01.01</t>
  </si>
  <si>
    <t>15.01.08.01.02</t>
  </si>
  <si>
    <t>15.01.08.01.03</t>
  </si>
  <si>
    <t>15.01.08.01.04</t>
  </si>
  <si>
    <t>15.01.08.01.05</t>
  </si>
  <si>
    <t>15.01.08.01.06</t>
  </si>
  <si>
    <t>15.01.08.02</t>
  </si>
  <si>
    <t>15.01.08.02.01</t>
  </si>
  <si>
    <t>15.01.08.02.02</t>
  </si>
  <si>
    <t>15.01.08.03</t>
  </si>
  <si>
    <t>15.01.08.03.01</t>
  </si>
  <si>
    <t>15.01.08.03.02</t>
  </si>
  <si>
    <t>15.01.08.04</t>
  </si>
  <si>
    <t>15.01.08.04.01</t>
  </si>
  <si>
    <t>15.01.09</t>
  </si>
  <si>
    <t>15.01.09.01</t>
  </si>
  <si>
    <t>15.01.09.01.01</t>
  </si>
  <si>
    <t>15.01.09.01.02</t>
  </si>
  <si>
    <t>15.01.09.02</t>
  </si>
  <si>
    <t>15.01.09.02.01</t>
  </si>
  <si>
    <t>15.01.09.03</t>
  </si>
  <si>
    <t>15.01.09.03.01</t>
  </si>
  <si>
    <t>15.01.10</t>
  </si>
  <si>
    <t>15.01.10.01</t>
  </si>
  <si>
    <t>15.01.10.01.01</t>
  </si>
  <si>
    <t>15.01.10.02</t>
  </si>
  <si>
    <t>15.01.10.02.01</t>
  </si>
  <si>
    <t>15.01.10.02.02</t>
  </si>
  <si>
    <t>15.01.10.02.03</t>
  </si>
  <si>
    <t>15.01.11</t>
  </si>
  <si>
    <t>15.01.11.01</t>
  </si>
  <si>
    <t>15.01.11.01.01</t>
  </si>
  <si>
    <t>15.01.11.01.02</t>
  </si>
  <si>
    <t>15.01.11.01.03</t>
  </si>
  <si>
    <t>15.01.11.01.04</t>
  </si>
  <si>
    <t>15.01.11.01.05</t>
  </si>
  <si>
    <t>15.01.11.01.06</t>
  </si>
  <si>
    <t>15.01.11.02</t>
  </si>
  <si>
    <t>15.01.11.02.01</t>
  </si>
  <si>
    <t>15.01.11.02.02</t>
  </si>
  <si>
    <t>15.01.11.02.03</t>
  </si>
  <si>
    <t>15.01.11.03</t>
  </si>
  <si>
    <t>15.01.11.03.01</t>
  </si>
  <si>
    <t>15.01.11.04</t>
  </si>
  <si>
    <t>15.01.11.04.01</t>
  </si>
  <si>
    <t>15.01.11.05</t>
  </si>
  <si>
    <t>15.01.11.05.01</t>
  </si>
  <si>
    <t>15.01.11.06</t>
  </si>
  <si>
    <t>15.01.11.06.01</t>
  </si>
  <si>
    <t>15.01.12</t>
  </si>
  <si>
    <t>15.01.12.01</t>
  </si>
  <si>
    <t>15.01.12.01.01</t>
  </si>
  <si>
    <t>15.01.12.02</t>
  </si>
  <si>
    <t>15.01.12.02.01</t>
  </si>
  <si>
    <t>15.01.13</t>
  </si>
  <si>
    <t>15.01.13.01</t>
  </si>
  <si>
    <t>15.01.13.01.01</t>
  </si>
  <si>
    <t>15.01.13.02</t>
  </si>
  <si>
    <t>15.01.13.02.01</t>
  </si>
  <si>
    <t>15.01.14</t>
  </si>
  <si>
    <t>15.01.14.01</t>
  </si>
  <si>
    <t>15.01.14.01.01</t>
  </si>
  <si>
    <t>15.01.14.01.02</t>
  </si>
  <si>
    <t>15.01.14.02</t>
  </si>
  <si>
    <t>15.01.14.02.01</t>
  </si>
  <si>
    <t>15.01.14.02.02</t>
  </si>
  <si>
    <t>15.01.14.02.03</t>
  </si>
  <si>
    <t>15.01.14.03</t>
  </si>
  <si>
    <t>15.01.14.03.01</t>
  </si>
  <si>
    <t>15.01.14.03.02</t>
  </si>
  <si>
    <t>15.01.14.04</t>
  </si>
  <si>
    <t>15.01.14.04.01</t>
  </si>
  <si>
    <t>15.01.15</t>
  </si>
  <si>
    <t>15.01.15.01</t>
  </si>
  <si>
    <t>15.01.15.01.01</t>
  </si>
  <si>
    <t>15.01.15.01.02</t>
  </si>
  <si>
    <t>15.01.15.01.03</t>
  </si>
  <si>
    <t>15.01.15.01.04</t>
  </si>
  <si>
    <t>15.01.15.01.05</t>
  </si>
  <si>
    <t>15.01.15.01.06</t>
  </si>
  <si>
    <t>15.01.15.02</t>
  </si>
  <si>
    <t>15.01.15.02.01</t>
  </si>
  <si>
    <t>15.01.15.03</t>
  </si>
  <si>
    <t>15.01.15.03.01</t>
  </si>
  <si>
    <t>15.01.15.04</t>
  </si>
  <si>
    <t>15.01.15.04.01</t>
  </si>
  <si>
    <t>15.01.16</t>
  </si>
  <si>
    <t>15.01.16.01</t>
  </si>
  <si>
    <t>15.01.16.01.01</t>
  </si>
  <si>
    <t>15.01.16.02</t>
  </si>
  <si>
    <t>15.01.16.02.01</t>
  </si>
  <si>
    <t>15.01.16.03</t>
  </si>
  <si>
    <t>15.01.16.03.01</t>
  </si>
  <si>
    <t>15.01.16.04</t>
  </si>
  <si>
    <t>15.01.16.04.01</t>
  </si>
  <si>
    <t>15.01.16.04.02</t>
  </si>
  <si>
    <t>15.01.16.04.03</t>
  </si>
  <si>
    <t>15.01.16.05</t>
  </si>
  <si>
    <t>15.01.16.05.01</t>
  </si>
  <si>
    <t>15.01.17</t>
  </si>
  <si>
    <t>15.01.17.01</t>
  </si>
  <si>
    <t>15.01.17.01.01</t>
  </si>
  <si>
    <t>15.01.17.01.02</t>
  </si>
  <si>
    <t>15.01.17.01.03</t>
  </si>
  <si>
    <t>15.01.17.01.04</t>
  </si>
  <si>
    <t>15.01.17.02</t>
  </si>
  <si>
    <t>15.01.17.02.01</t>
  </si>
  <si>
    <t>15.01.17.03</t>
  </si>
  <si>
    <t>15.01.17.03.01</t>
  </si>
  <si>
    <t>IS00005</t>
  </si>
  <si>
    <t>CPU00047</t>
  </si>
  <si>
    <t>IS00037</t>
  </si>
  <si>
    <t>CPU00048</t>
  </si>
  <si>
    <t>IS00038</t>
  </si>
  <si>
    <t>CPU00049</t>
  </si>
  <si>
    <t>IS00039</t>
  </si>
  <si>
    <t>CPU00050</t>
  </si>
  <si>
    <t>IS00040</t>
  </si>
  <si>
    <t>IS00019</t>
  </si>
  <si>
    <t>CPU00008</t>
  </si>
  <si>
    <t>CPU00469</t>
  </si>
  <si>
    <t>IM04477</t>
  </si>
  <si>
    <t>CPU00283</t>
  </si>
  <si>
    <t>IM00364</t>
  </si>
  <si>
    <t>IM00744</t>
  </si>
  <si>
    <t>IM00068</t>
  </si>
  <si>
    <t>CPU01211</t>
  </si>
  <si>
    <t>CPU00037</t>
  </si>
  <si>
    <t>IM00041</t>
  </si>
  <si>
    <t>IM09817</t>
  </si>
  <si>
    <t>CPU01810</t>
  </si>
  <si>
    <t>IS02294</t>
  </si>
  <si>
    <t>CPU01778</t>
  </si>
  <si>
    <t>IS00890</t>
  </si>
  <si>
    <t>CPU00128</t>
  </si>
  <si>
    <t>IM00109</t>
  </si>
  <si>
    <t>IM00110</t>
  </si>
  <si>
    <t>IM00111</t>
  </si>
  <si>
    <t>CPU00103</t>
  </si>
  <si>
    <t>IS00057</t>
  </si>
  <si>
    <t>CPU00104</t>
  </si>
  <si>
    <t>IM00125</t>
  </si>
  <si>
    <t>IM00126</t>
  </si>
  <si>
    <t>CPU00106</t>
  </si>
  <si>
    <t>IS00058</t>
  </si>
  <si>
    <t>CPU00968</t>
  </si>
  <si>
    <t>IS01621</t>
  </si>
  <si>
    <t>CPU00130</t>
  </si>
  <si>
    <t>IM00168</t>
  </si>
  <si>
    <t>CPU02205</t>
  </si>
  <si>
    <t>IS03102</t>
  </si>
  <si>
    <t>CPU00045</t>
  </si>
  <si>
    <t>IM00050</t>
  </si>
  <si>
    <t>IM00051</t>
  </si>
  <si>
    <t>CPU00317</t>
  </si>
  <si>
    <t>IM00390</t>
  </si>
  <si>
    <t>IS00150</t>
  </si>
  <si>
    <t>CPU00701</t>
  </si>
  <si>
    <t>CPU01043</t>
  </si>
  <si>
    <t>IM00388</t>
  </si>
  <si>
    <t>IS00148</t>
  </si>
  <si>
    <t>CPU00151</t>
  </si>
  <si>
    <t>IM00180</t>
  </si>
  <si>
    <t>IS00088</t>
  </si>
  <si>
    <t>IM00145</t>
  </si>
  <si>
    <t>IM00146</t>
  </si>
  <si>
    <t>CPU00673</t>
  </si>
  <si>
    <t>IM04942</t>
  </si>
  <si>
    <t>IM04956</t>
  </si>
  <si>
    <t>IM04957</t>
  </si>
  <si>
    <t>IM04958</t>
  </si>
  <si>
    <t>IM04959</t>
  </si>
  <si>
    <t>IM04960</t>
  </si>
  <si>
    <t>IM04961</t>
  </si>
  <si>
    <t>IM04963</t>
  </si>
  <si>
    <t>CPU00318</t>
  </si>
  <si>
    <t>IM00495</t>
  </si>
  <si>
    <t>IM01076</t>
  </si>
  <si>
    <t>IM01367</t>
  </si>
  <si>
    <t>IM01368</t>
  </si>
  <si>
    <t>IM04177</t>
  </si>
  <si>
    <t>IM04178</t>
  </si>
  <si>
    <t>IM04179</t>
  </si>
  <si>
    <t>IM04465</t>
  </si>
  <si>
    <t>IM04466</t>
  </si>
  <si>
    <t>IS00093</t>
  </si>
  <si>
    <t>IM00269</t>
  </si>
  <si>
    <t>IS02322</t>
  </si>
  <si>
    <t>CPU00194</t>
  </si>
  <si>
    <t>CPU00462</t>
  </si>
  <si>
    <t>IM05250</t>
  </si>
  <si>
    <t>IM09847</t>
  </si>
  <si>
    <t>CPU02024</t>
  </si>
  <si>
    <t>IM09850</t>
  </si>
  <si>
    <t>CPU01207</t>
  </si>
  <si>
    <t>IS00001</t>
  </si>
  <si>
    <t>IM06977</t>
  </si>
  <si>
    <t>IM00333</t>
  </si>
  <si>
    <t>CPU00277</t>
  </si>
  <si>
    <t>IM00354</t>
  </si>
  <si>
    <t>CPU00478</t>
  </si>
  <si>
    <t>IM04642</t>
  </si>
  <si>
    <t>CPU00282</t>
  </si>
  <si>
    <t>IM00362</t>
  </si>
  <si>
    <t>IM00363</t>
  </si>
  <si>
    <t>CPU00487</t>
  </si>
  <si>
    <t>CPU01657</t>
  </si>
  <si>
    <t>IM00301</t>
  </si>
  <si>
    <t>CPU00459</t>
  </si>
  <si>
    <t>IM00142</t>
  </si>
  <si>
    <t>CPU01741</t>
  </si>
  <si>
    <t>IS02194</t>
  </si>
  <si>
    <t>CPU00275</t>
  </si>
  <si>
    <t>IS00134</t>
  </si>
  <si>
    <t>IM10154</t>
  </si>
  <si>
    <t>IM00369</t>
  </si>
  <si>
    <t>IM00370</t>
  </si>
  <si>
    <t>CPU02311</t>
  </si>
  <si>
    <t>IM00746</t>
  </si>
  <si>
    <t>CPU01048</t>
  </si>
  <si>
    <t>CPU00285</t>
  </si>
  <si>
    <t>IM00365</t>
  </si>
  <si>
    <t>CPU02286</t>
  </si>
  <si>
    <t>CPU00461</t>
  </si>
  <si>
    <t>IM00131</t>
  </si>
  <si>
    <t>IM04522</t>
  </si>
  <si>
    <t>IM04524</t>
  </si>
  <si>
    <t>IM06904</t>
  </si>
  <si>
    <t>IS00061</t>
  </si>
  <si>
    <t>IS00062</t>
  </si>
  <si>
    <t>CPU02462</t>
  </si>
  <si>
    <t>CPU00028</t>
  </si>
  <si>
    <t>CPU00159</t>
  </si>
  <si>
    <t>IS00090</t>
  </si>
  <si>
    <t>IS02003</t>
  </si>
  <si>
    <t>CPU00518</t>
  </si>
  <si>
    <t>IM04569</t>
  </si>
  <si>
    <t>IS03234</t>
  </si>
  <si>
    <t>CPU00122</t>
  </si>
  <si>
    <t>IM00161</t>
  </si>
  <si>
    <t>CPU00297</t>
  </si>
  <si>
    <t>IS00160</t>
  </si>
  <si>
    <t>IS00161</t>
  </si>
  <si>
    <t>CPU00503</t>
  </si>
  <si>
    <t>IM04559</t>
  </si>
  <si>
    <t>IM03213</t>
  </si>
  <si>
    <t>CPU00456</t>
  </si>
  <si>
    <t>IM04519</t>
  </si>
  <si>
    <t>XEQ0001</t>
  </si>
  <si>
    <t>XEQ0002</t>
  </si>
  <si>
    <t>XEQ0003</t>
  </si>
  <si>
    <t>XEQ0004</t>
  </si>
  <si>
    <t>XEQ0007</t>
  </si>
  <si>
    <t>XEQ0009</t>
  </si>
  <si>
    <t>XEQ0010</t>
  </si>
  <si>
    <t>XEQ0013</t>
  </si>
  <si>
    <t>XEQ0016</t>
  </si>
  <si>
    <t>XEQ0018</t>
  </si>
  <si>
    <t>XEQ0019</t>
  </si>
  <si>
    <t>XEQ0020</t>
  </si>
  <si>
    <t>XEQ0023</t>
  </si>
  <si>
    <t>XEQ0024</t>
  </si>
  <si>
    <t>XEQ0025</t>
  </si>
  <si>
    <t>XEQ0030</t>
  </si>
  <si>
    <t>XEQ0031</t>
  </si>
  <si>
    <t>XEQ0032</t>
  </si>
  <si>
    <t>XEQ0035</t>
  </si>
  <si>
    <t>XEQ0036</t>
  </si>
  <si>
    <t>XEQ0037</t>
  </si>
  <si>
    <t>XEQ0038</t>
  </si>
  <si>
    <t>XEQ0041</t>
  </si>
  <si>
    <t>XEQ0042</t>
  </si>
  <si>
    <t>XEQ0043</t>
  </si>
  <si>
    <t>XEQ0044</t>
  </si>
  <si>
    <t>XEQ0045</t>
  </si>
  <si>
    <t>XEQ0046</t>
  </si>
  <si>
    <t>XEQ0047</t>
  </si>
  <si>
    <t>XEQ0048</t>
  </si>
  <si>
    <t>XEQ0049</t>
  </si>
  <si>
    <t>XEQ0050</t>
  </si>
  <si>
    <t>XEQ0051</t>
  </si>
  <si>
    <t>XEQ0052</t>
  </si>
  <si>
    <t>XEQ0054</t>
  </si>
  <si>
    <t>XEQ0058</t>
  </si>
  <si>
    <t>XIN0001</t>
  </si>
  <si>
    <t>XIN0011</t>
  </si>
  <si>
    <t>XIN0021</t>
  </si>
  <si>
    <t>XIN0044</t>
  </si>
  <si>
    <t>XIN0055</t>
  </si>
  <si>
    <t>XST0002</t>
  </si>
  <si>
    <t>XST0003</t>
  </si>
  <si>
    <t>XST0004</t>
  </si>
  <si>
    <t>XST0005</t>
  </si>
  <si>
    <t>XST0006</t>
  </si>
  <si>
    <t>XST0010</t>
  </si>
  <si>
    <t>XST0011</t>
  </si>
  <si>
    <t>XST0012</t>
  </si>
  <si>
    <t>XST0013</t>
  </si>
  <si>
    <t>XST0014</t>
  </si>
  <si>
    <t>XST0017</t>
  </si>
  <si>
    <t>XST0021</t>
  </si>
  <si>
    <t>XST0022</t>
  </si>
  <si>
    <t>XST0023</t>
  </si>
  <si>
    <t>XCP0001</t>
  </si>
  <si>
    <t>XCP0002</t>
  </si>
  <si>
    <t>XCP0003</t>
  </si>
  <si>
    <t>XCP0004</t>
  </si>
  <si>
    <t>XCP0005</t>
  </si>
  <si>
    <t>XCP0006</t>
  </si>
  <si>
    <t>XCP0007</t>
  </si>
  <si>
    <t>XCP0008</t>
  </si>
  <si>
    <t>XCP0009</t>
  </si>
  <si>
    <t>XCP0010</t>
  </si>
  <si>
    <t>XCP0012</t>
  </si>
  <si>
    <t>XCP0017</t>
  </si>
  <si>
    <t>XMI0001</t>
  </si>
  <si>
    <t>XMI0002</t>
  </si>
  <si>
    <t>XMI0003</t>
  </si>
  <si>
    <t>XMI0004</t>
  </si>
  <si>
    <t>XMI0005</t>
  </si>
  <si>
    <t>XMI0006</t>
  </si>
  <si>
    <t>XMI0007</t>
  </si>
  <si>
    <t>XMI0008</t>
  </si>
  <si>
    <t>XMI0010</t>
  </si>
  <si>
    <t>XMI0011</t>
  </si>
  <si>
    <t>XMI0012</t>
  </si>
  <si>
    <t>XMI0014</t>
  </si>
  <si>
    <t>XMI0015</t>
  </si>
  <si>
    <t>XMI0016</t>
  </si>
  <si>
    <t>XMD0001</t>
  </si>
  <si>
    <t>XMD0002</t>
  </si>
  <si>
    <t>XMD0003</t>
  </si>
  <si>
    <t>XMD0004</t>
  </si>
  <si>
    <t>XMD0006</t>
  </si>
  <si>
    <t>XMD0007</t>
  </si>
  <si>
    <t>XMD0008</t>
  </si>
  <si>
    <t>Serviços Iniciais</t>
  </si>
  <si>
    <t>Mobilização/Desmobilização de PC</t>
  </si>
  <si>
    <t>Pintura horizontal de vagas com faixas de 10cm</t>
  </si>
  <si>
    <t>Pintura de número de vagas</t>
  </si>
  <si>
    <t>Pintura de identificação de vaga preferencial 6,30x1,20m</t>
  </si>
  <si>
    <t>Pintura de faixa zebrada PNE (manual de sinalização viária Res. 236)</t>
  </si>
  <si>
    <t>Vale transporte e alimentação para mão de obra direta</t>
  </si>
  <si>
    <t>Piso tátil de concreto tipo `direcional` - 0,25x0,25m - (NBR 9050)</t>
  </si>
  <si>
    <t>Pedrisco palha nº3</t>
  </si>
  <si>
    <t>Bomba de incêndio tipo jockey 6cv - 24,6m³/h - 41mca</t>
  </si>
  <si>
    <t>Kit cavalete ferro galvanizado 3` (DN 80)</t>
  </si>
  <si>
    <t>Filtro de água da chuva - Ø150mm - (NBR 15227)</t>
  </si>
  <si>
    <t>LUMINÁRIAS DECORATIVAS - ÁREAS COMUNS</t>
  </si>
  <si>
    <t>Perfuração de estaca tipo `escavada` - Ø70cm - (NBR 6122)</t>
  </si>
  <si>
    <t>Caixilho de concreto pré-moldado para tampa de concreto - 30x30cm</t>
  </si>
  <si>
    <t>Tampa cega de concreto reforçado para caixa de passagem - 30x30x6cm</t>
  </si>
  <si>
    <t>Caixa de concreto 30x30x30cm - Sem fundo</t>
  </si>
  <si>
    <t>Perfuração manual de broca - Ø30cm</t>
  </si>
  <si>
    <t>Cimento CP III-32 - (NBR 5735)</t>
  </si>
  <si>
    <t>Concreto usinado bombeável Fck 20 MPa, brita 0, consumo de cimento &gt;= 400kg/m³, slump 22 ± 3cm - (NBR 7212)</t>
  </si>
  <si>
    <t>Arrasamento de cabeça de estaca Ø30cm - (NBR 6122)</t>
  </si>
  <si>
    <t>Serviços para automatização de portão de acesso a veículos (motor incluso)</t>
  </si>
  <si>
    <t>Pingadeira capelinha em concreto pre-moldado para muro reto 19x80x05cm</t>
  </si>
  <si>
    <t>Confecção e instalação de porta de giro de aço 01 folha telada em aço - 0,90x2,00m</t>
  </si>
  <si>
    <t>Contenções</t>
  </si>
  <si>
    <t>DRENAGEM HORIZONTAL COM TUBO DRENO Ø100MM -ENVOLVIDO EM MANTA BIDIM DE BRITA</t>
  </si>
  <si>
    <t>Manta filtrante geotêxtil não tecido, gramatura 130g/m² - Rolo de 100m</t>
  </si>
  <si>
    <t>Tubo dreno corrugado de polietileno da alta densidade (PEAD) 4` - (NBR 15073)</t>
  </si>
  <si>
    <t>CANALETA MEIA CANA DE CONCRETO - Ø300MM</t>
  </si>
  <si>
    <t>Canaleta meia cana pré-moldada em concreto - Ø30x100cm - (NBR 9062)</t>
  </si>
  <si>
    <t>Assentamento de canaleta de concreto 300mm</t>
  </si>
  <si>
    <t>DRENAGEM VERTICAL COM MANTA GEOTEXTIL E TUBO DRENO A CADA 2M</t>
  </si>
  <si>
    <t>IMPERMEABILIZAÇÃO COM ARGAMASSA POLIMÉRICA - CONTENÇÕES</t>
  </si>
  <si>
    <t>TAXA DE BOMBA ESTACIONÁRIA</t>
  </si>
  <si>
    <t>Forma metálica para muros de arrimo incluso peças de travamento</t>
  </si>
  <si>
    <t>Montagem e desmontagem de forma metálica para muros de arrimo</t>
  </si>
  <si>
    <t>Aço CA50 25,0mm - Para Corte e dobra - (NBR 7480)</t>
  </si>
  <si>
    <t>Corte e dobra - Aço CA50 25,0mm - (NBR 7480)</t>
  </si>
  <si>
    <t>Bloco concreto vedação - Fbk 03,0 MPa - 14x19x39 - (NBR 6136)</t>
  </si>
  <si>
    <t>Bloco concreto vedação - Fbk 03,0 MPa - 14x19x19 - (NBR 6136)</t>
  </si>
  <si>
    <t>Argamassa pronta assentamento estrutural 14MPa – (NBR 13281)</t>
  </si>
  <si>
    <t>Bloco concreto estrutural - Fbk 18,0 MPa - 14x19x19 - (NBR 6136)</t>
  </si>
  <si>
    <t>Bloco concreto estrutural - Fbk 18,0 MPa - 14x19x34 - (NBR 6136)</t>
  </si>
  <si>
    <t>Bloco concreto estrutural - Fbk 18,0 MPa - 14x19x39 - (NBR 6136)</t>
  </si>
  <si>
    <t>Bloco concreto estrutural - Fbk 18,0 MPa - 14x19x54 - (NBR 6136)</t>
  </si>
  <si>
    <t>Bloco concreto estrutural - Fbk 18,0 MPa - Compensador: 14x19x04 - (NBR 6136)</t>
  </si>
  <si>
    <t>Bloco concreto estrutural - Fbk 18,0 MPa - Compensador: 14x19x09 - (NBR 6136)</t>
  </si>
  <si>
    <t>Canaleta concreto estrutural - Fbk 18,0 MPa - Tipo `U`: 14x19x19 - (NBR 6136)</t>
  </si>
  <si>
    <t>Pino galvanizado com arruela cônica (Ø23mm) para fixação á pólvora - Ø1/4x28mm - 100pç</t>
  </si>
  <si>
    <t>Fita de papel microperfurado para tratamento de juntas de chapa de gesso acartonado drywall - largura 50mm</t>
  </si>
  <si>
    <t>Parafuso `drywall` de aço fosfatizado com cabeça trombeta phillips e ponta agulha (TA) - Ø3,5x25mm</t>
  </si>
  <si>
    <t>Parafuso `drywall` de aço zincado com cabeça lentilha phillips e ponta broca (LB) - Ø4,2x13mm</t>
  </si>
  <si>
    <t>Perfil guia tipo `U` em aço zincado para estrutura de parede drywall - 70x3000x0,5mm - (NBR 15217)</t>
  </si>
  <si>
    <t>Perfil montante tipo `C` em aço zincado para estrutura de parede drywall - 70x3000x0,5mm - (NBR 15217)</t>
  </si>
  <si>
    <t>Placa de gesso acartonado drywall verde `RU` - espessura 12,5mm - (NBR 14715)</t>
  </si>
  <si>
    <t>Fita de papel reforçada com lâmina de metal para reforço de cantos de gesso acartonado drywall - largura 50mm</t>
  </si>
  <si>
    <t>Massa de rejunte em pó a base de gesso para tratamento de juntas de chapa de gesso acartonado drywall</t>
  </si>
  <si>
    <t>Serviço de proteção mecânica para manta asfaltica</t>
  </si>
  <si>
    <t>Cerâmica cinza 60x60 absorção de água:&lt;=0,5, coef. atrito: =0,5, expansão por umidade: &lt;=0,3mm, res. a manchas: 4, resistência química: B, PEI VI, escala mohs:3 - (NBR 13818 - NBR 15575)</t>
  </si>
  <si>
    <t>Frete de cerâmica - dimensões acima de  45x45cm</t>
  </si>
  <si>
    <t>Banco para banho articulado 70x45cm - (NBR 9050)</t>
  </si>
  <si>
    <t>Barra de apoio `L` aço inox - 70x70cm - (NBR 9050)</t>
  </si>
  <si>
    <t>Porta de alumínio 02 folhas assimétricas (01 giro e 01 fixa) com vidro float parte superior e vidro laminado parte inferior - 1,20x2,20m - (NBR 10821)</t>
  </si>
  <si>
    <t>Kit porta pronta de madeira lisa e sólida pintada - batente 140 à 160mm - 0,80x2,10m - (NBR 15930)</t>
  </si>
  <si>
    <t>Fechadura com chave para porta corta fogo - (NBR 13768)</t>
  </si>
  <si>
    <t>Piso vinílico Paviflex natural</t>
  </si>
  <si>
    <t>Rodapé poliestireno branco h=10cm</t>
  </si>
  <si>
    <t>Torneira de parede de uso geral com bico para mangueira (NBR 10281)</t>
  </si>
  <si>
    <t>Válvula de metal para lavatório ou tanque sem cunho e sem ladrão - Ø1`</t>
  </si>
  <si>
    <t>Lavatório de louça supenso (sem coluna) branco - padrão econômico - (NBR 15097)</t>
  </si>
  <si>
    <t>Bloco concreto estrutural - Fbk 04,0 MPa - Compensador: 14x19x09 - (NBR 6136)</t>
  </si>
  <si>
    <t>Serviço de forro de gesso acartonado com placa verde</t>
  </si>
  <si>
    <t>Instalação de churrasqueira pré-fabricada 1,20x3,00m em concreto com lateral em vidro</t>
  </si>
  <si>
    <t>Película em polietileno 24micras 1,25x200m (NBR15560)</t>
  </si>
  <si>
    <t>Rejunte porcelanato cor bege - (NBR 14992)</t>
  </si>
  <si>
    <t>Espaçador para azulejo/cerâmica `cruzeta` - 1mm</t>
  </si>
  <si>
    <t>Cerâmica porcelanato imitando madeira 25x105cm absorção de água: 0,5%, coef. atrito: &gt;=0,4, expansão por umidade: &lt;=0,15mm, res. a manchas: &gt;=3, resistência química: GA e GLB, PEI IV, escala mohs: 3 (NBR 13818 - NBR 15575)</t>
  </si>
  <si>
    <t>Cerâmica porcelanato imitando madeira 20x120cm absorção de água: 0,5%, coef. atrito: &gt;=0,4, expansão por umidade: &lt;=0,1mm, res. a manchas: &gt;=5, resistência química: B, PEI IV, escala mohs: 3 (NBR 13818 - NBR 15575)</t>
  </si>
  <si>
    <t>Espaçador para tela soldada tipo `DL` - Altura: 40mm</t>
  </si>
  <si>
    <t>Brita graduada simples (BGS)</t>
  </si>
  <si>
    <t>Lona preta 200 microns - 100x4,00m (80kg)</t>
  </si>
  <si>
    <t>Espaçador treliçado H=6cm; comprimento= 200cm</t>
  </si>
  <si>
    <t>Serviço de acabamento de concreto polido</t>
  </si>
  <si>
    <t>Serviço de acerto, compactação de terreno e forma de borda (Laje imepermeabilizante)</t>
  </si>
  <si>
    <t>Locação de escoramento metálico para lajes maciças - Pavimento Térreo - Pé-direito de 1,7 a 3,1m</t>
  </si>
  <si>
    <t>Serviço de assentamento de blocos estruturais - Bloco de 19 cm</t>
  </si>
  <si>
    <t>Ladrilho hidráulico 20x20cm mod. Rampa</t>
  </si>
  <si>
    <t>Assentamento de ladrilho hidráulico no passeio</t>
  </si>
  <si>
    <t>Elemento vazado `cobogó` de concreto veneziana - 39x39x10cm</t>
  </si>
  <si>
    <t>Instalações elétricas - Anexos</t>
  </si>
  <si>
    <t>Instalações hidrosanitárias - Anexos</t>
  </si>
  <si>
    <t>Porta de alumínio 01 folha de giro com veneziana e ventilação permanente - 0,70x2,20m - (NBR 10821)</t>
  </si>
  <si>
    <t>Kit porta pronta de madeira lisa e sólida com chapa metalica PNE – pintada - 0,90x2,10m - (NBR 15930)</t>
  </si>
  <si>
    <t>Tinta acrílica acetinado - (NBR 14942)</t>
  </si>
  <si>
    <t>ART + Frete bandeja - (setor orçamento) Art + Frete Bandeja - (Setor Orçamento)</t>
  </si>
  <si>
    <t>Bandeja primária (garfo e madeiras) - (setor orçamento) Bandeja Primária (Garfo E Madeiras) - (Setor Orçamento)</t>
  </si>
  <si>
    <t>Montagem bandeja Primária</t>
  </si>
  <si>
    <t>Projeto para bandeja - (setor orçamento) Projeto para bandeja - (setor orçamento)</t>
  </si>
  <si>
    <t>Bomba submersa  3/4` - 220V - 1,97m³/h - 70Mca -60Hz (Nbr 11405)</t>
  </si>
  <si>
    <t xml:space="preserve">Mangueira chata para bomba submersa 2" </t>
  </si>
  <si>
    <t xml:space="preserve">Bomba submersa para agua suja  2" - 1,0Cv - 18M³/H - 13Mca </t>
  </si>
  <si>
    <t>Acensão Cremalheira Acensão</t>
  </si>
  <si>
    <t>Base da cremalheira  Cabine Simples</t>
  </si>
  <si>
    <t>Frete Cremalheira</t>
  </si>
  <si>
    <t>Locação de guincho cremalheira   Simples - (Nbr 7022)</t>
  </si>
  <si>
    <t>Montagem e Desmontagem Cremalheira</t>
  </si>
  <si>
    <t>Teste de freio para  Cremalheira</t>
  </si>
  <si>
    <t>Rede de proteção Calçada</t>
  </si>
  <si>
    <t xml:space="preserve">Sistema de proteção "Sistema U" - Piso a piso </t>
  </si>
  <si>
    <t xml:space="preserve">Sistema de proteção "SLQA" </t>
  </si>
  <si>
    <t>EPI - Equipamento de Proteção Individual (equipe balancin) - (setor orçamento) Epi - Equipamento De Proteção Individual (Equipe Balancin) - (Setor Orçamento)</t>
  </si>
  <si>
    <t>Esmerilhadeira angular   7` 2000W 220V</t>
  </si>
  <si>
    <t>Carrinho de mão reforçado em cantoneira  80l</t>
  </si>
  <si>
    <t>Ferramentas manuais - (setor orçamento) Ferramentas Manuais - (Setor Orçamento)</t>
  </si>
  <si>
    <t>Furadeira Impacto GSB 30 - 5/8</t>
  </si>
  <si>
    <t>Nível laser rotativo autonivelante   '+-5°, precisão 0,1mm/m, amplitude 125m - com tripé</t>
  </si>
  <si>
    <t>Finca pinos a pólvora calibre 27 com regulagem de potência - pinos de 1/4`</t>
  </si>
  <si>
    <t>Lavadora alta pressão  - 220V, 2200W, 1600Psi, 480L/H</t>
  </si>
  <si>
    <t>Locação de compactador  Tipo Sapo Gasolina - motor 4 tempos - 6,5HP</t>
  </si>
  <si>
    <t>Frete Mini carregadeira</t>
  </si>
  <si>
    <t>Locação de mini carregadeira - com capacidade 1.0ton - caçamba 0,55m³ Com Operador (ou empilhadeira)</t>
  </si>
  <si>
    <t xml:space="preserve">Ascensão de mini-grua </t>
  </si>
  <si>
    <t>Frete  mini-grua</t>
  </si>
  <si>
    <t>Locação de Mini grua Caraga de ponta 500kg</t>
  </si>
  <si>
    <t>Locação de mini-grua (LOCAÇÃO + MANUTENÇÃO PREVENTITA +TRANSFORMADOR + ART E PROJJETO)</t>
  </si>
  <si>
    <t>Montagem De mini Grua</t>
  </si>
  <si>
    <t>Manutenção de equipamentos - (setor orçamento) Manutenção De Equipamentos - (Setor Orçamento)</t>
  </si>
  <si>
    <t>Martelo perfurador  SDS Plus - 820W 220V - 2,8kg</t>
  </si>
  <si>
    <t>Martelo perfurador Rompedor 6,8Kg - 220V/1100W</t>
  </si>
  <si>
    <t>Motor vibrador   Gasolina</t>
  </si>
  <si>
    <t>Motor vibrador  Elétrico</t>
  </si>
  <si>
    <t>Relógio protocolador eletronico   Documentos</t>
  </si>
  <si>
    <t xml:space="preserve">Relógio de ponto   Cantografico </t>
  </si>
  <si>
    <t>Serra circular  Bancada 1.600W</t>
  </si>
  <si>
    <t>Serra circular   Manual 1.400 W 220V - 7"</t>
  </si>
  <si>
    <t>Serra mármore  4`  1300W -127V ou 220V</t>
  </si>
  <si>
    <t xml:space="preserve">Smartfone 8GB - camera de 5MP - com capa e pelicula </t>
  </si>
  <si>
    <t>Tablet Cantografico</t>
  </si>
  <si>
    <t>Taxa de controle de trafego (CET) + Taxas</t>
  </si>
  <si>
    <t>Ascensão da tela de fachada  - (NBR 7678)</t>
  </si>
  <si>
    <t>Tela fachadeira de Nylon  50X1,20M</t>
  </si>
  <si>
    <t>Aquecedor de marmita  Elétrico para 50 marmitas</t>
  </si>
  <si>
    <t>Aquecedor de marmita Estufa</t>
  </si>
  <si>
    <t xml:space="preserve">Ar condicionado  - (NBR 16401) 18.000 Btu janela mecanico </t>
  </si>
  <si>
    <t xml:space="preserve">Ar condicionado  - (NBR 16401) 7.500 Btu janela mecanico </t>
  </si>
  <si>
    <t>Armário aço  Tipo roupeiro 8 portas grandes</t>
  </si>
  <si>
    <t>Armário de aço  PA90 - 198x90x40 com 4 prateleiras reguláveis, 2 portas com maçaneta e chave</t>
  </si>
  <si>
    <t>Arquivo Aço 4 gavetas</t>
  </si>
  <si>
    <t xml:space="preserve">Estante de aço com 06 prateleiras (A198xL92xP40) </t>
  </si>
  <si>
    <t xml:space="preserve">Baia para agregados - (setor orçamento) </t>
  </si>
  <si>
    <t xml:space="preserve">Baia para tubos - (setor orçamento) </t>
  </si>
  <si>
    <t>Barracão de canteiro de obra escritório</t>
  </si>
  <si>
    <t>Barracão de canteiro de obra escritório Barracão de madeira</t>
  </si>
  <si>
    <t>Barracão de canteiro de obra refeitório Barracão de madeira</t>
  </si>
  <si>
    <t>Bebedouro industrial 4 torneiras frontais e armazenamento de 200L</t>
  </si>
  <si>
    <t>Purificador de agua com painel mecanico e dois niveis de temperatura entre 10 a 35°</t>
  </si>
  <si>
    <t>Cadeira  Fixa em tecido</t>
  </si>
  <si>
    <t>Computador  All in One - Intel Pentium quad core - 4GB 500GB LCD 23,8`</t>
  </si>
  <si>
    <t xml:space="preserve">Comunicação visual do canteiro de obras - (setor orçamento) </t>
  </si>
  <si>
    <t>Estabilizador de energia  127v - 500va - 4 Tomadas</t>
  </si>
  <si>
    <t>Confecção e instalação de portão 02 folhas de abrir- canteiro Alambrado</t>
  </si>
  <si>
    <t>Fechamento canteiro  Alambrado</t>
  </si>
  <si>
    <t>Esquadro  metálico  0,50x0,30m - com laudo de calibração - (NBR 81)</t>
  </si>
  <si>
    <t>Régua nível bolha  02 metros calibrada</t>
  </si>
  <si>
    <t>Trena aço  30 metros - calibrada</t>
  </si>
  <si>
    <t>Filtro para bebedouro Industrial  4 torneiras (200 litros)</t>
  </si>
  <si>
    <t xml:space="preserve">Instalações ele/hid para canteiro </t>
  </si>
  <si>
    <t>Frete  Containers</t>
  </si>
  <si>
    <t>Frete e sobreposição de contanier</t>
  </si>
  <si>
    <t>Locação de container  Almoxarifado</t>
  </si>
  <si>
    <t>Locação de container  Banho/sanitário</t>
  </si>
  <si>
    <t>Locação de container  Escritório revestido com WC</t>
  </si>
  <si>
    <t>Locação de container Refeitorio</t>
  </si>
  <si>
    <t>Locação de container Vestiário</t>
  </si>
  <si>
    <t xml:space="preserve">Madeiras diversas para uso no canteiro - (setor orçamento) </t>
  </si>
  <si>
    <t xml:space="preserve">Materiais para manutenção do canteiro - (setor orçamento) </t>
  </si>
  <si>
    <t>Mesa  1,20m com gaveta</t>
  </si>
  <si>
    <t>Notebook  Processador Intel i5 - 8GB 1TB LED 15,6" ou 14"</t>
  </si>
  <si>
    <t>Notebook Processador Intel i3 - 4GB 500GB LED 15,6" ou 14"</t>
  </si>
  <si>
    <t xml:space="preserve">Placa ART da obra </t>
  </si>
  <si>
    <t>Locação Rádio comunicador GRUA</t>
  </si>
  <si>
    <t>Rádio comunicador  Portátil analógico</t>
  </si>
  <si>
    <t>Caixa d`água em polietileno 10.000L com tampa - (NBR 13210)</t>
  </si>
  <si>
    <t>Caixa d`água em polietileno 5.000L com tampa - (NBR 13210)</t>
  </si>
  <si>
    <t>Caixa d`água em polietileno 500L com tampa - (NBR 13210)</t>
  </si>
  <si>
    <t xml:space="preserve">Hidrômetro para instalação provisória do canteiro </t>
  </si>
  <si>
    <t xml:space="preserve">Rede provisória de água e esgoto para canteiro de obras - (setor orçamento) </t>
  </si>
  <si>
    <t xml:space="preserve">Cabo PP 750V  3x2,5mm - (NBR 2475) </t>
  </si>
  <si>
    <t xml:space="preserve">Projeto de aterramento canteiro + laudo com ART </t>
  </si>
  <si>
    <t xml:space="preserve">Rede provisória de energia elétrica para canteiro de obras - (setor orçamento) </t>
  </si>
  <si>
    <t xml:space="preserve">Unidade combinada com disjuntor tripolar - 2 tomadas industriais 3P + T 16A - 2 tomadas 2P + T 10A - 2 tomadas 2P + T 20A (NBR 60670) </t>
  </si>
  <si>
    <t xml:space="preserve">Rede provisória de tel./internet para canteiro de obras - (setor orçamento) </t>
  </si>
  <si>
    <t xml:space="preserve">Taxa de ligação provisória agua/esgoto/elétrica </t>
  </si>
  <si>
    <t>SMART TV  LED 42`</t>
  </si>
  <si>
    <t>Consultoria - Fundações</t>
  </si>
  <si>
    <t xml:space="preserve">Exames para trabalho em altura </t>
  </si>
  <si>
    <t xml:space="preserve">Aplicativo de controle tecnologico </t>
  </si>
  <si>
    <t>PCMAT/PCMSO/PPRA</t>
  </si>
  <si>
    <t>PCMSO-Programa de Controle Médico de Saúde Ocupacional | PGR | Laudo | Medições ruido, Poeira, Vibração.</t>
  </si>
  <si>
    <t xml:space="preserve">Portaria e vigilância 12h incluso alarme e monitoramento por câmeras </t>
  </si>
  <si>
    <t>Implantação de Catraca virtual, Autodoc GD4, serviço SAAD GD4</t>
  </si>
  <si>
    <t>Fornecimento concessionária de Água / Esgoto (SOMADO COM CAMINHÃO PIPA)</t>
  </si>
  <si>
    <t>Materiais de escritório - (setor orçamento)</t>
  </si>
  <si>
    <t>Assinatura Eletrônica de Documentos (Clicksign)</t>
  </si>
  <si>
    <t>Auxiliar de almoxarifado (Salario, Encargos Sociais, Refeição e Transporte)</t>
  </si>
  <si>
    <t>Analista administrativo (Salario, Encargos Sociais, Refeição e Transporte)</t>
  </si>
  <si>
    <t>Engenheiro de Pleno 01</t>
  </si>
  <si>
    <t>Mestre de Obra (Salario, Encargos Sociais, Refeição e Transporte)</t>
  </si>
  <si>
    <t>Vale refeição (Obra)</t>
  </si>
  <si>
    <t>Operador de grua (Salario, Encargos Sociais, Refeição e Transporte)</t>
  </si>
  <si>
    <t>Sinaleiro de grua (Salario, Encargos Sociais, Refeição e Transporte)</t>
  </si>
  <si>
    <t>dia</t>
  </si>
  <si>
    <t>m</t>
  </si>
  <si>
    <t>l</t>
  </si>
  <si>
    <t>kg</t>
  </si>
  <si>
    <t>m³</t>
  </si>
  <si>
    <t>vb</t>
  </si>
  <si>
    <t>m²</t>
  </si>
  <si>
    <t>mês</t>
  </si>
  <si>
    <t>un</t>
  </si>
  <si>
    <t>VB</t>
  </si>
  <si>
    <t>h</t>
  </si>
  <si>
    <t>pç</t>
  </si>
  <si>
    <t>apto</t>
  </si>
  <si>
    <t>mil</t>
  </si>
  <si>
    <t>rl</t>
  </si>
  <si>
    <t>cj</t>
  </si>
  <si>
    <t xml:space="preserve">mt </t>
  </si>
  <si>
    <t xml:space="preserve">un </t>
  </si>
  <si>
    <t>XMD0009</t>
  </si>
  <si>
    <t>REV.09-09-2025</t>
  </si>
  <si>
    <t>01.03</t>
  </si>
  <si>
    <t>02.02.03</t>
  </si>
  <si>
    <t>02.02.04</t>
  </si>
  <si>
    <t>02.03.02</t>
  </si>
  <si>
    <t>02.03.03</t>
  </si>
  <si>
    <t>02.04.05</t>
  </si>
  <si>
    <t>02.06.01.01</t>
  </si>
  <si>
    <t>02.06.02</t>
  </si>
  <si>
    <t>02.06.02.01</t>
  </si>
  <si>
    <t>02.06.02.02</t>
  </si>
  <si>
    <t>02.06.03</t>
  </si>
  <si>
    <t>02.06.03.01</t>
  </si>
  <si>
    <t>02.06.03.02</t>
  </si>
  <si>
    <t>02.06.03.03</t>
  </si>
  <si>
    <t>02.06.03.04</t>
  </si>
  <si>
    <t>02.06.03.05</t>
  </si>
  <si>
    <t>02.07.02.01.04</t>
  </si>
  <si>
    <t>02.07.03.07</t>
  </si>
  <si>
    <t>02.07.03.09</t>
  </si>
  <si>
    <t>02.07.03.10</t>
  </si>
  <si>
    <t>02.07.03.11</t>
  </si>
  <si>
    <t>02.07.03.12</t>
  </si>
  <si>
    <t>02.07.04</t>
  </si>
  <si>
    <t>02.07.04.01</t>
  </si>
  <si>
    <t>02.07.04.01.01</t>
  </si>
  <si>
    <t>02.07.04.01.02</t>
  </si>
  <si>
    <t>02.07.04.01.03</t>
  </si>
  <si>
    <t>02.07.04.01.04</t>
  </si>
  <si>
    <t>02.07.04.01.05</t>
  </si>
  <si>
    <t>02.07.04.01.06</t>
  </si>
  <si>
    <t>02.07.04.02</t>
  </si>
  <si>
    <t>02.07.04.02.01</t>
  </si>
  <si>
    <t>02.07.04.02.02</t>
  </si>
  <si>
    <t>02.07.04.02.03</t>
  </si>
  <si>
    <t>02.07.04.02.04</t>
  </si>
  <si>
    <t>02.07.04.03</t>
  </si>
  <si>
    <t>02.07.04.03.01</t>
  </si>
  <si>
    <t>02.07.04.04</t>
  </si>
  <si>
    <t>02.07.04.04.01</t>
  </si>
  <si>
    <t>02.07.04.05</t>
  </si>
  <si>
    <t>02.07.04.05.01</t>
  </si>
  <si>
    <t>02.07.04.05.02</t>
  </si>
  <si>
    <t>02.07.04.05.03</t>
  </si>
  <si>
    <t>02.07.04.05.04</t>
  </si>
  <si>
    <t>02.07.04.06</t>
  </si>
  <si>
    <t>02.07.04.06.01</t>
  </si>
  <si>
    <t>02.09.01.08</t>
  </si>
  <si>
    <t>02.09.01.09</t>
  </si>
  <si>
    <t>02.09.01.10</t>
  </si>
  <si>
    <t>02.09.01.11</t>
  </si>
  <si>
    <t>02.10.01.01</t>
  </si>
  <si>
    <t>02.10.01.02</t>
  </si>
  <si>
    <t>02.10.01.03</t>
  </si>
  <si>
    <t>02.10.01.04</t>
  </si>
  <si>
    <t>02.10.02.01</t>
  </si>
  <si>
    <t>02.10.02.01.01</t>
  </si>
  <si>
    <t>02.10.02.01.02</t>
  </si>
  <si>
    <t>02.10.02.01.03</t>
  </si>
  <si>
    <t>02.10.02.01.04</t>
  </si>
  <si>
    <t>02.10.02.01.05</t>
  </si>
  <si>
    <t>02.10.02.02</t>
  </si>
  <si>
    <t>02.10.02.02.01</t>
  </si>
  <si>
    <t>02.10.02.03</t>
  </si>
  <si>
    <t>02.10.02.03.01</t>
  </si>
  <si>
    <t>02.12.01.09</t>
  </si>
  <si>
    <t>02.12.01.10</t>
  </si>
  <si>
    <t>02.12.01.11</t>
  </si>
  <si>
    <t>02.12.01.12</t>
  </si>
  <si>
    <t>02.12.01.13</t>
  </si>
  <si>
    <t>02.12.03.01</t>
  </si>
  <si>
    <t>02.12.03.01.01</t>
  </si>
  <si>
    <t>02.12.03.01.02</t>
  </si>
  <si>
    <t>02.12.03.01.03</t>
  </si>
  <si>
    <t>02.12.03.01.04</t>
  </si>
  <si>
    <t>02.12.03.01.05</t>
  </si>
  <si>
    <t>02.12.03.01.06</t>
  </si>
  <si>
    <t>02.12.03.02</t>
  </si>
  <si>
    <t>02.12.03.02.01</t>
  </si>
  <si>
    <t>02.14.01.07</t>
  </si>
  <si>
    <t>02.14.01.08</t>
  </si>
  <si>
    <t>02.14.01.09</t>
  </si>
  <si>
    <t>02.14.01.10</t>
  </si>
  <si>
    <t>02.15.02</t>
  </si>
  <si>
    <t>02.18.01.05</t>
  </si>
  <si>
    <t>02.18.01.06</t>
  </si>
  <si>
    <t>02.18.01.07</t>
  </si>
  <si>
    <t>02.18.01.08</t>
  </si>
  <si>
    <t>02.18.01.09</t>
  </si>
  <si>
    <t>02.18.01.10</t>
  </si>
  <si>
    <t>02.18.01.11</t>
  </si>
  <si>
    <t>02.18.01.12</t>
  </si>
  <si>
    <t>02.18.01.13</t>
  </si>
  <si>
    <t>02.18.01.14</t>
  </si>
  <si>
    <t>02.18.01.15</t>
  </si>
  <si>
    <t>02.18.01.16</t>
  </si>
  <si>
    <t>02.18.01.17</t>
  </si>
  <si>
    <t>02.18.01.18</t>
  </si>
  <si>
    <t>02.18.01.19</t>
  </si>
  <si>
    <t>02.18.01.20</t>
  </si>
  <si>
    <t>02.18.01.21</t>
  </si>
  <si>
    <t>02.18.01.22</t>
  </si>
  <si>
    <t>02.18.01.23</t>
  </si>
  <si>
    <t>02.18.01.24</t>
  </si>
  <si>
    <t>02.18.01.25</t>
  </si>
  <si>
    <t>02.18.01.26</t>
  </si>
  <si>
    <t>02.18.01.27</t>
  </si>
  <si>
    <t>02.18.01.28</t>
  </si>
  <si>
    <t>05.01.23</t>
  </si>
  <si>
    <t>05.01.24</t>
  </si>
  <si>
    <t>05.01.25</t>
  </si>
  <si>
    <t>05.01.26</t>
  </si>
  <si>
    <t>05.01.27</t>
  </si>
  <si>
    <t>05.02.03</t>
  </si>
  <si>
    <t>05.02.04</t>
  </si>
  <si>
    <t>06.02.06</t>
  </si>
  <si>
    <t>08.01.02</t>
  </si>
  <si>
    <t>08.03.10</t>
  </si>
  <si>
    <t>08.03.13</t>
  </si>
  <si>
    <t>08.03.14</t>
  </si>
  <si>
    <t>08.03.15</t>
  </si>
  <si>
    <t>08.03.16</t>
  </si>
  <si>
    <t>08.03.17</t>
  </si>
  <si>
    <t>09.01.04</t>
  </si>
  <si>
    <t>09.01.05</t>
  </si>
  <si>
    <t>10.03.01</t>
  </si>
  <si>
    <t>11.01.06</t>
  </si>
  <si>
    <t>11.01.10</t>
  </si>
  <si>
    <t>11.01.12</t>
  </si>
  <si>
    <t>11.02.04</t>
  </si>
  <si>
    <t>11.02.05</t>
  </si>
  <si>
    <t>11.02.08</t>
  </si>
  <si>
    <t>12.01.06</t>
  </si>
  <si>
    <t>12.01.10</t>
  </si>
  <si>
    <t>12.01.15</t>
  </si>
  <si>
    <t>15.01.02.05</t>
  </si>
  <si>
    <t>15.01.02.05.01</t>
  </si>
  <si>
    <t>15.01.02.05.02</t>
  </si>
  <si>
    <t>15.01.03.04.04</t>
  </si>
  <si>
    <t>15.01.03.06.02</t>
  </si>
  <si>
    <t>15.01.03.06.03</t>
  </si>
  <si>
    <t>15.01.03.07</t>
  </si>
  <si>
    <t>15.01.03.07.01</t>
  </si>
  <si>
    <t>15.01.04.04.04</t>
  </si>
  <si>
    <t>15.01.04.06.02</t>
  </si>
  <si>
    <t>15.01.04.06.03</t>
  </si>
  <si>
    <t>15.01.04.06.04</t>
  </si>
  <si>
    <t>15.01.04.06.05</t>
  </si>
  <si>
    <t>15.01.04.07</t>
  </si>
  <si>
    <t>15.01.04.07.01</t>
  </si>
  <si>
    <t>15.01.05.02.02</t>
  </si>
  <si>
    <t>15.01.05.02.03</t>
  </si>
  <si>
    <t>15.01.05.02.04</t>
  </si>
  <si>
    <t>15.01.05.02.05</t>
  </si>
  <si>
    <t>15.01.05.02.06</t>
  </si>
  <si>
    <t>15.01.05.02.07</t>
  </si>
  <si>
    <t>15.01.05.02.08</t>
  </si>
  <si>
    <t>15.01.05.02.09</t>
  </si>
  <si>
    <t>15.01.05.02.10</t>
  </si>
  <si>
    <t>15.01.05.02.11</t>
  </si>
  <si>
    <t>15.01.05.03.02</t>
  </si>
  <si>
    <t>15.01.05.03.03</t>
  </si>
  <si>
    <t>15.01.05.04.02</t>
  </si>
  <si>
    <t>15.01.05.04.03</t>
  </si>
  <si>
    <t>15.01.05.04.04</t>
  </si>
  <si>
    <t>15.01.05.04.05</t>
  </si>
  <si>
    <t>15.01.05.04.06</t>
  </si>
  <si>
    <t>15.01.05.05.02</t>
  </si>
  <si>
    <t>15.01.05.06</t>
  </si>
  <si>
    <t>15.01.05.06.01</t>
  </si>
  <si>
    <t>15.01.05.07</t>
  </si>
  <si>
    <t>15.01.05.07.01</t>
  </si>
  <si>
    <t>15.01.05.07.02</t>
  </si>
  <si>
    <t>15.01.05.07.03</t>
  </si>
  <si>
    <t>15.01.05.07.04</t>
  </si>
  <si>
    <t>15.01.05.07.05</t>
  </si>
  <si>
    <t>15.01.05.08</t>
  </si>
  <si>
    <t>15.01.05.08.01</t>
  </si>
  <si>
    <t>15.01.05.09</t>
  </si>
  <si>
    <t>15.01.05.09.01</t>
  </si>
  <si>
    <t>15.01.06.05</t>
  </si>
  <si>
    <t>15.01.06.05.01</t>
  </si>
  <si>
    <t>15.01.07.01.06</t>
  </si>
  <si>
    <t>15.01.07.01.07</t>
  </si>
  <si>
    <t>15.01.07.01.08</t>
  </si>
  <si>
    <t>15.01.07.01.09</t>
  </si>
  <si>
    <t>15.01.07.01.10</t>
  </si>
  <si>
    <t>15.01.07.01.11</t>
  </si>
  <si>
    <t>15.01.07.01.12</t>
  </si>
  <si>
    <t>15.01.07.01.13</t>
  </si>
  <si>
    <t>15.01.07.01.14</t>
  </si>
  <si>
    <t>15.01.07.01.15</t>
  </si>
  <si>
    <t>15.01.07.06.02</t>
  </si>
  <si>
    <t>15.01.07.06.03</t>
  </si>
  <si>
    <t>15.01.07.06.04</t>
  </si>
  <si>
    <t>15.01.08.02.03</t>
  </si>
  <si>
    <t>15.01.08.04.02</t>
  </si>
  <si>
    <t>15.01.08.04.03</t>
  </si>
  <si>
    <t>15.01.08.04.04</t>
  </si>
  <si>
    <t>15.01.08.04.05</t>
  </si>
  <si>
    <t>15.01.08.05</t>
  </si>
  <si>
    <t>15.01.08.05.01</t>
  </si>
  <si>
    <t>15.01.08.05.02</t>
  </si>
  <si>
    <t>15.01.08.05.03</t>
  </si>
  <si>
    <t>15.01.08.05.04</t>
  </si>
  <si>
    <t>15.01.08.05.05</t>
  </si>
  <si>
    <t>15.01.08.05.06</t>
  </si>
  <si>
    <t>15.01.08.06</t>
  </si>
  <si>
    <t>15.01.08.06.01</t>
  </si>
  <si>
    <t>15.01.09.02.02</t>
  </si>
  <si>
    <t>15.01.14.01.01.01</t>
  </si>
  <si>
    <t>15.01.14.01.01.02</t>
  </si>
  <si>
    <t>15.01.14.01.01.03</t>
  </si>
  <si>
    <t>15.01.14.01.01.04</t>
  </si>
  <si>
    <t>15.01.14.01.02.01</t>
  </si>
  <si>
    <t>15.01.14.01.02.02</t>
  </si>
  <si>
    <t>15.01.14.01.02.03</t>
  </si>
  <si>
    <t>15.01.14.01.02.04</t>
  </si>
  <si>
    <t>15.01.14.01.02.05</t>
  </si>
  <si>
    <t>15.01.14.01.02.06</t>
  </si>
  <si>
    <t>15.01.14.01.02.07</t>
  </si>
  <si>
    <t>15.01.14.01.02.08</t>
  </si>
  <si>
    <t>15.01.14.02.04</t>
  </si>
  <si>
    <t>15.01.14.04.02</t>
  </si>
  <si>
    <t>15.01.14.04.03</t>
  </si>
  <si>
    <t>15.01.14.05</t>
  </si>
  <si>
    <t>15.01.14.05.01</t>
  </si>
  <si>
    <t>15.01.15.01.07</t>
  </si>
  <si>
    <t>15.01.15.01.08</t>
  </si>
  <si>
    <t>15.01.15.01.09</t>
  </si>
  <si>
    <t>15.01.15.01.10</t>
  </si>
  <si>
    <t>15.01.16.01.02</t>
  </si>
  <si>
    <t>15.01.16.01.03</t>
  </si>
  <si>
    <t>15.01.16.01.04</t>
  </si>
  <si>
    <t>15.01.16.01.05</t>
  </si>
  <si>
    <t>15.01.16.01.06</t>
  </si>
  <si>
    <t>15.01.16.01.07</t>
  </si>
  <si>
    <t>15.01.16.01.08</t>
  </si>
  <si>
    <t>15.01.16.01.09</t>
  </si>
  <si>
    <t>15.01.16.03.02</t>
  </si>
  <si>
    <t>15.01.16.03.03</t>
  </si>
  <si>
    <t>15.01.16.03.04</t>
  </si>
  <si>
    <t>15.01.16.05.02</t>
  </si>
  <si>
    <t>15.01.16.06</t>
  </si>
  <si>
    <t>15.01.16.06.01</t>
  </si>
  <si>
    <t>15.01.16.07</t>
  </si>
  <si>
    <t>15.01.16.07.01</t>
  </si>
  <si>
    <t>15.01.18</t>
  </si>
  <si>
    <t>15.01.18.01</t>
  </si>
  <si>
    <t>15.01.18.01.01</t>
  </si>
  <si>
    <t>15.01.18.01.02</t>
  </si>
  <si>
    <t>15.01.18.02</t>
  </si>
  <si>
    <t>15.01.18.02.01</t>
  </si>
  <si>
    <t>15.01.18.02.02</t>
  </si>
  <si>
    <t>15.01.18.02.03</t>
  </si>
  <si>
    <t>15.01.18.03</t>
  </si>
  <si>
    <t>15.01.18.03.01</t>
  </si>
  <si>
    <t>15.01.19</t>
  </si>
  <si>
    <t>15.01.19.01</t>
  </si>
  <si>
    <t>15.01.19.01.01</t>
  </si>
  <si>
    <t>15.01.19.01.02</t>
  </si>
  <si>
    <t>15.01.19.02</t>
  </si>
  <si>
    <t>15.01.19.02.01</t>
  </si>
  <si>
    <t>15.01.19.02.02</t>
  </si>
  <si>
    <t>15.01.19.02.03</t>
  </si>
  <si>
    <t>15.01.19.03</t>
  </si>
  <si>
    <t>15.01.19.03.01</t>
  </si>
  <si>
    <t>15.01.19.03.02</t>
  </si>
  <si>
    <t>15.01.19.03.03</t>
  </si>
  <si>
    <t>15.01.19.04</t>
  </si>
  <si>
    <t>15.01.19.04.01</t>
  </si>
  <si>
    <t>15.01.19.04.02</t>
  </si>
  <si>
    <t>15.01.19.05</t>
  </si>
  <si>
    <t>15.01.19.05.01</t>
  </si>
  <si>
    <t>15.01.20</t>
  </si>
  <si>
    <t>15.01.20.01</t>
  </si>
  <si>
    <t>15.01.20.01.01</t>
  </si>
  <si>
    <t>15.01.20.01.02</t>
  </si>
  <si>
    <t>15.01.20.01.03</t>
  </si>
  <si>
    <t>15.01.20.01.04</t>
  </si>
  <si>
    <t>15.01.20.01.05</t>
  </si>
  <si>
    <t>15.01.20.01.06</t>
  </si>
  <si>
    <t>15.01.20.02</t>
  </si>
  <si>
    <t>15.01.20.02.01</t>
  </si>
  <si>
    <t>15.01.20.02.02</t>
  </si>
  <si>
    <t>15.01.20.03</t>
  </si>
  <si>
    <t>15.01.20.03.01</t>
  </si>
  <si>
    <t>15.01.20.03.02</t>
  </si>
  <si>
    <t>15.01.20.04</t>
  </si>
  <si>
    <t>15.01.20.04.01</t>
  </si>
  <si>
    <t>15.01.20.04.02</t>
  </si>
  <si>
    <t>15.01.20.05</t>
  </si>
  <si>
    <t>15.01.20.05.01</t>
  </si>
  <si>
    <t>15.01.20.06</t>
  </si>
  <si>
    <t>15.01.20.06.01</t>
  </si>
  <si>
    <t>15.01.21</t>
  </si>
  <si>
    <t>15.01.21.01</t>
  </si>
  <si>
    <t>15.01.21.01.01</t>
  </si>
  <si>
    <t>15.01.21.01.01.01</t>
  </si>
  <si>
    <t>15.01.21.01.01.02</t>
  </si>
  <si>
    <t>15.01.21.01.01.03</t>
  </si>
  <si>
    <t>15.01.21.01.01.04</t>
  </si>
  <si>
    <t>15.01.21.01.01.05</t>
  </si>
  <si>
    <t>15.01.21.01.01.06</t>
  </si>
  <si>
    <t>15.01.21.01.02</t>
  </si>
  <si>
    <t>15.01.21.01.02.01</t>
  </si>
  <si>
    <t>15.01.21.01.02.02</t>
  </si>
  <si>
    <t>15.01.21.01.02.03</t>
  </si>
  <si>
    <t>15.01.21.01.02.04</t>
  </si>
  <si>
    <t>15.01.21.01.02.05</t>
  </si>
  <si>
    <t>15.01.21.01.03</t>
  </si>
  <si>
    <t>15.01.21.01.03.01</t>
  </si>
  <si>
    <t>15.01.21.01.03.02</t>
  </si>
  <si>
    <t>15.01.21.01.03.03</t>
  </si>
  <si>
    <t>15.01.21.01.04</t>
  </si>
  <si>
    <t>15.01.21.01.04.01</t>
  </si>
  <si>
    <t>15.01.21.01.05</t>
  </si>
  <si>
    <t>15.01.21.01.05.01</t>
  </si>
  <si>
    <t>15.01.21.01.05.02</t>
  </si>
  <si>
    <t>15.01.21.01.05.03</t>
  </si>
  <si>
    <t>15.01.21.01.06</t>
  </si>
  <si>
    <t>15.01.21.01.06.01</t>
  </si>
  <si>
    <t>15.01.21.02</t>
  </si>
  <si>
    <t>15.01.21.02.01</t>
  </si>
  <si>
    <t>15.01.21.02.01.01</t>
  </si>
  <si>
    <t>15.01.21.02.01.02</t>
  </si>
  <si>
    <t>15.01.21.02.02</t>
  </si>
  <si>
    <t>15.01.21.02.02.01</t>
  </si>
  <si>
    <t>15.01.21.02.02.02</t>
  </si>
  <si>
    <t>15.01.21.02.02.03</t>
  </si>
  <si>
    <t>15.01.22</t>
  </si>
  <si>
    <t>15.01.22.01</t>
  </si>
  <si>
    <t>15.01.22.01.01</t>
  </si>
  <si>
    <t>15.01.22.01.01.01</t>
  </si>
  <si>
    <t>15.01.22.01.01.02</t>
  </si>
  <si>
    <t>15.01.22.01.01.03</t>
  </si>
  <si>
    <t>15.01.22.01.01.04</t>
  </si>
  <si>
    <t>15.01.22.01.01.05</t>
  </si>
  <si>
    <t>15.01.22.01.01.06</t>
  </si>
  <si>
    <t>15.01.22.01.01.07</t>
  </si>
  <si>
    <t>15.01.22.01.01.08</t>
  </si>
  <si>
    <t>15.01.22.01.01.09</t>
  </si>
  <si>
    <t>15.01.22.01.01.10</t>
  </si>
  <si>
    <t>15.01.22.01.01.11</t>
  </si>
  <si>
    <t>15.01.22.01.01.12</t>
  </si>
  <si>
    <t>15.01.22.01.01.13</t>
  </si>
  <si>
    <t>15.01.22.01.01.14</t>
  </si>
  <si>
    <t>15.01.22.01.01.15</t>
  </si>
  <si>
    <t>15.01.22.02</t>
  </si>
  <si>
    <t>15.01.22.02.01</t>
  </si>
  <si>
    <t>15.01.22.02.01.01</t>
  </si>
  <si>
    <t>15.01.22.02.01.02</t>
  </si>
  <si>
    <t>15.01.22.02.01.03</t>
  </si>
  <si>
    <t>15.01.22.02.01.04</t>
  </si>
  <si>
    <t>15.01.22.02.01.05</t>
  </si>
  <si>
    <t>15.01.22.02.01.06</t>
  </si>
  <si>
    <t>15.01.22.03</t>
  </si>
  <si>
    <t>15.01.22.03.01</t>
  </si>
  <si>
    <t>15.01.22.04</t>
  </si>
  <si>
    <t>15.01.22.04.01</t>
  </si>
  <si>
    <t>15.01.22.04.02</t>
  </si>
  <si>
    <t>15.01.22.05</t>
  </si>
  <si>
    <t>15.01.22.05.01</t>
  </si>
  <si>
    <t>15.01.22.05.02</t>
  </si>
  <si>
    <t>15.01.22.05.03</t>
  </si>
  <si>
    <t>15.01.22.05.04</t>
  </si>
  <si>
    <t>15.01.22.06</t>
  </si>
  <si>
    <t>15.01.22.06.01</t>
  </si>
  <si>
    <t>15.01.22.06.01.01</t>
  </si>
  <si>
    <t>15.01.22.06.01.02</t>
  </si>
  <si>
    <t>15.01.22.06.01.03</t>
  </si>
  <si>
    <t>15.01.22.06.01.04</t>
  </si>
  <si>
    <t>15.01.22.06.01.05</t>
  </si>
  <si>
    <t>15.01.22.06.01.06</t>
  </si>
  <si>
    <t>15.01.22.06.01.07</t>
  </si>
  <si>
    <t>15.01.22.06.02</t>
  </si>
  <si>
    <t>15.01.22.06.02.01</t>
  </si>
  <si>
    <t>15.01.22.06.02.02</t>
  </si>
  <si>
    <t>15.01.22.06.03</t>
  </si>
  <si>
    <t>15.01.22.06.03.01</t>
  </si>
  <si>
    <t>15.01.22.06.03.02</t>
  </si>
  <si>
    <t>15.01.22.06.04</t>
  </si>
  <si>
    <t>15.01.22.06.04.01</t>
  </si>
  <si>
    <t>15.01.22.06.04.02</t>
  </si>
  <si>
    <t>15.01.22.06.05</t>
  </si>
  <si>
    <t>15.01.22.06.05.01</t>
  </si>
  <si>
    <t>15.01.22.06.06</t>
  </si>
  <si>
    <t>15.01.22.06.06.01</t>
  </si>
  <si>
    <t>15.01.22.07</t>
  </si>
  <si>
    <t>15.01.22.07.01</t>
  </si>
  <si>
    <t>15.01.22.07.01.01</t>
  </si>
  <si>
    <t>15.01.22.07.02</t>
  </si>
  <si>
    <t>15.01.22.07.02.01</t>
  </si>
  <si>
    <t>15.01.22.07.02.02</t>
  </si>
  <si>
    <t>15.01.22.07.02.03</t>
  </si>
  <si>
    <t>15.01.22.07.02.04</t>
  </si>
  <si>
    <t>15.01.22.07.02.05</t>
  </si>
  <si>
    <t>15.01.22.07.02.06</t>
  </si>
  <si>
    <t>15.01.22.07.02.07</t>
  </si>
  <si>
    <t>15.01.22.07.03</t>
  </si>
  <si>
    <t>15.01.22.07.03.01</t>
  </si>
  <si>
    <t>15.01.22.07.03.02</t>
  </si>
  <si>
    <t>15.01.22.07.04</t>
  </si>
  <si>
    <t>15.01.22.07.04.01</t>
  </si>
  <si>
    <t>15.01.22.07.04.02</t>
  </si>
  <si>
    <t>15.01.22.07.05</t>
  </si>
  <si>
    <t>15.01.22.07.05.01</t>
  </si>
  <si>
    <t>15.01.22.07.05.02</t>
  </si>
  <si>
    <t>15.01.22.07.06</t>
  </si>
  <si>
    <t>15.01.22.07.06.01</t>
  </si>
  <si>
    <t>15.01.22.07.06.02</t>
  </si>
  <si>
    <t>15.01.22.07.06.03</t>
  </si>
  <si>
    <t>15.01.22.07.07</t>
  </si>
  <si>
    <t>15.01.22.07.07.01</t>
  </si>
  <si>
    <t>15.01.22.08</t>
  </si>
  <si>
    <t>15.01.22.08.01</t>
  </si>
  <si>
    <t>15.01.22.08.01.01</t>
  </si>
  <si>
    <t>15.01.22.08.01.02</t>
  </si>
  <si>
    <t>15.01.22.08.01.03</t>
  </si>
  <si>
    <t>15.01.22.08.01.04</t>
  </si>
  <si>
    <t>15.01.22.08.01.05</t>
  </si>
  <si>
    <t>15.01.22.08.01.06</t>
  </si>
  <si>
    <t>15.01.22.08.01.07</t>
  </si>
  <si>
    <t>15.01.22.08.02</t>
  </si>
  <si>
    <t>15.01.22.08.02.01</t>
  </si>
  <si>
    <t>15.01.22.08.02.02</t>
  </si>
  <si>
    <t>15.01.22.08.02.03</t>
  </si>
  <si>
    <t>15.01.22.08.03</t>
  </si>
  <si>
    <t>15.01.22.08.03.01</t>
  </si>
  <si>
    <t>15.01.22.08.03.02</t>
  </si>
  <si>
    <t>15.01.22.08.04</t>
  </si>
  <si>
    <t>15.01.22.08.04.01</t>
  </si>
  <si>
    <t>15.01.22.08.04.02</t>
  </si>
  <si>
    <t>15.01.22.08.05</t>
  </si>
  <si>
    <t>15.01.22.08.05.01</t>
  </si>
  <si>
    <t>15.01.22.08.05.02</t>
  </si>
  <si>
    <t>15.01.22.08.06</t>
  </si>
  <si>
    <t>15.01.22.08.06.01</t>
  </si>
  <si>
    <t>15.01.22.09</t>
  </si>
  <si>
    <t>15.01.22.09.01</t>
  </si>
  <si>
    <t>15.01.22.09.01.01</t>
  </si>
  <si>
    <t>15.01.22.09.01.02</t>
  </si>
  <si>
    <t>15.01.22.09.01.03</t>
  </si>
  <si>
    <t>15.01.22.09.01.04</t>
  </si>
  <si>
    <t>15.01.22.09.01.05</t>
  </si>
  <si>
    <t>15.01.22.09.01.06</t>
  </si>
  <si>
    <t>15.01.22.09.01.07</t>
  </si>
  <si>
    <t>15.01.22.09.02</t>
  </si>
  <si>
    <t>15.01.22.09.02.01</t>
  </si>
  <si>
    <t>15.01.22.09.03</t>
  </si>
  <si>
    <t>15.01.22.09.03.01</t>
  </si>
  <si>
    <t>15.01.22.09.03.02</t>
  </si>
  <si>
    <t>15.01.22.09.03.03</t>
  </si>
  <si>
    <t>15.01.22.09.04</t>
  </si>
  <si>
    <t>15.01.22.09.04.01</t>
  </si>
  <si>
    <t>15.01.22.09.04.02</t>
  </si>
  <si>
    <t>15.01.22.09.05</t>
  </si>
  <si>
    <t>15.01.22.09.05.01</t>
  </si>
  <si>
    <t>15.01.22.09.05.02</t>
  </si>
  <si>
    <t>15.01.22.09.06</t>
  </si>
  <si>
    <t>15.01.22.09.06.01</t>
  </si>
  <si>
    <t>15.01.22.09.07</t>
  </si>
  <si>
    <t>15.01.22.09.07.01</t>
  </si>
  <si>
    <t>15.01.23</t>
  </si>
  <si>
    <t>15.01.23.01</t>
  </si>
  <si>
    <t>15.01.23.01.01</t>
  </si>
  <si>
    <t>15.01.23.01.02</t>
  </si>
  <si>
    <t>15.01.23.01.03</t>
  </si>
  <si>
    <t>15.01.23.01.04</t>
  </si>
  <si>
    <t>15.01.23.01.05</t>
  </si>
  <si>
    <t>15.01.23.01.06</t>
  </si>
  <si>
    <t>15.01.23.01.07</t>
  </si>
  <si>
    <t>15.01.23.01.08</t>
  </si>
  <si>
    <t>15.01.23.01.09</t>
  </si>
  <si>
    <t>15.01.23.01.10</t>
  </si>
  <si>
    <t>15.01.23.01.11</t>
  </si>
  <si>
    <t>15.01.23.02</t>
  </si>
  <si>
    <t>15.01.23.02.01</t>
  </si>
  <si>
    <t>15.01.23.02.01.01</t>
  </si>
  <si>
    <t>15.01.23.02.01.02</t>
  </si>
  <si>
    <t>15.01.23.02.01.03</t>
  </si>
  <si>
    <t>15.01.23.02.01.04</t>
  </si>
  <si>
    <t>15.01.23.02.01.05</t>
  </si>
  <si>
    <t>15.01.23.02.01.06</t>
  </si>
  <si>
    <t>15.01.23.02.01.07</t>
  </si>
  <si>
    <t>15.01.23.02.01.08</t>
  </si>
  <si>
    <t>15.01.23.02.01.09</t>
  </si>
  <si>
    <t>15.01.23.02.01.10</t>
  </si>
  <si>
    <t>15.01.23.02.01.11</t>
  </si>
  <si>
    <t>15.01.23.02.01.12</t>
  </si>
  <si>
    <t>15.01.23.02.01.13</t>
  </si>
  <si>
    <t>15.01.23.02.01.14</t>
  </si>
  <si>
    <t>15.01.23.02.01.15</t>
  </si>
  <si>
    <t>15.01.23.02.01.16</t>
  </si>
  <si>
    <t>15.01.23.02.01.17</t>
  </si>
  <si>
    <t>15.01.23.02.01.18</t>
  </si>
  <si>
    <t>15.01.23.02.01.19</t>
  </si>
  <si>
    <t>15.01.23.02.01.20</t>
  </si>
  <si>
    <t>15.01.23.03</t>
  </si>
  <si>
    <t>15.01.23.03.01</t>
  </si>
  <si>
    <t>15.01.23.03.01.01</t>
  </si>
  <si>
    <t>15.01.23.03.01.02</t>
  </si>
  <si>
    <t>15.01.23.03.01.03</t>
  </si>
  <si>
    <t>15.01.23.03.01.04</t>
  </si>
  <si>
    <t>15.01.23.03.01.05</t>
  </si>
  <si>
    <t>15.01.23.03.02</t>
  </si>
  <si>
    <t>15.01.23.03.02.01</t>
  </si>
  <si>
    <t>15.01.23.04</t>
  </si>
  <si>
    <t>15.01.23.04.01</t>
  </si>
  <si>
    <t>15.01.23.05</t>
  </si>
  <si>
    <t>15.01.23.05.01</t>
  </si>
  <si>
    <t>15.01.23.05.01.01</t>
  </si>
  <si>
    <t>15.01.23.05.02</t>
  </si>
  <si>
    <t>15.01.23.05.02.01</t>
  </si>
  <si>
    <t>15.01.23.05.02.01.01</t>
  </si>
  <si>
    <t>15.01.23.05.02.02</t>
  </si>
  <si>
    <t>15.01.23.05.02.02.01</t>
  </si>
  <si>
    <t>15.01.23.06</t>
  </si>
  <si>
    <t>15.01.23.06.01</t>
  </si>
  <si>
    <t>15.01.23.06.01.01</t>
  </si>
  <si>
    <t>15.01.23.06.01.02</t>
  </si>
  <si>
    <t>15.01.23.06.02</t>
  </si>
  <si>
    <t>15.01.23.06.02.01</t>
  </si>
  <si>
    <t>15.01.23.07</t>
  </si>
  <si>
    <t>15.01.23.07.01</t>
  </si>
  <si>
    <t>15.01.23.07.01.01</t>
  </si>
  <si>
    <t>CPO00002</t>
  </si>
  <si>
    <t>CPO00001</t>
  </si>
  <si>
    <t>CPO00003</t>
  </si>
  <si>
    <t>CPO00004</t>
  </si>
  <si>
    <t>CPU02716</t>
  </si>
  <si>
    <t>IS02036</t>
  </si>
  <si>
    <t>CPU01389</t>
  </si>
  <si>
    <t>IM08135</t>
  </si>
  <si>
    <t>IS00140</t>
  </si>
  <si>
    <t>IS00141</t>
  </si>
  <si>
    <t>IS00142</t>
  </si>
  <si>
    <t>CPU00010</t>
  </si>
  <si>
    <t>IM00011</t>
  </si>
  <si>
    <t>IS02063</t>
  </si>
  <si>
    <t>CPU01388</t>
  </si>
  <si>
    <t>IS02054</t>
  </si>
  <si>
    <t>CPU00413</t>
  </si>
  <si>
    <t>IM04491</t>
  </si>
  <si>
    <t>CPU00414</t>
  </si>
  <si>
    <t>IS02041</t>
  </si>
  <si>
    <t>CPU01390</t>
  </si>
  <si>
    <t>IM08138</t>
  </si>
  <si>
    <t>CPU00340</t>
  </si>
  <si>
    <t>IM04469</t>
  </si>
  <si>
    <t>CPU01173</t>
  </si>
  <si>
    <t>IM06968</t>
  </si>
  <si>
    <t>IS02159</t>
  </si>
  <si>
    <t>CPU02664</t>
  </si>
  <si>
    <t>IM01821</t>
  </si>
  <si>
    <t>CPU01073</t>
  </si>
  <si>
    <t>IM05968</t>
  </si>
  <si>
    <t>CPU02512</t>
  </si>
  <si>
    <t>IM01431</t>
  </si>
  <si>
    <t>IM01819</t>
  </si>
  <si>
    <t>IM08248</t>
  </si>
  <si>
    <t>CPU00721</t>
  </si>
  <si>
    <t>IM05127</t>
  </si>
  <si>
    <t>IM05346</t>
  </si>
  <si>
    <t>IS03549</t>
  </si>
  <si>
    <t>CPU01029</t>
  </si>
  <si>
    <t>IM01795</t>
  </si>
  <si>
    <t>CPU00321</t>
  </si>
  <si>
    <t>IS00186</t>
  </si>
  <si>
    <t>CPU00147</t>
  </si>
  <si>
    <t>IS00087</t>
  </si>
  <si>
    <t>IS00028</t>
  </si>
  <si>
    <t>IS03463</t>
  </si>
  <si>
    <t>CPU03305</t>
  </si>
  <si>
    <t>IM00045</t>
  </si>
  <si>
    <t>IM00046</t>
  </si>
  <si>
    <t>CPU02974</t>
  </si>
  <si>
    <t>CPU02973</t>
  </si>
  <si>
    <t>IM00052</t>
  </si>
  <si>
    <t>IM00053</t>
  </si>
  <si>
    <t>CPU03304</t>
  </si>
  <si>
    <t>IM00059</t>
  </si>
  <si>
    <t>IM00060</t>
  </si>
  <si>
    <t>IM10298</t>
  </si>
  <si>
    <t>IS00041</t>
  </si>
  <si>
    <t>CPU03303</t>
  </si>
  <si>
    <t>CPU03159</t>
  </si>
  <si>
    <t>IM00054</t>
  </si>
  <si>
    <t>CPU00051</t>
  </si>
  <si>
    <t>CPU03306</t>
  </si>
  <si>
    <t>CPU02645</t>
  </si>
  <si>
    <t>IM10203</t>
  </si>
  <si>
    <t>CPU02568</t>
  </si>
  <si>
    <t>IM05596</t>
  </si>
  <si>
    <t>IM10264</t>
  </si>
  <si>
    <t>IM07965</t>
  </si>
  <si>
    <t>CPU02665</t>
  </si>
  <si>
    <t>IM01822</t>
  </si>
  <si>
    <t>CPU02722</t>
  </si>
  <si>
    <t>IS02296</t>
  </si>
  <si>
    <t>CPU00858</t>
  </si>
  <si>
    <t>CPU00845</t>
  </si>
  <si>
    <t>IM05401</t>
  </si>
  <si>
    <t>IM05402</t>
  </si>
  <si>
    <t>CPU02663</t>
  </si>
  <si>
    <t>IM01823</t>
  </si>
  <si>
    <t>CPU02539</t>
  </si>
  <si>
    <t>IM01550</t>
  </si>
  <si>
    <t>IM05463</t>
  </si>
  <si>
    <t>CPU00848</t>
  </si>
  <si>
    <t>IM05405</t>
  </si>
  <si>
    <t>CPU00853</t>
  </si>
  <si>
    <t>IM05409</t>
  </si>
  <si>
    <t>CPU00547</t>
  </si>
  <si>
    <t>IM04711</t>
  </si>
  <si>
    <t>CPU03307</t>
  </si>
  <si>
    <t>IM04773</t>
  </si>
  <si>
    <t>IM04703</t>
  </si>
  <si>
    <t>CPU02545</t>
  </si>
  <si>
    <t>IM01517</t>
  </si>
  <si>
    <t>IM01526</t>
  </si>
  <si>
    <t>CPU02546</t>
  </si>
  <si>
    <t>IM01518</t>
  </si>
  <si>
    <t>IM01527</t>
  </si>
  <si>
    <t>CPU02668</t>
  </si>
  <si>
    <t>IM01826</t>
  </si>
  <si>
    <t>CPU02667</t>
  </si>
  <si>
    <t>IM01825</t>
  </si>
  <si>
    <t>CPU02666</t>
  </si>
  <si>
    <t>IM01824</t>
  </si>
  <si>
    <t>CPU02214</t>
  </si>
  <si>
    <t>IM10473</t>
  </si>
  <si>
    <t>IS01124</t>
  </si>
  <si>
    <t>CPU02222</t>
  </si>
  <si>
    <t>IM10475</t>
  </si>
  <si>
    <t>CPU00516</t>
  </si>
  <si>
    <t>IM04567</t>
  </si>
  <si>
    <t>CPU02646</t>
  </si>
  <si>
    <t>IM10435</t>
  </si>
  <si>
    <t>CPU02647</t>
  </si>
  <si>
    <t>IM08638</t>
  </si>
  <si>
    <t>CPU00258</t>
  </si>
  <si>
    <t>CPU00998</t>
  </si>
  <si>
    <t>IM05648</t>
  </si>
  <si>
    <t>CPU00140</t>
  </si>
  <si>
    <t>IS00082</t>
  </si>
  <si>
    <t>CPU01468</t>
  </si>
  <si>
    <t>IS02082</t>
  </si>
  <si>
    <t>CPU01573</t>
  </si>
  <si>
    <t>CPU00358</t>
  </si>
  <si>
    <t>IS00469</t>
  </si>
  <si>
    <t>CPU00127</t>
  </si>
  <si>
    <t>IS00078</t>
  </si>
  <si>
    <t>CPU00544</t>
  </si>
  <si>
    <t>IS01386</t>
  </si>
  <si>
    <t>CPU00545</t>
  </si>
  <si>
    <t>CPU02336</t>
  </si>
  <si>
    <t>CPU01853</t>
  </si>
  <si>
    <t>IM09160</t>
  </si>
  <si>
    <t>CPU01889</t>
  </si>
  <si>
    <t>IM04986</t>
  </si>
  <si>
    <t>IM04988</t>
  </si>
  <si>
    <t>IM04995</t>
  </si>
  <si>
    <t>CPU01102</t>
  </si>
  <si>
    <t>CPU00362</t>
  </si>
  <si>
    <t>CPU01586</t>
  </si>
  <si>
    <t>CPU00363</t>
  </si>
  <si>
    <t>CPU00364</t>
  </si>
  <si>
    <t>CPU02011</t>
  </si>
  <si>
    <t>CPU00313</t>
  </si>
  <si>
    <t>CPO00011</t>
  </si>
  <si>
    <t>CPO00012</t>
  </si>
  <si>
    <t>CPU02680</t>
  </si>
  <si>
    <t>IS03462</t>
  </si>
  <si>
    <t>IS03676</t>
  </si>
  <si>
    <t>CPU00465</t>
  </si>
  <si>
    <t>CPU00676</t>
  </si>
  <si>
    <t>IM04990</t>
  </si>
  <si>
    <t>IM04993</t>
  </si>
  <si>
    <t>CPU00679</t>
  </si>
  <si>
    <t>IM05016</t>
  </si>
  <si>
    <t>IM05018</t>
  </si>
  <si>
    <t>IM05020</t>
  </si>
  <si>
    <t>IM05023</t>
  </si>
  <si>
    <t>IM05025</t>
  </si>
  <si>
    <t>IM00200</t>
  </si>
  <si>
    <t>IM00201</t>
  </si>
  <si>
    <t>IM00209</t>
  </si>
  <si>
    <t>IM00210</t>
  </si>
  <si>
    <t>IM00218</t>
  </si>
  <si>
    <t>IM00219</t>
  </si>
  <si>
    <t>IM00221</t>
  </si>
  <si>
    <t>IM00223</t>
  </si>
  <si>
    <t>IM04952</t>
  </si>
  <si>
    <t>IM04953</t>
  </si>
  <si>
    <t>IM04954</t>
  </si>
  <si>
    <t>IM04955</t>
  </si>
  <si>
    <t>IM04964</t>
  </si>
  <si>
    <t>IM04965</t>
  </si>
  <si>
    <t>IM04974</t>
  </si>
  <si>
    <t>IM04975</t>
  </si>
  <si>
    <t>CPU01024</t>
  </si>
  <si>
    <t>IM05742</t>
  </si>
  <si>
    <t>CPU00617</t>
  </si>
  <si>
    <t>IM01860</t>
  </si>
  <si>
    <t>IM04877</t>
  </si>
  <si>
    <t>IM04878</t>
  </si>
  <si>
    <t>CPU00152</t>
  </si>
  <si>
    <t>CPU00616</t>
  </si>
  <si>
    <t>CPU02294</t>
  </si>
  <si>
    <t>CPU01571</t>
  </si>
  <si>
    <t>IM08464</t>
  </si>
  <si>
    <t>IM04996</t>
  </si>
  <si>
    <t>IM04998</t>
  </si>
  <si>
    <t>CPU01851</t>
  </si>
  <si>
    <t>CPU00189</t>
  </si>
  <si>
    <t>IM00266</t>
  </si>
  <si>
    <t>IM01257</t>
  </si>
  <si>
    <t>IS00100</t>
  </si>
  <si>
    <t>CPU00729</t>
  </si>
  <si>
    <t>IS03088</t>
  </si>
  <si>
    <t>CPU01051</t>
  </si>
  <si>
    <t>IM05940</t>
  </si>
  <si>
    <t>CPU01052</t>
  </si>
  <si>
    <t>CPU01382</t>
  </si>
  <si>
    <t>IM08129</t>
  </si>
  <si>
    <t>CPU01383</t>
  </si>
  <si>
    <t>CPU01050</t>
  </si>
  <si>
    <t>CPU00734</t>
  </si>
  <si>
    <t>IM05219</t>
  </si>
  <si>
    <t>CPU02671</t>
  </si>
  <si>
    <t>IM04538</t>
  </si>
  <si>
    <t>CPU02669</t>
  </si>
  <si>
    <t>IM01489</t>
  </si>
  <si>
    <t>CPU03312</t>
  </si>
  <si>
    <t>IS03403</t>
  </si>
  <si>
    <t>CPU01290</t>
  </si>
  <si>
    <t>IM05211</t>
  </si>
  <si>
    <t>CPU01482</t>
  </si>
  <si>
    <t>CPU01291</t>
  </si>
  <si>
    <t>CPU02662</t>
  </si>
  <si>
    <t>CPU01505</t>
  </si>
  <si>
    <t>IM08354</t>
  </si>
  <si>
    <t>CPU02021</t>
  </si>
  <si>
    <t>CPU01504</t>
  </si>
  <si>
    <t>IM06890</t>
  </si>
  <si>
    <t>CPU02046</t>
  </si>
  <si>
    <t>CPU01437</t>
  </si>
  <si>
    <t>CPU00207</t>
  </si>
  <si>
    <t>CPU00698</t>
  </si>
  <si>
    <t>IM05576</t>
  </si>
  <si>
    <t>CPU03313</t>
  </si>
  <si>
    <t>IS03199</t>
  </si>
  <si>
    <t>CPU00219</t>
  </si>
  <si>
    <t>IS00042</t>
  </si>
  <si>
    <t>IS00157</t>
  </si>
  <si>
    <t>IM10415</t>
  </si>
  <si>
    <t>CPU01893</t>
  </si>
  <si>
    <t>IM09282</t>
  </si>
  <si>
    <t>IM09843</t>
  </si>
  <si>
    <t>IM10547</t>
  </si>
  <si>
    <t>CPU00457</t>
  </si>
  <si>
    <t>IM04520</t>
  </si>
  <si>
    <t>CPU02232</t>
  </si>
  <si>
    <t>IM10558</t>
  </si>
  <si>
    <t>CPU00871</t>
  </si>
  <si>
    <t>IM05429</t>
  </si>
  <si>
    <t>CPU01538</t>
  </si>
  <si>
    <t>IM08418</t>
  </si>
  <si>
    <t>CPU03309</t>
  </si>
  <si>
    <t>IM01444</t>
  </si>
  <si>
    <t>CPU01457</t>
  </si>
  <si>
    <t>IM07823</t>
  </si>
  <si>
    <t>CPU00239</t>
  </si>
  <si>
    <t>IM00328</t>
  </si>
  <si>
    <t>CPU01712</t>
  </si>
  <si>
    <t>IM06974</t>
  </si>
  <si>
    <t>CPU02035</t>
  </si>
  <si>
    <t>IM09861</t>
  </si>
  <si>
    <t>CPU03311</t>
  </si>
  <si>
    <t>CPU00553</t>
  </si>
  <si>
    <t>IM09864</t>
  </si>
  <si>
    <t>CPU02040</t>
  </si>
  <si>
    <t>IM09862</t>
  </si>
  <si>
    <t>CPU02055</t>
  </si>
  <si>
    <t>IM09974</t>
  </si>
  <si>
    <t>CPU00396</t>
  </si>
  <si>
    <t>IS01324</t>
  </si>
  <si>
    <t>CPU01766</t>
  </si>
  <si>
    <t>IS01958</t>
  </si>
  <si>
    <t>CPU02093</t>
  </si>
  <si>
    <t>IS02467</t>
  </si>
  <si>
    <t>CPU02502</t>
  </si>
  <si>
    <t>IS03362</t>
  </si>
  <si>
    <t>CPU02721</t>
  </si>
  <si>
    <t>IS03084</t>
  </si>
  <si>
    <t>IM08094</t>
  </si>
  <si>
    <t>CPU01840</t>
  </si>
  <si>
    <t>IM08278</t>
  </si>
  <si>
    <t>IS02410</t>
  </si>
  <si>
    <t>IS02411</t>
  </si>
  <si>
    <t>CPU00427</t>
  </si>
  <si>
    <t>IM00350</t>
  </si>
  <si>
    <t>CPU02676</t>
  </si>
  <si>
    <t>IM01862</t>
  </si>
  <si>
    <t>IS02130</t>
  </si>
  <si>
    <t>CPU00644</t>
  </si>
  <si>
    <t>CPU00661</t>
  </si>
  <si>
    <t>IM04925</t>
  </si>
  <si>
    <t>IM01404</t>
  </si>
  <si>
    <t>CPU00272</t>
  </si>
  <si>
    <t>CPU00279</t>
  </si>
  <si>
    <t>IM00358</t>
  </si>
  <si>
    <t>CPU00714</t>
  </si>
  <si>
    <t>IM04498</t>
  </si>
  <si>
    <t>CPU02250</t>
  </si>
  <si>
    <t>CPU02675</t>
  </si>
  <si>
    <t>IM07889</t>
  </si>
  <si>
    <t>CPU02674</t>
  </si>
  <si>
    <t>IM01839</t>
  </si>
  <si>
    <t>CPU02673</t>
  </si>
  <si>
    <t>IM01840</t>
  </si>
  <si>
    <t>CPU00320</t>
  </si>
  <si>
    <t>IM00466</t>
  </si>
  <si>
    <t>CPU01015</t>
  </si>
  <si>
    <t>CPU02323</t>
  </si>
  <si>
    <t>CPU01252</t>
  </si>
  <si>
    <t>IM07928</t>
  </si>
  <si>
    <t>CPU00291</t>
  </si>
  <si>
    <t>CPU00722</t>
  </si>
  <si>
    <t>CPU01750</t>
  </si>
  <si>
    <t>IS02205</t>
  </si>
  <si>
    <t>CPU00294</t>
  </si>
  <si>
    <t>IM00374</t>
  </si>
  <si>
    <t>CPU01664</t>
  </si>
  <si>
    <t>CPU01866</t>
  </si>
  <si>
    <t>CPU01894</t>
  </si>
  <si>
    <t>IM09283</t>
  </si>
  <si>
    <t>CPU01747</t>
  </si>
  <si>
    <t>IM08913</t>
  </si>
  <si>
    <t>CPU01456</t>
  </si>
  <si>
    <t>IM08236</t>
  </si>
  <si>
    <t>CPU03310</t>
  </si>
  <si>
    <t>CPU02461</t>
  </si>
  <si>
    <t>IM05269</t>
  </si>
  <si>
    <t>CPU01814</t>
  </si>
  <si>
    <t>IP00522</t>
  </si>
  <si>
    <t>CPU00274</t>
  </si>
  <si>
    <t>IM00352</t>
  </si>
  <si>
    <t>CPU02251</t>
  </si>
  <si>
    <t>CPU00875</t>
  </si>
  <si>
    <t>IM05435</t>
  </si>
  <si>
    <t>IS01529</t>
  </si>
  <si>
    <t>CPU01890</t>
  </si>
  <si>
    <t>CPU02151</t>
  </si>
  <si>
    <t>IM01386</t>
  </si>
  <si>
    <t>CPU00280</t>
  </si>
  <si>
    <t>CPU01804</t>
  </si>
  <si>
    <t>CPU01246</t>
  </si>
  <si>
    <t>IM04500</t>
  </si>
  <si>
    <t>CPU00805</t>
  </si>
  <si>
    <t>CPU00295</t>
  </si>
  <si>
    <t>IS00139</t>
  </si>
  <si>
    <t>CPU02670</t>
  </si>
  <si>
    <t>IS03076</t>
  </si>
  <si>
    <t>CPU02198</t>
  </si>
  <si>
    <t>IS02177</t>
  </si>
  <si>
    <t>CPU00419</t>
  </si>
  <si>
    <t>IM04495</t>
  </si>
  <si>
    <t>CPU00812</t>
  </si>
  <si>
    <t>IM05274</t>
  </si>
  <si>
    <t>CPU01654</t>
  </si>
  <si>
    <t>CPU00873</t>
  </si>
  <si>
    <t>IM05222</t>
  </si>
  <si>
    <t>CPU02677</t>
  </si>
  <si>
    <t>IM01861</t>
  </si>
  <si>
    <t>CPU02678</t>
  </si>
  <si>
    <t>CPU03308</t>
  </si>
  <si>
    <t>IM09685</t>
  </si>
  <si>
    <t>CPU00724</t>
  </si>
  <si>
    <t>CPU00793</t>
  </si>
  <si>
    <t>IM00297</t>
  </si>
  <si>
    <t>IM05251</t>
  </si>
  <si>
    <t>IM05252</t>
  </si>
  <si>
    <t>CPU00250</t>
  </si>
  <si>
    <t>CPU01100</t>
  </si>
  <si>
    <t>IM05991</t>
  </si>
  <si>
    <t>CPU02681</t>
  </si>
  <si>
    <t>IM00889</t>
  </si>
  <si>
    <t>CPU00728</t>
  </si>
  <si>
    <t>IM05200</t>
  </si>
  <si>
    <t>CPU02679</t>
  </si>
  <si>
    <t>IM01832</t>
  </si>
  <si>
    <t>CPU02682</t>
  </si>
  <si>
    <t>IM00321</t>
  </si>
  <si>
    <t>CPU02683</t>
  </si>
  <si>
    <t>IS03379</t>
  </si>
  <si>
    <t>CPU00333</t>
  </si>
  <si>
    <t>IM00277</t>
  </si>
  <si>
    <t>IS00692</t>
  </si>
  <si>
    <t>CPU01062</t>
  </si>
  <si>
    <t>IM05955</t>
  </si>
  <si>
    <t>CPU00657</t>
  </si>
  <si>
    <t>IM02785</t>
  </si>
  <si>
    <t>CPU00087</t>
  </si>
  <si>
    <t>IM00376</t>
  </si>
  <si>
    <t>IM00377</t>
  </si>
  <si>
    <t>CPU02213</t>
  </si>
  <si>
    <t>IS03703</t>
  </si>
  <si>
    <t>XEQ0014</t>
  </si>
  <si>
    <t>XEQ0060</t>
  </si>
  <si>
    <t>XEQ0061</t>
  </si>
  <si>
    <t>XEQ0062</t>
  </si>
  <si>
    <t>XEQ0063</t>
  </si>
  <si>
    <t>XIN0063</t>
  </si>
  <si>
    <t>XMI0018</t>
  </si>
  <si>
    <t>XMI0019</t>
  </si>
  <si>
    <t>XMI0020</t>
  </si>
  <si>
    <t>XMI0021</t>
  </si>
  <si>
    <t>XMI0022</t>
  </si>
  <si>
    <t>XMI0023</t>
  </si>
  <si>
    <t>XMI0024</t>
  </si>
  <si>
    <t>XMI0025</t>
  </si>
  <si>
    <t>XMI0026</t>
  </si>
  <si>
    <t>XMI0028</t>
  </si>
  <si>
    <t>XMI0029</t>
  </si>
  <si>
    <t>XMD0010</t>
  </si>
  <si>
    <t>XMD6661</t>
  </si>
  <si>
    <t>XMD6662</t>
  </si>
  <si>
    <t>CPL00242</t>
  </si>
  <si>
    <t>IP00570</t>
  </si>
  <si>
    <t>Itens de Lazer Coberto</t>
  </si>
  <si>
    <t>Locação de Grua</t>
  </si>
  <si>
    <t xml:space="preserve">vb </t>
  </si>
  <si>
    <t xml:space="preserve">Guindaste </t>
  </si>
  <si>
    <t>Locação de PC</t>
  </si>
  <si>
    <t>IP90015</t>
  </si>
  <si>
    <t>CONSULTORIA DE INSS E ISS</t>
  </si>
  <si>
    <t>CUSTO INCORRIDO: TOPOGRAFIA</t>
  </si>
  <si>
    <t>CUSTO INCORRIDO: GABARITO</t>
  </si>
  <si>
    <t>SERVIÇOS TOPOGRÁFICOS</t>
  </si>
  <si>
    <t>LIMPEZA DE TERRENO E DESMATAMENTO</t>
  </si>
  <si>
    <t>CUSTO INCORRIDO: LIMPEZA DE TERRENO</t>
  </si>
  <si>
    <t>TERRAPLENAGEM</t>
  </si>
  <si>
    <t>CUSTO INCORRIDO: TERRAPLANAGEM GERAL</t>
  </si>
  <si>
    <t>TAXA MOBILIZAÇÃO DE ESCAVADEIRA HIDRÁULICA (PC) - 08 TONELADAS - IDA E VOLTA</t>
  </si>
  <si>
    <t>Mobilização/Desmobilização de Mini Escavadeira 8T</t>
  </si>
  <si>
    <t>LOCAÇÃO DE ESCAVADEIRA HIDRÁULICA (PC) - 8 TONELADAS</t>
  </si>
  <si>
    <t>TRANSPORTE BOTA FORA DE TERRA CUBICAGEM DE CORTE</t>
  </si>
  <si>
    <t>TRANSPORTE BOTA FORA DE TERRA</t>
  </si>
  <si>
    <t>PAVIMENTAÇÃO EM PISO INTERTRAVADO COM BLOCO DE CONCRETO CINZA 10X20X08CM PARA TRÁFEGO LEVE DE VEÍCULO COM CAIXA DE 35CM</t>
  </si>
  <si>
    <t>Piso intertravado cinza de concreto (35 MPa) - 10x20x08cm</t>
  </si>
  <si>
    <t>Lastro de areia com areia grossa</t>
  </si>
  <si>
    <t>Sub-base granular 15cm - CBR&gt;30%</t>
  </si>
  <si>
    <t>Base de brita graduada simples, compactado a 100% do PI, espessura de 10cm</t>
  </si>
  <si>
    <t>ASSENTAMENTO DE MINI GUIA DE JARDIM, CONSIDERANDO ABERTURA DE VALA PREPARO DE CONCRETO E FORNECIMENTO DE MATERIAL</t>
  </si>
  <si>
    <t>Mini guia de concreto 07x40x20cm</t>
  </si>
  <si>
    <t>Assentamento de mini guia de concreto</t>
  </si>
  <si>
    <t>DEMARCAÇÃO DE VAGAS</t>
  </si>
  <si>
    <t>NUMERAÇÃO DE VAGAS</t>
  </si>
  <si>
    <t>IDENTIFICAÇÃO DE VAGA PREFERENCIAL</t>
  </si>
  <si>
    <t>PINTURA DE FAIXA ZEBRADA</t>
  </si>
  <si>
    <t>PINTURA DE FAIXA DE PEDESTRE</t>
  </si>
  <si>
    <t>Execução de serviço de pintura de faixa de pedestre com faixa de 30cm (manual de sinalização viária Res. 236)</t>
  </si>
  <si>
    <t>ASSENTAMENTO DE GUIA (MEIO-FIO) PRÉ-FABRICADO - 100X15X30CM</t>
  </si>
  <si>
    <t>EXECUÇÃO DE CALÇADA EM CONCRETO ARMADO DESEMPENADO FCK 15MPA , # SIMPLES TIPO Q92, ESP= 7CM, COM JUNTA DE DILATAÇÃO 2,0M E JUNTA 2CM</t>
  </si>
  <si>
    <t>REGULARIZAÇÃO SARRAFEADA - CONTRAPISO - ESP=3CM</t>
  </si>
  <si>
    <t>PORCELANATO 90X90CM COM FRETE DE CERÂMICA EM AC3</t>
  </si>
  <si>
    <t>Porcelanato venezia 90x90cm - (NBR 15463)</t>
  </si>
  <si>
    <t>RODAPÉ PORCELANATO  90X90CM H=10CM</t>
  </si>
  <si>
    <t>Assentamento de rodapé em porcelanato</t>
  </si>
  <si>
    <t>EXECUÇÃO DE SERVIÇO DE PISO TÁTIL DE CONCRETO  ASSENTADO COM ACIII - 25X25CM - DIRECIONAL</t>
  </si>
  <si>
    <t>PLANTIO DE GRAMA INCLUSO ACERTO DE TERRENO</t>
  </si>
  <si>
    <t>PASSEIO EM PISO INTERTRAVADO COM BLOCO DE CONCRETO COLORIDO 10X20X06CM COM CAIXA DE 30CM</t>
  </si>
  <si>
    <t>Piso intertravado colorido de concreto (35 MPa) - 10x20x06cm</t>
  </si>
  <si>
    <t>CASA DE BOMBAS</t>
  </si>
  <si>
    <t>IMPERMEABILIZAÇÃO COM ARGAMASSA POLIMÉRICA - TANQUES E RESERVATÓRIOS</t>
  </si>
  <si>
    <t>MASSA ÚNICA E=20MM COM ARGAMASSA PRÉ FABRICADA- PAREDE</t>
  </si>
  <si>
    <t>PINTURA ACRÍLICA SOBRE CONCRETO</t>
  </si>
  <si>
    <t>PORTA DE ALUMÍNIO COM 01 FOLHA VENEZIANA COM VENTILAÇÃO PERMANENTE - 0,80X2,20M</t>
  </si>
  <si>
    <t>Porta de alumínio 01 folha de giro com veneziana e ventilação permanente - 0,80x2,20m - (NBR 10821)</t>
  </si>
  <si>
    <t>JANELA DE ALUMÍNIO COM 01 FOLHA FIXA VENEZIANA COM VENTILAÇÃO PERMANENTE - 1,40X1,20M</t>
  </si>
  <si>
    <t>Janela de alumínio veneziana fixa com ventilação permanente - 1,40x1,20m - (NBR 10821)</t>
  </si>
  <si>
    <t>Assentamento de janelas de alumínio sem contra marco, incluso vedação em ambos os lados (interno e externo)</t>
  </si>
  <si>
    <t>JANELA DE ALUMÍNIO COM 01 FOLHA FIXA VENEZIANA COM VENTILAÇÃO PERMANENTE - 0,55X0,60M</t>
  </si>
  <si>
    <t>Janela de alumínio veneziana fixa com ventilação permanente - 0,55x0,60m - (NBR 10821)</t>
  </si>
  <si>
    <t>PORTA DE ALUMÍNIO COM 01 FOLHA VENEZIANA COM VENTILAÇÃO PERMANENTE - 0,80X1,40M</t>
  </si>
  <si>
    <t>Porta de alumínio 01 folha de giro com veneziana e ventilação permanente - 0,80x1,40m - (NBR 10821)</t>
  </si>
  <si>
    <t>JANELA DE ALUMÍNIO COM 01 FOLHA FIXA VENEZIANA COM VENTILAÇÃO PERMANENTE - 1,80X1,40M</t>
  </si>
  <si>
    <t>Janela de alumínio veneziana fixa com ventilação permanente - 1,80x1,40m - (NBR 10821)</t>
  </si>
  <si>
    <t>ÁGUA</t>
  </si>
  <si>
    <t>REDE DE ÁGUA</t>
  </si>
  <si>
    <t>EXECUÇÃO DE SERVIÇO DE ESCAVAÇÃO MANUAL, APILOAMENTO DE FUNDO DE VALA</t>
  </si>
  <si>
    <t>ENVELOPAMENTO DE TUBULAÇÃO EM AREIA</t>
  </si>
  <si>
    <t>REATERRO COMPACTADO ACIMA 95% PN</t>
  </si>
  <si>
    <t>RESERVATÓRIOS</t>
  </si>
  <si>
    <t>BOMBAS PARA ÁGUA FRIA</t>
  </si>
  <si>
    <t>Bomba centrífuga 20,00cv trifasica 220V - 2.1/2` - 30,0m³/h - 68,0mca (NBR 11405)</t>
  </si>
  <si>
    <t>Pressurizador com inversor de frequência 2cv - 12,5 m³/h - 8mca</t>
  </si>
  <si>
    <t>INSTALAÇÕES DOS SISTEMAS DE BOMBEAMENTO DE ÁGUA</t>
  </si>
  <si>
    <t>RESERVATÓRIOS EM POLIETILENO</t>
  </si>
  <si>
    <t>Tanque em poliestileno 500 litros - (NBR 14799)</t>
  </si>
  <si>
    <t>Tanque em poliestileno 20.000 litros - (NBR 14799)</t>
  </si>
  <si>
    <t>Limpeza de caixa d`água</t>
  </si>
  <si>
    <t>RESERVATÓRIOS EM AÇO CARBONO</t>
  </si>
  <si>
    <t>Reservatório de aço carbono 81,00m³ - Ø3,20m - h=10,40m</t>
  </si>
  <si>
    <t>FUNDAÇÃO DO RESERVATÓRIO</t>
  </si>
  <si>
    <t>ESCAVAÇÃO MECANIZADA DE ESTACA HÉLICE CONTÍNUA - Ø40CM</t>
  </si>
  <si>
    <t>Perfuração de estaca tipo `hélice contínua` - Ø40cm - (NBR 6122)</t>
  </si>
  <si>
    <t>AÇO CA50 8,00MM - CORTADO, DOBRADO E ARMADO PARA ESTACAS</t>
  </si>
  <si>
    <t>ESPAÇADOR ROLETE PARA ESTACA</t>
  </si>
  <si>
    <t>CONCRETAGEM DE ESTACA HELICE</t>
  </si>
  <si>
    <t>ARRASAMENTO DE CABEÇA DE ESTACA DE 40CM - (NBR 6122)</t>
  </si>
  <si>
    <t>Arrasamento de cabeça de estaca Ø40cm - (NBR 6122)</t>
  </si>
  <si>
    <t>PREPARAÇÃO PARA CONCRETAGEM DE RADIER</t>
  </si>
  <si>
    <t>Execução de radier (acerto de terreno, lastro de bica corrida, lona plástica, arrasamento de estaca, armação, montagem de forma metálica, acompanhamento, lançamento e adensamento de concreto)</t>
  </si>
  <si>
    <t>FABRICAÇÃO DE FORMA DE MADEIRA PARA BORDA DE LAJÃO, COM TABUAS E SARRAFOS - 2 APROVEITAMENTO</t>
  </si>
  <si>
    <t>CONCRETO FCK 25 MPA SLUMP 10 APLICADO EM FUNDAÇÃO SUPERCIFIAL COM BOMBA ESTACIONÁRIA</t>
  </si>
  <si>
    <t>ESPAÇADOR TRELIÇADO COMP:2.00M H=7CM</t>
  </si>
  <si>
    <t>EXECUÇÃO DE SERVIÇO DE MONTAGEM E DESMONTAGEM DE FORMA, ARMAÇÃO, LANÇAMENTO E ADENSAMENTO DE CONCRETO</t>
  </si>
  <si>
    <t>ABRIGO DE ÁGUA</t>
  </si>
  <si>
    <t>FORMA PRONTA DE MADEIRA COM CHAPA DE COMPENSADO - LAJES</t>
  </si>
  <si>
    <t>ESCORAMENTO E REESCORAMENTO PARA LAJE MACIÇA</t>
  </si>
  <si>
    <t>AÇO CA50 10,00MM - CORTADO E DOBRADO</t>
  </si>
  <si>
    <t>Lançamento e adensamento de concreto para estruturas convencionais - pilar, viga e laje</t>
  </si>
  <si>
    <t>ALVENARIA</t>
  </si>
  <si>
    <t>ALVENARIA ESTRUTURAL COM BLOCO DE CONCRETO 14 CM 04 MPA, JUNTAS DE 10MM COM ARGAMASSA INDUSTRIALIZADA</t>
  </si>
  <si>
    <t>GRAUTE HORIZONTAL E VERTICAL 08 MPA</t>
  </si>
  <si>
    <t>MÃO DE OBRA PARA ALVENARIA ESTRUTURAL</t>
  </si>
  <si>
    <t>REBOCO PARA PAREDE EXTERNA, COM ARGAMASSA PRÉ FABRICADA, E=20MM (TORRES)</t>
  </si>
  <si>
    <t>PINTURA ACRILICA EM PISO</t>
  </si>
  <si>
    <t>PINTURA ACRÍLICA SOBRE BLOCO</t>
  </si>
  <si>
    <t>LIMPEZA</t>
  </si>
  <si>
    <t>SERVIÇO DE LIMPEZA GROSSA E FINA (AREA EXTERNA)</t>
  </si>
  <si>
    <t>ESGOTO</t>
  </si>
  <si>
    <t>REDE DE ESGOTO</t>
  </si>
  <si>
    <t>CAIXA DE PASSAGEM PRÉ MOLDADO DE CONCRETO COM TAMPA DE FERRO - Ø60X50CM</t>
  </si>
  <si>
    <t>Tampa de ferro fundido Ø 60cm - articulada com requadro - (NBR 10160)</t>
  </si>
  <si>
    <t>Anel concreto para caixa Ø 60 x 50cm - sem fundo - Encaixe M/F- (NBR 8890)</t>
  </si>
  <si>
    <t>Caixilho de concreto pré-moldado para tampa de concreto - Ø60cm</t>
  </si>
  <si>
    <t>CAIXA DE PASSAGEM PRÉ MOLDADO DE CONCRETO COM TAMPA DE FERRO - Ø60X100CM</t>
  </si>
  <si>
    <t>CAIXA DE PASSAGEM PRÉ MOLDADO DE CONCRETO COM TAMPA DE FERRO - Ø80X100CM</t>
  </si>
  <si>
    <t>Anel concreto para caixa Ø 80 x 50cm - sem fundo - Encaixe M/F- (NBR 8890)</t>
  </si>
  <si>
    <t>Caixilho de concreto pré-moldado para tampa de concreto - Ø80cm</t>
  </si>
  <si>
    <t>POÇO DE VISITA EM ANEL DE CONCRETO PRÉ MOLDADO DIAMETRO 1,20M E PROFUNDIDADE DE 1,00M COM TAMPÃO EM FOFO TDA 600</t>
  </si>
  <si>
    <t>Tampão em FoFo Ø 60cm para poço de visita</t>
  </si>
  <si>
    <t>Laje de redução pré moldada em concreto armado diâmetro 100 x 15cm com furo passante de Ø 60cm - (NBR 8890)</t>
  </si>
  <si>
    <t>Anel concreto para caixa Ø 120 x 50cm - sem fundo - Encaixe M/F- (NBR 8890)</t>
  </si>
  <si>
    <t>Serviço de execução de poço de visita pré-moldado de concreto</t>
  </si>
  <si>
    <t>POÇO DE VISITA EM ANEL DE CONCRETO PRÉ MOLDADO DIAMETRO 1,20M E PROFUNDIDADE DE 1,50M COM TAMPÃO EM FOFO TDA 600</t>
  </si>
  <si>
    <t>DRENAGEM</t>
  </si>
  <si>
    <t>REDE DE DRENAGEM</t>
  </si>
  <si>
    <t>CAIXA DE PASSAGEM PRÉ MOLDADO DE CONCRETO - Ø80X50CM</t>
  </si>
  <si>
    <t>Tampa cega de concreto reforçado para caixa de passagem - Ø80x6cm</t>
  </si>
  <si>
    <t>CAIXA DE PASSAGEM PRÉ MOLDADO DE CONCRETO - Ø80X100CM</t>
  </si>
  <si>
    <t>POÇO DE VISITA EM ANEL DE CONCRETO PRÉ MOLDADO DIAMETRO 1,20M E PROFUNDIDADE DE 2,50M COM TAMPÃO EM FOFO TDA 600</t>
  </si>
  <si>
    <t>GRELHA DE CAPTAÇÃO EM FERRO FUNDIDO - 40X40CM</t>
  </si>
  <si>
    <t>Grelha de ferro fundido articulada com requadro - 40x40cm</t>
  </si>
  <si>
    <t>CAIXA DE RETARDO - 26.000L</t>
  </si>
  <si>
    <t>FUNDAÇÃO</t>
  </si>
  <si>
    <t>ESPAÇADOR TRELIÇADO COMP:2.00M H=12CM</t>
  </si>
  <si>
    <t>CONCRETO FCK 45 MPA SLUMP 10 APLICADO EM FUNDAÇÃO SUPERCIFIAL COM BOMBA ESTACIONÁRIA</t>
  </si>
  <si>
    <t>Concreto usinado bombeável Fck 45 MPa, brita 1, Slump 10+-2</t>
  </si>
  <si>
    <t>FABRICAÇÃO DE FORMA FEITA EM OBRA PARA LAJES EM CHAPA COMPENSADA PLASTIFICADA E=18MM - 1 APROVEITAMENTO</t>
  </si>
  <si>
    <t>TAMPA EM FERRO FUNDIDO COM ARO PARA INSPEÇÃO</t>
  </si>
  <si>
    <t>Tampa de ferro fundido Ø 90cm - articulada com requadro - (NBR 10160)</t>
  </si>
  <si>
    <t>ESCORAMENTO METALICO PARA LAJE MACIÇA</t>
  </si>
  <si>
    <t>ANEIS DE CONCRETO PARA INSPEÇÃO DE CAIXA DE RETARDO/REUSO - Ø300CM</t>
  </si>
  <si>
    <t>BOMBAS</t>
  </si>
  <si>
    <t>BOMBAS PARA CAIXA DE RETARDO</t>
  </si>
  <si>
    <t>Bomba submersa 3/4cv - 1,6m³/h - 8,00mca (NBR 11405)</t>
  </si>
  <si>
    <t>CAIXA DE REUSO - 24.000L</t>
  </si>
  <si>
    <t>BOMBAS PARA CAIXA DE REUSO</t>
  </si>
  <si>
    <t>GÁS</t>
  </si>
  <si>
    <t>REDE DE GÁS</t>
  </si>
  <si>
    <t>AGRIGO DE GÁS</t>
  </si>
  <si>
    <t>FABRICAÇÃO DE FORMA FEITA EM OBRA PARA VIGAS EM CHAPA COMPENSADA PLASTIFICADA E=18MM - 1 APROVEITAMENTO</t>
  </si>
  <si>
    <t>SERRALHERIA</t>
  </si>
  <si>
    <t>PORTÃO COM 01 FOLHA DE GIRO TELADO EM AÇO - 1,20X1,00M</t>
  </si>
  <si>
    <t>Confecção e instalação de porta de giro de aço 02 folhas telada em aço - 1,20x1,00m</t>
  </si>
  <si>
    <t>PREVENÇÃO E COMBATE A INCÊNDIO</t>
  </si>
  <si>
    <t>HIDRANTE SIMPLES</t>
  </si>
  <si>
    <t>EXTINTOR PQS 6KG - BC</t>
  </si>
  <si>
    <t>EXTINTOR CO2 - 6KG</t>
  </si>
  <si>
    <t>SISTEMA DE COMBATE A INCÊNDIO</t>
  </si>
  <si>
    <t>Execução de sistema de combate a incêndio</t>
  </si>
  <si>
    <t>ELÉTRICA</t>
  </si>
  <si>
    <t>ILUMINAÇÃO</t>
  </si>
  <si>
    <t>CAIXA DE PASSAGEM PRÉ MOLDADO DE CONCRETO - 30X30X30CM</t>
  </si>
  <si>
    <t>POSTE METÁLICO 01 PETALA 4M</t>
  </si>
  <si>
    <t>Poste metálico galvanizado, pintado cor preto H=4m 01 pétala c/ luminária retangular para lâmpada fluorescente compacta eletrônica</t>
  </si>
  <si>
    <t>Lâmpada LED bulbo A 60 E-27 - 30W 3000K x 127/220V - Luz amarela (NBR 60081)</t>
  </si>
  <si>
    <t>POSTE METÁLICO 02 PETALAS 3M</t>
  </si>
  <si>
    <t>Poste metálico galvanizado, pintado cor preto H=3m 02 petalas c/ luminária retangular para lâmpada fluorescente compacta eletrônica</t>
  </si>
  <si>
    <t>POSTE METÁLICO COM 01 PROJETOR - H=6,00M</t>
  </si>
  <si>
    <t>Poste metálico galvanizado, pintado cor preto H=6,00m c/ 01 projetor do tipo `refletor`</t>
  </si>
  <si>
    <t>Refletor de LED 100W 6000K - Bivolt</t>
  </si>
  <si>
    <t>LUMINÁRIA ARANDELA TRIANGULAR COR BRANCA 6W</t>
  </si>
  <si>
    <t>Arandela Facetada, contato cor branca Pirâmide</t>
  </si>
  <si>
    <t>LUMINÁRIA TIPO BALIZADOR DE EFEITO ARANDELA</t>
  </si>
  <si>
    <t>Luminária Balizador com efeito Arandela, contato cor preta</t>
  </si>
  <si>
    <t>Verba para luminárias decorativas - áreas comuns</t>
  </si>
  <si>
    <t>ALIMENTADORES</t>
  </si>
  <si>
    <t>MÉDIA TENSÃO</t>
  </si>
  <si>
    <t>BASE</t>
  </si>
  <si>
    <t>CONCRETO FCK 30 MPA SLUMP 12 APLICADO EM PEÇAS ESTRUTURAIS COM BOMBA ESTACIONÁRIA</t>
  </si>
  <si>
    <t>Concreto usinado bombeável Fck 30 MPa, brita 1, slump 12 - (NBR 7212)</t>
  </si>
  <si>
    <t>ITENS DE MÉDIA TENSÃO</t>
  </si>
  <si>
    <t>TRANSFORMADOR PEDESTAL (PAD-MOUNTED)</t>
  </si>
  <si>
    <t>Câmara transformadora até 1000 kVA - abrigo em concreto pré-moldado 445x240x295cm</t>
  </si>
  <si>
    <t>POSTE MOLDADO IN LOCO</t>
  </si>
  <si>
    <t>EXECUÇÃO DE ESTACA ESCAVADA - Ø70CM</t>
  </si>
  <si>
    <t>CONCRETAGEM DE ESTACA ESCAVADA</t>
  </si>
  <si>
    <t>Concreto usinado bombeável Fck 25 MPa, brita 1, consumo de cimento &gt;= 280kg/m³, slump 13+/-3cm - (NBR 7212)</t>
  </si>
  <si>
    <t>AÇO CA50 16,00MM - CORTADO, DOBRADO E ARMADO PARA ESTACAS</t>
  </si>
  <si>
    <t>ARRASAMENTO DE CABEÇA DE ESTACA DE 70CM - (NBR 6122)</t>
  </si>
  <si>
    <t>FABRICAÇÃO DE FORMA DE MADEIRA PARA BLOCOS DE FUNDAÇÃO, COM CHAPA COMPENSADO E SARRAFOS- 01 APROVEITAMENTO</t>
  </si>
  <si>
    <t>FABRICAÇÃO DE FORMA FEITA EM OBRA PARA PILARES EM CHAPA COMPENSADA PLASTIFICADA E=18MM - 1 APROVEITAMENTOS</t>
  </si>
  <si>
    <t>CONCRETO FCK 25 MPA SLUMP 12 APLICADO EM PEÇAS ESTRUTURAIS COM BOMBA ESTACIONÁRIA</t>
  </si>
  <si>
    <t>TELEFONIA, CFTV E SPDA</t>
  </si>
  <si>
    <t>CFTV</t>
  </si>
  <si>
    <t>INTERFONIA</t>
  </si>
  <si>
    <t>CUSTO PARAMETRIZADO DE INSTALAÇÕES - INTERFONIA</t>
  </si>
  <si>
    <t>INSTALAÇÕES DE INTERFONIA DAS TORRES</t>
  </si>
  <si>
    <t>CAIXA DE PASSAGEM PRÉ MOLDADO DE CONCRETO MODELO `R1` - 50X25X50CM</t>
  </si>
  <si>
    <t>Tampa de ferro fundido retangular `R1` 60x40cm - com abertura articulada - (NBR 10160)</t>
  </si>
  <si>
    <t>Caixa em concreto pré moldada `R1` com fundo - 50x25x50cm</t>
  </si>
  <si>
    <t>CAIXA DE PASSAGEM PRÉ MOLDADO DE CONCRETO MODELO `R2` - 107X52X50CM</t>
  </si>
  <si>
    <t>Tampa de ferro fundido retangular `R2` 110x55cm - com abertura articulada - (NBR 10160)</t>
  </si>
  <si>
    <t>Caixa em concreto pré moldada `R2` com fundo - 107x52x50cm</t>
  </si>
  <si>
    <t>PORTÃO DE ACESSO DE PEDESTRES - 2,60X2,10M</t>
  </si>
  <si>
    <t>Confecção de portão para acesso de pedestres com 01 folha de giro e 01 folha fixa - 2,60x2,10m</t>
  </si>
  <si>
    <t>PORTÃO DE ACESSO DE PEDESTRES - 1,50X2,10M</t>
  </si>
  <si>
    <t>Confecção de portão para acesso de pedestres com 01 folha de giro e 01 folha fixa - 1,50x2,10m</t>
  </si>
  <si>
    <t>PORTÃO BASCULANTE DE ACESSO DE VEÍCULOS - H=2,65M</t>
  </si>
  <si>
    <t>Confecção e instalação de portão de veículo com abertura basculante em aço carbono - H=2,65m</t>
  </si>
  <si>
    <t>AUTOMATIZAÇÃO DE PORTÃO PARA ACESSO DE VEÍCULOS</t>
  </si>
  <si>
    <t>GRADIL TIPO `BELGO` PARAFUSADO EM ESTRUTURA DE CONCRETO - H=1,80M</t>
  </si>
  <si>
    <t>Gradil de aço galvanizado malha 65x132mm fio de 4,00mm pintura eletrostatica - 2,50x1,80m</t>
  </si>
  <si>
    <t>Instalação de gradil de aço em perfil tubular de aço carbono - H=3,00m</t>
  </si>
  <si>
    <t>PORTÃO TIPO `BELGO` PARA ACESSO DE PEDESTRES - 0,95X2,00M</t>
  </si>
  <si>
    <t>Confecção de portão para acesso de pedestres - 0,95x2,00m</t>
  </si>
  <si>
    <t>PERGOLADO METALICO</t>
  </si>
  <si>
    <t>Pergolado metálico, com vigas de 150x13mm incluso montagem</t>
  </si>
  <si>
    <t>GRELHA SEMI EFÉRICA EM FERRO FUNDIDO - 100MM</t>
  </si>
  <si>
    <t>Grelha de ferro fundido semi-esférica - 100mm</t>
  </si>
  <si>
    <t>GRELHA  EM FERRO FUNDIDO - LARGURA 20CM</t>
  </si>
  <si>
    <t>Grelha de ferro fundido articulada com requadro - 20x60cm</t>
  </si>
  <si>
    <t>PINTURA EM ESMALTE SINTÉTICO ACETINADO SOBRE PORTÕES E GRADIS</t>
  </si>
  <si>
    <t>Tinta esmalte sintético acetinado a base de água - (NBR 14942)</t>
  </si>
  <si>
    <t>PINTURA EM ESMALTE SINTÉTICO SOBRE SUPERFICIE METALICAS</t>
  </si>
  <si>
    <t>TERRA VEGETAL COM AREIA</t>
  </si>
  <si>
    <t>Terra Vegetal (70%) + Areia (30%)</t>
  </si>
  <si>
    <t>TAXA MOBILIZAÇÃO DE EQUIPAMENTO PARA ESTACA STRAUSS - IDA E VOLTA</t>
  </si>
  <si>
    <t>Mobilização/Desmobilização de perfuratriz para estaca strauss</t>
  </si>
  <si>
    <t>ESCAVAÇÃO MECANIZADA DE ESTACA STRAUSS - Ø38CM</t>
  </si>
  <si>
    <t>Perfuração de estaca tipo `strauss` - Ø38cm - (NBR 6122)</t>
  </si>
  <si>
    <t>CONCRETAGEM DE ESTACA STRAUSS COM CONCRETO VIRADO EM OBRA (25 MPA - SOBRECONSUMO: 20%)</t>
  </si>
  <si>
    <t>AÇO CA50 6,30MM - CORTADO, DOBRADO E ARMADO PARA ESTACAS</t>
  </si>
  <si>
    <t>AÇO CA50 10,00MM - CORTADO, DOBRADO E ARMADO PARA ESTACAS</t>
  </si>
  <si>
    <t>FABRICAÇÃO DE FORMA DE MADEIRA PARA FUNDAÇÃO, COM TABUAS E SARRAFOS- 1 APROVEITAMENTO</t>
  </si>
  <si>
    <t>ESPAÇADOR CIRCULAR PARA VIGAS E PILARES 3CM</t>
  </si>
  <si>
    <t>IMPERMEABILIZAÇÃO COM TINTA ASFÁLTICA - CINTAMENTO</t>
  </si>
  <si>
    <t>EXECUÇÃO DE SERVIÇO DE REATERRO MANUAL DE BALDRAMES E BLOCOS DE FUNDAÇÃO</t>
  </si>
  <si>
    <t>ALVENARIA ESTRUTURAL COM BLOCO DE CONCRETO 14 CM 4,5 MPA, JUNTAS DE 10MM COM ARGAMASSA INDUSTRIALIZADA - MURO DE DIVISA</t>
  </si>
  <si>
    <t>GRAUTE HORIZONTAL E VERTICAL 15 MPA</t>
  </si>
  <si>
    <t>PINGADEIRA CAPELINHA INSTALADA EM MUROS</t>
  </si>
  <si>
    <t>CONTENÇÕES</t>
  </si>
  <si>
    <t>CORTINA DE CONCRETO</t>
  </si>
  <si>
    <t>TAXA MOBILIZAÇÃO DE EQUIPAMENTO PARA ESTACA ESCAVADA - IDA E VOLTA</t>
  </si>
  <si>
    <t>Mobilização/Desmobilização de perfuratriz de estaca escavada</t>
  </si>
  <si>
    <t>EXECUÇÃO DE ESTACA ESCAVADA - Ø30CM</t>
  </si>
  <si>
    <t>Perfuração de estaca tipo `escavada` - Ø30cm - (NBR 6122)</t>
  </si>
  <si>
    <t>ESCAVAÇÃO MECANIZADA DE ESTACA TUBULÃO A CÉU ABERTO - Ø70CM</t>
  </si>
  <si>
    <t>Perfuração mecanizada de estaca tipo `tubulão` a céu aberto - Ø70cm - (NBR 6122)</t>
  </si>
  <si>
    <t>CONCRETAGEM DE ESTACA TUBULÃO</t>
  </si>
  <si>
    <t>AÇO CA50 12,50MM - CORTADO, DOBRADO E ARMADO PARA ESTACAS</t>
  </si>
  <si>
    <t>ARRASAMENTO DE CABEÇA DE ESTACA DE 30CM - (NBR 6122)</t>
  </si>
  <si>
    <t>MURO DE ARRIMO ATÉ 1,00M - ALVENARIA (LARG.: 19CM)</t>
  </si>
  <si>
    <t>GRAUTE HORIZONTAL E VERTICAL 20 MPA</t>
  </si>
  <si>
    <t>CANALETA MEIA CANA DE CONCRETO - Ø200MM</t>
  </si>
  <si>
    <t>Canaleta meia cana pré-moldada em concreto - Ø20x100cm - (NBR 9062)</t>
  </si>
  <si>
    <t>ALVENARIA ESTRUTURAL COM BLOCO DE CONCRETO 19 CM 6,0 MPA, JUNTAS DE 10MM COM ARGAMASSA INDUSTRIALIZADA - MURO DE ARRIMO</t>
  </si>
  <si>
    <t>Bloco concreto estrutural - Fbk 06,0 MPa - 19x19x19 - (NBR 6136)</t>
  </si>
  <si>
    <t>Bloco concreto estrutural - Fbk 06,0 MPa - 19x19x39 - (NBR 6136)</t>
  </si>
  <si>
    <t>Canaleta concreto estrutural - Fbk 06,0 MPa - Tipo `U`: 19x19x39 - (NBR 6136)</t>
  </si>
  <si>
    <t>MURO DE ARRIMO ATÉ 1,20M - CORTINA</t>
  </si>
  <si>
    <t>AÇO CA50 12,50MM - CORTADO E DOBRADO</t>
  </si>
  <si>
    <t>FORMA DE MADEIRA PARA VIGA PAREDE EM CHAPA DE COMPENSADO - 1 APROVEITAMENTO</t>
  </si>
  <si>
    <t>MURO DE ARRIMO ATÉ 1,50M - CORTINA</t>
  </si>
  <si>
    <t>MURO DE ARRIMO ATÉ 1,80M - CORTINA</t>
  </si>
  <si>
    <t>MURO DE ARRIMO ATÉ 2,00M - CORTINA</t>
  </si>
  <si>
    <t>MURO DE ARRIMO ATÉ 2,50M - CORTINA</t>
  </si>
  <si>
    <t>MURO DE ARRIMO ATÉ 3,40M - CORTINA</t>
  </si>
  <si>
    <t>FORMA METÁLICA PARA MURO DE ARRIMO 32 APROVEITAMENTOS</t>
  </si>
  <si>
    <t>MÁQUINA DE APOIO</t>
  </si>
  <si>
    <t>TAXA MOBILIZAÇÃO DE EQUIPAMENTO PC - IDA/VOLTA</t>
  </si>
  <si>
    <t>RAMPAS</t>
  </si>
  <si>
    <t>CUSTO INCORRIDO: FUNDAÇÃO PROFUNDA DA TORRE</t>
  </si>
  <si>
    <t>CUSTO INCORRIDO: FUNDAÇÃO SUPERFICIAL DA TORRE</t>
  </si>
  <si>
    <t>ESTRUTURA/VIGA/LAJES</t>
  </si>
  <si>
    <t>FORMA PRONTA DE MADEIRA COM CHAPA DE COMPENSADO - PILARES</t>
  </si>
  <si>
    <t>FORMA PRONTA DE MADEIRA COM CHAPA DE COMPENSADO - VIGAS</t>
  </si>
  <si>
    <t>ESPAÇADOR CENTOPÉIA PARA VIGAS E LAJES</t>
  </si>
  <si>
    <t>AÇO CA60 5,00MM - CORTADO E DOBRADO</t>
  </si>
  <si>
    <t>AÇO CA50 6,30MM - CORTADO E DOBRADO</t>
  </si>
  <si>
    <t>AÇO CA50 16,00MM - CORTADO E DOBRADO</t>
  </si>
  <si>
    <t>CONCRETO FCK 25MPA SLUMP 14 APLICADO EM PEÇAS ESTRUTURAIS COM BOMBA ESTACIONÁRIA</t>
  </si>
  <si>
    <t>CONCRETO FCK 25 MPA SLUMP 16 APLICADO EM PEÇAS ESTRUTURAIS COM BOMBA ESTACIONÁRIA</t>
  </si>
  <si>
    <t>MÃO DE OBRA PARA MONTAGEM, DESMONTAGEM, LANÇAMENTO DE CONCRETO E ARMAÇÃO PARA LAJE MACIÇA DE CONCRETO EM FORMA DE MADEIRA</t>
  </si>
  <si>
    <t>Lançamento e adensamento de concreto para estruturas - lajes maciças</t>
  </si>
  <si>
    <t>Prêmio por tarefa para lançamento e adensamento de concreto</t>
  </si>
  <si>
    <t>CONTROLE TECNOLOGICO DE CONCRETO</t>
  </si>
  <si>
    <t>ACABAMENTO DE LAJE POLIDO</t>
  </si>
  <si>
    <t>ESCADAS PRÉ-MOLDADAS</t>
  </si>
  <si>
    <t>ALVENARIA ESTRUTURAL COM BLOCO DE CONCRETO 19 CM 06 MPA, JUNTAS DE 10MM COM ARGAMASSA INDUSTRIALIZADA</t>
  </si>
  <si>
    <t>Bloco concreto estrutural - Fbk 06,0 MPa - Compensador: 19x19x04 - (NBR 6136)</t>
  </si>
  <si>
    <t>Canaleta concreto estrutural - Fbk 06,0 MPa - Tipo `U`: 19x19x19 - (NBR 6136)</t>
  </si>
  <si>
    <t>ALVENARIA ESTRUTURAL COM BLOCO DE CONCRETO 19 CM 12 MPA, JUNTAS DE 10MM COM ARGAMASSA INDUSTRIALIZADA</t>
  </si>
  <si>
    <t>Bloco concreto estrutural - Fbk 12,0 MPa - 19x19x19 - (NBR 6136)</t>
  </si>
  <si>
    <t>Bloco concreto estrutural - Fbk 12,0 MPa - 19x19x39 - (NBR 6136)</t>
  </si>
  <si>
    <t>Bloco concreto estrutural - Fbk 12,0 MPa - Compensador: 19x19x04 - (NBR 6136)</t>
  </si>
  <si>
    <t>Canaleta concreto estrutural - Fbk 12,0 MPa - Tipo `U`: 19x19x19 - (NBR 6136)</t>
  </si>
  <si>
    <t>Canaleta concreto estrutural - Fbk 12,0 MPa - Tipo `U`: 19x19x39 - (NBR 6136)</t>
  </si>
  <si>
    <t>ALVENARIA ESTRUTURAL COM BLOCO DE CONCRETO 14 CM 06 MPA, JUNTAS DE 10MM COM ARGAMASSA INDUSTRIALIZADA</t>
  </si>
  <si>
    <t>Canaleta concreto estrutural - Fbk 06,0 MPa - Tipo `U`: 14x19x39 - (NBR 6136)</t>
  </si>
  <si>
    <t>Canaleta concreto estrutural - Fbk 06,0 MPa - Tipo `U`: 14x19x34 - (NBR 6136)</t>
  </si>
  <si>
    <t>ALVENARIA ESTRUTURAL COM BLOCO DE CONCRETO 14 CM 08 MPA, JUNTAS DE 10MM COM ARGAMASSA INDUSTRIALIZADA</t>
  </si>
  <si>
    <t>Canaleta concreto estrutural - Fbk 08,0 MPa - Tipo `U`: 14x19x34 - (NBR 6136)</t>
  </si>
  <si>
    <t>Canaleta concreto estrutural - Fbk 08,0 MPa - Tipo `U`: 14x19x39 - (NBR 6136)</t>
  </si>
  <si>
    <t>ALVENARIA ESTRUTURAL COM BLOCO DE CONCRETO 14 CM 10 MPA, JUNTAS DE 10MM COM ARGAMASSA INDUSTRIALIZADA</t>
  </si>
  <si>
    <t>Canaleta concreto estrutural - Fbk 10,0 MPa - Tipo `U`: 14x19x39 - (NBR 6136)</t>
  </si>
  <si>
    <t>Canaleta concreto estrutural - Fbk 10,0 MPa - Tipo `U`: 14x19x34 - (NBR 6136)</t>
  </si>
  <si>
    <t>ALVENARIA ESTRUTURAL COM BLOCO DE CONCRETO 14 CM 12 MPA, JUNTAS DE 10MM COM ARGAMASSA INDUSTRIALIZADA</t>
  </si>
  <si>
    <t>Canaleta concreto estrutural - Fbk 12,0 MPa - Tipo `U`: 14x19x34 - (NBR 6136)</t>
  </si>
  <si>
    <t>Canaleta concreto estrutural - Fbk 12,0 MPa - Tipo `U`: 14x19x39 - (NBR 6136)</t>
  </si>
  <si>
    <t>ALVENARIA ESTRUTURAL COM BLOCO DE CONCRETO 14 CM 14 MPA, JUNTAS DE 10MM COM ARGAMASSA INDUSTRIALIZADA</t>
  </si>
  <si>
    <t>Canaleta concreto estrutural - Fbk 14,0 MPa - Tipo `U`: 14x19x34 - (NBR 6136)</t>
  </si>
  <si>
    <t>Canaleta concreto estrutural - Fbk 14,0 MPa - Tipo `U`: 14x19x39 - (NBR 6136)</t>
  </si>
  <si>
    <t>ALVENARIA ESTRUTURAL COM BLOCO DE CONCRETO 14 CM 16 MPA, JUNTAS DE 10MM COM ARGAMASSA INDUSTRIALIZADA</t>
  </si>
  <si>
    <t>Canaleta concreto estrutural - Fbk 16,0 MPa - Tipo `U`: 14x19x34 - (NBR 6136)</t>
  </si>
  <si>
    <t>Canaleta concreto estrutural - Fbk 16,0 MPa - Tipo `U`: 14x19x39 - (NBR 6136)</t>
  </si>
  <si>
    <t>ALVENARIA ESTRUTURAL COM BLOCO DE CONCRETO 14 CM 18 MPA, JUNTAS DE 10MM COM ARGAMASSA INDUSTRIALIZADA</t>
  </si>
  <si>
    <t>Canaleta concreto estrutural - Fbk 18,0 MPa - Tipo `U`: 14x19x34 - (NBR 6136)</t>
  </si>
  <si>
    <t>Canaleta concreto estrutural - Fbk 18,0 MPa - Tipo `U`: 14x19x39 - (NBR 6136)</t>
  </si>
  <si>
    <t>ALVENARIA ESTRUTURAL COM BLOCO DE CONCRETO 14 CM 20 MPA, JUNTAS DE 10MM COM ARGAMASSA INDUSTRIALIZADA</t>
  </si>
  <si>
    <t>Canaleta concreto estrutural - Fbk 20,0 MPa - Tipo `U`: 14x19x34 - (NBR 6136)</t>
  </si>
  <si>
    <t>Canaleta concreto estrutural - Fbk 20,0 MPa - Tipo `U`: 14x19x39 - (NBR 6136)</t>
  </si>
  <si>
    <t>AÇO CA50 20,00MM - CORTADO E DOBRADO</t>
  </si>
  <si>
    <t>GRAUTE HORIZONTAL E VERTICAL 25 MPA</t>
  </si>
  <si>
    <t>GRAUTE HORIZONTAL E VERTICAL 30 MPA</t>
  </si>
  <si>
    <t>GRAUTE HORIZONTAL E VERTICAL 35 MPA</t>
  </si>
  <si>
    <t>GRAUTE HORIZONTAL E VERTICAL 40 MPA</t>
  </si>
  <si>
    <t>Graute industrializado estabilizado até 6 horas - 40mpa - (NBR 12655 - 6118)</t>
  </si>
  <si>
    <t>JUNTA DE DILATAÇÃO COM TRÊS CAMADAS DE MANTA ASFALTICA 4MM</t>
  </si>
  <si>
    <t>TRATAMENTO DE JUNTA DE DILATAÇÃO COM TARUCEL 20MM + MASTIQUE</t>
  </si>
  <si>
    <t>Rufo galvanizado corte 10 a 15 chapa 22</t>
  </si>
  <si>
    <t>Delimitador de profundidade `tarucel` de polietileno - Ø30mm</t>
  </si>
  <si>
    <t>Selante `mastique` monocomponente flexível de base acrílica</t>
  </si>
  <si>
    <t>CONTROLE TECNOLOGICO DE BLOCOS EM CONCRETO</t>
  </si>
  <si>
    <t>ALVENARIA DE VEDAÇÃO</t>
  </si>
  <si>
    <t>ALVENARIA DE VEDAÇÃO COM BLOCO DE CONCRETO 09 CM, JUNTAS DE 10MM COM ARGAMASSA INDUSTRIALIZADA</t>
  </si>
  <si>
    <t>ALVENARIA DE VEDAÇÃO COM BLOCO DE CONCRETO 14 CM, JUNTAS DE 10MM COM ARGAMASSA INDUSTRIALIZADA</t>
  </si>
  <si>
    <t>EXECUÇÃO DE 01 FIADA DE ALVENARIA PARA EMBASAMENTO - LARGURA: 09CM</t>
  </si>
  <si>
    <t>MÃO DE OBRA PARA ALVENARIA DE VEDAÇÃO</t>
  </si>
  <si>
    <t>TELA GALVANIZADA MALHA 15X15MM PARA FIXAÇÃO DE ALVENARIA - LARG.: 12,50CM</t>
  </si>
  <si>
    <t>CHAPISCO COLANTE PARA FIXAÇÃO DE ALVENARIA DE VEDAÇÃO</t>
  </si>
  <si>
    <t>SHAFT/ DIVISÓRIAS / DRY WALL /  PAINÉIS</t>
  </si>
  <si>
    <t>PAREDE EM GESSO ACARTONADO DRYWALL MONTANTE SIMPLES COM  01 FACE PLACA VERDE - ESPESSURA 10CM</t>
  </si>
  <si>
    <t>GRAUTEAMENTO PARA SELAGEM CORTA FOGO DO SHAFT COM ESPUMA DE EPE - 3CM</t>
  </si>
  <si>
    <t>STOP FIRE - SELAGEM CORTA FOGO - SHAFT</t>
  </si>
  <si>
    <t>IMPERMEABILIZAÇÃO COM MEMBRANA / ARGAMASSA POLIMÉRICA / PINTURAS IMPERMEABILIZANTES</t>
  </si>
  <si>
    <t>IMPERMEABILIZAÇÃO COM ARGAMASSA POLIMÉRICA - TIPOLOGIA</t>
  </si>
  <si>
    <t>CRISTALIZAÇÃO PARA PRESSÃO HIDROSTATICA NEGATIVA EM POÇO DE ELEVADOR</t>
  </si>
  <si>
    <t>IMPERMEABILIZAÇÃO COM ARGAMASSA POLIMÉRICA - PASSEIO EXTERNO</t>
  </si>
  <si>
    <t>IMPERMEABILIZAÇÃO COM MANTA</t>
  </si>
  <si>
    <t>REGULARIZAÇÃO DE SUPERFÍCIE PARA IMPERMEABLIZAÇÃO COM ARGAMASSA DE CIMENTO E AREIA 1:3 - 3CM</t>
  </si>
  <si>
    <t>IMPERMEABILIZAÇÃO COM MANTA ASFÁLTICA (4MM TIPO IV), ADERIDO COM ASFALTO OXIDADO</t>
  </si>
  <si>
    <t>BANHO DE ASFALTO OXIDADO - 02 KG/M²</t>
  </si>
  <si>
    <t>CONTRAPISO PARA MANTA ASFÁLTICA - 3CM</t>
  </si>
  <si>
    <t>PROTEÇÃO MECÂNICA PARA RODAPÉ DE MANTA ASFÁLTICA</t>
  </si>
  <si>
    <t>IMPERMEABILIZAÇÃO EM MANTA ARDOSIADA 4MM</t>
  </si>
  <si>
    <t>Manta asfáltica SBS, 4mm Tipo III - com acabamento em ardósia - 01x10m (NBR 9952)</t>
  </si>
  <si>
    <t>COBERTURA / ISOLAMENTOS</t>
  </si>
  <si>
    <t>TELHAS / RUFOS / CALHAS</t>
  </si>
  <si>
    <t>COBERTURA EM FIBROCIMENTO E ESTRUTURA METÁLICA</t>
  </si>
  <si>
    <t>PINGADEIRA C/510MM</t>
  </si>
  <si>
    <t>EXECUÇÃO DE 02 FIADAS DE ALVENARIA PARA EMBASAMENTO</t>
  </si>
  <si>
    <t>Bloco concreto estrutural - Fbk 08,0 MPa - 19x19x19 - (NBR 6136)</t>
  </si>
  <si>
    <t>Bloco concreto estrutural - Fbk 08,0 MPa - 19x19x39 - (NBR 6136)</t>
  </si>
  <si>
    <t>CALHA C/ 600MM</t>
  </si>
  <si>
    <t>RUFO 26CM AÇO GALVANIZADO CHAPA #26</t>
  </si>
  <si>
    <t>SISTEMA DE ANCORAGEM EM COBERTURA</t>
  </si>
  <si>
    <t>ISOLAMENTO TÉRMICO/ACUSTICO</t>
  </si>
  <si>
    <t>CONTRAPISO</t>
  </si>
  <si>
    <t>REGULARIZAÇÃO COM ACIII EM ESCADA</t>
  </si>
  <si>
    <t>PISO VINÍLICO E LAMINADO</t>
  </si>
  <si>
    <t>PISO LAMINADO (PISO, RODAPÉ E MANTA)</t>
  </si>
  <si>
    <t>Piso laminado linha New Way</t>
  </si>
  <si>
    <t>Manta de polietileno expandido 2mm para piso laminado - NBR 14833</t>
  </si>
  <si>
    <t>Instalação de piso laminado</t>
  </si>
  <si>
    <t>PORCELANATO IMITANDO MADEIRA 20X120CM COM FRETE DE CERÂMICA EM AC3</t>
  </si>
  <si>
    <t>PISO CERÂMICO BRANCO 45X45CM ASSENTADO COM AC3</t>
  </si>
  <si>
    <t>Assentamento de revestimento cerâmico com dupla colagem, incluso rejuntamento, limpeza e preparo do local de instalação - 45x45cm</t>
  </si>
  <si>
    <t>RODAPÉ CERÂMICO BRANCO 45X45CM (H=7CM) ASSENTADO COM AC3</t>
  </si>
  <si>
    <t>PISO CERÂMICO CINZA GRANILHADO 45X45CM ASSENTADO COM AC3</t>
  </si>
  <si>
    <t>Cerâmica cinza granilhado 45x45cm absorção de água: 6% a 10%, coef. atrito: &gt;=0,4, expansão por umidade: &lt;=0,6mm, res. a manchas: &gt;=3, resistência química: B, PEI IV, escala mohs: 3 (NBR 13818 - NBR 15575)</t>
  </si>
  <si>
    <t>RODAPÉ CERÂMICO CINZA GRANILHADO 45X45CM (H=7CM) ASSENTADO COM AC3</t>
  </si>
  <si>
    <t>PORCELANATO `BRANCO` 60X60CM COM FRETE DE CERÂMICA EM AC3</t>
  </si>
  <si>
    <t>Porcelanato branco 60x60cm absorção de água: 5%, coef. Atrito: &gt;=0,4, expansão por umidade: &lt;=0,1mm, res. A manchas: &gt;=5, resistência química: B - (NBR 13818 - NBR 15575)</t>
  </si>
  <si>
    <t>RODAPÉ PORCELANATO BRANCO 60X60CM H=10CM</t>
  </si>
  <si>
    <t>PISO CERÂMICO CINZA 45X45CM ASSENTADO COM AC3</t>
  </si>
  <si>
    <t>RODAPÉ CERÂMICO CINZA 45X45CM (H=7CM) ASSENTADO COM AC3</t>
  </si>
  <si>
    <t>AZULEJO 30X40CM COM FRETE DE CERÂMICA EM AC3</t>
  </si>
  <si>
    <t>Cerâmica branco 30x40cm absorção de água: 10%, coef. Atrito: &gt;=0,2, expansão por umidade: &lt;=0,6mm, res. A manchas: A, resistência química: A, escala mohs: 3 - (NBR 13818 - NBR 15575)</t>
  </si>
  <si>
    <t>AZULEJO PORCELANATO 20X120CM COM FRETE DE CERÂMICA EM AC3</t>
  </si>
  <si>
    <t>Porcelanato amarelo acinzentado 90x90cm absorção de água: 5%, coef. Atrito: &gt;=0,4, expansão por umidade: &lt;=0,1mm, res. A manchas: &gt;=5, resistência química: B - (NBR 13818 - NBR 15575)</t>
  </si>
  <si>
    <t>CANTONEIRA PCV 16MM</t>
  </si>
  <si>
    <t>ETIQUETA SINALIZADORA DE DEGRAU FOTULUMINESCENTE - 70X30MM</t>
  </si>
  <si>
    <t>Etiqueta sinalizadora de degrau fotoluminescente - 70x30mm</t>
  </si>
  <si>
    <t>EXECUÇÃO DE SERVIÇO DE PISO TÁTIL DE BORRACHA  ASSENTADO COM COLA - 25X25CM - ALERTA</t>
  </si>
  <si>
    <t>ENSAIO DE DETERMINAÇÃO DA RESISTÊNCIA À TRAÇÃO DE REVESTIMENTO CERÂMICO</t>
  </si>
  <si>
    <t>Ensaio de arrancamento de cerâmica - (NBR13754)</t>
  </si>
  <si>
    <t>SOLEIRA / FILETES / PEITORIL</t>
  </si>
  <si>
    <t>SOLEIRA EM GRANITO CINZA ANDORINHA 0,11X0,80M</t>
  </si>
  <si>
    <t>Soleira em granito cinza andorinha esp.: 02cm</t>
  </si>
  <si>
    <t>SOLEIRA EM GRANITO CINZA ANDORINHA 0,15X0,80M</t>
  </si>
  <si>
    <t>SOLEIRA EM GRANITO CINZA ANDORINHA 0,15X0,90M</t>
  </si>
  <si>
    <t>SOLEIRA EM GRANITO CINZA ANDORINHA 0,18X1,55M</t>
  </si>
  <si>
    <t>FILETE EM GRANITO CINZA ANDORINHA  0,70M 02 FACES POLIDAS - H3,0CM</t>
  </si>
  <si>
    <t>Filete em granito cinza andorinha, altura 3,0cm, chanfrado com duas faces polidas</t>
  </si>
  <si>
    <t>FILETE EM GRANITO CINZA ANDORINHA  0,80M 02 FACES POLIDAS - H3,0CM</t>
  </si>
  <si>
    <t>FILETE EM GRANITO CINZA ANDORINHA  0,85M 03 FACES POLIDAS - H5,0CM</t>
  </si>
  <si>
    <t>Filete em granito cinza andorinha, altura 5,0cm, chanfrado com três faces polidas</t>
  </si>
  <si>
    <t>FILETE EM GRANITO CINZA ANDORINHA  1,00M 03 FACES POLIDAS - H5,0CM</t>
  </si>
  <si>
    <t>PEITORIL DE ARDÓSIA ASSENTADO COM AC3 - LARGURA: 17CM</t>
  </si>
  <si>
    <t>PEITORIL DE ARDÓSIA ASSENTADO COM AC3 - LARGURA: 19CM</t>
  </si>
  <si>
    <t>BANCADA EM MÁRMORE SINTÉTICO COM CUBA INOX - 1,20X0,60M</t>
  </si>
  <si>
    <t>Bancada em mármore sintético com cuba de inox - 1,20x0,60m</t>
  </si>
  <si>
    <t>MASSA ÚNICA E=30MM COM ARGAMASSA PRÉ FABRICADA- PAREDE</t>
  </si>
  <si>
    <t>CHAPISCO COLANTE EM PEÇAS DE CONCRETO PARA REBOCO</t>
  </si>
  <si>
    <t>CHAPISCO ROLADO COM ARGAMASSA DE AREIA E CIMENTO 1:3</t>
  </si>
  <si>
    <t>GESSO LISO CORRIDO (PAREDE E TETO)</t>
  </si>
  <si>
    <t>FORRO / SANCA</t>
  </si>
  <si>
    <t>FORRO DE GESSO ACARTONADO COM PLACA BRANCA (ST)</t>
  </si>
  <si>
    <t>TABICA PARA FORRO DE GESSO</t>
  </si>
  <si>
    <t>SANCA DE GESSO</t>
  </si>
  <si>
    <t>RODATETO DE GESSO 5X5CM</t>
  </si>
  <si>
    <t>APLICAÇÃO DE ELASTOMERICO EM TRATAMENTO DE FRISOS DE FACHADA, INCLUSO MATERIAL</t>
  </si>
  <si>
    <t>COLOCAÇÃO DE TELA GALVANIZADA EM FACHADA</t>
  </si>
  <si>
    <t>ENSAIO DE DETERMINAÇÃO DA RESISTÊNCIA À TRAÇÃO DE REVESTIMENTO EXTERNO</t>
  </si>
  <si>
    <t>Ensaio da resistência de aderência à tração na argamassa interna/externa - (NBR 13528)</t>
  </si>
  <si>
    <t>INSTALAÇÕES ELÉTRICAS E HIDRAULICAS TIPOLOGIA</t>
  </si>
  <si>
    <t>INSTALAÇÕES HIDRÁULICAS E ELÉTRICAS</t>
  </si>
  <si>
    <t>Instalações hidráulicas e gás - Fundação Superficial</t>
  </si>
  <si>
    <t>Instalações elétricas - Fundação Superficial</t>
  </si>
  <si>
    <t>INSTALAÇÕES HIDRO-SANITÁRIAS, LOUÇAS E METAIS</t>
  </si>
  <si>
    <t>HIDRÔMETRO APARTAMENTO</t>
  </si>
  <si>
    <t>BACIA (VASO) SANITÁRIA COM CAIXA ACOPLADA DE LOUÇA BRANCA - PADRÃO ECONÔMICO</t>
  </si>
  <si>
    <t>Engate flexível de aço inox trançado 1/2`x40 cm - (NBR 5688)</t>
  </si>
  <si>
    <t>LAVATÓRIO DE LOUÇA BRANCA COM COLUNA - PADRÃO ECONÔMICO</t>
  </si>
  <si>
    <t>Parafuso para fixação de peças sanitárias (lavatórios, colunas, tanques, etc.) com acabamento cromado (Ø10x80mm) com porca cega (castelo), arruela lisa e bucha de nylon S-8</t>
  </si>
  <si>
    <t>BACIA (VASO) SANITÁRIA PNE COM CAIXA ACOPLADA DE LOUÇA BRANCA - (NBR 9050)</t>
  </si>
  <si>
    <t>LAVATÓRIO DE LOUÇA BRANCA SUSPENSO PNE (SEM COLUNA)</t>
  </si>
  <si>
    <t>TANQUE MÁRMORE SINTÉTICO SEM COLUNA - 20L</t>
  </si>
  <si>
    <t>Tanque mármore sintético sem coluna - 20L - Branco</t>
  </si>
  <si>
    <t>METAIS E ACABAMENTOS METÁLICOS</t>
  </si>
  <si>
    <t>Torneira lavatório bancada bica alta móvel com alavanca C-19 (PNE) - padrão econômico - (NBR 10281)</t>
  </si>
  <si>
    <t>Acabamento para registro C23 Cromado</t>
  </si>
  <si>
    <t>VENTOKIT</t>
  </si>
  <si>
    <t>SINALIZADOR TOPO DUPLO COM FOTOCÉLULA</t>
  </si>
  <si>
    <t>PRESSURIZAÇÃO</t>
  </si>
  <si>
    <t>Pressurização de escada (item de orçamento)</t>
  </si>
  <si>
    <t>ESQUADRIAS DE ALUMINIO</t>
  </si>
  <si>
    <t>PERCENTUAL DE QUEBRA DE VIDRO 5%</t>
  </si>
  <si>
    <t>FRETES DIVERSOS PARA USO DEDICADO</t>
  </si>
  <si>
    <t>JANELA DE ALUMÍNIO COM 01 FOLHA FIXA VENEZIANA COM VENTILAÇÃO PERMANENTE - 0,45X0,60M</t>
  </si>
  <si>
    <t>Janela de alumínio veneziana fixa com ventilação permanente - 0,45x0,60m - (NBR 10821)</t>
  </si>
  <si>
    <t>JANELA DE ALUMÍNIO COM 02 FOLHAS DE CORRER - 1,20X1,20M</t>
  </si>
  <si>
    <t>JANELA DE ALUMÍNIO COM 01 FOLHA FIXA VENEZIANA COM VENTILAÇÃO PERMANENTE - 2,80X0,60M</t>
  </si>
  <si>
    <t>Janela de alumínio veneziana fixa com ventilação permanente - 2,80x0,60m - (NBR 10821)</t>
  </si>
  <si>
    <t>PORTA DE ALUMÍNIO COM 02 FOLHAS DE CORRER - 1,60X2,20M</t>
  </si>
  <si>
    <t>PORTA DE ALUMÍNIO COM 01 FOLHA VENEZIANA COM VENTILAÇÃO PERMANENTE - 0,90X2,20M</t>
  </si>
  <si>
    <t>PORTA DE ALUMÍNIO COM 01 FOLHA DE GIRO - 1,10X2,20M</t>
  </si>
  <si>
    <t>Porta de alumínio 01 folha de giro veneziana- 1,10x2,20m - (NBR 10821)</t>
  </si>
  <si>
    <t>PORTA DE ALUMÍNIO COM 01 FOLHA VENEZIANA COM VENTILAÇÃO PERMANENTE - 1,00X1,60M</t>
  </si>
  <si>
    <t>Porta de alumínio 01 folha de giro com veneziana e ventilação permanente - 0,90x1,60m - (NBR 10821)</t>
  </si>
  <si>
    <t>PORTA DE ALUMÍNIO COM 02 FOLHAS ASSIMÉTRICAS (01 GIRO E 01 FIXA) COM VIDRO FLOAT NA PARTE SUPERIOR E LAMINADO INFERIOR - 1,20X2,20M</t>
  </si>
  <si>
    <t>PORTA DE ALUMÍNIO COM 02 FOLHAS DE GIRO COM VIDRO FLOAT - 1,30X2,20M</t>
  </si>
  <si>
    <t>Porta de alumínio 02 folhas de giro com vidro float parte superior e vidro temperado/laminado parte inferior - 1,30x2,20m - (NBR 10821)</t>
  </si>
  <si>
    <t>KIT PORTA PRONTA LISA STANDARD `INTERNA` COM BATENTE DE 10CM - 0,70x2,10M</t>
  </si>
  <si>
    <t>KIT PORTA PRONTA LISA STANDARD `ENTRADA` COM BATENTE DE 10CM - 0,80x2,10M</t>
  </si>
  <si>
    <t>KIT PORTA PRONTA LISA STANDARD ENTRADA 0,90x2,10M</t>
  </si>
  <si>
    <t>Kit porta pronta madeira lisa e colméia pintada - batente 140 à 160mm - 0,90x2,10m (NBR 15930)</t>
  </si>
  <si>
    <t>KIT PORTA PRONTA LISA STANDARD INTERNA  COM CHAPA DE AÇO NA PARTE INFERIOR - WC PNE - 0,80x2,10M</t>
  </si>
  <si>
    <t>Kit porta pronta madeira lisa e sarrafeada pintada com chapa metálica PNE - batente 140 à 160mm - 0,80x2,10m  (NBR 15930)</t>
  </si>
  <si>
    <t>KIT PORTA PRONTA MADEIRA SEMI-OCA LISA PINTADA COM CHAPA DE AÇO NA PARTE INFERIOR - WC PNE - 0,90x2,10M</t>
  </si>
  <si>
    <t>Kit porta pronta de madeira lisa núcleo semi-oco com chapa metálica PNE – pintada - 0,90x2,20m - (NBR 15930)</t>
  </si>
  <si>
    <t>KIT PORTA PRONTA MADEIRA SÓLIDA LISA PINTADA COM CHAPA DE AÇO NA PARTE INFERIOR - WC PNE - 1,00x2,10M</t>
  </si>
  <si>
    <t>PORTA DE MADEIRA MDF COM 01 FOLHA DE GIRO PARA SHAFT - 0,80X2,00M</t>
  </si>
  <si>
    <t>Porta madeira completa para shaft 1 folha pintada com guarnição - 80x200cm</t>
  </si>
  <si>
    <t>PORTA DE MADEIRA MDF COM 01 FOLHA DE GIRO PARA SHAFT - 0,90X2,00M</t>
  </si>
  <si>
    <t>Porta madeira completa para shaft 1 folha pintada com guarnição - 90x200cm</t>
  </si>
  <si>
    <t>PORTA DE MADEIRA MDF COM 02 FOLHAS DE GIRO PARA SHAFT - 1,80X2,00M</t>
  </si>
  <si>
    <t>Porta madeira completa para shaft 2 folhas pintada com guarnição - 180x200cm</t>
  </si>
  <si>
    <t>PORTA CORTA FOGO 90X210CM FECHADURA SIMPLES</t>
  </si>
  <si>
    <t>EXECUÇÃO DE SERVIÇO DE INSTALAÇÃO DE GUARDA-CORPO ATÉ 60CM DE ALTURA</t>
  </si>
  <si>
    <t>CORRIMÃO PARA ESCADARIA COM FIXAÇÃO NA PAREDE</t>
  </si>
  <si>
    <t>ALÇAPÃO DE AÇO CARBONO - 0,80X0,80M</t>
  </si>
  <si>
    <t>Confecção e instalação de alçapão em aço carbono - 0,80x0,80m</t>
  </si>
  <si>
    <t>ESCADA MARINHEIRO - 45X20X280CM</t>
  </si>
  <si>
    <t>Confecção e instalação de escada marinheiro em aço com guarda-corpo - 0,45x2,80m</t>
  </si>
  <si>
    <t>ESCADA MARINHEIRO - 70X25X150CM</t>
  </si>
  <si>
    <t>ENSAIO DE GUARDA CORPO</t>
  </si>
  <si>
    <t>ESCADA MARINHEIRO - 70X25X350CM</t>
  </si>
  <si>
    <t>Confecção e instalação de escada marinheiro em aço com guarda-corpo - 0,70x3,50m</t>
  </si>
  <si>
    <t>PINTURA ACRILICA SOBRE MASSA ÚNICA COM 01 DEMÃO DE MASSA CORRIDA PVA</t>
  </si>
  <si>
    <t>PINTURA DE ESCADA, DEGRAUS, ESPELHO E RODAPÉ</t>
  </si>
  <si>
    <t>PINTURA LATEX PVA SOBRE MASSA ÚNICA COM 1 DEMÃO DE MASSA CORRIDA PVA</t>
  </si>
  <si>
    <t>PINTURA LÁTEX PVA SOBRE GESSO LISO COM 01 DEMÃO DE MASSA CORRIDA PVA</t>
  </si>
  <si>
    <t>PINTURA ACRILICA SOBRE GESSO LISO COM 01 DEMÃO DE MASSA CORRIDA PVA</t>
  </si>
  <si>
    <t>PINTURA ACRILICA SOBRE FORRO DE GESSO COM 01 DEMÃO DE MASSA CORRIDA PVA</t>
  </si>
  <si>
    <t>PINTURA ACRILICA SOBRE SANCA DE GESSO COM 01 DEMÃO DE MASSA CORRIDA PVA</t>
  </si>
  <si>
    <t>PINTURA LÁTEX PVA SOBRE FORRO DE GESSO COM 01 DEMÃO DE MASSA CORRIDA PVA</t>
  </si>
  <si>
    <t>PINTURA EM ESMALTE SINTÉTICO EM PORTA CORTA FOGO</t>
  </si>
  <si>
    <t>PINTURA EM ESMALTE SINTÉTICO ACETINADO SOBRE CORRIMÃO</t>
  </si>
  <si>
    <t>PINTURA EM ESMALTE SINTÉTICO EM GUARDA CORPO</t>
  </si>
  <si>
    <t>PINTURA EM ESMALTE SINTÉTICO EM ESCADA MARINHEIRO</t>
  </si>
  <si>
    <t>EXECUÇÃO DE TRATAMENTO COMPLETO DA CAIXA CORRIDA DO ELEVADOR</t>
  </si>
  <si>
    <t>Serviço de tratamento da caixa corrida e poço do elevador: caiação, estuque, corte de tela de proteção e pinturas padrões de recebimento dos elevadores (ganchos e área de segurança)</t>
  </si>
  <si>
    <t>PINTURA PICTOGRAMA PNE PARA ÁREA DE FUGA</t>
  </si>
  <si>
    <t>Pintura de identificação de área de resgate para PNE 1,20x0,80m</t>
  </si>
  <si>
    <t>Elevador 18 paradas - cabine 1,60 x 1,50 x 2,30m</t>
  </si>
  <si>
    <t>SERVIÇOS DE LIMPEZA GROSSA E FINA APARTAMENTOS</t>
  </si>
  <si>
    <t>SERVIÇOS DE LIMPEZA GROSSA E FINA AREA COMUM DA TORRE</t>
  </si>
  <si>
    <t>PLACA DE IDENTIFICAÇÃO DO EMPREENDIMENTO</t>
  </si>
  <si>
    <t>PLACA DE IDENTIFICAÇÃO DAS TORRES</t>
  </si>
  <si>
    <t>PLACA DE IDENTIFICAÇÃO Nº DO APARTAMENTO</t>
  </si>
  <si>
    <t>PLACA DE IDENTIFICAÇÃO DE PAVIMENTO</t>
  </si>
  <si>
    <t>PLACA DE IDENTIFICAÇÃO DE EXTINTORES DE HIDRANTES</t>
  </si>
  <si>
    <t>PLACAS DE IDENTIFICAÇÃO DE AMBINETES EM PVC 25X12 ITENS DE LAZER</t>
  </si>
  <si>
    <t>TOTEM DE INDETIFICAÇÃO E DIRECIONADOR</t>
  </si>
  <si>
    <t>ITENS DE LAZER</t>
  </si>
  <si>
    <t>BRINQUEDOTECA</t>
  </si>
  <si>
    <t>CONTRAPISO AUTONIVELANTE - ESP=3CM</t>
  </si>
  <si>
    <t>Argamassa pronta contrapiso autonivelante (NBR 13281)</t>
  </si>
  <si>
    <t>Taxa bomba de argamassa autonivelante até 28m³ do 1° até 16° pavimento</t>
  </si>
  <si>
    <t>Taxa bomba de argamassa autonivelante até 28m³ do 17° até 22° pavimento</t>
  </si>
  <si>
    <t>PISO VINILICO</t>
  </si>
  <si>
    <t>RODAPÉ DE POLIESTIRENO H=10CM</t>
  </si>
  <si>
    <t>FILETE EM GRANITO 0,80M COM 03 FACES POLIDAS - H5,0CM</t>
  </si>
  <si>
    <t>Granito branco itaúnas polido - (NBR 15844)</t>
  </si>
  <si>
    <t>PINTURA LÁTEX PVA COLORIDO SOBRE GESSO LISO COM 01 DEMÃO DE MASSA CORRIDA PVA</t>
  </si>
  <si>
    <t>INSTALAÇÕES</t>
  </si>
  <si>
    <t>EQUIPAMENTO DE AR CONDICIONADO TIPO SPLIT - 18.000 BTU´s</t>
  </si>
  <si>
    <t>Ar condicionado split 18.000 Btu - 220v</t>
  </si>
  <si>
    <t>Serviço de instalação de de Ar Condicionado</t>
  </si>
  <si>
    <t>DELIVERY</t>
  </si>
  <si>
    <t>PINTURA LATEX PVA COLORIDO SOBRE MASSA ÚNICA COM 1 DEMÃO DE MASSA CORRIDA PVA</t>
  </si>
  <si>
    <t>FILETE EM GRANITO 1,20M COM 03 FACES POLIDAS - H5,0CM</t>
  </si>
  <si>
    <t>LAVANDERIA</t>
  </si>
  <si>
    <t>AZULEJO 6,5X23CM COM FRETE DE CERÂMICA EM AC3</t>
  </si>
  <si>
    <t>Revestimento cerâmico cinza escuro 6,5x23cm - absorção de água: 0,5 a 3,0%  - (NBR 13818 - NBR 15575)</t>
  </si>
  <si>
    <t>METAIS E ACABAMENTOS METÁLICOS - LAVANDERIA</t>
  </si>
  <si>
    <t>Torneira lavatório bancada bica alta móvel - padrão médio - (NBR 10281)</t>
  </si>
  <si>
    <t>TANQUE DE ENCAIXE EM INOX</t>
  </si>
  <si>
    <t>BANCADA EM GRANITO BRANCO ITAUNAS</t>
  </si>
  <si>
    <t>PORTARIA</t>
  </si>
  <si>
    <t>PISO CERÂMICO BRANCO 60X60CM COM FRETE DE CERÂMICA EM AC3</t>
  </si>
  <si>
    <t>Cerâmica branca 60x60cm Absorção de Água:0,5 a 3,0 Atrito: 0,5 Expansão por umidade:0,5mm Resistência a manchas:3 Resistência química: B PEI IV, Mohs: 3 (NBR 13818 - NBR 15575)</t>
  </si>
  <si>
    <t>RODAPÉ CERÂMICO CINZA 60X60CM COM FRETE DE CERÂMICA EM AC3</t>
  </si>
  <si>
    <t>PEITORIL EM GRANITO LARG:17CM</t>
  </si>
  <si>
    <t>Peitoril em granito esp.: 02cm</t>
  </si>
  <si>
    <t>LAVATÓRIO DE LOUÇA BRANCA SUSPENSO (SEM COLUNA) - PADRÃO ECONÔMICO</t>
  </si>
  <si>
    <t>METAIS E ACABAMENTOS METÁLICOS - W.C PORTARIA</t>
  </si>
  <si>
    <t>EQUIPAMENTO DE AR CONDICIONADO TIPO SPLIT - 9.000 BTU´s</t>
  </si>
  <si>
    <t>Ar condicionado split 9000 Btu - 220v</t>
  </si>
  <si>
    <t>JANELA DE ALUMÍNIO COM 01 FOLHAS FIXAS - 2,00X1,20M</t>
  </si>
  <si>
    <t>Janela de alumínio 01 folha fixa com vidro anti-vandalismo - 2,00x1,20m - (NBR 10821)</t>
  </si>
  <si>
    <t>JANELA DE ALUMÍNIO COM 01 FOLHAS FIXAS - 3,65X1,20M</t>
  </si>
  <si>
    <t>Janela de alumínio 01 folha fixa com vidro anti-vandalismo - 3,65x1,20m - (NBR 10821)</t>
  </si>
  <si>
    <t>JANELA DE ALUMÍNIO COM 01 FOLHA TIPO MÁXIMO-AR - 0,60X0,60M</t>
  </si>
  <si>
    <t>KIT PORTA PRONTA LISA STANDARD WC 0,70x2,10M</t>
  </si>
  <si>
    <t>Kit porta pronta madeira lisa e colméia pintada -  batente 140 à 160mm - 0,70x2,10m  (NBR 15930)</t>
  </si>
  <si>
    <t>LIXEIRA</t>
  </si>
  <si>
    <t>TELA Q92</t>
  </si>
  <si>
    <t>LAJE IMPERMEABILIZANTE DE 20CM COM CONCRETO 30MPA</t>
  </si>
  <si>
    <t>TAXA MÍNIMA DE BOMBA ESTACIONÁRIA</t>
  </si>
  <si>
    <t>REVESTIMENTO</t>
  </si>
  <si>
    <t>IMPERMEABILIZAÇÃO COM MANTA ASFÁLTICA (4MM TIPO IV), ADERIDO À MAÇARICO</t>
  </si>
  <si>
    <t>MINI MERCADO</t>
  </si>
  <si>
    <t>PORTA DE ALUMÍNIO COM 02 FOLHAS VIDRO DE GIRO - 1,40X2,20M</t>
  </si>
  <si>
    <t>Porta de alumínio 02 folhas de giro com vidro float parte superior e vidro temperado laminado parte inferior - 1,40x2,20m - (NBR 10821)</t>
  </si>
  <si>
    <t>CHURRASQUEIRA</t>
  </si>
  <si>
    <t>CONCRETO FCK 25 MPA SLUMP 10 APLICADO EM PEÇAS ESTRUTURAIS COM BOMBA ESTACIONÁRIA</t>
  </si>
  <si>
    <t>PORCELANATO IMITANDO MADEIRA 25X105CM COM FRETE DE CERÂMICA EM AC3</t>
  </si>
  <si>
    <t>RODAPÉ PORCELANATO `IMITANDO MADEIRA` H=10CM</t>
  </si>
  <si>
    <t>AZULEJO PORCELANATO 90X90CM COM FRETE DE CERÂMICA EM AC3</t>
  </si>
  <si>
    <t>FORRO DE GESSO ACARTONADO COM PLACA VERDE</t>
  </si>
  <si>
    <t>INSTALAÇÃO DE CHURRASQUEIRA PRÉ-MOLDADA LATERAL EM VIDRO</t>
  </si>
  <si>
    <t>EXAUSTÃO MECANICA PARA DUTO DE CHURRASQUEIRA</t>
  </si>
  <si>
    <t>Exaustão mecânica para churrasqueira</t>
  </si>
  <si>
    <t>FORNO PRÉ MOLDADO DE CONCRETO</t>
  </si>
  <si>
    <t>Forno pré moldada de concreto com diametro 1,20m e altura 1,00m</t>
  </si>
  <si>
    <t>METAIS E ACABAMENTOS METÁLICOS - CHURRASQUEIRA</t>
  </si>
  <si>
    <t>BANCADA EM GRANITO PRETO SÃO GABRIEL COM 01 CUBA INOX - 1,20X0,60M</t>
  </si>
  <si>
    <t>BANCADA EM GRANITO PRETO SÃO GABRIEL POLIDO</t>
  </si>
  <si>
    <t>IMPERMEABILIZAÇÃO EM MANTA ASFALTICA 4MM E PROTEÇÃO MECANICA</t>
  </si>
  <si>
    <t>LOJA / FACHADA ATIVA</t>
  </si>
  <si>
    <t>METAIS E ACABAMENTOS METÁLICOS - W.C ÁREA COMUM</t>
  </si>
  <si>
    <t>JANELA DE ALUMÍNIO COM 01 FOLHA FIXA EM VIDRO LAMINADO 6MM - 1,00X1,20M</t>
  </si>
  <si>
    <t>Janela de alumínio 01 folha fixa de vidro laminado 6mm - 1,00x1,20m - (NBR 10821)</t>
  </si>
  <si>
    <t>JANELA DE ALUMÍNIO COM 01 FOLHA FIXA EM VIDRO - 1,20X1,80M</t>
  </si>
  <si>
    <t>Janela de alumínio 01 folha fixa; linha 16; vidro 4mm - 1,20x1,80m - (NBR 10821)</t>
  </si>
  <si>
    <t>PORTA DE ALUMÍNIO COM 01 FOLHA FIXA E 01 FOLHA GIRO - 1,20X2,20M</t>
  </si>
  <si>
    <t>Porta de alumínio 01 folha fixa e 01 folha giro - 1,20x2,20m - (NBR 10821)</t>
  </si>
  <si>
    <t>JANELA DE ALUMÍNIO COM 01 FOLHAS FIXAS - 1,90X1,10M</t>
  </si>
  <si>
    <t>PLAYGROUND</t>
  </si>
  <si>
    <t>REVESTIMENTOS</t>
  </si>
  <si>
    <t>PISO DE BORRACHA PARA PLAYGROUND - 60X60X01CM</t>
  </si>
  <si>
    <t>Piso de borracha em placas, espessura 10,00mm - 60x60cm</t>
  </si>
  <si>
    <t>CUSTO PARAMETRIZADO - PARA BRINQUEDOS ITENS DE LAZER</t>
  </si>
  <si>
    <t>Custo parametrizado para brinquedos  - (Setor Orçamentos)</t>
  </si>
  <si>
    <t>PERGOLADO DE MADEIRA PLASTICA</t>
  </si>
  <si>
    <t>Pergolado em madeira plastica, incluso montagem</t>
  </si>
  <si>
    <t>PET PLACE</t>
  </si>
  <si>
    <t>DIVERSOS</t>
  </si>
  <si>
    <t>METAIS E ACABAMENTOS METÁLICOS - PET PLACE</t>
  </si>
  <si>
    <t>GRADIL EM AÇO CARBONO - H=1,20M</t>
  </si>
  <si>
    <t>PORTÃO DE ACESSO DE PEDESTRES - 1,00X1,20M</t>
  </si>
  <si>
    <t>JOGOS</t>
  </si>
  <si>
    <t>ESPAÇO ZEN</t>
  </si>
  <si>
    <t>PISO</t>
  </si>
  <si>
    <t>PISO EM PEDRA SÃO TOMÉ</t>
  </si>
  <si>
    <t>Pedra são tomé filetada</t>
  </si>
  <si>
    <t>Assentamento de pedra são tomé</t>
  </si>
  <si>
    <t>PERGOLADO</t>
  </si>
  <si>
    <t>PRAÇA DA LEITURA</t>
  </si>
  <si>
    <t>PASSEIO EM PEDRISCO</t>
  </si>
  <si>
    <t>QUADRA GRAMADA</t>
  </si>
  <si>
    <t>EXECUÇÃO DE PERFURAÇÃO MANUAL DE BROCA DE CONCRETO Ø30cm</t>
  </si>
  <si>
    <t>CONCRETAGEM DE BROCA MANUAL</t>
  </si>
  <si>
    <t>ALVENARIA ESTRUTURAL COM BLOCO DE CONCRETO 14 CM 6,0 MPA, JUNTAS DE 10MM COM ARGAMASSA INDUSTRIALIZADA - MURO DE ARRIMO</t>
  </si>
  <si>
    <t>ALAMBRADO EM TELA GALVANIZADA COM MONTANTES DE TUBOS DE AÇO</t>
  </si>
  <si>
    <t>Instalação de alambrado com barramentos e tubo 2` - até H=4,00m</t>
  </si>
  <si>
    <t>PORTÃO COM 01 FOLHA DE GIRO TELADO EM AÇO - 0,90X2,00M</t>
  </si>
  <si>
    <t>EQUIPAMENTOS PARA QUADRA POLIESPORTIVA</t>
  </si>
  <si>
    <t>Trave de futsal fabricada em estrutura de aço carbono Ø3` com pintura automotiva - 3,00x2,00x0,70m</t>
  </si>
  <si>
    <t>PRAÇA DOS AROMAS</t>
  </si>
  <si>
    <t>ADM/COPA/VEST.FUNC.</t>
  </si>
  <si>
    <t>RODAPÉ CERÂMICO BRANCO 60X60CM COM FRETE DE CERÂMICA EM AC3</t>
  </si>
  <si>
    <t>SOLEIRAS / FILETES / PEITORIS</t>
  </si>
  <si>
    <t>METAIS E ACABAMENTOS METÁLICOS - VESTIÁRIOS</t>
  </si>
  <si>
    <t>PORTA DE ALUMÍNIO COM 01 FOLHA VENEZIANA COM VENTILAÇÃO PERMANENTE - 0,70X2,20M</t>
  </si>
  <si>
    <t>ESPAÇO LUAU</t>
  </si>
  <si>
    <t>SOLEIRAS/FILETES</t>
  </si>
  <si>
    <t>FILETE EM GRANITO 1,00M COM 02 FACES POLIDAS - H3,0CM</t>
  </si>
  <si>
    <t>Filete em granito, altura 3,0cm, chanfrado com duas faces polidas</t>
  </si>
  <si>
    <t>FITNESS EXTERNO</t>
  </si>
  <si>
    <t>PISO DE BORRACHA FIXADO COM ADESIVO DE CONTATO - 60X60X01CM</t>
  </si>
  <si>
    <t>BICICLETÁRIO</t>
  </si>
  <si>
    <t>BICICLETÁRIO - SUPORTE DE AÇO FIXADO NA PAREDE</t>
  </si>
  <si>
    <t>Instalação de bicicletário suspenso em aço carbono - 8 vagas</t>
  </si>
  <si>
    <t>PINTURA EPÓXI EM BICICLETÁRIO</t>
  </si>
  <si>
    <t>Pintura epóxi em bicicletário, incluso material - Espessura 1mm</t>
  </si>
  <si>
    <t>COWORKING</t>
  </si>
  <si>
    <t>COMPLEXO DE ANEXOS 01</t>
  </si>
  <si>
    <t>PISCINA</t>
  </si>
  <si>
    <t>EXECUÇÃO DE SERVIÇO DE INSTALAÇÃO DE GUARDA-CORPO ATÉ 120CM DE ALTURA</t>
  </si>
  <si>
    <t>Confecção e instalação de guarda-corpo de aço carbono pintado com tinta anticorrosiva - altura até 1,20m</t>
  </si>
  <si>
    <t>IMPERMEABILIZAÇÕES</t>
  </si>
  <si>
    <t>BANHO DE ASFALTO OXIDADO - 03 KG/M²</t>
  </si>
  <si>
    <t>PASTILHA 5X5CM COM FRETE DE CERÂMICA EM AC3</t>
  </si>
  <si>
    <t>Pastilha unas atlas 5x5cm - (SG 8424)</t>
  </si>
  <si>
    <t>EQUIPAMENTOS PARA PISCINA - MATERIAL E MÃO DE OBRA</t>
  </si>
  <si>
    <t>SOLÁRIO</t>
  </si>
  <si>
    <t>BORDA DA PISCINA EM PEDRA SÃO TOME</t>
  </si>
  <si>
    <t>Borda piscina em pedra são tomé - 25x50 cm</t>
  </si>
  <si>
    <t>CASA DE BOMBAS (PISCINA)</t>
  </si>
  <si>
    <t>IMPERMEABILIZAÇÃO COM MANTA ASFÁLTICA (4MM TIPO III), ADERIDO COM ASFALTO OXIDADO</t>
  </si>
  <si>
    <t>COMPLEXO DE ANEXOS 02</t>
  </si>
  <si>
    <t>ACADEMIA</t>
  </si>
  <si>
    <t>FILETE EM GRANITO 1,20M COM 02 FACES POLIDAS - H3,0CM</t>
  </si>
  <si>
    <t>JANELA DE ALUMÍNIO COM 02 FOLHAS DE CORRER - 1,40X1,20M</t>
  </si>
  <si>
    <t>Janela de alumínio 02 folhas de correr; linha 25; vidro 4mm - 1,40x1,20m - (NBR 10821)</t>
  </si>
  <si>
    <t>EQUIPAMENTO DE AR CONDICIONADO TIPO SPLIT - 30.000 BTU´s</t>
  </si>
  <si>
    <t>Ar condicionado split 30.000 Btu - 220v</t>
  </si>
  <si>
    <t>GOURMET</t>
  </si>
  <si>
    <t>BANCADA</t>
  </si>
  <si>
    <t>BANCADA EM GRANITO BRANCO ITAUNAS COM CUBA INOX - 3,16X1,00M</t>
  </si>
  <si>
    <t>PORTA DE ALUMÍNIO COM 03 FOLHAS DE CORRER - 3,90X2,20M</t>
  </si>
  <si>
    <t>Porta de alumínio 03 folhas de correr; vidro laminado 6mm - 3,65x2,80m - (NBR 10821)</t>
  </si>
  <si>
    <t>S. FESTAS</t>
  </si>
  <si>
    <t>BANCADA EM GRANITO BRANCO ITAUNAS COM CUBA INOX - 2,00X0,60M</t>
  </si>
  <si>
    <t>WC/MARQUISE</t>
  </si>
  <si>
    <t>LOUÇAS E METAIS WC PNE</t>
  </si>
  <si>
    <t>Ducha higiênica cromada com deviração para caixa acoplada e registro 1/4`</t>
  </si>
  <si>
    <t>Barra de apoio para lavatório aço inox em `u` - 50x40cm - (NBR 9050)</t>
  </si>
  <si>
    <t>Barra de apoio reta aço inox - 60cm - (NBR 9050)</t>
  </si>
  <si>
    <t>PINTURA ACRILICA SOBRE MASSA UNICA COM 01 DEMÃO DE MASSA CORRIDA ACRILICA</t>
  </si>
  <si>
    <t>ED. GARAGEM</t>
  </si>
  <si>
    <t>LAJE PARA PISO DE ESTACIONAMENTO COM ABERTURA DE CAIXA DE 25CM (BGS 15 + CONCRETO 10CM) - CONCRETO DE 30MPA</t>
  </si>
  <si>
    <t>TELA Q61</t>
  </si>
  <si>
    <t>Tela soldada Q 61 (fio 3,4mm; malha 15x15cm) - painel inteiro 2,45x6,00m - (NBR 7481)</t>
  </si>
  <si>
    <t>TELA Q75</t>
  </si>
  <si>
    <t>Tela soldada Q 75 (fio 3,8mm; malha 15x15cm) - painel inteiro 2,45x6,00m - (NBR 7481)</t>
  </si>
  <si>
    <t>TELA Q196</t>
  </si>
  <si>
    <t>Tela soldada Q 196 (fio 5,0mm; malha 10x10cm) - painel inteiro 2,45x6,00m - (NBR 7481)</t>
  </si>
  <si>
    <t>BARRA DE TRANSFERÊNCIA BTG - Ø16,0mm</t>
  </si>
  <si>
    <t>Barra de transferência BTG 16 - Ø16,0mm</t>
  </si>
  <si>
    <t>TRATAMENTO DE JUNTA DE DILATAÇÃO COM TARUCEL 30MM + POLIURETANO</t>
  </si>
  <si>
    <t>Selante de poliuretano monocomponente flexível de alta aderência (PU)</t>
  </si>
  <si>
    <t>LOCAÇÃO DE CORTADORA DE PISO A GASOLINA</t>
  </si>
  <si>
    <t>Locação de cortadora de piso a gasolina - Disco: 350mm (14`) - 4.000 RPM - Motor: 6,5 a 13 HP</t>
  </si>
  <si>
    <t>ESTUQUE INTERNO</t>
  </si>
  <si>
    <t>Argamassa colante AC2 cinza - (NBR 14081)</t>
  </si>
  <si>
    <t>Serviço de estuque interno</t>
  </si>
  <si>
    <t>BLOCO DE EPS (POLIESTIRENO) - 10KG/M³</t>
  </si>
  <si>
    <t>Bloco de EPS 10kg/m³ - (NBR 11752)</t>
  </si>
  <si>
    <t>AÇO CA50 25,00MM - CORTADO E DOBRADO</t>
  </si>
  <si>
    <t>CONCRETO FCK 45 MPA SLUMP 12 APLICADO EM PEÇAS ESTRUTURAIS COM BOMBA ESTACIONÁRIA</t>
  </si>
  <si>
    <t>Concreto usinado bombeável Fck 45 MPa, brita 0e1, Slump 12+-2</t>
  </si>
  <si>
    <t>MÃO DE OBRA PARA MONTAGEM, DESMONTAGEM, LANÇAMENTO DE CONCRETO E ARMAÇÃO PARA ESTRUTURA DE CONCRETO EM FORMA CUBETA</t>
  </si>
  <si>
    <t>FABRICAÇÃO DE FORMA FEITA EM OBRA PARA BLOCOS EM CHAPA COMPENSADA PLASTIFICADA E=18MM - 3 APROVEITAMENTOS</t>
  </si>
  <si>
    <t>ELEMENTO VAZADO DE CONCRETO 39X39X10CM</t>
  </si>
  <si>
    <t>INSTALAÇÕES ELÉTRICAS E HIDRÁULICAS - ANEXOS</t>
  </si>
  <si>
    <t>Medidor de água fria (Hidrometro) 1`` - (NBR 15806)</t>
  </si>
  <si>
    <t>Caixa d`água em polietileno 750 litros com tampa - (NBR 14799)</t>
  </si>
  <si>
    <t>LADRILHO HIDRAULICO PARA RAMPA TIPO PALITO</t>
  </si>
  <si>
    <t>CHAPISCO / EMBOÇO / REBOCO</t>
  </si>
  <si>
    <t>INTERNO</t>
  </si>
  <si>
    <t>EXTERNO</t>
  </si>
  <si>
    <t>REBOCO PARA PAREDE EXTERNA EM ESTRUTURA CONVENCIONAL, COM ARGAMASSA PRÉ FABRICADA, E=20MM (TORRES)</t>
  </si>
  <si>
    <t>PINTURA ACRÍLICA ACETINADO EM CONCRETO - BARRADO</t>
  </si>
  <si>
    <t>Execução de furo com Ø5,0cm em laje de concreto 12cm</t>
  </si>
  <si>
    <t>Locação de guincho cremalheira   Dupla</t>
  </si>
  <si>
    <t>Base da cremalheira  Cabine Dupla</t>
  </si>
  <si>
    <t>Custos gerais para cremalheira</t>
  </si>
  <si>
    <t>Linha de vida + cabo de aço</t>
  </si>
  <si>
    <t>Sistema provisório de proteção periférica Geral</t>
  </si>
  <si>
    <t xml:space="preserve">Aferição de Nível laser rotativo autonivelante </t>
  </si>
  <si>
    <t>Frete Guidaste</t>
  </si>
  <si>
    <t>Munk</t>
  </si>
  <si>
    <t>Hora extra - Grua</t>
  </si>
  <si>
    <t xml:space="preserve">Ascensão de Grua </t>
  </si>
  <si>
    <t>Frete  Grua</t>
  </si>
  <si>
    <t>Locação de Grua (LOCAÇÃO + MANUTENÇÃO PREVENTITA +TRANSFORMADOR + ART E PROJJETO)</t>
  </si>
  <si>
    <t>Montagem/Desmontagem De Grua</t>
  </si>
  <si>
    <t>Base da Grua</t>
  </si>
  <si>
    <t>Lava-rodas (parametrizado)</t>
  </si>
  <si>
    <t xml:space="preserve">piso em concreto para canteiro </t>
  </si>
  <si>
    <t>Gestão de segurança do trabalho/medicina/qualidade</t>
  </si>
  <si>
    <t>Gestão de planejamento físico e financeiro</t>
  </si>
  <si>
    <t>Serviço de foto e filmagem (drone)</t>
  </si>
  <si>
    <t>Consultoria ENEL</t>
  </si>
  <si>
    <t>Manutenção de Catraca</t>
  </si>
  <si>
    <t>Combustível (Gestão) - Grande São Paulo</t>
  </si>
  <si>
    <t>Engenheiro de Pleno 03</t>
  </si>
  <si>
    <t>TARIFAS e OUTROS</t>
  </si>
  <si>
    <t>CUSTO INCORRIDO - (INDIRETO)</t>
  </si>
  <si>
    <t>Custo incorrido de indireto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</si>
</sst>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quot;R$&quot;\ #,##0.00;\-&quot;R$&quot;\ #,##0.00"/>
    <numFmt numFmtId="8" formatCode="&quot;R$&quot;\ #,##0.00;[Red]\-&quot;R$&quot;\ #,##0.00"/>
    <numFmt numFmtId="44" formatCode="_-&quot;R$&quot;\ * #,##0.00_-;\-&quot;R$&quot;\ * #,##0.00_-;_-&quot;R$&quot;\ * &quot;-&quot;??_-;_-@_-"/>
    <numFmt numFmtId="43" formatCode="_-* #,##0.00_-;\-* #,##0.00_-;_-* &quot;-&quot;??_-;_-@_-"/>
    <numFmt numFmtId="164" formatCode="&quot;R$&quot;#,##0.00;[Red]\-&quot;R$&quot;#,##0.00"/>
    <numFmt numFmtId="165" formatCode="_-&quot;R$&quot;* #,##0.00_-;\-&quot;R$&quot;* #,##0.00_-;_-&quot;R$&quot;* &quot;-&quot;??_-;_-@_-"/>
    <numFmt numFmtId="166" formatCode="_-&quot;R$&quot;\ * #,##0.00_-;\-&quot;R$&quot;\ * #,##0.00_-;_-&quot;R$&quot;\ * &quot;-&quot;??_-;_-@"/>
    <numFmt numFmtId="167" formatCode="00"/>
    <numFmt numFmtId="168" formatCode="#,##0.00_ ;[Red]\-#,##0.00\ "/>
    <numFmt numFmtId="169" formatCode="&quot;R$&quot;\ #,##0.00"/>
    <numFmt numFmtId="170" formatCode="_(* #,##0.00_);_(* \(#,##0.00\);_(* &quot;-&quot;??_);_(@_)"/>
    <numFmt numFmtId="171" formatCode="0.00%;[Red]\-0.00%"/>
    <numFmt numFmtId="172" formatCode="00&quot;.&quot;000&quot;.&quot;000&quot;/&quot;0000\-00"/>
    <numFmt numFmtId="173" formatCode="dd/mm/yy;@"/>
    <numFmt numFmtId="174" formatCode="#,##0.000;\-#,##0.000"/>
    <numFmt numFmtId="175" formatCode="#,##0.00000_ ;[Red]\-#,##0.00000\ "/>
    <numFmt numFmtId="176" formatCode="0.0%"/>
    <numFmt numFmtId="177" formatCode="\(##\)\ #####\-####"/>
    <numFmt numFmtId="178" formatCode="[$-416]mmm\-yy;@"/>
    <numFmt numFmtId="179" formatCode="#,##0_ ;[Red]\-#,##0\ "/>
  </numFmts>
  <fonts count="7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name val="Calibri"/>
      <family val="2"/>
    </font>
    <font>
      <b/>
      <sz val="11"/>
      <color theme="1"/>
      <name val="Calibri"/>
      <family val="2"/>
    </font>
    <font>
      <sz val="11"/>
      <color theme="0"/>
      <name val="Calibri"/>
      <family val="2"/>
    </font>
    <font>
      <b/>
      <sz val="11"/>
      <color theme="0"/>
      <name val="Calibri"/>
      <family val="2"/>
    </font>
    <font>
      <b/>
      <sz val="13"/>
      <color theme="1"/>
      <name val="Calibri"/>
      <family val="2"/>
    </font>
    <font>
      <b/>
      <sz val="14"/>
      <color theme="1"/>
      <name val="Calibri"/>
      <family val="2"/>
    </font>
    <font>
      <b/>
      <sz val="8"/>
      <color theme="1"/>
      <name val="Calibri"/>
      <family val="2"/>
    </font>
    <font>
      <b/>
      <sz val="15"/>
      <color theme="1"/>
      <name val="Calibri"/>
      <family val="2"/>
    </font>
    <font>
      <b/>
      <sz val="10"/>
      <color theme="1"/>
      <name val="Calibri"/>
      <family val="2"/>
    </font>
    <font>
      <b/>
      <sz val="11"/>
      <name val="Calibri"/>
      <family val="2"/>
    </font>
    <font>
      <b/>
      <sz val="8"/>
      <name val="Calibri"/>
      <family val="2"/>
    </font>
    <font>
      <sz val="11"/>
      <name val="Calibri"/>
      <family val="2"/>
      <scheme val="minor"/>
    </font>
    <font>
      <b/>
      <sz val="11"/>
      <color theme="1"/>
      <name val="Calibri"/>
      <family val="2"/>
      <scheme val="minor"/>
    </font>
    <font>
      <sz val="10"/>
      <name val="MS Sans Serif"/>
      <family val="2"/>
    </font>
    <font>
      <sz val="10"/>
      <name val="Calibri"/>
      <family val="2"/>
      <scheme val="minor"/>
    </font>
    <font>
      <sz val="10"/>
      <color indexed="8"/>
      <name val="Calibri"/>
      <family val="2"/>
      <scheme val="minor"/>
    </font>
    <font>
      <sz val="10"/>
      <color theme="1"/>
      <name val="Calibri"/>
      <family val="2"/>
      <scheme val="minor"/>
    </font>
    <font>
      <b/>
      <i/>
      <sz val="14"/>
      <color theme="1"/>
      <name val="Calibri"/>
      <family val="2"/>
      <scheme val="minor"/>
    </font>
    <font>
      <b/>
      <sz val="12"/>
      <color theme="1"/>
      <name val="Calibri"/>
      <family val="2"/>
      <scheme val="minor"/>
    </font>
    <font>
      <b/>
      <sz val="10"/>
      <color theme="1"/>
      <name val="Calibri"/>
      <family val="2"/>
      <scheme val="minor"/>
    </font>
    <font>
      <b/>
      <sz val="14"/>
      <color theme="1"/>
      <name val="Calibri"/>
      <family val="2"/>
      <scheme val="minor"/>
    </font>
    <font>
      <sz val="10"/>
      <name val="Courier"/>
    </font>
    <font>
      <sz val="10"/>
      <name val="Arial"/>
      <family val="2"/>
    </font>
    <font>
      <b/>
      <sz val="13"/>
      <color theme="1"/>
      <name val="Calibri"/>
      <family val="2"/>
      <scheme val="minor"/>
    </font>
    <font>
      <sz val="10"/>
      <name val="Courier"/>
      <family val="3"/>
    </font>
    <font>
      <b/>
      <sz val="10"/>
      <color theme="0"/>
      <name val="Calibri"/>
      <family val="2"/>
      <scheme val="minor"/>
    </font>
    <font>
      <b/>
      <sz val="12"/>
      <color theme="0"/>
      <name val="Calibri"/>
      <family val="2"/>
      <scheme val="minor"/>
    </font>
    <font>
      <sz val="10"/>
      <color theme="0"/>
      <name val="Calibri"/>
      <family val="2"/>
      <scheme val="minor"/>
    </font>
    <font>
      <b/>
      <sz val="10"/>
      <name val="Calibri"/>
      <family val="2"/>
      <scheme val="minor"/>
    </font>
    <font>
      <b/>
      <sz val="18"/>
      <color theme="0"/>
      <name val="Calibri"/>
      <family val="2"/>
      <scheme val="minor"/>
    </font>
    <font>
      <b/>
      <sz val="12"/>
      <name val="Calibri"/>
      <family val="2"/>
      <scheme val="minor"/>
    </font>
    <font>
      <b/>
      <sz val="16"/>
      <color rgb="FF002F6C"/>
      <name val="Calibri"/>
      <family val="2"/>
      <scheme val="minor"/>
    </font>
    <font>
      <sz val="8"/>
      <name val="Arial"/>
      <family val="2"/>
    </font>
    <font>
      <b/>
      <sz val="9"/>
      <color theme="0"/>
      <name val="Arial"/>
      <family val="2"/>
    </font>
    <font>
      <sz val="11"/>
      <color theme="1"/>
      <name val="Calibri"/>
      <family val="2"/>
      <scheme val="minor"/>
    </font>
    <font>
      <sz val="14"/>
      <name val="Calibri"/>
      <family val="2"/>
    </font>
    <font>
      <b/>
      <sz val="12"/>
      <color theme="1"/>
      <name val="Calibri"/>
      <family val="2"/>
    </font>
    <font>
      <sz val="7.5"/>
      <color theme="1"/>
      <name val="Arial"/>
      <family val="2"/>
    </font>
    <font>
      <sz val="8"/>
      <name val="Calibri"/>
      <family val="2"/>
      <scheme val="minor"/>
    </font>
    <font>
      <b/>
      <sz val="16"/>
      <color theme="0"/>
      <name val="Calibri"/>
      <family val="2"/>
      <scheme val="minor"/>
    </font>
    <font>
      <b/>
      <sz val="7.5"/>
      <color theme="1"/>
      <name val="Arial"/>
      <family val="2"/>
    </font>
    <font>
      <b/>
      <sz val="12"/>
      <color theme="0"/>
      <name val="Calibri"/>
      <family val="2"/>
    </font>
    <font>
      <sz val="9"/>
      <color theme="1"/>
      <name val="Calibri"/>
      <family val="2"/>
    </font>
    <font>
      <b/>
      <sz val="9"/>
      <color theme="1"/>
      <name val="Calibri"/>
      <family val="2"/>
    </font>
    <font>
      <b/>
      <sz val="11"/>
      <name val="Calibri"/>
      <family val="2"/>
      <scheme val="minor"/>
    </font>
    <font>
      <b/>
      <sz val="14"/>
      <name val="Calibri"/>
      <family val="2"/>
      <scheme val="minor"/>
    </font>
    <font>
      <b/>
      <sz val="11"/>
      <color theme="0"/>
      <name val="Calibri"/>
      <family val="2"/>
      <scheme val="minor"/>
    </font>
    <font>
      <b/>
      <sz val="14"/>
      <color theme="0"/>
      <name val="Calibri"/>
      <family val="2"/>
      <scheme val="minor"/>
    </font>
    <font>
      <b/>
      <sz val="16"/>
      <color theme="1"/>
      <name val="Calibri"/>
      <family val="2"/>
      <scheme val="minor"/>
    </font>
    <font>
      <b/>
      <sz val="8"/>
      <color theme="1"/>
      <name val="Calibri"/>
      <family val="2"/>
      <scheme val="minor"/>
    </font>
    <font>
      <sz val="15"/>
      <name val="Calibri"/>
      <family val="2"/>
      <scheme val="minor"/>
    </font>
    <font>
      <b/>
      <sz val="15"/>
      <name val="Calibri"/>
      <family val="2"/>
      <scheme val="minor"/>
    </font>
    <font>
      <b/>
      <sz val="15"/>
      <color theme="0"/>
      <name val="Calibri"/>
      <family val="2"/>
      <scheme val="minor"/>
    </font>
    <font>
      <b/>
      <i/>
      <sz val="12"/>
      <color theme="1"/>
      <name val="Calibri"/>
      <family val="2"/>
      <scheme val="minor"/>
    </font>
    <font>
      <b/>
      <sz val="14"/>
      <name val="Calibri"/>
      <family val="2"/>
    </font>
    <font>
      <sz val="14"/>
      <color theme="1"/>
      <name val="Calibri"/>
      <family val="2"/>
      <scheme val="minor"/>
    </font>
    <font>
      <sz val="14"/>
      <name val="Calibri"/>
      <family val="2"/>
      <scheme val="minor"/>
    </font>
    <font>
      <sz val="12"/>
      <color theme="1"/>
      <name val="Calibri (Corpo)"/>
    </font>
    <font>
      <b/>
      <sz val="12"/>
      <color theme="0"/>
      <name val="Calibri (Corpo)"/>
    </font>
    <font>
      <sz val="12"/>
      <name val="Calibri (Corpo)"/>
    </font>
    <font>
      <b/>
      <sz val="12"/>
      <color theme="1"/>
      <name val="Calibri (Corpo)"/>
    </font>
    <font>
      <sz val="11"/>
      <color theme="1"/>
      <name val="Calibri"/>
      <family val="2"/>
      <scheme val="minor"/>
    </font>
    <font>
      <sz val="11"/>
      <color theme="1"/>
      <name val="Calibri"/>
      <family val="2"/>
      <scheme val="minor"/>
    </font>
    <font>
      <sz val="11"/>
      <color theme="1"/>
      <name val="Calibri"/>
      <family val="2"/>
      <scheme val="minor"/>
    </font>
  </fonts>
  <fills count="28">
    <fill>
      <patternFill patternType="none"/>
    </fill>
    <fill>
      <patternFill patternType="gray125"/>
    </fill>
    <fill>
      <patternFill patternType="solid">
        <fgColor theme="1"/>
        <bgColor theme="1"/>
      </patternFill>
    </fill>
    <fill>
      <patternFill patternType="solid">
        <fgColor theme="0"/>
        <bgColor theme="0"/>
      </patternFill>
    </fill>
    <fill>
      <patternFill patternType="solid">
        <fgColor theme="0"/>
        <bgColor indexed="64"/>
      </patternFill>
    </fill>
    <fill>
      <patternFill patternType="solid">
        <fgColor rgb="FFE8E8E8"/>
        <bgColor indexed="64"/>
      </patternFill>
    </fill>
    <fill>
      <patternFill patternType="solid">
        <fgColor theme="1"/>
        <bgColor indexed="64"/>
      </patternFill>
    </fill>
    <fill>
      <patternFill patternType="solid">
        <fgColor theme="1" tint="0.499984740745262"/>
        <bgColor theme="1"/>
      </patternFill>
    </fill>
    <fill>
      <patternFill patternType="solid">
        <fgColor theme="1" tint="0.499984740745262"/>
        <bgColor indexed="64"/>
      </patternFill>
    </fill>
    <fill>
      <patternFill patternType="solid">
        <fgColor theme="1" tint="0.499984740745262"/>
        <bgColor rgb="FFD8D8D8"/>
      </patternFill>
    </fill>
    <fill>
      <patternFill patternType="solid">
        <fgColor theme="1" tint="0.499984740745262"/>
        <bgColor rgb="FFBFBFBF"/>
      </patternFill>
    </fill>
    <fill>
      <patternFill patternType="solid">
        <fgColor theme="1"/>
        <bgColor rgb="FFBFBFBF"/>
      </patternFill>
    </fill>
    <fill>
      <patternFill patternType="solid">
        <fgColor rgb="FFF1F1F1"/>
        <bgColor indexed="64"/>
      </patternFill>
    </fill>
    <fill>
      <patternFill patternType="solid">
        <fgColor rgb="FFF1F1F1"/>
        <bgColor theme="0"/>
      </patternFill>
    </fill>
    <fill>
      <patternFill patternType="solid">
        <fgColor theme="1" tint="0.34998626667073579"/>
        <bgColor indexed="64"/>
      </patternFill>
    </fill>
    <fill>
      <patternFill patternType="solid">
        <fgColor rgb="FFD2D2D2"/>
        <bgColor indexed="64"/>
      </patternFill>
    </fill>
    <fill>
      <patternFill patternType="solid">
        <fgColor theme="1" tint="0.34998626667073579"/>
        <bgColor theme="1"/>
      </patternFill>
    </fill>
    <fill>
      <patternFill patternType="solid">
        <fgColor theme="1" tint="0.34998626667073579"/>
        <bgColor rgb="FFD8D8D8"/>
      </patternFill>
    </fill>
    <fill>
      <patternFill patternType="solid">
        <fgColor rgb="FFEEEEEE"/>
        <bgColor rgb="FFD8D8D8"/>
      </patternFill>
    </fill>
    <fill>
      <patternFill patternType="solid">
        <fgColor rgb="FFEEEEEE"/>
        <bgColor theme="0"/>
      </patternFill>
    </fill>
    <fill>
      <patternFill patternType="solid">
        <fgColor rgb="FFEEEEEE"/>
        <bgColor indexed="64"/>
      </patternFill>
    </fill>
    <fill>
      <patternFill patternType="solid">
        <fgColor theme="0" tint="-0.14999847407452621"/>
        <bgColor indexed="64"/>
      </patternFill>
    </fill>
    <fill>
      <patternFill patternType="solid">
        <fgColor rgb="FFEBEBEB"/>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theme="0"/>
      </patternFill>
    </fill>
    <fill>
      <patternFill patternType="solid">
        <fgColor theme="9" tint="0.79998168889431442"/>
        <bgColor rgb="FFD8D8D8"/>
      </patternFill>
    </fill>
    <fill>
      <patternFill patternType="solid">
        <fgColor theme="6" tint="0.79998168889431442"/>
        <bgColor theme="0"/>
      </patternFill>
    </fill>
  </fills>
  <borders count="280">
    <border>
      <left/>
      <right/>
      <top/>
      <bottom/>
      <diagonal/>
    </border>
    <border>
      <left style="thin">
        <color rgb="FF000000"/>
      </left>
      <right/>
      <top style="thin">
        <color rgb="FF000000"/>
      </top>
      <bottom style="medium">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theme="0" tint="-0.14996795556505021"/>
      </bottom>
      <diagonal/>
    </border>
    <border>
      <left/>
      <right/>
      <top/>
      <bottom style="thin">
        <color theme="0" tint="-0.14996795556505021"/>
      </bottom>
      <diagonal/>
    </border>
    <border>
      <left style="medium">
        <color indexed="64"/>
      </left>
      <right/>
      <top/>
      <bottom style="thin">
        <color theme="0" tint="-0.14996795556505021"/>
      </bottom>
      <diagonal/>
    </border>
    <border>
      <left/>
      <right style="medium">
        <color indexed="64"/>
      </right>
      <top style="thin">
        <color theme="0" tint="-0.34998626667073579"/>
      </top>
      <bottom style="medium">
        <color indexed="64"/>
      </bottom>
      <diagonal/>
    </border>
    <border>
      <left style="medium">
        <color indexed="64"/>
      </left>
      <right style="thin">
        <color indexed="64"/>
      </right>
      <top style="thin">
        <color theme="0" tint="-0.34998626667073579"/>
      </top>
      <bottom style="medium">
        <color indexed="64"/>
      </bottom>
      <diagonal/>
    </border>
    <border>
      <left/>
      <right/>
      <top style="thin">
        <color theme="0" tint="-0.34998626667073579"/>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theme="0" tint="-0.34998626667073579"/>
      </top>
      <bottom style="thin">
        <color theme="0" tint="-0.34998626667073579"/>
      </bottom>
      <diagonal/>
    </border>
    <border>
      <left style="medium">
        <color indexed="64"/>
      </left>
      <right style="thin">
        <color indexed="64"/>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right/>
      <top style="thin">
        <color indexed="64"/>
      </top>
      <bottom style="thin">
        <color indexed="64"/>
      </bottom>
      <diagonal/>
    </border>
    <border>
      <left/>
      <right style="medium">
        <color indexed="64"/>
      </right>
      <top style="medium">
        <color indexed="64"/>
      </top>
      <bottom style="thin">
        <color theme="0" tint="-0.34998626667073579"/>
      </bottom>
      <diagonal/>
    </border>
    <border>
      <left style="medium">
        <color indexed="64"/>
      </left>
      <right style="thin">
        <color indexed="64"/>
      </right>
      <top style="medium">
        <color indexed="64"/>
      </top>
      <bottom style="thin">
        <color theme="0" tint="-0.34998626667073579"/>
      </bottom>
      <diagonal/>
    </border>
    <border>
      <left/>
      <right style="thin">
        <color indexed="64"/>
      </right>
      <top style="medium">
        <color indexed="64"/>
      </top>
      <bottom style="thin">
        <color theme="0" tint="-0.34998626667073579"/>
      </bottom>
      <diagonal/>
    </border>
    <border>
      <left/>
      <right/>
      <top style="medium">
        <color indexed="64"/>
      </top>
      <bottom style="thin">
        <color indexed="64"/>
      </bottom>
      <diagonal/>
    </border>
    <border>
      <left style="thin">
        <color indexed="64"/>
      </left>
      <right style="medium">
        <color indexed="64"/>
      </right>
      <top style="thin">
        <color theme="0" tint="-0.34998626667073579"/>
      </top>
      <bottom style="medium">
        <color indexed="64"/>
      </bottom>
      <diagonal/>
    </border>
    <border>
      <left style="thin">
        <color indexed="64"/>
      </left>
      <right style="medium">
        <color indexed="64"/>
      </right>
      <top style="thin">
        <color theme="0" tint="-0.34998626667073579"/>
      </top>
      <bottom style="thin">
        <color theme="0" tint="-0.34998626667073579"/>
      </bottom>
      <diagonal/>
    </border>
    <border>
      <left style="thin">
        <color indexed="64"/>
      </left>
      <right style="medium">
        <color indexed="64"/>
      </right>
      <top style="medium">
        <color indexed="64"/>
      </top>
      <bottom style="thin">
        <color theme="0" tint="-0.34998626667073579"/>
      </bottom>
      <diagonal/>
    </border>
    <border>
      <left style="thin">
        <color indexed="64"/>
      </left>
      <right style="thin">
        <color indexed="64"/>
      </right>
      <top style="thin">
        <color theme="0" tint="-0.34998626667073579"/>
      </top>
      <bottom style="medium">
        <color indexed="64"/>
      </bottom>
      <diagonal/>
    </border>
    <border>
      <left/>
      <right style="thin">
        <color indexed="64"/>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medium">
        <color indexed="64"/>
      </left>
      <right/>
      <top style="thin">
        <color theme="0" tint="-0.34998626667073579"/>
      </top>
      <bottom style="thin">
        <color theme="0" tint="-0.34998626667073579"/>
      </bottom>
      <diagonal/>
    </border>
    <border>
      <left style="thin">
        <color indexed="64"/>
      </left>
      <right/>
      <top style="thin">
        <color theme="0" tint="-0.34998626667073579"/>
      </top>
      <bottom style="thin">
        <color theme="0" tint="-0.34998626667073579"/>
      </bottom>
      <diagonal/>
    </border>
    <border>
      <left style="thin">
        <color indexed="64"/>
      </left>
      <right/>
      <top style="medium">
        <color indexed="64"/>
      </top>
      <bottom style="thin">
        <color theme="0" tint="-0.34998626667073579"/>
      </bottom>
      <diagonal/>
    </border>
    <border>
      <left style="thin">
        <color indexed="64"/>
      </left>
      <right style="thin">
        <color indexed="64"/>
      </right>
      <top style="medium">
        <color indexed="64"/>
      </top>
      <bottom style="thin">
        <color theme="0" tint="-0.34998626667073579"/>
      </bottom>
      <diagonal/>
    </border>
    <border>
      <left/>
      <right/>
      <top style="medium">
        <color indexed="64"/>
      </top>
      <bottom style="thin">
        <color theme="0" tint="-0.34998626667073579"/>
      </bottom>
      <diagonal/>
    </border>
    <border>
      <left style="medium">
        <color indexed="64"/>
      </left>
      <right/>
      <top style="medium">
        <color indexed="64"/>
      </top>
      <bottom style="thin">
        <color theme="0" tint="-0.34998626667073579"/>
      </bottom>
      <diagonal/>
    </border>
    <border>
      <left style="thin">
        <color indexed="64"/>
      </left>
      <right/>
      <top style="thin">
        <color theme="0" tint="-0.34998626667073579"/>
      </top>
      <bottom style="medium">
        <color indexed="64"/>
      </bottom>
      <diagonal/>
    </border>
    <border>
      <left style="thin">
        <color theme="0" tint="-0.14996795556505021"/>
      </left>
      <right style="thin">
        <color auto="1"/>
      </right>
      <top style="thin">
        <color theme="0" tint="-0.14996795556505021"/>
      </top>
      <bottom style="thin">
        <color auto="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auto="1"/>
      </left>
      <right style="thin">
        <color theme="0" tint="-0.14996795556505021"/>
      </right>
      <top style="thin">
        <color auto="1"/>
      </top>
      <bottom style="thin">
        <color theme="0" tint="-0.14996795556505021"/>
      </bottom>
      <diagonal/>
    </border>
    <border>
      <left style="thin">
        <color auto="1"/>
      </left>
      <right/>
      <top style="thin">
        <color auto="1"/>
      </top>
      <bottom style="thin">
        <color theme="0" tint="-0.1499679555650502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style="medium">
        <color indexed="64"/>
      </right>
      <top/>
      <bottom style="thin">
        <color theme="0" tint="-0.24994659260841701"/>
      </bottom>
      <diagonal/>
    </border>
    <border>
      <left/>
      <right/>
      <top/>
      <bottom style="thin">
        <color theme="0" tint="-0.24994659260841701"/>
      </bottom>
      <diagonal/>
    </border>
    <border>
      <left style="medium">
        <color indexed="64"/>
      </left>
      <right/>
      <top/>
      <bottom style="thin">
        <color theme="0" tint="-0.24994659260841701"/>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theme="1" tint="0.499984740745262"/>
      </left>
      <right/>
      <top style="thin">
        <color theme="0" tint="-0.34998626667073579"/>
      </top>
      <bottom style="thin">
        <color theme="0" tint="-0.34998626667073579"/>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top style="thin">
        <color auto="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thin">
        <color auto="1"/>
      </bottom>
      <diagonal/>
    </border>
    <border>
      <left/>
      <right style="thin">
        <color auto="1"/>
      </right>
      <top style="thin">
        <color auto="1"/>
      </top>
      <bottom style="thin">
        <color theme="0" tint="-0.14996795556505021"/>
      </bottom>
      <diagonal/>
    </border>
    <border>
      <left/>
      <right style="thin">
        <color auto="1"/>
      </right>
      <top style="thin">
        <color theme="0" tint="-0.14996795556505021"/>
      </top>
      <bottom style="thin">
        <color theme="0" tint="-0.14996795556505021"/>
      </bottom>
      <diagonal/>
    </border>
    <border>
      <left/>
      <right style="thin">
        <color auto="1"/>
      </right>
      <top style="thin">
        <color theme="0" tint="-0.14996795556505021"/>
      </top>
      <bottom style="thin">
        <color auto="1"/>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auto="1"/>
      </left>
      <right style="thin">
        <color theme="0" tint="-0.24994659260841701"/>
      </right>
      <top style="thin">
        <color theme="0" tint="-0.14996795556505021"/>
      </top>
      <bottom style="thin">
        <color theme="0" tint="-0.14996795556505021"/>
      </bottom>
      <diagonal/>
    </border>
    <border>
      <left style="thin">
        <color theme="0" tint="-0.24994659260841701"/>
      </left>
      <right style="thin">
        <color auto="1"/>
      </right>
      <top style="thin">
        <color theme="0" tint="-0.14996795556505021"/>
      </top>
      <bottom style="thin">
        <color theme="0" tint="-0.14996795556505021"/>
      </bottom>
      <diagonal/>
    </border>
    <border>
      <left style="thin">
        <color auto="1"/>
      </left>
      <right style="thin">
        <color theme="0" tint="-0.24994659260841701"/>
      </right>
      <top style="thin">
        <color theme="0" tint="-0.14996795556505021"/>
      </top>
      <bottom style="thin">
        <color auto="1"/>
      </bottom>
      <diagonal/>
    </border>
    <border>
      <left style="thin">
        <color theme="0" tint="-0.24994659260841701"/>
      </left>
      <right style="thin">
        <color auto="1"/>
      </right>
      <top style="thin">
        <color theme="0" tint="-0.14996795556505021"/>
      </top>
      <bottom style="thin">
        <color auto="1"/>
      </bottom>
      <diagonal/>
    </border>
    <border>
      <left style="medium">
        <color indexed="64"/>
      </left>
      <right style="thin">
        <color indexed="64"/>
      </right>
      <top style="thin">
        <color theme="0" tint="-0.34998626667073579"/>
      </top>
      <bottom/>
      <diagonal/>
    </border>
    <border>
      <left/>
      <right/>
      <top style="thin">
        <color theme="0" tint="-0.34998626667073579"/>
      </top>
      <bottom/>
      <diagonal/>
    </border>
    <border>
      <left style="medium">
        <color rgb="FF000000"/>
      </left>
      <right style="slantDashDot">
        <color rgb="FF000000"/>
      </right>
      <top style="thin">
        <color rgb="FF000000"/>
      </top>
      <bottom style="thin">
        <color theme="0" tint="-0.24994659260841701"/>
      </bottom>
      <diagonal/>
    </border>
    <border>
      <left/>
      <right style="thin">
        <color theme="1"/>
      </right>
      <top style="thin">
        <color rgb="FF000000"/>
      </top>
      <bottom style="thin">
        <color theme="0" tint="-0.24994659260841701"/>
      </bottom>
      <diagonal/>
    </border>
    <border>
      <left/>
      <right style="thin">
        <color theme="1"/>
      </right>
      <top style="thin">
        <color theme="0" tint="-0.24994659260841701"/>
      </top>
      <bottom style="thin">
        <color theme="0" tint="-0.24994659260841701"/>
      </bottom>
      <diagonal/>
    </border>
    <border>
      <left style="slantDashDot">
        <color rgb="FF000000"/>
      </left>
      <right style="thin">
        <color rgb="FF000000"/>
      </right>
      <top style="thin">
        <color rgb="FF000000"/>
      </top>
      <bottom style="thin">
        <color theme="0" tint="-0.24994659260841701"/>
      </bottom>
      <diagonal/>
    </border>
    <border>
      <left style="slantDashDot">
        <color rgb="FF000000"/>
      </left>
      <right/>
      <top style="thin">
        <color rgb="FF000000"/>
      </top>
      <bottom/>
      <diagonal/>
    </border>
    <border>
      <left style="slantDashDot">
        <color rgb="FF000000"/>
      </left>
      <right/>
      <top/>
      <bottom style="thin">
        <color rgb="FF000000"/>
      </bottom>
      <diagonal/>
    </border>
    <border>
      <left/>
      <right style="thin">
        <color theme="0" tint="-0.499984740745262"/>
      </right>
      <top style="thin">
        <color rgb="FF000000"/>
      </top>
      <bottom/>
      <diagonal/>
    </border>
    <border>
      <left/>
      <right style="thin">
        <color theme="0" tint="-0.499984740745262"/>
      </right>
      <top/>
      <bottom style="thin">
        <color rgb="FF000000"/>
      </bottom>
      <diagonal/>
    </border>
    <border>
      <left/>
      <right/>
      <top style="thin">
        <color theme="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top style="thin">
        <color theme="0"/>
      </top>
      <bottom/>
      <diagonal/>
    </border>
    <border>
      <left/>
      <right style="medium">
        <color indexed="64"/>
      </right>
      <top style="thin">
        <color theme="0"/>
      </top>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right style="medium">
        <color indexed="64"/>
      </right>
      <top style="thin">
        <color rgb="FF000000"/>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medium">
        <color rgb="FF000000"/>
      </left>
      <right/>
      <top style="thin">
        <color theme="1" tint="0.499984740745262"/>
      </top>
      <bottom style="slantDashDot">
        <color rgb="FF000000"/>
      </bottom>
      <diagonal/>
    </border>
    <border>
      <left/>
      <right/>
      <top style="thin">
        <color theme="1" tint="0.499984740745262"/>
      </top>
      <bottom style="slantDashDot">
        <color rgb="FF000000"/>
      </bottom>
      <diagonal/>
    </border>
    <border>
      <left/>
      <right style="thin">
        <color theme="0" tint="-0.34998626667073579"/>
      </right>
      <top style="thin">
        <color rgb="FF000000"/>
      </top>
      <bottom style="thin">
        <color rgb="FF000000"/>
      </bottom>
      <diagonal/>
    </border>
    <border>
      <left/>
      <right style="medium">
        <color rgb="FF000000"/>
      </right>
      <top style="medium">
        <color indexed="64"/>
      </top>
      <bottom/>
      <diagonal/>
    </border>
    <border>
      <left/>
      <right/>
      <top/>
      <bottom style="thin">
        <color auto="1"/>
      </bottom>
      <diagonal/>
    </border>
    <border>
      <left style="medium">
        <color rgb="FF000000"/>
      </left>
      <right/>
      <top style="medium">
        <color indexed="64"/>
      </top>
      <bottom/>
      <diagonal/>
    </border>
    <border>
      <left style="medium">
        <color rgb="FF000000"/>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right style="medium">
        <color indexed="64"/>
      </right>
      <top style="thin">
        <color theme="1" tint="0.499984740745262"/>
      </top>
      <bottom style="slantDashDot">
        <color rgb="FF000000"/>
      </bottom>
      <diagonal/>
    </border>
    <border>
      <left style="medium">
        <color indexed="64"/>
      </left>
      <right style="thin">
        <color rgb="FF000000"/>
      </right>
      <top style="thin">
        <color rgb="FF000000"/>
      </top>
      <bottom style="thin">
        <color rgb="FF000000"/>
      </bottom>
      <diagonal/>
    </border>
    <border>
      <left style="thin">
        <color theme="0" tint="-0.34998626667073579"/>
      </left>
      <right style="medium">
        <color indexed="64"/>
      </right>
      <top style="thin">
        <color rgb="FF000000"/>
      </top>
      <bottom style="thin">
        <color rgb="FF000000"/>
      </bottom>
      <diagonal/>
    </border>
    <border>
      <left/>
      <right/>
      <top style="medium">
        <color indexed="64"/>
      </top>
      <bottom style="thin">
        <color rgb="FF000000"/>
      </bottom>
      <diagonal/>
    </border>
    <border>
      <left style="medium">
        <color indexed="64"/>
      </left>
      <right/>
      <top style="medium">
        <color indexed="64"/>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thin">
        <color rgb="FF000000"/>
      </top>
      <bottom style="thin">
        <color theme="1" tint="0.34998626667073579"/>
      </bottom>
      <diagonal/>
    </border>
    <border>
      <left/>
      <right/>
      <top style="thin">
        <color rgb="FF000000"/>
      </top>
      <bottom style="thin">
        <color theme="1" tint="0.34998626667073579"/>
      </bottom>
      <diagonal/>
    </border>
    <border>
      <left style="thin">
        <color rgb="FF000000"/>
      </left>
      <right/>
      <top style="thin">
        <color rgb="FF000000"/>
      </top>
      <bottom style="thin">
        <color theme="1" tint="0.34998626667073579"/>
      </bottom>
      <diagonal/>
    </border>
    <border>
      <left/>
      <right style="thin">
        <color rgb="FF000000"/>
      </right>
      <top style="thin">
        <color rgb="FF000000"/>
      </top>
      <bottom style="thin">
        <color theme="1" tint="0.34998626667073579"/>
      </bottom>
      <diagonal/>
    </border>
    <border>
      <left/>
      <right/>
      <top style="thin">
        <color theme="1" tint="0.34998626667073579"/>
      </top>
      <bottom style="thin">
        <color theme="1" tint="0.34998626667073579"/>
      </bottom>
      <diagonal/>
    </border>
    <border>
      <left/>
      <right/>
      <top style="thin">
        <color theme="1" tint="0.34998626667073579"/>
      </top>
      <bottom style="medium">
        <color indexed="64"/>
      </bottom>
      <diagonal/>
    </border>
    <border>
      <left style="medium">
        <color indexed="64"/>
      </left>
      <right/>
      <top style="thin">
        <color rgb="FF000000"/>
      </top>
      <bottom style="thin">
        <color theme="1" tint="0.34998626667073579"/>
      </bottom>
      <diagonal/>
    </border>
    <border>
      <left/>
      <right style="medium">
        <color indexed="64"/>
      </right>
      <top style="thin">
        <color rgb="FF000000"/>
      </top>
      <bottom style="thin">
        <color theme="1" tint="0.34998626667073579"/>
      </bottom>
      <diagonal/>
    </border>
    <border>
      <left style="medium">
        <color indexed="64"/>
      </left>
      <right/>
      <top style="thin">
        <color theme="1" tint="0.34998626667073579"/>
      </top>
      <bottom style="thin">
        <color theme="1" tint="0.34998626667073579"/>
      </bottom>
      <diagonal/>
    </border>
    <border>
      <left/>
      <right style="medium">
        <color indexed="64"/>
      </right>
      <top style="thin">
        <color theme="1" tint="0.34998626667073579"/>
      </top>
      <bottom style="thin">
        <color theme="1" tint="0.34998626667073579"/>
      </bottom>
      <diagonal/>
    </border>
    <border>
      <left style="medium">
        <color indexed="64"/>
      </left>
      <right/>
      <top style="thin">
        <color theme="1" tint="0.34998626667073579"/>
      </top>
      <bottom style="medium">
        <color indexed="64"/>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rgb="FF000000"/>
      </top>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indexed="64"/>
      </left>
      <right/>
      <top/>
      <bottom style="medium">
        <color indexed="64"/>
      </bottom>
      <diagonal/>
    </border>
    <border>
      <left style="medium">
        <color indexed="64"/>
      </left>
      <right/>
      <top style="medium">
        <color indexed="64"/>
      </top>
      <bottom style="thin">
        <color theme="1" tint="0.34998626667073579"/>
      </bottom>
      <diagonal/>
    </border>
    <border>
      <left/>
      <right/>
      <top style="medium">
        <color indexed="64"/>
      </top>
      <bottom style="thin">
        <color theme="1" tint="0.34998626667073579"/>
      </bottom>
      <diagonal/>
    </border>
    <border>
      <left/>
      <right style="medium">
        <color indexed="64"/>
      </right>
      <top style="medium">
        <color indexed="64"/>
      </top>
      <bottom style="thin">
        <color theme="1" tint="0.34998626667073579"/>
      </bottom>
      <diagonal/>
    </border>
    <border>
      <left style="medium">
        <color indexed="64"/>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diagonal/>
    </border>
    <border>
      <left style="thin">
        <color theme="1" tint="0.34998626667073579"/>
      </left>
      <right style="medium">
        <color indexed="64"/>
      </right>
      <top style="medium">
        <color indexed="64"/>
      </top>
      <bottom/>
      <diagonal/>
    </border>
    <border>
      <left style="medium">
        <color indexed="64"/>
      </left>
      <right style="thin">
        <color theme="1" tint="0.34998626667073579"/>
      </right>
      <top style="medium">
        <color indexed="64"/>
      </top>
      <bottom style="thin">
        <color theme="0" tint="-0.34998626667073579"/>
      </bottom>
      <diagonal/>
    </border>
    <border>
      <left style="thin">
        <color theme="1" tint="0.34998626667073579"/>
      </left>
      <right style="thin">
        <color theme="1" tint="0.34998626667073579"/>
      </right>
      <top style="medium">
        <color indexed="64"/>
      </top>
      <bottom style="thin">
        <color theme="0" tint="-0.34998626667073579"/>
      </bottom>
      <diagonal/>
    </border>
    <border>
      <left style="medium">
        <color indexed="64"/>
      </left>
      <right style="thin">
        <color theme="1" tint="0.34998626667073579"/>
      </right>
      <top style="thin">
        <color theme="0" tint="-0.34998626667073579"/>
      </top>
      <bottom style="thin">
        <color theme="0" tint="-0.34998626667073579"/>
      </bottom>
      <diagonal/>
    </border>
    <border>
      <left style="thin">
        <color theme="1" tint="0.34998626667073579"/>
      </left>
      <right style="thin">
        <color theme="1" tint="0.34998626667073579"/>
      </right>
      <top style="thin">
        <color theme="0" tint="-0.34998626667073579"/>
      </top>
      <bottom style="thin">
        <color theme="0" tint="-0.34998626667073579"/>
      </bottom>
      <diagonal/>
    </border>
    <border>
      <left style="thin">
        <color theme="1" tint="0.34998626667073579"/>
      </left>
      <right style="medium">
        <color indexed="64"/>
      </right>
      <top style="thin">
        <color theme="0" tint="-0.34998626667073579"/>
      </top>
      <bottom style="thin">
        <color theme="0" tint="-0.34998626667073579"/>
      </bottom>
      <diagonal/>
    </border>
    <border>
      <left style="medium">
        <color indexed="64"/>
      </left>
      <right style="thin">
        <color theme="1" tint="0.34998626667073579"/>
      </right>
      <top style="thin">
        <color theme="0" tint="-0.34998626667073579"/>
      </top>
      <bottom style="medium">
        <color indexed="64"/>
      </bottom>
      <diagonal/>
    </border>
    <border>
      <left style="thin">
        <color theme="1" tint="0.34998626667073579"/>
      </left>
      <right style="thin">
        <color theme="1" tint="0.34998626667073579"/>
      </right>
      <top style="thin">
        <color theme="0" tint="-0.34998626667073579"/>
      </top>
      <bottom style="medium">
        <color indexed="64"/>
      </bottom>
      <diagonal/>
    </border>
    <border>
      <left style="thin">
        <color theme="1" tint="0.34998626667073579"/>
      </left>
      <right style="medium">
        <color indexed="64"/>
      </right>
      <top style="thin">
        <color theme="0" tint="-0.34998626667073579"/>
      </top>
      <bottom style="medium">
        <color indexed="64"/>
      </bottom>
      <diagonal/>
    </border>
    <border>
      <left style="medium">
        <color indexed="64"/>
      </left>
      <right style="thin">
        <color theme="1" tint="0.34998626667073579"/>
      </right>
      <top style="thin">
        <color theme="0" tint="-0.34998626667073579"/>
      </top>
      <bottom/>
      <diagonal/>
    </border>
    <border>
      <left style="thin">
        <color theme="1" tint="0.34998626667073579"/>
      </left>
      <right style="thin">
        <color theme="1" tint="0.34998626667073579"/>
      </right>
      <top style="thin">
        <color theme="0" tint="-0.34998626667073579"/>
      </top>
      <bottom/>
      <diagonal/>
    </border>
    <border>
      <left style="thin">
        <color theme="1" tint="0.34998626667073579"/>
      </left>
      <right style="medium">
        <color indexed="64"/>
      </right>
      <top style="thin">
        <color theme="0" tint="-0.34998626667073579"/>
      </top>
      <bottom/>
      <diagonal/>
    </border>
    <border>
      <left style="medium">
        <color indexed="64"/>
      </left>
      <right/>
      <top style="thin">
        <color theme="0" tint="-0.34998626667073579"/>
      </top>
      <bottom/>
      <diagonal/>
    </border>
    <border>
      <left/>
      <right style="medium">
        <color indexed="64"/>
      </right>
      <top style="thin">
        <color theme="0" tint="-0.34998626667073579"/>
      </top>
      <bottom/>
      <diagonal/>
    </border>
    <border>
      <left style="medium">
        <color indexed="64"/>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bottom/>
      <diagonal/>
    </border>
    <border>
      <left style="medium">
        <color auto="1"/>
      </left>
      <right style="thin">
        <color theme="0" tint="-0.14996795556505021"/>
      </right>
      <top style="medium">
        <color theme="0"/>
      </top>
      <bottom/>
      <diagonal/>
    </border>
    <border>
      <left style="thin">
        <color theme="0" tint="-0.14996795556505021"/>
      </left>
      <right style="thin">
        <color theme="0" tint="-0.14996795556505021"/>
      </right>
      <top style="medium">
        <color theme="0"/>
      </top>
      <bottom/>
      <diagonal/>
    </border>
    <border>
      <left style="thin">
        <color theme="0" tint="-0.14996795556505021"/>
      </left>
      <right/>
      <top style="medium">
        <color theme="0"/>
      </top>
      <bottom/>
      <diagonal/>
    </border>
    <border>
      <left style="medium">
        <color auto="1"/>
      </left>
      <right/>
      <top style="thin">
        <color theme="0" tint="-0.24994659260841701"/>
      </top>
      <bottom style="thin">
        <color theme="0" tint="-0.24994659260841701"/>
      </bottom>
      <diagonal/>
    </border>
    <border>
      <left style="medium">
        <color auto="1"/>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medium">
        <color theme="1" tint="0.499984740745262"/>
      </left>
      <right/>
      <top style="medium">
        <color theme="0"/>
      </top>
      <bottom/>
      <diagonal/>
    </border>
    <border>
      <left style="thin">
        <color theme="0" tint="-0.14996795556505021"/>
      </left>
      <right style="medium">
        <color theme="1" tint="0.499984740745262"/>
      </right>
      <top style="medium">
        <color theme="0"/>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style="thin">
        <color theme="0" tint="-0.24994659260841701"/>
      </top>
      <bottom style="thin">
        <color theme="0" tint="-0.24994659260841701"/>
      </bottom>
      <diagonal/>
    </border>
    <border>
      <left style="thin">
        <color theme="0" tint="-0.499984740745262"/>
      </left>
      <right style="medium">
        <color theme="1" tint="0.499984740745262"/>
      </right>
      <top style="thin">
        <color theme="0" tint="-0.24994659260841701"/>
      </top>
      <bottom style="thin">
        <color theme="0" tint="-0.24994659260841701"/>
      </bottom>
      <diagonal/>
    </border>
    <border>
      <left style="medium">
        <color auto="1"/>
      </left>
      <right/>
      <top/>
      <bottom style="medium">
        <color theme="0"/>
      </bottom>
      <diagonal/>
    </border>
    <border>
      <left/>
      <right/>
      <top/>
      <bottom style="medium">
        <color theme="0"/>
      </bottom>
      <diagonal/>
    </border>
    <border>
      <left style="thin">
        <color theme="0" tint="-0.14996795556505021"/>
      </left>
      <right style="medium">
        <color theme="1" tint="0.499984740745262"/>
      </right>
      <top/>
      <bottom/>
      <diagonal/>
    </border>
    <border>
      <left style="thin">
        <color theme="0" tint="-0.24994659260841701"/>
      </left>
      <right style="medium">
        <color theme="1" tint="0.499984740745262"/>
      </right>
      <top/>
      <bottom/>
      <diagonal/>
    </border>
    <border>
      <left style="thin">
        <color theme="0" tint="-0.24994659260841701"/>
      </left>
      <right style="medium">
        <color theme="1" tint="0.499984740745262"/>
      </right>
      <top style="thin">
        <color theme="0" tint="-0.24994659260841701"/>
      </top>
      <bottom style="thin">
        <color theme="0" tint="-0.24994659260841701"/>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style="thin">
        <color theme="0" tint="-0.24994659260841701"/>
      </top>
      <bottom style="thin">
        <color theme="0" tint="-0.24994659260841701"/>
      </bottom>
      <diagonal/>
    </border>
    <border>
      <left/>
      <right style="thin">
        <color theme="0" tint="-0.499984740745262"/>
      </right>
      <top/>
      <bottom/>
      <diagonal/>
    </border>
    <border>
      <left style="medium">
        <color rgb="FF000000"/>
      </left>
      <right style="slantDashDot">
        <color rgb="FF000000"/>
      </right>
      <top/>
      <bottom/>
      <diagonal/>
    </border>
    <border>
      <left style="slantDashDot">
        <color rgb="FF000000"/>
      </left>
      <right style="thin">
        <color rgb="FF000000"/>
      </right>
      <top/>
      <bottom/>
      <diagonal/>
    </border>
    <border>
      <left/>
      <right style="thin">
        <color theme="1"/>
      </right>
      <top/>
      <bottom style="thin">
        <color theme="0" tint="-0.24994659260841701"/>
      </bottom>
      <diagonal/>
    </border>
    <border>
      <left style="medium">
        <color rgb="FF000000"/>
      </left>
      <right style="slantDashDot">
        <color rgb="FF000000"/>
      </right>
      <top style="thin">
        <color theme="0" tint="-0.24994659260841701"/>
      </top>
      <bottom style="thin">
        <color theme="0" tint="-0.24994659260841701"/>
      </bottom>
      <diagonal/>
    </border>
    <border>
      <left style="medium">
        <color indexed="64"/>
      </left>
      <right style="thin">
        <color theme="0" tint="-0.34998626667073579"/>
      </right>
      <top style="medium">
        <color indexed="64"/>
      </top>
      <bottom/>
      <diagonal/>
    </border>
    <border>
      <left style="medium">
        <color indexed="64"/>
      </left>
      <right style="thin">
        <color theme="0" tint="-0.34998626667073579"/>
      </right>
      <top/>
      <bottom/>
      <diagonal/>
    </border>
    <border>
      <left style="medium">
        <color indexed="64"/>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theme="0" tint="-0.499984740745262"/>
      </bottom>
      <diagonal/>
    </border>
    <border>
      <left style="medium">
        <color indexed="64"/>
      </left>
      <right style="medium">
        <color indexed="64"/>
      </right>
      <top style="thin">
        <color theme="0" tint="-0.499984740745262"/>
      </top>
      <bottom/>
      <diagonal/>
    </border>
    <border>
      <left style="thin">
        <color indexed="64"/>
      </left>
      <right style="medium">
        <color indexed="64"/>
      </right>
      <top style="thin">
        <color theme="0" tint="-0.34998626667073579"/>
      </top>
      <bottom/>
      <diagonal/>
    </border>
    <border>
      <left style="medium">
        <color indexed="64"/>
      </left>
      <right/>
      <top style="thin">
        <color indexed="64"/>
      </top>
      <bottom style="medium">
        <color indexed="64"/>
      </bottom>
      <diagonal/>
    </border>
    <border>
      <left style="thin">
        <color rgb="FF000000"/>
      </left>
      <right/>
      <top style="thin">
        <color indexed="64"/>
      </top>
      <bottom style="medium">
        <color indexed="64"/>
      </bottom>
      <diagonal/>
    </border>
    <border>
      <left style="medium">
        <color rgb="FF000000"/>
      </left>
      <right/>
      <top/>
      <bottom/>
      <diagonal/>
    </border>
    <border>
      <left/>
      <right style="thin">
        <color rgb="FF000000"/>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style="medium">
        <color indexed="64"/>
      </top>
      <bottom style="thin">
        <color indexed="64"/>
      </bottom>
      <diagonal/>
    </border>
    <border>
      <left style="thin">
        <color indexed="64"/>
      </left>
      <right/>
      <top style="medium">
        <color indexed="64"/>
      </top>
      <bottom style="thin">
        <color indexed="64"/>
      </bottom>
      <diagonal/>
    </border>
    <border>
      <left/>
      <right style="thin">
        <color rgb="FF000000"/>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499984740745262"/>
      </left>
      <right/>
      <top style="thin">
        <color rgb="FF000000"/>
      </top>
      <bottom/>
      <diagonal/>
    </border>
    <border>
      <left style="thin">
        <color theme="0" tint="-0.499984740745262"/>
      </left>
      <right/>
      <top/>
      <bottom style="thin">
        <color rgb="FF000000"/>
      </bottom>
      <diagonal/>
    </border>
    <border>
      <left style="thin">
        <color theme="0" tint="-0.499984740745262"/>
      </left>
      <right/>
      <top/>
      <bottom/>
      <diagonal/>
    </border>
    <border>
      <left/>
      <right/>
      <top style="thin">
        <color theme="0" tint="-0.14996795556505021"/>
      </top>
      <bottom style="medium">
        <color indexed="64"/>
      </bottom>
      <diagonal/>
    </border>
    <border>
      <left style="medium">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right style="thin">
        <color indexed="64"/>
      </right>
      <top style="thin">
        <color theme="0" tint="-0.34998626667073579"/>
      </top>
      <bottom/>
      <diagonal/>
    </border>
    <border>
      <left style="thin">
        <color theme="0" tint="-0.24994659260841701"/>
      </left>
      <right/>
      <top style="medium">
        <color indexed="64"/>
      </top>
      <bottom/>
      <diagonal/>
    </border>
    <border>
      <left/>
      <right style="thin">
        <color theme="0" tint="-0.24994659260841701"/>
      </right>
      <top style="medium">
        <color indexed="64"/>
      </top>
      <bottom/>
      <diagonal/>
    </border>
    <border>
      <left style="thin">
        <color theme="0" tint="-0.24994659260841701"/>
      </left>
      <right/>
      <top/>
      <bottom style="medium">
        <color indexed="64"/>
      </bottom>
      <diagonal/>
    </border>
    <border>
      <left/>
      <right style="thin">
        <color theme="0" tint="-0.24994659260841701"/>
      </right>
      <top/>
      <bottom style="medium">
        <color indexed="64"/>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right style="medium">
        <color indexed="64"/>
      </right>
      <top/>
      <bottom style="thin">
        <color indexed="64"/>
      </bottom>
      <diagonal/>
    </border>
    <border>
      <left style="thin">
        <color indexed="64"/>
      </left>
      <right/>
      <top style="thin">
        <color theme="0" tint="-0.34998626667073579"/>
      </top>
      <bottom/>
      <diagonal/>
    </border>
    <border>
      <left style="medium">
        <color indexed="64"/>
      </left>
      <right/>
      <top/>
      <bottom style="thin">
        <color indexed="64"/>
      </bottom>
      <diagonal/>
    </border>
    <border>
      <left style="medium">
        <color indexed="64"/>
      </left>
      <right/>
      <top style="thin">
        <color theme="1" tint="0.34998626667073579"/>
      </top>
      <bottom/>
      <diagonal/>
    </border>
    <border>
      <left/>
      <right/>
      <top style="thin">
        <color theme="1" tint="0.34998626667073579"/>
      </top>
      <bottom/>
      <diagonal/>
    </border>
    <border>
      <left/>
      <right style="medium">
        <color indexed="64"/>
      </right>
      <top style="thin">
        <color theme="1" tint="0.34998626667073579"/>
      </top>
      <bottom/>
      <diagonal/>
    </border>
  </borders>
  <cellStyleXfs count="23">
    <xf numFmtId="0" fontId="0" fillId="0" borderId="0"/>
    <xf numFmtId="0" fontId="20" fillId="0" borderId="10"/>
    <xf numFmtId="39" fontId="28" fillId="0" borderId="10"/>
    <xf numFmtId="170" fontId="29" fillId="0" borderId="10" applyFont="0" applyFill="0" applyBorder="0" applyAlignment="0" applyProtection="0"/>
    <xf numFmtId="9" fontId="31" fillId="0" borderId="10" applyFont="0" applyFill="0" applyBorder="0" applyAlignment="0" applyProtection="0"/>
    <xf numFmtId="44" fontId="31" fillId="0" borderId="10" applyFont="0" applyFill="0" applyBorder="0" applyAlignment="0" applyProtection="0"/>
    <xf numFmtId="0" fontId="5" fillId="0" borderId="10"/>
    <xf numFmtId="43" fontId="5" fillId="0" borderId="10" applyFont="0" applyFill="0" applyBorder="0" applyAlignment="0" applyProtection="0"/>
    <xf numFmtId="0" fontId="29" fillId="0" borderId="10"/>
    <xf numFmtId="0" fontId="29" fillId="0" borderId="10"/>
    <xf numFmtId="0" fontId="4" fillId="0" borderId="10"/>
    <xf numFmtId="0" fontId="29" fillId="0" borderId="10"/>
    <xf numFmtId="9" fontId="4" fillId="0" borderId="10" applyFont="0" applyFill="0" applyBorder="0" applyAlignment="0" applyProtection="0"/>
    <xf numFmtId="9" fontId="41" fillId="0" borderId="0" applyFont="0" applyFill="0" applyBorder="0" applyAlignment="0" applyProtection="0"/>
    <xf numFmtId="0" fontId="3" fillId="0" borderId="10"/>
    <xf numFmtId="44" fontId="3" fillId="0" borderId="10" applyFont="0" applyFill="0" applyBorder="0" applyAlignment="0" applyProtection="0"/>
    <xf numFmtId="9" fontId="3" fillId="0" borderId="10" applyFont="0" applyFill="0" applyBorder="0" applyAlignment="0" applyProtection="0"/>
    <xf numFmtId="0" fontId="2" fillId="0" borderId="10"/>
    <xf numFmtId="44" fontId="2" fillId="0" borderId="10" applyFont="0" applyFill="0" applyBorder="0" applyAlignment="0" applyProtection="0"/>
    <xf numFmtId="9" fontId="2" fillId="0" borderId="10" applyFont="0" applyFill="0" applyBorder="0" applyAlignment="0" applyProtection="0"/>
    <xf numFmtId="44" fontId="68" fillId="0" borderId="10" applyFont="0" applyFill="0" applyBorder="0" applyAlignment="0" applyProtection="0"/>
    <xf numFmtId="44" fontId="69" fillId="0" borderId="0" applyFont="0" applyFill="0" applyBorder="0" applyAlignment="0" applyProtection="0"/>
    <xf numFmtId="43" fontId="70" fillId="0" borderId="0" applyFont="0" applyFill="0" applyBorder="0" applyAlignment="0" applyProtection="0"/>
  </cellStyleXfs>
  <cellXfs count="1039">
    <xf numFmtId="0" fontId="0" fillId="0" borderId="0" xfId="0"/>
    <xf numFmtId="2" fontId="27" fillId="0" borderId="10" xfId="1" applyNumberFormat="1" applyFont="1" applyAlignment="1" applyProtection="1">
      <alignment vertical="center" wrapText="1"/>
      <protection locked="0"/>
    </xf>
    <xf numFmtId="4" fontId="23" fillId="0" borderId="40" xfId="2" applyNumberFormat="1" applyFont="1" applyBorder="1" applyAlignment="1" applyProtection="1">
      <alignment horizontal="center" vertical="center"/>
      <protection locked="0"/>
    </xf>
    <xf numFmtId="0" fontId="23" fillId="0" borderId="55" xfId="1" applyFont="1" applyBorder="1" applyAlignment="1" applyProtection="1">
      <alignment horizontal="center" vertical="center"/>
      <protection locked="0"/>
    </xf>
    <xf numFmtId="4" fontId="23" fillId="0" borderId="45" xfId="2" applyNumberFormat="1" applyFont="1" applyBorder="1" applyAlignment="1" applyProtection="1">
      <alignment horizontal="center" vertical="center"/>
      <protection locked="0"/>
    </xf>
    <xf numFmtId="0" fontId="23" fillId="0" borderId="59" xfId="1" applyFont="1" applyBorder="1" applyAlignment="1" applyProtection="1">
      <alignment horizontal="center" vertical="center"/>
      <protection locked="0"/>
    </xf>
    <xf numFmtId="0" fontId="23" fillId="4" borderId="59" xfId="2" applyNumberFormat="1" applyFont="1" applyFill="1" applyBorder="1" applyAlignment="1" applyProtection="1">
      <alignment horizontal="center" vertical="center"/>
      <protection locked="0"/>
    </xf>
    <xf numFmtId="4" fontId="23" fillId="0" borderId="49" xfId="2" applyNumberFormat="1" applyFont="1" applyBorder="1" applyAlignment="1" applyProtection="1">
      <alignment horizontal="center" vertical="center"/>
      <protection locked="0"/>
    </xf>
    <xf numFmtId="39" fontId="21" fillId="0" borderId="10" xfId="2" applyFont="1" applyAlignment="1">
      <alignment vertical="center"/>
    </xf>
    <xf numFmtId="0" fontId="21" fillId="0" borderId="10" xfId="2" applyNumberFormat="1" applyFont="1" applyAlignment="1">
      <alignment horizontal="center" vertical="center"/>
    </xf>
    <xf numFmtId="0" fontId="21" fillId="0" borderId="67" xfId="2" applyNumberFormat="1" applyFont="1" applyBorder="1" applyAlignment="1">
      <alignment vertical="center"/>
    </xf>
    <xf numFmtId="0" fontId="21" fillId="0" borderId="68" xfId="2" applyNumberFormat="1" applyFont="1" applyBorder="1" applyAlignment="1">
      <alignment vertical="center"/>
    </xf>
    <xf numFmtId="0" fontId="21" fillId="0" borderId="69" xfId="2" applyNumberFormat="1" applyFont="1" applyBorder="1" applyAlignment="1">
      <alignment vertical="center"/>
    </xf>
    <xf numFmtId="0" fontId="21" fillId="0" borderId="70" xfId="2" applyNumberFormat="1" applyFont="1" applyBorder="1" applyAlignment="1">
      <alignment vertical="center"/>
    </xf>
    <xf numFmtId="39" fontId="21" fillId="0" borderId="69" xfId="2" applyFont="1" applyBorder="1" applyAlignment="1">
      <alignment vertical="center"/>
    </xf>
    <xf numFmtId="39" fontId="21" fillId="0" borderId="70" xfId="2" applyFont="1" applyBorder="1" applyAlignment="1">
      <alignment vertical="center"/>
    </xf>
    <xf numFmtId="39" fontId="37" fillId="0" borderId="10" xfId="2" applyFont="1" applyAlignment="1">
      <alignment vertical="center"/>
    </xf>
    <xf numFmtId="0" fontId="37" fillId="0" borderId="10" xfId="2" applyNumberFormat="1" applyFont="1" applyAlignment="1">
      <alignment horizontal="center" vertical="center"/>
    </xf>
    <xf numFmtId="0" fontId="39" fillId="0" borderId="10" xfId="8" applyFont="1" applyAlignment="1">
      <alignment vertical="center"/>
    </xf>
    <xf numFmtId="175" fontId="39" fillId="0" borderId="10" xfId="8" applyNumberFormat="1" applyFont="1" applyAlignment="1">
      <alignment vertical="center"/>
    </xf>
    <xf numFmtId="0" fontId="39" fillId="0" borderId="10" xfId="8" applyFont="1" applyAlignment="1">
      <alignment horizontal="center" vertical="center"/>
    </xf>
    <xf numFmtId="11" fontId="39" fillId="0" borderId="10" xfId="8" applyNumberFormat="1" applyFont="1" applyAlignment="1">
      <alignment vertical="center"/>
    </xf>
    <xf numFmtId="0" fontId="39" fillId="0" borderId="10" xfId="9" applyFont="1" applyAlignment="1">
      <alignment horizontal="center" vertical="center"/>
    </xf>
    <xf numFmtId="0" fontId="39" fillId="0" borderId="10" xfId="9" applyFont="1" applyAlignment="1">
      <alignment horizontal="left" vertical="center"/>
    </xf>
    <xf numFmtId="0" fontId="0" fillId="0" borderId="0" xfId="0" applyAlignment="1">
      <alignment vertical="center"/>
    </xf>
    <xf numFmtId="39" fontId="21" fillId="0" borderId="99" xfId="2" applyFont="1" applyBorder="1" applyAlignment="1">
      <alignment vertical="center"/>
    </xf>
    <xf numFmtId="39" fontId="33" fillId="6" borderId="74" xfId="2" applyFont="1" applyFill="1" applyBorder="1" applyAlignment="1">
      <alignment horizontal="center" vertical="center"/>
    </xf>
    <xf numFmtId="39" fontId="33" fillId="6" borderId="73" xfId="2" applyFont="1" applyFill="1" applyBorder="1" applyAlignment="1">
      <alignment horizontal="centerContinuous" vertical="center"/>
    </xf>
    <xf numFmtId="39" fontId="33" fillId="6" borderId="71" xfId="2" applyFont="1" applyFill="1" applyBorder="1" applyAlignment="1">
      <alignment horizontal="centerContinuous" vertical="center"/>
    </xf>
    <xf numFmtId="39" fontId="33" fillId="6" borderId="95" xfId="2" applyFont="1" applyFill="1" applyBorder="1" applyAlignment="1">
      <alignment horizontal="center" vertical="center"/>
    </xf>
    <xf numFmtId="39" fontId="33" fillId="6" borderId="98" xfId="2" applyFont="1" applyFill="1" applyBorder="1" applyAlignment="1">
      <alignment horizontal="center" vertical="center"/>
    </xf>
    <xf numFmtId="0" fontId="33" fillId="6" borderId="72" xfId="2" applyNumberFormat="1" applyFont="1" applyFill="1" applyBorder="1" applyAlignment="1">
      <alignment horizontal="center" vertical="center"/>
    </xf>
    <xf numFmtId="0" fontId="21" fillId="5" borderId="99" xfId="2" applyNumberFormat="1" applyFont="1" applyFill="1" applyBorder="1" applyAlignment="1">
      <alignment vertical="center"/>
    </xf>
    <xf numFmtId="0" fontId="21" fillId="5" borderId="100" xfId="2" applyNumberFormat="1" applyFont="1" applyFill="1" applyBorder="1" applyAlignment="1">
      <alignment vertical="center"/>
    </xf>
    <xf numFmtId="39" fontId="21" fillId="0" borderId="107" xfId="2" applyFont="1" applyBorder="1" applyAlignment="1">
      <alignment vertical="center"/>
    </xf>
    <xf numFmtId="39" fontId="21" fillId="0" borderId="108" xfId="2" applyFont="1" applyBorder="1" applyAlignment="1">
      <alignment vertical="center"/>
    </xf>
    <xf numFmtId="0" fontId="21" fillId="0" borderId="107" xfId="2" applyNumberFormat="1" applyFont="1" applyBorder="1" applyAlignment="1">
      <alignment vertical="center"/>
    </xf>
    <xf numFmtId="0" fontId="21" fillId="0" borderId="108" xfId="2" applyNumberFormat="1" applyFont="1" applyBorder="1" applyAlignment="1">
      <alignment vertical="center"/>
    </xf>
    <xf numFmtId="0" fontId="21" fillId="0" borderId="109" xfId="2" applyNumberFormat="1" applyFont="1" applyBorder="1" applyAlignment="1">
      <alignment vertical="center"/>
    </xf>
    <xf numFmtId="0" fontId="21" fillId="0" borderId="110" xfId="2" applyNumberFormat="1" applyFont="1" applyBorder="1" applyAlignment="1">
      <alignment vertical="center"/>
    </xf>
    <xf numFmtId="0" fontId="32" fillId="6" borderId="10" xfId="7" applyNumberFormat="1" applyFont="1" applyFill="1" applyAlignment="1">
      <alignment horizontal="left" vertical="center"/>
    </xf>
    <xf numFmtId="43" fontId="32" fillId="6" borderId="10" xfId="7" applyFont="1" applyFill="1" applyAlignment="1">
      <alignment horizontal="center" vertical="center"/>
    </xf>
    <xf numFmtId="168" fontId="32" fillId="6" borderId="10" xfId="7" applyNumberFormat="1" applyFont="1" applyFill="1" applyAlignment="1">
      <alignment horizontal="left" vertical="center"/>
    </xf>
    <xf numFmtId="4" fontId="32" fillId="6" borderId="10" xfId="7" applyNumberFormat="1" applyFont="1" applyFill="1" applyAlignment="1">
      <alignment horizontal="center" vertical="center"/>
    </xf>
    <xf numFmtId="4" fontId="32" fillId="6" borderId="10" xfId="7" applyNumberFormat="1" applyFont="1" applyFill="1" applyAlignment="1">
      <alignment horizontal="right" vertical="center"/>
    </xf>
    <xf numFmtId="10" fontId="32" fillId="6" borderId="32" xfId="4" applyNumberFormat="1" applyFont="1" applyFill="1" applyBorder="1" applyAlignment="1">
      <alignment horizontal="center" vertical="center"/>
    </xf>
    <xf numFmtId="10" fontId="32" fillId="6" borderId="33" xfId="4" applyNumberFormat="1" applyFont="1" applyFill="1" applyBorder="1" applyAlignment="1">
      <alignment horizontal="center" vertical="center"/>
    </xf>
    <xf numFmtId="10" fontId="32" fillId="6" borderId="31" xfId="4" applyNumberFormat="1" applyFont="1" applyFill="1" applyBorder="1" applyAlignment="1">
      <alignment horizontal="center" vertical="center"/>
    </xf>
    <xf numFmtId="0" fontId="32" fillId="6" borderId="84" xfId="7" applyNumberFormat="1" applyFont="1" applyFill="1" applyBorder="1" applyAlignment="1">
      <alignment horizontal="center" vertical="center"/>
    </xf>
    <xf numFmtId="10" fontId="32" fillId="6" borderId="30" xfId="4" applyNumberFormat="1" applyFont="1" applyFill="1" applyBorder="1" applyAlignment="1">
      <alignment horizontal="centerContinuous" vertical="center"/>
    </xf>
    <xf numFmtId="10" fontId="32" fillId="6" borderId="10" xfId="4" applyNumberFormat="1" applyFont="1" applyFill="1" applyBorder="1" applyAlignment="1">
      <alignment horizontal="centerContinuous" vertical="center"/>
    </xf>
    <xf numFmtId="10" fontId="32" fillId="6" borderId="29" xfId="4" applyNumberFormat="1" applyFont="1" applyFill="1" applyBorder="1" applyAlignment="1">
      <alignment horizontal="centerContinuous" vertical="center"/>
    </xf>
    <xf numFmtId="10" fontId="32" fillId="6" borderId="30" xfId="4" applyNumberFormat="1" applyFont="1" applyFill="1" applyBorder="1" applyAlignment="1">
      <alignment horizontal="center" vertical="center"/>
    </xf>
    <xf numFmtId="10" fontId="32" fillId="6" borderId="10" xfId="4" applyNumberFormat="1" applyFont="1" applyFill="1" applyBorder="1" applyAlignment="1">
      <alignment horizontal="center" vertical="center"/>
    </xf>
    <xf numFmtId="10" fontId="32" fillId="6" borderId="29" xfId="4" applyNumberFormat="1" applyFont="1" applyFill="1" applyBorder="1" applyAlignment="1">
      <alignment horizontal="center" vertical="center"/>
    </xf>
    <xf numFmtId="174" fontId="32" fillId="6" borderId="10" xfId="7" applyNumberFormat="1" applyFont="1" applyFill="1" applyAlignment="1">
      <alignment horizontal="center" vertical="center"/>
    </xf>
    <xf numFmtId="0" fontId="40" fillId="14" borderId="86" xfId="9" applyFont="1" applyFill="1" applyBorder="1" applyAlignment="1">
      <alignment horizontal="center" vertical="center"/>
    </xf>
    <xf numFmtId="175" fontId="40" fillId="14" borderId="86" xfId="9" applyNumberFormat="1" applyFont="1" applyFill="1" applyBorder="1" applyAlignment="1">
      <alignment horizontal="center" vertical="center"/>
    </xf>
    <xf numFmtId="0" fontId="46" fillId="6" borderId="10" xfId="9" applyFont="1" applyFill="1" applyAlignment="1">
      <alignment horizontal="center" vertical="center"/>
    </xf>
    <xf numFmtId="0" fontId="32" fillId="6" borderId="85" xfId="7" applyNumberFormat="1" applyFont="1" applyFill="1" applyBorder="1" applyAlignment="1">
      <alignment horizontal="center" vertical="center"/>
    </xf>
    <xf numFmtId="171" fontId="26" fillId="12" borderId="40" xfId="13" applyNumberFormat="1" applyFont="1" applyFill="1" applyBorder="1" applyAlignment="1" applyProtection="1">
      <alignment horizontal="center" vertical="center"/>
    </xf>
    <xf numFmtId="4" fontId="26" fillId="0" borderId="58" xfId="3" applyNumberFormat="1" applyFont="1" applyFill="1" applyBorder="1" applyAlignment="1" applyProtection="1">
      <alignment horizontal="right" vertical="center"/>
      <protection locked="0"/>
    </xf>
    <xf numFmtId="4" fontId="26" fillId="0" borderId="41" xfId="3" applyNumberFormat="1" applyFont="1" applyFill="1" applyBorder="1" applyAlignment="1" applyProtection="1">
      <alignment horizontal="right" vertical="center"/>
      <protection locked="0"/>
    </xf>
    <xf numFmtId="168" fontId="32" fillId="6" borderId="10" xfId="7" applyNumberFormat="1" applyFont="1" applyFill="1" applyAlignment="1">
      <alignment horizontal="center" vertical="center"/>
    </xf>
    <xf numFmtId="164" fontId="26" fillId="12" borderId="202" xfId="4" applyNumberFormat="1" applyFont="1" applyFill="1" applyBorder="1" applyAlignment="1" applyProtection="1">
      <alignment vertical="center"/>
    </xf>
    <xf numFmtId="164" fontId="26" fillId="12" borderId="201" xfId="4" applyNumberFormat="1" applyFont="1" applyFill="1" applyBorder="1" applyAlignment="1" applyProtection="1">
      <alignment horizontal="left" vertical="center"/>
    </xf>
    <xf numFmtId="164" fontId="26" fillId="12" borderId="203" xfId="4" applyNumberFormat="1" applyFont="1" applyFill="1" applyBorder="1" applyAlignment="1" applyProtection="1">
      <alignment horizontal="right" vertical="center"/>
    </xf>
    <xf numFmtId="43" fontId="47" fillId="0" borderId="76" xfId="7" applyFont="1" applyFill="1" applyBorder="1" applyAlignment="1">
      <alignment horizontal="center" vertical="center"/>
    </xf>
    <xf numFmtId="43" fontId="47" fillId="0" borderId="76" xfId="7" applyFont="1" applyFill="1" applyBorder="1" applyAlignment="1">
      <alignment horizontal="left" vertical="center"/>
    </xf>
    <xf numFmtId="174" fontId="47" fillId="0" borderId="76" xfId="7" applyNumberFormat="1" applyFont="1" applyFill="1" applyBorder="1" applyAlignment="1">
      <alignment horizontal="right" vertical="center"/>
    </xf>
    <xf numFmtId="168" fontId="47" fillId="0" borderId="76" xfId="7" applyNumberFormat="1" applyFont="1" applyFill="1" applyBorder="1" applyAlignment="1">
      <alignment horizontal="right" vertical="center"/>
    </xf>
    <xf numFmtId="43" fontId="47" fillId="0" borderId="75" xfId="7" applyFont="1" applyFill="1" applyBorder="1" applyAlignment="1">
      <alignment horizontal="left" vertical="center"/>
    </xf>
    <xf numFmtId="2" fontId="47" fillId="0" borderId="76" xfId="7" applyNumberFormat="1" applyFont="1" applyFill="1" applyBorder="1" applyAlignment="1">
      <alignment horizontal="right" vertical="center"/>
    </xf>
    <xf numFmtId="0" fontId="47" fillId="0" borderId="76" xfId="7" applyNumberFormat="1" applyFont="1" applyFill="1" applyBorder="1" applyAlignment="1">
      <alignment horizontal="right" vertical="center"/>
    </xf>
    <xf numFmtId="0" fontId="19" fillId="0" borderId="10" xfId="10" applyFont="1" applyAlignment="1">
      <alignment vertical="center"/>
    </xf>
    <xf numFmtId="0" fontId="19" fillId="0" borderId="10" xfId="10" applyFont="1" applyAlignment="1">
      <alignment horizontal="center" vertical="center"/>
    </xf>
    <xf numFmtId="0" fontId="27" fillId="0" borderId="30" xfId="10" applyFont="1" applyBorder="1" applyAlignment="1">
      <alignment horizontal="center" vertical="center" wrapText="1"/>
    </xf>
    <xf numFmtId="178" fontId="27" fillId="0" borderId="30" xfId="10" applyNumberFormat="1" applyFont="1" applyBorder="1" applyAlignment="1">
      <alignment horizontal="center" vertical="center" wrapText="1"/>
    </xf>
    <xf numFmtId="178" fontId="27" fillId="0" borderId="10" xfId="10" applyNumberFormat="1" applyFont="1" applyAlignment="1">
      <alignment horizontal="center" vertical="center" wrapText="1"/>
    </xf>
    <xf numFmtId="0" fontId="54" fillId="6" borderId="32" xfId="10" applyFont="1" applyFill="1" applyBorder="1" applyAlignment="1">
      <alignment horizontal="center" vertical="center" wrapText="1"/>
    </xf>
    <xf numFmtId="0" fontId="27" fillId="0" borderId="10" xfId="10" applyFont="1" applyAlignment="1">
      <alignment horizontal="center" vertical="center" wrapText="1"/>
    </xf>
    <xf numFmtId="0" fontId="54" fillId="6" borderId="216" xfId="10" applyFont="1" applyFill="1" applyBorder="1" applyAlignment="1">
      <alignment horizontal="center" vertical="center" wrapText="1"/>
    </xf>
    <xf numFmtId="0" fontId="54" fillId="6" borderId="217" xfId="10" applyFont="1" applyFill="1" applyBorder="1" applyAlignment="1">
      <alignment horizontal="center" vertical="center" wrapText="1"/>
    </xf>
    <xf numFmtId="0" fontId="54" fillId="6" borderId="218" xfId="10" applyFont="1" applyFill="1" applyBorder="1" applyAlignment="1">
      <alignment horizontal="center" vertical="center" wrapText="1"/>
    </xf>
    <xf numFmtId="0" fontId="46" fillId="0" borderId="30" xfId="10" applyFont="1" applyBorder="1" applyAlignment="1">
      <alignment vertical="center"/>
    </xf>
    <xf numFmtId="0" fontId="27" fillId="0" borderId="30" xfId="10" applyFont="1" applyBorder="1" applyAlignment="1">
      <alignment horizontal="center" vertical="center"/>
    </xf>
    <xf numFmtId="0" fontId="27" fillId="0" borderId="10" xfId="10" applyFont="1" applyAlignment="1">
      <alignment horizontal="center" vertical="center"/>
    </xf>
    <xf numFmtId="0" fontId="55" fillId="21" borderId="30" xfId="10" applyFont="1" applyFill="1" applyBorder="1" applyAlignment="1">
      <alignment horizontal="center" vertical="center"/>
    </xf>
    <xf numFmtId="179" fontId="55" fillId="21" borderId="10" xfId="10" applyNumberFormat="1" applyFont="1" applyFill="1" applyAlignment="1">
      <alignment horizontal="center" vertical="center"/>
    </xf>
    <xf numFmtId="0" fontId="55" fillId="21" borderId="10" xfId="10" applyFont="1" applyFill="1" applyAlignment="1">
      <alignment vertical="center"/>
    </xf>
    <xf numFmtId="0" fontId="46" fillId="0" borderId="10" xfId="10" applyFont="1" applyAlignment="1">
      <alignment vertical="center"/>
    </xf>
    <xf numFmtId="0" fontId="19" fillId="0" borderId="30" xfId="10" applyFont="1" applyBorder="1" applyAlignment="1">
      <alignment vertical="center"/>
    </xf>
    <xf numFmtId="0" fontId="19" fillId="0" borderId="30" xfId="10" applyFont="1" applyBorder="1" applyAlignment="1">
      <alignment horizontal="center" vertical="center"/>
    </xf>
    <xf numFmtId="0" fontId="25" fillId="0" borderId="30" xfId="10" applyFont="1" applyBorder="1" applyAlignment="1">
      <alignment vertical="center"/>
    </xf>
    <xf numFmtId="0" fontId="25" fillId="0" borderId="30" xfId="10" applyFont="1" applyBorder="1" applyAlignment="1">
      <alignment horizontal="center" vertical="center"/>
    </xf>
    <xf numFmtId="0" fontId="25" fillId="0" borderId="10" xfId="10" applyFont="1" applyAlignment="1">
      <alignment horizontal="center" vertical="center"/>
    </xf>
    <xf numFmtId="0" fontId="25" fillId="22" borderId="219" xfId="10" applyFont="1" applyFill="1" applyBorder="1" applyAlignment="1">
      <alignment horizontal="center" vertical="center"/>
    </xf>
    <xf numFmtId="49" fontId="27" fillId="22" borderId="220" xfId="10" applyNumberFormat="1" applyFont="1" applyFill="1" applyBorder="1" applyAlignment="1">
      <alignment horizontal="center" vertical="center"/>
    </xf>
    <xf numFmtId="49" fontId="25" fillId="22" borderId="221" xfId="10" applyNumberFormat="1" applyFont="1" applyFill="1" applyBorder="1" applyAlignment="1">
      <alignment horizontal="center" vertical="center"/>
    </xf>
    <xf numFmtId="0" fontId="27" fillId="23" borderId="222" xfId="10" applyFont="1" applyFill="1" applyBorder="1" applyAlignment="1">
      <alignment vertical="center"/>
    </xf>
    <xf numFmtId="0" fontId="25" fillId="0" borderId="10" xfId="10" applyFont="1" applyAlignment="1">
      <alignment vertical="center"/>
    </xf>
    <xf numFmtId="0" fontId="19" fillId="0" borderId="219" xfId="10" applyFont="1" applyBorder="1" applyAlignment="1">
      <alignment horizontal="center" vertical="center"/>
    </xf>
    <xf numFmtId="49" fontId="27" fillId="0" borderId="220" xfId="10" applyNumberFormat="1" applyFont="1" applyBorder="1" applyAlignment="1">
      <alignment horizontal="center" vertical="center"/>
    </xf>
    <xf numFmtId="49" fontId="19" fillId="0" borderId="221" xfId="10" applyNumberFormat="1" applyFont="1" applyBorder="1" applyAlignment="1">
      <alignment horizontal="center" vertical="center"/>
    </xf>
    <xf numFmtId="0" fontId="27" fillId="0" borderId="222" xfId="10" applyFont="1" applyBorder="1" applyAlignment="1">
      <alignment vertical="center"/>
    </xf>
    <xf numFmtId="0" fontId="27" fillId="22" borderId="222" xfId="10" applyFont="1" applyFill="1" applyBorder="1" applyAlignment="1">
      <alignment vertical="center"/>
    </xf>
    <xf numFmtId="0" fontId="19" fillId="23" borderId="219" xfId="10" applyFont="1" applyFill="1" applyBorder="1" applyAlignment="1">
      <alignment horizontal="center" vertical="center"/>
    </xf>
    <xf numFmtId="0" fontId="27" fillId="0" borderId="10" xfId="10" applyFont="1" applyAlignment="1">
      <alignment vertical="center"/>
    </xf>
    <xf numFmtId="0" fontId="19" fillId="6" borderId="27" xfId="10" applyFont="1" applyFill="1" applyBorder="1" applyAlignment="1">
      <alignment vertical="center"/>
    </xf>
    <xf numFmtId="0" fontId="19" fillId="6" borderId="28" xfId="10" applyFont="1" applyFill="1" applyBorder="1" applyAlignment="1">
      <alignment horizontal="center" vertical="center"/>
    </xf>
    <xf numFmtId="0" fontId="19" fillId="6" borderId="28" xfId="10" applyFont="1" applyFill="1" applyBorder="1" applyAlignment="1">
      <alignment vertical="center"/>
    </xf>
    <xf numFmtId="0" fontId="19" fillId="6" borderId="10" xfId="10" applyFont="1" applyFill="1" applyAlignment="1">
      <alignment vertical="center"/>
    </xf>
    <xf numFmtId="0" fontId="54" fillId="6" borderId="223" xfId="10" applyFont="1" applyFill="1" applyBorder="1" applyAlignment="1">
      <alignment horizontal="center" vertical="center" wrapText="1"/>
    </xf>
    <xf numFmtId="0" fontId="54" fillId="6" borderId="224" xfId="10" applyFont="1" applyFill="1" applyBorder="1" applyAlignment="1">
      <alignment horizontal="center" vertical="center" wrapText="1"/>
    </xf>
    <xf numFmtId="0" fontId="19" fillId="0" borderId="226" xfId="10" applyFont="1" applyBorder="1" applyAlignment="1">
      <alignment vertical="center"/>
    </xf>
    <xf numFmtId="0" fontId="54" fillId="6" borderId="30" xfId="10" applyFont="1" applyFill="1" applyBorder="1" applyAlignment="1">
      <alignment horizontal="center" vertical="center" wrapText="1"/>
    </xf>
    <xf numFmtId="0" fontId="46" fillId="6" borderId="229" xfId="10" applyFont="1" applyFill="1" applyBorder="1" applyAlignment="1">
      <alignment vertical="center" wrapText="1"/>
    </xf>
    <xf numFmtId="0" fontId="46" fillId="6" borderId="230" xfId="10" applyFont="1" applyFill="1" applyBorder="1" applyAlignment="1">
      <alignment vertical="center" wrapText="1"/>
    </xf>
    <xf numFmtId="0" fontId="46" fillId="6" borderId="229" xfId="10" applyFont="1" applyFill="1" applyBorder="1" applyAlignment="1">
      <alignment horizontal="center" vertical="center" wrapText="1"/>
    </xf>
    <xf numFmtId="0" fontId="36" fillId="6" borderId="225" xfId="10" applyFont="1" applyFill="1" applyBorder="1" applyAlignment="1">
      <alignment horizontal="centerContinuous" vertical="center" wrapText="1"/>
    </xf>
    <xf numFmtId="0" fontId="36" fillId="6" borderId="231" xfId="10" applyFont="1" applyFill="1" applyBorder="1" applyAlignment="1">
      <alignment horizontal="centerContinuous" vertical="center" wrapText="1"/>
    </xf>
    <xf numFmtId="3" fontId="19" fillId="0" borderId="10" xfId="10" applyNumberFormat="1" applyFont="1" applyAlignment="1">
      <alignment vertical="center"/>
    </xf>
    <xf numFmtId="3" fontId="36" fillId="6" borderId="225" xfId="10" applyNumberFormat="1" applyFont="1" applyFill="1" applyBorder="1" applyAlignment="1">
      <alignment horizontal="centerContinuous" vertical="center" wrapText="1"/>
    </xf>
    <xf numFmtId="3" fontId="54" fillId="6" borderId="223" xfId="10" applyNumberFormat="1" applyFont="1" applyFill="1" applyBorder="1" applyAlignment="1">
      <alignment horizontal="center" vertical="center" wrapText="1"/>
    </xf>
    <xf numFmtId="10" fontId="19" fillId="0" borderId="10" xfId="10" applyNumberFormat="1" applyFont="1" applyAlignment="1">
      <alignment vertical="center"/>
    </xf>
    <xf numFmtId="10" fontId="36" fillId="6" borderId="231" xfId="10" applyNumberFormat="1" applyFont="1" applyFill="1" applyBorder="1" applyAlignment="1">
      <alignment horizontal="centerContinuous" vertical="center" wrapText="1"/>
    </xf>
    <xf numFmtId="10" fontId="54" fillId="6" borderId="224" xfId="10" applyNumberFormat="1" applyFont="1" applyFill="1" applyBorder="1" applyAlignment="1">
      <alignment horizontal="center" vertical="center" wrapText="1"/>
    </xf>
    <xf numFmtId="10" fontId="27" fillId="0" borderId="10" xfId="10" applyNumberFormat="1" applyFont="1" applyAlignment="1">
      <alignment vertical="center"/>
    </xf>
    <xf numFmtId="10" fontId="19" fillId="6" borderId="28" xfId="10" applyNumberFormat="1" applyFont="1" applyFill="1" applyBorder="1" applyAlignment="1">
      <alignment vertical="center"/>
    </xf>
    <xf numFmtId="10" fontId="55" fillId="21" borderId="226" xfId="10" applyNumberFormat="1" applyFont="1" applyFill="1" applyBorder="1" applyAlignment="1">
      <alignment horizontal="center" vertical="center"/>
    </xf>
    <xf numFmtId="10" fontId="19" fillId="0" borderId="226" xfId="10" applyNumberFormat="1" applyFont="1" applyBorder="1" applyAlignment="1">
      <alignment horizontal="center" vertical="center"/>
    </xf>
    <xf numFmtId="10" fontId="27" fillId="22" borderId="228" xfId="10" applyNumberFormat="1" applyFont="1" applyFill="1" applyBorder="1" applyAlignment="1">
      <alignment horizontal="center" vertical="center"/>
    </xf>
    <xf numFmtId="10" fontId="27" fillId="0" borderId="228" xfId="10" applyNumberFormat="1" applyFont="1" applyBorder="1" applyAlignment="1">
      <alignment horizontal="center" vertical="center"/>
    </xf>
    <xf numFmtId="0" fontId="19" fillId="0" borderId="232" xfId="10" applyFont="1" applyBorder="1" applyAlignment="1">
      <alignment horizontal="center" vertical="center"/>
    </xf>
    <xf numFmtId="0" fontId="27" fillId="23" borderId="233" xfId="10" applyFont="1" applyFill="1" applyBorder="1" applyAlignment="1">
      <alignment horizontal="center" vertical="center"/>
    </xf>
    <xf numFmtId="0" fontId="27" fillId="0" borderId="233" xfId="10" applyFont="1" applyBorder="1" applyAlignment="1">
      <alignment horizontal="center" vertical="center"/>
    </xf>
    <xf numFmtId="0" fontId="27" fillId="22" borderId="233" xfId="10" applyFont="1" applyFill="1" applyBorder="1" applyAlignment="1">
      <alignment horizontal="center" vertical="center"/>
    </xf>
    <xf numFmtId="0" fontId="56" fillId="0" borderId="10" xfId="10" applyFont="1" applyAlignment="1">
      <alignment horizontal="center" vertical="center"/>
    </xf>
    <xf numFmtId="0" fontId="56" fillId="6" borderId="28" xfId="10" applyFont="1" applyFill="1" applyBorder="1" applyAlignment="1">
      <alignment horizontal="center" vertical="center"/>
    </xf>
    <xf numFmtId="3" fontId="19" fillId="0" borderId="225" xfId="10" applyNumberFormat="1" applyFont="1" applyBorder="1" applyAlignment="1">
      <alignment horizontal="center" vertical="center"/>
    </xf>
    <xf numFmtId="3" fontId="27" fillId="22" borderId="227" xfId="10" applyNumberFormat="1" applyFont="1" applyFill="1" applyBorder="1" applyAlignment="1">
      <alignment horizontal="center" vertical="center"/>
    </xf>
    <xf numFmtId="3" fontId="27" fillId="0" borderId="227" xfId="10" applyNumberFormat="1" applyFont="1" applyBorder="1" applyAlignment="1">
      <alignment horizontal="center" vertical="center"/>
    </xf>
    <xf numFmtId="3" fontId="27" fillId="0" borderId="10" xfId="10" applyNumberFormat="1" applyFont="1" applyAlignment="1">
      <alignment horizontal="center" vertical="center"/>
    </xf>
    <xf numFmtId="3" fontId="19" fillId="6" borderId="28" xfId="10" applyNumberFormat="1" applyFont="1" applyFill="1" applyBorder="1" applyAlignment="1">
      <alignment horizontal="center" vertical="center"/>
    </xf>
    <xf numFmtId="3" fontId="19" fillId="0" borderId="10" xfId="10" applyNumberFormat="1" applyFont="1" applyAlignment="1">
      <alignment horizontal="center" vertical="center"/>
    </xf>
    <xf numFmtId="0" fontId="19" fillId="0" borderId="225" xfId="10" applyFont="1" applyBorder="1" applyAlignment="1">
      <alignment horizontal="center" vertical="center"/>
    </xf>
    <xf numFmtId="179" fontId="27" fillId="22" borderId="227" xfId="10" applyNumberFormat="1" applyFont="1" applyFill="1" applyBorder="1" applyAlignment="1">
      <alignment horizontal="center" vertical="center"/>
    </xf>
    <xf numFmtId="179" fontId="27" fillId="0" borderId="227" xfId="10" applyNumberFormat="1" applyFont="1" applyBorder="1" applyAlignment="1">
      <alignment horizontal="center" vertical="center"/>
    </xf>
    <xf numFmtId="0" fontId="19" fillId="0" borderId="234" xfId="10" applyFont="1" applyBorder="1" applyAlignment="1">
      <alignment horizontal="center" vertical="center"/>
    </xf>
    <xf numFmtId="179" fontId="27" fillId="22" borderId="235" xfId="10" applyNumberFormat="1" applyFont="1" applyFill="1" applyBorder="1" applyAlignment="1">
      <alignment horizontal="center" vertical="center"/>
    </xf>
    <xf numFmtId="179" fontId="27" fillId="0" borderId="235" xfId="10" applyNumberFormat="1" applyFont="1" applyBorder="1" applyAlignment="1">
      <alignment horizontal="center" vertical="center"/>
    </xf>
    <xf numFmtId="3" fontId="55" fillId="21" borderId="225" xfId="10" applyNumberFormat="1" applyFont="1" applyFill="1" applyBorder="1" applyAlignment="1">
      <alignment horizontal="center" vertical="center"/>
    </xf>
    <xf numFmtId="179" fontId="55" fillId="21" borderId="225" xfId="10" applyNumberFormat="1" applyFont="1" applyFill="1" applyBorder="1" applyAlignment="1">
      <alignment horizontal="center" vertical="center"/>
    </xf>
    <xf numFmtId="179" fontId="55" fillId="21" borderId="226" xfId="10" applyNumberFormat="1" applyFont="1" applyFill="1" applyBorder="1" applyAlignment="1">
      <alignment horizontal="center" vertical="center"/>
    </xf>
    <xf numFmtId="179" fontId="55" fillId="21" borderId="234" xfId="10" applyNumberFormat="1" applyFont="1" applyFill="1" applyBorder="1" applyAlignment="1">
      <alignment horizontal="center" vertical="center"/>
    </xf>
    <xf numFmtId="10" fontId="27" fillId="22" borderId="228" xfId="12" applyNumberFormat="1" applyFont="1" applyFill="1" applyBorder="1" applyAlignment="1">
      <alignment horizontal="center" vertical="center"/>
    </xf>
    <xf numFmtId="10" fontId="27" fillId="0" borderId="228" xfId="12" applyNumberFormat="1" applyFont="1" applyBorder="1" applyAlignment="1">
      <alignment horizontal="center" vertical="center"/>
    </xf>
    <xf numFmtId="49" fontId="25" fillId="0" borderId="221" xfId="10" applyNumberFormat="1" applyFont="1" applyBorder="1" applyAlignment="1">
      <alignment horizontal="center" vertical="center"/>
    </xf>
    <xf numFmtId="10" fontId="27" fillId="0" borderId="228" xfId="12" applyNumberFormat="1" applyFont="1" applyFill="1" applyBorder="1" applyAlignment="1">
      <alignment horizontal="center" vertical="center"/>
    </xf>
    <xf numFmtId="49" fontId="19" fillId="22" borderId="221" xfId="10" applyNumberFormat="1" applyFont="1" applyFill="1" applyBorder="1" applyAlignment="1">
      <alignment horizontal="center" vertical="center"/>
    </xf>
    <xf numFmtId="168" fontId="23" fillId="15" borderId="63" xfId="5" applyNumberFormat="1" applyFont="1" applyFill="1" applyBorder="1" applyAlignment="1" applyProtection="1">
      <alignment horizontal="right" vertical="center"/>
    </xf>
    <xf numFmtId="168" fontId="21" fillId="15" borderId="59" xfId="5" applyNumberFormat="1" applyFont="1" applyFill="1" applyBorder="1" applyAlignment="1" applyProtection="1">
      <alignment horizontal="right" vertical="center"/>
    </xf>
    <xf numFmtId="168" fontId="23" fillId="15" borderId="59" xfId="5" applyNumberFormat="1" applyFont="1" applyFill="1" applyBorder="1" applyAlignment="1" applyProtection="1">
      <alignment horizontal="right" vertical="center"/>
    </xf>
    <xf numFmtId="168" fontId="23" fillId="15" borderId="55" xfId="5" applyNumberFormat="1" applyFont="1" applyFill="1" applyBorder="1" applyAlignment="1" applyProtection="1">
      <alignment horizontal="right" vertical="center"/>
    </xf>
    <xf numFmtId="168" fontId="26" fillId="12" borderId="41" xfId="4" applyNumberFormat="1" applyFont="1" applyFill="1" applyBorder="1" applyAlignment="1" applyProtection="1">
      <alignment horizontal="right" vertical="center"/>
    </xf>
    <xf numFmtId="0" fontId="23" fillId="4" borderId="58" xfId="2" applyNumberFormat="1" applyFont="1" applyFill="1" applyBorder="1" applyAlignment="1" applyProtection="1">
      <alignment horizontal="center" vertical="center"/>
      <protection locked="0"/>
    </xf>
    <xf numFmtId="0" fontId="23" fillId="4" borderId="41" xfId="2" applyNumberFormat="1" applyFont="1" applyFill="1" applyBorder="1" applyAlignment="1" applyProtection="1">
      <alignment horizontal="center" vertical="center"/>
      <protection locked="0"/>
    </xf>
    <xf numFmtId="39" fontId="21" fillId="0" borderId="96" xfId="2" applyFont="1" applyBorder="1" applyAlignment="1">
      <alignment horizontal="center" vertical="center"/>
    </xf>
    <xf numFmtId="39" fontId="21" fillId="0" borderId="10" xfId="2" applyFont="1" applyAlignment="1">
      <alignment horizontal="center" vertical="center"/>
    </xf>
    <xf numFmtId="0" fontId="21" fillId="5" borderId="96" xfId="2" applyNumberFormat="1" applyFont="1" applyFill="1" applyBorder="1" applyAlignment="1">
      <alignment horizontal="center" vertical="center"/>
    </xf>
    <xf numFmtId="0" fontId="21" fillId="5" borderId="97" xfId="2" applyNumberFormat="1" applyFont="1" applyFill="1" applyBorder="1" applyAlignment="1">
      <alignment horizontal="center" vertical="center"/>
    </xf>
    <xf numFmtId="10" fontId="47" fillId="0" borderId="79" xfId="4" applyNumberFormat="1" applyFont="1" applyFill="1" applyBorder="1" applyAlignment="1">
      <alignment horizontal="center" vertical="center"/>
    </xf>
    <xf numFmtId="10" fontId="47" fillId="0" borderId="76" xfId="4" applyNumberFormat="1" applyFont="1" applyFill="1" applyBorder="1" applyAlignment="1">
      <alignment horizontal="center" vertical="center"/>
    </xf>
    <xf numFmtId="49" fontId="47" fillId="0" borderId="80" xfId="7" applyNumberFormat="1" applyFont="1" applyFill="1" applyBorder="1" applyAlignment="1">
      <alignment horizontal="left" vertical="center"/>
    </xf>
    <xf numFmtId="0" fontId="44" fillId="0" borderId="77" xfId="7" applyNumberFormat="1" applyFont="1" applyFill="1" applyBorder="1" applyAlignment="1">
      <alignment horizontal="left" vertical="center"/>
    </xf>
    <xf numFmtId="0" fontId="44" fillId="0" borderId="76" xfId="7" applyNumberFormat="1" applyFont="1" applyFill="1" applyBorder="1" applyAlignment="1">
      <alignment horizontal="left" vertical="center"/>
    </xf>
    <xf numFmtId="10" fontId="47" fillId="0" borderId="78" xfId="4" applyNumberFormat="1" applyFont="1" applyFill="1" applyBorder="1" applyAlignment="1">
      <alignment horizontal="center" vertical="center"/>
    </xf>
    <xf numFmtId="0" fontId="0" fillId="0" borderId="10" xfId="0" applyBorder="1"/>
    <xf numFmtId="0" fontId="5" fillId="0" borderId="10" xfId="6" applyAlignment="1">
      <alignment horizontal="center" vertical="center"/>
    </xf>
    <xf numFmtId="0" fontId="23" fillId="0" borderId="10" xfId="6" applyFont="1" applyAlignment="1">
      <alignment vertical="center"/>
    </xf>
    <xf numFmtId="0" fontId="19" fillId="0" borderId="10" xfId="2" applyNumberFormat="1" applyFont="1" applyAlignment="1">
      <alignment vertical="center"/>
    </xf>
    <xf numFmtId="39" fontId="19" fillId="0" borderId="10" xfId="2" applyFont="1" applyAlignment="1">
      <alignment horizontal="center" vertical="center"/>
    </xf>
    <xf numFmtId="39" fontId="19" fillId="0" borderId="10" xfId="2" applyFont="1" applyAlignment="1">
      <alignment vertical="center"/>
    </xf>
    <xf numFmtId="43" fontId="38" fillId="0" borderId="10" xfId="7" applyFont="1" applyFill="1" applyAlignment="1">
      <alignment horizontal="center" vertical="center"/>
    </xf>
    <xf numFmtId="174" fontId="19" fillId="0" borderId="10" xfId="2" applyNumberFormat="1" applyFont="1" applyAlignment="1">
      <alignment vertical="center"/>
    </xf>
    <xf numFmtId="168" fontId="19" fillId="0" borderId="10" xfId="2" applyNumberFormat="1" applyFont="1" applyAlignment="1">
      <alignment vertical="center"/>
    </xf>
    <xf numFmtId="44" fontId="19" fillId="0" borderId="10" xfId="2" applyNumberFormat="1" applyFont="1" applyAlignment="1">
      <alignment horizontal="center" vertical="center"/>
    </xf>
    <xf numFmtId="44" fontId="19" fillId="0" borderId="10" xfId="2" applyNumberFormat="1" applyFont="1" applyAlignment="1">
      <alignment horizontal="left" vertical="center"/>
    </xf>
    <xf numFmtId="10" fontId="19" fillId="0" borderId="10" xfId="4" applyNumberFormat="1" applyFont="1" applyFill="1" applyAlignment="1">
      <alignment horizontal="center" vertical="center"/>
    </xf>
    <xf numFmtId="0" fontId="5" fillId="0" borderId="10" xfId="6" applyAlignment="1">
      <alignment vertical="center"/>
    </xf>
    <xf numFmtId="43" fontId="18" fillId="0" borderId="10" xfId="22" applyFont="1" applyFill="1" applyBorder="1" applyAlignment="1">
      <alignment vertical="center"/>
    </xf>
    <xf numFmtId="43" fontId="5" fillId="0" borderId="10" xfId="22" applyFont="1" applyFill="1" applyBorder="1" applyAlignment="1">
      <alignment vertical="center"/>
    </xf>
    <xf numFmtId="44" fontId="1" fillId="0" borderId="10" xfId="21" applyFont="1" applyFill="1" applyBorder="1" applyAlignment="1">
      <alignment vertical="center"/>
    </xf>
    <xf numFmtId="43" fontId="1" fillId="0" borderId="10" xfId="22" applyFont="1" applyFill="1" applyBorder="1" applyAlignment="1">
      <alignment vertical="center"/>
    </xf>
    <xf numFmtId="0" fontId="5" fillId="6" borderId="10" xfId="6" applyFill="1" applyAlignment="1">
      <alignment vertical="center"/>
    </xf>
    <xf numFmtId="49" fontId="44" fillId="6" borderId="80" xfId="7" applyNumberFormat="1" applyFont="1" applyFill="1" applyBorder="1" applyAlignment="1">
      <alignment horizontal="left" vertical="center"/>
    </xf>
    <xf numFmtId="0" fontId="44" fillId="6" borderId="77" xfId="7" applyNumberFormat="1" applyFont="1" applyFill="1" applyBorder="1" applyAlignment="1">
      <alignment horizontal="left" vertical="center"/>
    </xf>
    <xf numFmtId="0" fontId="44" fillId="6" borderId="76" xfId="7" applyNumberFormat="1" applyFont="1" applyFill="1" applyBorder="1" applyAlignment="1">
      <alignment horizontal="left" vertical="center"/>
    </xf>
    <xf numFmtId="43" fontId="44" fillId="6" borderId="76" xfId="7" applyFont="1" applyFill="1" applyBorder="1" applyAlignment="1">
      <alignment horizontal="center" vertical="center"/>
    </xf>
    <xf numFmtId="43" fontId="44" fillId="6" borderId="76" xfId="7" applyFont="1" applyFill="1" applyBorder="1" applyAlignment="1">
      <alignment horizontal="left" vertical="center"/>
    </xf>
    <xf numFmtId="174" fontId="44" fillId="6" borderId="76" xfId="7" applyNumberFormat="1" applyFont="1" applyFill="1" applyBorder="1" applyAlignment="1">
      <alignment horizontal="right" vertical="center"/>
    </xf>
    <xf numFmtId="168" fontId="44" fillId="6" borderId="76" xfId="7" applyNumberFormat="1" applyFont="1" applyFill="1" applyBorder="1" applyAlignment="1">
      <alignment horizontal="right" vertical="center"/>
    </xf>
    <xf numFmtId="43" fontId="44" fillId="6" borderId="75" xfId="7" applyFont="1" applyFill="1" applyBorder="1" applyAlignment="1">
      <alignment horizontal="left" vertical="center"/>
    </xf>
    <xf numFmtId="10" fontId="44" fillId="6" borderId="79" xfId="4" applyNumberFormat="1" applyFont="1" applyFill="1" applyBorder="1" applyAlignment="1">
      <alignment horizontal="center" vertical="center"/>
    </xf>
    <xf numFmtId="10" fontId="44" fillId="6" borderId="76" xfId="4" applyNumberFormat="1" applyFont="1" applyFill="1" applyBorder="1" applyAlignment="1">
      <alignment horizontal="center" vertical="center"/>
    </xf>
    <xf numFmtId="10" fontId="44" fillId="6" borderId="78" xfId="4" applyNumberFormat="1" applyFont="1" applyFill="1" applyBorder="1" applyAlignment="1">
      <alignment horizontal="center" vertical="center"/>
    </xf>
    <xf numFmtId="0" fontId="6" fillId="3" borderId="10" xfId="0" applyFont="1" applyFill="1" applyBorder="1" applyAlignment="1">
      <alignment vertical="center"/>
    </xf>
    <xf numFmtId="0" fontId="6" fillId="3" borderId="10" xfId="0" applyFont="1" applyFill="1" applyBorder="1" applyAlignment="1">
      <alignment horizontal="center" vertical="center"/>
    </xf>
    <xf numFmtId="0" fontId="7" fillId="3" borderId="10" xfId="0" applyFont="1" applyFill="1" applyBorder="1" applyAlignment="1">
      <alignment vertical="center"/>
    </xf>
    <xf numFmtId="0" fontId="7" fillId="0" borderId="10" xfId="0" applyFont="1" applyBorder="1" applyAlignment="1">
      <alignment horizontal="center" vertical="center"/>
    </xf>
    <xf numFmtId="0" fontId="11" fillId="3" borderId="33" xfId="0" applyFont="1" applyFill="1" applyBorder="1" applyAlignment="1">
      <alignment vertical="center" wrapText="1"/>
    </xf>
    <xf numFmtId="0" fontId="7" fillId="0" borderId="28" xfId="0" applyFont="1" applyBorder="1" applyAlignment="1">
      <alignment vertical="center" wrapText="1"/>
    </xf>
    <xf numFmtId="0" fontId="12" fillId="3" borderId="30"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29" xfId="0" applyFont="1" applyFill="1" applyBorder="1" applyAlignment="1">
      <alignment horizontal="center" vertical="center"/>
    </xf>
    <xf numFmtId="0" fontId="6" fillId="0" borderId="10" xfId="0" applyFont="1" applyBorder="1" applyAlignment="1">
      <alignment horizontal="center" vertical="center"/>
    </xf>
    <xf numFmtId="3" fontId="16" fillId="0" borderId="10" xfId="0" applyNumberFormat="1" applyFont="1" applyBorder="1" applyAlignment="1">
      <alignment horizontal="center" vertical="center"/>
    </xf>
    <xf numFmtId="3" fontId="16" fillId="3" borderId="10" xfId="0" applyNumberFormat="1" applyFont="1" applyFill="1" applyBorder="1" applyAlignment="1">
      <alignment horizontal="center" vertical="center"/>
    </xf>
    <xf numFmtId="0" fontId="10" fillId="16" borderId="129" xfId="0" applyFont="1" applyFill="1" applyBorder="1" applyAlignment="1">
      <alignment vertical="center"/>
    </xf>
    <xf numFmtId="0" fontId="9" fillId="14" borderId="121" xfId="0" applyFont="1" applyFill="1" applyBorder="1" applyAlignment="1">
      <alignment vertical="center"/>
    </xf>
    <xf numFmtId="0" fontId="9" fillId="14" borderId="130" xfId="0" applyFont="1" applyFill="1" applyBorder="1" applyAlignment="1">
      <alignment vertical="center"/>
    </xf>
    <xf numFmtId="0" fontId="8" fillId="19" borderId="131" xfId="0" applyFont="1" applyFill="1" applyBorder="1" applyAlignment="1">
      <alignment vertical="center"/>
    </xf>
    <xf numFmtId="0" fontId="8" fillId="19" borderId="21" xfId="0" applyFont="1" applyFill="1" applyBorder="1" applyAlignment="1">
      <alignment vertical="center"/>
    </xf>
    <xf numFmtId="0" fontId="8" fillId="19" borderId="8" xfId="0" applyFont="1" applyFill="1" applyBorder="1" applyAlignment="1">
      <alignment horizontal="center" vertical="center"/>
    </xf>
    <xf numFmtId="0" fontId="0" fillId="20" borderId="21" xfId="0" applyFill="1" applyBorder="1" applyAlignment="1">
      <alignment vertical="center"/>
    </xf>
    <xf numFmtId="0" fontId="6" fillId="0" borderId="19" xfId="0" applyFont="1" applyBorder="1" applyAlignment="1">
      <alignment vertical="center"/>
    </xf>
    <xf numFmtId="0" fontId="8" fillId="19" borderId="20" xfId="0" applyFont="1" applyFill="1" applyBorder="1" applyAlignment="1">
      <alignment vertical="center"/>
    </xf>
    <xf numFmtId="0" fontId="8" fillId="19" borderId="1" xfId="0" applyFont="1" applyFill="1" applyBorder="1" applyAlignment="1">
      <alignment vertical="center"/>
    </xf>
    <xf numFmtId="0" fontId="7" fillId="19" borderId="21" xfId="0" applyFont="1" applyFill="1" applyBorder="1" applyAlignment="1">
      <alignment horizontal="left" vertical="center"/>
    </xf>
    <xf numFmtId="0" fontId="10" fillId="16" borderId="133" xfId="0" applyFont="1" applyFill="1" applyBorder="1" applyAlignment="1">
      <alignment vertical="center"/>
    </xf>
    <xf numFmtId="0" fontId="7" fillId="16" borderId="123" xfId="0" applyFont="1" applyFill="1" applyBorder="1" applyAlignment="1">
      <alignment vertical="center"/>
    </xf>
    <xf numFmtId="0" fontId="12" fillId="19" borderId="122" xfId="0" applyFont="1" applyFill="1" applyBorder="1" applyAlignment="1">
      <alignment vertical="center"/>
    </xf>
    <xf numFmtId="0" fontId="12" fillId="19" borderId="123" xfId="0" applyFont="1" applyFill="1" applyBorder="1" applyAlignment="1">
      <alignment vertical="center"/>
    </xf>
    <xf numFmtId="0" fontId="12" fillId="19" borderId="134" xfId="0" applyFont="1" applyFill="1" applyBorder="1" applyAlignment="1">
      <alignment vertical="center"/>
    </xf>
    <xf numFmtId="0" fontId="10" fillId="16" borderId="135" xfId="0" applyFont="1" applyFill="1" applyBorder="1" applyAlignment="1">
      <alignment vertical="center"/>
    </xf>
    <xf numFmtId="0" fontId="7" fillId="16" borderId="5" xfId="0" applyFont="1" applyFill="1" applyBorder="1" applyAlignment="1">
      <alignment vertical="center"/>
    </xf>
    <xf numFmtId="0" fontId="7" fillId="16" borderId="136" xfId="0" applyFont="1" applyFill="1" applyBorder="1" applyAlignment="1">
      <alignment vertical="center"/>
    </xf>
    <xf numFmtId="0" fontId="8" fillId="19" borderId="137" xfId="0" applyFont="1" applyFill="1" applyBorder="1" applyAlignment="1">
      <alignment horizontal="left" vertical="center"/>
    </xf>
    <xf numFmtId="0" fontId="8" fillId="19" borderId="138" xfId="0" applyFont="1" applyFill="1" applyBorder="1" applyAlignment="1">
      <alignment horizontal="left" vertical="center"/>
    </xf>
    <xf numFmtId="0" fontId="8" fillId="19" borderId="125" xfId="0" applyFont="1" applyFill="1" applyBorder="1" applyAlignment="1">
      <alignment horizontal="left" vertical="center"/>
    </xf>
    <xf numFmtId="0" fontId="8" fillId="19" borderId="125" xfId="0" applyFont="1" applyFill="1" applyBorder="1" applyAlignment="1">
      <alignment vertical="center"/>
    </xf>
    <xf numFmtId="0" fontId="6" fillId="3" borderId="140" xfId="0" applyFont="1" applyFill="1" applyBorder="1" applyAlignment="1">
      <alignment horizontal="center" vertical="center"/>
    </xf>
    <xf numFmtId="0" fontId="8" fillId="3" borderId="25" xfId="0" applyFont="1" applyFill="1" applyBorder="1" applyAlignment="1">
      <alignment horizontal="left" vertical="center"/>
    </xf>
    <xf numFmtId="0" fontId="6" fillId="3" borderId="25" xfId="0" applyFont="1" applyFill="1" applyBorder="1" applyAlignment="1">
      <alignment horizontal="center" vertical="center"/>
    </xf>
    <xf numFmtId="0" fontId="6" fillId="3" borderId="141" xfId="0" applyFont="1" applyFill="1" applyBorder="1" applyAlignment="1">
      <alignment horizontal="center" vertical="center"/>
    </xf>
    <xf numFmtId="0" fontId="8" fillId="19" borderId="186" xfId="0" applyFont="1" applyFill="1" applyBorder="1" applyAlignment="1">
      <alignment horizontal="center" vertical="center"/>
    </xf>
    <xf numFmtId="0" fontId="8" fillId="19" borderId="187" xfId="0" applyFont="1" applyFill="1" applyBorder="1" applyAlignment="1">
      <alignment horizontal="center" vertical="center"/>
    </xf>
    <xf numFmtId="176" fontId="8" fillId="27" borderId="5" xfId="0" applyNumberFormat="1" applyFont="1" applyFill="1" applyBorder="1" applyAlignment="1">
      <alignment horizontal="center" vertical="center"/>
    </xf>
    <xf numFmtId="0" fontId="8" fillId="19" borderId="188" xfId="0" applyFont="1" applyFill="1" applyBorder="1" applyAlignment="1">
      <alignment vertical="center"/>
    </xf>
    <xf numFmtId="176" fontId="8" fillId="27" borderId="136" xfId="0" applyNumberFormat="1" applyFont="1" applyFill="1" applyBorder="1" applyAlignment="1">
      <alignment horizontal="center" vertical="center"/>
    </xf>
    <xf numFmtId="0" fontId="8" fillId="27" borderId="133" xfId="0" applyFont="1" applyFill="1" applyBorder="1" applyAlignment="1">
      <alignment vertical="center"/>
    </xf>
    <xf numFmtId="0" fontId="18" fillId="24" borderId="123" xfId="0" applyFont="1" applyFill="1" applyBorder="1" applyAlignment="1">
      <alignment vertical="center"/>
    </xf>
    <xf numFmtId="0" fontId="8" fillId="19" borderId="122" xfId="0" applyFont="1" applyFill="1" applyBorder="1" applyAlignment="1">
      <alignment horizontal="center" vertical="center"/>
    </xf>
    <xf numFmtId="14" fontId="8" fillId="19" borderId="123" xfId="0" applyNumberFormat="1" applyFont="1" applyFill="1" applyBorder="1" applyAlignment="1">
      <alignment vertical="center"/>
    </xf>
    <xf numFmtId="0" fontId="8" fillId="19" borderId="124" xfId="0" applyFont="1" applyFill="1" applyBorder="1" applyAlignment="1">
      <alignment horizontal="left" vertical="center"/>
    </xf>
    <xf numFmtId="0" fontId="0" fillId="20" borderId="123" xfId="0" applyFill="1" applyBorder="1" applyAlignment="1">
      <alignment vertical="center"/>
    </xf>
    <xf numFmtId="0" fontId="33" fillId="20" borderId="122" xfId="0" applyFont="1" applyFill="1" applyBorder="1" applyAlignment="1">
      <alignment horizontal="centerContinuous" vertical="center"/>
    </xf>
    <xf numFmtId="0" fontId="0" fillId="20" borderId="123" xfId="0" applyFill="1" applyBorder="1" applyAlignment="1">
      <alignment horizontal="centerContinuous" vertical="center"/>
    </xf>
    <xf numFmtId="0" fontId="0" fillId="20" borderId="134" xfId="0" applyFill="1" applyBorder="1" applyAlignment="1">
      <alignment horizontal="centerContinuous" vertical="center"/>
    </xf>
    <xf numFmtId="0" fontId="10" fillId="9" borderId="21" xfId="0" applyFont="1" applyFill="1" applyBorder="1" applyAlignment="1">
      <alignment horizontal="center" vertical="center"/>
    </xf>
    <xf numFmtId="0" fontId="10" fillId="9" borderId="25" xfId="0" applyFont="1" applyFill="1" applyBorder="1" applyAlignment="1">
      <alignment horizontal="center" vertical="center"/>
    </xf>
    <xf numFmtId="0" fontId="6" fillId="0" borderId="10" xfId="0" applyFont="1" applyBorder="1" applyAlignment="1">
      <alignment vertical="center"/>
    </xf>
    <xf numFmtId="0" fontId="50" fillId="19" borderId="113" xfId="0" applyFont="1" applyFill="1" applyBorder="1" applyAlignment="1">
      <alignment horizontal="center" vertical="center" wrapText="1"/>
    </xf>
    <xf numFmtId="9" fontId="6" fillId="3" borderId="10" xfId="0" applyNumberFormat="1" applyFont="1" applyFill="1" applyBorder="1" applyAlignment="1">
      <alignment vertical="center"/>
    </xf>
    <xf numFmtId="168" fontId="6" fillId="3" borderId="10" xfId="0" applyNumberFormat="1" applyFont="1" applyFill="1" applyBorder="1" applyAlignment="1">
      <alignment horizontal="center" vertical="center"/>
    </xf>
    <xf numFmtId="0" fontId="50" fillId="19" borderId="240" xfId="0" applyFont="1" applyFill="1" applyBorder="1" applyAlignment="1">
      <alignment horizontal="center" vertical="center" wrapText="1"/>
    </xf>
    <xf numFmtId="9" fontId="6" fillId="27" borderId="10" xfId="13" applyFont="1" applyFill="1" applyBorder="1" applyAlignment="1" applyProtection="1">
      <alignment horizontal="center" vertical="center"/>
    </xf>
    <xf numFmtId="0" fontId="50" fillId="19" borderId="237" xfId="0" applyFont="1" applyFill="1" applyBorder="1" applyAlignment="1">
      <alignment horizontal="center" vertical="center" wrapText="1"/>
    </xf>
    <xf numFmtId="0" fontId="42" fillId="25" borderId="257" xfId="0" applyFont="1" applyFill="1" applyBorder="1" applyAlignment="1">
      <alignment vertical="center"/>
    </xf>
    <xf numFmtId="0" fontId="42" fillId="25" borderId="51" xfId="0" applyFont="1" applyFill="1" applyBorder="1" applyAlignment="1">
      <alignment vertical="center"/>
    </xf>
    <xf numFmtId="0" fontId="61" fillId="25" borderId="258" xfId="0" applyFont="1" applyFill="1" applyBorder="1" applyAlignment="1">
      <alignment horizontal="right" vertical="center"/>
    </xf>
    <xf numFmtId="169" fontId="7" fillId="3" borderId="21" xfId="0" applyNumberFormat="1" applyFont="1" applyFill="1" applyBorder="1" applyAlignment="1">
      <alignment vertical="center"/>
    </xf>
    <xf numFmtId="8" fontId="61" fillId="25" borderId="43" xfId="0" applyNumberFormat="1" applyFont="1" applyFill="1" applyBorder="1" applyAlignment="1">
      <alignment horizontal="center" vertical="center"/>
    </xf>
    <xf numFmtId="169" fontId="7" fillId="3" borderId="10" xfId="0" applyNumberFormat="1" applyFont="1" applyFill="1" applyBorder="1" applyAlignment="1">
      <alignment vertical="center"/>
    </xf>
    <xf numFmtId="0" fontId="9" fillId="3" borderId="10" xfId="0" applyFont="1" applyFill="1" applyBorder="1" applyAlignment="1">
      <alignment vertical="center"/>
    </xf>
    <xf numFmtId="0" fontId="9" fillId="3" borderId="10" xfId="0" applyFont="1" applyFill="1" applyBorder="1" applyAlignment="1">
      <alignment horizontal="center" vertical="center"/>
    </xf>
    <xf numFmtId="0" fontId="10" fillId="3" borderId="30" xfId="0" applyFont="1" applyFill="1" applyBorder="1" applyAlignment="1">
      <alignment horizontal="right" vertical="center"/>
    </xf>
    <xf numFmtId="0" fontId="10" fillId="3" borderId="10" xfId="0" applyFont="1" applyFill="1" applyBorder="1" applyAlignment="1">
      <alignment horizontal="right" vertical="center"/>
    </xf>
    <xf numFmtId="169" fontId="9" fillId="3" borderId="2" xfId="0" applyNumberFormat="1" applyFont="1" applyFill="1" applyBorder="1" applyAlignment="1">
      <alignment vertical="center"/>
    </xf>
    <xf numFmtId="169" fontId="7" fillId="3" borderId="252" xfId="0" applyNumberFormat="1" applyFont="1" applyFill="1" applyBorder="1" applyAlignment="1">
      <alignment vertical="center"/>
    </xf>
    <xf numFmtId="0" fontId="0" fillId="0" borderId="10" xfId="0" applyBorder="1" applyAlignment="1">
      <alignment vertical="center"/>
    </xf>
    <xf numFmtId="0" fontId="8" fillId="3" borderId="30" xfId="0" applyFont="1" applyFill="1" applyBorder="1" applyAlignment="1">
      <alignment vertical="center"/>
    </xf>
    <xf numFmtId="0" fontId="8" fillId="3" borderId="10" xfId="0" applyFont="1" applyFill="1" applyBorder="1" applyAlignment="1">
      <alignment horizontal="left" vertical="center"/>
    </xf>
    <xf numFmtId="0" fontId="8" fillId="3" borderId="10" xfId="0" applyFont="1" applyFill="1" applyBorder="1" applyAlignment="1">
      <alignment horizontal="center" vertical="center"/>
    </xf>
    <xf numFmtId="0" fontId="7" fillId="3" borderId="10" xfId="0" applyFont="1" applyFill="1" applyBorder="1" applyAlignment="1">
      <alignment horizontal="left" vertical="center"/>
    </xf>
    <xf numFmtId="0" fontId="8" fillId="3" borderId="29" xfId="0" applyFont="1" applyFill="1" applyBorder="1" applyAlignment="1">
      <alignment horizontal="center" vertical="center"/>
    </xf>
    <xf numFmtId="0" fontId="8" fillId="3" borderId="140" xfId="0" applyFont="1" applyFill="1" applyBorder="1" applyAlignment="1">
      <alignment vertical="center"/>
    </xf>
    <xf numFmtId="0" fontId="13" fillId="3" borderId="131" xfId="0" applyFont="1" applyFill="1" applyBorder="1" applyAlignment="1">
      <alignment horizontal="left" vertical="center"/>
    </xf>
    <xf numFmtId="0" fontId="13" fillId="3" borderId="21" xfId="0" applyFont="1" applyFill="1" applyBorder="1" applyAlignment="1">
      <alignment horizontal="left" vertical="center"/>
    </xf>
    <xf numFmtId="0" fontId="13" fillId="3" borderId="132" xfId="0" applyFont="1" applyFill="1" applyBorder="1" applyAlignment="1">
      <alignment horizontal="left" vertical="center"/>
    </xf>
    <xf numFmtId="0" fontId="13" fillId="3" borderId="131" xfId="0" applyFont="1" applyFill="1" applyBorder="1" applyAlignment="1">
      <alignment horizontal="center" vertical="center"/>
    </xf>
    <xf numFmtId="0" fontId="13" fillId="3" borderId="21" xfId="0" applyFont="1" applyFill="1" applyBorder="1" applyAlignment="1">
      <alignment horizontal="center" vertical="center"/>
    </xf>
    <xf numFmtId="0" fontId="17" fillId="3" borderId="10" xfId="0" applyFont="1" applyFill="1" applyBorder="1" applyAlignment="1">
      <alignment horizontal="left" vertical="center"/>
    </xf>
    <xf numFmtId="0" fontId="13" fillId="3" borderId="132" xfId="0" applyFont="1" applyFill="1" applyBorder="1" applyAlignment="1">
      <alignment horizontal="center" vertical="center"/>
    </xf>
    <xf numFmtId="0" fontId="6" fillId="3" borderId="30" xfId="0" applyFont="1" applyFill="1" applyBorder="1" applyAlignment="1">
      <alignment vertical="center"/>
    </xf>
    <xf numFmtId="0" fontId="6" fillId="3" borderId="32" xfId="0" applyFont="1" applyFill="1" applyBorder="1" applyAlignment="1">
      <alignment vertical="center"/>
    </xf>
    <xf numFmtId="0" fontId="6" fillId="3" borderId="33" xfId="0" applyFont="1" applyFill="1" applyBorder="1" applyAlignment="1">
      <alignment vertical="center"/>
    </xf>
    <xf numFmtId="0" fontId="7" fillId="3" borderId="31" xfId="0" applyFont="1" applyFill="1" applyBorder="1" applyAlignment="1">
      <alignment vertical="center"/>
    </xf>
    <xf numFmtId="0" fontId="14" fillId="0" borderId="30" xfId="0" applyFont="1" applyBorder="1" applyAlignment="1">
      <alignment vertical="center"/>
    </xf>
    <xf numFmtId="0" fontId="14" fillId="0" borderId="10" xfId="0" applyFont="1" applyBorder="1" applyAlignment="1">
      <alignment vertical="center"/>
    </xf>
    <xf numFmtId="0" fontId="7" fillId="3" borderId="29" xfId="0" applyFont="1" applyFill="1" applyBorder="1" applyAlignment="1">
      <alignment vertical="center"/>
    </xf>
    <xf numFmtId="0" fontId="8" fillId="3" borderId="30" xfId="0" applyFont="1" applyFill="1" applyBorder="1" applyAlignment="1">
      <alignment horizontal="center" vertical="center"/>
    </xf>
    <xf numFmtId="0" fontId="6" fillId="3" borderId="27" xfId="0" applyFont="1" applyFill="1" applyBorder="1" applyAlignment="1">
      <alignment vertical="center"/>
    </xf>
    <xf numFmtId="0" fontId="6" fillId="3" borderId="28" xfId="0" applyFont="1" applyFill="1" applyBorder="1" applyAlignment="1">
      <alignment vertical="center"/>
    </xf>
    <xf numFmtId="0" fontId="7" fillId="3" borderId="26" xfId="0" applyFont="1" applyFill="1" applyBorder="1" applyAlignment="1">
      <alignment vertical="center"/>
    </xf>
    <xf numFmtId="0" fontId="7" fillId="3" borderId="10" xfId="0" applyFont="1" applyFill="1" applyBorder="1" applyAlignment="1">
      <alignment horizontal="center" vertical="center"/>
    </xf>
    <xf numFmtId="0" fontId="18" fillId="0" borderId="0" xfId="0" applyFont="1" applyAlignment="1">
      <alignment vertical="center"/>
    </xf>
    <xf numFmtId="0" fontId="0" fillId="0" borderId="0" xfId="0" applyAlignment="1">
      <alignment horizontal="center" vertical="center"/>
    </xf>
    <xf numFmtId="0" fontId="50" fillId="0" borderId="116" xfId="0" applyFont="1" applyBorder="1" applyAlignment="1" applyProtection="1">
      <alignment horizontal="center" vertical="center" wrapText="1"/>
      <protection locked="0"/>
    </xf>
    <xf numFmtId="0" fontId="50" fillId="0" borderId="114" xfId="0" applyFont="1" applyBorder="1" applyAlignment="1" applyProtection="1">
      <alignment horizontal="center" vertical="center" wrapText="1"/>
      <protection locked="0"/>
    </xf>
    <xf numFmtId="0" fontId="50" fillId="0" borderId="147" xfId="0" applyFont="1" applyBorder="1" applyAlignment="1" applyProtection="1">
      <alignment horizontal="center" vertical="center" wrapText="1"/>
      <protection locked="0"/>
    </xf>
    <xf numFmtId="0" fontId="50" fillId="3" borderId="114" xfId="0" applyFont="1" applyFill="1" applyBorder="1" applyAlignment="1" applyProtection="1">
      <alignment horizontal="center" vertical="center" wrapText="1"/>
      <protection locked="0"/>
    </xf>
    <xf numFmtId="168" fontId="50" fillId="0" borderId="115" xfId="0" applyNumberFormat="1" applyFont="1" applyBorder="1" applyAlignment="1" applyProtection="1">
      <alignment horizontal="right" vertical="center" wrapText="1"/>
      <protection locked="0"/>
    </xf>
    <xf numFmtId="168" fontId="50" fillId="0" borderId="148" xfId="0" applyNumberFormat="1" applyFont="1" applyBorder="1" applyAlignment="1" applyProtection="1">
      <alignment horizontal="right" vertical="center" wrapText="1"/>
      <protection locked="0"/>
    </xf>
    <xf numFmtId="168" fontId="50" fillId="3" borderId="115" xfId="0" applyNumberFormat="1" applyFont="1" applyFill="1" applyBorder="1" applyAlignment="1" applyProtection="1">
      <alignment horizontal="right" vertical="center" wrapText="1"/>
      <protection locked="0"/>
    </xf>
    <xf numFmtId="0" fontId="6" fillId="3" borderId="10" xfId="0" applyFont="1" applyFill="1" applyBorder="1" applyAlignment="1" applyProtection="1">
      <alignment vertical="center"/>
      <protection locked="0"/>
    </xf>
    <xf numFmtId="0" fontId="6" fillId="3" borderId="155" xfId="0" applyFont="1" applyFill="1" applyBorder="1" applyAlignment="1" applyProtection="1">
      <alignment vertical="center"/>
      <protection locked="0"/>
    </xf>
    <xf numFmtId="0" fontId="6" fillId="3" borderId="10" xfId="0" applyFont="1" applyFill="1" applyBorder="1"/>
    <xf numFmtId="3" fontId="6" fillId="3" borderId="10" xfId="0" applyNumberFormat="1" applyFont="1" applyFill="1" applyBorder="1"/>
    <xf numFmtId="3" fontId="0" fillId="0" borderId="0" xfId="0" applyNumberFormat="1"/>
    <xf numFmtId="0" fontId="6" fillId="3" borderId="10" xfId="0" applyFont="1" applyFill="1" applyBorder="1" applyAlignment="1">
      <alignment horizontal="center"/>
    </xf>
    <xf numFmtId="0" fontId="6" fillId="3" borderId="33" xfId="0" applyFont="1" applyFill="1" applyBorder="1" applyAlignment="1">
      <alignment horizontal="center"/>
    </xf>
    <xf numFmtId="0" fontId="8" fillId="18" borderId="164" xfId="0" applyFont="1" applyFill="1" applyBorder="1" applyAlignment="1">
      <alignment vertical="center"/>
    </xf>
    <xf numFmtId="0" fontId="8" fillId="18" borderId="163" xfId="0" applyFont="1" applyFill="1" applyBorder="1" applyAlignment="1">
      <alignment vertical="center"/>
    </xf>
    <xf numFmtId="0" fontId="8" fillId="3" borderId="10" xfId="0" applyFont="1" applyFill="1" applyBorder="1" applyAlignment="1">
      <alignment horizontal="left" wrapText="1"/>
    </xf>
    <xf numFmtId="0" fontId="7" fillId="0" borderId="28" xfId="0" applyFont="1" applyBorder="1"/>
    <xf numFmtId="0" fontId="8" fillId="18" borderId="149" xfId="0" applyFont="1" applyFill="1" applyBorder="1" applyAlignment="1">
      <alignment vertical="center"/>
    </xf>
    <xf numFmtId="0" fontId="8" fillId="18" borderId="150" xfId="0" applyFont="1" applyFill="1" applyBorder="1" applyAlignment="1">
      <alignment vertical="center"/>
    </xf>
    <xf numFmtId="0" fontId="12" fillId="3" borderId="140" xfId="0" applyFont="1" applyFill="1" applyBorder="1" applyAlignment="1">
      <alignment horizontal="center" vertical="center"/>
    </xf>
    <xf numFmtId="0" fontId="12" fillId="3" borderId="25" xfId="0" applyFont="1" applyFill="1" applyBorder="1" applyAlignment="1">
      <alignment horizontal="center" vertical="center"/>
    </xf>
    <xf numFmtId="0" fontId="12" fillId="3" borderId="141" xfId="0" applyFont="1" applyFill="1" applyBorder="1" applyAlignment="1">
      <alignment horizontal="center" vertical="center"/>
    </xf>
    <xf numFmtId="3" fontId="6" fillId="3" borderId="10" xfId="0" applyNumberFormat="1" applyFont="1" applyFill="1" applyBorder="1" applyAlignment="1">
      <alignment vertical="center"/>
    </xf>
    <xf numFmtId="3" fontId="6" fillId="3" borderId="10" xfId="0" applyNumberFormat="1" applyFont="1" applyFill="1" applyBorder="1" applyAlignment="1">
      <alignment horizontal="center" vertical="center"/>
    </xf>
    <xf numFmtId="0" fontId="8" fillId="3" borderId="10" xfId="0" applyFont="1" applyFill="1" applyBorder="1" applyAlignment="1">
      <alignment vertical="center"/>
    </xf>
    <xf numFmtId="0" fontId="8" fillId="18" borderId="176" xfId="0" applyFont="1" applyFill="1" applyBorder="1" applyAlignment="1">
      <alignment vertical="center"/>
    </xf>
    <xf numFmtId="0" fontId="8" fillId="18" borderId="171" xfId="0" applyFont="1" applyFill="1" applyBorder="1" applyAlignment="1">
      <alignment vertical="center"/>
    </xf>
    <xf numFmtId="0" fontId="19" fillId="18" borderId="171" xfId="0" applyFont="1" applyFill="1" applyBorder="1"/>
    <xf numFmtId="0" fontId="8" fillId="18" borderId="170" xfId="0" applyFont="1" applyFill="1" applyBorder="1" applyAlignment="1">
      <alignment vertical="center"/>
    </xf>
    <xf numFmtId="3" fontId="8" fillId="3" borderId="10" xfId="0" applyNumberFormat="1" applyFont="1" applyFill="1" applyBorder="1" applyAlignment="1">
      <alignment vertical="center"/>
    </xf>
    <xf numFmtId="3" fontId="19" fillId="0" borderId="0" xfId="0" applyNumberFormat="1" applyFont="1"/>
    <xf numFmtId="0" fontId="19" fillId="0" borderId="0" xfId="0" applyFont="1"/>
    <xf numFmtId="0" fontId="15" fillId="18" borderId="178" xfId="0" applyFont="1" applyFill="1" applyBorder="1" applyAlignment="1">
      <alignment vertical="center"/>
    </xf>
    <xf numFmtId="0" fontId="15" fillId="18" borderId="174" xfId="0" applyFont="1" applyFill="1" applyBorder="1" applyAlignment="1">
      <alignment vertical="center"/>
    </xf>
    <xf numFmtId="0" fontId="8" fillId="18" borderId="174" xfId="0" applyFont="1" applyFill="1" applyBorder="1" applyAlignment="1">
      <alignment vertical="center"/>
    </xf>
    <xf numFmtId="0" fontId="16" fillId="18" borderId="174" xfId="0" applyFont="1" applyFill="1" applyBorder="1"/>
    <xf numFmtId="0" fontId="15" fillId="18" borderId="180" xfId="0" applyFont="1" applyFill="1" applyBorder="1" applyAlignment="1">
      <alignment vertical="center"/>
    </xf>
    <xf numFmtId="0" fontId="15" fillId="18" borderId="175" xfId="0" applyFont="1" applyFill="1" applyBorder="1" applyAlignment="1">
      <alignment vertical="center"/>
    </xf>
    <xf numFmtId="0" fontId="8" fillId="18" borderId="175" xfId="0" applyFont="1" applyFill="1" applyBorder="1" applyAlignment="1">
      <alignment vertical="center"/>
    </xf>
    <xf numFmtId="0" fontId="16" fillId="18" borderId="175" xfId="0" applyFont="1" applyFill="1" applyBorder="1"/>
    <xf numFmtId="0" fontId="8" fillId="18" borderId="137" xfId="0" applyFont="1" applyFill="1" applyBorder="1" applyAlignment="1">
      <alignment horizontal="left" vertical="center"/>
    </xf>
    <xf numFmtId="0" fontId="8" fillId="18" borderId="11" xfId="0" applyFont="1" applyFill="1" applyBorder="1" applyAlignment="1">
      <alignment horizontal="left" vertical="center"/>
    </xf>
    <xf numFmtId="0" fontId="8" fillId="18" borderId="149" xfId="0" applyFont="1" applyFill="1" applyBorder="1" applyAlignment="1">
      <alignment horizontal="left" vertical="center"/>
    </xf>
    <xf numFmtId="0" fontId="8" fillId="18" borderId="150" xfId="0" applyFont="1" applyFill="1" applyBorder="1" applyAlignment="1">
      <alignment horizontal="left" vertical="center"/>
    </xf>
    <xf numFmtId="172" fontId="8" fillId="18" borderId="105" xfId="0" applyNumberFormat="1" applyFont="1" applyFill="1" applyBorder="1" applyAlignment="1">
      <alignment horizontal="center" vertical="center"/>
    </xf>
    <xf numFmtId="0" fontId="8" fillId="18" borderId="105" xfId="0" applyFont="1" applyFill="1" applyBorder="1" applyAlignment="1">
      <alignment horizontal="left" vertical="center"/>
    </xf>
    <xf numFmtId="0" fontId="8" fillId="18" borderId="166" xfId="0" applyFont="1" applyFill="1" applyBorder="1" applyAlignment="1">
      <alignment horizontal="left" vertical="center"/>
    </xf>
    <xf numFmtId="0" fontId="6" fillId="3" borderId="137" xfId="0" applyFont="1" applyFill="1" applyBorder="1" applyAlignment="1">
      <alignment horizontal="center" vertical="center"/>
    </xf>
    <xf numFmtId="0" fontId="6" fillId="3" borderId="11" xfId="0" applyFont="1" applyFill="1" applyBorder="1" applyAlignment="1">
      <alignment horizontal="center" vertical="center"/>
    </xf>
    <xf numFmtId="0" fontId="8" fillId="3" borderId="11" xfId="0" applyFont="1" applyFill="1" applyBorder="1" applyAlignment="1">
      <alignment horizontal="left" vertical="center"/>
    </xf>
    <xf numFmtId="0" fontId="6" fillId="3" borderId="142" xfId="0" applyFont="1" applyFill="1" applyBorder="1" applyAlignment="1">
      <alignment horizontal="center" vertical="center"/>
    </xf>
    <xf numFmtId="0" fontId="10" fillId="17" borderId="167" xfId="0" applyFont="1" applyFill="1" applyBorder="1" applyAlignment="1">
      <alignment vertical="center"/>
    </xf>
    <xf numFmtId="0" fontId="10" fillId="17" borderId="35" xfId="0" applyFont="1" applyFill="1" applyBorder="1" applyAlignment="1">
      <alignment vertical="center"/>
    </xf>
    <xf numFmtId="0" fontId="7" fillId="17" borderId="35" xfId="0" applyFont="1" applyFill="1" applyBorder="1"/>
    <xf numFmtId="0" fontId="8" fillId="20" borderId="168" xfId="0" applyFont="1" applyFill="1" applyBorder="1" applyAlignment="1">
      <alignment horizontal="left" vertical="center"/>
    </xf>
    <xf numFmtId="0" fontId="7" fillId="20" borderId="35" xfId="0" applyFont="1" applyFill="1" applyBorder="1"/>
    <xf numFmtId="0" fontId="8" fillId="20" borderId="168" xfId="0" applyFont="1" applyFill="1" applyBorder="1" applyAlignment="1">
      <alignment vertical="center"/>
    </xf>
    <xf numFmtId="0" fontId="10" fillId="17" borderId="137" xfId="0" applyFont="1" applyFill="1" applyBorder="1" applyAlignment="1">
      <alignment vertical="center"/>
    </xf>
    <xf numFmtId="0" fontId="10" fillId="17" borderId="11" xfId="0" applyFont="1" applyFill="1" applyBorder="1" applyAlignment="1">
      <alignment vertical="center"/>
    </xf>
    <xf numFmtId="0" fontId="64" fillId="3" borderId="10" xfId="0" applyFont="1" applyFill="1" applyBorder="1"/>
    <xf numFmtId="0" fontId="65" fillId="2" borderId="137" xfId="0" applyFont="1" applyFill="1" applyBorder="1" applyAlignment="1">
      <alignment horizontal="centerContinuous" vertical="center"/>
    </xf>
    <xf numFmtId="0" fontId="65" fillId="2" borderId="11" xfId="0" applyFont="1" applyFill="1" applyBorder="1" applyAlignment="1">
      <alignment horizontal="centerContinuous" vertical="center"/>
    </xf>
    <xf numFmtId="0" fontId="66" fillId="6" borderId="11" xfId="0" applyFont="1" applyFill="1" applyBorder="1" applyAlignment="1">
      <alignment horizontal="centerContinuous"/>
    </xf>
    <xf numFmtId="0" fontId="33" fillId="6" borderId="11" xfId="0" applyFont="1" applyFill="1" applyBorder="1" applyAlignment="1">
      <alignment horizontal="centerContinuous"/>
    </xf>
    <xf numFmtId="0" fontId="66" fillId="6" borderId="142" xfId="0" applyFont="1" applyFill="1" applyBorder="1" applyAlignment="1">
      <alignment horizontal="centerContinuous"/>
    </xf>
    <xf numFmtId="0" fontId="67" fillId="3" borderId="10" xfId="0" applyFont="1" applyFill="1" applyBorder="1" applyAlignment="1">
      <alignment horizontal="center" vertical="center"/>
    </xf>
    <xf numFmtId="3" fontId="64" fillId="3" borderId="10" xfId="0" applyNumberFormat="1" applyFont="1" applyFill="1" applyBorder="1"/>
    <xf numFmtId="3" fontId="64" fillId="0" borderId="0" xfId="0" applyNumberFormat="1" applyFont="1"/>
    <xf numFmtId="0" fontId="64" fillId="0" borderId="0" xfId="0" applyFont="1"/>
    <xf numFmtId="0" fontId="9" fillId="8" borderId="14" xfId="0" applyFont="1" applyFill="1" applyBorder="1"/>
    <xf numFmtId="0" fontId="9" fillId="8" borderId="7" xfId="0" applyFont="1" applyFill="1" applyBorder="1"/>
    <xf numFmtId="9" fontId="6" fillId="3" borderId="10" xfId="0" applyNumberFormat="1" applyFont="1" applyFill="1" applyBorder="1"/>
    <xf numFmtId="0" fontId="8" fillId="18" borderId="8" xfId="0" applyFont="1" applyFill="1" applyBorder="1" applyAlignment="1">
      <alignment horizontal="left" vertical="center" wrapText="1"/>
    </xf>
    <xf numFmtId="0" fontId="49" fillId="19" borderId="116" xfId="0" applyFont="1" applyFill="1" applyBorder="1" applyAlignment="1">
      <alignment horizontal="center" vertical="center" wrapText="1"/>
    </xf>
    <xf numFmtId="0" fontId="49" fillId="19" borderId="114" xfId="0" applyFont="1" applyFill="1" applyBorder="1" applyAlignment="1">
      <alignment horizontal="center" vertical="center" wrapText="1"/>
    </xf>
    <xf numFmtId="0" fontId="49" fillId="19" borderId="147" xfId="0" applyFont="1" applyFill="1" applyBorder="1" applyAlignment="1">
      <alignment horizontal="center" vertical="center" wrapText="1"/>
    </xf>
    <xf numFmtId="0" fontId="8" fillId="18" borderId="211" xfId="0" applyFont="1" applyFill="1" applyBorder="1" applyAlignment="1">
      <alignment horizontal="left" vertical="center" wrapText="1"/>
    </xf>
    <xf numFmtId="168" fontId="49" fillId="19" borderId="115" xfId="0" applyNumberFormat="1" applyFont="1" applyFill="1" applyBorder="1" applyAlignment="1">
      <alignment horizontal="right" vertical="center" wrapText="1"/>
    </xf>
    <xf numFmtId="168" fontId="49" fillId="19" borderId="148" xfId="0" applyNumberFormat="1" applyFont="1" applyFill="1" applyBorder="1" applyAlignment="1">
      <alignment horizontal="right" vertical="center" wrapText="1"/>
    </xf>
    <xf numFmtId="0" fontId="8" fillId="18" borderId="17" xfId="0" applyFont="1" applyFill="1" applyBorder="1" applyAlignment="1">
      <alignment horizontal="left" vertical="center" wrapText="1"/>
    </xf>
    <xf numFmtId="168" fontId="49" fillId="19" borderId="239" xfId="0" applyNumberFormat="1" applyFont="1" applyFill="1" applyBorder="1" applyAlignment="1">
      <alignment horizontal="right" vertical="center" wrapText="1"/>
    </xf>
    <xf numFmtId="168" fontId="49" fillId="19" borderId="81" xfId="0" applyNumberFormat="1" applyFont="1" applyFill="1" applyBorder="1" applyAlignment="1">
      <alignment horizontal="right" vertical="center" wrapText="1"/>
    </xf>
    <xf numFmtId="0" fontId="62" fillId="3" borderId="10" xfId="0" applyFont="1" applyFill="1" applyBorder="1" applyAlignment="1">
      <alignment vertical="center"/>
    </xf>
    <xf numFmtId="0" fontId="27" fillId="18" borderId="167" xfId="0" applyFont="1" applyFill="1" applyBorder="1" applyAlignment="1">
      <alignment vertical="center"/>
    </xf>
    <xf numFmtId="0" fontId="63" fillId="18" borderId="35" xfId="0" applyFont="1" applyFill="1" applyBorder="1" applyAlignment="1">
      <alignment vertical="center"/>
    </xf>
    <xf numFmtId="0" fontId="52" fillId="18" borderId="35" xfId="0" applyFont="1" applyFill="1" applyBorder="1" applyAlignment="1">
      <alignment horizontal="right" vertical="center"/>
    </xf>
    <xf numFmtId="169" fontId="62" fillId="3" borderId="10" xfId="0" applyNumberFormat="1" applyFont="1" applyFill="1" applyBorder="1" applyAlignment="1">
      <alignment vertical="center"/>
    </xf>
    <xf numFmtId="3" fontId="62" fillId="3" borderId="10" xfId="0" applyNumberFormat="1" applyFont="1" applyFill="1" applyBorder="1" applyAlignment="1">
      <alignment vertical="center"/>
    </xf>
    <xf numFmtId="3" fontId="62" fillId="0" borderId="0" xfId="0" applyNumberFormat="1" applyFont="1" applyAlignment="1">
      <alignment vertical="center"/>
    </xf>
    <xf numFmtId="0" fontId="62" fillId="0" borderId="0" xfId="0" applyFont="1" applyAlignment="1">
      <alignment vertical="center"/>
    </xf>
    <xf numFmtId="0" fontId="10" fillId="16" borderId="137" xfId="0" applyFont="1" applyFill="1" applyBorder="1" applyAlignment="1">
      <alignment vertical="center"/>
    </xf>
    <xf numFmtId="0" fontId="7" fillId="14" borderId="11" xfId="0" applyFont="1" applyFill="1" applyBorder="1"/>
    <xf numFmtId="0" fontId="7" fillId="14" borderId="142" xfId="0" applyFont="1" applyFill="1" applyBorder="1"/>
    <xf numFmtId="0" fontId="50" fillId="18" borderId="113" xfId="0" applyFont="1" applyFill="1" applyBorder="1" applyAlignment="1">
      <alignment horizontal="center" vertical="center" wrapText="1"/>
    </xf>
    <xf numFmtId="0" fontId="50" fillId="18" borderId="240" xfId="0" applyFont="1" applyFill="1" applyBorder="1" applyAlignment="1">
      <alignment horizontal="center" vertical="center" wrapText="1"/>
    </xf>
    <xf numFmtId="0" fontId="50" fillId="18" borderId="237" xfId="0" applyFont="1" applyFill="1" applyBorder="1" applyAlignment="1">
      <alignment horizontal="center" vertical="center" wrapText="1"/>
    </xf>
    <xf numFmtId="168" fontId="50" fillId="18" borderId="238" xfId="0" applyNumberFormat="1" applyFont="1" applyFill="1" applyBorder="1" applyAlignment="1">
      <alignment horizontal="right" vertical="center" wrapText="1"/>
    </xf>
    <xf numFmtId="168" fontId="50" fillId="18" borderId="239" xfId="0" applyNumberFormat="1" applyFont="1" applyFill="1" applyBorder="1" applyAlignment="1">
      <alignment horizontal="right" vertical="center" wrapText="1"/>
    </xf>
    <xf numFmtId="168" fontId="50" fillId="18" borderId="81" xfId="0" applyNumberFormat="1" applyFont="1" applyFill="1" applyBorder="1" applyAlignment="1">
      <alignment horizontal="right" vertical="center" wrapText="1"/>
    </xf>
    <xf numFmtId="0" fontId="27" fillId="18" borderId="167" xfId="0" applyFont="1" applyFill="1" applyBorder="1" applyAlignment="1">
      <alignment horizontal="centerContinuous" vertical="center"/>
    </xf>
    <xf numFmtId="0" fontId="27" fillId="18" borderId="35" xfId="0" applyFont="1" applyFill="1" applyBorder="1" applyAlignment="1">
      <alignment horizontal="centerContinuous" vertical="center"/>
    </xf>
    <xf numFmtId="8" fontId="27" fillId="18" borderId="35" xfId="0" applyNumberFormat="1" applyFont="1" applyFill="1" applyBorder="1" applyAlignment="1">
      <alignment horizontal="centerContinuous" vertical="center"/>
    </xf>
    <xf numFmtId="0" fontId="13" fillId="3" borderId="131" xfId="0" applyFont="1" applyFill="1" applyBorder="1" applyAlignment="1">
      <alignment horizontal="left" vertical="top"/>
    </xf>
    <xf numFmtId="0" fontId="13" fillId="3" borderId="21" xfId="0" applyFont="1" applyFill="1" applyBorder="1" applyAlignment="1">
      <alignment horizontal="left" vertical="top"/>
    </xf>
    <xf numFmtId="0" fontId="13" fillId="3" borderId="132" xfId="0" applyFont="1" applyFill="1" applyBorder="1" applyAlignment="1">
      <alignment horizontal="left" vertical="top"/>
    </xf>
    <xf numFmtId="0" fontId="6" fillId="3" borderId="10" xfId="0" applyFont="1" applyFill="1" applyBorder="1" applyAlignment="1">
      <alignment horizontal="left"/>
    </xf>
    <xf numFmtId="0" fontId="62" fillId="3" borderId="10" xfId="0" applyFont="1" applyFill="1" applyBorder="1"/>
    <xf numFmtId="0" fontId="27" fillId="26" borderId="167" xfId="0" applyFont="1" applyFill="1" applyBorder="1" applyAlignment="1">
      <alignment horizontal="centerContinuous" vertical="center"/>
    </xf>
    <xf numFmtId="0" fontId="27" fillId="26" borderId="35" xfId="0" applyFont="1" applyFill="1" applyBorder="1" applyAlignment="1">
      <alignment horizontal="centerContinuous" vertical="center"/>
    </xf>
    <xf numFmtId="8" fontId="27" fillId="26" borderId="35" xfId="0" applyNumberFormat="1" applyFont="1" applyFill="1" applyBorder="1" applyAlignment="1">
      <alignment horizontal="centerContinuous" vertical="center"/>
    </xf>
    <xf numFmtId="169" fontId="62" fillId="3" borderId="10" xfId="0" applyNumberFormat="1" applyFont="1" applyFill="1" applyBorder="1"/>
    <xf numFmtId="3" fontId="62" fillId="3" borderId="10" xfId="0" applyNumberFormat="1" applyFont="1" applyFill="1" applyBorder="1"/>
    <xf numFmtId="3" fontId="62" fillId="0" borderId="0" xfId="0" applyNumberFormat="1" applyFont="1"/>
    <xf numFmtId="0" fontId="62" fillId="0" borderId="0" xfId="0" applyFont="1"/>
    <xf numFmtId="0" fontId="62" fillId="3" borderId="10" xfId="0" applyFont="1" applyFill="1" applyBorder="1" applyAlignment="1">
      <alignment horizontal="left" vertical="center"/>
    </xf>
    <xf numFmtId="0" fontId="8" fillId="18" borderId="161" xfId="0" applyFont="1" applyFill="1" applyBorder="1" applyAlignment="1">
      <alignment vertical="top"/>
    </xf>
    <xf numFmtId="0" fontId="8" fillId="18" borderId="11" xfId="0" applyFont="1" applyFill="1" applyBorder="1" applyAlignment="1">
      <alignment vertical="top"/>
    </xf>
    <xf numFmtId="0" fontId="8" fillId="3" borderId="10" xfId="0" applyFont="1" applyFill="1" applyBorder="1" applyAlignment="1">
      <alignment horizontal="left" vertical="top"/>
    </xf>
    <xf numFmtId="0" fontId="6" fillId="3" borderId="30" xfId="0" applyFont="1" applyFill="1" applyBorder="1"/>
    <xf numFmtId="0" fontId="6" fillId="3" borderId="29" xfId="0" applyFont="1" applyFill="1" applyBorder="1"/>
    <xf numFmtId="0" fontId="7" fillId="0" borderId="10" xfId="0" applyFont="1" applyBorder="1"/>
    <xf numFmtId="0" fontId="8" fillId="3" borderId="30" xfId="0" applyFont="1" applyFill="1" applyBorder="1"/>
    <xf numFmtId="0" fontId="8" fillId="3" borderId="10" xfId="0" applyFont="1" applyFill="1" applyBorder="1"/>
    <xf numFmtId="0" fontId="8" fillId="3" borderId="10" xfId="0" applyFont="1" applyFill="1" applyBorder="1" applyAlignment="1">
      <alignment horizontal="center"/>
    </xf>
    <xf numFmtId="0" fontId="8" fillId="3" borderId="29" xfId="0" applyFont="1" applyFill="1" applyBorder="1"/>
    <xf numFmtId="0" fontId="6" fillId="3" borderId="27" xfId="0" applyFont="1" applyFill="1" applyBorder="1"/>
    <xf numFmtId="0" fontId="6" fillId="3" borderId="28" xfId="0" applyFont="1" applyFill="1" applyBorder="1"/>
    <xf numFmtId="0" fontId="6" fillId="3" borderId="26" xfId="0" applyFont="1" applyFill="1" applyBorder="1"/>
    <xf numFmtId="0" fontId="16" fillId="0" borderId="171" xfId="0" applyFont="1" applyBorder="1" applyProtection="1">
      <protection locked="0"/>
    </xf>
    <xf numFmtId="0" fontId="6" fillId="3" borderId="25" xfId="0" applyFont="1" applyFill="1" applyBorder="1" applyProtection="1">
      <protection locked="0"/>
    </xf>
    <xf numFmtId="0" fontId="6" fillId="3" borderId="10" xfId="0" applyFont="1" applyFill="1" applyBorder="1" applyProtection="1">
      <protection locked="0"/>
    </xf>
    <xf numFmtId="0" fontId="21" fillId="0" borderId="10" xfId="1" applyFont="1" applyAlignment="1">
      <alignment horizontal="center" vertical="center"/>
    </xf>
    <xf numFmtId="0" fontId="21" fillId="0" borderId="10" xfId="1" applyFont="1" applyAlignment="1">
      <alignment vertical="center"/>
    </xf>
    <xf numFmtId="0" fontId="22" fillId="0" borderId="10" xfId="1" applyFont="1" applyAlignment="1">
      <alignment horizontal="left" vertical="center"/>
    </xf>
    <xf numFmtId="0" fontId="22" fillId="0" borderId="10" xfId="1" applyFont="1" applyAlignment="1">
      <alignment vertical="center"/>
    </xf>
    <xf numFmtId="165" fontId="21" fillId="0" borderId="10" xfId="1" applyNumberFormat="1" applyFont="1" applyAlignment="1">
      <alignment vertical="center"/>
    </xf>
    <xf numFmtId="0" fontId="35" fillId="12" borderId="62" xfId="1" applyFont="1" applyFill="1" applyBorder="1" applyAlignment="1">
      <alignment horizontal="centerContinuous" vertical="center"/>
    </xf>
    <xf numFmtId="0" fontId="35" fillId="12" borderId="64" xfId="1" applyFont="1" applyFill="1" applyBorder="1" applyAlignment="1">
      <alignment horizontal="centerContinuous" vertical="center"/>
    </xf>
    <xf numFmtId="0" fontId="26" fillId="12" borderId="65" xfId="1" applyFont="1" applyFill="1" applyBorder="1" applyAlignment="1">
      <alignment horizontal="center" vertical="center"/>
    </xf>
    <xf numFmtId="0" fontId="26" fillId="12" borderId="64" xfId="1" applyFont="1" applyFill="1" applyBorder="1" applyAlignment="1">
      <alignment horizontal="center" vertical="center"/>
    </xf>
    <xf numFmtId="0" fontId="26" fillId="12" borderId="48" xfId="1" applyFont="1" applyFill="1" applyBorder="1" applyAlignment="1">
      <alignment horizontal="center" vertical="center"/>
    </xf>
    <xf numFmtId="0" fontId="35" fillId="12" borderId="66" xfId="1" applyFont="1" applyFill="1" applyBorder="1" applyAlignment="1">
      <alignment horizontal="centerContinuous" vertical="center"/>
    </xf>
    <xf numFmtId="0" fontId="35" fillId="12" borderId="41" xfId="1" applyFont="1" applyFill="1" applyBorder="1" applyAlignment="1">
      <alignment horizontal="centerContinuous" vertical="center"/>
    </xf>
    <xf numFmtId="0" fontId="35" fillId="12" borderId="60" xfId="1" applyFont="1" applyFill="1" applyBorder="1" applyAlignment="1">
      <alignment horizontal="center" vertical="center"/>
    </xf>
    <xf numFmtId="0" fontId="35" fillId="12" borderId="58" xfId="1" applyFont="1" applyFill="1" applyBorder="1" applyAlignment="1">
      <alignment horizontal="center" vertical="center"/>
    </xf>
    <xf numFmtId="0" fontId="35" fillId="12" borderId="44" xfId="1" applyFont="1" applyFill="1" applyBorder="1" applyAlignment="1">
      <alignment horizontal="center" vertical="center"/>
    </xf>
    <xf numFmtId="0" fontId="35" fillId="12" borderId="65" xfId="1" applyFont="1" applyFill="1" applyBorder="1" applyAlignment="1">
      <alignment horizontal="centerContinuous" vertical="center"/>
    </xf>
    <xf numFmtId="0" fontId="35" fillId="12" borderId="60" xfId="1" applyFont="1" applyFill="1" applyBorder="1" applyAlignment="1">
      <alignment horizontal="centerContinuous" vertical="center"/>
    </xf>
    <xf numFmtId="0" fontId="35" fillId="12" borderId="58" xfId="1" applyFont="1" applyFill="1" applyBorder="1" applyAlignment="1">
      <alignment horizontal="centerContinuous" vertical="center"/>
    </xf>
    <xf numFmtId="0" fontId="35" fillId="12" borderId="57" xfId="1" applyFont="1" applyFill="1" applyBorder="1" applyAlignment="1">
      <alignment horizontal="centerContinuous" vertical="center"/>
    </xf>
    <xf numFmtId="0" fontId="35" fillId="0" borderId="10" xfId="1" applyFont="1" applyAlignment="1">
      <alignment horizontal="center" vertical="center"/>
    </xf>
    <xf numFmtId="165" fontId="32" fillId="14" borderId="88" xfId="1" applyNumberFormat="1" applyFont="1" applyFill="1" applyBorder="1" applyAlignment="1">
      <alignment horizontal="center" vertical="center"/>
    </xf>
    <xf numFmtId="0" fontId="32" fillId="14" borderId="241" xfId="1" applyFont="1" applyFill="1" applyBorder="1" applyAlignment="1">
      <alignment horizontal="center" vertical="center"/>
    </xf>
    <xf numFmtId="0" fontId="32" fillId="14" borderId="245" xfId="1" applyFont="1" applyFill="1" applyBorder="1" applyAlignment="1">
      <alignment horizontal="centerContinuous" vertical="center"/>
    </xf>
    <xf numFmtId="0" fontId="32" fillId="14" borderId="33" xfId="1" applyFont="1" applyFill="1" applyBorder="1" applyAlignment="1">
      <alignment horizontal="centerContinuous" vertical="center"/>
    </xf>
    <xf numFmtId="0" fontId="32" fillId="14" borderId="267" xfId="1" applyFont="1" applyFill="1" applyBorder="1" applyAlignment="1">
      <alignment horizontal="centerContinuous" vertical="center"/>
    </xf>
    <xf numFmtId="0" fontId="32" fillId="14" borderId="268" xfId="1" applyFont="1" applyFill="1" applyBorder="1" applyAlignment="1">
      <alignment horizontal="centerContinuous" vertical="center"/>
    </xf>
    <xf numFmtId="0" fontId="32" fillId="14" borderId="31" xfId="1" applyFont="1" applyFill="1" applyBorder="1" applyAlignment="1">
      <alignment vertical="center"/>
    </xf>
    <xf numFmtId="0" fontId="35" fillId="12" borderId="57" xfId="1" applyFont="1" applyFill="1" applyBorder="1" applyAlignment="1">
      <alignment horizontal="center" vertical="center"/>
    </xf>
    <xf numFmtId="0" fontId="35" fillId="0" borderId="10" xfId="1" applyFont="1" applyAlignment="1">
      <alignment vertical="center"/>
    </xf>
    <xf numFmtId="0" fontId="32" fillId="14" borderId="242" xfId="1" applyFont="1" applyFill="1" applyBorder="1" applyAlignment="1">
      <alignment horizontal="centerContinuous" vertical="center"/>
    </xf>
    <xf numFmtId="0" fontId="32" fillId="14" borderId="10" xfId="1" applyFont="1" applyFill="1" applyAlignment="1">
      <alignment horizontal="centerContinuous" vertical="center"/>
    </xf>
    <xf numFmtId="0" fontId="32" fillId="14" borderId="269" xfId="1" applyFont="1" applyFill="1" applyBorder="1" applyAlignment="1">
      <alignment horizontal="centerContinuous" vertical="center"/>
    </xf>
    <xf numFmtId="0" fontId="32" fillId="14" borderId="28" xfId="1" applyFont="1" applyFill="1" applyBorder="1" applyAlignment="1">
      <alignment horizontal="centerContinuous" vertical="center"/>
    </xf>
    <xf numFmtId="0" fontId="32" fillId="14" borderId="270" xfId="1" applyFont="1" applyFill="1" applyBorder="1" applyAlignment="1">
      <alignment horizontal="centerContinuous" vertical="center"/>
    </xf>
    <xf numFmtId="0" fontId="32" fillId="14" borderId="90" xfId="1" applyFont="1" applyFill="1" applyBorder="1" applyAlignment="1">
      <alignment horizontal="center" vertical="center"/>
    </xf>
    <xf numFmtId="0" fontId="32" fillId="14" borderId="189" xfId="1" applyFont="1" applyFill="1" applyBorder="1" applyAlignment="1">
      <alignment horizontal="center" vertical="center"/>
    </xf>
    <xf numFmtId="0" fontId="32" fillId="14" borderId="193" xfId="1" applyFont="1" applyFill="1" applyBorder="1" applyAlignment="1">
      <alignment horizontal="center" vertical="center"/>
    </xf>
    <xf numFmtId="0" fontId="32" fillId="14" borderId="194" xfId="1" applyFont="1" applyFill="1" applyBorder="1" applyAlignment="1">
      <alignment horizontal="center" vertical="center"/>
    </xf>
    <xf numFmtId="0" fontId="32" fillId="14" borderId="195" xfId="1" applyFont="1" applyFill="1" applyBorder="1" applyAlignment="1">
      <alignment horizontal="center" vertical="center"/>
    </xf>
    <xf numFmtId="4" fontId="32" fillId="14" borderId="94" xfId="2" applyNumberFormat="1" applyFont="1" applyFill="1" applyBorder="1" applyAlignment="1">
      <alignment horizontal="center" vertical="center"/>
    </xf>
    <xf numFmtId="0" fontId="23" fillId="15" borderId="49" xfId="1" applyFont="1" applyFill="1" applyBorder="1" applyAlignment="1">
      <alignment horizontal="center" vertical="center"/>
    </xf>
    <xf numFmtId="0" fontId="23" fillId="15" borderId="63" xfId="1" applyFont="1" applyFill="1" applyBorder="1" applyAlignment="1">
      <alignment horizontal="center" vertical="center"/>
    </xf>
    <xf numFmtId="4" fontId="23" fillId="15" borderId="63" xfId="1" applyNumberFormat="1" applyFont="1" applyFill="1" applyBorder="1" applyAlignment="1">
      <alignment vertical="center"/>
    </xf>
    <xf numFmtId="4" fontId="23" fillId="15" borderId="63" xfId="1" applyNumberFormat="1" applyFont="1" applyFill="1" applyBorder="1" applyAlignment="1">
      <alignment horizontal="center" vertical="center"/>
    </xf>
    <xf numFmtId="179" fontId="23" fillId="15" borderId="54" xfId="2" applyNumberFormat="1" applyFont="1" applyFill="1" applyBorder="1" applyAlignment="1">
      <alignment horizontal="right" vertical="center"/>
    </xf>
    <xf numFmtId="4" fontId="21" fillId="0" borderId="10" xfId="1" applyNumberFormat="1" applyFont="1" applyAlignment="1">
      <alignment vertical="center"/>
    </xf>
    <xf numFmtId="0" fontId="23" fillId="15" borderId="45" xfId="1" applyFont="1" applyFill="1" applyBorder="1" applyAlignment="1">
      <alignment horizontal="center" vertical="center"/>
    </xf>
    <xf numFmtId="0" fontId="23" fillId="15" borderId="59" xfId="1" applyFont="1" applyFill="1" applyBorder="1" applyAlignment="1">
      <alignment horizontal="center" vertical="center"/>
    </xf>
    <xf numFmtId="4" fontId="23" fillId="15" borderId="59" xfId="1" applyNumberFormat="1" applyFont="1" applyFill="1" applyBorder="1" applyAlignment="1">
      <alignment vertical="center"/>
    </xf>
    <xf numFmtId="4" fontId="23" fillId="15" borderId="59" xfId="1" applyNumberFormat="1" applyFont="1" applyFill="1" applyBorder="1" applyAlignment="1">
      <alignment horizontal="center" vertical="center"/>
    </xf>
    <xf numFmtId="179" fontId="23" fillId="15" borderId="53" xfId="2" applyNumberFormat="1" applyFont="1" applyFill="1" applyBorder="1" applyAlignment="1">
      <alignment horizontal="right" vertical="center"/>
    </xf>
    <xf numFmtId="39" fontId="21" fillId="12" borderId="198" xfId="2" applyFont="1" applyFill="1" applyBorder="1" applyAlignment="1">
      <alignment horizontal="left" vertical="center"/>
    </xf>
    <xf numFmtId="39" fontId="21" fillId="12" borderId="199" xfId="2" applyFont="1" applyFill="1" applyBorder="1" applyAlignment="1">
      <alignment horizontal="center" vertical="center"/>
    </xf>
    <xf numFmtId="39" fontId="21" fillId="12" borderId="200" xfId="2" applyFont="1" applyFill="1" applyBorder="1" applyAlignment="1">
      <alignment horizontal="right" vertical="center"/>
    </xf>
    <xf numFmtId="4" fontId="23" fillId="12" borderId="198" xfId="3" applyNumberFormat="1" applyFont="1" applyFill="1" applyBorder="1" applyAlignment="1" applyProtection="1">
      <alignment horizontal="left" vertical="center"/>
    </xf>
    <xf numFmtId="4" fontId="23" fillId="12" borderId="199" xfId="3" applyNumberFormat="1" applyFont="1" applyFill="1" applyBorder="1" applyAlignment="1" applyProtection="1">
      <alignment horizontal="center" vertical="center"/>
    </xf>
    <xf numFmtId="4" fontId="23" fillId="12" borderId="200" xfId="3" applyNumberFormat="1" applyFont="1" applyFill="1" applyBorder="1" applyAlignment="1" applyProtection="1">
      <alignment horizontal="right" vertical="center"/>
    </xf>
    <xf numFmtId="0" fontId="23" fillId="15" borderId="40" xfId="1" applyFont="1" applyFill="1" applyBorder="1" applyAlignment="1">
      <alignment horizontal="center" vertical="center"/>
    </xf>
    <xf numFmtId="0" fontId="23" fillId="15" borderId="56" xfId="1" applyFont="1" applyFill="1" applyBorder="1" applyAlignment="1">
      <alignment horizontal="center" vertical="center"/>
    </xf>
    <xf numFmtId="4" fontId="23" fillId="15" borderId="56" xfId="1" applyNumberFormat="1" applyFont="1" applyFill="1" applyBorder="1" applyAlignment="1">
      <alignment vertical="center"/>
    </xf>
    <xf numFmtId="4" fontId="23" fillId="15" borderId="56" xfId="1" applyNumberFormat="1" applyFont="1" applyFill="1" applyBorder="1" applyAlignment="1">
      <alignment horizontal="center" vertical="center"/>
    </xf>
    <xf numFmtId="179" fontId="23" fillId="15" borderId="52" xfId="2" applyNumberFormat="1" applyFont="1" applyFill="1" applyBorder="1" applyAlignment="1">
      <alignment horizontal="right" vertical="center"/>
    </xf>
    <xf numFmtId="4" fontId="23" fillId="12" borderId="201" xfId="3" applyNumberFormat="1" applyFont="1" applyFill="1" applyBorder="1" applyAlignment="1" applyProtection="1">
      <alignment horizontal="left" vertical="center"/>
    </xf>
    <xf numFmtId="4" fontId="23" fillId="12" borderId="202" xfId="3" applyNumberFormat="1" applyFont="1" applyFill="1" applyBorder="1" applyAlignment="1" applyProtection="1">
      <alignment horizontal="center" vertical="center"/>
    </xf>
    <xf numFmtId="4" fontId="23" fillId="12" borderId="203" xfId="3" applyNumberFormat="1" applyFont="1" applyFill="1" applyBorder="1" applyAlignment="1" applyProtection="1">
      <alignment horizontal="right" vertical="center"/>
    </xf>
    <xf numFmtId="167" fontId="32" fillId="14" borderId="32" xfId="3" applyNumberFormat="1" applyFont="1" applyFill="1" applyBorder="1" applyAlignment="1" applyProtection="1">
      <alignment vertical="center"/>
    </xf>
    <xf numFmtId="167" fontId="34" fillId="14" borderId="33" xfId="3" applyNumberFormat="1" applyFont="1" applyFill="1" applyBorder="1" applyAlignment="1" applyProtection="1">
      <alignment vertical="center"/>
    </xf>
    <xf numFmtId="167" fontId="32" fillId="14" borderId="33" xfId="3" applyNumberFormat="1" applyFont="1" applyFill="1" applyBorder="1" applyAlignment="1" applyProtection="1">
      <alignment horizontal="right" vertical="center"/>
    </xf>
    <xf numFmtId="167" fontId="32" fillId="14" borderId="10" xfId="3" applyNumberFormat="1" applyFont="1" applyFill="1" applyBorder="1" applyAlignment="1" applyProtection="1">
      <alignment horizontal="right" vertical="center"/>
    </xf>
    <xf numFmtId="7" fontId="54" fillId="14" borderId="64" xfId="2" applyNumberFormat="1" applyFont="1" applyFill="1" applyBorder="1" applyAlignment="1">
      <alignment horizontal="right" vertical="center"/>
    </xf>
    <xf numFmtId="7" fontId="54" fillId="14" borderId="271" xfId="2" applyNumberFormat="1" applyFont="1" applyFill="1" applyBorder="1" applyAlignment="1">
      <alignment horizontal="right" vertical="center"/>
    </xf>
    <xf numFmtId="7" fontId="54" fillId="14" borderId="33" xfId="2" applyNumberFormat="1" applyFont="1" applyFill="1" applyBorder="1" applyAlignment="1">
      <alignment horizontal="right" vertical="center"/>
    </xf>
    <xf numFmtId="7" fontId="54" fillId="14" borderId="89" xfId="2" applyNumberFormat="1" applyFont="1" applyFill="1" applyBorder="1" applyAlignment="1">
      <alignment horizontal="right" vertical="center"/>
    </xf>
    <xf numFmtId="167" fontId="53" fillId="14" borderId="51" xfId="3" applyNumberFormat="1" applyFont="1" applyFill="1" applyBorder="1" applyAlignment="1" applyProtection="1">
      <alignment horizontal="centerContinuous" vertical="center"/>
    </xf>
    <xf numFmtId="167" fontId="33" fillId="14" borderId="51" xfId="3" applyNumberFormat="1" applyFont="1" applyFill="1" applyBorder="1" applyAlignment="1" applyProtection="1">
      <alignment horizontal="centerContinuous" vertical="center"/>
    </xf>
    <xf numFmtId="164" fontId="26" fillId="12" borderId="196" xfId="1" applyNumberFormat="1" applyFont="1" applyFill="1" applyBorder="1" applyAlignment="1">
      <alignment horizontal="left" vertical="center"/>
    </xf>
    <xf numFmtId="164" fontId="26" fillId="12" borderId="197" xfId="1" applyNumberFormat="1" applyFont="1" applyFill="1" applyBorder="1" applyAlignment="1">
      <alignment vertical="center"/>
    </xf>
    <xf numFmtId="164" fontId="26" fillId="12" borderId="50" xfId="1" applyNumberFormat="1" applyFont="1" applyFill="1" applyBorder="1" applyAlignment="1">
      <alignment vertical="center"/>
    </xf>
    <xf numFmtId="171" fontId="26" fillId="12" borderId="49" xfId="13" applyNumberFormat="1" applyFont="1" applyFill="1" applyBorder="1" applyAlignment="1" applyProtection="1">
      <alignment horizontal="center" vertical="center"/>
    </xf>
    <xf numFmtId="168" fontId="26" fillId="12" borderId="50" xfId="1" applyNumberFormat="1" applyFont="1" applyFill="1" applyBorder="1" applyAlignment="1">
      <alignment horizontal="right" vertical="center"/>
    </xf>
    <xf numFmtId="4" fontId="30" fillId="12" borderId="32" xfId="3" applyNumberFormat="1" applyFont="1" applyFill="1" applyBorder="1" applyAlignment="1" applyProtection="1">
      <alignment horizontal="centerContinuous" vertical="center"/>
    </xf>
    <xf numFmtId="4" fontId="25" fillId="12" borderId="33" xfId="3" applyNumberFormat="1" applyFont="1" applyFill="1" applyBorder="1" applyAlignment="1" applyProtection="1">
      <alignment horizontal="centerContinuous" vertical="center"/>
    </xf>
    <xf numFmtId="4" fontId="25" fillId="12" borderId="31" xfId="3" applyNumberFormat="1" applyFont="1" applyFill="1" applyBorder="1" applyAlignment="1" applyProtection="1">
      <alignment horizontal="centerContinuous" vertical="center"/>
    </xf>
    <xf numFmtId="7" fontId="54" fillId="14" borderId="58" xfId="2" applyNumberFormat="1" applyFont="1" applyFill="1" applyBorder="1" applyAlignment="1">
      <alignment horizontal="right" vertical="center"/>
    </xf>
    <xf numFmtId="7" fontId="54" fillId="14" borderId="272" xfId="2" applyNumberFormat="1" applyFont="1" applyFill="1" applyBorder="1" applyAlignment="1">
      <alignment horizontal="right" vertical="center"/>
    </xf>
    <xf numFmtId="7" fontId="54" fillId="14" borderId="10" xfId="2" applyNumberFormat="1" applyFont="1" applyFill="1" applyAlignment="1">
      <alignment horizontal="right" vertical="center"/>
    </xf>
    <xf numFmtId="7" fontId="54" fillId="14" borderId="273" xfId="2" applyNumberFormat="1" applyFont="1" applyFill="1" applyBorder="1" applyAlignment="1">
      <alignment horizontal="right" vertical="center"/>
    </xf>
    <xf numFmtId="2" fontId="53" fillId="14" borderId="47" xfId="1" applyNumberFormat="1" applyFont="1" applyFill="1" applyBorder="1" applyAlignment="1">
      <alignment horizontal="centerContinuous" vertical="center"/>
    </xf>
    <xf numFmtId="2" fontId="32" fillId="14" borderId="47" xfId="1" applyNumberFormat="1" applyFont="1" applyFill="1" applyBorder="1" applyAlignment="1">
      <alignment horizontal="centerContinuous" vertical="center"/>
    </xf>
    <xf numFmtId="164" fontId="26" fillId="12" borderId="198" xfId="4" applyNumberFormat="1" applyFont="1" applyFill="1" applyBorder="1" applyAlignment="1" applyProtection="1">
      <alignment horizontal="left" vertical="center"/>
    </xf>
    <xf numFmtId="164" fontId="26" fillId="12" borderId="199" xfId="4" applyNumberFormat="1" applyFont="1" applyFill="1" applyBorder="1" applyAlignment="1" applyProtection="1">
      <alignment vertical="center"/>
    </xf>
    <xf numFmtId="164" fontId="26" fillId="12" borderId="200" xfId="4" applyNumberFormat="1" applyFont="1" applyFill="1" applyBorder="1" applyAlignment="1" applyProtection="1">
      <alignment horizontal="right" vertical="center"/>
    </xf>
    <xf numFmtId="171" fontId="26" fillId="12" borderId="45" xfId="13" applyNumberFormat="1" applyFont="1" applyFill="1" applyBorder="1" applyAlignment="1" applyProtection="1">
      <alignment horizontal="center" vertical="center"/>
    </xf>
    <xf numFmtId="168" fontId="26" fillId="12" borderId="46" xfId="4" applyNumberFormat="1" applyFont="1" applyFill="1" applyBorder="1" applyAlignment="1" applyProtection="1">
      <alignment horizontal="right" vertical="center"/>
    </xf>
    <xf numFmtId="164" fontId="26" fillId="12" borderId="204" xfId="4" applyNumberFormat="1" applyFont="1" applyFill="1" applyBorder="1" applyAlignment="1" applyProtection="1">
      <alignment horizontal="left" vertical="center"/>
    </xf>
    <xf numFmtId="164" fontId="26" fillId="12" borderId="205" xfId="4" applyNumberFormat="1" applyFont="1" applyFill="1" applyBorder="1" applyAlignment="1" applyProtection="1">
      <alignment vertical="center"/>
    </xf>
    <xf numFmtId="164" fontId="26" fillId="12" borderId="206" xfId="4" applyNumberFormat="1" applyFont="1" applyFill="1" applyBorder="1" applyAlignment="1" applyProtection="1">
      <alignment horizontal="right" vertical="center"/>
    </xf>
    <xf numFmtId="171" fontId="26" fillId="12" borderId="111" xfId="13" applyNumberFormat="1" applyFont="1" applyFill="1" applyBorder="1" applyAlignment="1" applyProtection="1">
      <alignment horizontal="center" vertical="center"/>
    </xf>
    <xf numFmtId="168" fontId="26" fillId="12" borderId="112" xfId="4" applyNumberFormat="1" applyFont="1" applyFill="1" applyBorder="1" applyAlignment="1" applyProtection="1">
      <alignment horizontal="right" vertical="center"/>
    </xf>
    <xf numFmtId="7" fontId="54" fillId="14" borderId="41" xfId="2" applyNumberFormat="1" applyFont="1" applyFill="1" applyBorder="1" applyAlignment="1">
      <alignment horizontal="right" vertical="center"/>
    </xf>
    <xf numFmtId="7" fontId="54" fillId="14" borderId="189" xfId="2" applyNumberFormat="1" applyFont="1" applyFill="1" applyBorder="1" applyAlignment="1">
      <alignment horizontal="right" vertical="center"/>
    </xf>
    <xf numFmtId="7" fontId="54" fillId="14" borderId="28" xfId="2" applyNumberFormat="1" applyFont="1" applyFill="1" applyBorder="1" applyAlignment="1">
      <alignment horizontal="right" vertical="center"/>
    </xf>
    <xf numFmtId="7" fontId="54" fillId="14" borderId="90" xfId="2" applyNumberFormat="1" applyFont="1" applyFill="1" applyBorder="1" applyAlignment="1">
      <alignment horizontal="right" vertical="center"/>
    </xf>
    <xf numFmtId="2" fontId="32" fillId="14" borderId="43" xfId="1" applyNumberFormat="1" applyFont="1" applyFill="1" applyBorder="1" applyAlignment="1">
      <alignment horizontal="centerContinuous" vertical="center"/>
    </xf>
    <xf numFmtId="4" fontId="26" fillId="12" borderId="32" xfId="3" applyNumberFormat="1" applyFont="1" applyFill="1" applyBorder="1" applyAlignment="1" applyProtection="1">
      <alignment horizontal="centerContinuous" vertical="center"/>
    </xf>
    <xf numFmtId="4" fontId="30" fillId="12" borderId="33" xfId="3" applyNumberFormat="1" applyFont="1" applyFill="1" applyBorder="1" applyAlignment="1" applyProtection="1">
      <alignment horizontal="centerContinuous" vertical="center"/>
    </xf>
    <xf numFmtId="4" fontId="26" fillId="12" borderId="10" xfId="3" applyNumberFormat="1" applyFont="1" applyFill="1" applyBorder="1" applyAlignment="1" applyProtection="1">
      <alignment horizontal="centerContinuous" vertical="center"/>
    </xf>
    <xf numFmtId="0" fontId="22" fillId="0" borderId="10" xfId="1" applyFont="1" applyAlignment="1">
      <alignment horizontal="center" vertical="center"/>
    </xf>
    <xf numFmtId="4" fontId="30" fillId="12" borderId="35" xfId="3" applyNumberFormat="1" applyFont="1" applyFill="1" applyBorder="1" applyAlignment="1" applyProtection="1">
      <alignment horizontal="centerContinuous" vertical="center"/>
    </xf>
    <xf numFmtId="2" fontId="27" fillId="0" borderId="10" xfId="1" applyNumberFormat="1" applyFont="1" applyAlignment="1">
      <alignment vertical="center" wrapText="1"/>
    </xf>
    <xf numFmtId="2" fontId="25" fillId="0" borderId="28" xfId="1" applyNumberFormat="1" applyFont="1" applyBorder="1" applyAlignment="1">
      <alignment vertical="center" wrapText="1"/>
    </xf>
    <xf numFmtId="2" fontId="23" fillId="0" borderId="38" xfId="1" applyNumberFormat="1" applyFont="1" applyBorder="1" applyAlignment="1" applyProtection="1">
      <alignment vertical="center" wrapText="1"/>
      <protection locked="0"/>
    </xf>
    <xf numFmtId="2" fontId="23" fillId="0" borderId="37" xfId="1" applyNumberFormat="1" applyFont="1" applyBorder="1" applyAlignment="1" applyProtection="1">
      <alignment vertical="center" wrapText="1"/>
      <protection locked="0"/>
    </xf>
    <xf numFmtId="2" fontId="23" fillId="0" borderId="36" xfId="1" applyNumberFormat="1" applyFont="1" applyBorder="1" applyAlignment="1" applyProtection="1">
      <alignment vertical="center" wrapText="1"/>
      <protection locked="0"/>
    </xf>
    <xf numFmtId="2" fontId="23" fillId="0" borderId="264" xfId="1" applyNumberFormat="1" applyFont="1" applyBorder="1" applyAlignment="1" applyProtection="1">
      <alignment vertical="center" wrapText="1"/>
      <protection locked="0"/>
    </xf>
    <xf numFmtId="2" fontId="23" fillId="0" borderId="263" xfId="1" applyNumberFormat="1" applyFont="1" applyBorder="1" applyAlignment="1" applyProtection="1">
      <alignment vertical="center" wrapText="1"/>
      <protection locked="0"/>
    </xf>
    <xf numFmtId="2" fontId="23" fillId="0" borderId="265" xfId="1" applyNumberFormat="1" applyFont="1" applyBorder="1" applyAlignment="1" applyProtection="1">
      <alignment vertical="center" wrapText="1"/>
      <protection locked="0"/>
    </xf>
    <xf numFmtId="0" fontId="57" fillId="0" borderId="32" xfId="1" applyFont="1" applyBorder="1" applyAlignment="1">
      <alignment vertical="center"/>
    </xf>
    <xf numFmtId="0" fontId="58" fillId="0" borderId="33" xfId="1" applyFont="1" applyBorder="1" applyAlignment="1">
      <alignment vertical="center"/>
    </xf>
    <xf numFmtId="0" fontId="58" fillId="0" borderId="30" xfId="1" applyFont="1" applyBorder="1" applyAlignment="1">
      <alignment vertical="center"/>
    </xf>
    <xf numFmtId="0" fontId="58" fillId="0" borderId="10" xfId="1" applyFont="1" applyAlignment="1">
      <alignment vertical="center"/>
    </xf>
    <xf numFmtId="0" fontId="59" fillId="0" borderId="30" xfId="1" applyFont="1" applyBorder="1" applyAlignment="1">
      <alignment vertical="center"/>
    </xf>
    <xf numFmtId="0" fontId="59" fillId="0" borderId="10" xfId="1" applyFont="1" applyAlignment="1">
      <alignment vertical="center"/>
    </xf>
    <xf numFmtId="9" fontId="0" fillId="0" borderId="46" xfId="0" applyNumberFormat="1" applyBorder="1" applyAlignment="1" applyProtection="1">
      <alignment horizontal="center" vertical="top" wrapText="1"/>
      <protection locked="0"/>
    </xf>
    <xf numFmtId="39" fontId="35" fillId="0" borderId="61" xfId="2" applyFont="1" applyBorder="1" applyAlignment="1" applyProtection="1">
      <alignment horizontal="right" vertical="center"/>
      <protection locked="0"/>
    </xf>
    <xf numFmtId="9" fontId="0" fillId="0" borderId="266" xfId="0" applyNumberFormat="1" applyBorder="1" applyAlignment="1" applyProtection="1">
      <alignment horizontal="center" vertical="top" wrapText="1"/>
      <protection locked="0"/>
    </xf>
    <xf numFmtId="173" fontId="35" fillId="0" borderId="48" xfId="1" applyNumberFormat="1" applyFont="1" applyBorder="1" applyAlignment="1" applyProtection="1">
      <alignment horizontal="center" vertical="center"/>
      <protection locked="0"/>
    </xf>
    <xf numFmtId="173" fontId="35" fillId="0" borderId="39" xfId="1" applyNumberFormat="1" applyFont="1" applyBorder="1" applyAlignment="1" applyProtection="1">
      <alignment horizontal="center" vertical="center"/>
      <protection locked="0"/>
    </xf>
    <xf numFmtId="0" fontId="35" fillId="23" borderId="48" xfId="1" applyFont="1" applyFill="1" applyBorder="1" applyAlignment="1">
      <alignment horizontal="center" vertical="center"/>
    </xf>
    <xf numFmtId="0" fontId="35" fillId="23" borderId="64" xfId="1" applyFont="1" applyFill="1" applyBorder="1" applyAlignment="1">
      <alignment horizontal="centerContinuous" vertical="center"/>
    </xf>
    <xf numFmtId="168" fontId="23" fillId="12" borderId="61" xfId="2" applyNumberFormat="1" applyFont="1" applyFill="1" applyBorder="1" applyAlignment="1">
      <alignment horizontal="right" vertical="center"/>
    </xf>
    <xf numFmtId="168" fontId="23" fillId="12" borderId="66" xfId="2" applyNumberFormat="1" applyFont="1" applyFill="1" applyBorder="1" applyAlignment="1">
      <alignment horizontal="right" vertical="center"/>
    </xf>
    <xf numFmtId="168" fontId="23" fillId="12" borderId="62" xfId="2" applyNumberFormat="1" applyFont="1" applyFill="1" applyBorder="1" applyAlignment="1">
      <alignment horizontal="right" vertical="center"/>
    </xf>
    <xf numFmtId="4" fontId="23" fillId="0" borderId="53" xfId="2" applyNumberFormat="1" applyFont="1" applyBorder="1" applyAlignment="1" applyProtection="1">
      <alignment horizontal="center" vertical="center"/>
      <protection locked="0"/>
    </xf>
    <xf numFmtId="4" fontId="23" fillId="0" borderId="52" xfId="2" applyNumberFormat="1" applyFont="1" applyBorder="1" applyAlignment="1" applyProtection="1">
      <alignment horizontal="center" vertical="center"/>
      <protection locked="0"/>
    </xf>
    <xf numFmtId="168" fontId="26" fillId="12" borderId="64" xfId="1" applyNumberFormat="1" applyFont="1" applyFill="1" applyBorder="1" applyAlignment="1">
      <alignment horizontal="right" vertical="center"/>
    </xf>
    <xf numFmtId="168" fontId="26" fillId="12" borderId="58" xfId="4" applyNumberFormat="1" applyFont="1" applyFill="1" applyBorder="1" applyAlignment="1" applyProtection="1">
      <alignment horizontal="right" vertical="center"/>
    </xf>
    <xf numFmtId="171" fontId="26" fillId="12" borderId="54" xfId="13" applyNumberFormat="1" applyFont="1" applyFill="1" applyBorder="1" applyAlignment="1" applyProtection="1">
      <alignment horizontal="center" vertical="center"/>
    </xf>
    <xf numFmtId="171" fontId="26" fillId="12" borderId="53" xfId="13" applyNumberFormat="1" applyFont="1" applyFill="1" applyBorder="1" applyAlignment="1" applyProtection="1">
      <alignment horizontal="center" vertical="center"/>
    </xf>
    <xf numFmtId="171" fontId="26" fillId="12" borderId="249" xfId="13" applyNumberFormat="1" applyFont="1" applyFill="1" applyBorder="1" applyAlignment="1" applyProtection="1">
      <alignment horizontal="center" vertical="center"/>
    </xf>
    <xf numFmtId="171" fontId="26" fillId="12" borderId="52" xfId="13" applyNumberFormat="1" applyFont="1" applyFill="1" applyBorder="1" applyAlignment="1" applyProtection="1">
      <alignment horizontal="center" vertical="center"/>
    </xf>
    <xf numFmtId="168" fontId="26" fillId="12" borderId="62" xfId="1" applyNumberFormat="1" applyFont="1" applyFill="1" applyBorder="1" applyAlignment="1">
      <alignment horizontal="right" vertical="center"/>
    </xf>
    <xf numFmtId="168" fontId="26" fillId="12" borderId="61" xfId="4" applyNumberFormat="1" applyFont="1" applyFill="1" applyBorder="1" applyAlignment="1" applyProtection="1">
      <alignment horizontal="right" vertical="center"/>
    </xf>
    <xf numFmtId="168" fontId="26" fillId="12" borderId="275" xfId="4" applyNumberFormat="1" applyFont="1" applyFill="1" applyBorder="1" applyAlignment="1" applyProtection="1">
      <alignment horizontal="right" vertical="center"/>
    </xf>
    <xf numFmtId="168" fontId="26" fillId="12" borderId="66" xfId="4" applyNumberFormat="1" applyFont="1" applyFill="1" applyBorder="1" applyAlignment="1" applyProtection="1">
      <alignment horizontal="right" vertical="center"/>
    </xf>
    <xf numFmtId="0" fontId="39" fillId="0" borderId="0" xfId="8" applyFont="1" applyBorder="1" applyAlignment="1">
      <alignment vertical="center"/>
    </xf>
    <xf numFmtId="0" fontId="23" fillId="24" borderId="243" xfId="2" applyNumberFormat="1" applyFont="1" applyFill="1" applyBorder="1" applyAlignment="1" applyProtection="1">
      <alignment horizontal="center" vertical="center"/>
      <protection locked="0"/>
    </xf>
    <xf numFmtId="0" fontId="23" fillId="24" borderId="244" xfId="2" applyNumberFormat="1" applyFont="1" applyFill="1" applyBorder="1" applyAlignment="1" applyProtection="1">
      <alignment horizontal="center" vertical="center"/>
      <protection locked="0"/>
    </xf>
    <xf numFmtId="168" fontId="50" fillId="19" borderId="239" xfId="0" applyNumberFormat="1" applyFont="1" applyFill="1" applyBorder="1" applyAlignment="1">
      <alignment horizontal="right" vertical="center" wrapText="1"/>
    </xf>
    <xf numFmtId="168" fontId="50" fillId="19" borderId="81" xfId="0" applyNumberFormat="1" applyFont="1" applyFill="1" applyBorder="1" applyAlignment="1">
      <alignment horizontal="right" vertical="center" wrapText="1"/>
    </xf>
    <xf numFmtId="0" fontId="54" fillId="6" borderId="232" xfId="10" applyFont="1" applyFill="1" applyBorder="1" applyAlignment="1">
      <alignment horizontal="center" vertical="center" textRotation="90" wrapText="1"/>
    </xf>
    <xf numFmtId="0" fontId="46" fillId="6" borderId="234" xfId="10" applyFont="1" applyFill="1" applyBorder="1" applyAlignment="1">
      <alignment horizontal="center" vertical="center" wrapText="1"/>
    </xf>
    <xf numFmtId="4" fontId="23" fillId="0" borderId="32" xfId="1" applyNumberFormat="1" applyFont="1" applyBorder="1" applyAlignment="1" applyProtection="1">
      <alignment horizontal="center" vertical="center" wrapText="1"/>
      <protection locked="0"/>
    </xf>
    <xf numFmtId="4" fontId="23" fillId="0" borderId="33" xfId="1" applyNumberFormat="1" applyFont="1" applyBorder="1" applyAlignment="1" applyProtection="1">
      <alignment horizontal="center" vertical="center" wrapText="1"/>
      <protection locked="0"/>
    </xf>
    <xf numFmtId="4" fontId="23" fillId="0" borderId="31" xfId="1" applyNumberFormat="1" applyFont="1" applyBorder="1" applyAlignment="1" applyProtection="1">
      <alignment horizontal="center" vertical="center" wrapText="1"/>
      <protection locked="0"/>
    </xf>
    <xf numFmtId="4" fontId="23" fillId="0" borderId="30" xfId="1" applyNumberFormat="1" applyFont="1" applyBorder="1" applyAlignment="1" applyProtection="1">
      <alignment horizontal="center" vertical="center" wrapText="1"/>
      <protection locked="0"/>
    </xf>
    <xf numFmtId="4" fontId="23" fillId="0" borderId="10" xfId="1" applyNumberFormat="1" applyFont="1" applyAlignment="1" applyProtection="1">
      <alignment horizontal="center" vertical="center" wrapText="1"/>
      <protection locked="0"/>
    </xf>
    <xf numFmtId="4" fontId="23" fillId="0" borderId="29" xfId="1" applyNumberFormat="1" applyFont="1" applyBorder="1" applyAlignment="1" applyProtection="1">
      <alignment horizontal="center" vertical="center" wrapText="1"/>
      <protection locked="0"/>
    </xf>
    <xf numFmtId="4" fontId="23" fillId="0" borderId="27" xfId="1" applyNumberFormat="1" applyFont="1" applyBorder="1" applyAlignment="1" applyProtection="1">
      <alignment horizontal="center" vertical="center" wrapText="1"/>
      <protection locked="0"/>
    </xf>
    <xf numFmtId="4" fontId="23" fillId="0" borderId="28" xfId="1" applyNumberFormat="1" applyFont="1" applyBorder="1" applyAlignment="1" applyProtection="1">
      <alignment horizontal="center" vertical="center" wrapText="1"/>
      <protection locked="0"/>
    </xf>
    <xf numFmtId="4" fontId="23" fillId="0" borderId="26" xfId="1" applyNumberFormat="1" applyFont="1" applyBorder="1" applyAlignment="1" applyProtection="1">
      <alignment horizontal="center" vertical="center" wrapText="1"/>
      <protection locked="0"/>
    </xf>
    <xf numFmtId="4" fontId="26" fillId="12" borderId="277" xfId="1" applyNumberFormat="1" applyFont="1" applyFill="1" applyBorder="1" applyAlignment="1">
      <alignment vertical="center" wrapText="1"/>
    </xf>
    <xf numFmtId="4" fontId="26" fillId="12" borderId="278" xfId="1" applyNumberFormat="1" applyFont="1" applyFill="1" applyBorder="1" applyAlignment="1">
      <alignment vertical="center" wrapText="1"/>
    </xf>
    <xf numFmtId="4" fontId="26" fillId="12" borderId="279" xfId="1" applyNumberFormat="1" applyFont="1" applyFill="1" applyBorder="1" applyAlignment="1">
      <alignment vertical="center" wrapText="1"/>
    </xf>
    <xf numFmtId="4" fontId="26" fillId="12" borderId="30" xfId="1" applyNumberFormat="1" applyFont="1" applyFill="1" applyBorder="1" applyAlignment="1">
      <alignment vertical="center" wrapText="1"/>
    </xf>
    <xf numFmtId="4" fontId="26" fillId="12" borderId="10" xfId="1" applyNumberFormat="1" applyFont="1" applyFill="1" applyAlignment="1">
      <alignment vertical="center" wrapText="1"/>
    </xf>
    <xf numFmtId="4" fontId="26" fillId="12" borderId="29" xfId="1" applyNumberFormat="1" applyFont="1" applyFill="1" applyBorder="1" applyAlignment="1">
      <alignment vertical="center" wrapText="1"/>
    </xf>
    <xf numFmtId="4" fontId="26" fillId="12" borderId="27" xfId="1" applyNumberFormat="1" applyFont="1" applyFill="1" applyBorder="1" applyAlignment="1">
      <alignment vertical="center" wrapText="1"/>
    </xf>
    <xf numFmtId="4" fontId="26" fillId="12" borderId="28" xfId="1" applyNumberFormat="1" applyFont="1" applyFill="1" applyBorder="1" applyAlignment="1">
      <alignment vertical="center" wrapText="1"/>
    </xf>
    <xf numFmtId="4" fontId="26" fillId="12" borderId="26" xfId="1" applyNumberFormat="1" applyFont="1" applyFill="1" applyBorder="1" applyAlignment="1">
      <alignment vertical="center" wrapText="1"/>
    </xf>
    <xf numFmtId="4" fontId="24" fillId="12" borderId="32" xfId="1" applyNumberFormat="1" applyFont="1" applyFill="1" applyBorder="1" applyAlignment="1">
      <alignment horizontal="center" vertical="center" wrapText="1"/>
    </xf>
    <xf numFmtId="4" fontId="24" fillId="12" borderId="33" xfId="1" applyNumberFormat="1" applyFont="1" applyFill="1" applyBorder="1" applyAlignment="1">
      <alignment horizontal="center" vertical="center" wrapText="1"/>
    </xf>
    <xf numFmtId="4" fontId="24" fillId="12" borderId="31" xfId="1" applyNumberFormat="1" applyFont="1" applyFill="1" applyBorder="1" applyAlignment="1">
      <alignment horizontal="center" vertical="center" wrapText="1"/>
    </xf>
    <xf numFmtId="4" fontId="24" fillId="12" borderId="30" xfId="1" applyNumberFormat="1" applyFont="1" applyFill="1" applyBorder="1" applyAlignment="1">
      <alignment horizontal="center" vertical="center" wrapText="1"/>
    </xf>
    <xf numFmtId="4" fontId="24" fillId="12" borderId="10" xfId="1" applyNumberFormat="1" applyFont="1" applyFill="1" applyAlignment="1">
      <alignment horizontal="center" vertical="center" wrapText="1"/>
    </xf>
    <xf numFmtId="4" fontId="24" fillId="12" borderId="29" xfId="1" applyNumberFormat="1" applyFont="1" applyFill="1" applyBorder="1" applyAlignment="1">
      <alignment horizontal="center" vertical="center" wrapText="1"/>
    </xf>
    <xf numFmtId="4" fontId="24" fillId="12" borderId="27" xfId="1" applyNumberFormat="1" applyFont="1" applyFill="1" applyBorder="1" applyAlignment="1">
      <alignment horizontal="center" vertical="center" wrapText="1"/>
    </xf>
    <xf numFmtId="4" fontId="24" fillId="12" borderId="28" xfId="1" applyNumberFormat="1" applyFont="1" applyFill="1" applyBorder="1" applyAlignment="1">
      <alignment horizontal="center" vertical="center" wrapText="1"/>
    </xf>
    <xf numFmtId="4" fontId="24" fillId="12" borderId="26" xfId="1" applyNumberFormat="1" applyFont="1" applyFill="1" applyBorder="1" applyAlignment="1">
      <alignment horizontal="center" vertical="center" wrapText="1"/>
    </xf>
    <xf numFmtId="10" fontId="23" fillId="4" borderId="30" xfId="4" applyNumberFormat="1" applyFont="1" applyFill="1" applyBorder="1" applyAlignment="1" applyProtection="1">
      <alignment horizontal="center" vertical="center" wrapText="1"/>
      <protection locked="0"/>
    </xf>
    <xf numFmtId="10" fontId="23" fillId="4" borderId="10" xfId="4" applyNumberFormat="1" applyFont="1" applyFill="1" applyBorder="1" applyAlignment="1" applyProtection="1">
      <alignment horizontal="center" vertical="center" wrapText="1"/>
      <protection locked="0"/>
    </xf>
    <xf numFmtId="10" fontId="23" fillId="4" borderId="29" xfId="4" applyNumberFormat="1" applyFont="1" applyFill="1" applyBorder="1" applyAlignment="1" applyProtection="1">
      <alignment horizontal="center" vertical="center" wrapText="1"/>
      <protection locked="0"/>
    </xf>
    <xf numFmtId="10" fontId="23" fillId="4" borderId="27" xfId="4" applyNumberFormat="1" applyFont="1" applyFill="1" applyBorder="1" applyAlignment="1" applyProtection="1">
      <alignment horizontal="center" vertical="center" wrapText="1"/>
      <protection locked="0"/>
    </xf>
    <xf numFmtId="10" fontId="23" fillId="4" borderId="28" xfId="4" applyNumberFormat="1" applyFont="1" applyFill="1" applyBorder="1" applyAlignment="1" applyProtection="1">
      <alignment horizontal="center" vertical="center" wrapText="1"/>
      <protection locked="0"/>
    </xf>
    <xf numFmtId="10" fontId="23" fillId="4" borderId="26" xfId="4" applyNumberFormat="1" applyFont="1" applyFill="1" applyBorder="1" applyAlignment="1" applyProtection="1">
      <alignment horizontal="center" vertical="center" wrapText="1"/>
      <protection locked="0"/>
    </xf>
    <xf numFmtId="2" fontId="23" fillId="4" borderId="32" xfId="1" applyNumberFormat="1" applyFont="1" applyFill="1" applyBorder="1" applyAlignment="1" applyProtection="1">
      <alignment horizontal="center" vertical="center" wrapText="1"/>
      <protection locked="0"/>
    </xf>
    <xf numFmtId="2" fontId="23" fillId="4" borderId="33" xfId="1" applyNumberFormat="1" applyFont="1" applyFill="1" applyBorder="1" applyAlignment="1" applyProtection="1">
      <alignment horizontal="center" vertical="center" wrapText="1"/>
      <protection locked="0"/>
    </xf>
    <xf numFmtId="2" fontId="23" fillId="4" borderId="31" xfId="1" applyNumberFormat="1" applyFont="1" applyFill="1" applyBorder="1" applyAlignment="1" applyProtection="1">
      <alignment horizontal="center" vertical="center" wrapText="1"/>
      <protection locked="0"/>
    </xf>
    <xf numFmtId="2" fontId="23" fillId="4" borderId="30" xfId="1" applyNumberFormat="1" applyFont="1" applyFill="1" applyBorder="1" applyAlignment="1" applyProtection="1">
      <alignment horizontal="center" vertical="center" wrapText="1"/>
      <protection locked="0"/>
    </xf>
    <xf numFmtId="2" fontId="23" fillId="4" borderId="10" xfId="1" applyNumberFormat="1" applyFont="1" applyFill="1" applyAlignment="1" applyProtection="1">
      <alignment horizontal="center" vertical="center" wrapText="1"/>
      <protection locked="0"/>
    </xf>
    <xf numFmtId="2" fontId="23" fillId="4" borderId="29" xfId="1" applyNumberFormat="1" applyFont="1" applyFill="1" applyBorder="1" applyAlignment="1" applyProtection="1">
      <alignment horizontal="center" vertical="center" wrapText="1"/>
      <protection locked="0"/>
    </xf>
    <xf numFmtId="2" fontId="23" fillId="4" borderId="27" xfId="1" applyNumberFormat="1" applyFont="1" applyFill="1" applyBorder="1" applyAlignment="1" applyProtection="1">
      <alignment horizontal="center" vertical="center" wrapText="1"/>
      <protection locked="0"/>
    </xf>
    <xf numFmtId="2" fontId="23" fillId="4" borderId="28" xfId="1" applyNumberFormat="1" applyFont="1" applyFill="1" applyBorder="1" applyAlignment="1" applyProtection="1">
      <alignment horizontal="center" vertical="center" wrapText="1"/>
      <protection locked="0"/>
    </xf>
    <xf numFmtId="2" fontId="23" fillId="4" borderId="26" xfId="1" applyNumberFormat="1" applyFont="1" applyFill="1" applyBorder="1" applyAlignment="1" applyProtection="1">
      <alignment horizontal="center" vertical="center" wrapText="1"/>
      <protection locked="0"/>
    </xf>
    <xf numFmtId="2" fontId="25" fillId="0" borderId="43" xfId="1" applyNumberFormat="1" applyFont="1" applyBorder="1" applyAlignment="1">
      <alignment horizontal="center" vertical="center" wrapText="1"/>
    </xf>
    <xf numFmtId="4" fontId="30" fillId="12" borderId="32" xfId="3" applyNumberFormat="1" applyFont="1" applyFill="1" applyBorder="1" applyAlignment="1" applyProtection="1">
      <alignment horizontal="center" vertical="center"/>
    </xf>
    <xf numFmtId="4" fontId="30" fillId="12" borderId="33" xfId="3" applyNumberFormat="1" applyFont="1" applyFill="1" applyBorder="1" applyAlignment="1" applyProtection="1">
      <alignment horizontal="center" vertical="center"/>
    </xf>
    <xf numFmtId="4" fontId="30" fillId="12" borderId="31" xfId="3" applyNumberFormat="1" applyFont="1" applyFill="1" applyBorder="1" applyAlignment="1" applyProtection="1">
      <alignment horizontal="center" vertical="center"/>
    </xf>
    <xf numFmtId="4" fontId="30" fillId="12" borderId="27" xfId="3" applyNumberFormat="1" applyFont="1" applyFill="1" applyBorder="1" applyAlignment="1" applyProtection="1">
      <alignment horizontal="center" vertical="center"/>
    </xf>
    <xf numFmtId="4" fontId="30" fillId="12" borderId="28" xfId="3" applyNumberFormat="1" applyFont="1" applyFill="1" applyBorder="1" applyAlignment="1" applyProtection="1">
      <alignment horizontal="center" vertical="center"/>
    </xf>
    <xf numFmtId="4" fontId="30" fillId="12" borderId="26" xfId="3" applyNumberFormat="1" applyFont="1" applyFill="1" applyBorder="1" applyAlignment="1" applyProtection="1">
      <alignment horizontal="center" vertical="center"/>
    </xf>
    <xf numFmtId="2" fontId="27" fillId="0" borderId="33" xfId="1" applyNumberFormat="1" applyFont="1" applyBorder="1" applyAlignment="1" applyProtection="1">
      <alignment horizontal="left" vertical="top" wrapText="1"/>
      <protection locked="0"/>
    </xf>
    <xf numFmtId="2" fontId="27" fillId="0" borderId="31" xfId="1" applyNumberFormat="1" applyFont="1" applyBorder="1" applyAlignment="1" applyProtection="1">
      <alignment horizontal="left" vertical="top" wrapText="1"/>
      <protection locked="0"/>
    </xf>
    <xf numFmtId="2" fontId="27" fillId="0" borderId="28" xfId="1" applyNumberFormat="1" applyFont="1" applyBorder="1" applyAlignment="1" applyProtection="1">
      <alignment horizontal="left" vertical="top" wrapText="1"/>
      <protection locked="0"/>
    </xf>
    <xf numFmtId="2" fontId="27" fillId="0" borderId="26" xfId="1" applyNumberFormat="1" applyFont="1" applyBorder="1" applyAlignment="1" applyProtection="1">
      <alignment horizontal="left" vertical="top" wrapText="1"/>
      <protection locked="0"/>
    </xf>
    <xf numFmtId="4" fontId="60" fillId="12" borderId="85" xfId="1" applyNumberFormat="1" applyFont="1" applyFill="1" applyBorder="1" applyAlignment="1">
      <alignment horizontal="center" vertical="center" wrapText="1"/>
    </xf>
    <xf numFmtId="4" fontId="60" fillId="12" borderId="84" xfId="1" applyNumberFormat="1" applyFont="1" applyFill="1" applyBorder="1" applyAlignment="1">
      <alignment horizontal="center" vertical="center" wrapText="1"/>
    </xf>
    <xf numFmtId="4" fontId="60" fillId="12" borderId="246" xfId="1" applyNumberFormat="1" applyFont="1" applyFill="1" applyBorder="1" applyAlignment="1">
      <alignment horizontal="center" vertical="center" wrapText="1"/>
    </xf>
    <xf numFmtId="2" fontId="27" fillId="0" borderId="167" xfId="1" applyNumberFormat="1" applyFont="1" applyBorder="1" applyAlignment="1" applyProtection="1">
      <alignment horizontal="left" vertical="center" wrapText="1"/>
      <protection locked="0"/>
    </xf>
    <xf numFmtId="2" fontId="27" fillId="0" borderId="35" xfId="1" applyNumberFormat="1" applyFont="1" applyBorder="1" applyAlignment="1" applyProtection="1">
      <alignment horizontal="left" vertical="center" wrapText="1"/>
      <protection locked="0"/>
    </xf>
    <xf numFmtId="2" fontId="27" fillId="0" borderId="34" xfId="1" applyNumberFormat="1" applyFont="1" applyBorder="1" applyAlignment="1" applyProtection="1">
      <alignment horizontal="left" vertical="center" wrapText="1"/>
      <protection locked="0"/>
    </xf>
    <xf numFmtId="2" fontId="25" fillId="0" borderId="28" xfId="1" applyNumberFormat="1" applyFont="1" applyBorder="1" applyAlignment="1">
      <alignment horizontal="center" vertical="center" wrapText="1"/>
    </xf>
    <xf numFmtId="2" fontId="25" fillId="0" borderId="42" xfId="1" applyNumberFormat="1" applyFont="1" applyBorder="1" applyAlignment="1">
      <alignment horizontal="center" vertical="center" wrapText="1"/>
    </xf>
    <xf numFmtId="4" fontId="30" fillId="12" borderId="30" xfId="3" applyNumberFormat="1" applyFont="1" applyFill="1" applyBorder="1" applyAlignment="1" applyProtection="1">
      <alignment horizontal="center" vertical="center"/>
    </xf>
    <xf numFmtId="4" fontId="30" fillId="12" borderId="10" xfId="3" applyNumberFormat="1" applyFont="1" applyFill="1" applyBorder="1" applyAlignment="1" applyProtection="1">
      <alignment horizontal="center" vertical="center"/>
    </xf>
    <xf numFmtId="2" fontId="54" fillId="14" borderId="65" xfId="3" applyNumberFormat="1" applyFont="1" applyFill="1" applyBorder="1" applyAlignment="1" applyProtection="1">
      <alignment horizontal="center" vertical="center"/>
    </xf>
    <xf numFmtId="2" fontId="54" fillId="14" borderId="64" xfId="3" applyNumberFormat="1" applyFont="1" applyFill="1" applyBorder="1" applyAlignment="1" applyProtection="1">
      <alignment horizontal="center" vertical="center"/>
    </xf>
    <xf numFmtId="2" fontId="54" fillId="14" borderId="58" xfId="3" applyNumberFormat="1" applyFont="1" applyFill="1" applyBorder="1" applyAlignment="1" applyProtection="1">
      <alignment horizontal="center" vertical="center"/>
    </xf>
    <xf numFmtId="2" fontId="54" fillId="14" borderId="41" xfId="3" applyNumberFormat="1" applyFont="1" applyFill="1" applyBorder="1" applyAlignment="1" applyProtection="1">
      <alignment horizontal="center" vertical="center"/>
    </xf>
    <xf numFmtId="0" fontId="59" fillId="14" borderId="30" xfId="1" applyFont="1" applyFill="1" applyBorder="1" applyAlignment="1">
      <alignment horizontal="center" vertical="center"/>
    </xf>
    <xf numFmtId="0" fontId="59" fillId="14" borderId="10" xfId="1" applyFont="1" applyFill="1" applyAlignment="1">
      <alignment horizontal="center" vertical="center"/>
    </xf>
    <xf numFmtId="0" fontId="59" fillId="14" borderId="29" xfId="1" applyFont="1" applyFill="1" applyBorder="1" applyAlignment="1">
      <alignment horizontal="center" vertical="center"/>
    </xf>
    <xf numFmtId="0" fontId="59" fillId="14" borderId="27" xfId="1" applyFont="1" applyFill="1" applyBorder="1" applyAlignment="1">
      <alignment horizontal="center" vertical="center"/>
    </xf>
    <xf numFmtId="0" fontId="59" fillId="14" borderId="28" xfId="1" applyFont="1" applyFill="1" applyBorder="1" applyAlignment="1">
      <alignment horizontal="center" vertical="center"/>
    </xf>
    <xf numFmtId="0" fontId="59" fillId="14" borderId="26" xfId="1" applyFont="1" applyFill="1" applyBorder="1" applyAlignment="1">
      <alignment horizontal="center" vertical="center"/>
    </xf>
    <xf numFmtId="165" fontId="35" fillId="5" borderId="27" xfId="1" applyNumberFormat="1" applyFont="1" applyFill="1" applyBorder="1" applyAlignment="1">
      <alignment horizontal="center" vertical="center" wrapText="1"/>
    </xf>
    <xf numFmtId="165" fontId="35" fillId="5" borderId="28" xfId="1" applyNumberFormat="1" applyFont="1" applyFill="1" applyBorder="1" applyAlignment="1">
      <alignment horizontal="center" vertical="center" wrapText="1"/>
    </xf>
    <xf numFmtId="165" fontId="35" fillId="5" borderId="26" xfId="1" applyNumberFormat="1" applyFont="1" applyFill="1" applyBorder="1" applyAlignment="1">
      <alignment horizontal="center" vertical="center" wrapText="1"/>
    </xf>
    <xf numFmtId="4" fontId="32" fillId="14" borderId="32" xfId="3" applyNumberFormat="1" applyFont="1" applyFill="1" applyBorder="1" applyAlignment="1" applyProtection="1">
      <alignment horizontal="center" vertical="center" wrapText="1"/>
    </xf>
    <xf numFmtId="4" fontId="32" fillId="14" borderId="27" xfId="3" applyNumberFormat="1" applyFont="1" applyFill="1" applyBorder="1" applyAlignment="1" applyProtection="1">
      <alignment horizontal="center" vertical="center" wrapText="1"/>
    </xf>
    <xf numFmtId="4" fontId="32" fillId="14" borderId="89" xfId="3" applyNumberFormat="1" applyFont="1" applyFill="1" applyBorder="1" applyAlignment="1" applyProtection="1">
      <alignment horizontal="center" vertical="center" wrapText="1"/>
    </xf>
    <xf numFmtId="4" fontId="32" fillId="14" borderId="90" xfId="3" applyNumberFormat="1" applyFont="1" applyFill="1" applyBorder="1" applyAlignment="1" applyProtection="1">
      <alignment horizontal="center" vertical="center" wrapText="1"/>
    </xf>
    <xf numFmtId="4" fontId="32" fillId="14" borderId="91" xfId="3" applyNumberFormat="1" applyFont="1" applyFill="1" applyBorder="1" applyAlignment="1" applyProtection="1">
      <alignment horizontal="center" vertical="center"/>
    </xf>
    <xf numFmtId="4" fontId="32" fillId="14" borderId="92" xfId="3" applyNumberFormat="1" applyFont="1" applyFill="1" applyBorder="1" applyAlignment="1" applyProtection="1">
      <alignment horizontal="center" vertical="center"/>
    </xf>
    <xf numFmtId="4" fontId="32" fillId="14" borderId="91" xfId="2" applyNumberFormat="1" applyFont="1" applyFill="1" applyBorder="1" applyAlignment="1">
      <alignment horizontal="center" vertical="center"/>
    </xf>
    <xf numFmtId="4" fontId="32" fillId="14" borderId="92" xfId="2" applyNumberFormat="1" applyFont="1" applyFill="1" applyBorder="1" applyAlignment="1">
      <alignment horizontal="center" vertical="center"/>
    </xf>
    <xf numFmtId="165" fontId="32" fillId="14" borderId="88" xfId="1" applyNumberFormat="1" applyFont="1" applyFill="1" applyBorder="1" applyAlignment="1">
      <alignment horizontal="center" vertical="center"/>
    </xf>
    <xf numFmtId="165" fontId="32" fillId="14" borderId="93" xfId="1" applyNumberFormat="1" applyFont="1" applyFill="1" applyBorder="1" applyAlignment="1">
      <alignment horizontal="center" vertical="center"/>
    </xf>
    <xf numFmtId="0" fontId="35" fillId="12" borderId="32" xfId="1" applyFont="1" applyFill="1" applyBorder="1" applyAlignment="1">
      <alignment horizontal="center" vertical="center" wrapText="1"/>
    </xf>
    <xf numFmtId="0" fontId="35" fillId="12" borderId="33" xfId="1" applyFont="1" applyFill="1" applyBorder="1" applyAlignment="1">
      <alignment horizontal="center" vertical="center" wrapText="1"/>
    </xf>
    <xf numFmtId="0" fontId="35" fillId="12" borderId="27" xfId="1" applyFont="1" applyFill="1" applyBorder="1" applyAlignment="1">
      <alignment horizontal="center" vertical="center" wrapText="1"/>
    </xf>
    <xf numFmtId="0" fontId="35" fillId="12" borderId="28" xfId="1" applyFont="1" applyFill="1" applyBorder="1" applyAlignment="1">
      <alignment horizontal="center" vertical="center" wrapText="1"/>
    </xf>
    <xf numFmtId="0" fontId="52" fillId="12" borderId="207" xfId="1" applyFont="1" applyFill="1" applyBorder="1" applyAlignment="1">
      <alignment horizontal="center" vertical="center"/>
    </xf>
    <xf numFmtId="0" fontId="52" fillId="12" borderId="112" xfId="1" applyFont="1" applyFill="1" applyBorder="1" applyAlignment="1">
      <alignment horizontal="center" vertical="center"/>
    </xf>
    <xf numFmtId="0" fontId="52" fillId="12" borderId="208" xfId="1" applyFont="1" applyFill="1" applyBorder="1" applyAlignment="1">
      <alignment horizontal="center" vertical="center"/>
    </xf>
    <xf numFmtId="0" fontId="52" fillId="12" borderId="27" xfId="1" applyFont="1" applyFill="1" applyBorder="1" applyAlignment="1">
      <alignment horizontal="center" vertical="center"/>
    </xf>
    <xf numFmtId="0" fontId="52" fillId="12" borderId="28" xfId="1" applyFont="1" applyFill="1" applyBorder="1" applyAlignment="1">
      <alignment horizontal="center" vertical="center"/>
    </xf>
    <xf numFmtId="0" fontId="52" fillId="12" borderId="26" xfId="1" applyFont="1" applyFill="1" applyBorder="1" applyAlignment="1">
      <alignment horizontal="center" vertical="center"/>
    </xf>
    <xf numFmtId="4" fontId="26" fillId="12" borderId="85" xfId="1" applyNumberFormat="1" applyFont="1" applyFill="1" applyBorder="1" applyAlignment="1">
      <alignment horizontal="center" vertical="center" wrapText="1"/>
    </xf>
    <xf numFmtId="4" fontId="26" fillId="12" borderId="84" xfId="1" applyNumberFormat="1" applyFont="1" applyFill="1" applyBorder="1" applyAlignment="1">
      <alignment horizontal="center" vertical="center" wrapText="1"/>
    </xf>
    <xf numFmtId="4" fontId="26" fillId="12" borderId="247" xfId="1" applyNumberFormat="1" applyFont="1" applyFill="1" applyBorder="1" applyAlignment="1">
      <alignment horizontal="center" vertical="center" wrapText="1"/>
    </xf>
    <xf numFmtId="4" fontId="26" fillId="12" borderId="248" xfId="1" applyNumberFormat="1" applyFont="1" applyFill="1" applyBorder="1" applyAlignment="1">
      <alignment horizontal="center" vertical="center" wrapText="1"/>
    </xf>
    <xf numFmtId="4" fontId="26" fillId="12" borderId="190" xfId="1" applyNumberFormat="1" applyFont="1" applyFill="1" applyBorder="1" applyAlignment="1">
      <alignment horizontal="left" vertical="center" wrapText="1"/>
    </xf>
    <xf numFmtId="4" fontId="26" fillId="12" borderId="191" xfId="1" applyNumberFormat="1" applyFont="1" applyFill="1" applyBorder="1" applyAlignment="1">
      <alignment horizontal="left" vertical="center" wrapText="1"/>
    </xf>
    <xf numFmtId="4" fontId="26" fillId="12" borderId="192" xfId="1" applyNumberFormat="1" applyFont="1" applyFill="1" applyBorder="1" applyAlignment="1">
      <alignment horizontal="left" vertical="center" wrapText="1"/>
    </xf>
    <xf numFmtId="4" fontId="26" fillId="12" borderId="178" xfId="1" applyNumberFormat="1" applyFont="1" applyFill="1" applyBorder="1" applyAlignment="1">
      <alignment horizontal="left" vertical="center" wrapText="1"/>
    </xf>
    <xf numFmtId="4" fontId="26" fillId="12" borderId="174" xfId="1" applyNumberFormat="1" applyFont="1" applyFill="1" applyBorder="1" applyAlignment="1">
      <alignment horizontal="left" vertical="center" wrapText="1"/>
    </xf>
    <xf numFmtId="4" fontId="26" fillId="12" borderId="179" xfId="1" applyNumberFormat="1" applyFont="1" applyFill="1" applyBorder="1" applyAlignment="1">
      <alignment horizontal="left" vertical="center" wrapText="1"/>
    </xf>
    <xf numFmtId="0" fontId="0" fillId="0" borderId="174" xfId="0" applyBorder="1" applyAlignment="1">
      <alignment horizontal="left" vertical="center" wrapText="1"/>
    </xf>
    <xf numFmtId="0" fontId="0" fillId="0" borderId="179" xfId="0" applyBorder="1" applyAlignment="1">
      <alignment horizontal="left" vertical="center" wrapText="1"/>
    </xf>
    <xf numFmtId="0" fontId="0" fillId="0" borderId="178" xfId="0" applyBorder="1" applyAlignment="1">
      <alignment horizontal="left" vertical="center" wrapText="1"/>
    </xf>
    <xf numFmtId="4" fontId="60" fillId="12" borderId="248" xfId="1" applyNumberFormat="1" applyFont="1" applyFill="1" applyBorder="1" applyAlignment="1">
      <alignment horizontal="center" vertical="center" wrapText="1"/>
    </xf>
    <xf numFmtId="14" fontId="23" fillId="4" borderId="32" xfId="1" applyNumberFormat="1" applyFont="1" applyFill="1" applyBorder="1" applyAlignment="1" applyProtection="1">
      <alignment horizontal="center" vertical="center" wrapText="1"/>
      <protection locked="0"/>
    </xf>
    <xf numFmtId="14" fontId="23" fillId="4" borderId="33" xfId="1" applyNumberFormat="1" applyFont="1" applyFill="1" applyBorder="1" applyAlignment="1" applyProtection="1">
      <alignment horizontal="center" vertical="center" wrapText="1"/>
      <protection locked="0"/>
    </xf>
    <xf numFmtId="14" fontId="23" fillId="4" borderId="31" xfId="1" applyNumberFormat="1" applyFont="1" applyFill="1" applyBorder="1" applyAlignment="1" applyProtection="1">
      <alignment horizontal="center" vertical="center" wrapText="1"/>
      <protection locked="0"/>
    </xf>
    <xf numFmtId="14" fontId="23" fillId="4" borderId="30" xfId="1" applyNumberFormat="1" applyFont="1" applyFill="1" applyBorder="1" applyAlignment="1" applyProtection="1">
      <alignment horizontal="center" vertical="center" wrapText="1"/>
      <protection locked="0"/>
    </xf>
    <xf numFmtId="14" fontId="23" fillId="4" borderId="10" xfId="1" applyNumberFormat="1" applyFont="1" applyFill="1" applyAlignment="1" applyProtection="1">
      <alignment horizontal="center" vertical="center" wrapText="1"/>
      <protection locked="0"/>
    </xf>
    <xf numFmtId="14" fontId="23" fillId="4" borderId="29" xfId="1" applyNumberFormat="1" applyFont="1" applyFill="1" applyBorder="1" applyAlignment="1" applyProtection="1">
      <alignment horizontal="center" vertical="center" wrapText="1"/>
      <protection locked="0"/>
    </xf>
    <xf numFmtId="14" fontId="23" fillId="4" borderId="276" xfId="1" applyNumberFormat="1" applyFont="1" applyFill="1" applyBorder="1" applyAlignment="1" applyProtection="1">
      <alignment horizontal="center" vertical="center" wrapText="1"/>
      <protection locked="0"/>
    </xf>
    <xf numFmtId="14" fontId="23" fillId="4" borderId="155" xfId="1" applyNumberFormat="1" applyFont="1" applyFill="1" applyBorder="1" applyAlignment="1" applyProtection="1">
      <alignment horizontal="center" vertical="center" wrapText="1"/>
      <protection locked="0"/>
    </xf>
    <xf numFmtId="14" fontId="23" fillId="4" borderId="274" xfId="1" applyNumberFormat="1" applyFont="1" applyFill="1" applyBorder="1" applyAlignment="1" applyProtection="1">
      <alignment horizontal="center" vertical="center" wrapText="1"/>
      <protection locked="0"/>
    </xf>
    <xf numFmtId="0" fontId="35" fillId="0" borderId="60" xfId="1" applyFont="1" applyBorder="1" applyAlignment="1" applyProtection="1">
      <alignment horizontal="center" vertical="center"/>
      <protection locked="0"/>
    </xf>
    <xf numFmtId="0" fontId="35" fillId="0" borderId="58" xfId="1" applyFont="1" applyBorder="1" applyAlignment="1" applyProtection="1">
      <alignment horizontal="center" vertical="center"/>
      <protection locked="0"/>
    </xf>
    <xf numFmtId="0" fontId="35" fillId="0" borderId="44" xfId="1" applyFont="1" applyBorder="1" applyAlignment="1" applyProtection="1">
      <alignment horizontal="center" vertical="center"/>
      <protection locked="0"/>
    </xf>
    <xf numFmtId="0" fontId="26" fillId="0" borderId="65" xfId="1" applyFont="1" applyBorder="1" applyAlignment="1" applyProtection="1">
      <alignment horizontal="center" vertical="center"/>
      <protection locked="0"/>
    </xf>
    <xf numFmtId="0" fontId="26" fillId="0" borderId="64" xfId="1" applyFont="1" applyBorder="1" applyAlignment="1" applyProtection="1">
      <alignment horizontal="center" vertical="center"/>
      <protection locked="0"/>
    </xf>
    <xf numFmtId="0" fontId="26" fillId="0" borderId="48" xfId="1" applyFont="1" applyBorder="1" applyAlignment="1" applyProtection="1">
      <alignment horizontal="center" vertical="center"/>
      <protection locked="0"/>
    </xf>
    <xf numFmtId="0" fontId="23" fillId="4" borderId="87" xfId="2" applyNumberFormat="1" applyFont="1" applyFill="1" applyBorder="1" applyAlignment="1" applyProtection="1">
      <alignment horizontal="left" vertical="top" wrapText="1"/>
      <protection locked="0"/>
    </xf>
    <xf numFmtId="0" fontId="0" fillId="0" borderId="46" xfId="0" applyBorder="1" applyAlignment="1" applyProtection="1">
      <alignment horizontal="left" vertical="top" wrapText="1"/>
      <protection locked="0"/>
    </xf>
    <xf numFmtId="0" fontId="58" fillId="0" borderId="33" xfId="1" applyFont="1" applyBorder="1" applyAlignment="1">
      <alignment horizontal="center" vertical="center" wrapText="1"/>
    </xf>
    <xf numFmtId="0" fontId="58" fillId="0" borderId="31" xfId="1" applyFont="1" applyBorder="1" applyAlignment="1">
      <alignment horizontal="center" vertical="center" wrapText="1"/>
    </xf>
    <xf numFmtId="0" fontId="58" fillId="0" borderId="10" xfId="1" applyFont="1" applyAlignment="1">
      <alignment horizontal="center" vertical="center" wrapText="1"/>
    </xf>
    <xf numFmtId="0" fontId="58" fillId="0" borderId="29" xfId="1" applyFont="1" applyBorder="1" applyAlignment="1">
      <alignment horizontal="center" vertical="center" wrapText="1"/>
    </xf>
    <xf numFmtId="173" fontId="51" fillId="0" borderId="89" xfId="1" applyNumberFormat="1" applyFont="1" applyBorder="1" applyAlignment="1" applyProtection="1">
      <alignment horizontal="center" vertical="center"/>
      <protection locked="0"/>
    </xf>
    <xf numFmtId="173" fontId="51" fillId="0" borderId="90" xfId="1" applyNumberFormat="1" applyFont="1" applyBorder="1" applyAlignment="1" applyProtection="1">
      <alignment horizontal="center" vertical="center"/>
      <protection locked="0"/>
    </xf>
    <xf numFmtId="0" fontId="35" fillId="0" borderId="41" xfId="1" applyFont="1" applyBorder="1" applyAlignment="1">
      <alignment horizontal="center" vertical="center"/>
    </xf>
    <xf numFmtId="0" fontId="35" fillId="0" borderId="39" xfId="1" applyFont="1" applyBorder="1" applyAlignment="1">
      <alignment horizontal="center" vertical="center"/>
    </xf>
    <xf numFmtId="0" fontId="8" fillId="19" borderId="13" xfId="0" applyFont="1" applyFill="1" applyBorder="1" applyAlignment="1">
      <alignment horizontal="left" vertical="center" wrapText="1"/>
    </xf>
    <xf numFmtId="0" fontId="8" fillId="19" borderId="119" xfId="0" applyFont="1" applyFill="1" applyBorder="1" applyAlignment="1">
      <alignment horizontal="left" vertical="center" wrapText="1"/>
    </xf>
    <xf numFmtId="0" fontId="8" fillId="19" borderId="210" xfId="0" applyFont="1" applyFill="1" applyBorder="1" applyAlignment="1">
      <alignment horizontal="left" vertical="center" wrapText="1"/>
    </xf>
    <xf numFmtId="0" fontId="8" fillId="19" borderId="236" xfId="0" applyFont="1" applyFill="1" applyBorder="1" applyAlignment="1">
      <alignment horizontal="left" vertical="center" wrapText="1"/>
    </xf>
    <xf numFmtId="0" fontId="8" fillId="19" borderId="6" xfId="0" applyFont="1" applyFill="1" applyBorder="1" applyAlignment="1">
      <alignment horizontal="left" vertical="center" wrapText="1"/>
    </xf>
    <xf numFmtId="0" fontId="8" fillId="19" borderId="120" xfId="0" applyFont="1" applyFill="1" applyBorder="1" applyAlignment="1">
      <alignment horizontal="left" vertical="center" wrapText="1"/>
    </xf>
    <xf numFmtId="0" fontId="8" fillId="19" borderId="8" xfId="0" applyFont="1" applyFill="1" applyBorder="1" applyAlignment="1">
      <alignment horizontal="center" vertical="center"/>
    </xf>
    <xf numFmtId="0" fontId="8" fillId="19" borderId="211" xfId="0" applyFont="1" applyFill="1" applyBorder="1" applyAlignment="1">
      <alignment horizontal="center" vertical="center"/>
    </xf>
    <xf numFmtId="0" fontId="8" fillId="19" borderId="17" xfId="0" applyFont="1" applyFill="1" applyBorder="1" applyAlignment="1">
      <alignment horizontal="center" vertical="center"/>
    </xf>
    <xf numFmtId="4" fontId="8" fillId="19" borderId="8" xfId="0" applyNumberFormat="1" applyFont="1" applyFill="1" applyBorder="1" applyAlignment="1">
      <alignment vertical="center"/>
    </xf>
    <xf numFmtId="4" fontId="8" fillId="19" borderId="211" xfId="0" applyNumberFormat="1" applyFont="1" applyFill="1" applyBorder="1" applyAlignment="1">
      <alignment vertical="center"/>
    </xf>
    <xf numFmtId="4" fontId="8" fillId="19" borderId="17" xfId="0" applyNumberFormat="1" applyFont="1" applyFill="1" applyBorder="1" applyAlignment="1">
      <alignment vertical="center"/>
    </xf>
    <xf numFmtId="169" fontId="8" fillId="19" borderId="8" xfId="0" applyNumberFormat="1" applyFont="1" applyFill="1" applyBorder="1" applyAlignment="1">
      <alignment horizontal="right" vertical="center"/>
    </xf>
    <xf numFmtId="169" fontId="8" fillId="19" borderId="211" xfId="0" applyNumberFormat="1" applyFont="1" applyFill="1" applyBorder="1" applyAlignment="1">
      <alignment horizontal="right" vertical="center"/>
    </xf>
    <xf numFmtId="169" fontId="8" fillId="19" borderId="17" xfId="0" applyNumberFormat="1" applyFont="1" applyFill="1" applyBorder="1" applyAlignment="1">
      <alignment horizontal="right" vertical="center"/>
    </xf>
    <xf numFmtId="169" fontId="8" fillId="19" borderId="15" xfId="0" applyNumberFormat="1" applyFont="1" applyFill="1" applyBorder="1" applyAlignment="1">
      <alignment horizontal="right" vertical="center"/>
    </xf>
    <xf numFmtId="169" fontId="8" fillId="19" borderId="212" xfId="0" applyNumberFormat="1" applyFont="1" applyFill="1" applyBorder="1" applyAlignment="1">
      <alignment horizontal="right" vertical="center"/>
    </xf>
    <xf numFmtId="169" fontId="8" fillId="19" borderId="18" xfId="0" applyNumberFormat="1" applyFont="1" applyFill="1" applyBorder="1" applyAlignment="1">
      <alignment horizontal="right" vertical="center"/>
    </xf>
    <xf numFmtId="0" fontId="16" fillId="0" borderId="260" xfId="0" applyFont="1" applyBorder="1" applyAlignment="1" applyProtection="1">
      <alignment horizontal="left" vertical="center" wrapText="1"/>
      <protection locked="0"/>
    </xf>
    <xf numFmtId="0" fontId="16" fillId="0" borderId="14" xfId="0" applyFont="1" applyBorder="1" applyAlignment="1" applyProtection="1">
      <alignment horizontal="left" vertical="center" wrapText="1"/>
      <protection locked="0"/>
    </xf>
    <xf numFmtId="0" fontId="16" fillId="0" borderId="262" xfId="0" applyFont="1" applyBorder="1" applyAlignment="1" applyProtection="1">
      <alignment horizontal="left" vertical="center" wrapText="1"/>
      <protection locked="0"/>
    </xf>
    <xf numFmtId="0" fontId="16" fillId="0" borderId="215" xfId="0" applyFont="1" applyBorder="1" applyAlignment="1" applyProtection="1">
      <alignment horizontal="left" vertical="center" wrapText="1"/>
      <protection locked="0"/>
    </xf>
    <xf numFmtId="0" fontId="16" fillId="0" borderId="261" xfId="0" applyFont="1" applyBorder="1" applyAlignment="1" applyProtection="1">
      <alignment horizontal="left" vertical="center" wrapText="1"/>
      <protection locked="0"/>
    </xf>
    <xf numFmtId="0" fontId="16" fillId="0" borderId="7" xfId="0" applyFont="1" applyBorder="1" applyAlignment="1" applyProtection="1">
      <alignment horizontal="left" vertical="center" wrapText="1"/>
      <protection locked="0"/>
    </xf>
    <xf numFmtId="0" fontId="8" fillId="19" borderId="143" xfId="0" applyFont="1" applyFill="1" applyBorder="1" applyAlignment="1">
      <alignment horizontal="center" vertical="center" wrapText="1"/>
    </xf>
    <xf numFmtId="0" fontId="8" fillId="19" borderId="209" xfId="0" applyFont="1" applyFill="1" applyBorder="1" applyAlignment="1">
      <alignment horizontal="center" vertical="center" wrapText="1"/>
    </xf>
    <xf numFmtId="0" fontId="8" fillId="19" borderId="145" xfId="0" applyFont="1" applyFill="1" applyBorder="1" applyAlignment="1">
      <alignment horizontal="center" vertical="center" wrapText="1"/>
    </xf>
    <xf numFmtId="176" fontId="8" fillId="19" borderId="8" xfId="13" applyNumberFormat="1" applyFont="1" applyFill="1" applyBorder="1" applyAlignment="1" applyProtection="1">
      <alignment horizontal="center" vertical="center"/>
    </xf>
    <xf numFmtId="176" fontId="8" fillId="19" borderId="211" xfId="13" applyNumberFormat="1" applyFont="1" applyFill="1" applyBorder="1" applyAlignment="1" applyProtection="1">
      <alignment horizontal="center" vertical="center"/>
    </xf>
    <xf numFmtId="176" fontId="8" fillId="19" borderId="17" xfId="13" applyNumberFormat="1" applyFont="1" applyFill="1" applyBorder="1" applyAlignment="1" applyProtection="1">
      <alignment horizontal="center" vertical="center"/>
    </xf>
    <xf numFmtId="169" fontId="8" fillId="27" borderId="8" xfId="0" applyNumberFormat="1" applyFont="1" applyFill="1" applyBorder="1" applyAlignment="1">
      <alignment horizontal="right" vertical="center"/>
    </xf>
    <xf numFmtId="169" fontId="8" fillId="27" borderId="211" xfId="0" applyNumberFormat="1" applyFont="1" applyFill="1" applyBorder="1" applyAlignment="1">
      <alignment horizontal="right" vertical="center"/>
    </xf>
    <xf numFmtId="169" fontId="8" fillId="27" borderId="17" xfId="0" applyNumberFormat="1" applyFont="1" applyFill="1" applyBorder="1" applyAlignment="1">
      <alignment horizontal="right" vertical="center"/>
    </xf>
    <xf numFmtId="169" fontId="8" fillId="27" borderId="15" xfId="0" applyNumberFormat="1" applyFont="1" applyFill="1" applyBorder="1" applyAlignment="1">
      <alignment horizontal="right" vertical="center"/>
    </xf>
    <xf numFmtId="169" fontId="8" fillId="27" borderId="212" xfId="0" applyNumberFormat="1" applyFont="1" applyFill="1" applyBorder="1" applyAlignment="1">
      <alignment horizontal="right" vertical="center"/>
    </xf>
    <xf numFmtId="169" fontId="8" fillId="27" borderId="18" xfId="0" applyNumberFormat="1" applyFont="1" applyFill="1" applyBorder="1" applyAlignment="1">
      <alignment horizontal="right" vertical="center"/>
    </xf>
    <xf numFmtId="0" fontId="6" fillId="3" borderId="161" xfId="0" applyFont="1" applyFill="1" applyBorder="1" applyAlignment="1" applyProtection="1">
      <alignment horizontal="center" vertical="center"/>
      <protection locked="0"/>
    </xf>
    <xf numFmtId="0" fontId="6" fillId="3" borderId="4" xfId="0" applyFont="1" applyFill="1" applyBorder="1" applyAlignment="1" applyProtection="1">
      <alignment horizontal="center" vertical="center"/>
      <protection locked="0"/>
    </xf>
    <xf numFmtId="0" fontId="10" fillId="2" borderId="30"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29" xfId="0" applyFont="1" applyFill="1" applyBorder="1" applyAlignment="1">
      <alignment horizontal="center" vertical="center"/>
    </xf>
    <xf numFmtId="0" fontId="6" fillId="0" borderId="137"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6" fillId="0" borderId="142" xfId="0" applyFont="1" applyBorder="1" applyAlignment="1" applyProtection="1">
      <alignment horizontal="left" vertical="center" wrapText="1"/>
      <protection locked="0"/>
    </xf>
    <xf numFmtId="0" fontId="6" fillId="3" borderId="4" xfId="0" applyFont="1" applyFill="1" applyBorder="1" applyAlignment="1" applyProtection="1">
      <alignment horizontal="left" vertical="center" wrapText="1"/>
      <protection locked="0"/>
    </xf>
    <xf numFmtId="0" fontId="6" fillId="3" borderId="153" xfId="0" applyFont="1" applyFill="1" applyBorder="1" applyAlignment="1" applyProtection="1">
      <alignment horizontal="center" vertical="center"/>
      <protection locked="0"/>
    </xf>
    <xf numFmtId="0" fontId="7" fillId="0" borderId="162" xfId="0" applyFont="1" applyBorder="1" applyAlignment="1" applyProtection="1">
      <alignment vertical="center"/>
      <protection locked="0"/>
    </xf>
    <xf numFmtId="0" fontId="10" fillId="2" borderId="140"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141" xfId="0" applyFont="1" applyFill="1" applyBorder="1" applyAlignment="1">
      <alignment horizontal="center" vertical="center"/>
    </xf>
    <xf numFmtId="0" fontId="8" fillId="3" borderId="25" xfId="0" applyFont="1" applyFill="1" applyBorder="1" applyAlignment="1">
      <alignment horizontal="left" vertical="center"/>
    </xf>
    <xf numFmtId="0" fontId="7" fillId="0" borderId="25" xfId="0" applyFont="1" applyBorder="1" applyAlignment="1">
      <alignment vertical="center"/>
    </xf>
    <xf numFmtId="0" fontId="8" fillId="3" borderId="25" xfId="0" applyFont="1" applyFill="1" applyBorder="1" applyAlignment="1">
      <alignment horizontal="center" vertical="center"/>
    </xf>
    <xf numFmtId="0" fontId="7" fillId="0" borderId="141" xfId="0" applyFont="1" applyBorder="1" applyAlignment="1">
      <alignment vertical="center"/>
    </xf>
    <xf numFmtId="0" fontId="10" fillId="10" borderId="25" xfId="0" applyFont="1" applyFill="1" applyBorder="1" applyAlignment="1">
      <alignment horizontal="center" vertical="center"/>
    </xf>
    <xf numFmtId="0" fontId="10" fillId="10" borderId="11" xfId="0" applyFont="1" applyFill="1" applyBorder="1" applyAlignment="1">
      <alignment horizontal="center" vertical="center"/>
    </xf>
    <xf numFmtId="0" fontId="9" fillId="10" borderId="142" xfId="0" applyFont="1" applyFill="1" applyBorder="1" applyAlignment="1">
      <alignment vertical="center"/>
    </xf>
    <xf numFmtId="0" fontId="10" fillId="10" borderId="30" xfId="0" applyFont="1" applyFill="1" applyBorder="1" applyAlignment="1">
      <alignment horizontal="center" vertical="center"/>
    </xf>
    <xf numFmtId="0" fontId="10" fillId="10" borderId="10" xfId="0" applyFont="1" applyFill="1" applyBorder="1" applyAlignment="1">
      <alignment horizontal="center" vertical="center"/>
    </xf>
    <xf numFmtId="0" fontId="6" fillId="3" borderId="25" xfId="0" applyFont="1" applyFill="1" applyBorder="1" applyAlignment="1" applyProtection="1">
      <alignment horizontal="center" vertical="center"/>
      <protection locked="0"/>
    </xf>
    <xf numFmtId="0" fontId="7" fillId="0" borderId="25" xfId="0" applyFont="1" applyBorder="1" applyAlignment="1" applyProtection="1">
      <alignment vertical="center"/>
      <protection locked="0"/>
    </xf>
    <xf numFmtId="0" fontId="6" fillId="3" borderId="155" xfId="0" applyFont="1" applyFill="1" applyBorder="1" applyAlignment="1" applyProtection="1">
      <alignment horizontal="center" vertical="center"/>
      <protection locked="0"/>
    </xf>
    <xf numFmtId="0" fontId="7" fillId="0" borderId="155" xfId="0" applyFont="1" applyBorder="1" applyAlignment="1" applyProtection="1">
      <alignment vertical="center"/>
      <protection locked="0"/>
    </xf>
    <xf numFmtId="0" fontId="8" fillId="3" borderId="21" xfId="0" applyFont="1" applyFill="1" applyBorder="1" applyAlignment="1">
      <alignment horizontal="center" vertical="center"/>
    </xf>
    <xf numFmtId="0" fontId="7" fillId="0" borderId="21" xfId="0" applyFont="1" applyBorder="1" applyAlignment="1">
      <alignment vertical="center"/>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8" fillId="3" borderId="31" xfId="0" applyFont="1" applyFill="1" applyBorder="1" applyAlignment="1" applyProtection="1">
      <alignment horizontal="center" vertical="center" wrapText="1"/>
      <protection locked="0"/>
    </xf>
    <xf numFmtId="0" fontId="8" fillId="3" borderId="30" xfId="0" applyFont="1" applyFill="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29" xfId="0" applyFont="1" applyFill="1" applyBorder="1" applyAlignment="1" applyProtection="1">
      <alignment horizontal="center" vertical="center" wrapText="1"/>
      <protection locked="0"/>
    </xf>
    <xf numFmtId="0" fontId="8" fillId="3" borderId="27" xfId="0" applyFont="1" applyFill="1" applyBorder="1" applyAlignment="1" applyProtection="1">
      <alignment horizontal="center" vertical="center" wrapText="1"/>
      <protection locked="0"/>
    </xf>
    <xf numFmtId="0" fontId="8" fillId="3" borderId="28" xfId="0" applyFont="1" applyFill="1" applyBorder="1" applyAlignment="1" applyProtection="1">
      <alignment horizontal="center" vertical="center" wrapText="1"/>
      <protection locked="0"/>
    </xf>
    <xf numFmtId="0" fontId="8" fillId="3" borderId="26" xfId="0" applyFont="1" applyFill="1" applyBorder="1" applyAlignment="1" applyProtection="1">
      <alignment horizontal="center" vertical="center" wrapText="1"/>
      <protection locked="0"/>
    </xf>
    <xf numFmtId="0" fontId="8" fillId="3" borderId="10" xfId="0" applyFont="1" applyFill="1" applyBorder="1" applyAlignment="1">
      <alignment horizontal="center" vertical="center"/>
    </xf>
    <xf numFmtId="0" fontId="14" fillId="0" borderId="30" xfId="0" applyFont="1" applyBorder="1" applyAlignment="1">
      <alignment horizontal="center" vertical="center"/>
    </xf>
    <xf numFmtId="0" fontId="14" fillId="0" borderId="10" xfId="0" applyFont="1" applyBorder="1" applyAlignment="1">
      <alignment horizontal="center" vertical="center"/>
    </xf>
    <xf numFmtId="0" fontId="14" fillId="0" borderId="29" xfId="0" applyFont="1" applyBorder="1" applyAlignment="1">
      <alignment horizontal="center" vertical="center"/>
    </xf>
    <xf numFmtId="0" fontId="10" fillId="11" borderId="30" xfId="0" applyFont="1" applyFill="1" applyBorder="1" applyAlignment="1">
      <alignment horizontal="center" vertical="center"/>
    </xf>
    <xf numFmtId="0" fontId="10" fillId="11" borderId="10" xfId="0" applyFont="1" applyFill="1" applyBorder="1" applyAlignment="1">
      <alignment horizontal="center" vertical="center"/>
    </xf>
    <xf numFmtId="0" fontId="10" fillId="11" borderId="29" xfId="0" applyFont="1" applyFill="1" applyBorder="1" applyAlignment="1">
      <alignment horizontal="center" vertical="center"/>
    </xf>
    <xf numFmtId="176" fontId="8" fillId="19" borderId="8" xfId="0" applyNumberFormat="1" applyFont="1" applyFill="1" applyBorder="1" applyAlignment="1">
      <alignment horizontal="center" vertical="center"/>
    </xf>
    <xf numFmtId="176" fontId="8" fillId="19" borderId="211" xfId="0" applyNumberFormat="1" applyFont="1" applyFill="1" applyBorder="1" applyAlignment="1">
      <alignment horizontal="center" vertical="center"/>
    </xf>
    <xf numFmtId="176" fontId="8" fillId="19" borderId="17" xfId="0" applyNumberFormat="1" applyFont="1" applyFill="1" applyBorder="1" applyAlignment="1">
      <alignment horizontal="center" vertical="center"/>
    </xf>
    <xf numFmtId="0" fontId="12" fillId="25" borderId="254" xfId="0" applyFont="1" applyFill="1" applyBorder="1" applyAlignment="1">
      <alignment horizontal="right" vertical="center"/>
    </xf>
    <xf numFmtId="0" fontId="12" fillId="25" borderId="51" xfId="0" applyFont="1" applyFill="1" applyBorder="1" applyAlignment="1">
      <alignment horizontal="right" vertical="center"/>
    </xf>
    <xf numFmtId="0" fontId="61" fillId="25" borderId="250" xfId="0" applyFont="1" applyFill="1" applyBorder="1" applyAlignment="1">
      <alignment horizontal="right" vertical="center"/>
    </xf>
    <xf numFmtId="0" fontId="61" fillId="25" borderId="43" xfId="0" applyFont="1" applyFill="1" applyBorder="1" applyAlignment="1">
      <alignment horizontal="right" vertical="center"/>
    </xf>
    <xf numFmtId="0" fontId="61" fillId="25" borderId="259" xfId="0" applyFont="1" applyFill="1" applyBorder="1" applyAlignment="1">
      <alignment horizontal="right" vertical="center"/>
    </xf>
    <xf numFmtId="0" fontId="61" fillId="25" borderId="253" xfId="0" applyFont="1" applyFill="1" applyBorder="1" applyAlignment="1">
      <alignment horizontal="right" vertical="center"/>
    </xf>
    <xf numFmtId="8" fontId="12" fillId="25" borderId="251" xfId="0" applyNumberFormat="1" applyFont="1" applyFill="1" applyBorder="1" applyAlignment="1">
      <alignment horizontal="center" vertical="center"/>
    </xf>
    <xf numFmtId="8" fontId="42" fillId="25" borderId="42" xfId="0" applyNumberFormat="1" applyFont="1" applyFill="1" applyBorder="1" applyAlignment="1">
      <alignment vertical="center"/>
    </xf>
    <xf numFmtId="169" fontId="12" fillId="25" borderId="256" xfId="0" applyNumberFormat="1" applyFont="1" applyFill="1" applyBorder="1" applyAlignment="1">
      <alignment horizontal="center" vertical="center"/>
    </xf>
    <xf numFmtId="0" fontId="42" fillId="25" borderId="255" xfId="0" applyFont="1" applyFill="1" applyBorder="1" applyAlignment="1">
      <alignment vertical="center"/>
    </xf>
    <xf numFmtId="8" fontId="61" fillId="25" borderId="43" xfId="0" applyNumberFormat="1" applyFont="1" applyFill="1" applyBorder="1" applyAlignment="1">
      <alignment horizontal="center" vertical="center"/>
    </xf>
    <xf numFmtId="7" fontId="61" fillId="25" borderId="51" xfId="0" applyNumberFormat="1" applyFont="1" applyFill="1" applyBorder="1" applyAlignment="1">
      <alignment horizontal="center" vertical="center"/>
    </xf>
    <xf numFmtId="177" fontId="8" fillId="0" borderId="125" xfId="0" applyNumberFormat="1" applyFont="1" applyBorder="1" applyAlignment="1" applyProtection="1">
      <alignment horizontal="center" vertical="center"/>
      <protection locked="0"/>
    </xf>
    <xf numFmtId="0" fontId="8" fillId="0" borderId="125" xfId="0" applyFont="1" applyBorder="1" applyAlignment="1" applyProtection="1">
      <alignment horizontal="left" vertical="center"/>
      <protection locked="0"/>
    </xf>
    <xf numFmtId="0" fontId="10" fillId="9" borderId="8" xfId="0" applyFont="1" applyFill="1" applyBorder="1" applyAlignment="1">
      <alignment horizontal="center" vertical="center"/>
    </xf>
    <xf numFmtId="0" fontId="9" fillId="8" borderId="17" xfId="0" applyFont="1" applyFill="1" applyBorder="1" applyAlignment="1">
      <alignment vertical="center"/>
    </xf>
    <xf numFmtId="0" fontId="10" fillId="9" borderId="13" xfId="0" applyFont="1" applyFill="1" applyBorder="1" applyAlignment="1">
      <alignment horizontal="center" vertical="center"/>
    </xf>
    <xf numFmtId="0" fontId="9" fillId="8" borderId="6" xfId="0" applyFont="1" applyFill="1" applyBorder="1" applyAlignment="1">
      <alignment vertical="center"/>
    </xf>
    <xf numFmtId="14" fontId="8" fillId="19" borderId="123" xfId="0" applyNumberFormat="1" applyFont="1" applyFill="1" applyBorder="1" applyAlignment="1">
      <alignment horizontal="center" vertical="center"/>
    </xf>
    <xf numFmtId="0" fontId="10" fillId="8" borderId="260" xfId="0" applyFont="1" applyFill="1" applyBorder="1" applyAlignment="1">
      <alignment horizontal="center" vertical="center"/>
    </xf>
    <xf numFmtId="0" fontId="10" fillId="8" borderId="14" xfId="0" applyFont="1" applyFill="1" applyBorder="1" applyAlignment="1">
      <alignment horizontal="center" vertical="center"/>
    </xf>
    <xf numFmtId="0" fontId="10" fillId="8" borderId="261" xfId="0" applyFont="1" applyFill="1" applyBorder="1" applyAlignment="1">
      <alignment horizontal="center" vertical="center"/>
    </xf>
    <xf numFmtId="0" fontId="10" fillId="8" borderId="7" xfId="0" applyFont="1" applyFill="1" applyBorder="1" applyAlignment="1">
      <alignment horizontal="center" vertical="center"/>
    </xf>
    <xf numFmtId="4" fontId="12" fillId="19" borderId="13" xfId="0" applyNumberFormat="1" applyFont="1" applyFill="1" applyBorder="1" applyAlignment="1">
      <alignment horizontal="left" vertical="center"/>
    </xf>
    <xf numFmtId="4" fontId="12" fillId="19" borderId="21" xfId="0" applyNumberFormat="1" applyFont="1" applyFill="1" applyBorder="1" applyAlignment="1">
      <alignment horizontal="left" vertical="center"/>
    </xf>
    <xf numFmtId="4" fontId="12" fillId="19" borderId="132" xfId="0" applyNumberFormat="1" applyFont="1" applyFill="1" applyBorder="1" applyAlignment="1">
      <alignment horizontal="left" vertical="center"/>
    </xf>
    <xf numFmtId="0" fontId="8" fillId="19" borderId="125" xfId="0" applyFont="1" applyFill="1" applyBorder="1" applyAlignment="1">
      <alignment horizontal="left" vertical="center"/>
    </xf>
    <xf numFmtId="0" fontId="8" fillId="19" borderId="139" xfId="0" applyFont="1" applyFill="1" applyBorder="1" applyAlignment="1">
      <alignment horizontal="left" vertical="center"/>
    </xf>
    <xf numFmtId="4" fontId="12" fillId="0" borderId="13" xfId="0" applyNumberFormat="1" applyFont="1" applyBorder="1" applyAlignment="1" applyProtection="1">
      <alignment horizontal="left" vertical="center"/>
      <protection locked="0"/>
    </xf>
    <xf numFmtId="4" fontId="12" fillId="0" borderId="21" xfId="0" applyNumberFormat="1" applyFont="1" applyBorder="1" applyAlignment="1" applyProtection="1">
      <alignment horizontal="left" vertical="center"/>
      <protection locked="0"/>
    </xf>
    <xf numFmtId="4" fontId="12" fillId="0" borderId="132" xfId="0" applyNumberFormat="1" applyFont="1" applyBorder="1" applyAlignment="1" applyProtection="1">
      <alignment horizontal="left" vertical="center"/>
      <protection locked="0"/>
    </xf>
    <xf numFmtId="0" fontId="43" fillId="19" borderId="181" xfId="0" applyFont="1" applyFill="1" applyBorder="1" applyAlignment="1">
      <alignment horizontal="left" vertical="center"/>
    </xf>
    <xf numFmtId="0" fontId="43" fillId="19" borderId="182" xfId="0" applyFont="1" applyFill="1" applyBorder="1" applyAlignment="1">
      <alignment horizontal="left" vertical="center"/>
    </xf>
    <xf numFmtId="0" fontId="43" fillId="19" borderId="183" xfId="0" applyFont="1" applyFill="1" applyBorder="1" applyAlignment="1">
      <alignment horizontal="left" vertical="center"/>
    </xf>
    <xf numFmtId="0" fontId="10" fillId="16" borderId="184" xfId="0" applyFont="1" applyFill="1" applyBorder="1" applyAlignment="1">
      <alignment horizontal="left" vertical="center"/>
    </xf>
    <xf numFmtId="0" fontId="10" fillId="16" borderId="185" xfId="0" applyFont="1" applyFill="1" applyBorder="1" applyAlignment="1">
      <alignment horizontal="left" vertical="center"/>
    </xf>
    <xf numFmtId="0" fontId="8" fillId="27" borderId="123" xfId="0" applyFont="1" applyFill="1" applyBorder="1" applyAlignment="1">
      <alignment horizontal="center" vertical="center"/>
    </xf>
    <xf numFmtId="0" fontId="8" fillId="27" borderId="134" xfId="0" applyFont="1" applyFill="1" applyBorder="1" applyAlignment="1">
      <alignment horizontal="center" vertical="center"/>
    </xf>
    <xf numFmtId="166" fontId="8" fillId="19" borderId="21" xfId="0" applyNumberFormat="1" applyFont="1" applyFill="1" applyBorder="1" applyAlignment="1">
      <alignment horizontal="center" vertical="center"/>
    </xf>
    <xf numFmtId="0" fontId="7" fillId="19" borderId="132" xfId="0" applyFont="1" applyFill="1" applyBorder="1" applyAlignment="1">
      <alignment vertical="center"/>
    </xf>
    <xf numFmtId="0" fontId="10" fillId="9" borderId="8" xfId="0" applyFont="1" applyFill="1" applyBorder="1" applyAlignment="1">
      <alignment horizontal="center" vertical="center" wrapText="1"/>
    </xf>
    <xf numFmtId="0" fontId="9" fillId="8" borderId="17" xfId="0" applyFont="1" applyFill="1" applyBorder="1" applyAlignment="1">
      <alignment vertical="center" wrapText="1"/>
    </xf>
    <xf numFmtId="0" fontId="10" fillId="9" borderId="143" xfId="0" applyFont="1" applyFill="1" applyBorder="1" applyAlignment="1">
      <alignment horizontal="center" vertical="center" wrapText="1"/>
    </xf>
    <xf numFmtId="0" fontId="9" fillId="8" borderId="145" xfId="0" applyFont="1" applyFill="1" applyBorder="1" applyAlignment="1">
      <alignment horizontal="center" vertical="center"/>
    </xf>
    <xf numFmtId="0" fontId="10" fillId="9" borderId="6" xfId="0" applyFont="1" applyFill="1" applyBorder="1" applyAlignment="1">
      <alignment horizontal="center" vertical="center"/>
    </xf>
    <xf numFmtId="0" fontId="48" fillId="7" borderId="8" xfId="0" applyFont="1" applyFill="1" applyBorder="1" applyAlignment="1">
      <alignment horizontal="center" vertical="center"/>
    </xf>
    <xf numFmtId="0" fontId="48" fillId="7" borderId="17" xfId="0" applyFont="1" applyFill="1" applyBorder="1" applyAlignment="1">
      <alignment horizontal="center" vertical="center"/>
    </xf>
    <xf numFmtId="0" fontId="6" fillId="3" borderId="32" xfId="0" applyFont="1" applyFill="1" applyBorder="1" applyAlignment="1">
      <alignment horizontal="center" vertical="center"/>
    </xf>
    <xf numFmtId="0" fontId="7" fillId="0" borderId="27" xfId="0" applyFont="1" applyBorder="1" applyAlignment="1">
      <alignment vertical="center"/>
    </xf>
    <xf numFmtId="177" fontId="8" fillId="19" borderId="125" xfId="0" applyNumberFormat="1" applyFont="1" applyFill="1" applyBorder="1" applyAlignment="1">
      <alignment horizontal="center" vertical="center"/>
    </xf>
    <xf numFmtId="0" fontId="10" fillId="9" borderId="117" xfId="0" applyFont="1" applyFill="1" applyBorder="1" applyAlignment="1">
      <alignment horizontal="center" vertical="center" wrapText="1"/>
    </xf>
    <xf numFmtId="0" fontId="9" fillId="8" borderId="118" xfId="0" applyFont="1" applyFill="1" applyBorder="1" applyAlignment="1">
      <alignment vertical="center" wrapText="1"/>
    </xf>
    <xf numFmtId="172" fontId="8" fillId="19" borderId="125" xfId="0" applyNumberFormat="1" applyFont="1" applyFill="1" applyBorder="1" applyAlignment="1">
      <alignment horizontal="center" vertical="center"/>
    </xf>
    <xf numFmtId="172" fontId="8" fillId="0" borderId="125" xfId="0" applyNumberFormat="1" applyFont="1" applyBorder="1" applyAlignment="1" applyProtection="1">
      <alignment horizontal="center" vertical="center"/>
      <protection locked="0"/>
    </xf>
    <xf numFmtId="0" fontId="8" fillId="19" borderId="21" xfId="0" applyFont="1" applyFill="1" applyBorder="1" applyAlignment="1">
      <alignment horizontal="left" vertical="center"/>
    </xf>
    <xf numFmtId="0" fontId="48" fillId="7" borderId="144" xfId="0" applyFont="1" applyFill="1" applyBorder="1" applyAlignment="1">
      <alignment horizontal="center" vertical="center"/>
    </xf>
    <xf numFmtId="0" fontId="48" fillId="7" borderId="146" xfId="0" applyFont="1" applyFill="1" applyBorder="1" applyAlignment="1">
      <alignment horizontal="center" vertical="center"/>
    </xf>
    <xf numFmtId="0" fontId="8" fillId="0" borderId="139" xfId="0" applyFont="1" applyBorder="1" applyAlignment="1" applyProtection="1">
      <alignment horizontal="left" vertical="center"/>
      <protection locked="0"/>
    </xf>
    <xf numFmtId="0" fontId="10" fillId="2" borderId="126" xfId="0" applyFont="1" applyFill="1" applyBorder="1" applyAlignment="1">
      <alignment horizontal="center" vertical="center"/>
    </xf>
    <xf numFmtId="0" fontId="10" fillId="2" borderId="127" xfId="0" applyFont="1" applyFill="1" applyBorder="1" applyAlignment="1">
      <alignment horizontal="center" vertical="center"/>
    </xf>
    <xf numFmtId="0" fontId="10" fillId="2" borderId="128" xfId="0" applyFont="1" applyFill="1" applyBorder="1" applyAlignment="1">
      <alignment horizontal="center" vertical="center"/>
    </xf>
    <xf numFmtId="0" fontId="10" fillId="2" borderId="137"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42" xfId="0" applyFont="1" applyFill="1" applyBorder="1" applyAlignment="1">
      <alignment horizontal="center" vertical="center" wrapText="1"/>
    </xf>
    <xf numFmtId="0" fontId="6" fillId="13" borderId="158" xfId="0" applyFont="1" applyFill="1" applyBorder="1" applyAlignment="1">
      <alignment horizontal="center" vertical="center"/>
    </xf>
    <xf numFmtId="0" fontId="6" fillId="13" borderId="159" xfId="0" applyFont="1" applyFill="1" applyBorder="1" applyAlignment="1">
      <alignment horizontal="center" vertical="center"/>
    </xf>
    <xf numFmtId="14" fontId="6" fillId="13" borderId="152" xfId="0" applyNumberFormat="1" applyFont="1" applyFill="1" applyBorder="1" applyAlignment="1">
      <alignment horizontal="center" vertical="center"/>
    </xf>
    <xf numFmtId="14" fontId="6" fillId="13" borderId="160" xfId="0" applyNumberFormat="1" applyFont="1" applyFill="1" applyBorder="1" applyAlignment="1">
      <alignment horizontal="center" vertical="center"/>
    </xf>
    <xf numFmtId="0" fontId="8" fillId="13" borderId="157" xfId="0" applyFont="1" applyFill="1" applyBorder="1" applyAlignment="1">
      <alignment horizontal="center" vertical="center"/>
    </xf>
    <xf numFmtId="0" fontId="8" fillId="13" borderId="158" xfId="0" applyFont="1" applyFill="1" applyBorder="1" applyAlignment="1">
      <alignment horizontal="center" vertical="center"/>
    </xf>
    <xf numFmtId="0" fontId="8" fillId="13" borderId="151" xfId="0" applyFont="1" applyFill="1" applyBorder="1" applyAlignment="1">
      <alignment horizontal="center" vertical="center"/>
    </xf>
    <xf numFmtId="0" fontId="8" fillId="13" borderId="152" xfId="0" applyFont="1" applyFill="1" applyBorder="1" applyAlignment="1">
      <alignment horizontal="center" vertical="center"/>
    </xf>
    <xf numFmtId="0" fontId="11" fillId="3" borderId="156" xfId="0" applyFont="1" applyFill="1" applyBorder="1" applyAlignment="1">
      <alignment horizontal="center" vertical="center" wrapText="1"/>
    </xf>
    <xf numFmtId="0" fontId="11" fillId="3" borderId="33" xfId="0" applyFont="1" applyFill="1" applyBorder="1" applyAlignment="1">
      <alignment horizontal="center" vertical="center" wrapText="1"/>
    </xf>
    <xf numFmtId="0" fontId="11" fillId="3" borderId="154"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8" fillId="18" borderId="143" xfId="0" applyFont="1" applyFill="1" applyBorder="1" applyAlignment="1">
      <alignment horizontal="center" vertical="center"/>
    </xf>
    <xf numFmtId="0" fontId="8" fillId="18" borderId="209" xfId="0" applyFont="1" applyFill="1" applyBorder="1" applyAlignment="1">
      <alignment horizontal="center" vertical="center"/>
    </xf>
    <xf numFmtId="0" fontId="8" fillId="18" borderId="145" xfId="0" applyFont="1" applyFill="1" applyBorder="1" applyAlignment="1">
      <alignment horizontal="center" vertical="center"/>
    </xf>
    <xf numFmtId="0" fontId="8" fillId="18" borderId="13" xfId="0" applyFont="1" applyFill="1" applyBorder="1" applyAlignment="1">
      <alignment horizontal="left" vertical="center" wrapText="1"/>
    </xf>
    <xf numFmtId="0" fontId="8" fillId="18" borderId="14" xfId="0" applyFont="1" applyFill="1" applyBorder="1" applyAlignment="1">
      <alignment horizontal="left" vertical="center" wrapText="1"/>
    </xf>
    <xf numFmtId="0" fontId="8" fillId="18" borderId="210" xfId="0" applyFont="1" applyFill="1" applyBorder="1" applyAlignment="1">
      <alignment horizontal="left" vertical="center" wrapText="1"/>
    </xf>
    <xf numFmtId="0" fontId="8" fillId="18" borderId="215" xfId="0" applyFont="1" applyFill="1" applyBorder="1" applyAlignment="1">
      <alignment horizontal="left" vertical="center" wrapText="1"/>
    </xf>
    <xf numFmtId="0" fontId="8" fillId="18" borderId="6" xfId="0" applyFont="1" applyFill="1" applyBorder="1" applyAlignment="1">
      <alignment horizontal="left" vertical="center" wrapText="1"/>
    </xf>
    <xf numFmtId="0" fontId="8" fillId="18" borderId="7" xfId="0" applyFont="1" applyFill="1" applyBorder="1" applyAlignment="1">
      <alignment horizontal="left" vertical="center" wrapText="1"/>
    </xf>
    <xf numFmtId="0" fontId="8" fillId="0" borderId="8" xfId="0" applyFont="1" applyBorder="1" applyAlignment="1" applyProtection="1">
      <alignment horizontal="center" vertical="center" wrapText="1"/>
      <protection locked="0"/>
    </xf>
    <xf numFmtId="0" fontId="8" fillId="0" borderId="211" xfId="0" applyFont="1" applyBorder="1" applyAlignment="1" applyProtection="1">
      <alignment horizontal="center" vertical="center" wrapText="1"/>
      <protection locked="0"/>
    </xf>
    <xf numFmtId="0" fontId="8" fillId="0" borderId="17" xfId="0" applyFont="1" applyBorder="1" applyAlignment="1" applyProtection="1">
      <alignment horizontal="center" vertical="center" wrapText="1"/>
      <protection locked="0"/>
    </xf>
    <xf numFmtId="168" fontId="8" fillId="0" borderId="8" xfId="0" applyNumberFormat="1" applyFont="1" applyBorder="1" applyAlignment="1" applyProtection="1">
      <alignment horizontal="center" vertical="center" wrapText="1"/>
      <protection locked="0"/>
    </xf>
    <xf numFmtId="168" fontId="8" fillId="0" borderId="211" xfId="0" applyNumberFormat="1" applyFont="1" applyBorder="1" applyAlignment="1" applyProtection="1">
      <alignment horizontal="center" vertical="center" wrapText="1"/>
      <protection locked="0"/>
    </xf>
    <xf numFmtId="168" fontId="8" fillId="0" borderId="17" xfId="0" applyNumberFormat="1" applyFont="1" applyBorder="1" applyAlignment="1" applyProtection="1">
      <alignment horizontal="center" vertical="center" wrapText="1"/>
      <protection locked="0"/>
    </xf>
    <xf numFmtId="0" fontId="8" fillId="18" borderId="8" xfId="0" applyFont="1" applyFill="1" applyBorder="1" applyAlignment="1">
      <alignment horizontal="center" vertical="center" wrapText="1"/>
    </xf>
    <xf numFmtId="0" fontId="8" fillId="18" borderId="211" xfId="0" applyFont="1" applyFill="1" applyBorder="1" applyAlignment="1">
      <alignment horizontal="center" vertical="center" wrapText="1"/>
    </xf>
    <xf numFmtId="0" fontId="8" fillId="18" borderId="17" xfId="0" applyFont="1" applyFill="1" applyBorder="1" applyAlignment="1">
      <alignment horizontal="center" vertical="center" wrapText="1"/>
    </xf>
    <xf numFmtId="4" fontId="8" fillId="22" borderId="8" xfId="0" applyNumberFormat="1" applyFont="1" applyFill="1" applyBorder="1" applyAlignment="1">
      <alignment horizontal="right" vertical="center" wrapText="1"/>
    </xf>
    <xf numFmtId="4" fontId="8" fillId="22" borderId="211" xfId="0" applyNumberFormat="1" applyFont="1" applyFill="1" applyBorder="1" applyAlignment="1">
      <alignment horizontal="right" vertical="center" wrapText="1"/>
    </xf>
    <xf numFmtId="4" fontId="8" fillId="22" borderId="17" xfId="0" applyNumberFormat="1" applyFont="1" applyFill="1" applyBorder="1" applyAlignment="1">
      <alignment horizontal="right" vertical="center" wrapText="1"/>
    </xf>
    <xf numFmtId="169" fontId="8" fillId="0" borderId="8" xfId="0" applyNumberFormat="1" applyFont="1" applyBorder="1" applyAlignment="1" applyProtection="1">
      <alignment horizontal="right" vertical="center" wrapText="1"/>
      <protection locked="0"/>
    </xf>
    <xf numFmtId="169" fontId="8" fillId="0" borderId="211" xfId="0" applyNumberFormat="1" applyFont="1" applyBorder="1" applyAlignment="1" applyProtection="1">
      <alignment horizontal="right" vertical="center" wrapText="1"/>
      <protection locked="0"/>
    </xf>
    <xf numFmtId="169" fontId="8" fillId="0" borderId="17" xfId="0" applyNumberFormat="1" applyFont="1" applyBorder="1" applyAlignment="1" applyProtection="1">
      <alignment horizontal="right" vertical="center" wrapText="1"/>
      <protection locked="0"/>
    </xf>
    <xf numFmtId="169" fontId="8" fillId="18" borderId="15" xfId="0" applyNumberFormat="1" applyFont="1" applyFill="1" applyBorder="1" applyAlignment="1">
      <alignment horizontal="right" vertical="center" wrapText="1"/>
    </xf>
    <xf numFmtId="169" fontId="8" fillId="18" borderId="212" xfId="0" applyNumberFormat="1" applyFont="1" applyFill="1" applyBorder="1" applyAlignment="1">
      <alignment horizontal="right" vertical="center" wrapText="1"/>
    </xf>
    <xf numFmtId="169" fontId="8" fillId="18" borderId="18" xfId="0" applyNumberFormat="1" applyFont="1" applyFill="1" applyBorder="1" applyAlignment="1">
      <alignment horizontal="right" vertical="center" wrapText="1"/>
    </xf>
    <xf numFmtId="0" fontId="9" fillId="8" borderId="17" xfId="0" applyFont="1" applyFill="1" applyBorder="1"/>
    <xf numFmtId="0" fontId="9" fillId="8" borderId="6" xfId="0" applyFont="1" applyFill="1" applyBorder="1"/>
    <xf numFmtId="0" fontId="10" fillId="9" borderId="145" xfId="0" applyFont="1" applyFill="1" applyBorder="1" applyAlignment="1">
      <alignment horizontal="center" vertical="center" wrapText="1"/>
    </xf>
    <xf numFmtId="169" fontId="27" fillId="18" borderId="214" xfId="0" applyNumberFormat="1" applyFont="1" applyFill="1" applyBorder="1" applyAlignment="1">
      <alignment horizontal="center" vertical="center"/>
    </xf>
    <xf numFmtId="169" fontId="27" fillId="18" borderId="35" xfId="0" applyNumberFormat="1" applyFont="1" applyFill="1" applyBorder="1" applyAlignment="1">
      <alignment horizontal="center" vertical="center"/>
    </xf>
    <xf numFmtId="0" fontId="52" fillId="18" borderId="34" xfId="0" applyFont="1" applyFill="1" applyBorder="1" applyAlignment="1">
      <alignment vertical="center"/>
    </xf>
    <xf numFmtId="0" fontId="10" fillId="9" borderId="21" xfId="0" applyFont="1" applyFill="1" applyBorder="1" applyAlignment="1">
      <alignment horizontal="center" vertical="center"/>
    </xf>
    <xf numFmtId="0" fontId="10" fillId="9" borderId="25" xfId="0" applyFont="1" applyFill="1" applyBorder="1" applyAlignment="1">
      <alignment horizontal="center" vertical="center"/>
    </xf>
    <xf numFmtId="0" fontId="27" fillId="18" borderId="167" xfId="0" applyFont="1" applyFill="1" applyBorder="1" applyAlignment="1">
      <alignment horizontal="right" vertical="center"/>
    </xf>
    <xf numFmtId="0" fontId="27" fillId="18" borderId="35" xfId="0" applyFont="1" applyFill="1" applyBorder="1" applyAlignment="1">
      <alignment horizontal="right" vertical="center"/>
    </xf>
    <xf numFmtId="0" fontId="27" fillId="18" borderId="213" xfId="0" applyFont="1" applyFill="1" applyBorder="1" applyAlignment="1">
      <alignment horizontal="right" vertical="center"/>
    </xf>
    <xf numFmtId="0" fontId="8" fillId="18" borderId="21" xfId="0" applyFont="1" applyFill="1" applyBorder="1" applyAlignment="1">
      <alignment horizontal="left" vertical="center" wrapText="1"/>
    </xf>
    <xf numFmtId="0" fontId="8" fillId="18" borderId="10" xfId="0" applyFont="1" applyFill="1" applyBorder="1" applyAlignment="1">
      <alignment horizontal="left" vertical="center" wrapText="1"/>
    </xf>
    <xf numFmtId="0" fontId="8" fillId="18" borderId="25" xfId="0" applyFont="1" applyFill="1" applyBorder="1" applyAlignment="1">
      <alignment horizontal="left" vertical="center" wrapText="1"/>
    </xf>
    <xf numFmtId="169" fontId="8" fillId="18" borderId="8" xfId="0" applyNumberFormat="1" applyFont="1" applyFill="1" applyBorder="1" applyAlignment="1">
      <alignment horizontal="right" vertical="center" wrapText="1"/>
    </xf>
    <xf numFmtId="169" fontId="8" fillId="18" borderId="211" xfId="0" applyNumberFormat="1" applyFont="1" applyFill="1" applyBorder="1" applyAlignment="1">
      <alignment horizontal="right" vertical="center" wrapText="1"/>
    </xf>
    <xf numFmtId="169" fontId="8" fillId="18" borderId="17" xfId="0" applyNumberFormat="1" applyFont="1" applyFill="1" applyBorder="1" applyAlignment="1">
      <alignment horizontal="right" vertical="center" wrapText="1"/>
    </xf>
    <xf numFmtId="4" fontId="8" fillId="18" borderId="8" xfId="0" applyNumberFormat="1" applyFont="1" applyFill="1" applyBorder="1" applyAlignment="1">
      <alignment horizontal="right" vertical="center" wrapText="1"/>
    </xf>
    <xf numFmtId="4" fontId="8" fillId="18" borderId="211" xfId="0" applyNumberFormat="1" applyFont="1" applyFill="1" applyBorder="1" applyAlignment="1">
      <alignment horizontal="right" vertical="center" wrapText="1"/>
    </xf>
    <xf numFmtId="4" fontId="8" fillId="18" borderId="17" xfId="0" applyNumberFormat="1" applyFont="1" applyFill="1" applyBorder="1" applyAlignment="1">
      <alignment horizontal="right" vertical="center" wrapText="1"/>
    </xf>
    <xf numFmtId="0" fontId="6" fillId="3" borderId="25" xfId="0" applyFont="1" applyFill="1" applyBorder="1" applyAlignment="1" applyProtection="1">
      <alignment horizontal="center"/>
      <protection locked="0"/>
    </xf>
    <xf numFmtId="0" fontId="7" fillId="0" borderId="25" xfId="0" applyFont="1" applyBorder="1" applyProtection="1">
      <protection locked="0"/>
    </xf>
    <xf numFmtId="0" fontId="8" fillId="3" borderId="21" xfId="0" applyFont="1" applyFill="1" applyBorder="1" applyAlignment="1">
      <alignment horizontal="center"/>
    </xf>
    <xf numFmtId="0" fontId="7" fillId="0" borderId="21" xfId="0" applyFont="1" applyBorder="1"/>
    <xf numFmtId="0" fontId="10" fillId="11" borderId="137" xfId="0" applyFont="1" applyFill="1" applyBorder="1" applyAlignment="1">
      <alignment horizontal="center" vertical="center"/>
    </xf>
    <xf numFmtId="0" fontId="10" fillId="11" borderId="11" xfId="0" applyFont="1" applyFill="1" applyBorder="1" applyAlignment="1">
      <alignment horizontal="center" vertical="center"/>
    </xf>
    <xf numFmtId="0" fontId="9" fillId="6" borderId="11" xfId="0" applyFont="1" applyFill="1" applyBorder="1"/>
    <xf numFmtId="0" fontId="9" fillId="6" borderId="142" xfId="0" applyFont="1" applyFill="1" applyBorder="1"/>
    <xf numFmtId="0" fontId="27" fillId="26" borderId="137" xfId="0" applyFont="1" applyFill="1" applyBorder="1" applyAlignment="1">
      <alignment horizontal="left" vertical="center"/>
    </xf>
    <xf numFmtId="0" fontId="27" fillId="26" borderId="11" xfId="0" applyFont="1" applyFill="1" applyBorder="1" applyAlignment="1">
      <alignment horizontal="left" vertical="center"/>
    </xf>
    <xf numFmtId="169" fontId="27" fillId="26" borderId="11" xfId="0" applyNumberFormat="1" applyFont="1" applyFill="1" applyBorder="1" applyAlignment="1">
      <alignment horizontal="center" vertical="center"/>
    </xf>
    <xf numFmtId="169" fontId="27" fillId="26" borderId="3" xfId="0" applyNumberFormat="1" applyFont="1" applyFill="1" applyBorder="1" applyAlignment="1">
      <alignment horizontal="center" vertical="center"/>
    </xf>
    <xf numFmtId="0" fontId="27" fillId="26" borderId="9" xfId="0" applyFont="1" applyFill="1" applyBorder="1" applyAlignment="1">
      <alignment horizontal="center" vertical="center"/>
    </xf>
    <xf numFmtId="0" fontId="27" fillId="26" borderId="11" xfId="0" applyFont="1" applyFill="1" applyBorder="1" applyAlignment="1">
      <alignment horizontal="center" vertical="center"/>
    </xf>
    <xf numFmtId="8" fontId="27" fillId="26" borderId="11" xfId="0" applyNumberFormat="1" applyFont="1" applyFill="1" applyBorder="1" applyAlignment="1">
      <alignment horizontal="center" vertical="center"/>
    </xf>
    <xf numFmtId="8" fontId="27" fillId="26" borderId="142" xfId="0" applyNumberFormat="1" applyFont="1" applyFill="1" applyBorder="1" applyAlignment="1">
      <alignment horizontal="center" vertical="center"/>
    </xf>
    <xf numFmtId="0" fontId="8" fillId="18" borderId="9" xfId="0" applyFont="1" applyFill="1" applyBorder="1" applyAlignment="1" applyProtection="1">
      <alignment horizontal="center" vertical="top"/>
      <protection locked="0"/>
    </xf>
    <xf numFmtId="0" fontId="7" fillId="18" borderId="11" xfId="0" applyFont="1" applyFill="1" applyBorder="1" applyProtection="1">
      <protection locked="0"/>
    </xf>
    <xf numFmtId="0" fontId="7" fillId="18" borderId="142" xfId="0" applyFont="1" applyFill="1" applyBorder="1" applyProtection="1">
      <protection locked="0"/>
    </xf>
    <xf numFmtId="0" fontId="8" fillId="3" borderId="131" xfId="0" applyFont="1" applyFill="1" applyBorder="1" applyAlignment="1" applyProtection="1">
      <alignment horizontal="left" vertical="top" wrapText="1"/>
      <protection locked="0"/>
    </xf>
    <xf numFmtId="0" fontId="8" fillId="3" borderId="21" xfId="0" applyFont="1" applyFill="1" applyBorder="1" applyAlignment="1" applyProtection="1">
      <alignment horizontal="left" vertical="top" wrapText="1"/>
      <protection locked="0"/>
    </xf>
    <xf numFmtId="0" fontId="7" fillId="0" borderId="21" xfId="0" applyFont="1" applyBorder="1" applyProtection="1">
      <protection locked="0"/>
    </xf>
    <xf numFmtId="0" fontId="7" fillId="0" borderId="132" xfId="0" applyFont="1" applyBorder="1" applyProtection="1">
      <protection locked="0"/>
    </xf>
    <xf numFmtId="0" fontId="7" fillId="0" borderId="30" xfId="0" applyFont="1" applyBorder="1" applyProtection="1">
      <protection locked="0"/>
    </xf>
    <xf numFmtId="0" fontId="7" fillId="0" borderId="10" xfId="0" applyFont="1" applyBorder="1" applyProtection="1">
      <protection locked="0"/>
    </xf>
    <xf numFmtId="0" fontId="0" fillId="0" borderId="10" xfId="0" applyBorder="1" applyProtection="1">
      <protection locked="0"/>
    </xf>
    <xf numFmtId="0" fontId="7" fillId="0" borderId="29" xfId="0" applyFont="1" applyBorder="1" applyProtection="1">
      <protection locked="0"/>
    </xf>
    <xf numFmtId="0" fontId="7" fillId="0" borderId="140" xfId="0" applyFont="1" applyBorder="1" applyProtection="1">
      <protection locked="0"/>
    </xf>
    <xf numFmtId="0" fontId="7" fillId="0" borderId="141" xfId="0" applyFont="1" applyBorder="1" applyProtection="1">
      <protection locked="0"/>
    </xf>
    <xf numFmtId="0" fontId="10" fillId="9" borderId="12" xfId="0" applyFont="1" applyFill="1" applyBorder="1" applyAlignment="1">
      <alignment horizontal="center" vertical="center" wrapText="1"/>
    </xf>
    <xf numFmtId="0" fontId="9" fillId="8" borderId="16" xfId="0" applyFont="1" applyFill="1" applyBorder="1" applyAlignment="1">
      <alignment vertical="center" wrapText="1"/>
    </xf>
    <xf numFmtId="0" fontId="27" fillId="26" borderId="167" xfId="0" applyFont="1" applyFill="1" applyBorder="1" applyAlignment="1">
      <alignment horizontal="center" vertical="center"/>
    </xf>
    <xf numFmtId="0" fontId="27" fillId="26" borderId="35" xfId="0" applyFont="1" applyFill="1" applyBorder="1" applyAlignment="1">
      <alignment horizontal="center" vertical="center"/>
    </xf>
    <xf numFmtId="0" fontId="27" fillId="26" borderId="213" xfId="0" applyFont="1" applyFill="1" applyBorder="1" applyAlignment="1">
      <alignment horizontal="center" vertical="center"/>
    </xf>
    <xf numFmtId="169" fontId="27" fillId="26" borderId="214" xfId="0" applyNumberFormat="1" applyFont="1" applyFill="1" applyBorder="1" applyAlignment="1">
      <alignment horizontal="center" vertical="center"/>
    </xf>
    <xf numFmtId="169" fontId="27" fillId="26" borderId="35" xfId="0" applyNumberFormat="1" applyFont="1" applyFill="1" applyBorder="1" applyAlignment="1">
      <alignment horizontal="center" vertical="center"/>
    </xf>
    <xf numFmtId="169" fontId="27" fillId="26" borderId="34" xfId="0" applyNumberFormat="1" applyFont="1" applyFill="1" applyBorder="1" applyAlignment="1">
      <alignment horizontal="center" vertical="center"/>
    </xf>
    <xf numFmtId="0" fontId="6" fillId="3" borderId="101" xfId="0" applyFont="1" applyFill="1" applyBorder="1" applyAlignment="1">
      <alignment horizontal="center"/>
    </xf>
    <xf numFmtId="0" fontId="7" fillId="0" borderId="104" xfId="0" applyFont="1" applyBorder="1"/>
    <xf numFmtId="0" fontId="10" fillId="2" borderId="135" xfId="0" applyFont="1" applyFill="1" applyBorder="1" applyAlignment="1">
      <alignment horizontal="center" vertical="center"/>
    </xf>
    <xf numFmtId="0" fontId="10" fillId="2" borderId="5" xfId="0" applyFont="1" applyFill="1" applyBorder="1" applyAlignment="1">
      <alignment horizontal="center" vertical="center"/>
    </xf>
    <xf numFmtId="0" fontId="7" fillId="0" borderId="5" xfId="0" applyFont="1" applyBorder="1"/>
    <xf numFmtId="0" fontId="7" fillId="0" borderId="136" xfId="0" applyFont="1" applyBorder="1"/>
    <xf numFmtId="0" fontId="10" fillId="17" borderId="137" xfId="0" applyFont="1" applyFill="1" applyBorder="1" applyAlignment="1">
      <alignment horizontal="left" vertical="center"/>
    </xf>
    <xf numFmtId="0" fontId="10" fillId="17" borderId="11" xfId="0" applyFont="1" applyFill="1" applyBorder="1" applyAlignment="1">
      <alignment horizontal="left" vertical="center"/>
    </xf>
    <xf numFmtId="0" fontId="7" fillId="17" borderId="11" xfId="0" applyFont="1" applyFill="1" applyBorder="1"/>
    <xf numFmtId="0" fontId="7" fillId="17" borderId="142" xfId="0" applyFont="1" applyFill="1" applyBorder="1"/>
    <xf numFmtId="0" fontId="10" fillId="17" borderId="164" xfId="0" applyFont="1" applyFill="1" applyBorder="1" applyAlignment="1">
      <alignment horizontal="left" vertical="center"/>
    </xf>
    <xf numFmtId="0" fontId="10" fillId="17" borderId="163" xfId="0" applyFont="1" applyFill="1" applyBorder="1" applyAlignment="1">
      <alignment horizontal="left" vertical="center"/>
    </xf>
    <xf numFmtId="0" fontId="7" fillId="17" borderId="163" xfId="0" applyFont="1" applyFill="1" applyBorder="1"/>
    <xf numFmtId="0" fontId="7" fillId="17" borderId="103" xfId="0" applyFont="1" applyFill="1" applyBorder="1"/>
    <xf numFmtId="0" fontId="12" fillId="18" borderId="9" xfId="0" applyFont="1" applyFill="1" applyBorder="1" applyAlignment="1">
      <alignment horizontal="left" vertical="center"/>
    </xf>
    <xf numFmtId="0" fontId="42" fillId="18" borderId="11" xfId="0" applyFont="1" applyFill="1" applyBorder="1" applyAlignment="1">
      <alignment vertical="center"/>
    </xf>
    <xf numFmtId="0" fontId="42" fillId="18" borderId="142" xfId="0" applyFont="1" applyFill="1" applyBorder="1" applyAlignment="1">
      <alignment vertical="center"/>
    </xf>
    <xf numFmtId="177" fontId="8" fillId="18" borderId="105" xfId="0" applyNumberFormat="1" applyFont="1" applyFill="1" applyBorder="1" applyAlignment="1">
      <alignment horizontal="center" vertical="center"/>
    </xf>
    <xf numFmtId="177" fontId="7" fillId="18" borderId="165" xfId="0" applyNumberFormat="1" applyFont="1" applyFill="1" applyBorder="1" applyAlignment="1">
      <alignment horizontal="center" vertical="center"/>
    </xf>
    <xf numFmtId="0" fontId="43" fillId="18" borderId="102" xfId="0" applyFont="1" applyFill="1" applyBorder="1" applyAlignment="1">
      <alignment horizontal="left" vertical="center"/>
    </xf>
    <xf numFmtId="0" fontId="43" fillId="18" borderId="163" xfId="0" applyFont="1" applyFill="1" applyBorder="1" applyAlignment="1">
      <alignment horizontal="left" vertical="center"/>
    </xf>
    <xf numFmtId="0" fontId="43" fillId="18" borderId="103" xfId="0" applyFont="1" applyFill="1" applyBorder="1" applyAlignment="1">
      <alignment horizontal="left" vertical="center"/>
    </xf>
    <xf numFmtId="0" fontId="6" fillId="18" borderId="33" xfId="0" applyFont="1" applyFill="1" applyBorder="1" applyAlignment="1">
      <alignment horizontal="center" vertical="center"/>
    </xf>
    <xf numFmtId="0" fontId="6" fillId="18" borderId="31" xfId="0" applyFont="1" applyFill="1" applyBorder="1" applyAlignment="1">
      <alignment horizontal="center" vertical="center"/>
    </xf>
    <xf numFmtId="14" fontId="6" fillId="3" borderId="43" xfId="0" applyNumberFormat="1" applyFont="1" applyFill="1" applyBorder="1" applyAlignment="1">
      <alignment horizontal="center" vertical="center"/>
    </xf>
    <xf numFmtId="14" fontId="6" fillId="3" borderId="42" xfId="0" applyNumberFormat="1" applyFont="1" applyFill="1" applyBorder="1" applyAlignment="1">
      <alignment horizontal="center" vertical="center"/>
    </xf>
    <xf numFmtId="0" fontId="11" fillId="3" borderId="32"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1" fillId="3" borderId="27"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26" xfId="0" applyFont="1" applyFill="1" applyBorder="1" applyAlignment="1">
      <alignment horizontal="center" vertical="center" wrapText="1"/>
    </xf>
    <xf numFmtId="0" fontId="8" fillId="18" borderId="105" xfId="0" applyFont="1" applyFill="1" applyBorder="1" applyAlignment="1">
      <alignment horizontal="left" vertical="center"/>
    </xf>
    <xf numFmtId="0" fontId="8" fillId="18" borderId="150" xfId="0" applyFont="1" applyFill="1" applyBorder="1" applyAlignment="1">
      <alignment horizontal="left" vertical="center"/>
    </xf>
    <xf numFmtId="0" fontId="8" fillId="18" borderId="165" xfId="0" applyFont="1" applyFill="1" applyBorder="1" applyAlignment="1">
      <alignment horizontal="left" vertical="center"/>
    </xf>
    <xf numFmtId="0" fontId="8" fillId="18" borderId="106" xfId="0" applyFont="1" applyFill="1" applyBorder="1" applyAlignment="1">
      <alignment horizontal="left" vertical="center"/>
    </xf>
    <xf numFmtId="14" fontId="8" fillId="0" borderId="35" xfId="0" applyNumberFormat="1" applyFont="1" applyBorder="1" applyAlignment="1" applyProtection="1">
      <alignment horizontal="center" vertical="center"/>
      <protection locked="0"/>
    </xf>
    <xf numFmtId="14" fontId="8" fillId="0" borderId="34" xfId="0" applyNumberFormat="1" applyFont="1" applyBorder="1" applyAlignment="1" applyProtection="1">
      <alignment horizontal="center" vertical="center"/>
      <protection locked="0"/>
    </xf>
    <xf numFmtId="14" fontId="6" fillId="3" borderId="35" xfId="0" applyNumberFormat="1" applyFont="1" applyFill="1" applyBorder="1" applyAlignment="1" applyProtection="1">
      <alignment horizontal="center" vertical="center"/>
      <protection locked="0"/>
    </xf>
    <xf numFmtId="14" fontId="6" fillId="3" borderId="34" xfId="0" applyNumberFormat="1" applyFont="1" applyFill="1" applyBorder="1" applyAlignment="1" applyProtection="1">
      <alignment horizontal="center" vertical="center"/>
      <protection locked="0"/>
    </xf>
    <xf numFmtId="14" fontId="6" fillId="0" borderId="35" xfId="0" applyNumberFormat="1" applyFont="1" applyBorder="1" applyAlignment="1" applyProtection="1">
      <alignment horizontal="center" vertical="center"/>
      <protection locked="0"/>
    </xf>
    <xf numFmtId="14" fontId="6" fillId="0" borderId="169" xfId="0" applyNumberFormat="1" applyFont="1" applyBorder="1" applyAlignment="1" applyProtection="1">
      <alignment horizontal="center" vertical="center"/>
      <protection locked="0"/>
    </xf>
    <xf numFmtId="0" fontId="19" fillId="0" borderId="171" xfId="0" applyFont="1" applyBorder="1" applyAlignment="1" applyProtection="1">
      <alignment horizontal="left"/>
      <protection locked="0"/>
    </xf>
    <xf numFmtId="0" fontId="19" fillId="0" borderId="177" xfId="0" applyFont="1" applyBorder="1" applyAlignment="1" applyProtection="1">
      <alignment horizontal="left"/>
      <protection locked="0"/>
    </xf>
    <xf numFmtId="0" fontId="8" fillId="18" borderId="172" xfId="0" applyFont="1" applyFill="1" applyBorder="1" applyAlignment="1">
      <alignment horizontal="center" vertical="center"/>
    </xf>
    <xf numFmtId="0" fontId="8" fillId="18" borderId="173" xfId="0" applyFont="1" applyFill="1" applyBorder="1" applyAlignment="1">
      <alignment horizontal="center" vertical="center"/>
    </xf>
    <xf numFmtId="0" fontId="8" fillId="3" borderId="174" xfId="0" applyFont="1" applyFill="1" applyBorder="1" applyAlignment="1" applyProtection="1">
      <alignment horizontal="center" vertical="center"/>
      <protection locked="0"/>
    </xf>
    <xf numFmtId="0" fontId="8" fillId="3" borderId="175" xfId="0" applyFont="1" applyFill="1" applyBorder="1" applyAlignment="1" applyProtection="1">
      <alignment horizontal="center" vertical="center"/>
      <protection locked="0"/>
    </xf>
    <xf numFmtId="14" fontId="8" fillId="0" borderId="169" xfId="0" applyNumberFormat="1" applyFont="1" applyBorder="1" applyAlignment="1" applyProtection="1">
      <alignment horizontal="center" vertical="center"/>
      <protection locked="0"/>
    </xf>
    <xf numFmtId="14" fontId="8" fillId="0" borderId="174" xfId="0" applyNumberFormat="1" applyFont="1" applyBorder="1" applyAlignment="1" applyProtection="1">
      <alignment horizontal="left" vertical="center"/>
      <protection locked="0"/>
    </xf>
    <xf numFmtId="14" fontId="8" fillId="0" borderId="179" xfId="0" applyNumberFormat="1" applyFont="1" applyBorder="1" applyAlignment="1" applyProtection="1">
      <alignment horizontal="left" vertical="center"/>
      <protection locked="0"/>
    </xf>
    <xf numFmtId="0" fontId="63" fillId="18" borderId="34" xfId="0" applyFont="1" applyFill="1" applyBorder="1" applyAlignment="1">
      <alignment vertical="center"/>
    </xf>
    <xf numFmtId="168" fontId="32" fillId="6" borderId="10" xfId="7" applyNumberFormat="1" applyFont="1" applyFill="1" applyAlignment="1">
      <alignment horizontal="center" vertical="center" wrapText="1"/>
    </xf>
    <xf numFmtId="168" fontId="32" fillId="6" borderId="82" xfId="7" applyNumberFormat="1" applyFont="1" applyFill="1" applyBorder="1" applyAlignment="1">
      <alignment horizontal="center" vertical="center" wrapText="1"/>
    </xf>
    <xf numFmtId="43" fontId="32" fillId="6" borderId="10" xfId="7" applyFont="1" applyFill="1" applyAlignment="1">
      <alignment horizontal="center" vertical="center" wrapText="1"/>
    </xf>
    <xf numFmtId="43" fontId="32" fillId="6" borderId="82" xfId="7" applyFont="1" applyFill="1" applyBorder="1" applyAlignment="1">
      <alignment horizontal="center" vertical="center" wrapText="1"/>
    </xf>
    <xf numFmtId="43" fontId="32" fillId="6" borderId="29" xfId="7" applyFont="1" applyFill="1" applyBorder="1" applyAlignment="1">
      <alignment horizontal="center" vertical="center" wrapText="1"/>
    </xf>
    <xf numFmtId="43" fontId="32" fillId="6" borderId="81" xfId="7" applyFont="1" applyFill="1" applyBorder="1" applyAlignment="1">
      <alignment horizontal="center" vertical="center" wrapText="1"/>
    </xf>
    <xf numFmtId="174" fontId="32" fillId="6" borderId="10" xfId="7" applyNumberFormat="1" applyFont="1" applyFill="1" applyAlignment="1">
      <alignment horizontal="center" vertical="center" wrapText="1"/>
    </xf>
    <xf numFmtId="174" fontId="32" fillId="6" borderId="82" xfId="7" applyNumberFormat="1" applyFont="1" applyFill="1" applyBorder="1" applyAlignment="1">
      <alignment horizontal="center" vertical="center" wrapText="1"/>
    </xf>
    <xf numFmtId="0" fontId="32" fillId="6" borderId="30" xfId="7" applyNumberFormat="1" applyFont="1" applyFill="1" applyBorder="1" applyAlignment="1">
      <alignment horizontal="center" vertical="center" wrapText="1"/>
    </xf>
    <xf numFmtId="0" fontId="32" fillId="6" borderId="83" xfId="7" applyNumberFormat="1" applyFont="1" applyFill="1" applyBorder="1" applyAlignment="1">
      <alignment horizontal="center" vertical="center" wrapText="1"/>
    </xf>
    <xf numFmtId="0" fontId="32" fillId="6" borderId="10" xfId="7" applyNumberFormat="1" applyFont="1" applyFill="1" applyAlignment="1">
      <alignment horizontal="center" vertical="center" wrapText="1"/>
    </xf>
    <xf numFmtId="0" fontId="32" fillId="6" borderId="82" xfId="7" applyNumberFormat="1" applyFont="1" applyFill="1" applyBorder="1" applyAlignment="1">
      <alignment horizontal="center" vertical="center" wrapText="1"/>
    </xf>
    <xf numFmtId="43" fontId="32" fillId="6" borderId="10" xfId="7" applyFont="1" applyFill="1" applyAlignment="1">
      <alignment horizontal="center" vertical="center"/>
    </xf>
    <xf numFmtId="43" fontId="32" fillId="6" borderId="82" xfId="7" applyFont="1" applyFill="1" applyBorder="1" applyAlignment="1">
      <alignment horizontal="center" vertical="center"/>
    </xf>
    <xf numFmtId="0" fontId="36" fillId="6" borderId="10" xfId="9" applyFont="1" applyFill="1" applyAlignment="1">
      <alignment horizontal="center" vertical="center"/>
    </xf>
  </cellXfs>
  <cellStyles count="23">
    <cellStyle name="Moeda" xfId="21" builtinId="4"/>
    <cellStyle name="Moeda 2" xfId="5" xr:uid="{54B584F6-F0AA-4952-8F1E-57941106D7E4}"/>
    <cellStyle name="Moeda 3" xfId="15" xr:uid="{5434EA5C-AFA6-4892-B995-DC4442ED35AA}"/>
    <cellStyle name="Moeda 3 2" xfId="18" xr:uid="{944554F2-AA02-4EA2-98A6-7AFA275296E9}"/>
    <cellStyle name="Moeda 4" xfId="20" xr:uid="{F68BFAB8-F6B7-418D-91D1-31359C3E6E90}"/>
    <cellStyle name="Normal" xfId="0" builtinId="0"/>
    <cellStyle name="Normal 2" xfId="2" xr:uid="{C72FC084-D3BD-4934-9914-8E473F4B1E6E}"/>
    <cellStyle name="Normal 2 2" xfId="6" xr:uid="{C40D164D-5FC1-4EF4-8182-41401BE30BBB}"/>
    <cellStyle name="Normal 2 3" xfId="11" xr:uid="{52CEB53C-0945-419F-BBC3-D4304B466D6B}"/>
    <cellStyle name="Normal 3" xfId="8" xr:uid="{27CD033C-2DFD-4747-93AB-64298025E7C0}"/>
    <cellStyle name="Normal 4" xfId="10" xr:uid="{47CABE4E-07F0-4BD2-8CD7-1F92CEB2FBCE}"/>
    <cellStyle name="Normal 6" xfId="14" xr:uid="{54B6FD9F-CC4E-457D-B173-A8B28B1E19E5}"/>
    <cellStyle name="Normal 6 2" xfId="17" xr:uid="{86802B97-EAF5-4A3E-822C-0D49CEB8C630}"/>
    <cellStyle name="Normal_FUND" xfId="1" xr:uid="{1CB4574D-69FA-4A6F-B045-20CB184EA9D3}"/>
    <cellStyle name="Porcentagem" xfId="13" builtinId="5"/>
    <cellStyle name="Porcentagem 2" xfId="4" xr:uid="{1D08F912-F25D-47D7-A7BC-B3857FC5F4FD}"/>
    <cellStyle name="Porcentagem 3" xfId="12" xr:uid="{C18F92FF-1F9A-42A1-B3BD-7A3A09BB4641}"/>
    <cellStyle name="Porcentagem 4" xfId="16" xr:uid="{49C7B707-C939-4561-B131-CBE1F38E5DB0}"/>
    <cellStyle name="Porcentagem 4 2" xfId="19" xr:uid="{BB039966-2A50-4D2C-8927-99F36C8D7BE0}"/>
    <cellStyle name="Vírgula" xfId="22" builtinId="3"/>
    <cellStyle name="Vírgula 2" xfId="3" xr:uid="{86C20D4A-194F-40C7-8718-DC16BCCAEA45}"/>
    <cellStyle name="Vírgula 2 4" xfId="7" xr:uid="{F9C5D19C-AF64-444C-896F-F6E087A84114}"/>
    <cellStyle name="Vírgula 4" xfId="9" xr:uid="{442E900F-3070-45EE-A72E-502E65B0C247}"/>
  </cellStyles>
  <dxfs count="20">
    <dxf>
      <font>
        <color theme="1"/>
      </font>
      <border>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8" formatCode="#,##0.00_ ;[Red]\-#,##0.00\ "/>
    </dxf>
    <dxf>
      <font>
        <b/>
        <i val="0"/>
      </font>
      <fill>
        <patternFill>
          <bgColor theme="0" tint="-0.24994659260841701"/>
        </patternFill>
      </fill>
    </dxf>
    <dxf>
      <font>
        <b/>
        <i val="0"/>
      </font>
      <fill>
        <patternFill>
          <bgColor theme="0" tint="-0.14996795556505021"/>
        </patternFill>
      </fill>
    </dxf>
    <dxf>
      <font>
        <b val="0"/>
        <i val="0"/>
        <color theme="1"/>
      </font>
    </dxf>
    <dxf>
      <font>
        <b/>
        <i val="0"/>
      </font>
      <fill>
        <patternFill>
          <bgColor rgb="FFEBEBEB"/>
        </patternFill>
      </fill>
    </dxf>
    <dxf>
      <fill>
        <patternFill>
          <bgColor rgb="FFFF9300"/>
        </patternFill>
      </fill>
    </dxf>
    <dxf>
      <fill>
        <patternFill>
          <bgColor rgb="FFFF9300"/>
        </patternFill>
      </fill>
    </dxf>
    <dxf>
      <fill>
        <patternFill>
          <bgColor rgb="FFFF9300"/>
        </patternFill>
      </fill>
    </dxf>
    <dxf>
      <font>
        <b/>
        <color theme="0"/>
      </font>
      <fill>
        <patternFill patternType="solid">
          <fgColor rgb="FFFF0000"/>
          <bgColor rgb="FFFF0000"/>
        </patternFill>
      </fill>
    </dxf>
    <dxf>
      <fill>
        <patternFill>
          <bgColor rgb="FFFF9300"/>
        </patternFill>
      </fill>
    </dxf>
    <dxf>
      <fill>
        <patternFill>
          <bgColor rgb="FFFF9300"/>
        </patternFill>
      </fill>
    </dxf>
    <dxf>
      <font>
        <b/>
        <color theme="0"/>
      </font>
      <fill>
        <patternFill patternType="solid">
          <fgColor rgb="FFFF0000"/>
          <bgColor rgb="FFFF0000"/>
        </patternFill>
      </fill>
    </dxf>
    <dxf>
      <fill>
        <patternFill>
          <fgColor auto="1"/>
          <bgColor theme="9" tint="0.79998168889431442"/>
        </patternFill>
      </fill>
    </dxf>
    <dxf>
      <font>
        <color theme="0"/>
      </font>
      <fill>
        <patternFill>
          <bgColor rgb="FFFF9300"/>
        </patternFill>
      </fill>
    </dxf>
    <dxf>
      <fill>
        <patternFill>
          <bgColor rgb="FFFFFF00"/>
        </patternFill>
      </fill>
    </dxf>
    <dxf>
      <fill>
        <patternFill patternType="solid">
          <fgColor rgb="FFEBEBEB"/>
          <bgColor rgb="FF000000"/>
        </patternFill>
      </fill>
    </dxf>
  </dxfs>
  <tableStyles count="0" defaultTableStyle="TableStyleMedium2" defaultPivotStyle="PivotStyleLight16"/>
  <colors>
    <mruColors>
      <color rgb="FFFF3300"/>
      <color rgb="FFF1F1F1"/>
      <color rgb="FFF1E8E8"/>
      <color rgb="FFE8E8E8"/>
      <color rgb="FFEBEBEB"/>
      <color rgb="FFD2D2D2"/>
      <color rgb="FFFF9300"/>
      <color rgb="FFEEEEEE"/>
      <color rgb="FFF6F6F6"/>
      <color rgb="FF2B43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30085</xdr:colOff>
      <xdr:row>1</xdr:row>
      <xdr:rowOff>14812</xdr:rowOff>
    </xdr:from>
    <xdr:ext cx="973215" cy="437456"/>
    <xdr:pic>
      <xdr:nvPicPr>
        <xdr:cNvPr id="2" name="image1.png">
          <a:extLst>
            <a:ext uri="{FF2B5EF4-FFF2-40B4-BE49-F238E27FC236}">
              <a16:creationId xmlns:a16="http://schemas.microsoft.com/office/drawing/2014/main" id="{2303D656-5D14-F14A-8686-B2E4080DC7E9}"/>
            </a:ext>
          </a:extLst>
        </xdr:cNvPr>
        <xdr:cNvPicPr preferRelativeResize="0">
          <a:picLocks noChangeAspect="1"/>
        </xdr:cNvPicPr>
      </xdr:nvPicPr>
      <xdr:blipFill>
        <a:blip xmlns:r="http://schemas.openxmlformats.org/officeDocument/2006/relationships" r:embed="rId1" cstate="print"/>
        <a:stretch>
          <a:fillRect/>
        </a:stretch>
      </xdr:blipFill>
      <xdr:spPr>
        <a:xfrm>
          <a:off x="93585" y="40212"/>
          <a:ext cx="973215" cy="43745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80120</xdr:colOff>
      <xdr:row>1</xdr:row>
      <xdr:rowOff>16329</xdr:rowOff>
    </xdr:from>
    <xdr:ext cx="980816" cy="440872"/>
    <xdr:pic>
      <xdr:nvPicPr>
        <xdr:cNvPr id="2" name="image1.png">
          <a:extLst>
            <a:ext uri="{FF2B5EF4-FFF2-40B4-BE49-F238E27FC236}">
              <a16:creationId xmlns:a16="http://schemas.microsoft.com/office/drawing/2014/main" id="{3E225418-156C-9046-B962-53A507D4904B}"/>
            </a:ext>
          </a:extLst>
        </xdr:cNvPr>
        <xdr:cNvPicPr preferRelativeResize="0">
          <a:picLocks noChangeAspect="1"/>
        </xdr:cNvPicPr>
      </xdr:nvPicPr>
      <xdr:blipFill>
        <a:blip xmlns:r="http://schemas.openxmlformats.org/officeDocument/2006/relationships" r:embed="rId1" cstate="print"/>
        <a:stretch>
          <a:fillRect/>
        </a:stretch>
      </xdr:blipFill>
      <xdr:spPr>
        <a:xfrm>
          <a:off x="143620" y="54429"/>
          <a:ext cx="980816" cy="440872"/>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310788</xdr:colOff>
      <xdr:row>1</xdr:row>
      <xdr:rowOff>21897</xdr:rowOff>
    </xdr:from>
    <xdr:ext cx="922927" cy="414851"/>
    <xdr:pic>
      <xdr:nvPicPr>
        <xdr:cNvPr id="3" name="image1.png">
          <a:extLst>
            <a:ext uri="{FF2B5EF4-FFF2-40B4-BE49-F238E27FC236}">
              <a16:creationId xmlns:a16="http://schemas.microsoft.com/office/drawing/2014/main" id="{23246FA5-4931-2540-AAAB-CF81E96A2E39}"/>
            </a:ext>
          </a:extLst>
        </xdr:cNvPr>
        <xdr:cNvPicPr preferRelativeResize="0">
          <a:picLocks noChangeAspect="1"/>
        </xdr:cNvPicPr>
      </xdr:nvPicPr>
      <xdr:blipFill>
        <a:blip xmlns:r="http://schemas.openxmlformats.org/officeDocument/2006/relationships" r:embed="rId1" cstate="print"/>
        <a:stretch>
          <a:fillRect/>
        </a:stretch>
      </xdr:blipFill>
      <xdr:spPr>
        <a:xfrm>
          <a:off x="347074" y="58183"/>
          <a:ext cx="922927" cy="414851"/>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19C2-030F-4F71-BE9F-8DAA6124AE91}">
  <sheetPr>
    <tabColor theme="1" tint="0.249977111117893"/>
    <pageSetUpPr fitToPage="1"/>
  </sheetPr>
  <dimension ref="B1:BB147"/>
  <sheetViews>
    <sheetView showGridLines="0" showZeros="0" tabSelected="1" zoomScale="70" zoomScaleNormal="70" zoomScalePageLayoutView="25" workbookViewId="0">
      <pane ySplit="9" topLeftCell="A10" activePane="bottomLeft" state="frozen"/>
      <selection activeCell="H2" sqref="H2:L5"/>
      <selection pane="bottomLeft" activeCell="H38" sqref="H38"/>
    </sheetView>
  </sheetViews>
  <sheetFormatPr defaultColWidth="9.140625" defaultRowHeight="30" customHeight="1" outlineLevelCol="1"/>
  <cols>
    <col min="1" max="1" width="0.7109375" style="441" customWidth="1"/>
    <col min="2" max="3" width="6.42578125" style="440" hidden="1" customWidth="1"/>
    <col min="4" max="4" width="8.140625" style="440" hidden="1" customWidth="1"/>
    <col min="5" max="5" width="8.42578125" style="440" hidden="1" customWidth="1"/>
    <col min="6" max="6" width="5.85546875" style="441" customWidth="1"/>
    <col min="7" max="7" width="9.5703125" style="442" customWidth="1"/>
    <col min="8" max="8" width="35.28515625" style="443" customWidth="1"/>
    <col min="9" max="9" width="8.140625" style="441" hidden="1" customWidth="1" outlineLevel="1"/>
    <col min="10" max="10" width="10" style="441" hidden="1" customWidth="1" outlineLevel="1"/>
    <col min="11" max="11" width="10.42578125" style="441" hidden="1" customWidth="1" outlineLevel="1"/>
    <col min="12" max="12" width="12.5703125" style="441" customWidth="1" collapsed="1"/>
    <col min="13" max="14" width="10" style="441" customWidth="1"/>
    <col min="15" max="15" width="11.5703125" style="441" customWidth="1"/>
    <col min="16" max="16" width="23.140625" style="441" customWidth="1"/>
    <col min="17" max="19" width="7.42578125" style="441" customWidth="1" outlineLevel="1"/>
    <col min="20" max="20" width="10.5703125" style="441" customWidth="1"/>
    <col min="21" max="21" width="22.7109375" style="444" customWidth="1"/>
    <col min="22" max="22" width="31.7109375" style="444" hidden="1" customWidth="1" outlineLevel="1"/>
    <col min="23" max="23" width="12" style="444" hidden="1" customWidth="1" outlineLevel="1"/>
    <col min="24" max="24" width="14" style="444" hidden="1" customWidth="1" outlineLevel="1"/>
    <col min="25" max="25" width="10.7109375" style="441" customWidth="1" collapsed="1"/>
    <col min="26" max="26" width="12.42578125" style="444" customWidth="1"/>
    <col min="27" max="27" width="10.7109375" style="441" customWidth="1" collapsed="1"/>
    <col min="28" max="28" width="10.7109375" style="441" customWidth="1"/>
    <col min="29" max="29" width="12.42578125" style="444" customWidth="1"/>
    <col min="30" max="30" width="10.7109375" style="441" customWidth="1" collapsed="1"/>
    <col min="31" max="31" width="10.7109375" style="441" customWidth="1"/>
    <col min="32" max="32" width="12.42578125" style="444" customWidth="1"/>
    <col min="33" max="33" width="10.7109375" style="441" customWidth="1" collapsed="1"/>
    <col min="34" max="34" width="10.7109375" style="441" customWidth="1"/>
    <col min="35" max="35" width="12.42578125" style="444" customWidth="1"/>
    <col min="36" max="36" width="10.7109375" style="441" customWidth="1" collapsed="1"/>
    <col min="37" max="37" width="10.7109375" style="441" customWidth="1"/>
    <col min="38" max="38" width="12.42578125" style="444" customWidth="1"/>
    <col min="39" max="39" width="10.7109375" style="441" customWidth="1" collapsed="1"/>
    <col min="40" max="40" width="10.7109375" style="441" customWidth="1"/>
    <col min="41" max="41" width="12.42578125" style="444" customWidth="1"/>
    <col min="42" max="42" width="10.7109375" style="441" customWidth="1" collapsed="1"/>
    <col min="43" max="43" width="10.7109375" style="441" customWidth="1"/>
    <col min="44" max="44" width="12.42578125" style="444" customWidth="1"/>
    <col min="45" max="45" width="10.7109375" style="441" customWidth="1" collapsed="1"/>
    <col min="46" max="46" width="10.7109375" style="441" customWidth="1"/>
    <col min="47" max="47" width="12.42578125" style="444" customWidth="1"/>
    <col min="48" max="48" width="10.7109375" style="441" customWidth="1" collapsed="1"/>
    <col min="49" max="49" width="10.7109375" style="441" customWidth="1"/>
    <col min="50" max="50" width="12.42578125" style="444" customWidth="1"/>
    <col min="51" max="51" width="10.7109375" style="441" customWidth="1" collapsed="1"/>
    <col min="52" max="52" width="10.7109375" style="441" customWidth="1"/>
    <col min="53" max="53" width="12.42578125" style="444" customWidth="1"/>
    <col min="54" max="54" width="10.7109375" style="441" customWidth="1" collapsed="1"/>
    <col min="55" max="55" width="2.140625" style="441" customWidth="1"/>
    <col min="56" max="56" width="9.140625" style="441"/>
    <col min="57" max="57" width="15.42578125" style="441" bestFit="1" customWidth="1"/>
    <col min="58" max="16384" width="9.140625" style="441"/>
  </cols>
  <sheetData>
    <row r="1" spans="2:54" ht="2.25" customHeight="1" thickBot="1"/>
    <row r="2" spans="2:54" ht="19.5">
      <c r="F2" s="557"/>
      <c r="G2" s="558"/>
      <c r="H2" s="719"/>
      <c r="I2" s="719"/>
      <c r="J2" s="719"/>
      <c r="K2" s="719"/>
      <c r="L2" s="720"/>
      <c r="M2" s="678" t="s">
        <v>0</v>
      </c>
      <c r="N2" s="679"/>
      <c r="O2" s="723"/>
      <c r="P2" s="445" t="s">
        <v>1</v>
      </c>
      <c r="Q2" s="446"/>
      <c r="R2" s="446"/>
      <c r="S2" s="446"/>
      <c r="T2" s="566"/>
      <c r="U2" s="447" t="s">
        <v>2</v>
      </c>
      <c r="V2" s="447"/>
      <c r="W2" s="448"/>
      <c r="X2" s="449"/>
      <c r="Y2" s="714"/>
      <c r="Z2" s="715"/>
      <c r="AA2" s="716"/>
      <c r="AB2" s="714"/>
      <c r="AC2" s="715"/>
      <c r="AD2" s="716"/>
      <c r="AE2" s="714"/>
      <c r="AF2" s="715"/>
      <c r="AG2" s="716"/>
      <c r="AH2" s="714"/>
      <c r="AI2" s="715"/>
      <c r="AJ2" s="716"/>
      <c r="AK2" s="714"/>
      <c r="AL2" s="715"/>
      <c r="AM2" s="716"/>
      <c r="AN2" s="714"/>
      <c r="AO2" s="715"/>
      <c r="AP2" s="716"/>
      <c r="AQ2" s="714"/>
      <c r="AR2" s="715"/>
      <c r="AS2" s="716"/>
      <c r="AT2" s="714"/>
      <c r="AU2" s="715"/>
      <c r="AV2" s="716"/>
      <c r="AW2" s="714"/>
      <c r="AX2" s="715"/>
      <c r="AY2" s="716"/>
      <c r="AZ2" s="714"/>
      <c r="BA2" s="715"/>
      <c r="BB2" s="716"/>
    </row>
    <row r="3" spans="2:54" ht="20.25" thickBot="1">
      <c r="D3" s="440">
        <f ca="1">MAX(C:C)</f>
        <v>0</v>
      </c>
      <c r="E3" s="440">
        <f>Insumos!$C$1</f>
        <v>0</v>
      </c>
      <c r="F3" s="559"/>
      <c r="G3" s="560"/>
      <c r="H3" s="721"/>
      <c r="I3" s="721"/>
      <c r="J3" s="721"/>
      <c r="K3" s="721"/>
      <c r="L3" s="722"/>
      <c r="M3" s="680"/>
      <c r="N3" s="681"/>
      <c r="O3" s="724"/>
      <c r="P3" s="450" t="s">
        <v>3</v>
      </c>
      <c r="Q3" s="451"/>
      <c r="R3" s="451"/>
      <c r="S3" s="451"/>
      <c r="T3" s="567"/>
      <c r="U3" s="452" t="s">
        <v>4</v>
      </c>
      <c r="V3" s="452"/>
      <c r="W3" s="453"/>
      <c r="X3" s="454"/>
      <c r="Y3" s="711"/>
      <c r="Z3" s="712"/>
      <c r="AA3" s="713"/>
      <c r="AB3" s="711"/>
      <c r="AC3" s="712"/>
      <c r="AD3" s="713"/>
      <c r="AE3" s="711"/>
      <c r="AF3" s="712"/>
      <c r="AG3" s="713"/>
      <c r="AH3" s="711"/>
      <c r="AI3" s="712"/>
      <c r="AJ3" s="713"/>
      <c r="AK3" s="711"/>
      <c r="AL3" s="712"/>
      <c r="AM3" s="713"/>
      <c r="AN3" s="711"/>
      <c r="AO3" s="712"/>
      <c r="AP3" s="713"/>
      <c r="AQ3" s="711"/>
      <c r="AR3" s="712"/>
      <c r="AS3" s="713"/>
      <c r="AT3" s="711"/>
      <c r="AU3" s="712"/>
      <c r="AV3" s="713"/>
      <c r="AW3" s="711"/>
      <c r="AX3" s="712"/>
      <c r="AY3" s="713"/>
      <c r="AZ3" s="711"/>
      <c r="BA3" s="712"/>
      <c r="BB3" s="713"/>
    </row>
    <row r="4" spans="2:54" ht="19.5">
      <c r="D4" s="440">
        <f ca="1">MATCH($D$3,$C$10:$C$120,)</f>
        <v>1</v>
      </c>
      <c r="E4" s="440">
        <f>Orçamento!$J$2+1</f>
        <v>4534</v>
      </c>
      <c r="F4" s="559"/>
      <c r="G4" s="560"/>
      <c r="H4" s="721" t="s">
        <v>3271</v>
      </c>
      <c r="I4" s="721"/>
      <c r="J4" s="721"/>
      <c r="K4" s="721"/>
      <c r="L4" s="722"/>
      <c r="M4" s="455" t="s">
        <v>5</v>
      </c>
      <c r="N4" s="446"/>
      <c r="O4" s="446"/>
      <c r="P4" s="569"/>
      <c r="Q4" s="569"/>
      <c r="R4" s="569"/>
      <c r="S4" s="569"/>
      <c r="T4" s="568"/>
      <c r="U4" s="452" t="s">
        <v>6</v>
      </c>
      <c r="V4" s="452"/>
      <c r="W4" s="453"/>
      <c r="X4" s="454"/>
      <c r="Y4" s="711"/>
      <c r="Z4" s="712"/>
      <c r="AA4" s="713"/>
      <c r="AB4" s="711"/>
      <c r="AC4" s="712"/>
      <c r="AD4" s="713"/>
      <c r="AE4" s="711"/>
      <c r="AF4" s="712"/>
      <c r="AG4" s="713"/>
      <c r="AH4" s="711"/>
      <c r="AI4" s="712"/>
      <c r="AJ4" s="713"/>
      <c r="AK4" s="711"/>
      <c r="AL4" s="712"/>
      <c r="AM4" s="713"/>
      <c r="AN4" s="711"/>
      <c r="AO4" s="712"/>
      <c r="AP4" s="713"/>
      <c r="AQ4" s="711"/>
      <c r="AR4" s="712"/>
      <c r="AS4" s="713"/>
      <c r="AT4" s="711"/>
      <c r="AU4" s="712"/>
      <c r="AV4" s="713"/>
      <c r="AW4" s="711"/>
      <c r="AX4" s="712"/>
      <c r="AY4" s="713"/>
      <c r="AZ4" s="711"/>
      <c r="BA4" s="712"/>
      <c r="BB4" s="713"/>
    </row>
    <row r="5" spans="2:54" ht="19.5">
      <c r="F5" s="561" t="str">
        <f>"ORÇAMENTO: "&amp;$P$4&amp;" ("&amp;$T$4&amp;")"</f>
        <v>ORÇAMENTO:  ()</v>
      </c>
      <c r="G5" s="562"/>
      <c r="H5" s="721"/>
      <c r="I5" s="721"/>
      <c r="J5" s="721"/>
      <c r="K5" s="721"/>
      <c r="L5" s="722"/>
      <c r="M5" s="456" t="s">
        <v>7</v>
      </c>
      <c r="N5" s="457"/>
      <c r="O5" s="457"/>
      <c r="P5" s="712"/>
      <c r="Q5" s="712"/>
      <c r="R5" s="712"/>
      <c r="S5" s="712"/>
      <c r="T5" s="713"/>
      <c r="U5" s="452" t="s">
        <v>8</v>
      </c>
      <c r="V5" s="452"/>
      <c r="W5" s="453"/>
      <c r="X5" s="454"/>
      <c r="Y5" s="711"/>
      <c r="Z5" s="712"/>
      <c r="AA5" s="713"/>
      <c r="AB5" s="711"/>
      <c r="AC5" s="712"/>
      <c r="AD5" s="713"/>
      <c r="AE5" s="711"/>
      <c r="AF5" s="712"/>
      <c r="AG5" s="713"/>
      <c r="AH5" s="711"/>
      <c r="AI5" s="712"/>
      <c r="AJ5" s="713"/>
      <c r="AK5" s="711"/>
      <c r="AL5" s="712"/>
      <c r="AM5" s="713"/>
      <c r="AN5" s="711"/>
      <c r="AO5" s="712"/>
      <c r="AP5" s="713"/>
      <c r="AQ5" s="711"/>
      <c r="AR5" s="712"/>
      <c r="AS5" s="713"/>
      <c r="AT5" s="711"/>
      <c r="AU5" s="712"/>
      <c r="AV5" s="713"/>
      <c r="AW5" s="711"/>
      <c r="AX5" s="712"/>
      <c r="AY5" s="713"/>
      <c r="AZ5" s="711"/>
      <c r="BA5" s="712"/>
      <c r="BB5" s="713"/>
    </row>
    <row r="6" spans="2:54" ht="13.5" thickBot="1">
      <c r="F6" s="659" t="str">
        <f>"ORÇAMENTO: "&amp;$P$4&amp;" ("&amp;$T$4&amp;")"</f>
        <v>ORÇAMENTO:  ()</v>
      </c>
      <c r="G6" s="660"/>
      <c r="H6" s="660"/>
      <c r="I6" s="660"/>
      <c r="J6" s="660"/>
      <c r="K6" s="660"/>
      <c r="L6" s="661"/>
      <c r="M6" s="458" t="s">
        <v>9</v>
      </c>
      <c r="N6" s="451"/>
      <c r="O6" s="451"/>
      <c r="P6" s="725" t="s">
        <v>10</v>
      </c>
      <c r="Q6" s="725"/>
      <c r="R6" s="725"/>
      <c r="S6" s="725"/>
      <c r="T6" s="726"/>
      <c r="U6" s="452" t="s">
        <v>11</v>
      </c>
      <c r="V6" s="452"/>
      <c r="W6" s="453"/>
      <c r="X6" s="454"/>
      <c r="Y6" s="711"/>
      <c r="Z6" s="712"/>
      <c r="AA6" s="713"/>
      <c r="AB6" s="711"/>
      <c r="AC6" s="712"/>
      <c r="AD6" s="713"/>
      <c r="AE6" s="711"/>
      <c r="AF6" s="712"/>
      <c r="AG6" s="713"/>
      <c r="AH6" s="711"/>
      <c r="AI6" s="712"/>
      <c r="AJ6" s="713"/>
      <c r="AK6" s="711"/>
      <c r="AL6" s="712"/>
      <c r="AM6" s="713"/>
      <c r="AN6" s="711"/>
      <c r="AO6" s="712"/>
      <c r="AP6" s="713"/>
      <c r="AQ6" s="711"/>
      <c r="AR6" s="712"/>
      <c r="AS6" s="713"/>
      <c r="AT6" s="711"/>
      <c r="AU6" s="712"/>
      <c r="AV6" s="713"/>
      <c r="AW6" s="711"/>
      <c r="AX6" s="712"/>
      <c r="AY6" s="713"/>
      <c r="AZ6" s="711"/>
      <c r="BA6" s="712"/>
      <c r="BB6" s="713"/>
    </row>
    <row r="7" spans="2:54" ht="13.5" thickBot="1">
      <c r="F7" s="662"/>
      <c r="G7" s="663"/>
      <c r="H7" s="663"/>
      <c r="I7" s="663"/>
      <c r="J7" s="663"/>
      <c r="K7" s="663"/>
      <c r="L7" s="664"/>
      <c r="M7" s="665" t="str" cm="1">
        <f t="array" ref="M7">IF(SUM(IF(OR($O$2="",$P$4="",$P$5="",$P$6="",$I$141="",$I$142="",$I$139="",$T2="",$T3=""),1,0))+SUM(IF($Y$2:$BC$2&lt;&gt;"",IF($Y$3:$BC$8="",1)))&gt;0,
"Faltam Campos a serem preenchidos",IF('Solic. Contrato'!$P$18="VÍNCULOS NÃO INDICADOS / ERRO NA QUANTIDADE VINCULADA","Falta de vínculos PL",""))</f>
        <v>Faltam Campos a serem preenchidos</v>
      </c>
      <c r="N7" s="666"/>
      <c r="O7" s="666"/>
      <c r="P7" s="666"/>
      <c r="Q7" s="666"/>
      <c r="R7" s="666"/>
      <c r="S7" s="666"/>
      <c r="T7" s="667"/>
      <c r="U7" s="452" t="s">
        <v>12</v>
      </c>
      <c r="V7" s="682" t="s">
        <v>13</v>
      </c>
      <c r="W7" s="683"/>
      <c r="X7" s="684"/>
      <c r="Y7" s="711"/>
      <c r="Z7" s="712"/>
      <c r="AA7" s="713"/>
      <c r="AB7" s="711"/>
      <c r="AC7" s="712"/>
      <c r="AD7" s="713"/>
      <c r="AE7" s="711"/>
      <c r="AF7" s="712"/>
      <c r="AG7" s="713"/>
      <c r="AH7" s="711"/>
      <c r="AI7" s="712"/>
      <c r="AJ7" s="713"/>
      <c r="AK7" s="711"/>
      <c r="AL7" s="712"/>
      <c r="AM7" s="713"/>
      <c r="AN7" s="711"/>
      <c r="AO7" s="712"/>
      <c r="AP7" s="713"/>
      <c r="AQ7" s="711"/>
      <c r="AR7" s="712"/>
      <c r="AS7" s="713"/>
      <c r="AT7" s="711"/>
      <c r="AU7" s="712"/>
      <c r="AV7" s="713"/>
      <c r="AW7" s="711"/>
      <c r="AX7" s="712"/>
      <c r="AY7" s="713"/>
      <c r="AZ7" s="711"/>
      <c r="BA7" s="712"/>
      <c r="BB7" s="713"/>
    </row>
    <row r="8" spans="2:54" s="468" customFormat="1" ht="13.5" thickBot="1">
      <c r="B8" s="459"/>
      <c r="C8" s="459"/>
      <c r="D8" s="459"/>
      <c r="E8" s="459"/>
      <c r="F8" s="668" t="s">
        <v>14</v>
      </c>
      <c r="G8" s="670" t="s">
        <v>15</v>
      </c>
      <c r="H8" s="672" t="s">
        <v>16</v>
      </c>
      <c r="I8" s="672" t="s">
        <v>17</v>
      </c>
      <c r="J8" s="672" t="s">
        <v>18</v>
      </c>
      <c r="K8" s="674" t="s">
        <v>19</v>
      </c>
      <c r="L8" s="676" t="s">
        <v>20</v>
      </c>
      <c r="M8" s="461" t="s">
        <v>21</v>
      </c>
      <c r="N8" s="462" t="s">
        <v>22</v>
      </c>
      <c r="O8" s="463"/>
      <c r="P8" s="463"/>
      <c r="Q8" s="464" t="s">
        <v>23</v>
      </c>
      <c r="R8" s="463"/>
      <c r="S8" s="465"/>
      <c r="T8" s="466"/>
      <c r="U8" s="467" t="s">
        <v>24</v>
      </c>
      <c r="V8" s="685"/>
      <c r="W8" s="686"/>
      <c r="X8" s="687"/>
      <c r="Y8" s="711"/>
      <c r="Z8" s="712"/>
      <c r="AA8" s="713"/>
      <c r="AB8" s="711"/>
      <c r="AC8" s="712"/>
      <c r="AD8" s="713"/>
      <c r="AE8" s="711"/>
      <c r="AF8" s="712"/>
      <c r="AG8" s="713"/>
      <c r="AH8" s="711"/>
      <c r="AI8" s="712"/>
      <c r="AJ8" s="713"/>
      <c r="AK8" s="711"/>
      <c r="AL8" s="712"/>
      <c r="AM8" s="713"/>
      <c r="AN8" s="711"/>
      <c r="AO8" s="712"/>
      <c r="AP8" s="713"/>
      <c r="AQ8" s="711"/>
      <c r="AR8" s="712"/>
      <c r="AS8" s="713"/>
      <c r="AT8" s="711"/>
      <c r="AU8" s="712"/>
      <c r="AV8" s="713"/>
      <c r="AW8" s="711"/>
      <c r="AX8" s="712"/>
      <c r="AY8" s="713"/>
      <c r="AZ8" s="711"/>
      <c r="BA8" s="712"/>
      <c r="BB8" s="713"/>
    </row>
    <row r="9" spans="2:54" s="468" customFormat="1" ht="15" customHeight="1" thickBot="1">
      <c r="B9" s="459"/>
      <c r="C9" s="459"/>
      <c r="D9" s="459"/>
      <c r="E9" s="459"/>
      <c r="F9" s="669"/>
      <c r="G9" s="671"/>
      <c r="H9" s="673"/>
      <c r="I9" s="673"/>
      <c r="J9" s="673"/>
      <c r="K9" s="675"/>
      <c r="L9" s="677"/>
      <c r="M9" s="469" t="s">
        <v>25</v>
      </c>
      <c r="N9" s="470" t="s">
        <v>26</v>
      </c>
      <c r="O9" s="470" t="s">
        <v>27</v>
      </c>
      <c r="P9" s="470"/>
      <c r="Q9" s="471" t="s">
        <v>28</v>
      </c>
      <c r="R9" s="472" t="s">
        <v>29</v>
      </c>
      <c r="S9" s="473" t="s">
        <v>30</v>
      </c>
      <c r="T9" s="474" t="s">
        <v>17</v>
      </c>
      <c r="U9" s="475" t="s">
        <v>18</v>
      </c>
      <c r="V9" s="476" t="s">
        <v>31</v>
      </c>
      <c r="W9" s="477" t="s">
        <v>19</v>
      </c>
      <c r="X9" s="478" t="s">
        <v>20</v>
      </c>
      <c r="Y9" s="479" t="s">
        <v>19</v>
      </c>
      <c r="Z9" s="460" t="s">
        <v>20</v>
      </c>
      <c r="AA9" s="479" t="s">
        <v>2538</v>
      </c>
      <c r="AB9" s="479" t="s">
        <v>19</v>
      </c>
      <c r="AC9" s="460" t="s">
        <v>20</v>
      </c>
      <c r="AD9" s="479" t="s">
        <v>2538</v>
      </c>
      <c r="AE9" s="479" t="s">
        <v>19</v>
      </c>
      <c r="AF9" s="460" t="s">
        <v>20</v>
      </c>
      <c r="AG9" s="479" t="s">
        <v>2538</v>
      </c>
      <c r="AH9" s="479" t="s">
        <v>19</v>
      </c>
      <c r="AI9" s="460" t="s">
        <v>20</v>
      </c>
      <c r="AJ9" s="479" t="s">
        <v>2538</v>
      </c>
      <c r="AK9" s="479" t="s">
        <v>19</v>
      </c>
      <c r="AL9" s="460" t="s">
        <v>20</v>
      </c>
      <c r="AM9" s="479" t="s">
        <v>2538</v>
      </c>
      <c r="AN9" s="479" t="s">
        <v>19</v>
      </c>
      <c r="AO9" s="460" t="s">
        <v>20</v>
      </c>
      <c r="AP9" s="479" t="s">
        <v>2538</v>
      </c>
      <c r="AQ9" s="479" t="s">
        <v>19</v>
      </c>
      <c r="AR9" s="460" t="s">
        <v>20</v>
      </c>
      <c r="AS9" s="479" t="s">
        <v>2538</v>
      </c>
      <c r="AT9" s="479" t="s">
        <v>19</v>
      </c>
      <c r="AU9" s="460" t="s">
        <v>20</v>
      </c>
      <c r="AV9" s="479" t="s">
        <v>2538</v>
      </c>
      <c r="AW9" s="479" t="s">
        <v>19</v>
      </c>
      <c r="AX9" s="460" t="s">
        <v>20</v>
      </c>
      <c r="AY9" s="479" t="s">
        <v>2538</v>
      </c>
      <c r="AZ9" s="479" t="s">
        <v>19</v>
      </c>
      <c r="BA9" s="460" t="s">
        <v>20</v>
      </c>
      <c r="BB9" s="479" t="s">
        <v>2538</v>
      </c>
    </row>
    <row r="10" spans="2:54" s="485" customFormat="1" ht="15" customHeight="1">
      <c r="B10" s="440" t="str">
        <f t="shared" ref="B10:B41" si="0">IF(C10=0,"",MATCH(_xlfn.MINIFS(Y10:BC10,Y$9:BC$9,$Y$9,Y10:BC10,"&lt;&gt;0",Y10:BC10,"&lt;&gt;"""),Y10:BC10,))</f>
        <v/>
      </c>
      <c r="C10" s="440">
        <f>IF(AND(N10&lt;&gt;"",N10&lt;&gt;0),MAX($C$8:$C9)+1,0)</f>
        <v>0</v>
      </c>
      <c r="D10" s="440" t="str">
        <f ca="1">IF($F10&gt;$E$3,"",_xlfn.MAXIFS(OFFSET(Orçamento!$G$5,$E10-5,,$E$4-$E10+5,),OFFSET(Orçamento!$N$5,$E10-5,,$E$4-$E10+5,),$G10)+1-E10+5)</f>
        <v/>
      </c>
      <c r="E10" s="440" t="str">
        <f>IF($F10&gt;$E$3,"",_xlfn.IFNA(MATCH($G10,Orçamento!$N:$N,),""))</f>
        <v/>
      </c>
      <c r="F10" s="480">
        <v>1</v>
      </c>
      <c r="G10" s="481" t="str">
        <f>IF($F10&gt;$E$3,"",INDEX(Insumos!$C:$C,MATCH($F10,Insumos!$B:$B,),1))</f>
        <v/>
      </c>
      <c r="H10" s="482" t="str" cm="1">
        <f t="array" ref="H10">IF($E10="","",INDEX(Orçamento!$O:$O,$E10,1))</f>
        <v/>
      </c>
      <c r="I10" s="483" t="str" cm="1">
        <f t="array" ref="I10">IF($E10="","",INDEX(Orçamento!$Q:$Q,$E10,1))</f>
        <v/>
      </c>
      <c r="J10" s="482">
        <f ca="1">IF($D10="",0,SUMIF(OFFSET(Orçamento!$N$5,$E10-5,,$D10,),$G10,OFFSET(Orçamento!$I$5,$E10-5,,$D10,)))</f>
        <v>0</v>
      </c>
      <c r="K10" s="160" cm="1">
        <f t="array" ref="K10">IF($E10="",0,INDEX(Orçamento!$S:$S,$E10,1))</f>
        <v>0</v>
      </c>
      <c r="L10" s="484">
        <f t="shared" ref="L10:L11" ca="1" si="1">J10*K10</f>
        <v>0</v>
      </c>
      <c r="M10" s="586" t="str">
        <f t="shared" ref="M10:M11" si="2">N10</f>
        <v/>
      </c>
      <c r="N10" s="165" t="str">
        <f t="shared" ref="N10:N11" si="3">G10</f>
        <v/>
      </c>
      <c r="O10" s="717"/>
      <c r="P10" s="718"/>
      <c r="Q10" s="563"/>
      <c r="R10" s="563"/>
      <c r="S10" s="563"/>
      <c r="T10" s="6"/>
      <c r="U10" s="564"/>
      <c r="V10" s="491" cm="1">
        <f t="array" ref="V10">IF($C10=0,0,INDEX($X$2:$BC$2,1,$B10+1))</f>
        <v>0</v>
      </c>
      <c r="W10" s="492" cm="1">
        <f t="array" ref="W10">IF($C10=0,0,INDEX($X10:$BC10,1,$B10+1))</f>
        <v>0</v>
      </c>
      <c r="X10" s="493">
        <f t="shared" ref="X10:X11" si="4">W10*U10</f>
        <v>0</v>
      </c>
      <c r="Y10" s="4"/>
      <c r="Z10" s="570">
        <f t="shared" ref="Z10:Z11" si="5">Y10*$U10</f>
        <v>0</v>
      </c>
      <c r="AA10" s="573"/>
      <c r="AB10" s="4"/>
      <c r="AC10" s="570">
        <f t="shared" ref="AC10:AC41" si="6">AB10*$U10</f>
        <v>0</v>
      </c>
      <c r="AD10" s="573"/>
      <c r="AE10" s="4"/>
      <c r="AF10" s="570">
        <f t="shared" ref="AF10:AF11" si="7">AE10*$U10</f>
        <v>0</v>
      </c>
      <c r="AG10" s="573"/>
      <c r="AH10" s="7"/>
      <c r="AI10" s="572">
        <f t="shared" ref="AI10:AI11" si="8">AH10*$U10</f>
        <v>0</v>
      </c>
      <c r="AJ10" s="573"/>
      <c r="AK10" s="7"/>
      <c r="AL10" s="572">
        <f t="shared" ref="AL10:AL11" si="9">AK10*$U10</f>
        <v>0</v>
      </c>
      <c r="AM10" s="573"/>
      <c r="AN10" s="7"/>
      <c r="AO10" s="572">
        <f t="shared" ref="AO10:AO11" si="10">AN10*$U10</f>
        <v>0</v>
      </c>
      <c r="AP10" s="573"/>
      <c r="AQ10" s="7"/>
      <c r="AR10" s="572">
        <f t="shared" ref="AR10:AR11" si="11">AQ10*$U10</f>
        <v>0</v>
      </c>
      <c r="AS10" s="573"/>
      <c r="AT10" s="7"/>
      <c r="AU10" s="572">
        <f t="shared" ref="AU10:AU73" si="12">AT10*$U10</f>
        <v>0</v>
      </c>
      <c r="AV10" s="573"/>
      <c r="AW10" s="7"/>
      <c r="AX10" s="572">
        <f t="shared" ref="AX10:AX73" si="13">AW10*$U10</f>
        <v>0</v>
      </c>
      <c r="AY10" s="573"/>
      <c r="AZ10" s="7"/>
      <c r="BA10" s="572">
        <f t="shared" ref="BA10:BA73" si="14">AZ10*$U10</f>
        <v>0</v>
      </c>
      <c r="BB10" s="573"/>
    </row>
    <row r="11" spans="2:54" s="485" customFormat="1" ht="15" customHeight="1">
      <c r="B11" s="440" t="str">
        <f t="shared" ca="1" si="0"/>
        <v/>
      </c>
      <c r="C11" s="440">
        <f ca="1">IF(AND(N11&lt;&gt;"",N11&lt;&gt;0),MAX($C$8:$C10)+1,0)</f>
        <v>0</v>
      </c>
      <c r="D11" s="440" t="str">
        <f ca="1">IF($F11&gt;$E$3,"",_xlfn.MAXIFS(OFFSET(Orçamento!$G$5,$E11-5,,$E$4-$E11+5,),OFFSET(Orçamento!$N$5,$E11-5,,$E$4-$E11+5,),$G11)+1-E11+5)</f>
        <v/>
      </c>
      <c r="E11" s="440" t="str">
        <f ca="1">IF($F11&gt;$E$3,"",_xlfn.IFNA(MATCH($G11,Orçamento!$N:$N,),""))</f>
        <v/>
      </c>
      <c r="F11" s="486" cm="1">
        <f t="array" aca="1" ref="F11" ca="1">OFFSET(F11,-1,,,)+1</f>
        <v>2</v>
      </c>
      <c r="G11" s="487" t="str">
        <f ca="1">IF($F11&gt;$E$3,"",INDEX(Insumos!$C:$C,MATCH($F11,Insumos!$B:$B,),1))</f>
        <v/>
      </c>
      <c r="H11" s="488" t="str" cm="1">
        <f t="array" aca="1" ref="H11" ca="1">IF($E11="","",INDEX(Orçamento!$O:$O,$E11,1))</f>
        <v/>
      </c>
      <c r="I11" s="489" t="str" cm="1">
        <f t="array" aca="1" ref="I11" ca="1">IF($E11="","",INDEX(Orçamento!$Q:$Q,$E11,1))</f>
        <v/>
      </c>
      <c r="J11" s="488">
        <f ca="1">IF($D11="",0,SUMIF(OFFSET(Orçamento!$N$5,$E11-5,,$D11,),$G11,OFFSET(Orçamento!$I$5,$E11-5,,$D11,)))</f>
        <v>0</v>
      </c>
      <c r="K11" s="161" cm="1">
        <f t="array" aca="1" ref="K11" ca="1">IF($E11="",0,INDEX(Orçamento!$S:$S,$E11,1))</f>
        <v>0</v>
      </c>
      <c r="L11" s="490">
        <f t="shared" ca="1" si="1"/>
        <v>0</v>
      </c>
      <c r="M11" s="586" t="str">
        <f t="shared" ca="1" si="2"/>
        <v/>
      </c>
      <c r="N11" s="165" t="str">
        <f t="shared" ca="1" si="3"/>
        <v/>
      </c>
      <c r="O11" s="717" t="str">
        <f t="shared" ref="O11" ca="1" si="15">H11</f>
        <v/>
      </c>
      <c r="P11" s="718"/>
      <c r="Q11" s="563"/>
      <c r="R11" s="563"/>
      <c r="S11" s="563"/>
      <c r="T11" s="6" t="str">
        <f t="shared" ref="T11" ca="1" si="16">I11</f>
        <v/>
      </c>
      <c r="U11" s="564">
        <f t="shared" ref="U11" ca="1" si="17">J11</f>
        <v>0</v>
      </c>
      <c r="V11" s="491" cm="1">
        <f t="array" aca="1" ref="V11" ca="1">IF($C11=0,0,INDEX($X$2:$BC$2,1,$B11+1))</f>
        <v>0</v>
      </c>
      <c r="W11" s="492" cm="1">
        <f t="array" aca="1" ref="W11" ca="1">IF($C11=0,0,INDEX($X11:$BC11,1,$B11+1))</f>
        <v>0</v>
      </c>
      <c r="X11" s="493">
        <f t="shared" ca="1" si="4"/>
        <v>0</v>
      </c>
      <c r="Y11" s="4"/>
      <c r="Z11" s="570">
        <f t="shared" ca="1" si="5"/>
        <v>0</v>
      </c>
      <c r="AA11" s="573"/>
      <c r="AB11" s="4"/>
      <c r="AC11" s="570">
        <f t="shared" ca="1" si="6"/>
        <v>0</v>
      </c>
      <c r="AD11" s="573"/>
      <c r="AE11" s="4"/>
      <c r="AF11" s="570">
        <f t="shared" ca="1" si="7"/>
        <v>0</v>
      </c>
      <c r="AG11" s="573"/>
      <c r="AH11" s="4"/>
      <c r="AI11" s="570">
        <f t="shared" ca="1" si="8"/>
        <v>0</v>
      </c>
      <c r="AJ11" s="573"/>
      <c r="AK11" s="4"/>
      <c r="AL11" s="570">
        <f t="shared" ca="1" si="9"/>
        <v>0</v>
      </c>
      <c r="AM11" s="573"/>
      <c r="AN11" s="4"/>
      <c r="AO11" s="570">
        <f t="shared" ca="1" si="10"/>
        <v>0</v>
      </c>
      <c r="AP11" s="573"/>
      <c r="AQ11" s="4"/>
      <c r="AR11" s="570">
        <f t="shared" ca="1" si="11"/>
        <v>0</v>
      </c>
      <c r="AS11" s="573"/>
      <c r="AT11" s="4"/>
      <c r="AU11" s="570">
        <f t="shared" ca="1" si="12"/>
        <v>0</v>
      </c>
      <c r="AV11" s="573"/>
      <c r="AW11" s="4"/>
      <c r="AX11" s="570">
        <f t="shared" ca="1" si="13"/>
        <v>0</v>
      </c>
      <c r="AY11" s="573"/>
      <c r="AZ11" s="4"/>
      <c r="BA11" s="570">
        <f t="shared" ca="1" si="14"/>
        <v>0</v>
      </c>
      <c r="BB11" s="573"/>
    </row>
    <row r="12" spans="2:54" s="485" customFormat="1" ht="15" customHeight="1">
      <c r="B12" s="440" t="str">
        <f t="shared" ca="1" si="0"/>
        <v/>
      </c>
      <c r="C12" s="440">
        <f ca="1">IF(AND(N12&lt;&gt;"",N12&lt;&gt;0),MAX($C$8:$C11)+1,0)</f>
        <v>0</v>
      </c>
      <c r="D12" s="440" t="str">
        <f ca="1">IF($F12&gt;$E$3,"",_xlfn.MAXIFS(OFFSET(Orçamento!$G$5,$E12-5,,$E$4-$E12+5,),OFFSET(Orçamento!$N$5,$E12-5,,$E$4-$E12+5,),$G12)+1-E12+5)</f>
        <v/>
      </c>
      <c r="E12" s="440" t="str">
        <f ca="1">IF($F12&gt;$E$3,"",_xlfn.IFNA(MATCH($G12,Orçamento!$N:$N,),""))</f>
        <v/>
      </c>
      <c r="F12" s="486" cm="1">
        <f t="array" aca="1" ref="F12" ca="1">OFFSET(F12,-1,,,)+1</f>
        <v>3</v>
      </c>
      <c r="G12" s="487" t="str">
        <f ca="1">IF($F12&gt;$E$3,"",INDEX(Insumos!$C:$C,MATCH($F12,Insumos!$B:$B,),1))</f>
        <v/>
      </c>
      <c r="H12" s="488" t="str" cm="1">
        <f t="array" aca="1" ref="H12" ca="1">IF($E12="","",INDEX(Orçamento!$O:$O,$E12,1))</f>
        <v/>
      </c>
      <c r="I12" s="489" t="str" cm="1">
        <f t="array" aca="1" ref="I12" ca="1">IF($E12="","",INDEX(Orçamento!$Q:$Q,$E12,1))</f>
        <v/>
      </c>
      <c r="J12" s="488">
        <f ca="1">IF($D12="",0,SUMIF(OFFSET(Orçamento!$N$5,$E12-5,,$D12,),$G12,OFFSET(Orçamento!$I$5,$E12-5,,$D12,)))</f>
        <v>0</v>
      </c>
      <c r="K12" s="162" cm="1">
        <f t="array" aca="1" ref="K12" ca="1">IF($E12="",0,INDEX(Orçamento!$S:$S,$E12,1))</f>
        <v>0</v>
      </c>
      <c r="L12" s="490">
        <f t="shared" ref="L12:L75" ca="1" si="18">J12*K12</f>
        <v>0</v>
      </c>
      <c r="M12" s="586" t="str">
        <f t="shared" ref="M12:M75" ca="1" si="19">N12</f>
        <v/>
      </c>
      <c r="N12" s="165" t="str">
        <f t="shared" ref="N12:N75" ca="1" si="20">G12</f>
        <v/>
      </c>
      <c r="O12" s="717" t="str">
        <f t="shared" ref="O12:O75" ca="1" si="21">H12</f>
        <v/>
      </c>
      <c r="P12" s="718"/>
      <c r="Q12" s="563"/>
      <c r="R12" s="563"/>
      <c r="S12" s="563"/>
      <c r="T12" s="6" t="str">
        <f t="shared" ref="T12:T75" ca="1" si="22">I12</f>
        <v/>
      </c>
      <c r="U12" s="564">
        <f t="shared" ref="U12:U75" ca="1" si="23">J12</f>
        <v>0</v>
      </c>
      <c r="V12" s="491" cm="1">
        <f t="array" aca="1" ref="V12" ca="1">IF($C12=0,0,INDEX($X$2:$BC$2,1,$B12+1))</f>
        <v>0</v>
      </c>
      <c r="W12" s="492" cm="1">
        <f t="array" aca="1" ref="W12" ca="1">IF($C12=0,0,INDEX($X12:$BC12,1,$B12+1))</f>
        <v>0</v>
      </c>
      <c r="X12" s="493">
        <f t="shared" ref="X12:X75" ca="1" si="24">W12*U12</f>
        <v>0</v>
      </c>
      <c r="Y12" s="4"/>
      <c r="Z12" s="570">
        <f t="shared" ref="Z12:Z75" ca="1" si="25">Y12*$U12</f>
        <v>0</v>
      </c>
      <c r="AA12" s="573"/>
      <c r="AB12" s="4"/>
      <c r="AC12" s="570">
        <f t="shared" ca="1" si="6"/>
        <v>0</v>
      </c>
      <c r="AD12" s="573"/>
      <c r="AE12" s="4"/>
      <c r="AF12" s="570">
        <f t="shared" ref="AF12:AF75" ca="1" si="26">AE12*$U12</f>
        <v>0</v>
      </c>
      <c r="AG12" s="573"/>
      <c r="AH12" s="4"/>
      <c r="AI12" s="570">
        <f t="shared" ref="AI12:AI75" ca="1" si="27">AH12*$U12</f>
        <v>0</v>
      </c>
      <c r="AJ12" s="573"/>
      <c r="AK12" s="4"/>
      <c r="AL12" s="570">
        <f t="shared" ref="AL12:AL75" ca="1" si="28">AK12*$U12</f>
        <v>0</v>
      </c>
      <c r="AM12" s="573"/>
      <c r="AN12" s="4"/>
      <c r="AO12" s="570">
        <f t="shared" ref="AO12:AO75" ca="1" si="29">AN12*$U12</f>
        <v>0</v>
      </c>
      <c r="AP12" s="573"/>
      <c r="AQ12" s="4"/>
      <c r="AR12" s="570">
        <f t="shared" ref="AR12:AR75" ca="1" si="30">AQ12*$U12</f>
        <v>0</v>
      </c>
      <c r="AS12" s="573"/>
      <c r="AT12" s="4"/>
      <c r="AU12" s="570">
        <f t="shared" ca="1" si="12"/>
        <v>0</v>
      </c>
      <c r="AV12" s="573"/>
      <c r="AW12" s="4"/>
      <c r="AX12" s="570">
        <f t="shared" ca="1" si="13"/>
        <v>0</v>
      </c>
      <c r="AY12" s="573"/>
      <c r="AZ12" s="4"/>
      <c r="BA12" s="570">
        <f t="shared" ca="1" si="14"/>
        <v>0</v>
      </c>
      <c r="BB12" s="573"/>
    </row>
    <row r="13" spans="2:54" s="485" customFormat="1" ht="15" customHeight="1">
      <c r="B13" s="440" t="str">
        <f t="shared" ca="1" si="0"/>
        <v/>
      </c>
      <c r="C13" s="440">
        <f ca="1">IF(AND(N13&lt;&gt;"",N13&lt;&gt;0),MAX($C$8:$C12)+1,0)</f>
        <v>0</v>
      </c>
      <c r="D13" s="440" t="str">
        <f ca="1">IF($F13&gt;$E$3,"",_xlfn.MAXIFS(OFFSET(Orçamento!$G$5,$E13-5,,$E$4-$E13+5,),OFFSET(Orçamento!$N$5,$E13-5,,$E$4-$E13+5,),$G13)+1-E13+5)</f>
        <v/>
      </c>
      <c r="E13" s="440" t="str">
        <f ca="1">IF($F13&gt;$E$3,"",_xlfn.IFNA(MATCH($G13,Orçamento!$N:$N,),""))</f>
        <v/>
      </c>
      <c r="F13" s="486" cm="1">
        <f t="array" aca="1" ref="F13" ca="1">OFFSET(F13,-1,,,)+1</f>
        <v>4</v>
      </c>
      <c r="G13" s="487" t="str">
        <f ca="1">IF($F13&gt;$E$3,"",INDEX(Insumos!$C:$C,MATCH($F13,Insumos!$B:$B,),1))</f>
        <v/>
      </c>
      <c r="H13" s="488" t="str" cm="1">
        <f t="array" aca="1" ref="H13" ca="1">IF($E13="","",INDEX(Orçamento!$O:$O,$E13,1))</f>
        <v/>
      </c>
      <c r="I13" s="489" t="str" cm="1">
        <f t="array" aca="1" ref="I13" ca="1">IF($E13="","",INDEX(Orçamento!$Q:$Q,$E13,1))</f>
        <v/>
      </c>
      <c r="J13" s="488">
        <f ca="1">IF($D13="",0,SUMIF(OFFSET(Orçamento!$N$5,$E13-5,,$D13,),$G13,OFFSET(Orçamento!$I$5,$E13-5,,$D13,)))</f>
        <v>0</v>
      </c>
      <c r="K13" s="162" cm="1">
        <f t="array" aca="1" ref="K13" ca="1">IF($E13="",0,INDEX(Orçamento!$S:$S,$E13,1))</f>
        <v>0</v>
      </c>
      <c r="L13" s="490">
        <f t="shared" ca="1" si="18"/>
        <v>0</v>
      </c>
      <c r="M13" s="586" t="str">
        <f t="shared" ca="1" si="19"/>
        <v/>
      </c>
      <c r="N13" s="165" t="str">
        <f t="shared" ca="1" si="20"/>
        <v/>
      </c>
      <c r="O13" s="717" t="str">
        <f t="shared" ca="1" si="21"/>
        <v/>
      </c>
      <c r="P13" s="718"/>
      <c r="Q13" s="563"/>
      <c r="R13" s="563"/>
      <c r="S13" s="563"/>
      <c r="T13" s="6" t="str">
        <f t="shared" ca="1" si="22"/>
        <v/>
      </c>
      <c r="U13" s="564">
        <f t="shared" ca="1" si="23"/>
        <v>0</v>
      </c>
      <c r="V13" s="491" cm="1">
        <f t="array" aca="1" ref="V13" ca="1">IF($C13=0,0,INDEX($X$2:$BC$2,1,$B13+1))</f>
        <v>0</v>
      </c>
      <c r="W13" s="492" cm="1">
        <f t="array" aca="1" ref="W13" ca="1">IF($C13=0,0,INDEX($X13:$BC13,1,$B13+1))</f>
        <v>0</v>
      </c>
      <c r="X13" s="493">
        <f t="shared" ca="1" si="24"/>
        <v>0</v>
      </c>
      <c r="Y13" s="4"/>
      <c r="Z13" s="570">
        <f t="shared" ca="1" si="25"/>
        <v>0</v>
      </c>
      <c r="AA13" s="573"/>
      <c r="AB13" s="4"/>
      <c r="AC13" s="570">
        <f t="shared" ca="1" si="6"/>
        <v>0</v>
      </c>
      <c r="AD13" s="573"/>
      <c r="AE13" s="4"/>
      <c r="AF13" s="570">
        <f t="shared" ca="1" si="26"/>
        <v>0</v>
      </c>
      <c r="AG13" s="573"/>
      <c r="AH13" s="4"/>
      <c r="AI13" s="570">
        <f t="shared" ca="1" si="27"/>
        <v>0</v>
      </c>
      <c r="AJ13" s="573"/>
      <c r="AK13" s="4"/>
      <c r="AL13" s="570">
        <f t="shared" ca="1" si="28"/>
        <v>0</v>
      </c>
      <c r="AM13" s="573"/>
      <c r="AN13" s="4"/>
      <c r="AO13" s="570">
        <f t="shared" ca="1" si="29"/>
        <v>0</v>
      </c>
      <c r="AP13" s="573"/>
      <c r="AQ13" s="4"/>
      <c r="AR13" s="570">
        <f t="shared" ca="1" si="30"/>
        <v>0</v>
      </c>
      <c r="AS13" s="573"/>
      <c r="AT13" s="4"/>
      <c r="AU13" s="570">
        <f t="shared" ca="1" si="12"/>
        <v>0</v>
      </c>
      <c r="AV13" s="573"/>
      <c r="AW13" s="4"/>
      <c r="AX13" s="570">
        <f t="shared" ca="1" si="13"/>
        <v>0</v>
      </c>
      <c r="AY13" s="573"/>
      <c r="AZ13" s="4"/>
      <c r="BA13" s="570">
        <f t="shared" ca="1" si="14"/>
        <v>0</v>
      </c>
      <c r="BB13" s="573"/>
    </row>
    <row r="14" spans="2:54" s="485" customFormat="1" ht="15" customHeight="1">
      <c r="B14" s="440" t="str">
        <f t="shared" ca="1" si="0"/>
        <v/>
      </c>
      <c r="C14" s="440">
        <f ca="1">IF(AND(N14&lt;&gt;"",N14&lt;&gt;0),MAX($C$8:$C13)+1,0)</f>
        <v>0</v>
      </c>
      <c r="D14" s="440" t="str">
        <f ca="1">IF($F14&gt;$E$3,"",_xlfn.MAXIFS(OFFSET(Orçamento!$G$5,$E14-5,,$E$4-$E14+5,),OFFSET(Orçamento!$N$5,$E14-5,,$E$4-$E14+5,),$G14)+1-E14+5)</f>
        <v/>
      </c>
      <c r="E14" s="440" t="str">
        <f ca="1">IF($F14&gt;$E$3,"",_xlfn.IFNA(MATCH($G14,Orçamento!$N:$N,),""))</f>
        <v/>
      </c>
      <c r="F14" s="486" cm="1">
        <f t="array" aca="1" ref="F14" ca="1">OFFSET(F14,-1,,,)+1</f>
        <v>5</v>
      </c>
      <c r="G14" s="487" t="str">
        <f ca="1">IF($F14&gt;$E$3,"",INDEX(Insumos!$C:$C,MATCH($F14,Insumos!$B:$B,),1))</f>
        <v/>
      </c>
      <c r="H14" s="488" t="str" cm="1">
        <f t="array" aca="1" ref="H14" ca="1">IF($E14="","",INDEX(Orçamento!$O:$O,$E14,1))</f>
        <v/>
      </c>
      <c r="I14" s="489" t="str" cm="1">
        <f t="array" aca="1" ref="I14" ca="1">IF($E14="","",INDEX(Orçamento!$Q:$Q,$E14,1))</f>
        <v/>
      </c>
      <c r="J14" s="488">
        <f ca="1">IF($D14="",0,SUMIF(OFFSET(Orçamento!$N$5,$E14-5,,$D14,),$G14,OFFSET(Orçamento!$I$5,$E14-5,,$D14,)))</f>
        <v>0</v>
      </c>
      <c r="K14" s="162" cm="1">
        <f t="array" aca="1" ref="K14" ca="1">IF($E14="",0,INDEX(Orçamento!$S:$S,$E14,1))</f>
        <v>0</v>
      </c>
      <c r="L14" s="490">
        <f t="shared" ca="1" si="18"/>
        <v>0</v>
      </c>
      <c r="M14" s="586" t="str">
        <f t="shared" ca="1" si="19"/>
        <v/>
      </c>
      <c r="N14" s="165" t="str">
        <f t="shared" ca="1" si="20"/>
        <v/>
      </c>
      <c r="O14" s="717" t="str">
        <f t="shared" ca="1" si="21"/>
        <v/>
      </c>
      <c r="P14" s="718"/>
      <c r="Q14" s="563"/>
      <c r="R14" s="563"/>
      <c r="S14" s="563"/>
      <c r="T14" s="6" t="str">
        <f t="shared" ca="1" si="22"/>
        <v/>
      </c>
      <c r="U14" s="564">
        <f t="shared" ca="1" si="23"/>
        <v>0</v>
      </c>
      <c r="V14" s="491" cm="1">
        <f t="array" aca="1" ref="V14" ca="1">IF($C14=0,0,INDEX($X$2:$BC$2,1,$B14+1))</f>
        <v>0</v>
      </c>
      <c r="W14" s="492" cm="1">
        <f t="array" aca="1" ref="W14" ca="1">IF($C14=0,0,INDEX($X14:$BC14,1,$B14+1))</f>
        <v>0</v>
      </c>
      <c r="X14" s="493">
        <f t="shared" ca="1" si="24"/>
        <v>0</v>
      </c>
      <c r="Y14" s="4"/>
      <c r="Z14" s="570">
        <f t="shared" ca="1" si="25"/>
        <v>0</v>
      </c>
      <c r="AA14" s="573"/>
      <c r="AB14" s="4"/>
      <c r="AC14" s="570">
        <f t="shared" ca="1" si="6"/>
        <v>0</v>
      </c>
      <c r="AD14" s="573"/>
      <c r="AE14" s="4"/>
      <c r="AF14" s="570">
        <f t="shared" ca="1" si="26"/>
        <v>0</v>
      </c>
      <c r="AG14" s="573"/>
      <c r="AH14" s="4"/>
      <c r="AI14" s="570">
        <f t="shared" ca="1" si="27"/>
        <v>0</v>
      </c>
      <c r="AJ14" s="573"/>
      <c r="AK14" s="4"/>
      <c r="AL14" s="570">
        <f t="shared" ca="1" si="28"/>
        <v>0</v>
      </c>
      <c r="AM14" s="573"/>
      <c r="AN14" s="4"/>
      <c r="AO14" s="570">
        <f t="shared" ca="1" si="29"/>
        <v>0</v>
      </c>
      <c r="AP14" s="573"/>
      <c r="AQ14" s="4"/>
      <c r="AR14" s="570">
        <f t="shared" ca="1" si="30"/>
        <v>0</v>
      </c>
      <c r="AS14" s="573"/>
      <c r="AT14" s="4"/>
      <c r="AU14" s="570">
        <f t="shared" ca="1" si="12"/>
        <v>0</v>
      </c>
      <c r="AV14" s="573"/>
      <c r="AW14" s="4"/>
      <c r="AX14" s="570">
        <f t="shared" ca="1" si="13"/>
        <v>0</v>
      </c>
      <c r="AY14" s="573"/>
      <c r="AZ14" s="4"/>
      <c r="BA14" s="570">
        <f t="shared" ca="1" si="14"/>
        <v>0</v>
      </c>
      <c r="BB14" s="573"/>
    </row>
    <row r="15" spans="2:54" s="485" customFormat="1" ht="15" customHeight="1">
      <c r="B15" s="440" t="str">
        <f t="shared" ca="1" si="0"/>
        <v/>
      </c>
      <c r="C15" s="440">
        <f ca="1">IF(AND(N15&lt;&gt;"",N15&lt;&gt;0),MAX($C$8:$C14)+1,0)</f>
        <v>0</v>
      </c>
      <c r="D15" s="440" t="str">
        <f ca="1">IF($F15&gt;$E$3,"",_xlfn.MAXIFS(OFFSET(Orçamento!$G$5,$E15-5,,$E$4-$E15+5,),OFFSET(Orçamento!$N$5,$E15-5,,$E$4-$E15+5,),$G15)+1-E15+5)</f>
        <v/>
      </c>
      <c r="E15" s="440" t="str">
        <f ca="1">IF($F15&gt;$E$3,"",_xlfn.IFNA(MATCH($G15,Orçamento!$N:$N,),""))</f>
        <v/>
      </c>
      <c r="F15" s="486" cm="1">
        <f t="array" aca="1" ref="F15" ca="1">OFFSET(F15,-1,,,)+1</f>
        <v>6</v>
      </c>
      <c r="G15" s="487" t="str">
        <f ca="1">IF($F15&gt;$E$3,"",INDEX(Insumos!$C:$C,MATCH($F15,Insumos!$B:$B,),1))</f>
        <v/>
      </c>
      <c r="H15" s="488" t="str" cm="1">
        <f t="array" aca="1" ref="H15" ca="1">IF($E15="","",INDEX(Orçamento!$O:$O,$E15,1))</f>
        <v/>
      </c>
      <c r="I15" s="489" t="str" cm="1">
        <f t="array" aca="1" ref="I15" ca="1">IF($E15="","",INDEX(Orçamento!$Q:$Q,$E15,1))</f>
        <v/>
      </c>
      <c r="J15" s="488">
        <f ca="1">IF($D15="",0,SUMIF(OFFSET(Orçamento!$N$5,$E15-5,,$D15,),$G15,OFFSET(Orçamento!$I$5,$E15-5,,$D15,)))</f>
        <v>0</v>
      </c>
      <c r="K15" s="162" cm="1">
        <f t="array" aca="1" ref="K15" ca="1">IF($E15="",0,INDEX(Orçamento!$S:$S,$E15,1))</f>
        <v>0</v>
      </c>
      <c r="L15" s="490">
        <f t="shared" ca="1" si="18"/>
        <v>0</v>
      </c>
      <c r="M15" s="586" t="str">
        <f t="shared" ca="1" si="19"/>
        <v/>
      </c>
      <c r="N15" s="165" t="str">
        <f t="shared" ca="1" si="20"/>
        <v/>
      </c>
      <c r="O15" s="717" t="str">
        <f t="shared" ca="1" si="21"/>
        <v/>
      </c>
      <c r="P15" s="718"/>
      <c r="Q15" s="563"/>
      <c r="R15" s="563"/>
      <c r="S15" s="563"/>
      <c r="T15" s="6" t="str">
        <f t="shared" ca="1" si="22"/>
        <v/>
      </c>
      <c r="U15" s="564">
        <f t="shared" ca="1" si="23"/>
        <v>0</v>
      </c>
      <c r="V15" s="491" cm="1">
        <f t="array" aca="1" ref="V15" ca="1">IF($C15=0,0,INDEX($X$2:$BC$2,1,$B15+1))</f>
        <v>0</v>
      </c>
      <c r="W15" s="492" cm="1">
        <f t="array" aca="1" ref="W15" ca="1">IF($C15=0,0,INDEX($X15:$BC15,1,$B15+1))</f>
        <v>0</v>
      </c>
      <c r="X15" s="493">
        <f t="shared" ca="1" si="24"/>
        <v>0</v>
      </c>
      <c r="Y15" s="4"/>
      <c r="Z15" s="570">
        <f t="shared" ca="1" si="25"/>
        <v>0</v>
      </c>
      <c r="AA15" s="573"/>
      <c r="AB15" s="4"/>
      <c r="AC15" s="570">
        <f t="shared" ca="1" si="6"/>
        <v>0</v>
      </c>
      <c r="AD15" s="573"/>
      <c r="AE15" s="4"/>
      <c r="AF15" s="570">
        <f t="shared" ca="1" si="26"/>
        <v>0</v>
      </c>
      <c r="AG15" s="573"/>
      <c r="AH15" s="4"/>
      <c r="AI15" s="570">
        <f t="shared" ca="1" si="27"/>
        <v>0</v>
      </c>
      <c r="AJ15" s="573"/>
      <c r="AK15" s="4"/>
      <c r="AL15" s="570">
        <f t="shared" ca="1" si="28"/>
        <v>0</v>
      </c>
      <c r="AM15" s="573"/>
      <c r="AN15" s="4"/>
      <c r="AO15" s="570">
        <f t="shared" ca="1" si="29"/>
        <v>0</v>
      </c>
      <c r="AP15" s="573"/>
      <c r="AQ15" s="4"/>
      <c r="AR15" s="570">
        <f t="shared" ca="1" si="30"/>
        <v>0</v>
      </c>
      <c r="AS15" s="573"/>
      <c r="AT15" s="4"/>
      <c r="AU15" s="570">
        <f t="shared" ca="1" si="12"/>
        <v>0</v>
      </c>
      <c r="AV15" s="573"/>
      <c r="AW15" s="4"/>
      <c r="AX15" s="570">
        <f t="shared" ca="1" si="13"/>
        <v>0</v>
      </c>
      <c r="AY15" s="573"/>
      <c r="AZ15" s="4"/>
      <c r="BA15" s="570">
        <f t="shared" ca="1" si="14"/>
        <v>0</v>
      </c>
      <c r="BB15" s="573"/>
    </row>
    <row r="16" spans="2:54" s="485" customFormat="1" ht="15" customHeight="1">
      <c r="B16" s="440" t="str">
        <f t="shared" ca="1" si="0"/>
        <v/>
      </c>
      <c r="C16" s="440">
        <f ca="1">IF(AND(N16&lt;&gt;"",N16&lt;&gt;0),MAX($C$8:$C15)+1,0)</f>
        <v>0</v>
      </c>
      <c r="D16" s="440" t="str">
        <f ca="1">IF($F16&gt;$E$3,"",_xlfn.MAXIFS(OFFSET(Orçamento!$G$5,$E16-5,,$E$4-$E16+5,),OFFSET(Orçamento!$N$5,$E16-5,,$E$4-$E16+5,),$G16)+1-E16+5)</f>
        <v/>
      </c>
      <c r="E16" s="440" t="str">
        <f ca="1">IF($F16&gt;$E$3,"",_xlfn.IFNA(MATCH($G16,Orçamento!$N:$N,),""))</f>
        <v/>
      </c>
      <c r="F16" s="486" cm="1">
        <f t="array" aca="1" ref="F16" ca="1">OFFSET(F16,-1,,,)+1</f>
        <v>7</v>
      </c>
      <c r="G16" s="487" t="str">
        <f ca="1">IF($F16&gt;$E$3,"",INDEX(Insumos!$C:$C,MATCH($F16,Insumos!$B:$B,),1))</f>
        <v/>
      </c>
      <c r="H16" s="488" t="str" cm="1">
        <f t="array" aca="1" ref="H16" ca="1">IF($E16="","",INDEX(Orçamento!$O:$O,$E16,1))</f>
        <v/>
      </c>
      <c r="I16" s="489" t="str" cm="1">
        <f t="array" aca="1" ref="I16" ca="1">IF($E16="","",INDEX(Orçamento!$Q:$Q,$E16,1))</f>
        <v/>
      </c>
      <c r="J16" s="488">
        <f ca="1">IF($D16="",0,SUMIF(OFFSET(Orçamento!$N$5,$E16-5,,$D16,),$G16,OFFSET(Orçamento!$I$5,$E16-5,,$D16,)))</f>
        <v>0</v>
      </c>
      <c r="K16" s="162" cm="1">
        <f t="array" aca="1" ref="K16" ca="1">IF($E16="",0,INDEX(Orçamento!$S:$S,$E16,1))</f>
        <v>0</v>
      </c>
      <c r="L16" s="490">
        <f t="shared" ca="1" si="18"/>
        <v>0</v>
      </c>
      <c r="M16" s="586" t="str">
        <f t="shared" ca="1" si="19"/>
        <v/>
      </c>
      <c r="N16" s="165" t="str">
        <f t="shared" ca="1" si="20"/>
        <v/>
      </c>
      <c r="O16" s="717" t="str">
        <f t="shared" ca="1" si="21"/>
        <v/>
      </c>
      <c r="P16" s="718"/>
      <c r="Q16" s="563"/>
      <c r="R16" s="563"/>
      <c r="S16" s="563"/>
      <c r="T16" s="6" t="str">
        <f t="shared" ca="1" si="22"/>
        <v/>
      </c>
      <c r="U16" s="564">
        <f t="shared" ca="1" si="23"/>
        <v>0</v>
      </c>
      <c r="V16" s="491" cm="1">
        <f t="array" aca="1" ref="V16" ca="1">IF($C16=0,0,INDEX($X$2:$BC$2,1,$B16+1))</f>
        <v>0</v>
      </c>
      <c r="W16" s="492" cm="1">
        <f t="array" aca="1" ref="W16" ca="1">IF($C16=0,0,INDEX($X16:$BC16,1,$B16+1))</f>
        <v>0</v>
      </c>
      <c r="X16" s="493">
        <f t="shared" ca="1" si="24"/>
        <v>0</v>
      </c>
      <c r="Y16" s="4"/>
      <c r="Z16" s="570">
        <f t="shared" ca="1" si="25"/>
        <v>0</v>
      </c>
      <c r="AA16" s="573"/>
      <c r="AB16" s="4"/>
      <c r="AC16" s="570">
        <f t="shared" ca="1" si="6"/>
        <v>0</v>
      </c>
      <c r="AD16" s="573"/>
      <c r="AE16" s="4"/>
      <c r="AF16" s="570">
        <f t="shared" ca="1" si="26"/>
        <v>0</v>
      </c>
      <c r="AG16" s="573"/>
      <c r="AH16" s="4"/>
      <c r="AI16" s="570">
        <f t="shared" ca="1" si="27"/>
        <v>0</v>
      </c>
      <c r="AJ16" s="573"/>
      <c r="AK16" s="4"/>
      <c r="AL16" s="570">
        <f t="shared" ca="1" si="28"/>
        <v>0</v>
      </c>
      <c r="AM16" s="573"/>
      <c r="AN16" s="4"/>
      <c r="AO16" s="570">
        <f t="shared" ca="1" si="29"/>
        <v>0</v>
      </c>
      <c r="AP16" s="573"/>
      <c r="AQ16" s="4"/>
      <c r="AR16" s="570">
        <f t="shared" ca="1" si="30"/>
        <v>0</v>
      </c>
      <c r="AS16" s="573"/>
      <c r="AT16" s="4"/>
      <c r="AU16" s="570">
        <f t="shared" ca="1" si="12"/>
        <v>0</v>
      </c>
      <c r="AV16" s="573"/>
      <c r="AW16" s="4"/>
      <c r="AX16" s="570">
        <f t="shared" ca="1" si="13"/>
        <v>0</v>
      </c>
      <c r="AY16" s="573"/>
      <c r="AZ16" s="4"/>
      <c r="BA16" s="570">
        <f t="shared" ca="1" si="14"/>
        <v>0</v>
      </c>
      <c r="BB16" s="573"/>
    </row>
    <row r="17" spans="2:54" s="485" customFormat="1" ht="15" customHeight="1">
      <c r="B17" s="440" t="str">
        <f t="shared" ca="1" si="0"/>
        <v/>
      </c>
      <c r="C17" s="440">
        <f ca="1">IF(AND(N17&lt;&gt;"",N17&lt;&gt;0),MAX($C$8:$C16)+1,0)</f>
        <v>0</v>
      </c>
      <c r="D17" s="440" t="str">
        <f ca="1">IF($F17&gt;$E$3,"",_xlfn.MAXIFS(OFFSET(Orçamento!$G$5,$E17-5,,$E$4-$E17+5,),OFFSET(Orçamento!$N$5,$E17-5,,$E$4-$E17+5,),$G17)+1-E17+5)</f>
        <v/>
      </c>
      <c r="E17" s="440" t="str">
        <f ca="1">IF($F17&gt;$E$3,"",_xlfn.IFNA(MATCH($G17,Orçamento!$N:$N,),""))</f>
        <v/>
      </c>
      <c r="F17" s="486" cm="1">
        <f t="array" aca="1" ref="F17" ca="1">OFFSET(F17,-1,,,)+1</f>
        <v>8</v>
      </c>
      <c r="G17" s="487" t="str">
        <f ca="1">IF($F17&gt;$E$3,"",INDEX(Insumos!$C:$C,MATCH($F17,Insumos!$B:$B,),1))</f>
        <v/>
      </c>
      <c r="H17" s="488" t="str" cm="1">
        <f t="array" aca="1" ref="H17" ca="1">IF($E17="","",INDEX(Orçamento!$O:$O,$E17,1))</f>
        <v/>
      </c>
      <c r="I17" s="489" t="str" cm="1">
        <f t="array" aca="1" ref="I17" ca="1">IF($E17="","",INDEX(Orçamento!$Q:$Q,$E17,1))</f>
        <v/>
      </c>
      <c r="J17" s="488">
        <f ca="1">IF($D17="",0,SUMIF(OFFSET(Orçamento!$N$5,$E17-5,,$D17,),$G17,OFFSET(Orçamento!$I$5,$E17-5,,$D17,)))</f>
        <v>0</v>
      </c>
      <c r="K17" s="162" cm="1">
        <f t="array" aca="1" ref="K17" ca="1">IF($E17="",0,INDEX(Orçamento!$S:$S,$E17,1))</f>
        <v>0</v>
      </c>
      <c r="L17" s="490">
        <f t="shared" ca="1" si="18"/>
        <v>0</v>
      </c>
      <c r="M17" s="586" t="str">
        <f t="shared" ca="1" si="19"/>
        <v/>
      </c>
      <c r="N17" s="165" t="str">
        <f t="shared" ca="1" si="20"/>
        <v/>
      </c>
      <c r="O17" s="717" t="str">
        <f t="shared" ca="1" si="21"/>
        <v/>
      </c>
      <c r="P17" s="718"/>
      <c r="Q17" s="563"/>
      <c r="R17" s="563"/>
      <c r="S17" s="563"/>
      <c r="T17" s="5" t="str">
        <f t="shared" ca="1" si="22"/>
        <v/>
      </c>
      <c r="U17" s="61">
        <f t="shared" ca="1" si="23"/>
        <v>0</v>
      </c>
      <c r="V17" s="494" cm="1">
        <f t="array" aca="1" ref="V17" ca="1">IF($C17=0,0,INDEX($X$2:$BC$2,1,$B17+1))</f>
        <v>0</v>
      </c>
      <c r="W17" s="495" cm="1">
        <f t="array" aca="1" ref="W17" ca="1">IF($C17=0,0,INDEX($X17:$BC17,1,$B17+1))</f>
        <v>0</v>
      </c>
      <c r="X17" s="496">
        <f t="shared" ca="1" si="24"/>
        <v>0</v>
      </c>
      <c r="Y17" s="4"/>
      <c r="Z17" s="570">
        <f t="shared" ca="1" si="25"/>
        <v>0</v>
      </c>
      <c r="AA17" s="573"/>
      <c r="AB17" s="4"/>
      <c r="AC17" s="570">
        <f t="shared" ca="1" si="6"/>
        <v>0</v>
      </c>
      <c r="AD17" s="573"/>
      <c r="AE17" s="4"/>
      <c r="AF17" s="570">
        <f t="shared" ca="1" si="26"/>
        <v>0</v>
      </c>
      <c r="AG17" s="573"/>
      <c r="AH17" s="4"/>
      <c r="AI17" s="570">
        <f t="shared" ca="1" si="27"/>
        <v>0</v>
      </c>
      <c r="AJ17" s="573"/>
      <c r="AK17" s="4"/>
      <c r="AL17" s="570">
        <f t="shared" ca="1" si="28"/>
        <v>0</v>
      </c>
      <c r="AM17" s="573"/>
      <c r="AN17" s="4"/>
      <c r="AO17" s="570">
        <f t="shared" ca="1" si="29"/>
        <v>0</v>
      </c>
      <c r="AP17" s="573"/>
      <c r="AQ17" s="4"/>
      <c r="AR17" s="570">
        <f t="shared" ca="1" si="30"/>
        <v>0</v>
      </c>
      <c r="AS17" s="573"/>
      <c r="AT17" s="4"/>
      <c r="AU17" s="570">
        <f t="shared" ca="1" si="12"/>
        <v>0</v>
      </c>
      <c r="AV17" s="573"/>
      <c r="AW17" s="4"/>
      <c r="AX17" s="570">
        <f t="shared" ca="1" si="13"/>
        <v>0</v>
      </c>
      <c r="AY17" s="573"/>
      <c r="AZ17" s="4"/>
      <c r="BA17" s="570">
        <f t="shared" ca="1" si="14"/>
        <v>0</v>
      </c>
      <c r="BB17" s="573"/>
    </row>
    <row r="18" spans="2:54" s="485" customFormat="1" ht="15" customHeight="1">
      <c r="B18" s="440" t="str">
        <f t="shared" ca="1" si="0"/>
        <v/>
      </c>
      <c r="C18" s="440">
        <f ca="1">IF(AND(N18&lt;&gt;"",N18&lt;&gt;0),MAX($C$8:$C17)+1,0)</f>
        <v>0</v>
      </c>
      <c r="D18" s="440" t="str">
        <f ca="1">IF($F18&gt;$E$3,"",_xlfn.MAXIFS(OFFSET(Orçamento!$G$5,$E18-5,,$E$4-$E18+5,),OFFSET(Orçamento!$N$5,$E18-5,,$E$4-$E18+5,),$G18)+1-E18+5)</f>
        <v/>
      </c>
      <c r="E18" s="440" t="str">
        <f ca="1">IF($F18&gt;$E$3,"",_xlfn.IFNA(MATCH($G18,Orçamento!$N:$N,),""))</f>
        <v/>
      </c>
      <c r="F18" s="486" cm="1">
        <f t="array" aca="1" ref="F18" ca="1">OFFSET(F18,-1,,,)+1</f>
        <v>9</v>
      </c>
      <c r="G18" s="487" t="str">
        <f ca="1">IF($F18&gt;$E$3,"",INDEX(Insumos!$C:$C,MATCH($F18,Insumos!$B:$B,),1))</f>
        <v/>
      </c>
      <c r="H18" s="488" t="str" cm="1">
        <f t="array" aca="1" ref="H18" ca="1">IF($E18="","",INDEX(Orçamento!$O:$O,$E18,1))</f>
        <v/>
      </c>
      <c r="I18" s="489" t="str" cm="1">
        <f t="array" aca="1" ref="I18" ca="1">IF($E18="","",INDEX(Orçamento!$Q:$Q,$E18,1))</f>
        <v/>
      </c>
      <c r="J18" s="488">
        <f ca="1">IF($D18="",0,SUMIF(OFFSET(Orçamento!$N$5,$E18-5,,$D18,),$G18,OFFSET(Orçamento!$I$5,$E18-5,,$D18,)))</f>
        <v>0</v>
      </c>
      <c r="K18" s="162" cm="1">
        <f t="array" aca="1" ref="K18" ca="1">IF($E18="",0,INDEX(Orçamento!$S:$S,$E18,1))</f>
        <v>0</v>
      </c>
      <c r="L18" s="490">
        <f t="shared" ca="1" si="18"/>
        <v>0</v>
      </c>
      <c r="M18" s="586" t="str">
        <f t="shared" ca="1" si="19"/>
        <v/>
      </c>
      <c r="N18" s="165" t="str">
        <f t="shared" ca="1" si="20"/>
        <v/>
      </c>
      <c r="O18" s="717" t="str">
        <f t="shared" ca="1" si="21"/>
        <v/>
      </c>
      <c r="P18" s="718"/>
      <c r="Q18" s="563"/>
      <c r="R18" s="563"/>
      <c r="S18" s="563"/>
      <c r="T18" s="6" t="str">
        <f t="shared" ca="1" si="22"/>
        <v/>
      </c>
      <c r="U18" s="564">
        <f t="shared" ca="1" si="23"/>
        <v>0</v>
      </c>
      <c r="V18" s="494" cm="1">
        <f t="array" aca="1" ref="V18" ca="1">IF($C18=0,0,INDEX($X$2:$BC$2,1,$B18+1))</f>
        <v>0</v>
      </c>
      <c r="W18" s="495" cm="1">
        <f t="array" aca="1" ref="W18" ca="1">IF($C18=0,0,INDEX($X18:$BC18,1,$B18+1))</f>
        <v>0</v>
      </c>
      <c r="X18" s="496">
        <f t="shared" ca="1" si="24"/>
        <v>0</v>
      </c>
      <c r="Y18" s="4"/>
      <c r="Z18" s="570">
        <f t="shared" ca="1" si="25"/>
        <v>0</v>
      </c>
      <c r="AA18" s="573"/>
      <c r="AB18" s="4"/>
      <c r="AC18" s="570">
        <f t="shared" ca="1" si="6"/>
        <v>0</v>
      </c>
      <c r="AD18" s="573"/>
      <c r="AE18" s="4"/>
      <c r="AF18" s="570">
        <f t="shared" ca="1" si="26"/>
        <v>0</v>
      </c>
      <c r="AG18" s="573"/>
      <c r="AH18" s="4"/>
      <c r="AI18" s="570">
        <f t="shared" ca="1" si="27"/>
        <v>0</v>
      </c>
      <c r="AJ18" s="573"/>
      <c r="AK18" s="4"/>
      <c r="AL18" s="570">
        <f t="shared" ca="1" si="28"/>
        <v>0</v>
      </c>
      <c r="AM18" s="573"/>
      <c r="AN18" s="4"/>
      <c r="AO18" s="570">
        <f t="shared" ca="1" si="29"/>
        <v>0</v>
      </c>
      <c r="AP18" s="573"/>
      <c r="AQ18" s="4"/>
      <c r="AR18" s="570">
        <f t="shared" ca="1" si="30"/>
        <v>0</v>
      </c>
      <c r="AS18" s="573"/>
      <c r="AT18" s="4"/>
      <c r="AU18" s="570">
        <f t="shared" ca="1" si="12"/>
        <v>0</v>
      </c>
      <c r="AV18" s="573"/>
      <c r="AW18" s="4"/>
      <c r="AX18" s="570">
        <f t="shared" ca="1" si="13"/>
        <v>0</v>
      </c>
      <c r="AY18" s="573"/>
      <c r="AZ18" s="4"/>
      <c r="BA18" s="570">
        <f t="shared" ca="1" si="14"/>
        <v>0</v>
      </c>
      <c r="BB18" s="573"/>
    </row>
    <row r="19" spans="2:54" s="485" customFormat="1" ht="15" customHeight="1">
      <c r="B19" s="440" t="str">
        <f t="shared" ca="1" si="0"/>
        <v/>
      </c>
      <c r="C19" s="440">
        <f ca="1">IF(AND(N19&lt;&gt;"",N19&lt;&gt;0),MAX($C$8:$C18)+1,0)</f>
        <v>0</v>
      </c>
      <c r="D19" s="440" t="str">
        <f ca="1">IF($F19&gt;$E$3,"",_xlfn.MAXIFS(OFFSET(Orçamento!$G$5,$E19-5,,$E$4-$E19+5,),OFFSET(Orçamento!$N$5,$E19-5,,$E$4-$E19+5,),$G19)+1-E19+5)</f>
        <v/>
      </c>
      <c r="E19" s="440" t="str">
        <f ca="1">IF($F19&gt;$E$3,"",_xlfn.IFNA(MATCH($G19,Orçamento!$N:$N,),""))</f>
        <v/>
      </c>
      <c r="F19" s="486" cm="1">
        <f t="array" aca="1" ref="F19" ca="1">OFFSET(F19,-1,,,)+1</f>
        <v>10</v>
      </c>
      <c r="G19" s="487" t="str">
        <f ca="1">IF($F19&gt;$E$3,"",INDEX(Insumos!$C:$C,MATCH($F19,Insumos!$B:$B,),1))</f>
        <v/>
      </c>
      <c r="H19" s="488" t="str" cm="1">
        <f t="array" aca="1" ref="H19" ca="1">IF($E19="","",INDEX(Orçamento!$O:$O,$E19,1))</f>
        <v/>
      </c>
      <c r="I19" s="489" t="str" cm="1">
        <f t="array" aca="1" ref="I19" ca="1">IF($E19="","",INDEX(Orçamento!$Q:$Q,$E19,1))</f>
        <v/>
      </c>
      <c r="J19" s="488">
        <f ca="1">IF($D19="",0,SUMIF(OFFSET(Orçamento!$N$5,$E19-5,,$D19,),$G19,OFFSET(Orçamento!$I$5,$E19-5,,$D19,)))</f>
        <v>0</v>
      </c>
      <c r="K19" s="162" cm="1">
        <f t="array" aca="1" ref="K19" ca="1">IF($E19="",0,INDEX(Orçamento!$S:$S,$E19,1))</f>
        <v>0</v>
      </c>
      <c r="L19" s="490">
        <f t="shared" ca="1" si="18"/>
        <v>0</v>
      </c>
      <c r="M19" s="586" t="str">
        <f t="shared" ca="1" si="19"/>
        <v/>
      </c>
      <c r="N19" s="165" t="str">
        <f t="shared" ca="1" si="20"/>
        <v/>
      </c>
      <c r="O19" s="717" t="str">
        <f t="shared" ca="1" si="21"/>
        <v/>
      </c>
      <c r="P19" s="718"/>
      <c r="Q19" s="563"/>
      <c r="R19" s="563"/>
      <c r="S19" s="563"/>
      <c r="T19" s="6" t="str">
        <f t="shared" ca="1" si="22"/>
        <v/>
      </c>
      <c r="U19" s="564">
        <f t="shared" ca="1" si="23"/>
        <v>0</v>
      </c>
      <c r="V19" s="491" cm="1">
        <f t="array" aca="1" ref="V19" ca="1">IF($C19=0,0,INDEX($X$2:$BC$2,1,$B19+1))</f>
        <v>0</v>
      </c>
      <c r="W19" s="492" cm="1">
        <f t="array" aca="1" ref="W19" ca="1">IF($C19=0,0,INDEX($X19:$BC19,1,$B19+1))</f>
        <v>0</v>
      </c>
      <c r="X19" s="493">
        <f t="shared" ca="1" si="24"/>
        <v>0</v>
      </c>
      <c r="Y19" s="4"/>
      <c r="Z19" s="570">
        <f t="shared" ca="1" si="25"/>
        <v>0</v>
      </c>
      <c r="AA19" s="573"/>
      <c r="AB19" s="4"/>
      <c r="AC19" s="570">
        <f t="shared" ca="1" si="6"/>
        <v>0</v>
      </c>
      <c r="AD19" s="573"/>
      <c r="AE19" s="4"/>
      <c r="AF19" s="570">
        <f t="shared" ca="1" si="26"/>
        <v>0</v>
      </c>
      <c r="AG19" s="573"/>
      <c r="AH19" s="4"/>
      <c r="AI19" s="570">
        <f t="shared" ca="1" si="27"/>
        <v>0</v>
      </c>
      <c r="AJ19" s="573"/>
      <c r="AK19" s="4"/>
      <c r="AL19" s="570">
        <f t="shared" ca="1" si="28"/>
        <v>0</v>
      </c>
      <c r="AM19" s="573"/>
      <c r="AN19" s="4"/>
      <c r="AO19" s="570">
        <f t="shared" ca="1" si="29"/>
        <v>0</v>
      </c>
      <c r="AP19" s="573"/>
      <c r="AQ19" s="4"/>
      <c r="AR19" s="570">
        <f t="shared" ca="1" si="30"/>
        <v>0</v>
      </c>
      <c r="AS19" s="573"/>
      <c r="AT19" s="4"/>
      <c r="AU19" s="570">
        <f t="shared" ca="1" si="12"/>
        <v>0</v>
      </c>
      <c r="AV19" s="573"/>
      <c r="AW19" s="4"/>
      <c r="AX19" s="570">
        <f t="shared" ca="1" si="13"/>
        <v>0</v>
      </c>
      <c r="AY19" s="573"/>
      <c r="AZ19" s="4"/>
      <c r="BA19" s="570">
        <f t="shared" ca="1" si="14"/>
        <v>0</v>
      </c>
      <c r="BB19" s="573"/>
    </row>
    <row r="20" spans="2:54" s="485" customFormat="1" ht="15" customHeight="1">
      <c r="B20" s="440" t="str">
        <f t="shared" ca="1" si="0"/>
        <v/>
      </c>
      <c r="C20" s="440">
        <f ca="1">IF(AND(N20&lt;&gt;"",N20&lt;&gt;0),MAX($C$8:$C19)+1,0)</f>
        <v>0</v>
      </c>
      <c r="D20" s="440" t="str">
        <f ca="1">IF($F20&gt;$E$3,"",_xlfn.MAXIFS(OFFSET(Orçamento!$G$5,$E20-5,,$E$4-$E20+5,),OFFSET(Orçamento!$N$5,$E20-5,,$E$4-$E20+5,),$G20)+1-E20+5)</f>
        <v/>
      </c>
      <c r="E20" s="440" t="str">
        <f ca="1">IF($F20&gt;$E$3,"",_xlfn.IFNA(MATCH($G20,Orçamento!$N:$N,),""))</f>
        <v/>
      </c>
      <c r="F20" s="486" cm="1">
        <f t="array" aca="1" ref="F20" ca="1">OFFSET(F20,-1,,,)+1</f>
        <v>11</v>
      </c>
      <c r="G20" s="487" t="str">
        <f ca="1">IF($F20&gt;$E$3,"",INDEX(Insumos!$C:$C,MATCH($F20,Insumos!$B:$B,),1))</f>
        <v/>
      </c>
      <c r="H20" s="488" t="str" cm="1">
        <f t="array" aca="1" ref="H20" ca="1">IF($E20="","",INDEX(Orçamento!$O:$O,$E20,1))</f>
        <v/>
      </c>
      <c r="I20" s="489" t="str" cm="1">
        <f t="array" aca="1" ref="I20" ca="1">IF($E20="","",INDEX(Orçamento!$Q:$Q,$E20,1))</f>
        <v/>
      </c>
      <c r="J20" s="488">
        <f ca="1">IF($D20="",0,SUMIF(OFFSET(Orçamento!$N$5,$E20-5,,$D20,),$G20,OFFSET(Orçamento!$I$5,$E20-5,,$D20,)))</f>
        <v>0</v>
      </c>
      <c r="K20" s="162" cm="1">
        <f t="array" aca="1" ref="K20" ca="1">IF($E20="",0,INDEX(Orçamento!$S:$S,$E20,1))</f>
        <v>0</v>
      </c>
      <c r="L20" s="490">
        <f t="shared" ca="1" si="18"/>
        <v>0</v>
      </c>
      <c r="M20" s="586" t="str">
        <f t="shared" ca="1" si="19"/>
        <v/>
      </c>
      <c r="N20" s="165" t="str">
        <f t="shared" ca="1" si="20"/>
        <v/>
      </c>
      <c r="O20" s="717" t="str">
        <f t="shared" ca="1" si="21"/>
        <v/>
      </c>
      <c r="P20" s="718"/>
      <c r="Q20" s="563"/>
      <c r="R20" s="563"/>
      <c r="S20" s="563"/>
      <c r="T20" s="6" t="str">
        <f t="shared" ca="1" si="22"/>
        <v/>
      </c>
      <c r="U20" s="564">
        <f t="shared" ca="1" si="23"/>
        <v>0</v>
      </c>
      <c r="V20" s="491" cm="1">
        <f t="array" aca="1" ref="V20" ca="1">IF($C20=0,0,INDEX($X$2:$BC$2,1,$B20+1))</f>
        <v>0</v>
      </c>
      <c r="W20" s="492" cm="1">
        <f t="array" aca="1" ref="W20" ca="1">IF($C20=0,0,INDEX($X20:$BC20,1,$B20+1))</f>
        <v>0</v>
      </c>
      <c r="X20" s="493">
        <f t="shared" ca="1" si="24"/>
        <v>0</v>
      </c>
      <c r="Y20" s="4"/>
      <c r="Z20" s="570">
        <f t="shared" ca="1" si="25"/>
        <v>0</v>
      </c>
      <c r="AA20" s="573"/>
      <c r="AB20" s="4"/>
      <c r="AC20" s="570">
        <f t="shared" ca="1" si="6"/>
        <v>0</v>
      </c>
      <c r="AD20" s="573"/>
      <c r="AE20" s="4"/>
      <c r="AF20" s="570">
        <f t="shared" ca="1" si="26"/>
        <v>0</v>
      </c>
      <c r="AG20" s="573"/>
      <c r="AH20" s="4"/>
      <c r="AI20" s="570">
        <f t="shared" ca="1" si="27"/>
        <v>0</v>
      </c>
      <c r="AJ20" s="573"/>
      <c r="AK20" s="4"/>
      <c r="AL20" s="570">
        <f t="shared" ca="1" si="28"/>
        <v>0</v>
      </c>
      <c r="AM20" s="573"/>
      <c r="AN20" s="4"/>
      <c r="AO20" s="570">
        <f t="shared" ca="1" si="29"/>
        <v>0</v>
      </c>
      <c r="AP20" s="573"/>
      <c r="AQ20" s="4"/>
      <c r="AR20" s="570">
        <f t="shared" ca="1" si="30"/>
        <v>0</v>
      </c>
      <c r="AS20" s="573"/>
      <c r="AT20" s="4"/>
      <c r="AU20" s="570">
        <f t="shared" ca="1" si="12"/>
        <v>0</v>
      </c>
      <c r="AV20" s="573"/>
      <c r="AW20" s="4"/>
      <c r="AX20" s="570">
        <f t="shared" ca="1" si="13"/>
        <v>0</v>
      </c>
      <c r="AY20" s="573"/>
      <c r="AZ20" s="4"/>
      <c r="BA20" s="570">
        <f t="shared" ca="1" si="14"/>
        <v>0</v>
      </c>
      <c r="BB20" s="573"/>
    </row>
    <row r="21" spans="2:54" s="485" customFormat="1" ht="15" customHeight="1">
      <c r="B21" s="440" t="str">
        <f t="shared" ca="1" si="0"/>
        <v/>
      </c>
      <c r="C21" s="440">
        <f ca="1">IF(AND(N21&lt;&gt;"",N21&lt;&gt;0),MAX($C$8:$C20)+1,0)</f>
        <v>0</v>
      </c>
      <c r="D21" s="440" t="str">
        <f ca="1">IF($F21&gt;$E$3,"",_xlfn.MAXIFS(OFFSET(Orçamento!$G$5,$E21-5,,$E$4-$E21+5,),OFFSET(Orçamento!$N$5,$E21-5,,$E$4-$E21+5,),$G21)+1-E21+5)</f>
        <v/>
      </c>
      <c r="E21" s="440" t="str">
        <f ca="1">IF($F21&gt;$E$3,"",_xlfn.IFNA(MATCH($G21,Orçamento!$N:$N,),""))</f>
        <v/>
      </c>
      <c r="F21" s="486" cm="1">
        <f t="array" aca="1" ref="F21" ca="1">OFFSET(F21,-1,,,)+1</f>
        <v>12</v>
      </c>
      <c r="G21" s="487" t="str">
        <f ca="1">IF($F21&gt;$E$3,"",INDEX(Insumos!$C:$C,MATCH($F21,Insumos!$B:$B,),1))</f>
        <v/>
      </c>
      <c r="H21" s="488" t="str" cm="1">
        <f t="array" aca="1" ref="H21" ca="1">IF($E21="","",INDEX(Orçamento!$O:$O,$E21,1))</f>
        <v/>
      </c>
      <c r="I21" s="489" t="str" cm="1">
        <f t="array" aca="1" ref="I21" ca="1">IF($E21="","",INDEX(Orçamento!$Q:$Q,$E21,1))</f>
        <v/>
      </c>
      <c r="J21" s="488">
        <f ca="1">IF($D21="",0,SUMIF(OFFSET(Orçamento!$N$5,$E21-5,,$D21,),$G21,OFFSET(Orçamento!$I$5,$E21-5,,$D21,)))</f>
        <v>0</v>
      </c>
      <c r="K21" s="162" cm="1">
        <f t="array" aca="1" ref="K21" ca="1">IF($E21="",0,INDEX(Orçamento!$S:$S,$E21,1))</f>
        <v>0</v>
      </c>
      <c r="L21" s="490">
        <f t="shared" ca="1" si="18"/>
        <v>0</v>
      </c>
      <c r="M21" s="586" t="str">
        <f t="shared" ca="1" si="19"/>
        <v/>
      </c>
      <c r="N21" s="165" t="str">
        <f t="shared" ca="1" si="20"/>
        <v/>
      </c>
      <c r="O21" s="717" t="str">
        <f t="shared" ca="1" si="21"/>
        <v/>
      </c>
      <c r="P21" s="718"/>
      <c r="Q21" s="563"/>
      <c r="R21" s="563"/>
      <c r="S21" s="563"/>
      <c r="T21" s="6" t="str">
        <f t="shared" ca="1" si="22"/>
        <v/>
      </c>
      <c r="U21" s="564">
        <f t="shared" ca="1" si="23"/>
        <v>0</v>
      </c>
      <c r="V21" s="491" cm="1">
        <f t="array" aca="1" ref="V21" ca="1">IF($C21=0,0,INDEX($X$2:$BC$2,1,$B21+1))</f>
        <v>0</v>
      </c>
      <c r="W21" s="492" cm="1">
        <f t="array" aca="1" ref="W21" ca="1">IF($C21=0,0,INDEX($X21:$BC21,1,$B21+1))</f>
        <v>0</v>
      </c>
      <c r="X21" s="493">
        <f t="shared" ca="1" si="24"/>
        <v>0</v>
      </c>
      <c r="Y21" s="4"/>
      <c r="Z21" s="570">
        <f t="shared" ca="1" si="25"/>
        <v>0</v>
      </c>
      <c r="AA21" s="573"/>
      <c r="AB21" s="4"/>
      <c r="AC21" s="570">
        <f t="shared" ca="1" si="6"/>
        <v>0</v>
      </c>
      <c r="AD21" s="573"/>
      <c r="AE21" s="4"/>
      <c r="AF21" s="570">
        <f t="shared" ca="1" si="26"/>
        <v>0</v>
      </c>
      <c r="AG21" s="573"/>
      <c r="AH21" s="4"/>
      <c r="AI21" s="570">
        <f t="shared" ca="1" si="27"/>
        <v>0</v>
      </c>
      <c r="AJ21" s="573"/>
      <c r="AK21" s="4"/>
      <c r="AL21" s="570">
        <f t="shared" ca="1" si="28"/>
        <v>0</v>
      </c>
      <c r="AM21" s="573"/>
      <c r="AN21" s="4"/>
      <c r="AO21" s="570">
        <f t="shared" ca="1" si="29"/>
        <v>0</v>
      </c>
      <c r="AP21" s="573"/>
      <c r="AQ21" s="4"/>
      <c r="AR21" s="570">
        <f t="shared" ca="1" si="30"/>
        <v>0</v>
      </c>
      <c r="AS21" s="573"/>
      <c r="AT21" s="4"/>
      <c r="AU21" s="570">
        <f t="shared" ca="1" si="12"/>
        <v>0</v>
      </c>
      <c r="AV21" s="573"/>
      <c r="AW21" s="4"/>
      <c r="AX21" s="570">
        <f t="shared" ca="1" si="13"/>
        <v>0</v>
      </c>
      <c r="AY21" s="573"/>
      <c r="AZ21" s="4"/>
      <c r="BA21" s="570">
        <f t="shared" ca="1" si="14"/>
        <v>0</v>
      </c>
      <c r="BB21" s="573"/>
    </row>
    <row r="22" spans="2:54" s="485" customFormat="1" ht="15" customHeight="1">
      <c r="B22" s="440" t="str">
        <f t="shared" ca="1" si="0"/>
        <v/>
      </c>
      <c r="C22" s="440">
        <f ca="1">IF(AND(N22&lt;&gt;"",N22&lt;&gt;0),MAX($C$8:$C21)+1,0)</f>
        <v>0</v>
      </c>
      <c r="D22" s="440" t="str">
        <f ca="1">IF($F22&gt;$E$3,"",_xlfn.MAXIFS(OFFSET(Orçamento!$G$5,$E22-5,,$E$4-$E22+5,),OFFSET(Orçamento!$N$5,$E22-5,,$E$4-$E22+5,),$G22)+1-E22+5)</f>
        <v/>
      </c>
      <c r="E22" s="440" t="str">
        <f ca="1">IF($F22&gt;$E$3,"",_xlfn.IFNA(MATCH($G22,Orçamento!$N:$N,),""))</f>
        <v/>
      </c>
      <c r="F22" s="486" cm="1">
        <f t="array" aca="1" ref="F22" ca="1">OFFSET(F22,-1,,,)+1</f>
        <v>13</v>
      </c>
      <c r="G22" s="487" t="str">
        <f ca="1">IF($F22&gt;$E$3,"",INDEX(Insumos!$C:$C,MATCH($F22,Insumos!$B:$B,),1))</f>
        <v/>
      </c>
      <c r="H22" s="488" t="str" cm="1">
        <f t="array" aca="1" ref="H22" ca="1">IF($E22="","",INDEX(Orçamento!$O:$O,$E22,1))</f>
        <v/>
      </c>
      <c r="I22" s="489" t="str" cm="1">
        <f t="array" aca="1" ref="I22" ca="1">IF($E22="","",INDEX(Orçamento!$Q:$Q,$E22,1))</f>
        <v/>
      </c>
      <c r="J22" s="488">
        <f ca="1">IF($D22="",0,SUMIF(OFFSET(Orçamento!$N$5,$E22-5,,$D22,),$G22,OFFSET(Orçamento!$I$5,$E22-5,,$D22,)))</f>
        <v>0</v>
      </c>
      <c r="K22" s="162" cm="1">
        <f t="array" aca="1" ref="K22" ca="1">IF($E22="",0,INDEX(Orçamento!$S:$S,$E22,1))</f>
        <v>0</v>
      </c>
      <c r="L22" s="490">
        <f t="shared" ca="1" si="18"/>
        <v>0</v>
      </c>
      <c r="M22" s="586" t="str">
        <f t="shared" ca="1" si="19"/>
        <v/>
      </c>
      <c r="N22" s="165" t="str">
        <f t="shared" ca="1" si="20"/>
        <v/>
      </c>
      <c r="O22" s="717" t="str">
        <f t="shared" ca="1" si="21"/>
        <v/>
      </c>
      <c r="P22" s="718"/>
      <c r="Q22" s="563"/>
      <c r="R22" s="563"/>
      <c r="S22" s="563"/>
      <c r="T22" s="6" t="str">
        <f t="shared" ca="1" si="22"/>
        <v/>
      </c>
      <c r="U22" s="564">
        <f t="shared" ca="1" si="23"/>
        <v>0</v>
      </c>
      <c r="V22" s="491" cm="1">
        <f t="array" aca="1" ref="V22" ca="1">IF($C22=0,0,INDEX($X$2:$BC$2,1,$B22+1))</f>
        <v>0</v>
      </c>
      <c r="W22" s="492" cm="1">
        <f t="array" aca="1" ref="W22" ca="1">IF($C22=0,0,INDEX($X22:$BC22,1,$B22+1))</f>
        <v>0</v>
      </c>
      <c r="X22" s="493">
        <f t="shared" ca="1" si="24"/>
        <v>0</v>
      </c>
      <c r="Y22" s="4"/>
      <c r="Z22" s="570">
        <f t="shared" ca="1" si="25"/>
        <v>0</v>
      </c>
      <c r="AA22" s="573"/>
      <c r="AB22" s="4"/>
      <c r="AC22" s="570">
        <f t="shared" ca="1" si="6"/>
        <v>0</v>
      </c>
      <c r="AD22" s="573"/>
      <c r="AE22" s="4"/>
      <c r="AF22" s="570">
        <f t="shared" ca="1" si="26"/>
        <v>0</v>
      </c>
      <c r="AG22" s="573"/>
      <c r="AH22" s="4"/>
      <c r="AI22" s="570">
        <f t="shared" ca="1" si="27"/>
        <v>0</v>
      </c>
      <c r="AJ22" s="573"/>
      <c r="AK22" s="4"/>
      <c r="AL22" s="570">
        <f t="shared" ca="1" si="28"/>
        <v>0</v>
      </c>
      <c r="AM22" s="573"/>
      <c r="AN22" s="4"/>
      <c r="AO22" s="570">
        <f t="shared" ca="1" si="29"/>
        <v>0</v>
      </c>
      <c r="AP22" s="573"/>
      <c r="AQ22" s="4"/>
      <c r="AR22" s="570">
        <f t="shared" ca="1" si="30"/>
        <v>0</v>
      </c>
      <c r="AS22" s="573"/>
      <c r="AT22" s="4"/>
      <c r="AU22" s="570">
        <f t="shared" ca="1" si="12"/>
        <v>0</v>
      </c>
      <c r="AV22" s="573"/>
      <c r="AW22" s="4"/>
      <c r="AX22" s="570">
        <f t="shared" ca="1" si="13"/>
        <v>0</v>
      </c>
      <c r="AY22" s="573"/>
      <c r="AZ22" s="4"/>
      <c r="BA22" s="570">
        <f t="shared" ca="1" si="14"/>
        <v>0</v>
      </c>
      <c r="BB22" s="573"/>
    </row>
    <row r="23" spans="2:54" s="485" customFormat="1" ht="15" customHeight="1">
      <c r="B23" s="440" t="str">
        <f t="shared" ca="1" si="0"/>
        <v/>
      </c>
      <c r="C23" s="440">
        <f ca="1">IF(AND(N23&lt;&gt;"",N23&lt;&gt;0),MAX($C$8:$C22)+1,0)</f>
        <v>0</v>
      </c>
      <c r="D23" s="440" t="str">
        <f ca="1">IF($F23&gt;$E$3,"",_xlfn.MAXIFS(OFFSET(Orçamento!$G$5,$E23-5,,$E$4-$E23+5,),OFFSET(Orçamento!$N$5,$E23-5,,$E$4-$E23+5,),$G23)+1-E23+5)</f>
        <v/>
      </c>
      <c r="E23" s="440" t="str">
        <f ca="1">IF($F23&gt;$E$3,"",_xlfn.IFNA(MATCH($G23,Orçamento!$N:$N,),""))</f>
        <v/>
      </c>
      <c r="F23" s="486" cm="1">
        <f t="array" aca="1" ref="F23" ca="1">OFFSET(F23,-1,,,)+1</f>
        <v>14</v>
      </c>
      <c r="G23" s="487" t="str">
        <f ca="1">IF($F23&gt;$E$3,"",INDEX(Insumos!$C:$C,MATCH($F23,Insumos!$B:$B,),1))</f>
        <v/>
      </c>
      <c r="H23" s="488" t="str" cm="1">
        <f t="array" aca="1" ref="H23" ca="1">IF($E23="","",INDEX(Orçamento!$O:$O,$E23,1))</f>
        <v/>
      </c>
      <c r="I23" s="489" t="str" cm="1">
        <f t="array" aca="1" ref="I23" ca="1">IF($E23="","",INDEX(Orçamento!$Q:$Q,$E23,1))</f>
        <v/>
      </c>
      <c r="J23" s="488">
        <f ca="1">IF($D23="",0,SUMIF(OFFSET(Orçamento!$N$5,$E23-5,,$D23,),$G23,OFFSET(Orçamento!$I$5,$E23-5,,$D23,)))</f>
        <v>0</v>
      </c>
      <c r="K23" s="162" cm="1">
        <f t="array" aca="1" ref="K23" ca="1">IF($E23="",0,INDEX(Orçamento!$S:$S,$E23,1))</f>
        <v>0</v>
      </c>
      <c r="L23" s="490">
        <f t="shared" ca="1" si="18"/>
        <v>0</v>
      </c>
      <c r="M23" s="586" t="str">
        <f t="shared" ca="1" si="19"/>
        <v/>
      </c>
      <c r="N23" s="165" t="str">
        <f t="shared" ca="1" si="20"/>
        <v/>
      </c>
      <c r="O23" s="717" t="str">
        <f t="shared" ca="1" si="21"/>
        <v/>
      </c>
      <c r="P23" s="718"/>
      <c r="Q23" s="563"/>
      <c r="R23" s="563"/>
      <c r="S23" s="563"/>
      <c r="T23" s="6" t="str">
        <f t="shared" ca="1" si="22"/>
        <v/>
      </c>
      <c r="U23" s="61">
        <f t="shared" ca="1" si="23"/>
        <v>0</v>
      </c>
      <c r="V23" s="494" cm="1">
        <f t="array" aca="1" ref="V23" ca="1">IF($C23=0,0,INDEX($X$2:$BC$2,1,$B23+1))</f>
        <v>0</v>
      </c>
      <c r="W23" s="495" cm="1">
        <f t="array" aca="1" ref="W23" ca="1">IF($C23=0,0,INDEX($X23:$BC23,1,$B23+1))</f>
        <v>0</v>
      </c>
      <c r="X23" s="496">
        <f t="shared" ca="1" si="24"/>
        <v>0</v>
      </c>
      <c r="Y23" s="4"/>
      <c r="Z23" s="570">
        <f t="shared" ca="1" si="25"/>
        <v>0</v>
      </c>
      <c r="AA23" s="573"/>
      <c r="AB23" s="4"/>
      <c r="AC23" s="570">
        <f t="shared" ca="1" si="6"/>
        <v>0</v>
      </c>
      <c r="AD23" s="573"/>
      <c r="AE23" s="4"/>
      <c r="AF23" s="570">
        <f t="shared" ca="1" si="26"/>
        <v>0</v>
      </c>
      <c r="AG23" s="573"/>
      <c r="AH23" s="4"/>
      <c r="AI23" s="570">
        <f t="shared" ca="1" si="27"/>
        <v>0</v>
      </c>
      <c r="AJ23" s="573"/>
      <c r="AK23" s="4"/>
      <c r="AL23" s="570">
        <f t="shared" ca="1" si="28"/>
        <v>0</v>
      </c>
      <c r="AM23" s="573"/>
      <c r="AN23" s="4"/>
      <c r="AO23" s="570">
        <f t="shared" ca="1" si="29"/>
        <v>0</v>
      </c>
      <c r="AP23" s="573"/>
      <c r="AQ23" s="4"/>
      <c r="AR23" s="570">
        <f t="shared" ca="1" si="30"/>
        <v>0</v>
      </c>
      <c r="AS23" s="573"/>
      <c r="AT23" s="4"/>
      <c r="AU23" s="570">
        <f t="shared" ca="1" si="12"/>
        <v>0</v>
      </c>
      <c r="AV23" s="573"/>
      <c r="AW23" s="4"/>
      <c r="AX23" s="570">
        <f t="shared" ca="1" si="13"/>
        <v>0</v>
      </c>
      <c r="AY23" s="573"/>
      <c r="AZ23" s="4"/>
      <c r="BA23" s="570">
        <f t="shared" ca="1" si="14"/>
        <v>0</v>
      </c>
      <c r="BB23" s="573"/>
    </row>
    <row r="24" spans="2:54" s="485" customFormat="1" ht="15" customHeight="1">
      <c r="B24" s="440" t="str">
        <f t="shared" ca="1" si="0"/>
        <v/>
      </c>
      <c r="C24" s="440">
        <f ca="1">IF(AND(N24&lt;&gt;"",N24&lt;&gt;0),MAX($C$8:$C23)+1,0)</f>
        <v>0</v>
      </c>
      <c r="D24" s="440" t="str">
        <f ca="1">IF($F24&gt;$E$3,"",_xlfn.MAXIFS(OFFSET(Orçamento!$G$5,$E24-5,,$E$4-$E24+5,),OFFSET(Orçamento!$N$5,$E24-5,,$E$4-$E24+5,),$G24)+1-E24+5)</f>
        <v/>
      </c>
      <c r="E24" s="440" t="str">
        <f ca="1">IF($F24&gt;$E$3,"",_xlfn.IFNA(MATCH($G24,Orçamento!$N:$N,),""))</f>
        <v/>
      </c>
      <c r="F24" s="486" cm="1">
        <f t="array" aca="1" ref="F24" ca="1">OFFSET(F24,-1,,,)+1</f>
        <v>15</v>
      </c>
      <c r="G24" s="487" t="str">
        <f ca="1">IF($F24&gt;$E$3,"",INDEX(Insumos!$C:$C,MATCH($F24,Insumos!$B:$B,),1))</f>
        <v/>
      </c>
      <c r="H24" s="488" t="str" cm="1">
        <f t="array" aca="1" ref="H24" ca="1">IF($E24="","",INDEX(Orçamento!$O:$O,$E24,1))</f>
        <v/>
      </c>
      <c r="I24" s="489" t="str" cm="1">
        <f t="array" aca="1" ref="I24" ca="1">IF($E24="","",INDEX(Orçamento!$Q:$Q,$E24,1))</f>
        <v/>
      </c>
      <c r="J24" s="488">
        <f ca="1">IF($D24="",0,SUMIF(OFFSET(Orçamento!$N$5,$E24-5,,$D24,),$G24,OFFSET(Orçamento!$I$5,$E24-5,,$D24,)))</f>
        <v>0</v>
      </c>
      <c r="K24" s="162" cm="1">
        <f t="array" aca="1" ref="K24" ca="1">IF($E24="",0,INDEX(Orçamento!$S:$S,$E24,1))</f>
        <v>0</v>
      </c>
      <c r="L24" s="490">
        <f t="shared" ca="1" si="18"/>
        <v>0</v>
      </c>
      <c r="M24" s="586" t="str">
        <f t="shared" ca="1" si="19"/>
        <v/>
      </c>
      <c r="N24" s="165" t="str">
        <f t="shared" ca="1" si="20"/>
        <v/>
      </c>
      <c r="O24" s="717" t="str">
        <f t="shared" ca="1" si="21"/>
        <v/>
      </c>
      <c r="P24" s="718"/>
      <c r="Q24" s="563"/>
      <c r="R24" s="563"/>
      <c r="S24" s="563"/>
      <c r="T24" s="5" t="str">
        <f t="shared" ca="1" si="22"/>
        <v/>
      </c>
      <c r="U24" s="61">
        <f t="shared" ca="1" si="23"/>
        <v>0</v>
      </c>
      <c r="V24" s="494" cm="1">
        <f t="array" aca="1" ref="V24" ca="1">IF($C24=0,0,INDEX($X$2:$BC$2,1,$B24+1))</f>
        <v>0</v>
      </c>
      <c r="W24" s="495" cm="1">
        <f t="array" aca="1" ref="W24" ca="1">IF($C24=0,0,INDEX($X24:$BC24,1,$B24+1))</f>
        <v>0</v>
      </c>
      <c r="X24" s="496">
        <f t="shared" ca="1" si="24"/>
        <v>0</v>
      </c>
      <c r="Y24" s="4"/>
      <c r="Z24" s="570">
        <f t="shared" ca="1" si="25"/>
        <v>0</v>
      </c>
      <c r="AA24" s="573"/>
      <c r="AB24" s="4"/>
      <c r="AC24" s="570">
        <f t="shared" ca="1" si="6"/>
        <v>0</v>
      </c>
      <c r="AD24" s="573"/>
      <c r="AE24" s="4"/>
      <c r="AF24" s="570">
        <f t="shared" ca="1" si="26"/>
        <v>0</v>
      </c>
      <c r="AG24" s="573"/>
      <c r="AH24" s="4"/>
      <c r="AI24" s="570">
        <f t="shared" ca="1" si="27"/>
        <v>0</v>
      </c>
      <c r="AJ24" s="573"/>
      <c r="AK24" s="4"/>
      <c r="AL24" s="570">
        <f t="shared" ca="1" si="28"/>
        <v>0</v>
      </c>
      <c r="AM24" s="573"/>
      <c r="AN24" s="4"/>
      <c r="AO24" s="570">
        <f t="shared" ca="1" si="29"/>
        <v>0</v>
      </c>
      <c r="AP24" s="573"/>
      <c r="AQ24" s="4"/>
      <c r="AR24" s="570">
        <f t="shared" ca="1" si="30"/>
        <v>0</v>
      </c>
      <c r="AS24" s="573"/>
      <c r="AT24" s="4"/>
      <c r="AU24" s="570">
        <f t="shared" ca="1" si="12"/>
        <v>0</v>
      </c>
      <c r="AV24" s="573"/>
      <c r="AW24" s="4"/>
      <c r="AX24" s="570">
        <f t="shared" ca="1" si="13"/>
        <v>0</v>
      </c>
      <c r="AY24" s="573"/>
      <c r="AZ24" s="4"/>
      <c r="BA24" s="570">
        <f t="shared" ca="1" si="14"/>
        <v>0</v>
      </c>
      <c r="BB24" s="573"/>
    </row>
    <row r="25" spans="2:54" s="485" customFormat="1" ht="15" customHeight="1">
      <c r="B25" s="440" t="str">
        <f t="shared" ca="1" si="0"/>
        <v/>
      </c>
      <c r="C25" s="440">
        <f ca="1">IF(AND(N25&lt;&gt;"",N25&lt;&gt;0),MAX($C$8:$C24)+1,0)</f>
        <v>0</v>
      </c>
      <c r="D25" s="440" t="str">
        <f ca="1">IF($F25&gt;$E$3,"",_xlfn.MAXIFS(OFFSET(Orçamento!$G$5,$E25-5,,$E$4-$E25+5,),OFFSET(Orçamento!$N$5,$E25-5,,$E$4-$E25+5,),$G25)+1-E25+5)</f>
        <v/>
      </c>
      <c r="E25" s="440" t="str">
        <f ca="1">IF($F25&gt;$E$3,"",_xlfn.IFNA(MATCH($G25,Orçamento!$N:$N,),""))</f>
        <v/>
      </c>
      <c r="F25" s="486" cm="1">
        <f t="array" aca="1" ref="F25" ca="1">OFFSET(F25,-1,,,)+1</f>
        <v>16</v>
      </c>
      <c r="G25" s="487" t="str">
        <f ca="1">IF($F25&gt;$E$3,"",INDEX(Insumos!$C:$C,MATCH($F25,Insumos!$B:$B,),1))</f>
        <v/>
      </c>
      <c r="H25" s="488" t="str" cm="1">
        <f t="array" aca="1" ref="H25" ca="1">IF($E25="","",INDEX(Orçamento!$O:$O,$E25,1))</f>
        <v/>
      </c>
      <c r="I25" s="489" t="str" cm="1">
        <f t="array" aca="1" ref="I25" ca="1">IF($E25="","",INDEX(Orçamento!$Q:$Q,$E25,1))</f>
        <v/>
      </c>
      <c r="J25" s="488">
        <f ca="1">IF($D25="",0,SUMIF(OFFSET(Orçamento!$N$5,$E25-5,,$D25,),$G25,OFFSET(Orçamento!$I$5,$E25-5,,$D25,)))</f>
        <v>0</v>
      </c>
      <c r="K25" s="162" cm="1">
        <f t="array" aca="1" ref="K25" ca="1">IF($E25="",0,INDEX(Orçamento!$S:$S,$E25,1))</f>
        <v>0</v>
      </c>
      <c r="L25" s="490">
        <f t="shared" ca="1" si="18"/>
        <v>0</v>
      </c>
      <c r="M25" s="586" t="str">
        <f t="shared" ca="1" si="19"/>
        <v/>
      </c>
      <c r="N25" s="165" t="str">
        <f t="shared" ca="1" si="20"/>
        <v/>
      </c>
      <c r="O25" s="717" t="str">
        <f t="shared" ca="1" si="21"/>
        <v/>
      </c>
      <c r="P25" s="718"/>
      <c r="Q25" s="563"/>
      <c r="R25" s="563"/>
      <c r="S25" s="563"/>
      <c r="T25" s="6" t="str">
        <f t="shared" ca="1" si="22"/>
        <v/>
      </c>
      <c r="U25" s="564">
        <f t="shared" ca="1" si="23"/>
        <v>0</v>
      </c>
      <c r="V25" s="491" cm="1">
        <f t="array" aca="1" ref="V25" ca="1">IF($C25=0,0,INDEX($X$2:$BC$2,1,$B25+1))</f>
        <v>0</v>
      </c>
      <c r="W25" s="492" cm="1">
        <f t="array" aca="1" ref="W25" ca="1">IF($C25=0,0,INDEX($X25:$BC25,1,$B25+1))</f>
        <v>0</v>
      </c>
      <c r="X25" s="493">
        <f t="shared" ca="1" si="24"/>
        <v>0</v>
      </c>
      <c r="Y25" s="4"/>
      <c r="Z25" s="570">
        <f t="shared" ca="1" si="25"/>
        <v>0</v>
      </c>
      <c r="AA25" s="573"/>
      <c r="AB25" s="4"/>
      <c r="AC25" s="570">
        <f t="shared" ca="1" si="6"/>
        <v>0</v>
      </c>
      <c r="AD25" s="573"/>
      <c r="AE25" s="4"/>
      <c r="AF25" s="570">
        <f t="shared" ca="1" si="26"/>
        <v>0</v>
      </c>
      <c r="AG25" s="573"/>
      <c r="AH25" s="4"/>
      <c r="AI25" s="570">
        <f t="shared" ca="1" si="27"/>
        <v>0</v>
      </c>
      <c r="AJ25" s="573"/>
      <c r="AK25" s="4"/>
      <c r="AL25" s="570">
        <f t="shared" ca="1" si="28"/>
        <v>0</v>
      </c>
      <c r="AM25" s="573"/>
      <c r="AN25" s="4"/>
      <c r="AO25" s="570">
        <f t="shared" ca="1" si="29"/>
        <v>0</v>
      </c>
      <c r="AP25" s="573"/>
      <c r="AQ25" s="4"/>
      <c r="AR25" s="570">
        <f t="shared" ca="1" si="30"/>
        <v>0</v>
      </c>
      <c r="AS25" s="573"/>
      <c r="AT25" s="4"/>
      <c r="AU25" s="570">
        <f t="shared" ca="1" si="12"/>
        <v>0</v>
      </c>
      <c r="AV25" s="573"/>
      <c r="AW25" s="4"/>
      <c r="AX25" s="570">
        <f t="shared" ca="1" si="13"/>
        <v>0</v>
      </c>
      <c r="AY25" s="573"/>
      <c r="AZ25" s="4"/>
      <c r="BA25" s="570">
        <f t="shared" ca="1" si="14"/>
        <v>0</v>
      </c>
      <c r="BB25" s="573"/>
    </row>
    <row r="26" spans="2:54" s="485" customFormat="1" ht="15" customHeight="1">
      <c r="B26" s="440" t="str">
        <f t="shared" ca="1" si="0"/>
        <v/>
      </c>
      <c r="C26" s="440">
        <f ca="1">IF(AND(N26&lt;&gt;"",N26&lt;&gt;0),MAX($C$8:$C25)+1,0)</f>
        <v>0</v>
      </c>
      <c r="D26" s="440" t="str">
        <f ca="1">IF($F26&gt;$E$3,"",_xlfn.MAXIFS(OFFSET(Orçamento!$G$5,$E26-5,,$E$4-$E26+5,),OFFSET(Orçamento!$N$5,$E26-5,,$E$4-$E26+5,),$G26)+1-E26+5)</f>
        <v/>
      </c>
      <c r="E26" s="440" t="str">
        <f ca="1">IF($F26&gt;$E$3,"",_xlfn.IFNA(MATCH($G26,Orçamento!$N:$N,),""))</f>
        <v/>
      </c>
      <c r="F26" s="486" cm="1">
        <f t="array" aca="1" ref="F26" ca="1">OFFSET(F26,-1,,,)+1</f>
        <v>17</v>
      </c>
      <c r="G26" s="487" t="str">
        <f ca="1">IF($F26&gt;$E$3,"",INDEX(Insumos!$C:$C,MATCH($F26,Insumos!$B:$B,),1))</f>
        <v/>
      </c>
      <c r="H26" s="488" t="str" cm="1">
        <f t="array" aca="1" ref="H26" ca="1">IF($E26="","",INDEX(Orçamento!$O:$O,$E26,1))</f>
        <v/>
      </c>
      <c r="I26" s="489" t="str" cm="1">
        <f t="array" aca="1" ref="I26" ca="1">IF($E26="","",INDEX(Orçamento!$Q:$Q,$E26,1))</f>
        <v/>
      </c>
      <c r="J26" s="488">
        <f ca="1">IF($D26="",0,SUMIF(OFFSET(Orçamento!$N$5,$E26-5,,$D26,),$G26,OFFSET(Orçamento!$I$5,$E26-5,,$D26,)))</f>
        <v>0</v>
      </c>
      <c r="K26" s="162" cm="1">
        <f t="array" aca="1" ref="K26" ca="1">IF($E26="",0,INDEX(Orçamento!$S:$S,$E26,1))</f>
        <v>0</v>
      </c>
      <c r="L26" s="490">
        <f t="shared" ca="1" si="18"/>
        <v>0</v>
      </c>
      <c r="M26" s="586" t="str">
        <f t="shared" ca="1" si="19"/>
        <v/>
      </c>
      <c r="N26" s="165" t="str">
        <f t="shared" ca="1" si="20"/>
        <v/>
      </c>
      <c r="O26" s="717" t="str">
        <f t="shared" ca="1" si="21"/>
        <v/>
      </c>
      <c r="P26" s="718"/>
      <c r="Q26" s="563"/>
      <c r="R26" s="563"/>
      <c r="S26" s="563"/>
      <c r="T26" s="6" t="str">
        <f t="shared" ca="1" si="22"/>
        <v/>
      </c>
      <c r="U26" s="564">
        <f t="shared" ca="1" si="23"/>
        <v>0</v>
      </c>
      <c r="V26" s="491" cm="1">
        <f t="array" aca="1" ref="V26" ca="1">IF($C26=0,0,INDEX($X$2:$BC$2,1,$B26+1))</f>
        <v>0</v>
      </c>
      <c r="W26" s="492" cm="1">
        <f t="array" aca="1" ref="W26" ca="1">IF($C26=0,0,INDEX($X26:$BC26,1,$B26+1))</f>
        <v>0</v>
      </c>
      <c r="X26" s="493">
        <f t="shared" ca="1" si="24"/>
        <v>0</v>
      </c>
      <c r="Y26" s="4"/>
      <c r="Z26" s="570">
        <f t="shared" ca="1" si="25"/>
        <v>0</v>
      </c>
      <c r="AA26" s="573"/>
      <c r="AB26" s="4"/>
      <c r="AC26" s="570">
        <f t="shared" ca="1" si="6"/>
        <v>0</v>
      </c>
      <c r="AD26" s="573"/>
      <c r="AE26" s="4"/>
      <c r="AF26" s="570">
        <f t="shared" ca="1" si="26"/>
        <v>0</v>
      </c>
      <c r="AG26" s="573"/>
      <c r="AH26" s="4"/>
      <c r="AI26" s="570">
        <f t="shared" ca="1" si="27"/>
        <v>0</v>
      </c>
      <c r="AJ26" s="573"/>
      <c r="AK26" s="4"/>
      <c r="AL26" s="570">
        <f t="shared" ca="1" si="28"/>
        <v>0</v>
      </c>
      <c r="AM26" s="573"/>
      <c r="AN26" s="4"/>
      <c r="AO26" s="570">
        <f t="shared" ca="1" si="29"/>
        <v>0</v>
      </c>
      <c r="AP26" s="573"/>
      <c r="AQ26" s="4"/>
      <c r="AR26" s="570">
        <f t="shared" ca="1" si="30"/>
        <v>0</v>
      </c>
      <c r="AS26" s="573"/>
      <c r="AT26" s="4"/>
      <c r="AU26" s="570">
        <f t="shared" ca="1" si="12"/>
        <v>0</v>
      </c>
      <c r="AV26" s="573"/>
      <c r="AW26" s="4"/>
      <c r="AX26" s="570">
        <f t="shared" ca="1" si="13"/>
        <v>0</v>
      </c>
      <c r="AY26" s="573"/>
      <c r="AZ26" s="4"/>
      <c r="BA26" s="570">
        <f t="shared" ca="1" si="14"/>
        <v>0</v>
      </c>
      <c r="BB26" s="573"/>
    </row>
    <row r="27" spans="2:54" s="485" customFormat="1" ht="15" customHeight="1">
      <c r="B27" s="440" t="str">
        <f t="shared" ca="1" si="0"/>
        <v/>
      </c>
      <c r="C27" s="440">
        <f ca="1">IF(AND(N27&lt;&gt;"",N27&lt;&gt;0),MAX($C$8:$C26)+1,0)</f>
        <v>0</v>
      </c>
      <c r="D27" s="440" t="str">
        <f ca="1">IF($F27&gt;$E$3,"",_xlfn.MAXIFS(OFFSET(Orçamento!$G$5,$E27-5,,$E$4-$E27+5,),OFFSET(Orçamento!$N$5,$E27-5,,$E$4-$E27+5,),$G27)+1-E27+5)</f>
        <v/>
      </c>
      <c r="E27" s="440" t="str">
        <f ca="1">IF($F27&gt;$E$3,"",_xlfn.IFNA(MATCH($G27,Orçamento!$N:$N,),""))</f>
        <v/>
      </c>
      <c r="F27" s="486" cm="1">
        <f t="array" aca="1" ref="F27" ca="1">OFFSET(F27,-1,,,)+1</f>
        <v>18</v>
      </c>
      <c r="G27" s="487" t="str">
        <f ca="1">IF($F27&gt;$E$3,"",INDEX(Insumos!$C:$C,MATCH($F27,Insumos!$B:$B,),1))</f>
        <v/>
      </c>
      <c r="H27" s="488" t="str" cm="1">
        <f t="array" aca="1" ref="H27" ca="1">IF($E27="","",INDEX(Orçamento!$O:$O,$E27,1))</f>
        <v/>
      </c>
      <c r="I27" s="489" t="str" cm="1">
        <f t="array" aca="1" ref="I27" ca="1">IF($E27="","",INDEX(Orçamento!$Q:$Q,$E27,1))</f>
        <v/>
      </c>
      <c r="J27" s="488">
        <f ca="1">IF($D27="",0,SUMIF(OFFSET(Orçamento!$N$5,$E27-5,,$D27,),$G27,OFFSET(Orçamento!$I$5,$E27-5,,$D27,)))</f>
        <v>0</v>
      </c>
      <c r="K27" s="162" cm="1">
        <f t="array" aca="1" ref="K27" ca="1">IF($E27="",0,INDEX(Orçamento!$S:$S,$E27,1))</f>
        <v>0</v>
      </c>
      <c r="L27" s="490">
        <f t="shared" ca="1" si="18"/>
        <v>0</v>
      </c>
      <c r="M27" s="586" t="str">
        <f t="shared" ca="1" si="19"/>
        <v/>
      </c>
      <c r="N27" s="165" t="str">
        <f t="shared" ca="1" si="20"/>
        <v/>
      </c>
      <c r="O27" s="717" t="str">
        <f t="shared" ca="1" si="21"/>
        <v/>
      </c>
      <c r="P27" s="718"/>
      <c r="Q27" s="563"/>
      <c r="R27" s="563"/>
      <c r="S27" s="563"/>
      <c r="T27" s="6" t="str">
        <f t="shared" ca="1" si="22"/>
        <v/>
      </c>
      <c r="U27" s="564">
        <f t="shared" ca="1" si="23"/>
        <v>0</v>
      </c>
      <c r="V27" s="491" cm="1">
        <f t="array" aca="1" ref="V27" ca="1">IF($C27=0,0,INDEX($X$2:$BC$2,1,$B27+1))</f>
        <v>0</v>
      </c>
      <c r="W27" s="492" cm="1">
        <f t="array" aca="1" ref="W27" ca="1">IF($C27=0,0,INDEX($X27:$BC27,1,$B27+1))</f>
        <v>0</v>
      </c>
      <c r="X27" s="493">
        <f t="shared" ca="1" si="24"/>
        <v>0</v>
      </c>
      <c r="Y27" s="4"/>
      <c r="Z27" s="570">
        <f t="shared" ca="1" si="25"/>
        <v>0</v>
      </c>
      <c r="AA27" s="573"/>
      <c r="AB27" s="4"/>
      <c r="AC27" s="570">
        <f t="shared" ca="1" si="6"/>
        <v>0</v>
      </c>
      <c r="AD27" s="573"/>
      <c r="AE27" s="4"/>
      <c r="AF27" s="570">
        <f t="shared" ca="1" si="26"/>
        <v>0</v>
      </c>
      <c r="AG27" s="573"/>
      <c r="AH27" s="4"/>
      <c r="AI27" s="570">
        <f t="shared" ca="1" si="27"/>
        <v>0</v>
      </c>
      <c r="AJ27" s="573"/>
      <c r="AK27" s="4"/>
      <c r="AL27" s="570">
        <f t="shared" ca="1" si="28"/>
        <v>0</v>
      </c>
      <c r="AM27" s="573"/>
      <c r="AN27" s="4"/>
      <c r="AO27" s="570">
        <f t="shared" ca="1" si="29"/>
        <v>0</v>
      </c>
      <c r="AP27" s="573"/>
      <c r="AQ27" s="4"/>
      <c r="AR27" s="570">
        <f t="shared" ca="1" si="30"/>
        <v>0</v>
      </c>
      <c r="AS27" s="573"/>
      <c r="AT27" s="4"/>
      <c r="AU27" s="570">
        <f t="shared" ca="1" si="12"/>
        <v>0</v>
      </c>
      <c r="AV27" s="573"/>
      <c r="AW27" s="4"/>
      <c r="AX27" s="570">
        <f t="shared" ca="1" si="13"/>
        <v>0</v>
      </c>
      <c r="AY27" s="573"/>
      <c r="AZ27" s="4"/>
      <c r="BA27" s="570">
        <f t="shared" ca="1" si="14"/>
        <v>0</v>
      </c>
      <c r="BB27" s="573"/>
    </row>
    <row r="28" spans="2:54" s="485" customFormat="1" ht="15" customHeight="1">
      <c r="B28" s="440" t="str">
        <f t="shared" ca="1" si="0"/>
        <v/>
      </c>
      <c r="C28" s="440">
        <f ca="1">IF(AND(N28&lt;&gt;"",N28&lt;&gt;0),MAX($C$8:$C27)+1,0)</f>
        <v>0</v>
      </c>
      <c r="D28" s="440" t="str">
        <f ca="1">IF($F28&gt;$E$3,"",_xlfn.MAXIFS(OFFSET(Orçamento!$G$5,$E28-5,,$E$4-$E28+5,),OFFSET(Orçamento!$N$5,$E28-5,,$E$4-$E28+5,),$G28)+1-E28+5)</f>
        <v/>
      </c>
      <c r="E28" s="440" t="str">
        <f ca="1">IF($F28&gt;$E$3,"",_xlfn.IFNA(MATCH($G28,Orçamento!$N:$N,),""))</f>
        <v/>
      </c>
      <c r="F28" s="486" cm="1">
        <f t="array" aca="1" ref="F28" ca="1">OFFSET(F28,-1,,,)+1</f>
        <v>19</v>
      </c>
      <c r="G28" s="487" t="str">
        <f ca="1">IF($F28&gt;$E$3,"",INDEX(Insumos!$C:$C,MATCH($F28,Insumos!$B:$B,),1))</f>
        <v/>
      </c>
      <c r="H28" s="488" t="str" cm="1">
        <f t="array" aca="1" ref="H28" ca="1">IF($E28="","",INDEX(Orçamento!$O:$O,$E28,1))</f>
        <v/>
      </c>
      <c r="I28" s="489" t="str" cm="1">
        <f t="array" aca="1" ref="I28" ca="1">IF($E28="","",INDEX(Orçamento!$Q:$Q,$E28,1))</f>
        <v/>
      </c>
      <c r="J28" s="488">
        <f ca="1">IF($D28="",0,SUMIF(OFFSET(Orçamento!$N$5,$E28-5,,$D28,),$G28,OFFSET(Orçamento!$I$5,$E28-5,,$D28,)))</f>
        <v>0</v>
      </c>
      <c r="K28" s="162" cm="1">
        <f t="array" aca="1" ref="K28" ca="1">IF($E28="",0,INDEX(Orçamento!$S:$S,$E28,1))</f>
        <v>0</v>
      </c>
      <c r="L28" s="490">
        <f t="shared" ca="1" si="18"/>
        <v>0</v>
      </c>
      <c r="M28" s="586" t="str">
        <f t="shared" ca="1" si="19"/>
        <v/>
      </c>
      <c r="N28" s="165" t="str">
        <f t="shared" ca="1" si="20"/>
        <v/>
      </c>
      <c r="O28" s="717" t="str">
        <f t="shared" ca="1" si="21"/>
        <v/>
      </c>
      <c r="P28" s="718"/>
      <c r="Q28" s="563"/>
      <c r="R28" s="563"/>
      <c r="S28" s="563"/>
      <c r="T28" s="6" t="str">
        <f t="shared" ca="1" si="22"/>
        <v/>
      </c>
      <c r="U28" s="564">
        <f t="shared" ca="1" si="23"/>
        <v>0</v>
      </c>
      <c r="V28" s="491" cm="1">
        <f t="array" aca="1" ref="V28" ca="1">IF($C28=0,0,INDEX($X$2:$BC$2,1,$B28+1))</f>
        <v>0</v>
      </c>
      <c r="W28" s="492" cm="1">
        <f t="array" aca="1" ref="W28" ca="1">IF($C28=0,0,INDEX($X28:$BC28,1,$B28+1))</f>
        <v>0</v>
      </c>
      <c r="X28" s="493">
        <f t="shared" ca="1" si="24"/>
        <v>0</v>
      </c>
      <c r="Y28" s="4"/>
      <c r="Z28" s="570">
        <f t="shared" ca="1" si="25"/>
        <v>0</v>
      </c>
      <c r="AA28" s="573"/>
      <c r="AB28" s="4"/>
      <c r="AC28" s="570">
        <f t="shared" ca="1" si="6"/>
        <v>0</v>
      </c>
      <c r="AD28" s="573"/>
      <c r="AE28" s="4"/>
      <c r="AF28" s="570">
        <f t="shared" ca="1" si="26"/>
        <v>0</v>
      </c>
      <c r="AG28" s="573"/>
      <c r="AH28" s="4"/>
      <c r="AI28" s="570">
        <f t="shared" ca="1" si="27"/>
        <v>0</v>
      </c>
      <c r="AJ28" s="573"/>
      <c r="AK28" s="4"/>
      <c r="AL28" s="570">
        <f t="shared" ca="1" si="28"/>
        <v>0</v>
      </c>
      <c r="AM28" s="573"/>
      <c r="AN28" s="4"/>
      <c r="AO28" s="570">
        <f t="shared" ca="1" si="29"/>
        <v>0</v>
      </c>
      <c r="AP28" s="573"/>
      <c r="AQ28" s="4"/>
      <c r="AR28" s="570">
        <f t="shared" ca="1" si="30"/>
        <v>0</v>
      </c>
      <c r="AS28" s="573"/>
      <c r="AT28" s="4"/>
      <c r="AU28" s="570">
        <f t="shared" ca="1" si="12"/>
        <v>0</v>
      </c>
      <c r="AV28" s="573"/>
      <c r="AW28" s="4"/>
      <c r="AX28" s="570">
        <f t="shared" ca="1" si="13"/>
        <v>0</v>
      </c>
      <c r="AY28" s="573"/>
      <c r="AZ28" s="4"/>
      <c r="BA28" s="570">
        <f t="shared" ca="1" si="14"/>
        <v>0</v>
      </c>
      <c r="BB28" s="573"/>
    </row>
    <row r="29" spans="2:54" s="485" customFormat="1" ht="15" customHeight="1">
      <c r="B29" s="440" t="str">
        <f t="shared" ca="1" si="0"/>
        <v/>
      </c>
      <c r="C29" s="440">
        <f ca="1">IF(AND(N29&lt;&gt;"",N29&lt;&gt;0),MAX($C$8:$C28)+1,0)</f>
        <v>0</v>
      </c>
      <c r="D29" s="440" t="str">
        <f ca="1">IF($F29&gt;$E$3,"",_xlfn.MAXIFS(OFFSET(Orçamento!$G$5,$E29-5,,$E$4-$E29+5,),OFFSET(Orçamento!$N$5,$E29-5,,$E$4-$E29+5,),$G29)+1-E29+5)</f>
        <v/>
      </c>
      <c r="E29" s="440" t="str">
        <f ca="1">IF($F29&gt;$E$3,"",_xlfn.IFNA(MATCH($G29,Orçamento!$N:$N,),""))</f>
        <v/>
      </c>
      <c r="F29" s="486" cm="1">
        <f t="array" aca="1" ref="F29" ca="1">OFFSET(F29,-1,,,)+1</f>
        <v>20</v>
      </c>
      <c r="G29" s="487" t="str">
        <f ca="1">IF($F29&gt;$E$3,"",INDEX(Insumos!$C:$C,MATCH($F29,Insumos!$B:$B,),1))</f>
        <v/>
      </c>
      <c r="H29" s="488" t="str" cm="1">
        <f t="array" aca="1" ref="H29" ca="1">IF($E29="","",INDEX(Orçamento!$O:$O,$E29,1))</f>
        <v/>
      </c>
      <c r="I29" s="489" t="str" cm="1">
        <f t="array" aca="1" ref="I29" ca="1">IF($E29="","",INDEX(Orçamento!$Q:$Q,$E29,1))</f>
        <v/>
      </c>
      <c r="J29" s="488">
        <f ca="1">IF($D29="",0,SUMIF(OFFSET(Orçamento!$N$5,$E29-5,,$D29,),$G29,OFFSET(Orçamento!$I$5,$E29-5,,$D29,)))</f>
        <v>0</v>
      </c>
      <c r="K29" s="162" cm="1">
        <f t="array" aca="1" ref="K29" ca="1">IF($E29="",0,INDEX(Orçamento!$S:$S,$E29,1))</f>
        <v>0</v>
      </c>
      <c r="L29" s="490">
        <f t="shared" ca="1" si="18"/>
        <v>0</v>
      </c>
      <c r="M29" s="586" t="str">
        <f t="shared" ca="1" si="19"/>
        <v/>
      </c>
      <c r="N29" s="165" t="str">
        <f t="shared" ca="1" si="20"/>
        <v/>
      </c>
      <c r="O29" s="717" t="str">
        <f t="shared" ca="1" si="21"/>
        <v/>
      </c>
      <c r="P29" s="718"/>
      <c r="Q29" s="563"/>
      <c r="R29" s="563"/>
      <c r="S29" s="563"/>
      <c r="T29" s="6" t="str">
        <f t="shared" ca="1" si="22"/>
        <v/>
      </c>
      <c r="U29" s="61">
        <f t="shared" ca="1" si="23"/>
        <v>0</v>
      </c>
      <c r="V29" s="494" cm="1">
        <f t="array" aca="1" ref="V29" ca="1">IF($C29=0,0,INDEX($X$2:$BC$2,1,$B29+1))</f>
        <v>0</v>
      </c>
      <c r="W29" s="495" cm="1">
        <f t="array" aca="1" ref="W29" ca="1">IF($C29=0,0,INDEX($X29:$BC29,1,$B29+1))</f>
        <v>0</v>
      </c>
      <c r="X29" s="496">
        <f t="shared" ca="1" si="24"/>
        <v>0</v>
      </c>
      <c r="Y29" s="4"/>
      <c r="Z29" s="570">
        <f t="shared" ca="1" si="25"/>
        <v>0</v>
      </c>
      <c r="AA29" s="573"/>
      <c r="AB29" s="4"/>
      <c r="AC29" s="570">
        <f t="shared" ca="1" si="6"/>
        <v>0</v>
      </c>
      <c r="AD29" s="573"/>
      <c r="AE29" s="4"/>
      <c r="AF29" s="570">
        <f t="shared" ca="1" si="26"/>
        <v>0</v>
      </c>
      <c r="AG29" s="573"/>
      <c r="AH29" s="4"/>
      <c r="AI29" s="570">
        <f t="shared" ca="1" si="27"/>
        <v>0</v>
      </c>
      <c r="AJ29" s="573"/>
      <c r="AK29" s="4"/>
      <c r="AL29" s="570">
        <f t="shared" ca="1" si="28"/>
        <v>0</v>
      </c>
      <c r="AM29" s="573"/>
      <c r="AN29" s="4"/>
      <c r="AO29" s="570">
        <f t="shared" ca="1" si="29"/>
        <v>0</v>
      </c>
      <c r="AP29" s="573"/>
      <c r="AQ29" s="4"/>
      <c r="AR29" s="570">
        <f t="shared" ca="1" si="30"/>
        <v>0</v>
      </c>
      <c r="AS29" s="573"/>
      <c r="AT29" s="4"/>
      <c r="AU29" s="570">
        <f t="shared" ca="1" si="12"/>
        <v>0</v>
      </c>
      <c r="AV29" s="573"/>
      <c r="AW29" s="4"/>
      <c r="AX29" s="570">
        <f t="shared" ca="1" si="13"/>
        <v>0</v>
      </c>
      <c r="AY29" s="573"/>
      <c r="AZ29" s="4"/>
      <c r="BA29" s="570">
        <f t="shared" ca="1" si="14"/>
        <v>0</v>
      </c>
      <c r="BB29" s="573"/>
    </row>
    <row r="30" spans="2:54" s="485" customFormat="1" ht="15" customHeight="1">
      <c r="B30" s="440" t="str">
        <f t="shared" ca="1" si="0"/>
        <v/>
      </c>
      <c r="C30" s="440">
        <f ca="1">IF(AND(N30&lt;&gt;"",N30&lt;&gt;0),MAX($C$8:$C29)+1,0)</f>
        <v>0</v>
      </c>
      <c r="D30" s="440" t="str">
        <f ca="1">IF($F30&gt;$E$3,"",_xlfn.MAXIFS(OFFSET(Orçamento!$G$5,$E30-5,,$E$4-$E30+5,),OFFSET(Orçamento!$N$5,$E30-5,,$E$4-$E30+5,),$G30)+1-E30+5)</f>
        <v/>
      </c>
      <c r="E30" s="440" t="str">
        <f ca="1">IF($F30&gt;$E$3,"",_xlfn.IFNA(MATCH($G30,Orçamento!$N:$N,),""))</f>
        <v/>
      </c>
      <c r="F30" s="486" cm="1">
        <f t="array" aca="1" ref="F30" ca="1">OFFSET(F30,-1,,,)+1</f>
        <v>21</v>
      </c>
      <c r="G30" s="487" t="str">
        <f ca="1">IF($F30&gt;$E$3,"",INDEX(Insumos!$C:$C,MATCH($F30,Insumos!$B:$B,),1))</f>
        <v/>
      </c>
      <c r="H30" s="488" t="str" cm="1">
        <f t="array" aca="1" ref="H30" ca="1">IF($E30="","",INDEX(Orçamento!$O:$O,$E30,1))</f>
        <v/>
      </c>
      <c r="I30" s="489" t="str" cm="1">
        <f t="array" aca="1" ref="I30" ca="1">IF($E30="","",INDEX(Orçamento!$Q:$Q,$E30,1))</f>
        <v/>
      </c>
      <c r="J30" s="488">
        <f ca="1">IF($D30="",0,SUMIF(OFFSET(Orçamento!$N$5,$E30-5,,$D30,),$G30,OFFSET(Orçamento!$I$5,$E30-5,,$D30,)))</f>
        <v>0</v>
      </c>
      <c r="K30" s="162" cm="1">
        <f t="array" aca="1" ref="K30" ca="1">IF($E30="",0,INDEX(Orçamento!$S:$S,$E30,1))</f>
        <v>0</v>
      </c>
      <c r="L30" s="490">
        <f t="shared" ca="1" si="18"/>
        <v>0</v>
      </c>
      <c r="M30" s="586" t="str">
        <f t="shared" ca="1" si="19"/>
        <v/>
      </c>
      <c r="N30" s="165" t="str">
        <f t="shared" ca="1" si="20"/>
        <v/>
      </c>
      <c r="O30" s="717" t="str">
        <f t="shared" ca="1" si="21"/>
        <v/>
      </c>
      <c r="P30" s="718"/>
      <c r="Q30" s="563"/>
      <c r="R30" s="563"/>
      <c r="S30" s="563"/>
      <c r="T30" s="5" t="str">
        <f t="shared" ca="1" si="22"/>
        <v/>
      </c>
      <c r="U30" s="61">
        <f t="shared" ca="1" si="23"/>
        <v>0</v>
      </c>
      <c r="V30" s="494" cm="1">
        <f t="array" aca="1" ref="V30" ca="1">IF($C30=0,0,INDEX($X$2:$BC$2,1,$B30+1))</f>
        <v>0</v>
      </c>
      <c r="W30" s="495" cm="1">
        <f t="array" aca="1" ref="W30" ca="1">IF($C30=0,0,INDEX($X30:$BC30,1,$B30+1))</f>
        <v>0</v>
      </c>
      <c r="X30" s="496">
        <f t="shared" ca="1" si="24"/>
        <v>0</v>
      </c>
      <c r="Y30" s="4"/>
      <c r="Z30" s="570">
        <f t="shared" ca="1" si="25"/>
        <v>0</v>
      </c>
      <c r="AA30" s="573"/>
      <c r="AB30" s="4"/>
      <c r="AC30" s="570">
        <f t="shared" ca="1" si="6"/>
        <v>0</v>
      </c>
      <c r="AD30" s="573"/>
      <c r="AE30" s="4"/>
      <c r="AF30" s="570">
        <f t="shared" ca="1" si="26"/>
        <v>0</v>
      </c>
      <c r="AG30" s="573"/>
      <c r="AH30" s="4"/>
      <c r="AI30" s="570">
        <f t="shared" ca="1" si="27"/>
        <v>0</v>
      </c>
      <c r="AJ30" s="573"/>
      <c r="AK30" s="4"/>
      <c r="AL30" s="570">
        <f t="shared" ca="1" si="28"/>
        <v>0</v>
      </c>
      <c r="AM30" s="573"/>
      <c r="AN30" s="4"/>
      <c r="AO30" s="570">
        <f t="shared" ca="1" si="29"/>
        <v>0</v>
      </c>
      <c r="AP30" s="573"/>
      <c r="AQ30" s="4"/>
      <c r="AR30" s="570">
        <f t="shared" ca="1" si="30"/>
        <v>0</v>
      </c>
      <c r="AS30" s="573"/>
      <c r="AT30" s="4"/>
      <c r="AU30" s="570">
        <f t="shared" ca="1" si="12"/>
        <v>0</v>
      </c>
      <c r="AV30" s="573"/>
      <c r="AW30" s="4"/>
      <c r="AX30" s="570">
        <f t="shared" ca="1" si="13"/>
        <v>0</v>
      </c>
      <c r="AY30" s="573"/>
      <c r="AZ30" s="4"/>
      <c r="BA30" s="570">
        <f t="shared" ca="1" si="14"/>
        <v>0</v>
      </c>
      <c r="BB30" s="573"/>
    </row>
    <row r="31" spans="2:54" s="485" customFormat="1" ht="15" customHeight="1">
      <c r="B31" s="440" t="str">
        <f t="shared" ca="1" si="0"/>
        <v/>
      </c>
      <c r="C31" s="440">
        <f ca="1">IF(AND(N31&lt;&gt;"",N31&lt;&gt;0),MAX($C$8:$C30)+1,0)</f>
        <v>0</v>
      </c>
      <c r="D31" s="440" t="str">
        <f ca="1">IF($F31&gt;$E$3,"",_xlfn.MAXIFS(OFFSET(Orçamento!$G$5,$E31-5,,$E$4-$E31+5,),OFFSET(Orçamento!$N$5,$E31-5,,$E$4-$E31+5,),$G31)+1-E31+5)</f>
        <v/>
      </c>
      <c r="E31" s="440" t="str">
        <f ca="1">IF($F31&gt;$E$3,"",_xlfn.IFNA(MATCH($G31,Orçamento!$N:$N,),""))</f>
        <v/>
      </c>
      <c r="F31" s="486" cm="1">
        <f t="array" aca="1" ref="F31" ca="1">OFFSET(F31,-1,,,)+1</f>
        <v>22</v>
      </c>
      <c r="G31" s="487" t="str">
        <f ca="1">IF($F31&gt;$E$3,"",INDEX(Insumos!$C:$C,MATCH($F31,Insumos!$B:$B,),1))</f>
        <v/>
      </c>
      <c r="H31" s="488" t="str" cm="1">
        <f t="array" aca="1" ref="H31" ca="1">IF($E31="","",INDEX(Orçamento!$O:$O,$E31,1))</f>
        <v/>
      </c>
      <c r="I31" s="489" t="str" cm="1">
        <f t="array" aca="1" ref="I31" ca="1">IF($E31="","",INDEX(Orçamento!$Q:$Q,$E31,1))</f>
        <v/>
      </c>
      <c r="J31" s="488">
        <f ca="1">IF($D31="",0,SUMIF(OFFSET(Orçamento!$N$5,$E31-5,,$D31,),$G31,OFFSET(Orçamento!$I$5,$E31-5,,$D31,)))</f>
        <v>0</v>
      </c>
      <c r="K31" s="162" cm="1">
        <f t="array" aca="1" ref="K31" ca="1">IF($E31="",0,INDEX(Orçamento!$S:$S,$E31,1))</f>
        <v>0</v>
      </c>
      <c r="L31" s="490">
        <f t="shared" ca="1" si="18"/>
        <v>0</v>
      </c>
      <c r="M31" s="586" t="str">
        <f t="shared" ca="1" si="19"/>
        <v/>
      </c>
      <c r="N31" s="165" t="str">
        <f t="shared" ca="1" si="20"/>
        <v/>
      </c>
      <c r="O31" s="717" t="str">
        <f t="shared" ca="1" si="21"/>
        <v/>
      </c>
      <c r="P31" s="718"/>
      <c r="Q31" s="563"/>
      <c r="R31" s="563"/>
      <c r="S31" s="563"/>
      <c r="T31" s="6" t="str">
        <f t="shared" ca="1" si="22"/>
        <v/>
      </c>
      <c r="U31" s="564">
        <f t="shared" ca="1" si="23"/>
        <v>0</v>
      </c>
      <c r="V31" s="491" cm="1">
        <f t="array" aca="1" ref="V31" ca="1">IF($C31=0,0,INDEX($X$2:$BC$2,1,$B31+1))</f>
        <v>0</v>
      </c>
      <c r="W31" s="492" cm="1">
        <f t="array" aca="1" ref="W31" ca="1">IF($C31=0,0,INDEX($X31:$BC31,1,$B31+1))</f>
        <v>0</v>
      </c>
      <c r="X31" s="493">
        <f t="shared" ca="1" si="24"/>
        <v>0</v>
      </c>
      <c r="Y31" s="4"/>
      <c r="Z31" s="570">
        <f t="shared" ca="1" si="25"/>
        <v>0</v>
      </c>
      <c r="AA31" s="573"/>
      <c r="AB31" s="4"/>
      <c r="AC31" s="570">
        <f t="shared" ca="1" si="6"/>
        <v>0</v>
      </c>
      <c r="AD31" s="573"/>
      <c r="AE31" s="4"/>
      <c r="AF31" s="570">
        <f t="shared" ca="1" si="26"/>
        <v>0</v>
      </c>
      <c r="AG31" s="573"/>
      <c r="AH31" s="4"/>
      <c r="AI31" s="570">
        <f t="shared" ca="1" si="27"/>
        <v>0</v>
      </c>
      <c r="AJ31" s="573"/>
      <c r="AK31" s="4"/>
      <c r="AL31" s="570">
        <f t="shared" ca="1" si="28"/>
        <v>0</v>
      </c>
      <c r="AM31" s="573"/>
      <c r="AN31" s="4"/>
      <c r="AO31" s="570">
        <f t="shared" ca="1" si="29"/>
        <v>0</v>
      </c>
      <c r="AP31" s="573"/>
      <c r="AQ31" s="4"/>
      <c r="AR31" s="570">
        <f t="shared" ca="1" si="30"/>
        <v>0</v>
      </c>
      <c r="AS31" s="573"/>
      <c r="AT31" s="4"/>
      <c r="AU31" s="570">
        <f t="shared" ca="1" si="12"/>
        <v>0</v>
      </c>
      <c r="AV31" s="573"/>
      <c r="AW31" s="4"/>
      <c r="AX31" s="570">
        <f t="shared" ca="1" si="13"/>
        <v>0</v>
      </c>
      <c r="AY31" s="573"/>
      <c r="AZ31" s="4"/>
      <c r="BA31" s="570">
        <f t="shared" ca="1" si="14"/>
        <v>0</v>
      </c>
      <c r="BB31" s="573"/>
    </row>
    <row r="32" spans="2:54" s="485" customFormat="1" ht="15" customHeight="1">
      <c r="B32" s="440" t="str">
        <f t="shared" ca="1" si="0"/>
        <v/>
      </c>
      <c r="C32" s="440">
        <f ca="1">IF(AND(N32&lt;&gt;"",N32&lt;&gt;0),MAX($C$8:$C31)+1,0)</f>
        <v>0</v>
      </c>
      <c r="D32" s="440" t="str">
        <f ca="1">IF($F32&gt;$E$3,"",_xlfn.MAXIFS(OFFSET(Orçamento!$G$5,$E32-5,,$E$4-$E32+5,),OFFSET(Orçamento!$N$5,$E32-5,,$E$4-$E32+5,),$G32)+1-E32+5)</f>
        <v/>
      </c>
      <c r="E32" s="440" t="str">
        <f ca="1">IF($F32&gt;$E$3,"",_xlfn.IFNA(MATCH($G32,Orçamento!$N:$N,),""))</f>
        <v/>
      </c>
      <c r="F32" s="486" cm="1">
        <f t="array" aca="1" ref="F32" ca="1">OFFSET(F32,-1,,,)+1</f>
        <v>23</v>
      </c>
      <c r="G32" s="487" t="str">
        <f ca="1">IF($F32&gt;$E$3,"",INDEX(Insumos!$C:$C,MATCH($F32,Insumos!$B:$B,),1))</f>
        <v/>
      </c>
      <c r="H32" s="488" t="str" cm="1">
        <f t="array" aca="1" ref="H32" ca="1">IF($E32="","",INDEX(Orçamento!$O:$O,$E32,1))</f>
        <v/>
      </c>
      <c r="I32" s="489" t="str" cm="1">
        <f t="array" aca="1" ref="I32" ca="1">IF($E32="","",INDEX(Orçamento!$Q:$Q,$E32,1))</f>
        <v/>
      </c>
      <c r="J32" s="488">
        <f ca="1">IF($D32="",0,SUMIF(OFFSET(Orçamento!$N$5,$E32-5,,$D32,),$G32,OFFSET(Orçamento!$I$5,$E32-5,,$D32,)))</f>
        <v>0</v>
      </c>
      <c r="K32" s="162" cm="1">
        <f t="array" aca="1" ref="K32" ca="1">IF($E32="",0,INDEX(Orçamento!$S:$S,$E32,1))</f>
        <v>0</v>
      </c>
      <c r="L32" s="490">
        <f t="shared" ca="1" si="18"/>
        <v>0</v>
      </c>
      <c r="M32" s="586" t="str">
        <f t="shared" ca="1" si="19"/>
        <v/>
      </c>
      <c r="N32" s="165" t="str">
        <f t="shared" ca="1" si="20"/>
        <v/>
      </c>
      <c r="O32" s="717" t="str">
        <f t="shared" ca="1" si="21"/>
        <v/>
      </c>
      <c r="P32" s="718"/>
      <c r="Q32" s="563"/>
      <c r="R32" s="563"/>
      <c r="S32" s="563"/>
      <c r="T32" s="6" t="str">
        <f t="shared" ca="1" si="22"/>
        <v/>
      </c>
      <c r="U32" s="564">
        <f t="shared" ca="1" si="23"/>
        <v>0</v>
      </c>
      <c r="V32" s="491" cm="1">
        <f t="array" aca="1" ref="V32" ca="1">IF($C32=0,0,INDEX($X$2:$BC$2,1,$B32+1))</f>
        <v>0</v>
      </c>
      <c r="W32" s="492" cm="1">
        <f t="array" aca="1" ref="W32" ca="1">IF($C32=0,0,INDEX($X32:$BC32,1,$B32+1))</f>
        <v>0</v>
      </c>
      <c r="X32" s="493">
        <f t="shared" ca="1" si="24"/>
        <v>0</v>
      </c>
      <c r="Y32" s="4"/>
      <c r="Z32" s="570">
        <f t="shared" ca="1" si="25"/>
        <v>0</v>
      </c>
      <c r="AA32" s="573"/>
      <c r="AB32" s="4"/>
      <c r="AC32" s="570">
        <f t="shared" ca="1" si="6"/>
        <v>0</v>
      </c>
      <c r="AD32" s="573"/>
      <c r="AE32" s="4"/>
      <c r="AF32" s="570">
        <f t="shared" ca="1" si="26"/>
        <v>0</v>
      </c>
      <c r="AG32" s="573"/>
      <c r="AH32" s="4"/>
      <c r="AI32" s="570">
        <f t="shared" ca="1" si="27"/>
        <v>0</v>
      </c>
      <c r="AJ32" s="573"/>
      <c r="AK32" s="4"/>
      <c r="AL32" s="570">
        <f t="shared" ca="1" si="28"/>
        <v>0</v>
      </c>
      <c r="AM32" s="573"/>
      <c r="AN32" s="4"/>
      <c r="AO32" s="570">
        <f t="shared" ca="1" si="29"/>
        <v>0</v>
      </c>
      <c r="AP32" s="573"/>
      <c r="AQ32" s="4"/>
      <c r="AR32" s="570">
        <f t="shared" ca="1" si="30"/>
        <v>0</v>
      </c>
      <c r="AS32" s="573"/>
      <c r="AT32" s="4"/>
      <c r="AU32" s="570">
        <f t="shared" ca="1" si="12"/>
        <v>0</v>
      </c>
      <c r="AV32" s="573"/>
      <c r="AW32" s="4"/>
      <c r="AX32" s="570">
        <f t="shared" ca="1" si="13"/>
        <v>0</v>
      </c>
      <c r="AY32" s="573"/>
      <c r="AZ32" s="4"/>
      <c r="BA32" s="570">
        <f t="shared" ca="1" si="14"/>
        <v>0</v>
      </c>
      <c r="BB32" s="573"/>
    </row>
    <row r="33" spans="2:54" s="485" customFormat="1" ht="15" customHeight="1">
      <c r="B33" s="440" t="str">
        <f t="shared" ca="1" si="0"/>
        <v/>
      </c>
      <c r="C33" s="440">
        <f ca="1">IF(AND(N33&lt;&gt;"",N33&lt;&gt;0),MAX($C$8:$C32)+1,0)</f>
        <v>0</v>
      </c>
      <c r="D33" s="440" t="str">
        <f ca="1">IF($F33&gt;$E$3,"",_xlfn.MAXIFS(OFFSET(Orçamento!$G$5,$E33-5,,$E$4-$E33+5,),OFFSET(Orçamento!$N$5,$E33-5,,$E$4-$E33+5,),$G33)+1-E33+5)</f>
        <v/>
      </c>
      <c r="E33" s="440" t="str">
        <f ca="1">IF($F33&gt;$E$3,"",_xlfn.IFNA(MATCH($G33,Orçamento!$N:$N,),""))</f>
        <v/>
      </c>
      <c r="F33" s="486" cm="1">
        <f t="array" aca="1" ref="F33" ca="1">OFFSET(F33,-1,,,)+1</f>
        <v>24</v>
      </c>
      <c r="G33" s="487" t="str">
        <f ca="1">IF($F33&gt;$E$3,"",INDEX(Insumos!$C:$C,MATCH($F33,Insumos!$B:$B,),1))</f>
        <v/>
      </c>
      <c r="H33" s="488" t="str" cm="1">
        <f t="array" aca="1" ref="H33" ca="1">IF($E33="","",INDEX(Orçamento!$O:$O,$E33,1))</f>
        <v/>
      </c>
      <c r="I33" s="489" t="str" cm="1">
        <f t="array" aca="1" ref="I33" ca="1">IF($E33="","",INDEX(Orçamento!$Q:$Q,$E33,1))</f>
        <v/>
      </c>
      <c r="J33" s="488">
        <f ca="1">IF($D33="",0,SUMIF(OFFSET(Orçamento!$N$5,$E33-5,,$D33,),$G33,OFFSET(Orçamento!$I$5,$E33-5,,$D33,)))</f>
        <v>0</v>
      </c>
      <c r="K33" s="162" cm="1">
        <f t="array" aca="1" ref="K33" ca="1">IF($E33="",0,INDEX(Orçamento!$S:$S,$E33,1))</f>
        <v>0</v>
      </c>
      <c r="L33" s="490">
        <f t="shared" ca="1" si="18"/>
        <v>0</v>
      </c>
      <c r="M33" s="586" t="str">
        <f t="shared" ca="1" si="19"/>
        <v/>
      </c>
      <c r="N33" s="165" t="str">
        <f t="shared" ca="1" si="20"/>
        <v/>
      </c>
      <c r="O33" s="717" t="str">
        <f t="shared" ca="1" si="21"/>
        <v/>
      </c>
      <c r="P33" s="718"/>
      <c r="Q33" s="563"/>
      <c r="R33" s="563"/>
      <c r="S33" s="563"/>
      <c r="T33" s="6" t="str">
        <f t="shared" ca="1" si="22"/>
        <v/>
      </c>
      <c r="U33" s="564">
        <f t="shared" ca="1" si="23"/>
        <v>0</v>
      </c>
      <c r="V33" s="491" cm="1">
        <f t="array" aca="1" ref="V33" ca="1">IF($C33=0,0,INDEX($X$2:$BC$2,1,$B33+1))</f>
        <v>0</v>
      </c>
      <c r="W33" s="492" cm="1">
        <f t="array" aca="1" ref="W33" ca="1">IF($C33=0,0,INDEX($X33:$BC33,1,$B33+1))</f>
        <v>0</v>
      </c>
      <c r="X33" s="493">
        <f t="shared" ca="1" si="24"/>
        <v>0</v>
      </c>
      <c r="Y33" s="4"/>
      <c r="Z33" s="570">
        <f t="shared" ca="1" si="25"/>
        <v>0</v>
      </c>
      <c r="AA33" s="573"/>
      <c r="AB33" s="4"/>
      <c r="AC33" s="570">
        <f t="shared" ca="1" si="6"/>
        <v>0</v>
      </c>
      <c r="AD33" s="573"/>
      <c r="AE33" s="4"/>
      <c r="AF33" s="570">
        <f t="shared" ca="1" si="26"/>
        <v>0</v>
      </c>
      <c r="AG33" s="573"/>
      <c r="AH33" s="4"/>
      <c r="AI33" s="570">
        <f t="shared" ca="1" si="27"/>
        <v>0</v>
      </c>
      <c r="AJ33" s="573"/>
      <c r="AK33" s="4"/>
      <c r="AL33" s="570">
        <f t="shared" ca="1" si="28"/>
        <v>0</v>
      </c>
      <c r="AM33" s="573"/>
      <c r="AN33" s="4"/>
      <c r="AO33" s="570">
        <f t="shared" ca="1" si="29"/>
        <v>0</v>
      </c>
      <c r="AP33" s="573"/>
      <c r="AQ33" s="4"/>
      <c r="AR33" s="570">
        <f t="shared" ca="1" si="30"/>
        <v>0</v>
      </c>
      <c r="AS33" s="573"/>
      <c r="AT33" s="4"/>
      <c r="AU33" s="570">
        <f t="shared" ca="1" si="12"/>
        <v>0</v>
      </c>
      <c r="AV33" s="573"/>
      <c r="AW33" s="4"/>
      <c r="AX33" s="570">
        <f t="shared" ca="1" si="13"/>
        <v>0</v>
      </c>
      <c r="AY33" s="573"/>
      <c r="AZ33" s="4"/>
      <c r="BA33" s="570">
        <f t="shared" ca="1" si="14"/>
        <v>0</v>
      </c>
      <c r="BB33" s="573"/>
    </row>
    <row r="34" spans="2:54" s="485" customFormat="1" ht="15" customHeight="1">
      <c r="B34" s="440" t="str">
        <f t="shared" ca="1" si="0"/>
        <v/>
      </c>
      <c r="C34" s="440">
        <f ca="1">IF(AND(N34&lt;&gt;"",N34&lt;&gt;0),MAX($C$8:$C33)+1,0)</f>
        <v>0</v>
      </c>
      <c r="D34" s="440" t="str">
        <f ca="1">IF($F34&gt;$E$3,"",_xlfn.MAXIFS(OFFSET(Orçamento!$G$5,$E34-5,,$E$4-$E34+5,),OFFSET(Orçamento!$N$5,$E34-5,,$E$4-$E34+5,),$G34)+1-E34+5)</f>
        <v/>
      </c>
      <c r="E34" s="440" t="str">
        <f ca="1">IF($F34&gt;$E$3,"",_xlfn.IFNA(MATCH($G34,Orçamento!$N:$N,),""))</f>
        <v/>
      </c>
      <c r="F34" s="486" cm="1">
        <f t="array" aca="1" ref="F34" ca="1">OFFSET(F34,-1,,,)+1</f>
        <v>25</v>
      </c>
      <c r="G34" s="487" t="str">
        <f ca="1">IF($F34&gt;$E$3,"",INDEX(Insumos!$C:$C,MATCH($F34,Insumos!$B:$B,),1))</f>
        <v/>
      </c>
      <c r="H34" s="488" t="str" cm="1">
        <f t="array" aca="1" ref="H34" ca="1">IF($E34="","",INDEX(Orçamento!$O:$O,$E34,1))</f>
        <v/>
      </c>
      <c r="I34" s="489" t="str" cm="1">
        <f t="array" aca="1" ref="I34" ca="1">IF($E34="","",INDEX(Orçamento!$Q:$Q,$E34,1))</f>
        <v/>
      </c>
      <c r="J34" s="488">
        <f ca="1">IF($D34="",0,SUMIF(OFFSET(Orçamento!$N$5,$E34-5,,$D34,),$G34,OFFSET(Orçamento!$I$5,$E34-5,,$D34,)))</f>
        <v>0</v>
      </c>
      <c r="K34" s="162" cm="1">
        <f t="array" aca="1" ref="K34" ca="1">IF($E34="",0,INDEX(Orçamento!$S:$S,$E34,1))</f>
        <v>0</v>
      </c>
      <c r="L34" s="490">
        <f t="shared" ca="1" si="18"/>
        <v>0</v>
      </c>
      <c r="M34" s="586" t="str">
        <f t="shared" ca="1" si="19"/>
        <v/>
      </c>
      <c r="N34" s="165" t="str">
        <f t="shared" ca="1" si="20"/>
        <v/>
      </c>
      <c r="O34" s="717" t="str">
        <f t="shared" ca="1" si="21"/>
        <v/>
      </c>
      <c r="P34" s="718"/>
      <c r="Q34" s="563"/>
      <c r="R34" s="563"/>
      <c r="S34" s="563"/>
      <c r="T34" s="6" t="str">
        <f t="shared" ca="1" si="22"/>
        <v/>
      </c>
      <c r="U34" s="564">
        <f t="shared" ca="1" si="23"/>
        <v>0</v>
      </c>
      <c r="V34" s="491" cm="1">
        <f t="array" aca="1" ref="V34" ca="1">IF($C34=0,0,INDEX($X$2:$BC$2,1,$B34+1))</f>
        <v>0</v>
      </c>
      <c r="W34" s="492" cm="1">
        <f t="array" aca="1" ref="W34" ca="1">IF($C34=0,0,INDEX($X34:$BC34,1,$B34+1))</f>
        <v>0</v>
      </c>
      <c r="X34" s="493">
        <f t="shared" ca="1" si="24"/>
        <v>0</v>
      </c>
      <c r="Y34" s="4"/>
      <c r="Z34" s="570">
        <f t="shared" ca="1" si="25"/>
        <v>0</v>
      </c>
      <c r="AA34" s="573"/>
      <c r="AB34" s="4"/>
      <c r="AC34" s="570">
        <f t="shared" ca="1" si="6"/>
        <v>0</v>
      </c>
      <c r="AD34" s="573"/>
      <c r="AE34" s="4"/>
      <c r="AF34" s="570">
        <f t="shared" ca="1" si="26"/>
        <v>0</v>
      </c>
      <c r="AG34" s="573"/>
      <c r="AH34" s="4"/>
      <c r="AI34" s="570">
        <f t="shared" ca="1" si="27"/>
        <v>0</v>
      </c>
      <c r="AJ34" s="573"/>
      <c r="AK34" s="4"/>
      <c r="AL34" s="570">
        <f t="shared" ca="1" si="28"/>
        <v>0</v>
      </c>
      <c r="AM34" s="573"/>
      <c r="AN34" s="4"/>
      <c r="AO34" s="570">
        <f t="shared" ca="1" si="29"/>
        <v>0</v>
      </c>
      <c r="AP34" s="573"/>
      <c r="AQ34" s="4"/>
      <c r="AR34" s="570">
        <f t="shared" ca="1" si="30"/>
        <v>0</v>
      </c>
      <c r="AS34" s="573"/>
      <c r="AT34" s="4"/>
      <c r="AU34" s="570">
        <f t="shared" ca="1" si="12"/>
        <v>0</v>
      </c>
      <c r="AV34" s="573"/>
      <c r="AW34" s="4"/>
      <c r="AX34" s="570">
        <f t="shared" ca="1" si="13"/>
        <v>0</v>
      </c>
      <c r="AY34" s="573"/>
      <c r="AZ34" s="4"/>
      <c r="BA34" s="570">
        <f t="shared" ca="1" si="14"/>
        <v>0</v>
      </c>
      <c r="BB34" s="573"/>
    </row>
    <row r="35" spans="2:54" s="485" customFormat="1" ht="15" customHeight="1">
      <c r="B35" s="440" t="str">
        <f t="shared" ca="1" si="0"/>
        <v/>
      </c>
      <c r="C35" s="440">
        <f ca="1">IF(AND(N35&lt;&gt;"",N35&lt;&gt;0),MAX($C$8:$C34)+1,0)</f>
        <v>0</v>
      </c>
      <c r="D35" s="440" t="str">
        <f ca="1">IF($F35&gt;$E$3,"",_xlfn.MAXIFS(OFFSET(Orçamento!$G$5,$E35-5,,$E$4-$E35+5,),OFFSET(Orçamento!$N$5,$E35-5,,$E$4-$E35+5,),$G35)+1-E35+5)</f>
        <v/>
      </c>
      <c r="E35" s="440" t="str">
        <f ca="1">IF($F35&gt;$E$3,"",_xlfn.IFNA(MATCH($G35,Orçamento!$N:$N,),""))</f>
        <v/>
      </c>
      <c r="F35" s="486" cm="1">
        <f t="array" aca="1" ref="F35" ca="1">OFFSET(F35,-1,,,)+1</f>
        <v>26</v>
      </c>
      <c r="G35" s="487" t="str">
        <f ca="1">IF($F35&gt;$E$3,"",INDEX(Insumos!$C:$C,MATCH($F35,Insumos!$B:$B,),1))</f>
        <v/>
      </c>
      <c r="H35" s="488" t="str" cm="1">
        <f t="array" aca="1" ref="H35" ca="1">IF($E35="","",INDEX(Orçamento!$O:$O,$E35,1))</f>
        <v/>
      </c>
      <c r="I35" s="489" t="str" cm="1">
        <f t="array" aca="1" ref="I35" ca="1">IF($E35="","",INDEX(Orçamento!$Q:$Q,$E35,1))</f>
        <v/>
      </c>
      <c r="J35" s="488">
        <f ca="1">IF($D35="",0,SUMIF(OFFSET(Orçamento!$N$5,$E35-5,,$D35,),$G35,OFFSET(Orçamento!$I$5,$E35-5,,$D35,)))</f>
        <v>0</v>
      </c>
      <c r="K35" s="162" cm="1">
        <f t="array" aca="1" ref="K35" ca="1">IF($E35="",0,INDEX(Orçamento!$S:$S,$E35,1))</f>
        <v>0</v>
      </c>
      <c r="L35" s="490">
        <f t="shared" ca="1" si="18"/>
        <v>0</v>
      </c>
      <c r="M35" s="586" t="str">
        <f t="shared" ca="1" si="19"/>
        <v/>
      </c>
      <c r="N35" s="165" t="str">
        <f t="shared" ca="1" si="20"/>
        <v/>
      </c>
      <c r="O35" s="717" t="str">
        <f t="shared" ca="1" si="21"/>
        <v/>
      </c>
      <c r="P35" s="718"/>
      <c r="Q35" s="563"/>
      <c r="R35" s="563"/>
      <c r="S35" s="563"/>
      <c r="T35" s="6" t="str">
        <f t="shared" ca="1" si="22"/>
        <v/>
      </c>
      <c r="U35" s="61">
        <f t="shared" ca="1" si="23"/>
        <v>0</v>
      </c>
      <c r="V35" s="494" cm="1">
        <f t="array" aca="1" ref="V35" ca="1">IF($C35=0,0,INDEX($X$2:$BC$2,1,$B35+1))</f>
        <v>0</v>
      </c>
      <c r="W35" s="495" cm="1">
        <f t="array" aca="1" ref="W35" ca="1">IF($C35=0,0,INDEX($X35:$BC35,1,$B35+1))</f>
        <v>0</v>
      </c>
      <c r="X35" s="496">
        <f t="shared" ca="1" si="24"/>
        <v>0</v>
      </c>
      <c r="Y35" s="4"/>
      <c r="Z35" s="570">
        <f t="shared" ca="1" si="25"/>
        <v>0</v>
      </c>
      <c r="AA35" s="573"/>
      <c r="AB35" s="4"/>
      <c r="AC35" s="570">
        <f t="shared" ca="1" si="6"/>
        <v>0</v>
      </c>
      <c r="AD35" s="573"/>
      <c r="AE35" s="4"/>
      <c r="AF35" s="570">
        <f t="shared" ca="1" si="26"/>
        <v>0</v>
      </c>
      <c r="AG35" s="573"/>
      <c r="AH35" s="4"/>
      <c r="AI35" s="570">
        <f t="shared" ca="1" si="27"/>
        <v>0</v>
      </c>
      <c r="AJ35" s="573"/>
      <c r="AK35" s="4"/>
      <c r="AL35" s="570">
        <f t="shared" ca="1" si="28"/>
        <v>0</v>
      </c>
      <c r="AM35" s="573"/>
      <c r="AN35" s="4"/>
      <c r="AO35" s="570">
        <f t="shared" ca="1" si="29"/>
        <v>0</v>
      </c>
      <c r="AP35" s="573"/>
      <c r="AQ35" s="4"/>
      <c r="AR35" s="570">
        <f t="shared" ca="1" si="30"/>
        <v>0</v>
      </c>
      <c r="AS35" s="573"/>
      <c r="AT35" s="4"/>
      <c r="AU35" s="570">
        <f t="shared" ca="1" si="12"/>
        <v>0</v>
      </c>
      <c r="AV35" s="573"/>
      <c r="AW35" s="4"/>
      <c r="AX35" s="570">
        <f t="shared" ca="1" si="13"/>
        <v>0</v>
      </c>
      <c r="AY35" s="573"/>
      <c r="AZ35" s="4"/>
      <c r="BA35" s="570">
        <f t="shared" ca="1" si="14"/>
        <v>0</v>
      </c>
      <c r="BB35" s="573"/>
    </row>
    <row r="36" spans="2:54" s="485" customFormat="1" ht="15" customHeight="1">
      <c r="B36" s="440" t="str">
        <f t="shared" ca="1" si="0"/>
        <v/>
      </c>
      <c r="C36" s="440">
        <f ca="1">IF(AND(N36&lt;&gt;"",N36&lt;&gt;0),MAX($C$8:$C35)+1,0)</f>
        <v>0</v>
      </c>
      <c r="D36" s="440" t="str">
        <f ca="1">IF($F36&gt;$E$3,"",_xlfn.MAXIFS(OFFSET(Orçamento!$G$5,$E36-5,,$E$4-$E36+5,),OFFSET(Orçamento!$N$5,$E36-5,,$E$4-$E36+5,),$G36)+1-E36+5)</f>
        <v/>
      </c>
      <c r="E36" s="440" t="str">
        <f ca="1">IF($F36&gt;$E$3,"",_xlfn.IFNA(MATCH($G36,Orçamento!$N:$N,),""))</f>
        <v/>
      </c>
      <c r="F36" s="486" cm="1">
        <f t="array" aca="1" ref="F36" ca="1">OFFSET(F36,-1,,,)+1</f>
        <v>27</v>
      </c>
      <c r="G36" s="487" t="str">
        <f ca="1">IF($F36&gt;$E$3,"",INDEX(Insumos!$C:$C,MATCH($F36,Insumos!$B:$B,),1))</f>
        <v/>
      </c>
      <c r="H36" s="488" t="str" cm="1">
        <f t="array" aca="1" ref="H36" ca="1">IF($E36="","",INDEX(Orçamento!$O:$O,$E36,1))</f>
        <v/>
      </c>
      <c r="I36" s="489" t="str" cm="1">
        <f t="array" aca="1" ref="I36" ca="1">IF($E36="","",INDEX(Orçamento!$Q:$Q,$E36,1))</f>
        <v/>
      </c>
      <c r="J36" s="488">
        <f ca="1">IF($D36="",0,SUMIF(OFFSET(Orçamento!$N$5,$E36-5,,$D36,),$G36,OFFSET(Orçamento!$I$5,$E36-5,,$D36,)))</f>
        <v>0</v>
      </c>
      <c r="K36" s="162" cm="1">
        <f t="array" aca="1" ref="K36" ca="1">IF($E36="",0,INDEX(Orçamento!$S:$S,$E36,1))</f>
        <v>0</v>
      </c>
      <c r="L36" s="490">
        <f t="shared" ca="1" si="18"/>
        <v>0</v>
      </c>
      <c r="M36" s="586" t="str">
        <f t="shared" ca="1" si="19"/>
        <v/>
      </c>
      <c r="N36" s="165" t="str">
        <f t="shared" ca="1" si="20"/>
        <v/>
      </c>
      <c r="O36" s="717" t="str">
        <f t="shared" ca="1" si="21"/>
        <v/>
      </c>
      <c r="P36" s="718"/>
      <c r="Q36" s="563"/>
      <c r="R36" s="563"/>
      <c r="S36" s="563"/>
      <c r="T36" s="5" t="str">
        <f t="shared" ca="1" si="22"/>
        <v/>
      </c>
      <c r="U36" s="61">
        <f t="shared" ca="1" si="23"/>
        <v>0</v>
      </c>
      <c r="V36" s="494" cm="1">
        <f t="array" aca="1" ref="V36" ca="1">IF($C36=0,0,INDEX($X$2:$BC$2,1,$B36+1))</f>
        <v>0</v>
      </c>
      <c r="W36" s="495" cm="1">
        <f t="array" aca="1" ref="W36" ca="1">IF($C36=0,0,INDEX($X36:$BC36,1,$B36+1))</f>
        <v>0</v>
      </c>
      <c r="X36" s="496">
        <f t="shared" ca="1" si="24"/>
        <v>0</v>
      </c>
      <c r="Y36" s="4"/>
      <c r="Z36" s="570">
        <f t="shared" ca="1" si="25"/>
        <v>0</v>
      </c>
      <c r="AA36" s="573"/>
      <c r="AB36" s="4"/>
      <c r="AC36" s="570">
        <f t="shared" ca="1" si="6"/>
        <v>0</v>
      </c>
      <c r="AD36" s="573"/>
      <c r="AE36" s="4"/>
      <c r="AF36" s="570">
        <f t="shared" ca="1" si="26"/>
        <v>0</v>
      </c>
      <c r="AG36" s="573"/>
      <c r="AH36" s="4"/>
      <c r="AI36" s="570">
        <f t="shared" ca="1" si="27"/>
        <v>0</v>
      </c>
      <c r="AJ36" s="573"/>
      <c r="AK36" s="4"/>
      <c r="AL36" s="570">
        <f t="shared" ca="1" si="28"/>
        <v>0</v>
      </c>
      <c r="AM36" s="573"/>
      <c r="AN36" s="4"/>
      <c r="AO36" s="570">
        <f t="shared" ca="1" si="29"/>
        <v>0</v>
      </c>
      <c r="AP36" s="573"/>
      <c r="AQ36" s="4"/>
      <c r="AR36" s="570">
        <f t="shared" ca="1" si="30"/>
        <v>0</v>
      </c>
      <c r="AS36" s="573"/>
      <c r="AT36" s="4"/>
      <c r="AU36" s="570">
        <f t="shared" ca="1" si="12"/>
        <v>0</v>
      </c>
      <c r="AV36" s="573"/>
      <c r="AW36" s="4"/>
      <c r="AX36" s="570">
        <f t="shared" ca="1" si="13"/>
        <v>0</v>
      </c>
      <c r="AY36" s="573"/>
      <c r="AZ36" s="4"/>
      <c r="BA36" s="570">
        <f t="shared" ca="1" si="14"/>
        <v>0</v>
      </c>
      <c r="BB36" s="573"/>
    </row>
    <row r="37" spans="2:54" s="485" customFormat="1" ht="15" customHeight="1">
      <c r="B37" s="440" t="str">
        <f t="shared" ca="1" si="0"/>
        <v/>
      </c>
      <c r="C37" s="440">
        <f ca="1">IF(AND(N37&lt;&gt;"",N37&lt;&gt;0),MAX($C$8:$C36)+1,0)</f>
        <v>0</v>
      </c>
      <c r="D37" s="440" t="str">
        <f ca="1">IF($F37&gt;$E$3,"",_xlfn.MAXIFS(OFFSET(Orçamento!$G$5,$E37-5,,$E$4-$E37+5,),OFFSET(Orçamento!$N$5,$E37-5,,$E$4-$E37+5,),$G37)+1-E37+5)</f>
        <v/>
      </c>
      <c r="E37" s="440" t="str">
        <f ca="1">IF($F37&gt;$E$3,"",_xlfn.IFNA(MATCH($G37,Orçamento!$N:$N,),""))</f>
        <v/>
      </c>
      <c r="F37" s="486" cm="1">
        <f t="array" aca="1" ref="F37" ca="1">OFFSET(F37,-1,,,)+1</f>
        <v>28</v>
      </c>
      <c r="G37" s="487" t="str">
        <f ca="1">IF($F37&gt;$E$3,"",INDEX(Insumos!$C:$C,MATCH($F37,Insumos!$B:$B,),1))</f>
        <v/>
      </c>
      <c r="H37" s="488" t="str" cm="1">
        <f t="array" aca="1" ref="H37" ca="1">IF($E37="","",INDEX(Orçamento!$O:$O,$E37,1))</f>
        <v/>
      </c>
      <c r="I37" s="489" t="str" cm="1">
        <f t="array" aca="1" ref="I37" ca="1">IF($E37="","",INDEX(Orçamento!$Q:$Q,$E37,1))</f>
        <v/>
      </c>
      <c r="J37" s="488">
        <f ca="1">IF($D37="",0,SUMIF(OFFSET(Orçamento!$N$5,$E37-5,,$D37,),$G37,OFFSET(Orçamento!$I$5,$E37-5,,$D37,)))</f>
        <v>0</v>
      </c>
      <c r="K37" s="162" cm="1">
        <f t="array" aca="1" ref="K37" ca="1">IF($E37="",0,INDEX(Orçamento!$S:$S,$E37,1))</f>
        <v>0</v>
      </c>
      <c r="L37" s="490">
        <f t="shared" ca="1" si="18"/>
        <v>0</v>
      </c>
      <c r="M37" s="586" t="str">
        <f t="shared" ca="1" si="19"/>
        <v/>
      </c>
      <c r="N37" s="165" t="str">
        <f t="shared" ca="1" si="20"/>
        <v/>
      </c>
      <c r="O37" s="717" t="str">
        <f t="shared" ca="1" si="21"/>
        <v/>
      </c>
      <c r="P37" s="718"/>
      <c r="Q37" s="563"/>
      <c r="R37" s="563"/>
      <c r="S37" s="563"/>
      <c r="T37" s="6" t="str">
        <f t="shared" ca="1" si="22"/>
        <v/>
      </c>
      <c r="U37" s="564">
        <f t="shared" ca="1" si="23"/>
        <v>0</v>
      </c>
      <c r="V37" s="491" cm="1">
        <f t="array" aca="1" ref="V37" ca="1">IF($C37=0,0,INDEX($X$2:$BC$2,1,$B37+1))</f>
        <v>0</v>
      </c>
      <c r="W37" s="492" cm="1">
        <f t="array" aca="1" ref="W37" ca="1">IF($C37=0,0,INDEX($X37:$BC37,1,$B37+1))</f>
        <v>0</v>
      </c>
      <c r="X37" s="493">
        <f t="shared" ca="1" si="24"/>
        <v>0</v>
      </c>
      <c r="Y37" s="4"/>
      <c r="Z37" s="570">
        <f t="shared" ca="1" si="25"/>
        <v>0</v>
      </c>
      <c r="AA37" s="573"/>
      <c r="AB37" s="4"/>
      <c r="AC37" s="570">
        <f t="shared" ca="1" si="6"/>
        <v>0</v>
      </c>
      <c r="AD37" s="573"/>
      <c r="AE37" s="4"/>
      <c r="AF37" s="570">
        <f t="shared" ca="1" si="26"/>
        <v>0</v>
      </c>
      <c r="AG37" s="573"/>
      <c r="AH37" s="4"/>
      <c r="AI37" s="570">
        <f t="shared" ca="1" si="27"/>
        <v>0</v>
      </c>
      <c r="AJ37" s="573"/>
      <c r="AK37" s="4"/>
      <c r="AL37" s="570">
        <f t="shared" ca="1" si="28"/>
        <v>0</v>
      </c>
      <c r="AM37" s="573"/>
      <c r="AN37" s="4"/>
      <c r="AO37" s="570">
        <f t="shared" ca="1" si="29"/>
        <v>0</v>
      </c>
      <c r="AP37" s="573"/>
      <c r="AQ37" s="4"/>
      <c r="AR37" s="570">
        <f t="shared" ca="1" si="30"/>
        <v>0</v>
      </c>
      <c r="AS37" s="573"/>
      <c r="AT37" s="4"/>
      <c r="AU37" s="570">
        <f t="shared" ca="1" si="12"/>
        <v>0</v>
      </c>
      <c r="AV37" s="573"/>
      <c r="AW37" s="4"/>
      <c r="AX37" s="570">
        <f t="shared" ca="1" si="13"/>
        <v>0</v>
      </c>
      <c r="AY37" s="573"/>
      <c r="AZ37" s="4"/>
      <c r="BA37" s="570">
        <f t="shared" ca="1" si="14"/>
        <v>0</v>
      </c>
      <c r="BB37" s="573"/>
    </row>
    <row r="38" spans="2:54" s="485" customFormat="1" ht="15" customHeight="1">
      <c r="B38" s="440" t="str">
        <f t="shared" ca="1" si="0"/>
        <v/>
      </c>
      <c r="C38" s="440">
        <f ca="1">IF(AND(N38&lt;&gt;"",N38&lt;&gt;0),MAX($C$8:$C37)+1,0)</f>
        <v>0</v>
      </c>
      <c r="D38" s="440" t="str">
        <f ca="1">IF($F38&gt;$E$3,"",_xlfn.MAXIFS(OFFSET(Orçamento!$G$5,$E38-5,,$E$4-$E38+5,),OFFSET(Orçamento!$N$5,$E38-5,,$E$4-$E38+5,),$G38)+1-E38+5)</f>
        <v/>
      </c>
      <c r="E38" s="440" t="str">
        <f ca="1">IF($F38&gt;$E$3,"",_xlfn.IFNA(MATCH($G38,Orçamento!$N:$N,),""))</f>
        <v/>
      </c>
      <c r="F38" s="486" cm="1">
        <f t="array" aca="1" ref="F38" ca="1">OFFSET(F38,-1,,,)+1</f>
        <v>29</v>
      </c>
      <c r="G38" s="487" t="str">
        <f ca="1">IF($F38&gt;$E$3,"",INDEX(Insumos!$C:$C,MATCH($F38,Insumos!$B:$B,),1))</f>
        <v/>
      </c>
      <c r="H38" s="488" t="str" cm="1">
        <f t="array" aca="1" ref="H38" ca="1">IF($E38="","",INDEX(Orçamento!$O:$O,$E38,1))</f>
        <v/>
      </c>
      <c r="I38" s="489" t="str" cm="1">
        <f t="array" aca="1" ref="I38" ca="1">IF($E38="","",INDEX(Orçamento!$Q:$Q,$E38,1))</f>
        <v/>
      </c>
      <c r="J38" s="488">
        <f ca="1">IF($D38="",0,SUMIF(OFFSET(Orçamento!$N$5,$E38-5,,$D38,),$G38,OFFSET(Orçamento!$I$5,$E38-5,,$D38,)))</f>
        <v>0</v>
      </c>
      <c r="K38" s="162" cm="1">
        <f t="array" aca="1" ref="K38" ca="1">IF($E38="",0,INDEX(Orçamento!$S:$S,$E38,1))</f>
        <v>0</v>
      </c>
      <c r="L38" s="490">
        <f t="shared" ca="1" si="18"/>
        <v>0</v>
      </c>
      <c r="M38" s="586" t="str">
        <f t="shared" ca="1" si="19"/>
        <v/>
      </c>
      <c r="N38" s="165" t="str">
        <f t="shared" ca="1" si="20"/>
        <v/>
      </c>
      <c r="O38" s="717" t="str">
        <f t="shared" ca="1" si="21"/>
        <v/>
      </c>
      <c r="P38" s="718"/>
      <c r="Q38" s="563"/>
      <c r="R38" s="563"/>
      <c r="S38" s="563"/>
      <c r="T38" s="6" t="str">
        <f t="shared" ca="1" si="22"/>
        <v/>
      </c>
      <c r="U38" s="564">
        <f t="shared" ca="1" si="23"/>
        <v>0</v>
      </c>
      <c r="V38" s="491" cm="1">
        <f t="array" aca="1" ref="V38" ca="1">IF($C38=0,0,INDEX($X$2:$BC$2,1,$B38+1))</f>
        <v>0</v>
      </c>
      <c r="W38" s="492" cm="1">
        <f t="array" aca="1" ref="W38" ca="1">IF($C38=0,0,INDEX($X38:$BC38,1,$B38+1))</f>
        <v>0</v>
      </c>
      <c r="X38" s="493">
        <f t="shared" ca="1" si="24"/>
        <v>0</v>
      </c>
      <c r="Y38" s="4"/>
      <c r="Z38" s="570">
        <f t="shared" ca="1" si="25"/>
        <v>0</v>
      </c>
      <c r="AA38" s="573"/>
      <c r="AB38" s="4"/>
      <c r="AC38" s="570">
        <f t="shared" ca="1" si="6"/>
        <v>0</v>
      </c>
      <c r="AD38" s="573"/>
      <c r="AE38" s="4"/>
      <c r="AF38" s="570">
        <f t="shared" ca="1" si="26"/>
        <v>0</v>
      </c>
      <c r="AG38" s="573"/>
      <c r="AH38" s="4"/>
      <c r="AI38" s="570">
        <f t="shared" ca="1" si="27"/>
        <v>0</v>
      </c>
      <c r="AJ38" s="573"/>
      <c r="AK38" s="4"/>
      <c r="AL38" s="570">
        <f t="shared" ca="1" si="28"/>
        <v>0</v>
      </c>
      <c r="AM38" s="573"/>
      <c r="AN38" s="4"/>
      <c r="AO38" s="570">
        <f t="shared" ca="1" si="29"/>
        <v>0</v>
      </c>
      <c r="AP38" s="573"/>
      <c r="AQ38" s="4"/>
      <c r="AR38" s="570">
        <f t="shared" ca="1" si="30"/>
        <v>0</v>
      </c>
      <c r="AS38" s="573"/>
      <c r="AT38" s="4"/>
      <c r="AU38" s="570">
        <f t="shared" ca="1" si="12"/>
        <v>0</v>
      </c>
      <c r="AV38" s="573"/>
      <c r="AW38" s="4"/>
      <c r="AX38" s="570">
        <f t="shared" ca="1" si="13"/>
        <v>0</v>
      </c>
      <c r="AY38" s="573"/>
      <c r="AZ38" s="4"/>
      <c r="BA38" s="570">
        <f t="shared" ca="1" si="14"/>
        <v>0</v>
      </c>
      <c r="BB38" s="573"/>
    </row>
    <row r="39" spans="2:54" s="485" customFormat="1" ht="15" customHeight="1">
      <c r="B39" s="440" t="str">
        <f t="shared" ca="1" si="0"/>
        <v/>
      </c>
      <c r="C39" s="440">
        <f ca="1">IF(AND(N39&lt;&gt;"",N39&lt;&gt;0),MAX($C$8:$C38)+1,0)</f>
        <v>0</v>
      </c>
      <c r="D39" s="440" t="str">
        <f ca="1">IF($F39&gt;$E$3,"",_xlfn.MAXIFS(OFFSET(Orçamento!$G$5,$E39-5,,$E$4-$E39+5,),OFFSET(Orçamento!$N$5,$E39-5,,$E$4-$E39+5,),$G39)+1-E39+5)</f>
        <v/>
      </c>
      <c r="E39" s="440" t="str">
        <f ca="1">IF($F39&gt;$E$3,"",_xlfn.IFNA(MATCH($G39,Orçamento!$N:$N,),""))</f>
        <v/>
      </c>
      <c r="F39" s="486" cm="1">
        <f t="array" aca="1" ref="F39" ca="1">OFFSET(F39,-1,,,)+1</f>
        <v>30</v>
      </c>
      <c r="G39" s="487" t="str">
        <f ca="1">IF($F39&gt;$E$3,"",INDEX(Insumos!$C:$C,MATCH($F39,Insumos!$B:$B,),1))</f>
        <v/>
      </c>
      <c r="H39" s="488" t="str" cm="1">
        <f t="array" aca="1" ref="H39" ca="1">IF($E39="","",INDEX(Orçamento!$O:$O,$E39,1))</f>
        <v/>
      </c>
      <c r="I39" s="489" t="str" cm="1">
        <f t="array" aca="1" ref="I39" ca="1">IF($E39="","",INDEX(Orçamento!$Q:$Q,$E39,1))</f>
        <v/>
      </c>
      <c r="J39" s="488">
        <f ca="1">IF($D39="",0,SUMIF(OFFSET(Orçamento!$N$5,$E39-5,,$D39,),$G39,OFFSET(Orçamento!$I$5,$E39-5,,$D39,)))</f>
        <v>0</v>
      </c>
      <c r="K39" s="162" cm="1">
        <f t="array" aca="1" ref="K39" ca="1">IF($E39="",0,INDEX(Orçamento!$S:$S,$E39,1))</f>
        <v>0</v>
      </c>
      <c r="L39" s="490">
        <f t="shared" ca="1" si="18"/>
        <v>0</v>
      </c>
      <c r="M39" s="586" t="str">
        <f t="shared" ca="1" si="19"/>
        <v/>
      </c>
      <c r="N39" s="165" t="str">
        <f t="shared" ca="1" si="20"/>
        <v/>
      </c>
      <c r="O39" s="717" t="str">
        <f t="shared" ca="1" si="21"/>
        <v/>
      </c>
      <c r="P39" s="718"/>
      <c r="Q39" s="563"/>
      <c r="R39" s="563"/>
      <c r="S39" s="563"/>
      <c r="T39" s="6" t="str">
        <f t="shared" ca="1" si="22"/>
        <v/>
      </c>
      <c r="U39" s="564">
        <f t="shared" ca="1" si="23"/>
        <v>0</v>
      </c>
      <c r="V39" s="491" cm="1">
        <f t="array" aca="1" ref="V39" ca="1">IF($C39=0,0,INDEX($X$2:$BC$2,1,$B39+1))</f>
        <v>0</v>
      </c>
      <c r="W39" s="492" cm="1">
        <f t="array" aca="1" ref="W39" ca="1">IF($C39=0,0,INDEX($X39:$BC39,1,$B39+1))</f>
        <v>0</v>
      </c>
      <c r="X39" s="493">
        <f t="shared" ca="1" si="24"/>
        <v>0</v>
      </c>
      <c r="Y39" s="4"/>
      <c r="Z39" s="570">
        <f t="shared" ca="1" si="25"/>
        <v>0</v>
      </c>
      <c r="AA39" s="573"/>
      <c r="AB39" s="4"/>
      <c r="AC39" s="570">
        <f t="shared" ca="1" si="6"/>
        <v>0</v>
      </c>
      <c r="AD39" s="573"/>
      <c r="AE39" s="4"/>
      <c r="AF39" s="570">
        <f t="shared" ca="1" si="26"/>
        <v>0</v>
      </c>
      <c r="AG39" s="573"/>
      <c r="AH39" s="4"/>
      <c r="AI39" s="570">
        <f t="shared" ca="1" si="27"/>
        <v>0</v>
      </c>
      <c r="AJ39" s="573"/>
      <c r="AK39" s="4"/>
      <c r="AL39" s="570">
        <f t="shared" ca="1" si="28"/>
        <v>0</v>
      </c>
      <c r="AM39" s="573"/>
      <c r="AN39" s="4"/>
      <c r="AO39" s="570">
        <f t="shared" ca="1" si="29"/>
        <v>0</v>
      </c>
      <c r="AP39" s="573"/>
      <c r="AQ39" s="4"/>
      <c r="AR39" s="570">
        <f t="shared" ca="1" si="30"/>
        <v>0</v>
      </c>
      <c r="AS39" s="573"/>
      <c r="AT39" s="4"/>
      <c r="AU39" s="570">
        <f t="shared" ca="1" si="12"/>
        <v>0</v>
      </c>
      <c r="AV39" s="573"/>
      <c r="AW39" s="4"/>
      <c r="AX39" s="570">
        <f t="shared" ca="1" si="13"/>
        <v>0</v>
      </c>
      <c r="AY39" s="573"/>
      <c r="AZ39" s="4"/>
      <c r="BA39" s="570">
        <f t="shared" ca="1" si="14"/>
        <v>0</v>
      </c>
      <c r="BB39" s="573"/>
    </row>
    <row r="40" spans="2:54" s="485" customFormat="1" ht="15" customHeight="1">
      <c r="B40" s="440" t="str">
        <f t="shared" ca="1" si="0"/>
        <v/>
      </c>
      <c r="C40" s="440">
        <f ca="1">IF(AND(N40&lt;&gt;"",N40&lt;&gt;0),MAX($C$8:$C39)+1,0)</f>
        <v>0</v>
      </c>
      <c r="D40" s="440" t="str">
        <f ca="1">IF($F40&gt;$E$3,"",_xlfn.MAXIFS(OFFSET(Orçamento!$G$5,$E40-5,,$E$4-$E40+5,),OFFSET(Orçamento!$N$5,$E40-5,,$E$4-$E40+5,),$G40)+1-E40+5)</f>
        <v/>
      </c>
      <c r="E40" s="440" t="str">
        <f ca="1">IF($F40&gt;$E$3,"",_xlfn.IFNA(MATCH($G40,Orçamento!$N:$N,),""))</f>
        <v/>
      </c>
      <c r="F40" s="486" cm="1">
        <f t="array" aca="1" ref="F40" ca="1">OFFSET(F40,-1,,,)+1</f>
        <v>31</v>
      </c>
      <c r="G40" s="487" t="str">
        <f ca="1">IF($F40&gt;$E$3,"",INDEX(Insumos!$C:$C,MATCH($F40,Insumos!$B:$B,),1))</f>
        <v/>
      </c>
      <c r="H40" s="488" t="str" cm="1">
        <f t="array" aca="1" ref="H40" ca="1">IF($E40="","",INDEX(Orçamento!$O:$O,$E40,1))</f>
        <v/>
      </c>
      <c r="I40" s="489" t="str" cm="1">
        <f t="array" aca="1" ref="I40" ca="1">IF($E40="","",INDEX(Orçamento!$Q:$Q,$E40,1))</f>
        <v/>
      </c>
      <c r="J40" s="488">
        <f ca="1">IF($D40="",0,SUMIF(OFFSET(Orçamento!$N$5,$E40-5,,$D40,),$G40,OFFSET(Orçamento!$I$5,$E40-5,,$D40,)))</f>
        <v>0</v>
      </c>
      <c r="K40" s="162" cm="1">
        <f t="array" aca="1" ref="K40" ca="1">IF($E40="",0,INDEX(Orçamento!$S:$S,$E40,1))</f>
        <v>0</v>
      </c>
      <c r="L40" s="490">
        <f t="shared" ca="1" si="18"/>
        <v>0</v>
      </c>
      <c r="M40" s="586" t="str">
        <f t="shared" ca="1" si="19"/>
        <v/>
      </c>
      <c r="N40" s="165" t="str">
        <f t="shared" ca="1" si="20"/>
        <v/>
      </c>
      <c r="O40" s="717" t="str">
        <f t="shared" ca="1" si="21"/>
        <v/>
      </c>
      <c r="P40" s="718"/>
      <c r="Q40" s="563"/>
      <c r="R40" s="563"/>
      <c r="S40" s="563"/>
      <c r="T40" s="6" t="str">
        <f t="shared" ca="1" si="22"/>
        <v/>
      </c>
      <c r="U40" s="564">
        <f t="shared" ca="1" si="23"/>
        <v>0</v>
      </c>
      <c r="V40" s="491" cm="1">
        <f t="array" aca="1" ref="V40" ca="1">IF($C40=0,0,INDEX($X$2:$BC$2,1,$B40+1))</f>
        <v>0</v>
      </c>
      <c r="W40" s="492" cm="1">
        <f t="array" aca="1" ref="W40" ca="1">IF($C40=0,0,INDEX($X40:$BC40,1,$B40+1))</f>
        <v>0</v>
      </c>
      <c r="X40" s="493">
        <f t="shared" ca="1" si="24"/>
        <v>0</v>
      </c>
      <c r="Y40" s="4"/>
      <c r="Z40" s="570">
        <f t="shared" ca="1" si="25"/>
        <v>0</v>
      </c>
      <c r="AA40" s="573"/>
      <c r="AB40" s="4"/>
      <c r="AC40" s="570">
        <f t="shared" ca="1" si="6"/>
        <v>0</v>
      </c>
      <c r="AD40" s="573"/>
      <c r="AE40" s="4"/>
      <c r="AF40" s="570">
        <f t="shared" ca="1" si="26"/>
        <v>0</v>
      </c>
      <c r="AG40" s="573"/>
      <c r="AH40" s="4"/>
      <c r="AI40" s="570">
        <f t="shared" ca="1" si="27"/>
        <v>0</v>
      </c>
      <c r="AJ40" s="573"/>
      <c r="AK40" s="4"/>
      <c r="AL40" s="570">
        <f t="shared" ca="1" si="28"/>
        <v>0</v>
      </c>
      <c r="AM40" s="573"/>
      <c r="AN40" s="4"/>
      <c r="AO40" s="570">
        <f t="shared" ca="1" si="29"/>
        <v>0</v>
      </c>
      <c r="AP40" s="573"/>
      <c r="AQ40" s="4"/>
      <c r="AR40" s="570">
        <f t="shared" ca="1" si="30"/>
        <v>0</v>
      </c>
      <c r="AS40" s="573"/>
      <c r="AT40" s="4"/>
      <c r="AU40" s="570">
        <f t="shared" ca="1" si="12"/>
        <v>0</v>
      </c>
      <c r="AV40" s="573"/>
      <c r="AW40" s="4"/>
      <c r="AX40" s="570">
        <f t="shared" ca="1" si="13"/>
        <v>0</v>
      </c>
      <c r="AY40" s="573"/>
      <c r="AZ40" s="4"/>
      <c r="BA40" s="570">
        <f t="shared" ca="1" si="14"/>
        <v>0</v>
      </c>
      <c r="BB40" s="573"/>
    </row>
    <row r="41" spans="2:54" s="485" customFormat="1" ht="15" customHeight="1">
      <c r="B41" s="440" t="str">
        <f t="shared" ca="1" si="0"/>
        <v/>
      </c>
      <c r="C41" s="440">
        <f ca="1">IF(AND(N41&lt;&gt;"",N41&lt;&gt;0),MAX($C$8:$C40)+1,0)</f>
        <v>0</v>
      </c>
      <c r="D41" s="440" t="str">
        <f ca="1">IF($F41&gt;$E$3,"",_xlfn.MAXIFS(OFFSET(Orçamento!$G$5,$E41-5,,$E$4-$E41+5,),OFFSET(Orçamento!$N$5,$E41-5,,$E$4-$E41+5,),$G41)+1-E41+5)</f>
        <v/>
      </c>
      <c r="E41" s="440" t="str">
        <f ca="1">IF($F41&gt;$E$3,"",_xlfn.IFNA(MATCH($G41,Orçamento!$N:$N,),""))</f>
        <v/>
      </c>
      <c r="F41" s="486" cm="1">
        <f t="array" aca="1" ref="F41" ca="1">OFFSET(F41,-1,,,)+1</f>
        <v>32</v>
      </c>
      <c r="G41" s="487" t="str">
        <f ca="1">IF($F41&gt;$E$3,"",INDEX(Insumos!$C:$C,MATCH($F41,Insumos!$B:$B,),1))</f>
        <v/>
      </c>
      <c r="H41" s="488" t="str" cm="1">
        <f t="array" aca="1" ref="H41" ca="1">IF($E41="","",INDEX(Orçamento!$O:$O,$E41,1))</f>
        <v/>
      </c>
      <c r="I41" s="489" t="str" cm="1">
        <f t="array" aca="1" ref="I41" ca="1">IF($E41="","",INDEX(Orçamento!$Q:$Q,$E41,1))</f>
        <v/>
      </c>
      <c r="J41" s="488">
        <f ca="1">IF($D41="",0,SUMIF(OFFSET(Orçamento!$N$5,$E41-5,,$D41,),$G41,OFFSET(Orçamento!$I$5,$E41-5,,$D41,)))</f>
        <v>0</v>
      </c>
      <c r="K41" s="162" cm="1">
        <f t="array" aca="1" ref="K41" ca="1">IF($E41="",0,INDEX(Orçamento!$S:$S,$E41,1))</f>
        <v>0</v>
      </c>
      <c r="L41" s="490">
        <f t="shared" ca="1" si="18"/>
        <v>0</v>
      </c>
      <c r="M41" s="586" t="str">
        <f t="shared" ca="1" si="19"/>
        <v/>
      </c>
      <c r="N41" s="165" t="str">
        <f t="shared" ca="1" si="20"/>
        <v/>
      </c>
      <c r="O41" s="717" t="str">
        <f t="shared" ca="1" si="21"/>
        <v/>
      </c>
      <c r="P41" s="718"/>
      <c r="Q41" s="563"/>
      <c r="R41" s="563"/>
      <c r="S41" s="563"/>
      <c r="T41" s="6" t="str">
        <f t="shared" ca="1" si="22"/>
        <v/>
      </c>
      <c r="U41" s="61">
        <f t="shared" ca="1" si="23"/>
        <v>0</v>
      </c>
      <c r="V41" s="494" cm="1">
        <f t="array" aca="1" ref="V41" ca="1">IF($C41=0,0,INDEX($X$2:$BC$2,1,$B41+1))</f>
        <v>0</v>
      </c>
      <c r="W41" s="495" cm="1">
        <f t="array" aca="1" ref="W41" ca="1">IF($C41=0,0,INDEX($X41:$BC41,1,$B41+1))</f>
        <v>0</v>
      </c>
      <c r="X41" s="496">
        <f t="shared" ca="1" si="24"/>
        <v>0</v>
      </c>
      <c r="Y41" s="4"/>
      <c r="Z41" s="570">
        <f t="shared" ca="1" si="25"/>
        <v>0</v>
      </c>
      <c r="AA41" s="573"/>
      <c r="AB41" s="4"/>
      <c r="AC41" s="570">
        <f t="shared" ca="1" si="6"/>
        <v>0</v>
      </c>
      <c r="AD41" s="573"/>
      <c r="AE41" s="4"/>
      <c r="AF41" s="570">
        <f t="shared" ca="1" si="26"/>
        <v>0</v>
      </c>
      <c r="AG41" s="573"/>
      <c r="AH41" s="4"/>
      <c r="AI41" s="570">
        <f t="shared" ca="1" si="27"/>
        <v>0</v>
      </c>
      <c r="AJ41" s="573"/>
      <c r="AK41" s="4"/>
      <c r="AL41" s="570">
        <f t="shared" ca="1" si="28"/>
        <v>0</v>
      </c>
      <c r="AM41" s="573"/>
      <c r="AN41" s="4"/>
      <c r="AO41" s="570">
        <f t="shared" ca="1" si="29"/>
        <v>0</v>
      </c>
      <c r="AP41" s="573"/>
      <c r="AQ41" s="4"/>
      <c r="AR41" s="570">
        <f t="shared" ca="1" si="30"/>
        <v>0</v>
      </c>
      <c r="AS41" s="573"/>
      <c r="AT41" s="4"/>
      <c r="AU41" s="570">
        <f t="shared" ca="1" si="12"/>
        <v>0</v>
      </c>
      <c r="AV41" s="573"/>
      <c r="AW41" s="4"/>
      <c r="AX41" s="570">
        <f t="shared" ca="1" si="13"/>
        <v>0</v>
      </c>
      <c r="AY41" s="573"/>
      <c r="AZ41" s="4"/>
      <c r="BA41" s="570">
        <f t="shared" ca="1" si="14"/>
        <v>0</v>
      </c>
      <c r="BB41" s="573"/>
    </row>
    <row r="42" spans="2:54" s="485" customFormat="1" ht="15" customHeight="1">
      <c r="B42" s="440" t="str">
        <f t="shared" ref="B42:B73" ca="1" si="31">IF(C42=0,"",MATCH(_xlfn.MINIFS(Y42:BC42,Y$9:BC$9,$Y$9,Y42:BC42,"&lt;&gt;0",Y42:BC42,"&lt;&gt;"""),Y42:BC42,))</f>
        <v/>
      </c>
      <c r="C42" s="440">
        <f ca="1">IF(AND(N42&lt;&gt;"",N42&lt;&gt;0),MAX($C$8:$C41)+1,0)</f>
        <v>0</v>
      </c>
      <c r="D42" s="440" t="str">
        <f ca="1">IF($F42&gt;$E$3,"",_xlfn.MAXIFS(OFFSET(Orçamento!$G$5,$E42-5,,$E$4-$E42+5,),OFFSET(Orçamento!$N$5,$E42-5,,$E$4-$E42+5,),$G42)+1-E42+5)</f>
        <v/>
      </c>
      <c r="E42" s="440" t="str">
        <f ca="1">IF($F42&gt;$E$3,"",_xlfn.IFNA(MATCH($G42,Orçamento!$N:$N,),""))</f>
        <v/>
      </c>
      <c r="F42" s="486" cm="1">
        <f t="array" aca="1" ref="F42" ca="1">OFFSET(F42,-1,,,)+1</f>
        <v>33</v>
      </c>
      <c r="G42" s="487" t="str">
        <f ca="1">IF($F42&gt;$E$3,"",INDEX(Insumos!$C:$C,MATCH($F42,Insumos!$B:$B,),1))</f>
        <v/>
      </c>
      <c r="H42" s="488" t="str" cm="1">
        <f t="array" aca="1" ref="H42" ca="1">IF($E42="","",INDEX(Orçamento!$O:$O,$E42,1))</f>
        <v/>
      </c>
      <c r="I42" s="489" t="str" cm="1">
        <f t="array" aca="1" ref="I42" ca="1">IF($E42="","",INDEX(Orçamento!$Q:$Q,$E42,1))</f>
        <v/>
      </c>
      <c r="J42" s="488">
        <f ca="1">IF($D42="",0,SUMIF(OFFSET(Orçamento!$N$5,$E42-5,,$D42,),$G42,OFFSET(Orçamento!$I$5,$E42-5,,$D42,)))</f>
        <v>0</v>
      </c>
      <c r="K42" s="162" cm="1">
        <f t="array" aca="1" ref="K42" ca="1">IF($E42="",0,INDEX(Orçamento!$S:$S,$E42,1))</f>
        <v>0</v>
      </c>
      <c r="L42" s="490">
        <f t="shared" ca="1" si="18"/>
        <v>0</v>
      </c>
      <c r="M42" s="586" t="str">
        <f t="shared" ca="1" si="19"/>
        <v/>
      </c>
      <c r="N42" s="165" t="str">
        <f t="shared" ca="1" si="20"/>
        <v/>
      </c>
      <c r="O42" s="717" t="str">
        <f t="shared" ca="1" si="21"/>
        <v/>
      </c>
      <c r="P42" s="718"/>
      <c r="Q42" s="563"/>
      <c r="R42" s="563"/>
      <c r="S42" s="563"/>
      <c r="T42" s="6" t="str">
        <f t="shared" ca="1" si="22"/>
        <v/>
      </c>
      <c r="U42" s="61">
        <f t="shared" ca="1" si="23"/>
        <v>0</v>
      </c>
      <c r="V42" s="494" cm="1">
        <f t="array" aca="1" ref="V42" ca="1">IF($C42=0,0,INDEX($X$2:$BC$2,1,$B42+1))</f>
        <v>0</v>
      </c>
      <c r="W42" s="495" cm="1">
        <f t="array" aca="1" ref="W42" ca="1">IF($C42=0,0,INDEX($X42:$BC42,1,$B42+1))</f>
        <v>0</v>
      </c>
      <c r="X42" s="496">
        <f t="shared" ca="1" si="24"/>
        <v>0</v>
      </c>
      <c r="Y42" s="4"/>
      <c r="Z42" s="570">
        <f t="shared" ca="1" si="25"/>
        <v>0</v>
      </c>
      <c r="AA42" s="573"/>
      <c r="AB42" s="4"/>
      <c r="AC42" s="570">
        <f t="shared" ref="AC42:AC73" ca="1" si="32">AB42*$U42</f>
        <v>0</v>
      </c>
      <c r="AD42" s="573"/>
      <c r="AE42" s="4"/>
      <c r="AF42" s="570">
        <f t="shared" ca="1" si="26"/>
        <v>0</v>
      </c>
      <c r="AG42" s="573"/>
      <c r="AH42" s="4"/>
      <c r="AI42" s="570">
        <f t="shared" ca="1" si="27"/>
        <v>0</v>
      </c>
      <c r="AJ42" s="573"/>
      <c r="AK42" s="4"/>
      <c r="AL42" s="570">
        <f t="shared" ca="1" si="28"/>
        <v>0</v>
      </c>
      <c r="AM42" s="573"/>
      <c r="AN42" s="4"/>
      <c r="AO42" s="570">
        <f t="shared" ca="1" si="29"/>
        <v>0</v>
      </c>
      <c r="AP42" s="573"/>
      <c r="AQ42" s="4"/>
      <c r="AR42" s="570">
        <f t="shared" ca="1" si="30"/>
        <v>0</v>
      </c>
      <c r="AS42" s="573"/>
      <c r="AT42" s="4"/>
      <c r="AU42" s="570">
        <f t="shared" ca="1" si="12"/>
        <v>0</v>
      </c>
      <c r="AV42" s="573"/>
      <c r="AW42" s="4"/>
      <c r="AX42" s="570">
        <f t="shared" ca="1" si="13"/>
        <v>0</v>
      </c>
      <c r="AY42" s="573"/>
      <c r="AZ42" s="4"/>
      <c r="BA42" s="570">
        <f t="shared" ca="1" si="14"/>
        <v>0</v>
      </c>
      <c r="BB42" s="573"/>
    </row>
    <row r="43" spans="2:54" s="485" customFormat="1" ht="15" customHeight="1">
      <c r="B43" s="440" t="str">
        <f t="shared" ca="1" si="31"/>
        <v/>
      </c>
      <c r="C43" s="440">
        <f ca="1">IF(AND(N43&lt;&gt;"",N43&lt;&gt;0),MAX($C$8:$C42)+1,0)</f>
        <v>0</v>
      </c>
      <c r="D43" s="440" t="str">
        <f ca="1">IF($F43&gt;$E$3,"",_xlfn.MAXIFS(OFFSET(Orçamento!$G$5,$E43-5,,$E$4-$E43+5,),OFFSET(Orçamento!$N$5,$E43-5,,$E$4-$E43+5,),$G43)+1-E43+5)</f>
        <v/>
      </c>
      <c r="E43" s="440" t="str">
        <f ca="1">IF($F43&gt;$E$3,"",_xlfn.IFNA(MATCH($G43,Orçamento!$N:$N,),""))</f>
        <v/>
      </c>
      <c r="F43" s="486" cm="1">
        <f t="array" aca="1" ref="F43" ca="1">OFFSET(F43,-1,,,)+1</f>
        <v>34</v>
      </c>
      <c r="G43" s="487" t="str">
        <f ca="1">IF($F43&gt;$E$3,"",INDEX(Insumos!$C:$C,MATCH($F43,Insumos!$B:$B,),1))</f>
        <v/>
      </c>
      <c r="H43" s="488" t="str" cm="1">
        <f t="array" aca="1" ref="H43" ca="1">IF($E43="","",INDEX(Orçamento!$O:$O,$E43,1))</f>
        <v/>
      </c>
      <c r="I43" s="489" t="str" cm="1">
        <f t="array" aca="1" ref="I43" ca="1">IF($E43="","",INDEX(Orçamento!$Q:$Q,$E43,1))</f>
        <v/>
      </c>
      <c r="J43" s="488">
        <f ca="1">IF($D43="",0,SUMIF(OFFSET(Orçamento!$N$5,$E43-5,,$D43,),$G43,OFFSET(Orçamento!$I$5,$E43-5,,$D43,)))</f>
        <v>0</v>
      </c>
      <c r="K43" s="162" cm="1">
        <f t="array" aca="1" ref="K43" ca="1">IF($E43="",0,INDEX(Orçamento!$S:$S,$E43,1))</f>
        <v>0</v>
      </c>
      <c r="L43" s="490">
        <f t="shared" ca="1" si="18"/>
        <v>0</v>
      </c>
      <c r="M43" s="586" t="str">
        <f t="shared" ca="1" si="19"/>
        <v/>
      </c>
      <c r="N43" s="165" t="str">
        <f t="shared" ca="1" si="20"/>
        <v/>
      </c>
      <c r="O43" s="717" t="str">
        <f t="shared" ca="1" si="21"/>
        <v/>
      </c>
      <c r="P43" s="718"/>
      <c r="Q43" s="563"/>
      <c r="R43" s="563"/>
      <c r="S43" s="563"/>
      <c r="T43" s="5" t="str">
        <f t="shared" ca="1" si="22"/>
        <v/>
      </c>
      <c r="U43" s="61">
        <f t="shared" ca="1" si="23"/>
        <v>0</v>
      </c>
      <c r="V43" s="494" cm="1">
        <f t="array" aca="1" ref="V43" ca="1">IF($C43=0,0,INDEX($X$2:$BC$2,1,$B43+1))</f>
        <v>0</v>
      </c>
      <c r="W43" s="495" cm="1">
        <f t="array" aca="1" ref="W43" ca="1">IF($C43=0,0,INDEX($X43:$BC43,1,$B43+1))</f>
        <v>0</v>
      </c>
      <c r="X43" s="496">
        <f t="shared" ca="1" si="24"/>
        <v>0</v>
      </c>
      <c r="Y43" s="4"/>
      <c r="Z43" s="570">
        <f t="shared" ca="1" si="25"/>
        <v>0</v>
      </c>
      <c r="AA43" s="573"/>
      <c r="AB43" s="4"/>
      <c r="AC43" s="570">
        <f t="shared" ca="1" si="32"/>
        <v>0</v>
      </c>
      <c r="AD43" s="573"/>
      <c r="AE43" s="4"/>
      <c r="AF43" s="570">
        <f t="shared" ca="1" si="26"/>
        <v>0</v>
      </c>
      <c r="AG43" s="573"/>
      <c r="AH43" s="4"/>
      <c r="AI43" s="570">
        <f t="shared" ca="1" si="27"/>
        <v>0</v>
      </c>
      <c r="AJ43" s="573"/>
      <c r="AK43" s="4"/>
      <c r="AL43" s="570">
        <f t="shared" ca="1" si="28"/>
        <v>0</v>
      </c>
      <c r="AM43" s="573"/>
      <c r="AN43" s="4"/>
      <c r="AO43" s="570">
        <f t="shared" ca="1" si="29"/>
        <v>0</v>
      </c>
      <c r="AP43" s="573"/>
      <c r="AQ43" s="4"/>
      <c r="AR43" s="570">
        <f t="shared" ca="1" si="30"/>
        <v>0</v>
      </c>
      <c r="AS43" s="573"/>
      <c r="AT43" s="4"/>
      <c r="AU43" s="570">
        <f t="shared" ca="1" si="12"/>
        <v>0</v>
      </c>
      <c r="AV43" s="573"/>
      <c r="AW43" s="4"/>
      <c r="AX43" s="570">
        <f t="shared" ca="1" si="13"/>
        <v>0</v>
      </c>
      <c r="AY43" s="573"/>
      <c r="AZ43" s="4"/>
      <c r="BA43" s="570">
        <f t="shared" ca="1" si="14"/>
        <v>0</v>
      </c>
      <c r="BB43" s="573"/>
    </row>
    <row r="44" spans="2:54" s="485" customFormat="1" ht="15" customHeight="1">
      <c r="B44" s="440" t="str">
        <f t="shared" ca="1" si="31"/>
        <v/>
      </c>
      <c r="C44" s="440">
        <f ca="1">IF(AND(N44&lt;&gt;"",N44&lt;&gt;0),MAX($C$8:$C43)+1,0)</f>
        <v>0</v>
      </c>
      <c r="D44" s="440" t="str">
        <f ca="1">IF($F44&gt;$E$3,"",_xlfn.MAXIFS(OFFSET(Orçamento!$G$5,$E44-5,,$E$4-$E44+5,),OFFSET(Orçamento!$N$5,$E44-5,,$E$4-$E44+5,),$G44)+1-E44+5)</f>
        <v/>
      </c>
      <c r="E44" s="440" t="str">
        <f ca="1">IF($F44&gt;$E$3,"",_xlfn.IFNA(MATCH($G44,Orçamento!$N:$N,),""))</f>
        <v/>
      </c>
      <c r="F44" s="486" cm="1">
        <f t="array" aca="1" ref="F44" ca="1">OFFSET(F44,-1,,,)+1</f>
        <v>35</v>
      </c>
      <c r="G44" s="487" t="str">
        <f ca="1">IF($F44&gt;$E$3,"",INDEX(Insumos!$C:$C,MATCH($F44,Insumos!$B:$B,),1))</f>
        <v/>
      </c>
      <c r="H44" s="488" t="str" cm="1">
        <f t="array" aca="1" ref="H44" ca="1">IF($E44="","",INDEX(Orçamento!$O:$O,$E44,1))</f>
        <v/>
      </c>
      <c r="I44" s="489" t="str" cm="1">
        <f t="array" aca="1" ref="I44" ca="1">IF($E44="","",INDEX(Orçamento!$Q:$Q,$E44,1))</f>
        <v/>
      </c>
      <c r="J44" s="488">
        <f ca="1">IF($D44="",0,SUMIF(OFFSET(Orçamento!$N$5,$E44-5,,$D44,),$G44,OFFSET(Orçamento!$I$5,$E44-5,,$D44,)))</f>
        <v>0</v>
      </c>
      <c r="K44" s="162" cm="1">
        <f t="array" aca="1" ref="K44" ca="1">IF($E44="",0,INDEX(Orçamento!$S:$S,$E44,1))</f>
        <v>0</v>
      </c>
      <c r="L44" s="490">
        <f t="shared" ca="1" si="18"/>
        <v>0</v>
      </c>
      <c r="M44" s="586" t="str">
        <f t="shared" ca="1" si="19"/>
        <v/>
      </c>
      <c r="N44" s="165" t="str">
        <f t="shared" ca="1" si="20"/>
        <v/>
      </c>
      <c r="O44" s="717" t="str">
        <f t="shared" ca="1" si="21"/>
        <v/>
      </c>
      <c r="P44" s="718"/>
      <c r="Q44" s="563"/>
      <c r="R44" s="563"/>
      <c r="S44" s="563"/>
      <c r="T44" s="6" t="str">
        <f t="shared" ca="1" si="22"/>
        <v/>
      </c>
      <c r="U44" s="564">
        <f t="shared" ca="1" si="23"/>
        <v>0</v>
      </c>
      <c r="V44" s="491" cm="1">
        <f t="array" aca="1" ref="V44" ca="1">IF($C44=0,0,INDEX($X$2:$BC$2,1,$B44+1))</f>
        <v>0</v>
      </c>
      <c r="W44" s="492" cm="1">
        <f t="array" aca="1" ref="W44" ca="1">IF($C44=0,0,INDEX($X44:$BC44,1,$B44+1))</f>
        <v>0</v>
      </c>
      <c r="X44" s="493">
        <f t="shared" ca="1" si="24"/>
        <v>0</v>
      </c>
      <c r="Y44" s="4"/>
      <c r="Z44" s="570">
        <f t="shared" ca="1" si="25"/>
        <v>0</v>
      </c>
      <c r="AA44" s="573"/>
      <c r="AB44" s="4"/>
      <c r="AC44" s="570">
        <f t="shared" ca="1" si="32"/>
        <v>0</v>
      </c>
      <c r="AD44" s="573"/>
      <c r="AE44" s="4"/>
      <c r="AF44" s="570">
        <f t="shared" ca="1" si="26"/>
        <v>0</v>
      </c>
      <c r="AG44" s="573"/>
      <c r="AH44" s="4"/>
      <c r="AI44" s="570">
        <f t="shared" ca="1" si="27"/>
        <v>0</v>
      </c>
      <c r="AJ44" s="573"/>
      <c r="AK44" s="4"/>
      <c r="AL44" s="570">
        <f t="shared" ca="1" si="28"/>
        <v>0</v>
      </c>
      <c r="AM44" s="573"/>
      <c r="AN44" s="4"/>
      <c r="AO44" s="570">
        <f t="shared" ca="1" si="29"/>
        <v>0</v>
      </c>
      <c r="AP44" s="573"/>
      <c r="AQ44" s="4"/>
      <c r="AR44" s="570">
        <f t="shared" ca="1" si="30"/>
        <v>0</v>
      </c>
      <c r="AS44" s="573"/>
      <c r="AT44" s="4"/>
      <c r="AU44" s="570">
        <f t="shared" ca="1" si="12"/>
        <v>0</v>
      </c>
      <c r="AV44" s="573"/>
      <c r="AW44" s="4"/>
      <c r="AX44" s="570">
        <f t="shared" ca="1" si="13"/>
        <v>0</v>
      </c>
      <c r="AY44" s="573"/>
      <c r="AZ44" s="4"/>
      <c r="BA44" s="570">
        <f t="shared" ca="1" si="14"/>
        <v>0</v>
      </c>
      <c r="BB44" s="573"/>
    </row>
    <row r="45" spans="2:54" s="485" customFormat="1" ht="15" customHeight="1">
      <c r="B45" s="440" t="str">
        <f t="shared" ca="1" si="31"/>
        <v/>
      </c>
      <c r="C45" s="440">
        <f ca="1">IF(AND(N45&lt;&gt;"",N45&lt;&gt;0),MAX($C$8:$C44)+1,0)</f>
        <v>0</v>
      </c>
      <c r="D45" s="440" t="str">
        <f ca="1">IF($F45&gt;$E$3,"",_xlfn.MAXIFS(OFFSET(Orçamento!$G$5,$E45-5,,$E$4-$E45+5,),OFFSET(Orçamento!$N$5,$E45-5,,$E$4-$E45+5,),$G45)+1-E45+5)</f>
        <v/>
      </c>
      <c r="E45" s="440" t="str">
        <f ca="1">IF($F45&gt;$E$3,"",_xlfn.IFNA(MATCH($G45,Orçamento!$N:$N,),""))</f>
        <v/>
      </c>
      <c r="F45" s="486" cm="1">
        <f t="array" aca="1" ref="F45" ca="1">OFFSET(F45,-1,,,)+1</f>
        <v>36</v>
      </c>
      <c r="G45" s="487" t="str">
        <f ca="1">IF($F45&gt;$E$3,"",INDEX(Insumos!$C:$C,MATCH($F45,Insumos!$B:$B,),1))</f>
        <v/>
      </c>
      <c r="H45" s="488" t="str" cm="1">
        <f t="array" aca="1" ref="H45" ca="1">IF($E45="","",INDEX(Orçamento!$O:$O,$E45,1))</f>
        <v/>
      </c>
      <c r="I45" s="489" t="str" cm="1">
        <f t="array" aca="1" ref="I45" ca="1">IF($E45="","",INDEX(Orçamento!$Q:$Q,$E45,1))</f>
        <v/>
      </c>
      <c r="J45" s="488">
        <f ca="1">IF($D45="",0,SUMIF(OFFSET(Orçamento!$N$5,$E45-5,,$D45,),$G45,OFFSET(Orçamento!$I$5,$E45-5,,$D45,)))</f>
        <v>0</v>
      </c>
      <c r="K45" s="162" cm="1">
        <f t="array" aca="1" ref="K45" ca="1">IF($E45="",0,INDEX(Orçamento!$S:$S,$E45,1))</f>
        <v>0</v>
      </c>
      <c r="L45" s="490">
        <f t="shared" ca="1" si="18"/>
        <v>0</v>
      </c>
      <c r="M45" s="586" t="str">
        <f t="shared" ca="1" si="19"/>
        <v/>
      </c>
      <c r="N45" s="165" t="str">
        <f t="shared" ca="1" si="20"/>
        <v/>
      </c>
      <c r="O45" s="717" t="str">
        <f t="shared" ca="1" si="21"/>
        <v/>
      </c>
      <c r="P45" s="718"/>
      <c r="Q45" s="563"/>
      <c r="R45" s="563"/>
      <c r="S45" s="563"/>
      <c r="T45" s="6" t="str">
        <f t="shared" ca="1" si="22"/>
        <v/>
      </c>
      <c r="U45" s="564">
        <f t="shared" ca="1" si="23"/>
        <v>0</v>
      </c>
      <c r="V45" s="491" cm="1">
        <f t="array" aca="1" ref="V45" ca="1">IF($C45=0,0,INDEX($X$2:$BC$2,1,$B45+1))</f>
        <v>0</v>
      </c>
      <c r="W45" s="492" cm="1">
        <f t="array" aca="1" ref="W45" ca="1">IF($C45=0,0,INDEX($X45:$BC45,1,$B45+1))</f>
        <v>0</v>
      </c>
      <c r="X45" s="493">
        <f t="shared" ca="1" si="24"/>
        <v>0</v>
      </c>
      <c r="Y45" s="4"/>
      <c r="Z45" s="570">
        <f t="shared" ca="1" si="25"/>
        <v>0</v>
      </c>
      <c r="AA45" s="573"/>
      <c r="AB45" s="4"/>
      <c r="AC45" s="570">
        <f t="shared" ca="1" si="32"/>
        <v>0</v>
      </c>
      <c r="AD45" s="573"/>
      <c r="AE45" s="4"/>
      <c r="AF45" s="570">
        <f t="shared" ca="1" si="26"/>
        <v>0</v>
      </c>
      <c r="AG45" s="573"/>
      <c r="AH45" s="4"/>
      <c r="AI45" s="570">
        <f t="shared" ca="1" si="27"/>
        <v>0</v>
      </c>
      <c r="AJ45" s="573"/>
      <c r="AK45" s="4"/>
      <c r="AL45" s="570">
        <f t="shared" ca="1" si="28"/>
        <v>0</v>
      </c>
      <c r="AM45" s="573"/>
      <c r="AN45" s="4"/>
      <c r="AO45" s="570">
        <f t="shared" ca="1" si="29"/>
        <v>0</v>
      </c>
      <c r="AP45" s="573"/>
      <c r="AQ45" s="4"/>
      <c r="AR45" s="570">
        <f t="shared" ca="1" si="30"/>
        <v>0</v>
      </c>
      <c r="AS45" s="573"/>
      <c r="AT45" s="4"/>
      <c r="AU45" s="570">
        <f t="shared" ca="1" si="12"/>
        <v>0</v>
      </c>
      <c r="AV45" s="573"/>
      <c r="AW45" s="4"/>
      <c r="AX45" s="570">
        <f t="shared" ca="1" si="13"/>
        <v>0</v>
      </c>
      <c r="AY45" s="573"/>
      <c r="AZ45" s="4"/>
      <c r="BA45" s="570">
        <f t="shared" ca="1" si="14"/>
        <v>0</v>
      </c>
      <c r="BB45" s="573"/>
    </row>
    <row r="46" spans="2:54" s="485" customFormat="1" ht="15" customHeight="1">
      <c r="B46" s="440" t="str">
        <f t="shared" ca="1" si="31"/>
        <v/>
      </c>
      <c r="C46" s="440">
        <f ca="1">IF(AND(N46&lt;&gt;"",N46&lt;&gt;0),MAX($C$8:$C45)+1,0)</f>
        <v>0</v>
      </c>
      <c r="D46" s="440" t="str">
        <f ca="1">IF($F46&gt;$E$3,"",_xlfn.MAXIFS(OFFSET(Orçamento!$G$5,$E46-5,,$E$4-$E46+5,),OFFSET(Orçamento!$N$5,$E46-5,,$E$4-$E46+5,),$G46)+1-E46+5)</f>
        <v/>
      </c>
      <c r="E46" s="440" t="str">
        <f ca="1">IF($F46&gt;$E$3,"",_xlfn.IFNA(MATCH($G46,Orçamento!$N:$N,),""))</f>
        <v/>
      </c>
      <c r="F46" s="486" cm="1">
        <f t="array" aca="1" ref="F46" ca="1">OFFSET(F46,-1,,,)+1</f>
        <v>37</v>
      </c>
      <c r="G46" s="487" t="str">
        <f ca="1">IF($F46&gt;$E$3,"",INDEX(Insumos!$C:$C,MATCH($F46,Insumos!$B:$B,),1))</f>
        <v/>
      </c>
      <c r="H46" s="488" t="str" cm="1">
        <f t="array" aca="1" ref="H46" ca="1">IF($E46="","",INDEX(Orçamento!$O:$O,$E46,1))</f>
        <v/>
      </c>
      <c r="I46" s="489" t="str" cm="1">
        <f t="array" aca="1" ref="I46" ca="1">IF($E46="","",INDEX(Orçamento!$Q:$Q,$E46,1))</f>
        <v/>
      </c>
      <c r="J46" s="488">
        <f ca="1">IF($D46="",0,SUMIF(OFFSET(Orçamento!$N$5,$E46-5,,$D46,),$G46,OFFSET(Orçamento!$I$5,$E46-5,,$D46,)))</f>
        <v>0</v>
      </c>
      <c r="K46" s="162" cm="1">
        <f t="array" aca="1" ref="K46" ca="1">IF($E46="",0,INDEX(Orçamento!$S:$S,$E46,1))</f>
        <v>0</v>
      </c>
      <c r="L46" s="490">
        <f t="shared" ca="1" si="18"/>
        <v>0</v>
      </c>
      <c r="M46" s="586" t="str">
        <f t="shared" ca="1" si="19"/>
        <v/>
      </c>
      <c r="N46" s="165" t="str">
        <f t="shared" ca="1" si="20"/>
        <v/>
      </c>
      <c r="O46" s="717" t="str">
        <f t="shared" ca="1" si="21"/>
        <v/>
      </c>
      <c r="P46" s="718"/>
      <c r="Q46" s="563"/>
      <c r="R46" s="563"/>
      <c r="S46" s="563"/>
      <c r="T46" s="6" t="str">
        <f t="shared" ca="1" si="22"/>
        <v/>
      </c>
      <c r="U46" s="564">
        <f t="shared" ca="1" si="23"/>
        <v>0</v>
      </c>
      <c r="V46" s="491" cm="1">
        <f t="array" aca="1" ref="V46" ca="1">IF($C46=0,0,INDEX($X$2:$BC$2,1,$B46+1))</f>
        <v>0</v>
      </c>
      <c r="W46" s="492" cm="1">
        <f t="array" aca="1" ref="W46" ca="1">IF($C46=0,0,INDEX($X46:$BC46,1,$B46+1))</f>
        <v>0</v>
      </c>
      <c r="X46" s="493">
        <f t="shared" ca="1" si="24"/>
        <v>0</v>
      </c>
      <c r="Y46" s="4"/>
      <c r="Z46" s="570">
        <f t="shared" ca="1" si="25"/>
        <v>0</v>
      </c>
      <c r="AA46" s="573"/>
      <c r="AB46" s="4"/>
      <c r="AC46" s="570">
        <f t="shared" ca="1" si="32"/>
        <v>0</v>
      </c>
      <c r="AD46" s="573"/>
      <c r="AE46" s="4"/>
      <c r="AF46" s="570">
        <f t="shared" ca="1" si="26"/>
        <v>0</v>
      </c>
      <c r="AG46" s="573"/>
      <c r="AH46" s="4"/>
      <c r="AI46" s="570">
        <f t="shared" ca="1" si="27"/>
        <v>0</v>
      </c>
      <c r="AJ46" s="573"/>
      <c r="AK46" s="4"/>
      <c r="AL46" s="570">
        <f t="shared" ca="1" si="28"/>
        <v>0</v>
      </c>
      <c r="AM46" s="573"/>
      <c r="AN46" s="4"/>
      <c r="AO46" s="570">
        <f t="shared" ca="1" si="29"/>
        <v>0</v>
      </c>
      <c r="AP46" s="573"/>
      <c r="AQ46" s="4"/>
      <c r="AR46" s="570">
        <f t="shared" ca="1" si="30"/>
        <v>0</v>
      </c>
      <c r="AS46" s="573"/>
      <c r="AT46" s="4"/>
      <c r="AU46" s="570">
        <f t="shared" ca="1" si="12"/>
        <v>0</v>
      </c>
      <c r="AV46" s="573"/>
      <c r="AW46" s="4"/>
      <c r="AX46" s="570">
        <f t="shared" ca="1" si="13"/>
        <v>0</v>
      </c>
      <c r="AY46" s="573"/>
      <c r="AZ46" s="4"/>
      <c r="BA46" s="570">
        <f t="shared" ca="1" si="14"/>
        <v>0</v>
      </c>
      <c r="BB46" s="573"/>
    </row>
    <row r="47" spans="2:54" s="485" customFormat="1" ht="15" customHeight="1">
      <c r="B47" s="440" t="str">
        <f t="shared" ca="1" si="31"/>
        <v/>
      </c>
      <c r="C47" s="440">
        <f ca="1">IF(AND(N47&lt;&gt;"",N47&lt;&gt;0),MAX($C$8:$C46)+1,0)</f>
        <v>0</v>
      </c>
      <c r="D47" s="440" t="str">
        <f ca="1">IF($F47&gt;$E$3,"",_xlfn.MAXIFS(OFFSET(Orçamento!$G$5,$E47-5,,$E$4-$E47+5,),OFFSET(Orçamento!$N$5,$E47-5,,$E$4-$E47+5,),$G47)+1-E47+5)</f>
        <v/>
      </c>
      <c r="E47" s="440" t="str">
        <f ca="1">IF($F47&gt;$E$3,"",_xlfn.IFNA(MATCH($G47,Orçamento!$N:$N,),""))</f>
        <v/>
      </c>
      <c r="F47" s="486" cm="1">
        <f t="array" aca="1" ref="F47" ca="1">OFFSET(F47,-1,,,)+1</f>
        <v>38</v>
      </c>
      <c r="G47" s="487" t="str">
        <f ca="1">IF($F47&gt;$E$3,"",INDEX(Insumos!$C:$C,MATCH($F47,Insumos!$B:$B,),1))</f>
        <v/>
      </c>
      <c r="H47" s="488" t="str" cm="1">
        <f t="array" aca="1" ref="H47" ca="1">IF($E47="","",INDEX(Orçamento!$O:$O,$E47,1))</f>
        <v/>
      </c>
      <c r="I47" s="489" t="str" cm="1">
        <f t="array" aca="1" ref="I47" ca="1">IF($E47="","",INDEX(Orçamento!$Q:$Q,$E47,1))</f>
        <v/>
      </c>
      <c r="J47" s="488">
        <f ca="1">IF($D47="",0,SUMIF(OFFSET(Orçamento!$N$5,$E47-5,,$D47,),$G47,OFFSET(Orçamento!$I$5,$E47-5,,$D47,)))</f>
        <v>0</v>
      </c>
      <c r="K47" s="162" cm="1">
        <f t="array" aca="1" ref="K47" ca="1">IF($E47="",0,INDEX(Orçamento!$S:$S,$E47,1))</f>
        <v>0</v>
      </c>
      <c r="L47" s="490">
        <f t="shared" ca="1" si="18"/>
        <v>0</v>
      </c>
      <c r="M47" s="586" t="str">
        <f t="shared" ca="1" si="19"/>
        <v/>
      </c>
      <c r="N47" s="165" t="str">
        <f t="shared" ca="1" si="20"/>
        <v/>
      </c>
      <c r="O47" s="717" t="str">
        <f t="shared" ca="1" si="21"/>
        <v/>
      </c>
      <c r="P47" s="718"/>
      <c r="Q47" s="563"/>
      <c r="R47" s="563"/>
      <c r="S47" s="563"/>
      <c r="T47" s="6" t="str">
        <f t="shared" ca="1" si="22"/>
        <v/>
      </c>
      <c r="U47" s="564">
        <f t="shared" ca="1" si="23"/>
        <v>0</v>
      </c>
      <c r="V47" s="491" cm="1">
        <f t="array" aca="1" ref="V47" ca="1">IF($C47=0,0,INDEX($X$2:$BC$2,1,$B47+1))</f>
        <v>0</v>
      </c>
      <c r="W47" s="492" cm="1">
        <f t="array" aca="1" ref="W47" ca="1">IF($C47=0,0,INDEX($X47:$BC47,1,$B47+1))</f>
        <v>0</v>
      </c>
      <c r="X47" s="493">
        <f t="shared" ca="1" si="24"/>
        <v>0</v>
      </c>
      <c r="Y47" s="4"/>
      <c r="Z47" s="570">
        <f t="shared" ca="1" si="25"/>
        <v>0</v>
      </c>
      <c r="AA47" s="573"/>
      <c r="AB47" s="4"/>
      <c r="AC47" s="570">
        <f t="shared" ca="1" si="32"/>
        <v>0</v>
      </c>
      <c r="AD47" s="573"/>
      <c r="AE47" s="4"/>
      <c r="AF47" s="570">
        <f t="shared" ca="1" si="26"/>
        <v>0</v>
      </c>
      <c r="AG47" s="573"/>
      <c r="AH47" s="4"/>
      <c r="AI47" s="570">
        <f t="shared" ca="1" si="27"/>
        <v>0</v>
      </c>
      <c r="AJ47" s="573"/>
      <c r="AK47" s="4"/>
      <c r="AL47" s="570">
        <f t="shared" ca="1" si="28"/>
        <v>0</v>
      </c>
      <c r="AM47" s="573"/>
      <c r="AN47" s="4"/>
      <c r="AO47" s="570">
        <f t="shared" ca="1" si="29"/>
        <v>0</v>
      </c>
      <c r="AP47" s="573"/>
      <c r="AQ47" s="4"/>
      <c r="AR47" s="570">
        <f t="shared" ca="1" si="30"/>
        <v>0</v>
      </c>
      <c r="AS47" s="573"/>
      <c r="AT47" s="4"/>
      <c r="AU47" s="570">
        <f t="shared" ca="1" si="12"/>
        <v>0</v>
      </c>
      <c r="AV47" s="573"/>
      <c r="AW47" s="4"/>
      <c r="AX47" s="570">
        <f t="shared" ca="1" si="13"/>
        <v>0</v>
      </c>
      <c r="AY47" s="573"/>
      <c r="AZ47" s="4"/>
      <c r="BA47" s="570">
        <f t="shared" ca="1" si="14"/>
        <v>0</v>
      </c>
      <c r="BB47" s="573"/>
    </row>
    <row r="48" spans="2:54" s="485" customFormat="1" ht="15" customHeight="1">
      <c r="B48" s="440" t="str">
        <f t="shared" ca="1" si="31"/>
        <v/>
      </c>
      <c r="C48" s="440">
        <f ca="1">IF(AND(N48&lt;&gt;"",N48&lt;&gt;0),MAX($C$8:$C47)+1,0)</f>
        <v>0</v>
      </c>
      <c r="D48" s="440" t="str">
        <f ca="1">IF($F48&gt;$E$3,"",_xlfn.MAXIFS(OFFSET(Orçamento!$G$5,$E48-5,,$E$4-$E48+5,),OFFSET(Orçamento!$N$5,$E48-5,,$E$4-$E48+5,),$G48)+1-E48+5)</f>
        <v/>
      </c>
      <c r="E48" s="440" t="str">
        <f ca="1">IF($F48&gt;$E$3,"",_xlfn.IFNA(MATCH($G48,Orçamento!$N:$N,),""))</f>
        <v/>
      </c>
      <c r="F48" s="486" cm="1">
        <f t="array" aca="1" ref="F48" ca="1">OFFSET(F48,-1,,,)+1</f>
        <v>39</v>
      </c>
      <c r="G48" s="487" t="str">
        <f ca="1">IF($F48&gt;$E$3,"",INDEX(Insumos!$C:$C,MATCH($F48,Insumos!$B:$B,),1))</f>
        <v/>
      </c>
      <c r="H48" s="488" t="str" cm="1">
        <f t="array" aca="1" ref="H48" ca="1">IF($E48="","",INDEX(Orçamento!$O:$O,$E48,1))</f>
        <v/>
      </c>
      <c r="I48" s="489" t="str" cm="1">
        <f t="array" aca="1" ref="I48" ca="1">IF($E48="","",INDEX(Orçamento!$Q:$Q,$E48,1))</f>
        <v/>
      </c>
      <c r="J48" s="488">
        <f ca="1">IF($D48="",0,SUMIF(OFFSET(Orçamento!$N$5,$E48-5,,$D48,),$G48,OFFSET(Orçamento!$I$5,$E48-5,,$D48,)))</f>
        <v>0</v>
      </c>
      <c r="K48" s="162" cm="1">
        <f t="array" aca="1" ref="K48" ca="1">IF($E48="",0,INDEX(Orçamento!$S:$S,$E48,1))</f>
        <v>0</v>
      </c>
      <c r="L48" s="490">
        <f t="shared" ca="1" si="18"/>
        <v>0</v>
      </c>
      <c r="M48" s="586" t="str">
        <f t="shared" ca="1" si="19"/>
        <v/>
      </c>
      <c r="N48" s="165" t="str">
        <f t="shared" ca="1" si="20"/>
        <v/>
      </c>
      <c r="O48" s="717" t="str">
        <f t="shared" ca="1" si="21"/>
        <v/>
      </c>
      <c r="P48" s="718"/>
      <c r="Q48" s="563"/>
      <c r="R48" s="563"/>
      <c r="S48" s="563"/>
      <c r="T48" s="6" t="str">
        <f t="shared" ca="1" si="22"/>
        <v/>
      </c>
      <c r="U48" s="61">
        <f t="shared" ca="1" si="23"/>
        <v>0</v>
      </c>
      <c r="V48" s="494" cm="1">
        <f t="array" aca="1" ref="V48" ca="1">IF($C48=0,0,INDEX($X$2:$BC$2,1,$B48+1))</f>
        <v>0</v>
      </c>
      <c r="W48" s="495" cm="1">
        <f t="array" aca="1" ref="W48" ca="1">IF($C48=0,0,INDEX($X48:$BC48,1,$B48+1))</f>
        <v>0</v>
      </c>
      <c r="X48" s="496">
        <f t="shared" ca="1" si="24"/>
        <v>0</v>
      </c>
      <c r="Y48" s="4"/>
      <c r="Z48" s="570">
        <f t="shared" ca="1" si="25"/>
        <v>0</v>
      </c>
      <c r="AA48" s="573"/>
      <c r="AB48" s="4"/>
      <c r="AC48" s="570">
        <f t="shared" ca="1" si="32"/>
        <v>0</v>
      </c>
      <c r="AD48" s="573"/>
      <c r="AE48" s="4"/>
      <c r="AF48" s="570">
        <f t="shared" ca="1" si="26"/>
        <v>0</v>
      </c>
      <c r="AG48" s="573"/>
      <c r="AH48" s="4"/>
      <c r="AI48" s="570">
        <f t="shared" ca="1" si="27"/>
        <v>0</v>
      </c>
      <c r="AJ48" s="573"/>
      <c r="AK48" s="4"/>
      <c r="AL48" s="570">
        <f t="shared" ca="1" si="28"/>
        <v>0</v>
      </c>
      <c r="AM48" s="573"/>
      <c r="AN48" s="4"/>
      <c r="AO48" s="570">
        <f t="shared" ca="1" si="29"/>
        <v>0</v>
      </c>
      <c r="AP48" s="573"/>
      <c r="AQ48" s="4"/>
      <c r="AR48" s="570">
        <f t="shared" ca="1" si="30"/>
        <v>0</v>
      </c>
      <c r="AS48" s="573"/>
      <c r="AT48" s="4"/>
      <c r="AU48" s="570">
        <f t="shared" ca="1" si="12"/>
        <v>0</v>
      </c>
      <c r="AV48" s="573"/>
      <c r="AW48" s="4"/>
      <c r="AX48" s="570">
        <f t="shared" ca="1" si="13"/>
        <v>0</v>
      </c>
      <c r="AY48" s="573"/>
      <c r="AZ48" s="4"/>
      <c r="BA48" s="570">
        <f t="shared" ca="1" si="14"/>
        <v>0</v>
      </c>
      <c r="BB48" s="573"/>
    </row>
    <row r="49" spans="2:54" s="485" customFormat="1" ht="15" customHeight="1">
      <c r="B49" s="440" t="str">
        <f t="shared" ca="1" si="31"/>
        <v/>
      </c>
      <c r="C49" s="440">
        <f ca="1">IF(AND(N49&lt;&gt;"",N49&lt;&gt;0),MAX($C$8:$C48)+1,0)</f>
        <v>0</v>
      </c>
      <c r="D49" s="440" t="str">
        <f ca="1">IF($F49&gt;$E$3,"",_xlfn.MAXIFS(OFFSET(Orçamento!$G$5,$E49-5,,$E$4-$E49+5,),OFFSET(Orçamento!$N$5,$E49-5,,$E$4-$E49+5,),$G49)+1-E49+5)</f>
        <v/>
      </c>
      <c r="E49" s="440" t="str">
        <f ca="1">IF($F49&gt;$E$3,"",_xlfn.IFNA(MATCH($G49,Orçamento!$N:$N,),""))</f>
        <v/>
      </c>
      <c r="F49" s="486" cm="1">
        <f t="array" aca="1" ref="F49" ca="1">OFFSET(F49,-1,,,)+1</f>
        <v>40</v>
      </c>
      <c r="G49" s="487" t="str">
        <f ca="1">IF($F49&gt;$E$3,"",INDEX(Insumos!$C:$C,MATCH($F49,Insumos!$B:$B,),1))</f>
        <v/>
      </c>
      <c r="H49" s="488" t="str" cm="1">
        <f t="array" aca="1" ref="H49" ca="1">IF($E49="","",INDEX(Orçamento!$O:$O,$E49,1))</f>
        <v/>
      </c>
      <c r="I49" s="489" t="str" cm="1">
        <f t="array" aca="1" ref="I49" ca="1">IF($E49="","",INDEX(Orçamento!$Q:$Q,$E49,1))</f>
        <v/>
      </c>
      <c r="J49" s="488">
        <f ca="1">IF($D49="",0,SUMIF(OFFSET(Orçamento!$N$5,$E49-5,,$D49,),$G49,OFFSET(Orçamento!$I$5,$E49-5,,$D49,)))</f>
        <v>0</v>
      </c>
      <c r="K49" s="162" cm="1">
        <f t="array" aca="1" ref="K49" ca="1">IF($E49="",0,INDEX(Orçamento!$S:$S,$E49,1))</f>
        <v>0</v>
      </c>
      <c r="L49" s="490">
        <f t="shared" ca="1" si="18"/>
        <v>0</v>
      </c>
      <c r="M49" s="586" t="str">
        <f t="shared" ca="1" si="19"/>
        <v/>
      </c>
      <c r="N49" s="165" t="str">
        <f t="shared" ca="1" si="20"/>
        <v/>
      </c>
      <c r="O49" s="717" t="str">
        <f t="shared" ca="1" si="21"/>
        <v/>
      </c>
      <c r="P49" s="718"/>
      <c r="Q49" s="563"/>
      <c r="R49" s="563"/>
      <c r="S49" s="563"/>
      <c r="T49" s="5" t="str">
        <f t="shared" ca="1" si="22"/>
        <v/>
      </c>
      <c r="U49" s="61">
        <f t="shared" ca="1" si="23"/>
        <v>0</v>
      </c>
      <c r="V49" s="494" cm="1">
        <f t="array" aca="1" ref="V49" ca="1">IF($C49=0,0,INDEX($X$2:$BC$2,1,$B49+1))</f>
        <v>0</v>
      </c>
      <c r="W49" s="495" cm="1">
        <f t="array" aca="1" ref="W49" ca="1">IF($C49=0,0,INDEX($X49:$BC49,1,$B49+1))</f>
        <v>0</v>
      </c>
      <c r="X49" s="496">
        <f t="shared" ca="1" si="24"/>
        <v>0</v>
      </c>
      <c r="Y49" s="4"/>
      <c r="Z49" s="570">
        <f t="shared" ca="1" si="25"/>
        <v>0</v>
      </c>
      <c r="AA49" s="573"/>
      <c r="AB49" s="4"/>
      <c r="AC49" s="570">
        <f t="shared" ca="1" si="32"/>
        <v>0</v>
      </c>
      <c r="AD49" s="573"/>
      <c r="AE49" s="4"/>
      <c r="AF49" s="570">
        <f t="shared" ca="1" si="26"/>
        <v>0</v>
      </c>
      <c r="AG49" s="573"/>
      <c r="AH49" s="4"/>
      <c r="AI49" s="570">
        <f t="shared" ca="1" si="27"/>
        <v>0</v>
      </c>
      <c r="AJ49" s="573"/>
      <c r="AK49" s="4"/>
      <c r="AL49" s="570">
        <f t="shared" ca="1" si="28"/>
        <v>0</v>
      </c>
      <c r="AM49" s="573"/>
      <c r="AN49" s="4"/>
      <c r="AO49" s="570">
        <f t="shared" ca="1" si="29"/>
        <v>0</v>
      </c>
      <c r="AP49" s="573"/>
      <c r="AQ49" s="4"/>
      <c r="AR49" s="570">
        <f t="shared" ca="1" si="30"/>
        <v>0</v>
      </c>
      <c r="AS49" s="573"/>
      <c r="AT49" s="4"/>
      <c r="AU49" s="570">
        <f t="shared" ca="1" si="12"/>
        <v>0</v>
      </c>
      <c r="AV49" s="573"/>
      <c r="AW49" s="4"/>
      <c r="AX49" s="570">
        <f t="shared" ca="1" si="13"/>
        <v>0</v>
      </c>
      <c r="AY49" s="573"/>
      <c r="AZ49" s="4"/>
      <c r="BA49" s="570">
        <f t="shared" ca="1" si="14"/>
        <v>0</v>
      </c>
      <c r="BB49" s="573"/>
    </row>
    <row r="50" spans="2:54" s="485" customFormat="1" ht="15" customHeight="1">
      <c r="B50" s="440" t="str">
        <f t="shared" ca="1" si="31"/>
        <v/>
      </c>
      <c r="C50" s="440">
        <f ca="1">IF(AND(N50&lt;&gt;"",N50&lt;&gt;0),MAX($C$8:$C49)+1,0)</f>
        <v>0</v>
      </c>
      <c r="D50" s="440" t="str">
        <f ca="1">IF($F50&gt;$E$3,"",_xlfn.MAXIFS(OFFSET(Orçamento!$G$5,$E50-5,,$E$4-$E50+5,),OFFSET(Orçamento!$N$5,$E50-5,,$E$4-$E50+5,),$G50)+1-E50+5)</f>
        <v/>
      </c>
      <c r="E50" s="440" t="str">
        <f ca="1">IF($F50&gt;$E$3,"",_xlfn.IFNA(MATCH($G50,Orçamento!$N:$N,),""))</f>
        <v/>
      </c>
      <c r="F50" s="486" cm="1">
        <f t="array" aca="1" ref="F50" ca="1">OFFSET(F50,-1,,,)+1</f>
        <v>41</v>
      </c>
      <c r="G50" s="487" t="str">
        <f ca="1">IF($F50&gt;$E$3,"",INDEX(Insumos!$C:$C,MATCH($F50,Insumos!$B:$B,),1))</f>
        <v/>
      </c>
      <c r="H50" s="488" t="str" cm="1">
        <f t="array" aca="1" ref="H50" ca="1">IF($E50="","",INDEX(Orçamento!$O:$O,$E50,1))</f>
        <v/>
      </c>
      <c r="I50" s="489" t="str" cm="1">
        <f t="array" aca="1" ref="I50" ca="1">IF($E50="","",INDEX(Orçamento!$Q:$Q,$E50,1))</f>
        <v/>
      </c>
      <c r="J50" s="488">
        <f ca="1">IF($D50="",0,SUMIF(OFFSET(Orçamento!$N$5,$E50-5,,$D50,),$G50,OFFSET(Orçamento!$I$5,$E50-5,,$D50,)))</f>
        <v>0</v>
      </c>
      <c r="K50" s="162" cm="1">
        <f t="array" aca="1" ref="K50" ca="1">IF($E50="",0,INDEX(Orçamento!$S:$S,$E50,1))</f>
        <v>0</v>
      </c>
      <c r="L50" s="490">
        <f t="shared" ca="1" si="18"/>
        <v>0</v>
      </c>
      <c r="M50" s="586" t="str">
        <f t="shared" ca="1" si="19"/>
        <v/>
      </c>
      <c r="N50" s="165" t="str">
        <f t="shared" ca="1" si="20"/>
        <v/>
      </c>
      <c r="O50" s="717" t="str">
        <f t="shared" ca="1" si="21"/>
        <v/>
      </c>
      <c r="P50" s="718"/>
      <c r="Q50" s="563"/>
      <c r="R50" s="563"/>
      <c r="S50" s="563"/>
      <c r="T50" s="6" t="str">
        <f t="shared" ca="1" si="22"/>
        <v/>
      </c>
      <c r="U50" s="564">
        <f t="shared" ca="1" si="23"/>
        <v>0</v>
      </c>
      <c r="V50" s="491" cm="1">
        <f t="array" aca="1" ref="V50" ca="1">IF($C50=0,0,INDEX($X$2:$BC$2,1,$B50+1))</f>
        <v>0</v>
      </c>
      <c r="W50" s="492" cm="1">
        <f t="array" aca="1" ref="W50" ca="1">IF($C50=0,0,INDEX($X50:$BC50,1,$B50+1))</f>
        <v>0</v>
      </c>
      <c r="X50" s="493">
        <f t="shared" ca="1" si="24"/>
        <v>0</v>
      </c>
      <c r="Y50" s="4"/>
      <c r="Z50" s="570">
        <f t="shared" ca="1" si="25"/>
        <v>0</v>
      </c>
      <c r="AA50" s="573"/>
      <c r="AB50" s="4"/>
      <c r="AC50" s="570">
        <f t="shared" ca="1" si="32"/>
        <v>0</v>
      </c>
      <c r="AD50" s="573"/>
      <c r="AE50" s="4"/>
      <c r="AF50" s="570">
        <f t="shared" ca="1" si="26"/>
        <v>0</v>
      </c>
      <c r="AG50" s="573"/>
      <c r="AH50" s="4"/>
      <c r="AI50" s="570">
        <f t="shared" ca="1" si="27"/>
        <v>0</v>
      </c>
      <c r="AJ50" s="573"/>
      <c r="AK50" s="4"/>
      <c r="AL50" s="570">
        <f t="shared" ca="1" si="28"/>
        <v>0</v>
      </c>
      <c r="AM50" s="573"/>
      <c r="AN50" s="4"/>
      <c r="AO50" s="570">
        <f t="shared" ca="1" si="29"/>
        <v>0</v>
      </c>
      <c r="AP50" s="573"/>
      <c r="AQ50" s="4"/>
      <c r="AR50" s="570">
        <f t="shared" ca="1" si="30"/>
        <v>0</v>
      </c>
      <c r="AS50" s="573"/>
      <c r="AT50" s="4"/>
      <c r="AU50" s="570">
        <f t="shared" ca="1" si="12"/>
        <v>0</v>
      </c>
      <c r="AV50" s="573"/>
      <c r="AW50" s="4"/>
      <c r="AX50" s="570">
        <f t="shared" ca="1" si="13"/>
        <v>0</v>
      </c>
      <c r="AY50" s="573"/>
      <c r="AZ50" s="4"/>
      <c r="BA50" s="570">
        <f t="shared" ca="1" si="14"/>
        <v>0</v>
      </c>
      <c r="BB50" s="573"/>
    </row>
    <row r="51" spans="2:54" s="485" customFormat="1" ht="15" customHeight="1">
      <c r="B51" s="440" t="str">
        <f t="shared" ca="1" si="31"/>
        <v/>
      </c>
      <c r="C51" s="440">
        <f ca="1">IF(AND(N51&lt;&gt;"",N51&lt;&gt;0),MAX($C$8:$C50)+1,0)</f>
        <v>0</v>
      </c>
      <c r="D51" s="440" t="str">
        <f ca="1">IF($F51&gt;$E$3,"",_xlfn.MAXIFS(OFFSET(Orçamento!$G$5,$E51-5,,$E$4-$E51+5,),OFFSET(Orçamento!$N$5,$E51-5,,$E$4-$E51+5,),$G51)+1-E51+5)</f>
        <v/>
      </c>
      <c r="E51" s="440" t="str">
        <f ca="1">IF($F51&gt;$E$3,"",_xlfn.IFNA(MATCH($G51,Orçamento!$N:$N,),""))</f>
        <v/>
      </c>
      <c r="F51" s="486" cm="1">
        <f t="array" aca="1" ref="F51" ca="1">OFFSET(F51,-1,,,)+1</f>
        <v>42</v>
      </c>
      <c r="G51" s="487" t="str">
        <f ca="1">IF($F51&gt;$E$3,"",INDEX(Insumos!$C:$C,MATCH($F51,Insumos!$B:$B,),1))</f>
        <v/>
      </c>
      <c r="H51" s="488" t="str" cm="1">
        <f t="array" aca="1" ref="H51" ca="1">IF($E51="","",INDEX(Orçamento!$O:$O,$E51,1))</f>
        <v/>
      </c>
      <c r="I51" s="489" t="str" cm="1">
        <f t="array" aca="1" ref="I51" ca="1">IF($E51="","",INDEX(Orçamento!$Q:$Q,$E51,1))</f>
        <v/>
      </c>
      <c r="J51" s="488">
        <f ca="1">IF($D51="",0,SUMIF(OFFSET(Orçamento!$N$5,$E51-5,,$D51,),$G51,OFFSET(Orçamento!$I$5,$E51-5,,$D51,)))</f>
        <v>0</v>
      </c>
      <c r="K51" s="162" cm="1">
        <f t="array" aca="1" ref="K51" ca="1">IF($E51="",0,INDEX(Orçamento!$S:$S,$E51,1))</f>
        <v>0</v>
      </c>
      <c r="L51" s="490">
        <f t="shared" ca="1" si="18"/>
        <v>0</v>
      </c>
      <c r="M51" s="586" t="str">
        <f t="shared" ca="1" si="19"/>
        <v/>
      </c>
      <c r="N51" s="165" t="str">
        <f t="shared" ca="1" si="20"/>
        <v/>
      </c>
      <c r="O51" s="717" t="str">
        <f t="shared" ca="1" si="21"/>
        <v/>
      </c>
      <c r="P51" s="718"/>
      <c r="Q51" s="563"/>
      <c r="R51" s="563"/>
      <c r="S51" s="563"/>
      <c r="T51" s="6" t="str">
        <f t="shared" ca="1" si="22"/>
        <v/>
      </c>
      <c r="U51" s="564">
        <f t="shared" ca="1" si="23"/>
        <v>0</v>
      </c>
      <c r="V51" s="491" cm="1">
        <f t="array" aca="1" ref="V51" ca="1">IF($C51=0,0,INDEX($X$2:$BC$2,1,$B51+1))</f>
        <v>0</v>
      </c>
      <c r="W51" s="492" cm="1">
        <f t="array" aca="1" ref="W51" ca="1">IF($C51=0,0,INDEX($X51:$BC51,1,$B51+1))</f>
        <v>0</v>
      </c>
      <c r="X51" s="493">
        <f t="shared" ca="1" si="24"/>
        <v>0</v>
      </c>
      <c r="Y51" s="4"/>
      <c r="Z51" s="570">
        <f t="shared" ca="1" si="25"/>
        <v>0</v>
      </c>
      <c r="AA51" s="573"/>
      <c r="AB51" s="4"/>
      <c r="AC51" s="570">
        <f t="shared" ca="1" si="32"/>
        <v>0</v>
      </c>
      <c r="AD51" s="573"/>
      <c r="AE51" s="4"/>
      <c r="AF51" s="570">
        <f t="shared" ca="1" si="26"/>
        <v>0</v>
      </c>
      <c r="AG51" s="573"/>
      <c r="AH51" s="4"/>
      <c r="AI51" s="570">
        <f t="shared" ca="1" si="27"/>
        <v>0</v>
      </c>
      <c r="AJ51" s="573"/>
      <c r="AK51" s="4"/>
      <c r="AL51" s="570">
        <f t="shared" ca="1" si="28"/>
        <v>0</v>
      </c>
      <c r="AM51" s="573"/>
      <c r="AN51" s="4"/>
      <c r="AO51" s="570">
        <f t="shared" ca="1" si="29"/>
        <v>0</v>
      </c>
      <c r="AP51" s="573"/>
      <c r="AQ51" s="4"/>
      <c r="AR51" s="570">
        <f t="shared" ca="1" si="30"/>
        <v>0</v>
      </c>
      <c r="AS51" s="573"/>
      <c r="AT51" s="4"/>
      <c r="AU51" s="570">
        <f t="shared" ca="1" si="12"/>
        <v>0</v>
      </c>
      <c r="AV51" s="573"/>
      <c r="AW51" s="4"/>
      <c r="AX51" s="570">
        <f t="shared" ca="1" si="13"/>
        <v>0</v>
      </c>
      <c r="AY51" s="573"/>
      <c r="AZ51" s="4"/>
      <c r="BA51" s="570">
        <f t="shared" ca="1" si="14"/>
        <v>0</v>
      </c>
      <c r="BB51" s="573"/>
    </row>
    <row r="52" spans="2:54" s="485" customFormat="1" ht="15" customHeight="1">
      <c r="B52" s="440" t="str">
        <f t="shared" ca="1" si="31"/>
        <v/>
      </c>
      <c r="C52" s="440">
        <f ca="1">IF(AND(N52&lt;&gt;"",N52&lt;&gt;0),MAX($C$8:$C51)+1,0)</f>
        <v>0</v>
      </c>
      <c r="D52" s="440" t="str">
        <f ca="1">IF($F52&gt;$E$3,"",_xlfn.MAXIFS(OFFSET(Orçamento!$G$5,$E52-5,,$E$4-$E52+5,),OFFSET(Orçamento!$N$5,$E52-5,,$E$4-$E52+5,),$G52)+1-E52+5)</f>
        <v/>
      </c>
      <c r="E52" s="440" t="str">
        <f ca="1">IF($F52&gt;$E$3,"",_xlfn.IFNA(MATCH($G52,Orçamento!$N:$N,),""))</f>
        <v/>
      </c>
      <c r="F52" s="486" cm="1">
        <f t="array" aca="1" ref="F52" ca="1">OFFSET(F52,-1,,,)+1</f>
        <v>43</v>
      </c>
      <c r="G52" s="487" t="str">
        <f ca="1">IF($F52&gt;$E$3,"",INDEX(Insumos!$C:$C,MATCH($F52,Insumos!$B:$B,),1))</f>
        <v/>
      </c>
      <c r="H52" s="488" t="str" cm="1">
        <f t="array" aca="1" ref="H52" ca="1">IF($E52="","",INDEX(Orçamento!$O:$O,$E52,1))</f>
        <v/>
      </c>
      <c r="I52" s="489" t="str" cm="1">
        <f t="array" aca="1" ref="I52" ca="1">IF($E52="","",INDEX(Orçamento!$Q:$Q,$E52,1))</f>
        <v/>
      </c>
      <c r="J52" s="488">
        <f ca="1">IF($D52="",0,SUMIF(OFFSET(Orçamento!$N$5,$E52-5,,$D52,),$G52,OFFSET(Orçamento!$I$5,$E52-5,,$D52,)))</f>
        <v>0</v>
      </c>
      <c r="K52" s="162" cm="1">
        <f t="array" aca="1" ref="K52" ca="1">IF($E52="",0,INDEX(Orçamento!$S:$S,$E52,1))</f>
        <v>0</v>
      </c>
      <c r="L52" s="490">
        <f t="shared" ca="1" si="18"/>
        <v>0</v>
      </c>
      <c r="M52" s="586" t="str">
        <f t="shared" ca="1" si="19"/>
        <v/>
      </c>
      <c r="N52" s="165" t="str">
        <f t="shared" ca="1" si="20"/>
        <v/>
      </c>
      <c r="O52" s="717" t="str">
        <f t="shared" ca="1" si="21"/>
        <v/>
      </c>
      <c r="P52" s="718"/>
      <c r="Q52" s="563"/>
      <c r="R52" s="563"/>
      <c r="S52" s="563"/>
      <c r="T52" s="6" t="str">
        <f t="shared" ca="1" si="22"/>
        <v/>
      </c>
      <c r="U52" s="564">
        <f t="shared" ca="1" si="23"/>
        <v>0</v>
      </c>
      <c r="V52" s="491" cm="1">
        <f t="array" aca="1" ref="V52" ca="1">IF($C52=0,0,INDEX($X$2:$BC$2,1,$B52+1))</f>
        <v>0</v>
      </c>
      <c r="W52" s="492" cm="1">
        <f t="array" aca="1" ref="W52" ca="1">IF($C52=0,0,INDEX($X52:$BC52,1,$B52+1))</f>
        <v>0</v>
      </c>
      <c r="X52" s="493">
        <f t="shared" ca="1" si="24"/>
        <v>0</v>
      </c>
      <c r="Y52" s="4"/>
      <c r="Z52" s="570">
        <f t="shared" ca="1" si="25"/>
        <v>0</v>
      </c>
      <c r="AA52" s="573"/>
      <c r="AB52" s="4"/>
      <c r="AC52" s="570">
        <f t="shared" ca="1" si="32"/>
        <v>0</v>
      </c>
      <c r="AD52" s="573"/>
      <c r="AE52" s="4"/>
      <c r="AF52" s="570">
        <f t="shared" ca="1" si="26"/>
        <v>0</v>
      </c>
      <c r="AG52" s="573"/>
      <c r="AH52" s="4"/>
      <c r="AI52" s="570">
        <f t="shared" ca="1" si="27"/>
        <v>0</v>
      </c>
      <c r="AJ52" s="573"/>
      <c r="AK52" s="4"/>
      <c r="AL52" s="570">
        <f t="shared" ca="1" si="28"/>
        <v>0</v>
      </c>
      <c r="AM52" s="573"/>
      <c r="AN52" s="4"/>
      <c r="AO52" s="570">
        <f t="shared" ca="1" si="29"/>
        <v>0</v>
      </c>
      <c r="AP52" s="573"/>
      <c r="AQ52" s="4"/>
      <c r="AR52" s="570">
        <f t="shared" ca="1" si="30"/>
        <v>0</v>
      </c>
      <c r="AS52" s="573"/>
      <c r="AT52" s="4"/>
      <c r="AU52" s="570">
        <f t="shared" ca="1" si="12"/>
        <v>0</v>
      </c>
      <c r="AV52" s="573"/>
      <c r="AW52" s="4"/>
      <c r="AX52" s="570">
        <f t="shared" ca="1" si="13"/>
        <v>0</v>
      </c>
      <c r="AY52" s="573"/>
      <c r="AZ52" s="4"/>
      <c r="BA52" s="570">
        <f t="shared" ca="1" si="14"/>
        <v>0</v>
      </c>
      <c r="BB52" s="573"/>
    </row>
    <row r="53" spans="2:54" s="485" customFormat="1" ht="15" customHeight="1">
      <c r="B53" s="440" t="str">
        <f t="shared" ca="1" si="31"/>
        <v/>
      </c>
      <c r="C53" s="440">
        <f ca="1">IF(AND(N53&lt;&gt;"",N53&lt;&gt;0),MAX($C$8:$C52)+1,0)</f>
        <v>0</v>
      </c>
      <c r="D53" s="440" t="str">
        <f ca="1">IF($F53&gt;$E$3,"",_xlfn.MAXIFS(OFFSET(Orçamento!$G$5,$E53-5,,$E$4-$E53+5,),OFFSET(Orçamento!$N$5,$E53-5,,$E$4-$E53+5,),$G53)+1-E53+5)</f>
        <v/>
      </c>
      <c r="E53" s="440" t="str">
        <f ca="1">IF($F53&gt;$E$3,"",_xlfn.IFNA(MATCH($G53,Orçamento!$N:$N,),""))</f>
        <v/>
      </c>
      <c r="F53" s="486" cm="1">
        <f t="array" aca="1" ref="F53" ca="1">OFFSET(F53,-1,,,)+1</f>
        <v>44</v>
      </c>
      <c r="G53" s="487" t="str">
        <f ca="1">IF($F53&gt;$E$3,"",INDEX(Insumos!$C:$C,MATCH($F53,Insumos!$B:$B,),1))</f>
        <v/>
      </c>
      <c r="H53" s="488" t="str" cm="1">
        <f t="array" aca="1" ref="H53" ca="1">IF($E53="","",INDEX(Orçamento!$O:$O,$E53,1))</f>
        <v/>
      </c>
      <c r="I53" s="489" t="str" cm="1">
        <f t="array" aca="1" ref="I53" ca="1">IF($E53="","",INDEX(Orçamento!$Q:$Q,$E53,1))</f>
        <v/>
      </c>
      <c r="J53" s="488">
        <f ca="1">IF($D53="",0,SUMIF(OFFSET(Orçamento!$N$5,$E53-5,,$D53,),$G53,OFFSET(Orçamento!$I$5,$E53-5,,$D53,)))</f>
        <v>0</v>
      </c>
      <c r="K53" s="162" cm="1">
        <f t="array" aca="1" ref="K53" ca="1">IF($E53="",0,INDEX(Orçamento!$S:$S,$E53,1))</f>
        <v>0</v>
      </c>
      <c r="L53" s="490">
        <f t="shared" ca="1" si="18"/>
        <v>0</v>
      </c>
      <c r="M53" s="586" t="str">
        <f t="shared" ca="1" si="19"/>
        <v/>
      </c>
      <c r="N53" s="165" t="str">
        <f t="shared" ca="1" si="20"/>
        <v/>
      </c>
      <c r="O53" s="717" t="str">
        <f t="shared" ca="1" si="21"/>
        <v/>
      </c>
      <c r="P53" s="718"/>
      <c r="Q53" s="563"/>
      <c r="R53" s="563"/>
      <c r="S53" s="563"/>
      <c r="T53" s="6" t="str">
        <f t="shared" ca="1" si="22"/>
        <v/>
      </c>
      <c r="U53" s="564">
        <f t="shared" ca="1" si="23"/>
        <v>0</v>
      </c>
      <c r="V53" s="491" cm="1">
        <f t="array" aca="1" ref="V53" ca="1">IF($C53=0,0,INDEX($X$2:$BC$2,1,$B53+1))</f>
        <v>0</v>
      </c>
      <c r="W53" s="492" cm="1">
        <f t="array" aca="1" ref="W53" ca="1">IF($C53=0,0,INDEX($X53:$BC53,1,$B53+1))</f>
        <v>0</v>
      </c>
      <c r="X53" s="493">
        <f t="shared" ca="1" si="24"/>
        <v>0</v>
      </c>
      <c r="Y53" s="4"/>
      <c r="Z53" s="570">
        <f t="shared" ca="1" si="25"/>
        <v>0</v>
      </c>
      <c r="AA53" s="573"/>
      <c r="AB53" s="4"/>
      <c r="AC53" s="570">
        <f t="shared" ca="1" si="32"/>
        <v>0</v>
      </c>
      <c r="AD53" s="573"/>
      <c r="AE53" s="4"/>
      <c r="AF53" s="570">
        <f t="shared" ca="1" si="26"/>
        <v>0</v>
      </c>
      <c r="AG53" s="573"/>
      <c r="AH53" s="4"/>
      <c r="AI53" s="570">
        <f t="shared" ca="1" si="27"/>
        <v>0</v>
      </c>
      <c r="AJ53" s="573"/>
      <c r="AK53" s="4"/>
      <c r="AL53" s="570">
        <f t="shared" ca="1" si="28"/>
        <v>0</v>
      </c>
      <c r="AM53" s="573"/>
      <c r="AN53" s="4"/>
      <c r="AO53" s="570">
        <f t="shared" ca="1" si="29"/>
        <v>0</v>
      </c>
      <c r="AP53" s="573"/>
      <c r="AQ53" s="4"/>
      <c r="AR53" s="570">
        <f t="shared" ca="1" si="30"/>
        <v>0</v>
      </c>
      <c r="AS53" s="573"/>
      <c r="AT53" s="4"/>
      <c r="AU53" s="570">
        <f t="shared" ca="1" si="12"/>
        <v>0</v>
      </c>
      <c r="AV53" s="573"/>
      <c r="AW53" s="4"/>
      <c r="AX53" s="570">
        <f t="shared" ca="1" si="13"/>
        <v>0</v>
      </c>
      <c r="AY53" s="573"/>
      <c r="AZ53" s="4"/>
      <c r="BA53" s="570">
        <f t="shared" ca="1" si="14"/>
        <v>0</v>
      </c>
      <c r="BB53" s="573"/>
    </row>
    <row r="54" spans="2:54" s="485" customFormat="1" ht="15" customHeight="1">
      <c r="B54" s="440" t="str">
        <f t="shared" ca="1" si="31"/>
        <v/>
      </c>
      <c r="C54" s="440">
        <f ca="1">IF(AND(N54&lt;&gt;"",N54&lt;&gt;0),MAX($C$8:$C53)+1,0)</f>
        <v>0</v>
      </c>
      <c r="D54" s="440" t="str">
        <f ca="1">IF($F54&gt;$E$3,"",_xlfn.MAXIFS(OFFSET(Orçamento!$G$5,$E54-5,,$E$4-$E54+5,),OFFSET(Orçamento!$N$5,$E54-5,,$E$4-$E54+5,),$G54)+1-E54+5)</f>
        <v/>
      </c>
      <c r="E54" s="440" t="str">
        <f ca="1">IF($F54&gt;$E$3,"",_xlfn.IFNA(MATCH($G54,Orçamento!$N:$N,),""))</f>
        <v/>
      </c>
      <c r="F54" s="486" cm="1">
        <f t="array" aca="1" ref="F54" ca="1">OFFSET(F54,-1,,,)+1</f>
        <v>45</v>
      </c>
      <c r="G54" s="487" t="str">
        <f ca="1">IF($F54&gt;$E$3,"",INDEX(Insumos!$C:$C,MATCH($F54,Insumos!$B:$B,),1))</f>
        <v/>
      </c>
      <c r="H54" s="488" t="str" cm="1">
        <f t="array" aca="1" ref="H54" ca="1">IF($E54="","",INDEX(Orçamento!$O:$O,$E54,1))</f>
        <v/>
      </c>
      <c r="I54" s="489" t="str" cm="1">
        <f t="array" aca="1" ref="I54" ca="1">IF($E54="","",INDEX(Orçamento!$Q:$Q,$E54,1))</f>
        <v/>
      </c>
      <c r="J54" s="488">
        <f ca="1">IF($D54="",0,SUMIF(OFFSET(Orçamento!$N$5,$E54-5,,$D54,),$G54,OFFSET(Orçamento!$I$5,$E54-5,,$D54,)))</f>
        <v>0</v>
      </c>
      <c r="K54" s="162" cm="1">
        <f t="array" aca="1" ref="K54" ca="1">IF($E54="",0,INDEX(Orçamento!$S:$S,$E54,1))</f>
        <v>0</v>
      </c>
      <c r="L54" s="490">
        <f t="shared" ca="1" si="18"/>
        <v>0</v>
      </c>
      <c r="M54" s="586" t="str">
        <f t="shared" ca="1" si="19"/>
        <v/>
      </c>
      <c r="N54" s="165" t="str">
        <f t="shared" ca="1" si="20"/>
        <v/>
      </c>
      <c r="O54" s="717" t="str">
        <f t="shared" ca="1" si="21"/>
        <v/>
      </c>
      <c r="P54" s="718"/>
      <c r="Q54" s="563"/>
      <c r="R54" s="563"/>
      <c r="S54" s="563"/>
      <c r="T54" s="6" t="str">
        <f t="shared" ca="1" si="22"/>
        <v/>
      </c>
      <c r="U54" s="61">
        <f t="shared" ca="1" si="23"/>
        <v>0</v>
      </c>
      <c r="V54" s="494" cm="1">
        <f t="array" aca="1" ref="V54" ca="1">IF($C54=0,0,INDEX($X$2:$BC$2,1,$B54+1))</f>
        <v>0</v>
      </c>
      <c r="W54" s="495" cm="1">
        <f t="array" aca="1" ref="W54" ca="1">IF($C54=0,0,INDEX($X54:$BC54,1,$B54+1))</f>
        <v>0</v>
      </c>
      <c r="X54" s="496">
        <f t="shared" ca="1" si="24"/>
        <v>0</v>
      </c>
      <c r="Y54" s="4"/>
      <c r="Z54" s="570">
        <f t="shared" ca="1" si="25"/>
        <v>0</v>
      </c>
      <c r="AA54" s="573"/>
      <c r="AB54" s="4"/>
      <c r="AC54" s="570">
        <f t="shared" ca="1" si="32"/>
        <v>0</v>
      </c>
      <c r="AD54" s="573"/>
      <c r="AE54" s="4"/>
      <c r="AF54" s="570">
        <f t="shared" ca="1" si="26"/>
        <v>0</v>
      </c>
      <c r="AG54" s="573"/>
      <c r="AH54" s="4"/>
      <c r="AI54" s="570">
        <f t="shared" ca="1" si="27"/>
        <v>0</v>
      </c>
      <c r="AJ54" s="573"/>
      <c r="AK54" s="4"/>
      <c r="AL54" s="570">
        <f t="shared" ca="1" si="28"/>
        <v>0</v>
      </c>
      <c r="AM54" s="573"/>
      <c r="AN54" s="4"/>
      <c r="AO54" s="570">
        <f t="shared" ca="1" si="29"/>
        <v>0</v>
      </c>
      <c r="AP54" s="573"/>
      <c r="AQ54" s="4"/>
      <c r="AR54" s="570">
        <f t="shared" ca="1" si="30"/>
        <v>0</v>
      </c>
      <c r="AS54" s="573"/>
      <c r="AT54" s="4"/>
      <c r="AU54" s="570">
        <f t="shared" ca="1" si="12"/>
        <v>0</v>
      </c>
      <c r="AV54" s="573"/>
      <c r="AW54" s="4"/>
      <c r="AX54" s="570">
        <f t="shared" ca="1" si="13"/>
        <v>0</v>
      </c>
      <c r="AY54" s="573"/>
      <c r="AZ54" s="4"/>
      <c r="BA54" s="570">
        <f t="shared" ca="1" si="14"/>
        <v>0</v>
      </c>
      <c r="BB54" s="573"/>
    </row>
    <row r="55" spans="2:54" s="485" customFormat="1" ht="15" customHeight="1">
      <c r="B55" s="440" t="str">
        <f t="shared" ca="1" si="31"/>
        <v/>
      </c>
      <c r="C55" s="440">
        <f ca="1">IF(AND(N55&lt;&gt;"",N55&lt;&gt;0),MAX($C$8:$C54)+1,0)</f>
        <v>0</v>
      </c>
      <c r="D55" s="440" t="str">
        <f ca="1">IF($F55&gt;$E$3,"",_xlfn.MAXIFS(OFFSET(Orçamento!$G$5,$E55-5,,$E$4-$E55+5,),OFFSET(Orçamento!$N$5,$E55-5,,$E$4-$E55+5,),$G55)+1-E55+5)</f>
        <v/>
      </c>
      <c r="E55" s="440" t="str">
        <f ca="1">IF($F55&gt;$E$3,"",_xlfn.IFNA(MATCH($G55,Orçamento!$N:$N,),""))</f>
        <v/>
      </c>
      <c r="F55" s="486" cm="1">
        <f t="array" aca="1" ref="F55" ca="1">OFFSET(F55,-1,,,)+1</f>
        <v>46</v>
      </c>
      <c r="G55" s="487" t="str">
        <f ca="1">IF($F55&gt;$E$3,"",INDEX(Insumos!$C:$C,MATCH($F55,Insumos!$B:$B,),1))</f>
        <v/>
      </c>
      <c r="H55" s="488" t="str" cm="1">
        <f t="array" aca="1" ref="H55" ca="1">IF($E55="","",INDEX(Orçamento!$O:$O,$E55,1))</f>
        <v/>
      </c>
      <c r="I55" s="489" t="str" cm="1">
        <f t="array" aca="1" ref="I55" ca="1">IF($E55="","",INDEX(Orçamento!$Q:$Q,$E55,1))</f>
        <v/>
      </c>
      <c r="J55" s="488">
        <f ca="1">IF($D55="",0,SUMIF(OFFSET(Orçamento!$N$5,$E55-5,,$D55,),$G55,OFFSET(Orçamento!$I$5,$E55-5,,$D55,)))</f>
        <v>0</v>
      </c>
      <c r="K55" s="162" cm="1">
        <f t="array" aca="1" ref="K55" ca="1">IF($E55="",0,INDEX(Orçamento!$S:$S,$E55,1))</f>
        <v>0</v>
      </c>
      <c r="L55" s="490">
        <f t="shared" ca="1" si="18"/>
        <v>0</v>
      </c>
      <c r="M55" s="586" t="str">
        <f t="shared" ca="1" si="19"/>
        <v/>
      </c>
      <c r="N55" s="165" t="str">
        <f t="shared" ca="1" si="20"/>
        <v/>
      </c>
      <c r="O55" s="717" t="str">
        <f t="shared" ca="1" si="21"/>
        <v/>
      </c>
      <c r="P55" s="718"/>
      <c r="Q55" s="563"/>
      <c r="R55" s="563"/>
      <c r="S55" s="563"/>
      <c r="T55" s="5" t="str">
        <f t="shared" ca="1" si="22"/>
        <v/>
      </c>
      <c r="U55" s="61">
        <f t="shared" ca="1" si="23"/>
        <v>0</v>
      </c>
      <c r="V55" s="494" cm="1">
        <f t="array" aca="1" ref="V55" ca="1">IF($C55=0,0,INDEX($X$2:$BC$2,1,$B55+1))</f>
        <v>0</v>
      </c>
      <c r="W55" s="495" cm="1">
        <f t="array" aca="1" ref="W55" ca="1">IF($C55=0,0,INDEX($X55:$BC55,1,$B55+1))</f>
        <v>0</v>
      </c>
      <c r="X55" s="496">
        <f t="shared" ca="1" si="24"/>
        <v>0</v>
      </c>
      <c r="Y55" s="4"/>
      <c r="Z55" s="570">
        <f t="shared" ca="1" si="25"/>
        <v>0</v>
      </c>
      <c r="AA55" s="573"/>
      <c r="AB55" s="4"/>
      <c r="AC55" s="570">
        <f t="shared" ca="1" si="32"/>
        <v>0</v>
      </c>
      <c r="AD55" s="573"/>
      <c r="AE55" s="4"/>
      <c r="AF55" s="570">
        <f t="shared" ca="1" si="26"/>
        <v>0</v>
      </c>
      <c r="AG55" s="573"/>
      <c r="AH55" s="4"/>
      <c r="AI55" s="570">
        <f t="shared" ca="1" si="27"/>
        <v>0</v>
      </c>
      <c r="AJ55" s="573"/>
      <c r="AK55" s="4"/>
      <c r="AL55" s="570">
        <f t="shared" ca="1" si="28"/>
        <v>0</v>
      </c>
      <c r="AM55" s="573"/>
      <c r="AN55" s="4"/>
      <c r="AO55" s="570">
        <f t="shared" ca="1" si="29"/>
        <v>0</v>
      </c>
      <c r="AP55" s="573"/>
      <c r="AQ55" s="4"/>
      <c r="AR55" s="570">
        <f t="shared" ca="1" si="30"/>
        <v>0</v>
      </c>
      <c r="AS55" s="573"/>
      <c r="AT55" s="4"/>
      <c r="AU55" s="570">
        <f t="shared" ca="1" si="12"/>
        <v>0</v>
      </c>
      <c r="AV55" s="573"/>
      <c r="AW55" s="4"/>
      <c r="AX55" s="570">
        <f t="shared" ca="1" si="13"/>
        <v>0</v>
      </c>
      <c r="AY55" s="573"/>
      <c r="AZ55" s="4"/>
      <c r="BA55" s="570">
        <f t="shared" ca="1" si="14"/>
        <v>0</v>
      </c>
      <c r="BB55" s="573"/>
    </row>
    <row r="56" spans="2:54" s="485" customFormat="1" ht="15" customHeight="1">
      <c r="B56" s="440" t="str">
        <f t="shared" ca="1" si="31"/>
        <v/>
      </c>
      <c r="C56" s="440">
        <f ca="1">IF(AND(N56&lt;&gt;"",N56&lt;&gt;0),MAX($C$8:$C55)+1,0)</f>
        <v>0</v>
      </c>
      <c r="D56" s="440" t="str">
        <f ca="1">IF($F56&gt;$E$3,"",_xlfn.MAXIFS(OFFSET(Orçamento!$G$5,$E56-5,,$E$4-$E56+5,),OFFSET(Orçamento!$N$5,$E56-5,,$E$4-$E56+5,),$G56)+1-E56+5)</f>
        <v/>
      </c>
      <c r="E56" s="440" t="str">
        <f ca="1">IF($F56&gt;$E$3,"",_xlfn.IFNA(MATCH($G56,Orçamento!$N:$N,),""))</f>
        <v/>
      </c>
      <c r="F56" s="486" cm="1">
        <f t="array" aca="1" ref="F56" ca="1">OFFSET(F56,-1,,,)+1</f>
        <v>47</v>
      </c>
      <c r="G56" s="487" t="str">
        <f ca="1">IF($F56&gt;$E$3,"",INDEX(Insumos!$C:$C,MATCH($F56,Insumos!$B:$B,),1))</f>
        <v/>
      </c>
      <c r="H56" s="488" t="str" cm="1">
        <f t="array" aca="1" ref="H56" ca="1">IF($E56="","",INDEX(Orçamento!$O:$O,$E56,1))</f>
        <v/>
      </c>
      <c r="I56" s="489" t="str" cm="1">
        <f t="array" aca="1" ref="I56" ca="1">IF($E56="","",INDEX(Orçamento!$Q:$Q,$E56,1))</f>
        <v/>
      </c>
      <c r="J56" s="488">
        <f ca="1">IF($D56="",0,SUMIF(OFFSET(Orçamento!$N$5,$E56-5,,$D56,),$G56,OFFSET(Orçamento!$I$5,$E56-5,,$D56,)))</f>
        <v>0</v>
      </c>
      <c r="K56" s="162" cm="1">
        <f t="array" aca="1" ref="K56" ca="1">IF($E56="",0,INDEX(Orçamento!$S:$S,$E56,1))</f>
        <v>0</v>
      </c>
      <c r="L56" s="490">
        <f t="shared" ca="1" si="18"/>
        <v>0</v>
      </c>
      <c r="M56" s="586" t="str">
        <f t="shared" ca="1" si="19"/>
        <v/>
      </c>
      <c r="N56" s="165" t="str">
        <f t="shared" ca="1" si="20"/>
        <v/>
      </c>
      <c r="O56" s="717" t="str">
        <f t="shared" ca="1" si="21"/>
        <v/>
      </c>
      <c r="P56" s="718"/>
      <c r="Q56" s="563"/>
      <c r="R56" s="563"/>
      <c r="S56" s="563"/>
      <c r="T56" s="6" t="str">
        <f t="shared" ca="1" si="22"/>
        <v/>
      </c>
      <c r="U56" s="564">
        <f t="shared" ca="1" si="23"/>
        <v>0</v>
      </c>
      <c r="V56" s="491" cm="1">
        <f t="array" aca="1" ref="V56" ca="1">IF($C56=0,0,INDEX($X$2:$BC$2,1,$B56+1))</f>
        <v>0</v>
      </c>
      <c r="W56" s="492" cm="1">
        <f t="array" aca="1" ref="W56" ca="1">IF($C56=0,0,INDEX($X56:$BC56,1,$B56+1))</f>
        <v>0</v>
      </c>
      <c r="X56" s="493">
        <f t="shared" ca="1" si="24"/>
        <v>0</v>
      </c>
      <c r="Y56" s="4"/>
      <c r="Z56" s="570">
        <f t="shared" ca="1" si="25"/>
        <v>0</v>
      </c>
      <c r="AA56" s="573"/>
      <c r="AB56" s="4"/>
      <c r="AC56" s="570">
        <f t="shared" ca="1" si="32"/>
        <v>0</v>
      </c>
      <c r="AD56" s="573"/>
      <c r="AE56" s="4"/>
      <c r="AF56" s="570">
        <f t="shared" ca="1" si="26"/>
        <v>0</v>
      </c>
      <c r="AG56" s="573"/>
      <c r="AH56" s="4"/>
      <c r="AI56" s="570">
        <f t="shared" ca="1" si="27"/>
        <v>0</v>
      </c>
      <c r="AJ56" s="573"/>
      <c r="AK56" s="4"/>
      <c r="AL56" s="570">
        <f t="shared" ca="1" si="28"/>
        <v>0</v>
      </c>
      <c r="AM56" s="573"/>
      <c r="AN56" s="4"/>
      <c r="AO56" s="570">
        <f t="shared" ca="1" si="29"/>
        <v>0</v>
      </c>
      <c r="AP56" s="573"/>
      <c r="AQ56" s="4"/>
      <c r="AR56" s="570">
        <f t="shared" ca="1" si="30"/>
        <v>0</v>
      </c>
      <c r="AS56" s="573"/>
      <c r="AT56" s="4"/>
      <c r="AU56" s="570">
        <f t="shared" ca="1" si="12"/>
        <v>0</v>
      </c>
      <c r="AV56" s="573"/>
      <c r="AW56" s="4"/>
      <c r="AX56" s="570">
        <f t="shared" ca="1" si="13"/>
        <v>0</v>
      </c>
      <c r="AY56" s="573"/>
      <c r="AZ56" s="4"/>
      <c r="BA56" s="570">
        <f t="shared" ca="1" si="14"/>
        <v>0</v>
      </c>
      <c r="BB56" s="573"/>
    </row>
    <row r="57" spans="2:54" s="485" customFormat="1" ht="15" customHeight="1">
      <c r="B57" s="440" t="str">
        <f t="shared" ca="1" si="31"/>
        <v/>
      </c>
      <c r="C57" s="440">
        <f ca="1">IF(AND(N57&lt;&gt;"",N57&lt;&gt;0),MAX($C$8:$C56)+1,0)</f>
        <v>0</v>
      </c>
      <c r="D57" s="440" t="str">
        <f ca="1">IF($F57&gt;$E$3,"",_xlfn.MAXIFS(OFFSET(Orçamento!$G$5,$E57-5,,$E$4-$E57+5,),OFFSET(Orçamento!$N$5,$E57-5,,$E$4-$E57+5,),$G57)+1-E57+5)</f>
        <v/>
      </c>
      <c r="E57" s="440" t="str">
        <f ca="1">IF($F57&gt;$E$3,"",_xlfn.IFNA(MATCH($G57,Orçamento!$N:$N,),""))</f>
        <v/>
      </c>
      <c r="F57" s="486" cm="1">
        <f t="array" aca="1" ref="F57" ca="1">OFFSET(F57,-1,,,)+1</f>
        <v>48</v>
      </c>
      <c r="G57" s="487" t="str">
        <f ca="1">IF($F57&gt;$E$3,"",INDEX(Insumos!$C:$C,MATCH($F57,Insumos!$B:$B,),1))</f>
        <v/>
      </c>
      <c r="H57" s="488" t="str" cm="1">
        <f t="array" aca="1" ref="H57" ca="1">IF($E57="","",INDEX(Orçamento!$O:$O,$E57,1))</f>
        <v/>
      </c>
      <c r="I57" s="489" t="str" cm="1">
        <f t="array" aca="1" ref="I57" ca="1">IF($E57="","",INDEX(Orçamento!$Q:$Q,$E57,1))</f>
        <v/>
      </c>
      <c r="J57" s="488">
        <f ca="1">IF($D57="",0,SUMIF(OFFSET(Orçamento!$N$5,$E57-5,,$D57,),$G57,OFFSET(Orçamento!$I$5,$E57-5,,$D57,)))</f>
        <v>0</v>
      </c>
      <c r="K57" s="162" cm="1">
        <f t="array" aca="1" ref="K57" ca="1">IF($E57="",0,INDEX(Orçamento!$S:$S,$E57,1))</f>
        <v>0</v>
      </c>
      <c r="L57" s="490">
        <f t="shared" ca="1" si="18"/>
        <v>0</v>
      </c>
      <c r="M57" s="586" t="str">
        <f t="shared" ca="1" si="19"/>
        <v/>
      </c>
      <c r="N57" s="165" t="str">
        <f t="shared" ca="1" si="20"/>
        <v/>
      </c>
      <c r="O57" s="717" t="str">
        <f t="shared" ca="1" si="21"/>
        <v/>
      </c>
      <c r="P57" s="718"/>
      <c r="Q57" s="563"/>
      <c r="R57" s="563"/>
      <c r="S57" s="563"/>
      <c r="T57" s="6" t="str">
        <f t="shared" ca="1" si="22"/>
        <v/>
      </c>
      <c r="U57" s="564">
        <f t="shared" ca="1" si="23"/>
        <v>0</v>
      </c>
      <c r="V57" s="491" cm="1">
        <f t="array" aca="1" ref="V57" ca="1">IF($C57=0,0,INDEX($X$2:$BC$2,1,$B57+1))</f>
        <v>0</v>
      </c>
      <c r="W57" s="492" cm="1">
        <f t="array" aca="1" ref="W57" ca="1">IF($C57=0,0,INDEX($X57:$BC57,1,$B57+1))</f>
        <v>0</v>
      </c>
      <c r="X57" s="493">
        <f t="shared" ca="1" si="24"/>
        <v>0</v>
      </c>
      <c r="Y57" s="4"/>
      <c r="Z57" s="570">
        <f t="shared" ca="1" si="25"/>
        <v>0</v>
      </c>
      <c r="AA57" s="573"/>
      <c r="AB57" s="4"/>
      <c r="AC57" s="570">
        <f t="shared" ca="1" si="32"/>
        <v>0</v>
      </c>
      <c r="AD57" s="573"/>
      <c r="AE57" s="4"/>
      <c r="AF57" s="570">
        <f t="shared" ca="1" si="26"/>
        <v>0</v>
      </c>
      <c r="AG57" s="573"/>
      <c r="AH57" s="4"/>
      <c r="AI57" s="570">
        <f t="shared" ca="1" si="27"/>
        <v>0</v>
      </c>
      <c r="AJ57" s="573"/>
      <c r="AK57" s="4"/>
      <c r="AL57" s="570">
        <f t="shared" ca="1" si="28"/>
        <v>0</v>
      </c>
      <c r="AM57" s="573"/>
      <c r="AN57" s="4"/>
      <c r="AO57" s="570">
        <f t="shared" ca="1" si="29"/>
        <v>0</v>
      </c>
      <c r="AP57" s="573"/>
      <c r="AQ57" s="4"/>
      <c r="AR57" s="570">
        <f t="shared" ca="1" si="30"/>
        <v>0</v>
      </c>
      <c r="AS57" s="573"/>
      <c r="AT57" s="4"/>
      <c r="AU57" s="570">
        <f t="shared" ca="1" si="12"/>
        <v>0</v>
      </c>
      <c r="AV57" s="573"/>
      <c r="AW57" s="4"/>
      <c r="AX57" s="570">
        <f t="shared" ca="1" si="13"/>
        <v>0</v>
      </c>
      <c r="AY57" s="573"/>
      <c r="AZ57" s="4"/>
      <c r="BA57" s="570">
        <f t="shared" ca="1" si="14"/>
        <v>0</v>
      </c>
      <c r="BB57" s="573"/>
    </row>
    <row r="58" spans="2:54" s="485" customFormat="1" ht="15" customHeight="1">
      <c r="B58" s="440" t="str">
        <f t="shared" ca="1" si="31"/>
        <v/>
      </c>
      <c r="C58" s="440">
        <f ca="1">IF(AND(N58&lt;&gt;"",N58&lt;&gt;0),MAX($C$8:$C57)+1,0)</f>
        <v>0</v>
      </c>
      <c r="D58" s="440" t="str">
        <f ca="1">IF($F58&gt;$E$3,"",_xlfn.MAXIFS(OFFSET(Orçamento!$G$5,$E58-5,,$E$4-$E58+5,),OFFSET(Orçamento!$N$5,$E58-5,,$E$4-$E58+5,),$G58)+1-E58+5)</f>
        <v/>
      </c>
      <c r="E58" s="440" t="str">
        <f ca="1">IF($F58&gt;$E$3,"",_xlfn.IFNA(MATCH($G58,Orçamento!$N:$N,),""))</f>
        <v/>
      </c>
      <c r="F58" s="486" cm="1">
        <f t="array" aca="1" ref="F58" ca="1">OFFSET(F58,-1,,,)+1</f>
        <v>49</v>
      </c>
      <c r="G58" s="487" t="str">
        <f ca="1">IF($F58&gt;$E$3,"",INDEX(Insumos!$C:$C,MATCH($F58,Insumos!$B:$B,),1))</f>
        <v/>
      </c>
      <c r="H58" s="488" t="str" cm="1">
        <f t="array" aca="1" ref="H58" ca="1">IF($E58="","",INDEX(Orçamento!$O:$O,$E58,1))</f>
        <v/>
      </c>
      <c r="I58" s="489" t="str" cm="1">
        <f t="array" aca="1" ref="I58" ca="1">IF($E58="","",INDEX(Orçamento!$Q:$Q,$E58,1))</f>
        <v/>
      </c>
      <c r="J58" s="488">
        <f ca="1">IF($D58="",0,SUMIF(OFFSET(Orçamento!$N$5,$E58-5,,$D58,),$G58,OFFSET(Orçamento!$I$5,$E58-5,,$D58,)))</f>
        <v>0</v>
      </c>
      <c r="K58" s="162" cm="1">
        <f t="array" aca="1" ref="K58" ca="1">IF($E58="",0,INDEX(Orçamento!$S:$S,$E58,1))</f>
        <v>0</v>
      </c>
      <c r="L58" s="490">
        <f t="shared" ca="1" si="18"/>
        <v>0</v>
      </c>
      <c r="M58" s="586" t="str">
        <f t="shared" ca="1" si="19"/>
        <v/>
      </c>
      <c r="N58" s="165" t="str">
        <f t="shared" ca="1" si="20"/>
        <v/>
      </c>
      <c r="O58" s="717" t="str">
        <f t="shared" ca="1" si="21"/>
        <v/>
      </c>
      <c r="P58" s="718"/>
      <c r="Q58" s="563"/>
      <c r="R58" s="563"/>
      <c r="S58" s="563"/>
      <c r="T58" s="6" t="str">
        <f t="shared" ca="1" si="22"/>
        <v/>
      </c>
      <c r="U58" s="564">
        <f t="shared" ca="1" si="23"/>
        <v>0</v>
      </c>
      <c r="V58" s="491" cm="1">
        <f t="array" aca="1" ref="V58" ca="1">IF($C58=0,0,INDEX($X$2:$BC$2,1,$B58+1))</f>
        <v>0</v>
      </c>
      <c r="W58" s="492" cm="1">
        <f t="array" aca="1" ref="W58" ca="1">IF($C58=0,0,INDEX($X58:$BC58,1,$B58+1))</f>
        <v>0</v>
      </c>
      <c r="X58" s="493">
        <f t="shared" ca="1" si="24"/>
        <v>0</v>
      </c>
      <c r="Y58" s="4"/>
      <c r="Z58" s="570">
        <f t="shared" ca="1" si="25"/>
        <v>0</v>
      </c>
      <c r="AA58" s="573"/>
      <c r="AB58" s="4"/>
      <c r="AC58" s="570">
        <f t="shared" ca="1" si="32"/>
        <v>0</v>
      </c>
      <c r="AD58" s="573"/>
      <c r="AE58" s="4"/>
      <c r="AF58" s="570">
        <f t="shared" ca="1" si="26"/>
        <v>0</v>
      </c>
      <c r="AG58" s="573"/>
      <c r="AH58" s="4"/>
      <c r="AI58" s="570">
        <f t="shared" ca="1" si="27"/>
        <v>0</v>
      </c>
      <c r="AJ58" s="573"/>
      <c r="AK58" s="4"/>
      <c r="AL58" s="570">
        <f t="shared" ca="1" si="28"/>
        <v>0</v>
      </c>
      <c r="AM58" s="573"/>
      <c r="AN58" s="4"/>
      <c r="AO58" s="570">
        <f t="shared" ca="1" si="29"/>
        <v>0</v>
      </c>
      <c r="AP58" s="573"/>
      <c r="AQ58" s="4"/>
      <c r="AR58" s="570">
        <f t="shared" ca="1" si="30"/>
        <v>0</v>
      </c>
      <c r="AS58" s="573"/>
      <c r="AT58" s="4"/>
      <c r="AU58" s="570">
        <f t="shared" ca="1" si="12"/>
        <v>0</v>
      </c>
      <c r="AV58" s="573"/>
      <c r="AW58" s="4"/>
      <c r="AX58" s="570">
        <f t="shared" ca="1" si="13"/>
        <v>0</v>
      </c>
      <c r="AY58" s="573"/>
      <c r="AZ58" s="4"/>
      <c r="BA58" s="570">
        <f t="shared" ca="1" si="14"/>
        <v>0</v>
      </c>
      <c r="BB58" s="573"/>
    </row>
    <row r="59" spans="2:54" s="485" customFormat="1" ht="15" customHeight="1">
      <c r="B59" s="440" t="str">
        <f t="shared" ca="1" si="31"/>
        <v/>
      </c>
      <c r="C59" s="440">
        <f ca="1">IF(AND(N59&lt;&gt;"",N59&lt;&gt;0),MAX($C$8:$C58)+1,0)</f>
        <v>0</v>
      </c>
      <c r="D59" s="440" t="str">
        <f ca="1">IF($F59&gt;$E$3,"",_xlfn.MAXIFS(OFFSET(Orçamento!$G$5,$E59-5,,$E$4-$E59+5,),OFFSET(Orçamento!$N$5,$E59-5,,$E$4-$E59+5,),$G59)+1-E59+5)</f>
        <v/>
      </c>
      <c r="E59" s="440" t="str">
        <f ca="1">IF($F59&gt;$E$3,"",_xlfn.IFNA(MATCH($G59,Orçamento!$N:$N,),""))</f>
        <v/>
      </c>
      <c r="F59" s="486" cm="1">
        <f t="array" aca="1" ref="F59" ca="1">OFFSET(F59,-1,,,)+1</f>
        <v>50</v>
      </c>
      <c r="G59" s="487" t="str">
        <f ca="1">IF($F59&gt;$E$3,"",INDEX(Insumos!$C:$C,MATCH($F59,Insumos!$B:$B,),1))</f>
        <v/>
      </c>
      <c r="H59" s="488" t="str" cm="1">
        <f t="array" aca="1" ref="H59" ca="1">IF($E59="","",INDEX(Orçamento!$O:$O,$E59,1))</f>
        <v/>
      </c>
      <c r="I59" s="489" t="str" cm="1">
        <f t="array" aca="1" ref="I59" ca="1">IF($E59="","",INDEX(Orçamento!$Q:$Q,$E59,1))</f>
        <v/>
      </c>
      <c r="J59" s="488">
        <f ca="1">IF($D59="",0,SUMIF(OFFSET(Orçamento!$N$5,$E59-5,,$D59,),$G59,OFFSET(Orçamento!$I$5,$E59-5,,$D59,)))</f>
        <v>0</v>
      </c>
      <c r="K59" s="162" cm="1">
        <f t="array" aca="1" ref="K59" ca="1">IF($E59="",0,INDEX(Orçamento!$S:$S,$E59,1))</f>
        <v>0</v>
      </c>
      <c r="L59" s="490">
        <f t="shared" ca="1" si="18"/>
        <v>0</v>
      </c>
      <c r="M59" s="586" t="str">
        <f t="shared" ca="1" si="19"/>
        <v/>
      </c>
      <c r="N59" s="165" t="str">
        <f t="shared" ca="1" si="20"/>
        <v/>
      </c>
      <c r="O59" s="717" t="str">
        <f t="shared" ca="1" si="21"/>
        <v/>
      </c>
      <c r="P59" s="718"/>
      <c r="Q59" s="563"/>
      <c r="R59" s="563"/>
      <c r="S59" s="563"/>
      <c r="T59" s="6" t="str">
        <f t="shared" ca="1" si="22"/>
        <v/>
      </c>
      <c r="U59" s="564">
        <f t="shared" ca="1" si="23"/>
        <v>0</v>
      </c>
      <c r="V59" s="491" cm="1">
        <f t="array" aca="1" ref="V59" ca="1">IF($C59=0,0,INDEX($X$2:$BC$2,1,$B59+1))</f>
        <v>0</v>
      </c>
      <c r="W59" s="492" cm="1">
        <f t="array" aca="1" ref="W59" ca="1">IF($C59=0,0,INDEX($X59:$BC59,1,$B59+1))</f>
        <v>0</v>
      </c>
      <c r="X59" s="493">
        <f t="shared" ca="1" si="24"/>
        <v>0</v>
      </c>
      <c r="Y59" s="4"/>
      <c r="Z59" s="570">
        <f t="shared" ca="1" si="25"/>
        <v>0</v>
      </c>
      <c r="AA59" s="573"/>
      <c r="AB59" s="4"/>
      <c r="AC59" s="570">
        <f t="shared" ca="1" si="32"/>
        <v>0</v>
      </c>
      <c r="AD59" s="573"/>
      <c r="AE59" s="4"/>
      <c r="AF59" s="570">
        <f t="shared" ca="1" si="26"/>
        <v>0</v>
      </c>
      <c r="AG59" s="573"/>
      <c r="AH59" s="4"/>
      <c r="AI59" s="570">
        <f t="shared" ca="1" si="27"/>
        <v>0</v>
      </c>
      <c r="AJ59" s="573"/>
      <c r="AK59" s="4"/>
      <c r="AL59" s="570">
        <f t="shared" ca="1" si="28"/>
        <v>0</v>
      </c>
      <c r="AM59" s="573"/>
      <c r="AN59" s="4"/>
      <c r="AO59" s="570">
        <f t="shared" ca="1" si="29"/>
        <v>0</v>
      </c>
      <c r="AP59" s="573"/>
      <c r="AQ59" s="4"/>
      <c r="AR59" s="570">
        <f t="shared" ca="1" si="30"/>
        <v>0</v>
      </c>
      <c r="AS59" s="573"/>
      <c r="AT59" s="4"/>
      <c r="AU59" s="570">
        <f t="shared" ca="1" si="12"/>
        <v>0</v>
      </c>
      <c r="AV59" s="573"/>
      <c r="AW59" s="4"/>
      <c r="AX59" s="570">
        <f t="shared" ca="1" si="13"/>
        <v>0</v>
      </c>
      <c r="AY59" s="573"/>
      <c r="AZ59" s="4"/>
      <c r="BA59" s="570">
        <f t="shared" ca="1" si="14"/>
        <v>0</v>
      </c>
      <c r="BB59" s="573"/>
    </row>
    <row r="60" spans="2:54" s="485" customFormat="1" ht="15" customHeight="1">
      <c r="B60" s="440" t="str">
        <f t="shared" ca="1" si="31"/>
        <v/>
      </c>
      <c r="C60" s="440">
        <f ca="1">IF(AND(N60&lt;&gt;"",N60&lt;&gt;0),MAX($C$8:$C59)+1,0)</f>
        <v>0</v>
      </c>
      <c r="D60" s="440" t="str">
        <f ca="1">IF($F60&gt;$E$3,"",_xlfn.MAXIFS(OFFSET(Orçamento!$G$5,$E60-5,,$E$4-$E60+5,),OFFSET(Orçamento!$N$5,$E60-5,,$E$4-$E60+5,),$G60)+1-E60+5)</f>
        <v/>
      </c>
      <c r="E60" s="440" t="str">
        <f ca="1">IF($F60&gt;$E$3,"",_xlfn.IFNA(MATCH($G60,Orçamento!$N:$N,),""))</f>
        <v/>
      </c>
      <c r="F60" s="486" cm="1">
        <f t="array" aca="1" ref="F60" ca="1">OFFSET(F60,-1,,,)+1</f>
        <v>51</v>
      </c>
      <c r="G60" s="487" t="str">
        <f ca="1">IF($F60&gt;$E$3,"",INDEX(Insumos!$C:$C,MATCH($F60,Insumos!$B:$B,),1))</f>
        <v/>
      </c>
      <c r="H60" s="488" t="str" cm="1">
        <f t="array" aca="1" ref="H60" ca="1">IF($E60="","",INDEX(Orçamento!$O:$O,$E60,1))</f>
        <v/>
      </c>
      <c r="I60" s="489" t="str" cm="1">
        <f t="array" aca="1" ref="I60" ca="1">IF($E60="","",INDEX(Orçamento!$Q:$Q,$E60,1))</f>
        <v/>
      </c>
      <c r="J60" s="488">
        <f ca="1">IF($D60="",0,SUMIF(OFFSET(Orçamento!$N$5,$E60-5,,$D60,),$G60,OFFSET(Orçamento!$I$5,$E60-5,,$D60,)))</f>
        <v>0</v>
      </c>
      <c r="K60" s="162" cm="1">
        <f t="array" aca="1" ref="K60" ca="1">IF($E60="",0,INDEX(Orçamento!$S:$S,$E60,1))</f>
        <v>0</v>
      </c>
      <c r="L60" s="490">
        <f t="shared" ca="1" si="18"/>
        <v>0</v>
      </c>
      <c r="M60" s="586" t="str">
        <f t="shared" ca="1" si="19"/>
        <v/>
      </c>
      <c r="N60" s="165" t="str">
        <f t="shared" ca="1" si="20"/>
        <v/>
      </c>
      <c r="O60" s="717" t="str">
        <f t="shared" ca="1" si="21"/>
        <v/>
      </c>
      <c r="P60" s="718"/>
      <c r="Q60" s="563"/>
      <c r="R60" s="563"/>
      <c r="S60" s="563"/>
      <c r="T60" s="6" t="str">
        <f t="shared" ca="1" si="22"/>
        <v/>
      </c>
      <c r="U60" s="61">
        <f t="shared" ca="1" si="23"/>
        <v>0</v>
      </c>
      <c r="V60" s="494" cm="1">
        <f t="array" aca="1" ref="V60" ca="1">IF($C60=0,0,INDEX($X$2:$BC$2,1,$B60+1))</f>
        <v>0</v>
      </c>
      <c r="W60" s="495" cm="1">
        <f t="array" aca="1" ref="W60" ca="1">IF($C60=0,0,INDEX($X60:$BC60,1,$B60+1))</f>
        <v>0</v>
      </c>
      <c r="X60" s="496">
        <f t="shared" ca="1" si="24"/>
        <v>0</v>
      </c>
      <c r="Y60" s="4"/>
      <c r="Z60" s="570">
        <f t="shared" ca="1" si="25"/>
        <v>0</v>
      </c>
      <c r="AA60" s="573"/>
      <c r="AB60" s="4"/>
      <c r="AC60" s="570">
        <f t="shared" ca="1" si="32"/>
        <v>0</v>
      </c>
      <c r="AD60" s="573"/>
      <c r="AE60" s="4"/>
      <c r="AF60" s="570">
        <f t="shared" ca="1" si="26"/>
        <v>0</v>
      </c>
      <c r="AG60" s="573"/>
      <c r="AH60" s="4"/>
      <c r="AI60" s="570">
        <f t="shared" ca="1" si="27"/>
        <v>0</v>
      </c>
      <c r="AJ60" s="573"/>
      <c r="AK60" s="4"/>
      <c r="AL60" s="570">
        <f t="shared" ca="1" si="28"/>
        <v>0</v>
      </c>
      <c r="AM60" s="573"/>
      <c r="AN60" s="4"/>
      <c r="AO60" s="570">
        <f t="shared" ca="1" si="29"/>
        <v>0</v>
      </c>
      <c r="AP60" s="573"/>
      <c r="AQ60" s="4"/>
      <c r="AR60" s="570">
        <f t="shared" ca="1" si="30"/>
        <v>0</v>
      </c>
      <c r="AS60" s="573"/>
      <c r="AT60" s="4"/>
      <c r="AU60" s="570">
        <f t="shared" ca="1" si="12"/>
        <v>0</v>
      </c>
      <c r="AV60" s="573"/>
      <c r="AW60" s="4"/>
      <c r="AX60" s="570">
        <f t="shared" ca="1" si="13"/>
        <v>0</v>
      </c>
      <c r="AY60" s="573"/>
      <c r="AZ60" s="4"/>
      <c r="BA60" s="570">
        <f t="shared" ca="1" si="14"/>
        <v>0</v>
      </c>
      <c r="BB60" s="573"/>
    </row>
    <row r="61" spans="2:54" s="485" customFormat="1" ht="15" customHeight="1">
      <c r="B61" s="440" t="str">
        <f t="shared" ca="1" si="31"/>
        <v/>
      </c>
      <c r="C61" s="440">
        <f ca="1">IF(AND(N61&lt;&gt;"",N61&lt;&gt;0),MAX($C$8:$C60)+1,0)</f>
        <v>0</v>
      </c>
      <c r="D61" s="440" t="str">
        <f ca="1">IF($F61&gt;$E$3,"",_xlfn.MAXIFS(OFFSET(Orçamento!$G$5,$E61-5,,$E$4-$E61+5,),OFFSET(Orçamento!$N$5,$E61-5,,$E$4-$E61+5,),$G61)+1-E61+5)</f>
        <v/>
      </c>
      <c r="E61" s="440" t="str">
        <f ca="1">IF($F61&gt;$E$3,"",_xlfn.IFNA(MATCH($G61,Orçamento!$N:$N,),""))</f>
        <v/>
      </c>
      <c r="F61" s="486" cm="1">
        <f t="array" aca="1" ref="F61" ca="1">OFFSET(F61,-1,,,)+1</f>
        <v>52</v>
      </c>
      <c r="G61" s="487" t="str">
        <f ca="1">IF($F61&gt;$E$3,"",INDEX(Insumos!$C:$C,MATCH($F61,Insumos!$B:$B,),1))</f>
        <v/>
      </c>
      <c r="H61" s="488" t="str" cm="1">
        <f t="array" aca="1" ref="H61" ca="1">IF($E61="","",INDEX(Orçamento!$O:$O,$E61,1))</f>
        <v/>
      </c>
      <c r="I61" s="489" t="str" cm="1">
        <f t="array" aca="1" ref="I61" ca="1">IF($E61="","",INDEX(Orçamento!$Q:$Q,$E61,1))</f>
        <v/>
      </c>
      <c r="J61" s="488">
        <f ca="1">IF($D61="",0,SUMIF(OFFSET(Orçamento!$N$5,$E61-5,,$D61,),$G61,OFFSET(Orçamento!$I$5,$E61-5,,$D61,)))</f>
        <v>0</v>
      </c>
      <c r="K61" s="162" cm="1">
        <f t="array" aca="1" ref="K61" ca="1">IF($E61="",0,INDEX(Orçamento!$S:$S,$E61,1))</f>
        <v>0</v>
      </c>
      <c r="L61" s="490">
        <f t="shared" ca="1" si="18"/>
        <v>0</v>
      </c>
      <c r="M61" s="586" t="str">
        <f t="shared" ca="1" si="19"/>
        <v/>
      </c>
      <c r="N61" s="165" t="str">
        <f t="shared" ca="1" si="20"/>
        <v/>
      </c>
      <c r="O61" s="717" t="str">
        <f t="shared" ca="1" si="21"/>
        <v/>
      </c>
      <c r="P61" s="718"/>
      <c r="Q61" s="563"/>
      <c r="R61" s="563"/>
      <c r="S61" s="563"/>
      <c r="T61" s="5" t="str">
        <f t="shared" ca="1" si="22"/>
        <v/>
      </c>
      <c r="U61" s="61">
        <f t="shared" ca="1" si="23"/>
        <v>0</v>
      </c>
      <c r="V61" s="494" cm="1">
        <f t="array" aca="1" ref="V61" ca="1">IF($C61=0,0,INDEX($X$2:$BC$2,1,$B61+1))</f>
        <v>0</v>
      </c>
      <c r="W61" s="495" cm="1">
        <f t="array" aca="1" ref="W61" ca="1">IF($C61=0,0,INDEX($X61:$BC61,1,$B61+1))</f>
        <v>0</v>
      </c>
      <c r="X61" s="496">
        <f t="shared" ca="1" si="24"/>
        <v>0</v>
      </c>
      <c r="Y61" s="4"/>
      <c r="Z61" s="570">
        <f t="shared" ca="1" si="25"/>
        <v>0</v>
      </c>
      <c r="AA61" s="573"/>
      <c r="AB61" s="4"/>
      <c r="AC61" s="570">
        <f t="shared" ca="1" si="32"/>
        <v>0</v>
      </c>
      <c r="AD61" s="573"/>
      <c r="AE61" s="4"/>
      <c r="AF61" s="570">
        <f t="shared" ca="1" si="26"/>
        <v>0</v>
      </c>
      <c r="AG61" s="573"/>
      <c r="AH61" s="4"/>
      <c r="AI61" s="570">
        <f t="shared" ca="1" si="27"/>
        <v>0</v>
      </c>
      <c r="AJ61" s="573"/>
      <c r="AK61" s="4"/>
      <c r="AL61" s="570">
        <f t="shared" ca="1" si="28"/>
        <v>0</v>
      </c>
      <c r="AM61" s="573"/>
      <c r="AN61" s="4"/>
      <c r="AO61" s="570">
        <f t="shared" ca="1" si="29"/>
        <v>0</v>
      </c>
      <c r="AP61" s="573"/>
      <c r="AQ61" s="4"/>
      <c r="AR61" s="570">
        <f t="shared" ca="1" si="30"/>
        <v>0</v>
      </c>
      <c r="AS61" s="573"/>
      <c r="AT61" s="4"/>
      <c r="AU61" s="570">
        <f t="shared" ca="1" si="12"/>
        <v>0</v>
      </c>
      <c r="AV61" s="573"/>
      <c r="AW61" s="4"/>
      <c r="AX61" s="570">
        <f t="shared" ca="1" si="13"/>
        <v>0</v>
      </c>
      <c r="AY61" s="573"/>
      <c r="AZ61" s="4"/>
      <c r="BA61" s="570">
        <f t="shared" ca="1" si="14"/>
        <v>0</v>
      </c>
      <c r="BB61" s="573"/>
    </row>
    <row r="62" spans="2:54" s="485" customFormat="1" ht="15" customHeight="1">
      <c r="B62" s="440" t="str">
        <f t="shared" ca="1" si="31"/>
        <v/>
      </c>
      <c r="C62" s="440">
        <f ca="1">IF(AND(N62&lt;&gt;"",N62&lt;&gt;0),MAX($C$8:$C61)+1,0)</f>
        <v>0</v>
      </c>
      <c r="D62" s="440" t="str">
        <f ca="1">IF($F62&gt;$E$3,"",_xlfn.MAXIFS(OFFSET(Orçamento!$G$5,$E62-5,,$E$4-$E62+5,),OFFSET(Orçamento!$N$5,$E62-5,,$E$4-$E62+5,),$G62)+1-E62+5)</f>
        <v/>
      </c>
      <c r="E62" s="440" t="str">
        <f ca="1">IF($F62&gt;$E$3,"",_xlfn.IFNA(MATCH($G62,Orçamento!$N:$N,),""))</f>
        <v/>
      </c>
      <c r="F62" s="486" cm="1">
        <f t="array" aca="1" ref="F62" ca="1">OFFSET(F62,-1,,,)+1</f>
        <v>53</v>
      </c>
      <c r="G62" s="487" t="str">
        <f ca="1">IF($F62&gt;$E$3,"",INDEX(Insumos!$C:$C,MATCH($F62,Insumos!$B:$B,),1))</f>
        <v/>
      </c>
      <c r="H62" s="488" t="str" cm="1">
        <f t="array" aca="1" ref="H62" ca="1">IF($E62="","",INDEX(Orçamento!$O:$O,$E62,1))</f>
        <v/>
      </c>
      <c r="I62" s="489" t="str" cm="1">
        <f t="array" aca="1" ref="I62" ca="1">IF($E62="","",INDEX(Orçamento!$Q:$Q,$E62,1))</f>
        <v/>
      </c>
      <c r="J62" s="488">
        <f ca="1">IF($D62="",0,SUMIF(OFFSET(Orçamento!$N$5,$E62-5,,$D62,),$G62,OFFSET(Orçamento!$I$5,$E62-5,,$D62,)))</f>
        <v>0</v>
      </c>
      <c r="K62" s="162" cm="1">
        <f t="array" aca="1" ref="K62" ca="1">IF($E62="",0,INDEX(Orçamento!$S:$S,$E62,1))</f>
        <v>0</v>
      </c>
      <c r="L62" s="490">
        <f t="shared" ca="1" si="18"/>
        <v>0</v>
      </c>
      <c r="M62" s="586" t="str">
        <f t="shared" ca="1" si="19"/>
        <v/>
      </c>
      <c r="N62" s="165" t="str">
        <f t="shared" ca="1" si="20"/>
        <v/>
      </c>
      <c r="O62" s="717" t="str">
        <f t="shared" ca="1" si="21"/>
        <v/>
      </c>
      <c r="P62" s="718"/>
      <c r="Q62" s="563"/>
      <c r="R62" s="563"/>
      <c r="S62" s="563"/>
      <c r="T62" s="6" t="str">
        <f t="shared" ca="1" si="22"/>
        <v/>
      </c>
      <c r="U62" s="564">
        <f t="shared" ca="1" si="23"/>
        <v>0</v>
      </c>
      <c r="V62" s="491" cm="1">
        <f t="array" aca="1" ref="V62" ca="1">IF($C62=0,0,INDEX($X$2:$BC$2,1,$B62+1))</f>
        <v>0</v>
      </c>
      <c r="W62" s="492" cm="1">
        <f t="array" aca="1" ref="W62" ca="1">IF($C62=0,0,INDEX($X62:$BC62,1,$B62+1))</f>
        <v>0</v>
      </c>
      <c r="X62" s="493">
        <f t="shared" ca="1" si="24"/>
        <v>0</v>
      </c>
      <c r="Y62" s="4"/>
      <c r="Z62" s="570">
        <f t="shared" ca="1" si="25"/>
        <v>0</v>
      </c>
      <c r="AA62" s="573"/>
      <c r="AB62" s="4"/>
      <c r="AC62" s="570">
        <f t="shared" ca="1" si="32"/>
        <v>0</v>
      </c>
      <c r="AD62" s="573"/>
      <c r="AE62" s="4"/>
      <c r="AF62" s="570">
        <f t="shared" ca="1" si="26"/>
        <v>0</v>
      </c>
      <c r="AG62" s="573"/>
      <c r="AH62" s="4"/>
      <c r="AI62" s="570">
        <f t="shared" ca="1" si="27"/>
        <v>0</v>
      </c>
      <c r="AJ62" s="573"/>
      <c r="AK62" s="4"/>
      <c r="AL62" s="570">
        <f t="shared" ca="1" si="28"/>
        <v>0</v>
      </c>
      <c r="AM62" s="573"/>
      <c r="AN62" s="4"/>
      <c r="AO62" s="570">
        <f t="shared" ca="1" si="29"/>
        <v>0</v>
      </c>
      <c r="AP62" s="573"/>
      <c r="AQ62" s="4"/>
      <c r="AR62" s="570">
        <f t="shared" ca="1" si="30"/>
        <v>0</v>
      </c>
      <c r="AS62" s="573"/>
      <c r="AT62" s="4"/>
      <c r="AU62" s="570">
        <f t="shared" ca="1" si="12"/>
        <v>0</v>
      </c>
      <c r="AV62" s="573"/>
      <c r="AW62" s="4"/>
      <c r="AX62" s="570">
        <f t="shared" ca="1" si="13"/>
        <v>0</v>
      </c>
      <c r="AY62" s="573"/>
      <c r="AZ62" s="4"/>
      <c r="BA62" s="570">
        <f t="shared" ca="1" si="14"/>
        <v>0</v>
      </c>
      <c r="BB62" s="573"/>
    </row>
    <row r="63" spans="2:54" s="485" customFormat="1" ht="15" customHeight="1">
      <c r="B63" s="440" t="str">
        <f t="shared" ca="1" si="31"/>
        <v/>
      </c>
      <c r="C63" s="440">
        <f ca="1">IF(AND(N63&lt;&gt;"",N63&lt;&gt;0),MAX($C$8:$C62)+1,0)</f>
        <v>0</v>
      </c>
      <c r="D63" s="440" t="str">
        <f ca="1">IF($F63&gt;$E$3,"",_xlfn.MAXIFS(OFFSET(Orçamento!$G$5,$E63-5,,$E$4-$E63+5,),OFFSET(Orçamento!$N$5,$E63-5,,$E$4-$E63+5,),$G63)+1-E63+5)</f>
        <v/>
      </c>
      <c r="E63" s="440" t="str">
        <f ca="1">IF($F63&gt;$E$3,"",_xlfn.IFNA(MATCH($G63,Orçamento!$N:$N,),""))</f>
        <v/>
      </c>
      <c r="F63" s="486" cm="1">
        <f t="array" aca="1" ref="F63" ca="1">OFFSET(F63,-1,,,)+1</f>
        <v>54</v>
      </c>
      <c r="G63" s="487" t="str">
        <f ca="1">IF($F63&gt;$E$3,"",INDEX(Insumos!$C:$C,MATCH($F63,Insumos!$B:$B,),1))</f>
        <v/>
      </c>
      <c r="H63" s="488" t="str" cm="1">
        <f t="array" aca="1" ref="H63" ca="1">IF($E63="","",INDEX(Orçamento!$O:$O,$E63,1))</f>
        <v/>
      </c>
      <c r="I63" s="489" t="str" cm="1">
        <f t="array" aca="1" ref="I63" ca="1">IF($E63="","",INDEX(Orçamento!$Q:$Q,$E63,1))</f>
        <v/>
      </c>
      <c r="J63" s="488">
        <f ca="1">IF($D63="",0,SUMIF(OFFSET(Orçamento!$N$5,$E63-5,,$D63,),$G63,OFFSET(Orçamento!$I$5,$E63-5,,$D63,)))</f>
        <v>0</v>
      </c>
      <c r="K63" s="162" cm="1">
        <f t="array" aca="1" ref="K63" ca="1">IF($E63="",0,INDEX(Orçamento!$S:$S,$E63,1))</f>
        <v>0</v>
      </c>
      <c r="L63" s="490">
        <f t="shared" ca="1" si="18"/>
        <v>0</v>
      </c>
      <c r="M63" s="586" t="str">
        <f t="shared" ca="1" si="19"/>
        <v/>
      </c>
      <c r="N63" s="165" t="str">
        <f t="shared" ca="1" si="20"/>
        <v/>
      </c>
      <c r="O63" s="717" t="str">
        <f t="shared" ca="1" si="21"/>
        <v/>
      </c>
      <c r="P63" s="718"/>
      <c r="Q63" s="563"/>
      <c r="R63" s="563"/>
      <c r="S63" s="563"/>
      <c r="T63" s="6" t="str">
        <f t="shared" ca="1" si="22"/>
        <v/>
      </c>
      <c r="U63" s="564">
        <f t="shared" ca="1" si="23"/>
        <v>0</v>
      </c>
      <c r="V63" s="491" cm="1">
        <f t="array" aca="1" ref="V63" ca="1">IF($C63=0,0,INDEX($X$2:$BC$2,1,$B63+1))</f>
        <v>0</v>
      </c>
      <c r="W63" s="492" cm="1">
        <f t="array" aca="1" ref="W63" ca="1">IF($C63=0,0,INDEX($X63:$BC63,1,$B63+1))</f>
        <v>0</v>
      </c>
      <c r="X63" s="493">
        <f t="shared" ca="1" si="24"/>
        <v>0</v>
      </c>
      <c r="Y63" s="4"/>
      <c r="Z63" s="570">
        <f t="shared" ca="1" si="25"/>
        <v>0</v>
      </c>
      <c r="AA63" s="573"/>
      <c r="AB63" s="4"/>
      <c r="AC63" s="570">
        <f t="shared" ca="1" si="32"/>
        <v>0</v>
      </c>
      <c r="AD63" s="573"/>
      <c r="AE63" s="4"/>
      <c r="AF63" s="570">
        <f t="shared" ca="1" si="26"/>
        <v>0</v>
      </c>
      <c r="AG63" s="573"/>
      <c r="AH63" s="4"/>
      <c r="AI63" s="570">
        <f t="shared" ca="1" si="27"/>
        <v>0</v>
      </c>
      <c r="AJ63" s="573"/>
      <c r="AK63" s="4"/>
      <c r="AL63" s="570">
        <f t="shared" ca="1" si="28"/>
        <v>0</v>
      </c>
      <c r="AM63" s="573"/>
      <c r="AN63" s="4"/>
      <c r="AO63" s="570">
        <f t="shared" ca="1" si="29"/>
        <v>0</v>
      </c>
      <c r="AP63" s="573"/>
      <c r="AQ63" s="4"/>
      <c r="AR63" s="570">
        <f t="shared" ca="1" si="30"/>
        <v>0</v>
      </c>
      <c r="AS63" s="573"/>
      <c r="AT63" s="4"/>
      <c r="AU63" s="570">
        <f t="shared" ca="1" si="12"/>
        <v>0</v>
      </c>
      <c r="AV63" s="573"/>
      <c r="AW63" s="4"/>
      <c r="AX63" s="570">
        <f t="shared" ca="1" si="13"/>
        <v>0</v>
      </c>
      <c r="AY63" s="573"/>
      <c r="AZ63" s="4"/>
      <c r="BA63" s="570">
        <f t="shared" ca="1" si="14"/>
        <v>0</v>
      </c>
      <c r="BB63" s="573"/>
    </row>
    <row r="64" spans="2:54" s="485" customFormat="1" ht="15" customHeight="1">
      <c r="B64" s="440" t="str">
        <f t="shared" ca="1" si="31"/>
        <v/>
      </c>
      <c r="C64" s="440">
        <f ca="1">IF(AND(N64&lt;&gt;"",N64&lt;&gt;0),MAX($C$8:$C63)+1,0)</f>
        <v>0</v>
      </c>
      <c r="D64" s="440" t="str">
        <f ca="1">IF($F64&gt;$E$3,"",_xlfn.MAXIFS(OFFSET(Orçamento!$G$5,$E64-5,,$E$4-$E64+5,),OFFSET(Orçamento!$N$5,$E64-5,,$E$4-$E64+5,),$G64)+1-E64+5)</f>
        <v/>
      </c>
      <c r="E64" s="440" t="str">
        <f ca="1">IF($F64&gt;$E$3,"",_xlfn.IFNA(MATCH($G64,Orçamento!$N:$N,),""))</f>
        <v/>
      </c>
      <c r="F64" s="486" cm="1">
        <f t="array" aca="1" ref="F64" ca="1">OFFSET(F64,-1,,,)+1</f>
        <v>55</v>
      </c>
      <c r="G64" s="487" t="str">
        <f ca="1">IF($F64&gt;$E$3,"",INDEX(Insumos!$C:$C,MATCH($F64,Insumos!$B:$B,),1))</f>
        <v/>
      </c>
      <c r="H64" s="488" t="str" cm="1">
        <f t="array" aca="1" ref="H64" ca="1">IF($E64="","",INDEX(Orçamento!$O:$O,$E64,1))</f>
        <v/>
      </c>
      <c r="I64" s="489" t="str" cm="1">
        <f t="array" aca="1" ref="I64" ca="1">IF($E64="","",INDEX(Orçamento!$Q:$Q,$E64,1))</f>
        <v/>
      </c>
      <c r="J64" s="488">
        <f ca="1">IF($D64="",0,SUMIF(OFFSET(Orçamento!$N$5,$E64-5,,$D64,),$G64,OFFSET(Orçamento!$I$5,$E64-5,,$D64,)))</f>
        <v>0</v>
      </c>
      <c r="K64" s="162" cm="1">
        <f t="array" aca="1" ref="K64" ca="1">IF($E64="",0,INDEX(Orçamento!$S:$S,$E64,1))</f>
        <v>0</v>
      </c>
      <c r="L64" s="490">
        <f t="shared" ca="1" si="18"/>
        <v>0</v>
      </c>
      <c r="M64" s="586" t="str">
        <f t="shared" ca="1" si="19"/>
        <v/>
      </c>
      <c r="N64" s="165" t="str">
        <f t="shared" ca="1" si="20"/>
        <v/>
      </c>
      <c r="O64" s="717" t="str">
        <f t="shared" ca="1" si="21"/>
        <v/>
      </c>
      <c r="P64" s="718"/>
      <c r="Q64" s="563"/>
      <c r="R64" s="563"/>
      <c r="S64" s="563"/>
      <c r="T64" s="6" t="str">
        <f t="shared" ca="1" si="22"/>
        <v/>
      </c>
      <c r="U64" s="564">
        <f t="shared" ca="1" si="23"/>
        <v>0</v>
      </c>
      <c r="V64" s="491" cm="1">
        <f t="array" aca="1" ref="V64" ca="1">IF($C64=0,0,INDEX($X$2:$BC$2,1,$B64+1))</f>
        <v>0</v>
      </c>
      <c r="W64" s="492" cm="1">
        <f t="array" aca="1" ref="W64" ca="1">IF($C64=0,0,INDEX($X64:$BC64,1,$B64+1))</f>
        <v>0</v>
      </c>
      <c r="X64" s="493">
        <f t="shared" ca="1" si="24"/>
        <v>0</v>
      </c>
      <c r="Y64" s="4"/>
      <c r="Z64" s="570">
        <f t="shared" ca="1" si="25"/>
        <v>0</v>
      </c>
      <c r="AA64" s="573"/>
      <c r="AB64" s="4"/>
      <c r="AC64" s="570">
        <f t="shared" ca="1" si="32"/>
        <v>0</v>
      </c>
      <c r="AD64" s="573"/>
      <c r="AE64" s="4"/>
      <c r="AF64" s="570">
        <f t="shared" ca="1" si="26"/>
        <v>0</v>
      </c>
      <c r="AG64" s="573"/>
      <c r="AH64" s="4"/>
      <c r="AI64" s="570">
        <f t="shared" ca="1" si="27"/>
        <v>0</v>
      </c>
      <c r="AJ64" s="573"/>
      <c r="AK64" s="4"/>
      <c r="AL64" s="570">
        <f t="shared" ca="1" si="28"/>
        <v>0</v>
      </c>
      <c r="AM64" s="573"/>
      <c r="AN64" s="4"/>
      <c r="AO64" s="570">
        <f t="shared" ca="1" si="29"/>
        <v>0</v>
      </c>
      <c r="AP64" s="573"/>
      <c r="AQ64" s="4"/>
      <c r="AR64" s="570">
        <f t="shared" ca="1" si="30"/>
        <v>0</v>
      </c>
      <c r="AS64" s="573"/>
      <c r="AT64" s="4"/>
      <c r="AU64" s="570">
        <f t="shared" ca="1" si="12"/>
        <v>0</v>
      </c>
      <c r="AV64" s="573"/>
      <c r="AW64" s="4"/>
      <c r="AX64" s="570">
        <f t="shared" ca="1" si="13"/>
        <v>0</v>
      </c>
      <c r="AY64" s="573"/>
      <c r="AZ64" s="4"/>
      <c r="BA64" s="570">
        <f t="shared" ca="1" si="14"/>
        <v>0</v>
      </c>
      <c r="BB64" s="573"/>
    </row>
    <row r="65" spans="2:54" s="485" customFormat="1" ht="15" customHeight="1">
      <c r="B65" s="440" t="str">
        <f t="shared" ca="1" si="31"/>
        <v/>
      </c>
      <c r="C65" s="440">
        <f ca="1">IF(AND(N65&lt;&gt;"",N65&lt;&gt;0),MAX($C$8:$C64)+1,0)</f>
        <v>0</v>
      </c>
      <c r="D65" s="440" t="str">
        <f ca="1">IF($F65&gt;$E$3,"",_xlfn.MAXIFS(OFFSET(Orçamento!$G$5,$E65-5,,$E$4-$E65+5,),OFFSET(Orçamento!$N$5,$E65-5,,$E$4-$E65+5,),$G65)+1-E65+5)</f>
        <v/>
      </c>
      <c r="E65" s="440" t="str">
        <f ca="1">IF($F65&gt;$E$3,"",_xlfn.IFNA(MATCH($G65,Orçamento!$N:$N,),""))</f>
        <v/>
      </c>
      <c r="F65" s="486" cm="1">
        <f t="array" aca="1" ref="F65" ca="1">OFFSET(F65,-1,,,)+1</f>
        <v>56</v>
      </c>
      <c r="G65" s="487" t="str">
        <f ca="1">IF($F65&gt;$E$3,"",INDEX(Insumos!$C:$C,MATCH($F65,Insumos!$B:$B,),1))</f>
        <v/>
      </c>
      <c r="H65" s="488" t="str" cm="1">
        <f t="array" aca="1" ref="H65" ca="1">IF($E65="","",INDEX(Orçamento!$O:$O,$E65,1))</f>
        <v/>
      </c>
      <c r="I65" s="489" t="str" cm="1">
        <f t="array" aca="1" ref="I65" ca="1">IF($E65="","",INDEX(Orçamento!$Q:$Q,$E65,1))</f>
        <v/>
      </c>
      <c r="J65" s="488">
        <f ca="1">IF($D65="",0,SUMIF(OFFSET(Orçamento!$N$5,$E65-5,,$D65,),$G65,OFFSET(Orçamento!$I$5,$E65-5,,$D65,)))</f>
        <v>0</v>
      </c>
      <c r="K65" s="162" cm="1">
        <f t="array" aca="1" ref="K65" ca="1">IF($E65="",0,INDEX(Orçamento!$S:$S,$E65,1))</f>
        <v>0</v>
      </c>
      <c r="L65" s="490">
        <f t="shared" ca="1" si="18"/>
        <v>0</v>
      </c>
      <c r="M65" s="586" t="str">
        <f t="shared" ca="1" si="19"/>
        <v/>
      </c>
      <c r="N65" s="165" t="str">
        <f t="shared" ca="1" si="20"/>
        <v/>
      </c>
      <c r="O65" s="717" t="str">
        <f t="shared" ca="1" si="21"/>
        <v/>
      </c>
      <c r="P65" s="718"/>
      <c r="Q65" s="563"/>
      <c r="R65" s="563"/>
      <c r="S65" s="563"/>
      <c r="T65" s="6" t="str">
        <f t="shared" ca="1" si="22"/>
        <v/>
      </c>
      <c r="U65" s="564">
        <f t="shared" ca="1" si="23"/>
        <v>0</v>
      </c>
      <c r="V65" s="491" cm="1">
        <f t="array" aca="1" ref="V65" ca="1">IF($C65=0,0,INDEX($X$2:$BC$2,1,$B65+1))</f>
        <v>0</v>
      </c>
      <c r="W65" s="492" cm="1">
        <f t="array" aca="1" ref="W65" ca="1">IF($C65=0,0,INDEX($X65:$BC65,1,$B65+1))</f>
        <v>0</v>
      </c>
      <c r="X65" s="493">
        <f t="shared" ca="1" si="24"/>
        <v>0</v>
      </c>
      <c r="Y65" s="4"/>
      <c r="Z65" s="570">
        <f t="shared" ca="1" si="25"/>
        <v>0</v>
      </c>
      <c r="AA65" s="573"/>
      <c r="AB65" s="4"/>
      <c r="AC65" s="570">
        <f t="shared" ca="1" si="32"/>
        <v>0</v>
      </c>
      <c r="AD65" s="573"/>
      <c r="AE65" s="4"/>
      <c r="AF65" s="570">
        <f t="shared" ca="1" si="26"/>
        <v>0</v>
      </c>
      <c r="AG65" s="573"/>
      <c r="AH65" s="4"/>
      <c r="AI65" s="570">
        <f t="shared" ca="1" si="27"/>
        <v>0</v>
      </c>
      <c r="AJ65" s="573"/>
      <c r="AK65" s="4"/>
      <c r="AL65" s="570">
        <f t="shared" ca="1" si="28"/>
        <v>0</v>
      </c>
      <c r="AM65" s="573"/>
      <c r="AN65" s="4"/>
      <c r="AO65" s="570">
        <f t="shared" ca="1" si="29"/>
        <v>0</v>
      </c>
      <c r="AP65" s="573"/>
      <c r="AQ65" s="4"/>
      <c r="AR65" s="570">
        <f t="shared" ca="1" si="30"/>
        <v>0</v>
      </c>
      <c r="AS65" s="573"/>
      <c r="AT65" s="4"/>
      <c r="AU65" s="570">
        <f t="shared" ca="1" si="12"/>
        <v>0</v>
      </c>
      <c r="AV65" s="573"/>
      <c r="AW65" s="4"/>
      <c r="AX65" s="570">
        <f t="shared" ca="1" si="13"/>
        <v>0</v>
      </c>
      <c r="AY65" s="573"/>
      <c r="AZ65" s="4"/>
      <c r="BA65" s="570">
        <f t="shared" ca="1" si="14"/>
        <v>0</v>
      </c>
      <c r="BB65" s="573"/>
    </row>
    <row r="66" spans="2:54" s="485" customFormat="1" ht="15" customHeight="1">
      <c r="B66" s="440" t="str">
        <f t="shared" ca="1" si="31"/>
        <v/>
      </c>
      <c r="C66" s="440">
        <f ca="1">IF(AND(N66&lt;&gt;"",N66&lt;&gt;0),MAX($C$8:$C65)+1,0)</f>
        <v>0</v>
      </c>
      <c r="D66" s="440" t="str">
        <f ca="1">IF($F66&gt;$E$3,"",_xlfn.MAXIFS(OFFSET(Orçamento!$G$5,$E66-5,,$E$4-$E66+5,),OFFSET(Orçamento!$N$5,$E66-5,,$E$4-$E66+5,),$G66)+1-E66+5)</f>
        <v/>
      </c>
      <c r="E66" s="440" t="str">
        <f ca="1">IF($F66&gt;$E$3,"",_xlfn.IFNA(MATCH($G66,Orçamento!$N:$N,),""))</f>
        <v/>
      </c>
      <c r="F66" s="486" cm="1">
        <f t="array" aca="1" ref="F66" ca="1">OFFSET(F66,-1,,,)+1</f>
        <v>57</v>
      </c>
      <c r="G66" s="487" t="str">
        <f ca="1">IF($F66&gt;$E$3,"",INDEX(Insumos!$C:$C,MATCH($F66,Insumos!$B:$B,),1))</f>
        <v/>
      </c>
      <c r="H66" s="488" t="str" cm="1">
        <f t="array" aca="1" ref="H66" ca="1">IF($E66="","",INDEX(Orçamento!$O:$O,$E66,1))</f>
        <v/>
      </c>
      <c r="I66" s="489" t="str" cm="1">
        <f t="array" aca="1" ref="I66" ca="1">IF($E66="","",INDEX(Orçamento!$Q:$Q,$E66,1))</f>
        <v/>
      </c>
      <c r="J66" s="488">
        <f ca="1">IF($D66="",0,SUMIF(OFFSET(Orçamento!$N$5,$E66-5,,$D66,),$G66,OFFSET(Orçamento!$I$5,$E66-5,,$D66,)))</f>
        <v>0</v>
      </c>
      <c r="K66" s="162" cm="1">
        <f t="array" aca="1" ref="K66" ca="1">IF($E66="",0,INDEX(Orçamento!$S:$S,$E66,1))</f>
        <v>0</v>
      </c>
      <c r="L66" s="490">
        <f t="shared" ca="1" si="18"/>
        <v>0</v>
      </c>
      <c r="M66" s="586" t="str">
        <f t="shared" ca="1" si="19"/>
        <v/>
      </c>
      <c r="N66" s="165" t="str">
        <f t="shared" ca="1" si="20"/>
        <v/>
      </c>
      <c r="O66" s="717" t="str">
        <f t="shared" ca="1" si="21"/>
        <v/>
      </c>
      <c r="P66" s="718"/>
      <c r="Q66" s="563"/>
      <c r="R66" s="563"/>
      <c r="S66" s="563"/>
      <c r="T66" s="6" t="str">
        <f t="shared" ca="1" si="22"/>
        <v/>
      </c>
      <c r="U66" s="61">
        <f t="shared" ca="1" si="23"/>
        <v>0</v>
      </c>
      <c r="V66" s="494" cm="1">
        <f t="array" aca="1" ref="V66" ca="1">IF($C66=0,0,INDEX($X$2:$BC$2,1,$B66+1))</f>
        <v>0</v>
      </c>
      <c r="W66" s="495" cm="1">
        <f t="array" aca="1" ref="W66" ca="1">IF($C66=0,0,INDEX($X66:$BC66,1,$B66+1))</f>
        <v>0</v>
      </c>
      <c r="X66" s="496">
        <f t="shared" ca="1" si="24"/>
        <v>0</v>
      </c>
      <c r="Y66" s="4"/>
      <c r="Z66" s="570">
        <f t="shared" ca="1" si="25"/>
        <v>0</v>
      </c>
      <c r="AA66" s="573"/>
      <c r="AB66" s="4"/>
      <c r="AC66" s="570">
        <f t="shared" ca="1" si="32"/>
        <v>0</v>
      </c>
      <c r="AD66" s="573"/>
      <c r="AE66" s="4"/>
      <c r="AF66" s="570">
        <f t="shared" ca="1" si="26"/>
        <v>0</v>
      </c>
      <c r="AG66" s="573"/>
      <c r="AH66" s="4"/>
      <c r="AI66" s="570">
        <f t="shared" ca="1" si="27"/>
        <v>0</v>
      </c>
      <c r="AJ66" s="573"/>
      <c r="AK66" s="4"/>
      <c r="AL66" s="570">
        <f t="shared" ca="1" si="28"/>
        <v>0</v>
      </c>
      <c r="AM66" s="573"/>
      <c r="AN66" s="4"/>
      <c r="AO66" s="570">
        <f t="shared" ca="1" si="29"/>
        <v>0</v>
      </c>
      <c r="AP66" s="573"/>
      <c r="AQ66" s="4"/>
      <c r="AR66" s="570">
        <f t="shared" ca="1" si="30"/>
        <v>0</v>
      </c>
      <c r="AS66" s="573"/>
      <c r="AT66" s="4"/>
      <c r="AU66" s="570">
        <f t="shared" ca="1" si="12"/>
        <v>0</v>
      </c>
      <c r="AV66" s="573"/>
      <c r="AW66" s="4"/>
      <c r="AX66" s="570">
        <f t="shared" ca="1" si="13"/>
        <v>0</v>
      </c>
      <c r="AY66" s="573"/>
      <c r="AZ66" s="4"/>
      <c r="BA66" s="570">
        <f t="shared" ca="1" si="14"/>
        <v>0</v>
      </c>
      <c r="BB66" s="573"/>
    </row>
    <row r="67" spans="2:54" s="485" customFormat="1" ht="15" customHeight="1">
      <c r="B67" s="440" t="str">
        <f t="shared" ca="1" si="31"/>
        <v/>
      </c>
      <c r="C67" s="440">
        <f ca="1">IF(AND(N67&lt;&gt;"",N67&lt;&gt;0),MAX($C$8:$C66)+1,0)</f>
        <v>0</v>
      </c>
      <c r="D67" s="440" t="str">
        <f ca="1">IF($F67&gt;$E$3,"",_xlfn.MAXIFS(OFFSET(Orçamento!$G$5,$E67-5,,$E$4-$E67+5,),OFFSET(Orçamento!$N$5,$E67-5,,$E$4-$E67+5,),$G67)+1-E67+5)</f>
        <v/>
      </c>
      <c r="E67" s="440" t="str">
        <f ca="1">IF($F67&gt;$E$3,"",_xlfn.IFNA(MATCH($G67,Orçamento!$N:$N,),""))</f>
        <v/>
      </c>
      <c r="F67" s="486" cm="1">
        <f t="array" aca="1" ref="F67" ca="1">OFFSET(F67,-1,,,)+1</f>
        <v>58</v>
      </c>
      <c r="G67" s="487" t="str">
        <f ca="1">IF($F67&gt;$E$3,"",INDEX(Insumos!$C:$C,MATCH($F67,Insumos!$B:$B,),1))</f>
        <v/>
      </c>
      <c r="H67" s="488" t="str" cm="1">
        <f t="array" aca="1" ref="H67" ca="1">IF($E67="","",INDEX(Orçamento!$O:$O,$E67,1))</f>
        <v/>
      </c>
      <c r="I67" s="489" t="str" cm="1">
        <f t="array" aca="1" ref="I67" ca="1">IF($E67="","",INDEX(Orçamento!$Q:$Q,$E67,1))</f>
        <v/>
      </c>
      <c r="J67" s="488">
        <f ca="1">IF($D67="",0,SUMIF(OFFSET(Orçamento!$N$5,$E67-5,,$D67,),$G67,OFFSET(Orçamento!$I$5,$E67-5,,$D67,)))</f>
        <v>0</v>
      </c>
      <c r="K67" s="162" cm="1">
        <f t="array" aca="1" ref="K67" ca="1">IF($E67="",0,INDEX(Orçamento!$S:$S,$E67,1))</f>
        <v>0</v>
      </c>
      <c r="L67" s="490">
        <f t="shared" ca="1" si="18"/>
        <v>0</v>
      </c>
      <c r="M67" s="586" t="str">
        <f t="shared" ca="1" si="19"/>
        <v/>
      </c>
      <c r="N67" s="165" t="str">
        <f t="shared" ca="1" si="20"/>
        <v/>
      </c>
      <c r="O67" s="717" t="str">
        <f t="shared" ca="1" si="21"/>
        <v/>
      </c>
      <c r="P67" s="718"/>
      <c r="Q67" s="563"/>
      <c r="R67" s="563"/>
      <c r="S67" s="563"/>
      <c r="T67" s="6" t="str">
        <f t="shared" ca="1" si="22"/>
        <v/>
      </c>
      <c r="U67" s="61">
        <f t="shared" ca="1" si="23"/>
        <v>0</v>
      </c>
      <c r="V67" s="494" cm="1">
        <f t="array" aca="1" ref="V67" ca="1">IF($C67=0,0,INDEX($X$2:$BC$2,1,$B67+1))</f>
        <v>0</v>
      </c>
      <c r="W67" s="495" cm="1">
        <f t="array" aca="1" ref="W67" ca="1">IF($C67=0,0,INDEX($X67:$BC67,1,$B67+1))</f>
        <v>0</v>
      </c>
      <c r="X67" s="496">
        <f t="shared" ca="1" si="24"/>
        <v>0</v>
      </c>
      <c r="Y67" s="4"/>
      <c r="Z67" s="570">
        <f t="shared" ca="1" si="25"/>
        <v>0</v>
      </c>
      <c r="AA67" s="573"/>
      <c r="AB67" s="4"/>
      <c r="AC67" s="570">
        <f t="shared" ca="1" si="32"/>
        <v>0</v>
      </c>
      <c r="AD67" s="573"/>
      <c r="AE67" s="4"/>
      <c r="AF67" s="570">
        <f t="shared" ca="1" si="26"/>
        <v>0</v>
      </c>
      <c r="AG67" s="573"/>
      <c r="AH67" s="4"/>
      <c r="AI67" s="570">
        <f t="shared" ca="1" si="27"/>
        <v>0</v>
      </c>
      <c r="AJ67" s="573"/>
      <c r="AK67" s="4"/>
      <c r="AL67" s="570">
        <f t="shared" ca="1" si="28"/>
        <v>0</v>
      </c>
      <c r="AM67" s="573"/>
      <c r="AN67" s="4"/>
      <c r="AO67" s="570">
        <f t="shared" ca="1" si="29"/>
        <v>0</v>
      </c>
      <c r="AP67" s="573"/>
      <c r="AQ67" s="4"/>
      <c r="AR67" s="570">
        <f t="shared" ca="1" si="30"/>
        <v>0</v>
      </c>
      <c r="AS67" s="573"/>
      <c r="AT67" s="4"/>
      <c r="AU67" s="570">
        <f t="shared" ca="1" si="12"/>
        <v>0</v>
      </c>
      <c r="AV67" s="573"/>
      <c r="AW67" s="4"/>
      <c r="AX67" s="570">
        <f t="shared" ca="1" si="13"/>
        <v>0</v>
      </c>
      <c r="AY67" s="573"/>
      <c r="AZ67" s="4"/>
      <c r="BA67" s="570">
        <f t="shared" ca="1" si="14"/>
        <v>0</v>
      </c>
      <c r="BB67" s="573"/>
    </row>
    <row r="68" spans="2:54" s="485" customFormat="1" ht="15" customHeight="1">
      <c r="B68" s="440" t="str">
        <f t="shared" ca="1" si="31"/>
        <v/>
      </c>
      <c r="C68" s="440">
        <f ca="1">IF(AND(N68&lt;&gt;"",N68&lt;&gt;0),MAX($C$8:$C67)+1,0)</f>
        <v>0</v>
      </c>
      <c r="D68" s="440" t="str">
        <f ca="1">IF($F68&gt;$E$3,"",_xlfn.MAXIFS(OFFSET(Orçamento!$G$5,$E68-5,,$E$4-$E68+5,),OFFSET(Orçamento!$N$5,$E68-5,,$E$4-$E68+5,),$G68)+1-E68+5)</f>
        <v/>
      </c>
      <c r="E68" s="440" t="str">
        <f ca="1">IF($F68&gt;$E$3,"",_xlfn.IFNA(MATCH($G68,Orçamento!$N:$N,),""))</f>
        <v/>
      </c>
      <c r="F68" s="486" cm="1">
        <f t="array" aca="1" ref="F68" ca="1">OFFSET(F68,-1,,,)+1</f>
        <v>59</v>
      </c>
      <c r="G68" s="487" t="str">
        <f ca="1">IF($F68&gt;$E$3,"",INDEX(Insumos!$C:$C,MATCH($F68,Insumos!$B:$B,),1))</f>
        <v/>
      </c>
      <c r="H68" s="488" t="str" cm="1">
        <f t="array" aca="1" ref="H68" ca="1">IF($E68="","",INDEX(Orçamento!$O:$O,$E68,1))</f>
        <v/>
      </c>
      <c r="I68" s="489" t="str" cm="1">
        <f t="array" aca="1" ref="I68" ca="1">IF($E68="","",INDEX(Orçamento!$Q:$Q,$E68,1))</f>
        <v/>
      </c>
      <c r="J68" s="488">
        <f ca="1">IF($D68="",0,SUMIF(OFFSET(Orçamento!$N$5,$E68-5,,$D68,),$G68,OFFSET(Orçamento!$I$5,$E68-5,,$D68,)))</f>
        <v>0</v>
      </c>
      <c r="K68" s="162" cm="1">
        <f t="array" aca="1" ref="K68" ca="1">IF($E68="",0,INDEX(Orçamento!$S:$S,$E68,1))</f>
        <v>0</v>
      </c>
      <c r="L68" s="490">
        <f t="shared" ca="1" si="18"/>
        <v>0</v>
      </c>
      <c r="M68" s="586" t="str">
        <f t="shared" ca="1" si="19"/>
        <v/>
      </c>
      <c r="N68" s="165" t="str">
        <f t="shared" ca="1" si="20"/>
        <v/>
      </c>
      <c r="O68" s="717" t="str">
        <f t="shared" ca="1" si="21"/>
        <v/>
      </c>
      <c r="P68" s="718"/>
      <c r="Q68" s="563"/>
      <c r="R68" s="563"/>
      <c r="S68" s="563"/>
      <c r="T68" s="5" t="str">
        <f t="shared" ca="1" si="22"/>
        <v/>
      </c>
      <c r="U68" s="61">
        <f t="shared" ca="1" si="23"/>
        <v>0</v>
      </c>
      <c r="V68" s="494" cm="1">
        <f t="array" aca="1" ref="V68" ca="1">IF($C68=0,0,INDEX($X$2:$BC$2,1,$B68+1))</f>
        <v>0</v>
      </c>
      <c r="W68" s="495" cm="1">
        <f t="array" aca="1" ref="W68" ca="1">IF($C68=0,0,INDEX($X68:$BC68,1,$B68+1))</f>
        <v>0</v>
      </c>
      <c r="X68" s="496">
        <f t="shared" ca="1" si="24"/>
        <v>0</v>
      </c>
      <c r="Y68" s="4"/>
      <c r="Z68" s="570">
        <f t="shared" ca="1" si="25"/>
        <v>0</v>
      </c>
      <c r="AA68" s="573"/>
      <c r="AB68" s="4"/>
      <c r="AC68" s="570">
        <f t="shared" ca="1" si="32"/>
        <v>0</v>
      </c>
      <c r="AD68" s="573"/>
      <c r="AE68" s="4"/>
      <c r="AF68" s="570">
        <f t="shared" ca="1" si="26"/>
        <v>0</v>
      </c>
      <c r="AG68" s="573"/>
      <c r="AH68" s="4"/>
      <c r="AI68" s="570">
        <f t="shared" ca="1" si="27"/>
        <v>0</v>
      </c>
      <c r="AJ68" s="573"/>
      <c r="AK68" s="4"/>
      <c r="AL68" s="570">
        <f t="shared" ca="1" si="28"/>
        <v>0</v>
      </c>
      <c r="AM68" s="573"/>
      <c r="AN68" s="4"/>
      <c r="AO68" s="570">
        <f t="shared" ca="1" si="29"/>
        <v>0</v>
      </c>
      <c r="AP68" s="573"/>
      <c r="AQ68" s="4"/>
      <c r="AR68" s="570">
        <f t="shared" ca="1" si="30"/>
        <v>0</v>
      </c>
      <c r="AS68" s="573"/>
      <c r="AT68" s="4"/>
      <c r="AU68" s="570">
        <f t="shared" ca="1" si="12"/>
        <v>0</v>
      </c>
      <c r="AV68" s="573"/>
      <c r="AW68" s="4"/>
      <c r="AX68" s="570">
        <f t="shared" ca="1" si="13"/>
        <v>0</v>
      </c>
      <c r="AY68" s="573"/>
      <c r="AZ68" s="4"/>
      <c r="BA68" s="570">
        <f t="shared" ca="1" si="14"/>
        <v>0</v>
      </c>
      <c r="BB68" s="573"/>
    </row>
    <row r="69" spans="2:54" s="485" customFormat="1" ht="15" customHeight="1">
      <c r="B69" s="440" t="str">
        <f t="shared" ca="1" si="31"/>
        <v/>
      </c>
      <c r="C69" s="440">
        <f ca="1">IF(AND(N69&lt;&gt;"",N69&lt;&gt;0),MAX($C$8:$C68)+1,0)</f>
        <v>0</v>
      </c>
      <c r="D69" s="440" t="str">
        <f ca="1">IF($F69&gt;$E$3,"",_xlfn.MAXIFS(OFFSET(Orçamento!$G$5,$E69-5,,$E$4-$E69+5,),OFFSET(Orçamento!$N$5,$E69-5,,$E$4-$E69+5,),$G69)+1-E69+5)</f>
        <v/>
      </c>
      <c r="E69" s="440" t="str">
        <f ca="1">IF($F69&gt;$E$3,"",_xlfn.IFNA(MATCH($G69,Orçamento!$N:$N,),""))</f>
        <v/>
      </c>
      <c r="F69" s="486" cm="1">
        <f t="array" aca="1" ref="F69" ca="1">OFFSET(F69,-1,,,)+1</f>
        <v>60</v>
      </c>
      <c r="G69" s="487" t="str">
        <f ca="1">IF($F69&gt;$E$3,"",INDEX(Insumos!$C:$C,MATCH($F69,Insumos!$B:$B,),1))</f>
        <v/>
      </c>
      <c r="H69" s="488" t="str" cm="1">
        <f t="array" aca="1" ref="H69" ca="1">IF($E69="","",INDEX(Orçamento!$O:$O,$E69,1))</f>
        <v/>
      </c>
      <c r="I69" s="489" t="str" cm="1">
        <f t="array" aca="1" ref="I69" ca="1">IF($E69="","",INDEX(Orçamento!$Q:$Q,$E69,1))</f>
        <v/>
      </c>
      <c r="J69" s="488">
        <f ca="1">IF($D69="",0,SUMIF(OFFSET(Orçamento!$N$5,$E69-5,,$D69,),$G69,OFFSET(Orçamento!$I$5,$E69-5,,$D69,)))</f>
        <v>0</v>
      </c>
      <c r="K69" s="162" cm="1">
        <f t="array" aca="1" ref="K69" ca="1">IF($E69="",0,INDEX(Orçamento!$S:$S,$E69,1))</f>
        <v>0</v>
      </c>
      <c r="L69" s="490">
        <f t="shared" ca="1" si="18"/>
        <v>0</v>
      </c>
      <c r="M69" s="586" t="str">
        <f t="shared" ca="1" si="19"/>
        <v/>
      </c>
      <c r="N69" s="165" t="str">
        <f t="shared" ca="1" si="20"/>
        <v/>
      </c>
      <c r="O69" s="717" t="str">
        <f t="shared" ca="1" si="21"/>
        <v/>
      </c>
      <c r="P69" s="718"/>
      <c r="Q69" s="563"/>
      <c r="R69" s="563"/>
      <c r="S69" s="563"/>
      <c r="T69" s="6" t="str">
        <f t="shared" ca="1" si="22"/>
        <v/>
      </c>
      <c r="U69" s="564">
        <f t="shared" ca="1" si="23"/>
        <v>0</v>
      </c>
      <c r="V69" s="491" cm="1">
        <f t="array" aca="1" ref="V69" ca="1">IF($C69=0,0,INDEX($X$2:$BC$2,1,$B69+1))</f>
        <v>0</v>
      </c>
      <c r="W69" s="492" cm="1">
        <f t="array" aca="1" ref="W69" ca="1">IF($C69=0,0,INDEX($X69:$BC69,1,$B69+1))</f>
        <v>0</v>
      </c>
      <c r="X69" s="493">
        <f t="shared" ca="1" si="24"/>
        <v>0</v>
      </c>
      <c r="Y69" s="4"/>
      <c r="Z69" s="570">
        <f t="shared" ca="1" si="25"/>
        <v>0</v>
      </c>
      <c r="AA69" s="573"/>
      <c r="AB69" s="4"/>
      <c r="AC69" s="570">
        <f t="shared" ca="1" si="32"/>
        <v>0</v>
      </c>
      <c r="AD69" s="573"/>
      <c r="AE69" s="4"/>
      <c r="AF69" s="570">
        <f t="shared" ca="1" si="26"/>
        <v>0</v>
      </c>
      <c r="AG69" s="573"/>
      <c r="AH69" s="4"/>
      <c r="AI69" s="570">
        <f t="shared" ca="1" si="27"/>
        <v>0</v>
      </c>
      <c r="AJ69" s="573"/>
      <c r="AK69" s="4"/>
      <c r="AL69" s="570">
        <f t="shared" ca="1" si="28"/>
        <v>0</v>
      </c>
      <c r="AM69" s="573"/>
      <c r="AN69" s="4"/>
      <c r="AO69" s="570">
        <f t="shared" ca="1" si="29"/>
        <v>0</v>
      </c>
      <c r="AP69" s="573"/>
      <c r="AQ69" s="4"/>
      <c r="AR69" s="570">
        <f t="shared" ca="1" si="30"/>
        <v>0</v>
      </c>
      <c r="AS69" s="573"/>
      <c r="AT69" s="4"/>
      <c r="AU69" s="570">
        <f t="shared" ca="1" si="12"/>
        <v>0</v>
      </c>
      <c r="AV69" s="573"/>
      <c r="AW69" s="4"/>
      <c r="AX69" s="570">
        <f t="shared" ca="1" si="13"/>
        <v>0</v>
      </c>
      <c r="AY69" s="573"/>
      <c r="AZ69" s="4"/>
      <c r="BA69" s="570">
        <f t="shared" ca="1" si="14"/>
        <v>0</v>
      </c>
      <c r="BB69" s="573"/>
    </row>
    <row r="70" spans="2:54" s="485" customFormat="1" ht="15" customHeight="1">
      <c r="B70" s="440" t="str">
        <f t="shared" ca="1" si="31"/>
        <v/>
      </c>
      <c r="C70" s="440">
        <f ca="1">IF(AND(N70&lt;&gt;"",N70&lt;&gt;0),MAX($C$8:$C69)+1,0)</f>
        <v>0</v>
      </c>
      <c r="D70" s="440" t="str">
        <f ca="1">IF($F70&gt;$E$3,"",_xlfn.MAXIFS(OFFSET(Orçamento!$G$5,$E70-5,,$E$4-$E70+5,),OFFSET(Orçamento!$N$5,$E70-5,,$E$4-$E70+5,),$G70)+1-E70+5)</f>
        <v/>
      </c>
      <c r="E70" s="440" t="str">
        <f ca="1">IF($F70&gt;$E$3,"",_xlfn.IFNA(MATCH($G70,Orçamento!$N:$N,),""))</f>
        <v/>
      </c>
      <c r="F70" s="486" cm="1">
        <f t="array" aca="1" ref="F70" ca="1">OFFSET(F70,-1,,,)+1</f>
        <v>61</v>
      </c>
      <c r="G70" s="487" t="str">
        <f ca="1">IF($F70&gt;$E$3,"",INDEX(Insumos!$C:$C,MATCH($F70,Insumos!$B:$B,),1))</f>
        <v/>
      </c>
      <c r="H70" s="488" t="str" cm="1">
        <f t="array" aca="1" ref="H70" ca="1">IF($E70="","",INDEX(Orçamento!$O:$O,$E70,1))</f>
        <v/>
      </c>
      <c r="I70" s="489" t="str" cm="1">
        <f t="array" aca="1" ref="I70" ca="1">IF($E70="","",INDEX(Orçamento!$Q:$Q,$E70,1))</f>
        <v/>
      </c>
      <c r="J70" s="488">
        <f ca="1">IF($D70="",0,SUMIF(OFFSET(Orçamento!$N$5,$E70-5,,$D70,),$G70,OFFSET(Orçamento!$I$5,$E70-5,,$D70,)))</f>
        <v>0</v>
      </c>
      <c r="K70" s="162" cm="1">
        <f t="array" aca="1" ref="K70" ca="1">IF($E70="",0,INDEX(Orçamento!$S:$S,$E70,1))</f>
        <v>0</v>
      </c>
      <c r="L70" s="490">
        <f t="shared" ca="1" si="18"/>
        <v>0</v>
      </c>
      <c r="M70" s="586" t="str">
        <f t="shared" ca="1" si="19"/>
        <v/>
      </c>
      <c r="N70" s="165" t="str">
        <f t="shared" ca="1" si="20"/>
        <v/>
      </c>
      <c r="O70" s="717" t="str">
        <f t="shared" ca="1" si="21"/>
        <v/>
      </c>
      <c r="P70" s="718"/>
      <c r="Q70" s="563"/>
      <c r="R70" s="563"/>
      <c r="S70" s="563"/>
      <c r="T70" s="6" t="str">
        <f t="shared" ca="1" si="22"/>
        <v/>
      </c>
      <c r="U70" s="564">
        <f t="shared" ca="1" si="23"/>
        <v>0</v>
      </c>
      <c r="V70" s="491" cm="1">
        <f t="array" aca="1" ref="V70" ca="1">IF($C70=0,0,INDEX($X$2:$BC$2,1,$B70+1))</f>
        <v>0</v>
      </c>
      <c r="W70" s="492" cm="1">
        <f t="array" aca="1" ref="W70" ca="1">IF($C70=0,0,INDEX($X70:$BC70,1,$B70+1))</f>
        <v>0</v>
      </c>
      <c r="X70" s="493">
        <f t="shared" ca="1" si="24"/>
        <v>0</v>
      </c>
      <c r="Y70" s="4"/>
      <c r="Z70" s="570">
        <f t="shared" ca="1" si="25"/>
        <v>0</v>
      </c>
      <c r="AA70" s="573"/>
      <c r="AB70" s="4"/>
      <c r="AC70" s="570">
        <f t="shared" ca="1" si="32"/>
        <v>0</v>
      </c>
      <c r="AD70" s="573"/>
      <c r="AE70" s="4"/>
      <c r="AF70" s="570">
        <f t="shared" ca="1" si="26"/>
        <v>0</v>
      </c>
      <c r="AG70" s="573"/>
      <c r="AH70" s="4"/>
      <c r="AI70" s="570">
        <f t="shared" ca="1" si="27"/>
        <v>0</v>
      </c>
      <c r="AJ70" s="573"/>
      <c r="AK70" s="4"/>
      <c r="AL70" s="570">
        <f t="shared" ca="1" si="28"/>
        <v>0</v>
      </c>
      <c r="AM70" s="573"/>
      <c r="AN70" s="4"/>
      <c r="AO70" s="570">
        <f t="shared" ca="1" si="29"/>
        <v>0</v>
      </c>
      <c r="AP70" s="573"/>
      <c r="AQ70" s="4"/>
      <c r="AR70" s="570">
        <f t="shared" ca="1" si="30"/>
        <v>0</v>
      </c>
      <c r="AS70" s="573"/>
      <c r="AT70" s="4"/>
      <c r="AU70" s="570">
        <f t="shared" ca="1" si="12"/>
        <v>0</v>
      </c>
      <c r="AV70" s="573"/>
      <c r="AW70" s="4"/>
      <c r="AX70" s="570">
        <f t="shared" ca="1" si="13"/>
        <v>0</v>
      </c>
      <c r="AY70" s="573"/>
      <c r="AZ70" s="4"/>
      <c r="BA70" s="570">
        <f t="shared" ca="1" si="14"/>
        <v>0</v>
      </c>
      <c r="BB70" s="573"/>
    </row>
    <row r="71" spans="2:54" s="485" customFormat="1" ht="15" customHeight="1">
      <c r="B71" s="440" t="str">
        <f t="shared" ca="1" si="31"/>
        <v/>
      </c>
      <c r="C71" s="440">
        <f ca="1">IF(AND(N71&lt;&gt;"",N71&lt;&gt;0),MAX($C$8:$C70)+1,0)</f>
        <v>0</v>
      </c>
      <c r="D71" s="440" t="str">
        <f ca="1">IF($F71&gt;$E$3,"",_xlfn.MAXIFS(OFFSET(Orçamento!$G$5,$E71-5,,$E$4-$E71+5,),OFFSET(Orçamento!$N$5,$E71-5,,$E$4-$E71+5,),$G71)+1-E71+5)</f>
        <v/>
      </c>
      <c r="E71" s="440" t="str">
        <f ca="1">IF($F71&gt;$E$3,"",_xlfn.IFNA(MATCH($G71,Orçamento!$N:$N,),""))</f>
        <v/>
      </c>
      <c r="F71" s="486" cm="1">
        <f t="array" aca="1" ref="F71" ca="1">OFFSET(F71,-1,,,)+1</f>
        <v>62</v>
      </c>
      <c r="G71" s="487" t="str">
        <f ca="1">IF($F71&gt;$E$3,"",INDEX(Insumos!$C:$C,MATCH($F71,Insumos!$B:$B,),1))</f>
        <v/>
      </c>
      <c r="H71" s="488" t="str" cm="1">
        <f t="array" aca="1" ref="H71" ca="1">IF($E71="","",INDEX(Orçamento!$O:$O,$E71,1))</f>
        <v/>
      </c>
      <c r="I71" s="489" t="str" cm="1">
        <f t="array" aca="1" ref="I71" ca="1">IF($E71="","",INDEX(Orçamento!$Q:$Q,$E71,1))</f>
        <v/>
      </c>
      <c r="J71" s="488">
        <f ca="1">IF($D71="",0,SUMIF(OFFSET(Orçamento!$N$5,$E71-5,,$D71,),$G71,OFFSET(Orçamento!$I$5,$E71-5,,$D71,)))</f>
        <v>0</v>
      </c>
      <c r="K71" s="162" cm="1">
        <f t="array" aca="1" ref="K71" ca="1">IF($E71="",0,INDEX(Orçamento!$S:$S,$E71,1))</f>
        <v>0</v>
      </c>
      <c r="L71" s="490">
        <f t="shared" ca="1" si="18"/>
        <v>0</v>
      </c>
      <c r="M71" s="586" t="str">
        <f t="shared" ca="1" si="19"/>
        <v/>
      </c>
      <c r="N71" s="165" t="str">
        <f t="shared" ca="1" si="20"/>
        <v/>
      </c>
      <c r="O71" s="717" t="str">
        <f t="shared" ca="1" si="21"/>
        <v/>
      </c>
      <c r="P71" s="718"/>
      <c r="Q71" s="563"/>
      <c r="R71" s="563"/>
      <c r="S71" s="563"/>
      <c r="T71" s="6" t="str">
        <f t="shared" ca="1" si="22"/>
        <v/>
      </c>
      <c r="U71" s="564">
        <f t="shared" ca="1" si="23"/>
        <v>0</v>
      </c>
      <c r="V71" s="491" cm="1">
        <f t="array" aca="1" ref="V71" ca="1">IF($C71=0,0,INDEX($X$2:$BC$2,1,$B71+1))</f>
        <v>0</v>
      </c>
      <c r="W71" s="492" cm="1">
        <f t="array" aca="1" ref="W71" ca="1">IF($C71=0,0,INDEX($X71:$BC71,1,$B71+1))</f>
        <v>0</v>
      </c>
      <c r="X71" s="493">
        <f t="shared" ca="1" si="24"/>
        <v>0</v>
      </c>
      <c r="Y71" s="4"/>
      <c r="Z71" s="570">
        <f t="shared" ca="1" si="25"/>
        <v>0</v>
      </c>
      <c r="AA71" s="573"/>
      <c r="AB71" s="4"/>
      <c r="AC71" s="570">
        <f t="shared" ca="1" si="32"/>
        <v>0</v>
      </c>
      <c r="AD71" s="573"/>
      <c r="AE71" s="4"/>
      <c r="AF71" s="570">
        <f t="shared" ca="1" si="26"/>
        <v>0</v>
      </c>
      <c r="AG71" s="573"/>
      <c r="AH71" s="4"/>
      <c r="AI71" s="570">
        <f t="shared" ca="1" si="27"/>
        <v>0</v>
      </c>
      <c r="AJ71" s="573"/>
      <c r="AK71" s="4"/>
      <c r="AL71" s="570">
        <f t="shared" ca="1" si="28"/>
        <v>0</v>
      </c>
      <c r="AM71" s="573"/>
      <c r="AN71" s="4"/>
      <c r="AO71" s="570">
        <f t="shared" ca="1" si="29"/>
        <v>0</v>
      </c>
      <c r="AP71" s="573"/>
      <c r="AQ71" s="4"/>
      <c r="AR71" s="570">
        <f t="shared" ca="1" si="30"/>
        <v>0</v>
      </c>
      <c r="AS71" s="573"/>
      <c r="AT71" s="4"/>
      <c r="AU71" s="570">
        <f t="shared" ca="1" si="12"/>
        <v>0</v>
      </c>
      <c r="AV71" s="573"/>
      <c r="AW71" s="4"/>
      <c r="AX71" s="570">
        <f t="shared" ca="1" si="13"/>
        <v>0</v>
      </c>
      <c r="AY71" s="573"/>
      <c r="AZ71" s="4"/>
      <c r="BA71" s="570">
        <f t="shared" ca="1" si="14"/>
        <v>0</v>
      </c>
      <c r="BB71" s="573"/>
    </row>
    <row r="72" spans="2:54" s="485" customFormat="1" ht="15" customHeight="1">
      <c r="B72" s="440" t="str">
        <f t="shared" ca="1" si="31"/>
        <v/>
      </c>
      <c r="C72" s="440">
        <f ca="1">IF(AND(N72&lt;&gt;"",N72&lt;&gt;0),MAX($C$8:$C71)+1,0)</f>
        <v>0</v>
      </c>
      <c r="D72" s="440" t="str">
        <f ca="1">IF($F72&gt;$E$3,"",_xlfn.MAXIFS(OFFSET(Orçamento!$G$5,$E72-5,,$E$4-$E72+5,),OFFSET(Orçamento!$N$5,$E72-5,,$E$4-$E72+5,),$G72)+1-E72+5)</f>
        <v/>
      </c>
      <c r="E72" s="440" t="str">
        <f ca="1">IF($F72&gt;$E$3,"",_xlfn.IFNA(MATCH($G72,Orçamento!$N:$N,),""))</f>
        <v/>
      </c>
      <c r="F72" s="486" cm="1">
        <f t="array" aca="1" ref="F72" ca="1">OFFSET(F72,-1,,,)+1</f>
        <v>63</v>
      </c>
      <c r="G72" s="487" t="str">
        <f ca="1">IF($F72&gt;$E$3,"",INDEX(Insumos!$C:$C,MATCH($F72,Insumos!$B:$B,),1))</f>
        <v/>
      </c>
      <c r="H72" s="488" t="str" cm="1">
        <f t="array" aca="1" ref="H72" ca="1">IF($E72="","",INDEX(Orçamento!$O:$O,$E72,1))</f>
        <v/>
      </c>
      <c r="I72" s="489" t="str" cm="1">
        <f t="array" aca="1" ref="I72" ca="1">IF($E72="","",INDEX(Orçamento!$Q:$Q,$E72,1))</f>
        <v/>
      </c>
      <c r="J72" s="488">
        <f ca="1">IF($D72="",0,SUMIF(OFFSET(Orçamento!$N$5,$E72-5,,$D72,),$G72,OFFSET(Orçamento!$I$5,$E72-5,,$D72,)))</f>
        <v>0</v>
      </c>
      <c r="K72" s="162" cm="1">
        <f t="array" aca="1" ref="K72" ca="1">IF($E72="",0,INDEX(Orçamento!$S:$S,$E72,1))</f>
        <v>0</v>
      </c>
      <c r="L72" s="490">
        <f t="shared" ca="1" si="18"/>
        <v>0</v>
      </c>
      <c r="M72" s="586" t="str">
        <f t="shared" ca="1" si="19"/>
        <v/>
      </c>
      <c r="N72" s="165" t="str">
        <f t="shared" ca="1" si="20"/>
        <v/>
      </c>
      <c r="O72" s="717" t="str">
        <f t="shared" ca="1" si="21"/>
        <v/>
      </c>
      <c r="P72" s="718"/>
      <c r="Q72" s="563"/>
      <c r="R72" s="563"/>
      <c r="S72" s="563"/>
      <c r="T72" s="6" t="str">
        <f t="shared" ca="1" si="22"/>
        <v/>
      </c>
      <c r="U72" s="564">
        <f t="shared" ca="1" si="23"/>
        <v>0</v>
      </c>
      <c r="V72" s="491" cm="1">
        <f t="array" aca="1" ref="V72" ca="1">IF($C72=0,0,INDEX($X$2:$BC$2,1,$B72+1))</f>
        <v>0</v>
      </c>
      <c r="W72" s="492" cm="1">
        <f t="array" aca="1" ref="W72" ca="1">IF($C72=0,0,INDEX($X72:$BC72,1,$B72+1))</f>
        <v>0</v>
      </c>
      <c r="X72" s="493">
        <f t="shared" ca="1" si="24"/>
        <v>0</v>
      </c>
      <c r="Y72" s="4"/>
      <c r="Z72" s="570">
        <f t="shared" ca="1" si="25"/>
        <v>0</v>
      </c>
      <c r="AA72" s="573"/>
      <c r="AB72" s="4"/>
      <c r="AC72" s="570">
        <f t="shared" ca="1" si="32"/>
        <v>0</v>
      </c>
      <c r="AD72" s="573"/>
      <c r="AE72" s="4"/>
      <c r="AF72" s="570">
        <f t="shared" ca="1" si="26"/>
        <v>0</v>
      </c>
      <c r="AG72" s="573"/>
      <c r="AH72" s="4"/>
      <c r="AI72" s="570">
        <f t="shared" ca="1" si="27"/>
        <v>0</v>
      </c>
      <c r="AJ72" s="573"/>
      <c r="AK72" s="4"/>
      <c r="AL72" s="570">
        <f t="shared" ca="1" si="28"/>
        <v>0</v>
      </c>
      <c r="AM72" s="573"/>
      <c r="AN72" s="4"/>
      <c r="AO72" s="570">
        <f t="shared" ca="1" si="29"/>
        <v>0</v>
      </c>
      <c r="AP72" s="573"/>
      <c r="AQ72" s="4"/>
      <c r="AR72" s="570">
        <f t="shared" ca="1" si="30"/>
        <v>0</v>
      </c>
      <c r="AS72" s="573"/>
      <c r="AT72" s="4"/>
      <c r="AU72" s="570">
        <f t="shared" ca="1" si="12"/>
        <v>0</v>
      </c>
      <c r="AV72" s="573"/>
      <c r="AW72" s="4"/>
      <c r="AX72" s="570">
        <f t="shared" ca="1" si="13"/>
        <v>0</v>
      </c>
      <c r="AY72" s="573"/>
      <c r="AZ72" s="4"/>
      <c r="BA72" s="570">
        <f t="shared" ca="1" si="14"/>
        <v>0</v>
      </c>
      <c r="BB72" s="573"/>
    </row>
    <row r="73" spans="2:54" s="485" customFormat="1" ht="15" customHeight="1">
      <c r="B73" s="440" t="str">
        <f t="shared" ca="1" si="31"/>
        <v/>
      </c>
      <c r="C73" s="440">
        <f ca="1">IF(AND(N73&lt;&gt;"",N73&lt;&gt;0),MAX($C$8:$C72)+1,0)</f>
        <v>0</v>
      </c>
      <c r="D73" s="440" t="str">
        <f ca="1">IF($F73&gt;$E$3,"",_xlfn.MAXIFS(OFFSET(Orçamento!$G$5,$E73-5,,$E$4-$E73+5,),OFFSET(Orçamento!$N$5,$E73-5,,$E$4-$E73+5,),$G73)+1-E73+5)</f>
        <v/>
      </c>
      <c r="E73" s="440" t="str">
        <f ca="1">IF($F73&gt;$E$3,"",_xlfn.IFNA(MATCH($G73,Orçamento!$N:$N,),""))</f>
        <v/>
      </c>
      <c r="F73" s="486" cm="1">
        <f t="array" aca="1" ref="F73" ca="1">OFFSET(F73,-1,,,)+1</f>
        <v>64</v>
      </c>
      <c r="G73" s="487" t="str">
        <f ca="1">IF($F73&gt;$E$3,"",INDEX(Insumos!$C:$C,MATCH($F73,Insumos!$B:$B,),1))</f>
        <v/>
      </c>
      <c r="H73" s="488" t="str" cm="1">
        <f t="array" aca="1" ref="H73" ca="1">IF($E73="","",INDEX(Orçamento!$O:$O,$E73,1))</f>
        <v/>
      </c>
      <c r="I73" s="489" t="str" cm="1">
        <f t="array" aca="1" ref="I73" ca="1">IF($E73="","",INDEX(Orçamento!$Q:$Q,$E73,1))</f>
        <v/>
      </c>
      <c r="J73" s="488">
        <f ca="1">IF($D73="",0,SUMIF(OFFSET(Orçamento!$N$5,$E73-5,,$D73,),$G73,OFFSET(Orçamento!$I$5,$E73-5,,$D73,)))</f>
        <v>0</v>
      </c>
      <c r="K73" s="162" cm="1">
        <f t="array" aca="1" ref="K73" ca="1">IF($E73="",0,INDEX(Orçamento!$S:$S,$E73,1))</f>
        <v>0</v>
      </c>
      <c r="L73" s="490">
        <f t="shared" ca="1" si="18"/>
        <v>0</v>
      </c>
      <c r="M73" s="586" t="str">
        <f t="shared" ca="1" si="19"/>
        <v/>
      </c>
      <c r="N73" s="165" t="str">
        <f t="shared" ca="1" si="20"/>
        <v/>
      </c>
      <c r="O73" s="717" t="str">
        <f t="shared" ca="1" si="21"/>
        <v/>
      </c>
      <c r="P73" s="718"/>
      <c r="Q73" s="563"/>
      <c r="R73" s="563"/>
      <c r="S73" s="563"/>
      <c r="T73" s="6" t="str">
        <f t="shared" ca="1" si="22"/>
        <v/>
      </c>
      <c r="U73" s="61">
        <f t="shared" ca="1" si="23"/>
        <v>0</v>
      </c>
      <c r="V73" s="494" cm="1">
        <f t="array" aca="1" ref="V73" ca="1">IF($C73=0,0,INDEX($X$2:$BC$2,1,$B73+1))</f>
        <v>0</v>
      </c>
      <c r="W73" s="495" cm="1">
        <f t="array" aca="1" ref="W73" ca="1">IF($C73=0,0,INDEX($X73:$BC73,1,$B73+1))</f>
        <v>0</v>
      </c>
      <c r="X73" s="496">
        <f t="shared" ca="1" si="24"/>
        <v>0</v>
      </c>
      <c r="Y73" s="4"/>
      <c r="Z73" s="570">
        <f t="shared" ca="1" si="25"/>
        <v>0</v>
      </c>
      <c r="AA73" s="573"/>
      <c r="AB73" s="4"/>
      <c r="AC73" s="570">
        <f t="shared" ca="1" si="32"/>
        <v>0</v>
      </c>
      <c r="AD73" s="573"/>
      <c r="AE73" s="4"/>
      <c r="AF73" s="570">
        <f t="shared" ca="1" si="26"/>
        <v>0</v>
      </c>
      <c r="AG73" s="573"/>
      <c r="AH73" s="4"/>
      <c r="AI73" s="570">
        <f t="shared" ca="1" si="27"/>
        <v>0</v>
      </c>
      <c r="AJ73" s="573"/>
      <c r="AK73" s="4"/>
      <c r="AL73" s="570">
        <f t="shared" ca="1" si="28"/>
        <v>0</v>
      </c>
      <c r="AM73" s="573"/>
      <c r="AN73" s="4"/>
      <c r="AO73" s="570">
        <f t="shared" ca="1" si="29"/>
        <v>0</v>
      </c>
      <c r="AP73" s="573"/>
      <c r="AQ73" s="4"/>
      <c r="AR73" s="570">
        <f t="shared" ca="1" si="30"/>
        <v>0</v>
      </c>
      <c r="AS73" s="573"/>
      <c r="AT73" s="4"/>
      <c r="AU73" s="570">
        <f t="shared" ca="1" si="12"/>
        <v>0</v>
      </c>
      <c r="AV73" s="573"/>
      <c r="AW73" s="4"/>
      <c r="AX73" s="570">
        <f t="shared" ca="1" si="13"/>
        <v>0</v>
      </c>
      <c r="AY73" s="573"/>
      <c r="AZ73" s="4"/>
      <c r="BA73" s="570">
        <f t="shared" ca="1" si="14"/>
        <v>0</v>
      </c>
      <c r="BB73" s="573"/>
    </row>
    <row r="74" spans="2:54" s="485" customFormat="1" ht="15" customHeight="1">
      <c r="B74" s="440" t="str">
        <f t="shared" ref="B74:B105" ca="1" si="33">IF(C74=0,"",MATCH(_xlfn.MINIFS(Y74:BC74,Y$9:BC$9,$Y$9,Y74:BC74,"&lt;&gt;0",Y74:BC74,"&lt;&gt;"""),Y74:BC74,))</f>
        <v/>
      </c>
      <c r="C74" s="440">
        <f ca="1">IF(AND(N74&lt;&gt;"",N74&lt;&gt;0),MAX($C$8:$C73)+1,0)</f>
        <v>0</v>
      </c>
      <c r="D74" s="440" t="str">
        <f ca="1">IF($F74&gt;$E$3,"",_xlfn.MAXIFS(OFFSET(Orçamento!$G$5,$E74-5,,$E$4-$E74+5,),OFFSET(Orçamento!$N$5,$E74-5,,$E$4-$E74+5,),$G74)+1-E74+5)</f>
        <v/>
      </c>
      <c r="E74" s="440" t="str">
        <f ca="1">IF($F74&gt;$E$3,"",_xlfn.IFNA(MATCH($G74,Orçamento!$N:$N,),""))</f>
        <v/>
      </c>
      <c r="F74" s="486" cm="1">
        <f t="array" aca="1" ref="F74" ca="1">OFFSET(F74,-1,,,)+1</f>
        <v>65</v>
      </c>
      <c r="G74" s="487" t="str">
        <f ca="1">IF($F74&gt;$E$3,"",INDEX(Insumos!$C:$C,MATCH($F74,Insumos!$B:$B,),1))</f>
        <v/>
      </c>
      <c r="H74" s="488" t="str" cm="1">
        <f t="array" aca="1" ref="H74" ca="1">IF($E74="","",INDEX(Orçamento!$O:$O,$E74,1))</f>
        <v/>
      </c>
      <c r="I74" s="489" t="str" cm="1">
        <f t="array" aca="1" ref="I74" ca="1">IF($E74="","",INDEX(Orçamento!$Q:$Q,$E74,1))</f>
        <v/>
      </c>
      <c r="J74" s="488">
        <f ca="1">IF($D74="",0,SUMIF(OFFSET(Orçamento!$N$5,$E74-5,,$D74,),$G74,OFFSET(Orçamento!$I$5,$E74-5,,$D74,)))</f>
        <v>0</v>
      </c>
      <c r="K74" s="162" cm="1">
        <f t="array" aca="1" ref="K74" ca="1">IF($E74="",0,INDEX(Orçamento!$S:$S,$E74,1))</f>
        <v>0</v>
      </c>
      <c r="L74" s="490">
        <f t="shared" ca="1" si="18"/>
        <v>0</v>
      </c>
      <c r="M74" s="586" t="str">
        <f t="shared" ca="1" si="19"/>
        <v/>
      </c>
      <c r="N74" s="165" t="str">
        <f t="shared" ca="1" si="20"/>
        <v/>
      </c>
      <c r="O74" s="717" t="str">
        <f t="shared" ca="1" si="21"/>
        <v/>
      </c>
      <c r="P74" s="718"/>
      <c r="Q74" s="563"/>
      <c r="R74" s="563"/>
      <c r="S74" s="563"/>
      <c r="T74" s="5" t="str">
        <f t="shared" ca="1" si="22"/>
        <v/>
      </c>
      <c r="U74" s="61">
        <f t="shared" ca="1" si="23"/>
        <v>0</v>
      </c>
      <c r="V74" s="494" cm="1">
        <f t="array" aca="1" ref="V74" ca="1">IF($C74=0,0,INDEX($X$2:$BC$2,1,$B74+1))</f>
        <v>0</v>
      </c>
      <c r="W74" s="495" cm="1">
        <f t="array" aca="1" ref="W74" ca="1">IF($C74=0,0,INDEX($X74:$BC74,1,$B74+1))</f>
        <v>0</v>
      </c>
      <c r="X74" s="496">
        <f t="shared" ca="1" si="24"/>
        <v>0</v>
      </c>
      <c r="Y74" s="4"/>
      <c r="Z74" s="570">
        <f t="shared" ca="1" si="25"/>
        <v>0</v>
      </c>
      <c r="AA74" s="573"/>
      <c r="AB74" s="4"/>
      <c r="AC74" s="570">
        <f t="shared" ref="AC74:AC105" ca="1" si="34">AB74*$U74</f>
        <v>0</v>
      </c>
      <c r="AD74" s="573"/>
      <c r="AE74" s="4"/>
      <c r="AF74" s="570">
        <f t="shared" ca="1" si="26"/>
        <v>0</v>
      </c>
      <c r="AG74" s="573"/>
      <c r="AH74" s="4"/>
      <c r="AI74" s="570">
        <f t="shared" ca="1" si="27"/>
        <v>0</v>
      </c>
      <c r="AJ74" s="573"/>
      <c r="AK74" s="4"/>
      <c r="AL74" s="570">
        <f t="shared" ca="1" si="28"/>
        <v>0</v>
      </c>
      <c r="AM74" s="573"/>
      <c r="AN74" s="4"/>
      <c r="AO74" s="570">
        <f t="shared" ca="1" si="29"/>
        <v>0</v>
      </c>
      <c r="AP74" s="573"/>
      <c r="AQ74" s="4"/>
      <c r="AR74" s="570">
        <f t="shared" ca="1" si="30"/>
        <v>0</v>
      </c>
      <c r="AS74" s="573"/>
      <c r="AT74" s="4"/>
      <c r="AU74" s="570">
        <f t="shared" ref="AU74:AU119" ca="1" si="35">AT74*$U74</f>
        <v>0</v>
      </c>
      <c r="AV74" s="573"/>
      <c r="AW74" s="4"/>
      <c r="AX74" s="570">
        <f t="shared" ref="AX74:AX119" ca="1" si="36">AW74*$U74</f>
        <v>0</v>
      </c>
      <c r="AY74" s="573"/>
      <c r="AZ74" s="4"/>
      <c r="BA74" s="570">
        <f t="shared" ref="BA74:BA119" ca="1" si="37">AZ74*$U74</f>
        <v>0</v>
      </c>
      <c r="BB74" s="573"/>
    </row>
    <row r="75" spans="2:54" s="485" customFormat="1" ht="15" customHeight="1">
      <c r="B75" s="440" t="str">
        <f t="shared" ca="1" si="33"/>
        <v/>
      </c>
      <c r="C75" s="440">
        <f ca="1">IF(AND(N75&lt;&gt;"",N75&lt;&gt;0),MAX($C$8:$C74)+1,0)</f>
        <v>0</v>
      </c>
      <c r="D75" s="440" t="str">
        <f ca="1">IF($F75&gt;$E$3,"",_xlfn.MAXIFS(OFFSET(Orçamento!$G$5,$E75-5,,$E$4-$E75+5,),OFFSET(Orçamento!$N$5,$E75-5,,$E$4-$E75+5,),$G75)+1-E75+5)</f>
        <v/>
      </c>
      <c r="E75" s="440" t="str">
        <f ca="1">IF($F75&gt;$E$3,"",_xlfn.IFNA(MATCH($G75,Orçamento!$N:$N,),""))</f>
        <v/>
      </c>
      <c r="F75" s="486" cm="1">
        <f t="array" aca="1" ref="F75" ca="1">OFFSET(F75,-1,,,)+1</f>
        <v>66</v>
      </c>
      <c r="G75" s="487" t="str">
        <f ca="1">IF($F75&gt;$E$3,"",INDEX(Insumos!$C:$C,MATCH($F75,Insumos!$B:$B,),1))</f>
        <v/>
      </c>
      <c r="H75" s="488" t="str" cm="1">
        <f t="array" aca="1" ref="H75" ca="1">IF($E75="","",INDEX(Orçamento!$O:$O,$E75,1))</f>
        <v/>
      </c>
      <c r="I75" s="489" t="str" cm="1">
        <f t="array" aca="1" ref="I75" ca="1">IF($E75="","",INDEX(Orçamento!$Q:$Q,$E75,1))</f>
        <v/>
      </c>
      <c r="J75" s="488">
        <f ca="1">IF($D75="",0,SUMIF(OFFSET(Orçamento!$N$5,$E75-5,,$D75,),$G75,OFFSET(Orçamento!$I$5,$E75-5,,$D75,)))</f>
        <v>0</v>
      </c>
      <c r="K75" s="162" cm="1">
        <f t="array" aca="1" ref="K75" ca="1">IF($E75="",0,INDEX(Orçamento!$S:$S,$E75,1))</f>
        <v>0</v>
      </c>
      <c r="L75" s="490">
        <f t="shared" ca="1" si="18"/>
        <v>0</v>
      </c>
      <c r="M75" s="586" t="str">
        <f t="shared" ca="1" si="19"/>
        <v/>
      </c>
      <c r="N75" s="165" t="str">
        <f t="shared" ca="1" si="20"/>
        <v/>
      </c>
      <c r="O75" s="717" t="str">
        <f t="shared" ca="1" si="21"/>
        <v/>
      </c>
      <c r="P75" s="718"/>
      <c r="Q75" s="563"/>
      <c r="R75" s="563"/>
      <c r="S75" s="563"/>
      <c r="T75" s="6" t="str">
        <f t="shared" ca="1" si="22"/>
        <v/>
      </c>
      <c r="U75" s="564">
        <f t="shared" ca="1" si="23"/>
        <v>0</v>
      </c>
      <c r="V75" s="491" cm="1">
        <f t="array" aca="1" ref="V75" ca="1">IF($C75=0,0,INDEX($X$2:$BC$2,1,$B75+1))</f>
        <v>0</v>
      </c>
      <c r="W75" s="492" cm="1">
        <f t="array" aca="1" ref="W75" ca="1">IF($C75=0,0,INDEX($X75:$BC75,1,$B75+1))</f>
        <v>0</v>
      </c>
      <c r="X75" s="493">
        <f t="shared" ca="1" si="24"/>
        <v>0</v>
      </c>
      <c r="Y75" s="4"/>
      <c r="Z75" s="570">
        <f t="shared" ca="1" si="25"/>
        <v>0</v>
      </c>
      <c r="AA75" s="573"/>
      <c r="AB75" s="4"/>
      <c r="AC75" s="570">
        <f t="shared" ca="1" si="34"/>
        <v>0</v>
      </c>
      <c r="AD75" s="573"/>
      <c r="AE75" s="4"/>
      <c r="AF75" s="570">
        <f t="shared" ca="1" si="26"/>
        <v>0</v>
      </c>
      <c r="AG75" s="573"/>
      <c r="AH75" s="4"/>
      <c r="AI75" s="570">
        <f t="shared" ca="1" si="27"/>
        <v>0</v>
      </c>
      <c r="AJ75" s="573"/>
      <c r="AK75" s="4"/>
      <c r="AL75" s="570">
        <f t="shared" ca="1" si="28"/>
        <v>0</v>
      </c>
      <c r="AM75" s="573"/>
      <c r="AN75" s="4"/>
      <c r="AO75" s="570">
        <f t="shared" ca="1" si="29"/>
        <v>0</v>
      </c>
      <c r="AP75" s="573"/>
      <c r="AQ75" s="4"/>
      <c r="AR75" s="570">
        <f t="shared" ca="1" si="30"/>
        <v>0</v>
      </c>
      <c r="AS75" s="573"/>
      <c r="AT75" s="4"/>
      <c r="AU75" s="570">
        <f t="shared" ca="1" si="35"/>
        <v>0</v>
      </c>
      <c r="AV75" s="573"/>
      <c r="AW75" s="4"/>
      <c r="AX75" s="570">
        <f t="shared" ca="1" si="36"/>
        <v>0</v>
      </c>
      <c r="AY75" s="573"/>
      <c r="AZ75" s="4"/>
      <c r="BA75" s="570">
        <f t="shared" ca="1" si="37"/>
        <v>0</v>
      </c>
      <c r="BB75" s="573"/>
    </row>
    <row r="76" spans="2:54" s="485" customFormat="1" ht="15" customHeight="1">
      <c r="B76" s="440" t="str">
        <f t="shared" ca="1" si="33"/>
        <v/>
      </c>
      <c r="C76" s="440">
        <f ca="1">IF(AND(N76&lt;&gt;"",N76&lt;&gt;0),MAX($C$8:$C75)+1,0)</f>
        <v>0</v>
      </c>
      <c r="D76" s="440" t="str">
        <f ca="1">IF($F76&gt;$E$3,"",_xlfn.MAXIFS(OFFSET(Orçamento!$G$5,$E76-5,,$E$4-$E76+5,),OFFSET(Orçamento!$N$5,$E76-5,,$E$4-$E76+5,),$G76)+1-E76+5)</f>
        <v/>
      </c>
      <c r="E76" s="440" t="str">
        <f ca="1">IF($F76&gt;$E$3,"",_xlfn.IFNA(MATCH($G76,Orçamento!$N:$N,),""))</f>
        <v/>
      </c>
      <c r="F76" s="486" cm="1">
        <f t="array" aca="1" ref="F76" ca="1">OFFSET(F76,-1,,,)+1</f>
        <v>67</v>
      </c>
      <c r="G76" s="487" t="str">
        <f ca="1">IF($F76&gt;$E$3,"",INDEX(Insumos!$C:$C,MATCH($F76,Insumos!$B:$B,),1))</f>
        <v/>
      </c>
      <c r="H76" s="488" t="str" cm="1">
        <f t="array" aca="1" ref="H76" ca="1">IF($E76="","",INDEX(Orçamento!$O:$O,$E76,1))</f>
        <v/>
      </c>
      <c r="I76" s="489" t="str" cm="1">
        <f t="array" aca="1" ref="I76" ca="1">IF($E76="","",INDEX(Orçamento!$Q:$Q,$E76,1))</f>
        <v/>
      </c>
      <c r="J76" s="488">
        <f ca="1">IF($D76="",0,SUMIF(OFFSET(Orçamento!$N$5,$E76-5,,$D76,),$G76,OFFSET(Orçamento!$I$5,$E76-5,,$D76,)))</f>
        <v>0</v>
      </c>
      <c r="K76" s="162" cm="1">
        <f t="array" aca="1" ref="K76" ca="1">IF($E76="",0,INDEX(Orçamento!$S:$S,$E76,1))</f>
        <v>0</v>
      </c>
      <c r="L76" s="490">
        <f t="shared" ref="L76:L118" ca="1" si="38">J76*K76</f>
        <v>0</v>
      </c>
      <c r="M76" s="586" t="str">
        <f t="shared" ref="M76:M118" ca="1" si="39">N76</f>
        <v/>
      </c>
      <c r="N76" s="165" t="str">
        <f t="shared" ref="N76:N118" ca="1" si="40">G76</f>
        <v/>
      </c>
      <c r="O76" s="717" t="str">
        <f t="shared" ref="O76:O118" ca="1" si="41">H76</f>
        <v/>
      </c>
      <c r="P76" s="718"/>
      <c r="Q76" s="563"/>
      <c r="R76" s="563"/>
      <c r="S76" s="563"/>
      <c r="T76" s="6" t="str">
        <f t="shared" ref="T76:T118" ca="1" si="42">I76</f>
        <v/>
      </c>
      <c r="U76" s="564">
        <f t="shared" ref="U76:U118" ca="1" si="43">J76</f>
        <v>0</v>
      </c>
      <c r="V76" s="491" cm="1">
        <f t="array" aca="1" ref="V76" ca="1">IF($C76=0,0,INDEX($X$2:$BC$2,1,$B76+1))</f>
        <v>0</v>
      </c>
      <c r="W76" s="492" cm="1">
        <f t="array" aca="1" ref="W76" ca="1">IF($C76=0,0,INDEX($X76:$BC76,1,$B76+1))</f>
        <v>0</v>
      </c>
      <c r="X76" s="493">
        <f t="shared" ref="X76:X118" ca="1" si="44">W76*U76</f>
        <v>0</v>
      </c>
      <c r="Y76" s="4"/>
      <c r="Z76" s="570">
        <f t="shared" ref="Z76:Z118" ca="1" si="45">Y76*$U76</f>
        <v>0</v>
      </c>
      <c r="AA76" s="573"/>
      <c r="AB76" s="4"/>
      <c r="AC76" s="570">
        <f t="shared" ca="1" si="34"/>
        <v>0</v>
      </c>
      <c r="AD76" s="573"/>
      <c r="AE76" s="4"/>
      <c r="AF76" s="570">
        <f t="shared" ref="AF76:AF118" ca="1" si="46">AE76*$U76</f>
        <v>0</v>
      </c>
      <c r="AG76" s="573"/>
      <c r="AH76" s="4"/>
      <c r="AI76" s="570">
        <f t="shared" ref="AI76:AI118" ca="1" si="47">AH76*$U76</f>
        <v>0</v>
      </c>
      <c r="AJ76" s="573"/>
      <c r="AK76" s="4"/>
      <c r="AL76" s="570">
        <f t="shared" ref="AL76:AL118" ca="1" si="48">AK76*$U76</f>
        <v>0</v>
      </c>
      <c r="AM76" s="573"/>
      <c r="AN76" s="4"/>
      <c r="AO76" s="570">
        <f t="shared" ref="AO76:AO118" ca="1" si="49">AN76*$U76</f>
        <v>0</v>
      </c>
      <c r="AP76" s="573"/>
      <c r="AQ76" s="4"/>
      <c r="AR76" s="570">
        <f t="shared" ref="AR76:AR118" ca="1" si="50">AQ76*$U76</f>
        <v>0</v>
      </c>
      <c r="AS76" s="573"/>
      <c r="AT76" s="4"/>
      <c r="AU76" s="570">
        <f t="shared" ca="1" si="35"/>
        <v>0</v>
      </c>
      <c r="AV76" s="573"/>
      <c r="AW76" s="4"/>
      <c r="AX76" s="570">
        <f t="shared" ca="1" si="36"/>
        <v>0</v>
      </c>
      <c r="AY76" s="573"/>
      <c r="AZ76" s="4"/>
      <c r="BA76" s="570">
        <f t="shared" ca="1" si="37"/>
        <v>0</v>
      </c>
      <c r="BB76" s="573"/>
    </row>
    <row r="77" spans="2:54" s="485" customFormat="1" ht="15" customHeight="1">
      <c r="B77" s="440" t="str">
        <f t="shared" ca="1" si="33"/>
        <v/>
      </c>
      <c r="C77" s="440">
        <f ca="1">IF(AND(N77&lt;&gt;"",N77&lt;&gt;0),MAX($C$8:$C76)+1,0)</f>
        <v>0</v>
      </c>
      <c r="D77" s="440" t="str">
        <f ca="1">IF($F77&gt;$E$3,"",_xlfn.MAXIFS(OFFSET(Orçamento!$G$5,$E77-5,,$E$4-$E77+5,),OFFSET(Orçamento!$N$5,$E77-5,,$E$4-$E77+5,),$G77)+1-E77+5)</f>
        <v/>
      </c>
      <c r="E77" s="440" t="str">
        <f ca="1">IF($F77&gt;$E$3,"",_xlfn.IFNA(MATCH($G77,Orçamento!$N:$N,),""))</f>
        <v/>
      </c>
      <c r="F77" s="486" cm="1">
        <f t="array" aca="1" ref="F77" ca="1">OFFSET(F77,-1,,,)+1</f>
        <v>68</v>
      </c>
      <c r="G77" s="487" t="str">
        <f ca="1">IF($F77&gt;$E$3,"",INDEX(Insumos!$C:$C,MATCH($F77,Insumos!$B:$B,),1))</f>
        <v/>
      </c>
      <c r="H77" s="488" t="str" cm="1">
        <f t="array" aca="1" ref="H77" ca="1">IF($E77="","",INDEX(Orçamento!$O:$O,$E77,1))</f>
        <v/>
      </c>
      <c r="I77" s="489" t="str" cm="1">
        <f t="array" aca="1" ref="I77" ca="1">IF($E77="","",INDEX(Orçamento!$Q:$Q,$E77,1))</f>
        <v/>
      </c>
      <c r="J77" s="488">
        <f ca="1">IF($D77="",0,SUMIF(OFFSET(Orçamento!$N$5,$E77-5,,$D77,),$G77,OFFSET(Orçamento!$I$5,$E77-5,,$D77,)))</f>
        <v>0</v>
      </c>
      <c r="K77" s="162" cm="1">
        <f t="array" aca="1" ref="K77" ca="1">IF($E77="",0,INDEX(Orçamento!$S:$S,$E77,1))</f>
        <v>0</v>
      </c>
      <c r="L77" s="490">
        <f t="shared" ca="1" si="38"/>
        <v>0</v>
      </c>
      <c r="M77" s="586" t="str">
        <f t="shared" ca="1" si="39"/>
        <v/>
      </c>
      <c r="N77" s="165" t="str">
        <f t="shared" ca="1" si="40"/>
        <v/>
      </c>
      <c r="O77" s="717" t="str">
        <f t="shared" ca="1" si="41"/>
        <v/>
      </c>
      <c r="P77" s="718"/>
      <c r="Q77" s="563"/>
      <c r="R77" s="563"/>
      <c r="S77" s="563"/>
      <c r="T77" s="6" t="str">
        <f t="shared" ca="1" si="42"/>
        <v/>
      </c>
      <c r="U77" s="564">
        <f t="shared" ca="1" si="43"/>
        <v>0</v>
      </c>
      <c r="V77" s="491" cm="1">
        <f t="array" aca="1" ref="V77" ca="1">IF($C77=0,0,INDEX($X$2:$BC$2,1,$B77+1))</f>
        <v>0</v>
      </c>
      <c r="W77" s="492" cm="1">
        <f t="array" aca="1" ref="W77" ca="1">IF($C77=0,0,INDEX($X77:$BC77,1,$B77+1))</f>
        <v>0</v>
      </c>
      <c r="X77" s="493">
        <f t="shared" ca="1" si="44"/>
        <v>0</v>
      </c>
      <c r="Y77" s="4"/>
      <c r="Z77" s="570">
        <f t="shared" ca="1" si="45"/>
        <v>0</v>
      </c>
      <c r="AA77" s="573"/>
      <c r="AB77" s="4"/>
      <c r="AC77" s="570">
        <f t="shared" ca="1" si="34"/>
        <v>0</v>
      </c>
      <c r="AD77" s="573"/>
      <c r="AE77" s="4"/>
      <c r="AF77" s="570">
        <f t="shared" ca="1" si="46"/>
        <v>0</v>
      </c>
      <c r="AG77" s="573"/>
      <c r="AH77" s="4"/>
      <c r="AI77" s="570">
        <f t="shared" ca="1" si="47"/>
        <v>0</v>
      </c>
      <c r="AJ77" s="573"/>
      <c r="AK77" s="4"/>
      <c r="AL77" s="570">
        <f t="shared" ca="1" si="48"/>
        <v>0</v>
      </c>
      <c r="AM77" s="573"/>
      <c r="AN77" s="4"/>
      <c r="AO77" s="570">
        <f t="shared" ca="1" si="49"/>
        <v>0</v>
      </c>
      <c r="AP77" s="573"/>
      <c r="AQ77" s="4"/>
      <c r="AR77" s="570">
        <f t="shared" ca="1" si="50"/>
        <v>0</v>
      </c>
      <c r="AS77" s="573"/>
      <c r="AT77" s="4"/>
      <c r="AU77" s="570">
        <f t="shared" ca="1" si="35"/>
        <v>0</v>
      </c>
      <c r="AV77" s="573"/>
      <c r="AW77" s="4"/>
      <c r="AX77" s="570">
        <f t="shared" ca="1" si="36"/>
        <v>0</v>
      </c>
      <c r="AY77" s="573"/>
      <c r="AZ77" s="4"/>
      <c r="BA77" s="570">
        <f t="shared" ca="1" si="37"/>
        <v>0</v>
      </c>
      <c r="BB77" s="573"/>
    </row>
    <row r="78" spans="2:54" s="485" customFormat="1" ht="15" customHeight="1">
      <c r="B78" s="440" t="str">
        <f t="shared" ca="1" si="33"/>
        <v/>
      </c>
      <c r="C78" s="440">
        <f ca="1">IF(AND(N78&lt;&gt;"",N78&lt;&gt;0),MAX($C$8:$C77)+1,0)</f>
        <v>0</v>
      </c>
      <c r="D78" s="440" t="str">
        <f ca="1">IF($F78&gt;$E$3,"",_xlfn.MAXIFS(OFFSET(Orçamento!$G$5,$E78-5,,$E$4-$E78+5,),OFFSET(Orçamento!$N$5,$E78-5,,$E$4-$E78+5,),$G78)+1-E78+5)</f>
        <v/>
      </c>
      <c r="E78" s="440" t="str">
        <f ca="1">IF($F78&gt;$E$3,"",_xlfn.IFNA(MATCH($G78,Orçamento!$N:$N,),""))</f>
        <v/>
      </c>
      <c r="F78" s="486" cm="1">
        <f t="array" aca="1" ref="F78" ca="1">OFFSET(F78,-1,,,)+1</f>
        <v>69</v>
      </c>
      <c r="G78" s="487" t="str">
        <f ca="1">IF($F78&gt;$E$3,"",INDEX(Insumos!$C:$C,MATCH($F78,Insumos!$B:$B,),1))</f>
        <v/>
      </c>
      <c r="H78" s="488" t="str" cm="1">
        <f t="array" aca="1" ref="H78" ca="1">IF($E78="","",INDEX(Orçamento!$O:$O,$E78,1))</f>
        <v/>
      </c>
      <c r="I78" s="489" t="str" cm="1">
        <f t="array" aca="1" ref="I78" ca="1">IF($E78="","",INDEX(Orçamento!$Q:$Q,$E78,1))</f>
        <v/>
      </c>
      <c r="J78" s="488">
        <f ca="1">IF($D78="",0,SUMIF(OFFSET(Orçamento!$N$5,$E78-5,,$D78,),$G78,OFFSET(Orçamento!$I$5,$E78-5,,$D78,)))</f>
        <v>0</v>
      </c>
      <c r="K78" s="162" cm="1">
        <f t="array" aca="1" ref="K78" ca="1">IF($E78="",0,INDEX(Orçamento!$S:$S,$E78,1))</f>
        <v>0</v>
      </c>
      <c r="L78" s="490">
        <f t="shared" ca="1" si="38"/>
        <v>0</v>
      </c>
      <c r="M78" s="586" t="str">
        <f t="shared" ca="1" si="39"/>
        <v/>
      </c>
      <c r="N78" s="165" t="str">
        <f t="shared" ca="1" si="40"/>
        <v/>
      </c>
      <c r="O78" s="717" t="str">
        <f t="shared" ca="1" si="41"/>
        <v/>
      </c>
      <c r="P78" s="718"/>
      <c r="Q78" s="563"/>
      <c r="R78" s="563"/>
      <c r="S78" s="563"/>
      <c r="T78" s="6" t="str">
        <f t="shared" ca="1" si="42"/>
        <v/>
      </c>
      <c r="U78" s="564">
        <f t="shared" ca="1" si="43"/>
        <v>0</v>
      </c>
      <c r="V78" s="491" cm="1">
        <f t="array" aca="1" ref="V78" ca="1">IF($C78=0,0,INDEX($X$2:$BC$2,1,$B78+1))</f>
        <v>0</v>
      </c>
      <c r="W78" s="492" cm="1">
        <f t="array" aca="1" ref="W78" ca="1">IF($C78=0,0,INDEX($X78:$BC78,1,$B78+1))</f>
        <v>0</v>
      </c>
      <c r="X78" s="493">
        <f t="shared" ca="1" si="44"/>
        <v>0</v>
      </c>
      <c r="Y78" s="4"/>
      <c r="Z78" s="570">
        <f t="shared" ca="1" si="45"/>
        <v>0</v>
      </c>
      <c r="AA78" s="573"/>
      <c r="AB78" s="4"/>
      <c r="AC78" s="570">
        <f t="shared" ca="1" si="34"/>
        <v>0</v>
      </c>
      <c r="AD78" s="573"/>
      <c r="AE78" s="4"/>
      <c r="AF78" s="570">
        <f t="shared" ca="1" si="46"/>
        <v>0</v>
      </c>
      <c r="AG78" s="573"/>
      <c r="AH78" s="4"/>
      <c r="AI78" s="570">
        <f t="shared" ca="1" si="47"/>
        <v>0</v>
      </c>
      <c r="AJ78" s="573"/>
      <c r="AK78" s="4"/>
      <c r="AL78" s="570">
        <f t="shared" ca="1" si="48"/>
        <v>0</v>
      </c>
      <c r="AM78" s="573"/>
      <c r="AN78" s="4"/>
      <c r="AO78" s="570">
        <f t="shared" ca="1" si="49"/>
        <v>0</v>
      </c>
      <c r="AP78" s="573"/>
      <c r="AQ78" s="4"/>
      <c r="AR78" s="570">
        <f t="shared" ca="1" si="50"/>
        <v>0</v>
      </c>
      <c r="AS78" s="573"/>
      <c r="AT78" s="4"/>
      <c r="AU78" s="570">
        <f t="shared" ca="1" si="35"/>
        <v>0</v>
      </c>
      <c r="AV78" s="573"/>
      <c r="AW78" s="4"/>
      <c r="AX78" s="570">
        <f t="shared" ca="1" si="36"/>
        <v>0</v>
      </c>
      <c r="AY78" s="573"/>
      <c r="AZ78" s="4"/>
      <c r="BA78" s="570">
        <f t="shared" ca="1" si="37"/>
        <v>0</v>
      </c>
      <c r="BB78" s="573"/>
    </row>
    <row r="79" spans="2:54" s="485" customFormat="1" ht="15" customHeight="1">
      <c r="B79" s="440" t="str">
        <f t="shared" ca="1" si="33"/>
        <v/>
      </c>
      <c r="C79" s="440">
        <f ca="1">IF(AND(N79&lt;&gt;"",N79&lt;&gt;0),MAX($C$8:$C78)+1,0)</f>
        <v>0</v>
      </c>
      <c r="D79" s="440" t="str">
        <f ca="1">IF($F79&gt;$E$3,"",_xlfn.MAXIFS(OFFSET(Orçamento!$G$5,$E79-5,,$E$4-$E79+5,),OFFSET(Orçamento!$N$5,$E79-5,,$E$4-$E79+5,),$G79)+1-E79+5)</f>
        <v/>
      </c>
      <c r="E79" s="440" t="str">
        <f ca="1">IF($F79&gt;$E$3,"",_xlfn.IFNA(MATCH($G79,Orçamento!$N:$N,),""))</f>
        <v/>
      </c>
      <c r="F79" s="486" cm="1">
        <f t="array" aca="1" ref="F79" ca="1">OFFSET(F79,-1,,,)+1</f>
        <v>70</v>
      </c>
      <c r="G79" s="487" t="str">
        <f ca="1">IF($F79&gt;$E$3,"",INDEX(Insumos!$C:$C,MATCH($F79,Insumos!$B:$B,),1))</f>
        <v/>
      </c>
      <c r="H79" s="488" t="str" cm="1">
        <f t="array" aca="1" ref="H79" ca="1">IF($E79="","",INDEX(Orçamento!$O:$O,$E79,1))</f>
        <v/>
      </c>
      <c r="I79" s="489" t="str" cm="1">
        <f t="array" aca="1" ref="I79" ca="1">IF($E79="","",INDEX(Orçamento!$Q:$Q,$E79,1))</f>
        <v/>
      </c>
      <c r="J79" s="488">
        <f ca="1">IF($D79="",0,SUMIF(OFFSET(Orçamento!$N$5,$E79-5,,$D79,),$G79,OFFSET(Orçamento!$I$5,$E79-5,,$D79,)))</f>
        <v>0</v>
      </c>
      <c r="K79" s="162" cm="1">
        <f t="array" aca="1" ref="K79" ca="1">IF($E79="",0,INDEX(Orçamento!$S:$S,$E79,1))</f>
        <v>0</v>
      </c>
      <c r="L79" s="490">
        <f t="shared" ca="1" si="38"/>
        <v>0</v>
      </c>
      <c r="M79" s="586" t="str">
        <f t="shared" ca="1" si="39"/>
        <v/>
      </c>
      <c r="N79" s="165" t="str">
        <f t="shared" ca="1" si="40"/>
        <v/>
      </c>
      <c r="O79" s="717" t="str">
        <f t="shared" ca="1" si="41"/>
        <v/>
      </c>
      <c r="P79" s="718"/>
      <c r="Q79" s="563"/>
      <c r="R79" s="563"/>
      <c r="S79" s="563"/>
      <c r="T79" s="6" t="str">
        <f t="shared" ca="1" si="42"/>
        <v/>
      </c>
      <c r="U79" s="61">
        <f t="shared" ca="1" si="43"/>
        <v>0</v>
      </c>
      <c r="V79" s="494" cm="1">
        <f t="array" aca="1" ref="V79" ca="1">IF($C79=0,0,INDEX($X$2:$BC$2,1,$B79+1))</f>
        <v>0</v>
      </c>
      <c r="W79" s="495" cm="1">
        <f t="array" aca="1" ref="W79" ca="1">IF($C79=0,0,INDEX($X79:$BC79,1,$B79+1))</f>
        <v>0</v>
      </c>
      <c r="X79" s="496">
        <f t="shared" ca="1" si="44"/>
        <v>0</v>
      </c>
      <c r="Y79" s="4"/>
      <c r="Z79" s="570">
        <f t="shared" ca="1" si="45"/>
        <v>0</v>
      </c>
      <c r="AA79" s="573"/>
      <c r="AB79" s="4"/>
      <c r="AC79" s="570">
        <f t="shared" ca="1" si="34"/>
        <v>0</v>
      </c>
      <c r="AD79" s="573"/>
      <c r="AE79" s="4"/>
      <c r="AF79" s="570">
        <f t="shared" ca="1" si="46"/>
        <v>0</v>
      </c>
      <c r="AG79" s="573"/>
      <c r="AH79" s="4"/>
      <c r="AI79" s="570">
        <f t="shared" ca="1" si="47"/>
        <v>0</v>
      </c>
      <c r="AJ79" s="573"/>
      <c r="AK79" s="4"/>
      <c r="AL79" s="570">
        <f t="shared" ca="1" si="48"/>
        <v>0</v>
      </c>
      <c r="AM79" s="573"/>
      <c r="AN79" s="4"/>
      <c r="AO79" s="570">
        <f t="shared" ca="1" si="49"/>
        <v>0</v>
      </c>
      <c r="AP79" s="573"/>
      <c r="AQ79" s="4"/>
      <c r="AR79" s="570">
        <f t="shared" ca="1" si="50"/>
        <v>0</v>
      </c>
      <c r="AS79" s="573"/>
      <c r="AT79" s="4"/>
      <c r="AU79" s="570">
        <f t="shared" ca="1" si="35"/>
        <v>0</v>
      </c>
      <c r="AV79" s="573"/>
      <c r="AW79" s="4"/>
      <c r="AX79" s="570">
        <f t="shared" ca="1" si="36"/>
        <v>0</v>
      </c>
      <c r="AY79" s="573"/>
      <c r="AZ79" s="4"/>
      <c r="BA79" s="570">
        <f t="shared" ca="1" si="37"/>
        <v>0</v>
      </c>
      <c r="BB79" s="573"/>
    </row>
    <row r="80" spans="2:54" s="485" customFormat="1" ht="15" customHeight="1">
      <c r="B80" s="440" t="str">
        <f t="shared" ca="1" si="33"/>
        <v/>
      </c>
      <c r="C80" s="440">
        <f ca="1">IF(AND(N80&lt;&gt;"",N80&lt;&gt;0),MAX($C$8:$C79)+1,0)</f>
        <v>0</v>
      </c>
      <c r="D80" s="440" t="str">
        <f ca="1">IF($F80&gt;$E$3,"",_xlfn.MAXIFS(OFFSET(Orçamento!$G$5,$E80-5,,$E$4-$E80+5,),OFFSET(Orçamento!$N$5,$E80-5,,$E$4-$E80+5,),$G80)+1-E80+5)</f>
        <v/>
      </c>
      <c r="E80" s="440" t="str">
        <f ca="1">IF($F80&gt;$E$3,"",_xlfn.IFNA(MATCH($G80,Orçamento!$N:$N,),""))</f>
        <v/>
      </c>
      <c r="F80" s="486" cm="1">
        <f t="array" aca="1" ref="F80" ca="1">OFFSET(F80,-1,,,)+1</f>
        <v>71</v>
      </c>
      <c r="G80" s="487" t="str">
        <f ca="1">IF($F80&gt;$E$3,"",INDEX(Insumos!$C:$C,MATCH($F80,Insumos!$B:$B,),1))</f>
        <v/>
      </c>
      <c r="H80" s="488" t="str" cm="1">
        <f t="array" aca="1" ref="H80" ca="1">IF($E80="","",INDEX(Orçamento!$O:$O,$E80,1))</f>
        <v/>
      </c>
      <c r="I80" s="489" t="str" cm="1">
        <f t="array" aca="1" ref="I80" ca="1">IF($E80="","",INDEX(Orçamento!$Q:$Q,$E80,1))</f>
        <v/>
      </c>
      <c r="J80" s="488">
        <f ca="1">IF($D80="",0,SUMIF(OFFSET(Orçamento!$N$5,$E80-5,,$D80,),$G80,OFFSET(Orçamento!$I$5,$E80-5,,$D80,)))</f>
        <v>0</v>
      </c>
      <c r="K80" s="162" cm="1">
        <f t="array" aca="1" ref="K80" ca="1">IF($E80="",0,INDEX(Orçamento!$S:$S,$E80,1))</f>
        <v>0</v>
      </c>
      <c r="L80" s="490">
        <f t="shared" ca="1" si="38"/>
        <v>0</v>
      </c>
      <c r="M80" s="586" t="str">
        <f t="shared" ca="1" si="39"/>
        <v/>
      </c>
      <c r="N80" s="165" t="str">
        <f t="shared" ca="1" si="40"/>
        <v/>
      </c>
      <c r="O80" s="717" t="str">
        <f t="shared" ca="1" si="41"/>
        <v/>
      </c>
      <c r="P80" s="718"/>
      <c r="Q80" s="563"/>
      <c r="R80" s="563"/>
      <c r="S80" s="563"/>
      <c r="T80" s="5" t="str">
        <f t="shared" ca="1" si="42"/>
        <v/>
      </c>
      <c r="U80" s="61">
        <f t="shared" ca="1" si="43"/>
        <v>0</v>
      </c>
      <c r="V80" s="494" cm="1">
        <f t="array" aca="1" ref="V80" ca="1">IF($C80=0,0,INDEX($X$2:$BC$2,1,$B80+1))</f>
        <v>0</v>
      </c>
      <c r="W80" s="495" cm="1">
        <f t="array" aca="1" ref="W80" ca="1">IF($C80=0,0,INDEX($X80:$BC80,1,$B80+1))</f>
        <v>0</v>
      </c>
      <c r="X80" s="496">
        <f t="shared" ca="1" si="44"/>
        <v>0</v>
      </c>
      <c r="Y80" s="4"/>
      <c r="Z80" s="570">
        <f t="shared" ca="1" si="45"/>
        <v>0</v>
      </c>
      <c r="AA80" s="573"/>
      <c r="AB80" s="4"/>
      <c r="AC80" s="570">
        <f t="shared" ca="1" si="34"/>
        <v>0</v>
      </c>
      <c r="AD80" s="573"/>
      <c r="AE80" s="4"/>
      <c r="AF80" s="570">
        <f t="shared" ca="1" si="46"/>
        <v>0</v>
      </c>
      <c r="AG80" s="573"/>
      <c r="AH80" s="4"/>
      <c r="AI80" s="570">
        <f t="shared" ca="1" si="47"/>
        <v>0</v>
      </c>
      <c r="AJ80" s="573"/>
      <c r="AK80" s="4"/>
      <c r="AL80" s="570">
        <f t="shared" ca="1" si="48"/>
        <v>0</v>
      </c>
      <c r="AM80" s="573"/>
      <c r="AN80" s="4"/>
      <c r="AO80" s="570">
        <f t="shared" ca="1" si="49"/>
        <v>0</v>
      </c>
      <c r="AP80" s="573"/>
      <c r="AQ80" s="4"/>
      <c r="AR80" s="570">
        <f t="shared" ca="1" si="50"/>
        <v>0</v>
      </c>
      <c r="AS80" s="573"/>
      <c r="AT80" s="4"/>
      <c r="AU80" s="570">
        <f t="shared" ca="1" si="35"/>
        <v>0</v>
      </c>
      <c r="AV80" s="573"/>
      <c r="AW80" s="4"/>
      <c r="AX80" s="570">
        <f t="shared" ca="1" si="36"/>
        <v>0</v>
      </c>
      <c r="AY80" s="573"/>
      <c r="AZ80" s="4"/>
      <c r="BA80" s="570">
        <f t="shared" ca="1" si="37"/>
        <v>0</v>
      </c>
      <c r="BB80" s="573"/>
    </row>
    <row r="81" spans="2:54" s="485" customFormat="1" ht="15" customHeight="1">
      <c r="B81" s="440" t="str">
        <f t="shared" ca="1" si="33"/>
        <v/>
      </c>
      <c r="C81" s="440">
        <f ca="1">IF(AND(N81&lt;&gt;"",N81&lt;&gt;0),MAX($C$8:$C80)+1,0)</f>
        <v>0</v>
      </c>
      <c r="D81" s="440" t="str">
        <f ca="1">IF($F81&gt;$E$3,"",_xlfn.MAXIFS(OFFSET(Orçamento!$G$5,$E81-5,,$E$4-$E81+5,),OFFSET(Orçamento!$N$5,$E81-5,,$E$4-$E81+5,),$G81)+1-E81+5)</f>
        <v/>
      </c>
      <c r="E81" s="440" t="str">
        <f ca="1">IF($F81&gt;$E$3,"",_xlfn.IFNA(MATCH($G81,Orçamento!$N:$N,),""))</f>
        <v/>
      </c>
      <c r="F81" s="486" cm="1">
        <f t="array" aca="1" ref="F81" ca="1">OFFSET(F81,-1,,,)+1</f>
        <v>72</v>
      </c>
      <c r="G81" s="487" t="str">
        <f ca="1">IF($F81&gt;$E$3,"",INDEX(Insumos!$C:$C,MATCH($F81,Insumos!$B:$B,),1))</f>
        <v/>
      </c>
      <c r="H81" s="488" t="str" cm="1">
        <f t="array" aca="1" ref="H81" ca="1">IF($E81="","",INDEX(Orçamento!$O:$O,$E81,1))</f>
        <v/>
      </c>
      <c r="I81" s="489" t="str" cm="1">
        <f t="array" aca="1" ref="I81" ca="1">IF($E81="","",INDEX(Orçamento!$Q:$Q,$E81,1))</f>
        <v/>
      </c>
      <c r="J81" s="488">
        <f ca="1">IF($D81="",0,SUMIF(OFFSET(Orçamento!$N$5,$E81-5,,$D81,),$G81,OFFSET(Orçamento!$I$5,$E81-5,,$D81,)))</f>
        <v>0</v>
      </c>
      <c r="K81" s="162" cm="1">
        <f t="array" aca="1" ref="K81" ca="1">IF($E81="",0,INDEX(Orçamento!$S:$S,$E81,1))</f>
        <v>0</v>
      </c>
      <c r="L81" s="490">
        <f t="shared" ca="1" si="38"/>
        <v>0</v>
      </c>
      <c r="M81" s="586" t="str">
        <f t="shared" ca="1" si="39"/>
        <v/>
      </c>
      <c r="N81" s="165" t="str">
        <f t="shared" ca="1" si="40"/>
        <v/>
      </c>
      <c r="O81" s="717" t="str">
        <f t="shared" ca="1" si="41"/>
        <v/>
      </c>
      <c r="P81" s="718"/>
      <c r="Q81" s="563"/>
      <c r="R81" s="563"/>
      <c r="S81" s="563"/>
      <c r="T81" s="6" t="str">
        <f t="shared" ca="1" si="42"/>
        <v/>
      </c>
      <c r="U81" s="564">
        <f t="shared" ca="1" si="43"/>
        <v>0</v>
      </c>
      <c r="V81" s="491" cm="1">
        <f t="array" aca="1" ref="V81" ca="1">IF($C81=0,0,INDEX($X$2:$BC$2,1,$B81+1))</f>
        <v>0</v>
      </c>
      <c r="W81" s="492" cm="1">
        <f t="array" aca="1" ref="W81" ca="1">IF($C81=0,0,INDEX($X81:$BC81,1,$B81+1))</f>
        <v>0</v>
      </c>
      <c r="X81" s="493">
        <f t="shared" ca="1" si="44"/>
        <v>0</v>
      </c>
      <c r="Y81" s="4"/>
      <c r="Z81" s="570">
        <f t="shared" ca="1" si="45"/>
        <v>0</v>
      </c>
      <c r="AA81" s="573"/>
      <c r="AB81" s="4"/>
      <c r="AC81" s="570">
        <f t="shared" ca="1" si="34"/>
        <v>0</v>
      </c>
      <c r="AD81" s="573"/>
      <c r="AE81" s="4"/>
      <c r="AF81" s="570">
        <f t="shared" ca="1" si="46"/>
        <v>0</v>
      </c>
      <c r="AG81" s="573"/>
      <c r="AH81" s="4"/>
      <c r="AI81" s="570">
        <f t="shared" ca="1" si="47"/>
        <v>0</v>
      </c>
      <c r="AJ81" s="573"/>
      <c r="AK81" s="4"/>
      <c r="AL81" s="570">
        <f t="shared" ca="1" si="48"/>
        <v>0</v>
      </c>
      <c r="AM81" s="573"/>
      <c r="AN81" s="4"/>
      <c r="AO81" s="570">
        <f t="shared" ca="1" si="49"/>
        <v>0</v>
      </c>
      <c r="AP81" s="573"/>
      <c r="AQ81" s="4"/>
      <c r="AR81" s="570">
        <f t="shared" ca="1" si="50"/>
        <v>0</v>
      </c>
      <c r="AS81" s="573"/>
      <c r="AT81" s="4"/>
      <c r="AU81" s="570">
        <f t="shared" ca="1" si="35"/>
        <v>0</v>
      </c>
      <c r="AV81" s="573"/>
      <c r="AW81" s="4"/>
      <c r="AX81" s="570">
        <f t="shared" ca="1" si="36"/>
        <v>0</v>
      </c>
      <c r="AY81" s="573"/>
      <c r="AZ81" s="4"/>
      <c r="BA81" s="570">
        <f t="shared" ca="1" si="37"/>
        <v>0</v>
      </c>
      <c r="BB81" s="573"/>
    </row>
    <row r="82" spans="2:54" s="485" customFormat="1" ht="15" customHeight="1">
      <c r="B82" s="440" t="str">
        <f t="shared" ca="1" si="33"/>
        <v/>
      </c>
      <c r="C82" s="440">
        <f ca="1">IF(AND(N82&lt;&gt;"",N82&lt;&gt;0),MAX($C$8:$C81)+1,0)</f>
        <v>0</v>
      </c>
      <c r="D82" s="440" t="str">
        <f ca="1">IF($F82&gt;$E$3,"",_xlfn.MAXIFS(OFFSET(Orçamento!$G$5,$E82-5,,$E$4-$E82+5,),OFFSET(Orçamento!$N$5,$E82-5,,$E$4-$E82+5,),$G82)+1-E82+5)</f>
        <v/>
      </c>
      <c r="E82" s="440" t="str">
        <f ca="1">IF($F82&gt;$E$3,"",_xlfn.IFNA(MATCH($G82,Orçamento!$N:$N,),""))</f>
        <v/>
      </c>
      <c r="F82" s="486" cm="1">
        <f t="array" aca="1" ref="F82" ca="1">OFFSET(F82,-1,,,)+1</f>
        <v>73</v>
      </c>
      <c r="G82" s="487" t="str">
        <f ca="1">IF($F82&gt;$E$3,"",INDEX(Insumos!$C:$C,MATCH($F82,Insumos!$B:$B,),1))</f>
        <v/>
      </c>
      <c r="H82" s="488" t="str" cm="1">
        <f t="array" aca="1" ref="H82" ca="1">IF($E82="","",INDEX(Orçamento!$O:$O,$E82,1))</f>
        <v/>
      </c>
      <c r="I82" s="489" t="str" cm="1">
        <f t="array" aca="1" ref="I82" ca="1">IF($E82="","",INDEX(Orçamento!$Q:$Q,$E82,1))</f>
        <v/>
      </c>
      <c r="J82" s="488">
        <f ca="1">IF($D82="",0,SUMIF(OFFSET(Orçamento!$N$5,$E82-5,,$D82,),$G82,OFFSET(Orçamento!$I$5,$E82-5,,$D82,)))</f>
        <v>0</v>
      </c>
      <c r="K82" s="162" cm="1">
        <f t="array" aca="1" ref="K82" ca="1">IF($E82="",0,INDEX(Orçamento!$S:$S,$E82,1))</f>
        <v>0</v>
      </c>
      <c r="L82" s="490">
        <f t="shared" ca="1" si="38"/>
        <v>0</v>
      </c>
      <c r="M82" s="586" t="str">
        <f t="shared" ca="1" si="39"/>
        <v/>
      </c>
      <c r="N82" s="165" t="str">
        <f t="shared" ca="1" si="40"/>
        <v/>
      </c>
      <c r="O82" s="717" t="str">
        <f t="shared" ca="1" si="41"/>
        <v/>
      </c>
      <c r="P82" s="718"/>
      <c r="Q82" s="563"/>
      <c r="R82" s="563"/>
      <c r="S82" s="563"/>
      <c r="T82" s="6" t="str">
        <f t="shared" ca="1" si="42"/>
        <v/>
      </c>
      <c r="U82" s="564">
        <f t="shared" ca="1" si="43"/>
        <v>0</v>
      </c>
      <c r="V82" s="491" cm="1">
        <f t="array" aca="1" ref="V82" ca="1">IF($C82=0,0,INDEX($X$2:$BC$2,1,$B82+1))</f>
        <v>0</v>
      </c>
      <c r="W82" s="492" cm="1">
        <f t="array" aca="1" ref="W82" ca="1">IF($C82=0,0,INDEX($X82:$BC82,1,$B82+1))</f>
        <v>0</v>
      </c>
      <c r="X82" s="493">
        <f t="shared" ca="1" si="44"/>
        <v>0</v>
      </c>
      <c r="Y82" s="4"/>
      <c r="Z82" s="570">
        <f t="shared" ca="1" si="45"/>
        <v>0</v>
      </c>
      <c r="AA82" s="573"/>
      <c r="AB82" s="4"/>
      <c r="AC82" s="570">
        <f t="shared" ca="1" si="34"/>
        <v>0</v>
      </c>
      <c r="AD82" s="573"/>
      <c r="AE82" s="4"/>
      <c r="AF82" s="570">
        <f t="shared" ca="1" si="46"/>
        <v>0</v>
      </c>
      <c r="AG82" s="573"/>
      <c r="AH82" s="4"/>
      <c r="AI82" s="570">
        <f t="shared" ca="1" si="47"/>
        <v>0</v>
      </c>
      <c r="AJ82" s="573"/>
      <c r="AK82" s="4"/>
      <c r="AL82" s="570">
        <f t="shared" ca="1" si="48"/>
        <v>0</v>
      </c>
      <c r="AM82" s="573"/>
      <c r="AN82" s="4"/>
      <c r="AO82" s="570">
        <f t="shared" ca="1" si="49"/>
        <v>0</v>
      </c>
      <c r="AP82" s="573"/>
      <c r="AQ82" s="4"/>
      <c r="AR82" s="570">
        <f t="shared" ca="1" si="50"/>
        <v>0</v>
      </c>
      <c r="AS82" s="573"/>
      <c r="AT82" s="4"/>
      <c r="AU82" s="570">
        <f t="shared" ca="1" si="35"/>
        <v>0</v>
      </c>
      <c r="AV82" s="573"/>
      <c r="AW82" s="4"/>
      <c r="AX82" s="570">
        <f t="shared" ca="1" si="36"/>
        <v>0</v>
      </c>
      <c r="AY82" s="573"/>
      <c r="AZ82" s="4"/>
      <c r="BA82" s="570">
        <f t="shared" ca="1" si="37"/>
        <v>0</v>
      </c>
      <c r="BB82" s="573"/>
    </row>
    <row r="83" spans="2:54" s="485" customFormat="1" ht="15" customHeight="1">
      <c r="B83" s="440" t="str">
        <f t="shared" ca="1" si="33"/>
        <v/>
      </c>
      <c r="C83" s="440">
        <f ca="1">IF(AND(N83&lt;&gt;"",N83&lt;&gt;0),MAX($C$8:$C82)+1,0)</f>
        <v>0</v>
      </c>
      <c r="D83" s="440" t="str">
        <f ca="1">IF($F83&gt;$E$3,"",_xlfn.MAXIFS(OFFSET(Orçamento!$G$5,$E83-5,,$E$4-$E83+5,),OFFSET(Orçamento!$N$5,$E83-5,,$E$4-$E83+5,),$G83)+1-E83+5)</f>
        <v/>
      </c>
      <c r="E83" s="440" t="str">
        <f ca="1">IF($F83&gt;$E$3,"",_xlfn.IFNA(MATCH($G83,Orçamento!$N:$N,),""))</f>
        <v/>
      </c>
      <c r="F83" s="486" cm="1">
        <f t="array" aca="1" ref="F83" ca="1">OFFSET(F83,-1,,,)+1</f>
        <v>74</v>
      </c>
      <c r="G83" s="487" t="str">
        <f ca="1">IF($F83&gt;$E$3,"",INDEX(Insumos!$C:$C,MATCH($F83,Insumos!$B:$B,),1))</f>
        <v/>
      </c>
      <c r="H83" s="488" t="str" cm="1">
        <f t="array" aca="1" ref="H83" ca="1">IF($E83="","",INDEX(Orçamento!$O:$O,$E83,1))</f>
        <v/>
      </c>
      <c r="I83" s="489" t="str" cm="1">
        <f t="array" aca="1" ref="I83" ca="1">IF($E83="","",INDEX(Orçamento!$Q:$Q,$E83,1))</f>
        <v/>
      </c>
      <c r="J83" s="488">
        <f ca="1">IF($D83="",0,SUMIF(OFFSET(Orçamento!$N$5,$E83-5,,$D83,),$G83,OFFSET(Orçamento!$I$5,$E83-5,,$D83,)))</f>
        <v>0</v>
      </c>
      <c r="K83" s="162" cm="1">
        <f t="array" aca="1" ref="K83" ca="1">IF($E83="",0,INDEX(Orçamento!$S:$S,$E83,1))</f>
        <v>0</v>
      </c>
      <c r="L83" s="490">
        <f t="shared" ca="1" si="38"/>
        <v>0</v>
      </c>
      <c r="M83" s="586" t="str">
        <f t="shared" ca="1" si="39"/>
        <v/>
      </c>
      <c r="N83" s="165" t="str">
        <f t="shared" ca="1" si="40"/>
        <v/>
      </c>
      <c r="O83" s="717" t="str">
        <f t="shared" ca="1" si="41"/>
        <v/>
      </c>
      <c r="P83" s="718"/>
      <c r="Q83" s="563"/>
      <c r="R83" s="563"/>
      <c r="S83" s="563"/>
      <c r="T83" s="6" t="str">
        <f t="shared" ca="1" si="42"/>
        <v/>
      </c>
      <c r="U83" s="564">
        <f t="shared" ca="1" si="43"/>
        <v>0</v>
      </c>
      <c r="V83" s="491" cm="1">
        <f t="array" aca="1" ref="V83" ca="1">IF($C83=0,0,INDEX($X$2:$BC$2,1,$B83+1))</f>
        <v>0</v>
      </c>
      <c r="W83" s="492" cm="1">
        <f t="array" aca="1" ref="W83" ca="1">IF($C83=0,0,INDEX($X83:$BC83,1,$B83+1))</f>
        <v>0</v>
      </c>
      <c r="X83" s="493">
        <f t="shared" ca="1" si="44"/>
        <v>0</v>
      </c>
      <c r="Y83" s="4"/>
      <c r="Z83" s="570">
        <f t="shared" ca="1" si="45"/>
        <v>0</v>
      </c>
      <c r="AA83" s="573"/>
      <c r="AB83" s="4"/>
      <c r="AC83" s="570">
        <f t="shared" ca="1" si="34"/>
        <v>0</v>
      </c>
      <c r="AD83" s="573"/>
      <c r="AE83" s="4"/>
      <c r="AF83" s="570">
        <f t="shared" ca="1" si="46"/>
        <v>0</v>
      </c>
      <c r="AG83" s="573"/>
      <c r="AH83" s="4"/>
      <c r="AI83" s="570">
        <f t="shared" ca="1" si="47"/>
        <v>0</v>
      </c>
      <c r="AJ83" s="573"/>
      <c r="AK83" s="4"/>
      <c r="AL83" s="570">
        <f t="shared" ca="1" si="48"/>
        <v>0</v>
      </c>
      <c r="AM83" s="573"/>
      <c r="AN83" s="4"/>
      <c r="AO83" s="570">
        <f t="shared" ca="1" si="49"/>
        <v>0</v>
      </c>
      <c r="AP83" s="573"/>
      <c r="AQ83" s="4"/>
      <c r="AR83" s="570">
        <f t="shared" ca="1" si="50"/>
        <v>0</v>
      </c>
      <c r="AS83" s="573"/>
      <c r="AT83" s="4"/>
      <c r="AU83" s="570">
        <f t="shared" ca="1" si="35"/>
        <v>0</v>
      </c>
      <c r="AV83" s="573"/>
      <c r="AW83" s="4"/>
      <c r="AX83" s="570">
        <f t="shared" ca="1" si="36"/>
        <v>0</v>
      </c>
      <c r="AY83" s="573"/>
      <c r="AZ83" s="4"/>
      <c r="BA83" s="570">
        <f t="shared" ca="1" si="37"/>
        <v>0</v>
      </c>
      <c r="BB83" s="573"/>
    </row>
    <row r="84" spans="2:54" s="485" customFormat="1" ht="15" customHeight="1">
      <c r="B84" s="440" t="str">
        <f t="shared" ca="1" si="33"/>
        <v/>
      </c>
      <c r="C84" s="440">
        <f ca="1">IF(AND(N84&lt;&gt;"",N84&lt;&gt;0),MAX($C$8:$C83)+1,0)</f>
        <v>0</v>
      </c>
      <c r="D84" s="440" t="str">
        <f ca="1">IF($F84&gt;$E$3,"",_xlfn.MAXIFS(OFFSET(Orçamento!$G$5,$E84-5,,$E$4-$E84+5,),OFFSET(Orçamento!$N$5,$E84-5,,$E$4-$E84+5,),$G84)+1-E84+5)</f>
        <v/>
      </c>
      <c r="E84" s="440" t="str">
        <f ca="1">IF($F84&gt;$E$3,"",_xlfn.IFNA(MATCH($G84,Orçamento!$N:$N,),""))</f>
        <v/>
      </c>
      <c r="F84" s="486" cm="1">
        <f t="array" aca="1" ref="F84" ca="1">OFFSET(F84,-1,,,)+1</f>
        <v>75</v>
      </c>
      <c r="G84" s="487" t="str">
        <f ca="1">IF($F84&gt;$E$3,"",INDEX(Insumos!$C:$C,MATCH($F84,Insumos!$B:$B,),1))</f>
        <v/>
      </c>
      <c r="H84" s="488" t="str" cm="1">
        <f t="array" aca="1" ref="H84" ca="1">IF($E84="","",INDEX(Orçamento!$O:$O,$E84,1))</f>
        <v/>
      </c>
      <c r="I84" s="489" t="str" cm="1">
        <f t="array" aca="1" ref="I84" ca="1">IF($E84="","",INDEX(Orçamento!$Q:$Q,$E84,1))</f>
        <v/>
      </c>
      <c r="J84" s="488">
        <f ca="1">IF($D84="",0,SUMIF(OFFSET(Orçamento!$N$5,$E84-5,,$D84,),$G84,OFFSET(Orçamento!$I$5,$E84-5,,$D84,)))</f>
        <v>0</v>
      </c>
      <c r="K84" s="162" cm="1">
        <f t="array" aca="1" ref="K84" ca="1">IF($E84="",0,INDEX(Orçamento!$S:$S,$E84,1))</f>
        <v>0</v>
      </c>
      <c r="L84" s="490">
        <f t="shared" ca="1" si="38"/>
        <v>0</v>
      </c>
      <c r="M84" s="586" t="str">
        <f t="shared" ca="1" si="39"/>
        <v/>
      </c>
      <c r="N84" s="165" t="str">
        <f t="shared" ca="1" si="40"/>
        <v/>
      </c>
      <c r="O84" s="717" t="str">
        <f t="shared" ca="1" si="41"/>
        <v/>
      </c>
      <c r="P84" s="718"/>
      <c r="Q84" s="563"/>
      <c r="R84" s="563"/>
      <c r="S84" s="563"/>
      <c r="T84" s="6" t="str">
        <f t="shared" ca="1" si="42"/>
        <v/>
      </c>
      <c r="U84" s="564">
        <f t="shared" ca="1" si="43"/>
        <v>0</v>
      </c>
      <c r="V84" s="491" cm="1">
        <f t="array" aca="1" ref="V84" ca="1">IF($C84=0,0,INDEX($X$2:$BC$2,1,$B84+1))</f>
        <v>0</v>
      </c>
      <c r="W84" s="492" cm="1">
        <f t="array" aca="1" ref="W84" ca="1">IF($C84=0,0,INDEX($X84:$BC84,1,$B84+1))</f>
        <v>0</v>
      </c>
      <c r="X84" s="493">
        <f t="shared" ca="1" si="44"/>
        <v>0</v>
      </c>
      <c r="Y84" s="4"/>
      <c r="Z84" s="570">
        <f t="shared" ca="1" si="45"/>
        <v>0</v>
      </c>
      <c r="AA84" s="573"/>
      <c r="AB84" s="4"/>
      <c r="AC84" s="570">
        <f t="shared" ca="1" si="34"/>
        <v>0</v>
      </c>
      <c r="AD84" s="573"/>
      <c r="AE84" s="4"/>
      <c r="AF84" s="570">
        <f t="shared" ca="1" si="46"/>
        <v>0</v>
      </c>
      <c r="AG84" s="573"/>
      <c r="AH84" s="4"/>
      <c r="AI84" s="570">
        <f t="shared" ca="1" si="47"/>
        <v>0</v>
      </c>
      <c r="AJ84" s="573"/>
      <c r="AK84" s="4"/>
      <c r="AL84" s="570">
        <f t="shared" ca="1" si="48"/>
        <v>0</v>
      </c>
      <c r="AM84" s="573"/>
      <c r="AN84" s="4"/>
      <c r="AO84" s="570">
        <f t="shared" ca="1" si="49"/>
        <v>0</v>
      </c>
      <c r="AP84" s="573"/>
      <c r="AQ84" s="4"/>
      <c r="AR84" s="570">
        <f t="shared" ca="1" si="50"/>
        <v>0</v>
      </c>
      <c r="AS84" s="573"/>
      <c r="AT84" s="4"/>
      <c r="AU84" s="570">
        <f t="shared" ca="1" si="35"/>
        <v>0</v>
      </c>
      <c r="AV84" s="573"/>
      <c r="AW84" s="4"/>
      <c r="AX84" s="570">
        <f t="shared" ca="1" si="36"/>
        <v>0</v>
      </c>
      <c r="AY84" s="573"/>
      <c r="AZ84" s="4"/>
      <c r="BA84" s="570">
        <f t="shared" ca="1" si="37"/>
        <v>0</v>
      </c>
      <c r="BB84" s="573"/>
    </row>
    <row r="85" spans="2:54" s="485" customFormat="1" ht="15" customHeight="1">
      <c r="B85" s="440" t="str">
        <f t="shared" ca="1" si="33"/>
        <v/>
      </c>
      <c r="C85" s="440">
        <f ca="1">IF(AND(N85&lt;&gt;"",N85&lt;&gt;0),MAX($C$8:$C84)+1,0)</f>
        <v>0</v>
      </c>
      <c r="D85" s="440" t="str">
        <f ca="1">IF($F85&gt;$E$3,"",_xlfn.MAXIFS(OFFSET(Orçamento!$G$5,$E85-5,,$E$4-$E85+5,),OFFSET(Orçamento!$N$5,$E85-5,,$E$4-$E85+5,),$G85)+1-E85+5)</f>
        <v/>
      </c>
      <c r="E85" s="440" t="str">
        <f ca="1">IF($F85&gt;$E$3,"",_xlfn.IFNA(MATCH($G85,Orçamento!$N:$N,),""))</f>
        <v/>
      </c>
      <c r="F85" s="486" cm="1">
        <f t="array" aca="1" ref="F85" ca="1">OFFSET(F85,-1,,,)+1</f>
        <v>76</v>
      </c>
      <c r="G85" s="487" t="str">
        <f ca="1">IF($F85&gt;$E$3,"",INDEX(Insumos!$C:$C,MATCH($F85,Insumos!$B:$B,),1))</f>
        <v/>
      </c>
      <c r="H85" s="488" t="str" cm="1">
        <f t="array" aca="1" ref="H85" ca="1">IF($E85="","",INDEX(Orçamento!$O:$O,$E85,1))</f>
        <v/>
      </c>
      <c r="I85" s="489" t="str" cm="1">
        <f t="array" aca="1" ref="I85" ca="1">IF($E85="","",INDEX(Orçamento!$Q:$Q,$E85,1))</f>
        <v/>
      </c>
      <c r="J85" s="488">
        <f ca="1">IF($D85="",0,SUMIF(OFFSET(Orçamento!$N$5,$E85-5,,$D85,),$G85,OFFSET(Orçamento!$I$5,$E85-5,,$D85,)))</f>
        <v>0</v>
      </c>
      <c r="K85" s="162" cm="1">
        <f t="array" aca="1" ref="K85" ca="1">IF($E85="",0,INDEX(Orçamento!$S:$S,$E85,1))</f>
        <v>0</v>
      </c>
      <c r="L85" s="490">
        <f t="shared" ca="1" si="38"/>
        <v>0</v>
      </c>
      <c r="M85" s="586" t="str">
        <f t="shared" ca="1" si="39"/>
        <v/>
      </c>
      <c r="N85" s="165" t="str">
        <f t="shared" ca="1" si="40"/>
        <v/>
      </c>
      <c r="O85" s="717" t="str">
        <f t="shared" ca="1" si="41"/>
        <v/>
      </c>
      <c r="P85" s="718"/>
      <c r="Q85" s="563"/>
      <c r="R85" s="563"/>
      <c r="S85" s="563"/>
      <c r="T85" s="6" t="str">
        <f t="shared" ca="1" si="42"/>
        <v/>
      </c>
      <c r="U85" s="61">
        <f t="shared" ca="1" si="43"/>
        <v>0</v>
      </c>
      <c r="V85" s="494" cm="1">
        <f t="array" aca="1" ref="V85" ca="1">IF($C85=0,0,INDEX($X$2:$BC$2,1,$B85+1))</f>
        <v>0</v>
      </c>
      <c r="W85" s="495" cm="1">
        <f t="array" aca="1" ref="W85" ca="1">IF($C85=0,0,INDEX($X85:$BC85,1,$B85+1))</f>
        <v>0</v>
      </c>
      <c r="X85" s="496">
        <f t="shared" ca="1" si="44"/>
        <v>0</v>
      </c>
      <c r="Y85" s="4"/>
      <c r="Z85" s="570">
        <f t="shared" ca="1" si="45"/>
        <v>0</v>
      </c>
      <c r="AA85" s="573"/>
      <c r="AB85" s="4"/>
      <c r="AC85" s="570">
        <f t="shared" ca="1" si="34"/>
        <v>0</v>
      </c>
      <c r="AD85" s="573"/>
      <c r="AE85" s="4"/>
      <c r="AF85" s="570">
        <f t="shared" ca="1" si="46"/>
        <v>0</v>
      </c>
      <c r="AG85" s="573"/>
      <c r="AH85" s="4"/>
      <c r="AI85" s="570">
        <f t="shared" ca="1" si="47"/>
        <v>0</v>
      </c>
      <c r="AJ85" s="573"/>
      <c r="AK85" s="4"/>
      <c r="AL85" s="570">
        <f t="shared" ca="1" si="48"/>
        <v>0</v>
      </c>
      <c r="AM85" s="573"/>
      <c r="AN85" s="4"/>
      <c r="AO85" s="570">
        <f t="shared" ca="1" si="49"/>
        <v>0</v>
      </c>
      <c r="AP85" s="573"/>
      <c r="AQ85" s="4"/>
      <c r="AR85" s="570">
        <f t="shared" ca="1" si="50"/>
        <v>0</v>
      </c>
      <c r="AS85" s="573"/>
      <c r="AT85" s="4"/>
      <c r="AU85" s="570">
        <f t="shared" ca="1" si="35"/>
        <v>0</v>
      </c>
      <c r="AV85" s="573"/>
      <c r="AW85" s="4"/>
      <c r="AX85" s="570">
        <f t="shared" ca="1" si="36"/>
        <v>0</v>
      </c>
      <c r="AY85" s="573"/>
      <c r="AZ85" s="4"/>
      <c r="BA85" s="570">
        <f t="shared" ca="1" si="37"/>
        <v>0</v>
      </c>
      <c r="BB85" s="573"/>
    </row>
    <row r="86" spans="2:54" s="485" customFormat="1" ht="15" customHeight="1">
      <c r="B86" s="440" t="str">
        <f t="shared" ca="1" si="33"/>
        <v/>
      </c>
      <c r="C86" s="440">
        <f ca="1">IF(AND(N86&lt;&gt;"",N86&lt;&gt;0),MAX($C$8:$C85)+1,0)</f>
        <v>0</v>
      </c>
      <c r="D86" s="440" t="str">
        <f ca="1">IF($F86&gt;$E$3,"",_xlfn.MAXIFS(OFFSET(Orçamento!$G$5,$E86-5,,$E$4-$E86+5,),OFFSET(Orçamento!$N$5,$E86-5,,$E$4-$E86+5,),$G86)+1-E86+5)</f>
        <v/>
      </c>
      <c r="E86" s="440" t="str">
        <f ca="1">IF($F86&gt;$E$3,"",_xlfn.IFNA(MATCH($G86,Orçamento!$N:$N,),""))</f>
        <v/>
      </c>
      <c r="F86" s="486" cm="1">
        <f t="array" aca="1" ref="F86" ca="1">OFFSET(F86,-1,,,)+1</f>
        <v>77</v>
      </c>
      <c r="G86" s="487" t="str">
        <f ca="1">IF($F86&gt;$E$3,"",INDEX(Insumos!$C:$C,MATCH($F86,Insumos!$B:$B,),1))</f>
        <v/>
      </c>
      <c r="H86" s="488" t="str" cm="1">
        <f t="array" aca="1" ref="H86" ca="1">IF($E86="","",INDEX(Orçamento!$O:$O,$E86,1))</f>
        <v/>
      </c>
      <c r="I86" s="489" t="str" cm="1">
        <f t="array" aca="1" ref="I86" ca="1">IF($E86="","",INDEX(Orçamento!$Q:$Q,$E86,1))</f>
        <v/>
      </c>
      <c r="J86" s="488">
        <f ca="1">IF($D86="",0,SUMIF(OFFSET(Orçamento!$N$5,$E86-5,,$D86,),$G86,OFFSET(Orçamento!$I$5,$E86-5,,$D86,)))</f>
        <v>0</v>
      </c>
      <c r="K86" s="162" cm="1">
        <f t="array" aca="1" ref="K86" ca="1">IF($E86="",0,INDEX(Orçamento!$S:$S,$E86,1))</f>
        <v>0</v>
      </c>
      <c r="L86" s="490">
        <f t="shared" ca="1" si="38"/>
        <v>0</v>
      </c>
      <c r="M86" s="586" t="str">
        <f t="shared" ca="1" si="39"/>
        <v/>
      </c>
      <c r="N86" s="165" t="str">
        <f t="shared" ca="1" si="40"/>
        <v/>
      </c>
      <c r="O86" s="717" t="str">
        <f t="shared" ca="1" si="41"/>
        <v/>
      </c>
      <c r="P86" s="718"/>
      <c r="Q86" s="563"/>
      <c r="R86" s="563"/>
      <c r="S86" s="563"/>
      <c r="T86" s="5" t="str">
        <f t="shared" ca="1" si="42"/>
        <v/>
      </c>
      <c r="U86" s="61">
        <f t="shared" ca="1" si="43"/>
        <v>0</v>
      </c>
      <c r="V86" s="494" cm="1">
        <f t="array" aca="1" ref="V86" ca="1">IF($C86=0,0,INDEX($X$2:$BC$2,1,$B86+1))</f>
        <v>0</v>
      </c>
      <c r="W86" s="495" cm="1">
        <f t="array" aca="1" ref="W86" ca="1">IF($C86=0,0,INDEX($X86:$BC86,1,$B86+1))</f>
        <v>0</v>
      </c>
      <c r="X86" s="496">
        <f t="shared" ca="1" si="44"/>
        <v>0</v>
      </c>
      <c r="Y86" s="4"/>
      <c r="Z86" s="570">
        <f t="shared" ca="1" si="45"/>
        <v>0</v>
      </c>
      <c r="AA86" s="573"/>
      <c r="AB86" s="4"/>
      <c r="AC86" s="570">
        <f t="shared" ca="1" si="34"/>
        <v>0</v>
      </c>
      <c r="AD86" s="573"/>
      <c r="AE86" s="4"/>
      <c r="AF86" s="570">
        <f t="shared" ca="1" si="46"/>
        <v>0</v>
      </c>
      <c r="AG86" s="573"/>
      <c r="AH86" s="4"/>
      <c r="AI86" s="570">
        <f t="shared" ca="1" si="47"/>
        <v>0</v>
      </c>
      <c r="AJ86" s="573"/>
      <c r="AK86" s="4"/>
      <c r="AL86" s="570">
        <f t="shared" ca="1" si="48"/>
        <v>0</v>
      </c>
      <c r="AM86" s="573"/>
      <c r="AN86" s="4"/>
      <c r="AO86" s="570">
        <f t="shared" ca="1" si="49"/>
        <v>0</v>
      </c>
      <c r="AP86" s="573"/>
      <c r="AQ86" s="4"/>
      <c r="AR86" s="570">
        <f t="shared" ca="1" si="50"/>
        <v>0</v>
      </c>
      <c r="AS86" s="573"/>
      <c r="AT86" s="4"/>
      <c r="AU86" s="570">
        <f t="shared" ca="1" si="35"/>
        <v>0</v>
      </c>
      <c r="AV86" s="573"/>
      <c r="AW86" s="4"/>
      <c r="AX86" s="570">
        <f t="shared" ca="1" si="36"/>
        <v>0</v>
      </c>
      <c r="AY86" s="573"/>
      <c r="AZ86" s="4"/>
      <c r="BA86" s="570">
        <f t="shared" ca="1" si="37"/>
        <v>0</v>
      </c>
      <c r="BB86" s="573"/>
    </row>
    <row r="87" spans="2:54" s="485" customFormat="1" ht="15" customHeight="1">
      <c r="B87" s="440" t="str">
        <f t="shared" ca="1" si="33"/>
        <v/>
      </c>
      <c r="C87" s="440">
        <f ca="1">IF(AND(N87&lt;&gt;"",N87&lt;&gt;0),MAX($C$8:$C86)+1,0)</f>
        <v>0</v>
      </c>
      <c r="D87" s="440" t="str">
        <f ca="1">IF($F87&gt;$E$3,"",_xlfn.MAXIFS(OFFSET(Orçamento!$G$5,$E87-5,,$E$4-$E87+5,),OFFSET(Orçamento!$N$5,$E87-5,,$E$4-$E87+5,),$G87)+1-E87+5)</f>
        <v/>
      </c>
      <c r="E87" s="440" t="str">
        <f ca="1">IF($F87&gt;$E$3,"",_xlfn.IFNA(MATCH($G87,Orçamento!$N:$N,),""))</f>
        <v/>
      </c>
      <c r="F87" s="486" cm="1">
        <f t="array" aca="1" ref="F87" ca="1">OFFSET(F87,-1,,,)+1</f>
        <v>78</v>
      </c>
      <c r="G87" s="487" t="str">
        <f ca="1">IF($F87&gt;$E$3,"",INDEX(Insumos!$C:$C,MATCH($F87,Insumos!$B:$B,),1))</f>
        <v/>
      </c>
      <c r="H87" s="488" t="str" cm="1">
        <f t="array" aca="1" ref="H87" ca="1">IF($E87="","",INDEX(Orçamento!$O:$O,$E87,1))</f>
        <v/>
      </c>
      <c r="I87" s="489" t="str" cm="1">
        <f t="array" aca="1" ref="I87" ca="1">IF($E87="","",INDEX(Orçamento!$Q:$Q,$E87,1))</f>
        <v/>
      </c>
      <c r="J87" s="488">
        <f ca="1">IF($D87="",0,SUMIF(OFFSET(Orçamento!$N$5,$E87-5,,$D87,),$G87,OFFSET(Orçamento!$I$5,$E87-5,,$D87,)))</f>
        <v>0</v>
      </c>
      <c r="K87" s="162" cm="1">
        <f t="array" aca="1" ref="K87" ca="1">IF($E87="",0,INDEX(Orçamento!$S:$S,$E87,1))</f>
        <v>0</v>
      </c>
      <c r="L87" s="490">
        <f t="shared" ca="1" si="38"/>
        <v>0</v>
      </c>
      <c r="M87" s="586" t="str">
        <f t="shared" ca="1" si="39"/>
        <v/>
      </c>
      <c r="N87" s="165" t="str">
        <f t="shared" ca="1" si="40"/>
        <v/>
      </c>
      <c r="O87" s="717" t="str">
        <f t="shared" ca="1" si="41"/>
        <v/>
      </c>
      <c r="P87" s="718"/>
      <c r="Q87" s="563"/>
      <c r="R87" s="563"/>
      <c r="S87" s="563"/>
      <c r="T87" s="6" t="str">
        <f t="shared" ca="1" si="42"/>
        <v/>
      </c>
      <c r="U87" s="564">
        <f t="shared" ca="1" si="43"/>
        <v>0</v>
      </c>
      <c r="V87" s="491" cm="1">
        <f t="array" aca="1" ref="V87" ca="1">IF($C87=0,0,INDEX($X$2:$BC$2,1,$B87+1))</f>
        <v>0</v>
      </c>
      <c r="W87" s="492" cm="1">
        <f t="array" aca="1" ref="W87" ca="1">IF($C87=0,0,INDEX($X87:$BC87,1,$B87+1))</f>
        <v>0</v>
      </c>
      <c r="X87" s="493">
        <f t="shared" ca="1" si="44"/>
        <v>0</v>
      </c>
      <c r="Y87" s="4"/>
      <c r="Z87" s="570">
        <f t="shared" ca="1" si="45"/>
        <v>0</v>
      </c>
      <c r="AA87" s="573"/>
      <c r="AB87" s="4"/>
      <c r="AC87" s="570">
        <f t="shared" ca="1" si="34"/>
        <v>0</v>
      </c>
      <c r="AD87" s="573"/>
      <c r="AE87" s="4"/>
      <c r="AF87" s="570">
        <f t="shared" ca="1" si="46"/>
        <v>0</v>
      </c>
      <c r="AG87" s="573"/>
      <c r="AH87" s="4"/>
      <c r="AI87" s="570">
        <f t="shared" ca="1" si="47"/>
        <v>0</v>
      </c>
      <c r="AJ87" s="573"/>
      <c r="AK87" s="4"/>
      <c r="AL87" s="570">
        <f t="shared" ca="1" si="48"/>
        <v>0</v>
      </c>
      <c r="AM87" s="573"/>
      <c r="AN87" s="4"/>
      <c r="AO87" s="570">
        <f t="shared" ca="1" si="49"/>
        <v>0</v>
      </c>
      <c r="AP87" s="573"/>
      <c r="AQ87" s="4"/>
      <c r="AR87" s="570">
        <f t="shared" ca="1" si="50"/>
        <v>0</v>
      </c>
      <c r="AS87" s="573"/>
      <c r="AT87" s="4"/>
      <c r="AU87" s="570">
        <f t="shared" ca="1" si="35"/>
        <v>0</v>
      </c>
      <c r="AV87" s="573"/>
      <c r="AW87" s="4"/>
      <c r="AX87" s="570">
        <f t="shared" ca="1" si="36"/>
        <v>0</v>
      </c>
      <c r="AY87" s="573"/>
      <c r="AZ87" s="4"/>
      <c r="BA87" s="570">
        <f t="shared" ca="1" si="37"/>
        <v>0</v>
      </c>
      <c r="BB87" s="573"/>
    </row>
    <row r="88" spans="2:54" s="485" customFormat="1" ht="15" customHeight="1">
      <c r="B88" s="440" t="str">
        <f t="shared" ca="1" si="33"/>
        <v/>
      </c>
      <c r="C88" s="440">
        <f ca="1">IF(AND(N88&lt;&gt;"",N88&lt;&gt;0),MAX($C$8:$C87)+1,0)</f>
        <v>0</v>
      </c>
      <c r="D88" s="440" t="str">
        <f ca="1">IF($F88&gt;$E$3,"",_xlfn.MAXIFS(OFFSET(Orçamento!$G$5,$E88-5,,$E$4-$E88+5,),OFFSET(Orçamento!$N$5,$E88-5,,$E$4-$E88+5,),$G88)+1-E88+5)</f>
        <v/>
      </c>
      <c r="E88" s="440" t="str">
        <f ca="1">IF($F88&gt;$E$3,"",_xlfn.IFNA(MATCH($G88,Orçamento!$N:$N,),""))</f>
        <v/>
      </c>
      <c r="F88" s="486" cm="1">
        <f t="array" aca="1" ref="F88" ca="1">OFFSET(F88,-1,,,)+1</f>
        <v>79</v>
      </c>
      <c r="G88" s="487" t="str">
        <f ca="1">IF($F88&gt;$E$3,"",INDEX(Insumos!$C:$C,MATCH($F88,Insumos!$B:$B,),1))</f>
        <v/>
      </c>
      <c r="H88" s="488" t="str" cm="1">
        <f t="array" aca="1" ref="H88" ca="1">IF($E88="","",INDEX(Orçamento!$O:$O,$E88,1))</f>
        <v/>
      </c>
      <c r="I88" s="489" t="str" cm="1">
        <f t="array" aca="1" ref="I88" ca="1">IF($E88="","",INDEX(Orçamento!$Q:$Q,$E88,1))</f>
        <v/>
      </c>
      <c r="J88" s="488">
        <f ca="1">IF($D88="",0,SUMIF(OFFSET(Orçamento!$N$5,$E88-5,,$D88,),$G88,OFFSET(Orçamento!$I$5,$E88-5,,$D88,)))</f>
        <v>0</v>
      </c>
      <c r="K88" s="162" cm="1">
        <f t="array" aca="1" ref="K88" ca="1">IF($E88="",0,INDEX(Orçamento!$S:$S,$E88,1))</f>
        <v>0</v>
      </c>
      <c r="L88" s="490">
        <f t="shared" ca="1" si="38"/>
        <v>0</v>
      </c>
      <c r="M88" s="586" t="str">
        <f t="shared" ca="1" si="39"/>
        <v/>
      </c>
      <c r="N88" s="165" t="str">
        <f t="shared" ca="1" si="40"/>
        <v/>
      </c>
      <c r="O88" s="717" t="str">
        <f t="shared" ca="1" si="41"/>
        <v/>
      </c>
      <c r="P88" s="718"/>
      <c r="Q88" s="563"/>
      <c r="R88" s="563"/>
      <c r="S88" s="563"/>
      <c r="T88" s="6" t="str">
        <f t="shared" ca="1" si="42"/>
        <v/>
      </c>
      <c r="U88" s="564">
        <f t="shared" ca="1" si="43"/>
        <v>0</v>
      </c>
      <c r="V88" s="491" cm="1">
        <f t="array" aca="1" ref="V88" ca="1">IF($C88=0,0,INDEX($X$2:$BC$2,1,$B88+1))</f>
        <v>0</v>
      </c>
      <c r="W88" s="492" cm="1">
        <f t="array" aca="1" ref="W88" ca="1">IF($C88=0,0,INDEX($X88:$BC88,1,$B88+1))</f>
        <v>0</v>
      </c>
      <c r="X88" s="493">
        <f t="shared" ca="1" si="44"/>
        <v>0</v>
      </c>
      <c r="Y88" s="4"/>
      <c r="Z88" s="570">
        <f t="shared" ca="1" si="45"/>
        <v>0</v>
      </c>
      <c r="AA88" s="573"/>
      <c r="AB88" s="4"/>
      <c r="AC88" s="570">
        <f t="shared" ca="1" si="34"/>
        <v>0</v>
      </c>
      <c r="AD88" s="573"/>
      <c r="AE88" s="4"/>
      <c r="AF88" s="570">
        <f t="shared" ca="1" si="46"/>
        <v>0</v>
      </c>
      <c r="AG88" s="573"/>
      <c r="AH88" s="4"/>
      <c r="AI88" s="570">
        <f t="shared" ca="1" si="47"/>
        <v>0</v>
      </c>
      <c r="AJ88" s="573"/>
      <c r="AK88" s="4"/>
      <c r="AL88" s="570">
        <f t="shared" ca="1" si="48"/>
        <v>0</v>
      </c>
      <c r="AM88" s="573"/>
      <c r="AN88" s="4"/>
      <c r="AO88" s="570">
        <f t="shared" ca="1" si="49"/>
        <v>0</v>
      </c>
      <c r="AP88" s="573"/>
      <c r="AQ88" s="4"/>
      <c r="AR88" s="570">
        <f t="shared" ca="1" si="50"/>
        <v>0</v>
      </c>
      <c r="AS88" s="573"/>
      <c r="AT88" s="4"/>
      <c r="AU88" s="570">
        <f t="shared" ca="1" si="35"/>
        <v>0</v>
      </c>
      <c r="AV88" s="573"/>
      <c r="AW88" s="4"/>
      <c r="AX88" s="570">
        <f t="shared" ca="1" si="36"/>
        <v>0</v>
      </c>
      <c r="AY88" s="573"/>
      <c r="AZ88" s="4"/>
      <c r="BA88" s="570">
        <f t="shared" ca="1" si="37"/>
        <v>0</v>
      </c>
      <c r="BB88" s="573"/>
    </row>
    <row r="89" spans="2:54" s="485" customFormat="1" ht="15" customHeight="1">
      <c r="B89" s="440" t="str">
        <f t="shared" ca="1" si="33"/>
        <v/>
      </c>
      <c r="C89" s="440">
        <f ca="1">IF(AND(N89&lt;&gt;"",N89&lt;&gt;0),MAX($C$8:$C88)+1,0)</f>
        <v>0</v>
      </c>
      <c r="D89" s="440" t="str">
        <f ca="1">IF($F89&gt;$E$3,"",_xlfn.MAXIFS(OFFSET(Orçamento!$G$5,$E89-5,,$E$4-$E89+5,),OFFSET(Orçamento!$N$5,$E89-5,,$E$4-$E89+5,),$G89)+1-E89+5)</f>
        <v/>
      </c>
      <c r="E89" s="440" t="str">
        <f ca="1">IF($F89&gt;$E$3,"",_xlfn.IFNA(MATCH($G89,Orçamento!$N:$N,),""))</f>
        <v/>
      </c>
      <c r="F89" s="486" cm="1">
        <f t="array" aca="1" ref="F89" ca="1">OFFSET(F89,-1,,,)+1</f>
        <v>80</v>
      </c>
      <c r="G89" s="487" t="str">
        <f ca="1">IF($F89&gt;$E$3,"",INDEX(Insumos!$C:$C,MATCH($F89,Insumos!$B:$B,),1))</f>
        <v/>
      </c>
      <c r="H89" s="488" t="str" cm="1">
        <f t="array" aca="1" ref="H89" ca="1">IF($E89="","",INDEX(Orçamento!$O:$O,$E89,1))</f>
        <v/>
      </c>
      <c r="I89" s="489" t="str" cm="1">
        <f t="array" aca="1" ref="I89" ca="1">IF($E89="","",INDEX(Orçamento!$Q:$Q,$E89,1))</f>
        <v/>
      </c>
      <c r="J89" s="488">
        <f ca="1">IF($D89="",0,SUMIF(OFFSET(Orçamento!$N$5,$E89-5,,$D89,),$G89,OFFSET(Orçamento!$I$5,$E89-5,,$D89,)))</f>
        <v>0</v>
      </c>
      <c r="K89" s="162" cm="1">
        <f t="array" aca="1" ref="K89" ca="1">IF($E89="",0,INDEX(Orçamento!$S:$S,$E89,1))</f>
        <v>0</v>
      </c>
      <c r="L89" s="490">
        <f t="shared" ca="1" si="38"/>
        <v>0</v>
      </c>
      <c r="M89" s="586" t="str">
        <f t="shared" ca="1" si="39"/>
        <v/>
      </c>
      <c r="N89" s="165" t="str">
        <f t="shared" ca="1" si="40"/>
        <v/>
      </c>
      <c r="O89" s="717" t="str">
        <f t="shared" ca="1" si="41"/>
        <v/>
      </c>
      <c r="P89" s="718"/>
      <c r="Q89" s="563"/>
      <c r="R89" s="563"/>
      <c r="S89" s="563"/>
      <c r="T89" s="6" t="str">
        <f t="shared" ca="1" si="42"/>
        <v/>
      </c>
      <c r="U89" s="564">
        <f t="shared" ca="1" si="43"/>
        <v>0</v>
      </c>
      <c r="V89" s="491" cm="1">
        <f t="array" aca="1" ref="V89" ca="1">IF($C89=0,0,INDEX($X$2:$BC$2,1,$B89+1))</f>
        <v>0</v>
      </c>
      <c r="W89" s="492" cm="1">
        <f t="array" aca="1" ref="W89" ca="1">IF($C89=0,0,INDEX($X89:$BC89,1,$B89+1))</f>
        <v>0</v>
      </c>
      <c r="X89" s="493">
        <f t="shared" ca="1" si="44"/>
        <v>0</v>
      </c>
      <c r="Y89" s="4"/>
      <c r="Z89" s="570">
        <f t="shared" ca="1" si="45"/>
        <v>0</v>
      </c>
      <c r="AA89" s="573"/>
      <c r="AB89" s="4"/>
      <c r="AC89" s="570">
        <f t="shared" ca="1" si="34"/>
        <v>0</v>
      </c>
      <c r="AD89" s="573"/>
      <c r="AE89" s="4"/>
      <c r="AF89" s="570">
        <f t="shared" ca="1" si="46"/>
        <v>0</v>
      </c>
      <c r="AG89" s="573"/>
      <c r="AH89" s="4"/>
      <c r="AI89" s="570">
        <f t="shared" ca="1" si="47"/>
        <v>0</v>
      </c>
      <c r="AJ89" s="573"/>
      <c r="AK89" s="4"/>
      <c r="AL89" s="570">
        <f t="shared" ca="1" si="48"/>
        <v>0</v>
      </c>
      <c r="AM89" s="573"/>
      <c r="AN89" s="4"/>
      <c r="AO89" s="570">
        <f t="shared" ca="1" si="49"/>
        <v>0</v>
      </c>
      <c r="AP89" s="573"/>
      <c r="AQ89" s="4"/>
      <c r="AR89" s="570">
        <f t="shared" ca="1" si="50"/>
        <v>0</v>
      </c>
      <c r="AS89" s="573"/>
      <c r="AT89" s="4"/>
      <c r="AU89" s="570">
        <f t="shared" ca="1" si="35"/>
        <v>0</v>
      </c>
      <c r="AV89" s="573"/>
      <c r="AW89" s="4"/>
      <c r="AX89" s="570">
        <f t="shared" ca="1" si="36"/>
        <v>0</v>
      </c>
      <c r="AY89" s="573"/>
      <c r="AZ89" s="4"/>
      <c r="BA89" s="570">
        <f t="shared" ca="1" si="37"/>
        <v>0</v>
      </c>
      <c r="BB89" s="573"/>
    </row>
    <row r="90" spans="2:54" s="485" customFormat="1" ht="15" customHeight="1">
      <c r="B90" s="440" t="str">
        <f t="shared" ca="1" si="33"/>
        <v/>
      </c>
      <c r="C90" s="440">
        <f ca="1">IF(AND(N90&lt;&gt;"",N90&lt;&gt;0),MAX($C$8:$C89)+1,0)</f>
        <v>0</v>
      </c>
      <c r="D90" s="440" t="str">
        <f ca="1">IF($F90&gt;$E$3,"",_xlfn.MAXIFS(OFFSET(Orçamento!$G$5,$E90-5,,$E$4-$E90+5,),OFFSET(Orçamento!$N$5,$E90-5,,$E$4-$E90+5,),$G90)+1-E90+5)</f>
        <v/>
      </c>
      <c r="E90" s="440" t="str">
        <f ca="1">IF($F90&gt;$E$3,"",_xlfn.IFNA(MATCH($G90,Orçamento!$N:$N,),""))</f>
        <v/>
      </c>
      <c r="F90" s="486" cm="1">
        <f t="array" aca="1" ref="F90" ca="1">OFFSET(F90,-1,,,)+1</f>
        <v>81</v>
      </c>
      <c r="G90" s="487" t="str">
        <f ca="1">IF($F90&gt;$E$3,"",INDEX(Insumos!$C:$C,MATCH($F90,Insumos!$B:$B,),1))</f>
        <v/>
      </c>
      <c r="H90" s="488" t="str" cm="1">
        <f t="array" aca="1" ref="H90" ca="1">IF($E90="","",INDEX(Orçamento!$O:$O,$E90,1))</f>
        <v/>
      </c>
      <c r="I90" s="489" t="str" cm="1">
        <f t="array" aca="1" ref="I90" ca="1">IF($E90="","",INDEX(Orçamento!$Q:$Q,$E90,1))</f>
        <v/>
      </c>
      <c r="J90" s="488">
        <f ca="1">IF($D90="",0,SUMIF(OFFSET(Orçamento!$N$5,$E90-5,,$D90,),$G90,OFFSET(Orçamento!$I$5,$E90-5,,$D90,)))</f>
        <v>0</v>
      </c>
      <c r="K90" s="162" cm="1">
        <f t="array" aca="1" ref="K90" ca="1">IF($E90="",0,INDEX(Orçamento!$S:$S,$E90,1))</f>
        <v>0</v>
      </c>
      <c r="L90" s="490">
        <f t="shared" ca="1" si="38"/>
        <v>0</v>
      </c>
      <c r="M90" s="586" t="str">
        <f t="shared" ca="1" si="39"/>
        <v/>
      </c>
      <c r="N90" s="165" t="str">
        <f t="shared" ca="1" si="40"/>
        <v/>
      </c>
      <c r="O90" s="717" t="str">
        <f t="shared" ca="1" si="41"/>
        <v/>
      </c>
      <c r="P90" s="718"/>
      <c r="Q90" s="563"/>
      <c r="R90" s="563"/>
      <c r="S90" s="563"/>
      <c r="T90" s="5" t="str">
        <f t="shared" ca="1" si="42"/>
        <v/>
      </c>
      <c r="U90" s="61">
        <f t="shared" ca="1" si="43"/>
        <v>0</v>
      </c>
      <c r="V90" s="494" cm="1">
        <f t="array" aca="1" ref="V90" ca="1">IF($C90=0,0,INDEX($X$2:$BC$2,1,$B90+1))</f>
        <v>0</v>
      </c>
      <c r="W90" s="495" cm="1">
        <f t="array" aca="1" ref="W90" ca="1">IF($C90=0,0,INDEX($X90:$BC90,1,$B90+1))</f>
        <v>0</v>
      </c>
      <c r="X90" s="496">
        <f t="shared" ca="1" si="44"/>
        <v>0</v>
      </c>
      <c r="Y90" s="4"/>
      <c r="Z90" s="570">
        <f t="shared" ca="1" si="45"/>
        <v>0</v>
      </c>
      <c r="AA90" s="573"/>
      <c r="AB90" s="4"/>
      <c r="AC90" s="570">
        <f t="shared" ca="1" si="34"/>
        <v>0</v>
      </c>
      <c r="AD90" s="573"/>
      <c r="AE90" s="4"/>
      <c r="AF90" s="570">
        <f t="shared" ca="1" si="46"/>
        <v>0</v>
      </c>
      <c r="AG90" s="573"/>
      <c r="AH90" s="4"/>
      <c r="AI90" s="570">
        <f t="shared" ca="1" si="47"/>
        <v>0</v>
      </c>
      <c r="AJ90" s="573"/>
      <c r="AK90" s="4"/>
      <c r="AL90" s="570">
        <f t="shared" ca="1" si="48"/>
        <v>0</v>
      </c>
      <c r="AM90" s="573"/>
      <c r="AN90" s="4"/>
      <c r="AO90" s="570">
        <f t="shared" ca="1" si="49"/>
        <v>0</v>
      </c>
      <c r="AP90" s="573"/>
      <c r="AQ90" s="4"/>
      <c r="AR90" s="570">
        <f t="shared" ca="1" si="50"/>
        <v>0</v>
      </c>
      <c r="AS90" s="573"/>
      <c r="AT90" s="4"/>
      <c r="AU90" s="570">
        <f t="shared" ca="1" si="35"/>
        <v>0</v>
      </c>
      <c r="AV90" s="573"/>
      <c r="AW90" s="4"/>
      <c r="AX90" s="570">
        <f t="shared" ca="1" si="36"/>
        <v>0</v>
      </c>
      <c r="AY90" s="573"/>
      <c r="AZ90" s="4"/>
      <c r="BA90" s="570">
        <f t="shared" ca="1" si="37"/>
        <v>0</v>
      </c>
      <c r="BB90" s="573"/>
    </row>
    <row r="91" spans="2:54" s="485" customFormat="1" ht="15" customHeight="1">
      <c r="B91" s="440" t="str">
        <f t="shared" ca="1" si="33"/>
        <v/>
      </c>
      <c r="C91" s="440">
        <f ca="1">IF(AND(N91&lt;&gt;"",N91&lt;&gt;0),MAX($C$8:$C90)+1,0)</f>
        <v>0</v>
      </c>
      <c r="D91" s="440" t="str">
        <f ca="1">IF($F91&gt;$E$3,"",_xlfn.MAXIFS(OFFSET(Orçamento!$G$5,$E91-5,,$E$4-$E91+5,),OFFSET(Orçamento!$N$5,$E91-5,,$E$4-$E91+5,),$G91)+1-E91+5)</f>
        <v/>
      </c>
      <c r="E91" s="440" t="str">
        <f ca="1">IF($F91&gt;$E$3,"",_xlfn.IFNA(MATCH($G91,Orçamento!$N:$N,),""))</f>
        <v/>
      </c>
      <c r="F91" s="486" cm="1">
        <f t="array" aca="1" ref="F91" ca="1">OFFSET(F91,-1,,,)+1</f>
        <v>82</v>
      </c>
      <c r="G91" s="487" t="str">
        <f ca="1">IF($F91&gt;$E$3,"",INDEX(Insumos!$C:$C,MATCH($F91,Insumos!$B:$B,),1))</f>
        <v/>
      </c>
      <c r="H91" s="488" t="str" cm="1">
        <f t="array" aca="1" ref="H91" ca="1">IF($E91="","",INDEX(Orçamento!$O:$O,$E91,1))</f>
        <v/>
      </c>
      <c r="I91" s="489" t="str" cm="1">
        <f t="array" aca="1" ref="I91" ca="1">IF($E91="","",INDEX(Orçamento!$Q:$Q,$E91,1))</f>
        <v/>
      </c>
      <c r="J91" s="488">
        <f ca="1">IF($D91="",0,SUMIF(OFFSET(Orçamento!$N$5,$E91-5,,$D91,),$G91,OFFSET(Orçamento!$I$5,$E91-5,,$D91,)))</f>
        <v>0</v>
      </c>
      <c r="K91" s="162" cm="1">
        <f t="array" aca="1" ref="K91" ca="1">IF($E91="",0,INDEX(Orçamento!$S:$S,$E91,1))</f>
        <v>0</v>
      </c>
      <c r="L91" s="490">
        <f t="shared" ca="1" si="38"/>
        <v>0</v>
      </c>
      <c r="M91" s="586" t="str">
        <f t="shared" ca="1" si="39"/>
        <v/>
      </c>
      <c r="N91" s="165" t="str">
        <f t="shared" ca="1" si="40"/>
        <v/>
      </c>
      <c r="O91" s="717" t="str">
        <f t="shared" ca="1" si="41"/>
        <v/>
      </c>
      <c r="P91" s="718"/>
      <c r="Q91" s="563"/>
      <c r="R91" s="563"/>
      <c r="S91" s="563"/>
      <c r="T91" s="6" t="str">
        <f t="shared" ca="1" si="42"/>
        <v/>
      </c>
      <c r="U91" s="564">
        <f t="shared" ca="1" si="43"/>
        <v>0</v>
      </c>
      <c r="V91" s="491" cm="1">
        <f t="array" aca="1" ref="V91" ca="1">IF($C91=0,0,INDEX($X$2:$BC$2,1,$B91+1))</f>
        <v>0</v>
      </c>
      <c r="W91" s="492" cm="1">
        <f t="array" aca="1" ref="W91" ca="1">IF($C91=0,0,INDEX($X91:$BC91,1,$B91+1))</f>
        <v>0</v>
      </c>
      <c r="X91" s="493">
        <f t="shared" ca="1" si="44"/>
        <v>0</v>
      </c>
      <c r="Y91" s="4"/>
      <c r="Z91" s="570">
        <f t="shared" ca="1" si="45"/>
        <v>0</v>
      </c>
      <c r="AA91" s="573"/>
      <c r="AB91" s="4"/>
      <c r="AC91" s="570">
        <f t="shared" ca="1" si="34"/>
        <v>0</v>
      </c>
      <c r="AD91" s="573"/>
      <c r="AE91" s="4"/>
      <c r="AF91" s="570">
        <f t="shared" ca="1" si="46"/>
        <v>0</v>
      </c>
      <c r="AG91" s="573"/>
      <c r="AH91" s="4"/>
      <c r="AI91" s="570">
        <f t="shared" ca="1" si="47"/>
        <v>0</v>
      </c>
      <c r="AJ91" s="573"/>
      <c r="AK91" s="4"/>
      <c r="AL91" s="570">
        <f t="shared" ca="1" si="48"/>
        <v>0</v>
      </c>
      <c r="AM91" s="573"/>
      <c r="AN91" s="4"/>
      <c r="AO91" s="570">
        <f t="shared" ca="1" si="49"/>
        <v>0</v>
      </c>
      <c r="AP91" s="573"/>
      <c r="AQ91" s="4"/>
      <c r="AR91" s="570">
        <f t="shared" ca="1" si="50"/>
        <v>0</v>
      </c>
      <c r="AS91" s="573"/>
      <c r="AT91" s="4"/>
      <c r="AU91" s="570">
        <f t="shared" ca="1" si="35"/>
        <v>0</v>
      </c>
      <c r="AV91" s="573"/>
      <c r="AW91" s="4"/>
      <c r="AX91" s="570">
        <f t="shared" ca="1" si="36"/>
        <v>0</v>
      </c>
      <c r="AY91" s="573"/>
      <c r="AZ91" s="4"/>
      <c r="BA91" s="570">
        <f t="shared" ca="1" si="37"/>
        <v>0</v>
      </c>
      <c r="BB91" s="573"/>
    </row>
    <row r="92" spans="2:54" s="485" customFormat="1" ht="15" customHeight="1">
      <c r="B92" s="440" t="str">
        <f t="shared" ca="1" si="33"/>
        <v/>
      </c>
      <c r="C92" s="440">
        <f ca="1">IF(AND(N92&lt;&gt;"",N92&lt;&gt;0),MAX($C$8:$C91)+1,0)</f>
        <v>0</v>
      </c>
      <c r="D92" s="440" t="str">
        <f ca="1">IF($F92&gt;$E$3,"",_xlfn.MAXIFS(OFFSET(Orçamento!$G$5,$E92-5,,$E$4-$E92+5,),OFFSET(Orçamento!$N$5,$E92-5,,$E$4-$E92+5,),$G92)+1-E92+5)</f>
        <v/>
      </c>
      <c r="E92" s="440" t="str">
        <f ca="1">IF($F92&gt;$E$3,"",_xlfn.IFNA(MATCH($G92,Orçamento!$N:$N,),""))</f>
        <v/>
      </c>
      <c r="F92" s="486" cm="1">
        <f t="array" aca="1" ref="F92" ca="1">OFFSET(F92,-1,,,)+1</f>
        <v>83</v>
      </c>
      <c r="G92" s="487" t="str">
        <f ca="1">IF($F92&gt;$E$3,"",INDEX(Insumos!$C:$C,MATCH($F92,Insumos!$B:$B,),1))</f>
        <v/>
      </c>
      <c r="H92" s="488" t="str" cm="1">
        <f t="array" aca="1" ref="H92" ca="1">IF($E92="","",INDEX(Orçamento!$O:$O,$E92,1))</f>
        <v/>
      </c>
      <c r="I92" s="489" t="str" cm="1">
        <f t="array" aca="1" ref="I92" ca="1">IF($E92="","",INDEX(Orçamento!$Q:$Q,$E92,1))</f>
        <v/>
      </c>
      <c r="J92" s="488">
        <f ca="1">IF($D92="",0,SUMIF(OFFSET(Orçamento!$N$5,$E92-5,,$D92,),$G92,OFFSET(Orçamento!$I$5,$E92-5,,$D92,)))</f>
        <v>0</v>
      </c>
      <c r="K92" s="162" cm="1">
        <f t="array" aca="1" ref="K92" ca="1">IF($E92="",0,INDEX(Orçamento!$S:$S,$E92,1))</f>
        <v>0</v>
      </c>
      <c r="L92" s="490">
        <f t="shared" ca="1" si="38"/>
        <v>0</v>
      </c>
      <c r="M92" s="586" t="str">
        <f t="shared" ca="1" si="39"/>
        <v/>
      </c>
      <c r="N92" s="165" t="str">
        <f t="shared" ca="1" si="40"/>
        <v/>
      </c>
      <c r="O92" s="717" t="str">
        <f t="shared" ca="1" si="41"/>
        <v/>
      </c>
      <c r="P92" s="718"/>
      <c r="Q92" s="563"/>
      <c r="R92" s="563"/>
      <c r="S92" s="563"/>
      <c r="T92" s="6" t="str">
        <f t="shared" ca="1" si="42"/>
        <v/>
      </c>
      <c r="U92" s="564">
        <f t="shared" ca="1" si="43"/>
        <v>0</v>
      </c>
      <c r="V92" s="491" cm="1">
        <f t="array" aca="1" ref="V92" ca="1">IF($C92=0,0,INDEX($X$2:$BC$2,1,$B92+1))</f>
        <v>0</v>
      </c>
      <c r="W92" s="492" cm="1">
        <f t="array" aca="1" ref="W92" ca="1">IF($C92=0,0,INDEX($X92:$BC92,1,$B92+1))</f>
        <v>0</v>
      </c>
      <c r="X92" s="493">
        <f t="shared" ca="1" si="44"/>
        <v>0</v>
      </c>
      <c r="Y92" s="4"/>
      <c r="Z92" s="570">
        <f t="shared" ca="1" si="45"/>
        <v>0</v>
      </c>
      <c r="AA92" s="573"/>
      <c r="AB92" s="4"/>
      <c r="AC92" s="570">
        <f t="shared" ca="1" si="34"/>
        <v>0</v>
      </c>
      <c r="AD92" s="573"/>
      <c r="AE92" s="4"/>
      <c r="AF92" s="570">
        <f t="shared" ca="1" si="46"/>
        <v>0</v>
      </c>
      <c r="AG92" s="573"/>
      <c r="AH92" s="4"/>
      <c r="AI92" s="570">
        <f t="shared" ca="1" si="47"/>
        <v>0</v>
      </c>
      <c r="AJ92" s="573"/>
      <c r="AK92" s="4"/>
      <c r="AL92" s="570">
        <f t="shared" ca="1" si="48"/>
        <v>0</v>
      </c>
      <c r="AM92" s="573"/>
      <c r="AN92" s="4"/>
      <c r="AO92" s="570">
        <f t="shared" ca="1" si="49"/>
        <v>0</v>
      </c>
      <c r="AP92" s="573"/>
      <c r="AQ92" s="4"/>
      <c r="AR92" s="570">
        <f t="shared" ca="1" si="50"/>
        <v>0</v>
      </c>
      <c r="AS92" s="573"/>
      <c r="AT92" s="4"/>
      <c r="AU92" s="570">
        <f t="shared" ca="1" si="35"/>
        <v>0</v>
      </c>
      <c r="AV92" s="573"/>
      <c r="AW92" s="4"/>
      <c r="AX92" s="570">
        <f t="shared" ca="1" si="36"/>
        <v>0</v>
      </c>
      <c r="AY92" s="573"/>
      <c r="AZ92" s="4"/>
      <c r="BA92" s="570">
        <f t="shared" ca="1" si="37"/>
        <v>0</v>
      </c>
      <c r="BB92" s="573"/>
    </row>
    <row r="93" spans="2:54" s="485" customFormat="1" ht="15" customHeight="1">
      <c r="B93" s="440" t="str">
        <f t="shared" ca="1" si="33"/>
        <v/>
      </c>
      <c r="C93" s="440">
        <f ca="1">IF(AND(N93&lt;&gt;"",N93&lt;&gt;0),MAX($C$8:$C92)+1,0)</f>
        <v>0</v>
      </c>
      <c r="D93" s="440" t="str">
        <f ca="1">IF($F93&gt;$E$3,"",_xlfn.MAXIFS(OFFSET(Orçamento!$G$5,$E93-5,,$E$4-$E93+5,),OFFSET(Orçamento!$N$5,$E93-5,,$E$4-$E93+5,),$G93)+1-E93+5)</f>
        <v/>
      </c>
      <c r="E93" s="440" t="str">
        <f ca="1">IF($F93&gt;$E$3,"",_xlfn.IFNA(MATCH($G93,Orçamento!$N:$N,),""))</f>
        <v/>
      </c>
      <c r="F93" s="486" cm="1">
        <f t="array" aca="1" ref="F93" ca="1">OFFSET(F93,-1,,,)+1</f>
        <v>84</v>
      </c>
      <c r="G93" s="487" t="str">
        <f ca="1">IF($F93&gt;$E$3,"",INDEX(Insumos!$C:$C,MATCH($F93,Insumos!$B:$B,),1))</f>
        <v/>
      </c>
      <c r="H93" s="488" t="str" cm="1">
        <f t="array" aca="1" ref="H93" ca="1">IF($E93="","",INDEX(Orçamento!$O:$O,$E93,1))</f>
        <v/>
      </c>
      <c r="I93" s="489" t="str" cm="1">
        <f t="array" aca="1" ref="I93" ca="1">IF($E93="","",INDEX(Orçamento!$Q:$Q,$E93,1))</f>
        <v/>
      </c>
      <c r="J93" s="488">
        <f ca="1">IF($D93="",0,SUMIF(OFFSET(Orçamento!$N$5,$E93-5,,$D93,),$G93,OFFSET(Orçamento!$I$5,$E93-5,,$D93,)))</f>
        <v>0</v>
      </c>
      <c r="K93" s="162" cm="1">
        <f t="array" aca="1" ref="K93" ca="1">IF($E93="",0,INDEX(Orçamento!$S:$S,$E93,1))</f>
        <v>0</v>
      </c>
      <c r="L93" s="490">
        <f t="shared" ca="1" si="38"/>
        <v>0</v>
      </c>
      <c r="M93" s="586" t="str">
        <f t="shared" ca="1" si="39"/>
        <v/>
      </c>
      <c r="N93" s="165" t="str">
        <f t="shared" ca="1" si="40"/>
        <v/>
      </c>
      <c r="O93" s="717" t="str">
        <f t="shared" ca="1" si="41"/>
        <v/>
      </c>
      <c r="P93" s="718"/>
      <c r="Q93" s="563"/>
      <c r="R93" s="563"/>
      <c r="S93" s="563"/>
      <c r="T93" s="6" t="str">
        <f t="shared" ca="1" si="42"/>
        <v/>
      </c>
      <c r="U93" s="564">
        <f t="shared" ca="1" si="43"/>
        <v>0</v>
      </c>
      <c r="V93" s="491" cm="1">
        <f t="array" aca="1" ref="V93" ca="1">IF($C93=0,0,INDEX($X$2:$BC$2,1,$B93+1))</f>
        <v>0</v>
      </c>
      <c r="W93" s="492" cm="1">
        <f t="array" aca="1" ref="W93" ca="1">IF($C93=0,0,INDEX($X93:$BC93,1,$B93+1))</f>
        <v>0</v>
      </c>
      <c r="X93" s="493">
        <f t="shared" ca="1" si="44"/>
        <v>0</v>
      </c>
      <c r="Y93" s="4"/>
      <c r="Z93" s="570">
        <f t="shared" ca="1" si="45"/>
        <v>0</v>
      </c>
      <c r="AA93" s="573"/>
      <c r="AB93" s="4"/>
      <c r="AC93" s="570">
        <f t="shared" ca="1" si="34"/>
        <v>0</v>
      </c>
      <c r="AD93" s="573"/>
      <c r="AE93" s="4"/>
      <c r="AF93" s="570">
        <f t="shared" ca="1" si="46"/>
        <v>0</v>
      </c>
      <c r="AG93" s="573"/>
      <c r="AH93" s="4"/>
      <c r="AI93" s="570">
        <f t="shared" ca="1" si="47"/>
        <v>0</v>
      </c>
      <c r="AJ93" s="573"/>
      <c r="AK93" s="4"/>
      <c r="AL93" s="570">
        <f t="shared" ca="1" si="48"/>
        <v>0</v>
      </c>
      <c r="AM93" s="573"/>
      <c r="AN93" s="4"/>
      <c r="AO93" s="570">
        <f t="shared" ca="1" si="49"/>
        <v>0</v>
      </c>
      <c r="AP93" s="573"/>
      <c r="AQ93" s="4"/>
      <c r="AR93" s="570">
        <f t="shared" ca="1" si="50"/>
        <v>0</v>
      </c>
      <c r="AS93" s="573"/>
      <c r="AT93" s="4"/>
      <c r="AU93" s="570">
        <f t="shared" ca="1" si="35"/>
        <v>0</v>
      </c>
      <c r="AV93" s="573"/>
      <c r="AW93" s="4"/>
      <c r="AX93" s="570">
        <f t="shared" ca="1" si="36"/>
        <v>0</v>
      </c>
      <c r="AY93" s="573"/>
      <c r="AZ93" s="4"/>
      <c r="BA93" s="570">
        <f t="shared" ca="1" si="37"/>
        <v>0</v>
      </c>
      <c r="BB93" s="573"/>
    </row>
    <row r="94" spans="2:54" s="485" customFormat="1" ht="15" customHeight="1">
      <c r="B94" s="440" t="str">
        <f t="shared" ca="1" si="33"/>
        <v/>
      </c>
      <c r="C94" s="440">
        <f ca="1">IF(AND(N94&lt;&gt;"",N94&lt;&gt;0),MAX($C$8:$C93)+1,0)</f>
        <v>0</v>
      </c>
      <c r="D94" s="440" t="str">
        <f ca="1">IF($F94&gt;$E$3,"",_xlfn.MAXIFS(OFFSET(Orçamento!$G$5,$E94-5,,$E$4-$E94+5,),OFFSET(Orçamento!$N$5,$E94-5,,$E$4-$E94+5,),$G94)+1-E94+5)</f>
        <v/>
      </c>
      <c r="E94" s="440" t="str">
        <f ca="1">IF($F94&gt;$E$3,"",_xlfn.IFNA(MATCH($G94,Orçamento!$N:$N,),""))</f>
        <v/>
      </c>
      <c r="F94" s="486" cm="1">
        <f t="array" aca="1" ref="F94" ca="1">OFFSET(F94,-1,,,)+1</f>
        <v>85</v>
      </c>
      <c r="G94" s="487" t="str">
        <f ca="1">IF($F94&gt;$E$3,"",INDEX(Insumos!$C:$C,MATCH($F94,Insumos!$B:$B,),1))</f>
        <v/>
      </c>
      <c r="H94" s="488" t="str" cm="1">
        <f t="array" aca="1" ref="H94" ca="1">IF($E94="","",INDEX(Orçamento!$O:$O,$E94,1))</f>
        <v/>
      </c>
      <c r="I94" s="489" t="str" cm="1">
        <f t="array" aca="1" ref="I94" ca="1">IF($E94="","",INDEX(Orçamento!$Q:$Q,$E94,1))</f>
        <v/>
      </c>
      <c r="J94" s="488">
        <f ca="1">IF($D94="",0,SUMIF(OFFSET(Orçamento!$N$5,$E94-5,,$D94,),$G94,OFFSET(Orçamento!$I$5,$E94-5,,$D94,)))</f>
        <v>0</v>
      </c>
      <c r="K94" s="162" cm="1">
        <f t="array" aca="1" ref="K94" ca="1">IF($E94="",0,INDEX(Orçamento!$S:$S,$E94,1))</f>
        <v>0</v>
      </c>
      <c r="L94" s="490">
        <f t="shared" ca="1" si="38"/>
        <v>0</v>
      </c>
      <c r="M94" s="586" t="str">
        <f t="shared" ca="1" si="39"/>
        <v/>
      </c>
      <c r="N94" s="165" t="str">
        <f t="shared" ca="1" si="40"/>
        <v/>
      </c>
      <c r="O94" s="717" t="str">
        <f t="shared" ca="1" si="41"/>
        <v/>
      </c>
      <c r="P94" s="718"/>
      <c r="Q94" s="563"/>
      <c r="R94" s="563"/>
      <c r="S94" s="563"/>
      <c r="T94" s="6" t="str">
        <f t="shared" ca="1" si="42"/>
        <v/>
      </c>
      <c r="U94" s="564">
        <f t="shared" ca="1" si="43"/>
        <v>0</v>
      </c>
      <c r="V94" s="491" cm="1">
        <f t="array" aca="1" ref="V94" ca="1">IF($C94=0,0,INDEX($X$2:$BC$2,1,$B94+1))</f>
        <v>0</v>
      </c>
      <c r="W94" s="492" cm="1">
        <f t="array" aca="1" ref="W94" ca="1">IF($C94=0,0,INDEX($X94:$BC94,1,$B94+1))</f>
        <v>0</v>
      </c>
      <c r="X94" s="493">
        <f t="shared" ca="1" si="44"/>
        <v>0</v>
      </c>
      <c r="Y94" s="4"/>
      <c r="Z94" s="570">
        <f t="shared" ca="1" si="45"/>
        <v>0</v>
      </c>
      <c r="AA94" s="573"/>
      <c r="AB94" s="4"/>
      <c r="AC94" s="570">
        <f t="shared" ca="1" si="34"/>
        <v>0</v>
      </c>
      <c r="AD94" s="573"/>
      <c r="AE94" s="4"/>
      <c r="AF94" s="570">
        <f t="shared" ca="1" si="46"/>
        <v>0</v>
      </c>
      <c r="AG94" s="573"/>
      <c r="AH94" s="4"/>
      <c r="AI94" s="570">
        <f t="shared" ca="1" si="47"/>
        <v>0</v>
      </c>
      <c r="AJ94" s="573"/>
      <c r="AK94" s="4"/>
      <c r="AL94" s="570">
        <f t="shared" ca="1" si="48"/>
        <v>0</v>
      </c>
      <c r="AM94" s="573"/>
      <c r="AN94" s="4"/>
      <c r="AO94" s="570">
        <f t="shared" ca="1" si="49"/>
        <v>0</v>
      </c>
      <c r="AP94" s="573"/>
      <c r="AQ94" s="4"/>
      <c r="AR94" s="570">
        <f t="shared" ca="1" si="50"/>
        <v>0</v>
      </c>
      <c r="AS94" s="573"/>
      <c r="AT94" s="4"/>
      <c r="AU94" s="570">
        <f t="shared" ca="1" si="35"/>
        <v>0</v>
      </c>
      <c r="AV94" s="573"/>
      <c r="AW94" s="4"/>
      <c r="AX94" s="570">
        <f t="shared" ca="1" si="36"/>
        <v>0</v>
      </c>
      <c r="AY94" s="573"/>
      <c r="AZ94" s="4"/>
      <c r="BA94" s="570">
        <f t="shared" ca="1" si="37"/>
        <v>0</v>
      </c>
      <c r="BB94" s="573"/>
    </row>
    <row r="95" spans="2:54" s="485" customFormat="1" ht="15" customHeight="1">
      <c r="B95" s="440" t="str">
        <f t="shared" ca="1" si="33"/>
        <v/>
      </c>
      <c r="C95" s="440">
        <f ca="1">IF(AND(N95&lt;&gt;"",N95&lt;&gt;0),MAX($C$8:$C94)+1,0)</f>
        <v>0</v>
      </c>
      <c r="D95" s="440" t="str">
        <f ca="1">IF($F95&gt;$E$3,"",_xlfn.MAXIFS(OFFSET(Orçamento!$G$5,$E95-5,,$E$4-$E95+5,),OFFSET(Orçamento!$N$5,$E95-5,,$E$4-$E95+5,),$G95)+1-E95+5)</f>
        <v/>
      </c>
      <c r="E95" s="440" t="str">
        <f ca="1">IF($F95&gt;$E$3,"",_xlfn.IFNA(MATCH($G95,Orçamento!$N:$N,),""))</f>
        <v/>
      </c>
      <c r="F95" s="486" cm="1">
        <f t="array" aca="1" ref="F95" ca="1">OFFSET(F95,-1,,,)+1</f>
        <v>86</v>
      </c>
      <c r="G95" s="487" t="str">
        <f ca="1">IF($F95&gt;$E$3,"",INDEX(Insumos!$C:$C,MATCH($F95,Insumos!$B:$B,),1))</f>
        <v/>
      </c>
      <c r="H95" s="488" t="str" cm="1">
        <f t="array" aca="1" ref="H95" ca="1">IF($E95="","",INDEX(Orçamento!$O:$O,$E95,1))</f>
        <v/>
      </c>
      <c r="I95" s="489" t="str" cm="1">
        <f t="array" aca="1" ref="I95" ca="1">IF($E95="","",INDEX(Orçamento!$Q:$Q,$E95,1))</f>
        <v/>
      </c>
      <c r="J95" s="488">
        <f ca="1">IF($D95="",0,SUMIF(OFFSET(Orçamento!$N$5,$E95-5,,$D95,),$G95,OFFSET(Orçamento!$I$5,$E95-5,,$D95,)))</f>
        <v>0</v>
      </c>
      <c r="K95" s="162" cm="1">
        <f t="array" aca="1" ref="K95" ca="1">IF($E95="",0,INDEX(Orçamento!$S:$S,$E95,1))</f>
        <v>0</v>
      </c>
      <c r="L95" s="490">
        <f t="shared" ca="1" si="38"/>
        <v>0</v>
      </c>
      <c r="M95" s="586" t="str">
        <f t="shared" ca="1" si="39"/>
        <v/>
      </c>
      <c r="N95" s="165" t="str">
        <f t="shared" ca="1" si="40"/>
        <v/>
      </c>
      <c r="O95" s="717" t="str">
        <f t="shared" ca="1" si="41"/>
        <v/>
      </c>
      <c r="P95" s="718"/>
      <c r="Q95" s="563"/>
      <c r="R95" s="563"/>
      <c r="S95" s="563"/>
      <c r="T95" s="6" t="str">
        <f t="shared" ca="1" si="42"/>
        <v/>
      </c>
      <c r="U95" s="61">
        <f t="shared" ca="1" si="43"/>
        <v>0</v>
      </c>
      <c r="V95" s="494" cm="1">
        <f t="array" aca="1" ref="V95" ca="1">IF($C95=0,0,INDEX($X$2:$BC$2,1,$B95+1))</f>
        <v>0</v>
      </c>
      <c r="W95" s="495" cm="1">
        <f t="array" aca="1" ref="W95" ca="1">IF($C95=0,0,INDEX($X95:$BC95,1,$B95+1))</f>
        <v>0</v>
      </c>
      <c r="X95" s="496">
        <f t="shared" ca="1" si="44"/>
        <v>0</v>
      </c>
      <c r="Y95" s="4"/>
      <c r="Z95" s="570">
        <f t="shared" ca="1" si="45"/>
        <v>0</v>
      </c>
      <c r="AA95" s="573"/>
      <c r="AB95" s="4"/>
      <c r="AC95" s="570">
        <f t="shared" ca="1" si="34"/>
        <v>0</v>
      </c>
      <c r="AD95" s="573"/>
      <c r="AE95" s="4"/>
      <c r="AF95" s="570">
        <f t="shared" ca="1" si="46"/>
        <v>0</v>
      </c>
      <c r="AG95" s="573"/>
      <c r="AH95" s="4"/>
      <c r="AI95" s="570">
        <f t="shared" ca="1" si="47"/>
        <v>0</v>
      </c>
      <c r="AJ95" s="573"/>
      <c r="AK95" s="4"/>
      <c r="AL95" s="570">
        <f t="shared" ca="1" si="48"/>
        <v>0</v>
      </c>
      <c r="AM95" s="573"/>
      <c r="AN95" s="4"/>
      <c r="AO95" s="570">
        <f t="shared" ca="1" si="49"/>
        <v>0</v>
      </c>
      <c r="AP95" s="573"/>
      <c r="AQ95" s="4"/>
      <c r="AR95" s="570">
        <f t="shared" ca="1" si="50"/>
        <v>0</v>
      </c>
      <c r="AS95" s="573"/>
      <c r="AT95" s="4"/>
      <c r="AU95" s="570">
        <f t="shared" ca="1" si="35"/>
        <v>0</v>
      </c>
      <c r="AV95" s="573"/>
      <c r="AW95" s="4"/>
      <c r="AX95" s="570">
        <f t="shared" ca="1" si="36"/>
        <v>0</v>
      </c>
      <c r="AY95" s="573"/>
      <c r="AZ95" s="4"/>
      <c r="BA95" s="570">
        <f t="shared" ca="1" si="37"/>
        <v>0</v>
      </c>
      <c r="BB95" s="573"/>
    </row>
    <row r="96" spans="2:54" s="485" customFormat="1" ht="15" customHeight="1">
      <c r="B96" s="440" t="str">
        <f t="shared" ca="1" si="33"/>
        <v/>
      </c>
      <c r="C96" s="440">
        <f ca="1">IF(AND(N96&lt;&gt;"",N96&lt;&gt;0),MAX($C$8:$C95)+1,0)</f>
        <v>0</v>
      </c>
      <c r="D96" s="440" t="str">
        <f ca="1">IF($F96&gt;$E$3,"",_xlfn.MAXIFS(OFFSET(Orçamento!$G$5,$E96-5,,$E$4-$E96+5,),OFFSET(Orçamento!$N$5,$E96-5,,$E$4-$E96+5,),$G96)+1-E96+5)</f>
        <v/>
      </c>
      <c r="E96" s="440" t="str">
        <f ca="1">IF($F96&gt;$E$3,"",_xlfn.IFNA(MATCH($G96,Orçamento!$N:$N,),""))</f>
        <v/>
      </c>
      <c r="F96" s="486" cm="1">
        <f t="array" aca="1" ref="F96" ca="1">OFFSET(F96,-1,,,)+1</f>
        <v>87</v>
      </c>
      <c r="G96" s="487" t="str">
        <f ca="1">IF($F96&gt;$E$3,"",INDEX(Insumos!$C:$C,MATCH($F96,Insumos!$B:$B,),1))</f>
        <v/>
      </c>
      <c r="H96" s="488" t="str" cm="1">
        <f t="array" aca="1" ref="H96" ca="1">IF($E96="","",INDEX(Orçamento!$O:$O,$E96,1))</f>
        <v/>
      </c>
      <c r="I96" s="489" t="str" cm="1">
        <f t="array" aca="1" ref="I96" ca="1">IF($E96="","",INDEX(Orçamento!$Q:$Q,$E96,1))</f>
        <v/>
      </c>
      <c r="J96" s="488">
        <f ca="1">IF($D96="",0,SUMIF(OFFSET(Orçamento!$N$5,$E96-5,,$D96,),$G96,OFFSET(Orçamento!$I$5,$E96-5,,$D96,)))</f>
        <v>0</v>
      </c>
      <c r="K96" s="162" cm="1">
        <f t="array" aca="1" ref="K96" ca="1">IF($E96="",0,INDEX(Orçamento!$S:$S,$E96,1))</f>
        <v>0</v>
      </c>
      <c r="L96" s="490">
        <f t="shared" ca="1" si="38"/>
        <v>0</v>
      </c>
      <c r="M96" s="586" t="str">
        <f t="shared" ca="1" si="39"/>
        <v/>
      </c>
      <c r="N96" s="165" t="str">
        <f t="shared" ca="1" si="40"/>
        <v/>
      </c>
      <c r="O96" s="717" t="str">
        <f t="shared" ca="1" si="41"/>
        <v/>
      </c>
      <c r="P96" s="718"/>
      <c r="Q96" s="563"/>
      <c r="R96" s="563"/>
      <c r="S96" s="563"/>
      <c r="T96" s="6" t="str">
        <f t="shared" ca="1" si="42"/>
        <v/>
      </c>
      <c r="U96" s="61">
        <f t="shared" ca="1" si="43"/>
        <v>0</v>
      </c>
      <c r="V96" s="494" cm="1">
        <f t="array" aca="1" ref="V96" ca="1">IF($C96=0,0,INDEX($X$2:$BC$2,1,$B96+1))</f>
        <v>0</v>
      </c>
      <c r="W96" s="495" cm="1">
        <f t="array" aca="1" ref="W96" ca="1">IF($C96=0,0,INDEX($X96:$BC96,1,$B96+1))</f>
        <v>0</v>
      </c>
      <c r="X96" s="496">
        <f t="shared" ca="1" si="44"/>
        <v>0</v>
      </c>
      <c r="Y96" s="4"/>
      <c r="Z96" s="570">
        <f t="shared" ca="1" si="45"/>
        <v>0</v>
      </c>
      <c r="AA96" s="573"/>
      <c r="AB96" s="4"/>
      <c r="AC96" s="570">
        <f t="shared" ca="1" si="34"/>
        <v>0</v>
      </c>
      <c r="AD96" s="573"/>
      <c r="AE96" s="4"/>
      <c r="AF96" s="570">
        <f t="shared" ca="1" si="46"/>
        <v>0</v>
      </c>
      <c r="AG96" s="573"/>
      <c r="AH96" s="4"/>
      <c r="AI96" s="570">
        <f t="shared" ca="1" si="47"/>
        <v>0</v>
      </c>
      <c r="AJ96" s="573"/>
      <c r="AK96" s="4"/>
      <c r="AL96" s="570">
        <f t="shared" ca="1" si="48"/>
        <v>0</v>
      </c>
      <c r="AM96" s="573"/>
      <c r="AN96" s="4"/>
      <c r="AO96" s="570">
        <f t="shared" ca="1" si="49"/>
        <v>0</v>
      </c>
      <c r="AP96" s="573"/>
      <c r="AQ96" s="4"/>
      <c r="AR96" s="570">
        <f t="shared" ca="1" si="50"/>
        <v>0</v>
      </c>
      <c r="AS96" s="573"/>
      <c r="AT96" s="4"/>
      <c r="AU96" s="570">
        <f t="shared" ca="1" si="35"/>
        <v>0</v>
      </c>
      <c r="AV96" s="573"/>
      <c r="AW96" s="4"/>
      <c r="AX96" s="570">
        <f t="shared" ca="1" si="36"/>
        <v>0</v>
      </c>
      <c r="AY96" s="573"/>
      <c r="AZ96" s="4"/>
      <c r="BA96" s="570">
        <f t="shared" ca="1" si="37"/>
        <v>0</v>
      </c>
      <c r="BB96" s="573"/>
    </row>
    <row r="97" spans="2:54" s="485" customFormat="1" ht="15" customHeight="1">
      <c r="B97" s="440" t="str">
        <f t="shared" ca="1" si="33"/>
        <v/>
      </c>
      <c r="C97" s="440">
        <f ca="1">IF(AND(N97&lt;&gt;"",N97&lt;&gt;0),MAX($C$8:$C96)+1,0)</f>
        <v>0</v>
      </c>
      <c r="D97" s="440" t="str">
        <f ca="1">IF($F97&gt;$E$3,"",_xlfn.MAXIFS(OFFSET(Orçamento!$G$5,$E97-5,,$E$4-$E97+5,),OFFSET(Orçamento!$N$5,$E97-5,,$E$4-$E97+5,),$G97)+1-E97+5)</f>
        <v/>
      </c>
      <c r="E97" s="440" t="str">
        <f ca="1">IF($F97&gt;$E$3,"",_xlfn.IFNA(MATCH($G97,Orçamento!$N:$N,),""))</f>
        <v/>
      </c>
      <c r="F97" s="486" cm="1">
        <f t="array" aca="1" ref="F97" ca="1">OFFSET(F97,-1,,,)+1</f>
        <v>88</v>
      </c>
      <c r="G97" s="487" t="str">
        <f ca="1">IF($F97&gt;$E$3,"",INDEX(Insumos!$C:$C,MATCH($F97,Insumos!$B:$B,),1))</f>
        <v/>
      </c>
      <c r="H97" s="488" t="str" cm="1">
        <f t="array" aca="1" ref="H97" ca="1">IF($E97="","",INDEX(Orçamento!$O:$O,$E97,1))</f>
        <v/>
      </c>
      <c r="I97" s="489" t="str" cm="1">
        <f t="array" aca="1" ref="I97" ca="1">IF($E97="","",INDEX(Orçamento!$Q:$Q,$E97,1))</f>
        <v/>
      </c>
      <c r="J97" s="488">
        <f ca="1">IF($D97="",0,SUMIF(OFFSET(Orçamento!$N$5,$E97-5,,$D97,),$G97,OFFSET(Orçamento!$I$5,$E97-5,,$D97,)))</f>
        <v>0</v>
      </c>
      <c r="K97" s="162" cm="1">
        <f t="array" aca="1" ref="K97" ca="1">IF($E97="",0,INDEX(Orçamento!$S:$S,$E97,1))</f>
        <v>0</v>
      </c>
      <c r="L97" s="490">
        <f t="shared" ca="1" si="38"/>
        <v>0</v>
      </c>
      <c r="M97" s="586" t="str">
        <f t="shared" ca="1" si="39"/>
        <v/>
      </c>
      <c r="N97" s="165" t="str">
        <f t="shared" ca="1" si="40"/>
        <v/>
      </c>
      <c r="O97" s="717" t="str">
        <f t="shared" ca="1" si="41"/>
        <v/>
      </c>
      <c r="P97" s="718"/>
      <c r="Q97" s="563"/>
      <c r="R97" s="563"/>
      <c r="S97" s="563"/>
      <c r="T97" s="5" t="str">
        <f t="shared" ca="1" si="42"/>
        <v/>
      </c>
      <c r="U97" s="61">
        <f t="shared" ca="1" si="43"/>
        <v>0</v>
      </c>
      <c r="V97" s="494" cm="1">
        <f t="array" aca="1" ref="V97" ca="1">IF($C97=0,0,INDEX($X$2:$BC$2,1,$B97+1))</f>
        <v>0</v>
      </c>
      <c r="W97" s="495" cm="1">
        <f t="array" aca="1" ref="W97" ca="1">IF($C97=0,0,INDEX($X97:$BC97,1,$B97+1))</f>
        <v>0</v>
      </c>
      <c r="X97" s="496">
        <f t="shared" ca="1" si="44"/>
        <v>0</v>
      </c>
      <c r="Y97" s="4"/>
      <c r="Z97" s="570">
        <f t="shared" ca="1" si="45"/>
        <v>0</v>
      </c>
      <c r="AA97" s="573"/>
      <c r="AB97" s="4"/>
      <c r="AC97" s="570">
        <f t="shared" ca="1" si="34"/>
        <v>0</v>
      </c>
      <c r="AD97" s="573"/>
      <c r="AE97" s="4"/>
      <c r="AF97" s="570">
        <f t="shared" ca="1" si="46"/>
        <v>0</v>
      </c>
      <c r="AG97" s="573"/>
      <c r="AH97" s="4"/>
      <c r="AI97" s="570">
        <f t="shared" ca="1" si="47"/>
        <v>0</v>
      </c>
      <c r="AJ97" s="573"/>
      <c r="AK97" s="4"/>
      <c r="AL97" s="570">
        <f t="shared" ca="1" si="48"/>
        <v>0</v>
      </c>
      <c r="AM97" s="573"/>
      <c r="AN97" s="4"/>
      <c r="AO97" s="570">
        <f t="shared" ca="1" si="49"/>
        <v>0</v>
      </c>
      <c r="AP97" s="573"/>
      <c r="AQ97" s="4"/>
      <c r="AR97" s="570">
        <f t="shared" ca="1" si="50"/>
        <v>0</v>
      </c>
      <c r="AS97" s="573"/>
      <c r="AT97" s="4"/>
      <c r="AU97" s="570">
        <f t="shared" ca="1" si="35"/>
        <v>0</v>
      </c>
      <c r="AV97" s="573"/>
      <c r="AW97" s="4"/>
      <c r="AX97" s="570">
        <f t="shared" ca="1" si="36"/>
        <v>0</v>
      </c>
      <c r="AY97" s="573"/>
      <c r="AZ97" s="4"/>
      <c r="BA97" s="570">
        <f t="shared" ca="1" si="37"/>
        <v>0</v>
      </c>
      <c r="BB97" s="573"/>
    </row>
    <row r="98" spans="2:54" s="485" customFormat="1" ht="15" customHeight="1">
      <c r="B98" s="440" t="str">
        <f t="shared" ca="1" si="33"/>
        <v/>
      </c>
      <c r="C98" s="440">
        <f ca="1">IF(AND(N98&lt;&gt;"",N98&lt;&gt;0),MAX($C$8:$C97)+1,0)</f>
        <v>0</v>
      </c>
      <c r="D98" s="440" t="str">
        <f ca="1">IF($F98&gt;$E$3,"",_xlfn.MAXIFS(OFFSET(Orçamento!$G$5,$E98-5,,$E$4-$E98+5,),OFFSET(Orçamento!$N$5,$E98-5,,$E$4-$E98+5,),$G98)+1-E98+5)</f>
        <v/>
      </c>
      <c r="E98" s="440" t="str">
        <f ca="1">IF($F98&gt;$E$3,"",_xlfn.IFNA(MATCH($G98,Orçamento!$N:$N,),""))</f>
        <v/>
      </c>
      <c r="F98" s="486" cm="1">
        <f t="array" aca="1" ref="F98" ca="1">OFFSET(F98,-1,,,)+1</f>
        <v>89</v>
      </c>
      <c r="G98" s="487" t="str">
        <f ca="1">IF($F98&gt;$E$3,"",INDEX(Insumos!$C:$C,MATCH($F98,Insumos!$B:$B,),1))</f>
        <v/>
      </c>
      <c r="H98" s="488" t="str" cm="1">
        <f t="array" aca="1" ref="H98" ca="1">IF($E98="","",INDEX(Orçamento!$O:$O,$E98,1))</f>
        <v/>
      </c>
      <c r="I98" s="489" t="str" cm="1">
        <f t="array" aca="1" ref="I98" ca="1">IF($E98="","",INDEX(Orçamento!$Q:$Q,$E98,1))</f>
        <v/>
      </c>
      <c r="J98" s="488">
        <f ca="1">IF($D98="",0,SUMIF(OFFSET(Orçamento!$N$5,$E98-5,,$D98,),$G98,OFFSET(Orçamento!$I$5,$E98-5,,$D98,)))</f>
        <v>0</v>
      </c>
      <c r="K98" s="162" cm="1">
        <f t="array" aca="1" ref="K98" ca="1">IF($E98="",0,INDEX(Orçamento!$S:$S,$E98,1))</f>
        <v>0</v>
      </c>
      <c r="L98" s="490">
        <f t="shared" ca="1" si="38"/>
        <v>0</v>
      </c>
      <c r="M98" s="586" t="str">
        <f t="shared" ca="1" si="39"/>
        <v/>
      </c>
      <c r="N98" s="165" t="str">
        <f t="shared" ca="1" si="40"/>
        <v/>
      </c>
      <c r="O98" s="717" t="str">
        <f t="shared" ca="1" si="41"/>
        <v/>
      </c>
      <c r="P98" s="718"/>
      <c r="Q98" s="563"/>
      <c r="R98" s="563"/>
      <c r="S98" s="563"/>
      <c r="T98" s="6" t="str">
        <f t="shared" ca="1" si="42"/>
        <v/>
      </c>
      <c r="U98" s="564">
        <f t="shared" ca="1" si="43"/>
        <v>0</v>
      </c>
      <c r="V98" s="491" cm="1">
        <f t="array" aca="1" ref="V98" ca="1">IF($C98=0,0,INDEX($X$2:$BC$2,1,$B98+1))</f>
        <v>0</v>
      </c>
      <c r="W98" s="492" cm="1">
        <f t="array" aca="1" ref="W98" ca="1">IF($C98=0,0,INDEX($X98:$BC98,1,$B98+1))</f>
        <v>0</v>
      </c>
      <c r="X98" s="493">
        <f t="shared" ca="1" si="44"/>
        <v>0</v>
      </c>
      <c r="Y98" s="4"/>
      <c r="Z98" s="570">
        <f t="shared" ca="1" si="45"/>
        <v>0</v>
      </c>
      <c r="AA98" s="573"/>
      <c r="AB98" s="4"/>
      <c r="AC98" s="570">
        <f t="shared" ca="1" si="34"/>
        <v>0</v>
      </c>
      <c r="AD98" s="573"/>
      <c r="AE98" s="4"/>
      <c r="AF98" s="570">
        <f t="shared" ca="1" si="46"/>
        <v>0</v>
      </c>
      <c r="AG98" s="573"/>
      <c r="AH98" s="4"/>
      <c r="AI98" s="570">
        <f t="shared" ca="1" si="47"/>
        <v>0</v>
      </c>
      <c r="AJ98" s="573"/>
      <c r="AK98" s="4"/>
      <c r="AL98" s="570">
        <f t="shared" ca="1" si="48"/>
        <v>0</v>
      </c>
      <c r="AM98" s="573"/>
      <c r="AN98" s="4"/>
      <c r="AO98" s="570">
        <f t="shared" ca="1" si="49"/>
        <v>0</v>
      </c>
      <c r="AP98" s="573"/>
      <c r="AQ98" s="4"/>
      <c r="AR98" s="570">
        <f t="shared" ca="1" si="50"/>
        <v>0</v>
      </c>
      <c r="AS98" s="573"/>
      <c r="AT98" s="4"/>
      <c r="AU98" s="570">
        <f t="shared" ca="1" si="35"/>
        <v>0</v>
      </c>
      <c r="AV98" s="573"/>
      <c r="AW98" s="4"/>
      <c r="AX98" s="570">
        <f t="shared" ca="1" si="36"/>
        <v>0</v>
      </c>
      <c r="AY98" s="573"/>
      <c r="AZ98" s="4"/>
      <c r="BA98" s="570">
        <f t="shared" ca="1" si="37"/>
        <v>0</v>
      </c>
      <c r="BB98" s="573"/>
    </row>
    <row r="99" spans="2:54" s="485" customFormat="1" ht="15" customHeight="1">
      <c r="B99" s="440" t="str">
        <f t="shared" ca="1" si="33"/>
        <v/>
      </c>
      <c r="C99" s="440">
        <f ca="1">IF(AND(N99&lt;&gt;"",N99&lt;&gt;0),MAX($C$8:$C98)+1,0)</f>
        <v>0</v>
      </c>
      <c r="D99" s="440" t="str">
        <f ca="1">IF($F99&gt;$E$3,"",_xlfn.MAXIFS(OFFSET(Orçamento!$G$5,$E99-5,,$E$4-$E99+5,),OFFSET(Orçamento!$N$5,$E99-5,,$E$4-$E99+5,),$G99)+1-E99+5)</f>
        <v/>
      </c>
      <c r="E99" s="440" t="str">
        <f ca="1">IF($F99&gt;$E$3,"",_xlfn.IFNA(MATCH($G99,Orçamento!$N:$N,),""))</f>
        <v/>
      </c>
      <c r="F99" s="486" cm="1">
        <f t="array" aca="1" ref="F99" ca="1">OFFSET(F99,-1,,,)+1</f>
        <v>90</v>
      </c>
      <c r="G99" s="487" t="str">
        <f ca="1">IF($F99&gt;$E$3,"",INDEX(Insumos!$C:$C,MATCH($F99,Insumos!$B:$B,),1))</f>
        <v/>
      </c>
      <c r="H99" s="488" t="str" cm="1">
        <f t="array" aca="1" ref="H99" ca="1">IF($E99="","",INDEX(Orçamento!$O:$O,$E99,1))</f>
        <v/>
      </c>
      <c r="I99" s="489" t="str" cm="1">
        <f t="array" aca="1" ref="I99" ca="1">IF($E99="","",INDEX(Orçamento!$Q:$Q,$E99,1))</f>
        <v/>
      </c>
      <c r="J99" s="488">
        <f ca="1">IF($D99="",0,SUMIF(OFFSET(Orçamento!$N$5,$E99-5,,$D99,),$G99,OFFSET(Orçamento!$I$5,$E99-5,,$D99,)))</f>
        <v>0</v>
      </c>
      <c r="K99" s="162" cm="1">
        <f t="array" aca="1" ref="K99" ca="1">IF($E99="",0,INDEX(Orçamento!$S:$S,$E99,1))</f>
        <v>0</v>
      </c>
      <c r="L99" s="490">
        <f t="shared" ca="1" si="38"/>
        <v>0</v>
      </c>
      <c r="M99" s="586" t="str">
        <f t="shared" ca="1" si="39"/>
        <v/>
      </c>
      <c r="N99" s="165" t="str">
        <f t="shared" ca="1" si="40"/>
        <v/>
      </c>
      <c r="O99" s="717" t="str">
        <f t="shared" ca="1" si="41"/>
        <v/>
      </c>
      <c r="P99" s="718"/>
      <c r="Q99" s="563"/>
      <c r="R99" s="563"/>
      <c r="S99" s="563"/>
      <c r="T99" s="6" t="str">
        <f t="shared" ca="1" si="42"/>
        <v/>
      </c>
      <c r="U99" s="564">
        <f t="shared" ca="1" si="43"/>
        <v>0</v>
      </c>
      <c r="V99" s="491" cm="1">
        <f t="array" aca="1" ref="V99" ca="1">IF($C99=0,0,INDEX($X$2:$BC$2,1,$B99+1))</f>
        <v>0</v>
      </c>
      <c r="W99" s="492" cm="1">
        <f t="array" aca="1" ref="W99" ca="1">IF($C99=0,0,INDEX($X99:$BC99,1,$B99+1))</f>
        <v>0</v>
      </c>
      <c r="X99" s="493">
        <f t="shared" ca="1" si="44"/>
        <v>0</v>
      </c>
      <c r="Y99" s="4"/>
      <c r="Z99" s="570">
        <f t="shared" ca="1" si="45"/>
        <v>0</v>
      </c>
      <c r="AA99" s="573"/>
      <c r="AB99" s="4"/>
      <c r="AC99" s="570">
        <f t="shared" ca="1" si="34"/>
        <v>0</v>
      </c>
      <c r="AD99" s="573"/>
      <c r="AE99" s="4"/>
      <c r="AF99" s="570">
        <f t="shared" ca="1" si="46"/>
        <v>0</v>
      </c>
      <c r="AG99" s="573"/>
      <c r="AH99" s="4"/>
      <c r="AI99" s="570">
        <f t="shared" ca="1" si="47"/>
        <v>0</v>
      </c>
      <c r="AJ99" s="573"/>
      <c r="AK99" s="4"/>
      <c r="AL99" s="570">
        <f t="shared" ca="1" si="48"/>
        <v>0</v>
      </c>
      <c r="AM99" s="573"/>
      <c r="AN99" s="4"/>
      <c r="AO99" s="570">
        <f t="shared" ca="1" si="49"/>
        <v>0</v>
      </c>
      <c r="AP99" s="573"/>
      <c r="AQ99" s="4"/>
      <c r="AR99" s="570">
        <f t="shared" ca="1" si="50"/>
        <v>0</v>
      </c>
      <c r="AS99" s="573"/>
      <c r="AT99" s="4"/>
      <c r="AU99" s="570">
        <f t="shared" ca="1" si="35"/>
        <v>0</v>
      </c>
      <c r="AV99" s="573"/>
      <c r="AW99" s="4"/>
      <c r="AX99" s="570">
        <f t="shared" ca="1" si="36"/>
        <v>0</v>
      </c>
      <c r="AY99" s="573"/>
      <c r="AZ99" s="4"/>
      <c r="BA99" s="570">
        <f t="shared" ca="1" si="37"/>
        <v>0</v>
      </c>
      <c r="BB99" s="573"/>
    </row>
    <row r="100" spans="2:54" s="485" customFormat="1" ht="15" customHeight="1">
      <c r="B100" s="440" t="str">
        <f t="shared" ca="1" si="33"/>
        <v/>
      </c>
      <c r="C100" s="440">
        <f ca="1">IF(AND(N100&lt;&gt;"",N100&lt;&gt;0),MAX($C$8:$C99)+1,0)</f>
        <v>0</v>
      </c>
      <c r="D100" s="440" t="str">
        <f ca="1">IF($F100&gt;$E$3,"",_xlfn.MAXIFS(OFFSET(Orçamento!$G$5,$E100-5,,$E$4-$E100+5,),OFFSET(Orçamento!$N$5,$E100-5,,$E$4-$E100+5,),$G100)+1-E100+5)</f>
        <v/>
      </c>
      <c r="E100" s="440" t="str">
        <f ca="1">IF($F100&gt;$E$3,"",_xlfn.IFNA(MATCH($G100,Orçamento!$N:$N,),""))</f>
        <v/>
      </c>
      <c r="F100" s="486" cm="1">
        <f t="array" aca="1" ref="F100" ca="1">OFFSET(F100,-1,,,)+1</f>
        <v>91</v>
      </c>
      <c r="G100" s="487" t="str">
        <f ca="1">IF($F100&gt;$E$3,"",INDEX(Insumos!$C:$C,MATCH($F100,Insumos!$B:$B,),1))</f>
        <v/>
      </c>
      <c r="H100" s="488" t="str" cm="1">
        <f t="array" aca="1" ref="H100" ca="1">IF($E100="","",INDEX(Orçamento!$O:$O,$E100,1))</f>
        <v/>
      </c>
      <c r="I100" s="489" t="str" cm="1">
        <f t="array" aca="1" ref="I100" ca="1">IF($E100="","",INDEX(Orçamento!$Q:$Q,$E100,1))</f>
        <v/>
      </c>
      <c r="J100" s="488">
        <f ca="1">IF($D100="",0,SUMIF(OFFSET(Orçamento!$N$5,$E100-5,,$D100,),$G100,OFFSET(Orçamento!$I$5,$E100-5,,$D100,)))</f>
        <v>0</v>
      </c>
      <c r="K100" s="162" cm="1">
        <f t="array" aca="1" ref="K100" ca="1">IF($E100="",0,INDEX(Orçamento!$S:$S,$E100,1))</f>
        <v>0</v>
      </c>
      <c r="L100" s="490">
        <f t="shared" ca="1" si="38"/>
        <v>0</v>
      </c>
      <c r="M100" s="586" t="str">
        <f t="shared" ca="1" si="39"/>
        <v/>
      </c>
      <c r="N100" s="165" t="str">
        <f t="shared" ca="1" si="40"/>
        <v/>
      </c>
      <c r="O100" s="717" t="str">
        <f t="shared" ca="1" si="41"/>
        <v/>
      </c>
      <c r="P100" s="718"/>
      <c r="Q100" s="563"/>
      <c r="R100" s="563"/>
      <c r="S100" s="563"/>
      <c r="T100" s="6" t="str">
        <f t="shared" ca="1" si="42"/>
        <v/>
      </c>
      <c r="U100" s="564">
        <f t="shared" ca="1" si="43"/>
        <v>0</v>
      </c>
      <c r="V100" s="491" cm="1">
        <f t="array" aca="1" ref="V100" ca="1">IF($C100=0,0,INDEX($X$2:$BC$2,1,$B100+1))</f>
        <v>0</v>
      </c>
      <c r="W100" s="492" cm="1">
        <f t="array" aca="1" ref="W100" ca="1">IF($C100=0,0,INDEX($X100:$BC100,1,$B100+1))</f>
        <v>0</v>
      </c>
      <c r="X100" s="493">
        <f t="shared" ca="1" si="44"/>
        <v>0</v>
      </c>
      <c r="Y100" s="4"/>
      <c r="Z100" s="570">
        <f t="shared" ca="1" si="45"/>
        <v>0</v>
      </c>
      <c r="AA100" s="573"/>
      <c r="AB100" s="4"/>
      <c r="AC100" s="570">
        <f t="shared" ca="1" si="34"/>
        <v>0</v>
      </c>
      <c r="AD100" s="573"/>
      <c r="AE100" s="4"/>
      <c r="AF100" s="570">
        <f t="shared" ca="1" si="46"/>
        <v>0</v>
      </c>
      <c r="AG100" s="573"/>
      <c r="AH100" s="4"/>
      <c r="AI100" s="570">
        <f t="shared" ca="1" si="47"/>
        <v>0</v>
      </c>
      <c r="AJ100" s="573"/>
      <c r="AK100" s="4"/>
      <c r="AL100" s="570">
        <f t="shared" ca="1" si="48"/>
        <v>0</v>
      </c>
      <c r="AM100" s="573"/>
      <c r="AN100" s="4"/>
      <c r="AO100" s="570">
        <f t="shared" ca="1" si="49"/>
        <v>0</v>
      </c>
      <c r="AP100" s="573"/>
      <c r="AQ100" s="4"/>
      <c r="AR100" s="570">
        <f t="shared" ca="1" si="50"/>
        <v>0</v>
      </c>
      <c r="AS100" s="573"/>
      <c r="AT100" s="4"/>
      <c r="AU100" s="570">
        <f t="shared" ca="1" si="35"/>
        <v>0</v>
      </c>
      <c r="AV100" s="573"/>
      <c r="AW100" s="4"/>
      <c r="AX100" s="570">
        <f t="shared" ca="1" si="36"/>
        <v>0</v>
      </c>
      <c r="AY100" s="573"/>
      <c r="AZ100" s="4"/>
      <c r="BA100" s="570">
        <f t="shared" ca="1" si="37"/>
        <v>0</v>
      </c>
      <c r="BB100" s="573"/>
    </row>
    <row r="101" spans="2:54" s="485" customFormat="1" ht="15" customHeight="1">
      <c r="B101" s="440" t="str">
        <f t="shared" ca="1" si="33"/>
        <v/>
      </c>
      <c r="C101" s="440">
        <f ca="1">IF(AND(N101&lt;&gt;"",N101&lt;&gt;0),MAX($C$8:$C100)+1,0)</f>
        <v>0</v>
      </c>
      <c r="D101" s="440" t="str">
        <f ca="1">IF($F101&gt;$E$3,"",_xlfn.MAXIFS(OFFSET(Orçamento!$G$5,$E101-5,,$E$4-$E101+5,),OFFSET(Orçamento!$N$5,$E101-5,,$E$4-$E101+5,),$G101)+1-E101+5)</f>
        <v/>
      </c>
      <c r="E101" s="440" t="str">
        <f ca="1">IF($F101&gt;$E$3,"",_xlfn.IFNA(MATCH($G101,Orçamento!$N:$N,),""))</f>
        <v/>
      </c>
      <c r="F101" s="486" cm="1">
        <f t="array" aca="1" ref="F101" ca="1">OFFSET(F101,-1,,,)+1</f>
        <v>92</v>
      </c>
      <c r="G101" s="487" t="str">
        <f ca="1">IF($F101&gt;$E$3,"",INDEX(Insumos!$C:$C,MATCH($F101,Insumos!$B:$B,),1))</f>
        <v/>
      </c>
      <c r="H101" s="488" t="str" cm="1">
        <f t="array" aca="1" ref="H101" ca="1">IF($E101="","",INDEX(Orçamento!$O:$O,$E101,1))</f>
        <v/>
      </c>
      <c r="I101" s="489" t="str" cm="1">
        <f t="array" aca="1" ref="I101" ca="1">IF($E101="","",INDEX(Orçamento!$Q:$Q,$E101,1))</f>
        <v/>
      </c>
      <c r="J101" s="488">
        <f ca="1">IF($D101="",0,SUMIF(OFFSET(Orçamento!$N$5,$E101-5,,$D101,),$G101,OFFSET(Orçamento!$I$5,$E101-5,,$D101,)))</f>
        <v>0</v>
      </c>
      <c r="K101" s="162" cm="1">
        <f t="array" aca="1" ref="K101" ca="1">IF($E101="",0,INDEX(Orçamento!$S:$S,$E101,1))</f>
        <v>0</v>
      </c>
      <c r="L101" s="490">
        <f t="shared" ca="1" si="38"/>
        <v>0</v>
      </c>
      <c r="M101" s="586" t="str">
        <f t="shared" ca="1" si="39"/>
        <v/>
      </c>
      <c r="N101" s="165" t="str">
        <f t="shared" ca="1" si="40"/>
        <v/>
      </c>
      <c r="O101" s="717" t="str">
        <f t="shared" ca="1" si="41"/>
        <v/>
      </c>
      <c r="P101" s="718"/>
      <c r="Q101" s="563"/>
      <c r="R101" s="563"/>
      <c r="S101" s="563"/>
      <c r="T101" s="6" t="str">
        <f t="shared" ca="1" si="42"/>
        <v/>
      </c>
      <c r="U101" s="564">
        <f t="shared" ca="1" si="43"/>
        <v>0</v>
      </c>
      <c r="V101" s="491" cm="1">
        <f t="array" aca="1" ref="V101" ca="1">IF($C101=0,0,INDEX($X$2:$BC$2,1,$B101+1))</f>
        <v>0</v>
      </c>
      <c r="W101" s="492" cm="1">
        <f t="array" aca="1" ref="W101" ca="1">IF($C101=0,0,INDEX($X101:$BC101,1,$B101+1))</f>
        <v>0</v>
      </c>
      <c r="X101" s="493">
        <f t="shared" ca="1" si="44"/>
        <v>0</v>
      </c>
      <c r="Y101" s="4"/>
      <c r="Z101" s="570">
        <f t="shared" ca="1" si="45"/>
        <v>0</v>
      </c>
      <c r="AA101" s="573"/>
      <c r="AB101" s="4"/>
      <c r="AC101" s="570">
        <f t="shared" ca="1" si="34"/>
        <v>0</v>
      </c>
      <c r="AD101" s="573"/>
      <c r="AE101" s="4"/>
      <c r="AF101" s="570">
        <f t="shared" ca="1" si="46"/>
        <v>0</v>
      </c>
      <c r="AG101" s="573"/>
      <c r="AH101" s="4"/>
      <c r="AI101" s="570">
        <f t="shared" ca="1" si="47"/>
        <v>0</v>
      </c>
      <c r="AJ101" s="573"/>
      <c r="AK101" s="4"/>
      <c r="AL101" s="570">
        <f t="shared" ca="1" si="48"/>
        <v>0</v>
      </c>
      <c r="AM101" s="573"/>
      <c r="AN101" s="4"/>
      <c r="AO101" s="570">
        <f t="shared" ca="1" si="49"/>
        <v>0</v>
      </c>
      <c r="AP101" s="573"/>
      <c r="AQ101" s="4"/>
      <c r="AR101" s="570">
        <f t="shared" ca="1" si="50"/>
        <v>0</v>
      </c>
      <c r="AS101" s="573"/>
      <c r="AT101" s="4"/>
      <c r="AU101" s="570">
        <f t="shared" ca="1" si="35"/>
        <v>0</v>
      </c>
      <c r="AV101" s="573"/>
      <c r="AW101" s="4"/>
      <c r="AX101" s="570">
        <f t="shared" ca="1" si="36"/>
        <v>0</v>
      </c>
      <c r="AY101" s="573"/>
      <c r="AZ101" s="4"/>
      <c r="BA101" s="570">
        <f t="shared" ca="1" si="37"/>
        <v>0</v>
      </c>
      <c r="BB101" s="573"/>
    </row>
    <row r="102" spans="2:54" s="485" customFormat="1" ht="15" customHeight="1">
      <c r="B102" s="440" t="str">
        <f t="shared" ca="1" si="33"/>
        <v/>
      </c>
      <c r="C102" s="440">
        <f ca="1">IF(AND(N102&lt;&gt;"",N102&lt;&gt;0),MAX($C$8:$C101)+1,0)</f>
        <v>0</v>
      </c>
      <c r="D102" s="440" t="str">
        <f ca="1">IF($F102&gt;$E$3,"",_xlfn.MAXIFS(OFFSET(Orçamento!$G$5,$E102-5,,$E$4-$E102+5,),OFFSET(Orçamento!$N$5,$E102-5,,$E$4-$E102+5,),$G102)+1-E102+5)</f>
        <v/>
      </c>
      <c r="E102" s="440" t="str">
        <f ca="1">IF($F102&gt;$E$3,"",_xlfn.IFNA(MATCH($G102,Orçamento!$N:$N,),""))</f>
        <v/>
      </c>
      <c r="F102" s="486" cm="1">
        <f t="array" aca="1" ref="F102" ca="1">OFFSET(F102,-1,,,)+1</f>
        <v>93</v>
      </c>
      <c r="G102" s="487" t="str">
        <f ca="1">IF($F102&gt;$E$3,"",INDEX(Insumos!$C:$C,MATCH($F102,Insumos!$B:$B,),1))</f>
        <v/>
      </c>
      <c r="H102" s="488" t="str" cm="1">
        <f t="array" aca="1" ref="H102" ca="1">IF($E102="","",INDEX(Orçamento!$O:$O,$E102,1))</f>
        <v/>
      </c>
      <c r="I102" s="489" t="str" cm="1">
        <f t="array" aca="1" ref="I102" ca="1">IF($E102="","",INDEX(Orçamento!$Q:$Q,$E102,1))</f>
        <v/>
      </c>
      <c r="J102" s="488">
        <f ca="1">IF($D102="",0,SUMIF(OFFSET(Orçamento!$N$5,$E102-5,,$D102,),$G102,OFFSET(Orçamento!$I$5,$E102-5,,$D102,)))</f>
        <v>0</v>
      </c>
      <c r="K102" s="162" cm="1">
        <f t="array" aca="1" ref="K102" ca="1">IF($E102="",0,INDEX(Orçamento!$S:$S,$E102,1))</f>
        <v>0</v>
      </c>
      <c r="L102" s="490">
        <f t="shared" ca="1" si="38"/>
        <v>0</v>
      </c>
      <c r="M102" s="586" t="str">
        <f t="shared" ca="1" si="39"/>
        <v/>
      </c>
      <c r="N102" s="165" t="str">
        <f t="shared" ca="1" si="40"/>
        <v/>
      </c>
      <c r="O102" s="717" t="str">
        <f t="shared" ca="1" si="41"/>
        <v/>
      </c>
      <c r="P102" s="718"/>
      <c r="Q102" s="563"/>
      <c r="R102" s="563"/>
      <c r="S102" s="563"/>
      <c r="T102" s="6" t="str">
        <f t="shared" ca="1" si="42"/>
        <v/>
      </c>
      <c r="U102" s="61">
        <f t="shared" ca="1" si="43"/>
        <v>0</v>
      </c>
      <c r="V102" s="494" cm="1">
        <f t="array" aca="1" ref="V102" ca="1">IF($C102=0,0,INDEX($X$2:$BC$2,1,$B102+1))</f>
        <v>0</v>
      </c>
      <c r="W102" s="495" cm="1">
        <f t="array" aca="1" ref="W102" ca="1">IF($C102=0,0,INDEX($X102:$BC102,1,$B102+1))</f>
        <v>0</v>
      </c>
      <c r="X102" s="496">
        <f t="shared" ca="1" si="44"/>
        <v>0</v>
      </c>
      <c r="Y102" s="4"/>
      <c r="Z102" s="570">
        <f t="shared" ca="1" si="45"/>
        <v>0</v>
      </c>
      <c r="AA102" s="573"/>
      <c r="AB102" s="4"/>
      <c r="AC102" s="570">
        <f t="shared" ca="1" si="34"/>
        <v>0</v>
      </c>
      <c r="AD102" s="573"/>
      <c r="AE102" s="4"/>
      <c r="AF102" s="570">
        <f t="shared" ca="1" si="46"/>
        <v>0</v>
      </c>
      <c r="AG102" s="573"/>
      <c r="AH102" s="4"/>
      <c r="AI102" s="570">
        <f t="shared" ca="1" si="47"/>
        <v>0</v>
      </c>
      <c r="AJ102" s="573"/>
      <c r="AK102" s="4"/>
      <c r="AL102" s="570">
        <f t="shared" ca="1" si="48"/>
        <v>0</v>
      </c>
      <c r="AM102" s="573"/>
      <c r="AN102" s="4"/>
      <c r="AO102" s="570">
        <f t="shared" ca="1" si="49"/>
        <v>0</v>
      </c>
      <c r="AP102" s="573"/>
      <c r="AQ102" s="4"/>
      <c r="AR102" s="570">
        <f t="shared" ca="1" si="50"/>
        <v>0</v>
      </c>
      <c r="AS102" s="573"/>
      <c r="AT102" s="4"/>
      <c r="AU102" s="570">
        <f t="shared" ca="1" si="35"/>
        <v>0</v>
      </c>
      <c r="AV102" s="573"/>
      <c r="AW102" s="4"/>
      <c r="AX102" s="570">
        <f t="shared" ca="1" si="36"/>
        <v>0</v>
      </c>
      <c r="AY102" s="573"/>
      <c r="AZ102" s="4"/>
      <c r="BA102" s="570">
        <f t="shared" ca="1" si="37"/>
        <v>0</v>
      </c>
      <c r="BB102" s="573"/>
    </row>
    <row r="103" spans="2:54" s="485" customFormat="1" ht="15" customHeight="1">
      <c r="B103" s="440" t="str">
        <f t="shared" ca="1" si="33"/>
        <v/>
      </c>
      <c r="C103" s="440">
        <f ca="1">IF(AND(N103&lt;&gt;"",N103&lt;&gt;0),MAX($C$8:$C102)+1,0)</f>
        <v>0</v>
      </c>
      <c r="D103" s="440" t="str">
        <f ca="1">IF($F103&gt;$E$3,"",_xlfn.MAXIFS(OFFSET(Orçamento!$G$5,$E103-5,,$E$4-$E103+5,),OFFSET(Orçamento!$N$5,$E103-5,,$E$4-$E103+5,),$G103)+1-E103+5)</f>
        <v/>
      </c>
      <c r="E103" s="440" t="str">
        <f ca="1">IF($F103&gt;$E$3,"",_xlfn.IFNA(MATCH($G103,Orçamento!$N:$N,),""))</f>
        <v/>
      </c>
      <c r="F103" s="486" cm="1">
        <f t="array" aca="1" ref="F103" ca="1">OFFSET(F103,-1,,,)+1</f>
        <v>94</v>
      </c>
      <c r="G103" s="487" t="str">
        <f ca="1">IF($F103&gt;$E$3,"",INDEX(Insumos!$C:$C,MATCH($F103,Insumos!$B:$B,),1))</f>
        <v/>
      </c>
      <c r="H103" s="488" t="str" cm="1">
        <f t="array" aca="1" ref="H103" ca="1">IF($E103="","",INDEX(Orçamento!$O:$O,$E103,1))</f>
        <v/>
      </c>
      <c r="I103" s="489" t="str" cm="1">
        <f t="array" aca="1" ref="I103" ca="1">IF($E103="","",INDEX(Orçamento!$Q:$Q,$E103,1))</f>
        <v/>
      </c>
      <c r="J103" s="488">
        <f ca="1">IF($D103="",0,SUMIF(OFFSET(Orçamento!$N$5,$E103-5,,$D103,),$G103,OFFSET(Orçamento!$I$5,$E103-5,,$D103,)))</f>
        <v>0</v>
      </c>
      <c r="K103" s="162" cm="1">
        <f t="array" aca="1" ref="K103" ca="1">IF($E103="",0,INDEX(Orçamento!$S:$S,$E103,1))</f>
        <v>0</v>
      </c>
      <c r="L103" s="490">
        <f t="shared" ca="1" si="38"/>
        <v>0</v>
      </c>
      <c r="M103" s="586" t="str">
        <f t="shared" ca="1" si="39"/>
        <v/>
      </c>
      <c r="N103" s="165" t="str">
        <f t="shared" ca="1" si="40"/>
        <v/>
      </c>
      <c r="O103" s="717" t="str">
        <f t="shared" ca="1" si="41"/>
        <v/>
      </c>
      <c r="P103" s="718"/>
      <c r="Q103" s="563"/>
      <c r="R103" s="563"/>
      <c r="S103" s="563"/>
      <c r="T103" s="5" t="str">
        <f t="shared" ca="1" si="42"/>
        <v/>
      </c>
      <c r="U103" s="61">
        <f t="shared" ca="1" si="43"/>
        <v>0</v>
      </c>
      <c r="V103" s="494" cm="1">
        <f t="array" aca="1" ref="V103" ca="1">IF($C103=0,0,INDEX($X$2:$BC$2,1,$B103+1))</f>
        <v>0</v>
      </c>
      <c r="W103" s="495" cm="1">
        <f t="array" aca="1" ref="W103" ca="1">IF($C103=0,0,INDEX($X103:$BC103,1,$B103+1))</f>
        <v>0</v>
      </c>
      <c r="X103" s="496">
        <f t="shared" ca="1" si="44"/>
        <v>0</v>
      </c>
      <c r="Y103" s="4"/>
      <c r="Z103" s="570">
        <f t="shared" ca="1" si="45"/>
        <v>0</v>
      </c>
      <c r="AA103" s="573"/>
      <c r="AB103" s="4"/>
      <c r="AC103" s="570">
        <f t="shared" ca="1" si="34"/>
        <v>0</v>
      </c>
      <c r="AD103" s="573"/>
      <c r="AE103" s="4"/>
      <c r="AF103" s="570">
        <f t="shared" ca="1" si="46"/>
        <v>0</v>
      </c>
      <c r="AG103" s="573"/>
      <c r="AH103" s="4"/>
      <c r="AI103" s="570">
        <f t="shared" ca="1" si="47"/>
        <v>0</v>
      </c>
      <c r="AJ103" s="573"/>
      <c r="AK103" s="4"/>
      <c r="AL103" s="570">
        <f t="shared" ca="1" si="48"/>
        <v>0</v>
      </c>
      <c r="AM103" s="573"/>
      <c r="AN103" s="4"/>
      <c r="AO103" s="570">
        <f t="shared" ca="1" si="49"/>
        <v>0</v>
      </c>
      <c r="AP103" s="573"/>
      <c r="AQ103" s="4"/>
      <c r="AR103" s="570">
        <f t="shared" ca="1" si="50"/>
        <v>0</v>
      </c>
      <c r="AS103" s="573"/>
      <c r="AT103" s="4"/>
      <c r="AU103" s="570">
        <f t="shared" ca="1" si="35"/>
        <v>0</v>
      </c>
      <c r="AV103" s="573"/>
      <c r="AW103" s="4"/>
      <c r="AX103" s="570">
        <f t="shared" ca="1" si="36"/>
        <v>0</v>
      </c>
      <c r="AY103" s="573"/>
      <c r="AZ103" s="4"/>
      <c r="BA103" s="570">
        <f t="shared" ca="1" si="37"/>
        <v>0</v>
      </c>
      <c r="BB103" s="573"/>
    </row>
    <row r="104" spans="2:54" s="485" customFormat="1" ht="15" customHeight="1">
      <c r="B104" s="440" t="str">
        <f t="shared" ca="1" si="33"/>
        <v/>
      </c>
      <c r="C104" s="440">
        <f ca="1">IF(AND(N104&lt;&gt;"",N104&lt;&gt;0),MAX($C$8:$C103)+1,0)</f>
        <v>0</v>
      </c>
      <c r="D104" s="440" t="str">
        <f ca="1">IF($F104&gt;$E$3,"",_xlfn.MAXIFS(OFFSET(Orçamento!$G$5,$E104-5,,$E$4-$E104+5,),OFFSET(Orçamento!$N$5,$E104-5,,$E$4-$E104+5,),$G104)+1-E104+5)</f>
        <v/>
      </c>
      <c r="E104" s="440" t="str">
        <f ca="1">IF($F104&gt;$E$3,"",_xlfn.IFNA(MATCH($G104,Orçamento!$N:$N,),""))</f>
        <v/>
      </c>
      <c r="F104" s="486" cm="1">
        <f t="array" aca="1" ref="F104" ca="1">OFFSET(F104,-1,,,)+1</f>
        <v>95</v>
      </c>
      <c r="G104" s="487" t="str">
        <f ca="1">IF($F104&gt;$E$3,"",INDEX(Insumos!$C:$C,MATCH($F104,Insumos!$B:$B,),1))</f>
        <v/>
      </c>
      <c r="H104" s="488" t="str" cm="1">
        <f t="array" aca="1" ref="H104" ca="1">IF($E104="","",INDEX(Orçamento!$O:$O,$E104,1))</f>
        <v/>
      </c>
      <c r="I104" s="489" t="str" cm="1">
        <f t="array" aca="1" ref="I104" ca="1">IF($E104="","",INDEX(Orçamento!$Q:$Q,$E104,1))</f>
        <v/>
      </c>
      <c r="J104" s="488">
        <f ca="1">IF($D104="",0,SUMIF(OFFSET(Orçamento!$N$5,$E104-5,,$D104,),$G104,OFFSET(Orçamento!$I$5,$E104-5,,$D104,)))</f>
        <v>0</v>
      </c>
      <c r="K104" s="162" cm="1">
        <f t="array" aca="1" ref="K104" ca="1">IF($E104="",0,INDEX(Orçamento!$S:$S,$E104,1))</f>
        <v>0</v>
      </c>
      <c r="L104" s="490">
        <f t="shared" ca="1" si="38"/>
        <v>0</v>
      </c>
      <c r="M104" s="586" t="str">
        <f t="shared" ca="1" si="39"/>
        <v/>
      </c>
      <c r="N104" s="165" t="str">
        <f t="shared" ca="1" si="40"/>
        <v/>
      </c>
      <c r="O104" s="717" t="str">
        <f t="shared" ca="1" si="41"/>
        <v/>
      </c>
      <c r="P104" s="718"/>
      <c r="Q104" s="563"/>
      <c r="R104" s="563"/>
      <c r="S104" s="563"/>
      <c r="T104" s="6" t="str">
        <f t="shared" ca="1" si="42"/>
        <v/>
      </c>
      <c r="U104" s="564">
        <f t="shared" ca="1" si="43"/>
        <v>0</v>
      </c>
      <c r="V104" s="491" cm="1">
        <f t="array" aca="1" ref="V104" ca="1">IF($C104=0,0,INDEX($X$2:$BC$2,1,$B104+1))</f>
        <v>0</v>
      </c>
      <c r="W104" s="492" cm="1">
        <f t="array" aca="1" ref="W104" ca="1">IF($C104=0,0,INDEX($X104:$BC104,1,$B104+1))</f>
        <v>0</v>
      </c>
      <c r="X104" s="493">
        <f t="shared" ca="1" si="44"/>
        <v>0</v>
      </c>
      <c r="Y104" s="4"/>
      <c r="Z104" s="570">
        <f t="shared" ca="1" si="45"/>
        <v>0</v>
      </c>
      <c r="AA104" s="573"/>
      <c r="AB104" s="4"/>
      <c r="AC104" s="570">
        <f t="shared" ca="1" si="34"/>
        <v>0</v>
      </c>
      <c r="AD104" s="573"/>
      <c r="AE104" s="4"/>
      <c r="AF104" s="570">
        <f t="shared" ca="1" si="46"/>
        <v>0</v>
      </c>
      <c r="AG104" s="573"/>
      <c r="AH104" s="4"/>
      <c r="AI104" s="570">
        <f t="shared" ca="1" si="47"/>
        <v>0</v>
      </c>
      <c r="AJ104" s="573"/>
      <c r="AK104" s="4"/>
      <c r="AL104" s="570">
        <f t="shared" ca="1" si="48"/>
        <v>0</v>
      </c>
      <c r="AM104" s="573"/>
      <c r="AN104" s="4"/>
      <c r="AO104" s="570">
        <f t="shared" ca="1" si="49"/>
        <v>0</v>
      </c>
      <c r="AP104" s="573"/>
      <c r="AQ104" s="4"/>
      <c r="AR104" s="570">
        <f t="shared" ca="1" si="50"/>
        <v>0</v>
      </c>
      <c r="AS104" s="573"/>
      <c r="AT104" s="4"/>
      <c r="AU104" s="570">
        <f t="shared" ca="1" si="35"/>
        <v>0</v>
      </c>
      <c r="AV104" s="573"/>
      <c r="AW104" s="4"/>
      <c r="AX104" s="570">
        <f t="shared" ca="1" si="36"/>
        <v>0</v>
      </c>
      <c r="AY104" s="573"/>
      <c r="AZ104" s="4"/>
      <c r="BA104" s="570">
        <f t="shared" ca="1" si="37"/>
        <v>0</v>
      </c>
      <c r="BB104" s="573"/>
    </row>
    <row r="105" spans="2:54" s="485" customFormat="1" ht="15" customHeight="1">
      <c r="B105" s="440" t="str">
        <f t="shared" ca="1" si="33"/>
        <v/>
      </c>
      <c r="C105" s="440">
        <f ca="1">IF(AND(N105&lt;&gt;"",N105&lt;&gt;0),MAX($C$8:$C104)+1,0)</f>
        <v>0</v>
      </c>
      <c r="D105" s="440" t="str">
        <f ca="1">IF($F105&gt;$E$3,"",_xlfn.MAXIFS(OFFSET(Orçamento!$G$5,$E105-5,,$E$4-$E105+5,),OFFSET(Orçamento!$N$5,$E105-5,,$E$4-$E105+5,),$G105)+1-E105+5)</f>
        <v/>
      </c>
      <c r="E105" s="440" t="str">
        <f ca="1">IF($F105&gt;$E$3,"",_xlfn.IFNA(MATCH($G105,Orçamento!$N:$N,),""))</f>
        <v/>
      </c>
      <c r="F105" s="486" cm="1">
        <f t="array" aca="1" ref="F105" ca="1">OFFSET(F105,-1,,,)+1</f>
        <v>96</v>
      </c>
      <c r="G105" s="487" t="str">
        <f ca="1">IF($F105&gt;$E$3,"",INDEX(Insumos!$C:$C,MATCH($F105,Insumos!$B:$B,),1))</f>
        <v/>
      </c>
      <c r="H105" s="488" t="str" cm="1">
        <f t="array" aca="1" ref="H105" ca="1">IF($E105="","",INDEX(Orçamento!$O:$O,$E105,1))</f>
        <v/>
      </c>
      <c r="I105" s="489" t="str" cm="1">
        <f t="array" aca="1" ref="I105" ca="1">IF($E105="","",INDEX(Orçamento!$Q:$Q,$E105,1))</f>
        <v/>
      </c>
      <c r="J105" s="488">
        <f ca="1">IF($D105="",0,SUMIF(OFFSET(Orçamento!$N$5,$E105-5,,$D105,),$G105,OFFSET(Orçamento!$I$5,$E105-5,,$D105,)))</f>
        <v>0</v>
      </c>
      <c r="K105" s="162" cm="1">
        <f t="array" aca="1" ref="K105" ca="1">IF($E105="",0,INDEX(Orçamento!$S:$S,$E105,1))</f>
        <v>0</v>
      </c>
      <c r="L105" s="490">
        <f t="shared" ca="1" si="38"/>
        <v>0</v>
      </c>
      <c r="M105" s="586" t="str">
        <f t="shared" ca="1" si="39"/>
        <v/>
      </c>
      <c r="N105" s="165" t="str">
        <f t="shared" ca="1" si="40"/>
        <v/>
      </c>
      <c r="O105" s="717" t="str">
        <f t="shared" ca="1" si="41"/>
        <v/>
      </c>
      <c r="P105" s="718"/>
      <c r="Q105" s="563"/>
      <c r="R105" s="563"/>
      <c r="S105" s="563"/>
      <c r="T105" s="6" t="str">
        <f t="shared" ca="1" si="42"/>
        <v/>
      </c>
      <c r="U105" s="61">
        <f t="shared" ca="1" si="43"/>
        <v>0</v>
      </c>
      <c r="V105" s="494" cm="1">
        <f t="array" aca="1" ref="V105" ca="1">IF($C105=0,0,INDEX($X$2:$BC$2,1,$B105+1))</f>
        <v>0</v>
      </c>
      <c r="W105" s="495" cm="1">
        <f t="array" aca="1" ref="W105" ca="1">IF($C105=0,0,INDEX($X105:$BC105,1,$B105+1))</f>
        <v>0</v>
      </c>
      <c r="X105" s="496">
        <f t="shared" ca="1" si="44"/>
        <v>0</v>
      </c>
      <c r="Y105" s="4"/>
      <c r="Z105" s="570">
        <f t="shared" ca="1" si="45"/>
        <v>0</v>
      </c>
      <c r="AA105" s="573"/>
      <c r="AB105" s="4"/>
      <c r="AC105" s="570">
        <f t="shared" ca="1" si="34"/>
        <v>0</v>
      </c>
      <c r="AD105" s="573"/>
      <c r="AE105" s="4"/>
      <c r="AF105" s="570">
        <f t="shared" ca="1" si="46"/>
        <v>0</v>
      </c>
      <c r="AG105" s="573"/>
      <c r="AH105" s="4"/>
      <c r="AI105" s="570">
        <f t="shared" ca="1" si="47"/>
        <v>0</v>
      </c>
      <c r="AJ105" s="573"/>
      <c r="AK105" s="4"/>
      <c r="AL105" s="570">
        <f t="shared" ca="1" si="48"/>
        <v>0</v>
      </c>
      <c r="AM105" s="573"/>
      <c r="AN105" s="4"/>
      <c r="AO105" s="570">
        <f t="shared" ca="1" si="49"/>
        <v>0</v>
      </c>
      <c r="AP105" s="573"/>
      <c r="AQ105" s="4"/>
      <c r="AR105" s="570">
        <f t="shared" ca="1" si="50"/>
        <v>0</v>
      </c>
      <c r="AS105" s="573"/>
      <c r="AT105" s="4"/>
      <c r="AU105" s="570">
        <f t="shared" ca="1" si="35"/>
        <v>0</v>
      </c>
      <c r="AV105" s="573"/>
      <c r="AW105" s="4"/>
      <c r="AX105" s="570">
        <f t="shared" ca="1" si="36"/>
        <v>0</v>
      </c>
      <c r="AY105" s="573"/>
      <c r="AZ105" s="4"/>
      <c r="BA105" s="570">
        <f t="shared" ca="1" si="37"/>
        <v>0</v>
      </c>
      <c r="BB105" s="573"/>
    </row>
    <row r="106" spans="2:54" s="485" customFormat="1" ht="15" customHeight="1">
      <c r="B106" s="440" t="str">
        <f t="shared" ref="B106:B119" ca="1" si="51">IF(C106=0,"",MATCH(_xlfn.MINIFS(Y106:BC106,Y$9:BC$9,$Y$9,Y106:BC106,"&lt;&gt;0",Y106:BC106,"&lt;&gt;"""),Y106:BC106,))</f>
        <v/>
      </c>
      <c r="C106" s="440">
        <f ca="1">IF(AND(N106&lt;&gt;"",N106&lt;&gt;0),MAX($C$8:$C105)+1,0)</f>
        <v>0</v>
      </c>
      <c r="D106" s="440" t="str">
        <f ca="1">IF($F106&gt;$E$3,"",_xlfn.MAXIFS(OFFSET(Orçamento!$G$5,$E106-5,,$E$4-$E106+5,),OFFSET(Orçamento!$N$5,$E106-5,,$E$4-$E106+5,),$G106)+1-E106+5)</f>
        <v/>
      </c>
      <c r="E106" s="440" t="str">
        <f ca="1">IF($F106&gt;$E$3,"",_xlfn.IFNA(MATCH($G106,Orçamento!$N:$N,),""))</f>
        <v/>
      </c>
      <c r="F106" s="486" cm="1">
        <f t="array" aca="1" ref="F106" ca="1">OFFSET(F106,-1,,,)+1</f>
        <v>97</v>
      </c>
      <c r="G106" s="487" t="str">
        <f ca="1">IF($F106&gt;$E$3,"",INDEX(Insumos!$C:$C,MATCH($F106,Insumos!$B:$B,),1))</f>
        <v/>
      </c>
      <c r="H106" s="488" t="str" cm="1">
        <f t="array" aca="1" ref="H106" ca="1">IF($E106="","",INDEX(Orçamento!$O:$O,$E106,1))</f>
        <v/>
      </c>
      <c r="I106" s="489" t="str" cm="1">
        <f t="array" aca="1" ref="I106" ca="1">IF($E106="","",INDEX(Orçamento!$Q:$Q,$E106,1))</f>
        <v/>
      </c>
      <c r="J106" s="488">
        <f ca="1">IF($D106="",0,SUMIF(OFFSET(Orçamento!$N$5,$E106-5,,$D106,),$G106,OFFSET(Orçamento!$I$5,$E106-5,,$D106,)))</f>
        <v>0</v>
      </c>
      <c r="K106" s="162" cm="1">
        <f t="array" aca="1" ref="K106" ca="1">IF($E106="",0,INDEX(Orçamento!$S:$S,$E106,1))</f>
        <v>0</v>
      </c>
      <c r="L106" s="490">
        <f t="shared" ca="1" si="38"/>
        <v>0</v>
      </c>
      <c r="M106" s="586" t="str">
        <f t="shared" ca="1" si="39"/>
        <v/>
      </c>
      <c r="N106" s="165" t="str">
        <f t="shared" ca="1" si="40"/>
        <v/>
      </c>
      <c r="O106" s="717" t="str">
        <f t="shared" ca="1" si="41"/>
        <v/>
      </c>
      <c r="P106" s="718"/>
      <c r="Q106" s="563"/>
      <c r="R106" s="563"/>
      <c r="S106" s="563"/>
      <c r="T106" s="5" t="str">
        <f t="shared" ca="1" si="42"/>
        <v/>
      </c>
      <c r="U106" s="61">
        <f t="shared" ca="1" si="43"/>
        <v>0</v>
      </c>
      <c r="V106" s="494" cm="1">
        <f t="array" aca="1" ref="V106" ca="1">IF($C106=0,0,INDEX($X$2:$BC$2,1,$B106+1))</f>
        <v>0</v>
      </c>
      <c r="W106" s="495" cm="1">
        <f t="array" aca="1" ref="W106" ca="1">IF($C106=0,0,INDEX($X106:$BC106,1,$B106+1))</f>
        <v>0</v>
      </c>
      <c r="X106" s="496">
        <f t="shared" ca="1" si="44"/>
        <v>0</v>
      </c>
      <c r="Y106" s="4"/>
      <c r="Z106" s="570">
        <f t="shared" ca="1" si="45"/>
        <v>0</v>
      </c>
      <c r="AA106" s="573"/>
      <c r="AB106" s="4"/>
      <c r="AC106" s="570">
        <f t="shared" ref="AC106:AC119" ca="1" si="52">AB106*$U106</f>
        <v>0</v>
      </c>
      <c r="AD106" s="573"/>
      <c r="AE106" s="4"/>
      <c r="AF106" s="570">
        <f t="shared" ca="1" si="46"/>
        <v>0</v>
      </c>
      <c r="AG106" s="573"/>
      <c r="AH106" s="4"/>
      <c r="AI106" s="570">
        <f t="shared" ca="1" si="47"/>
        <v>0</v>
      </c>
      <c r="AJ106" s="573"/>
      <c r="AK106" s="4"/>
      <c r="AL106" s="570">
        <f t="shared" ca="1" si="48"/>
        <v>0</v>
      </c>
      <c r="AM106" s="573"/>
      <c r="AN106" s="4"/>
      <c r="AO106" s="570">
        <f t="shared" ca="1" si="49"/>
        <v>0</v>
      </c>
      <c r="AP106" s="573"/>
      <c r="AQ106" s="4"/>
      <c r="AR106" s="570">
        <f t="shared" ca="1" si="50"/>
        <v>0</v>
      </c>
      <c r="AS106" s="573"/>
      <c r="AT106" s="4"/>
      <c r="AU106" s="570">
        <f t="shared" ca="1" si="35"/>
        <v>0</v>
      </c>
      <c r="AV106" s="573"/>
      <c r="AW106" s="4"/>
      <c r="AX106" s="570">
        <f t="shared" ca="1" si="36"/>
        <v>0</v>
      </c>
      <c r="AY106" s="573"/>
      <c r="AZ106" s="4"/>
      <c r="BA106" s="570">
        <f t="shared" ca="1" si="37"/>
        <v>0</v>
      </c>
      <c r="BB106" s="573"/>
    </row>
    <row r="107" spans="2:54" s="485" customFormat="1" ht="15" customHeight="1">
      <c r="B107" s="440" t="str">
        <f t="shared" ca="1" si="51"/>
        <v/>
      </c>
      <c r="C107" s="440">
        <f ca="1">IF(AND(N107&lt;&gt;"",N107&lt;&gt;0),MAX($C$8:$C106)+1,0)</f>
        <v>0</v>
      </c>
      <c r="D107" s="440" t="str">
        <f ca="1">IF($F107&gt;$E$3,"",_xlfn.MAXIFS(OFFSET(Orçamento!$G$5,$E107-5,,$E$4-$E107+5,),OFFSET(Orçamento!$N$5,$E107-5,,$E$4-$E107+5,),$G107)+1-E107+5)</f>
        <v/>
      </c>
      <c r="E107" s="440" t="str">
        <f ca="1">IF($F107&gt;$E$3,"",_xlfn.IFNA(MATCH($G107,Orçamento!$N:$N,),""))</f>
        <v/>
      </c>
      <c r="F107" s="486" cm="1">
        <f t="array" aca="1" ref="F107" ca="1">OFFSET(F107,-1,,,)+1</f>
        <v>98</v>
      </c>
      <c r="G107" s="487" t="str">
        <f ca="1">IF($F107&gt;$E$3,"",INDEX(Insumos!$C:$C,MATCH($F107,Insumos!$B:$B,),1))</f>
        <v/>
      </c>
      <c r="H107" s="488" t="str" cm="1">
        <f t="array" aca="1" ref="H107" ca="1">IF($E107="","",INDEX(Orçamento!$O:$O,$E107,1))</f>
        <v/>
      </c>
      <c r="I107" s="489" t="str" cm="1">
        <f t="array" aca="1" ref="I107" ca="1">IF($E107="","",INDEX(Orçamento!$Q:$Q,$E107,1))</f>
        <v/>
      </c>
      <c r="J107" s="488">
        <f ca="1">IF($D107="",0,SUMIF(OFFSET(Orçamento!$N$5,$E107-5,,$D107,),$G107,OFFSET(Orçamento!$I$5,$E107-5,,$D107,)))</f>
        <v>0</v>
      </c>
      <c r="K107" s="162" cm="1">
        <f t="array" aca="1" ref="K107" ca="1">IF($E107="",0,INDEX(Orçamento!$S:$S,$E107,1))</f>
        <v>0</v>
      </c>
      <c r="L107" s="490">
        <f t="shared" ca="1" si="38"/>
        <v>0</v>
      </c>
      <c r="M107" s="586" t="str">
        <f t="shared" ca="1" si="39"/>
        <v/>
      </c>
      <c r="N107" s="165" t="str">
        <f t="shared" ca="1" si="40"/>
        <v/>
      </c>
      <c r="O107" s="717" t="str">
        <f t="shared" ca="1" si="41"/>
        <v/>
      </c>
      <c r="P107" s="718"/>
      <c r="Q107" s="563"/>
      <c r="R107" s="563"/>
      <c r="S107" s="563"/>
      <c r="T107" s="6" t="str">
        <f t="shared" ca="1" si="42"/>
        <v/>
      </c>
      <c r="U107" s="564">
        <f t="shared" ca="1" si="43"/>
        <v>0</v>
      </c>
      <c r="V107" s="491" cm="1">
        <f t="array" aca="1" ref="V107" ca="1">IF($C107=0,0,INDEX($X$2:$BC$2,1,$B107+1))</f>
        <v>0</v>
      </c>
      <c r="W107" s="492" cm="1">
        <f t="array" aca="1" ref="W107" ca="1">IF($C107=0,0,INDEX($X107:$BC107,1,$B107+1))</f>
        <v>0</v>
      </c>
      <c r="X107" s="493">
        <f t="shared" ca="1" si="44"/>
        <v>0</v>
      </c>
      <c r="Y107" s="4"/>
      <c r="Z107" s="570">
        <f t="shared" ca="1" si="45"/>
        <v>0</v>
      </c>
      <c r="AA107" s="573"/>
      <c r="AB107" s="4"/>
      <c r="AC107" s="570">
        <f t="shared" ca="1" si="52"/>
        <v>0</v>
      </c>
      <c r="AD107" s="573"/>
      <c r="AE107" s="4"/>
      <c r="AF107" s="570">
        <f t="shared" ca="1" si="46"/>
        <v>0</v>
      </c>
      <c r="AG107" s="573"/>
      <c r="AH107" s="4"/>
      <c r="AI107" s="570">
        <f t="shared" ca="1" si="47"/>
        <v>0</v>
      </c>
      <c r="AJ107" s="573"/>
      <c r="AK107" s="4"/>
      <c r="AL107" s="570">
        <f t="shared" ca="1" si="48"/>
        <v>0</v>
      </c>
      <c r="AM107" s="573"/>
      <c r="AN107" s="4"/>
      <c r="AO107" s="570">
        <f t="shared" ca="1" si="49"/>
        <v>0</v>
      </c>
      <c r="AP107" s="573"/>
      <c r="AQ107" s="4"/>
      <c r="AR107" s="570">
        <f t="shared" ca="1" si="50"/>
        <v>0</v>
      </c>
      <c r="AS107" s="573"/>
      <c r="AT107" s="4"/>
      <c r="AU107" s="570">
        <f t="shared" ca="1" si="35"/>
        <v>0</v>
      </c>
      <c r="AV107" s="573"/>
      <c r="AW107" s="4"/>
      <c r="AX107" s="570">
        <f t="shared" ca="1" si="36"/>
        <v>0</v>
      </c>
      <c r="AY107" s="573"/>
      <c r="AZ107" s="4"/>
      <c r="BA107" s="570">
        <f t="shared" ca="1" si="37"/>
        <v>0</v>
      </c>
      <c r="BB107" s="573"/>
    </row>
    <row r="108" spans="2:54" s="485" customFormat="1" ht="15" customHeight="1">
      <c r="B108" s="440" t="str">
        <f t="shared" ca="1" si="51"/>
        <v/>
      </c>
      <c r="C108" s="440">
        <f ca="1">IF(AND(N108&lt;&gt;"",N108&lt;&gt;0),MAX($C$8:$C107)+1,0)</f>
        <v>0</v>
      </c>
      <c r="D108" s="440" t="str">
        <f ca="1">IF($F108&gt;$E$3,"",_xlfn.MAXIFS(OFFSET(Orçamento!$G$5,$E108-5,,$E$4-$E108+5,),OFFSET(Orçamento!$N$5,$E108-5,,$E$4-$E108+5,),$G108)+1-E108+5)</f>
        <v/>
      </c>
      <c r="E108" s="440" t="str">
        <f ca="1">IF($F108&gt;$E$3,"",_xlfn.IFNA(MATCH($G108,Orçamento!$N:$N,),""))</f>
        <v/>
      </c>
      <c r="F108" s="486" cm="1">
        <f t="array" aca="1" ref="F108" ca="1">OFFSET(F108,-1,,,)+1</f>
        <v>99</v>
      </c>
      <c r="G108" s="487" t="str">
        <f ca="1">IF($F108&gt;$E$3,"",INDEX(Insumos!$C:$C,MATCH($F108,Insumos!$B:$B,),1))</f>
        <v/>
      </c>
      <c r="H108" s="488" t="str" cm="1">
        <f t="array" aca="1" ref="H108" ca="1">IF($E108="","",INDEX(Orçamento!$O:$O,$E108,1))</f>
        <v/>
      </c>
      <c r="I108" s="489" t="str" cm="1">
        <f t="array" aca="1" ref="I108" ca="1">IF($E108="","",INDEX(Orçamento!$Q:$Q,$E108,1))</f>
        <v/>
      </c>
      <c r="J108" s="488">
        <f ca="1">IF($D108="",0,SUMIF(OFFSET(Orçamento!$N$5,$E108-5,,$D108,),$G108,OFFSET(Orçamento!$I$5,$E108-5,,$D108,)))</f>
        <v>0</v>
      </c>
      <c r="K108" s="162" cm="1">
        <f t="array" aca="1" ref="K108" ca="1">IF($E108="",0,INDEX(Orçamento!$S:$S,$E108,1))</f>
        <v>0</v>
      </c>
      <c r="L108" s="490">
        <f t="shared" ca="1" si="38"/>
        <v>0</v>
      </c>
      <c r="M108" s="586" t="str">
        <f t="shared" ca="1" si="39"/>
        <v/>
      </c>
      <c r="N108" s="165" t="str">
        <f t="shared" ca="1" si="40"/>
        <v/>
      </c>
      <c r="O108" s="717" t="str">
        <f t="shared" ca="1" si="41"/>
        <v/>
      </c>
      <c r="P108" s="718"/>
      <c r="Q108" s="563"/>
      <c r="R108" s="563"/>
      <c r="S108" s="563"/>
      <c r="T108" s="6" t="str">
        <f t="shared" ca="1" si="42"/>
        <v/>
      </c>
      <c r="U108" s="564">
        <f t="shared" ca="1" si="43"/>
        <v>0</v>
      </c>
      <c r="V108" s="491" cm="1">
        <f t="array" aca="1" ref="V108" ca="1">IF($C108=0,0,INDEX($X$2:$BC$2,1,$B108+1))</f>
        <v>0</v>
      </c>
      <c r="W108" s="492" cm="1">
        <f t="array" aca="1" ref="W108" ca="1">IF($C108=0,0,INDEX($X108:$BC108,1,$B108+1))</f>
        <v>0</v>
      </c>
      <c r="X108" s="493">
        <f t="shared" ca="1" si="44"/>
        <v>0</v>
      </c>
      <c r="Y108" s="4"/>
      <c r="Z108" s="570">
        <f t="shared" ca="1" si="45"/>
        <v>0</v>
      </c>
      <c r="AA108" s="573"/>
      <c r="AB108" s="4"/>
      <c r="AC108" s="570">
        <f t="shared" ca="1" si="52"/>
        <v>0</v>
      </c>
      <c r="AD108" s="573"/>
      <c r="AE108" s="4"/>
      <c r="AF108" s="570">
        <f t="shared" ca="1" si="46"/>
        <v>0</v>
      </c>
      <c r="AG108" s="573"/>
      <c r="AH108" s="4"/>
      <c r="AI108" s="570">
        <f t="shared" ca="1" si="47"/>
        <v>0</v>
      </c>
      <c r="AJ108" s="573"/>
      <c r="AK108" s="4"/>
      <c r="AL108" s="570">
        <f t="shared" ca="1" si="48"/>
        <v>0</v>
      </c>
      <c r="AM108" s="573"/>
      <c r="AN108" s="4"/>
      <c r="AO108" s="570">
        <f t="shared" ca="1" si="49"/>
        <v>0</v>
      </c>
      <c r="AP108" s="573"/>
      <c r="AQ108" s="4"/>
      <c r="AR108" s="570">
        <f t="shared" ca="1" si="50"/>
        <v>0</v>
      </c>
      <c r="AS108" s="573"/>
      <c r="AT108" s="4"/>
      <c r="AU108" s="570">
        <f t="shared" ca="1" si="35"/>
        <v>0</v>
      </c>
      <c r="AV108" s="573"/>
      <c r="AW108" s="4"/>
      <c r="AX108" s="570">
        <f t="shared" ca="1" si="36"/>
        <v>0</v>
      </c>
      <c r="AY108" s="573"/>
      <c r="AZ108" s="4"/>
      <c r="BA108" s="570">
        <f t="shared" ca="1" si="37"/>
        <v>0</v>
      </c>
      <c r="BB108" s="573"/>
    </row>
    <row r="109" spans="2:54" s="485" customFormat="1" ht="15" customHeight="1">
      <c r="B109" s="440" t="str">
        <f t="shared" ca="1" si="51"/>
        <v/>
      </c>
      <c r="C109" s="440">
        <f ca="1">IF(AND(N109&lt;&gt;"",N109&lt;&gt;0),MAX($C$8:$C108)+1,0)</f>
        <v>0</v>
      </c>
      <c r="D109" s="440" t="str">
        <f ca="1">IF($F109&gt;$E$3,"",_xlfn.MAXIFS(OFFSET(Orçamento!$G$5,$E109-5,,$E$4-$E109+5,),OFFSET(Orçamento!$N$5,$E109-5,,$E$4-$E109+5,),$G109)+1-E109+5)</f>
        <v/>
      </c>
      <c r="E109" s="440" t="str">
        <f ca="1">IF($F109&gt;$E$3,"",_xlfn.IFNA(MATCH($G109,Orçamento!$N:$N,),""))</f>
        <v/>
      </c>
      <c r="F109" s="486" cm="1">
        <f t="array" aca="1" ref="F109" ca="1">OFFSET(F109,-1,,,)+1</f>
        <v>100</v>
      </c>
      <c r="G109" s="487" t="str">
        <f ca="1">IF($F109&gt;$E$3,"",INDEX(Insumos!$C:$C,MATCH($F109,Insumos!$B:$B,),1))</f>
        <v/>
      </c>
      <c r="H109" s="488" t="str" cm="1">
        <f t="array" aca="1" ref="H109" ca="1">IF($E109="","",INDEX(Orçamento!$O:$O,$E109,1))</f>
        <v/>
      </c>
      <c r="I109" s="489" t="str" cm="1">
        <f t="array" aca="1" ref="I109" ca="1">IF($E109="","",INDEX(Orçamento!$Q:$Q,$E109,1))</f>
        <v/>
      </c>
      <c r="J109" s="488">
        <f ca="1">IF($D109="",0,SUMIF(OFFSET(Orçamento!$N$5,$E109-5,,$D109,),$G109,OFFSET(Orçamento!$I$5,$E109-5,,$D109,)))</f>
        <v>0</v>
      </c>
      <c r="K109" s="162" cm="1">
        <f t="array" aca="1" ref="K109" ca="1">IF($E109="",0,INDEX(Orçamento!$S:$S,$E109,1))</f>
        <v>0</v>
      </c>
      <c r="L109" s="490">
        <f t="shared" ca="1" si="38"/>
        <v>0</v>
      </c>
      <c r="M109" s="586" t="str">
        <f t="shared" ca="1" si="39"/>
        <v/>
      </c>
      <c r="N109" s="165" t="str">
        <f t="shared" ca="1" si="40"/>
        <v/>
      </c>
      <c r="O109" s="717" t="str">
        <f t="shared" ca="1" si="41"/>
        <v/>
      </c>
      <c r="P109" s="718"/>
      <c r="Q109" s="563"/>
      <c r="R109" s="563"/>
      <c r="S109" s="563"/>
      <c r="T109" s="6" t="str">
        <f t="shared" ca="1" si="42"/>
        <v/>
      </c>
      <c r="U109" s="564">
        <f t="shared" ca="1" si="43"/>
        <v>0</v>
      </c>
      <c r="V109" s="491" cm="1">
        <f t="array" aca="1" ref="V109" ca="1">IF($C109=0,0,INDEX($X$2:$BC$2,1,$B109+1))</f>
        <v>0</v>
      </c>
      <c r="W109" s="492" cm="1">
        <f t="array" aca="1" ref="W109" ca="1">IF($C109=0,0,INDEX($X109:$BC109,1,$B109+1))</f>
        <v>0</v>
      </c>
      <c r="X109" s="493">
        <f t="shared" ca="1" si="44"/>
        <v>0</v>
      </c>
      <c r="Y109" s="4"/>
      <c r="Z109" s="570">
        <f t="shared" ca="1" si="45"/>
        <v>0</v>
      </c>
      <c r="AA109" s="573"/>
      <c r="AB109" s="4"/>
      <c r="AC109" s="570">
        <f t="shared" ca="1" si="52"/>
        <v>0</v>
      </c>
      <c r="AD109" s="573"/>
      <c r="AE109" s="4"/>
      <c r="AF109" s="570">
        <f t="shared" ca="1" si="46"/>
        <v>0</v>
      </c>
      <c r="AG109" s="573"/>
      <c r="AH109" s="4"/>
      <c r="AI109" s="570">
        <f t="shared" ca="1" si="47"/>
        <v>0</v>
      </c>
      <c r="AJ109" s="573"/>
      <c r="AK109" s="4"/>
      <c r="AL109" s="570">
        <f t="shared" ca="1" si="48"/>
        <v>0</v>
      </c>
      <c r="AM109" s="573"/>
      <c r="AN109" s="4"/>
      <c r="AO109" s="570">
        <f t="shared" ca="1" si="49"/>
        <v>0</v>
      </c>
      <c r="AP109" s="573"/>
      <c r="AQ109" s="4"/>
      <c r="AR109" s="570">
        <f t="shared" ca="1" si="50"/>
        <v>0</v>
      </c>
      <c r="AS109" s="573"/>
      <c r="AT109" s="4"/>
      <c r="AU109" s="570">
        <f t="shared" ca="1" si="35"/>
        <v>0</v>
      </c>
      <c r="AV109" s="573"/>
      <c r="AW109" s="4"/>
      <c r="AX109" s="570">
        <f t="shared" ca="1" si="36"/>
        <v>0</v>
      </c>
      <c r="AY109" s="573"/>
      <c r="AZ109" s="4"/>
      <c r="BA109" s="570">
        <f t="shared" ca="1" si="37"/>
        <v>0</v>
      </c>
      <c r="BB109" s="573"/>
    </row>
    <row r="110" spans="2:54" s="485" customFormat="1" ht="15" customHeight="1">
      <c r="B110" s="440" t="str">
        <f t="shared" ca="1" si="51"/>
        <v/>
      </c>
      <c r="C110" s="440">
        <f ca="1">IF(AND(N110&lt;&gt;"",N110&lt;&gt;0),MAX($C$8:$C109)+1,0)</f>
        <v>0</v>
      </c>
      <c r="D110" s="440" t="str">
        <f ca="1">IF($F110&gt;$E$3,"",_xlfn.MAXIFS(OFFSET(Orçamento!$G$5,$E110-5,,$E$4-$E110+5,),OFFSET(Orçamento!$N$5,$E110-5,,$E$4-$E110+5,),$G110)+1-E110+5)</f>
        <v/>
      </c>
      <c r="E110" s="440" t="str">
        <f ca="1">IF($F110&gt;$E$3,"",_xlfn.IFNA(MATCH($G110,Orçamento!$N:$N,),""))</f>
        <v/>
      </c>
      <c r="F110" s="486" cm="1">
        <f t="array" aca="1" ref="F110" ca="1">OFFSET(F110,-1,,,)+1</f>
        <v>101</v>
      </c>
      <c r="G110" s="487" t="str">
        <f ca="1">IF($F110&gt;$E$3,"",INDEX(Insumos!$C:$C,MATCH($F110,Insumos!$B:$B,),1))</f>
        <v/>
      </c>
      <c r="H110" s="488" t="str" cm="1">
        <f t="array" aca="1" ref="H110" ca="1">IF($E110="","",INDEX(Orçamento!$O:$O,$E110,1))</f>
        <v/>
      </c>
      <c r="I110" s="489" t="str" cm="1">
        <f t="array" aca="1" ref="I110" ca="1">IF($E110="","",INDEX(Orçamento!$Q:$Q,$E110,1))</f>
        <v/>
      </c>
      <c r="J110" s="488">
        <f ca="1">IF($D110="",0,SUMIF(OFFSET(Orçamento!$N$5,$E110-5,,$D110,),$G110,OFFSET(Orçamento!$I$5,$E110-5,,$D110,)))</f>
        <v>0</v>
      </c>
      <c r="K110" s="162" cm="1">
        <f t="array" aca="1" ref="K110" ca="1">IF($E110="",0,INDEX(Orçamento!$S:$S,$E110,1))</f>
        <v>0</v>
      </c>
      <c r="L110" s="490">
        <f t="shared" ca="1" si="38"/>
        <v>0</v>
      </c>
      <c r="M110" s="586" t="str">
        <f t="shared" ca="1" si="39"/>
        <v/>
      </c>
      <c r="N110" s="165" t="str">
        <f t="shared" ca="1" si="40"/>
        <v/>
      </c>
      <c r="O110" s="717" t="str">
        <f t="shared" ca="1" si="41"/>
        <v/>
      </c>
      <c r="P110" s="718"/>
      <c r="Q110" s="563"/>
      <c r="R110" s="563"/>
      <c r="S110" s="563"/>
      <c r="T110" s="6" t="str">
        <f t="shared" ca="1" si="42"/>
        <v/>
      </c>
      <c r="U110" s="564">
        <f t="shared" ca="1" si="43"/>
        <v>0</v>
      </c>
      <c r="V110" s="491" cm="1">
        <f t="array" aca="1" ref="V110" ca="1">IF($C110=0,0,INDEX($X$2:$BC$2,1,$B110+1))</f>
        <v>0</v>
      </c>
      <c r="W110" s="492" cm="1">
        <f t="array" aca="1" ref="W110" ca="1">IF($C110=0,0,INDEX($X110:$BC110,1,$B110+1))</f>
        <v>0</v>
      </c>
      <c r="X110" s="493">
        <f t="shared" ca="1" si="44"/>
        <v>0</v>
      </c>
      <c r="Y110" s="4"/>
      <c r="Z110" s="570">
        <f t="shared" ca="1" si="45"/>
        <v>0</v>
      </c>
      <c r="AA110" s="573"/>
      <c r="AB110" s="4"/>
      <c r="AC110" s="570">
        <f t="shared" ca="1" si="52"/>
        <v>0</v>
      </c>
      <c r="AD110" s="573"/>
      <c r="AE110" s="4"/>
      <c r="AF110" s="570">
        <f t="shared" ca="1" si="46"/>
        <v>0</v>
      </c>
      <c r="AG110" s="573"/>
      <c r="AH110" s="4"/>
      <c r="AI110" s="570">
        <f t="shared" ca="1" si="47"/>
        <v>0</v>
      </c>
      <c r="AJ110" s="573"/>
      <c r="AK110" s="4"/>
      <c r="AL110" s="570">
        <f t="shared" ca="1" si="48"/>
        <v>0</v>
      </c>
      <c r="AM110" s="573"/>
      <c r="AN110" s="4"/>
      <c r="AO110" s="570">
        <f t="shared" ca="1" si="49"/>
        <v>0</v>
      </c>
      <c r="AP110" s="573"/>
      <c r="AQ110" s="4"/>
      <c r="AR110" s="570">
        <f t="shared" ca="1" si="50"/>
        <v>0</v>
      </c>
      <c r="AS110" s="573"/>
      <c r="AT110" s="4"/>
      <c r="AU110" s="570">
        <f t="shared" ca="1" si="35"/>
        <v>0</v>
      </c>
      <c r="AV110" s="573"/>
      <c r="AW110" s="4"/>
      <c r="AX110" s="570">
        <f t="shared" ca="1" si="36"/>
        <v>0</v>
      </c>
      <c r="AY110" s="573"/>
      <c r="AZ110" s="4"/>
      <c r="BA110" s="570">
        <f t="shared" ca="1" si="37"/>
        <v>0</v>
      </c>
      <c r="BB110" s="573"/>
    </row>
    <row r="111" spans="2:54" s="485" customFormat="1" ht="15" customHeight="1">
      <c r="B111" s="440" t="str">
        <f t="shared" ca="1" si="51"/>
        <v/>
      </c>
      <c r="C111" s="440">
        <f ca="1">IF(AND(N111&lt;&gt;"",N111&lt;&gt;0),MAX($C$8:$C110)+1,0)</f>
        <v>0</v>
      </c>
      <c r="D111" s="440" t="str">
        <f ca="1">IF($F111&gt;$E$3,"",_xlfn.MAXIFS(OFFSET(Orçamento!$G$5,$E111-5,,$E$4-$E111+5,),OFFSET(Orçamento!$N$5,$E111-5,,$E$4-$E111+5,),$G111)+1-E111+5)</f>
        <v/>
      </c>
      <c r="E111" s="440" t="str">
        <f ca="1">IF($F111&gt;$E$3,"",_xlfn.IFNA(MATCH($G111,Orçamento!$N:$N,),""))</f>
        <v/>
      </c>
      <c r="F111" s="486" cm="1">
        <f t="array" aca="1" ref="F111" ca="1">OFFSET(F111,-1,,,)+1</f>
        <v>102</v>
      </c>
      <c r="G111" s="487" t="str">
        <f ca="1">IF($F111&gt;$E$3,"",INDEX(Insumos!$C:$C,MATCH($F111,Insumos!$B:$B,),1))</f>
        <v/>
      </c>
      <c r="H111" s="488" t="str" cm="1">
        <f t="array" aca="1" ref="H111" ca="1">IF($E111="","",INDEX(Orçamento!$O:$O,$E111,1))</f>
        <v/>
      </c>
      <c r="I111" s="489" t="str" cm="1">
        <f t="array" aca="1" ref="I111" ca="1">IF($E111="","",INDEX(Orçamento!$Q:$Q,$E111,1))</f>
        <v/>
      </c>
      <c r="J111" s="488">
        <f ca="1">IF($D111="",0,SUMIF(OFFSET(Orçamento!$N$5,$E111-5,,$D111,),$G111,OFFSET(Orçamento!$I$5,$E111-5,,$D111,)))</f>
        <v>0</v>
      </c>
      <c r="K111" s="162" cm="1">
        <f t="array" aca="1" ref="K111" ca="1">IF($E111="",0,INDEX(Orçamento!$S:$S,$E111,1))</f>
        <v>0</v>
      </c>
      <c r="L111" s="490">
        <f t="shared" ca="1" si="38"/>
        <v>0</v>
      </c>
      <c r="M111" s="586" t="str">
        <f t="shared" ca="1" si="39"/>
        <v/>
      </c>
      <c r="N111" s="165" t="str">
        <f t="shared" ca="1" si="40"/>
        <v/>
      </c>
      <c r="O111" s="717" t="str">
        <f t="shared" ca="1" si="41"/>
        <v/>
      </c>
      <c r="P111" s="718"/>
      <c r="Q111" s="563"/>
      <c r="R111" s="563"/>
      <c r="S111" s="563"/>
      <c r="T111" s="6" t="str">
        <f t="shared" ca="1" si="42"/>
        <v/>
      </c>
      <c r="U111" s="61">
        <f t="shared" ca="1" si="43"/>
        <v>0</v>
      </c>
      <c r="V111" s="494" cm="1">
        <f t="array" aca="1" ref="V111" ca="1">IF($C111=0,0,INDEX($X$2:$BC$2,1,$B111+1))</f>
        <v>0</v>
      </c>
      <c r="W111" s="495" cm="1">
        <f t="array" aca="1" ref="W111" ca="1">IF($C111=0,0,INDEX($X111:$BC111,1,$B111+1))</f>
        <v>0</v>
      </c>
      <c r="X111" s="496">
        <f t="shared" ca="1" si="44"/>
        <v>0</v>
      </c>
      <c r="Y111" s="4"/>
      <c r="Z111" s="570">
        <f t="shared" ca="1" si="45"/>
        <v>0</v>
      </c>
      <c r="AA111" s="573"/>
      <c r="AB111" s="4"/>
      <c r="AC111" s="570">
        <f t="shared" ca="1" si="52"/>
        <v>0</v>
      </c>
      <c r="AD111" s="573"/>
      <c r="AE111" s="4"/>
      <c r="AF111" s="570">
        <f t="shared" ca="1" si="46"/>
        <v>0</v>
      </c>
      <c r="AG111" s="573"/>
      <c r="AH111" s="4"/>
      <c r="AI111" s="570">
        <f t="shared" ca="1" si="47"/>
        <v>0</v>
      </c>
      <c r="AJ111" s="573"/>
      <c r="AK111" s="4"/>
      <c r="AL111" s="570">
        <f t="shared" ca="1" si="48"/>
        <v>0</v>
      </c>
      <c r="AM111" s="573"/>
      <c r="AN111" s="4"/>
      <c r="AO111" s="570">
        <f t="shared" ca="1" si="49"/>
        <v>0</v>
      </c>
      <c r="AP111" s="573"/>
      <c r="AQ111" s="4"/>
      <c r="AR111" s="570">
        <f t="shared" ca="1" si="50"/>
        <v>0</v>
      </c>
      <c r="AS111" s="573"/>
      <c r="AT111" s="4"/>
      <c r="AU111" s="570">
        <f t="shared" ca="1" si="35"/>
        <v>0</v>
      </c>
      <c r="AV111" s="573"/>
      <c r="AW111" s="4"/>
      <c r="AX111" s="570">
        <f t="shared" ca="1" si="36"/>
        <v>0</v>
      </c>
      <c r="AY111" s="573"/>
      <c r="AZ111" s="4"/>
      <c r="BA111" s="570">
        <f t="shared" ca="1" si="37"/>
        <v>0</v>
      </c>
      <c r="BB111" s="573"/>
    </row>
    <row r="112" spans="2:54" s="485" customFormat="1" ht="15" customHeight="1">
      <c r="B112" s="440" t="str">
        <f t="shared" ca="1" si="51"/>
        <v/>
      </c>
      <c r="C112" s="440">
        <f ca="1">IF(AND(N112&lt;&gt;"",N112&lt;&gt;0),MAX($C$8:$C111)+1,0)</f>
        <v>0</v>
      </c>
      <c r="D112" s="440" t="str">
        <f ca="1">IF($F112&gt;$E$3,"",_xlfn.MAXIFS(OFFSET(Orçamento!$G$5,$E112-5,,$E$4-$E112+5,),OFFSET(Orçamento!$N$5,$E112-5,,$E$4-$E112+5,),$G112)+1-E112+5)</f>
        <v/>
      </c>
      <c r="E112" s="440" t="str">
        <f ca="1">IF($F112&gt;$E$3,"",_xlfn.IFNA(MATCH($G112,Orçamento!$N:$N,),""))</f>
        <v/>
      </c>
      <c r="F112" s="486" cm="1">
        <f t="array" aca="1" ref="F112" ca="1">OFFSET(F112,-1,,,)+1</f>
        <v>103</v>
      </c>
      <c r="G112" s="487" t="str">
        <f ca="1">IF($F112&gt;$E$3,"",INDEX(Insumos!$C:$C,MATCH($F112,Insumos!$B:$B,),1))</f>
        <v/>
      </c>
      <c r="H112" s="488" t="str" cm="1">
        <f t="array" aca="1" ref="H112" ca="1">IF($E112="","",INDEX(Orçamento!$O:$O,$E112,1))</f>
        <v/>
      </c>
      <c r="I112" s="489" t="str" cm="1">
        <f t="array" aca="1" ref="I112" ca="1">IF($E112="","",INDEX(Orçamento!$Q:$Q,$E112,1))</f>
        <v/>
      </c>
      <c r="J112" s="488">
        <f ca="1">IF($D112="",0,SUMIF(OFFSET(Orçamento!$N$5,$E112-5,,$D112,),$G112,OFFSET(Orçamento!$I$5,$E112-5,,$D112,)))</f>
        <v>0</v>
      </c>
      <c r="K112" s="162" cm="1">
        <f t="array" aca="1" ref="K112" ca="1">IF($E112="",0,INDEX(Orçamento!$S:$S,$E112,1))</f>
        <v>0</v>
      </c>
      <c r="L112" s="490">
        <f t="shared" ca="1" si="38"/>
        <v>0</v>
      </c>
      <c r="M112" s="586" t="str">
        <f t="shared" ca="1" si="39"/>
        <v/>
      </c>
      <c r="N112" s="165" t="str">
        <f t="shared" ca="1" si="40"/>
        <v/>
      </c>
      <c r="O112" s="717" t="str">
        <f t="shared" ca="1" si="41"/>
        <v/>
      </c>
      <c r="P112" s="718"/>
      <c r="Q112" s="563"/>
      <c r="R112" s="563"/>
      <c r="S112" s="563"/>
      <c r="T112" s="5" t="str">
        <f t="shared" ca="1" si="42"/>
        <v/>
      </c>
      <c r="U112" s="61">
        <f t="shared" ca="1" si="43"/>
        <v>0</v>
      </c>
      <c r="V112" s="494" cm="1">
        <f t="array" aca="1" ref="V112" ca="1">IF($C112=0,0,INDEX($X$2:$BC$2,1,$B112+1))</f>
        <v>0</v>
      </c>
      <c r="W112" s="495" cm="1">
        <f t="array" aca="1" ref="W112" ca="1">IF($C112=0,0,INDEX($X112:$BC112,1,$B112+1))</f>
        <v>0</v>
      </c>
      <c r="X112" s="496">
        <f t="shared" ca="1" si="44"/>
        <v>0</v>
      </c>
      <c r="Y112" s="4"/>
      <c r="Z112" s="570">
        <f t="shared" ca="1" si="45"/>
        <v>0</v>
      </c>
      <c r="AA112" s="573"/>
      <c r="AB112" s="4"/>
      <c r="AC112" s="570">
        <f t="shared" ca="1" si="52"/>
        <v>0</v>
      </c>
      <c r="AD112" s="573"/>
      <c r="AE112" s="4"/>
      <c r="AF112" s="570">
        <f t="shared" ca="1" si="46"/>
        <v>0</v>
      </c>
      <c r="AG112" s="573"/>
      <c r="AH112" s="4"/>
      <c r="AI112" s="570">
        <f t="shared" ca="1" si="47"/>
        <v>0</v>
      </c>
      <c r="AJ112" s="573"/>
      <c r="AK112" s="4"/>
      <c r="AL112" s="570">
        <f t="shared" ca="1" si="48"/>
        <v>0</v>
      </c>
      <c r="AM112" s="573"/>
      <c r="AN112" s="4"/>
      <c r="AO112" s="570">
        <f t="shared" ca="1" si="49"/>
        <v>0</v>
      </c>
      <c r="AP112" s="573"/>
      <c r="AQ112" s="4"/>
      <c r="AR112" s="570">
        <f t="shared" ca="1" si="50"/>
        <v>0</v>
      </c>
      <c r="AS112" s="573"/>
      <c r="AT112" s="4"/>
      <c r="AU112" s="570">
        <f t="shared" ca="1" si="35"/>
        <v>0</v>
      </c>
      <c r="AV112" s="573"/>
      <c r="AW112" s="4"/>
      <c r="AX112" s="570">
        <f t="shared" ca="1" si="36"/>
        <v>0</v>
      </c>
      <c r="AY112" s="573"/>
      <c r="AZ112" s="4"/>
      <c r="BA112" s="570">
        <f t="shared" ca="1" si="37"/>
        <v>0</v>
      </c>
      <c r="BB112" s="573"/>
    </row>
    <row r="113" spans="2:54" s="485" customFormat="1" ht="15" customHeight="1">
      <c r="B113" s="440" t="str">
        <f t="shared" ca="1" si="51"/>
        <v/>
      </c>
      <c r="C113" s="440">
        <f ca="1">IF(AND(N113&lt;&gt;"",N113&lt;&gt;0),MAX($C$8:$C112)+1,0)</f>
        <v>0</v>
      </c>
      <c r="D113" s="440" t="str">
        <f ca="1">IF($F113&gt;$E$3,"",_xlfn.MAXIFS(OFFSET(Orçamento!$G$5,$E113-5,,$E$4-$E113+5,),OFFSET(Orçamento!$N$5,$E113-5,,$E$4-$E113+5,),$G113)+1-E113+5)</f>
        <v/>
      </c>
      <c r="E113" s="440" t="str">
        <f ca="1">IF($F113&gt;$E$3,"",_xlfn.IFNA(MATCH($G113,Orçamento!$N:$N,),""))</f>
        <v/>
      </c>
      <c r="F113" s="486" cm="1">
        <f t="array" aca="1" ref="F113" ca="1">OFFSET(F113,-1,,,)+1</f>
        <v>104</v>
      </c>
      <c r="G113" s="487" t="str">
        <f ca="1">IF($F113&gt;$E$3,"",INDEX(Insumos!$C:$C,MATCH($F113,Insumos!$B:$B,),1))</f>
        <v/>
      </c>
      <c r="H113" s="488" t="str" cm="1">
        <f t="array" aca="1" ref="H113" ca="1">IF($E113="","",INDEX(Orçamento!$O:$O,$E113,1))</f>
        <v/>
      </c>
      <c r="I113" s="489" t="str" cm="1">
        <f t="array" aca="1" ref="I113" ca="1">IF($E113="","",INDEX(Orçamento!$Q:$Q,$E113,1))</f>
        <v/>
      </c>
      <c r="J113" s="488">
        <f ca="1">IF($D113="",0,SUMIF(OFFSET(Orçamento!$N$5,$E113-5,,$D113,),$G113,OFFSET(Orçamento!$I$5,$E113-5,,$D113,)))</f>
        <v>0</v>
      </c>
      <c r="K113" s="162" cm="1">
        <f t="array" aca="1" ref="K113" ca="1">IF($E113="",0,INDEX(Orçamento!$S:$S,$E113,1))</f>
        <v>0</v>
      </c>
      <c r="L113" s="490">
        <f t="shared" ca="1" si="38"/>
        <v>0</v>
      </c>
      <c r="M113" s="586" t="str">
        <f t="shared" ca="1" si="39"/>
        <v/>
      </c>
      <c r="N113" s="165" t="str">
        <f t="shared" ca="1" si="40"/>
        <v/>
      </c>
      <c r="O113" s="717" t="str">
        <f t="shared" ca="1" si="41"/>
        <v/>
      </c>
      <c r="P113" s="718"/>
      <c r="Q113" s="563"/>
      <c r="R113" s="563"/>
      <c r="S113" s="563"/>
      <c r="T113" s="6" t="str">
        <f t="shared" ca="1" si="42"/>
        <v/>
      </c>
      <c r="U113" s="564">
        <f t="shared" ca="1" si="43"/>
        <v>0</v>
      </c>
      <c r="V113" s="491" cm="1">
        <f t="array" aca="1" ref="V113" ca="1">IF($C113=0,0,INDEX($X$2:$BC$2,1,$B113+1))</f>
        <v>0</v>
      </c>
      <c r="W113" s="492" cm="1">
        <f t="array" aca="1" ref="W113" ca="1">IF($C113=0,0,INDEX($X113:$BC113,1,$B113+1))</f>
        <v>0</v>
      </c>
      <c r="X113" s="493">
        <f t="shared" ca="1" si="44"/>
        <v>0</v>
      </c>
      <c r="Y113" s="4"/>
      <c r="Z113" s="570">
        <f t="shared" ca="1" si="45"/>
        <v>0</v>
      </c>
      <c r="AA113" s="573"/>
      <c r="AB113" s="4"/>
      <c r="AC113" s="570">
        <f t="shared" ca="1" si="52"/>
        <v>0</v>
      </c>
      <c r="AD113" s="573"/>
      <c r="AE113" s="4"/>
      <c r="AF113" s="570">
        <f t="shared" ca="1" si="46"/>
        <v>0</v>
      </c>
      <c r="AG113" s="573"/>
      <c r="AH113" s="4"/>
      <c r="AI113" s="570">
        <f t="shared" ca="1" si="47"/>
        <v>0</v>
      </c>
      <c r="AJ113" s="573"/>
      <c r="AK113" s="4"/>
      <c r="AL113" s="570">
        <f t="shared" ca="1" si="48"/>
        <v>0</v>
      </c>
      <c r="AM113" s="573"/>
      <c r="AN113" s="4"/>
      <c r="AO113" s="570">
        <f t="shared" ca="1" si="49"/>
        <v>0</v>
      </c>
      <c r="AP113" s="573"/>
      <c r="AQ113" s="4"/>
      <c r="AR113" s="570">
        <f t="shared" ca="1" si="50"/>
        <v>0</v>
      </c>
      <c r="AS113" s="573"/>
      <c r="AT113" s="4"/>
      <c r="AU113" s="570">
        <f t="shared" ca="1" si="35"/>
        <v>0</v>
      </c>
      <c r="AV113" s="573"/>
      <c r="AW113" s="4"/>
      <c r="AX113" s="570">
        <f t="shared" ca="1" si="36"/>
        <v>0</v>
      </c>
      <c r="AY113" s="573"/>
      <c r="AZ113" s="4"/>
      <c r="BA113" s="570">
        <f t="shared" ca="1" si="37"/>
        <v>0</v>
      </c>
      <c r="BB113" s="573"/>
    </row>
    <row r="114" spans="2:54" s="485" customFormat="1" ht="15" customHeight="1">
      <c r="B114" s="440" t="str">
        <f t="shared" ca="1" si="51"/>
        <v/>
      </c>
      <c r="C114" s="440">
        <f ca="1">IF(AND(N114&lt;&gt;"",N114&lt;&gt;0),MAX($C$8:$C113)+1,0)</f>
        <v>0</v>
      </c>
      <c r="D114" s="440" t="str">
        <f ca="1">IF($F114&gt;$E$3,"",_xlfn.MAXIFS(OFFSET(Orçamento!$G$5,$E114-5,,$E$4-$E114+5,),OFFSET(Orçamento!$N$5,$E114-5,,$E$4-$E114+5,),$G114)+1-E114+5)</f>
        <v/>
      </c>
      <c r="E114" s="440" t="str">
        <f ca="1">IF($F114&gt;$E$3,"",_xlfn.IFNA(MATCH($G114,Orçamento!$N:$N,),""))</f>
        <v/>
      </c>
      <c r="F114" s="486" cm="1">
        <f t="array" aca="1" ref="F114" ca="1">OFFSET(F114,-1,,,)+1</f>
        <v>105</v>
      </c>
      <c r="G114" s="487" t="str">
        <f ca="1">IF($F114&gt;$E$3,"",INDEX(Insumos!$C:$C,MATCH($F114,Insumos!$B:$B,),1))</f>
        <v/>
      </c>
      <c r="H114" s="488" t="str" cm="1">
        <f t="array" aca="1" ref="H114" ca="1">IF($E114="","",INDEX(Orçamento!$O:$O,$E114,1))</f>
        <v/>
      </c>
      <c r="I114" s="489" t="str" cm="1">
        <f t="array" aca="1" ref="I114" ca="1">IF($E114="","",INDEX(Orçamento!$Q:$Q,$E114,1))</f>
        <v/>
      </c>
      <c r="J114" s="488">
        <f ca="1">IF($D114="",0,SUMIF(OFFSET(Orçamento!$N$5,$E114-5,,$D114,),$G114,OFFSET(Orçamento!$I$5,$E114-5,,$D114,)))</f>
        <v>0</v>
      </c>
      <c r="K114" s="162" cm="1">
        <f t="array" aca="1" ref="K114" ca="1">IF($E114="",0,INDEX(Orçamento!$S:$S,$E114,1))</f>
        <v>0</v>
      </c>
      <c r="L114" s="490">
        <f t="shared" ca="1" si="38"/>
        <v>0</v>
      </c>
      <c r="M114" s="586" t="str">
        <f t="shared" ca="1" si="39"/>
        <v/>
      </c>
      <c r="N114" s="165" t="str">
        <f t="shared" ca="1" si="40"/>
        <v/>
      </c>
      <c r="O114" s="717" t="str">
        <f t="shared" ca="1" si="41"/>
        <v/>
      </c>
      <c r="P114" s="718"/>
      <c r="Q114" s="563"/>
      <c r="R114" s="563"/>
      <c r="S114" s="563"/>
      <c r="T114" s="6" t="str">
        <f t="shared" ca="1" si="42"/>
        <v/>
      </c>
      <c r="U114" s="564">
        <f t="shared" ca="1" si="43"/>
        <v>0</v>
      </c>
      <c r="V114" s="491" cm="1">
        <f t="array" aca="1" ref="V114" ca="1">IF($C114=0,0,INDEX($X$2:$BC$2,1,$B114+1))</f>
        <v>0</v>
      </c>
      <c r="W114" s="492" cm="1">
        <f t="array" aca="1" ref="W114" ca="1">IF($C114=0,0,INDEX($X114:$BC114,1,$B114+1))</f>
        <v>0</v>
      </c>
      <c r="X114" s="493">
        <f t="shared" ca="1" si="44"/>
        <v>0</v>
      </c>
      <c r="Y114" s="4"/>
      <c r="Z114" s="570">
        <f t="shared" ca="1" si="45"/>
        <v>0</v>
      </c>
      <c r="AA114" s="573"/>
      <c r="AB114" s="4"/>
      <c r="AC114" s="570">
        <f t="shared" ca="1" si="52"/>
        <v>0</v>
      </c>
      <c r="AD114" s="573"/>
      <c r="AE114" s="4"/>
      <c r="AF114" s="570">
        <f t="shared" ca="1" si="46"/>
        <v>0</v>
      </c>
      <c r="AG114" s="573"/>
      <c r="AH114" s="4"/>
      <c r="AI114" s="570">
        <f t="shared" ca="1" si="47"/>
        <v>0</v>
      </c>
      <c r="AJ114" s="573"/>
      <c r="AK114" s="4"/>
      <c r="AL114" s="570">
        <f t="shared" ca="1" si="48"/>
        <v>0</v>
      </c>
      <c r="AM114" s="573"/>
      <c r="AN114" s="4"/>
      <c r="AO114" s="570">
        <f t="shared" ca="1" si="49"/>
        <v>0</v>
      </c>
      <c r="AP114" s="573"/>
      <c r="AQ114" s="4"/>
      <c r="AR114" s="570">
        <f t="shared" ca="1" si="50"/>
        <v>0</v>
      </c>
      <c r="AS114" s="573"/>
      <c r="AT114" s="4"/>
      <c r="AU114" s="570">
        <f t="shared" ca="1" si="35"/>
        <v>0</v>
      </c>
      <c r="AV114" s="573"/>
      <c r="AW114" s="4"/>
      <c r="AX114" s="570">
        <f t="shared" ca="1" si="36"/>
        <v>0</v>
      </c>
      <c r="AY114" s="573"/>
      <c r="AZ114" s="4"/>
      <c r="BA114" s="570">
        <f t="shared" ca="1" si="37"/>
        <v>0</v>
      </c>
      <c r="BB114" s="573"/>
    </row>
    <row r="115" spans="2:54" s="485" customFormat="1" ht="15" customHeight="1">
      <c r="B115" s="440" t="str">
        <f t="shared" ca="1" si="51"/>
        <v/>
      </c>
      <c r="C115" s="440">
        <f ca="1">IF(AND(N115&lt;&gt;"",N115&lt;&gt;0),MAX($C$8:$C114)+1,0)</f>
        <v>0</v>
      </c>
      <c r="D115" s="440" t="str">
        <f ca="1">IF($F115&gt;$E$3,"",_xlfn.MAXIFS(OFFSET(Orçamento!$G$5,$E115-5,,$E$4-$E115+5,),OFFSET(Orçamento!$N$5,$E115-5,,$E$4-$E115+5,),$G115)+1-E115+5)</f>
        <v/>
      </c>
      <c r="E115" s="440" t="str">
        <f ca="1">IF($F115&gt;$E$3,"",_xlfn.IFNA(MATCH($G115,Orçamento!$N:$N,),""))</f>
        <v/>
      </c>
      <c r="F115" s="486" cm="1">
        <f t="array" aca="1" ref="F115" ca="1">OFFSET(F115,-1,,,)+1</f>
        <v>106</v>
      </c>
      <c r="G115" s="487" t="str">
        <f ca="1">IF($F115&gt;$E$3,"",INDEX(Insumos!$C:$C,MATCH($F115,Insumos!$B:$B,),1))</f>
        <v/>
      </c>
      <c r="H115" s="488" t="str" cm="1">
        <f t="array" aca="1" ref="H115" ca="1">IF($E115="","",INDEX(Orçamento!$O:$O,$E115,1))</f>
        <v/>
      </c>
      <c r="I115" s="489" t="str" cm="1">
        <f t="array" aca="1" ref="I115" ca="1">IF($E115="","",INDEX(Orçamento!$Q:$Q,$E115,1))</f>
        <v/>
      </c>
      <c r="J115" s="488">
        <f ca="1">IF($D115="",0,SUMIF(OFFSET(Orçamento!$N$5,$E115-5,,$D115,),$G115,OFFSET(Orçamento!$I$5,$E115-5,,$D115,)))</f>
        <v>0</v>
      </c>
      <c r="K115" s="162" cm="1">
        <f t="array" aca="1" ref="K115" ca="1">IF($E115="",0,INDEX(Orçamento!$S:$S,$E115,1))</f>
        <v>0</v>
      </c>
      <c r="L115" s="490">
        <f t="shared" ca="1" si="38"/>
        <v>0</v>
      </c>
      <c r="M115" s="586" t="str">
        <f t="shared" ca="1" si="39"/>
        <v/>
      </c>
      <c r="N115" s="165" t="str">
        <f t="shared" ca="1" si="40"/>
        <v/>
      </c>
      <c r="O115" s="717" t="str">
        <f t="shared" ca="1" si="41"/>
        <v/>
      </c>
      <c r="P115" s="718"/>
      <c r="Q115" s="563"/>
      <c r="R115" s="563"/>
      <c r="S115" s="563"/>
      <c r="T115" s="6" t="str">
        <f t="shared" ca="1" si="42"/>
        <v/>
      </c>
      <c r="U115" s="564">
        <f t="shared" ca="1" si="43"/>
        <v>0</v>
      </c>
      <c r="V115" s="491" cm="1">
        <f t="array" aca="1" ref="V115" ca="1">IF($C115=0,0,INDEX($X$2:$BC$2,1,$B115+1))</f>
        <v>0</v>
      </c>
      <c r="W115" s="492" cm="1">
        <f t="array" aca="1" ref="W115" ca="1">IF($C115=0,0,INDEX($X115:$BC115,1,$B115+1))</f>
        <v>0</v>
      </c>
      <c r="X115" s="493">
        <f t="shared" ca="1" si="44"/>
        <v>0</v>
      </c>
      <c r="Y115" s="4"/>
      <c r="Z115" s="570">
        <f t="shared" ca="1" si="45"/>
        <v>0</v>
      </c>
      <c r="AA115" s="573"/>
      <c r="AB115" s="4"/>
      <c r="AC115" s="570">
        <f t="shared" ca="1" si="52"/>
        <v>0</v>
      </c>
      <c r="AD115" s="573"/>
      <c r="AE115" s="4"/>
      <c r="AF115" s="570">
        <f t="shared" ca="1" si="46"/>
        <v>0</v>
      </c>
      <c r="AG115" s="573"/>
      <c r="AH115" s="4"/>
      <c r="AI115" s="570">
        <f t="shared" ca="1" si="47"/>
        <v>0</v>
      </c>
      <c r="AJ115" s="573"/>
      <c r="AK115" s="4"/>
      <c r="AL115" s="570">
        <f t="shared" ca="1" si="48"/>
        <v>0</v>
      </c>
      <c r="AM115" s="573"/>
      <c r="AN115" s="4"/>
      <c r="AO115" s="570">
        <f t="shared" ca="1" si="49"/>
        <v>0</v>
      </c>
      <c r="AP115" s="573"/>
      <c r="AQ115" s="4"/>
      <c r="AR115" s="570">
        <f t="shared" ca="1" si="50"/>
        <v>0</v>
      </c>
      <c r="AS115" s="573"/>
      <c r="AT115" s="4"/>
      <c r="AU115" s="570">
        <f t="shared" ca="1" si="35"/>
        <v>0</v>
      </c>
      <c r="AV115" s="573"/>
      <c r="AW115" s="4"/>
      <c r="AX115" s="570">
        <f t="shared" ca="1" si="36"/>
        <v>0</v>
      </c>
      <c r="AY115" s="573"/>
      <c r="AZ115" s="4"/>
      <c r="BA115" s="570">
        <f t="shared" ca="1" si="37"/>
        <v>0</v>
      </c>
      <c r="BB115" s="573"/>
    </row>
    <row r="116" spans="2:54" s="485" customFormat="1" ht="15" customHeight="1">
      <c r="B116" s="440" t="str">
        <f t="shared" ca="1" si="51"/>
        <v/>
      </c>
      <c r="C116" s="440">
        <f ca="1">IF(AND(N116&lt;&gt;"",N116&lt;&gt;0),MAX($C$8:$C115)+1,0)</f>
        <v>0</v>
      </c>
      <c r="D116" s="440" t="str">
        <f ca="1">IF($F116&gt;$E$3,"",_xlfn.MAXIFS(OFFSET(Orçamento!$G$5,$E116-5,,$E$4-$E116+5,),OFFSET(Orçamento!$N$5,$E116-5,,$E$4-$E116+5,),$G116)+1-E116+5)</f>
        <v/>
      </c>
      <c r="E116" s="440" t="str">
        <f ca="1">IF($F116&gt;$E$3,"",_xlfn.IFNA(MATCH($G116,Orçamento!$N:$N,),""))</f>
        <v/>
      </c>
      <c r="F116" s="486" cm="1">
        <f t="array" aca="1" ref="F116" ca="1">OFFSET(F116,-1,,,)+1</f>
        <v>107</v>
      </c>
      <c r="G116" s="487" t="str">
        <f ca="1">IF($F116&gt;$E$3,"",INDEX(Insumos!$C:$C,MATCH($F116,Insumos!$B:$B,),1))</f>
        <v/>
      </c>
      <c r="H116" s="488" t="str" cm="1">
        <f t="array" aca="1" ref="H116" ca="1">IF($E116="","",INDEX(Orçamento!$O:$O,$E116,1))</f>
        <v/>
      </c>
      <c r="I116" s="489" t="str" cm="1">
        <f t="array" aca="1" ref="I116" ca="1">IF($E116="","",INDEX(Orçamento!$Q:$Q,$E116,1))</f>
        <v/>
      </c>
      <c r="J116" s="488">
        <f ca="1">IF($D116="",0,SUMIF(OFFSET(Orçamento!$N$5,$E116-5,,$D116,),$G116,OFFSET(Orçamento!$I$5,$E116-5,,$D116,)))</f>
        <v>0</v>
      </c>
      <c r="K116" s="162" cm="1">
        <f t="array" aca="1" ref="K116" ca="1">IF($E116="",0,INDEX(Orçamento!$S:$S,$E116,1))</f>
        <v>0</v>
      </c>
      <c r="L116" s="490">
        <f t="shared" ca="1" si="38"/>
        <v>0</v>
      </c>
      <c r="M116" s="586" t="str">
        <f t="shared" ca="1" si="39"/>
        <v/>
      </c>
      <c r="N116" s="165" t="str">
        <f t="shared" ca="1" si="40"/>
        <v/>
      </c>
      <c r="O116" s="717" t="str">
        <f t="shared" ca="1" si="41"/>
        <v/>
      </c>
      <c r="P116" s="718"/>
      <c r="Q116" s="563"/>
      <c r="R116" s="563"/>
      <c r="S116" s="563"/>
      <c r="T116" s="6" t="str">
        <f t="shared" ca="1" si="42"/>
        <v/>
      </c>
      <c r="U116" s="564">
        <f t="shared" ca="1" si="43"/>
        <v>0</v>
      </c>
      <c r="V116" s="491" cm="1">
        <f t="array" aca="1" ref="V116" ca="1">IF($C116=0,0,INDEX($X$2:$BC$2,1,$B116+1))</f>
        <v>0</v>
      </c>
      <c r="W116" s="492" cm="1">
        <f t="array" aca="1" ref="W116" ca="1">IF($C116=0,0,INDEX($X116:$BC116,1,$B116+1))</f>
        <v>0</v>
      </c>
      <c r="X116" s="493">
        <f t="shared" ca="1" si="44"/>
        <v>0</v>
      </c>
      <c r="Y116" s="4"/>
      <c r="Z116" s="570">
        <f t="shared" ca="1" si="45"/>
        <v>0</v>
      </c>
      <c r="AA116" s="573"/>
      <c r="AB116" s="4"/>
      <c r="AC116" s="570">
        <f t="shared" ca="1" si="52"/>
        <v>0</v>
      </c>
      <c r="AD116" s="573"/>
      <c r="AE116" s="4"/>
      <c r="AF116" s="570">
        <f t="shared" ca="1" si="46"/>
        <v>0</v>
      </c>
      <c r="AG116" s="573"/>
      <c r="AH116" s="4"/>
      <c r="AI116" s="570">
        <f t="shared" ca="1" si="47"/>
        <v>0</v>
      </c>
      <c r="AJ116" s="573"/>
      <c r="AK116" s="4"/>
      <c r="AL116" s="570">
        <f t="shared" ca="1" si="48"/>
        <v>0</v>
      </c>
      <c r="AM116" s="573"/>
      <c r="AN116" s="4"/>
      <c r="AO116" s="570">
        <f t="shared" ca="1" si="49"/>
        <v>0</v>
      </c>
      <c r="AP116" s="573"/>
      <c r="AQ116" s="4"/>
      <c r="AR116" s="570">
        <f t="shared" ca="1" si="50"/>
        <v>0</v>
      </c>
      <c r="AS116" s="573"/>
      <c r="AT116" s="4"/>
      <c r="AU116" s="570">
        <f t="shared" ca="1" si="35"/>
        <v>0</v>
      </c>
      <c r="AV116" s="573"/>
      <c r="AW116" s="4"/>
      <c r="AX116" s="570">
        <f t="shared" ca="1" si="36"/>
        <v>0</v>
      </c>
      <c r="AY116" s="573"/>
      <c r="AZ116" s="4"/>
      <c r="BA116" s="570">
        <f t="shared" ca="1" si="37"/>
        <v>0</v>
      </c>
      <c r="BB116" s="573"/>
    </row>
    <row r="117" spans="2:54" s="485" customFormat="1" ht="15" customHeight="1">
      <c r="B117" s="440" t="str">
        <f t="shared" ca="1" si="51"/>
        <v/>
      </c>
      <c r="C117" s="440">
        <f ca="1">IF(AND(N117&lt;&gt;"",N117&lt;&gt;0),MAX($C$8:$C116)+1,0)</f>
        <v>0</v>
      </c>
      <c r="D117" s="440" t="str">
        <f ca="1">IF($F117&gt;$E$3,"",_xlfn.MAXIFS(OFFSET(Orçamento!$G$5,$E117-5,,$E$4-$E117+5,),OFFSET(Orçamento!$N$5,$E117-5,,$E$4-$E117+5,),$G117)+1-E117+5)</f>
        <v/>
      </c>
      <c r="E117" s="440" t="str">
        <f ca="1">IF($F117&gt;$E$3,"",_xlfn.IFNA(MATCH($G117,Orçamento!$N:$N,),""))</f>
        <v/>
      </c>
      <c r="F117" s="486" cm="1">
        <f t="array" aca="1" ref="F117" ca="1">OFFSET(F117,-1,,,)+1</f>
        <v>108</v>
      </c>
      <c r="G117" s="487" t="str">
        <f ca="1">IF($F117&gt;$E$3,"",INDEX(Insumos!$C:$C,MATCH($F117,Insumos!$B:$B,),1))</f>
        <v/>
      </c>
      <c r="H117" s="488" t="str" cm="1">
        <f t="array" aca="1" ref="H117" ca="1">IF($E117="","",INDEX(Orçamento!$O:$O,$E117,1))</f>
        <v/>
      </c>
      <c r="I117" s="489" t="str" cm="1">
        <f t="array" aca="1" ref="I117" ca="1">IF($E117="","",INDEX(Orçamento!$Q:$Q,$E117,1))</f>
        <v/>
      </c>
      <c r="J117" s="488">
        <f ca="1">IF($D117="",0,SUMIF(OFFSET(Orçamento!$N$5,$E117-5,,$D117,),$G117,OFFSET(Orçamento!$I$5,$E117-5,,$D117,)))</f>
        <v>0</v>
      </c>
      <c r="K117" s="162" cm="1">
        <f t="array" aca="1" ref="K117" ca="1">IF($E117="",0,INDEX(Orçamento!$S:$S,$E117,1))</f>
        <v>0</v>
      </c>
      <c r="L117" s="490">
        <f t="shared" ca="1" si="38"/>
        <v>0</v>
      </c>
      <c r="M117" s="586" t="str">
        <f t="shared" ca="1" si="39"/>
        <v/>
      </c>
      <c r="N117" s="165" t="str">
        <f t="shared" ca="1" si="40"/>
        <v/>
      </c>
      <c r="O117" s="717" t="str">
        <f t="shared" ca="1" si="41"/>
        <v/>
      </c>
      <c r="P117" s="718"/>
      <c r="Q117" s="563"/>
      <c r="R117" s="563"/>
      <c r="S117" s="563"/>
      <c r="T117" s="6" t="str">
        <f t="shared" ca="1" si="42"/>
        <v/>
      </c>
      <c r="U117" s="61">
        <f t="shared" ca="1" si="43"/>
        <v>0</v>
      </c>
      <c r="V117" s="494" cm="1">
        <f t="array" aca="1" ref="V117" ca="1">IF($C117=0,0,INDEX($X$2:$BC$2,1,$B117+1))</f>
        <v>0</v>
      </c>
      <c r="W117" s="495" cm="1">
        <f t="array" aca="1" ref="W117" ca="1">IF($C117=0,0,INDEX($X117:$BC117,1,$B117+1))</f>
        <v>0</v>
      </c>
      <c r="X117" s="496">
        <f t="shared" ca="1" si="44"/>
        <v>0</v>
      </c>
      <c r="Y117" s="4"/>
      <c r="Z117" s="570">
        <f t="shared" ca="1" si="45"/>
        <v>0</v>
      </c>
      <c r="AA117" s="573"/>
      <c r="AB117" s="4"/>
      <c r="AC117" s="570">
        <f t="shared" ca="1" si="52"/>
        <v>0</v>
      </c>
      <c r="AD117" s="573"/>
      <c r="AE117" s="4"/>
      <c r="AF117" s="570">
        <f t="shared" ca="1" si="46"/>
        <v>0</v>
      </c>
      <c r="AG117" s="573"/>
      <c r="AH117" s="4"/>
      <c r="AI117" s="570">
        <f t="shared" ca="1" si="47"/>
        <v>0</v>
      </c>
      <c r="AJ117" s="573"/>
      <c r="AK117" s="4"/>
      <c r="AL117" s="570">
        <f t="shared" ca="1" si="48"/>
        <v>0</v>
      </c>
      <c r="AM117" s="573"/>
      <c r="AN117" s="4"/>
      <c r="AO117" s="570">
        <f t="shared" ca="1" si="49"/>
        <v>0</v>
      </c>
      <c r="AP117" s="573"/>
      <c r="AQ117" s="4"/>
      <c r="AR117" s="570">
        <f t="shared" ca="1" si="50"/>
        <v>0</v>
      </c>
      <c r="AS117" s="573"/>
      <c r="AT117" s="4"/>
      <c r="AU117" s="570">
        <f t="shared" ca="1" si="35"/>
        <v>0</v>
      </c>
      <c r="AV117" s="573"/>
      <c r="AW117" s="4"/>
      <c r="AX117" s="570">
        <f t="shared" ca="1" si="36"/>
        <v>0</v>
      </c>
      <c r="AY117" s="573"/>
      <c r="AZ117" s="4"/>
      <c r="BA117" s="570">
        <f t="shared" ca="1" si="37"/>
        <v>0</v>
      </c>
      <c r="BB117" s="573"/>
    </row>
    <row r="118" spans="2:54" s="485" customFormat="1" ht="15" customHeight="1">
      <c r="B118" s="440" t="str">
        <f t="shared" ca="1" si="51"/>
        <v/>
      </c>
      <c r="C118" s="440">
        <f ca="1">IF(AND(N118&lt;&gt;"",N118&lt;&gt;0),MAX($C$8:$C117)+1,0)</f>
        <v>0</v>
      </c>
      <c r="D118" s="440" t="str">
        <f ca="1">IF($F118&gt;$E$3,"",_xlfn.MAXIFS(OFFSET(Orçamento!$G$5,$E118-5,,$E$4-$E118+5,),OFFSET(Orçamento!$N$5,$E118-5,,$E$4-$E118+5,),$G118)+1-E118+5)</f>
        <v/>
      </c>
      <c r="E118" s="440" t="str">
        <f ca="1">IF($F118&gt;$E$3,"",_xlfn.IFNA(MATCH($G118,Orçamento!$N:$N,),""))</f>
        <v/>
      </c>
      <c r="F118" s="486" cm="1">
        <f t="array" aca="1" ref="F118" ca="1">OFFSET(F118,-1,,,)+1</f>
        <v>109</v>
      </c>
      <c r="G118" s="487" t="str">
        <f ca="1">IF($F118&gt;$E$3,"",INDEX(Insumos!$C:$C,MATCH($F118,Insumos!$B:$B,),1))</f>
        <v/>
      </c>
      <c r="H118" s="488" t="str" cm="1">
        <f t="array" aca="1" ref="H118" ca="1">IF($E118="","",INDEX(Orçamento!$O:$O,$E118,1))</f>
        <v/>
      </c>
      <c r="I118" s="489" t="str" cm="1">
        <f t="array" aca="1" ref="I118" ca="1">IF($E118="","",INDEX(Orçamento!$Q:$Q,$E118,1))</f>
        <v/>
      </c>
      <c r="J118" s="488">
        <f ca="1">IF($D118="",0,SUMIF(OFFSET(Orçamento!$N$5,$E118-5,,$D118,),$G118,OFFSET(Orçamento!$I$5,$E118-5,,$D118,)))</f>
        <v>0</v>
      </c>
      <c r="K118" s="162" cm="1">
        <f t="array" aca="1" ref="K118" ca="1">IF($E118="",0,INDEX(Orçamento!$S:$S,$E118,1))</f>
        <v>0</v>
      </c>
      <c r="L118" s="490">
        <f t="shared" ca="1" si="38"/>
        <v>0</v>
      </c>
      <c r="M118" s="586" t="str">
        <f t="shared" ca="1" si="39"/>
        <v/>
      </c>
      <c r="N118" s="165" t="str">
        <f t="shared" ca="1" si="40"/>
        <v/>
      </c>
      <c r="O118" s="717" t="str">
        <f t="shared" ca="1" si="41"/>
        <v/>
      </c>
      <c r="P118" s="718"/>
      <c r="Q118" s="563"/>
      <c r="R118" s="563"/>
      <c r="S118" s="563"/>
      <c r="T118" s="5" t="str">
        <f t="shared" ca="1" si="42"/>
        <v/>
      </c>
      <c r="U118" s="61">
        <f t="shared" ca="1" si="43"/>
        <v>0</v>
      </c>
      <c r="V118" s="494" cm="1">
        <f t="array" aca="1" ref="V118" ca="1">IF($C118=0,0,INDEX($X$2:$BC$2,1,$B118+1))</f>
        <v>0</v>
      </c>
      <c r="W118" s="495" cm="1">
        <f t="array" aca="1" ref="W118" ca="1">IF($C118=0,0,INDEX($X118:$BC118,1,$B118+1))</f>
        <v>0</v>
      </c>
      <c r="X118" s="496">
        <f t="shared" ca="1" si="44"/>
        <v>0</v>
      </c>
      <c r="Y118" s="4"/>
      <c r="Z118" s="570">
        <f t="shared" ca="1" si="45"/>
        <v>0</v>
      </c>
      <c r="AA118" s="573"/>
      <c r="AB118" s="4"/>
      <c r="AC118" s="570">
        <f t="shared" ca="1" si="52"/>
        <v>0</v>
      </c>
      <c r="AD118" s="573"/>
      <c r="AE118" s="4"/>
      <c r="AF118" s="570">
        <f t="shared" ca="1" si="46"/>
        <v>0</v>
      </c>
      <c r="AG118" s="573"/>
      <c r="AH118" s="4"/>
      <c r="AI118" s="570">
        <f t="shared" ca="1" si="47"/>
        <v>0</v>
      </c>
      <c r="AJ118" s="573"/>
      <c r="AK118" s="4"/>
      <c r="AL118" s="570">
        <f t="shared" ca="1" si="48"/>
        <v>0</v>
      </c>
      <c r="AM118" s="573"/>
      <c r="AN118" s="4"/>
      <c r="AO118" s="570">
        <f t="shared" ca="1" si="49"/>
        <v>0</v>
      </c>
      <c r="AP118" s="573"/>
      <c r="AQ118" s="4"/>
      <c r="AR118" s="570">
        <f t="shared" ca="1" si="50"/>
        <v>0</v>
      </c>
      <c r="AS118" s="573"/>
      <c r="AT118" s="4"/>
      <c r="AU118" s="570">
        <f t="shared" ca="1" si="35"/>
        <v>0</v>
      </c>
      <c r="AV118" s="573"/>
      <c r="AW118" s="4"/>
      <c r="AX118" s="570">
        <f t="shared" ca="1" si="36"/>
        <v>0</v>
      </c>
      <c r="AY118" s="573"/>
      <c r="AZ118" s="4"/>
      <c r="BA118" s="570">
        <f t="shared" ca="1" si="37"/>
        <v>0</v>
      </c>
      <c r="BB118" s="573"/>
    </row>
    <row r="119" spans="2:54" s="485" customFormat="1" ht="15" customHeight="1" thickBot="1">
      <c r="B119" s="440" t="str">
        <f t="shared" ca="1" si="51"/>
        <v/>
      </c>
      <c r="C119" s="440">
        <f ca="1">IF(AND(N119&lt;&gt;"",N119&lt;&gt;0),MAX($C$8:$C118)+1,0)</f>
        <v>0</v>
      </c>
      <c r="D119" s="440" t="str">
        <f ca="1">IF($F119&gt;$E$3,"",_xlfn.MAXIFS(OFFSET(Orçamento!$G$5,$E119-5,,$E$4-$E119+5,),OFFSET(Orçamento!$N$5,$E119-5,,$E$4-$E119+5,),$G119)+1-E119+5)</f>
        <v/>
      </c>
      <c r="E119" s="440" t="str">
        <f ca="1">IF($F119&gt;$E$3,"",_xlfn.IFNA(MATCH($G119,Orçamento!$N:$N,),""))</f>
        <v/>
      </c>
      <c r="F119" s="497" cm="1">
        <f t="array" aca="1" ref="F119" ca="1">OFFSET(F119,-1,,,)+1</f>
        <v>110</v>
      </c>
      <c r="G119" s="498" t="str">
        <f ca="1">IF($F119&gt;$E$3,"",INDEX(Insumos!$C:$C,MATCH($F119,Insumos!$B:$B,),1))</f>
        <v/>
      </c>
      <c r="H119" s="499" t="str" cm="1">
        <f t="array" aca="1" ref="H119" ca="1">IF($E119="","",INDEX(Orçamento!$O:$O,$E119,1))</f>
        <v/>
      </c>
      <c r="I119" s="500" t="str" cm="1">
        <f t="array" aca="1" ref="I119" ca="1">IF($E119="","",INDEX(Orçamento!$Q:$Q,$E119,1))</f>
        <v/>
      </c>
      <c r="J119" s="499">
        <f ca="1">IF($D119="",0,SUMIF(OFFSET(Orçamento!$N$5,$E119-5,,$D119,),$G119,OFFSET(Orçamento!$I$5,$E119-5,,$D119,)))</f>
        <v>0</v>
      </c>
      <c r="K119" s="163" cm="1">
        <f t="array" aca="1" ref="K119" ca="1">IF($E119="",0,INDEX(Orçamento!$S:$S,$E119,1))</f>
        <v>0</v>
      </c>
      <c r="L119" s="501">
        <f t="shared" ref="L119" ca="1" si="53">J119*K119</f>
        <v>0</v>
      </c>
      <c r="M119" s="587" t="str">
        <f t="shared" ref="M119" ca="1" si="54">N119</f>
        <v/>
      </c>
      <c r="N119" s="166" t="str">
        <f t="shared" ref="N119" ca="1" si="55">G119</f>
        <v/>
      </c>
      <c r="O119" s="717" t="str">
        <f t="shared" ref="O119" ca="1" si="56">H119</f>
        <v/>
      </c>
      <c r="P119" s="718"/>
      <c r="Q119" s="565"/>
      <c r="R119" s="565"/>
      <c r="S119" s="565"/>
      <c r="T119" s="3" t="str">
        <f t="shared" ref="T119" ca="1" si="57">I119</f>
        <v/>
      </c>
      <c r="U119" s="62">
        <f t="shared" ref="U119" ca="1" si="58">J119</f>
        <v>0</v>
      </c>
      <c r="V119" s="502" cm="1">
        <f t="array" aca="1" ref="V119" ca="1">IF($C119=0,0,INDEX($X$2:$BC$2,1,$B119+1))</f>
        <v>0</v>
      </c>
      <c r="W119" s="503" cm="1">
        <f t="array" aca="1" ref="W119" ca="1">IF($C119=0,0,INDEX($X119:$BC119,1,$B119+1))</f>
        <v>0</v>
      </c>
      <c r="X119" s="504">
        <f t="shared" ref="X119" ca="1" si="59">W119*U119</f>
        <v>0</v>
      </c>
      <c r="Y119" s="2"/>
      <c r="Z119" s="571">
        <f t="shared" ref="Z119" ca="1" si="60">Y119*$U119</f>
        <v>0</v>
      </c>
      <c r="AA119" s="574"/>
      <c r="AB119" s="2"/>
      <c r="AC119" s="571">
        <f t="shared" ca="1" si="52"/>
        <v>0</v>
      </c>
      <c r="AD119" s="574"/>
      <c r="AE119" s="2"/>
      <c r="AF119" s="571">
        <f t="shared" ref="AF119" ca="1" si="61">AE119*$U119</f>
        <v>0</v>
      </c>
      <c r="AG119" s="574"/>
      <c r="AH119" s="2"/>
      <c r="AI119" s="571">
        <f t="shared" ref="AI119" ca="1" si="62">AH119*$U119</f>
        <v>0</v>
      </c>
      <c r="AJ119" s="574"/>
      <c r="AK119" s="2"/>
      <c r="AL119" s="571">
        <f t="shared" ref="AL119" ca="1" si="63">AK119*$U119</f>
        <v>0</v>
      </c>
      <c r="AM119" s="574"/>
      <c r="AN119" s="2"/>
      <c r="AO119" s="571">
        <f t="shared" ref="AO119" ca="1" si="64">AN119*$U119</f>
        <v>0</v>
      </c>
      <c r="AP119" s="574"/>
      <c r="AQ119" s="2"/>
      <c r="AR119" s="571">
        <f t="shared" ref="AR119" ca="1" si="65">AQ119*$U119</f>
        <v>0</v>
      </c>
      <c r="AS119" s="574"/>
      <c r="AT119" s="2"/>
      <c r="AU119" s="571">
        <f t="shared" ca="1" si="35"/>
        <v>0</v>
      </c>
      <c r="AV119" s="574"/>
      <c r="AW119" s="2"/>
      <c r="AX119" s="571">
        <f t="shared" ca="1" si="36"/>
        <v>0</v>
      </c>
      <c r="AY119" s="574"/>
      <c r="AZ119" s="2"/>
      <c r="BA119" s="571">
        <f t="shared" ca="1" si="37"/>
        <v>0</v>
      </c>
      <c r="BB119" s="574"/>
    </row>
    <row r="120" spans="2:54" s="485" customFormat="1" ht="17.25" customHeight="1" thickBot="1">
      <c r="B120" s="440"/>
      <c r="C120" s="440"/>
      <c r="D120" s="440"/>
      <c r="E120" s="440"/>
      <c r="F120" s="505"/>
      <c r="G120" s="506"/>
      <c r="H120" s="507"/>
      <c r="I120" s="506"/>
      <c r="J120" s="506"/>
      <c r="K120" s="507"/>
      <c r="L120" s="508"/>
      <c r="M120" s="655" t="s">
        <v>32</v>
      </c>
      <c r="N120" s="656"/>
      <c r="O120" s="656"/>
      <c r="P120" s="509">
        <f ca="1">SUM(L10:L119)</f>
        <v>0</v>
      </c>
      <c r="Q120" s="510"/>
      <c r="R120" s="511"/>
      <c r="S120" s="512"/>
      <c r="T120" s="513" t="s">
        <v>33</v>
      </c>
      <c r="U120" s="514"/>
      <c r="V120" s="515"/>
      <c r="W120" s="516"/>
      <c r="X120" s="517">
        <f ca="1">SUM(X10:X119)</f>
        <v>0</v>
      </c>
      <c r="Y120" s="518"/>
      <c r="Z120" s="575">
        <f ca="1">SUM(Z10:Z119)</f>
        <v>0</v>
      </c>
      <c r="AA120" s="577"/>
      <c r="AB120" s="518"/>
      <c r="AC120" s="519">
        <f t="shared" ref="AC120" ca="1" si="66">SUM(AC10:AC119)</f>
        <v>0</v>
      </c>
      <c r="AD120" s="577"/>
      <c r="AE120" s="518"/>
      <c r="AF120" s="519">
        <f t="shared" ref="AF120" ca="1" si="67">SUM(AF10:AF119)</f>
        <v>0</v>
      </c>
      <c r="AG120" s="577"/>
      <c r="AH120" s="518"/>
      <c r="AI120" s="519">
        <f t="shared" ref="AI120" ca="1" si="68">SUM(AI10:AI119)</f>
        <v>0</v>
      </c>
      <c r="AJ120" s="577"/>
      <c r="AK120" s="518"/>
      <c r="AL120" s="519">
        <f t="shared" ref="AL120" ca="1" si="69">SUM(AL10:AL119)</f>
        <v>0</v>
      </c>
      <c r="AM120" s="577"/>
      <c r="AN120" s="518"/>
      <c r="AO120" s="519">
        <f t="shared" ref="AO120" ca="1" si="70">SUM(AO10:AO119)</f>
        <v>0</v>
      </c>
      <c r="AP120" s="577"/>
      <c r="AQ120" s="518"/>
      <c r="AR120" s="581">
        <f t="shared" ref="AR120" ca="1" si="71">SUM(AR10:AR119)</f>
        <v>0</v>
      </c>
      <c r="AS120" s="577"/>
      <c r="AT120" s="518"/>
      <c r="AU120" s="519">
        <f t="shared" ref="AU120" ca="1" si="72">SUM(AU10:AU119)</f>
        <v>0</v>
      </c>
      <c r="AV120" s="577"/>
      <c r="AW120" s="518"/>
      <c r="AX120" s="581">
        <f t="shared" ref="AX120:BA120" ca="1" si="73">SUM(AX10:AX119)</f>
        <v>0</v>
      </c>
      <c r="AY120" s="577"/>
      <c r="AZ120" s="518"/>
      <c r="BA120" s="581">
        <f t="shared" ca="1" si="73"/>
        <v>0</v>
      </c>
      <c r="BB120" s="577"/>
    </row>
    <row r="121" spans="2:54" s="485" customFormat="1" ht="16.5" customHeight="1">
      <c r="B121" s="440"/>
      <c r="C121" s="440"/>
      <c r="D121" s="440"/>
      <c r="E121" s="440"/>
      <c r="F121" s="520" t="s">
        <v>34</v>
      </c>
      <c r="G121" s="521"/>
      <c r="H121" s="521"/>
      <c r="I121" s="521"/>
      <c r="J121" s="521"/>
      <c r="K121" s="521"/>
      <c r="L121" s="522"/>
      <c r="M121" s="657" t="s">
        <v>35</v>
      </c>
      <c r="N121" s="657"/>
      <c r="O121" s="657"/>
      <c r="P121" s="523"/>
      <c r="Q121" s="524"/>
      <c r="R121" s="525"/>
      <c r="S121" s="526"/>
      <c r="T121" s="527" t="s">
        <v>36</v>
      </c>
      <c r="U121" s="528"/>
      <c r="V121" s="529"/>
      <c r="W121" s="530"/>
      <c r="X121" s="531"/>
      <c r="Y121" s="532"/>
      <c r="Z121" s="576"/>
      <c r="AA121" s="578"/>
      <c r="AB121" s="532"/>
      <c r="AC121" s="533"/>
      <c r="AD121" s="578"/>
      <c r="AE121" s="532"/>
      <c r="AF121" s="533"/>
      <c r="AG121" s="578"/>
      <c r="AH121" s="532"/>
      <c r="AI121" s="533"/>
      <c r="AJ121" s="578"/>
      <c r="AK121" s="532"/>
      <c r="AL121" s="533"/>
      <c r="AM121" s="578"/>
      <c r="AN121" s="532"/>
      <c r="AO121" s="533"/>
      <c r="AP121" s="578"/>
      <c r="AQ121" s="532"/>
      <c r="AR121" s="582"/>
      <c r="AS121" s="578"/>
      <c r="AT121" s="532"/>
      <c r="AU121" s="533"/>
      <c r="AV121" s="578"/>
      <c r="AW121" s="532"/>
      <c r="AX121" s="582"/>
      <c r="AY121" s="578"/>
      <c r="AZ121" s="532"/>
      <c r="BA121" s="582"/>
      <c r="BB121" s="578"/>
    </row>
    <row r="122" spans="2:54" s="485" customFormat="1" ht="18.75">
      <c r="B122" s="440"/>
      <c r="C122" s="440"/>
      <c r="D122" s="440"/>
      <c r="E122" s="440"/>
      <c r="F122" s="551"/>
      <c r="G122" s="552"/>
      <c r="H122" s="552"/>
      <c r="I122" s="552"/>
      <c r="J122" s="552"/>
      <c r="K122" s="552"/>
      <c r="L122" s="553"/>
      <c r="M122" s="657" t="s">
        <v>37</v>
      </c>
      <c r="N122" s="657"/>
      <c r="O122" s="657"/>
      <c r="P122" s="523"/>
      <c r="Q122" s="524"/>
      <c r="R122" s="525"/>
      <c r="S122" s="526"/>
      <c r="T122" s="527" t="s">
        <v>38</v>
      </c>
      <c r="U122" s="528"/>
      <c r="V122" s="534"/>
      <c r="W122" s="535"/>
      <c r="X122" s="536"/>
      <c r="Y122" s="537"/>
      <c r="Z122" s="538"/>
      <c r="AA122" s="579"/>
      <c r="AB122" s="537"/>
      <c r="AC122" s="538"/>
      <c r="AD122" s="579"/>
      <c r="AE122" s="537"/>
      <c r="AF122" s="538"/>
      <c r="AG122" s="579"/>
      <c r="AH122" s="537"/>
      <c r="AI122" s="538"/>
      <c r="AJ122" s="579"/>
      <c r="AK122" s="537"/>
      <c r="AL122" s="538"/>
      <c r="AM122" s="579"/>
      <c r="AN122" s="537"/>
      <c r="AO122" s="538"/>
      <c r="AP122" s="579"/>
      <c r="AQ122" s="537"/>
      <c r="AR122" s="583"/>
      <c r="AS122" s="579"/>
      <c r="AT122" s="537"/>
      <c r="AU122" s="538"/>
      <c r="AV122" s="579"/>
      <c r="AW122" s="537"/>
      <c r="AX122" s="583"/>
      <c r="AY122" s="579"/>
      <c r="AZ122" s="537"/>
      <c r="BA122" s="583"/>
      <c r="BB122" s="579"/>
    </row>
    <row r="123" spans="2:54" s="485" customFormat="1" ht="28.15" customHeight="1" thickBot="1">
      <c r="B123" s="440"/>
      <c r="C123" s="440"/>
      <c r="D123" s="440"/>
      <c r="E123" s="440"/>
      <c r="F123" s="551"/>
      <c r="G123" s="552"/>
      <c r="H123" s="552"/>
      <c r="I123" s="552"/>
      <c r="J123" s="552"/>
      <c r="K123" s="552"/>
      <c r="L123" s="553"/>
      <c r="M123" s="658" t="s">
        <v>39</v>
      </c>
      <c r="N123" s="658"/>
      <c r="O123" s="658"/>
      <c r="P123" s="539">
        <f ca="1">SUM(P120:P122)</f>
        <v>0</v>
      </c>
      <c r="Q123" s="540"/>
      <c r="R123" s="541"/>
      <c r="S123" s="542"/>
      <c r="T123" s="543" t="s">
        <v>40</v>
      </c>
      <c r="U123" s="543"/>
      <c r="V123" s="65"/>
      <c r="W123" s="64"/>
      <c r="X123" s="66">
        <f ca="1">$P$123-X120</f>
        <v>0</v>
      </c>
      <c r="Y123" s="60">
        <f ca="1">IFERROR(Z123/$P$120,0)</f>
        <v>0</v>
      </c>
      <c r="Z123" s="164">
        <f ca="1">$P$123-Z120</f>
        <v>0</v>
      </c>
      <c r="AA123" s="580"/>
      <c r="AB123" s="60">
        <f ca="1">IFERROR(AC123/$P$120,0)</f>
        <v>0</v>
      </c>
      <c r="AC123" s="164">
        <f ca="1">$P$123-AC120</f>
        <v>0</v>
      </c>
      <c r="AD123" s="580"/>
      <c r="AE123" s="60">
        <f ca="1">IFERROR(AF123/$P$120,0)</f>
        <v>0</v>
      </c>
      <c r="AF123" s="164">
        <f ca="1">$P$123-AF120</f>
        <v>0</v>
      </c>
      <c r="AG123" s="580"/>
      <c r="AH123" s="60">
        <f ca="1">IFERROR(AI123/$P$120,0)</f>
        <v>0</v>
      </c>
      <c r="AI123" s="164">
        <f ca="1">$P$123-AI120</f>
        <v>0</v>
      </c>
      <c r="AJ123" s="580"/>
      <c r="AK123" s="60">
        <f ca="1">IFERROR(AL123/$P$120,0)</f>
        <v>0</v>
      </c>
      <c r="AL123" s="164">
        <f ca="1">$P$123-AL120</f>
        <v>0</v>
      </c>
      <c r="AM123" s="580"/>
      <c r="AN123" s="60">
        <f ca="1">IFERROR(AO123/$P$120,0)</f>
        <v>0</v>
      </c>
      <c r="AO123" s="164">
        <f ca="1">$P$123-AO120</f>
        <v>0</v>
      </c>
      <c r="AP123" s="580"/>
      <c r="AQ123" s="60">
        <f ca="1">IFERROR(AR123/$P$120,0)</f>
        <v>0</v>
      </c>
      <c r="AR123" s="584">
        <f ca="1">$P$123-AR120</f>
        <v>0</v>
      </c>
      <c r="AS123" s="580"/>
      <c r="AT123" s="60">
        <f ca="1">IFERROR(AU123/$P$120,0)</f>
        <v>0</v>
      </c>
      <c r="AU123" s="164">
        <f ca="1">$P$123-AU120</f>
        <v>0</v>
      </c>
      <c r="AV123" s="580"/>
      <c r="AW123" s="60">
        <f ca="1">IFERROR(AX123/$P$120,0)</f>
        <v>0</v>
      </c>
      <c r="AX123" s="584">
        <f ca="1">$P$123-AX120</f>
        <v>0</v>
      </c>
      <c r="AY123" s="580"/>
      <c r="AZ123" s="60">
        <f ca="1">IFERROR(BA123/$P$120,0)</f>
        <v>0</v>
      </c>
      <c r="BA123" s="584">
        <f ca="1">$P$123-BA120</f>
        <v>0</v>
      </c>
      <c r="BB123" s="580"/>
    </row>
    <row r="124" spans="2:54" s="485" customFormat="1" ht="29.45" customHeight="1">
      <c r="B124" s="440"/>
      <c r="C124" s="440"/>
      <c r="D124" s="440"/>
      <c r="E124" s="440"/>
      <c r="F124" s="551"/>
      <c r="G124" s="552"/>
      <c r="H124" s="552"/>
      <c r="I124" s="552"/>
      <c r="J124" s="552"/>
      <c r="K124" s="552"/>
      <c r="L124" s="553"/>
      <c r="M124" s="544"/>
      <c r="N124" s="545" t="s">
        <v>41</v>
      </c>
      <c r="O124" s="546"/>
      <c r="P124" s="546"/>
      <c r="Q124" s="546"/>
      <c r="R124" s="546"/>
      <c r="S124" s="546"/>
      <c r="T124" s="546"/>
      <c r="U124" s="688" t="s">
        <v>42</v>
      </c>
      <c r="V124" s="692"/>
      <c r="W124" s="693"/>
      <c r="X124" s="694"/>
      <c r="Y124" s="702"/>
      <c r="Z124" s="703"/>
      <c r="AA124" s="704"/>
      <c r="AB124" s="702"/>
      <c r="AC124" s="703"/>
      <c r="AD124" s="704"/>
      <c r="AE124" s="702"/>
      <c r="AF124" s="703"/>
      <c r="AG124" s="704"/>
      <c r="AH124" s="702"/>
      <c r="AI124" s="703"/>
      <c r="AJ124" s="704"/>
      <c r="AK124" s="702"/>
      <c r="AL124" s="703"/>
      <c r="AM124" s="704"/>
      <c r="AN124" s="702"/>
      <c r="AO124" s="703"/>
      <c r="AP124" s="704"/>
      <c r="AQ124" s="702"/>
      <c r="AR124" s="703"/>
      <c r="AS124" s="704"/>
      <c r="AT124" s="702"/>
      <c r="AU124" s="703"/>
      <c r="AV124" s="704"/>
      <c r="AW124" s="702"/>
      <c r="AX124" s="703"/>
      <c r="AY124" s="704"/>
      <c r="AZ124" s="702"/>
      <c r="BA124" s="703"/>
      <c r="BB124" s="704"/>
    </row>
    <row r="125" spans="2:54" ht="30.6" customHeight="1">
      <c r="F125" s="551"/>
      <c r="G125" s="552"/>
      <c r="H125" s="552"/>
      <c r="I125" s="552"/>
      <c r="J125" s="552"/>
      <c r="K125" s="552"/>
      <c r="L125" s="553"/>
      <c r="M125" s="551"/>
      <c r="N125" s="552"/>
      <c r="O125" s="552"/>
      <c r="P125" s="552"/>
      <c r="Q125" s="552"/>
      <c r="R125" s="552"/>
      <c r="S125" s="552"/>
      <c r="T125" s="553"/>
      <c r="U125" s="689"/>
      <c r="V125" s="695"/>
      <c r="W125" s="696"/>
      <c r="X125" s="697"/>
      <c r="Y125" s="705"/>
      <c r="Z125" s="706"/>
      <c r="AA125" s="707"/>
      <c r="AB125" s="705"/>
      <c r="AC125" s="706"/>
      <c r="AD125" s="707"/>
      <c r="AE125" s="705"/>
      <c r="AF125" s="706"/>
      <c r="AG125" s="707"/>
      <c r="AH125" s="705"/>
      <c r="AI125" s="706"/>
      <c r="AJ125" s="707"/>
      <c r="AK125" s="705"/>
      <c r="AL125" s="706"/>
      <c r="AM125" s="707"/>
      <c r="AN125" s="705"/>
      <c r="AO125" s="706"/>
      <c r="AP125" s="707"/>
      <c r="AQ125" s="705"/>
      <c r="AR125" s="706"/>
      <c r="AS125" s="707"/>
      <c r="AT125" s="705"/>
      <c r="AU125" s="706"/>
      <c r="AV125" s="707"/>
      <c r="AW125" s="705"/>
      <c r="AX125" s="706"/>
      <c r="AY125" s="707"/>
      <c r="AZ125" s="705"/>
      <c r="BA125" s="706"/>
      <c r="BB125" s="707"/>
    </row>
    <row r="126" spans="2:54" ht="30.6" customHeight="1" thickBot="1">
      <c r="F126" s="551"/>
      <c r="G126" s="552"/>
      <c r="H126" s="552"/>
      <c r="I126" s="552"/>
      <c r="J126" s="552"/>
      <c r="K126" s="552"/>
      <c r="L126" s="553"/>
      <c r="M126" s="551"/>
      <c r="N126" s="552"/>
      <c r="O126" s="552"/>
      <c r="P126" s="552"/>
      <c r="Q126" s="552"/>
      <c r="R126" s="552"/>
      <c r="S126" s="552"/>
      <c r="T126" s="553"/>
      <c r="U126" s="690"/>
      <c r="V126" s="695"/>
      <c r="W126" s="696"/>
      <c r="X126" s="697"/>
      <c r="Y126" s="708"/>
      <c r="Z126" s="709"/>
      <c r="AA126" s="710"/>
      <c r="AB126" s="708"/>
      <c r="AC126" s="709"/>
      <c r="AD126" s="710"/>
      <c r="AE126" s="708"/>
      <c r="AF126" s="709"/>
      <c r="AG126" s="710"/>
      <c r="AH126" s="708"/>
      <c r="AI126" s="709"/>
      <c r="AJ126" s="710"/>
      <c r="AK126" s="708"/>
      <c r="AL126" s="709"/>
      <c r="AM126" s="710"/>
      <c r="AN126" s="708"/>
      <c r="AO126" s="709"/>
      <c r="AP126" s="710"/>
      <c r="AQ126" s="708"/>
      <c r="AR126" s="709"/>
      <c r="AS126" s="710"/>
      <c r="AT126" s="708"/>
      <c r="AU126" s="709"/>
      <c r="AV126" s="710"/>
      <c r="AW126" s="708"/>
      <c r="AX126" s="709"/>
      <c r="AY126" s="710"/>
      <c r="AZ126" s="708"/>
      <c r="BA126" s="709"/>
      <c r="BB126" s="710"/>
    </row>
    <row r="127" spans="2:54" ht="24.6" customHeight="1">
      <c r="F127" s="551"/>
      <c r="G127" s="552"/>
      <c r="H127" s="552"/>
      <c r="I127" s="552"/>
      <c r="J127" s="552"/>
      <c r="K127" s="552"/>
      <c r="L127" s="553"/>
      <c r="M127" s="551"/>
      <c r="N127" s="552"/>
      <c r="O127" s="552"/>
      <c r="P127" s="552"/>
      <c r="Q127" s="552"/>
      <c r="R127" s="552"/>
      <c r="S127" s="552"/>
      <c r="T127" s="553"/>
      <c r="U127" s="691" t="s">
        <v>43</v>
      </c>
      <c r="V127" s="695"/>
      <c r="W127" s="698"/>
      <c r="X127" s="699"/>
      <c r="Y127" s="702"/>
      <c r="Z127" s="703"/>
      <c r="AA127" s="704"/>
      <c r="AB127" s="702"/>
      <c r="AC127" s="703"/>
      <c r="AD127" s="704"/>
      <c r="AE127" s="702"/>
      <c r="AF127" s="703"/>
      <c r="AG127" s="704"/>
      <c r="AH127" s="702"/>
      <c r="AI127" s="703"/>
      <c r="AJ127" s="704"/>
      <c r="AK127" s="702"/>
      <c r="AL127" s="703"/>
      <c r="AM127" s="704"/>
      <c r="AN127" s="702"/>
      <c r="AO127" s="703"/>
      <c r="AP127" s="704"/>
      <c r="AQ127" s="702"/>
      <c r="AR127" s="703"/>
      <c r="AS127" s="704"/>
      <c r="AT127" s="702"/>
      <c r="AU127" s="703"/>
      <c r="AV127" s="704"/>
      <c r="AW127" s="702"/>
      <c r="AX127" s="703"/>
      <c r="AY127" s="704"/>
      <c r="AZ127" s="702"/>
      <c r="BA127" s="703"/>
      <c r="BB127" s="704"/>
    </row>
    <row r="128" spans="2:54" s="443" customFormat="1" ht="28.9" customHeight="1">
      <c r="B128" s="547"/>
      <c r="C128" s="547"/>
      <c r="D128" s="440"/>
      <c r="E128" s="547"/>
      <c r="F128" s="551"/>
      <c r="G128" s="552"/>
      <c r="H128" s="552"/>
      <c r="I128" s="552"/>
      <c r="J128" s="552"/>
      <c r="K128" s="552"/>
      <c r="L128" s="553"/>
      <c r="M128" s="551"/>
      <c r="N128" s="552"/>
      <c r="O128" s="552"/>
      <c r="P128" s="552"/>
      <c r="Q128" s="552"/>
      <c r="R128" s="552"/>
      <c r="S128" s="552"/>
      <c r="T128" s="553"/>
      <c r="U128" s="689"/>
      <c r="V128" s="700"/>
      <c r="W128" s="698"/>
      <c r="X128" s="699"/>
      <c r="Y128" s="705"/>
      <c r="Z128" s="706"/>
      <c r="AA128" s="707"/>
      <c r="AB128" s="705"/>
      <c r="AC128" s="706"/>
      <c r="AD128" s="707"/>
      <c r="AE128" s="705"/>
      <c r="AF128" s="706"/>
      <c r="AG128" s="707"/>
      <c r="AH128" s="705"/>
      <c r="AI128" s="706"/>
      <c r="AJ128" s="707"/>
      <c r="AK128" s="705"/>
      <c r="AL128" s="706"/>
      <c r="AM128" s="707"/>
      <c r="AN128" s="705"/>
      <c r="AO128" s="706"/>
      <c r="AP128" s="707"/>
      <c r="AQ128" s="705"/>
      <c r="AR128" s="706"/>
      <c r="AS128" s="707"/>
      <c r="AT128" s="705"/>
      <c r="AU128" s="706"/>
      <c r="AV128" s="707"/>
      <c r="AW128" s="705"/>
      <c r="AX128" s="706"/>
      <c r="AY128" s="707"/>
      <c r="AZ128" s="705"/>
      <c r="BA128" s="706"/>
      <c r="BB128" s="707"/>
    </row>
    <row r="129" spans="2:54" s="443" customFormat="1" ht="29.45" customHeight="1" thickBot="1">
      <c r="B129" s="547"/>
      <c r="C129" s="547"/>
      <c r="D129" s="440"/>
      <c r="E129" s="547"/>
      <c r="F129" s="551"/>
      <c r="G129" s="552"/>
      <c r="H129" s="552"/>
      <c r="I129" s="552"/>
      <c r="J129" s="552"/>
      <c r="K129" s="552"/>
      <c r="L129" s="553"/>
      <c r="M129" s="551"/>
      <c r="N129" s="552"/>
      <c r="O129" s="552"/>
      <c r="P129" s="552"/>
      <c r="Q129" s="552"/>
      <c r="R129" s="552"/>
      <c r="S129" s="552"/>
      <c r="T129" s="553"/>
      <c r="U129" s="690"/>
      <c r="V129" s="700"/>
      <c r="W129" s="698"/>
      <c r="X129" s="699"/>
      <c r="Y129" s="705"/>
      <c r="Z129" s="706"/>
      <c r="AA129" s="707"/>
      <c r="AB129" s="705"/>
      <c r="AC129" s="706"/>
      <c r="AD129" s="707"/>
      <c r="AE129" s="705"/>
      <c r="AF129" s="706"/>
      <c r="AG129" s="707"/>
      <c r="AH129" s="705"/>
      <c r="AI129" s="706"/>
      <c r="AJ129" s="707"/>
      <c r="AK129" s="705"/>
      <c r="AL129" s="706"/>
      <c r="AM129" s="707"/>
      <c r="AN129" s="705"/>
      <c r="AO129" s="706"/>
      <c r="AP129" s="707"/>
      <c r="AQ129" s="705"/>
      <c r="AR129" s="706"/>
      <c r="AS129" s="707"/>
      <c r="AT129" s="705"/>
      <c r="AU129" s="706"/>
      <c r="AV129" s="707"/>
      <c r="AW129" s="705"/>
      <c r="AX129" s="706"/>
      <c r="AY129" s="707"/>
      <c r="AZ129" s="705"/>
      <c r="BA129" s="706"/>
      <c r="BB129" s="707"/>
    </row>
    <row r="130" spans="2:54" s="443" customFormat="1" ht="19.899999999999999" customHeight="1">
      <c r="B130" s="547"/>
      <c r="C130" s="547"/>
      <c r="D130" s="440"/>
      <c r="E130" s="547"/>
      <c r="F130" s="551"/>
      <c r="G130" s="552"/>
      <c r="H130" s="552"/>
      <c r="I130" s="552"/>
      <c r="J130" s="552"/>
      <c r="K130" s="552"/>
      <c r="L130" s="553"/>
      <c r="M130" s="551"/>
      <c r="N130" s="552"/>
      <c r="O130" s="552"/>
      <c r="P130" s="552"/>
      <c r="Q130" s="552"/>
      <c r="R130" s="552"/>
      <c r="S130" s="552"/>
      <c r="T130" s="553"/>
      <c r="U130" s="691" t="s">
        <v>44</v>
      </c>
      <c r="V130" s="695"/>
      <c r="W130" s="698"/>
      <c r="X130" s="699"/>
      <c r="Y130" s="625"/>
      <c r="Z130" s="626"/>
      <c r="AA130" s="627"/>
      <c r="AB130" s="625"/>
      <c r="AC130" s="626"/>
      <c r="AD130" s="627"/>
      <c r="AE130" s="625"/>
      <c r="AF130" s="626"/>
      <c r="AG130" s="627"/>
      <c r="AH130" s="625"/>
      <c r="AI130" s="626"/>
      <c r="AJ130" s="627"/>
      <c r="AK130" s="625"/>
      <c r="AL130" s="626"/>
      <c r="AM130" s="627"/>
      <c r="AN130" s="625"/>
      <c r="AO130" s="626"/>
      <c r="AP130" s="627"/>
      <c r="AQ130" s="625"/>
      <c r="AR130" s="626"/>
      <c r="AS130" s="627"/>
      <c r="AT130" s="625"/>
      <c r="AU130" s="626"/>
      <c r="AV130" s="627"/>
      <c r="AW130" s="625"/>
      <c r="AX130" s="626"/>
      <c r="AY130" s="627"/>
      <c r="AZ130" s="625"/>
      <c r="BA130" s="626"/>
      <c r="BB130" s="627"/>
    </row>
    <row r="131" spans="2:54" s="443" customFormat="1" ht="16.149999999999999" customHeight="1">
      <c r="B131" s="547"/>
      <c r="C131" s="547"/>
      <c r="D131" s="440"/>
      <c r="E131" s="547"/>
      <c r="F131" s="551"/>
      <c r="G131" s="552"/>
      <c r="H131" s="552"/>
      <c r="I131" s="552"/>
      <c r="J131" s="552"/>
      <c r="K131" s="552"/>
      <c r="L131" s="553"/>
      <c r="M131" s="551"/>
      <c r="N131" s="552"/>
      <c r="O131" s="552"/>
      <c r="P131" s="552"/>
      <c r="Q131" s="552"/>
      <c r="R131" s="552"/>
      <c r="S131" s="552"/>
      <c r="T131" s="553"/>
      <c r="U131" s="689"/>
      <c r="V131" s="700"/>
      <c r="W131" s="698"/>
      <c r="X131" s="699"/>
      <c r="Y131" s="628"/>
      <c r="Z131" s="629"/>
      <c r="AA131" s="630"/>
      <c r="AB131" s="628"/>
      <c r="AC131" s="629"/>
      <c r="AD131" s="630"/>
      <c r="AE131" s="628"/>
      <c r="AF131" s="629"/>
      <c r="AG131" s="630"/>
      <c r="AH131" s="628"/>
      <c r="AI131" s="629"/>
      <c r="AJ131" s="630"/>
      <c r="AK131" s="628"/>
      <c r="AL131" s="629"/>
      <c r="AM131" s="630"/>
      <c r="AN131" s="628"/>
      <c r="AO131" s="629"/>
      <c r="AP131" s="630"/>
      <c r="AQ131" s="628"/>
      <c r="AR131" s="629"/>
      <c r="AS131" s="630"/>
      <c r="AT131" s="628"/>
      <c r="AU131" s="629"/>
      <c r="AV131" s="630"/>
      <c r="AW131" s="628"/>
      <c r="AX131" s="629"/>
      <c r="AY131" s="630"/>
      <c r="AZ131" s="628"/>
      <c r="BA131" s="629"/>
      <c r="BB131" s="630"/>
    </row>
    <row r="132" spans="2:54" s="443" customFormat="1" ht="16.149999999999999" customHeight="1" thickBot="1">
      <c r="B132" s="547"/>
      <c r="C132" s="547"/>
      <c r="D132" s="440"/>
      <c r="E132" s="547"/>
      <c r="F132" s="551"/>
      <c r="G132" s="552"/>
      <c r="H132" s="552"/>
      <c r="I132" s="552"/>
      <c r="J132" s="552"/>
      <c r="K132" s="552"/>
      <c r="L132" s="553"/>
      <c r="M132" s="551"/>
      <c r="N132" s="552"/>
      <c r="O132" s="552"/>
      <c r="P132" s="552"/>
      <c r="Q132" s="552"/>
      <c r="R132" s="552"/>
      <c r="S132" s="552"/>
      <c r="T132" s="553"/>
      <c r="U132" s="690"/>
      <c r="V132" s="700"/>
      <c r="W132" s="698"/>
      <c r="X132" s="699"/>
      <c r="Y132" s="631"/>
      <c r="Z132" s="632"/>
      <c r="AA132" s="633"/>
      <c r="AB132" s="631"/>
      <c r="AC132" s="632"/>
      <c r="AD132" s="633"/>
      <c r="AE132" s="631"/>
      <c r="AF132" s="632"/>
      <c r="AG132" s="633"/>
      <c r="AH132" s="631"/>
      <c r="AI132" s="632"/>
      <c r="AJ132" s="633"/>
      <c r="AK132" s="631"/>
      <c r="AL132" s="632"/>
      <c r="AM132" s="633"/>
      <c r="AN132" s="631"/>
      <c r="AO132" s="632"/>
      <c r="AP132" s="633"/>
      <c r="AQ132" s="631"/>
      <c r="AR132" s="632"/>
      <c r="AS132" s="633"/>
      <c r="AT132" s="631"/>
      <c r="AU132" s="632"/>
      <c r="AV132" s="633"/>
      <c r="AW132" s="631"/>
      <c r="AX132" s="632"/>
      <c r="AY132" s="633"/>
      <c r="AZ132" s="631"/>
      <c r="BA132" s="632"/>
      <c r="BB132" s="633"/>
    </row>
    <row r="133" spans="2:54" s="443" customFormat="1" ht="16.149999999999999" customHeight="1">
      <c r="B133" s="547"/>
      <c r="C133" s="547"/>
      <c r="D133" s="440"/>
      <c r="E133" s="547"/>
      <c r="F133" s="551"/>
      <c r="G133" s="552"/>
      <c r="H133" s="552"/>
      <c r="I133" s="552"/>
      <c r="J133" s="552"/>
      <c r="K133" s="552"/>
      <c r="L133" s="553"/>
      <c r="M133" s="551"/>
      <c r="N133" s="552"/>
      <c r="O133" s="552"/>
      <c r="P133" s="552"/>
      <c r="Q133" s="552"/>
      <c r="R133" s="552"/>
      <c r="S133" s="552"/>
      <c r="T133" s="553"/>
      <c r="U133" s="701" t="s">
        <v>45</v>
      </c>
      <c r="V133" s="601"/>
      <c r="W133" s="602"/>
      <c r="X133" s="603"/>
      <c r="Y133" s="619"/>
      <c r="Z133" s="620"/>
      <c r="AA133" s="621"/>
      <c r="AB133" s="619"/>
      <c r="AC133" s="620"/>
      <c r="AD133" s="621"/>
      <c r="AE133" s="619"/>
      <c r="AF133" s="620"/>
      <c r="AG133" s="621"/>
      <c r="AH133" s="619"/>
      <c r="AI133" s="620"/>
      <c r="AJ133" s="621"/>
      <c r="AK133" s="619"/>
      <c r="AL133" s="620"/>
      <c r="AM133" s="621"/>
      <c r="AN133" s="619"/>
      <c r="AO133" s="620"/>
      <c r="AP133" s="621"/>
      <c r="AQ133" s="619"/>
      <c r="AR133" s="620"/>
      <c r="AS133" s="621"/>
      <c r="AT133" s="619"/>
      <c r="AU133" s="620"/>
      <c r="AV133" s="621"/>
      <c r="AW133" s="619"/>
      <c r="AX133" s="620"/>
      <c r="AY133" s="621"/>
      <c r="AZ133" s="619"/>
      <c r="BA133" s="620"/>
      <c r="BB133" s="621"/>
    </row>
    <row r="134" spans="2:54" s="443" customFormat="1" ht="16.149999999999999" customHeight="1">
      <c r="B134" s="547"/>
      <c r="C134" s="547"/>
      <c r="D134" s="440"/>
      <c r="E134" s="547"/>
      <c r="F134" s="551"/>
      <c r="G134" s="552"/>
      <c r="H134" s="552"/>
      <c r="I134" s="552"/>
      <c r="J134" s="552"/>
      <c r="K134" s="552"/>
      <c r="L134" s="553"/>
      <c r="M134" s="551"/>
      <c r="N134" s="552"/>
      <c r="O134" s="552"/>
      <c r="P134" s="552"/>
      <c r="Q134" s="552"/>
      <c r="R134" s="552"/>
      <c r="S134" s="552"/>
      <c r="T134" s="553"/>
      <c r="U134" s="646"/>
      <c r="V134" s="604"/>
      <c r="W134" s="605"/>
      <c r="X134" s="606"/>
      <c r="Y134" s="619"/>
      <c r="Z134" s="620"/>
      <c r="AA134" s="621"/>
      <c r="AB134" s="619"/>
      <c r="AC134" s="620"/>
      <c r="AD134" s="621"/>
      <c r="AE134" s="619"/>
      <c r="AF134" s="620"/>
      <c r="AG134" s="621"/>
      <c r="AH134" s="619"/>
      <c r="AI134" s="620"/>
      <c r="AJ134" s="621"/>
      <c r="AK134" s="619"/>
      <c r="AL134" s="620"/>
      <c r="AM134" s="621"/>
      <c r="AN134" s="619"/>
      <c r="AO134" s="620"/>
      <c r="AP134" s="621"/>
      <c r="AQ134" s="619"/>
      <c r="AR134" s="620"/>
      <c r="AS134" s="621"/>
      <c r="AT134" s="619"/>
      <c r="AU134" s="620"/>
      <c r="AV134" s="621"/>
      <c r="AW134" s="619"/>
      <c r="AX134" s="620"/>
      <c r="AY134" s="621"/>
      <c r="AZ134" s="619"/>
      <c r="BA134" s="620"/>
      <c r="BB134" s="621"/>
    </row>
    <row r="135" spans="2:54" s="443" customFormat="1" ht="16.149999999999999" customHeight="1">
      <c r="B135" s="547"/>
      <c r="C135" s="547"/>
      <c r="D135" s="440"/>
      <c r="E135" s="547"/>
      <c r="F135" s="551"/>
      <c r="G135" s="552"/>
      <c r="H135" s="552"/>
      <c r="I135" s="552"/>
      <c r="J135" s="552"/>
      <c r="K135" s="552"/>
      <c r="L135" s="553"/>
      <c r="M135" s="551"/>
      <c r="N135" s="552"/>
      <c r="O135" s="552"/>
      <c r="P135" s="552"/>
      <c r="Q135" s="552"/>
      <c r="R135" s="552"/>
      <c r="S135" s="552"/>
      <c r="T135" s="553"/>
      <c r="U135" s="646"/>
      <c r="V135" s="604"/>
      <c r="W135" s="605"/>
      <c r="X135" s="606"/>
      <c r="Y135" s="619"/>
      <c r="Z135" s="620"/>
      <c r="AA135" s="621"/>
      <c r="AB135" s="619"/>
      <c r="AC135" s="620"/>
      <c r="AD135" s="621"/>
      <c r="AE135" s="619"/>
      <c r="AF135" s="620"/>
      <c r="AG135" s="621"/>
      <c r="AH135" s="619"/>
      <c r="AI135" s="620"/>
      <c r="AJ135" s="621"/>
      <c r="AK135" s="619"/>
      <c r="AL135" s="620"/>
      <c r="AM135" s="621"/>
      <c r="AN135" s="619"/>
      <c r="AO135" s="620"/>
      <c r="AP135" s="621"/>
      <c r="AQ135" s="619"/>
      <c r="AR135" s="620"/>
      <c r="AS135" s="621"/>
      <c r="AT135" s="619"/>
      <c r="AU135" s="620"/>
      <c r="AV135" s="621"/>
      <c r="AW135" s="619"/>
      <c r="AX135" s="620"/>
      <c r="AY135" s="621"/>
      <c r="AZ135" s="619"/>
      <c r="BA135" s="620"/>
      <c r="BB135" s="621"/>
    </row>
    <row r="136" spans="2:54" s="443" customFormat="1" ht="16.149999999999999" customHeight="1">
      <c r="B136" s="547"/>
      <c r="C136" s="547"/>
      <c r="D136" s="440"/>
      <c r="E136" s="547"/>
      <c r="F136" s="551"/>
      <c r="G136" s="552"/>
      <c r="H136" s="552"/>
      <c r="I136" s="552"/>
      <c r="J136" s="552"/>
      <c r="K136" s="552"/>
      <c r="L136" s="553"/>
      <c r="M136" s="551"/>
      <c r="N136" s="552"/>
      <c r="O136" s="552"/>
      <c r="P136" s="552"/>
      <c r="Q136" s="552"/>
      <c r="R136" s="552"/>
      <c r="S136" s="552"/>
      <c r="T136" s="553"/>
      <c r="U136" s="646"/>
      <c r="V136" s="604"/>
      <c r="W136" s="605"/>
      <c r="X136" s="606"/>
      <c r="Y136" s="619"/>
      <c r="Z136" s="620"/>
      <c r="AA136" s="621"/>
      <c r="AB136" s="619"/>
      <c r="AC136" s="620"/>
      <c r="AD136" s="621"/>
      <c r="AE136" s="619"/>
      <c r="AF136" s="620"/>
      <c r="AG136" s="621"/>
      <c r="AH136" s="619"/>
      <c r="AI136" s="620"/>
      <c r="AJ136" s="621"/>
      <c r="AK136" s="619"/>
      <c r="AL136" s="620"/>
      <c r="AM136" s="621"/>
      <c r="AN136" s="619"/>
      <c r="AO136" s="620"/>
      <c r="AP136" s="621"/>
      <c r="AQ136" s="619"/>
      <c r="AR136" s="620"/>
      <c r="AS136" s="621"/>
      <c r="AT136" s="619"/>
      <c r="AU136" s="620"/>
      <c r="AV136" s="621"/>
      <c r="AW136" s="619"/>
      <c r="AX136" s="620"/>
      <c r="AY136" s="621"/>
      <c r="AZ136" s="619"/>
      <c r="BA136" s="620"/>
      <c r="BB136" s="621"/>
    </row>
    <row r="137" spans="2:54" s="443" customFormat="1" ht="16.149999999999999" customHeight="1">
      <c r="B137" s="547"/>
      <c r="C137" s="547"/>
      <c r="D137" s="440"/>
      <c r="E137" s="547"/>
      <c r="F137" s="551"/>
      <c r="G137" s="552"/>
      <c r="H137" s="552"/>
      <c r="I137" s="552"/>
      <c r="J137" s="552"/>
      <c r="K137" s="552"/>
      <c r="L137" s="553"/>
      <c r="M137" s="551"/>
      <c r="N137" s="552"/>
      <c r="O137" s="552"/>
      <c r="P137" s="552"/>
      <c r="Q137" s="552"/>
      <c r="R137" s="552"/>
      <c r="S137" s="552"/>
      <c r="T137" s="553"/>
      <c r="U137" s="646"/>
      <c r="V137" s="604"/>
      <c r="W137" s="605"/>
      <c r="X137" s="606"/>
      <c r="Y137" s="619"/>
      <c r="Z137" s="620"/>
      <c r="AA137" s="621"/>
      <c r="AB137" s="619"/>
      <c r="AC137" s="620"/>
      <c r="AD137" s="621"/>
      <c r="AE137" s="619"/>
      <c r="AF137" s="620"/>
      <c r="AG137" s="621"/>
      <c r="AH137" s="619"/>
      <c r="AI137" s="620"/>
      <c r="AJ137" s="621"/>
      <c r="AK137" s="619"/>
      <c r="AL137" s="620"/>
      <c r="AM137" s="621"/>
      <c r="AN137" s="619"/>
      <c r="AO137" s="620"/>
      <c r="AP137" s="621"/>
      <c r="AQ137" s="619"/>
      <c r="AR137" s="620"/>
      <c r="AS137" s="621"/>
      <c r="AT137" s="619"/>
      <c r="AU137" s="620"/>
      <c r="AV137" s="621"/>
      <c r="AW137" s="619"/>
      <c r="AX137" s="620"/>
      <c r="AY137" s="621"/>
      <c r="AZ137" s="619"/>
      <c r="BA137" s="620"/>
      <c r="BB137" s="621"/>
    </row>
    <row r="138" spans="2:54" s="443" customFormat="1" ht="16.149999999999999" customHeight="1" thickBot="1">
      <c r="B138" s="547"/>
      <c r="C138" s="547"/>
      <c r="D138" s="440"/>
      <c r="E138" s="547"/>
      <c r="F138" s="554"/>
      <c r="G138" s="555"/>
      <c r="H138" s="555"/>
      <c r="I138" s="555"/>
      <c r="J138" s="555"/>
      <c r="K138" s="555"/>
      <c r="L138" s="556"/>
      <c r="M138" s="554"/>
      <c r="N138" s="555"/>
      <c r="O138" s="555"/>
      <c r="P138" s="555"/>
      <c r="Q138" s="555"/>
      <c r="R138" s="555"/>
      <c r="S138" s="555"/>
      <c r="T138" s="556"/>
      <c r="U138" s="647"/>
      <c r="V138" s="607"/>
      <c r="W138" s="608"/>
      <c r="X138" s="609"/>
      <c r="Y138" s="622"/>
      <c r="Z138" s="623"/>
      <c r="AA138" s="624"/>
      <c r="AB138" s="622"/>
      <c r="AC138" s="623"/>
      <c r="AD138" s="624"/>
      <c r="AE138" s="622"/>
      <c r="AF138" s="623"/>
      <c r="AG138" s="624"/>
      <c r="AH138" s="622"/>
      <c r="AI138" s="623"/>
      <c r="AJ138" s="624"/>
      <c r="AK138" s="622"/>
      <c r="AL138" s="623"/>
      <c r="AM138" s="624"/>
      <c r="AN138" s="622"/>
      <c r="AO138" s="623"/>
      <c r="AP138" s="624"/>
      <c r="AQ138" s="622"/>
      <c r="AR138" s="623"/>
      <c r="AS138" s="624"/>
      <c r="AT138" s="622"/>
      <c r="AU138" s="623"/>
      <c r="AV138" s="624"/>
      <c r="AW138" s="622"/>
      <c r="AX138" s="623"/>
      <c r="AY138" s="624"/>
      <c r="AZ138" s="622"/>
      <c r="BA138" s="623"/>
      <c r="BB138" s="624"/>
    </row>
    <row r="139" spans="2:54" s="443" customFormat="1" ht="16.149999999999999" customHeight="1">
      <c r="B139" s="547"/>
      <c r="C139" s="547"/>
      <c r="D139" s="440"/>
      <c r="E139" s="547"/>
      <c r="F139" s="635" t="s">
        <v>46</v>
      </c>
      <c r="G139" s="636"/>
      <c r="H139" s="637"/>
      <c r="I139" s="641"/>
      <c r="J139" s="641"/>
      <c r="K139" s="641"/>
      <c r="L139" s="641"/>
      <c r="M139" s="641"/>
      <c r="N139" s="641"/>
      <c r="O139" s="641"/>
      <c r="P139" s="641"/>
      <c r="Q139" s="641"/>
      <c r="R139" s="641"/>
      <c r="S139" s="641"/>
      <c r="T139" s="642"/>
      <c r="U139" s="645" t="s">
        <v>47</v>
      </c>
      <c r="V139" s="610"/>
      <c r="W139" s="611"/>
      <c r="X139" s="612"/>
      <c r="Y139" s="592"/>
      <c r="Z139" s="593"/>
      <c r="AA139" s="594"/>
      <c r="AB139" s="592"/>
      <c r="AC139" s="593"/>
      <c r="AD139" s="594"/>
      <c r="AE139" s="592"/>
      <c r="AF139" s="593"/>
      <c r="AG139" s="594"/>
      <c r="AH139" s="592"/>
      <c r="AI139" s="593"/>
      <c r="AJ139" s="594"/>
      <c r="AK139" s="592"/>
      <c r="AL139" s="593"/>
      <c r="AM139" s="594"/>
      <c r="AN139" s="592"/>
      <c r="AO139" s="593"/>
      <c r="AP139" s="594"/>
      <c r="AQ139" s="592"/>
      <c r="AR139" s="593"/>
      <c r="AS139" s="594"/>
      <c r="AT139" s="592"/>
      <c r="AU139" s="593"/>
      <c r="AV139" s="594"/>
      <c r="AW139" s="592"/>
      <c r="AX139" s="593"/>
      <c r="AY139" s="594"/>
      <c r="AZ139" s="592"/>
      <c r="BA139" s="593"/>
      <c r="BB139" s="594"/>
    </row>
    <row r="140" spans="2:54" s="443" customFormat="1" ht="15.75" customHeight="1" thickBot="1">
      <c r="B140" s="547"/>
      <c r="C140" s="547"/>
      <c r="D140" s="440"/>
      <c r="E140" s="547"/>
      <c r="F140" s="638"/>
      <c r="G140" s="639"/>
      <c r="H140" s="640"/>
      <c r="I140" s="643"/>
      <c r="J140" s="643"/>
      <c r="K140" s="643"/>
      <c r="L140" s="643"/>
      <c r="M140" s="643"/>
      <c r="N140" s="643"/>
      <c r="O140" s="643"/>
      <c r="P140" s="643"/>
      <c r="Q140" s="643"/>
      <c r="R140" s="643"/>
      <c r="S140" s="643"/>
      <c r="T140" s="644"/>
      <c r="U140" s="646"/>
      <c r="V140" s="613"/>
      <c r="W140" s="614"/>
      <c r="X140" s="615"/>
      <c r="Y140" s="595"/>
      <c r="Z140" s="596"/>
      <c r="AA140" s="597"/>
      <c r="AB140" s="595"/>
      <c r="AC140" s="596"/>
      <c r="AD140" s="597"/>
      <c r="AE140" s="595"/>
      <c r="AF140" s="596"/>
      <c r="AG140" s="597"/>
      <c r="AH140" s="595"/>
      <c r="AI140" s="596"/>
      <c r="AJ140" s="597"/>
      <c r="AK140" s="595"/>
      <c r="AL140" s="596"/>
      <c r="AM140" s="597"/>
      <c r="AN140" s="595"/>
      <c r="AO140" s="596"/>
      <c r="AP140" s="597"/>
      <c r="AQ140" s="595"/>
      <c r="AR140" s="596"/>
      <c r="AS140" s="597"/>
      <c r="AT140" s="595"/>
      <c r="AU140" s="596"/>
      <c r="AV140" s="597"/>
      <c r="AW140" s="595"/>
      <c r="AX140" s="596"/>
      <c r="AY140" s="597"/>
      <c r="AZ140" s="595"/>
      <c r="BA140" s="596"/>
      <c r="BB140" s="597"/>
    </row>
    <row r="141" spans="2:54" s="443" customFormat="1" ht="19.5" thickBot="1">
      <c r="B141" s="547"/>
      <c r="C141" s="547"/>
      <c r="D141" s="440"/>
      <c r="E141" s="547"/>
      <c r="F141" s="520" t="s">
        <v>48</v>
      </c>
      <c r="G141" s="545"/>
      <c r="H141" s="548"/>
      <c r="I141" s="648">
        <v>0</v>
      </c>
      <c r="J141" s="649"/>
      <c r="K141" s="649"/>
      <c r="L141" s="649"/>
      <c r="M141" s="649"/>
      <c r="N141" s="649"/>
      <c r="O141" s="649"/>
      <c r="P141" s="649"/>
      <c r="Q141" s="649"/>
      <c r="R141" s="649"/>
      <c r="S141" s="649"/>
      <c r="T141" s="650"/>
      <c r="U141" s="646"/>
      <c r="V141" s="613"/>
      <c r="W141" s="614"/>
      <c r="X141" s="615"/>
      <c r="Y141" s="595"/>
      <c r="Z141" s="596"/>
      <c r="AA141" s="597"/>
      <c r="AB141" s="595"/>
      <c r="AC141" s="596"/>
      <c r="AD141" s="597"/>
      <c r="AE141" s="595"/>
      <c r="AF141" s="596"/>
      <c r="AG141" s="597"/>
      <c r="AH141" s="595"/>
      <c r="AI141" s="596"/>
      <c r="AJ141" s="597"/>
      <c r="AK141" s="595"/>
      <c r="AL141" s="596"/>
      <c r="AM141" s="597"/>
      <c r="AN141" s="595"/>
      <c r="AO141" s="596"/>
      <c r="AP141" s="597"/>
      <c r="AQ141" s="595"/>
      <c r="AR141" s="596"/>
      <c r="AS141" s="597"/>
      <c r="AT141" s="595"/>
      <c r="AU141" s="596"/>
      <c r="AV141" s="597"/>
      <c r="AW141" s="595"/>
      <c r="AX141" s="596"/>
      <c r="AY141" s="597"/>
      <c r="AZ141" s="595"/>
      <c r="BA141" s="596"/>
      <c r="BB141" s="597"/>
    </row>
    <row r="142" spans="2:54" s="443" customFormat="1" ht="15.75" customHeight="1" thickBot="1">
      <c r="B142" s="547"/>
      <c r="C142" s="547"/>
      <c r="D142" s="440"/>
      <c r="E142" s="547"/>
      <c r="F142" s="635" t="s">
        <v>49</v>
      </c>
      <c r="G142" s="636"/>
      <c r="H142" s="636"/>
      <c r="I142" s="648"/>
      <c r="J142" s="649"/>
      <c r="K142" s="649"/>
      <c r="L142" s="649"/>
      <c r="M142" s="649"/>
      <c r="N142" s="649"/>
      <c r="O142" s="649"/>
      <c r="P142" s="649"/>
      <c r="Q142" s="649"/>
      <c r="R142" s="649"/>
      <c r="S142" s="649"/>
      <c r="T142" s="650"/>
      <c r="U142" s="647"/>
      <c r="V142" s="616"/>
      <c r="W142" s="617"/>
      <c r="X142" s="618"/>
      <c r="Y142" s="598"/>
      <c r="Z142" s="599"/>
      <c r="AA142" s="600"/>
      <c r="AB142" s="598"/>
      <c r="AC142" s="599"/>
      <c r="AD142" s="600"/>
      <c r="AE142" s="598"/>
      <c r="AF142" s="599"/>
      <c r="AG142" s="600"/>
      <c r="AH142" s="598"/>
      <c r="AI142" s="599"/>
      <c r="AJ142" s="600"/>
      <c r="AK142" s="598"/>
      <c r="AL142" s="599"/>
      <c r="AM142" s="600"/>
      <c r="AN142" s="598"/>
      <c r="AO142" s="599"/>
      <c r="AP142" s="600"/>
      <c r="AQ142" s="598"/>
      <c r="AR142" s="599"/>
      <c r="AS142" s="600"/>
      <c r="AT142" s="598"/>
      <c r="AU142" s="599"/>
      <c r="AV142" s="600"/>
      <c r="AW142" s="598"/>
      <c r="AX142" s="599"/>
      <c r="AY142" s="600"/>
      <c r="AZ142" s="598"/>
      <c r="BA142" s="599"/>
      <c r="BB142" s="600"/>
    </row>
    <row r="143" spans="2:54" s="443" customFormat="1" ht="19.5" customHeight="1" thickBot="1">
      <c r="B143" s="547"/>
      <c r="C143" s="547"/>
      <c r="D143" s="440"/>
      <c r="E143" s="547"/>
      <c r="F143" s="638"/>
      <c r="G143" s="639"/>
      <c r="H143" s="639"/>
      <c r="I143" s="648"/>
      <c r="J143" s="649"/>
      <c r="K143" s="649"/>
      <c r="L143" s="649"/>
      <c r="M143" s="649"/>
      <c r="N143" s="649"/>
      <c r="O143" s="649"/>
      <c r="P143" s="649"/>
      <c r="Q143" s="649"/>
      <c r="R143" s="649"/>
      <c r="S143" s="649"/>
      <c r="T143" s="650"/>
      <c r="U143" s="645" t="s">
        <v>50</v>
      </c>
      <c r="V143" s="610"/>
      <c r="W143" s="611"/>
      <c r="X143" s="612"/>
      <c r="Y143" s="592"/>
      <c r="Z143" s="593"/>
      <c r="AA143" s="594"/>
      <c r="AB143" s="592"/>
      <c r="AC143" s="593"/>
      <c r="AD143" s="594"/>
      <c r="AE143" s="592"/>
      <c r="AF143" s="593"/>
      <c r="AG143" s="594"/>
      <c r="AH143" s="592"/>
      <c r="AI143" s="593"/>
      <c r="AJ143" s="594"/>
      <c r="AK143" s="592"/>
      <c r="AL143" s="593"/>
      <c r="AM143" s="594"/>
      <c r="AN143" s="592"/>
      <c r="AO143" s="593"/>
      <c r="AP143" s="594"/>
      <c r="AQ143" s="592"/>
      <c r="AR143" s="593"/>
      <c r="AS143" s="594"/>
      <c r="AT143" s="592"/>
      <c r="AU143" s="593"/>
      <c r="AV143" s="594"/>
      <c r="AW143" s="592"/>
      <c r="AX143" s="593"/>
      <c r="AY143" s="594"/>
      <c r="AZ143" s="592"/>
      <c r="BA143" s="593"/>
      <c r="BB143" s="594"/>
    </row>
    <row r="144" spans="2:54" s="443" customFormat="1" ht="18.75">
      <c r="B144" s="547"/>
      <c r="C144" s="547"/>
      <c r="D144" s="440"/>
      <c r="E144" s="547"/>
      <c r="F144" s="653" t="s">
        <v>51</v>
      </c>
      <c r="G144" s="654"/>
      <c r="H144" s="549"/>
      <c r="I144" s="549"/>
      <c r="J144" s="549"/>
      <c r="K144" s="549"/>
      <c r="L144" s="549"/>
      <c r="M144" s="549"/>
      <c r="N144" s="549"/>
      <c r="O144" s="549"/>
      <c r="P144" s="549"/>
      <c r="Q144" s="549"/>
      <c r="R144" s="549"/>
      <c r="S144" s="549"/>
      <c r="T144" s="549"/>
      <c r="U144" s="646"/>
      <c r="V144" s="613"/>
      <c r="W144" s="614"/>
      <c r="X144" s="615"/>
      <c r="Y144" s="595"/>
      <c r="Z144" s="596"/>
      <c r="AA144" s="597"/>
      <c r="AB144" s="595"/>
      <c r="AC144" s="596"/>
      <c r="AD144" s="597"/>
      <c r="AE144" s="595"/>
      <c r="AF144" s="596"/>
      <c r="AG144" s="597"/>
      <c r="AH144" s="595"/>
      <c r="AI144" s="596"/>
      <c r="AJ144" s="597"/>
      <c r="AK144" s="595"/>
      <c r="AL144" s="596"/>
      <c r="AM144" s="597"/>
      <c r="AN144" s="595"/>
      <c r="AO144" s="596"/>
      <c r="AP144" s="597"/>
      <c r="AQ144" s="595"/>
      <c r="AR144" s="596"/>
      <c r="AS144" s="597"/>
      <c r="AT144" s="595"/>
      <c r="AU144" s="596"/>
      <c r="AV144" s="597"/>
      <c r="AW144" s="595"/>
      <c r="AX144" s="596"/>
      <c r="AY144" s="597"/>
      <c r="AZ144" s="595"/>
      <c r="BA144" s="596"/>
      <c r="BB144" s="597"/>
    </row>
    <row r="145" spans="2:54" s="443" customFormat="1" ht="18.75">
      <c r="B145" s="547"/>
      <c r="C145" s="547"/>
      <c r="D145" s="440"/>
      <c r="E145" s="547"/>
      <c r="F145" s="653"/>
      <c r="G145" s="654"/>
      <c r="H145" s="1"/>
      <c r="I145" s="549"/>
      <c r="J145" s="549"/>
      <c r="K145" s="549"/>
      <c r="L145" s="549"/>
      <c r="M145" s="1"/>
      <c r="N145" s="1"/>
      <c r="O145" s="1"/>
      <c r="P145" s="1"/>
      <c r="Q145" s="1"/>
      <c r="R145" s="1"/>
      <c r="S145" s="1"/>
      <c r="T145" s="1"/>
      <c r="U145" s="646"/>
      <c r="V145" s="613"/>
      <c r="W145" s="614"/>
      <c r="X145" s="615"/>
      <c r="Y145" s="595"/>
      <c r="Z145" s="596"/>
      <c r="AA145" s="597"/>
      <c r="AB145" s="595"/>
      <c r="AC145" s="596"/>
      <c r="AD145" s="597"/>
      <c r="AE145" s="595"/>
      <c r="AF145" s="596"/>
      <c r="AG145" s="597"/>
      <c r="AH145" s="595"/>
      <c r="AI145" s="596"/>
      <c r="AJ145" s="597"/>
      <c r="AK145" s="595"/>
      <c r="AL145" s="596"/>
      <c r="AM145" s="597"/>
      <c r="AN145" s="595"/>
      <c r="AO145" s="596"/>
      <c r="AP145" s="597"/>
      <c r="AQ145" s="595"/>
      <c r="AR145" s="596"/>
      <c r="AS145" s="597"/>
      <c r="AT145" s="595"/>
      <c r="AU145" s="596"/>
      <c r="AV145" s="597"/>
      <c r="AW145" s="595"/>
      <c r="AX145" s="596"/>
      <c r="AY145" s="597"/>
      <c r="AZ145" s="595"/>
      <c r="BA145" s="596"/>
      <c r="BB145" s="597"/>
    </row>
    <row r="146" spans="2:54" s="443" customFormat="1" ht="16.899999999999999" customHeight="1" thickBot="1">
      <c r="B146" s="547"/>
      <c r="C146" s="547"/>
      <c r="D146" s="440"/>
      <c r="E146" s="547"/>
      <c r="F146" s="638"/>
      <c r="G146" s="639"/>
      <c r="H146" s="634" t="s">
        <v>52</v>
      </c>
      <c r="I146" s="634"/>
      <c r="J146" s="634"/>
      <c r="K146" s="550"/>
      <c r="L146" s="651" t="s">
        <v>53</v>
      </c>
      <c r="M146" s="634"/>
      <c r="N146" s="634"/>
      <c r="O146" s="634"/>
      <c r="P146" s="634"/>
      <c r="Q146" s="634"/>
      <c r="R146" s="634"/>
      <c r="S146" s="634"/>
      <c r="T146" s="652"/>
      <c r="U146" s="647"/>
      <c r="V146" s="616"/>
      <c r="W146" s="617"/>
      <c r="X146" s="618"/>
      <c r="Y146" s="598"/>
      <c r="Z146" s="599"/>
      <c r="AA146" s="600"/>
      <c r="AB146" s="598"/>
      <c r="AC146" s="599"/>
      <c r="AD146" s="600"/>
      <c r="AE146" s="598"/>
      <c r="AF146" s="599"/>
      <c r="AG146" s="600"/>
      <c r="AH146" s="598"/>
      <c r="AI146" s="599"/>
      <c r="AJ146" s="600"/>
      <c r="AK146" s="598"/>
      <c r="AL146" s="599"/>
      <c r="AM146" s="600"/>
      <c r="AN146" s="598"/>
      <c r="AO146" s="599"/>
      <c r="AP146" s="600"/>
      <c r="AQ146" s="598"/>
      <c r="AR146" s="599"/>
      <c r="AS146" s="600"/>
      <c r="AT146" s="598"/>
      <c r="AU146" s="599"/>
      <c r="AV146" s="600"/>
      <c r="AW146" s="598"/>
      <c r="AX146" s="599"/>
      <c r="AY146" s="600"/>
      <c r="AZ146" s="598"/>
      <c r="BA146" s="599"/>
      <c r="BB146" s="600"/>
    </row>
    <row r="147" spans="2:54" ht="9.75" customHeight="1"/>
  </sheetData>
  <sheetProtection algorithmName="SHA-512" hashValue="Q+dldGqdhzOefkSSVwyUJasGmgnYHuARh0okCpF0W4HGVKpdr1pFLRPbhXPzoVX7+jmj6XwX35DVMGtC7Wofzg==" saltValue="I6Xe+GAeENRgQmkD7Aobxw==" spinCount="100000" sheet="1" formatCells="0" formatColumns="0" formatRows="0"/>
  <mergeCells count="280">
    <mergeCell ref="L146:T146"/>
    <mergeCell ref="F144:G146"/>
    <mergeCell ref="H146:J146"/>
    <mergeCell ref="F139:H140"/>
    <mergeCell ref="U143:U146"/>
    <mergeCell ref="I139:T140"/>
    <mergeCell ref="Y133:AA138"/>
    <mergeCell ref="AB133:AD138"/>
    <mergeCell ref="AE133:AG138"/>
    <mergeCell ref="Y143:AA146"/>
    <mergeCell ref="AB143:AD146"/>
    <mergeCell ref="AE143:AG146"/>
    <mergeCell ref="V7:X8"/>
    <mergeCell ref="AK124:AM126"/>
    <mergeCell ref="AK127:AM129"/>
    <mergeCell ref="AN127:AP129"/>
    <mergeCell ref="AN124:AP126"/>
    <mergeCell ref="AQ124:AS126"/>
    <mergeCell ref="AQ127:AS129"/>
    <mergeCell ref="U133:U138"/>
    <mergeCell ref="F142:H143"/>
    <mergeCell ref="I141:T141"/>
    <mergeCell ref="I142:T143"/>
    <mergeCell ref="F6:L7"/>
    <mergeCell ref="F8:F9"/>
    <mergeCell ref="G8:G9"/>
    <mergeCell ref="O17:P17"/>
    <mergeCell ref="O18:P18"/>
    <mergeCell ref="O19:P19"/>
    <mergeCell ref="O20:P20"/>
    <mergeCell ref="O21:P21"/>
    <mergeCell ref="O22:P22"/>
    <mergeCell ref="O23:P23"/>
    <mergeCell ref="O24:P24"/>
    <mergeCell ref="O25:P25"/>
    <mergeCell ref="O26:P26"/>
    <mergeCell ref="L8:L9"/>
    <mergeCell ref="H8:H9"/>
    <mergeCell ref="I8:I9"/>
    <mergeCell ref="J8:J9"/>
    <mergeCell ref="K8:K9"/>
    <mergeCell ref="M2:N3"/>
    <mergeCell ref="H2:L3"/>
    <mergeCell ref="H4:L5"/>
    <mergeCell ref="O27:P27"/>
    <mergeCell ref="O10:P10"/>
    <mergeCell ref="O11:P11"/>
    <mergeCell ref="O12:P12"/>
    <mergeCell ref="O13:P13"/>
    <mergeCell ref="O14:P14"/>
    <mergeCell ref="O15:P15"/>
    <mergeCell ref="O16:P16"/>
    <mergeCell ref="O2:O3"/>
    <mergeCell ref="M7:T7"/>
    <mergeCell ref="P5:T5"/>
    <mergeCell ref="P6:T6"/>
    <mergeCell ref="O28:P28"/>
    <mergeCell ref="O29:P29"/>
    <mergeCell ref="O30:P30"/>
    <mergeCell ref="O31:P31"/>
    <mergeCell ref="O32:P32"/>
    <mergeCell ref="O33:P33"/>
    <mergeCell ref="O34:P34"/>
    <mergeCell ref="O35:P35"/>
    <mergeCell ref="O36:P36"/>
    <mergeCell ref="O37:P37"/>
    <mergeCell ref="O38:P38"/>
    <mergeCell ref="O39:P39"/>
    <mergeCell ref="O40:P40"/>
    <mergeCell ref="O41:P41"/>
    <mergeCell ref="O42:P42"/>
    <mergeCell ref="O43:P43"/>
    <mergeCell ref="O44:P44"/>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8:P68"/>
    <mergeCell ref="O69:P69"/>
    <mergeCell ref="O70:P70"/>
    <mergeCell ref="O71:P71"/>
    <mergeCell ref="O72:P72"/>
    <mergeCell ref="O73:P73"/>
    <mergeCell ref="O74:P74"/>
    <mergeCell ref="O75:P75"/>
    <mergeCell ref="O76:P76"/>
    <mergeCell ref="O77:P77"/>
    <mergeCell ref="O78:P78"/>
    <mergeCell ref="O79:P79"/>
    <mergeCell ref="O91:P91"/>
    <mergeCell ref="O92:P92"/>
    <mergeCell ref="O93:P93"/>
    <mergeCell ref="O94:P94"/>
    <mergeCell ref="O95:P95"/>
    <mergeCell ref="O96:P96"/>
    <mergeCell ref="O97:P97"/>
    <mergeCell ref="O80:P80"/>
    <mergeCell ref="O81:P81"/>
    <mergeCell ref="O82:P82"/>
    <mergeCell ref="O83:P83"/>
    <mergeCell ref="O84:P84"/>
    <mergeCell ref="O85:P85"/>
    <mergeCell ref="O86:P86"/>
    <mergeCell ref="O87:P87"/>
    <mergeCell ref="O88:P88"/>
    <mergeCell ref="O89:P89"/>
    <mergeCell ref="O90:P90"/>
    <mergeCell ref="O107:P107"/>
    <mergeCell ref="O108:P108"/>
    <mergeCell ref="O109:P109"/>
    <mergeCell ref="O110:P110"/>
    <mergeCell ref="O111:P111"/>
    <mergeCell ref="O112:P112"/>
    <mergeCell ref="O113:P113"/>
    <mergeCell ref="O114:P114"/>
    <mergeCell ref="O115:P115"/>
    <mergeCell ref="O98:P98"/>
    <mergeCell ref="O99:P99"/>
    <mergeCell ref="O100:P100"/>
    <mergeCell ref="O101:P101"/>
    <mergeCell ref="O102:P102"/>
    <mergeCell ref="O103:P103"/>
    <mergeCell ref="O104:P104"/>
    <mergeCell ref="O105:P105"/>
    <mergeCell ref="O106:P106"/>
    <mergeCell ref="AT127:AV129"/>
    <mergeCell ref="AT124:AV126"/>
    <mergeCell ref="M122:O122"/>
    <mergeCell ref="M123:O123"/>
    <mergeCell ref="U124:U126"/>
    <mergeCell ref="U127:U129"/>
    <mergeCell ref="U130:U132"/>
    <mergeCell ref="U139:U142"/>
    <mergeCell ref="O116:P116"/>
    <mergeCell ref="O117:P117"/>
    <mergeCell ref="O118:P118"/>
    <mergeCell ref="O119:P119"/>
    <mergeCell ref="M120:O120"/>
    <mergeCell ref="M121:O121"/>
    <mergeCell ref="V124:X126"/>
    <mergeCell ref="V127:X129"/>
    <mergeCell ref="V130:X132"/>
    <mergeCell ref="AH127:AJ129"/>
    <mergeCell ref="Y130:AA132"/>
    <mergeCell ref="AB130:AD132"/>
    <mergeCell ref="AE130:AG132"/>
    <mergeCell ref="AH130:AJ132"/>
    <mergeCell ref="AK130:AM132"/>
    <mergeCell ref="AN130:AP132"/>
    <mergeCell ref="Y2:AA2"/>
    <mergeCell ref="Y3:AA3"/>
    <mergeCell ref="Y4:AA4"/>
    <mergeCell ref="Y5:AA5"/>
    <mergeCell ref="Y6:AA6"/>
    <mergeCell ref="Y7:AA7"/>
    <mergeCell ref="Y8:AA8"/>
    <mergeCell ref="AB2:AD2"/>
    <mergeCell ref="AB3:AD3"/>
    <mergeCell ref="AB4:AD4"/>
    <mergeCell ref="AB5:AD5"/>
    <mergeCell ref="AB6:AD6"/>
    <mergeCell ref="AB7:AD7"/>
    <mergeCell ref="AB8:AD8"/>
    <mergeCell ref="AE7:AG7"/>
    <mergeCell ref="AE8:AG8"/>
    <mergeCell ref="AH3:AJ3"/>
    <mergeCell ref="AH2:AJ2"/>
    <mergeCell ref="AH4:AJ4"/>
    <mergeCell ref="AH5:AJ5"/>
    <mergeCell ref="AH6:AJ6"/>
    <mergeCell ref="AH7:AJ7"/>
    <mergeCell ref="AH8:AJ8"/>
    <mergeCell ref="AQ2:AS2"/>
    <mergeCell ref="AQ3:AS3"/>
    <mergeCell ref="AQ4:AS4"/>
    <mergeCell ref="AQ5:AS5"/>
    <mergeCell ref="AQ6:AS6"/>
    <mergeCell ref="AE2:AG2"/>
    <mergeCell ref="AE3:AG3"/>
    <mergeCell ref="AE4:AG4"/>
    <mergeCell ref="AE5:AG5"/>
    <mergeCell ref="AE6:AG6"/>
    <mergeCell ref="AK2:AM2"/>
    <mergeCell ref="AK3:AM3"/>
    <mergeCell ref="AK4:AM4"/>
    <mergeCell ref="AK5:AM5"/>
    <mergeCell ref="AK6:AM6"/>
    <mergeCell ref="AK7:AM7"/>
    <mergeCell ref="AK8:AM8"/>
    <mergeCell ref="AN2:AP2"/>
    <mergeCell ref="AN3:AP3"/>
    <mergeCell ref="AN4:AP4"/>
    <mergeCell ref="AN5:AP5"/>
    <mergeCell ref="AN6:AP6"/>
    <mergeCell ref="AN7:AP7"/>
    <mergeCell ref="AN8:AP8"/>
    <mergeCell ref="AZ4:BB4"/>
    <mergeCell ref="AZ5:BB5"/>
    <mergeCell ref="AZ6:BB6"/>
    <mergeCell ref="AZ7:BB7"/>
    <mergeCell ref="AZ8:BB8"/>
    <mergeCell ref="AT4:AV4"/>
    <mergeCell ref="AT5:AV5"/>
    <mergeCell ref="AT6:AV6"/>
    <mergeCell ref="AT7:AV7"/>
    <mergeCell ref="AT8:AV8"/>
    <mergeCell ref="AQ7:AS7"/>
    <mergeCell ref="AQ8:AS8"/>
    <mergeCell ref="AT2:AV2"/>
    <mergeCell ref="AT3:AV3"/>
    <mergeCell ref="AT139:AV142"/>
    <mergeCell ref="AW139:AY142"/>
    <mergeCell ref="AZ139:BB142"/>
    <mergeCell ref="AZ127:BB129"/>
    <mergeCell ref="AZ124:BB126"/>
    <mergeCell ref="AW124:AY126"/>
    <mergeCell ref="AW127:AY129"/>
    <mergeCell ref="AQ130:AS132"/>
    <mergeCell ref="AT130:AV132"/>
    <mergeCell ref="AW130:AY132"/>
    <mergeCell ref="AZ130:BB132"/>
    <mergeCell ref="AW2:AY2"/>
    <mergeCell ref="AW3:AY3"/>
    <mergeCell ref="AW4:AY4"/>
    <mergeCell ref="AW5:AY5"/>
    <mergeCell ref="AW6:AY6"/>
    <mergeCell ref="AW7:AY7"/>
    <mergeCell ref="AW8:AY8"/>
    <mergeCell ref="AZ2:BB2"/>
    <mergeCell ref="AZ3:BB3"/>
    <mergeCell ref="Y124:AA126"/>
    <mergeCell ref="Y127:AA129"/>
    <mergeCell ref="AB124:AD126"/>
    <mergeCell ref="AE124:AG126"/>
    <mergeCell ref="AE127:AG129"/>
    <mergeCell ref="AB127:AD129"/>
    <mergeCell ref="AH124:AJ126"/>
    <mergeCell ref="AH143:AJ146"/>
    <mergeCell ref="AK143:AM146"/>
    <mergeCell ref="AN143:AP146"/>
    <mergeCell ref="AQ143:AS146"/>
    <mergeCell ref="AT143:AV146"/>
    <mergeCell ref="AW143:AY146"/>
    <mergeCell ref="AZ143:BB146"/>
    <mergeCell ref="V133:X138"/>
    <mergeCell ref="V143:X146"/>
    <mergeCell ref="V139:X142"/>
    <mergeCell ref="AH133:AJ138"/>
    <mergeCell ref="AK133:AM138"/>
    <mergeCell ref="AN133:AP138"/>
    <mergeCell ref="AQ133:AS138"/>
    <mergeCell ref="AT133:AV138"/>
    <mergeCell ref="AW133:AY138"/>
    <mergeCell ref="AZ133:BB138"/>
    <mergeCell ref="Y139:AA142"/>
    <mergeCell ref="AB139:AD142"/>
    <mergeCell ref="AE139:AG142"/>
    <mergeCell ref="AH139:AJ142"/>
    <mergeCell ref="AK139:AM142"/>
    <mergeCell ref="AN139:AP142"/>
    <mergeCell ref="AQ139:AS142"/>
  </mergeCells>
  <conditionalFormatting sqref="I141">
    <cfRule type="expression" dxfId="18" priority="9" stopIfTrue="1">
      <formula>_xlfn.IFNA(MATCH(I141,$Y$3:$BC$3,),"X")="X"</formula>
    </cfRule>
  </conditionalFormatting>
  <conditionalFormatting sqref="M7:N7">
    <cfRule type="expression" dxfId="17" priority="10">
      <formula>$M$7&lt;&gt;""</formula>
    </cfRule>
  </conditionalFormatting>
  <conditionalFormatting sqref="Y10:BC119">
    <cfRule type="expression" dxfId="16" priority="1" stopIfTrue="1">
      <formula>AND(Y$9=$Y$9,Y10=$W10,$W10&lt;&gt;0)</formula>
    </cfRule>
  </conditionalFormatting>
  <dataValidations disablePrompts="1" count="1">
    <dataValidation type="list" showInputMessage="1" showErrorMessage="1" sqref="WWN983176 KB136 TX136 ADT136 ANP136 AXL136 BHH136 BRD136 CAZ136 CKV136 CUR136 DEN136 DOJ136 DYF136 EIB136 ERX136 FBT136 FLP136 FVL136 GFH136 GPD136 GYZ136 HIV136 HSR136 ICN136 IMJ136 IWF136 JGB136 JPX136 JZT136 KJP136 KTL136 LDH136 LND136 LWZ136 MGV136 MQR136 NAN136 NKJ136 NUF136 OEB136 ONX136 OXT136 PHP136 PRL136 QBH136 QLD136 QUZ136 REV136 ROR136 RYN136 SIJ136 SSF136 TCB136 TLX136 TVT136 UFP136 UPL136 UZH136 VJD136 VSZ136 WCV136 WMR136 WWN136 I65672 KB65672 TX65672 ADT65672 ANP65672 AXL65672 BHH65672 BRD65672 CAZ65672 CKV65672 CUR65672 DEN65672 DOJ65672 DYF65672 EIB65672 ERX65672 FBT65672 FLP65672 FVL65672 GFH65672 GPD65672 GYZ65672 HIV65672 HSR65672 ICN65672 IMJ65672 IWF65672 JGB65672 JPX65672 JZT65672 KJP65672 KTL65672 LDH65672 LND65672 LWZ65672 MGV65672 MQR65672 NAN65672 NKJ65672 NUF65672 OEB65672 ONX65672 OXT65672 PHP65672 PRL65672 QBH65672 QLD65672 QUZ65672 REV65672 ROR65672 RYN65672 SIJ65672 SSF65672 TCB65672 TLX65672 TVT65672 UFP65672 UPL65672 UZH65672 VJD65672 VSZ65672 WCV65672 WMR65672 WWN65672 I131208 KB131208 TX131208 ADT131208 ANP131208 AXL131208 BHH131208 BRD131208 CAZ131208 CKV131208 CUR131208 DEN131208 DOJ131208 DYF131208 EIB131208 ERX131208 FBT131208 FLP131208 FVL131208 GFH131208 GPD131208 GYZ131208 HIV131208 HSR131208 ICN131208 IMJ131208 IWF131208 JGB131208 JPX131208 JZT131208 KJP131208 KTL131208 LDH131208 LND131208 LWZ131208 MGV131208 MQR131208 NAN131208 NKJ131208 NUF131208 OEB131208 ONX131208 OXT131208 PHP131208 PRL131208 QBH131208 QLD131208 QUZ131208 REV131208 ROR131208 RYN131208 SIJ131208 SSF131208 TCB131208 TLX131208 TVT131208 UFP131208 UPL131208 UZH131208 VJD131208 VSZ131208 WCV131208 WMR131208 WWN131208 I196744 KB196744 TX196744 ADT196744 ANP196744 AXL196744 BHH196744 BRD196744 CAZ196744 CKV196744 CUR196744 DEN196744 DOJ196744 DYF196744 EIB196744 ERX196744 FBT196744 FLP196744 FVL196744 GFH196744 GPD196744 GYZ196744 HIV196744 HSR196744 ICN196744 IMJ196744 IWF196744 JGB196744 JPX196744 JZT196744 KJP196744 KTL196744 LDH196744 LND196744 LWZ196744 MGV196744 MQR196744 NAN196744 NKJ196744 NUF196744 OEB196744 ONX196744 OXT196744 PHP196744 PRL196744 QBH196744 QLD196744 QUZ196744 REV196744 ROR196744 RYN196744 SIJ196744 SSF196744 TCB196744 TLX196744 TVT196744 UFP196744 UPL196744 UZH196744 VJD196744 VSZ196744 WCV196744 WMR196744 WWN196744 I262280 KB262280 TX262280 ADT262280 ANP262280 AXL262280 BHH262280 BRD262280 CAZ262280 CKV262280 CUR262280 DEN262280 DOJ262280 DYF262280 EIB262280 ERX262280 FBT262280 FLP262280 FVL262280 GFH262280 GPD262280 GYZ262280 HIV262280 HSR262280 ICN262280 IMJ262280 IWF262280 JGB262280 JPX262280 JZT262280 KJP262280 KTL262280 LDH262280 LND262280 LWZ262280 MGV262280 MQR262280 NAN262280 NKJ262280 NUF262280 OEB262280 ONX262280 OXT262280 PHP262280 PRL262280 QBH262280 QLD262280 QUZ262280 REV262280 ROR262280 RYN262280 SIJ262280 SSF262280 TCB262280 TLX262280 TVT262280 UFP262280 UPL262280 UZH262280 VJD262280 VSZ262280 WCV262280 WMR262280 WWN262280 I327816 KB327816 TX327816 ADT327816 ANP327816 AXL327816 BHH327816 BRD327816 CAZ327816 CKV327816 CUR327816 DEN327816 DOJ327816 DYF327816 EIB327816 ERX327816 FBT327816 FLP327816 FVL327816 GFH327816 GPD327816 GYZ327816 HIV327816 HSR327816 ICN327816 IMJ327816 IWF327816 JGB327816 JPX327816 JZT327816 KJP327816 KTL327816 LDH327816 LND327816 LWZ327816 MGV327816 MQR327816 NAN327816 NKJ327816 NUF327816 OEB327816 ONX327816 OXT327816 PHP327816 PRL327816 QBH327816 QLD327816 QUZ327816 REV327816 ROR327816 RYN327816 SIJ327816 SSF327816 TCB327816 TLX327816 TVT327816 UFP327816 UPL327816 UZH327816 VJD327816 VSZ327816 WCV327816 WMR327816 WWN327816 I393352 KB393352 TX393352 ADT393352 ANP393352 AXL393352 BHH393352 BRD393352 CAZ393352 CKV393352 CUR393352 DEN393352 DOJ393352 DYF393352 EIB393352 ERX393352 FBT393352 FLP393352 FVL393352 GFH393352 GPD393352 GYZ393352 HIV393352 HSR393352 ICN393352 IMJ393352 IWF393352 JGB393352 JPX393352 JZT393352 KJP393352 KTL393352 LDH393352 LND393352 LWZ393352 MGV393352 MQR393352 NAN393352 NKJ393352 NUF393352 OEB393352 ONX393352 OXT393352 PHP393352 PRL393352 QBH393352 QLD393352 QUZ393352 REV393352 ROR393352 RYN393352 SIJ393352 SSF393352 TCB393352 TLX393352 TVT393352 UFP393352 UPL393352 UZH393352 VJD393352 VSZ393352 WCV393352 WMR393352 WWN393352 I458888 KB458888 TX458888 ADT458888 ANP458888 AXL458888 BHH458888 BRD458888 CAZ458888 CKV458888 CUR458888 DEN458888 DOJ458888 DYF458888 EIB458888 ERX458888 FBT458888 FLP458888 FVL458888 GFH458888 GPD458888 GYZ458888 HIV458888 HSR458888 ICN458888 IMJ458888 IWF458888 JGB458888 JPX458888 JZT458888 KJP458888 KTL458888 LDH458888 LND458888 LWZ458888 MGV458888 MQR458888 NAN458888 NKJ458888 NUF458888 OEB458888 ONX458888 OXT458888 PHP458888 PRL458888 QBH458888 QLD458888 QUZ458888 REV458888 ROR458888 RYN458888 SIJ458888 SSF458888 TCB458888 TLX458888 TVT458888 UFP458888 UPL458888 UZH458888 VJD458888 VSZ458888 WCV458888 WMR458888 WWN458888 I524424 KB524424 TX524424 ADT524424 ANP524424 AXL524424 BHH524424 BRD524424 CAZ524424 CKV524424 CUR524424 DEN524424 DOJ524424 DYF524424 EIB524424 ERX524424 FBT524424 FLP524424 FVL524424 GFH524424 GPD524424 GYZ524424 HIV524424 HSR524424 ICN524424 IMJ524424 IWF524424 JGB524424 JPX524424 JZT524424 KJP524424 KTL524424 LDH524424 LND524424 LWZ524424 MGV524424 MQR524424 NAN524424 NKJ524424 NUF524424 OEB524424 ONX524424 OXT524424 PHP524424 PRL524424 QBH524424 QLD524424 QUZ524424 REV524424 ROR524424 RYN524424 SIJ524424 SSF524424 TCB524424 TLX524424 TVT524424 UFP524424 UPL524424 UZH524424 VJD524424 VSZ524424 WCV524424 WMR524424 WWN524424 I589960 KB589960 TX589960 ADT589960 ANP589960 AXL589960 BHH589960 BRD589960 CAZ589960 CKV589960 CUR589960 DEN589960 DOJ589960 DYF589960 EIB589960 ERX589960 FBT589960 FLP589960 FVL589960 GFH589960 GPD589960 GYZ589960 HIV589960 HSR589960 ICN589960 IMJ589960 IWF589960 JGB589960 JPX589960 JZT589960 KJP589960 KTL589960 LDH589960 LND589960 LWZ589960 MGV589960 MQR589960 NAN589960 NKJ589960 NUF589960 OEB589960 ONX589960 OXT589960 PHP589960 PRL589960 QBH589960 QLD589960 QUZ589960 REV589960 ROR589960 RYN589960 SIJ589960 SSF589960 TCB589960 TLX589960 TVT589960 UFP589960 UPL589960 UZH589960 VJD589960 VSZ589960 WCV589960 WMR589960 WWN589960 I655496 KB655496 TX655496 ADT655496 ANP655496 AXL655496 BHH655496 BRD655496 CAZ655496 CKV655496 CUR655496 DEN655496 DOJ655496 DYF655496 EIB655496 ERX655496 FBT655496 FLP655496 FVL655496 GFH655496 GPD655496 GYZ655496 HIV655496 HSR655496 ICN655496 IMJ655496 IWF655496 JGB655496 JPX655496 JZT655496 KJP655496 KTL655496 LDH655496 LND655496 LWZ655496 MGV655496 MQR655496 NAN655496 NKJ655496 NUF655496 OEB655496 ONX655496 OXT655496 PHP655496 PRL655496 QBH655496 QLD655496 QUZ655496 REV655496 ROR655496 RYN655496 SIJ655496 SSF655496 TCB655496 TLX655496 TVT655496 UFP655496 UPL655496 UZH655496 VJD655496 VSZ655496 WCV655496 WMR655496 WWN655496 I721032 KB721032 TX721032 ADT721032 ANP721032 AXL721032 BHH721032 BRD721032 CAZ721032 CKV721032 CUR721032 DEN721032 DOJ721032 DYF721032 EIB721032 ERX721032 FBT721032 FLP721032 FVL721032 GFH721032 GPD721032 GYZ721032 HIV721032 HSR721032 ICN721032 IMJ721032 IWF721032 JGB721032 JPX721032 JZT721032 KJP721032 KTL721032 LDH721032 LND721032 LWZ721032 MGV721032 MQR721032 NAN721032 NKJ721032 NUF721032 OEB721032 ONX721032 OXT721032 PHP721032 PRL721032 QBH721032 QLD721032 QUZ721032 REV721032 ROR721032 RYN721032 SIJ721032 SSF721032 TCB721032 TLX721032 TVT721032 UFP721032 UPL721032 UZH721032 VJD721032 VSZ721032 WCV721032 WMR721032 WWN721032 I786568 KB786568 TX786568 ADT786568 ANP786568 AXL786568 BHH786568 BRD786568 CAZ786568 CKV786568 CUR786568 DEN786568 DOJ786568 DYF786568 EIB786568 ERX786568 FBT786568 FLP786568 FVL786568 GFH786568 GPD786568 GYZ786568 HIV786568 HSR786568 ICN786568 IMJ786568 IWF786568 JGB786568 JPX786568 JZT786568 KJP786568 KTL786568 LDH786568 LND786568 LWZ786568 MGV786568 MQR786568 NAN786568 NKJ786568 NUF786568 OEB786568 ONX786568 OXT786568 PHP786568 PRL786568 QBH786568 QLD786568 QUZ786568 REV786568 ROR786568 RYN786568 SIJ786568 SSF786568 TCB786568 TLX786568 TVT786568 UFP786568 UPL786568 UZH786568 VJD786568 VSZ786568 WCV786568 WMR786568 WWN786568 I852104 KB852104 TX852104 ADT852104 ANP852104 AXL852104 BHH852104 BRD852104 CAZ852104 CKV852104 CUR852104 DEN852104 DOJ852104 DYF852104 EIB852104 ERX852104 FBT852104 FLP852104 FVL852104 GFH852104 GPD852104 GYZ852104 HIV852104 HSR852104 ICN852104 IMJ852104 IWF852104 JGB852104 JPX852104 JZT852104 KJP852104 KTL852104 LDH852104 LND852104 LWZ852104 MGV852104 MQR852104 NAN852104 NKJ852104 NUF852104 OEB852104 ONX852104 OXT852104 PHP852104 PRL852104 QBH852104 QLD852104 QUZ852104 REV852104 ROR852104 RYN852104 SIJ852104 SSF852104 TCB852104 TLX852104 TVT852104 UFP852104 UPL852104 UZH852104 VJD852104 VSZ852104 WCV852104 WMR852104 WWN852104 I917640 KB917640 TX917640 ADT917640 ANP917640 AXL917640 BHH917640 BRD917640 CAZ917640 CKV917640 CUR917640 DEN917640 DOJ917640 DYF917640 EIB917640 ERX917640 FBT917640 FLP917640 FVL917640 GFH917640 GPD917640 GYZ917640 HIV917640 HSR917640 ICN917640 IMJ917640 IWF917640 JGB917640 JPX917640 JZT917640 KJP917640 KTL917640 LDH917640 LND917640 LWZ917640 MGV917640 MQR917640 NAN917640 NKJ917640 NUF917640 OEB917640 ONX917640 OXT917640 PHP917640 PRL917640 QBH917640 QLD917640 QUZ917640 REV917640 ROR917640 RYN917640 SIJ917640 SSF917640 TCB917640 TLX917640 TVT917640 UFP917640 UPL917640 UZH917640 VJD917640 VSZ917640 WCV917640 WMR917640 WWN917640 I983176 KB983176 TX983176 ADT983176 ANP983176 AXL983176 BHH983176 BRD983176 CAZ983176 CKV983176 CUR983176 DEN983176 DOJ983176 DYF983176 EIB983176 ERX983176 FBT983176 FLP983176 FVL983176 GFH983176 GPD983176 GYZ983176 HIV983176 HSR983176 ICN983176 IMJ983176 IWF983176 JGB983176 JPX983176 JZT983176 KJP983176 KTL983176 LDH983176 LND983176 LWZ983176 MGV983176 MQR983176 NAN983176 NKJ983176 NUF983176 OEB983176 ONX983176 OXT983176 PHP983176 PRL983176 QBH983176 QLD983176 QUZ983176 REV983176 ROR983176 RYN983176 SIJ983176 SSF983176 TCB983176 TLX983176 TVT983176 UFP983176 UPL983176 UZH983176 VJD983176 VSZ983176 WCV983176 WMR983176" xr:uid="{E1D41664-CED2-49CD-B485-B560BEFCA5CB}">
      <formula1>$Y$4:$BC$4</formula1>
    </dataValidation>
  </dataValidations>
  <printOptions horizontalCentered="1" verticalCentered="1"/>
  <pageMargins left="0.25" right="0.25" top="0.75" bottom="0.75" header="0.3" footer="0.3"/>
  <pageSetup paperSize="9" scale="25" fitToHeight="0" orientation="landscape" r:id="rId1"/>
  <headerFooter scaleWithDoc="0" alignWithMargins="0"/>
  <drawing r:id="rId2"/>
  <extLst>
    <ext xmlns:x14="http://schemas.microsoft.com/office/spreadsheetml/2009/9/main" uri="{CCE6A557-97BC-4b89-ADB6-D9C93CAAB3DF}">
      <x14:dataValidations xmlns:xm="http://schemas.microsoft.com/office/excel/2006/main" disablePrompts="1" count="2">
        <x14:dataValidation type="list" showInputMessage="1" showErrorMessage="1" xr:uid="{17BF8298-8A68-4815-93D0-6770B1FA7222}">
          <x14:formula1>
            <xm:f>OFFSET(Listas!$I$3,1,,Listas!$I$1+1,)</xm:f>
          </x14:formula1>
          <xm:sqref>I141:S141</xm:sqref>
        </x14:dataValidation>
        <x14:dataValidation type="list" showInputMessage="1" showErrorMessage="1" xr:uid="{1E8EC272-FF65-484E-A754-D6072E49ED97}">
          <x14:formula1>
            <xm:f>OFFSET(Listas!$C$3,1,,Listas!$C$1,)</xm:f>
          </x14:formula1>
          <xm:sqref>WWN983175:WWT983175 KB135:KH135 TX135:UD135 ADT135:ADZ135 ANP135:ANV135 AXL135:AXR135 BHH135:BHN135 BRD135:BRJ135 CAZ135:CBF135 CKV135:CLB135 CUR135:CUX135 DEN135:DET135 DOJ135:DOP135 DYF135:DYL135 EIB135:EIH135 ERX135:ESD135 FBT135:FBZ135 FLP135:FLV135 FVL135:FVR135 GFH135:GFN135 GPD135:GPJ135 GYZ135:GZF135 HIV135:HJB135 HSR135:HSX135 ICN135:ICT135 IMJ135:IMP135 IWF135:IWL135 JGB135:JGH135 JPX135:JQD135 JZT135:JZZ135 KJP135:KJV135 KTL135:KTR135 LDH135:LDN135 LND135:LNJ135 LWZ135:LXF135 MGV135:MHB135 MQR135:MQX135 NAN135:NAT135 NKJ135:NKP135 NUF135:NUL135 OEB135:OEH135 ONX135:OOD135 OXT135:OXZ135 PHP135:PHV135 PRL135:PRR135 QBH135:QBN135 QLD135:QLJ135 QUZ135:QVF135 REV135:RFB135 ROR135:ROX135 RYN135:RYT135 SIJ135:SIP135 SSF135:SSL135 TCB135:TCH135 TLX135:TMD135 TVT135:TVZ135 UFP135:UFV135 UPL135:UPR135 UZH135:UZN135 VJD135:VJJ135 VSZ135:VTF135 WCV135:WDB135 WMR135:WMX135 WWN135:WWT135 I65671:S65671 KB65671:KH65671 TX65671:UD65671 ADT65671:ADZ65671 ANP65671:ANV65671 AXL65671:AXR65671 BHH65671:BHN65671 BRD65671:BRJ65671 CAZ65671:CBF65671 CKV65671:CLB65671 CUR65671:CUX65671 DEN65671:DET65671 DOJ65671:DOP65671 DYF65671:DYL65671 EIB65671:EIH65671 ERX65671:ESD65671 FBT65671:FBZ65671 FLP65671:FLV65671 FVL65671:FVR65671 GFH65671:GFN65671 GPD65671:GPJ65671 GYZ65671:GZF65671 HIV65671:HJB65671 HSR65671:HSX65671 ICN65671:ICT65671 IMJ65671:IMP65671 IWF65671:IWL65671 JGB65671:JGH65671 JPX65671:JQD65671 JZT65671:JZZ65671 KJP65671:KJV65671 KTL65671:KTR65671 LDH65671:LDN65671 LND65671:LNJ65671 LWZ65671:LXF65671 MGV65671:MHB65671 MQR65671:MQX65671 NAN65671:NAT65671 NKJ65671:NKP65671 NUF65671:NUL65671 OEB65671:OEH65671 ONX65671:OOD65671 OXT65671:OXZ65671 PHP65671:PHV65671 PRL65671:PRR65671 QBH65671:QBN65671 QLD65671:QLJ65671 QUZ65671:QVF65671 REV65671:RFB65671 ROR65671:ROX65671 RYN65671:RYT65671 SIJ65671:SIP65671 SSF65671:SSL65671 TCB65671:TCH65671 TLX65671:TMD65671 TVT65671:TVZ65671 UFP65671:UFV65671 UPL65671:UPR65671 UZH65671:UZN65671 VJD65671:VJJ65671 VSZ65671:VTF65671 WCV65671:WDB65671 WMR65671:WMX65671 WWN65671:WWT65671 I131207:S131207 KB131207:KH131207 TX131207:UD131207 ADT131207:ADZ131207 ANP131207:ANV131207 AXL131207:AXR131207 BHH131207:BHN131207 BRD131207:BRJ131207 CAZ131207:CBF131207 CKV131207:CLB131207 CUR131207:CUX131207 DEN131207:DET131207 DOJ131207:DOP131207 DYF131207:DYL131207 EIB131207:EIH131207 ERX131207:ESD131207 FBT131207:FBZ131207 FLP131207:FLV131207 FVL131207:FVR131207 GFH131207:GFN131207 GPD131207:GPJ131207 GYZ131207:GZF131207 HIV131207:HJB131207 HSR131207:HSX131207 ICN131207:ICT131207 IMJ131207:IMP131207 IWF131207:IWL131207 JGB131207:JGH131207 JPX131207:JQD131207 JZT131207:JZZ131207 KJP131207:KJV131207 KTL131207:KTR131207 LDH131207:LDN131207 LND131207:LNJ131207 LWZ131207:LXF131207 MGV131207:MHB131207 MQR131207:MQX131207 NAN131207:NAT131207 NKJ131207:NKP131207 NUF131207:NUL131207 OEB131207:OEH131207 ONX131207:OOD131207 OXT131207:OXZ131207 PHP131207:PHV131207 PRL131207:PRR131207 QBH131207:QBN131207 QLD131207:QLJ131207 QUZ131207:QVF131207 REV131207:RFB131207 ROR131207:ROX131207 RYN131207:RYT131207 SIJ131207:SIP131207 SSF131207:SSL131207 TCB131207:TCH131207 TLX131207:TMD131207 TVT131207:TVZ131207 UFP131207:UFV131207 UPL131207:UPR131207 UZH131207:UZN131207 VJD131207:VJJ131207 VSZ131207:VTF131207 WCV131207:WDB131207 WMR131207:WMX131207 WWN131207:WWT131207 I196743:S196743 KB196743:KH196743 TX196743:UD196743 ADT196743:ADZ196743 ANP196743:ANV196743 AXL196743:AXR196743 BHH196743:BHN196743 BRD196743:BRJ196743 CAZ196743:CBF196743 CKV196743:CLB196743 CUR196743:CUX196743 DEN196743:DET196743 DOJ196743:DOP196743 DYF196743:DYL196743 EIB196743:EIH196743 ERX196743:ESD196743 FBT196743:FBZ196743 FLP196743:FLV196743 FVL196743:FVR196743 GFH196743:GFN196743 GPD196743:GPJ196743 GYZ196743:GZF196743 HIV196743:HJB196743 HSR196743:HSX196743 ICN196743:ICT196743 IMJ196743:IMP196743 IWF196743:IWL196743 JGB196743:JGH196743 JPX196743:JQD196743 JZT196743:JZZ196743 KJP196743:KJV196743 KTL196743:KTR196743 LDH196743:LDN196743 LND196743:LNJ196743 LWZ196743:LXF196743 MGV196743:MHB196743 MQR196743:MQX196743 NAN196743:NAT196743 NKJ196743:NKP196743 NUF196743:NUL196743 OEB196743:OEH196743 ONX196743:OOD196743 OXT196743:OXZ196743 PHP196743:PHV196743 PRL196743:PRR196743 QBH196743:QBN196743 QLD196743:QLJ196743 QUZ196743:QVF196743 REV196743:RFB196743 ROR196743:ROX196743 RYN196743:RYT196743 SIJ196743:SIP196743 SSF196743:SSL196743 TCB196743:TCH196743 TLX196743:TMD196743 TVT196743:TVZ196743 UFP196743:UFV196743 UPL196743:UPR196743 UZH196743:UZN196743 VJD196743:VJJ196743 VSZ196743:VTF196743 WCV196743:WDB196743 WMR196743:WMX196743 WWN196743:WWT196743 I262279:S262279 KB262279:KH262279 TX262279:UD262279 ADT262279:ADZ262279 ANP262279:ANV262279 AXL262279:AXR262279 BHH262279:BHN262279 BRD262279:BRJ262279 CAZ262279:CBF262279 CKV262279:CLB262279 CUR262279:CUX262279 DEN262279:DET262279 DOJ262279:DOP262279 DYF262279:DYL262279 EIB262279:EIH262279 ERX262279:ESD262279 FBT262279:FBZ262279 FLP262279:FLV262279 FVL262279:FVR262279 GFH262279:GFN262279 GPD262279:GPJ262279 GYZ262279:GZF262279 HIV262279:HJB262279 HSR262279:HSX262279 ICN262279:ICT262279 IMJ262279:IMP262279 IWF262279:IWL262279 JGB262279:JGH262279 JPX262279:JQD262279 JZT262279:JZZ262279 KJP262279:KJV262279 KTL262279:KTR262279 LDH262279:LDN262279 LND262279:LNJ262279 LWZ262279:LXF262279 MGV262279:MHB262279 MQR262279:MQX262279 NAN262279:NAT262279 NKJ262279:NKP262279 NUF262279:NUL262279 OEB262279:OEH262279 ONX262279:OOD262279 OXT262279:OXZ262279 PHP262279:PHV262279 PRL262279:PRR262279 QBH262279:QBN262279 QLD262279:QLJ262279 QUZ262279:QVF262279 REV262279:RFB262279 ROR262279:ROX262279 RYN262279:RYT262279 SIJ262279:SIP262279 SSF262279:SSL262279 TCB262279:TCH262279 TLX262279:TMD262279 TVT262279:TVZ262279 UFP262279:UFV262279 UPL262279:UPR262279 UZH262279:UZN262279 VJD262279:VJJ262279 VSZ262279:VTF262279 WCV262279:WDB262279 WMR262279:WMX262279 WWN262279:WWT262279 I327815:S327815 KB327815:KH327815 TX327815:UD327815 ADT327815:ADZ327815 ANP327815:ANV327815 AXL327815:AXR327815 BHH327815:BHN327815 BRD327815:BRJ327815 CAZ327815:CBF327815 CKV327815:CLB327815 CUR327815:CUX327815 DEN327815:DET327815 DOJ327815:DOP327815 DYF327815:DYL327815 EIB327815:EIH327815 ERX327815:ESD327815 FBT327815:FBZ327815 FLP327815:FLV327815 FVL327815:FVR327815 GFH327815:GFN327815 GPD327815:GPJ327815 GYZ327815:GZF327815 HIV327815:HJB327815 HSR327815:HSX327815 ICN327815:ICT327815 IMJ327815:IMP327815 IWF327815:IWL327815 JGB327815:JGH327815 JPX327815:JQD327815 JZT327815:JZZ327815 KJP327815:KJV327815 KTL327815:KTR327815 LDH327815:LDN327815 LND327815:LNJ327815 LWZ327815:LXF327815 MGV327815:MHB327815 MQR327815:MQX327815 NAN327815:NAT327815 NKJ327815:NKP327815 NUF327815:NUL327815 OEB327815:OEH327815 ONX327815:OOD327815 OXT327815:OXZ327815 PHP327815:PHV327815 PRL327815:PRR327815 QBH327815:QBN327815 QLD327815:QLJ327815 QUZ327815:QVF327815 REV327815:RFB327815 ROR327815:ROX327815 RYN327815:RYT327815 SIJ327815:SIP327815 SSF327815:SSL327815 TCB327815:TCH327815 TLX327815:TMD327815 TVT327815:TVZ327815 UFP327815:UFV327815 UPL327815:UPR327815 UZH327815:UZN327815 VJD327815:VJJ327815 VSZ327815:VTF327815 WCV327815:WDB327815 WMR327815:WMX327815 WWN327815:WWT327815 I393351:S393351 KB393351:KH393351 TX393351:UD393351 ADT393351:ADZ393351 ANP393351:ANV393351 AXL393351:AXR393351 BHH393351:BHN393351 BRD393351:BRJ393351 CAZ393351:CBF393351 CKV393351:CLB393351 CUR393351:CUX393351 DEN393351:DET393351 DOJ393351:DOP393351 DYF393351:DYL393351 EIB393351:EIH393351 ERX393351:ESD393351 FBT393351:FBZ393351 FLP393351:FLV393351 FVL393351:FVR393351 GFH393351:GFN393351 GPD393351:GPJ393351 GYZ393351:GZF393351 HIV393351:HJB393351 HSR393351:HSX393351 ICN393351:ICT393351 IMJ393351:IMP393351 IWF393351:IWL393351 JGB393351:JGH393351 JPX393351:JQD393351 JZT393351:JZZ393351 KJP393351:KJV393351 KTL393351:KTR393351 LDH393351:LDN393351 LND393351:LNJ393351 LWZ393351:LXF393351 MGV393351:MHB393351 MQR393351:MQX393351 NAN393351:NAT393351 NKJ393351:NKP393351 NUF393351:NUL393351 OEB393351:OEH393351 ONX393351:OOD393351 OXT393351:OXZ393351 PHP393351:PHV393351 PRL393351:PRR393351 QBH393351:QBN393351 QLD393351:QLJ393351 QUZ393351:QVF393351 REV393351:RFB393351 ROR393351:ROX393351 RYN393351:RYT393351 SIJ393351:SIP393351 SSF393351:SSL393351 TCB393351:TCH393351 TLX393351:TMD393351 TVT393351:TVZ393351 UFP393351:UFV393351 UPL393351:UPR393351 UZH393351:UZN393351 VJD393351:VJJ393351 VSZ393351:VTF393351 WCV393351:WDB393351 WMR393351:WMX393351 WWN393351:WWT393351 I458887:S458887 KB458887:KH458887 TX458887:UD458887 ADT458887:ADZ458887 ANP458887:ANV458887 AXL458887:AXR458887 BHH458887:BHN458887 BRD458887:BRJ458887 CAZ458887:CBF458887 CKV458887:CLB458887 CUR458887:CUX458887 DEN458887:DET458887 DOJ458887:DOP458887 DYF458887:DYL458887 EIB458887:EIH458887 ERX458887:ESD458887 FBT458887:FBZ458887 FLP458887:FLV458887 FVL458887:FVR458887 GFH458887:GFN458887 GPD458887:GPJ458887 GYZ458887:GZF458887 HIV458887:HJB458887 HSR458887:HSX458887 ICN458887:ICT458887 IMJ458887:IMP458887 IWF458887:IWL458887 JGB458887:JGH458887 JPX458887:JQD458887 JZT458887:JZZ458887 KJP458887:KJV458887 KTL458887:KTR458887 LDH458887:LDN458887 LND458887:LNJ458887 LWZ458887:LXF458887 MGV458887:MHB458887 MQR458887:MQX458887 NAN458887:NAT458887 NKJ458887:NKP458887 NUF458887:NUL458887 OEB458887:OEH458887 ONX458887:OOD458887 OXT458887:OXZ458887 PHP458887:PHV458887 PRL458887:PRR458887 QBH458887:QBN458887 QLD458887:QLJ458887 QUZ458887:QVF458887 REV458887:RFB458887 ROR458887:ROX458887 RYN458887:RYT458887 SIJ458887:SIP458887 SSF458887:SSL458887 TCB458887:TCH458887 TLX458887:TMD458887 TVT458887:TVZ458887 UFP458887:UFV458887 UPL458887:UPR458887 UZH458887:UZN458887 VJD458887:VJJ458887 VSZ458887:VTF458887 WCV458887:WDB458887 WMR458887:WMX458887 WWN458887:WWT458887 I524423:S524423 KB524423:KH524423 TX524423:UD524423 ADT524423:ADZ524423 ANP524423:ANV524423 AXL524423:AXR524423 BHH524423:BHN524423 BRD524423:BRJ524423 CAZ524423:CBF524423 CKV524423:CLB524423 CUR524423:CUX524423 DEN524423:DET524423 DOJ524423:DOP524423 DYF524423:DYL524423 EIB524423:EIH524423 ERX524423:ESD524423 FBT524423:FBZ524423 FLP524423:FLV524423 FVL524423:FVR524423 GFH524423:GFN524423 GPD524423:GPJ524423 GYZ524423:GZF524423 HIV524423:HJB524423 HSR524423:HSX524423 ICN524423:ICT524423 IMJ524423:IMP524423 IWF524423:IWL524423 JGB524423:JGH524423 JPX524423:JQD524423 JZT524423:JZZ524423 KJP524423:KJV524423 KTL524423:KTR524423 LDH524423:LDN524423 LND524423:LNJ524423 LWZ524423:LXF524423 MGV524423:MHB524423 MQR524423:MQX524423 NAN524423:NAT524423 NKJ524423:NKP524423 NUF524423:NUL524423 OEB524423:OEH524423 ONX524423:OOD524423 OXT524423:OXZ524423 PHP524423:PHV524423 PRL524423:PRR524423 QBH524423:QBN524423 QLD524423:QLJ524423 QUZ524423:QVF524423 REV524423:RFB524423 ROR524423:ROX524423 RYN524423:RYT524423 SIJ524423:SIP524423 SSF524423:SSL524423 TCB524423:TCH524423 TLX524423:TMD524423 TVT524423:TVZ524423 UFP524423:UFV524423 UPL524423:UPR524423 UZH524423:UZN524423 VJD524423:VJJ524423 VSZ524423:VTF524423 WCV524423:WDB524423 WMR524423:WMX524423 WWN524423:WWT524423 I589959:S589959 KB589959:KH589959 TX589959:UD589959 ADT589959:ADZ589959 ANP589959:ANV589959 AXL589959:AXR589959 BHH589959:BHN589959 BRD589959:BRJ589959 CAZ589959:CBF589959 CKV589959:CLB589959 CUR589959:CUX589959 DEN589959:DET589959 DOJ589959:DOP589959 DYF589959:DYL589959 EIB589959:EIH589959 ERX589959:ESD589959 FBT589959:FBZ589959 FLP589959:FLV589959 FVL589959:FVR589959 GFH589959:GFN589959 GPD589959:GPJ589959 GYZ589959:GZF589959 HIV589959:HJB589959 HSR589959:HSX589959 ICN589959:ICT589959 IMJ589959:IMP589959 IWF589959:IWL589959 JGB589959:JGH589959 JPX589959:JQD589959 JZT589959:JZZ589959 KJP589959:KJV589959 KTL589959:KTR589959 LDH589959:LDN589959 LND589959:LNJ589959 LWZ589959:LXF589959 MGV589959:MHB589959 MQR589959:MQX589959 NAN589959:NAT589959 NKJ589959:NKP589959 NUF589959:NUL589959 OEB589959:OEH589959 ONX589959:OOD589959 OXT589959:OXZ589959 PHP589959:PHV589959 PRL589959:PRR589959 QBH589959:QBN589959 QLD589959:QLJ589959 QUZ589959:QVF589959 REV589959:RFB589959 ROR589959:ROX589959 RYN589959:RYT589959 SIJ589959:SIP589959 SSF589959:SSL589959 TCB589959:TCH589959 TLX589959:TMD589959 TVT589959:TVZ589959 UFP589959:UFV589959 UPL589959:UPR589959 UZH589959:UZN589959 VJD589959:VJJ589959 VSZ589959:VTF589959 WCV589959:WDB589959 WMR589959:WMX589959 WWN589959:WWT589959 I655495:S655495 KB655495:KH655495 TX655495:UD655495 ADT655495:ADZ655495 ANP655495:ANV655495 AXL655495:AXR655495 BHH655495:BHN655495 BRD655495:BRJ655495 CAZ655495:CBF655495 CKV655495:CLB655495 CUR655495:CUX655495 DEN655495:DET655495 DOJ655495:DOP655495 DYF655495:DYL655495 EIB655495:EIH655495 ERX655495:ESD655495 FBT655495:FBZ655495 FLP655495:FLV655495 FVL655495:FVR655495 GFH655495:GFN655495 GPD655495:GPJ655495 GYZ655495:GZF655495 HIV655495:HJB655495 HSR655495:HSX655495 ICN655495:ICT655495 IMJ655495:IMP655495 IWF655495:IWL655495 JGB655495:JGH655495 JPX655495:JQD655495 JZT655495:JZZ655495 KJP655495:KJV655495 KTL655495:KTR655495 LDH655495:LDN655495 LND655495:LNJ655495 LWZ655495:LXF655495 MGV655495:MHB655495 MQR655495:MQX655495 NAN655495:NAT655495 NKJ655495:NKP655495 NUF655495:NUL655495 OEB655495:OEH655495 ONX655495:OOD655495 OXT655495:OXZ655495 PHP655495:PHV655495 PRL655495:PRR655495 QBH655495:QBN655495 QLD655495:QLJ655495 QUZ655495:QVF655495 REV655495:RFB655495 ROR655495:ROX655495 RYN655495:RYT655495 SIJ655495:SIP655495 SSF655495:SSL655495 TCB655495:TCH655495 TLX655495:TMD655495 TVT655495:TVZ655495 UFP655495:UFV655495 UPL655495:UPR655495 UZH655495:UZN655495 VJD655495:VJJ655495 VSZ655495:VTF655495 WCV655495:WDB655495 WMR655495:WMX655495 WWN655495:WWT655495 I721031:S721031 KB721031:KH721031 TX721031:UD721031 ADT721031:ADZ721031 ANP721031:ANV721031 AXL721031:AXR721031 BHH721031:BHN721031 BRD721031:BRJ721031 CAZ721031:CBF721031 CKV721031:CLB721031 CUR721031:CUX721031 DEN721031:DET721031 DOJ721031:DOP721031 DYF721031:DYL721031 EIB721031:EIH721031 ERX721031:ESD721031 FBT721031:FBZ721031 FLP721031:FLV721031 FVL721031:FVR721031 GFH721031:GFN721031 GPD721031:GPJ721031 GYZ721031:GZF721031 HIV721031:HJB721031 HSR721031:HSX721031 ICN721031:ICT721031 IMJ721031:IMP721031 IWF721031:IWL721031 JGB721031:JGH721031 JPX721031:JQD721031 JZT721031:JZZ721031 KJP721031:KJV721031 KTL721031:KTR721031 LDH721031:LDN721031 LND721031:LNJ721031 LWZ721031:LXF721031 MGV721031:MHB721031 MQR721031:MQX721031 NAN721031:NAT721031 NKJ721031:NKP721031 NUF721031:NUL721031 OEB721031:OEH721031 ONX721031:OOD721031 OXT721031:OXZ721031 PHP721031:PHV721031 PRL721031:PRR721031 QBH721031:QBN721031 QLD721031:QLJ721031 QUZ721031:QVF721031 REV721031:RFB721031 ROR721031:ROX721031 RYN721031:RYT721031 SIJ721031:SIP721031 SSF721031:SSL721031 TCB721031:TCH721031 TLX721031:TMD721031 TVT721031:TVZ721031 UFP721031:UFV721031 UPL721031:UPR721031 UZH721031:UZN721031 VJD721031:VJJ721031 VSZ721031:VTF721031 WCV721031:WDB721031 WMR721031:WMX721031 WWN721031:WWT721031 I786567:S786567 KB786567:KH786567 TX786567:UD786567 ADT786567:ADZ786567 ANP786567:ANV786567 AXL786567:AXR786567 BHH786567:BHN786567 BRD786567:BRJ786567 CAZ786567:CBF786567 CKV786567:CLB786567 CUR786567:CUX786567 DEN786567:DET786567 DOJ786567:DOP786567 DYF786567:DYL786567 EIB786567:EIH786567 ERX786567:ESD786567 FBT786567:FBZ786567 FLP786567:FLV786567 FVL786567:FVR786567 GFH786567:GFN786567 GPD786567:GPJ786567 GYZ786567:GZF786567 HIV786567:HJB786567 HSR786567:HSX786567 ICN786567:ICT786567 IMJ786567:IMP786567 IWF786567:IWL786567 JGB786567:JGH786567 JPX786567:JQD786567 JZT786567:JZZ786567 KJP786567:KJV786567 KTL786567:KTR786567 LDH786567:LDN786567 LND786567:LNJ786567 LWZ786567:LXF786567 MGV786567:MHB786567 MQR786567:MQX786567 NAN786567:NAT786567 NKJ786567:NKP786567 NUF786567:NUL786567 OEB786567:OEH786567 ONX786567:OOD786567 OXT786567:OXZ786567 PHP786567:PHV786567 PRL786567:PRR786567 QBH786567:QBN786567 QLD786567:QLJ786567 QUZ786567:QVF786567 REV786567:RFB786567 ROR786567:ROX786567 RYN786567:RYT786567 SIJ786567:SIP786567 SSF786567:SSL786567 TCB786567:TCH786567 TLX786567:TMD786567 TVT786567:TVZ786567 UFP786567:UFV786567 UPL786567:UPR786567 UZH786567:UZN786567 VJD786567:VJJ786567 VSZ786567:VTF786567 WCV786567:WDB786567 WMR786567:WMX786567 WWN786567:WWT786567 I852103:S852103 KB852103:KH852103 TX852103:UD852103 ADT852103:ADZ852103 ANP852103:ANV852103 AXL852103:AXR852103 BHH852103:BHN852103 BRD852103:BRJ852103 CAZ852103:CBF852103 CKV852103:CLB852103 CUR852103:CUX852103 DEN852103:DET852103 DOJ852103:DOP852103 DYF852103:DYL852103 EIB852103:EIH852103 ERX852103:ESD852103 FBT852103:FBZ852103 FLP852103:FLV852103 FVL852103:FVR852103 GFH852103:GFN852103 GPD852103:GPJ852103 GYZ852103:GZF852103 HIV852103:HJB852103 HSR852103:HSX852103 ICN852103:ICT852103 IMJ852103:IMP852103 IWF852103:IWL852103 JGB852103:JGH852103 JPX852103:JQD852103 JZT852103:JZZ852103 KJP852103:KJV852103 KTL852103:KTR852103 LDH852103:LDN852103 LND852103:LNJ852103 LWZ852103:LXF852103 MGV852103:MHB852103 MQR852103:MQX852103 NAN852103:NAT852103 NKJ852103:NKP852103 NUF852103:NUL852103 OEB852103:OEH852103 ONX852103:OOD852103 OXT852103:OXZ852103 PHP852103:PHV852103 PRL852103:PRR852103 QBH852103:QBN852103 QLD852103:QLJ852103 QUZ852103:QVF852103 REV852103:RFB852103 ROR852103:ROX852103 RYN852103:RYT852103 SIJ852103:SIP852103 SSF852103:SSL852103 TCB852103:TCH852103 TLX852103:TMD852103 TVT852103:TVZ852103 UFP852103:UFV852103 UPL852103:UPR852103 UZH852103:UZN852103 VJD852103:VJJ852103 VSZ852103:VTF852103 WCV852103:WDB852103 WMR852103:WMX852103 WWN852103:WWT852103 I917639:S917639 KB917639:KH917639 TX917639:UD917639 ADT917639:ADZ917639 ANP917639:ANV917639 AXL917639:AXR917639 BHH917639:BHN917639 BRD917639:BRJ917639 CAZ917639:CBF917639 CKV917639:CLB917639 CUR917639:CUX917639 DEN917639:DET917639 DOJ917639:DOP917639 DYF917639:DYL917639 EIB917639:EIH917639 ERX917639:ESD917639 FBT917639:FBZ917639 FLP917639:FLV917639 FVL917639:FVR917639 GFH917639:GFN917639 GPD917639:GPJ917639 GYZ917639:GZF917639 HIV917639:HJB917639 HSR917639:HSX917639 ICN917639:ICT917639 IMJ917639:IMP917639 IWF917639:IWL917639 JGB917639:JGH917639 JPX917639:JQD917639 JZT917639:JZZ917639 KJP917639:KJV917639 KTL917639:KTR917639 LDH917639:LDN917639 LND917639:LNJ917639 LWZ917639:LXF917639 MGV917639:MHB917639 MQR917639:MQX917639 NAN917639:NAT917639 NKJ917639:NKP917639 NUF917639:NUL917639 OEB917639:OEH917639 ONX917639:OOD917639 OXT917639:OXZ917639 PHP917639:PHV917639 PRL917639:PRR917639 QBH917639:QBN917639 QLD917639:QLJ917639 QUZ917639:QVF917639 REV917639:RFB917639 ROR917639:ROX917639 RYN917639:RYT917639 SIJ917639:SIP917639 SSF917639:SSL917639 TCB917639:TCH917639 TLX917639:TMD917639 TVT917639:TVZ917639 UFP917639:UFV917639 UPL917639:UPR917639 UZH917639:UZN917639 VJD917639:VJJ917639 VSZ917639:VTF917639 WCV917639:WDB917639 WMR917639:WMX917639 WWN917639:WWT917639 I983175:S983175 KB983175:KH983175 TX983175:UD983175 ADT983175:ADZ983175 ANP983175:ANV983175 AXL983175:AXR983175 BHH983175:BHN983175 BRD983175:BRJ983175 CAZ983175:CBF983175 CKV983175:CLB983175 CUR983175:CUX983175 DEN983175:DET983175 DOJ983175:DOP983175 DYF983175:DYL983175 EIB983175:EIH983175 ERX983175:ESD983175 FBT983175:FBZ983175 FLP983175:FLV983175 FVL983175:FVR983175 GFH983175:GFN983175 GPD983175:GPJ983175 GYZ983175:GZF983175 HIV983175:HJB983175 HSR983175:HSX983175 ICN983175:ICT983175 IMJ983175:IMP983175 IWF983175:IWL983175 JGB983175:JGH983175 JPX983175:JQD983175 JZT983175:JZZ983175 KJP983175:KJV983175 KTL983175:KTR983175 LDH983175:LDN983175 LND983175:LNJ983175 LWZ983175:LXF983175 MGV983175:MHB983175 MQR983175:MQX983175 NAN983175:NAT983175 NKJ983175:NKP983175 NUF983175:NUL983175 OEB983175:OEH983175 ONX983175:OOD983175 OXT983175:OXZ983175 PHP983175:PHV983175 PRL983175:PRR983175 QBH983175:QBN983175 QLD983175:QLJ983175 QUZ983175:QVF983175 REV983175:RFB983175 ROR983175:ROX983175 RYN983175:RYT983175 SIJ983175:SIP983175 SSF983175:SSL983175 TCB983175:TCH983175 TLX983175:TMD983175 TVT983175:TVZ983175 UFP983175:UFV983175 UPL983175:UPR983175 UZH983175:UZN983175 VJD983175:VJJ983175 VSZ983175:VTF983175 WCV983175:WDB983175 WMR983175:WMX983175 I139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AL1203"/>
  <sheetViews>
    <sheetView showGridLines="0" showZeros="0" zoomScale="90" zoomScaleNormal="90" workbookViewId="0">
      <pane xSplit="9" topLeftCell="J1" activePane="topRight" state="frozen"/>
      <selection activeCell="Z34" sqref="Z34"/>
      <selection pane="topRight" activeCell="P17" sqref="P17"/>
    </sheetView>
  </sheetViews>
  <sheetFormatPr defaultColWidth="14.42578125" defaultRowHeight="15" customHeight="1" outlineLevelCol="1"/>
  <cols>
    <col min="1" max="1" width="0.7109375" style="24" hidden="1" customWidth="1"/>
    <col min="2" max="2" width="6.42578125" style="24" hidden="1" customWidth="1"/>
    <col min="3" max="3" width="11.42578125" style="307" hidden="1" customWidth="1"/>
    <col min="4" max="4" width="4.42578125" style="24" hidden="1" customWidth="1"/>
    <col min="5" max="5" width="8" style="24" hidden="1" customWidth="1"/>
    <col min="6" max="6" width="11.7109375" style="307" hidden="1" customWidth="1"/>
    <col min="7" max="7" width="11.7109375" style="24" customWidth="1"/>
    <col min="8" max="8" width="13.42578125" style="24" customWidth="1"/>
    <col min="9" max="9" width="31.42578125" style="24" customWidth="1"/>
    <col min="10" max="10" width="16" style="24" customWidth="1"/>
    <col min="11" max="11" width="14.42578125" style="24" customWidth="1"/>
    <col min="12" max="13" width="8.42578125" style="24" customWidth="1"/>
    <col min="14" max="14" width="11.7109375" style="24" customWidth="1"/>
    <col min="15" max="15" width="12.42578125" style="24" customWidth="1"/>
    <col min="16" max="16" width="14.140625" style="24" customWidth="1"/>
    <col min="17" max="17" width="8.140625" style="24" customWidth="1"/>
    <col min="18" max="18" width="13.42578125" style="306" customWidth="1"/>
    <col min="19" max="19" width="12.28515625" style="306" customWidth="1"/>
    <col min="20" max="21" width="10.42578125" style="306" bestFit="1" customWidth="1"/>
    <col min="22" max="37" width="9.42578125" style="24" hidden="1" customWidth="1" outlineLevel="1"/>
    <col min="38" max="38" width="7" style="24" customWidth="1" collapsed="1"/>
    <col min="39" max="16384" width="14.42578125" style="24"/>
  </cols>
  <sheetData>
    <row r="1" spans="1:21" ht="3.75" customHeight="1" thickBot="1">
      <c r="A1" s="206"/>
      <c r="B1" s="206"/>
      <c r="C1" s="207"/>
      <c r="D1" s="206"/>
      <c r="E1" s="206"/>
      <c r="F1" s="207"/>
      <c r="G1" s="206"/>
      <c r="H1" s="206"/>
      <c r="I1" s="206"/>
      <c r="J1" s="206"/>
      <c r="K1" s="206"/>
      <c r="L1" s="206"/>
      <c r="M1" s="206"/>
      <c r="N1" s="206"/>
      <c r="O1" s="206"/>
      <c r="P1" s="206"/>
      <c r="Q1" s="206"/>
      <c r="R1" s="208"/>
      <c r="S1" s="208"/>
      <c r="T1" s="208"/>
      <c r="U1" s="208"/>
    </row>
    <row r="2" spans="1:21" ht="19.149999999999999" customHeight="1">
      <c r="A2" s="206"/>
      <c r="B2" s="206"/>
      <c r="C2" s="207"/>
      <c r="D2" s="206">
        <f ca="1">MAX(Orçamento!C:C)</f>
        <v>0</v>
      </c>
      <c r="E2" s="207">
        <f ca="1">'QC rev00'!$D$3</f>
        <v>0</v>
      </c>
      <c r="F2" s="209" t="e">
        <f>Listas!$K$2</f>
        <v>#REF!</v>
      </c>
      <c r="G2" s="858"/>
      <c r="H2" s="210"/>
      <c r="I2" s="883" t="s">
        <v>54</v>
      </c>
      <c r="J2" s="884"/>
      <c r="K2" s="884"/>
      <c r="L2" s="884"/>
      <c r="M2" s="884"/>
      <c r="N2" s="884"/>
      <c r="O2" s="884"/>
      <c r="P2" s="884"/>
      <c r="Q2" s="885"/>
      <c r="R2" s="879" t="s">
        <v>55</v>
      </c>
      <c r="S2" s="880"/>
      <c r="T2" s="875">
        <v>1</v>
      </c>
      <c r="U2" s="876"/>
    </row>
    <row r="3" spans="1:21" ht="19.149999999999999" customHeight="1" thickBot="1">
      <c r="A3" s="206"/>
      <c r="B3" s="206"/>
      <c r="C3" s="207"/>
      <c r="D3" s="206">
        <f ca="1">MAX($D$22:$D$353)+10</f>
        <v>10</v>
      </c>
      <c r="E3" s="207">
        <f>Orçamento!J2+5</f>
        <v>4538</v>
      </c>
      <c r="F3" s="207" t="e">
        <f>Listas!$L$2</f>
        <v>#REF!</v>
      </c>
      <c r="G3" s="859"/>
      <c r="H3" s="211"/>
      <c r="I3" s="886"/>
      <c r="J3" s="887"/>
      <c r="K3" s="887"/>
      <c r="L3" s="887"/>
      <c r="M3" s="887"/>
      <c r="N3" s="887"/>
      <c r="O3" s="887"/>
      <c r="P3" s="887"/>
      <c r="Q3" s="888"/>
      <c r="R3" s="881" t="s">
        <v>56</v>
      </c>
      <c r="S3" s="882"/>
      <c r="T3" s="877" t="e">
        <f>IF($F$2=1,'QC rev00'!$O$2,IF($F$2=2,#REF!,#REF!))</f>
        <v>#REF!</v>
      </c>
      <c r="U3" s="878"/>
    </row>
    <row r="4" spans="1:21" ht="3" customHeight="1" thickBot="1">
      <c r="A4" s="206"/>
      <c r="B4" s="206"/>
      <c r="C4" s="207"/>
      <c r="D4" s="206"/>
      <c r="E4" s="207"/>
      <c r="F4" s="207"/>
      <c r="G4" s="212"/>
      <c r="H4" s="213"/>
      <c r="I4" s="213"/>
      <c r="J4" s="213"/>
      <c r="K4" s="213"/>
      <c r="L4" s="213"/>
      <c r="M4" s="213"/>
      <c r="N4" s="213"/>
      <c r="O4" s="213"/>
      <c r="P4" s="213"/>
      <c r="Q4" s="213"/>
      <c r="R4" s="213"/>
      <c r="S4" s="213"/>
      <c r="T4" s="213"/>
      <c r="U4" s="214"/>
    </row>
    <row r="5" spans="1:21" ht="17.25" customHeight="1">
      <c r="A5" s="207"/>
      <c r="B5" s="207"/>
      <c r="C5" s="207"/>
      <c r="D5" s="207"/>
      <c r="E5" s="215" t="str">
        <f>IFERROR(SEARCH("Com Fat Direto",I16,1),"X")</f>
        <v>X</v>
      </c>
      <c r="F5" s="216" t="e">
        <f ca="1">F6*IF(E5="X",1,$K$17+$N$17)</f>
        <v>#REF!</v>
      </c>
      <c r="G5" s="869" t="s">
        <v>57</v>
      </c>
      <c r="H5" s="870"/>
      <c r="I5" s="870"/>
      <c r="J5" s="870"/>
      <c r="K5" s="870"/>
      <c r="L5" s="870"/>
      <c r="M5" s="870"/>
      <c r="N5" s="870"/>
      <c r="O5" s="870"/>
      <c r="P5" s="870"/>
      <c r="Q5" s="870"/>
      <c r="R5" s="870"/>
      <c r="S5" s="870"/>
      <c r="T5" s="870"/>
      <c r="U5" s="871"/>
    </row>
    <row r="6" spans="1:21" ht="18" customHeight="1">
      <c r="A6" s="206"/>
      <c r="B6" s="206"/>
      <c r="C6" s="207"/>
      <c r="D6" s="206"/>
      <c r="E6" s="207" t="s">
        <v>58</v>
      </c>
      <c r="F6" s="217" t="e" cm="1">
        <f t="array" aca="1" ref="F6" ca="1">_xlfn.IFNA(IF($F$2=1,OFFSET('QC rev00'!$U$120,,$F$3+1,,),IF($F$2=2,OFFSET(#REF!,,$F$3+1,,),OFFSET(#REF!,,$F$3+1,,))),0)</f>
        <v>#REF!</v>
      </c>
      <c r="G6" s="218" t="s">
        <v>59</v>
      </c>
      <c r="H6" s="219"/>
      <c r="I6" s="219"/>
      <c r="J6" s="219"/>
      <c r="K6" s="219"/>
      <c r="L6" s="219"/>
      <c r="M6" s="219"/>
      <c r="N6" s="219"/>
      <c r="O6" s="219"/>
      <c r="P6" s="219"/>
      <c r="Q6" s="219"/>
      <c r="R6" s="219"/>
      <c r="S6" s="219"/>
      <c r="T6" s="219"/>
      <c r="U6" s="220"/>
    </row>
    <row r="7" spans="1:21" ht="18" customHeight="1" thickBot="1">
      <c r="A7" s="206"/>
      <c r="B7" s="206"/>
      <c r="C7" s="207"/>
      <c r="D7" s="206"/>
      <c r="E7" s="206"/>
      <c r="F7" s="207"/>
      <c r="G7" s="221" t="s">
        <v>60</v>
      </c>
      <c r="H7" s="222">
        <f>'QC rev00'!$P$4</f>
        <v>0</v>
      </c>
      <c r="I7" s="222"/>
      <c r="J7" s="223" t="str">
        <f>"Nº da Obra:  "&amp;'QC rev00'!$T$4</f>
        <v xml:space="preserve">Nº da Obra:  </v>
      </c>
      <c r="K7" s="222" t="s">
        <v>61</v>
      </c>
      <c r="L7" s="224"/>
      <c r="M7" s="224"/>
      <c r="N7" s="225"/>
      <c r="O7" s="226" t="s">
        <v>62</v>
      </c>
      <c r="P7" s="865">
        <f>'QC rev00'!$P$5</f>
        <v>0</v>
      </c>
      <c r="Q7" s="865"/>
      <c r="R7" s="227" t="s">
        <v>63</v>
      </c>
      <c r="S7" s="228"/>
      <c r="T7" s="849" t="e">
        <f>IF($F$2=1,'QC rev00'!$P$120,IF($F$2=2,#REF!,#REF!))</f>
        <v>#REF!</v>
      </c>
      <c r="U7" s="850"/>
    </row>
    <row r="8" spans="1:21" ht="22.9" customHeight="1" thickBot="1">
      <c r="A8" s="207"/>
      <c r="B8" s="207"/>
      <c r="C8" s="207"/>
      <c r="D8" s="207"/>
      <c r="E8" s="207"/>
      <c r="F8" s="207"/>
      <c r="G8" s="229" t="s">
        <v>64</v>
      </c>
      <c r="H8" s="230"/>
      <c r="I8" s="231">
        <f>'QC rev00'!H2</f>
        <v>0</v>
      </c>
      <c r="J8" s="232"/>
      <c r="K8" s="232"/>
      <c r="L8" s="232"/>
      <c r="M8" s="232"/>
      <c r="N8" s="232"/>
      <c r="O8" s="232"/>
      <c r="P8" s="232"/>
      <c r="Q8" s="232"/>
      <c r="R8" s="232"/>
      <c r="S8" s="232"/>
      <c r="T8" s="232"/>
      <c r="U8" s="233"/>
    </row>
    <row r="9" spans="1:21" ht="18" customHeight="1">
      <c r="A9" s="207"/>
      <c r="B9" s="207"/>
      <c r="C9" s="207"/>
      <c r="D9" s="207"/>
      <c r="E9" s="207"/>
      <c r="F9" s="207"/>
      <c r="G9" s="234" t="s">
        <v>65</v>
      </c>
      <c r="H9" s="235"/>
      <c r="I9" s="235"/>
      <c r="J9" s="235"/>
      <c r="K9" s="235"/>
      <c r="L9" s="235"/>
      <c r="M9" s="235"/>
      <c r="N9" s="235"/>
      <c r="O9" s="235"/>
      <c r="P9" s="235"/>
      <c r="Q9" s="235"/>
      <c r="R9" s="235"/>
      <c r="S9" s="235"/>
      <c r="T9" s="235"/>
      <c r="U9" s="236"/>
    </row>
    <row r="10" spans="1:21" ht="18" customHeight="1">
      <c r="A10" s="207"/>
      <c r="B10" s="207"/>
      <c r="C10" s="207"/>
      <c r="D10" s="207"/>
      <c r="E10" s="207"/>
      <c r="F10" s="207"/>
      <c r="G10" s="237" t="s">
        <v>66</v>
      </c>
      <c r="H10" s="834" t="e" cm="1">
        <f t="array" aca="1" ref="H10" ca="1">IF($F$2=1,OFFSET('QC rev00'!$U$2,,$F$3,,),IF($F$2=2,OFFSET(#REF!,,$F$3,,),OFFSET(#REF!,,$F$3,,)))</f>
        <v>#REF!</v>
      </c>
      <c r="I10" s="835"/>
      <c r="J10" s="835"/>
      <c r="K10" s="835"/>
      <c r="L10" s="835"/>
      <c r="M10" s="835"/>
      <c r="N10" s="835"/>
      <c r="O10" s="835"/>
      <c r="P10" s="835"/>
      <c r="Q10" s="835"/>
      <c r="R10" s="835"/>
      <c r="S10" s="835"/>
      <c r="T10" s="835"/>
      <c r="U10" s="836"/>
    </row>
    <row r="11" spans="1:21" ht="18" customHeight="1" thickBot="1">
      <c r="A11" s="207"/>
      <c r="B11" s="207"/>
      <c r="C11" s="207"/>
      <c r="D11" s="207"/>
      <c r="E11" s="207"/>
      <c r="F11" s="207"/>
      <c r="G11" s="238" t="s">
        <v>67</v>
      </c>
      <c r="H11" s="863" t="e" cm="1">
        <f t="array" aca="1" ref="H11" ca="1">IF($F$2=1,OFFSET('QC rev00'!$U$7,,$F$3,,),IF($F$2=2,OFFSET(#REF!,,$F$3,,),OFFSET(#REF!,,$F$3,,)))</f>
        <v>#REF!</v>
      </c>
      <c r="I11" s="863"/>
      <c r="J11" s="239" t="s">
        <v>68</v>
      </c>
      <c r="K11" s="860" t="e" cm="1">
        <f t="array" aca="1" ref="K11" ca="1">IF($F$2=1,OFFSET('QC rev00'!$U$5,,$F$3,,),IF($F$2=2,OFFSET(#REF!,,$F$3,,),OFFSET(#REF!,,$F$3,,)))</f>
        <v>#REF!</v>
      </c>
      <c r="L11" s="860"/>
      <c r="M11" s="860"/>
      <c r="N11" s="240" t="s">
        <v>69</v>
      </c>
      <c r="O11" s="837" t="e" cm="1">
        <f t="array" aca="1" ref="O11" ca="1">IF($F$2=1,OFFSET('QC rev00'!$U$6,,$F$3,,),IF($F$2=2,OFFSET(#REF!,,$F$3,,),OFFSET(#REF!,,$F$3,,)))</f>
        <v>#REF!</v>
      </c>
      <c r="P11" s="837"/>
      <c r="Q11" s="837"/>
      <c r="R11" s="240" t="s">
        <v>70</v>
      </c>
      <c r="S11" s="837" t="e" cm="1">
        <f t="array" aca="1" ref="S11" ca="1">IF($F$2=1,OFFSET('QC rev00'!$U$4,,$F$3,,),IF($F$2=2,OFFSET(#REF!,,$F$3,,),OFFSET(#REF!,,$F$3,,)))</f>
        <v>#REF!</v>
      </c>
      <c r="T11" s="837"/>
      <c r="U11" s="838"/>
    </row>
    <row r="12" spans="1:21" ht="18" customHeight="1">
      <c r="A12" s="207"/>
      <c r="B12" s="207"/>
      <c r="C12" s="207"/>
      <c r="D12" s="207"/>
      <c r="E12" s="207"/>
      <c r="F12" s="207"/>
      <c r="G12" s="234" t="s">
        <v>71</v>
      </c>
      <c r="H12" s="235"/>
      <c r="I12" s="235"/>
      <c r="J12" s="235"/>
      <c r="K12" s="235"/>
      <c r="L12" s="235"/>
      <c r="M12" s="235"/>
      <c r="N12" s="235"/>
      <c r="O12" s="235"/>
      <c r="P12" s="235"/>
      <c r="Q12" s="235"/>
      <c r="R12" s="235"/>
      <c r="S12" s="235"/>
      <c r="T12" s="235"/>
      <c r="U12" s="236"/>
    </row>
    <row r="13" spans="1:21" ht="18" customHeight="1">
      <c r="A13" s="207"/>
      <c r="B13" s="207"/>
      <c r="C13" s="207"/>
      <c r="D13" s="207"/>
      <c r="E13" s="207"/>
      <c r="F13" s="207"/>
      <c r="G13" s="237" t="s">
        <v>66</v>
      </c>
      <c r="H13" s="839"/>
      <c r="I13" s="840"/>
      <c r="J13" s="840"/>
      <c r="K13" s="840"/>
      <c r="L13" s="840"/>
      <c r="M13" s="840"/>
      <c r="N13" s="840"/>
      <c r="O13" s="840"/>
      <c r="P13" s="840"/>
      <c r="Q13" s="840"/>
      <c r="R13" s="840"/>
      <c r="S13" s="840"/>
      <c r="T13" s="840"/>
      <c r="U13" s="841"/>
    </row>
    <row r="14" spans="1:21" ht="18" customHeight="1" thickBot="1">
      <c r="A14" s="207"/>
      <c r="B14" s="207"/>
      <c r="C14" s="207"/>
      <c r="D14" s="207"/>
      <c r="E14" s="207"/>
      <c r="F14" s="207"/>
      <c r="G14" s="238" t="s">
        <v>67</v>
      </c>
      <c r="H14" s="864"/>
      <c r="I14" s="864"/>
      <c r="J14" s="239" t="s">
        <v>68</v>
      </c>
      <c r="K14" s="823"/>
      <c r="L14" s="823"/>
      <c r="M14" s="823"/>
      <c r="N14" s="240" t="s">
        <v>69</v>
      </c>
      <c r="O14" s="824"/>
      <c r="P14" s="824"/>
      <c r="Q14" s="824"/>
      <c r="R14" s="240" t="s">
        <v>70</v>
      </c>
      <c r="S14" s="824"/>
      <c r="T14" s="824"/>
      <c r="U14" s="868"/>
    </row>
    <row r="15" spans="1:21" ht="1.9" customHeight="1" thickBot="1">
      <c r="A15" s="207"/>
      <c r="B15" s="207"/>
      <c r="C15" s="207"/>
      <c r="D15" s="207"/>
      <c r="E15" s="207"/>
      <c r="F15" s="207"/>
      <c r="G15" s="241"/>
      <c r="H15" s="242"/>
      <c r="I15" s="242"/>
      <c r="J15" s="243"/>
      <c r="K15" s="243"/>
      <c r="L15" s="242"/>
      <c r="M15" s="242"/>
      <c r="N15" s="243"/>
      <c r="O15" s="243"/>
      <c r="P15" s="243"/>
      <c r="Q15" s="243"/>
      <c r="R15" s="243"/>
      <c r="S15" s="243"/>
      <c r="T15" s="243"/>
      <c r="U15" s="244"/>
    </row>
    <row r="16" spans="1:21" ht="19.899999999999999" customHeight="1" thickBot="1">
      <c r="A16" s="207"/>
      <c r="B16" s="207"/>
      <c r="C16" s="207"/>
      <c r="D16" s="207"/>
      <c r="E16" s="207"/>
      <c r="F16" s="207"/>
      <c r="G16" s="229" t="s">
        <v>72</v>
      </c>
      <c r="H16" s="230"/>
      <c r="I16" s="842" t="e">
        <f>IF($F$2=1,'QC rev00'!$I$139,IF($F$2=2,#REF!,#REF!))</f>
        <v>#REF!</v>
      </c>
      <c r="J16" s="843"/>
      <c r="K16" s="843"/>
      <c r="L16" s="843"/>
      <c r="M16" s="843"/>
      <c r="N16" s="843"/>
      <c r="O16" s="843"/>
      <c r="P16" s="843"/>
      <c r="Q16" s="843"/>
      <c r="R16" s="843"/>
      <c r="S16" s="843"/>
      <c r="T16" s="843"/>
      <c r="U16" s="844"/>
    </row>
    <row r="17" spans="1:37" ht="19.899999999999999" customHeight="1" thickBot="1">
      <c r="A17" s="207"/>
      <c r="B17" s="207"/>
      <c r="C17" s="207"/>
      <c r="D17" s="207"/>
      <c r="E17" s="207"/>
      <c r="F17" s="207"/>
      <c r="G17" s="845" t="s">
        <v>73</v>
      </c>
      <c r="H17" s="846"/>
      <c r="I17" s="245" t="s">
        <v>74</v>
      </c>
      <c r="J17" s="246" t="s">
        <v>75</v>
      </c>
      <c r="K17" s="247" t="e">
        <f ca="1">IF($F$2=1,SUMPRODUCT(OFFSET('QC rev00'!$M$10:$M$119,$F25-1,9+$F$3,,),'QC rev00'!$Q$10:$Q$119),IF($F$2=2,SUMPRODUCT(OFFSET(#REF!,$F25-1,9+$F$3,,),#REF!),SUMPRODUCT(OFFSET(#REF!,$F25-1,9+$F$3,,),#REF!)))/$F$6</f>
        <v>#REF!</v>
      </c>
      <c r="L17" s="248" t="s">
        <v>76</v>
      </c>
      <c r="M17" s="248"/>
      <c r="N17" s="247" t="e">
        <f ca="1">IF($F$2=1,SUMPRODUCT(OFFSET('QC rev00'!$M$10:$M$119,$F25-1,9+$F$3,,),'QC rev00'!$R$10:$R$119),IF($F$2=2,SUMPRODUCT(OFFSET(#REF!,$F25-1,9+$F$3,,),#REF!),SUMPRODUCT(OFFSET(#REF!,$F25-1,9+$F$3,,),#REF!)))/$F$6</f>
        <v>#REF!</v>
      </c>
      <c r="O17" s="248" t="s">
        <v>77</v>
      </c>
      <c r="P17" s="249" t="e">
        <f ca="1">1-K17-N17</f>
        <v>#REF!</v>
      </c>
      <c r="Q17" s="250"/>
      <c r="R17" s="251"/>
      <c r="S17" s="847"/>
      <c r="T17" s="847"/>
      <c r="U17" s="848"/>
    </row>
    <row r="18" spans="1:37" ht="19.899999999999999" customHeight="1" thickBot="1">
      <c r="A18" s="206"/>
      <c r="B18" s="206"/>
      <c r="C18" s="207"/>
      <c r="D18" s="206"/>
      <c r="E18" s="206"/>
      <c r="F18" s="207"/>
      <c r="G18" s="229" t="s">
        <v>78</v>
      </c>
      <c r="H18" s="230"/>
      <c r="I18" s="252" t="s">
        <v>79</v>
      </c>
      <c r="J18" s="253" t="e">
        <f>IF($F$2=1,'QC rev00'!$T$2,IF($F$2=2,#REF!,#REF!))</f>
        <v>#REF!</v>
      </c>
      <c r="K18" s="254" t="s">
        <v>80</v>
      </c>
      <c r="L18" s="255"/>
      <c r="M18" s="255"/>
      <c r="N18" s="829" t="e">
        <f>IF($F$2=1,'QC rev00'!$T$3,IF($F$2=2,#REF!,#REF!))</f>
        <v>#REF!</v>
      </c>
      <c r="O18" s="829"/>
      <c r="P18" s="256" t="str">
        <f ca="1">IF(COUNTIF($C$23:$C$353,"X")&gt;0,"VÍNCULOS NÃO INDICADOS / ERRO NA QUANTIDADE VINCULADA","")</f>
        <v/>
      </c>
      <c r="Q18" s="257"/>
      <c r="R18" s="257"/>
      <c r="S18" s="257"/>
      <c r="T18" s="257"/>
      <c r="U18" s="258"/>
    </row>
    <row r="19" spans="1:37" ht="4.5" customHeight="1">
      <c r="A19" s="207"/>
      <c r="B19" s="207"/>
      <c r="C19" s="207"/>
      <c r="D19" s="207"/>
      <c r="E19" s="207"/>
      <c r="F19" s="207"/>
      <c r="G19" s="241"/>
      <c r="H19" s="242"/>
      <c r="I19" s="242"/>
      <c r="J19" s="243"/>
      <c r="K19" s="243"/>
      <c r="L19" s="242"/>
      <c r="M19" s="242"/>
      <c r="N19" s="243"/>
      <c r="O19" s="243"/>
      <c r="P19" s="243"/>
      <c r="Q19" s="243"/>
      <c r="R19" s="243"/>
      <c r="S19" s="243"/>
      <c r="T19" s="243"/>
      <c r="U19" s="244"/>
    </row>
    <row r="20" spans="1:37" ht="16.5" customHeight="1">
      <c r="A20" s="206"/>
      <c r="B20" s="206"/>
      <c r="C20" s="207"/>
      <c r="D20" s="206"/>
      <c r="E20" s="206"/>
      <c r="F20" s="207"/>
      <c r="G20" s="872" t="s">
        <v>81</v>
      </c>
      <c r="H20" s="873"/>
      <c r="I20" s="873"/>
      <c r="J20" s="873"/>
      <c r="K20" s="873"/>
      <c r="L20" s="873"/>
      <c r="M20" s="873"/>
      <c r="N20" s="873"/>
      <c r="O20" s="873"/>
      <c r="P20" s="873"/>
      <c r="Q20" s="873"/>
      <c r="R20" s="873"/>
      <c r="S20" s="873"/>
      <c r="T20" s="873"/>
      <c r="U20" s="874"/>
    </row>
    <row r="21" spans="1:37" ht="15" customHeight="1">
      <c r="A21" s="206"/>
      <c r="B21" s="206"/>
      <c r="C21" s="207"/>
      <c r="D21" s="206"/>
      <c r="E21" s="206"/>
      <c r="F21" s="207"/>
      <c r="G21" s="853" t="s">
        <v>82</v>
      </c>
      <c r="H21" s="827" t="s">
        <v>83</v>
      </c>
      <c r="I21" s="259"/>
      <c r="J21" s="830" t="s">
        <v>84</v>
      </c>
      <c r="K21" s="831"/>
      <c r="L21" s="851" t="s">
        <v>85</v>
      </c>
      <c r="M21" s="825" t="s">
        <v>86</v>
      </c>
      <c r="N21" s="825" t="s">
        <v>18</v>
      </c>
      <c r="O21" s="825" t="s">
        <v>87</v>
      </c>
      <c r="P21" s="827" t="s">
        <v>20</v>
      </c>
      <c r="Q21" s="861" t="s">
        <v>88</v>
      </c>
      <c r="R21" s="856">
        <v>1</v>
      </c>
      <c r="S21" s="856">
        <f>R21+1</f>
        <v>2</v>
      </c>
      <c r="T21" s="856">
        <f t="shared" ref="T21:X21" si="0">S21+1</f>
        <v>3</v>
      </c>
      <c r="U21" s="866">
        <f t="shared" si="0"/>
        <v>4</v>
      </c>
      <c r="V21" s="856">
        <f t="shared" si="0"/>
        <v>5</v>
      </c>
      <c r="W21" s="856">
        <f t="shared" si="0"/>
        <v>6</v>
      </c>
      <c r="X21" s="856">
        <f t="shared" si="0"/>
        <v>7</v>
      </c>
      <c r="Y21" s="856">
        <f t="shared" ref="Y21" si="1">X21+1</f>
        <v>8</v>
      </c>
      <c r="Z21" s="856">
        <f t="shared" ref="Z21" si="2">Y21+1</f>
        <v>9</v>
      </c>
      <c r="AA21" s="856">
        <f t="shared" ref="AA21" si="3">Z21+1</f>
        <v>10</v>
      </c>
      <c r="AB21" s="856">
        <f t="shared" ref="AB21" si="4">AA21+1</f>
        <v>11</v>
      </c>
      <c r="AC21" s="856">
        <f t="shared" ref="AC21" si="5">AB21+1</f>
        <v>12</v>
      </c>
      <c r="AD21" s="856">
        <f t="shared" ref="AD21" si="6">AC21+1</f>
        <v>13</v>
      </c>
      <c r="AE21" s="856">
        <f t="shared" ref="AE21" si="7">AD21+1</f>
        <v>14</v>
      </c>
      <c r="AF21" s="856">
        <f t="shared" ref="AF21" si="8">AE21+1</f>
        <v>15</v>
      </c>
      <c r="AG21" s="856">
        <f t="shared" ref="AG21" si="9">AF21+1</f>
        <v>16</v>
      </c>
      <c r="AH21" s="856">
        <f t="shared" ref="AH21" si="10">AG21+1</f>
        <v>17</v>
      </c>
      <c r="AI21" s="856">
        <f t="shared" ref="AI21" si="11">AH21+1</f>
        <v>18</v>
      </c>
      <c r="AJ21" s="856">
        <f t="shared" ref="AJ21" si="12">AI21+1</f>
        <v>19</v>
      </c>
      <c r="AK21" s="856">
        <f t="shared" ref="AK21" si="13">AJ21+1</f>
        <v>20</v>
      </c>
    </row>
    <row r="22" spans="1:37" ht="15" customHeight="1">
      <c r="A22" s="206"/>
      <c r="B22" s="206"/>
      <c r="C22" s="207"/>
      <c r="D22" s="206"/>
      <c r="E22" s="206"/>
      <c r="F22" s="207"/>
      <c r="G22" s="854"/>
      <c r="H22" s="855"/>
      <c r="I22" s="260"/>
      <c r="J22" s="832"/>
      <c r="K22" s="833"/>
      <c r="L22" s="852"/>
      <c r="M22" s="826"/>
      <c r="N22" s="826"/>
      <c r="O22" s="826"/>
      <c r="P22" s="828"/>
      <c r="Q22" s="862"/>
      <c r="R22" s="857"/>
      <c r="S22" s="857"/>
      <c r="T22" s="857"/>
      <c r="U22" s="867"/>
      <c r="V22" s="857"/>
      <c r="W22" s="857"/>
      <c r="X22" s="857"/>
      <c r="Y22" s="857"/>
      <c r="Z22" s="857"/>
      <c r="AA22" s="857"/>
      <c r="AB22" s="857"/>
      <c r="AC22" s="857"/>
      <c r="AD22" s="857"/>
      <c r="AE22" s="857"/>
      <c r="AF22" s="857"/>
      <c r="AG22" s="857"/>
      <c r="AH22" s="857"/>
      <c r="AI22" s="857"/>
      <c r="AJ22" s="857"/>
      <c r="AK22" s="857"/>
    </row>
    <row r="23" spans="1:37" ht="13.15" customHeight="1">
      <c r="A23" s="206"/>
      <c r="B23" s="261">
        <f ca="1">IF($F23&gt;$E$2,0,IF(E23&lt;&gt;"",MATCH(F24&amp;" - Mapa",Orçamento!J:J,),0))</f>
        <v>0</v>
      </c>
      <c r="C23" s="215">
        <f ca="1">IF($D23&gt;1,_xlfn.MAXIFS(Orçamento!G:G,Orçamento!J:J,F24&amp;" - Mapa")+6-B23,0)</f>
        <v>0</v>
      </c>
      <c r="D23" s="261">
        <f ca="1">IF($F23&gt;$E$2,0,IF($G23=$E$6,$D$2,IF(E23&lt;&gt;"",_xlfn.MAXIFS(Orçamento!E:E,Orçamento!J:J,F24&amp;" - Mapa"),0)))</f>
        <v>0</v>
      </c>
      <c r="E23" s="215" t="str">
        <f ca="1">IF(F24="","",_xlfn.IFNA(MATCH($F24,'QC rev00'!$G$10:$G$120,),""))</f>
        <v/>
      </c>
      <c r="F23" s="207" cm="1">
        <f t="array" aca="1" ref="F23" ca="1">OFFSET(F23,-3,,,)+1</f>
        <v>1</v>
      </c>
      <c r="G23" s="751" t="str" cm="1">
        <f t="array" aca="1" ref="G23" ca="1">IF($F23&gt;$E$2,"",IF($F$2=1,INDEX('QC rev00'!$M$10:$T$120,$F25,2),IF($F$2=2,INDEX(#REF!,$F25,2),INDEX(#REF!,$F25,2))))</f>
        <v/>
      </c>
      <c r="H23" s="727" t="str" cm="1">
        <f t="array" aca="1" ref="H23" ca="1">IF($F23&gt;$E$2,"",IF($F$2=1,INDEX('QC rev00'!$M$10:$T$120,$F25,3),IF($F$2=2,INDEX(#REF!,$F25,3),INDEX(#REF!,$F25,3))))</f>
        <v/>
      </c>
      <c r="I23" s="728"/>
      <c r="J23" s="745"/>
      <c r="K23" s="746"/>
      <c r="L23" s="808" t="str" cm="1">
        <f t="array" aca="1" ref="L23" ca="1">IF($F23&gt;$E$2,"",IF($F$2=1,INDEX('QC rev00'!$M$10:$T$120,$F25,7),IF($F$2=2,INDEX(#REF!,$F25,7),INDEX(#REF!,$F25,7))))</f>
        <v/>
      </c>
      <c r="M23" s="733" t="str" cm="1">
        <f t="array" aca="1" ref="M23" ca="1">IF($F23&gt;$E$2,"",IF($F$2=1,INDEX('QC rev00'!$M$10:$T$120,$F25,8),IF($F$2=2,INDEX(#REF!,$F25,8),INDEX(#REF!,$F25,8))))</f>
        <v/>
      </c>
      <c r="N23" s="736" cm="1">
        <f t="array" aca="1" ref="N23" ca="1">IF($F23&gt;$E$2,0,IF(_xlfn.IFNA(MATCH($G23,Listas!$E$4:$E$206,),0)&gt;0,$F$5,IF($F$2=1,INDEX('QC rev00'!$M$10:$U$120,$F25,9),IF($F$2=2,INDEX(#REF!,$F25,9),INDEX(#REF!,$F25,9)))))</f>
        <v>0</v>
      </c>
      <c r="O23" s="739" cm="1">
        <f t="array" aca="1" ref="O23" ca="1">IF($F23&gt;$E$2,0,IF(_xlfn.IFNA(MATCH($G23,Listas!$E$4:$E$206,),0)&gt;0,1,IF($H$10=0,0,IF($F$2=1,INDEX('QC rev00'!$M$10:$BC$120,$F25,9+$F$3),IF($F$2=2,INDEX(#REF!,$F25,9+$F$3),INDEX(#REF!,$F25,9+$F$3)))*IF($E$5="X",1,1-$B25-$C25))))</f>
        <v>0</v>
      </c>
      <c r="P23" s="742">
        <f t="shared" ref="P23" ca="1" si="14">N23*O23</f>
        <v>0</v>
      </c>
      <c r="Q23" s="262" t="s">
        <v>89</v>
      </c>
      <c r="R23" s="308" t="str" cm="1">
        <f t="array" aca="1" ref="R23" ca="1">IF($D23=0,"",IF($G23=$E$6,INDEX(Orçamento!$U:$U,MATCH(R$21,Orçamento!$C:$C,),1),INDEX(Orçamento!$U:$U,$B23,1)))</f>
        <v/>
      </c>
      <c r="S23" s="309" t="str">
        <f ca="1">IF(S$21&gt;$D23,"",IF($G23=$E$6,INDEX(Orçamento!$U:$U,MATCH(S$21,Orçamento!$C:$C,),1),INDEX(Orçamento!$U:$U,MATCH(S$21&amp;"-"&amp;$F24,Orçamento!$F:$F,),1)))</f>
        <v/>
      </c>
      <c r="T23" s="309" t="str">
        <f ca="1">IF(T$21&gt;$D23,"",IF($G23=$E$6,INDEX(Orçamento!$U:$U,MATCH(T$21,Orçamento!$C:$C,),1),INDEX(Orçamento!$U:$U,MATCH(T$21&amp;"-"&amp;$F24,Orçamento!$F:$F,),1)))</f>
        <v/>
      </c>
      <c r="U23" s="310" t="str">
        <f ca="1">IF(U$21&gt;$D23,"",IF($G23=$E$6,INDEX(Orçamento!$U:$U,MATCH(U$21,Orçamento!$C:$C,),1),INDEX(Orçamento!$U:$U,MATCH(U$21&amp;"-"&amp;$F24,Orçamento!$F:$F,),1)))</f>
        <v/>
      </c>
      <c r="V23" s="309" t="str">
        <f ca="1">IF(V$21&gt;$D23,"",IF($G23=$E$6,INDEX(Orçamento!$U:$U,MATCH(V$21,Orçamento!$C:$C,),1),INDEX(Orçamento!$U:$U,MATCH(V$21&amp;"-"&amp;$F24,Orçamento!$F:$F,),1)))</f>
        <v/>
      </c>
      <c r="W23" s="309" t="str">
        <f ca="1">IF(W$21&gt;$D23,"",IF($G23=$E$6,INDEX(Orçamento!$U:$U,MATCH(W$21,Orçamento!$C:$C,),1),INDEX(Orçamento!$U:$U,MATCH(W$21&amp;"-"&amp;$F24,Orçamento!$F:$F,),1)))</f>
        <v/>
      </c>
      <c r="X23" s="309" t="str">
        <f ca="1">IF(X$21&gt;$D23,"",IF($G23=$E$6,INDEX(Orçamento!$U:$U,MATCH(X$21,Orçamento!$C:$C,),1),INDEX(Orçamento!$U:$U,MATCH(X$21&amp;"-"&amp;$F24,Orçamento!$F:$F,),1)))</f>
        <v/>
      </c>
      <c r="Y23" s="309" t="str">
        <f ca="1">IF(Y$21&gt;$D23,"",IF($G23=$E$6,INDEX(Orçamento!$U:$U,MATCH(Y$21,Orçamento!$C:$C,),1),INDEX(Orçamento!$U:$U,MATCH(Y$21&amp;"-"&amp;$F24,Orçamento!$F:$F,),1)))</f>
        <v/>
      </c>
      <c r="Z23" s="309" t="str">
        <f ca="1">IF(Z$21&gt;$D23,"",IF($G23=$E$6,INDEX(Orçamento!$U:$U,MATCH(Z$21,Orçamento!$C:$C,),1),INDEX(Orçamento!$U:$U,MATCH(Z$21&amp;"-"&amp;$F24,Orçamento!$F:$F,),1)))</f>
        <v/>
      </c>
      <c r="AA23" s="311" t="str">
        <f ca="1">IF(AA$21&gt;$D23,"",IF($G23=$E$6,INDEX(Orçamento!$U:$U,MATCH(AA$21,Orçamento!$C:$C,),1),INDEX(Orçamento!$U:$U,MATCH(AA$21&amp;"-"&amp;$F24,Orçamento!$F:$F,),1)))</f>
        <v/>
      </c>
      <c r="AB23" s="311" t="str">
        <f ca="1">IF(AB$21&gt;$D23,"",IF($G23=$E$6,INDEX(Orçamento!$U:$U,MATCH(AB$21,Orçamento!$C:$C,),1),INDEX(Orçamento!$U:$U,MATCH(AB$21&amp;"-"&amp;$F24,Orçamento!$F:$F,),1)))</f>
        <v/>
      </c>
      <c r="AC23" s="311" t="str">
        <f ca="1">IF(AC$21&gt;$D23,"",IF($G23=$E$6,INDEX(Orçamento!$U:$U,MATCH(AC$21,Orçamento!$C:$C,),1),INDEX(Orçamento!$U:$U,MATCH(AC$21&amp;"-"&amp;$F24,Orçamento!$F:$F,),1)))</f>
        <v/>
      </c>
      <c r="AD23" s="311" t="str">
        <f ca="1">IF(AD$21&gt;$D23,"",IF($G23=$E$6,INDEX(Orçamento!$U:$U,MATCH(AD$21,Orçamento!$C:$C,),1),INDEX(Orçamento!$U:$U,MATCH(AD$21&amp;"-"&amp;$F24,Orçamento!$F:$F,),1)))</f>
        <v/>
      </c>
      <c r="AE23" s="311" t="str">
        <f ca="1">IF(AE$21&gt;$D23,"",IF($G23=$E$6,INDEX(Orçamento!$U:$U,MATCH(AE$21,Orçamento!$C:$C,),1),INDEX(Orçamento!$U:$U,MATCH(AE$21&amp;"-"&amp;$F24,Orçamento!$F:$F,),1)))</f>
        <v/>
      </c>
      <c r="AF23" s="311" t="str">
        <f ca="1">IF(AF$21&gt;$D23,"",IF($G23=$E$6,INDEX(Orçamento!$U:$U,MATCH(AF$21,Orçamento!$C:$C,),1),INDEX(Orçamento!$U:$U,MATCH(AF$21&amp;"-"&amp;$F24,Orçamento!$F:$F,),1)))</f>
        <v/>
      </c>
      <c r="AG23" s="311" t="str">
        <f ca="1">IF(AG$21&gt;$D23,"",IF($G23=$E$6,INDEX(Orçamento!$U:$U,MATCH(AG$21,Orçamento!$C:$C,),1),INDEX(Orçamento!$U:$U,MATCH(AG$21&amp;"-"&amp;$F24,Orçamento!$F:$F,),1)))</f>
        <v/>
      </c>
      <c r="AH23" s="311" t="str">
        <f ca="1">IF(AH$21&gt;$D23,"",IF($G23=$E$6,INDEX(Orçamento!$U:$U,MATCH(AH$21,Orçamento!$C:$C,),1),INDEX(Orçamento!$U:$U,MATCH(AH$21&amp;"-"&amp;$F24,Orçamento!$F:$F,),1)))</f>
        <v/>
      </c>
      <c r="AI23" s="311" t="str">
        <f ca="1">IF(AI$21&gt;$D23,"",IF($G23=$E$6,INDEX(Orçamento!$U:$U,MATCH(AI$21,Orçamento!$C:$C,),1),INDEX(Orçamento!$U:$U,MATCH(AI$21&amp;"-"&amp;$F24,Orçamento!$F:$F,),1)))</f>
        <v/>
      </c>
      <c r="AJ23" s="311" t="str">
        <f ca="1">IF(AJ$21&gt;$D23,"",IF($G23=$E$6,INDEX(Orçamento!$U:$U,MATCH(AJ$21,Orçamento!$C:$C,),1),INDEX(Orçamento!$U:$U,MATCH(AJ$21&amp;"-"&amp;$F24,Orçamento!$F:$F,),1)))</f>
        <v/>
      </c>
      <c r="AK23" s="311" t="str">
        <f ca="1">IF(AK$21&gt;$D23,"",IF($G23=$E$6,INDEX(Orçamento!$U:$U,MATCH(AK$21,Orçamento!$C:$C,),1),INDEX(Orçamento!$U:$U,MATCH(AK$21&amp;"-"&amp;$F24,Orçamento!$F:$F,),1)))</f>
        <v/>
      </c>
    </row>
    <row r="24" spans="1:37">
      <c r="A24" s="206"/>
      <c r="B24" s="263">
        <f ca="1">IF($F23&gt;$E$2,0,(1/(1-B25-C25))*(B25+C25))</f>
        <v>0</v>
      </c>
      <c r="C24" s="264" cm="1">
        <f t="array" aca="1" ref="C24" ca="1">IF(ROUND(SUM(IF(R23:AK23&lt;&gt;"",(R24:AK24)))-N23,3)&lt;&gt;0,"X",0)</f>
        <v>0</v>
      </c>
      <c r="D24" s="206"/>
      <c r="E24" s="215" t="str" cm="1">
        <f t="array" aca="1" ref="E24" ca="1">IF($F23&gt;$E$2,"",INDEX('QC rev00'!$J$9:$J$120,1+E23,1))</f>
        <v/>
      </c>
      <c r="F24" s="215" t="str" cm="1">
        <f t="array" aca="1" ref="F24" ca="1">IF($F23&gt;$E$2,"",IF($F$2=1,INDEX('QC rev00'!$M$10:$T$120,$F25,1),IF($F$2=2,INDEX(#REF!,$F25,1),INDEX(#REF!,$F25,1))))</f>
        <v/>
      </c>
      <c r="G24" s="752"/>
      <c r="H24" s="729"/>
      <c r="I24" s="730"/>
      <c r="J24" s="747"/>
      <c r="K24" s="748"/>
      <c r="L24" s="809"/>
      <c r="M24" s="734"/>
      <c r="N24" s="737"/>
      <c r="O24" s="740"/>
      <c r="P24" s="743"/>
      <c r="Q24" s="265" t="s">
        <v>90</v>
      </c>
      <c r="R24" s="312" t="str" cm="1">
        <f t="array" aca="1" ref="R24" ca="1">IF(OR($D23=0,R23="",$N23=0),"",
IF($G23=$E$6,
SUM(IF(OFFSET($R$23,,,($F23-1)*3-2,$D$3)=R23,OFFSET($R$25,,,($F23-1)*3-2,$D$3)*OFFSET($B$23,1,,($F23-1)*3-2,1))),
IF($D23=1,$N23,
SUMIF(OFFSET(Orçamento!$D$1,$B23-1,,$C23,),$F24&amp;"-"&amp;R23,OFFSET(Orçamento!$I$1,$B23-1,,$C23,))*$N23/$E24)))</f>
        <v/>
      </c>
      <c r="S24" s="312" t="str" cm="1">
        <f t="array" aca="1" ref="S24" ca="1">IF(OR($D23=0,S23="",$N23=0),"",
IF($G23=$E$6,
SUM(IF(OFFSET($R$23,,,($F23-1)*3-2,$D$3)=S23,OFFSET($R$25,,,($F23-1)*3-2,$D$3)*OFFSET($B$23,1,,($F23-1)*3-2,1))),
IF($D23=1,$N23,
SUMIF(OFFSET(Orçamento!$D$1,$B23-1,,$C23,),$F24&amp;"-"&amp;S23,OFFSET(Orçamento!$I$1,$B23-1,,$C23,))*$N23/$E24)))</f>
        <v/>
      </c>
      <c r="T24" s="312" t="str" cm="1">
        <f t="array" aca="1" ref="T24" ca="1">IF(OR($D23=0,T23="",$N23=0),"",
IF($G23=$E$6,
SUM(IF(OFFSET($R$23,,,($F23-1)*3-2,$D$3)=T23,OFFSET($R$25,,,($F23-1)*3-2,$D$3)*OFFSET($B$23,1,,($F23-1)*3-2,1))),
IF($D23=1,$N23,
SUMIF(OFFSET(Orçamento!$D$1,$B23-1,,$C23,),$F24&amp;"-"&amp;T23,OFFSET(Orçamento!$I$1,$B23-1,,$C23,))*$N23/$E24)))</f>
        <v/>
      </c>
      <c r="U24" s="313" t="str" cm="1">
        <f t="array" aca="1" ref="U24" ca="1">IF(OR($D23=0,U23="",$N23=0),"",
IF($G23=$E$6,
SUM(IF(OFFSET($R$23,,,($F23-1)*3-2,$D$3)=U23,OFFSET($R$25,,,($F23-1)*3-2,$D$3)*OFFSET($B$23,1,,($F23-1)*3-2,1))),
IF($D23=1,$N23,
SUMIF(OFFSET(Orçamento!$D$1,$B23-1,,$C23,),$F24&amp;"-"&amp;U23,OFFSET(Orçamento!$I$1,$B23-1,,$C23,))*$N23/$E24)))</f>
        <v/>
      </c>
      <c r="V24" s="312" t="str" cm="1">
        <f t="array" aca="1" ref="V24" ca="1">IF(OR($D23=0,V23="",$N23=0),"",
IF($G23=$E$6,
SUM(IF(OFFSET($R$23,,,($F23-1)*3-2,$D$3)=V23,OFFSET($R$25,,,($F23-1)*3-2,$D$3)*OFFSET($B$23,1,,($F23-1)*3-2,1))),
IF($D23=1,$N23,
SUMIF(OFFSET(Orçamento!$D$1,$B23-1,,$C23,),$F24&amp;"-"&amp;V23,OFFSET(Orçamento!$I$1,$B23-1,,$C23,))*$N23/$E24)))</f>
        <v/>
      </c>
      <c r="W24" s="312" t="str" cm="1">
        <f t="array" aca="1" ref="W24" ca="1">IF(OR($D23=0,W23="",$N23=0),"",
IF($G23=$E$6,
SUM(IF(OFFSET($R$23,,,($F23-1)*3-2,$D$3)=W23,OFFSET($R$25,,,($F23-1)*3-2,$D$3)*OFFSET($B$23,1,,($F23-1)*3-2,1))),
IF($D23=1,$N23,
SUMIF(OFFSET(Orçamento!$D$1,$B23-1,,$C23,),$F24&amp;"-"&amp;W23,OFFSET(Orçamento!$I$1,$B23-1,,$C23,))*$N23/$E24)))</f>
        <v/>
      </c>
      <c r="X24" s="312" t="str" cm="1">
        <f t="array" aca="1" ref="X24" ca="1">IF(OR($D23=0,X23="",$N23=0),"",
IF($G23=$E$6,
SUM(IF(OFFSET($R$23,,,($F23-1)*3-2,$D$3)=X23,OFFSET($R$25,,,($F23-1)*3-2,$D$3)*OFFSET($B$23,1,,($F23-1)*3-2,1))),
IF($D23=1,$N23,
SUMIF(OFFSET(Orçamento!$D$1,$B23-1,,$C23,),$F24&amp;"-"&amp;X23,OFFSET(Orçamento!$I$1,$B23-1,,$C23,))*$N23/$E24)))</f>
        <v/>
      </c>
      <c r="Y24" s="312" t="str" cm="1">
        <f t="array" aca="1" ref="Y24" ca="1">IF(OR($D23=0,Y23="",$N23=0),"",
IF($G23=$E$6,
SUM(IF(OFFSET($R$23,,,($F23-1)*3-2,$D$3)=Y23,OFFSET($R$25,,,($F23-1)*3-2,$D$3)*OFFSET($B$23,1,,($F23-1)*3-2,1))),
IF($D23=1,$N23,
SUMIF(OFFSET(Orçamento!$D$1,$B23-1,,$C23,),$F24&amp;"-"&amp;Y23,OFFSET(Orçamento!$I$1,$B23-1,,$C23,))*$N23/$E24)))</f>
        <v/>
      </c>
      <c r="Z24" s="312" t="str" cm="1">
        <f t="array" aca="1" ref="Z24" ca="1">IF(OR($D23=0,Z23="",$N23=0),"",
IF($G23=$E$6,
SUM(IF(OFFSET($R$23,,,($F23-1)*3-2,$D$3)=Z23,OFFSET($R$25,,,($F23-1)*3-2,$D$3)*OFFSET($B$23,1,,($F23-1)*3-2,1))),
IF($D23=1,$N23,
SUMIF(OFFSET(Orçamento!$D$1,$B23-1,,$C23,),$F24&amp;"-"&amp;Z23,OFFSET(Orçamento!$I$1,$B23-1,,$C23,))*$N23/$E24)))</f>
        <v/>
      </c>
      <c r="AA24" s="314" t="str" cm="1">
        <f t="array" aca="1" ref="AA24" ca="1">IF(OR($D23=0,AA23="",$N23=0),"",
IF($G23=$E$6,
SUM(IF(OFFSET($R$23,,,($F23-1)*3-2,$D$3)=AA23,OFFSET($R$25,,,($F23-1)*3-2,$D$3)*OFFSET($B$23,1,,($F23-1)*3-2,1))),
IF($D23=1,$N23,
SUMIF(OFFSET(Orçamento!$D$1,$B23-1,,$C23,),$F24&amp;"-"&amp;AA23,OFFSET(Orçamento!$I$1,$B23-1,,$C23,))*$N23/$E24)))</f>
        <v/>
      </c>
      <c r="AB24" s="314" t="str" cm="1">
        <f t="array" aca="1" ref="AB24" ca="1">IF(OR($D23=0,AB23="",$N23=0),"",
IF($G23=$E$6,
SUM(IF(OFFSET($R$23,,,($F23-1)*3-2,$D$3)=AB23,OFFSET($R$25,,,($F23-1)*3-2,$D$3)*OFFSET($B$23,1,,($F23-1)*3-2,1))),
IF($D23=1,$N23,
SUMIF(OFFSET(Orçamento!$D$1,$B23-1,,$C23,),$F24&amp;"-"&amp;AB23,OFFSET(Orçamento!$I$1,$B23-1,,$C23,))*$N23/$E24)))</f>
        <v/>
      </c>
      <c r="AC24" s="314" t="str" cm="1">
        <f t="array" aca="1" ref="AC24" ca="1">IF(OR($D23=0,AC23="",$N23=0),"",
IF($G23=$E$6,
SUM(IF(OFFSET($R$23,,,($F23-1)*3-2,$D$3)=AC23,OFFSET($R$25,,,($F23-1)*3-2,$D$3)*OFFSET($B$23,1,,($F23-1)*3-2,1))),
IF($D23=1,$N23,
SUMIF(OFFSET(Orçamento!$D$1,$B23-1,,$C23,),$F24&amp;"-"&amp;AC23,OFFSET(Orçamento!$I$1,$B23-1,,$C23,))*$N23/$E24)))</f>
        <v/>
      </c>
      <c r="AD24" s="314" t="str" cm="1">
        <f t="array" aca="1" ref="AD24" ca="1">IF(OR($D23=0,AD23="",$N23=0),"",
IF($G23=$E$6,
SUM(IF(OFFSET($R$23,,,($F23-1)*3-2,$D$3)=AD23,OFFSET($R$25,,,($F23-1)*3-2,$D$3)*OFFSET($B$23,1,,($F23-1)*3-2,1))),
IF($D23=1,$N23,
SUMIF(OFFSET(Orçamento!$D$1,$B23-1,,$C23,),$F24&amp;"-"&amp;AD23,OFFSET(Orçamento!$I$1,$B23-1,,$C23,))*$N23/$E24)))</f>
        <v/>
      </c>
      <c r="AE24" s="314" t="str" cm="1">
        <f t="array" aca="1" ref="AE24" ca="1">IF(OR($D23=0,AE23="",$N23=0),"",
IF($G23=$E$6,
SUM(IF(OFFSET($R$23,,,($F23-1)*3-2,$D$3)=AE23,OFFSET($R$25,,,($F23-1)*3-2,$D$3)*OFFSET($B$23,1,,($F23-1)*3-2,1))),
IF($D23=1,$N23,
SUMIF(OFFSET(Orçamento!$D$1,$B23-1,,$C23,),$F24&amp;"-"&amp;AE23,OFFSET(Orçamento!$I$1,$B23-1,,$C23,))*$N23/$E24)))</f>
        <v/>
      </c>
      <c r="AF24" s="314" t="str" cm="1">
        <f t="array" aca="1" ref="AF24" ca="1">IF(OR($D23=0,AF23="",$N23=0),"",
IF($G23=$E$6,
SUM(IF(OFFSET($R$23,,,($F23-1)*3-2,$D$3)=AF23,OFFSET($R$25,,,($F23-1)*3-2,$D$3)*OFFSET($B$23,1,,($F23-1)*3-2,1))),
IF($D23=1,$N23,
SUMIF(OFFSET(Orçamento!$D$1,$B23-1,,$C23,),$F24&amp;"-"&amp;AF23,OFFSET(Orçamento!$I$1,$B23-1,,$C23,))*$N23/$E24)))</f>
        <v/>
      </c>
      <c r="AG24" s="314" t="str" cm="1">
        <f t="array" aca="1" ref="AG24" ca="1">IF(OR($D23=0,AG23="",$N23=0),"",
IF($G23=$E$6,
SUM(IF(OFFSET($R$23,,,($F23-1)*3-2,$D$3)=AG23,OFFSET($R$25,,,($F23-1)*3-2,$D$3)*OFFSET($B$23,1,,($F23-1)*3-2,1))),
IF($D23=1,$N23,
SUMIF(OFFSET(Orçamento!$D$1,$B23-1,,$C23,),$F24&amp;"-"&amp;AG23,OFFSET(Orçamento!$I$1,$B23-1,,$C23,))*$N23/$E24)))</f>
        <v/>
      </c>
      <c r="AH24" s="314" t="str" cm="1">
        <f t="array" aca="1" ref="AH24" ca="1">IF(OR($D23=0,AH23="",$N23=0),"",
IF($G23=$E$6,
SUM(IF(OFFSET($R$23,,,($F23-1)*3-2,$D$3)=AH23,OFFSET($R$25,,,($F23-1)*3-2,$D$3)*OFFSET($B$23,1,,($F23-1)*3-2,1))),
IF($D23=1,$N23,
SUMIF(OFFSET(Orçamento!$D$1,$B23-1,,$C23,),$F24&amp;"-"&amp;AH23,OFFSET(Orçamento!$I$1,$B23-1,,$C23,))*$N23/$E24)))</f>
        <v/>
      </c>
      <c r="AI24" s="314" t="str" cm="1">
        <f t="array" aca="1" ref="AI24" ca="1">IF(OR($D23=0,AI23="",$N23=0),"",
IF($G23=$E$6,
SUM(IF(OFFSET($R$23,,,($F23-1)*3-2,$D$3)=AI23,OFFSET($R$25,,,($F23-1)*3-2,$D$3)*OFFSET($B$23,1,,($F23-1)*3-2,1))),
IF($D23=1,$N23,
SUMIF(OFFSET(Orçamento!$D$1,$B23-1,,$C23,),$F24&amp;"-"&amp;AI23,OFFSET(Orçamento!$I$1,$B23-1,,$C23,))*$N23/$E24)))</f>
        <v/>
      </c>
      <c r="AJ24" s="314" t="str" cm="1">
        <f t="array" aca="1" ref="AJ24" ca="1">IF(OR($D23=0,AJ23="",$N23=0),"",
IF($G23=$E$6,
SUM(IF(OFFSET($R$23,,,($F23-1)*3-2,$D$3)=AJ23,OFFSET($R$25,,,($F23-1)*3-2,$D$3)*OFFSET($B$23,1,,($F23-1)*3-2,1))),
IF($D23=1,$N23,
SUMIF(OFFSET(Orçamento!$D$1,$B23-1,,$C23,),$F24&amp;"-"&amp;AJ23,OFFSET(Orçamento!$I$1,$B23-1,,$C23,))*$N23/$E24)))</f>
        <v/>
      </c>
      <c r="AK24" s="314" t="str" cm="1">
        <f t="array" aca="1" ref="AK24" ca="1">IF(OR($D23=0,AK23="",$N23=0),"",
IF($G23=$E$6,
SUM(IF(OFFSET($R$23,,,($F23-1)*3-2,$D$3)=AK23,OFFSET($R$25,,,($F23-1)*3-2,$D$3)*OFFSET($B$23,1,,($F23-1)*3-2,1))),
IF($D23=1,$N23,
SUMIF(OFFSET(Orçamento!$D$1,$B23-1,,$C23,),$F24&amp;"-"&amp;AK23,OFFSET(Orçamento!$I$1,$B23-1,,$C23,))*$N23/$E24)))</f>
        <v/>
      </c>
    </row>
    <row r="25" spans="1:37" ht="13.15" customHeight="1">
      <c r="A25" s="206"/>
      <c r="B25" s="266" t="str" cm="1">
        <f t="array" aca="1" ref="B25" ca="1">IF($F23&gt;$E$2,"",IF($F$2=1,INDEX('QC rev00'!$M$10:$T$120,$F25,5),IF($F$2=2,INDEX(#REF!,$F25,5),INDEX(#REF!,$F25,5))))</f>
        <v/>
      </c>
      <c r="C25" s="266" t="str" cm="1">
        <f t="array" aca="1" ref="C25" ca="1">IF($F23&gt;$E$2,"",IF($F$2=1,INDEX('QC rev00'!$M$10:$T$120,$F25,6),IF($F$2=2,INDEX(#REF!,$F25,6),INDEX(#REF!,$F25,6))))</f>
        <v/>
      </c>
      <c r="D25" s="207"/>
      <c r="E25" s="207"/>
      <c r="F25" s="207" t="str">
        <f ca="1">IF(F23&gt;$E$2,"",MATCH(F23,'QC rev00'!$C$10:$C$120,))</f>
        <v/>
      </c>
      <c r="G25" s="753"/>
      <c r="H25" s="731"/>
      <c r="I25" s="732"/>
      <c r="J25" s="749"/>
      <c r="K25" s="750"/>
      <c r="L25" s="810"/>
      <c r="M25" s="735"/>
      <c r="N25" s="738"/>
      <c r="O25" s="741"/>
      <c r="P25" s="744"/>
      <c r="Q25" s="267" t="s">
        <v>91</v>
      </c>
      <c r="R25" s="588">
        <f t="shared" ref="R25:AK25" ca="1" si="15">IFERROR(R24*$O23,0)</f>
        <v>0</v>
      </c>
      <c r="S25" s="588">
        <f t="shared" ca="1" si="15"/>
        <v>0</v>
      </c>
      <c r="T25" s="588">
        <f t="shared" ca="1" si="15"/>
        <v>0</v>
      </c>
      <c r="U25" s="589">
        <f t="shared" ca="1" si="15"/>
        <v>0</v>
      </c>
      <c r="V25" s="588">
        <f t="shared" ca="1" si="15"/>
        <v>0</v>
      </c>
      <c r="W25" s="588">
        <f t="shared" ca="1" si="15"/>
        <v>0</v>
      </c>
      <c r="X25" s="588">
        <f t="shared" ca="1" si="15"/>
        <v>0</v>
      </c>
      <c r="Y25" s="588">
        <f t="shared" ca="1" si="15"/>
        <v>0</v>
      </c>
      <c r="Z25" s="588">
        <f t="shared" ca="1" si="15"/>
        <v>0</v>
      </c>
      <c r="AA25" s="588">
        <f t="shared" ca="1" si="15"/>
        <v>0</v>
      </c>
      <c r="AB25" s="588">
        <f t="shared" ca="1" si="15"/>
        <v>0</v>
      </c>
      <c r="AC25" s="588">
        <f t="shared" ca="1" si="15"/>
        <v>0</v>
      </c>
      <c r="AD25" s="588">
        <f t="shared" ca="1" si="15"/>
        <v>0</v>
      </c>
      <c r="AE25" s="588">
        <f t="shared" ca="1" si="15"/>
        <v>0</v>
      </c>
      <c r="AF25" s="588">
        <f t="shared" ca="1" si="15"/>
        <v>0</v>
      </c>
      <c r="AG25" s="588">
        <f t="shared" ca="1" si="15"/>
        <v>0</v>
      </c>
      <c r="AH25" s="588">
        <f t="shared" ca="1" si="15"/>
        <v>0</v>
      </c>
      <c r="AI25" s="588">
        <f t="shared" ca="1" si="15"/>
        <v>0</v>
      </c>
      <c r="AJ25" s="588">
        <f t="shared" ca="1" si="15"/>
        <v>0</v>
      </c>
      <c r="AK25" s="588">
        <f t="shared" ca="1" si="15"/>
        <v>0</v>
      </c>
    </row>
    <row r="26" spans="1:37" ht="13.15" customHeight="1">
      <c r="A26" s="206"/>
      <c r="B26" s="261">
        <f ca="1">IF($F26&gt;$E$2,0,IF(E26&lt;&gt;"",MATCH(F27&amp;" - Mapa",Orçamento!J:J,),0))</f>
        <v>0</v>
      </c>
      <c r="C26" s="215">
        <f ca="1">IF($D26&gt;1,_xlfn.MAXIFS(Orçamento!G:G,Orçamento!J:J,F27&amp;" - Mapa")+6-B26,0)</f>
        <v>0</v>
      </c>
      <c r="D26" s="261">
        <f ca="1">IF($F26&gt;$E$2,0,IF($G26=$E$6,$D$2,IF(E26&lt;&gt;"",_xlfn.MAXIFS(Orçamento!E:E,Orçamento!J:J,F27&amp;" - Mapa"),0)))</f>
        <v>0</v>
      </c>
      <c r="E26" s="215" t="str">
        <f ca="1">IF(F27="","",_xlfn.IFNA(MATCH($F27,'QC rev00'!$G$10:$G$120,),""))</f>
        <v/>
      </c>
      <c r="F26" s="207" cm="1">
        <f t="array" aca="1" ref="F26" ca="1">OFFSET(F26,-3,,,)+1</f>
        <v>2</v>
      </c>
      <c r="G26" s="751" t="str" cm="1">
        <f t="array" aca="1" ref="G26" ca="1">IF($F26&gt;$E$2,"",IF($F$2=1,INDEX('QC rev00'!$M$10:$T$120,$F28,2),IF($F$2=2,INDEX(#REF!,$F28,2),INDEX(#REF!,$F28,2))))</f>
        <v/>
      </c>
      <c r="H26" s="727" t="str" cm="1">
        <f t="array" aca="1" ref="H26" ca="1">IF($F26&gt;$E$2,"",IF($F$2=1,INDEX('QC rev00'!$M$10:$T$120,$F28,3),IF($F$2=2,INDEX(#REF!,$F28,3),INDEX(#REF!,$F28,3))))</f>
        <v/>
      </c>
      <c r="I26" s="728"/>
      <c r="J26" s="745"/>
      <c r="K26" s="746"/>
      <c r="L26" s="754" t="str" cm="1">
        <f t="array" aca="1" ref="L26" ca="1">IF($F26&gt;$E$2,"",IF($F$2=1,INDEX('QC rev00'!$M$10:$T$120,$F28,7),IF($F$2=2,INDEX(#REF!,$F28,7),INDEX(#REF!,$F28,7))))</f>
        <v/>
      </c>
      <c r="M26" s="733" t="str" cm="1">
        <f t="array" aca="1" ref="M26" ca="1">IF($F26&gt;$E$2,"",IF($F$2=1,INDEX('QC rev00'!$M$10:$T$120,$F28,8),IF($F$2=2,INDEX(#REF!,$F28,8),INDEX(#REF!,$F28,8))))</f>
        <v/>
      </c>
      <c r="N26" s="736" cm="1">
        <f t="array" aca="1" ref="N26" ca="1">IF($F26&gt;$E$2,0,IF(_xlfn.IFNA(MATCH($G26,Listas!$E$4:$E$206,),0)&gt;0,$F$5,IF($F$2=1,INDEX('QC rev00'!$M$10:$U$120,$F28,9),IF($F$2=2,INDEX(#REF!,$F28,9),INDEX(#REF!,$F28,9)))))</f>
        <v>0</v>
      </c>
      <c r="O26" s="739" cm="1">
        <f t="array" aca="1" ref="O26" ca="1">IF($F26&gt;$E$2,0,IF(_xlfn.IFNA(MATCH($G26,Listas!$E$4:$E$206,),0)&gt;0,1,IF($H$10=0,0,IF($F$2=1,INDEX('QC rev00'!$M$10:$BC$120,$F28,9+$F$3),IF($F$2=2,INDEX(#REF!,$F28,9+$F$3),INDEX(#REF!,$F28,9+$F$3)))*IF($E$5="X",1,1-$B28-$C28))))</f>
        <v>0</v>
      </c>
      <c r="P26" s="742">
        <f t="shared" ref="P26" ca="1" si="16">N26*O26</f>
        <v>0</v>
      </c>
      <c r="Q26" s="262" t="s">
        <v>89</v>
      </c>
      <c r="R26" s="308" t="str" cm="1">
        <f t="array" aca="1" ref="R26" ca="1">IF($D26=0,"",IF($G26=$E$6,INDEX(Orçamento!$U:$U,MATCH(R$21,Orçamento!$C:$C,),1),INDEX(Orçamento!$U:$U,$B26,1)))</f>
        <v/>
      </c>
      <c r="S26" s="309" t="str">
        <f ca="1">IF(S$21&gt;$D26,"",IF($G26=$E$6,INDEX(Orçamento!$U:$U,MATCH(S$21,Orçamento!$C:$C,),1),INDEX(Orçamento!$U:$U,MATCH(S$21&amp;"-"&amp;$F27,Orçamento!$F:$F,),1)))</f>
        <v/>
      </c>
      <c r="T26" s="309" t="str">
        <f ca="1">IF(T$21&gt;$D26,"",IF($G26=$E$6,INDEX(Orçamento!$U:$U,MATCH(T$21,Orçamento!$C:$C,),1),INDEX(Orçamento!$U:$U,MATCH(T$21&amp;"-"&amp;$F27,Orçamento!$F:$F,),1)))</f>
        <v/>
      </c>
      <c r="U26" s="310" t="str">
        <f ca="1">IF(U$21&gt;$D26,"",IF($G26=$E$6,INDEX(Orçamento!$U:$U,MATCH(U$21,Orçamento!$C:$C,),1),INDEX(Orçamento!$U:$U,MATCH(U$21&amp;"-"&amp;$F27,Orçamento!$F:$F,),1)))</f>
        <v/>
      </c>
      <c r="V26" s="309" t="str">
        <f ca="1">IF(V$21&gt;$D26,"",IF($G26=$E$6,INDEX(Orçamento!$U:$U,MATCH(V$21,Orçamento!$C:$C,),1),INDEX(Orçamento!$U:$U,MATCH(V$21&amp;"-"&amp;$F27,Orçamento!$F:$F,),1)))</f>
        <v/>
      </c>
      <c r="W26" s="309" t="str">
        <f ca="1">IF(W$21&gt;$D26,"",IF($G26=$E$6,INDEX(Orçamento!$U:$U,MATCH(W$21,Orçamento!$C:$C,),1),INDEX(Orçamento!$U:$U,MATCH(W$21&amp;"-"&amp;$F27,Orçamento!$F:$F,),1)))</f>
        <v/>
      </c>
      <c r="X26" s="309" t="str">
        <f ca="1">IF(X$21&gt;$D26,"",IF($G26=$E$6,INDEX(Orçamento!$U:$U,MATCH(X$21,Orçamento!$C:$C,),1),INDEX(Orçamento!$U:$U,MATCH(X$21&amp;"-"&amp;$F27,Orçamento!$F:$F,),1)))</f>
        <v/>
      </c>
      <c r="Y26" s="309" t="str">
        <f ca="1">IF(Y$21&gt;$D26,"",IF($G26=$E$6,INDEX(Orçamento!$U:$U,MATCH(Y$21,Orçamento!$C:$C,),1),INDEX(Orçamento!$U:$U,MATCH(Y$21&amp;"-"&amp;$F27,Orçamento!$F:$F,),1)))</f>
        <v/>
      </c>
      <c r="Z26" s="309" t="str">
        <f ca="1">IF(Z$21&gt;$D26,"",IF($G26=$E$6,INDEX(Orçamento!$U:$U,MATCH(Z$21,Orçamento!$C:$C,),1),INDEX(Orçamento!$U:$U,MATCH(Z$21&amp;"-"&amp;$F27,Orçamento!$F:$F,),1)))</f>
        <v/>
      </c>
      <c r="AA26" s="311" t="str">
        <f ca="1">IF(AA$21&gt;$D26,"",IF($G26=$E$6,INDEX(Orçamento!$U:$U,MATCH(AA$21,Orçamento!$C:$C,),1),INDEX(Orçamento!$U:$U,MATCH(AA$21&amp;"-"&amp;$F27,Orçamento!$F:$F,),1)))</f>
        <v/>
      </c>
      <c r="AB26" s="311" t="str">
        <f ca="1">IF(AB$21&gt;$D26,"",IF($G26=$E$6,INDEX(Orçamento!$U:$U,MATCH(AB$21,Orçamento!$C:$C,),1),INDEX(Orçamento!$U:$U,MATCH(AB$21&amp;"-"&amp;$F27,Orçamento!$F:$F,),1)))</f>
        <v/>
      </c>
      <c r="AC26" s="311" t="str">
        <f ca="1">IF(AC$21&gt;$D26,"",IF($G26=$E$6,INDEX(Orçamento!$U:$U,MATCH(AC$21,Orçamento!$C:$C,),1),INDEX(Orçamento!$U:$U,MATCH(AC$21&amp;"-"&amp;$F27,Orçamento!$F:$F,),1)))</f>
        <v/>
      </c>
      <c r="AD26" s="311" t="str">
        <f ca="1">IF(AD$21&gt;$D26,"",IF($G26=$E$6,INDEX(Orçamento!$U:$U,MATCH(AD$21,Orçamento!$C:$C,),1),INDEX(Orçamento!$U:$U,MATCH(AD$21&amp;"-"&amp;$F27,Orçamento!$F:$F,),1)))</f>
        <v/>
      </c>
      <c r="AE26" s="311" t="str">
        <f ca="1">IF(AE$21&gt;$D26,"",IF($G26=$E$6,INDEX(Orçamento!$U:$U,MATCH(AE$21,Orçamento!$C:$C,),1),INDEX(Orçamento!$U:$U,MATCH(AE$21&amp;"-"&amp;$F27,Orçamento!$F:$F,),1)))</f>
        <v/>
      </c>
      <c r="AF26" s="311" t="str">
        <f ca="1">IF(AF$21&gt;$D26,"",IF($G26=$E$6,INDEX(Orçamento!$U:$U,MATCH(AF$21,Orçamento!$C:$C,),1),INDEX(Orçamento!$U:$U,MATCH(AF$21&amp;"-"&amp;$F27,Orçamento!$F:$F,),1)))</f>
        <v/>
      </c>
      <c r="AG26" s="311" t="str">
        <f ca="1">IF(AG$21&gt;$D26,"",IF($G26=$E$6,INDEX(Orçamento!$U:$U,MATCH(AG$21,Orçamento!$C:$C,),1),INDEX(Orçamento!$U:$U,MATCH(AG$21&amp;"-"&amp;$F27,Orçamento!$F:$F,),1)))</f>
        <v/>
      </c>
      <c r="AH26" s="311" t="str">
        <f ca="1">IF(AH$21&gt;$D26,"",IF($G26=$E$6,INDEX(Orçamento!$U:$U,MATCH(AH$21,Orçamento!$C:$C,),1),INDEX(Orçamento!$U:$U,MATCH(AH$21&amp;"-"&amp;$F27,Orçamento!$F:$F,),1)))</f>
        <v/>
      </c>
      <c r="AI26" s="311" t="str">
        <f ca="1">IF(AI$21&gt;$D26,"",IF($G26=$E$6,INDEX(Orçamento!$U:$U,MATCH(AI$21,Orçamento!$C:$C,),1),INDEX(Orçamento!$U:$U,MATCH(AI$21&amp;"-"&amp;$F27,Orçamento!$F:$F,),1)))</f>
        <v/>
      </c>
      <c r="AJ26" s="311" t="str">
        <f ca="1">IF(AJ$21&gt;$D26,"",IF($G26=$E$6,INDEX(Orçamento!$U:$U,MATCH(AJ$21,Orçamento!$C:$C,),1),INDEX(Orçamento!$U:$U,MATCH(AJ$21&amp;"-"&amp;$F27,Orçamento!$F:$F,),1)))</f>
        <v/>
      </c>
      <c r="AK26" s="311" t="str">
        <f ca="1">IF(AK$21&gt;$D26,"",IF($G26=$E$6,INDEX(Orçamento!$U:$U,MATCH(AK$21,Orçamento!$C:$C,),1),INDEX(Orçamento!$U:$U,MATCH(AK$21&amp;"-"&amp;$F27,Orçamento!$F:$F,),1)))</f>
        <v/>
      </c>
    </row>
    <row r="27" spans="1:37" ht="13.15" customHeight="1">
      <c r="A27" s="206"/>
      <c r="B27" s="263">
        <f t="shared" ref="B27" ca="1" si="17">IF($F26&gt;$E$2,0,(1/(1-B28-C28))*(B28+C28))</f>
        <v>0</v>
      </c>
      <c r="C27" s="264" cm="1">
        <f t="array" aca="1" ref="C27" ca="1">IF(ROUND(SUM(IF(R26:AK26&lt;&gt;"",(R27:AK27)))-N26,3)&lt;&gt;0,"X",0)</f>
        <v>0</v>
      </c>
      <c r="D27" s="206"/>
      <c r="E27" s="215" t="str" cm="1">
        <f t="array" aca="1" ref="E27" ca="1">IF($F26&gt;$E$2,"",INDEX('QC rev00'!$J$9:$J$120,1+E26,1))</f>
        <v/>
      </c>
      <c r="F27" s="215" t="str" cm="1">
        <f t="array" aca="1" ref="F27" ca="1">IF($F26&gt;$E$2,"",IF($F$2=1,INDEX('QC rev00'!$M$10:$T$120,$F28,1),IF($F$2=2,INDEX(#REF!,$F28,1),INDEX(#REF!,$F28,1))))</f>
        <v/>
      </c>
      <c r="G27" s="752"/>
      <c r="H27" s="729"/>
      <c r="I27" s="730"/>
      <c r="J27" s="747"/>
      <c r="K27" s="748"/>
      <c r="L27" s="755"/>
      <c r="M27" s="734"/>
      <c r="N27" s="737"/>
      <c r="O27" s="740"/>
      <c r="P27" s="743"/>
      <c r="Q27" s="265" t="s">
        <v>90</v>
      </c>
      <c r="R27" s="312" t="str" cm="1">
        <f t="array" aca="1" ref="R27" ca="1">IF(OR($D26=0,R26="",$N26=0),"",
IF($G26=$E$6,
SUM(IF(OFFSET($R$23,,,($F26-1)*3-2,$D$3)=R26,OFFSET($R$25,,,($F26-1)*3-2,$D$3)*OFFSET($B$23,1,,($F26-1)*3-2,1))),
IF($D26=1,$N26,
SUMIF(OFFSET(Orçamento!$D$1,$B26-1,,$C26,),$F27&amp;"-"&amp;R26,OFFSET(Orçamento!$I$1,$B26-1,,$C26,))*$N26/$E27)))</f>
        <v/>
      </c>
      <c r="S27" s="312" t="str" cm="1">
        <f t="array" aca="1" ref="S27" ca="1">IF(OR($D26=0,S26="",$N26=0),"",
IF($G26=$E$6,
SUM(IF(OFFSET($R$23,,,($F26-1)*3-2,$D$3)=S26,OFFSET($R$25,,,($F26-1)*3-2,$D$3)*OFFSET($B$23,1,,($F26-1)*3-2,1))),
IF($D26=1,$N26,
SUMIF(OFFSET(Orçamento!$D$1,$B26-1,,$C26,),$F27&amp;"-"&amp;S26,OFFSET(Orçamento!$I$1,$B26-1,,$C26,))*$N26/$E27)))</f>
        <v/>
      </c>
      <c r="T27" s="312" t="str" cm="1">
        <f t="array" aca="1" ref="T27" ca="1">IF(OR($D26=0,T26="",$N26=0),"",
IF($G26=$E$6,
SUM(IF(OFFSET($R$23,,,($F26-1)*3-2,$D$3)=T26,OFFSET($R$25,,,($F26-1)*3-2,$D$3)*OFFSET($B$23,1,,($F26-1)*3-2,1))),
IF($D26=1,$N26,
SUMIF(OFFSET(Orçamento!$D$1,$B26-1,,$C26,),$F27&amp;"-"&amp;T26,OFFSET(Orçamento!$I$1,$B26-1,,$C26,))*$N26/$E27)))</f>
        <v/>
      </c>
      <c r="U27" s="313" t="str" cm="1">
        <f t="array" aca="1" ref="U27" ca="1">IF(OR($D26=0,U26="",$N26=0),"",
IF($G26=$E$6,
SUM(IF(OFFSET($R$23,,,($F26-1)*3-2,$D$3)=U26,OFFSET($R$25,,,($F26-1)*3-2,$D$3)*OFFSET($B$23,1,,($F26-1)*3-2,1))),
IF($D26=1,$N26,
SUMIF(OFFSET(Orçamento!$D$1,$B26-1,,$C26,),$F27&amp;"-"&amp;U26,OFFSET(Orçamento!$I$1,$B26-1,,$C26,))*$N26/$E27)))</f>
        <v/>
      </c>
      <c r="V27" s="312" t="str" cm="1">
        <f t="array" aca="1" ref="V27" ca="1">IF(OR($D26=0,V26="",$N26=0),"",
IF($G26=$E$6,
SUM(IF(OFFSET($R$23,,,($F26-1)*3-2,$D$3)=V26,OFFSET($R$25,,,($F26-1)*3-2,$D$3)*OFFSET($B$23,1,,($F26-1)*3-2,1))),
IF($D26=1,$N26,
SUMIF(OFFSET(Orçamento!$D$1,$B26-1,,$C26,),$F27&amp;"-"&amp;V26,OFFSET(Orçamento!$I$1,$B26-1,,$C26,))*$N26/$E27)))</f>
        <v/>
      </c>
      <c r="W27" s="312" t="str" cm="1">
        <f t="array" aca="1" ref="W27" ca="1">IF(OR($D26=0,W26="",$N26=0),"",
IF($G26=$E$6,
SUM(IF(OFFSET($R$23,,,($F26-1)*3-2,$D$3)=W26,OFFSET($R$25,,,($F26-1)*3-2,$D$3)*OFFSET($B$23,1,,($F26-1)*3-2,1))),
IF($D26=1,$N26,
SUMIF(OFFSET(Orçamento!$D$1,$B26-1,,$C26,),$F27&amp;"-"&amp;W26,OFFSET(Orçamento!$I$1,$B26-1,,$C26,))*$N26/$E27)))</f>
        <v/>
      </c>
      <c r="X27" s="312" t="str" cm="1">
        <f t="array" aca="1" ref="X27" ca="1">IF(OR($D26=0,X26="",$N26=0),"",
IF($G26=$E$6,
SUM(IF(OFFSET($R$23,,,($F26-1)*3-2,$D$3)=X26,OFFSET($R$25,,,($F26-1)*3-2,$D$3)*OFFSET($B$23,1,,($F26-1)*3-2,1))),
IF($D26=1,$N26,
SUMIF(OFFSET(Orçamento!$D$1,$B26-1,,$C26,),$F27&amp;"-"&amp;X26,OFFSET(Orçamento!$I$1,$B26-1,,$C26,))*$N26/$E27)))</f>
        <v/>
      </c>
      <c r="Y27" s="312" t="str" cm="1">
        <f t="array" aca="1" ref="Y27" ca="1">IF(OR($D26=0,Y26="",$N26=0),"",
IF($G26=$E$6,
SUM(IF(OFFSET($R$23,,,($F26-1)*3-2,$D$3)=Y26,OFFSET($R$25,,,($F26-1)*3-2,$D$3)*OFFSET($B$23,1,,($F26-1)*3-2,1))),
IF($D26=1,$N26,
SUMIF(OFFSET(Orçamento!$D$1,$B26-1,,$C26,),$F27&amp;"-"&amp;Y26,OFFSET(Orçamento!$I$1,$B26-1,,$C26,))*$N26/$E27)))</f>
        <v/>
      </c>
      <c r="Z27" s="312" t="str" cm="1">
        <f t="array" aca="1" ref="Z27" ca="1">IF(OR($D26=0,Z26="",$N26=0),"",
IF($G26=$E$6,
SUM(IF(OFFSET($R$23,,,($F26-1)*3-2,$D$3)=Z26,OFFSET($R$25,,,($F26-1)*3-2,$D$3)*OFFSET($B$23,1,,($F26-1)*3-2,1))),
IF($D26=1,$N26,
SUMIF(OFFSET(Orçamento!$D$1,$B26-1,,$C26,),$F27&amp;"-"&amp;Z26,OFFSET(Orçamento!$I$1,$B26-1,,$C26,))*$N26/$E27)))</f>
        <v/>
      </c>
      <c r="AA27" s="314" t="str" cm="1">
        <f t="array" aca="1" ref="AA27" ca="1">IF(OR($D26=0,AA26="",$N26=0),"",
IF($G26=$E$6,
SUM(IF(OFFSET($R$23,,,($F26-1)*3-2,$D$3)=AA26,OFFSET($R$25,,,($F26-1)*3-2,$D$3)*OFFSET($B$23,1,,($F26-1)*3-2,1))),
IF($D26=1,$N26,
SUMIF(OFFSET(Orçamento!$D$1,$B26-1,,$C26,),$F27&amp;"-"&amp;AA26,OFFSET(Orçamento!$I$1,$B26-1,,$C26,))*$N26/$E27)))</f>
        <v/>
      </c>
      <c r="AB27" s="314" t="str" cm="1">
        <f t="array" aca="1" ref="AB27" ca="1">IF(OR($D26=0,AB26="",$N26=0),"",
IF($G26=$E$6,
SUM(IF(OFFSET($R$23,,,($F26-1)*3-2,$D$3)=AB26,OFFSET($R$25,,,($F26-1)*3-2,$D$3)*OFFSET($B$23,1,,($F26-1)*3-2,1))),
IF($D26=1,$N26,
SUMIF(OFFSET(Orçamento!$D$1,$B26-1,,$C26,),$F27&amp;"-"&amp;AB26,OFFSET(Orçamento!$I$1,$B26-1,,$C26,))*$N26/$E27)))</f>
        <v/>
      </c>
      <c r="AC27" s="314" t="str" cm="1">
        <f t="array" aca="1" ref="AC27" ca="1">IF(OR($D26=0,AC26="",$N26=0),"",
IF($G26=$E$6,
SUM(IF(OFFSET($R$23,,,($F26-1)*3-2,$D$3)=AC26,OFFSET($R$25,,,($F26-1)*3-2,$D$3)*OFFSET($B$23,1,,($F26-1)*3-2,1))),
IF($D26=1,$N26,
SUMIF(OFFSET(Orçamento!$D$1,$B26-1,,$C26,),$F27&amp;"-"&amp;AC26,OFFSET(Orçamento!$I$1,$B26-1,,$C26,))*$N26/$E27)))</f>
        <v/>
      </c>
      <c r="AD27" s="314" t="str" cm="1">
        <f t="array" aca="1" ref="AD27" ca="1">IF(OR($D26=0,AD26="",$N26=0),"",
IF($G26=$E$6,
SUM(IF(OFFSET($R$23,,,($F26-1)*3-2,$D$3)=AD26,OFFSET($R$25,,,($F26-1)*3-2,$D$3)*OFFSET($B$23,1,,($F26-1)*3-2,1))),
IF($D26=1,$N26,
SUMIF(OFFSET(Orçamento!$D$1,$B26-1,,$C26,),$F27&amp;"-"&amp;AD26,OFFSET(Orçamento!$I$1,$B26-1,,$C26,))*$N26/$E27)))</f>
        <v/>
      </c>
      <c r="AE27" s="314" t="str" cm="1">
        <f t="array" aca="1" ref="AE27" ca="1">IF(OR($D26=0,AE26="",$N26=0),"",
IF($G26=$E$6,
SUM(IF(OFFSET($R$23,,,($F26-1)*3-2,$D$3)=AE26,OFFSET($R$25,,,($F26-1)*3-2,$D$3)*OFFSET($B$23,1,,($F26-1)*3-2,1))),
IF($D26=1,$N26,
SUMIF(OFFSET(Orçamento!$D$1,$B26-1,,$C26,),$F27&amp;"-"&amp;AE26,OFFSET(Orçamento!$I$1,$B26-1,,$C26,))*$N26/$E27)))</f>
        <v/>
      </c>
      <c r="AF27" s="314" t="str" cm="1">
        <f t="array" aca="1" ref="AF27" ca="1">IF(OR($D26=0,AF26="",$N26=0),"",
IF($G26=$E$6,
SUM(IF(OFFSET($R$23,,,($F26-1)*3-2,$D$3)=AF26,OFFSET($R$25,,,($F26-1)*3-2,$D$3)*OFFSET($B$23,1,,($F26-1)*3-2,1))),
IF($D26=1,$N26,
SUMIF(OFFSET(Orçamento!$D$1,$B26-1,,$C26,),$F27&amp;"-"&amp;AF26,OFFSET(Orçamento!$I$1,$B26-1,,$C26,))*$N26/$E27)))</f>
        <v/>
      </c>
      <c r="AG27" s="314" t="str" cm="1">
        <f t="array" aca="1" ref="AG27" ca="1">IF(OR($D26=0,AG26="",$N26=0),"",
IF($G26=$E$6,
SUM(IF(OFFSET($R$23,,,($F26-1)*3-2,$D$3)=AG26,OFFSET($R$25,,,($F26-1)*3-2,$D$3)*OFFSET($B$23,1,,($F26-1)*3-2,1))),
IF($D26=1,$N26,
SUMIF(OFFSET(Orçamento!$D$1,$B26-1,,$C26,),$F27&amp;"-"&amp;AG26,OFFSET(Orçamento!$I$1,$B26-1,,$C26,))*$N26/$E27)))</f>
        <v/>
      </c>
      <c r="AH27" s="314" t="str" cm="1">
        <f t="array" aca="1" ref="AH27" ca="1">IF(OR($D26=0,AH26="",$N26=0),"",
IF($G26=$E$6,
SUM(IF(OFFSET($R$23,,,($F26-1)*3-2,$D$3)=AH26,OFFSET($R$25,,,($F26-1)*3-2,$D$3)*OFFSET($B$23,1,,($F26-1)*3-2,1))),
IF($D26=1,$N26,
SUMIF(OFFSET(Orçamento!$D$1,$B26-1,,$C26,),$F27&amp;"-"&amp;AH26,OFFSET(Orçamento!$I$1,$B26-1,,$C26,))*$N26/$E27)))</f>
        <v/>
      </c>
      <c r="AI27" s="314" t="str" cm="1">
        <f t="array" aca="1" ref="AI27" ca="1">IF(OR($D26=0,AI26="",$N26=0),"",
IF($G26=$E$6,
SUM(IF(OFFSET($R$23,,,($F26-1)*3-2,$D$3)=AI26,OFFSET($R$25,,,($F26-1)*3-2,$D$3)*OFFSET($B$23,1,,($F26-1)*3-2,1))),
IF($D26=1,$N26,
SUMIF(OFFSET(Orçamento!$D$1,$B26-1,,$C26,),$F27&amp;"-"&amp;AI26,OFFSET(Orçamento!$I$1,$B26-1,,$C26,))*$N26/$E27)))</f>
        <v/>
      </c>
      <c r="AJ27" s="314" t="str" cm="1">
        <f t="array" aca="1" ref="AJ27" ca="1">IF(OR($D26=0,AJ26="",$N26=0),"",
IF($G26=$E$6,
SUM(IF(OFFSET($R$23,,,($F26-1)*3-2,$D$3)=AJ26,OFFSET($R$25,,,($F26-1)*3-2,$D$3)*OFFSET($B$23,1,,($F26-1)*3-2,1))),
IF($D26=1,$N26,
SUMIF(OFFSET(Orçamento!$D$1,$B26-1,,$C26,),$F27&amp;"-"&amp;AJ26,OFFSET(Orçamento!$I$1,$B26-1,,$C26,))*$N26/$E27)))</f>
        <v/>
      </c>
      <c r="AK27" s="314" t="str" cm="1">
        <f t="array" aca="1" ref="AK27" ca="1">IF(OR($D26=0,AK26="",$N26=0),"",
IF($G26=$E$6,
SUM(IF(OFFSET($R$23,,,($F26-1)*3-2,$D$3)=AK26,OFFSET($R$25,,,($F26-1)*3-2,$D$3)*OFFSET($B$23,1,,($F26-1)*3-2,1))),
IF($D26=1,$N26,
SUMIF(OFFSET(Orçamento!$D$1,$B26-1,,$C26,),$F27&amp;"-"&amp;AK26,OFFSET(Orçamento!$I$1,$B26-1,,$C26,))*$N26/$E27)))</f>
        <v/>
      </c>
    </row>
    <row r="28" spans="1:37" ht="13.15" customHeight="1">
      <c r="A28" s="206"/>
      <c r="B28" s="266" t="str" cm="1">
        <f t="array" aca="1" ref="B28" ca="1">IF($F26&gt;$E$2,"",IF($F$2=1,INDEX('QC rev00'!$M$10:$T$120,$F28,5),IF($F$2=2,INDEX(#REF!,$F28,5),INDEX(#REF!,$F28,5))))</f>
        <v/>
      </c>
      <c r="C28" s="266" t="str" cm="1">
        <f t="array" aca="1" ref="C28" ca="1">IF($F26&gt;$E$2,"",IF($F$2=1,INDEX('QC rev00'!$M$10:$T$120,$F28,6),IF($F$2=2,INDEX(#REF!,$F28,6),INDEX(#REF!,$F28,6))))</f>
        <v/>
      </c>
      <c r="D28" s="207"/>
      <c r="E28" s="207"/>
      <c r="F28" s="207" t="str">
        <f ca="1">IF(F26&gt;$E$2,"",MATCH(F26,'QC rev00'!$C$10:$C$120,))</f>
        <v/>
      </c>
      <c r="G28" s="753"/>
      <c r="H28" s="731"/>
      <c r="I28" s="732"/>
      <c r="J28" s="749"/>
      <c r="K28" s="750"/>
      <c r="L28" s="756"/>
      <c r="M28" s="735"/>
      <c r="N28" s="738"/>
      <c r="O28" s="741"/>
      <c r="P28" s="744"/>
      <c r="Q28" s="267" t="s">
        <v>91</v>
      </c>
      <c r="R28" s="588">
        <f t="shared" ref="R28:AK28" ca="1" si="18">IFERROR(R27*$O26,0)</f>
        <v>0</v>
      </c>
      <c r="S28" s="588">
        <f t="shared" ca="1" si="18"/>
        <v>0</v>
      </c>
      <c r="T28" s="588">
        <f t="shared" ca="1" si="18"/>
        <v>0</v>
      </c>
      <c r="U28" s="589">
        <f t="shared" ca="1" si="18"/>
        <v>0</v>
      </c>
      <c r="V28" s="588">
        <f t="shared" ca="1" si="18"/>
        <v>0</v>
      </c>
      <c r="W28" s="588">
        <f t="shared" ca="1" si="18"/>
        <v>0</v>
      </c>
      <c r="X28" s="588">
        <f t="shared" ca="1" si="18"/>
        <v>0</v>
      </c>
      <c r="Y28" s="588">
        <f t="shared" ca="1" si="18"/>
        <v>0</v>
      </c>
      <c r="Z28" s="588">
        <f t="shared" ca="1" si="18"/>
        <v>0</v>
      </c>
      <c r="AA28" s="588">
        <f t="shared" ca="1" si="18"/>
        <v>0</v>
      </c>
      <c r="AB28" s="588">
        <f t="shared" ca="1" si="18"/>
        <v>0</v>
      </c>
      <c r="AC28" s="588">
        <f t="shared" ca="1" si="18"/>
        <v>0</v>
      </c>
      <c r="AD28" s="588">
        <f t="shared" ca="1" si="18"/>
        <v>0</v>
      </c>
      <c r="AE28" s="588">
        <f t="shared" ca="1" si="18"/>
        <v>0</v>
      </c>
      <c r="AF28" s="588">
        <f t="shared" ca="1" si="18"/>
        <v>0</v>
      </c>
      <c r="AG28" s="588">
        <f t="shared" ca="1" si="18"/>
        <v>0</v>
      </c>
      <c r="AH28" s="588">
        <f t="shared" ca="1" si="18"/>
        <v>0</v>
      </c>
      <c r="AI28" s="588">
        <f t="shared" ca="1" si="18"/>
        <v>0</v>
      </c>
      <c r="AJ28" s="588">
        <f t="shared" ca="1" si="18"/>
        <v>0</v>
      </c>
      <c r="AK28" s="588">
        <f t="shared" ca="1" si="18"/>
        <v>0</v>
      </c>
    </row>
    <row r="29" spans="1:37" ht="13.15" customHeight="1">
      <c r="A29" s="206"/>
      <c r="B29" s="261">
        <f ca="1">IF($F29&gt;$E$2,0,IF(E29&lt;&gt;"",MATCH(F30&amp;" - Mapa",Orçamento!J:J,),0))</f>
        <v>0</v>
      </c>
      <c r="C29" s="215">
        <f ca="1">IF($D29&gt;1,_xlfn.MAXIFS(Orçamento!G:G,Orçamento!J:J,F30&amp;" - Mapa")+6-B29,0)</f>
        <v>0</v>
      </c>
      <c r="D29" s="261">
        <f ca="1">IF($F29&gt;$E$2,0,IF($G29=$E$6,$D$2,IF(E29&lt;&gt;"",_xlfn.MAXIFS(Orçamento!E:E,Orçamento!J:J,F30&amp;" - Mapa"),0)))</f>
        <v>0</v>
      </c>
      <c r="E29" s="215" t="str">
        <f ca="1">IF(F30="","",_xlfn.IFNA(MATCH($F30,'QC rev00'!$G$10:$G$120,),""))</f>
        <v/>
      </c>
      <c r="F29" s="207" cm="1">
        <f t="array" aca="1" ref="F29" ca="1">OFFSET(F29,-3,,,)+1</f>
        <v>3</v>
      </c>
      <c r="G29" s="751" t="str" cm="1">
        <f t="array" aca="1" ref="G29" ca="1">IF($F29&gt;$E$2,"",IF($F$2=1,INDEX('QC rev00'!$M$10:$T$120,$F31,2),IF($F$2=2,INDEX(#REF!,$F31,2),INDEX(#REF!,$F31,2))))</f>
        <v/>
      </c>
      <c r="H29" s="727" t="str" cm="1">
        <f t="array" aca="1" ref="H29" ca="1">IF($F29&gt;$E$2,"",IF($F$2=1,INDEX('QC rev00'!$M$10:$T$120,$F31,3),IF($F$2=2,INDEX(#REF!,$F31,3),INDEX(#REF!,$F31,3))))</f>
        <v/>
      </c>
      <c r="I29" s="728"/>
      <c r="J29" s="745"/>
      <c r="K29" s="746"/>
      <c r="L29" s="754" t="str" cm="1">
        <f t="array" aca="1" ref="L29" ca="1">IF($F29&gt;$E$2,"",IF($F$2=1,INDEX('QC rev00'!$M$10:$T$120,$F31,7),IF($F$2=2,INDEX(#REF!,$F31,7),INDEX(#REF!,$F31,7))))</f>
        <v/>
      </c>
      <c r="M29" s="733" t="str" cm="1">
        <f t="array" aca="1" ref="M29" ca="1">IF($F29&gt;$E$2,"",IF($F$2=1,INDEX('QC rev00'!$M$10:$T$120,$F31,8),IF($F$2=2,INDEX(#REF!,$F31,8),INDEX(#REF!,$F31,8))))</f>
        <v/>
      </c>
      <c r="N29" s="736" cm="1">
        <f t="array" aca="1" ref="N29" ca="1">IF($F29&gt;$E$2,0,IF(_xlfn.IFNA(MATCH($G29,Listas!$E$4:$E$206,),0)&gt;0,$F$5,IF($F$2=1,INDEX('QC rev00'!$M$10:$U$120,$F31,9),IF($F$2=2,INDEX(#REF!,$F31,9),INDEX(#REF!,$F31,9)))))</f>
        <v>0</v>
      </c>
      <c r="O29" s="739" cm="1">
        <f t="array" aca="1" ref="O29" ca="1">IF($F29&gt;$E$2,0,IF(_xlfn.IFNA(MATCH($G29,Listas!$E$4:$E$206,),0)&gt;0,1,IF($H$10=0,0,IF($F$2=1,INDEX('QC rev00'!$M$10:$BC$120,$F31,9+$F$3),IF($F$2=2,INDEX(#REF!,$F31,9+$F$3),INDEX(#REF!,$F31,9+$F$3)))*IF($E$5="X",1,1-$B31-$C31))))</f>
        <v>0</v>
      </c>
      <c r="P29" s="742">
        <f t="shared" ref="P29" ca="1" si="19">N29*O29</f>
        <v>0</v>
      </c>
      <c r="Q29" s="262" t="s">
        <v>89</v>
      </c>
      <c r="R29" s="308" t="str" cm="1">
        <f t="array" aca="1" ref="R29" ca="1">IF($D29=0,"",IF($G29=$E$6,INDEX(Orçamento!$U:$U,MATCH(R$21,Orçamento!$C:$C,),1),INDEX(Orçamento!$U:$U,$B29,1)))</f>
        <v/>
      </c>
      <c r="S29" s="309" t="str">
        <f ca="1">IF(S$21&gt;$D29,"",IF($G29=$E$6,INDEX(Orçamento!$U:$U,MATCH(S$21,Orçamento!$C:$C,),1),INDEX(Orçamento!$U:$U,MATCH(S$21&amp;"-"&amp;$F30,Orçamento!$F:$F,),1)))</f>
        <v/>
      </c>
      <c r="T29" s="309" t="str">
        <f ca="1">IF(T$21&gt;$D29,"",IF($G29=$E$6,INDEX(Orçamento!$U:$U,MATCH(T$21,Orçamento!$C:$C,),1),INDEX(Orçamento!$U:$U,MATCH(T$21&amp;"-"&amp;$F30,Orçamento!$F:$F,),1)))</f>
        <v/>
      </c>
      <c r="U29" s="310" t="str">
        <f ca="1">IF(U$21&gt;$D29,"",IF($G29=$E$6,INDEX(Orçamento!$U:$U,MATCH(U$21,Orçamento!$C:$C,),1),INDEX(Orçamento!$U:$U,MATCH(U$21&amp;"-"&amp;$F30,Orçamento!$F:$F,),1)))</f>
        <v/>
      </c>
      <c r="V29" s="309" t="str">
        <f ca="1">IF(V$21&gt;$D29,"",IF($G29=$E$6,INDEX(Orçamento!$U:$U,MATCH(V$21,Orçamento!$C:$C,),1),INDEX(Orçamento!$U:$U,MATCH(V$21&amp;"-"&amp;$F30,Orçamento!$F:$F,),1)))</f>
        <v/>
      </c>
      <c r="W29" s="309" t="str">
        <f ca="1">IF(W$21&gt;$D29,"",IF($G29=$E$6,INDEX(Orçamento!$U:$U,MATCH(W$21,Orçamento!$C:$C,),1),INDEX(Orçamento!$U:$U,MATCH(W$21&amp;"-"&amp;$F30,Orçamento!$F:$F,),1)))</f>
        <v/>
      </c>
      <c r="X29" s="309" t="str">
        <f ca="1">IF(X$21&gt;$D29,"",IF($G29=$E$6,INDEX(Orçamento!$U:$U,MATCH(X$21,Orçamento!$C:$C,),1),INDEX(Orçamento!$U:$U,MATCH(X$21&amp;"-"&amp;$F30,Orçamento!$F:$F,),1)))</f>
        <v/>
      </c>
      <c r="Y29" s="309" t="str">
        <f ca="1">IF(Y$21&gt;$D29,"",IF($G29=$E$6,INDEX(Orçamento!$U:$U,MATCH(Y$21,Orçamento!$C:$C,),1),INDEX(Orçamento!$U:$U,MATCH(Y$21&amp;"-"&amp;$F30,Orçamento!$F:$F,),1)))</f>
        <v/>
      </c>
      <c r="Z29" s="309" t="str">
        <f ca="1">IF(Z$21&gt;$D29,"",IF($G29=$E$6,INDEX(Orçamento!$U:$U,MATCH(Z$21,Orçamento!$C:$C,),1),INDEX(Orçamento!$U:$U,MATCH(Z$21&amp;"-"&amp;$F30,Orçamento!$F:$F,),1)))</f>
        <v/>
      </c>
      <c r="AA29" s="311" t="str">
        <f ca="1">IF(AA$21&gt;$D29,"",IF($G29=$E$6,INDEX(Orçamento!$U:$U,MATCH(AA$21,Orçamento!$C:$C,),1),INDEX(Orçamento!$U:$U,MATCH(AA$21&amp;"-"&amp;$F30,Orçamento!$F:$F,),1)))</f>
        <v/>
      </c>
      <c r="AB29" s="311" t="str">
        <f ca="1">IF(AB$21&gt;$D29,"",IF($G29=$E$6,INDEX(Orçamento!$U:$U,MATCH(AB$21,Orçamento!$C:$C,),1),INDEX(Orçamento!$U:$U,MATCH(AB$21&amp;"-"&amp;$F30,Orçamento!$F:$F,),1)))</f>
        <v/>
      </c>
      <c r="AC29" s="311" t="str">
        <f ca="1">IF(AC$21&gt;$D29,"",IF($G29=$E$6,INDEX(Orçamento!$U:$U,MATCH(AC$21,Orçamento!$C:$C,),1),INDEX(Orçamento!$U:$U,MATCH(AC$21&amp;"-"&amp;$F30,Orçamento!$F:$F,),1)))</f>
        <v/>
      </c>
      <c r="AD29" s="311" t="str">
        <f ca="1">IF(AD$21&gt;$D29,"",IF($G29=$E$6,INDEX(Orçamento!$U:$U,MATCH(AD$21,Orçamento!$C:$C,),1),INDEX(Orçamento!$U:$U,MATCH(AD$21&amp;"-"&amp;$F30,Orçamento!$F:$F,),1)))</f>
        <v/>
      </c>
      <c r="AE29" s="311" t="str">
        <f ca="1">IF(AE$21&gt;$D29,"",IF($G29=$E$6,INDEX(Orçamento!$U:$U,MATCH(AE$21,Orçamento!$C:$C,),1),INDEX(Orçamento!$U:$U,MATCH(AE$21&amp;"-"&amp;$F30,Orçamento!$F:$F,),1)))</f>
        <v/>
      </c>
      <c r="AF29" s="311" t="str">
        <f ca="1">IF(AF$21&gt;$D29,"",IF($G29=$E$6,INDEX(Orçamento!$U:$U,MATCH(AF$21,Orçamento!$C:$C,),1),INDEX(Orçamento!$U:$U,MATCH(AF$21&amp;"-"&amp;$F30,Orçamento!$F:$F,),1)))</f>
        <v/>
      </c>
      <c r="AG29" s="311" t="str">
        <f ca="1">IF(AG$21&gt;$D29,"",IF($G29=$E$6,INDEX(Orçamento!$U:$U,MATCH(AG$21,Orçamento!$C:$C,),1),INDEX(Orçamento!$U:$U,MATCH(AG$21&amp;"-"&amp;$F30,Orçamento!$F:$F,),1)))</f>
        <v/>
      </c>
      <c r="AH29" s="311" t="str">
        <f ca="1">IF(AH$21&gt;$D29,"",IF($G29=$E$6,INDEX(Orçamento!$U:$U,MATCH(AH$21,Orçamento!$C:$C,),1),INDEX(Orçamento!$U:$U,MATCH(AH$21&amp;"-"&amp;$F30,Orçamento!$F:$F,),1)))</f>
        <v/>
      </c>
      <c r="AI29" s="311" t="str">
        <f ca="1">IF(AI$21&gt;$D29,"",IF($G29=$E$6,INDEX(Orçamento!$U:$U,MATCH(AI$21,Orçamento!$C:$C,),1),INDEX(Orçamento!$U:$U,MATCH(AI$21&amp;"-"&amp;$F30,Orçamento!$F:$F,),1)))</f>
        <v/>
      </c>
      <c r="AJ29" s="311" t="str">
        <f ca="1">IF(AJ$21&gt;$D29,"",IF($G29=$E$6,INDEX(Orçamento!$U:$U,MATCH(AJ$21,Orçamento!$C:$C,),1),INDEX(Orçamento!$U:$U,MATCH(AJ$21&amp;"-"&amp;$F30,Orçamento!$F:$F,),1)))</f>
        <v/>
      </c>
      <c r="AK29" s="311" t="str">
        <f ca="1">IF(AK$21&gt;$D29,"",IF($G29=$E$6,INDEX(Orçamento!$U:$U,MATCH(AK$21,Orçamento!$C:$C,),1),INDEX(Orçamento!$U:$U,MATCH(AK$21&amp;"-"&amp;$F30,Orçamento!$F:$F,),1)))</f>
        <v/>
      </c>
    </row>
    <row r="30" spans="1:37" ht="13.15" customHeight="1">
      <c r="A30" s="206"/>
      <c r="B30" s="263">
        <f t="shared" ref="B30" ca="1" si="20">IF($F29&gt;$E$2,0,(1/(1-B31-C31))*(B31+C31))</f>
        <v>0</v>
      </c>
      <c r="C30" s="264" cm="1">
        <f t="array" aca="1" ref="C30" ca="1">IF(ROUND(SUM(IF(R29:AK29&lt;&gt;"",(R30:AK30)))-N29,3)&lt;&gt;0,"X",0)</f>
        <v>0</v>
      </c>
      <c r="D30" s="206"/>
      <c r="E30" s="215" t="str" cm="1">
        <f t="array" aca="1" ref="E30" ca="1">IF($F29&gt;$E$2,"",INDEX('QC rev00'!$J$9:$J$120,1+E29,1))</f>
        <v/>
      </c>
      <c r="F30" s="215" t="str" cm="1">
        <f t="array" aca="1" ref="F30" ca="1">IF($F29&gt;$E$2,"",IF($F$2=1,INDEX('QC rev00'!$M$10:$T$120,$F31,1),IF($F$2=2,INDEX(#REF!,$F31,1),INDEX(#REF!,$F31,1))))</f>
        <v/>
      </c>
      <c r="G30" s="752"/>
      <c r="H30" s="729"/>
      <c r="I30" s="730"/>
      <c r="J30" s="747"/>
      <c r="K30" s="748"/>
      <c r="L30" s="755"/>
      <c r="M30" s="734"/>
      <c r="N30" s="737"/>
      <c r="O30" s="740"/>
      <c r="P30" s="743"/>
      <c r="Q30" s="265" t="s">
        <v>90</v>
      </c>
      <c r="R30" s="312" t="str" cm="1">
        <f t="array" aca="1" ref="R30" ca="1">IF(OR($D29=0,R29="",$N29=0),"",
IF($G29=$E$6,
SUM(IF(OFFSET($R$23,,,($F29-1)*3-2,$D$3)=R29,OFFSET($R$25,,,($F29-1)*3-2,$D$3)*OFFSET($B$23,1,,($F29-1)*3-2,1))),
IF($D29=1,$N29,
SUMIF(OFFSET(Orçamento!$D$1,$B29-1,,$C29,),$F30&amp;"-"&amp;R29,OFFSET(Orçamento!$I$1,$B29-1,,$C29,))*$N29/$E30)))</f>
        <v/>
      </c>
      <c r="S30" s="312" t="str" cm="1">
        <f t="array" aca="1" ref="S30" ca="1">IF(OR($D29=0,S29="",$N29=0),"",
IF($G29=$E$6,
SUM(IF(OFFSET($R$23,,,($F29-1)*3-2,$D$3)=S29,OFFSET($R$25,,,($F29-1)*3-2,$D$3)*OFFSET($B$23,1,,($F29-1)*3-2,1))),
IF($D29=1,$N29,
SUMIF(OFFSET(Orçamento!$D$1,$B29-1,,$C29,),$F30&amp;"-"&amp;S29,OFFSET(Orçamento!$I$1,$B29-1,,$C29,))*$N29/$E30)))</f>
        <v/>
      </c>
      <c r="T30" s="312" t="str" cm="1">
        <f t="array" aca="1" ref="T30" ca="1">IF(OR($D29=0,T29="",$N29=0),"",
IF($G29=$E$6,
SUM(IF(OFFSET($R$23,,,($F29-1)*3-2,$D$3)=T29,OFFSET($R$25,,,($F29-1)*3-2,$D$3)*OFFSET($B$23,1,,($F29-1)*3-2,1))),
IF($D29=1,$N29,
SUMIF(OFFSET(Orçamento!$D$1,$B29-1,,$C29,),$F30&amp;"-"&amp;T29,OFFSET(Orçamento!$I$1,$B29-1,,$C29,))*$N29/$E30)))</f>
        <v/>
      </c>
      <c r="U30" s="313" t="str" cm="1">
        <f t="array" aca="1" ref="U30" ca="1">IF(OR($D29=0,U29="",$N29=0),"",
IF($G29=$E$6,
SUM(IF(OFFSET($R$23,,,($F29-1)*3-2,$D$3)=U29,OFFSET($R$25,,,($F29-1)*3-2,$D$3)*OFFSET($B$23,1,,($F29-1)*3-2,1))),
IF($D29=1,$N29,
SUMIF(OFFSET(Orçamento!$D$1,$B29-1,,$C29,),$F30&amp;"-"&amp;U29,OFFSET(Orçamento!$I$1,$B29-1,,$C29,))*$N29/$E30)))</f>
        <v/>
      </c>
      <c r="V30" s="312" t="str" cm="1">
        <f t="array" aca="1" ref="V30" ca="1">IF(OR($D29=0,V29="",$N29=0),"",
IF($G29=$E$6,
SUM(IF(OFFSET($R$23,,,($F29-1)*3-2,$D$3)=V29,OFFSET($R$25,,,($F29-1)*3-2,$D$3)*OFFSET($B$23,1,,($F29-1)*3-2,1))),
IF($D29=1,$N29,
SUMIF(OFFSET(Orçamento!$D$1,$B29-1,,$C29,),$F30&amp;"-"&amp;V29,OFFSET(Orçamento!$I$1,$B29-1,,$C29,))*$N29/$E30)))</f>
        <v/>
      </c>
      <c r="W30" s="312" t="str" cm="1">
        <f t="array" aca="1" ref="W30" ca="1">IF(OR($D29=0,W29="",$N29=0),"",
IF($G29=$E$6,
SUM(IF(OFFSET($R$23,,,($F29-1)*3-2,$D$3)=W29,OFFSET($R$25,,,($F29-1)*3-2,$D$3)*OFFSET($B$23,1,,($F29-1)*3-2,1))),
IF($D29=1,$N29,
SUMIF(OFFSET(Orçamento!$D$1,$B29-1,,$C29,),$F30&amp;"-"&amp;W29,OFFSET(Orçamento!$I$1,$B29-1,,$C29,))*$N29/$E30)))</f>
        <v/>
      </c>
      <c r="X30" s="312" t="str" cm="1">
        <f t="array" aca="1" ref="X30" ca="1">IF(OR($D29=0,X29="",$N29=0),"",
IF($G29=$E$6,
SUM(IF(OFFSET($R$23,,,($F29-1)*3-2,$D$3)=X29,OFFSET($R$25,,,($F29-1)*3-2,$D$3)*OFFSET($B$23,1,,($F29-1)*3-2,1))),
IF($D29=1,$N29,
SUMIF(OFFSET(Orçamento!$D$1,$B29-1,,$C29,),$F30&amp;"-"&amp;X29,OFFSET(Orçamento!$I$1,$B29-1,,$C29,))*$N29/$E30)))</f>
        <v/>
      </c>
      <c r="Y30" s="312" t="str" cm="1">
        <f t="array" aca="1" ref="Y30" ca="1">IF(OR($D29=0,Y29="",$N29=0),"",
IF($G29=$E$6,
SUM(IF(OFFSET($R$23,,,($F29-1)*3-2,$D$3)=Y29,OFFSET($R$25,,,($F29-1)*3-2,$D$3)*OFFSET($B$23,1,,($F29-1)*3-2,1))),
IF($D29=1,$N29,
SUMIF(OFFSET(Orçamento!$D$1,$B29-1,,$C29,),$F30&amp;"-"&amp;Y29,OFFSET(Orçamento!$I$1,$B29-1,,$C29,))*$N29/$E30)))</f>
        <v/>
      </c>
      <c r="Z30" s="312" t="str" cm="1">
        <f t="array" aca="1" ref="Z30" ca="1">IF(OR($D29=0,Z29="",$N29=0),"",
IF($G29=$E$6,
SUM(IF(OFFSET($R$23,,,($F29-1)*3-2,$D$3)=Z29,OFFSET($R$25,,,($F29-1)*3-2,$D$3)*OFFSET($B$23,1,,($F29-1)*3-2,1))),
IF($D29=1,$N29,
SUMIF(OFFSET(Orçamento!$D$1,$B29-1,,$C29,),$F30&amp;"-"&amp;Z29,OFFSET(Orçamento!$I$1,$B29-1,,$C29,))*$N29/$E30)))</f>
        <v/>
      </c>
      <c r="AA30" s="314" t="str" cm="1">
        <f t="array" aca="1" ref="AA30" ca="1">IF(OR($D29=0,AA29="",$N29=0),"",
IF($G29=$E$6,
SUM(IF(OFFSET($R$23,,,($F29-1)*3-2,$D$3)=AA29,OFFSET($R$25,,,($F29-1)*3-2,$D$3)*OFFSET($B$23,1,,($F29-1)*3-2,1))),
IF($D29=1,$N29,
SUMIF(OFFSET(Orçamento!$D$1,$B29-1,,$C29,),$F30&amp;"-"&amp;AA29,OFFSET(Orçamento!$I$1,$B29-1,,$C29,))*$N29/$E30)))</f>
        <v/>
      </c>
      <c r="AB30" s="314" t="str" cm="1">
        <f t="array" aca="1" ref="AB30" ca="1">IF(OR($D29=0,AB29="",$N29=0),"",
IF($G29=$E$6,
SUM(IF(OFFSET($R$23,,,($F29-1)*3-2,$D$3)=AB29,OFFSET($R$25,,,($F29-1)*3-2,$D$3)*OFFSET($B$23,1,,($F29-1)*3-2,1))),
IF($D29=1,$N29,
SUMIF(OFFSET(Orçamento!$D$1,$B29-1,,$C29,),$F30&amp;"-"&amp;AB29,OFFSET(Orçamento!$I$1,$B29-1,,$C29,))*$N29/$E30)))</f>
        <v/>
      </c>
      <c r="AC30" s="314" t="str" cm="1">
        <f t="array" aca="1" ref="AC30" ca="1">IF(OR($D29=0,AC29="",$N29=0),"",
IF($G29=$E$6,
SUM(IF(OFFSET($R$23,,,($F29-1)*3-2,$D$3)=AC29,OFFSET($R$25,,,($F29-1)*3-2,$D$3)*OFFSET($B$23,1,,($F29-1)*3-2,1))),
IF($D29=1,$N29,
SUMIF(OFFSET(Orçamento!$D$1,$B29-1,,$C29,),$F30&amp;"-"&amp;AC29,OFFSET(Orçamento!$I$1,$B29-1,,$C29,))*$N29/$E30)))</f>
        <v/>
      </c>
      <c r="AD30" s="314" t="str" cm="1">
        <f t="array" aca="1" ref="AD30" ca="1">IF(OR($D29=0,AD29="",$N29=0),"",
IF($G29=$E$6,
SUM(IF(OFFSET($R$23,,,($F29-1)*3-2,$D$3)=AD29,OFFSET($R$25,,,($F29-1)*3-2,$D$3)*OFFSET($B$23,1,,($F29-1)*3-2,1))),
IF($D29=1,$N29,
SUMIF(OFFSET(Orçamento!$D$1,$B29-1,,$C29,),$F30&amp;"-"&amp;AD29,OFFSET(Orçamento!$I$1,$B29-1,,$C29,))*$N29/$E30)))</f>
        <v/>
      </c>
      <c r="AE30" s="314" t="str" cm="1">
        <f t="array" aca="1" ref="AE30" ca="1">IF(OR($D29=0,AE29="",$N29=0),"",
IF($G29=$E$6,
SUM(IF(OFFSET($R$23,,,($F29-1)*3-2,$D$3)=AE29,OFFSET($R$25,,,($F29-1)*3-2,$D$3)*OFFSET($B$23,1,,($F29-1)*3-2,1))),
IF($D29=1,$N29,
SUMIF(OFFSET(Orçamento!$D$1,$B29-1,,$C29,),$F30&amp;"-"&amp;AE29,OFFSET(Orçamento!$I$1,$B29-1,,$C29,))*$N29/$E30)))</f>
        <v/>
      </c>
      <c r="AF30" s="314" t="str" cm="1">
        <f t="array" aca="1" ref="AF30" ca="1">IF(OR($D29=0,AF29="",$N29=0),"",
IF($G29=$E$6,
SUM(IF(OFFSET($R$23,,,($F29-1)*3-2,$D$3)=AF29,OFFSET($R$25,,,($F29-1)*3-2,$D$3)*OFFSET($B$23,1,,($F29-1)*3-2,1))),
IF($D29=1,$N29,
SUMIF(OFFSET(Orçamento!$D$1,$B29-1,,$C29,),$F30&amp;"-"&amp;AF29,OFFSET(Orçamento!$I$1,$B29-1,,$C29,))*$N29/$E30)))</f>
        <v/>
      </c>
      <c r="AG30" s="314" t="str" cm="1">
        <f t="array" aca="1" ref="AG30" ca="1">IF(OR($D29=0,AG29="",$N29=0),"",
IF($G29=$E$6,
SUM(IF(OFFSET($R$23,,,($F29-1)*3-2,$D$3)=AG29,OFFSET($R$25,,,($F29-1)*3-2,$D$3)*OFFSET($B$23,1,,($F29-1)*3-2,1))),
IF($D29=1,$N29,
SUMIF(OFFSET(Orçamento!$D$1,$B29-1,,$C29,),$F30&amp;"-"&amp;AG29,OFFSET(Orçamento!$I$1,$B29-1,,$C29,))*$N29/$E30)))</f>
        <v/>
      </c>
      <c r="AH30" s="314" t="str" cm="1">
        <f t="array" aca="1" ref="AH30" ca="1">IF(OR($D29=0,AH29="",$N29=0),"",
IF($G29=$E$6,
SUM(IF(OFFSET($R$23,,,($F29-1)*3-2,$D$3)=AH29,OFFSET($R$25,,,($F29-1)*3-2,$D$3)*OFFSET($B$23,1,,($F29-1)*3-2,1))),
IF($D29=1,$N29,
SUMIF(OFFSET(Orçamento!$D$1,$B29-1,,$C29,),$F30&amp;"-"&amp;AH29,OFFSET(Orçamento!$I$1,$B29-1,,$C29,))*$N29/$E30)))</f>
        <v/>
      </c>
      <c r="AI30" s="314" t="str" cm="1">
        <f t="array" aca="1" ref="AI30" ca="1">IF(OR($D29=0,AI29="",$N29=0),"",
IF($G29=$E$6,
SUM(IF(OFFSET($R$23,,,($F29-1)*3-2,$D$3)=AI29,OFFSET($R$25,,,($F29-1)*3-2,$D$3)*OFFSET($B$23,1,,($F29-1)*3-2,1))),
IF($D29=1,$N29,
SUMIF(OFFSET(Orçamento!$D$1,$B29-1,,$C29,),$F30&amp;"-"&amp;AI29,OFFSET(Orçamento!$I$1,$B29-1,,$C29,))*$N29/$E30)))</f>
        <v/>
      </c>
      <c r="AJ30" s="314" t="str" cm="1">
        <f t="array" aca="1" ref="AJ30" ca="1">IF(OR($D29=0,AJ29="",$N29=0),"",
IF($G29=$E$6,
SUM(IF(OFFSET($R$23,,,($F29-1)*3-2,$D$3)=AJ29,OFFSET($R$25,,,($F29-1)*3-2,$D$3)*OFFSET($B$23,1,,($F29-1)*3-2,1))),
IF($D29=1,$N29,
SUMIF(OFFSET(Orçamento!$D$1,$B29-1,,$C29,),$F30&amp;"-"&amp;AJ29,OFFSET(Orçamento!$I$1,$B29-1,,$C29,))*$N29/$E30)))</f>
        <v/>
      </c>
      <c r="AK30" s="314" t="str" cm="1">
        <f t="array" aca="1" ref="AK30" ca="1">IF(OR($D29=0,AK29="",$N29=0),"",
IF($G29=$E$6,
SUM(IF(OFFSET($R$23,,,($F29-1)*3-2,$D$3)=AK29,OFFSET($R$25,,,($F29-1)*3-2,$D$3)*OFFSET($B$23,1,,($F29-1)*3-2,1))),
IF($D29=1,$N29,
SUMIF(OFFSET(Orçamento!$D$1,$B29-1,,$C29,),$F30&amp;"-"&amp;AK29,OFFSET(Orçamento!$I$1,$B29-1,,$C29,))*$N29/$E30)))</f>
        <v/>
      </c>
    </row>
    <row r="31" spans="1:37" ht="13.15" customHeight="1">
      <c r="A31" s="206"/>
      <c r="B31" s="266" t="str" cm="1">
        <f t="array" aca="1" ref="B31" ca="1">IF($F29&gt;$E$2,"",IF($F$2=1,INDEX('QC rev00'!$M$10:$T$120,$F31,5),IF($F$2=2,INDEX(#REF!,$F31,5),INDEX(#REF!,$F31,5))))</f>
        <v/>
      </c>
      <c r="C31" s="266" t="str" cm="1">
        <f t="array" aca="1" ref="C31" ca="1">IF($F29&gt;$E$2,"",IF($F$2=1,INDEX('QC rev00'!$M$10:$T$120,$F31,6),IF($F$2=2,INDEX(#REF!,$F31,6),INDEX(#REF!,$F31,6))))</f>
        <v/>
      </c>
      <c r="D31" s="207"/>
      <c r="E31" s="207"/>
      <c r="F31" s="207" t="str">
        <f ca="1">IF(F29&gt;$E$2,"",MATCH(F29,'QC rev00'!$C$10:$C$120,))</f>
        <v/>
      </c>
      <c r="G31" s="753"/>
      <c r="H31" s="731"/>
      <c r="I31" s="732"/>
      <c r="J31" s="749"/>
      <c r="K31" s="750"/>
      <c r="L31" s="756"/>
      <c r="M31" s="735"/>
      <c r="N31" s="738"/>
      <c r="O31" s="741"/>
      <c r="P31" s="744"/>
      <c r="Q31" s="267" t="s">
        <v>91</v>
      </c>
      <c r="R31" s="588">
        <f t="shared" ref="R31:U31" ca="1" si="21">IFERROR(R30*$O29,0)</f>
        <v>0</v>
      </c>
      <c r="S31" s="588">
        <f t="shared" ca="1" si="21"/>
        <v>0</v>
      </c>
      <c r="T31" s="588">
        <f t="shared" ca="1" si="21"/>
        <v>0</v>
      </c>
      <c r="U31" s="589">
        <f t="shared" ca="1" si="21"/>
        <v>0</v>
      </c>
      <c r="V31" s="588">
        <f t="shared" ref="V31:AK31" ca="1" si="22">IFERROR(V30*$O29,0)</f>
        <v>0</v>
      </c>
      <c r="W31" s="588">
        <f t="shared" ca="1" si="22"/>
        <v>0</v>
      </c>
      <c r="X31" s="588">
        <f t="shared" ca="1" si="22"/>
        <v>0</v>
      </c>
      <c r="Y31" s="588">
        <f t="shared" ca="1" si="22"/>
        <v>0</v>
      </c>
      <c r="Z31" s="588">
        <f t="shared" ca="1" si="22"/>
        <v>0</v>
      </c>
      <c r="AA31" s="588">
        <f t="shared" ca="1" si="22"/>
        <v>0</v>
      </c>
      <c r="AB31" s="588">
        <f t="shared" ca="1" si="22"/>
        <v>0</v>
      </c>
      <c r="AC31" s="588">
        <f t="shared" ca="1" si="22"/>
        <v>0</v>
      </c>
      <c r="AD31" s="588">
        <f t="shared" ca="1" si="22"/>
        <v>0</v>
      </c>
      <c r="AE31" s="588">
        <f t="shared" ca="1" si="22"/>
        <v>0</v>
      </c>
      <c r="AF31" s="588">
        <f t="shared" ca="1" si="22"/>
        <v>0</v>
      </c>
      <c r="AG31" s="588">
        <f t="shared" ca="1" si="22"/>
        <v>0</v>
      </c>
      <c r="AH31" s="588">
        <f t="shared" ca="1" si="22"/>
        <v>0</v>
      </c>
      <c r="AI31" s="588">
        <f t="shared" ca="1" si="22"/>
        <v>0</v>
      </c>
      <c r="AJ31" s="588">
        <f t="shared" ca="1" si="22"/>
        <v>0</v>
      </c>
      <c r="AK31" s="588">
        <f t="shared" ca="1" si="22"/>
        <v>0</v>
      </c>
    </row>
    <row r="32" spans="1:37" ht="13.15" customHeight="1">
      <c r="A32" s="206"/>
      <c r="B32" s="261">
        <f ca="1">IF($F32&gt;$E$2,0,IF(E32&lt;&gt;"",MATCH(F33&amp;" - Mapa",Orçamento!J:J,),0))</f>
        <v>0</v>
      </c>
      <c r="C32" s="215">
        <f ca="1">IF($D32&gt;1,_xlfn.MAXIFS(Orçamento!G:G,Orçamento!J:J,F33&amp;" - Mapa")+6-B32,0)</f>
        <v>0</v>
      </c>
      <c r="D32" s="261">
        <f ca="1">IF($F32&gt;$E$2,0,IF($G32=$E$6,$D$2,IF(E32&lt;&gt;"",_xlfn.MAXIFS(Orçamento!E:E,Orçamento!J:J,F33&amp;" - Mapa"),0)))</f>
        <v>0</v>
      </c>
      <c r="E32" s="215" t="str">
        <f ca="1">IF(F33="","",_xlfn.IFNA(MATCH($F33,'QC rev00'!$G$10:$G$120,),""))</f>
        <v/>
      </c>
      <c r="F32" s="207" cm="1">
        <f t="array" aca="1" ref="F32" ca="1">OFFSET(F32,-3,,,)+1</f>
        <v>4</v>
      </c>
      <c r="G32" s="751" t="str" cm="1">
        <f t="array" aca="1" ref="G32" ca="1">IF($F32&gt;$E$2,"",IF($F$2=1,INDEX('QC rev00'!$M$10:$T$120,$F34,2),IF($F$2=2,INDEX(#REF!,$F34,2),INDEX(#REF!,$F34,2))))</f>
        <v/>
      </c>
      <c r="H32" s="727" t="str" cm="1">
        <f t="array" aca="1" ref="H32" ca="1">IF($F32&gt;$E$2,"",IF($F$2=1,INDEX('QC rev00'!$M$10:$T$120,$F34,3),IF($F$2=2,INDEX(#REF!,$F34,3),INDEX(#REF!,$F34,3))))</f>
        <v/>
      </c>
      <c r="I32" s="728"/>
      <c r="J32" s="745"/>
      <c r="K32" s="746"/>
      <c r="L32" s="754" t="str" cm="1">
        <f t="array" aca="1" ref="L32" ca="1">IF($F32&gt;$E$2,"",IF($F$2=1,INDEX('QC rev00'!$M$10:$T$120,$F34,7),IF($F$2=2,INDEX(#REF!,$F34,7),INDEX(#REF!,$F34,7))))</f>
        <v/>
      </c>
      <c r="M32" s="733" t="str" cm="1">
        <f t="array" aca="1" ref="M32" ca="1">IF($F32&gt;$E$2,"",IF($F$2=1,INDEX('QC rev00'!$M$10:$T$120,$F34,8),IF($F$2=2,INDEX(#REF!,$F34,8),INDEX(#REF!,$F34,8))))</f>
        <v/>
      </c>
      <c r="N32" s="736" cm="1">
        <f t="array" aca="1" ref="N32" ca="1">IF($F32&gt;$E$2,0,IF(_xlfn.IFNA(MATCH($G32,Listas!$E$4:$E$206,),0)&gt;0,$F$5,IF($F$2=1,INDEX('QC rev00'!$M$10:$U$120,$F34,9),IF($F$2=2,INDEX(#REF!,$F34,9),INDEX(#REF!,$F34,9)))))</f>
        <v>0</v>
      </c>
      <c r="O32" s="739" cm="1">
        <f t="array" aca="1" ref="O32" ca="1">IF($F32&gt;$E$2,0,IF(_xlfn.IFNA(MATCH($G32,Listas!$E$4:$E$206,),0)&gt;0,1,IF($H$10=0,0,IF($F$2=1,INDEX('QC rev00'!$M$10:$BC$120,$F34,9+$F$3),IF($F$2=2,INDEX(#REF!,$F34,9+$F$3),INDEX(#REF!,$F34,9+$F$3)))*IF($E$5="X",1,1-$B34-$C34))))</f>
        <v>0</v>
      </c>
      <c r="P32" s="742">
        <f t="shared" ref="P32" ca="1" si="23">N32*O32</f>
        <v>0</v>
      </c>
      <c r="Q32" s="262" t="s">
        <v>89</v>
      </c>
      <c r="R32" s="308" t="str" cm="1">
        <f t="array" aca="1" ref="R32" ca="1">IF($D32=0,"",IF($G32=$E$6,INDEX(Orçamento!$U:$U,MATCH(R$21,Orçamento!$C:$C,),1),INDEX(Orçamento!$U:$U,$B32,1)))</f>
        <v/>
      </c>
      <c r="S32" s="309" t="str">
        <f ca="1">IF(S$21&gt;$D32,"",IF($G32=$E$6,INDEX(Orçamento!$U:$U,MATCH(S$21,Orçamento!$C:$C,),1),INDEX(Orçamento!$U:$U,MATCH(S$21&amp;"-"&amp;$F33,Orçamento!$F:$F,),1)))</f>
        <v/>
      </c>
      <c r="T32" s="309" t="str">
        <f ca="1">IF(T$21&gt;$D32,"",IF($G32=$E$6,INDEX(Orçamento!$U:$U,MATCH(T$21,Orçamento!$C:$C,),1),INDEX(Orçamento!$U:$U,MATCH(T$21&amp;"-"&amp;$F33,Orçamento!$F:$F,),1)))</f>
        <v/>
      </c>
      <c r="U32" s="310" t="str">
        <f ca="1">IF(U$21&gt;$D32,"",IF($G32=$E$6,INDEX(Orçamento!$U:$U,MATCH(U$21,Orçamento!$C:$C,),1),INDEX(Orçamento!$U:$U,MATCH(U$21&amp;"-"&amp;$F33,Orçamento!$F:$F,),1)))</f>
        <v/>
      </c>
      <c r="V32" s="309" t="str">
        <f ca="1">IF(V$21&gt;$D32,"",IF($G32=$E$6,INDEX(Orçamento!$U:$U,MATCH(V$21,Orçamento!$C:$C,),1),INDEX(Orçamento!$U:$U,MATCH(V$21&amp;"-"&amp;$F33,Orçamento!$F:$F,),1)))</f>
        <v/>
      </c>
      <c r="W32" s="309" t="str">
        <f ca="1">IF(W$21&gt;$D32,"",IF($G32=$E$6,INDEX(Orçamento!$U:$U,MATCH(W$21,Orçamento!$C:$C,),1),INDEX(Orçamento!$U:$U,MATCH(W$21&amp;"-"&amp;$F33,Orçamento!$F:$F,),1)))</f>
        <v/>
      </c>
      <c r="X32" s="309" t="str">
        <f ca="1">IF(X$21&gt;$D32,"",IF($G32=$E$6,INDEX(Orçamento!$U:$U,MATCH(X$21,Orçamento!$C:$C,),1),INDEX(Orçamento!$U:$U,MATCH(X$21&amp;"-"&amp;$F33,Orçamento!$F:$F,),1)))</f>
        <v/>
      </c>
      <c r="Y32" s="309" t="str">
        <f ca="1">IF(Y$21&gt;$D32,"",IF($G32=$E$6,INDEX(Orçamento!$U:$U,MATCH(Y$21,Orçamento!$C:$C,),1),INDEX(Orçamento!$U:$U,MATCH(Y$21&amp;"-"&amp;$F33,Orçamento!$F:$F,),1)))</f>
        <v/>
      </c>
      <c r="Z32" s="309" t="str">
        <f ca="1">IF(Z$21&gt;$D32,"",IF($G32=$E$6,INDEX(Orçamento!$U:$U,MATCH(Z$21,Orçamento!$C:$C,),1),INDEX(Orçamento!$U:$U,MATCH(Z$21&amp;"-"&amp;$F33,Orçamento!$F:$F,),1)))</f>
        <v/>
      </c>
      <c r="AA32" s="311" t="str">
        <f ca="1">IF(AA$21&gt;$D32,"",IF($G32=$E$6,INDEX(Orçamento!$U:$U,MATCH(AA$21,Orçamento!$C:$C,),1),INDEX(Orçamento!$U:$U,MATCH(AA$21&amp;"-"&amp;$F33,Orçamento!$F:$F,),1)))</f>
        <v/>
      </c>
      <c r="AB32" s="311" t="str">
        <f ca="1">IF(AB$21&gt;$D32,"",IF($G32=$E$6,INDEX(Orçamento!$U:$U,MATCH(AB$21,Orçamento!$C:$C,),1),INDEX(Orçamento!$U:$U,MATCH(AB$21&amp;"-"&amp;$F33,Orçamento!$F:$F,),1)))</f>
        <v/>
      </c>
      <c r="AC32" s="311" t="str">
        <f ca="1">IF(AC$21&gt;$D32,"",IF($G32=$E$6,INDEX(Orçamento!$U:$U,MATCH(AC$21,Orçamento!$C:$C,),1),INDEX(Orçamento!$U:$U,MATCH(AC$21&amp;"-"&amp;$F33,Orçamento!$F:$F,),1)))</f>
        <v/>
      </c>
      <c r="AD32" s="311" t="str">
        <f ca="1">IF(AD$21&gt;$D32,"",IF($G32=$E$6,INDEX(Orçamento!$U:$U,MATCH(AD$21,Orçamento!$C:$C,),1),INDEX(Orçamento!$U:$U,MATCH(AD$21&amp;"-"&amp;$F33,Orçamento!$F:$F,),1)))</f>
        <v/>
      </c>
      <c r="AE32" s="311" t="str">
        <f ca="1">IF(AE$21&gt;$D32,"",IF($G32=$E$6,INDEX(Orçamento!$U:$U,MATCH(AE$21,Orçamento!$C:$C,),1),INDEX(Orçamento!$U:$U,MATCH(AE$21&amp;"-"&amp;$F33,Orçamento!$F:$F,),1)))</f>
        <v/>
      </c>
      <c r="AF32" s="311" t="str">
        <f ca="1">IF(AF$21&gt;$D32,"",IF($G32=$E$6,INDEX(Orçamento!$U:$U,MATCH(AF$21,Orçamento!$C:$C,),1),INDEX(Orçamento!$U:$U,MATCH(AF$21&amp;"-"&amp;$F33,Orçamento!$F:$F,),1)))</f>
        <v/>
      </c>
      <c r="AG32" s="311" t="str">
        <f ca="1">IF(AG$21&gt;$D32,"",IF($G32=$E$6,INDEX(Orçamento!$U:$U,MATCH(AG$21,Orçamento!$C:$C,),1),INDEX(Orçamento!$U:$U,MATCH(AG$21&amp;"-"&amp;$F33,Orçamento!$F:$F,),1)))</f>
        <v/>
      </c>
      <c r="AH32" s="311" t="str">
        <f ca="1">IF(AH$21&gt;$D32,"",IF($G32=$E$6,INDEX(Orçamento!$U:$U,MATCH(AH$21,Orçamento!$C:$C,),1),INDEX(Orçamento!$U:$U,MATCH(AH$21&amp;"-"&amp;$F33,Orçamento!$F:$F,),1)))</f>
        <v/>
      </c>
      <c r="AI32" s="311" t="str">
        <f ca="1">IF(AI$21&gt;$D32,"",IF($G32=$E$6,INDEX(Orçamento!$U:$U,MATCH(AI$21,Orçamento!$C:$C,),1),INDEX(Orçamento!$U:$U,MATCH(AI$21&amp;"-"&amp;$F33,Orçamento!$F:$F,),1)))</f>
        <v/>
      </c>
      <c r="AJ32" s="311" t="str">
        <f ca="1">IF(AJ$21&gt;$D32,"",IF($G32=$E$6,INDEX(Orçamento!$U:$U,MATCH(AJ$21,Orçamento!$C:$C,),1),INDEX(Orçamento!$U:$U,MATCH(AJ$21&amp;"-"&amp;$F33,Orçamento!$F:$F,),1)))</f>
        <v/>
      </c>
      <c r="AK32" s="311" t="str">
        <f ca="1">IF(AK$21&gt;$D32,"",IF($G32=$E$6,INDEX(Orçamento!$U:$U,MATCH(AK$21,Orçamento!$C:$C,),1),INDEX(Orçamento!$U:$U,MATCH(AK$21&amp;"-"&amp;$F33,Orçamento!$F:$F,),1)))</f>
        <v/>
      </c>
    </row>
    <row r="33" spans="1:37" ht="13.15" customHeight="1">
      <c r="A33" s="206"/>
      <c r="B33" s="263">
        <f t="shared" ref="B33" ca="1" si="24">IF($F32&gt;$E$2,0,(1/(1-B34-C34))*(B34+C34))</f>
        <v>0</v>
      </c>
      <c r="C33" s="264" cm="1">
        <f t="array" aca="1" ref="C33" ca="1">IF(ROUND(SUM(IF(R32:AK32&lt;&gt;"",(R33:AK33)))-N32,3)&lt;&gt;0,"X",0)</f>
        <v>0</v>
      </c>
      <c r="D33" s="206"/>
      <c r="E33" s="215" t="str" cm="1">
        <f t="array" aca="1" ref="E33" ca="1">IF($F32&gt;$E$2,"",INDEX('QC rev00'!$J$9:$J$120,1+E32,1))</f>
        <v/>
      </c>
      <c r="F33" s="215" t="str" cm="1">
        <f t="array" aca="1" ref="F33" ca="1">IF($F32&gt;$E$2,"",IF($F$2=1,INDEX('QC rev00'!$M$10:$T$120,$F34,1),IF($F$2=2,INDEX(#REF!,$F34,1),INDEX(#REF!,$F34,1))))</f>
        <v/>
      </c>
      <c r="G33" s="752"/>
      <c r="H33" s="729"/>
      <c r="I33" s="730"/>
      <c r="J33" s="747"/>
      <c r="K33" s="748"/>
      <c r="L33" s="755"/>
      <c r="M33" s="734"/>
      <c r="N33" s="737"/>
      <c r="O33" s="740"/>
      <c r="P33" s="743"/>
      <c r="Q33" s="265" t="s">
        <v>90</v>
      </c>
      <c r="R33" s="312" t="str" cm="1">
        <f t="array" aca="1" ref="R33" ca="1">IF(OR($D32=0,R32="",$N32=0),"",
IF($G32=$E$6,
SUM(IF(OFFSET($R$23,,,($F32-1)*3-2,$D$3)=R32,OFFSET($R$25,,,($F32-1)*3-2,$D$3)*OFFSET($B$23,1,,($F32-1)*3-2,1))),
IF($D32=1,$N32,
SUMIF(OFFSET(Orçamento!$D$1,$B32-1,,$C32,),$F33&amp;"-"&amp;R32,OFFSET(Orçamento!$I$1,$B32-1,,$C32,))*$N32/$E33)))</f>
        <v/>
      </c>
      <c r="S33" s="312" t="str" cm="1">
        <f t="array" aca="1" ref="S33" ca="1">IF(OR($D32=0,S32="",$N32=0),"",
IF($G32=$E$6,
SUM(IF(OFFSET($R$23,,,($F32-1)*3-2,$D$3)=S32,OFFSET($R$25,,,($F32-1)*3-2,$D$3)*OFFSET($B$23,1,,($F32-1)*3-2,1))),
IF($D32=1,$N32,
SUMIF(OFFSET(Orçamento!$D$1,$B32-1,,$C32,),$F33&amp;"-"&amp;S32,OFFSET(Orçamento!$I$1,$B32-1,,$C32,))*$N32/$E33)))</f>
        <v/>
      </c>
      <c r="T33" s="312" t="str" cm="1">
        <f t="array" aca="1" ref="T33" ca="1">IF(OR($D32=0,T32="",$N32=0),"",
IF($G32=$E$6,
SUM(IF(OFFSET($R$23,,,($F32-1)*3-2,$D$3)=T32,OFFSET($R$25,,,($F32-1)*3-2,$D$3)*OFFSET($B$23,1,,($F32-1)*3-2,1))),
IF($D32=1,$N32,
SUMIF(OFFSET(Orçamento!$D$1,$B32-1,,$C32,),$F33&amp;"-"&amp;T32,OFFSET(Orçamento!$I$1,$B32-1,,$C32,))*$N32/$E33)))</f>
        <v/>
      </c>
      <c r="U33" s="313" t="str" cm="1">
        <f t="array" aca="1" ref="U33" ca="1">IF(OR($D32=0,U32="",$N32=0),"",
IF($G32=$E$6,
SUM(IF(OFFSET($R$23,,,($F32-1)*3-2,$D$3)=U32,OFFSET($R$25,,,($F32-1)*3-2,$D$3)*OFFSET($B$23,1,,($F32-1)*3-2,1))),
IF($D32=1,$N32,
SUMIF(OFFSET(Orçamento!$D$1,$B32-1,,$C32,),$F33&amp;"-"&amp;U32,OFFSET(Orçamento!$I$1,$B32-1,,$C32,))*$N32/$E33)))</f>
        <v/>
      </c>
      <c r="V33" s="312" t="str" cm="1">
        <f t="array" aca="1" ref="V33" ca="1">IF(OR($D32=0,V32="",$N32=0),"",
IF($G32=$E$6,
SUM(IF(OFFSET($R$23,,,($F32-1)*3-2,$D$3)=V32,OFFSET($R$25,,,($F32-1)*3-2,$D$3)*OFFSET($B$23,1,,($F32-1)*3-2,1))),
IF($D32=1,$N32,
SUMIF(OFFSET(Orçamento!$D$1,$B32-1,,$C32,),$F33&amp;"-"&amp;V32,OFFSET(Orçamento!$I$1,$B32-1,,$C32,))*$N32/$E33)))</f>
        <v/>
      </c>
      <c r="W33" s="312" t="str" cm="1">
        <f t="array" aca="1" ref="W33" ca="1">IF(OR($D32=0,W32="",$N32=0),"",
IF($G32=$E$6,
SUM(IF(OFFSET($R$23,,,($F32-1)*3-2,$D$3)=W32,OFFSET($R$25,,,($F32-1)*3-2,$D$3)*OFFSET($B$23,1,,($F32-1)*3-2,1))),
IF($D32=1,$N32,
SUMIF(OFFSET(Orçamento!$D$1,$B32-1,,$C32,),$F33&amp;"-"&amp;W32,OFFSET(Orçamento!$I$1,$B32-1,,$C32,))*$N32/$E33)))</f>
        <v/>
      </c>
      <c r="X33" s="312" t="str" cm="1">
        <f t="array" aca="1" ref="X33" ca="1">IF(OR($D32=0,X32="",$N32=0),"",
IF($G32=$E$6,
SUM(IF(OFFSET($R$23,,,($F32-1)*3-2,$D$3)=X32,OFFSET($R$25,,,($F32-1)*3-2,$D$3)*OFFSET($B$23,1,,($F32-1)*3-2,1))),
IF($D32=1,$N32,
SUMIF(OFFSET(Orçamento!$D$1,$B32-1,,$C32,),$F33&amp;"-"&amp;X32,OFFSET(Orçamento!$I$1,$B32-1,,$C32,))*$N32/$E33)))</f>
        <v/>
      </c>
      <c r="Y33" s="312" t="str" cm="1">
        <f t="array" aca="1" ref="Y33" ca="1">IF(OR($D32=0,Y32="",$N32=0),"",
IF($G32=$E$6,
SUM(IF(OFFSET($R$23,,,($F32-1)*3-2,$D$3)=Y32,OFFSET($R$25,,,($F32-1)*3-2,$D$3)*OFFSET($B$23,1,,($F32-1)*3-2,1))),
IF($D32=1,$N32,
SUMIF(OFFSET(Orçamento!$D$1,$B32-1,,$C32,),$F33&amp;"-"&amp;Y32,OFFSET(Orçamento!$I$1,$B32-1,,$C32,))*$N32/$E33)))</f>
        <v/>
      </c>
      <c r="Z33" s="312" t="str" cm="1">
        <f t="array" aca="1" ref="Z33" ca="1">IF(OR($D32=0,Z32="",$N32=0),"",
IF($G32=$E$6,
SUM(IF(OFFSET($R$23,,,($F32-1)*3-2,$D$3)=Z32,OFFSET($R$25,,,($F32-1)*3-2,$D$3)*OFFSET($B$23,1,,($F32-1)*3-2,1))),
IF($D32=1,$N32,
SUMIF(OFFSET(Orçamento!$D$1,$B32-1,,$C32,),$F33&amp;"-"&amp;Z32,OFFSET(Orçamento!$I$1,$B32-1,,$C32,))*$N32/$E33)))</f>
        <v/>
      </c>
      <c r="AA33" s="314" t="str" cm="1">
        <f t="array" aca="1" ref="AA33" ca="1">IF(OR($D32=0,AA32="",$N32=0),"",
IF($G32=$E$6,
SUM(IF(OFFSET($R$23,,,($F32-1)*3-2,$D$3)=AA32,OFFSET($R$25,,,($F32-1)*3-2,$D$3)*OFFSET($B$23,1,,($F32-1)*3-2,1))),
IF($D32=1,$N32,
SUMIF(OFFSET(Orçamento!$D$1,$B32-1,,$C32,),$F33&amp;"-"&amp;AA32,OFFSET(Orçamento!$I$1,$B32-1,,$C32,))*$N32/$E33)))</f>
        <v/>
      </c>
      <c r="AB33" s="314" t="str" cm="1">
        <f t="array" aca="1" ref="AB33" ca="1">IF(OR($D32=0,AB32="",$N32=0),"",
IF($G32=$E$6,
SUM(IF(OFFSET($R$23,,,($F32-1)*3-2,$D$3)=AB32,OFFSET($R$25,,,($F32-1)*3-2,$D$3)*OFFSET($B$23,1,,($F32-1)*3-2,1))),
IF($D32=1,$N32,
SUMIF(OFFSET(Orçamento!$D$1,$B32-1,,$C32,),$F33&amp;"-"&amp;AB32,OFFSET(Orçamento!$I$1,$B32-1,,$C32,))*$N32/$E33)))</f>
        <v/>
      </c>
      <c r="AC33" s="314" t="str" cm="1">
        <f t="array" aca="1" ref="AC33" ca="1">IF(OR($D32=0,AC32="",$N32=0),"",
IF($G32=$E$6,
SUM(IF(OFFSET($R$23,,,($F32-1)*3-2,$D$3)=AC32,OFFSET($R$25,,,($F32-1)*3-2,$D$3)*OFFSET($B$23,1,,($F32-1)*3-2,1))),
IF($D32=1,$N32,
SUMIF(OFFSET(Orçamento!$D$1,$B32-1,,$C32,),$F33&amp;"-"&amp;AC32,OFFSET(Orçamento!$I$1,$B32-1,,$C32,))*$N32/$E33)))</f>
        <v/>
      </c>
      <c r="AD33" s="314" t="str" cm="1">
        <f t="array" aca="1" ref="AD33" ca="1">IF(OR($D32=0,AD32="",$N32=0),"",
IF($G32=$E$6,
SUM(IF(OFFSET($R$23,,,($F32-1)*3-2,$D$3)=AD32,OFFSET($R$25,,,($F32-1)*3-2,$D$3)*OFFSET($B$23,1,,($F32-1)*3-2,1))),
IF($D32=1,$N32,
SUMIF(OFFSET(Orçamento!$D$1,$B32-1,,$C32,),$F33&amp;"-"&amp;AD32,OFFSET(Orçamento!$I$1,$B32-1,,$C32,))*$N32/$E33)))</f>
        <v/>
      </c>
      <c r="AE33" s="314" t="str" cm="1">
        <f t="array" aca="1" ref="AE33" ca="1">IF(OR($D32=0,AE32="",$N32=0),"",
IF($G32=$E$6,
SUM(IF(OFFSET($R$23,,,($F32-1)*3-2,$D$3)=AE32,OFFSET($R$25,,,($F32-1)*3-2,$D$3)*OFFSET($B$23,1,,($F32-1)*3-2,1))),
IF($D32=1,$N32,
SUMIF(OFFSET(Orçamento!$D$1,$B32-1,,$C32,),$F33&amp;"-"&amp;AE32,OFFSET(Orçamento!$I$1,$B32-1,,$C32,))*$N32/$E33)))</f>
        <v/>
      </c>
      <c r="AF33" s="314" t="str" cm="1">
        <f t="array" aca="1" ref="AF33" ca="1">IF(OR($D32=0,AF32="",$N32=0),"",
IF($G32=$E$6,
SUM(IF(OFFSET($R$23,,,($F32-1)*3-2,$D$3)=AF32,OFFSET($R$25,,,($F32-1)*3-2,$D$3)*OFFSET($B$23,1,,($F32-1)*3-2,1))),
IF($D32=1,$N32,
SUMIF(OFFSET(Orçamento!$D$1,$B32-1,,$C32,),$F33&amp;"-"&amp;AF32,OFFSET(Orçamento!$I$1,$B32-1,,$C32,))*$N32/$E33)))</f>
        <v/>
      </c>
      <c r="AG33" s="314" t="str" cm="1">
        <f t="array" aca="1" ref="AG33" ca="1">IF(OR($D32=0,AG32="",$N32=0),"",
IF($G32=$E$6,
SUM(IF(OFFSET($R$23,,,($F32-1)*3-2,$D$3)=AG32,OFFSET($R$25,,,($F32-1)*3-2,$D$3)*OFFSET($B$23,1,,($F32-1)*3-2,1))),
IF($D32=1,$N32,
SUMIF(OFFSET(Orçamento!$D$1,$B32-1,,$C32,),$F33&amp;"-"&amp;AG32,OFFSET(Orçamento!$I$1,$B32-1,,$C32,))*$N32/$E33)))</f>
        <v/>
      </c>
      <c r="AH33" s="314" t="str" cm="1">
        <f t="array" aca="1" ref="AH33" ca="1">IF(OR($D32=0,AH32="",$N32=0),"",
IF($G32=$E$6,
SUM(IF(OFFSET($R$23,,,($F32-1)*3-2,$D$3)=AH32,OFFSET($R$25,,,($F32-1)*3-2,$D$3)*OFFSET($B$23,1,,($F32-1)*3-2,1))),
IF($D32=1,$N32,
SUMIF(OFFSET(Orçamento!$D$1,$B32-1,,$C32,),$F33&amp;"-"&amp;AH32,OFFSET(Orçamento!$I$1,$B32-1,,$C32,))*$N32/$E33)))</f>
        <v/>
      </c>
      <c r="AI33" s="314" t="str" cm="1">
        <f t="array" aca="1" ref="AI33" ca="1">IF(OR($D32=0,AI32="",$N32=0),"",
IF($G32=$E$6,
SUM(IF(OFFSET($R$23,,,($F32-1)*3-2,$D$3)=AI32,OFFSET($R$25,,,($F32-1)*3-2,$D$3)*OFFSET($B$23,1,,($F32-1)*3-2,1))),
IF($D32=1,$N32,
SUMIF(OFFSET(Orçamento!$D$1,$B32-1,,$C32,),$F33&amp;"-"&amp;AI32,OFFSET(Orçamento!$I$1,$B32-1,,$C32,))*$N32/$E33)))</f>
        <v/>
      </c>
      <c r="AJ33" s="314" t="str" cm="1">
        <f t="array" aca="1" ref="AJ33" ca="1">IF(OR($D32=0,AJ32="",$N32=0),"",
IF($G32=$E$6,
SUM(IF(OFFSET($R$23,,,($F32-1)*3-2,$D$3)=AJ32,OFFSET($R$25,,,($F32-1)*3-2,$D$3)*OFFSET($B$23,1,,($F32-1)*3-2,1))),
IF($D32=1,$N32,
SUMIF(OFFSET(Orçamento!$D$1,$B32-1,,$C32,),$F33&amp;"-"&amp;AJ32,OFFSET(Orçamento!$I$1,$B32-1,,$C32,))*$N32/$E33)))</f>
        <v/>
      </c>
      <c r="AK33" s="314" t="str" cm="1">
        <f t="array" aca="1" ref="AK33" ca="1">IF(OR($D32=0,AK32="",$N32=0),"",
IF($G32=$E$6,
SUM(IF(OFFSET($R$23,,,($F32-1)*3-2,$D$3)=AK32,OFFSET($R$25,,,($F32-1)*3-2,$D$3)*OFFSET($B$23,1,,($F32-1)*3-2,1))),
IF($D32=1,$N32,
SUMIF(OFFSET(Orçamento!$D$1,$B32-1,,$C32,),$F33&amp;"-"&amp;AK32,OFFSET(Orçamento!$I$1,$B32-1,,$C32,))*$N32/$E33)))</f>
        <v/>
      </c>
    </row>
    <row r="34" spans="1:37" ht="13.15" customHeight="1">
      <c r="A34" s="206"/>
      <c r="B34" s="266" t="str" cm="1">
        <f t="array" aca="1" ref="B34" ca="1">IF($F32&gt;$E$2,"",IF($F$2=1,INDEX('QC rev00'!$M$10:$T$120,$F34,5),IF($F$2=2,INDEX(#REF!,$F34,5),INDEX(#REF!,$F34,5))))</f>
        <v/>
      </c>
      <c r="C34" s="266" t="str" cm="1">
        <f t="array" aca="1" ref="C34" ca="1">IF($F32&gt;$E$2,"",IF($F$2=1,INDEX('QC rev00'!$M$10:$T$120,$F34,6),IF($F$2=2,INDEX(#REF!,$F34,6),INDEX(#REF!,$F34,6))))</f>
        <v/>
      </c>
      <c r="D34" s="207"/>
      <c r="E34" s="207"/>
      <c r="F34" s="207" t="str">
        <f ca="1">IF(F32&gt;$E$2,"",MATCH(F32,'QC rev00'!$C$10:$C$120,))</f>
        <v/>
      </c>
      <c r="G34" s="753"/>
      <c r="H34" s="731"/>
      <c r="I34" s="732"/>
      <c r="J34" s="749"/>
      <c r="K34" s="750"/>
      <c r="L34" s="756"/>
      <c r="M34" s="735"/>
      <c r="N34" s="738"/>
      <c r="O34" s="741"/>
      <c r="P34" s="744"/>
      <c r="Q34" s="267" t="s">
        <v>91</v>
      </c>
      <c r="R34" s="588">
        <f t="shared" ref="R34:U34" ca="1" si="25">IFERROR(R33*$O32,0)</f>
        <v>0</v>
      </c>
      <c r="S34" s="588">
        <f t="shared" ca="1" si="25"/>
        <v>0</v>
      </c>
      <c r="T34" s="588">
        <f t="shared" ca="1" si="25"/>
        <v>0</v>
      </c>
      <c r="U34" s="589">
        <f t="shared" ca="1" si="25"/>
        <v>0</v>
      </c>
      <c r="V34" s="588">
        <f t="shared" ref="V34:AK34" ca="1" si="26">IFERROR(V33*$O32,0)</f>
        <v>0</v>
      </c>
      <c r="W34" s="588">
        <f t="shared" ca="1" si="26"/>
        <v>0</v>
      </c>
      <c r="X34" s="588">
        <f t="shared" ca="1" si="26"/>
        <v>0</v>
      </c>
      <c r="Y34" s="588">
        <f t="shared" ca="1" si="26"/>
        <v>0</v>
      </c>
      <c r="Z34" s="588">
        <f t="shared" ca="1" si="26"/>
        <v>0</v>
      </c>
      <c r="AA34" s="588">
        <f t="shared" ca="1" si="26"/>
        <v>0</v>
      </c>
      <c r="AB34" s="588">
        <f t="shared" ca="1" si="26"/>
        <v>0</v>
      </c>
      <c r="AC34" s="588">
        <f t="shared" ca="1" si="26"/>
        <v>0</v>
      </c>
      <c r="AD34" s="588">
        <f t="shared" ca="1" si="26"/>
        <v>0</v>
      </c>
      <c r="AE34" s="588">
        <f t="shared" ca="1" si="26"/>
        <v>0</v>
      </c>
      <c r="AF34" s="588">
        <f t="shared" ca="1" si="26"/>
        <v>0</v>
      </c>
      <c r="AG34" s="588">
        <f t="shared" ca="1" si="26"/>
        <v>0</v>
      </c>
      <c r="AH34" s="588">
        <f t="shared" ca="1" si="26"/>
        <v>0</v>
      </c>
      <c r="AI34" s="588">
        <f t="shared" ca="1" si="26"/>
        <v>0</v>
      </c>
      <c r="AJ34" s="588">
        <f t="shared" ca="1" si="26"/>
        <v>0</v>
      </c>
      <c r="AK34" s="588">
        <f t="shared" ca="1" si="26"/>
        <v>0</v>
      </c>
    </row>
    <row r="35" spans="1:37" ht="13.15" customHeight="1">
      <c r="A35" s="206"/>
      <c r="B35" s="261">
        <f ca="1">IF($F35&gt;$E$2,0,IF(E35&lt;&gt;"",MATCH(F36&amp;" - Mapa",Orçamento!J:J,),0))</f>
        <v>0</v>
      </c>
      <c r="C35" s="215">
        <f ca="1">IF($D35&gt;1,_xlfn.MAXIFS(Orçamento!G:G,Orçamento!J:J,F36&amp;" - Mapa")+6-B35,0)</f>
        <v>0</v>
      </c>
      <c r="D35" s="261">
        <f ca="1">IF($F35&gt;$E$2,0,IF($G35=$E$6,$D$2,IF(E35&lt;&gt;"",_xlfn.MAXIFS(Orçamento!E:E,Orçamento!J:J,F36&amp;" - Mapa"),0)))</f>
        <v>0</v>
      </c>
      <c r="E35" s="215" t="str">
        <f ca="1">IF(F36="","",_xlfn.IFNA(MATCH($F36,'QC rev00'!$G$10:$G$120,),""))</f>
        <v/>
      </c>
      <c r="F35" s="207" cm="1">
        <f t="array" aca="1" ref="F35" ca="1">OFFSET(F35,-3,,,)+1</f>
        <v>5</v>
      </c>
      <c r="G35" s="751" t="str" cm="1">
        <f t="array" aca="1" ref="G35" ca="1">IF($F35&gt;$E$2,"",IF($F$2=1,INDEX('QC rev00'!$M$10:$T$120,$F37,2),IF($F$2=2,INDEX(#REF!,$F37,2),INDEX(#REF!,$F37,2))))</f>
        <v/>
      </c>
      <c r="H35" s="727" t="str" cm="1">
        <f t="array" aca="1" ref="H35" ca="1">IF($F35&gt;$E$2,"",IF($F$2=1,INDEX('QC rev00'!$M$10:$T$120,$F37,3),IF($F$2=2,INDEX(#REF!,$F37,3),INDEX(#REF!,$F37,3))))</f>
        <v/>
      </c>
      <c r="I35" s="728"/>
      <c r="J35" s="745"/>
      <c r="K35" s="746"/>
      <c r="L35" s="754" t="str" cm="1">
        <f t="array" aca="1" ref="L35" ca="1">IF($F35&gt;$E$2,"",IF($F$2=1,INDEX('QC rev00'!$M$10:$T$120,$F37,7),IF($F$2=2,INDEX(#REF!,$F37,7),INDEX(#REF!,$F37,7))))</f>
        <v/>
      </c>
      <c r="M35" s="733" t="str" cm="1">
        <f t="array" aca="1" ref="M35" ca="1">IF($F35&gt;$E$2,"",IF($F$2=1,INDEX('QC rev00'!$M$10:$T$120,$F37,8),IF($F$2=2,INDEX(#REF!,$F37,8),INDEX(#REF!,$F37,8))))</f>
        <v/>
      </c>
      <c r="N35" s="736" cm="1">
        <f t="array" aca="1" ref="N35" ca="1">IF($F35&gt;$E$2,0,IF(_xlfn.IFNA(MATCH($G35,Listas!$E$4:$E$206,),0)&gt;0,$F$5,IF($F$2=1,INDEX('QC rev00'!$M$10:$U$120,$F37,9),IF($F$2=2,INDEX(#REF!,$F37,9),INDEX(#REF!,$F37,9)))))</f>
        <v>0</v>
      </c>
      <c r="O35" s="739" cm="1">
        <f t="array" aca="1" ref="O35" ca="1">IF($F35&gt;$E$2,0,IF(_xlfn.IFNA(MATCH($G35,Listas!$E$4:$E$206,),0)&gt;0,1,IF($H$10=0,0,IF($F$2=1,INDEX('QC rev00'!$M$10:$BC$120,$F37,9+$F$3),IF($F$2=2,INDEX(#REF!,$F37,9+$F$3),INDEX(#REF!,$F37,9+$F$3)))*IF($E$5="X",1,1-$B37-$C37))))</f>
        <v>0</v>
      </c>
      <c r="P35" s="742">
        <f t="shared" ref="P35" ca="1" si="27">N35*O35</f>
        <v>0</v>
      </c>
      <c r="Q35" s="262" t="s">
        <v>89</v>
      </c>
      <c r="R35" s="308" t="str" cm="1">
        <f t="array" aca="1" ref="R35" ca="1">IF($D35=0,"",IF($G35=$E$6,INDEX(Orçamento!$U:$U,MATCH(R$21,Orçamento!$C:$C,),1),INDEX(Orçamento!$U:$U,$B35,1)))</f>
        <v/>
      </c>
      <c r="S35" s="309" t="str">
        <f ca="1">IF(S$21&gt;$D35,"",IF($G35=$E$6,INDEX(Orçamento!$U:$U,MATCH(S$21,Orçamento!$C:$C,),1),INDEX(Orçamento!$U:$U,MATCH(S$21&amp;"-"&amp;$F36,Orçamento!$F:$F,),1)))</f>
        <v/>
      </c>
      <c r="T35" s="309" t="str">
        <f ca="1">IF(T$21&gt;$D35,"",IF($G35=$E$6,INDEX(Orçamento!$U:$U,MATCH(T$21,Orçamento!$C:$C,),1),INDEX(Orçamento!$U:$U,MATCH(T$21&amp;"-"&amp;$F36,Orçamento!$F:$F,),1)))</f>
        <v/>
      </c>
      <c r="U35" s="310" t="str">
        <f ca="1">IF(U$21&gt;$D35,"",IF($G35=$E$6,INDEX(Orçamento!$U:$U,MATCH(U$21,Orçamento!$C:$C,),1),INDEX(Orçamento!$U:$U,MATCH(U$21&amp;"-"&amp;$F36,Orçamento!$F:$F,),1)))</f>
        <v/>
      </c>
      <c r="V35" s="309" t="str">
        <f ca="1">IF(V$21&gt;$D35,"",IF($G35=$E$6,INDEX(Orçamento!$U:$U,MATCH(V$21,Orçamento!$C:$C,),1),INDEX(Orçamento!$U:$U,MATCH(V$21&amp;"-"&amp;$F36,Orçamento!$F:$F,),1)))</f>
        <v/>
      </c>
      <c r="W35" s="309" t="str">
        <f ca="1">IF(W$21&gt;$D35,"",IF($G35=$E$6,INDEX(Orçamento!$U:$U,MATCH(W$21,Orçamento!$C:$C,),1),INDEX(Orçamento!$U:$U,MATCH(W$21&amp;"-"&amp;$F36,Orçamento!$F:$F,),1)))</f>
        <v/>
      </c>
      <c r="X35" s="309" t="str">
        <f ca="1">IF(X$21&gt;$D35,"",IF($G35=$E$6,INDEX(Orçamento!$U:$U,MATCH(X$21,Orçamento!$C:$C,),1),INDEX(Orçamento!$U:$U,MATCH(X$21&amp;"-"&amp;$F36,Orçamento!$F:$F,),1)))</f>
        <v/>
      </c>
      <c r="Y35" s="309" t="str">
        <f ca="1">IF(Y$21&gt;$D35,"",IF($G35=$E$6,INDEX(Orçamento!$U:$U,MATCH(Y$21,Orçamento!$C:$C,),1),INDEX(Orçamento!$U:$U,MATCH(Y$21&amp;"-"&amp;$F36,Orçamento!$F:$F,),1)))</f>
        <v/>
      </c>
      <c r="Z35" s="309" t="str">
        <f ca="1">IF(Z$21&gt;$D35,"",IF($G35=$E$6,INDEX(Orçamento!$U:$U,MATCH(Z$21,Orçamento!$C:$C,),1),INDEX(Orçamento!$U:$U,MATCH(Z$21&amp;"-"&amp;$F36,Orçamento!$F:$F,),1)))</f>
        <v/>
      </c>
      <c r="AA35" s="311" t="str">
        <f ca="1">IF(AA$21&gt;$D35,"",IF($G35=$E$6,INDEX(Orçamento!$U:$U,MATCH(AA$21,Orçamento!$C:$C,),1),INDEX(Orçamento!$U:$U,MATCH(AA$21&amp;"-"&amp;$F36,Orçamento!$F:$F,),1)))</f>
        <v/>
      </c>
      <c r="AB35" s="311" t="str">
        <f ca="1">IF(AB$21&gt;$D35,"",IF($G35=$E$6,INDEX(Orçamento!$U:$U,MATCH(AB$21,Orçamento!$C:$C,),1),INDEX(Orçamento!$U:$U,MATCH(AB$21&amp;"-"&amp;$F36,Orçamento!$F:$F,),1)))</f>
        <v/>
      </c>
      <c r="AC35" s="311" t="str">
        <f ca="1">IF(AC$21&gt;$D35,"",IF($G35=$E$6,INDEX(Orçamento!$U:$U,MATCH(AC$21,Orçamento!$C:$C,),1),INDEX(Orçamento!$U:$U,MATCH(AC$21&amp;"-"&amp;$F36,Orçamento!$F:$F,),1)))</f>
        <v/>
      </c>
      <c r="AD35" s="311" t="str">
        <f ca="1">IF(AD$21&gt;$D35,"",IF($G35=$E$6,INDEX(Orçamento!$U:$U,MATCH(AD$21,Orçamento!$C:$C,),1),INDEX(Orçamento!$U:$U,MATCH(AD$21&amp;"-"&amp;$F36,Orçamento!$F:$F,),1)))</f>
        <v/>
      </c>
      <c r="AE35" s="311" t="str">
        <f ca="1">IF(AE$21&gt;$D35,"",IF($G35=$E$6,INDEX(Orçamento!$U:$U,MATCH(AE$21,Orçamento!$C:$C,),1),INDEX(Orçamento!$U:$U,MATCH(AE$21&amp;"-"&amp;$F36,Orçamento!$F:$F,),1)))</f>
        <v/>
      </c>
      <c r="AF35" s="311" t="str">
        <f ca="1">IF(AF$21&gt;$D35,"",IF($G35=$E$6,INDEX(Orçamento!$U:$U,MATCH(AF$21,Orçamento!$C:$C,),1),INDEX(Orçamento!$U:$U,MATCH(AF$21&amp;"-"&amp;$F36,Orçamento!$F:$F,),1)))</f>
        <v/>
      </c>
      <c r="AG35" s="311" t="str">
        <f ca="1">IF(AG$21&gt;$D35,"",IF($G35=$E$6,INDEX(Orçamento!$U:$U,MATCH(AG$21,Orçamento!$C:$C,),1),INDEX(Orçamento!$U:$U,MATCH(AG$21&amp;"-"&amp;$F36,Orçamento!$F:$F,),1)))</f>
        <v/>
      </c>
      <c r="AH35" s="311" t="str">
        <f ca="1">IF(AH$21&gt;$D35,"",IF($G35=$E$6,INDEX(Orçamento!$U:$U,MATCH(AH$21,Orçamento!$C:$C,),1),INDEX(Orçamento!$U:$U,MATCH(AH$21&amp;"-"&amp;$F36,Orçamento!$F:$F,),1)))</f>
        <v/>
      </c>
      <c r="AI35" s="311" t="str">
        <f ca="1">IF(AI$21&gt;$D35,"",IF($G35=$E$6,INDEX(Orçamento!$U:$U,MATCH(AI$21,Orçamento!$C:$C,),1),INDEX(Orçamento!$U:$U,MATCH(AI$21&amp;"-"&amp;$F36,Orçamento!$F:$F,),1)))</f>
        <v/>
      </c>
      <c r="AJ35" s="311" t="str">
        <f ca="1">IF(AJ$21&gt;$D35,"",IF($G35=$E$6,INDEX(Orçamento!$U:$U,MATCH(AJ$21,Orçamento!$C:$C,),1),INDEX(Orçamento!$U:$U,MATCH(AJ$21&amp;"-"&amp;$F36,Orçamento!$F:$F,),1)))</f>
        <v/>
      </c>
      <c r="AK35" s="311" t="str">
        <f ca="1">IF(AK$21&gt;$D35,"",IF($G35=$E$6,INDEX(Orçamento!$U:$U,MATCH(AK$21,Orçamento!$C:$C,),1),INDEX(Orçamento!$U:$U,MATCH(AK$21&amp;"-"&amp;$F36,Orçamento!$F:$F,),1)))</f>
        <v/>
      </c>
    </row>
    <row r="36" spans="1:37" ht="13.15" customHeight="1">
      <c r="A36" s="206"/>
      <c r="B36" s="263">
        <f t="shared" ref="B36" ca="1" si="28">IF($F35&gt;$E$2,0,(1/(1-B37-C37))*(B37+C37))</f>
        <v>0</v>
      </c>
      <c r="C36" s="264" cm="1">
        <f t="array" aca="1" ref="C36" ca="1">IF(ROUND(SUM(IF(R35:AK35&lt;&gt;"",(R36:AK36)))-N35,3)&lt;&gt;0,"X",0)</f>
        <v>0</v>
      </c>
      <c r="D36" s="206"/>
      <c r="E36" s="215" t="str" cm="1">
        <f t="array" aca="1" ref="E36" ca="1">IF($F35&gt;$E$2,"",INDEX('QC rev00'!$J$9:$J$120,1+E35,1))</f>
        <v/>
      </c>
      <c r="F36" s="215" t="str" cm="1">
        <f t="array" aca="1" ref="F36" ca="1">IF($F35&gt;$E$2,"",IF($F$2=1,INDEX('QC rev00'!$M$10:$T$120,$F37,1),IF($F$2=2,INDEX(#REF!,$F37,1),INDEX(#REF!,$F37,1))))</f>
        <v/>
      </c>
      <c r="G36" s="752"/>
      <c r="H36" s="729"/>
      <c r="I36" s="730"/>
      <c r="J36" s="747"/>
      <c r="K36" s="748"/>
      <c r="L36" s="755"/>
      <c r="M36" s="734"/>
      <c r="N36" s="737"/>
      <c r="O36" s="740"/>
      <c r="P36" s="743"/>
      <c r="Q36" s="265" t="s">
        <v>90</v>
      </c>
      <c r="R36" s="312" t="str" cm="1">
        <f t="array" aca="1" ref="R36" ca="1">IF(OR($D35=0,R35="",$N35=0),"",
IF($G35=$E$6,
SUM(IF(OFFSET($R$23,,,($F35-1)*3-2,$D$3)=R35,OFFSET($R$25,,,($F35-1)*3-2,$D$3)*OFFSET($B$23,1,,($F35-1)*3-2,1))),
IF($D35=1,$N35,
SUMIF(OFFSET(Orçamento!$D$1,$B35-1,,$C35,),$F36&amp;"-"&amp;R35,OFFSET(Orçamento!$I$1,$B35-1,,$C35,))*$N35/$E36)))</f>
        <v/>
      </c>
      <c r="S36" s="312" t="str" cm="1">
        <f t="array" aca="1" ref="S36" ca="1">IF(OR($D35=0,S35="",$N35=0),"",
IF($G35=$E$6,
SUM(IF(OFFSET($R$23,,,($F35-1)*3-2,$D$3)=S35,OFFSET($R$25,,,($F35-1)*3-2,$D$3)*OFFSET($B$23,1,,($F35-1)*3-2,1))),
IF($D35=1,$N35,
SUMIF(OFFSET(Orçamento!$D$1,$B35-1,,$C35,),$F36&amp;"-"&amp;S35,OFFSET(Orçamento!$I$1,$B35-1,,$C35,))*$N35/$E36)))</f>
        <v/>
      </c>
      <c r="T36" s="312" t="str" cm="1">
        <f t="array" aca="1" ref="T36" ca="1">IF(OR($D35=0,T35="",$N35=0),"",
IF($G35=$E$6,
SUM(IF(OFFSET($R$23,,,($F35-1)*3-2,$D$3)=T35,OFFSET($R$25,,,($F35-1)*3-2,$D$3)*OFFSET($B$23,1,,($F35-1)*3-2,1))),
IF($D35=1,$N35,
SUMIF(OFFSET(Orçamento!$D$1,$B35-1,,$C35,),$F36&amp;"-"&amp;T35,OFFSET(Orçamento!$I$1,$B35-1,,$C35,))*$N35/$E36)))</f>
        <v/>
      </c>
      <c r="U36" s="313" t="str" cm="1">
        <f t="array" aca="1" ref="U36" ca="1">IF(OR($D35=0,U35="",$N35=0),"",
IF($G35=$E$6,
SUM(IF(OFFSET($R$23,,,($F35-1)*3-2,$D$3)=U35,OFFSET($R$25,,,($F35-1)*3-2,$D$3)*OFFSET($B$23,1,,($F35-1)*3-2,1))),
IF($D35=1,$N35,
SUMIF(OFFSET(Orçamento!$D$1,$B35-1,,$C35,),$F36&amp;"-"&amp;U35,OFFSET(Orçamento!$I$1,$B35-1,,$C35,))*$N35/$E36)))</f>
        <v/>
      </c>
      <c r="V36" s="312" t="str" cm="1">
        <f t="array" aca="1" ref="V36" ca="1">IF(OR($D35=0,V35="",$N35=0),"",
IF($G35=$E$6,
SUM(IF(OFFSET($R$23,,,($F35-1)*3-2,$D$3)=V35,OFFSET($R$25,,,($F35-1)*3-2,$D$3)*OFFSET($B$23,1,,($F35-1)*3-2,1))),
IF($D35=1,$N35,
SUMIF(OFFSET(Orçamento!$D$1,$B35-1,,$C35,),$F36&amp;"-"&amp;V35,OFFSET(Orçamento!$I$1,$B35-1,,$C35,))*$N35/$E36)))</f>
        <v/>
      </c>
      <c r="W36" s="312" t="str" cm="1">
        <f t="array" aca="1" ref="W36" ca="1">IF(OR($D35=0,W35="",$N35=0),"",
IF($G35=$E$6,
SUM(IF(OFFSET($R$23,,,($F35-1)*3-2,$D$3)=W35,OFFSET($R$25,,,($F35-1)*3-2,$D$3)*OFFSET($B$23,1,,($F35-1)*3-2,1))),
IF($D35=1,$N35,
SUMIF(OFFSET(Orçamento!$D$1,$B35-1,,$C35,),$F36&amp;"-"&amp;W35,OFFSET(Orçamento!$I$1,$B35-1,,$C35,))*$N35/$E36)))</f>
        <v/>
      </c>
      <c r="X36" s="312" t="str" cm="1">
        <f t="array" aca="1" ref="X36" ca="1">IF(OR($D35=0,X35="",$N35=0),"",
IF($G35=$E$6,
SUM(IF(OFFSET($R$23,,,($F35-1)*3-2,$D$3)=X35,OFFSET($R$25,,,($F35-1)*3-2,$D$3)*OFFSET($B$23,1,,($F35-1)*3-2,1))),
IF($D35=1,$N35,
SUMIF(OFFSET(Orçamento!$D$1,$B35-1,,$C35,),$F36&amp;"-"&amp;X35,OFFSET(Orçamento!$I$1,$B35-1,,$C35,))*$N35/$E36)))</f>
        <v/>
      </c>
      <c r="Y36" s="312" t="str" cm="1">
        <f t="array" aca="1" ref="Y36" ca="1">IF(OR($D35=0,Y35="",$N35=0),"",
IF($G35=$E$6,
SUM(IF(OFFSET($R$23,,,($F35-1)*3-2,$D$3)=Y35,OFFSET($R$25,,,($F35-1)*3-2,$D$3)*OFFSET($B$23,1,,($F35-1)*3-2,1))),
IF($D35=1,$N35,
SUMIF(OFFSET(Orçamento!$D$1,$B35-1,,$C35,),$F36&amp;"-"&amp;Y35,OFFSET(Orçamento!$I$1,$B35-1,,$C35,))*$N35/$E36)))</f>
        <v/>
      </c>
      <c r="Z36" s="312" t="str" cm="1">
        <f t="array" aca="1" ref="Z36" ca="1">IF(OR($D35=0,Z35="",$N35=0),"",
IF($G35=$E$6,
SUM(IF(OFFSET($R$23,,,($F35-1)*3-2,$D$3)=Z35,OFFSET($R$25,,,($F35-1)*3-2,$D$3)*OFFSET($B$23,1,,($F35-1)*3-2,1))),
IF($D35=1,$N35,
SUMIF(OFFSET(Orçamento!$D$1,$B35-1,,$C35,),$F36&amp;"-"&amp;Z35,OFFSET(Orçamento!$I$1,$B35-1,,$C35,))*$N35/$E36)))</f>
        <v/>
      </c>
      <c r="AA36" s="314" t="str" cm="1">
        <f t="array" aca="1" ref="AA36" ca="1">IF(OR($D35=0,AA35="",$N35=0),"",
IF($G35=$E$6,
SUM(IF(OFFSET($R$23,,,($F35-1)*3-2,$D$3)=AA35,OFFSET($R$25,,,($F35-1)*3-2,$D$3)*OFFSET($B$23,1,,($F35-1)*3-2,1))),
IF($D35=1,$N35,
SUMIF(OFFSET(Orçamento!$D$1,$B35-1,,$C35,),$F36&amp;"-"&amp;AA35,OFFSET(Orçamento!$I$1,$B35-1,,$C35,))*$N35/$E36)))</f>
        <v/>
      </c>
      <c r="AB36" s="314" t="str" cm="1">
        <f t="array" aca="1" ref="AB36" ca="1">IF(OR($D35=0,AB35="",$N35=0),"",
IF($G35=$E$6,
SUM(IF(OFFSET($R$23,,,($F35-1)*3-2,$D$3)=AB35,OFFSET($R$25,,,($F35-1)*3-2,$D$3)*OFFSET($B$23,1,,($F35-1)*3-2,1))),
IF($D35=1,$N35,
SUMIF(OFFSET(Orçamento!$D$1,$B35-1,,$C35,),$F36&amp;"-"&amp;AB35,OFFSET(Orçamento!$I$1,$B35-1,,$C35,))*$N35/$E36)))</f>
        <v/>
      </c>
      <c r="AC36" s="314" t="str" cm="1">
        <f t="array" aca="1" ref="AC36" ca="1">IF(OR($D35=0,AC35="",$N35=0),"",
IF($G35=$E$6,
SUM(IF(OFFSET($R$23,,,($F35-1)*3-2,$D$3)=AC35,OFFSET($R$25,,,($F35-1)*3-2,$D$3)*OFFSET($B$23,1,,($F35-1)*3-2,1))),
IF($D35=1,$N35,
SUMIF(OFFSET(Orçamento!$D$1,$B35-1,,$C35,),$F36&amp;"-"&amp;AC35,OFFSET(Orçamento!$I$1,$B35-1,,$C35,))*$N35/$E36)))</f>
        <v/>
      </c>
      <c r="AD36" s="314" t="str" cm="1">
        <f t="array" aca="1" ref="AD36" ca="1">IF(OR($D35=0,AD35="",$N35=0),"",
IF($G35=$E$6,
SUM(IF(OFFSET($R$23,,,($F35-1)*3-2,$D$3)=AD35,OFFSET($R$25,,,($F35-1)*3-2,$D$3)*OFFSET($B$23,1,,($F35-1)*3-2,1))),
IF($D35=1,$N35,
SUMIF(OFFSET(Orçamento!$D$1,$B35-1,,$C35,),$F36&amp;"-"&amp;AD35,OFFSET(Orçamento!$I$1,$B35-1,,$C35,))*$N35/$E36)))</f>
        <v/>
      </c>
      <c r="AE36" s="314" t="str" cm="1">
        <f t="array" aca="1" ref="AE36" ca="1">IF(OR($D35=0,AE35="",$N35=0),"",
IF($G35=$E$6,
SUM(IF(OFFSET($R$23,,,($F35-1)*3-2,$D$3)=AE35,OFFSET($R$25,,,($F35-1)*3-2,$D$3)*OFFSET($B$23,1,,($F35-1)*3-2,1))),
IF($D35=1,$N35,
SUMIF(OFFSET(Orçamento!$D$1,$B35-1,,$C35,),$F36&amp;"-"&amp;AE35,OFFSET(Orçamento!$I$1,$B35-1,,$C35,))*$N35/$E36)))</f>
        <v/>
      </c>
      <c r="AF36" s="314" t="str" cm="1">
        <f t="array" aca="1" ref="AF36" ca="1">IF(OR($D35=0,AF35="",$N35=0),"",
IF($G35=$E$6,
SUM(IF(OFFSET($R$23,,,($F35-1)*3-2,$D$3)=AF35,OFFSET($R$25,,,($F35-1)*3-2,$D$3)*OFFSET($B$23,1,,($F35-1)*3-2,1))),
IF($D35=1,$N35,
SUMIF(OFFSET(Orçamento!$D$1,$B35-1,,$C35,),$F36&amp;"-"&amp;AF35,OFFSET(Orçamento!$I$1,$B35-1,,$C35,))*$N35/$E36)))</f>
        <v/>
      </c>
      <c r="AG36" s="314" t="str" cm="1">
        <f t="array" aca="1" ref="AG36" ca="1">IF(OR($D35=0,AG35="",$N35=0),"",
IF($G35=$E$6,
SUM(IF(OFFSET($R$23,,,($F35-1)*3-2,$D$3)=AG35,OFFSET($R$25,,,($F35-1)*3-2,$D$3)*OFFSET($B$23,1,,($F35-1)*3-2,1))),
IF($D35=1,$N35,
SUMIF(OFFSET(Orçamento!$D$1,$B35-1,,$C35,),$F36&amp;"-"&amp;AG35,OFFSET(Orçamento!$I$1,$B35-1,,$C35,))*$N35/$E36)))</f>
        <v/>
      </c>
      <c r="AH36" s="314" t="str" cm="1">
        <f t="array" aca="1" ref="AH36" ca="1">IF(OR($D35=0,AH35="",$N35=0),"",
IF($G35=$E$6,
SUM(IF(OFFSET($R$23,,,($F35-1)*3-2,$D$3)=AH35,OFFSET($R$25,,,($F35-1)*3-2,$D$3)*OFFSET($B$23,1,,($F35-1)*3-2,1))),
IF($D35=1,$N35,
SUMIF(OFFSET(Orçamento!$D$1,$B35-1,,$C35,),$F36&amp;"-"&amp;AH35,OFFSET(Orçamento!$I$1,$B35-1,,$C35,))*$N35/$E36)))</f>
        <v/>
      </c>
      <c r="AI36" s="314" t="str" cm="1">
        <f t="array" aca="1" ref="AI36" ca="1">IF(OR($D35=0,AI35="",$N35=0),"",
IF($G35=$E$6,
SUM(IF(OFFSET($R$23,,,($F35-1)*3-2,$D$3)=AI35,OFFSET($R$25,,,($F35-1)*3-2,$D$3)*OFFSET($B$23,1,,($F35-1)*3-2,1))),
IF($D35=1,$N35,
SUMIF(OFFSET(Orçamento!$D$1,$B35-1,,$C35,),$F36&amp;"-"&amp;AI35,OFFSET(Orçamento!$I$1,$B35-1,,$C35,))*$N35/$E36)))</f>
        <v/>
      </c>
      <c r="AJ36" s="314" t="str" cm="1">
        <f t="array" aca="1" ref="AJ36" ca="1">IF(OR($D35=0,AJ35="",$N35=0),"",
IF($G35=$E$6,
SUM(IF(OFFSET($R$23,,,($F35-1)*3-2,$D$3)=AJ35,OFFSET($R$25,,,($F35-1)*3-2,$D$3)*OFFSET($B$23,1,,($F35-1)*3-2,1))),
IF($D35=1,$N35,
SUMIF(OFFSET(Orçamento!$D$1,$B35-1,,$C35,),$F36&amp;"-"&amp;AJ35,OFFSET(Orçamento!$I$1,$B35-1,,$C35,))*$N35/$E36)))</f>
        <v/>
      </c>
      <c r="AK36" s="314" t="str" cm="1">
        <f t="array" aca="1" ref="AK36" ca="1">IF(OR($D35=0,AK35="",$N35=0),"",
IF($G35=$E$6,
SUM(IF(OFFSET($R$23,,,($F35-1)*3-2,$D$3)=AK35,OFFSET($R$25,,,($F35-1)*3-2,$D$3)*OFFSET($B$23,1,,($F35-1)*3-2,1))),
IF($D35=1,$N35,
SUMIF(OFFSET(Orçamento!$D$1,$B35-1,,$C35,),$F36&amp;"-"&amp;AK35,OFFSET(Orçamento!$I$1,$B35-1,,$C35,))*$N35/$E36)))</f>
        <v/>
      </c>
    </row>
    <row r="37" spans="1:37" ht="13.15" customHeight="1">
      <c r="A37" s="206"/>
      <c r="B37" s="266" t="str" cm="1">
        <f t="array" aca="1" ref="B37" ca="1">IF($F35&gt;$E$2,"",IF($F$2=1,INDEX('QC rev00'!$M$10:$T$120,$F37,5),IF($F$2=2,INDEX(#REF!,$F37,5),INDEX(#REF!,$F37,5))))</f>
        <v/>
      </c>
      <c r="C37" s="266" t="str" cm="1">
        <f t="array" aca="1" ref="C37" ca="1">IF($F35&gt;$E$2,"",IF($F$2=1,INDEX('QC rev00'!$M$10:$T$120,$F37,6),IF($F$2=2,INDEX(#REF!,$F37,6),INDEX(#REF!,$F37,6))))</f>
        <v/>
      </c>
      <c r="D37" s="207"/>
      <c r="E37" s="207"/>
      <c r="F37" s="207" t="str">
        <f ca="1">IF(F35&gt;$E$2,"",MATCH(F35,'QC rev00'!$C$10:$C$120,))</f>
        <v/>
      </c>
      <c r="G37" s="753"/>
      <c r="H37" s="731"/>
      <c r="I37" s="732"/>
      <c r="J37" s="749"/>
      <c r="K37" s="750"/>
      <c r="L37" s="756"/>
      <c r="M37" s="735"/>
      <c r="N37" s="738"/>
      <c r="O37" s="741"/>
      <c r="P37" s="744"/>
      <c r="Q37" s="267" t="s">
        <v>91</v>
      </c>
      <c r="R37" s="588">
        <f t="shared" ref="R37:AK37" ca="1" si="29">IFERROR(R36*$O35,0)</f>
        <v>0</v>
      </c>
      <c r="S37" s="588">
        <f t="shared" ca="1" si="29"/>
        <v>0</v>
      </c>
      <c r="T37" s="588">
        <f t="shared" ca="1" si="29"/>
        <v>0</v>
      </c>
      <c r="U37" s="589">
        <f t="shared" ca="1" si="29"/>
        <v>0</v>
      </c>
      <c r="V37" s="588">
        <f t="shared" ca="1" si="29"/>
        <v>0</v>
      </c>
      <c r="W37" s="588">
        <f t="shared" ca="1" si="29"/>
        <v>0</v>
      </c>
      <c r="X37" s="588">
        <f t="shared" ca="1" si="29"/>
        <v>0</v>
      </c>
      <c r="Y37" s="588">
        <f t="shared" ca="1" si="29"/>
        <v>0</v>
      </c>
      <c r="Z37" s="588">
        <f t="shared" ca="1" si="29"/>
        <v>0</v>
      </c>
      <c r="AA37" s="588">
        <f t="shared" ca="1" si="29"/>
        <v>0</v>
      </c>
      <c r="AB37" s="588">
        <f t="shared" ca="1" si="29"/>
        <v>0</v>
      </c>
      <c r="AC37" s="588">
        <f t="shared" ca="1" si="29"/>
        <v>0</v>
      </c>
      <c r="AD37" s="588">
        <f t="shared" ca="1" si="29"/>
        <v>0</v>
      </c>
      <c r="AE37" s="588">
        <f t="shared" ca="1" si="29"/>
        <v>0</v>
      </c>
      <c r="AF37" s="588">
        <f t="shared" ca="1" si="29"/>
        <v>0</v>
      </c>
      <c r="AG37" s="588">
        <f t="shared" ca="1" si="29"/>
        <v>0</v>
      </c>
      <c r="AH37" s="588">
        <f t="shared" ca="1" si="29"/>
        <v>0</v>
      </c>
      <c r="AI37" s="588">
        <f t="shared" ca="1" si="29"/>
        <v>0</v>
      </c>
      <c r="AJ37" s="588">
        <f t="shared" ca="1" si="29"/>
        <v>0</v>
      </c>
      <c r="AK37" s="588">
        <f t="shared" ca="1" si="29"/>
        <v>0</v>
      </c>
    </row>
    <row r="38" spans="1:37" ht="13.15" customHeight="1">
      <c r="A38" s="206"/>
      <c r="B38" s="261">
        <f ca="1">IF($F38&gt;$E$2,0,IF(E38&lt;&gt;"",MATCH(F39&amp;" - Mapa",Orçamento!J:J,),0))</f>
        <v>0</v>
      </c>
      <c r="C38" s="215">
        <f ca="1">IF($D38&gt;1,_xlfn.MAXIFS(Orçamento!G:G,Orçamento!J:J,F39&amp;" - Mapa")+6-B38,0)</f>
        <v>0</v>
      </c>
      <c r="D38" s="261">
        <f ca="1">IF($F38&gt;$E$2,0,IF($G38=$E$6,$D$2,IF(E38&lt;&gt;"",_xlfn.MAXIFS(Orçamento!E:E,Orçamento!J:J,F39&amp;" - Mapa"),0)))</f>
        <v>0</v>
      </c>
      <c r="E38" s="215" t="str">
        <f ca="1">IF(F39="","",_xlfn.IFNA(MATCH($F39,'QC rev00'!$G$10:$G$120,),""))</f>
        <v/>
      </c>
      <c r="F38" s="207" cm="1">
        <f t="array" aca="1" ref="F38" ca="1">OFFSET(F38,-3,,,)+1</f>
        <v>6</v>
      </c>
      <c r="G38" s="751" t="str" cm="1">
        <f t="array" aca="1" ref="G38" ca="1">IF($F38&gt;$E$2,"",IF($F$2=1,INDEX('QC rev00'!$M$10:$T$120,$F40,2),IF($F$2=2,INDEX(#REF!,$F40,2),INDEX(#REF!,$F40,2))))</f>
        <v/>
      </c>
      <c r="H38" s="727" t="str" cm="1">
        <f t="array" aca="1" ref="H38" ca="1">IF($F38&gt;$E$2,"",IF($F$2=1,INDEX('QC rev00'!$M$10:$T$120,$F40,3),IF($F$2=2,INDEX(#REF!,$F40,3),INDEX(#REF!,$F40,3))))</f>
        <v/>
      </c>
      <c r="I38" s="728"/>
      <c r="J38" s="745"/>
      <c r="K38" s="746"/>
      <c r="L38" s="754" t="str" cm="1">
        <f t="array" aca="1" ref="L38" ca="1">IF($F38&gt;$E$2,"",IF($F$2=1,INDEX('QC rev00'!$M$10:$T$120,$F40,7),IF($F$2=2,INDEX(#REF!,$F40,7),INDEX(#REF!,$F40,7))))</f>
        <v/>
      </c>
      <c r="M38" s="733" t="str" cm="1">
        <f t="array" aca="1" ref="M38" ca="1">IF($F38&gt;$E$2,"",IF($F$2=1,INDEX('QC rev00'!$M$10:$T$120,$F40,8),IF($F$2=2,INDEX(#REF!,$F40,8),INDEX(#REF!,$F40,8))))</f>
        <v/>
      </c>
      <c r="N38" s="736" cm="1">
        <f t="array" aca="1" ref="N38" ca="1">IF($F38&gt;$E$2,0,IF(_xlfn.IFNA(MATCH($G38,Listas!$E$4:$E$206,),0)&gt;0,$F$5,IF($F$2=1,INDEX('QC rev00'!$M$10:$U$120,$F40,9),IF($F$2=2,INDEX(#REF!,$F40,9),INDEX(#REF!,$F40,9)))))</f>
        <v>0</v>
      </c>
      <c r="O38" s="739" cm="1">
        <f t="array" aca="1" ref="O38" ca="1">IF($F38&gt;$E$2,0,IF(_xlfn.IFNA(MATCH($G38,Listas!$E$4:$E$206,),0)&gt;0,1,IF($H$10=0,0,IF($F$2=1,INDEX('QC rev00'!$M$10:$BC$120,$F40,9+$F$3),IF($F$2=2,INDEX(#REF!,$F40,9+$F$3),INDEX(#REF!,$F40,9+$F$3)))*IF($E$5="X",1,1-$B40-$C40))))</f>
        <v>0</v>
      </c>
      <c r="P38" s="742">
        <f t="shared" ref="P38" ca="1" si="30">N38*O38</f>
        <v>0</v>
      </c>
      <c r="Q38" s="262" t="s">
        <v>89</v>
      </c>
      <c r="R38" s="308" t="str" cm="1">
        <f t="array" aca="1" ref="R38" ca="1">IF($D38=0,"",IF($G38=$E$6,INDEX(Orçamento!$U:$U,MATCH(R$21,Orçamento!$C:$C,),1),INDEX(Orçamento!$U:$U,$B38,1)))</f>
        <v/>
      </c>
      <c r="S38" s="309" t="str">
        <f ca="1">IF(S$21&gt;$D38,"",IF($G38=$E$6,INDEX(Orçamento!$U:$U,MATCH(S$21,Orçamento!$C:$C,),1),INDEX(Orçamento!$U:$U,MATCH(S$21&amp;"-"&amp;$F39,Orçamento!$F:$F,),1)))</f>
        <v/>
      </c>
      <c r="T38" s="309" t="str">
        <f ca="1">IF(T$21&gt;$D38,"",IF($G38=$E$6,INDEX(Orçamento!$U:$U,MATCH(T$21,Orçamento!$C:$C,),1),INDEX(Orçamento!$U:$U,MATCH(T$21&amp;"-"&amp;$F39,Orçamento!$F:$F,),1)))</f>
        <v/>
      </c>
      <c r="U38" s="310" t="str">
        <f ca="1">IF(U$21&gt;$D38,"",IF($G38=$E$6,INDEX(Orçamento!$U:$U,MATCH(U$21,Orçamento!$C:$C,),1),INDEX(Orçamento!$U:$U,MATCH(U$21&amp;"-"&amp;$F39,Orçamento!$F:$F,),1)))</f>
        <v/>
      </c>
      <c r="V38" s="309" t="str">
        <f ca="1">IF(V$21&gt;$D38,"",IF($G38=$E$6,INDEX(Orçamento!$U:$U,MATCH(V$21,Orçamento!$C:$C,),1),INDEX(Orçamento!$U:$U,MATCH(V$21&amp;"-"&amp;$F39,Orçamento!$F:$F,),1)))</f>
        <v/>
      </c>
      <c r="W38" s="309" t="str">
        <f ca="1">IF(W$21&gt;$D38,"",IF($G38=$E$6,INDEX(Orçamento!$U:$U,MATCH(W$21,Orçamento!$C:$C,),1),INDEX(Orçamento!$U:$U,MATCH(W$21&amp;"-"&amp;$F39,Orçamento!$F:$F,),1)))</f>
        <v/>
      </c>
      <c r="X38" s="309" t="str">
        <f ca="1">IF(X$21&gt;$D38,"",IF($G38=$E$6,INDEX(Orçamento!$U:$U,MATCH(X$21,Orçamento!$C:$C,),1),INDEX(Orçamento!$U:$U,MATCH(X$21&amp;"-"&amp;$F39,Orçamento!$F:$F,),1)))</f>
        <v/>
      </c>
      <c r="Y38" s="309" t="str">
        <f ca="1">IF(Y$21&gt;$D38,"",IF($G38=$E$6,INDEX(Orçamento!$U:$U,MATCH(Y$21,Orçamento!$C:$C,),1),INDEX(Orçamento!$U:$U,MATCH(Y$21&amp;"-"&amp;$F39,Orçamento!$F:$F,),1)))</f>
        <v/>
      </c>
      <c r="Z38" s="309" t="str">
        <f ca="1">IF(Z$21&gt;$D38,"",IF($G38=$E$6,INDEX(Orçamento!$U:$U,MATCH(Z$21,Orçamento!$C:$C,),1),INDEX(Orçamento!$U:$U,MATCH(Z$21&amp;"-"&amp;$F39,Orçamento!$F:$F,),1)))</f>
        <v/>
      </c>
      <c r="AA38" s="311" t="str">
        <f ca="1">IF(AA$21&gt;$D38,"",IF($G38=$E$6,INDEX(Orçamento!$U:$U,MATCH(AA$21,Orçamento!$C:$C,),1),INDEX(Orçamento!$U:$U,MATCH(AA$21&amp;"-"&amp;$F39,Orçamento!$F:$F,),1)))</f>
        <v/>
      </c>
      <c r="AB38" s="311" t="str">
        <f ca="1">IF(AB$21&gt;$D38,"",IF($G38=$E$6,INDEX(Orçamento!$U:$U,MATCH(AB$21,Orçamento!$C:$C,),1),INDEX(Orçamento!$U:$U,MATCH(AB$21&amp;"-"&amp;$F39,Orçamento!$F:$F,),1)))</f>
        <v/>
      </c>
      <c r="AC38" s="311" t="str">
        <f ca="1">IF(AC$21&gt;$D38,"",IF($G38=$E$6,INDEX(Orçamento!$U:$U,MATCH(AC$21,Orçamento!$C:$C,),1),INDEX(Orçamento!$U:$U,MATCH(AC$21&amp;"-"&amp;$F39,Orçamento!$F:$F,),1)))</f>
        <v/>
      </c>
      <c r="AD38" s="311" t="str">
        <f ca="1">IF(AD$21&gt;$D38,"",IF($G38=$E$6,INDEX(Orçamento!$U:$U,MATCH(AD$21,Orçamento!$C:$C,),1),INDEX(Orçamento!$U:$U,MATCH(AD$21&amp;"-"&amp;$F39,Orçamento!$F:$F,),1)))</f>
        <v/>
      </c>
      <c r="AE38" s="311" t="str">
        <f ca="1">IF(AE$21&gt;$D38,"",IF($G38=$E$6,INDEX(Orçamento!$U:$U,MATCH(AE$21,Orçamento!$C:$C,),1),INDEX(Orçamento!$U:$U,MATCH(AE$21&amp;"-"&amp;$F39,Orçamento!$F:$F,),1)))</f>
        <v/>
      </c>
      <c r="AF38" s="311" t="str">
        <f ca="1">IF(AF$21&gt;$D38,"",IF($G38=$E$6,INDEX(Orçamento!$U:$U,MATCH(AF$21,Orçamento!$C:$C,),1),INDEX(Orçamento!$U:$U,MATCH(AF$21&amp;"-"&amp;$F39,Orçamento!$F:$F,),1)))</f>
        <v/>
      </c>
      <c r="AG38" s="311" t="str">
        <f ca="1">IF(AG$21&gt;$D38,"",IF($G38=$E$6,INDEX(Orçamento!$U:$U,MATCH(AG$21,Orçamento!$C:$C,),1),INDEX(Orçamento!$U:$U,MATCH(AG$21&amp;"-"&amp;$F39,Orçamento!$F:$F,),1)))</f>
        <v/>
      </c>
      <c r="AH38" s="311" t="str">
        <f ca="1">IF(AH$21&gt;$D38,"",IF($G38=$E$6,INDEX(Orçamento!$U:$U,MATCH(AH$21,Orçamento!$C:$C,),1),INDEX(Orçamento!$U:$U,MATCH(AH$21&amp;"-"&amp;$F39,Orçamento!$F:$F,),1)))</f>
        <v/>
      </c>
      <c r="AI38" s="311" t="str">
        <f ca="1">IF(AI$21&gt;$D38,"",IF($G38=$E$6,INDEX(Orçamento!$U:$U,MATCH(AI$21,Orçamento!$C:$C,),1),INDEX(Orçamento!$U:$U,MATCH(AI$21&amp;"-"&amp;$F39,Orçamento!$F:$F,),1)))</f>
        <v/>
      </c>
      <c r="AJ38" s="311" t="str">
        <f ca="1">IF(AJ$21&gt;$D38,"",IF($G38=$E$6,INDEX(Orçamento!$U:$U,MATCH(AJ$21,Orçamento!$C:$C,),1),INDEX(Orçamento!$U:$U,MATCH(AJ$21&amp;"-"&amp;$F39,Orçamento!$F:$F,),1)))</f>
        <v/>
      </c>
      <c r="AK38" s="311" t="str">
        <f ca="1">IF(AK$21&gt;$D38,"",IF($G38=$E$6,INDEX(Orçamento!$U:$U,MATCH(AK$21,Orçamento!$C:$C,),1),INDEX(Orçamento!$U:$U,MATCH(AK$21&amp;"-"&amp;$F39,Orçamento!$F:$F,),1)))</f>
        <v/>
      </c>
    </row>
    <row r="39" spans="1:37" ht="13.15" customHeight="1">
      <c r="A39" s="206"/>
      <c r="B39" s="263">
        <f t="shared" ref="B39" ca="1" si="31">IF($F38&gt;$E$2,0,(1/(1-B40-C40))*(B40+C40))</f>
        <v>0</v>
      </c>
      <c r="C39" s="264" cm="1">
        <f t="array" aca="1" ref="C39" ca="1">IF(ROUND(SUM(IF(R38:AK38&lt;&gt;"",(R39:AK39)))-N38,3)&lt;&gt;0,"X",0)</f>
        <v>0</v>
      </c>
      <c r="D39" s="206"/>
      <c r="E39" s="215" t="str" cm="1">
        <f t="array" aca="1" ref="E39" ca="1">IF($F38&gt;$E$2,"",INDEX('QC rev00'!$J$9:$J$120,1+E38,1))</f>
        <v/>
      </c>
      <c r="F39" s="215" t="str" cm="1">
        <f t="array" aca="1" ref="F39" ca="1">IF($F38&gt;$E$2,"",IF($F$2=1,INDEX('QC rev00'!$M$10:$T$120,$F40,1),IF($F$2=2,INDEX(#REF!,$F40,1),INDEX(#REF!,$F40,1))))</f>
        <v/>
      </c>
      <c r="G39" s="752"/>
      <c r="H39" s="729"/>
      <c r="I39" s="730"/>
      <c r="J39" s="747"/>
      <c r="K39" s="748"/>
      <c r="L39" s="755"/>
      <c r="M39" s="734"/>
      <c r="N39" s="737"/>
      <c r="O39" s="740"/>
      <c r="P39" s="743"/>
      <c r="Q39" s="265" t="s">
        <v>90</v>
      </c>
      <c r="R39" s="312" t="str" cm="1">
        <f t="array" aca="1" ref="R39" ca="1">IF(OR($D38=0,R38="",$N38=0),"",
IF($G38=$E$6,
SUM(IF(OFFSET($R$23,,,($F38-1)*3-2,$D$3)=R38,OFFSET($R$25,,,($F38-1)*3-2,$D$3)*OFFSET($B$23,1,,($F38-1)*3-2,1))),
IF($D38=1,$N38,
SUMIF(OFFSET(Orçamento!$D$1,$B38-1,,$C38,),$F39&amp;"-"&amp;R38,OFFSET(Orçamento!$I$1,$B38-1,,$C38,))*$N38/$E39)))</f>
        <v/>
      </c>
      <c r="S39" s="312" t="str" cm="1">
        <f t="array" aca="1" ref="S39" ca="1">IF(OR($D38=0,S38="",$N38=0),"",
IF($G38=$E$6,
SUM(IF(OFFSET($R$23,,,($F38-1)*3-2,$D$3)=S38,OFFSET($R$25,,,($F38-1)*3-2,$D$3)*OFFSET($B$23,1,,($F38-1)*3-2,1))),
IF($D38=1,$N38,
SUMIF(OFFSET(Orçamento!$D$1,$B38-1,,$C38,),$F39&amp;"-"&amp;S38,OFFSET(Orçamento!$I$1,$B38-1,,$C38,))*$N38/$E39)))</f>
        <v/>
      </c>
      <c r="T39" s="312" t="str" cm="1">
        <f t="array" aca="1" ref="T39" ca="1">IF(OR($D38=0,T38="",$N38=0),"",
IF($G38=$E$6,
SUM(IF(OFFSET($R$23,,,($F38-1)*3-2,$D$3)=T38,OFFSET($R$25,,,($F38-1)*3-2,$D$3)*OFFSET($B$23,1,,($F38-1)*3-2,1))),
IF($D38=1,$N38,
SUMIF(OFFSET(Orçamento!$D$1,$B38-1,,$C38,),$F39&amp;"-"&amp;T38,OFFSET(Orçamento!$I$1,$B38-1,,$C38,))*$N38/$E39)))</f>
        <v/>
      </c>
      <c r="U39" s="313" t="str" cm="1">
        <f t="array" aca="1" ref="U39" ca="1">IF(OR($D38=0,U38="",$N38=0),"",
IF($G38=$E$6,
SUM(IF(OFFSET($R$23,,,($F38-1)*3-2,$D$3)=U38,OFFSET($R$25,,,($F38-1)*3-2,$D$3)*OFFSET($B$23,1,,($F38-1)*3-2,1))),
IF($D38=1,$N38,
SUMIF(OFFSET(Orçamento!$D$1,$B38-1,,$C38,),$F39&amp;"-"&amp;U38,OFFSET(Orçamento!$I$1,$B38-1,,$C38,))*$N38/$E39)))</f>
        <v/>
      </c>
      <c r="V39" s="312" t="str" cm="1">
        <f t="array" aca="1" ref="V39" ca="1">IF(OR($D38=0,V38="",$N38=0),"",
IF($G38=$E$6,
SUM(IF(OFFSET($R$23,,,($F38-1)*3-2,$D$3)=V38,OFFSET($R$25,,,($F38-1)*3-2,$D$3)*OFFSET($B$23,1,,($F38-1)*3-2,1))),
IF($D38=1,$N38,
SUMIF(OFFSET(Orçamento!$D$1,$B38-1,,$C38,),$F39&amp;"-"&amp;V38,OFFSET(Orçamento!$I$1,$B38-1,,$C38,))*$N38/$E39)))</f>
        <v/>
      </c>
      <c r="W39" s="312" t="str" cm="1">
        <f t="array" aca="1" ref="W39" ca="1">IF(OR($D38=0,W38="",$N38=0),"",
IF($G38=$E$6,
SUM(IF(OFFSET($R$23,,,($F38-1)*3-2,$D$3)=W38,OFFSET($R$25,,,($F38-1)*3-2,$D$3)*OFFSET($B$23,1,,($F38-1)*3-2,1))),
IF($D38=1,$N38,
SUMIF(OFFSET(Orçamento!$D$1,$B38-1,,$C38,),$F39&amp;"-"&amp;W38,OFFSET(Orçamento!$I$1,$B38-1,,$C38,))*$N38/$E39)))</f>
        <v/>
      </c>
      <c r="X39" s="312" t="str" cm="1">
        <f t="array" aca="1" ref="X39" ca="1">IF(OR($D38=0,X38="",$N38=0),"",
IF($G38=$E$6,
SUM(IF(OFFSET($R$23,,,($F38-1)*3-2,$D$3)=X38,OFFSET($R$25,,,($F38-1)*3-2,$D$3)*OFFSET($B$23,1,,($F38-1)*3-2,1))),
IF($D38=1,$N38,
SUMIF(OFFSET(Orçamento!$D$1,$B38-1,,$C38,),$F39&amp;"-"&amp;X38,OFFSET(Orçamento!$I$1,$B38-1,,$C38,))*$N38/$E39)))</f>
        <v/>
      </c>
      <c r="Y39" s="312" t="str" cm="1">
        <f t="array" aca="1" ref="Y39" ca="1">IF(OR($D38=0,Y38="",$N38=0),"",
IF($G38=$E$6,
SUM(IF(OFFSET($R$23,,,($F38-1)*3-2,$D$3)=Y38,OFFSET($R$25,,,($F38-1)*3-2,$D$3)*OFFSET($B$23,1,,($F38-1)*3-2,1))),
IF($D38=1,$N38,
SUMIF(OFFSET(Orçamento!$D$1,$B38-1,,$C38,),$F39&amp;"-"&amp;Y38,OFFSET(Orçamento!$I$1,$B38-1,,$C38,))*$N38/$E39)))</f>
        <v/>
      </c>
      <c r="Z39" s="312" t="str" cm="1">
        <f t="array" aca="1" ref="Z39" ca="1">IF(OR($D38=0,Z38="",$N38=0),"",
IF($G38=$E$6,
SUM(IF(OFFSET($R$23,,,($F38-1)*3-2,$D$3)=Z38,OFFSET($R$25,,,($F38-1)*3-2,$D$3)*OFFSET($B$23,1,,($F38-1)*3-2,1))),
IF($D38=1,$N38,
SUMIF(OFFSET(Orçamento!$D$1,$B38-1,,$C38,),$F39&amp;"-"&amp;Z38,OFFSET(Orçamento!$I$1,$B38-1,,$C38,))*$N38/$E39)))</f>
        <v/>
      </c>
      <c r="AA39" s="314" t="str" cm="1">
        <f t="array" aca="1" ref="AA39" ca="1">IF(OR($D38=0,AA38="",$N38=0),"",
IF($G38=$E$6,
SUM(IF(OFFSET($R$23,,,($F38-1)*3-2,$D$3)=AA38,OFFSET($R$25,,,($F38-1)*3-2,$D$3)*OFFSET($B$23,1,,($F38-1)*3-2,1))),
IF($D38=1,$N38,
SUMIF(OFFSET(Orçamento!$D$1,$B38-1,,$C38,),$F39&amp;"-"&amp;AA38,OFFSET(Orçamento!$I$1,$B38-1,,$C38,))*$N38/$E39)))</f>
        <v/>
      </c>
      <c r="AB39" s="314" t="str" cm="1">
        <f t="array" aca="1" ref="AB39" ca="1">IF(OR($D38=0,AB38="",$N38=0),"",
IF($G38=$E$6,
SUM(IF(OFFSET($R$23,,,($F38-1)*3-2,$D$3)=AB38,OFFSET($R$25,,,($F38-1)*3-2,$D$3)*OFFSET($B$23,1,,($F38-1)*3-2,1))),
IF($D38=1,$N38,
SUMIF(OFFSET(Orçamento!$D$1,$B38-1,,$C38,),$F39&amp;"-"&amp;AB38,OFFSET(Orçamento!$I$1,$B38-1,,$C38,))*$N38/$E39)))</f>
        <v/>
      </c>
      <c r="AC39" s="314" t="str" cm="1">
        <f t="array" aca="1" ref="AC39" ca="1">IF(OR($D38=0,AC38="",$N38=0),"",
IF($G38=$E$6,
SUM(IF(OFFSET($R$23,,,($F38-1)*3-2,$D$3)=AC38,OFFSET($R$25,,,($F38-1)*3-2,$D$3)*OFFSET($B$23,1,,($F38-1)*3-2,1))),
IF($D38=1,$N38,
SUMIF(OFFSET(Orçamento!$D$1,$B38-1,,$C38,),$F39&amp;"-"&amp;AC38,OFFSET(Orçamento!$I$1,$B38-1,,$C38,))*$N38/$E39)))</f>
        <v/>
      </c>
      <c r="AD39" s="314" t="str" cm="1">
        <f t="array" aca="1" ref="AD39" ca="1">IF(OR($D38=0,AD38="",$N38=0),"",
IF($G38=$E$6,
SUM(IF(OFFSET($R$23,,,($F38-1)*3-2,$D$3)=AD38,OFFSET($R$25,,,($F38-1)*3-2,$D$3)*OFFSET($B$23,1,,($F38-1)*3-2,1))),
IF($D38=1,$N38,
SUMIF(OFFSET(Orçamento!$D$1,$B38-1,,$C38,),$F39&amp;"-"&amp;AD38,OFFSET(Orçamento!$I$1,$B38-1,,$C38,))*$N38/$E39)))</f>
        <v/>
      </c>
      <c r="AE39" s="314" t="str" cm="1">
        <f t="array" aca="1" ref="AE39" ca="1">IF(OR($D38=0,AE38="",$N38=0),"",
IF($G38=$E$6,
SUM(IF(OFFSET($R$23,,,($F38-1)*3-2,$D$3)=AE38,OFFSET($R$25,,,($F38-1)*3-2,$D$3)*OFFSET($B$23,1,,($F38-1)*3-2,1))),
IF($D38=1,$N38,
SUMIF(OFFSET(Orçamento!$D$1,$B38-1,,$C38,),$F39&amp;"-"&amp;AE38,OFFSET(Orçamento!$I$1,$B38-1,,$C38,))*$N38/$E39)))</f>
        <v/>
      </c>
      <c r="AF39" s="314" t="str" cm="1">
        <f t="array" aca="1" ref="AF39" ca="1">IF(OR($D38=0,AF38="",$N38=0),"",
IF($G38=$E$6,
SUM(IF(OFFSET($R$23,,,($F38-1)*3-2,$D$3)=AF38,OFFSET($R$25,,,($F38-1)*3-2,$D$3)*OFFSET($B$23,1,,($F38-1)*3-2,1))),
IF($D38=1,$N38,
SUMIF(OFFSET(Orçamento!$D$1,$B38-1,,$C38,),$F39&amp;"-"&amp;AF38,OFFSET(Orçamento!$I$1,$B38-1,,$C38,))*$N38/$E39)))</f>
        <v/>
      </c>
      <c r="AG39" s="314" t="str" cm="1">
        <f t="array" aca="1" ref="AG39" ca="1">IF(OR($D38=0,AG38="",$N38=0),"",
IF($G38=$E$6,
SUM(IF(OFFSET($R$23,,,($F38-1)*3-2,$D$3)=AG38,OFFSET($R$25,,,($F38-1)*3-2,$D$3)*OFFSET($B$23,1,,($F38-1)*3-2,1))),
IF($D38=1,$N38,
SUMIF(OFFSET(Orçamento!$D$1,$B38-1,,$C38,),$F39&amp;"-"&amp;AG38,OFFSET(Orçamento!$I$1,$B38-1,,$C38,))*$N38/$E39)))</f>
        <v/>
      </c>
      <c r="AH39" s="314" t="str" cm="1">
        <f t="array" aca="1" ref="AH39" ca="1">IF(OR($D38=0,AH38="",$N38=0),"",
IF($G38=$E$6,
SUM(IF(OFFSET($R$23,,,($F38-1)*3-2,$D$3)=AH38,OFFSET($R$25,,,($F38-1)*3-2,$D$3)*OFFSET($B$23,1,,($F38-1)*3-2,1))),
IF($D38=1,$N38,
SUMIF(OFFSET(Orçamento!$D$1,$B38-1,,$C38,),$F39&amp;"-"&amp;AH38,OFFSET(Orçamento!$I$1,$B38-1,,$C38,))*$N38/$E39)))</f>
        <v/>
      </c>
      <c r="AI39" s="314" t="str" cm="1">
        <f t="array" aca="1" ref="AI39" ca="1">IF(OR($D38=0,AI38="",$N38=0),"",
IF($G38=$E$6,
SUM(IF(OFFSET($R$23,,,($F38-1)*3-2,$D$3)=AI38,OFFSET($R$25,,,($F38-1)*3-2,$D$3)*OFFSET($B$23,1,,($F38-1)*3-2,1))),
IF($D38=1,$N38,
SUMIF(OFFSET(Orçamento!$D$1,$B38-1,,$C38,),$F39&amp;"-"&amp;AI38,OFFSET(Orçamento!$I$1,$B38-1,,$C38,))*$N38/$E39)))</f>
        <v/>
      </c>
      <c r="AJ39" s="314" t="str" cm="1">
        <f t="array" aca="1" ref="AJ39" ca="1">IF(OR($D38=0,AJ38="",$N38=0),"",
IF($G38=$E$6,
SUM(IF(OFFSET($R$23,,,($F38-1)*3-2,$D$3)=AJ38,OFFSET($R$25,,,($F38-1)*3-2,$D$3)*OFFSET($B$23,1,,($F38-1)*3-2,1))),
IF($D38=1,$N38,
SUMIF(OFFSET(Orçamento!$D$1,$B38-1,,$C38,),$F39&amp;"-"&amp;AJ38,OFFSET(Orçamento!$I$1,$B38-1,,$C38,))*$N38/$E39)))</f>
        <v/>
      </c>
      <c r="AK39" s="314" t="str" cm="1">
        <f t="array" aca="1" ref="AK39" ca="1">IF(OR($D38=0,AK38="",$N38=0),"",
IF($G38=$E$6,
SUM(IF(OFFSET($R$23,,,($F38-1)*3-2,$D$3)=AK38,OFFSET($R$25,,,($F38-1)*3-2,$D$3)*OFFSET($B$23,1,,($F38-1)*3-2,1))),
IF($D38=1,$N38,
SUMIF(OFFSET(Orçamento!$D$1,$B38-1,,$C38,),$F39&amp;"-"&amp;AK38,OFFSET(Orçamento!$I$1,$B38-1,,$C38,))*$N38/$E39)))</f>
        <v/>
      </c>
    </row>
    <row r="40" spans="1:37" ht="13.15" customHeight="1">
      <c r="A40" s="206"/>
      <c r="B40" s="266" t="str" cm="1">
        <f t="array" aca="1" ref="B40" ca="1">IF($F38&gt;$E$2,"",IF($F$2=1,INDEX('QC rev00'!$M$10:$T$120,$F40,5),IF($F$2=2,INDEX(#REF!,$F40,5),INDEX(#REF!,$F40,5))))</f>
        <v/>
      </c>
      <c r="C40" s="266" t="str" cm="1">
        <f t="array" aca="1" ref="C40" ca="1">IF($F38&gt;$E$2,"",IF($F$2=1,INDEX('QC rev00'!$M$10:$T$120,$F40,6),IF($F$2=2,INDEX(#REF!,$F40,6),INDEX(#REF!,$F40,6))))</f>
        <v/>
      </c>
      <c r="D40" s="207"/>
      <c r="E40" s="207"/>
      <c r="F40" s="207" t="str">
        <f ca="1">IF(F38&gt;$E$2,"",MATCH(F38,'QC rev00'!$C$10:$C$120,))</f>
        <v/>
      </c>
      <c r="G40" s="753"/>
      <c r="H40" s="731"/>
      <c r="I40" s="732"/>
      <c r="J40" s="749"/>
      <c r="K40" s="750"/>
      <c r="L40" s="756"/>
      <c r="M40" s="735"/>
      <c r="N40" s="738"/>
      <c r="O40" s="741"/>
      <c r="P40" s="744"/>
      <c r="Q40" s="267" t="s">
        <v>91</v>
      </c>
      <c r="R40" s="588">
        <f t="shared" ref="R40:AK40" ca="1" si="32">IFERROR(R39*$O38,0)</f>
        <v>0</v>
      </c>
      <c r="S40" s="588">
        <f t="shared" ca="1" si="32"/>
        <v>0</v>
      </c>
      <c r="T40" s="588">
        <f t="shared" ca="1" si="32"/>
        <v>0</v>
      </c>
      <c r="U40" s="589">
        <f t="shared" ca="1" si="32"/>
        <v>0</v>
      </c>
      <c r="V40" s="588">
        <f t="shared" ca="1" si="32"/>
        <v>0</v>
      </c>
      <c r="W40" s="588">
        <f t="shared" ca="1" si="32"/>
        <v>0</v>
      </c>
      <c r="X40" s="588">
        <f t="shared" ca="1" si="32"/>
        <v>0</v>
      </c>
      <c r="Y40" s="588">
        <f t="shared" ca="1" si="32"/>
        <v>0</v>
      </c>
      <c r="Z40" s="588">
        <f t="shared" ca="1" si="32"/>
        <v>0</v>
      </c>
      <c r="AA40" s="588">
        <f t="shared" ca="1" si="32"/>
        <v>0</v>
      </c>
      <c r="AB40" s="588">
        <f t="shared" ca="1" si="32"/>
        <v>0</v>
      </c>
      <c r="AC40" s="588">
        <f t="shared" ca="1" si="32"/>
        <v>0</v>
      </c>
      <c r="AD40" s="588">
        <f t="shared" ca="1" si="32"/>
        <v>0</v>
      </c>
      <c r="AE40" s="588">
        <f t="shared" ca="1" si="32"/>
        <v>0</v>
      </c>
      <c r="AF40" s="588">
        <f t="shared" ca="1" si="32"/>
        <v>0</v>
      </c>
      <c r="AG40" s="588">
        <f t="shared" ca="1" si="32"/>
        <v>0</v>
      </c>
      <c r="AH40" s="588">
        <f t="shared" ca="1" si="32"/>
        <v>0</v>
      </c>
      <c r="AI40" s="588">
        <f t="shared" ca="1" si="32"/>
        <v>0</v>
      </c>
      <c r="AJ40" s="588">
        <f t="shared" ca="1" si="32"/>
        <v>0</v>
      </c>
      <c r="AK40" s="588">
        <f t="shared" ca="1" si="32"/>
        <v>0</v>
      </c>
    </row>
    <row r="41" spans="1:37" ht="13.15" customHeight="1">
      <c r="A41" s="206"/>
      <c r="B41" s="261">
        <f ca="1">IF($F41&gt;$E$2,0,IF(E41&lt;&gt;"",MATCH(F42&amp;" - Mapa",Orçamento!J:J,),0))</f>
        <v>0</v>
      </c>
      <c r="C41" s="215">
        <f ca="1">IF($D41&gt;1,_xlfn.MAXIFS(Orçamento!G:G,Orçamento!J:J,F42&amp;" - Mapa")+6-B41,0)</f>
        <v>0</v>
      </c>
      <c r="D41" s="261">
        <f ca="1">IF($F41&gt;$E$2,0,IF($G41=$E$6,$D$2,IF(E41&lt;&gt;"",_xlfn.MAXIFS(Orçamento!E:E,Orçamento!J:J,F42&amp;" - Mapa"),0)))</f>
        <v>0</v>
      </c>
      <c r="E41" s="215" t="str">
        <f ca="1">IF(F42="","",_xlfn.IFNA(MATCH($F42,'QC rev00'!$G$10:$G$120,),""))</f>
        <v/>
      </c>
      <c r="F41" s="207" cm="1">
        <f t="array" aca="1" ref="F41" ca="1">OFFSET(F41,-3,,,)+1</f>
        <v>7</v>
      </c>
      <c r="G41" s="751" t="str" cm="1">
        <f t="array" aca="1" ref="G41" ca="1">IF($F41&gt;$E$2,"",IF($F$2=1,INDEX('QC rev00'!$M$10:$T$120,$F43,2),IF($F$2=2,INDEX(#REF!,$F43,2),INDEX(#REF!,$F43,2))))</f>
        <v/>
      </c>
      <c r="H41" s="727" t="str" cm="1">
        <f t="array" aca="1" ref="H41" ca="1">IF($F41&gt;$E$2,"",IF($F$2=1,INDEX('QC rev00'!$M$10:$T$120,$F43,3),IF($F$2=2,INDEX(#REF!,$F43,3),INDEX(#REF!,$F43,3))))</f>
        <v/>
      </c>
      <c r="I41" s="728"/>
      <c r="J41" s="745"/>
      <c r="K41" s="746"/>
      <c r="L41" s="754" t="str" cm="1">
        <f t="array" aca="1" ref="L41" ca="1">IF($F41&gt;$E$2,"",IF($F$2=1,INDEX('QC rev00'!$M$10:$T$120,$F43,7),IF($F$2=2,INDEX(#REF!,$F43,7),INDEX(#REF!,$F43,7))))</f>
        <v/>
      </c>
      <c r="M41" s="733" t="str" cm="1">
        <f t="array" aca="1" ref="M41" ca="1">IF($F41&gt;$E$2,"",IF($F$2=1,INDEX('QC rev00'!$M$10:$T$120,$F43,8),IF($F$2=2,INDEX(#REF!,$F43,8),INDEX(#REF!,$F43,8))))</f>
        <v/>
      </c>
      <c r="N41" s="736" cm="1">
        <f t="array" aca="1" ref="N41" ca="1">IF($F41&gt;$E$2,0,IF(_xlfn.IFNA(MATCH($G41,Listas!$E$4:$E$206,),0)&gt;0,$F$5,IF($F$2=1,INDEX('QC rev00'!$M$10:$U$120,$F43,9),IF($F$2=2,INDEX(#REF!,$F43,9),INDEX(#REF!,$F43,9)))))</f>
        <v>0</v>
      </c>
      <c r="O41" s="739" cm="1">
        <f t="array" aca="1" ref="O41" ca="1">IF($F41&gt;$E$2,0,IF(_xlfn.IFNA(MATCH($G41,Listas!$E$4:$E$206,),0)&gt;0,1,IF($H$10=0,0,IF($F$2=1,INDEX('QC rev00'!$M$10:$BC$120,$F43,9+$F$3),IF($F$2=2,INDEX(#REF!,$F43,9+$F$3),INDEX(#REF!,$F43,9+$F$3)))*IF($E$5="X",1,1-$B43-$C43))))</f>
        <v>0</v>
      </c>
      <c r="P41" s="742">
        <f t="shared" ref="P41" ca="1" si="33">N41*O41</f>
        <v>0</v>
      </c>
      <c r="Q41" s="262" t="s">
        <v>89</v>
      </c>
      <c r="R41" s="308" t="str" cm="1">
        <f t="array" aca="1" ref="R41" ca="1">IF($D41=0,"",IF($G41=$E$6,INDEX(Orçamento!$U:$U,MATCH(R$21,Orçamento!$C:$C,),1),INDEX(Orçamento!$U:$U,$B41,1)))</f>
        <v/>
      </c>
      <c r="S41" s="309" t="str">
        <f ca="1">IF(S$21&gt;$D41,"",IF($G41=$E$6,INDEX(Orçamento!$U:$U,MATCH(S$21,Orçamento!$C:$C,),1),INDEX(Orçamento!$U:$U,MATCH(S$21&amp;"-"&amp;$F42,Orçamento!$F:$F,),1)))</f>
        <v/>
      </c>
      <c r="T41" s="309" t="str">
        <f ca="1">IF(T$21&gt;$D41,"",IF($G41=$E$6,INDEX(Orçamento!$U:$U,MATCH(T$21,Orçamento!$C:$C,),1),INDEX(Orçamento!$U:$U,MATCH(T$21&amp;"-"&amp;$F42,Orçamento!$F:$F,),1)))</f>
        <v/>
      </c>
      <c r="U41" s="310" t="str">
        <f ca="1">IF(U$21&gt;$D41,"",IF($G41=$E$6,INDEX(Orçamento!$U:$U,MATCH(U$21,Orçamento!$C:$C,),1),INDEX(Orçamento!$U:$U,MATCH(U$21&amp;"-"&amp;$F42,Orçamento!$F:$F,),1)))</f>
        <v/>
      </c>
      <c r="V41" s="309" t="str">
        <f ca="1">IF(V$21&gt;$D41,"",IF($G41=$E$6,INDEX(Orçamento!$U:$U,MATCH(V$21,Orçamento!$C:$C,),1),INDEX(Orçamento!$U:$U,MATCH(V$21&amp;"-"&amp;$F42,Orçamento!$F:$F,),1)))</f>
        <v/>
      </c>
      <c r="W41" s="309" t="str">
        <f ca="1">IF(W$21&gt;$D41,"",IF($G41=$E$6,INDEX(Orçamento!$U:$U,MATCH(W$21,Orçamento!$C:$C,),1),INDEX(Orçamento!$U:$U,MATCH(W$21&amp;"-"&amp;$F42,Orçamento!$F:$F,),1)))</f>
        <v/>
      </c>
      <c r="X41" s="309" t="str">
        <f ca="1">IF(X$21&gt;$D41,"",IF($G41=$E$6,INDEX(Orçamento!$U:$U,MATCH(X$21,Orçamento!$C:$C,),1),INDEX(Orçamento!$U:$U,MATCH(X$21&amp;"-"&amp;$F42,Orçamento!$F:$F,),1)))</f>
        <v/>
      </c>
      <c r="Y41" s="309" t="str">
        <f ca="1">IF(Y$21&gt;$D41,"",IF($G41=$E$6,INDEX(Orçamento!$U:$U,MATCH(Y$21,Orçamento!$C:$C,),1),INDEX(Orçamento!$U:$U,MATCH(Y$21&amp;"-"&amp;$F42,Orçamento!$F:$F,),1)))</f>
        <v/>
      </c>
      <c r="Z41" s="309" t="str">
        <f ca="1">IF(Z$21&gt;$D41,"",IF($G41=$E$6,INDEX(Orçamento!$U:$U,MATCH(Z$21,Orçamento!$C:$C,),1),INDEX(Orçamento!$U:$U,MATCH(Z$21&amp;"-"&amp;$F42,Orçamento!$F:$F,),1)))</f>
        <v/>
      </c>
      <c r="AA41" s="311" t="str">
        <f ca="1">IF(AA$21&gt;$D41,"",IF($G41=$E$6,INDEX(Orçamento!$U:$U,MATCH(AA$21,Orçamento!$C:$C,),1),INDEX(Orçamento!$U:$U,MATCH(AA$21&amp;"-"&amp;$F42,Orçamento!$F:$F,),1)))</f>
        <v/>
      </c>
      <c r="AB41" s="311" t="str">
        <f ca="1">IF(AB$21&gt;$D41,"",IF($G41=$E$6,INDEX(Orçamento!$U:$U,MATCH(AB$21,Orçamento!$C:$C,),1),INDEX(Orçamento!$U:$U,MATCH(AB$21&amp;"-"&amp;$F42,Orçamento!$F:$F,),1)))</f>
        <v/>
      </c>
      <c r="AC41" s="311" t="str">
        <f ca="1">IF(AC$21&gt;$D41,"",IF($G41=$E$6,INDEX(Orçamento!$U:$U,MATCH(AC$21,Orçamento!$C:$C,),1),INDEX(Orçamento!$U:$U,MATCH(AC$21&amp;"-"&amp;$F42,Orçamento!$F:$F,),1)))</f>
        <v/>
      </c>
      <c r="AD41" s="311" t="str">
        <f ca="1">IF(AD$21&gt;$D41,"",IF($G41=$E$6,INDEX(Orçamento!$U:$U,MATCH(AD$21,Orçamento!$C:$C,),1),INDEX(Orçamento!$U:$U,MATCH(AD$21&amp;"-"&amp;$F42,Orçamento!$F:$F,),1)))</f>
        <v/>
      </c>
      <c r="AE41" s="311" t="str">
        <f ca="1">IF(AE$21&gt;$D41,"",IF($G41=$E$6,INDEX(Orçamento!$U:$U,MATCH(AE$21,Orçamento!$C:$C,),1),INDEX(Orçamento!$U:$U,MATCH(AE$21&amp;"-"&amp;$F42,Orçamento!$F:$F,),1)))</f>
        <v/>
      </c>
      <c r="AF41" s="311" t="str">
        <f ca="1">IF(AF$21&gt;$D41,"",IF($G41=$E$6,INDEX(Orçamento!$U:$U,MATCH(AF$21,Orçamento!$C:$C,),1),INDEX(Orçamento!$U:$U,MATCH(AF$21&amp;"-"&amp;$F42,Orçamento!$F:$F,),1)))</f>
        <v/>
      </c>
      <c r="AG41" s="311" t="str">
        <f ca="1">IF(AG$21&gt;$D41,"",IF($G41=$E$6,INDEX(Orçamento!$U:$U,MATCH(AG$21,Orçamento!$C:$C,),1),INDEX(Orçamento!$U:$U,MATCH(AG$21&amp;"-"&amp;$F42,Orçamento!$F:$F,),1)))</f>
        <v/>
      </c>
      <c r="AH41" s="311" t="str">
        <f ca="1">IF(AH$21&gt;$D41,"",IF($G41=$E$6,INDEX(Orçamento!$U:$U,MATCH(AH$21,Orçamento!$C:$C,),1),INDEX(Orçamento!$U:$U,MATCH(AH$21&amp;"-"&amp;$F42,Orçamento!$F:$F,),1)))</f>
        <v/>
      </c>
      <c r="AI41" s="311" t="str">
        <f ca="1">IF(AI$21&gt;$D41,"",IF($G41=$E$6,INDEX(Orçamento!$U:$U,MATCH(AI$21,Orçamento!$C:$C,),1),INDEX(Orçamento!$U:$U,MATCH(AI$21&amp;"-"&amp;$F42,Orçamento!$F:$F,),1)))</f>
        <v/>
      </c>
      <c r="AJ41" s="311" t="str">
        <f ca="1">IF(AJ$21&gt;$D41,"",IF($G41=$E$6,INDEX(Orçamento!$U:$U,MATCH(AJ$21,Orçamento!$C:$C,),1),INDEX(Orçamento!$U:$U,MATCH(AJ$21&amp;"-"&amp;$F42,Orçamento!$F:$F,),1)))</f>
        <v/>
      </c>
      <c r="AK41" s="311" t="str">
        <f ca="1">IF(AK$21&gt;$D41,"",IF($G41=$E$6,INDEX(Orçamento!$U:$U,MATCH(AK$21,Orçamento!$C:$C,),1),INDEX(Orçamento!$U:$U,MATCH(AK$21&amp;"-"&amp;$F42,Orçamento!$F:$F,),1)))</f>
        <v/>
      </c>
    </row>
    <row r="42" spans="1:37" ht="13.15" customHeight="1">
      <c r="A42" s="206"/>
      <c r="B42" s="263">
        <f t="shared" ref="B42" ca="1" si="34">IF($F41&gt;$E$2,0,(1/(1-B43-C43))*(B43+C43))</f>
        <v>0</v>
      </c>
      <c r="C42" s="264" cm="1">
        <f t="array" aca="1" ref="C42" ca="1">IF(ROUND(SUM(IF(R41:AK41&lt;&gt;"",(R42:AK42)))-N41,3)&lt;&gt;0,"X",0)</f>
        <v>0</v>
      </c>
      <c r="D42" s="206"/>
      <c r="E42" s="215" t="str" cm="1">
        <f t="array" aca="1" ref="E42" ca="1">IF($F41&gt;$E$2,"",INDEX('QC rev00'!$J$9:$J$120,1+E41,1))</f>
        <v/>
      </c>
      <c r="F42" s="215" t="str" cm="1">
        <f t="array" aca="1" ref="F42" ca="1">IF($F41&gt;$E$2,"",IF($F$2=1,INDEX('QC rev00'!$M$10:$T$120,$F43,1),IF($F$2=2,INDEX(#REF!,$F43,1),INDEX(#REF!,$F43,1))))</f>
        <v/>
      </c>
      <c r="G42" s="752"/>
      <c r="H42" s="729"/>
      <c r="I42" s="730"/>
      <c r="J42" s="747"/>
      <c r="K42" s="748"/>
      <c r="L42" s="755"/>
      <c r="M42" s="734"/>
      <c r="N42" s="737"/>
      <c r="O42" s="740"/>
      <c r="P42" s="743"/>
      <c r="Q42" s="265" t="s">
        <v>90</v>
      </c>
      <c r="R42" s="312" t="str" cm="1">
        <f t="array" aca="1" ref="R42" ca="1">IF(OR($D41=0,R41="",$N41=0),"",
IF($G41=$E$6,
SUM(IF(OFFSET($R$23,,,($F41-1)*3-2,$D$3)=R41,OFFSET($R$25,,,($F41-1)*3-2,$D$3)*OFFSET($B$23,1,,($F41-1)*3-2,1))),
IF($D41=1,$N41,
SUMIF(OFFSET(Orçamento!$D$1,$B41-1,,$C41,),$F42&amp;"-"&amp;R41,OFFSET(Orçamento!$I$1,$B41-1,,$C41,))*$N41/$E42)))</f>
        <v/>
      </c>
      <c r="S42" s="312" t="str" cm="1">
        <f t="array" aca="1" ref="S42" ca="1">IF(OR($D41=0,S41="",$N41=0),"",
IF($G41=$E$6,
SUM(IF(OFFSET($R$23,,,($F41-1)*3-2,$D$3)=S41,OFFSET($R$25,,,($F41-1)*3-2,$D$3)*OFFSET($B$23,1,,($F41-1)*3-2,1))),
IF($D41=1,$N41,
SUMIF(OFFSET(Orçamento!$D$1,$B41-1,,$C41,),$F42&amp;"-"&amp;S41,OFFSET(Orçamento!$I$1,$B41-1,,$C41,))*$N41/$E42)))</f>
        <v/>
      </c>
      <c r="T42" s="312" t="str" cm="1">
        <f t="array" aca="1" ref="T42" ca="1">IF(OR($D41=0,T41="",$N41=0),"",
IF($G41=$E$6,
SUM(IF(OFFSET($R$23,,,($F41-1)*3-2,$D$3)=T41,OFFSET($R$25,,,($F41-1)*3-2,$D$3)*OFFSET($B$23,1,,($F41-1)*3-2,1))),
IF($D41=1,$N41,
SUMIF(OFFSET(Orçamento!$D$1,$B41-1,,$C41,),$F42&amp;"-"&amp;T41,OFFSET(Orçamento!$I$1,$B41-1,,$C41,))*$N41/$E42)))</f>
        <v/>
      </c>
      <c r="U42" s="313" t="str" cm="1">
        <f t="array" aca="1" ref="U42" ca="1">IF(OR($D41=0,U41="",$N41=0),"",
IF($G41=$E$6,
SUM(IF(OFFSET($R$23,,,($F41-1)*3-2,$D$3)=U41,OFFSET($R$25,,,($F41-1)*3-2,$D$3)*OFFSET($B$23,1,,($F41-1)*3-2,1))),
IF($D41=1,$N41,
SUMIF(OFFSET(Orçamento!$D$1,$B41-1,,$C41,),$F42&amp;"-"&amp;U41,OFFSET(Orçamento!$I$1,$B41-1,,$C41,))*$N41/$E42)))</f>
        <v/>
      </c>
      <c r="V42" s="312" t="str" cm="1">
        <f t="array" aca="1" ref="V42" ca="1">IF(OR($D41=0,V41="",$N41=0),"",
IF($G41=$E$6,
SUM(IF(OFFSET($R$23,,,($F41-1)*3-2,$D$3)=V41,OFFSET($R$25,,,($F41-1)*3-2,$D$3)*OFFSET($B$23,1,,($F41-1)*3-2,1))),
IF($D41=1,$N41,
SUMIF(OFFSET(Orçamento!$D$1,$B41-1,,$C41,),$F42&amp;"-"&amp;V41,OFFSET(Orçamento!$I$1,$B41-1,,$C41,))*$N41/$E42)))</f>
        <v/>
      </c>
      <c r="W42" s="312" t="str" cm="1">
        <f t="array" aca="1" ref="W42" ca="1">IF(OR($D41=0,W41="",$N41=0),"",
IF($G41=$E$6,
SUM(IF(OFFSET($R$23,,,($F41-1)*3-2,$D$3)=W41,OFFSET($R$25,,,($F41-1)*3-2,$D$3)*OFFSET($B$23,1,,($F41-1)*3-2,1))),
IF($D41=1,$N41,
SUMIF(OFFSET(Orçamento!$D$1,$B41-1,,$C41,),$F42&amp;"-"&amp;W41,OFFSET(Orçamento!$I$1,$B41-1,,$C41,))*$N41/$E42)))</f>
        <v/>
      </c>
      <c r="X42" s="312" t="str" cm="1">
        <f t="array" aca="1" ref="X42" ca="1">IF(OR($D41=0,X41="",$N41=0),"",
IF($G41=$E$6,
SUM(IF(OFFSET($R$23,,,($F41-1)*3-2,$D$3)=X41,OFFSET($R$25,,,($F41-1)*3-2,$D$3)*OFFSET($B$23,1,,($F41-1)*3-2,1))),
IF($D41=1,$N41,
SUMIF(OFFSET(Orçamento!$D$1,$B41-1,,$C41,),$F42&amp;"-"&amp;X41,OFFSET(Orçamento!$I$1,$B41-1,,$C41,))*$N41/$E42)))</f>
        <v/>
      </c>
      <c r="Y42" s="312" t="str" cm="1">
        <f t="array" aca="1" ref="Y42" ca="1">IF(OR($D41=0,Y41="",$N41=0),"",
IF($G41=$E$6,
SUM(IF(OFFSET($R$23,,,($F41-1)*3-2,$D$3)=Y41,OFFSET($R$25,,,($F41-1)*3-2,$D$3)*OFFSET($B$23,1,,($F41-1)*3-2,1))),
IF($D41=1,$N41,
SUMIF(OFFSET(Orçamento!$D$1,$B41-1,,$C41,),$F42&amp;"-"&amp;Y41,OFFSET(Orçamento!$I$1,$B41-1,,$C41,))*$N41/$E42)))</f>
        <v/>
      </c>
      <c r="Z42" s="312" t="str" cm="1">
        <f t="array" aca="1" ref="Z42" ca="1">IF(OR($D41=0,Z41="",$N41=0),"",
IF($G41=$E$6,
SUM(IF(OFFSET($R$23,,,($F41-1)*3-2,$D$3)=Z41,OFFSET($R$25,,,($F41-1)*3-2,$D$3)*OFFSET($B$23,1,,($F41-1)*3-2,1))),
IF($D41=1,$N41,
SUMIF(OFFSET(Orçamento!$D$1,$B41-1,,$C41,),$F42&amp;"-"&amp;Z41,OFFSET(Orçamento!$I$1,$B41-1,,$C41,))*$N41/$E42)))</f>
        <v/>
      </c>
      <c r="AA42" s="314" t="str" cm="1">
        <f t="array" aca="1" ref="AA42" ca="1">IF(OR($D41=0,AA41="",$N41=0),"",
IF($G41=$E$6,
SUM(IF(OFFSET($R$23,,,($F41-1)*3-2,$D$3)=AA41,OFFSET($R$25,,,($F41-1)*3-2,$D$3)*OFFSET($B$23,1,,($F41-1)*3-2,1))),
IF($D41=1,$N41,
SUMIF(OFFSET(Orçamento!$D$1,$B41-1,,$C41,),$F42&amp;"-"&amp;AA41,OFFSET(Orçamento!$I$1,$B41-1,,$C41,))*$N41/$E42)))</f>
        <v/>
      </c>
      <c r="AB42" s="314" t="str" cm="1">
        <f t="array" aca="1" ref="AB42" ca="1">IF(OR($D41=0,AB41="",$N41=0),"",
IF($G41=$E$6,
SUM(IF(OFFSET($R$23,,,($F41-1)*3-2,$D$3)=AB41,OFFSET($R$25,,,($F41-1)*3-2,$D$3)*OFFSET($B$23,1,,($F41-1)*3-2,1))),
IF($D41=1,$N41,
SUMIF(OFFSET(Orçamento!$D$1,$B41-1,,$C41,),$F42&amp;"-"&amp;AB41,OFFSET(Orçamento!$I$1,$B41-1,,$C41,))*$N41/$E42)))</f>
        <v/>
      </c>
      <c r="AC42" s="314" t="str" cm="1">
        <f t="array" aca="1" ref="AC42" ca="1">IF(OR($D41=0,AC41="",$N41=0),"",
IF($G41=$E$6,
SUM(IF(OFFSET($R$23,,,($F41-1)*3-2,$D$3)=AC41,OFFSET($R$25,,,($F41-1)*3-2,$D$3)*OFFSET($B$23,1,,($F41-1)*3-2,1))),
IF($D41=1,$N41,
SUMIF(OFFSET(Orçamento!$D$1,$B41-1,,$C41,),$F42&amp;"-"&amp;AC41,OFFSET(Orçamento!$I$1,$B41-1,,$C41,))*$N41/$E42)))</f>
        <v/>
      </c>
      <c r="AD42" s="314" t="str" cm="1">
        <f t="array" aca="1" ref="AD42" ca="1">IF(OR($D41=0,AD41="",$N41=0),"",
IF($G41=$E$6,
SUM(IF(OFFSET($R$23,,,($F41-1)*3-2,$D$3)=AD41,OFFSET($R$25,,,($F41-1)*3-2,$D$3)*OFFSET($B$23,1,,($F41-1)*3-2,1))),
IF($D41=1,$N41,
SUMIF(OFFSET(Orçamento!$D$1,$B41-1,,$C41,),$F42&amp;"-"&amp;AD41,OFFSET(Orçamento!$I$1,$B41-1,,$C41,))*$N41/$E42)))</f>
        <v/>
      </c>
      <c r="AE42" s="314" t="str" cm="1">
        <f t="array" aca="1" ref="AE42" ca="1">IF(OR($D41=0,AE41="",$N41=0),"",
IF($G41=$E$6,
SUM(IF(OFFSET($R$23,,,($F41-1)*3-2,$D$3)=AE41,OFFSET($R$25,,,($F41-1)*3-2,$D$3)*OFFSET($B$23,1,,($F41-1)*3-2,1))),
IF($D41=1,$N41,
SUMIF(OFFSET(Orçamento!$D$1,$B41-1,,$C41,),$F42&amp;"-"&amp;AE41,OFFSET(Orçamento!$I$1,$B41-1,,$C41,))*$N41/$E42)))</f>
        <v/>
      </c>
      <c r="AF42" s="314" t="str" cm="1">
        <f t="array" aca="1" ref="AF42" ca="1">IF(OR($D41=0,AF41="",$N41=0),"",
IF($G41=$E$6,
SUM(IF(OFFSET($R$23,,,($F41-1)*3-2,$D$3)=AF41,OFFSET($R$25,,,($F41-1)*3-2,$D$3)*OFFSET($B$23,1,,($F41-1)*3-2,1))),
IF($D41=1,$N41,
SUMIF(OFFSET(Orçamento!$D$1,$B41-1,,$C41,),$F42&amp;"-"&amp;AF41,OFFSET(Orçamento!$I$1,$B41-1,,$C41,))*$N41/$E42)))</f>
        <v/>
      </c>
      <c r="AG42" s="314" t="str" cm="1">
        <f t="array" aca="1" ref="AG42" ca="1">IF(OR($D41=0,AG41="",$N41=0),"",
IF($G41=$E$6,
SUM(IF(OFFSET($R$23,,,($F41-1)*3-2,$D$3)=AG41,OFFSET($R$25,,,($F41-1)*3-2,$D$3)*OFFSET($B$23,1,,($F41-1)*3-2,1))),
IF($D41=1,$N41,
SUMIF(OFFSET(Orçamento!$D$1,$B41-1,,$C41,),$F42&amp;"-"&amp;AG41,OFFSET(Orçamento!$I$1,$B41-1,,$C41,))*$N41/$E42)))</f>
        <v/>
      </c>
      <c r="AH42" s="314" t="str" cm="1">
        <f t="array" aca="1" ref="AH42" ca="1">IF(OR($D41=0,AH41="",$N41=0),"",
IF($G41=$E$6,
SUM(IF(OFFSET($R$23,,,($F41-1)*3-2,$D$3)=AH41,OFFSET($R$25,,,($F41-1)*3-2,$D$3)*OFFSET($B$23,1,,($F41-1)*3-2,1))),
IF($D41=1,$N41,
SUMIF(OFFSET(Orçamento!$D$1,$B41-1,,$C41,),$F42&amp;"-"&amp;AH41,OFFSET(Orçamento!$I$1,$B41-1,,$C41,))*$N41/$E42)))</f>
        <v/>
      </c>
      <c r="AI42" s="314" t="str" cm="1">
        <f t="array" aca="1" ref="AI42" ca="1">IF(OR($D41=0,AI41="",$N41=0),"",
IF($G41=$E$6,
SUM(IF(OFFSET($R$23,,,($F41-1)*3-2,$D$3)=AI41,OFFSET($R$25,,,($F41-1)*3-2,$D$3)*OFFSET($B$23,1,,($F41-1)*3-2,1))),
IF($D41=1,$N41,
SUMIF(OFFSET(Orçamento!$D$1,$B41-1,,$C41,),$F42&amp;"-"&amp;AI41,OFFSET(Orçamento!$I$1,$B41-1,,$C41,))*$N41/$E42)))</f>
        <v/>
      </c>
      <c r="AJ42" s="314" t="str" cm="1">
        <f t="array" aca="1" ref="AJ42" ca="1">IF(OR($D41=0,AJ41="",$N41=0),"",
IF($G41=$E$6,
SUM(IF(OFFSET($R$23,,,($F41-1)*3-2,$D$3)=AJ41,OFFSET($R$25,,,($F41-1)*3-2,$D$3)*OFFSET($B$23,1,,($F41-1)*3-2,1))),
IF($D41=1,$N41,
SUMIF(OFFSET(Orçamento!$D$1,$B41-1,,$C41,),$F42&amp;"-"&amp;AJ41,OFFSET(Orçamento!$I$1,$B41-1,,$C41,))*$N41/$E42)))</f>
        <v/>
      </c>
      <c r="AK42" s="314" t="str" cm="1">
        <f t="array" aca="1" ref="AK42" ca="1">IF(OR($D41=0,AK41="",$N41=0),"",
IF($G41=$E$6,
SUM(IF(OFFSET($R$23,,,($F41-1)*3-2,$D$3)=AK41,OFFSET($R$25,,,($F41-1)*3-2,$D$3)*OFFSET($B$23,1,,($F41-1)*3-2,1))),
IF($D41=1,$N41,
SUMIF(OFFSET(Orçamento!$D$1,$B41-1,,$C41,),$F42&amp;"-"&amp;AK41,OFFSET(Orçamento!$I$1,$B41-1,,$C41,))*$N41/$E42)))</f>
        <v/>
      </c>
    </row>
    <row r="43" spans="1:37" ht="13.15" customHeight="1">
      <c r="A43" s="206"/>
      <c r="B43" s="266" t="str" cm="1">
        <f t="array" aca="1" ref="B43" ca="1">IF($F41&gt;$E$2,"",IF($F$2=1,INDEX('QC rev00'!$M$10:$T$120,$F43,5),IF($F$2=2,INDEX(#REF!,$F43,5),INDEX(#REF!,$F43,5))))</f>
        <v/>
      </c>
      <c r="C43" s="266" t="str" cm="1">
        <f t="array" aca="1" ref="C43" ca="1">IF($F41&gt;$E$2,"",IF($F$2=1,INDEX('QC rev00'!$M$10:$T$120,$F43,6),IF($F$2=2,INDEX(#REF!,$F43,6),INDEX(#REF!,$F43,6))))</f>
        <v/>
      </c>
      <c r="D43" s="207"/>
      <c r="E43" s="207"/>
      <c r="F43" s="207" t="str">
        <f ca="1">IF(F41&gt;$E$2,"",MATCH(F41,'QC rev00'!$C$10:$C$120,))</f>
        <v/>
      </c>
      <c r="G43" s="753"/>
      <c r="H43" s="731"/>
      <c r="I43" s="732"/>
      <c r="J43" s="749"/>
      <c r="K43" s="750"/>
      <c r="L43" s="756"/>
      <c r="M43" s="735"/>
      <c r="N43" s="738"/>
      <c r="O43" s="741"/>
      <c r="P43" s="744"/>
      <c r="Q43" s="267" t="s">
        <v>91</v>
      </c>
      <c r="R43" s="588">
        <f t="shared" ref="R43:AK43" ca="1" si="35">IFERROR(R42*$O41,0)</f>
        <v>0</v>
      </c>
      <c r="S43" s="588">
        <f t="shared" ca="1" si="35"/>
        <v>0</v>
      </c>
      <c r="T43" s="588">
        <f t="shared" ca="1" si="35"/>
        <v>0</v>
      </c>
      <c r="U43" s="589">
        <f t="shared" ca="1" si="35"/>
        <v>0</v>
      </c>
      <c r="V43" s="588">
        <f t="shared" ca="1" si="35"/>
        <v>0</v>
      </c>
      <c r="W43" s="588">
        <f t="shared" ca="1" si="35"/>
        <v>0</v>
      </c>
      <c r="X43" s="588">
        <f t="shared" ca="1" si="35"/>
        <v>0</v>
      </c>
      <c r="Y43" s="588">
        <f t="shared" ca="1" si="35"/>
        <v>0</v>
      </c>
      <c r="Z43" s="588">
        <f t="shared" ca="1" si="35"/>
        <v>0</v>
      </c>
      <c r="AA43" s="588">
        <f t="shared" ca="1" si="35"/>
        <v>0</v>
      </c>
      <c r="AB43" s="588">
        <f t="shared" ca="1" si="35"/>
        <v>0</v>
      </c>
      <c r="AC43" s="588">
        <f t="shared" ca="1" si="35"/>
        <v>0</v>
      </c>
      <c r="AD43" s="588">
        <f t="shared" ca="1" si="35"/>
        <v>0</v>
      </c>
      <c r="AE43" s="588">
        <f t="shared" ca="1" si="35"/>
        <v>0</v>
      </c>
      <c r="AF43" s="588">
        <f t="shared" ca="1" si="35"/>
        <v>0</v>
      </c>
      <c r="AG43" s="588">
        <f t="shared" ca="1" si="35"/>
        <v>0</v>
      </c>
      <c r="AH43" s="588">
        <f t="shared" ca="1" si="35"/>
        <v>0</v>
      </c>
      <c r="AI43" s="588">
        <f t="shared" ca="1" si="35"/>
        <v>0</v>
      </c>
      <c r="AJ43" s="588">
        <f t="shared" ca="1" si="35"/>
        <v>0</v>
      </c>
      <c r="AK43" s="588">
        <f t="shared" ca="1" si="35"/>
        <v>0</v>
      </c>
    </row>
    <row r="44" spans="1:37" ht="13.15" customHeight="1">
      <c r="A44" s="206"/>
      <c r="B44" s="261">
        <f ca="1">IF($F44&gt;$E$2,0,IF(E44&lt;&gt;"",MATCH(F45&amp;" - Mapa",Orçamento!J:J,),0))</f>
        <v>0</v>
      </c>
      <c r="C44" s="215">
        <f ca="1">IF($D44&gt;1,_xlfn.MAXIFS(Orçamento!G:G,Orçamento!J:J,F45&amp;" - Mapa")+6-B44,0)</f>
        <v>0</v>
      </c>
      <c r="D44" s="261">
        <f ca="1">IF($F44&gt;$E$2,0,IF($G44=$E$6,$D$2,IF(E44&lt;&gt;"",_xlfn.MAXIFS(Orçamento!E:E,Orçamento!J:J,F45&amp;" - Mapa"),0)))</f>
        <v>0</v>
      </c>
      <c r="E44" s="215" t="str">
        <f ca="1">IF(F45="","",_xlfn.IFNA(MATCH($F45,'QC rev00'!$G$10:$G$120,),""))</f>
        <v/>
      </c>
      <c r="F44" s="207" cm="1">
        <f t="array" aca="1" ref="F44" ca="1">OFFSET(F44,-3,,,)+1</f>
        <v>8</v>
      </c>
      <c r="G44" s="751" t="str" cm="1">
        <f t="array" aca="1" ref="G44" ca="1">IF($F44&gt;$E$2,"",IF($F$2=1,INDEX('QC rev00'!$M$10:$T$120,$F46,2),IF($F$2=2,INDEX(#REF!,$F46,2),INDEX(#REF!,$F46,2))))</f>
        <v/>
      </c>
      <c r="H44" s="727" t="str" cm="1">
        <f t="array" aca="1" ref="H44" ca="1">IF($F44&gt;$E$2,"",IF($F$2=1,INDEX('QC rev00'!$M$10:$T$120,$F46,3),IF($F$2=2,INDEX(#REF!,$F46,3),INDEX(#REF!,$F46,3))))</f>
        <v/>
      </c>
      <c r="I44" s="728"/>
      <c r="J44" s="745"/>
      <c r="K44" s="746"/>
      <c r="L44" s="754" t="str" cm="1">
        <f t="array" aca="1" ref="L44" ca="1">IF($F44&gt;$E$2,"",IF($F$2=1,INDEX('QC rev00'!$M$10:$T$120,$F46,7),IF($F$2=2,INDEX(#REF!,$F46,7),INDEX(#REF!,$F46,7))))</f>
        <v/>
      </c>
      <c r="M44" s="733" t="str" cm="1">
        <f t="array" aca="1" ref="M44" ca="1">IF($F44&gt;$E$2,"",IF($F$2=1,INDEX('QC rev00'!$M$10:$T$120,$F46,8),IF($F$2=2,INDEX(#REF!,$F46,8),INDEX(#REF!,$F46,8))))</f>
        <v/>
      </c>
      <c r="N44" s="736" cm="1">
        <f t="array" aca="1" ref="N44" ca="1">IF($F44&gt;$E$2,0,IF(_xlfn.IFNA(MATCH($G44,Listas!$E$4:$E$206,),0)&gt;0,$F$5,IF($F$2=1,INDEX('QC rev00'!$M$10:$U$120,$F46,9),IF($F$2=2,INDEX(#REF!,$F46,9),INDEX(#REF!,$F46,9)))))</f>
        <v>0</v>
      </c>
      <c r="O44" s="739" cm="1">
        <f t="array" aca="1" ref="O44" ca="1">IF($F44&gt;$E$2,0,IF(_xlfn.IFNA(MATCH($G44,Listas!$E$4:$E$206,),0)&gt;0,1,IF($H$10=0,0,IF($F$2=1,INDEX('QC rev00'!$M$10:$BC$120,$F46,9+$F$3),IF($F$2=2,INDEX(#REF!,$F46,9+$F$3),INDEX(#REF!,$F46,9+$F$3)))*IF($E$5="X",1,1-$B46-$C46))))</f>
        <v>0</v>
      </c>
      <c r="P44" s="742">
        <f t="shared" ref="P44" ca="1" si="36">N44*O44</f>
        <v>0</v>
      </c>
      <c r="Q44" s="262" t="s">
        <v>89</v>
      </c>
      <c r="R44" s="308" t="str" cm="1">
        <f t="array" aca="1" ref="R44" ca="1">IF($D44=0,"",IF($G44=$E$6,INDEX(Orçamento!$U:$U,MATCH(R$21,Orçamento!$C:$C,),1),INDEX(Orçamento!$U:$U,$B44,1)))</f>
        <v/>
      </c>
      <c r="S44" s="309" t="str">
        <f ca="1">IF(S$21&gt;$D44,"",IF($G44=$E$6,INDEX(Orçamento!$U:$U,MATCH(S$21,Orçamento!$C:$C,),1),INDEX(Orçamento!$U:$U,MATCH(S$21&amp;"-"&amp;$F45,Orçamento!$F:$F,),1)))</f>
        <v/>
      </c>
      <c r="T44" s="309" t="str">
        <f ca="1">IF(T$21&gt;$D44,"",IF($G44=$E$6,INDEX(Orçamento!$U:$U,MATCH(T$21,Orçamento!$C:$C,),1),INDEX(Orçamento!$U:$U,MATCH(T$21&amp;"-"&amp;$F45,Orçamento!$F:$F,),1)))</f>
        <v/>
      </c>
      <c r="U44" s="310" t="str">
        <f ca="1">IF(U$21&gt;$D44,"",IF($G44=$E$6,INDEX(Orçamento!$U:$U,MATCH(U$21,Orçamento!$C:$C,),1),INDEX(Orçamento!$U:$U,MATCH(U$21&amp;"-"&amp;$F45,Orçamento!$F:$F,),1)))</f>
        <v/>
      </c>
      <c r="V44" s="309" t="str">
        <f ca="1">IF(V$21&gt;$D44,"",IF($G44=$E$6,INDEX(Orçamento!$U:$U,MATCH(V$21,Orçamento!$C:$C,),1),INDEX(Orçamento!$U:$U,MATCH(V$21&amp;"-"&amp;$F45,Orçamento!$F:$F,),1)))</f>
        <v/>
      </c>
      <c r="W44" s="309" t="str">
        <f ca="1">IF(W$21&gt;$D44,"",IF($G44=$E$6,INDEX(Orçamento!$U:$U,MATCH(W$21,Orçamento!$C:$C,),1),INDEX(Orçamento!$U:$U,MATCH(W$21&amp;"-"&amp;$F45,Orçamento!$F:$F,),1)))</f>
        <v/>
      </c>
      <c r="X44" s="309" t="str">
        <f ca="1">IF(X$21&gt;$D44,"",IF($G44=$E$6,INDEX(Orçamento!$U:$U,MATCH(X$21,Orçamento!$C:$C,),1),INDEX(Orçamento!$U:$U,MATCH(X$21&amp;"-"&amp;$F45,Orçamento!$F:$F,),1)))</f>
        <v/>
      </c>
      <c r="Y44" s="309" t="str">
        <f ca="1">IF(Y$21&gt;$D44,"",IF($G44=$E$6,INDEX(Orçamento!$U:$U,MATCH(Y$21,Orçamento!$C:$C,),1),INDEX(Orçamento!$U:$U,MATCH(Y$21&amp;"-"&amp;$F45,Orçamento!$F:$F,),1)))</f>
        <v/>
      </c>
      <c r="Z44" s="309" t="str">
        <f ca="1">IF(Z$21&gt;$D44,"",IF($G44=$E$6,INDEX(Orçamento!$U:$U,MATCH(Z$21,Orçamento!$C:$C,),1),INDEX(Orçamento!$U:$U,MATCH(Z$21&amp;"-"&amp;$F45,Orçamento!$F:$F,),1)))</f>
        <v/>
      </c>
      <c r="AA44" s="311" t="str">
        <f ca="1">IF(AA$21&gt;$D44,"",IF($G44=$E$6,INDEX(Orçamento!$U:$U,MATCH(AA$21,Orçamento!$C:$C,),1),INDEX(Orçamento!$U:$U,MATCH(AA$21&amp;"-"&amp;$F45,Orçamento!$F:$F,),1)))</f>
        <v/>
      </c>
      <c r="AB44" s="311" t="str">
        <f ca="1">IF(AB$21&gt;$D44,"",IF($G44=$E$6,INDEX(Orçamento!$U:$U,MATCH(AB$21,Orçamento!$C:$C,),1),INDEX(Orçamento!$U:$U,MATCH(AB$21&amp;"-"&amp;$F45,Orçamento!$F:$F,),1)))</f>
        <v/>
      </c>
      <c r="AC44" s="311" t="str">
        <f ca="1">IF(AC$21&gt;$D44,"",IF($G44=$E$6,INDEX(Orçamento!$U:$U,MATCH(AC$21,Orçamento!$C:$C,),1),INDEX(Orçamento!$U:$U,MATCH(AC$21&amp;"-"&amp;$F45,Orçamento!$F:$F,),1)))</f>
        <v/>
      </c>
      <c r="AD44" s="311" t="str">
        <f ca="1">IF(AD$21&gt;$D44,"",IF($G44=$E$6,INDEX(Orçamento!$U:$U,MATCH(AD$21,Orçamento!$C:$C,),1),INDEX(Orçamento!$U:$U,MATCH(AD$21&amp;"-"&amp;$F45,Orçamento!$F:$F,),1)))</f>
        <v/>
      </c>
      <c r="AE44" s="311" t="str">
        <f ca="1">IF(AE$21&gt;$D44,"",IF($G44=$E$6,INDEX(Orçamento!$U:$U,MATCH(AE$21,Orçamento!$C:$C,),1),INDEX(Orçamento!$U:$U,MATCH(AE$21&amp;"-"&amp;$F45,Orçamento!$F:$F,),1)))</f>
        <v/>
      </c>
      <c r="AF44" s="311" t="str">
        <f ca="1">IF(AF$21&gt;$D44,"",IF($G44=$E$6,INDEX(Orçamento!$U:$U,MATCH(AF$21,Orçamento!$C:$C,),1),INDEX(Orçamento!$U:$U,MATCH(AF$21&amp;"-"&amp;$F45,Orçamento!$F:$F,),1)))</f>
        <v/>
      </c>
      <c r="AG44" s="311" t="str">
        <f ca="1">IF(AG$21&gt;$D44,"",IF($G44=$E$6,INDEX(Orçamento!$U:$U,MATCH(AG$21,Orçamento!$C:$C,),1),INDEX(Orçamento!$U:$U,MATCH(AG$21&amp;"-"&amp;$F45,Orçamento!$F:$F,),1)))</f>
        <v/>
      </c>
      <c r="AH44" s="311" t="str">
        <f ca="1">IF(AH$21&gt;$D44,"",IF($G44=$E$6,INDEX(Orçamento!$U:$U,MATCH(AH$21,Orçamento!$C:$C,),1),INDEX(Orçamento!$U:$U,MATCH(AH$21&amp;"-"&amp;$F45,Orçamento!$F:$F,),1)))</f>
        <v/>
      </c>
      <c r="AI44" s="311" t="str">
        <f ca="1">IF(AI$21&gt;$D44,"",IF($G44=$E$6,INDEX(Orçamento!$U:$U,MATCH(AI$21,Orçamento!$C:$C,),1),INDEX(Orçamento!$U:$U,MATCH(AI$21&amp;"-"&amp;$F45,Orçamento!$F:$F,),1)))</f>
        <v/>
      </c>
      <c r="AJ44" s="311" t="str">
        <f ca="1">IF(AJ$21&gt;$D44,"",IF($G44=$E$6,INDEX(Orçamento!$U:$U,MATCH(AJ$21,Orçamento!$C:$C,),1),INDEX(Orçamento!$U:$U,MATCH(AJ$21&amp;"-"&amp;$F45,Orçamento!$F:$F,),1)))</f>
        <v/>
      </c>
      <c r="AK44" s="311" t="str">
        <f ca="1">IF(AK$21&gt;$D44,"",IF($G44=$E$6,INDEX(Orçamento!$U:$U,MATCH(AK$21,Orçamento!$C:$C,),1),INDEX(Orçamento!$U:$U,MATCH(AK$21&amp;"-"&amp;$F45,Orçamento!$F:$F,),1)))</f>
        <v/>
      </c>
    </row>
    <row r="45" spans="1:37" ht="13.15" customHeight="1">
      <c r="A45" s="206"/>
      <c r="B45" s="263">
        <f t="shared" ref="B45" ca="1" si="37">IF($F44&gt;$E$2,0,(1/(1-B46-C46))*(B46+C46))</f>
        <v>0</v>
      </c>
      <c r="C45" s="264" cm="1">
        <f t="array" aca="1" ref="C45" ca="1">IF(ROUND(SUM(IF(R44:AK44&lt;&gt;"",(R45:AK45)))-N44,3)&lt;&gt;0,"X",0)</f>
        <v>0</v>
      </c>
      <c r="D45" s="206"/>
      <c r="E45" s="215" t="str" cm="1">
        <f t="array" aca="1" ref="E45" ca="1">IF($F44&gt;$E$2,"",INDEX('QC rev00'!$J$9:$J$120,1+E44,1))</f>
        <v/>
      </c>
      <c r="F45" s="215" t="str" cm="1">
        <f t="array" aca="1" ref="F45" ca="1">IF($F44&gt;$E$2,"",IF($F$2=1,INDEX('QC rev00'!$M$10:$T$120,$F46,1),IF($F$2=2,INDEX(#REF!,$F46,1),INDEX(#REF!,$F46,1))))</f>
        <v/>
      </c>
      <c r="G45" s="752"/>
      <c r="H45" s="729"/>
      <c r="I45" s="730"/>
      <c r="J45" s="747"/>
      <c r="K45" s="748"/>
      <c r="L45" s="755"/>
      <c r="M45" s="734"/>
      <c r="N45" s="737"/>
      <c r="O45" s="740"/>
      <c r="P45" s="743"/>
      <c r="Q45" s="265" t="s">
        <v>90</v>
      </c>
      <c r="R45" s="312" t="str" cm="1">
        <f t="array" aca="1" ref="R45" ca="1">IF(OR($D44=0,R44="",$N44=0),"",
IF($G44=$E$6,
SUM(IF(OFFSET($R$23,,,($F44-1)*3-2,$D$3)=R44,OFFSET($R$25,,,($F44-1)*3-2,$D$3)*OFFSET($B$23,1,,($F44-1)*3-2,1))),
IF($D44=1,$N44,
SUMIF(OFFSET(Orçamento!$D$1,$B44-1,,$C44,),$F45&amp;"-"&amp;R44,OFFSET(Orçamento!$I$1,$B44-1,,$C44,))*$N44/$E45)))</f>
        <v/>
      </c>
      <c r="S45" s="312" t="str" cm="1">
        <f t="array" aca="1" ref="S45" ca="1">IF(OR($D44=0,S44="",$N44=0),"",
IF($G44=$E$6,
SUM(IF(OFFSET($R$23,,,($F44-1)*3-2,$D$3)=S44,OFFSET($R$25,,,($F44-1)*3-2,$D$3)*OFFSET($B$23,1,,($F44-1)*3-2,1))),
IF($D44=1,$N44,
SUMIF(OFFSET(Orçamento!$D$1,$B44-1,,$C44,),$F45&amp;"-"&amp;S44,OFFSET(Orçamento!$I$1,$B44-1,,$C44,))*$N44/$E45)))</f>
        <v/>
      </c>
      <c r="T45" s="312" t="str" cm="1">
        <f t="array" aca="1" ref="T45" ca="1">IF(OR($D44=0,T44="",$N44=0),"",
IF($G44=$E$6,
SUM(IF(OFFSET($R$23,,,($F44-1)*3-2,$D$3)=T44,OFFSET($R$25,,,($F44-1)*3-2,$D$3)*OFFSET($B$23,1,,($F44-1)*3-2,1))),
IF($D44=1,$N44,
SUMIF(OFFSET(Orçamento!$D$1,$B44-1,,$C44,),$F45&amp;"-"&amp;T44,OFFSET(Orçamento!$I$1,$B44-1,,$C44,))*$N44/$E45)))</f>
        <v/>
      </c>
      <c r="U45" s="313" t="str" cm="1">
        <f t="array" aca="1" ref="U45" ca="1">IF(OR($D44=0,U44="",$N44=0),"",
IF($G44=$E$6,
SUM(IF(OFFSET($R$23,,,($F44-1)*3-2,$D$3)=U44,OFFSET($R$25,,,($F44-1)*3-2,$D$3)*OFFSET($B$23,1,,($F44-1)*3-2,1))),
IF($D44=1,$N44,
SUMIF(OFFSET(Orçamento!$D$1,$B44-1,,$C44,),$F45&amp;"-"&amp;U44,OFFSET(Orçamento!$I$1,$B44-1,,$C44,))*$N44/$E45)))</f>
        <v/>
      </c>
      <c r="V45" s="312" t="str" cm="1">
        <f t="array" aca="1" ref="V45" ca="1">IF(OR($D44=0,V44="",$N44=0),"",
IF($G44=$E$6,
SUM(IF(OFFSET($R$23,,,($F44-1)*3-2,$D$3)=V44,OFFSET($R$25,,,($F44-1)*3-2,$D$3)*OFFSET($B$23,1,,($F44-1)*3-2,1))),
IF($D44=1,$N44,
SUMIF(OFFSET(Orçamento!$D$1,$B44-1,,$C44,),$F45&amp;"-"&amp;V44,OFFSET(Orçamento!$I$1,$B44-1,,$C44,))*$N44/$E45)))</f>
        <v/>
      </c>
      <c r="W45" s="312" t="str" cm="1">
        <f t="array" aca="1" ref="W45" ca="1">IF(OR($D44=0,W44="",$N44=0),"",
IF($G44=$E$6,
SUM(IF(OFFSET($R$23,,,($F44-1)*3-2,$D$3)=W44,OFFSET($R$25,,,($F44-1)*3-2,$D$3)*OFFSET($B$23,1,,($F44-1)*3-2,1))),
IF($D44=1,$N44,
SUMIF(OFFSET(Orçamento!$D$1,$B44-1,,$C44,),$F45&amp;"-"&amp;W44,OFFSET(Orçamento!$I$1,$B44-1,,$C44,))*$N44/$E45)))</f>
        <v/>
      </c>
      <c r="X45" s="312" t="str" cm="1">
        <f t="array" aca="1" ref="X45" ca="1">IF(OR($D44=0,X44="",$N44=0),"",
IF($G44=$E$6,
SUM(IF(OFFSET($R$23,,,($F44-1)*3-2,$D$3)=X44,OFFSET($R$25,,,($F44-1)*3-2,$D$3)*OFFSET($B$23,1,,($F44-1)*3-2,1))),
IF($D44=1,$N44,
SUMIF(OFFSET(Orçamento!$D$1,$B44-1,,$C44,),$F45&amp;"-"&amp;X44,OFFSET(Orçamento!$I$1,$B44-1,,$C44,))*$N44/$E45)))</f>
        <v/>
      </c>
      <c r="Y45" s="312" t="str" cm="1">
        <f t="array" aca="1" ref="Y45" ca="1">IF(OR($D44=0,Y44="",$N44=0),"",
IF($G44=$E$6,
SUM(IF(OFFSET($R$23,,,($F44-1)*3-2,$D$3)=Y44,OFFSET($R$25,,,($F44-1)*3-2,$D$3)*OFFSET($B$23,1,,($F44-1)*3-2,1))),
IF($D44=1,$N44,
SUMIF(OFFSET(Orçamento!$D$1,$B44-1,,$C44,),$F45&amp;"-"&amp;Y44,OFFSET(Orçamento!$I$1,$B44-1,,$C44,))*$N44/$E45)))</f>
        <v/>
      </c>
      <c r="Z45" s="312" t="str" cm="1">
        <f t="array" aca="1" ref="Z45" ca="1">IF(OR($D44=0,Z44="",$N44=0),"",
IF($G44=$E$6,
SUM(IF(OFFSET($R$23,,,($F44-1)*3-2,$D$3)=Z44,OFFSET($R$25,,,($F44-1)*3-2,$D$3)*OFFSET($B$23,1,,($F44-1)*3-2,1))),
IF($D44=1,$N44,
SUMIF(OFFSET(Orçamento!$D$1,$B44-1,,$C44,),$F45&amp;"-"&amp;Z44,OFFSET(Orçamento!$I$1,$B44-1,,$C44,))*$N44/$E45)))</f>
        <v/>
      </c>
      <c r="AA45" s="314" t="str" cm="1">
        <f t="array" aca="1" ref="AA45" ca="1">IF(OR($D44=0,AA44="",$N44=0),"",
IF($G44=$E$6,
SUM(IF(OFFSET($R$23,,,($F44-1)*3-2,$D$3)=AA44,OFFSET($R$25,,,($F44-1)*3-2,$D$3)*OFFSET($B$23,1,,($F44-1)*3-2,1))),
IF($D44=1,$N44,
SUMIF(OFFSET(Orçamento!$D$1,$B44-1,,$C44,),$F45&amp;"-"&amp;AA44,OFFSET(Orçamento!$I$1,$B44-1,,$C44,))*$N44/$E45)))</f>
        <v/>
      </c>
      <c r="AB45" s="314" t="str" cm="1">
        <f t="array" aca="1" ref="AB45" ca="1">IF(OR($D44=0,AB44="",$N44=0),"",
IF($G44=$E$6,
SUM(IF(OFFSET($R$23,,,($F44-1)*3-2,$D$3)=AB44,OFFSET($R$25,,,($F44-1)*3-2,$D$3)*OFFSET($B$23,1,,($F44-1)*3-2,1))),
IF($D44=1,$N44,
SUMIF(OFFSET(Orçamento!$D$1,$B44-1,,$C44,),$F45&amp;"-"&amp;AB44,OFFSET(Orçamento!$I$1,$B44-1,,$C44,))*$N44/$E45)))</f>
        <v/>
      </c>
      <c r="AC45" s="314" t="str" cm="1">
        <f t="array" aca="1" ref="AC45" ca="1">IF(OR($D44=0,AC44="",$N44=0),"",
IF($G44=$E$6,
SUM(IF(OFFSET($R$23,,,($F44-1)*3-2,$D$3)=AC44,OFFSET($R$25,,,($F44-1)*3-2,$D$3)*OFFSET($B$23,1,,($F44-1)*3-2,1))),
IF($D44=1,$N44,
SUMIF(OFFSET(Orçamento!$D$1,$B44-1,,$C44,),$F45&amp;"-"&amp;AC44,OFFSET(Orçamento!$I$1,$B44-1,,$C44,))*$N44/$E45)))</f>
        <v/>
      </c>
      <c r="AD45" s="314" t="str" cm="1">
        <f t="array" aca="1" ref="AD45" ca="1">IF(OR($D44=0,AD44="",$N44=0),"",
IF($G44=$E$6,
SUM(IF(OFFSET($R$23,,,($F44-1)*3-2,$D$3)=AD44,OFFSET($R$25,,,($F44-1)*3-2,$D$3)*OFFSET($B$23,1,,($F44-1)*3-2,1))),
IF($D44=1,$N44,
SUMIF(OFFSET(Orçamento!$D$1,$B44-1,,$C44,),$F45&amp;"-"&amp;AD44,OFFSET(Orçamento!$I$1,$B44-1,,$C44,))*$N44/$E45)))</f>
        <v/>
      </c>
      <c r="AE45" s="314" t="str" cm="1">
        <f t="array" aca="1" ref="AE45" ca="1">IF(OR($D44=0,AE44="",$N44=0),"",
IF($G44=$E$6,
SUM(IF(OFFSET($R$23,,,($F44-1)*3-2,$D$3)=AE44,OFFSET($R$25,,,($F44-1)*3-2,$D$3)*OFFSET($B$23,1,,($F44-1)*3-2,1))),
IF($D44=1,$N44,
SUMIF(OFFSET(Orçamento!$D$1,$B44-1,,$C44,),$F45&amp;"-"&amp;AE44,OFFSET(Orçamento!$I$1,$B44-1,,$C44,))*$N44/$E45)))</f>
        <v/>
      </c>
      <c r="AF45" s="314" t="str" cm="1">
        <f t="array" aca="1" ref="AF45" ca="1">IF(OR($D44=0,AF44="",$N44=0),"",
IF($G44=$E$6,
SUM(IF(OFFSET($R$23,,,($F44-1)*3-2,$D$3)=AF44,OFFSET($R$25,,,($F44-1)*3-2,$D$3)*OFFSET($B$23,1,,($F44-1)*3-2,1))),
IF($D44=1,$N44,
SUMIF(OFFSET(Orçamento!$D$1,$B44-1,,$C44,),$F45&amp;"-"&amp;AF44,OFFSET(Orçamento!$I$1,$B44-1,,$C44,))*$N44/$E45)))</f>
        <v/>
      </c>
      <c r="AG45" s="314" t="str" cm="1">
        <f t="array" aca="1" ref="AG45" ca="1">IF(OR($D44=0,AG44="",$N44=0),"",
IF($G44=$E$6,
SUM(IF(OFFSET($R$23,,,($F44-1)*3-2,$D$3)=AG44,OFFSET($R$25,,,($F44-1)*3-2,$D$3)*OFFSET($B$23,1,,($F44-1)*3-2,1))),
IF($D44=1,$N44,
SUMIF(OFFSET(Orçamento!$D$1,$B44-1,,$C44,),$F45&amp;"-"&amp;AG44,OFFSET(Orçamento!$I$1,$B44-1,,$C44,))*$N44/$E45)))</f>
        <v/>
      </c>
      <c r="AH45" s="314" t="str" cm="1">
        <f t="array" aca="1" ref="AH45" ca="1">IF(OR($D44=0,AH44="",$N44=0),"",
IF($G44=$E$6,
SUM(IF(OFFSET($R$23,,,($F44-1)*3-2,$D$3)=AH44,OFFSET($R$25,,,($F44-1)*3-2,$D$3)*OFFSET($B$23,1,,($F44-1)*3-2,1))),
IF($D44=1,$N44,
SUMIF(OFFSET(Orçamento!$D$1,$B44-1,,$C44,),$F45&amp;"-"&amp;AH44,OFFSET(Orçamento!$I$1,$B44-1,,$C44,))*$N44/$E45)))</f>
        <v/>
      </c>
      <c r="AI45" s="314" t="str" cm="1">
        <f t="array" aca="1" ref="AI45" ca="1">IF(OR($D44=0,AI44="",$N44=0),"",
IF($G44=$E$6,
SUM(IF(OFFSET($R$23,,,($F44-1)*3-2,$D$3)=AI44,OFFSET($R$25,,,($F44-1)*3-2,$D$3)*OFFSET($B$23,1,,($F44-1)*3-2,1))),
IF($D44=1,$N44,
SUMIF(OFFSET(Orçamento!$D$1,$B44-1,,$C44,),$F45&amp;"-"&amp;AI44,OFFSET(Orçamento!$I$1,$B44-1,,$C44,))*$N44/$E45)))</f>
        <v/>
      </c>
      <c r="AJ45" s="314" t="str" cm="1">
        <f t="array" aca="1" ref="AJ45" ca="1">IF(OR($D44=0,AJ44="",$N44=0),"",
IF($G44=$E$6,
SUM(IF(OFFSET($R$23,,,($F44-1)*3-2,$D$3)=AJ44,OFFSET($R$25,,,($F44-1)*3-2,$D$3)*OFFSET($B$23,1,,($F44-1)*3-2,1))),
IF($D44=1,$N44,
SUMIF(OFFSET(Orçamento!$D$1,$B44-1,,$C44,),$F45&amp;"-"&amp;AJ44,OFFSET(Orçamento!$I$1,$B44-1,,$C44,))*$N44/$E45)))</f>
        <v/>
      </c>
      <c r="AK45" s="314" t="str" cm="1">
        <f t="array" aca="1" ref="AK45" ca="1">IF(OR($D44=0,AK44="",$N44=0),"",
IF($G44=$E$6,
SUM(IF(OFFSET($R$23,,,($F44-1)*3-2,$D$3)=AK44,OFFSET($R$25,,,($F44-1)*3-2,$D$3)*OFFSET($B$23,1,,($F44-1)*3-2,1))),
IF($D44=1,$N44,
SUMIF(OFFSET(Orçamento!$D$1,$B44-1,,$C44,),$F45&amp;"-"&amp;AK44,OFFSET(Orçamento!$I$1,$B44-1,,$C44,))*$N44/$E45)))</f>
        <v/>
      </c>
    </row>
    <row r="46" spans="1:37" ht="13.15" customHeight="1">
      <c r="A46" s="206"/>
      <c r="B46" s="266" t="str" cm="1">
        <f t="array" aca="1" ref="B46" ca="1">IF($F44&gt;$E$2,"",IF($F$2=1,INDEX('QC rev00'!$M$10:$T$120,$F46,5),IF($F$2=2,INDEX(#REF!,$F46,5),INDEX(#REF!,$F46,5))))</f>
        <v/>
      </c>
      <c r="C46" s="266" t="str" cm="1">
        <f t="array" aca="1" ref="C46" ca="1">IF($F44&gt;$E$2,"",IF($F$2=1,INDEX('QC rev00'!$M$10:$T$120,$F46,6),IF($F$2=2,INDEX(#REF!,$F46,6),INDEX(#REF!,$F46,6))))</f>
        <v/>
      </c>
      <c r="D46" s="207"/>
      <c r="E46" s="207"/>
      <c r="F46" s="207" t="str">
        <f ca="1">IF(F44&gt;$E$2,"",MATCH(F44,'QC rev00'!$C$10:$C$120,))</f>
        <v/>
      </c>
      <c r="G46" s="753"/>
      <c r="H46" s="731"/>
      <c r="I46" s="732"/>
      <c r="J46" s="749"/>
      <c r="K46" s="750"/>
      <c r="L46" s="756"/>
      <c r="M46" s="735"/>
      <c r="N46" s="738"/>
      <c r="O46" s="741"/>
      <c r="P46" s="744"/>
      <c r="Q46" s="267" t="s">
        <v>91</v>
      </c>
      <c r="R46" s="588">
        <f t="shared" ref="R46:AK46" ca="1" si="38">IFERROR(R45*$O44,0)</f>
        <v>0</v>
      </c>
      <c r="S46" s="588">
        <f t="shared" ca="1" si="38"/>
        <v>0</v>
      </c>
      <c r="T46" s="588">
        <f t="shared" ca="1" si="38"/>
        <v>0</v>
      </c>
      <c r="U46" s="589">
        <f t="shared" ca="1" si="38"/>
        <v>0</v>
      </c>
      <c r="V46" s="588">
        <f t="shared" ca="1" si="38"/>
        <v>0</v>
      </c>
      <c r="W46" s="588">
        <f t="shared" ca="1" si="38"/>
        <v>0</v>
      </c>
      <c r="X46" s="588">
        <f t="shared" ca="1" si="38"/>
        <v>0</v>
      </c>
      <c r="Y46" s="588">
        <f t="shared" ca="1" si="38"/>
        <v>0</v>
      </c>
      <c r="Z46" s="588">
        <f t="shared" ca="1" si="38"/>
        <v>0</v>
      </c>
      <c r="AA46" s="588">
        <f t="shared" ca="1" si="38"/>
        <v>0</v>
      </c>
      <c r="AB46" s="588">
        <f t="shared" ca="1" si="38"/>
        <v>0</v>
      </c>
      <c r="AC46" s="588">
        <f t="shared" ca="1" si="38"/>
        <v>0</v>
      </c>
      <c r="AD46" s="588">
        <f t="shared" ca="1" si="38"/>
        <v>0</v>
      </c>
      <c r="AE46" s="588">
        <f t="shared" ca="1" si="38"/>
        <v>0</v>
      </c>
      <c r="AF46" s="588">
        <f t="shared" ca="1" si="38"/>
        <v>0</v>
      </c>
      <c r="AG46" s="588">
        <f t="shared" ca="1" si="38"/>
        <v>0</v>
      </c>
      <c r="AH46" s="588">
        <f t="shared" ca="1" si="38"/>
        <v>0</v>
      </c>
      <c r="AI46" s="588">
        <f t="shared" ca="1" si="38"/>
        <v>0</v>
      </c>
      <c r="AJ46" s="588">
        <f t="shared" ca="1" si="38"/>
        <v>0</v>
      </c>
      <c r="AK46" s="588">
        <f t="shared" ca="1" si="38"/>
        <v>0</v>
      </c>
    </row>
    <row r="47" spans="1:37" ht="13.15" customHeight="1">
      <c r="A47" s="206"/>
      <c r="B47" s="261">
        <f ca="1">IF($F47&gt;$E$2,0,IF(E47&lt;&gt;"",MATCH(F48&amp;" - Mapa",Orçamento!J:J,),0))</f>
        <v>0</v>
      </c>
      <c r="C47" s="215">
        <f ca="1">IF($D47&gt;1,_xlfn.MAXIFS(Orçamento!G:G,Orçamento!J:J,F48&amp;" - Mapa")+6-B47,0)</f>
        <v>0</v>
      </c>
      <c r="D47" s="261">
        <f ca="1">IF($F47&gt;$E$2,0,IF($G47=$E$6,$D$2,IF(E47&lt;&gt;"",_xlfn.MAXIFS(Orçamento!E:E,Orçamento!J:J,F48&amp;" - Mapa"),0)))</f>
        <v>0</v>
      </c>
      <c r="E47" s="215" t="str">
        <f ca="1">IF(F48="","",_xlfn.IFNA(MATCH($F48,'QC rev00'!$G$10:$G$120,),""))</f>
        <v/>
      </c>
      <c r="F47" s="207" cm="1">
        <f t="array" aca="1" ref="F47" ca="1">OFFSET(F47,-3,,,)+1</f>
        <v>9</v>
      </c>
      <c r="G47" s="751" t="str" cm="1">
        <f t="array" aca="1" ref="G47" ca="1">IF($F47&gt;$E$2,"",IF($F$2=1,INDEX('QC rev00'!$M$10:$T$120,$F49,2),IF($F$2=2,INDEX(#REF!,$F49,2),INDEX(#REF!,$F49,2))))</f>
        <v/>
      </c>
      <c r="H47" s="727" t="str" cm="1">
        <f t="array" aca="1" ref="H47" ca="1">IF($F47&gt;$E$2,"",IF($F$2=1,INDEX('QC rev00'!$M$10:$T$120,$F49,3),IF($F$2=2,INDEX(#REF!,$F49,3),INDEX(#REF!,$F49,3))))</f>
        <v/>
      </c>
      <c r="I47" s="728"/>
      <c r="J47" s="745"/>
      <c r="K47" s="746"/>
      <c r="L47" s="754" t="str" cm="1">
        <f t="array" aca="1" ref="L47" ca="1">IF($F47&gt;$E$2,"",IF($F$2=1,INDEX('QC rev00'!$M$10:$T$120,$F49,7),IF($F$2=2,INDEX(#REF!,$F49,7),INDEX(#REF!,$F49,7))))</f>
        <v/>
      </c>
      <c r="M47" s="733" t="str" cm="1">
        <f t="array" aca="1" ref="M47" ca="1">IF($F47&gt;$E$2,"",IF($F$2=1,INDEX('QC rev00'!$M$10:$T$120,$F49,8),IF($F$2=2,INDEX(#REF!,$F49,8),INDEX(#REF!,$F49,8))))</f>
        <v/>
      </c>
      <c r="N47" s="736" cm="1">
        <f t="array" aca="1" ref="N47" ca="1">IF($F47&gt;$E$2,0,IF(_xlfn.IFNA(MATCH($G47,Listas!$E$4:$E$206,),0)&gt;0,$F$5,IF($F$2=1,INDEX('QC rev00'!$M$10:$U$120,$F49,9),IF($F$2=2,INDEX(#REF!,$F49,9),INDEX(#REF!,$F49,9)))))</f>
        <v>0</v>
      </c>
      <c r="O47" s="757" cm="1">
        <f t="array" aca="1" ref="O47" ca="1">IF($F47&gt;$E$2,0,IF(_xlfn.IFNA(MATCH($G47,Listas!$E$4:$E$206,),0)&gt;0,1,IF($H$10=0,0,IF($F$2=1,INDEX('QC rev00'!$M$10:$BC$120,$F49,9+$F$3),IF($F$2=2,INDEX(#REF!,$F49,9+$F$3),INDEX(#REF!,$F49,9+$F$3)))*IF($E$5="X",1,1-$B49-$C49))))</f>
        <v>0</v>
      </c>
      <c r="P47" s="760">
        <f t="shared" ref="P47" ca="1" si="39">N47*O47</f>
        <v>0</v>
      </c>
      <c r="Q47" s="262" t="s">
        <v>89</v>
      </c>
      <c r="R47" s="308" t="str" cm="1">
        <f t="array" aca="1" ref="R47" ca="1">IF($D47=0,"",IF($G47=$E$6,INDEX(Orçamento!$U:$U,MATCH(R$21,Orçamento!$C:$C,),1),INDEX(Orçamento!$U:$U,$B47,1)))</f>
        <v/>
      </c>
      <c r="S47" s="309" t="str">
        <f ca="1">IF(S$21&gt;$D47,"",IF($G47=$E$6,INDEX(Orçamento!$U:$U,MATCH(S$21,Orçamento!$C:$C,),1),INDEX(Orçamento!$U:$U,MATCH(S$21&amp;"-"&amp;$F48,Orçamento!$F:$F,),1)))</f>
        <v/>
      </c>
      <c r="T47" s="309" t="str">
        <f ca="1">IF(T$21&gt;$D47,"",IF($G47=$E$6,INDEX(Orçamento!$U:$U,MATCH(T$21,Orçamento!$C:$C,),1),INDEX(Orçamento!$U:$U,MATCH(T$21&amp;"-"&amp;$F48,Orçamento!$F:$F,),1)))</f>
        <v/>
      </c>
      <c r="U47" s="310" t="str">
        <f ca="1">IF(U$21&gt;$D47,"",IF($G47=$E$6,INDEX(Orçamento!$U:$U,MATCH(U$21,Orçamento!$C:$C,),1),INDEX(Orçamento!$U:$U,MATCH(U$21&amp;"-"&amp;$F48,Orçamento!$F:$F,),1)))</f>
        <v/>
      </c>
      <c r="V47" s="309" t="str">
        <f ca="1">IF(V$21&gt;$D47,"",IF($G47=$E$6,INDEX(Orçamento!$U:$U,MATCH(V$21,Orçamento!$C:$C,),1),INDEX(Orçamento!$U:$U,MATCH(V$21&amp;"-"&amp;$F48,Orçamento!$F:$F,),1)))</f>
        <v/>
      </c>
      <c r="W47" s="309" t="str">
        <f ca="1">IF(W$21&gt;$D47,"",IF($G47=$E$6,INDEX(Orçamento!$U:$U,MATCH(W$21,Orçamento!$C:$C,),1),INDEX(Orçamento!$U:$U,MATCH(W$21&amp;"-"&amp;$F48,Orçamento!$F:$F,),1)))</f>
        <v/>
      </c>
      <c r="X47" s="309" t="str">
        <f ca="1">IF(X$21&gt;$D47,"",IF($G47=$E$6,INDEX(Orçamento!$U:$U,MATCH(X$21,Orçamento!$C:$C,),1),INDEX(Orçamento!$U:$U,MATCH(X$21&amp;"-"&amp;$F48,Orçamento!$F:$F,),1)))</f>
        <v/>
      </c>
      <c r="Y47" s="309" t="str">
        <f ca="1">IF(Y$21&gt;$D47,"",IF($G47=$E$6,INDEX(Orçamento!$U:$U,MATCH(Y$21,Orçamento!$C:$C,),1),INDEX(Orçamento!$U:$U,MATCH(Y$21&amp;"-"&amp;$F48,Orçamento!$F:$F,),1)))</f>
        <v/>
      </c>
      <c r="Z47" s="309" t="str">
        <f ca="1">IF(Z$21&gt;$D47,"",IF($G47=$E$6,INDEX(Orçamento!$U:$U,MATCH(Z$21,Orçamento!$C:$C,),1),INDEX(Orçamento!$U:$U,MATCH(Z$21&amp;"-"&amp;$F48,Orçamento!$F:$F,),1)))</f>
        <v/>
      </c>
      <c r="AA47" s="311" t="str">
        <f ca="1">IF(AA$21&gt;$D47,"",IF($G47=$E$6,INDEX(Orçamento!$U:$U,MATCH(AA$21,Orçamento!$C:$C,),1),INDEX(Orçamento!$U:$U,MATCH(AA$21&amp;"-"&amp;$F48,Orçamento!$F:$F,),1)))</f>
        <v/>
      </c>
      <c r="AB47" s="311" t="str">
        <f ca="1">IF(AB$21&gt;$D47,"",IF($G47=$E$6,INDEX(Orçamento!$U:$U,MATCH(AB$21,Orçamento!$C:$C,),1),INDEX(Orçamento!$U:$U,MATCH(AB$21&amp;"-"&amp;$F48,Orçamento!$F:$F,),1)))</f>
        <v/>
      </c>
      <c r="AC47" s="311" t="str">
        <f ca="1">IF(AC$21&gt;$D47,"",IF($G47=$E$6,INDEX(Orçamento!$U:$U,MATCH(AC$21,Orçamento!$C:$C,),1),INDEX(Orçamento!$U:$U,MATCH(AC$21&amp;"-"&amp;$F48,Orçamento!$F:$F,),1)))</f>
        <v/>
      </c>
      <c r="AD47" s="311" t="str">
        <f ca="1">IF(AD$21&gt;$D47,"",IF($G47=$E$6,INDEX(Orçamento!$U:$U,MATCH(AD$21,Orçamento!$C:$C,),1),INDEX(Orçamento!$U:$U,MATCH(AD$21&amp;"-"&amp;$F48,Orçamento!$F:$F,),1)))</f>
        <v/>
      </c>
      <c r="AE47" s="311" t="str">
        <f ca="1">IF(AE$21&gt;$D47,"",IF($G47=$E$6,INDEX(Orçamento!$U:$U,MATCH(AE$21,Orçamento!$C:$C,),1),INDEX(Orçamento!$U:$U,MATCH(AE$21&amp;"-"&amp;$F48,Orçamento!$F:$F,),1)))</f>
        <v/>
      </c>
      <c r="AF47" s="311" t="str">
        <f ca="1">IF(AF$21&gt;$D47,"",IF($G47=$E$6,INDEX(Orçamento!$U:$U,MATCH(AF$21,Orçamento!$C:$C,),1),INDEX(Orçamento!$U:$U,MATCH(AF$21&amp;"-"&amp;$F48,Orçamento!$F:$F,),1)))</f>
        <v/>
      </c>
      <c r="AG47" s="311" t="str">
        <f ca="1">IF(AG$21&gt;$D47,"",IF($G47=$E$6,INDEX(Orçamento!$U:$U,MATCH(AG$21,Orçamento!$C:$C,),1),INDEX(Orçamento!$U:$U,MATCH(AG$21&amp;"-"&amp;$F48,Orçamento!$F:$F,),1)))</f>
        <v/>
      </c>
      <c r="AH47" s="311" t="str">
        <f ca="1">IF(AH$21&gt;$D47,"",IF($G47=$E$6,INDEX(Orçamento!$U:$U,MATCH(AH$21,Orçamento!$C:$C,),1),INDEX(Orçamento!$U:$U,MATCH(AH$21&amp;"-"&amp;$F48,Orçamento!$F:$F,),1)))</f>
        <v/>
      </c>
      <c r="AI47" s="311" t="str">
        <f ca="1">IF(AI$21&gt;$D47,"",IF($G47=$E$6,INDEX(Orçamento!$U:$U,MATCH(AI$21,Orçamento!$C:$C,),1),INDEX(Orçamento!$U:$U,MATCH(AI$21&amp;"-"&amp;$F48,Orçamento!$F:$F,),1)))</f>
        <v/>
      </c>
      <c r="AJ47" s="311" t="str">
        <f ca="1">IF(AJ$21&gt;$D47,"",IF($G47=$E$6,INDEX(Orçamento!$U:$U,MATCH(AJ$21,Orçamento!$C:$C,),1),INDEX(Orçamento!$U:$U,MATCH(AJ$21&amp;"-"&amp;$F48,Orçamento!$F:$F,),1)))</f>
        <v/>
      </c>
      <c r="AK47" s="311" t="str">
        <f ca="1">IF(AK$21&gt;$D47,"",IF($G47=$E$6,INDEX(Orçamento!$U:$U,MATCH(AK$21,Orçamento!$C:$C,),1),INDEX(Orçamento!$U:$U,MATCH(AK$21&amp;"-"&amp;$F48,Orçamento!$F:$F,),1)))</f>
        <v/>
      </c>
    </row>
    <row r="48" spans="1:37" ht="13.15" customHeight="1">
      <c r="A48" s="206"/>
      <c r="B48" s="263">
        <f t="shared" ref="B48" ca="1" si="40">IF($F47&gt;$E$2,0,(1/(1-B49-C49))*(B49+C49))</f>
        <v>0</v>
      </c>
      <c r="C48" s="264" cm="1">
        <f t="array" aca="1" ref="C48" ca="1">IF(ROUND(SUM(IF(R47:AK47&lt;&gt;"",(R48:AK48)))-N47,3)&lt;&gt;0,"X",0)</f>
        <v>0</v>
      </c>
      <c r="D48" s="206"/>
      <c r="E48" s="215" t="str" cm="1">
        <f t="array" aca="1" ref="E48" ca="1">IF($F47&gt;$E$2,"",INDEX('QC rev00'!$J$9:$J$120,1+E47,1))</f>
        <v/>
      </c>
      <c r="F48" s="215" t="str" cm="1">
        <f t="array" aca="1" ref="F48" ca="1">IF($F47&gt;$E$2,"",IF($F$2=1,INDEX('QC rev00'!$M$10:$T$120,$F49,1),IF($F$2=2,INDEX(#REF!,$F49,1),INDEX(#REF!,$F49,1))))</f>
        <v/>
      </c>
      <c r="G48" s="752"/>
      <c r="H48" s="729"/>
      <c r="I48" s="730"/>
      <c r="J48" s="747"/>
      <c r="K48" s="748"/>
      <c r="L48" s="755"/>
      <c r="M48" s="734"/>
      <c r="N48" s="737"/>
      <c r="O48" s="758"/>
      <c r="P48" s="761"/>
      <c r="Q48" s="265" t="s">
        <v>90</v>
      </c>
      <c r="R48" s="312" t="str" cm="1">
        <f t="array" aca="1" ref="R48" ca="1">IF(OR($D47=0,R47="",$N47=0),"",
IF($G47=$E$6,
SUM(IF(OFFSET($R$23,,,($F47-1)*3-2,$D$3)=R47,OFFSET($R$25,,,($F47-1)*3-2,$D$3)*OFFSET($B$23,1,,($F47-1)*3-2,1))),
IF($D47=1,$N47,
SUMIF(OFFSET(Orçamento!$D$1,$B47-1,,$C47,),$F48&amp;"-"&amp;R47,OFFSET(Orçamento!$I$1,$B47-1,,$C47,))*$N47/$E48)))</f>
        <v/>
      </c>
      <c r="S48" s="312" t="str" cm="1">
        <f t="array" aca="1" ref="S48" ca="1">IF(OR($D47=0,S47="",$N47=0),"",
IF($G47=$E$6,
SUM(IF(OFFSET($R$23,,,($F47-1)*3-2,$D$3)=S47,OFFSET($R$25,,,($F47-1)*3-2,$D$3)*OFFSET($B$23,1,,($F47-1)*3-2,1))),
IF($D47=1,$N47,
SUMIF(OFFSET(Orçamento!$D$1,$B47-1,,$C47,),$F48&amp;"-"&amp;S47,OFFSET(Orçamento!$I$1,$B47-1,,$C47,))*$N47/$E48)))</f>
        <v/>
      </c>
      <c r="T48" s="312" t="str" cm="1">
        <f t="array" aca="1" ref="T48" ca="1">IF(OR($D47=0,T47="",$N47=0),"",
IF($G47=$E$6,
SUM(IF(OFFSET($R$23,,,($F47-1)*3-2,$D$3)=T47,OFFSET($R$25,,,($F47-1)*3-2,$D$3)*OFFSET($B$23,1,,($F47-1)*3-2,1))),
IF($D47=1,$N47,
SUMIF(OFFSET(Orçamento!$D$1,$B47-1,,$C47,),$F48&amp;"-"&amp;T47,OFFSET(Orçamento!$I$1,$B47-1,,$C47,))*$N47/$E48)))</f>
        <v/>
      </c>
      <c r="U48" s="313" t="str" cm="1">
        <f t="array" aca="1" ref="U48" ca="1">IF(OR($D47=0,U47="",$N47=0),"",
IF($G47=$E$6,
SUM(IF(OFFSET($R$23,,,($F47-1)*3-2,$D$3)=U47,OFFSET($R$25,,,($F47-1)*3-2,$D$3)*OFFSET($B$23,1,,($F47-1)*3-2,1))),
IF($D47=1,$N47,
SUMIF(OFFSET(Orçamento!$D$1,$B47-1,,$C47,),$F48&amp;"-"&amp;U47,OFFSET(Orçamento!$I$1,$B47-1,,$C47,))*$N47/$E48)))</f>
        <v/>
      </c>
      <c r="V48" s="312" t="str" cm="1">
        <f t="array" aca="1" ref="V48" ca="1">IF(OR($D47=0,V47="",$N47=0),"",
IF($G47=$E$6,
SUM(IF(OFFSET($R$23,,,($F47-1)*3-2,$D$3)=V47,OFFSET($R$25,,,($F47-1)*3-2,$D$3)*OFFSET($B$23,1,,($F47-1)*3-2,1))),
IF($D47=1,$N47,
SUMIF(OFFSET(Orçamento!$D$1,$B47-1,,$C47,),$F48&amp;"-"&amp;V47,OFFSET(Orçamento!$I$1,$B47-1,,$C47,))*$N47/$E48)))</f>
        <v/>
      </c>
      <c r="W48" s="312" t="str" cm="1">
        <f t="array" aca="1" ref="W48" ca="1">IF(OR($D47=0,W47="",$N47=0),"",
IF($G47=$E$6,
SUM(IF(OFFSET($R$23,,,($F47-1)*3-2,$D$3)=W47,OFFSET($R$25,,,($F47-1)*3-2,$D$3)*OFFSET($B$23,1,,($F47-1)*3-2,1))),
IF($D47=1,$N47,
SUMIF(OFFSET(Orçamento!$D$1,$B47-1,,$C47,),$F48&amp;"-"&amp;W47,OFFSET(Orçamento!$I$1,$B47-1,,$C47,))*$N47/$E48)))</f>
        <v/>
      </c>
      <c r="X48" s="312" t="str" cm="1">
        <f t="array" aca="1" ref="X48" ca="1">IF(OR($D47=0,X47="",$N47=0),"",
IF($G47=$E$6,
SUM(IF(OFFSET($R$23,,,($F47-1)*3-2,$D$3)=X47,OFFSET($R$25,,,($F47-1)*3-2,$D$3)*OFFSET($B$23,1,,($F47-1)*3-2,1))),
IF($D47=1,$N47,
SUMIF(OFFSET(Orçamento!$D$1,$B47-1,,$C47,),$F48&amp;"-"&amp;X47,OFFSET(Orçamento!$I$1,$B47-1,,$C47,))*$N47/$E48)))</f>
        <v/>
      </c>
      <c r="Y48" s="312" t="str" cm="1">
        <f t="array" aca="1" ref="Y48" ca="1">IF(OR($D47=0,Y47="",$N47=0),"",
IF($G47=$E$6,
SUM(IF(OFFSET($R$23,,,($F47-1)*3-2,$D$3)=Y47,OFFSET($R$25,,,($F47-1)*3-2,$D$3)*OFFSET($B$23,1,,($F47-1)*3-2,1))),
IF($D47=1,$N47,
SUMIF(OFFSET(Orçamento!$D$1,$B47-1,,$C47,),$F48&amp;"-"&amp;Y47,OFFSET(Orçamento!$I$1,$B47-1,,$C47,))*$N47/$E48)))</f>
        <v/>
      </c>
      <c r="Z48" s="312" t="str" cm="1">
        <f t="array" aca="1" ref="Z48" ca="1">IF(OR($D47=0,Z47="",$N47=0),"",
IF($G47=$E$6,
SUM(IF(OFFSET($R$23,,,($F47-1)*3-2,$D$3)=Z47,OFFSET($R$25,,,($F47-1)*3-2,$D$3)*OFFSET($B$23,1,,($F47-1)*3-2,1))),
IF($D47=1,$N47,
SUMIF(OFFSET(Orçamento!$D$1,$B47-1,,$C47,),$F48&amp;"-"&amp;Z47,OFFSET(Orçamento!$I$1,$B47-1,,$C47,))*$N47/$E48)))</f>
        <v/>
      </c>
      <c r="AA48" s="314" t="str" cm="1">
        <f t="array" aca="1" ref="AA48" ca="1">IF(OR($D47=0,AA47="",$N47=0),"",
IF($G47=$E$6,
SUM(IF(OFFSET($R$23,,,($F47-1)*3-2,$D$3)=AA47,OFFSET($R$25,,,($F47-1)*3-2,$D$3)*OFFSET($B$23,1,,($F47-1)*3-2,1))),
IF($D47=1,$N47,
SUMIF(OFFSET(Orçamento!$D$1,$B47-1,,$C47,),$F48&amp;"-"&amp;AA47,OFFSET(Orçamento!$I$1,$B47-1,,$C47,))*$N47/$E48)))</f>
        <v/>
      </c>
      <c r="AB48" s="314" t="str" cm="1">
        <f t="array" aca="1" ref="AB48" ca="1">IF(OR($D47=0,AB47="",$N47=0),"",
IF($G47=$E$6,
SUM(IF(OFFSET($R$23,,,($F47-1)*3-2,$D$3)=AB47,OFFSET($R$25,,,($F47-1)*3-2,$D$3)*OFFSET($B$23,1,,($F47-1)*3-2,1))),
IF($D47=1,$N47,
SUMIF(OFFSET(Orçamento!$D$1,$B47-1,,$C47,),$F48&amp;"-"&amp;AB47,OFFSET(Orçamento!$I$1,$B47-1,,$C47,))*$N47/$E48)))</f>
        <v/>
      </c>
      <c r="AC48" s="314" t="str" cm="1">
        <f t="array" aca="1" ref="AC48" ca="1">IF(OR($D47=0,AC47="",$N47=0),"",
IF($G47=$E$6,
SUM(IF(OFFSET($R$23,,,($F47-1)*3-2,$D$3)=AC47,OFFSET($R$25,,,($F47-1)*3-2,$D$3)*OFFSET($B$23,1,,($F47-1)*3-2,1))),
IF($D47=1,$N47,
SUMIF(OFFSET(Orçamento!$D$1,$B47-1,,$C47,),$F48&amp;"-"&amp;AC47,OFFSET(Orçamento!$I$1,$B47-1,,$C47,))*$N47/$E48)))</f>
        <v/>
      </c>
      <c r="AD48" s="314" t="str" cm="1">
        <f t="array" aca="1" ref="AD48" ca="1">IF(OR($D47=0,AD47="",$N47=0),"",
IF($G47=$E$6,
SUM(IF(OFFSET($R$23,,,($F47-1)*3-2,$D$3)=AD47,OFFSET($R$25,,,($F47-1)*3-2,$D$3)*OFFSET($B$23,1,,($F47-1)*3-2,1))),
IF($D47=1,$N47,
SUMIF(OFFSET(Orçamento!$D$1,$B47-1,,$C47,),$F48&amp;"-"&amp;AD47,OFFSET(Orçamento!$I$1,$B47-1,,$C47,))*$N47/$E48)))</f>
        <v/>
      </c>
      <c r="AE48" s="314" t="str" cm="1">
        <f t="array" aca="1" ref="AE48" ca="1">IF(OR($D47=0,AE47="",$N47=0),"",
IF($G47=$E$6,
SUM(IF(OFFSET($R$23,,,($F47-1)*3-2,$D$3)=AE47,OFFSET($R$25,,,($F47-1)*3-2,$D$3)*OFFSET($B$23,1,,($F47-1)*3-2,1))),
IF($D47=1,$N47,
SUMIF(OFFSET(Orçamento!$D$1,$B47-1,,$C47,),$F48&amp;"-"&amp;AE47,OFFSET(Orçamento!$I$1,$B47-1,,$C47,))*$N47/$E48)))</f>
        <v/>
      </c>
      <c r="AF48" s="314" t="str" cm="1">
        <f t="array" aca="1" ref="AF48" ca="1">IF(OR($D47=0,AF47="",$N47=0),"",
IF($G47=$E$6,
SUM(IF(OFFSET($R$23,,,($F47-1)*3-2,$D$3)=AF47,OFFSET($R$25,,,($F47-1)*3-2,$D$3)*OFFSET($B$23,1,,($F47-1)*3-2,1))),
IF($D47=1,$N47,
SUMIF(OFFSET(Orçamento!$D$1,$B47-1,,$C47,),$F48&amp;"-"&amp;AF47,OFFSET(Orçamento!$I$1,$B47-1,,$C47,))*$N47/$E48)))</f>
        <v/>
      </c>
      <c r="AG48" s="314" t="str" cm="1">
        <f t="array" aca="1" ref="AG48" ca="1">IF(OR($D47=0,AG47="",$N47=0),"",
IF($G47=$E$6,
SUM(IF(OFFSET($R$23,,,($F47-1)*3-2,$D$3)=AG47,OFFSET($R$25,,,($F47-1)*3-2,$D$3)*OFFSET($B$23,1,,($F47-1)*3-2,1))),
IF($D47=1,$N47,
SUMIF(OFFSET(Orçamento!$D$1,$B47-1,,$C47,),$F48&amp;"-"&amp;AG47,OFFSET(Orçamento!$I$1,$B47-1,,$C47,))*$N47/$E48)))</f>
        <v/>
      </c>
      <c r="AH48" s="314" t="str" cm="1">
        <f t="array" aca="1" ref="AH48" ca="1">IF(OR($D47=0,AH47="",$N47=0),"",
IF($G47=$E$6,
SUM(IF(OFFSET($R$23,,,($F47-1)*3-2,$D$3)=AH47,OFFSET($R$25,,,($F47-1)*3-2,$D$3)*OFFSET($B$23,1,,($F47-1)*3-2,1))),
IF($D47=1,$N47,
SUMIF(OFFSET(Orçamento!$D$1,$B47-1,,$C47,),$F48&amp;"-"&amp;AH47,OFFSET(Orçamento!$I$1,$B47-1,,$C47,))*$N47/$E48)))</f>
        <v/>
      </c>
      <c r="AI48" s="314" t="str" cm="1">
        <f t="array" aca="1" ref="AI48" ca="1">IF(OR($D47=0,AI47="",$N47=0),"",
IF($G47=$E$6,
SUM(IF(OFFSET($R$23,,,($F47-1)*3-2,$D$3)=AI47,OFFSET($R$25,,,($F47-1)*3-2,$D$3)*OFFSET($B$23,1,,($F47-1)*3-2,1))),
IF($D47=1,$N47,
SUMIF(OFFSET(Orçamento!$D$1,$B47-1,,$C47,),$F48&amp;"-"&amp;AI47,OFFSET(Orçamento!$I$1,$B47-1,,$C47,))*$N47/$E48)))</f>
        <v/>
      </c>
      <c r="AJ48" s="314" t="str" cm="1">
        <f t="array" aca="1" ref="AJ48" ca="1">IF(OR($D47=0,AJ47="",$N47=0),"",
IF($G47=$E$6,
SUM(IF(OFFSET($R$23,,,($F47-1)*3-2,$D$3)=AJ47,OFFSET($R$25,,,($F47-1)*3-2,$D$3)*OFFSET($B$23,1,,($F47-1)*3-2,1))),
IF($D47=1,$N47,
SUMIF(OFFSET(Orçamento!$D$1,$B47-1,,$C47,),$F48&amp;"-"&amp;AJ47,OFFSET(Orçamento!$I$1,$B47-1,,$C47,))*$N47/$E48)))</f>
        <v/>
      </c>
      <c r="AK48" s="314" t="str" cm="1">
        <f t="array" aca="1" ref="AK48" ca="1">IF(OR($D47=0,AK47="",$N47=0),"",
IF($G47=$E$6,
SUM(IF(OFFSET($R$23,,,($F47-1)*3-2,$D$3)=AK47,OFFSET($R$25,,,($F47-1)*3-2,$D$3)*OFFSET($B$23,1,,($F47-1)*3-2,1))),
IF($D47=1,$N47,
SUMIF(OFFSET(Orçamento!$D$1,$B47-1,,$C47,),$F48&amp;"-"&amp;AK47,OFFSET(Orçamento!$I$1,$B47-1,,$C47,))*$N47/$E48)))</f>
        <v/>
      </c>
    </row>
    <row r="49" spans="1:37" ht="13.15" customHeight="1">
      <c r="A49" s="206"/>
      <c r="B49" s="266" t="str" cm="1">
        <f t="array" aca="1" ref="B49" ca="1">IF($F47&gt;$E$2,"",IF($F$2=1,INDEX('QC rev00'!$M$10:$T$120,$F49,5),IF($F$2=2,INDEX(#REF!,$F49,5),INDEX(#REF!,$F49,5))))</f>
        <v/>
      </c>
      <c r="C49" s="266" t="str" cm="1">
        <f t="array" aca="1" ref="C49" ca="1">IF($F47&gt;$E$2,"",IF($F$2=1,INDEX('QC rev00'!$M$10:$T$120,$F49,6),IF($F$2=2,INDEX(#REF!,$F49,6),INDEX(#REF!,$F49,6))))</f>
        <v/>
      </c>
      <c r="D49" s="207"/>
      <c r="E49" s="207"/>
      <c r="F49" s="207" t="str">
        <f ca="1">IF(F47&gt;$E$2,"",MATCH(F47,'QC rev00'!$C$10:$C$120,))</f>
        <v/>
      </c>
      <c r="G49" s="753"/>
      <c r="H49" s="731"/>
      <c r="I49" s="732"/>
      <c r="J49" s="749"/>
      <c r="K49" s="750"/>
      <c r="L49" s="756"/>
      <c r="M49" s="735"/>
      <c r="N49" s="738"/>
      <c r="O49" s="759"/>
      <c r="P49" s="762"/>
      <c r="Q49" s="267" t="s">
        <v>91</v>
      </c>
      <c r="R49" s="588">
        <f t="shared" ref="R49:AK49" ca="1" si="41">IFERROR(R48*$O47,0)</f>
        <v>0</v>
      </c>
      <c r="S49" s="588">
        <f t="shared" ca="1" si="41"/>
        <v>0</v>
      </c>
      <c r="T49" s="588">
        <f t="shared" ca="1" si="41"/>
        <v>0</v>
      </c>
      <c r="U49" s="589">
        <f t="shared" ca="1" si="41"/>
        <v>0</v>
      </c>
      <c r="V49" s="588">
        <f t="shared" ca="1" si="41"/>
        <v>0</v>
      </c>
      <c r="W49" s="588">
        <f t="shared" ca="1" si="41"/>
        <v>0</v>
      </c>
      <c r="X49" s="588">
        <f t="shared" ca="1" si="41"/>
        <v>0</v>
      </c>
      <c r="Y49" s="588">
        <f t="shared" ca="1" si="41"/>
        <v>0</v>
      </c>
      <c r="Z49" s="588">
        <f t="shared" ca="1" si="41"/>
        <v>0</v>
      </c>
      <c r="AA49" s="588">
        <f t="shared" ca="1" si="41"/>
        <v>0</v>
      </c>
      <c r="AB49" s="588">
        <f t="shared" ca="1" si="41"/>
        <v>0</v>
      </c>
      <c r="AC49" s="588">
        <f t="shared" ca="1" si="41"/>
        <v>0</v>
      </c>
      <c r="AD49" s="588">
        <f t="shared" ca="1" si="41"/>
        <v>0</v>
      </c>
      <c r="AE49" s="588">
        <f t="shared" ca="1" si="41"/>
        <v>0</v>
      </c>
      <c r="AF49" s="588">
        <f t="shared" ca="1" si="41"/>
        <v>0</v>
      </c>
      <c r="AG49" s="588">
        <f t="shared" ca="1" si="41"/>
        <v>0</v>
      </c>
      <c r="AH49" s="588">
        <f t="shared" ca="1" si="41"/>
        <v>0</v>
      </c>
      <c r="AI49" s="588">
        <f t="shared" ca="1" si="41"/>
        <v>0</v>
      </c>
      <c r="AJ49" s="588">
        <f t="shared" ca="1" si="41"/>
        <v>0</v>
      </c>
      <c r="AK49" s="588">
        <f t="shared" ca="1" si="41"/>
        <v>0</v>
      </c>
    </row>
    <row r="50" spans="1:37" ht="13.15" customHeight="1">
      <c r="A50" s="206"/>
      <c r="B50" s="261">
        <f ca="1">IF($F50&gt;$E$2,0,IF(E50&lt;&gt;"",MATCH(F51&amp;" - Mapa",Orçamento!J:J,),0))</f>
        <v>0</v>
      </c>
      <c r="C50" s="215">
        <f ca="1">IF($D50&gt;1,_xlfn.MAXIFS(Orçamento!G:G,Orçamento!J:J,F51&amp;" - Mapa")+6-B50,0)</f>
        <v>0</v>
      </c>
      <c r="D50" s="261">
        <f ca="1">IF($F50&gt;$E$2,0,IF($G50=$E$6,$D$2,IF(E50&lt;&gt;"",_xlfn.MAXIFS(Orçamento!E:E,Orçamento!J:J,F51&amp;" - Mapa"),0)))</f>
        <v>0</v>
      </c>
      <c r="E50" s="215" t="str">
        <f ca="1">IF(F51="","",_xlfn.IFNA(MATCH($F51,'QC rev00'!$G$10:$G$120,),""))</f>
        <v/>
      </c>
      <c r="F50" s="207" cm="1">
        <f t="array" aca="1" ref="F50" ca="1">OFFSET(F50,-3,,,)+1</f>
        <v>10</v>
      </c>
      <c r="G50" s="751" t="str" cm="1">
        <f t="array" aca="1" ref="G50" ca="1">IF($F50&gt;$E$2,"",IF($F$2=1,INDEX('QC rev00'!$M$10:$T$120,$F52,2),IF($F$2=2,INDEX(#REF!,$F52,2),INDEX(#REF!,$F52,2))))</f>
        <v/>
      </c>
      <c r="H50" s="727" t="str" cm="1">
        <f t="array" aca="1" ref="H50" ca="1">IF($F50&gt;$E$2,"",IF($F$2=1,INDEX('QC rev00'!$M$10:$T$120,$F52,3),IF($F$2=2,INDEX(#REF!,$F52,3),INDEX(#REF!,$F52,3))))</f>
        <v/>
      </c>
      <c r="I50" s="728"/>
      <c r="J50" s="745"/>
      <c r="K50" s="746"/>
      <c r="L50" s="754" t="str" cm="1">
        <f t="array" aca="1" ref="L50" ca="1">IF($F50&gt;$E$2,"",IF($F$2=1,INDEX('QC rev00'!$M$10:$T$120,$F52,7),IF($F$2=2,INDEX(#REF!,$F52,7),INDEX(#REF!,$F52,7))))</f>
        <v/>
      </c>
      <c r="M50" s="733" t="str" cm="1">
        <f t="array" aca="1" ref="M50" ca="1">IF($F50&gt;$E$2,"",IF($F$2=1,INDEX('QC rev00'!$M$10:$T$120,$F52,8),IF($F$2=2,INDEX(#REF!,$F52,8),INDEX(#REF!,$F52,8))))</f>
        <v/>
      </c>
      <c r="N50" s="736" cm="1">
        <f t="array" aca="1" ref="N50" ca="1">IF($F50&gt;$E$2,0,IF(_xlfn.IFNA(MATCH($G50,Listas!$E$4:$E$206,),0)&gt;0,$F$5,IF($F$2=1,INDEX('QC rev00'!$M$10:$U$120,$F52,9),IF($F$2=2,INDEX(#REF!,$F52,9),INDEX(#REF!,$F52,9)))))</f>
        <v>0</v>
      </c>
      <c r="O50" s="757" cm="1">
        <f t="array" aca="1" ref="O50" ca="1">IF($F50&gt;$E$2,0,IF(_xlfn.IFNA(MATCH($G50,Listas!$E$4:$E$206,),0)&gt;0,1,IF($H$10=0,0,IF($F$2=1,INDEX('QC rev00'!$M$10:$BC$120,$F52,9+$F$3),IF($F$2=2,INDEX(#REF!,$F52,9+$F$3),INDEX(#REF!,$F52,9+$F$3)))*IF($E$5="X",1,1-$B52-$C52))))</f>
        <v>0</v>
      </c>
      <c r="P50" s="760">
        <f t="shared" ref="P50" ca="1" si="42">N50*O50</f>
        <v>0</v>
      </c>
      <c r="Q50" s="262" t="s">
        <v>89</v>
      </c>
      <c r="R50" s="308" t="str" cm="1">
        <f t="array" aca="1" ref="R50" ca="1">IF($D50=0,"",IF($G50=$E$6,INDEX(Orçamento!$U:$U,MATCH(R$21,Orçamento!$C:$C,),1),INDEX(Orçamento!$U:$U,$B50,1)))</f>
        <v/>
      </c>
      <c r="S50" s="309" t="str">
        <f ca="1">IF(S$21&gt;$D50,"",IF($G50=$E$6,INDEX(Orçamento!$U:$U,MATCH(S$21,Orçamento!$C:$C,),1),INDEX(Orçamento!$U:$U,MATCH(S$21&amp;"-"&amp;$F51,Orçamento!$F:$F,),1)))</f>
        <v/>
      </c>
      <c r="T50" s="309" t="str">
        <f ca="1">IF(T$21&gt;$D50,"",IF($G50=$E$6,INDEX(Orçamento!$U:$U,MATCH(T$21,Orçamento!$C:$C,),1),INDEX(Orçamento!$U:$U,MATCH(T$21&amp;"-"&amp;$F51,Orçamento!$F:$F,),1)))</f>
        <v/>
      </c>
      <c r="U50" s="310" t="str">
        <f ca="1">IF(U$21&gt;$D50,"",IF($G50=$E$6,INDEX(Orçamento!$U:$U,MATCH(U$21,Orçamento!$C:$C,),1),INDEX(Orçamento!$U:$U,MATCH(U$21&amp;"-"&amp;$F51,Orçamento!$F:$F,),1)))</f>
        <v/>
      </c>
      <c r="V50" s="309" t="str">
        <f ca="1">IF(V$21&gt;$D50,"",IF($G50=$E$6,INDEX(Orçamento!$U:$U,MATCH(V$21,Orçamento!$C:$C,),1),INDEX(Orçamento!$U:$U,MATCH(V$21&amp;"-"&amp;$F51,Orçamento!$F:$F,),1)))</f>
        <v/>
      </c>
      <c r="W50" s="309" t="str">
        <f ca="1">IF(W$21&gt;$D50,"",IF($G50=$E$6,INDEX(Orçamento!$U:$U,MATCH(W$21,Orçamento!$C:$C,),1),INDEX(Orçamento!$U:$U,MATCH(W$21&amp;"-"&amp;$F51,Orçamento!$F:$F,),1)))</f>
        <v/>
      </c>
      <c r="X50" s="309" t="str">
        <f ca="1">IF(X$21&gt;$D50,"",IF($G50=$E$6,INDEX(Orçamento!$U:$U,MATCH(X$21,Orçamento!$C:$C,),1),INDEX(Orçamento!$U:$U,MATCH(X$21&amp;"-"&amp;$F51,Orçamento!$F:$F,),1)))</f>
        <v/>
      </c>
      <c r="Y50" s="309" t="str">
        <f ca="1">IF(Y$21&gt;$D50,"",IF($G50=$E$6,INDEX(Orçamento!$U:$U,MATCH(Y$21,Orçamento!$C:$C,),1),INDEX(Orçamento!$U:$U,MATCH(Y$21&amp;"-"&amp;$F51,Orçamento!$F:$F,),1)))</f>
        <v/>
      </c>
      <c r="Z50" s="309" t="str">
        <f ca="1">IF(Z$21&gt;$D50,"",IF($G50=$E$6,INDEX(Orçamento!$U:$U,MATCH(Z$21,Orçamento!$C:$C,),1),INDEX(Orçamento!$U:$U,MATCH(Z$21&amp;"-"&amp;$F51,Orçamento!$F:$F,),1)))</f>
        <v/>
      </c>
      <c r="AA50" s="311" t="str">
        <f ca="1">IF(AA$21&gt;$D50,"",IF($G50=$E$6,INDEX(Orçamento!$U:$U,MATCH(AA$21,Orçamento!$C:$C,),1),INDEX(Orçamento!$U:$U,MATCH(AA$21&amp;"-"&amp;$F51,Orçamento!$F:$F,),1)))</f>
        <v/>
      </c>
      <c r="AB50" s="311" t="str">
        <f ca="1">IF(AB$21&gt;$D50,"",IF($G50=$E$6,INDEX(Orçamento!$U:$U,MATCH(AB$21,Orçamento!$C:$C,),1),INDEX(Orçamento!$U:$U,MATCH(AB$21&amp;"-"&amp;$F51,Orçamento!$F:$F,),1)))</f>
        <v/>
      </c>
      <c r="AC50" s="311" t="str">
        <f ca="1">IF(AC$21&gt;$D50,"",IF($G50=$E$6,INDEX(Orçamento!$U:$U,MATCH(AC$21,Orçamento!$C:$C,),1),INDEX(Orçamento!$U:$U,MATCH(AC$21&amp;"-"&amp;$F51,Orçamento!$F:$F,),1)))</f>
        <v/>
      </c>
      <c r="AD50" s="311" t="str">
        <f ca="1">IF(AD$21&gt;$D50,"",IF($G50=$E$6,INDEX(Orçamento!$U:$U,MATCH(AD$21,Orçamento!$C:$C,),1),INDEX(Orçamento!$U:$U,MATCH(AD$21&amp;"-"&amp;$F51,Orçamento!$F:$F,),1)))</f>
        <v/>
      </c>
      <c r="AE50" s="311" t="str">
        <f ca="1">IF(AE$21&gt;$D50,"",IF($G50=$E$6,INDEX(Orçamento!$U:$U,MATCH(AE$21,Orçamento!$C:$C,),1),INDEX(Orçamento!$U:$U,MATCH(AE$21&amp;"-"&amp;$F51,Orçamento!$F:$F,),1)))</f>
        <v/>
      </c>
      <c r="AF50" s="311" t="str">
        <f ca="1">IF(AF$21&gt;$D50,"",IF($G50=$E$6,INDEX(Orçamento!$U:$U,MATCH(AF$21,Orçamento!$C:$C,),1),INDEX(Orçamento!$U:$U,MATCH(AF$21&amp;"-"&amp;$F51,Orçamento!$F:$F,),1)))</f>
        <v/>
      </c>
      <c r="AG50" s="311" t="str">
        <f ca="1">IF(AG$21&gt;$D50,"",IF($G50=$E$6,INDEX(Orçamento!$U:$U,MATCH(AG$21,Orçamento!$C:$C,),1),INDEX(Orçamento!$U:$U,MATCH(AG$21&amp;"-"&amp;$F51,Orçamento!$F:$F,),1)))</f>
        <v/>
      </c>
      <c r="AH50" s="311" t="str">
        <f ca="1">IF(AH$21&gt;$D50,"",IF($G50=$E$6,INDEX(Orçamento!$U:$U,MATCH(AH$21,Orçamento!$C:$C,),1),INDEX(Orçamento!$U:$U,MATCH(AH$21&amp;"-"&amp;$F51,Orçamento!$F:$F,),1)))</f>
        <v/>
      </c>
      <c r="AI50" s="311" t="str">
        <f ca="1">IF(AI$21&gt;$D50,"",IF($G50=$E$6,INDEX(Orçamento!$U:$U,MATCH(AI$21,Orçamento!$C:$C,),1),INDEX(Orçamento!$U:$U,MATCH(AI$21&amp;"-"&amp;$F51,Orçamento!$F:$F,),1)))</f>
        <v/>
      </c>
      <c r="AJ50" s="311" t="str">
        <f ca="1">IF(AJ$21&gt;$D50,"",IF($G50=$E$6,INDEX(Orçamento!$U:$U,MATCH(AJ$21,Orçamento!$C:$C,),1),INDEX(Orçamento!$U:$U,MATCH(AJ$21&amp;"-"&amp;$F51,Orçamento!$F:$F,),1)))</f>
        <v/>
      </c>
      <c r="AK50" s="311" t="str">
        <f ca="1">IF(AK$21&gt;$D50,"",IF($G50=$E$6,INDEX(Orçamento!$U:$U,MATCH(AK$21,Orçamento!$C:$C,),1),INDEX(Orçamento!$U:$U,MATCH(AK$21&amp;"-"&amp;$F51,Orçamento!$F:$F,),1)))</f>
        <v/>
      </c>
    </row>
    <row r="51" spans="1:37" ht="13.15" customHeight="1">
      <c r="A51" s="206"/>
      <c r="B51" s="263">
        <f t="shared" ref="B51" ca="1" si="43">IF($F50&gt;$E$2,0,(1/(1-B52-C52))*(B52+C52))</f>
        <v>0</v>
      </c>
      <c r="C51" s="264" cm="1">
        <f t="array" aca="1" ref="C51" ca="1">IF(ROUND(SUM(IF(R50:AK50&lt;&gt;"",(R51:AK51)))-N50,3)&lt;&gt;0,"X",0)</f>
        <v>0</v>
      </c>
      <c r="D51" s="206"/>
      <c r="E51" s="215" t="str" cm="1">
        <f t="array" aca="1" ref="E51" ca="1">IF($F50&gt;$E$2,"",INDEX('QC rev00'!$J$9:$J$120,1+E50,1))</f>
        <v/>
      </c>
      <c r="F51" s="215" t="str" cm="1">
        <f t="array" aca="1" ref="F51" ca="1">IF($F50&gt;$E$2,"",IF($F$2=1,INDEX('QC rev00'!$M$10:$T$120,$F52,1),IF($F$2=2,INDEX(#REF!,$F52,1),INDEX(#REF!,$F52,1))))</f>
        <v/>
      </c>
      <c r="G51" s="752"/>
      <c r="H51" s="729"/>
      <c r="I51" s="730"/>
      <c r="J51" s="747"/>
      <c r="K51" s="748"/>
      <c r="L51" s="755"/>
      <c r="M51" s="734"/>
      <c r="N51" s="737"/>
      <c r="O51" s="758"/>
      <c r="P51" s="761"/>
      <c r="Q51" s="265" t="s">
        <v>90</v>
      </c>
      <c r="R51" s="312" t="str" cm="1">
        <f t="array" aca="1" ref="R51" ca="1">IF(OR($D50=0,R50="",$N50=0),"",
IF($G50=$E$6,
SUM(IF(OFFSET($R$23,,,($F50-1)*3-2,$D$3)=R50,OFFSET($R$25,,,($F50-1)*3-2,$D$3)*OFFSET($B$23,1,,($F50-1)*3-2,1))),
IF($D50=1,$N50,
SUMIF(OFFSET(Orçamento!$D$1,$B50-1,,$C50,),$F51&amp;"-"&amp;R50,OFFSET(Orçamento!$I$1,$B50-1,,$C50,))*$N50/$E51)))</f>
        <v/>
      </c>
      <c r="S51" s="312" t="str" cm="1">
        <f t="array" aca="1" ref="S51" ca="1">IF(OR($D50=0,S50="",$N50=0),"",
IF($G50=$E$6,
SUM(IF(OFFSET($R$23,,,($F50-1)*3-2,$D$3)=S50,OFFSET($R$25,,,($F50-1)*3-2,$D$3)*OFFSET($B$23,1,,($F50-1)*3-2,1))),
IF($D50=1,$N50,
SUMIF(OFFSET(Orçamento!$D$1,$B50-1,,$C50,),$F51&amp;"-"&amp;S50,OFFSET(Orçamento!$I$1,$B50-1,,$C50,))*$N50/$E51)))</f>
        <v/>
      </c>
      <c r="T51" s="312" t="str" cm="1">
        <f t="array" aca="1" ref="T51" ca="1">IF(OR($D50=0,T50="",$N50=0),"",
IF($G50=$E$6,
SUM(IF(OFFSET($R$23,,,($F50-1)*3-2,$D$3)=T50,OFFSET($R$25,,,($F50-1)*3-2,$D$3)*OFFSET($B$23,1,,($F50-1)*3-2,1))),
IF($D50=1,$N50,
SUMIF(OFFSET(Orçamento!$D$1,$B50-1,,$C50,),$F51&amp;"-"&amp;T50,OFFSET(Orçamento!$I$1,$B50-1,,$C50,))*$N50/$E51)))</f>
        <v/>
      </c>
      <c r="U51" s="313" t="str" cm="1">
        <f t="array" aca="1" ref="U51" ca="1">IF(OR($D50=0,U50="",$N50=0),"",
IF($G50=$E$6,
SUM(IF(OFFSET($R$23,,,($F50-1)*3-2,$D$3)=U50,OFFSET($R$25,,,($F50-1)*3-2,$D$3)*OFFSET($B$23,1,,($F50-1)*3-2,1))),
IF($D50=1,$N50,
SUMIF(OFFSET(Orçamento!$D$1,$B50-1,,$C50,),$F51&amp;"-"&amp;U50,OFFSET(Orçamento!$I$1,$B50-1,,$C50,))*$N50/$E51)))</f>
        <v/>
      </c>
      <c r="V51" s="312" t="str" cm="1">
        <f t="array" aca="1" ref="V51" ca="1">IF(OR($D50=0,V50="",$N50=0),"",
IF($G50=$E$6,
SUM(IF(OFFSET($R$23,,,($F50-1)*3-2,$D$3)=V50,OFFSET($R$25,,,($F50-1)*3-2,$D$3)*OFFSET($B$23,1,,($F50-1)*3-2,1))),
IF($D50=1,$N50,
SUMIF(OFFSET(Orçamento!$D$1,$B50-1,,$C50,),$F51&amp;"-"&amp;V50,OFFSET(Orçamento!$I$1,$B50-1,,$C50,))*$N50/$E51)))</f>
        <v/>
      </c>
      <c r="W51" s="312" t="str" cm="1">
        <f t="array" aca="1" ref="W51" ca="1">IF(OR($D50=0,W50="",$N50=0),"",
IF($G50=$E$6,
SUM(IF(OFFSET($R$23,,,($F50-1)*3-2,$D$3)=W50,OFFSET($R$25,,,($F50-1)*3-2,$D$3)*OFFSET($B$23,1,,($F50-1)*3-2,1))),
IF($D50=1,$N50,
SUMIF(OFFSET(Orçamento!$D$1,$B50-1,,$C50,),$F51&amp;"-"&amp;W50,OFFSET(Orçamento!$I$1,$B50-1,,$C50,))*$N50/$E51)))</f>
        <v/>
      </c>
      <c r="X51" s="312" t="str" cm="1">
        <f t="array" aca="1" ref="X51" ca="1">IF(OR($D50=0,X50="",$N50=0),"",
IF($G50=$E$6,
SUM(IF(OFFSET($R$23,,,($F50-1)*3-2,$D$3)=X50,OFFSET($R$25,,,($F50-1)*3-2,$D$3)*OFFSET($B$23,1,,($F50-1)*3-2,1))),
IF($D50=1,$N50,
SUMIF(OFFSET(Orçamento!$D$1,$B50-1,,$C50,),$F51&amp;"-"&amp;X50,OFFSET(Orçamento!$I$1,$B50-1,,$C50,))*$N50/$E51)))</f>
        <v/>
      </c>
      <c r="Y51" s="312" t="str" cm="1">
        <f t="array" aca="1" ref="Y51" ca="1">IF(OR($D50=0,Y50="",$N50=0),"",
IF($G50=$E$6,
SUM(IF(OFFSET($R$23,,,($F50-1)*3-2,$D$3)=Y50,OFFSET($R$25,,,($F50-1)*3-2,$D$3)*OFFSET($B$23,1,,($F50-1)*3-2,1))),
IF($D50=1,$N50,
SUMIF(OFFSET(Orçamento!$D$1,$B50-1,,$C50,),$F51&amp;"-"&amp;Y50,OFFSET(Orçamento!$I$1,$B50-1,,$C50,))*$N50/$E51)))</f>
        <v/>
      </c>
      <c r="Z51" s="312" t="str" cm="1">
        <f t="array" aca="1" ref="Z51" ca="1">IF(OR($D50=0,Z50="",$N50=0),"",
IF($G50=$E$6,
SUM(IF(OFFSET($R$23,,,($F50-1)*3-2,$D$3)=Z50,OFFSET($R$25,,,($F50-1)*3-2,$D$3)*OFFSET($B$23,1,,($F50-1)*3-2,1))),
IF($D50=1,$N50,
SUMIF(OFFSET(Orçamento!$D$1,$B50-1,,$C50,),$F51&amp;"-"&amp;Z50,OFFSET(Orçamento!$I$1,$B50-1,,$C50,))*$N50/$E51)))</f>
        <v/>
      </c>
      <c r="AA51" s="314" t="str" cm="1">
        <f t="array" aca="1" ref="AA51" ca="1">IF(OR($D50=0,AA50="",$N50=0),"",
IF($G50=$E$6,
SUM(IF(OFFSET($R$23,,,($F50-1)*3-2,$D$3)=AA50,OFFSET($R$25,,,($F50-1)*3-2,$D$3)*OFFSET($B$23,1,,($F50-1)*3-2,1))),
IF($D50=1,$N50,
SUMIF(OFFSET(Orçamento!$D$1,$B50-1,,$C50,),$F51&amp;"-"&amp;AA50,OFFSET(Orçamento!$I$1,$B50-1,,$C50,))*$N50/$E51)))</f>
        <v/>
      </c>
      <c r="AB51" s="314" t="str" cm="1">
        <f t="array" aca="1" ref="AB51" ca="1">IF(OR($D50=0,AB50="",$N50=0),"",
IF($G50=$E$6,
SUM(IF(OFFSET($R$23,,,($F50-1)*3-2,$D$3)=AB50,OFFSET($R$25,,,($F50-1)*3-2,$D$3)*OFFSET($B$23,1,,($F50-1)*3-2,1))),
IF($D50=1,$N50,
SUMIF(OFFSET(Orçamento!$D$1,$B50-1,,$C50,),$F51&amp;"-"&amp;AB50,OFFSET(Orçamento!$I$1,$B50-1,,$C50,))*$N50/$E51)))</f>
        <v/>
      </c>
      <c r="AC51" s="314" t="str" cm="1">
        <f t="array" aca="1" ref="AC51" ca="1">IF(OR($D50=0,AC50="",$N50=0),"",
IF($G50=$E$6,
SUM(IF(OFFSET($R$23,,,($F50-1)*3-2,$D$3)=AC50,OFFSET($R$25,,,($F50-1)*3-2,$D$3)*OFFSET($B$23,1,,($F50-1)*3-2,1))),
IF($D50=1,$N50,
SUMIF(OFFSET(Orçamento!$D$1,$B50-1,,$C50,),$F51&amp;"-"&amp;AC50,OFFSET(Orçamento!$I$1,$B50-1,,$C50,))*$N50/$E51)))</f>
        <v/>
      </c>
      <c r="AD51" s="314" t="str" cm="1">
        <f t="array" aca="1" ref="AD51" ca="1">IF(OR($D50=0,AD50="",$N50=0),"",
IF($G50=$E$6,
SUM(IF(OFFSET($R$23,,,($F50-1)*3-2,$D$3)=AD50,OFFSET($R$25,,,($F50-1)*3-2,$D$3)*OFFSET($B$23,1,,($F50-1)*3-2,1))),
IF($D50=1,$N50,
SUMIF(OFFSET(Orçamento!$D$1,$B50-1,,$C50,),$F51&amp;"-"&amp;AD50,OFFSET(Orçamento!$I$1,$B50-1,,$C50,))*$N50/$E51)))</f>
        <v/>
      </c>
      <c r="AE51" s="314" t="str" cm="1">
        <f t="array" aca="1" ref="AE51" ca="1">IF(OR($D50=0,AE50="",$N50=0),"",
IF($G50=$E$6,
SUM(IF(OFFSET($R$23,,,($F50-1)*3-2,$D$3)=AE50,OFFSET($R$25,,,($F50-1)*3-2,$D$3)*OFFSET($B$23,1,,($F50-1)*3-2,1))),
IF($D50=1,$N50,
SUMIF(OFFSET(Orçamento!$D$1,$B50-1,,$C50,),$F51&amp;"-"&amp;AE50,OFFSET(Orçamento!$I$1,$B50-1,,$C50,))*$N50/$E51)))</f>
        <v/>
      </c>
      <c r="AF51" s="314" t="str" cm="1">
        <f t="array" aca="1" ref="AF51" ca="1">IF(OR($D50=0,AF50="",$N50=0),"",
IF($G50=$E$6,
SUM(IF(OFFSET($R$23,,,($F50-1)*3-2,$D$3)=AF50,OFFSET($R$25,,,($F50-1)*3-2,$D$3)*OFFSET($B$23,1,,($F50-1)*3-2,1))),
IF($D50=1,$N50,
SUMIF(OFFSET(Orçamento!$D$1,$B50-1,,$C50,),$F51&amp;"-"&amp;AF50,OFFSET(Orçamento!$I$1,$B50-1,,$C50,))*$N50/$E51)))</f>
        <v/>
      </c>
      <c r="AG51" s="314" t="str" cm="1">
        <f t="array" aca="1" ref="AG51" ca="1">IF(OR($D50=0,AG50="",$N50=0),"",
IF($G50=$E$6,
SUM(IF(OFFSET($R$23,,,($F50-1)*3-2,$D$3)=AG50,OFFSET($R$25,,,($F50-1)*3-2,$D$3)*OFFSET($B$23,1,,($F50-1)*3-2,1))),
IF($D50=1,$N50,
SUMIF(OFFSET(Orçamento!$D$1,$B50-1,,$C50,),$F51&amp;"-"&amp;AG50,OFFSET(Orçamento!$I$1,$B50-1,,$C50,))*$N50/$E51)))</f>
        <v/>
      </c>
      <c r="AH51" s="314" t="str" cm="1">
        <f t="array" aca="1" ref="AH51" ca="1">IF(OR($D50=0,AH50="",$N50=0),"",
IF($G50=$E$6,
SUM(IF(OFFSET($R$23,,,($F50-1)*3-2,$D$3)=AH50,OFFSET($R$25,,,($F50-1)*3-2,$D$3)*OFFSET($B$23,1,,($F50-1)*3-2,1))),
IF($D50=1,$N50,
SUMIF(OFFSET(Orçamento!$D$1,$B50-1,,$C50,),$F51&amp;"-"&amp;AH50,OFFSET(Orçamento!$I$1,$B50-1,,$C50,))*$N50/$E51)))</f>
        <v/>
      </c>
      <c r="AI51" s="314" t="str" cm="1">
        <f t="array" aca="1" ref="AI51" ca="1">IF(OR($D50=0,AI50="",$N50=0),"",
IF($G50=$E$6,
SUM(IF(OFFSET($R$23,,,($F50-1)*3-2,$D$3)=AI50,OFFSET($R$25,,,($F50-1)*3-2,$D$3)*OFFSET($B$23,1,,($F50-1)*3-2,1))),
IF($D50=1,$N50,
SUMIF(OFFSET(Orçamento!$D$1,$B50-1,,$C50,),$F51&amp;"-"&amp;AI50,OFFSET(Orçamento!$I$1,$B50-1,,$C50,))*$N50/$E51)))</f>
        <v/>
      </c>
      <c r="AJ51" s="314" t="str" cm="1">
        <f t="array" aca="1" ref="AJ51" ca="1">IF(OR($D50=0,AJ50="",$N50=0),"",
IF($G50=$E$6,
SUM(IF(OFFSET($R$23,,,($F50-1)*3-2,$D$3)=AJ50,OFFSET($R$25,,,($F50-1)*3-2,$D$3)*OFFSET($B$23,1,,($F50-1)*3-2,1))),
IF($D50=1,$N50,
SUMIF(OFFSET(Orçamento!$D$1,$B50-1,,$C50,),$F51&amp;"-"&amp;AJ50,OFFSET(Orçamento!$I$1,$B50-1,,$C50,))*$N50/$E51)))</f>
        <v/>
      </c>
      <c r="AK51" s="314" t="str" cm="1">
        <f t="array" aca="1" ref="AK51" ca="1">IF(OR($D50=0,AK50="",$N50=0),"",
IF($G50=$E$6,
SUM(IF(OFFSET($R$23,,,($F50-1)*3-2,$D$3)=AK50,OFFSET($R$25,,,($F50-1)*3-2,$D$3)*OFFSET($B$23,1,,($F50-1)*3-2,1))),
IF($D50=1,$N50,
SUMIF(OFFSET(Orçamento!$D$1,$B50-1,,$C50,),$F51&amp;"-"&amp;AK50,OFFSET(Orçamento!$I$1,$B50-1,,$C50,))*$N50/$E51)))</f>
        <v/>
      </c>
    </row>
    <row r="52" spans="1:37" ht="13.15" customHeight="1">
      <c r="A52" s="206"/>
      <c r="B52" s="266" t="str" cm="1">
        <f t="array" aca="1" ref="B52" ca="1">IF($F50&gt;$E$2,"",IF($F$2=1,INDEX('QC rev00'!$M$10:$T$120,$F52,5),IF($F$2=2,INDEX(#REF!,$F52,5),INDEX(#REF!,$F52,5))))</f>
        <v/>
      </c>
      <c r="C52" s="266" t="str" cm="1">
        <f t="array" aca="1" ref="C52" ca="1">IF($F50&gt;$E$2,"",IF($F$2=1,INDEX('QC rev00'!$M$10:$T$120,$F52,6),IF($F$2=2,INDEX(#REF!,$F52,6),INDEX(#REF!,$F52,6))))</f>
        <v/>
      </c>
      <c r="D52" s="207"/>
      <c r="E52" s="207"/>
      <c r="F52" s="207" t="str">
        <f ca="1">IF(F50&gt;$E$2,"",MATCH(F50,'QC rev00'!$C$10:$C$120,))</f>
        <v/>
      </c>
      <c r="G52" s="753"/>
      <c r="H52" s="731"/>
      <c r="I52" s="732"/>
      <c r="J52" s="749"/>
      <c r="K52" s="750"/>
      <c r="L52" s="756"/>
      <c r="M52" s="735"/>
      <c r="N52" s="738"/>
      <c r="O52" s="759"/>
      <c r="P52" s="762"/>
      <c r="Q52" s="267" t="s">
        <v>91</v>
      </c>
      <c r="R52" s="588">
        <f t="shared" ref="R52:AK52" ca="1" si="44">IFERROR(R51*$O50,0)</f>
        <v>0</v>
      </c>
      <c r="S52" s="588">
        <f t="shared" ca="1" si="44"/>
        <v>0</v>
      </c>
      <c r="T52" s="588">
        <f t="shared" ca="1" si="44"/>
        <v>0</v>
      </c>
      <c r="U52" s="589">
        <f t="shared" ca="1" si="44"/>
        <v>0</v>
      </c>
      <c r="V52" s="588">
        <f t="shared" ca="1" si="44"/>
        <v>0</v>
      </c>
      <c r="W52" s="588">
        <f t="shared" ca="1" si="44"/>
        <v>0</v>
      </c>
      <c r="X52" s="588">
        <f t="shared" ca="1" si="44"/>
        <v>0</v>
      </c>
      <c r="Y52" s="588">
        <f t="shared" ca="1" si="44"/>
        <v>0</v>
      </c>
      <c r="Z52" s="588">
        <f t="shared" ca="1" si="44"/>
        <v>0</v>
      </c>
      <c r="AA52" s="588">
        <f t="shared" ca="1" si="44"/>
        <v>0</v>
      </c>
      <c r="AB52" s="588">
        <f t="shared" ca="1" si="44"/>
        <v>0</v>
      </c>
      <c r="AC52" s="588">
        <f t="shared" ca="1" si="44"/>
        <v>0</v>
      </c>
      <c r="AD52" s="588">
        <f t="shared" ca="1" si="44"/>
        <v>0</v>
      </c>
      <c r="AE52" s="588">
        <f t="shared" ca="1" si="44"/>
        <v>0</v>
      </c>
      <c r="AF52" s="588">
        <f t="shared" ca="1" si="44"/>
        <v>0</v>
      </c>
      <c r="AG52" s="588">
        <f t="shared" ca="1" si="44"/>
        <v>0</v>
      </c>
      <c r="AH52" s="588">
        <f t="shared" ca="1" si="44"/>
        <v>0</v>
      </c>
      <c r="AI52" s="588">
        <f t="shared" ca="1" si="44"/>
        <v>0</v>
      </c>
      <c r="AJ52" s="588">
        <f t="shared" ca="1" si="44"/>
        <v>0</v>
      </c>
      <c r="AK52" s="588">
        <f t="shared" ca="1" si="44"/>
        <v>0</v>
      </c>
    </row>
    <row r="53" spans="1:37" ht="13.15" customHeight="1">
      <c r="A53" s="206"/>
      <c r="B53" s="261">
        <f ca="1">IF($F53&gt;$E$2,0,IF(E53&lt;&gt;"",MATCH(F54&amp;" - Mapa",Orçamento!J:J,),0))</f>
        <v>0</v>
      </c>
      <c r="C53" s="215">
        <f ca="1">IF($D53&gt;1,_xlfn.MAXIFS(Orçamento!G:G,Orçamento!J:J,F54&amp;" - Mapa")+6-B53,0)</f>
        <v>0</v>
      </c>
      <c r="D53" s="261">
        <f ca="1">IF($F53&gt;$E$2,0,IF($G53=$E$6,$D$2,IF(E53&lt;&gt;"",_xlfn.MAXIFS(Orçamento!E:E,Orçamento!J:J,F54&amp;" - Mapa"),0)))</f>
        <v>0</v>
      </c>
      <c r="E53" s="215" t="str">
        <f ca="1">IF(F54="","",_xlfn.IFNA(MATCH($F54,'QC rev00'!$G$10:$G$120,),""))</f>
        <v/>
      </c>
      <c r="F53" s="207" cm="1">
        <f t="array" aca="1" ref="F53" ca="1">OFFSET(F53,-3,,,)+1</f>
        <v>11</v>
      </c>
      <c r="G53" s="751" t="str" cm="1">
        <f t="array" aca="1" ref="G53" ca="1">IF($F53&gt;$E$2,"",IF($F$2=1,INDEX('QC rev00'!$M$10:$T$120,$F55,2),IF($F$2=2,INDEX(#REF!,$F55,2),INDEX(#REF!,$F55,2))))</f>
        <v/>
      </c>
      <c r="H53" s="727" t="str" cm="1">
        <f t="array" aca="1" ref="H53" ca="1">IF($F53&gt;$E$2,"",IF($F$2=1,INDEX('QC rev00'!$M$10:$T$120,$F55,3),IF($F$2=2,INDEX(#REF!,$F55,3),INDEX(#REF!,$F55,3))))</f>
        <v/>
      </c>
      <c r="I53" s="728"/>
      <c r="J53" s="745"/>
      <c r="K53" s="746"/>
      <c r="L53" s="754" t="str" cm="1">
        <f t="array" aca="1" ref="L53" ca="1">IF($F53&gt;$E$2,"",IF($F$2=1,INDEX('QC rev00'!$M$10:$T$120,$F55,7),IF($F$2=2,INDEX(#REF!,$F55,7),INDEX(#REF!,$F55,7))))</f>
        <v/>
      </c>
      <c r="M53" s="733" t="str" cm="1">
        <f t="array" aca="1" ref="M53" ca="1">IF($F53&gt;$E$2,"",IF($F$2=1,INDEX('QC rev00'!$M$10:$T$120,$F55,8),IF($F$2=2,INDEX(#REF!,$F55,8),INDEX(#REF!,$F55,8))))</f>
        <v/>
      </c>
      <c r="N53" s="736" cm="1">
        <f t="array" aca="1" ref="N53" ca="1">IF($F53&gt;$E$2,0,IF(_xlfn.IFNA(MATCH($G53,Listas!$E$4:$E$206,),0)&gt;0,$F$5,IF($F$2=1,INDEX('QC rev00'!$M$10:$U$120,$F55,9),IF($F$2=2,INDEX(#REF!,$F55,9),INDEX(#REF!,$F55,9)))))</f>
        <v>0</v>
      </c>
      <c r="O53" s="757" cm="1">
        <f t="array" aca="1" ref="O53" ca="1">IF($F53&gt;$E$2,0,IF(_xlfn.IFNA(MATCH($G53,Listas!$E$4:$E$206,),0)&gt;0,1,IF($H$10=0,0,IF($F$2=1,INDEX('QC rev00'!$M$10:$BC$120,$F55,9+$F$3),IF($F$2=2,INDEX(#REF!,$F55,9+$F$3),INDEX(#REF!,$F55,9+$F$3)))*IF($E$5="X",1,1-$B55-$C55))))</f>
        <v>0</v>
      </c>
      <c r="P53" s="760">
        <f t="shared" ref="P53" ca="1" si="45">N53*O53</f>
        <v>0</v>
      </c>
      <c r="Q53" s="262" t="s">
        <v>89</v>
      </c>
      <c r="R53" s="308" t="str" cm="1">
        <f t="array" aca="1" ref="R53" ca="1">IF($D53=0,"",IF($G53=$E$6,INDEX(Orçamento!$U:$U,MATCH(R$21,Orçamento!$C:$C,),1),INDEX(Orçamento!$U:$U,$B53,1)))</f>
        <v/>
      </c>
      <c r="S53" s="309" t="str">
        <f ca="1">IF(S$21&gt;$D53,"",IF($G53=$E$6,INDEX(Orçamento!$U:$U,MATCH(S$21,Orçamento!$C:$C,),1),INDEX(Orçamento!$U:$U,MATCH(S$21&amp;"-"&amp;$F54,Orçamento!$F:$F,),1)))</f>
        <v/>
      </c>
      <c r="T53" s="309" t="str">
        <f ca="1">IF(T$21&gt;$D53,"",IF($G53=$E$6,INDEX(Orçamento!$U:$U,MATCH(T$21,Orçamento!$C:$C,),1),INDEX(Orçamento!$U:$U,MATCH(T$21&amp;"-"&amp;$F54,Orçamento!$F:$F,),1)))</f>
        <v/>
      </c>
      <c r="U53" s="310" t="str">
        <f ca="1">IF(U$21&gt;$D53,"",IF($G53=$E$6,INDEX(Orçamento!$U:$U,MATCH(U$21,Orçamento!$C:$C,),1),INDEX(Orçamento!$U:$U,MATCH(U$21&amp;"-"&amp;$F54,Orçamento!$F:$F,),1)))</f>
        <v/>
      </c>
      <c r="V53" s="309" t="str">
        <f ca="1">IF(V$21&gt;$D53,"",IF($G53=$E$6,INDEX(Orçamento!$U:$U,MATCH(V$21,Orçamento!$C:$C,),1),INDEX(Orçamento!$U:$U,MATCH(V$21&amp;"-"&amp;$F54,Orçamento!$F:$F,),1)))</f>
        <v/>
      </c>
      <c r="W53" s="309" t="str">
        <f ca="1">IF(W$21&gt;$D53,"",IF($G53=$E$6,INDEX(Orçamento!$U:$U,MATCH(W$21,Orçamento!$C:$C,),1),INDEX(Orçamento!$U:$U,MATCH(W$21&amp;"-"&amp;$F54,Orçamento!$F:$F,),1)))</f>
        <v/>
      </c>
      <c r="X53" s="309" t="str">
        <f ca="1">IF(X$21&gt;$D53,"",IF($G53=$E$6,INDEX(Orçamento!$U:$U,MATCH(X$21,Orçamento!$C:$C,),1),INDEX(Orçamento!$U:$U,MATCH(X$21&amp;"-"&amp;$F54,Orçamento!$F:$F,),1)))</f>
        <v/>
      </c>
      <c r="Y53" s="309" t="str">
        <f ca="1">IF(Y$21&gt;$D53,"",IF($G53=$E$6,INDEX(Orçamento!$U:$U,MATCH(Y$21,Orçamento!$C:$C,),1),INDEX(Orçamento!$U:$U,MATCH(Y$21&amp;"-"&amp;$F54,Orçamento!$F:$F,),1)))</f>
        <v/>
      </c>
      <c r="Z53" s="309" t="str">
        <f ca="1">IF(Z$21&gt;$D53,"",IF($G53=$E$6,INDEX(Orçamento!$U:$U,MATCH(Z$21,Orçamento!$C:$C,),1),INDEX(Orçamento!$U:$U,MATCH(Z$21&amp;"-"&amp;$F54,Orçamento!$F:$F,),1)))</f>
        <v/>
      </c>
      <c r="AA53" s="311" t="str">
        <f ca="1">IF(AA$21&gt;$D53,"",IF($G53=$E$6,INDEX(Orçamento!$U:$U,MATCH(AA$21,Orçamento!$C:$C,),1),INDEX(Orçamento!$U:$U,MATCH(AA$21&amp;"-"&amp;$F54,Orçamento!$F:$F,),1)))</f>
        <v/>
      </c>
      <c r="AB53" s="311" t="str">
        <f ca="1">IF(AB$21&gt;$D53,"",IF($G53=$E$6,INDEX(Orçamento!$U:$U,MATCH(AB$21,Orçamento!$C:$C,),1),INDEX(Orçamento!$U:$U,MATCH(AB$21&amp;"-"&amp;$F54,Orçamento!$F:$F,),1)))</f>
        <v/>
      </c>
      <c r="AC53" s="311" t="str">
        <f ca="1">IF(AC$21&gt;$D53,"",IF($G53=$E$6,INDEX(Orçamento!$U:$U,MATCH(AC$21,Orçamento!$C:$C,),1),INDEX(Orçamento!$U:$U,MATCH(AC$21&amp;"-"&amp;$F54,Orçamento!$F:$F,),1)))</f>
        <v/>
      </c>
      <c r="AD53" s="311" t="str">
        <f ca="1">IF(AD$21&gt;$D53,"",IF($G53=$E$6,INDEX(Orçamento!$U:$U,MATCH(AD$21,Orçamento!$C:$C,),1),INDEX(Orçamento!$U:$U,MATCH(AD$21&amp;"-"&amp;$F54,Orçamento!$F:$F,),1)))</f>
        <v/>
      </c>
      <c r="AE53" s="311" t="str">
        <f ca="1">IF(AE$21&gt;$D53,"",IF($G53=$E$6,INDEX(Orçamento!$U:$U,MATCH(AE$21,Orçamento!$C:$C,),1),INDEX(Orçamento!$U:$U,MATCH(AE$21&amp;"-"&amp;$F54,Orçamento!$F:$F,),1)))</f>
        <v/>
      </c>
      <c r="AF53" s="311" t="str">
        <f ca="1">IF(AF$21&gt;$D53,"",IF($G53=$E$6,INDEX(Orçamento!$U:$U,MATCH(AF$21,Orçamento!$C:$C,),1),INDEX(Orçamento!$U:$U,MATCH(AF$21&amp;"-"&amp;$F54,Orçamento!$F:$F,),1)))</f>
        <v/>
      </c>
      <c r="AG53" s="311" t="str">
        <f ca="1">IF(AG$21&gt;$D53,"",IF($G53=$E$6,INDEX(Orçamento!$U:$U,MATCH(AG$21,Orçamento!$C:$C,),1),INDEX(Orçamento!$U:$U,MATCH(AG$21&amp;"-"&amp;$F54,Orçamento!$F:$F,),1)))</f>
        <v/>
      </c>
      <c r="AH53" s="311" t="str">
        <f ca="1">IF(AH$21&gt;$D53,"",IF($G53=$E$6,INDEX(Orçamento!$U:$U,MATCH(AH$21,Orçamento!$C:$C,),1),INDEX(Orçamento!$U:$U,MATCH(AH$21&amp;"-"&amp;$F54,Orçamento!$F:$F,),1)))</f>
        <v/>
      </c>
      <c r="AI53" s="311" t="str">
        <f ca="1">IF(AI$21&gt;$D53,"",IF($G53=$E$6,INDEX(Orçamento!$U:$U,MATCH(AI$21,Orçamento!$C:$C,),1),INDEX(Orçamento!$U:$U,MATCH(AI$21&amp;"-"&amp;$F54,Orçamento!$F:$F,),1)))</f>
        <v/>
      </c>
      <c r="AJ53" s="311" t="str">
        <f ca="1">IF(AJ$21&gt;$D53,"",IF($G53=$E$6,INDEX(Orçamento!$U:$U,MATCH(AJ$21,Orçamento!$C:$C,),1),INDEX(Orçamento!$U:$U,MATCH(AJ$21&amp;"-"&amp;$F54,Orçamento!$F:$F,),1)))</f>
        <v/>
      </c>
      <c r="AK53" s="311" t="str">
        <f ca="1">IF(AK$21&gt;$D53,"",IF($G53=$E$6,INDEX(Orçamento!$U:$U,MATCH(AK$21,Orçamento!$C:$C,),1),INDEX(Orçamento!$U:$U,MATCH(AK$21&amp;"-"&amp;$F54,Orçamento!$F:$F,),1)))</f>
        <v/>
      </c>
    </row>
    <row r="54" spans="1:37" ht="13.15" customHeight="1">
      <c r="A54" s="206"/>
      <c r="B54" s="263">
        <f t="shared" ref="B54" ca="1" si="46">IF($F53&gt;$E$2,0,(1/(1-B55-C55))*(B55+C55))</f>
        <v>0</v>
      </c>
      <c r="C54" s="264" cm="1">
        <f t="array" aca="1" ref="C54" ca="1">IF(ROUND(SUM(IF(R53:AK53&lt;&gt;"",(R54:AK54)))-N53,3)&lt;&gt;0,"X",0)</f>
        <v>0</v>
      </c>
      <c r="D54" s="206"/>
      <c r="E54" s="215" t="str" cm="1">
        <f t="array" aca="1" ref="E54" ca="1">IF($F53&gt;$E$2,"",INDEX('QC rev00'!$J$9:$J$120,1+E53,1))</f>
        <v/>
      </c>
      <c r="F54" s="215" t="str" cm="1">
        <f t="array" aca="1" ref="F54" ca="1">IF($F53&gt;$E$2,"",IF($F$2=1,INDEX('QC rev00'!$M$10:$T$120,$F55,1),IF($F$2=2,INDEX(#REF!,$F55,1),INDEX(#REF!,$F55,1))))</f>
        <v/>
      </c>
      <c r="G54" s="752"/>
      <c r="H54" s="729"/>
      <c r="I54" s="730"/>
      <c r="J54" s="747"/>
      <c r="K54" s="748"/>
      <c r="L54" s="755"/>
      <c r="M54" s="734"/>
      <c r="N54" s="737"/>
      <c r="O54" s="758"/>
      <c r="P54" s="761"/>
      <c r="Q54" s="265" t="s">
        <v>90</v>
      </c>
      <c r="R54" s="312" t="str" cm="1">
        <f t="array" aca="1" ref="R54" ca="1">IF(OR($D53=0,R53="",$N53=0),"",
IF($G53=$E$6,
SUM(IF(OFFSET($R$23,,,($F53-1)*3-2,$D$3)=R53,OFFSET($R$25,,,($F53-1)*3-2,$D$3)*OFFSET($B$23,1,,($F53-1)*3-2,1))),
IF($D53=1,$N53,
SUMIF(OFFSET(Orçamento!$D$1,$B53-1,,$C53,),$F54&amp;"-"&amp;R53,OFFSET(Orçamento!$I$1,$B53-1,,$C53,))*$N53/$E54)))</f>
        <v/>
      </c>
      <c r="S54" s="312" t="str" cm="1">
        <f t="array" aca="1" ref="S54" ca="1">IF(OR($D53=0,S53="",$N53=0),"",
IF($G53=$E$6,
SUM(IF(OFFSET($R$23,,,($F53-1)*3-2,$D$3)=S53,OFFSET($R$25,,,($F53-1)*3-2,$D$3)*OFFSET($B$23,1,,($F53-1)*3-2,1))),
IF($D53=1,$N53,
SUMIF(OFFSET(Orçamento!$D$1,$B53-1,,$C53,),$F54&amp;"-"&amp;S53,OFFSET(Orçamento!$I$1,$B53-1,,$C53,))*$N53/$E54)))</f>
        <v/>
      </c>
      <c r="T54" s="312" t="str" cm="1">
        <f t="array" aca="1" ref="T54" ca="1">IF(OR($D53=0,T53="",$N53=0),"",
IF($G53=$E$6,
SUM(IF(OFFSET($R$23,,,($F53-1)*3-2,$D$3)=T53,OFFSET($R$25,,,($F53-1)*3-2,$D$3)*OFFSET($B$23,1,,($F53-1)*3-2,1))),
IF($D53=1,$N53,
SUMIF(OFFSET(Orçamento!$D$1,$B53-1,,$C53,),$F54&amp;"-"&amp;T53,OFFSET(Orçamento!$I$1,$B53-1,,$C53,))*$N53/$E54)))</f>
        <v/>
      </c>
      <c r="U54" s="313" t="str" cm="1">
        <f t="array" aca="1" ref="U54" ca="1">IF(OR($D53=0,U53="",$N53=0),"",
IF($G53=$E$6,
SUM(IF(OFFSET($R$23,,,($F53-1)*3-2,$D$3)=U53,OFFSET($R$25,,,($F53-1)*3-2,$D$3)*OFFSET($B$23,1,,($F53-1)*3-2,1))),
IF($D53=1,$N53,
SUMIF(OFFSET(Orçamento!$D$1,$B53-1,,$C53,),$F54&amp;"-"&amp;U53,OFFSET(Orçamento!$I$1,$B53-1,,$C53,))*$N53/$E54)))</f>
        <v/>
      </c>
      <c r="V54" s="312" t="str" cm="1">
        <f t="array" aca="1" ref="V54" ca="1">IF(OR($D53=0,V53="",$N53=0),"",
IF($G53=$E$6,
SUM(IF(OFFSET($R$23,,,($F53-1)*3-2,$D$3)=V53,OFFSET($R$25,,,($F53-1)*3-2,$D$3)*OFFSET($B$23,1,,($F53-1)*3-2,1))),
IF($D53=1,$N53,
SUMIF(OFFSET(Orçamento!$D$1,$B53-1,,$C53,),$F54&amp;"-"&amp;V53,OFFSET(Orçamento!$I$1,$B53-1,,$C53,))*$N53/$E54)))</f>
        <v/>
      </c>
      <c r="W54" s="312" t="str" cm="1">
        <f t="array" aca="1" ref="W54" ca="1">IF(OR($D53=0,W53="",$N53=0),"",
IF($G53=$E$6,
SUM(IF(OFFSET($R$23,,,($F53-1)*3-2,$D$3)=W53,OFFSET($R$25,,,($F53-1)*3-2,$D$3)*OFFSET($B$23,1,,($F53-1)*3-2,1))),
IF($D53=1,$N53,
SUMIF(OFFSET(Orçamento!$D$1,$B53-1,,$C53,),$F54&amp;"-"&amp;W53,OFFSET(Orçamento!$I$1,$B53-1,,$C53,))*$N53/$E54)))</f>
        <v/>
      </c>
      <c r="X54" s="312" t="str" cm="1">
        <f t="array" aca="1" ref="X54" ca="1">IF(OR($D53=0,X53="",$N53=0),"",
IF($G53=$E$6,
SUM(IF(OFFSET($R$23,,,($F53-1)*3-2,$D$3)=X53,OFFSET($R$25,,,($F53-1)*3-2,$D$3)*OFFSET($B$23,1,,($F53-1)*3-2,1))),
IF($D53=1,$N53,
SUMIF(OFFSET(Orçamento!$D$1,$B53-1,,$C53,),$F54&amp;"-"&amp;X53,OFFSET(Orçamento!$I$1,$B53-1,,$C53,))*$N53/$E54)))</f>
        <v/>
      </c>
      <c r="Y54" s="312" t="str" cm="1">
        <f t="array" aca="1" ref="Y54" ca="1">IF(OR($D53=0,Y53="",$N53=0),"",
IF($G53=$E$6,
SUM(IF(OFFSET($R$23,,,($F53-1)*3-2,$D$3)=Y53,OFFSET($R$25,,,($F53-1)*3-2,$D$3)*OFFSET($B$23,1,,($F53-1)*3-2,1))),
IF($D53=1,$N53,
SUMIF(OFFSET(Orçamento!$D$1,$B53-1,,$C53,),$F54&amp;"-"&amp;Y53,OFFSET(Orçamento!$I$1,$B53-1,,$C53,))*$N53/$E54)))</f>
        <v/>
      </c>
      <c r="Z54" s="312" t="str" cm="1">
        <f t="array" aca="1" ref="Z54" ca="1">IF(OR($D53=0,Z53="",$N53=0),"",
IF($G53=$E$6,
SUM(IF(OFFSET($R$23,,,($F53-1)*3-2,$D$3)=Z53,OFFSET($R$25,,,($F53-1)*3-2,$D$3)*OFFSET($B$23,1,,($F53-1)*3-2,1))),
IF($D53=1,$N53,
SUMIF(OFFSET(Orçamento!$D$1,$B53-1,,$C53,),$F54&amp;"-"&amp;Z53,OFFSET(Orçamento!$I$1,$B53-1,,$C53,))*$N53/$E54)))</f>
        <v/>
      </c>
      <c r="AA54" s="314" t="str" cm="1">
        <f t="array" aca="1" ref="AA54" ca="1">IF(OR($D53=0,AA53="",$N53=0),"",
IF($G53=$E$6,
SUM(IF(OFFSET($R$23,,,($F53-1)*3-2,$D$3)=AA53,OFFSET($R$25,,,($F53-1)*3-2,$D$3)*OFFSET($B$23,1,,($F53-1)*3-2,1))),
IF($D53=1,$N53,
SUMIF(OFFSET(Orçamento!$D$1,$B53-1,,$C53,),$F54&amp;"-"&amp;AA53,OFFSET(Orçamento!$I$1,$B53-1,,$C53,))*$N53/$E54)))</f>
        <v/>
      </c>
      <c r="AB54" s="314" t="str" cm="1">
        <f t="array" aca="1" ref="AB54" ca="1">IF(OR($D53=0,AB53="",$N53=0),"",
IF($G53=$E$6,
SUM(IF(OFFSET($R$23,,,($F53-1)*3-2,$D$3)=AB53,OFFSET($R$25,,,($F53-1)*3-2,$D$3)*OFFSET($B$23,1,,($F53-1)*3-2,1))),
IF($D53=1,$N53,
SUMIF(OFFSET(Orçamento!$D$1,$B53-1,,$C53,),$F54&amp;"-"&amp;AB53,OFFSET(Orçamento!$I$1,$B53-1,,$C53,))*$N53/$E54)))</f>
        <v/>
      </c>
      <c r="AC54" s="314" t="str" cm="1">
        <f t="array" aca="1" ref="AC54" ca="1">IF(OR($D53=0,AC53="",$N53=0),"",
IF($G53=$E$6,
SUM(IF(OFFSET($R$23,,,($F53-1)*3-2,$D$3)=AC53,OFFSET($R$25,,,($F53-1)*3-2,$D$3)*OFFSET($B$23,1,,($F53-1)*3-2,1))),
IF($D53=1,$N53,
SUMIF(OFFSET(Orçamento!$D$1,$B53-1,,$C53,),$F54&amp;"-"&amp;AC53,OFFSET(Orçamento!$I$1,$B53-1,,$C53,))*$N53/$E54)))</f>
        <v/>
      </c>
      <c r="AD54" s="314" t="str" cm="1">
        <f t="array" aca="1" ref="AD54" ca="1">IF(OR($D53=0,AD53="",$N53=0),"",
IF($G53=$E$6,
SUM(IF(OFFSET($R$23,,,($F53-1)*3-2,$D$3)=AD53,OFFSET($R$25,,,($F53-1)*3-2,$D$3)*OFFSET($B$23,1,,($F53-1)*3-2,1))),
IF($D53=1,$N53,
SUMIF(OFFSET(Orçamento!$D$1,$B53-1,,$C53,),$F54&amp;"-"&amp;AD53,OFFSET(Orçamento!$I$1,$B53-1,,$C53,))*$N53/$E54)))</f>
        <v/>
      </c>
      <c r="AE54" s="314" t="str" cm="1">
        <f t="array" aca="1" ref="AE54" ca="1">IF(OR($D53=0,AE53="",$N53=0),"",
IF($G53=$E$6,
SUM(IF(OFFSET($R$23,,,($F53-1)*3-2,$D$3)=AE53,OFFSET($R$25,,,($F53-1)*3-2,$D$3)*OFFSET($B$23,1,,($F53-1)*3-2,1))),
IF($D53=1,$N53,
SUMIF(OFFSET(Orçamento!$D$1,$B53-1,,$C53,),$F54&amp;"-"&amp;AE53,OFFSET(Orçamento!$I$1,$B53-1,,$C53,))*$N53/$E54)))</f>
        <v/>
      </c>
      <c r="AF54" s="314" t="str" cm="1">
        <f t="array" aca="1" ref="AF54" ca="1">IF(OR($D53=0,AF53="",$N53=0),"",
IF($G53=$E$6,
SUM(IF(OFFSET($R$23,,,($F53-1)*3-2,$D$3)=AF53,OFFSET($R$25,,,($F53-1)*3-2,$D$3)*OFFSET($B$23,1,,($F53-1)*3-2,1))),
IF($D53=1,$N53,
SUMIF(OFFSET(Orçamento!$D$1,$B53-1,,$C53,),$F54&amp;"-"&amp;AF53,OFFSET(Orçamento!$I$1,$B53-1,,$C53,))*$N53/$E54)))</f>
        <v/>
      </c>
      <c r="AG54" s="314" t="str" cm="1">
        <f t="array" aca="1" ref="AG54" ca="1">IF(OR($D53=0,AG53="",$N53=0),"",
IF($G53=$E$6,
SUM(IF(OFFSET($R$23,,,($F53-1)*3-2,$D$3)=AG53,OFFSET($R$25,,,($F53-1)*3-2,$D$3)*OFFSET($B$23,1,,($F53-1)*3-2,1))),
IF($D53=1,$N53,
SUMIF(OFFSET(Orçamento!$D$1,$B53-1,,$C53,),$F54&amp;"-"&amp;AG53,OFFSET(Orçamento!$I$1,$B53-1,,$C53,))*$N53/$E54)))</f>
        <v/>
      </c>
      <c r="AH54" s="314" t="str" cm="1">
        <f t="array" aca="1" ref="AH54" ca="1">IF(OR($D53=0,AH53="",$N53=0),"",
IF($G53=$E$6,
SUM(IF(OFFSET($R$23,,,($F53-1)*3-2,$D$3)=AH53,OFFSET($R$25,,,($F53-1)*3-2,$D$3)*OFFSET($B$23,1,,($F53-1)*3-2,1))),
IF($D53=1,$N53,
SUMIF(OFFSET(Orçamento!$D$1,$B53-1,,$C53,),$F54&amp;"-"&amp;AH53,OFFSET(Orçamento!$I$1,$B53-1,,$C53,))*$N53/$E54)))</f>
        <v/>
      </c>
      <c r="AI54" s="314" t="str" cm="1">
        <f t="array" aca="1" ref="AI54" ca="1">IF(OR($D53=0,AI53="",$N53=0),"",
IF($G53=$E$6,
SUM(IF(OFFSET($R$23,,,($F53-1)*3-2,$D$3)=AI53,OFFSET($R$25,,,($F53-1)*3-2,$D$3)*OFFSET($B$23,1,,($F53-1)*3-2,1))),
IF($D53=1,$N53,
SUMIF(OFFSET(Orçamento!$D$1,$B53-1,,$C53,),$F54&amp;"-"&amp;AI53,OFFSET(Orçamento!$I$1,$B53-1,,$C53,))*$N53/$E54)))</f>
        <v/>
      </c>
      <c r="AJ54" s="314" t="str" cm="1">
        <f t="array" aca="1" ref="AJ54" ca="1">IF(OR($D53=0,AJ53="",$N53=0),"",
IF($G53=$E$6,
SUM(IF(OFFSET($R$23,,,($F53-1)*3-2,$D$3)=AJ53,OFFSET($R$25,,,($F53-1)*3-2,$D$3)*OFFSET($B$23,1,,($F53-1)*3-2,1))),
IF($D53=1,$N53,
SUMIF(OFFSET(Orçamento!$D$1,$B53-1,,$C53,),$F54&amp;"-"&amp;AJ53,OFFSET(Orçamento!$I$1,$B53-1,,$C53,))*$N53/$E54)))</f>
        <v/>
      </c>
      <c r="AK54" s="314" t="str" cm="1">
        <f t="array" aca="1" ref="AK54" ca="1">IF(OR($D53=0,AK53="",$N53=0),"",
IF($G53=$E$6,
SUM(IF(OFFSET($R$23,,,($F53-1)*3-2,$D$3)=AK53,OFFSET($R$25,,,($F53-1)*3-2,$D$3)*OFFSET($B$23,1,,($F53-1)*3-2,1))),
IF($D53=1,$N53,
SUMIF(OFFSET(Orçamento!$D$1,$B53-1,,$C53,),$F54&amp;"-"&amp;AK53,OFFSET(Orçamento!$I$1,$B53-1,,$C53,))*$N53/$E54)))</f>
        <v/>
      </c>
    </row>
    <row r="55" spans="1:37" ht="13.15" customHeight="1">
      <c r="A55" s="206"/>
      <c r="B55" s="266" t="str" cm="1">
        <f t="array" aca="1" ref="B55" ca="1">IF($F53&gt;$E$2,"",IF($F$2=1,INDEX('QC rev00'!$M$10:$T$120,$F55,5),IF($F$2=2,INDEX(#REF!,$F55,5),INDEX(#REF!,$F55,5))))</f>
        <v/>
      </c>
      <c r="C55" s="266" t="str" cm="1">
        <f t="array" aca="1" ref="C55" ca="1">IF($F53&gt;$E$2,"",IF($F$2=1,INDEX('QC rev00'!$M$10:$T$120,$F55,6),IF($F$2=2,INDEX(#REF!,$F55,6),INDEX(#REF!,$F55,6))))</f>
        <v/>
      </c>
      <c r="D55" s="207"/>
      <c r="E55" s="207"/>
      <c r="F55" s="207" t="str">
        <f ca="1">IF(F53&gt;$E$2,"",MATCH(F53,'QC rev00'!$C$10:$C$120,))</f>
        <v/>
      </c>
      <c r="G55" s="753"/>
      <c r="H55" s="731"/>
      <c r="I55" s="732"/>
      <c r="J55" s="749"/>
      <c r="K55" s="750"/>
      <c r="L55" s="756"/>
      <c r="M55" s="735"/>
      <c r="N55" s="738"/>
      <c r="O55" s="759"/>
      <c r="P55" s="762"/>
      <c r="Q55" s="267" t="s">
        <v>91</v>
      </c>
      <c r="R55" s="588">
        <f t="shared" ref="R55:AK55" ca="1" si="47">IFERROR(R54*$O53,0)</f>
        <v>0</v>
      </c>
      <c r="S55" s="588">
        <f t="shared" ca="1" si="47"/>
        <v>0</v>
      </c>
      <c r="T55" s="588">
        <f t="shared" ca="1" si="47"/>
        <v>0</v>
      </c>
      <c r="U55" s="589">
        <f t="shared" ca="1" si="47"/>
        <v>0</v>
      </c>
      <c r="V55" s="588">
        <f t="shared" ca="1" si="47"/>
        <v>0</v>
      </c>
      <c r="W55" s="588">
        <f t="shared" ca="1" si="47"/>
        <v>0</v>
      </c>
      <c r="X55" s="588">
        <f t="shared" ca="1" si="47"/>
        <v>0</v>
      </c>
      <c r="Y55" s="588">
        <f t="shared" ca="1" si="47"/>
        <v>0</v>
      </c>
      <c r="Z55" s="588">
        <f t="shared" ca="1" si="47"/>
        <v>0</v>
      </c>
      <c r="AA55" s="588">
        <f t="shared" ca="1" si="47"/>
        <v>0</v>
      </c>
      <c r="AB55" s="588">
        <f t="shared" ca="1" si="47"/>
        <v>0</v>
      </c>
      <c r="AC55" s="588">
        <f t="shared" ca="1" si="47"/>
        <v>0</v>
      </c>
      <c r="AD55" s="588">
        <f t="shared" ca="1" si="47"/>
        <v>0</v>
      </c>
      <c r="AE55" s="588">
        <f t="shared" ca="1" si="47"/>
        <v>0</v>
      </c>
      <c r="AF55" s="588">
        <f t="shared" ca="1" si="47"/>
        <v>0</v>
      </c>
      <c r="AG55" s="588">
        <f t="shared" ca="1" si="47"/>
        <v>0</v>
      </c>
      <c r="AH55" s="588">
        <f t="shared" ca="1" si="47"/>
        <v>0</v>
      </c>
      <c r="AI55" s="588">
        <f t="shared" ca="1" si="47"/>
        <v>0</v>
      </c>
      <c r="AJ55" s="588">
        <f t="shared" ca="1" si="47"/>
        <v>0</v>
      </c>
      <c r="AK55" s="588">
        <f t="shared" ca="1" si="47"/>
        <v>0</v>
      </c>
    </row>
    <row r="56" spans="1:37" ht="13.15" customHeight="1">
      <c r="A56" s="206"/>
      <c r="B56" s="261">
        <f ca="1">IF($F56&gt;$E$2,0,IF(E56&lt;&gt;"",MATCH(F57&amp;" - Mapa",Orçamento!J:J,),0))</f>
        <v>0</v>
      </c>
      <c r="C56" s="215">
        <f ca="1">IF($D56&gt;1,_xlfn.MAXIFS(Orçamento!G:G,Orçamento!J:J,F57&amp;" - Mapa")+6-B56,0)</f>
        <v>0</v>
      </c>
      <c r="D56" s="261">
        <f ca="1">IF($F56&gt;$E$2,0,IF($G56=$E$6,$D$2,IF(E56&lt;&gt;"",_xlfn.MAXIFS(Orçamento!E:E,Orçamento!J:J,F57&amp;" - Mapa"),0)))</f>
        <v>0</v>
      </c>
      <c r="E56" s="215" t="str">
        <f ca="1">IF(F57="","",_xlfn.IFNA(MATCH($F57,'QC rev00'!$G$10:$G$120,),""))</f>
        <v/>
      </c>
      <c r="F56" s="207" cm="1">
        <f t="array" aca="1" ref="F56" ca="1">OFFSET(F56,-3,,,)+1</f>
        <v>12</v>
      </c>
      <c r="G56" s="751" t="str" cm="1">
        <f t="array" aca="1" ref="G56" ca="1">IF($F56&gt;$E$2,"",IF($F$2=1,INDEX('QC rev00'!$M$10:$T$120,$F58,2),IF($F$2=2,INDEX(#REF!,$F58,2),INDEX(#REF!,$F58,2))))</f>
        <v/>
      </c>
      <c r="H56" s="727" t="str" cm="1">
        <f t="array" aca="1" ref="H56" ca="1">IF($F56&gt;$E$2,"",IF($F$2=1,INDEX('QC rev00'!$M$10:$T$120,$F58,3),IF($F$2=2,INDEX(#REF!,$F58,3),INDEX(#REF!,$F58,3))))</f>
        <v/>
      </c>
      <c r="I56" s="728"/>
      <c r="J56" s="745"/>
      <c r="K56" s="746"/>
      <c r="L56" s="754" t="str" cm="1">
        <f t="array" aca="1" ref="L56" ca="1">IF($F56&gt;$E$2,"",IF($F$2=1,INDEX('QC rev00'!$M$10:$T$120,$F58,7),IF($F$2=2,INDEX(#REF!,$F58,7),INDEX(#REF!,$F58,7))))</f>
        <v/>
      </c>
      <c r="M56" s="733" t="str" cm="1">
        <f t="array" aca="1" ref="M56" ca="1">IF($F56&gt;$E$2,"",IF($F$2=1,INDEX('QC rev00'!$M$10:$T$120,$F58,8),IF($F$2=2,INDEX(#REF!,$F58,8),INDEX(#REF!,$F58,8))))</f>
        <v/>
      </c>
      <c r="N56" s="736" cm="1">
        <f t="array" aca="1" ref="N56" ca="1">IF($F56&gt;$E$2,0,IF(_xlfn.IFNA(MATCH($G56,Listas!$E$4:$E$206,),0)&gt;0,$F$5,IF($F$2=1,INDEX('QC rev00'!$M$10:$U$120,$F58,9),IF($F$2=2,INDEX(#REF!,$F58,9),INDEX(#REF!,$F58,9)))))</f>
        <v>0</v>
      </c>
      <c r="O56" s="757" cm="1">
        <f t="array" aca="1" ref="O56" ca="1">IF($F56&gt;$E$2,0,IF(_xlfn.IFNA(MATCH($G56,Listas!$E$4:$E$206,),0)&gt;0,1,IF($H$10=0,0,IF($F$2=1,INDEX('QC rev00'!$M$10:$BC$120,$F58,9+$F$3),IF($F$2=2,INDEX(#REF!,$F58,9+$F$3),INDEX(#REF!,$F58,9+$F$3)))*IF($E$5="X",1,1-$B58-$C58))))</f>
        <v>0</v>
      </c>
      <c r="P56" s="760">
        <f t="shared" ref="P56" ca="1" si="48">N56*O56</f>
        <v>0</v>
      </c>
      <c r="Q56" s="262" t="s">
        <v>89</v>
      </c>
      <c r="R56" s="308" t="str" cm="1">
        <f t="array" aca="1" ref="R56" ca="1">IF($D56=0,"",IF($G56=$E$6,INDEX(Orçamento!$U:$U,MATCH(R$21,Orçamento!$C:$C,),1),INDEX(Orçamento!$U:$U,$B56,1)))</f>
        <v/>
      </c>
      <c r="S56" s="309" t="str">
        <f ca="1">IF(S$21&gt;$D56,"",IF($G56=$E$6,INDEX(Orçamento!$U:$U,MATCH(S$21,Orçamento!$C:$C,),1),INDEX(Orçamento!$U:$U,MATCH(S$21&amp;"-"&amp;$F57,Orçamento!$F:$F,),1)))</f>
        <v/>
      </c>
      <c r="T56" s="309" t="str">
        <f ca="1">IF(T$21&gt;$D56,"",IF($G56=$E$6,INDEX(Orçamento!$U:$U,MATCH(T$21,Orçamento!$C:$C,),1),INDEX(Orçamento!$U:$U,MATCH(T$21&amp;"-"&amp;$F57,Orçamento!$F:$F,),1)))</f>
        <v/>
      </c>
      <c r="U56" s="310" t="str">
        <f ca="1">IF(U$21&gt;$D56,"",IF($G56=$E$6,INDEX(Orçamento!$U:$U,MATCH(U$21,Orçamento!$C:$C,),1),INDEX(Orçamento!$U:$U,MATCH(U$21&amp;"-"&amp;$F57,Orçamento!$F:$F,),1)))</f>
        <v/>
      </c>
      <c r="V56" s="309" t="str">
        <f ca="1">IF(V$21&gt;$D56,"",IF($G56=$E$6,INDEX(Orçamento!$U:$U,MATCH(V$21,Orçamento!$C:$C,),1),INDEX(Orçamento!$U:$U,MATCH(V$21&amp;"-"&amp;$F57,Orçamento!$F:$F,),1)))</f>
        <v/>
      </c>
      <c r="W56" s="309" t="str">
        <f ca="1">IF(W$21&gt;$D56,"",IF($G56=$E$6,INDEX(Orçamento!$U:$U,MATCH(W$21,Orçamento!$C:$C,),1),INDEX(Orçamento!$U:$U,MATCH(W$21&amp;"-"&amp;$F57,Orçamento!$F:$F,),1)))</f>
        <v/>
      </c>
      <c r="X56" s="309" t="str">
        <f ca="1">IF(X$21&gt;$D56,"",IF($G56=$E$6,INDEX(Orçamento!$U:$U,MATCH(X$21,Orçamento!$C:$C,),1),INDEX(Orçamento!$U:$U,MATCH(X$21&amp;"-"&amp;$F57,Orçamento!$F:$F,),1)))</f>
        <v/>
      </c>
      <c r="Y56" s="309" t="str">
        <f ca="1">IF(Y$21&gt;$D56,"",IF($G56=$E$6,INDEX(Orçamento!$U:$U,MATCH(Y$21,Orçamento!$C:$C,),1),INDEX(Orçamento!$U:$U,MATCH(Y$21&amp;"-"&amp;$F57,Orçamento!$F:$F,),1)))</f>
        <v/>
      </c>
      <c r="Z56" s="309" t="str">
        <f ca="1">IF(Z$21&gt;$D56,"",IF($G56=$E$6,INDEX(Orçamento!$U:$U,MATCH(Z$21,Orçamento!$C:$C,),1),INDEX(Orçamento!$U:$U,MATCH(Z$21&amp;"-"&amp;$F57,Orçamento!$F:$F,),1)))</f>
        <v/>
      </c>
      <c r="AA56" s="311" t="str">
        <f ca="1">IF(AA$21&gt;$D56,"",IF($G56=$E$6,INDEX(Orçamento!$U:$U,MATCH(AA$21,Orçamento!$C:$C,),1),INDEX(Orçamento!$U:$U,MATCH(AA$21&amp;"-"&amp;$F57,Orçamento!$F:$F,),1)))</f>
        <v/>
      </c>
      <c r="AB56" s="311" t="str">
        <f ca="1">IF(AB$21&gt;$D56,"",IF($G56=$E$6,INDEX(Orçamento!$U:$U,MATCH(AB$21,Orçamento!$C:$C,),1),INDEX(Orçamento!$U:$U,MATCH(AB$21&amp;"-"&amp;$F57,Orçamento!$F:$F,),1)))</f>
        <v/>
      </c>
      <c r="AC56" s="311" t="str">
        <f ca="1">IF(AC$21&gt;$D56,"",IF($G56=$E$6,INDEX(Orçamento!$U:$U,MATCH(AC$21,Orçamento!$C:$C,),1),INDEX(Orçamento!$U:$U,MATCH(AC$21&amp;"-"&amp;$F57,Orçamento!$F:$F,),1)))</f>
        <v/>
      </c>
      <c r="AD56" s="311" t="str">
        <f ca="1">IF(AD$21&gt;$D56,"",IF($G56=$E$6,INDEX(Orçamento!$U:$U,MATCH(AD$21,Orçamento!$C:$C,),1),INDEX(Orçamento!$U:$U,MATCH(AD$21&amp;"-"&amp;$F57,Orçamento!$F:$F,),1)))</f>
        <v/>
      </c>
      <c r="AE56" s="311" t="str">
        <f ca="1">IF(AE$21&gt;$D56,"",IF($G56=$E$6,INDEX(Orçamento!$U:$U,MATCH(AE$21,Orçamento!$C:$C,),1),INDEX(Orçamento!$U:$U,MATCH(AE$21&amp;"-"&amp;$F57,Orçamento!$F:$F,),1)))</f>
        <v/>
      </c>
      <c r="AF56" s="311" t="str">
        <f ca="1">IF(AF$21&gt;$D56,"",IF($G56=$E$6,INDEX(Orçamento!$U:$U,MATCH(AF$21,Orçamento!$C:$C,),1),INDEX(Orçamento!$U:$U,MATCH(AF$21&amp;"-"&amp;$F57,Orçamento!$F:$F,),1)))</f>
        <v/>
      </c>
      <c r="AG56" s="311" t="str">
        <f ca="1">IF(AG$21&gt;$D56,"",IF($G56=$E$6,INDEX(Orçamento!$U:$U,MATCH(AG$21,Orçamento!$C:$C,),1),INDEX(Orçamento!$U:$U,MATCH(AG$21&amp;"-"&amp;$F57,Orçamento!$F:$F,),1)))</f>
        <v/>
      </c>
      <c r="AH56" s="311" t="str">
        <f ca="1">IF(AH$21&gt;$D56,"",IF($G56=$E$6,INDEX(Orçamento!$U:$U,MATCH(AH$21,Orçamento!$C:$C,),1),INDEX(Orçamento!$U:$U,MATCH(AH$21&amp;"-"&amp;$F57,Orçamento!$F:$F,),1)))</f>
        <v/>
      </c>
      <c r="AI56" s="311" t="str">
        <f ca="1">IF(AI$21&gt;$D56,"",IF($G56=$E$6,INDEX(Orçamento!$U:$U,MATCH(AI$21,Orçamento!$C:$C,),1),INDEX(Orçamento!$U:$U,MATCH(AI$21&amp;"-"&amp;$F57,Orçamento!$F:$F,),1)))</f>
        <v/>
      </c>
      <c r="AJ56" s="311" t="str">
        <f ca="1">IF(AJ$21&gt;$D56,"",IF($G56=$E$6,INDEX(Orçamento!$U:$U,MATCH(AJ$21,Orçamento!$C:$C,),1),INDEX(Orçamento!$U:$U,MATCH(AJ$21&amp;"-"&amp;$F57,Orçamento!$F:$F,),1)))</f>
        <v/>
      </c>
      <c r="AK56" s="311" t="str">
        <f ca="1">IF(AK$21&gt;$D56,"",IF($G56=$E$6,INDEX(Orçamento!$U:$U,MATCH(AK$21,Orçamento!$C:$C,),1),INDEX(Orçamento!$U:$U,MATCH(AK$21&amp;"-"&amp;$F57,Orçamento!$F:$F,),1)))</f>
        <v/>
      </c>
    </row>
    <row r="57" spans="1:37" ht="13.15" customHeight="1">
      <c r="A57" s="206"/>
      <c r="B57" s="263">
        <f t="shared" ref="B57" ca="1" si="49">IF($F56&gt;$E$2,0,(1/(1-B58-C58))*(B58+C58))</f>
        <v>0</v>
      </c>
      <c r="C57" s="264" cm="1">
        <f t="array" aca="1" ref="C57" ca="1">IF(ROUND(SUM(IF(R56:AK56&lt;&gt;"",(R57:AK57)))-N56,3)&lt;&gt;0,"X",0)</f>
        <v>0</v>
      </c>
      <c r="D57" s="206"/>
      <c r="E57" s="215" t="str" cm="1">
        <f t="array" aca="1" ref="E57" ca="1">IF($F56&gt;$E$2,"",INDEX('QC rev00'!$J$9:$J$120,1+E56,1))</f>
        <v/>
      </c>
      <c r="F57" s="215" t="str" cm="1">
        <f t="array" aca="1" ref="F57" ca="1">IF($F56&gt;$E$2,"",IF($F$2=1,INDEX('QC rev00'!$M$10:$T$120,$F58,1),IF($F$2=2,INDEX(#REF!,$F58,1),INDEX(#REF!,$F58,1))))</f>
        <v/>
      </c>
      <c r="G57" s="752"/>
      <c r="H57" s="729"/>
      <c r="I57" s="730"/>
      <c r="J57" s="747"/>
      <c r="K57" s="748"/>
      <c r="L57" s="755"/>
      <c r="M57" s="734"/>
      <c r="N57" s="737"/>
      <c r="O57" s="758"/>
      <c r="P57" s="761"/>
      <c r="Q57" s="265" t="s">
        <v>90</v>
      </c>
      <c r="R57" s="312" t="str" cm="1">
        <f t="array" aca="1" ref="R57" ca="1">IF(OR($D56=0,R56="",$N56=0),"",
IF($G56=$E$6,
SUM(IF(OFFSET($R$23,,,($F56-1)*3-2,$D$3)=R56,OFFSET($R$25,,,($F56-1)*3-2,$D$3)*OFFSET($B$23,1,,($F56-1)*3-2,1))),
IF($D56=1,$N56,
SUMIF(OFFSET(Orçamento!$D$1,$B56-1,,$C56,),$F57&amp;"-"&amp;R56,OFFSET(Orçamento!$I$1,$B56-1,,$C56,))*$N56/$E57)))</f>
        <v/>
      </c>
      <c r="S57" s="312" t="str" cm="1">
        <f t="array" aca="1" ref="S57" ca="1">IF(OR($D56=0,S56="",$N56=0),"",
IF($G56=$E$6,
SUM(IF(OFFSET($R$23,,,($F56-1)*3-2,$D$3)=S56,OFFSET($R$25,,,($F56-1)*3-2,$D$3)*OFFSET($B$23,1,,($F56-1)*3-2,1))),
IF($D56=1,$N56,
SUMIF(OFFSET(Orçamento!$D$1,$B56-1,,$C56,),$F57&amp;"-"&amp;S56,OFFSET(Orçamento!$I$1,$B56-1,,$C56,))*$N56/$E57)))</f>
        <v/>
      </c>
      <c r="T57" s="312" t="str" cm="1">
        <f t="array" aca="1" ref="T57" ca="1">IF(OR($D56=0,T56="",$N56=0),"",
IF($G56=$E$6,
SUM(IF(OFFSET($R$23,,,($F56-1)*3-2,$D$3)=T56,OFFSET($R$25,,,($F56-1)*3-2,$D$3)*OFFSET($B$23,1,,($F56-1)*3-2,1))),
IF($D56=1,$N56,
SUMIF(OFFSET(Orçamento!$D$1,$B56-1,,$C56,),$F57&amp;"-"&amp;T56,OFFSET(Orçamento!$I$1,$B56-1,,$C56,))*$N56/$E57)))</f>
        <v/>
      </c>
      <c r="U57" s="313" t="str" cm="1">
        <f t="array" aca="1" ref="U57" ca="1">IF(OR($D56=0,U56="",$N56=0),"",
IF($G56=$E$6,
SUM(IF(OFFSET($R$23,,,($F56-1)*3-2,$D$3)=U56,OFFSET($R$25,,,($F56-1)*3-2,$D$3)*OFFSET($B$23,1,,($F56-1)*3-2,1))),
IF($D56=1,$N56,
SUMIF(OFFSET(Orçamento!$D$1,$B56-1,,$C56,),$F57&amp;"-"&amp;U56,OFFSET(Orçamento!$I$1,$B56-1,,$C56,))*$N56/$E57)))</f>
        <v/>
      </c>
      <c r="V57" s="312" t="str" cm="1">
        <f t="array" aca="1" ref="V57" ca="1">IF(OR($D56=0,V56="",$N56=0),"",
IF($G56=$E$6,
SUM(IF(OFFSET($R$23,,,($F56-1)*3-2,$D$3)=V56,OFFSET($R$25,,,($F56-1)*3-2,$D$3)*OFFSET($B$23,1,,($F56-1)*3-2,1))),
IF($D56=1,$N56,
SUMIF(OFFSET(Orçamento!$D$1,$B56-1,,$C56,),$F57&amp;"-"&amp;V56,OFFSET(Orçamento!$I$1,$B56-1,,$C56,))*$N56/$E57)))</f>
        <v/>
      </c>
      <c r="W57" s="312" t="str" cm="1">
        <f t="array" aca="1" ref="W57" ca="1">IF(OR($D56=0,W56="",$N56=0),"",
IF($G56=$E$6,
SUM(IF(OFFSET($R$23,,,($F56-1)*3-2,$D$3)=W56,OFFSET($R$25,,,($F56-1)*3-2,$D$3)*OFFSET($B$23,1,,($F56-1)*3-2,1))),
IF($D56=1,$N56,
SUMIF(OFFSET(Orçamento!$D$1,$B56-1,,$C56,),$F57&amp;"-"&amp;W56,OFFSET(Orçamento!$I$1,$B56-1,,$C56,))*$N56/$E57)))</f>
        <v/>
      </c>
      <c r="X57" s="312" t="str" cm="1">
        <f t="array" aca="1" ref="X57" ca="1">IF(OR($D56=0,X56="",$N56=0),"",
IF($G56=$E$6,
SUM(IF(OFFSET($R$23,,,($F56-1)*3-2,$D$3)=X56,OFFSET($R$25,,,($F56-1)*3-2,$D$3)*OFFSET($B$23,1,,($F56-1)*3-2,1))),
IF($D56=1,$N56,
SUMIF(OFFSET(Orçamento!$D$1,$B56-1,,$C56,),$F57&amp;"-"&amp;X56,OFFSET(Orçamento!$I$1,$B56-1,,$C56,))*$N56/$E57)))</f>
        <v/>
      </c>
      <c r="Y57" s="312" t="str" cm="1">
        <f t="array" aca="1" ref="Y57" ca="1">IF(OR($D56=0,Y56="",$N56=0),"",
IF($G56=$E$6,
SUM(IF(OFFSET($R$23,,,($F56-1)*3-2,$D$3)=Y56,OFFSET($R$25,,,($F56-1)*3-2,$D$3)*OFFSET($B$23,1,,($F56-1)*3-2,1))),
IF($D56=1,$N56,
SUMIF(OFFSET(Orçamento!$D$1,$B56-1,,$C56,),$F57&amp;"-"&amp;Y56,OFFSET(Orçamento!$I$1,$B56-1,,$C56,))*$N56/$E57)))</f>
        <v/>
      </c>
      <c r="Z57" s="312" t="str" cm="1">
        <f t="array" aca="1" ref="Z57" ca="1">IF(OR($D56=0,Z56="",$N56=0),"",
IF($G56=$E$6,
SUM(IF(OFFSET($R$23,,,($F56-1)*3-2,$D$3)=Z56,OFFSET($R$25,,,($F56-1)*3-2,$D$3)*OFFSET($B$23,1,,($F56-1)*3-2,1))),
IF($D56=1,$N56,
SUMIF(OFFSET(Orçamento!$D$1,$B56-1,,$C56,),$F57&amp;"-"&amp;Z56,OFFSET(Orçamento!$I$1,$B56-1,,$C56,))*$N56/$E57)))</f>
        <v/>
      </c>
      <c r="AA57" s="314" t="str" cm="1">
        <f t="array" aca="1" ref="AA57" ca="1">IF(OR($D56=0,AA56="",$N56=0),"",
IF($G56=$E$6,
SUM(IF(OFFSET($R$23,,,($F56-1)*3-2,$D$3)=AA56,OFFSET($R$25,,,($F56-1)*3-2,$D$3)*OFFSET($B$23,1,,($F56-1)*3-2,1))),
IF($D56=1,$N56,
SUMIF(OFFSET(Orçamento!$D$1,$B56-1,,$C56,),$F57&amp;"-"&amp;AA56,OFFSET(Orçamento!$I$1,$B56-1,,$C56,))*$N56/$E57)))</f>
        <v/>
      </c>
      <c r="AB57" s="314" t="str" cm="1">
        <f t="array" aca="1" ref="AB57" ca="1">IF(OR($D56=0,AB56="",$N56=0),"",
IF($G56=$E$6,
SUM(IF(OFFSET($R$23,,,($F56-1)*3-2,$D$3)=AB56,OFFSET($R$25,,,($F56-1)*3-2,$D$3)*OFFSET($B$23,1,,($F56-1)*3-2,1))),
IF($D56=1,$N56,
SUMIF(OFFSET(Orçamento!$D$1,$B56-1,,$C56,),$F57&amp;"-"&amp;AB56,OFFSET(Orçamento!$I$1,$B56-1,,$C56,))*$N56/$E57)))</f>
        <v/>
      </c>
      <c r="AC57" s="314" t="str" cm="1">
        <f t="array" aca="1" ref="AC57" ca="1">IF(OR($D56=0,AC56="",$N56=0),"",
IF($G56=$E$6,
SUM(IF(OFFSET($R$23,,,($F56-1)*3-2,$D$3)=AC56,OFFSET($R$25,,,($F56-1)*3-2,$D$3)*OFFSET($B$23,1,,($F56-1)*3-2,1))),
IF($D56=1,$N56,
SUMIF(OFFSET(Orçamento!$D$1,$B56-1,,$C56,),$F57&amp;"-"&amp;AC56,OFFSET(Orçamento!$I$1,$B56-1,,$C56,))*$N56/$E57)))</f>
        <v/>
      </c>
      <c r="AD57" s="314" t="str" cm="1">
        <f t="array" aca="1" ref="AD57" ca="1">IF(OR($D56=0,AD56="",$N56=0),"",
IF($G56=$E$6,
SUM(IF(OFFSET($R$23,,,($F56-1)*3-2,$D$3)=AD56,OFFSET($R$25,,,($F56-1)*3-2,$D$3)*OFFSET($B$23,1,,($F56-1)*3-2,1))),
IF($D56=1,$N56,
SUMIF(OFFSET(Orçamento!$D$1,$B56-1,,$C56,),$F57&amp;"-"&amp;AD56,OFFSET(Orçamento!$I$1,$B56-1,,$C56,))*$N56/$E57)))</f>
        <v/>
      </c>
      <c r="AE57" s="314" t="str" cm="1">
        <f t="array" aca="1" ref="AE57" ca="1">IF(OR($D56=0,AE56="",$N56=0),"",
IF($G56=$E$6,
SUM(IF(OFFSET($R$23,,,($F56-1)*3-2,$D$3)=AE56,OFFSET($R$25,,,($F56-1)*3-2,$D$3)*OFFSET($B$23,1,,($F56-1)*3-2,1))),
IF($D56=1,$N56,
SUMIF(OFFSET(Orçamento!$D$1,$B56-1,,$C56,),$F57&amp;"-"&amp;AE56,OFFSET(Orçamento!$I$1,$B56-1,,$C56,))*$N56/$E57)))</f>
        <v/>
      </c>
      <c r="AF57" s="314" t="str" cm="1">
        <f t="array" aca="1" ref="AF57" ca="1">IF(OR($D56=0,AF56="",$N56=0),"",
IF($G56=$E$6,
SUM(IF(OFFSET($R$23,,,($F56-1)*3-2,$D$3)=AF56,OFFSET($R$25,,,($F56-1)*3-2,$D$3)*OFFSET($B$23,1,,($F56-1)*3-2,1))),
IF($D56=1,$N56,
SUMIF(OFFSET(Orçamento!$D$1,$B56-1,,$C56,),$F57&amp;"-"&amp;AF56,OFFSET(Orçamento!$I$1,$B56-1,,$C56,))*$N56/$E57)))</f>
        <v/>
      </c>
      <c r="AG57" s="314" t="str" cm="1">
        <f t="array" aca="1" ref="AG57" ca="1">IF(OR($D56=0,AG56="",$N56=0),"",
IF($G56=$E$6,
SUM(IF(OFFSET($R$23,,,($F56-1)*3-2,$D$3)=AG56,OFFSET($R$25,,,($F56-1)*3-2,$D$3)*OFFSET($B$23,1,,($F56-1)*3-2,1))),
IF($D56=1,$N56,
SUMIF(OFFSET(Orçamento!$D$1,$B56-1,,$C56,),$F57&amp;"-"&amp;AG56,OFFSET(Orçamento!$I$1,$B56-1,,$C56,))*$N56/$E57)))</f>
        <v/>
      </c>
      <c r="AH57" s="314" t="str" cm="1">
        <f t="array" aca="1" ref="AH57" ca="1">IF(OR($D56=0,AH56="",$N56=0),"",
IF($G56=$E$6,
SUM(IF(OFFSET($R$23,,,($F56-1)*3-2,$D$3)=AH56,OFFSET($R$25,,,($F56-1)*3-2,$D$3)*OFFSET($B$23,1,,($F56-1)*3-2,1))),
IF($D56=1,$N56,
SUMIF(OFFSET(Orçamento!$D$1,$B56-1,,$C56,),$F57&amp;"-"&amp;AH56,OFFSET(Orçamento!$I$1,$B56-1,,$C56,))*$N56/$E57)))</f>
        <v/>
      </c>
      <c r="AI57" s="314" t="str" cm="1">
        <f t="array" aca="1" ref="AI57" ca="1">IF(OR($D56=0,AI56="",$N56=0),"",
IF($G56=$E$6,
SUM(IF(OFFSET($R$23,,,($F56-1)*3-2,$D$3)=AI56,OFFSET($R$25,,,($F56-1)*3-2,$D$3)*OFFSET($B$23,1,,($F56-1)*3-2,1))),
IF($D56=1,$N56,
SUMIF(OFFSET(Orçamento!$D$1,$B56-1,,$C56,),$F57&amp;"-"&amp;AI56,OFFSET(Orçamento!$I$1,$B56-1,,$C56,))*$N56/$E57)))</f>
        <v/>
      </c>
      <c r="AJ57" s="314" t="str" cm="1">
        <f t="array" aca="1" ref="AJ57" ca="1">IF(OR($D56=0,AJ56="",$N56=0),"",
IF($G56=$E$6,
SUM(IF(OFFSET($R$23,,,($F56-1)*3-2,$D$3)=AJ56,OFFSET($R$25,,,($F56-1)*3-2,$D$3)*OFFSET($B$23,1,,($F56-1)*3-2,1))),
IF($D56=1,$N56,
SUMIF(OFFSET(Orçamento!$D$1,$B56-1,,$C56,),$F57&amp;"-"&amp;AJ56,OFFSET(Orçamento!$I$1,$B56-1,,$C56,))*$N56/$E57)))</f>
        <v/>
      </c>
      <c r="AK57" s="314" t="str" cm="1">
        <f t="array" aca="1" ref="AK57" ca="1">IF(OR($D56=0,AK56="",$N56=0),"",
IF($G56=$E$6,
SUM(IF(OFFSET($R$23,,,($F56-1)*3-2,$D$3)=AK56,OFFSET($R$25,,,($F56-1)*3-2,$D$3)*OFFSET($B$23,1,,($F56-1)*3-2,1))),
IF($D56=1,$N56,
SUMIF(OFFSET(Orçamento!$D$1,$B56-1,,$C56,),$F57&amp;"-"&amp;AK56,OFFSET(Orçamento!$I$1,$B56-1,,$C56,))*$N56/$E57)))</f>
        <v/>
      </c>
    </row>
    <row r="58" spans="1:37" ht="13.15" customHeight="1">
      <c r="A58" s="206"/>
      <c r="B58" s="266" t="str" cm="1">
        <f t="array" aca="1" ref="B58" ca="1">IF($F56&gt;$E$2,"",IF($F$2=1,INDEX('QC rev00'!$M$10:$T$120,$F58,5),IF($F$2=2,INDEX(#REF!,$F58,5),INDEX(#REF!,$F58,5))))</f>
        <v/>
      </c>
      <c r="C58" s="266" t="str" cm="1">
        <f t="array" aca="1" ref="C58" ca="1">IF($F56&gt;$E$2,"",IF($F$2=1,INDEX('QC rev00'!$M$10:$T$120,$F58,6),IF($F$2=2,INDEX(#REF!,$F58,6),INDEX(#REF!,$F58,6))))</f>
        <v/>
      </c>
      <c r="D58" s="207"/>
      <c r="E58" s="207"/>
      <c r="F58" s="207" t="str">
        <f ca="1">IF(F56&gt;$E$2,"",MATCH(F56,'QC rev00'!$C$10:$C$120,))</f>
        <v/>
      </c>
      <c r="G58" s="753"/>
      <c r="H58" s="731"/>
      <c r="I58" s="732"/>
      <c r="J58" s="749"/>
      <c r="K58" s="750"/>
      <c r="L58" s="756"/>
      <c r="M58" s="735"/>
      <c r="N58" s="738"/>
      <c r="O58" s="759"/>
      <c r="P58" s="762"/>
      <c r="Q58" s="267" t="s">
        <v>91</v>
      </c>
      <c r="R58" s="588">
        <f t="shared" ref="R58:AK58" ca="1" si="50">IFERROR(R57*$O56,0)</f>
        <v>0</v>
      </c>
      <c r="S58" s="588">
        <f t="shared" ca="1" si="50"/>
        <v>0</v>
      </c>
      <c r="T58" s="588">
        <f t="shared" ca="1" si="50"/>
        <v>0</v>
      </c>
      <c r="U58" s="589">
        <f t="shared" ca="1" si="50"/>
        <v>0</v>
      </c>
      <c r="V58" s="588">
        <f t="shared" ca="1" si="50"/>
        <v>0</v>
      </c>
      <c r="W58" s="588">
        <f t="shared" ca="1" si="50"/>
        <v>0</v>
      </c>
      <c r="X58" s="588">
        <f t="shared" ca="1" si="50"/>
        <v>0</v>
      </c>
      <c r="Y58" s="588">
        <f t="shared" ca="1" si="50"/>
        <v>0</v>
      </c>
      <c r="Z58" s="588">
        <f t="shared" ca="1" si="50"/>
        <v>0</v>
      </c>
      <c r="AA58" s="588">
        <f t="shared" ca="1" si="50"/>
        <v>0</v>
      </c>
      <c r="AB58" s="588">
        <f t="shared" ca="1" si="50"/>
        <v>0</v>
      </c>
      <c r="AC58" s="588">
        <f t="shared" ca="1" si="50"/>
        <v>0</v>
      </c>
      <c r="AD58" s="588">
        <f t="shared" ca="1" si="50"/>
        <v>0</v>
      </c>
      <c r="AE58" s="588">
        <f t="shared" ca="1" si="50"/>
        <v>0</v>
      </c>
      <c r="AF58" s="588">
        <f t="shared" ca="1" si="50"/>
        <v>0</v>
      </c>
      <c r="AG58" s="588">
        <f t="shared" ca="1" si="50"/>
        <v>0</v>
      </c>
      <c r="AH58" s="588">
        <f t="shared" ca="1" si="50"/>
        <v>0</v>
      </c>
      <c r="AI58" s="588">
        <f t="shared" ca="1" si="50"/>
        <v>0</v>
      </c>
      <c r="AJ58" s="588">
        <f t="shared" ca="1" si="50"/>
        <v>0</v>
      </c>
      <c r="AK58" s="588">
        <f t="shared" ca="1" si="50"/>
        <v>0</v>
      </c>
    </row>
    <row r="59" spans="1:37" ht="13.15" customHeight="1">
      <c r="A59" s="206"/>
      <c r="B59" s="261">
        <f ca="1">IF($F59&gt;$E$2,0,IF(E59&lt;&gt;"",MATCH(F60&amp;" - Mapa",Orçamento!J:J,),0))</f>
        <v>0</v>
      </c>
      <c r="C59" s="215">
        <f ca="1">IF($D59&gt;1,_xlfn.MAXIFS(Orçamento!G:G,Orçamento!J:J,F60&amp;" - Mapa")+6-B59,0)</f>
        <v>0</v>
      </c>
      <c r="D59" s="261">
        <f ca="1">IF($F59&gt;$E$2,0,IF($G59=$E$6,$D$2,IF(E59&lt;&gt;"",_xlfn.MAXIFS(Orçamento!E:E,Orçamento!J:J,F60&amp;" - Mapa"),0)))</f>
        <v>0</v>
      </c>
      <c r="E59" s="215" t="str">
        <f ca="1">IF(F60="","",_xlfn.IFNA(MATCH($F60,'QC rev00'!$G$10:$G$120,),""))</f>
        <v/>
      </c>
      <c r="F59" s="207" cm="1">
        <f t="array" aca="1" ref="F59" ca="1">OFFSET(F59,-3,,,)+1</f>
        <v>13</v>
      </c>
      <c r="G59" s="751" t="str" cm="1">
        <f t="array" aca="1" ref="G59" ca="1">IF($F59&gt;$E$2,"",IF($F$2=1,INDEX('QC rev00'!$M$10:$T$120,$F61,2),IF($F$2=2,INDEX(#REF!,$F61,2),INDEX(#REF!,$F61,2))))</f>
        <v/>
      </c>
      <c r="H59" s="727" t="str" cm="1">
        <f t="array" aca="1" ref="H59" ca="1">IF($F59&gt;$E$2,"",IF($F$2=1,INDEX('QC rev00'!$M$10:$T$120,$F61,3),IF($F$2=2,INDEX(#REF!,$F61,3),INDEX(#REF!,$F61,3))))</f>
        <v/>
      </c>
      <c r="I59" s="728"/>
      <c r="J59" s="745"/>
      <c r="K59" s="746"/>
      <c r="L59" s="754" t="str" cm="1">
        <f t="array" aca="1" ref="L59" ca="1">IF($F59&gt;$E$2,"",IF($F$2=1,INDEX('QC rev00'!$M$10:$T$120,$F61,7),IF($F$2=2,INDEX(#REF!,$F61,7),INDEX(#REF!,$F61,7))))</f>
        <v/>
      </c>
      <c r="M59" s="733" t="str" cm="1">
        <f t="array" aca="1" ref="M59" ca="1">IF($F59&gt;$E$2,"",IF($F$2=1,INDEX('QC rev00'!$M$10:$T$120,$F61,8),IF($F$2=2,INDEX(#REF!,$F61,8),INDEX(#REF!,$F61,8))))</f>
        <v/>
      </c>
      <c r="N59" s="736" cm="1">
        <f t="array" aca="1" ref="N59" ca="1">IF($F59&gt;$E$2,0,IF(_xlfn.IFNA(MATCH($G59,Listas!$E$4:$E$206,),0)&gt;0,$F$5,IF($F$2=1,INDEX('QC rev00'!$M$10:$U$120,$F61,9),IF($F$2=2,INDEX(#REF!,$F61,9),INDEX(#REF!,$F61,9)))))</f>
        <v>0</v>
      </c>
      <c r="O59" s="757" cm="1">
        <f t="array" aca="1" ref="O59" ca="1">IF($F59&gt;$E$2,0,IF(_xlfn.IFNA(MATCH($G59,Listas!$E$4:$E$206,),0)&gt;0,1,IF($H$10=0,0,IF($F$2=1,INDEX('QC rev00'!$M$10:$BC$120,$F61,9+$F$3),IF($F$2=2,INDEX(#REF!,$F61,9+$F$3),INDEX(#REF!,$F61,9+$F$3)))*IF($E$5="X",1,1-$B61-$C61))))</f>
        <v>0</v>
      </c>
      <c r="P59" s="760">
        <f t="shared" ref="P59" ca="1" si="51">N59*O59</f>
        <v>0</v>
      </c>
      <c r="Q59" s="262" t="s">
        <v>89</v>
      </c>
      <c r="R59" s="308" t="str" cm="1">
        <f t="array" aca="1" ref="R59" ca="1">IF($D59=0,"",IF($G59=$E$6,INDEX(Orçamento!$U:$U,MATCH(R$21,Orçamento!$C:$C,),1),INDEX(Orçamento!$U:$U,$B59,1)))</f>
        <v/>
      </c>
      <c r="S59" s="309" t="str">
        <f ca="1">IF(S$21&gt;$D59,"",IF($G59=$E$6,INDEX(Orçamento!$U:$U,MATCH(S$21,Orçamento!$C:$C,),1),INDEX(Orçamento!$U:$U,MATCH(S$21&amp;"-"&amp;$F60,Orçamento!$F:$F,),1)))</f>
        <v/>
      </c>
      <c r="T59" s="309" t="str">
        <f ca="1">IF(T$21&gt;$D59,"",IF($G59=$E$6,INDEX(Orçamento!$U:$U,MATCH(T$21,Orçamento!$C:$C,),1),INDEX(Orçamento!$U:$U,MATCH(T$21&amp;"-"&amp;$F60,Orçamento!$F:$F,),1)))</f>
        <v/>
      </c>
      <c r="U59" s="310" t="str">
        <f ca="1">IF(U$21&gt;$D59,"",IF($G59=$E$6,INDEX(Orçamento!$U:$U,MATCH(U$21,Orçamento!$C:$C,),1),INDEX(Orçamento!$U:$U,MATCH(U$21&amp;"-"&amp;$F60,Orçamento!$F:$F,),1)))</f>
        <v/>
      </c>
      <c r="V59" s="309" t="str">
        <f ca="1">IF(V$21&gt;$D59,"",IF($G59=$E$6,INDEX(Orçamento!$U:$U,MATCH(V$21,Orçamento!$C:$C,),1),INDEX(Orçamento!$U:$U,MATCH(V$21&amp;"-"&amp;$F60,Orçamento!$F:$F,),1)))</f>
        <v/>
      </c>
      <c r="W59" s="309" t="str">
        <f ca="1">IF(W$21&gt;$D59,"",IF($G59=$E$6,INDEX(Orçamento!$U:$U,MATCH(W$21,Orçamento!$C:$C,),1),INDEX(Orçamento!$U:$U,MATCH(W$21&amp;"-"&amp;$F60,Orçamento!$F:$F,),1)))</f>
        <v/>
      </c>
      <c r="X59" s="309" t="str">
        <f ca="1">IF(X$21&gt;$D59,"",IF($G59=$E$6,INDEX(Orçamento!$U:$U,MATCH(X$21,Orçamento!$C:$C,),1),INDEX(Orçamento!$U:$U,MATCH(X$21&amp;"-"&amp;$F60,Orçamento!$F:$F,),1)))</f>
        <v/>
      </c>
      <c r="Y59" s="309" t="str">
        <f ca="1">IF(Y$21&gt;$D59,"",IF($G59=$E$6,INDEX(Orçamento!$U:$U,MATCH(Y$21,Orçamento!$C:$C,),1),INDEX(Orçamento!$U:$U,MATCH(Y$21&amp;"-"&amp;$F60,Orçamento!$F:$F,),1)))</f>
        <v/>
      </c>
      <c r="Z59" s="309" t="str">
        <f ca="1">IF(Z$21&gt;$D59,"",IF($G59=$E$6,INDEX(Orçamento!$U:$U,MATCH(Z$21,Orçamento!$C:$C,),1),INDEX(Orçamento!$U:$U,MATCH(Z$21&amp;"-"&amp;$F60,Orçamento!$F:$F,),1)))</f>
        <v/>
      </c>
      <c r="AA59" s="311" t="str">
        <f ca="1">IF(AA$21&gt;$D59,"",IF($G59=$E$6,INDEX(Orçamento!$U:$U,MATCH(AA$21,Orçamento!$C:$C,),1),INDEX(Orçamento!$U:$U,MATCH(AA$21&amp;"-"&amp;$F60,Orçamento!$F:$F,),1)))</f>
        <v/>
      </c>
      <c r="AB59" s="311" t="str">
        <f ca="1">IF(AB$21&gt;$D59,"",IF($G59=$E$6,INDEX(Orçamento!$U:$U,MATCH(AB$21,Orçamento!$C:$C,),1),INDEX(Orçamento!$U:$U,MATCH(AB$21&amp;"-"&amp;$F60,Orçamento!$F:$F,),1)))</f>
        <v/>
      </c>
      <c r="AC59" s="311" t="str">
        <f ca="1">IF(AC$21&gt;$D59,"",IF($G59=$E$6,INDEX(Orçamento!$U:$U,MATCH(AC$21,Orçamento!$C:$C,),1),INDEX(Orçamento!$U:$U,MATCH(AC$21&amp;"-"&amp;$F60,Orçamento!$F:$F,),1)))</f>
        <v/>
      </c>
      <c r="AD59" s="311" t="str">
        <f ca="1">IF(AD$21&gt;$D59,"",IF($G59=$E$6,INDEX(Orçamento!$U:$U,MATCH(AD$21,Orçamento!$C:$C,),1),INDEX(Orçamento!$U:$U,MATCH(AD$21&amp;"-"&amp;$F60,Orçamento!$F:$F,),1)))</f>
        <v/>
      </c>
      <c r="AE59" s="311" t="str">
        <f ca="1">IF(AE$21&gt;$D59,"",IF($G59=$E$6,INDEX(Orçamento!$U:$U,MATCH(AE$21,Orçamento!$C:$C,),1),INDEX(Orçamento!$U:$U,MATCH(AE$21&amp;"-"&amp;$F60,Orçamento!$F:$F,),1)))</f>
        <v/>
      </c>
      <c r="AF59" s="311" t="str">
        <f ca="1">IF(AF$21&gt;$D59,"",IF($G59=$E$6,INDEX(Orçamento!$U:$U,MATCH(AF$21,Orçamento!$C:$C,),1),INDEX(Orçamento!$U:$U,MATCH(AF$21&amp;"-"&amp;$F60,Orçamento!$F:$F,),1)))</f>
        <v/>
      </c>
      <c r="AG59" s="311" t="str">
        <f ca="1">IF(AG$21&gt;$D59,"",IF($G59=$E$6,INDEX(Orçamento!$U:$U,MATCH(AG$21,Orçamento!$C:$C,),1),INDEX(Orçamento!$U:$U,MATCH(AG$21&amp;"-"&amp;$F60,Orçamento!$F:$F,),1)))</f>
        <v/>
      </c>
      <c r="AH59" s="311" t="str">
        <f ca="1">IF(AH$21&gt;$D59,"",IF($G59=$E$6,INDEX(Orçamento!$U:$U,MATCH(AH$21,Orçamento!$C:$C,),1),INDEX(Orçamento!$U:$U,MATCH(AH$21&amp;"-"&amp;$F60,Orçamento!$F:$F,),1)))</f>
        <v/>
      </c>
      <c r="AI59" s="311" t="str">
        <f ca="1">IF(AI$21&gt;$D59,"",IF($G59=$E$6,INDEX(Orçamento!$U:$U,MATCH(AI$21,Orçamento!$C:$C,),1),INDEX(Orçamento!$U:$U,MATCH(AI$21&amp;"-"&amp;$F60,Orçamento!$F:$F,),1)))</f>
        <v/>
      </c>
      <c r="AJ59" s="311" t="str">
        <f ca="1">IF(AJ$21&gt;$D59,"",IF($G59=$E$6,INDEX(Orçamento!$U:$U,MATCH(AJ$21,Orçamento!$C:$C,),1),INDEX(Orçamento!$U:$U,MATCH(AJ$21&amp;"-"&amp;$F60,Orçamento!$F:$F,),1)))</f>
        <v/>
      </c>
      <c r="AK59" s="311" t="str">
        <f ca="1">IF(AK$21&gt;$D59,"",IF($G59=$E$6,INDEX(Orçamento!$U:$U,MATCH(AK$21,Orçamento!$C:$C,),1),INDEX(Orçamento!$U:$U,MATCH(AK$21&amp;"-"&amp;$F60,Orçamento!$F:$F,),1)))</f>
        <v/>
      </c>
    </row>
    <row r="60" spans="1:37" ht="13.15" customHeight="1">
      <c r="A60" s="206"/>
      <c r="B60" s="263">
        <f t="shared" ref="B60" ca="1" si="52">IF($F59&gt;$E$2,0,(1/(1-B61-C61))*(B61+C61))</f>
        <v>0</v>
      </c>
      <c r="C60" s="264" cm="1">
        <f t="array" aca="1" ref="C60" ca="1">IF(ROUND(SUM(IF(R59:AK59&lt;&gt;"",(R60:AK60)))-N59,3)&lt;&gt;0,"X",0)</f>
        <v>0</v>
      </c>
      <c r="D60" s="206"/>
      <c r="E60" s="215" t="str" cm="1">
        <f t="array" aca="1" ref="E60" ca="1">IF($F59&gt;$E$2,"",INDEX('QC rev00'!$J$9:$J$120,1+E59,1))</f>
        <v/>
      </c>
      <c r="F60" s="215" t="str" cm="1">
        <f t="array" aca="1" ref="F60" ca="1">IF($F59&gt;$E$2,"",IF($F$2=1,INDEX('QC rev00'!$M$10:$T$120,$F61,1),IF($F$2=2,INDEX(#REF!,$F61,1),INDEX(#REF!,$F61,1))))</f>
        <v/>
      </c>
      <c r="G60" s="752"/>
      <c r="H60" s="729"/>
      <c r="I60" s="730"/>
      <c r="J60" s="747"/>
      <c r="K60" s="748"/>
      <c r="L60" s="755"/>
      <c r="M60" s="734"/>
      <c r="N60" s="737"/>
      <c r="O60" s="758"/>
      <c r="P60" s="761"/>
      <c r="Q60" s="265" t="s">
        <v>90</v>
      </c>
      <c r="R60" s="312" t="str" cm="1">
        <f t="array" aca="1" ref="R60" ca="1">IF(OR($D59=0,R59="",$N59=0),"",
IF($G59=$E$6,
SUM(IF(OFFSET($R$23,,,($F59-1)*3-2,$D$3)=R59,OFFSET($R$25,,,($F59-1)*3-2,$D$3)*OFFSET($B$23,1,,($F59-1)*3-2,1))),
IF($D59=1,$N59,
SUMIF(OFFSET(Orçamento!$D$1,$B59-1,,$C59,),$F60&amp;"-"&amp;R59,OFFSET(Orçamento!$I$1,$B59-1,,$C59,))*$N59/$E60)))</f>
        <v/>
      </c>
      <c r="S60" s="312" t="str" cm="1">
        <f t="array" aca="1" ref="S60" ca="1">IF(OR($D59=0,S59="",$N59=0),"",
IF($G59=$E$6,
SUM(IF(OFFSET($R$23,,,($F59-1)*3-2,$D$3)=S59,OFFSET($R$25,,,($F59-1)*3-2,$D$3)*OFFSET($B$23,1,,($F59-1)*3-2,1))),
IF($D59=1,$N59,
SUMIF(OFFSET(Orçamento!$D$1,$B59-1,,$C59,),$F60&amp;"-"&amp;S59,OFFSET(Orçamento!$I$1,$B59-1,,$C59,))*$N59/$E60)))</f>
        <v/>
      </c>
      <c r="T60" s="312" t="str" cm="1">
        <f t="array" aca="1" ref="T60" ca="1">IF(OR($D59=0,T59="",$N59=0),"",
IF($G59=$E$6,
SUM(IF(OFFSET($R$23,,,($F59-1)*3-2,$D$3)=T59,OFFSET($R$25,,,($F59-1)*3-2,$D$3)*OFFSET($B$23,1,,($F59-1)*3-2,1))),
IF($D59=1,$N59,
SUMIF(OFFSET(Orçamento!$D$1,$B59-1,,$C59,),$F60&amp;"-"&amp;T59,OFFSET(Orçamento!$I$1,$B59-1,,$C59,))*$N59/$E60)))</f>
        <v/>
      </c>
      <c r="U60" s="313" t="str" cm="1">
        <f t="array" aca="1" ref="U60" ca="1">IF(OR($D59=0,U59="",$N59=0),"",
IF($G59=$E$6,
SUM(IF(OFFSET($R$23,,,($F59-1)*3-2,$D$3)=U59,OFFSET($R$25,,,($F59-1)*3-2,$D$3)*OFFSET($B$23,1,,($F59-1)*3-2,1))),
IF($D59=1,$N59,
SUMIF(OFFSET(Orçamento!$D$1,$B59-1,,$C59,),$F60&amp;"-"&amp;U59,OFFSET(Orçamento!$I$1,$B59-1,,$C59,))*$N59/$E60)))</f>
        <v/>
      </c>
      <c r="V60" s="312" t="str" cm="1">
        <f t="array" aca="1" ref="V60" ca="1">IF(OR($D59=0,V59="",$N59=0),"",
IF($G59=$E$6,
SUM(IF(OFFSET($R$23,,,($F59-1)*3-2,$D$3)=V59,OFFSET($R$25,,,($F59-1)*3-2,$D$3)*OFFSET($B$23,1,,($F59-1)*3-2,1))),
IF($D59=1,$N59,
SUMIF(OFFSET(Orçamento!$D$1,$B59-1,,$C59,),$F60&amp;"-"&amp;V59,OFFSET(Orçamento!$I$1,$B59-1,,$C59,))*$N59/$E60)))</f>
        <v/>
      </c>
      <c r="W60" s="312" t="str" cm="1">
        <f t="array" aca="1" ref="W60" ca="1">IF(OR($D59=0,W59="",$N59=0),"",
IF($G59=$E$6,
SUM(IF(OFFSET($R$23,,,($F59-1)*3-2,$D$3)=W59,OFFSET($R$25,,,($F59-1)*3-2,$D$3)*OFFSET($B$23,1,,($F59-1)*3-2,1))),
IF($D59=1,$N59,
SUMIF(OFFSET(Orçamento!$D$1,$B59-1,,$C59,),$F60&amp;"-"&amp;W59,OFFSET(Orçamento!$I$1,$B59-1,,$C59,))*$N59/$E60)))</f>
        <v/>
      </c>
      <c r="X60" s="312" t="str" cm="1">
        <f t="array" aca="1" ref="X60" ca="1">IF(OR($D59=0,X59="",$N59=0),"",
IF($G59=$E$6,
SUM(IF(OFFSET($R$23,,,($F59-1)*3-2,$D$3)=X59,OFFSET($R$25,,,($F59-1)*3-2,$D$3)*OFFSET($B$23,1,,($F59-1)*3-2,1))),
IF($D59=1,$N59,
SUMIF(OFFSET(Orçamento!$D$1,$B59-1,,$C59,),$F60&amp;"-"&amp;X59,OFFSET(Orçamento!$I$1,$B59-1,,$C59,))*$N59/$E60)))</f>
        <v/>
      </c>
      <c r="Y60" s="312" t="str" cm="1">
        <f t="array" aca="1" ref="Y60" ca="1">IF(OR($D59=0,Y59="",$N59=0),"",
IF($G59=$E$6,
SUM(IF(OFFSET($R$23,,,($F59-1)*3-2,$D$3)=Y59,OFFSET($R$25,,,($F59-1)*3-2,$D$3)*OFFSET($B$23,1,,($F59-1)*3-2,1))),
IF($D59=1,$N59,
SUMIF(OFFSET(Orçamento!$D$1,$B59-1,,$C59,),$F60&amp;"-"&amp;Y59,OFFSET(Orçamento!$I$1,$B59-1,,$C59,))*$N59/$E60)))</f>
        <v/>
      </c>
      <c r="Z60" s="312" t="str" cm="1">
        <f t="array" aca="1" ref="Z60" ca="1">IF(OR($D59=0,Z59="",$N59=0),"",
IF($G59=$E$6,
SUM(IF(OFFSET($R$23,,,($F59-1)*3-2,$D$3)=Z59,OFFSET($R$25,,,($F59-1)*3-2,$D$3)*OFFSET($B$23,1,,($F59-1)*3-2,1))),
IF($D59=1,$N59,
SUMIF(OFFSET(Orçamento!$D$1,$B59-1,,$C59,),$F60&amp;"-"&amp;Z59,OFFSET(Orçamento!$I$1,$B59-1,,$C59,))*$N59/$E60)))</f>
        <v/>
      </c>
      <c r="AA60" s="314" t="str" cm="1">
        <f t="array" aca="1" ref="AA60" ca="1">IF(OR($D59=0,AA59="",$N59=0),"",
IF($G59=$E$6,
SUM(IF(OFFSET($R$23,,,($F59-1)*3-2,$D$3)=AA59,OFFSET($R$25,,,($F59-1)*3-2,$D$3)*OFFSET($B$23,1,,($F59-1)*3-2,1))),
IF($D59=1,$N59,
SUMIF(OFFSET(Orçamento!$D$1,$B59-1,,$C59,),$F60&amp;"-"&amp;AA59,OFFSET(Orçamento!$I$1,$B59-1,,$C59,))*$N59/$E60)))</f>
        <v/>
      </c>
      <c r="AB60" s="314" t="str" cm="1">
        <f t="array" aca="1" ref="AB60" ca="1">IF(OR($D59=0,AB59="",$N59=0),"",
IF($G59=$E$6,
SUM(IF(OFFSET($R$23,,,($F59-1)*3-2,$D$3)=AB59,OFFSET($R$25,,,($F59-1)*3-2,$D$3)*OFFSET($B$23,1,,($F59-1)*3-2,1))),
IF($D59=1,$N59,
SUMIF(OFFSET(Orçamento!$D$1,$B59-1,,$C59,),$F60&amp;"-"&amp;AB59,OFFSET(Orçamento!$I$1,$B59-1,,$C59,))*$N59/$E60)))</f>
        <v/>
      </c>
      <c r="AC60" s="314" t="str" cm="1">
        <f t="array" aca="1" ref="AC60" ca="1">IF(OR($D59=0,AC59="",$N59=0),"",
IF($G59=$E$6,
SUM(IF(OFFSET($R$23,,,($F59-1)*3-2,$D$3)=AC59,OFFSET($R$25,,,($F59-1)*3-2,$D$3)*OFFSET($B$23,1,,($F59-1)*3-2,1))),
IF($D59=1,$N59,
SUMIF(OFFSET(Orçamento!$D$1,$B59-1,,$C59,),$F60&amp;"-"&amp;AC59,OFFSET(Orçamento!$I$1,$B59-1,,$C59,))*$N59/$E60)))</f>
        <v/>
      </c>
      <c r="AD60" s="314" t="str" cm="1">
        <f t="array" aca="1" ref="AD60" ca="1">IF(OR($D59=0,AD59="",$N59=0),"",
IF($G59=$E$6,
SUM(IF(OFFSET($R$23,,,($F59-1)*3-2,$D$3)=AD59,OFFSET($R$25,,,($F59-1)*3-2,$D$3)*OFFSET($B$23,1,,($F59-1)*3-2,1))),
IF($D59=1,$N59,
SUMIF(OFFSET(Orçamento!$D$1,$B59-1,,$C59,),$F60&amp;"-"&amp;AD59,OFFSET(Orçamento!$I$1,$B59-1,,$C59,))*$N59/$E60)))</f>
        <v/>
      </c>
      <c r="AE60" s="314" t="str" cm="1">
        <f t="array" aca="1" ref="AE60" ca="1">IF(OR($D59=0,AE59="",$N59=0),"",
IF($G59=$E$6,
SUM(IF(OFFSET($R$23,,,($F59-1)*3-2,$D$3)=AE59,OFFSET($R$25,,,($F59-1)*3-2,$D$3)*OFFSET($B$23,1,,($F59-1)*3-2,1))),
IF($D59=1,$N59,
SUMIF(OFFSET(Orçamento!$D$1,$B59-1,,$C59,),$F60&amp;"-"&amp;AE59,OFFSET(Orçamento!$I$1,$B59-1,,$C59,))*$N59/$E60)))</f>
        <v/>
      </c>
      <c r="AF60" s="314" t="str" cm="1">
        <f t="array" aca="1" ref="AF60" ca="1">IF(OR($D59=0,AF59="",$N59=0),"",
IF($G59=$E$6,
SUM(IF(OFFSET($R$23,,,($F59-1)*3-2,$D$3)=AF59,OFFSET($R$25,,,($F59-1)*3-2,$D$3)*OFFSET($B$23,1,,($F59-1)*3-2,1))),
IF($D59=1,$N59,
SUMIF(OFFSET(Orçamento!$D$1,$B59-1,,$C59,),$F60&amp;"-"&amp;AF59,OFFSET(Orçamento!$I$1,$B59-1,,$C59,))*$N59/$E60)))</f>
        <v/>
      </c>
      <c r="AG60" s="314" t="str" cm="1">
        <f t="array" aca="1" ref="AG60" ca="1">IF(OR($D59=0,AG59="",$N59=0),"",
IF($G59=$E$6,
SUM(IF(OFFSET($R$23,,,($F59-1)*3-2,$D$3)=AG59,OFFSET($R$25,,,($F59-1)*3-2,$D$3)*OFFSET($B$23,1,,($F59-1)*3-2,1))),
IF($D59=1,$N59,
SUMIF(OFFSET(Orçamento!$D$1,$B59-1,,$C59,),$F60&amp;"-"&amp;AG59,OFFSET(Orçamento!$I$1,$B59-1,,$C59,))*$N59/$E60)))</f>
        <v/>
      </c>
      <c r="AH60" s="314" t="str" cm="1">
        <f t="array" aca="1" ref="AH60" ca="1">IF(OR($D59=0,AH59="",$N59=0),"",
IF($G59=$E$6,
SUM(IF(OFFSET($R$23,,,($F59-1)*3-2,$D$3)=AH59,OFFSET($R$25,,,($F59-1)*3-2,$D$3)*OFFSET($B$23,1,,($F59-1)*3-2,1))),
IF($D59=1,$N59,
SUMIF(OFFSET(Orçamento!$D$1,$B59-1,,$C59,),$F60&amp;"-"&amp;AH59,OFFSET(Orçamento!$I$1,$B59-1,,$C59,))*$N59/$E60)))</f>
        <v/>
      </c>
      <c r="AI60" s="314" t="str" cm="1">
        <f t="array" aca="1" ref="AI60" ca="1">IF(OR($D59=0,AI59="",$N59=0),"",
IF($G59=$E$6,
SUM(IF(OFFSET($R$23,,,($F59-1)*3-2,$D$3)=AI59,OFFSET($R$25,,,($F59-1)*3-2,$D$3)*OFFSET($B$23,1,,($F59-1)*3-2,1))),
IF($D59=1,$N59,
SUMIF(OFFSET(Orçamento!$D$1,$B59-1,,$C59,),$F60&amp;"-"&amp;AI59,OFFSET(Orçamento!$I$1,$B59-1,,$C59,))*$N59/$E60)))</f>
        <v/>
      </c>
      <c r="AJ60" s="314" t="str" cm="1">
        <f t="array" aca="1" ref="AJ60" ca="1">IF(OR($D59=0,AJ59="",$N59=0),"",
IF($G59=$E$6,
SUM(IF(OFFSET($R$23,,,($F59-1)*3-2,$D$3)=AJ59,OFFSET($R$25,,,($F59-1)*3-2,$D$3)*OFFSET($B$23,1,,($F59-1)*3-2,1))),
IF($D59=1,$N59,
SUMIF(OFFSET(Orçamento!$D$1,$B59-1,,$C59,),$F60&amp;"-"&amp;AJ59,OFFSET(Orçamento!$I$1,$B59-1,,$C59,))*$N59/$E60)))</f>
        <v/>
      </c>
      <c r="AK60" s="314" t="str" cm="1">
        <f t="array" aca="1" ref="AK60" ca="1">IF(OR($D59=0,AK59="",$N59=0),"",
IF($G59=$E$6,
SUM(IF(OFFSET($R$23,,,($F59-1)*3-2,$D$3)=AK59,OFFSET($R$25,,,($F59-1)*3-2,$D$3)*OFFSET($B$23,1,,($F59-1)*3-2,1))),
IF($D59=1,$N59,
SUMIF(OFFSET(Orçamento!$D$1,$B59-1,,$C59,),$F60&amp;"-"&amp;AK59,OFFSET(Orçamento!$I$1,$B59-1,,$C59,))*$N59/$E60)))</f>
        <v/>
      </c>
    </row>
    <row r="61" spans="1:37" ht="13.15" customHeight="1">
      <c r="A61" s="206"/>
      <c r="B61" s="266" t="str" cm="1">
        <f t="array" aca="1" ref="B61" ca="1">IF($F59&gt;$E$2,"",IF($F$2=1,INDEX('QC rev00'!$M$10:$T$120,$F61,5),IF($F$2=2,INDEX(#REF!,$F61,5),INDEX(#REF!,$F61,5))))</f>
        <v/>
      </c>
      <c r="C61" s="266" t="str" cm="1">
        <f t="array" aca="1" ref="C61" ca="1">IF($F59&gt;$E$2,"",IF($F$2=1,INDEX('QC rev00'!$M$10:$T$120,$F61,6),IF($F$2=2,INDEX(#REF!,$F61,6),INDEX(#REF!,$F61,6))))</f>
        <v/>
      </c>
      <c r="D61" s="207"/>
      <c r="E61" s="207"/>
      <c r="F61" s="207" t="str">
        <f ca="1">IF(F59&gt;$E$2,"",MATCH(F59,'QC rev00'!$C$10:$C$120,))</f>
        <v/>
      </c>
      <c r="G61" s="753"/>
      <c r="H61" s="731"/>
      <c r="I61" s="732"/>
      <c r="J61" s="749"/>
      <c r="K61" s="750"/>
      <c r="L61" s="756"/>
      <c r="M61" s="735"/>
      <c r="N61" s="738"/>
      <c r="O61" s="759"/>
      <c r="P61" s="762"/>
      <c r="Q61" s="267" t="s">
        <v>91</v>
      </c>
      <c r="R61" s="588">
        <f t="shared" ref="R61:AK61" ca="1" si="53">IFERROR(R60*$O59,0)</f>
        <v>0</v>
      </c>
      <c r="S61" s="588">
        <f t="shared" ca="1" si="53"/>
        <v>0</v>
      </c>
      <c r="T61" s="588">
        <f t="shared" ca="1" si="53"/>
        <v>0</v>
      </c>
      <c r="U61" s="589">
        <f t="shared" ca="1" si="53"/>
        <v>0</v>
      </c>
      <c r="V61" s="588">
        <f t="shared" ca="1" si="53"/>
        <v>0</v>
      </c>
      <c r="W61" s="588">
        <f t="shared" ca="1" si="53"/>
        <v>0</v>
      </c>
      <c r="X61" s="588">
        <f t="shared" ca="1" si="53"/>
        <v>0</v>
      </c>
      <c r="Y61" s="588">
        <f t="shared" ca="1" si="53"/>
        <v>0</v>
      </c>
      <c r="Z61" s="588">
        <f t="shared" ca="1" si="53"/>
        <v>0</v>
      </c>
      <c r="AA61" s="588">
        <f t="shared" ca="1" si="53"/>
        <v>0</v>
      </c>
      <c r="AB61" s="588">
        <f t="shared" ca="1" si="53"/>
        <v>0</v>
      </c>
      <c r="AC61" s="588">
        <f t="shared" ca="1" si="53"/>
        <v>0</v>
      </c>
      <c r="AD61" s="588">
        <f t="shared" ca="1" si="53"/>
        <v>0</v>
      </c>
      <c r="AE61" s="588">
        <f t="shared" ca="1" si="53"/>
        <v>0</v>
      </c>
      <c r="AF61" s="588">
        <f t="shared" ca="1" si="53"/>
        <v>0</v>
      </c>
      <c r="AG61" s="588">
        <f t="shared" ca="1" si="53"/>
        <v>0</v>
      </c>
      <c r="AH61" s="588">
        <f t="shared" ca="1" si="53"/>
        <v>0</v>
      </c>
      <c r="AI61" s="588">
        <f t="shared" ca="1" si="53"/>
        <v>0</v>
      </c>
      <c r="AJ61" s="588">
        <f t="shared" ca="1" si="53"/>
        <v>0</v>
      </c>
      <c r="AK61" s="588">
        <f t="shared" ca="1" si="53"/>
        <v>0</v>
      </c>
    </row>
    <row r="62" spans="1:37" ht="13.15" customHeight="1">
      <c r="A62" s="206"/>
      <c r="B62" s="261">
        <f ca="1">IF($F62&gt;$E$2,0,IF(E62&lt;&gt;"",MATCH(F63&amp;" - Mapa",Orçamento!J:J,),0))</f>
        <v>0</v>
      </c>
      <c r="C62" s="215">
        <f ca="1">IF($D62&gt;1,_xlfn.MAXIFS(Orçamento!G:G,Orçamento!J:J,F63&amp;" - Mapa")+6-B62,0)</f>
        <v>0</v>
      </c>
      <c r="D62" s="261">
        <f ca="1">IF($F62&gt;$E$2,0,IF($G62=$E$6,$D$2,IF(E62&lt;&gt;"",_xlfn.MAXIFS(Orçamento!E:E,Orçamento!J:J,F63&amp;" - Mapa"),0)))</f>
        <v>0</v>
      </c>
      <c r="E62" s="215" t="str">
        <f ca="1">IF(F63="","",_xlfn.IFNA(MATCH($F63,'QC rev00'!$G$10:$G$120,),""))</f>
        <v/>
      </c>
      <c r="F62" s="207" cm="1">
        <f t="array" aca="1" ref="F62" ca="1">OFFSET(F62,-3,,,)+1</f>
        <v>14</v>
      </c>
      <c r="G62" s="751" t="str" cm="1">
        <f t="array" aca="1" ref="G62" ca="1">IF($F62&gt;$E$2,"",IF($F$2=1,INDEX('QC rev00'!$M$10:$T$120,$F64,2),IF($F$2=2,INDEX(#REF!,$F64,2),INDEX(#REF!,$F64,2))))</f>
        <v/>
      </c>
      <c r="H62" s="727" t="str" cm="1">
        <f t="array" aca="1" ref="H62" ca="1">IF($F62&gt;$E$2,"",IF($F$2=1,INDEX('QC rev00'!$M$10:$T$120,$F64,3),IF($F$2=2,INDEX(#REF!,$F64,3),INDEX(#REF!,$F64,3))))</f>
        <v/>
      </c>
      <c r="I62" s="728"/>
      <c r="J62" s="745"/>
      <c r="K62" s="746"/>
      <c r="L62" s="754" t="str" cm="1">
        <f t="array" aca="1" ref="L62" ca="1">IF($F62&gt;$E$2,"",IF($F$2=1,INDEX('QC rev00'!$M$10:$T$120,$F64,7),IF($F$2=2,INDEX(#REF!,$F64,7),INDEX(#REF!,$F64,7))))</f>
        <v/>
      </c>
      <c r="M62" s="733" t="str" cm="1">
        <f t="array" aca="1" ref="M62" ca="1">IF($F62&gt;$E$2,"",IF($F$2=1,INDEX('QC rev00'!$M$10:$T$120,$F64,8),IF($F$2=2,INDEX(#REF!,$F64,8),INDEX(#REF!,$F64,8))))</f>
        <v/>
      </c>
      <c r="N62" s="736" cm="1">
        <f t="array" aca="1" ref="N62" ca="1">IF($F62&gt;$E$2,0,IF(_xlfn.IFNA(MATCH($G62,Listas!$E$4:$E$206,),0)&gt;0,$F$5,IF($F$2=1,INDEX('QC rev00'!$M$10:$U$120,$F64,9),IF($F$2=2,INDEX(#REF!,$F64,9),INDEX(#REF!,$F64,9)))))</f>
        <v>0</v>
      </c>
      <c r="O62" s="739" cm="1">
        <f t="array" aca="1" ref="O62" ca="1">IF($F62&gt;$E$2,0,IF(_xlfn.IFNA(MATCH($G62,Listas!$E$4:$E$206,),0)&gt;0,1,IF($H$10=0,0,IF($F$2=1,INDEX('QC rev00'!$M$10:$BC$120,$F64,9+$F$3),IF($F$2=2,INDEX(#REF!,$F64,9+$F$3),INDEX(#REF!,$F64,9+$F$3)))*IF($E$5="X",1,1-$B64-$C64))))</f>
        <v>0</v>
      </c>
      <c r="P62" s="742">
        <f t="shared" ref="P62" ca="1" si="54">N62*O62</f>
        <v>0</v>
      </c>
      <c r="Q62" s="262" t="s">
        <v>89</v>
      </c>
      <c r="R62" s="308" t="str" cm="1">
        <f t="array" aca="1" ref="R62" ca="1">IF($D62=0,"",IF($G62=$E$6,INDEX(Orçamento!$U:$U,MATCH(R$21,Orçamento!$C:$C,),1),INDEX(Orçamento!$U:$U,$B62,1)))</f>
        <v/>
      </c>
      <c r="S62" s="309" t="str">
        <f ca="1">IF(S$21&gt;$D62,"",IF($G62=$E$6,INDEX(Orçamento!$U:$U,MATCH(S$21,Orçamento!$C:$C,),1),INDEX(Orçamento!$U:$U,MATCH(S$21&amp;"-"&amp;$F63,Orçamento!$F:$F,),1)))</f>
        <v/>
      </c>
      <c r="T62" s="309" t="str">
        <f ca="1">IF(T$21&gt;$D62,"",IF($G62=$E$6,INDEX(Orçamento!$U:$U,MATCH(T$21,Orçamento!$C:$C,),1),INDEX(Orçamento!$U:$U,MATCH(T$21&amp;"-"&amp;$F63,Orçamento!$F:$F,),1)))</f>
        <v/>
      </c>
      <c r="U62" s="310" t="str">
        <f ca="1">IF(U$21&gt;$D62,"",IF($G62=$E$6,INDEX(Orçamento!$U:$U,MATCH(U$21,Orçamento!$C:$C,),1),INDEX(Orçamento!$U:$U,MATCH(U$21&amp;"-"&amp;$F63,Orçamento!$F:$F,),1)))</f>
        <v/>
      </c>
      <c r="V62" s="309" t="str">
        <f ca="1">IF(V$21&gt;$D62,"",IF($G62=$E$6,INDEX(Orçamento!$U:$U,MATCH(V$21,Orçamento!$C:$C,),1),INDEX(Orçamento!$U:$U,MATCH(V$21&amp;"-"&amp;$F63,Orçamento!$F:$F,),1)))</f>
        <v/>
      </c>
      <c r="W62" s="309" t="str">
        <f ca="1">IF(W$21&gt;$D62,"",IF($G62=$E$6,INDEX(Orçamento!$U:$U,MATCH(W$21,Orçamento!$C:$C,),1),INDEX(Orçamento!$U:$U,MATCH(W$21&amp;"-"&amp;$F63,Orçamento!$F:$F,),1)))</f>
        <v/>
      </c>
      <c r="X62" s="309" t="str">
        <f ca="1">IF(X$21&gt;$D62,"",IF($G62=$E$6,INDEX(Orçamento!$U:$U,MATCH(X$21,Orçamento!$C:$C,),1),INDEX(Orçamento!$U:$U,MATCH(X$21&amp;"-"&amp;$F63,Orçamento!$F:$F,),1)))</f>
        <v/>
      </c>
      <c r="Y62" s="309" t="str">
        <f ca="1">IF(Y$21&gt;$D62,"",IF($G62=$E$6,INDEX(Orçamento!$U:$U,MATCH(Y$21,Orçamento!$C:$C,),1),INDEX(Orçamento!$U:$U,MATCH(Y$21&amp;"-"&amp;$F63,Orçamento!$F:$F,),1)))</f>
        <v/>
      </c>
      <c r="Z62" s="309" t="str">
        <f ca="1">IF(Z$21&gt;$D62,"",IF($G62=$E$6,INDEX(Orçamento!$U:$U,MATCH(Z$21,Orçamento!$C:$C,),1),INDEX(Orçamento!$U:$U,MATCH(Z$21&amp;"-"&amp;$F63,Orçamento!$F:$F,),1)))</f>
        <v/>
      </c>
      <c r="AA62" s="311" t="str">
        <f ca="1">IF(AA$21&gt;$D62,"",IF($G62=$E$6,INDEX(Orçamento!$U:$U,MATCH(AA$21,Orçamento!$C:$C,),1),INDEX(Orçamento!$U:$U,MATCH(AA$21&amp;"-"&amp;$F63,Orçamento!$F:$F,),1)))</f>
        <v/>
      </c>
      <c r="AB62" s="311" t="str">
        <f ca="1">IF(AB$21&gt;$D62,"",IF($G62=$E$6,INDEX(Orçamento!$U:$U,MATCH(AB$21,Orçamento!$C:$C,),1),INDEX(Orçamento!$U:$U,MATCH(AB$21&amp;"-"&amp;$F63,Orçamento!$F:$F,),1)))</f>
        <v/>
      </c>
      <c r="AC62" s="311" t="str">
        <f ca="1">IF(AC$21&gt;$D62,"",IF($G62=$E$6,INDEX(Orçamento!$U:$U,MATCH(AC$21,Orçamento!$C:$C,),1),INDEX(Orçamento!$U:$U,MATCH(AC$21&amp;"-"&amp;$F63,Orçamento!$F:$F,),1)))</f>
        <v/>
      </c>
      <c r="AD62" s="311" t="str">
        <f ca="1">IF(AD$21&gt;$D62,"",IF($G62=$E$6,INDEX(Orçamento!$U:$U,MATCH(AD$21,Orçamento!$C:$C,),1),INDEX(Orçamento!$U:$U,MATCH(AD$21&amp;"-"&amp;$F63,Orçamento!$F:$F,),1)))</f>
        <v/>
      </c>
      <c r="AE62" s="311" t="str">
        <f ca="1">IF(AE$21&gt;$D62,"",IF($G62=$E$6,INDEX(Orçamento!$U:$U,MATCH(AE$21,Orçamento!$C:$C,),1),INDEX(Orçamento!$U:$U,MATCH(AE$21&amp;"-"&amp;$F63,Orçamento!$F:$F,),1)))</f>
        <v/>
      </c>
      <c r="AF62" s="311" t="str">
        <f ca="1">IF(AF$21&gt;$D62,"",IF($G62=$E$6,INDEX(Orçamento!$U:$U,MATCH(AF$21,Orçamento!$C:$C,),1),INDEX(Orçamento!$U:$U,MATCH(AF$21&amp;"-"&amp;$F63,Orçamento!$F:$F,),1)))</f>
        <v/>
      </c>
      <c r="AG62" s="311" t="str">
        <f ca="1">IF(AG$21&gt;$D62,"",IF($G62=$E$6,INDEX(Orçamento!$U:$U,MATCH(AG$21,Orçamento!$C:$C,),1),INDEX(Orçamento!$U:$U,MATCH(AG$21&amp;"-"&amp;$F63,Orçamento!$F:$F,),1)))</f>
        <v/>
      </c>
      <c r="AH62" s="311" t="str">
        <f ca="1">IF(AH$21&gt;$D62,"",IF($G62=$E$6,INDEX(Orçamento!$U:$U,MATCH(AH$21,Orçamento!$C:$C,),1),INDEX(Orçamento!$U:$U,MATCH(AH$21&amp;"-"&amp;$F63,Orçamento!$F:$F,),1)))</f>
        <v/>
      </c>
      <c r="AI62" s="311" t="str">
        <f ca="1">IF(AI$21&gt;$D62,"",IF($G62=$E$6,INDEX(Orçamento!$U:$U,MATCH(AI$21,Orçamento!$C:$C,),1),INDEX(Orçamento!$U:$U,MATCH(AI$21&amp;"-"&amp;$F63,Orçamento!$F:$F,),1)))</f>
        <v/>
      </c>
      <c r="AJ62" s="311" t="str">
        <f ca="1">IF(AJ$21&gt;$D62,"",IF($G62=$E$6,INDEX(Orçamento!$U:$U,MATCH(AJ$21,Orçamento!$C:$C,),1),INDEX(Orçamento!$U:$U,MATCH(AJ$21&amp;"-"&amp;$F63,Orçamento!$F:$F,),1)))</f>
        <v/>
      </c>
      <c r="AK62" s="311" t="str">
        <f ca="1">IF(AK$21&gt;$D62,"",IF($G62=$E$6,INDEX(Orçamento!$U:$U,MATCH(AK$21,Orçamento!$C:$C,),1),INDEX(Orçamento!$U:$U,MATCH(AK$21&amp;"-"&amp;$F63,Orçamento!$F:$F,),1)))</f>
        <v/>
      </c>
    </row>
    <row r="63" spans="1:37" ht="13.15" customHeight="1">
      <c r="A63" s="206"/>
      <c r="B63" s="263">
        <f t="shared" ref="B63" ca="1" si="55">IF($F62&gt;$E$2,0,(1/(1-B64-C64))*(B64+C64))</f>
        <v>0</v>
      </c>
      <c r="C63" s="264" cm="1">
        <f t="array" aca="1" ref="C63" ca="1">IF(ROUND(SUM(IF(R62:AK62&lt;&gt;"",(R63:AK63)))-N62,3)&lt;&gt;0,"X",0)</f>
        <v>0</v>
      </c>
      <c r="D63" s="206"/>
      <c r="E63" s="215" t="str" cm="1">
        <f t="array" aca="1" ref="E63" ca="1">IF($F62&gt;$E$2,"",INDEX('QC rev00'!$J$9:$J$120,1+E62,1))</f>
        <v/>
      </c>
      <c r="F63" s="215" t="str" cm="1">
        <f t="array" aca="1" ref="F63" ca="1">IF($F62&gt;$E$2,"",IF($F$2=1,INDEX('QC rev00'!$M$10:$T$120,$F64,1),IF($F$2=2,INDEX(#REF!,$F64,1),INDEX(#REF!,$F64,1))))</f>
        <v/>
      </c>
      <c r="G63" s="752"/>
      <c r="H63" s="729"/>
      <c r="I63" s="730"/>
      <c r="J63" s="747"/>
      <c r="K63" s="748"/>
      <c r="L63" s="755"/>
      <c r="M63" s="734"/>
      <c r="N63" s="737"/>
      <c r="O63" s="740"/>
      <c r="P63" s="743"/>
      <c r="Q63" s="265" t="s">
        <v>90</v>
      </c>
      <c r="R63" s="312" t="str" cm="1">
        <f t="array" aca="1" ref="R63" ca="1">IF(OR($D62=0,R62="",$N62=0),"",
IF($G62=$E$6,
SUM(IF(OFFSET($R$23,,,($F62-1)*3-2,$D$3)=R62,OFFSET($R$25,,,($F62-1)*3-2,$D$3)*OFFSET($B$23,1,,($F62-1)*3-2,1))),
IF($D62=1,$N62,
SUMIF(OFFSET(Orçamento!$D$1,$B62-1,,$C62,),$F63&amp;"-"&amp;R62,OFFSET(Orçamento!$I$1,$B62-1,,$C62,))*$N62/$E63)))</f>
        <v/>
      </c>
      <c r="S63" s="312" t="str" cm="1">
        <f t="array" aca="1" ref="S63" ca="1">IF(OR($D62=0,S62="",$N62=0),"",
IF($G62=$E$6,
SUM(IF(OFFSET($R$23,,,($F62-1)*3-2,$D$3)=S62,OFFSET($R$25,,,($F62-1)*3-2,$D$3)*OFFSET($B$23,1,,($F62-1)*3-2,1))),
IF($D62=1,$N62,
SUMIF(OFFSET(Orçamento!$D$1,$B62-1,,$C62,),$F63&amp;"-"&amp;S62,OFFSET(Orçamento!$I$1,$B62-1,,$C62,))*$N62/$E63)))</f>
        <v/>
      </c>
      <c r="T63" s="312" t="str" cm="1">
        <f t="array" aca="1" ref="T63" ca="1">IF(OR($D62=0,T62="",$N62=0),"",
IF($G62=$E$6,
SUM(IF(OFFSET($R$23,,,($F62-1)*3-2,$D$3)=T62,OFFSET($R$25,,,($F62-1)*3-2,$D$3)*OFFSET($B$23,1,,($F62-1)*3-2,1))),
IF($D62=1,$N62,
SUMIF(OFFSET(Orçamento!$D$1,$B62-1,,$C62,),$F63&amp;"-"&amp;T62,OFFSET(Orçamento!$I$1,$B62-1,,$C62,))*$N62/$E63)))</f>
        <v/>
      </c>
      <c r="U63" s="313" t="str" cm="1">
        <f t="array" aca="1" ref="U63" ca="1">IF(OR($D62=0,U62="",$N62=0),"",
IF($G62=$E$6,
SUM(IF(OFFSET($R$23,,,($F62-1)*3-2,$D$3)=U62,OFFSET($R$25,,,($F62-1)*3-2,$D$3)*OFFSET($B$23,1,,($F62-1)*3-2,1))),
IF($D62=1,$N62,
SUMIF(OFFSET(Orçamento!$D$1,$B62-1,,$C62,),$F63&amp;"-"&amp;U62,OFFSET(Orçamento!$I$1,$B62-1,,$C62,))*$N62/$E63)))</f>
        <v/>
      </c>
      <c r="V63" s="312" t="str" cm="1">
        <f t="array" aca="1" ref="V63" ca="1">IF(OR($D62=0,V62="",$N62=0),"",
IF($G62=$E$6,
SUM(IF(OFFSET($R$23,,,($F62-1)*3-2,$D$3)=V62,OFFSET($R$25,,,($F62-1)*3-2,$D$3)*OFFSET($B$23,1,,($F62-1)*3-2,1))),
IF($D62=1,$N62,
SUMIF(OFFSET(Orçamento!$D$1,$B62-1,,$C62,),$F63&amp;"-"&amp;V62,OFFSET(Orçamento!$I$1,$B62-1,,$C62,))*$N62/$E63)))</f>
        <v/>
      </c>
      <c r="W63" s="312" t="str" cm="1">
        <f t="array" aca="1" ref="W63" ca="1">IF(OR($D62=0,W62="",$N62=0),"",
IF($G62=$E$6,
SUM(IF(OFFSET($R$23,,,($F62-1)*3-2,$D$3)=W62,OFFSET($R$25,,,($F62-1)*3-2,$D$3)*OFFSET($B$23,1,,($F62-1)*3-2,1))),
IF($D62=1,$N62,
SUMIF(OFFSET(Orçamento!$D$1,$B62-1,,$C62,),$F63&amp;"-"&amp;W62,OFFSET(Orçamento!$I$1,$B62-1,,$C62,))*$N62/$E63)))</f>
        <v/>
      </c>
      <c r="X63" s="312" t="str" cm="1">
        <f t="array" aca="1" ref="X63" ca="1">IF(OR($D62=0,X62="",$N62=0),"",
IF($G62=$E$6,
SUM(IF(OFFSET($R$23,,,($F62-1)*3-2,$D$3)=X62,OFFSET($R$25,,,($F62-1)*3-2,$D$3)*OFFSET($B$23,1,,($F62-1)*3-2,1))),
IF($D62=1,$N62,
SUMIF(OFFSET(Orçamento!$D$1,$B62-1,,$C62,),$F63&amp;"-"&amp;X62,OFFSET(Orçamento!$I$1,$B62-1,,$C62,))*$N62/$E63)))</f>
        <v/>
      </c>
      <c r="Y63" s="312" t="str" cm="1">
        <f t="array" aca="1" ref="Y63" ca="1">IF(OR($D62=0,Y62="",$N62=0),"",
IF($G62=$E$6,
SUM(IF(OFFSET($R$23,,,($F62-1)*3-2,$D$3)=Y62,OFFSET($R$25,,,($F62-1)*3-2,$D$3)*OFFSET($B$23,1,,($F62-1)*3-2,1))),
IF($D62=1,$N62,
SUMIF(OFFSET(Orçamento!$D$1,$B62-1,,$C62,),$F63&amp;"-"&amp;Y62,OFFSET(Orçamento!$I$1,$B62-1,,$C62,))*$N62/$E63)))</f>
        <v/>
      </c>
      <c r="Z63" s="312" t="str" cm="1">
        <f t="array" aca="1" ref="Z63" ca="1">IF(OR($D62=0,Z62="",$N62=0),"",
IF($G62=$E$6,
SUM(IF(OFFSET($R$23,,,($F62-1)*3-2,$D$3)=Z62,OFFSET($R$25,,,($F62-1)*3-2,$D$3)*OFFSET($B$23,1,,($F62-1)*3-2,1))),
IF($D62=1,$N62,
SUMIF(OFFSET(Orçamento!$D$1,$B62-1,,$C62,),$F63&amp;"-"&amp;Z62,OFFSET(Orçamento!$I$1,$B62-1,,$C62,))*$N62/$E63)))</f>
        <v/>
      </c>
      <c r="AA63" s="314" t="str" cm="1">
        <f t="array" aca="1" ref="AA63" ca="1">IF(OR($D62=0,AA62="",$N62=0),"",
IF($G62=$E$6,
SUM(IF(OFFSET($R$23,,,($F62-1)*3-2,$D$3)=AA62,OFFSET($R$25,,,($F62-1)*3-2,$D$3)*OFFSET($B$23,1,,($F62-1)*3-2,1))),
IF($D62=1,$N62,
SUMIF(OFFSET(Orçamento!$D$1,$B62-1,,$C62,),$F63&amp;"-"&amp;AA62,OFFSET(Orçamento!$I$1,$B62-1,,$C62,))*$N62/$E63)))</f>
        <v/>
      </c>
      <c r="AB63" s="314" t="str" cm="1">
        <f t="array" aca="1" ref="AB63" ca="1">IF(OR($D62=0,AB62="",$N62=0),"",
IF($G62=$E$6,
SUM(IF(OFFSET($R$23,,,($F62-1)*3-2,$D$3)=AB62,OFFSET($R$25,,,($F62-1)*3-2,$D$3)*OFFSET($B$23,1,,($F62-1)*3-2,1))),
IF($D62=1,$N62,
SUMIF(OFFSET(Orçamento!$D$1,$B62-1,,$C62,),$F63&amp;"-"&amp;AB62,OFFSET(Orçamento!$I$1,$B62-1,,$C62,))*$N62/$E63)))</f>
        <v/>
      </c>
      <c r="AC63" s="314" t="str" cm="1">
        <f t="array" aca="1" ref="AC63" ca="1">IF(OR($D62=0,AC62="",$N62=0),"",
IF($G62=$E$6,
SUM(IF(OFFSET($R$23,,,($F62-1)*3-2,$D$3)=AC62,OFFSET($R$25,,,($F62-1)*3-2,$D$3)*OFFSET($B$23,1,,($F62-1)*3-2,1))),
IF($D62=1,$N62,
SUMIF(OFFSET(Orçamento!$D$1,$B62-1,,$C62,),$F63&amp;"-"&amp;AC62,OFFSET(Orçamento!$I$1,$B62-1,,$C62,))*$N62/$E63)))</f>
        <v/>
      </c>
      <c r="AD63" s="314" t="str" cm="1">
        <f t="array" aca="1" ref="AD63" ca="1">IF(OR($D62=0,AD62="",$N62=0),"",
IF($G62=$E$6,
SUM(IF(OFFSET($R$23,,,($F62-1)*3-2,$D$3)=AD62,OFFSET($R$25,,,($F62-1)*3-2,$D$3)*OFFSET($B$23,1,,($F62-1)*3-2,1))),
IF($D62=1,$N62,
SUMIF(OFFSET(Orçamento!$D$1,$B62-1,,$C62,),$F63&amp;"-"&amp;AD62,OFFSET(Orçamento!$I$1,$B62-1,,$C62,))*$N62/$E63)))</f>
        <v/>
      </c>
      <c r="AE63" s="314" t="str" cm="1">
        <f t="array" aca="1" ref="AE63" ca="1">IF(OR($D62=0,AE62="",$N62=0),"",
IF($G62=$E$6,
SUM(IF(OFFSET($R$23,,,($F62-1)*3-2,$D$3)=AE62,OFFSET($R$25,,,($F62-1)*3-2,$D$3)*OFFSET($B$23,1,,($F62-1)*3-2,1))),
IF($D62=1,$N62,
SUMIF(OFFSET(Orçamento!$D$1,$B62-1,,$C62,),$F63&amp;"-"&amp;AE62,OFFSET(Orçamento!$I$1,$B62-1,,$C62,))*$N62/$E63)))</f>
        <v/>
      </c>
      <c r="AF63" s="314" t="str" cm="1">
        <f t="array" aca="1" ref="AF63" ca="1">IF(OR($D62=0,AF62="",$N62=0),"",
IF($G62=$E$6,
SUM(IF(OFFSET($R$23,,,($F62-1)*3-2,$D$3)=AF62,OFFSET($R$25,,,($F62-1)*3-2,$D$3)*OFFSET($B$23,1,,($F62-1)*3-2,1))),
IF($D62=1,$N62,
SUMIF(OFFSET(Orçamento!$D$1,$B62-1,,$C62,),$F63&amp;"-"&amp;AF62,OFFSET(Orçamento!$I$1,$B62-1,,$C62,))*$N62/$E63)))</f>
        <v/>
      </c>
      <c r="AG63" s="314" t="str" cm="1">
        <f t="array" aca="1" ref="AG63" ca="1">IF(OR($D62=0,AG62="",$N62=0),"",
IF($G62=$E$6,
SUM(IF(OFFSET($R$23,,,($F62-1)*3-2,$D$3)=AG62,OFFSET($R$25,,,($F62-1)*3-2,$D$3)*OFFSET($B$23,1,,($F62-1)*3-2,1))),
IF($D62=1,$N62,
SUMIF(OFFSET(Orçamento!$D$1,$B62-1,,$C62,),$F63&amp;"-"&amp;AG62,OFFSET(Orçamento!$I$1,$B62-1,,$C62,))*$N62/$E63)))</f>
        <v/>
      </c>
      <c r="AH63" s="314" t="str" cm="1">
        <f t="array" aca="1" ref="AH63" ca="1">IF(OR($D62=0,AH62="",$N62=0),"",
IF($G62=$E$6,
SUM(IF(OFFSET($R$23,,,($F62-1)*3-2,$D$3)=AH62,OFFSET($R$25,,,($F62-1)*3-2,$D$3)*OFFSET($B$23,1,,($F62-1)*3-2,1))),
IF($D62=1,$N62,
SUMIF(OFFSET(Orçamento!$D$1,$B62-1,,$C62,),$F63&amp;"-"&amp;AH62,OFFSET(Orçamento!$I$1,$B62-1,,$C62,))*$N62/$E63)))</f>
        <v/>
      </c>
      <c r="AI63" s="314" t="str" cm="1">
        <f t="array" aca="1" ref="AI63" ca="1">IF(OR($D62=0,AI62="",$N62=0),"",
IF($G62=$E$6,
SUM(IF(OFFSET($R$23,,,($F62-1)*3-2,$D$3)=AI62,OFFSET($R$25,,,($F62-1)*3-2,$D$3)*OFFSET($B$23,1,,($F62-1)*3-2,1))),
IF($D62=1,$N62,
SUMIF(OFFSET(Orçamento!$D$1,$B62-1,,$C62,),$F63&amp;"-"&amp;AI62,OFFSET(Orçamento!$I$1,$B62-1,,$C62,))*$N62/$E63)))</f>
        <v/>
      </c>
      <c r="AJ63" s="314" t="str" cm="1">
        <f t="array" aca="1" ref="AJ63" ca="1">IF(OR($D62=0,AJ62="",$N62=0),"",
IF($G62=$E$6,
SUM(IF(OFFSET($R$23,,,($F62-1)*3-2,$D$3)=AJ62,OFFSET($R$25,,,($F62-1)*3-2,$D$3)*OFFSET($B$23,1,,($F62-1)*3-2,1))),
IF($D62=1,$N62,
SUMIF(OFFSET(Orçamento!$D$1,$B62-1,,$C62,),$F63&amp;"-"&amp;AJ62,OFFSET(Orçamento!$I$1,$B62-1,,$C62,))*$N62/$E63)))</f>
        <v/>
      </c>
      <c r="AK63" s="314" t="str" cm="1">
        <f t="array" aca="1" ref="AK63" ca="1">IF(OR($D62=0,AK62="",$N62=0),"",
IF($G62=$E$6,
SUM(IF(OFFSET($R$23,,,($F62-1)*3-2,$D$3)=AK62,OFFSET($R$25,,,($F62-1)*3-2,$D$3)*OFFSET($B$23,1,,($F62-1)*3-2,1))),
IF($D62=1,$N62,
SUMIF(OFFSET(Orçamento!$D$1,$B62-1,,$C62,),$F63&amp;"-"&amp;AK62,OFFSET(Orçamento!$I$1,$B62-1,,$C62,))*$N62/$E63)))</f>
        <v/>
      </c>
    </row>
    <row r="64" spans="1:37" ht="13.15" customHeight="1">
      <c r="A64" s="206"/>
      <c r="B64" s="266" t="str" cm="1">
        <f t="array" aca="1" ref="B64" ca="1">IF($F62&gt;$E$2,"",IF($F$2=1,INDEX('QC rev00'!$M$10:$T$120,$F64,5),IF($F$2=2,INDEX(#REF!,$F64,5),INDEX(#REF!,$F64,5))))</f>
        <v/>
      </c>
      <c r="C64" s="266" t="str" cm="1">
        <f t="array" aca="1" ref="C64" ca="1">IF($F62&gt;$E$2,"",IF($F$2=1,INDEX('QC rev00'!$M$10:$T$120,$F64,6),IF($F$2=2,INDEX(#REF!,$F64,6),INDEX(#REF!,$F64,6))))</f>
        <v/>
      </c>
      <c r="D64" s="207"/>
      <c r="E64" s="207"/>
      <c r="F64" s="207" t="str">
        <f ca="1">IF(F62&gt;$E$2,"",MATCH(F62,'QC rev00'!$C$10:$C$120,))</f>
        <v/>
      </c>
      <c r="G64" s="753"/>
      <c r="H64" s="731"/>
      <c r="I64" s="732"/>
      <c r="J64" s="749"/>
      <c r="K64" s="750"/>
      <c r="L64" s="756"/>
      <c r="M64" s="735"/>
      <c r="N64" s="738"/>
      <c r="O64" s="741"/>
      <c r="P64" s="744"/>
      <c r="Q64" s="267" t="s">
        <v>91</v>
      </c>
      <c r="R64" s="588">
        <f t="shared" ref="R64:AK64" ca="1" si="56">IFERROR(R63*$O62,0)</f>
        <v>0</v>
      </c>
      <c r="S64" s="588">
        <f t="shared" ca="1" si="56"/>
        <v>0</v>
      </c>
      <c r="T64" s="588">
        <f t="shared" ca="1" si="56"/>
        <v>0</v>
      </c>
      <c r="U64" s="589">
        <f t="shared" ca="1" si="56"/>
        <v>0</v>
      </c>
      <c r="V64" s="588">
        <f t="shared" ca="1" si="56"/>
        <v>0</v>
      </c>
      <c r="W64" s="588">
        <f t="shared" ca="1" si="56"/>
        <v>0</v>
      </c>
      <c r="X64" s="588">
        <f t="shared" ca="1" si="56"/>
        <v>0</v>
      </c>
      <c r="Y64" s="588">
        <f t="shared" ca="1" si="56"/>
        <v>0</v>
      </c>
      <c r="Z64" s="588">
        <f t="shared" ca="1" si="56"/>
        <v>0</v>
      </c>
      <c r="AA64" s="588">
        <f t="shared" ca="1" si="56"/>
        <v>0</v>
      </c>
      <c r="AB64" s="588">
        <f t="shared" ca="1" si="56"/>
        <v>0</v>
      </c>
      <c r="AC64" s="588">
        <f t="shared" ca="1" si="56"/>
        <v>0</v>
      </c>
      <c r="AD64" s="588">
        <f t="shared" ca="1" si="56"/>
        <v>0</v>
      </c>
      <c r="AE64" s="588">
        <f t="shared" ca="1" si="56"/>
        <v>0</v>
      </c>
      <c r="AF64" s="588">
        <f t="shared" ca="1" si="56"/>
        <v>0</v>
      </c>
      <c r="AG64" s="588">
        <f t="shared" ca="1" si="56"/>
        <v>0</v>
      </c>
      <c r="AH64" s="588">
        <f t="shared" ca="1" si="56"/>
        <v>0</v>
      </c>
      <c r="AI64" s="588">
        <f t="shared" ca="1" si="56"/>
        <v>0</v>
      </c>
      <c r="AJ64" s="588">
        <f t="shared" ca="1" si="56"/>
        <v>0</v>
      </c>
      <c r="AK64" s="588">
        <f t="shared" ca="1" si="56"/>
        <v>0</v>
      </c>
    </row>
    <row r="65" spans="1:37" ht="13.15" customHeight="1">
      <c r="A65" s="206"/>
      <c r="B65" s="261">
        <f ca="1">IF($F65&gt;$E$2,0,IF(E65&lt;&gt;"",MATCH(F66&amp;" - Mapa",Orçamento!J:J,),0))</f>
        <v>0</v>
      </c>
      <c r="C65" s="215">
        <f ca="1">IF($D65&gt;1,_xlfn.MAXIFS(Orçamento!G:G,Orçamento!J:J,F66&amp;" - Mapa")+6-B65,0)</f>
        <v>0</v>
      </c>
      <c r="D65" s="261">
        <f ca="1">IF($F65&gt;$E$2,0,IF($G65=$E$6,$D$2,IF(E65&lt;&gt;"",_xlfn.MAXIFS(Orçamento!E:E,Orçamento!J:J,F66&amp;" - Mapa"),0)))</f>
        <v>0</v>
      </c>
      <c r="E65" s="215" t="str">
        <f ca="1">IF(F66="","",_xlfn.IFNA(MATCH($F66,'QC rev00'!$G$10:$G$120,),""))</f>
        <v/>
      </c>
      <c r="F65" s="207" cm="1">
        <f t="array" aca="1" ref="F65" ca="1">OFFSET(F65,-3,,,)+1</f>
        <v>15</v>
      </c>
      <c r="G65" s="751" t="str" cm="1">
        <f t="array" aca="1" ref="G65" ca="1">IF($F65&gt;$E$2,"",IF($F$2=1,INDEX('QC rev00'!$M$10:$T$120,$F67,2),IF($F$2=2,INDEX(#REF!,$F67,2),INDEX(#REF!,$F67,2))))</f>
        <v/>
      </c>
      <c r="H65" s="727" t="str" cm="1">
        <f t="array" aca="1" ref="H65" ca="1">IF($F65&gt;$E$2,"",IF($F$2=1,INDEX('QC rev00'!$M$10:$T$120,$F67,3),IF($F$2=2,INDEX(#REF!,$F67,3),INDEX(#REF!,$F67,3))))</f>
        <v/>
      </c>
      <c r="I65" s="728"/>
      <c r="J65" s="745"/>
      <c r="K65" s="746"/>
      <c r="L65" s="754" t="str" cm="1">
        <f t="array" aca="1" ref="L65" ca="1">IF($F65&gt;$E$2,"",IF($F$2=1,INDEX('QC rev00'!$M$10:$T$120,$F67,7),IF($F$2=2,INDEX(#REF!,$F67,7),INDEX(#REF!,$F67,7))))</f>
        <v/>
      </c>
      <c r="M65" s="733" t="str" cm="1">
        <f t="array" aca="1" ref="M65" ca="1">IF($F65&gt;$E$2,"",IF($F$2=1,INDEX('QC rev00'!$M$10:$T$120,$F67,8),IF($F$2=2,INDEX(#REF!,$F67,8),INDEX(#REF!,$F67,8))))</f>
        <v/>
      </c>
      <c r="N65" s="736" cm="1">
        <f t="array" aca="1" ref="N65" ca="1">IF($F65&gt;$E$2,0,IF(_xlfn.IFNA(MATCH($G65,Listas!$E$4:$E$206,),0)&gt;0,$F$5,IF($F$2=1,INDEX('QC rev00'!$M$10:$U$120,$F67,9),IF($F$2=2,INDEX(#REF!,$F67,9),INDEX(#REF!,$F67,9)))))</f>
        <v>0</v>
      </c>
      <c r="O65" s="739" cm="1">
        <f t="array" aca="1" ref="O65" ca="1">IF($F65&gt;$E$2,0,IF(_xlfn.IFNA(MATCH($G65,Listas!$E$4:$E$206,),0)&gt;0,1,IF($H$10=0,0,IF($F$2=1,INDEX('QC rev00'!$M$10:$BC$120,$F67,9+$F$3),IF($F$2=2,INDEX(#REF!,$F67,9+$F$3),INDEX(#REF!,$F67,9+$F$3)))*IF($E$5="X",1,1-$B67-$C67))))</f>
        <v>0</v>
      </c>
      <c r="P65" s="742">
        <f t="shared" ref="P65" ca="1" si="57">N65*O65</f>
        <v>0</v>
      </c>
      <c r="Q65" s="262" t="s">
        <v>89</v>
      </c>
      <c r="R65" s="308" t="str" cm="1">
        <f t="array" aca="1" ref="R65" ca="1">IF($D65=0,"",IF($G65=$E$6,INDEX(Orçamento!$U:$U,MATCH(R$21,Orçamento!$C:$C,),1),INDEX(Orçamento!$U:$U,$B65,1)))</f>
        <v/>
      </c>
      <c r="S65" s="309" t="str">
        <f ca="1">IF(S$21&gt;$D65,"",IF($G65=$E$6,INDEX(Orçamento!$U:$U,MATCH(S$21,Orçamento!$C:$C,),1),INDEX(Orçamento!$U:$U,MATCH(S$21&amp;"-"&amp;$F66,Orçamento!$F:$F,),1)))</f>
        <v/>
      </c>
      <c r="T65" s="309" t="str">
        <f ca="1">IF(T$21&gt;$D65,"",IF($G65=$E$6,INDEX(Orçamento!$U:$U,MATCH(T$21,Orçamento!$C:$C,),1),INDEX(Orçamento!$U:$U,MATCH(T$21&amp;"-"&amp;$F66,Orçamento!$F:$F,),1)))</f>
        <v/>
      </c>
      <c r="U65" s="310" t="str">
        <f ca="1">IF(U$21&gt;$D65,"",IF($G65=$E$6,INDEX(Orçamento!$U:$U,MATCH(U$21,Orçamento!$C:$C,),1),INDEX(Orçamento!$U:$U,MATCH(U$21&amp;"-"&amp;$F66,Orçamento!$F:$F,),1)))</f>
        <v/>
      </c>
      <c r="V65" s="309" t="str">
        <f ca="1">IF(V$21&gt;$D65,"",IF($G65=$E$6,INDEX(Orçamento!$U:$U,MATCH(V$21,Orçamento!$C:$C,),1),INDEX(Orçamento!$U:$U,MATCH(V$21&amp;"-"&amp;$F66,Orçamento!$F:$F,),1)))</f>
        <v/>
      </c>
      <c r="W65" s="309" t="str">
        <f ca="1">IF(W$21&gt;$D65,"",IF($G65=$E$6,INDEX(Orçamento!$U:$U,MATCH(W$21,Orçamento!$C:$C,),1),INDEX(Orçamento!$U:$U,MATCH(W$21&amp;"-"&amp;$F66,Orçamento!$F:$F,),1)))</f>
        <v/>
      </c>
      <c r="X65" s="309" t="str">
        <f ca="1">IF(X$21&gt;$D65,"",IF($G65=$E$6,INDEX(Orçamento!$U:$U,MATCH(X$21,Orçamento!$C:$C,),1),INDEX(Orçamento!$U:$U,MATCH(X$21&amp;"-"&amp;$F66,Orçamento!$F:$F,),1)))</f>
        <v/>
      </c>
      <c r="Y65" s="309" t="str">
        <f ca="1">IF(Y$21&gt;$D65,"",IF($G65=$E$6,INDEX(Orçamento!$U:$U,MATCH(Y$21,Orçamento!$C:$C,),1),INDEX(Orçamento!$U:$U,MATCH(Y$21&amp;"-"&amp;$F66,Orçamento!$F:$F,),1)))</f>
        <v/>
      </c>
      <c r="Z65" s="309" t="str">
        <f ca="1">IF(Z$21&gt;$D65,"",IF($G65=$E$6,INDEX(Orçamento!$U:$U,MATCH(Z$21,Orçamento!$C:$C,),1),INDEX(Orçamento!$U:$U,MATCH(Z$21&amp;"-"&amp;$F66,Orçamento!$F:$F,),1)))</f>
        <v/>
      </c>
      <c r="AA65" s="311" t="str">
        <f ca="1">IF(AA$21&gt;$D65,"",IF($G65=$E$6,INDEX(Orçamento!$U:$U,MATCH(AA$21,Orçamento!$C:$C,),1),INDEX(Orçamento!$U:$U,MATCH(AA$21&amp;"-"&amp;$F66,Orçamento!$F:$F,),1)))</f>
        <v/>
      </c>
      <c r="AB65" s="311" t="str">
        <f ca="1">IF(AB$21&gt;$D65,"",IF($G65=$E$6,INDEX(Orçamento!$U:$U,MATCH(AB$21,Orçamento!$C:$C,),1),INDEX(Orçamento!$U:$U,MATCH(AB$21&amp;"-"&amp;$F66,Orçamento!$F:$F,),1)))</f>
        <v/>
      </c>
      <c r="AC65" s="311" t="str">
        <f ca="1">IF(AC$21&gt;$D65,"",IF($G65=$E$6,INDEX(Orçamento!$U:$U,MATCH(AC$21,Orçamento!$C:$C,),1),INDEX(Orçamento!$U:$U,MATCH(AC$21&amp;"-"&amp;$F66,Orçamento!$F:$F,),1)))</f>
        <v/>
      </c>
      <c r="AD65" s="311" t="str">
        <f ca="1">IF(AD$21&gt;$D65,"",IF($G65=$E$6,INDEX(Orçamento!$U:$U,MATCH(AD$21,Orçamento!$C:$C,),1),INDEX(Orçamento!$U:$U,MATCH(AD$21&amp;"-"&amp;$F66,Orçamento!$F:$F,),1)))</f>
        <v/>
      </c>
      <c r="AE65" s="311" t="str">
        <f ca="1">IF(AE$21&gt;$D65,"",IF($G65=$E$6,INDEX(Orçamento!$U:$U,MATCH(AE$21,Orçamento!$C:$C,),1),INDEX(Orçamento!$U:$U,MATCH(AE$21&amp;"-"&amp;$F66,Orçamento!$F:$F,),1)))</f>
        <v/>
      </c>
      <c r="AF65" s="311" t="str">
        <f ca="1">IF(AF$21&gt;$D65,"",IF($G65=$E$6,INDEX(Orçamento!$U:$U,MATCH(AF$21,Orçamento!$C:$C,),1),INDEX(Orçamento!$U:$U,MATCH(AF$21&amp;"-"&amp;$F66,Orçamento!$F:$F,),1)))</f>
        <v/>
      </c>
      <c r="AG65" s="311" t="str">
        <f ca="1">IF(AG$21&gt;$D65,"",IF($G65=$E$6,INDEX(Orçamento!$U:$U,MATCH(AG$21,Orçamento!$C:$C,),1),INDEX(Orçamento!$U:$U,MATCH(AG$21&amp;"-"&amp;$F66,Orçamento!$F:$F,),1)))</f>
        <v/>
      </c>
      <c r="AH65" s="311" t="str">
        <f ca="1">IF(AH$21&gt;$D65,"",IF($G65=$E$6,INDEX(Orçamento!$U:$U,MATCH(AH$21,Orçamento!$C:$C,),1),INDEX(Orçamento!$U:$U,MATCH(AH$21&amp;"-"&amp;$F66,Orçamento!$F:$F,),1)))</f>
        <v/>
      </c>
      <c r="AI65" s="311" t="str">
        <f ca="1">IF(AI$21&gt;$D65,"",IF($G65=$E$6,INDEX(Orçamento!$U:$U,MATCH(AI$21,Orçamento!$C:$C,),1),INDEX(Orçamento!$U:$U,MATCH(AI$21&amp;"-"&amp;$F66,Orçamento!$F:$F,),1)))</f>
        <v/>
      </c>
      <c r="AJ65" s="311" t="str">
        <f ca="1">IF(AJ$21&gt;$D65,"",IF($G65=$E$6,INDEX(Orçamento!$U:$U,MATCH(AJ$21,Orçamento!$C:$C,),1),INDEX(Orçamento!$U:$U,MATCH(AJ$21&amp;"-"&amp;$F66,Orçamento!$F:$F,),1)))</f>
        <v/>
      </c>
      <c r="AK65" s="311" t="str">
        <f ca="1">IF(AK$21&gt;$D65,"",IF($G65=$E$6,INDEX(Orçamento!$U:$U,MATCH(AK$21,Orçamento!$C:$C,),1),INDEX(Orçamento!$U:$U,MATCH(AK$21&amp;"-"&amp;$F66,Orçamento!$F:$F,),1)))</f>
        <v/>
      </c>
    </row>
    <row r="66" spans="1:37" ht="13.15" customHeight="1">
      <c r="A66" s="206"/>
      <c r="B66" s="263">
        <f t="shared" ref="B66" ca="1" si="58">IF($F65&gt;$E$2,0,(1/(1-B67-C67))*(B67+C67))</f>
        <v>0</v>
      </c>
      <c r="C66" s="264" cm="1">
        <f t="array" aca="1" ref="C66" ca="1">IF(ROUND(SUM(IF(R65:AK65&lt;&gt;"",(R66:AK66)))-N65,3)&lt;&gt;0,"X",0)</f>
        <v>0</v>
      </c>
      <c r="D66" s="206"/>
      <c r="E66" s="215" t="str" cm="1">
        <f t="array" aca="1" ref="E66" ca="1">IF($F65&gt;$E$2,"",INDEX('QC rev00'!$J$9:$J$120,1+E65,1))</f>
        <v/>
      </c>
      <c r="F66" s="215" t="str" cm="1">
        <f t="array" aca="1" ref="F66" ca="1">IF($F65&gt;$E$2,"",IF($F$2=1,INDEX('QC rev00'!$M$10:$T$120,$F67,1),IF($F$2=2,INDEX(#REF!,$F67,1),INDEX(#REF!,$F67,1))))</f>
        <v/>
      </c>
      <c r="G66" s="752"/>
      <c r="H66" s="729"/>
      <c r="I66" s="730"/>
      <c r="J66" s="747"/>
      <c r="K66" s="748"/>
      <c r="L66" s="755"/>
      <c r="M66" s="734"/>
      <c r="N66" s="737"/>
      <c r="O66" s="740"/>
      <c r="P66" s="743"/>
      <c r="Q66" s="265" t="s">
        <v>90</v>
      </c>
      <c r="R66" s="312" t="str" cm="1">
        <f t="array" aca="1" ref="R66" ca="1">IF(OR($D65=0,R65="",$N65=0),"",
IF($G65=$E$6,
SUM(IF(OFFSET($R$23,,,($F65-1)*3-2,$D$3)=R65,OFFSET($R$25,,,($F65-1)*3-2,$D$3)*OFFSET($B$23,1,,($F65-1)*3-2,1))),
IF($D65=1,$N65,
SUMIF(OFFSET(Orçamento!$D$1,$B65-1,,$C65,),$F66&amp;"-"&amp;R65,OFFSET(Orçamento!$I$1,$B65-1,,$C65,))*$N65/$E66)))</f>
        <v/>
      </c>
      <c r="S66" s="312" t="str" cm="1">
        <f t="array" aca="1" ref="S66" ca="1">IF(OR($D65=0,S65="",$N65=0),"",
IF($G65=$E$6,
SUM(IF(OFFSET($R$23,,,($F65-1)*3-2,$D$3)=S65,OFFSET($R$25,,,($F65-1)*3-2,$D$3)*OFFSET($B$23,1,,($F65-1)*3-2,1))),
IF($D65=1,$N65,
SUMIF(OFFSET(Orçamento!$D$1,$B65-1,,$C65,),$F66&amp;"-"&amp;S65,OFFSET(Orçamento!$I$1,$B65-1,,$C65,))*$N65/$E66)))</f>
        <v/>
      </c>
      <c r="T66" s="312" t="str" cm="1">
        <f t="array" aca="1" ref="T66" ca="1">IF(OR($D65=0,T65="",$N65=0),"",
IF($G65=$E$6,
SUM(IF(OFFSET($R$23,,,($F65-1)*3-2,$D$3)=T65,OFFSET($R$25,,,($F65-1)*3-2,$D$3)*OFFSET($B$23,1,,($F65-1)*3-2,1))),
IF($D65=1,$N65,
SUMIF(OFFSET(Orçamento!$D$1,$B65-1,,$C65,),$F66&amp;"-"&amp;T65,OFFSET(Orçamento!$I$1,$B65-1,,$C65,))*$N65/$E66)))</f>
        <v/>
      </c>
      <c r="U66" s="313" t="str" cm="1">
        <f t="array" aca="1" ref="U66" ca="1">IF(OR($D65=0,U65="",$N65=0),"",
IF($G65=$E$6,
SUM(IF(OFFSET($R$23,,,($F65-1)*3-2,$D$3)=U65,OFFSET($R$25,,,($F65-1)*3-2,$D$3)*OFFSET($B$23,1,,($F65-1)*3-2,1))),
IF($D65=1,$N65,
SUMIF(OFFSET(Orçamento!$D$1,$B65-1,,$C65,),$F66&amp;"-"&amp;U65,OFFSET(Orçamento!$I$1,$B65-1,,$C65,))*$N65/$E66)))</f>
        <v/>
      </c>
      <c r="V66" s="312" t="str" cm="1">
        <f t="array" aca="1" ref="V66" ca="1">IF(OR($D65=0,V65="",$N65=0),"",
IF($G65=$E$6,
SUM(IF(OFFSET($R$23,,,($F65-1)*3-2,$D$3)=V65,OFFSET($R$25,,,($F65-1)*3-2,$D$3)*OFFSET($B$23,1,,($F65-1)*3-2,1))),
IF($D65=1,$N65,
SUMIF(OFFSET(Orçamento!$D$1,$B65-1,,$C65,),$F66&amp;"-"&amp;V65,OFFSET(Orçamento!$I$1,$B65-1,,$C65,))*$N65/$E66)))</f>
        <v/>
      </c>
      <c r="W66" s="312" t="str" cm="1">
        <f t="array" aca="1" ref="W66" ca="1">IF(OR($D65=0,W65="",$N65=0),"",
IF($G65=$E$6,
SUM(IF(OFFSET($R$23,,,($F65-1)*3-2,$D$3)=W65,OFFSET($R$25,,,($F65-1)*3-2,$D$3)*OFFSET($B$23,1,,($F65-1)*3-2,1))),
IF($D65=1,$N65,
SUMIF(OFFSET(Orçamento!$D$1,$B65-1,,$C65,),$F66&amp;"-"&amp;W65,OFFSET(Orçamento!$I$1,$B65-1,,$C65,))*$N65/$E66)))</f>
        <v/>
      </c>
      <c r="X66" s="312" t="str" cm="1">
        <f t="array" aca="1" ref="X66" ca="1">IF(OR($D65=0,X65="",$N65=0),"",
IF($G65=$E$6,
SUM(IF(OFFSET($R$23,,,($F65-1)*3-2,$D$3)=X65,OFFSET($R$25,,,($F65-1)*3-2,$D$3)*OFFSET($B$23,1,,($F65-1)*3-2,1))),
IF($D65=1,$N65,
SUMIF(OFFSET(Orçamento!$D$1,$B65-1,,$C65,),$F66&amp;"-"&amp;X65,OFFSET(Orçamento!$I$1,$B65-1,,$C65,))*$N65/$E66)))</f>
        <v/>
      </c>
      <c r="Y66" s="312" t="str" cm="1">
        <f t="array" aca="1" ref="Y66" ca="1">IF(OR($D65=0,Y65="",$N65=0),"",
IF($G65=$E$6,
SUM(IF(OFFSET($R$23,,,($F65-1)*3-2,$D$3)=Y65,OFFSET($R$25,,,($F65-1)*3-2,$D$3)*OFFSET($B$23,1,,($F65-1)*3-2,1))),
IF($D65=1,$N65,
SUMIF(OFFSET(Orçamento!$D$1,$B65-1,,$C65,),$F66&amp;"-"&amp;Y65,OFFSET(Orçamento!$I$1,$B65-1,,$C65,))*$N65/$E66)))</f>
        <v/>
      </c>
      <c r="Z66" s="312" t="str" cm="1">
        <f t="array" aca="1" ref="Z66" ca="1">IF(OR($D65=0,Z65="",$N65=0),"",
IF($G65=$E$6,
SUM(IF(OFFSET($R$23,,,($F65-1)*3-2,$D$3)=Z65,OFFSET($R$25,,,($F65-1)*3-2,$D$3)*OFFSET($B$23,1,,($F65-1)*3-2,1))),
IF($D65=1,$N65,
SUMIF(OFFSET(Orçamento!$D$1,$B65-1,,$C65,),$F66&amp;"-"&amp;Z65,OFFSET(Orçamento!$I$1,$B65-1,,$C65,))*$N65/$E66)))</f>
        <v/>
      </c>
      <c r="AA66" s="314" t="str" cm="1">
        <f t="array" aca="1" ref="AA66" ca="1">IF(OR($D65=0,AA65="",$N65=0),"",
IF($G65=$E$6,
SUM(IF(OFFSET($R$23,,,($F65-1)*3-2,$D$3)=AA65,OFFSET($R$25,,,($F65-1)*3-2,$D$3)*OFFSET($B$23,1,,($F65-1)*3-2,1))),
IF($D65=1,$N65,
SUMIF(OFFSET(Orçamento!$D$1,$B65-1,,$C65,),$F66&amp;"-"&amp;AA65,OFFSET(Orçamento!$I$1,$B65-1,,$C65,))*$N65/$E66)))</f>
        <v/>
      </c>
      <c r="AB66" s="314" t="str" cm="1">
        <f t="array" aca="1" ref="AB66" ca="1">IF(OR($D65=0,AB65="",$N65=0),"",
IF($G65=$E$6,
SUM(IF(OFFSET($R$23,,,($F65-1)*3-2,$D$3)=AB65,OFFSET($R$25,,,($F65-1)*3-2,$D$3)*OFFSET($B$23,1,,($F65-1)*3-2,1))),
IF($D65=1,$N65,
SUMIF(OFFSET(Orçamento!$D$1,$B65-1,,$C65,),$F66&amp;"-"&amp;AB65,OFFSET(Orçamento!$I$1,$B65-1,,$C65,))*$N65/$E66)))</f>
        <v/>
      </c>
      <c r="AC66" s="314" t="str" cm="1">
        <f t="array" aca="1" ref="AC66" ca="1">IF(OR($D65=0,AC65="",$N65=0),"",
IF($G65=$E$6,
SUM(IF(OFFSET($R$23,,,($F65-1)*3-2,$D$3)=AC65,OFFSET($R$25,,,($F65-1)*3-2,$D$3)*OFFSET($B$23,1,,($F65-1)*3-2,1))),
IF($D65=1,$N65,
SUMIF(OFFSET(Orçamento!$D$1,$B65-1,,$C65,),$F66&amp;"-"&amp;AC65,OFFSET(Orçamento!$I$1,$B65-1,,$C65,))*$N65/$E66)))</f>
        <v/>
      </c>
      <c r="AD66" s="314" t="str" cm="1">
        <f t="array" aca="1" ref="AD66" ca="1">IF(OR($D65=0,AD65="",$N65=0),"",
IF($G65=$E$6,
SUM(IF(OFFSET($R$23,,,($F65-1)*3-2,$D$3)=AD65,OFFSET($R$25,,,($F65-1)*3-2,$D$3)*OFFSET($B$23,1,,($F65-1)*3-2,1))),
IF($D65=1,$N65,
SUMIF(OFFSET(Orçamento!$D$1,$B65-1,,$C65,),$F66&amp;"-"&amp;AD65,OFFSET(Orçamento!$I$1,$B65-1,,$C65,))*$N65/$E66)))</f>
        <v/>
      </c>
      <c r="AE66" s="314" t="str" cm="1">
        <f t="array" aca="1" ref="AE66" ca="1">IF(OR($D65=0,AE65="",$N65=0),"",
IF($G65=$E$6,
SUM(IF(OFFSET($R$23,,,($F65-1)*3-2,$D$3)=AE65,OFFSET($R$25,,,($F65-1)*3-2,$D$3)*OFFSET($B$23,1,,($F65-1)*3-2,1))),
IF($D65=1,$N65,
SUMIF(OFFSET(Orçamento!$D$1,$B65-1,,$C65,),$F66&amp;"-"&amp;AE65,OFFSET(Orçamento!$I$1,$B65-1,,$C65,))*$N65/$E66)))</f>
        <v/>
      </c>
      <c r="AF66" s="314" t="str" cm="1">
        <f t="array" aca="1" ref="AF66" ca="1">IF(OR($D65=0,AF65="",$N65=0),"",
IF($G65=$E$6,
SUM(IF(OFFSET($R$23,,,($F65-1)*3-2,$D$3)=AF65,OFFSET($R$25,,,($F65-1)*3-2,$D$3)*OFFSET($B$23,1,,($F65-1)*3-2,1))),
IF($D65=1,$N65,
SUMIF(OFFSET(Orçamento!$D$1,$B65-1,,$C65,),$F66&amp;"-"&amp;AF65,OFFSET(Orçamento!$I$1,$B65-1,,$C65,))*$N65/$E66)))</f>
        <v/>
      </c>
      <c r="AG66" s="314" t="str" cm="1">
        <f t="array" aca="1" ref="AG66" ca="1">IF(OR($D65=0,AG65="",$N65=0),"",
IF($G65=$E$6,
SUM(IF(OFFSET($R$23,,,($F65-1)*3-2,$D$3)=AG65,OFFSET($R$25,,,($F65-1)*3-2,$D$3)*OFFSET($B$23,1,,($F65-1)*3-2,1))),
IF($D65=1,$N65,
SUMIF(OFFSET(Orçamento!$D$1,$B65-1,,$C65,),$F66&amp;"-"&amp;AG65,OFFSET(Orçamento!$I$1,$B65-1,,$C65,))*$N65/$E66)))</f>
        <v/>
      </c>
      <c r="AH66" s="314" t="str" cm="1">
        <f t="array" aca="1" ref="AH66" ca="1">IF(OR($D65=0,AH65="",$N65=0),"",
IF($G65=$E$6,
SUM(IF(OFFSET($R$23,,,($F65-1)*3-2,$D$3)=AH65,OFFSET($R$25,,,($F65-1)*3-2,$D$3)*OFFSET($B$23,1,,($F65-1)*3-2,1))),
IF($D65=1,$N65,
SUMIF(OFFSET(Orçamento!$D$1,$B65-1,,$C65,),$F66&amp;"-"&amp;AH65,OFFSET(Orçamento!$I$1,$B65-1,,$C65,))*$N65/$E66)))</f>
        <v/>
      </c>
      <c r="AI66" s="314" t="str" cm="1">
        <f t="array" aca="1" ref="AI66" ca="1">IF(OR($D65=0,AI65="",$N65=0),"",
IF($G65=$E$6,
SUM(IF(OFFSET($R$23,,,($F65-1)*3-2,$D$3)=AI65,OFFSET($R$25,,,($F65-1)*3-2,$D$3)*OFFSET($B$23,1,,($F65-1)*3-2,1))),
IF($D65=1,$N65,
SUMIF(OFFSET(Orçamento!$D$1,$B65-1,,$C65,),$F66&amp;"-"&amp;AI65,OFFSET(Orçamento!$I$1,$B65-1,,$C65,))*$N65/$E66)))</f>
        <v/>
      </c>
      <c r="AJ66" s="314" t="str" cm="1">
        <f t="array" aca="1" ref="AJ66" ca="1">IF(OR($D65=0,AJ65="",$N65=0),"",
IF($G65=$E$6,
SUM(IF(OFFSET($R$23,,,($F65-1)*3-2,$D$3)=AJ65,OFFSET($R$25,,,($F65-1)*3-2,$D$3)*OFFSET($B$23,1,,($F65-1)*3-2,1))),
IF($D65=1,$N65,
SUMIF(OFFSET(Orçamento!$D$1,$B65-1,,$C65,),$F66&amp;"-"&amp;AJ65,OFFSET(Orçamento!$I$1,$B65-1,,$C65,))*$N65/$E66)))</f>
        <v/>
      </c>
      <c r="AK66" s="314" t="str" cm="1">
        <f t="array" aca="1" ref="AK66" ca="1">IF(OR($D65=0,AK65="",$N65=0),"",
IF($G65=$E$6,
SUM(IF(OFFSET($R$23,,,($F65-1)*3-2,$D$3)=AK65,OFFSET($R$25,,,($F65-1)*3-2,$D$3)*OFFSET($B$23,1,,($F65-1)*3-2,1))),
IF($D65=1,$N65,
SUMIF(OFFSET(Orçamento!$D$1,$B65-1,,$C65,),$F66&amp;"-"&amp;AK65,OFFSET(Orçamento!$I$1,$B65-1,,$C65,))*$N65/$E66)))</f>
        <v/>
      </c>
    </row>
    <row r="67" spans="1:37" ht="13.15" customHeight="1">
      <c r="A67" s="206"/>
      <c r="B67" s="266" t="str" cm="1">
        <f t="array" aca="1" ref="B67" ca="1">IF($F65&gt;$E$2,"",IF($F$2=1,INDEX('QC rev00'!$M$10:$T$120,$F67,5),IF($F$2=2,INDEX(#REF!,$F67,5),INDEX(#REF!,$F67,5))))</f>
        <v/>
      </c>
      <c r="C67" s="266" t="str" cm="1">
        <f t="array" aca="1" ref="C67" ca="1">IF($F65&gt;$E$2,"",IF($F$2=1,INDEX('QC rev00'!$M$10:$T$120,$F67,6),IF($F$2=2,INDEX(#REF!,$F67,6),INDEX(#REF!,$F67,6))))</f>
        <v/>
      </c>
      <c r="D67" s="207"/>
      <c r="E67" s="207"/>
      <c r="F67" s="207" t="str">
        <f ca="1">IF(F65&gt;$E$2,"",MATCH(F65,'QC rev00'!$C$10:$C$120,))</f>
        <v/>
      </c>
      <c r="G67" s="753"/>
      <c r="H67" s="731"/>
      <c r="I67" s="732"/>
      <c r="J67" s="749"/>
      <c r="K67" s="750"/>
      <c r="L67" s="756"/>
      <c r="M67" s="735"/>
      <c r="N67" s="738"/>
      <c r="O67" s="741"/>
      <c r="P67" s="744"/>
      <c r="Q67" s="267" t="s">
        <v>91</v>
      </c>
      <c r="R67" s="588">
        <f t="shared" ref="R67:AK67" ca="1" si="59">IFERROR(R66*$O65,0)</f>
        <v>0</v>
      </c>
      <c r="S67" s="588">
        <f t="shared" ca="1" si="59"/>
        <v>0</v>
      </c>
      <c r="T67" s="588">
        <f t="shared" ca="1" si="59"/>
        <v>0</v>
      </c>
      <c r="U67" s="589">
        <f t="shared" ca="1" si="59"/>
        <v>0</v>
      </c>
      <c r="V67" s="588">
        <f t="shared" ca="1" si="59"/>
        <v>0</v>
      </c>
      <c r="W67" s="588">
        <f t="shared" ca="1" si="59"/>
        <v>0</v>
      </c>
      <c r="X67" s="588">
        <f t="shared" ca="1" si="59"/>
        <v>0</v>
      </c>
      <c r="Y67" s="588">
        <f t="shared" ca="1" si="59"/>
        <v>0</v>
      </c>
      <c r="Z67" s="588">
        <f t="shared" ca="1" si="59"/>
        <v>0</v>
      </c>
      <c r="AA67" s="588">
        <f t="shared" ca="1" si="59"/>
        <v>0</v>
      </c>
      <c r="AB67" s="588">
        <f t="shared" ca="1" si="59"/>
        <v>0</v>
      </c>
      <c r="AC67" s="588">
        <f t="shared" ca="1" si="59"/>
        <v>0</v>
      </c>
      <c r="AD67" s="588">
        <f t="shared" ca="1" si="59"/>
        <v>0</v>
      </c>
      <c r="AE67" s="588">
        <f t="shared" ca="1" si="59"/>
        <v>0</v>
      </c>
      <c r="AF67" s="588">
        <f t="shared" ca="1" si="59"/>
        <v>0</v>
      </c>
      <c r="AG67" s="588">
        <f t="shared" ca="1" si="59"/>
        <v>0</v>
      </c>
      <c r="AH67" s="588">
        <f t="shared" ca="1" si="59"/>
        <v>0</v>
      </c>
      <c r="AI67" s="588">
        <f t="shared" ca="1" si="59"/>
        <v>0</v>
      </c>
      <c r="AJ67" s="588">
        <f t="shared" ca="1" si="59"/>
        <v>0</v>
      </c>
      <c r="AK67" s="588">
        <f t="shared" ca="1" si="59"/>
        <v>0</v>
      </c>
    </row>
    <row r="68" spans="1:37" ht="13.15" customHeight="1">
      <c r="A68" s="206"/>
      <c r="B68" s="261">
        <f ca="1">IF($F68&gt;$E$2,0,IF(E68&lt;&gt;"",MATCH(F69&amp;" - Mapa",Orçamento!J:J,),0))</f>
        <v>0</v>
      </c>
      <c r="C68" s="215">
        <f ca="1">IF($D68&gt;1,_xlfn.MAXIFS(Orçamento!G:G,Orçamento!J:J,F69&amp;" - Mapa")+6-B68,0)</f>
        <v>0</v>
      </c>
      <c r="D68" s="261">
        <f ca="1">IF($F68&gt;$E$2,0,IF($G68=$E$6,$D$2,IF(E68&lt;&gt;"",_xlfn.MAXIFS(Orçamento!E:E,Orçamento!J:J,F69&amp;" - Mapa"),0)))</f>
        <v>0</v>
      </c>
      <c r="E68" s="215" t="str">
        <f ca="1">IF(F69="","",_xlfn.IFNA(MATCH($F69,'QC rev00'!$G$10:$G$120,),""))</f>
        <v/>
      </c>
      <c r="F68" s="207" cm="1">
        <f t="array" aca="1" ref="F68" ca="1">OFFSET(F68,-3,,,)+1</f>
        <v>16</v>
      </c>
      <c r="G68" s="751" t="str" cm="1">
        <f t="array" aca="1" ref="G68" ca="1">IF($F68&gt;$E$2,"",IF($F$2=1,INDEX('QC rev00'!$M$10:$T$120,$F70,2),IF($F$2=2,INDEX(#REF!,$F70,2),INDEX(#REF!,$F70,2))))</f>
        <v/>
      </c>
      <c r="H68" s="727" t="str" cm="1">
        <f t="array" aca="1" ref="H68" ca="1">IF($F68&gt;$E$2,"",IF($F$2=1,INDEX('QC rev00'!$M$10:$T$120,$F70,3),IF($F$2=2,INDEX(#REF!,$F70,3),INDEX(#REF!,$F70,3))))</f>
        <v/>
      </c>
      <c r="I68" s="728"/>
      <c r="J68" s="745"/>
      <c r="K68" s="746"/>
      <c r="L68" s="754" t="str" cm="1">
        <f t="array" aca="1" ref="L68" ca="1">IF($F68&gt;$E$2,"",IF($F$2=1,INDEX('QC rev00'!$M$10:$T$120,$F70,7),IF($F$2=2,INDEX(#REF!,$F70,7),INDEX(#REF!,$F70,7))))</f>
        <v/>
      </c>
      <c r="M68" s="733" t="str" cm="1">
        <f t="array" aca="1" ref="M68" ca="1">IF($F68&gt;$E$2,"",IF($F$2=1,INDEX('QC rev00'!$M$10:$T$120,$F70,8),IF($F$2=2,INDEX(#REF!,$F70,8),INDEX(#REF!,$F70,8))))</f>
        <v/>
      </c>
      <c r="N68" s="736" cm="1">
        <f t="array" aca="1" ref="N68" ca="1">IF($F68&gt;$E$2,0,IF(_xlfn.IFNA(MATCH($G68,Listas!$E$4:$E$206,),0)&gt;0,$F$5,IF($F$2=1,INDEX('QC rev00'!$M$10:$U$120,$F70,9),IF($F$2=2,INDEX(#REF!,$F70,9),INDEX(#REF!,$F70,9)))))</f>
        <v>0</v>
      </c>
      <c r="O68" s="739" cm="1">
        <f t="array" aca="1" ref="O68" ca="1">IF($F68&gt;$E$2,0,IF(_xlfn.IFNA(MATCH($G68,Listas!$E$4:$E$206,),0)&gt;0,1,IF($H$10=0,0,IF($F$2=1,INDEX('QC rev00'!$M$10:$BC$120,$F70,9+$F$3),IF($F$2=2,INDEX(#REF!,$F70,9+$F$3),INDEX(#REF!,$F70,9+$F$3)))*IF($E$5="X",1,1-$B70-$C70))))</f>
        <v>0</v>
      </c>
      <c r="P68" s="742">
        <f t="shared" ref="P68" ca="1" si="60">N68*O68</f>
        <v>0</v>
      </c>
      <c r="Q68" s="262" t="s">
        <v>89</v>
      </c>
      <c r="R68" s="308" t="str" cm="1">
        <f t="array" aca="1" ref="R68" ca="1">IF($D68=0,"",IF($G68=$E$6,INDEX(Orçamento!$U:$U,MATCH(R$21,Orçamento!$C:$C,),1),INDEX(Orçamento!$U:$U,$B68,1)))</f>
        <v/>
      </c>
      <c r="S68" s="309" t="str">
        <f ca="1">IF(S$21&gt;$D68,"",IF($G68=$E$6,INDEX(Orçamento!$U:$U,MATCH(S$21,Orçamento!$C:$C,),1),INDEX(Orçamento!$U:$U,MATCH(S$21&amp;"-"&amp;$F69,Orçamento!$F:$F,),1)))</f>
        <v/>
      </c>
      <c r="T68" s="309" t="str">
        <f ca="1">IF(T$21&gt;$D68,"",IF($G68=$E$6,INDEX(Orçamento!$U:$U,MATCH(T$21,Orçamento!$C:$C,),1),INDEX(Orçamento!$U:$U,MATCH(T$21&amp;"-"&amp;$F69,Orçamento!$F:$F,),1)))</f>
        <v/>
      </c>
      <c r="U68" s="310" t="str">
        <f ca="1">IF(U$21&gt;$D68,"",IF($G68=$E$6,INDEX(Orçamento!$U:$U,MATCH(U$21,Orçamento!$C:$C,),1),INDEX(Orçamento!$U:$U,MATCH(U$21&amp;"-"&amp;$F69,Orçamento!$F:$F,),1)))</f>
        <v/>
      </c>
      <c r="V68" s="309" t="str">
        <f ca="1">IF(V$21&gt;$D68,"",IF($G68=$E$6,INDEX(Orçamento!$U:$U,MATCH(V$21,Orçamento!$C:$C,),1),INDEX(Orçamento!$U:$U,MATCH(V$21&amp;"-"&amp;$F69,Orçamento!$F:$F,),1)))</f>
        <v/>
      </c>
      <c r="W68" s="309" t="str">
        <f ca="1">IF(W$21&gt;$D68,"",IF($G68=$E$6,INDEX(Orçamento!$U:$U,MATCH(W$21,Orçamento!$C:$C,),1),INDEX(Orçamento!$U:$U,MATCH(W$21&amp;"-"&amp;$F69,Orçamento!$F:$F,),1)))</f>
        <v/>
      </c>
      <c r="X68" s="309" t="str">
        <f ca="1">IF(X$21&gt;$D68,"",IF($G68=$E$6,INDEX(Orçamento!$U:$U,MATCH(X$21,Orçamento!$C:$C,),1),INDEX(Orçamento!$U:$U,MATCH(X$21&amp;"-"&amp;$F69,Orçamento!$F:$F,),1)))</f>
        <v/>
      </c>
      <c r="Y68" s="309" t="str">
        <f ca="1">IF(Y$21&gt;$D68,"",IF($G68=$E$6,INDEX(Orçamento!$U:$U,MATCH(Y$21,Orçamento!$C:$C,),1),INDEX(Orçamento!$U:$U,MATCH(Y$21&amp;"-"&amp;$F69,Orçamento!$F:$F,),1)))</f>
        <v/>
      </c>
      <c r="Z68" s="309" t="str">
        <f ca="1">IF(Z$21&gt;$D68,"",IF($G68=$E$6,INDEX(Orçamento!$U:$U,MATCH(Z$21,Orçamento!$C:$C,),1),INDEX(Orçamento!$U:$U,MATCH(Z$21&amp;"-"&amp;$F69,Orçamento!$F:$F,),1)))</f>
        <v/>
      </c>
      <c r="AA68" s="311" t="str">
        <f ca="1">IF(AA$21&gt;$D68,"",IF($G68=$E$6,INDEX(Orçamento!$U:$U,MATCH(AA$21,Orçamento!$C:$C,),1),INDEX(Orçamento!$U:$U,MATCH(AA$21&amp;"-"&amp;$F69,Orçamento!$F:$F,),1)))</f>
        <v/>
      </c>
      <c r="AB68" s="311" t="str">
        <f ca="1">IF(AB$21&gt;$D68,"",IF($G68=$E$6,INDEX(Orçamento!$U:$U,MATCH(AB$21,Orçamento!$C:$C,),1),INDEX(Orçamento!$U:$U,MATCH(AB$21&amp;"-"&amp;$F69,Orçamento!$F:$F,),1)))</f>
        <v/>
      </c>
      <c r="AC68" s="311" t="str">
        <f ca="1">IF(AC$21&gt;$D68,"",IF($G68=$E$6,INDEX(Orçamento!$U:$U,MATCH(AC$21,Orçamento!$C:$C,),1),INDEX(Orçamento!$U:$U,MATCH(AC$21&amp;"-"&amp;$F69,Orçamento!$F:$F,),1)))</f>
        <v/>
      </c>
      <c r="AD68" s="311" t="str">
        <f ca="1">IF(AD$21&gt;$D68,"",IF($G68=$E$6,INDEX(Orçamento!$U:$U,MATCH(AD$21,Orçamento!$C:$C,),1),INDEX(Orçamento!$U:$U,MATCH(AD$21&amp;"-"&amp;$F69,Orçamento!$F:$F,),1)))</f>
        <v/>
      </c>
      <c r="AE68" s="311" t="str">
        <f ca="1">IF(AE$21&gt;$D68,"",IF($G68=$E$6,INDEX(Orçamento!$U:$U,MATCH(AE$21,Orçamento!$C:$C,),1),INDEX(Orçamento!$U:$U,MATCH(AE$21&amp;"-"&amp;$F69,Orçamento!$F:$F,),1)))</f>
        <v/>
      </c>
      <c r="AF68" s="311" t="str">
        <f ca="1">IF(AF$21&gt;$D68,"",IF($G68=$E$6,INDEX(Orçamento!$U:$U,MATCH(AF$21,Orçamento!$C:$C,),1),INDEX(Orçamento!$U:$U,MATCH(AF$21&amp;"-"&amp;$F69,Orçamento!$F:$F,),1)))</f>
        <v/>
      </c>
      <c r="AG68" s="311" t="str">
        <f ca="1">IF(AG$21&gt;$D68,"",IF($G68=$E$6,INDEX(Orçamento!$U:$U,MATCH(AG$21,Orçamento!$C:$C,),1),INDEX(Orçamento!$U:$U,MATCH(AG$21&amp;"-"&amp;$F69,Orçamento!$F:$F,),1)))</f>
        <v/>
      </c>
      <c r="AH68" s="311" t="str">
        <f ca="1">IF(AH$21&gt;$D68,"",IF($G68=$E$6,INDEX(Orçamento!$U:$U,MATCH(AH$21,Orçamento!$C:$C,),1),INDEX(Orçamento!$U:$U,MATCH(AH$21&amp;"-"&amp;$F69,Orçamento!$F:$F,),1)))</f>
        <v/>
      </c>
      <c r="AI68" s="311" t="str">
        <f ca="1">IF(AI$21&gt;$D68,"",IF($G68=$E$6,INDEX(Orçamento!$U:$U,MATCH(AI$21,Orçamento!$C:$C,),1),INDEX(Orçamento!$U:$U,MATCH(AI$21&amp;"-"&amp;$F69,Orçamento!$F:$F,),1)))</f>
        <v/>
      </c>
      <c r="AJ68" s="311" t="str">
        <f ca="1">IF(AJ$21&gt;$D68,"",IF($G68=$E$6,INDEX(Orçamento!$U:$U,MATCH(AJ$21,Orçamento!$C:$C,),1),INDEX(Orçamento!$U:$U,MATCH(AJ$21&amp;"-"&amp;$F69,Orçamento!$F:$F,),1)))</f>
        <v/>
      </c>
      <c r="AK68" s="311" t="str">
        <f ca="1">IF(AK$21&gt;$D68,"",IF($G68=$E$6,INDEX(Orçamento!$U:$U,MATCH(AK$21,Orçamento!$C:$C,),1),INDEX(Orçamento!$U:$U,MATCH(AK$21&amp;"-"&amp;$F69,Orçamento!$F:$F,),1)))</f>
        <v/>
      </c>
    </row>
    <row r="69" spans="1:37" ht="13.15" customHeight="1">
      <c r="A69" s="206"/>
      <c r="B69" s="263">
        <f t="shared" ref="B69" ca="1" si="61">IF($F68&gt;$E$2,0,(1/(1-B70-C70))*(B70+C70))</f>
        <v>0</v>
      </c>
      <c r="C69" s="264" cm="1">
        <f t="array" aca="1" ref="C69" ca="1">IF(ROUND(SUM(IF(R68:AK68&lt;&gt;"",(R69:AK69)))-N68,3)&lt;&gt;0,"X",0)</f>
        <v>0</v>
      </c>
      <c r="D69" s="206"/>
      <c r="E69" s="215" t="str" cm="1">
        <f t="array" aca="1" ref="E69" ca="1">IF($F68&gt;$E$2,"",INDEX('QC rev00'!$J$9:$J$120,1+E68,1))</f>
        <v/>
      </c>
      <c r="F69" s="215" t="str" cm="1">
        <f t="array" aca="1" ref="F69" ca="1">IF($F68&gt;$E$2,"",IF($F$2=1,INDEX('QC rev00'!$M$10:$T$120,$F70,1),IF($F$2=2,INDEX(#REF!,$F70,1),INDEX(#REF!,$F70,1))))</f>
        <v/>
      </c>
      <c r="G69" s="752"/>
      <c r="H69" s="729"/>
      <c r="I69" s="730"/>
      <c r="J69" s="747"/>
      <c r="K69" s="748"/>
      <c r="L69" s="755"/>
      <c r="M69" s="734"/>
      <c r="N69" s="737"/>
      <c r="O69" s="740"/>
      <c r="P69" s="743"/>
      <c r="Q69" s="265" t="s">
        <v>90</v>
      </c>
      <c r="R69" s="312" t="str" cm="1">
        <f t="array" aca="1" ref="R69" ca="1">IF(OR($D68=0,R68="",$N68=0),"",
IF($G68=$E$6,
SUM(IF(OFFSET($R$23,,,($F68-1)*3-2,$D$3)=R68,OFFSET($R$25,,,($F68-1)*3-2,$D$3)*OFFSET($B$23,1,,($F68-1)*3-2,1))),
IF($D68=1,$N68,
SUMIF(OFFSET(Orçamento!$D$1,$B68-1,,$C68,),$F69&amp;"-"&amp;R68,OFFSET(Orçamento!$I$1,$B68-1,,$C68,))*$N68/$E69)))</f>
        <v/>
      </c>
      <c r="S69" s="312" t="str" cm="1">
        <f t="array" aca="1" ref="S69" ca="1">IF(OR($D68=0,S68="",$N68=0),"",
IF($G68=$E$6,
SUM(IF(OFFSET($R$23,,,($F68-1)*3-2,$D$3)=S68,OFFSET($R$25,,,($F68-1)*3-2,$D$3)*OFFSET($B$23,1,,($F68-1)*3-2,1))),
IF($D68=1,$N68,
SUMIF(OFFSET(Orçamento!$D$1,$B68-1,,$C68,),$F69&amp;"-"&amp;S68,OFFSET(Orçamento!$I$1,$B68-1,,$C68,))*$N68/$E69)))</f>
        <v/>
      </c>
      <c r="T69" s="312" t="str" cm="1">
        <f t="array" aca="1" ref="T69" ca="1">IF(OR($D68=0,T68="",$N68=0),"",
IF($G68=$E$6,
SUM(IF(OFFSET($R$23,,,($F68-1)*3-2,$D$3)=T68,OFFSET($R$25,,,($F68-1)*3-2,$D$3)*OFFSET($B$23,1,,($F68-1)*3-2,1))),
IF($D68=1,$N68,
SUMIF(OFFSET(Orçamento!$D$1,$B68-1,,$C68,),$F69&amp;"-"&amp;T68,OFFSET(Orçamento!$I$1,$B68-1,,$C68,))*$N68/$E69)))</f>
        <v/>
      </c>
      <c r="U69" s="313" t="str" cm="1">
        <f t="array" aca="1" ref="U69" ca="1">IF(OR($D68=0,U68="",$N68=0),"",
IF($G68=$E$6,
SUM(IF(OFFSET($R$23,,,($F68-1)*3-2,$D$3)=U68,OFFSET($R$25,,,($F68-1)*3-2,$D$3)*OFFSET($B$23,1,,($F68-1)*3-2,1))),
IF($D68=1,$N68,
SUMIF(OFFSET(Orçamento!$D$1,$B68-1,,$C68,),$F69&amp;"-"&amp;U68,OFFSET(Orçamento!$I$1,$B68-1,,$C68,))*$N68/$E69)))</f>
        <v/>
      </c>
      <c r="V69" s="312" t="str" cm="1">
        <f t="array" aca="1" ref="V69" ca="1">IF(OR($D68=0,V68="",$N68=0),"",
IF($G68=$E$6,
SUM(IF(OFFSET($R$23,,,($F68-1)*3-2,$D$3)=V68,OFFSET($R$25,,,($F68-1)*3-2,$D$3)*OFFSET($B$23,1,,($F68-1)*3-2,1))),
IF($D68=1,$N68,
SUMIF(OFFSET(Orçamento!$D$1,$B68-1,,$C68,),$F69&amp;"-"&amp;V68,OFFSET(Orçamento!$I$1,$B68-1,,$C68,))*$N68/$E69)))</f>
        <v/>
      </c>
      <c r="W69" s="312" t="str" cm="1">
        <f t="array" aca="1" ref="W69" ca="1">IF(OR($D68=0,W68="",$N68=0),"",
IF($G68=$E$6,
SUM(IF(OFFSET($R$23,,,($F68-1)*3-2,$D$3)=W68,OFFSET($R$25,,,($F68-1)*3-2,$D$3)*OFFSET($B$23,1,,($F68-1)*3-2,1))),
IF($D68=1,$N68,
SUMIF(OFFSET(Orçamento!$D$1,$B68-1,,$C68,),$F69&amp;"-"&amp;W68,OFFSET(Orçamento!$I$1,$B68-1,,$C68,))*$N68/$E69)))</f>
        <v/>
      </c>
      <c r="X69" s="312" t="str" cm="1">
        <f t="array" aca="1" ref="X69" ca="1">IF(OR($D68=0,X68="",$N68=0),"",
IF($G68=$E$6,
SUM(IF(OFFSET($R$23,,,($F68-1)*3-2,$D$3)=X68,OFFSET($R$25,,,($F68-1)*3-2,$D$3)*OFFSET($B$23,1,,($F68-1)*3-2,1))),
IF($D68=1,$N68,
SUMIF(OFFSET(Orçamento!$D$1,$B68-1,,$C68,),$F69&amp;"-"&amp;X68,OFFSET(Orçamento!$I$1,$B68-1,,$C68,))*$N68/$E69)))</f>
        <v/>
      </c>
      <c r="Y69" s="312" t="str" cm="1">
        <f t="array" aca="1" ref="Y69" ca="1">IF(OR($D68=0,Y68="",$N68=0),"",
IF($G68=$E$6,
SUM(IF(OFFSET($R$23,,,($F68-1)*3-2,$D$3)=Y68,OFFSET($R$25,,,($F68-1)*3-2,$D$3)*OFFSET($B$23,1,,($F68-1)*3-2,1))),
IF($D68=1,$N68,
SUMIF(OFFSET(Orçamento!$D$1,$B68-1,,$C68,),$F69&amp;"-"&amp;Y68,OFFSET(Orçamento!$I$1,$B68-1,,$C68,))*$N68/$E69)))</f>
        <v/>
      </c>
      <c r="Z69" s="312" t="str" cm="1">
        <f t="array" aca="1" ref="Z69" ca="1">IF(OR($D68=0,Z68="",$N68=0),"",
IF($G68=$E$6,
SUM(IF(OFFSET($R$23,,,($F68-1)*3-2,$D$3)=Z68,OFFSET($R$25,,,($F68-1)*3-2,$D$3)*OFFSET($B$23,1,,($F68-1)*3-2,1))),
IF($D68=1,$N68,
SUMIF(OFFSET(Orçamento!$D$1,$B68-1,,$C68,),$F69&amp;"-"&amp;Z68,OFFSET(Orçamento!$I$1,$B68-1,,$C68,))*$N68/$E69)))</f>
        <v/>
      </c>
      <c r="AA69" s="314" t="str" cm="1">
        <f t="array" aca="1" ref="AA69" ca="1">IF(OR($D68=0,AA68="",$N68=0),"",
IF($G68=$E$6,
SUM(IF(OFFSET($R$23,,,($F68-1)*3-2,$D$3)=AA68,OFFSET($R$25,,,($F68-1)*3-2,$D$3)*OFFSET($B$23,1,,($F68-1)*3-2,1))),
IF($D68=1,$N68,
SUMIF(OFFSET(Orçamento!$D$1,$B68-1,,$C68,),$F69&amp;"-"&amp;AA68,OFFSET(Orçamento!$I$1,$B68-1,,$C68,))*$N68/$E69)))</f>
        <v/>
      </c>
      <c r="AB69" s="314" t="str" cm="1">
        <f t="array" aca="1" ref="AB69" ca="1">IF(OR($D68=0,AB68="",$N68=0),"",
IF($G68=$E$6,
SUM(IF(OFFSET($R$23,,,($F68-1)*3-2,$D$3)=AB68,OFFSET($R$25,,,($F68-1)*3-2,$D$3)*OFFSET($B$23,1,,($F68-1)*3-2,1))),
IF($D68=1,$N68,
SUMIF(OFFSET(Orçamento!$D$1,$B68-1,,$C68,),$F69&amp;"-"&amp;AB68,OFFSET(Orçamento!$I$1,$B68-1,,$C68,))*$N68/$E69)))</f>
        <v/>
      </c>
      <c r="AC69" s="314" t="str" cm="1">
        <f t="array" aca="1" ref="AC69" ca="1">IF(OR($D68=0,AC68="",$N68=0),"",
IF($G68=$E$6,
SUM(IF(OFFSET($R$23,,,($F68-1)*3-2,$D$3)=AC68,OFFSET($R$25,,,($F68-1)*3-2,$D$3)*OFFSET($B$23,1,,($F68-1)*3-2,1))),
IF($D68=1,$N68,
SUMIF(OFFSET(Orçamento!$D$1,$B68-1,,$C68,),$F69&amp;"-"&amp;AC68,OFFSET(Orçamento!$I$1,$B68-1,,$C68,))*$N68/$E69)))</f>
        <v/>
      </c>
      <c r="AD69" s="314" t="str" cm="1">
        <f t="array" aca="1" ref="AD69" ca="1">IF(OR($D68=0,AD68="",$N68=0),"",
IF($G68=$E$6,
SUM(IF(OFFSET($R$23,,,($F68-1)*3-2,$D$3)=AD68,OFFSET($R$25,,,($F68-1)*3-2,$D$3)*OFFSET($B$23,1,,($F68-1)*3-2,1))),
IF($D68=1,$N68,
SUMIF(OFFSET(Orçamento!$D$1,$B68-1,,$C68,),$F69&amp;"-"&amp;AD68,OFFSET(Orçamento!$I$1,$B68-1,,$C68,))*$N68/$E69)))</f>
        <v/>
      </c>
      <c r="AE69" s="314" t="str" cm="1">
        <f t="array" aca="1" ref="AE69" ca="1">IF(OR($D68=0,AE68="",$N68=0),"",
IF($G68=$E$6,
SUM(IF(OFFSET($R$23,,,($F68-1)*3-2,$D$3)=AE68,OFFSET($R$25,,,($F68-1)*3-2,$D$3)*OFFSET($B$23,1,,($F68-1)*3-2,1))),
IF($D68=1,$N68,
SUMIF(OFFSET(Orçamento!$D$1,$B68-1,,$C68,),$F69&amp;"-"&amp;AE68,OFFSET(Orçamento!$I$1,$B68-1,,$C68,))*$N68/$E69)))</f>
        <v/>
      </c>
      <c r="AF69" s="314" t="str" cm="1">
        <f t="array" aca="1" ref="AF69" ca="1">IF(OR($D68=0,AF68="",$N68=0),"",
IF($G68=$E$6,
SUM(IF(OFFSET($R$23,,,($F68-1)*3-2,$D$3)=AF68,OFFSET($R$25,,,($F68-1)*3-2,$D$3)*OFFSET($B$23,1,,($F68-1)*3-2,1))),
IF($D68=1,$N68,
SUMIF(OFFSET(Orçamento!$D$1,$B68-1,,$C68,),$F69&amp;"-"&amp;AF68,OFFSET(Orçamento!$I$1,$B68-1,,$C68,))*$N68/$E69)))</f>
        <v/>
      </c>
      <c r="AG69" s="314" t="str" cm="1">
        <f t="array" aca="1" ref="AG69" ca="1">IF(OR($D68=0,AG68="",$N68=0),"",
IF($G68=$E$6,
SUM(IF(OFFSET($R$23,,,($F68-1)*3-2,$D$3)=AG68,OFFSET($R$25,,,($F68-1)*3-2,$D$3)*OFFSET($B$23,1,,($F68-1)*3-2,1))),
IF($D68=1,$N68,
SUMIF(OFFSET(Orçamento!$D$1,$B68-1,,$C68,),$F69&amp;"-"&amp;AG68,OFFSET(Orçamento!$I$1,$B68-1,,$C68,))*$N68/$E69)))</f>
        <v/>
      </c>
      <c r="AH69" s="314" t="str" cm="1">
        <f t="array" aca="1" ref="AH69" ca="1">IF(OR($D68=0,AH68="",$N68=0),"",
IF($G68=$E$6,
SUM(IF(OFFSET($R$23,,,($F68-1)*3-2,$D$3)=AH68,OFFSET($R$25,,,($F68-1)*3-2,$D$3)*OFFSET($B$23,1,,($F68-1)*3-2,1))),
IF($D68=1,$N68,
SUMIF(OFFSET(Orçamento!$D$1,$B68-1,,$C68,),$F69&amp;"-"&amp;AH68,OFFSET(Orçamento!$I$1,$B68-1,,$C68,))*$N68/$E69)))</f>
        <v/>
      </c>
      <c r="AI69" s="314" t="str" cm="1">
        <f t="array" aca="1" ref="AI69" ca="1">IF(OR($D68=0,AI68="",$N68=0),"",
IF($G68=$E$6,
SUM(IF(OFFSET($R$23,,,($F68-1)*3-2,$D$3)=AI68,OFFSET($R$25,,,($F68-1)*3-2,$D$3)*OFFSET($B$23,1,,($F68-1)*3-2,1))),
IF($D68=1,$N68,
SUMIF(OFFSET(Orçamento!$D$1,$B68-1,,$C68,),$F69&amp;"-"&amp;AI68,OFFSET(Orçamento!$I$1,$B68-1,,$C68,))*$N68/$E69)))</f>
        <v/>
      </c>
      <c r="AJ69" s="314" t="str" cm="1">
        <f t="array" aca="1" ref="AJ69" ca="1">IF(OR($D68=0,AJ68="",$N68=0),"",
IF($G68=$E$6,
SUM(IF(OFFSET($R$23,,,($F68-1)*3-2,$D$3)=AJ68,OFFSET($R$25,,,($F68-1)*3-2,$D$3)*OFFSET($B$23,1,,($F68-1)*3-2,1))),
IF($D68=1,$N68,
SUMIF(OFFSET(Orçamento!$D$1,$B68-1,,$C68,),$F69&amp;"-"&amp;AJ68,OFFSET(Orçamento!$I$1,$B68-1,,$C68,))*$N68/$E69)))</f>
        <v/>
      </c>
      <c r="AK69" s="314" t="str" cm="1">
        <f t="array" aca="1" ref="AK69" ca="1">IF(OR($D68=0,AK68="",$N68=0),"",
IF($G68=$E$6,
SUM(IF(OFFSET($R$23,,,($F68-1)*3-2,$D$3)=AK68,OFFSET($R$25,,,($F68-1)*3-2,$D$3)*OFFSET($B$23,1,,($F68-1)*3-2,1))),
IF($D68=1,$N68,
SUMIF(OFFSET(Orçamento!$D$1,$B68-1,,$C68,),$F69&amp;"-"&amp;AK68,OFFSET(Orçamento!$I$1,$B68-1,,$C68,))*$N68/$E69)))</f>
        <v/>
      </c>
    </row>
    <row r="70" spans="1:37" ht="13.15" customHeight="1">
      <c r="A70" s="206"/>
      <c r="B70" s="266" t="str" cm="1">
        <f t="array" aca="1" ref="B70" ca="1">IF($F68&gt;$E$2,"",IF($F$2=1,INDEX('QC rev00'!$M$10:$T$120,$F70,5),IF($F$2=2,INDEX(#REF!,$F70,5),INDEX(#REF!,$F70,5))))</f>
        <v/>
      </c>
      <c r="C70" s="266" t="str" cm="1">
        <f t="array" aca="1" ref="C70" ca="1">IF($F68&gt;$E$2,"",IF($F$2=1,INDEX('QC rev00'!$M$10:$T$120,$F70,6),IF($F$2=2,INDEX(#REF!,$F70,6),INDEX(#REF!,$F70,6))))</f>
        <v/>
      </c>
      <c r="D70" s="207"/>
      <c r="E70" s="207"/>
      <c r="F70" s="207" t="str">
        <f ca="1">IF(F68&gt;$E$2,"",MATCH(F68,'QC rev00'!$C$10:$C$120,))</f>
        <v/>
      </c>
      <c r="G70" s="753"/>
      <c r="H70" s="731"/>
      <c r="I70" s="732"/>
      <c r="J70" s="749"/>
      <c r="K70" s="750"/>
      <c r="L70" s="756"/>
      <c r="M70" s="735"/>
      <c r="N70" s="738"/>
      <c r="O70" s="741"/>
      <c r="P70" s="744"/>
      <c r="Q70" s="267" t="s">
        <v>91</v>
      </c>
      <c r="R70" s="588">
        <f t="shared" ref="R70:AK70" ca="1" si="62">IFERROR(R69*$O68,0)</f>
        <v>0</v>
      </c>
      <c r="S70" s="588">
        <f t="shared" ca="1" si="62"/>
        <v>0</v>
      </c>
      <c r="T70" s="588">
        <f t="shared" ca="1" si="62"/>
        <v>0</v>
      </c>
      <c r="U70" s="589">
        <f t="shared" ca="1" si="62"/>
        <v>0</v>
      </c>
      <c r="V70" s="588">
        <f t="shared" ca="1" si="62"/>
        <v>0</v>
      </c>
      <c r="W70" s="588">
        <f t="shared" ca="1" si="62"/>
        <v>0</v>
      </c>
      <c r="X70" s="588">
        <f t="shared" ca="1" si="62"/>
        <v>0</v>
      </c>
      <c r="Y70" s="588">
        <f t="shared" ca="1" si="62"/>
        <v>0</v>
      </c>
      <c r="Z70" s="588">
        <f t="shared" ca="1" si="62"/>
        <v>0</v>
      </c>
      <c r="AA70" s="588">
        <f t="shared" ca="1" si="62"/>
        <v>0</v>
      </c>
      <c r="AB70" s="588">
        <f t="shared" ca="1" si="62"/>
        <v>0</v>
      </c>
      <c r="AC70" s="588">
        <f t="shared" ca="1" si="62"/>
        <v>0</v>
      </c>
      <c r="AD70" s="588">
        <f t="shared" ca="1" si="62"/>
        <v>0</v>
      </c>
      <c r="AE70" s="588">
        <f t="shared" ca="1" si="62"/>
        <v>0</v>
      </c>
      <c r="AF70" s="588">
        <f t="shared" ca="1" si="62"/>
        <v>0</v>
      </c>
      <c r="AG70" s="588">
        <f t="shared" ca="1" si="62"/>
        <v>0</v>
      </c>
      <c r="AH70" s="588">
        <f t="shared" ca="1" si="62"/>
        <v>0</v>
      </c>
      <c r="AI70" s="588">
        <f t="shared" ca="1" si="62"/>
        <v>0</v>
      </c>
      <c r="AJ70" s="588">
        <f t="shared" ca="1" si="62"/>
        <v>0</v>
      </c>
      <c r="AK70" s="588">
        <f t="shared" ca="1" si="62"/>
        <v>0</v>
      </c>
    </row>
    <row r="71" spans="1:37" ht="13.15" customHeight="1">
      <c r="A71" s="206"/>
      <c r="B71" s="261">
        <f ca="1">IF($F71&gt;$E$2,0,IF(E71&lt;&gt;"",MATCH(F72&amp;" - Mapa",Orçamento!J:J,),0))</f>
        <v>0</v>
      </c>
      <c r="C71" s="215">
        <f ca="1">IF($D71&gt;1,_xlfn.MAXIFS(Orçamento!G:G,Orçamento!J:J,F72&amp;" - Mapa")+6-B71,0)</f>
        <v>0</v>
      </c>
      <c r="D71" s="261">
        <f ca="1">IF($F71&gt;$E$2,0,IF($G71=$E$6,$D$2,IF(E71&lt;&gt;"",_xlfn.MAXIFS(Orçamento!E:E,Orçamento!J:J,F72&amp;" - Mapa"),0)))</f>
        <v>0</v>
      </c>
      <c r="E71" s="215" t="str">
        <f ca="1">IF(F72="","",_xlfn.IFNA(MATCH($F72,'QC rev00'!$G$10:$G$120,),""))</f>
        <v/>
      </c>
      <c r="F71" s="207" cm="1">
        <f t="array" aca="1" ref="F71" ca="1">OFFSET(F71,-3,,,)+1</f>
        <v>17</v>
      </c>
      <c r="G71" s="751" t="str" cm="1">
        <f t="array" aca="1" ref="G71" ca="1">IF($F71&gt;$E$2,"",IF($F$2=1,INDEX('QC rev00'!$M$10:$T$120,$F73,2),IF($F$2=2,INDEX(#REF!,$F73,2),INDEX(#REF!,$F73,2))))</f>
        <v/>
      </c>
      <c r="H71" s="727" t="str" cm="1">
        <f t="array" aca="1" ref="H71" ca="1">IF($F71&gt;$E$2,"",IF($F$2=1,INDEX('QC rev00'!$M$10:$T$120,$F73,3),IF($F$2=2,INDEX(#REF!,$F73,3),INDEX(#REF!,$F73,3))))</f>
        <v/>
      </c>
      <c r="I71" s="728"/>
      <c r="J71" s="745"/>
      <c r="K71" s="746"/>
      <c r="L71" s="754" t="str" cm="1">
        <f t="array" aca="1" ref="L71" ca="1">IF($F71&gt;$E$2,"",IF($F$2=1,INDEX('QC rev00'!$M$10:$T$120,$F73,7),IF($F$2=2,INDEX(#REF!,$F73,7),INDEX(#REF!,$F73,7))))</f>
        <v/>
      </c>
      <c r="M71" s="733" t="str" cm="1">
        <f t="array" aca="1" ref="M71" ca="1">IF($F71&gt;$E$2,"",IF($F$2=1,INDEX('QC rev00'!$M$10:$T$120,$F73,8),IF($F$2=2,INDEX(#REF!,$F73,8),INDEX(#REF!,$F73,8))))</f>
        <v/>
      </c>
      <c r="N71" s="736" cm="1">
        <f t="array" aca="1" ref="N71" ca="1">IF($F71&gt;$E$2,0,IF(_xlfn.IFNA(MATCH($G71,Listas!$E$4:$E$206,),0)&gt;0,$F$5,IF($F$2=1,INDEX('QC rev00'!$M$10:$U$120,$F73,9),IF($F$2=2,INDEX(#REF!,$F73,9),INDEX(#REF!,$F73,9)))))</f>
        <v>0</v>
      </c>
      <c r="O71" s="739" cm="1">
        <f t="array" aca="1" ref="O71" ca="1">IF($F71&gt;$E$2,0,IF(_xlfn.IFNA(MATCH($G71,Listas!$E$4:$E$206,),0)&gt;0,1,IF($H$10=0,0,IF($F$2=1,INDEX('QC rev00'!$M$10:$BC$120,$F73,9+$F$3),IF($F$2=2,INDEX(#REF!,$F73,9+$F$3),INDEX(#REF!,$F73,9+$F$3)))*IF($E$5="X",1,1-$B73-$C73))))</f>
        <v>0</v>
      </c>
      <c r="P71" s="742">
        <f t="shared" ref="P71" ca="1" si="63">N71*O71</f>
        <v>0</v>
      </c>
      <c r="Q71" s="262" t="s">
        <v>89</v>
      </c>
      <c r="R71" s="308" t="str" cm="1">
        <f t="array" aca="1" ref="R71" ca="1">IF($D71=0,"",IF($G71=$E$6,INDEX(Orçamento!$U:$U,MATCH(R$21,Orçamento!$C:$C,),1),INDEX(Orçamento!$U:$U,$B71,1)))</f>
        <v/>
      </c>
      <c r="S71" s="309" t="str">
        <f ca="1">IF(S$21&gt;$D71,"",IF($G71=$E$6,INDEX(Orçamento!$U:$U,MATCH(S$21,Orçamento!$C:$C,),1),INDEX(Orçamento!$U:$U,MATCH(S$21&amp;"-"&amp;$F72,Orçamento!$F:$F,),1)))</f>
        <v/>
      </c>
      <c r="T71" s="309" t="str">
        <f ca="1">IF(T$21&gt;$D71,"",IF($G71=$E$6,INDEX(Orçamento!$U:$U,MATCH(T$21,Orçamento!$C:$C,),1),INDEX(Orçamento!$U:$U,MATCH(T$21&amp;"-"&amp;$F72,Orçamento!$F:$F,),1)))</f>
        <v/>
      </c>
      <c r="U71" s="310" t="str">
        <f ca="1">IF(U$21&gt;$D71,"",IF($G71=$E$6,INDEX(Orçamento!$U:$U,MATCH(U$21,Orçamento!$C:$C,),1),INDEX(Orçamento!$U:$U,MATCH(U$21&amp;"-"&amp;$F72,Orçamento!$F:$F,),1)))</f>
        <v/>
      </c>
      <c r="V71" s="309" t="str">
        <f ca="1">IF(V$21&gt;$D71,"",IF($G71=$E$6,INDEX(Orçamento!$U:$U,MATCH(V$21,Orçamento!$C:$C,),1),INDEX(Orçamento!$U:$U,MATCH(V$21&amp;"-"&amp;$F72,Orçamento!$F:$F,),1)))</f>
        <v/>
      </c>
      <c r="W71" s="309" t="str">
        <f ca="1">IF(W$21&gt;$D71,"",IF($G71=$E$6,INDEX(Orçamento!$U:$U,MATCH(W$21,Orçamento!$C:$C,),1),INDEX(Orçamento!$U:$U,MATCH(W$21&amp;"-"&amp;$F72,Orçamento!$F:$F,),1)))</f>
        <v/>
      </c>
      <c r="X71" s="309" t="str">
        <f ca="1">IF(X$21&gt;$D71,"",IF($G71=$E$6,INDEX(Orçamento!$U:$U,MATCH(X$21,Orçamento!$C:$C,),1),INDEX(Orçamento!$U:$U,MATCH(X$21&amp;"-"&amp;$F72,Orçamento!$F:$F,),1)))</f>
        <v/>
      </c>
      <c r="Y71" s="309" t="str">
        <f ca="1">IF(Y$21&gt;$D71,"",IF($G71=$E$6,INDEX(Orçamento!$U:$U,MATCH(Y$21,Orçamento!$C:$C,),1),INDEX(Orçamento!$U:$U,MATCH(Y$21&amp;"-"&amp;$F72,Orçamento!$F:$F,),1)))</f>
        <v/>
      </c>
      <c r="Z71" s="309" t="str">
        <f ca="1">IF(Z$21&gt;$D71,"",IF($G71=$E$6,INDEX(Orçamento!$U:$U,MATCH(Z$21,Orçamento!$C:$C,),1),INDEX(Orçamento!$U:$U,MATCH(Z$21&amp;"-"&amp;$F72,Orçamento!$F:$F,),1)))</f>
        <v/>
      </c>
      <c r="AA71" s="311" t="str">
        <f ca="1">IF(AA$21&gt;$D71,"",IF($G71=$E$6,INDEX(Orçamento!$U:$U,MATCH(AA$21,Orçamento!$C:$C,),1),INDEX(Orçamento!$U:$U,MATCH(AA$21&amp;"-"&amp;$F72,Orçamento!$F:$F,),1)))</f>
        <v/>
      </c>
      <c r="AB71" s="311" t="str">
        <f ca="1">IF(AB$21&gt;$D71,"",IF($G71=$E$6,INDEX(Orçamento!$U:$U,MATCH(AB$21,Orçamento!$C:$C,),1),INDEX(Orçamento!$U:$U,MATCH(AB$21&amp;"-"&amp;$F72,Orçamento!$F:$F,),1)))</f>
        <v/>
      </c>
      <c r="AC71" s="311" t="str">
        <f ca="1">IF(AC$21&gt;$D71,"",IF($G71=$E$6,INDEX(Orçamento!$U:$U,MATCH(AC$21,Orçamento!$C:$C,),1),INDEX(Orçamento!$U:$U,MATCH(AC$21&amp;"-"&amp;$F72,Orçamento!$F:$F,),1)))</f>
        <v/>
      </c>
      <c r="AD71" s="311" t="str">
        <f ca="1">IF(AD$21&gt;$D71,"",IF($G71=$E$6,INDEX(Orçamento!$U:$U,MATCH(AD$21,Orçamento!$C:$C,),1),INDEX(Orçamento!$U:$U,MATCH(AD$21&amp;"-"&amp;$F72,Orçamento!$F:$F,),1)))</f>
        <v/>
      </c>
      <c r="AE71" s="311" t="str">
        <f ca="1">IF(AE$21&gt;$D71,"",IF($G71=$E$6,INDEX(Orçamento!$U:$U,MATCH(AE$21,Orçamento!$C:$C,),1),INDEX(Orçamento!$U:$U,MATCH(AE$21&amp;"-"&amp;$F72,Orçamento!$F:$F,),1)))</f>
        <v/>
      </c>
      <c r="AF71" s="311" t="str">
        <f ca="1">IF(AF$21&gt;$D71,"",IF($G71=$E$6,INDEX(Orçamento!$U:$U,MATCH(AF$21,Orçamento!$C:$C,),1),INDEX(Orçamento!$U:$U,MATCH(AF$21&amp;"-"&amp;$F72,Orçamento!$F:$F,),1)))</f>
        <v/>
      </c>
      <c r="AG71" s="311" t="str">
        <f ca="1">IF(AG$21&gt;$D71,"",IF($G71=$E$6,INDEX(Orçamento!$U:$U,MATCH(AG$21,Orçamento!$C:$C,),1),INDEX(Orçamento!$U:$U,MATCH(AG$21&amp;"-"&amp;$F72,Orçamento!$F:$F,),1)))</f>
        <v/>
      </c>
      <c r="AH71" s="311" t="str">
        <f ca="1">IF(AH$21&gt;$D71,"",IF($G71=$E$6,INDEX(Orçamento!$U:$U,MATCH(AH$21,Orçamento!$C:$C,),1),INDEX(Orçamento!$U:$U,MATCH(AH$21&amp;"-"&amp;$F72,Orçamento!$F:$F,),1)))</f>
        <v/>
      </c>
      <c r="AI71" s="311" t="str">
        <f ca="1">IF(AI$21&gt;$D71,"",IF($G71=$E$6,INDEX(Orçamento!$U:$U,MATCH(AI$21,Orçamento!$C:$C,),1),INDEX(Orçamento!$U:$U,MATCH(AI$21&amp;"-"&amp;$F72,Orçamento!$F:$F,),1)))</f>
        <v/>
      </c>
      <c r="AJ71" s="311" t="str">
        <f ca="1">IF(AJ$21&gt;$D71,"",IF($G71=$E$6,INDEX(Orçamento!$U:$U,MATCH(AJ$21,Orçamento!$C:$C,),1),INDEX(Orçamento!$U:$U,MATCH(AJ$21&amp;"-"&amp;$F72,Orçamento!$F:$F,),1)))</f>
        <v/>
      </c>
      <c r="AK71" s="311" t="str">
        <f ca="1">IF(AK$21&gt;$D71,"",IF($G71=$E$6,INDEX(Orçamento!$U:$U,MATCH(AK$21,Orçamento!$C:$C,),1),INDEX(Orçamento!$U:$U,MATCH(AK$21&amp;"-"&amp;$F72,Orçamento!$F:$F,),1)))</f>
        <v/>
      </c>
    </row>
    <row r="72" spans="1:37" ht="13.15" customHeight="1">
      <c r="A72" s="206"/>
      <c r="B72" s="263">
        <f t="shared" ref="B72" ca="1" si="64">IF($F71&gt;$E$2,0,(1/(1-B73-C73))*(B73+C73))</f>
        <v>0</v>
      </c>
      <c r="C72" s="264" cm="1">
        <f t="array" aca="1" ref="C72" ca="1">IF(ROUND(SUM(IF(R71:AK71&lt;&gt;"",(R72:AK72)))-N71,3)&lt;&gt;0,"X",0)</f>
        <v>0</v>
      </c>
      <c r="D72" s="206"/>
      <c r="E72" s="215" t="str" cm="1">
        <f t="array" aca="1" ref="E72" ca="1">IF($F71&gt;$E$2,"",INDEX('QC rev00'!$J$9:$J$120,1+E71,1))</f>
        <v/>
      </c>
      <c r="F72" s="215" t="str" cm="1">
        <f t="array" aca="1" ref="F72" ca="1">IF($F71&gt;$E$2,"",IF($F$2=1,INDEX('QC rev00'!$M$10:$T$120,$F73,1),IF($F$2=2,INDEX(#REF!,$F73,1),INDEX(#REF!,$F73,1))))</f>
        <v/>
      </c>
      <c r="G72" s="752"/>
      <c r="H72" s="729"/>
      <c r="I72" s="730"/>
      <c r="J72" s="747"/>
      <c r="K72" s="748"/>
      <c r="L72" s="755"/>
      <c r="M72" s="734"/>
      <c r="N72" s="737"/>
      <c r="O72" s="740"/>
      <c r="P72" s="743"/>
      <c r="Q72" s="265" t="s">
        <v>90</v>
      </c>
      <c r="R72" s="312" t="str" cm="1">
        <f t="array" aca="1" ref="R72" ca="1">IF(OR($D71=0,R71="",$N71=0),"",
IF($G71=$E$6,
SUM(IF(OFFSET($R$23,,,($F71-1)*3-2,$D$3)=R71,OFFSET($R$25,,,($F71-1)*3-2,$D$3)*OFFSET($B$23,1,,($F71-1)*3-2,1))),
IF($D71=1,$N71,
SUMIF(OFFSET(Orçamento!$D$1,$B71-1,,$C71,),$F72&amp;"-"&amp;R71,OFFSET(Orçamento!$I$1,$B71-1,,$C71,))*$N71/$E72)))</f>
        <v/>
      </c>
      <c r="S72" s="312" t="str" cm="1">
        <f t="array" aca="1" ref="S72" ca="1">IF(OR($D71=0,S71="",$N71=0),"",
IF($G71=$E$6,
SUM(IF(OFFSET($R$23,,,($F71-1)*3-2,$D$3)=S71,OFFSET($R$25,,,($F71-1)*3-2,$D$3)*OFFSET($B$23,1,,($F71-1)*3-2,1))),
IF($D71=1,$N71,
SUMIF(OFFSET(Orçamento!$D$1,$B71-1,,$C71,),$F72&amp;"-"&amp;S71,OFFSET(Orçamento!$I$1,$B71-1,,$C71,))*$N71/$E72)))</f>
        <v/>
      </c>
      <c r="T72" s="312" t="str" cm="1">
        <f t="array" aca="1" ref="T72" ca="1">IF(OR($D71=0,T71="",$N71=0),"",
IF($G71=$E$6,
SUM(IF(OFFSET($R$23,,,($F71-1)*3-2,$D$3)=T71,OFFSET($R$25,,,($F71-1)*3-2,$D$3)*OFFSET($B$23,1,,($F71-1)*3-2,1))),
IF($D71=1,$N71,
SUMIF(OFFSET(Orçamento!$D$1,$B71-1,,$C71,),$F72&amp;"-"&amp;T71,OFFSET(Orçamento!$I$1,$B71-1,,$C71,))*$N71/$E72)))</f>
        <v/>
      </c>
      <c r="U72" s="313" t="str" cm="1">
        <f t="array" aca="1" ref="U72" ca="1">IF(OR($D71=0,U71="",$N71=0),"",
IF($G71=$E$6,
SUM(IF(OFFSET($R$23,,,($F71-1)*3-2,$D$3)=U71,OFFSET($R$25,,,($F71-1)*3-2,$D$3)*OFFSET($B$23,1,,($F71-1)*3-2,1))),
IF($D71=1,$N71,
SUMIF(OFFSET(Orçamento!$D$1,$B71-1,,$C71,),$F72&amp;"-"&amp;U71,OFFSET(Orçamento!$I$1,$B71-1,,$C71,))*$N71/$E72)))</f>
        <v/>
      </c>
      <c r="V72" s="312" t="str" cm="1">
        <f t="array" aca="1" ref="V72" ca="1">IF(OR($D71=0,V71="",$N71=0),"",
IF($G71=$E$6,
SUM(IF(OFFSET($R$23,,,($F71-1)*3-2,$D$3)=V71,OFFSET($R$25,,,($F71-1)*3-2,$D$3)*OFFSET($B$23,1,,($F71-1)*3-2,1))),
IF($D71=1,$N71,
SUMIF(OFFSET(Orçamento!$D$1,$B71-1,,$C71,),$F72&amp;"-"&amp;V71,OFFSET(Orçamento!$I$1,$B71-1,,$C71,))*$N71/$E72)))</f>
        <v/>
      </c>
      <c r="W72" s="312" t="str" cm="1">
        <f t="array" aca="1" ref="W72" ca="1">IF(OR($D71=0,W71="",$N71=0),"",
IF($G71=$E$6,
SUM(IF(OFFSET($R$23,,,($F71-1)*3-2,$D$3)=W71,OFFSET($R$25,,,($F71-1)*3-2,$D$3)*OFFSET($B$23,1,,($F71-1)*3-2,1))),
IF($D71=1,$N71,
SUMIF(OFFSET(Orçamento!$D$1,$B71-1,,$C71,),$F72&amp;"-"&amp;W71,OFFSET(Orçamento!$I$1,$B71-1,,$C71,))*$N71/$E72)))</f>
        <v/>
      </c>
      <c r="X72" s="312" t="str" cm="1">
        <f t="array" aca="1" ref="X72" ca="1">IF(OR($D71=0,X71="",$N71=0),"",
IF($G71=$E$6,
SUM(IF(OFFSET($R$23,,,($F71-1)*3-2,$D$3)=X71,OFFSET($R$25,,,($F71-1)*3-2,$D$3)*OFFSET($B$23,1,,($F71-1)*3-2,1))),
IF($D71=1,$N71,
SUMIF(OFFSET(Orçamento!$D$1,$B71-1,,$C71,),$F72&amp;"-"&amp;X71,OFFSET(Orçamento!$I$1,$B71-1,,$C71,))*$N71/$E72)))</f>
        <v/>
      </c>
      <c r="Y72" s="312" t="str" cm="1">
        <f t="array" aca="1" ref="Y72" ca="1">IF(OR($D71=0,Y71="",$N71=0),"",
IF($G71=$E$6,
SUM(IF(OFFSET($R$23,,,($F71-1)*3-2,$D$3)=Y71,OFFSET($R$25,,,($F71-1)*3-2,$D$3)*OFFSET($B$23,1,,($F71-1)*3-2,1))),
IF($D71=1,$N71,
SUMIF(OFFSET(Orçamento!$D$1,$B71-1,,$C71,),$F72&amp;"-"&amp;Y71,OFFSET(Orçamento!$I$1,$B71-1,,$C71,))*$N71/$E72)))</f>
        <v/>
      </c>
      <c r="Z72" s="312" t="str" cm="1">
        <f t="array" aca="1" ref="Z72" ca="1">IF(OR($D71=0,Z71="",$N71=0),"",
IF($G71=$E$6,
SUM(IF(OFFSET($R$23,,,($F71-1)*3-2,$D$3)=Z71,OFFSET($R$25,,,($F71-1)*3-2,$D$3)*OFFSET($B$23,1,,($F71-1)*3-2,1))),
IF($D71=1,$N71,
SUMIF(OFFSET(Orçamento!$D$1,$B71-1,,$C71,),$F72&amp;"-"&amp;Z71,OFFSET(Orçamento!$I$1,$B71-1,,$C71,))*$N71/$E72)))</f>
        <v/>
      </c>
      <c r="AA72" s="314" t="str" cm="1">
        <f t="array" aca="1" ref="AA72" ca="1">IF(OR($D71=0,AA71="",$N71=0),"",
IF($G71=$E$6,
SUM(IF(OFFSET($R$23,,,($F71-1)*3-2,$D$3)=AA71,OFFSET($R$25,,,($F71-1)*3-2,$D$3)*OFFSET($B$23,1,,($F71-1)*3-2,1))),
IF($D71=1,$N71,
SUMIF(OFFSET(Orçamento!$D$1,$B71-1,,$C71,),$F72&amp;"-"&amp;AA71,OFFSET(Orçamento!$I$1,$B71-1,,$C71,))*$N71/$E72)))</f>
        <v/>
      </c>
      <c r="AB72" s="314" t="str" cm="1">
        <f t="array" aca="1" ref="AB72" ca="1">IF(OR($D71=0,AB71="",$N71=0),"",
IF($G71=$E$6,
SUM(IF(OFFSET($R$23,,,($F71-1)*3-2,$D$3)=AB71,OFFSET($R$25,,,($F71-1)*3-2,$D$3)*OFFSET($B$23,1,,($F71-1)*3-2,1))),
IF($D71=1,$N71,
SUMIF(OFFSET(Orçamento!$D$1,$B71-1,,$C71,),$F72&amp;"-"&amp;AB71,OFFSET(Orçamento!$I$1,$B71-1,,$C71,))*$N71/$E72)))</f>
        <v/>
      </c>
      <c r="AC72" s="314" t="str" cm="1">
        <f t="array" aca="1" ref="AC72" ca="1">IF(OR($D71=0,AC71="",$N71=0),"",
IF($G71=$E$6,
SUM(IF(OFFSET($R$23,,,($F71-1)*3-2,$D$3)=AC71,OFFSET($R$25,,,($F71-1)*3-2,$D$3)*OFFSET($B$23,1,,($F71-1)*3-2,1))),
IF($D71=1,$N71,
SUMIF(OFFSET(Orçamento!$D$1,$B71-1,,$C71,),$F72&amp;"-"&amp;AC71,OFFSET(Orçamento!$I$1,$B71-1,,$C71,))*$N71/$E72)))</f>
        <v/>
      </c>
      <c r="AD72" s="314" t="str" cm="1">
        <f t="array" aca="1" ref="AD72" ca="1">IF(OR($D71=0,AD71="",$N71=0),"",
IF($G71=$E$6,
SUM(IF(OFFSET($R$23,,,($F71-1)*3-2,$D$3)=AD71,OFFSET($R$25,,,($F71-1)*3-2,$D$3)*OFFSET($B$23,1,,($F71-1)*3-2,1))),
IF($D71=1,$N71,
SUMIF(OFFSET(Orçamento!$D$1,$B71-1,,$C71,),$F72&amp;"-"&amp;AD71,OFFSET(Orçamento!$I$1,$B71-1,,$C71,))*$N71/$E72)))</f>
        <v/>
      </c>
      <c r="AE72" s="314" t="str" cm="1">
        <f t="array" aca="1" ref="AE72" ca="1">IF(OR($D71=0,AE71="",$N71=0),"",
IF($G71=$E$6,
SUM(IF(OFFSET($R$23,,,($F71-1)*3-2,$D$3)=AE71,OFFSET($R$25,,,($F71-1)*3-2,$D$3)*OFFSET($B$23,1,,($F71-1)*3-2,1))),
IF($D71=1,$N71,
SUMIF(OFFSET(Orçamento!$D$1,$B71-1,,$C71,),$F72&amp;"-"&amp;AE71,OFFSET(Orçamento!$I$1,$B71-1,,$C71,))*$N71/$E72)))</f>
        <v/>
      </c>
      <c r="AF72" s="314" t="str" cm="1">
        <f t="array" aca="1" ref="AF72" ca="1">IF(OR($D71=0,AF71="",$N71=0),"",
IF($G71=$E$6,
SUM(IF(OFFSET($R$23,,,($F71-1)*3-2,$D$3)=AF71,OFFSET($R$25,,,($F71-1)*3-2,$D$3)*OFFSET($B$23,1,,($F71-1)*3-2,1))),
IF($D71=1,$N71,
SUMIF(OFFSET(Orçamento!$D$1,$B71-1,,$C71,),$F72&amp;"-"&amp;AF71,OFFSET(Orçamento!$I$1,$B71-1,,$C71,))*$N71/$E72)))</f>
        <v/>
      </c>
      <c r="AG72" s="314" t="str" cm="1">
        <f t="array" aca="1" ref="AG72" ca="1">IF(OR($D71=0,AG71="",$N71=0),"",
IF($G71=$E$6,
SUM(IF(OFFSET($R$23,,,($F71-1)*3-2,$D$3)=AG71,OFFSET($R$25,,,($F71-1)*3-2,$D$3)*OFFSET($B$23,1,,($F71-1)*3-2,1))),
IF($D71=1,$N71,
SUMIF(OFFSET(Orçamento!$D$1,$B71-1,,$C71,),$F72&amp;"-"&amp;AG71,OFFSET(Orçamento!$I$1,$B71-1,,$C71,))*$N71/$E72)))</f>
        <v/>
      </c>
      <c r="AH72" s="314" t="str" cm="1">
        <f t="array" aca="1" ref="AH72" ca="1">IF(OR($D71=0,AH71="",$N71=0),"",
IF($G71=$E$6,
SUM(IF(OFFSET($R$23,,,($F71-1)*3-2,$D$3)=AH71,OFFSET($R$25,,,($F71-1)*3-2,$D$3)*OFFSET($B$23,1,,($F71-1)*3-2,1))),
IF($D71=1,$N71,
SUMIF(OFFSET(Orçamento!$D$1,$B71-1,,$C71,),$F72&amp;"-"&amp;AH71,OFFSET(Orçamento!$I$1,$B71-1,,$C71,))*$N71/$E72)))</f>
        <v/>
      </c>
      <c r="AI72" s="314" t="str" cm="1">
        <f t="array" aca="1" ref="AI72" ca="1">IF(OR($D71=0,AI71="",$N71=0),"",
IF($G71=$E$6,
SUM(IF(OFFSET($R$23,,,($F71-1)*3-2,$D$3)=AI71,OFFSET($R$25,,,($F71-1)*3-2,$D$3)*OFFSET($B$23,1,,($F71-1)*3-2,1))),
IF($D71=1,$N71,
SUMIF(OFFSET(Orçamento!$D$1,$B71-1,,$C71,),$F72&amp;"-"&amp;AI71,OFFSET(Orçamento!$I$1,$B71-1,,$C71,))*$N71/$E72)))</f>
        <v/>
      </c>
      <c r="AJ72" s="314" t="str" cm="1">
        <f t="array" aca="1" ref="AJ72" ca="1">IF(OR($D71=0,AJ71="",$N71=0),"",
IF($G71=$E$6,
SUM(IF(OFFSET($R$23,,,($F71-1)*3-2,$D$3)=AJ71,OFFSET($R$25,,,($F71-1)*3-2,$D$3)*OFFSET($B$23,1,,($F71-1)*3-2,1))),
IF($D71=1,$N71,
SUMIF(OFFSET(Orçamento!$D$1,$B71-1,,$C71,),$F72&amp;"-"&amp;AJ71,OFFSET(Orçamento!$I$1,$B71-1,,$C71,))*$N71/$E72)))</f>
        <v/>
      </c>
      <c r="AK72" s="314" t="str" cm="1">
        <f t="array" aca="1" ref="AK72" ca="1">IF(OR($D71=0,AK71="",$N71=0),"",
IF($G71=$E$6,
SUM(IF(OFFSET($R$23,,,($F71-1)*3-2,$D$3)=AK71,OFFSET($R$25,,,($F71-1)*3-2,$D$3)*OFFSET($B$23,1,,($F71-1)*3-2,1))),
IF($D71=1,$N71,
SUMIF(OFFSET(Orçamento!$D$1,$B71-1,,$C71,),$F72&amp;"-"&amp;AK71,OFFSET(Orçamento!$I$1,$B71-1,,$C71,))*$N71/$E72)))</f>
        <v/>
      </c>
    </row>
    <row r="73" spans="1:37" ht="13.15" customHeight="1">
      <c r="A73" s="206"/>
      <c r="B73" s="266" t="str" cm="1">
        <f t="array" aca="1" ref="B73" ca="1">IF($F71&gt;$E$2,"",IF($F$2=1,INDEX('QC rev00'!$M$10:$T$120,$F73,5),IF($F$2=2,INDEX(#REF!,$F73,5),INDEX(#REF!,$F73,5))))</f>
        <v/>
      </c>
      <c r="C73" s="266" t="str" cm="1">
        <f t="array" aca="1" ref="C73" ca="1">IF($F71&gt;$E$2,"",IF($F$2=1,INDEX('QC rev00'!$M$10:$T$120,$F73,6),IF($F$2=2,INDEX(#REF!,$F73,6),INDEX(#REF!,$F73,6))))</f>
        <v/>
      </c>
      <c r="D73" s="207"/>
      <c r="E73" s="207"/>
      <c r="F73" s="207" t="str">
        <f ca="1">IF(F71&gt;$E$2,"",MATCH(F71,'QC rev00'!$C$10:$C$120,))</f>
        <v/>
      </c>
      <c r="G73" s="753"/>
      <c r="H73" s="731"/>
      <c r="I73" s="732"/>
      <c r="J73" s="749"/>
      <c r="K73" s="750"/>
      <c r="L73" s="756"/>
      <c r="M73" s="735"/>
      <c r="N73" s="738"/>
      <c r="O73" s="741"/>
      <c r="P73" s="744"/>
      <c r="Q73" s="267" t="s">
        <v>91</v>
      </c>
      <c r="R73" s="588">
        <f t="shared" ref="R73:AK73" ca="1" si="65">IFERROR(R72*$O71,0)</f>
        <v>0</v>
      </c>
      <c r="S73" s="588">
        <f t="shared" ca="1" si="65"/>
        <v>0</v>
      </c>
      <c r="T73" s="588">
        <f t="shared" ca="1" si="65"/>
        <v>0</v>
      </c>
      <c r="U73" s="589">
        <f t="shared" ca="1" si="65"/>
        <v>0</v>
      </c>
      <c r="V73" s="588">
        <f t="shared" ca="1" si="65"/>
        <v>0</v>
      </c>
      <c r="W73" s="588">
        <f t="shared" ca="1" si="65"/>
        <v>0</v>
      </c>
      <c r="X73" s="588">
        <f t="shared" ca="1" si="65"/>
        <v>0</v>
      </c>
      <c r="Y73" s="588">
        <f t="shared" ca="1" si="65"/>
        <v>0</v>
      </c>
      <c r="Z73" s="588">
        <f t="shared" ca="1" si="65"/>
        <v>0</v>
      </c>
      <c r="AA73" s="588">
        <f t="shared" ca="1" si="65"/>
        <v>0</v>
      </c>
      <c r="AB73" s="588">
        <f t="shared" ca="1" si="65"/>
        <v>0</v>
      </c>
      <c r="AC73" s="588">
        <f t="shared" ca="1" si="65"/>
        <v>0</v>
      </c>
      <c r="AD73" s="588">
        <f t="shared" ca="1" si="65"/>
        <v>0</v>
      </c>
      <c r="AE73" s="588">
        <f t="shared" ca="1" si="65"/>
        <v>0</v>
      </c>
      <c r="AF73" s="588">
        <f t="shared" ca="1" si="65"/>
        <v>0</v>
      </c>
      <c r="AG73" s="588">
        <f t="shared" ca="1" si="65"/>
        <v>0</v>
      </c>
      <c r="AH73" s="588">
        <f t="shared" ca="1" si="65"/>
        <v>0</v>
      </c>
      <c r="AI73" s="588">
        <f t="shared" ca="1" si="65"/>
        <v>0</v>
      </c>
      <c r="AJ73" s="588">
        <f t="shared" ca="1" si="65"/>
        <v>0</v>
      </c>
      <c r="AK73" s="588">
        <f t="shared" ca="1" si="65"/>
        <v>0</v>
      </c>
    </row>
    <row r="74" spans="1:37" ht="13.15" customHeight="1">
      <c r="A74" s="206"/>
      <c r="B74" s="261">
        <f ca="1">IF($F74&gt;$E$2,0,IF(E74&lt;&gt;"",MATCH(F75&amp;" - Mapa",Orçamento!J:J,),0))</f>
        <v>0</v>
      </c>
      <c r="C74" s="215">
        <f ca="1">IF($D74&gt;1,_xlfn.MAXIFS(Orçamento!G:G,Orçamento!J:J,F75&amp;" - Mapa")+6-B74,0)</f>
        <v>0</v>
      </c>
      <c r="D74" s="261">
        <f ca="1">IF($F74&gt;$E$2,0,IF($G74=$E$6,$D$2,IF(E74&lt;&gt;"",_xlfn.MAXIFS(Orçamento!E:E,Orçamento!J:J,F75&amp;" - Mapa"),0)))</f>
        <v>0</v>
      </c>
      <c r="E74" s="215" t="str">
        <f ca="1">IF(F75="","",_xlfn.IFNA(MATCH($F75,'QC rev00'!$G$10:$G$120,),""))</f>
        <v/>
      </c>
      <c r="F74" s="207" cm="1">
        <f t="array" aca="1" ref="F74" ca="1">OFFSET(F74,-3,,,)+1</f>
        <v>18</v>
      </c>
      <c r="G74" s="751" t="str" cm="1">
        <f t="array" aca="1" ref="G74" ca="1">IF($F74&gt;$E$2,"",IF($F$2=1,INDEX('QC rev00'!$M$10:$T$120,$F76,2),IF($F$2=2,INDEX(#REF!,$F76,2),INDEX(#REF!,$F76,2))))</f>
        <v/>
      </c>
      <c r="H74" s="727" t="str" cm="1">
        <f t="array" aca="1" ref="H74" ca="1">IF($F74&gt;$E$2,"",IF($F$2=1,INDEX('QC rev00'!$M$10:$T$120,$F76,3),IF($F$2=2,INDEX(#REF!,$F76,3),INDEX(#REF!,$F76,3))))</f>
        <v/>
      </c>
      <c r="I74" s="728"/>
      <c r="J74" s="745"/>
      <c r="K74" s="746"/>
      <c r="L74" s="754" t="str" cm="1">
        <f t="array" aca="1" ref="L74" ca="1">IF($F74&gt;$E$2,"",IF($F$2=1,INDEX('QC rev00'!$M$10:$T$120,$F76,7),IF($F$2=2,INDEX(#REF!,$F76,7),INDEX(#REF!,$F76,7))))</f>
        <v/>
      </c>
      <c r="M74" s="733" t="str" cm="1">
        <f t="array" aca="1" ref="M74" ca="1">IF($F74&gt;$E$2,"",IF($F$2=1,INDEX('QC rev00'!$M$10:$T$120,$F76,8),IF($F$2=2,INDEX(#REF!,$F76,8),INDEX(#REF!,$F76,8))))</f>
        <v/>
      </c>
      <c r="N74" s="736" cm="1">
        <f t="array" aca="1" ref="N74" ca="1">IF($F74&gt;$E$2,0,IF(_xlfn.IFNA(MATCH($G74,Listas!$E$4:$E$206,),0)&gt;0,$F$5,IF($F$2=1,INDEX('QC rev00'!$M$10:$U$120,$F76,9),IF($F$2=2,INDEX(#REF!,$F76,9),INDEX(#REF!,$F76,9)))))</f>
        <v>0</v>
      </c>
      <c r="O74" s="739" cm="1">
        <f t="array" aca="1" ref="O74" ca="1">IF($F74&gt;$E$2,0,IF(_xlfn.IFNA(MATCH($G74,Listas!$E$4:$E$206,),0)&gt;0,1,IF($H$10=0,0,IF($F$2=1,INDEX('QC rev00'!$M$10:$BC$120,$F76,9+$F$3),IF($F$2=2,INDEX(#REF!,$F76,9+$F$3),INDEX(#REF!,$F76,9+$F$3)))*IF($E$5="X",1,1-$B76-$C76))))</f>
        <v>0</v>
      </c>
      <c r="P74" s="742">
        <f t="shared" ref="P74" ca="1" si="66">N74*O74</f>
        <v>0</v>
      </c>
      <c r="Q74" s="262" t="s">
        <v>89</v>
      </c>
      <c r="R74" s="308" t="str" cm="1">
        <f t="array" aca="1" ref="R74" ca="1">IF($D74=0,"",IF($G74=$E$6,INDEX(Orçamento!$U:$U,MATCH(R$21,Orçamento!$C:$C,),1),INDEX(Orçamento!$U:$U,$B74,1)))</f>
        <v/>
      </c>
      <c r="S74" s="309" t="str">
        <f ca="1">IF(S$21&gt;$D74,"",IF($G74=$E$6,INDEX(Orçamento!$U:$U,MATCH(S$21,Orçamento!$C:$C,),1),INDEX(Orçamento!$U:$U,MATCH(S$21&amp;"-"&amp;$F75,Orçamento!$F:$F,),1)))</f>
        <v/>
      </c>
      <c r="T74" s="309" t="str">
        <f ca="1">IF(T$21&gt;$D74,"",IF($G74=$E$6,INDEX(Orçamento!$U:$U,MATCH(T$21,Orçamento!$C:$C,),1),INDEX(Orçamento!$U:$U,MATCH(T$21&amp;"-"&amp;$F75,Orçamento!$F:$F,),1)))</f>
        <v/>
      </c>
      <c r="U74" s="310" t="str">
        <f ca="1">IF(U$21&gt;$D74,"",IF($G74=$E$6,INDEX(Orçamento!$U:$U,MATCH(U$21,Orçamento!$C:$C,),1),INDEX(Orçamento!$U:$U,MATCH(U$21&amp;"-"&amp;$F75,Orçamento!$F:$F,),1)))</f>
        <v/>
      </c>
      <c r="V74" s="309" t="str">
        <f ca="1">IF(V$21&gt;$D74,"",IF($G74=$E$6,INDEX(Orçamento!$U:$U,MATCH(V$21,Orçamento!$C:$C,),1),INDEX(Orçamento!$U:$U,MATCH(V$21&amp;"-"&amp;$F75,Orçamento!$F:$F,),1)))</f>
        <v/>
      </c>
      <c r="W74" s="309" t="str">
        <f ca="1">IF(W$21&gt;$D74,"",IF($G74=$E$6,INDEX(Orçamento!$U:$U,MATCH(W$21,Orçamento!$C:$C,),1),INDEX(Orçamento!$U:$U,MATCH(W$21&amp;"-"&amp;$F75,Orçamento!$F:$F,),1)))</f>
        <v/>
      </c>
      <c r="X74" s="309" t="str">
        <f ca="1">IF(X$21&gt;$D74,"",IF($G74=$E$6,INDEX(Orçamento!$U:$U,MATCH(X$21,Orçamento!$C:$C,),1),INDEX(Orçamento!$U:$U,MATCH(X$21&amp;"-"&amp;$F75,Orçamento!$F:$F,),1)))</f>
        <v/>
      </c>
      <c r="Y74" s="309" t="str">
        <f ca="1">IF(Y$21&gt;$D74,"",IF($G74=$E$6,INDEX(Orçamento!$U:$U,MATCH(Y$21,Orçamento!$C:$C,),1),INDEX(Orçamento!$U:$U,MATCH(Y$21&amp;"-"&amp;$F75,Orçamento!$F:$F,),1)))</f>
        <v/>
      </c>
      <c r="Z74" s="309" t="str">
        <f ca="1">IF(Z$21&gt;$D74,"",IF($G74=$E$6,INDEX(Orçamento!$U:$U,MATCH(Z$21,Orçamento!$C:$C,),1),INDEX(Orçamento!$U:$U,MATCH(Z$21&amp;"-"&amp;$F75,Orçamento!$F:$F,),1)))</f>
        <v/>
      </c>
      <c r="AA74" s="311" t="str">
        <f ca="1">IF(AA$21&gt;$D74,"",IF($G74=$E$6,INDEX(Orçamento!$U:$U,MATCH(AA$21,Orçamento!$C:$C,),1),INDEX(Orçamento!$U:$U,MATCH(AA$21&amp;"-"&amp;$F75,Orçamento!$F:$F,),1)))</f>
        <v/>
      </c>
      <c r="AB74" s="311" t="str">
        <f ca="1">IF(AB$21&gt;$D74,"",IF($G74=$E$6,INDEX(Orçamento!$U:$U,MATCH(AB$21,Orçamento!$C:$C,),1),INDEX(Orçamento!$U:$U,MATCH(AB$21&amp;"-"&amp;$F75,Orçamento!$F:$F,),1)))</f>
        <v/>
      </c>
      <c r="AC74" s="311" t="str">
        <f ca="1">IF(AC$21&gt;$D74,"",IF($G74=$E$6,INDEX(Orçamento!$U:$U,MATCH(AC$21,Orçamento!$C:$C,),1),INDEX(Orçamento!$U:$U,MATCH(AC$21&amp;"-"&amp;$F75,Orçamento!$F:$F,),1)))</f>
        <v/>
      </c>
      <c r="AD74" s="311" t="str">
        <f ca="1">IF(AD$21&gt;$D74,"",IF($G74=$E$6,INDEX(Orçamento!$U:$U,MATCH(AD$21,Orçamento!$C:$C,),1),INDEX(Orçamento!$U:$U,MATCH(AD$21&amp;"-"&amp;$F75,Orçamento!$F:$F,),1)))</f>
        <v/>
      </c>
      <c r="AE74" s="311" t="str">
        <f ca="1">IF(AE$21&gt;$D74,"",IF($G74=$E$6,INDEX(Orçamento!$U:$U,MATCH(AE$21,Orçamento!$C:$C,),1),INDEX(Orçamento!$U:$U,MATCH(AE$21&amp;"-"&amp;$F75,Orçamento!$F:$F,),1)))</f>
        <v/>
      </c>
      <c r="AF74" s="311" t="str">
        <f ca="1">IF(AF$21&gt;$D74,"",IF($G74=$E$6,INDEX(Orçamento!$U:$U,MATCH(AF$21,Orçamento!$C:$C,),1),INDEX(Orçamento!$U:$U,MATCH(AF$21&amp;"-"&amp;$F75,Orçamento!$F:$F,),1)))</f>
        <v/>
      </c>
      <c r="AG74" s="311" t="str">
        <f ca="1">IF(AG$21&gt;$D74,"",IF($G74=$E$6,INDEX(Orçamento!$U:$U,MATCH(AG$21,Orçamento!$C:$C,),1),INDEX(Orçamento!$U:$U,MATCH(AG$21&amp;"-"&amp;$F75,Orçamento!$F:$F,),1)))</f>
        <v/>
      </c>
      <c r="AH74" s="311" t="str">
        <f ca="1">IF(AH$21&gt;$D74,"",IF($G74=$E$6,INDEX(Orçamento!$U:$U,MATCH(AH$21,Orçamento!$C:$C,),1),INDEX(Orçamento!$U:$U,MATCH(AH$21&amp;"-"&amp;$F75,Orçamento!$F:$F,),1)))</f>
        <v/>
      </c>
      <c r="AI74" s="311" t="str">
        <f ca="1">IF(AI$21&gt;$D74,"",IF($G74=$E$6,INDEX(Orçamento!$U:$U,MATCH(AI$21,Orçamento!$C:$C,),1),INDEX(Orçamento!$U:$U,MATCH(AI$21&amp;"-"&amp;$F75,Orçamento!$F:$F,),1)))</f>
        <v/>
      </c>
      <c r="AJ74" s="311" t="str">
        <f ca="1">IF(AJ$21&gt;$D74,"",IF($G74=$E$6,INDEX(Orçamento!$U:$U,MATCH(AJ$21,Orçamento!$C:$C,),1),INDEX(Orçamento!$U:$U,MATCH(AJ$21&amp;"-"&amp;$F75,Orçamento!$F:$F,),1)))</f>
        <v/>
      </c>
      <c r="AK74" s="311" t="str">
        <f ca="1">IF(AK$21&gt;$D74,"",IF($G74=$E$6,INDEX(Orçamento!$U:$U,MATCH(AK$21,Orçamento!$C:$C,),1),INDEX(Orçamento!$U:$U,MATCH(AK$21&amp;"-"&amp;$F75,Orçamento!$F:$F,),1)))</f>
        <v/>
      </c>
    </row>
    <row r="75" spans="1:37" ht="13.15" customHeight="1">
      <c r="A75" s="206"/>
      <c r="B75" s="263">
        <f t="shared" ref="B75" ca="1" si="67">IF($F74&gt;$E$2,0,(1/(1-B76-C76))*(B76+C76))</f>
        <v>0</v>
      </c>
      <c r="C75" s="264" cm="1">
        <f t="array" aca="1" ref="C75" ca="1">IF(ROUND(SUM(IF(R74:AK74&lt;&gt;"",(R75:AK75)))-N74,3)&lt;&gt;0,"X",0)</f>
        <v>0</v>
      </c>
      <c r="D75" s="206"/>
      <c r="E75" s="215" t="str" cm="1">
        <f t="array" aca="1" ref="E75" ca="1">IF($F74&gt;$E$2,"",INDEX('QC rev00'!$J$9:$J$120,1+E74,1))</f>
        <v/>
      </c>
      <c r="F75" s="215" t="str" cm="1">
        <f t="array" aca="1" ref="F75" ca="1">IF($F74&gt;$E$2,"",IF($F$2=1,INDEX('QC rev00'!$M$10:$T$120,$F76,1),IF($F$2=2,INDEX(#REF!,$F76,1),INDEX(#REF!,$F76,1))))</f>
        <v/>
      </c>
      <c r="G75" s="752"/>
      <c r="H75" s="729"/>
      <c r="I75" s="730"/>
      <c r="J75" s="747"/>
      <c r="K75" s="748"/>
      <c r="L75" s="755"/>
      <c r="M75" s="734"/>
      <c r="N75" s="737"/>
      <c r="O75" s="740"/>
      <c r="P75" s="743"/>
      <c r="Q75" s="265" t="s">
        <v>90</v>
      </c>
      <c r="R75" s="312" t="str" cm="1">
        <f t="array" aca="1" ref="R75" ca="1">IF(OR($D74=0,R74="",$N74=0),"",
IF($G74=$E$6,
SUM(IF(OFFSET($R$23,,,($F74-1)*3-2,$D$3)=R74,OFFSET($R$25,,,($F74-1)*3-2,$D$3)*OFFSET($B$23,1,,($F74-1)*3-2,1))),
IF($D74=1,$N74,
SUMIF(OFFSET(Orçamento!$D$1,$B74-1,,$C74,),$F75&amp;"-"&amp;R74,OFFSET(Orçamento!$I$1,$B74-1,,$C74,))*$N74/$E75)))</f>
        <v/>
      </c>
      <c r="S75" s="312" t="str" cm="1">
        <f t="array" aca="1" ref="S75" ca="1">IF(OR($D74=0,S74="",$N74=0),"",
IF($G74=$E$6,
SUM(IF(OFFSET($R$23,,,($F74-1)*3-2,$D$3)=S74,OFFSET($R$25,,,($F74-1)*3-2,$D$3)*OFFSET($B$23,1,,($F74-1)*3-2,1))),
IF($D74=1,$N74,
SUMIF(OFFSET(Orçamento!$D$1,$B74-1,,$C74,),$F75&amp;"-"&amp;S74,OFFSET(Orçamento!$I$1,$B74-1,,$C74,))*$N74/$E75)))</f>
        <v/>
      </c>
      <c r="T75" s="312" t="str" cm="1">
        <f t="array" aca="1" ref="T75" ca="1">IF(OR($D74=0,T74="",$N74=0),"",
IF($G74=$E$6,
SUM(IF(OFFSET($R$23,,,($F74-1)*3-2,$D$3)=T74,OFFSET($R$25,,,($F74-1)*3-2,$D$3)*OFFSET($B$23,1,,($F74-1)*3-2,1))),
IF($D74=1,$N74,
SUMIF(OFFSET(Orçamento!$D$1,$B74-1,,$C74,),$F75&amp;"-"&amp;T74,OFFSET(Orçamento!$I$1,$B74-1,,$C74,))*$N74/$E75)))</f>
        <v/>
      </c>
      <c r="U75" s="313" t="str" cm="1">
        <f t="array" aca="1" ref="U75" ca="1">IF(OR($D74=0,U74="",$N74=0),"",
IF($G74=$E$6,
SUM(IF(OFFSET($R$23,,,($F74-1)*3-2,$D$3)=U74,OFFSET($R$25,,,($F74-1)*3-2,$D$3)*OFFSET($B$23,1,,($F74-1)*3-2,1))),
IF($D74=1,$N74,
SUMIF(OFFSET(Orçamento!$D$1,$B74-1,,$C74,),$F75&amp;"-"&amp;U74,OFFSET(Orçamento!$I$1,$B74-1,,$C74,))*$N74/$E75)))</f>
        <v/>
      </c>
      <c r="V75" s="312" t="str" cm="1">
        <f t="array" aca="1" ref="V75" ca="1">IF(OR($D74=0,V74="",$N74=0),"",
IF($G74=$E$6,
SUM(IF(OFFSET($R$23,,,($F74-1)*3-2,$D$3)=V74,OFFSET($R$25,,,($F74-1)*3-2,$D$3)*OFFSET($B$23,1,,($F74-1)*3-2,1))),
IF($D74=1,$N74,
SUMIF(OFFSET(Orçamento!$D$1,$B74-1,,$C74,),$F75&amp;"-"&amp;V74,OFFSET(Orçamento!$I$1,$B74-1,,$C74,))*$N74/$E75)))</f>
        <v/>
      </c>
      <c r="W75" s="312" t="str" cm="1">
        <f t="array" aca="1" ref="W75" ca="1">IF(OR($D74=0,W74="",$N74=0),"",
IF($G74=$E$6,
SUM(IF(OFFSET($R$23,,,($F74-1)*3-2,$D$3)=W74,OFFSET($R$25,,,($F74-1)*3-2,$D$3)*OFFSET($B$23,1,,($F74-1)*3-2,1))),
IF($D74=1,$N74,
SUMIF(OFFSET(Orçamento!$D$1,$B74-1,,$C74,),$F75&amp;"-"&amp;W74,OFFSET(Orçamento!$I$1,$B74-1,,$C74,))*$N74/$E75)))</f>
        <v/>
      </c>
      <c r="X75" s="312" t="str" cm="1">
        <f t="array" aca="1" ref="X75" ca="1">IF(OR($D74=0,X74="",$N74=0),"",
IF($G74=$E$6,
SUM(IF(OFFSET($R$23,,,($F74-1)*3-2,$D$3)=X74,OFFSET($R$25,,,($F74-1)*3-2,$D$3)*OFFSET($B$23,1,,($F74-1)*3-2,1))),
IF($D74=1,$N74,
SUMIF(OFFSET(Orçamento!$D$1,$B74-1,,$C74,),$F75&amp;"-"&amp;X74,OFFSET(Orçamento!$I$1,$B74-1,,$C74,))*$N74/$E75)))</f>
        <v/>
      </c>
      <c r="Y75" s="312" t="str" cm="1">
        <f t="array" aca="1" ref="Y75" ca="1">IF(OR($D74=0,Y74="",$N74=0),"",
IF($G74=$E$6,
SUM(IF(OFFSET($R$23,,,($F74-1)*3-2,$D$3)=Y74,OFFSET($R$25,,,($F74-1)*3-2,$D$3)*OFFSET($B$23,1,,($F74-1)*3-2,1))),
IF($D74=1,$N74,
SUMIF(OFFSET(Orçamento!$D$1,$B74-1,,$C74,),$F75&amp;"-"&amp;Y74,OFFSET(Orçamento!$I$1,$B74-1,,$C74,))*$N74/$E75)))</f>
        <v/>
      </c>
      <c r="Z75" s="312" t="str" cm="1">
        <f t="array" aca="1" ref="Z75" ca="1">IF(OR($D74=0,Z74="",$N74=0),"",
IF($G74=$E$6,
SUM(IF(OFFSET($R$23,,,($F74-1)*3-2,$D$3)=Z74,OFFSET($R$25,,,($F74-1)*3-2,$D$3)*OFFSET($B$23,1,,($F74-1)*3-2,1))),
IF($D74=1,$N74,
SUMIF(OFFSET(Orçamento!$D$1,$B74-1,,$C74,),$F75&amp;"-"&amp;Z74,OFFSET(Orçamento!$I$1,$B74-1,,$C74,))*$N74/$E75)))</f>
        <v/>
      </c>
      <c r="AA75" s="314" t="str" cm="1">
        <f t="array" aca="1" ref="AA75" ca="1">IF(OR($D74=0,AA74="",$N74=0),"",
IF($G74=$E$6,
SUM(IF(OFFSET($R$23,,,($F74-1)*3-2,$D$3)=AA74,OFFSET($R$25,,,($F74-1)*3-2,$D$3)*OFFSET($B$23,1,,($F74-1)*3-2,1))),
IF($D74=1,$N74,
SUMIF(OFFSET(Orçamento!$D$1,$B74-1,,$C74,),$F75&amp;"-"&amp;AA74,OFFSET(Orçamento!$I$1,$B74-1,,$C74,))*$N74/$E75)))</f>
        <v/>
      </c>
      <c r="AB75" s="314" t="str" cm="1">
        <f t="array" aca="1" ref="AB75" ca="1">IF(OR($D74=0,AB74="",$N74=0),"",
IF($G74=$E$6,
SUM(IF(OFFSET($R$23,,,($F74-1)*3-2,$D$3)=AB74,OFFSET($R$25,,,($F74-1)*3-2,$D$3)*OFFSET($B$23,1,,($F74-1)*3-2,1))),
IF($D74=1,$N74,
SUMIF(OFFSET(Orçamento!$D$1,$B74-1,,$C74,),$F75&amp;"-"&amp;AB74,OFFSET(Orçamento!$I$1,$B74-1,,$C74,))*$N74/$E75)))</f>
        <v/>
      </c>
      <c r="AC75" s="314" t="str" cm="1">
        <f t="array" aca="1" ref="AC75" ca="1">IF(OR($D74=0,AC74="",$N74=0),"",
IF($G74=$E$6,
SUM(IF(OFFSET($R$23,,,($F74-1)*3-2,$D$3)=AC74,OFFSET($R$25,,,($F74-1)*3-2,$D$3)*OFFSET($B$23,1,,($F74-1)*3-2,1))),
IF($D74=1,$N74,
SUMIF(OFFSET(Orçamento!$D$1,$B74-1,,$C74,),$F75&amp;"-"&amp;AC74,OFFSET(Orçamento!$I$1,$B74-1,,$C74,))*$N74/$E75)))</f>
        <v/>
      </c>
      <c r="AD75" s="314" t="str" cm="1">
        <f t="array" aca="1" ref="AD75" ca="1">IF(OR($D74=0,AD74="",$N74=0),"",
IF($G74=$E$6,
SUM(IF(OFFSET($R$23,,,($F74-1)*3-2,$D$3)=AD74,OFFSET($R$25,,,($F74-1)*3-2,$D$3)*OFFSET($B$23,1,,($F74-1)*3-2,1))),
IF($D74=1,$N74,
SUMIF(OFFSET(Orçamento!$D$1,$B74-1,,$C74,),$F75&amp;"-"&amp;AD74,OFFSET(Orçamento!$I$1,$B74-1,,$C74,))*$N74/$E75)))</f>
        <v/>
      </c>
      <c r="AE75" s="314" t="str" cm="1">
        <f t="array" aca="1" ref="AE75" ca="1">IF(OR($D74=0,AE74="",$N74=0),"",
IF($G74=$E$6,
SUM(IF(OFFSET($R$23,,,($F74-1)*3-2,$D$3)=AE74,OFFSET($R$25,,,($F74-1)*3-2,$D$3)*OFFSET($B$23,1,,($F74-1)*3-2,1))),
IF($D74=1,$N74,
SUMIF(OFFSET(Orçamento!$D$1,$B74-1,,$C74,),$F75&amp;"-"&amp;AE74,OFFSET(Orçamento!$I$1,$B74-1,,$C74,))*$N74/$E75)))</f>
        <v/>
      </c>
      <c r="AF75" s="314" t="str" cm="1">
        <f t="array" aca="1" ref="AF75" ca="1">IF(OR($D74=0,AF74="",$N74=0),"",
IF($G74=$E$6,
SUM(IF(OFFSET($R$23,,,($F74-1)*3-2,$D$3)=AF74,OFFSET($R$25,,,($F74-1)*3-2,$D$3)*OFFSET($B$23,1,,($F74-1)*3-2,1))),
IF($D74=1,$N74,
SUMIF(OFFSET(Orçamento!$D$1,$B74-1,,$C74,),$F75&amp;"-"&amp;AF74,OFFSET(Orçamento!$I$1,$B74-1,,$C74,))*$N74/$E75)))</f>
        <v/>
      </c>
      <c r="AG75" s="314" t="str" cm="1">
        <f t="array" aca="1" ref="AG75" ca="1">IF(OR($D74=0,AG74="",$N74=0),"",
IF($G74=$E$6,
SUM(IF(OFFSET($R$23,,,($F74-1)*3-2,$D$3)=AG74,OFFSET($R$25,,,($F74-1)*3-2,$D$3)*OFFSET($B$23,1,,($F74-1)*3-2,1))),
IF($D74=1,$N74,
SUMIF(OFFSET(Orçamento!$D$1,$B74-1,,$C74,),$F75&amp;"-"&amp;AG74,OFFSET(Orçamento!$I$1,$B74-1,,$C74,))*$N74/$E75)))</f>
        <v/>
      </c>
      <c r="AH75" s="314" t="str" cm="1">
        <f t="array" aca="1" ref="AH75" ca="1">IF(OR($D74=0,AH74="",$N74=0),"",
IF($G74=$E$6,
SUM(IF(OFFSET($R$23,,,($F74-1)*3-2,$D$3)=AH74,OFFSET($R$25,,,($F74-1)*3-2,$D$3)*OFFSET($B$23,1,,($F74-1)*3-2,1))),
IF($D74=1,$N74,
SUMIF(OFFSET(Orçamento!$D$1,$B74-1,,$C74,),$F75&amp;"-"&amp;AH74,OFFSET(Orçamento!$I$1,$B74-1,,$C74,))*$N74/$E75)))</f>
        <v/>
      </c>
      <c r="AI75" s="314" t="str" cm="1">
        <f t="array" aca="1" ref="AI75" ca="1">IF(OR($D74=0,AI74="",$N74=0),"",
IF($G74=$E$6,
SUM(IF(OFFSET($R$23,,,($F74-1)*3-2,$D$3)=AI74,OFFSET($R$25,,,($F74-1)*3-2,$D$3)*OFFSET($B$23,1,,($F74-1)*3-2,1))),
IF($D74=1,$N74,
SUMIF(OFFSET(Orçamento!$D$1,$B74-1,,$C74,),$F75&amp;"-"&amp;AI74,OFFSET(Orçamento!$I$1,$B74-1,,$C74,))*$N74/$E75)))</f>
        <v/>
      </c>
      <c r="AJ75" s="314" t="str" cm="1">
        <f t="array" aca="1" ref="AJ75" ca="1">IF(OR($D74=0,AJ74="",$N74=0),"",
IF($G74=$E$6,
SUM(IF(OFFSET($R$23,,,($F74-1)*3-2,$D$3)=AJ74,OFFSET($R$25,,,($F74-1)*3-2,$D$3)*OFFSET($B$23,1,,($F74-1)*3-2,1))),
IF($D74=1,$N74,
SUMIF(OFFSET(Orçamento!$D$1,$B74-1,,$C74,),$F75&amp;"-"&amp;AJ74,OFFSET(Orçamento!$I$1,$B74-1,,$C74,))*$N74/$E75)))</f>
        <v/>
      </c>
      <c r="AK75" s="314" t="str" cm="1">
        <f t="array" aca="1" ref="AK75" ca="1">IF(OR($D74=0,AK74="",$N74=0),"",
IF($G74=$E$6,
SUM(IF(OFFSET($R$23,,,($F74-1)*3-2,$D$3)=AK74,OFFSET($R$25,,,($F74-1)*3-2,$D$3)*OFFSET($B$23,1,,($F74-1)*3-2,1))),
IF($D74=1,$N74,
SUMIF(OFFSET(Orçamento!$D$1,$B74-1,,$C74,),$F75&amp;"-"&amp;AK74,OFFSET(Orçamento!$I$1,$B74-1,,$C74,))*$N74/$E75)))</f>
        <v/>
      </c>
    </row>
    <row r="76" spans="1:37" ht="13.15" customHeight="1">
      <c r="A76" s="206"/>
      <c r="B76" s="266" t="str" cm="1">
        <f t="array" aca="1" ref="B76" ca="1">IF($F74&gt;$E$2,"",IF($F$2=1,INDEX('QC rev00'!$M$10:$T$120,$F76,5),IF($F$2=2,INDEX(#REF!,$F76,5),INDEX(#REF!,$F76,5))))</f>
        <v/>
      </c>
      <c r="C76" s="266" t="str" cm="1">
        <f t="array" aca="1" ref="C76" ca="1">IF($F74&gt;$E$2,"",IF($F$2=1,INDEX('QC rev00'!$M$10:$T$120,$F76,6),IF($F$2=2,INDEX(#REF!,$F76,6),INDEX(#REF!,$F76,6))))</f>
        <v/>
      </c>
      <c r="D76" s="207"/>
      <c r="E76" s="207"/>
      <c r="F76" s="207" t="str">
        <f ca="1">IF(F74&gt;$E$2,"",MATCH(F74,'QC rev00'!$C$10:$C$120,))</f>
        <v/>
      </c>
      <c r="G76" s="753"/>
      <c r="H76" s="731"/>
      <c r="I76" s="732"/>
      <c r="J76" s="749"/>
      <c r="K76" s="750"/>
      <c r="L76" s="756"/>
      <c r="M76" s="735"/>
      <c r="N76" s="738"/>
      <c r="O76" s="741"/>
      <c r="P76" s="744"/>
      <c r="Q76" s="267" t="s">
        <v>91</v>
      </c>
      <c r="R76" s="588">
        <f t="shared" ref="R76:AK76" ca="1" si="68">IFERROR(R75*$O74,0)</f>
        <v>0</v>
      </c>
      <c r="S76" s="588">
        <f t="shared" ca="1" si="68"/>
        <v>0</v>
      </c>
      <c r="T76" s="588">
        <f t="shared" ca="1" si="68"/>
        <v>0</v>
      </c>
      <c r="U76" s="589">
        <f t="shared" ca="1" si="68"/>
        <v>0</v>
      </c>
      <c r="V76" s="588">
        <f t="shared" ca="1" si="68"/>
        <v>0</v>
      </c>
      <c r="W76" s="588">
        <f t="shared" ca="1" si="68"/>
        <v>0</v>
      </c>
      <c r="X76" s="588">
        <f t="shared" ca="1" si="68"/>
        <v>0</v>
      </c>
      <c r="Y76" s="588">
        <f t="shared" ca="1" si="68"/>
        <v>0</v>
      </c>
      <c r="Z76" s="588">
        <f t="shared" ca="1" si="68"/>
        <v>0</v>
      </c>
      <c r="AA76" s="588">
        <f t="shared" ca="1" si="68"/>
        <v>0</v>
      </c>
      <c r="AB76" s="588">
        <f t="shared" ca="1" si="68"/>
        <v>0</v>
      </c>
      <c r="AC76" s="588">
        <f t="shared" ca="1" si="68"/>
        <v>0</v>
      </c>
      <c r="AD76" s="588">
        <f t="shared" ca="1" si="68"/>
        <v>0</v>
      </c>
      <c r="AE76" s="588">
        <f t="shared" ca="1" si="68"/>
        <v>0</v>
      </c>
      <c r="AF76" s="588">
        <f t="shared" ca="1" si="68"/>
        <v>0</v>
      </c>
      <c r="AG76" s="588">
        <f t="shared" ca="1" si="68"/>
        <v>0</v>
      </c>
      <c r="AH76" s="588">
        <f t="shared" ca="1" si="68"/>
        <v>0</v>
      </c>
      <c r="AI76" s="588">
        <f t="shared" ca="1" si="68"/>
        <v>0</v>
      </c>
      <c r="AJ76" s="588">
        <f t="shared" ca="1" si="68"/>
        <v>0</v>
      </c>
      <c r="AK76" s="588">
        <f t="shared" ca="1" si="68"/>
        <v>0</v>
      </c>
    </row>
    <row r="77" spans="1:37" ht="13.15" customHeight="1">
      <c r="A77" s="206"/>
      <c r="B77" s="261">
        <f ca="1">IF($F77&gt;$E$2,0,IF(E77&lt;&gt;"",MATCH(F78&amp;" - Mapa",Orçamento!J:J,),0))</f>
        <v>0</v>
      </c>
      <c r="C77" s="215">
        <f ca="1">IF($D77&gt;1,_xlfn.MAXIFS(Orçamento!G:G,Orçamento!J:J,F78&amp;" - Mapa")+6-B77,0)</f>
        <v>0</v>
      </c>
      <c r="D77" s="261">
        <f ca="1">IF($F77&gt;$E$2,0,IF($G77=$E$6,$D$2,IF(E77&lt;&gt;"",_xlfn.MAXIFS(Orçamento!E:E,Orçamento!J:J,F78&amp;" - Mapa"),0)))</f>
        <v>0</v>
      </c>
      <c r="E77" s="215" t="str">
        <f ca="1">IF(F78="","",_xlfn.IFNA(MATCH($F78,'QC rev00'!$G$10:$G$120,),""))</f>
        <v/>
      </c>
      <c r="F77" s="207" cm="1">
        <f t="array" aca="1" ref="F77" ca="1">OFFSET(F77,-3,,,)+1</f>
        <v>19</v>
      </c>
      <c r="G77" s="751" t="str" cm="1">
        <f t="array" aca="1" ref="G77" ca="1">IF($F77&gt;$E$2,"",IF($F$2=1,INDEX('QC rev00'!$M$10:$T$120,$F79,2),IF($F$2=2,INDEX(#REF!,$F79,2),INDEX(#REF!,$F79,2))))</f>
        <v/>
      </c>
      <c r="H77" s="727" t="str" cm="1">
        <f t="array" aca="1" ref="H77" ca="1">IF($F77&gt;$E$2,"",IF($F$2=1,INDEX('QC rev00'!$M$10:$T$120,$F79,3),IF($F$2=2,INDEX(#REF!,$F79,3),INDEX(#REF!,$F79,3))))</f>
        <v/>
      </c>
      <c r="I77" s="728"/>
      <c r="J77" s="745"/>
      <c r="K77" s="746"/>
      <c r="L77" s="754" t="str" cm="1">
        <f t="array" aca="1" ref="L77" ca="1">IF($F77&gt;$E$2,"",IF($F$2=1,INDEX('QC rev00'!$M$10:$T$120,$F79,7),IF($F$2=2,INDEX(#REF!,$F79,7),INDEX(#REF!,$F79,7))))</f>
        <v/>
      </c>
      <c r="M77" s="733" t="str" cm="1">
        <f t="array" aca="1" ref="M77" ca="1">IF($F77&gt;$E$2,"",IF($F$2=1,INDEX('QC rev00'!$M$10:$T$120,$F79,8),IF($F$2=2,INDEX(#REF!,$F79,8),INDEX(#REF!,$F79,8))))</f>
        <v/>
      </c>
      <c r="N77" s="736" cm="1">
        <f t="array" aca="1" ref="N77" ca="1">IF($F77&gt;$E$2,0,IF(_xlfn.IFNA(MATCH($G77,Listas!$E$4:$E$206,),0)&gt;0,$F$5,IF($F$2=1,INDEX('QC rev00'!$M$10:$U$120,$F79,9),IF($F$2=2,INDEX(#REF!,$F79,9),INDEX(#REF!,$F79,9)))))</f>
        <v>0</v>
      </c>
      <c r="O77" s="739" cm="1">
        <f t="array" aca="1" ref="O77" ca="1">IF($F77&gt;$E$2,0,IF(_xlfn.IFNA(MATCH($G77,Listas!$E$4:$E$206,),0)&gt;0,1,IF($H$10=0,0,IF($F$2=1,INDEX('QC rev00'!$M$10:$BC$120,$F79,9+$F$3),IF($F$2=2,INDEX(#REF!,$F79,9+$F$3),INDEX(#REF!,$F79,9+$F$3)))*IF($E$5="X",1,1-$B79-$C79))))</f>
        <v>0</v>
      </c>
      <c r="P77" s="742">
        <f t="shared" ref="P77" ca="1" si="69">N77*O77</f>
        <v>0</v>
      </c>
      <c r="Q77" s="262" t="s">
        <v>89</v>
      </c>
      <c r="R77" s="308" t="str" cm="1">
        <f t="array" aca="1" ref="R77" ca="1">IF($D77=0,"",IF($G77=$E$6,INDEX(Orçamento!$U:$U,MATCH(R$21,Orçamento!$C:$C,),1),INDEX(Orçamento!$U:$U,$B77,1)))</f>
        <v/>
      </c>
      <c r="S77" s="309" t="str">
        <f ca="1">IF(S$21&gt;$D77,"",IF($G77=$E$6,INDEX(Orçamento!$U:$U,MATCH(S$21,Orçamento!$C:$C,),1),INDEX(Orçamento!$U:$U,MATCH(S$21&amp;"-"&amp;$F78,Orçamento!$F:$F,),1)))</f>
        <v/>
      </c>
      <c r="T77" s="309" t="str">
        <f ca="1">IF(T$21&gt;$D77,"",IF($G77=$E$6,INDEX(Orçamento!$U:$U,MATCH(T$21,Orçamento!$C:$C,),1),INDEX(Orçamento!$U:$U,MATCH(T$21&amp;"-"&amp;$F78,Orçamento!$F:$F,),1)))</f>
        <v/>
      </c>
      <c r="U77" s="310" t="str">
        <f ca="1">IF(U$21&gt;$D77,"",IF($G77=$E$6,INDEX(Orçamento!$U:$U,MATCH(U$21,Orçamento!$C:$C,),1),INDEX(Orçamento!$U:$U,MATCH(U$21&amp;"-"&amp;$F78,Orçamento!$F:$F,),1)))</f>
        <v/>
      </c>
      <c r="V77" s="309" t="str">
        <f ca="1">IF(V$21&gt;$D77,"",IF($G77=$E$6,INDEX(Orçamento!$U:$U,MATCH(V$21,Orçamento!$C:$C,),1),INDEX(Orçamento!$U:$U,MATCH(V$21&amp;"-"&amp;$F78,Orçamento!$F:$F,),1)))</f>
        <v/>
      </c>
      <c r="W77" s="309" t="str">
        <f ca="1">IF(W$21&gt;$D77,"",IF($G77=$E$6,INDEX(Orçamento!$U:$U,MATCH(W$21,Orçamento!$C:$C,),1),INDEX(Orçamento!$U:$U,MATCH(W$21&amp;"-"&amp;$F78,Orçamento!$F:$F,),1)))</f>
        <v/>
      </c>
      <c r="X77" s="309" t="str">
        <f ca="1">IF(X$21&gt;$D77,"",IF($G77=$E$6,INDEX(Orçamento!$U:$U,MATCH(X$21,Orçamento!$C:$C,),1),INDEX(Orçamento!$U:$U,MATCH(X$21&amp;"-"&amp;$F78,Orçamento!$F:$F,),1)))</f>
        <v/>
      </c>
      <c r="Y77" s="309" t="str">
        <f ca="1">IF(Y$21&gt;$D77,"",IF($G77=$E$6,INDEX(Orçamento!$U:$U,MATCH(Y$21,Orçamento!$C:$C,),1),INDEX(Orçamento!$U:$U,MATCH(Y$21&amp;"-"&amp;$F78,Orçamento!$F:$F,),1)))</f>
        <v/>
      </c>
      <c r="Z77" s="309" t="str">
        <f ca="1">IF(Z$21&gt;$D77,"",IF($G77=$E$6,INDEX(Orçamento!$U:$U,MATCH(Z$21,Orçamento!$C:$C,),1),INDEX(Orçamento!$U:$U,MATCH(Z$21&amp;"-"&amp;$F78,Orçamento!$F:$F,),1)))</f>
        <v/>
      </c>
      <c r="AA77" s="311" t="str">
        <f ca="1">IF(AA$21&gt;$D77,"",IF($G77=$E$6,INDEX(Orçamento!$U:$U,MATCH(AA$21,Orçamento!$C:$C,),1),INDEX(Orçamento!$U:$U,MATCH(AA$21&amp;"-"&amp;$F78,Orçamento!$F:$F,),1)))</f>
        <v/>
      </c>
      <c r="AB77" s="311" t="str">
        <f ca="1">IF(AB$21&gt;$D77,"",IF($G77=$E$6,INDEX(Orçamento!$U:$U,MATCH(AB$21,Orçamento!$C:$C,),1),INDEX(Orçamento!$U:$U,MATCH(AB$21&amp;"-"&amp;$F78,Orçamento!$F:$F,),1)))</f>
        <v/>
      </c>
      <c r="AC77" s="311" t="str">
        <f ca="1">IF(AC$21&gt;$D77,"",IF($G77=$E$6,INDEX(Orçamento!$U:$U,MATCH(AC$21,Orçamento!$C:$C,),1),INDEX(Orçamento!$U:$U,MATCH(AC$21&amp;"-"&amp;$F78,Orçamento!$F:$F,),1)))</f>
        <v/>
      </c>
      <c r="AD77" s="311" t="str">
        <f ca="1">IF(AD$21&gt;$D77,"",IF($G77=$E$6,INDEX(Orçamento!$U:$U,MATCH(AD$21,Orçamento!$C:$C,),1),INDEX(Orçamento!$U:$U,MATCH(AD$21&amp;"-"&amp;$F78,Orçamento!$F:$F,),1)))</f>
        <v/>
      </c>
      <c r="AE77" s="311" t="str">
        <f ca="1">IF(AE$21&gt;$D77,"",IF($G77=$E$6,INDEX(Orçamento!$U:$U,MATCH(AE$21,Orçamento!$C:$C,),1),INDEX(Orçamento!$U:$U,MATCH(AE$21&amp;"-"&amp;$F78,Orçamento!$F:$F,),1)))</f>
        <v/>
      </c>
      <c r="AF77" s="311" t="str">
        <f ca="1">IF(AF$21&gt;$D77,"",IF($G77=$E$6,INDEX(Orçamento!$U:$U,MATCH(AF$21,Orçamento!$C:$C,),1),INDEX(Orçamento!$U:$U,MATCH(AF$21&amp;"-"&amp;$F78,Orçamento!$F:$F,),1)))</f>
        <v/>
      </c>
      <c r="AG77" s="311" t="str">
        <f ca="1">IF(AG$21&gt;$D77,"",IF($G77=$E$6,INDEX(Orçamento!$U:$U,MATCH(AG$21,Orçamento!$C:$C,),1),INDEX(Orçamento!$U:$U,MATCH(AG$21&amp;"-"&amp;$F78,Orçamento!$F:$F,),1)))</f>
        <v/>
      </c>
      <c r="AH77" s="311" t="str">
        <f ca="1">IF(AH$21&gt;$D77,"",IF($G77=$E$6,INDEX(Orçamento!$U:$U,MATCH(AH$21,Orçamento!$C:$C,),1),INDEX(Orçamento!$U:$U,MATCH(AH$21&amp;"-"&amp;$F78,Orçamento!$F:$F,),1)))</f>
        <v/>
      </c>
      <c r="AI77" s="311" t="str">
        <f ca="1">IF(AI$21&gt;$D77,"",IF($G77=$E$6,INDEX(Orçamento!$U:$U,MATCH(AI$21,Orçamento!$C:$C,),1),INDEX(Orçamento!$U:$U,MATCH(AI$21&amp;"-"&amp;$F78,Orçamento!$F:$F,),1)))</f>
        <v/>
      </c>
      <c r="AJ77" s="311" t="str">
        <f ca="1">IF(AJ$21&gt;$D77,"",IF($G77=$E$6,INDEX(Orçamento!$U:$U,MATCH(AJ$21,Orçamento!$C:$C,),1),INDEX(Orçamento!$U:$U,MATCH(AJ$21&amp;"-"&amp;$F78,Orçamento!$F:$F,),1)))</f>
        <v/>
      </c>
      <c r="AK77" s="311" t="str">
        <f ca="1">IF(AK$21&gt;$D77,"",IF($G77=$E$6,INDEX(Orçamento!$U:$U,MATCH(AK$21,Orçamento!$C:$C,),1),INDEX(Orçamento!$U:$U,MATCH(AK$21&amp;"-"&amp;$F78,Orçamento!$F:$F,),1)))</f>
        <v/>
      </c>
    </row>
    <row r="78" spans="1:37" ht="13.15" customHeight="1">
      <c r="A78" s="206"/>
      <c r="B78" s="263">
        <f t="shared" ref="B78" ca="1" si="70">IF($F77&gt;$E$2,0,(1/(1-B79-C79))*(B79+C79))</f>
        <v>0</v>
      </c>
      <c r="C78" s="264" cm="1">
        <f t="array" aca="1" ref="C78" ca="1">IF(ROUND(SUM(IF(R77:AK77&lt;&gt;"",(R78:AK78)))-N77,3)&lt;&gt;0,"X",0)</f>
        <v>0</v>
      </c>
      <c r="D78" s="206"/>
      <c r="E78" s="215" t="str" cm="1">
        <f t="array" aca="1" ref="E78" ca="1">IF($F77&gt;$E$2,"",INDEX('QC rev00'!$J$9:$J$120,1+E77,1))</f>
        <v/>
      </c>
      <c r="F78" s="215" t="str" cm="1">
        <f t="array" aca="1" ref="F78" ca="1">IF($F77&gt;$E$2,"",IF($F$2=1,INDEX('QC rev00'!$M$10:$T$120,$F79,1),IF($F$2=2,INDEX(#REF!,$F79,1),INDEX(#REF!,$F79,1))))</f>
        <v/>
      </c>
      <c r="G78" s="752"/>
      <c r="H78" s="729"/>
      <c r="I78" s="730"/>
      <c r="J78" s="747"/>
      <c r="K78" s="748"/>
      <c r="L78" s="755"/>
      <c r="M78" s="734"/>
      <c r="N78" s="737"/>
      <c r="O78" s="740"/>
      <c r="P78" s="743"/>
      <c r="Q78" s="265" t="s">
        <v>90</v>
      </c>
      <c r="R78" s="312" t="str" cm="1">
        <f t="array" aca="1" ref="R78" ca="1">IF(OR($D77=0,R77="",$N77=0),"",
IF($G77=$E$6,
SUM(IF(OFFSET($R$23,,,($F77-1)*3-2,$D$3)=R77,OFFSET($R$25,,,($F77-1)*3-2,$D$3)*OFFSET($B$23,1,,($F77-1)*3-2,1))),
IF($D77=1,$N77,
SUMIF(OFFSET(Orçamento!$D$1,$B77-1,,$C77,),$F78&amp;"-"&amp;R77,OFFSET(Orçamento!$I$1,$B77-1,,$C77,))*$N77/$E78)))</f>
        <v/>
      </c>
      <c r="S78" s="312" t="str" cm="1">
        <f t="array" aca="1" ref="S78" ca="1">IF(OR($D77=0,S77="",$N77=0),"",
IF($G77=$E$6,
SUM(IF(OFFSET($R$23,,,($F77-1)*3-2,$D$3)=S77,OFFSET($R$25,,,($F77-1)*3-2,$D$3)*OFFSET($B$23,1,,($F77-1)*3-2,1))),
IF($D77=1,$N77,
SUMIF(OFFSET(Orçamento!$D$1,$B77-1,,$C77,),$F78&amp;"-"&amp;S77,OFFSET(Orçamento!$I$1,$B77-1,,$C77,))*$N77/$E78)))</f>
        <v/>
      </c>
      <c r="T78" s="312" t="str" cm="1">
        <f t="array" aca="1" ref="T78" ca="1">IF(OR($D77=0,T77="",$N77=0),"",
IF($G77=$E$6,
SUM(IF(OFFSET($R$23,,,($F77-1)*3-2,$D$3)=T77,OFFSET($R$25,,,($F77-1)*3-2,$D$3)*OFFSET($B$23,1,,($F77-1)*3-2,1))),
IF($D77=1,$N77,
SUMIF(OFFSET(Orçamento!$D$1,$B77-1,,$C77,),$F78&amp;"-"&amp;T77,OFFSET(Orçamento!$I$1,$B77-1,,$C77,))*$N77/$E78)))</f>
        <v/>
      </c>
      <c r="U78" s="313" t="str" cm="1">
        <f t="array" aca="1" ref="U78" ca="1">IF(OR($D77=0,U77="",$N77=0),"",
IF($G77=$E$6,
SUM(IF(OFFSET($R$23,,,($F77-1)*3-2,$D$3)=U77,OFFSET($R$25,,,($F77-1)*3-2,$D$3)*OFFSET($B$23,1,,($F77-1)*3-2,1))),
IF($D77=1,$N77,
SUMIF(OFFSET(Orçamento!$D$1,$B77-1,,$C77,),$F78&amp;"-"&amp;U77,OFFSET(Orçamento!$I$1,$B77-1,,$C77,))*$N77/$E78)))</f>
        <v/>
      </c>
      <c r="V78" s="312" t="str" cm="1">
        <f t="array" aca="1" ref="V78" ca="1">IF(OR($D77=0,V77="",$N77=0),"",
IF($G77=$E$6,
SUM(IF(OFFSET($R$23,,,($F77-1)*3-2,$D$3)=V77,OFFSET($R$25,,,($F77-1)*3-2,$D$3)*OFFSET($B$23,1,,($F77-1)*3-2,1))),
IF($D77=1,$N77,
SUMIF(OFFSET(Orçamento!$D$1,$B77-1,,$C77,),$F78&amp;"-"&amp;V77,OFFSET(Orçamento!$I$1,$B77-1,,$C77,))*$N77/$E78)))</f>
        <v/>
      </c>
      <c r="W78" s="312" t="str" cm="1">
        <f t="array" aca="1" ref="W78" ca="1">IF(OR($D77=0,W77="",$N77=0),"",
IF($G77=$E$6,
SUM(IF(OFFSET($R$23,,,($F77-1)*3-2,$D$3)=W77,OFFSET($R$25,,,($F77-1)*3-2,$D$3)*OFFSET($B$23,1,,($F77-1)*3-2,1))),
IF($D77=1,$N77,
SUMIF(OFFSET(Orçamento!$D$1,$B77-1,,$C77,),$F78&amp;"-"&amp;W77,OFFSET(Orçamento!$I$1,$B77-1,,$C77,))*$N77/$E78)))</f>
        <v/>
      </c>
      <c r="X78" s="312" t="str" cm="1">
        <f t="array" aca="1" ref="X78" ca="1">IF(OR($D77=0,X77="",$N77=0),"",
IF($G77=$E$6,
SUM(IF(OFFSET($R$23,,,($F77-1)*3-2,$D$3)=X77,OFFSET($R$25,,,($F77-1)*3-2,$D$3)*OFFSET($B$23,1,,($F77-1)*3-2,1))),
IF($D77=1,$N77,
SUMIF(OFFSET(Orçamento!$D$1,$B77-1,,$C77,),$F78&amp;"-"&amp;X77,OFFSET(Orçamento!$I$1,$B77-1,,$C77,))*$N77/$E78)))</f>
        <v/>
      </c>
      <c r="Y78" s="312" t="str" cm="1">
        <f t="array" aca="1" ref="Y78" ca="1">IF(OR($D77=0,Y77="",$N77=0),"",
IF($G77=$E$6,
SUM(IF(OFFSET($R$23,,,($F77-1)*3-2,$D$3)=Y77,OFFSET($R$25,,,($F77-1)*3-2,$D$3)*OFFSET($B$23,1,,($F77-1)*3-2,1))),
IF($D77=1,$N77,
SUMIF(OFFSET(Orçamento!$D$1,$B77-1,,$C77,),$F78&amp;"-"&amp;Y77,OFFSET(Orçamento!$I$1,$B77-1,,$C77,))*$N77/$E78)))</f>
        <v/>
      </c>
      <c r="Z78" s="312" t="str" cm="1">
        <f t="array" aca="1" ref="Z78" ca="1">IF(OR($D77=0,Z77="",$N77=0),"",
IF($G77=$E$6,
SUM(IF(OFFSET($R$23,,,($F77-1)*3-2,$D$3)=Z77,OFFSET($R$25,,,($F77-1)*3-2,$D$3)*OFFSET($B$23,1,,($F77-1)*3-2,1))),
IF($D77=1,$N77,
SUMIF(OFFSET(Orçamento!$D$1,$B77-1,,$C77,),$F78&amp;"-"&amp;Z77,OFFSET(Orçamento!$I$1,$B77-1,,$C77,))*$N77/$E78)))</f>
        <v/>
      </c>
      <c r="AA78" s="314" t="str" cm="1">
        <f t="array" aca="1" ref="AA78" ca="1">IF(OR($D77=0,AA77="",$N77=0),"",
IF($G77=$E$6,
SUM(IF(OFFSET($R$23,,,($F77-1)*3-2,$D$3)=AA77,OFFSET($R$25,,,($F77-1)*3-2,$D$3)*OFFSET($B$23,1,,($F77-1)*3-2,1))),
IF($D77=1,$N77,
SUMIF(OFFSET(Orçamento!$D$1,$B77-1,,$C77,),$F78&amp;"-"&amp;AA77,OFFSET(Orçamento!$I$1,$B77-1,,$C77,))*$N77/$E78)))</f>
        <v/>
      </c>
      <c r="AB78" s="314" t="str" cm="1">
        <f t="array" aca="1" ref="AB78" ca="1">IF(OR($D77=0,AB77="",$N77=0),"",
IF($G77=$E$6,
SUM(IF(OFFSET($R$23,,,($F77-1)*3-2,$D$3)=AB77,OFFSET($R$25,,,($F77-1)*3-2,$D$3)*OFFSET($B$23,1,,($F77-1)*3-2,1))),
IF($D77=1,$N77,
SUMIF(OFFSET(Orçamento!$D$1,$B77-1,,$C77,),$F78&amp;"-"&amp;AB77,OFFSET(Orçamento!$I$1,$B77-1,,$C77,))*$N77/$E78)))</f>
        <v/>
      </c>
      <c r="AC78" s="314" t="str" cm="1">
        <f t="array" aca="1" ref="AC78" ca="1">IF(OR($D77=0,AC77="",$N77=0),"",
IF($G77=$E$6,
SUM(IF(OFFSET($R$23,,,($F77-1)*3-2,$D$3)=AC77,OFFSET($R$25,,,($F77-1)*3-2,$D$3)*OFFSET($B$23,1,,($F77-1)*3-2,1))),
IF($D77=1,$N77,
SUMIF(OFFSET(Orçamento!$D$1,$B77-1,,$C77,),$F78&amp;"-"&amp;AC77,OFFSET(Orçamento!$I$1,$B77-1,,$C77,))*$N77/$E78)))</f>
        <v/>
      </c>
      <c r="AD78" s="314" t="str" cm="1">
        <f t="array" aca="1" ref="AD78" ca="1">IF(OR($D77=0,AD77="",$N77=0),"",
IF($G77=$E$6,
SUM(IF(OFFSET($R$23,,,($F77-1)*3-2,$D$3)=AD77,OFFSET($R$25,,,($F77-1)*3-2,$D$3)*OFFSET($B$23,1,,($F77-1)*3-2,1))),
IF($D77=1,$N77,
SUMIF(OFFSET(Orçamento!$D$1,$B77-1,,$C77,),$F78&amp;"-"&amp;AD77,OFFSET(Orçamento!$I$1,$B77-1,,$C77,))*$N77/$E78)))</f>
        <v/>
      </c>
      <c r="AE78" s="314" t="str" cm="1">
        <f t="array" aca="1" ref="AE78" ca="1">IF(OR($D77=0,AE77="",$N77=0),"",
IF($G77=$E$6,
SUM(IF(OFFSET($R$23,,,($F77-1)*3-2,$D$3)=AE77,OFFSET($R$25,,,($F77-1)*3-2,$D$3)*OFFSET($B$23,1,,($F77-1)*3-2,1))),
IF($D77=1,$N77,
SUMIF(OFFSET(Orçamento!$D$1,$B77-1,,$C77,),$F78&amp;"-"&amp;AE77,OFFSET(Orçamento!$I$1,$B77-1,,$C77,))*$N77/$E78)))</f>
        <v/>
      </c>
      <c r="AF78" s="314" t="str" cm="1">
        <f t="array" aca="1" ref="AF78" ca="1">IF(OR($D77=0,AF77="",$N77=0),"",
IF($G77=$E$6,
SUM(IF(OFFSET($R$23,,,($F77-1)*3-2,$D$3)=AF77,OFFSET($R$25,,,($F77-1)*3-2,$D$3)*OFFSET($B$23,1,,($F77-1)*3-2,1))),
IF($D77=1,$N77,
SUMIF(OFFSET(Orçamento!$D$1,$B77-1,,$C77,),$F78&amp;"-"&amp;AF77,OFFSET(Orçamento!$I$1,$B77-1,,$C77,))*$N77/$E78)))</f>
        <v/>
      </c>
      <c r="AG78" s="314" t="str" cm="1">
        <f t="array" aca="1" ref="AG78" ca="1">IF(OR($D77=0,AG77="",$N77=0),"",
IF($G77=$E$6,
SUM(IF(OFFSET($R$23,,,($F77-1)*3-2,$D$3)=AG77,OFFSET($R$25,,,($F77-1)*3-2,$D$3)*OFFSET($B$23,1,,($F77-1)*3-2,1))),
IF($D77=1,$N77,
SUMIF(OFFSET(Orçamento!$D$1,$B77-1,,$C77,),$F78&amp;"-"&amp;AG77,OFFSET(Orçamento!$I$1,$B77-1,,$C77,))*$N77/$E78)))</f>
        <v/>
      </c>
      <c r="AH78" s="314" t="str" cm="1">
        <f t="array" aca="1" ref="AH78" ca="1">IF(OR($D77=0,AH77="",$N77=0),"",
IF($G77=$E$6,
SUM(IF(OFFSET($R$23,,,($F77-1)*3-2,$D$3)=AH77,OFFSET($R$25,,,($F77-1)*3-2,$D$3)*OFFSET($B$23,1,,($F77-1)*3-2,1))),
IF($D77=1,$N77,
SUMIF(OFFSET(Orçamento!$D$1,$B77-1,,$C77,),$F78&amp;"-"&amp;AH77,OFFSET(Orçamento!$I$1,$B77-1,,$C77,))*$N77/$E78)))</f>
        <v/>
      </c>
      <c r="AI78" s="314" t="str" cm="1">
        <f t="array" aca="1" ref="AI78" ca="1">IF(OR($D77=0,AI77="",$N77=0),"",
IF($G77=$E$6,
SUM(IF(OFFSET($R$23,,,($F77-1)*3-2,$D$3)=AI77,OFFSET($R$25,,,($F77-1)*3-2,$D$3)*OFFSET($B$23,1,,($F77-1)*3-2,1))),
IF($D77=1,$N77,
SUMIF(OFFSET(Orçamento!$D$1,$B77-1,,$C77,),$F78&amp;"-"&amp;AI77,OFFSET(Orçamento!$I$1,$B77-1,,$C77,))*$N77/$E78)))</f>
        <v/>
      </c>
      <c r="AJ78" s="314" t="str" cm="1">
        <f t="array" aca="1" ref="AJ78" ca="1">IF(OR($D77=0,AJ77="",$N77=0),"",
IF($G77=$E$6,
SUM(IF(OFFSET($R$23,,,($F77-1)*3-2,$D$3)=AJ77,OFFSET($R$25,,,($F77-1)*3-2,$D$3)*OFFSET($B$23,1,,($F77-1)*3-2,1))),
IF($D77=1,$N77,
SUMIF(OFFSET(Orçamento!$D$1,$B77-1,,$C77,),$F78&amp;"-"&amp;AJ77,OFFSET(Orçamento!$I$1,$B77-1,,$C77,))*$N77/$E78)))</f>
        <v/>
      </c>
      <c r="AK78" s="314" t="str" cm="1">
        <f t="array" aca="1" ref="AK78" ca="1">IF(OR($D77=0,AK77="",$N77=0),"",
IF($G77=$E$6,
SUM(IF(OFFSET($R$23,,,($F77-1)*3-2,$D$3)=AK77,OFFSET($R$25,,,($F77-1)*3-2,$D$3)*OFFSET($B$23,1,,($F77-1)*3-2,1))),
IF($D77=1,$N77,
SUMIF(OFFSET(Orçamento!$D$1,$B77-1,,$C77,),$F78&amp;"-"&amp;AK77,OFFSET(Orçamento!$I$1,$B77-1,,$C77,))*$N77/$E78)))</f>
        <v/>
      </c>
    </row>
    <row r="79" spans="1:37" ht="13.15" customHeight="1">
      <c r="A79" s="206"/>
      <c r="B79" s="266" t="str" cm="1">
        <f t="array" aca="1" ref="B79" ca="1">IF($F77&gt;$E$2,"",IF($F$2=1,INDEX('QC rev00'!$M$10:$T$120,$F79,5),IF($F$2=2,INDEX(#REF!,$F79,5),INDEX(#REF!,$F79,5))))</f>
        <v/>
      </c>
      <c r="C79" s="266" t="str" cm="1">
        <f t="array" aca="1" ref="C79" ca="1">IF($F77&gt;$E$2,"",IF($F$2=1,INDEX('QC rev00'!$M$10:$T$120,$F79,6),IF($F$2=2,INDEX(#REF!,$F79,6),INDEX(#REF!,$F79,6))))</f>
        <v/>
      </c>
      <c r="D79" s="207"/>
      <c r="E79" s="207"/>
      <c r="F79" s="207" t="str">
        <f ca="1">IF(F77&gt;$E$2,"",MATCH(F77,'QC rev00'!$C$10:$C$120,))</f>
        <v/>
      </c>
      <c r="G79" s="753"/>
      <c r="H79" s="731"/>
      <c r="I79" s="732"/>
      <c r="J79" s="749"/>
      <c r="K79" s="750"/>
      <c r="L79" s="756"/>
      <c r="M79" s="735"/>
      <c r="N79" s="738"/>
      <c r="O79" s="741"/>
      <c r="P79" s="744"/>
      <c r="Q79" s="267" t="s">
        <v>91</v>
      </c>
      <c r="R79" s="588">
        <f t="shared" ref="R79:AK79" ca="1" si="71">IFERROR(R78*$O77,0)</f>
        <v>0</v>
      </c>
      <c r="S79" s="588">
        <f t="shared" ca="1" si="71"/>
        <v>0</v>
      </c>
      <c r="T79" s="588">
        <f t="shared" ca="1" si="71"/>
        <v>0</v>
      </c>
      <c r="U79" s="589">
        <f t="shared" ca="1" si="71"/>
        <v>0</v>
      </c>
      <c r="V79" s="588">
        <f t="shared" ca="1" si="71"/>
        <v>0</v>
      </c>
      <c r="W79" s="588">
        <f t="shared" ca="1" si="71"/>
        <v>0</v>
      </c>
      <c r="X79" s="588">
        <f t="shared" ca="1" si="71"/>
        <v>0</v>
      </c>
      <c r="Y79" s="588">
        <f t="shared" ca="1" si="71"/>
        <v>0</v>
      </c>
      <c r="Z79" s="588">
        <f t="shared" ca="1" si="71"/>
        <v>0</v>
      </c>
      <c r="AA79" s="588">
        <f t="shared" ca="1" si="71"/>
        <v>0</v>
      </c>
      <c r="AB79" s="588">
        <f t="shared" ca="1" si="71"/>
        <v>0</v>
      </c>
      <c r="AC79" s="588">
        <f t="shared" ca="1" si="71"/>
        <v>0</v>
      </c>
      <c r="AD79" s="588">
        <f t="shared" ca="1" si="71"/>
        <v>0</v>
      </c>
      <c r="AE79" s="588">
        <f t="shared" ca="1" si="71"/>
        <v>0</v>
      </c>
      <c r="AF79" s="588">
        <f t="shared" ca="1" si="71"/>
        <v>0</v>
      </c>
      <c r="AG79" s="588">
        <f t="shared" ca="1" si="71"/>
        <v>0</v>
      </c>
      <c r="AH79" s="588">
        <f t="shared" ca="1" si="71"/>
        <v>0</v>
      </c>
      <c r="AI79" s="588">
        <f t="shared" ca="1" si="71"/>
        <v>0</v>
      </c>
      <c r="AJ79" s="588">
        <f t="shared" ca="1" si="71"/>
        <v>0</v>
      </c>
      <c r="AK79" s="588">
        <f t="shared" ca="1" si="71"/>
        <v>0</v>
      </c>
    </row>
    <row r="80" spans="1:37" ht="13.15" customHeight="1">
      <c r="A80" s="206"/>
      <c r="B80" s="261">
        <f ca="1">IF($F80&gt;$E$2,0,IF(E80&lt;&gt;"",MATCH(F81&amp;" - Mapa",Orçamento!J:J,),0))</f>
        <v>0</v>
      </c>
      <c r="C80" s="215">
        <f ca="1">IF($D80&gt;1,_xlfn.MAXIFS(Orçamento!G:G,Orçamento!J:J,F81&amp;" - Mapa")+6-B80,0)</f>
        <v>0</v>
      </c>
      <c r="D80" s="261">
        <f ca="1">IF($F80&gt;$E$2,0,IF($G80=$E$6,$D$2,IF(E80&lt;&gt;"",_xlfn.MAXIFS(Orçamento!E:E,Orçamento!J:J,F81&amp;" - Mapa"),0)))</f>
        <v>0</v>
      </c>
      <c r="E80" s="215" t="str">
        <f ca="1">IF(F81="","",_xlfn.IFNA(MATCH($F81,'QC rev00'!$G$10:$G$120,),""))</f>
        <v/>
      </c>
      <c r="F80" s="207" cm="1">
        <f t="array" aca="1" ref="F80" ca="1">OFFSET(F80,-3,,,)+1</f>
        <v>20</v>
      </c>
      <c r="G80" s="751" t="str" cm="1">
        <f t="array" aca="1" ref="G80" ca="1">IF($F80&gt;$E$2,"",IF($F$2=1,INDEX('QC rev00'!$M$10:$T$120,$F82,2),IF($F$2=2,INDEX(#REF!,$F82,2),INDEX(#REF!,$F82,2))))</f>
        <v/>
      </c>
      <c r="H80" s="727" t="str" cm="1">
        <f t="array" aca="1" ref="H80" ca="1">IF($F80&gt;$E$2,"",IF($F$2=1,INDEX('QC rev00'!$M$10:$T$120,$F82,3),IF($F$2=2,INDEX(#REF!,$F82,3),INDEX(#REF!,$F82,3))))</f>
        <v/>
      </c>
      <c r="I80" s="728"/>
      <c r="J80" s="745"/>
      <c r="K80" s="746"/>
      <c r="L80" s="754" t="str" cm="1">
        <f t="array" aca="1" ref="L80" ca="1">IF($F80&gt;$E$2,"",IF($F$2=1,INDEX('QC rev00'!$M$10:$T$120,$F82,7),IF($F$2=2,INDEX(#REF!,$F82,7),INDEX(#REF!,$F82,7))))</f>
        <v/>
      </c>
      <c r="M80" s="733" t="str" cm="1">
        <f t="array" aca="1" ref="M80" ca="1">IF($F80&gt;$E$2,"",IF($F$2=1,INDEX('QC rev00'!$M$10:$T$120,$F82,8),IF($F$2=2,INDEX(#REF!,$F82,8),INDEX(#REF!,$F82,8))))</f>
        <v/>
      </c>
      <c r="N80" s="736" cm="1">
        <f t="array" aca="1" ref="N80" ca="1">IF($F80&gt;$E$2,0,IF(_xlfn.IFNA(MATCH($G80,Listas!$E$4:$E$206,),0)&gt;0,$F$5,IF($F$2=1,INDEX('QC rev00'!$M$10:$U$120,$F82,9),IF($F$2=2,INDEX(#REF!,$F82,9),INDEX(#REF!,$F82,9)))))</f>
        <v>0</v>
      </c>
      <c r="O80" s="739" cm="1">
        <f t="array" aca="1" ref="O80" ca="1">IF($F80&gt;$E$2,0,IF(_xlfn.IFNA(MATCH($G80,Listas!$E$4:$E$206,),0)&gt;0,1,IF($H$10=0,0,IF($F$2=1,INDEX('QC rev00'!$M$10:$BC$120,$F82,9+$F$3),IF($F$2=2,INDEX(#REF!,$F82,9+$F$3),INDEX(#REF!,$F82,9+$F$3)))*IF($E$5="X",1,1-$B82-$C82))))</f>
        <v>0</v>
      </c>
      <c r="P80" s="742">
        <f t="shared" ref="P80" ca="1" si="72">N80*O80</f>
        <v>0</v>
      </c>
      <c r="Q80" s="262" t="s">
        <v>89</v>
      </c>
      <c r="R80" s="308" t="str" cm="1">
        <f t="array" aca="1" ref="R80" ca="1">IF($D80=0,"",IF($G80=$E$6,INDEX(Orçamento!$U:$U,MATCH(R$21,Orçamento!$C:$C,),1),INDEX(Orçamento!$U:$U,$B80,1)))</f>
        <v/>
      </c>
      <c r="S80" s="309" t="str">
        <f ca="1">IF(S$21&gt;$D80,"",IF($G80=$E$6,INDEX(Orçamento!$U:$U,MATCH(S$21,Orçamento!$C:$C,),1),INDEX(Orçamento!$U:$U,MATCH(S$21&amp;"-"&amp;$F81,Orçamento!$F:$F,),1)))</f>
        <v/>
      </c>
      <c r="T80" s="309" t="str">
        <f ca="1">IF(T$21&gt;$D80,"",IF($G80=$E$6,INDEX(Orçamento!$U:$U,MATCH(T$21,Orçamento!$C:$C,),1),INDEX(Orçamento!$U:$U,MATCH(T$21&amp;"-"&amp;$F81,Orçamento!$F:$F,),1)))</f>
        <v/>
      </c>
      <c r="U80" s="310" t="str">
        <f ca="1">IF(U$21&gt;$D80,"",IF($G80=$E$6,INDEX(Orçamento!$U:$U,MATCH(U$21,Orçamento!$C:$C,),1),INDEX(Orçamento!$U:$U,MATCH(U$21&amp;"-"&amp;$F81,Orçamento!$F:$F,),1)))</f>
        <v/>
      </c>
      <c r="V80" s="309" t="str">
        <f ca="1">IF(V$21&gt;$D80,"",IF($G80=$E$6,INDEX(Orçamento!$U:$U,MATCH(V$21,Orçamento!$C:$C,),1),INDEX(Orçamento!$U:$U,MATCH(V$21&amp;"-"&amp;$F81,Orçamento!$F:$F,),1)))</f>
        <v/>
      </c>
      <c r="W80" s="309" t="str">
        <f ca="1">IF(W$21&gt;$D80,"",IF($G80=$E$6,INDEX(Orçamento!$U:$U,MATCH(W$21,Orçamento!$C:$C,),1),INDEX(Orçamento!$U:$U,MATCH(W$21&amp;"-"&amp;$F81,Orçamento!$F:$F,),1)))</f>
        <v/>
      </c>
      <c r="X80" s="309" t="str">
        <f ca="1">IF(X$21&gt;$D80,"",IF($G80=$E$6,INDEX(Orçamento!$U:$U,MATCH(X$21,Orçamento!$C:$C,),1),INDEX(Orçamento!$U:$U,MATCH(X$21&amp;"-"&amp;$F81,Orçamento!$F:$F,),1)))</f>
        <v/>
      </c>
      <c r="Y80" s="309" t="str">
        <f ca="1">IF(Y$21&gt;$D80,"",IF($G80=$E$6,INDEX(Orçamento!$U:$U,MATCH(Y$21,Orçamento!$C:$C,),1),INDEX(Orçamento!$U:$U,MATCH(Y$21&amp;"-"&amp;$F81,Orçamento!$F:$F,),1)))</f>
        <v/>
      </c>
      <c r="Z80" s="309" t="str">
        <f ca="1">IF(Z$21&gt;$D80,"",IF($G80=$E$6,INDEX(Orçamento!$U:$U,MATCH(Z$21,Orçamento!$C:$C,),1),INDEX(Orçamento!$U:$U,MATCH(Z$21&amp;"-"&amp;$F81,Orçamento!$F:$F,),1)))</f>
        <v/>
      </c>
      <c r="AA80" s="311" t="str">
        <f ca="1">IF(AA$21&gt;$D80,"",IF($G80=$E$6,INDEX(Orçamento!$U:$U,MATCH(AA$21,Orçamento!$C:$C,),1),INDEX(Orçamento!$U:$U,MATCH(AA$21&amp;"-"&amp;$F81,Orçamento!$F:$F,),1)))</f>
        <v/>
      </c>
      <c r="AB80" s="311" t="str">
        <f ca="1">IF(AB$21&gt;$D80,"",IF($G80=$E$6,INDEX(Orçamento!$U:$U,MATCH(AB$21,Orçamento!$C:$C,),1),INDEX(Orçamento!$U:$U,MATCH(AB$21&amp;"-"&amp;$F81,Orçamento!$F:$F,),1)))</f>
        <v/>
      </c>
      <c r="AC80" s="311" t="str">
        <f ca="1">IF(AC$21&gt;$D80,"",IF($G80=$E$6,INDEX(Orçamento!$U:$U,MATCH(AC$21,Orçamento!$C:$C,),1),INDEX(Orçamento!$U:$U,MATCH(AC$21&amp;"-"&amp;$F81,Orçamento!$F:$F,),1)))</f>
        <v/>
      </c>
      <c r="AD80" s="311" t="str">
        <f ca="1">IF(AD$21&gt;$D80,"",IF($G80=$E$6,INDEX(Orçamento!$U:$U,MATCH(AD$21,Orçamento!$C:$C,),1),INDEX(Orçamento!$U:$U,MATCH(AD$21&amp;"-"&amp;$F81,Orçamento!$F:$F,),1)))</f>
        <v/>
      </c>
      <c r="AE80" s="311" t="str">
        <f ca="1">IF(AE$21&gt;$D80,"",IF($G80=$E$6,INDEX(Orçamento!$U:$U,MATCH(AE$21,Orçamento!$C:$C,),1),INDEX(Orçamento!$U:$U,MATCH(AE$21&amp;"-"&amp;$F81,Orçamento!$F:$F,),1)))</f>
        <v/>
      </c>
      <c r="AF80" s="311" t="str">
        <f ca="1">IF(AF$21&gt;$D80,"",IF($G80=$E$6,INDEX(Orçamento!$U:$U,MATCH(AF$21,Orçamento!$C:$C,),1),INDEX(Orçamento!$U:$U,MATCH(AF$21&amp;"-"&amp;$F81,Orçamento!$F:$F,),1)))</f>
        <v/>
      </c>
      <c r="AG80" s="311" t="str">
        <f ca="1">IF(AG$21&gt;$D80,"",IF($G80=$E$6,INDEX(Orçamento!$U:$U,MATCH(AG$21,Orçamento!$C:$C,),1),INDEX(Orçamento!$U:$U,MATCH(AG$21&amp;"-"&amp;$F81,Orçamento!$F:$F,),1)))</f>
        <v/>
      </c>
      <c r="AH80" s="311" t="str">
        <f ca="1">IF(AH$21&gt;$D80,"",IF($G80=$E$6,INDEX(Orçamento!$U:$U,MATCH(AH$21,Orçamento!$C:$C,),1),INDEX(Orçamento!$U:$U,MATCH(AH$21&amp;"-"&amp;$F81,Orçamento!$F:$F,),1)))</f>
        <v/>
      </c>
      <c r="AI80" s="311" t="str">
        <f ca="1">IF(AI$21&gt;$D80,"",IF($G80=$E$6,INDEX(Orçamento!$U:$U,MATCH(AI$21,Orçamento!$C:$C,),1),INDEX(Orçamento!$U:$U,MATCH(AI$21&amp;"-"&amp;$F81,Orçamento!$F:$F,),1)))</f>
        <v/>
      </c>
      <c r="AJ80" s="311" t="str">
        <f ca="1">IF(AJ$21&gt;$D80,"",IF($G80=$E$6,INDEX(Orçamento!$U:$U,MATCH(AJ$21,Orçamento!$C:$C,),1),INDEX(Orçamento!$U:$U,MATCH(AJ$21&amp;"-"&amp;$F81,Orçamento!$F:$F,),1)))</f>
        <v/>
      </c>
      <c r="AK80" s="311" t="str">
        <f ca="1">IF(AK$21&gt;$D80,"",IF($G80=$E$6,INDEX(Orçamento!$U:$U,MATCH(AK$21,Orçamento!$C:$C,),1),INDEX(Orçamento!$U:$U,MATCH(AK$21&amp;"-"&amp;$F81,Orçamento!$F:$F,),1)))</f>
        <v/>
      </c>
    </row>
    <row r="81" spans="1:37" ht="13.15" customHeight="1">
      <c r="A81" s="206"/>
      <c r="B81" s="263">
        <f t="shared" ref="B81" ca="1" si="73">IF($F80&gt;$E$2,0,(1/(1-B82-C82))*(B82+C82))</f>
        <v>0</v>
      </c>
      <c r="C81" s="264" cm="1">
        <f t="array" aca="1" ref="C81" ca="1">IF(ROUND(SUM(IF(R80:AK80&lt;&gt;"",(R81:AK81)))-N80,3)&lt;&gt;0,"X",0)</f>
        <v>0</v>
      </c>
      <c r="D81" s="206"/>
      <c r="E81" s="215" t="str" cm="1">
        <f t="array" aca="1" ref="E81" ca="1">IF($F80&gt;$E$2,"",INDEX('QC rev00'!$J$9:$J$120,1+E80,1))</f>
        <v/>
      </c>
      <c r="F81" s="215" t="str" cm="1">
        <f t="array" aca="1" ref="F81" ca="1">IF($F80&gt;$E$2,"",IF($F$2=1,INDEX('QC rev00'!$M$10:$T$120,$F82,1),IF($F$2=2,INDEX(#REF!,$F82,1),INDEX(#REF!,$F82,1))))</f>
        <v/>
      </c>
      <c r="G81" s="752"/>
      <c r="H81" s="729"/>
      <c r="I81" s="730"/>
      <c r="J81" s="747"/>
      <c r="K81" s="748"/>
      <c r="L81" s="755"/>
      <c r="M81" s="734"/>
      <c r="N81" s="737"/>
      <c r="O81" s="740"/>
      <c r="P81" s="743"/>
      <c r="Q81" s="265" t="s">
        <v>90</v>
      </c>
      <c r="R81" s="312" t="str" cm="1">
        <f t="array" aca="1" ref="R81" ca="1">IF(OR($D80=0,R80="",$N80=0),"",
IF($G80=$E$6,
SUM(IF(OFFSET($R$23,,,($F80-1)*3-2,$D$3)=R80,OFFSET($R$25,,,($F80-1)*3-2,$D$3)*OFFSET($B$23,1,,($F80-1)*3-2,1))),
IF($D80=1,$N80,
SUMIF(OFFSET(Orçamento!$D$1,$B80-1,,$C80,),$F81&amp;"-"&amp;R80,OFFSET(Orçamento!$I$1,$B80-1,,$C80,))*$N80/$E81)))</f>
        <v/>
      </c>
      <c r="S81" s="312" t="str" cm="1">
        <f t="array" aca="1" ref="S81" ca="1">IF(OR($D80=0,S80="",$N80=0),"",
IF($G80=$E$6,
SUM(IF(OFFSET($R$23,,,($F80-1)*3-2,$D$3)=S80,OFFSET($R$25,,,($F80-1)*3-2,$D$3)*OFFSET($B$23,1,,($F80-1)*3-2,1))),
IF($D80=1,$N80,
SUMIF(OFFSET(Orçamento!$D$1,$B80-1,,$C80,),$F81&amp;"-"&amp;S80,OFFSET(Orçamento!$I$1,$B80-1,,$C80,))*$N80/$E81)))</f>
        <v/>
      </c>
      <c r="T81" s="312" t="str" cm="1">
        <f t="array" aca="1" ref="T81" ca="1">IF(OR($D80=0,T80="",$N80=0),"",
IF($G80=$E$6,
SUM(IF(OFFSET($R$23,,,($F80-1)*3-2,$D$3)=T80,OFFSET($R$25,,,($F80-1)*3-2,$D$3)*OFFSET($B$23,1,,($F80-1)*3-2,1))),
IF($D80=1,$N80,
SUMIF(OFFSET(Orçamento!$D$1,$B80-1,,$C80,),$F81&amp;"-"&amp;T80,OFFSET(Orçamento!$I$1,$B80-1,,$C80,))*$N80/$E81)))</f>
        <v/>
      </c>
      <c r="U81" s="313" t="str" cm="1">
        <f t="array" aca="1" ref="U81" ca="1">IF(OR($D80=0,U80="",$N80=0),"",
IF($G80=$E$6,
SUM(IF(OFFSET($R$23,,,($F80-1)*3-2,$D$3)=U80,OFFSET($R$25,,,($F80-1)*3-2,$D$3)*OFFSET($B$23,1,,($F80-1)*3-2,1))),
IF($D80=1,$N80,
SUMIF(OFFSET(Orçamento!$D$1,$B80-1,,$C80,),$F81&amp;"-"&amp;U80,OFFSET(Orçamento!$I$1,$B80-1,,$C80,))*$N80/$E81)))</f>
        <v/>
      </c>
      <c r="V81" s="312" t="str" cm="1">
        <f t="array" aca="1" ref="V81" ca="1">IF(OR($D80=0,V80="",$N80=0),"",
IF($G80=$E$6,
SUM(IF(OFFSET($R$23,,,($F80-1)*3-2,$D$3)=V80,OFFSET($R$25,,,($F80-1)*3-2,$D$3)*OFFSET($B$23,1,,($F80-1)*3-2,1))),
IF($D80=1,$N80,
SUMIF(OFFSET(Orçamento!$D$1,$B80-1,,$C80,),$F81&amp;"-"&amp;V80,OFFSET(Orçamento!$I$1,$B80-1,,$C80,))*$N80/$E81)))</f>
        <v/>
      </c>
      <c r="W81" s="312" t="str" cm="1">
        <f t="array" aca="1" ref="W81" ca="1">IF(OR($D80=0,W80="",$N80=0),"",
IF($G80=$E$6,
SUM(IF(OFFSET($R$23,,,($F80-1)*3-2,$D$3)=W80,OFFSET($R$25,,,($F80-1)*3-2,$D$3)*OFFSET($B$23,1,,($F80-1)*3-2,1))),
IF($D80=1,$N80,
SUMIF(OFFSET(Orçamento!$D$1,$B80-1,,$C80,),$F81&amp;"-"&amp;W80,OFFSET(Orçamento!$I$1,$B80-1,,$C80,))*$N80/$E81)))</f>
        <v/>
      </c>
      <c r="X81" s="312" t="str" cm="1">
        <f t="array" aca="1" ref="X81" ca="1">IF(OR($D80=0,X80="",$N80=0),"",
IF($G80=$E$6,
SUM(IF(OFFSET($R$23,,,($F80-1)*3-2,$D$3)=X80,OFFSET($R$25,,,($F80-1)*3-2,$D$3)*OFFSET($B$23,1,,($F80-1)*3-2,1))),
IF($D80=1,$N80,
SUMIF(OFFSET(Orçamento!$D$1,$B80-1,,$C80,),$F81&amp;"-"&amp;X80,OFFSET(Orçamento!$I$1,$B80-1,,$C80,))*$N80/$E81)))</f>
        <v/>
      </c>
      <c r="Y81" s="312" t="str" cm="1">
        <f t="array" aca="1" ref="Y81" ca="1">IF(OR($D80=0,Y80="",$N80=0),"",
IF($G80=$E$6,
SUM(IF(OFFSET($R$23,,,($F80-1)*3-2,$D$3)=Y80,OFFSET($R$25,,,($F80-1)*3-2,$D$3)*OFFSET($B$23,1,,($F80-1)*3-2,1))),
IF($D80=1,$N80,
SUMIF(OFFSET(Orçamento!$D$1,$B80-1,,$C80,),$F81&amp;"-"&amp;Y80,OFFSET(Orçamento!$I$1,$B80-1,,$C80,))*$N80/$E81)))</f>
        <v/>
      </c>
      <c r="Z81" s="312" t="str" cm="1">
        <f t="array" aca="1" ref="Z81" ca="1">IF(OR($D80=0,Z80="",$N80=0),"",
IF($G80=$E$6,
SUM(IF(OFFSET($R$23,,,($F80-1)*3-2,$D$3)=Z80,OFFSET($R$25,,,($F80-1)*3-2,$D$3)*OFFSET($B$23,1,,($F80-1)*3-2,1))),
IF($D80=1,$N80,
SUMIF(OFFSET(Orçamento!$D$1,$B80-1,,$C80,),$F81&amp;"-"&amp;Z80,OFFSET(Orçamento!$I$1,$B80-1,,$C80,))*$N80/$E81)))</f>
        <v/>
      </c>
      <c r="AA81" s="314" t="str" cm="1">
        <f t="array" aca="1" ref="AA81" ca="1">IF(OR($D80=0,AA80="",$N80=0),"",
IF($G80=$E$6,
SUM(IF(OFFSET($R$23,,,($F80-1)*3-2,$D$3)=AA80,OFFSET($R$25,,,($F80-1)*3-2,$D$3)*OFFSET($B$23,1,,($F80-1)*3-2,1))),
IF($D80=1,$N80,
SUMIF(OFFSET(Orçamento!$D$1,$B80-1,,$C80,),$F81&amp;"-"&amp;AA80,OFFSET(Orçamento!$I$1,$B80-1,,$C80,))*$N80/$E81)))</f>
        <v/>
      </c>
      <c r="AB81" s="314" t="str" cm="1">
        <f t="array" aca="1" ref="AB81" ca="1">IF(OR($D80=0,AB80="",$N80=0),"",
IF($G80=$E$6,
SUM(IF(OFFSET($R$23,,,($F80-1)*3-2,$D$3)=AB80,OFFSET($R$25,,,($F80-1)*3-2,$D$3)*OFFSET($B$23,1,,($F80-1)*3-2,1))),
IF($D80=1,$N80,
SUMIF(OFFSET(Orçamento!$D$1,$B80-1,,$C80,),$F81&amp;"-"&amp;AB80,OFFSET(Orçamento!$I$1,$B80-1,,$C80,))*$N80/$E81)))</f>
        <v/>
      </c>
      <c r="AC81" s="314" t="str" cm="1">
        <f t="array" aca="1" ref="AC81" ca="1">IF(OR($D80=0,AC80="",$N80=0),"",
IF($G80=$E$6,
SUM(IF(OFFSET($R$23,,,($F80-1)*3-2,$D$3)=AC80,OFFSET($R$25,,,($F80-1)*3-2,$D$3)*OFFSET($B$23,1,,($F80-1)*3-2,1))),
IF($D80=1,$N80,
SUMIF(OFFSET(Orçamento!$D$1,$B80-1,,$C80,),$F81&amp;"-"&amp;AC80,OFFSET(Orçamento!$I$1,$B80-1,,$C80,))*$N80/$E81)))</f>
        <v/>
      </c>
      <c r="AD81" s="314" t="str" cm="1">
        <f t="array" aca="1" ref="AD81" ca="1">IF(OR($D80=0,AD80="",$N80=0),"",
IF($G80=$E$6,
SUM(IF(OFFSET($R$23,,,($F80-1)*3-2,$D$3)=AD80,OFFSET($R$25,,,($F80-1)*3-2,$D$3)*OFFSET($B$23,1,,($F80-1)*3-2,1))),
IF($D80=1,$N80,
SUMIF(OFFSET(Orçamento!$D$1,$B80-1,,$C80,),$F81&amp;"-"&amp;AD80,OFFSET(Orçamento!$I$1,$B80-1,,$C80,))*$N80/$E81)))</f>
        <v/>
      </c>
      <c r="AE81" s="314" t="str" cm="1">
        <f t="array" aca="1" ref="AE81" ca="1">IF(OR($D80=0,AE80="",$N80=0),"",
IF($G80=$E$6,
SUM(IF(OFFSET($R$23,,,($F80-1)*3-2,$D$3)=AE80,OFFSET($R$25,,,($F80-1)*3-2,$D$3)*OFFSET($B$23,1,,($F80-1)*3-2,1))),
IF($D80=1,$N80,
SUMIF(OFFSET(Orçamento!$D$1,$B80-1,,$C80,),$F81&amp;"-"&amp;AE80,OFFSET(Orçamento!$I$1,$B80-1,,$C80,))*$N80/$E81)))</f>
        <v/>
      </c>
      <c r="AF81" s="314" t="str" cm="1">
        <f t="array" aca="1" ref="AF81" ca="1">IF(OR($D80=0,AF80="",$N80=0),"",
IF($G80=$E$6,
SUM(IF(OFFSET($R$23,,,($F80-1)*3-2,$D$3)=AF80,OFFSET($R$25,,,($F80-1)*3-2,$D$3)*OFFSET($B$23,1,,($F80-1)*3-2,1))),
IF($D80=1,$N80,
SUMIF(OFFSET(Orçamento!$D$1,$B80-1,,$C80,),$F81&amp;"-"&amp;AF80,OFFSET(Orçamento!$I$1,$B80-1,,$C80,))*$N80/$E81)))</f>
        <v/>
      </c>
      <c r="AG81" s="314" t="str" cm="1">
        <f t="array" aca="1" ref="AG81" ca="1">IF(OR($D80=0,AG80="",$N80=0),"",
IF($G80=$E$6,
SUM(IF(OFFSET($R$23,,,($F80-1)*3-2,$D$3)=AG80,OFFSET($R$25,,,($F80-1)*3-2,$D$3)*OFFSET($B$23,1,,($F80-1)*3-2,1))),
IF($D80=1,$N80,
SUMIF(OFFSET(Orçamento!$D$1,$B80-1,,$C80,),$F81&amp;"-"&amp;AG80,OFFSET(Orçamento!$I$1,$B80-1,,$C80,))*$N80/$E81)))</f>
        <v/>
      </c>
      <c r="AH81" s="314" t="str" cm="1">
        <f t="array" aca="1" ref="AH81" ca="1">IF(OR($D80=0,AH80="",$N80=0),"",
IF($G80=$E$6,
SUM(IF(OFFSET($R$23,,,($F80-1)*3-2,$D$3)=AH80,OFFSET($R$25,,,($F80-1)*3-2,$D$3)*OFFSET($B$23,1,,($F80-1)*3-2,1))),
IF($D80=1,$N80,
SUMIF(OFFSET(Orçamento!$D$1,$B80-1,,$C80,),$F81&amp;"-"&amp;AH80,OFFSET(Orçamento!$I$1,$B80-1,,$C80,))*$N80/$E81)))</f>
        <v/>
      </c>
      <c r="AI81" s="314" t="str" cm="1">
        <f t="array" aca="1" ref="AI81" ca="1">IF(OR($D80=0,AI80="",$N80=0),"",
IF($G80=$E$6,
SUM(IF(OFFSET($R$23,,,($F80-1)*3-2,$D$3)=AI80,OFFSET($R$25,,,($F80-1)*3-2,$D$3)*OFFSET($B$23,1,,($F80-1)*3-2,1))),
IF($D80=1,$N80,
SUMIF(OFFSET(Orçamento!$D$1,$B80-1,,$C80,),$F81&amp;"-"&amp;AI80,OFFSET(Orçamento!$I$1,$B80-1,,$C80,))*$N80/$E81)))</f>
        <v/>
      </c>
      <c r="AJ81" s="314" t="str" cm="1">
        <f t="array" aca="1" ref="AJ81" ca="1">IF(OR($D80=0,AJ80="",$N80=0),"",
IF($G80=$E$6,
SUM(IF(OFFSET($R$23,,,($F80-1)*3-2,$D$3)=AJ80,OFFSET($R$25,,,($F80-1)*3-2,$D$3)*OFFSET($B$23,1,,($F80-1)*3-2,1))),
IF($D80=1,$N80,
SUMIF(OFFSET(Orçamento!$D$1,$B80-1,,$C80,),$F81&amp;"-"&amp;AJ80,OFFSET(Orçamento!$I$1,$B80-1,,$C80,))*$N80/$E81)))</f>
        <v/>
      </c>
      <c r="AK81" s="314" t="str" cm="1">
        <f t="array" aca="1" ref="AK81" ca="1">IF(OR($D80=0,AK80="",$N80=0),"",
IF($G80=$E$6,
SUM(IF(OFFSET($R$23,,,($F80-1)*3-2,$D$3)=AK80,OFFSET($R$25,,,($F80-1)*3-2,$D$3)*OFFSET($B$23,1,,($F80-1)*3-2,1))),
IF($D80=1,$N80,
SUMIF(OFFSET(Orçamento!$D$1,$B80-1,,$C80,),$F81&amp;"-"&amp;AK80,OFFSET(Orçamento!$I$1,$B80-1,,$C80,))*$N80/$E81)))</f>
        <v/>
      </c>
    </row>
    <row r="82" spans="1:37" ht="13.15" customHeight="1">
      <c r="A82" s="206"/>
      <c r="B82" s="266" t="str" cm="1">
        <f t="array" aca="1" ref="B82" ca="1">IF($F80&gt;$E$2,"",IF($F$2=1,INDEX('QC rev00'!$M$10:$T$120,$F82,5),IF($F$2=2,INDEX(#REF!,$F82,5),INDEX(#REF!,$F82,5))))</f>
        <v/>
      </c>
      <c r="C82" s="266" t="str" cm="1">
        <f t="array" aca="1" ref="C82" ca="1">IF($F80&gt;$E$2,"",IF($F$2=1,INDEX('QC rev00'!$M$10:$T$120,$F82,6),IF($F$2=2,INDEX(#REF!,$F82,6),INDEX(#REF!,$F82,6))))</f>
        <v/>
      </c>
      <c r="D82" s="207"/>
      <c r="E82" s="207"/>
      <c r="F82" s="207" t="str">
        <f ca="1">IF(F80&gt;$E$2,"",MATCH(F80,'QC rev00'!$C$10:$C$120,))</f>
        <v/>
      </c>
      <c r="G82" s="753"/>
      <c r="H82" s="731"/>
      <c r="I82" s="732"/>
      <c r="J82" s="749"/>
      <c r="K82" s="750"/>
      <c r="L82" s="756"/>
      <c r="M82" s="735"/>
      <c r="N82" s="738"/>
      <c r="O82" s="741"/>
      <c r="P82" s="744"/>
      <c r="Q82" s="267" t="s">
        <v>91</v>
      </c>
      <c r="R82" s="588">
        <f t="shared" ref="R82:AK82" ca="1" si="74">IFERROR(R81*$O80,0)</f>
        <v>0</v>
      </c>
      <c r="S82" s="588">
        <f t="shared" ca="1" si="74"/>
        <v>0</v>
      </c>
      <c r="T82" s="588">
        <f t="shared" ca="1" si="74"/>
        <v>0</v>
      </c>
      <c r="U82" s="589">
        <f t="shared" ca="1" si="74"/>
        <v>0</v>
      </c>
      <c r="V82" s="588">
        <f t="shared" ca="1" si="74"/>
        <v>0</v>
      </c>
      <c r="W82" s="588">
        <f t="shared" ca="1" si="74"/>
        <v>0</v>
      </c>
      <c r="X82" s="588">
        <f t="shared" ca="1" si="74"/>
        <v>0</v>
      </c>
      <c r="Y82" s="588">
        <f t="shared" ca="1" si="74"/>
        <v>0</v>
      </c>
      <c r="Z82" s="588">
        <f t="shared" ca="1" si="74"/>
        <v>0</v>
      </c>
      <c r="AA82" s="588">
        <f t="shared" ca="1" si="74"/>
        <v>0</v>
      </c>
      <c r="AB82" s="588">
        <f t="shared" ca="1" si="74"/>
        <v>0</v>
      </c>
      <c r="AC82" s="588">
        <f t="shared" ca="1" si="74"/>
        <v>0</v>
      </c>
      <c r="AD82" s="588">
        <f t="shared" ca="1" si="74"/>
        <v>0</v>
      </c>
      <c r="AE82" s="588">
        <f t="shared" ca="1" si="74"/>
        <v>0</v>
      </c>
      <c r="AF82" s="588">
        <f t="shared" ca="1" si="74"/>
        <v>0</v>
      </c>
      <c r="AG82" s="588">
        <f t="shared" ca="1" si="74"/>
        <v>0</v>
      </c>
      <c r="AH82" s="588">
        <f t="shared" ca="1" si="74"/>
        <v>0</v>
      </c>
      <c r="AI82" s="588">
        <f t="shared" ca="1" si="74"/>
        <v>0</v>
      </c>
      <c r="AJ82" s="588">
        <f t="shared" ca="1" si="74"/>
        <v>0</v>
      </c>
      <c r="AK82" s="588">
        <f t="shared" ca="1" si="74"/>
        <v>0</v>
      </c>
    </row>
    <row r="83" spans="1:37" ht="13.15" customHeight="1">
      <c r="A83" s="206"/>
      <c r="B83" s="261">
        <f ca="1">IF($F83&gt;$E$2,0,IF(E83&lt;&gt;"",MATCH(F84&amp;" - Mapa",Orçamento!J:J,),0))</f>
        <v>0</v>
      </c>
      <c r="C83" s="215">
        <f ca="1">IF($D83&gt;1,_xlfn.MAXIFS(Orçamento!G:G,Orçamento!J:J,F84&amp;" - Mapa")+6-B83,0)</f>
        <v>0</v>
      </c>
      <c r="D83" s="261">
        <f ca="1">IF($F83&gt;$E$2,0,IF($G83=$E$6,$D$2,IF(E83&lt;&gt;"",_xlfn.MAXIFS(Orçamento!E:E,Orçamento!J:J,F84&amp;" - Mapa"),0)))</f>
        <v>0</v>
      </c>
      <c r="E83" s="215" t="str">
        <f ca="1">IF(F84="","",_xlfn.IFNA(MATCH($F84,'QC rev00'!$G$10:$G$120,),""))</f>
        <v/>
      </c>
      <c r="F83" s="207" cm="1">
        <f t="array" aca="1" ref="F83" ca="1">OFFSET(F83,-3,,,)+1</f>
        <v>21</v>
      </c>
      <c r="G83" s="751" t="str" cm="1">
        <f t="array" aca="1" ref="G83" ca="1">IF($F83&gt;$E$2,"",IF($F$2=1,INDEX('QC rev00'!$M$10:$T$120,$F85,2),IF($F$2=2,INDEX(#REF!,$F85,2),INDEX(#REF!,$F85,2))))</f>
        <v/>
      </c>
      <c r="H83" s="727" t="str" cm="1">
        <f t="array" aca="1" ref="H83" ca="1">IF($F83&gt;$E$2,"",IF($F$2=1,INDEX('QC rev00'!$M$10:$T$120,$F85,3),IF($F$2=2,INDEX(#REF!,$F85,3),INDEX(#REF!,$F85,3))))</f>
        <v/>
      </c>
      <c r="I83" s="728"/>
      <c r="J83" s="745"/>
      <c r="K83" s="746"/>
      <c r="L83" s="754" t="str" cm="1">
        <f t="array" aca="1" ref="L83" ca="1">IF($F83&gt;$E$2,"",IF($F$2=1,INDEX('QC rev00'!$M$10:$T$120,$F85,7),IF($F$2=2,INDEX(#REF!,$F85,7),INDEX(#REF!,$F85,7))))</f>
        <v/>
      </c>
      <c r="M83" s="733" t="str" cm="1">
        <f t="array" aca="1" ref="M83" ca="1">IF($F83&gt;$E$2,"",IF($F$2=1,INDEX('QC rev00'!$M$10:$T$120,$F85,8),IF($F$2=2,INDEX(#REF!,$F85,8),INDEX(#REF!,$F85,8))))</f>
        <v/>
      </c>
      <c r="N83" s="736" cm="1">
        <f t="array" aca="1" ref="N83" ca="1">IF($F83&gt;$E$2,0,IF(_xlfn.IFNA(MATCH($G83,Listas!$E$4:$E$206,),0)&gt;0,$F$5,IF($F$2=1,INDEX('QC rev00'!$M$10:$U$120,$F85,9),IF($F$2=2,INDEX(#REF!,$F85,9),INDEX(#REF!,$F85,9)))))</f>
        <v>0</v>
      </c>
      <c r="O83" s="739" cm="1">
        <f t="array" aca="1" ref="O83" ca="1">IF($F83&gt;$E$2,0,IF(_xlfn.IFNA(MATCH($G83,Listas!$E$4:$E$206,),0)&gt;0,1,IF($H$10=0,0,IF($F$2=1,INDEX('QC rev00'!$M$10:$BC$120,$F85,9+$F$3),IF($F$2=2,INDEX(#REF!,$F85,9+$F$3),INDEX(#REF!,$F85,9+$F$3)))*IF($E$5="X",1,1-$B85-$C85))))</f>
        <v>0</v>
      </c>
      <c r="P83" s="742">
        <f t="shared" ref="P83" ca="1" si="75">N83*O83</f>
        <v>0</v>
      </c>
      <c r="Q83" s="262" t="s">
        <v>89</v>
      </c>
      <c r="R83" s="308" t="str" cm="1">
        <f t="array" aca="1" ref="R83" ca="1">IF($D83=0,"",IF($G83=$E$6,INDEX(Orçamento!$U:$U,MATCH(R$21,Orçamento!$C:$C,),1),INDEX(Orçamento!$U:$U,$B83,1)))</f>
        <v/>
      </c>
      <c r="S83" s="309" t="str">
        <f ca="1">IF(S$21&gt;$D83,"",IF($G83=$E$6,INDEX(Orçamento!$U:$U,MATCH(S$21,Orçamento!$C:$C,),1),INDEX(Orçamento!$U:$U,MATCH(S$21&amp;"-"&amp;$F84,Orçamento!$F:$F,),1)))</f>
        <v/>
      </c>
      <c r="T83" s="309" t="str">
        <f ca="1">IF(T$21&gt;$D83,"",IF($G83=$E$6,INDEX(Orçamento!$U:$U,MATCH(T$21,Orçamento!$C:$C,),1),INDEX(Orçamento!$U:$U,MATCH(T$21&amp;"-"&amp;$F84,Orçamento!$F:$F,),1)))</f>
        <v/>
      </c>
      <c r="U83" s="310" t="str">
        <f ca="1">IF(U$21&gt;$D83,"",IF($G83=$E$6,INDEX(Orçamento!$U:$U,MATCH(U$21,Orçamento!$C:$C,),1),INDEX(Orçamento!$U:$U,MATCH(U$21&amp;"-"&amp;$F84,Orçamento!$F:$F,),1)))</f>
        <v/>
      </c>
      <c r="V83" s="309" t="str">
        <f ca="1">IF(V$21&gt;$D83,"",IF($G83=$E$6,INDEX(Orçamento!$U:$U,MATCH(V$21,Orçamento!$C:$C,),1),INDEX(Orçamento!$U:$U,MATCH(V$21&amp;"-"&amp;$F84,Orçamento!$F:$F,),1)))</f>
        <v/>
      </c>
      <c r="W83" s="309" t="str">
        <f ca="1">IF(W$21&gt;$D83,"",IF($G83=$E$6,INDEX(Orçamento!$U:$U,MATCH(W$21,Orçamento!$C:$C,),1),INDEX(Orçamento!$U:$U,MATCH(W$21&amp;"-"&amp;$F84,Orçamento!$F:$F,),1)))</f>
        <v/>
      </c>
      <c r="X83" s="309" t="str">
        <f ca="1">IF(X$21&gt;$D83,"",IF($G83=$E$6,INDEX(Orçamento!$U:$U,MATCH(X$21,Orçamento!$C:$C,),1),INDEX(Orçamento!$U:$U,MATCH(X$21&amp;"-"&amp;$F84,Orçamento!$F:$F,),1)))</f>
        <v/>
      </c>
      <c r="Y83" s="309" t="str">
        <f ca="1">IF(Y$21&gt;$D83,"",IF($G83=$E$6,INDEX(Orçamento!$U:$U,MATCH(Y$21,Orçamento!$C:$C,),1),INDEX(Orçamento!$U:$U,MATCH(Y$21&amp;"-"&amp;$F84,Orçamento!$F:$F,),1)))</f>
        <v/>
      </c>
      <c r="Z83" s="309" t="str">
        <f ca="1">IF(Z$21&gt;$D83,"",IF($G83=$E$6,INDEX(Orçamento!$U:$U,MATCH(Z$21,Orçamento!$C:$C,),1),INDEX(Orçamento!$U:$U,MATCH(Z$21&amp;"-"&amp;$F84,Orçamento!$F:$F,),1)))</f>
        <v/>
      </c>
      <c r="AA83" s="311" t="str">
        <f ca="1">IF(AA$21&gt;$D83,"",IF($G83=$E$6,INDEX(Orçamento!$U:$U,MATCH(AA$21,Orçamento!$C:$C,),1),INDEX(Orçamento!$U:$U,MATCH(AA$21&amp;"-"&amp;$F84,Orçamento!$F:$F,),1)))</f>
        <v/>
      </c>
      <c r="AB83" s="311" t="str">
        <f ca="1">IF(AB$21&gt;$D83,"",IF($G83=$E$6,INDEX(Orçamento!$U:$U,MATCH(AB$21,Orçamento!$C:$C,),1),INDEX(Orçamento!$U:$U,MATCH(AB$21&amp;"-"&amp;$F84,Orçamento!$F:$F,),1)))</f>
        <v/>
      </c>
      <c r="AC83" s="311" t="str">
        <f ca="1">IF(AC$21&gt;$D83,"",IF($G83=$E$6,INDEX(Orçamento!$U:$U,MATCH(AC$21,Orçamento!$C:$C,),1),INDEX(Orçamento!$U:$U,MATCH(AC$21&amp;"-"&amp;$F84,Orçamento!$F:$F,),1)))</f>
        <v/>
      </c>
      <c r="AD83" s="311" t="str">
        <f ca="1">IF(AD$21&gt;$D83,"",IF($G83=$E$6,INDEX(Orçamento!$U:$U,MATCH(AD$21,Orçamento!$C:$C,),1),INDEX(Orçamento!$U:$U,MATCH(AD$21&amp;"-"&amp;$F84,Orçamento!$F:$F,),1)))</f>
        <v/>
      </c>
      <c r="AE83" s="311" t="str">
        <f ca="1">IF(AE$21&gt;$D83,"",IF($G83=$E$6,INDEX(Orçamento!$U:$U,MATCH(AE$21,Orçamento!$C:$C,),1),INDEX(Orçamento!$U:$U,MATCH(AE$21&amp;"-"&amp;$F84,Orçamento!$F:$F,),1)))</f>
        <v/>
      </c>
      <c r="AF83" s="311" t="str">
        <f ca="1">IF(AF$21&gt;$D83,"",IF($G83=$E$6,INDEX(Orçamento!$U:$U,MATCH(AF$21,Orçamento!$C:$C,),1),INDEX(Orçamento!$U:$U,MATCH(AF$21&amp;"-"&amp;$F84,Orçamento!$F:$F,),1)))</f>
        <v/>
      </c>
      <c r="AG83" s="311" t="str">
        <f ca="1">IF(AG$21&gt;$D83,"",IF($G83=$E$6,INDEX(Orçamento!$U:$U,MATCH(AG$21,Orçamento!$C:$C,),1),INDEX(Orçamento!$U:$U,MATCH(AG$21&amp;"-"&amp;$F84,Orçamento!$F:$F,),1)))</f>
        <v/>
      </c>
      <c r="AH83" s="311" t="str">
        <f ca="1">IF(AH$21&gt;$D83,"",IF($G83=$E$6,INDEX(Orçamento!$U:$U,MATCH(AH$21,Orçamento!$C:$C,),1),INDEX(Orçamento!$U:$U,MATCH(AH$21&amp;"-"&amp;$F84,Orçamento!$F:$F,),1)))</f>
        <v/>
      </c>
      <c r="AI83" s="311" t="str">
        <f ca="1">IF(AI$21&gt;$D83,"",IF($G83=$E$6,INDEX(Orçamento!$U:$U,MATCH(AI$21,Orçamento!$C:$C,),1),INDEX(Orçamento!$U:$U,MATCH(AI$21&amp;"-"&amp;$F84,Orçamento!$F:$F,),1)))</f>
        <v/>
      </c>
      <c r="AJ83" s="311" t="str">
        <f ca="1">IF(AJ$21&gt;$D83,"",IF($G83=$E$6,INDEX(Orçamento!$U:$U,MATCH(AJ$21,Orçamento!$C:$C,),1),INDEX(Orçamento!$U:$U,MATCH(AJ$21&amp;"-"&amp;$F84,Orçamento!$F:$F,),1)))</f>
        <v/>
      </c>
      <c r="AK83" s="311" t="str">
        <f ca="1">IF(AK$21&gt;$D83,"",IF($G83=$E$6,INDEX(Orçamento!$U:$U,MATCH(AK$21,Orçamento!$C:$C,),1),INDEX(Orçamento!$U:$U,MATCH(AK$21&amp;"-"&amp;$F84,Orçamento!$F:$F,),1)))</f>
        <v/>
      </c>
    </row>
    <row r="84" spans="1:37" ht="13.15" customHeight="1">
      <c r="A84" s="206"/>
      <c r="B84" s="263">
        <f t="shared" ref="B84" ca="1" si="76">IF($F83&gt;$E$2,0,(1/(1-B85-C85))*(B85+C85))</f>
        <v>0</v>
      </c>
      <c r="C84" s="264" cm="1">
        <f t="array" aca="1" ref="C84" ca="1">IF(ROUND(SUM(IF(R83:AK83&lt;&gt;"",(R84:AK84)))-N83,3)&lt;&gt;0,"X",0)</f>
        <v>0</v>
      </c>
      <c r="D84" s="206"/>
      <c r="E84" s="215" t="str" cm="1">
        <f t="array" aca="1" ref="E84" ca="1">IF($F83&gt;$E$2,"",INDEX('QC rev00'!$J$9:$J$120,1+E83,1))</f>
        <v/>
      </c>
      <c r="F84" s="215" t="str" cm="1">
        <f t="array" aca="1" ref="F84" ca="1">IF($F83&gt;$E$2,"",IF($F$2=1,INDEX('QC rev00'!$M$10:$T$120,$F85,1),IF($F$2=2,INDEX(#REF!,$F85,1),INDEX(#REF!,$F85,1))))</f>
        <v/>
      </c>
      <c r="G84" s="752"/>
      <c r="H84" s="729"/>
      <c r="I84" s="730"/>
      <c r="J84" s="747"/>
      <c r="K84" s="748"/>
      <c r="L84" s="755"/>
      <c r="M84" s="734"/>
      <c r="N84" s="737"/>
      <c r="O84" s="740"/>
      <c r="P84" s="743"/>
      <c r="Q84" s="265" t="s">
        <v>90</v>
      </c>
      <c r="R84" s="312" t="str" cm="1">
        <f t="array" aca="1" ref="R84" ca="1">IF(OR($D83=0,R83="",$N83=0),"",
IF($G83=$E$6,
SUM(IF(OFFSET($R$23,,,($F83-1)*3-2,$D$3)=R83,OFFSET($R$25,,,($F83-1)*3-2,$D$3)*OFFSET($B$23,1,,($F83-1)*3-2,1))),
IF($D83=1,$N83,
SUMIF(OFFSET(Orçamento!$D$1,$B83-1,,$C83,),$F84&amp;"-"&amp;R83,OFFSET(Orçamento!$I$1,$B83-1,,$C83,))*$N83/$E84)))</f>
        <v/>
      </c>
      <c r="S84" s="312" t="str" cm="1">
        <f t="array" aca="1" ref="S84" ca="1">IF(OR($D83=0,S83="",$N83=0),"",
IF($G83=$E$6,
SUM(IF(OFFSET($R$23,,,($F83-1)*3-2,$D$3)=S83,OFFSET($R$25,,,($F83-1)*3-2,$D$3)*OFFSET($B$23,1,,($F83-1)*3-2,1))),
IF($D83=1,$N83,
SUMIF(OFFSET(Orçamento!$D$1,$B83-1,,$C83,),$F84&amp;"-"&amp;S83,OFFSET(Orçamento!$I$1,$B83-1,,$C83,))*$N83/$E84)))</f>
        <v/>
      </c>
      <c r="T84" s="312" t="str" cm="1">
        <f t="array" aca="1" ref="T84" ca="1">IF(OR($D83=0,T83="",$N83=0),"",
IF($G83=$E$6,
SUM(IF(OFFSET($R$23,,,($F83-1)*3-2,$D$3)=T83,OFFSET($R$25,,,($F83-1)*3-2,$D$3)*OFFSET($B$23,1,,($F83-1)*3-2,1))),
IF($D83=1,$N83,
SUMIF(OFFSET(Orçamento!$D$1,$B83-1,,$C83,),$F84&amp;"-"&amp;T83,OFFSET(Orçamento!$I$1,$B83-1,,$C83,))*$N83/$E84)))</f>
        <v/>
      </c>
      <c r="U84" s="313" t="str" cm="1">
        <f t="array" aca="1" ref="U84" ca="1">IF(OR($D83=0,U83="",$N83=0),"",
IF($G83=$E$6,
SUM(IF(OFFSET($R$23,,,($F83-1)*3-2,$D$3)=U83,OFFSET($R$25,,,($F83-1)*3-2,$D$3)*OFFSET($B$23,1,,($F83-1)*3-2,1))),
IF($D83=1,$N83,
SUMIF(OFFSET(Orçamento!$D$1,$B83-1,,$C83,),$F84&amp;"-"&amp;U83,OFFSET(Orçamento!$I$1,$B83-1,,$C83,))*$N83/$E84)))</f>
        <v/>
      </c>
      <c r="V84" s="312" t="str" cm="1">
        <f t="array" aca="1" ref="V84" ca="1">IF(OR($D83=0,V83="",$N83=0),"",
IF($G83=$E$6,
SUM(IF(OFFSET($R$23,,,($F83-1)*3-2,$D$3)=V83,OFFSET($R$25,,,($F83-1)*3-2,$D$3)*OFFSET($B$23,1,,($F83-1)*3-2,1))),
IF($D83=1,$N83,
SUMIF(OFFSET(Orçamento!$D$1,$B83-1,,$C83,),$F84&amp;"-"&amp;V83,OFFSET(Orçamento!$I$1,$B83-1,,$C83,))*$N83/$E84)))</f>
        <v/>
      </c>
      <c r="W84" s="312" t="str" cm="1">
        <f t="array" aca="1" ref="W84" ca="1">IF(OR($D83=0,W83="",$N83=0),"",
IF($G83=$E$6,
SUM(IF(OFFSET($R$23,,,($F83-1)*3-2,$D$3)=W83,OFFSET($R$25,,,($F83-1)*3-2,$D$3)*OFFSET($B$23,1,,($F83-1)*3-2,1))),
IF($D83=1,$N83,
SUMIF(OFFSET(Orçamento!$D$1,$B83-1,,$C83,),$F84&amp;"-"&amp;W83,OFFSET(Orçamento!$I$1,$B83-1,,$C83,))*$N83/$E84)))</f>
        <v/>
      </c>
      <c r="X84" s="312" t="str" cm="1">
        <f t="array" aca="1" ref="X84" ca="1">IF(OR($D83=0,X83="",$N83=0),"",
IF($G83=$E$6,
SUM(IF(OFFSET($R$23,,,($F83-1)*3-2,$D$3)=X83,OFFSET($R$25,,,($F83-1)*3-2,$D$3)*OFFSET($B$23,1,,($F83-1)*3-2,1))),
IF($D83=1,$N83,
SUMIF(OFFSET(Orçamento!$D$1,$B83-1,,$C83,),$F84&amp;"-"&amp;X83,OFFSET(Orçamento!$I$1,$B83-1,,$C83,))*$N83/$E84)))</f>
        <v/>
      </c>
      <c r="Y84" s="312" t="str" cm="1">
        <f t="array" aca="1" ref="Y84" ca="1">IF(OR($D83=0,Y83="",$N83=0),"",
IF($G83=$E$6,
SUM(IF(OFFSET($R$23,,,($F83-1)*3-2,$D$3)=Y83,OFFSET($R$25,,,($F83-1)*3-2,$D$3)*OFFSET($B$23,1,,($F83-1)*3-2,1))),
IF($D83=1,$N83,
SUMIF(OFFSET(Orçamento!$D$1,$B83-1,,$C83,),$F84&amp;"-"&amp;Y83,OFFSET(Orçamento!$I$1,$B83-1,,$C83,))*$N83/$E84)))</f>
        <v/>
      </c>
      <c r="Z84" s="312" t="str" cm="1">
        <f t="array" aca="1" ref="Z84" ca="1">IF(OR($D83=0,Z83="",$N83=0),"",
IF($G83=$E$6,
SUM(IF(OFFSET($R$23,,,($F83-1)*3-2,$D$3)=Z83,OFFSET($R$25,,,($F83-1)*3-2,$D$3)*OFFSET($B$23,1,,($F83-1)*3-2,1))),
IF($D83=1,$N83,
SUMIF(OFFSET(Orçamento!$D$1,$B83-1,,$C83,),$F84&amp;"-"&amp;Z83,OFFSET(Orçamento!$I$1,$B83-1,,$C83,))*$N83/$E84)))</f>
        <v/>
      </c>
      <c r="AA84" s="314" t="str" cm="1">
        <f t="array" aca="1" ref="AA84" ca="1">IF(OR($D83=0,AA83="",$N83=0),"",
IF($G83=$E$6,
SUM(IF(OFFSET($R$23,,,($F83-1)*3-2,$D$3)=AA83,OFFSET($R$25,,,($F83-1)*3-2,$D$3)*OFFSET($B$23,1,,($F83-1)*3-2,1))),
IF($D83=1,$N83,
SUMIF(OFFSET(Orçamento!$D$1,$B83-1,,$C83,),$F84&amp;"-"&amp;AA83,OFFSET(Orçamento!$I$1,$B83-1,,$C83,))*$N83/$E84)))</f>
        <v/>
      </c>
      <c r="AB84" s="314" t="str" cm="1">
        <f t="array" aca="1" ref="AB84" ca="1">IF(OR($D83=0,AB83="",$N83=0),"",
IF($G83=$E$6,
SUM(IF(OFFSET($R$23,,,($F83-1)*3-2,$D$3)=AB83,OFFSET($R$25,,,($F83-1)*3-2,$D$3)*OFFSET($B$23,1,,($F83-1)*3-2,1))),
IF($D83=1,$N83,
SUMIF(OFFSET(Orçamento!$D$1,$B83-1,,$C83,),$F84&amp;"-"&amp;AB83,OFFSET(Orçamento!$I$1,$B83-1,,$C83,))*$N83/$E84)))</f>
        <v/>
      </c>
      <c r="AC84" s="314" t="str" cm="1">
        <f t="array" aca="1" ref="AC84" ca="1">IF(OR($D83=0,AC83="",$N83=0),"",
IF($G83=$E$6,
SUM(IF(OFFSET($R$23,,,($F83-1)*3-2,$D$3)=AC83,OFFSET($R$25,,,($F83-1)*3-2,$D$3)*OFFSET($B$23,1,,($F83-1)*3-2,1))),
IF($D83=1,$N83,
SUMIF(OFFSET(Orçamento!$D$1,$B83-1,,$C83,),$F84&amp;"-"&amp;AC83,OFFSET(Orçamento!$I$1,$B83-1,,$C83,))*$N83/$E84)))</f>
        <v/>
      </c>
      <c r="AD84" s="314" t="str" cm="1">
        <f t="array" aca="1" ref="AD84" ca="1">IF(OR($D83=0,AD83="",$N83=0),"",
IF($G83=$E$6,
SUM(IF(OFFSET($R$23,,,($F83-1)*3-2,$D$3)=AD83,OFFSET($R$25,,,($F83-1)*3-2,$D$3)*OFFSET($B$23,1,,($F83-1)*3-2,1))),
IF($D83=1,$N83,
SUMIF(OFFSET(Orçamento!$D$1,$B83-1,,$C83,),$F84&amp;"-"&amp;AD83,OFFSET(Orçamento!$I$1,$B83-1,,$C83,))*$N83/$E84)))</f>
        <v/>
      </c>
      <c r="AE84" s="314" t="str" cm="1">
        <f t="array" aca="1" ref="AE84" ca="1">IF(OR($D83=0,AE83="",$N83=0),"",
IF($G83=$E$6,
SUM(IF(OFFSET($R$23,,,($F83-1)*3-2,$D$3)=AE83,OFFSET($R$25,,,($F83-1)*3-2,$D$3)*OFFSET($B$23,1,,($F83-1)*3-2,1))),
IF($D83=1,$N83,
SUMIF(OFFSET(Orçamento!$D$1,$B83-1,,$C83,),$F84&amp;"-"&amp;AE83,OFFSET(Orçamento!$I$1,$B83-1,,$C83,))*$N83/$E84)))</f>
        <v/>
      </c>
      <c r="AF84" s="314" t="str" cm="1">
        <f t="array" aca="1" ref="AF84" ca="1">IF(OR($D83=0,AF83="",$N83=0),"",
IF($G83=$E$6,
SUM(IF(OFFSET($R$23,,,($F83-1)*3-2,$D$3)=AF83,OFFSET($R$25,,,($F83-1)*3-2,$D$3)*OFFSET($B$23,1,,($F83-1)*3-2,1))),
IF($D83=1,$N83,
SUMIF(OFFSET(Orçamento!$D$1,$B83-1,,$C83,),$F84&amp;"-"&amp;AF83,OFFSET(Orçamento!$I$1,$B83-1,,$C83,))*$N83/$E84)))</f>
        <v/>
      </c>
      <c r="AG84" s="314" t="str" cm="1">
        <f t="array" aca="1" ref="AG84" ca="1">IF(OR($D83=0,AG83="",$N83=0),"",
IF($G83=$E$6,
SUM(IF(OFFSET($R$23,,,($F83-1)*3-2,$D$3)=AG83,OFFSET($R$25,,,($F83-1)*3-2,$D$3)*OFFSET($B$23,1,,($F83-1)*3-2,1))),
IF($D83=1,$N83,
SUMIF(OFFSET(Orçamento!$D$1,$B83-1,,$C83,),$F84&amp;"-"&amp;AG83,OFFSET(Orçamento!$I$1,$B83-1,,$C83,))*$N83/$E84)))</f>
        <v/>
      </c>
      <c r="AH84" s="314" t="str" cm="1">
        <f t="array" aca="1" ref="AH84" ca="1">IF(OR($D83=0,AH83="",$N83=0),"",
IF($G83=$E$6,
SUM(IF(OFFSET($R$23,,,($F83-1)*3-2,$D$3)=AH83,OFFSET($R$25,,,($F83-1)*3-2,$D$3)*OFFSET($B$23,1,,($F83-1)*3-2,1))),
IF($D83=1,$N83,
SUMIF(OFFSET(Orçamento!$D$1,$B83-1,,$C83,),$F84&amp;"-"&amp;AH83,OFFSET(Orçamento!$I$1,$B83-1,,$C83,))*$N83/$E84)))</f>
        <v/>
      </c>
      <c r="AI84" s="314" t="str" cm="1">
        <f t="array" aca="1" ref="AI84" ca="1">IF(OR($D83=0,AI83="",$N83=0),"",
IF($G83=$E$6,
SUM(IF(OFFSET($R$23,,,($F83-1)*3-2,$D$3)=AI83,OFFSET($R$25,,,($F83-1)*3-2,$D$3)*OFFSET($B$23,1,,($F83-1)*3-2,1))),
IF($D83=1,$N83,
SUMIF(OFFSET(Orçamento!$D$1,$B83-1,,$C83,),$F84&amp;"-"&amp;AI83,OFFSET(Orçamento!$I$1,$B83-1,,$C83,))*$N83/$E84)))</f>
        <v/>
      </c>
      <c r="AJ84" s="314" t="str" cm="1">
        <f t="array" aca="1" ref="AJ84" ca="1">IF(OR($D83=0,AJ83="",$N83=0),"",
IF($G83=$E$6,
SUM(IF(OFFSET($R$23,,,($F83-1)*3-2,$D$3)=AJ83,OFFSET($R$25,,,($F83-1)*3-2,$D$3)*OFFSET($B$23,1,,($F83-1)*3-2,1))),
IF($D83=1,$N83,
SUMIF(OFFSET(Orçamento!$D$1,$B83-1,,$C83,),$F84&amp;"-"&amp;AJ83,OFFSET(Orçamento!$I$1,$B83-1,,$C83,))*$N83/$E84)))</f>
        <v/>
      </c>
      <c r="AK84" s="314" t="str" cm="1">
        <f t="array" aca="1" ref="AK84" ca="1">IF(OR($D83=0,AK83="",$N83=0),"",
IF($G83=$E$6,
SUM(IF(OFFSET($R$23,,,($F83-1)*3-2,$D$3)=AK83,OFFSET($R$25,,,($F83-1)*3-2,$D$3)*OFFSET($B$23,1,,($F83-1)*3-2,1))),
IF($D83=1,$N83,
SUMIF(OFFSET(Orçamento!$D$1,$B83-1,,$C83,),$F84&amp;"-"&amp;AK83,OFFSET(Orçamento!$I$1,$B83-1,,$C83,))*$N83/$E84)))</f>
        <v/>
      </c>
    </row>
    <row r="85" spans="1:37" ht="13.15" customHeight="1">
      <c r="A85" s="206"/>
      <c r="B85" s="266" t="str" cm="1">
        <f t="array" aca="1" ref="B85" ca="1">IF($F83&gt;$E$2,"",IF($F$2=1,INDEX('QC rev00'!$M$10:$T$120,$F85,5),IF($F$2=2,INDEX(#REF!,$F85,5),INDEX(#REF!,$F85,5))))</f>
        <v/>
      </c>
      <c r="C85" s="266" t="str" cm="1">
        <f t="array" aca="1" ref="C85" ca="1">IF($F83&gt;$E$2,"",IF($F$2=1,INDEX('QC rev00'!$M$10:$T$120,$F85,6),IF($F$2=2,INDEX(#REF!,$F85,6),INDEX(#REF!,$F85,6))))</f>
        <v/>
      </c>
      <c r="D85" s="207"/>
      <c r="E85" s="207"/>
      <c r="F85" s="207" t="str">
        <f ca="1">IF(F83&gt;$E$2,"",MATCH(F83,'QC rev00'!$C$10:$C$120,))</f>
        <v/>
      </c>
      <c r="G85" s="753"/>
      <c r="H85" s="731"/>
      <c r="I85" s="732"/>
      <c r="J85" s="749"/>
      <c r="K85" s="750"/>
      <c r="L85" s="756"/>
      <c r="M85" s="735"/>
      <c r="N85" s="738"/>
      <c r="O85" s="741"/>
      <c r="P85" s="744"/>
      <c r="Q85" s="267" t="s">
        <v>91</v>
      </c>
      <c r="R85" s="588">
        <f t="shared" ref="R85:AK85" ca="1" si="77">IFERROR(R84*$O83,0)</f>
        <v>0</v>
      </c>
      <c r="S85" s="588">
        <f t="shared" ca="1" si="77"/>
        <v>0</v>
      </c>
      <c r="T85" s="588">
        <f t="shared" ca="1" si="77"/>
        <v>0</v>
      </c>
      <c r="U85" s="589">
        <f t="shared" ca="1" si="77"/>
        <v>0</v>
      </c>
      <c r="V85" s="588">
        <f t="shared" ca="1" si="77"/>
        <v>0</v>
      </c>
      <c r="W85" s="588">
        <f t="shared" ca="1" si="77"/>
        <v>0</v>
      </c>
      <c r="X85" s="588">
        <f t="shared" ca="1" si="77"/>
        <v>0</v>
      </c>
      <c r="Y85" s="588">
        <f t="shared" ca="1" si="77"/>
        <v>0</v>
      </c>
      <c r="Z85" s="588">
        <f t="shared" ca="1" si="77"/>
        <v>0</v>
      </c>
      <c r="AA85" s="588">
        <f t="shared" ca="1" si="77"/>
        <v>0</v>
      </c>
      <c r="AB85" s="588">
        <f t="shared" ca="1" si="77"/>
        <v>0</v>
      </c>
      <c r="AC85" s="588">
        <f t="shared" ca="1" si="77"/>
        <v>0</v>
      </c>
      <c r="AD85" s="588">
        <f t="shared" ca="1" si="77"/>
        <v>0</v>
      </c>
      <c r="AE85" s="588">
        <f t="shared" ca="1" si="77"/>
        <v>0</v>
      </c>
      <c r="AF85" s="588">
        <f t="shared" ca="1" si="77"/>
        <v>0</v>
      </c>
      <c r="AG85" s="588">
        <f t="shared" ca="1" si="77"/>
        <v>0</v>
      </c>
      <c r="AH85" s="588">
        <f t="shared" ca="1" si="77"/>
        <v>0</v>
      </c>
      <c r="AI85" s="588">
        <f t="shared" ca="1" si="77"/>
        <v>0</v>
      </c>
      <c r="AJ85" s="588">
        <f t="shared" ca="1" si="77"/>
        <v>0</v>
      </c>
      <c r="AK85" s="588">
        <f t="shared" ca="1" si="77"/>
        <v>0</v>
      </c>
    </row>
    <row r="86" spans="1:37" ht="13.15" customHeight="1">
      <c r="A86" s="206"/>
      <c r="B86" s="261">
        <f ca="1">IF($F86&gt;$E$2,0,IF(E86&lt;&gt;"",MATCH(F87&amp;" - Mapa",Orçamento!J:J,),0))</f>
        <v>0</v>
      </c>
      <c r="C86" s="215">
        <f ca="1">IF($D86&gt;1,_xlfn.MAXIFS(Orçamento!G:G,Orçamento!J:J,F87&amp;" - Mapa")+6-B86,0)</f>
        <v>0</v>
      </c>
      <c r="D86" s="261">
        <f ca="1">IF($F86&gt;$E$2,0,IF($G86=$E$6,$D$2,IF(E86&lt;&gt;"",_xlfn.MAXIFS(Orçamento!E:E,Orçamento!J:J,F87&amp;" - Mapa"),0)))</f>
        <v>0</v>
      </c>
      <c r="E86" s="215" t="str">
        <f ca="1">IF(F87="","",_xlfn.IFNA(MATCH($F87,'QC rev00'!$G$10:$G$120,),""))</f>
        <v/>
      </c>
      <c r="F86" s="207" cm="1">
        <f t="array" aca="1" ref="F86" ca="1">OFFSET(F86,-3,,,)+1</f>
        <v>22</v>
      </c>
      <c r="G86" s="751" t="str" cm="1">
        <f t="array" aca="1" ref="G86" ca="1">IF($F86&gt;$E$2,"",IF($F$2=1,INDEX('QC rev00'!$M$10:$T$120,$F88,2),IF($F$2=2,INDEX(#REF!,$F88,2),INDEX(#REF!,$F88,2))))</f>
        <v/>
      </c>
      <c r="H86" s="727" t="str" cm="1">
        <f t="array" aca="1" ref="H86" ca="1">IF($F86&gt;$E$2,"",IF($F$2=1,INDEX('QC rev00'!$M$10:$T$120,$F88,3),IF($F$2=2,INDEX(#REF!,$F88,3),INDEX(#REF!,$F88,3))))</f>
        <v/>
      </c>
      <c r="I86" s="728"/>
      <c r="J86" s="745"/>
      <c r="K86" s="746"/>
      <c r="L86" s="754" t="str" cm="1">
        <f t="array" aca="1" ref="L86" ca="1">IF($F86&gt;$E$2,"",IF($F$2=1,INDEX('QC rev00'!$M$10:$T$120,$F88,7),IF($F$2=2,INDEX(#REF!,$F88,7),INDEX(#REF!,$F88,7))))</f>
        <v/>
      </c>
      <c r="M86" s="733" t="str" cm="1">
        <f t="array" aca="1" ref="M86" ca="1">IF($F86&gt;$E$2,"",IF($F$2=1,INDEX('QC rev00'!$M$10:$T$120,$F88,8),IF($F$2=2,INDEX(#REF!,$F88,8),INDEX(#REF!,$F88,8))))</f>
        <v/>
      </c>
      <c r="N86" s="736" cm="1">
        <f t="array" aca="1" ref="N86" ca="1">IF($F86&gt;$E$2,0,IF(_xlfn.IFNA(MATCH($G86,Listas!$E$4:$E$206,),0)&gt;0,$F$5,IF($F$2=1,INDEX('QC rev00'!$M$10:$U$120,$F88,9),IF($F$2=2,INDEX(#REF!,$F88,9),INDEX(#REF!,$F88,9)))))</f>
        <v>0</v>
      </c>
      <c r="O86" s="739" cm="1">
        <f t="array" aca="1" ref="O86" ca="1">IF($F86&gt;$E$2,0,IF(_xlfn.IFNA(MATCH($G86,Listas!$E$4:$E$206,),0)&gt;0,1,IF($H$10=0,0,IF($F$2=1,INDEX('QC rev00'!$M$10:$BC$120,$F88,9+$F$3),IF($F$2=2,INDEX(#REF!,$F88,9+$F$3),INDEX(#REF!,$F88,9+$F$3)))*IF($E$5="X",1,1-$B88-$C88))))</f>
        <v>0</v>
      </c>
      <c r="P86" s="742">
        <f t="shared" ref="P86" ca="1" si="78">N86*O86</f>
        <v>0</v>
      </c>
      <c r="Q86" s="262" t="s">
        <v>89</v>
      </c>
      <c r="R86" s="308" t="str" cm="1">
        <f t="array" aca="1" ref="R86" ca="1">IF($D86=0,"",IF($G86=$E$6,INDEX(Orçamento!$U:$U,MATCH(R$21,Orçamento!$C:$C,),1),INDEX(Orçamento!$U:$U,$B86,1)))</f>
        <v/>
      </c>
      <c r="S86" s="309" t="str">
        <f ca="1">IF(S$21&gt;$D86,"",IF($G86=$E$6,INDEX(Orçamento!$U:$U,MATCH(S$21,Orçamento!$C:$C,),1),INDEX(Orçamento!$U:$U,MATCH(S$21&amp;"-"&amp;$F87,Orçamento!$F:$F,),1)))</f>
        <v/>
      </c>
      <c r="T86" s="309" t="str">
        <f ca="1">IF(T$21&gt;$D86,"",IF($G86=$E$6,INDEX(Orçamento!$U:$U,MATCH(T$21,Orçamento!$C:$C,),1),INDEX(Orçamento!$U:$U,MATCH(T$21&amp;"-"&amp;$F87,Orçamento!$F:$F,),1)))</f>
        <v/>
      </c>
      <c r="U86" s="310" t="str">
        <f ca="1">IF(U$21&gt;$D86,"",IF($G86=$E$6,INDEX(Orçamento!$U:$U,MATCH(U$21,Orçamento!$C:$C,),1),INDEX(Orçamento!$U:$U,MATCH(U$21&amp;"-"&amp;$F87,Orçamento!$F:$F,),1)))</f>
        <v/>
      </c>
      <c r="V86" s="309" t="str">
        <f ca="1">IF(V$21&gt;$D86,"",IF($G86=$E$6,INDEX(Orçamento!$U:$U,MATCH(V$21,Orçamento!$C:$C,),1),INDEX(Orçamento!$U:$U,MATCH(V$21&amp;"-"&amp;$F87,Orçamento!$F:$F,),1)))</f>
        <v/>
      </c>
      <c r="W86" s="309" t="str">
        <f ca="1">IF(W$21&gt;$D86,"",IF($G86=$E$6,INDEX(Orçamento!$U:$U,MATCH(W$21,Orçamento!$C:$C,),1),INDEX(Orçamento!$U:$U,MATCH(W$21&amp;"-"&amp;$F87,Orçamento!$F:$F,),1)))</f>
        <v/>
      </c>
      <c r="X86" s="309" t="str">
        <f ca="1">IF(X$21&gt;$D86,"",IF($G86=$E$6,INDEX(Orçamento!$U:$U,MATCH(X$21,Orçamento!$C:$C,),1),INDEX(Orçamento!$U:$U,MATCH(X$21&amp;"-"&amp;$F87,Orçamento!$F:$F,),1)))</f>
        <v/>
      </c>
      <c r="Y86" s="309" t="str">
        <f ca="1">IF(Y$21&gt;$D86,"",IF($G86=$E$6,INDEX(Orçamento!$U:$U,MATCH(Y$21,Orçamento!$C:$C,),1),INDEX(Orçamento!$U:$U,MATCH(Y$21&amp;"-"&amp;$F87,Orçamento!$F:$F,),1)))</f>
        <v/>
      </c>
      <c r="Z86" s="309" t="str">
        <f ca="1">IF(Z$21&gt;$D86,"",IF($G86=$E$6,INDEX(Orçamento!$U:$U,MATCH(Z$21,Orçamento!$C:$C,),1),INDEX(Orçamento!$U:$U,MATCH(Z$21&amp;"-"&amp;$F87,Orçamento!$F:$F,),1)))</f>
        <v/>
      </c>
      <c r="AA86" s="311" t="str">
        <f ca="1">IF(AA$21&gt;$D86,"",IF($G86=$E$6,INDEX(Orçamento!$U:$U,MATCH(AA$21,Orçamento!$C:$C,),1),INDEX(Orçamento!$U:$U,MATCH(AA$21&amp;"-"&amp;$F87,Orçamento!$F:$F,),1)))</f>
        <v/>
      </c>
      <c r="AB86" s="311" t="str">
        <f ca="1">IF(AB$21&gt;$D86,"",IF($G86=$E$6,INDEX(Orçamento!$U:$U,MATCH(AB$21,Orçamento!$C:$C,),1),INDEX(Orçamento!$U:$U,MATCH(AB$21&amp;"-"&amp;$F87,Orçamento!$F:$F,),1)))</f>
        <v/>
      </c>
      <c r="AC86" s="311" t="str">
        <f ca="1">IF(AC$21&gt;$D86,"",IF($G86=$E$6,INDEX(Orçamento!$U:$U,MATCH(AC$21,Orçamento!$C:$C,),1),INDEX(Orçamento!$U:$U,MATCH(AC$21&amp;"-"&amp;$F87,Orçamento!$F:$F,),1)))</f>
        <v/>
      </c>
      <c r="AD86" s="311" t="str">
        <f ca="1">IF(AD$21&gt;$D86,"",IF($G86=$E$6,INDEX(Orçamento!$U:$U,MATCH(AD$21,Orçamento!$C:$C,),1),INDEX(Orçamento!$U:$U,MATCH(AD$21&amp;"-"&amp;$F87,Orçamento!$F:$F,),1)))</f>
        <v/>
      </c>
      <c r="AE86" s="311" t="str">
        <f ca="1">IF(AE$21&gt;$D86,"",IF($G86=$E$6,INDEX(Orçamento!$U:$U,MATCH(AE$21,Orçamento!$C:$C,),1),INDEX(Orçamento!$U:$U,MATCH(AE$21&amp;"-"&amp;$F87,Orçamento!$F:$F,),1)))</f>
        <v/>
      </c>
      <c r="AF86" s="311" t="str">
        <f ca="1">IF(AF$21&gt;$D86,"",IF($G86=$E$6,INDEX(Orçamento!$U:$U,MATCH(AF$21,Orçamento!$C:$C,),1),INDEX(Orçamento!$U:$U,MATCH(AF$21&amp;"-"&amp;$F87,Orçamento!$F:$F,),1)))</f>
        <v/>
      </c>
      <c r="AG86" s="311" t="str">
        <f ca="1">IF(AG$21&gt;$D86,"",IF($G86=$E$6,INDEX(Orçamento!$U:$U,MATCH(AG$21,Orçamento!$C:$C,),1),INDEX(Orçamento!$U:$U,MATCH(AG$21&amp;"-"&amp;$F87,Orçamento!$F:$F,),1)))</f>
        <v/>
      </c>
      <c r="AH86" s="311" t="str">
        <f ca="1">IF(AH$21&gt;$D86,"",IF($G86=$E$6,INDEX(Orçamento!$U:$U,MATCH(AH$21,Orçamento!$C:$C,),1),INDEX(Orçamento!$U:$U,MATCH(AH$21&amp;"-"&amp;$F87,Orçamento!$F:$F,),1)))</f>
        <v/>
      </c>
      <c r="AI86" s="311" t="str">
        <f ca="1">IF(AI$21&gt;$D86,"",IF($G86=$E$6,INDEX(Orçamento!$U:$U,MATCH(AI$21,Orçamento!$C:$C,),1),INDEX(Orçamento!$U:$U,MATCH(AI$21&amp;"-"&amp;$F87,Orçamento!$F:$F,),1)))</f>
        <v/>
      </c>
      <c r="AJ86" s="311" t="str">
        <f ca="1">IF(AJ$21&gt;$D86,"",IF($G86=$E$6,INDEX(Orçamento!$U:$U,MATCH(AJ$21,Orçamento!$C:$C,),1),INDEX(Orçamento!$U:$U,MATCH(AJ$21&amp;"-"&amp;$F87,Orçamento!$F:$F,),1)))</f>
        <v/>
      </c>
      <c r="AK86" s="311" t="str">
        <f ca="1">IF(AK$21&gt;$D86,"",IF($G86=$E$6,INDEX(Orçamento!$U:$U,MATCH(AK$21,Orçamento!$C:$C,),1),INDEX(Orçamento!$U:$U,MATCH(AK$21&amp;"-"&amp;$F87,Orçamento!$F:$F,),1)))</f>
        <v/>
      </c>
    </row>
    <row r="87" spans="1:37" ht="13.15" customHeight="1">
      <c r="A87" s="206"/>
      <c r="B87" s="263">
        <f t="shared" ref="B87" ca="1" si="79">IF($F86&gt;$E$2,0,(1/(1-B88-C88))*(B88+C88))</f>
        <v>0</v>
      </c>
      <c r="C87" s="264" cm="1">
        <f t="array" aca="1" ref="C87" ca="1">IF(ROUND(SUM(IF(R86:AK86&lt;&gt;"",(R87:AK87)))-N86,3)&lt;&gt;0,"X",0)</f>
        <v>0</v>
      </c>
      <c r="D87" s="206"/>
      <c r="E87" s="215" t="str" cm="1">
        <f t="array" aca="1" ref="E87" ca="1">IF($F86&gt;$E$2,"",INDEX('QC rev00'!$J$9:$J$120,1+E86,1))</f>
        <v/>
      </c>
      <c r="F87" s="215" t="str" cm="1">
        <f t="array" aca="1" ref="F87" ca="1">IF($F86&gt;$E$2,"",IF($F$2=1,INDEX('QC rev00'!$M$10:$T$120,$F88,1),IF($F$2=2,INDEX(#REF!,$F88,1),INDEX(#REF!,$F88,1))))</f>
        <v/>
      </c>
      <c r="G87" s="752"/>
      <c r="H87" s="729"/>
      <c r="I87" s="730"/>
      <c r="J87" s="747"/>
      <c r="K87" s="748"/>
      <c r="L87" s="755"/>
      <c r="M87" s="734"/>
      <c r="N87" s="737"/>
      <c r="O87" s="740"/>
      <c r="P87" s="743"/>
      <c r="Q87" s="265" t="s">
        <v>90</v>
      </c>
      <c r="R87" s="312" t="str" cm="1">
        <f t="array" aca="1" ref="R87" ca="1">IF(OR($D86=0,R86="",$N86=0),"",
IF($G86=$E$6,
SUM(IF(OFFSET($R$23,,,($F86-1)*3-2,$D$3)=R86,OFFSET($R$25,,,($F86-1)*3-2,$D$3)*OFFSET($B$23,1,,($F86-1)*3-2,1))),
IF($D86=1,$N86,
SUMIF(OFFSET(Orçamento!$D$1,$B86-1,,$C86,),$F87&amp;"-"&amp;R86,OFFSET(Orçamento!$I$1,$B86-1,,$C86,))*$N86/$E87)))</f>
        <v/>
      </c>
      <c r="S87" s="312" t="str" cm="1">
        <f t="array" aca="1" ref="S87" ca="1">IF(OR($D86=0,S86="",$N86=0),"",
IF($G86=$E$6,
SUM(IF(OFFSET($R$23,,,($F86-1)*3-2,$D$3)=S86,OFFSET($R$25,,,($F86-1)*3-2,$D$3)*OFFSET($B$23,1,,($F86-1)*3-2,1))),
IF($D86=1,$N86,
SUMIF(OFFSET(Orçamento!$D$1,$B86-1,,$C86,),$F87&amp;"-"&amp;S86,OFFSET(Orçamento!$I$1,$B86-1,,$C86,))*$N86/$E87)))</f>
        <v/>
      </c>
      <c r="T87" s="312" t="str" cm="1">
        <f t="array" aca="1" ref="T87" ca="1">IF(OR($D86=0,T86="",$N86=0),"",
IF($G86=$E$6,
SUM(IF(OFFSET($R$23,,,($F86-1)*3-2,$D$3)=T86,OFFSET($R$25,,,($F86-1)*3-2,$D$3)*OFFSET($B$23,1,,($F86-1)*3-2,1))),
IF($D86=1,$N86,
SUMIF(OFFSET(Orçamento!$D$1,$B86-1,,$C86,),$F87&amp;"-"&amp;T86,OFFSET(Orçamento!$I$1,$B86-1,,$C86,))*$N86/$E87)))</f>
        <v/>
      </c>
      <c r="U87" s="313" t="str" cm="1">
        <f t="array" aca="1" ref="U87" ca="1">IF(OR($D86=0,U86="",$N86=0),"",
IF($G86=$E$6,
SUM(IF(OFFSET($R$23,,,($F86-1)*3-2,$D$3)=U86,OFFSET($R$25,,,($F86-1)*3-2,$D$3)*OFFSET($B$23,1,,($F86-1)*3-2,1))),
IF($D86=1,$N86,
SUMIF(OFFSET(Orçamento!$D$1,$B86-1,,$C86,),$F87&amp;"-"&amp;U86,OFFSET(Orçamento!$I$1,$B86-1,,$C86,))*$N86/$E87)))</f>
        <v/>
      </c>
      <c r="V87" s="312" t="str" cm="1">
        <f t="array" aca="1" ref="V87" ca="1">IF(OR($D86=0,V86="",$N86=0),"",
IF($G86=$E$6,
SUM(IF(OFFSET($R$23,,,($F86-1)*3-2,$D$3)=V86,OFFSET($R$25,,,($F86-1)*3-2,$D$3)*OFFSET($B$23,1,,($F86-1)*3-2,1))),
IF($D86=1,$N86,
SUMIF(OFFSET(Orçamento!$D$1,$B86-1,,$C86,),$F87&amp;"-"&amp;V86,OFFSET(Orçamento!$I$1,$B86-1,,$C86,))*$N86/$E87)))</f>
        <v/>
      </c>
      <c r="W87" s="312" t="str" cm="1">
        <f t="array" aca="1" ref="W87" ca="1">IF(OR($D86=0,W86="",$N86=0),"",
IF($G86=$E$6,
SUM(IF(OFFSET($R$23,,,($F86-1)*3-2,$D$3)=W86,OFFSET($R$25,,,($F86-1)*3-2,$D$3)*OFFSET($B$23,1,,($F86-1)*3-2,1))),
IF($D86=1,$N86,
SUMIF(OFFSET(Orçamento!$D$1,$B86-1,,$C86,),$F87&amp;"-"&amp;W86,OFFSET(Orçamento!$I$1,$B86-1,,$C86,))*$N86/$E87)))</f>
        <v/>
      </c>
      <c r="X87" s="312" t="str" cm="1">
        <f t="array" aca="1" ref="X87" ca="1">IF(OR($D86=0,X86="",$N86=0),"",
IF($G86=$E$6,
SUM(IF(OFFSET($R$23,,,($F86-1)*3-2,$D$3)=X86,OFFSET($R$25,,,($F86-1)*3-2,$D$3)*OFFSET($B$23,1,,($F86-1)*3-2,1))),
IF($D86=1,$N86,
SUMIF(OFFSET(Orçamento!$D$1,$B86-1,,$C86,),$F87&amp;"-"&amp;X86,OFFSET(Orçamento!$I$1,$B86-1,,$C86,))*$N86/$E87)))</f>
        <v/>
      </c>
      <c r="Y87" s="312" t="str" cm="1">
        <f t="array" aca="1" ref="Y87" ca="1">IF(OR($D86=0,Y86="",$N86=0),"",
IF($G86=$E$6,
SUM(IF(OFFSET($R$23,,,($F86-1)*3-2,$D$3)=Y86,OFFSET($R$25,,,($F86-1)*3-2,$D$3)*OFFSET($B$23,1,,($F86-1)*3-2,1))),
IF($D86=1,$N86,
SUMIF(OFFSET(Orçamento!$D$1,$B86-1,,$C86,),$F87&amp;"-"&amp;Y86,OFFSET(Orçamento!$I$1,$B86-1,,$C86,))*$N86/$E87)))</f>
        <v/>
      </c>
      <c r="Z87" s="312" t="str" cm="1">
        <f t="array" aca="1" ref="Z87" ca="1">IF(OR($D86=0,Z86="",$N86=0),"",
IF($G86=$E$6,
SUM(IF(OFFSET($R$23,,,($F86-1)*3-2,$D$3)=Z86,OFFSET($R$25,,,($F86-1)*3-2,$D$3)*OFFSET($B$23,1,,($F86-1)*3-2,1))),
IF($D86=1,$N86,
SUMIF(OFFSET(Orçamento!$D$1,$B86-1,,$C86,),$F87&amp;"-"&amp;Z86,OFFSET(Orçamento!$I$1,$B86-1,,$C86,))*$N86/$E87)))</f>
        <v/>
      </c>
      <c r="AA87" s="314" t="str" cm="1">
        <f t="array" aca="1" ref="AA87" ca="1">IF(OR($D86=0,AA86="",$N86=0),"",
IF($G86=$E$6,
SUM(IF(OFFSET($R$23,,,($F86-1)*3-2,$D$3)=AA86,OFFSET($R$25,,,($F86-1)*3-2,$D$3)*OFFSET($B$23,1,,($F86-1)*3-2,1))),
IF($D86=1,$N86,
SUMIF(OFFSET(Orçamento!$D$1,$B86-1,,$C86,),$F87&amp;"-"&amp;AA86,OFFSET(Orçamento!$I$1,$B86-1,,$C86,))*$N86/$E87)))</f>
        <v/>
      </c>
      <c r="AB87" s="314" t="str" cm="1">
        <f t="array" aca="1" ref="AB87" ca="1">IF(OR($D86=0,AB86="",$N86=0),"",
IF($G86=$E$6,
SUM(IF(OFFSET($R$23,,,($F86-1)*3-2,$D$3)=AB86,OFFSET($R$25,,,($F86-1)*3-2,$D$3)*OFFSET($B$23,1,,($F86-1)*3-2,1))),
IF($D86=1,$N86,
SUMIF(OFFSET(Orçamento!$D$1,$B86-1,,$C86,),$F87&amp;"-"&amp;AB86,OFFSET(Orçamento!$I$1,$B86-1,,$C86,))*$N86/$E87)))</f>
        <v/>
      </c>
      <c r="AC87" s="314" t="str" cm="1">
        <f t="array" aca="1" ref="AC87" ca="1">IF(OR($D86=0,AC86="",$N86=0),"",
IF($G86=$E$6,
SUM(IF(OFFSET($R$23,,,($F86-1)*3-2,$D$3)=AC86,OFFSET($R$25,,,($F86-1)*3-2,$D$3)*OFFSET($B$23,1,,($F86-1)*3-2,1))),
IF($D86=1,$N86,
SUMIF(OFFSET(Orçamento!$D$1,$B86-1,,$C86,),$F87&amp;"-"&amp;AC86,OFFSET(Orçamento!$I$1,$B86-1,,$C86,))*$N86/$E87)))</f>
        <v/>
      </c>
      <c r="AD87" s="314" t="str" cm="1">
        <f t="array" aca="1" ref="AD87" ca="1">IF(OR($D86=0,AD86="",$N86=0),"",
IF($G86=$E$6,
SUM(IF(OFFSET($R$23,,,($F86-1)*3-2,$D$3)=AD86,OFFSET($R$25,,,($F86-1)*3-2,$D$3)*OFFSET($B$23,1,,($F86-1)*3-2,1))),
IF($D86=1,$N86,
SUMIF(OFFSET(Orçamento!$D$1,$B86-1,,$C86,),$F87&amp;"-"&amp;AD86,OFFSET(Orçamento!$I$1,$B86-1,,$C86,))*$N86/$E87)))</f>
        <v/>
      </c>
      <c r="AE87" s="314" t="str" cm="1">
        <f t="array" aca="1" ref="AE87" ca="1">IF(OR($D86=0,AE86="",$N86=0),"",
IF($G86=$E$6,
SUM(IF(OFFSET($R$23,,,($F86-1)*3-2,$D$3)=AE86,OFFSET($R$25,,,($F86-1)*3-2,$D$3)*OFFSET($B$23,1,,($F86-1)*3-2,1))),
IF($D86=1,$N86,
SUMIF(OFFSET(Orçamento!$D$1,$B86-1,,$C86,),$F87&amp;"-"&amp;AE86,OFFSET(Orçamento!$I$1,$B86-1,,$C86,))*$N86/$E87)))</f>
        <v/>
      </c>
      <c r="AF87" s="314" t="str" cm="1">
        <f t="array" aca="1" ref="AF87" ca="1">IF(OR($D86=0,AF86="",$N86=0),"",
IF($G86=$E$6,
SUM(IF(OFFSET($R$23,,,($F86-1)*3-2,$D$3)=AF86,OFFSET($R$25,,,($F86-1)*3-2,$D$3)*OFFSET($B$23,1,,($F86-1)*3-2,1))),
IF($D86=1,$N86,
SUMIF(OFFSET(Orçamento!$D$1,$B86-1,,$C86,),$F87&amp;"-"&amp;AF86,OFFSET(Orçamento!$I$1,$B86-1,,$C86,))*$N86/$E87)))</f>
        <v/>
      </c>
      <c r="AG87" s="314" t="str" cm="1">
        <f t="array" aca="1" ref="AG87" ca="1">IF(OR($D86=0,AG86="",$N86=0),"",
IF($G86=$E$6,
SUM(IF(OFFSET($R$23,,,($F86-1)*3-2,$D$3)=AG86,OFFSET($R$25,,,($F86-1)*3-2,$D$3)*OFFSET($B$23,1,,($F86-1)*3-2,1))),
IF($D86=1,$N86,
SUMIF(OFFSET(Orçamento!$D$1,$B86-1,,$C86,),$F87&amp;"-"&amp;AG86,OFFSET(Orçamento!$I$1,$B86-1,,$C86,))*$N86/$E87)))</f>
        <v/>
      </c>
      <c r="AH87" s="314" t="str" cm="1">
        <f t="array" aca="1" ref="AH87" ca="1">IF(OR($D86=0,AH86="",$N86=0),"",
IF($G86=$E$6,
SUM(IF(OFFSET($R$23,,,($F86-1)*3-2,$D$3)=AH86,OFFSET($R$25,,,($F86-1)*3-2,$D$3)*OFFSET($B$23,1,,($F86-1)*3-2,1))),
IF($D86=1,$N86,
SUMIF(OFFSET(Orçamento!$D$1,$B86-1,,$C86,),$F87&amp;"-"&amp;AH86,OFFSET(Orçamento!$I$1,$B86-1,,$C86,))*$N86/$E87)))</f>
        <v/>
      </c>
      <c r="AI87" s="314" t="str" cm="1">
        <f t="array" aca="1" ref="AI87" ca="1">IF(OR($D86=0,AI86="",$N86=0),"",
IF($G86=$E$6,
SUM(IF(OFFSET($R$23,,,($F86-1)*3-2,$D$3)=AI86,OFFSET($R$25,,,($F86-1)*3-2,$D$3)*OFFSET($B$23,1,,($F86-1)*3-2,1))),
IF($D86=1,$N86,
SUMIF(OFFSET(Orçamento!$D$1,$B86-1,,$C86,),$F87&amp;"-"&amp;AI86,OFFSET(Orçamento!$I$1,$B86-1,,$C86,))*$N86/$E87)))</f>
        <v/>
      </c>
      <c r="AJ87" s="314" t="str" cm="1">
        <f t="array" aca="1" ref="AJ87" ca="1">IF(OR($D86=0,AJ86="",$N86=0),"",
IF($G86=$E$6,
SUM(IF(OFFSET($R$23,,,($F86-1)*3-2,$D$3)=AJ86,OFFSET($R$25,,,($F86-1)*3-2,$D$3)*OFFSET($B$23,1,,($F86-1)*3-2,1))),
IF($D86=1,$N86,
SUMIF(OFFSET(Orçamento!$D$1,$B86-1,,$C86,),$F87&amp;"-"&amp;AJ86,OFFSET(Orçamento!$I$1,$B86-1,,$C86,))*$N86/$E87)))</f>
        <v/>
      </c>
      <c r="AK87" s="314" t="str" cm="1">
        <f t="array" aca="1" ref="AK87" ca="1">IF(OR($D86=0,AK86="",$N86=0),"",
IF($G86=$E$6,
SUM(IF(OFFSET($R$23,,,($F86-1)*3-2,$D$3)=AK86,OFFSET($R$25,,,($F86-1)*3-2,$D$3)*OFFSET($B$23,1,,($F86-1)*3-2,1))),
IF($D86=1,$N86,
SUMIF(OFFSET(Orçamento!$D$1,$B86-1,,$C86,),$F87&amp;"-"&amp;AK86,OFFSET(Orçamento!$I$1,$B86-1,,$C86,))*$N86/$E87)))</f>
        <v/>
      </c>
    </row>
    <row r="88" spans="1:37" ht="13.15" customHeight="1">
      <c r="A88" s="206"/>
      <c r="B88" s="266" t="str" cm="1">
        <f t="array" aca="1" ref="B88" ca="1">IF($F86&gt;$E$2,"",IF($F$2=1,INDEX('QC rev00'!$M$10:$T$120,$F88,5),IF($F$2=2,INDEX(#REF!,$F88,5),INDEX(#REF!,$F88,5))))</f>
        <v/>
      </c>
      <c r="C88" s="266" t="str" cm="1">
        <f t="array" aca="1" ref="C88" ca="1">IF($F86&gt;$E$2,"",IF($F$2=1,INDEX('QC rev00'!$M$10:$T$120,$F88,6),IF($F$2=2,INDEX(#REF!,$F88,6),INDEX(#REF!,$F88,6))))</f>
        <v/>
      </c>
      <c r="D88" s="207"/>
      <c r="E88" s="207"/>
      <c r="F88" s="207" t="str">
        <f ca="1">IF(F86&gt;$E$2,"",MATCH(F86,'QC rev00'!$C$10:$C$120,))</f>
        <v/>
      </c>
      <c r="G88" s="753"/>
      <c r="H88" s="731"/>
      <c r="I88" s="732"/>
      <c r="J88" s="749"/>
      <c r="K88" s="750"/>
      <c r="L88" s="756"/>
      <c r="M88" s="735"/>
      <c r="N88" s="738"/>
      <c r="O88" s="741"/>
      <c r="P88" s="744"/>
      <c r="Q88" s="267" t="s">
        <v>91</v>
      </c>
      <c r="R88" s="588">
        <f t="shared" ref="R88:AK88" ca="1" si="80">IFERROR(R87*$O86,0)</f>
        <v>0</v>
      </c>
      <c r="S88" s="588">
        <f t="shared" ca="1" si="80"/>
        <v>0</v>
      </c>
      <c r="T88" s="588">
        <f t="shared" ca="1" si="80"/>
        <v>0</v>
      </c>
      <c r="U88" s="589">
        <f t="shared" ca="1" si="80"/>
        <v>0</v>
      </c>
      <c r="V88" s="588">
        <f t="shared" ca="1" si="80"/>
        <v>0</v>
      </c>
      <c r="W88" s="588">
        <f t="shared" ca="1" si="80"/>
        <v>0</v>
      </c>
      <c r="X88" s="588">
        <f t="shared" ca="1" si="80"/>
        <v>0</v>
      </c>
      <c r="Y88" s="588">
        <f t="shared" ca="1" si="80"/>
        <v>0</v>
      </c>
      <c r="Z88" s="588">
        <f t="shared" ca="1" si="80"/>
        <v>0</v>
      </c>
      <c r="AA88" s="588">
        <f t="shared" ca="1" si="80"/>
        <v>0</v>
      </c>
      <c r="AB88" s="588">
        <f t="shared" ca="1" si="80"/>
        <v>0</v>
      </c>
      <c r="AC88" s="588">
        <f t="shared" ca="1" si="80"/>
        <v>0</v>
      </c>
      <c r="AD88" s="588">
        <f t="shared" ca="1" si="80"/>
        <v>0</v>
      </c>
      <c r="AE88" s="588">
        <f t="shared" ca="1" si="80"/>
        <v>0</v>
      </c>
      <c r="AF88" s="588">
        <f t="shared" ca="1" si="80"/>
        <v>0</v>
      </c>
      <c r="AG88" s="588">
        <f t="shared" ca="1" si="80"/>
        <v>0</v>
      </c>
      <c r="AH88" s="588">
        <f t="shared" ca="1" si="80"/>
        <v>0</v>
      </c>
      <c r="AI88" s="588">
        <f t="shared" ca="1" si="80"/>
        <v>0</v>
      </c>
      <c r="AJ88" s="588">
        <f t="shared" ca="1" si="80"/>
        <v>0</v>
      </c>
      <c r="AK88" s="588">
        <f t="shared" ca="1" si="80"/>
        <v>0</v>
      </c>
    </row>
    <row r="89" spans="1:37" ht="13.15" customHeight="1">
      <c r="A89" s="206"/>
      <c r="B89" s="261">
        <f ca="1">IF($F89&gt;$E$2,0,IF(E89&lt;&gt;"",MATCH(F90&amp;" - Mapa",Orçamento!J:J,),0))</f>
        <v>0</v>
      </c>
      <c r="C89" s="215">
        <f ca="1">IF($D89&gt;1,_xlfn.MAXIFS(Orçamento!G:G,Orçamento!J:J,F90&amp;" - Mapa")+6-B89,0)</f>
        <v>0</v>
      </c>
      <c r="D89" s="261">
        <f ca="1">IF($F89&gt;$E$2,0,IF($G89=$E$6,$D$2,IF(E89&lt;&gt;"",_xlfn.MAXIFS(Orçamento!E:E,Orçamento!J:J,F90&amp;" - Mapa"),0)))</f>
        <v>0</v>
      </c>
      <c r="E89" s="215" t="str">
        <f ca="1">IF(F90="","",_xlfn.IFNA(MATCH($F90,'QC rev00'!$G$10:$G$120,),""))</f>
        <v/>
      </c>
      <c r="F89" s="207" cm="1">
        <f t="array" aca="1" ref="F89" ca="1">OFFSET(F89,-3,,,)+1</f>
        <v>23</v>
      </c>
      <c r="G89" s="751" t="str" cm="1">
        <f t="array" aca="1" ref="G89" ca="1">IF($F89&gt;$E$2,"",IF($F$2=1,INDEX('QC rev00'!$M$10:$T$120,$F91,2),IF($F$2=2,INDEX(#REF!,$F91,2),INDEX(#REF!,$F91,2))))</f>
        <v/>
      </c>
      <c r="H89" s="727" t="str" cm="1">
        <f t="array" aca="1" ref="H89" ca="1">IF($F89&gt;$E$2,"",IF($F$2=1,INDEX('QC rev00'!$M$10:$T$120,$F91,3),IF($F$2=2,INDEX(#REF!,$F91,3),INDEX(#REF!,$F91,3))))</f>
        <v/>
      </c>
      <c r="I89" s="728"/>
      <c r="J89" s="745"/>
      <c r="K89" s="746"/>
      <c r="L89" s="754" t="str" cm="1">
        <f t="array" aca="1" ref="L89" ca="1">IF($F89&gt;$E$2,"",IF($F$2=1,INDEX('QC rev00'!$M$10:$T$120,$F91,7),IF($F$2=2,INDEX(#REF!,$F91,7),INDEX(#REF!,$F91,7))))</f>
        <v/>
      </c>
      <c r="M89" s="733" t="str" cm="1">
        <f t="array" aca="1" ref="M89" ca="1">IF($F89&gt;$E$2,"",IF($F$2=1,INDEX('QC rev00'!$M$10:$T$120,$F91,8),IF($F$2=2,INDEX(#REF!,$F91,8),INDEX(#REF!,$F91,8))))</f>
        <v/>
      </c>
      <c r="N89" s="736" cm="1">
        <f t="array" aca="1" ref="N89" ca="1">IF($F89&gt;$E$2,0,IF(_xlfn.IFNA(MATCH($G89,Listas!$E$4:$E$206,),0)&gt;0,$F$5,IF($F$2=1,INDEX('QC rev00'!$M$10:$U$120,$F91,9),IF($F$2=2,INDEX(#REF!,$F91,9),INDEX(#REF!,$F91,9)))))</f>
        <v>0</v>
      </c>
      <c r="O89" s="739" cm="1">
        <f t="array" aca="1" ref="O89" ca="1">IF($F89&gt;$E$2,0,IF(_xlfn.IFNA(MATCH($G89,Listas!$E$4:$E$206,),0)&gt;0,1,IF($H$10=0,0,IF($F$2=1,INDEX('QC rev00'!$M$10:$BC$120,$F91,9+$F$3),IF($F$2=2,INDEX(#REF!,$F91,9+$F$3),INDEX(#REF!,$F91,9+$F$3)))*IF($E$5="X",1,1-$B91-$C91))))</f>
        <v>0</v>
      </c>
      <c r="P89" s="742">
        <f t="shared" ref="P89" ca="1" si="81">N89*O89</f>
        <v>0</v>
      </c>
      <c r="Q89" s="262" t="s">
        <v>89</v>
      </c>
      <c r="R89" s="308" t="str" cm="1">
        <f t="array" aca="1" ref="R89" ca="1">IF($D89=0,"",IF($G89=$E$6,INDEX(Orçamento!$U:$U,MATCH(R$21,Orçamento!$C:$C,),1),INDEX(Orçamento!$U:$U,$B89,1)))</f>
        <v/>
      </c>
      <c r="S89" s="309" t="str">
        <f ca="1">IF(S$21&gt;$D89,"",IF($G89=$E$6,INDEX(Orçamento!$U:$U,MATCH(S$21,Orçamento!$C:$C,),1),INDEX(Orçamento!$U:$U,MATCH(S$21&amp;"-"&amp;$F90,Orçamento!$F:$F,),1)))</f>
        <v/>
      </c>
      <c r="T89" s="309" t="str">
        <f ca="1">IF(T$21&gt;$D89,"",IF($G89=$E$6,INDEX(Orçamento!$U:$U,MATCH(T$21,Orçamento!$C:$C,),1),INDEX(Orçamento!$U:$U,MATCH(T$21&amp;"-"&amp;$F90,Orçamento!$F:$F,),1)))</f>
        <v/>
      </c>
      <c r="U89" s="310" t="str">
        <f ca="1">IF(U$21&gt;$D89,"",IF($G89=$E$6,INDEX(Orçamento!$U:$U,MATCH(U$21,Orçamento!$C:$C,),1),INDEX(Orçamento!$U:$U,MATCH(U$21&amp;"-"&amp;$F90,Orçamento!$F:$F,),1)))</f>
        <v/>
      </c>
      <c r="V89" s="309" t="str">
        <f ca="1">IF(V$21&gt;$D89,"",IF($G89=$E$6,INDEX(Orçamento!$U:$U,MATCH(V$21,Orçamento!$C:$C,),1),INDEX(Orçamento!$U:$U,MATCH(V$21&amp;"-"&amp;$F90,Orçamento!$F:$F,),1)))</f>
        <v/>
      </c>
      <c r="W89" s="309" t="str">
        <f ca="1">IF(W$21&gt;$D89,"",IF($G89=$E$6,INDEX(Orçamento!$U:$U,MATCH(W$21,Orçamento!$C:$C,),1),INDEX(Orçamento!$U:$U,MATCH(W$21&amp;"-"&amp;$F90,Orçamento!$F:$F,),1)))</f>
        <v/>
      </c>
      <c r="X89" s="309" t="str">
        <f ca="1">IF(X$21&gt;$D89,"",IF($G89=$E$6,INDEX(Orçamento!$U:$U,MATCH(X$21,Orçamento!$C:$C,),1),INDEX(Orçamento!$U:$U,MATCH(X$21&amp;"-"&amp;$F90,Orçamento!$F:$F,),1)))</f>
        <v/>
      </c>
      <c r="Y89" s="309" t="str">
        <f ca="1">IF(Y$21&gt;$D89,"",IF($G89=$E$6,INDEX(Orçamento!$U:$U,MATCH(Y$21,Orçamento!$C:$C,),1),INDEX(Orçamento!$U:$U,MATCH(Y$21&amp;"-"&amp;$F90,Orçamento!$F:$F,),1)))</f>
        <v/>
      </c>
      <c r="Z89" s="309" t="str">
        <f ca="1">IF(Z$21&gt;$D89,"",IF($G89=$E$6,INDEX(Orçamento!$U:$U,MATCH(Z$21,Orçamento!$C:$C,),1),INDEX(Orçamento!$U:$U,MATCH(Z$21&amp;"-"&amp;$F90,Orçamento!$F:$F,),1)))</f>
        <v/>
      </c>
      <c r="AA89" s="311" t="str">
        <f ca="1">IF(AA$21&gt;$D89,"",IF($G89=$E$6,INDEX(Orçamento!$U:$U,MATCH(AA$21,Orçamento!$C:$C,),1),INDEX(Orçamento!$U:$U,MATCH(AA$21&amp;"-"&amp;$F90,Orçamento!$F:$F,),1)))</f>
        <v/>
      </c>
      <c r="AB89" s="311" t="str">
        <f ca="1">IF(AB$21&gt;$D89,"",IF($G89=$E$6,INDEX(Orçamento!$U:$U,MATCH(AB$21,Orçamento!$C:$C,),1),INDEX(Orçamento!$U:$U,MATCH(AB$21&amp;"-"&amp;$F90,Orçamento!$F:$F,),1)))</f>
        <v/>
      </c>
      <c r="AC89" s="311" t="str">
        <f ca="1">IF(AC$21&gt;$D89,"",IF($G89=$E$6,INDEX(Orçamento!$U:$U,MATCH(AC$21,Orçamento!$C:$C,),1),INDEX(Orçamento!$U:$U,MATCH(AC$21&amp;"-"&amp;$F90,Orçamento!$F:$F,),1)))</f>
        <v/>
      </c>
      <c r="AD89" s="311" t="str">
        <f ca="1">IF(AD$21&gt;$D89,"",IF($G89=$E$6,INDEX(Orçamento!$U:$U,MATCH(AD$21,Orçamento!$C:$C,),1),INDEX(Orçamento!$U:$U,MATCH(AD$21&amp;"-"&amp;$F90,Orçamento!$F:$F,),1)))</f>
        <v/>
      </c>
      <c r="AE89" s="311" t="str">
        <f ca="1">IF(AE$21&gt;$D89,"",IF($G89=$E$6,INDEX(Orçamento!$U:$U,MATCH(AE$21,Orçamento!$C:$C,),1),INDEX(Orçamento!$U:$U,MATCH(AE$21&amp;"-"&amp;$F90,Orçamento!$F:$F,),1)))</f>
        <v/>
      </c>
      <c r="AF89" s="311" t="str">
        <f ca="1">IF(AF$21&gt;$D89,"",IF($G89=$E$6,INDEX(Orçamento!$U:$U,MATCH(AF$21,Orçamento!$C:$C,),1),INDEX(Orçamento!$U:$U,MATCH(AF$21&amp;"-"&amp;$F90,Orçamento!$F:$F,),1)))</f>
        <v/>
      </c>
      <c r="AG89" s="311" t="str">
        <f ca="1">IF(AG$21&gt;$D89,"",IF($G89=$E$6,INDEX(Orçamento!$U:$U,MATCH(AG$21,Orçamento!$C:$C,),1),INDEX(Orçamento!$U:$U,MATCH(AG$21&amp;"-"&amp;$F90,Orçamento!$F:$F,),1)))</f>
        <v/>
      </c>
      <c r="AH89" s="311" t="str">
        <f ca="1">IF(AH$21&gt;$D89,"",IF($G89=$E$6,INDEX(Orçamento!$U:$U,MATCH(AH$21,Orçamento!$C:$C,),1),INDEX(Orçamento!$U:$U,MATCH(AH$21&amp;"-"&amp;$F90,Orçamento!$F:$F,),1)))</f>
        <v/>
      </c>
      <c r="AI89" s="311" t="str">
        <f ca="1">IF(AI$21&gt;$D89,"",IF($G89=$E$6,INDEX(Orçamento!$U:$U,MATCH(AI$21,Orçamento!$C:$C,),1),INDEX(Orçamento!$U:$U,MATCH(AI$21&amp;"-"&amp;$F90,Orçamento!$F:$F,),1)))</f>
        <v/>
      </c>
      <c r="AJ89" s="311" t="str">
        <f ca="1">IF(AJ$21&gt;$D89,"",IF($G89=$E$6,INDEX(Orçamento!$U:$U,MATCH(AJ$21,Orçamento!$C:$C,),1),INDEX(Orçamento!$U:$U,MATCH(AJ$21&amp;"-"&amp;$F90,Orçamento!$F:$F,),1)))</f>
        <v/>
      </c>
      <c r="AK89" s="311" t="str">
        <f ca="1">IF(AK$21&gt;$D89,"",IF($G89=$E$6,INDEX(Orçamento!$U:$U,MATCH(AK$21,Orçamento!$C:$C,),1),INDEX(Orçamento!$U:$U,MATCH(AK$21&amp;"-"&amp;$F90,Orçamento!$F:$F,),1)))</f>
        <v/>
      </c>
    </row>
    <row r="90" spans="1:37" ht="13.15" customHeight="1">
      <c r="A90" s="206"/>
      <c r="B90" s="263">
        <f t="shared" ref="B90" ca="1" si="82">IF($F89&gt;$E$2,0,(1/(1-B91-C91))*(B91+C91))</f>
        <v>0</v>
      </c>
      <c r="C90" s="264" cm="1">
        <f t="array" aca="1" ref="C90" ca="1">IF(ROUND(SUM(IF(R89:AK89&lt;&gt;"",(R90:AK90)))-N89,3)&lt;&gt;0,"X",0)</f>
        <v>0</v>
      </c>
      <c r="D90" s="206"/>
      <c r="E90" s="215" t="str" cm="1">
        <f t="array" aca="1" ref="E90" ca="1">IF($F89&gt;$E$2,"",INDEX('QC rev00'!$J$9:$J$120,1+E89,1))</f>
        <v/>
      </c>
      <c r="F90" s="215" t="str" cm="1">
        <f t="array" aca="1" ref="F90" ca="1">IF($F89&gt;$E$2,"",IF($F$2=1,INDEX('QC rev00'!$M$10:$T$120,$F91,1),IF($F$2=2,INDEX(#REF!,$F91,1),INDEX(#REF!,$F91,1))))</f>
        <v/>
      </c>
      <c r="G90" s="752"/>
      <c r="H90" s="729"/>
      <c r="I90" s="730"/>
      <c r="J90" s="747"/>
      <c r="K90" s="748"/>
      <c r="L90" s="755"/>
      <c r="M90" s="734"/>
      <c r="N90" s="737"/>
      <c r="O90" s="740"/>
      <c r="P90" s="743"/>
      <c r="Q90" s="265" t="s">
        <v>90</v>
      </c>
      <c r="R90" s="312" t="str" cm="1">
        <f t="array" aca="1" ref="R90" ca="1">IF(OR($D89=0,R89="",$N89=0),"",
IF($G89=$E$6,
SUM(IF(OFFSET($R$23,,,($F89-1)*3-2,$D$3)=R89,OFFSET($R$25,,,($F89-1)*3-2,$D$3)*OFFSET($B$23,1,,($F89-1)*3-2,1))),
IF($D89=1,$N89,
SUMIF(OFFSET(Orçamento!$D$1,$B89-1,,$C89,),$F90&amp;"-"&amp;R89,OFFSET(Orçamento!$I$1,$B89-1,,$C89,))*$N89/$E90)))</f>
        <v/>
      </c>
      <c r="S90" s="312" t="str" cm="1">
        <f t="array" aca="1" ref="S90" ca="1">IF(OR($D89=0,S89="",$N89=0),"",
IF($G89=$E$6,
SUM(IF(OFFSET($R$23,,,($F89-1)*3-2,$D$3)=S89,OFFSET($R$25,,,($F89-1)*3-2,$D$3)*OFFSET($B$23,1,,($F89-1)*3-2,1))),
IF($D89=1,$N89,
SUMIF(OFFSET(Orçamento!$D$1,$B89-1,,$C89,),$F90&amp;"-"&amp;S89,OFFSET(Orçamento!$I$1,$B89-1,,$C89,))*$N89/$E90)))</f>
        <v/>
      </c>
      <c r="T90" s="312" t="str" cm="1">
        <f t="array" aca="1" ref="T90" ca="1">IF(OR($D89=0,T89="",$N89=0),"",
IF($G89=$E$6,
SUM(IF(OFFSET($R$23,,,($F89-1)*3-2,$D$3)=T89,OFFSET($R$25,,,($F89-1)*3-2,$D$3)*OFFSET($B$23,1,,($F89-1)*3-2,1))),
IF($D89=1,$N89,
SUMIF(OFFSET(Orçamento!$D$1,$B89-1,,$C89,),$F90&amp;"-"&amp;T89,OFFSET(Orçamento!$I$1,$B89-1,,$C89,))*$N89/$E90)))</f>
        <v/>
      </c>
      <c r="U90" s="313" t="str" cm="1">
        <f t="array" aca="1" ref="U90" ca="1">IF(OR($D89=0,U89="",$N89=0),"",
IF($G89=$E$6,
SUM(IF(OFFSET($R$23,,,($F89-1)*3-2,$D$3)=U89,OFFSET($R$25,,,($F89-1)*3-2,$D$3)*OFFSET($B$23,1,,($F89-1)*3-2,1))),
IF($D89=1,$N89,
SUMIF(OFFSET(Orçamento!$D$1,$B89-1,,$C89,),$F90&amp;"-"&amp;U89,OFFSET(Orçamento!$I$1,$B89-1,,$C89,))*$N89/$E90)))</f>
        <v/>
      </c>
      <c r="V90" s="312" t="str" cm="1">
        <f t="array" aca="1" ref="V90" ca="1">IF(OR($D89=0,V89="",$N89=0),"",
IF($G89=$E$6,
SUM(IF(OFFSET($R$23,,,($F89-1)*3-2,$D$3)=V89,OFFSET($R$25,,,($F89-1)*3-2,$D$3)*OFFSET($B$23,1,,($F89-1)*3-2,1))),
IF($D89=1,$N89,
SUMIF(OFFSET(Orçamento!$D$1,$B89-1,,$C89,),$F90&amp;"-"&amp;V89,OFFSET(Orçamento!$I$1,$B89-1,,$C89,))*$N89/$E90)))</f>
        <v/>
      </c>
      <c r="W90" s="312" t="str" cm="1">
        <f t="array" aca="1" ref="W90" ca="1">IF(OR($D89=0,W89="",$N89=0),"",
IF($G89=$E$6,
SUM(IF(OFFSET($R$23,,,($F89-1)*3-2,$D$3)=W89,OFFSET($R$25,,,($F89-1)*3-2,$D$3)*OFFSET($B$23,1,,($F89-1)*3-2,1))),
IF($D89=1,$N89,
SUMIF(OFFSET(Orçamento!$D$1,$B89-1,,$C89,),$F90&amp;"-"&amp;W89,OFFSET(Orçamento!$I$1,$B89-1,,$C89,))*$N89/$E90)))</f>
        <v/>
      </c>
      <c r="X90" s="312" t="str" cm="1">
        <f t="array" aca="1" ref="X90" ca="1">IF(OR($D89=0,X89="",$N89=0),"",
IF($G89=$E$6,
SUM(IF(OFFSET($R$23,,,($F89-1)*3-2,$D$3)=X89,OFFSET($R$25,,,($F89-1)*3-2,$D$3)*OFFSET($B$23,1,,($F89-1)*3-2,1))),
IF($D89=1,$N89,
SUMIF(OFFSET(Orçamento!$D$1,$B89-1,,$C89,),$F90&amp;"-"&amp;X89,OFFSET(Orçamento!$I$1,$B89-1,,$C89,))*$N89/$E90)))</f>
        <v/>
      </c>
      <c r="Y90" s="312" t="str" cm="1">
        <f t="array" aca="1" ref="Y90" ca="1">IF(OR($D89=0,Y89="",$N89=0),"",
IF($G89=$E$6,
SUM(IF(OFFSET($R$23,,,($F89-1)*3-2,$D$3)=Y89,OFFSET($R$25,,,($F89-1)*3-2,$D$3)*OFFSET($B$23,1,,($F89-1)*3-2,1))),
IF($D89=1,$N89,
SUMIF(OFFSET(Orçamento!$D$1,$B89-1,,$C89,),$F90&amp;"-"&amp;Y89,OFFSET(Orçamento!$I$1,$B89-1,,$C89,))*$N89/$E90)))</f>
        <v/>
      </c>
      <c r="Z90" s="312" t="str" cm="1">
        <f t="array" aca="1" ref="Z90" ca="1">IF(OR($D89=0,Z89="",$N89=0),"",
IF($G89=$E$6,
SUM(IF(OFFSET($R$23,,,($F89-1)*3-2,$D$3)=Z89,OFFSET($R$25,,,($F89-1)*3-2,$D$3)*OFFSET($B$23,1,,($F89-1)*3-2,1))),
IF($D89=1,$N89,
SUMIF(OFFSET(Orçamento!$D$1,$B89-1,,$C89,),$F90&amp;"-"&amp;Z89,OFFSET(Orçamento!$I$1,$B89-1,,$C89,))*$N89/$E90)))</f>
        <v/>
      </c>
      <c r="AA90" s="314" t="str" cm="1">
        <f t="array" aca="1" ref="AA90" ca="1">IF(OR($D89=0,AA89="",$N89=0),"",
IF($G89=$E$6,
SUM(IF(OFFSET($R$23,,,($F89-1)*3-2,$D$3)=AA89,OFFSET($R$25,,,($F89-1)*3-2,$D$3)*OFFSET($B$23,1,,($F89-1)*3-2,1))),
IF($D89=1,$N89,
SUMIF(OFFSET(Orçamento!$D$1,$B89-1,,$C89,),$F90&amp;"-"&amp;AA89,OFFSET(Orçamento!$I$1,$B89-1,,$C89,))*$N89/$E90)))</f>
        <v/>
      </c>
      <c r="AB90" s="314" t="str" cm="1">
        <f t="array" aca="1" ref="AB90" ca="1">IF(OR($D89=0,AB89="",$N89=0),"",
IF($G89=$E$6,
SUM(IF(OFFSET($R$23,,,($F89-1)*3-2,$D$3)=AB89,OFFSET($R$25,,,($F89-1)*3-2,$D$3)*OFFSET($B$23,1,,($F89-1)*3-2,1))),
IF($D89=1,$N89,
SUMIF(OFFSET(Orçamento!$D$1,$B89-1,,$C89,),$F90&amp;"-"&amp;AB89,OFFSET(Orçamento!$I$1,$B89-1,,$C89,))*$N89/$E90)))</f>
        <v/>
      </c>
      <c r="AC90" s="314" t="str" cm="1">
        <f t="array" aca="1" ref="AC90" ca="1">IF(OR($D89=0,AC89="",$N89=0),"",
IF($G89=$E$6,
SUM(IF(OFFSET($R$23,,,($F89-1)*3-2,$D$3)=AC89,OFFSET($R$25,,,($F89-1)*3-2,$D$3)*OFFSET($B$23,1,,($F89-1)*3-2,1))),
IF($D89=1,$N89,
SUMIF(OFFSET(Orçamento!$D$1,$B89-1,,$C89,),$F90&amp;"-"&amp;AC89,OFFSET(Orçamento!$I$1,$B89-1,,$C89,))*$N89/$E90)))</f>
        <v/>
      </c>
      <c r="AD90" s="314" t="str" cm="1">
        <f t="array" aca="1" ref="AD90" ca="1">IF(OR($D89=0,AD89="",$N89=0),"",
IF($G89=$E$6,
SUM(IF(OFFSET($R$23,,,($F89-1)*3-2,$D$3)=AD89,OFFSET($R$25,,,($F89-1)*3-2,$D$3)*OFFSET($B$23,1,,($F89-1)*3-2,1))),
IF($D89=1,$N89,
SUMIF(OFFSET(Orçamento!$D$1,$B89-1,,$C89,),$F90&amp;"-"&amp;AD89,OFFSET(Orçamento!$I$1,$B89-1,,$C89,))*$N89/$E90)))</f>
        <v/>
      </c>
      <c r="AE90" s="314" t="str" cm="1">
        <f t="array" aca="1" ref="AE90" ca="1">IF(OR($D89=0,AE89="",$N89=0),"",
IF($G89=$E$6,
SUM(IF(OFFSET($R$23,,,($F89-1)*3-2,$D$3)=AE89,OFFSET($R$25,,,($F89-1)*3-2,$D$3)*OFFSET($B$23,1,,($F89-1)*3-2,1))),
IF($D89=1,$N89,
SUMIF(OFFSET(Orçamento!$D$1,$B89-1,,$C89,),$F90&amp;"-"&amp;AE89,OFFSET(Orçamento!$I$1,$B89-1,,$C89,))*$N89/$E90)))</f>
        <v/>
      </c>
      <c r="AF90" s="314" t="str" cm="1">
        <f t="array" aca="1" ref="AF90" ca="1">IF(OR($D89=0,AF89="",$N89=0),"",
IF($G89=$E$6,
SUM(IF(OFFSET($R$23,,,($F89-1)*3-2,$D$3)=AF89,OFFSET($R$25,,,($F89-1)*3-2,$D$3)*OFFSET($B$23,1,,($F89-1)*3-2,1))),
IF($D89=1,$N89,
SUMIF(OFFSET(Orçamento!$D$1,$B89-1,,$C89,),$F90&amp;"-"&amp;AF89,OFFSET(Orçamento!$I$1,$B89-1,,$C89,))*$N89/$E90)))</f>
        <v/>
      </c>
      <c r="AG90" s="314" t="str" cm="1">
        <f t="array" aca="1" ref="AG90" ca="1">IF(OR($D89=0,AG89="",$N89=0),"",
IF($G89=$E$6,
SUM(IF(OFFSET($R$23,,,($F89-1)*3-2,$D$3)=AG89,OFFSET($R$25,,,($F89-1)*3-2,$D$3)*OFFSET($B$23,1,,($F89-1)*3-2,1))),
IF($D89=1,$N89,
SUMIF(OFFSET(Orçamento!$D$1,$B89-1,,$C89,),$F90&amp;"-"&amp;AG89,OFFSET(Orçamento!$I$1,$B89-1,,$C89,))*$N89/$E90)))</f>
        <v/>
      </c>
      <c r="AH90" s="314" t="str" cm="1">
        <f t="array" aca="1" ref="AH90" ca="1">IF(OR($D89=0,AH89="",$N89=0),"",
IF($G89=$E$6,
SUM(IF(OFFSET($R$23,,,($F89-1)*3-2,$D$3)=AH89,OFFSET($R$25,,,($F89-1)*3-2,$D$3)*OFFSET($B$23,1,,($F89-1)*3-2,1))),
IF($D89=1,$N89,
SUMIF(OFFSET(Orçamento!$D$1,$B89-1,,$C89,),$F90&amp;"-"&amp;AH89,OFFSET(Orçamento!$I$1,$B89-1,,$C89,))*$N89/$E90)))</f>
        <v/>
      </c>
      <c r="AI90" s="314" t="str" cm="1">
        <f t="array" aca="1" ref="AI90" ca="1">IF(OR($D89=0,AI89="",$N89=0),"",
IF($G89=$E$6,
SUM(IF(OFFSET($R$23,,,($F89-1)*3-2,$D$3)=AI89,OFFSET($R$25,,,($F89-1)*3-2,$D$3)*OFFSET($B$23,1,,($F89-1)*3-2,1))),
IF($D89=1,$N89,
SUMIF(OFFSET(Orçamento!$D$1,$B89-1,,$C89,),$F90&amp;"-"&amp;AI89,OFFSET(Orçamento!$I$1,$B89-1,,$C89,))*$N89/$E90)))</f>
        <v/>
      </c>
      <c r="AJ90" s="314" t="str" cm="1">
        <f t="array" aca="1" ref="AJ90" ca="1">IF(OR($D89=0,AJ89="",$N89=0),"",
IF($G89=$E$6,
SUM(IF(OFFSET($R$23,,,($F89-1)*3-2,$D$3)=AJ89,OFFSET($R$25,,,($F89-1)*3-2,$D$3)*OFFSET($B$23,1,,($F89-1)*3-2,1))),
IF($D89=1,$N89,
SUMIF(OFFSET(Orçamento!$D$1,$B89-1,,$C89,),$F90&amp;"-"&amp;AJ89,OFFSET(Orçamento!$I$1,$B89-1,,$C89,))*$N89/$E90)))</f>
        <v/>
      </c>
      <c r="AK90" s="314" t="str" cm="1">
        <f t="array" aca="1" ref="AK90" ca="1">IF(OR($D89=0,AK89="",$N89=0),"",
IF($G89=$E$6,
SUM(IF(OFFSET($R$23,,,($F89-1)*3-2,$D$3)=AK89,OFFSET($R$25,,,($F89-1)*3-2,$D$3)*OFFSET($B$23,1,,($F89-1)*3-2,1))),
IF($D89=1,$N89,
SUMIF(OFFSET(Orçamento!$D$1,$B89-1,,$C89,),$F90&amp;"-"&amp;AK89,OFFSET(Orçamento!$I$1,$B89-1,,$C89,))*$N89/$E90)))</f>
        <v/>
      </c>
    </row>
    <row r="91" spans="1:37" ht="13.15" customHeight="1">
      <c r="A91" s="206"/>
      <c r="B91" s="266" t="str" cm="1">
        <f t="array" aca="1" ref="B91" ca="1">IF($F89&gt;$E$2,"",IF($F$2=1,INDEX('QC rev00'!$M$10:$T$120,$F91,5),IF($F$2=2,INDEX(#REF!,$F91,5),INDEX(#REF!,$F91,5))))</f>
        <v/>
      </c>
      <c r="C91" s="266" t="str" cm="1">
        <f t="array" aca="1" ref="C91" ca="1">IF($F89&gt;$E$2,"",IF($F$2=1,INDEX('QC rev00'!$M$10:$T$120,$F91,6),IF($F$2=2,INDEX(#REF!,$F91,6),INDEX(#REF!,$F91,6))))</f>
        <v/>
      </c>
      <c r="D91" s="207"/>
      <c r="E91" s="207"/>
      <c r="F91" s="207" t="str">
        <f ca="1">IF(F89&gt;$E$2,"",MATCH(F89,'QC rev00'!$C$10:$C$120,))</f>
        <v/>
      </c>
      <c r="G91" s="753"/>
      <c r="H91" s="731"/>
      <c r="I91" s="732"/>
      <c r="J91" s="749"/>
      <c r="K91" s="750"/>
      <c r="L91" s="756"/>
      <c r="M91" s="735"/>
      <c r="N91" s="738"/>
      <c r="O91" s="741"/>
      <c r="P91" s="744"/>
      <c r="Q91" s="267" t="s">
        <v>91</v>
      </c>
      <c r="R91" s="588">
        <f t="shared" ref="R91:AK91" ca="1" si="83">IFERROR(R90*$O89,0)</f>
        <v>0</v>
      </c>
      <c r="S91" s="588">
        <f t="shared" ca="1" si="83"/>
        <v>0</v>
      </c>
      <c r="T91" s="588">
        <f t="shared" ca="1" si="83"/>
        <v>0</v>
      </c>
      <c r="U91" s="589">
        <f t="shared" ca="1" si="83"/>
        <v>0</v>
      </c>
      <c r="V91" s="588">
        <f t="shared" ca="1" si="83"/>
        <v>0</v>
      </c>
      <c r="W91" s="588">
        <f t="shared" ca="1" si="83"/>
        <v>0</v>
      </c>
      <c r="X91" s="588">
        <f t="shared" ca="1" si="83"/>
        <v>0</v>
      </c>
      <c r="Y91" s="588">
        <f t="shared" ca="1" si="83"/>
        <v>0</v>
      </c>
      <c r="Z91" s="588">
        <f t="shared" ca="1" si="83"/>
        <v>0</v>
      </c>
      <c r="AA91" s="588">
        <f t="shared" ca="1" si="83"/>
        <v>0</v>
      </c>
      <c r="AB91" s="588">
        <f t="shared" ca="1" si="83"/>
        <v>0</v>
      </c>
      <c r="AC91" s="588">
        <f t="shared" ca="1" si="83"/>
        <v>0</v>
      </c>
      <c r="AD91" s="588">
        <f t="shared" ca="1" si="83"/>
        <v>0</v>
      </c>
      <c r="AE91" s="588">
        <f t="shared" ca="1" si="83"/>
        <v>0</v>
      </c>
      <c r="AF91" s="588">
        <f t="shared" ca="1" si="83"/>
        <v>0</v>
      </c>
      <c r="AG91" s="588">
        <f t="shared" ca="1" si="83"/>
        <v>0</v>
      </c>
      <c r="AH91" s="588">
        <f t="shared" ca="1" si="83"/>
        <v>0</v>
      </c>
      <c r="AI91" s="588">
        <f t="shared" ca="1" si="83"/>
        <v>0</v>
      </c>
      <c r="AJ91" s="588">
        <f t="shared" ca="1" si="83"/>
        <v>0</v>
      </c>
      <c r="AK91" s="588">
        <f t="shared" ca="1" si="83"/>
        <v>0</v>
      </c>
    </row>
    <row r="92" spans="1:37" ht="13.15" customHeight="1">
      <c r="A92" s="206"/>
      <c r="B92" s="261">
        <f ca="1">IF($F92&gt;$E$2,0,IF(E92&lt;&gt;"",MATCH(F93&amp;" - Mapa",Orçamento!J:J,),0))</f>
        <v>0</v>
      </c>
      <c r="C92" s="215">
        <f ca="1">IF($D92&gt;1,_xlfn.MAXIFS(Orçamento!G:G,Orçamento!J:J,F93&amp;" - Mapa")+6-B92,0)</f>
        <v>0</v>
      </c>
      <c r="D92" s="261">
        <f ca="1">IF($F92&gt;$E$2,0,IF($G92=$E$6,$D$2,IF(E92&lt;&gt;"",_xlfn.MAXIFS(Orçamento!E:E,Orçamento!J:J,F93&amp;" - Mapa"),0)))</f>
        <v>0</v>
      </c>
      <c r="E92" s="215" t="str">
        <f ca="1">IF(F93="","",_xlfn.IFNA(MATCH($F93,'QC rev00'!$G$10:$G$120,),""))</f>
        <v/>
      </c>
      <c r="F92" s="207" cm="1">
        <f t="array" aca="1" ref="F92" ca="1">OFFSET(F92,-3,,,)+1</f>
        <v>24</v>
      </c>
      <c r="G92" s="751" t="str" cm="1">
        <f t="array" aca="1" ref="G92" ca="1">IF($F92&gt;$E$2,"",IF($F$2=1,INDEX('QC rev00'!$M$10:$T$120,$F94,2),IF($F$2=2,INDEX(#REF!,$F94,2),INDEX(#REF!,$F94,2))))</f>
        <v/>
      </c>
      <c r="H92" s="727" t="str" cm="1">
        <f t="array" aca="1" ref="H92" ca="1">IF($F92&gt;$E$2,"",IF($F$2=1,INDEX('QC rev00'!$M$10:$T$120,$F94,3),IF($F$2=2,INDEX(#REF!,$F94,3),INDEX(#REF!,$F94,3))))</f>
        <v/>
      </c>
      <c r="I92" s="728"/>
      <c r="J92" s="745"/>
      <c r="K92" s="746"/>
      <c r="L92" s="754" t="str" cm="1">
        <f t="array" aca="1" ref="L92" ca="1">IF($F92&gt;$E$2,"",IF($F$2=1,INDEX('QC rev00'!$M$10:$T$120,$F94,7),IF($F$2=2,INDEX(#REF!,$F94,7),INDEX(#REF!,$F94,7))))</f>
        <v/>
      </c>
      <c r="M92" s="733" t="str" cm="1">
        <f t="array" aca="1" ref="M92" ca="1">IF($F92&gt;$E$2,"",IF($F$2=1,INDEX('QC rev00'!$M$10:$T$120,$F94,8),IF($F$2=2,INDEX(#REF!,$F94,8),INDEX(#REF!,$F94,8))))</f>
        <v/>
      </c>
      <c r="N92" s="736" cm="1">
        <f t="array" aca="1" ref="N92" ca="1">IF($F92&gt;$E$2,0,IF(_xlfn.IFNA(MATCH($G92,Listas!$E$4:$E$206,),0)&gt;0,$F$5,IF($F$2=1,INDEX('QC rev00'!$M$10:$U$120,$F94,9),IF($F$2=2,INDEX(#REF!,$F94,9),INDEX(#REF!,$F94,9)))))</f>
        <v>0</v>
      </c>
      <c r="O92" s="739" cm="1">
        <f t="array" aca="1" ref="O92" ca="1">IF($F92&gt;$E$2,0,IF(_xlfn.IFNA(MATCH($G92,Listas!$E$4:$E$206,),0)&gt;0,1,IF($H$10=0,0,IF($F$2=1,INDEX('QC rev00'!$M$10:$BC$120,$F94,9+$F$3),IF($F$2=2,INDEX(#REF!,$F94,9+$F$3),INDEX(#REF!,$F94,9+$F$3)))*IF($E$5="X",1,1-$B94-$C94))))</f>
        <v>0</v>
      </c>
      <c r="P92" s="742">
        <f t="shared" ref="P92" ca="1" si="84">N92*O92</f>
        <v>0</v>
      </c>
      <c r="Q92" s="262" t="s">
        <v>89</v>
      </c>
      <c r="R92" s="308" t="str" cm="1">
        <f t="array" aca="1" ref="R92" ca="1">IF($D92=0,"",IF($G92=$E$6,INDEX(Orçamento!$U:$U,MATCH(R$21,Orçamento!$C:$C,),1),INDEX(Orçamento!$U:$U,$B92,1)))</f>
        <v/>
      </c>
      <c r="S92" s="309" t="str">
        <f ca="1">IF(S$21&gt;$D92,"",IF($G92=$E$6,INDEX(Orçamento!$U:$U,MATCH(S$21,Orçamento!$C:$C,),1),INDEX(Orçamento!$U:$U,MATCH(S$21&amp;"-"&amp;$F93,Orçamento!$F:$F,),1)))</f>
        <v/>
      </c>
      <c r="T92" s="309" t="str">
        <f ca="1">IF(T$21&gt;$D92,"",IF($G92=$E$6,INDEX(Orçamento!$U:$U,MATCH(T$21,Orçamento!$C:$C,),1),INDEX(Orçamento!$U:$U,MATCH(T$21&amp;"-"&amp;$F93,Orçamento!$F:$F,),1)))</f>
        <v/>
      </c>
      <c r="U92" s="310" t="str">
        <f ca="1">IF(U$21&gt;$D92,"",IF($G92=$E$6,INDEX(Orçamento!$U:$U,MATCH(U$21,Orçamento!$C:$C,),1),INDEX(Orçamento!$U:$U,MATCH(U$21&amp;"-"&amp;$F93,Orçamento!$F:$F,),1)))</f>
        <v/>
      </c>
      <c r="V92" s="309" t="str">
        <f ca="1">IF(V$21&gt;$D92,"",IF($G92=$E$6,INDEX(Orçamento!$U:$U,MATCH(V$21,Orçamento!$C:$C,),1),INDEX(Orçamento!$U:$U,MATCH(V$21&amp;"-"&amp;$F93,Orçamento!$F:$F,),1)))</f>
        <v/>
      </c>
      <c r="W92" s="309" t="str">
        <f ca="1">IF(W$21&gt;$D92,"",IF($G92=$E$6,INDEX(Orçamento!$U:$U,MATCH(W$21,Orçamento!$C:$C,),1),INDEX(Orçamento!$U:$U,MATCH(W$21&amp;"-"&amp;$F93,Orçamento!$F:$F,),1)))</f>
        <v/>
      </c>
      <c r="X92" s="309" t="str">
        <f ca="1">IF(X$21&gt;$D92,"",IF($G92=$E$6,INDEX(Orçamento!$U:$U,MATCH(X$21,Orçamento!$C:$C,),1),INDEX(Orçamento!$U:$U,MATCH(X$21&amp;"-"&amp;$F93,Orçamento!$F:$F,),1)))</f>
        <v/>
      </c>
      <c r="Y92" s="309" t="str">
        <f ca="1">IF(Y$21&gt;$D92,"",IF($G92=$E$6,INDEX(Orçamento!$U:$U,MATCH(Y$21,Orçamento!$C:$C,),1),INDEX(Orçamento!$U:$U,MATCH(Y$21&amp;"-"&amp;$F93,Orçamento!$F:$F,),1)))</f>
        <v/>
      </c>
      <c r="Z92" s="309" t="str">
        <f ca="1">IF(Z$21&gt;$D92,"",IF($G92=$E$6,INDEX(Orçamento!$U:$U,MATCH(Z$21,Orçamento!$C:$C,),1),INDEX(Orçamento!$U:$U,MATCH(Z$21&amp;"-"&amp;$F93,Orçamento!$F:$F,),1)))</f>
        <v/>
      </c>
      <c r="AA92" s="311" t="str">
        <f ca="1">IF(AA$21&gt;$D92,"",IF($G92=$E$6,INDEX(Orçamento!$U:$U,MATCH(AA$21,Orçamento!$C:$C,),1),INDEX(Orçamento!$U:$U,MATCH(AA$21&amp;"-"&amp;$F93,Orçamento!$F:$F,),1)))</f>
        <v/>
      </c>
      <c r="AB92" s="311" t="str">
        <f ca="1">IF(AB$21&gt;$D92,"",IF($G92=$E$6,INDEX(Orçamento!$U:$U,MATCH(AB$21,Orçamento!$C:$C,),1),INDEX(Orçamento!$U:$U,MATCH(AB$21&amp;"-"&amp;$F93,Orçamento!$F:$F,),1)))</f>
        <v/>
      </c>
      <c r="AC92" s="311" t="str">
        <f ca="1">IF(AC$21&gt;$D92,"",IF($G92=$E$6,INDEX(Orçamento!$U:$U,MATCH(AC$21,Orçamento!$C:$C,),1),INDEX(Orçamento!$U:$U,MATCH(AC$21&amp;"-"&amp;$F93,Orçamento!$F:$F,),1)))</f>
        <v/>
      </c>
      <c r="AD92" s="311" t="str">
        <f ca="1">IF(AD$21&gt;$D92,"",IF($G92=$E$6,INDEX(Orçamento!$U:$U,MATCH(AD$21,Orçamento!$C:$C,),1),INDEX(Orçamento!$U:$U,MATCH(AD$21&amp;"-"&amp;$F93,Orçamento!$F:$F,),1)))</f>
        <v/>
      </c>
      <c r="AE92" s="311" t="str">
        <f ca="1">IF(AE$21&gt;$D92,"",IF($G92=$E$6,INDEX(Orçamento!$U:$U,MATCH(AE$21,Orçamento!$C:$C,),1),INDEX(Orçamento!$U:$U,MATCH(AE$21&amp;"-"&amp;$F93,Orçamento!$F:$F,),1)))</f>
        <v/>
      </c>
      <c r="AF92" s="311" t="str">
        <f ca="1">IF(AF$21&gt;$D92,"",IF($G92=$E$6,INDEX(Orçamento!$U:$U,MATCH(AF$21,Orçamento!$C:$C,),1),INDEX(Orçamento!$U:$U,MATCH(AF$21&amp;"-"&amp;$F93,Orçamento!$F:$F,),1)))</f>
        <v/>
      </c>
      <c r="AG92" s="311" t="str">
        <f ca="1">IF(AG$21&gt;$D92,"",IF($G92=$E$6,INDEX(Orçamento!$U:$U,MATCH(AG$21,Orçamento!$C:$C,),1),INDEX(Orçamento!$U:$U,MATCH(AG$21&amp;"-"&amp;$F93,Orçamento!$F:$F,),1)))</f>
        <v/>
      </c>
      <c r="AH92" s="311" t="str">
        <f ca="1">IF(AH$21&gt;$D92,"",IF($G92=$E$6,INDEX(Orçamento!$U:$U,MATCH(AH$21,Orçamento!$C:$C,),1),INDEX(Orçamento!$U:$U,MATCH(AH$21&amp;"-"&amp;$F93,Orçamento!$F:$F,),1)))</f>
        <v/>
      </c>
      <c r="AI92" s="311" t="str">
        <f ca="1">IF(AI$21&gt;$D92,"",IF($G92=$E$6,INDEX(Orçamento!$U:$U,MATCH(AI$21,Orçamento!$C:$C,),1),INDEX(Orçamento!$U:$U,MATCH(AI$21&amp;"-"&amp;$F93,Orçamento!$F:$F,),1)))</f>
        <v/>
      </c>
      <c r="AJ92" s="311" t="str">
        <f ca="1">IF(AJ$21&gt;$D92,"",IF($G92=$E$6,INDEX(Orçamento!$U:$U,MATCH(AJ$21,Orçamento!$C:$C,),1),INDEX(Orçamento!$U:$U,MATCH(AJ$21&amp;"-"&amp;$F93,Orçamento!$F:$F,),1)))</f>
        <v/>
      </c>
      <c r="AK92" s="311" t="str">
        <f ca="1">IF(AK$21&gt;$D92,"",IF($G92=$E$6,INDEX(Orçamento!$U:$U,MATCH(AK$21,Orçamento!$C:$C,),1),INDEX(Orçamento!$U:$U,MATCH(AK$21&amp;"-"&amp;$F93,Orçamento!$F:$F,),1)))</f>
        <v/>
      </c>
    </row>
    <row r="93" spans="1:37" ht="13.15" customHeight="1">
      <c r="A93" s="206"/>
      <c r="B93" s="263">
        <f t="shared" ref="B93" ca="1" si="85">IF($F92&gt;$E$2,0,(1/(1-B94-C94))*(B94+C94))</f>
        <v>0</v>
      </c>
      <c r="C93" s="264" cm="1">
        <f t="array" aca="1" ref="C93" ca="1">IF(ROUND(SUM(IF(R92:AK92&lt;&gt;"",(R93:AK93)))-N92,3)&lt;&gt;0,"X",0)</f>
        <v>0</v>
      </c>
      <c r="D93" s="206"/>
      <c r="E93" s="215" t="str" cm="1">
        <f t="array" aca="1" ref="E93" ca="1">IF($F92&gt;$E$2,"",INDEX('QC rev00'!$J$9:$J$120,1+E92,1))</f>
        <v/>
      </c>
      <c r="F93" s="215" t="str" cm="1">
        <f t="array" aca="1" ref="F93" ca="1">IF($F92&gt;$E$2,"",IF($F$2=1,INDEX('QC rev00'!$M$10:$T$120,$F94,1),IF($F$2=2,INDEX(#REF!,$F94,1),INDEX(#REF!,$F94,1))))</f>
        <v/>
      </c>
      <c r="G93" s="752"/>
      <c r="H93" s="729"/>
      <c r="I93" s="730"/>
      <c r="J93" s="747"/>
      <c r="K93" s="748"/>
      <c r="L93" s="755"/>
      <c r="M93" s="734"/>
      <c r="N93" s="737"/>
      <c r="O93" s="740"/>
      <c r="P93" s="743"/>
      <c r="Q93" s="265" t="s">
        <v>90</v>
      </c>
      <c r="R93" s="312" t="str" cm="1">
        <f t="array" aca="1" ref="R93" ca="1">IF(OR($D92=0,R92="",$N92=0),"",
IF($G92=$E$6,
SUM(IF(OFFSET($R$23,,,($F92-1)*3-2,$D$3)=R92,OFFSET($R$25,,,($F92-1)*3-2,$D$3)*OFFSET($B$23,1,,($F92-1)*3-2,1))),
IF($D92=1,$N92,
SUMIF(OFFSET(Orçamento!$D$1,$B92-1,,$C92,),$F93&amp;"-"&amp;R92,OFFSET(Orçamento!$I$1,$B92-1,,$C92,))*$N92/$E93)))</f>
        <v/>
      </c>
      <c r="S93" s="312" t="str" cm="1">
        <f t="array" aca="1" ref="S93" ca="1">IF(OR($D92=0,S92="",$N92=0),"",
IF($G92=$E$6,
SUM(IF(OFFSET($R$23,,,($F92-1)*3-2,$D$3)=S92,OFFSET($R$25,,,($F92-1)*3-2,$D$3)*OFFSET($B$23,1,,($F92-1)*3-2,1))),
IF($D92=1,$N92,
SUMIF(OFFSET(Orçamento!$D$1,$B92-1,,$C92,),$F93&amp;"-"&amp;S92,OFFSET(Orçamento!$I$1,$B92-1,,$C92,))*$N92/$E93)))</f>
        <v/>
      </c>
      <c r="T93" s="312" t="str" cm="1">
        <f t="array" aca="1" ref="T93" ca="1">IF(OR($D92=0,T92="",$N92=0),"",
IF($G92=$E$6,
SUM(IF(OFFSET($R$23,,,($F92-1)*3-2,$D$3)=T92,OFFSET($R$25,,,($F92-1)*3-2,$D$3)*OFFSET($B$23,1,,($F92-1)*3-2,1))),
IF($D92=1,$N92,
SUMIF(OFFSET(Orçamento!$D$1,$B92-1,,$C92,),$F93&amp;"-"&amp;T92,OFFSET(Orçamento!$I$1,$B92-1,,$C92,))*$N92/$E93)))</f>
        <v/>
      </c>
      <c r="U93" s="313" t="str" cm="1">
        <f t="array" aca="1" ref="U93" ca="1">IF(OR($D92=0,U92="",$N92=0),"",
IF($G92=$E$6,
SUM(IF(OFFSET($R$23,,,($F92-1)*3-2,$D$3)=U92,OFFSET($R$25,,,($F92-1)*3-2,$D$3)*OFFSET($B$23,1,,($F92-1)*3-2,1))),
IF($D92=1,$N92,
SUMIF(OFFSET(Orçamento!$D$1,$B92-1,,$C92,),$F93&amp;"-"&amp;U92,OFFSET(Orçamento!$I$1,$B92-1,,$C92,))*$N92/$E93)))</f>
        <v/>
      </c>
      <c r="V93" s="312" t="str" cm="1">
        <f t="array" aca="1" ref="V93" ca="1">IF(OR($D92=0,V92="",$N92=0),"",
IF($G92=$E$6,
SUM(IF(OFFSET($R$23,,,($F92-1)*3-2,$D$3)=V92,OFFSET($R$25,,,($F92-1)*3-2,$D$3)*OFFSET($B$23,1,,($F92-1)*3-2,1))),
IF($D92=1,$N92,
SUMIF(OFFSET(Orçamento!$D$1,$B92-1,,$C92,),$F93&amp;"-"&amp;V92,OFFSET(Orçamento!$I$1,$B92-1,,$C92,))*$N92/$E93)))</f>
        <v/>
      </c>
      <c r="W93" s="312" t="str" cm="1">
        <f t="array" aca="1" ref="W93" ca="1">IF(OR($D92=0,W92="",$N92=0),"",
IF($G92=$E$6,
SUM(IF(OFFSET($R$23,,,($F92-1)*3-2,$D$3)=W92,OFFSET($R$25,,,($F92-1)*3-2,$D$3)*OFFSET($B$23,1,,($F92-1)*3-2,1))),
IF($D92=1,$N92,
SUMIF(OFFSET(Orçamento!$D$1,$B92-1,,$C92,),$F93&amp;"-"&amp;W92,OFFSET(Orçamento!$I$1,$B92-1,,$C92,))*$N92/$E93)))</f>
        <v/>
      </c>
      <c r="X93" s="312" t="str" cm="1">
        <f t="array" aca="1" ref="X93" ca="1">IF(OR($D92=0,X92="",$N92=0),"",
IF($G92=$E$6,
SUM(IF(OFFSET($R$23,,,($F92-1)*3-2,$D$3)=X92,OFFSET($R$25,,,($F92-1)*3-2,$D$3)*OFFSET($B$23,1,,($F92-1)*3-2,1))),
IF($D92=1,$N92,
SUMIF(OFFSET(Orçamento!$D$1,$B92-1,,$C92,),$F93&amp;"-"&amp;X92,OFFSET(Orçamento!$I$1,$B92-1,,$C92,))*$N92/$E93)))</f>
        <v/>
      </c>
      <c r="Y93" s="312" t="str" cm="1">
        <f t="array" aca="1" ref="Y93" ca="1">IF(OR($D92=0,Y92="",$N92=0),"",
IF($G92=$E$6,
SUM(IF(OFFSET($R$23,,,($F92-1)*3-2,$D$3)=Y92,OFFSET($R$25,,,($F92-1)*3-2,$D$3)*OFFSET($B$23,1,,($F92-1)*3-2,1))),
IF($D92=1,$N92,
SUMIF(OFFSET(Orçamento!$D$1,$B92-1,,$C92,),$F93&amp;"-"&amp;Y92,OFFSET(Orçamento!$I$1,$B92-1,,$C92,))*$N92/$E93)))</f>
        <v/>
      </c>
      <c r="Z93" s="312" t="str" cm="1">
        <f t="array" aca="1" ref="Z93" ca="1">IF(OR($D92=0,Z92="",$N92=0),"",
IF($G92=$E$6,
SUM(IF(OFFSET($R$23,,,($F92-1)*3-2,$D$3)=Z92,OFFSET($R$25,,,($F92-1)*3-2,$D$3)*OFFSET($B$23,1,,($F92-1)*3-2,1))),
IF($D92=1,$N92,
SUMIF(OFFSET(Orçamento!$D$1,$B92-1,,$C92,),$F93&amp;"-"&amp;Z92,OFFSET(Orçamento!$I$1,$B92-1,,$C92,))*$N92/$E93)))</f>
        <v/>
      </c>
      <c r="AA93" s="314" t="str" cm="1">
        <f t="array" aca="1" ref="AA93" ca="1">IF(OR($D92=0,AA92="",$N92=0),"",
IF($G92=$E$6,
SUM(IF(OFFSET($R$23,,,($F92-1)*3-2,$D$3)=AA92,OFFSET($R$25,,,($F92-1)*3-2,$D$3)*OFFSET($B$23,1,,($F92-1)*3-2,1))),
IF($D92=1,$N92,
SUMIF(OFFSET(Orçamento!$D$1,$B92-1,,$C92,),$F93&amp;"-"&amp;AA92,OFFSET(Orçamento!$I$1,$B92-1,,$C92,))*$N92/$E93)))</f>
        <v/>
      </c>
      <c r="AB93" s="314" t="str" cm="1">
        <f t="array" aca="1" ref="AB93" ca="1">IF(OR($D92=0,AB92="",$N92=0),"",
IF($G92=$E$6,
SUM(IF(OFFSET($R$23,,,($F92-1)*3-2,$D$3)=AB92,OFFSET($R$25,,,($F92-1)*3-2,$D$3)*OFFSET($B$23,1,,($F92-1)*3-2,1))),
IF($D92=1,$N92,
SUMIF(OFFSET(Orçamento!$D$1,$B92-1,,$C92,),$F93&amp;"-"&amp;AB92,OFFSET(Orçamento!$I$1,$B92-1,,$C92,))*$N92/$E93)))</f>
        <v/>
      </c>
      <c r="AC93" s="314" t="str" cm="1">
        <f t="array" aca="1" ref="AC93" ca="1">IF(OR($D92=0,AC92="",$N92=0),"",
IF($G92=$E$6,
SUM(IF(OFFSET($R$23,,,($F92-1)*3-2,$D$3)=AC92,OFFSET($R$25,,,($F92-1)*3-2,$D$3)*OFFSET($B$23,1,,($F92-1)*3-2,1))),
IF($D92=1,$N92,
SUMIF(OFFSET(Orçamento!$D$1,$B92-1,,$C92,),$F93&amp;"-"&amp;AC92,OFFSET(Orçamento!$I$1,$B92-1,,$C92,))*$N92/$E93)))</f>
        <v/>
      </c>
      <c r="AD93" s="314" t="str" cm="1">
        <f t="array" aca="1" ref="AD93" ca="1">IF(OR($D92=0,AD92="",$N92=0),"",
IF($G92=$E$6,
SUM(IF(OFFSET($R$23,,,($F92-1)*3-2,$D$3)=AD92,OFFSET($R$25,,,($F92-1)*3-2,$D$3)*OFFSET($B$23,1,,($F92-1)*3-2,1))),
IF($D92=1,$N92,
SUMIF(OFFSET(Orçamento!$D$1,$B92-1,,$C92,),$F93&amp;"-"&amp;AD92,OFFSET(Orçamento!$I$1,$B92-1,,$C92,))*$N92/$E93)))</f>
        <v/>
      </c>
      <c r="AE93" s="314" t="str" cm="1">
        <f t="array" aca="1" ref="AE93" ca="1">IF(OR($D92=0,AE92="",$N92=0),"",
IF($G92=$E$6,
SUM(IF(OFFSET($R$23,,,($F92-1)*3-2,$D$3)=AE92,OFFSET($R$25,,,($F92-1)*3-2,$D$3)*OFFSET($B$23,1,,($F92-1)*3-2,1))),
IF($D92=1,$N92,
SUMIF(OFFSET(Orçamento!$D$1,$B92-1,,$C92,),$F93&amp;"-"&amp;AE92,OFFSET(Orçamento!$I$1,$B92-1,,$C92,))*$N92/$E93)))</f>
        <v/>
      </c>
      <c r="AF93" s="314" t="str" cm="1">
        <f t="array" aca="1" ref="AF93" ca="1">IF(OR($D92=0,AF92="",$N92=0),"",
IF($G92=$E$6,
SUM(IF(OFFSET($R$23,,,($F92-1)*3-2,$D$3)=AF92,OFFSET($R$25,,,($F92-1)*3-2,$D$3)*OFFSET($B$23,1,,($F92-1)*3-2,1))),
IF($D92=1,$N92,
SUMIF(OFFSET(Orçamento!$D$1,$B92-1,,$C92,),$F93&amp;"-"&amp;AF92,OFFSET(Orçamento!$I$1,$B92-1,,$C92,))*$N92/$E93)))</f>
        <v/>
      </c>
      <c r="AG93" s="314" t="str" cm="1">
        <f t="array" aca="1" ref="AG93" ca="1">IF(OR($D92=0,AG92="",$N92=0),"",
IF($G92=$E$6,
SUM(IF(OFFSET($R$23,,,($F92-1)*3-2,$D$3)=AG92,OFFSET($R$25,,,($F92-1)*3-2,$D$3)*OFFSET($B$23,1,,($F92-1)*3-2,1))),
IF($D92=1,$N92,
SUMIF(OFFSET(Orçamento!$D$1,$B92-1,,$C92,),$F93&amp;"-"&amp;AG92,OFFSET(Orçamento!$I$1,$B92-1,,$C92,))*$N92/$E93)))</f>
        <v/>
      </c>
      <c r="AH93" s="314" t="str" cm="1">
        <f t="array" aca="1" ref="AH93" ca="1">IF(OR($D92=0,AH92="",$N92=0),"",
IF($G92=$E$6,
SUM(IF(OFFSET($R$23,,,($F92-1)*3-2,$D$3)=AH92,OFFSET($R$25,,,($F92-1)*3-2,$D$3)*OFFSET($B$23,1,,($F92-1)*3-2,1))),
IF($D92=1,$N92,
SUMIF(OFFSET(Orçamento!$D$1,$B92-1,,$C92,),$F93&amp;"-"&amp;AH92,OFFSET(Orçamento!$I$1,$B92-1,,$C92,))*$N92/$E93)))</f>
        <v/>
      </c>
      <c r="AI93" s="314" t="str" cm="1">
        <f t="array" aca="1" ref="AI93" ca="1">IF(OR($D92=0,AI92="",$N92=0),"",
IF($G92=$E$6,
SUM(IF(OFFSET($R$23,,,($F92-1)*3-2,$D$3)=AI92,OFFSET($R$25,,,($F92-1)*3-2,$D$3)*OFFSET($B$23,1,,($F92-1)*3-2,1))),
IF($D92=1,$N92,
SUMIF(OFFSET(Orçamento!$D$1,$B92-1,,$C92,),$F93&amp;"-"&amp;AI92,OFFSET(Orçamento!$I$1,$B92-1,,$C92,))*$N92/$E93)))</f>
        <v/>
      </c>
      <c r="AJ93" s="314" t="str" cm="1">
        <f t="array" aca="1" ref="AJ93" ca="1">IF(OR($D92=0,AJ92="",$N92=0),"",
IF($G92=$E$6,
SUM(IF(OFFSET($R$23,,,($F92-1)*3-2,$D$3)=AJ92,OFFSET($R$25,,,($F92-1)*3-2,$D$3)*OFFSET($B$23,1,,($F92-1)*3-2,1))),
IF($D92=1,$N92,
SUMIF(OFFSET(Orçamento!$D$1,$B92-1,,$C92,),$F93&amp;"-"&amp;AJ92,OFFSET(Orçamento!$I$1,$B92-1,,$C92,))*$N92/$E93)))</f>
        <v/>
      </c>
      <c r="AK93" s="314" t="str" cm="1">
        <f t="array" aca="1" ref="AK93" ca="1">IF(OR($D92=0,AK92="",$N92=0),"",
IF($G92=$E$6,
SUM(IF(OFFSET($R$23,,,($F92-1)*3-2,$D$3)=AK92,OFFSET($R$25,,,($F92-1)*3-2,$D$3)*OFFSET($B$23,1,,($F92-1)*3-2,1))),
IF($D92=1,$N92,
SUMIF(OFFSET(Orçamento!$D$1,$B92-1,,$C92,),$F93&amp;"-"&amp;AK92,OFFSET(Orçamento!$I$1,$B92-1,,$C92,))*$N92/$E93)))</f>
        <v/>
      </c>
    </row>
    <row r="94" spans="1:37" ht="13.15" customHeight="1">
      <c r="A94" s="206"/>
      <c r="B94" s="266" t="str" cm="1">
        <f t="array" aca="1" ref="B94" ca="1">IF($F92&gt;$E$2,"",IF($F$2=1,INDEX('QC rev00'!$M$10:$T$120,$F94,5),IF($F$2=2,INDEX(#REF!,$F94,5),INDEX(#REF!,$F94,5))))</f>
        <v/>
      </c>
      <c r="C94" s="266" t="str" cm="1">
        <f t="array" aca="1" ref="C94" ca="1">IF($F92&gt;$E$2,"",IF($F$2=1,INDEX('QC rev00'!$M$10:$T$120,$F94,6),IF($F$2=2,INDEX(#REF!,$F94,6),INDEX(#REF!,$F94,6))))</f>
        <v/>
      </c>
      <c r="D94" s="207"/>
      <c r="E94" s="207"/>
      <c r="F94" s="207" t="str">
        <f ca="1">IF(F92&gt;$E$2,"",MATCH(F92,'QC rev00'!$C$10:$C$120,))</f>
        <v/>
      </c>
      <c r="G94" s="753"/>
      <c r="H94" s="731"/>
      <c r="I94" s="732"/>
      <c r="J94" s="749"/>
      <c r="K94" s="750"/>
      <c r="L94" s="756"/>
      <c r="M94" s="735"/>
      <c r="N94" s="738"/>
      <c r="O94" s="741"/>
      <c r="P94" s="744"/>
      <c r="Q94" s="267" t="s">
        <v>91</v>
      </c>
      <c r="R94" s="588">
        <f t="shared" ref="R94:AK94" ca="1" si="86">IFERROR(R93*$O92,0)</f>
        <v>0</v>
      </c>
      <c r="S94" s="588">
        <f t="shared" ca="1" si="86"/>
        <v>0</v>
      </c>
      <c r="T94" s="588">
        <f t="shared" ca="1" si="86"/>
        <v>0</v>
      </c>
      <c r="U94" s="589">
        <f t="shared" ca="1" si="86"/>
        <v>0</v>
      </c>
      <c r="V94" s="588">
        <f t="shared" ca="1" si="86"/>
        <v>0</v>
      </c>
      <c r="W94" s="588">
        <f t="shared" ca="1" si="86"/>
        <v>0</v>
      </c>
      <c r="X94" s="588">
        <f t="shared" ca="1" si="86"/>
        <v>0</v>
      </c>
      <c r="Y94" s="588">
        <f t="shared" ca="1" si="86"/>
        <v>0</v>
      </c>
      <c r="Z94" s="588">
        <f t="shared" ca="1" si="86"/>
        <v>0</v>
      </c>
      <c r="AA94" s="588">
        <f t="shared" ca="1" si="86"/>
        <v>0</v>
      </c>
      <c r="AB94" s="588">
        <f t="shared" ca="1" si="86"/>
        <v>0</v>
      </c>
      <c r="AC94" s="588">
        <f t="shared" ca="1" si="86"/>
        <v>0</v>
      </c>
      <c r="AD94" s="588">
        <f t="shared" ca="1" si="86"/>
        <v>0</v>
      </c>
      <c r="AE94" s="588">
        <f t="shared" ca="1" si="86"/>
        <v>0</v>
      </c>
      <c r="AF94" s="588">
        <f t="shared" ca="1" si="86"/>
        <v>0</v>
      </c>
      <c r="AG94" s="588">
        <f t="shared" ca="1" si="86"/>
        <v>0</v>
      </c>
      <c r="AH94" s="588">
        <f t="shared" ca="1" si="86"/>
        <v>0</v>
      </c>
      <c r="AI94" s="588">
        <f t="shared" ca="1" si="86"/>
        <v>0</v>
      </c>
      <c r="AJ94" s="588">
        <f t="shared" ca="1" si="86"/>
        <v>0</v>
      </c>
      <c r="AK94" s="588">
        <f t="shared" ca="1" si="86"/>
        <v>0</v>
      </c>
    </row>
    <row r="95" spans="1:37" ht="13.15" customHeight="1">
      <c r="A95" s="206"/>
      <c r="B95" s="261">
        <f ca="1">IF($F95&gt;$E$2,0,IF(E95&lt;&gt;"",MATCH(F96&amp;" - Mapa",Orçamento!J:J,),0))</f>
        <v>0</v>
      </c>
      <c r="C95" s="215">
        <f ca="1">IF($D95&gt;1,_xlfn.MAXIFS(Orçamento!G:G,Orçamento!J:J,F96&amp;" - Mapa")+6-B95,0)</f>
        <v>0</v>
      </c>
      <c r="D95" s="261">
        <f ca="1">IF($F95&gt;$E$2,0,IF($G95=$E$6,$D$2,IF(E95&lt;&gt;"",_xlfn.MAXIFS(Orçamento!E:E,Orçamento!J:J,F96&amp;" - Mapa"),0)))</f>
        <v>0</v>
      </c>
      <c r="E95" s="215" t="str">
        <f ca="1">IF(F96="","",_xlfn.IFNA(MATCH($F96,'QC rev00'!$G$10:$G$120,),""))</f>
        <v/>
      </c>
      <c r="F95" s="207" cm="1">
        <f t="array" aca="1" ref="F95" ca="1">OFFSET(F95,-3,,,)+1</f>
        <v>25</v>
      </c>
      <c r="G95" s="751" t="str" cm="1">
        <f t="array" aca="1" ref="G95" ca="1">IF($F95&gt;$E$2,"",IF($F$2=1,INDEX('QC rev00'!$M$10:$T$120,$F97,2),IF($F$2=2,INDEX(#REF!,$F97,2),INDEX(#REF!,$F97,2))))</f>
        <v/>
      </c>
      <c r="H95" s="727" t="str" cm="1">
        <f t="array" aca="1" ref="H95" ca="1">IF($F95&gt;$E$2,"",IF($F$2=1,INDEX('QC rev00'!$M$10:$T$120,$F97,3),IF($F$2=2,INDEX(#REF!,$F97,3),INDEX(#REF!,$F97,3))))</f>
        <v/>
      </c>
      <c r="I95" s="728"/>
      <c r="J95" s="745"/>
      <c r="K95" s="746"/>
      <c r="L95" s="754" t="str" cm="1">
        <f t="array" aca="1" ref="L95" ca="1">IF($F95&gt;$E$2,"",IF($F$2=1,INDEX('QC rev00'!$M$10:$T$120,$F97,7),IF($F$2=2,INDEX(#REF!,$F97,7),INDEX(#REF!,$F97,7))))</f>
        <v/>
      </c>
      <c r="M95" s="733" t="str" cm="1">
        <f t="array" aca="1" ref="M95" ca="1">IF($F95&gt;$E$2,"",IF($F$2=1,INDEX('QC rev00'!$M$10:$T$120,$F97,8),IF($F$2=2,INDEX(#REF!,$F97,8),INDEX(#REF!,$F97,8))))</f>
        <v/>
      </c>
      <c r="N95" s="736" cm="1">
        <f t="array" aca="1" ref="N95" ca="1">IF($F95&gt;$E$2,0,IF(_xlfn.IFNA(MATCH($G95,Listas!$E$4:$E$206,),0)&gt;0,$F$5,IF($F$2=1,INDEX('QC rev00'!$M$10:$U$120,$F97,9),IF($F$2=2,INDEX(#REF!,$F97,9),INDEX(#REF!,$F97,9)))))</f>
        <v>0</v>
      </c>
      <c r="O95" s="739" cm="1">
        <f t="array" aca="1" ref="O95" ca="1">IF($F95&gt;$E$2,0,IF(_xlfn.IFNA(MATCH($G95,Listas!$E$4:$E$206,),0)&gt;0,1,IF($H$10=0,0,IF($F$2=1,INDEX('QC rev00'!$M$10:$BC$120,$F97,9+$F$3),IF($F$2=2,INDEX(#REF!,$F97,9+$F$3),INDEX(#REF!,$F97,9+$F$3)))*IF($E$5="X",1,1-$B97-$C97))))</f>
        <v>0</v>
      </c>
      <c r="P95" s="742">
        <f t="shared" ref="P95" ca="1" si="87">N95*O95</f>
        <v>0</v>
      </c>
      <c r="Q95" s="262" t="s">
        <v>89</v>
      </c>
      <c r="R95" s="308" t="str" cm="1">
        <f t="array" aca="1" ref="R95" ca="1">IF($D95=0,"",IF($G95=$E$6,INDEX(Orçamento!$U:$U,MATCH(R$21,Orçamento!$C:$C,),1),INDEX(Orçamento!$U:$U,$B95,1)))</f>
        <v/>
      </c>
      <c r="S95" s="309" t="str">
        <f ca="1">IF(S$21&gt;$D95,"",IF($G95=$E$6,INDEX(Orçamento!$U:$U,MATCH(S$21,Orçamento!$C:$C,),1),INDEX(Orçamento!$U:$U,MATCH(S$21&amp;"-"&amp;$F96,Orçamento!$F:$F,),1)))</f>
        <v/>
      </c>
      <c r="T95" s="309" t="str">
        <f ca="1">IF(T$21&gt;$D95,"",IF($G95=$E$6,INDEX(Orçamento!$U:$U,MATCH(T$21,Orçamento!$C:$C,),1),INDEX(Orçamento!$U:$U,MATCH(T$21&amp;"-"&amp;$F96,Orçamento!$F:$F,),1)))</f>
        <v/>
      </c>
      <c r="U95" s="310" t="str">
        <f ca="1">IF(U$21&gt;$D95,"",IF($G95=$E$6,INDEX(Orçamento!$U:$U,MATCH(U$21,Orçamento!$C:$C,),1),INDEX(Orçamento!$U:$U,MATCH(U$21&amp;"-"&amp;$F96,Orçamento!$F:$F,),1)))</f>
        <v/>
      </c>
      <c r="V95" s="309" t="str">
        <f ca="1">IF(V$21&gt;$D95,"",IF($G95=$E$6,INDEX(Orçamento!$U:$U,MATCH(V$21,Orçamento!$C:$C,),1),INDEX(Orçamento!$U:$U,MATCH(V$21&amp;"-"&amp;$F96,Orçamento!$F:$F,),1)))</f>
        <v/>
      </c>
      <c r="W95" s="309" t="str">
        <f ca="1">IF(W$21&gt;$D95,"",IF($G95=$E$6,INDEX(Orçamento!$U:$U,MATCH(W$21,Orçamento!$C:$C,),1),INDEX(Orçamento!$U:$U,MATCH(W$21&amp;"-"&amp;$F96,Orçamento!$F:$F,),1)))</f>
        <v/>
      </c>
      <c r="X95" s="309" t="str">
        <f ca="1">IF(X$21&gt;$D95,"",IF($G95=$E$6,INDEX(Orçamento!$U:$U,MATCH(X$21,Orçamento!$C:$C,),1),INDEX(Orçamento!$U:$U,MATCH(X$21&amp;"-"&amp;$F96,Orçamento!$F:$F,),1)))</f>
        <v/>
      </c>
      <c r="Y95" s="309" t="str">
        <f ca="1">IF(Y$21&gt;$D95,"",IF($G95=$E$6,INDEX(Orçamento!$U:$U,MATCH(Y$21,Orçamento!$C:$C,),1),INDEX(Orçamento!$U:$U,MATCH(Y$21&amp;"-"&amp;$F96,Orçamento!$F:$F,),1)))</f>
        <v/>
      </c>
      <c r="Z95" s="309" t="str">
        <f ca="1">IF(Z$21&gt;$D95,"",IF($G95=$E$6,INDEX(Orçamento!$U:$U,MATCH(Z$21,Orçamento!$C:$C,),1),INDEX(Orçamento!$U:$U,MATCH(Z$21&amp;"-"&amp;$F96,Orçamento!$F:$F,),1)))</f>
        <v/>
      </c>
      <c r="AA95" s="311" t="str">
        <f ca="1">IF(AA$21&gt;$D95,"",IF($G95=$E$6,INDEX(Orçamento!$U:$U,MATCH(AA$21,Orçamento!$C:$C,),1),INDEX(Orçamento!$U:$U,MATCH(AA$21&amp;"-"&amp;$F96,Orçamento!$F:$F,),1)))</f>
        <v/>
      </c>
      <c r="AB95" s="311" t="str">
        <f ca="1">IF(AB$21&gt;$D95,"",IF($G95=$E$6,INDEX(Orçamento!$U:$U,MATCH(AB$21,Orçamento!$C:$C,),1),INDEX(Orçamento!$U:$U,MATCH(AB$21&amp;"-"&amp;$F96,Orçamento!$F:$F,),1)))</f>
        <v/>
      </c>
      <c r="AC95" s="311" t="str">
        <f ca="1">IF(AC$21&gt;$D95,"",IF($G95=$E$6,INDEX(Orçamento!$U:$U,MATCH(AC$21,Orçamento!$C:$C,),1),INDEX(Orçamento!$U:$U,MATCH(AC$21&amp;"-"&amp;$F96,Orçamento!$F:$F,),1)))</f>
        <v/>
      </c>
      <c r="AD95" s="311" t="str">
        <f ca="1">IF(AD$21&gt;$D95,"",IF($G95=$E$6,INDEX(Orçamento!$U:$U,MATCH(AD$21,Orçamento!$C:$C,),1),INDEX(Orçamento!$U:$U,MATCH(AD$21&amp;"-"&amp;$F96,Orçamento!$F:$F,),1)))</f>
        <v/>
      </c>
      <c r="AE95" s="311" t="str">
        <f ca="1">IF(AE$21&gt;$D95,"",IF($G95=$E$6,INDEX(Orçamento!$U:$U,MATCH(AE$21,Orçamento!$C:$C,),1),INDEX(Orçamento!$U:$U,MATCH(AE$21&amp;"-"&amp;$F96,Orçamento!$F:$F,),1)))</f>
        <v/>
      </c>
      <c r="AF95" s="311" t="str">
        <f ca="1">IF(AF$21&gt;$D95,"",IF($G95=$E$6,INDEX(Orçamento!$U:$U,MATCH(AF$21,Orçamento!$C:$C,),1),INDEX(Orçamento!$U:$U,MATCH(AF$21&amp;"-"&amp;$F96,Orçamento!$F:$F,),1)))</f>
        <v/>
      </c>
      <c r="AG95" s="311" t="str">
        <f ca="1">IF(AG$21&gt;$D95,"",IF($G95=$E$6,INDEX(Orçamento!$U:$U,MATCH(AG$21,Orçamento!$C:$C,),1),INDEX(Orçamento!$U:$U,MATCH(AG$21&amp;"-"&amp;$F96,Orçamento!$F:$F,),1)))</f>
        <v/>
      </c>
      <c r="AH95" s="311" t="str">
        <f ca="1">IF(AH$21&gt;$D95,"",IF($G95=$E$6,INDEX(Orçamento!$U:$U,MATCH(AH$21,Orçamento!$C:$C,),1),INDEX(Orçamento!$U:$U,MATCH(AH$21&amp;"-"&amp;$F96,Orçamento!$F:$F,),1)))</f>
        <v/>
      </c>
      <c r="AI95" s="311" t="str">
        <f ca="1">IF(AI$21&gt;$D95,"",IF($G95=$E$6,INDEX(Orçamento!$U:$U,MATCH(AI$21,Orçamento!$C:$C,),1),INDEX(Orçamento!$U:$U,MATCH(AI$21&amp;"-"&amp;$F96,Orçamento!$F:$F,),1)))</f>
        <v/>
      </c>
      <c r="AJ95" s="311" t="str">
        <f ca="1">IF(AJ$21&gt;$D95,"",IF($G95=$E$6,INDEX(Orçamento!$U:$U,MATCH(AJ$21,Orçamento!$C:$C,),1),INDEX(Orçamento!$U:$U,MATCH(AJ$21&amp;"-"&amp;$F96,Orçamento!$F:$F,),1)))</f>
        <v/>
      </c>
      <c r="AK95" s="311" t="str">
        <f ca="1">IF(AK$21&gt;$D95,"",IF($G95=$E$6,INDEX(Orçamento!$U:$U,MATCH(AK$21,Orçamento!$C:$C,),1),INDEX(Orçamento!$U:$U,MATCH(AK$21&amp;"-"&amp;$F96,Orçamento!$F:$F,),1)))</f>
        <v/>
      </c>
    </row>
    <row r="96" spans="1:37" ht="13.15" customHeight="1">
      <c r="A96" s="206"/>
      <c r="B96" s="263">
        <f t="shared" ref="B96" ca="1" si="88">IF($F95&gt;$E$2,0,(1/(1-B97-C97))*(B97+C97))</f>
        <v>0</v>
      </c>
      <c r="C96" s="264" cm="1">
        <f t="array" aca="1" ref="C96" ca="1">IF(ROUND(SUM(IF(R95:AK95&lt;&gt;"",(R96:AK96)))-N95,3)&lt;&gt;0,"X",0)</f>
        <v>0</v>
      </c>
      <c r="D96" s="206"/>
      <c r="E96" s="215" t="str" cm="1">
        <f t="array" aca="1" ref="E96" ca="1">IF($F95&gt;$E$2,"",INDEX('QC rev00'!$J$9:$J$120,1+E95,1))</f>
        <v/>
      </c>
      <c r="F96" s="215" t="str" cm="1">
        <f t="array" aca="1" ref="F96" ca="1">IF($F95&gt;$E$2,"",IF($F$2=1,INDEX('QC rev00'!$M$10:$T$120,$F97,1),IF($F$2=2,INDEX(#REF!,$F97,1),INDEX(#REF!,$F97,1))))</f>
        <v/>
      </c>
      <c r="G96" s="752"/>
      <c r="H96" s="729"/>
      <c r="I96" s="730"/>
      <c r="J96" s="747"/>
      <c r="K96" s="748"/>
      <c r="L96" s="755"/>
      <c r="M96" s="734"/>
      <c r="N96" s="737"/>
      <c r="O96" s="740"/>
      <c r="P96" s="743"/>
      <c r="Q96" s="265" t="s">
        <v>90</v>
      </c>
      <c r="R96" s="312" t="str" cm="1">
        <f t="array" aca="1" ref="R96" ca="1">IF(OR($D95=0,R95="",$N95=0),"",
IF($G95=$E$6,
SUM(IF(OFFSET($R$23,,,($F95-1)*3-2,$D$3)=R95,OFFSET($R$25,,,($F95-1)*3-2,$D$3)*OFFSET($B$23,1,,($F95-1)*3-2,1))),
IF($D95=1,$N95,
SUMIF(OFFSET(Orçamento!$D$1,$B95-1,,$C95,),$F96&amp;"-"&amp;R95,OFFSET(Orçamento!$I$1,$B95-1,,$C95,))*$N95/$E96)))</f>
        <v/>
      </c>
      <c r="S96" s="312" t="str" cm="1">
        <f t="array" aca="1" ref="S96" ca="1">IF(OR($D95=0,S95="",$N95=0),"",
IF($G95=$E$6,
SUM(IF(OFFSET($R$23,,,($F95-1)*3-2,$D$3)=S95,OFFSET($R$25,,,($F95-1)*3-2,$D$3)*OFFSET($B$23,1,,($F95-1)*3-2,1))),
IF($D95=1,$N95,
SUMIF(OFFSET(Orçamento!$D$1,$B95-1,,$C95,),$F96&amp;"-"&amp;S95,OFFSET(Orçamento!$I$1,$B95-1,,$C95,))*$N95/$E96)))</f>
        <v/>
      </c>
      <c r="T96" s="312" t="str" cm="1">
        <f t="array" aca="1" ref="T96" ca="1">IF(OR($D95=0,T95="",$N95=0),"",
IF($G95=$E$6,
SUM(IF(OFFSET($R$23,,,($F95-1)*3-2,$D$3)=T95,OFFSET($R$25,,,($F95-1)*3-2,$D$3)*OFFSET($B$23,1,,($F95-1)*3-2,1))),
IF($D95=1,$N95,
SUMIF(OFFSET(Orçamento!$D$1,$B95-1,,$C95,),$F96&amp;"-"&amp;T95,OFFSET(Orçamento!$I$1,$B95-1,,$C95,))*$N95/$E96)))</f>
        <v/>
      </c>
      <c r="U96" s="313" t="str" cm="1">
        <f t="array" aca="1" ref="U96" ca="1">IF(OR($D95=0,U95="",$N95=0),"",
IF($G95=$E$6,
SUM(IF(OFFSET($R$23,,,($F95-1)*3-2,$D$3)=U95,OFFSET($R$25,,,($F95-1)*3-2,$D$3)*OFFSET($B$23,1,,($F95-1)*3-2,1))),
IF($D95=1,$N95,
SUMIF(OFFSET(Orçamento!$D$1,$B95-1,,$C95,),$F96&amp;"-"&amp;U95,OFFSET(Orçamento!$I$1,$B95-1,,$C95,))*$N95/$E96)))</f>
        <v/>
      </c>
      <c r="V96" s="312" t="str" cm="1">
        <f t="array" aca="1" ref="V96" ca="1">IF(OR($D95=0,V95="",$N95=0),"",
IF($G95=$E$6,
SUM(IF(OFFSET($R$23,,,($F95-1)*3-2,$D$3)=V95,OFFSET($R$25,,,($F95-1)*3-2,$D$3)*OFFSET($B$23,1,,($F95-1)*3-2,1))),
IF($D95=1,$N95,
SUMIF(OFFSET(Orçamento!$D$1,$B95-1,,$C95,),$F96&amp;"-"&amp;V95,OFFSET(Orçamento!$I$1,$B95-1,,$C95,))*$N95/$E96)))</f>
        <v/>
      </c>
      <c r="W96" s="312" t="str" cm="1">
        <f t="array" aca="1" ref="W96" ca="1">IF(OR($D95=0,W95="",$N95=0),"",
IF($G95=$E$6,
SUM(IF(OFFSET($R$23,,,($F95-1)*3-2,$D$3)=W95,OFFSET($R$25,,,($F95-1)*3-2,$D$3)*OFFSET($B$23,1,,($F95-1)*3-2,1))),
IF($D95=1,$N95,
SUMIF(OFFSET(Orçamento!$D$1,$B95-1,,$C95,),$F96&amp;"-"&amp;W95,OFFSET(Orçamento!$I$1,$B95-1,,$C95,))*$N95/$E96)))</f>
        <v/>
      </c>
      <c r="X96" s="312" t="str" cm="1">
        <f t="array" aca="1" ref="X96" ca="1">IF(OR($D95=0,X95="",$N95=0),"",
IF($G95=$E$6,
SUM(IF(OFFSET($R$23,,,($F95-1)*3-2,$D$3)=X95,OFFSET($R$25,,,($F95-1)*3-2,$D$3)*OFFSET($B$23,1,,($F95-1)*3-2,1))),
IF($D95=1,$N95,
SUMIF(OFFSET(Orçamento!$D$1,$B95-1,,$C95,),$F96&amp;"-"&amp;X95,OFFSET(Orçamento!$I$1,$B95-1,,$C95,))*$N95/$E96)))</f>
        <v/>
      </c>
      <c r="Y96" s="312" t="str" cm="1">
        <f t="array" aca="1" ref="Y96" ca="1">IF(OR($D95=0,Y95="",$N95=0),"",
IF($G95=$E$6,
SUM(IF(OFFSET($R$23,,,($F95-1)*3-2,$D$3)=Y95,OFFSET($R$25,,,($F95-1)*3-2,$D$3)*OFFSET($B$23,1,,($F95-1)*3-2,1))),
IF($D95=1,$N95,
SUMIF(OFFSET(Orçamento!$D$1,$B95-1,,$C95,),$F96&amp;"-"&amp;Y95,OFFSET(Orçamento!$I$1,$B95-1,,$C95,))*$N95/$E96)))</f>
        <v/>
      </c>
      <c r="Z96" s="312" t="str" cm="1">
        <f t="array" aca="1" ref="Z96" ca="1">IF(OR($D95=0,Z95="",$N95=0),"",
IF($G95=$E$6,
SUM(IF(OFFSET($R$23,,,($F95-1)*3-2,$D$3)=Z95,OFFSET($R$25,,,($F95-1)*3-2,$D$3)*OFFSET($B$23,1,,($F95-1)*3-2,1))),
IF($D95=1,$N95,
SUMIF(OFFSET(Orçamento!$D$1,$B95-1,,$C95,),$F96&amp;"-"&amp;Z95,OFFSET(Orçamento!$I$1,$B95-1,,$C95,))*$N95/$E96)))</f>
        <v/>
      </c>
      <c r="AA96" s="314" t="str" cm="1">
        <f t="array" aca="1" ref="AA96" ca="1">IF(OR($D95=0,AA95="",$N95=0),"",
IF($G95=$E$6,
SUM(IF(OFFSET($R$23,,,($F95-1)*3-2,$D$3)=AA95,OFFSET($R$25,,,($F95-1)*3-2,$D$3)*OFFSET($B$23,1,,($F95-1)*3-2,1))),
IF($D95=1,$N95,
SUMIF(OFFSET(Orçamento!$D$1,$B95-1,,$C95,),$F96&amp;"-"&amp;AA95,OFFSET(Orçamento!$I$1,$B95-1,,$C95,))*$N95/$E96)))</f>
        <v/>
      </c>
      <c r="AB96" s="314" t="str" cm="1">
        <f t="array" aca="1" ref="AB96" ca="1">IF(OR($D95=0,AB95="",$N95=0),"",
IF($G95=$E$6,
SUM(IF(OFFSET($R$23,,,($F95-1)*3-2,$D$3)=AB95,OFFSET($R$25,,,($F95-1)*3-2,$D$3)*OFFSET($B$23,1,,($F95-1)*3-2,1))),
IF($D95=1,$N95,
SUMIF(OFFSET(Orçamento!$D$1,$B95-1,,$C95,),$F96&amp;"-"&amp;AB95,OFFSET(Orçamento!$I$1,$B95-1,,$C95,))*$N95/$E96)))</f>
        <v/>
      </c>
      <c r="AC96" s="314" t="str" cm="1">
        <f t="array" aca="1" ref="AC96" ca="1">IF(OR($D95=0,AC95="",$N95=0),"",
IF($G95=$E$6,
SUM(IF(OFFSET($R$23,,,($F95-1)*3-2,$D$3)=AC95,OFFSET($R$25,,,($F95-1)*3-2,$D$3)*OFFSET($B$23,1,,($F95-1)*3-2,1))),
IF($D95=1,$N95,
SUMIF(OFFSET(Orçamento!$D$1,$B95-1,,$C95,),$F96&amp;"-"&amp;AC95,OFFSET(Orçamento!$I$1,$B95-1,,$C95,))*$N95/$E96)))</f>
        <v/>
      </c>
      <c r="AD96" s="314" t="str" cm="1">
        <f t="array" aca="1" ref="AD96" ca="1">IF(OR($D95=0,AD95="",$N95=0),"",
IF($G95=$E$6,
SUM(IF(OFFSET($R$23,,,($F95-1)*3-2,$D$3)=AD95,OFFSET($R$25,,,($F95-1)*3-2,$D$3)*OFFSET($B$23,1,,($F95-1)*3-2,1))),
IF($D95=1,$N95,
SUMIF(OFFSET(Orçamento!$D$1,$B95-1,,$C95,),$F96&amp;"-"&amp;AD95,OFFSET(Orçamento!$I$1,$B95-1,,$C95,))*$N95/$E96)))</f>
        <v/>
      </c>
      <c r="AE96" s="314" t="str" cm="1">
        <f t="array" aca="1" ref="AE96" ca="1">IF(OR($D95=0,AE95="",$N95=0),"",
IF($G95=$E$6,
SUM(IF(OFFSET($R$23,,,($F95-1)*3-2,$D$3)=AE95,OFFSET($R$25,,,($F95-1)*3-2,$D$3)*OFFSET($B$23,1,,($F95-1)*3-2,1))),
IF($D95=1,$N95,
SUMIF(OFFSET(Orçamento!$D$1,$B95-1,,$C95,),$F96&amp;"-"&amp;AE95,OFFSET(Orçamento!$I$1,$B95-1,,$C95,))*$N95/$E96)))</f>
        <v/>
      </c>
      <c r="AF96" s="314" t="str" cm="1">
        <f t="array" aca="1" ref="AF96" ca="1">IF(OR($D95=0,AF95="",$N95=0),"",
IF($G95=$E$6,
SUM(IF(OFFSET($R$23,,,($F95-1)*3-2,$D$3)=AF95,OFFSET($R$25,,,($F95-1)*3-2,$D$3)*OFFSET($B$23,1,,($F95-1)*3-2,1))),
IF($D95=1,$N95,
SUMIF(OFFSET(Orçamento!$D$1,$B95-1,,$C95,),$F96&amp;"-"&amp;AF95,OFFSET(Orçamento!$I$1,$B95-1,,$C95,))*$N95/$E96)))</f>
        <v/>
      </c>
      <c r="AG96" s="314" t="str" cm="1">
        <f t="array" aca="1" ref="AG96" ca="1">IF(OR($D95=0,AG95="",$N95=0),"",
IF($G95=$E$6,
SUM(IF(OFFSET($R$23,,,($F95-1)*3-2,$D$3)=AG95,OFFSET($R$25,,,($F95-1)*3-2,$D$3)*OFFSET($B$23,1,,($F95-1)*3-2,1))),
IF($D95=1,$N95,
SUMIF(OFFSET(Orçamento!$D$1,$B95-1,,$C95,),$F96&amp;"-"&amp;AG95,OFFSET(Orçamento!$I$1,$B95-1,,$C95,))*$N95/$E96)))</f>
        <v/>
      </c>
      <c r="AH96" s="314" t="str" cm="1">
        <f t="array" aca="1" ref="AH96" ca="1">IF(OR($D95=0,AH95="",$N95=0),"",
IF($G95=$E$6,
SUM(IF(OFFSET($R$23,,,($F95-1)*3-2,$D$3)=AH95,OFFSET($R$25,,,($F95-1)*3-2,$D$3)*OFFSET($B$23,1,,($F95-1)*3-2,1))),
IF($D95=1,$N95,
SUMIF(OFFSET(Orçamento!$D$1,$B95-1,,$C95,),$F96&amp;"-"&amp;AH95,OFFSET(Orçamento!$I$1,$B95-1,,$C95,))*$N95/$E96)))</f>
        <v/>
      </c>
      <c r="AI96" s="314" t="str" cm="1">
        <f t="array" aca="1" ref="AI96" ca="1">IF(OR($D95=0,AI95="",$N95=0),"",
IF($G95=$E$6,
SUM(IF(OFFSET($R$23,,,($F95-1)*3-2,$D$3)=AI95,OFFSET($R$25,,,($F95-1)*3-2,$D$3)*OFFSET($B$23,1,,($F95-1)*3-2,1))),
IF($D95=1,$N95,
SUMIF(OFFSET(Orçamento!$D$1,$B95-1,,$C95,),$F96&amp;"-"&amp;AI95,OFFSET(Orçamento!$I$1,$B95-1,,$C95,))*$N95/$E96)))</f>
        <v/>
      </c>
      <c r="AJ96" s="314" t="str" cm="1">
        <f t="array" aca="1" ref="AJ96" ca="1">IF(OR($D95=0,AJ95="",$N95=0),"",
IF($G95=$E$6,
SUM(IF(OFFSET($R$23,,,($F95-1)*3-2,$D$3)=AJ95,OFFSET($R$25,,,($F95-1)*3-2,$D$3)*OFFSET($B$23,1,,($F95-1)*3-2,1))),
IF($D95=1,$N95,
SUMIF(OFFSET(Orçamento!$D$1,$B95-1,,$C95,),$F96&amp;"-"&amp;AJ95,OFFSET(Orçamento!$I$1,$B95-1,,$C95,))*$N95/$E96)))</f>
        <v/>
      </c>
      <c r="AK96" s="314" t="str" cm="1">
        <f t="array" aca="1" ref="AK96" ca="1">IF(OR($D95=0,AK95="",$N95=0),"",
IF($G95=$E$6,
SUM(IF(OFFSET($R$23,,,($F95-1)*3-2,$D$3)=AK95,OFFSET($R$25,,,($F95-1)*3-2,$D$3)*OFFSET($B$23,1,,($F95-1)*3-2,1))),
IF($D95=1,$N95,
SUMIF(OFFSET(Orçamento!$D$1,$B95-1,,$C95,),$F96&amp;"-"&amp;AK95,OFFSET(Orçamento!$I$1,$B95-1,,$C95,))*$N95/$E96)))</f>
        <v/>
      </c>
    </row>
    <row r="97" spans="1:37" ht="13.15" customHeight="1">
      <c r="A97" s="206"/>
      <c r="B97" s="266" t="str" cm="1">
        <f t="array" aca="1" ref="B97" ca="1">IF($F95&gt;$E$2,"",IF($F$2=1,INDEX('QC rev00'!$M$10:$T$120,$F97,5),IF($F$2=2,INDEX(#REF!,$F97,5),INDEX(#REF!,$F97,5))))</f>
        <v/>
      </c>
      <c r="C97" s="266" t="str" cm="1">
        <f t="array" aca="1" ref="C97" ca="1">IF($F95&gt;$E$2,"",IF($F$2=1,INDEX('QC rev00'!$M$10:$T$120,$F97,6),IF($F$2=2,INDEX(#REF!,$F97,6),INDEX(#REF!,$F97,6))))</f>
        <v/>
      </c>
      <c r="D97" s="207"/>
      <c r="E97" s="207"/>
      <c r="F97" s="207" t="str">
        <f ca="1">IF(F95&gt;$E$2,"",MATCH(F95,'QC rev00'!$C$10:$C$120,))</f>
        <v/>
      </c>
      <c r="G97" s="753"/>
      <c r="H97" s="731"/>
      <c r="I97" s="732"/>
      <c r="J97" s="749"/>
      <c r="K97" s="750"/>
      <c r="L97" s="756"/>
      <c r="M97" s="735"/>
      <c r="N97" s="738"/>
      <c r="O97" s="741"/>
      <c r="P97" s="744"/>
      <c r="Q97" s="267" t="s">
        <v>91</v>
      </c>
      <c r="R97" s="588">
        <f t="shared" ref="R97:AK97" ca="1" si="89">IFERROR(R96*$O95,0)</f>
        <v>0</v>
      </c>
      <c r="S97" s="588">
        <f t="shared" ca="1" si="89"/>
        <v>0</v>
      </c>
      <c r="T97" s="588">
        <f t="shared" ca="1" si="89"/>
        <v>0</v>
      </c>
      <c r="U97" s="589">
        <f t="shared" ca="1" si="89"/>
        <v>0</v>
      </c>
      <c r="V97" s="588">
        <f t="shared" ca="1" si="89"/>
        <v>0</v>
      </c>
      <c r="W97" s="588">
        <f t="shared" ca="1" si="89"/>
        <v>0</v>
      </c>
      <c r="X97" s="588">
        <f t="shared" ca="1" si="89"/>
        <v>0</v>
      </c>
      <c r="Y97" s="588">
        <f t="shared" ca="1" si="89"/>
        <v>0</v>
      </c>
      <c r="Z97" s="588">
        <f t="shared" ca="1" si="89"/>
        <v>0</v>
      </c>
      <c r="AA97" s="588">
        <f t="shared" ca="1" si="89"/>
        <v>0</v>
      </c>
      <c r="AB97" s="588">
        <f t="shared" ca="1" si="89"/>
        <v>0</v>
      </c>
      <c r="AC97" s="588">
        <f t="shared" ca="1" si="89"/>
        <v>0</v>
      </c>
      <c r="AD97" s="588">
        <f t="shared" ca="1" si="89"/>
        <v>0</v>
      </c>
      <c r="AE97" s="588">
        <f t="shared" ca="1" si="89"/>
        <v>0</v>
      </c>
      <c r="AF97" s="588">
        <f t="shared" ca="1" si="89"/>
        <v>0</v>
      </c>
      <c r="AG97" s="588">
        <f t="shared" ca="1" si="89"/>
        <v>0</v>
      </c>
      <c r="AH97" s="588">
        <f t="shared" ca="1" si="89"/>
        <v>0</v>
      </c>
      <c r="AI97" s="588">
        <f t="shared" ca="1" si="89"/>
        <v>0</v>
      </c>
      <c r="AJ97" s="588">
        <f t="shared" ca="1" si="89"/>
        <v>0</v>
      </c>
      <c r="AK97" s="588">
        <f t="shared" ca="1" si="89"/>
        <v>0</v>
      </c>
    </row>
    <row r="98" spans="1:37" ht="13.15" customHeight="1">
      <c r="A98" s="206"/>
      <c r="B98" s="261">
        <f ca="1">IF($F98&gt;$E$2,0,IF(E98&lt;&gt;"",MATCH(F99&amp;" - Mapa",Orçamento!J:J,),0))</f>
        <v>0</v>
      </c>
      <c r="C98" s="215">
        <f ca="1">IF($D98&gt;1,_xlfn.MAXIFS(Orçamento!G:G,Orçamento!J:J,F99&amp;" - Mapa")+6-B98,0)</f>
        <v>0</v>
      </c>
      <c r="D98" s="261">
        <f ca="1">IF($F98&gt;$E$2,0,IF($G98=$E$6,$D$2,IF(E98&lt;&gt;"",_xlfn.MAXIFS(Orçamento!E:E,Orçamento!J:J,F99&amp;" - Mapa"),0)))</f>
        <v>0</v>
      </c>
      <c r="E98" s="215" t="str">
        <f ca="1">IF(F99="","",_xlfn.IFNA(MATCH($F99,'QC rev00'!$G$10:$G$120,),""))</f>
        <v/>
      </c>
      <c r="F98" s="207" cm="1">
        <f t="array" aca="1" ref="F98" ca="1">OFFSET(F98,-3,,,)+1</f>
        <v>26</v>
      </c>
      <c r="G98" s="751" t="str" cm="1">
        <f t="array" aca="1" ref="G98" ca="1">IF($F98&gt;$E$2,"",IF($F$2=1,INDEX('QC rev00'!$M$10:$T$120,$F100,2),IF($F$2=2,INDEX(#REF!,$F100,2),INDEX(#REF!,$F100,2))))</f>
        <v/>
      </c>
      <c r="H98" s="727" t="str" cm="1">
        <f t="array" aca="1" ref="H98" ca="1">IF($F98&gt;$E$2,"",IF($F$2=1,INDEX('QC rev00'!$M$10:$T$120,$F100,3),IF($F$2=2,INDEX(#REF!,$F100,3),INDEX(#REF!,$F100,3))))</f>
        <v/>
      </c>
      <c r="I98" s="728"/>
      <c r="J98" s="745"/>
      <c r="K98" s="746"/>
      <c r="L98" s="754" t="str" cm="1">
        <f t="array" aca="1" ref="L98" ca="1">IF($F98&gt;$E$2,"",IF($F$2=1,INDEX('QC rev00'!$M$10:$T$120,$F100,7),IF($F$2=2,INDEX(#REF!,$F100,7),INDEX(#REF!,$F100,7))))</f>
        <v/>
      </c>
      <c r="M98" s="733" t="str" cm="1">
        <f t="array" aca="1" ref="M98" ca="1">IF($F98&gt;$E$2,"",IF($F$2=1,INDEX('QC rev00'!$M$10:$T$120,$F100,8),IF($F$2=2,INDEX(#REF!,$F100,8),INDEX(#REF!,$F100,8))))</f>
        <v/>
      </c>
      <c r="N98" s="736" cm="1">
        <f t="array" aca="1" ref="N98" ca="1">IF($F98&gt;$E$2,0,IF(_xlfn.IFNA(MATCH($G98,Listas!$E$4:$E$206,),0)&gt;0,$F$5,IF($F$2=1,INDEX('QC rev00'!$M$10:$U$120,$F100,9),IF($F$2=2,INDEX(#REF!,$F100,9),INDEX(#REF!,$F100,9)))))</f>
        <v>0</v>
      </c>
      <c r="O98" s="739" cm="1">
        <f t="array" aca="1" ref="O98" ca="1">IF($F98&gt;$E$2,0,IF(_xlfn.IFNA(MATCH($G98,Listas!$E$4:$E$206,),0)&gt;0,1,IF($H$10=0,0,IF($F$2=1,INDEX('QC rev00'!$M$10:$BC$120,$F100,9+$F$3),IF($F$2=2,INDEX(#REF!,$F100,9+$F$3),INDEX(#REF!,$F100,9+$F$3)))*IF($E$5="X",1,1-$B100-$C100))))</f>
        <v>0</v>
      </c>
      <c r="P98" s="742">
        <f t="shared" ref="P98" ca="1" si="90">N98*O98</f>
        <v>0</v>
      </c>
      <c r="Q98" s="262" t="s">
        <v>89</v>
      </c>
      <c r="R98" s="308" t="str" cm="1">
        <f t="array" aca="1" ref="R98" ca="1">IF($D98=0,"",IF($G98=$E$6,INDEX(Orçamento!$U:$U,MATCH(R$21,Orçamento!$C:$C,),1),INDEX(Orçamento!$U:$U,$B98,1)))</f>
        <v/>
      </c>
      <c r="S98" s="309" t="str">
        <f ca="1">IF(S$21&gt;$D98,"",IF($G98=$E$6,INDEX(Orçamento!$U:$U,MATCH(S$21,Orçamento!$C:$C,),1),INDEX(Orçamento!$U:$U,MATCH(S$21&amp;"-"&amp;$F99,Orçamento!$F:$F,),1)))</f>
        <v/>
      </c>
      <c r="T98" s="309" t="str">
        <f ca="1">IF(T$21&gt;$D98,"",IF($G98=$E$6,INDEX(Orçamento!$U:$U,MATCH(T$21,Orçamento!$C:$C,),1),INDEX(Orçamento!$U:$U,MATCH(T$21&amp;"-"&amp;$F99,Orçamento!$F:$F,),1)))</f>
        <v/>
      </c>
      <c r="U98" s="310" t="str">
        <f ca="1">IF(U$21&gt;$D98,"",IF($G98=$E$6,INDEX(Orçamento!$U:$U,MATCH(U$21,Orçamento!$C:$C,),1),INDEX(Orçamento!$U:$U,MATCH(U$21&amp;"-"&amp;$F99,Orçamento!$F:$F,),1)))</f>
        <v/>
      </c>
      <c r="V98" s="309" t="str">
        <f ca="1">IF(V$21&gt;$D98,"",IF($G98=$E$6,INDEX(Orçamento!$U:$U,MATCH(V$21,Orçamento!$C:$C,),1),INDEX(Orçamento!$U:$U,MATCH(V$21&amp;"-"&amp;$F99,Orçamento!$F:$F,),1)))</f>
        <v/>
      </c>
      <c r="W98" s="309" t="str">
        <f ca="1">IF(W$21&gt;$D98,"",IF($G98=$E$6,INDEX(Orçamento!$U:$U,MATCH(W$21,Orçamento!$C:$C,),1),INDEX(Orçamento!$U:$U,MATCH(W$21&amp;"-"&amp;$F99,Orçamento!$F:$F,),1)))</f>
        <v/>
      </c>
      <c r="X98" s="309" t="str">
        <f ca="1">IF(X$21&gt;$D98,"",IF($G98=$E$6,INDEX(Orçamento!$U:$U,MATCH(X$21,Orçamento!$C:$C,),1),INDEX(Orçamento!$U:$U,MATCH(X$21&amp;"-"&amp;$F99,Orçamento!$F:$F,),1)))</f>
        <v/>
      </c>
      <c r="Y98" s="309" t="str">
        <f ca="1">IF(Y$21&gt;$D98,"",IF($G98=$E$6,INDEX(Orçamento!$U:$U,MATCH(Y$21,Orçamento!$C:$C,),1),INDEX(Orçamento!$U:$U,MATCH(Y$21&amp;"-"&amp;$F99,Orçamento!$F:$F,),1)))</f>
        <v/>
      </c>
      <c r="Z98" s="309" t="str">
        <f ca="1">IF(Z$21&gt;$D98,"",IF($G98=$E$6,INDEX(Orçamento!$U:$U,MATCH(Z$21,Orçamento!$C:$C,),1),INDEX(Orçamento!$U:$U,MATCH(Z$21&amp;"-"&amp;$F99,Orçamento!$F:$F,),1)))</f>
        <v/>
      </c>
      <c r="AA98" s="311" t="str">
        <f ca="1">IF(AA$21&gt;$D98,"",IF($G98=$E$6,INDEX(Orçamento!$U:$U,MATCH(AA$21,Orçamento!$C:$C,),1),INDEX(Orçamento!$U:$U,MATCH(AA$21&amp;"-"&amp;$F99,Orçamento!$F:$F,),1)))</f>
        <v/>
      </c>
      <c r="AB98" s="311" t="str">
        <f ca="1">IF(AB$21&gt;$D98,"",IF($G98=$E$6,INDEX(Orçamento!$U:$U,MATCH(AB$21,Orçamento!$C:$C,),1),INDEX(Orçamento!$U:$U,MATCH(AB$21&amp;"-"&amp;$F99,Orçamento!$F:$F,),1)))</f>
        <v/>
      </c>
      <c r="AC98" s="311" t="str">
        <f ca="1">IF(AC$21&gt;$D98,"",IF($G98=$E$6,INDEX(Orçamento!$U:$U,MATCH(AC$21,Orçamento!$C:$C,),1),INDEX(Orçamento!$U:$U,MATCH(AC$21&amp;"-"&amp;$F99,Orçamento!$F:$F,),1)))</f>
        <v/>
      </c>
      <c r="AD98" s="311" t="str">
        <f ca="1">IF(AD$21&gt;$D98,"",IF($G98=$E$6,INDEX(Orçamento!$U:$U,MATCH(AD$21,Orçamento!$C:$C,),1),INDEX(Orçamento!$U:$U,MATCH(AD$21&amp;"-"&amp;$F99,Orçamento!$F:$F,),1)))</f>
        <v/>
      </c>
      <c r="AE98" s="311" t="str">
        <f ca="1">IF(AE$21&gt;$D98,"",IF($G98=$E$6,INDEX(Orçamento!$U:$U,MATCH(AE$21,Orçamento!$C:$C,),1),INDEX(Orçamento!$U:$U,MATCH(AE$21&amp;"-"&amp;$F99,Orçamento!$F:$F,),1)))</f>
        <v/>
      </c>
      <c r="AF98" s="311" t="str">
        <f ca="1">IF(AF$21&gt;$D98,"",IF($G98=$E$6,INDEX(Orçamento!$U:$U,MATCH(AF$21,Orçamento!$C:$C,),1),INDEX(Orçamento!$U:$U,MATCH(AF$21&amp;"-"&amp;$F99,Orçamento!$F:$F,),1)))</f>
        <v/>
      </c>
      <c r="AG98" s="311" t="str">
        <f ca="1">IF(AG$21&gt;$D98,"",IF($G98=$E$6,INDEX(Orçamento!$U:$U,MATCH(AG$21,Orçamento!$C:$C,),1),INDEX(Orçamento!$U:$U,MATCH(AG$21&amp;"-"&amp;$F99,Orçamento!$F:$F,),1)))</f>
        <v/>
      </c>
      <c r="AH98" s="311" t="str">
        <f ca="1">IF(AH$21&gt;$D98,"",IF($G98=$E$6,INDEX(Orçamento!$U:$U,MATCH(AH$21,Orçamento!$C:$C,),1),INDEX(Orçamento!$U:$U,MATCH(AH$21&amp;"-"&amp;$F99,Orçamento!$F:$F,),1)))</f>
        <v/>
      </c>
      <c r="AI98" s="311" t="str">
        <f ca="1">IF(AI$21&gt;$D98,"",IF($G98=$E$6,INDEX(Orçamento!$U:$U,MATCH(AI$21,Orçamento!$C:$C,),1),INDEX(Orçamento!$U:$U,MATCH(AI$21&amp;"-"&amp;$F99,Orçamento!$F:$F,),1)))</f>
        <v/>
      </c>
      <c r="AJ98" s="311" t="str">
        <f ca="1">IF(AJ$21&gt;$D98,"",IF($G98=$E$6,INDEX(Orçamento!$U:$U,MATCH(AJ$21,Orçamento!$C:$C,),1),INDEX(Orçamento!$U:$U,MATCH(AJ$21&amp;"-"&amp;$F99,Orçamento!$F:$F,),1)))</f>
        <v/>
      </c>
      <c r="AK98" s="311" t="str">
        <f ca="1">IF(AK$21&gt;$D98,"",IF($G98=$E$6,INDEX(Orçamento!$U:$U,MATCH(AK$21,Orçamento!$C:$C,),1),INDEX(Orçamento!$U:$U,MATCH(AK$21&amp;"-"&amp;$F99,Orçamento!$F:$F,),1)))</f>
        <v/>
      </c>
    </row>
    <row r="99" spans="1:37" ht="13.15" customHeight="1">
      <c r="A99" s="206"/>
      <c r="B99" s="263">
        <f t="shared" ref="B99" ca="1" si="91">IF($F98&gt;$E$2,0,(1/(1-B100-C100))*(B100+C100))</f>
        <v>0</v>
      </c>
      <c r="C99" s="264" cm="1">
        <f t="array" aca="1" ref="C99" ca="1">IF(ROUND(SUM(IF(R98:AK98&lt;&gt;"",(R99:AK99)))-N98,3)&lt;&gt;0,"X",0)</f>
        <v>0</v>
      </c>
      <c r="D99" s="206"/>
      <c r="E99" s="215" t="str" cm="1">
        <f t="array" aca="1" ref="E99" ca="1">IF($F98&gt;$E$2,"",INDEX('QC rev00'!$J$9:$J$120,1+E98,1))</f>
        <v/>
      </c>
      <c r="F99" s="215" t="str" cm="1">
        <f t="array" aca="1" ref="F99" ca="1">IF($F98&gt;$E$2,"",IF($F$2=1,INDEX('QC rev00'!$M$10:$T$120,$F100,1),IF($F$2=2,INDEX(#REF!,$F100,1),INDEX(#REF!,$F100,1))))</f>
        <v/>
      </c>
      <c r="G99" s="752"/>
      <c r="H99" s="729"/>
      <c r="I99" s="730"/>
      <c r="J99" s="747"/>
      <c r="K99" s="748"/>
      <c r="L99" s="755"/>
      <c r="M99" s="734"/>
      <c r="N99" s="737"/>
      <c r="O99" s="740"/>
      <c r="P99" s="743"/>
      <c r="Q99" s="265" t="s">
        <v>90</v>
      </c>
      <c r="R99" s="312" t="str" cm="1">
        <f t="array" aca="1" ref="R99" ca="1">IF(OR($D98=0,R98="",$N98=0),"",
IF($G98=$E$6,
SUM(IF(OFFSET($R$23,,,($F98-1)*3-2,$D$3)=R98,OFFSET($R$25,,,($F98-1)*3-2,$D$3)*OFFSET($B$23,1,,($F98-1)*3-2,1))),
IF($D98=1,$N98,
SUMIF(OFFSET(Orçamento!$D$1,$B98-1,,$C98,),$F99&amp;"-"&amp;R98,OFFSET(Orçamento!$I$1,$B98-1,,$C98,))*$N98/$E99)))</f>
        <v/>
      </c>
      <c r="S99" s="312" t="str" cm="1">
        <f t="array" aca="1" ref="S99" ca="1">IF(OR($D98=0,S98="",$N98=0),"",
IF($G98=$E$6,
SUM(IF(OFFSET($R$23,,,($F98-1)*3-2,$D$3)=S98,OFFSET($R$25,,,($F98-1)*3-2,$D$3)*OFFSET($B$23,1,,($F98-1)*3-2,1))),
IF($D98=1,$N98,
SUMIF(OFFSET(Orçamento!$D$1,$B98-1,,$C98,),$F99&amp;"-"&amp;S98,OFFSET(Orçamento!$I$1,$B98-1,,$C98,))*$N98/$E99)))</f>
        <v/>
      </c>
      <c r="T99" s="312" t="str" cm="1">
        <f t="array" aca="1" ref="T99" ca="1">IF(OR($D98=0,T98="",$N98=0),"",
IF($G98=$E$6,
SUM(IF(OFFSET($R$23,,,($F98-1)*3-2,$D$3)=T98,OFFSET($R$25,,,($F98-1)*3-2,$D$3)*OFFSET($B$23,1,,($F98-1)*3-2,1))),
IF($D98=1,$N98,
SUMIF(OFFSET(Orçamento!$D$1,$B98-1,,$C98,),$F99&amp;"-"&amp;T98,OFFSET(Orçamento!$I$1,$B98-1,,$C98,))*$N98/$E99)))</f>
        <v/>
      </c>
      <c r="U99" s="313" t="str" cm="1">
        <f t="array" aca="1" ref="U99" ca="1">IF(OR($D98=0,U98="",$N98=0),"",
IF($G98=$E$6,
SUM(IF(OFFSET($R$23,,,($F98-1)*3-2,$D$3)=U98,OFFSET($R$25,,,($F98-1)*3-2,$D$3)*OFFSET($B$23,1,,($F98-1)*3-2,1))),
IF($D98=1,$N98,
SUMIF(OFFSET(Orçamento!$D$1,$B98-1,,$C98,),$F99&amp;"-"&amp;U98,OFFSET(Orçamento!$I$1,$B98-1,,$C98,))*$N98/$E99)))</f>
        <v/>
      </c>
      <c r="V99" s="312" t="str" cm="1">
        <f t="array" aca="1" ref="V99" ca="1">IF(OR($D98=0,V98="",$N98=0),"",
IF($G98=$E$6,
SUM(IF(OFFSET($R$23,,,($F98-1)*3-2,$D$3)=V98,OFFSET($R$25,,,($F98-1)*3-2,$D$3)*OFFSET($B$23,1,,($F98-1)*3-2,1))),
IF($D98=1,$N98,
SUMIF(OFFSET(Orçamento!$D$1,$B98-1,,$C98,),$F99&amp;"-"&amp;V98,OFFSET(Orçamento!$I$1,$B98-1,,$C98,))*$N98/$E99)))</f>
        <v/>
      </c>
      <c r="W99" s="312" t="str" cm="1">
        <f t="array" aca="1" ref="W99" ca="1">IF(OR($D98=0,W98="",$N98=0),"",
IF($G98=$E$6,
SUM(IF(OFFSET($R$23,,,($F98-1)*3-2,$D$3)=W98,OFFSET($R$25,,,($F98-1)*3-2,$D$3)*OFFSET($B$23,1,,($F98-1)*3-2,1))),
IF($D98=1,$N98,
SUMIF(OFFSET(Orçamento!$D$1,$B98-1,,$C98,),$F99&amp;"-"&amp;W98,OFFSET(Orçamento!$I$1,$B98-1,,$C98,))*$N98/$E99)))</f>
        <v/>
      </c>
      <c r="X99" s="312" t="str" cm="1">
        <f t="array" aca="1" ref="X99" ca="1">IF(OR($D98=0,X98="",$N98=0),"",
IF($G98=$E$6,
SUM(IF(OFFSET($R$23,,,($F98-1)*3-2,$D$3)=X98,OFFSET($R$25,,,($F98-1)*3-2,$D$3)*OFFSET($B$23,1,,($F98-1)*3-2,1))),
IF($D98=1,$N98,
SUMIF(OFFSET(Orçamento!$D$1,$B98-1,,$C98,),$F99&amp;"-"&amp;X98,OFFSET(Orçamento!$I$1,$B98-1,,$C98,))*$N98/$E99)))</f>
        <v/>
      </c>
      <c r="Y99" s="312" t="str" cm="1">
        <f t="array" aca="1" ref="Y99" ca="1">IF(OR($D98=0,Y98="",$N98=0),"",
IF($G98=$E$6,
SUM(IF(OFFSET($R$23,,,($F98-1)*3-2,$D$3)=Y98,OFFSET($R$25,,,($F98-1)*3-2,$D$3)*OFFSET($B$23,1,,($F98-1)*3-2,1))),
IF($D98=1,$N98,
SUMIF(OFFSET(Orçamento!$D$1,$B98-1,,$C98,),$F99&amp;"-"&amp;Y98,OFFSET(Orçamento!$I$1,$B98-1,,$C98,))*$N98/$E99)))</f>
        <v/>
      </c>
      <c r="Z99" s="312" t="str" cm="1">
        <f t="array" aca="1" ref="Z99" ca="1">IF(OR($D98=0,Z98="",$N98=0),"",
IF($G98=$E$6,
SUM(IF(OFFSET($R$23,,,($F98-1)*3-2,$D$3)=Z98,OFFSET($R$25,,,($F98-1)*3-2,$D$3)*OFFSET($B$23,1,,($F98-1)*3-2,1))),
IF($D98=1,$N98,
SUMIF(OFFSET(Orçamento!$D$1,$B98-1,,$C98,),$F99&amp;"-"&amp;Z98,OFFSET(Orçamento!$I$1,$B98-1,,$C98,))*$N98/$E99)))</f>
        <v/>
      </c>
      <c r="AA99" s="314" t="str" cm="1">
        <f t="array" aca="1" ref="AA99" ca="1">IF(OR($D98=0,AA98="",$N98=0),"",
IF($G98=$E$6,
SUM(IF(OFFSET($R$23,,,($F98-1)*3-2,$D$3)=AA98,OFFSET($R$25,,,($F98-1)*3-2,$D$3)*OFFSET($B$23,1,,($F98-1)*3-2,1))),
IF($D98=1,$N98,
SUMIF(OFFSET(Orçamento!$D$1,$B98-1,,$C98,),$F99&amp;"-"&amp;AA98,OFFSET(Orçamento!$I$1,$B98-1,,$C98,))*$N98/$E99)))</f>
        <v/>
      </c>
      <c r="AB99" s="314" t="str" cm="1">
        <f t="array" aca="1" ref="AB99" ca="1">IF(OR($D98=0,AB98="",$N98=0),"",
IF($G98=$E$6,
SUM(IF(OFFSET($R$23,,,($F98-1)*3-2,$D$3)=AB98,OFFSET($R$25,,,($F98-1)*3-2,$D$3)*OFFSET($B$23,1,,($F98-1)*3-2,1))),
IF($D98=1,$N98,
SUMIF(OFFSET(Orçamento!$D$1,$B98-1,,$C98,),$F99&amp;"-"&amp;AB98,OFFSET(Orçamento!$I$1,$B98-1,,$C98,))*$N98/$E99)))</f>
        <v/>
      </c>
      <c r="AC99" s="314" t="str" cm="1">
        <f t="array" aca="1" ref="AC99" ca="1">IF(OR($D98=0,AC98="",$N98=0),"",
IF($G98=$E$6,
SUM(IF(OFFSET($R$23,,,($F98-1)*3-2,$D$3)=AC98,OFFSET($R$25,,,($F98-1)*3-2,$D$3)*OFFSET($B$23,1,,($F98-1)*3-2,1))),
IF($D98=1,$N98,
SUMIF(OFFSET(Orçamento!$D$1,$B98-1,,$C98,),$F99&amp;"-"&amp;AC98,OFFSET(Orçamento!$I$1,$B98-1,,$C98,))*$N98/$E99)))</f>
        <v/>
      </c>
      <c r="AD99" s="314" t="str" cm="1">
        <f t="array" aca="1" ref="AD99" ca="1">IF(OR($D98=0,AD98="",$N98=0),"",
IF($G98=$E$6,
SUM(IF(OFFSET($R$23,,,($F98-1)*3-2,$D$3)=AD98,OFFSET($R$25,,,($F98-1)*3-2,$D$3)*OFFSET($B$23,1,,($F98-1)*3-2,1))),
IF($D98=1,$N98,
SUMIF(OFFSET(Orçamento!$D$1,$B98-1,,$C98,),$F99&amp;"-"&amp;AD98,OFFSET(Orçamento!$I$1,$B98-1,,$C98,))*$N98/$E99)))</f>
        <v/>
      </c>
      <c r="AE99" s="314" t="str" cm="1">
        <f t="array" aca="1" ref="AE99" ca="1">IF(OR($D98=0,AE98="",$N98=0),"",
IF($G98=$E$6,
SUM(IF(OFFSET($R$23,,,($F98-1)*3-2,$D$3)=AE98,OFFSET($R$25,,,($F98-1)*3-2,$D$3)*OFFSET($B$23,1,,($F98-1)*3-2,1))),
IF($D98=1,$N98,
SUMIF(OFFSET(Orçamento!$D$1,$B98-1,,$C98,),$F99&amp;"-"&amp;AE98,OFFSET(Orçamento!$I$1,$B98-1,,$C98,))*$N98/$E99)))</f>
        <v/>
      </c>
      <c r="AF99" s="314" t="str" cm="1">
        <f t="array" aca="1" ref="AF99" ca="1">IF(OR($D98=0,AF98="",$N98=0),"",
IF($G98=$E$6,
SUM(IF(OFFSET($R$23,,,($F98-1)*3-2,$D$3)=AF98,OFFSET($R$25,,,($F98-1)*3-2,$D$3)*OFFSET($B$23,1,,($F98-1)*3-2,1))),
IF($D98=1,$N98,
SUMIF(OFFSET(Orçamento!$D$1,$B98-1,,$C98,),$F99&amp;"-"&amp;AF98,OFFSET(Orçamento!$I$1,$B98-1,,$C98,))*$N98/$E99)))</f>
        <v/>
      </c>
      <c r="AG99" s="314" t="str" cm="1">
        <f t="array" aca="1" ref="AG99" ca="1">IF(OR($D98=0,AG98="",$N98=0),"",
IF($G98=$E$6,
SUM(IF(OFFSET($R$23,,,($F98-1)*3-2,$D$3)=AG98,OFFSET($R$25,,,($F98-1)*3-2,$D$3)*OFFSET($B$23,1,,($F98-1)*3-2,1))),
IF($D98=1,$N98,
SUMIF(OFFSET(Orçamento!$D$1,$B98-1,,$C98,),$F99&amp;"-"&amp;AG98,OFFSET(Orçamento!$I$1,$B98-1,,$C98,))*$N98/$E99)))</f>
        <v/>
      </c>
      <c r="AH99" s="314" t="str" cm="1">
        <f t="array" aca="1" ref="AH99" ca="1">IF(OR($D98=0,AH98="",$N98=0),"",
IF($G98=$E$6,
SUM(IF(OFFSET($R$23,,,($F98-1)*3-2,$D$3)=AH98,OFFSET($R$25,,,($F98-1)*3-2,$D$3)*OFFSET($B$23,1,,($F98-1)*3-2,1))),
IF($D98=1,$N98,
SUMIF(OFFSET(Orçamento!$D$1,$B98-1,,$C98,),$F99&amp;"-"&amp;AH98,OFFSET(Orçamento!$I$1,$B98-1,,$C98,))*$N98/$E99)))</f>
        <v/>
      </c>
      <c r="AI99" s="314" t="str" cm="1">
        <f t="array" aca="1" ref="AI99" ca="1">IF(OR($D98=0,AI98="",$N98=0),"",
IF($G98=$E$6,
SUM(IF(OFFSET($R$23,,,($F98-1)*3-2,$D$3)=AI98,OFFSET($R$25,,,($F98-1)*3-2,$D$3)*OFFSET($B$23,1,,($F98-1)*3-2,1))),
IF($D98=1,$N98,
SUMIF(OFFSET(Orçamento!$D$1,$B98-1,,$C98,),$F99&amp;"-"&amp;AI98,OFFSET(Orçamento!$I$1,$B98-1,,$C98,))*$N98/$E99)))</f>
        <v/>
      </c>
      <c r="AJ99" s="314" t="str" cm="1">
        <f t="array" aca="1" ref="AJ99" ca="1">IF(OR($D98=0,AJ98="",$N98=0),"",
IF($G98=$E$6,
SUM(IF(OFFSET($R$23,,,($F98-1)*3-2,$D$3)=AJ98,OFFSET($R$25,,,($F98-1)*3-2,$D$3)*OFFSET($B$23,1,,($F98-1)*3-2,1))),
IF($D98=1,$N98,
SUMIF(OFFSET(Orçamento!$D$1,$B98-1,,$C98,),$F99&amp;"-"&amp;AJ98,OFFSET(Orçamento!$I$1,$B98-1,,$C98,))*$N98/$E99)))</f>
        <v/>
      </c>
      <c r="AK99" s="314" t="str" cm="1">
        <f t="array" aca="1" ref="AK99" ca="1">IF(OR($D98=0,AK98="",$N98=0),"",
IF($G98=$E$6,
SUM(IF(OFFSET($R$23,,,($F98-1)*3-2,$D$3)=AK98,OFFSET($R$25,,,($F98-1)*3-2,$D$3)*OFFSET($B$23,1,,($F98-1)*3-2,1))),
IF($D98=1,$N98,
SUMIF(OFFSET(Orçamento!$D$1,$B98-1,,$C98,),$F99&amp;"-"&amp;AK98,OFFSET(Orçamento!$I$1,$B98-1,,$C98,))*$N98/$E99)))</f>
        <v/>
      </c>
    </row>
    <row r="100" spans="1:37" ht="13.15" customHeight="1">
      <c r="A100" s="206"/>
      <c r="B100" s="266" t="str" cm="1">
        <f t="array" aca="1" ref="B100" ca="1">IF($F98&gt;$E$2,"",IF($F$2=1,INDEX('QC rev00'!$M$10:$T$120,$F100,5),IF($F$2=2,INDEX(#REF!,$F100,5),INDEX(#REF!,$F100,5))))</f>
        <v/>
      </c>
      <c r="C100" s="266" t="str" cm="1">
        <f t="array" aca="1" ref="C100" ca="1">IF($F98&gt;$E$2,"",IF($F$2=1,INDEX('QC rev00'!$M$10:$T$120,$F100,6),IF($F$2=2,INDEX(#REF!,$F100,6),INDEX(#REF!,$F100,6))))</f>
        <v/>
      </c>
      <c r="D100" s="207"/>
      <c r="E100" s="207"/>
      <c r="F100" s="207" t="str">
        <f ca="1">IF(F98&gt;$E$2,"",MATCH(F98,'QC rev00'!$C$10:$C$120,))</f>
        <v/>
      </c>
      <c r="G100" s="753"/>
      <c r="H100" s="731"/>
      <c r="I100" s="732"/>
      <c r="J100" s="749"/>
      <c r="K100" s="750"/>
      <c r="L100" s="756"/>
      <c r="M100" s="735"/>
      <c r="N100" s="738"/>
      <c r="O100" s="741"/>
      <c r="P100" s="744"/>
      <c r="Q100" s="267" t="s">
        <v>91</v>
      </c>
      <c r="R100" s="588">
        <f t="shared" ref="R100:AK100" ca="1" si="92">IFERROR(R99*$O98,0)</f>
        <v>0</v>
      </c>
      <c r="S100" s="588">
        <f t="shared" ca="1" si="92"/>
        <v>0</v>
      </c>
      <c r="T100" s="588">
        <f t="shared" ca="1" si="92"/>
        <v>0</v>
      </c>
      <c r="U100" s="589">
        <f t="shared" ca="1" si="92"/>
        <v>0</v>
      </c>
      <c r="V100" s="588">
        <f t="shared" ca="1" si="92"/>
        <v>0</v>
      </c>
      <c r="W100" s="588">
        <f t="shared" ca="1" si="92"/>
        <v>0</v>
      </c>
      <c r="X100" s="588">
        <f t="shared" ca="1" si="92"/>
        <v>0</v>
      </c>
      <c r="Y100" s="588">
        <f t="shared" ca="1" si="92"/>
        <v>0</v>
      </c>
      <c r="Z100" s="588">
        <f t="shared" ca="1" si="92"/>
        <v>0</v>
      </c>
      <c r="AA100" s="588">
        <f t="shared" ca="1" si="92"/>
        <v>0</v>
      </c>
      <c r="AB100" s="588">
        <f t="shared" ca="1" si="92"/>
        <v>0</v>
      </c>
      <c r="AC100" s="588">
        <f t="shared" ca="1" si="92"/>
        <v>0</v>
      </c>
      <c r="AD100" s="588">
        <f t="shared" ca="1" si="92"/>
        <v>0</v>
      </c>
      <c r="AE100" s="588">
        <f t="shared" ca="1" si="92"/>
        <v>0</v>
      </c>
      <c r="AF100" s="588">
        <f t="shared" ca="1" si="92"/>
        <v>0</v>
      </c>
      <c r="AG100" s="588">
        <f t="shared" ca="1" si="92"/>
        <v>0</v>
      </c>
      <c r="AH100" s="588">
        <f t="shared" ca="1" si="92"/>
        <v>0</v>
      </c>
      <c r="AI100" s="588">
        <f t="shared" ca="1" si="92"/>
        <v>0</v>
      </c>
      <c r="AJ100" s="588">
        <f t="shared" ca="1" si="92"/>
        <v>0</v>
      </c>
      <c r="AK100" s="588">
        <f t="shared" ca="1" si="92"/>
        <v>0</v>
      </c>
    </row>
    <row r="101" spans="1:37" ht="13.15" customHeight="1">
      <c r="A101" s="206"/>
      <c r="B101" s="261">
        <f ca="1">IF($F101&gt;$E$2,0,IF(E101&lt;&gt;"",MATCH(F102&amp;" - Mapa",Orçamento!J:J,),0))</f>
        <v>0</v>
      </c>
      <c r="C101" s="215">
        <f ca="1">IF($D101&gt;1,_xlfn.MAXIFS(Orçamento!G:G,Orçamento!J:J,F102&amp;" - Mapa")+6-B101,0)</f>
        <v>0</v>
      </c>
      <c r="D101" s="261">
        <f ca="1">IF($F101&gt;$E$2,0,IF($G101=$E$6,$D$2,IF(E101&lt;&gt;"",_xlfn.MAXIFS(Orçamento!E:E,Orçamento!J:J,F102&amp;" - Mapa"),0)))</f>
        <v>0</v>
      </c>
      <c r="E101" s="215" t="str">
        <f ca="1">IF(F102="","",_xlfn.IFNA(MATCH($F102,'QC rev00'!$G$10:$G$120,),""))</f>
        <v/>
      </c>
      <c r="F101" s="207" cm="1">
        <f t="array" aca="1" ref="F101" ca="1">OFFSET(F101,-3,,,)+1</f>
        <v>27</v>
      </c>
      <c r="G101" s="751" t="str" cm="1">
        <f t="array" aca="1" ref="G101" ca="1">IF($F101&gt;$E$2,"",IF($F$2=1,INDEX('QC rev00'!$M$10:$T$120,$F103,2),IF($F$2=2,INDEX(#REF!,$F103,2),INDEX(#REF!,$F103,2))))</f>
        <v/>
      </c>
      <c r="H101" s="727" t="str" cm="1">
        <f t="array" aca="1" ref="H101" ca="1">IF($F101&gt;$E$2,"",IF($F$2=1,INDEX('QC rev00'!$M$10:$T$120,$F103,3),IF($F$2=2,INDEX(#REF!,$F103,3),INDEX(#REF!,$F103,3))))</f>
        <v/>
      </c>
      <c r="I101" s="728"/>
      <c r="J101" s="745"/>
      <c r="K101" s="746"/>
      <c r="L101" s="754" t="str" cm="1">
        <f t="array" aca="1" ref="L101" ca="1">IF($F101&gt;$E$2,"",IF($F$2=1,INDEX('QC rev00'!$M$10:$T$120,$F103,7),IF($F$2=2,INDEX(#REF!,$F103,7),INDEX(#REF!,$F103,7))))</f>
        <v/>
      </c>
      <c r="M101" s="733" t="str" cm="1">
        <f t="array" aca="1" ref="M101" ca="1">IF($F101&gt;$E$2,"",IF($F$2=1,INDEX('QC rev00'!$M$10:$T$120,$F103,8),IF($F$2=2,INDEX(#REF!,$F103,8),INDEX(#REF!,$F103,8))))</f>
        <v/>
      </c>
      <c r="N101" s="736" cm="1">
        <f t="array" aca="1" ref="N101" ca="1">IF($F101&gt;$E$2,0,IF(_xlfn.IFNA(MATCH($G101,Listas!$E$4:$E$206,),0)&gt;0,$F$5,IF($F$2=1,INDEX('QC rev00'!$M$10:$U$120,$F103,9),IF($F$2=2,INDEX(#REF!,$F103,9),INDEX(#REF!,$F103,9)))))</f>
        <v>0</v>
      </c>
      <c r="O101" s="739" cm="1">
        <f t="array" aca="1" ref="O101" ca="1">IF($F101&gt;$E$2,0,IF(_xlfn.IFNA(MATCH($G101,Listas!$E$4:$E$206,),0)&gt;0,1,IF($H$10=0,0,IF($F$2=1,INDEX('QC rev00'!$M$10:$BC$120,$F103,9+$F$3),IF($F$2=2,INDEX(#REF!,$F103,9+$F$3),INDEX(#REF!,$F103,9+$F$3)))*IF($E$5="X",1,1-$B103-$C103))))</f>
        <v>0</v>
      </c>
      <c r="P101" s="742">
        <f t="shared" ref="P101" ca="1" si="93">N101*O101</f>
        <v>0</v>
      </c>
      <c r="Q101" s="262" t="s">
        <v>89</v>
      </c>
      <c r="R101" s="308" t="str" cm="1">
        <f t="array" aca="1" ref="R101" ca="1">IF($D101=0,"",IF($G101=$E$6,INDEX(Orçamento!$U:$U,MATCH(R$21,Orçamento!$C:$C,),1),INDEX(Orçamento!$U:$U,$B101,1)))</f>
        <v/>
      </c>
      <c r="S101" s="309" t="str">
        <f ca="1">IF(S$21&gt;$D101,"",IF($G101=$E$6,INDEX(Orçamento!$U:$U,MATCH(S$21,Orçamento!$C:$C,),1),INDEX(Orçamento!$U:$U,MATCH(S$21&amp;"-"&amp;$F102,Orçamento!$F:$F,),1)))</f>
        <v/>
      </c>
      <c r="T101" s="309" t="str">
        <f ca="1">IF(T$21&gt;$D101,"",IF($G101=$E$6,INDEX(Orçamento!$U:$U,MATCH(T$21,Orçamento!$C:$C,),1),INDEX(Orçamento!$U:$U,MATCH(T$21&amp;"-"&amp;$F102,Orçamento!$F:$F,),1)))</f>
        <v/>
      </c>
      <c r="U101" s="310" t="str">
        <f ca="1">IF(U$21&gt;$D101,"",IF($G101=$E$6,INDEX(Orçamento!$U:$U,MATCH(U$21,Orçamento!$C:$C,),1),INDEX(Orçamento!$U:$U,MATCH(U$21&amp;"-"&amp;$F102,Orçamento!$F:$F,),1)))</f>
        <v/>
      </c>
      <c r="V101" s="309" t="str">
        <f ca="1">IF(V$21&gt;$D101,"",IF($G101=$E$6,INDEX(Orçamento!$U:$U,MATCH(V$21,Orçamento!$C:$C,),1),INDEX(Orçamento!$U:$U,MATCH(V$21&amp;"-"&amp;$F102,Orçamento!$F:$F,),1)))</f>
        <v/>
      </c>
      <c r="W101" s="309" t="str">
        <f ca="1">IF(W$21&gt;$D101,"",IF($G101=$E$6,INDEX(Orçamento!$U:$U,MATCH(W$21,Orçamento!$C:$C,),1),INDEX(Orçamento!$U:$U,MATCH(W$21&amp;"-"&amp;$F102,Orçamento!$F:$F,),1)))</f>
        <v/>
      </c>
      <c r="X101" s="309" t="str">
        <f ca="1">IF(X$21&gt;$D101,"",IF($G101=$E$6,INDEX(Orçamento!$U:$U,MATCH(X$21,Orçamento!$C:$C,),1),INDEX(Orçamento!$U:$U,MATCH(X$21&amp;"-"&amp;$F102,Orçamento!$F:$F,),1)))</f>
        <v/>
      </c>
      <c r="Y101" s="309" t="str">
        <f ca="1">IF(Y$21&gt;$D101,"",IF($G101=$E$6,INDEX(Orçamento!$U:$U,MATCH(Y$21,Orçamento!$C:$C,),1),INDEX(Orçamento!$U:$U,MATCH(Y$21&amp;"-"&amp;$F102,Orçamento!$F:$F,),1)))</f>
        <v/>
      </c>
      <c r="Z101" s="309" t="str">
        <f ca="1">IF(Z$21&gt;$D101,"",IF($G101=$E$6,INDEX(Orçamento!$U:$U,MATCH(Z$21,Orçamento!$C:$C,),1),INDEX(Orçamento!$U:$U,MATCH(Z$21&amp;"-"&amp;$F102,Orçamento!$F:$F,),1)))</f>
        <v/>
      </c>
      <c r="AA101" s="311" t="str">
        <f ca="1">IF(AA$21&gt;$D101,"",IF($G101=$E$6,INDEX(Orçamento!$U:$U,MATCH(AA$21,Orçamento!$C:$C,),1),INDEX(Orçamento!$U:$U,MATCH(AA$21&amp;"-"&amp;$F102,Orçamento!$F:$F,),1)))</f>
        <v/>
      </c>
      <c r="AB101" s="311" t="str">
        <f ca="1">IF(AB$21&gt;$D101,"",IF($G101=$E$6,INDEX(Orçamento!$U:$U,MATCH(AB$21,Orçamento!$C:$C,),1),INDEX(Orçamento!$U:$U,MATCH(AB$21&amp;"-"&amp;$F102,Orçamento!$F:$F,),1)))</f>
        <v/>
      </c>
      <c r="AC101" s="311" t="str">
        <f ca="1">IF(AC$21&gt;$D101,"",IF($G101=$E$6,INDEX(Orçamento!$U:$U,MATCH(AC$21,Orçamento!$C:$C,),1),INDEX(Orçamento!$U:$U,MATCH(AC$21&amp;"-"&amp;$F102,Orçamento!$F:$F,),1)))</f>
        <v/>
      </c>
      <c r="AD101" s="311" t="str">
        <f ca="1">IF(AD$21&gt;$D101,"",IF($G101=$E$6,INDEX(Orçamento!$U:$U,MATCH(AD$21,Orçamento!$C:$C,),1),INDEX(Orçamento!$U:$U,MATCH(AD$21&amp;"-"&amp;$F102,Orçamento!$F:$F,),1)))</f>
        <v/>
      </c>
      <c r="AE101" s="311" t="str">
        <f ca="1">IF(AE$21&gt;$D101,"",IF($G101=$E$6,INDEX(Orçamento!$U:$U,MATCH(AE$21,Orçamento!$C:$C,),1),INDEX(Orçamento!$U:$U,MATCH(AE$21&amp;"-"&amp;$F102,Orçamento!$F:$F,),1)))</f>
        <v/>
      </c>
      <c r="AF101" s="311" t="str">
        <f ca="1">IF(AF$21&gt;$D101,"",IF($G101=$E$6,INDEX(Orçamento!$U:$U,MATCH(AF$21,Orçamento!$C:$C,),1),INDEX(Orçamento!$U:$U,MATCH(AF$21&amp;"-"&amp;$F102,Orçamento!$F:$F,),1)))</f>
        <v/>
      </c>
      <c r="AG101" s="311" t="str">
        <f ca="1">IF(AG$21&gt;$D101,"",IF($G101=$E$6,INDEX(Orçamento!$U:$U,MATCH(AG$21,Orçamento!$C:$C,),1),INDEX(Orçamento!$U:$U,MATCH(AG$21&amp;"-"&amp;$F102,Orçamento!$F:$F,),1)))</f>
        <v/>
      </c>
      <c r="AH101" s="311" t="str">
        <f ca="1">IF(AH$21&gt;$D101,"",IF($G101=$E$6,INDEX(Orçamento!$U:$U,MATCH(AH$21,Orçamento!$C:$C,),1),INDEX(Orçamento!$U:$U,MATCH(AH$21&amp;"-"&amp;$F102,Orçamento!$F:$F,),1)))</f>
        <v/>
      </c>
      <c r="AI101" s="311" t="str">
        <f ca="1">IF(AI$21&gt;$D101,"",IF($G101=$E$6,INDEX(Orçamento!$U:$U,MATCH(AI$21,Orçamento!$C:$C,),1),INDEX(Orçamento!$U:$U,MATCH(AI$21&amp;"-"&amp;$F102,Orçamento!$F:$F,),1)))</f>
        <v/>
      </c>
      <c r="AJ101" s="311" t="str">
        <f ca="1">IF(AJ$21&gt;$D101,"",IF($G101=$E$6,INDEX(Orçamento!$U:$U,MATCH(AJ$21,Orçamento!$C:$C,),1),INDEX(Orçamento!$U:$U,MATCH(AJ$21&amp;"-"&amp;$F102,Orçamento!$F:$F,),1)))</f>
        <v/>
      </c>
      <c r="AK101" s="311" t="str">
        <f ca="1">IF(AK$21&gt;$D101,"",IF($G101=$E$6,INDEX(Orçamento!$U:$U,MATCH(AK$21,Orçamento!$C:$C,),1),INDEX(Orçamento!$U:$U,MATCH(AK$21&amp;"-"&amp;$F102,Orçamento!$F:$F,),1)))</f>
        <v/>
      </c>
    </row>
    <row r="102" spans="1:37" ht="13.15" customHeight="1">
      <c r="A102" s="206"/>
      <c r="B102" s="263">
        <f t="shared" ref="B102" ca="1" si="94">IF($F101&gt;$E$2,0,(1/(1-B103-C103))*(B103+C103))</f>
        <v>0</v>
      </c>
      <c r="C102" s="264" cm="1">
        <f t="array" aca="1" ref="C102" ca="1">IF(ROUND(SUM(IF(R101:AK101&lt;&gt;"",(R102:AK102)))-N101,3)&lt;&gt;0,"X",0)</f>
        <v>0</v>
      </c>
      <c r="D102" s="206"/>
      <c r="E102" s="215" t="str" cm="1">
        <f t="array" aca="1" ref="E102" ca="1">IF($F101&gt;$E$2,"",INDEX('QC rev00'!$J$9:$J$120,1+E101,1))</f>
        <v/>
      </c>
      <c r="F102" s="215" t="str" cm="1">
        <f t="array" aca="1" ref="F102" ca="1">IF($F101&gt;$E$2,"",IF($F$2=1,INDEX('QC rev00'!$M$10:$T$120,$F103,1),IF($F$2=2,INDEX(#REF!,$F103,1),INDEX(#REF!,$F103,1))))</f>
        <v/>
      </c>
      <c r="G102" s="752"/>
      <c r="H102" s="729"/>
      <c r="I102" s="730"/>
      <c r="J102" s="747"/>
      <c r="K102" s="748"/>
      <c r="L102" s="755"/>
      <c r="M102" s="734"/>
      <c r="N102" s="737"/>
      <c r="O102" s="740"/>
      <c r="P102" s="743"/>
      <c r="Q102" s="265" t="s">
        <v>90</v>
      </c>
      <c r="R102" s="312" t="str" cm="1">
        <f t="array" aca="1" ref="R102" ca="1">IF(OR($D101=0,R101="",$N101=0),"",
IF($G101=$E$6,
SUM(IF(OFFSET($R$23,,,($F101-1)*3-2,$D$3)=R101,OFFSET($R$25,,,($F101-1)*3-2,$D$3)*OFFSET($B$23,1,,($F101-1)*3-2,1))),
IF($D101=1,$N101,
SUMIF(OFFSET(Orçamento!$D$1,$B101-1,,$C101,),$F102&amp;"-"&amp;R101,OFFSET(Orçamento!$I$1,$B101-1,,$C101,))*$N101/$E102)))</f>
        <v/>
      </c>
      <c r="S102" s="312" t="str" cm="1">
        <f t="array" aca="1" ref="S102" ca="1">IF(OR($D101=0,S101="",$N101=0),"",
IF($G101=$E$6,
SUM(IF(OFFSET($R$23,,,($F101-1)*3-2,$D$3)=S101,OFFSET($R$25,,,($F101-1)*3-2,$D$3)*OFFSET($B$23,1,,($F101-1)*3-2,1))),
IF($D101=1,$N101,
SUMIF(OFFSET(Orçamento!$D$1,$B101-1,,$C101,),$F102&amp;"-"&amp;S101,OFFSET(Orçamento!$I$1,$B101-1,,$C101,))*$N101/$E102)))</f>
        <v/>
      </c>
      <c r="T102" s="312" t="str" cm="1">
        <f t="array" aca="1" ref="T102" ca="1">IF(OR($D101=0,T101="",$N101=0),"",
IF($G101=$E$6,
SUM(IF(OFFSET($R$23,,,($F101-1)*3-2,$D$3)=T101,OFFSET($R$25,,,($F101-1)*3-2,$D$3)*OFFSET($B$23,1,,($F101-1)*3-2,1))),
IF($D101=1,$N101,
SUMIF(OFFSET(Orçamento!$D$1,$B101-1,,$C101,),$F102&amp;"-"&amp;T101,OFFSET(Orçamento!$I$1,$B101-1,,$C101,))*$N101/$E102)))</f>
        <v/>
      </c>
      <c r="U102" s="313" t="str" cm="1">
        <f t="array" aca="1" ref="U102" ca="1">IF(OR($D101=0,U101="",$N101=0),"",
IF($G101=$E$6,
SUM(IF(OFFSET($R$23,,,($F101-1)*3-2,$D$3)=U101,OFFSET($R$25,,,($F101-1)*3-2,$D$3)*OFFSET($B$23,1,,($F101-1)*3-2,1))),
IF($D101=1,$N101,
SUMIF(OFFSET(Orçamento!$D$1,$B101-1,,$C101,),$F102&amp;"-"&amp;U101,OFFSET(Orçamento!$I$1,$B101-1,,$C101,))*$N101/$E102)))</f>
        <v/>
      </c>
      <c r="V102" s="312" t="str" cm="1">
        <f t="array" aca="1" ref="V102" ca="1">IF(OR($D101=0,V101="",$N101=0),"",
IF($G101=$E$6,
SUM(IF(OFFSET($R$23,,,($F101-1)*3-2,$D$3)=V101,OFFSET($R$25,,,($F101-1)*3-2,$D$3)*OFFSET($B$23,1,,($F101-1)*3-2,1))),
IF($D101=1,$N101,
SUMIF(OFFSET(Orçamento!$D$1,$B101-1,,$C101,),$F102&amp;"-"&amp;V101,OFFSET(Orçamento!$I$1,$B101-1,,$C101,))*$N101/$E102)))</f>
        <v/>
      </c>
      <c r="W102" s="312" t="str" cm="1">
        <f t="array" aca="1" ref="W102" ca="1">IF(OR($D101=0,W101="",$N101=0),"",
IF($G101=$E$6,
SUM(IF(OFFSET($R$23,,,($F101-1)*3-2,$D$3)=W101,OFFSET($R$25,,,($F101-1)*3-2,$D$3)*OFFSET($B$23,1,,($F101-1)*3-2,1))),
IF($D101=1,$N101,
SUMIF(OFFSET(Orçamento!$D$1,$B101-1,,$C101,),$F102&amp;"-"&amp;W101,OFFSET(Orçamento!$I$1,$B101-1,,$C101,))*$N101/$E102)))</f>
        <v/>
      </c>
      <c r="X102" s="312" t="str" cm="1">
        <f t="array" aca="1" ref="X102" ca="1">IF(OR($D101=0,X101="",$N101=0),"",
IF($G101=$E$6,
SUM(IF(OFFSET($R$23,,,($F101-1)*3-2,$D$3)=X101,OFFSET($R$25,,,($F101-1)*3-2,$D$3)*OFFSET($B$23,1,,($F101-1)*3-2,1))),
IF($D101=1,$N101,
SUMIF(OFFSET(Orçamento!$D$1,$B101-1,,$C101,),$F102&amp;"-"&amp;X101,OFFSET(Orçamento!$I$1,$B101-1,,$C101,))*$N101/$E102)))</f>
        <v/>
      </c>
      <c r="Y102" s="312" t="str" cm="1">
        <f t="array" aca="1" ref="Y102" ca="1">IF(OR($D101=0,Y101="",$N101=0),"",
IF($G101=$E$6,
SUM(IF(OFFSET($R$23,,,($F101-1)*3-2,$D$3)=Y101,OFFSET($R$25,,,($F101-1)*3-2,$D$3)*OFFSET($B$23,1,,($F101-1)*3-2,1))),
IF($D101=1,$N101,
SUMIF(OFFSET(Orçamento!$D$1,$B101-1,,$C101,),$F102&amp;"-"&amp;Y101,OFFSET(Orçamento!$I$1,$B101-1,,$C101,))*$N101/$E102)))</f>
        <v/>
      </c>
      <c r="Z102" s="312" t="str" cm="1">
        <f t="array" aca="1" ref="Z102" ca="1">IF(OR($D101=0,Z101="",$N101=0),"",
IF($G101=$E$6,
SUM(IF(OFFSET($R$23,,,($F101-1)*3-2,$D$3)=Z101,OFFSET($R$25,,,($F101-1)*3-2,$D$3)*OFFSET($B$23,1,,($F101-1)*3-2,1))),
IF($D101=1,$N101,
SUMIF(OFFSET(Orçamento!$D$1,$B101-1,,$C101,),$F102&amp;"-"&amp;Z101,OFFSET(Orçamento!$I$1,$B101-1,,$C101,))*$N101/$E102)))</f>
        <v/>
      </c>
      <c r="AA102" s="314" t="str" cm="1">
        <f t="array" aca="1" ref="AA102" ca="1">IF(OR($D101=0,AA101="",$N101=0),"",
IF($G101=$E$6,
SUM(IF(OFFSET($R$23,,,($F101-1)*3-2,$D$3)=AA101,OFFSET($R$25,,,($F101-1)*3-2,$D$3)*OFFSET($B$23,1,,($F101-1)*3-2,1))),
IF($D101=1,$N101,
SUMIF(OFFSET(Orçamento!$D$1,$B101-1,,$C101,),$F102&amp;"-"&amp;AA101,OFFSET(Orçamento!$I$1,$B101-1,,$C101,))*$N101/$E102)))</f>
        <v/>
      </c>
      <c r="AB102" s="314" t="str" cm="1">
        <f t="array" aca="1" ref="AB102" ca="1">IF(OR($D101=0,AB101="",$N101=0),"",
IF($G101=$E$6,
SUM(IF(OFFSET($R$23,,,($F101-1)*3-2,$D$3)=AB101,OFFSET($R$25,,,($F101-1)*3-2,$D$3)*OFFSET($B$23,1,,($F101-1)*3-2,1))),
IF($D101=1,$N101,
SUMIF(OFFSET(Orçamento!$D$1,$B101-1,,$C101,),$F102&amp;"-"&amp;AB101,OFFSET(Orçamento!$I$1,$B101-1,,$C101,))*$N101/$E102)))</f>
        <v/>
      </c>
      <c r="AC102" s="314" t="str" cm="1">
        <f t="array" aca="1" ref="AC102" ca="1">IF(OR($D101=0,AC101="",$N101=0),"",
IF($G101=$E$6,
SUM(IF(OFFSET($R$23,,,($F101-1)*3-2,$D$3)=AC101,OFFSET($R$25,,,($F101-1)*3-2,$D$3)*OFFSET($B$23,1,,($F101-1)*3-2,1))),
IF($D101=1,$N101,
SUMIF(OFFSET(Orçamento!$D$1,$B101-1,,$C101,),$F102&amp;"-"&amp;AC101,OFFSET(Orçamento!$I$1,$B101-1,,$C101,))*$N101/$E102)))</f>
        <v/>
      </c>
      <c r="AD102" s="314" t="str" cm="1">
        <f t="array" aca="1" ref="AD102" ca="1">IF(OR($D101=0,AD101="",$N101=0),"",
IF($G101=$E$6,
SUM(IF(OFFSET($R$23,,,($F101-1)*3-2,$D$3)=AD101,OFFSET($R$25,,,($F101-1)*3-2,$D$3)*OFFSET($B$23,1,,($F101-1)*3-2,1))),
IF($D101=1,$N101,
SUMIF(OFFSET(Orçamento!$D$1,$B101-1,,$C101,),$F102&amp;"-"&amp;AD101,OFFSET(Orçamento!$I$1,$B101-1,,$C101,))*$N101/$E102)))</f>
        <v/>
      </c>
      <c r="AE102" s="314" t="str" cm="1">
        <f t="array" aca="1" ref="AE102" ca="1">IF(OR($D101=0,AE101="",$N101=0),"",
IF($G101=$E$6,
SUM(IF(OFFSET($R$23,,,($F101-1)*3-2,$D$3)=AE101,OFFSET($R$25,,,($F101-1)*3-2,$D$3)*OFFSET($B$23,1,,($F101-1)*3-2,1))),
IF($D101=1,$N101,
SUMIF(OFFSET(Orçamento!$D$1,$B101-1,,$C101,),$F102&amp;"-"&amp;AE101,OFFSET(Orçamento!$I$1,$B101-1,,$C101,))*$N101/$E102)))</f>
        <v/>
      </c>
      <c r="AF102" s="314" t="str" cm="1">
        <f t="array" aca="1" ref="AF102" ca="1">IF(OR($D101=0,AF101="",$N101=0),"",
IF($G101=$E$6,
SUM(IF(OFFSET($R$23,,,($F101-1)*3-2,$D$3)=AF101,OFFSET($R$25,,,($F101-1)*3-2,$D$3)*OFFSET($B$23,1,,($F101-1)*3-2,1))),
IF($D101=1,$N101,
SUMIF(OFFSET(Orçamento!$D$1,$B101-1,,$C101,),$F102&amp;"-"&amp;AF101,OFFSET(Orçamento!$I$1,$B101-1,,$C101,))*$N101/$E102)))</f>
        <v/>
      </c>
      <c r="AG102" s="314" t="str" cm="1">
        <f t="array" aca="1" ref="AG102" ca="1">IF(OR($D101=0,AG101="",$N101=0),"",
IF($G101=$E$6,
SUM(IF(OFFSET($R$23,,,($F101-1)*3-2,$D$3)=AG101,OFFSET($R$25,,,($F101-1)*3-2,$D$3)*OFFSET($B$23,1,,($F101-1)*3-2,1))),
IF($D101=1,$N101,
SUMIF(OFFSET(Orçamento!$D$1,$B101-1,,$C101,),$F102&amp;"-"&amp;AG101,OFFSET(Orçamento!$I$1,$B101-1,,$C101,))*$N101/$E102)))</f>
        <v/>
      </c>
      <c r="AH102" s="314" t="str" cm="1">
        <f t="array" aca="1" ref="AH102" ca="1">IF(OR($D101=0,AH101="",$N101=0),"",
IF($G101=$E$6,
SUM(IF(OFFSET($R$23,,,($F101-1)*3-2,$D$3)=AH101,OFFSET($R$25,,,($F101-1)*3-2,$D$3)*OFFSET($B$23,1,,($F101-1)*3-2,1))),
IF($D101=1,$N101,
SUMIF(OFFSET(Orçamento!$D$1,$B101-1,,$C101,),$F102&amp;"-"&amp;AH101,OFFSET(Orçamento!$I$1,$B101-1,,$C101,))*$N101/$E102)))</f>
        <v/>
      </c>
      <c r="AI102" s="314" t="str" cm="1">
        <f t="array" aca="1" ref="AI102" ca="1">IF(OR($D101=0,AI101="",$N101=0),"",
IF($G101=$E$6,
SUM(IF(OFFSET($R$23,,,($F101-1)*3-2,$D$3)=AI101,OFFSET($R$25,,,($F101-1)*3-2,$D$3)*OFFSET($B$23,1,,($F101-1)*3-2,1))),
IF($D101=1,$N101,
SUMIF(OFFSET(Orçamento!$D$1,$B101-1,,$C101,),$F102&amp;"-"&amp;AI101,OFFSET(Orçamento!$I$1,$B101-1,,$C101,))*$N101/$E102)))</f>
        <v/>
      </c>
      <c r="AJ102" s="314" t="str" cm="1">
        <f t="array" aca="1" ref="AJ102" ca="1">IF(OR($D101=0,AJ101="",$N101=0),"",
IF($G101=$E$6,
SUM(IF(OFFSET($R$23,,,($F101-1)*3-2,$D$3)=AJ101,OFFSET($R$25,,,($F101-1)*3-2,$D$3)*OFFSET($B$23,1,,($F101-1)*3-2,1))),
IF($D101=1,$N101,
SUMIF(OFFSET(Orçamento!$D$1,$B101-1,,$C101,),$F102&amp;"-"&amp;AJ101,OFFSET(Orçamento!$I$1,$B101-1,,$C101,))*$N101/$E102)))</f>
        <v/>
      </c>
      <c r="AK102" s="314" t="str" cm="1">
        <f t="array" aca="1" ref="AK102" ca="1">IF(OR($D101=0,AK101="",$N101=0),"",
IF($G101=$E$6,
SUM(IF(OFFSET($R$23,,,($F101-1)*3-2,$D$3)=AK101,OFFSET($R$25,,,($F101-1)*3-2,$D$3)*OFFSET($B$23,1,,($F101-1)*3-2,1))),
IF($D101=1,$N101,
SUMIF(OFFSET(Orçamento!$D$1,$B101-1,,$C101,),$F102&amp;"-"&amp;AK101,OFFSET(Orçamento!$I$1,$B101-1,,$C101,))*$N101/$E102)))</f>
        <v/>
      </c>
    </row>
    <row r="103" spans="1:37" ht="13.15" customHeight="1">
      <c r="A103" s="206"/>
      <c r="B103" s="266" t="str" cm="1">
        <f t="array" aca="1" ref="B103" ca="1">IF($F101&gt;$E$2,"",IF($F$2=1,INDEX('QC rev00'!$M$10:$T$120,$F103,5),IF($F$2=2,INDEX(#REF!,$F103,5),INDEX(#REF!,$F103,5))))</f>
        <v/>
      </c>
      <c r="C103" s="266" t="str" cm="1">
        <f t="array" aca="1" ref="C103" ca="1">IF($F101&gt;$E$2,"",IF($F$2=1,INDEX('QC rev00'!$M$10:$T$120,$F103,6),IF($F$2=2,INDEX(#REF!,$F103,6),INDEX(#REF!,$F103,6))))</f>
        <v/>
      </c>
      <c r="D103" s="207"/>
      <c r="E103" s="207"/>
      <c r="F103" s="207" t="str">
        <f ca="1">IF(F101&gt;$E$2,"",MATCH(F101,'QC rev00'!$C$10:$C$120,))</f>
        <v/>
      </c>
      <c r="G103" s="753"/>
      <c r="H103" s="731"/>
      <c r="I103" s="732"/>
      <c r="J103" s="749"/>
      <c r="K103" s="750"/>
      <c r="L103" s="756"/>
      <c r="M103" s="735"/>
      <c r="N103" s="738"/>
      <c r="O103" s="741"/>
      <c r="P103" s="744"/>
      <c r="Q103" s="267" t="s">
        <v>91</v>
      </c>
      <c r="R103" s="588">
        <f t="shared" ref="R103:AK103" ca="1" si="95">IFERROR(R102*$O101,0)</f>
        <v>0</v>
      </c>
      <c r="S103" s="588">
        <f t="shared" ca="1" si="95"/>
        <v>0</v>
      </c>
      <c r="T103" s="588">
        <f t="shared" ca="1" si="95"/>
        <v>0</v>
      </c>
      <c r="U103" s="589">
        <f t="shared" ca="1" si="95"/>
        <v>0</v>
      </c>
      <c r="V103" s="588">
        <f t="shared" ca="1" si="95"/>
        <v>0</v>
      </c>
      <c r="W103" s="588">
        <f t="shared" ca="1" si="95"/>
        <v>0</v>
      </c>
      <c r="X103" s="588">
        <f t="shared" ca="1" si="95"/>
        <v>0</v>
      </c>
      <c r="Y103" s="588">
        <f t="shared" ca="1" si="95"/>
        <v>0</v>
      </c>
      <c r="Z103" s="588">
        <f t="shared" ca="1" si="95"/>
        <v>0</v>
      </c>
      <c r="AA103" s="588">
        <f t="shared" ca="1" si="95"/>
        <v>0</v>
      </c>
      <c r="AB103" s="588">
        <f t="shared" ca="1" si="95"/>
        <v>0</v>
      </c>
      <c r="AC103" s="588">
        <f t="shared" ca="1" si="95"/>
        <v>0</v>
      </c>
      <c r="AD103" s="588">
        <f t="shared" ca="1" si="95"/>
        <v>0</v>
      </c>
      <c r="AE103" s="588">
        <f t="shared" ca="1" si="95"/>
        <v>0</v>
      </c>
      <c r="AF103" s="588">
        <f t="shared" ca="1" si="95"/>
        <v>0</v>
      </c>
      <c r="AG103" s="588">
        <f t="shared" ca="1" si="95"/>
        <v>0</v>
      </c>
      <c r="AH103" s="588">
        <f t="shared" ca="1" si="95"/>
        <v>0</v>
      </c>
      <c r="AI103" s="588">
        <f t="shared" ca="1" si="95"/>
        <v>0</v>
      </c>
      <c r="AJ103" s="588">
        <f t="shared" ca="1" si="95"/>
        <v>0</v>
      </c>
      <c r="AK103" s="588">
        <f t="shared" ca="1" si="95"/>
        <v>0</v>
      </c>
    </row>
    <row r="104" spans="1:37" ht="13.15" customHeight="1">
      <c r="A104" s="206"/>
      <c r="B104" s="261">
        <f ca="1">IF($F104&gt;$E$2,0,IF(E104&lt;&gt;"",MATCH(F105&amp;" - Mapa",Orçamento!J:J,),0))</f>
        <v>0</v>
      </c>
      <c r="C104" s="215">
        <f ca="1">IF($D104&gt;1,_xlfn.MAXIFS(Orçamento!G:G,Orçamento!J:J,F105&amp;" - Mapa")+6-B104,0)</f>
        <v>0</v>
      </c>
      <c r="D104" s="261">
        <f ca="1">IF($F104&gt;$E$2,0,IF($G104=$E$6,$D$2,IF(E104&lt;&gt;"",_xlfn.MAXIFS(Orçamento!E:E,Orçamento!J:J,F105&amp;" - Mapa"),0)))</f>
        <v>0</v>
      </c>
      <c r="E104" s="215" t="str">
        <f ca="1">IF(F105="","",_xlfn.IFNA(MATCH($F105,'QC rev00'!$G$10:$G$120,),""))</f>
        <v/>
      </c>
      <c r="F104" s="207" cm="1">
        <f t="array" aca="1" ref="F104" ca="1">OFFSET(F104,-3,,,)+1</f>
        <v>28</v>
      </c>
      <c r="G104" s="751" t="str" cm="1">
        <f t="array" aca="1" ref="G104" ca="1">IF($F104&gt;$E$2,"",IF($F$2=1,INDEX('QC rev00'!$M$10:$T$120,$F106,2),IF($F$2=2,INDEX(#REF!,$F106,2),INDEX(#REF!,$F106,2))))</f>
        <v/>
      </c>
      <c r="H104" s="727" t="str" cm="1">
        <f t="array" aca="1" ref="H104" ca="1">IF($F104&gt;$E$2,"",IF($F$2=1,INDEX('QC rev00'!$M$10:$T$120,$F106,3),IF($F$2=2,INDEX(#REF!,$F106,3),INDEX(#REF!,$F106,3))))</f>
        <v/>
      </c>
      <c r="I104" s="728"/>
      <c r="J104" s="745"/>
      <c r="K104" s="746"/>
      <c r="L104" s="754" t="str" cm="1">
        <f t="array" aca="1" ref="L104" ca="1">IF($F104&gt;$E$2,"",IF($F$2=1,INDEX('QC rev00'!$M$10:$T$120,$F106,7),IF($F$2=2,INDEX(#REF!,$F106,7),INDEX(#REF!,$F106,7))))</f>
        <v/>
      </c>
      <c r="M104" s="733" t="str" cm="1">
        <f t="array" aca="1" ref="M104" ca="1">IF($F104&gt;$E$2,"",IF($F$2=1,INDEX('QC rev00'!$M$10:$T$120,$F106,8),IF($F$2=2,INDEX(#REF!,$F106,8),INDEX(#REF!,$F106,8))))</f>
        <v/>
      </c>
      <c r="N104" s="736" cm="1">
        <f t="array" aca="1" ref="N104" ca="1">IF($F104&gt;$E$2,0,IF(_xlfn.IFNA(MATCH($G104,Listas!$E$4:$E$206,),0)&gt;0,$F$5,IF($F$2=1,INDEX('QC rev00'!$M$10:$U$120,$F106,9),IF($F$2=2,INDEX(#REF!,$F106,9),INDEX(#REF!,$F106,9)))))</f>
        <v>0</v>
      </c>
      <c r="O104" s="739" cm="1">
        <f t="array" aca="1" ref="O104" ca="1">IF($F104&gt;$E$2,0,IF(_xlfn.IFNA(MATCH($G104,Listas!$E$4:$E$206,),0)&gt;0,1,IF($H$10=0,0,IF($F$2=1,INDEX('QC rev00'!$M$10:$BC$120,$F106,9+$F$3),IF($F$2=2,INDEX(#REF!,$F106,9+$F$3),INDEX(#REF!,$F106,9+$F$3)))*IF($E$5="X",1,1-$B106-$C106))))</f>
        <v>0</v>
      </c>
      <c r="P104" s="742">
        <f t="shared" ref="P104" ca="1" si="96">N104*O104</f>
        <v>0</v>
      </c>
      <c r="Q104" s="262" t="s">
        <v>89</v>
      </c>
      <c r="R104" s="308" t="str" cm="1">
        <f t="array" aca="1" ref="R104" ca="1">IF($D104=0,"",IF($G104=$E$6,INDEX(Orçamento!$U:$U,MATCH(R$21,Orçamento!$C:$C,),1),INDEX(Orçamento!$U:$U,$B104,1)))</f>
        <v/>
      </c>
      <c r="S104" s="309" t="str">
        <f ca="1">IF(S$21&gt;$D104,"",IF($G104=$E$6,INDEX(Orçamento!$U:$U,MATCH(S$21,Orçamento!$C:$C,),1),INDEX(Orçamento!$U:$U,MATCH(S$21&amp;"-"&amp;$F105,Orçamento!$F:$F,),1)))</f>
        <v/>
      </c>
      <c r="T104" s="309" t="str">
        <f ca="1">IF(T$21&gt;$D104,"",IF($G104=$E$6,INDEX(Orçamento!$U:$U,MATCH(T$21,Orçamento!$C:$C,),1),INDEX(Orçamento!$U:$U,MATCH(T$21&amp;"-"&amp;$F105,Orçamento!$F:$F,),1)))</f>
        <v/>
      </c>
      <c r="U104" s="310" t="str">
        <f ca="1">IF(U$21&gt;$D104,"",IF($G104=$E$6,INDEX(Orçamento!$U:$U,MATCH(U$21,Orçamento!$C:$C,),1),INDEX(Orçamento!$U:$U,MATCH(U$21&amp;"-"&amp;$F105,Orçamento!$F:$F,),1)))</f>
        <v/>
      </c>
      <c r="V104" s="309" t="str">
        <f ca="1">IF(V$21&gt;$D104,"",IF($G104=$E$6,INDEX(Orçamento!$U:$U,MATCH(V$21,Orçamento!$C:$C,),1),INDEX(Orçamento!$U:$U,MATCH(V$21&amp;"-"&amp;$F105,Orçamento!$F:$F,),1)))</f>
        <v/>
      </c>
      <c r="W104" s="309" t="str">
        <f ca="1">IF(W$21&gt;$D104,"",IF($G104=$E$6,INDEX(Orçamento!$U:$U,MATCH(W$21,Orçamento!$C:$C,),1),INDEX(Orçamento!$U:$U,MATCH(W$21&amp;"-"&amp;$F105,Orçamento!$F:$F,),1)))</f>
        <v/>
      </c>
      <c r="X104" s="309" t="str">
        <f ca="1">IF(X$21&gt;$D104,"",IF($G104=$E$6,INDEX(Orçamento!$U:$U,MATCH(X$21,Orçamento!$C:$C,),1),INDEX(Orçamento!$U:$U,MATCH(X$21&amp;"-"&amp;$F105,Orçamento!$F:$F,),1)))</f>
        <v/>
      </c>
      <c r="Y104" s="309" t="str">
        <f ca="1">IF(Y$21&gt;$D104,"",IF($G104=$E$6,INDEX(Orçamento!$U:$U,MATCH(Y$21,Orçamento!$C:$C,),1),INDEX(Orçamento!$U:$U,MATCH(Y$21&amp;"-"&amp;$F105,Orçamento!$F:$F,),1)))</f>
        <v/>
      </c>
      <c r="Z104" s="309" t="str">
        <f ca="1">IF(Z$21&gt;$D104,"",IF($G104=$E$6,INDEX(Orçamento!$U:$U,MATCH(Z$21,Orçamento!$C:$C,),1),INDEX(Orçamento!$U:$U,MATCH(Z$21&amp;"-"&amp;$F105,Orçamento!$F:$F,),1)))</f>
        <v/>
      </c>
      <c r="AA104" s="311" t="str">
        <f ca="1">IF(AA$21&gt;$D104,"",IF($G104=$E$6,INDEX(Orçamento!$U:$U,MATCH(AA$21,Orçamento!$C:$C,),1),INDEX(Orçamento!$U:$U,MATCH(AA$21&amp;"-"&amp;$F105,Orçamento!$F:$F,),1)))</f>
        <v/>
      </c>
      <c r="AB104" s="311" t="str">
        <f ca="1">IF(AB$21&gt;$D104,"",IF($G104=$E$6,INDEX(Orçamento!$U:$U,MATCH(AB$21,Orçamento!$C:$C,),1),INDEX(Orçamento!$U:$U,MATCH(AB$21&amp;"-"&amp;$F105,Orçamento!$F:$F,),1)))</f>
        <v/>
      </c>
      <c r="AC104" s="311" t="str">
        <f ca="1">IF(AC$21&gt;$D104,"",IF($G104=$E$6,INDEX(Orçamento!$U:$U,MATCH(AC$21,Orçamento!$C:$C,),1),INDEX(Orçamento!$U:$U,MATCH(AC$21&amp;"-"&amp;$F105,Orçamento!$F:$F,),1)))</f>
        <v/>
      </c>
      <c r="AD104" s="311" t="str">
        <f ca="1">IF(AD$21&gt;$D104,"",IF($G104=$E$6,INDEX(Orçamento!$U:$U,MATCH(AD$21,Orçamento!$C:$C,),1),INDEX(Orçamento!$U:$U,MATCH(AD$21&amp;"-"&amp;$F105,Orçamento!$F:$F,),1)))</f>
        <v/>
      </c>
      <c r="AE104" s="311" t="str">
        <f ca="1">IF(AE$21&gt;$D104,"",IF($G104=$E$6,INDEX(Orçamento!$U:$U,MATCH(AE$21,Orçamento!$C:$C,),1),INDEX(Orçamento!$U:$U,MATCH(AE$21&amp;"-"&amp;$F105,Orçamento!$F:$F,),1)))</f>
        <v/>
      </c>
      <c r="AF104" s="311" t="str">
        <f ca="1">IF(AF$21&gt;$D104,"",IF($G104=$E$6,INDEX(Orçamento!$U:$U,MATCH(AF$21,Orçamento!$C:$C,),1),INDEX(Orçamento!$U:$U,MATCH(AF$21&amp;"-"&amp;$F105,Orçamento!$F:$F,),1)))</f>
        <v/>
      </c>
      <c r="AG104" s="311" t="str">
        <f ca="1">IF(AG$21&gt;$D104,"",IF($G104=$E$6,INDEX(Orçamento!$U:$U,MATCH(AG$21,Orçamento!$C:$C,),1),INDEX(Orçamento!$U:$U,MATCH(AG$21&amp;"-"&amp;$F105,Orçamento!$F:$F,),1)))</f>
        <v/>
      </c>
      <c r="AH104" s="311" t="str">
        <f ca="1">IF(AH$21&gt;$D104,"",IF($G104=$E$6,INDEX(Orçamento!$U:$U,MATCH(AH$21,Orçamento!$C:$C,),1),INDEX(Orçamento!$U:$U,MATCH(AH$21&amp;"-"&amp;$F105,Orçamento!$F:$F,),1)))</f>
        <v/>
      </c>
      <c r="AI104" s="311" t="str">
        <f ca="1">IF(AI$21&gt;$D104,"",IF($G104=$E$6,INDEX(Orçamento!$U:$U,MATCH(AI$21,Orçamento!$C:$C,),1),INDEX(Orçamento!$U:$U,MATCH(AI$21&amp;"-"&amp;$F105,Orçamento!$F:$F,),1)))</f>
        <v/>
      </c>
      <c r="AJ104" s="311" t="str">
        <f ca="1">IF(AJ$21&gt;$D104,"",IF($G104=$E$6,INDEX(Orçamento!$U:$U,MATCH(AJ$21,Orçamento!$C:$C,),1),INDEX(Orçamento!$U:$U,MATCH(AJ$21&amp;"-"&amp;$F105,Orçamento!$F:$F,),1)))</f>
        <v/>
      </c>
      <c r="AK104" s="311" t="str">
        <f ca="1">IF(AK$21&gt;$D104,"",IF($G104=$E$6,INDEX(Orçamento!$U:$U,MATCH(AK$21,Orçamento!$C:$C,),1),INDEX(Orçamento!$U:$U,MATCH(AK$21&amp;"-"&amp;$F105,Orçamento!$F:$F,),1)))</f>
        <v/>
      </c>
    </row>
    <row r="105" spans="1:37" ht="13.15" customHeight="1">
      <c r="A105" s="206"/>
      <c r="B105" s="263">
        <f t="shared" ref="B105" ca="1" si="97">IF($F104&gt;$E$2,0,(1/(1-B106-C106))*(B106+C106))</f>
        <v>0</v>
      </c>
      <c r="C105" s="264" cm="1">
        <f t="array" aca="1" ref="C105" ca="1">IF(ROUND(SUM(IF(R104:AK104&lt;&gt;"",(R105:AK105)))-N104,3)&lt;&gt;0,"X",0)</f>
        <v>0</v>
      </c>
      <c r="D105" s="206"/>
      <c r="E105" s="215" t="str" cm="1">
        <f t="array" aca="1" ref="E105" ca="1">IF($F104&gt;$E$2,"",INDEX('QC rev00'!$J$9:$J$120,1+E104,1))</f>
        <v/>
      </c>
      <c r="F105" s="215" t="str" cm="1">
        <f t="array" aca="1" ref="F105" ca="1">IF($F104&gt;$E$2,"",IF($F$2=1,INDEX('QC rev00'!$M$10:$T$120,$F106,1),IF($F$2=2,INDEX(#REF!,$F106,1),INDEX(#REF!,$F106,1))))</f>
        <v/>
      </c>
      <c r="G105" s="752"/>
      <c r="H105" s="729"/>
      <c r="I105" s="730"/>
      <c r="J105" s="747"/>
      <c r="K105" s="748"/>
      <c r="L105" s="755"/>
      <c r="M105" s="734"/>
      <c r="N105" s="737"/>
      <c r="O105" s="740"/>
      <c r="P105" s="743"/>
      <c r="Q105" s="265" t="s">
        <v>90</v>
      </c>
      <c r="R105" s="312" t="str" cm="1">
        <f t="array" aca="1" ref="R105" ca="1">IF(OR($D104=0,R104="",$N104=0),"",
IF($G104=$E$6,
SUM(IF(OFFSET($R$23,,,($F104-1)*3-2,$D$3)=R104,OFFSET($R$25,,,($F104-1)*3-2,$D$3)*OFFSET($B$23,1,,($F104-1)*3-2,1))),
IF($D104=1,$N104,
SUMIF(OFFSET(Orçamento!$D$1,$B104-1,,$C104,),$F105&amp;"-"&amp;R104,OFFSET(Orçamento!$I$1,$B104-1,,$C104,))*$N104/$E105)))</f>
        <v/>
      </c>
      <c r="S105" s="312" t="str" cm="1">
        <f t="array" aca="1" ref="S105" ca="1">IF(OR($D104=0,S104="",$N104=0),"",
IF($G104=$E$6,
SUM(IF(OFFSET($R$23,,,($F104-1)*3-2,$D$3)=S104,OFFSET($R$25,,,($F104-1)*3-2,$D$3)*OFFSET($B$23,1,,($F104-1)*3-2,1))),
IF($D104=1,$N104,
SUMIF(OFFSET(Orçamento!$D$1,$B104-1,,$C104,),$F105&amp;"-"&amp;S104,OFFSET(Orçamento!$I$1,$B104-1,,$C104,))*$N104/$E105)))</f>
        <v/>
      </c>
      <c r="T105" s="312" t="str" cm="1">
        <f t="array" aca="1" ref="T105" ca="1">IF(OR($D104=0,T104="",$N104=0),"",
IF($G104=$E$6,
SUM(IF(OFFSET($R$23,,,($F104-1)*3-2,$D$3)=T104,OFFSET($R$25,,,($F104-1)*3-2,$D$3)*OFFSET($B$23,1,,($F104-1)*3-2,1))),
IF($D104=1,$N104,
SUMIF(OFFSET(Orçamento!$D$1,$B104-1,,$C104,),$F105&amp;"-"&amp;T104,OFFSET(Orçamento!$I$1,$B104-1,,$C104,))*$N104/$E105)))</f>
        <v/>
      </c>
      <c r="U105" s="313" t="str" cm="1">
        <f t="array" aca="1" ref="U105" ca="1">IF(OR($D104=0,U104="",$N104=0),"",
IF($G104=$E$6,
SUM(IF(OFFSET($R$23,,,($F104-1)*3-2,$D$3)=U104,OFFSET($R$25,,,($F104-1)*3-2,$D$3)*OFFSET($B$23,1,,($F104-1)*3-2,1))),
IF($D104=1,$N104,
SUMIF(OFFSET(Orçamento!$D$1,$B104-1,,$C104,),$F105&amp;"-"&amp;U104,OFFSET(Orçamento!$I$1,$B104-1,,$C104,))*$N104/$E105)))</f>
        <v/>
      </c>
      <c r="V105" s="312" t="str" cm="1">
        <f t="array" aca="1" ref="V105" ca="1">IF(OR($D104=0,V104="",$N104=0),"",
IF($G104=$E$6,
SUM(IF(OFFSET($R$23,,,($F104-1)*3-2,$D$3)=V104,OFFSET($R$25,,,($F104-1)*3-2,$D$3)*OFFSET($B$23,1,,($F104-1)*3-2,1))),
IF($D104=1,$N104,
SUMIF(OFFSET(Orçamento!$D$1,$B104-1,,$C104,),$F105&amp;"-"&amp;V104,OFFSET(Orçamento!$I$1,$B104-1,,$C104,))*$N104/$E105)))</f>
        <v/>
      </c>
      <c r="W105" s="312" t="str" cm="1">
        <f t="array" aca="1" ref="W105" ca="1">IF(OR($D104=0,W104="",$N104=0),"",
IF($G104=$E$6,
SUM(IF(OFFSET($R$23,,,($F104-1)*3-2,$D$3)=W104,OFFSET($R$25,,,($F104-1)*3-2,$D$3)*OFFSET($B$23,1,,($F104-1)*3-2,1))),
IF($D104=1,$N104,
SUMIF(OFFSET(Orçamento!$D$1,$B104-1,,$C104,),$F105&amp;"-"&amp;W104,OFFSET(Orçamento!$I$1,$B104-1,,$C104,))*$N104/$E105)))</f>
        <v/>
      </c>
      <c r="X105" s="312" t="str" cm="1">
        <f t="array" aca="1" ref="X105" ca="1">IF(OR($D104=0,X104="",$N104=0),"",
IF($G104=$E$6,
SUM(IF(OFFSET($R$23,,,($F104-1)*3-2,$D$3)=X104,OFFSET($R$25,,,($F104-1)*3-2,$D$3)*OFFSET($B$23,1,,($F104-1)*3-2,1))),
IF($D104=1,$N104,
SUMIF(OFFSET(Orçamento!$D$1,$B104-1,,$C104,),$F105&amp;"-"&amp;X104,OFFSET(Orçamento!$I$1,$B104-1,,$C104,))*$N104/$E105)))</f>
        <v/>
      </c>
      <c r="Y105" s="312" t="str" cm="1">
        <f t="array" aca="1" ref="Y105" ca="1">IF(OR($D104=0,Y104="",$N104=0),"",
IF($G104=$E$6,
SUM(IF(OFFSET($R$23,,,($F104-1)*3-2,$D$3)=Y104,OFFSET($R$25,,,($F104-1)*3-2,$D$3)*OFFSET($B$23,1,,($F104-1)*3-2,1))),
IF($D104=1,$N104,
SUMIF(OFFSET(Orçamento!$D$1,$B104-1,,$C104,),$F105&amp;"-"&amp;Y104,OFFSET(Orçamento!$I$1,$B104-1,,$C104,))*$N104/$E105)))</f>
        <v/>
      </c>
      <c r="Z105" s="312" t="str" cm="1">
        <f t="array" aca="1" ref="Z105" ca="1">IF(OR($D104=0,Z104="",$N104=0),"",
IF($G104=$E$6,
SUM(IF(OFFSET($R$23,,,($F104-1)*3-2,$D$3)=Z104,OFFSET($R$25,,,($F104-1)*3-2,$D$3)*OFFSET($B$23,1,,($F104-1)*3-2,1))),
IF($D104=1,$N104,
SUMIF(OFFSET(Orçamento!$D$1,$B104-1,,$C104,),$F105&amp;"-"&amp;Z104,OFFSET(Orçamento!$I$1,$B104-1,,$C104,))*$N104/$E105)))</f>
        <v/>
      </c>
      <c r="AA105" s="314" t="str" cm="1">
        <f t="array" aca="1" ref="AA105" ca="1">IF(OR($D104=0,AA104="",$N104=0),"",
IF($G104=$E$6,
SUM(IF(OFFSET($R$23,,,($F104-1)*3-2,$D$3)=AA104,OFFSET($R$25,,,($F104-1)*3-2,$D$3)*OFFSET($B$23,1,,($F104-1)*3-2,1))),
IF($D104=1,$N104,
SUMIF(OFFSET(Orçamento!$D$1,$B104-1,,$C104,),$F105&amp;"-"&amp;AA104,OFFSET(Orçamento!$I$1,$B104-1,,$C104,))*$N104/$E105)))</f>
        <v/>
      </c>
      <c r="AB105" s="314" t="str" cm="1">
        <f t="array" aca="1" ref="AB105" ca="1">IF(OR($D104=0,AB104="",$N104=0),"",
IF($G104=$E$6,
SUM(IF(OFFSET($R$23,,,($F104-1)*3-2,$D$3)=AB104,OFFSET($R$25,,,($F104-1)*3-2,$D$3)*OFFSET($B$23,1,,($F104-1)*3-2,1))),
IF($D104=1,$N104,
SUMIF(OFFSET(Orçamento!$D$1,$B104-1,,$C104,),$F105&amp;"-"&amp;AB104,OFFSET(Orçamento!$I$1,$B104-1,,$C104,))*$N104/$E105)))</f>
        <v/>
      </c>
      <c r="AC105" s="314" t="str" cm="1">
        <f t="array" aca="1" ref="AC105" ca="1">IF(OR($D104=0,AC104="",$N104=0),"",
IF($G104=$E$6,
SUM(IF(OFFSET($R$23,,,($F104-1)*3-2,$D$3)=AC104,OFFSET($R$25,,,($F104-1)*3-2,$D$3)*OFFSET($B$23,1,,($F104-1)*3-2,1))),
IF($D104=1,$N104,
SUMIF(OFFSET(Orçamento!$D$1,$B104-1,,$C104,),$F105&amp;"-"&amp;AC104,OFFSET(Orçamento!$I$1,$B104-1,,$C104,))*$N104/$E105)))</f>
        <v/>
      </c>
      <c r="AD105" s="314" t="str" cm="1">
        <f t="array" aca="1" ref="AD105" ca="1">IF(OR($D104=0,AD104="",$N104=0),"",
IF($G104=$E$6,
SUM(IF(OFFSET($R$23,,,($F104-1)*3-2,$D$3)=AD104,OFFSET($R$25,,,($F104-1)*3-2,$D$3)*OFFSET($B$23,1,,($F104-1)*3-2,1))),
IF($D104=1,$N104,
SUMIF(OFFSET(Orçamento!$D$1,$B104-1,,$C104,),$F105&amp;"-"&amp;AD104,OFFSET(Orçamento!$I$1,$B104-1,,$C104,))*$N104/$E105)))</f>
        <v/>
      </c>
      <c r="AE105" s="314" t="str" cm="1">
        <f t="array" aca="1" ref="AE105" ca="1">IF(OR($D104=0,AE104="",$N104=0),"",
IF($G104=$E$6,
SUM(IF(OFFSET($R$23,,,($F104-1)*3-2,$D$3)=AE104,OFFSET($R$25,,,($F104-1)*3-2,$D$3)*OFFSET($B$23,1,,($F104-1)*3-2,1))),
IF($D104=1,$N104,
SUMIF(OFFSET(Orçamento!$D$1,$B104-1,,$C104,),$F105&amp;"-"&amp;AE104,OFFSET(Orçamento!$I$1,$B104-1,,$C104,))*$N104/$E105)))</f>
        <v/>
      </c>
      <c r="AF105" s="314" t="str" cm="1">
        <f t="array" aca="1" ref="AF105" ca="1">IF(OR($D104=0,AF104="",$N104=0),"",
IF($G104=$E$6,
SUM(IF(OFFSET($R$23,,,($F104-1)*3-2,$D$3)=AF104,OFFSET($R$25,,,($F104-1)*3-2,$D$3)*OFFSET($B$23,1,,($F104-1)*3-2,1))),
IF($D104=1,$N104,
SUMIF(OFFSET(Orçamento!$D$1,$B104-1,,$C104,),$F105&amp;"-"&amp;AF104,OFFSET(Orçamento!$I$1,$B104-1,,$C104,))*$N104/$E105)))</f>
        <v/>
      </c>
      <c r="AG105" s="314" t="str" cm="1">
        <f t="array" aca="1" ref="AG105" ca="1">IF(OR($D104=0,AG104="",$N104=0),"",
IF($G104=$E$6,
SUM(IF(OFFSET($R$23,,,($F104-1)*3-2,$D$3)=AG104,OFFSET($R$25,,,($F104-1)*3-2,$D$3)*OFFSET($B$23,1,,($F104-1)*3-2,1))),
IF($D104=1,$N104,
SUMIF(OFFSET(Orçamento!$D$1,$B104-1,,$C104,),$F105&amp;"-"&amp;AG104,OFFSET(Orçamento!$I$1,$B104-1,,$C104,))*$N104/$E105)))</f>
        <v/>
      </c>
      <c r="AH105" s="314" t="str" cm="1">
        <f t="array" aca="1" ref="AH105" ca="1">IF(OR($D104=0,AH104="",$N104=0),"",
IF($G104=$E$6,
SUM(IF(OFFSET($R$23,,,($F104-1)*3-2,$D$3)=AH104,OFFSET($R$25,,,($F104-1)*3-2,$D$3)*OFFSET($B$23,1,,($F104-1)*3-2,1))),
IF($D104=1,$N104,
SUMIF(OFFSET(Orçamento!$D$1,$B104-1,,$C104,),$F105&amp;"-"&amp;AH104,OFFSET(Orçamento!$I$1,$B104-1,,$C104,))*$N104/$E105)))</f>
        <v/>
      </c>
      <c r="AI105" s="314" t="str" cm="1">
        <f t="array" aca="1" ref="AI105" ca="1">IF(OR($D104=0,AI104="",$N104=0),"",
IF($G104=$E$6,
SUM(IF(OFFSET($R$23,,,($F104-1)*3-2,$D$3)=AI104,OFFSET($R$25,,,($F104-1)*3-2,$D$3)*OFFSET($B$23,1,,($F104-1)*3-2,1))),
IF($D104=1,$N104,
SUMIF(OFFSET(Orçamento!$D$1,$B104-1,,$C104,),$F105&amp;"-"&amp;AI104,OFFSET(Orçamento!$I$1,$B104-1,,$C104,))*$N104/$E105)))</f>
        <v/>
      </c>
      <c r="AJ105" s="314" t="str" cm="1">
        <f t="array" aca="1" ref="AJ105" ca="1">IF(OR($D104=0,AJ104="",$N104=0),"",
IF($G104=$E$6,
SUM(IF(OFFSET($R$23,,,($F104-1)*3-2,$D$3)=AJ104,OFFSET($R$25,,,($F104-1)*3-2,$D$3)*OFFSET($B$23,1,,($F104-1)*3-2,1))),
IF($D104=1,$N104,
SUMIF(OFFSET(Orçamento!$D$1,$B104-1,,$C104,),$F105&amp;"-"&amp;AJ104,OFFSET(Orçamento!$I$1,$B104-1,,$C104,))*$N104/$E105)))</f>
        <v/>
      </c>
      <c r="AK105" s="314" t="str" cm="1">
        <f t="array" aca="1" ref="AK105" ca="1">IF(OR($D104=0,AK104="",$N104=0),"",
IF($G104=$E$6,
SUM(IF(OFFSET($R$23,,,($F104-1)*3-2,$D$3)=AK104,OFFSET($R$25,,,($F104-1)*3-2,$D$3)*OFFSET($B$23,1,,($F104-1)*3-2,1))),
IF($D104=1,$N104,
SUMIF(OFFSET(Orçamento!$D$1,$B104-1,,$C104,),$F105&amp;"-"&amp;AK104,OFFSET(Orçamento!$I$1,$B104-1,,$C104,))*$N104/$E105)))</f>
        <v/>
      </c>
    </row>
    <row r="106" spans="1:37" ht="13.15" customHeight="1">
      <c r="A106" s="206"/>
      <c r="B106" s="266" t="str" cm="1">
        <f t="array" aca="1" ref="B106" ca="1">IF($F104&gt;$E$2,"",IF($F$2=1,INDEX('QC rev00'!$M$10:$T$120,$F106,5),IF($F$2=2,INDEX(#REF!,$F106,5),INDEX(#REF!,$F106,5))))</f>
        <v/>
      </c>
      <c r="C106" s="266" t="str" cm="1">
        <f t="array" aca="1" ref="C106" ca="1">IF($F104&gt;$E$2,"",IF($F$2=1,INDEX('QC rev00'!$M$10:$T$120,$F106,6),IF($F$2=2,INDEX(#REF!,$F106,6),INDEX(#REF!,$F106,6))))</f>
        <v/>
      </c>
      <c r="D106" s="207"/>
      <c r="E106" s="207"/>
      <c r="F106" s="207" t="str">
        <f ca="1">IF(F104&gt;$E$2,"",MATCH(F104,'QC rev00'!$C$10:$C$120,))</f>
        <v/>
      </c>
      <c r="G106" s="753"/>
      <c r="H106" s="731"/>
      <c r="I106" s="732"/>
      <c r="J106" s="749"/>
      <c r="K106" s="750"/>
      <c r="L106" s="756"/>
      <c r="M106" s="735"/>
      <c r="N106" s="738"/>
      <c r="O106" s="741"/>
      <c r="P106" s="744"/>
      <c r="Q106" s="267" t="s">
        <v>91</v>
      </c>
      <c r="R106" s="588">
        <f t="shared" ref="R106:AK106" ca="1" si="98">IFERROR(R105*$O104,0)</f>
        <v>0</v>
      </c>
      <c r="S106" s="588">
        <f t="shared" ca="1" si="98"/>
        <v>0</v>
      </c>
      <c r="T106" s="588">
        <f t="shared" ca="1" si="98"/>
        <v>0</v>
      </c>
      <c r="U106" s="589">
        <f t="shared" ca="1" si="98"/>
        <v>0</v>
      </c>
      <c r="V106" s="588">
        <f t="shared" ca="1" si="98"/>
        <v>0</v>
      </c>
      <c r="W106" s="588">
        <f t="shared" ca="1" si="98"/>
        <v>0</v>
      </c>
      <c r="X106" s="588">
        <f t="shared" ca="1" si="98"/>
        <v>0</v>
      </c>
      <c r="Y106" s="588">
        <f t="shared" ca="1" si="98"/>
        <v>0</v>
      </c>
      <c r="Z106" s="588">
        <f t="shared" ca="1" si="98"/>
        <v>0</v>
      </c>
      <c r="AA106" s="588">
        <f t="shared" ca="1" si="98"/>
        <v>0</v>
      </c>
      <c r="AB106" s="588">
        <f t="shared" ca="1" si="98"/>
        <v>0</v>
      </c>
      <c r="AC106" s="588">
        <f t="shared" ca="1" si="98"/>
        <v>0</v>
      </c>
      <c r="AD106" s="588">
        <f t="shared" ca="1" si="98"/>
        <v>0</v>
      </c>
      <c r="AE106" s="588">
        <f t="shared" ca="1" si="98"/>
        <v>0</v>
      </c>
      <c r="AF106" s="588">
        <f t="shared" ca="1" si="98"/>
        <v>0</v>
      </c>
      <c r="AG106" s="588">
        <f t="shared" ca="1" si="98"/>
        <v>0</v>
      </c>
      <c r="AH106" s="588">
        <f t="shared" ca="1" si="98"/>
        <v>0</v>
      </c>
      <c r="AI106" s="588">
        <f t="shared" ca="1" si="98"/>
        <v>0</v>
      </c>
      <c r="AJ106" s="588">
        <f t="shared" ca="1" si="98"/>
        <v>0</v>
      </c>
      <c r="AK106" s="588">
        <f t="shared" ca="1" si="98"/>
        <v>0</v>
      </c>
    </row>
    <row r="107" spans="1:37" ht="13.15" customHeight="1">
      <c r="A107" s="206"/>
      <c r="B107" s="261">
        <f ca="1">IF($F107&gt;$E$2,0,IF(E107&lt;&gt;"",MATCH(F108&amp;" - Mapa",Orçamento!J:J,),0))</f>
        <v>0</v>
      </c>
      <c r="C107" s="215">
        <f ca="1">IF($D107&gt;1,_xlfn.MAXIFS(Orçamento!G:G,Orçamento!J:J,F108&amp;" - Mapa")+6-B107,0)</f>
        <v>0</v>
      </c>
      <c r="D107" s="261">
        <f ca="1">IF($F107&gt;$E$2,0,IF($G107=$E$6,$D$2,IF(E107&lt;&gt;"",_xlfn.MAXIFS(Orçamento!E:E,Orçamento!J:J,F108&amp;" - Mapa"),0)))</f>
        <v>0</v>
      </c>
      <c r="E107" s="215" t="str">
        <f ca="1">IF(F108="","",_xlfn.IFNA(MATCH($F108,'QC rev00'!$G$10:$G$120,),""))</f>
        <v/>
      </c>
      <c r="F107" s="207" cm="1">
        <f t="array" aca="1" ref="F107" ca="1">OFFSET(F107,-3,,,)+1</f>
        <v>29</v>
      </c>
      <c r="G107" s="751" t="str" cm="1">
        <f t="array" aca="1" ref="G107" ca="1">IF($F107&gt;$E$2,"",IF($F$2=1,INDEX('QC rev00'!$M$10:$T$120,$F109,2),IF($F$2=2,INDEX(#REF!,$F109,2),INDEX(#REF!,$F109,2))))</f>
        <v/>
      </c>
      <c r="H107" s="727" t="str" cm="1">
        <f t="array" aca="1" ref="H107" ca="1">IF($F107&gt;$E$2,"",IF($F$2=1,INDEX('QC rev00'!$M$10:$T$120,$F109,3),IF($F$2=2,INDEX(#REF!,$F109,3),INDEX(#REF!,$F109,3))))</f>
        <v/>
      </c>
      <c r="I107" s="728"/>
      <c r="J107" s="745"/>
      <c r="K107" s="746"/>
      <c r="L107" s="754" t="str" cm="1">
        <f t="array" aca="1" ref="L107" ca="1">IF($F107&gt;$E$2,"",IF($F$2=1,INDEX('QC rev00'!$M$10:$T$120,$F109,7),IF($F$2=2,INDEX(#REF!,$F109,7),INDEX(#REF!,$F109,7))))</f>
        <v/>
      </c>
      <c r="M107" s="733" t="str" cm="1">
        <f t="array" aca="1" ref="M107" ca="1">IF($F107&gt;$E$2,"",IF($F$2=1,INDEX('QC rev00'!$M$10:$T$120,$F109,8),IF($F$2=2,INDEX(#REF!,$F109,8),INDEX(#REF!,$F109,8))))</f>
        <v/>
      </c>
      <c r="N107" s="736" cm="1">
        <f t="array" aca="1" ref="N107" ca="1">IF($F107&gt;$E$2,0,IF(_xlfn.IFNA(MATCH($G107,Listas!$E$4:$E$206,),0)&gt;0,$F$5,IF($F$2=1,INDEX('QC rev00'!$M$10:$U$120,$F109,9),IF($F$2=2,INDEX(#REF!,$F109,9),INDEX(#REF!,$F109,9)))))</f>
        <v>0</v>
      </c>
      <c r="O107" s="739" cm="1">
        <f t="array" aca="1" ref="O107" ca="1">IF($F107&gt;$E$2,0,IF(_xlfn.IFNA(MATCH($G107,Listas!$E$4:$E$206,),0)&gt;0,1,IF($H$10=0,0,IF($F$2=1,INDEX('QC rev00'!$M$10:$BC$120,$F109,9+$F$3),IF($F$2=2,INDEX(#REF!,$F109,9+$F$3),INDEX(#REF!,$F109,9+$F$3)))*IF($E$5="X",1,1-$B109-$C109))))</f>
        <v>0</v>
      </c>
      <c r="P107" s="742">
        <f t="shared" ref="P107" ca="1" si="99">N107*O107</f>
        <v>0</v>
      </c>
      <c r="Q107" s="262" t="s">
        <v>89</v>
      </c>
      <c r="R107" s="308" t="str" cm="1">
        <f t="array" aca="1" ref="R107" ca="1">IF($D107=0,"",IF($G107=$E$6,INDEX(Orçamento!$U:$U,MATCH(R$21,Orçamento!$C:$C,),1),INDEX(Orçamento!$U:$U,$B107,1)))</f>
        <v/>
      </c>
      <c r="S107" s="309" t="str">
        <f ca="1">IF(S$21&gt;$D107,"",IF($G107=$E$6,INDEX(Orçamento!$U:$U,MATCH(S$21,Orçamento!$C:$C,),1),INDEX(Orçamento!$U:$U,MATCH(S$21&amp;"-"&amp;$F108,Orçamento!$F:$F,),1)))</f>
        <v/>
      </c>
      <c r="T107" s="309" t="str">
        <f ca="1">IF(T$21&gt;$D107,"",IF($G107=$E$6,INDEX(Orçamento!$U:$U,MATCH(T$21,Orçamento!$C:$C,),1),INDEX(Orçamento!$U:$U,MATCH(T$21&amp;"-"&amp;$F108,Orçamento!$F:$F,),1)))</f>
        <v/>
      </c>
      <c r="U107" s="310" t="str">
        <f ca="1">IF(U$21&gt;$D107,"",IF($G107=$E$6,INDEX(Orçamento!$U:$U,MATCH(U$21,Orçamento!$C:$C,),1),INDEX(Orçamento!$U:$U,MATCH(U$21&amp;"-"&amp;$F108,Orçamento!$F:$F,),1)))</f>
        <v/>
      </c>
      <c r="V107" s="309" t="str">
        <f ca="1">IF(V$21&gt;$D107,"",IF($G107=$E$6,INDEX(Orçamento!$U:$U,MATCH(V$21,Orçamento!$C:$C,),1),INDEX(Orçamento!$U:$U,MATCH(V$21&amp;"-"&amp;$F108,Orçamento!$F:$F,),1)))</f>
        <v/>
      </c>
      <c r="W107" s="309" t="str">
        <f ca="1">IF(W$21&gt;$D107,"",IF($G107=$E$6,INDEX(Orçamento!$U:$U,MATCH(W$21,Orçamento!$C:$C,),1),INDEX(Orçamento!$U:$U,MATCH(W$21&amp;"-"&amp;$F108,Orçamento!$F:$F,),1)))</f>
        <v/>
      </c>
      <c r="X107" s="309" t="str">
        <f ca="1">IF(X$21&gt;$D107,"",IF($G107=$E$6,INDEX(Orçamento!$U:$U,MATCH(X$21,Orçamento!$C:$C,),1),INDEX(Orçamento!$U:$U,MATCH(X$21&amp;"-"&amp;$F108,Orçamento!$F:$F,),1)))</f>
        <v/>
      </c>
      <c r="Y107" s="309" t="str">
        <f ca="1">IF(Y$21&gt;$D107,"",IF($G107=$E$6,INDEX(Orçamento!$U:$U,MATCH(Y$21,Orçamento!$C:$C,),1),INDEX(Orçamento!$U:$U,MATCH(Y$21&amp;"-"&amp;$F108,Orçamento!$F:$F,),1)))</f>
        <v/>
      </c>
      <c r="Z107" s="309" t="str">
        <f ca="1">IF(Z$21&gt;$D107,"",IF($G107=$E$6,INDEX(Orçamento!$U:$U,MATCH(Z$21,Orçamento!$C:$C,),1),INDEX(Orçamento!$U:$U,MATCH(Z$21&amp;"-"&amp;$F108,Orçamento!$F:$F,),1)))</f>
        <v/>
      </c>
      <c r="AA107" s="311" t="str">
        <f ca="1">IF(AA$21&gt;$D107,"",IF($G107=$E$6,INDEX(Orçamento!$U:$U,MATCH(AA$21,Orçamento!$C:$C,),1),INDEX(Orçamento!$U:$U,MATCH(AA$21&amp;"-"&amp;$F108,Orçamento!$F:$F,),1)))</f>
        <v/>
      </c>
      <c r="AB107" s="311" t="str">
        <f ca="1">IF(AB$21&gt;$D107,"",IF($G107=$E$6,INDEX(Orçamento!$U:$U,MATCH(AB$21,Orçamento!$C:$C,),1),INDEX(Orçamento!$U:$U,MATCH(AB$21&amp;"-"&amp;$F108,Orçamento!$F:$F,),1)))</f>
        <v/>
      </c>
      <c r="AC107" s="311" t="str">
        <f ca="1">IF(AC$21&gt;$D107,"",IF($G107=$E$6,INDEX(Orçamento!$U:$U,MATCH(AC$21,Orçamento!$C:$C,),1),INDEX(Orçamento!$U:$U,MATCH(AC$21&amp;"-"&amp;$F108,Orçamento!$F:$F,),1)))</f>
        <v/>
      </c>
      <c r="AD107" s="311" t="str">
        <f ca="1">IF(AD$21&gt;$D107,"",IF($G107=$E$6,INDEX(Orçamento!$U:$U,MATCH(AD$21,Orçamento!$C:$C,),1),INDEX(Orçamento!$U:$U,MATCH(AD$21&amp;"-"&amp;$F108,Orçamento!$F:$F,),1)))</f>
        <v/>
      </c>
      <c r="AE107" s="311" t="str">
        <f ca="1">IF(AE$21&gt;$D107,"",IF($G107=$E$6,INDEX(Orçamento!$U:$U,MATCH(AE$21,Orçamento!$C:$C,),1),INDEX(Orçamento!$U:$U,MATCH(AE$21&amp;"-"&amp;$F108,Orçamento!$F:$F,),1)))</f>
        <v/>
      </c>
      <c r="AF107" s="311" t="str">
        <f ca="1">IF(AF$21&gt;$D107,"",IF($G107=$E$6,INDEX(Orçamento!$U:$U,MATCH(AF$21,Orçamento!$C:$C,),1),INDEX(Orçamento!$U:$U,MATCH(AF$21&amp;"-"&amp;$F108,Orçamento!$F:$F,),1)))</f>
        <v/>
      </c>
      <c r="AG107" s="311" t="str">
        <f ca="1">IF(AG$21&gt;$D107,"",IF($G107=$E$6,INDEX(Orçamento!$U:$U,MATCH(AG$21,Orçamento!$C:$C,),1),INDEX(Orçamento!$U:$U,MATCH(AG$21&amp;"-"&amp;$F108,Orçamento!$F:$F,),1)))</f>
        <v/>
      </c>
      <c r="AH107" s="311" t="str">
        <f ca="1">IF(AH$21&gt;$D107,"",IF($G107=$E$6,INDEX(Orçamento!$U:$U,MATCH(AH$21,Orçamento!$C:$C,),1),INDEX(Orçamento!$U:$U,MATCH(AH$21&amp;"-"&amp;$F108,Orçamento!$F:$F,),1)))</f>
        <v/>
      </c>
      <c r="AI107" s="311" t="str">
        <f ca="1">IF(AI$21&gt;$D107,"",IF($G107=$E$6,INDEX(Orçamento!$U:$U,MATCH(AI$21,Orçamento!$C:$C,),1),INDEX(Orçamento!$U:$U,MATCH(AI$21&amp;"-"&amp;$F108,Orçamento!$F:$F,),1)))</f>
        <v/>
      </c>
      <c r="AJ107" s="311" t="str">
        <f ca="1">IF(AJ$21&gt;$D107,"",IF($G107=$E$6,INDEX(Orçamento!$U:$U,MATCH(AJ$21,Orçamento!$C:$C,),1),INDEX(Orçamento!$U:$U,MATCH(AJ$21&amp;"-"&amp;$F108,Orçamento!$F:$F,),1)))</f>
        <v/>
      </c>
      <c r="AK107" s="311" t="str">
        <f ca="1">IF(AK$21&gt;$D107,"",IF($G107=$E$6,INDEX(Orçamento!$U:$U,MATCH(AK$21,Orçamento!$C:$C,),1),INDEX(Orçamento!$U:$U,MATCH(AK$21&amp;"-"&amp;$F108,Orçamento!$F:$F,),1)))</f>
        <v/>
      </c>
    </row>
    <row r="108" spans="1:37" ht="13.15" customHeight="1">
      <c r="A108" s="206"/>
      <c r="B108" s="263">
        <f t="shared" ref="B108" ca="1" si="100">IF($F107&gt;$E$2,0,(1/(1-B109-C109))*(B109+C109))</f>
        <v>0</v>
      </c>
      <c r="C108" s="264" cm="1">
        <f t="array" aca="1" ref="C108" ca="1">IF(ROUND(SUM(IF(R107:AK107&lt;&gt;"",(R108:AK108)))-N107,3)&lt;&gt;0,"X",0)</f>
        <v>0</v>
      </c>
      <c r="D108" s="206"/>
      <c r="E108" s="215" t="str" cm="1">
        <f t="array" aca="1" ref="E108" ca="1">IF($F107&gt;$E$2,"",INDEX('QC rev00'!$J$9:$J$120,1+E107,1))</f>
        <v/>
      </c>
      <c r="F108" s="215" t="str" cm="1">
        <f t="array" aca="1" ref="F108" ca="1">IF($F107&gt;$E$2,"",IF($F$2=1,INDEX('QC rev00'!$M$10:$T$120,$F109,1),IF($F$2=2,INDEX(#REF!,$F109,1),INDEX(#REF!,$F109,1))))</f>
        <v/>
      </c>
      <c r="G108" s="752"/>
      <c r="H108" s="729"/>
      <c r="I108" s="730"/>
      <c r="J108" s="747"/>
      <c r="K108" s="748"/>
      <c r="L108" s="755"/>
      <c r="M108" s="734"/>
      <c r="N108" s="737"/>
      <c r="O108" s="740"/>
      <c r="P108" s="743"/>
      <c r="Q108" s="265" t="s">
        <v>90</v>
      </c>
      <c r="R108" s="312" t="str" cm="1">
        <f t="array" aca="1" ref="R108" ca="1">IF(OR($D107=0,R107="",$N107=0),"",
IF($G107=$E$6,
SUM(IF(OFFSET($R$23,,,($F107-1)*3-2,$D$3)=R107,OFFSET($R$25,,,($F107-1)*3-2,$D$3)*OFFSET($B$23,1,,($F107-1)*3-2,1))),
IF($D107=1,$N107,
SUMIF(OFFSET(Orçamento!$D$1,$B107-1,,$C107,),$F108&amp;"-"&amp;R107,OFFSET(Orçamento!$I$1,$B107-1,,$C107,))*$N107/$E108)))</f>
        <v/>
      </c>
      <c r="S108" s="312" t="str" cm="1">
        <f t="array" aca="1" ref="S108" ca="1">IF(OR($D107=0,S107="",$N107=0),"",
IF($G107=$E$6,
SUM(IF(OFFSET($R$23,,,($F107-1)*3-2,$D$3)=S107,OFFSET($R$25,,,($F107-1)*3-2,$D$3)*OFFSET($B$23,1,,($F107-1)*3-2,1))),
IF($D107=1,$N107,
SUMIF(OFFSET(Orçamento!$D$1,$B107-1,,$C107,),$F108&amp;"-"&amp;S107,OFFSET(Orçamento!$I$1,$B107-1,,$C107,))*$N107/$E108)))</f>
        <v/>
      </c>
      <c r="T108" s="312" t="str" cm="1">
        <f t="array" aca="1" ref="T108" ca="1">IF(OR($D107=0,T107="",$N107=0),"",
IF($G107=$E$6,
SUM(IF(OFFSET($R$23,,,($F107-1)*3-2,$D$3)=T107,OFFSET($R$25,,,($F107-1)*3-2,$D$3)*OFFSET($B$23,1,,($F107-1)*3-2,1))),
IF($D107=1,$N107,
SUMIF(OFFSET(Orçamento!$D$1,$B107-1,,$C107,),$F108&amp;"-"&amp;T107,OFFSET(Orçamento!$I$1,$B107-1,,$C107,))*$N107/$E108)))</f>
        <v/>
      </c>
      <c r="U108" s="313" t="str" cm="1">
        <f t="array" aca="1" ref="U108" ca="1">IF(OR($D107=0,U107="",$N107=0),"",
IF($G107=$E$6,
SUM(IF(OFFSET($R$23,,,($F107-1)*3-2,$D$3)=U107,OFFSET($R$25,,,($F107-1)*3-2,$D$3)*OFFSET($B$23,1,,($F107-1)*3-2,1))),
IF($D107=1,$N107,
SUMIF(OFFSET(Orçamento!$D$1,$B107-1,,$C107,),$F108&amp;"-"&amp;U107,OFFSET(Orçamento!$I$1,$B107-1,,$C107,))*$N107/$E108)))</f>
        <v/>
      </c>
      <c r="V108" s="312" t="str" cm="1">
        <f t="array" aca="1" ref="V108" ca="1">IF(OR($D107=0,V107="",$N107=0),"",
IF($G107=$E$6,
SUM(IF(OFFSET($R$23,,,($F107-1)*3-2,$D$3)=V107,OFFSET($R$25,,,($F107-1)*3-2,$D$3)*OFFSET($B$23,1,,($F107-1)*3-2,1))),
IF($D107=1,$N107,
SUMIF(OFFSET(Orçamento!$D$1,$B107-1,,$C107,),$F108&amp;"-"&amp;V107,OFFSET(Orçamento!$I$1,$B107-1,,$C107,))*$N107/$E108)))</f>
        <v/>
      </c>
      <c r="W108" s="312" t="str" cm="1">
        <f t="array" aca="1" ref="W108" ca="1">IF(OR($D107=0,W107="",$N107=0),"",
IF($G107=$E$6,
SUM(IF(OFFSET($R$23,,,($F107-1)*3-2,$D$3)=W107,OFFSET($R$25,,,($F107-1)*3-2,$D$3)*OFFSET($B$23,1,,($F107-1)*3-2,1))),
IF($D107=1,$N107,
SUMIF(OFFSET(Orçamento!$D$1,$B107-1,,$C107,),$F108&amp;"-"&amp;W107,OFFSET(Orçamento!$I$1,$B107-1,,$C107,))*$N107/$E108)))</f>
        <v/>
      </c>
      <c r="X108" s="312" t="str" cm="1">
        <f t="array" aca="1" ref="X108" ca="1">IF(OR($D107=0,X107="",$N107=0),"",
IF($G107=$E$6,
SUM(IF(OFFSET($R$23,,,($F107-1)*3-2,$D$3)=X107,OFFSET($R$25,,,($F107-1)*3-2,$D$3)*OFFSET($B$23,1,,($F107-1)*3-2,1))),
IF($D107=1,$N107,
SUMIF(OFFSET(Orçamento!$D$1,$B107-1,,$C107,),$F108&amp;"-"&amp;X107,OFFSET(Orçamento!$I$1,$B107-1,,$C107,))*$N107/$E108)))</f>
        <v/>
      </c>
      <c r="Y108" s="312" t="str" cm="1">
        <f t="array" aca="1" ref="Y108" ca="1">IF(OR($D107=0,Y107="",$N107=0),"",
IF($G107=$E$6,
SUM(IF(OFFSET($R$23,,,($F107-1)*3-2,$D$3)=Y107,OFFSET($R$25,,,($F107-1)*3-2,$D$3)*OFFSET($B$23,1,,($F107-1)*3-2,1))),
IF($D107=1,$N107,
SUMIF(OFFSET(Orçamento!$D$1,$B107-1,,$C107,),$F108&amp;"-"&amp;Y107,OFFSET(Orçamento!$I$1,$B107-1,,$C107,))*$N107/$E108)))</f>
        <v/>
      </c>
      <c r="Z108" s="312" t="str" cm="1">
        <f t="array" aca="1" ref="Z108" ca="1">IF(OR($D107=0,Z107="",$N107=0),"",
IF($G107=$E$6,
SUM(IF(OFFSET($R$23,,,($F107-1)*3-2,$D$3)=Z107,OFFSET($R$25,,,($F107-1)*3-2,$D$3)*OFFSET($B$23,1,,($F107-1)*3-2,1))),
IF($D107=1,$N107,
SUMIF(OFFSET(Orçamento!$D$1,$B107-1,,$C107,),$F108&amp;"-"&amp;Z107,OFFSET(Orçamento!$I$1,$B107-1,,$C107,))*$N107/$E108)))</f>
        <v/>
      </c>
      <c r="AA108" s="314" t="str" cm="1">
        <f t="array" aca="1" ref="AA108" ca="1">IF(OR($D107=0,AA107="",$N107=0),"",
IF($G107=$E$6,
SUM(IF(OFFSET($R$23,,,($F107-1)*3-2,$D$3)=AA107,OFFSET($R$25,,,($F107-1)*3-2,$D$3)*OFFSET($B$23,1,,($F107-1)*3-2,1))),
IF($D107=1,$N107,
SUMIF(OFFSET(Orçamento!$D$1,$B107-1,,$C107,),$F108&amp;"-"&amp;AA107,OFFSET(Orçamento!$I$1,$B107-1,,$C107,))*$N107/$E108)))</f>
        <v/>
      </c>
      <c r="AB108" s="314" t="str" cm="1">
        <f t="array" aca="1" ref="AB108" ca="1">IF(OR($D107=0,AB107="",$N107=0),"",
IF($G107=$E$6,
SUM(IF(OFFSET($R$23,,,($F107-1)*3-2,$D$3)=AB107,OFFSET($R$25,,,($F107-1)*3-2,$D$3)*OFFSET($B$23,1,,($F107-1)*3-2,1))),
IF($D107=1,$N107,
SUMIF(OFFSET(Orçamento!$D$1,$B107-1,,$C107,),$F108&amp;"-"&amp;AB107,OFFSET(Orçamento!$I$1,$B107-1,,$C107,))*$N107/$E108)))</f>
        <v/>
      </c>
      <c r="AC108" s="314" t="str" cm="1">
        <f t="array" aca="1" ref="AC108" ca="1">IF(OR($D107=0,AC107="",$N107=0),"",
IF($G107=$E$6,
SUM(IF(OFFSET($R$23,,,($F107-1)*3-2,$D$3)=AC107,OFFSET($R$25,,,($F107-1)*3-2,$D$3)*OFFSET($B$23,1,,($F107-1)*3-2,1))),
IF($D107=1,$N107,
SUMIF(OFFSET(Orçamento!$D$1,$B107-1,,$C107,),$F108&amp;"-"&amp;AC107,OFFSET(Orçamento!$I$1,$B107-1,,$C107,))*$N107/$E108)))</f>
        <v/>
      </c>
      <c r="AD108" s="314" t="str" cm="1">
        <f t="array" aca="1" ref="AD108" ca="1">IF(OR($D107=0,AD107="",$N107=0),"",
IF($G107=$E$6,
SUM(IF(OFFSET($R$23,,,($F107-1)*3-2,$D$3)=AD107,OFFSET($R$25,,,($F107-1)*3-2,$D$3)*OFFSET($B$23,1,,($F107-1)*3-2,1))),
IF($D107=1,$N107,
SUMIF(OFFSET(Orçamento!$D$1,$B107-1,,$C107,),$F108&amp;"-"&amp;AD107,OFFSET(Orçamento!$I$1,$B107-1,,$C107,))*$N107/$E108)))</f>
        <v/>
      </c>
      <c r="AE108" s="314" t="str" cm="1">
        <f t="array" aca="1" ref="AE108" ca="1">IF(OR($D107=0,AE107="",$N107=0),"",
IF($G107=$E$6,
SUM(IF(OFFSET($R$23,,,($F107-1)*3-2,$D$3)=AE107,OFFSET($R$25,,,($F107-1)*3-2,$D$3)*OFFSET($B$23,1,,($F107-1)*3-2,1))),
IF($D107=1,$N107,
SUMIF(OFFSET(Orçamento!$D$1,$B107-1,,$C107,),$F108&amp;"-"&amp;AE107,OFFSET(Orçamento!$I$1,$B107-1,,$C107,))*$N107/$E108)))</f>
        <v/>
      </c>
      <c r="AF108" s="314" t="str" cm="1">
        <f t="array" aca="1" ref="AF108" ca="1">IF(OR($D107=0,AF107="",$N107=0),"",
IF($G107=$E$6,
SUM(IF(OFFSET($R$23,,,($F107-1)*3-2,$D$3)=AF107,OFFSET($R$25,,,($F107-1)*3-2,$D$3)*OFFSET($B$23,1,,($F107-1)*3-2,1))),
IF($D107=1,$N107,
SUMIF(OFFSET(Orçamento!$D$1,$B107-1,,$C107,),$F108&amp;"-"&amp;AF107,OFFSET(Orçamento!$I$1,$B107-1,,$C107,))*$N107/$E108)))</f>
        <v/>
      </c>
      <c r="AG108" s="314" t="str" cm="1">
        <f t="array" aca="1" ref="AG108" ca="1">IF(OR($D107=0,AG107="",$N107=0),"",
IF($G107=$E$6,
SUM(IF(OFFSET($R$23,,,($F107-1)*3-2,$D$3)=AG107,OFFSET($R$25,,,($F107-1)*3-2,$D$3)*OFFSET($B$23,1,,($F107-1)*3-2,1))),
IF($D107=1,$N107,
SUMIF(OFFSET(Orçamento!$D$1,$B107-1,,$C107,),$F108&amp;"-"&amp;AG107,OFFSET(Orçamento!$I$1,$B107-1,,$C107,))*$N107/$E108)))</f>
        <v/>
      </c>
      <c r="AH108" s="314" t="str" cm="1">
        <f t="array" aca="1" ref="AH108" ca="1">IF(OR($D107=0,AH107="",$N107=0),"",
IF($G107=$E$6,
SUM(IF(OFFSET($R$23,,,($F107-1)*3-2,$D$3)=AH107,OFFSET($R$25,,,($F107-1)*3-2,$D$3)*OFFSET($B$23,1,,($F107-1)*3-2,1))),
IF($D107=1,$N107,
SUMIF(OFFSET(Orçamento!$D$1,$B107-1,,$C107,),$F108&amp;"-"&amp;AH107,OFFSET(Orçamento!$I$1,$B107-1,,$C107,))*$N107/$E108)))</f>
        <v/>
      </c>
      <c r="AI108" s="314" t="str" cm="1">
        <f t="array" aca="1" ref="AI108" ca="1">IF(OR($D107=0,AI107="",$N107=0),"",
IF($G107=$E$6,
SUM(IF(OFFSET($R$23,,,($F107-1)*3-2,$D$3)=AI107,OFFSET($R$25,,,($F107-1)*3-2,$D$3)*OFFSET($B$23,1,,($F107-1)*3-2,1))),
IF($D107=1,$N107,
SUMIF(OFFSET(Orçamento!$D$1,$B107-1,,$C107,),$F108&amp;"-"&amp;AI107,OFFSET(Orçamento!$I$1,$B107-1,,$C107,))*$N107/$E108)))</f>
        <v/>
      </c>
      <c r="AJ108" s="314" t="str" cm="1">
        <f t="array" aca="1" ref="AJ108" ca="1">IF(OR($D107=0,AJ107="",$N107=0),"",
IF($G107=$E$6,
SUM(IF(OFFSET($R$23,,,($F107-1)*3-2,$D$3)=AJ107,OFFSET($R$25,,,($F107-1)*3-2,$D$3)*OFFSET($B$23,1,,($F107-1)*3-2,1))),
IF($D107=1,$N107,
SUMIF(OFFSET(Orçamento!$D$1,$B107-1,,$C107,),$F108&amp;"-"&amp;AJ107,OFFSET(Orçamento!$I$1,$B107-1,,$C107,))*$N107/$E108)))</f>
        <v/>
      </c>
      <c r="AK108" s="314" t="str" cm="1">
        <f t="array" aca="1" ref="AK108" ca="1">IF(OR($D107=0,AK107="",$N107=0),"",
IF($G107=$E$6,
SUM(IF(OFFSET($R$23,,,($F107-1)*3-2,$D$3)=AK107,OFFSET($R$25,,,($F107-1)*3-2,$D$3)*OFFSET($B$23,1,,($F107-1)*3-2,1))),
IF($D107=1,$N107,
SUMIF(OFFSET(Orçamento!$D$1,$B107-1,,$C107,),$F108&amp;"-"&amp;AK107,OFFSET(Orçamento!$I$1,$B107-1,,$C107,))*$N107/$E108)))</f>
        <v/>
      </c>
    </row>
    <row r="109" spans="1:37" ht="13.15" customHeight="1">
      <c r="A109" s="206"/>
      <c r="B109" s="266" t="str" cm="1">
        <f t="array" aca="1" ref="B109" ca="1">IF($F107&gt;$E$2,"",IF($F$2=1,INDEX('QC rev00'!$M$10:$T$120,$F109,5),IF($F$2=2,INDEX(#REF!,$F109,5),INDEX(#REF!,$F109,5))))</f>
        <v/>
      </c>
      <c r="C109" s="266" t="str" cm="1">
        <f t="array" aca="1" ref="C109" ca="1">IF($F107&gt;$E$2,"",IF($F$2=1,INDEX('QC rev00'!$M$10:$T$120,$F109,6),IF($F$2=2,INDEX(#REF!,$F109,6),INDEX(#REF!,$F109,6))))</f>
        <v/>
      </c>
      <c r="D109" s="207"/>
      <c r="E109" s="207"/>
      <c r="F109" s="207" t="str">
        <f ca="1">IF(F107&gt;$E$2,"",MATCH(F107,'QC rev00'!$C$10:$C$120,))</f>
        <v/>
      </c>
      <c r="G109" s="753"/>
      <c r="H109" s="731"/>
      <c r="I109" s="732"/>
      <c r="J109" s="749"/>
      <c r="K109" s="750"/>
      <c r="L109" s="756"/>
      <c r="M109" s="735"/>
      <c r="N109" s="738"/>
      <c r="O109" s="741"/>
      <c r="P109" s="744"/>
      <c r="Q109" s="267" t="s">
        <v>91</v>
      </c>
      <c r="R109" s="588">
        <f t="shared" ref="R109:AK109" ca="1" si="101">IFERROR(R108*$O107,0)</f>
        <v>0</v>
      </c>
      <c r="S109" s="588">
        <f t="shared" ca="1" si="101"/>
        <v>0</v>
      </c>
      <c r="T109" s="588">
        <f t="shared" ca="1" si="101"/>
        <v>0</v>
      </c>
      <c r="U109" s="589">
        <f t="shared" ca="1" si="101"/>
        <v>0</v>
      </c>
      <c r="V109" s="588">
        <f t="shared" ca="1" si="101"/>
        <v>0</v>
      </c>
      <c r="W109" s="588">
        <f t="shared" ca="1" si="101"/>
        <v>0</v>
      </c>
      <c r="X109" s="588">
        <f t="shared" ca="1" si="101"/>
        <v>0</v>
      </c>
      <c r="Y109" s="588">
        <f t="shared" ca="1" si="101"/>
        <v>0</v>
      </c>
      <c r="Z109" s="588">
        <f t="shared" ca="1" si="101"/>
        <v>0</v>
      </c>
      <c r="AA109" s="588">
        <f t="shared" ca="1" si="101"/>
        <v>0</v>
      </c>
      <c r="AB109" s="588">
        <f t="shared" ca="1" si="101"/>
        <v>0</v>
      </c>
      <c r="AC109" s="588">
        <f t="shared" ca="1" si="101"/>
        <v>0</v>
      </c>
      <c r="AD109" s="588">
        <f t="shared" ca="1" si="101"/>
        <v>0</v>
      </c>
      <c r="AE109" s="588">
        <f t="shared" ca="1" si="101"/>
        <v>0</v>
      </c>
      <c r="AF109" s="588">
        <f t="shared" ca="1" si="101"/>
        <v>0</v>
      </c>
      <c r="AG109" s="588">
        <f t="shared" ca="1" si="101"/>
        <v>0</v>
      </c>
      <c r="AH109" s="588">
        <f t="shared" ca="1" si="101"/>
        <v>0</v>
      </c>
      <c r="AI109" s="588">
        <f t="shared" ca="1" si="101"/>
        <v>0</v>
      </c>
      <c r="AJ109" s="588">
        <f t="shared" ca="1" si="101"/>
        <v>0</v>
      </c>
      <c r="AK109" s="588">
        <f t="shared" ca="1" si="101"/>
        <v>0</v>
      </c>
    </row>
    <row r="110" spans="1:37" ht="13.15" customHeight="1">
      <c r="A110" s="206"/>
      <c r="B110" s="261">
        <f ca="1">IF($F110&gt;$E$2,0,IF(E110&lt;&gt;"",MATCH(F111&amp;" - Mapa",Orçamento!J:J,),0))</f>
        <v>0</v>
      </c>
      <c r="C110" s="215">
        <f ca="1">IF($D110&gt;1,_xlfn.MAXIFS(Orçamento!G:G,Orçamento!J:J,F111&amp;" - Mapa")+6-B110,0)</f>
        <v>0</v>
      </c>
      <c r="D110" s="261">
        <f ca="1">IF($F110&gt;$E$2,0,IF($G110=$E$6,$D$2,IF(E110&lt;&gt;"",_xlfn.MAXIFS(Orçamento!E:E,Orçamento!J:J,F111&amp;" - Mapa"),0)))</f>
        <v>0</v>
      </c>
      <c r="E110" s="215" t="str">
        <f ca="1">IF(F111="","",_xlfn.IFNA(MATCH($F111,'QC rev00'!$G$10:$G$120,),""))</f>
        <v/>
      </c>
      <c r="F110" s="207" cm="1">
        <f t="array" aca="1" ref="F110" ca="1">OFFSET(F110,-3,,,)+1</f>
        <v>30</v>
      </c>
      <c r="G110" s="751" t="str" cm="1">
        <f t="array" aca="1" ref="G110" ca="1">IF($F110&gt;$E$2,"",IF($F$2=1,INDEX('QC rev00'!$M$10:$T$120,$F112,2),IF($F$2=2,INDEX(#REF!,$F112,2),INDEX(#REF!,$F112,2))))</f>
        <v/>
      </c>
      <c r="H110" s="727" t="str" cm="1">
        <f t="array" aca="1" ref="H110" ca="1">IF($F110&gt;$E$2,"",IF($F$2=1,INDEX('QC rev00'!$M$10:$T$120,$F112,3),IF($F$2=2,INDEX(#REF!,$F112,3),INDEX(#REF!,$F112,3))))</f>
        <v/>
      </c>
      <c r="I110" s="728"/>
      <c r="J110" s="745"/>
      <c r="K110" s="746"/>
      <c r="L110" s="754" t="str" cm="1">
        <f t="array" aca="1" ref="L110" ca="1">IF($F110&gt;$E$2,"",IF($F$2=1,INDEX('QC rev00'!$M$10:$T$120,$F112,7),IF($F$2=2,INDEX(#REF!,$F112,7),INDEX(#REF!,$F112,7))))</f>
        <v/>
      </c>
      <c r="M110" s="733" t="str" cm="1">
        <f t="array" aca="1" ref="M110" ca="1">IF($F110&gt;$E$2,"",IF($F$2=1,INDEX('QC rev00'!$M$10:$T$120,$F112,8),IF($F$2=2,INDEX(#REF!,$F112,8),INDEX(#REF!,$F112,8))))</f>
        <v/>
      </c>
      <c r="N110" s="736" cm="1">
        <f t="array" aca="1" ref="N110" ca="1">IF($F110&gt;$E$2,0,IF(_xlfn.IFNA(MATCH($G110,Listas!$E$4:$E$206,),0)&gt;0,$F$5,IF($F$2=1,INDEX('QC rev00'!$M$10:$U$120,$F112,9),IF($F$2=2,INDEX(#REF!,$F112,9),INDEX(#REF!,$F112,9)))))</f>
        <v>0</v>
      </c>
      <c r="O110" s="739" cm="1">
        <f t="array" aca="1" ref="O110" ca="1">IF($F110&gt;$E$2,0,IF(_xlfn.IFNA(MATCH($G110,Listas!$E$4:$E$206,),0)&gt;0,1,IF($H$10=0,0,IF($F$2=1,INDEX('QC rev00'!$M$10:$BC$120,$F112,9+$F$3),IF($F$2=2,INDEX(#REF!,$F112,9+$F$3),INDEX(#REF!,$F112,9+$F$3)))*IF($E$5="X",1,1-$B112-$C112))))</f>
        <v>0</v>
      </c>
      <c r="P110" s="742">
        <f t="shared" ref="P110" ca="1" si="102">N110*O110</f>
        <v>0</v>
      </c>
      <c r="Q110" s="262" t="s">
        <v>89</v>
      </c>
      <c r="R110" s="308" t="str" cm="1">
        <f t="array" aca="1" ref="R110" ca="1">IF($D110=0,"",IF($G110=$E$6,INDEX(Orçamento!$U:$U,MATCH(R$21,Orçamento!$C:$C,),1),INDEX(Orçamento!$U:$U,$B110,1)))</f>
        <v/>
      </c>
      <c r="S110" s="309" t="str">
        <f ca="1">IF(S$21&gt;$D110,"",IF($G110=$E$6,INDEX(Orçamento!$U:$U,MATCH(S$21,Orçamento!$C:$C,),1),INDEX(Orçamento!$U:$U,MATCH(S$21&amp;"-"&amp;$F111,Orçamento!$F:$F,),1)))</f>
        <v/>
      </c>
      <c r="T110" s="309" t="str">
        <f ca="1">IF(T$21&gt;$D110,"",IF($G110=$E$6,INDEX(Orçamento!$U:$U,MATCH(T$21,Orçamento!$C:$C,),1),INDEX(Orçamento!$U:$U,MATCH(T$21&amp;"-"&amp;$F111,Orçamento!$F:$F,),1)))</f>
        <v/>
      </c>
      <c r="U110" s="310" t="str">
        <f ca="1">IF(U$21&gt;$D110,"",IF($G110=$E$6,INDEX(Orçamento!$U:$U,MATCH(U$21,Orçamento!$C:$C,),1),INDEX(Orçamento!$U:$U,MATCH(U$21&amp;"-"&amp;$F111,Orçamento!$F:$F,),1)))</f>
        <v/>
      </c>
      <c r="V110" s="309" t="str">
        <f ca="1">IF(V$21&gt;$D110,"",IF($G110=$E$6,INDEX(Orçamento!$U:$U,MATCH(V$21,Orçamento!$C:$C,),1),INDEX(Orçamento!$U:$U,MATCH(V$21&amp;"-"&amp;$F111,Orçamento!$F:$F,),1)))</f>
        <v/>
      </c>
      <c r="W110" s="309" t="str">
        <f ca="1">IF(W$21&gt;$D110,"",IF($G110=$E$6,INDEX(Orçamento!$U:$U,MATCH(W$21,Orçamento!$C:$C,),1),INDEX(Orçamento!$U:$U,MATCH(W$21&amp;"-"&amp;$F111,Orçamento!$F:$F,),1)))</f>
        <v/>
      </c>
      <c r="X110" s="309" t="str">
        <f ca="1">IF(X$21&gt;$D110,"",IF($G110=$E$6,INDEX(Orçamento!$U:$U,MATCH(X$21,Orçamento!$C:$C,),1),INDEX(Orçamento!$U:$U,MATCH(X$21&amp;"-"&amp;$F111,Orçamento!$F:$F,),1)))</f>
        <v/>
      </c>
      <c r="Y110" s="309" t="str">
        <f ca="1">IF(Y$21&gt;$D110,"",IF($G110=$E$6,INDEX(Orçamento!$U:$U,MATCH(Y$21,Orçamento!$C:$C,),1),INDEX(Orçamento!$U:$U,MATCH(Y$21&amp;"-"&amp;$F111,Orçamento!$F:$F,),1)))</f>
        <v/>
      </c>
      <c r="Z110" s="309" t="str">
        <f ca="1">IF(Z$21&gt;$D110,"",IF($G110=$E$6,INDEX(Orçamento!$U:$U,MATCH(Z$21,Orçamento!$C:$C,),1),INDEX(Orçamento!$U:$U,MATCH(Z$21&amp;"-"&amp;$F111,Orçamento!$F:$F,),1)))</f>
        <v/>
      </c>
      <c r="AA110" s="311" t="str">
        <f ca="1">IF(AA$21&gt;$D110,"",IF($G110=$E$6,INDEX(Orçamento!$U:$U,MATCH(AA$21,Orçamento!$C:$C,),1),INDEX(Orçamento!$U:$U,MATCH(AA$21&amp;"-"&amp;$F111,Orçamento!$F:$F,),1)))</f>
        <v/>
      </c>
      <c r="AB110" s="311" t="str">
        <f ca="1">IF(AB$21&gt;$D110,"",IF($G110=$E$6,INDEX(Orçamento!$U:$U,MATCH(AB$21,Orçamento!$C:$C,),1),INDEX(Orçamento!$U:$U,MATCH(AB$21&amp;"-"&amp;$F111,Orçamento!$F:$F,),1)))</f>
        <v/>
      </c>
      <c r="AC110" s="311" t="str">
        <f ca="1">IF(AC$21&gt;$D110,"",IF($G110=$E$6,INDEX(Orçamento!$U:$U,MATCH(AC$21,Orçamento!$C:$C,),1),INDEX(Orçamento!$U:$U,MATCH(AC$21&amp;"-"&amp;$F111,Orçamento!$F:$F,),1)))</f>
        <v/>
      </c>
      <c r="AD110" s="311" t="str">
        <f ca="1">IF(AD$21&gt;$D110,"",IF($G110=$E$6,INDEX(Orçamento!$U:$U,MATCH(AD$21,Orçamento!$C:$C,),1),INDEX(Orçamento!$U:$U,MATCH(AD$21&amp;"-"&amp;$F111,Orçamento!$F:$F,),1)))</f>
        <v/>
      </c>
      <c r="AE110" s="311" t="str">
        <f ca="1">IF(AE$21&gt;$D110,"",IF($G110=$E$6,INDEX(Orçamento!$U:$U,MATCH(AE$21,Orçamento!$C:$C,),1),INDEX(Orçamento!$U:$U,MATCH(AE$21&amp;"-"&amp;$F111,Orçamento!$F:$F,),1)))</f>
        <v/>
      </c>
      <c r="AF110" s="311" t="str">
        <f ca="1">IF(AF$21&gt;$D110,"",IF($G110=$E$6,INDEX(Orçamento!$U:$U,MATCH(AF$21,Orçamento!$C:$C,),1),INDEX(Orçamento!$U:$U,MATCH(AF$21&amp;"-"&amp;$F111,Orçamento!$F:$F,),1)))</f>
        <v/>
      </c>
      <c r="AG110" s="311" t="str">
        <f ca="1">IF(AG$21&gt;$D110,"",IF($G110=$E$6,INDEX(Orçamento!$U:$U,MATCH(AG$21,Orçamento!$C:$C,),1),INDEX(Orçamento!$U:$U,MATCH(AG$21&amp;"-"&amp;$F111,Orçamento!$F:$F,),1)))</f>
        <v/>
      </c>
      <c r="AH110" s="311" t="str">
        <f ca="1">IF(AH$21&gt;$D110,"",IF($G110=$E$6,INDEX(Orçamento!$U:$U,MATCH(AH$21,Orçamento!$C:$C,),1),INDEX(Orçamento!$U:$U,MATCH(AH$21&amp;"-"&amp;$F111,Orçamento!$F:$F,),1)))</f>
        <v/>
      </c>
      <c r="AI110" s="311" t="str">
        <f ca="1">IF(AI$21&gt;$D110,"",IF($G110=$E$6,INDEX(Orçamento!$U:$U,MATCH(AI$21,Orçamento!$C:$C,),1),INDEX(Orçamento!$U:$U,MATCH(AI$21&amp;"-"&amp;$F111,Orçamento!$F:$F,),1)))</f>
        <v/>
      </c>
      <c r="AJ110" s="311" t="str">
        <f ca="1">IF(AJ$21&gt;$D110,"",IF($G110=$E$6,INDEX(Orçamento!$U:$U,MATCH(AJ$21,Orçamento!$C:$C,),1),INDEX(Orçamento!$U:$U,MATCH(AJ$21&amp;"-"&amp;$F111,Orçamento!$F:$F,),1)))</f>
        <v/>
      </c>
      <c r="AK110" s="311" t="str">
        <f ca="1">IF(AK$21&gt;$D110,"",IF($G110=$E$6,INDEX(Orçamento!$U:$U,MATCH(AK$21,Orçamento!$C:$C,),1),INDEX(Orçamento!$U:$U,MATCH(AK$21&amp;"-"&amp;$F111,Orçamento!$F:$F,),1)))</f>
        <v/>
      </c>
    </row>
    <row r="111" spans="1:37" ht="13.15" customHeight="1">
      <c r="A111" s="206"/>
      <c r="B111" s="263">
        <f t="shared" ref="B111" ca="1" si="103">IF($F110&gt;$E$2,0,(1/(1-B112-C112))*(B112+C112))</f>
        <v>0</v>
      </c>
      <c r="C111" s="264" cm="1">
        <f t="array" aca="1" ref="C111" ca="1">IF(ROUND(SUM(IF(R110:AK110&lt;&gt;"",(R111:AK111)))-N110,3)&lt;&gt;0,"X",0)</f>
        <v>0</v>
      </c>
      <c r="D111" s="206"/>
      <c r="E111" s="215" t="str" cm="1">
        <f t="array" aca="1" ref="E111" ca="1">IF($F110&gt;$E$2,"",INDEX('QC rev00'!$J$9:$J$120,1+E110,1))</f>
        <v/>
      </c>
      <c r="F111" s="215" t="str" cm="1">
        <f t="array" aca="1" ref="F111" ca="1">IF($F110&gt;$E$2,"",IF($F$2=1,INDEX('QC rev00'!$M$10:$T$120,$F112,1),IF($F$2=2,INDEX(#REF!,$F112,1),INDEX(#REF!,$F112,1))))</f>
        <v/>
      </c>
      <c r="G111" s="752"/>
      <c r="H111" s="729"/>
      <c r="I111" s="730"/>
      <c r="J111" s="747"/>
      <c r="K111" s="748"/>
      <c r="L111" s="755"/>
      <c r="M111" s="734"/>
      <c r="N111" s="737"/>
      <c r="O111" s="740"/>
      <c r="P111" s="743"/>
      <c r="Q111" s="265" t="s">
        <v>90</v>
      </c>
      <c r="R111" s="312" t="str" cm="1">
        <f t="array" aca="1" ref="R111" ca="1">IF(OR($D110=0,R110="",$N110=0),"",
IF($G110=$E$6,
SUM(IF(OFFSET($R$23,,,($F110-1)*3-2,$D$3)=R110,OFFSET($R$25,,,($F110-1)*3-2,$D$3)*OFFSET($B$23,1,,($F110-1)*3-2,1))),
IF($D110=1,$N110,
SUMIF(OFFSET(Orçamento!$D$1,$B110-1,,$C110,),$F111&amp;"-"&amp;R110,OFFSET(Orçamento!$I$1,$B110-1,,$C110,))*$N110/$E111)))</f>
        <v/>
      </c>
      <c r="S111" s="312" t="str" cm="1">
        <f t="array" aca="1" ref="S111" ca="1">IF(OR($D110=0,S110="",$N110=0),"",
IF($G110=$E$6,
SUM(IF(OFFSET($R$23,,,($F110-1)*3-2,$D$3)=S110,OFFSET($R$25,,,($F110-1)*3-2,$D$3)*OFFSET($B$23,1,,($F110-1)*3-2,1))),
IF($D110=1,$N110,
SUMIF(OFFSET(Orçamento!$D$1,$B110-1,,$C110,),$F111&amp;"-"&amp;S110,OFFSET(Orçamento!$I$1,$B110-1,,$C110,))*$N110/$E111)))</f>
        <v/>
      </c>
      <c r="T111" s="312" t="str" cm="1">
        <f t="array" aca="1" ref="T111" ca="1">IF(OR($D110=0,T110="",$N110=0),"",
IF($G110=$E$6,
SUM(IF(OFFSET($R$23,,,($F110-1)*3-2,$D$3)=T110,OFFSET($R$25,,,($F110-1)*3-2,$D$3)*OFFSET($B$23,1,,($F110-1)*3-2,1))),
IF($D110=1,$N110,
SUMIF(OFFSET(Orçamento!$D$1,$B110-1,,$C110,),$F111&amp;"-"&amp;T110,OFFSET(Orçamento!$I$1,$B110-1,,$C110,))*$N110/$E111)))</f>
        <v/>
      </c>
      <c r="U111" s="313" t="str" cm="1">
        <f t="array" aca="1" ref="U111" ca="1">IF(OR($D110=0,U110="",$N110=0),"",
IF($G110=$E$6,
SUM(IF(OFFSET($R$23,,,($F110-1)*3-2,$D$3)=U110,OFFSET($R$25,,,($F110-1)*3-2,$D$3)*OFFSET($B$23,1,,($F110-1)*3-2,1))),
IF($D110=1,$N110,
SUMIF(OFFSET(Orçamento!$D$1,$B110-1,,$C110,),$F111&amp;"-"&amp;U110,OFFSET(Orçamento!$I$1,$B110-1,,$C110,))*$N110/$E111)))</f>
        <v/>
      </c>
      <c r="V111" s="312" t="str" cm="1">
        <f t="array" aca="1" ref="V111" ca="1">IF(OR($D110=0,V110="",$N110=0),"",
IF($G110=$E$6,
SUM(IF(OFFSET($R$23,,,($F110-1)*3-2,$D$3)=V110,OFFSET($R$25,,,($F110-1)*3-2,$D$3)*OFFSET($B$23,1,,($F110-1)*3-2,1))),
IF($D110=1,$N110,
SUMIF(OFFSET(Orçamento!$D$1,$B110-1,,$C110,),$F111&amp;"-"&amp;V110,OFFSET(Orçamento!$I$1,$B110-1,,$C110,))*$N110/$E111)))</f>
        <v/>
      </c>
      <c r="W111" s="312" t="str" cm="1">
        <f t="array" aca="1" ref="W111" ca="1">IF(OR($D110=0,W110="",$N110=0),"",
IF($G110=$E$6,
SUM(IF(OFFSET($R$23,,,($F110-1)*3-2,$D$3)=W110,OFFSET($R$25,,,($F110-1)*3-2,$D$3)*OFFSET($B$23,1,,($F110-1)*3-2,1))),
IF($D110=1,$N110,
SUMIF(OFFSET(Orçamento!$D$1,$B110-1,,$C110,),$F111&amp;"-"&amp;W110,OFFSET(Orçamento!$I$1,$B110-1,,$C110,))*$N110/$E111)))</f>
        <v/>
      </c>
      <c r="X111" s="312" t="str" cm="1">
        <f t="array" aca="1" ref="X111" ca="1">IF(OR($D110=0,X110="",$N110=0),"",
IF($G110=$E$6,
SUM(IF(OFFSET($R$23,,,($F110-1)*3-2,$D$3)=X110,OFFSET($R$25,,,($F110-1)*3-2,$D$3)*OFFSET($B$23,1,,($F110-1)*3-2,1))),
IF($D110=1,$N110,
SUMIF(OFFSET(Orçamento!$D$1,$B110-1,,$C110,),$F111&amp;"-"&amp;X110,OFFSET(Orçamento!$I$1,$B110-1,,$C110,))*$N110/$E111)))</f>
        <v/>
      </c>
      <c r="Y111" s="312" t="str" cm="1">
        <f t="array" aca="1" ref="Y111" ca="1">IF(OR($D110=0,Y110="",$N110=0),"",
IF($G110=$E$6,
SUM(IF(OFFSET($R$23,,,($F110-1)*3-2,$D$3)=Y110,OFFSET($R$25,,,($F110-1)*3-2,$D$3)*OFFSET($B$23,1,,($F110-1)*3-2,1))),
IF($D110=1,$N110,
SUMIF(OFFSET(Orçamento!$D$1,$B110-1,,$C110,),$F111&amp;"-"&amp;Y110,OFFSET(Orçamento!$I$1,$B110-1,,$C110,))*$N110/$E111)))</f>
        <v/>
      </c>
      <c r="Z111" s="312" t="str" cm="1">
        <f t="array" aca="1" ref="Z111" ca="1">IF(OR($D110=0,Z110="",$N110=0),"",
IF($G110=$E$6,
SUM(IF(OFFSET($R$23,,,($F110-1)*3-2,$D$3)=Z110,OFFSET($R$25,,,($F110-1)*3-2,$D$3)*OFFSET($B$23,1,,($F110-1)*3-2,1))),
IF($D110=1,$N110,
SUMIF(OFFSET(Orçamento!$D$1,$B110-1,,$C110,),$F111&amp;"-"&amp;Z110,OFFSET(Orçamento!$I$1,$B110-1,,$C110,))*$N110/$E111)))</f>
        <v/>
      </c>
      <c r="AA111" s="314" t="str" cm="1">
        <f t="array" aca="1" ref="AA111" ca="1">IF(OR($D110=0,AA110="",$N110=0),"",
IF($G110=$E$6,
SUM(IF(OFFSET($R$23,,,($F110-1)*3-2,$D$3)=AA110,OFFSET($R$25,,,($F110-1)*3-2,$D$3)*OFFSET($B$23,1,,($F110-1)*3-2,1))),
IF($D110=1,$N110,
SUMIF(OFFSET(Orçamento!$D$1,$B110-1,,$C110,),$F111&amp;"-"&amp;AA110,OFFSET(Orçamento!$I$1,$B110-1,,$C110,))*$N110/$E111)))</f>
        <v/>
      </c>
      <c r="AB111" s="314" t="str" cm="1">
        <f t="array" aca="1" ref="AB111" ca="1">IF(OR($D110=0,AB110="",$N110=0),"",
IF($G110=$E$6,
SUM(IF(OFFSET($R$23,,,($F110-1)*3-2,$D$3)=AB110,OFFSET($R$25,,,($F110-1)*3-2,$D$3)*OFFSET($B$23,1,,($F110-1)*3-2,1))),
IF($D110=1,$N110,
SUMIF(OFFSET(Orçamento!$D$1,$B110-1,,$C110,),$F111&amp;"-"&amp;AB110,OFFSET(Orçamento!$I$1,$B110-1,,$C110,))*$N110/$E111)))</f>
        <v/>
      </c>
      <c r="AC111" s="314" t="str" cm="1">
        <f t="array" aca="1" ref="AC111" ca="1">IF(OR($D110=0,AC110="",$N110=0),"",
IF($G110=$E$6,
SUM(IF(OFFSET($R$23,,,($F110-1)*3-2,$D$3)=AC110,OFFSET($R$25,,,($F110-1)*3-2,$D$3)*OFFSET($B$23,1,,($F110-1)*3-2,1))),
IF($D110=1,$N110,
SUMIF(OFFSET(Orçamento!$D$1,$B110-1,,$C110,),$F111&amp;"-"&amp;AC110,OFFSET(Orçamento!$I$1,$B110-1,,$C110,))*$N110/$E111)))</f>
        <v/>
      </c>
      <c r="AD111" s="314" t="str" cm="1">
        <f t="array" aca="1" ref="AD111" ca="1">IF(OR($D110=0,AD110="",$N110=0),"",
IF($G110=$E$6,
SUM(IF(OFFSET($R$23,,,($F110-1)*3-2,$D$3)=AD110,OFFSET($R$25,,,($F110-1)*3-2,$D$3)*OFFSET($B$23,1,,($F110-1)*3-2,1))),
IF($D110=1,$N110,
SUMIF(OFFSET(Orçamento!$D$1,$B110-1,,$C110,),$F111&amp;"-"&amp;AD110,OFFSET(Orçamento!$I$1,$B110-1,,$C110,))*$N110/$E111)))</f>
        <v/>
      </c>
      <c r="AE111" s="314" t="str" cm="1">
        <f t="array" aca="1" ref="AE111" ca="1">IF(OR($D110=0,AE110="",$N110=0),"",
IF($G110=$E$6,
SUM(IF(OFFSET($R$23,,,($F110-1)*3-2,$D$3)=AE110,OFFSET($R$25,,,($F110-1)*3-2,$D$3)*OFFSET($B$23,1,,($F110-1)*3-2,1))),
IF($D110=1,$N110,
SUMIF(OFFSET(Orçamento!$D$1,$B110-1,,$C110,),$F111&amp;"-"&amp;AE110,OFFSET(Orçamento!$I$1,$B110-1,,$C110,))*$N110/$E111)))</f>
        <v/>
      </c>
      <c r="AF111" s="314" t="str" cm="1">
        <f t="array" aca="1" ref="AF111" ca="1">IF(OR($D110=0,AF110="",$N110=0),"",
IF($G110=$E$6,
SUM(IF(OFFSET($R$23,,,($F110-1)*3-2,$D$3)=AF110,OFFSET($R$25,,,($F110-1)*3-2,$D$3)*OFFSET($B$23,1,,($F110-1)*3-2,1))),
IF($D110=1,$N110,
SUMIF(OFFSET(Orçamento!$D$1,$B110-1,,$C110,),$F111&amp;"-"&amp;AF110,OFFSET(Orçamento!$I$1,$B110-1,,$C110,))*$N110/$E111)))</f>
        <v/>
      </c>
      <c r="AG111" s="314" t="str" cm="1">
        <f t="array" aca="1" ref="AG111" ca="1">IF(OR($D110=0,AG110="",$N110=0),"",
IF($G110=$E$6,
SUM(IF(OFFSET($R$23,,,($F110-1)*3-2,$D$3)=AG110,OFFSET($R$25,,,($F110-1)*3-2,$D$3)*OFFSET($B$23,1,,($F110-1)*3-2,1))),
IF($D110=1,$N110,
SUMIF(OFFSET(Orçamento!$D$1,$B110-1,,$C110,),$F111&amp;"-"&amp;AG110,OFFSET(Orçamento!$I$1,$B110-1,,$C110,))*$N110/$E111)))</f>
        <v/>
      </c>
      <c r="AH111" s="314" t="str" cm="1">
        <f t="array" aca="1" ref="AH111" ca="1">IF(OR($D110=0,AH110="",$N110=0),"",
IF($G110=$E$6,
SUM(IF(OFFSET($R$23,,,($F110-1)*3-2,$D$3)=AH110,OFFSET($R$25,,,($F110-1)*3-2,$D$3)*OFFSET($B$23,1,,($F110-1)*3-2,1))),
IF($D110=1,$N110,
SUMIF(OFFSET(Orçamento!$D$1,$B110-1,,$C110,),$F111&amp;"-"&amp;AH110,OFFSET(Orçamento!$I$1,$B110-1,,$C110,))*$N110/$E111)))</f>
        <v/>
      </c>
      <c r="AI111" s="314" t="str" cm="1">
        <f t="array" aca="1" ref="AI111" ca="1">IF(OR($D110=0,AI110="",$N110=0),"",
IF($G110=$E$6,
SUM(IF(OFFSET($R$23,,,($F110-1)*3-2,$D$3)=AI110,OFFSET($R$25,,,($F110-1)*3-2,$D$3)*OFFSET($B$23,1,,($F110-1)*3-2,1))),
IF($D110=1,$N110,
SUMIF(OFFSET(Orçamento!$D$1,$B110-1,,$C110,),$F111&amp;"-"&amp;AI110,OFFSET(Orçamento!$I$1,$B110-1,,$C110,))*$N110/$E111)))</f>
        <v/>
      </c>
      <c r="AJ111" s="314" t="str" cm="1">
        <f t="array" aca="1" ref="AJ111" ca="1">IF(OR($D110=0,AJ110="",$N110=0),"",
IF($G110=$E$6,
SUM(IF(OFFSET($R$23,,,($F110-1)*3-2,$D$3)=AJ110,OFFSET($R$25,,,($F110-1)*3-2,$D$3)*OFFSET($B$23,1,,($F110-1)*3-2,1))),
IF($D110=1,$N110,
SUMIF(OFFSET(Orçamento!$D$1,$B110-1,,$C110,),$F111&amp;"-"&amp;AJ110,OFFSET(Orçamento!$I$1,$B110-1,,$C110,))*$N110/$E111)))</f>
        <v/>
      </c>
      <c r="AK111" s="314" t="str" cm="1">
        <f t="array" aca="1" ref="AK111" ca="1">IF(OR($D110=0,AK110="",$N110=0),"",
IF($G110=$E$6,
SUM(IF(OFFSET($R$23,,,($F110-1)*3-2,$D$3)=AK110,OFFSET($R$25,,,($F110-1)*3-2,$D$3)*OFFSET($B$23,1,,($F110-1)*3-2,1))),
IF($D110=1,$N110,
SUMIF(OFFSET(Orçamento!$D$1,$B110-1,,$C110,),$F111&amp;"-"&amp;AK110,OFFSET(Orçamento!$I$1,$B110-1,,$C110,))*$N110/$E111)))</f>
        <v/>
      </c>
    </row>
    <row r="112" spans="1:37" ht="13.15" customHeight="1">
      <c r="A112" s="206"/>
      <c r="B112" s="266" t="str" cm="1">
        <f t="array" aca="1" ref="B112" ca="1">IF($F110&gt;$E$2,"",IF($F$2=1,INDEX('QC rev00'!$M$10:$T$120,$F112,5),IF($F$2=2,INDEX(#REF!,$F112,5),INDEX(#REF!,$F112,5))))</f>
        <v/>
      </c>
      <c r="C112" s="266" t="str" cm="1">
        <f t="array" aca="1" ref="C112" ca="1">IF($F110&gt;$E$2,"",IF($F$2=1,INDEX('QC rev00'!$M$10:$T$120,$F112,6),IF($F$2=2,INDEX(#REF!,$F112,6),INDEX(#REF!,$F112,6))))</f>
        <v/>
      </c>
      <c r="D112" s="207"/>
      <c r="E112" s="207"/>
      <c r="F112" s="207" t="str">
        <f ca="1">IF(F110&gt;$E$2,"",MATCH(F110,'QC rev00'!$C$10:$C$120,))</f>
        <v/>
      </c>
      <c r="G112" s="753"/>
      <c r="H112" s="731"/>
      <c r="I112" s="732"/>
      <c r="J112" s="749"/>
      <c r="K112" s="750"/>
      <c r="L112" s="756"/>
      <c r="M112" s="735"/>
      <c r="N112" s="738"/>
      <c r="O112" s="741"/>
      <c r="P112" s="744"/>
      <c r="Q112" s="267" t="s">
        <v>91</v>
      </c>
      <c r="R112" s="588">
        <f t="shared" ref="R112:AK112" ca="1" si="104">IFERROR(R111*$O110,0)</f>
        <v>0</v>
      </c>
      <c r="S112" s="588">
        <f t="shared" ca="1" si="104"/>
        <v>0</v>
      </c>
      <c r="T112" s="588">
        <f t="shared" ca="1" si="104"/>
        <v>0</v>
      </c>
      <c r="U112" s="589">
        <f t="shared" ca="1" si="104"/>
        <v>0</v>
      </c>
      <c r="V112" s="588">
        <f t="shared" ca="1" si="104"/>
        <v>0</v>
      </c>
      <c r="W112" s="588">
        <f t="shared" ca="1" si="104"/>
        <v>0</v>
      </c>
      <c r="X112" s="588">
        <f t="shared" ca="1" si="104"/>
        <v>0</v>
      </c>
      <c r="Y112" s="588">
        <f t="shared" ca="1" si="104"/>
        <v>0</v>
      </c>
      <c r="Z112" s="588">
        <f t="shared" ca="1" si="104"/>
        <v>0</v>
      </c>
      <c r="AA112" s="588">
        <f t="shared" ca="1" si="104"/>
        <v>0</v>
      </c>
      <c r="AB112" s="588">
        <f t="shared" ca="1" si="104"/>
        <v>0</v>
      </c>
      <c r="AC112" s="588">
        <f t="shared" ca="1" si="104"/>
        <v>0</v>
      </c>
      <c r="AD112" s="588">
        <f t="shared" ca="1" si="104"/>
        <v>0</v>
      </c>
      <c r="AE112" s="588">
        <f t="shared" ca="1" si="104"/>
        <v>0</v>
      </c>
      <c r="AF112" s="588">
        <f t="shared" ca="1" si="104"/>
        <v>0</v>
      </c>
      <c r="AG112" s="588">
        <f t="shared" ca="1" si="104"/>
        <v>0</v>
      </c>
      <c r="AH112" s="588">
        <f t="shared" ca="1" si="104"/>
        <v>0</v>
      </c>
      <c r="AI112" s="588">
        <f t="shared" ca="1" si="104"/>
        <v>0</v>
      </c>
      <c r="AJ112" s="588">
        <f t="shared" ca="1" si="104"/>
        <v>0</v>
      </c>
      <c r="AK112" s="588">
        <f t="shared" ca="1" si="104"/>
        <v>0</v>
      </c>
    </row>
    <row r="113" spans="1:37" ht="13.15" customHeight="1">
      <c r="A113" s="206"/>
      <c r="B113" s="261">
        <f ca="1">IF($F113&gt;$E$2,0,IF(E113&lt;&gt;"",MATCH(F114&amp;" - Mapa",Orçamento!J:J,),0))</f>
        <v>0</v>
      </c>
      <c r="C113" s="215">
        <f ca="1">IF($D113&gt;1,_xlfn.MAXIFS(Orçamento!G:G,Orçamento!J:J,F114&amp;" - Mapa")+6-B113,0)</f>
        <v>0</v>
      </c>
      <c r="D113" s="261">
        <f ca="1">IF($F113&gt;$E$2,0,IF($G113=$E$6,$D$2,IF(E113&lt;&gt;"",_xlfn.MAXIFS(Orçamento!E:E,Orçamento!J:J,F114&amp;" - Mapa"),0)))</f>
        <v>0</v>
      </c>
      <c r="E113" s="215" t="str">
        <f ca="1">IF(F114="","",_xlfn.IFNA(MATCH($F114,'QC rev00'!$G$10:$G$120,),""))</f>
        <v/>
      </c>
      <c r="F113" s="207" cm="1">
        <f t="array" aca="1" ref="F113" ca="1">OFFSET(F113,-3,,,)+1</f>
        <v>31</v>
      </c>
      <c r="G113" s="751" t="str" cm="1">
        <f t="array" aca="1" ref="G113" ca="1">IF($F113&gt;$E$2,"",IF($F$2=1,INDEX('QC rev00'!$M$10:$T$120,$F115,2),IF($F$2=2,INDEX(#REF!,$F115,2),INDEX(#REF!,$F115,2))))</f>
        <v/>
      </c>
      <c r="H113" s="727" t="str" cm="1">
        <f t="array" aca="1" ref="H113" ca="1">IF($F113&gt;$E$2,"",IF($F$2=1,INDEX('QC rev00'!$M$10:$T$120,$F115,3),IF($F$2=2,INDEX(#REF!,$F115,3),INDEX(#REF!,$F115,3))))</f>
        <v/>
      </c>
      <c r="I113" s="728"/>
      <c r="J113" s="745"/>
      <c r="K113" s="746"/>
      <c r="L113" s="754" t="str" cm="1">
        <f t="array" aca="1" ref="L113" ca="1">IF($F113&gt;$E$2,"",IF($F$2=1,INDEX('QC rev00'!$M$10:$T$120,$F115,7),IF($F$2=2,INDEX(#REF!,$F115,7),INDEX(#REF!,$F115,7))))</f>
        <v/>
      </c>
      <c r="M113" s="733" t="str" cm="1">
        <f t="array" aca="1" ref="M113" ca="1">IF($F113&gt;$E$2,"",IF($F$2=1,INDEX('QC rev00'!$M$10:$T$120,$F115,8),IF($F$2=2,INDEX(#REF!,$F115,8),INDEX(#REF!,$F115,8))))</f>
        <v/>
      </c>
      <c r="N113" s="736" cm="1">
        <f t="array" aca="1" ref="N113" ca="1">IF($F113&gt;$E$2,0,IF(_xlfn.IFNA(MATCH($G113,Listas!$E$4:$E$206,),0)&gt;0,$F$5,IF($F$2=1,INDEX('QC rev00'!$M$10:$U$120,$F115,9),IF($F$2=2,INDEX(#REF!,$F115,9),INDEX(#REF!,$F115,9)))))</f>
        <v>0</v>
      </c>
      <c r="O113" s="739" cm="1">
        <f t="array" aca="1" ref="O113" ca="1">IF($F113&gt;$E$2,0,IF(_xlfn.IFNA(MATCH($G113,Listas!$E$4:$E$206,),0)&gt;0,1,IF($H$10=0,0,IF($F$2=1,INDEX('QC rev00'!$M$10:$BC$120,$F115,9+$F$3),IF($F$2=2,INDEX(#REF!,$F115,9+$F$3),INDEX(#REF!,$F115,9+$F$3)))*IF($E$5="X",1,1-$B115-$C115))))</f>
        <v>0</v>
      </c>
      <c r="P113" s="742">
        <f t="shared" ref="P113" ca="1" si="105">N113*O113</f>
        <v>0</v>
      </c>
      <c r="Q113" s="262" t="s">
        <v>89</v>
      </c>
      <c r="R113" s="308" t="str" cm="1">
        <f t="array" aca="1" ref="R113" ca="1">IF($D113=0,"",IF($G113=$E$6,INDEX(Orçamento!$U:$U,MATCH(R$21,Orçamento!$C:$C,),1),INDEX(Orçamento!$U:$U,$B113,1)))</f>
        <v/>
      </c>
      <c r="S113" s="309" t="str">
        <f ca="1">IF(S$21&gt;$D113,"",IF($G113=$E$6,INDEX(Orçamento!$U:$U,MATCH(S$21,Orçamento!$C:$C,),1),INDEX(Orçamento!$U:$U,MATCH(S$21&amp;"-"&amp;$F114,Orçamento!$F:$F,),1)))</f>
        <v/>
      </c>
      <c r="T113" s="309" t="str">
        <f ca="1">IF(T$21&gt;$D113,"",IF($G113=$E$6,INDEX(Orçamento!$U:$U,MATCH(T$21,Orçamento!$C:$C,),1),INDEX(Orçamento!$U:$U,MATCH(T$21&amp;"-"&amp;$F114,Orçamento!$F:$F,),1)))</f>
        <v/>
      </c>
      <c r="U113" s="310" t="str">
        <f ca="1">IF(U$21&gt;$D113,"",IF($G113=$E$6,INDEX(Orçamento!$U:$U,MATCH(U$21,Orçamento!$C:$C,),1),INDEX(Orçamento!$U:$U,MATCH(U$21&amp;"-"&amp;$F114,Orçamento!$F:$F,),1)))</f>
        <v/>
      </c>
      <c r="V113" s="309" t="str">
        <f ca="1">IF(V$21&gt;$D113,"",IF($G113=$E$6,INDEX(Orçamento!$U:$U,MATCH(V$21,Orçamento!$C:$C,),1),INDEX(Orçamento!$U:$U,MATCH(V$21&amp;"-"&amp;$F114,Orçamento!$F:$F,),1)))</f>
        <v/>
      </c>
      <c r="W113" s="309" t="str">
        <f ca="1">IF(W$21&gt;$D113,"",IF($G113=$E$6,INDEX(Orçamento!$U:$U,MATCH(W$21,Orçamento!$C:$C,),1),INDEX(Orçamento!$U:$U,MATCH(W$21&amp;"-"&amp;$F114,Orçamento!$F:$F,),1)))</f>
        <v/>
      </c>
      <c r="X113" s="309" t="str">
        <f ca="1">IF(X$21&gt;$D113,"",IF($G113=$E$6,INDEX(Orçamento!$U:$U,MATCH(X$21,Orçamento!$C:$C,),1),INDEX(Orçamento!$U:$U,MATCH(X$21&amp;"-"&amp;$F114,Orçamento!$F:$F,),1)))</f>
        <v/>
      </c>
      <c r="Y113" s="309" t="str">
        <f ca="1">IF(Y$21&gt;$D113,"",IF($G113=$E$6,INDEX(Orçamento!$U:$U,MATCH(Y$21,Orçamento!$C:$C,),1),INDEX(Orçamento!$U:$U,MATCH(Y$21&amp;"-"&amp;$F114,Orçamento!$F:$F,),1)))</f>
        <v/>
      </c>
      <c r="Z113" s="309" t="str">
        <f ca="1">IF(Z$21&gt;$D113,"",IF($G113=$E$6,INDEX(Orçamento!$U:$U,MATCH(Z$21,Orçamento!$C:$C,),1),INDEX(Orçamento!$U:$U,MATCH(Z$21&amp;"-"&amp;$F114,Orçamento!$F:$F,),1)))</f>
        <v/>
      </c>
      <c r="AA113" s="311" t="str">
        <f ca="1">IF(AA$21&gt;$D113,"",IF($G113=$E$6,INDEX(Orçamento!$U:$U,MATCH(AA$21,Orçamento!$C:$C,),1),INDEX(Orçamento!$U:$U,MATCH(AA$21&amp;"-"&amp;$F114,Orçamento!$F:$F,),1)))</f>
        <v/>
      </c>
      <c r="AB113" s="311" t="str">
        <f ca="1">IF(AB$21&gt;$D113,"",IF($G113=$E$6,INDEX(Orçamento!$U:$U,MATCH(AB$21,Orçamento!$C:$C,),1),INDEX(Orçamento!$U:$U,MATCH(AB$21&amp;"-"&amp;$F114,Orçamento!$F:$F,),1)))</f>
        <v/>
      </c>
      <c r="AC113" s="311" t="str">
        <f ca="1">IF(AC$21&gt;$D113,"",IF($G113=$E$6,INDEX(Orçamento!$U:$U,MATCH(AC$21,Orçamento!$C:$C,),1),INDEX(Orçamento!$U:$U,MATCH(AC$21&amp;"-"&amp;$F114,Orçamento!$F:$F,),1)))</f>
        <v/>
      </c>
      <c r="AD113" s="311" t="str">
        <f ca="1">IF(AD$21&gt;$D113,"",IF($G113=$E$6,INDEX(Orçamento!$U:$U,MATCH(AD$21,Orçamento!$C:$C,),1),INDEX(Orçamento!$U:$U,MATCH(AD$21&amp;"-"&amp;$F114,Orçamento!$F:$F,),1)))</f>
        <v/>
      </c>
      <c r="AE113" s="311" t="str">
        <f ca="1">IF(AE$21&gt;$D113,"",IF($G113=$E$6,INDEX(Orçamento!$U:$U,MATCH(AE$21,Orçamento!$C:$C,),1),INDEX(Orçamento!$U:$U,MATCH(AE$21&amp;"-"&amp;$F114,Orçamento!$F:$F,),1)))</f>
        <v/>
      </c>
      <c r="AF113" s="311" t="str">
        <f ca="1">IF(AF$21&gt;$D113,"",IF($G113=$E$6,INDEX(Orçamento!$U:$U,MATCH(AF$21,Orçamento!$C:$C,),1),INDEX(Orçamento!$U:$U,MATCH(AF$21&amp;"-"&amp;$F114,Orçamento!$F:$F,),1)))</f>
        <v/>
      </c>
      <c r="AG113" s="311" t="str">
        <f ca="1">IF(AG$21&gt;$D113,"",IF($G113=$E$6,INDEX(Orçamento!$U:$U,MATCH(AG$21,Orçamento!$C:$C,),1),INDEX(Orçamento!$U:$U,MATCH(AG$21&amp;"-"&amp;$F114,Orçamento!$F:$F,),1)))</f>
        <v/>
      </c>
      <c r="AH113" s="311" t="str">
        <f ca="1">IF(AH$21&gt;$D113,"",IF($G113=$E$6,INDEX(Orçamento!$U:$U,MATCH(AH$21,Orçamento!$C:$C,),1),INDEX(Orçamento!$U:$U,MATCH(AH$21&amp;"-"&amp;$F114,Orçamento!$F:$F,),1)))</f>
        <v/>
      </c>
      <c r="AI113" s="311" t="str">
        <f ca="1">IF(AI$21&gt;$D113,"",IF($G113=$E$6,INDEX(Orçamento!$U:$U,MATCH(AI$21,Orçamento!$C:$C,),1),INDEX(Orçamento!$U:$U,MATCH(AI$21&amp;"-"&amp;$F114,Orçamento!$F:$F,),1)))</f>
        <v/>
      </c>
      <c r="AJ113" s="311" t="str">
        <f ca="1">IF(AJ$21&gt;$D113,"",IF($G113=$E$6,INDEX(Orçamento!$U:$U,MATCH(AJ$21,Orçamento!$C:$C,),1),INDEX(Orçamento!$U:$U,MATCH(AJ$21&amp;"-"&amp;$F114,Orçamento!$F:$F,),1)))</f>
        <v/>
      </c>
      <c r="AK113" s="311" t="str">
        <f ca="1">IF(AK$21&gt;$D113,"",IF($G113=$E$6,INDEX(Orçamento!$U:$U,MATCH(AK$21,Orçamento!$C:$C,),1),INDEX(Orçamento!$U:$U,MATCH(AK$21&amp;"-"&amp;$F114,Orçamento!$F:$F,),1)))</f>
        <v/>
      </c>
    </row>
    <row r="114" spans="1:37" ht="13.15" customHeight="1">
      <c r="A114" s="206"/>
      <c r="B114" s="263">
        <f t="shared" ref="B114" ca="1" si="106">IF($F113&gt;$E$2,0,(1/(1-B115-C115))*(B115+C115))</f>
        <v>0</v>
      </c>
      <c r="C114" s="264" cm="1">
        <f t="array" aca="1" ref="C114" ca="1">IF(ROUND(SUM(IF(R113:AK113&lt;&gt;"",(R114:AK114)))-N113,3)&lt;&gt;0,"X",0)</f>
        <v>0</v>
      </c>
      <c r="D114" s="206"/>
      <c r="E114" s="215" t="str" cm="1">
        <f t="array" aca="1" ref="E114" ca="1">IF($F113&gt;$E$2,"",INDEX('QC rev00'!$J$9:$J$120,1+E113,1))</f>
        <v/>
      </c>
      <c r="F114" s="215" t="str" cm="1">
        <f t="array" aca="1" ref="F114" ca="1">IF($F113&gt;$E$2,"",IF($F$2=1,INDEX('QC rev00'!$M$10:$T$120,$F115,1),IF($F$2=2,INDEX(#REF!,$F115,1),INDEX(#REF!,$F115,1))))</f>
        <v/>
      </c>
      <c r="G114" s="752"/>
      <c r="H114" s="729"/>
      <c r="I114" s="730"/>
      <c r="J114" s="747"/>
      <c r="K114" s="748"/>
      <c r="L114" s="755"/>
      <c r="M114" s="734"/>
      <c r="N114" s="737"/>
      <c r="O114" s="740"/>
      <c r="P114" s="743"/>
      <c r="Q114" s="265" t="s">
        <v>90</v>
      </c>
      <c r="R114" s="312" t="str" cm="1">
        <f t="array" aca="1" ref="R114" ca="1">IF(OR($D113=0,R113="",$N113=0),"",
IF($G113=$E$6,
SUM(IF(OFFSET($R$23,,,($F113-1)*3-2,$D$3)=R113,OFFSET($R$25,,,($F113-1)*3-2,$D$3)*OFFSET($B$23,1,,($F113-1)*3-2,1))),
IF($D113=1,$N113,
SUMIF(OFFSET(Orçamento!$D$1,$B113-1,,$C113,),$F114&amp;"-"&amp;R113,OFFSET(Orçamento!$I$1,$B113-1,,$C113,))*$N113/$E114)))</f>
        <v/>
      </c>
      <c r="S114" s="312" t="str" cm="1">
        <f t="array" aca="1" ref="S114" ca="1">IF(OR($D113=0,S113="",$N113=0),"",
IF($G113=$E$6,
SUM(IF(OFFSET($R$23,,,($F113-1)*3-2,$D$3)=S113,OFFSET($R$25,,,($F113-1)*3-2,$D$3)*OFFSET($B$23,1,,($F113-1)*3-2,1))),
IF($D113=1,$N113,
SUMIF(OFFSET(Orçamento!$D$1,$B113-1,,$C113,),$F114&amp;"-"&amp;S113,OFFSET(Orçamento!$I$1,$B113-1,,$C113,))*$N113/$E114)))</f>
        <v/>
      </c>
      <c r="T114" s="312" t="str" cm="1">
        <f t="array" aca="1" ref="T114" ca="1">IF(OR($D113=0,T113="",$N113=0),"",
IF($G113=$E$6,
SUM(IF(OFFSET($R$23,,,($F113-1)*3-2,$D$3)=T113,OFFSET($R$25,,,($F113-1)*3-2,$D$3)*OFFSET($B$23,1,,($F113-1)*3-2,1))),
IF($D113=1,$N113,
SUMIF(OFFSET(Orçamento!$D$1,$B113-1,,$C113,),$F114&amp;"-"&amp;T113,OFFSET(Orçamento!$I$1,$B113-1,,$C113,))*$N113/$E114)))</f>
        <v/>
      </c>
      <c r="U114" s="313" t="str" cm="1">
        <f t="array" aca="1" ref="U114" ca="1">IF(OR($D113=0,U113="",$N113=0),"",
IF($G113=$E$6,
SUM(IF(OFFSET($R$23,,,($F113-1)*3-2,$D$3)=U113,OFFSET($R$25,,,($F113-1)*3-2,$D$3)*OFFSET($B$23,1,,($F113-1)*3-2,1))),
IF($D113=1,$N113,
SUMIF(OFFSET(Orçamento!$D$1,$B113-1,,$C113,),$F114&amp;"-"&amp;U113,OFFSET(Orçamento!$I$1,$B113-1,,$C113,))*$N113/$E114)))</f>
        <v/>
      </c>
      <c r="V114" s="312" t="str" cm="1">
        <f t="array" aca="1" ref="V114" ca="1">IF(OR($D113=0,V113="",$N113=0),"",
IF($G113=$E$6,
SUM(IF(OFFSET($R$23,,,($F113-1)*3-2,$D$3)=V113,OFFSET($R$25,,,($F113-1)*3-2,$D$3)*OFFSET($B$23,1,,($F113-1)*3-2,1))),
IF($D113=1,$N113,
SUMIF(OFFSET(Orçamento!$D$1,$B113-1,,$C113,),$F114&amp;"-"&amp;V113,OFFSET(Orçamento!$I$1,$B113-1,,$C113,))*$N113/$E114)))</f>
        <v/>
      </c>
      <c r="W114" s="312" t="str" cm="1">
        <f t="array" aca="1" ref="W114" ca="1">IF(OR($D113=0,W113="",$N113=0),"",
IF($G113=$E$6,
SUM(IF(OFFSET($R$23,,,($F113-1)*3-2,$D$3)=W113,OFFSET($R$25,,,($F113-1)*3-2,$D$3)*OFFSET($B$23,1,,($F113-1)*3-2,1))),
IF($D113=1,$N113,
SUMIF(OFFSET(Orçamento!$D$1,$B113-1,,$C113,),$F114&amp;"-"&amp;W113,OFFSET(Orçamento!$I$1,$B113-1,,$C113,))*$N113/$E114)))</f>
        <v/>
      </c>
      <c r="X114" s="312" t="str" cm="1">
        <f t="array" aca="1" ref="X114" ca="1">IF(OR($D113=0,X113="",$N113=0),"",
IF($G113=$E$6,
SUM(IF(OFFSET($R$23,,,($F113-1)*3-2,$D$3)=X113,OFFSET($R$25,,,($F113-1)*3-2,$D$3)*OFFSET($B$23,1,,($F113-1)*3-2,1))),
IF($D113=1,$N113,
SUMIF(OFFSET(Orçamento!$D$1,$B113-1,,$C113,),$F114&amp;"-"&amp;X113,OFFSET(Orçamento!$I$1,$B113-1,,$C113,))*$N113/$E114)))</f>
        <v/>
      </c>
      <c r="Y114" s="312" t="str" cm="1">
        <f t="array" aca="1" ref="Y114" ca="1">IF(OR($D113=0,Y113="",$N113=0),"",
IF($G113=$E$6,
SUM(IF(OFFSET($R$23,,,($F113-1)*3-2,$D$3)=Y113,OFFSET($R$25,,,($F113-1)*3-2,$D$3)*OFFSET($B$23,1,,($F113-1)*3-2,1))),
IF($D113=1,$N113,
SUMIF(OFFSET(Orçamento!$D$1,$B113-1,,$C113,),$F114&amp;"-"&amp;Y113,OFFSET(Orçamento!$I$1,$B113-1,,$C113,))*$N113/$E114)))</f>
        <v/>
      </c>
      <c r="Z114" s="312" t="str" cm="1">
        <f t="array" aca="1" ref="Z114" ca="1">IF(OR($D113=0,Z113="",$N113=0),"",
IF($G113=$E$6,
SUM(IF(OFFSET($R$23,,,($F113-1)*3-2,$D$3)=Z113,OFFSET($R$25,,,($F113-1)*3-2,$D$3)*OFFSET($B$23,1,,($F113-1)*3-2,1))),
IF($D113=1,$N113,
SUMIF(OFFSET(Orçamento!$D$1,$B113-1,,$C113,),$F114&amp;"-"&amp;Z113,OFFSET(Orçamento!$I$1,$B113-1,,$C113,))*$N113/$E114)))</f>
        <v/>
      </c>
      <c r="AA114" s="314" t="str" cm="1">
        <f t="array" aca="1" ref="AA114" ca="1">IF(OR($D113=0,AA113="",$N113=0),"",
IF($G113=$E$6,
SUM(IF(OFFSET($R$23,,,($F113-1)*3-2,$D$3)=AA113,OFFSET($R$25,,,($F113-1)*3-2,$D$3)*OFFSET($B$23,1,,($F113-1)*3-2,1))),
IF($D113=1,$N113,
SUMIF(OFFSET(Orçamento!$D$1,$B113-1,,$C113,),$F114&amp;"-"&amp;AA113,OFFSET(Orçamento!$I$1,$B113-1,,$C113,))*$N113/$E114)))</f>
        <v/>
      </c>
      <c r="AB114" s="314" t="str" cm="1">
        <f t="array" aca="1" ref="AB114" ca="1">IF(OR($D113=0,AB113="",$N113=0),"",
IF($G113=$E$6,
SUM(IF(OFFSET($R$23,,,($F113-1)*3-2,$D$3)=AB113,OFFSET($R$25,,,($F113-1)*3-2,$D$3)*OFFSET($B$23,1,,($F113-1)*3-2,1))),
IF($D113=1,$N113,
SUMIF(OFFSET(Orçamento!$D$1,$B113-1,,$C113,),$F114&amp;"-"&amp;AB113,OFFSET(Orçamento!$I$1,$B113-1,,$C113,))*$N113/$E114)))</f>
        <v/>
      </c>
      <c r="AC114" s="314" t="str" cm="1">
        <f t="array" aca="1" ref="AC114" ca="1">IF(OR($D113=0,AC113="",$N113=0),"",
IF($G113=$E$6,
SUM(IF(OFFSET($R$23,,,($F113-1)*3-2,$D$3)=AC113,OFFSET($R$25,,,($F113-1)*3-2,$D$3)*OFFSET($B$23,1,,($F113-1)*3-2,1))),
IF($D113=1,$N113,
SUMIF(OFFSET(Orçamento!$D$1,$B113-1,,$C113,),$F114&amp;"-"&amp;AC113,OFFSET(Orçamento!$I$1,$B113-1,,$C113,))*$N113/$E114)))</f>
        <v/>
      </c>
      <c r="AD114" s="314" t="str" cm="1">
        <f t="array" aca="1" ref="AD114" ca="1">IF(OR($D113=0,AD113="",$N113=0),"",
IF($G113=$E$6,
SUM(IF(OFFSET($R$23,,,($F113-1)*3-2,$D$3)=AD113,OFFSET($R$25,,,($F113-1)*3-2,$D$3)*OFFSET($B$23,1,,($F113-1)*3-2,1))),
IF($D113=1,$N113,
SUMIF(OFFSET(Orçamento!$D$1,$B113-1,,$C113,),$F114&amp;"-"&amp;AD113,OFFSET(Orçamento!$I$1,$B113-1,,$C113,))*$N113/$E114)))</f>
        <v/>
      </c>
      <c r="AE114" s="314" t="str" cm="1">
        <f t="array" aca="1" ref="AE114" ca="1">IF(OR($D113=0,AE113="",$N113=0),"",
IF($G113=$E$6,
SUM(IF(OFFSET($R$23,,,($F113-1)*3-2,$D$3)=AE113,OFFSET($R$25,,,($F113-1)*3-2,$D$3)*OFFSET($B$23,1,,($F113-1)*3-2,1))),
IF($D113=1,$N113,
SUMIF(OFFSET(Orçamento!$D$1,$B113-1,,$C113,),$F114&amp;"-"&amp;AE113,OFFSET(Orçamento!$I$1,$B113-1,,$C113,))*$N113/$E114)))</f>
        <v/>
      </c>
      <c r="AF114" s="314" t="str" cm="1">
        <f t="array" aca="1" ref="AF114" ca="1">IF(OR($D113=0,AF113="",$N113=0),"",
IF($G113=$E$6,
SUM(IF(OFFSET($R$23,,,($F113-1)*3-2,$D$3)=AF113,OFFSET($R$25,,,($F113-1)*3-2,$D$3)*OFFSET($B$23,1,,($F113-1)*3-2,1))),
IF($D113=1,$N113,
SUMIF(OFFSET(Orçamento!$D$1,$B113-1,,$C113,),$F114&amp;"-"&amp;AF113,OFFSET(Orçamento!$I$1,$B113-1,,$C113,))*$N113/$E114)))</f>
        <v/>
      </c>
      <c r="AG114" s="314" t="str" cm="1">
        <f t="array" aca="1" ref="AG114" ca="1">IF(OR($D113=0,AG113="",$N113=0),"",
IF($G113=$E$6,
SUM(IF(OFFSET($R$23,,,($F113-1)*3-2,$D$3)=AG113,OFFSET($R$25,,,($F113-1)*3-2,$D$3)*OFFSET($B$23,1,,($F113-1)*3-2,1))),
IF($D113=1,$N113,
SUMIF(OFFSET(Orçamento!$D$1,$B113-1,,$C113,),$F114&amp;"-"&amp;AG113,OFFSET(Orçamento!$I$1,$B113-1,,$C113,))*$N113/$E114)))</f>
        <v/>
      </c>
      <c r="AH114" s="314" t="str" cm="1">
        <f t="array" aca="1" ref="AH114" ca="1">IF(OR($D113=0,AH113="",$N113=0),"",
IF($G113=$E$6,
SUM(IF(OFFSET($R$23,,,($F113-1)*3-2,$D$3)=AH113,OFFSET($R$25,,,($F113-1)*3-2,$D$3)*OFFSET($B$23,1,,($F113-1)*3-2,1))),
IF($D113=1,$N113,
SUMIF(OFFSET(Orçamento!$D$1,$B113-1,,$C113,),$F114&amp;"-"&amp;AH113,OFFSET(Orçamento!$I$1,$B113-1,,$C113,))*$N113/$E114)))</f>
        <v/>
      </c>
      <c r="AI114" s="314" t="str" cm="1">
        <f t="array" aca="1" ref="AI114" ca="1">IF(OR($D113=0,AI113="",$N113=0),"",
IF($G113=$E$6,
SUM(IF(OFFSET($R$23,,,($F113-1)*3-2,$D$3)=AI113,OFFSET($R$25,,,($F113-1)*3-2,$D$3)*OFFSET($B$23,1,,($F113-1)*3-2,1))),
IF($D113=1,$N113,
SUMIF(OFFSET(Orçamento!$D$1,$B113-1,,$C113,),$F114&amp;"-"&amp;AI113,OFFSET(Orçamento!$I$1,$B113-1,,$C113,))*$N113/$E114)))</f>
        <v/>
      </c>
      <c r="AJ114" s="314" t="str" cm="1">
        <f t="array" aca="1" ref="AJ114" ca="1">IF(OR($D113=0,AJ113="",$N113=0),"",
IF($G113=$E$6,
SUM(IF(OFFSET($R$23,,,($F113-1)*3-2,$D$3)=AJ113,OFFSET($R$25,,,($F113-1)*3-2,$D$3)*OFFSET($B$23,1,,($F113-1)*3-2,1))),
IF($D113=1,$N113,
SUMIF(OFFSET(Orçamento!$D$1,$B113-1,,$C113,),$F114&amp;"-"&amp;AJ113,OFFSET(Orçamento!$I$1,$B113-1,,$C113,))*$N113/$E114)))</f>
        <v/>
      </c>
      <c r="AK114" s="314" t="str" cm="1">
        <f t="array" aca="1" ref="AK114" ca="1">IF(OR($D113=0,AK113="",$N113=0),"",
IF($G113=$E$6,
SUM(IF(OFFSET($R$23,,,($F113-1)*3-2,$D$3)=AK113,OFFSET($R$25,,,($F113-1)*3-2,$D$3)*OFFSET($B$23,1,,($F113-1)*3-2,1))),
IF($D113=1,$N113,
SUMIF(OFFSET(Orçamento!$D$1,$B113-1,,$C113,),$F114&amp;"-"&amp;AK113,OFFSET(Orçamento!$I$1,$B113-1,,$C113,))*$N113/$E114)))</f>
        <v/>
      </c>
    </row>
    <row r="115" spans="1:37" ht="13.15" customHeight="1">
      <c r="A115" s="206"/>
      <c r="B115" s="266" t="str" cm="1">
        <f t="array" aca="1" ref="B115" ca="1">IF($F113&gt;$E$2,"",IF($F$2=1,INDEX('QC rev00'!$M$10:$T$120,$F115,5),IF($F$2=2,INDEX(#REF!,$F115,5),INDEX(#REF!,$F115,5))))</f>
        <v/>
      </c>
      <c r="C115" s="266" t="str" cm="1">
        <f t="array" aca="1" ref="C115" ca="1">IF($F113&gt;$E$2,"",IF($F$2=1,INDEX('QC rev00'!$M$10:$T$120,$F115,6),IF($F$2=2,INDEX(#REF!,$F115,6),INDEX(#REF!,$F115,6))))</f>
        <v/>
      </c>
      <c r="D115" s="207"/>
      <c r="E115" s="207"/>
      <c r="F115" s="207" t="str">
        <f ca="1">IF(F113&gt;$E$2,"",MATCH(F113,'QC rev00'!$C$10:$C$120,))</f>
        <v/>
      </c>
      <c r="G115" s="753"/>
      <c r="H115" s="731"/>
      <c r="I115" s="732"/>
      <c r="J115" s="749"/>
      <c r="K115" s="750"/>
      <c r="L115" s="756"/>
      <c r="M115" s="735"/>
      <c r="N115" s="738"/>
      <c r="O115" s="741"/>
      <c r="P115" s="744"/>
      <c r="Q115" s="267" t="s">
        <v>91</v>
      </c>
      <c r="R115" s="588">
        <f t="shared" ref="R115:AK115" ca="1" si="107">IFERROR(R114*$O113,0)</f>
        <v>0</v>
      </c>
      <c r="S115" s="588">
        <f t="shared" ca="1" si="107"/>
        <v>0</v>
      </c>
      <c r="T115" s="588">
        <f t="shared" ca="1" si="107"/>
        <v>0</v>
      </c>
      <c r="U115" s="589">
        <f t="shared" ca="1" si="107"/>
        <v>0</v>
      </c>
      <c r="V115" s="588">
        <f t="shared" ca="1" si="107"/>
        <v>0</v>
      </c>
      <c r="W115" s="588">
        <f t="shared" ca="1" si="107"/>
        <v>0</v>
      </c>
      <c r="X115" s="588">
        <f t="shared" ca="1" si="107"/>
        <v>0</v>
      </c>
      <c r="Y115" s="588">
        <f t="shared" ca="1" si="107"/>
        <v>0</v>
      </c>
      <c r="Z115" s="588">
        <f t="shared" ca="1" si="107"/>
        <v>0</v>
      </c>
      <c r="AA115" s="588">
        <f t="shared" ca="1" si="107"/>
        <v>0</v>
      </c>
      <c r="AB115" s="588">
        <f t="shared" ca="1" si="107"/>
        <v>0</v>
      </c>
      <c r="AC115" s="588">
        <f t="shared" ca="1" si="107"/>
        <v>0</v>
      </c>
      <c r="AD115" s="588">
        <f t="shared" ca="1" si="107"/>
        <v>0</v>
      </c>
      <c r="AE115" s="588">
        <f t="shared" ca="1" si="107"/>
        <v>0</v>
      </c>
      <c r="AF115" s="588">
        <f t="shared" ca="1" si="107"/>
        <v>0</v>
      </c>
      <c r="AG115" s="588">
        <f t="shared" ca="1" si="107"/>
        <v>0</v>
      </c>
      <c r="AH115" s="588">
        <f t="shared" ca="1" si="107"/>
        <v>0</v>
      </c>
      <c r="AI115" s="588">
        <f t="shared" ca="1" si="107"/>
        <v>0</v>
      </c>
      <c r="AJ115" s="588">
        <f t="shared" ca="1" si="107"/>
        <v>0</v>
      </c>
      <c r="AK115" s="588">
        <f t="shared" ca="1" si="107"/>
        <v>0</v>
      </c>
    </row>
    <row r="116" spans="1:37" ht="13.15" customHeight="1">
      <c r="A116" s="206"/>
      <c r="B116" s="261">
        <f ca="1">IF($F116&gt;$E$2,0,IF(E116&lt;&gt;"",MATCH(F117&amp;" - Mapa",Orçamento!J:J,),0))</f>
        <v>0</v>
      </c>
      <c r="C116" s="215">
        <f ca="1">IF($D116&gt;1,_xlfn.MAXIFS(Orçamento!G:G,Orçamento!J:J,F117&amp;" - Mapa")+6-B116,0)</f>
        <v>0</v>
      </c>
      <c r="D116" s="261">
        <f ca="1">IF($F116&gt;$E$2,0,IF($G116=$E$6,$D$2,IF(E116&lt;&gt;"",_xlfn.MAXIFS(Orçamento!E:E,Orçamento!J:J,F117&amp;" - Mapa"),0)))</f>
        <v>0</v>
      </c>
      <c r="E116" s="215" t="str">
        <f ca="1">IF(F117="","",_xlfn.IFNA(MATCH($F117,'QC rev00'!$G$10:$G$120,),""))</f>
        <v/>
      </c>
      <c r="F116" s="207" cm="1">
        <f t="array" aca="1" ref="F116" ca="1">OFFSET(F116,-3,,,)+1</f>
        <v>32</v>
      </c>
      <c r="G116" s="751" t="str" cm="1">
        <f t="array" aca="1" ref="G116" ca="1">IF($F116&gt;$E$2,"",IF($F$2=1,INDEX('QC rev00'!$M$10:$T$120,$F118,2),IF($F$2=2,INDEX(#REF!,$F118,2),INDEX(#REF!,$F118,2))))</f>
        <v/>
      </c>
      <c r="H116" s="727" t="str" cm="1">
        <f t="array" aca="1" ref="H116" ca="1">IF($F116&gt;$E$2,"",IF($F$2=1,INDEX('QC rev00'!$M$10:$T$120,$F118,3),IF($F$2=2,INDEX(#REF!,$F118,3),INDEX(#REF!,$F118,3))))</f>
        <v/>
      </c>
      <c r="I116" s="728"/>
      <c r="J116" s="745"/>
      <c r="K116" s="746"/>
      <c r="L116" s="754" t="str" cm="1">
        <f t="array" aca="1" ref="L116" ca="1">IF($F116&gt;$E$2,"",IF($F$2=1,INDEX('QC rev00'!$M$10:$T$120,$F118,7),IF($F$2=2,INDEX(#REF!,$F118,7),INDEX(#REF!,$F118,7))))</f>
        <v/>
      </c>
      <c r="M116" s="733" t="str" cm="1">
        <f t="array" aca="1" ref="M116" ca="1">IF($F116&gt;$E$2,"",IF($F$2=1,INDEX('QC rev00'!$M$10:$T$120,$F118,8),IF($F$2=2,INDEX(#REF!,$F118,8),INDEX(#REF!,$F118,8))))</f>
        <v/>
      </c>
      <c r="N116" s="736" cm="1">
        <f t="array" aca="1" ref="N116" ca="1">IF($F116&gt;$E$2,0,IF(_xlfn.IFNA(MATCH($G116,Listas!$E$4:$E$206,),0)&gt;0,$F$5,IF($F$2=1,INDEX('QC rev00'!$M$10:$U$120,$F118,9),IF($F$2=2,INDEX(#REF!,$F118,9),INDEX(#REF!,$F118,9)))))</f>
        <v>0</v>
      </c>
      <c r="O116" s="739" cm="1">
        <f t="array" aca="1" ref="O116" ca="1">IF($F116&gt;$E$2,0,IF(_xlfn.IFNA(MATCH($G116,Listas!$E$4:$E$206,),0)&gt;0,1,IF($H$10=0,0,IF($F$2=1,INDEX('QC rev00'!$M$10:$BC$120,$F118,9+$F$3),IF($F$2=2,INDEX(#REF!,$F118,9+$F$3),INDEX(#REF!,$F118,9+$F$3)))*IF($E$5="X",1,1-$B118-$C118))))</f>
        <v>0</v>
      </c>
      <c r="P116" s="742">
        <f t="shared" ref="P116" ca="1" si="108">N116*O116</f>
        <v>0</v>
      </c>
      <c r="Q116" s="262" t="s">
        <v>89</v>
      </c>
      <c r="R116" s="308" t="str" cm="1">
        <f t="array" aca="1" ref="R116" ca="1">IF($D116=0,"",IF($G116=$E$6,INDEX(Orçamento!$U:$U,MATCH(R$21,Orçamento!$C:$C,),1),INDEX(Orçamento!$U:$U,$B116,1)))</f>
        <v/>
      </c>
      <c r="S116" s="309" t="str">
        <f ca="1">IF(S$21&gt;$D116,"",IF($G116=$E$6,INDEX(Orçamento!$U:$U,MATCH(S$21,Orçamento!$C:$C,),1),INDEX(Orçamento!$U:$U,MATCH(S$21&amp;"-"&amp;$F117,Orçamento!$F:$F,),1)))</f>
        <v/>
      </c>
      <c r="T116" s="309" t="str">
        <f ca="1">IF(T$21&gt;$D116,"",IF($G116=$E$6,INDEX(Orçamento!$U:$U,MATCH(T$21,Orçamento!$C:$C,),1),INDEX(Orçamento!$U:$U,MATCH(T$21&amp;"-"&amp;$F117,Orçamento!$F:$F,),1)))</f>
        <v/>
      </c>
      <c r="U116" s="310" t="str">
        <f ca="1">IF(U$21&gt;$D116,"",IF($G116=$E$6,INDEX(Orçamento!$U:$U,MATCH(U$21,Orçamento!$C:$C,),1),INDEX(Orçamento!$U:$U,MATCH(U$21&amp;"-"&amp;$F117,Orçamento!$F:$F,),1)))</f>
        <v/>
      </c>
      <c r="V116" s="309" t="str">
        <f ca="1">IF(V$21&gt;$D116,"",IF($G116=$E$6,INDEX(Orçamento!$U:$U,MATCH(V$21,Orçamento!$C:$C,),1),INDEX(Orçamento!$U:$U,MATCH(V$21&amp;"-"&amp;$F117,Orçamento!$F:$F,),1)))</f>
        <v/>
      </c>
      <c r="W116" s="309" t="str">
        <f ca="1">IF(W$21&gt;$D116,"",IF($G116=$E$6,INDEX(Orçamento!$U:$U,MATCH(W$21,Orçamento!$C:$C,),1),INDEX(Orçamento!$U:$U,MATCH(W$21&amp;"-"&amp;$F117,Orçamento!$F:$F,),1)))</f>
        <v/>
      </c>
      <c r="X116" s="309" t="str">
        <f ca="1">IF(X$21&gt;$D116,"",IF($G116=$E$6,INDEX(Orçamento!$U:$U,MATCH(X$21,Orçamento!$C:$C,),1),INDEX(Orçamento!$U:$U,MATCH(X$21&amp;"-"&amp;$F117,Orçamento!$F:$F,),1)))</f>
        <v/>
      </c>
      <c r="Y116" s="309" t="str">
        <f ca="1">IF(Y$21&gt;$D116,"",IF($G116=$E$6,INDEX(Orçamento!$U:$U,MATCH(Y$21,Orçamento!$C:$C,),1),INDEX(Orçamento!$U:$U,MATCH(Y$21&amp;"-"&amp;$F117,Orçamento!$F:$F,),1)))</f>
        <v/>
      </c>
      <c r="Z116" s="309" t="str">
        <f ca="1">IF(Z$21&gt;$D116,"",IF($G116=$E$6,INDEX(Orçamento!$U:$U,MATCH(Z$21,Orçamento!$C:$C,),1),INDEX(Orçamento!$U:$U,MATCH(Z$21&amp;"-"&amp;$F117,Orçamento!$F:$F,),1)))</f>
        <v/>
      </c>
      <c r="AA116" s="311" t="str">
        <f ca="1">IF(AA$21&gt;$D116,"",IF($G116=$E$6,INDEX(Orçamento!$U:$U,MATCH(AA$21,Orçamento!$C:$C,),1),INDEX(Orçamento!$U:$U,MATCH(AA$21&amp;"-"&amp;$F117,Orçamento!$F:$F,),1)))</f>
        <v/>
      </c>
      <c r="AB116" s="311" t="str">
        <f ca="1">IF(AB$21&gt;$D116,"",IF($G116=$E$6,INDEX(Orçamento!$U:$U,MATCH(AB$21,Orçamento!$C:$C,),1),INDEX(Orçamento!$U:$U,MATCH(AB$21&amp;"-"&amp;$F117,Orçamento!$F:$F,),1)))</f>
        <v/>
      </c>
      <c r="AC116" s="311" t="str">
        <f ca="1">IF(AC$21&gt;$D116,"",IF($G116=$E$6,INDEX(Orçamento!$U:$U,MATCH(AC$21,Orçamento!$C:$C,),1),INDEX(Orçamento!$U:$U,MATCH(AC$21&amp;"-"&amp;$F117,Orçamento!$F:$F,),1)))</f>
        <v/>
      </c>
      <c r="AD116" s="311" t="str">
        <f ca="1">IF(AD$21&gt;$D116,"",IF($G116=$E$6,INDEX(Orçamento!$U:$U,MATCH(AD$21,Orçamento!$C:$C,),1),INDEX(Orçamento!$U:$U,MATCH(AD$21&amp;"-"&amp;$F117,Orçamento!$F:$F,),1)))</f>
        <v/>
      </c>
      <c r="AE116" s="311" t="str">
        <f ca="1">IF(AE$21&gt;$D116,"",IF($G116=$E$6,INDEX(Orçamento!$U:$U,MATCH(AE$21,Orçamento!$C:$C,),1),INDEX(Orçamento!$U:$U,MATCH(AE$21&amp;"-"&amp;$F117,Orçamento!$F:$F,),1)))</f>
        <v/>
      </c>
      <c r="AF116" s="311" t="str">
        <f ca="1">IF(AF$21&gt;$D116,"",IF($G116=$E$6,INDEX(Orçamento!$U:$U,MATCH(AF$21,Orçamento!$C:$C,),1),INDEX(Orçamento!$U:$U,MATCH(AF$21&amp;"-"&amp;$F117,Orçamento!$F:$F,),1)))</f>
        <v/>
      </c>
      <c r="AG116" s="311" t="str">
        <f ca="1">IF(AG$21&gt;$D116,"",IF($G116=$E$6,INDEX(Orçamento!$U:$U,MATCH(AG$21,Orçamento!$C:$C,),1),INDEX(Orçamento!$U:$U,MATCH(AG$21&amp;"-"&amp;$F117,Orçamento!$F:$F,),1)))</f>
        <v/>
      </c>
      <c r="AH116" s="311" t="str">
        <f ca="1">IF(AH$21&gt;$D116,"",IF($G116=$E$6,INDEX(Orçamento!$U:$U,MATCH(AH$21,Orçamento!$C:$C,),1),INDEX(Orçamento!$U:$U,MATCH(AH$21&amp;"-"&amp;$F117,Orçamento!$F:$F,),1)))</f>
        <v/>
      </c>
      <c r="AI116" s="311" t="str">
        <f ca="1">IF(AI$21&gt;$D116,"",IF($G116=$E$6,INDEX(Orçamento!$U:$U,MATCH(AI$21,Orçamento!$C:$C,),1),INDEX(Orçamento!$U:$U,MATCH(AI$21&amp;"-"&amp;$F117,Orçamento!$F:$F,),1)))</f>
        <v/>
      </c>
      <c r="AJ116" s="311" t="str">
        <f ca="1">IF(AJ$21&gt;$D116,"",IF($G116=$E$6,INDEX(Orçamento!$U:$U,MATCH(AJ$21,Orçamento!$C:$C,),1),INDEX(Orçamento!$U:$U,MATCH(AJ$21&amp;"-"&amp;$F117,Orçamento!$F:$F,),1)))</f>
        <v/>
      </c>
      <c r="AK116" s="311" t="str">
        <f ca="1">IF(AK$21&gt;$D116,"",IF($G116=$E$6,INDEX(Orçamento!$U:$U,MATCH(AK$21,Orçamento!$C:$C,),1),INDEX(Orçamento!$U:$U,MATCH(AK$21&amp;"-"&amp;$F117,Orçamento!$F:$F,),1)))</f>
        <v/>
      </c>
    </row>
    <row r="117" spans="1:37" ht="13.15" customHeight="1">
      <c r="A117" s="206"/>
      <c r="B117" s="263">
        <f t="shared" ref="B117" ca="1" si="109">IF($F116&gt;$E$2,0,(1/(1-B118-C118))*(B118+C118))</f>
        <v>0</v>
      </c>
      <c r="C117" s="264" cm="1">
        <f t="array" aca="1" ref="C117" ca="1">IF(ROUND(SUM(IF(R116:AK116&lt;&gt;"",(R117:AK117)))-N116,3)&lt;&gt;0,"X",0)</f>
        <v>0</v>
      </c>
      <c r="D117" s="206"/>
      <c r="E117" s="215" t="str" cm="1">
        <f t="array" aca="1" ref="E117" ca="1">IF($F116&gt;$E$2,"",INDEX('QC rev00'!$J$9:$J$120,1+E116,1))</f>
        <v/>
      </c>
      <c r="F117" s="215" t="str" cm="1">
        <f t="array" aca="1" ref="F117" ca="1">IF($F116&gt;$E$2,"",IF($F$2=1,INDEX('QC rev00'!$M$10:$T$120,$F118,1),IF($F$2=2,INDEX(#REF!,$F118,1),INDEX(#REF!,$F118,1))))</f>
        <v/>
      </c>
      <c r="G117" s="752"/>
      <c r="H117" s="729"/>
      <c r="I117" s="730"/>
      <c r="J117" s="747"/>
      <c r="K117" s="748"/>
      <c r="L117" s="755"/>
      <c r="M117" s="734"/>
      <c r="N117" s="737"/>
      <c r="O117" s="740"/>
      <c r="P117" s="743"/>
      <c r="Q117" s="265" t="s">
        <v>90</v>
      </c>
      <c r="R117" s="312" t="str" cm="1">
        <f t="array" aca="1" ref="R117" ca="1">IF(OR($D116=0,R116="",$N116=0),"",
IF($G116=$E$6,
SUM(IF(OFFSET($R$23,,,($F116-1)*3-2,$D$3)=R116,OFFSET($R$25,,,($F116-1)*3-2,$D$3)*OFFSET($B$23,1,,($F116-1)*3-2,1))),
IF($D116=1,$N116,
SUMIF(OFFSET(Orçamento!$D$1,$B116-1,,$C116,),$F117&amp;"-"&amp;R116,OFFSET(Orçamento!$I$1,$B116-1,,$C116,))*$N116/$E117)))</f>
        <v/>
      </c>
      <c r="S117" s="312" t="str" cm="1">
        <f t="array" aca="1" ref="S117" ca="1">IF(OR($D116=0,S116="",$N116=0),"",
IF($G116=$E$6,
SUM(IF(OFFSET($R$23,,,($F116-1)*3-2,$D$3)=S116,OFFSET($R$25,,,($F116-1)*3-2,$D$3)*OFFSET($B$23,1,,($F116-1)*3-2,1))),
IF($D116=1,$N116,
SUMIF(OFFSET(Orçamento!$D$1,$B116-1,,$C116,),$F117&amp;"-"&amp;S116,OFFSET(Orçamento!$I$1,$B116-1,,$C116,))*$N116/$E117)))</f>
        <v/>
      </c>
      <c r="T117" s="312" t="str" cm="1">
        <f t="array" aca="1" ref="T117" ca="1">IF(OR($D116=0,T116="",$N116=0),"",
IF($G116=$E$6,
SUM(IF(OFFSET($R$23,,,($F116-1)*3-2,$D$3)=T116,OFFSET($R$25,,,($F116-1)*3-2,$D$3)*OFFSET($B$23,1,,($F116-1)*3-2,1))),
IF($D116=1,$N116,
SUMIF(OFFSET(Orçamento!$D$1,$B116-1,,$C116,),$F117&amp;"-"&amp;T116,OFFSET(Orçamento!$I$1,$B116-1,,$C116,))*$N116/$E117)))</f>
        <v/>
      </c>
      <c r="U117" s="313" t="str" cm="1">
        <f t="array" aca="1" ref="U117" ca="1">IF(OR($D116=0,U116="",$N116=0),"",
IF($G116=$E$6,
SUM(IF(OFFSET($R$23,,,($F116-1)*3-2,$D$3)=U116,OFFSET($R$25,,,($F116-1)*3-2,$D$3)*OFFSET($B$23,1,,($F116-1)*3-2,1))),
IF($D116=1,$N116,
SUMIF(OFFSET(Orçamento!$D$1,$B116-1,,$C116,),$F117&amp;"-"&amp;U116,OFFSET(Orçamento!$I$1,$B116-1,,$C116,))*$N116/$E117)))</f>
        <v/>
      </c>
      <c r="V117" s="312" t="str" cm="1">
        <f t="array" aca="1" ref="V117" ca="1">IF(OR($D116=0,V116="",$N116=0),"",
IF($G116=$E$6,
SUM(IF(OFFSET($R$23,,,($F116-1)*3-2,$D$3)=V116,OFFSET($R$25,,,($F116-1)*3-2,$D$3)*OFFSET($B$23,1,,($F116-1)*3-2,1))),
IF($D116=1,$N116,
SUMIF(OFFSET(Orçamento!$D$1,$B116-1,,$C116,),$F117&amp;"-"&amp;V116,OFFSET(Orçamento!$I$1,$B116-1,,$C116,))*$N116/$E117)))</f>
        <v/>
      </c>
      <c r="W117" s="312" t="str" cm="1">
        <f t="array" aca="1" ref="W117" ca="1">IF(OR($D116=0,W116="",$N116=0),"",
IF($G116=$E$6,
SUM(IF(OFFSET($R$23,,,($F116-1)*3-2,$D$3)=W116,OFFSET($R$25,,,($F116-1)*3-2,$D$3)*OFFSET($B$23,1,,($F116-1)*3-2,1))),
IF($D116=1,$N116,
SUMIF(OFFSET(Orçamento!$D$1,$B116-1,,$C116,),$F117&amp;"-"&amp;W116,OFFSET(Orçamento!$I$1,$B116-1,,$C116,))*$N116/$E117)))</f>
        <v/>
      </c>
      <c r="X117" s="312" t="str" cm="1">
        <f t="array" aca="1" ref="X117" ca="1">IF(OR($D116=0,X116="",$N116=0),"",
IF($G116=$E$6,
SUM(IF(OFFSET($R$23,,,($F116-1)*3-2,$D$3)=X116,OFFSET($R$25,,,($F116-1)*3-2,$D$3)*OFFSET($B$23,1,,($F116-1)*3-2,1))),
IF($D116=1,$N116,
SUMIF(OFFSET(Orçamento!$D$1,$B116-1,,$C116,),$F117&amp;"-"&amp;X116,OFFSET(Orçamento!$I$1,$B116-1,,$C116,))*$N116/$E117)))</f>
        <v/>
      </c>
      <c r="Y117" s="312" t="str" cm="1">
        <f t="array" aca="1" ref="Y117" ca="1">IF(OR($D116=0,Y116="",$N116=0),"",
IF($G116=$E$6,
SUM(IF(OFFSET($R$23,,,($F116-1)*3-2,$D$3)=Y116,OFFSET($R$25,,,($F116-1)*3-2,$D$3)*OFFSET($B$23,1,,($F116-1)*3-2,1))),
IF($D116=1,$N116,
SUMIF(OFFSET(Orçamento!$D$1,$B116-1,,$C116,),$F117&amp;"-"&amp;Y116,OFFSET(Orçamento!$I$1,$B116-1,,$C116,))*$N116/$E117)))</f>
        <v/>
      </c>
      <c r="Z117" s="312" t="str" cm="1">
        <f t="array" aca="1" ref="Z117" ca="1">IF(OR($D116=0,Z116="",$N116=0),"",
IF($G116=$E$6,
SUM(IF(OFFSET($R$23,,,($F116-1)*3-2,$D$3)=Z116,OFFSET($R$25,,,($F116-1)*3-2,$D$3)*OFFSET($B$23,1,,($F116-1)*3-2,1))),
IF($D116=1,$N116,
SUMIF(OFFSET(Orçamento!$D$1,$B116-1,,$C116,),$F117&amp;"-"&amp;Z116,OFFSET(Orçamento!$I$1,$B116-1,,$C116,))*$N116/$E117)))</f>
        <v/>
      </c>
      <c r="AA117" s="314" t="str" cm="1">
        <f t="array" aca="1" ref="AA117" ca="1">IF(OR($D116=0,AA116="",$N116=0),"",
IF($G116=$E$6,
SUM(IF(OFFSET($R$23,,,($F116-1)*3-2,$D$3)=AA116,OFFSET($R$25,,,($F116-1)*3-2,$D$3)*OFFSET($B$23,1,,($F116-1)*3-2,1))),
IF($D116=1,$N116,
SUMIF(OFFSET(Orçamento!$D$1,$B116-1,,$C116,),$F117&amp;"-"&amp;AA116,OFFSET(Orçamento!$I$1,$B116-1,,$C116,))*$N116/$E117)))</f>
        <v/>
      </c>
      <c r="AB117" s="314" t="str" cm="1">
        <f t="array" aca="1" ref="AB117" ca="1">IF(OR($D116=0,AB116="",$N116=0),"",
IF($G116=$E$6,
SUM(IF(OFFSET($R$23,,,($F116-1)*3-2,$D$3)=AB116,OFFSET($R$25,,,($F116-1)*3-2,$D$3)*OFFSET($B$23,1,,($F116-1)*3-2,1))),
IF($D116=1,$N116,
SUMIF(OFFSET(Orçamento!$D$1,$B116-1,,$C116,),$F117&amp;"-"&amp;AB116,OFFSET(Orçamento!$I$1,$B116-1,,$C116,))*$N116/$E117)))</f>
        <v/>
      </c>
      <c r="AC117" s="314" t="str" cm="1">
        <f t="array" aca="1" ref="AC117" ca="1">IF(OR($D116=0,AC116="",$N116=0),"",
IF($G116=$E$6,
SUM(IF(OFFSET($R$23,,,($F116-1)*3-2,$D$3)=AC116,OFFSET($R$25,,,($F116-1)*3-2,$D$3)*OFFSET($B$23,1,,($F116-1)*3-2,1))),
IF($D116=1,$N116,
SUMIF(OFFSET(Orçamento!$D$1,$B116-1,,$C116,),$F117&amp;"-"&amp;AC116,OFFSET(Orçamento!$I$1,$B116-1,,$C116,))*$N116/$E117)))</f>
        <v/>
      </c>
      <c r="AD117" s="314" t="str" cm="1">
        <f t="array" aca="1" ref="AD117" ca="1">IF(OR($D116=0,AD116="",$N116=0),"",
IF($G116=$E$6,
SUM(IF(OFFSET($R$23,,,($F116-1)*3-2,$D$3)=AD116,OFFSET($R$25,,,($F116-1)*3-2,$D$3)*OFFSET($B$23,1,,($F116-1)*3-2,1))),
IF($D116=1,$N116,
SUMIF(OFFSET(Orçamento!$D$1,$B116-1,,$C116,),$F117&amp;"-"&amp;AD116,OFFSET(Orçamento!$I$1,$B116-1,,$C116,))*$N116/$E117)))</f>
        <v/>
      </c>
      <c r="AE117" s="314" t="str" cm="1">
        <f t="array" aca="1" ref="AE117" ca="1">IF(OR($D116=0,AE116="",$N116=0),"",
IF($G116=$E$6,
SUM(IF(OFFSET($R$23,,,($F116-1)*3-2,$D$3)=AE116,OFFSET($R$25,,,($F116-1)*3-2,$D$3)*OFFSET($B$23,1,,($F116-1)*3-2,1))),
IF($D116=1,$N116,
SUMIF(OFFSET(Orçamento!$D$1,$B116-1,,$C116,),$F117&amp;"-"&amp;AE116,OFFSET(Orçamento!$I$1,$B116-1,,$C116,))*$N116/$E117)))</f>
        <v/>
      </c>
      <c r="AF117" s="314" t="str" cm="1">
        <f t="array" aca="1" ref="AF117" ca="1">IF(OR($D116=0,AF116="",$N116=0),"",
IF($G116=$E$6,
SUM(IF(OFFSET($R$23,,,($F116-1)*3-2,$D$3)=AF116,OFFSET($R$25,,,($F116-1)*3-2,$D$3)*OFFSET($B$23,1,,($F116-1)*3-2,1))),
IF($D116=1,$N116,
SUMIF(OFFSET(Orçamento!$D$1,$B116-1,,$C116,),$F117&amp;"-"&amp;AF116,OFFSET(Orçamento!$I$1,$B116-1,,$C116,))*$N116/$E117)))</f>
        <v/>
      </c>
      <c r="AG117" s="314" t="str" cm="1">
        <f t="array" aca="1" ref="AG117" ca="1">IF(OR($D116=0,AG116="",$N116=0),"",
IF($G116=$E$6,
SUM(IF(OFFSET($R$23,,,($F116-1)*3-2,$D$3)=AG116,OFFSET($R$25,,,($F116-1)*3-2,$D$3)*OFFSET($B$23,1,,($F116-1)*3-2,1))),
IF($D116=1,$N116,
SUMIF(OFFSET(Orçamento!$D$1,$B116-1,,$C116,),$F117&amp;"-"&amp;AG116,OFFSET(Orçamento!$I$1,$B116-1,,$C116,))*$N116/$E117)))</f>
        <v/>
      </c>
      <c r="AH117" s="314" t="str" cm="1">
        <f t="array" aca="1" ref="AH117" ca="1">IF(OR($D116=0,AH116="",$N116=0),"",
IF($G116=$E$6,
SUM(IF(OFFSET($R$23,,,($F116-1)*3-2,$D$3)=AH116,OFFSET($R$25,,,($F116-1)*3-2,$D$3)*OFFSET($B$23,1,,($F116-1)*3-2,1))),
IF($D116=1,$N116,
SUMIF(OFFSET(Orçamento!$D$1,$B116-1,,$C116,),$F117&amp;"-"&amp;AH116,OFFSET(Orçamento!$I$1,$B116-1,,$C116,))*$N116/$E117)))</f>
        <v/>
      </c>
      <c r="AI117" s="314" t="str" cm="1">
        <f t="array" aca="1" ref="AI117" ca="1">IF(OR($D116=0,AI116="",$N116=0),"",
IF($G116=$E$6,
SUM(IF(OFFSET($R$23,,,($F116-1)*3-2,$D$3)=AI116,OFFSET($R$25,,,($F116-1)*3-2,$D$3)*OFFSET($B$23,1,,($F116-1)*3-2,1))),
IF($D116=1,$N116,
SUMIF(OFFSET(Orçamento!$D$1,$B116-1,,$C116,),$F117&amp;"-"&amp;AI116,OFFSET(Orçamento!$I$1,$B116-1,,$C116,))*$N116/$E117)))</f>
        <v/>
      </c>
      <c r="AJ117" s="314" t="str" cm="1">
        <f t="array" aca="1" ref="AJ117" ca="1">IF(OR($D116=0,AJ116="",$N116=0),"",
IF($G116=$E$6,
SUM(IF(OFFSET($R$23,,,($F116-1)*3-2,$D$3)=AJ116,OFFSET($R$25,,,($F116-1)*3-2,$D$3)*OFFSET($B$23,1,,($F116-1)*3-2,1))),
IF($D116=1,$N116,
SUMIF(OFFSET(Orçamento!$D$1,$B116-1,,$C116,),$F117&amp;"-"&amp;AJ116,OFFSET(Orçamento!$I$1,$B116-1,,$C116,))*$N116/$E117)))</f>
        <v/>
      </c>
      <c r="AK117" s="314" t="str" cm="1">
        <f t="array" aca="1" ref="AK117" ca="1">IF(OR($D116=0,AK116="",$N116=0),"",
IF($G116=$E$6,
SUM(IF(OFFSET($R$23,,,($F116-1)*3-2,$D$3)=AK116,OFFSET($R$25,,,($F116-1)*3-2,$D$3)*OFFSET($B$23,1,,($F116-1)*3-2,1))),
IF($D116=1,$N116,
SUMIF(OFFSET(Orçamento!$D$1,$B116-1,,$C116,),$F117&amp;"-"&amp;AK116,OFFSET(Orçamento!$I$1,$B116-1,,$C116,))*$N116/$E117)))</f>
        <v/>
      </c>
    </row>
    <row r="118" spans="1:37" ht="13.15" customHeight="1">
      <c r="A118" s="206"/>
      <c r="B118" s="266" t="str" cm="1">
        <f t="array" aca="1" ref="B118" ca="1">IF($F116&gt;$E$2,"",IF($F$2=1,INDEX('QC rev00'!$M$10:$T$120,$F118,5),IF($F$2=2,INDEX(#REF!,$F118,5),INDEX(#REF!,$F118,5))))</f>
        <v/>
      </c>
      <c r="C118" s="266" t="str" cm="1">
        <f t="array" aca="1" ref="C118" ca="1">IF($F116&gt;$E$2,"",IF($F$2=1,INDEX('QC rev00'!$M$10:$T$120,$F118,6),IF($F$2=2,INDEX(#REF!,$F118,6),INDEX(#REF!,$F118,6))))</f>
        <v/>
      </c>
      <c r="D118" s="207"/>
      <c r="E118" s="207"/>
      <c r="F118" s="207" t="str">
        <f ca="1">IF(F116&gt;$E$2,"",MATCH(F116,'QC rev00'!$C$10:$C$120,))</f>
        <v/>
      </c>
      <c r="G118" s="753"/>
      <c r="H118" s="731"/>
      <c r="I118" s="732"/>
      <c r="J118" s="749"/>
      <c r="K118" s="750"/>
      <c r="L118" s="756"/>
      <c r="M118" s="735"/>
      <c r="N118" s="738"/>
      <c r="O118" s="741"/>
      <c r="P118" s="744"/>
      <c r="Q118" s="267" t="s">
        <v>91</v>
      </c>
      <c r="R118" s="588">
        <f t="shared" ref="R118:AK118" ca="1" si="110">IFERROR(R117*$O116,0)</f>
        <v>0</v>
      </c>
      <c r="S118" s="588">
        <f t="shared" ca="1" si="110"/>
        <v>0</v>
      </c>
      <c r="T118" s="588">
        <f t="shared" ca="1" si="110"/>
        <v>0</v>
      </c>
      <c r="U118" s="589">
        <f t="shared" ca="1" si="110"/>
        <v>0</v>
      </c>
      <c r="V118" s="588">
        <f t="shared" ca="1" si="110"/>
        <v>0</v>
      </c>
      <c r="W118" s="588">
        <f t="shared" ca="1" si="110"/>
        <v>0</v>
      </c>
      <c r="X118" s="588">
        <f t="shared" ca="1" si="110"/>
        <v>0</v>
      </c>
      <c r="Y118" s="588">
        <f t="shared" ca="1" si="110"/>
        <v>0</v>
      </c>
      <c r="Z118" s="588">
        <f t="shared" ca="1" si="110"/>
        <v>0</v>
      </c>
      <c r="AA118" s="588">
        <f t="shared" ca="1" si="110"/>
        <v>0</v>
      </c>
      <c r="AB118" s="588">
        <f t="shared" ca="1" si="110"/>
        <v>0</v>
      </c>
      <c r="AC118" s="588">
        <f t="shared" ca="1" si="110"/>
        <v>0</v>
      </c>
      <c r="AD118" s="588">
        <f t="shared" ca="1" si="110"/>
        <v>0</v>
      </c>
      <c r="AE118" s="588">
        <f t="shared" ca="1" si="110"/>
        <v>0</v>
      </c>
      <c r="AF118" s="588">
        <f t="shared" ca="1" si="110"/>
        <v>0</v>
      </c>
      <c r="AG118" s="588">
        <f t="shared" ca="1" si="110"/>
        <v>0</v>
      </c>
      <c r="AH118" s="588">
        <f t="shared" ca="1" si="110"/>
        <v>0</v>
      </c>
      <c r="AI118" s="588">
        <f t="shared" ca="1" si="110"/>
        <v>0</v>
      </c>
      <c r="AJ118" s="588">
        <f t="shared" ca="1" si="110"/>
        <v>0</v>
      </c>
      <c r="AK118" s="588">
        <f t="shared" ca="1" si="110"/>
        <v>0</v>
      </c>
    </row>
    <row r="119" spans="1:37" ht="13.15" customHeight="1">
      <c r="A119" s="206"/>
      <c r="B119" s="261">
        <f ca="1">IF($F119&gt;$E$2,0,IF(E119&lt;&gt;"",MATCH(F120&amp;" - Mapa",Orçamento!J:J,),0))</f>
        <v>0</v>
      </c>
      <c r="C119" s="215">
        <f ca="1">IF($D119&gt;1,_xlfn.MAXIFS(Orçamento!G:G,Orçamento!J:J,F120&amp;" - Mapa")+6-B119,0)</f>
        <v>0</v>
      </c>
      <c r="D119" s="261">
        <f ca="1">IF($F119&gt;$E$2,0,IF($G119=$E$6,$D$2,IF(E119&lt;&gt;"",_xlfn.MAXIFS(Orçamento!E:E,Orçamento!J:J,F120&amp;" - Mapa"),0)))</f>
        <v>0</v>
      </c>
      <c r="E119" s="215" t="str">
        <f ca="1">IF(F120="","",_xlfn.IFNA(MATCH($F120,'QC rev00'!$G$10:$G$120,),""))</f>
        <v/>
      </c>
      <c r="F119" s="207" cm="1">
        <f t="array" aca="1" ref="F119" ca="1">OFFSET(F119,-3,,,)+1</f>
        <v>33</v>
      </c>
      <c r="G119" s="751" t="str" cm="1">
        <f t="array" aca="1" ref="G119" ca="1">IF($F119&gt;$E$2,"",IF($F$2=1,INDEX('QC rev00'!$M$10:$T$120,$F121,2),IF($F$2=2,INDEX(#REF!,$F121,2),INDEX(#REF!,$F121,2))))</f>
        <v/>
      </c>
      <c r="H119" s="727" t="str" cm="1">
        <f t="array" aca="1" ref="H119" ca="1">IF($F119&gt;$E$2,"",IF($F$2=1,INDEX('QC rev00'!$M$10:$T$120,$F121,3),IF($F$2=2,INDEX(#REF!,$F121,3),INDEX(#REF!,$F121,3))))</f>
        <v/>
      </c>
      <c r="I119" s="728"/>
      <c r="J119" s="745"/>
      <c r="K119" s="746"/>
      <c r="L119" s="754" t="str" cm="1">
        <f t="array" aca="1" ref="L119" ca="1">IF($F119&gt;$E$2,"",IF($F$2=1,INDEX('QC rev00'!$M$10:$T$120,$F121,7),IF($F$2=2,INDEX(#REF!,$F121,7),INDEX(#REF!,$F121,7))))</f>
        <v/>
      </c>
      <c r="M119" s="733" t="str" cm="1">
        <f t="array" aca="1" ref="M119" ca="1">IF($F119&gt;$E$2,"",IF($F$2=1,INDEX('QC rev00'!$M$10:$T$120,$F121,8),IF($F$2=2,INDEX(#REF!,$F121,8),INDEX(#REF!,$F121,8))))</f>
        <v/>
      </c>
      <c r="N119" s="736" cm="1">
        <f t="array" aca="1" ref="N119" ca="1">IF($F119&gt;$E$2,0,IF(_xlfn.IFNA(MATCH($G119,Listas!$E$4:$E$206,),0)&gt;0,$F$5,IF($F$2=1,INDEX('QC rev00'!$M$10:$U$120,$F121,9),IF($F$2=2,INDEX(#REF!,$F121,9),INDEX(#REF!,$F121,9)))))</f>
        <v>0</v>
      </c>
      <c r="O119" s="739" cm="1">
        <f t="array" aca="1" ref="O119" ca="1">IF($F119&gt;$E$2,0,IF(_xlfn.IFNA(MATCH($G119,Listas!$E$4:$E$206,),0)&gt;0,1,IF($H$10=0,0,IF($F$2=1,INDEX('QC rev00'!$M$10:$BC$120,$F121,9+$F$3),IF($F$2=2,INDEX(#REF!,$F121,9+$F$3),INDEX(#REF!,$F121,9+$F$3)))*IF($E$5="X",1,1-$B121-$C121))))</f>
        <v>0</v>
      </c>
      <c r="P119" s="742">
        <f t="shared" ref="P119" ca="1" si="111">N119*O119</f>
        <v>0</v>
      </c>
      <c r="Q119" s="262" t="s">
        <v>89</v>
      </c>
      <c r="R119" s="308" t="str" cm="1">
        <f t="array" aca="1" ref="R119" ca="1">IF($D119=0,"",IF($G119=$E$6,INDEX(Orçamento!$U:$U,MATCH(R$21,Orçamento!$C:$C,),1),INDEX(Orçamento!$U:$U,$B119,1)))</f>
        <v/>
      </c>
      <c r="S119" s="309" t="str">
        <f ca="1">IF(S$21&gt;$D119,"",IF($G119=$E$6,INDEX(Orçamento!$U:$U,MATCH(S$21,Orçamento!$C:$C,),1),INDEX(Orçamento!$U:$U,MATCH(S$21&amp;"-"&amp;$F120,Orçamento!$F:$F,),1)))</f>
        <v/>
      </c>
      <c r="T119" s="309" t="str">
        <f ca="1">IF(T$21&gt;$D119,"",IF($G119=$E$6,INDEX(Orçamento!$U:$U,MATCH(T$21,Orçamento!$C:$C,),1),INDEX(Orçamento!$U:$U,MATCH(T$21&amp;"-"&amp;$F120,Orçamento!$F:$F,),1)))</f>
        <v/>
      </c>
      <c r="U119" s="310" t="str">
        <f ca="1">IF(U$21&gt;$D119,"",IF($G119=$E$6,INDEX(Orçamento!$U:$U,MATCH(U$21,Orçamento!$C:$C,),1),INDEX(Orçamento!$U:$U,MATCH(U$21&amp;"-"&amp;$F120,Orçamento!$F:$F,),1)))</f>
        <v/>
      </c>
      <c r="V119" s="309" t="str">
        <f ca="1">IF(V$21&gt;$D119,"",IF($G119=$E$6,INDEX(Orçamento!$U:$U,MATCH(V$21,Orçamento!$C:$C,),1),INDEX(Orçamento!$U:$U,MATCH(V$21&amp;"-"&amp;$F120,Orçamento!$F:$F,),1)))</f>
        <v/>
      </c>
      <c r="W119" s="309" t="str">
        <f ca="1">IF(W$21&gt;$D119,"",IF($G119=$E$6,INDEX(Orçamento!$U:$U,MATCH(W$21,Orçamento!$C:$C,),1),INDEX(Orçamento!$U:$U,MATCH(W$21&amp;"-"&amp;$F120,Orçamento!$F:$F,),1)))</f>
        <v/>
      </c>
      <c r="X119" s="309" t="str">
        <f ca="1">IF(X$21&gt;$D119,"",IF($G119=$E$6,INDEX(Orçamento!$U:$U,MATCH(X$21,Orçamento!$C:$C,),1),INDEX(Orçamento!$U:$U,MATCH(X$21&amp;"-"&amp;$F120,Orçamento!$F:$F,),1)))</f>
        <v/>
      </c>
      <c r="Y119" s="309" t="str">
        <f ca="1">IF(Y$21&gt;$D119,"",IF($G119=$E$6,INDEX(Orçamento!$U:$U,MATCH(Y$21,Orçamento!$C:$C,),1),INDEX(Orçamento!$U:$U,MATCH(Y$21&amp;"-"&amp;$F120,Orçamento!$F:$F,),1)))</f>
        <v/>
      </c>
      <c r="Z119" s="309" t="str">
        <f ca="1">IF(Z$21&gt;$D119,"",IF($G119=$E$6,INDEX(Orçamento!$U:$U,MATCH(Z$21,Orçamento!$C:$C,),1),INDEX(Orçamento!$U:$U,MATCH(Z$21&amp;"-"&amp;$F120,Orçamento!$F:$F,),1)))</f>
        <v/>
      </c>
      <c r="AA119" s="311" t="str">
        <f ca="1">IF(AA$21&gt;$D119,"",IF($G119=$E$6,INDEX(Orçamento!$U:$U,MATCH(AA$21,Orçamento!$C:$C,),1),INDEX(Orçamento!$U:$U,MATCH(AA$21&amp;"-"&amp;$F120,Orçamento!$F:$F,),1)))</f>
        <v/>
      </c>
      <c r="AB119" s="311" t="str">
        <f ca="1">IF(AB$21&gt;$D119,"",IF($G119=$E$6,INDEX(Orçamento!$U:$U,MATCH(AB$21,Orçamento!$C:$C,),1),INDEX(Orçamento!$U:$U,MATCH(AB$21&amp;"-"&amp;$F120,Orçamento!$F:$F,),1)))</f>
        <v/>
      </c>
      <c r="AC119" s="311" t="str">
        <f ca="1">IF(AC$21&gt;$D119,"",IF($G119=$E$6,INDEX(Orçamento!$U:$U,MATCH(AC$21,Orçamento!$C:$C,),1),INDEX(Orçamento!$U:$U,MATCH(AC$21&amp;"-"&amp;$F120,Orçamento!$F:$F,),1)))</f>
        <v/>
      </c>
      <c r="AD119" s="311" t="str">
        <f ca="1">IF(AD$21&gt;$D119,"",IF($G119=$E$6,INDEX(Orçamento!$U:$U,MATCH(AD$21,Orçamento!$C:$C,),1),INDEX(Orçamento!$U:$U,MATCH(AD$21&amp;"-"&amp;$F120,Orçamento!$F:$F,),1)))</f>
        <v/>
      </c>
      <c r="AE119" s="311" t="str">
        <f ca="1">IF(AE$21&gt;$D119,"",IF($G119=$E$6,INDEX(Orçamento!$U:$U,MATCH(AE$21,Orçamento!$C:$C,),1),INDEX(Orçamento!$U:$U,MATCH(AE$21&amp;"-"&amp;$F120,Orçamento!$F:$F,),1)))</f>
        <v/>
      </c>
      <c r="AF119" s="311" t="str">
        <f ca="1">IF(AF$21&gt;$D119,"",IF($G119=$E$6,INDEX(Orçamento!$U:$U,MATCH(AF$21,Orçamento!$C:$C,),1),INDEX(Orçamento!$U:$U,MATCH(AF$21&amp;"-"&amp;$F120,Orçamento!$F:$F,),1)))</f>
        <v/>
      </c>
      <c r="AG119" s="311" t="str">
        <f ca="1">IF(AG$21&gt;$D119,"",IF($G119=$E$6,INDEX(Orçamento!$U:$U,MATCH(AG$21,Orçamento!$C:$C,),1),INDEX(Orçamento!$U:$U,MATCH(AG$21&amp;"-"&amp;$F120,Orçamento!$F:$F,),1)))</f>
        <v/>
      </c>
      <c r="AH119" s="311" t="str">
        <f ca="1">IF(AH$21&gt;$D119,"",IF($G119=$E$6,INDEX(Orçamento!$U:$U,MATCH(AH$21,Orçamento!$C:$C,),1),INDEX(Orçamento!$U:$U,MATCH(AH$21&amp;"-"&amp;$F120,Orçamento!$F:$F,),1)))</f>
        <v/>
      </c>
      <c r="AI119" s="311" t="str">
        <f ca="1">IF(AI$21&gt;$D119,"",IF($G119=$E$6,INDEX(Orçamento!$U:$U,MATCH(AI$21,Orçamento!$C:$C,),1),INDEX(Orçamento!$U:$U,MATCH(AI$21&amp;"-"&amp;$F120,Orçamento!$F:$F,),1)))</f>
        <v/>
      </c>
      <c r="AJ119" s="311" t="str">
        <f ca="1">IF(AJ$21&gt;$D119,"",IF($G119=$E$6,INDEX(Orçamento!$U:$U,MATCH(AJ$21,Orçamento!$C:$C,),1),INDEX(Orçamento!$U:$U,MATCH(AJ$21&amp;"-"&amp;$F120,Orçamento!$F:$F,),1)))</f>
        <v/>
      </c>
      <c r="AK119" s="311" t="str">
        <f ca="1">IF(AK$21&gt;$D119,"",IF($G119=$E$6,INDEX(Orçamento!$U:$U,MATCH(AK$21,Orçamento!$C:$C,),1),INDEX(Orçamento!$U:$U,MATCH(AK$21&amp;"-"&amp;$F120,Orçamento!$F:$F,),1)))</f>
        <v/>
      </c>
    </row>
    <row r="120" spans="1:37" ht="13.15" customHeight="1">
      <c r="A120" s="206"/>
      <c r="B120" s="263">
        <f t="shared" ref="B120" ca="1" si="112">IF($F119&gt;$E$2,0,(1/(1-B121-C121))*(B121+C121))</f>
        <v>0</v>
      </c>
      <c r="C120" s="264" cm="1">
        <f t="array" aca="1" ref="C120" ca="1">IF(ROUND(SUM(IF(R119:AK119&lt;&gt;"",(R120:AK120)))-N119,3)&lt;&gt;0,"X",0)</f>
        <v>0</v>
      </c>
      <c r="D120" s="206"/>
      <c r="E120" s="215" t="str" cm="1">
        <f t="array" aca="1" ref="E120" ca="1">IF($F119&gt;$E$2,"",INDEX('QC rev00'!$J$9:$J$120,1+E119,1))</f>
        <v/>
      </c>
      <c r="F120" s="215" t="str" cm="1">
        <f t="array" aca="1" ref="F120" ca="1">IF($F119&gt;$E$2,"",IF($F$2=1,INDEX('QC rev00'!$M$10:$T$120,$F121,1),IF($F$2=2,INDEX(#REF!,$F121,1),INDEX(#REF!,$F121,1))))</f>
        <v/>
      </c>
      <c r="G120" s="752"/>
      <c r="H120" s="729"/>
      <c r="I120" s="730"/>
      <c r="J120" s="747"/>
      <c r="K120" s="748"/>
      <c r="L120" s="755"/>
      <c r="M120" s="734"/>
      <c r="N120" s="737"/>
      <c r="O120" s="740"/>
      <c r="P120" s="743"/>
      <c r="Q120" s="265" t="s">
        <v>90</v>
      </c>
      <c r="R120" s="312" t="str" cm="1">
        <f t="array" aca="1" ref="R120" ca="1">IF(OR($D119=0,R119="",$N119=0),"",
IF($G119=$E$6,
SUM(IF(OFFSET($R$23,,,($F119-1)*3-2,$D$3)=R119,OFFSET($R$25,,,($F119-1)*3-2,$D$3)*OFFSET($B$23,1,,($F119-1)*3-2,1))),
IF($D119=1,$N119,
SUMIF(OFFSET(Orçamento!$D$1,$B119-1,,$C119,),$F120&amp;"-"&amp;R119,OFFSET(Orçamento!$I$1,$B119-1,,$C119,))*$N119/$E120)))</f>
        <v/>
      </c>
      <c r="S120" s="312" t="str" cm="1">
        <f t="array" aca="1" ref="S120" ca="1">IF(OR($D119=0,S119="",$N119=0),"",
IF($G119=$E$6,
SUM(IF(OFFSET($R$23,,,($F119-1)*3-2,$D$3)=S119,OFFSET($R$25,,,($F119-1)*3-2,$D$3)*OFFSET($B$23,1,,($F119-1)*3-2,1))),
IF($D119=1,$N119,
SUMIF(OFFSET(Orçamento!$D$1,$B119-1,,$C119,),$F120&amp;"-"&amp;S119,OFFSET(Orçamento!$I$1,$B119-1,,$C119,))*$N119/$E120)))</f>
        <v/>
      </c>
      <c r="T120" s="312" t="str" cm="1">
        <f t="array" aca="1" ref="T120" ca="1">IF(OR($D119=0,T119="",$N119=0),"",
IF($G119=$E$6,
SUM(IF(OFFSET($R$23,,,($F119-1)*3-2,$D$3)=T119,OFFSET($R$25,,,($F119-1)*3-2,$D$3)*OFFSET($B$23,1,,($F119-1)*3-2,1))),
IF($D119=1,$N119,
SUMIF(OFFSET(Orçamento!$D$1,$B119-1,,$C119,),$F120&amp;"-"&amp;T119,OFFSET(Orçamento!$I$1,$B119-1,,$C119,))*$N119/$E120)))</f>
        <v/>
      </c>
      <c r="U120" s="313" t="str" cm="1">
        <f t="array" aca="1" ref="U120" ca="1">IF(OR($D119=0,U119="",$N119=0),"",
IF($G119=$E$6,
SUM(IF(OFFSET($R$23,,,($F119-1)*3-2,$D$3)=U119,OFFSET($R$25,,,($F119-1)*3-2,$D$3)*OFFSET($B$23,1,,($F119-1)*3-2,1))),
IF($D119=1,$N119,
SUMIF(OFFSET(Orçamento!$D$1,$B119-1,,$C119,),$F120&amp;"-"&amp;U119,OFFSET(Orçamento!$I$1,$B119-1,,$C119,))*$N119/$E120)))</f>
        <v/>
      </c>
      <c r="V120" s="312" t="str" cm="1">
        <f t="array" aca="1" ref="V120" ca="1">IF(OR($D119=0,V119="",$N119=0),"",
IF($G119=$E$6,
SUM(IF(OFFSET($R$23,,,($F119-1)*3-2,$D$3)=V119,OFFSET($R$25,,,($F119-1)*3-2,$D$3)*OFFSET($B$23,1,,($F119-1)*3-2,1))),
IF($D119=1,$N119,
SUMIF(OFFSET(Orçamento!$D$1,$B119-1,,$C119,),$F120&amp;"-"&amp;V119,OFFSET(Orçamento!$I$1,$B119-1,,$C119,))*$N119/$E120)))</f>
        <v/>
      </c>
      <c r="W120" s="312" t="str" cm="1">
        <f t="array" aca="1" ref="W120" ca="1">IF(OR($D119=0,W119="",$N119=0),"",
IF($G119=$E$6,
SUM(IF(OFFSET($R$23,,,($F119-1)*3-2,$D$3)=W119,OFFSET($R$25,,,($F119-1)*3-2,$D$3)*OFFSET($B$23,1,,($F119-1)*3-2,1))),
IF($D119=1,$N119,
SUMIF(OFFSET(Orçamento!$D$1,$B119-1,,$C119,),$F120&amp;"-"&amp;W119,OFFSET(Orçamento!$I$1,$B119-1,,$C119,))*$N119/$E120)))</f>
        <v/>
      </c>
      <c r="X120" s="312" t="str" cm="1">
        <f t="array" aca="1" ref="X120" ca="1">IF(OR($D119=0,X119="",$N119=0),"",
IF($G119=$E$6,
SUM(IF(OFFSET($R$23,,,($F119-1)*3-2,$D$3)=X119,OFFSET($R$25,,,($F119-1)*3-2,$D$3)*OFFSET($B$23,1,,($F119-1)*3-2,1))),
IF($D119=1,$N119,
SUMIF(OFFSET(Orçamento!$D$1,$B119-1,,$C119,),$F120&amp;"-"&amp;X119,OFFSET(Orçamento!$I$1,$B119-1,,$C119,))*$N119/$E120)))</f>
        <v/>
      </c>
      <c r="Y120" s="312" t="str" cm="1">
        <f t="array" aca="1" ref="Y120" ca="1">IF(OR($D119=0,Y119="",$N119=0),"",
IF($G119=$E$6,
SUM(IF(OFFSET($R$23,,,($F119-1)*3-2,$D$3)=Y119,OFFSET($R$25,,,($F119-1)*3-2,$D$3)*OFFSET($B$23,1,,($F119-1)*3-2,1))),
IF($D119=1,$N119,
SUMIF(OFFSET(Orçamento!$D$1,$B119-1,,$C119,),$F120&amp;"-"&amp;Y119,OFFSET(Orçamento!$I$1,$B119-1,,$C119,))*$N119/$E120)))</f>
        <v/>
      </c>
      <c r="Z120" s="312" t="str" cm="1">
        <f t="array" aca="1" ref="Z120" ca="1">IF(OR($D119=0,Z119="",$N119=0),"",
IF($G119=$E$6,
SUM(IF(OFFSET($R$23,,,($F119-1)*3-2,$D$3)=Z119,OFFSET($R$25,,,($F119-1)*3-2,$D$3)*OFFSET($B$23,1,,($F119-1)*3-2,1))),
IF($D119=1,$N119,
SUMIF(OFFSET(Orçamento!$D$1,$B119-1,,$C119,),$F120&amp;"-"&amp;Z119,OFFSET(Orçamento!$I$1,$B119-1,,$C119,))*$N119/$E120)))</f>
        <v/>
      </c>
      <c r="AA120" s="314" t="str" cm="1">
        <f t="array" aca="1" ref="AA120" ca="1">IF(OR($D119=0,AA119="",$N119=0),"",
IF($G119=$E$6,
SUM(IF(OFFSET($R$23,,,($F119-1)*3-2,$D$3)=AA119,OFFSET($R$25,,,($F119-1)*3-2,$D$3)*OFFSET($B$23,1,,($F119-1)*3-2,1))),
IF($D119=1,$N119,
SUMIF(OFFSET(Orçamento!$D$1,$B119-1,,$C119,),$F120&amp;"-"&amp;AA119,OFFSET(Orçamento!$I$1,$B119-1,,$C119,))*$N119/$E120)))</f>
        <v/>
      </c>
      <c r="AB120" s="314" t="str" cm="1">
        <f t="array" aca="1" ref="AB120" ca="1">IF(OR($D119=0,AB119="",$N119=0),"",
IF($G119=$E$6,
SUM(IF(OFFSET($R$23,,,($F119-1)*3-2,$D$3)=AB119,OFFSET($R$25,,,($F119-1)*3-2,$D$3)*OFFSET($B$23,1,,($F119-1)*3-2,1))),
IF($D119=1,$N119,
SUMIF(OFFSET(Orçamento!$D$1,$B119-1,,$C119,),$F120&amp;"-"&amp;AB119,OFFSET(Orçamento!$I$1,$B119-1,,$C119,))*$N119/$E120)))</f>
        <v/>
      </c>
      <c r="AC120" s="314" t="str" cm="1">
        <f t="array" aca="1" ref="AC120" ca="1">IF(OR($D119=0,AC119="",$N119=0),"",
IF($G119=$E$6,
SUM(IF(OFFSET($R$23,,,($F119-1)*3-2,$D$3)=AC119,OFFSET($R$25,,,($F119-1)*3-2,$D$3)*OFFSET($B$23,1,,($F119-1)*3-2,1))),
IF($D119=1,$N119,
SUMIF(OFFSET(Orçamento!$D$1,$B119-1,,$C119,),$F120&amp;"-"&amp;AC119,OFFSET(Orçamento!$I$1,$B119-1,,$C119,))*$N119/$E120)))</f>
        <v/>
      </c>
      <c r="AD120" s="314" t="str" cm="1">
        <f t="array" aca="1" ref="AD120" ca="1">IF(OR($D119=0,AD119="",$N119=0),"",
IF($G119=$E$6,
SUM(IF(OFFSET($R$23,,,($F119-1)*3-2,$D$3)=AD119,OFFSET($R$25,,,($F119-1)*3-2,$D$3)*OFFSET($B$23,1,,($F119-1)*3-2,1))),
IF($D119=1,$N119,
SUMIF(OFFSET(Orçamento!$D$1,$B119-1,,$C119,),$F120&amp;"-"&amp;AD119,OFFSET(Orçamento!$I$1,$B119-1,,$C119,))*$N119/$E120)))</f>
        <v/>
      </c>
      <c r="AE120" s="314" t="str" cm="1">
        <f t="array" aca="1" ref="AE120" ca="1">IF(OR($D119=0,AE119="",$N119=0),"",
IF($G119=$E$6,
SUM(IF(OFFSET($R$23,,,($F119-1)*3-2,$D$3)=AE119,OFFSET($R$25,,,($F119-1)*3-2,$D$3)*OFFSET($B$23,1,,($F119-1)*3-2,1))),
IF($D119=1,$N119,
SUMIF(OFFSET(Orçamento!$D$1,$B119-1,,$C119,),$F120&amp;"-"&amp;AE119,OFFSET(Orçamento!$I$1,$B119-1,,$C119,))*$N119/$E120)))</f>
        <v/>
      </c>
      <c r="AF120" s="314" t="str" cm="1">
        <f t="array" aca="1" ref="AF120" ca="1">IF(OR($D119=0,AF119="",$N119=0),"",
IF($G119=$E$6,
SUM(IF(OFFSET($R$23,,,($F119-1)*3-2,$D$3)=AF119,OFFSET($R$25,,,($F119-1)*3-2,$D$3)*OFFSET($B$23,1,,($F119-1)*3-2,1))),
IF($D119=1,$N119,
SUMIF(OFFSET(Orçamento!$D$1,$B119-1,,$C119,),$F120&amp;"-"&amp;AF119,OFFSET(Orçamento!$I$1,$B119-1,,$C119,))*$N119/$E120)))</f>
        <v/>
      </c>
      <c r="AG120" s="314" t="str" cm="1">
        <f t="array" aca="1" ref="AG120" ca="1">IF(OR($D119=0,AG119="",$N119=0),"",
IF($G119=$E$6,
SUM(IF(OFFSET($R$23,,,($F119-1)*3-2,$D$3)=AG119,OFFSET($R$25,,,($F119-1)*3-2,$D$3)*OFFSET($B$23,1,,($F119-1)*3-2,1))),
IF($D119=1,$N119,
SUMIF(OFFSET(Orçamento!$D$1,$B119-1,,$C119,),$F120&amp;"-"&amp;AG119,OFFSET(Orçamento!$I$1,$B119-1,,$C119,))*$N119/$E120)))</f>
        <v/>
      </c>
      <c r="AH120" s="314" t="str" cm="1">
        <f t="array" aca="1" ref="AH120" ca="1">IF(OR($D119=0,AH119="",$N119=0),"",
IF($G119=$E$6,
SUM(IF(OFFSET($R$23,,,($F119-1)*3-2,$D$3)=AH119,OFFSET($R$25,,,($F119-1)*3-2,$D$3)*OFFSET($B$23,1,,($F119-1)*3-2,1))),
IF($D119=1,$N119,
SUMIF(OFFSET(Orçamento!$D$1,$B119-1,,$C119,),$F120&amp;"-"&amp;AH119,OFFSET(Orçamento!$I$1,$B119-1,,$C119,))*$N119/$E120)))</f>
        <v/>
      </c>
      <c r="AI120" s="314" t="str" cm="1">
        <f t="array" aca="1" ref="AI120" ca="1">IF(OR($D119=0,AI119="",$N119=0),"",
IF($G119=$E$6,
SUM(IF(OFFSET($R$23,,,($F119-1)*3-2,$D$3)=AI119,OFFSET($R$25,,,($F119-1)*3-2,$D$3)*OFFSET($B$23,1,,($F119-1)*3-2,1))),
IF($D119=1,$N119,
SUMIF(OFFSET(Orçamento!$D$1,$B119-1,,$C119,),$F120&amp;"-"&amp;AI119,OFFSET(Orçamento!$I$1,$B119-1,,$C119,))*$N119/$E120)))</f>
        <v/>
      </c>
      <c r="AJ120" s="314" t="str" cm="1">
        <f t="array" aca="1" ref="AJ120" ca="1">IF(OR($D119=0,AJ119="",$N119=0),"",
IF($G119=$E$6,
SUM(IF(OFFSET($R$23,,,($F119-1)*3-2,$D$3)=AJ119,OFFSET($R$25,,,($F119-1)*3-2,$D$3)*OFFSET($B$23,1,,($F119-1)*3-2,1))),
IF($D119=1,$N119,
SUMIF(OFFSET(Orçamento!$D$1,$B119-1,,$C119,),$F120&amp;"-"&amp;AJ119,OFFSET(Orçamento!$I$1,$B119-1,,$C119,))*$N119/$E120)))</f>
        <v/>
      </c>
      <c r="AK120" s="314" t="str" cm="1">
        <f t="array" aca="1" ref="AK120" ca="1">IF(OR($D119=0,AK119="",$N119=0),"",
IF($G119=$E$6,
SUM(IF(OFFSET($R$23,,,($F119-1)*3-2,$D$3)=AK119,OFFSET($R$25,,,($F119-1)*3-2,$D$3)*OFFSET($B$23,1,,($F119-1)*3-2,1))),
IF($D119=1,$N119,
SUMIF(OFFSET(Orçamento!$D$1,$B119-1,,$C119,),$F120&amp;"-"&amp;AK119,OFFSET(Orçamento!$I$1,$B119-1,,$C119,))*$N119/$E120)))</f>
        <v/>
      </c>
    </row>
    <row r="121" spans="1:37" ht="13.15" customHeight="1">
      <c r="A121" s="206"/>
      <c r="B121" s="266" t="str" cm="1">
        <f t="array" aca="1" ref="B121" ca="1">IF($F119&gt;$E$2,"",IF($F$2=1,INDEX('QC rev00'!$M$10:$T$120,$F121,5),IF($F$2=2,INDEX(#REF!,$F121,5),INDEX(#REF!,$F121,5))))</f>
        <v/>
      </c>
      <c r="C121" s="266" t="str" cm="1">
        <f t="array" aca="1" ref="C121" ca="1">IF($F119&gt;$E$2,"",IF($F$2=1,INDEX('QC rev00'!$M$10:$T$120,$F121,6),IF($F$2=2,INDEX(#REF!,$F121,6),INDEX(#REF!,$F121,6))))</f>
        <v/>
      </c>
      <c r="D121" s="207"/>
      <c r="E121" s="207"/>
      <c r="F121" s="207" t="str">
        <f ca="1">IF(F119&gt;$E$2,"",MATCH(F119,'QC rev00'!$C$10:$C$120,))</f>
        <v/>
      </c>
      <c r="G121" s="753"/>
      <c r="H121" s="731"/>
      <c r="I121" s="732"/>
      <c r="J121" s="749"/>
      <c r="K121" s="750"/>
      <c r="L121" s="756"/>
      <c r="M121" s="735"/>
      <c r="N121" s="738"/>
      <c r="O121" s="741"/>
      <c r="P121" s="744"/>
      <c r="Q121" s="267" t="s">
        <v>91</v>
      </c>
      <c r="R121" s="588">
        <f t="shared" ref="R121:AK121" ca="1" si="113">IFERROR(R120*$O119,0)</f>
        <v>0</v>
      </c>
      <c r="S121" s="588">
        <f t="shared" ca="1" si="113"/>
        <v>0</v>
      </c>
      <c r="T121" s="588">
        <f t="shared" ca="1" si="113"/>
        <v>0</v>
      </c>
      <c r="U121" s="589">
        <f t="shared" ca="1" si="113"/>
        <v>0</v>
      </c>
      <c r="V121" s="588">
        <f t="shared" ca="1" si="113"/>
        <v>0</v>
      </c>
      <c r="W121" s="588">
        <f t="shared" ca="1" si="113"/>
        <v>0</v>
      </c>
      <c r="X121" s="588">
        <f t="shared" ca="1" si="113"/>
        <v>0</v>
      </c>
      <c r="Y121" s="588">
        <f t="shared" ca="1" si="113"/>
        <v>0</v>
      </c>
      <c r="Z121" s="588">
        <f t="shared" ca="1" si="113"/>
        <v>0</v>
      </c>
      <c r="AA121" s="588">
        <f t="shared" ca="1" si="113"/>
        <v>0</v>
      </c>
      <c r="AB121" s="588">
        <f t="shared" ca="1" si="113"/>
        <v>0</v>
      </c>
      <c r="AC121" s="588">
        <f t="shared" ca="1" si="113"/>
        <v>0</v>
      </c>
      <c r="AD121" s="588">
        <f t="shared" ca="1" si="113"/>
        <v>0</v>
      </c>
      <c r="AE121" s="588">
        <f t="shared" ca="1" si="113"/>
        <v>0</v>
      </c>
      <c r="AF121" s="588">
        <f t="shared" ca="1" si="113"/>
        <v>0</v>
      </c>
      <c r="AG121" s="588">
        <f t="shared" ca="1" si="113"/>
        <v>0</v>
      </c>
      <c r="AH121" s="588">
        <f t="shared" ca="1" si="113"/>
        <v>0</v>
      </c>
      <c r="AI121" s="588">
        <f t="shared" ca="1" si="113"/>
        <v>0</v>
      </c>
      <c r="AJ121" s="588">
        <f t="shared" ca="1" si="113"/>
        <v>0</v>
      </c>
      <c r="AK121" s="588">
        <f t="shared" ca="1" si="113"/>
        <v>0</v>
      </c>
    </row>
    <row r="122" spans="1:37" ht="13.15" customHeight="1">
      <c r="A122" s="206"/>
      <c r="B122" s="261">
        <f ca="1">IF($F122&gt;$E$2,0,IF(E122&lt;&gt;"",MATCH(F123&amp;" - Mapa",Orçamento!J:J,),0))</f>
        <v>0</v>
      </c>
      <c r="C122" s="215">
        <f ca="1">IF($D122&gt;1,_xlfn.MAXIFS(Orçamento!G:G,Orçamento!J:J,F123&amp;" - Mapa")+6-B122,0)</f>
        <v>0</v>
      </c>
      <c r="D122" s="261">
        <f ca="1">IF($F122&gt;$E$2,0,IF($G122=$E$6,$D$2,IF(E122&lt;&gt;"",_xlfn.MAXIFS(Orçamento!E:E,Orçamento!J:J,F123&amp;" - Mapa"),0)))</f>
        <v>0</v>
      </c>
      <c r="E122" s="215" t="str">
        <f ca="1">IF(F123="","",_xlfn.IFNA(MATCH($F123,'QC rev00'!$G$10:$G$120,),""))</f>
        <v/>
      </c>
      <c r="F122" s="207" cm="1">
        <f t="array" aca="1" ref="F122" ca="1">OFFSET(F122,-3,,,)+1</f>
        <v>34</v>
      </c>
      <c r="G122" s="751" t="str" cm="1">
        <f t="array" aca="1" ref="G122" ca="1">IF($F122&gt;$E$2,"",IF($F$2=1,INDEX('QC rev00'!$M$10:$T$120,$F124,2),IF($F$2=2,INDEX(#REF!,$F124,2),INDEX(#REF!,$F124,2))))</f>
        <v/>
      </c>
      <c r="H122" s="727" t="str" cm="1">
        <f t="array" aca="1" ref="H122" ca="1">IF($F122&gt;$E$2,"",IF($F$2=1,INDEX('QC rev00'!$M$10:$T$120,$F124,3),IF($F$2=2,INDEX(#REF!,$F124,3),INDEX(#REF!,$F124,3))))</f>
        <v/>
      </c>
      <c r="I122" s="728"/>
      <c r="J122" s="745"/>
      <c r="K122" s="746"/>
      <c r="L122" s="754" t="str" cm="1">
        <f t="array" aca="1" ref="L122" ca="1">IF($F122&gt;$E$2,"",IF($F$2=1,INDEX('QC rev00'!$M$10:$T$120,$F124,7),IF($F$2=2,INDEX(#REF!,$F124,7),INDEX(#REF!,$F124,7))))</f>
        <v/>
      </c>
      <c r="M122" s="733" t="str" cm="1">
        <f t="array" aca="1" ref="M122" ca="1">IF($F122&gt;$E$2,"",IF($F$2=1,INDEX('QC rev00'!$M$10:$T$120,$F124,8),IF($F$2=2,INDEX(#REF!,$F124,8),INDEX(#REF!,$F124,8))))</f>
        <v/>
      </c>
      <c r="N122" s="736" cm="1">
        <f t="array" aca="1" ref="N122" ca="1">IF($F122&gt;$E$2,0,IF(_xlfn.IFNA(MATCH($G122,Listas!$E$4:$E$206,),0)&gt;0,$F$5,IF($F$2=1,INDEX('QC rev00'!$M$10:$U$120,$F124,9),IF($F$2=2,INDEX(#REF!,$F124,9),INDEX(#REF!,$F124,9)))))</f>
        <v>0</v>
      </c>
      <c r="O122" s="739" cm="1">
        <f t="array" aca="1" ref="O122" ca="1">IF($F122&gt;$E$2,0,IF(_xlfn.IFNA(MATCH($G122,Listas!$E$4:$E$206,),0)&gt;0,1,IF($H$10=0,0,IF($F$2=1,INDEX('QC rev00'!$M$10:$BC$120,$F124,9+$F$3),IF($F$2=2,INDEX(#REF!,$F124,9+$F$3),INDEX(#REF!,$F124,9+$F$3)))*IF($E$5="X",1,1-$B124-$C124))))</f>
        <v>0</v>
      </c>
      <c r="P122" s="742">
        <f t="shared" ref="P122" ca="1" si="114">N122*O122</f>
        <v>0</v>
      </c>
      <c r="Q122" s="262" t="s">
        <v>89</v>
      </c>
      <c r="R122" s="308" t="str" cm="1">
        <f t="array" aca="1" ref="R122" ca="1">IF($D122=0,"",IF($G122=$E$6,INDEX(Orçamento!$U:$U,MATCH(R$21,Orçamento!$C:$C,),1),INDEX(Orçamento!$U:$U,$B122,1)))</f>
        <v/>
      </c>
      <c r="S122" s="309" t="str">
        <f ca="1">IF(S$21&gt;$D122,"",IF($G122=$E$6,INDEX(Orçamento!$U:$U,MATCH(S$21,Orçamento!$C:$C,),1),INDEX(Orçamento!$U:$U,MATCH(S$21&amp;"-"&amp;$F123,Orçamento!$F:$F,),1)))</f>
        <v/>
      </c>
      <c r="T122" s="309" t="str">
        <f ca="1">IF(T$21&gt;$D122,"",IF($G122=$E$6,INDEX(Orçamento!$U:$U,MATCH(T$21,Orçamento!$C:$C,),1),INDEX(Orçamento!$U:$U,MATCH(T$21&amp;"-"&amp;$F123,Orçamento!$F:$F,),1)))</f>
        <v/>
      </c>
      <c r="U122" s="310" t="str">
        <f ca="1">IF(U$21&gt;$D122,"",IF($G122=$E$6,INDEX(Orçamento!$U:$U,MATCH(U$21,Orçamento!$C:$C,),1),INDEX(Orçamento!$U:$U,MATCH(U$21&amp;"-"&amp;$F123,Orçamento!$F:$F,),1)))</f>
        <v/>
      </c>
      <c r="V122" s="309" t="str">
        <f ca="1">IF(V$21&gt;$D122,"",IF($G122=$E$6,INDEX(Orçamento!$U:$U,MATCH(V$21,Orçamento!$C:$C,),1),INDEX(Orçamento!$U:$U,MATCH(V$21&amp;"-"&amp;$F123,Orçamento!$F:$F,),1)))</f>
        <v/>
      </c>
      <c r="W122" s="309" t="str">
        <f ca="1">IF(W$21&gt;$D122,"",IF($G122=$E$6,INDEX(Orçamento!$U:$U,MATCH(W$21,Orçamento!$C:$C,),1),INDEX(Orçamento!$U:$U,MATCH(W$21&amp;"-"&amp;$F123,Orçamento!$F:$F,),1)))</f>
        <v/>
      </c>
      <c r="X122" s="309" t="str">
        <f ca="1">IF(X$21&gt;$D122,"",IF($G122=$E$6,INDEX(Orçamento!$U:$U,MATCH(X$21,Orçamento!$C:$C,),1),INDEX(Orçamento!$U:$U,MATCH(X$21&amp;"-"&amp;$F123,Orçamento!$F:$F,),1)))</f>
        <v/>
      </c>
      <c r="Y122" s="309" t="str">
        <f ca="1">IF(Y$21&gt;$D122,"",IF($G122=$E$6,INDEX(Orçamento!$U:$U,MATCH(Y$21,Orçamento!$C:$C,),1),INDEX(Orçamento!$U:$U,MATCH(Y$21&amp;"-"&amp;$F123,Orçamento!$F:$F,),1)))</f>
        <v/>
      </c>
      <c r="Z122" s="309" t="str">
        <f ca="1">IF(Z$21&gt;$D122,"",IF($G122=$E$6,INDEX(Orçamento!$U:$U,MATCH(Z$21,Orçamento!$C:$C,),1),INDEX(Orçamento!$U:$U,MATCH(Z$21&amp;"-"&amp;$F123,Orçamento!$F:$F,),1)))</f>
        <v/>
      </c>
      <c r="AA122" s="311" t="str">
        <f ca="1">IF(AA$21&gt;$D122,"",IF($G122=$E$6,INDEX(Orçamento!$U:$U,MATCH(AA$21,Orçamento!$C:$C,),1),INDEX(Orçamento!$U:$U,MATCH(AA$21&amp;"-"&amp;$F123,Orçamento!$F:$F,),1)))</f>
        <v/>
      </c>
      <c r="AB122" s="311" t="str">
        <f ca="1">IF(AB$21&gt;$D122,"",IF($G122=$E$6,INDEX(Orçamento!$U:$U,MATCH(AB$21,Orçamento!$C:$C,),1),INDEX(Orçamento!$U:$U,MATCH(AB$21&amp;"-"&amp;$F123,Orçamento!$F:$F,),1)))</f>
        <v/>
      </c>
      <c r="AC122" s="311" t="str">
        <f ca="1">IF(AC$21&gt;$D122,"",IF($G122=$E$6,INDEX(Orçamento!$U:$U,MATCH(AC$21,Orçamento!$C:$C,),1),INDEX(Orçamento!$U:$U,MATCH(AC$21&amp;"-"&amp;$F123,Orçamento!$F:$F,),1)))</f>
        <v/>
      </c>
      <c r="AD122" s="311" t="str">
        <f ca="1">IF(AD$21&gt;$D122,"",IF($G122=$E$6,INDEX(Orçamento!$U:$U,MATCH(AD$21,Orçamento!$C:$C,),1),INDEX(Orçamento!$U:$U,MATCH(AD$21&amp;"-"&amp;$F123,Orçamento!$F:$F,),1)))</f>
        <v/>
      </c>
      <c r="AE122" s="311" t="str">
        <f ca="1">IF(AE$21&gt;$D122,"",IF($G122=$E$6,INDEX(Orçamento!$U:$U,MATCH(AE$21,Orçamento!$C:$C,),1),INDEX(Orçamento!$U:$U,MATCH(AE$21&amp;"-"&amp;$F123,Orçamento!$F:$F,),1)))</f>
        <v/>
      </c>
      <c r="AF122" s="311" t="str">
        <f ca="1">IF(AF$21&gt;$D122,"",IF($G122=$E$6,INDEX(Orçamento!$U:$U,MATCH(AF$21,Orçamento!$C:$C,),1),INDEX(Orçamento!$U:$U,MATCH(AF$21&amp;"-"&amp;$F123,Orçamento!$F:$F,),1)))</f>
        <v/>
      </c>
      <c r="AG122" s="311" t="str">
        <f ca="1">IF(AG$21&gt;$D122,"",IF($G122=$E$6,INDEX(Orçamento!$U:$U,MATCH(AG$21,Orçamento!$C:$C,),1),INDEX(Orçamento!$U:$U,MATCH(AG$21&amp;"-"&amp;$F123,Orçamento!$F:$F,),1)))</f>
        <v/>
      </c>
      <c r="AH122" s="311" t="str">
        <f ca="1">IF(AH$21&gt;$D122,"",IF($G122=$E$6,INDEX(Orçamento!$U:$U,MATCH(AH$21,Orçamento!$C:$C,),1),INDEX(Orçamento!$U:$U,MATCH(AH$21&amp;"-"&amp;$F123,Orçamento!$F:$F,),1)))</f>
        <v/>
      </c>
      <c r="AI122" s="311" t="str">
        <f ca="1">IF(AI$21&gt;$D122,"",IF($G122=$E$6,INDEX(Orçamento!$U:$U,MATCH(AI$21,Orçamento!$C:$C,),1),INDEX(Orçamento!$U:$U,MATCH(AI$21&amp;"-"&amp;$F123,Orçamento!$F:$F,),1)))</f>
        <v/>
      </c>
      <c r="AJ122" s="311" t="str">
        <f ca="1">IF(AJ$21&gt;$D122,"",IF($G122=$E$6,INDEX(Orçamento!$U:$U,MATCH(AJ$21,Orçamento!$C:$C,),1),INDEX(Orçamento!$U:$U,MATCH(AJ$21&amp;"-"&amp;$F123,Orçamento!$F:$F,),1)))</f>
        <v/>
      </c>
      <c r="AK122" s="311" t="str">
        <f ca="1">IF(AK$21&gt;$D122,"",IF($G122=$E$6,INDEX(Orçamento!$U:$U,MATCH(AK$21,Orçamento!$C:$C,),1),INDEX(Orçamento!$U:$U,MATCH(AK$21&amp;"-"&amp;$F123,Orçamento!$F:$F,),1)))</f>
        <v/>
      </c>
    </row>
    <row r="123" spans="1:37" ht="13.15" customHeight="1">
      <c r="A123" s="206"/>
      <c r="B123" s="263">
        <f t="shared" ref="B123" ca="1" si="115">IF($F122&gt;$E$2,0,(1/(1-B124-C124))*(B124+C124))</f>
        <v>0</v>
      </c>
      <c r="C123" s="264" cm="1">
        <f t="array" aca="1" ref="C123" ca="1">IF(ROUND(SUM(IF(R122:AK122&lt;&gt;"",(R123:AK123)))-N122,3)&lt;&gt;0,"X",0)</f>
        <v>0</v>
      </c>
      <c r="D123" s="206"/>
      <c r="E123" s="215" t="str" cm="1">
        <f t="array" aca="1" ref="E123" ca="1">IF($F122&gt;$E$2,"",INDEX('QC rev00'!$J$9:$J$120,1+E122,1))</f>
        <v/>
      </c>
      <c r="F123" s="215" t="str" cm="1">
        <f t="array" aca="1" ref="F123" ca="1">IF($F122&gt;$E$2,"",IF($F$2=1,INDEX('QC rev00'!$M$10:$T$120,$F124,1),IF($F$2=2,INDEX(#REF!,$F124,1),INDEX(#REF!,$F124,1))))</f>
        <v/>
      </c>
      <c r="G123" s="752"/>
      <c r="H123" s="729"/>
      <c r="I123" s="730"/>
      <c r="J123" s="747"/>
      <c r="K123" s="748"/>
      <c r="L123" s="755"/>
      <c r="M123" s="734"/>
      <c r="N123" s="737"/>
      <c r="O123" s="740"/>
      <c r="P123" s="743"/>
      <c r="Q123" s="265" t="s">
        <v>90</v>
      </c>
      <c r="R123" s="312" t="str" cm="1">
        <f t="array" aca="1" ref="R123" ca="1">IF(OR($D122=0,R122="",$N122=0),"",
IF($G122=$E$6,
SUM(IF(OFFSET($R$23,,,($F122-1)*3-2,$D$3)=R122,OFFSET($R$25,,,($F122-1)*3-2,$D$3)*OFFSET($B$23,1,,($F122-1)*3-2,1))),
IF($D122=1,$N122,
SUMIF(OFFSET(Orçamento!$D$1,$B122-1,,$C122,),$F123&amp;"-"&amp;R122,OFFSET(Orçamento!$I$1,$B122-1,,$C122,))*$N122/$E123)))</f>
        <v/>
      </c>
      <c r="S123" s="312" t="str" cm="1">
        <f t="array" aca="1" ref="S123" ca="1">IF(OR($D122=0,S122="",$N122=0),"",
IF($G122=$E$6,
SUM(IF(OFFSET($R$23,,,($F122-1)*3-2,$D$3)=S122,OFFSET($R$25,,,($F122-1)*3-2,$D$3)*OFFSET($B$23,1,,($F122-1)*3-2,1))),
IF($D122=1,$N122,
SUMIF(OFFSET(Orçamento!$D$1,$B122-1,,$C122,),$F123&amp;"-"&amp;S122,OFFSET(Orçamento!$I$1,$B122-1,,$C122,))*$N122/$E123)))</f>
        <v/>
      </c>
      <c r="T123" s="312" t="str" cm="1">
        <f t="array" aca="1" ref="T123" ca="1">IF(OR($D122=0,T122="",$N122=0),"",
IF($G122=$E$6,
SUM(IF(OFFSET($R$23,,,($F122-1)*3-2,$D$3)=T122,OFFSET($R$25,,,($F122-1)*3-2,$D$3)*OFFSET($B$23,1,,($F122-1)*3-2,1))),
IF($D122=1,$N122,
SUMIF(OFFSET(Orçamento!$D$1,$B122-1,,$C122,),$F123&amp;"-"&amp;T122,OFFSET(Orçamento!$I$1,$B122-1,,$C122,))*$N122/$E123)))</f>
        <v/>
      </c>
      <c r="U123" s="313" t="str" cm="1">
        <f t="array" aca="1" ref="U123" ca="1">IF(OR($D122=0,U122="",$N122=0),"",
IF($G122=$E$6,
SUM(IF(OFFSET($R$23,,,($F122-1)*3-2,$D$3)=U122,OFFSET($R$25,,,($F122-1)*3-2,$D$3)*OFFSET($B$23,1,,($F122-1)*3-2,1))),
IF($D122=1,$N122,
SUMIF(OFFSET(Orçamento!$D$1,$B122-1,,$C122,),$F123&amp;"-"&amp;U122,OFFSET(Orçamento!$I$1,$B122-1,,$C122,))*$N122/$E123)))</f>
        <v/>
      </c>
      <c r="V123" s="312" t="str" cm="1">
        <f t="array" aca="1" ref="V123" ca="1">IF(OR($D122=0,V122="",$N122=0),"",
IF($G122=$E$6,
SUM(IF(OFFSET($R$23,,,($F122-1)*3-2,$D$3)=V122,OFFSET($R$25,,,($F122-1)*3-2,$D$3)*OFFSET($B$23,1,,($F122-1)*3-2,1))),
IF($D122=1,$N122,
SUMIF(OFFSET(Orçamento!$D$1,$B122-1,,$C122,),$F123&amp;"-"&amp;V122,OFFSET(Orçamento!$I$1,$B122-1,,$C122,))*$N122/$E123)))</f>
        <v/>
      </c>
      <c r="W123" s="312" t="str" cm="1">
        <f t="array" aca="1" ref="W123" ca="1">IF(OR($D122=0,W122="",$N122=0),"",
IF($G122=$E$6,
SUM(IF(OFFSET($R$23,,,($F122-1)*3-2,$D$3)=W122,OFFSET($R$25,,,($F122-1)*3-2,$D$3)*OFFSET($B$23,1,,($F122-1)*3-2,1))),
IF($D122=1,$N122,
SUMIF(OFFSET(Orçamento!$D$1,$B122-1,,$C122,),$F123&amp;"-"&amp;W122,OFFSET(Orçamento!$I$1,$B122-1,,$C122,))*$N122/$E123)))</f>
        <v/>
      </c>
      <c r="X123" s="312" t="str" cm="1">
        <f t="array" aca="1" ref="X123" ca="1">IF(OR($D122=0,X122="",$N122=0),"",
IF($G122=$E$6,
SUM(IF(OFFSET($R$23,,,($F122-1)*3-2,$D$3)=X122,OFFSET($R$25,,,($F122-1)*3-2,$D$3)*OFFSET($B$23,1,,($F122-1)*3-2,1))),
IF($D122=1,$N122,
SUMIF(OFFSET(Orçamento!$D$1,$B122-1,,$C122,),$F123&amp;"-"&amp;X122,OFFSET(Orçamento!$I$1,$B122-1,,$C122,))*$N122/$E123)))</f>
        <v/>
      </c>
      <c r="Y123" s="312" t="str" cm="1">
        <f t="array" aca="1" ref="Y123" ca="1">IF(OR($D122=0,Y122="",$N122=0),"",
IF($G122=$E$6,
SUM(IF(OFFSET($R$23,,,($F122-1)*3-2,$D$3)=Y122,OFFSET($R$25,,,($F122-1)*3-2,$D$3)*OFFSET($B$23,1,,($F122-1)*3-2,1))),
IF($D122=1,$N122,
SUMIF(OFFSET(Orçamento!$D$1,$B122-1,,$C122,),$F123&amp;"-"&amp;Y122,OFFSET(Orçamento!$I$1,$B122-1,,$C122,))*$N122/$E123)))</f>
        <v/>
      </c>
      <c r="Z123" s="312" t="str" cm="1">
        <f t="array" aca="1" ref="Z123" ca="1">IF(OR($D122=0,Z122="",$N122=0),"",
IF($G122=$E$6,
SUM(IF(OFFSET($R$23,,,($F122-1)*3-2,$D$3)=Z122,OFFSET($R$25,,,($F122-1)*3-2,$D$3)*OFFSET($B$23,1,,($F122-1)*3-2,1))),
IF($D122=1,$N122,
SUMIF(OFFSET(Orçamento!$D$1,$B122-1,,$C122,),$F123&amp;"-"&amp;Z122,OFFSET(Orçamento!$I$1,$B122-1,,$C122,))*$N122/$E123)))</f>
        <v/>
      </c>
      <c r="AA123" s="314" t="str" cm="1">
        <f t="array" aca="1" ref="AA123" ca="1">IF(OR($D122=0,AA122="",$N122=0),"",
IF($G122=$E$6,
SUM(IF(OFFSET($R$23,,,($F122-1)*3-2,$D$3)=AA122,OFFSET($R$25,,,($F122-1)*3-2,$D$3)*OFFSET($B$23,1,,($F122-1)*3-2,1))),
IF($D122=1,$N122,
SUMIF(OFFSET(Orçamento!$D$1,$B122-1,,$C122,),$F123&amp;"-"&amp;AA122,OFFSET(Orçamento!$I$1,$B122-1,,$C122,))*$N122/$E123)))</f>
        <v/>
      </c>
      <c r="AB123" s="314" t="str" cm="1">
        <f t="array" aca="1" ref="AB123" ca="1">IF(OR($D122=0,AB122="",$N122=0),"",
IF($G122=$E$6,
SUM(IF(OFFSET($R$23,,,($F122-1)*3-2,$D$3)=AB122,OFFSET($R$25,,,($F122-1)*3-2,$D$3)*OFFSET($B$23,1,,($F122-1)*3-2,1))),
IF($D122=1,$N122,
SUMIF(OFFSET(Orçamento!$D$1,$B122-1,,$C122,),$F123&amp;"-"&amp;AB122,OFFSET(Orçamento!$I$1,$B122-1,,$C122,))*$N122/$E123)))</f>
        <v/>
      </c>
      <c r="AC123" s="314" t="str" cm="1">
        <f t="array" aca="1" ref="AC123" ca="1">IF(OR($D122=0,AC122="",$N122=0),"",
IF($G122=$E$6,
SUM(IF(OFFSET($R$23,,,($F122-1)*3-2,$D$3)=AC122,OFFSET($R$25,,,($F122-1)*3-2,$D$3)*OFFSET($B$23,1,,($F122-1)*3-2,1))),
IF($D122=1,$N122,
SUMIF(OFFSET(Orçamento!$D$1,$B122-1,,$C122,),$F123&amp;"-"&amp;AC122,OFFSET(Orçamento!$I$1,$B122-1,,$C122,))*$N122/$E123)))</f>
        <v/>
      </c>
      <c r="AD123" s="314" t="str" cm="1">
        <f t="array" aca="1" ref="AD123" ca="1">IF(OR($D122=0,AD122="",$N122=0),"",
IF($G122=$E$6,
SUM(IF(OFFSET($R$23,,,($F122-1)*3-2,$D$3)=AD122,OFFSET($R$25,,,($F122-1)*3-2,$D$3)*OFFSET($B$23,1,,($F122-1)*3-2,1))),
IF($D122=1,$N122,
SUMIF(OFFSET(Orçamento!$D$1,$B122-1,,$C122,),$F123&amp;"-"&amp;AD122,OFFSET(Orçamento!$I$1,$B122-1,,$C122,))*$N122/$E123)))</f>
        <v/>
      </c>
      <c r="AE123" s="314" t="str" cm="1">
        <f t="array" aca="1" ref="AE123" ca="1">IF(OR($D122=0,AE122="",$N122=0),"",
IF($G122=$E$6,
SUM(IF(OFFSET($R$23,,,($F122-1)*3-2,$D$3)=AE122,OFFSET($R$25,,,($F122-1)*3-2,$D$3)*OFFSET($B$23,1,,($F122-1)*3-2,1))),
IF($D122=1,$N122,
SUMIF(OFFSET(Orçamento!$D$1,$B122-1,,$C122,),$F123&amp;"-"&amp;AE122,OFFSET(Orçamento!$I$1,$B122-1,,$C122,))*$N122/$E123)))</f>
        <v/>
      </c>
      <c r="AF123" s="314" t="str" cm="1">
        <f t="array" aca="1" ref="AF123" ca="1">IF(OR($D122=0,AF122="",$N122=0),"",
IF($G122=$E$6,
SUM(IF(OFFSET($R$23,,,($F122-1)*3-2,$D$3)=AF122,OFFSET($R$25,,,($F122-1)*3-2,$D$3)*OFFSET($B$23,1,,($F122-1)*3-2,1))),
IF($D122=1,$N122,
SUMIF(OFFSET(Orçamento!$D$1,$B122-1,,$C122,),$F123&amp;"-"&amp;AF122,OFFSET(Orçamento!$I$1,$B122-1,,$C122,))*$N122/$E123)))</f>
        <v/>
      </c>
      <c r="AG123" s="314" t="str" cm="1">
        <f t="array" aca="1" ref="AG123" ca="1">IF(OR($D122=0,AG122="",$N122=0),"",
IF($G122=$E$6,
SUM(IF(OFFSET($R$23,,,($F122-1)*3-2,$D$3)=AG122,OFFSET($R$25,,,($F122-1)*3-2,$D$3)*OFFSET($B$23,1,,($F122-1)*3-2,1))),
IF($D122=1,$N122,
SUMIF(OFFSET(Orçamento!$D$1,$B122-1,,$C122,),$F123&amp;"-"&amp;AG122,OFFSET(Orçamento!$I$1,$B122-1,,$C122,))*$N122/$E123)))</f>
        <v/>
      </c>
      <c r="AH123" s="314" t="str" cm="1">
        <f t="array" aca="1" ref="AH123" ca="1">IF(OR($D122=0,AH122="",$N122=0),"",
IF($G122=$E$6,
SUM(IF(OFFSET($R$23,,,($F122-1)*3-2,$D$3)=AH122,OFFSET($R$25,,,($F122-1)*3-2,$D$3)*OFFSET($B$23,1,,($F122-1)*3-2,1))),
IF($D122=1,$N122,
SUMIF(OFFSET(Orçamento!$D$1,$B122-1,,$C122,),$F123&amp;"-"&amp;AH122,OFFSET(Orçamento!$I$1,$B122-1,,$C122,))*$N122/$E123)))</f>
        <v/>
      </c>
      <c r="AI123" s="314" t="str" cm="1">
        <f t="array" aca="1" ref="AI123" ca="1">IF(OR($D122=0,AI122="",$N122=0),"",
IF($G122=$E$6,
SUM(IF(OFFSET($R$23,,,($F122-1)*3-2,$D$3)=AI122,OFFSET($R$25,,,($F122-1)*3-2,$D$3)*OFFSET($B$23,1,,($F122-1)*3-2,1))),
IF($D122=1,$N122,
SUMIF(OFFSET(Orçamento!$D$1,$B122-1,,$C122,),$F123&amp;"-"&amp;AI122,OFFSET(Orçamento!$I$1,$B122-1,,$C122,))*$N122/$E123)))</f>
        <v/>
      </c>
      <c r="AJ123" s="314" t="str" cm="1">
        <f t="array" aca="1" ref="AJ123" ca="1">IF(OR($D122=0,AJ122="",$N122=0),"",
IF($G122=$E$6,
SUM(IF(OFFSET($R$23,,,($F122-1)*3-2,$D$3)=AJ122,OFFSET($R$25,,,($F122-1)*3-2,$D$3)*OFFSET($B$23,1,,($F122-1)*3-2,1))),
IF($D122=1,$N122,
SUMIF(OFFSET(Orçamento!$D$1,$B122-1,,$C122,),$F123&amp;"-"&amp;AJ122,OFFSET(Orçamento!$I$1,$B122-1,,$C122,))*$N122/$E123)))</f>
        <v/>
      </c>
      <c r="AK123" s="314" t="str" cm="1">
        <f t="array" aca="1" ref="AK123" ca="1">IF(OR($D122=0,AK122="",$N122=0),"",
IF($G122=$E$6,
SUM(IF(OFFSET($R$23,,,($F122-1)*3-2,$D$3)=AK122,OFFSET($R$25,,,($F122-1)*3-2,$D$3)*OFFSET($B$23,1,,($F122-1)*3-2,1))),
IF($D122=1,$N122,
SUMIF(OFFSET(Orçamento!$D$1,$B122-1,,$C122,),$F123&amp;"-"&amp;AK122,OFFSET(Orçamento!$I$1,$B122-1,,$C122,))*$N122/$E123)))</f>
        <v/>
      </c>
    </row>
    <row r="124" spans="1:37" ht="13.15" customHeight="1">
      <c r="A124" s="206"/>
      <c r="B124" s="266" t="str" cm="1">
        <f t="array" aca="1" ref="B124" ca="1">IF($F122&gt;$E$2,"",IF($F$2=1,INDEX('QC rev00'!$M$10:$T$120,$F124,5),IF($F$2=2,INDEX(#REF!,$F124,5),INDEX(#REF!,$F124,5))))</f>
        <v/>
      </c>
      <c r="C124" s="266" t="str" cm="1">
        <f t="array" aca="1" ref="C124" ca="1">IF($F122&gt;$E$2,"",IF($F$2=1,INDEX('QC rev00'!$M$10:$T$120,$F124,6),IF($F$2=2,INDEX(#REF!,$F124,6),INDEX(#REF!,$F124,6))))</f>
        <v/>
      </c>
      <c r="D124" s="207"/>
      <c r="E124" s="207"/>
      <c r="F124" s="207" t="str">
        <f ca="1">IF(F122&gt;$E$2,"",MATCH(F122,'QC rev00'!$C$10:$C$120,))</f>
        <v/>
      </c>
      <c r="G124" s="753"/>
      <c r="H124" s="731"/>
      <c r="I124" s="732"/>
      <c r="J124" s="749"/>
      <c r="K124" s="750"/>
      <c r="L124" s="756"/>
      <c r="M124" s="735"/>
      <c r="N124" s="738"/>
      <c r="O124" s="741"/>
      <c r="P124" s="744"/>
      <c r="Q124" s="267" t="s">
        <v>91</v>
      </c>
      <c r="R124" s="588">
        <f t="shared" ref="R124:AK124" ca="1" si="116">IFERROR(R123*$O122,0)</f>
        <v>0</v>
      </c>
      <c r="S124" s="588">
        <f t="shared" ca="1" si="116"/>
        <v>0</v>
      </c>
      <c r="T124" s="588">
        <f t="shared" ca="1" si="116"/>
        <v>0</v>
      </c>
      <c r="U124" s="589">
        <f t="shared" ca="1" si="116"/>
        <v>0</v>
      </c>
      <c r="V124" s="588">
        <f t="shared" ca="1" si="116"/>
        <v>0</v>
      </c>
      <c r="W124" s="588">
        <f t="shared" ca="1" si="116"/>
        <v>0</v>
      </c>
      <c r="X124" s="588">
        <f t="shared" ca="1" si="116"/>
        <v>0</v>
      </c>
      <c r="Y124" s="588">
        <f t="shared" ca="1" si="116"/>
        <v>0</v>
      </c>
      <c r="Z124" s="588">
        <f t="shared" ca="1" si="116"/>
        <v>0</v>
      </c>
      <c r="AA124" s="588">
        <f t="shared" ca="1" si="116"/>
        <v>0</v>
      </c>
      <c r="AB124" s="588">
        <f t="shared" ca="1" si="116"/>
        <v>0</v>
      </c>
      <c r="AC124" s="588">
        <f t="shared" ca="1" si="116"/>
        <v>0</v>
      </c>
      <c r="AD124" s="588">
        <f t="shared" ca="1" si="116"/>
        <v>0</v>
      </c>
      <c r="AE124" s="588">
        <f t="shared" ca="1" si="116"/>
        <v>0</v>
      </c>
      <c r="AF124" s="588">
        <f t="shared" ca="1" si="116"/>
        <v>0</v>
      </c>
      <c r="AG124" s="588">
        <f t="shared" ca="1" si="116"/>
        <v>0</v>
      </c>
      <c r="AH124" s="588">
        <f t="shared" ca="1" si="116"/>
        <v>0</v>
      </c>
      <c r="AI124" s="588">
        <f t="shared" ca="1" si="116"/>
        <v>0</v>
      </c>
      <c r="AJ124" s="588">
        <f t="shared" ca="1" si="116"/>
        <v>0</v>
      </c>
      <c r="AK124" s="588">
        <f t="shared" ca="1" si="116"/>
        <v>0</v>
      </c>
    </row>
    <row r="125" spans="1:37" ht="13.15" customHeight="1">
      <c r="A125" s="206"/>
      <c r="B125" s="261">
        <f ca="1">IF($F125&gt;$E$2,0,IF(E125&lt;&gt;"",MATCH(F126&amp;" - Mapa",Orçamento!J:J,),0))</f>
        <v>0</v>
      </c>
      <c r="C125" s="215">
        <f ca="1">IF($D125&gt;1,_xlfn.MAXIFS(Orçamento!G:G,Orçamento!J:J,F126&amp;" - Mapa")+6-B125,0)</f>
        <v>0</v>
      </c>
      <c r="D125" s="261">
        <f ca="1">IF($F125&gt;$E$2,0,IF($G125=$E$6,$D$2,IF(E125&lt;&gt;"",_xlfn.MAXIFS(Orçamento!E:E,Orçamento!J:J,F126&amp;" - Mapa"),0)))</f>
        <v>0</v>
      </c>
      <c r="E125" s="215" t="str">
        <f ca="1">IF(F126="","",_xlfn.IFNA(MATCH($F126,'QC rev00'!$G$10:$G$120,),""))</f>
        <v/>
      </c>
      <c r="F125" s="207" cm="1">
        <f t="array" aca="1" ref="F125" ca="1">OFFSET(F125,-3,,,)+1</f>
        <v>35</v>
      </c>
      <c r="G125" s="751" t="str" cm="1">
        <f t="array" aca="1" ref="G125" ca="1">IF($F125&gt;$E$2,"",IF($F$2=1,INDEX('QC rev00'!$M$10:$T$120,$F127,2),IF($F$2=2,INDEX(#REF!,$F127,2),INDEX(#REF!,$F127,2))))</f>
        <v/>
      </c>
      <c r="H125" s="727" t="str" cm="1">
        <f t="array" aca="1" ref="H125" ca="1">IF($F125&gt;$E$2,"",IF($F$2=1,INDEX('QC rev00'!$M$10:$T$120,$F127,3),IF($F$2=2,INDEX(#REF!,$F127,3),INDEX(#REF!,$F127,3))))</f>
        <v/>
      </c>
      <c r="I125" s="728"/>
      <c r="J125" s="745"/>
      <c r="K125" s="746"/>
      <c r="L125" s="754" t="str" cm="1">
        <f t="array" aca="1" ref="L125" ca="1">IF($F125&gt;$E$2,"",IF($F$2=1,INDEX('QC rev00'!$M$10:$T$120,$F127,7),IF($F$2=2,INDEX(#REF!,$F127,7),INDEX(#REF!,$F127,7))))</f>
        <v/>
      </c>
      <c r="M125" s="733" t="str" cm="1">
        <f t="array" aca="1" ref="M125" ca="1">IF($F125&gt;$E$2,"",IF($F$2=1,INDEX('QC rev00'!$M$10:$T$120,$F127,8),IF($F$2=2,INDEX(#REF!,$F127,8),INDEX(#REF!,$F127,8))))</f>
        <v/>
      </c>
      <c r="N125" s="736" cm="1">
        <f t="array" aca="1" ref="N125" ca="1">IF($F125&gt;$E$2,0,IF(_xlfn.IFNA(MATCH($G125,Listas!$E$4:$E$206,),0)&gt;0,$F$5,IF($F$2=1,INDEX('QC rev00'!$M$10:$U$120,$F127,9),IF($F$2=2,INDEX(#REF!,$F127,9),INDEX(#REF!,$F127,9)))))</f>
        <v>0</v>
      </c>
      <c r="O125" s="739" cm="1">
        <f t="array" aca="1" ref="O125" ca="1">IF($F125&gt;$E$2,0,IF(_xlfn.IFNA(MATCH($G125,Listas!$E$4:$E$206,),0)&gt;0,1,IF($H$10=0,0,IF($F$2=1,INDEX('QC rev00'!$M$10:$BC$120,$F127,9+$F$3),IF($F$2=2,INDEX(#REF!,$F127,9+$F$3),INDEX(#REF!,$F127,9+$F$3)))*IF($E$5="X",1,1-$B127-$C127))))</f>
        <v>0</v>
      </c>
      <c r="P125" s="742">
        <f t="shared" ref="P125" ca="1" si="117">N125*O125</f>
        <v>0</v>
      </c>
      <c r="Q125" s="262" t="s">
        <v>89</v>
      </c>
      <c r="R125" s="308" t="str" cm="1">
        <f t="array" aca="1" ref="R125" ca="1">IF($D125=0,"",IF($G125=$E$6,INDEX(Orçamento!$U:$U,MATCH(R$21,Orçamento!$C:$C,),1),INDEX(Orçamento!$U:$U,$B125,1)))</f>
        <v/>
      </c>
      <c r="S125" s="309" t="str">
        <f ca="1">IF(S$21&gt;$D125,"",IF($G125=$E$6,INDEX(Orçamento!$U:$U,MATCH(S$21,Orçamento!$C:$C,),1),INDEX(Orçamento!$U:$U,MATCH(S$21&amp;"-"&amp;$F126,Orçamento!$F:$F,),1)))</f>
        <v/>
      </c>
      <c r="T125" s="309" t="str">
        <f ca="1">IF(T$21&gt;$D125,"",IF($G125=$E$6,INDEX(Orçamento!$U:$U,MATCH(T$21,Orçamento!$C:$C,),1),INDEX(Orçamento!$U:$U,MATCH(T$21&amp;"-"&amp;$F126,Orçamento!$F:$F,),1)))</f>
        <v/>
      </c>
      <c r="U125" s="310" t="str">
        <f ca="1">IF(U$21&gt;$D125,"",IF($G125=$E$6,INDEX(Orçamento!$U:$U,MATCH(U$21,Orçamento!$C:$C,),1),INDEX(Orçamento!$U:$U,MATCH(U$21&amp;"-"&amp;$F126,Orçamento!$F:$F,),1)))</f>
        <v/>
      </c>
      <c r="V125" s="309" t="str">
        <f ca="1">IF(V$21&gt;$D125,"",IF($G125=$E$6,INDEX(Orçamento!$U:$U,MATCH(V$21,Orçamento!$C:$C,),1),INDEX(Orçamento!$U:$U,MATCH(V$21&amp;"-"&amp;$F126,Orçamento!$F:$F,),1)))</f>
        <v/>
      </c>
      <c r="W125" s="309" t="str">
        <f ca="1">IF(W$21&gt;$D125,"",IF($G125=$E$6,INDEX(Orçamento!$U:$U,MATCH(W$21,Orçamento!$C:$C,),1),INDEX(Orçamento!$U:$U,MATCH(W$21&amp;"-"&amp;$F126,Orçamento!$F:$F,),1)))</f>
        <v/>
      </c>
      <c r="X125" s="309" t="str">
        <f ca="1">IF(X$21&gt;$D125,"",IF($G125=$E$6,INDEX(Orçamento!$U:$U,MATCH(X$21,Orçamento!$C:$C,),1),INDEX(Orçamento!$U:$U,MATCH(X$21&amp;"-"&amp;$F126,Orçamento!$F:$F,),1)))</f>
        <v/>
      </c>
      <c r="Y125" s="309" t="str">
        <f ca="1">IF(Y$21&gt;$D125,"",IF($G125=$E$6,INDEX(Orçamento!$U:$U,MATCH(Y$21,Orçamento!$C:$C,),1),INDEX(Orçamento!$U:$U,MATCH(Y$21&amp;"-"&amp;$F126,Orçamento!$F:$F,),1)))</f>
        <v/>
      </c>
      <c r="Z125" s="309" t="str">
        <f ca="1">IF(Z$21&gt;$D125,"",IF($G125=$E$6,INDEX(Orçamento!$U:$U,MATCH(Z$21,Orçamento!$C:$C,),1),INDEX(Orçamento!$U:$U,MATCH(Z$21&amp;"-"&amp;$F126,Orçamento!$F:$F,),1)))</f>
        <v/>
      </c>
      <c r="AA125" s="311" t="str">
        <f ca="1">IF(AA$21&gt;$D125,"",IF($G125=$E$6,INDEX(Orçamento!$U:$U,MATCH(AA$21,Orçamento!$C:$C,),1),INDEX(Orçamento!$U:$U,MATCH(AA$21&amp;"-"&amp;$F126,Orçamento!$F:$F,),1)))</f>
        <v/>
      </c>
      <c r="AB125" s="311" t="str">
        <f ca="1">IF(AB$21&gt;$D125,"",IF($G125=$E$6,INDEX(Orçamento!$U:$U,MATCH(AB$21,Orçamento!$C:$C,),1),INDEX(Orçamento!$U:$U,MATCH(AB$21&amp;"-"&amp;$F126,Orçamento!$F:$F,),1)))</f>
        <v/>
      </c>
      <c r="AC125" s="311" t="str">
        <f ca="1">IF(AC$21&gt;$D125,"",IF($G125=$E$6,INDEX(Orçamento!$U:$U,MATCH(AC$21,Orçamento!$C:$C,),1),INDEX(Orçamento!$U:$U,MATCH(AC$21&amp;"-"&amp;$F126,Orçamento!$F:$F,),1)))</f>
        <v/>
      </c>
      <c r="AD125" s="311" t="str">
        <f ca="1">IF(AD$21&gt;$D125,"",IF($G125=$E$6,INDEX(Orçamento!$U:$U,MATCH(AD$21,Orçamento!$C:$C,),1),INDEX(Orçamento!$U:$U,MATCH(AD$21&amp;"-"&amp;$F126,Orçamento!$F:$F,),1)))</f>
        <v/>
      </c>
      <c r="AE125" s="311" t="str">
        <f ca="1">IF(AE$21&gt;$D125,"",IF($G125=$E$6,INDEX(Orçamento!$U:$U,MATCH(AE$21,Orçamento!$C:$C,),1),INDEX(Orçamento!$U:$U,MATCH(AE$21&amp;"-"&amp;$F126,Orçamento!$F:$F,),1)))</f>
        <v/>
      </c>
      <c r="AF125" s="311" t="str">
        <f ca="1">IF(AF$21&gt;$D125,"",IF($G125=$E$6,INDEX(Orçamento!$U:$U,MATCH(AF$21,Orçamento!$C:$C,),1),INDEX(Orçamento!$U:$U,MATCH(AF$21&amp;"-"&amp;$F126,Orçamento!$F:$F,),1)))</f>
        <v/>
      </c>
      <c r="AG125" s="311" t="str">
        <f ca="1">IF(AG$21&gt;$D125,"",IF($G125=$E$6,INDEX(Orçamento!$U:$U,MATCH(AG$21,Orçamento!$C:$C,),1),INDEX(Orçamento!$U:$U,MATCH(AG$21&amp;"-"&amp;$F126,Orçamento!$F:$F,),1)))</f>
        <v/>
      </c>
      <c r="AH125" s="311" t="str">
        <f ca="1">IF(AH$21&gt;$D125,"",IF($G125=$E$6,INDEX(Orçamento!$U:$U,MATCH(AH$21,Orçamento!$C:$C,),1),INDEX(Orçamento!$U:$U,MATCH(AH$21&amp;"-"&amp;$F126,Orçamento!$F:$F,),1)))</f>
        <v/>
      </c>
      <c r="AI125" s="311" t="str">
        <f ca="1">IF(AI$21&gt;$D125,"",IF($G125=$E$6,INDEX(Orçamento!$U:$U,MATCH(AI$21,Orçamento!$C:$C,),1),INDEX(Orçamento!$U:$U,MATCH(AI$21&amp;"-"&amp;$F126,Orçamento!$F:$F,),1)))</f>
        <v/>
      </c>
      <c r="AJ125" s="311" t="str">
        <f ca="1">IF(AJ$21&gt;$D125,"",IF($G125=$E$6,INDEX(Orçamento!$U:$U,MATCH(AJ$21,Orçamento!$C:$C,),1),INDEX(Orçamento!$U:$U,MATCH(AJ$21&amp;"-"&amp;$F126,Orçamento!$F:$F,),1)))</f>
        <v/>
      </c>
      <c r="AK125" s="311" t="str">
        <f ca="1">IF(AK$21&gt;$D125,"",IF($G125=$E$6,INDEX(Orçamento!$U:$U,MATCH(AK$21,Orçamento!$C:$C,),1),INDEX(Orçamento!$U:$U,MATCH(AK$21&amp;"-"&amp;$F126,Orçamento!$F:$F,),1)))</f>
        <v/>
      </c>
    </row>
    <row r="126" spans="1:37" ht="13.15" customHeight="1">
      <c r="A126" s="206"/>
      <c r="B126" s="263">
        <f t="shared" ref="B126" ca="1" si="118">IF($F125&gt;$E$2,0,(1/(1-B127-C127))*(B127+C127))</f>
        <v>0</v>
      </c>
      <c r="C126" s="264" cm="1">
        <f t="array" aca="1" ref="C126" ca="1">IF(ROUND(SUM(IF(R125:AK125&lt;&gt;"",(R126:AK126)))-N125,3)&lt;&gt;0,"X",0)</f>
        <v>0</v>
      </c>
      <c r="D126" s="206"/>
      <c r="E126" s="215" t="str" cm="1">
        <f t="array" aca="1" ref="E126" ca="1">IF($F125&gt;$E$2,"",INDEX('QC rev00'!$J$9:$J$120,1+E125,1))</f>
        <v/>
      </c>
      <c r="F126" s="215" t="str" cm="1">
        <f t="array" aca="1" ref="F126" ca="1">IF($F125&gt;$E$2,"",IF($F$2=1,INDEX('QC rev00'!$M$10:$T$120,$F127,1),IF($F$2=2,INDEX(#REF!,$F127,1),INDEX(#REF!,$F127,1))))</f>
        <v/>
      </c>
      <c r="G126" s="752"/>
      <c r="H126" s="729"/>
      <c r="I126" s="730"/>
      <c r="J126" s="747"/>
      <c r="K126" s="748"/>
      <c r="L126" s="755"/>
      <c r="M126" s="734"/>
      <c r="N126" s="737"/>
      <c r="O126" s="740"/>
      <c r="P126" s="743"/>
      <c r="Q126" s="265" t="s">
        <v>90</v>
      </c>
      <c r="R126" s="312" t="str" cm="1">
        <f t="array" aca="1" ref="R126" ca="1">IF(OR($D125=0,R125="",$N125=0),"",
IF($G125=$E$6,
SUM(IF(OFFSET($R$23,,,($F125-1)*3-2,$D$3)=R125,OFFSET($R$25,,,($F125-1)*3-2,$D$3)*OFFSET($B$23,1,,($F125-1)*3-2,1))),
IF($D125=1,$N125,
SUMIF(OFFSET(Orçamento!$D$1,$B125-1,,$C125,),$F126&amp;"-"&amp;R125,OFFSET(Orçamento!$I$1,$B125-1,,$C125,))*$N125/$E126)))</f>
        <v/>
      </c>
      <c r="S126" s="312" t="str" cm="1">
        <f t="array" aca="1" ref="S126" ca="1">IF(OR($D125=0,S125="",$N125=0),"",
IF($G125=$E$6,
SUM(IF(OFFSET($R$23,,,($F125-1)*3-2,$D$3)=S125,OFFSET($R$25,,,($F125-1)*3-2,$D$3)*OFFSET($B$23,1,,($F125-1)*3-2,1))),
IF($D125=1,$N125,
SUMIF(OFFSET(Orçamento!$D$1,$B125-1,,$C125,),$F126&amp;"-"&amp;S125,OFFSET(Orçamento!$I$1,$B125-1,,$C125,))*$N125/$E126)))</f>
        <v/>
      </c>
      <c r="T126" s="312" t="str" cm="1">
        <f t="array" aca="1" ref="T126" ca="1">IF(OR($D125=0,T125="",$N125=0),"",
IF($G125=$E$6,
SUM(IF(OFFSET($R$23,,,($F125-1)*3-2,$D$3)=T125,OFFSET($R$25,,,($F125-1)*3-2,$D$3)*OFFSET($B$23,1,,($F125-1)*3-2,1))),
IF($D125=1,$N125,
SUMIF(OFFSET(Orçamento!$D$1,$B125-1,,$C125,),$F126&amp;"-"&amp;T125,OFFSET(Orçamento!$I$1,$B125-1,,$C125,))*$N125/$E126)))</f>
        <v/>
      </c>
      <c r="U126" s="313" t="str" cm="1">
        <f t="array" aca="1" ref="U126" ca="1">IF(OR($D125=0,U125="",$N125=0),"",
IF($G125=$E$6,
SUM(IF(OFFSET($R$23,,,($F125-1)*3-2,$D$3)=U125,OFFSET($R$25,,,($F125-1)*3-2,$D$3)*OFFSET($B$23,1,,($F125-1)*3-2,1))),
IF($D125=1,$N125,
SUMIF(OFFSET(Orçamento!$D$1,$B125-1,,$C125,),$F126&amp;"-"&amp;U125,OFFSET(Orçamento!$I$1,$B125-1,,$C125,))*$N125/$E126)))</f>
        <v/>
      </c>
      <c r="V126" s="312" t="str" cm="1">
        <f t="array" aca="1" ref="V126" ca="1">IF(OR($D125=0,V125="",$N125=0),"",
IF($G125=$E$6,
SUM(IF(OFFSET($R$23,,,($F125-1)*3-2,$D$3)=V125,OFFSET($R$25,,,($F125-1)*3-2,$D$3)*OFFSET($B$23,1,,($F125-1)*3-2,1))),
IF($D125=1,$N125,
SUMIF(OFFSET(Orçamento!$D$1,$B125-1,,$C125,),$F126&amp;"-"&amp;V125,OFFSET(Orçamento!$I$1,$B125-1,,$C125,))*$N125/$E126)))</f>
        <v/>
      </c>
      <c r="W126" s="312" t="str" cm="1">
        <f t="array" aca="1" ref="W126" ca="1">IF(OR($D125=0,W125="",$N125=0),"",
IF($G125=$E$6,
SUM(IF(OFFSET($R$23,,,($F125-1)*3-2,$D$3)=W125,OFFSET($R$25,,,($F125-1)*3-2,$D$3)*OFFSET($B$23,1,,($F125-1)*3-2,1))),
IF($D125=1,$N125,
SUMIF(OFFSET(Orçamento!$D$1,$B125-1,,$C125,),$F126&amp;"-"&amp;W125,OFFSET(Orçamento!$I$1,$B125-1,,$C125,))*$N125/$E126)))</f>
        <v/>
      </c>
      <c r="X126" s="312" t="str" cm="1">
        <f t="array" aca="1" ref="X126" ca="1">IF(OR($D125=0,X125="",$N125=0),"",
IF($G125=$E$6,
SUM(IF(OFFSET($R$23,,,($F125-1)*3-2,$D$3)=X125,OFFSET($R$25,,,($F125-1)*3-2,$D$3)*OFFSET($B$23,1,,($F125-1)*3-2,1))),
IF($D125=1,$N125,
SUMIF(OFFSET(Orçamento!$D$1,$B125-1,,$C125,),$F126&amp;"-"&amp;X125,OFFSET(Orçamento!$I$1,$B125-1,,$C125,))*$N125/$E126)))</f>
        <v/>
      </c>
      <c r="Y126" s="312" t="str" cm="1">
        <f t="array" aca="1" ref="Y126" ca="1">IF(OR($D125=0,Y125="",$N125=0),"",
IF($G125=$E$6,
SUM(IF(OFFSET($R$23,,,($F125-1)*3-2,$D$3)=Y125,OFFSET($R$25,,,($F125-1)*3-2,$D$3)*OFFSET($B$23,1,,($F125-1)*3-2,1))),
IF($D125=1,$N125,
SUMIF(OFFSET(Orçamento!$D$1,$B125-1,,$C125,),$F126&amp;"-"&amp;Y125,OFFSET(Orçamento!$I$1,$B125-1,,$C125,))*$N125/$E126)))</f>
        <v/>
      </c>
      <c r="Z126" s="312" t="str" cm="1">
        <f t="array" aca="1" ref="Z126" ca="1">IF(OR($D125=0,Z125="",$N125=0),"",
IF($G125=$E$6,
SUM(IF(OFFSET($R$23,,,($F125-1)*3-2,$D$3)=Z125,OFFSET($R$25,,,($F125-1)*3-2,$D$3)*OFFSET($B$23,1,,($F125-1)*3-2,1))),
IF($D125=1,$N125,
SUMIF(OFFSET(Orçamento!$D$1,$B125-1,,$C125,),$F126&amp;"-"&amp;Z125,OFFSET(Orçamento!$I$1,$B125-1,,$C125,))*$N125/$E126)))</f>
        <v/>
      </c>
      <c r="AA126" s="314" t="str" cm="1">
        <f t="array" aca="1" ref="AA126" ca="1">IF(OR($D125=0,AA125="",$N125=0),"",
IF($G125=$E$6,
SUM(IF(OFFSET($R$23,,,($F125-1)*3-2,$D$3)=AA125,OFFSET($R$25,,,($F125-1)*3-2,$D$3)*OFFSET($B$23,1,,($F125-1)*3-2,1))),
IF($D125=1,$N125,
SUMIF(OFFSET(Orçamento!$D$1,$B125-1,,$C125,),$F126&amp;"-"&amp;AA125,OFFSET(Orçamento!$I$1,$B125-1,,$C125,))*$N125/$E126)))</f>
        <v/>
      </c>
      <c r="AB126" s="314" t="str" cm="1">
        <f t="array" aca="1" ref="AB126" ca="1">IF(OR($D125=0,AB125="",$N125=0),"",
IF($G125=$E$6,
SUM(IF(OFFSET($R$23,,,($F125-1)*3-2,$D$3)=AB125,OFFSET($R$25,,,($F125-1)*3-2,$D$3)*OFFSET($B$23,1,,($F125-1)*3-2,1))),
IF($D125=1,$N125,
SUMIF(OFFSET(Orçamento!$D$1,$B125-1,,$C125,),$F126&amp;"-"&amp;AB125,OFFSET(Orçamento!$I$1,$B125-1,,$C125,))*$N125/$E126)))</f>
        <v/>
      </c>
      <c r="AC126" s="314" t="str" cm="1">
        <f t="array" aca="1" ref="AC126" ca="1">IF(OR($D125=0,AC125="",$N125=0),"",
IF($G125=$E$6,
SUM(IF(OFFSET($R$23,,,($F125-1)*3-2,$D$3)=AC125,OFFSET($R$25,,,($F125-1)*3-2,$D$3)*OFFSET($B$23,1,,($F125-1)*3-2,1))),
IF($D125=1,$N125,
SUMIF(OFFSET(Orçamento!$D$1,$B125-1,,$C125,),$F126&amp;"-"&amp;AC125,OFFSET(Orçamento!$I$1,$B125-1,,$C125,))*$N125/$E126)))</f>
        <v/>
      </c>
      <c r="AD126" s="314" t="str" cm="1">
        <f t="array" aca="1" ref="AD126" ca="1">IF(OR($D125=0,AD125="",$N125=0),"",
IF($G125=$E$6,
SUM(IF(OFFSET($R$23,,,($F125-1)*3-2,$D$3)=AD125,OFFSET($R$25,,,($F125-1)*3-2,$D$3)*OFFSET($B$23,1,,($F125-1)*3-2,1))),
IF($D125=1,$N125,
SUMIF(OFFSET(Orçamento!$D$1,$B125-1,,$C125,),$F126&amp;"-"&amp;AD125,OFFSET(Orçamento!$I$1,$B125-1,,$C125,))*$N125/$E126)))</f>
        <v/>
      </c>
      <c r="AE126" s="314" t="str" cm="1">
        <f t="array" aca="1" ref="AE126" ca="1">IF(OR($D125=0,AE125="",$N125=0),"",
IF($G125=$E$6,
SUM(IF(OFFSET($R$23,,,($F125-1)*3-2,$D$3)=AE125,OFFSET($R$25,,,($F125-1)*3-2,$D$3)*OFFSET($B$23,1,,($F125-1)*3-2,1))),
IF($D125=1,$N125,
SUMIF(OFFSET(Orçamento!$D$1,$B125-1,,$C125,),$F126&amp;"-"&amp;AE125,OFFSET(Orçamento!$I$1,$B125-1,,$C125,))*$N125/$E126)))</f>
        <v/>
      </c>
      <c r="AF126" s="314" t="str" cm="1">
        <f t="array" aca="1" ref="AF126" ca="1">IF(OR($D125=0,AF125="",$N125=0),"",
IF($G125=$E$6,
SUM(IF(OFFSET($R$23,,,($F125-1)*3-2,$D$3)=AF125,OFFSET($R$25,,,($F125-1)*3-2,$D$3)*OFFSET($B$23,1,,($F125-1)*3-2,1))),
IF($D125=1,$N125,
SUMIF(OFFSET(Orçamento!$D$1,$B125-1,,$C125,),$F126&amp;"-"&amp;AF125,OFFSET(Orçamento!$I$1,$B125-1,,$C125,))*$N125/$E126)))</f>
        <v/>
      </c>
      <c r="AG126" s="314" t="str" cm="1">
        <f t="array" aca="1" ref="AG126" ca="1">IF(OR($D125=0,AG125="",$N125=0),"",
IF($G125=$E$6,
SUM(IF(OFFSET($R$23,,,($F125-1)*3-2,$D$3)=AG125,OFFSET($R$25,,,($F125-1)*3-2,$D$3)*OFFSET($B$23,1,,($F125-1)*3-2,1))),
IF($D125=1,$N125,
SUMIF(OFFSET(Orçamento!$D$1,$B125-1,,$C125,),$F126&amp;"-"&amp;AG125,OFFSET(Orçamento!$I$1,$B125-1,,$C125,))*$N125/$E126)))</f>
        <v/>
      </c>
      <c r="AH126" s="314" t="str" cm="1">
        <f t="array" aca="1" ref="AH126" ca="1">IF(OR($D125=0,AH125="",$N125=0),"",
IF($G125=$E$6,
SUM(IF(OFFSET($R$23,,,($F125-1)*3-2,$D$3)=AH125,OFFSET($R$25,,,($F125-1)*3-2,$D$3)*OFFSET($B$23,1,,($F125-1)*3-2,1))),
IF($D125=1,$N125,
SUMIF(OFFSET(Orçamento!$D$1,$B125-1,,$C125,),$F126&amp;"-"&amp;AH125,OFFSET(Orçamento!$I$1,$B125-1,,$C125,))*$N125/$E126)))</f>
        <v/>
      </c>
      <c r="AI126" s="314" t="str" cm="1">
        <f t="array" aca="1" ref="AI126" ca="1">IF(OR($D125=0,AI125="",$N125=0),"",
IF($G125=$E$6,
SUM(IF(OFFSET($R$23,,,($F125-1)*3-2,$D$3)=AI125,OFFSET($R$25,,,($F125-1)*3-2,$D$3)*OFFSET($B$23,1,,($F125-1)*3-2,1))),
IF($D125=1,$N125,
SUMIF(OFFSET(Orçamento!$D$1,$B125-1,,$C125,),$F126&amp;"-"&amp;AI125,OFFSET(Orçamento!$I$1,$B125-1,,$C125,))*$N125/$E126)))</f>
        <v/>
      </c>
      <c r="AJ126" s="314" t="str" cm="1">
        <f t="array" aca="1" ref="AJ126" ca="1">IF(OR($D125=0,AJ125="",$N125=0),"",
IF($G125=$E$6,
SUM(IF(OFFSET($R$23,,,($F125-1)*3-2,$D$3)=AJ125,OFFSET($R$25,,,($F125-1)*3-2,$D$3)*OFFSET($B$23,1,,($F125-1)*3-2,1))),
IF($D125=1,$N125,
SUMIF(OFFSET(Orçamento!$D$1,$B125-1,,$C125,),$F126&amp;"-"&amp;AJ125,OFFSET(Orçamento!$I$1,$B125-1,,$C125,))*$N125/$E126)))</f>
        <v/>
      </c>
      <c r="AK126" s="314" t="str" cm="1">
        <f t="array" aca="1" ref="AK126" ca="1">IF(OR($D125=0,AK125="",$N125=0),"",
IF($G125=$E$6,
SUM(IF(OFFSET($R$23,,,($F125-1)*3-2,$D$3)=AK125,OFFSET($R$25,,,($F125-1)*3-2,$D$3)*OFFSET($B$23,1,,($F125-1)*3-2,1))),
IF($D125=1,$N125,
SUMIF(OFFSET(Orçamento!$D$1,$B125-1,,$C125,),$F126&amp;"-"&amp;AK125,OFFSET(Orçamento!$I$1,$B125-1,,$C125,))*$N125/$E126)))</f>
        <v/>
      </c>
    </row>
    <row r="127" spans="1:37" ht="13.15" customHeight="1">
      <c r="A127" s="206"/>
      <c r="B127" s="266" t="str" cm="1">
        <f t="array" aca="1" ref="B127" ca="1">IF($F125&gt;$E$2,"",IF($F$2=1,INDEX('QC rev00'!$M$10:$T$120,$F127,5),IF($F$2=2,INDEX(#REF!,$F127,5),INDEX(#REF!,$F127,5))))</f>
        <v/>
      </c>
      <c r="C127" s="266" t="str" cm="1">
        <f t="array" aca="1" ref="C127" ca="1">IF($F125&gt;$E$2,"",IF($F$2=1,INDEX('QC rev00'!$M$10:$T$120,$F127,6),IF($F$2=2,INDEX(#REF!,$F127,6),INDEX(#REF!,$F127,6))))</f>
        <v/>
      </c>
      <c r="D127" s="207"/>
      <c r="E127" s="207"/>
      <c r="F127" s="207" t="str">
        <f ca="1">IF(F125&gt;$E$2,"",MATCH(F125,'QC rev00'!$C$10:$C$120,))</f>
        <v/>
      </c>
      <c r="G127" s="753"/>
      <c r="H127" s="731"/>
      <c r="I127" s="732"/>
      <c r="J127" s="749"/>
      <c r="K127" s="750"/>
      <c r="L127" s="756"/>
      <c r="M127" s="735"/>
      <c r="N127" s="738"/>
      <c r="O127" s="741"/>
      <c r="P127" s="744"/>
      <c r="Q127" s="267" t="s">
        <v>91</v>
      </c>
      <c r="R127" s="588">
        <f t="shared" ref="R127:AK127" ca="1" si="119">IFERROR(R126*$O125,0)</f>
        <v>0</v>
      </c>
      <c r="S127" s="588">
        <f t="shared" ca="1" si="119"/>
        <v>0</v>
      </c>
      <c r="T127" s="588">
        <f t="shared" ca="1" si="119"/>
        <v>0</v>
      </c>
      <c r="U127" s="589">
        <f t="shared" ca="1" si="119"/>
        <v>0</v>
      </c>
      <c r="V127" s="588">
        <f t="shared" ca="1" si="119"/>
        <v>0</v>
      </c>
      <c r="W127" s="588">
        <f t="shared" ca="1" si="119"/>
        <v>0</v>
      </c>
      <c r="X127" s="588">
        <f t="shared" ca="1" si="119"/>
        <v>0</v>
      </c>
      <c r="Y127" s="588">
        <f t="shared" ca="1" si="119"/>
        <v>0</v>
      </c>
      <c r="Z127" s="588">
        <f t="shared" ca="1" si="119"/>
        <v>0</v>
      </c>
      <c r="AA127" s="588">
        <f t="shared" ca="1" si="119"/>
        <v>0</v>
      </c>
      <c r="AB127" s="588">
        <f t="shared" ca="1" si="119"/>
        <v>0</v>
      </c>
      <c r="AC127" s="588">
        <f t="shared" ca="1" si="119"/>
        <v>0</v>
      </c>
      <c r="AD127" s="588">
        <f t="shared" ca="1" si="119"/>
        <v>0</v>
      </c>
      <c r="AE127" s="588">
        <f t="shared" ca="1" si="119"/>
        <v>0</v>
      </c>
      <c r="AF127" s="588">
        <f t="shared" ca="1" si="119"/>
        <v>0</v>
      </c>
      <c r="AG127" s="588">
        <f t="shared" ca="1" si="119"/>
        <v>0</v>
      </c>
      <c r="AH127" s="588">
        <f t="shared" ca="1" si="119"/>
        <v>0</v>
      </c>
      <c r="AI127" s="588">
        <f t="shared" ca="1" si="119"/>
        <v>0</v>
      </c>
      <c r="AJ127" s="588">
        <f t="shared" ca="1" si="119"/>
        <v>0</v>
      </c>
      <c r="AK127" s="588">
        <f t="shared" ca="1" si="119"/>
        <v>0</v>
      </c>
    </row>
    <row r="128" spans="1:37" ht="13.15" customHeight="1">
      <c r="A128" s="206"/>
      <c r="B128" s="261">
        <f ca="1">IF($F128&gt;$E$2,0,IF(E128&lt;&gt;"",MATCH(F129&amp;" - Mapa",Orçamento!J:J,),0))</f>
        <v>0</v>
      </c>
      <c r="C128" s="215">
        <f ca="1">IF($D128&gt;1,_xlfn.MAXIFS(Orçamento!G:G,Orçamento!J:J,F129&amp;" - Mapa")+6-B128,0)</f>
        <v>0</v>
      </c>
      <c r="D128" s="261">
        <f ca="1">IF($F128&gt;$E$2,0,IF($G128=$E$6,$D$2,IF(E128&lt;&gt;"",_xlfn.MAXIFS(Orçamento!E:E,Orçamento!J:J,F129&amp;" - Mapa"),0)))</f>
        <v>0</v>
      </c>
      <c r="E128" s="215" t="str">
        <f ca="1">IF(F129="","",_xlfn.IFNA(MATCH($F129,'QC rev00'!$G$10:$G$120,),""))</f>
        <v/>
      </c>
      <c r="F128" s="207" cm="1">
        <f t="array" aca="1" ref="F128" ca="1">OFFSET(F128,-3,,,)+1</f>
        <v>36</v>
      </c>
      <c r="G128" s="751" t="str" cm="1">
        <f t="array" aca="1" ref="G128" ca="1">IF($F128&gt;$E$2,"",IF($F$2=1,INDEX('QC rev00'!$M$10:$T$120,$F130,2),IF($F$2=2,INDEX(#REF!,$F130,2),INDEX(#REF!,$F130,2))))</f>
        <v/>
      </c>
      <c r="H128" s="727" t="str" cm="1">
        <f t="array" aca="1" ref="H128" ca="1">IF($F128&gt;$E$2,"",IF($F$2=1,INDEX('QC rev00'!$M$10:$T$120,$F130,3),IF($F$2=2,INDEX(#REF!,$F130,3),INDEX(#REF!,$F130,3))))</f>
        <v/>
      </c>
      <c r="I128" s="728"/>
      <c r="J128" s="745"/>
      <c r="K128" s="746"/>
      <c r="L128" s="754" t="str" cm="1">
        <f t="array" aca="1" ref="L128" ca="1">IF($F128&gt;$E$2,"",IF($F$2=1,INDEX('QC rev00'!$M$10:$T$120,$F130,7),IF($F$2=2,INDEX(#REF!,$F130,7),INDEX(#REF!,$F130,7))))</f>
        <v/>
      </c>
      <c r="M128" s="733" t="str" cm="1">
        <f t="array" aca="1" ref="M128" ca="1">IF($F128&gt;$E$2,"",IF($F$2=1,INDEX('QC rev00'!$M$10:$T$120,$F130,8),IF($F$2=2,INDEX(#REF!,$F130,8),INDEX(#REF!,$F130,8))))</f>
        <v/>
      </c>
      <c r="N128" s="736" cm="1">
        <f t="array" aca="1" ref="N128" ca="1">IF($F128&gt;$E$2,0,IF(_xlfn.IFNA(MATCH($G128,Listas!$E$4:$E$206,),0)&gt;0,$F$5,IF($F$2=1,INDEX('QC rev00'!$M$10:$U$120,$F130,9),IF($F$2=2,INDEX(#REF!,$F130,9),INDEX(#REF!,$F130,9)))))</f>
        <v>0</v>
      </c>
      <c r="O128" s="739" cm="1">
        <f t="array" aca="1" ref="O128" ca="1">IF($F128&gt;$E$2,0,IF(_xlfn.IFNA(MATCH($G128,Listas!$E$4:$E$206,),0)&gt;0,1,IF($H$10=0,0,IF($F$2=1,INDEX('QC rev00'!$M$10:$BC$120,$F130,9+$F$3),IF($F$2=2,INDEX(#REF!,$F130,9+$F$3),INDEX(#REF!,$F130,9+$F$3)))*IF($E$5="X",1,1-$B130-$C130))))</f>
        <v>0</v>
      </c>
      <c r="P128" s="742">
        <f t="shared" ref="P128" ca="1" si="120">N128*O128</f>
        <v>0</v>
      </c>
      <c r="Q128" s="262" t="s">
        <v>89</v>
      </c>
      <c r="R128" s="308" t="str" cm="1">
        <f t="array" aca="1" ref="R128" ca="1">IF($D128=0,"",IF($G128=$E$6,INDEX(Orçamento!$U:$U,MATCH(R$21,Orçamento!$C:$C,),1),INDEX(Orçamento!$U:$U,$B128,1)))</f>
        <v/>
      </c>
      <c r="S128" s="309" t="str">
        <f ca="1">IF(S$21&gt;$D128,"",IF($G128=$E$6,INDEX(Orçamento!$U:$U,MATCH(S$21,Orçamento!$C:$C,),1),INDEX(Orçamento!$U:$U,MATCH(S$21&amp;"-"&amp;$F129,Orçamento!$F:$F,),1)))</f>
        <v/>
      </c>
      <c r="T128" s="309" t="str">
        <f ca="1">IF(T$21&gt;$D128,"",IF($G128=$E$6,INDEX(Orçamento!$U:$U,MATCH(T$21,Orçamento!$C:$C,),1),INDEX(Orçamento!$U:$U,MATCH(T$21&amp;"-"&amp;$F129,Orçamento!$F:$F,),1)))</f>
        <v/>
      </c>
      <c r="U128" s="310" t="str">
        <f ca="1">IF(U$21&gt;$D128,"",IF($G128=$E$6,INDEX(Orçamento!$U:$U,MATCH(U$21,Orçamento!$C:$C,),1),INDEX(Orçamento!$U:$U,MATCH(U$21&amp;"-"&amp;$F129,Orçamento!$F:$F,),1)))</f>
        <v/>
      </c>
      <c r="V128" s="309" t="str">
        <f ca="1">IF(V$21&gt;$D128,"",IF($G128=$E$6,INDEX(Orçamento!$U:$U,MATCH(V$21,Orçamento!$C:$C,),1),INDEX(Orçamento!$U:$U,MATCH(V$21&amp;"-"&amp;$F129,Orçamento!$F:$F,),1)))</f>
        <v/>
      </c>
      <c r="W128" s="309" t="str">
        <f ca="1">IF(W$21&gt;$D128,"",IF($G128=$E$6,INDEX(Orçamento!$U:$U,MATCH(W$21,Orçamento!$C:$C,),1),INDEX(Orçamento!$U:$U,MATCH(W$21&amp;"-"&amp;$F129,Orçamento!$F:$F,),1)))</f>
        <v/>
      </c>
      <c r="X128" s="309" t="str">
        <f ca="1">IF(X$21&gt;$D128,"",IF($G128=$E$6,INDEX(Orçamento!$U:$U,MATCH(X$21,Orçamento!$C:$C,),1),INDEX(Orçamento!$U:$U,MATCH(X$21&amp;"-"&amp;$F129,Orçamento!$F:$F,),1)))</f>
        <v/>
      </c>
      <c r="Y128" s="309" t="str">
        <f ca="1">IF(Y$21&gt;$D128,"",IF($G128=$E$6,INDEX(Orçamento!$U:$U,MATCH(Y$21,Orçamento!$C:$C,),1),INDEX(Orçamento!$U:$U,MATCH(Y$21&amp;"-"&amp;$F129,Orçamento!$F:$F,),1)))</f>
        <v/>
      </c>
      <c r="Z128" s="309" t="str">
        <f ca="1">IF(Z$21&gt;$D128,"",IF($G128=$E$6,INDEX(Orçamento!$U:$U,MATCH(Z$21,Orçamento!$C:$C,),1),INDEX(Orçamento!$U:$U,MATCH(Z$21&amp;"-"&amp;$F129,Orçamento!$F:$F,),1)))</f>
        <v/>
      </c>
      <c r="AA128" s="311" t="str">
        <f ca="1">IF(AA$21&gt;$D128,"",IF($G128=$E$6,INDEX(Orçamento!$U:$U,MATCH(AA$21,Orçamento!$C:$C,),1),INDEX(Orçamento!$U:$U,MATCH(AA$21&amp;"-"&amp;$F129,Orçamento!$F:$F,),1)))</f>
        <v/>
      </c>
      <c r="AB128" s="311" t="str">
        <f ca="1">IF(AB$21&gt;$D128,"",IF($G128=$E$6,INDEX(Orçamento!$U:$U,MATCH(AB$21,Orçamento!$C:$C,),1),INDEX(Orçamento!$U:$U,MATCH(AB$21&amp;"-"&amp;$F129,Orçamento!$F:$F,),1)))</f>
        <v/>
      </c>
      <c r="AC128" s="311" t="str">
        <f ca="1">IF(AC$21&gt;$D128,"",IF($G128=$E$6,INDEX(Orçamento!$U:$U,MATCH(AC$21,Orçamento!$C:$C,),1),INDEX(Orçamento!$U:$U,MATCH(AC$21&amp;"-"&amp;$F129,Orçamento!$F:$F,),1)))</f>
        <v/>
      </c>
      <c r="AD128" s="311" t="str">
        <f ca="1">IF(AD$21&gt;$D128,"",IF($G128=$E$6,INDEX(Orçamento!$U:$U,MATCH(AD$21,Orçamento!$C:$C,),1),INDEX(Orçamento!$U:$U,MATCH(AD$21&amp;"-"&amp;$F129,Orçamento!$F:$F,),1)))</f>
        <v/>
      </c>
      <c r="AE128" s="311" t="str">
        <f ca="1">IF(AE$21&gt;$D128,"",IF($G128=$E$6,INDEX(Orçamento!$U:$U,MATCH(AE$21,Orçamento!$C:$C,),1),INDEX(Orçamento!$U:$U,MATCH(AE$21&amp;"-"&amp;$F129,Orçamento!$F:$F,),1)))</f>
        <v/>
      </c>
      <c r="AF128" s="311" t="str">
        <f ca="1">IF(AF$21&gt;$D128,"",IF($G128=$E$6,INDEX(Orçamento!$U:$U,MATCH(AF$21,Orçamento!$C:$C,),1),INDEX(Orçamento!$U:$U,MATCH(AF$21&amp;"-"&amp;$F129,Orçamento!$F:$F,),1)))</f>
        <v/>
      </c>
      <c r="AG128" s="311" t="str">
        <f ca="1">IF(AG$21&gt;$D128,"",IF($G128=$E$6,INDEX(Orçamento!$U:$U,MATCH(AG$21,Orçamento!$C:$C,),1),INDEX(Orçamento!$U:$U,MATCH(AG$21&amp;"-"&amp;$F129,Orçamento!$F:$F,),1)))</f>
        <v/>
      </c>
      <c r="AH128" s="311" t="str">
        <f ca="1">IF(AH$21&gt;$D128,"",IF($G128=$E$6,INDEX(Orçamento!$U:$U,MATCH(AH$21,Orçamento!$C:$C,),1),INDEX(Orçamento!$U:$U,MATCH(AH$21&amp;"-"&amp;$F129,Orçamento!$F:$F,),1)))</f>
        <v/>
      </c>
      <c r="AI128" s="311" t="str">
        <f ca="1">IF(AI$21&gt;$D128,"",IF($G128=$E$6,INDEX(Orçamento!$U:$U,MATCH(AI$21,Orçamento!$C:$C,),1),INDEX(Orçamento!$U:$U,MATCH(AI$21&amp;"-"&amp;$F129,Orçamento!$F:$F,),1)))</f>
        <v/>
      </c>
      <c r="AJ128" s="311" t="str">
        <f ca="1">IF(AJ$21&gt;$D128,"",IF($G128=$E$6,INDEX(Orçamento!$U:$U,MATCH(AJ$21,Orçamento!$C:$C,),1),INDEX(Orçamento!$U:$U,MATCH(AJ$21&amp;"-"&amp;$F129,Orçamento!$F:$F,),1)))</f>
        <v/>
      </c>
      <c r="AK128" s="311" t="str">
        <f ca="1">IF(AK$21&gt;$D128,"",IF($G128=$E$6,INDEX(Orçamento!$U:$U,MATCH(AK$21,Orçamento!$C:$C,),1),INDEX(Orçamento!$U:$U,MATCH(AK$21&amp;"-"&amp;$F129,Orçamento!$F:$F,),1)))</f>
        <v/>
      </c>
    </row>
    <row r="129" spans="1:37" ht="13.15" customHeight="1">
      <c r="A129" s="206"/>
      <c r="B129" s="263">
        <f t="shared" ref="B129" ca="1" si="121">IF($F128&gt;$E$2,0,(1/(1-B130-C130))*(B130+C130))</f>
        <v>0</v>
      </c>
      <c r="C129" s="264" cm="1">
        <f t="array" aca="1" ref="C129" ca="1">IF(ROUND(SUM(IF(R128:AK128&lt;&gt;"",(R129:AK129)))-N128,3)&lt;&gt;0,"X",0)</f>
        <v>0</v>
      </c>
      <c r="D129" s="206"/>
      <c r="E129" s="215" t="str" cm="1">
        <f t="array" aca="1" ref="E129" ca="1">IF($F128&gt;$E$2,"",INDEX('QC rev00'!$J$9:$J$120,1+E128,1))</f>
        <v/>
      </c>
      <c r="F129" s="215" t="str" cm="1">
        <f t="array" aca="1" ref="F129" ca="1">IF($F128&gt;$E$2,"",IF($F$2=1,INDEX('QC rev00'!$M$10:$T$120,$F130,1),IF($F$2=2,INDEX(#REF!,$F130,1),INDEX(#REF!,$F130,1))))</f>
        <v/>
      </c>
      <c r="G129" s="752"/>
      <c r="H129" s="729"/>
      <c r="I129" s="730"/>
      <c r="J129" s="747"/>
      <c r="K129" s="748"/>
      <c r="L129" s="755"/>
      <c r="M129" s="734"/>
      <c r="N129" s="737"/>
      <c r="O129" s="740"/>
      <c r="P129" s="743"/>
      <c r="Q129" s="265" t="s">
        <v>90</v>
      </c>
      <c r="R129" s="312" t="str" cm="1">
        <f t="array" aca="1" ref="R129" ca="1">IF(OR($D128=0,R128="",$N128=0),"",
IF($G128=$E$6,
SUM(IF(OFFSET($R$23,,,($F128-1)*3-2,$D$3)=R128,OFFSET($R$25,,,($F128-1)*3-2,$D$3)*OFFSET($B$23,1,,($F128-1)*3-2,1))),
IF($D128=1,$N128,
SUMIF(OFFSET(Orçamento!$D$1,$B128-1,,$C128,),$F129&amp;"-"&amp;R128,OFFSET(Orçamento!$I$1,$B128-1,,$C128,))*$N128/$E129)))</f>
        <v/>
      </c>
      <c r="S129" s="312" t="str" cm="1">
        <f t="array" aca="1" ref="S129" ca="1">IF(OR($D128=0,S128="",$N128=0),"",
IF($G128=$E$6,
SUM(IF(OFFSET($R$23,,,($F128-1)*3-2,$D$3)=S128,OFFSET($R$25,,,($F128-1)*3-2,$D$3)*OFFSET($B$23,1,,($F128-1)*3-2,1))),
IF($D128=1,$N128,
SUMIF(OFFSET(Orçamento!$D$1,$B128-1,,$C128,),$F129&amp;"-"&amp;S128,OFFSET(Orçamento!$I$1,$B128-1,,$C128,))*$N128/$E129)))</f>
        <v/>
      </c>
      <c r="T129" s="312" t="str" cm="1">
        <f t="array" aca="1" ref="T129" ca="1">IF(OR($D128=0,T128="",$N128=0),"",
IF($G128=$E$6,
SUM(IF(OFFSET($R$23,,,($F128-1)*3-2,$D$3)=T128,OFFSET($R$25,,,($F128-1)*3-2,$D$3)*OFFSET($B$23,1,,($F128-1)*3-2,1))),
IF($D128=1,$N128,
SUMIF(OFFSET(Orçamento!$D$1,$B128-1,,$C128,),$F129&amp;"-"&amp;T128,OFFSET(Orçamento!$I$1,$B128-1,,$C128,))*$N128/$E129)))</f>
        <v/>
      </c>
      <c r="U129" s="313" t="str" cm="1">
        <f t="array" aca="1" ref="U129" ca="1">IF(OR($D128=0,U128="",$N128=0),"",
IF($G128=$E$6,
SUM(IF(OFFSET($R$23,,,($F128-1)*3-2,$D$3)=U128,OFFSET($R$25,,,($F128-1)*3-2,$D$3)*OFFSET($B$23,1,,($F128-1)*3-2,1))),
IF($D128=1,$N128,
SUMIF(OFFSET(Orçamento!$D$1,$B128-1,,$C128,),$F129&amp;"-"&amp;U128,OFFSET(Orçamento!$I$1,$B128-1,,$C128,))*$N128/$E129)))</f>
        <v/>
      </c>
      <c r="V129" s="312" t="str" cm="1">
        <f t="array" aca="1" ref="V129" ca="1">IF(OR($D128=0,V128="",$N128=0),"",
IF($G128=$E$6,
SUM(IF(OFFSET($R$23,,,($F128-1)*3-2,$D$3)=V128,OFFSET($R$25,,,($F128-1)*3-2,$D$3)*OFFSET($B$23,1,,($F128-1)*3-2,1))),
IF($D128=1,$N128,
SUMIF(OFFSET(Orçamento!$D$1,$B128-1,,$C128,),$F129&amp;"-"&amp;V128,OFFSET(Orçamento!$I$1,$B128-1,,$C128,))*$N128/$E129)))</f>
        <v/>
      </c>
      <c r="W129" s="312" t="str" cm="1">
        <f t="array" aca="1" ref="W129" ca="1">IF(OR($D128=0,W128="",$N128=0),"",
IF($G128=$E$6,
SUM(IF(OFFSET($R$23,,,($F128-1)*3-2,$D$3)=W128,OFFSET($R$25,,,($F128-1)*3-2,$D$3)*OFFSET($B$23,1,,($F128-1)*3-2,1))),
IF($D128=1,$N128,
SUMIF(OFFSET(Orçamento!$D$1,$B128-1,,$C128,),$F129&amp;"-"&amp;W128,OFFSET(Orçamento!$I$1,$B128-1,,$C128,))*$N128/$E129)))</f>
        <v/>
      </c>
      <c r="X129" s="312" t="str" cm="1">
        <f t="array" aca="1" ref="X129" ca="1">IF(OR($D128=0,X128="",$N128=0),"",
IF($G128=$E$6,
SUM(IF(OFFSET($R$23,,,($F128-1)*3-2,$D$3)=X128,OFFSET($R$25,,,($F128-1)*3-2,$D$3)*OFFSET($B$23,1,,($F128-1)*3-2,1))),
IF($D128=1,$N128,
SUMIF(OFFSET(Orçamento!$D$1,$B128-1,,$C128,),$F129&amp;"-"&amp;X128,OFFSET(Orçamento!$I$1,$B128-1,,$C128,))*$N128/$E129)))</f>
        <v/>
      </c>
      <c r="Y129" s="312" t="str" cm="1">
        <f t="array" aca="1" ref="Y129" ca="1">IF(OR($D128=0,Y128="",$N128=0),"",
IF($G128=$E$6,
SUM(IF(OFFSET($R$23,,,($F128-1)*3-2,$D$3)=Y128,OFFSET($R$25,,,($F128-1)*3-2,$D$3)*OFFSET($B$23,1,,($F128-1)*3-2,1))),
IF($D128=1,$N128,
SUMIF(OFFSET(Orçamento!$D$1,$B128-1,,$C128,),$F129&amp;"-"&amp;Y128,OFFSET(Orçamento!$I$1,$B128-1,,$C128,))*$N128/$E129)))</f>
        <v/>
      </c>
      <c r="Z129" s="312" t="str" cm="1">
        <f t="array" aca="1" ref="Z129" ca="1">IF(OR($D128=0,Z128="",$N128=0),"",
IF($G128=$E$6,
SUM(IF(OFFSET($R$23,,,($F128-1)*3-2,$D$3)=Z128,OFFSET($R$25,,,($F128-1)*3-2,$D$3)*OFFSET($B$23,1,,($F128-1)*3-2,1))),
IF($D128=1,$N128,
SUMIF(OFFSET(Orçamento!$D$1,$B128-1,,$C128,),$F129&amp;"-"&amp;Z128,OFFSET(Orçamento!$I$1,$B128-1,,$C128,))*$N128/$E129)))</f>
        <v/>
      </c>
      <c r="AA129" s="314" t="str" cm="1">
        <f t="array" aca="1" ref="AA129" ca="1">IF(OR($D128=0,AA128="",$N128=0),"",
IF($G128=$E$6,
SUM(IF(OFFSET($R$23,,,($F128-1)*3-2,$D$3)=AA128,OFFSET($R$25,,,($F128-1)*3-2,$D$3)*OFFSET($B$23,1,,($F128-1)*3-2,1))),
IF($D128=1,$N128,
SUMIF(OFFSET(Orçamento!$D$1,$B128-1,,$C128,),$F129&amp;"-"&amp;AA128,OFFSET(Orçamento!$I$1,$B128-1,,$C128,))*$N128/$E129)))</f>
        <v/>
      </c>
      <c r="AB129" s="314" t="str" cm="1">
        <f t="array" aca="1" ref="AB129" ca="1">IF(OR($D128=0,AB128="",$N128=0),"",
IF($G128=$E$6,
SUM(IF(OFFSET($R$23,,,($F128-1)*3-2,$D$3)=AB128,OFFSET($R$25,,,($F128-1)*3-2,$D$3)*OFFSET($B$23,1,,($F128-1)*3-2,1))),
IF($D128=1,$N128,
SUMIF(OFFSET(Orçamento!$D$1,$B128-1,,$C128,),$F129&amp;"-"&amp;AB128,OFFSET(Orçamento!$I$1,$B128-1,,$C128,))*$N128/$E129)))</f>
        <v/>
      </c>
      <c r="AC129" s="314" t="str" cm="1">
        <f t="array" aca="1" ref="AC129" ca="1">IF(OR($D128=0,AC128="",$N128=0),"",
IF($G128=$E$6,
SUM(IF(OFFSET($R$23,,,($F128-1)*3-2,$D$3)=AC128,OFFSET($R$25,,,($F128-1)*3-2,$D$3)*OFFSET($B$23,1,,($F128-1)*3-2,1))),
IF($D128=1,$N128,
SUMIF(OFFSET(Orçamento!$D$1,$B128-1,,$C128,),$F129&amp;"-"&amp;AC128,OFFSET(Orçamento!$I$1,$B128-1,,$C128,))*$N128/$E129)))</f>
        <v/>
      </c>
      <c r="AD129" s="314" t="str" cm="1">
        <f t="array" aca="1" ref="AD129" ca="1">IF(OR($D128=0,AD128="",$N128=0),"",
IF($G128=$E$6,
SUM(IF(OFFSET($R$23,,,($F128-1)*3-2,$D$3)=AD128,OFFSET($R$25,,,($F128-1)*3-2,$D$3)*OFFSET($B$23,1,,($F128-1)*3-2,1))),
IF($D128=1,$N128,
SUMIF(OFFSET(Orçamento!$D$1,$B128-1,,$C128,),$F129&amp;"-"&amp;AD128,OFFSET(Orçamento!$I$1,$B128-1,,$C128,))*$N128/$E129)))</f>
        <v/>
      </c>
      <c r="AE129" s="314" t="str" cm="1">
        <f t="array" aca="1" ref="AE129" ca="1">IF(OR($D128=0,AE128="",$N128=0),"",
IF($G128=$E$6,
SUM(IF(OFFSET($R$23,,,($F128-1)*3-2,$D$3)=AE128,OFFSET($R$25,,,($F128-1)*3-2,$D$3)*OFFSET($B$23,1,,($F128-1)*3-2,1))),
IF($D128=1,$N128,
SUMIF(OFFSET(Orçamento!$D$1,$B128-1,,$C128,),$F129&amp;"-"&amp;AE128,OFFSET(Orçamento!$I$1,$B128-1,,$C128,))*$N128/$E129)))</f>
        <v/>
      </c>
      <c r="AF129" s="314" t="str" cm="1">
        <f t="array" aca="1" ref="AF129" ca="1">IF(OR($D128=0,AF128="",$N128=0),"",
IF($G128=$E$6,
SUM(IF(OFFSET($R$23,,,($F128-1)*3-2,$D$3)=AF128,OFFSET($R$25,,,($F128-1)*3-2,$D$3)*OFFSET($B$23,1,,($F128-1)*3-2,1))),
IF($D128=1,$N128,
SUMIF(OFFSET(Orçamento!$D$1,$B128-1,,$C128,),$F129&amp;"-"&amp;AF128,OFFSET(Orçamento!$I$1,$B128-1,,$C128,))*$N128/$E129)))</f>
        <v/>
      </c>
      <c r="AG129" s="314" t="str" cm="1">
        <f t="array" aca="1" ref="AG129" ca="1">IF(OR($D128=0,AG128="",$N128=0),"",
IF($G128=$E$6,
SUM(IF(OFFSET($R$23,,,($F128-1)*3-2,$D$3)=AG128,OFFSET($R$25,,,($F128-1)*3-2,$D$3)*OFFSET($B$23,1,,($F128-1)*3-2,1))),
IF($D128=1,$N128,
SUMIF(OFFSET(Orçamento!$D$1,$B128-1,,$C128,),$F129&amp;"-"&amp;AG128,OFFSET(Orçamento!$I$1,$B128-1,,$C128,))*$N128/$E129)))</f>
        <v/>
      </c>
      <c r="AH129" s="314" t="str" cm="1">
        <f t="array" aca="1" ref="AH129" ca="1">IF(OR($D128=0,AH128="",$N128=0),"",
IF($G128=$E$6,
SUM(IF(OFFSET($R$23,,,($F128-1)*3-2,$D$3)=AH128,OFFSET($R$25,,,($F128-1)*3-2,$D$3)*OFFSET($B$23,1,,($F128-1)*3-2,1))),
IF($D128=1,$N128,
SUMIF(OFFSET(Orçamento!$D$1,$B128-1,,$C128,),$F129&amp;"-"&amp;AH128,OFFSET(Orçamento!$I$1,$B128-1,,$C128,))*$N128/$E129)))</f>
        <v/>
      </c>
      <c r="AI129" s="314" t="str" cm="1">
        <f t="array" aca="1" ref="AI129" ca="1">IF(OR($D128=0,AI128="",$N128=0),"",
IF($G128=$E$6,
SUM(IF(OFFSET($R$23,,,($F128-1)*3-2,$D$3)=AI128,OFFSET($R$25,,,($F128-1)*3-2,$D$3)*OFFSET($B$23,1,,($F128-1)*3-2,1))),
IF($D128=1,$N128,
SUMIF(OFFSET(Orçamento!$D$1,$B128-1,,$C128,),$F129&amp;"-"&amp;AI128,OFFSET(Orçamento!$I$1,$B128-1,,$C128,))*$N128/$E129)))</f>
        <v/>
      </c>
      <c r="AJ129" s="314" t="str" cm="1">
        <f t="array" aca="1" ref="AJ129" ca="1">IF(OR($D128=0,AJ128="",$N128=0),"",
IF($G128=$E$6,
SUM(IF(OFFSET($R$23,,,($F128-1)*3-2,$D$3)=AJ128,OFFSET($R$25,,,($F128-1)*3-2,$D$3)*OFFSET($B$23,1,,($F128-1)*3-2,1))),
IF($D128=1,$N128,
SUMIF(OFFSET(Orçamento!$D$1,$B128-1,,$C128,),$F129&amp;"-"&amp;AJ128,OFFSET(Orçamento!$I$1,$B128-1,,$C128,))*$N128/$E129)))</f>
        <v/>
      </c>
      <c r="AK129" s="314" t="str" cm="1">
        <f t="array" aca="1" ref="AK129" ca="1">IF(OR($D128=0,AK128="",$N128=0),"",
IF($G128=$E$6,
SUM(IF(OFFSET($R$23,,,($F128-1)*3-2,$D$3)=AK128,OFFSET($R$25,,,($F128-1)*3-2,$D$3)*OFFSET($B$23,1,,($F128-1)*3-2,1))),
IF($D128=1,$N128,
SUMIF(OFFSET(Orçamento!$D$1,$B128-1,,$C128,),$F129&amp;"-"&amp;AK128,OFFSET(Orçamento!$I$1,$B128-1,,$C128,))*$N128/$E129)))</f>
        <v/>
      </c>
    </row>
    <row r="130" spans="1:37" ht="13.15" customHeight="1">
      <c r="A130" s="206"/>
      <c r="B130" s="266" t="str" cm="1">
        <f t="array" aca="1" ref="B130" ca="1">IF($F128&gt;$E$2,"",IF($F$2=1,INDEX('QC rev00'!$M$10:$T$120,$F130,5),IF($F$2=2,INDEX(#REF!,$F130,5),INDEX(#REF!,$F130,5))))</f>
        <v/>
      </c>
      <c r="C130" s="266" t="str" cm="1">
        <f t="array" aca="1" ref="C130" ca="1">IF($F128&gt;$E$2,"",IF($F$2=1,INDEX('QC rev00'!$M$10:$T$120,$F130,6),IF($F$2=2,INDEX(#REF!,$F130,6),INDEX(#REF!,$F130,6))))</f>
        <v/>
      </c>
      <c r="D130" s="207"/>
      <c r="E130" s="207"/>
      <c r="F130" s="207" t="str">
        <f ca="1">IF(F128&gt;$E$2,"",MATCH(F128,'QC rev00'!$C$10:$C$120,))</f>
        <v/>
      </c>
      <c r="G130" s="753"/>
      <c r="H130" s="731"/>
      <c r="I130" s="732"/>
      <c r="J130" s="749"/>
      <c r="K130" s="750"/>
      <c r="L130" s="756"/>
      <c r="M130" s="735"/>
      <c r="N130" s="738"/>
      <c r="O130" s="741"/>
      <c r="P130" s="744"/>
      <c r="Q130" s="267" t="s">
        <v>91</v>
      </c>
      <c r="R130" s="588">
        <f t="shared" ref="R130:AK130" ca="1" si="122">IFERROR(R129*$O128,0)</f>
        <v>0</v>
      </c>
      <c r="S130" s="588">
        <f t="shared" ca="1" si="122"/>
        <v>0</v>
      </c>
      <c r="T130" s="588">
        <f t="shared" ca="1" si="122"/>
        <v>0</v>
      </c>
      <c r="U130" s="589">
        <f t="shared" ca="1" si="122"/>
        <v>0</v>
      </c>
      <c r="V130" s="588">
        <f t="shared" ca="1" si="122"/>
        <v>0</v>
      </c>
      <c r="W130" s="588">
        <f t="shared" ca="1" si="122"/>
        <v>0</v>
      </c>
      <c r="X130" s="588">
        <f t="shared" ca="1" si="122"/>
        <v>0</v>
      </c>
      <c r="Y130" s="588">
        <f t="shared" ca="1" si="122"/>
        <v>0</v>
      </c>
      <c r="Z130" s="588">
        <f t="shared" ca="1" si="122"/>
        <v>0</v>
      </c>
      <c r="AA130" s="588">
        <f t="shared" ca="1" si="122"/>
        <v>0</v>
      </c>
      <c r="AB130" s="588">
        <f t="shared" ca="1" si="122"/>
        <v>0</v>
      </c>
      <c r="AC130" s="588">
        <f t="shared" ca="1" si="122"/>
        <v>0</v>
      </c>
      <c r="AD130" s="588">
        <f t="shared" ca="1" si="122"/>
        <v>0</v>
      </c>
      <c r="AE130" s="588">
        <f t="shared" ca="1" si="122"/>
        <v>0</v>
      </c>
      <c r="AF130" s="588">
        <f t="shared" ca="1" si="122"/>
        <v>0</v>
      </c>
      <c r="AG130" s="588">
        <f t="shared" ca="1" si="122"/>
        <v>0</v>
      </c>
      <c r="AH130" s="588">
        <f t="shared" ca="1" si="122"/>
        <v>0</v>
      </c>
      <c r="AI130" s="588">
        <f t="shared" ca="1" si="122"/>
        <v>0</v>
      </c>
      <c r="AJ130" s="588">
        <f t="shared" ca="1" si="122"/>
        <v>0</v>
      </c>
      <c r="AK130" s="588">
        <f t="shared" ca="1" si="122"/>
        <v>0</v>
      </c>
    </row>
    <row r="131" spans="1:37" ht="13.15" customHeight="1">
      <c r="A131" s="206"/>
      <c r="B131" s="261">
        <f ca="1">IF($F131&gt;$E$2,0,IF(E131&lt;&gt;"",MATCH(F132&amp;" - Mapa",Orçamento!J:J,),0))</f>
        <v>0</v>
      </c>
      <c r="C131" s="215">
        <f ca="1">IF($D131&gt;1,_xlfn.MAXIFS(Orçamento!G:G,Orçamento!J:J,F132&amp;" - Mapa")+6-B131,0)</f>
        <v>0</v>
      </c>
      <c r="D131" s="261">
        <f ca="1">IF($F131&gt;$E$2,0,IF($G131=$E$6,$D$2,IF(E131&lt;&gt;"",_xlfn.MAXIFS(Orçamento!E:E,Orçamento!J:J,F132&amp;" - Mapa"),0)))</f>
        <v>0</v>
      </c>
      <c r="E131" s="215" t="str">
        <f ca="1">IF(F132="","",_xlfn.IFNA(MATCH($F132,'QC rev00'!$G$10:$G$120,),""))</f>
        <v/>
      </c>
      <c r="F131" s="207" cm="1">
        <f t="array" aca="1" ref="F131" ca="1">OFFSET(F131,-3,,,)+1</f>
        <v>37</v>
      </c>
      <c r="G131" s="751" t="str" cm="1">
        <f t="array" aca="1" ref="G131" ca="1">IF($F131&gt;$E$2,"",IF($F$2=1,INDEX('QC rev00'!$M$10:$T$120,$F133,2),IF($F$2=2,INDEX(#REF!,$F133,2),INDEX(#REF!,$F133,2))))</f>
        <v/>
      </c>
      <c r="H131" s="727" t="str" cm="1">
        <f t="array" aca="1" ref="H131" ca="1">IF($F131&gt;$E$2,"",IF($F$2=1,INDEX('QC rev00'!$M$10:$T$120,$F133,3),IF($F$2=2,INDEX(#REF!,$F133,3),INDEX(#REF!,$F133,3))))</f>
        <v/>
      </c>
      <c r="I131" s="728"/>
      <c r="J131" s="745"/>
      <c r="K131" s="746"/>
      <c r="L131" s="754" t="str" cm="1">
        <f t="array" aca="1" ref="L131" ca="1">IF($F131&gt;$E$2,"",IF($F$2=1,INDEX('QC rev00'!$M$10:$T$120,$F133,7),IF($F$2=2,INDEX(#REF!,$F133,7),INDEX(#REF!,$F133,7))))</f>
        <v/>
      </c>
      <c r="M131" s="733" t="str" cm="1">
        <f t="array" aca="1" ref="M131" ca="1">IF($F131&gt;$E$2,"",IF($F$2=1,INDEX('QC rev00'!$M$10:$T$120,$F133,8),IF($F$2=2,INDEX(#REF!,$F133,8),INDEX(#REF!,$F133,8))))</f>
        <v/>
      </c>
      <c r="N131" s="736" cm="1">
        <f t="array" aca="1" ref="N131" ca="1">IF($F131&gt;$E$2,0,IF(_xlfn.IFNA(MATCH($G131,Listas!$E$4:$E$206,),0)&gt;0,$F$5,IF($F$2=1,INDEX('QC rev00'!$M$10:$U$120,$F133,9),IF($F$2=2,INDEX(#REF!,$F133,9),INDEX(#REF!,$F133,9)))))</f>
        <v>0</v>
      </c>
      <c r="O131" s="739" cm="1">
        <f t="array" aca="1" ref="O131" ca="1">IF($F131&gt;$E$2,0,IF(_xlfn.IFNA(MATCH($G131,Listas!$E$4:$E$206,),0)&gt;0,1,IF($H$10=0,0,IF($F$2=1,INDEX('QC rev00'!$M$10:$BC$120,$F133,9+$F$3),IF($F$2=2,INDEX(#REF!,$F133,9+$F$3),INDEX(#REF!,$F133,9+$F$3)))*IF($E$5="X",1,1-$B133-$C133))))</f>
        <v>0</v>
      </c>
      <c r="P131" s="742">
        <f t="shared" ref="P131" ca="1" si="123">N131*O131</f>
        <v>0</v>
      </c>
      <c r="Q131" s="262" t="s">
        <v>89</v>
      </c>
      <c r="R131" s="308" t="str" cm="1">
        <f t="array" aca="1" ref="R131" ca="1">IF($D131=0,"",IF($G131=$E$6,INDEX(Orçamento!$U:$U,MATCH(R$21,Orçamento!$C:$C,),1),INDEX(Orçamento!$U:$U,$B131,1)))</f>
        <v/>
      </c>
      <c r="S131" s="309" t="str">
        <f ca="1">IF(S$21&gt;$D131,"",IF($G131=$E$6,INDEX(Orçamento!$U:$U,MATCH(S$21,Orçamento!$C:$C,),1),INDEX(Orçamento!$U:$U,MATCH(S$21&amp;"-"&amp;$F132,Orçamento!$F:$F,),1)))</f>
        <v/>
      </c>
      <c r="T131" s="309" t="str">
        <f ca="1">IF(T$21&gt;$D131,"",IF($G131=$E$6,INDEX(Orçamento!$U:$U,MATCH(T$21,Orçamento!$C:$C,),1),INDEX(Orçamento!$U:$U,MATCH(T$21&amp;"-"&amp;$F132,Orçamento!$F:$F,),1)))</f>
        <v/>
      </c>
      <c r="U131" s="310" t="str">
        <f ca="1">IF(U$21&gt;$D131,"",IF($G131=$E$6,INDEX(Orçamento!$U:$U,MATCH(U$21,Orçamento!$C:$C,),1),INDEX(Orçamento!$U:$U,MATCH(U$21&amp;"-"&amp;$F132,Orçamento!$F:$F,),1)))</f>
        <v/>
      </c>
      <c r="V131" s="309" t="str">
        <f ca="1">IF(V$21&gt;$D131,"",IF($G131=$E$6,INDEX(Orçamento!$U:$U,MATCH(V$21,Orçamento!$C:$C,),1),INDEX(Orçamento!$U:$U,MATCH(V$21&amp;"-"&amp;$F132,Orçamento!$F:$F,),1)))</f>
        <v/>
      </c>
      <c r="W131" s="309" t="str">
        <f ca="1">IF(W$21&gt;$D131,"",IF($G131=$E$6,INDEX(Orçamento!$U:$U,MATCH(W$21,Orçamento!$C:$C,),1),INDEX(Orçamento!$U:$U,MATCH(W$21&amp;"-"&amp;$F132,Orçamento!$F:$F,),1)))</f>
        <v/>
      </c>
      <c r="X131" s="309" t="str">
        <f ca="1">IF(X$21&gt;$D131,"",IF($G131=$E$6,INDEX(Orçamento!$U:$U,MATCH(X$21,Orçamento!$C:$C,),1),INDEX(Orçamento!$U:$U,MATCH(X$21&amp;"-"&amp;$F132,Orçamento!$F:$F,),1)))</f>
        <v/>
      </c>
      <c r="Y131" s="309" t="str">
        <f ca="1">IF(Y$21&gt;$D131,"",IF($G131=$E$6,INDEX(Orçamento!$U:$U,MATCH(Y$21,Orçamento!$C:$C,),1),INDEX(Orçamento!$U:$U,MATCH(Y$21&amp;"-"&amp;$F132,Orçamento!$F:$F,),1)))</f>
        <v/>
      </c>
      <c r="Z131" s="309" t="str">
        <f ca="1">IF(Z$21&gt;$D131,"",IF($G131=$E$6,INDEX(Orçamento!$U:$U,MATCH(Z$21,Orçamento!$C:$C,),1),INDEX(Orçamento!$U:$U,MATCH(Z$21&amp;"-"&amp;$F132,Orçamento!$F:$F,),1)))</f>
        <v/>
      </c>
      <c r="AA131" s="311" t="str">
        <f ca="1">IF(AA$21&gt;$D131,"",IF($G131=$E$6,INDEX(Orçamento!$U:$U,MATCH(AA$21,Orçamento!$C:$C,),1),INDEX(Orçamento!$U:$U,MATCH(AA$21&amp;"-"&amp;$F132,Orçamento!$F:$F,),1)))</f>
        <v/>
      </c>
      <c r="AB131" s="311" t="str">
        <f ca="1">IF(AB$21&gt;$D131,"",IF($G131=$E$6,INDEX(Orçamento!$U:$U,MATCH(AB$21,Orçamento!$C:$C,),1),INDEX(Orçamento!$U:$U,MATCH(AB$21&amp;"-"&amp;$F132,Orçamento!$F:$F,),1)))</f>
        <v/>
      </c>
      <c r="AC131" s="311" t="str">
        <f ca="1">IF(AC$21&gt;$D131,"",IF($G131=$E$6,INDEX(Orçamento!$U:$U,MATCH(AC$21,Orçamento!$C:$C,),1),INDEX(Orçamento!$U:$U,MATCH(AC$21&amp;"-"&amp;$F132,Orçamento!$F:$F,),1)))</f>
        <v/>
      </c>
      <c r="AD131" s="311" t="str">
        <f ca="1">IF(AD$21&gt;$D131,"",IF($G131=$E$6,INDEX(Orçamento!$U:$U,MATCH(AD$21,Orçamento!$C:$C,),1),INDEX(Orçamento!$U:$U,MATCH(AD$21&amp;"-"&amp;$F132,Orçamento!$F:$F,),1)))</f>
        <v/>
      </c>
      <c r="AE131" s="311" t="str">
        <f ca="1">IF(AE$21&gt;$D131,"",IF($G131=$E$6,INDEX(Orçamento!$U:$U,MATCH(AE$21,Orçamento!$C:$C,),1),INDEX(Orçamento!$U:$U,MATCH(AE$21&amp;"-"&amp;$F132,Orçamento!$F:$F,),1)))</f>
        <v/>
      </c>
      <c r="AF131" s="311" t="str">
        <f ca="1">IF(AF$21&gt;$D131,"",IF($G131=$E$6,INDEX(Orçamento!$U:$U,MATCH(AF$21,Orçamento!$C:$C,),1),INDEX(Orçamento!$U:$U,MATCH(AF$21&amp;"-"&amp;$F132,Orçamento!$F:$F,),1)))</f>
        <v/>
      </c>
      <c r="AG131" s="311" t="str">
        <f ca="1">IF(AG$21&gt;$D131,"",IF($G131=$E$6,INDEX(Orçamento!$U:$U,MATCH(AG$21,Orçamento!$C:$C,),1),INDEX(Orçamento!$U:$U,MATCH(AG$21&amp;"-"&amp;$F132,Orçamento!$F:$F,),1)))</f>
        <v/>
      </c>
      <c r="AH131" s="311" t="str">
        <f ca="1">IF(AH$21&gt;$D131,"",IF($G131=$E$6,INDEX(Orçamento!$U:$U,MATCH(AH$21,Orçamento!$C:$C,),1),INDEX(Orçamento!$U:$U,MATCH(AH$21&amp;"-"&amp;$F132,Orçamento!$F:$F,),1)))</f>
        <v/>
      </c>
      <c r="AI131" s="311" t="str">
        <f ca="1">IF(AI$21&gt;$D131,"",IF($G131=$E$6,INDEX(Orçamento!$U:$U,MATCH(AI$21,Orçamento!$C:$C,),1),INDEX(Orçamento!$U:$U,MATCH(AI$21&amp;"-"&amp;$F132,Orçamento!$F:$F,),1)))</f>
        <v/>
      </c>
      <c r="AJ131" s="311" t="str">
        <f ca="1">IF(AJ$21&gt;$D131,"",IF($G131=$E$6,INDEX(Orçamento!$U:$U,MATCH(AJ$21,Orçamento!$C:$C,),1),INDEX(Orçamento!$U:$U,MATCH(AJ$21&amp;"-"&amp;$F132,Orçamento!$F:$F,),1)))</f>
        <v/>
      </c>
      <c r="AK131" s="311" t="str">
        <f ca="1">IF(AK$21&gt;$D131,"",IF($G131=$E$6,INDEX(Orçamento!$U:$U,MATCH(AK$21,Orçamento!$C:$C,),1),INDEX(Orçamento!$U:$U,MATCH(AK$21&amp;"-"&amp;$F132,Orçamento!$F:$F,),1)))</f>
        <v/>
      </c>
    </row>
    <row r="132" spans="1:37" ht="13.15" customHeight="1">
      <c r="A132" s="206"/>
      <c r="B132" s="263">
        <f t="shared" ref="B132" ca="1" si="124">IF($F131&gt;$E$2,0,(1/(1-B133-C133))*(B133+C133))</f>
        <v>0</v>
      </c>
      <c r="C132" s="264" cm="1">
        <f t="array" aca="1" ref="C132" ca="1">IF(ROUND(SUM(IF(R131:AK131&lt;&gt;"",(R132:AK132)))-N131,3)&lt;&gt;0,"X",0)</f>
        <v>0</v>
      </c>
      <c r="D132" s="206"/>
      <c r="E132" s="215" t="str" cm="1">
        <f t="array" aca="1" ref="E132" ca="1">IF($F131&gt;$E$2,"",INDEX('QC rev00'!$J$9:$J$120,1+E131,1))</f>
        <v/>
      </c>
      <c r="F132" s="215" t="str" cm="1">
        <f t="array" aca="1" ref="F132" ca="1">IF($F131&gt;$E$2,"",IF($F$2=1,INDEX('QC rev00'!$M$10:$T$120,$F133,1),IF($F$2=2,INDEX(#REF!,$F133,1),INDEX(#REF!,$F133,1))))</f>
        <v/>
      </c>
      <c r="G132" s="752"/>
      <c r="H132" s="729"/>
      <c r="I132" s="730"/>
      <c r="J132" s="747"/>
      <c r="K132" s="748"/>
      <c r="L132" s="755"/>
      <c r="M132" s="734"/>
      <c r="N132" s="737"/>
      <c r="O132" s="740"/>
      <c r="P132" s="743"/>
      <c r="Q132" s="265" t="s">
        <v>90</v>
      </c>
      <c r="R132" s="312" t="str" cm="1">
        <f t="array" aca="1" ref="R132" ca="1">IF(OR($D131=0,R131="",$N131=0),"",
IF($G131=$E$6,
SUM(IF(OFFSET($R$23,,,($F131-1)*3-2,$D$3)=R131,OFFSET($R$25,,,($F131-1)*3-2,$D$3)*OFFSET($B$23,1,,($F131-1)*3-2,1))),
IF($D131=1,$N131,
SUMIF(OFFSET(Orçamento!$D$1,$B131-1,,$C131,),$F132&amp;"-"&amp;R131,OFFSET(Orçamento!$I$1,$B131-1,,$C131,))*$N131/$E132)))</f>
        <v/>
      </c>
      <c r="S132" s="312" t="str" cm="1">
        <f t="array" aca="1" ref="S132" ca="1">IF(OR($D131=0,S131="",$N131=0),"",
IF($G131=$E$6,
SUM(IF(OFFSET($R$23,,,($F131-1)*3-2,$D$3)=S131,OFFSET($R$25,,,($F131-1)*3-2,$D$3)*OFFSET($B$23,1,,($F131-1)*3-2,1))),
IF($D131=1,$N131,
SUMIF(OFFSET(Orçamento!$D$1,$B131-1,,$C131,),$F132&amp;"-"&amp;S131,OFFSET(Orçamento!$I$1,$B131-1,,$C131,))*$N131/$E132)))</f>
        <v/>
      </c>
      <c r="T132" s="312" t="str" cm="1">
        <f t="array" aca="1" ref="T132" ca="1">IF(OR($D131=0,T131="",$N131=0),"",
IF($G131=$E$6,
SUM(IF(OFFSET($R$23,,,($F131-1)*3-2,$D$3)=T131,OFFSET($R$25,,,($F131-1)*3-2,$D$3)*OFFSET($B$23,1,,($F131-1)*3-2,1))),
IF($D131=1,$N131,
SUMIF(OFFSET(Orçamento!$D$1,$B131-1,,$C131,),$F132&amp;"-"&amp;T131,OFFSET(Orçamento!$I$1,$B131-1,,$C131,))*$N131/$E132)))</f>
        <v/>
      </c>
      <c r="U132" s="313" t="str" cm="1">
        <f t="array" aca="1" ref="U132" ca="1">IF(OR($D131=0,U131="",$N131=0),"",
IF($G131=$E$6,
SUM(IF(OFFSET($R$23,,,($F131-1)*3-2,$D$3)=U131,OFFSET($R$25,,,($F131-1)*3-2,$D$3)*OFFSET($B$23,1,,($F131-1)*3-2,1))),
IF($D131=1,$N131,
SUMIF(OFFSET(Orçamento!$D$1,$B131-1,,$C131,),$F132&amp;"-"&amp;U131,OFFSET(Orçamento!$I$1,$B131-1,,$C131,))*$N131/$E132)))</f>
        <v/>
      </c>
      <c r="V132" s="312" t="str" cm="1">
        <f t="array" aca="1" ref="V132" ca="1">IF(OR($D131=0,V131="",$N131=0),"",
IF($G131=$E$6,
SUM(IF(OFFSET($R$23,,,($F131-1)*3-2,$D$3)=V131,OFFSET($R$25,,,($F131-1)*3-2,$D$3)*OFFSET($B$23,1,,($F131-1)*3-2,1))),
IF($D131=1,$N131,
SUMIF(OFFSET(Orçamento!$D$1,$B131-1,,$C131,),$F132&amp;"-"&amp;V131,OFFSET(Orçamento!$I$1,$B131-1,,$C131,))*$N131/$E132)))</f>
        <v/>
      </c>
      <c r="W132" s="312" t="str" cm="1">
        <f t="array" aca="1" ref="W132" ca="1">IF(OR($D131=0,W131="",$N131=0),"",
IF($G131=$E$6,
SUM(IF(OFFSET($R$23,,,($F131-1)*3-2,$D$3)=W131,OFFSET($R$25,,,($F131-1)*3-2,$D$3)*OFFSET($B$23,1,,($F131-1)*3-2,1))),
IF($D131=1,$N131,
SUMIF(OFFSET(Orçamento!$D$1,$B131-1,,$C131,),$F132&amp;"-"&amp;W131,OFFSET(Orçamento!$I$1,$B131-1,,$C131,))*$N131/$E132)))</f>
        <v/>
      </c>
      <c r="X132" s="312" t="str" cm="1">
        <f t="array" aca="1" ref="X132" ca="1">IF(OR($D131=0,X131="",$N131=0),"",
IF($G131=$E$6,
SUM(IF(OFFSET($R$23,,,($F131-1)*3-2,$D$3)=X131,OFFSET($R$25,,,($F131-1)*3-2,$D$3)*OFFSET($B$23,1,,($F131-1)*3-2,1))),
IF($D131=1,$N131,
SUMIF(OFFSET(Orçamento!$D$1,$B131-1,,$C131,),$F132&amp;"-"&amp;X131,OFFSET(Orçamento!$I$1,$B131-1,,$C131,))*$N131/$E132)))</f>
        <v/>
      </c>
      <c r="Y132" s="312" t="str" cm="1">
        <f t="array" aca="1" ref="Y132" ca="1">IF(OR($D131=0,Y131="",$N131=0),"",
IF($G131=$E$6,
SUM(IF(OFFSET($R$23,,,($F131-1)*3-2,$D$3)=Y131,OFFSET($R$25,,,($F131-1)*3-2,$D$3)*OFFSET($B$23,1,,($F131-1)*3-2,1))),
IF($D131=1,$N131,
SUMIF(OFFSET(Orçamento!$D$1,$B131-1,,$C131,),$F132&amp;"-"&amp;Y131,OFFSET(Orçamento!$I$1,$B131-1,,$C131,))*$N131/$E132)))</f>
        <v/>
      </c>
      <c r="Z132" s="312" t="str" cm="1">
        <f t="array" aca="1" ref="Z132" ca="1">IF(OR($D131=0,Z131="",$N131=0),"",
IF($G131=$E$6,
SUM(IF(OFFSET($R$23,,,($F131-1)*3-2,$D$3)=Z131,OFFSET($R$25,,,($F131-1)*3-2,$D$3)*OFFSET($B$23,1,,($F131-1)*3-2,1))),
IF($D131=1,$N131,
SUMIF(OFFSET(Orçamento!$D$1,$B131-1,,$C131,),$F132&amp;"-"&amp;Z131,OFFSET(Orçamento!$I$1,$B131-1,,$C131,))*$N131/$E132)))</f>
        <v/>
      </c>
      <c r="AA132" s="314" t="str" cm="1">
        <f t="array" aca="1" ref="AA132" ca="1">IF(OR($D131=0,AA131="",$N131=0),"",
IF($G131=$E$6,
SUM(IF(OFFSET($R$23,,,($F131-1)*3-2,$D$3)=AA131,OFFSET($R$25,,,($F131-1)*3-2,$D$3)*OFFSET($B$23,1,,($F131-1)*3-2,1))),
IF($D131=1,$N131,
SUMIF(OFFSET(Orçamento!$D$1,$B131-1,,$C131,),$F132&amp;"-"&amp;AA131,OFFSET(Orçamento!$I$1,$B131-1,,$C131,))*$N131/$E132)))</f>
        <v/>
      </c>
      <c r="AB132" s="314" t="str" cm="1">
        <f t="array" aca="1" ref="AB132" ca="1">IF(OR($D131=0,AB131="",$N131=0),"",
IF($G131=$E$6,
SUM(IF(OFFSET($R$23,,,($F131-1)*3-2,$D$3)=AB131,OFFSET($R$25,,,($F131-1)*3-2,$D$3)*OFFSET($B$23,1,,($F131-1)*3-2,1))),
IF($D131=1,$N131,
SUMIF(OFFSET(Orçamento!$D$1,$B131-1,,$C131,),$F132&amp;"-"&amp;AB131,OFFSET(Orçamento!$I$1,$B131-1,,$C131,))*$N131/$E132)))</f>
        <v/>
      </c>
      <c r="AC132" s="314" t="str" cm="1">
        <f t="array" aca="1" ref="AC132" ca="1">IF(OR($D131=0,AC131="",$N131=0),"",
IF($G131=$E$6,
SUM(IF(OFFSET($R$23,,,($F131-1)*3-2,$D$3)=AC131,OFFSET($R$25,,,($F131-1)*3-2,$D$3)*OFFSET($B$23,1,,($F131-1)*3-2,1))),
IF($D131=1,$N131,
SUMIF(OFFSET(Orçamento!$D$1,$B131-1,,$C131,),$F132&amp;"-"&amp;AC131,OFFSET(Orçamento!$I$1,$B131-1,,$C131,))*$N131/$E132)))</f>
        <v/>
      </c>
      <c r="AD132" s="314" t="str" cm="1">
        <f t="array" aca="1" ref="AD132" ca="1">IF(OR($D131=0,AD131="",$N131=0),"",
IF($G131=$E$6,
SUM(IF(OFFSET($R$23,,,($F131-1)*3-2,$D$3)=AD131,OFFSET($R$25,,,($F131-1)*3-2,$D$3)*OFFSET($B$23,1,,($F131-1)*3-2,1))),
IF($D131=1,$N131,
SUMIF(OFFSET(Orçamento!$D$1,$B131-1,,$C131,),$F132&amp;"-"&amp;AD131,OFFSET(Orçamento!$I$1,$B131-1,,$C131,))*$N131/$E132)))</f>
        <v/>
      </c>
      <c r="AE132" s="314" t="str" cm="1">
        <f t="array" aca="1" ref="AE132" ca="1">IF(OR($D131=0,AE131="",$N131=0),"",
IF($G131=$E$6,
SUM(IF(OFFSET($R$23,,,($F131-1)*3-2,$D$3)=AE131,OFFSET($R$25,,,($F131-1)*3-2,$D$3)*OFFSET($B$23,1,,($F131-1)*3-2,1))),
IF($D131=1,$N131,
SUMIF(OFFSET(Orçamento!$D$1,$B131-1,,$C131,),$F132&amp;"-"&amp;AE131,OFFSET(Orçamento!$I$1,$B131-1,,$C131,))*$N131/$E132)))</f>
        <v/>
      </c>
      <c r="AF132" s="314" t="str" cm="1">
        <f t="array" aca="1" ref="AF132" ca="1">IF(OR($D131=0,AF131="",$N131=0),"",
IF($G131=$E$6,
SUM(IF(OFFSET($R$23,,,($F131-1)*3-2,$D$3)=AF131,OFFSET($R$25,,,($F131-1)*3-2,$D$3)*OFFSET($B$23,1,,($F131-1)*3-2,1))),
IF($D131=1,$N131,
SUMIF(OFFSET(Orçamento!$D$1,$B131-1,,$C131,),$F132&amp;"-"&amp;AF131,OFFSET(Orçamento!$I$1,$B131-1,,$C131,))*$N131/$E132)))</f>
        <v/>
      </c>
      <c r="AG132" s="314" t="str" cm="1">
        <f t="array" aca="1" ref="AG132" ca="1">IF(OR($D131=0,AG131="",$N131=0),"",
IF($G131=$E$6,
SUM(IF(OFFSET($R$23,,,($F131-1)*3-2,$D$3)=AG131,OFFSET($R$25,,,($F131-1)*3-2,$D$3)*OFFSET($B$23,1,,($F131-1)*3-2,1))),
IF($D131=1,$N131,
SUMIF(OFFSET(Orçamento!$D$1,$B131-1,,$C131,),$F132&amp;"-"&amp;AG131,OFFSET(Orçamento!$I$1,$B131-1,,$C131,))*$N131/$E132)))</f>
        <v/>
      </c>
      <c r="AH132" s="314" t="str" cm="1">
        <f t="array" aca="1" ref="AH132" ca="1">IF(OR($D131=0,AH131="",$N131=0),"",
IF($G131=$E$6,
SUM(IF(OFFSET($R$23,,,($F131-1)*3-2,$D$3)=AH131,OFFSET($R$25,,,($F131-1)*3-2,$D$3)*OFFSET($B$23,1,,($F131-1)*3-2,1))),
IF($D131=1,$N131,
SUMIF(OFFSET(Orçamento!$D$1,$B131-1,,$C131,),$F132&amp;"-"&amp;AH131,OFFSET(Orçamento!$I$1,$B131-1,,$C131,))*$N131/$E132)))</f>
        <v/>
      </c>
      <c r="AI132" s="314" t="str" cm="1">
        <f t="array" aca="1" ref="AI132" ca="1">IF(OR($D131=0,AI131="",$N131=0),"",
IF($G131=$E$6,
SUM(IF(OFFSET($R$23,,,($F131-1)*3-2,$D$3)=AI131,OFFSET($R$25,,,($F131-1)*3-2,$D$3)*OFFSET($B$23,1,,($F131-1)*3-2,1))),
IF($D131=1,$N131,
SUMIF(OFFSET(Orçamento!$D$1,$B131-1,,$C131,),$F132&amp;"-"&amp;AI131,OFFSET(Orçamento!$I$1,$B131-1,,$C131,))*$N131/$E132)))</f>
        <v/>
      </c>
      <c r="AJ132" s="314" t="str" cm="1">
        <f t="array" aca="1" ref="AJ132" ca="1">IF(OR($D131=0,AJ131="",$N131=0),"",
IF($G131=$E$6,
SUM(IF(OFFSET($R$23,,,($F131-1)*3-2,$D$3)=AJ131,OFFSET($R$25,,,($F131-1)*3-2,$D$3)*OFFSET($B$23,1,,($F131-1)*3-2,1))),
IF($D131=1,$N131,
SUMIF(OFFSET(Orçamento!$D$1,$B131-1,,$C131,),$F132&amp;"-"&amp;AJ131,OFFSET(Orçamento!$I$1,$B131-1,,$C131,))*$N131/$E132)))</f>
        <v/>
      </c>
      <c r="AK132" s="314" t="str" cm="1">
        <f t="array" aca="1" ref="AK132" ca="1">IF(OR($D131=0,AK131="",$N131=0),"",
IF($G131=$E$6,
SUM(IF(OFFSET($R$23,,,($F131-1)*3-2,$D$3)=AK131,OFFSET($R$25,,,($F131-1)*3-2,$D$3)*OFFSET($B$23,1,,($F131-1)*3-2,1))),
IF($D131=1,$N131,
SUMIF(OFFSET(Orçamento!$D$1,$B131-1,,$C131,),$F132&amp;"-"&amp;AK131,OFFSET(Orçamento!$I$1,$B131-1,,$C131,))*$N131/$E132)))</f>
        <v/>
      </c>
    </row>
    <row r="133" spans="1:37" ht="13.15" customHeight="1">
      <c r="A133" s="206"/>
      <c r="B133" s="266" t="str" cm="1">
        <f t="array" aca="1" ref="B133" ca="1">IF($F131&gt;$E$2,"",IF($F$2=1,INDEX('QC rev00'!$M$10:$T$120,$F133,5),IF($F$2=2,INDEX(#REF!,$F133,5),INDEX(#REF!,$F133,5))))</f>
        <v/>
      </c>
      <c r="C133" s="266" t="str" cm="1">
        <f t="array" aca="1" ref="C133" ca="1">IF($F131&gt;$E$2,"",IF($F$2=1,INDEX('QC rev00'!$M$10:$T$120,$F133,6),IF($F$2=2,INDEX(#REF!,$F133,6),INDEX(#REF!,$F133,6))))</f>
        <v/>
      </c>
      <c r="D133" s="207"/>
      <c r="E133" s="207"/>
      <c r="F133" s="207" t="str">
        <f ca="1">IF(F131&gt;$E$2,"",MATCH(F131,'QC rev00'!$C$10:$C$120,))</f>
        <v/>
      </c>
      <c r="G133" s="753"/>
      <c r="H133" s="731"/>
      <c r="I133" s="732"/>
      <c r="J133" s="749"/>
      <c r="K133" s="750"/>
      <c r="L133" s="756"/>
      <c r="M133" s="735"/>
      <c r="N133" s="738"/>
      <c r="O133" s="741"/>
      <c r="P133" s="744"/>
      <c r="Q133" s="267" t="s">
        <v>91</v>
      </c>
      <c r="R133" s="588">
        <f t="shared" ref="R133:AK133" ca="1" si="125">IFERROR(R132*$O131,0)</f>
        <v>0</v>
      </c>
      <c r="S133" s="588">
        <f t="shared" ca="1" si="125"/>
        <v>0</v>
      </c>
      <c r="T133" s="588">
        <f t="shared" ca="1" si="125"/>
        <v>0</v>
      </c>
      <c r="U133" s="589">
        <f t="shared" ca="1" si="125"/>
        <v>0</v>
      </c>
      <c r="V133" s="588">
        <f t="shared" ca="1" si="125"/>
        <v>0</v>
      </c>
      <c r="W133" s="588">
        <f t="shared" ca="1" si="125"/>
        <v>0</v>
      </c>
      <c r="X133" s="588">
        <f t="shared" ca="1" si="125"/>
        <v>0</v>
      </c>
      <c r="Y133" s="588">
        <f t="shared" ca="1" si="125"/>
        <v>0</v>
      </c>
      <c r="Z133" s="588">
        <f t="shared" ca="1" si="125"/>
        <v>0</v>
      </c>
      <c r="AA133" s="588">
        <f t="shared" ca="1" si="125"/>
        <v>0</v>
      </c>
      <c r="AB133" s="588">
        <f t="shared" ca="1" si="125"/>
        <v>0</v>
      </c>
      <c r="AC133" s="588">
        <f t="shared" ca="1" si="125"/>
        <v>0</v>
      </c>
      <c r="AD133" s="588">
        <f t="shared" ca="1" si="125"/>
        <v>0</v>
      </c>
      <c r="AE133" s="588">
        <f t="shared" ca="1" si="125"/>
        <v>0</v>
      </c>
      <c r="AF133" s="588">
        <f t="shared" ca="1" si="125"/>
        <v>0</v>
      </c>
      <c r="AG133" s="588">
        <f t="shared" ca="1" si="125"/>
        <v>0</v>
      </c>
      <c r="AH133" s="588">
        <f t="shared" ca="1" si="125"/>
        <v>0</v>
      </c>
      <c r="AI133" s="588">
        <f t="shared" ca="1" si="125"/>
        <v>0</v>
      </c>
      <c r="AJ133" s="588">
        <f t="shared" ca="1" si="125"/>
        <v>0</v>
      </c>
      <c r="AK133" s="588">
        <f t="shared" ca="1" si="125"/>
        <v>0</v>
      </c>
    </row>
    <row r="134" spans="1:37" ht="13.15" customHeight="1">
      <c r="A134" s="206"/>
      <c r="B134" s="261">
        <f ca="1">IF($F134&gt;$E$2,0,IF(E134&lt;&gt;"",MATCH(F135&amp;" - Mapa",Orçamento!J:J,),0))</f>
        <v>0</v>
      </c>
      <c r="C134" s="215">
        <f ca="1">IF($D134&gt;1,_xlfn.MAXIFS(Orçamento!G:G,Orçamento!J:J,F135&amp;" - Mapa")+6-B134,0)</f>
        <v>0</v>
      </c>
      <c r="D134" s="261">
        <f ca="1">IF($F134&gt;$E$2,0,IF($G134=$E$6,$D$2,IF(E134&lt;&gt;"",_xlfn.MAXIFS(Orçamento!E:E,Orçamento!J:J,F135&amp;" - Mapa"),0)))</f>
        <v>0</v>
      </c>
      <c r="E134" s="215" t="str">
        <f ca="1">IF(F135="","",_xlfn.IFNA(MATCH($F135,'QC rev00'!$G$10:$G$120,),""))</f>
        <v/>
      </c>
      <c r="F134" s="207" cm="1">
        <f t="array" aca="1" ref="F134" ca="1">OFFSET(F134,-3,,,)+1</f>
        <v>38</v>
      </c>
      <c r="G134" s="751" t="str" cm="1">
        <f t="array" aca="1" ref="G134" ca="1">IF($F134&gt;$E$2,"",IF($F$2=1,INDEX('QC rev00'!$M$10:$T$120,$F136,2),IF($F$2=2,INDEX(#REF!,$F136,2),INDEX(#REF!,$F136,2))))</f>
        <v/>
      </c>
      <c r="H134" s="727" t="str" cm="1">
        <f t="array" aca="1" ref="H134" ca="1">IF($F134&gt;$E$2,"",IF($F$2=1,INDEX('QC rev00'!$M$10:$T$120,$F136,3),IF($F$2=2,INDEX(#REF!,$F136,3),INDEX(#REF!,$F136,3))))</f>
        <v/>
      </c>
      <c r="I134" s="728"/>
      <c r="J134" s="745"/>
      <c r="K134" s="746"/>
      <c r="L134" s="754" t="str" cm="1">
        <f t="array" aca="1" ref="L134" ca="1">IF($F134&gt;$E$2,"",IF($F$2=1,INDEX('QC rev00'!$M$10:$T$120,$F136,7),IF($F$2=2,INDEX(#REF!,$F136,7),INDEX(#REF!,$F136,7))))</f>
        <v/>
      </c>
      <c r="M134" s="733" t="str" cm="1">
        <f t="array" aca="1" ref="M134" ca="1">IF($F134&gt;$E$2,"",IF($F$2=1,INDEX('QC rev00'!$M$10:$T$120,$F136,8),IF($F$2=2,INDEX(#REF!,$F136,8),INDEX(#REF!,$F136,8))))</f>
        <v/>
      </c>
      <c r="N134" s="736" cm="1">
        <f t="array" aca="1" ref="N134" ca="1">IF($F134&gt;$E$2,0,IF(_xlfn.IFNA(MATCH($G134,Listas!$E$4:$E$206,),0)&gt;0,$F$5,IF($F$2=1,INDEX('QC rev00'!$M$10:$U$120,$F136,9),IF($F$2=2,INDEX(#REF!,$F136,9),INDEX(#REF!,$F136,9)))))</f>
        <v>0</v>
      </c>
      <c r="O134" s="739" cm="1">
        <f t="array" aca="1" ref="O134" ca="1">IF($F134&gt;$E$2,0,IF(_xlfn.IFNA(MATCH($G134,Listas!$E$4:$E$206,),0)&gt;0,1,IF($H$10=0,0,IF($F$2=1,INDEX('QC rev00'!$M$10:$BC$120,$F136,9+$F$3),IF($F$2=2,INDEX(#REF!,$F136,9+$F$3),INDEX(#REF!,$F136,9+$F$3)))*IF($E$5="X",1,1-$B136-$C136))))</f>
        <v>0</v>
      </c>
      <c r="P134" s="742">
        <f t="shared" ref="P134" ca="1" si="126">N134*O134</f>
        <v>0</v>
      </c>
      <c r="Q134" s="262" t="s">
        <v>89</v>
      </c>
      <c r="R134" s="308" t="str" cm="1">
        <f t="array" aca="1" ref="R134" ca="1">IF($D134=0,"",IF($G134=$E$6,INDEX(Orçamento!$U:$U,MATCH(R$21,Orçamento!$C:$C,),1),INDEX(Orçamento!$U:$U,$B134,1)))</f>
        <v/>
      </c>
      <c r="S134" s="309" t="str">
        <f ca="1">IF(S$21&gt;$D134,"",IF($G134=$E$6,INDEX(Orçamento!$U:$U,MATCH(S$21,Orçamento!$C:$C,),1),INDEX(Orçamento!$U:$U,MATCH(S$21&amp;"-"&amp;$F135,Orçamento!$F:$F,),1)))</f>
        <v/>
      </c>
      <c r="T134" s="309" t="str">
        <f ca="1">IF(T$21&gt;$D134,"",IF($G134=$E$6,INDEX(Orçamento!$U:$U,MATCH(T$21,Orçamento!$C:$C,),1),INDEX(Orçamento!$U:$U,MATCH(T$21&amp;"-"&amp;$F135,Orçamento!$F:$F,),1)))</f>
        <v/>
      </c>
      <c r="U134" s="310" t="str">
        <f ca="1">IF(U$21&gt;$D134,"",IF($G134=$E$6,INDEX(Orçamento!$U:$U,MATCH(U$21,Orçamento!$C:$C,),1),INDEX(Orçamento!$U:$U,MATCH(U$21&amp;"-"&amp;$F135,Orçamento!$F:$F,),1)))</f>
        <v/>
      </c>
      <c r="V134" s="309" t="str">
        <f ca="1">IF(V$21&gt;$D134,"",IF($G134=$E$6,INDEX(Orçamento!$U:$U,MATCH(V$21,Orçamento!$C:$C,),1),INDEX(Orçamento!$U:$U,MATCH(V$21&amp;"-"&amp;$F135,Orçamento!$F:$F,),1)))</f>
        <v/>
      </c>
      <c r="W134" s="309" t="str">
        <f ca="1">IF(W$21&gt;$D134,"",IF($G134=$E$6,INDEX(Orçamento!$U:$U,MATCH(W$21,Orçamento!$C:$C,),1),INDEX(Orçamento!$U:$U,MATCH(W$21&amp;"-"&amp;$F135,Orçamento!$F:$F,),1)))</f>
        <v/>
      </c>
      <c r="X134" s="309" t="str">
        <f ca="1">IF(X$21&gt;$D134,"",IF($G134=$E$6,INDEX(Orçamento!$U:$U,MATCH(X$21,Orçamento!$C:$C,),1),INDEX(Orçamento!$U:$U,MATCH(X$21&amp;"-"&amp;$F135,Orçamento!$F:$F,),1)))</f>
        <v/>
      </c>
      <c r="Y134" s="309" t="str">
        <f ca="1">IF(Y$21&gt;$D134,"",IF($G134=$E$6,INDEX(Orçamento!$U:$U,MATCH(Y$21,Orçamento!$C:$C,),1),INDEX(Orçamento!$U:$U,MATCH(Y$21&amp;"-"&amp;$F135,Orçamento!$F:$F,),1)))</f>
        <v/>
      </c>
      <c r="Z134" s="309" t="str">
        <f ca="1">IF(Z$21&gt;$D134,"",IF($G134=$E$6,INDEX(Orçamento!$U:$U,MATCH(Z$21,Orçamento!$C:$C,),1),INDEX(Orçamento!$U:$U,MATCH(Z$21&amp;"-"&amp;$F135,Orçamento!$F:$F,),1)))</f>
        <v/>
      </c>
      <c r="AA134" s="311" t="str">
        <f ca="1">IF(AA$21&gt;$D134,"",IF($G134=$E$6,INDEX(Orçamento!$U:$U,MATCH(AA$21,Orçamento!$C:$C,),1),INDEX(Orçamento!$U:$U,MATCH(AA$21&amp;"-"&amp;$F135,Orçamento!$F:$F,),1)))</f>
        <v/>
      </c>
      <c r="AB134" s="311" t="str">
        <f ca="1">IF(AB$21&gt;$D134,"",IF($G134=$E$6,INDEX(Orçamento!$U:$U,MATCH(AB$21,Orçamento!$C:$C,),1),INDEX(Orçamento!$U:$U,MATCH(AB$21&amp;"-"&amp;$F135,Orçamento!$F:$F,),1)))</f>
        <v/>
      </c>
      <c r="AC134" s="311" t="str">
        <f ca="1">IF(AC$21&gt;$D134,"",IF($G134=$E$6,INDEX(Orçamento!$U:$U,MATCH(AC$21,Orçamento!$C:$C,),1),INDEX(Orçamento!$U:$U,MATCH(AC$21&amp;"-"&amp;$F135,Orçamento!$F:$F,),1)))</f>
        <v/>
      </c>
      <c r="AD134" s="311" t="str">
        <f ca="1">IF(AD$21&gt;$D134,"",IF($G134=$E$6,INDEX(Orçamento!$U:$U,MATCH(AD$21,Orçamento!$C:$C,),1),INDEX(Orçamento!$U:$U,MATCH(AD$21&amp;"-"&amp;$F135,Orçamento!$F:$F,),1)))</f>
        <v/>
      </c>
      <c r="AE134" s="311" t="str">
        <f ca="1">IF(AE$21&gt;$D134,"",IF($G134=$E$6,INDEX(Orçamento!$U:$U,MATCH(AE$21,Orçamento!$C:$C,),1),INDEX(Orçamento!$U:$U,MATCH(AE$21&amp;"-"&amp;$F135,Orçamento!$F:$F,),1)))</f>
        <v/>
      </c>
      <c r="AF134" s="311" t="str">
        <f ca="1">IF(AF$21&gt;$D134,"",IF($G134=$E$6,INDEX(Orçamento!$U:$U,MATCH(AF$21,Orçamento!$C:$C,),1),INDEX(Orçamento!$U:$U,MATCH(AF$21&amp;"-"&amp;$F135,Orçamento!$F:$F,),1)))</f>
        <v/>
      </c>
      <c r="AG134" s="311" t="str">
        <f ca="1">IF(AG$21&gt;$D134,"",IF($G134=$E$6,INDEX(Orçamento!$U:$U,MATCH(AG$21,Orçamento!$C:$C,),1),INDEX(Orçamento!$U:$U,MATCH(AG$21&amp;"-"&amp;$F135,Orçamento!$F:$F,),1)))</f>
        <v/>
      </c>
      <c r="AH134" s="311" t="str">
        <f ca="1">IF(AH$21&gt;$D134,"",IF($G134=$E$6,INDEX(Orçamento!$U:$U,MATCH(AH$21,Orçamento!$C:$C,),1),INDEX(Orçamento!$U:$U,MATCH(AH$21&amp;"-"&amp;$F135,Orçamento!$F:$F,),1)))</f>
        <v/>
      </c>
      <c r="AI134" s="311" t="str">
        <f ca="1">IF(AI$21&gt;$D134,"",IF($G134=$E$6,INDEX(Orçamento!$U:$U,MATCH(AI$21,Orçamento!$C:$C,),1),INDEX(Orçamento!$U:$U,MATCH(AI$21&amp;"-"&amp;$F135,Orçamento!$F:$F,),1)))</f>
        <v/>
      </c>
      <c r="AJ134" s="311" t="str">
        <f ca="1">IF(AJ$21&gt;$D134,"",IF($G134=$E$6,INDEX(Orçamento!$U:$U,MATCH(AJ$21,Orçamento!$C:$C,),1),INDEX(Orçamento!$U:$U,MATCH(AJ$21&amp;"-"&amp;$F135,Orçamento!$F:$F,),1)))</f>
        <v/>
      </c>
      <c r="AK134" s="311" t="str">
        <f ca="1">IF(AK$21&gt;$D134,"",IF($G134=$E$6,INDEX(Orçamento!$U:$U,MATCH(AK$21,Orçamento!$C:$C,),1),INDEX(Orçamento!$U:$U,MATCH(AK$21&amp;"-"&amp;$F135,Orçamento!$F:$F,),1)))</f>
        <v/>
      </c>
    </row>
    <row r="135" spans="1:37" ht="13.15" customHeight="1">
      <c r="A135" s="206"/>
      <c r="B135" s="263">
        <f t="shared" ref="B135" ca="1" si="127">IF($F134&gt;$E$2,0,(1/(1-B136-C136))*(B136+C136))</f>
        <v>0</v>
      </c>
      <c r="C135" s="264" cm="1">
        <f t="array" aca="1" ref="C135" ca="1">IF(ROUND(SUM(IF(R134:AK134&lt;&gt;"",(R135:AK135)))-N134,3)&lt;&gt;0,"X",0)</f>
        <v>0</v>
      </c>
      <c r="D135" s="206"/>
      <c r="E135" s="215" t="str" cm="1">
        <f t="array" aca="1" ref="E135" ca="1">IF($F134&gt;$E$2,"",INDEX('QC rev00'!$J$9:$J$120,1+E134,1))</f>
        <v/>
      </c>
      <c r="F135" s="215" t="str" cm="1">
        <f t="array" aca="1" ref="F135" ca="1">IF($F134&gt;$E$2,"",IF($F$2=1,INDEX('QC rev00'!$M$10:$T$120,$F136,1),IF($F$2=2,INDEX(#REF!,$F136,1),INDEX(#REF!,$F136,1))))</f>
        <v/>
      </c>
      <c r="G135" s="752"/>
      <c r="H135" s="729"/>
      <c r="I135" s="730"/>
      <c r="J135" s="747"/>
      <c r="K135" s="748"/>
      <c r="L135" s="755"/>
      <c r="M135" s="734"/>
      <c r="N135" s="737"/>
      <c r="O135" s="740"/>
      <c r="P135" s="743"/>
      <c r="Q135" s="265" t="s">
        <v>90</v>
      </c>
      <c r="R135" s="312" t="str" cm="1">
        <f t="array" aca="1" ref="R135" ca="1">IF(OR($D134=0,R134="",$N134=0),"",
IF($G134=$E$6,
SUM(IF(OFFSET($R$23,,,($F134-1)*3-2,$D$3)=R134,OFFSET($R$25,,,($F134-1)*3-2,$D$3)*OFFSET($B$23,1,,($F134-1)*3-2,1))),
IF($D134=1,$N134,
SUMIF(OFFSET(Orçamento!$D$1,$B134-1,,$C134,),$F135&amp;"-"&amp;R134,OFFSET(Orçamento!$I$1,$B134-1,,$C134,))*$N134/$E135)))</f>
        <v/>
      </c>
      <c r="S135" s="312" t="str" cm="1">
        <f t="array" aca="1" ref="S135" ca="1">IF(OR($D134=0,S134="",$N134=0),"",
IF($G134=$E$6,
SUM(IF(OFFSET($R$23,,,($F134-1)*3-2,$D$3)=S134,OFFSET($R$25,,,($F134-1)*3-2,$D$3)*OFFSET($B$23,1,,($F134-1)*3-2,1))),
IF($D134=1,$N134,
SUMIF(OFFSET(Orçamento!$D$1,$B134-1,,$C134,),$F135&amp;"-"&amp;S134,OFFSET(Orçamento!$I$1,$B134-1,,$C134,))*$N134/$E135)))</f>
        <v/>
      </c>
      <c r="T135" s="312" t="str" cm="1">
        <f t="array" aca="1" ref="T135" ca="1">IF(OR($D134=0,T134="",$N134=0),"",
IF($G134=$E$6,
SUM(IF(OFFSET($R$23,,,($F134-1)*3-2,$D$3)=T134,OFFSET($R$25,,,($F134-1)*3-2,$D$3)*OFFSET($B$23,1,,($F134-1)*3-2,1))),
IF($D134=1,$N134,
SUMIF(OFFSET(Orçamento!$D$1,$B134-1,,$C134,),$F135&amp;"-"&amp;T134,OFFSET(Orçamento!$I$1,$B134-1,,$C134,))*$N134/$E135)))</f>
        <v/>
      </c>
      <c r="U135" s="313" t="str" cm="1">
        <f t="array" aca="1" ref="U135" ca="1">IF(OR($D134=0,U134="",$N134=0),"",
IF($G134=$E$6,
SUM(IF(OFFSET($R$23,,,($F134-1)*3-2,$D$3)=U134,OFFSET($R$25,,,($F134-1)*3-2,$D$3)*OFFSET($B$23,1,,($F134-1)*3-2,1))),
IF($D134=1,$N134,
SUMIF(OFFSET(Orçamento!$D$1,$B134-1,,$C134,),$F135&amp;"-"&amp;U134,OFFSET(Orçamento!$I$1,$B134-1,,$C134,))*$N134/$E135)))</f>
        <v/>
      </c>
      <c r="V135" s="312" t="str" cm="1">
        <f t="array" aca="1" ref="V135" ca="1">IF(OR($D134=0,V134="",$N134=0),"",
IF($G134=$E$6,
SUM(IF(OFFSET($R$23,,,($F134-1)*3-2,$D$3)=V134,OFFSET($R$25,,,($F134-1)*3-2,$D$3)*OFFSET($B$23,1,,($F134-1)*3-2,1))),
IF($D134=1,$N134,
SUMIF(OFFSET(Orçamento!$D$1,$B134-1,,$C134,),$F135&amp;"-"&amp;V134,OFFSET(Orçamento!$I$1,$B134-1,,$C134,))*$N134/$E135)))</f>
        <v/>
      </c>
      <c r="W135" s="312" t="str" cm="1">
        <f t="array" aca="1" ref="W135" ca="1">IF(OR($D134=0,W134="",$N134=0),"",
IF($G134=$E$6,
SUM(IF(OFFSET($R$23,,,($F134-1)*3-2,$D$3)=W134,OFFSET($R$25,,,($F134-1)*3-2,$D$3)*OFFSET($B$23,1,,($F134-1)*3-2,1))),
IF($D134=1,$N134,
SUMIF(OFFSET(Orçamento!$D$1,$B134-1,,$C134,),$F135&amp;"-"&amp;W134,OFFSET(Orçamento!$I$1,$B134-1,,$C134,))*$N134/$E135)))</f>
        <v/>
      </c>
      <c r="X135" s="312" t="str" cm="1">
        <f t="array" aca="1" ref="X135" ca="1">IF(OR($D134=0,X134="",$N134=0),"",
IF($G134=$E$6,
SUM(IF(OFFSET($R$23,,,($F134-1)*3-2,$D$3)=X134,OFFSET($R$25,,,($F134-1)*3-2,$D$3)*OFFSET($B$23,1,,($F134-1)*3-2,1))),
IF($D134=1,$N134,
SUMIF(OFFSET(Orçamento!$D$1,$B134-1,,$C134,),$F135&amp;"-"&amp;X134,OFFSET(Orçamento!$I$1,$B134-1,,$C134,))*$N134/$E135)))</f>
        <v/>
      </c>
      <c r="Y135" s="312" t="str" cm="1">
        <f t="array" aca="1" ref="Y135" ca="1">IF(OR($D134=0,Y134="",$N134=0),"",
IF($G134=$E$6,
SUM(IF(OFFSET($R$23,,,($F134-1)*3-2,$D$3)=Y134,OFFSET($R$25,,,($F134-1)*3-2,$D$3)*OFFSET($B$23,1,,($F134-1)*3-2,1))),
IF($D134=1,$N134,
SUMIF(OFFSET(Orçamento!$D$1,$B134-1,,$C134,),$F135&amp;"-"&amp;Y134,OFFSET(Orçamento!$I$1,$B134-1,,$C134,))*$N134/$E135)))</f>
        <v/>
      </c>
      <c r="Z135" s="312" t="str" cm="1">
        <f t="array" aca="1" ref="Z135" ca="1">IF(OR($D134=0,Z134="",$N134=0),"",
IF($G134=$E$6,
SUM(IF(OFFSET($R$23,,,($F134-1)*3-2,$D$3)=Z134,OFFSET($R$25,,,($F134-1)*3-2,$D$3)*OFFSET($B$23,1,,($F134-1)*3-2,1))),
IF($D134=1,$N134,
SUMIF(OFFSET(Orçamento!$D$1,$B134-1,,$C134,),$F135&amp;"-"&amp;Z134,OFFSET(Orçamento!$I$1,$B134-1,,$C134,))*$N134/$E135)))</f>
        <v/>
      </c>
      <c r="AA135" s="314" t="str" cm="1">
        <f t="array" aca="1" ref="AA135" ca="1">IF(OR($D134=0,AA134="",$N134=0),"",
IF($G134=$E$6,
SUM(IF(OFFSET($R$23,,,($F134-1)*3-2,$D$3)=AA134,OFFSET($R$25,,,($F134-1)*3-2,$D$3)*OFFSET($B$23,1,,($F134-1)*3-2,1))),
IF($D134=1,$N134,
SUMIF(OFFSET(Orçamento!$D$1,$B134-1,,$C134,),$F135&amp;"-"&amp;AA134,OFFSET(Orçamento!$I$1,$B134-1,,$C134,))*$N134/$E135)))</f>
        <v/>
      </c>
      <c r="AB135" s="314" t="str" cm="1">
        <f t="array" aca="1" ref="AB135" ca="1">IF(OR($D134=0,AB134="",$N134=0),"",
IF($G134=$E$6,
SUM(IF(OFFSET($R$23,,,($F134-1)*3-2,$D$3)=AB134,OFFSET($R$25,,,($F134-1)*3-2,$D$3)*OFFSET($B$23,1,,($F134-1)*3-2,1))),
IF($D134=1,$N134,
SUMIF(OFFSET(Orçamento!$D$1,$B134-1,,$C134,),$F135&amp;"-"&amp;AB134,OFFSET(Orçamento!$I$1,$B134-1,,$C134,))*$N134/$E135)))</f>
        <v/>
      </c>
      <c r="AC135" s="314" t="str" cm="1">
        <f t="array" aca="1" ref="AC135" ca="1">IF(OR($D134=0,AC134="",$N134=0),"",
IF($G134=$E$6,
SUM(IF(OFFSET($R$23,,,($F134-1)*3-2,$D$3)=AC134,OFFSET($R$25,,,($F134-1)*3-2,$D$3)*OFFSET($B$23,1,,($F134-1)*3-2,1))),
IF($D134=1,$N134,
SUMIF(OFFSET(Orçamento!$D$1,$B134-1,,$C134,),$F135&amp;"-"&amp;AC134,OFFSET(Orçamento!$I$1,$B134-1,,$C134,))*$N134/$E135)))</f>
        <v/>
      </c>
      <c r="AD135" s="314" t="str" cm="1">
        <f t="array" aca="1" ref="AD135" ca="1">IF(OR($D134=0,AD134="",$N134=0),"",
IF($G134=$E$6,
SUM(IF(OFFSET($R$23,,,($F134-1)*3-2,$D$3)=AD134,OFFSET($R$25,,,($F134-1)*3-2,$D$3)*OFFSET($B$23,1,,($F134-1)*3-2,1))),
IF($D134=1,$N134,
SUMIF(OFFSET(Orçamento!$D$1,$B134-1,,$C134,),$F135&amp;"-"&amp;AD134,OFFSET(Orçamento!$I$1,$B134-1,,$C134,))*$N134/$E135)))</f>
        <v/>
      </c>
      <c r="AE135" s="314" t="str" cm="1">
        <f t="array" aca="1" ref="AE135" ca="1">IF(OR($D134=0,AE134="",$N134=0),"",
IF($G134=$E$6,
SUM(IF(OFFSET($R$23,,,($F134-1)*3-2,$D$3)=AE134,OFFSET($R$25,,,($F134-1)*3-2,$D$3)*OFFSET($B$23,1,,($F134-1)*3-2,1))),
IF($D134=1,$N134,
SUMIF(OFFSET(Orçamento!$D$1,$B134-1,,$C134,),$F135&amp;"-"&amp;AE134,OFFSET(Orçamento!$I$1,$B134-1,,$C134,))*$N134/$E135)))</f>
        <v/>
      </c>
      <c r="AF135" s="314" t="str" cm="1">
        <f t="array" aca="1" ref="AF135" ca="1">IF(OR($D134=0,AF134="",$N134=0),"",
IF($G134=$E$6,
SUM(IF(OFFSET($R$23,,,($F134-1)*3-2,$D$3)=AF134,OFFSET($R$25,,,($F134-1)*3-2,$D$3)*OFFSET($B$23,1,,($F134-1)*3-2,1))),
IF($D134=1,$N134,
SUMIF(OFFSET(Orçamento!$D$1,$B134-1,,$C134,),$F135&amp;"-"&amp;AF134,OFFSET(Orçamento!$I$1,$B134-1,,$C134,))*$N134/$E135)))</f>
        <v/>
      </c>
      <c r="AG135" s="314" t="str" cm="1">
        <f t="array" aca="1" ref="AG135" ca="1">IF(OR($D134=0,AG134="",$N134=0),"",
IF($G134=$E$6,
SUM(IF(OFFSET($R$23,,,($F134-1)*3-2,$D$3)=AG134,OFFSET($R$25,,,($F134-1)*3-2,$D$3)*OFFSET($B$23,1,,($F134-1)*3-2,1))),
IF($D134=1,$N134,
SUMIF(OFFSET(Orçamento!$D$1,$B134-1,,$C134,),$F135&amp;"-"&amp;AG134,OFFSET(Orçamento!$I$1,$B134-1,,$C134,))*$N134/$E135)))</f>
        <v/>
      </c>
      <c r="AH135" s="314" t="str" cm="1">
        <f t="array" aca="1" ref="AH135" ca="1">IF(OR($D134=0,AH134="",$N134=0),"",
IF($G134=$E$6,
SUM(IF(OFFSET($R$23,,,($F134-1)*3-2,$D$3)=AH134,OFFSET($R$25,,,($F134-1)*3-2,$D$3)*OFFSET($B$23,1,,($F134-1)*3-2,1))),
IF($D134=1,$N134,
SUMIF(OFFSET(Orçamento!$D$1,$B134-1,,$C134,),$F135&amp;"-"&amp;AH134,OFFSET(Orçamento!$I$1,$B134-1,,$C134,))*$N134/$E135)))</f>
        <v/>
      </c>
      <c r="AI135" s="314" t="str" cm="1">
        <f t="array" aca="1" ref="AI135" ca="1">IF(OR($D134=0,AI134="",$N134=0),"",
IF($G134=$E$6,
SUM(IF(OFFSET($R$23,,,($F134-1)*3-2,$D$3)=AI134,OFFSET($R$25,,,($F134-1)*3-2,$D$3)*OFFSET($B$23,1,,($F134-1)*3-2,1))),
IF($D134=1,$N134,
SUMIF(OFFSET(Orçamento!$D$1,$B134-1,,$C134,),$F135&amp;"-"&amp;AI134,OFFSET(Orçamento!$I$1,$B134-1,,$C134,))*$N134/$E135)))</f>
        <v/>
      </c>
      <c r="AJ135" s="314" t="str" cm="1">
        <f t="array" aca="1" ref="AJ135" ca="1">IF(OR($D134=0,AJ134="",$N134=0),"",
IF($G134=$E$6,
SUM(IF(OFFSET($R$23,,,($F134-1)*3-2,$D$3)=AJ134,OFFSET($R$25,,,($F134-1)*3-2,$D$3)*OFFSET($B$23,1,,($F134-1)*3-2,1))),
IF($D134=1,$N134,
SUMIF(OFFSET(Orçamento!$D$1,$B134-1,,$C134,),$F135&amp;"-"&amp;AJ134,OFFSET(Orçamento!$I$1,$B134-1,,$C134,))*$N134/$E135)))</f>
        <v/>
      </c>
      <c r="AK135" s="314" t="str" cm="1">
        <f t="array" aca="1" ref="AK135" ca="1">IF(OR($D134=0,AK134="",$N134=0),"",
IF($G134=$E$6,
SUM(IF(OFFSET($R$23,,,($F134-1)*3-2,$D$3)=AK134,OFFSET($R$25,,,($F134-1)*3-2,$D$3)*OFFSET($B$23,1,,($F134-1)*3-2,1))),
IF($D134=1,$N134,
SUMIF(OFFSET(Orçamento!$D$1,$B134-1,,$C134,),$F135&amp;"-"&amp;AK134,OFFSET(Orçamento!$I$1,$B134-1,,$C134,))*$N134/$E135)))</f>
        <v/>
      </c>
    </row>
    <row r="136" spans="1:37" ht="13.15" customHeight="1">
      <c r="A136" s="206"/>
      <c r="B136" s="266" t="str" cm="1">
        <f t="array" aca="1" ref="B136" ca="1">IF($F134&gt;$E$2,"",IF($F$2=1,INDEX('QC rev00'!$M$10:$T$120,$F136,5),IF($F$2=2,INDEX(#REF!,$F136,5),INDEX(#REF!,$F136,5))))</f>
        <v/>
      </c>
      <c r="C136" s="266" t="str" cm="1">
        <f t="array" aca="1" ref="C136" ca="1">IF($F134&gt;$E$2,"",IF($F$2=1,INDEX('QC rev00'!$M$10:$T$120,$F136,6),IF($F$2=2,INDEX(#REF!,$F136,6),INDEX(#REF!,$F136,6))))</f>
        <v/>
      </c>
      <c r="D136" s="207"/>
      <c r="E136" s="207"/>
      <c r="F136" s="207" t="str">
        <f ca="1">IF(F134&gt;$E$2,"",MATCH(F134,'QC rev00'!$C$10:$C$120,))</f>
        <v/>
      </c>
      <c r="G136" s="753"/>
      <c r="H136" s="731"/>
      <c r="I136" s="732"/>
      <c r="J136" s="749"/>
      <c r="K136" s="750"/>
      <c r="L136" s="756"/>
      <c r="M136" s="735"/>
      <c r="N136" s="738"/>
      <c r="O136" s="741"/>
      <c r="P136" s="744"/>
      <c r="Q136" s="267" t="s">
        <v>91</v>
      </c>
      <c r="R136" s="588">
        <f t="shared" ref="R136:AK136" ca="1" si="128">IFERROR(R135*$O134,0)</f>
        <v>0</v>
      </c>
      <c r="S136" s="588">
        <f t="shared" ca="1" si="128"/>
        <v>0</v>
      </c>
      <c r="T136" s="588">
        <f t="shared" ca="1" si="128"/>
        <v>0</v>
      </c>
      <c r="U136" s="589">
        <f t="shared" ca="1" si="128"/>
        <v>0</v>
      </c>
      <c r="V136" s="588">
        <f t="shared" ca="1" si="128"/>
        <v>0</v>
      </c>
      <c r="W136" s="588">
        <f t="shared" ca="1" si="128"/>
        <v>0</v>
      </c>
      <c r="X136" s="588">
        <f t="shared" ca="1" si="128"/>
        <v>0</v>
      </c>
      <c r="Y136" s="588">
        <f t="shared" ca="1" si="128"/>
        <v>0</v>
      </c>
      <c r="Z136" s="588">
        <f t="shared" ca="1" si="128"/>
        <v>0</v>
      </c>
      <c r="AA136" s="588">
        <f t="shared" ca="1" si="128"/>
        <v>0</v>
      </c>
      <c r="AB136" s="588">
        <f t="shared" ca="1" si="128"/>
        <v>0</v>
      </c>
      <c r="AC136" s="588">
        <f t="shared" ca="1" si="128"/>
        <v>0</v>
      </c>
      <c r="AD136" s="588">
        <f t="shared" ca="1" si="128"/>
        <v>0</v>
      </c>
      <c r="AE136" s="588">
        <f t="shared" ca="1" si="128"/>
        <v>0</v>
      </c>
      <c r="AF136" s="588">
        <f t="shared" ca="1" si="128"/>
        <v>0</v>
      </c>
      <c r="AG136" s="588">
        <f t="shared" ca="1" si="128"/>
        <v>0</v>
      </c>
      <c r="AH136" s="588">
        <f t="shared" ca="1" si="128"/>
        <v>0</v>
      </c>
      <c r="AI136" s="588">
        <f t="shared" ca="1" si="128"/>
        <v>0</v>
      </c>
      <c r="AJ136" s="588">
        <f t="shared" ca="1" si="128"/>
        <v>0</v>
      </c>
      <c r="AK136" s="588">
        <f t="shared" ca="1" si="128"/>
        <v>0</v>
      </c>
    </row>
    <row r="137" spans="1:37" ht="13.15" customHeight="1">
      <c r="A137" s="206"/>
      <c r="B137" s="261">
        <f ca="1">IF($F137&gt;$E$2,0,IF(E137&lt;&gt;"",MATCH(F138&amp;" - Mapa",Orçamento!J:J,),0))</f>
        <v>0</v>
      </c>
      <c r="C137" s="215">
        <f ca="1">IF($D137&gt;1,_xlfn.MAXIFS(Orçamento!G:G,Orçamento!J:J,F138&amp;" - Mapa")+6-B137,0)</f>
        <v>0</v>
      </c>
      <c r="D137" s="261">
        <f ca="1">IF($F137&gt;$E$2,0,IF($G137=$E$6,$D$2,IF(E137&lt;&gt;"",_xlfn.MAXIFS(Orçamento!E:E,Orçamento!J:J,F138&amp;" - Mapa"),0)))</f>
        <v>0</v>
      </c>
      <c r="E137" s="215" t="str">
        <f ca="1">IF(F138="","",_xlfn.IFNA(MATCH($F138,'QC rev00'!$G$10:$G$120,),""))</f>
        <v/>
      </c>
      <c r="F137" s="207" cm="1">
        <f t="array" aca="1" ref="F137" ca="1">OFFSET(F137,-3,,,)+1</f>
        <v>39</v>
      </c>
      <c r="G137" s="751" t="str" cm="1">
        <f t="array" aca="1" ref="G137" ca="1">IF($F137&gt;$E$2,"",IF($F$2=1,INDEX('QC rev00'!$M$10:$T$120,$F139,2),IF($F$2=2,INDEX(#REF!,$F139,2),INDEX(#REF!,$F139,2))))</f>
        <v/>
      </c>
      <c r="H137" s="727" t="str" cm="1">
        <f t="array" aca="1" ref="H137" ca="1">IF($F137&gt;$E$2,"",IF($F$2=1,INDEX('QC rev00'!$M$10:$T$120,$F139,3),IF($F$2=2,INDEX(#REF!,$F139,3),INDEX(#REF!,$F139,3))))</f>
        <v/>
      </c>
      <c r="I137" s="728"/>
      <c r="J137" s="745"/>
      <c r="K137" s="746"/>
      <c r="L137" s="754" t="str" cm="1">
        <f t="array" aca="1" ref="L137" ca="1">IF($F137&gt;$E$2,"",IF($F$2=1,INDEX('QC rev00'!$M$10:$T$120,$F139,7),IF($F$2=2,INDEX(#REF!,$F139,7),INDEX(#REF!,$F139,7))))</f>
        <v/>
      </c>
      <c r="M137" s="733" t="str" cm="1">
        <f t="array" aca="1" ref="M137" ca="1">IF($F137&gt;$E$2,"",IF($F$2=1,INDEX('QC rev00'!$M$10:$T$120,$F139,8),IF($F$2=2,INDEX(#REF!,$F139,8),INDEX(#REF!,$F139,8))))</f>
        <v/>
      </c>
      <c r="N137" s="736" cm="1">
        <f t="array" aca="1" ref="N137" ca="1">IF($F137&gt;$E$2,0,IF(_xlfn.IFNA(MATCH($G137,Listas!$E$4:$E$206,),0)&gt;0,$F$5,IF($F$2=1,INDEX('QC rev00'!$M$10:$U$120,$F139,9),IF($F$2=2,INDEX(#REF!,$F139,9),INDEX(#REF!,$F139,9)))))</f>
        <v>0</v>
      </c>
      <c r="O137" s="739" cm="1">
        <f t="array" aca="1" ref="O137" ca="1">IF($F137&gt;$E$2,0,IF(_xlfn.IFNA(MATCH($G137,Listas!$E$4:$E$206,),0)&gt;0,1,IF($H$10=0,0,IF($F$2=1,INDEX('QC rev00'!$M$10:$BC$120,$F139,9+$F$3),IF($F$2=2,INDEX(#REF!,$F139,9+$F$3),INDEX(#REF!,$F139,9+$F$3)))*IF($E$5="X",1,1-$B139-$C139))))</f>
        <v>0</v>
      </c>
      <c r="P137" s="742">
        <f t="shared" ref="P137" ca="1" si="129">N137*O137</f>
        <v>0</v>
      </c>
      <c r="Q137" s="262" t="s">
        <v>89</v>
      </c>
      <c r="R137" s="308" t="str" cm="1">
        <f t="array" aca="1" ref="R137" ca="1">IF($D137=0,"",IF($G137=$E$6,INDEX(Orçamento!$U:$U,MATCH(R$21,Orçamento!$C:$C,),1),INDEX(Orçamento!$U:$U,$B137,1)))</f>
        <v/>
      </c>
      <c r="S137" s="309" t="str">
        <f ca="1">IF(S$21&gt;$D137,"",IF($G137=$E$6,INDEX(Orçamento!$U:$U,MATCH(S$21,Orçamento!$C:$C,),1),INDEX(Orçamento!$U:$U,MATCH(S$21&amp;"-"&amp;$F138,Orçamento!$F:$F,),1)))</f>
        <v/>
      </c>
      <c r="T137" s="309" t="str">
        <f ca="1">IF(T$21&gt;$D137,"",IF($G137=$E$6,INDEX(Orçamento!$U:$U,MATCH(T$21,Orçamento!$C:$C,),1),INDEX(Orçamento!$U:$U,MATCH(T$21&amp;"-"&amp;$F138,Orçamento!$F:$F,),1)))</f>
        <v/>
      </c>
      <c r="U137" s="310" t="str">
        <f ca="1">IF(U$21&gt;$D137,"",IF($G137=$E$6,INDEX(Orçamento!$U:$U,MATCH(U$21,Orçamento!$C:$C,),1),INDEX(Orçamento!$U:$U,MATCH(U$21&amp;"-"&amp;$F138,Orçamento!$F:$F,),1)))</f>
        <v/>
      </c>
      <c r="V137" s="309" t="str">
        <f ca="1">IF(V$21&gt;$D137,"",IF($G137=$E$6,INDEX(Orçamento!$U:$U,MATCH(V$21,Orçamento!$C:$C,),1),INDEX(Orçamento!$U:$U,MATCH(V$21&amp;"-"&amp;$F138,Orçamento!$F:$F,),1)))</f>
        <v/>
      </c>
      <c r="W137" s="309" t="str">
        <f ca="1">IF(W$21&gt;$D137,"",IF($G137=$E$6,INDEX(Orçamento!$U:$U,MATCH(W$21,Orçamento!$C:$C,),1),INDEX(Orçamento!$U:$U,MATCH(W$21&amp;"-"&amp;$F138,Orçamento!$F:$F,),1)))</f>
        <v/>
      </c>
      <c r="X137" s="309" t="str">
        <f ca="1">IF(X$21&gt;$D137,"",IF($G137=$E$6,INDEX(Orçamento!$U:$U,MATCH(X$21,Orçamento!$C:$C,),1),INDEX(Orçamento!$U:$U,MATCH(X$21&amp;"-"&amp;$F138,Orçamento!$F:$F,),1)))</f>
        <v/>
      </c>
      <c r="Y137" s="309" t="str">
        <f ca="1">IF(Y$21&gt;$D137,"",IF($G137=$E$6,INDEX(Orçamento!$U:$U,MATCH(Y$21,Orçamento!$C:$C,),1),INDEX(Orçamento!$U:$U,MATCH(Y$21&amp;"-"&amp;$F138,Orçamento!$F:$F,),1)))</f>
        <v/>
      </c>
      <c r="Z137" s="309" t="str">
        <f ca="1">IF(Z$21&gt;$D137,"",IF($G137=$E$6,INDEX(Orçamento!$U:$U,MATCH(Z$21,Orçamento!$C:$C,),1),INDEX(Orçamento!$U:$U,MATCH(Z$21&amp;"-"&amp;$F138,Orçamento!$F:$F,),1)))</f>
        <v/>
      </c>
      <c r="AA137" s="311" t="str">
        <f ca="1">IF(AA$21&gt;$D137,"",IF($G137=$E$6,INDEX(Orçamento!$U:$U,MATCH(AA$21,Orçamento!$C:$C,),1),INDEX(Orçamento!$U:$U,MATCH(AA$21&amp;"-"&amp;$F138,Orçamento!$F:$F,),1)))</f>
        <v/>
      </c>
      <c r="AB137" s="311" t="str">
        <f ca="1">IF(AB$21&gt;$D137,"",IF($G137=$E$6,INDEX(Orçamento!$U:$U,MATCH(AB$21,Orçamento!$C:$C,),1),INDEX(Orçamento!$U:$U,MATCH(AB$21&amp;"-"&amp;$F138,Orçamento!$F:$F,),1)))</f>
        <v/>
      </c>
      <c r="AC137" s="311" t="str">
        <f ca="1">IF(AC$21&gt;$D137,"",IF($G137=$E$6,INDEX(Orçamento!$U:$U,MATCH(AC$21,Orçamento!$C:$C,),1),INDEX(Orçamento!$U:$U,MATCH(AC$21&amp;"-"&amp;$F138,Orçamento!$F:$F,),1)))</f>
        <v/>
      </c>
      <c r="AD137" s="311" t="str">
        <f ca="1">IF(AD$21&gt;$D137,"",IF($G137=$E$6,INDEX(Orçamento!$U:$U,MATCH(AD$21,Orçamento!$C:$C,),1),INDEX(Orçamento!$U:$U,MATCH(AD$21&amp;"-"&amp;$F138,Orçamento!$F:$F,),1)))</f>
        <v/>
      </c>
      <c r="AE137" s="311" t="str">
        <f ca="1">IF(AE$21&gt;$D137,"",IF($G137=$E$6,INDEX(Orçamento!$U:$U,MATCH(AE$21,Orçamento!$C:$C,),1),INDEX(Orçamento!$U:$U,MATCH(AE$21&amp;"-"&amp;$F138,Orçamento!$F:$F,),1)))</f>
        <v/>
      </c>
      <c r="AF137" s="311" t="str">
        <f ca="1">IF(AF$21&gt;$D137,"",IF($G137=$E$6,INDEX(Orçamento!$U:$U,MATCH(AF$21,Orçamento!$C:$C,),1),INDEX(Orçamento!$U:$U,MATCH(AF$21&amp;"-"&amp;$F138,Orçamento!$F:$F,),1)))</f>
        <v/>
      </c>
      <c r="AG137" s="311" t="str">
        <f ca="1">IF(AG$21&gt;$D137,"",IF($G137=$E$6,INDEX(Orçamento!$U:$U,MATCH(AG$21,Orçamento!$C:$C,),1),INDEX(Orçamento!$U:$U,MATCH(AG$21&amp;"-"&amp;$F138,Orçamento!$F:$F,),1)))</f>
        <v/>
      </c>
      <c r="AH137" s="311" t="str">
        <f ca="1">IF(AH$21&gt;$D137,"",IF($G137=$E$6,INDEX(Orçamento!$U:$U,MATCH(AH$21,Orçamento!$C:$C,),1),INDEX(Orçamento!$U:$U,MATCH(AH$21&amp;"-"&amp;$F138,Orçamento!$F:$F,),1)))</f>
        <v/>
      </c>
      <c r="AI137" s="311" t="str">
        <f ca="1">IF(AI$21&gt;$D137,"",IF($G137=$E$6,INDEX(Orçamento!$U:$U,MATCH(AI$21,Orçamento!$C:$C,),1),INDEX(Orçamento!$U:$U,MATCH(AI$21&amp;"-"&amp;$F138,Orçamento!$F:$F,),1)))</f>
        <v/>
      </c>
      <c r="AJ137" s="311" t="str">
        <f ca="1">IF(AJ$21&gt;$D137,"",IF($G137=$E$6,INDEX(Orçamento!$U:$U,MATCH(AJ$21,Orçamento!$C:$C,),1),INDEX(Orçamento!$U:$U,MATCH(AJ$21&amp;"-"&amp;$F138,Orçamento!$F:$F,),1)))</f>
        <v/>
      </c>
      <c r="AK137" s="311" t="str">
        <f ca="1">IF(AK$21&gt;$D137,"",IF($G137=$E$6,INDEX(Orçamento!$U:$U,MATCH(AK$21,Orçamento!$C:$C,),1),INDEX(Orçamento!$U:$U,MATCH(AK$21&amp;"-"&amp;$F138,Orçamento!$F:$F,),1)))</f>
        <v/>
      </c>
    </row>
    <row r="138" spans="1:37" ht="13.15" customHeight="1">
      <c r="A138" s="206"/>
      <c r="B138" s="263">
        <f t="shared" ref="B138" ca="1" si="130">IF($F137&gt;$E$2,0,(1/(1-B139-C139))*(B139+C139))</f>
        <v>0</v>
      </c>
      <c r="C138" s="264" cm="1">
        <f t="array" aca="1" ref="C138" ca="1">IF(ROUND(SUM(IF(R137:AK137&lt;&gt;"",(R138:AK138)))-N137,3)&lt;&gt;0,"X",0)</f>
        <v>0</v>
      </c>
      <c r="D138" s="206"/>
      <c r="E138" s="215" t="str" cm="1">
        <f t="array" aca="1" ref="E138" ca="1">IF($F137&gt;$E$2,"",INDEX('QC rev00'!$J$9:$J$120,1+E137,1))</f>
        <v/>
      </c>
      <c r="F138" s="215" t="str" cm="1">
        <f t="array" aca="1" ref="F138" ca="1">IF($F137&gt;$E$2,"",IF($F$2=1,INDEX('QC rev00'!$M$10:$T$120,$F139,1),IF($F$2=2,INDEX(#REF!,$F139,1),INDEX(#REF!,$F139,1))))</f>
        <v/>
      </c>
      <c r="G138" s="752"/>
      <c r="H138" s="729"/>
      <c r="I138" s="730"/>
      <c r="J138" s="747"/>
      <c r="K138" s="748"/>
      <c r="L138" s="755"/>
      <c r="M138" s="734"/>
      <c r="N138" s="737"/>
      <c r="O138" s="740"/>
      <c r="P138" s="743"/>
      <c r="Q138" s="265" t="s">
        <v>90</v>
      </c>
      <c r="R138" s="312" t="str" cm="1">
        <f t="array" aca="1" ref="R138" ca="1">IF(OR($D137=0,R137="",$N137=0),"",
IF($G137=$E$6,
SUM(IF(OFFSET($R$23,,,($F137-1)*3-2,$D$3)=R137,OFFSET($R$25,,,($F137-1)*3-2,$D$3)*OFFSET($B$23,1,,($F137-1)*3-2,1))),
IF($D137=1,$N137,
SUMIF(OFFSET(Orçamento!$D$1,$B137-1,,$C137,),$F138&amp;"-"&amp;R137,OFFSET(Orçamento!$I$1,$B137-1,,$C137,))*$N137/$E138)))</f>
        <v/>
      </c>
      <c r="S138" s="312" t="str" cm="1">
        <f t="array" aca="1" ref="S138" ca="1">IF(OR($D137=0,S137="",$N137=0),"",
IF($G137=$E$6,
SUM(IF(OFFSET($R$23,,,($F137-1)*3-2,$D$3)=S137,OFFSET($R$25,,,($F137-1)*3-2,$D$3)*OFFSET($B$23,1,,($F137-1)*3-2,1))),
IF($D137=1,$N137,
SUMIF(OFFSET(Orçamento!$D$1,$B137-1,,$C137,),$F138&amp;"-"&amp;S137,OFFSET(Orçamento!$I$1,$B137-1,,$C137,))*$N137/$E138)))</f>
        <v/>
      </c>
      <c r="T138" s="312" t="str" cm="1">
        <f t="array" aca="1" ref="T138" ca="1">IF(OR($D137=0,T137="",$N137=0),"",
IF($G137=$E$6,
SUM(IF(OFFSET($R$23,,,($F137-1)*3-2,$D$3)=T137,OFFSET($R$25,,,($F137-1)*3-2,$D$3)*OFFSET($B$23,1,,($F137-1)*3-2,1))),
IF($D137=1,$N137,
SUMIF(OFFSET(Orçamento!$D$1,$B137-1,,$C137,),$F138&amp;"-"&amp;T137,OFFSET(Orçamento!$I$1,$B137-1,,$C137,))*$N137/$E138)))</f>
        <v/>
      </c>
      <c r="U138" s="313" t="str" cm="1">
        <f t="array" aca="1" ref="U138" ca="1">IF(OR($D137=0,U137="",$N137=0),"",
IF($G137=$E$6,
SUM(IF(OFFSET($R$23,,,($F137-1)*3-2,$D$3)=U137,OFFSET($R$25,,,($F137-1)*3-2,$D$3)*OFFSET($B$23,1,,($F137-1)*3-2,1))),
IF($D137=1,$N137,
SUMIF(OFFSET(Orçamento!$D$1,$B137-1,,$C137,),$F138&amp;"-"&amp;U137,OFFSET(Orçamento!$I$1,$B137-1,,$C137,))*$N137/$E138)))</f>
        <v/>
      </c>
      <c r="V138" s="312" t="str" cm="1">
        <f t="array" aca="1" ref="V138" ca="1">IF(OR($D137=0,V137="",$N137=0),"",
IF($G137=$E$6,
SUM(IF(OFFSET($R$23,,,($F137-1)*3-2,$D$3)=V137,OFFSET($R$25,,,($F137-1)*3-2,$D$3)*OFFSET($B$23,1,,($F137-1)*3-2,1))),
IF($D137=1,$N137,
SUMIF(OFFSET(Orçamento!$D$1,$B137-1,,$C137,),$F138&amp;"-"&amp;V137,OFFSET(Orçamento!$I$1,$B137-1,,$C137,))*$N137/$E138)))</f>
        <v/>
      </c>
      <c r="W138" s="312" t="str" cm="1">
        <f t="array" aca="1" ref="W138" ca="1">IF(OR($D137=0,W137="",$N137=0),"",
IF($G137=$E$6,
SUM(IF(OFFSET($R$23,,,($F137-1)*3-2,$D$3)=W137,OFFSET($R$25,,,($F137-1)*3-2,$D$3)*OFFSET($B$23,1,,($F137-1)*3-2,1))),
IF($D137=1,$N137,
SUMIF(OFFSET(Orçamento!$D$1,$B137-1,,$C137,),$F138&amp;"-"&amp;W137,OFFSET(Orçamento!$I$1,$B137-1,,$C137,))*$N137/$E138)))</f>
        <v/>
      </c>
      <c r="X138" s="312" t="str" cm="1">
        <f t="array" aca="1" ref="X138" ca="1">IF(OR($D137=0,X137="",$N137=0),"",
IF($G137=$E$6,
SUM(IF(OFFSET($R$23,,,($F137-1)*3-2,$D$3)=X137,OFFSET($R$25,,,($F137-1)*3-2,$D$3)*OFFSET($B$23,1,,($F137-1)*3-2,1))),
IF($D137=1,$N137,
SUMIF(OFFSET(Orçamento!$D$1,$B137-1,,$C137,),$F138&amp;"-"&amp;X137,OFFSET(Orçamento!$I$1,$B137-1,,$C137,))*$N137/$E138)))</f>
        <v/>
      </c>
      <c r="Y138" s="312" t="str" cm="1">
        <f t="array" aca="1" ref="Y138" ca="1">IF(OR($D137=0,Y137="",$N137=0),"",
IF($G137=$E$6,
SUM(IF(OFFSET($R$23,,,($F137-1)*3-2,$D$3)=Y137,OFFSET($R$25,,,($F137-1)*3-2,$D$3)*OFFSET($B$23,1,,($F137-1)*3-2,1))),
IF($D137=1,$N137,
SUMIF(OFFSET(Orçamento!$D$1,$B137-1,,$C137,),$F138&amp;"-"&amp;Y137,OFFSET(Orçamento!$I$1,$B137-1,,$C137,))*$N137/$E138)))</f>
        <v/>
      </c>
      <c r="Z138" s="312" t="str" cm="1">
        <f t="array" aca="1" ref="Z138" ca="1">IF(OR($D137=0,Z137="",$N137=0),"",
IF($G137=$E$6,
SUM(IF(OFFSET($R$23,,,($F137-1)*3-2,$D$3)=Z137,OFFSET($R$25,,,($F137-1)*3-2,$D$3)*OFFSET($B$23,1,,($F137-1)*3-2,1))),
IF($D137=1,$N137,
SUMIF(OFFSET(Orçamento!$D$1,$B137-1,,$C137,),$F138&amp;"-"&amp;Z137,OFFSET(Orçamento!$I$1,$B137-1,,$C137,))*$N137/$E138)))</f>
        <v/>
      </c>
      <c r="AA138" s="314" t="str" cm="1">
        <f t="array" aca="1" ref="AA138" ca="1">IF(OR($D137=0,AA137="",$N137=0),"",
IF($G137=$E$6,
SUM(IF(OFFSET($R$23,,,($F137-1)*3-2,$D$3)=AA137,OFFSET($R$25,,,($F137-1)*3-2,$D$3)*OFFSET($B$23,1,,($F137-1)*3-2,1))),
IF($D137=1,$N137,
SUMIF(OFFSET(Orçamento!$D$1,$B137-1,,$C137,),$F138&amp;"-"&amp;AA137,OFFSET(Orçamento!$I$1,$B137-1,,$C137,))*$N137/$E138)))</f>
        <v/>
      </c>
      <c r="AB138" s="314" t="str" cm="1">
        <f t="array" aca="1" ref="AB138" ca="1">IF(OR($D137=0,AB137="",$N137=0),"",
IF($G137=$E$6,
SUM(IF(OFFSET($R$23,,,($F137-1)*3-2,$D$3)=AB137,OFFSET($R$25,,,($F137-1)*3-2,$D$3)*OFFSET($B$23,1,,($F137-1)*3-2,1))),
IF($D137=1,$N137,
SUMIF(OFFSET(Orçamento!$D$1,$B137-1,,$C137,),$F138&amp;"-"&amp;AB137,OFFSET(Orçamento!$I$1,$B137-1,,$C137,))*$N137/$E138)))</f>
        <v/>
      </c>
      <c r="AC138" s="314" t="str" cm="1">
        <f t="array" aca="1" ref="AC138" ca="1">IF(OR($D137=0,AC137="",$N137=0),"",
IF($G137=$E$6,
SUM(IF(OFFSET($R$23,,,($F137-1)*3-2,$D$3)=AC137,OFFSET($R$25,,,($F137-1)*3-2,$D$3)*OFFSET($B$23,1,,($F137-1)*3-2,1))),
IF($D137=1,$N137,
SUMIF(OFFSET(Orçamento!$D$1,$B137-1,,$C137,),$F138&amp;"-"&amp;AC137,OFFSET(Orçamento!$I$1,$B137-1,,$C137,))*$N137/$E138)))</f>
        <v/>
      </c>
      <c r="AD138" s="314" t="str" cm="1">
        <f t="array" aca="1" ref="AD138" ca="1">IF(OR($D137=0,AD137="",$N137=0),"",
IF($G137=$E$6,
SUM(IF(OFFSET($R$23,,,($F137-1)*3-2,$D$3)=AD137,OFFSET($R$25,,,($F137-1)*3-2,$D$3)*OFFSET($B$23,1,,($F137-1)*3-2,1))),
IF($D137=1,$N137,
SUMIF(OFFSET(Orçamento!$D$1,$B137-1,,$C137,),$F138&amp;"-"&amp;AD137,OFFSET(Orçamento!$I$1,$B137-1,,$C137,))*$N137/$E138)))</f>
        <v/>
      </c>
      <c r="AE138" s="314" t="str" cm="1">
        <f t="array" aca="1" ref="AE138" ca="1">IF(OR($D137=0,AE137="",$N137=0),"",
IF($G137=$E$6,
SUM(IF(OFFSET($R$23,,,($F137-1)*3-2,$D$3)=AE137,OFFSET($R$25,,,($F137-1)*3-2,$D$3)*OFFSET($B$23,1,,($F137-1)*3-2,1))),
IF($D137=1,$N137,
SUMIF(OFFSET(Orçamento!$D$1,$B137-1,,$C137,),$F138&amp;"-"&amp;AE137,OFFSET(Orçamento!$I$1,$B137-1,,$C137,))*$N137/$E138)))</f>
        <v/>
      </c>
      <c r="AF138" s="314" t="str" cm="1">
        <f t="array" aca="1" ref="AF138" ca="1">IF(OR($D137=0,AF137="",$N137=0),"",
IF($G137=$E$6,
SUM(IF(OFFSET($R$23,,,($F137-1)*3-2,$D$3)=AF137,OFFSET($R$25,,,($F137-1)*3-2,$D$3)*OFFSET($B$23,1,,($F137-1)*3-2,1))),
IF($D137=1,$N137,
SUMIF(OFFSET(Orçamento!$D$1,$B137-1,,$C137,),$F138&amp;"-"&amp;AF137,OFFSET(Orçamento!$I$1,$B137-1,,$C137,))*$N137/$E138)))</f>
        <v/>
      </c>
      <c r="AG138" s="314" t="str" cm="1">
        <f t="array" aca="1" ref="AG138" ca="1">IF(OR($D137=0,AG137="",$N137=0),"",
IF($G137=$E$6,
SUM(IF(OFFSET($R$23,,,($F137-1)*3-2,$D$3)=AG137,OFFSET($R$25,,,($F137-1)*3-2,$D$3)*OFFSET($B$23,1,,($F137-1)*3-2,1))),
IF($D137=1,$N137,
SUMIF(OFFSET(Orçamento!$D$1,$B137-1,,$C137,),$F138&amp;"-"&amp;AG137,OFFSET(Orçamento!$I$1,$B137-1,,$C137,))*$N137/$E138)))</f>
        <v/>
      </c>
      <c r="AH138" s="314" t="str" cm="1">
        <f t="array" aca="1" ref="AH138" ca="1">IF(OR($D137=0,AH137="",$N137=0),"",
IF($G137=$E$6,
SUM(IF(OFFSET($R$23,,,($F137-1)*3-2,$D$3)=AH137,OFFSET($R$25,,,($F137-1)*3-2,$D$3)*OFFSET($B$23,1,,($F137-1)*3-2,1))),
IF($D137=1,$N137,
SUMIF(OFFSET(Orçamento!$D$1,$B137-1,,$C137,),$F138&amp;"-"&amp;AH137,OFFSET(Orçamento!$I$1,$B137-1,,$C137,))*$N137/$E138)))</f>
        <v/>
      </c>
      <c r="AI138" s="314" t="str" cm="1">
        <f t="array" aca="1" ref="AI138" ca="1">IF(OR($D137=0,AI137="",$N137=0),"",
IF($G137=$E$6,
SUM(IF(OFFSET($R$23,,,($F137-1)*3-2,$D$3)=AI137,OFFSET($R$25,,,($F137-1)*3-2,$D$3)*OFFSET($B$23,1,,($F137-1)*3-2,1))),
IF($D137=1,$N137,
SUMIF(OFFSET(Orçamento!$D$1,$B137-1,,$C137,),$F138&amp;"-"&amp;AI137,OFFSET(Orçamento!$I$1,$B137-1,,$C137,))*$N137/$E138)))</f>
        <v/>
      </c>
      <c r="AJ138" s="314" t="str" cm="1">
        <f t="array" aca="1" ref="AJ138" ca="1">IF(OR($D137=0,AJ137="",$N137=0),"",
IF($G137=$E$6,
SUM(IF(OFFSET($R$23,,,($F137-1)*3-2,$D$3)=AJ137,OFFSET($R$25,,,($F137-1)*3-2,$D$3)*OFFSET($B$23,1,,($F137-1)*3-2,1))),
IF($D137=1,$N137,
SUMIF(OFFSET(Orçamento!$D$1,$B137-1,,$C137,),$F138&amp;"-"&amp;AJ137,OFFSET(Orçamento!$I$1,$B137-1,,$C137,))*$N137/$E138)))</f>
        <v/>
      </c>
      <c r="AK138" s="314" t="str" cm="1">
        <f t="array" aca="1" ref="AK138" ca="1">IF(OR($D137=0,AK137="",$N137=0),"",
IF($G137=$E$6,
SUM(IF(OFFSET($R$23,,,($F137-1)*3-2,$D$3)=AK137,OFFSET($R$25,,,($F137-1)*3-2,$D$3)*OFFSET($B$23,1,,($F137-1)*3-2,1))),
IF($D137=1,$N137,
SUMIF(OFFSET(Orçamento!$D$1,$B137-1,,$C137,),$F138&amp;"-"&amp;AK137,OFFSET(Orçamento!$I$1,$B137-1,,$C137,))*$N137/$E138)))</f>
        <v/>
      </c>
    </row>
    <row r="139" spans="1:37" ht="13.15" customHeight="1">
      <c r="A139" s="206"/>
      <c r="B139" s="266" t="str" cm="1">
        <f t="array" aca="1" ref="B139" ca="1">IF($F137&gt;$E$2,"",IF($F$2=1,INDEX('QC rev00'!$M$10:$T$120,$F139,5),IF($F$2=2,INDEX(#REF!,$F139,5),INDEX(#REF!,$F139,5))))</f>
        <v/>
      </c>
      <c r="C139" s="266" t="str" cm="1">
        <f t="array" aca="1" ref="C139" ca="1">IF($F137&gt;$E$2,"",IF($F$2=1,INDEX('QC rev00'!$M$10:$T$120,$F139,6),IF($F$2=2,INDEX(#REF!,$F139,6),INDEX(#REF!,$F139,6))))</f>
        <v/>
      </c>
      <c r="D139" s="207"/>
      <c r="E139" s="207"/>
      <c r="F139" s="207" t="str">
        <f ca="1">IF(F137&gt;$E$2,"",MATCH(F137,'QC rev00'!$C$10:$C$120,))</f>
        <v/>
      </c>
      <c r="G139" s="753"/>
      <c r="H139" s="731"/>
      <c r="I139" s="732"/>
      <c r="J139" s="749"/>
      <c r="K139" s="750"/>
      <c r="L139" s="756"/>
      <c r="M139" s="735"/>
      <c r="N139" s="738"/>
      <c r="O139" s="741"/>
      <c r="P139" s="744"/>
      <c r="Q139" s="267" t="s">
        <v>91</v>
      </c>
      <c r="R139" s="588">
        <f t="shared" ref="R139:AK139" ca="1" si="131">IFERROR(R138*$O137,0)</f>
        <v>0</v>
      </c>
      <c r="S139" s="588">
        <f t="shared" ca="1" si="131"/>
        <v>0</v>
      </c>
      <c r="T139" s="588">
        <f t="shared" ca="1" si="131"/>
        <v>0</v>
      </c>
      <c r="U139" s="589">
        <f t="shared" ca="1" si="131"/>
        <v>0</v>
      </c>
      <c r="V139" s="588">
        <f t="shared" ca="1" si="131"/>
        <v>0</v>
      </c>
      <c r="W139" s="588">
        <f t="shared" ca="1" si="131"/>
        <v>0</v>
      </c>
      <c r="X139" s="588">
        <f t="shared" ca="1" si="131"/>
        <v>0</v>
      </c>
      <c r="Y139" s="588">
        <f t="shared" ca="1" si="131"/>
        <v>0</v>
      </c>
      <c r="Z139" s="588">
        <f t="shared" ca="1" si="131"/>
        <v>0</v>
      </c>
      <c r="AA139" s="588">
        <f t="shared" ca="1" si="131"/>
        <v>0</v>
      </c>
      <c r="AB139" s="588">
        <f t="shared" ca="1" si="131"/>
        <v>0</v>
      </c>
      <c r="AC139" s="588">
        <f t="shared" ca="1" si="131"/>
        <v>0</v>
      </c>
      <c r="AD139" s="588">
        <f t="shared" ca="1" si="131"/>
        <v>0</v>
      </c>
      <c r="AE139" s="588">
        <f t="shared" ca="1" si="131"/>
        <v>0</v>
      </c>
      <c r="AF139" s="588">
        <f t="shared" ca="1" si="131"/>
        <v>0</v>
      </c>
      <c r="AG139" s="588">
        <f t="shared" ca="1" si="131"/>
        <v>0</v>
      </c>
      <c r="AH139" s="588">
        <f t="shared" ca="1" si="131"/>
        <v>0</v>
      </c>
      <c r="AI139" s="588">
        <f t="shared" ca="1" si="131"/>
        <v>0</v>
      </c>
      <c r="AJ139" s="588">
        <f t="shared" ca="1" si="131"/>
        <v>0</v>
      </c>
      <c r="AK139" s="588">
        <f t="shared" ca="1" si="131"/>
        <v>0</v>
      </c>
    </row>
    <row r="140" spans="1:37" ht="13.15" customHeight="1">
      <c r="A140" s="206"/>
      <c r="B140" s="261">
        <f ca="1">IF($F140&gt;$E$2,0,IF(E140&lt;&gt;"",MATCH(F141&amp;" - Mapa",Orçamento!J:J,),0))</f>
        <v>0</v>
      </c>
      <c r="C140" s="215">
        <f ca="1">IF($D140&gt;1,_xlfn.MAXIFS(Orçamento!G:G,Orçamento!J:J,F141&amp;" - Mapa")+6-B140,0)</f>
        <v>0</v>
      </c>
      <c r="D140" s="261">
        <f ca="1">IF($F140&gt;$E$2,0,IF($G140=$E$6,$D$2,IF(E140&lt;&gt;"",_xlfn.MAXIFS(Orçamento!E:E,Orçamento!J:J,F141&amp;" - Mapa"),0)))</f>
        <v>0</v>
      </c>
      <c r="E140" s="215" t="str">
        <f ca="1">IF(F141="","",_xlfn.IFNA(MATCH($F141,'QC rev00'!$G$10:$G$120,),""))</f>
        <v/>
      </c>
      <c r="F140" s="207" cm="1">
        <f t="array" aca="1" ref="F140" ca="1">OFFSET(F140,-3,,,)+1</f>
        <v>40</v>
      </c>
      <c r="G140" s="751" t="str" cm="1">
        <f t="array" aca="1" ref="G140" ca="1">IF($F140&gt;$E$2,"",IF($F$2=1,INDEX('QC rev00'!$M$10:$T$120,$F142,2),IF($F$2=2,INDEX(#REF!,$F142,2),INDEX(#REF!,$F142,2))))</f>
        <v/>
      </c>
      <c r="H140" s="727" t="str" cm="1">
        <f t="array" aca="1" ref="H140" ca="1">IF($F140&gt;$E$2,"",IF($F$2=1,INDEX('QC rev00'!$M$10:$T$120,$F142,3),IF($F$2=2,INDEX(#REF!,$F142,3),INDEX(#REF!,$F142,3))))</f>
        <v/>
      </c>
      <c r="I140" s="728"/>
      <c r="J140" s="745"/>
      <c r="K140" s="746"/>
      <c r="L140" s="754" t="str" cm="1">
        <f t="array" aca="1" ref="L140" ca="1">IF($F140&gt;$E$2,"",IF($F$2=1,INDEX('QC rev00'!$M$10:$T$120,$F142,7),IF($F$2=2,INDEX(#REF!,$F142,7),INDEX(#REF!,$F142,7))))</f>
        <v/>
      </c>
      <c r="M140" s="733" t="str" cm="1">
        <f t="array" aca="1" ref="M140" ca="1">IF($F140&gt;$E$2,"",IF($F$2=1,INDEX('QC rev00'!$M$10:$T$120,$F142,8),IF($F$2=2,INDEX(#REF!,$F142,8),INDEX(#REF!,$F142,8))))</f>
        <v/>
      </c>
      <c r="N140" s="736" cm="1">
        <f t="array" aca="1" ref="N140" ca="1">IF($F140&gt;$E$2,0,IF(_xlfn.IFNA(MATCH($G140,Listas!$E$4:$E$206,),0)&gt;0,$F$5,IF($F$2=1,INDEX('QC rev00'!$M$10:$U$120,$F142,9),IF($F$2=2,INDEX(#REF!,$F142,9),INDEX(#REF!,$F142,9)))))</f>
        <v>0</v>
      </c>
      <c r="O140" s="739" cm="1">
        <f t="array" aca="1" ref="O140" ca="1">IF($F140&gt;$E$2,0,IF(_xlfn.IFNA(MATCH($G140,Listas!$E$4:$E$206,),0)&gt;0,1,IF($H$10=0,0,IF($F$2=1,INDEX('QC rev00'!$M$10:$BC$120,$F142,9+$F$3),IF($F$2=2,INDEX(#REF!,$F142,9+$F$3),INDEX(#REF!,$F142,9+$F$3)))*IF($E$5="X",1,1-$B142-$C142))))</f>
        <v>0</v>
      </c>
      <c r="P140" s="742">
        <f t="shared" ref="P140" ca="1" si="132">N140*O140</f>
        <v>0</v>
      </c>
      <c r="Q140" s="262" t="s">
        <v>89</v>
      </c>
      <c r="R140" s="308" t="str" cm="1">
        <f t="array" aca="1" ref="R140" ca="1">IF($D140=0,"",IF($G140=$E$6,INDEX(Orçamento!$U:$U,MATCH(R$21,Orçamento!$C:$C,),1),INDEX(Orçamento!$U:$U,$B140,1)))</f>
        <v/>
      </c>
      <c r="S140" s="309" t="str">
        <f ca="1">IF(S$21&gt;$D140,"",IF($G140=$E$6,INDEX(Orçamento!$U:$U,MATCH(S$21,Orçamento!$C:$C,),1),INDEX(Orçamento!$U:$U,MATCH(S$21&amp;"-"&amp;$F141,Orçamento!$F:$F,),1)))</f>
        <v/>
      </c>
      <c r="T140" s="309" t="str">
        <f ca="1">IF(T$21&gt;$D140,"",IF($G140=$E$6,INDEX(Orçamento!$U:$U,MATCH(T$21,Orçamento!$C:$C,),1),INDEX(Orçamento!$U:$U,MATCH(T$21&amp;"-"&amp;$F141,Orçamento!$F:$F,),1)))</f>
        <v/>
      </c>
      <c r="U140" s="310" t="str">
        <f ca="1">IF(U$21&gt;$D140,"",IF($G140=$E$6,INDEX(Orçamento!$U:$U,MATCH(U$21,Orçamento!$C:$C,),1),INDEX(Orçamento!$U:$U,MATCH(U$21&amp;"-"&amp;$F141,Orçamento!$F:$F,),1)))</f>
        <v/>
      </c>
      <c r="V140" s="309" t="str">
        <f ca="1">IF(V$21&gt;$D140,"",IF($G140=$E$6,INDEX(Orçamento!$U:$U,MATCH(V$21,Orçamento!$C:$C,),1),INDEX(Orçamento!$U:$U,MATCH(V$21&amp;"-"&amp;$F141,Orçamento!$F:$F,),1)))</f>
        <v/>
      </c>
      <c r="W140" s="309" t="str">
        <f ca="1">IF(W$21&gt;$D140,"",IF($G140=$E$6,INDEX(Orçamento!$U:$U,MATCH(W$21,Orçamento!$C:$C,),1),INDEX(Orçamento!$U:$U,MATCH(W$21&amp;"-"&amp;$F141,Orçamento!$F:$F,),1)))</f>
        <v/>
      </c>
      <c r="X140" s="309" t="str">
        <f ca="1">IF(X$21&gt;$D140,"",IF($G140=$E$6,INDEX(Orçamento!$U:$U,MATCH(X$21,Orçamento!$C:$C,),1),INDEX(Orçamento!$U:$U,MATCH(X$21&amp;"-"&amp;$F141,Orçamento!$F:$F,),1)))</f>
        <v/>
      </c>
      <c r="Y140" s="309" t="str">
        <f ca="1">IF(Y$21&gt;$D140,"",IF($G140=$E$6,INDEX(Orçamento!$U:$U,MATCH(Y$21,Orçamento!$C:$C,),1),INDEX(Orçamento!$U:$U,MATCH(Y$21&amp;"-"&amp;$F141,Orçamento!$F:$F,),1)))</f>
        <v/>
      </c>
      <c r="Z140" s="309" t="str">
        <f ca="1">IF(Z$21&gt;$D140,"",IF($G140=$E$6,INDEX(Orçamento!$U:$U,MATCH(Z$21,Orçamento!$C:$C,),1),INDEX(Orçamento!$U:$U,MATCH(Z$21&amp;"-"&amp;$F141,Orçamento!$F:$F,),1)))</f>
        <v/>
      </c>
      <c r="AA140" s="311" t="str">
        <f ca="1">IF(AA$21&gt;$D140,"",IF($G140=$E$6,INDEX(Orçamento!$U:$U,MATCH(AA$21,Orçamento!$C:$C,),1),INDEX(Orçamento!$U:$U,MATCH(AA$21&amp;"-"&amp;$F141,Orçamento!$F:$F,),1)))</f>
        <v/>
      </c>
      <c r="AB140" s="311" t="str">
        <f ca="1">IF(AB$21&gt;$D140,"",IF($G140=$E$6,INDEX(Orçamento!$U:$U,MATCH(AB$21,Orçamento!$C:$C,),1),INDEX(Orçamento!$U:$U,MATCH(AB$21&amp;"-"&amp;$F141,Orçamento!$F:$F,),1)))</f>
        <v/>
      </c>
      <c r="AC140" s="311" t="str">
        <f ca="1">IF(AC$21&gt;$D140,"",IF($G140=$E$6,INDEX(Orçamento!$U:$U,MATCH(AC$21,Orçamento!$C:$C,),1),INDEX(Orçamento!$U:$U,MATCH(AC$21&amp;"-"&amp;$F141,Orçamento!$F:$F,),1)))</f>
        <v/>
      </c>
      <c r="AD140" s="311" t="str">
        <f ca="1">IF(AD$21&gt;$D140,"",IF($G140=$E$6,INDEX(Orçamento!$U:$U,MATCH(AD$21,Orçamento!$C:$C,),1),INDEX(Orçamento!$U:$U,MATCH(AD$21&amp;"-"&amp;$F141,Orçamento!$F:$F,),1)))</f>
        <v/>
      </c>
      <c r="AE140" s="311" t="str">
        <f ca="1">IF(AE$21&gt;$D140,"",IF($G140=$E$6,INDEX(Orçamento!$U:$U,MATCH(AE$21,Orçamento!$C:$C,),1),INDEX(Orçamento!$U:$U,MATCH(AE$21&amp;"-"&amp;$F141,Orçamento!$F:$F,),1)))</f>
        <v/>
      </c>
      <c r="AF140" s="311" t="str">
        <f ca="1">IF(AF$21&gt;$D140,"",IF($G140=$E$6,INDEX(Orçamento!$U:$U,MATCH(AF$21,Orçamento!$C:$C,),1),INDEX(Orçamento!$U:$U,MATCH(AF$21&amp;"-"&amp;$F141,Orçamento!$F:$F,),1)))</f>
        <v/>
      </c>
      <c r="AG140" s="311" t="str">
        <f ca="1">IF(AG$21&gt;$D140,"",IF($G140=$E$6,INDEX(Orçamento!$U:$U,MATCH(AG$21,Orçamento!$C:$C,),1),INDEX(Orçamento!$U:$U,MATCH(AG$21&amp;"-"&amp;$F141,Orçamento!$F:$F,),1)))</f>
        <v/>
      </c>
      <c r="AH140" s="311" t="str">
        <f ca="1">IF(AH$21&gt;$D140,"",IF($G140=$E$6,INDEX(Orçamento!$U:$U,MATCH(AH$21,Orçamento!$C:$C,),1),INDEX(Orçamento!$U:$U,MATCH(AH$21&amp;"-"&amp;$F141,Orçamento!$F:$F,),1)))</f>
        <v/>
      </c>
      <c r="AI140" s="311" t="str">
        <f ca="1">IF(AI$21&gt;$D140,"",IF($G140=$E$6,INDEX(Orçamento!$U:$U,MATCH(AI$21,Orçamento!$C:$C,),1),INDEX(Orçamento!$U:$U,MATCH(AI$21&amp;"-"&amp;$F141,Orçamento!$F:$F,),1)))</f>
        <v/>
      </c>
      <c r="AJ140" s="311" t="str">
        <f ca="1">IF(AJ$21&gt;$D140,"",IF($G140=$E$6,INDEX(Orçamento!$U:$U,MATCH(AJ$21,Orçamento!$C:$C,),1),INDEX(Orçamento!$U:$U,MATCH(AJ$21&amp;"-"&amp;$F141,Orçamento!$F:$F,),1)))</f>
        <v/>
      </c>
      <c r="AK140" s="311" t="str">
        <f ca="1">IF(AK$21&gt;$D140,"",IF($G140=$E$6,INDEX(Orçamento!$U:$U,MATCH(AK$21,Orçamento!$C:$C,),1),INDEX(Orçamento!$U:$U,MATCH(AK$21&amp;"-"&amp;$F141,Orçamento!$F:$F,),1)))</f>
        <v/>
      </c>
    </row>
    <row r="141" spans="1:37" ht="13.15" customHeight="1">
      <c r="A141" s="206"/>
      <c r="B141" s="263">
        <f t="shared" ref="B141" ca="1" si="133">IF($F140&gt;$E$2,0,(1/(1-B142-C142))*(B142+C142))</f>
        <v>0</v>
      </c>
      <c r="C141" s="264" cm="1">
        <f t="array" aca="1" ref="C141" ca="1">IF(ROUND(SUM(IF(R140:AK140&lt;&gt;"",(R141:AK141)))-N140,3)&lt;&gt;0,"X",0)</f>
        <v>0</v>
      </c>
      <c r="D141" s="206"/>
      <c r="E141" s="215" t="str" cm="1">
        <f t="array" aca="1" ref="E141" ca="1">IF($F140&gt;$E$2,"",INDEX('QC rev00'!$J$9:$J$120,1+E140,1))</f>
        <v/>
      </c>
      <c r="F141" s="215" t="str" cm="1">
        <f t="array" aca="1" ref="F141" ca="1">IF($F140&gt;$E$2,"",IF($F$2=1,INDEX('QC rev00'!$M$10:$T$120,$F142,1),IF($F$2=2,INDEX(#REF!,$F142,1),INDEX(#REF!,$F142,1))))</f>
        <v/>
      </c>
      <c r="G141" s="752"/>
      <c r="H141" s="729"/>
      <c r="I141" s="730"/>
      <c r="J141" s="747"/>
      <c r="K141" s="748"/>
      <c r="L141" s="755"/>
      <c r="M141" s="734"/>
      <c r="N141" s="737"/>
      <c r="O141" s="740"/>
      <c r="P141" s="743"/>
      <c r="Q141" s="265" t="s">
        <v>90</v>
      </c>
      <c r="R141" s="312" t="str" cm="1">
        <f t="array" aca="1" ref="R141" ca="1">IF(OR($D140=0,R140="",$N140=0),"",
IF($G140=$E$6,
SUM(IF(OFFSET($R$23,,,($F140-1)*3-2,$D$3)=R140,OFFSET($R$25,,,($F140-1)*3-2,$D$3)*OFFSET($B$23,1,,($F140-1)*3-2,1))),
IF($D140=1,$N140,
SUMIF(OFFSET(Orçamento!$D$1,$B140-1,,$C140,),$F141&amp;"-"&amp;R140,OFFSET(Orçamento!$I$1,$B140-1,,$C140,))*$N140/$E141)))</f>
        <v/>
      </c>
      <c r="S141" s="312" t="str" cm="1">
        <f t="array" aca="1" ref="S141" ca="1">IF(OR($D140=0,S140="",$N140=0),"",
IF($G140=$E$6,
SUM(IF(OFFSET($R$23,,,($F140-1)*3-2,$D$3)=S140,OFFSET($R$25,,,($F140-1)*3-2,$D$3)*OFFSET($B$23,1,,($F140-1)*3-2,1))),
IF($D140=1,$N140,
SUMIF(OFFSET(Orçamento!$D$1,$B140-1,,$C140,),$F141&amp;"-"&amp;S140,OFFSET(Orçamento!$I$1,$B140-1,,$C140,))*$N140/$E141)))</f>
        <v/>
      </c>
      <c r="T141" s="312" t="str" cm="1">
        <f t="array" aca="1" ref="T141" ca="1">IF(OR($D140=0,T140="",$N140=0),"",
IF($G140=$E$6,
SUM(IF(OFFSET($R$23,,,($F140-1)*3-2,$D$3)=T140,OFFSET($R$25,,,($F140-1)*3-2,$D$3)*OFFSET($B$23,1,,($F140-1)*3-2,1))),
IF($D140=1,$N140,
SUMIF(OFFSET(Orçamento!$D$1,$B140-1,,$C140,),$F141&amp;"-"&amp;T140,OFFSET(Orçamento!$I$1,$B140-1,,$C140,))*$N140/$E141)))</f>
        <v/>
      </c>
      <c r="U141" s="313" t="str" cm="1">
        <f t="array" aca="1" ref="U141" ca="1">IF(OR($D140=0,U140="",$N140=0),"",
IF($G140=$E$6,
SUM(IF(OFFSET($R$23,,,($F140-1)*3-2,$D$3)=U140,OFFSET($R$25,,,($F140-1)*3-2,$D$3)*OFFSET($B$23,1,,($F140-1)*3-2,1))),
IF($D140=1,$N140,
SUMIF(OFFSET(Orçamento!$D$1,$B140-1,,$C140,),$F141&amp;"-"&amp;U140,OFFSET(Orçamento!$I$1,$B140-1,,$C140,))*$N140/$E141)))</f>
        <v/>
      </c>
      <c r="V141" s="312" t="str" cm="1">
        <f t="array" aca="1" ref="V141" ca="1">IF(OR($D140=0,V140="",$N140=0),"",
IF($G140=$E$6,
SUM(IF(OFFSET($R$23,,,($F140-1)*3-2,$D$3)=V140,OFFSET($R$25,,,($F140-1)*3-2,$D$3)*OFFSET($B$23,1,,($F140-1)*3-2,1))),
IF($D140=1,$N140,
SUMIF(OFFSET(Orçamento!$D$1,$B140-1,,$C140,),$F141&amp;"-"&amp;V140,OFFSET(Orçamento!$I$1,$B140-1,,$C140,))*$N140/$E141)))</f>
        <v/>
      </c>
      <c r="W141" s="312" t="str" cm="1">
        <f t="array" aca="1" ref="W141" ca="1">IF(OR($D140=0,W140="",$N140=0),"",
IF($G140=$E$6,
SUM(IF(OFFSET($R$23,,,($F140-1)*3-2,$D$3)=W140,OFFSET($R$25,,,($F140-1)*3-2,$D$3)*OFFSET($B$23,1,,($F140-1)*3-2,1))),
IF($D140=1,$N140,
SUMIF(OFFSET(Orçamento!$D$1,$B140-1,,$C140,),$F141&amp;"-"&amp;W140,OFFSET(Orçamento!$I$1,$B140-1,,$C140,))*$N140/$E141)))</f>
        <v/>
      </c>
      <c r="X141" s="312" t="str" cm="1">
        <f t="array" aca="1" ref="X141" ca="1">IF(OR($D140=0,X140="",$N140=0),"",
IF($G140=$E$6,
SUM(IF(OFFSET($R$23,,,($F140-1)*3-2,$D$3)=X140,OFFSET($R$25,,,($F140-1)*3-2,$D$3)*OFFSET($B$23,1,,($F140-1)*3-2,1))),
IF($D140=1,$N140,
SUMIF(OFFSET(Orçamento!$D$1,$B140-1,,$C140,),$F141&amp;"-"&amp;X140,OFFSET(Orçamento!$I$1,$B140-1,,$C140,))*$N140/$E141)))</f>
        <v/>
      </c>
      <c r="Y141" s="312" t="str" cm="1">
        <f t="array" aca="1" ref="Y141" ca="1">IF(OR($D140=0,Y140="",$N140=0),"",
IF($G140=$E$6,
SUM(IF(OFFSET($R$23,,,($F140-1)*3-2,$D$3)=Y140,OFFSET($R$25,,,($F140-1)*3-2,$D$3)*OFFSET($B$23,1,,($F140-1)*3-2,1))),
IF($D140=1,$N140,
SUMIF(OFFSET(Orçamento!$D$1,$B140-1,,$C140,),$F141&amp;"-"&amp;Y140,OFFSET(Orçamento!$I$1,$B140-1,,$C140,))*$N140/$E141)))</f>
        <v/>
      </c>
      <c r="Z141" s="312" t="str" cm="1">
        <f t="array" aca="1" ref="Z141" ca="1">IF(OR($D140=0,Z140="",$N140=0),"",
IF($G140=$E$6,
SUM(IF(OFFSET($R$23,,,($F140-1)*3-2,$D$3)=Z140,OFFSET($R$25,,,($F140-1)*3-2,$D$3)*OFFSET($B$23,1,,($F140-1)*3-2,1))),
IF($D140=1,$N140,
SUMIF(OFFSET(Orçamento!$D$1,$B140-1,,$C140,),$F141&amp;"-"&amp;Z140,OFFSET(Orçamento!$I$1,$B140-1,,$C140,))*$N140/$E141)))</f>
        <v/>
      </c>
      <c r="AA141" s="314" t="str" cm="1">
        <f t="array" aca="1" ref="AA141" ca="1">IF(OR($D140=0,AA140="",$N140=0),"",
IF($G140=$E$6,
SUM(IF(OFFSET($R$23,,,($F140-1)*3-2,$D$3)=AA140,OFFSET($R$25,,,($F140-1)*3-2,$D$3)*OFFSET($B$23,1,,($F140-1)*3-2,1))),
IF($D140=1,$N140,
SUMIF(OFFSET(Orçamento!$D$1,$B140-1,,$C140,),$F141&amp;"-"&amp;AA140,OFFSET(Orçamento!$I$1,$B140-1,,$C140,))*$N140/$E141)))</f>
        <v/>
      </c>
      <c r="AB141" s="314" t="str" cm="1">
        <f t="array" aca="1" ref="AB141" ca="1">IF(OR($D140=0,AB140="",$N140=0),"",
IF($G140=$E$6,
SUM(IF(OFFSET($R$23,,,($F140-1)*3-2,$D$3)=AB140,OFFSET($R$25,,,($F140-1)*3-2,$D$3)*OFFSET($B$23,1,,($F140-1)*3-2,1))),
IF($D140=1,$N140,
SUMIF(OFFSET(Orçamento!$D$1,$B140-1,,$C140,),$F141&amp;"-"&amp;AB140,OFFSET(Orçamento!$I$1,$B140-1,,$C140,))*$N140/$E141)))</f>
        <v/>
      </c>
      <c r="AC141" s="314" t="str" cm="1">
        <f t="array" aca="1" ref="AC141" ca="1">IF(OR($D140=0,AC140="",$N140=0),"",
IF($G140=$E$6,
SUM(IF(OFFSET($R$23,,,($F140-1)*3-2,$D$3)=AC140,OFFSET($R$25,,,($F140-1)*3-2,$D$3)*OFFSET($B$23,1,,($F140-1)*3-2,1))),
IF($D140=1,$N140,
SUMIF(OFFSET(Orçamento!$D$1,$B140-1,,$C140,),$F141&amp;"-"&amp;AC140,OFFSET(Orçamento!$I$1,$B140-1,,$C140,))*$N140/$E141)))</f>
        <v/>
      </c>
      <c r="AD141" s="314" t="str" cm="1">
        <f t="array" aca="1" ref="AD141" ca="1">IF(OR($D140=0,AD140="",$N140=0),"",
IF($G140=$E$6,
SUM(IF(OFFSET($R$23,,,($F140-1)*3-2,$D$3)=AD140,OFFSET($R$25,,,($F140-1)*3-2,$D$3)*OFFSET($B$23,1,,($F140-1)*3-2,1))),
IF($D140=1,$N140,
SUMIF(OFFSET(Orçamento!$D$1,$B140-1,,$C140,),$F141&amp;"-"&amp;AD140,OFFSET(Orçamento!$I$1,$B140-1,,$C140,))*$N140/$E141)))</f>
        <v/>
      </c>
      <c r="AE141" s="314" t="str" cm="1">
        <f t="array" aca="1" ref="AE141" ca="1">IF(OR($D140=0,AE140="",$N140=0),"",
IF($G140=$E$6,
SUM(IF(OFFSET($R$23,,,($F140-1)*3-2,$D$3)=AE140,OFFSET($R$25,,,($F140-1)*3-2,$D$3)*OFFSET($B$23,1,,($F140-1)*3-2,1))),
IF($D140=1,$N140,
SUMIF(OFFSET(Orçamento!$D$1,$B140-1,,$C140,),$F141&amp;"-"&amp;AE140,OFFSET(Orçamento!$I$1,$B140-1,,$C140,))*$N140/$E141)))</f>
        <v/>
      </c>
      <c r="AF141" s="314" t="str" cm="1">
        <f t="array" aca="1" ref="AF141" ca="1">IF(OR($D140=0,AF140="",$N140=0),"",
IF($G140=$E$6,
SUM(IF(OFFSET($R$23,,,($F140-1)*3-2,$D$3)=AF140,OFFSET($R$25,,,($F140-1)*3-2,$D$3)*OFFSET($B$23,1,,($F140-1)*3-2,1))),
IF($D140=1,$N140,
SUMIF(OFFSET(Orçamento!$D$1,$B140-1,,$C140,),$F141&amp;"-"&amp;AF140,OFFSET(Orçamento!$I$1,$B140-1,,$C140,))*$N140/$E141)))</f>
        <v/>
      </c>
      <c r="AG141" s="314" t="str" cm="1">
        <f t="array" aca="1" ref="AG141" ca="1">IF(OR($D140=0,AG140="",$N140=0),"",
IF($G140=$E$6,
SUM(IF(OFFSET($R$23,,,($F140-1)*3-2,$D$3)=AG140,OFFSET($R$25,,,($F140-1)*3-2,$D$3)*OFFSET($B$23,1,,($F140-1)*3-2,1))),
IF($D140=1,$N140,
SUMIF(OFFSET(Orçamento!$D$1,$B140-1,,$C140,),$F141&amp;"-"&amp;AG140,OFFSET(Orçamento!$I$1,$B140-1,,$C140,))*$N140/$E141)))</f>
        <v/>
      </c>
      <c r="AH141" s="314" t="str" cm="1">
        <f t="array" aca="1" ref="AH141" ca="1">IF(OR($D140=0,AH140="",$N140=0),"",
IF($G140=$E$6,
SUM(IF(OFFSET($R$23,,,($F140-1)*3-2,$D$3)=AH140,OFFSET($R$25,,,($F140-1)*3-2,$D$3)*OFFSET($B$23,1,,($F140-1)*3-2,1))),
IF($D140=1,$N140,
SUMIF(OFFSET(Orçamento!$D$1,$B140-1,,$C140,),$F141&amp;"-"&amp;AH140,OFFSET(Orçamento!$I$1,$B140-1,,$C140,))*$N140/$E141)))</f>
        <v/>
      </c>
      <c r="AI141" s="314" t="str" cm="1">
        <f t="array" aca="1" ref="AI141" ca="1">IF(OR($D140=0,AI140="",$N140=0),"",
IF($G140=$E$6,
SUM(IF(OFFSET($R$23,,,($F140-1)*3-2,$D$3)=AI140,OFFSET($R$25,,,($F140-1)*3-2,$D$3)*OFFSET($B$23,1,,($F140-1)*3-2,1))),
IF($D140=1,$N140,
SUMIF(OFFSET(Orçamento!$D$1,$B140-1,,$C140,),$F141&amp;"-"&amp;AI140,OFFSET(Orçamento!$I$1,$B140-1,,$C140,))*$N140/$E141)))</f>
        <v/>
      </c>
      <c r="AJ141" s="314" t="str" cm="1">
        <f t="array" aca="1" ref="AJ141" ca="1">IF(OR($D140=0,AJ140="",$N140=0),"",
IF($G140=$E$6,
SUM(IF(OFFSET($R$23,,,($F140-1)*3-2,$D$3)=AJ140,OFFSET($R$25,,,($F140-1)*3-2,$D$3)*OFFSET($B$23,1,,($F140-1)*3-2,1))),
IF($D140=1,$N140,
SUMIF(OFFSET(Orçamento!$D$1,$B140-1,,$C140,),$F141&amp;"-"&amp;AJ140,OFFSET(Orçamento!$I$1,$B140-1,,$C140,))*$N140/$E141)))</f>
        <v/>
      </c>
      <c r="AK141" s="314" t="str" cm="1">
        <f t="array" aca="1" ref="AK141" ca="1">IF(OR($D140=0,AK140="",$N140=0),"",
IF($G140=$E$6,
SUM(IF(OFFSET($R$23,,,($F140-1)*3-2,$D$3)=AK140,OFFSET($R$25,,,($F140-1)*3-2,$D$3)*OFFSET($B$23,1,,($F140-1)*3-2,1))),
IF($D140=1,$N140,
SUMIF(OFFSET(Orçamento!$D$1,$B140-1,,$C140,),$F141&amp;"-"&amp;AK140,OFFSET(Orçamento!$I$1,$B140-1,,$C140,))*$N140/$E141)))</f>
        <v/>
      </c>
    </row>
    <row r="142" spans="1:37" ht="13.15" customHeight="1">
      <c r="A142" s="206"/>
      <c r="B142" s="266" t="str" cm="1">
        <f t="array" aca="1" ref="B142" ca="1">IF($F140&gt;$E$2,"",IF($F$2=1,INDEX('QC rev00'!$M$10:$T$120,$F142,5),IF($F$2=2,INDEX(#REF!,$F142,5),INDEX(#REF!,$F142,5))))</f>
        <v/>
      </c>
      <c r="C142" s="266" t="str" cm="1">
        <f t="array" aca="1" ref="C142" ca="1">IF($F140&gt;$E$2,"",IF($F$2=1,INDEX('QC rev00'!$M$10:$T$120,$F142,6),IF($F$2=2,INDEX(#REF!,$F142,6),INDEX(#REF!,$F142,6))))</f>
        <v/>
      </c>
      <c r="D142" s="207"/>
      <c r="E142" s="207"/>
      <c r="F142" s="207" t="str">
        <f ca="1">IF(F140&gt;$E$2,"",MATCH(F140,'QC rev00'!$C$10:$C$120,))</f>
        <v/>
      </c>
      <c r="G142" s="753"/>
      <c r="H142" s="731"/>
      <c r="I142" s="732"/>
      <c r="J142" s="749"/>
      <c r="K142" s="750"/>
      <c r="L142" s="756"/>
      <c r="M142" s="735"/>
      <c r="N142" s="738"/>
      <c r="O142" s="741"/>
      <c r="P142" s="744"/>
      <c r="Q142" s="267" t="s">
        <v>91</v>
      </c>
      <c r="R142" s="588">
        <f t="shared" ref="R142:AK142" ca="1" si="134">IFERROR(R141*$O140,0)</f>
        <v>0</v>
      </c>
      <c r="S142" s="588">
        <f t="shared" ca="1" si="134"/>
        <v>0</v>
      </c>
      <c r="T142" s="588">
        <f t="shared" ca="1" si="134"/>
        <v>0</v>
      </c>
      <c r="U142" s="589">
        <f t="shared" ca="1" si="134"/>
        <v>0</v>
      </c>
      <c r="V142" s="588">
        <f t="shared" ca="1" si="134"/>
        <v>0</v>
      </c>
      <c r="W142" s="588">
        <f t="shared" ca="1" si="134"/>
        <v>0</v>
      </c>
      <c r="X142" s="588">
        <f t="shared" ca="1" si="134"/>
        <v>0</v>
      </c>
      <c r="Y142" s="588">
        <f t="shared" ca="1" si="134"/>
        <v>0</v>
      </c>
      <c r="Z142" s="588">
        <f t="shared" ca="1" si="134"/>
        <v>0</v>
      </c>
      <c r="AA142" s="588">
        <f t="shared" ca="1" si="134"/>
        <v>0</v>
      </c>
      <c r="AB142" s="588">
        <f t="shared" ca="1" si="134"/>
        <v>0</v>
      </c>
      <c r="AC142" s="588">
        <f t="shared" ca="1" si="134"/>
        <v>0</v>
      </c>
      <c r="AD142" s="588">
        <f t="shared" ca="1" si="134"/>
        <v>0</v>
      </c>
      <c r="AE142" s="588">
        <f t="shared" ca="1" si="134"/>
        <v>0</v>
      </c>
      <c r="AF142" s="588">
        <f t="shared" ca="1" si="134"/>
        <v>0</v>
      </c>
      <c r="AG142" s="588">
        <f t="shared" ca="1" si="134"/>
        <v>0</v>
      </c>
      <c r="AH142" s="588">
        <f t="shared" ca="1" si="134"/>
        <v>0</v>
      </c>
      <c r="AI142" s="588">
        <f t="shared" ca="1" si="134"/>
        <v>0</v>
      </c>
      <c r="AJ142" s="588">
        <f t="shared" ca="1" si="134"/>
        <v>0</v>
      </c>
      <c r="AK142" s="588">
        <f t="shared" ca="1" si="134"/>
        <v>0</v>
      </c>
    </row>
    <row r="143" spans="1:37" ht="13.15" customHeight="1">
      <c r="A143" s="206"/>
      <c r="B143" s="261">
        <f ca="1">IF($F143&gt;$E$2,0,IF(E143&lt;&gt;"",MATCH(F144&amp;" - Mapa",Orçamento!J:J,),0))</f>
        <v>0</v>
      </c>
      <c r="C143" s="215">
        <f ca="1">IF($D143&gt;1,_xlfn.MAXIFS(Orçamento!G:G,Orçamento!J:J,F144&amp;" - Mapa")+6-B143,0)</f>
        <v>0</v>
      </c>
      <c r="D143" s="261">
        <f ca="1">IF($F143&gt;$E$2,0,IF($G143=$E$6,$D$2,IF(E143&lt;&gt;"",_xlfn.MAXIFS(Orçamento!E:E,Orçamento!J:J,F144&amp;" - Mapa"),0)))</f>
        <v>0</v>
      </c>
      <c r="E143" s="215" t="str">
        <f ca="1">IF(F144="","",_xlfn.IFNA(MATCH($F144,'QC rev00'!$G$10:$G$120,),""))</f>
        <v/>
      </c>
      <c r="F143" s="207" cm="1">
        <f t="array" aca="1" ref="F143" ca="1">OFFSET(F143,-3,,,)+1</f>
        <v>41</v>
      </c>
      <c r="G143" s="751" t="str" cm="1">
        <f t="array" aca="1" ref="G143" ca="1">IF($F143&gt;$E$2,"",IF($F$2=1,INDEX('QC rev00'!$M$10:$T$120,$F145,2),IF($F$2=2,INDEX(#REF!,$F145,2),INDEX(#REF!,$F145,2))))</f>
        <v/>
      </c>
      <c r="H143" s="727" t="str" cm="1">
        <f t="array" aca="1" ref="H143" ca="1">IF($F143&gt;$E$2,"",IF($F$2=1,INDEX('QC rev00'!$M$10:$T$120,$F145,3),IF($F$2=2,INDEX(#REF!,$F145,3),INDEX(#REF!,$F145,3))))</f>
        <v/>
      </c>
      <c r="I143" s="728"/>
      <c r="J143" s="745"/>
      <c r="K143" s="746"/>
      <c r="L143" s="754" t="str" cm="1">
        <f t="array" aca="1" ref="L143" ca="1">IF($F143&gt;$E$2,"",IF($F$2=1,INDEX('QC rev00'!$M$10:$T$120,$F145,7),IF($F$2=2,INDEX(#REF!,$F145,7),INDEX(#REF!,$F145,7))))</f>
        <v/>
      </c>
      <c r="M143" s="733" t="str" cm="1">
        <f t="array" aca="1" ref="M143" ca="1">IF($F143&gt;$E$2,"",IF($F$2=1,INDEX('QC rev00'!$M$10:$T$120,$F145,8),IF($F$2=2,INDEX(#REF!,$F145,8),INDEX(#REF!,$F145,8))))</f>
        <v/>
      </c>
      <c r="N143" s="736" cm="1">
        <f t="array" aca="1" ref="N143" ca="1">IF($F143&gt;$E$2,0,IF(_xlfn.IFNA(MATCH($G143,Listas!$E$4:$E$206,),0)&gt;0,$F$5,IF($F$2=1,INDEX('QC rev00'!$M$10:$U$120,$F145,9),IF($F$2=2,INDEX(#REF!,$F145,9),INDEX(#REF!,$F145,9)))))</f>
        <v>0</v>
      </c>
      <c r="O143" s="739" cm="1">
        <f t="array" aca="1" ref="O143" ca="1">IF($F143&gt;$E$2,0,IF(_xlfn.IFNA(MATCH($G143,Listas!$E$4:$E$206,),0)&gt;0,1,IF($H$10=0,0,IF($F$2=1,INDEX('QC rev00'!$M$10:$BC$120,$F145,9+$F$3),IF($F$2=2,INDEX(#REF!,$F145,9+$F$3),INDEX(#REF!,$F145,9+$F$3)))*IF($E$5="X",1,1-$B145-$C145))))</f>
        <v>0</v>
      </c>
      <c r="P143" s="742">
        <f t="shared" ref="P143" ca="1" si="135">N143*O143</f>
        <v>0</v>
      </c>
      <c r="Q143" s="262" t="s">
        <v>89</v>
      </c>
      <c r="R143" s="308" t="str" cm="1">
        <f t="array" aca="1" ref="R143" ca="1">IF($D143=0,"",IF($G143=$E$6,INDEX(Orçamento!$U:$U,MATCH(R$21,Orçamento!$C:$C,),1),INDEX(Orçamento!$U:$U,$B143,1)))</f>
        <v/>
      </c>
      <c r="S143" s="309" t="str">
        <f ca="1">IF(S$21&gt;$D143,"",IF($G143=$E$6,INDEX(Orçamento!$U:$U,MATCH(S$21,Orçamento!$C:$C,),1),INDEX(Orçamento!$U:$U,MATCH(S$21&amp;"-"&amp;$F144,Orçamento!$F:$F,),1)))</f>
        <v/>
      </c>
      <c r="T143" s="309" t="str">
        <f ca="1">IF(T$21&gt;$D143,"",IF($G143=$E$6,INDEX(Orçamento!$U:$U,MATCH(T$21,Orçamento!$C:$C,),1),INDEX(Orçamento!$U:$U,MATCH(T$21&amp;"-"&amp;$F144,Orçamento!$F:$F,),1)))</f>
        <v/>
      </c>
      <c r="U143" s="310" t="str">
        <f ca="1">IF(U$21&gt;$D143,"",IF($G143=$E$6,INDEX(Orçamento!$U:$U,MATCH(U$21,Orçamento!$C:$C,),1),INDEX(Orçamento!$U:$U,MATCH(U$21&amp;"-"&amp;$F144,Orçamento!$F:$F,),1)))</f>
        <v/>
      </c>
      <c r="V143" s="309" t="str">
        <f ca="1">IF(V$21&gt;$D143,"",IF($G143=$E$6,INDEX(Orçamento!$U:$U,MATCH(V$21,Orçamento!$C:$C,),1),INDEX(Orçamento!$U:$U,MATCH(V$21&amp;"-"&amp;$F144,Orçamento!$F:$F,),1)))</f>
        <v/>
      </c>
      <c r="W143" s="309" t="str">
        <f ca="1">IF(W$21&gt;$D143,"",IF($G143=$E$6,INDEX(Orçamento!$U:$U,MATCH(W$21,Orçamento!$C:$C,),1),INDEX(Orçamento!$U:$U,MATCH(W$21&amp;"-"&amp;$F144,Orçamento!$F:$F,),1)))</f>
        <v/>
      </c>
      <c r="X143" s="309" t="str">
        <f ca="1">IF(X$21&gt;$D143,"",IF($G143=$E$6,INDEX(Orçamento!$U:$U,MATCH(X$21,Orçamento!$C:$C,),1),INDEX(Orçamento!$U:$U,MATCH(X$21&amp;"-"&amp;$F144,Orçamento!$F:$F,),1)))</f>
        <v/>
      </c>
      <c r="Y143" s="309" t="str">
        <f ca="1">IF(Y$21&gt;$D143,"",IF($G143=$E$6,INDEX(Orçamento!$U:$U,MATCH(Y$21,Orçamento!$C:$C,),1),INDEX(Orçamento!$U:$U,MATCH(Y$21&amp;"-"&amp;$F144,Orçamento!$F:$F,),1)))</f>
        <v/>
      </c>
      <c r="Z143" s="309" t="str">
        <f ca="1">IF(Z$21&gt;$D143,"",IF($G143=$E$6,INDEX(Orçamento!$U:$U,MATCH(Z$21,Orçamento!$C:$C,),1),INDEX(Orçamento!$U:$U,MATCH(Z$21&amp;"-"&amp;$F144,Orçamento!$F:$F,),1)))</f>
        <v/>
      </c>
      <c r="AA143" s="311" t="str">
        <f ca="1">IF(AA$21&gt;$D143,"",IF($G143=$E$6,INDEX(Orçamento!$U:$U,MATCH(AA$21,Orçamento!$C:$C,),1),INDEX(Orçamento!$U:$U,MATCH(AA$21&amp;"-"&amp;$F144,Orçamento!$F:$F,),1)))</f>
        <v/>
      </c>
      <c r="AB143" s="311" t="str">
        <f ca="1">IF(AB$21&gt;$D143,"",IF($G143=$E$6,INDEX(Orçamento!$U:$U,MATCH(AB$21,Orçamento!$C:$C,),1),INDEX(Orçamento!$U:$U,MATCH(AB$21&amp;"-"&amp;$F144,Orçamento!$F:$F,),1)))</f>
        <v/>
      </c>
      <c r="AC143" s="311" t="str">
        <f ca="1">IF(AC$21&gt;$D143,"",IF($G143=$E$6,INDEX(Orçamento!$U:$U,MATCH(AC$21,Orçamento!$C:$C,),1),INDEX(Orçamento!$U:$U,MATCH(AC$21&amp;"-"&amp;$F144,Orçamento!$F:$F,),1)))</f>
        <v/>
      </c>
      <c r="AD143" s="311" t="str">
        <f ca="1">IF(AD$21&gt;$D143,"",IF($G143=$E$6,INDEX(Orçamento!$U:$U,MATCH(AD$21,Orçamento!$C:$C,),1),INDEX(Orçamento!$U:$U,MATCH(AD$21&amp;"-"&amp;$F144,Orçamento!$F:$F,),1)))</f>
        <v/>
      </c>
      <c r="AE143" s="311" t="str">
        <f ca="1">IF(AE$21&gt;$D143,"",IF($G143=$E$6,INDEX(Orçamento!$U:$U,MATCH(AE$21,Orçamento!$C:$C,),1),INDEX(Orçamento!$U:$U,MATCH(AE$21&amp;"-"&amp;$F144,Orçamento!$F:$F,),1)))</f>
        <v/>
      </c>
      <c r="AF143" s="311" t="str">
        <f ca="1">IF(AF$21&gt;$D143,"",IF($G143=$E$6,INDEX(Orçamento!$U:$U,MATCH(AF$21,Orçamento!$C:$C,),1),INDEX(Orçamento!$U:$U,MATCH(AF$21&amp;"-"&amp;$F144,Orçamento!$F:$F,),1)))</f>
        <v/>
      </c>
      <c r="AG143" s="311" t="str">
        <f ca="1">IF(AG$21&gt;$D143,"",IF($G143=$E$6,INDEX(Orçamento!$U:$U,MATCH(AG$21,Orçamento!$C:$C,),1),INDEX(Orçamento!$U:$U,MATCH(AG$21&amp;"-"&amp;$F144,Orçamento!$F:$F,),1)))</f>
        <v/>
      </c>
      <c r="AH143" s="311" t="str">
        <f ca="1">IF(AH$21&gt;$D143,"",IF($G143=$E$6,INDEX(Orçamento!$U:$U,MATCH(AH$21,Orçamento!$C:$C,),1),INDEX(Orçamento!$U:$U,MATCH(AH$21&amp;"-"&amp;$F144,Orçamento!$F:$F,),1)))</f>
        <v/>
      </c>
      <c r="AI143" s="311" t="str">
        <f ca="1">IF(AI$21&gt;$D143,"",IF($G143=$E$6,INDEX(Orçamento!$U:$U,MATCH(AI$21,Orçamento!$C:$C,),1),INDEX(Orçamento!$U:$U,MATCH(AI$21&amp;"-"&amp;$F144,Orçamento!$F:$F,),1)))</f>
        <v/>
      </c>
      <c r="AJ143" s="311" t="str">
        <f ca="1">IF(AJ$21&gt;$D143,"",IF($G143=$E$6,INDEX(Orçamento!$U:$U,MATCH(AJ$21,Orçamento!$C:$C,),1),INDEX(Orçamento!$U:$U,MATCH(AJ$21&amp;"-"&amp;$F144,Orçamento!$F:$F,),1)))</f>
        <v/>
      </c>
      <c r="AK143" s="311" t="str">
        <f ca="1">IF(AK$21&gt;$D143,"",IF($G143=$E$6,INDEX(Orçamento!$U:$U,MATCH(AK$21,Orçamento!$C:$C,),1),INDEX(Orçamento!$U:$U,MATCH(AK$21&amp;"-"&amp;$F144,Orçamento!$F:$F,),1)))</f>
        <v/>
      </c>
    </row>
    <row r="144" spans="1:37" ht="13.15" customHeight="1">
      <c r="A144" s="206"/>
      <c r="B144" s="263">
        <f t="shared" ref="B144" ca="1" si="136">IF($F143&gt;$E$2,0,(1/(1-B145-C145))*(B145+C145))</f>
        <v>0</v>
      </c>
      <c r="C144" s="264" cm="1">
        <f t="array" aca="1" ref="C144" ca="1">IF(ROUND(SUM(IF(R143:AK143&lt;&gt;"",(R144:AK144)))-N143,3)&lt;&gt;0,"X",0)</f>
        <v>0</v>
      </c>
      <c r="D144" s="206"/>
      <c r="E144" s="215" t="str" cm="1">
        <f t="array" aca="1" ref="E144" ca="1">IF($F143&gt;$E$2,"",INDEX('QC rev00'!$J$9:$J$120,1+E143,1))</f>
        <v/>
      </c>
      <c r="F144" s="215" t="str" cm="1">
        <f t="array" aca="1" ref="F144" ca="1">IF($F143&gt;$E$2,"",IF($F$2=1,INDEX('QC rev00'!$M$10:$T$120,$F145,1),IF($F$2=2,INDEX(#REF!,$F145,1),INDEX(#REF!,$F145,1))))</f>
        <v/>
      </c>
      <c r="G144" s="752"/>
      <c r="H144" s="729"/>
      <c r="I144" s="730"/>
      <c r="J144" s="747"/>
      <c r="K144" s="748"/>
      <c r="L144" s="755"/>
      <c r="M144" s="734"/>
      <c r="N144" s="737"/>
      <c r="O144" s="740"/>
      <c r="P144" s="743"/>
      <c r="Q144" s="265" t="s">
        <v>90</v>
      </c>
      <c r="R144" s="312" t="str" cm="1">
        <f t="array" aca="1" ref="R144" ca="1">IF(OR($D143=0,R143="",$N143=0),"",
IF($G143=$E$6,
SUM(IF(OFFSET($R$23,,,($F143-1)*3-2,$D$3)=R143,OFFSET($R$25,,,($F143-1)*3-2,$D$3)*OFFSET($B$23,1,,($F143-1)*3-2,1))),
IF($D143=1,$N143,
SUMIF(OFFSET(Orçamento!$D$1,$B143-1,,$C143,),$F144&amp;"-"&amp;R143,OFFSET(Orçamento!$I$1,$B143-1,,$C143,))*$N143/$E144)))</f>
        <v/>
      </c>
      <c r="S144" s="312" t="str" cm="1">
        <f t="array" aca="1" ref="S144" ca="1">IF(OR($D143=0,S143="",$N143=0),"",
IF($G143=$E$6,
SUM(IF(OFFSET($R$23,,,($F143-1)*3-2,$D$3)=S143,OFFSET($R$25,,,($F143-1)*3-2,$D$3)*OFFSET($B$23,1,,($F143-1)*3-2,1))),
IF($D143=1,$N143,
SUMIF(OFFSET(Orçamento!$D$1,$B143-1,,$C143,),$F144&amp;"-"&amp;S143,OFFSET(Orçamento!$I$1,$B143-1,,$C143,))*$N143/$E144)))</f>
        <v/>
      </c>
      <c r="T144" s="312" t="str" cm="1">
        <f t="array" aca="1" ref="T144" ca="1">IF(OR($D143=0,T143="",$N143=0),"",
IF($G143=$E$6,
SUM(IF(OFFSET($R$23,,,($F143-1)*3-2,$D$3)=T143,OFFSET($R$25,,,($F143-1)*3-2,$D$3)*OFFSET($B$23,1,,($F143-1)*3-2,1))),
IF($D143=1,$N143,
SUMIF(OFFSET(Orçamento!$D$1,$B143-1,,$C143,),$F144&amp;"-"&amp;T143,OFFSET(Orçamento!$I$1,$B143-1,,$C143,))*$N143/$E144)))</f>
        <v/>
      </c>
      <c r="U144" s="313" t="str" cm="1">
        <f t="array" aca="1" ref="U144" ca="1">IF(OR($D143=0,U143="",$N143=0),"",
IF($G143=$E$6,
SUM(IF(OFFSET($R$23,,,($F143-1)*3-2,$D$3)=U143,OFFSET($R$25,,,($F143-1)*3-2,$D$3)*OFFSET($B$23,1,,($F143-1)*3-2,1))),
IF($D143=1,$N143,
SUMIF(OFFSET(Orçamento!$D$1,$B143-1,,$C143,),$F144&amp;"-"&amp;U143,OFFSET(Orçamento!$I$1,$B143-1,,$C143,))*$N143/$E144)))</f>
        <v/>
      </c>
      <c r="V144" s="312" t="str" cm="1">
        <f t="array" aca="1" ref="V144" ca="1">IF(OR($D143=0,V143="",$N143=0),"",
IF($G143=$E$6,
SUM(IF(OFFSET($R$23,,,($F143-1)*3-2,$D$3)=V143,OFFSET($R$25,,,($F143-1)*3-2,$D$3)*OFFSET($B$23,1,,($F143-1)*3-2,1))),
IF($D143=1,$N143,
SUMIF(OFFSET(Orçamento!$D$1,$B143-1,,$C143,),$F144&amp;"-"&amp;V143,OFFSET(Orçamento!$I$1,$B143-1,,$C143,))*$N143/$E144)))</f>
        <v/>
      </c>
      <c r="W144" s="312" t="str" cm="1">
        <f t="array" aca="1" ref="W144" ca="1">IF(OR($D143=0,W143="",$N143=0),"",
IF($G143=$E$6,
SUM(IF(OFFSET($R$23,,,($F143-1)*3-2,$D$3)=W143,OFFSET($R$25,,,($F143-1)*3-2,$D$3)*OFFSET($B$23,1,,($F143-1)*3-2,1))),
IF($D143=1,$N143,
SUMIF(OFFSET(Orçamento!$D$1,$B143-1,,$C143,),$F144&amp;"-"&amp;W143,OFFSET(Orçamento!$I$1,$B143-1,,$C143,))*$N143/$E144)))</f>
        <v/>
      </c>
      <c r="X144" s="312" t="str" cm="1">
        <f t="array" aca="1" ref="X144" ca="1">IF(OR($D143=0,X143="",$N143=0),"",
IF($G143=$E$6,
SUM(IF(OFFSET($R$23,,,($F143-1)*3-2,$D$3)=X143,OFFSET($R$25,,,($F143-1)*3-2,$D$3)*OFFSET($B$23,1,,($F143-1)*3-2,1))),
IF($D143=1,$N143,
SUMIF(OFFSET(Orçamento!$D$1,$B143-1,,$C143,),$F144&amp;"-"&amp;X143,OFFSET(Orçamento!$I$1,$B143-1,,$C143,))*$N143/$E144)))</f>
        <v/>
      </c>
      <c r="Y144" s="312" t="str" cm="1">
        <f t="array" aca="1" ref="Y144" ca="1">IF(OR($D143=0,Y143="",$N143=0),"",
IF($G143=$E$6,
SUM(IF(OFFSET($R$23,,,($F143-1)*3-2,$D$3)=Y143,OFFSET($R$25,,,($F143-1)*3-2,$D$3)*OFFSET($B$23,1,,($F143-1)*3-2,1))),
IF($D143=1,$N143,
SUMIF(OFFSET(Orçamento!$D$1,$B143-1,,$C143,),$F144&amp;"-"&amp;Y143,OFFSET(Orçamento!$I$1,$B143-1,,$C143,))*$N143/$E144)))</f>
        <v/>
      </c>
      <c r="Z144" s="312" t="str" cm="1">
        <f t="array" aca="1" ref="Z144" ca="1">IF(OR($D143=0,Z143="",$N143=0),"",
IF($G143=$E$6,
SUM(IF(OFFSET($R$23,,,($F143-1)*3-2,$D$3)=Z143,OFFSET($R$25,,,($F143-1)*3-2,$D$3)*OFFSET($B$23,1,,($F143-1)*3-2,1))),
IF($D143=1,$N143,
SUMIF(OFFSET(Orçamento!$D$1,$B143-1,,$C143,),$F144&amp;"-"&amp;Z143,OFFSET(Orçamento!$I$1,$B143-1,,$C143,))*$N143/$E144)))</f>
        <v/>
      </c>
      <c r="AA144" s="314" t="str" cm="1">
        <f t="array" aca="1" ref="AA144" ca="1">IF(OR($D143=0,AA143="",$N143=0),"",
IF($G143=$E$6,
SUM(IF(OFFSET($R$23,,,($F143-1)*3-2,$D$3)=AA143,OFFSET($R$25,,,($F143-1)*3-2,$D$3)*OFFSET($B$23,1,,($F143-1)*3-2,1))),
IF($D143=1,$N143,
SUMIF(OFFSET(Orçamento!$D$1,$B143-1,,$C143,),$F144&amp;"-"&amp;AA143,OFFSET(Orçamento!$I$1,$B143-1,,$C143,))*$N143/$E144)))</f>
        <v/>
      </c>
      <c r="AB144" s="314" t="str" cm="1">
        <f t="array" aca="1" ref="AB144" ca="1">IF(OR($D143=0,AB143="",$N143=0),"",
IF($G143=$E$6,
SUM(IF(OFFSET($R$23,,,($F143-1)*3-2,$D$3)=AB143,OFFSET($R$25,,,($F143-1)*3-2,$D$3)*OFFSET($B$23,1,,($F143-1)*3-2,1))),
IF($D143=1,$N143,
SUMIF(OFFSET(Orçamento!$D$1,$B143-1,,$C143,),$F144&amp;"-"&amp;AB143,OFFSET(Orçamento!$I$1,$B143-1,,$C143,))*$N143/$E144)))</f>
        <v/>
      </c>
      <c r="AC144" s="314" t="str" cm="1">
        <f t="array" aca="1" ref="AC144" ca="1">IF(OR($D143=0,AC143="",$N143=0),"",
IF($G143=$E$6,
SUM(IF(OFFSET($R$23,,,($F143-1)*3-2,$D$3)=AC143,OFFSET($R$25,,,($F143-1)*3-2,$D$3)*OFFSET($B$23,1,,($F143-1)*3-2,1))),
IF($D143=1,$N143,
SUMIF(OFFSET(Orçamento!$D$1,$B143-1,,$C143,),$F144&amp;"-"&amp;AC143,OFFSET(Orçamento!$I$1,$B143-1,,$C143,))*$N143/$E144)))</f>
        <v/>
      </c>
      <c r="AD144" s="314" t="str" cm="1">
        <f t="array" aca="1" ref="AD144" ca="1">IF(OR($D143=0,AD143="",$N143=0),"",
IF($G143=$E$6,
SUM(IF(OFFSET($R$23,,,($F143-1)*3-2,$D$3)=AD143,OFFSET($R$25,,,($F143-1)*3-2,$D$3)*OFFSET($B$23,1,,($F143-1)*3-2,1))),
IF($D143=1,$N143,
SUMIF(OFFSET(Orçamento!$D$1,$B143-1,,$C143,),$F144&amp;"-"&amp;AD143,OFFSET(Orçamento!$I$1,$B143-1,,$C143,))*$N143/$E144)))</f>
        <v/>
      </c>
      <c r="AE144" s="314" t="str" cm="1">
        <f t="array" aca="1" ref="AE144" ca="1">IF(OR($D143=0,AE143="",$N143=0),"",
IF($G143=$E$6,
SUM(IF(OFFSET($R$23,,,($F143-1)*3-2,$D$3)=AE143,OFFSET($R$25,,,($F143-1)*3-2,$D$3)*OFFSET($B$23,1,,($F143-1)*3-2,1))),
IF($D143=1,$N143,
SUMIF(OFFSET(Orçamento!$D$1,$B143-1,,$C143,),$F144&amp;"-"&amp;AE143,OFFSET(Orçamento!$I$1,$B143-1,,$C143,))*$N143/$E144)))</f>
        <v/>
      </c>
      <c r="AF144" s="314" t="str" cm="1">
        <f t="array" aca="1" ref="AF144" ca="1">IF(OR($D143=0,AF143="",$N143=0),"",
IF($G143=$E$6,
SUM(IF(OFFSET($R$23,,,($F143-1)*3-2,$D$3)=AF143,OFFSET($R$25,,,($F143-1)*3-2,$D$3)*OFFSET($B$23,1,,($F143-1)*3-2,1))),
IF($D143=1,$N143,
SUMIF(OFFSET(Orçamento!$D$1,$B143-1,,$C143,),$F144&amp;"-"&amp;AF143,OFFSET(Orçamento!$I$1,$B143-1,,$C143,))*$N143/$E144)))</f>
        <v/>
      </c>
      <c r="AG144" s="314" t="str" cm="1">
        <f t="array" aca="1" ref="AG144" ca="1">IF(OR($D143=0,AG143="",$N143=0),"",
IF($G143=$E$6,
SUM(IF(OFFSET($R$23,,,($F143-1)*3-2,$D$3)=AG143,OFFSET($R$25,,,($F143-1)*3-2,$D$3)*OFFSET($B$23,1,,($F143-1)*3-2,1))),
IF($D143=1,$N143,
SUMIF(OFFSET(Orçamento!$D$1,$B143-1,,$C143,),$F144&amp;"-"&amp;AG143,OFFSET(Orçamento!$I$1,$B143-1,,$C143,))*$N143/$E144)))</f>
        <v/>
      </c>
      <c r="AH144" s="314" t="str" cm="1">
        <f t="array" aca="1" ref="AH144" ca="1">IF(OR($D143=0,AH143="",$N143=0),"",
IF($G143=$E$6,
SUM(IF(OFFSET($R$23,,,($F143-1)*3-2,$D$3)=AH143,OFFSET($R$25,,,($F143-1)*3-2,$D$3)*OFFSET($B$23,1,,($F143-1)*3-2,1))),
IF($D143=1,$N143,
SUMIF(OFFSET(Orçamento!$D$1,$B143-1,,$C143,),$F144&amp;"-"&amp;AH143,OFFSET(Orçamento!$I$1,$B143-1,,$C143,))*$N143/$E144)))</f>
        <v/>
      </c>
      <c r="AI144" s="314" t="str" cm="1">
        <f t="array" aca="1" ref="AI144" ca="1">IF(OR($D143=0,AI143="",$N143=0),"",
IF($G143=$E$6,
SUM(IF(OFFSET($R$23,,,($F143-1)*3-2,$D$3)=AI143,OFFSET($R$25,,,($F143-1)*3-2,$D$3)*OFFSET($B$23,1,,($F143-1)*3-2,1))),
IF($D143=1,$N143,
SUMIF(OFFSET(Orçamento!$D$1,$B143-1,,$C143,),$F144&amp;"-"&amp;AI143,OFFSET(Orçamento!$I$1,$B143-1,,$C143,))*$N143/$E144)))</f>
        <v/>
      </c>
      <c r="AJ144" s="314" t="str" cm="1">
        <f t="array" aca="1" ref="AJ144" ca="1">IF(OR($D143=0,AJ143="",$N143=0),"",
IF($G143=$E$6,
SUM(IF(OFFSET($R$23,,,($F143-1)*3-2,$D$3)=AJ143,OFFSET($R$25,,,($F143-1)*3-2,$D$3)*OFFSET($B$23,1,,($F143-1)*3-2,1))),
IF($D143=1,$N143,
SUMIF(OFFSET(Orçamento!$D$1,$B143-1,,$C143,),$F144&amp;"-"&amp;AJ143,OFFSET(Orçamento!$I$1,$B143-1,,$C143,))*$N143/$E144)))</f>
        <v/>
      </c>
      <c r="AK144" s="314" t="str" cm="1">
        <f t="array" aca="1" ref="AK144" ca="1">IF(OR($D143=0,AK143="",$N143=0),"",
IF($G143=$E$6,
SUM(IF(OFFSET($R$23,,,($F143-1)*3-2,$D$3)=AK143,OFFSET($R$25,,,($F143-1)*3-2,$D$3)*OFFSET($B$23,1,,($F143-1)*3-2,1))),
IF($D143=1,$N143,
SUMIF(OFFSET(Orçamento!$D$1,$B143-1,,$C143,),$F144&amp;"-"&amp;AK143,OFFSET(Orçamento!$I$1,$B143-1,,$C143,))*$N143/$E144)))</f>
        <v/>
      </c>
    </row>
    <row r="145" spans="1:37" ht="13.15" customHeight="1">
      <c r="A145" s="206"/>
      <c r="B145" s="266" t="str" cm="1">
        <f t="array" aca="1" ref="B145" ca="1">IF($F143&gt;$E$2,"",IF($F$2=1,INDEX('QC rev00'!$M$10:$T$120,$F145,5),IF($F$2=2,INDEX(#REF!,$F145,5),INDEX(#REF!,$F145,5))))</f>
        <v/>
      </c>
      <c r="C145" s="266" t="str" cm="1">
        <f t="array" aca="1" ref="C145" ca="1">IF($F143&gt;$E$2,"",IF($F$2=1,INDEX('QC rev00'!$M$10:$T$120,$F145,6),IF($F$2=2,INDEX(#REF!,$F145,6),INDEX(#REF!,$F145,6))))</f>
        <v/>
      </c>
      <c r="D145" s="207"/>
      <c r="E145" s="207"/>
      <c r="F145" s="207" t="str">
        <f ca="1">IF(F143&gt;$E$2,"",MATCH(F143,'QC rev00'!$C$10:$C$120,))</f>
        <v/>
      </c>
      <c r="G145" s="753"/>
      <c r="H145" s="731"/>
      <c r="I145" s="732"/>
      <c r="J145" s="749"/>
      <c r="K145" s="750"/>
      <c r="L145" s="756"/>
      <c r="M145" s="735"/>
      <c r="N145" s="738"/>
      <c r="O145" s="741"/>
      <c r="P145" s="744"/>
      <c r="Q145" s="267" t="s">
        <v>91</v>
      </c>
      <c r="R145" s="588">
        <f t="shared" ref="R145:AK145" ca="1" si="137">IFERROR(R144*$O143,0)</f>
        <v>0</v>
      </c>
      <c r="S145" s="588">
        <f t="shared" ca="1" si="137"/>
        <v>0</v>
      </c>
      <c r="T145" s="588">
        <f t="shared" ca="1" si="137"/>
        <v>0</v>
      </c>
      <c r="U145" s="589">
        <f t="shared" ca="1" si="137"/>
        <v>0</v>
      </c>
      <c r="V145" s="588">
        <f t="shared" ca="1" si="137"/>
        <v>0</v>
      </c>
      <c r="W145" s="588">
        <f t="shared" ca="1" si="137"/>
        <v>0</v>
      </c>
      <c r="X145" s="588">
        <f t="shared" ca="1" si="137"/>
        <v>0</v>
      </c>
      <c r="Y145" s="588">
        <f t="shared" ca="1" si="137"/>
        <v>0</v>
      </c>
      <c r="Z145" s="588">
        <f t="shared" ca="1" si="137"/>
        <v>0</v>
      </c>
      <c r="AA145" s="588">
        <f t="shared" ca="1" si="137"/>
        <v>0</v>
      </c>
      <c r="AB145" s="588">
        <f t="shared" ca="1" si="137"/>
        <v>0</v>
      </c>
      <c r="AC145" s="588">
        <f t="shared" ca="1" si="137"/>
        <v>0</v>
      </c>
      <c r="AD145" s="588">
        <f t="shared" ca="1" si="137"/>
        <v>0</v>
      </c>
      <c r="AE145" s="588">
        <f t="shared" ca="1" si="137"/>
        <v>0</v>
      </c>
      <c r="AF145" s="588">
        <f t="shared" ca="1" si="137"/>
        <v>0</v>
      </c>
      <c r="AG145" s="588">
        <f t="shared" ca="1" si="137"/>
        <v>0</v>
      </c>
      <c r="AH145" s="588">
        <f t="shared" ca="1" si="137"/>
        <v>0</v>
      </c>
      <c r="AI145" s="588">
        <f t="shared" ca="1" si="137"/>
        <v>0</v>
      </c>
      <c r="AJ145" s="588">
        <f t="shared" ca="1" si="137"/>
        <v>0</v>
      </c>
      <c r="AK145" s="588">
        <f t="shared" ca="1" si="137"/>
        <v>0</v>
      </c>
    </row>
    <row r="146" spans="1:37" ht="13.15" customHeight="1">
      <c r="A146" s="206"/>
      <c r="B146" s="261">
        <f ca="1">IF($F146&gt;$E$2,0,IF(E146&lt;&gt;"",MATCH(F147&amp;" - Mapa",Orçamento!J:J,),0))</f>
        <v>0</v>
      </c>
      <c r="C146" s="215">
        <f ca="1">IF($D146&gt;1,_xlfn.MAXIFS(Orçamento!G:G,Orçamento!J:J,F147&amp;" - Mapa")+6-B146,0)</f>
        <v>0</v>
      </c>
      <c r="D146" s="261">
        <f ca="1">IF($F146&gt;$E$2,0,IF($G146=$E$6,$D$2,IF(E146&lt;&gt;"",_xlfn.MAXIFS(Orçamento!E:E,Orçamento!J:J,F147&amp;" - Mapa"),0)))</f>
        <v>0</v>
      </c>
      <c r="E146" s="215" t="str">
        <f ca="1">IF(F147="","",_xlfn.IFNA(MATCH($F147,'QC rev00'!$G$10:$G$120,),""))</f>
        <v/>
      </c>
      <c r="F146" s="207" cm="1">
        <f t="array" aca="1" ref="F146" ca="1">OFFSET(F146,-3,,,)+1</f>
        <v>42</v>
      </c>
      <c r="G146" s="751" t="str" cm="1">
        <f t="array" aca="1" ref="G146" ca="1">IF($F146&gt;$E$2,"",IF($F$2=1,INDEX('QC rev00'!$M$10:$T$120,$F148,2),IF($F$2=2,INDEX(#REF!,$F148,2),INDEX(#REF!,$F148,2))))</f>
        <v/>
      </c>
      <c r="H146" s="727" t="str" cm="1">
        <f t="array" aca="1" ref="H146" ca="1">IF($F146&gt;$E$2,"",IF($F$2=1,INDEX('QC rev00'!$M$10:$T$120,$F148,3),IF($F$2=2,INDEX(#REF!,$F148,3),INDEX(#REF!,$F148,3))))</f>
        <v/>
      </c>
      <c r="I146" s="728"/>
      <c r="J146" s="745"/>
      <c r="K146" s="746"/>
      <c r="L146" s="754" t="str" cm="1">
        <f t="array" aca="1" ref="L146" ca="1">IF($F146&gt;$E$2,"",IF($F$2=1,INDEX('QC rev00'!$M$10:$T$120,$F148,7),IF($F$2=2,INDEX(#REF!,$F148,7),INDEX(#REF!,$F148,7))))</f>
        <v/>
      </c>
      <c r="M146" s="733" t="str" cm="1">
        <f t="array" aca="1" ref="M146" ca="1">IF($F146&gt;$E$2,"",IF($F$2=1,INDEX('QC rev00'!$M$10:$T$120,$F148,8),IF($F$2=2,INDEX(#REF!,$F148,8),INDEX(#REF!,$F148,8))))</f>
        <v/>
      </c>
      <c r="N146" s="736" cm="1">
        <f t="array" aca="1" ref="N146" ca="1">IF($F146&gt;$E$2,0,IF(_xlfn.IFNA(MATCH($G146,Listas!$E$4:$E$206,),0)&gt;0,$F$5,IF($F$2=1,INDEX('QC rev00'!$M$10:$U$120,$F148,9),IF($F$2=2,INDEX(#REF!,$F148,9),INDEX(#REF!,$F148,9)))))</f>
        <v>0</v>
      </c>
      <c r="O146" s="739" cm="1">
        <f t="array" aca="1" ref="O146" ca="1">IF($F146&gt;$E$2,0,IF(_xlfn.IFNA(MATCH($G146,Listas!$E$4:$E$206,),0)&gt;0,1,IF($H$10=0,0,IF($F$2=1,INDEX('QC rev00'!$M$10:$BC$120,$F148,9+$F$3),IF($F$2=2,INDEX(#REF!,$F148,9+$F$3),INDEX(#REF!,$F148,9+$F$3)))*IF($E$5="X",1,1-$B148-$C148))))</f>
        <v>0</v>
      </c>
      <c r="P146" s="742">
        <f t="shared" ref="P146" ca="1" si="138">N146*O146</f>
        <v>0</v>
      </c>
      <c r="Q146" s="262" t="s">
        <v>89</v>
      </c>
      <c r="R146" s="308" t="str" cm="1">
        <f t="array" aca="1" ref="R146" ca="1">IF($D146=0,"",IF($G146=$E$6,INDEX(Orçamento!$U:$U,MATCH(R$21,Orçamento!$C:$C,),1),INDEX(Orçamento!$U:$U,$B146,1)))</f>
        <v/>
      </c>
      <c r="S146" s="309" t="str">
        <f ca="1">IF(S$21&gt;$D146,"",IF($G146=$E$6,INDEX(Orçamento!$U:$U,MATCH(S$21,Orçamento!$C:$C,),1),INDEX(Orçamento!$U:$U,MATCH(S$21&amp;"-"&amp;$F147,Orçamento!$F:$F,),1)))</f>
        <v/>
      </c>
      <c r="T146" s="309" t="str">
        <f ca="1">IF(T$21&gt;$D146,"",IF($G146=$E$6,INDEX(Orçamento!$U:$U,MATCH(T$21,Orçamento!$C:$C,),1),INDEX(Orçamento!$U:$U,MATCH(T$21&amp;"-"&amp;$F147,Orçamento!$F:$F,),1)))</f>
        <v/>
      </c>
      <c r="U146" s="310" t="str">
        <f ca="1">IF(U$21&gt;$D146,"",IF($G146=$E$6,INDEX(Orçamento!$U:$U,MATCH(U$21,Orçamento!$C:$C,),1),INDEX(Orçamento!$U:$U,MATCH(U$21&amp;"-"&amp;$F147,Orçamento!$F:$F,),1)))</f>
        <v/>
      </c>
      <c r="V146" s="309" t="str">
        <f ca="1">IF(V$21&gt;$D146,"",IF($G146=$E$6,INDEX(Orçamento!$U:$U,MATCH(V$21,Orçamento!$C:$C,),1),INDEX(Orçamento!$U:$U,MATCH(V$21&amp;"-"&amp;$F147,Orçamento!$F:$F,),1)))</f>
        <v/>
      </c>
      <c r="W146" s="309" t="str">
        <f ca="1">IF(W$21&gt;$D146,"",IF($G146=$E$6,INDEX(Orçamento!$U:$U,MATCH(W$21,Orçamento!$C:$C,),1),INDEX(Orçamento!$U:$U,MATCH(W$21&amp;"-"&amp;$F147,Orçamento!$F:$F,),1)))</f>
        <v/>
      </c>
      <c r="X146" s="309" t="str">
        <f ca="1">IF(X$21&gt;$D146,"",IF($G146=$E$6,INDEX(Orçamento!$U:$U,MATCH(X$21,Orçamento!$C:$C,),1),INDEX(Orçamento!$U:$U,MATCH(X$21&amp;"-"&amp;$F147,Orçamento!$F:$F,),1)))</f>
        <v/>
      </c>
      <c r="Y146" s="309" t="str">
        <f ca="1">IF(Y$21&gt;$D146,"",IF($G146=$E$6,INDEX(Orçamento!$U:$U,MATCH(Y$21,Orçamento!$C:$C,),1),INDEX(Orçamento!$U:$U,MATCH(Y$21&amp;"-"&amp;$F147,Orçamento!$F:$F,),1)))</f>
        <v/>
      </c>
      <c r="Z146" s="309" t="str">
        <f ca="1">IF(Z$21&gt;$D146,"",IF($G146=$E$6,INDEX(Orçamento!$U:$U,MATCH(Z$21,Orçamento!$C:$C,),1),INDEX(Orçamento!$U:$U,MATCH(Z$21&amp;"-"&amp;$F147,Orçamento!$F:$F,),1)))</f>
        <v/>
      </c>
      <c r="AA146" s="311" t="str">
        <f ca="1">IF(AA$21&gt;$D146,"",IF($G146=$E$6,INDEX(Orçamento!$U:$U,MATCH(AA$21,Orçamento!$C:$C,),1),INDEX(Orçamento!$U:$U,MATCH(AA$21&amp;"-"&amp;$F147,Orçamento!$F:$F,),1)))</f>
        <v/>
      </c>
      <c r="AB146" s="311" t="str">
        <f ca="1">IF(AB$21&gt;$D146,"",IF($G146=$E$6,INDEX(Orçamento!$U:$U,MATCH(AB$21,Orçamento!$C:$C,),1),INDEX(Orçamento!$U:$U,MATCH(AB$21&amp;"-"&amp;$F147,Orçamento!$F:$F,),1)))</f>
        <v/>
      </c>
      <c r="AC146" s="311" t="str">
        <f ca="1">IF(AC$21&gt;$D146,"",IF($G146=$E$6,INDEX(Orçamento!$U:$U,MATCH(AC$21,Orçamento!$C:$C,),1),INDEX(Orçamento!$U:$U,MATCH(AC$21&amp;"-"&amp;$F147,Orçamento!$F:$F,),1)))</f>
        <v/>
      </c>
      <c r="AD146" s="311" t="str">
        <f ca="1">IF(AD$21&gt;$D146,"",IF($G146=$E$6,INDEX(Orçamento!$U:$U,MATCH(AD$21,Orçamento!$C:$C,),1),INDEX(Orçamento!$U:$U,MATCH(AD$21&amp;"-"&amp;$F147,Orçamento!$F:$F,),1)))</f>
        <v/>
      </c>
      <c r="AE146" s="311" t="str">
        <f ca="1">IF(AE$21&gt;$D146,"",IF($G146=$E$6,INDEX(Orçamento!$U:$U,MATCH(AE$21,Orçamento!$C:$C,),1),INDEX(Orçamento!$U:$U,MATCH(AE$21&amp;"-"&amp;$F147,Orçamento!$F:$F,),1)))</f>
        <v/>
      </c>
      <c r="AF146" s="311" t="str">
        <f ca="1">IF(AF$21&gt;$D146,"",IF($G146=$E$6,INDEX(Orçamento!$U:$U,MATCH(AF$21,Orçamento!$C:$C,),1),INDEX(Orçamento!$U:$U,MATCH(AF$21&amp;"-"&amp;$F147,Orçamento!$F:$F,),1)))</f>
        <v/>
      </c>
      <c r="AG146" s="311" t="str">
        <f ca="1">IF(AG$21&gt;$D146,"",IF($G146=$E$6,INDEX(Orçamento!$U:$U,MATCH(AG$21,Orçamento!$C:$C,),1),INDEX(Orçamento!$U:$U,MATCH(AG$21&amp;"-"&amp;$F147,Orçamento!$F:$F,),1)))</f>
        <v/>
      </c>
      <c r="AH146" s="311" t="str">
        <f ca="1">IF(AH$21&gt;$D146,"",IF($G146=$E$6,INDEX(Orçamento!$U:$U,MATCH(AH$21,Orçamento!$C:$C,),1),INDEX(Orçamento!$U:$U,MATCH(AH$21&amp;"-"&amp;$F147,Orçamento!$F:$F,),1)))</f>
        <v/>
      </c>
      <c r="AI146" s="311" t="str">
        <f ca="1">IF(AI$21&gt;$D146,"",IF($G146=$E$6,INDEX(Orçamento!$U:$U,MATCH(AI$21,Orçamento!$C:$C,),1),INDEX(Orçamento!$U:$U,MATCH(AI$21&amp;"-"&amp;$F147,Orçamento!$F:$F,),1)))</f>
        <v/>
      </c>
      <c r="AJ146" s="311" t="str">
        <f ca="1">IF(AJ$21&gt;$D146,"",IF($G146=$E$6,INDEX(Orçamento!$U:$U,MATCH(AJ$21,Orçamento!$C:$C,),1),INDEX(Orçamento!$U:$U,MATCH(AJ$21&amp;"-"&amp;$F147,Orçamento!$F:$F,),1)))</f>
        <v/>
      </c>
      <c r="AK146" s="311" t="str">
        <f ca="1">IF(AK$21&gt;$D146,"",IF($G146=$E$6,INDEX(Orçamento!$U:$U,MATCH(AK$21,Orçamento!$C:$C,),1),INDEX(Orçamento!$U:$U,MATCH(AK$21&amp;"-"&amp;$F147,Orçamento!$F:$F,),1)))</f>
        <v/>
      </c>
    </row>
    <row r="147" spans="1:37" ht="13.15" customHeight="1">
      <c r="A147" s="206"/>
      <c r="B147" s="263">
        <f t="shared" ref="B147" ca="1" si="139">IF($F146&gt;$E$2,0,(1/(1-B148-C148))*(B148+C148))</f>
        <v>0</v>
      </c>
      <c r="C147" s="264" cm="1">
        <f t="array" aca="1" ref="C147" ca="1">IF(ROUND(SUM(IF(R146:AK146&lt;&gt;"",(R147:AK147)))-N146,3)&lt;&gt;0,"X",0)</f>
        <v>0</v>
      </c>
      <c r="D147" s="206"/>
      <c r="E147" s="215" t="str" cm="1">
        <f t="array" aca="1" ref="E147" ca="1">IF($F146&gt;$E$2,"",INDEX('QC rev00'!$J$9:$J$120,1+E146,1))</f>
        <v/>
      </c>
      <c r="F147" s="215" t="str" cm="1">
        <f t="array" aca="1" ref="F147" ca="1">IF($F146&gt;$E$2,"",IF($F$2=1,INDEX('QC rev00'!$M$10:$T$120,$F148,1),IF($F$2=2,INDEX(#REF!,$F148,1),INDEX(#REF!,$F148,1))))</f>
        <v/>
      </c>
      <c r="G147" s="752"/>
      <c r="H147" s="729"/>
      <c r="I147" s="730"/>
      <c r="J147" s="747"/>
      <c r="K147" s="748"/>
      <c r="L147" s="755"/>
      <c r="M147" s="734"/>
      <c r="N147" s="737"/>
      <c r="O147" s="740"/>
      <c r="P147" s="743"/>
      <c r="Q147" s="265" t="s">
        <v>90</v>
      </c>
      <c r="R147" s="312" t="str" cm="1">
        <f t="array" aca="1" ref="R147" ca="1">IF(OR($D146=0,R146="",$N146=0),"",
IF($G146=$E$6,
SUM(IF(OFFSET($R$23,,,($F146-1)*3-2,$D$3)=R146,OFFSET($R$25,,,($F146-1)*3-2,$D$3)*OFFSET($B$23,1,,($F146-1)*3-2,1))),
IF($D146=1,$N146,
SUMIF(OFFSET(Orçamento!$D$1,$B146-1,,$C146,),$F147&amp;"-"&amp;R146,OFFSET(Orçamento!$I$1,$B146-1,,$C146,))*$N146/$E147)))</f>
        <v/>
      </c>
      <c r="S147" s="312" t="str" cm="1">
        <f t="array" aca="1" ref="S147" ca="1">IF(OR($D146=0,S146="",$N146=0),"",
IF($G146=$E$6,
SUM(IF(OFFSET($R$23,,,($F146-1)*3-2,$D$3)=S146,OFFSET($R$25,,,($F146-1)*3-2,$D$3)*OFFSET($B$23,1,,($F146-1)*3-2,1))),
IF($D146=1,$N146,
SUMIF(OFFSET(Orçamento!$D$1,$B146-1,,$C146,),$F147&amp;"-"&amp;S146,OFFSET(Orçamento!$I$1,$B146-1,,$C146,))*$N146/$E147)))</f>
        <v/>
      </c>
      <c r="T147" s="312" t="str" cm="1">
        <f t="array" aca="1" ref="T147" ca="1">IF(OR($D146=0,T146="",$N146=0),"",
IF($G146=$E$6,
SUM(IF(OFFSET($R$23,,,($F146-1)*3-2,$D$3)=T146,OFFSET($R$25,,,($F146-1)*3-2,$D$3)*OFFSET($B$23,1,,($F146-1)*3-2,1))),
IF($D146=1,$N146,
SUMIF(OFFSET(Orçamento!$D$1,$B146-1,,$C146,),$F147&amp;"-"&amp;T146,OFFSET(Orçamento!$I$1,$B146-1,,$C146,))*$N146/$E147)))</f>
        <v/>
      </c>
      <c r="U147" s="313" t="str" cm="1">
        <f t="array" aca="1" ref="U147" ca="1">IF(OR($D146=0,U146="",$N146=0),"",
IF($G146=$E$6,
SUM(IF(OFFSET($R$23,,,($F146-1)*3-2,$D$3)=U146,OFFSET($R$25,,,($F146-1)*3-2,$D$3)*OFFSET($B$23,1,,($F146-1)*3-2,1))),
IF($D146=1,$N146,
SUMIF(OFFSET(Orçamento!$D$1,$B146-1,,$C146,),$F147&amp;"-"&amp;U146,OFFSET(Orçamento!$I$1,$B146-1,,$C146,))*$N146/$E147)))</f>
        <v/>
      </c>
      <c r="V147" s="312" t="str" cm="1">
        <f t="array" aca="1" ref="V147" ca="1">IF(OR($D146=0,V146="",$N146=0),"",
IF($G146=$E$6,
SUM(IF(OFFSET($R$23,,,($F146-1)*3-2,$D$3)=V146,OFFSET($R$25,,,($F146-1)*3-2,$D$3)*OFFSET($B$23,1,,($F146-1)*3-2,1))),
IF($D146=1,$N146,
SUMIF(OFFSET(Orçamento!$D$1,$B146-1,,$C146,),$F147&amp;"-"&amp;V146,OFFSET(Orçamento!$I$1,$B146-1,,$C146,))*$N146/$E147)))</f>
        <v/>
      </c>
      <c r="W147" s="312" t="str" cm="1">
        <f t="array" aca="1" ref="W147" ca="1">IF(OR($D146=0,W146="",$N146=0),"",
IF($G146=$E$6,
SUM(IF(OFFSET($R$23,,,($F146-1)*3-2,$D$3)=W146,OFFSET($R$25,,,($F146-1)*3-2,$D$3)*OFFSET($B$23,1,,($F146-1)*3-2,1))),
IF($D146=1,$N146,
SUMIF(OFFSET(Orçamento!$D$1,$B146-1,,$C146,),$F147&amp;"-"&amp;W146,OFFSET(Orçamento!$I$1,$B146-1,,$C146,))*$N146/$E147)))</f>
        <v/>
      </c>
      <c r="X147" s="312" t="str" cm="1">
        <f t="array" aca="1" ref="X147" ca="1">IF(OR($D146=0,X146="",$N146=0),"",
IF($G146=$E$6,
SUM(IF(OFFSET($R$23,,,($F146-1)*3-2,$D$3)=X146,OFFSET($R$25,,,($F146-1)*3-2,$D$3)*OFFSET($B$23,1,,($F146-1)*3-2,1))),
IF($D146=1,$N146,
SUMIF(OFFSET(Orçamento!$D$1,$B146-1,,$C146,),$F147&amp;"-"&amp;X146,OFFSET(Orçamento!$I$1,$B146-1,,$C146,))*$N146/$E147)))</f>
        <v/>
      </c>
      <c r="Y147" s="312" t="str" cm="1">
        <f t="array" aca="1" ref="Y147" ca="1">IF(OR($D146=0,Y146="",$N146=0),"",
IF($G146=$E$6,
SUM(IF(OFFSET($R$23,,,($F146-1)*3-2,$D$3)=Y146,OFFSET($R$25,,,($F146-1)*3-2,$D$3)*OFFSET($B$23,1,,($F146-1)*3-2,1))),
IF($D146=1,$N146,
SUMIF(OFFSET(Orçamento!$D$1,$B146-1,,$C146,),$F147&amp;"-"&amp;Y146,OFFSET(Orçamento!$I$1,$B146-1,,$C146,))*$N146/$E147)))</f>
        <v/>
      </c>
      <c r="Z147" s="312" t="str" cm="1">
        <f t="array" aca="1" ref="Z147" ca="1">IF(OR($D146=0,Z146="",$N146=0),"",
IF($G146=$E$6,
SUM(IF(OFFSET($R$23,,,($F146-1)*3-2,$D$3)=Z146,OFFSET($R$25,,,($F146-1)*3-2,$D$3)*OFFSET($B$23,1,,($F146-1)*3-2,1))),
IF($D146=1,$N146,
SUMIF(OFFSET(Orçamento!$D$1,$B146-1,,$C146,),$F147&amp;"-"&amp;Z146,OFFSET(Orçamento!$I$1,$B146-1,,$C146,))*$N146/$E147)))</f>
        <v/>
      </c>
      <c r="AA147" s="314" t="str" cm="1">
        <f t="array" aca="1" ref="AA147" ca="1">IF(OR($D146=0,AA146="",$N146=0),"",
IF($G146=$E$6,
SUM(IF(OFFSET($R$23,,,($F146-1)*3-2,$D$3)=AA146,OFFSET($R$25,,,($F146-1)*3-2,$D$3)*OFFSET($B$23,1,,($F146-1)*3-2,1))),
IF($D146=1,$N146,
SUMIF(OFFSET(Orçamento!$D$1,$B146-1,,$C146,),$F147&amp;"-"&amp;AA146,OFFSET(Orçamento!$I$1,$B146-1,,$C146,))*$N146/$E147)))</f>
        <v/>
      </c>
      <c r="AB147" s="314" t="str" cm="1">
        <f t="array" aca="1" ref="AB147" ca="1">IF(OR($D146=0,AB146="",$N146=0),"",
IF($G146=$E$6,
SUM(IF(OFFSET($R$23,,,($F146-1)*3-2,$D$3)=AB146,OFFSET($R$25,,,($F146-1)*3-2,$D$3)*OFFSET($B$23,1,,($F146-1)*3-2,1))),
IF($D146=1,$N146,
SUMIF(OFFSET(Orçamento!$D$1,$B146-1,,$C146,),$F147&amp;"-"&amp;AB146,OFFSET(Orçamento!$I$1,$B146-1,,$C146,))*$N146/$E147)))</f>
        <v/>
      </c>
      <c r="AC147" s="314" t="str" cm="1">
        <f t="array" aca="1" ref="AC147" ca="1">IF(OR($D146=0,AC146="",$N146=0),"",
IF($G146=$E$6,
SUM(IF(OFFSET($R$23,,,($F146-1)*3-2,$D$3)=AC146,OFFSET($R$25,,,($F146-1)*3-2,$D$3)*OFFSET($B$23,1,,($F146-1)*3-2,1))),
IF($D146=1,$N146,
SUMIF(OFFSET(Orçamento!$D$1,$B146-1,,$C146,),$F147&amp;"-"&amp;AC146,OFFSET(Orçamento!$I$1,$B146-1,,$C146,))*$N146/$E147)))</f>
        <v/>
      </c>
      <c r="AD147" s="314" t="str" cm="1">
        <f t="array" aca="1" ref="AD147" ca="1">IF(OR($D146=0,AD146="",$N146=0),"",
IF($G146=$E$6,
SUM(IF(OFFSET($R$23,,,($F146-1)*3-2,$D$3)=AD146,OFFSET($R$25,,,($F146-1)*3-2,$D$3)*OFFSET($B$23,1,,($F146-1)*3-2,1))),
IF($D146=1,$N146,
SUMIF(OFFSET(Orçamento!$D$1,$B146-1,,$C146,),$F147&amp;"-"&amp;AD146,OFFSET(Orçamento!$I$1,$B146-1,,$C146,))*$N146/$E147)))</f>
        <v/>
      </c>
      <c r="AE147" s="314" t="str" cm="1">
        <f t="array" aca="1" ref="AE147" ca="1">IF(OR($D146=0,AE146="",$N146=0),"",
IF($G146=$E$6,
SUM(IF(OFFSET($R$23,,,($F146-1)*3-2,$D$3)=AE146,OFFSET($R$25,,,($F146-1)*3-2,$D$3)*OFFSET($B$23,1,,($F146-1)*3-2,1))),
IF($D146=1,$N146,
SUMIF(OFFSET(Orçamento!$D$1,$B146-1,,$C146,),$F147&amp;"-"&amp;AE146,OFFSET(Orçamento!$I$1,$B146-1,,$C146,))*$N146/$E147)))</f>
        <v/>
      </c>
      <c r="AF147" s="314" t="str" cm="1">
        <f t="array" aca="1" ref="AF147" ca="1">IF(OR($D146=0,AF146="",$N146=0),"",
IF($G146=$E$6,
SUM(IF(OFFSET($R$23,,,($F146-1)*3-2,$D$3)=AF146,OFFSET($R$25,,,($F146-1)*3-2,$D$3)*OFFSET($B$23,1,,($F146-1)*3-2,1))),
IF($D146=1,$N146,
SUMIF(OFFSET(Orçamento!$D$1,$B146-1,,$C146,),$F147&amp;"-"&amp;AF146,OFFSET(Orçamento!$I$1,$B146-1,,$C146,))*$N146/$E147)))</f>
        <v/>
      </c>
      <c r="AG147" s="314" t="str" cm="1">
        <f t="array" aca="1" ref="AG147" ca="1">IF(OR($D146=0,AG146="",$N146=0),"",
IF($G146=$E$6,
SUM(IF(OFFSET($R$23,,,($F146-1)*3-2,$D$3)=AG146,OFFSET($R$25,,,($F146-1)*3-2,$D$3)*OFFSET($B$23,1,,($F146-1)*3-2,1))),
IF($D146=1,$N146,
SUMIF(OFFSET(Orçamento!$D$1,$B146-1,,$C146,),$F147&amp;"-"&amp;AG146,OFFSET(Orçamento!$I$1,$B146-1,,$C146,))*$N146/$E147)))</f>
        <v/>
      </c>
      <c r="AH147" s="314" t="str" cm="1">
        <f t="array" aca="1" ref="AH147" ca="1">IF(OR($D146=0,AH146="",$N146=0),"",
IF($G146=$E$6,
SUM(IF(OFFSET($R$23,,,($F146-1)*3-2,$D$3)=AH146,OFFSET($R$25,,,($F146-1)*3-2,$D$3)*OFFSET($B$23,1,,($F146-1)*3-2,1))),
IF($D146=1,$N146,
SUMIF(OFFSET(Orçamento!$D$1,$B146-1,,$C146,),$F147&amp;"-"&amp;AH146,OFFSET(Orçamento!$I$1,$B146-1,,$C146,))*$N146/$E147)))</f>
        <v/>
      </c>
      <c r="AI147" s="314" t="str" cm="1">
        <f t="array" aca="1" ref="AI147" ca="1">IF(OR($D146=0,AI146="",$N146=0),"",
IF($G146=$E$6,
SUM(IF(OFFSET($R$23,,,($F146-1)*3-2,$D$3)=AI146,OFFSET($R$25,,,($F146-1)*3-2,$D$3)*OFFSET($B$23,1,,($F146-1)*3-2,1))),
IF($D146=1,$N146,
SUMIF(OFFSET(Orçamento!$D$1,$B146-1,,$C146,),$F147&amp;"-"&amp;AI146,OFFSET(Orçamento!$I$1,$B146-1,,$C146,))*$N146/$E147)))</f>
        <v/>
      </c>
      <c r="AJ147" s="314" t="str" cm="1">
        <f t="array" aca="1" ref="AJ147" ca="1">IF(OR($D146=0,AJ146="",$N146=0),"",
IF($G146=$E$6,
SUM(IF(OFFSET($R$23,,,($F146-1)*3-2,$D$3)=AJ146,OFFSET($R$25,,,($F146-1)*3-2,$D$3)*OFFSET($B$23,1,,($F146-1)*3-2,1))),
IF($D146=1,$N146,
SUMIF(OFFSET(Orçamento!$D$1,$B146-1,,$C146,),$F147&amp;"-"&amp;AJ146,OFFSET(Orçamento!$I$1,$B146-1,,$C146,))*$N146/$E147)))</f>
        <v/>
      </c>
      <c r="AK147" s="314" t="str" cm="1">
        <f t="array" aca="1" ref="AK147" ca="1">IF(OR($D146=0,AK146="",$N146=0),"",
IF($G146=$E$6,
SUM(IF(OFFSET($R$23,,,($F146-1)*3-2,$D$3)=AK146,OFFSET($R$25,,,($F146-1)*3-2,$D$3)*OFFSET($B$23,1,,($F146-1)*3-2,1))),
IF($D146=1,$N146,
SUMIF(OFFSET(Orçamento!$D$1,$B146-1,,$C146,),$F147&amp;"-"&amp;AK146,OFFSET(Orçamento!$I$1,$B146-1,,$C146,))*$N146/$E147)))</f>
        <v/>
      </c>
    </row>
    <row r="148" spans="1:37" ht="13.15" customHeight="1">
      <c r="A148" s="206"/>
      <c r="B148" s="266" t="str" cm="1">
        <f t="array" aca="1" ref="B148" ca="1">IF($F146&gt;$E$2,"",IF($F$2=1,INDEX('QC rev00'!$M$10:$T$120,$F148,5),IF($F$2=2,INDEX(#REF!,$F148,5),INDEX(#REF!,$F148,5))))</f>
        <v/>
      </c>
      <c r="C148" s="266" t="str" cm="1">
        <f t="array" aca="1" ref="C148" ca="1">IF($F146&gt;$E$2,"",IF($F$2=1,INDEX('QC rev00'!$M$10:$T$120,$F148,6),IF($F$2=2,INDEX(#REF!,$F148,6),INDEX(#REF!,$F148,6))))</f>
        <v/>
      </c>
      <c r="D148" s="207"/>
      <c r="E148" s="207"/>
      <c r="F148" s="207" t="str">
        <f ca="1">IF(F146&gt;$E$2,"",MATCH(F146,'QC rev00'!$C$10:$C$120,))</f>
        <v/>
      </c>
      <c r="G148" s="753"/>
      <c r="H148" s="731"/>
      <c r="I148" s="732"/>
      <c r="J148" s="749"/>
      <c r="K148" s="750"/>
      <c r="L148" s="756"/>
      <c r="M148" s="735"/>
      <c r="N148" s="738"/>
      <c r="O148" s="741"/>
      <c r="P148" s="744"/>
      <c r="Q148" s="267" t="s">
        <v>91</v>
      </c>
      <c r="R148" s="588">
        <f t="shared" ref="R148:AK148" ca="1" si="140">IFERROR(R147*$O146,0)</f>
        <v>0</v>
      </c>
      <c r="S148" s="588">
        <f t="shared" ca="1" si="140"/>
        <v>0</v>
      </c>
      <c r="T148" s="588">
        <f t="shared" ca="1" si="140"/>
        <v>0</v>
      </c>
      <c r="U148" s="589">
        <f t="shared" ca="1" si="140"/>
        <v>0</v>
      </c>
      <c r="V148" s="588">
        <f t="shared" ca="1" si="140"/>
        <v>0</v>
      </c>
      <c r="W148" s="588">
        <f t="shared" ca="1" si="140"/>
        <v>0</v>
      </c>
      <c r="X148" s="588">
        <f t="shared" ca="1" si="140"/>
        <v>0</v>
      </c>
      <c r="Y148" s="588">
        <f t="shared" ca="1" si="140"/>
        <v>0</v>
      </c>
      <c r="Z148" s="588">
        <f t="shared" ca="1" si="140"/>
        <v>0</v>
      </c>
      <c r="AA148" s="588">
        <f t="shared" ca="1" si="140"/>
        <v>0</v>
      </c>
      <c r="AB148" s="588">
        <f t="shared" ca="1" si="140"/>
        <v>0</v>
      </c>
      <c r="AC148" s="588">
        <f t="shared" ca="1" si="140"/>
        <v>0</v>
      </c>
      <c r="AD148" s="588">
        <f t="shared" ca="1" si="140"/>
        <v>0</v>
      </c>
      <c r="AE148" s="588">
        <f t="shared" ca="1" si="140"/>
        <v>0</v>
      </c>
      <c r="AF148" s="588">
        <f t="shared" ca="1" si="140"/>
        <v>0</v>
      </c>
      <c r="AG148" s="588">
        <f t="shared" ca="1" si="140"/>
        <v>0</v>
      </c>
      <c r="AH148" s="588">
        <f t="shared" ca="1" si="140"/>
        <v>0</v>
      </c>
      <c r="AI148" s="588">
        <f t="shared" ca="1" si="140"/>
        <v>0</v>
      </c>
      <c r="AJ148" s="588">
        <f t="shared" ca="1" si="140"/>
        <v>0</v>
      </c>
      <c r="AK148" s="588">
        <f t="shared" ca="1" si="140"/>
        <v>0</v>
      </c>
    </row>
    <row r="149" spans="1:37" ht="13.15" customHeight="1">
      <c r="A149" s="206"/>
      <c r="B149" s="261">
        <f ca="1">IF($F149&gt;$E$2,0,IF(E149&lt;&gt;"",MATCH(F150&amp;" - Mapa",Orçamento!J:J,),0))</f>
        <v>0</v>
      </c>
      <c r="C149" s="215">
        <f ca="1">IF($D149&gt;1,_xlfn.MAXIFS(Orçamento!G:G,Orçamento!J:J,F150&amp;" - Mapa")+6-B149,0)</f>
        <v>0</v>
      </c>
      <c r="D149" s="261">
        <f ca="1">IF($F149&gt;$E$2,0,IF($G149=$E$6,$D$2,IF(E149&lt;&gt;"",_xlfn.MAXIFS(Orçamento!E:E,Orçamento!J:J,F150&amp;" - Mapa"),0)))</f>
        <v>0</v>
      </c>
      <c r="E149" s="215" t="str">
        <f ca="1">IF(F150="","",_xlfn.IFNA(MATCH($F150,'QC rev00'!$G$10:$G$120,),""))</f>
        <v/>
      </c>
      <c r="F149" s="207" cm="1">
        <f t="array" aca="1" ref="F149" ca="1">OFFSET(F149,-3,,,)+1</f>
        <v>43</v>
      </c>
      <c r="G149" s="751" t="str" cm="1">
        <f t="array" aca="1" ref="G149" ca="1">IF($F149&gt;$E$2,"",IF($F$2=1,INDEX('QC rev00'!$M$10:$T$120,$F151,2),IF($F$2=2,INDEX(#REF!,$F151,2),INDEX(#REF!,$F151,2))))</f>
        <v/>
      </c>
      <c r="H149" s="727" t="str" cm="1">
        <f t="array" aca="1" ref="H149" ca="1">IF($F149&gt;$E$2,"",IF($F$2=1,INDEX('QC rev00'!$M$10:$T$120,$F151,3),IF($F$2=2,INDEX(#REF!,$F151,3),INDEX(#REF!,$F151,3))))</f>
        <v/>
      </c>
      <c r="I149" s="728"/>
      <c r="J149" s="745"/>
      <c r="K149" s="746"/>
      <c r="L149" s="754" t="str" cm="1">
        <f t="array" aca="1" ref="L149" ca="1">IF($F149&gt;$E$2,"",IF($F$2=1,INDEX('QC rev00'!$M$10:$T$120,$F151,7),IF($F$2=2,INDEX(#REF!,$F151,7),INDEX(#REF!,$F151,7))))</f>
        <v/>
      </c>
      <c r="M149" s="733" t="str" cm="1">
        <f t="array" aca="1" ref="M149" ca="1">IF($F149&gt;$E$2,"",IF($F$2=1,INDEX('QC rev00'!$M$10:$T$120,$F151,8),IF($F$2=2,INDEX(#REF!,$F151,8),INDEX(#REF!,$F151,8))))</f>
        <v/>
      </c>
      <c r="N149" s="736" cm="1">
        <f t="array" aca="1" ref="N149" ca="1">IF($F149&gt;$E$2,0,IF(_xlfn.IFNA(MATCH($G149,Listas!$E$4:$E$206,),0)&gt;0,$F$5,IF($F$2=1,INDEX('QC rev00'!$M$10:$U$120,$F151,9),IF($F$2=2,INDEX(#REF!,$F151,9),INDEX(#REF!,$F151,9)))))</f>
        <v>0</v>
      </c>
      <c r="O149" s="739" cm="1">
        <f t="array" aca="1" ref="O149" ca="1">IF($F149&gt;$E$2,0,IF(_xlfn.IFNA(MATCH($G149,Listas!$E$4:$E$206,),0)&gt;0,1,IF($H$10=0,0,IF($F$2=1,INDEX('QC rev00'!$M$10:$BC$120,$F151,9+$F$3),IF($F$2=2,INDEX(#REF!,$F151,9+$F$3),INDEX(#REF!,$F151,9+$F$3)))*IF($E$5="X",1,1-$B151-$C151))))</f>
        <v>0</v>
      </c>
      <c r="P149" s="742">
        <f t="shared" ref="P149" ca="1" si="141">N149*O149</f>
        <v>0</v>
      </c>
      <c r="Q149" s="262" t="s">
        <v>89</v>
      </c>
      <c r="R149" s="308" t="str" cm="1">
        <f t="array" aca="1" ref="R149" ca="1">IF($D149=0,"",IF($G149=$E$6,INDEX(Orçamento!$U:$U,MATCH(R$21,Orçamento!$C:$C,),1),INDEX(Orçamento!$U:$U,$B149,1)))</f>
        <v/>
      </c>
      <c r="S149" s="309" t="str">
        <f ca="1">IF(S$21&gt;$D149,"",IF($G149=$E$6,INDEX(Orçamento!$U:$U,MATCH(S$21,Orçamento!$C:$C,),1),INDEX(Orçamento!$U:$U,MATCH(S$21&amp;"-"&amp;$F150,Orçamento!$F:$F,),1)))</f>
        <v/>
      </c>
      <c r="T149" s="309" t="str">
        <f ca="1">IF(T$21&gt;$D149,"",IF($G149=$E$6,INDEX(Orçamento!$U:$U,MATCH(T$21,Orçamento!$C:$C,),1),INDEX(Orçamento!$U:$U,MATCH(T$21&amp;"-"&amp;$F150,Orçamento!$F:$F,),1)))</f>
        <v/>
      </c>
      <c r="U149" s="310" t="str">
        <f ca="1">IF(U$21&gt;$D149,"",IF($G149=$E$6,INDEX(Orçamento!$U:$U,MATCH(U$21,Orçamento!$C:$C,),1),INDEX(Orçamento!$U:$U,MATCH(U$21&amp;"-"&amp;$F150,Orçamento!$F:$F,),1)))</f>
        <v/>
      </c>
      <c r="V149" s="309" t="str">
        <f ca="1">IF(V$21&gt;$D149,"",IF($G149=$E$6,INDEX(Orçamento!$U:$U,MATCH(V$21,Orçamento!$C:$C,),1),INDEX(Orçamento!$U:$U,MATCH(V$21&amp;"-"&amp;$F150,Orçamento!$F:$F,),1)))</f>
        <v/>
      </c>
      <c r="W149" s="309" t="str">
        <f ca="1">IF(W$21&gt;$D149,"",IF($G149=$E$6,INDEX(Orçamento!$U:$U,MATCH(W$21,Orçamento!$C:$C,),1),INDEX(Orçamento!$U:$U,MATCH(W$21&amp;"-"&amp;$F150,Orçamento!$F:$F,),1)))</f>
        <v/>
      </c>
      <c r="X149" s="309" t="str">
        <f ca="1">IF(X$21&gt;$D149,"",IF($G149=$E$6,INDEX(Orçamento!$U:$U,MATCH(X$21,Orçamento!$C:$C,),1),INDEX(Orçamento!$U:$U,MATCH(X$21&amp;"-"&amp;$F150,Orçamento!$F:$F,),1)))</f>
        <v/>
      </c>
      <c r="Y149" s="309" t="str">
        <f ca="1">IF(Y$21&gt;$D149,"",IF($G149=$E$6,INDEX(Orçamento!$U:$U,MATCH(Y$21,Orçamento!$C:$C,),1),INDEX(Orçamento!$U:$U,MATCH(Y$21&amp;"-"&amp;$F150,Orçamento!$F:$F,),1)))</f>
        <v/>
      </c>
      <c r="Z149" s="309" t="str">
        <f ca="1">IF(Z$21&gt;$D149,"",IF($G149=$E$6,INDEX(Orçamento!$U:$U,MATCH(Z$21,Orçamento!$C:$C,),1),INDEX(Orçamento!$U:$U,MATCH(Z$21&amp;"-"&amp;$F150,Orçamento!$F:$F,),1)))</f>
        <v/>
      </c>
      <c r="AA149" s="311" t="str">
        <f ca="1">IF(AA$21&gt;$D149,"",IF($G149=$E$6,INDEX(Orçamento!$U:$U,MATCH(AA$21,Orçamento!$C:$C,),1),INDEX(Orçamento!$U:$U,MATCH(AA$21&amp;"-"&amp;$F150,Orçamento!$F:$F,),1)))</f>
        <v/>
      </c>
      <c r="AB149" s="311" t="str">
        <f ca="1">IF(AB$21&gt;$D149,"",IF($G149=$E$6,INDEX(Orçamento!$U:$U,MATCH(AB$21,Orçamento!$C:$C,),1),INDEX(Orçamento!$U:$U,MATCH(AB$21&amp;"-"&amp;$F150,Orçamento!$F:$F,),1)))</f>
        <v/>
      </c>
      <c r="AC149" s="311" t="str">
        <f ca="1">IF(AC$21&gt;$D149,"",IF($G149=$E$6,INDEX(Orçamento!$U:$U,MATCH(AC$21,Orçamento!$C:$C,),1),INDEX(Orçamento!$U:$U,MATCH(AC$21&amp;"-"&amp;$F150,Orçamento!$F:$F,),1)))</f>
        <v/>
      </c>
      <c r="AD149" s="311" t="str">
        <f ca="1">IF(AD$21&gt;$D149,"",IF($G149=$E$6,INDEX(Orçamento!$U:$U,MATCH(AD$21,Orçamento!$C:$C,),1),INDEX(Orçamento!$U:$U,MATCH(AD$21&amp;"-"&amp;$F150,Orçamento!$F:$F,),1)))</f>
        <v/>
      </c>
      <c r="AE149" s="311" t="str">
        <f ca="1">IF(AE$21&gt;$D149,"",IF($G149=$E$6,INDEX(Orçamento!$U:$U,MATCH(AE$21,Orçamento!$C:$C,),1),INDEX(Orçamento!$U:$U,MATCH(AE$21&amp;"-"&amp;$F150,Orçamento!$F:$F,),1)))</f>
        <v/>
      </c>
      <c r="AF149" s="311" t="str">
        <f ca="1">IF(AF$21&gt;$D149,"",IF($G149=$E$6,INDEX(Orçamento!$U:$U,MATCH(AF$21,Orçamento!$C:$C,),1),INDEX(Orçamento!$U:$U,MATCH(AF$21&amp;"-"&amp;$F150,Orçamento!$F:$F,),1)))</f>
        <v/>
      </c>
      <c r="AG149" s="311" t="str">
        <f ca="1">IF(AG$21&gt;$D149,"",IF($G149=$E$6,INDEX(Orçamento!$U:$U,MATCH(AG$21,Orçamento!$C:$C,),1),INDEX(Orçamento!$U:$U,MATCH(AG$21&amp;"-"&amp;$F150,Orçamento!$F:$F,),1)))</f>
        <v/>
      </c>
      <c r="AH149" s="311" t="str">
        <f ca="1">IF(AH$21&gt;$D149,"",IF($G149=$E$6,INDEX(Orçamento!$U:$U,MATCH(AH$21,Orçamento!$C:$C,),1),INDEX(Orçamento!$U:$U,MATCH(AH$21&amp;"-"&amp;$F150,Orçamento!$F:$F,),1)))</f>
        <v/>
      </c>
      <c r="AI149" s="311" t="str">
        <f ca="1">IF(AI$21&gt;$D149,"",IF($G149=$E$6,INDEX(Orçamento!$U:$U,MATCH(AI$21,Orçamento!$C:$C,),1),INDEX(Orçamento!$U:$U,MATCH(AI$21&amp;"-"&amp;$F150,Orçamento!$F:$F,),1)))</f>
        <v/>
      </c>
      <c r="AJ149" s="311" t="str">
        <f ca="1">IF(AJ$21&gt;$D149,"",IF($G149=$E$6,INDEX(Orçamento!$U:$U,MATCH(AJ$21,Orçamento!$C:$C,),1),INDEX(Orçamento!$U:$U,MATCH(AJ$21&amp;"-"&amp;$F150,Orçamento!$F:$F,),1)))</f>
        <v/>
      </c>
      <c r="AK149" s="311" t="str">
        <f ca="1">IF(AK$21&gt;$D149,"",IF($G149=$E$6,INDEX(Orçamento!$U:$U,MATCH(AK$21,Orçamento!$C:$C,),1),INDEX(Orçamento!$U:$U,MATCH(AK$21&amp;"-"&amp;$F150,Orçamento!$F:$F,),1)))</f>
        <v/>
      </c>
    </row>
    <row r="150" spans="1:37" ht="13.15" customHeight="1">
      <c r="A150" s="206"/>
      <c r="B150" s="263">
        <f t="shared" ref="B150" ca="1" si="142">IF($F149&gt;$E$2,0,(1/(1-B151-C151))*(B151+C151))</f>
        <v>0</v>
      </c>
      <c r="C150" s="264" cm="1">
        <f t="array" aca="1" ref="C150" ca="1">IF(ROUND(SUM(IF(R149:AK149&lt;&gt;"",(R150:AK150)))-N149,3)&lt;&gt;0,"X",0)</f>
        <v>0</v>
      </c>
      <c r="D150" s="206"/>
      <c r="E150" s="215" t="str" cm="1">
        <f t="array" aca="1" ref="E150" ca="1">IF($F149&gt;$E$2,"",INDEX('QC rev00'!$J$9:$J$120,1+E149,1))</f>
        <v/>
      </c>
      <c r="F150" s="215" t="str" cm="1">
        <f t="array" aca="1" ref="F150" ca="1">IF($F149&gt;$E$2,"",IF($F$2=1,INDEX('QC rev00'!$M$10:$T$120,$F151,1),IF($F$2=2,INDEX(#REF!,$F151,1),INDEX(#REF!,$F151,1))))</f>
        <v/>
      </c>
      <c r="G150" s="752"/>
      <c r="H150" s="729"/>
      <c r="I150" s="730"/>
      <c r="J150" s="747"/>
      <c r="K150" s="748"/>
      <c r="L150" s="755"/>
      <c r="M150" s="734"/>
      <c r="N150" s="737"/>
      <c r="O150" s="740"/>
      <c r="P150" s="743"/>
      <c r="Q150" s="265" t="s">
        <v>90</v>
      </c>
      <c r="R150" s="312" t="str" cm="1">
        <f t="array" aca="1" ref="R150" ca="1">IF(OR($D149=0,R149="",$N149=0),"",
IF($G149=$E$6,
SUM(IF(OFFSET($R$23,,,($F149-1)*3-2,$D$3)=R149,OFFSET($R$25,,,($F149-1)*3-2,$D$3)*OFFSET($B$23,1,,($F149-1)*3-2,1))),
IF($D149=1,$N149,
SUMIF(OFFSET(Orçamento!$D$1,$B149-1,,$C149,),$F150&amp;"-"&amp;R149,OFFSET(Orçamento!$I$1,$B149-1,,$C149,))*$N149/$E150)))</f>
        <v/>
      </c>
      <c r="S150" s="312" t="str" cm="1">
        <f t="array" aca="1" ref="S150" ca="1">IF(OR($D149=0,S149="",$N149=0),"",
IF($G149=$E$6,
SUM(IF(OFFSET($R$23,,,($F149-1)*3-2,$D$3)=S149,OFFSET($R$25,,,($F149-1)*3-2,$D$3)*OFFSET($B$23,1,,($F149-1)*3-2,1))),
IF($D149=1,$N149,
SUMIF(OFFSET(Orçamento!$D$1,$B149-1,,$C149,),$F150&amp;"-"&amp;S149,OFFSET(Orçamento!$I$1,$B149-1,,$C149,))*$N149/$E150)))</f>
        <v/>
      </c>
      <c r="T150" s="312" t="str" cm="1">
        <f t="array" aca="1" ref="T150" ca="1">IF(OR($D149=0,T149="",$N149=0),"",
IF($G149=$E$6,
SUM(IF(OFFSET($R$23,,,($F149-1)*3-2,$D$3)=T149,OFFSET($R$25,,,($F149-1)*3-2,$D$3)*OFFSET($B$23,1,,($F149-1)*3-2,1))),
IF($D149=1,$N149,
SUMIF(OFFSET(Orçamento!$D$1,$B149-1,,$C149,),$F150&amp;"-"&amp;T149,OFFSET(Orçamento!$I$1,$B149-1,,$C149,))*$N149/$E150)))</f>
        <v/>
      </c>
      <c r="U150" s="313" t="str" cm="1">
        <f t="array" aca="1" ref="U150" ca="1">IF(OR($D149=0,U149="",$N149=0),"",
IF($G149=$E$6,
SUM(IF(OFFSET($R$23,,,($F149-1)*3-2,$D$3)=U149,OFFSET($R$25,,,($F149-1)*3-2,$D$3)*OFFSET($B$23,1,,($F149-1)*3-2,1))),
IF($D149=1,$N149,
SUMIF(OFFSET(Orçamento!$D$1,$B149-1,,$C149,),$F150&amp;"-"&amp;U149,OFFSET(Orçamento!$I$1,$B149-1,,$C149,))*$N149/$E150)))</f>
        <v/>
      </c>
      <c r="V150" s="312" t="str" cm="1">
        <f t="array" aca="1" ref="V150" ca="1">IF(OR($D149=0,V149="",$N149=0),"",
IF($G149=$E$6,
SUM(IF(OFFSET($R$23,,,($F149-1)*3-2,$D$3)=V149,OFFSET($R$25,,,($F149-1)*3-2,$D$3)*OFFSET($B$23,1,,($F149-1)*3-2,1))),
IF($D149=1,$N149,
SUMIF(OFFSET(Orçamento!$D$1,$B149-1,,$C149,),$F150&amp;"-"&amp;V149,OFFSET(Orçamento!$I$1,$B149-1,,$C149,))*$N149/$E150)))</f>
        <v/>
      </c>
      <c r="W150" s="312" t="str" cm="1">
        <f t="array" aca="1" ref="W150" ca="1">IF(OR($D149=0,W149="",$N149=0),"",
IF($G149=$E$6,
SUM(IF(OFFSET($R$23,,,($F149-1)*3-2,$D$3)=W149,OFFSET($R$25,,,($F149-1)*3-2,$D$3)*OFFSET($B$23,1,,($F149-1)*3-2,1))),
IF($D149=1,$N149,
SUMIF(OFFSET(Orçamento!$D$1,$B149-1,,$C149,),$F150&amp;"-"&amp;W149,OFFSET(Orçamento!$I$1,$B149-1,,$C149,))*$N149/$E150)))</f>
        <v/>
      </c>
      <c r="X150" s="312" t="str" cm="1">
        <f t="array" aca="1" ref="X150" ca="1">IF(OR($D149=0,X149="",$N149=0),"",
IF($G149=$E$6,
SUM(IF(OFFSET($R$23,,,($F149-1)*3-2,$D$3)=X149,OFFSET($R$25,,,($F149-1)*3-2,$D$3)*OFFSET($B$23,1,,($F149-1)*3-2,1))),
IF($D149=1,$N149,
SUMIF(OFFSET(Orçamento!$D$1,$B149-1,,$C149,),$F150&amp;"-"&amp;X149,OFFSET(Orçamento!$I$1,$B149-1,,$C149,))*$N149/$E150)))</f>
        <v/>
      </c>
      <c r="Y150" s="312" t="str" cm="1">
        <f t="array" aca="1" ref="Y150" ca="1">IF(OR($D149=0,Y149="",$N149=0),"",
IF($G149=$E$6,
SUM(IF(OFFSET($R$23,,,($F149-1)*3-2,$D$3)=Y149,OFFSET($R$25,,,($F149-1)*3-2,$D$3)*OFFSET($B$23,1,,($F149-1)*3-2,1))),
IF($D149=1,$N149,
SUMIF(OFFSET(Orçamento!$D$1,$B149-1,,$C149,),$F150&amp;"-"&amp;Y149,OFFSET(Orçamento!$I$1,$B149-1,,$C149,))*$N149/$E150)))</f>
        <v/>
      </c>
      <c r="Z150" s="312" t="str" cm="1">
        <f t="array" aca="1" ref="Z150" ca="1">IF(OR($D149=0,Z149="",$N149=0),"",
IF($G149=$E$6,
SUM(IF(OFFSET($R$23,,,($F149-1)*3-2,$D$3)=Z149,OFFSET($R$25,,,($F149-1)*3-2,$D$3)*OFFSET($B$23,1,,($F149-1)*3-2,1))),
IF($D149=1,$N149,
SUMIF(OFFSET(Orçamento!$D$1,$B149-1,,$C149,),$F150&amp;"-"&amp;Z149,OFFSET(Orçamento!$I$1,$B149-1,,$C149,))*$N149/$E150)))</f>
        <v/>
      </c>
      <c r="AA150" s="314" t="str" cm="1">
        <f t="array" aca="1" ref="AA150" ca="1">IF(OR($D149=0,AA149="",$N149=0),"",
IF($G149=$E$6,
SUM(IF(OFFSET($R$23,,,($F149-1)*3-2,$D$3)=AA149,OFFSET($R$25,,,($F149-1)*3-2,$D$3)*OFFSET($B$23,1,,($F149-1)*3-2,1))),
IF($D149=1,$N149,
SUMIF(OFFSET(Orçamento!$D$1,$B149-1,,$C149,),$F150&amp;"-"&amp;AA149,OFFSET(Orçamento!$I$1,$B149-1,,$C149,))*$N149/$E150)))</f>
        <v/>
      </c>
      <c r="AB150" s="314" t="str" cm="1">
        <f t="array" aca="1" ref="AB150" ca="1">IF(OR($D149=0,AB149="",$N149=0),"",
IF($G149=$E$6,
SUM(IF(OFFSET($R$23,,,($F149-1)*3-2,$D$3)=AB149,OFFSET($R$25,,,($F149-1)*3-2,$D$3)*OFFSET($B$23,1,,($F149-1)*3-2,1))),
IF($D149=1,$N149,
SUMIF(OFFSET(Orçamento!$D$1,$B149-1,,$C149,),$F150&amp;"-"&amp;AB149,OFFSET(Orçamento!$I$1,$B149-1,,$C149,))*$N149/$E150)))</f>
        <v/>
      </c>
      <c r="AC150" s="314" t="str" cm="1">
        <f t="array" aca="1" ref="AC150" ca="1">IF(OR($D149=0,AC149="",$N149=0),"",
IF($G149=$E$6,
SUM(IF(OFFSET($R$23,,,($F149-1)*3-2,$D$3)=AC149,OFFSET($R$25,,,($F149-1)*3-2,$D$3)*OFFSET($B$23,1,,($F149-1)*3-2,1))),
IF($D149=1,$N149,
SUMIF(OFFSET(Orçamento!$D$1,$B149-1,,$C149,),$F150&amp;"-"&amp;AC149,OFFSET(Orçamento!$I$1,$B149-1,,$C149,))*$N149/$E150)))</f>
        <v/>
      </c>
      <c r="AD150" s="314" t="str" cm="1">
        <f t="array" aca="1" ref="AD150" ca="1">IF(OR($D149=0,AD149="",$N149=0),"",
IF($G149=$E$6,
SUM(IF(OFFSET($R$23,,,($F149-1)*3-2,$D$3)=AD149,OFFSET($R$25,,,($F149-1)*3-2,$D$3)*OFFSET($B$23,1,,($F149-1)*3-2,1))),
IF($D149=1,$N149,
SUMIF(OFFSET(Orçamento!$D$1,$B149-1,,$C149,),$F150&amp;"-"&amp;AD149,OFFSET(Orçamento!$I$1,$B149-1,,$C149,))*$N149/$E150)))</f>
        <v/>
      </c>
      <c r="AE150" s="314" t="str" cm="1">
        <f t="array" aca="1" ref="AE150" ca="1">IF(OR($D149=0,AE149="",$N149=0),"",
IF($G149=$E$6,
SUM(IF(OFFSET($R$23,,,($F149-1)*3-2,$D$3)=AE149,OFFSET($R$25,,,($F149-1)*3-2,$D$3)*OFFSET($B$23,1,,($F149-1)*3-2,1))),
IF($D149=1,$N149,
SUMIF(OFFSET(Orçamento!$D$1,$B149-1,,$C149,),$F150&amp;"-"&amp;AE149,OFFSET(Orçamento!$I$1,$B149-1,,$C149,))*$N149/$E150)))</f>
        <v/>
      </c>
      <c r="AF150" s="314" t="str" cm="1">
        <f t="array" aca="1" ref="AF150" ca="1">IF(OR($D149=0,AF149="",$N149=0),"",
IF($G149=$E$6,
SUM(IF(OFFSET($R$23,,,($F149-1)*3-2,$D$3)=AF149,OFFSET($R$25,,,($F149-1)*3-2,$D$3)*OFFSET($B$23,1,,($F149-1)*3-2,1))),
IF($D149=1,$N149,
SUMIF(OFFSET(Orçamento!$D$1,$B149-1,,$C149,),$F150&amp;"-"&amp;AF149,OFFSET(Orçamento!$I$1,$B149-1,,$C149,))*$N149/$E150)))</f>
        <v/>
      </c>
      <c r="AG150" s="314" t="str" cm="1">
        <f t="array" aca="1" ref="AG150" ca="1">IF(OR($D149=0,AG149="",$N149=0),"",
IF($G149=$E$6,
SUM(IF(OFFSET($R$23,,,($F149-1)*3-2,$D$3)=AG149,OFFSET($R$25,,,($F149-1)*3-2,$D$3)*OFFSET($B$23,1,,($F149-1)*3-2,1))),
IF($D149=1,$N149,
SUMIF(OFFSET(Orçamento!$D$1,$B149-1,,$C149,),$F150&amp;"-"&amp;AG149,OFFSET(Orçamento!$I$1,$B149-1,,$C149,))*$N149/$E150)))</f>
        <v/>
      </c>
      <c r="AH150" s="314" t="str" cm="1">
        <f t="array" aca="1" ref="AH150" ca="1">IF(OR($D149=0,AH149="",$N149=0),"",
IF($G149=$E$6,
SUM(IF(OFFSET($R$23,,,($F149-1)*3-2,$D$3)=AH149,OFFSET($R$25,,,($F149-1)*3-2,$D$3)*OFFSET($B$23,1,,($F149-1)*3-2,1))),
IF($D149=1,$N149,
SUMIF(OFFSET(Orçamento!$D$1,$B149-1,,$C149,),$F150&amp;"-"&amp;AH149,OFFSET(Orçamento!$I$1,$B149-1,,$C149,))*$N149/$E150)))</f>
        <v/>
      </c>
      <c r="AI150" s="314" t="str" cm="1">
        <f t="array" aca="1" ref="AI150" ca="1">IF(OR($D149=0,AI149="",$N149=0),"",
IF($G149=$E$6,
SUM(IF(OFFSET($R$23,,,($F149-1)*3-2,$D$3)=AI149,OFFSET($R$25,,,($F149-1)*3-2,$D$3)*OFFSET($B$23,1,,($F149-1)*3-2,1))),
IF($D149=1,$N149,
SUMIF(OFFSET(Orçamento!$D$1,$B149-1,,$C149,),$F150&amp;"-"&amp;AI149,OFFSET(Orçamento!$I$1,$B149-1,,$C149,))*$N149/$E150)))</f>
        <v/>
      </c>
      <c r="AJ150" s="314" t="str" cm="1">
        <f t="array" aca="1" ref="AJ150" ca="1">IF(OR($D149=0,AJ149="",$N149=0),"",
IF($G149=$E$6,
SUM(IF(OFFSET($R$23,,,($F149-1)*3-2,$D$3)=AJ149,OFFSET($R$25,,,($F149-1)*3-2,$D$3)*OFFSET($B$23,1,,($F149-1)*3-2,1))),
IF($D149=1,$N149,
SUMIF(OFFSET(Orçamento!$D$1,$B149-1,,$C149,),$F150&amp;"-"&amp;AJ149,OFFSET(Orçamento!$I$1,$B149-1,,$C149,))*$N149/$E150)))</f>
        <v/>
      </c>
      <c r="AK150" s="314" t="str" cm="1">
        <f t="array" aca="1" ref="AK150" ca="1">IF(OR($D149=0,AK149="",$N149=0),"",
IF($G149=$E$6,
SUM(IF(OFFSET($R$23,,,($F149-1)*3-2,$D$3)=AK149,OFFSET($R$25,,,($F149-1)*3-2,$D$3)*OFFSET($B$23,1,,($F149-1)*3-2,1))),
IF($D149=1,$N149,
SUMIF(OFFSET(Orçamento!$D$1,$B149-1,,$C149,),$F150&amp;"-"&amp;AK149,OFFSET(Orçamento!$I$1,$B149-1,,$C149,))*$N149/$E150)))</f>
        <v/>
      </c>
    </row>
    <row r="151" spans="1:37" ht="13.15" customHeight="1">
      <c r="A151" s="206"/>
      <c r="B151" s="266" t="str" cm="1">
        <f t="array" aca="1" ref="B151" ca="1">IF($F149&gt;$E$2,"",IF($F$2=1,INDEX('QC rev00'!$M$10:$T$120,$F151,5),IF($F$2=2,INDEX(#REF!,$F151,5),INDEX(#REF!,$F151,5))))</f>
        <v/>
      </c>
      <c r="C151" s="266" t="str" cm="1">
        <f t="array" aca="1" ref="C151" ca="1">IF($F149&gt;$E$2,"",IF($F$2=1,INDEX('QC rev00'!$M$10:$T$120,$F151,6),IF($F$2=2,INDEX(#REF!,$F151,6),INDEX(#REF!,$F151,6))))</f>
        <v/>
      </c>
      <c r="D151" s="207"/>
      <c r="E151" s="207"/>
      <c r="F151" s="207" t="str">
        <f ca="1">IF(F149&gt;$E$2,"",MATCH(F149,'QC rev00'!$C$10:$C$120,))</f>
        <v/>
      </c>
      <c r="G151" s="753"/>
      <c r="H151" s="731"/>
      <c r="I151" s="732"/>
      <c r="J151" s="749"/>
      <c r="K151" s="750"/>
      <c r="L151" s="756"/>
      <c r="M151" s="735"/>
      <c r="N151" s="738"/>
      <c r="O151" s="741"/>
      <c r="P151" s="744"/>
      <c r="Q151" s="267" t="s">
        <v>91</v>
      </c>
      <c r="R151" s="588">
        <f t="shared" ref="R151:AK151" ca="1" si="143">IFERROR(R150*$O149,0)</f>
        <v>0</v>
      </c>
      <c r="S151" s="588">
        <f t="shared" ca="1" si="143"/>
        <v>0</v>
      </c>
      <c r="T151" s="588">
        <f t="shared" ca="1" si="143"/>
        <v>0</v>
      </c>
      <c r="U151" s="589">
        <f t="shared" ca="1" si="143"/>
        <v>0</v>
      </c>
      <c r="V151" s="588">
        <f t="shared" ca="1" si="143"/>
        <v>0</v>
      </c>
      <c r="W151" s="588">
        <f t="shared" ca="1" si="143"/>
        <v>0</v>
      </c>
      <c r="X151" s="588">
        <f t="shared" ca="1" si="143"/>
        <v>0</v>
      </c>
      <c r="Y151" s="588">
        <f t="shared" ca="1" si="143"/>
        <v>0</v>
      </c>
      <c r="Z151" s="588">
        <f t="shared" ca="1" si="143"/>
        <v>0</v>
      </c>
      <c r="AA151" s="588">
        <f t="shared" ca="1" si="143"/>
        <v>0</v>
      </c>
      <c r="AB151" s="588">
        <f t="shared" ca="1" si="143"/>
        <v>0</v>
      </c>
      <c r="AC151" s="588">
        <f t="shared" ca="1" si="143"/>
        <v>0</v>
      </c>
      <c r="AD151" s="588">
        <f t="shared" ca="1" si="143"/>
        <v>0</v>
      </c>
      <c r="AE151" s="588">
        <f t="shared" ca="1" si="143"/>
        <v>0</v>
      </c>
      <c r="AF151" s="588">
        <f t="shared" ca="1" si="143"/>
        <v>0</v>
      </c>
      <c r="AG151" s="588">
        <f t="shared" ca="1" si="143"/>
        <v>0</v>
      </c>
      <c r="AH151" s="588">
        <f t="shared" ca="1" si="143"/>
        <v>0</v>
      </c>
      <c r="AI151" s="588">
        <f t="shared" ca="1" si="143"/>
        <v>0</v>
      </c>
      <c r="AJ151" s="588">
        <f t="shared" ca="1" si="143"/>
        <v>0</v>
      </c>
      <c r="AK151" s="588">
        <f t="shared" ca="1" si="143"/>
        <v>0</v>
      </c>
    </row>
    <row r="152" spans="1:37" ht="13.15" customHeight="1">
      <c r="A152" s="206"/>
      <c r="B152" s="261">
        <f ca="1">IF($F152&gt;$E$2,0,IF(E152&lt;&gt;"",MATCH(F153&amp;" - Mapa",Orçamento!J:J,),0))</f>
        <v>0</v>
      </c>
      <c r="C152" s="215">
        <f ca="1">IF($D152&gt;1,_xlfn.MAXIFS(Orçamento!G:G,Orçamento!J:J,F153&amp;" - Mapa")+6-B152,0)</f>
        <v>0</v>
      </c>
      <c r="D152" s="261">
        <f ca="1">IF($F152&gt;$E$2,0,IF($G152=$E$6,$D$2,IF(E152&lt;&gt;"",_xlfn.MAXIFS(Orçamento!E:E,Orçamento!J:J,F153&amp;" - Mapa"),0)))</f>
        <v>0</v>
      </c>
      <c r="E152" s="215" t="str">
        <f ca="1">IF(F153="","",_xlfn.IFNA(MATCH($F153,'QC rev00'!$G$10:$G$120,),""))</f>
        <v/>
      </c>
      <c r="F152" s="207" cm="1">
        <f t="array" aca="1" ref="F152" ca="1">OFFSET(F152,-3,,,)+1</f>
        <v>44</v>
      </c>
      <c r="G152" s="751" t="str" cm="1">
        <f t="array" aca="1" ref="G152" ca="1">IF($F152&gt;$E$2,"",IF($F$2=1,INDEX('QC rev00'!$M$10:$T$120,$F154,2),IF($F$2=2,INDEX(#REF!,$F154,2),INDEX(#REF!,$F154,2))))</f>
        <v/>
      </c>
      <c r="H152" s="727" t="str" cm="1">
        <f t="array" aca="1" ref="H152" ca="1">IF($F152&gt;$E$2,"",IF($F$2=1,INDEX('QC rev00'!$M$10:$T$120,$F154,3),IF($F$2=2,INDEX(#REF!,$F154,3),INDEX(#REF!,$F154,3))))</f>
        <v/>
      </c>
      <c r="I152" s="728"/>
      <c r="J152" s="745"/>
      <c r="K152" s="746"/>
      <c r="L152" s="754" t="str" cm="1">
        <f t="array" aca="1" ref="L152" ca="1">IF($F152&gt;$E$2,"",IF($F$2=1,INDEX('QC rev00'!$M$10:$T$120,$F154,7),IF($F$2=2,INDEX(#REF!,$F154,7),INDEX(#REF!,$F154,7))))</f>
        <v/>
      </c>
      <c r="M152" s="733" t="str" cm="1">
        <f t="array" aca="1" ref="M152" ca="1">IF($F152&gt;$E$2,"",IF($F$2=1,INDEX('QC rev00'!$M$10:$T$120,$F154,8),IF($F$2=2,INDEX(#REF!,$F154,8),INDEX(#REF!,$F154,8))))</f>
        <v/>
      </c>
      <c r="N152" s="736" cm="1">
        <f t="array" aca="1" ref="N152" ca="1">IF($F152&gt;$E$2,0,IF(_xlfn.IFNA(MATCH($G152,Listas!$E$4:$E$206,),0)&gt;0,$F$5,IF($F$2=1,INDEX('QC rev00'!$M$10:$U$120,$F154,9),IF($F$2=2,INDEX(#REF!,$F154,9),INDEX(#REF!,$F154,9)))))</f>
        <v>0</v>
      </c>
      <c r="O152" s="739" cm="1">
        <f t="array" aca="1" ref="O152" ca="1">IF($F152&gt;$E$2,0,IF(_xlfn.IFNA(MATCH($G152,Listas!$E$4:$E$206,),0)&gt;0,1,IF($H$10=0,0,IF($F$2=1,INDEX('QC rev00'!$M$10:$BC$120,$F154,9+$F$3),IF($F$2=2,INDEX(#REF!,$F154,9+$F$3),INDEX(#REF!,$F154,9+$F$3)))*IF($E$5="X",1,1-$B154-$C154))))</f>
        <v>0</v>
      </c>
      <c r="P152" s="742">
        <f t="shared" ref="P152" ca="1" si="144">N152*O152</f>
        <v>0</v>
      </c>
      <c r="Q152" s="262" t="s">
        <v>89</v>
      </c>
      <c r="R152" s="308" t="str" cm="1">
        <f t="array" aca="1" ref="R152" ca="1">IF($D152=0,"",IF($G152=$E$6,INDEX(Orçamento!$U:$U,MATCH(R$21,Orçamento!$C:$C,),1),INDEX(Orçamento!$U:$U,$B152,1)))</f>
        <v/>
      </c>
      <c r="S152" s="309" t="str">
        <f ca="1">IF(S$21&gt;$D152,"",IF($G152=$E$6,INDEX(Orçamento!$U:$U,MATCH(S$21,Orçamento!$C:$C,),1),INDEX(Orçamento!$U:$U,MATCH(S$21&amp;"-"&amp;$F153,Orçamento!$F:$F,),1)))</f>
        <v/>
      </c>
      <c r="T152" s="309" t="str">
        <f ca="1">IF(T$21&gt;$D152,"",IF($G152=$E$6,INDEX(Orçamento!$U:$U,MATCH(T$21,Orçamento!$C:$C,),1),INDEX(Orçamento!$U:$U,MATCH(T$21&amp;"-"&amp;$F153,Orçamento!$F:$F,),1)))</f>
        <v/>
      </c>
      <c r="U152" s="310" t="str">
        <f ca="1">IF(U$21&gt;$D152,"",IF($G152=$E$6,INDEX(Orçamento!$U:$U,MATCH(U$21,Orçamento!$C:$C,),1),INDEX(Orçamento!$U:$U,MATCH(U$21&amp;"-"&amp;$F153,Orçamento!$F:$F,),1)))</f>
        <v/>
      </c>
      <c r="V152" s="309" t="str">
        <f ca="1">IF(V$21&gt;$D152,"",IF($G152=$E$6,INDEX(Orçamento!$U:$U,MATCH(V$21,Orçamento!$C:$C,),1),INDEX(Orçamento!$U:$U,MATCH(V$21&amp;"-"&amp;$F153,Orçamento!$F:$F,),1)))</f>
        <v/>
      </c>
      <c r="W152" s="309" t="str">
        <f ca="1">IF(W$21&gt;$D152,"",IF($G152=$E$6,INDEX(Orçamento!$U:$U,MATCH(W$21,Orçamento!$C:$C,),1),INDEX(Orçamento!$U:$U,MATCH(W$21&amp;"-"&amp;$F153,Orçamento!$F:$F,),1)))</f>
        <v/>
      </c>
      <c r="X152" s="309" t="str">
        <f ca="1">IF(X$21&gt;$D152,"",IF($G152=$E$6,INDEX(Orçamento!$U:$U,MATCH(X$21,Orçamento!$C:$C,),1),INDEX(Orçamento!$U:$U,MATCH(X$21&amp;"-"&amp;$F153,Orçamento!$F:$F,),1)))</f>
        <v/>
      </c>
      <c r="Y152" s="309" t="str">
        <f ca="1">IF(Y$21&gt;$D152,"",IF($G152=$E$6,INDEX(Orçamento!$U:$U,MATCH(Y$21,Orçamento!$C:$C,),1),INDEX(Orçamento!$U:$U,MATCH(Y$21&amp;"-"&amp;$F153,Orçamento!$F:$F,),1)))</f>
        <v/>
      </c>
      <c r="Z152" s="309" t="str">
        <f ca="1">IF(Z$21&gt;$D152,"",IF($G152=$E$6,INDEX(Orçamento!$U:$U,MATCH(Z$21,Orçamento!$C:$C,),1),INDEX(Orçamento!$U:$U,MATCH(Z$21&amp;"-"&amp;$F153,Orçamento!$F:$F,),1)))</f>
        <v/>
      </c>
      <c r="AA152" s="311" t="str">
        <f ca="1">IF(AA$21&gt;$D152,"",IF($G152=$E$6,INDEX(Orçamento!$U:$U,MATCH(AA$21,Orçamento!$C:$C,),1),INDEX(Orçamento!$U:$U,MATCH(AA$21&amp;"-"&amp;$F153,Orçamento!$F:$F,),1)))</f>
        <v/>
      </c>
      <c r="AB152" s="311" t="str">
        <f ca="1">IF(AB$21&gt;$D152,"",IF($G152=$E$6,INDEX(Orçamento!$U:$U,MATCH(AB$21,Orçamento!$C:$C,),1),INDEX(Orçamento!$U:$U,MATCH(AB$21&amp;"-"&amp;$F153,Orçamento!$F:$F,),1)))</f>
        <v/>
      </c>
      <c r="AC152" s="311" t="str">
        <f ca="1">IF(AC$21&gt;$D152,"",IF($G152=$E$6,INDEX(Orçamento!$U:$U,MATCH(AC$21,Orçamento!$C:$C,),1),INDEX(Orçamento!$U:$U,MATCH(AC$21&amp;"-"&amp;$F153,Orçamento!$F:$F,),1)))</f>
        <v/>
      </c>
      <c r="AD152" s="311" t="str">
        <f ca="1">IF(AD$21&gt;$D152,"",IF($G152=$E$6,INDEX(Orçamento!$U:$U,MATCH(AD$21,Orçamento!$C:$C,),1),INDEX(Orçamento!$U:$U,MATCH(AD$21&amp;"-"&amp;$F153,Orçamento!$F:$F,),1)))</f>
        <v/>
      </c>
      <c r="AE152" s="311" t="str">
        <f ca="1">IF(AE$21&gt;$D152,"",IF($G152=$E$6,INDEX(Orçamento!$U:$U,MATCH(AE$21,Orçamento!$C:$C,),1),INDEX(Orçamento!$U:$U,MATCH(AE$21&amp;"-"&amp;$F153,Orçamento!$F:$F,),1)))</f>
        <v/>
      </c>
      <c r="AF152" s="311" t="str">
        <f ca="1">IF(AF$21&gt;$D152,"",IF($G152=$E$6,INDEX(Orçamento!$U:$U,MATCH(AF$21,Orçamento!$C:$C,),1),INDEX(Orçamento!$U:$U,MATCH(AF$21&amp;"-"&amp;$F153,Orçamento!$F:$F,),1)))</f>
        <v/>
      </c>
      <c r="AG152" s="311" t="str">
        <f ca="1">IF(AG$21&gt;$D152,"",IF($G152=$E$6,INDEX(Orçamento!$U:$U,MATCH(AG$21,Orçamento!$C:$C,),1),INDEX(Orçamento!$U:$U,MATCH(AG$21&amp;"-"&amp;$F153,Orçamento!$F:$F,),1)))</f>
        <v/>
      </c>
      <c r="AH152" s="311" t="str">
        <f ca="1">IF(AH$21&gt;$D152,"",IF($G152=$E$6,INDEX(Orçamento!$U:$U,MATCH(AH$21,Orçamento!$C:$C,),1),INDEX(Orçamento!$U:$U,MATCH(AH$21&amp;"-"&amp;$F153,Orçamento!$F:$F,),1)))</f>
        <v/>
      </c>
      <c r="AI152" s="311" t="str">
        <f ca="1">IF(AI$21&gt;$D152,"",IF($G152=$E$6,INDEX(Orçamento!$U:$U,MATCH(AI$21,Orçamento!$C:$C,),1),INDEX(Orçamento!$U:$U,MATCH(AI$21&amp;"-"&amp;$F153,Orçamento!$F:$F,),1)))</f>
        <v/>
      </c>
      <c r="AJ152" s="311" t="str">
        <f ca="1">IF(AJ$21&gt;$D152,"",IF($G152=$E$6,INDEX(Orçamento!$U:$U,MATCH(AJ$21,Orçamento!$C:$C,),1),INDEX(Orçamento!$U:$U,MATCH(AJ$21&amp;"-"&amp;$F153,Orçamento!$F:$F,),1)))</f>
        <v/>
      </c>
      <c r="AK152" s="311" t="str">
        <f ca="1">IF(AK$21&gt;$D152,"",IF($G152=$E$6,INDEX(Orçamento!$U:$U,MATCH(AK$21,Orçamento!$C:$C,),1),INDEX(Orçamento!$U:$U,MATCH(AK$21&amp;"-"&amp;$F153,Orçamento!$F:$F,),1)))</f>
        <v/>
      </c>
    </row>
    <row r="153" spans="1:37" ht="13.15" customHeight="1">
      <c r="A153" s="206"/>
      <c r="B153" s="263">
        <f t="shared" ref="B153" ca="1" si="145">IF($F152&gt;$E$2,0,(1/(1-B154-C154))*(B154+C154))</f>
        <v>0</v>
      </c>
      <c r="C153" s="264" cm="1">
        <f t="array" aca="1" ref="C153" ca="1">IF(ROUND(SUM(IF(R152:AK152&lt;&gt;"",(R153:AK153)))-N152,3)&lt;&gt;0,"X",0)</f>
        <v>0</v>
      </c>
      <c r="D153" s="206"/>
      <c r="E153" s="215" t="str" cm="1">
        <f t="array" aca="1" ref="E153" ca="1">IF($F152&gt;$E$2,"",INDEX('QC rev00'!$J$9:$J$120,1+E152,1))</f>
        <v/>
      </c>
      <c r="F153" s="215" t="str" cm="1">
        <f t="array" aca="1" ref="F153" ca="1">IF($F152&gt;$E$2,"",IF($F$2=1,INDEX('QC rev00'!$M$10:$T$120,$F154,1),IF($F$2=2,INDEX(#REF!,$F154,1),INDEX(#REF!,$F154,1))))</f>
        <v/>
      </c>
      <c r="G153" s="752"/>
      <c r="H153" s="729"/>
      <c r="I153" s="730"/>
      <c r="J153" s="747"/>
      <c r="K153" s="748"/>
      <c r="L153" s="755"/>
      <c r="M153" s="734"/>
      <c r="N153" s="737"/>
      <c r="O153" s="740"/>
      <c r="P153" s="743"/>
      <c r="Q153" s="265" t="s">
        <v>90</v>
      </c>
      <c r="R153" s="312" t="str" cm="1">
        <f t="array" aca="1" ref="R153" ca="1">IF(OR($D152=0,R152="",$N152=0),"",
IF($G152=$E$6,
SUM(IF(OFFSET($R$23,,,($F152-1)*3-2,$D$3)=R152,OFFSET($R$25,,,($F152-1)*3-2,$D$3)*OFFSET($B$23,1,,($F152-1)*3-2,1))),
IF($D152=1,$N152,
SUMIF(OFFSET(Orçamento!$D$1,$B152-1,,$C152,),$F153&amp;"-"&amp;R152,OFFSET(Orçamento!$I$1,$B152-1,,$C152,))*$N152/$E153)))</f>
        <v/>
      </c>
      <c r="S153" s="312" t="str" cm="1">
        <f t="array" aca="1" ref="S153" ca="1">IF(OR($D152=0,S152="",$N152=0),"",
IF($G152=$E$6,
SUM(IF(OFFSET($R$23,,,($F152-1)*3-2,$D$3)=S152,OFFSET($R$25,,,($F152-1)*3-2,$D$3)*OFFSET($B$23,1,,($F152-1)*3-2,1))),
IF($D152=1,$N152,
SUMIF(OFFSET(Orçamento!$D$1,$B152-1,,$C152,),$F153&amp;"-"&amp;S152,OFFSET(Orçamento!$I$1,$B152-1,,$C152,))*$N152/$E153)))</f>
        <v/>
      </c>
      <c r="T153" s="312" t="str" cm="1">
        <f t="array" aca="1" ref="T153" ca="1">IF(OR($D152=0,T152="",$N152=0),"",
IF($G152=$E$6,
SUM(IF(OFFSET($R$23,,,($F152-1)*3-2,$D$3)=T152,OFFSET($R$25,,,($F152-1)*3-2,$D$3)*OFFSET($B$23,1,,($F152-1)*3-2,1))),
IF($D152=1,$N152,
SUMIF(OFFSET(Orçamento!$D$1,$B152-1,,$C152,),$F153&amp;"-"&amp;T152,OFFSET(Orçamento!$I$1,$B152-1,,$C152,))*$N152/$E153)))</f>
        <v/>
      </c>
      <c r="U153" s="313" t="str" cm="1">
        <f t="array" aca="1" ref="U153" ca="1">IF(OR($D152=0,U152="",$N152=0),"",
IF($G152=$E$6,
SUM(IF(OFFSET($R$23,,,($F152-1)*3-2,$D$3)=U152,OFFSET($R$25,,,($F152-1)*3-2,$D$3)*OFFSET($B$23,1,,($F152-1)*3-2,1))),
IF($D152=1,$N152,
SUMIF(OFFSET(Orçamento!$D$1,$B152-1,,$C152,),$F153&amp;"-"&amp;U152,OFFSET(Orçamento!$I$1,$B152-1,,$C152,))*$N152/$E153)))</f>
        <v/>
      </c>
      <c r="V153" s="312" t="str" cm="1">
        <f t="array" aca="1" ref="V153" ca="1">IF(OR($D152=0,V152="",$N152=0),"",
IF($G152=$E$6,
SUM(IF(OFFSET($R$23,,,($F152-1)*3-2,$D$3)=V152,OFFSET($R$25,,,($F152-1)*3-2,$D$3)*OFFSET($B$23,1,,($F152-1)*3-2,1))),
IF($D152=1,$N152,
SUMIF(OFFSET(Orçamento!$D$1,$B152-1,,$C152,),$F153&amp;"-"&amp;V152,OFFSET(Orçamento!$I$1,$B152-1,,$C152,))*$N152/$E153)))</f>
        <v/>
      </c>
      <c r="W153" s="312" t="str" cm="1">
        <f t="array" aca="1" ref="W153" ca="1">IF(OR($D152=0,W152="",$N152=0),"",
IF($G152=$E$6,
SUM(IF(OFFSET($R$23,,,($F152-1)*3-2,$D$3)=W152,OFFSET($R$25,,,($F152-1)*3-2,$D$3)*OFFSET($B$23,1,,($F152-1)*3-2,1))),
IF($D152=1,$N152,
SUMIF(OFFSET(Orçamento!$D$1,$B152-1,,$C152,),$F153&amp;"-"&amp;W152,OFFSET(Orçamento!$I$1,$B152-1,,$C152,))*$N152/$E153)))</f>
        <v/>
      </c>
      <c r="X153" s="312" t="str" cm="1">
        <f t="array" aca="1" ref="X153" ca="1">IF(OR($D152=0,X152="",$N152=0),"",
IF($G152=$E$6,
SUM(IF(OFFSET($R$23,,,($F152-1)*3-2,$D$3)=X152,OFFSET($R$25,,,($F152-1)*3-2,$D$3)*OFFSET($B$23,1,,($F152-1)*3-2,1))),
IF($D152=1,$N152,
SUMIF(OFFSET(Orçamento!$D$1,$B152-1,,$C152,),$F153&amp;"-"&amp;X152,OFFSET(Orçamento!$I$1,$B152-1,,$C152,))*$N152/$E153)))</f>
        <v/>
      </c>
      <c r="Y153" s="312" t="str" cm="1">
        <f t="array" aca="1" ref="Y153" ca="1">IF(OR($D152=0,Y152="",$N152=0),"",
IF($G152=$E$6,
SUM(IF(OFFSET($R$23,,,($F152-1)*3-2,$D$3)=Y152,OFFSET($R$25,,,($F152-1)*3-2,$D$3)*OFFSET($B$23,1,,($F152-1)*3-2,1))),
IF($D152=1,$N152,
SUMIF(OFFSET(Orçamento!$D$1,$B152-1,,$C152,),$F153&amp;"-"&amp;Y152,OFFSET(Orçamento!$I$1,$B152-1,,$C152,))*$N152/$E153)))</f>
        <v/>
      </c>
      <c r="Z153" s="312" t="str" cm="1">
        <f t="array" aca="1" ref="Z153" ca="1">IF(OR($D152=0,Z152="",$N152=0),"",
IF($G152=$E$6,
SUM(IF(OFFSET($R$23,,,($F152-1)*3-2,$D$3)=Z152,OFFSET($R$25,,,($F152-1)*3-2,$D$3)*OFFSET($B$23,1,,($F152-1)*3-2,1))),
IF($D152=1,$N152,
SUMIF(OFFSET(Orçamento!$D$1,$B152-1,,$C152,),$F153&amp;"-"&amp;Z152,OFFSET(Orçamento!$I$1,$B152-1,,$C152,))*$N152/$E153)))</f>
        <v/>
      </c>
      <c r="AA153" s="314" t="str" cm="1">
        <f t="array" aca="1" ref="AA153" ca="1">IF(OR($D152=0,AA152="",$N152=0),"",
IF($G152=$E$6,
SUM(IF(OFFSET($R$23,,,($F152-1)*3-2,$D$3)=AA152,OFFSET($R$25,,,($F152-1)*3-2,$D$3)*OFFSET($B$23,1,,($F152-1)*3-2,1))),
IF($D152=1,$N152,
SUMIF(OFFSET(Orçamento!$D$1,$B152-1,,$C152,),$F153&amp;"-"&amp;AA152,OFFSET(Orçamento!$I$1,$B152-1,,$C152,))*$N152/$E153)))</f>
        <v/>
      </c>
      <c r="AB153" s="314" t="str" cm="1">
        <f t="array" aca="1" ref="AB153" ca="1">IF(OR($D152=0,AB152="",$N152=0),"",
IF($G152=$E$6,
SUM(IF(OFFSET($R$23,,,($F152-1)*3-2,$D$3)=AB152,OFFSET($R$25,,,($F152-1)*3-2,$D$3)*OFFSET($B$23,1,,($F152-1)*3-2,1))),
IF($D152=1,$N152,
SUMIF(OFFSET(Orçamento!$D$1,$B152-1,,$C152,),$F153&amp;"-"&amp;AB152,OFFSET(Orçamento!$I$1,$B152-1,,$C152,))*$N152/$E153)))</f>
        <v/>
      </c>
      <c r="AC153" s="314" t="str" cm="1">
        <f t="array" aca="1" ref="AC153" ca="1">IF(OR($D152=0,AC152="",$N152=0),"",
IF($G152=$E$6,
SUM(IF(OFFSET($R$23,,,($F152-1)*3-2,$D$3)=AC152,OFFSET($R$25,,,($F152-1)*3-2,$D$3)*OFFSET($B$23,1,,($F152-1)*3-2,1))),
IF($D152=1,$N152,
SUMIF(OFFSET(Orçamento!$D$1,$B152-1,,$C152,),$F153&amp;"-"&amp;AC152,OFFSET(Orçamento!$I$1,$B152-1,,$C152,))*$N152/$E153)))</f>
        <v/>
      </c>
      <c r="AD153" s="314" t="str" cm="1">
        <f t="array" aca="1" ref="AD153" ca="1">IF(OR($D152=0,AD152="",$N152=0),"",
IF($G152=$E$6,
SUM(IF(OFFSET($R$23,,,($F152-1)*3-2,$D$3)=AD152,OFFSET($R$25,,,($F152-1)*3-2,$D$3)*OFFSET($B$23,1,,($F152-1)*3-2,1))),
IF($D152=1,$N152,
SUMIF(OFFSET(Orçamento!$D$1,$B152-1,,$C152,),$F153&amp;"-"&amp;AD152,OFFSET(Orçamento!$I$1,$B152-1,,$C152,))*$N152/$E153)))</f>
        <v/>
      </c>
      <c r="AE153" s="314" t="str" cm="1">
        <f t="array" aca="1" ref="AE153" ca="1">IF(OR($D152=0,AE152="",$N152=0),"",
IF($G152=$E$6,
SUM(IF(OFFSET($R$23,,,($F152-1)*3-2,$D$3)=AE152,OFFSET($R$25,,,($F152-1)*3-2,$D$3)*OFFSET($B$23,1,,($F152-1)*3-2,1))),
IF($D152=1,$N152,
SUMIF(OFFSET(Orçamento!$D$1,$B152-1,,$C152,),$F153&amp;"-"&amp;AE152,OFFSET(Orçamento!$I$1,$B152-1,,$C152,))*$N152/$E153)))</f>
        <v/>
      </c>
      <c r="AF153" s="314" t="str" cm="1">
        <f t="array" aca="1" ref="AF153" ca="1">IF(OR($D152=0,AF152="",$N152=0),"",
IF($G152=$E$6,
SUM(IF(OFFSET($R$23,,,($F152-1)*3-2,$D$3)=AF152,OFFSET($R$25,,,($F152-1)*3-2,$D$3)*OFFSET($B$23,1,,($F152-1)*3-2,1))),
IF($D152=1,$N152,
SUMIF(OFFSET(Orçamento!$D$1,$B152-1,,$C152,),$F153&amp;"-"&amp;AF152,OFFSET(Orçamento!$I$1,$B152-1,,$C152,))*$N152/$E153)))</f>
        <v/>
      </c>
      <c r="AG153" s="314" t="str" cm="1">
        <f t="array" aca="1" ref="AG153" ca="1">IF(OR($D152=0,AG152="",$N152=0),"",
IF($G152=$E$6,
SUM(IF(OFFSET($R$23,,,($F152-1)*3-2,$D$3)=AG152,OFFSET($R$25,,,($F152-1)*3-2,$D$3)*OFFSET($B$23,1,,($F152-1)*3-2,1))),
IF($D152=1,$N152,
SUMIF(OFFSET(Orçamento!$D$1,$B152-1,,$C152,),$F153&amp;"-"&amp;AG152,OFFSET(Orçamento!$I$1,$B152-1,,$C152,))*$N152/$E153)))</f>
        <v/>
      </c>
      <c r="AH153" s="314" t="str" cm="1">
        <f t="array" aca="1" ref="AH153" ca="1">IF(OR($D152=0,AH152="",$N152=0),"",
IF($G152=$E$6,
SUM(IF(OFFSET($R$23,,,($F152-1)*3-2,$D$3)=AH152,OFFSET($R$25,,,($F152-1)*3-2,$D$3)*OFFSET($B$23,1,,($F152-1)*3-2,1))),
IF($D152=1,$N152,
SUMIF(OFFSET(Orçamento!$D$1,$B152-1,,$C152,),$F153&amp;"-"&amp;AH152,OFFSET(Orçamento!$I$1,$B152-1,,$C152,))*$N152/$E153)))</f>
        <v/>
      </c>
      <c r="AI153" s="314" t="str" cm="1">
        <f t="array" aca="1" ref="AI153" ca="1">IF(OR($D152=0,AI152="",$N152=0),"",
IF($G152=$E$6,
SUM(IF(OFFSET($R$23,,,($F152-1)*3-2,$D$3)=AI152,OFFSET($R$25,,,($F152-1)*3-2,$D$3)*OFFSET($B$23,1,,($F152-1)*3-2,1))),
IF($D152=1,$N152,
SUMIF(OFFSET(Orçamento!$D$1,$B152-1,,$C152,),$F153&amp;"-"&amp;AI152,OFFSET(Orçamento!$I$1,$B152-1,,$C152,))*$N152/$E153)))</f>
        <v/>
      </c>
      <c r="AJ153" s="314" t="str" cm="1">
        <f t="array" aca="1" ref="AJ153" ca="1">IF(OR($D152=0,AJ152="",$N152=0),"",
IF($G152=$E$6,
SUM(IF(OFFSET($R$23,,,($F152-1)*3-2,$D$3)=AJ152,OFFSET($R$25,,,($F152-1)*3-2,$D$3)*OFFSET($B$23,1,,($F152-1)*3-2,1))),
IF($D152=1,$N152,
SUMIF(OFFSET(Orçamento!$D$1,$B152-1,,$C152,),$F153&amp;"-"&amp;AJ152,OFFSET(Orçamento!$I$1,$B152-1,,$C152,))*$N152/$E153)))</f>
        <v/>
      </c>
      <c r="AK153" s="314" t="str" cm="1">
        <f t="array" aca="1" ref="AK153" ca="1">IF(OR($D152=0,AK152="",$N152=0),"",
IF($G152=$E$6,
SUM(IF(OFFSET($R$23,,,($F152-1)*3-2,$D$3)=AK152,OFFSET($R$25,,,($F152-1)*3-2,$D$3)*OFFSET($B$23,1,,($F152-1)*3-2,1))),
IF($D152=1,$N152,
SUMIF(OFFSET(Orçamento!$D$1,$B152-1,,$C152,),$F153&amp;"-"&amp;AK152,OFFSET(Orçamento!$I$1,$B152-1,,$C152,))*$N152/$E153)))</f>
        <v/>
      </c>
    </row>
    <row r="154" spans="1:37" ht="13.15" customHeight="1">
      <c r="A154" s="206"/>
      <c r="B154" s="266" t="str" cm="1">
        <f t="array" aca="1" ref="B154" ca="1">IF($F152&gt;$E$2,"",IF($F$2=1,INDEX('QC rev00'!$M$10:$T$120,$F154,5),IF($F$2=2,INDEX(#REF!,$F154,5),INDEX(#REF!,$F154,5))))</f>
        <v/>
      </c>
      <c r="C154" s="266" t="str" cm="1">
        <f t="array" aca="1" ref="C154" ca="1">IF($F152&gt;$E$2,"",IF($F$2=1,INDEX('QC rev00'!$M$10:$T$120,$F154,6),IF($F$2=2,INDEX(#REF!,$F154,6),INDEX(#REF!,$F154,6))))</f>
        <v/>
      </c>
      <c r="D154" s="207"/>
      <c r="E154" s="207"/>
      <c r="F154" s="207" t="str">
        <f ca="1">IF(F152&gt;$E$2,"",MATCH(F152,'QC rev00'!$C$10:$C$120,))</f>
        <v/>
      </c>
      <c r="G154" s="753"/>
      <c r="H154" s="731"/>
      <c r="I154" s="732"/>
      <c r="J154" s="749"/>
      <c r="K154" s="750"/>
      <c r="L154" s="756"/>
      <c r="M154" s="735"/>
      <c r="N154" s="738"/>
      <c r="O154" s="741"/>
      <c r="P154" s="744"/>
      <c r="Q154" s="267" t="s">
        <v>91</v>
      </c>
      <c r="R154" s="588">
        <f t="shared" ref="R154:AK154" ca="1" si="146">IFERROR(R153*$O152,0)</f>
        <v>0</v>
      </c>
      <c r="S154" s="588">
        <f t="shared" ca="1" si="146"/>
        <v>0</v>
      </c>
      <c r="T154" s="588">
        <f t="shared" ca="1" si="146"/>
        <v>0</v>
      </c>
      <c r="U154" s="589">
        <f t="shared" ca="1" si="146"/>
        <v>0</v>
      </c>
      <c r="V154" s="588">
        <f t="shared" ca="1" si="146"/>
        <v>0</v>
      </c>
      <c r="W154" s="588">
        <f t="shared" ca="1" si="146"/>
        <v>0</v>
      </c>
      <c r="X154" s="588">
        <f t="shared" ca="1" si="146"/>
        <v>0</v>
      </c>
      <c r="Y154" s="588">
        <f t="shared" ca="1" si="146"/>
        <v>0</v>
      </c>
      <c r="Z154" s="588">
        <f t="shared" ca="1" si="146"/>
        <v>0</v>
      </c>
      <c r="AA154" s="588">
        <f t="shared" ca="1" si="146"/>
        <v>0</v>
      </c>
      <c r="AB154" s="588">
        <f t="shared" ca="1" si="146"/>
        <v>0</v>
      </c>
      <c r="AC154" s="588">
        <f t="shared" ca="1" si="146"/>
        <v>0</v>
      </c>
      <c r="AD154" s="588">
        <f t="shared" ca="1" si="146"/>
        <v>0</v>
      </c>
      <c r="AE154" s="588">
        <f t="shared" ca="1" si="146"/>
        <v>0</v>
      </c>
      <c r="AF154" s="588">
        <f t="shared" ca="1" si="146"/>
        <v>0</v>
      </c>
      <c r="AG154" s="588">
        <f t="shared" ca="1" si="146"/>
        <v>0</v>
      </c>
      <c r="AH154" s="588">
        <f t="shared" ca="1" si="146"/>
        <v>0</v>
      </c>
      <c r="AI154" s="588">
        <f t="shared" ca="1" si="146"/>
        <v>0</v>
      </c>
      <c r="AJ154" s="588">
        <f t="shared" ca="1" si="146"/>
        <v>0</v>
      </c>
      <c r="AK154" s="588">
        <f t="shared" ca="1" si="146"/>
        <v>0</v>
      </c>
    </row>
    <row r="155" spans="1:37" ht="13.15" customHeight="1">
      <c r="A155" s="206"/>
      <c r="B155" s="261">
        <f ca="1">IF($F155&gt;$E$2,0,IF(E155&lt;&gt;"",MATCH(F156&amp;" - Mapa",Orçamento!J:J,),0))</f>
        <v>0</v>
      </c>
      <c r="C155" s="215">
        <f ca="1">IF($D155&gt;1,_xlfn.MAXIFS(Orçamento!G:G,Orçamento!J:J,F156&amp;" - Mapa")+6-B155,0)</f>
        <v>0</v>
      </c>
      <c r="D155" s="261">
        <f ca="1">IF($F155&gt;$E$2,0,IF($G155=$E$6,$D$2,IF(E155&lt;&gt;"",_xlfn.MAXIFS(Orçamento!E:E,Orçamento!J:J,F156&amp;" - Mapa"),0)))</f>
        <v>0</v>
      </c>
      <c r="E155" s="215" t="str">
        <f ca="1">IF(F156="","",_xlfn.IFNA(MATCH($F156,'QC rev00'!$G$10:$G$120,),""))</f>
        <v/>
      </c>
      <c r="F155" s="207" cm="1">
        <f t="array" aca="1" ref="F155" ca="1">OFFSET(F155,-3,,,)+1</f>
        <v>45</v>
      </c>
      <c r="G155" s="751" t="str" cm="1">
        <f t="array" aca="1" ref="G155" ca="1">IF($F155&gt;$E$2,"",IF($F$2=1,INDEX('QC rev00'!$M$10:$T$120,$F157,2),IF($F$2=2,INDEX(#REF!,$F157,2),INDEX(#REF!,$F157,2))))</f>
        <v/>
      </c>
      <c r="H155" s="727" t="str" cm="1">
        <f t="array" aca="1" ref="H155" ca="1">IF($F155&gt;$E$2,"",IF($F$2=1,INDEX('QC rev00'!$M$10:$T$120,$F157,3),IF($F$2=2,INDEX(#REF!,$F157,3),INDEX(#REF!,$F157,3))))</f>
        <v/>
      </c>
      <c r="I155" s="728"/>
      <c r="J155" s="745"/>
      <c r="K155" s="746"/>
      <c r="L155" s="754" t="str" cm="1">
        <f t="array" aca="1" ref="L155" ca="1">IF($F155&gt;$E$2,"",IF($F$2=1,INDEX('QC rev00'!$M$10:$T$120,$F157,7),IF($F$2=2,INDEX(#REF!,$F157,7),INDEX(#REF!,$F157,7))))</f>
        <v/>
      </c>
      <c r="M155" s="733" t="str" cm="1">
        <f t="array" aca="1" ref="M155" ca="1">IF($F155&gt;$E$2,"",IF($F$2=1,INDEX('QC rev00'!$M$10:$T$120,$F157,8),IF($F$2=2,INDEX(#REF!,$F157,8),INDEX(#REF!,$F157,8))))</f>
        <v/>
      </c>
      <c r="N155" s="736" cm="1">
        <f t="array" aca="1" ref="N155" ca="1">IF($F155&gt;$E$2,0,IF(_xlfn.IFNA(MATCH($G155,Listas!$E$4:$E$206,),0)&gt;0,$F$5,IF($F$2=1,INDEX('QC rev00'!$M$10:$U$120,$F157,9),IF($F$2=2,INDEX(#REF!,$F157,9),INDEX(#REF!,$F157,9)))))</f>
        <v>0</v>
      </c>
      <c r="O155" s="739" cm="1">
        <f t="array" aca="1" ref="O155" ca="1">IF($F155&gt;$E$2,0,IF(_xlfn.IFNA(MATCH($G155,Listas!$E$4:$E$206,),0)&gt;0,1,IF($H$10=0,0,IF($F$2=1,INDEX('QC rev00'!$M$10:$BC$120,$F157,9+$F$3),IF($F$2=2,INDEX(#REF!,$F157,9+$F$3),INDEX(#REF!,$F157,9+$F$3)))*IF($E$5="X",1,1-$B157-$C157))))</f>
        <v>0</v>
      </c>
      <c r="P155" s="742">
        <f t="shared" ref="P155" ca="1" si="147">N155*O155</f>
        <v>0</v>
      </c>
      <c r="Q155" s="262" t="s">
        <v>89</v>
      </c>
      <c r="R155" s="308" t="str" cm="1">
        <f t="array" aca="1" ref="R155" ca="1">IF($D155=0,"",IF($G155=$E$6,INDEX(Orçamento!$U:$U,MATCH(R$21,Orçamento!$C:$C,),1),INDEX(Orçamento!$U:$U,$B155,1)))</f>
        <v/>
      </c>
      <c r="S155" s="309" t="str">
        <f ca="1">IF(S$21&gt;$D155,"",IF($G155=$E$6,INDEX(Orçamento!$U:$U,MATCH(S$21,Orçamento!$C:$C,),1),INDEX(Orçamento!$U:$U,MATCH(S$21&amp;"-"&amp;$F156,Orçamento!$F:$F,),1)))</f>
        <v/>
      </c>
      <c r="T155" s="309" t="str">
        <f ca="1">IF(T$21&gt;$D155,"",IF($G155=$E$6,INDEX(Orçamento!$U:$U,MATCH(T$21,Orçamento!$C:$C,),1),INDEX(Orçamento!$U:$U,MATCH(T$21&amp;"-"&amp;$F156,Orçamento!$F:$F,),1)))</f>
        <v/>
      </c>
      <c r="U155" s="310" t="str">
        <f ca="1">IF(U$21&gt;$D155,"",IF($G155=$E$6,INDEX(Orçamento!$U:$U,MATCH(U$21,Orçamento!$C:$C,),1),INDEX(Orçamento!$U:$U,MATCH(U$21&amp;"-"&amp;$F156,Orçamento!$F:$F,),1)))</f>
        <v/>
      </c>
      <c r="V155" s="309" t="str">
        <f ca="1">IF(V$21&gt;$D155,"",IF($G155=$E$6,INDEX(Orçamento!$U:$U,MATCH(V$21,Orçamento!$C:$C,),1),INDEX(Orçamento!$U:$U,MATCH(V$21&amp;"-"&amp;$F156,Orçamento!$F:$F,),1)))</f>
        <v/>
      </c>
      <c r="W155" s="309" t="str">
        <f ca="1">IF(W$21&gt;$D155,"",IF($G155=$E$6,INDEX(Orçamento!$U:$U,MATCH(W$21,Orçamento!$C:$C,),1),INDEX(Orçamento!$U:$U,MATCH(W$21&amp;"-"&amp;$F156,Orçamento!$F:$F,),1)))</f>
        <v/>
      </c>
      <c r="X155" s="309" t="str">
        <f ca="1">IF(X$21&gt;$D155,"",IF($G155=$E$6,INDEX(Orçamento!$U:$U,MATCH(X$21,Orçamento!$C:$C,),1),INDEX(Orçamento!$U:$U,MATCH(X$21&amp;"-"&amp;$F156,Orçamento!$F:$F,),1)))</f>
        <v/>
      </c>
      <c r="Y155" s="309" t="str">
        <f ca="1">IF(Y$21&gt;$D155,"",IF($G155=$E$6,INDEX(Orçamento!$U:$U,MATCH(Y$21,Orçamento!$C:$C,),1),INDEX(Orçamento!$U:$U,MATCH(Y$21&amp;"-"&amp;$F156,Orçamento!$F:$F,),1)))</f>
        <v/>
      </c>
      <c r="Z155" s="309" t="str">
        <f ca="1">IF(Z$21&gt;$D155,"",IF($G155=$E$6,INDEX(Orçamento!$U:$U,MATCH(Z$21,Orçamento!$C:$C,),1),INDEX(Orçamento!$U:$U,MATCH(Z$21&amp;"-"&amp;$F156,Orçamento!$F:$F,),1)))</f>
        <v/>
      </c>
      <c r="AA155" s="311" t="str">
        <f ca="1">IF(AA$21&gt;$D155,"",IF($G155=$E$6,INDEX(Orçamento!$U:$U,MATCH(AA$21,Orçamento!$C:$C,),1),INDEX(Orçamento!$U:$U,MATCH(AA$21&amp;"-"&amp;$F156,Orçamento!$F:$F,),1)))</f>
        <v/>
      </c>
      <c r="AB155" s="311" t="str">
        <f ca="1">IF(AB$21&gt;$D155,"",IF($G155=$E$6,INDEX(Orçamento!$U:$U,MATCH(AB$21,Orçamento!$C:$C,),1),INDEX(Orçamento!$U:$U,MATCH(AB$21&amp;"-"&amp;$F156,Orçamento!$F:$F,),1)))</f>
        <v/>
      </c>
      <c r="AC155" s="311" t="str">
        <f ca="1">IF(AC$21&gt;$D155,"",IF($G155=$E$6,INDEX(Orçamento!$U:$U,MATCH(AC$21,Orçamento!$C:$C,),1),INDEX(Orçamento!$U:$U,MATCH(AC$21&amp;"-"&amp;$F156,Orçamento!$F:$F,),1)))</f>
        <v/>
      </c>
      <c r="AD155" s="311" t="str">
        <f ca="1">IF(AD$21&gt;$D155,"",IF($G155=$E$6,INDEX(Orçamento!$U:$U,MATCH(AD$21,Orçamento!$C:$C,),1),INDEX(Orçamento!$U:$U,MATCH(AD$21&amp;"-"&amp;$F156,Orçamento!$F:$F,),1)))</f>
        <v/>
      </c>
      <c r="AE155" s="311" t="str">
        <f ca="1">IF(AE$21&gt;$D155,"",IF($G155=$E$6,INDEX(Orçamento!$U:$U,MATCH(AE$21,Orçamento!$C:$C,),1),INDEX(Orçamento!$U:$U,MATCH(AE$21&amp;"-"&amp;$F156,Orçamento!$F:$F,),1)))</f>
        <v/>
      </c>
      <c r="AF155" s="311" t="str">
        <f ca="1">IF(AF$21&gt;$D155,"",IF($G155=$E$6,INDEX(Orçamento!$U:$U,MATCH(AF$21,Orçamento!$C:$C,),1),INDEX(Orçamento!$U:$U,MATCH(AF$21&amp;"-"&amp;$F156,Orçamento!$F:$F,),1)))</f>
        <v/>
      </c>
      <c r="AG155" s="311" t="str">
        <f ca="1">IF(AG$21&gt;$D155,"",IF($G155=$E$6,INDEX(Orçamento!$U:$U,MATCH(AG$21,Orçamento!$C:$C,),1),INDEX(Orçamento!$U:$U,MATCH(AG$21&amp;"-"&amp;$F156,Orçamento!$F:$F,),1)))</f>
        <v/>
      </c>
      <c r="AH155" s="311" t="str">
        <f ca="1">IF(AH$21&gt;$D155,"",IF($G155=$E$6,INDEX(Orçamento!$U:$U,MATCH(AH$21,Orçamento!$C:$C,),1),INDEX(Orçamento!$U:$U,MATCH(AH$21&amp;"-"&amp;$F156,Orçamento!$F:$F,),1)))</f>
        <v/>
      </c>
      <c r="AI155" s="311" t="str">
        <f ca="1">IF(AI$21&gt;$D155,"",IF($G155=$E$6,INDEX(Orçamento!$U:$U,MATCH(AI$21,Orçamento!$C:$C,),1),INDEX(Orçamento!$U:$U,MATCH(AI$21&amp;"-"&amp;$F156,Orçamento!$F:$F,),1)))</f>
        <v/>
      </c>
      <c r="AJ155" s="311" t="str">
        <f ca="1">IF(AJ$21&gt;$D155,"",IF($G155=$E$6,INDEX(Orçamento!$U:$U,MATCH(AJ$21,Orçamento!$C:$C,),1),INDEX(Orçamento!$U:$U,MATCH(AJ$21&amp;"-"&amp;$F156,Orçamento!$F:$F,),1)))</f>
        <v/>
      </c>
      <c r="AK155" s="311" t="str">
        <f ca="1">IF(AK$21&gt;$D155,"",IF($G155=$E$6,INDEX(Orçamento!$U:$U,MATCH(AK$21,Orçamento!$C:$C,),1),INDEX(Orçamento!$U:$U,MATCH(AK$21&amp;"-"&amp;$F156,Orçamento!$F:$F,),1)))</f>
        <v/>
      </c>
    </row>
    <row r="156" spans="1:37" ht="13.15" customHeight="1">
      <c r="A156" s="206"/>
      <c r="B156" s="263">
        <f t="shared" ref="B156" ca="1" si="148">IF($F155&gt;$E$2,0,(1/(1-B157-C157))*(B157+C157))</f>
        <v>0</v>
      </c>
      <c r="C156" s="264" cm="1">
        <f t="array" aca="1" ref="C156" ca="1">IF(ROUND(SUM(IF(R155:AK155&lt;&gt;"",(R156:AK156)))-N155,3)&lt;&gt;0,"X",0)</f>
        <v>0</v>
      </c>
      <c r="D156" s="206"/>
      <c r="E156" s="215" t="str" cm="1">
        <f t="array" aca="1" ref="E156" ca="1">IF($F155&gt;$E$2,"",INDEX('QC rev00'!$J$9:$J$120,1+E155,1))</f>
        <v/>
      </c>
      <c r="F156" s="215" t="str" cm="1">
        <f t="array" aca="1" ref="F156" ca="1">IF($F155&gt;$E$2,"",IF($F$2=1,INDEX('QC rev00'!$M$10:$T$120,$F157,1),IF($F$2=2,INDEX(#REF!,$F157,1),INDEX(#REF!,$F157,1))))</f>
        <v/>
      </c>
      <c r="G156" s="752"/>
      <c r="H156" s="729"/>
      <c r="I156" s="730"/>
      <c r="J156" s="747"/>
      <c r="K156" s="748"/>
      <c r="L156" s="755"/>
      <c r="M156" s="734"/>
      <c r="N156" s="737"/>
      <c r="O156" s="740"/>
      <c r="P156" s="743"/>
      <c r="Q156" s="265" t="s">
        <v>90</v>
      </c>
      <c r="R156" s="312" t="str" cm="1">
        <f t="array" aca="1" ref="R156" ca="1">IF(OR($D155=0,R155="",$N155=0),"",
IF($G155=$E$6,
SUM(IF(OFFSET($R$23,,,($F155-1)*3-2,$D$3)=R155,OFFSET($R$25,,,($F155-1)*3-2,$D$3)*OFFSET($B$23,1,,($F155-1)*3-2,1))),
IF($D155=1,$N155,
SUMIF(OFFSET(Orçamento!$D$1,$B155-1,,$C155,),$F156&amp;"-"&amp;R155,OFFSET(Orçamento!$I$1,$B155-1,,$C155,))*$N155/$E156)))</f>
        <v/>
      </c>
      <c r="S156" s="312" t="str" cm="1">
        <f t="array" aca="1" ref="S156" ca="1">IF(OR($D155=0,S155="",$N155=0),"",
IF($G155=$E$6,
SUM(IF(OFFSET($R$23,,,($F155-1)*3-2,$D$3)=S155,OFFSET($R$25,,,($F155-1)*3-2,$D$3)*OFFSET($B$23,1,,($F155-1)*3-2,1))),
IF($D155=1,$N155,
SUMIF(OFFSET(Orçamento!$D$1,$B155-1,,$C155,),$F156&amp;"-"&amp;S155,OFFSET(Orçamento!$I$1,$B155-1,,$C155,))*$N155/$E156)))</f>
        <v/>
      </c>
      <c r="T156" s="312" t="str" cm="1">
        <f t="array" aca="1" ref="T156" ca="1">IF(OR($D155=0,T155="",$N155=0),"",
IF($G155=$E$6,
SUM(IF(OFFSET($R$23,,,($F155-1)*3-2,$D$3)=T155,OFFSET($R$25,,,($F155-1)*3-2,$D$3)*OFFSET($B$23,1,,($F155-1)*3-2,1))),
IF($D155=1,$N155,
SUMIF(OFFSET(Orçamento!$D$1,$B155-1,,$C155,),$F156&amp;"-"&amp;T155,OFFSET(Orçamento!$I$1,$B155-1,,$C155,))*$N155/$E156)))</f>
        <v/>
      </c>
      <c r="U156" s="313" t="str" cm="1">
        <f t="array" aca="1" ref="U156" ca="1">IF(OR($D155=0,U155="",$N155=0),"",
IF($G155=$E$6,
SUM(IF(OFFSET($R$23,,,($F155-1)*3-2,$D$3)=U155,OFFSET($R$25,,,($F155-1)*3-2,$D$3)*OFFSET($B$23,1,,($F155-1)*3-2,1))),
IF($D155=1,$N155,
SUMIF(OFFSET(Orçamento!$D$1,$B155-1,,$C155,),$F156&amp;"-"&amp;U155,OFFSET(Orçamento!$I$1,$B155-1,,$C155,))*$N155/$E156)))</f>
        <v/>
      </c>
      <c r="V156" s="312" t="str" cm="1">
        <f t="array" aca="1" ref="V156" ca="1">IF(OR($D155=0,V155="",$N155=0),"",
IF($G155=$E$6,
SUM(IF(OFFSET($R$23,,,($F155-1)*3-2,$D$3)=V155,OFFSET($R$25,,,($F155-1)*3-2,$D$3)*OFFSET($B$23,1,,($F155-1)*3-2,1))),
IF($D155=1,$N155,
SUMIF(OFFSET(Orçamento!$D$1,$B155-1,,$C155,),$F156&amp;"-"&amp;V155,OFFSET(Orçamento!$I$1,$B155-1,,$C155,))*$N155/$E156)))</f>
        <v/>
      </c>
      <c r="W156" s="312" t="str" cm="1">
        <f t="array" aca="1" ref="W156" ca="1">IF(OR($D155=0,W155="",$N155=0),"",
IF($G155=$E$6,
SUM(IF(OFFSET($R$23,,,($F155-1)*3-2,$D$3)=W155,OFFSET($R$25,,,($F155-1)*3-2,$D$3)*OFFSET($B$23,1,,($F155-1)*3-2,1))),
IF($D155=1,$N155,
SUMIF(OFFSET(Orçamento!$D$1,$B155-1,,$C155,),$F156&amp;"-"&amp;W155,OFFSET(Orçamento!$I$1,$B155-1,,$C155,))*$N155/$E156)))</f>
        <v/>
      </c>
      <c r="X156" s="312" t="str" cm="1">
        <f t="array" aca="1" ref="X156" ca="1">IF(OR($D155=0,X155="",$N155=0),"",
IF($G155=$E$6,
SUM(IF(OFFSET($R$23,,,($F155-1)*3-2,$D$3)=X155,OFFSET($R$25,,,($F155-1)*3-2,$D$3)*OFFSET($B$23,1,,($F155-1)*3-2,1))),
IF($D155=1,$N155,
SUMIF(OFFSET(Orçamento!$D$1,$B155-1,,$C155,),$F156&amp;"-"&amp;X155,OFFSET(Orçamento!$I$1,$B155-1,,$C155,))*$N155/$E156)))</f>
        <v/>
      </c>
      <c r="Y156" s="312" t="str" cm="1">
        <f t="array" aca="1" ref="Y156" ca="1">IF(OR($D155=0,Y155="",$N155=0),"",
IF($G155=$E$6,
SUM(IF(OFFSET($R$23,,,($F155-1)*3-2,$D$3)=Y155,OFFSET($R$25,,,($F155-1)*3-2,$D$3)*OFFSET($B$23,1,,($F155-1)*3-2,1))),
IF($D155=1,$N155,
SUMIF(OFFSET(Orçamento!$D$1,$B155-1,,$C155,),$F156&amp;"-"&amp;Y155,OFFSET(Orçamento!$I$1,$B155-1,,$C155,))*$N155/$E156)))</f>
        <v/>
      </c>
      <c r="Z156" s="312" t="str" cm="1">
        <f t="array" aca="1" ref="Z156" ca="1">IF(OR($D155=0,Z155="",$N155=0),"",
IF($G155=$E$6,
SUM(IF(OFFSET($R$23,,,($F155-1)*3-2,$D$3)=Z155,OFFSET($R$25,,,($F155-1)*3-2,$D$3)*OFFSET($B$23,1,,($F155-1)*3-2,1))),
IF($D155=1,$N155,
SUMIF(OFFSET(Orçamento!$D$1,$B155-1,,$C155,),$F156&amp;"-"&amp;Z155,OFFSET(Orçamento!$I$1,$B155-1,,$C155,))*$N155/$E156)))</f>
        <v/>
      </c>
      <c r="AA156" s="314" t="str" cm="1">
        <f t="array" aca="1" ref="AA156" ca="1">IF(OR($D155=0,AA155="",$N155=0),"",
IF($G155=$E$6,
SUM(IF(OFFSET($R$23,,,($F155-1)*3-2,$D$3)=AA155,OFFSET($R$25,,,($F155-1)*3-2,$D$3)*OFFSET($B$23,1,,($F155-1)*3-2,1))),
IF($D155=1,$N155,
SUMIF(OFFSET(Orçamento!$D$1,$B155-1,,$C155,),$F156&amp;"-"&amp;AA155,OFFSET(Orçamento!$I$1,$B155-1,,$C155,))*$N155/$E156)))</f>
        <v/>
      </c>
      <c r="AB156" s="314" t="str" cm="1">
        <f t="array" aca="1" ref="AB156" ca="1">IF(OR($D155=0,AB155="",$N155=0),"",
IF($G155=$E$6,
SUM(IF(OFFSET($R$23,,,($F155-1)*3-2,$D$3)=AB155,OFFSET($R$25,,,($F155-1)*3-2,$D$3)*OFFSET($B$23,1,,($F155-1)*3-2,1))),
IF($D155=1,$N155,
SUMIF(OFFSET(Orçamento!$D$1,$B155-1,,$C155,),$F156&amp;"-"&amp;AB155,OFFSET(Orçamento!$I$1,$B155-1,,$C155,))*$N155/$E156)))</f>
        <v/>
      </c>
      <c r="AC156" s="314" t="str" cm="1">
        <f t="array" aca="1" ref="AC156" ca="1">IF(OR($D155=0,AC155="",$N155=0),"",
IF($G155=$E$6,
SUM(IF(OFFSET($R$23,,,($F155-1)*3-2,$D$3)=AC155,OFFSET($R$25,,,($F155-1)*3-2,$D$3)*OFFSET($B$23,1,,($F155-1)*3-2,1))),
IF($D155=1,$N155,
SUMIF(OFFSET(Orçamento!$D$1,$B155-1,,$C155,),$F156&amp;"-"&amp;AC155,OFFSET(Orçamento!$I$1,$B155-1,,$C155,))*$N155/$E156)))</f>
        <v/>
      </c>
      <c r="AD156" s="314" t="str" cm="1">
        <f t="array" aca="1" ref="AD156" ca="1">IF(OR($D155=0,AD155="",$N155=0),"",
IF($G155=$E$6,
SUM(IF(OFFSET($R$23,,,($F155-1)*3-2,$D$3)=AD155,OFFSET($R$25,,,($F155-1)*3-2,$D$3)*OFFSET($B$23,1,,($F155-1)*3-2,1))),
IF($D155=1,$N155,
SUMIF(OFFSET(Orçamento!$D$1,$B155-1,,$C155,),$F156&amp;"-"&amp;AD155,OFFSET(Orçamento!$I$1,$B155-1,,$C155,))*$N155/$E156)))</f>
        <v/>
      </c>
      <c r="AE156" s="314" t="str" cm="1">
        <f t="array" aca="1" ref="AE156" ca="1">IF(OR($D155=0,AE155="",$N155=0),"",
IF($G155=$E$6,
SUM(IF(OFFSET($R$23,,,($F155-1)*3-2,$D$3)=AE155,OFFSET($R$25,,,($F155-1)*3-2,$D$3)*OFFSET($B$23,1,,($F155-1)*3-2,1))),
IF($D155=1,$N155,
SUMIF(OFFSET(Orçamento!$D$1,$B155-1,,$C155,),$F156&amp;"-"&amp;AE155,OFFSET(Orçamento!$I$1,$B155-1,,$C155,))*$N155/$E156)))</f>
        <v/>
      </c>
      <c r="AF156" s="314" t="str" cm="1">
        <f t="array" aca="1" ref="AF156" ca="1">IF(OR($D155=0,AF155="",$N155=0),"",
IF($G155=$E$6,
SUM(IF(OFFSET($R$23,,,($F155-1)*3-2,$D$3)=AF155,OFFSET($R$25,,,($F155-1)*3-2,$D$3)*OFFSET($B$23,1,,($F155-1)*3-2,1))),
IF($D155=1,$N155,
SUMIF(OFFSET(Orçamento!$D$1,$B155-1,,$C155,),$F156&amp;"-"&amp;AF155,OFFSET(Orçamento!$I$1,$B155-1,,$C155,))*$N155/$E156)))</f>
        <v/>
      </c>
      <c r="AG156" s="314" t="str" cm="1">
        <f t="array" aca="1" ref="AG156" ca="1">IF(OR($D155=0,AG155="",$N155=0),"",
IF($G155=$E$6,
SUM(IF(OFFSET($R$23,,,($F155-1)*3-2,$D$3)=AG155,OFFSET($R$25,,,($F155-1)*3-2,$D$3)*OFFSET($B$23,1,,($F155-1)*3-2,1))),
IF($D155=1,$N155,
SUMIF(OFFSET(Orçamento!$D$1,$B155-1,,$C155,),$F156&amp;"-"&amp;AG155,OFFSET(Orçamento!$I$1,$B155-1,,$C155,))*$N155/$E156)))</f>
        <v/>
      </c>
      <c r="AH156" s="314" t="str" cm="1">
        <f t="array" aca="1" ref="AH156" ca="1">IF(OR($D155=0,AH155="",$N155=0),"",
IF($G155=$E$6,
SUM(IF(OFFSET($R$23,,,($F155-1)*3-2,$D$3)=AH155,OFFSET($R$25,,,($F155-1)*3-2,$D$3)*OFFSET($B$23,1,,($F155-1)*3-2,1))),
IF($D155=1,$N155,
SUMIF(OFFSET(Orçamento!$D$1,$B155-1,,$C155,),$F156&amp;"-"&amp;AH155,OFFSET(Orçamento!$I$1,$B155-1,,$C155,))*$N155/$E156)))</f>
        <v/>
      </c>
      <c r="AI156" s="314" t="str" cm="1">
        <f t="array" aca="1" ref="AI156" ca="1">IF(OR($D155=0,AI155="",$N155=0),"",
IF($G155=$E$6,
SUM(IF(OFFSET($R$23,,,($F155-1)*3-2,$D$3)=AI155,OFFSET($R$25,,,($F155-1)*3-2,$D$3)*OFFSET($B$23,1,,($F155-1)*3-2,1))),
IF($D155=1,$N155,
SUMIF(OFFSET(Orçamento!$D$1,$B155-1,,$C155,),$F156&amp;"-"&amp;AI155,OFFSET(Orçamento!$I$1,$B155-1,,$C155,))*$N155/$E156)))</f>
        <v/>
      </c>
      <c r="AJ156" s="314" t="str" cm="1">
        <f t="array" aca="1" ref="AJ156" ca="1">IF(OR($D155=0,AJ155="",$N155=0),"",
IF($G155=$E$6,
SUM(IF(OFFSET($R$23,,,($F155-1)*3-2,$D$3)=AJ155,OFFSET($R$25,,,($F155-1)*3-2,$D$3)*OFFSET($B$23,1,,($F155-1)*3-2,1))),
IF($D155=1,$N155,
SUMIF(OFFSET(Orçamento!$D$1,$B155-1,,$C155,),$F156&amp;"-"&amp;AJ155,OFFSET(Orçamento!$I$1,$B155-1,,$C155,))*$N155/$E156)))</f>
        <v/>
      </c>
      <c r="AK156" s="314" t="str" cm="1">
        <f t="array" aca="1" ref="AK156" ca="1">IF(OR($D155=0,AK155="",$N155=0),"",
IF($G155=$E$6,
SUM(IF(OFFSET($R$23,,,($F155-1)*3-2,$D$3)=AK155,OFFSET($R$25,,,($F155-1)*3-2,$D$3)*OFFSET($B$23,1,,($F155-1)*3-2,1))),
IF($D155=1,$N155,
SUMIF(OFFSET(Orçamento!$D$1,$B155-1,,$C155,),$F156&amp;"-"&amp;AK155,OFFSET(Orçamento!$I$1,$B155-1,,$C155,))*$N155/$E156)))</f>
        <v/>
      </c>
    </row>
    <row r="157" spans="1:37" ht="13.15" customHeight="1">
      <c r="A157" s="206"/>
      <c r="B157" s="266" t="str" cm="1">
        <f t="array" aca="1" ref="B157" ca="1">IF($F155&gt;$E$2,"",IF($F$2=1,INDEX('QC rev00'!$M$10:$T$120,$F157,5),IF($F$2=2,INDEX(#REF!,$F157,5),INDEX(#REF!,$F157,5))))</f>
        <v/>
      </c>
      <c r="C157" s="266" t="str" cm="1">
        <f t="array" aca="1" ref="C157" ca="1">IF($F155&gt;$E$2,"",IF($F$2=1,INDEX('QC rev00'!$M$10:$T$120,$F157,6),IF($F$2=2,INDEX(#REF!,$F157,6),INDEX(#REF!,$F157,6))))</f>
        <v/>
      </c>
      <c r="D157" s="207"/>
      <c r="E157" s="207"/>
      <c r="F157" s="207" t="str">
        <f ca="1">IF(F155&gt;$E$2,"",MATCH(F155,'QC rev00'!$C$10:$C$120,))</f>
        <v/>
      </c>
      <c r="G157" s="753"/>
      <c r="H157" s="731"/>
      <c r="I157" s="732"/>
      <c r="J157" s="749"/>
      <c r="K157" s="750"/>
      <c r="L157" s="756"/>
      <c r="M157" s="735"/>
      <c r="N157" s="738"/>
      <c r="O157" s="741"/>
      <c r="P157" s="744"/>
      <c r="Q157" s="267" t="s">
        <v>91</v>
      </c>
      <c r="R157" s="588">
        <f t="shared" ref="R157:AK157" ca="1" si="149">IFERROR(R156*$O155,0)</f>
        <v>0</v>
      </c>
      <c r="S157" s="588">
        <f t="shared" ca="1" si="149"/>
        <v>0</v>
      </c>
      <c r="T157" s="588">
        <f t="shared" ca="1" si="149"/>
        <v>0</v>
      </c>
      <c r="U157" s="589">
        <f t="shared" ca="1" si="149"/>
        <v>0</v>
      </c>
      <c r="V157" s="588">
        <f t="shared" ca="1" si="149"/>
        <v>0</v>
      </c>
      <c r="W157" s="588">
        <f t="shared" ca="1" si="149"/>
        <v>0</v>
      </c>
      <c r="X157" s="588">
        <f t="shared" ca="1" si="149"/>
        <v>0</v>
      </c>
      <c r="Y157" s="588">
        <f t="shared" ca="1" si="149"/>
        <v>0</v>
      </c>
      <c r="Z157" s="588">
        <f t="shared" ca="1" si="149"/>
        <v>0</v>
      </c>
      <c r="AA157" s="588">
        <f t="shared" ca="1" si="149"/>
        <v>0</v>
      </c>
      <c r="AB157" s="588">
        <f t="shared" ca="1" si="149"/>
        <v>0</v>
      </c>
      <c r="AC157" s="588">
        <f t="shared" ca="1" si="149"/>
        <v>0</v>
      </c>
      <c r="AD157" s="588">
        <f t="shared" ca="1" si="149"/>
        <v>0</v>
      </c>
      <c r="AE157" s="588">
        <f t="shared" ca="1" si="149"/>
        <v>0</v>
      </c>
      <c r="AF157" s="588">
        <f t="shared" ca="1" si="149"/>
        <v>0</v>
      </c>
      <c r="AG157" s="588">
        <f t="shared" ca="1" si="149"/>
        <v>0</v>
      </c>
      <c r="AH157" s="588">
        <f t="shared" ca="1" si="149"/>
        <v>0</v>
      </c>
      <c r="AI157" s="588">
        <f t="shared" ca="1" si="149"/>
        <v>0</v>
      </c>
      <c r="AJ157" s="588">
        <f t="shared" ca="1" si="149"/>
        <v>0</v>
      </c>
      <c r="AK157" s="588">
        <f t="shared" ca="1" si="149"/>
        <v>0</v>
      </c>
    </row>
    <row r="158" spans="1:37" ht="13.15" customHeight="1">
      <c r="A158" s="206"/>
      <c r="B158" s="261">
        <f ca="1">IF($F158&gt;$E$2,0,IF(E158&lt;&gt;"",MATCH(F159&amp;" - Mapa",Orçamento!J:J,),0))</f>
        <v>0</v>
      </c>
      <c r="C158" s="215">
        <f ca="1">IF($D158&gt;1,_xlfn.MAXIFS(Orçamento!G:G,Orçamento!J:J,F159&amp;" - Mapa")+6-B158,0)</f>
        <v>0</v>
      </c>
      <c r="D158" s="261">
        <f ca="1">IF($F158&gt;$E$2,0,IF($G158=$E$6,$D$2,IF(E158&lt;&gt;"",_xlfn.MAXIFS(Orçamento!E:E,Orçamento!J:J,F159&amp;" - Mapa"),0)))</f>
        <v>0</v>
      </c>
      <c r="E158" s="215" t="str">
        <f ca="1">IF(F159="","",_xlfn.IFNA(MATCH($F159,'QC rev00'!$G$10:$G$120,),""))</f>
        <v/>
      </c>
      <c r="F158" s="207" cm="1">
        <f t="array" aca="1" ref="F158" ca="1">OFFSET(F158,-3,,,)+1</f>
        <v>46</v>
      </c>
      <c r="G158" s="751" t="str" cm="1">
        <f t="array" aca="1" ref="G158" ca="1">IF($F158&gt;$E$2,"",IF($F$2=1,INDEX('QC rev00'!$M$10:$T$120,$F160,2),IF($F$2=2,INDEX(#REF!,$F160,2),INDEX(#REF!,$F160,2))))</f>
        <v/>
      </c>
      <c r="H158" s="727" t="str" cm="1">
        <f t="array" aca="1" ref="H158" ca="1">IF($F158&gt;$E$2,"",IF($F$2=1,INDEX('QC rev00'!$M$10:$T$120,$F160,3),IF($F$2=2,INDEX(#REF!,$F160,3),INDEX(#REF!,$F160,3))))</f>
        <v/>
      </c>
      <c r="I158" s="728"/>
      <c r="J158" s="745"/>
      <c r="K158" s="746"/>
      <c r="L158" s="754" t="str" cm="1">
        <f t="array" aca="1" ref="L158" ca="1">IF($F158&gt;$E$2,"",IF($F$2=1,INDEX('QC rev00'!$M$10:$T$120,$F160,7),IF($F$2=2,INDEX(#REF!,$F160,7),INDEX(#REF!,$F160,7))))</f>
        <v/>
      </c>
      <c r="M158" s="733" t="str" cm="1">
        <f t="array" aca="1" ref="M158" ca="1">IF($F158&gt;$E$2,"",IF($F$2=1,INDEX('QC rev00'!$M$10:$T$120,$F160,8),IF($F$2=2,INDEX(#REF!,$F160,8),INDEX(#REF!,$F160,8))))</f>
        <v/>
      </c>
      <c r="N158" s="736" cm="1">
        <f t="array" aca="1" ref="N158" ca="1">IF($F158&gt;$E$2,0,IF(_xlfn.IFNA(MATCH($G158,Listas!$E$4:$E$206,),0)&gt;0,$F$5,IF($F$2=1,INDEX('QC rev00'!$M$10:$U$120,$F160,9),IF($F$2=2,INDEX(#REF!,$F160,9),INDEX(#REF!,$F160,9)))))</f>
        <v>0</v>
      </c>
      <c r="O158" s="739" cm="1">
        <f t="array" aca="1" ref="O158" ca="1">IF($F158&gt;$E$2,0,IF(_xlfn.IFNA(MATCH($G158,Listas!$E$4:$E$206,),0)&gt;0,1,IF($H$10=0,0,IF($F$2=1,INDEX('QC rev00'!$M$10:$BC$120,$F160,9+$F$3),IF($F$2=2,INDEX(#REF!,$F160,9+$F$3),INDEX(#REF!,$F160,9+$F$3)))*IF($E$5="X",1,1-$B160-$C160))))</f>
        <v>0</v>
      </c>
      <c r="P158" s="742">
        <f t="shared" ref="P158" ca="1" si="150">N158*O158</f>
        <v>0</v>
      </c>
      <c r="Q158" s="262" t="s">
        <v>89</v>
      </c>
      <c r="R158" s="308" t="str" cm="1">
        <f t="array" aca="1" ref="R158" ca="1">IF($D158=0,"",IF($G158=$E$6,INDEX(Orçamento!$U:$U,MATCH(R$21,Orçamento!$C:$C,),1),INDEX(Orçamento!$U:$U,$B158,1)))</f>
        <v/>
      </c>
      <c r="S158" s="309" t="str">
        <f ca="1">IF(S$21&gt;$D158,"",IF($G158=$E$6,INDEX(Orçamento!$U:$U,MATCH(S$21,Orçamento!$C:$C,),1),INDEX(Orçamento!$U:$U,MATCH(S$21&amp;"-"&amp;$F159,Orçamento!$F:$F,),1)))</f>
        <v/>
      </c>
      <c r="T158" s="309" t="str">
        <f ca="1">IF(T$21&gt;$D158,"",IF($G158=$E$6,INDEX(Orçamento!$U:$U,MATCH(T$21,Orçamento!$C:$C,),1),INDEX(Orçamento!$U:$U,MATCH(T$21&amp;"-"&amp;$F159,Orçamento!$F:$F,),1)))</f>
        <v/>
      </c>
      <c r="U158" s="310" t="str">
        <f ca="1">IF(U$21&gt;$D158,"",IF($G158=$E$6,INDEX(Orçamento!$U:$U,MATCH(U$21,Orçamento!$C:$C,),1),INDEX(Orçamento!$U:$U,MATCH(U$21&amp;"-"&amp;$F159,Orçamento!$F:$F,),1)))</f>
        <v/>
      </c>
      <c r="V158" s="309" t="str">
        <f ca="1">IF(V$21&gt;$D158,"",IF($G158=$E$6,INDEX(Orçamento!$U:$U,MATCH(V$21,Orçamento!$C:$C,),1),INDEX(Orçamento!$U:$U,MATCH(V$21&amp;"-"&amp;$F159,Orçamento!$F:$F,),1)))</f>
        <v/>
      </c>
      <c r="W158" s="309" t="str">
        <f ca="1">IF(W$21&gt;$D158,"",IF($G158=$E$6,INDEX(Orçamento!$U:$U,MATCH(W$21,Orçamento!$C:$C,),1),INDEX(Orçamento!$U:$U,MATCH(W$21&amp;"-"&amp;$F159,Orçamento!$F:$F,),1)))</f>
        <v/>
      </c>
      <c r="X158" s="309" t="str">
        <f ca="1">IF(X$21&gt;$D158,"",IF($G158=$E$6,INDEX(Orçamento!$U:$U,MATCH(X$21,Orçamento!$C:$C,),1),INDEX(Orçamento!$U:$U,MATCH(X$21&amp;"-"&amp;$F159,Orçamento!$F:$F,),1)))</f>
        <v/>
      </c>
      <c r="Y158" s="309" t="str">
        <f ca="1">IF(Y$21&gt;$D158,"",IF($G158=$E$6,INDEX(Orçamento!$U:$U,MATCH(Y$21,Orçamento!$C:$C,),1),INDEX(Orçamento!$U:$U,MATCH(Y$21&amp;"-"&amp;$F159,Orçamento!$F:$F,),1)))</f>
        <v/>
      </c>
      <c r="Z158" s="309" t="str">
        <f ca="1">IF(Z$21&gt;$D158,"",IF($G158=$E$6,INDEX(Orçamento!$U:$U,MATCH(Z$21,Orçamento!$C:$C,),1),INDEX(Orçamento!$U:$U,MATCH(Z$21&amp;"-"&amp;$F159,Orçamento!$F:$F,),1)))</f>
        <v/>
      </c>
      <c r="AA158" s="311" t="str">
        <f ca="1">IF(AA$21&gt;$D158,"",IF($G158=$E$6,INDEX(Orçamento!$U:$U,MATCH(AA$21,Orçamento!$C:$C,),1),INDEX(Orçamento!$U:$U,MATCH(AA$21&amp;"-"&amp;$F159,Orçamento!$F:$F,),1)))</f>
        <v/>
      </c>
      <c r="AB158" s="311" t="str">
        <f ca="1">IF(AB$21&gt;$D158,"",IF($G158=$E$6,INDEX(Orçamento!$U:$U,MATCH(AB$21,Orçamento!$C:$C,),1),INDEX(Orçamento!$U:$U,MATCH(AB$21&amp;"-"&amp;$F159,Orçamento!$F:$F,),1)))</f>
        <v/>
      </c>
      <c r="AC158" s="311" t="str">
        <f ca="1">IF(AC$21&gt;$D158,"",IF($G158=$E$6,INDEX(Orçamento!$U:$U,MATCH(AC$21,Orçamento!$C:$C,),1),INDEX(Orçamento!$U:$U,MATCH(AC$21&amp;"-"&amp;$F159,Orçamento!$F:$F,),1)))</f>
        <v/>
      </c>
      <c r="AD158" s="311" t="str">
        <f ca="1">IF(AD$21&gt;$D158,"",IF($G158=$E$6,INDEX(Orçamento!$U:$U,MATCH(AD$21,Orçamento!$C:$C,),1),INDEX(Orçamento!$U:$U,MATCH(AD$21&amp;"-"&amp;$F159,Orçamento!$F:$F,),1)))</f>
        <v/>
      </c>
      <c r="AE158" s="311" t="str">
        <f ca="1">IF(AE$21&gt;$D158,"",IF($G158=$E$6,INDEX(Orçamento!$U:$U,MATCH(AE$21,Orçamento!$C:$C,),1),INDEX(Orçamento!$U:$U,MATCH(AE$21&amp;"-"&amp;$F159,Orçamento!$F:$F,),1)))</f>
        <v/>
      </c>
      <c r="AF158" s="311" t="str">
        <f ca="1">IF(AF$21&gt;$D158,"",IF($G158=$E$6,INDEX(Orçamento!$U:$U,MATCH(AF$21,Orçamento!$C:$C,),1),INDEX(Orçamento!$U:$U,MATCH(AF$21&amp;"-"&amp;$F159,Orçamento!$F:$F,),1)))</f>
        <v/>
      </c>
      <c r="AG158" s="311" t="str">
        <f ca="1">IF(AG$21&gt;$D158,"",IF($G158=$E$6,INDEX(Orçamento!$U:$U,MATCH(AG$21,Orçamento!$C:$C,),1),INDEX(Orçamento!$U:$U,MATCH(AG$21&amp;"-"&amp;$F159,Orçamento!$F:$F,),1)))</f>
        <v/>
      </c>
      <c r="AH158" s="311" t="str">
        <f ca="1">IF(AH$21&gt;$D158,"",IF($G158=$E$6,INDEX(Orçamento!$U:$U,MATCH(AH$21,Orçamento!$C:$C,),1),INDEX(Orçamento!$U:$U,MATCH(AH$21&amp;"-"&amp;$F159,Orçamento!$F:$F,),1)))</f>
        <v/>
      </c>
      <c r="AI158" s="311" t="str">
        <f ca="1">IF(AI$21&gt;$D158,"",IF($G158=$E$6,INDEX(Orçamento!$U:$U,MATCH(AI$21,Orçamento!$C:$C,),1),INDEX(Orçamento!$U:$U,MATCH(AI$21&amp;"-"&amp;$F159,Orçamento!$F:$F,),1)))</f>
        <v/>
      </c>
      <c r="AJ158" s="311" t="str">
        <f ca="1">IF(AJ$21&gt;$D158,"",IF($G158=$E$6,INDEX(Orçamento!$U:$U,MATCH(AJ$21,Orçamento!$C:$C,),1),INDEX(Orçamento!$U:$U,MATCH(AJ$21&amp;"-"&amp;$F159,Orçamento!$F:$F,),1)))</f>
        <v/>
      </c>
      <c r="AK158" s="311" t="str">
        <f ca="1">IF(AK$21&gt;$D158,"",IF($G158=$E$6,INDEX(Orçamento!$U:$U,MATCH(AK$21,Orçamento!$C:$C,),1),INDEX(Orçamento!$U:$U,MATCH(AK$21&amp;"-"&amp;$F159,Orçamento!$F:$F,),1)))</f>
        <v/>
      </c>
    </row>
    <row r="159" spans="1:37" ht="13.15" customHeight="1">
      <c r="A159" s="206"/>
      <c r="B159" s="263">
        <f t="shared" ref="B159" ca="1" si="151">IF($F158&gt;$E$2,0,(1/(1-B160-C160))*(B160+C160))</f>
        <v>0</v>
      </c>
      <c r="C159" s="264" cm="1">
        <f t="array" aca="1" ref="C159" ca="1">IF(ROUND(SUM(IF(R158:AK158&lt;&gt;"",(R159:AK159)))-N158,3)&lt;&gt;0,"X",0)</f>
        <v>0</v>
      </c>
      <c r="D159" s="206"/>
      <c r="E159" s="215" t="str" cm="1">
        <f t="array" aca="1" ref="E159" ca="1">IF($F158&gt;$E$2,"",INDEX('QC rev00'!$J$9:$J$120,1+E158,1))</f>
        <v/>
      </c>
      <c r="F159" s="215" t="str" cm="1">
        <f t="array" aca="1" ref="F159" ca="1">IF($F158&gt;$E$2,"",IF($F$2=1,INDEX('QC rev00'!$M$10:$T$120,$F160,1),IF($F$2=2,INDEX(#REF!,$F160,1),INDEX(#REF!,$F160,1))))</f>
        <v/>
      </c>
      <c r="G159" s="752"/>
      <c r="H159" s="729"/>
      <c r="I159" s="730"/>
      <c r="J159" s="747"/>
      <c r="K159" s="748"/>
      <c r="L159" s="755"/>
      <c r="M159" s="734"/>
      <c r="N159" s="737"/>
      <c r="O159" s="740"/>
      <c r="P159" s="743"/>
      <c r="Q159" s="265" t="s">
        <v>90</v>
      </c>
      <c r="R159" s="312" t="str" cm="1">
        <f t="array" aca="1" ref="R159" ca="1">IF(OR($D158=0,R158="",$N158=0),"",
IF($G158=$E$6,
SUM(IF(OFFSET($R$23,,,($F158-1)*3-2,$D$3)=R158,OFFSET($R$25,,,($F158-1)*3-2,$D$3)*OFFSET($B$23,1,,($F158-1)*3-2,1))),
IF($D158=1,$N158,
SUMIF(OFFSET(Orçamento!$D$1,$B158-1,,$C158,),$F159&amp;"-"&amp;R158,OFFSET(Orçamento!$I$1,$B158-1,,$C158,))*$N158/$E159)))</f>
        <v/>
      </c>
      <c r="S159" s="312" t="str" cm="1">
        <f t="array" aca="1" ref="S159" ca="1">IF(OR($D158=0,S158="",$N158=0),"",
IF($G158=$E$6,
SUM(IF(OFFSET($R$23,,,($F158-1)*3-2,$D$3)=S158,OFFSET($R$25,,,($F158-1)*3-2,$D$3)*OFFSET($B$23,1,,($F158-1)*3-2,1))),
IF($D158=1,$N158,
SUMIF(OFFSET(Orçamento!$D$1,$B158-1,,$C158,),$F159&amp;"-"&amp;S158,OFFSET(Orçamento!$I$1,$B158-1,,$C158,))*$N158/$E159)))</f>
        <v/>
      </c>
      <c r="T159" s="312" t="str" cm="1">
        <f t="array" aca="1" ref="T159" ca="1">IF(OR($D158=0,T158="",$N158=0),"",
IF($G158=$E$6,
SUM(IF(OFFSET($R$23,,,($F158-1)*3-2,$D$3)=T158,OFFSET($R$25,,,($F158-1)*3-2,$D$3)*OFFSET($B$23,1,,($F158-1)*3-2,1))),
IF($D158=1,$N158,
SUMIF(OFFSET(Orçamento!$D$1,$B158-1,,$C158,),$F159&amp;"-"&amp;T158,OFFSET(Orçamento!$I$1,$B158-1,,$C158,))*$N158/$E159)))</f>
        <v/>
      </c>
      <c r="U159" s="313" t="str" cm="1">
        <f t="array" aca="1" ref="U159" ca="1">IF(OR($D158=0,U158="",$N158=0),"",
IF($G158=$E$6,
SUM(IF(OFFSET($R$23,,,($F158-1)*3-2,$D$3)=U158,OFFSET($R$25,,,($F158-1)*3-2,$D$3)*OFFSET($B$23,1,,($F158-1)*3-2,1))),
IF($D158=1,$N158,
SUMIF(OFFSET(Orçamento!$D$1,$B158-1,,$C158,),$F159&amp;"-"&amp;U158,OFFSET(Orçamento!$I$1,$B158-1,,$C158,))*$N158/$E159)))</f>
        <v/>
      </c>
      <c r="V159" s="312" t="str" cm="1">
        <f t="array" aca="1" ref="V159" ca="1">IF(OR($D158=0,V158="",$N158=0),"",
IF($G158=$E$6,
SUM(IF(OFFSET($R$23,,,($F158-1)*3-2,$D$3)=V158,OFFSET($R$25,,,($F158-1)*3-2,$D$3)*OFFSET($B$23,1,,($F158-1)*3-2,1))),
IF($D158=1,$N158,
SUMIF(OFFSET(Orçamento!$D$1,$B158-1,,$C158,),$F159&amp;"-"&amp;V158,OFFSET(Orçamento!$I$1,$B158-1,,$C158,))*$N158/$E159)))</f>
        <v/>
      </c>
      <c r="W159" s="312" t="str" cm="1">
        <f t="array" aca="1" ref="W159" ca="1">IF(OR($D158=0,W158="",$N158=0),"",
IF($G158=$E$6,
SUM(IF(OFFSET($R$23,,,($F158-1)*3-2,$D$3)=W158,OFFSET($R$25,,,($F158-1)*3-2,$D$3)*OFFSET($B$23,1,,($F158-1)*3-2,1))),
IF($D158=1,$N158,
SUMIF(OFFSET(Orçamento!$D$1,$B158-1,,$C158,),$F159&amp;"-"&amp;W158,OFFSET(Orçamento!$I$1,$B158-1,,$C158,))*$N158/$E159)))</f>
        <v/>
      </c>
      <c r="X159" s="312" t="str" cm="1">
        <f t="array" aca="1" ref="X159" ca="1">IF(OR($D158=0,X158="",$N158=0),"",
IF($G158=$E$6,
SUM(IF(OFFSET($R$23,,,($F158-1)*3-2,$D$3)=X158,OFFSET($R$25,,,($F158-1)*3-2,$D$3)*OFFSET($B$23,1,,($F158-1)*3-2,1))),
IF($D158=1,$N158,
SUMIF(OFFSET(Orçamento!$D$1,$B158-1,,$C158,),$F159&amp;"-"&amp;X158,OFFSET(Orçamento!$I$1,$B158-1,,$C158,))*$N158/$E159)))</f>
        <v/>
      </c>
      <c r="Y159" s="312" t="str" cm="1">
        <f t="array" aca="1" ref="Y159" ca="1">IF(OR($D158=0,Y158="",$N158=0),"",
IF($G158=$E$6,
SUM(IF(OFFSET($R$23,,,($F158-1)*3-2,$D$3)=Y158,OFFSET($R$25,,,($F158-1)*3-2,$D$3)*OFFSET($B$23,1,,($F158-1)*3-2,1))),
IF($D158=1,$N158,
SUMIF(OFFSET(Orçamento!$D$1,$B158-1,,$C158,),$F159&amp;"-"&amp;Y158,OFFSET(Orçamento!$I$1,$B158-1,,$C158,))*$N158/$E159)))</f>
        <v/>
      </c>
      <c r="Z159" s="312" t="str" cm="1">
        <f t="array" aca="1" ref="Z159" ca="1">IF(OR($D158=0,Z158="",$N158=0),"",
IF($G158=$E$6,
SUM(IF(OFFSET($R$23,,,($F158-1)*3-2,$D$3)=Z158,OFFSET($R$25,,,($F158-1)*3-2,$D$3)*OFFSET($B$23,1,,($F158-1)*3-2,1))),
IF($D158=1,$N158,
SUMIF(OFFSET(Orçamento!$D$1,$B158-1,,$C158,),$F159&amp;"-"&amp;Z158,OFFSET(Orçamento!$I$1,$B158-1,,$C158,))*$N158/$E159)))</f>
        <v/>
      </c>
      <c r="AA159" s="314" t="str" cm="1">
        <f t="array" aca="1" ref="AA159" ca="1">IF(OR($D158=0,AA158="",$N158=0),"",
IF($G158=$E$6,
SUM(IF(OFFSET($R$23,,,($F158-1)*3-2,$D$3)=AA158,OFFSET($R$25,,,($F158-1)*3-2,$D$3)*OFFSET($B$23,1,,($F158-1)*3-2,1))),
IF($D158=1,$N158,
SUMIF(OFFSET(Orçamento!$D$1,$B158-1,,$C158,),$F159&amp;"-"&amp;AA158,OFFSET(Orçamento!$I$1,$B158-1,,$C158,))*$N158/$E159)))</f>
        <v/>
      </c>
      <c r="AB159" s="314" t="str" cm="1">
        <f t="array" aca="1" ref="AB159" ca="1">IF(OR($D158=0,AB158="",$N158=0),"",
IF($G158=$E$6,
SUM(IF(OFFSET($R$23,,,($F158-1)*3-2,$D$3)=AB158,OFFSET($R$25,,,($F158-1)*3-2,$D$3)*OFFSET($B$23,1,,($F158-1)*3-2,1))),
IF($D158=1,$N158,
SUMIF(OFFSET(Orçamento!$D$1,$B158-1,,$C158,),$F159&amp;"-"&amp;AB158,OFFSET(Orçamento!$I$1,$B158-1,,$C158,))*$N158/$E159)))</f>
        <v/>
      </c>
      <c r="AC159" s="314" t="str" cm="1">
        <f t="array" aca="1" ref="AC159" ca="1">IF(OR($D158=0,AC158="",$N158=0),"",
IF($G158=$E$6,
SUM(IF(OFFSET($R$23,,,($F158-1)*3-2,$D$3)=AC158,OFFSET($R$25,,,($F158-1)*3-2,$D$3)*OFFSET($B$23,1,,($F158-1)*3-2,1))),
IF($D158=1,$N158,
SUMIF(OFFSET(Orçamento!$D$1,$B158-1,,$C158,),$F159&amp;"-"&amp;AC158,OFFSET(Orçamento!$I$1,$B158-1,,$C158,))*$N158/$E159)))</f>
        <v/>
      </c>
      <c r="AD159" s="314" t="str" cm="1">
        <f t="array" aca="1" ref="AD159" ca="1">IF(OR($D158=0,AD158="",$N158=0),"",
IF($G158=$E$6,
SUM(IF(OFFSET($R$23,,,($F158-1)*3-2,$D$3)=AD158,OFFSET($R$25,,,($F158-1)*3-2,$D$3)*OFFSET($B$23,1,,($F158-1)*3-2,1))),
IF($D158=1,$N158,
SUMIF(OFFSET(Orçamento!$D$1,$B158-1,,$C158,),$F159&amp;"-"&amp;AD158,OFFSET(Orçamento!$I$1,$B158-1,,$C158,))*$N158/$E159)))</f>
        <v/>
      </c>
      <c r="AE159" s="314" t="str" cm="1">
        <f t="array" aca="1" ref="AE159" ca="1">IF(OR($D158=0,AE158="",$N158=0),"",
IF($G158=$E$6,
SUM(IF(OFFSET($R$23,,,($F158-1)*3-2,$D$3)=AE158,OFFSET($R$25,,,($F158-1)*3-2,$D$3)*OFFSET($B$23,1,,($F158-1)*3-2,1))),
IF($D158=1,$N158,
SUMIF(OFFSET(Orçamento!$D$1,$B158-1,,$C158,),$F159&amp;"-"&amp;AE158,OFFSET(Orçamento!$I$1,$B158-1,,$C158,))*$N158/$E159)))</f>
        <v/>
      </c>
      <c r="AF159" s="314" t="str" cm="1">
        <f t="array" aca="1" ref="AF159" ca="1">IF(OR($D158=0,AF158="",$N158=0),"",
IF($G158=$E$6,
SUM(IF(OFFSET($R$23,,,($F158-1)*3-2,$D$3)=AF158,OFFSET($R$25,,,($F158-1)*3-2,$D$3)*OFFSET($B$23,1,,($F158-1)*3-2,1))),
IF($D158=1,$N158,
SUMIF(OFFSET(Orçamento!$D$1,$B158-1,,$C158,),$F159&amp;"-"&amp;AF158,OFFSET(Orçamento!$I$1,$B158-1,,$C158,))*$N158/$E159)))</f>
        <v/>
      </c>
      <c r="AG159" s="314" t="str" cm="1">
        <f t="array" aca="1" ref="AG159" ca="1">IF(OR($D158=0,AG158="",$N158=0),"",
IF($G158=$E$6,
SUM(IF(OFFSET($R$23,,,($F158-1)*3-2,$D$3)=AG158,OFFSET($R$25,,,($F158-1)*3-2,$D$3)*OFFSET($B$23,1,,($F158-1)*3-2,1))),
IF($D158=1,$N158,
SUMIF(OFFSET(Orçamento!$D$1,$B158-1,,$C158,),$F159&amp;"-"&amp;AG158,OFFSET(Orçamento!$I$1,$B158-1,,$C158,))*$N158/$E159)))</f>
        <v/>
      </c>
      <c r="AH159" s="314" t="str" cm="1">
        <f t="array" aca="1" ref="AH159" ca="1">IF(OR($D158=0,AH158="",$N158=0),"",
IF($G158=$E$6,
SUM(IF(OFFSET($R$23,,,($F158-1)*3-2,$D$3)=AH158,OFFSET($R$25,,,($F158-1)*3-2,$D$3)*OFFSET($B$23,1,,($F158-1)*3-2,1))),
IF($D158=1,$N158,
SUMIF(OFFSET(Orçamento!$D$1,$B158-1,,$C158,),$F159&amp;"-"&amp;AH158,OFFSET(Orçamento!$I$1,$B158-1,,$C158,))*$N158/$E159)))</f>
        <v/>
      </c>
      <c r="AI159" s="314" t="str" cm="1">
        <f t="array" aca="1" ref="AI159" ca="1">IF(OR($D158=0,AI158="",$N158=0),"",
IF($G158=$E$6,
SUM(IF(OFFSET($R$23,,,($F158-1)*3-2,$D$3)=AI158,OFFSET($R$25,,,($F158-1)*3-2,$D$3)*OFFSET($B$23,1,,($F158-1)*3-2,1))),
IF($D158=1,$N158,
SUMIF(OFFSET(Orçamento!$D$1,$B158-1,,$C158,),$F159&amp;"-"&amp;AI158,OFFSET(Orçamento!$I$1,$B158-1,,$C158,))*$N158/$E159)))</f>
        <v/>
      </c>
      <c r="AJ159" s="314" t="str" cm="1">
        <f t="array" aca="1" ref="AJ159" ca="1">IF(OR($D158=0,AJ158="",$N158=0),"",
IF($G158=$E$6,
SUM(IF(OFFSET($R$23,,,($F158-1)*3-2,$D$3)=AJ158,OFFSET($R$25,,,($F158-1)*3-2,$D$3)*OFFSET($B$23,1,,($F158-1)*3-2,1))),
IF($D158=1,$N158,
SUMIF(OFFSET(Orçamento!$D$1,$B158-1,,$C158,),$F159&amp;"-"&amp;AJ158,OFFSET(Orçamento!$I$1,$B158-1,,$C158,))*$N158/$E159)))</f>
        <v/>
      </c>
      <c r="AK159" s="314" t="str" cm="1">
        <f t="array" aca="1" ref="AK159" ca="1">IF(OR($D158=0,AK158="",$N158=0),"",
IF($G158=$E$6,
SUM(IF(OFFSET($R$23,,,($F158-1)*3-2,$D$3)=AK158,OFFSET($R$25,,,($F158-1)*3-2,$D$3)*OFFSET($B$23,1,,($F158-1)*3-2,1))),
IF($D158=1,$N158,
SUMIF(OFFSET(Orçamento!$D$1,$B158-1,,$C158,),$F159&amp;"-"&amp;AK158,OFFSET(Orçamento!$I$1,$B158-1,,$C158,))*$N158/$E159)))</f>
        <v/>
      </c>
    </row>
    <row r="160" spans="1:37" ht="13.15" customHeight="1">
      <c r="A160" s="206"/>
      <c r="B160" s="266" t="str" cm="1">
        <f t="array" aca="1" ref="B160" ca="1">IF($F158&gt;$E$2,"",IF($F$2=1,INDEX('QC rev00'!$M$10:$T$120,$F160,5),IF($F$2=2,INDEX(#REF!,$F160,5),INDEX(#REF!,$F160,5))))</f>
        <v/>
      </c>
      <c r="C160" s="266" t="str" cm="1">
        <f t="array" aca="1" ref="C160" ca="1">IF($F158&gt;$E$2,"",IF($F$2=1,INDEX('QC rev00'!$M$10:$T$120,$F160,6),IF($F$2=2,INDEX(#REF!,$F160,6),INDEX(#REF!,$F160,6))))</f>
        <v/>
      </c>
      <c r="D160" s="207"/>
      <c r="E160" s="207"/>
      <c r="F160" s="207" t="str">
        <f ca="1">IF(F158&gt;$E$2,"",MATCH(F158,'QC rev00'!$C$10:$C$120,))</f>
        <v/>
      </c>
      <c r="G160" s="753"/>
      <c r="H160" s="731"/>
      <c r="I160" s="732"/>
      <c r="J160" s="749"/>
      <c r="K160" s="750"/>
      <c r="L160" s="756"/>
      <c r="M160" s="735"/>
      <c r="N160" s="738"/>
      <c r="O160" s="741"/>
      <c r="P160" s="744"/>
      <c r="Q160" s="267" t="s">
        <v>91</v>
      </c>
      <c r="R160" s="588">
        <f t="shared" ref="R160:AK160" ca="1" si="152">IFERROR(R159*$O158,0)</f>
        <v>0</v>
      </c>
      <c r="S160" s="588">
        <f t="shared" ca="1" si="152"/>
        <v>0</v>
      </c>
      <c r="T160" s="588">
        <f t="shared" ca="1" si="152"/>
        <v>0</v>
      </c>
      <c r="U160" s="589">
        <f t="shared" ca="1" si="152"/>
        <v>0</v>
      </c>
      <c r="V160" s="588">
        <f t="shared" ca="1" si="152"/>
        <v>0</v>
      </c>
      <c r="W160" s="588">
        <f t="shared" ca="1" si="152"/>
        <v>0</v>
      </c>
      <c r="X160" s="588">
        <f t="shared" ca="1" si="152"/>
        <v>0</v>
      </c>
      <c r="Y160" s="588">
        <f t="shared" ca="1" si="152"/>
        <v>0</v>
      </c>
      <c r="Z160" s="588">
        <f t="shared" ca="1" si="152"/>
        <v>0</v>
      </c>
      <c r="AA160" s="588">
        <f t="shared" ca="1" si="152"/>
        <v>0</v>
      </c>
      <c r="AB160" s="588">
        <f t="shared" ca="1" si="152"/>
        <v>0</v>
      </c>
      <c r="AC160" s="588">
        <f t="shared" ca="1" si="152"/>
        <v>0</v>
      </c>
      <c r="AD160" s="588">
        <f t="shared" ca="1" si="152"/>
        <v>0</v>
      </c>
      <c r="AE160" s="588">
        <f t="shared" ca="1" si="152"/>
        <v>0</v>
      </c>
      <c r="AF160" s="588">
        <f t="shared" ca="1" si="152"/>
        <v>0</v>
      </c>
      <c r="AG160" s="588">
        <f t="shared" ca="1" si="152"/>
        <v>0</v>
      </c>
      <c r="AH160" s="588">
        <f t="shared" ca="1" si="152"/>
        <v>0</v>
      </c>
      <c r="AI160" s="588">
        <f t="shared" ca="1" si="152"/>
        <v>0</v>
      </c>
      <c r="AJ160" s="588">
        <f t="shared" ca="1" si="152"/>
        <v>0</v>
      </c>
      <c r="AK160" s="588">
        <f t="shared" ca="1" si="152"/>
        <v>0</v>
      </c>
    </row>
    <row r="161" spans="1:37" ht="13.15" customHeight="1">
      <c r="A161" s="206"/>
      <c r="B161" s="261">
        <f ca="1">IF($F161&gt;$E$2,0,IF(E161&lt;&gt;"",MATCH(F162&amp;" - Mapa",Orçamento!J:J,),0))</f>
        <v>0</v>
      </c>
      <c r="C161" s="215">
        <f ca="1">IF($D161&gt;1,_xlfn.MAXIFS(Orçamento!G:G,Orçamento!J:J,F162&amp;" - Mapa")+6-B161,0)</f>
        <v>0</v>
      </c>
      <c r="D161" s="261">
        <f ca="1">IF($F161&gt;$E$2,0,IF($G161=$E$6,$D$2,IF(E161&lt;&gt;"",_xlfn.MAXIFS(Orçamento!E:E,Orçamento!J:J,F162&amp;" - Mapa"),0)))</f>
        <v>0</v>
      </c>
      <c r="E161" s="215" t="str">
        <f ca="1">IF(F162="","",_xlfn.IFNA(MATCH($F162,'QC rev00'!$G$10:$G$120,),""))</f>
        <v/>
      </c>
      <c r="F161" s="207" cm="1">
        <f t="array" aca="1" ref="F161" ca="1">OFFSET(F161,-3,,,)+1</f>
        <v>47</v>
      </c>
      <c r="G161" s="751" t="str" cm="1">
        <f t="array" aca="1" ref="G161" ca="1">IF($F161&gt;$E$2,"",IF($F$2=1,INDEX('QC rev00'!$M$10:$T$120,$F163,2),IF($F$2=2,INDEX(#REF!,$F163,2),INDEX(#REF!,$F163,2))))</f>
        <v/>
      </c>
      <c r="H161" s="727" t="str" cm="1">
        <f t="array" aca="1" ref="H161" ca="1">IF($F161&gt;$E$2,"",IF($F$2=1,INDEX('QC rev00'!$M$10:$T$120,$F163,3),IF($F$2=2,INDEX(#REF!,$F163,3),INDEX(#REF!,$F163,3))))</f>
        <v/>
      </c>
      <c r="I161" s="728"/>
      <c r="J161" s="745"/>
      <c r="K161" s="746"/>
      <c r="L161" s="754" t="str" cm="1">
        <f t="array" aca="1" ref="L161" ca="1">IF($F161&gt;$E$2,"",IF($F$2=1,INDEX('QC rev00'!$M$10:$T$120,$F163,7),IF($F$2=2,INDEX(#REF!,$F163,7),INDEX(#REF!,$F163,7))))</f>
        <v/>
      </c>
      <c r="M161" s="733" t="str" cm="1">
        <f t="array" aca="1" ref="M161" ca="1">IF($F161&gt;$E$2,"",IF($F$2=1,INDEX('QC rev00'!$M$10:$T$120,$F163,8),IF($F$2=2,INDEX(#REF!,$F163,8),INDEX(#REF!,$F163,8))))</f>
        <v/>
      </c>
      <c r="N161" s="736" cm="1">
        <f t="array" aca="1" ref="N161" ca="1">IF($F161&gt;$E$2,0,IF(_xlfn.IFNA(MATCH($G161,Listas!$E$4:$E$206,),0)&gt;0,$F$5,IF($F$2=1,INDEX('QC rev00'!$M$10:$U$120,$F163,9),IF($F$2=2,INDEX(#REF!,$F163,9),INDEX(#REF!,$F163,9)))))</f>
        <v>0</v>
      </c>
      <c r="O161" s="739" cm="1">
        <f t="array" aca="1" ref="O161" ca="1">IF($F161&gt;$E$2,0,IF(_xlfn.IFNA(MATCH($G161,Listas!$E$4:$E$206,),0)&gt;0,1,IF($H$10=0,0,IF($F$2=1,INDEX('QC rev00'!$M$10:$BC$120,$F163,9+$F$3),IF($F$2=2,INDEX(#REF!,$F163,9+$F$3),INDEX(#REF!,$F163,9+$F$3)))*IF($E$5="X",1,1-$B163-$C163))))</f>
        <v>0</v>
      </c>
      <c r="P161" s="742">
        <f t="shared" ref="P161" ca="1" si="153">N161*O161</f>
        <v>0</v>
      </c>
      <c r="Q161" s="262" t="s">
        <v>89</v>
      </c>
      <c r="R161" s="308" t="str" cm="1">
        <f t="array" aca="1" ref="R161" ca="1">IF($D161=0,"",IF($G161=$E$6,INDEX(Orçamento!$U:$U,MATCH(R$21,Orçamento!$C:$C,),1),INDEX(Orçamento!$U:$U,$B161,1)))</f>
        <v/>
      </c>
      <c r="S161" s="309" t="str">
        <f ca="1">IF(S$21&gt;$D161,"",IF($G161=$E$6,INDEX(Orçamento!$U:$U,MATCH(S$21,Orçamento!$C:$C,),1),INDEX(Orçamento!$U:$U,MATCH(S$21&amp;"-"&amp;$F162,Orçamento!$F:$F,),1)))</f>
        <v/>
      </c>
      <c r="T161" s="309" t="str">
        <f ca="1">IF(T$21&gt;$D161,"",IF($G161=$E$6,INDEX(Orçamento!$U:$U,MATCH(T$21,Orçamento!$C:$C,),1),INDEX(Orçamento!$U:$U,MATCH(T$21&amp;"-"&amp;$F162,Orçamento!$F:$F,),1)))</f>
        <v/>
      </c>
      <c r="U161" s="310" t="str">
        <f ca="1">IF(U$21&gt;$D161,"",IF($G161=$E$6,INDEX(Orçamento!$U:$U,MATCH(U$21,Orçamento!$C:$C,),1),INDEX(Orçamento!$U:$U,MATCH(U$21&amp;"-"&amp;$F162,Orçamento!$F:$F,),1)))</f>
        <v/>
      </c>
      <c r="V161" s="309" t="str">
        <f ca="1">IF(V$21&gt;$D161,"",IF($G161=$E$6,INDEX(Orçamento!$U:$U,MATCH(V$21,Orçamento!$C:$C,),1),INDEX(Orçamento!$U:$U,MATCH(V$21&amp;"-"&amp;$F162,Orçamento!$F:$F,),1)))</f>
        <v/>
      </c>
      <c r="W161" s="309" t="str">
        <f ca="1">IF(W$21&gt;$D161,"",IF($G161=$E$6,INDEX(Orçamento!$U:$U,MATCH(W$21,Orçamento!$C:$C,),1),INDEX(Orçamento!$U:$U,MATCH(W$21&amp;"-"&amp;$F162,Orçamento!$F:$F,),1)))</f>
        <v/>
      </c>
      <c r="X161" s="309" t="str">
        <f ca="1">IF(X$21&gt;$D161,"",IF($G161=$E$6,INDEX(Orçamento!$U:$U,MATCH(X$21,Orçamento!$C:$C,),1),INDEX(Orçamento!$U:$U,MATCH(X$21&amp;"-"&amp;$F162,Orçamento!$F:$F,),1)))</f>
        <v/>
      </c>
      <c r="Y161" s="309" t="str">
        <f ca="1">IF(Y$21&gt;$D161,"",IF($G161=$E$6,INDEX(Orçamento!$U:$U,MATCH(Y$21,Orçamento!$C:$C,),1),INDEX(Orçamento!$U:$U,MATCH(Y$21&amp;"-"&amp;$F162,Orçamento!$F:$F,),1)))</f>
        <v/>
      </c>
      <c r="Z161" s="309" t="str">
        <f ca="1">IF(Z$21&gt;$D161,"",IF($G161=$E$6,INDEX(Orçamento!$U:$U,MATCH(Z$21,Orçamento!$C:$C,),1),INDEX(Orçamento!$U:$U,MATCH(Z$21&amp;"-"&amp;$F162,Orçamento!$F:$F,),1)))</f>
        <v/>
      </c>
      <c r="AA161" s="311" t="str">
        <f ca="1">IF(AA$21&gt;$D161,"",IF($G161=$E$6,INDEX(Orçamento!$U:$U,MATCH(AA$21,Orçamento!$C:$C,),1),INDEX(Orçamento!$U:$U,MATCH(AA$21&amp;"-"&amp;$F162,Orçamento!$F:$F,),1)))</f>
        <v/>
      </c>
      <c r="AB161" s="311" t="str">
        <f ca="1">IF(AB$21&gt;$D161,"",IF($G161=$E$6,INDEX(Orçamento!$U:$U,MATCH(AB$21,Orçamento!$C:$C,),1),INDEX(Orçamento!$U:$U,MATCH(AB$21&amp;"-"&amp;$F162,Orçamento!$F:$F,),1)))</f>
        <v/>
      </c>
      <c r="AC161" s="311" t="str">
        <f ca="1">IF(AC$21&gt;$D161,"",IF($G161=$E$6,INDEX(Orçamento!$U:$U,MATCH(AC$21,Orçamento!$C:$C,),1),INDEX(Orçamento!$U:$U,MATCH(AC$21&amp;"-"&amp;$F162,Orçamento!$F:$F,),1)))</f>
        <v/>
      </c>
      <c r="AD161" s="311" t="str">
        <f ca="1">IF(AD$21&gt;$D161,"",IF($G161=$E$6,INDEX(Orçamento!$U:$U,MATCH(AD$21,Orçamento!$C:$C,),1),INDEX(Orçamento!$U:$U,MATCH(AD$21&amp;"-"&amp;$F162,Orçamento!$F:$F,),1)))</f>
        <v/>
      </c>
      <c r="AE161" s="311" t="str">
        <f ca="1">IF(AE$21&gt;$D161,"",IF($G161=$E$6,INDEX(Orçamento!$U:$U,MATCH(AE$21,Orçamento!$C:$C,),1),INDEX(Orçamento!$U:$U,MATCH(AE$21&amp;"-"&amp;$F162,Orçamento!$F:$F,),1)))</f>
        <v/>
      </c>
      <c r="AF161" s="311" t="str">
        <f ca="1">IF(AF$21&gt;$D161,"",IF($G161=$E$6,INDEX(Orçamento!$U:$U,MATCH(AF$21,Orçamento!$C:$C,),1),INDEX(Orçamento!$U:$U,MATCH(AF$21&amp;"-"&amp;$F162,Orçamento!$F:$F,),1)))</f>
        <v/>
      </c>
      <c r="AG161" s="311" t="str">
        <f ca="1">IF(AG$21&gt;$D161,"",IF($G161=$E$6,INDEX(Orçamento!$U:$U,MATCH(AG$21,Orçamento!$C:$C,),1),INDEX(Orçamento!$U:$U,MATCH(AG$21&amp;"-"&amp;$F162,Orçamento!$F:$F,),1)))</f>
        <v/>
      </c>
      <c r="AH161" s="311" t="str">
        <f ca="1">IF(AH$21&gt;$D161,"",IF($G161=$E$6,INDEX(Orçamento!$U:$U,MATCH(AH$21,Orçamento!$C:$C,),1),INDEX(Orçamento!$U:$U,MATCH(AH$21&amp;"-"&amp;$F162,Orçamento!$F:$F,),1)))</f>
        <v/>
      </c>
      <c r="AI161" s="311" t="str">
        <f ca="1">IF(AI$21&gt;$D161,"",IF($G161=$E$6,INDEX(Orçamento!$U:$U,MATCH(AI$21,Orçamento!$C:$C,),1),INDEX(Orçamento!$U:$U,MATCH(AI$21&amp;"-"&amp;$F162,Orçamento!$F:$F,),1)))</f>
        <v/>
      </c>
      <c r="AJ161" s="311" t="str">
        <f ca="1">IF(AJ$21&gt;$D161,"",IF($G161=$E$6,INDEX(Orçamento!$U:$U,MATCH(AJ$21,Orçamento!$C:$C,),1),INDEX(Orçamento!$U:$U,MATCH(AJ$21&amp;"-"&amp;$F162,Orçamento!$F:$F,),1)))</f>
        <v/>
      </c>
      <c r="AK161" s="311" t="str">
        <f ca="1">IF(AK$21&gt;$D161,"",IF($G161=$E$6,INDEX(Orçamento!$U:$U,MATCH(AK$21,Orçamento!$C:$C,),1),INDEX(Orçamento!$U:$U,MATCH(AK$21&amp;"-"&amp;$F162,Orçamento!$F:$F,),1)))</f>
        <v/>
      </c>
    </row>
    <row r="162" spans="1:37" ht="13.15" customHeight="1">
      <c r="A162" s="206"/>
      <c r="B162" s="263">
        <f t="shared" ref="B162" ca="1" si="154">IF($F161&gt;$E$2,0,(1/(1-B163-C163))*(B163+C163))</f>
        <v>0</v>
      </c>
      <c r="C162" s="264" cm="1">
        <f t="array" aca="1" ref="C162" ca="1">IF(ROUND(SUM(IF(R161:AK161&lt;&gt;"",(R162:AK162)))-N161,3)&lt;&gt;0,"X",0)</f>
        <v>0</v>
      </c>
      <c r="D162" s="206"/>
      <c r="E162" s="215" t="str" cm="1">
        <f t="array" aca="1" ref="E162" ca="1">IF($F161&gt;$E$2,"",INDEX('QC rev00'!$J$9:$J$120,1+E161,1))</f>
        <v/>
      </c>
      <c r="F162" s="215" t="str" cm="1">
        <f t="array" aca="1" ref="F162" ca="1">IF($F161&gt;$E$2,"",IF($F$2=1,INDEX('QC rev00'!$M$10:$T$120,$F163,1),IF($F$2=2,INDEX(#REF!,$F163,1),INDEX(#REF!,$F163,1))))</f>
        <v/>
      </c>
      <c r="G162" s="752"/>
      <c r="H162" s="729"/>
      <c r="I162" s="730"/>
      <c r="J162" s="747"/>
      <c r="K162" s="748"/>
      <c r="L162" s="755"/>
      <c r="M162" s="734"/>
      <c r="N162" s="737"/>
      <c r="O162" s="740"/>
      <c r="P162" s="743"/>
      <c r="Q162" s="265" t="s">
        <v>90</v>
      </c>
      <c r="R162" s="312" t="str" cm="1">
        <f t="array" aca="1" ref="R162" ca="1">IF(OR($D161=0,R161="",$N161=0),"",
IF($G161=$E$6,
SUM(IF(OFFSET($R$23,,,($F161-1)*3-2,$D$3)=R161,OFFSET($R$25,,,($F161-1)*3-2,$D$3)*OFFSET($B$23,1,,($F161-1)*3-2,1))),
IF($D161=1,$N161,
SUMIF(OFFSET(Orçamento!$D$1,$B161-1,,$C161,),$F162&amp;"-"&amp;R161,OFFSET(Orçamento!$I$1,$B161-1,,$C161,))*$N161/$E162)))</f>
        <v/>
      </c>
      <c r="S162" s="312" t="str" cm="1">
        <f t="array" aca="1" ref="S162" ca="1">IF(OR($D161=0,S161="",$N161=0),"",
IF($G161=$E$6,
SUM(IF(OFFSET($R$23,,,($F161-1)*3-2,$D$3)=S161,OFFSET($R$25,,,($F161-1)*3-2,$D$3)*OFFSET($B$23,1,,($F161-1)*3-2,1))),
IF($D161=1,$N161,
SUMIF(OFFSET(Orçamento!$D$1,$B161-1,,$C161,),$F162&amp;"-"&amp;S161,OFFSET(Orçamento!$I$1,$B161-1,,$C161,))*$N161/$E162)))</f>
        <v/>
      </c>
      <c r="T162" s="312" t="str" cm="1">
        <f t="array" aca="1" ref="T162" ca="1">IF(OR($D161=0,T161="",$N161=0),"",
IF($G161=$E$6,
SUM(IF(OFFSET($R$23,,,($F161-1)*3-2,$D$3)=T161,OFFSET($R$25,,,($F161-1)*3-2,$D$3)*OFFSET($B$23,1,,($F161-1)*3-2,1))),
IF($D161=1,$N161,
SUMIF(OFFSET(Orçamento!$D$1,$B161-1,,$C161,),$F162&amp;"-"&amp;T161,OFFSET(Orçamento!$I$1,$B161-1,,$C161,))*$N161/$E162)))</f>
        <v/>
      </c>
      <c r="U162" s="313" t="str" cm="1">
        <f t="array" aca="1" ref="U162" ca="1">IF(OR($D161=0,U161="",$N161=0),"",
IF($G161=$E$6,
SUM(IF(OFFSET($R$23,,,($F161-1)*3-2,$D$3)=U161,OFFSET($R$25,,,($F161-1)*3-2,$D$3)*OFFSET($B$23,1,,($F161-1)*3-2,1))),
IF($D161=1,$N161,
SUMIF(OFFSET(Orçamento!$D$1,$B161-1,,$C161,),$F162&amp;"-"&amp;U161,OFFSET(Orçamento!$I$1,$B161-1,,$C161,))*$N161/$E162)))</f>
        <v/>
      </c>
      <c r="V162" s="312" t="str" cm="1">
        <f t="array" aca="1" ref="V162" ca="1">IF(OR($D161=0,V161="",$N161=0),"",
IF($G161=$E$6,
SUM(IF(OFFSET($R$23,,,($F161-1)*3-2,$D$3)=V161,OFFSET($R$25,,,($F161-1)*3-2,$D$3)*OFFSET($B$23,1,,($F161-1)*3-2,1))),
IF($D161=1,$N161,
SUMIF(OFFSET(Orçamento!$D$1,$B161-1,,$C161,),$F162&amp;"-"&amp;V161,OFFSET(Orçamento!$I$1,$B161-1,,$C161,))*$N161/$E162)))</f>
        <v/>
      </c>
      <c r="W162" s="312" t="str" cm="1">
        <f t="array" aca="1" ref="W162" ca="1">IF(OR($D161=0,W161="",$N161=0),"",
IF($G161=$E$6,
SUM(IF(OFFSET($R$23,,,($F161-1)*3-2,$D$3)=W161,OFFSET($R$25,,,($F161-1)*3-2,$D$3)*OFFSET($B$23,1,,($F161-1)*3-2,1))),
IF($D161=1,$N161,
SUMIF(OFFSET(Orçamento!$D$1,$B161-1,,$C161,),$F162&amp;"-"&amp;W161,OFFSET(Orçamento!$I$1,$B161-1,,$C161,))*$N161/$E162)))</f>
        <v/>
      </c>
      <c r="X162" s="312" t="str" cm="1">
        <f t="array" aca="1" ref="X162" ca="1">IF(OR($D161=0,X161="",$N161=0),"",
IF($G161=$E$6,
SUM(IF(OFFSET($R$23,,,($F161-1)*3-2,$D$3)=X161,OFFSET($R$25,,,($F161-1)*3-2,$D$3)*OFFSET($B$23,1,,($F161-1)*3-2,1))),
IF($D161=1,$N161,
SUMIF(OFFSET(Orçamento!$D$1,$B161-1,,$C161,),$F162&amp;"-"&amp;X161,OFFSET(Orçamento!$I$1,$B161-1,,$C161,))*$N161/$E162)))</f>
        <v/>
      </c>
      <c r="Y162" s="312" t="str" cm="1">
        <f t="array" aca="1" ref="Y162" ca="1">IF(OR($D161=0,Y161="",$N161=0),"",
IF($G161=$E$6,
SUM(IF(OFFSET($R$23,,,($F161-1)*3-2,$D$3)=Y161,OFFSET($R$25,,,($F161-1)*3-2,$D$3)*OFFSET($B$23,1,,($F161-1)*3-2,1))),
IF($D161=1,$N161,
SUMIF(OFFSET(Orçamento!$D$1,$B161-1,,$C161,),$F162&amp;"-"&amp;Y161,OFFSET(Orçamento!$I$1,$B161-1,,$C161,))*$N161/$E162)))</f>
        <v/>
      </c>
      <c r="Z162" s="312" t="str" cm="1">
        <f t="array" aca="1" ref="Z162" ca="1">IF(OR($D161=0,Z161="",$N161=0),"",
IF($G161=$E$6,
SUM(IF(OFFSET($R$23,,,($F161-1)*3-2,$D$3)=Z161,OFFSET($R$25,,,($F161-1)*3-2,$D$3)*OFFSET($B$23,1,,($F161-1)*3-2,1))),
IF($D161=1,$N161,
SUMIF(OFFSET(Orçamento!$D$1,$B161-1,,$C161,),$F162&amp;"-"&amp;Z161,OFFSET(Orçamento!$I$1,$B161-1,,$C161,))*$N161/$E162)))</f>
        <v/>
      </c>
      <c r="AA162" s="314" t="str" cm="1">
        <f t="array" aca="1" ref="AA162" ca="1">IF(OR($D161=0,AA161="",$N161=0),"",
IF($G161=$E$6,
SUM(IF(OFFSET($R$23,,,($F161-1)*3-2,$D$3)=AA161,OFFSET($R$25,,,($F161-1)*3-2,$D$3)*OFFSET($B$23,1,,($F161-1)*3-2,1))),
IF($D161=1,$N161,
SUMIF(OFFSET(Orçamento!$D$1,$B161-1,,$C161,),$F162&amp;"-"&amp;AA161,OFFSET(Orçamento!$I$1,$B161-1,,$C161,))*$N161/$E162)))</f>
        <v/>
      </c>
      <c r="AB162" s="314" t="str" cm="1">
        <f t="array" aca="1" ref="AB162" ca="1">IF(OR($D161=0,AB161="",$N161=0),"",
IF($G161=$E$6,
SUM(IF(OFFSET($R$23,,,($F161-1)*3-2,$D$3)=AB161,OFFSET($R$25,,,($F161-1)*3-2,$D$3)*OFFSET($B$23,1,,($F161-1)*3-2,1))),
IF($D161=1,$N161,
SUMIF(OFFSET(Orçamento!$D$1,$B161-1,,$C161,),$F162&amp;"-"&amp;AB161,OFFSET(Orçamento!$I$1,$B161-1,,$C161,))*$N161/$E162)))</f>
        <v/>
      </c>
      <c r="AC162" s="314" t="str" cm="1">
        <f t="array" aca="1" ref="AC162" ca="1">IF(OR($D161=0,AC161="",$N161=0),"",
IF($G161=$E$6,
SUM(IF(OFFSET($R$23,,,($F161-1)*3-2,$D$3)=AC161,OFFSET($R$25,,,($F161-1)*3-2,$D$3)*OFFSET($B$23,1,,($F161-1)*3-2,1))),
IF($D161=1,$N161,
SUMIF(OFFSET(Orçamento!$D$1,$B161-1,,$C161,),$F162&amp;"-"&amp;AC161,OFFSET(Orçamento!$I$1,$B161-1,,$C161,))*$N161/$E162)))</f>
        <v/>
      </c>
      <c r="AD162" s="314" t="str" cm="1">
        <f t="array" aca="1" ref="AD162" ca="1">IF(OR($D161=0,AD161="",$N161=0),"",
IF($G161=$E$6,
SUM(IF(OFFSET($R$23,,,($F161-1)*3-2,$D$3)=AD161,OFFSET($R$25,,,($F161-1)*3-2,$D$3)*OFFSET($B$23,1,,($F161-1)*3-2,1))),
IF($D161=1,$N161,
SUMIF(OFFSET(Orçamento!$D$1,$B161-1,,$C161,),$F162&amp;"-"&amp;AD161,OFFSET(Orçamento!$I$1,$B161-1,,$C161,))*$N161/$E162)))</f>
        <v/>
      </c>
      <c r="AE162" s="314" t="str" cm="1">
        <f t="array" aca="1" ref="AE162" ca="1">IF(OR($D161=0,AE161="",$N161=0),"",
IF($G161=$E$6,
SUM(IF(OFFSET($R$23,,,($F161-1)*3-2,$D$3)=AE161,OFFSET($R$25,,,($F161-1)*3-2,$D$3)*OFFSET($B$23,1,,($F161-1)*3-2,1))),
IF($D161=1,$N161,
SUMIF(OFFSET(Orçamento!$D$1,$B161-1,,$C161,),$F162&amp;"-"&amp;AE161,OFFSET(Orçamento!$I$1,$B161-1,,$C161,))*$N161/$E162)))</f>
        <v/>
      </c>
      <c r="AF162" s="314" t="str" cm="1">
        <f t="array" aca="1" ref="AF162" ca="1">IF(OR($D161=0,AF161="",$N161=0),"",
IF($G161=$E$6,
SUM(IF(OFFSET($R$23,,,($F161-1)*3-2,$D$3)=AF161,OFFSET($R$25,,,($F161-1)*3-2,$D$3)*OFFSET($B$23,1,,($F161-1)*3-2,1))),
IF($D161=1,$N161,
SUMIF(OFFSET(Orçamento!$D$1,$B161-1,,$C161,),$F162&amp;"-"&amp;AF161,OFFSET(Orçamento!$I$1,$B161-1,,$C161,))*$N161/$E162)))</f>
        <v/>
      </c>
      <c r="AG162" s="314" t="str" cm="1">
        <f t="array" aca="1" ref="AG162" ca="1">IF(OR($D161=0,AG161="",$N161=0),"",
IF($G161=$E$6,
SUM(IF(OFFSET($R$23,,,($F161-1)*3-2,$D$3)=AG161,OFFSET($R$25,,,($F161-1)*3-2,$D$3)*OFFSET($B$23,1,,($F161-1)*3-2,1))),
IF($D161=1,$N161,
SUMIF(OFFSET(Orçamento!$D$1,$B161-1,,$C161,),$F162&amp;"-"&amp;AG161,OFFSET(Orçamento!$I$1,$B161-1,,$C161,))*$N161/$E162)))</f>
        <v/>
      </c>
      <c r="AH162" s="314" t="str" cm="1">
        <f t="array" aca="1" ref="AH162" ca="1">IF(OR($D161=0,AH161="",$N161=0),"",
IF($G161=$E$6,
SUM(IF(OFFSET($R$23,,,($F161-1)*3-2,$D$3)=AH161,OFFSET($R$25,,,($F161-1)*3-2,$D$3)*OFFSET($B$23,1,,($F161-1)*3-2,1))),
IF($D161=1,$N161,
SUMIF(OFFSET(Orçamento!$D$1,$B161-1,,$C161,),$F162&amp;"-"&amp;AH161,OFFSET(Orçamento!$I$1,$B161-1,,$C161,))*$N161/$E162)))</f>
        <v/>
      </c>
      <c r="AI162" s="314" t="str" cm="1">
        <f t="array" aca="1" ref="AI162" ca="1">IF(OR($D161=0,AI161="",$N161=0),"",
IF($G161=$E$6,
SUM(IF(OFFSET($R$23,,,($F161-1)*3-2,$D$3)=AI161,OFFSET($R$25,,,($F161-1)*3-2,$D$3)*OFFSET($B$23,1,,($F161-1)*3-2,1))),
IF($D161=1,$N161,
SUMIF(OFFSET(Orçamento!$D$1,$B161-1,,$C161,),$F162&amp;"-"&amp;AI161,OFFSET(Orçamento!$I$1,$B161-1,,$C161,))*$N161/$E162)))</f>
        <v/>
      </c>
      <c r="AJ162" s="314" t="str" cm="1">
        <f t="array" aca="1" ref="AJ162" ca="1">IF(OR($D161=0,AJ161="",$N161=0),"",
IF($G161=$E$6,
SUM(IF(OFFSET($R$23,,,($F161-1)*3-2,$D$3)=AJ161,OFFSET($R$25,,,($F161-1)*3-2,$D$3)*OFFSET($B$23,1,,($F161-1)*3-2,1))),
IF($D161=1,$N161,
SUMIF(OFFSET(Orçamento!$D$1,$B161-1,,$C161,),$F162&amp;"-"&amp;AJ161,OFFSET(Orçamento!$I$1,$B161-1,,$C161,))*$N161/$E162)))</f>
        <v/>
      </c>
      <c r="AK162" s="314" t="str" cm="1">
        <f t="array" aca="1" ref="AK162" ca="1">IF(OR($D161=0,AK161="",$N161=0),"",
IF($G161=$E$6,
SUM(IF(OFFSET($R$23,,,($F161-1)*3-2,$D$3)=AK161,OFFSET($R$25,,,($F161-1)*3-2,$D$3)*OFFSET($B$23,1,,($F161-1)*3-2,1))),
IF($D161=1,$N161,
SUMIF(OFFSET(Orçamento!$D$1,$B161-1,,$C161,),$F162&amp;"-"&amp;AK161,OFFSET(Orçamento!$I$1,$B161-1,,$C161,))*$N161/$E162)))</f>
        <v/>
      </c>
    </row>
    <row r="163" spans="1:37" ht="13.15" customHeight="1">
      <c r="A163" s="206"/>
      <c r="B163" s="266" t="str" cm="1">
        <f t="array" aca="1" ref="B163" ca="1">IF($F161&gt;$E$2,"",IF($F$2=1,INDEX('QC rev00'!$M$10:$T$120,$F163,5),IF($F$2=2,INDEX(#REF!,$F163,5),INDEX(#REF!,$F163,5))))</f>
        <v/>
      </c>
      <c r="C163" s="266" t="str" cm="1">
        <f t="array" aca="1" ref="C163" ca="1">IF($F161&gt;$E$2,"",IF($F$2=1,INDEX('QC rev00'!$M$10:$T$120,$F163,6),IF($F$2=2,INDEX(#REF!,$F163,6),INDEX(#REF!,$F163,6))))</f>
        <v/>
      </c>
      <c r="D163" s="207"/>
      <c r="E163" s="207"/>
      <c r="F163" s="207" t="str">
        <f ca="1">IF(F161&gt;$E$2,"",MATCH(F161,'QC rev00'!$C$10:$C$120,))</f>
        <v/>
      </c>
      <c r="G163" s="753"/>
      <c r="H163" s="731"/>
      <c r="I163" s="732"/>
      <c r="J163" s="749"/>
      <c r="K163" s="750"/>
      <c r="L163" s="756"/>
      <c r="M163" s="735"/>
      <c r="N163" s="738"/>
      <c r="O163" s="741"/>
      <c r="P163" s="744"/>
      <c r="Q163" s="267" t="s">
        <v>91</v>
      </c>
      <c r="R163" s="588">
        <f t="shared" ref="R163:AK163" ca="1" si="155">IFERROR(R162*$O161,0)</f>
        <v>0</v>
      </c>
      <c r="S163" s="588">
        <f t="shared" ca="1" si="155"/>
        <v>0</v>
      </c>
      <c r="T163" s="588">
        <f t="shared" ca="1" si="155"/>
        <v>0</v>
      </c>
      <c r="U163" s="589">
        <f t="shared" ca="1" si="155"/>
        <v>0</v>
      </c>
      <c r="V163" s="588">
        <f t="shared" ca="1" si="155"/>
        <v>0</v>
      </c>
      <c r="W163" s="588">
        <f t="shared" ca="1" si="155"/>
        <v>0</v>
      </c>
      <c r="X163" s="588">
        <f t="shared" ca="1" si="155"/>
        <v>0</v>
      </c>
      <c r="Y163" s="588">
        <f t="shared" ca="1" si="155"/>
        <v>0</v>
      </c>
      <c r="Z163" s="588">
        <f t="shared" ca="1" si="155"/>
        <v>0</v>
      </c>
      <c r="AA163" s="588">
        <f t="shared" ca="1" si="155"/>
        <v>0</v>
      </c>
      <c r="AB163" s="588">
        <f t="shared" ca="1" si="155"/>
        <v>0</v>
      </c>
      <c r="AC163" s="588">
        <f t="shared" ca="1" si="155"/>
        <v>0</v>
      </c>
      <c r="AD163" s="588">
        <f t="shared" ca="1" si="155"/>
        <v>0</v>
      </c>
      <c r="AE163" s="588">
        <f t="shared" ca="1" si="155"/>
        <v>0</v>
      </c>
      <c r="AF163" s="588">
        <f t="shared" ca="1" si="155"/>
        <v>0</v>
      </c>
      <c r="AG163" s="588">
        <f t="shared" ca="1" si="155"/>
        <v>0</v>
      </c>
      <c r="AH163" s="588">
        <f t="shared" ca="1" si="155"/>
        <v>0</v>
      </c>
      <c r="AI163" s="588">
        <f t="shared" ca="1" si="155"/>
        <v>0</v>
      </c>
      <c r="AJ163" s="588">
        <f t="shared" ca="1" si="155"/>
        <v>0</v>
      </c>
      <c r="AK163" s="588">
        <f t="shared" ca="1" si="155"/>
        <v>0</v>
      </c>
    </row>
    <row r="164" spans="1:37" ht="13.15" customHeight="1">
      <c r="A164" s="206"/>
      <c r="B164" s="261">
        <f ca="1">IF($F164&gt;$E$2,0,IF(E164&lt;&gt;"",MATCH(F165&amp;" - Mapa",Orçamento!J:J,),0))</f>
        <v>0</v>
      </c>
      <c r="C164" s="215">
        <f ca="1">IF($D164&gt;1,_xlfn.MAXIFS(Orçamento!G:G,Orçamento!J:J,F165&amp;" - Mapa")+6-B164,0)</f>
        <v>0</v>
      </c>
      <c r="D164" s="261">
        <f ca="1">IF($F164&gt;$E$2,0,IF($G164=$E$6,$D$2,IF(E164&lt;&gt;"",_xlfn.MAXIFS(Orçamento!E:E,Orçamento!J:J,F165&amp;" - Mapa"),0)))</f>
        <v>0</v>
      </c>
      <c r="E164" s="215" t="str">
        <f ca="1">IF(F165="","",_xlfn.IFNA(MATCH($F165,'QC rev00'!$G$10:$G$120,),""))</f>
        <v/>
      </c>
      <c r="F164" s="207" cm="1">
        <f t="array" aca="1" ref="F164" ca="1">OFFSET(F164,-3,,,)+1</f>
        <v>48</v>
      </c>
      <c r="G164" s="751" t="str" cm="1">
        <f t="array" aca="1" ref="G164" ca="1">IF($F164&gt;$E$2,"",IF($F$2=1,INDEX('QC rev00'!$M$10:$T$120,$F166,2),IF($F$2=2,INDEX(#REF!,$F166,2),INDEX(#REF!,$F166,2))))</f>
        <v/>
      </c>
      <c r="H164" s="727" t="str" cm="1">
        <f t="array" aca="1" ref="H164" ca="1">IF($F164&gt;$E$2,"",IF($F$2=1,INDEX('QC rev00'!$M$10:$T$120,$F166,3),IF($F$2=2,INDEX(#REF!,$F166,3),INDEX(#REF!,$F166,3))))</f>
        <v/>
      </c>
      <c r="I164" s="728"/>
      <c r="J164" s="745"/>
      <c r="K164" s="746"/>
      <c r="L164" s="754" t="str" cm="1">
        <f t="array" aca="1" ref="L164" ca="1">IF($F164&gt;$E$2,"",IF($F$2=1,INDEX('QC rev00'!$M$10:$T$120,$F166,7),IF($F$2=2,INDEX(#REF!,$F166,7),INDEX(#REF!,$F166,7))))</f>
        <v/>
      </c>
      <c r="M164" s="733" t="str" cm="1">
        <f t="array" aca="1" ref="M164" ca="1">IF($F164&gt;$E$2,"",IF($F$2=1,INDEX('QC rev00'!$M$10:$T$120,$F166,8),IF($F$2=2,INDEX(#REF!,$F166,8),INDEX(#REF!,$F166,8))))</f>
        <v/>
      </c>
      <c r="N164" s="736" cm="1">
        <f t="array" aca="1" ref="N164" ca="1">IF($F164&gt;$E$2,0,IF(_xlfn.IFNA(MATCH($G164,Listas!$E$4:$E$206,),0)&gt;0,$F$5,IF($F$2=1,INDEX('QC rev00'!$M$10:$U$120,$F166,9),IF($F$2=2,INDEX(#REF!,$F166,9),INDEX(#REF!,$F166,9)))))</f>
        <v>0</v>
      </c>
      <c r="O164" s="739" cm="1">
        <f t="array" aca="1" ref="O164" ca="1">IF($F164&gt;$E$2,0,IF(_xlfn.IFNA(MATCH($G164,Listas!$E$4:$E$206,),0)&gt;0,1,IF($H$10=0,0,IF($F$2=1,INDEX('QC rev00'!$M$10:$BC$120,$F166,9+$F$3),IF($F$2=2,INDEX(#REF!,$F166,9+$F$3),INDEX(#REF!,$F166,9+$F$3)))*IF($E$5="X",1,1-$B166-$C166))))</f>
        <v>0</v>
      </c>
      <c r="P164" s="742">
        <f t="shared" ref="P164" ca="1" si="156">N164*O164</f>
        <v>0</v>
      </c>
      <c r="Q164" s="262" t="s">
        <v>89</v>
      </c>
      <c r="R164" s="308" t="str" cm="1">
        <f t="array" aca="1" ref="R164" ca="1">IF($D164=0,"",IF($G164=$E$6,INDEX(Orçamento!$U:$U,MATCH(R$21,Orçamento!$C:$C,),1),INDEX(Orçamento!$U:$U,$B164,1)))</f>
        <v/>
      </c>
      <c r="S164" s="309" t="str">
        <f ca="1">IF(S$21&gt;$D164,"",IF($G164=$E$6,INDEX(Orçamento!$U:$U,MATCH(S$21,Orçamento!$C:$C,),1),INDEX(Orçamento!$U:$U,MATCH(S$21&amp;"-"&amp;$F165,Orçamento!$F:$F,),1)))</f>
        <v/>
      </c>
      <c r="T164" s="309" t="str">
        <f ca="1">IF(T$21&gt;$D164,"",IF($G164=$E$6,INDEX(Orçamento!$U:$U,MATCH(T$21,Orçamento!$C:$C,),1),INDEX(Orçamento!$U:$U,MATCH(T$21&amp;"-"&amp;$F165,Orçamento!$F:$F,),1)))</f>
        <v/>
      </c>
      <c r="U164" s="310" t="str">
        <f ca="1">IF(U$21&gt;$D164,"",IF($G164=$E$6,INDEX(Orçamento!$U:$U,MATCH(U$21,Orçamento!$C:$C,),1),INDEX(Orçamento!$U:$U,MATCH(U$21&amp;"-"&amp;$F165,Orçamento!$F:$F,),1)))</f>
        <v/>
      </c>
      <c r="V164" s="309" t="str">
        <f ca="1">IF(V$21&gt;$D164,"",IF($G164=$E$6,INDEX(Orçamento!$U:$U,MATCH(V$21,Orçamento!$C:$C,),1),INDEX(Orçamento!$U:$U,MATCH(V$21&amp;"-"&amp;$F165,Orçamento!$F:$F,),1)))</f>
        <v/>
      </c>
      <c r="W164" s="309" t="str">
        <f ca="1">IF(W$21&gt;$D164,"",IF($G164=$E$6,INDEX(Orçamento!$U:$U,MATCH(W$21,Orçamento!$C:$C,),1),INDEX(Orçamento!$U:$U,MATCH(W$21&amp;"-"&amp;$F165,Orçamento!$F:$F,),1)))</f>
        <v/>
      </c>
      <c r="X164" s="309" t="str">
        <f ca="1">IF(X$21&gt;$D164,"",IF($G164=$E$6,INDEX(Orçamento!$U:$U,MATCH(X$21,Orçamento!$C:$C,),1),INDEX(Orçamento!$U:$U,MATCH(X$21&amp;"-"&amp;$F165,Orçamento!$F:$F,),1)))</f>
        <v/>
      </c>
      <c r="Y164" s="309" t="str">
        <f ca="1">IF(Y$21&gt;$D164,"",IF($G164=$E$6,INDEX(Orçamento!$U:$U,MATCH(Y$21,Orçamento!$C:$C,),1),INDEX(Orçamento!$U:$U,MATCH(Y$21&amp;"-"&amp;$F165,Orçamento!$F:$F,),1)))</f>
        <v/>
      </c>
      <c r="Z164" s="309" t="str">
        <f ca="1">IF(Z$21&gt;$D164,"",IF($G164=$E$6,INDEX(Orçamento!$U:$U,MATCH(Z$21,Orçamento!$C:$C,),1),INDEX(Orçamento!$U:$U,MATCH(Z$21&amp;"-"&amp;$F165,Orçamento!$F:$F,),1)))</f>
        <v/>
      </c>
      <c r="AA164" s="311" t="str">
        <f ca="1">IF(AA$21&gt;$D164,"",IF($G164=$E$6,INDEX(Orçamento!$U:$U,MATCH(AA$21,Orçamento!$C:$C,),1),INDEX(Orçamento!$U:$U,MATCH(AA$21&amp;"-"&amp;$F165,Orçamento!$F:$F,),1)))</f>
        <v/>
      </c>
      <c r="AB164" s="311" t="str">
        <f ca="1">IF(AB$21&gt;$D164,"",IF($G164=$E$6,INDEX(Orçamento!$U:$U,MATCH(AB$21,Orçamento!$C:$C,),1),INDEX(Orçamento!$U:$U,MATCH(AB$21&amp;"-"&amp;$F165,Orçamento!$F:$F,),1)))</f>
        <v/>
      </c>
      <c r="AC164" s="311" t="str">
        <f ca="1">IF(AC$21&gt;$D164,"",IF($G164=$E$6,INDEX(Orçamento!$U:$U,MATCH(AC$21,Orçamento!$C:$C,),1),INDEX(Orçamento!$U:$U,MATCH(AC$21&amp;"-"&amp;$F165,Orçamento!$F:$F,),1)))</f>
        <v/>
      </c>
      <c r="AD164" s="311" t="str">
        <f ca="1">IF(AD$21&gt;$D164,"",IF($G164=$E$6,INDEX(Orçamento!$U:$U,MATCH(AD$21,Orçamento!$C:$C,),1),INDEX(Orçamento!$U:$U,MATCH(AD$21&amp;"-"&amp;$F165,Orçamento!$F:$F,),1)))</f>
        <v/>
      </c>
      <c r="AE164" s="311" t="str">
        <f ca="1">IF(AE$21&gt;$D164,"",IF($G164=$E$6,INDEX(Orçamento!$U:$U,MATCH(AE$21,Orçamento!$C:$C,),1),INDEX(Orçamento!$U:$U,MATCH(AE$21&amp;"-"&amp;$F165,Orçamento!$F:$F,),1)))</f>
        <v/>
      </c>
      <c r="AF164" s="311" t="str">
        <f ca="1">IF(AF$21&gt;$D164,"",IF($G164=$E$6,INDEX(Orçamento!$U:$U,MATCH(AF$21,Orçamento!$C:$C,),1),INDEX(Orçamento!$U:$U,MATCH(AF$21&amp;"-"&amp;$F165,Orçamento!$F:$F,),1)))</f>
        <v/>
      </c>
      <c r="AG164" s="311" t="str">
        <f ca="1">IF(AG$21&gt;$D164,"",IF($G164=$E$6,INDEX(Orçamento!$U:$U,MATCH(AG$21,Orçamento!$C:$C,),1),INDEX(Orçamento!$U:$U,MATCH(AG$21&amp;"-"&amp;$F165,Orçamento!$F:$F,),1)))</f>
        <v/>
      </c>
      <c r="AH164" s="311" t="str">
        <f ca="1">IF(AH$21&gt;$D164,"",IF($G164=$E$6,INDEX(Orçamento!$U:$U,MATCH(AH$21,Orçamento!$C:$C,),1),INDEX(Orçamento!$U:$U,MATCH(AH$21&amp;"-"&amp;$F165,Orçamento!$F:$F,),1)))</f>
        <v/>
      </c>
      <c r="AI164" s="311" t="str">
        <f ca="1">IF(AI$21&gt;$D164,"",IF($G164=$E$6,INDEX(Orçamento!$U:$U,MATCH(AI$21,Orçamento!$C:$C,),1),INDEX(Orçamento!$U:$U,MATCH(AI$21&amp;"-"&amp;$F165,Orçamento!$F:$F,),1)))</f>
        <v/>
      </c>
      <c r="AJ164" s="311" t="str">
        <f ca="1">IF(AJ$21&gt;$D164,"",IF($G164=$E$6,INDEX(Orçamento!$U:$U,MATCH(AJ$21,Orçamento!$C:$C,),1),INDEX(Orçamento!$U:$U,MATCH(AJ$21&amp;"-"&amp;$F165,Orçamento!$F:$F,),1)))</f>
        <v/>
      </c>
      <c r="AK164" s="311" t="str">
        <f ca="1">IF(AK$21&gt;$D164,"",IF($G164=$E$6,INDEX(Orçamento!$U:$U,MATCH(AK$21,Orçamento!$C:$C,),1),INDEX(Orçamento!$U:$U,MATCH(AK$21&amp;"-"&amp;$F165,Orçamento!$F:$F,),1)))</f>
        <v/>
      </c>
    </row>
    <row r="165" spans="1:37" ht="13.15" customHeight="1">
      <c r="A165" s="206"/>
      <c r="B165" s="263">
        <f t="shared" ref="B165" ca="1" si="157">IF($F164&gt;$E$2,0,(1/(1-B166-C166))*(B166+C166))</f>
        <v>0</v>
      </c>
      <c r="C165" s="264" cm="1">
        <f t="array" aca="1" ref="C165" ca="1">IF(ROUND(SUM(IF(R164:AK164&lt;&gt;"",(R165:AK165)))-N164,3)&lt;&gt;0,"X",0)</f>
        <v>0</v>
      </c>
      <c r="D165" s="206"/>
      <c r="E165" s="215" t="str" cm="1">
        <f t="array" aca="1" ref="E165" ca="1">IF($F164&gt;$E$2,"",INDEX('QC rev00'!$J$9:$J$120,1+E164,1))</f>
        <v/>
      </c>
      <c r="F165" s="215" t="str" cm="1">
        <f t="array" aca="1" ref="F165" ca="1">IF($F164&gt;$E$2,"",IF($F$2=1,INDEX('QC rev00'!$M$10:$T$120,$F166,1),IF($F$2=2,INDEX(#REF!,$F166,1),INDEX(#REF!,$F166,1))))</f>
        <v/>
      </c>
      <c r="G165" s="752"/>
      <c r="H165" s="729"/>
      <c r="I165" s="730"/>
      <c r="J165" s="747"/>
      <c r="K165" s="748"/>
      <c r="L165" s="755"/>
      <c r="M165" s="734"/>
      <c r="N165" s="737"/>
      <c r="O165" s="740"/>
      <c r="P165" s="743"/>
      <c r="Q165" s="265" t="s">
        <v>90</v>
      </c>
      <c r="R165" s="312" t="str" cm="1">
        <f t="array" aca="1" ref="R165" ca="1">IF(OR($D164=0,R164="",$N164=0),"",
IF($G164=$E$6,
SUM(IF(OFFSET($R$23,,,($F164-1)*3-2,$D$3)=R164,OFFSET($R$25,,,($F164-1)*3-2,$D$3)*OFFSET($B$23,1,,($F164-1)*3-2,1))),
IF($D164=1,$N164,
SUMIF(OFFSET(Orçamento!$D$1,$B164-1,,$C164,),$F165&amp;"-"&amp;R164,OFFSET(Orçamento!$I$1,$B164-1,,$C164,))*$N164/$E165)))</f>
        <v/>
      </c>
      <c r="S165" s="312" t="str" cm="1">
        <f t="array" aca="1" ref="S165" ca="1">IF(OR($D164=0,S164="",$N164=0),"",
IF($G164=$E$6,
SUM(IF(OFFSET($R$23,,,($F164-1)*3-2,$D$3)=S164,OFFSET($R$25,,,($F164-1)*3-2,$D$3)*OFFSET($B$23,1,,($F164-1)*3-2,1))),
IF($D164=1,$N164,
SUMIF(OFFSET(Orçamento!$D$1,$B164-1,,$C164,),$F165&amp;"-"&amp;S164,OFFSET(Orçamento!$I$1,$B164-1,,$C164,))*$N164/$E165)))</f>
        <v/>
      </c>
      <c r="T165" s="312" t="str" cm="1">
        <f t="array" aca="1" ref="T165" ca="1">IF(OR($D164=0,T164="",$N164=0),"",
IF($G164=$E$6,
SUM(IF(OFFSET($R$23,,,($F164-1)*3-2,$D$3)=T164,OFFSET($R$25,,,($F164-1)*3-2,$D$3)*OFFSET($B$23,1,,($F164-1)*3-2,1))),
IF($D164=1,$N164,
SUMIF(OFFSET(Orçamento!$D$1,$B164-1,,$C164,),$F165&amp;"-"&amp;T164,OFFSET(Orçamento!$I$1,$B164-1,,$C164,))*$N164/$E165)))</f>
        <v/>
      </c>
      <c r="U165" s="313" t="str" cm="1">
        <f t="array" aca="1" ref="U165" ca="1">IF(OR($D164=0,U164="",$N164=0),"",
IF($G164=$E$6,
SUM(IF(OFFSET($R$23,,,($F164-1)*3-2,$D$3)=U164,OFFSET($R$25,,,($F164-1)*3-2,$D$3)*OFFSET($B$23,1,,($F164-1)*3-2,1))),
IF($D164=1,$N164,
SUMIF(OFFSET(Orçamento!$D$1,$B164-1,,$C164,),$F165&amp;"-"&amp;U164,OFFSET(Orçamento!$I$1,$B164-1,,$C164,))*$N164/$E165)))</f>
        <v/>
      </c>
      <c r="V165" s="312" t="str" cm="1">
        <f t="array" aca="1" ref="V165" ca="1">IF(OR($D164=0,V164="",$N164=0),"",
IF($G164=$E$6,
SUM(IF(OFFSET($R$23,,,($F164-1)*3-2,$D$3)=V164,OFFSET($R$25,,,($F164-1)*3-2,$D$3)*OFFSET($B$23,1,,($F164-1)*3-2,1))),
IF($D164=1,$N164,
SUMIF(OFFSET(Orçamento!$D$1,$B164-1,,$C164,),$F165&amp;"-"&amp;V164,OFFSET(Orçamento!$I$1,$B164-1,,$C164,))*$N164/$E165)))</f>
        <v/>
      </c>
      <c r="W165" s="312" t="str" cm="1">
        <f t="array" aca="1" ref="W165" ca="1">IF(OR($D164=0,W164="",$N164=0),"",
IF($G164=$E$6,
SUM(IF(OFFSET($R$23,,,($F164-1)*3-2,$D$3)=W164,OFFSET($R$25,,,($F164-1)*3-2,$D$3)*OFFSET($B$23,1,,($F164-1)*3-2,1))),
IF($D164=1,$N164,
SUMIF(OFFSET(Orçamento!$D$1,$B164-1,,$C164,),$F165&amp;"-"&amp;W164,OFFSET(Orçamento!$I$1,$B164-1,,$C164,))*$N164/$E165)))</f>
        <v/>
      </c>
      <c r="X165" s="312" t="str" cm="1">
        <f t="array" aca="1" ref="X165" ca="1">IF(OR($D164=0,X164="",$N164=0),"",
IF($G164=$E$6,
SUM(IF(OFFSET($R$23,,,($F164-1)*3-2,$D$3)=X164,OFFSET($R$25,,,($F164-1)*3-2,$D$3)*OFFSET($B$23,1,,($F164-1)*3-2,1))),
IF($D164=1,$N164,
SUMIF(OFFSET(Orçamento!$D$1,$B164-1,,$C164,),$F165&amp;"-"&amp;X164,OFFSET(Orçamento!$I$1,$B164-1,,$C164,))*$N164/$E165)))</f>
        <v/>
      </c>
      <c r="Y165" s="312" t="str" cm="1">
        <f t="array" aca="1" ref="Y165" ca="1">IF(OR($D164=0,Y164="",$N164=0),"",
IF($G164=$E$6,
SUM(IF(OFFSET($R$23,,,($F164-1)*3-2,$D$3)=Y164,OFFSET($R$25,,,($F164-1)*3-2,$D$3)*OFFSET($B$23,1,,($F164-1)*3-2,1))),
IF($D164=1,$N164,
SUMIF(OFFSET(Orçamento!$D$1,$B164-1,,$C164,),$F165&amp;"-"&amp;Y164,OFFSET(Orçamento!$I$1,$B164-1,,$C164,))*$N164/$E165)))</f>
        <v/>
      </c>
      <c r="Z165" s="312" t="str" cm="1">
        <f t="array" aca="1" ref="Z165" ca="1">IF(OR($D164=0,Z164="",$N164=0),"",
IF($G164=$E$6,
SUM(IF(OFFSET($R$23,,,($F164-1)*3-2,$D$3)=Z164,OFFSET($R$25,,,($F164-1)*3-2,$D$3)*OFFSET($B$23,1,,($F164-1)*3-2,1))),
IF($D164=1,$N164,
SUMIF(OFFSET(Orçamento!$D$1,$B164-1,,$C164,),$F165&amp;"-"&amp;Z164,OFFSET(Orçamento!$I$1,$B164-1,,$C164,))*$N164/$E165)))</f>
        <v/>
      </c>
      <c r="AA165" s="314" t="str" cm="1">
        <f t="array" aca="1" ref="AA165" ca="1">IF(OR($D164=0,AA164="",$N164=0),"",
IF($G164=$E$6,
SUM(IF(OFFSET($R$23,,,($F164-1)*3-2,$D$3)=AA164,OFFSET($R$25,,,($F164-1)*3-2,$D$3)*OFFSET($B$23,1,,($F164-1)*3-2,1))),
IF($D164=1,$N164,
SUMIF(OFFSET(Orçamento!$D$1,$B164-1,,$C164,),$F165&amp;"-"&amp;AA164,OFFSET(Orçamento!$I$1,$B164-1,,$C164,))*$N164/$E165)))</f>
        <v/>
      </c>
      <c r="AB165" s="314" t="str" cm="1">
        <f t="array" aca="1" ref="AB165" ca="1">IF(OR($D164=0,AB164="",$N164=0),"",
IF($G164=$E$6,
SUM(IF(OFFSET($R$23,,,($F164-1)*3-2,$D$3)=AB164,OFFSET($R$25,,,($F164-1)*3-2,$D$3)*OFFSET($B$23,1,,($F164-1)*3-2,1))),
IF($D164=1,$N164,
SUMIF(OFFSET(Orçamento!$D$1,$B164-1,,$C164,),$F165&amp;"-"&amp;AB164,OFFSET(Orçamento!$I$1,$B164-1,,$C164,))*$N164/$E165)))</f>
        <v/>
      </c>
      <c r="AC165" s="314" t="str" cm="1">
        <f t="array" aca="1" ref="AC165" ca="1">IF(OR($D164=0,AC164="",$N164=0),"",
IF($G164=$E$6,
SUM(IF(OFFSET($R$23,,,($F164-1)*3-2,$D$3)=AC164,OFFSET($R$25,,,($F164-1)*3-2,$D$3)*OFFSET($B$23,1,,($F164-1)*3-2,1))),
IF($D164=1,$N164,
SUMIF(OFFSET(Orçamento!$D$1,$B164-1,,$C164,),$F165&amp;"-"&amp;AC164,OFFSET(Orçamento!$I$1,$B164-1,,$C164,))*$N164/$E165)))</f>
        <v/>
      </c>
      <c r="AD165" s="314" t="str" cm="1">
        <f t="array" aca="1" ref="AD165" ca="1">IF(OR($D164=0,AD164="",$N164=0),"",
IF($G164=$E$6,
SUM(IF(OFFSET($R$23,,,($F164-1)*3-2,$D$3)=AD164,OFFSET($R$25,,,($F164-1)*3-2,$D$3)*OFFSET($B$23,1,,($F164-1)*3-2,1))),
IF($D164=1,$N164,
SUMIF(OFFSET(Orçamento!$D$1,$B164-1,,$C164,),$F165&amp;"-"&amp;AD164,OFFSET(Orçamento!$I$1,$B164-1,,$C164,))*$N164/$E165)))</f>
        <v/>
      </c>
      <c r="AE165" s="314" t="str" cm="1">
        <f t="array" aca="1" ref="AE165" ca="1">IF(OR($D164=0,AE164="",$N164=0),"",
IF($G164=$E$6,
SUM(IF(OFFSET($R$23,,,($F164-1)*3-2,$D$3)=AE164,OFFSET($R$25,,,($F164-1)*3-2,$D$3)*OFFSET($B$23,1,,($F164-1)*3-2,1))),
IF($D164=1,$N164,
SUMIF(OFFSET(Orçamento!$D$1,$B164-1,,$C164,),$F165&amp;"-"&amp;AE164,OFFSET(Orçamento!$I$1,$B164-1,,$C164,))*$N164/$E165)))</f>
        <v/>
      </c>
      <c r="AF165" s="314" t="str" cm="1">
        <f t="array" aca="1" ref="AF165" ca="1">IF(OR($D164=0,AF164="",$N164=0),"",
IF($G164=$E$6,
SUM(IF(OFFSET($R$23,,,($F164-1)*3-2,$D$3)=AF164,OFFSET($R$25,,,($F164-1)*3-2,$D$3)*OFFSET($B$23,1,,($F164-1)*3-2,1))),
IF($D164=1,$N164,
SUMIF(OFFSET(Orçamento!$D$1,$B164-1,,$C164,),$F165&amp;"-"&amp;AF164,OFFSET(Orçamento!$I$1,$B164-1,,$C164,))*$N164/$E165)))</f>
        <v/>
      </c>
      <c r="AG165" s="314" t="str" cm="1">
        <f t="array" aca="1" ref="AG165" ca="1">IF(OR($D164=0,AG164="",$N164=0),"",
IF($G164=$E$6,
SUM(IF(OFFSET($R$23,,,($F164-1)*3-2,$D$3)=AG164,OFFSET($R$25,,,($F164-1)*3-2,$D$3)*OFFSET($B$23,1,,($F164-1)*3-2,1))),
IF($D164=1,$N164,
SUMIF(OFFSET(Orçamento!$D$1,$B164-1,,$C164,),$F165&amp;"-"&amp;AG164,OFFSET(Orçamento!$I$1,$B164-1,,$C164,))*$N164/$E165)))</f>
        <v/>
      </c>
      <c r="AH165" s="314" t="str" cm="1">
        <f t="array" aca="1" ref="AH165" ca="1">IF(OR($D164=0,AH164="",$N164=0),"",
IF($G164=$E$6,
SUM(IF(OFFSET($R$23,,,($F164-1)*3-2,$D$3)=AH164,OFFSET($R$25,,,($F164-1)*3-2,$D$3)*OFFSET($B$23,1,,($F164-1)*3-2,1))),
IF($D164=1,$N164,
SUMIF(OFFSET(Orçamento!$D$1,$B164-1,,$C164,),$F165&amp;"-"&amp;AH164,OFFSET(Orçamento!$I$1,$B164-1,,$C164,))*$N164/$E165)))</f>
        <v/>
      </c>
      <c r="AI165" s="314" t="str" cm="1">
        <f t="array" aca="1" ref="AI165" ca="1">IF(OR($D164=0,AI164="",$N164=0),"",
IF($G164=$E$6,
SUM(IF(OFFSET($R$23,,,($F164-1)*3-2,$D$3)=AI164,OFFSET($R$25,,,($F164-1)*3-2,$D$3)*OFFSET($B$23,1,,($F164-1)*3-2,1))),
IF($D164=1,$N164,
SUMIF(OFFSET(Orçamento!$D$1,$B164-1,,$C164,),$F165&amp;"-"&amp;AI164,OFFSET(Orçamento!$I$1,$B164-1,,$C164,))*$N164/$E165)))</f>
        <v/>
      </c>
      <c r="AJ165" s="314" t="str" cm="1">
        <f t="array" aca="1" ref="AJ165" ca="1">IF(OR($D164=0,AJ164="",$N164=0),"",
IF($G164=$E$6,
SUM(IF(OFFSET($R$23,,,($F164-1)*3-2,$D$3)=AJ164,OFFSET($R$25,,,($F164-1)*3-2,$D$3)*OFFSET($B$23,1,,($F164-1)*3-2,1))),
IF($D164=1,$N164,
SUMIF(OFFSET(Orçamento!$D$1,$B164-1,,$C164,),$F165&amp;"-"&amp;AJ164,OFFSET(Orçamento!$I$1,$B164-1,,$C164,))*$N164/$E165)))</f>
        <v/>
      </c>
      <c r="AK165" s="314" t="str" cm="1">
        <f t="array" aca="1" ref="AK165" ca="1">IF(OR($D164=0,AK164="",$N164=0),"",
IF($G164=$E$6,
SUM(IF(OFFSET($R$23,,,($F164-1)*3-2,$D$3)=AK164,OFFSET($R$25,,,($F164-1)*3-2,$D$3)*OFFSET($B$23,1,,($F164-1)*3-2,1))),
IF($D164=1,$N164,
SUMIF(OFFSET(Orçamento!$D$1,$B164-1,,$C164,),$F165&amp;"-"&amp;AK164,OFFSET(Orçamento!$I$1,$B164-1,,$C164,))*$N164/$E165)))</f>
        <v/>
      </c>
    </row>
    <row r="166" spans="1:37" ht="13.15" customHeight="1">
      <c r="A166" s="206"/>
      <c r="B166" s="266" t="str" cm="1">
        <f t="array" aca="1" ref="B166" ca="1">IF($F164&gt;$E$2,"",IF($F$2=1,INDEX('QC rev00'!$M$10:$T$120,$F166,5),IF($F$2=2,INDEX(#REF!,$F166,5),INDEX(#REF!,$F166,5))))</f>
        <v/>
      </c>
      <c r="C166" s="266" t="str" cm="1">
        <f t="array" aca="1" ref="C166" ca="1">IF($F164&gt;$E$2,"",IF($F$2=1,INDEX('QC rev00'!$M$10:$T$120,$F166,6),IF($F$2=2,INDEX(#REF!,$F166,6),INDEX(#REF!,$F166,6))))</f>
        <v/>
      </c>
      <c r="D166" s="207"/>
      <c r="E166" s="207"/>
      <c r="F166" s="207" t="str">
        <f ca="1">IF(F164&gt;$E$2,"",MATCH(F164,'QC rev00'!$C$10:$C$120,))</f>
        <v/>
      </c>
      <c r="G166" s="753"/>
      <c r="H166" s="731"/>
      <c r="I166" s="732"/>
      <c r="J166" s="749"/>
      <c r="K166" s="750"/>
      <c r="L166" s="756"/>
      <c r="M166" s="735"/>
      <c r="N166" s="738"/>
      <c r="O166" s="741"/>
      <c r="P166" s="744"/>
      <c r="Q166" s="267" t="s">
        <v>91</v>
      </c>
      <c r="R166" s="588">
        <f t="shared" ref="R166:AK166" ca="1" si="158">IFERROR(R165*$O164,0)</f>
        <v>0</v>
      </c>
      <c r="S166" s="588">
        <f t="shared" ca="1" si="158"/>
        <v>0</v>
      </c>
      <c r="T166" s="588">
        <f t="shared" ca="1" si="158"/>
        <v>0</v>
      </c>
      <c r="U166" s="589">
        <f t="shared" ca="1" si="158"/>
        <v>0</v>
      </c>
      <c r="V166" s="588">
        <f t="shared" ca="1" si="158"/>
        <v>0</v>
      </c>
      <c r="W166" s="588">
        <f t="shared" ca="1" si="158"/>
        <v>0</v>
      </c>
      <c r="X166" s="588">
        <f t="shared" ca="1" si="158"/>
        <v>0</v>
      </c>
      <c r="Y166" s="588">
        <f t="shared" ca="1" si="158"/>
        <v>0</v>
      </c>
      <c r="Z166" s="588">
        <f t="shared" ca="1" si="158"/>
        <v>0</v>
      </c>
      <c r="AA166" s="588">
        <f t="shared" ca="1" si="158"/>
        <v>0</v>
      </c>
      <c r="AB166" s="588">
        <f t="shared" ca="1" si="158"/>
        <v>0</v>
      </c>
      <c r="AC166" s="588">
        <f t="shared" ca="1" si="158"/>
        <v>0</v>
      </c>
      <c r="AD166" s="588">
        <f t="shared" ca="1" si="158"/>
        <v>0</v>
      </c>
      <c r="AE166" s="588">
        <f t="shared" ca="1" si="158"/>
        <v>0</v>
      </c>
      <c r="AF166" s="588">
        <f t="shared" ca="1" si="158"/>
        <v>0</v>
      </c>
      <c r="AG166" s="588">
        <f t="shared" ca="1" si="158"/>
        <v>0</v>
      </c>
      <c r="AH166" s="588">
        <f t="shared" ca="1" si="158"/>
        <v>0</v>
      </c>
      <c r="AI166" s="588">
        <f t="shared" ca="1" si="158"/>
        <v>0</v>
      </c>
      <c r="AJ166" s="588">
        <f t="shared" ca="1" si="158"/>
        <v>0</v>
      </c>
      <c r="AK166" s="588">
        <f t="shared" ca="1" si="158"/>
        <v>0</v>
      </c>
    </row>
    <row r="167" spans="1:37" ht="13.15" customHeight="1">
      <c r="A167" s="206"/>
      <c r="B167" s="261">
        <f ca="1">IF($F167&gt;$E$2,0,IF(E167&lt;&gt;"",MATCH(F168&amp;" - Mapa",Orçamento!J:J,),0))</f>
        <v>0</v>
      </c>
      <c r="C167" s="215">
        <f ca="1">IF($D167&gt;1,_xlfn.MAXIFS(Orçamento!G:G,Orçamento!J:J,F168&amp;" - Mapa")+6-B167,0)</f>
        <v>0</v>
      </c>
      <c r="D167" s="261">
        <f ca="1">IF($F167&gt;$E$2,0,IF($G167=$E$6,$D$2,IF(E167&lt;&gt;"",_xlfn.MAXIFS(Orçamento!E:E,Orçamento!J:J,F168&amp;" - Mapa"),0)))</f>
        <v>0</v>
      </c>
      <c r="E167" s="215" t="str">
        <f ca="1">IF(F168="","",_xlfn.IFNA(MATCH($F168,'QC rev00'!$G$10:$G$120,),""))</f>
        <v/>
      </c>
      <c r="F167" s="207" cm="1">
        <f t="array" aca="1" ref="F167" ca="1">OFFSET(F167,-3,,,)+1</f>
        <v>49</v>
      </c>
      <c r="G167" s="751" t="str" cm="1">
        <f t="array" aca="1" ref="G167" ca="1">IF($F167&gt;$E$2,"",IF($F$2=1,INDEX('QC rev00'!$M$10:$T$120,$F169,2),IF($F$2=2,INDEX(#REF!,$F169,2),INDEX(#REF!,$F169,2))))</f>
        <v/>
      </c>
      <c r="H167" s="727" t="str" cm="1">
        <f t="array" aca="1" ref="H167" ca="1">IF($F167&gt;$E$2,"",IF($F$2=1,INDEX('QC rev00'!$M$10:$T$120,$F169,3),IF($F$2=2,INDEX(#REF!,$F169,3),INDEX(#REF!,$F169,3))))</f>
        <v/>
      </c>
      <c r="I167" s="728"/>
      <c r="J167" s="745"/>
      <c r="K167" s="746"/>
      <c r="L167" s="754" t="str" cm="1">
        <f t="array" aca="1" ref="L167" ca="1">IF($F167&gt;$E$2,"",IF($F$2=1,INDEX('QC rev00'!$M$10:$T$120,$F169,7),IF($F$2=2,INDEX(#REF!,$F169,7),INDEX(#REF!,$F169,7))))</f>
        <v/>
      </c>
      <c r="M167" s="733" t="str" cm="1">
        <f t="array" aca="1" ref="M167" ca="1">IF($F167&gt;$E$2,"",IF($F$2=1,INDEX('QC rev00'!$M$10:$T$120,$F169,8),IF($F$2=2,INDEX(#REF!,$F169,8),INDEX(#REF!,$F169,8))))</f>
        <v/>
      </c>
      <c r="N167" s="736" cm="1">
        <f t="array" aca="1" ref="N167" ca="1">IF($F167&gt;$E$2,0,IF(_xlfn.IFNA(MATCH($G167,Listas!$E$4:$E$206,),0)&gt;0,$F$5,IF($F$2=1,INDEX('QC rev00'!$M$10:$U$120,$F169,9),IF($F$2=2,INDEX(#REF!,$F169,9),INDEX(#REF!,$F169,9)))))</f>
        <v>0</v>
      </c>
      <c r="O167" s="739" cm="1">
        <f t="array" aca="1" ref="O167" ca="1">IF($F167&gt;$E$2,0,IF(_xlfn.IFNA(MATCH($G167,Listas!$E$4:$E$206,),0)&gt;0,1,IF($H$10=0,0,IF($F$2=1,INDEX('QC rev00'!$M$10:$BC$120,$F169,9+$F$3),IF($F$2=2,INDEX(#REF!,$F169,9+$F$3),INDEX(#REF!,$F169,9+$F$3)))*IF($E$5="X",1,1-$B169-$C169))))</f>
        <v>0</v>
      </c>
      <c r="P167" s="742">
        <f t="shared" ref="P167" ca="1" si="159">N167*O167</f>
        <v>0</v>
      </c>
      <c r="Q167" s="262" t="s">
        <v>89</v>
      </c>
      <c r="R167" s="308" t="str" cm="1">
        <f t="array" aca="1" ref="R167" ca="1">IF($D167=0,"",IF($G167=$E$6,INDEX(Orçamento!$U:$U,MATCH(R$21,Orçamento!$C:$C,),1),INDEX(Orçamento!$U:$U,$B167,1)))</f>
        <v/>
      </c>
      <c r="S167" s="309" t="str">
        <f ca="1">IF(S$21&gt;$D167,"",IF($G167=$E$6,INDEX(Orçamento!$U:$U,MATCH(S$21,Orçamento!$C:$C,),1),INDEX(Orçamento!$U:$U,MATCH(S$21&amp;"-"&amp;$F168,Orçamento!$F:$F,),1)))</f>
        <v/>
      </c>
      <c r="T167" s="309" t="str">
        <f ca="1">IF(T$21&gt;$D167,"",IF($G167=$E$6,INDEX(Orçamento!$U:$U,MATCH(T$21,Orçamento!$C:$C,),1),INDEX(Orçamento!$U:$U,MATCH(T$21&amp;"-"&amp;$F168,Orçamento!$F:$F,),1)))</f>
        <v/>
      </c>
      <c r="U167" s="310" t="str">
        <f ca="1">IF(U$21&gt;$D167,"",IF($G167=$E$6,INDEX(Orçamento!$U:$U,MATCH(U$21,Orçamento!$C:$C,),1),INDEX(Orçamento!$U:$U,MATCH(U$21&amp;"-"&amp;$F168,Orçamento!$F:$F,),1)))</f>
        <v/>
      </c>
      <c r="V167" s="309" t="str">
        <f ca="1">IF(V$21&gt;$D167,"",IF($G167=$E$6,INDEX(Orçamento!$U:$U,MATCH(V$21,Orçamento!$C:$C,),1),INDEX(Orçamento!$U:$U,MATCH(V$21&amp;"-"&amp;$F168,Orçamento!$F:$F,),1)))</f>
        <v/>
      </c>
      <c r="W167" s="309" t="str">
        <f ca="1">IF(W$21&gt;$D167,"",IF($G167=$E$6,INDEX(Orçamento!$U:$U,MATCH(W$21,Orçamento!$C:$C,),1),INDEX(Orçamento!$U:$U,MATCH(W$21&amp;"-"&amp;$F168,Orçamento!$F:$F,),1)))</f>
        <v/>
      </c>
      <c r="X167" s="309" t="str">
        <f ca="1">IF(X$21&gt;$D167,"",IF($G167=$E$6,INDEX(Orçamento!$U:$U,MATCH(X$21,Orçamento!$C:$C,),1),INDEX(Orçamento!$U:$U,MATCH(X$21&amp;"-"&amp;$F168,Orçamento!$F:$F,),1)))</f>
        <v/>
      </c>
      <c r="Y167" s="309" t="str">
        <f ca="1">IF(Y$21&gt;$D167,"",IF($G167=$E$6,INDEX(Orçamento!$U:$U,MATCH(Y$21,Orçamento!$C:$C,),1),INDEX(Orçamento!$U:$U,MATCH(Y$21&amp;"-"&amp;$F168,Orçamento!$F:$F,),1)))</f>
        <v/>
      </c>
      <c r="Z167" s="309" t="str">
        <f ca="1">IF(Z$21&gt;$D167,"",IF($G167=$E$6,INDEX(Orçamento!$U:$U,MATCH(Z$21,Orçamento!$C:$C,),1),INDEX(Orçamento!$U:$U,MATCH(Z$21&amp;"-"&amp;$F168,Orçamento!$F:$F,),1)))</f>
        <v/>
      </c>
      <c r="AA167" s="311" t="str">
        <f ca="1">IF(AA$21&gt;$D167,"",IF($G167=$E$6,INDEX(Orçamento!$U:$U,MATCH(AA$21,Orçamento!$C:$C,),1),INDEX(Orçamento!$U:$U,MATCH(AA$21&amp;"-"&amp;$F168,Orçamento!$F:$F,),1)))</f>
        <v/>
      </c>
      <c r="AB167" s="311" t="str">
        <f ca="1">IF(AB$21&gt;$D167,"",IF($G167=$E$6,INDEX(Orçamento!$U:$U,MATCH(AB$21,Orçamento!$C:$C,),1),INDEX(Orçamento!$U:$U,MATCH(AB$21&amp;"-"&amp;$F168,Orçamento!$F:$F,),1)))</f>
        <v/>
      </c>
      <c r="AC167" s="311" t="str">
        <f ca="1">IF(AC$21&gt;$D167,"",IF($G167=$E$6,INDEX(Orçamento!$U:$U,MATCH(AC$21,Orçamento!$C:$C,),1),INDEX(Orçamento!$U:$U,MATCH(AC$21&amp;"-"&amp;$F168,Orçamento!$F:$F,),1)))</f>
        <v/>
      </c>
      <c r="AD167" s="311" t="str">
        <f ca="1">IF(AD$21&gt;$D167,"",IF($G167=$E$6,INDEX(Orçamento!$U:$U,MATCH(AD$21,Orçamento!$C:$C,),1),INDEX(Orçamento!$U:$U,MATCH(AD$21&amp;"-"&amp;$F168,Orçamento!$F:$F,),1)))</f>
        <v/>
      </c>
      <c r="AE167" s="311" t="str">
        <f ca="1">IF(AE$21&gt;$D167,"",IF($G167=$E$6,INDEX(Orçamento!$U:$U,MATCH(AE$21,Orçamento!$C:$C,),1),INDEX(Orçamento!$U:$U,MATCH(AE$21&amp;"-"&amp;$F168,Orçamento!$F:$F,),1)))</f>
        <v/>
      </c>
      <c r="AF167" s="311" t="str">
        <f ca="1">IF(AF$21&gt;$D167,"",IF($G167=$E$6,INDEX(Orçamento!$U:$U,MATCH(AF$21,Orçamento!$C:$C,),1),INDEX(Orçamento!$U:$U,MATCH(AF$21&amp;"-"&amp;$F168,Orçamento!$F:$F,),1)))</f>
        <v/>
      </c>
      <c r="AG167" s="311" t="str">
        <f ca="1">IF(AG$21&gt;$D167,"",IF($G167=$E$6,INDEX(Orçamento!$U:$U,MATCH(AG$21,Orçamento!$C:$C,),1),INDEX(Orçamento!$U:$U,MATCH(AG$21&amp;"-"&amp;$F168,Orçamento!$F:$F,),1)))</f>
        <v/>
      </c>
      <c r="AH167" s="311" t="str">
        <f ca="1">IF(AH$21&gt;$D167,"",IF($G167=$E$6,INDEX(Orçamento!$U:$U,MATCH(AH$21,Orçamento!$C:$C,),1),INDEX(Orçamento!$U:$U,MATCH(AH$21&amp;"-"&amp;$F168,Orçamento!$F:$F,),1)))</f>
        <v/>
      </c>
      <c r="AI167" s="311" t="str">
        <f ca="1">IF(AI$21&gt;$D167,"",IF($G167=$E$6,INDEX(Orçamento!$U:$U,MATCH(AI$21,Orçamento!$C:$C,),1),INDEX(Orçamento!$U:$U,MATCH(AI$21&amp;"-"&amp;$F168,Orçamento!$F:$F,),1)))</f>
        <v/>
      </c>
      <c r="AJ167" s="311" t="str">
        <f ca="1">IF(AJ$21&gt;$D167,"",IF($G167=$E$6,INDEX(Orçamento!$U:$U,MATCH(AJ$21,Orçamento!$C:$C,),1),INDEX(Orçamento!$U:$U,MATCH(AJ$21&amp;"-"&amp;$F168,Orçamento!$F:$F,),1)))</f>
        <v/>
      </c>
      <c r="AK167" s="311" t="str">
        <f ca="1">IF(AK$21&gt;$D167,"",IF($G167=$E$6,INDEX(Orçamento!$U:$U,MATCH(AK$21,Orçamento!$C:$C,),1),INDEX(Orçamento!$U:$U,MATCH(AK$21&amp;"-"&amp;$F168,Orçamento!$F:$F,),1)))</f>
        <v/>
      </c>
    </row>
    <row r="168" spans="1:37" ht="13.15" customHeight="1">
      <c r="A168" s="206"/>
      <c r="B168" s="263">
        <f t="shared" ref="B168" ca="1" si="160">IF($F167&gt;$E$2,0,(1/(1-B169-C169))*(B169+C169))</f>
        <v>0</v>
      </c>
      <c r="C168" s="264" cm="1">
        <f t="array" aca="1" ref="C168" ca="1">IF(ROUND(SUM(IF(R167:AK167&lt;&gt;"",(R168:AK168)))-N167,3)&lt;&gt;0,"X",0)</f>
        <v>0</v>
      </c>
      <c r="D168" s="206"/>
      <c r="E168" s="215" t="str" cm="1">
        <f t="array" aca="1" ref="E168" ca="1">IF($F167&gt;$E$2,"",INDEX('QC rev00'!$J$9:$J$120,1+E167,1))</f>
        <v/>
      </c>
      <c r="F168" s="215" t="str" cm="1">
        <f t="array" aca="1" ref="F168" ca="1">IF($F167&gt;$E$2,"",IF($F$2=1,INDEX('QC rev00'!$M$10:$T$120,$F169,1),IF($F$2=2,INDEX(#REF!,$F169,1),INDEX(#REF!,$F169,1))))</f>
        <v/>
      </c>
      <c r="G168" s="752"/>
      <c r="H168" s="729"/>
      <c r="I168" s="730"/>
      <c r="J168" s="747"/>
      <c r="K168" s="748"/>
      <c r="L168" s="755"/>
      <c r="M168" s="734"/>
      <c r="N168" s="737"/>
      <c r="O168" s="740"/>
      <c r="P168" s="743"/>
      <c r="Q168" s="265" t="s">
        <v>90</v>
      </c>
      <c r="R168" s="312" t="str" cm="1">
        <f t="array" aca="1" ref="R168" ca="1">IF(OR($D167=0,R167="",$N167=0),"",
IF($G167=$E$6,
SUM(IF(OFFSET($R$23,,,($F167-1)*3-2,$D$3)=R167,OFFSET($R$25,,,($F167-1)*3-2,$D$3)*OFFSET($B$23,1,,($F167-1)*3-2,1))),
IF($D167=1,$N167,
SUMIF(OFFSET(Orçamento!$D$1,$B167-1,,$C167,),$F168&amp;"-"&amp;R167,OFFSET(Orçamento!$I$1,$B167-1,,$C167,))*$N167/$E168)))</f>
        <v/>
      </c>
      <c r="S168" s="312" t="str" cm="1">
        <f t="array" aca="1" ref="S168" ca="1">IF(OR($D167=0,S167="",$N167=0),"",
IF($G167=$E$6,
SUM(IF(OFFSET($R$23,,,($F167-1)*3-2,$D$3)=S167,OFFSET($R$25,,,($F167-1)*3-2,$D$3)*OFFSET($B$23,1,,($F167-1)*3-2,1))),
IF($D167=1,$N167,
SUMIF(OFFSET(Orçamento!$D$1,$B167-1,,$C167,),$F168&amp;"-"&amp;S167,OFFSET(Orçamento!$I$1,$B167-1,,$C167,))*$N167/$E168)))</f>
        <v/>
      </c>
      <c r="T168" s="312" t="str" cm="1">
        <f t="array" aca="1" ref="T168" ca="1">IF(OR($D167=0,T167="",$N167=0),"",
IF($G167=$E$6,
SUM(IF(OFFSET($R$23,,,($F167-1)*3-2,$D$3)=T167,OFFSET($R$25,,,($F167-1)*3-2,$D$3)*OFFSET($B$23,1,,($F167-1)*3-2,1))),
IF($D167=1,$N167,
SUMIF(OFFSET(Orçamento!$D$1,$B167-1,,$C167,),$F168&amp;"-"&amp;T167,OFFSET(Orçamento!$I$1,$B167-1,,$C167,))*$N167/$E168)))</f>
        <v/>
      </c>
      <c r="U168" s="313" t="str" cm="1">
        <f t="array" aca="1" ref="U168" ca="1">IF(OR($D167=0,U167="",$N167=0),"",
IF($G167=$E$6,
SUM(IF(OFFSET($R$23,,,($F167-1)*3-2,$D$3)=U167,OFFSET($R$25,,,($F167-1)*3-2,$D$3)*OFFSET($B$23,1,,($F167-1)*3-2,1))),
IF($D167=1,$N167,
SUMIF(OFFSET(Orçamento!$D$1,$B167-1,,$C167,),$F168&amp;"-"&amp;U167,OFFSET(Orçamento!$I$1,$B167-1,,$C167,))*$N167/$E168)))</f>
        <v/>
      </c>
      <c r="V168" s="312" t="str" cm="1">
        <f t="array" aca="1" ref="V168" ca="1">IF(OR($D167=0,V167="",$N167=0),"",
IF($G167=$E$6,
SUM(IF(OFFSET($R$23,,,($F167-1)*3-2,$D$3)=V167,OFFSET($R$25,,,($F167-1)*3-2,$D$3)*OFFSET($B$23,1,,($F167-1)*3-2,1))),
IF($D167=1,$N167,
SUMIF(OFFSET(Orçamento!$D$1,$B167-1,,$C167,),$F168&amp;"-"&amp;V167,OFFSET(Orçamento!$I$1,$B167-1,,$C167,))*$N167/$E168)))</f>
        <v/>
      </c>
      <c r="W168" s="312" t="str" cm="1">
        <f t="array" aca="1" ref="W168" ca="1">IF(OR($D167=0,W167="",$N167=0),"",
IF($G167=$E$6,
SUM(IF(OFFSET($R$23,,,($F167-1)*3-2,$D$3)=W167,OFFSET($R$25,,,($F167-1)*3-2,$D$3)*OFFSET($B$23,1,,($F167-1)*3-2,1))),
IF($D167=1,$N167,
SUMIF(OFFSET(Orçamento!$D$1,$B167-1,,$C167,),$F168&amp;"-"&amp;W167,OFFSET(Orçamento!$I$1,$B167-1,,$C167,))*$N167/$E168)))</f>
        <v/>
      </c>
      <c r="X168" s="312" t="str" cm="1">
        <f t="array" aca="1" ref="X168" ca="1">IF(OR($D167=0,X167="",$N167=0),"",
IF($G167=$E$6,
SUM(IF(OFFSET($R$23,,,($F167-1)*3-2,$D$3)=X167,OFFSET($R$25,,,($F167-1)*3-2,$D$3)*OFFSET($B$23,1,,($F167-1)*3-2,1))),
IF($D167=1,$N167,
SUMIF(OFFSET(Orçamento!$D$1,$B167-1,,$C167,),$F168&amp;"-"&amp;X167,OFFSET(Orçamento!$I$1,$B167-1,,$C167,))*$N167/$E168)))</f>
        <v/>
      </c>
      <c r="Y168" s="312" t="str" cm="1">
        <f t="array" aca="1" ref="Y168" ca="1">IF(OR($D167=0,Y167="",$N167=0),"",
IF($G167=$E$6,
SUM(IF(OFFSET($R$23,,,($F167-1)*3-2,$D$3)=Y167,OFFSET($R$25,,,($F167-1)*3-2,$D$3)*OFFSET($B$23,1,,($F167-1)*3-2,1))),
IF($D167=1,$N167,
SUMIF(OFFSET(Orçamento!$D$1,$B167-1,,$C167,),$F168&amp;"-"&amp;Y167,OFFSET(Orçamento!$I$1,$B167-1,,$C167,))*$N167/$E168)))</f>
        <v/>
      </c>
      <c r="Z168" s="312" t="str" cm="1">
        <f t="array" aca="1" ref="Z168" ca="1">IF(OR($D167=0,Z167="",$N167=0),"",
IF($G167=$E$6,
SUM(IF(OFFSET($R$23,,,($F167-1)*3-2,$D$3)=Z167,OFFSET($R$25,,,($F167-1)*3-2,$D$3)*OFFSET($B$23,1,,($F167-1)*3-2,1))),
IF($D167=1,$N167,
SUMIF(OFFSET(Orçamento!$D$1,$B167-1,,$C167,),$F168&amp;"-"&amp;Z167,OFFSET(Orçamento!$I$1,$B167-1,,$C167,))*$N167/$E168)))</f>
        <v/>
      </c>
      <c r="AA168" s="314" t="str" cm="1">
        <f t="array" aca="1" ref="AA168" ca="1">IF(OR($D167=0,AA167="",$N167=0),"",
IF($G167=$E$6,
SUM(IF(OFFSET($R$23,,,($F167-1)*3-2,$D$3)=AA167,OFFSET($R$25,,,($F167-1)*3-2,$D$3)*OFFSET($B$23,1,,($F167-1)*3-2,1))),
IF($D167=1,$N167,
SUMIF(OFFSET(Orçamento!$D$1,$B167-1,,$C167,),$F168&amp;"-"&amp;AA167,OFFSET(Orçamento!$I$1,$B167-1,,$C167,))*$N167/$E168)))</f>
        <v/>
      </c>
      <c r="AB168" s="314" t="str" cm="1">
        <f t="array" aca="1" ref="AB168" ca="1">IF(OR($D167=0,AB167="",$N167=0),"",
IF($G167=$E$6,
SUM(IF(OFFSET($R$23,,,($F167-1)*3-2,$D$3)=AB167,OFFSET($R$25,,,($F167-1)*3-2,$D$3)*OFFSET($B$23,1,,($F167-1)*3-2,1))),
IF($D167=1,$N167,
SUMIF(OFFSET(Orçamento!$D$1,$B167-1,,$C167,),$F168&amp;"-"&amp;AB167,OFFSET(Orçamento!$I$1,$B167-1,,$C167,))*$N167/$E168)))</f>
        <v/>
      </c>
      <c r="AC168" s="314" t="str" cm="1">
        <f t="array" aca="1" ref="AC168" ca="1">IF(OR($D167=0,AC167="",$N167=0),"",
IF($G167=$E$6,
SUM(IF(OFFSET($R$23,,,($F167-1)*3-2,$D$3)=AC167,OFFSET($R$25,,,($F167-1)*3-2,$D$3)*OFFSET($B$23,1,,($F167-1)*3-2,1))),
IF($D167=1,$N167,
SUMIF(OFFSET(Orçamento!$D$1,$B167-1,,$C167,),$F168&amp;"-"&amp;AC167,OFFSET(Orçamento!$I$1,$B167-1,,$C167,))*$N167/$E168)))</f>
        <v/>
      </c>
      <c r="AD168" s="314" t="str" cm="1">
        <f t="array" aca="1" ref="AD168" ca="1">IF(OR($D167=0,AD167="",$N167=0),"",
IF($G167=$E$6,
SUM(IF(OFFSET($R$23,,,($F167-1)*3-2,$D$3)=AD167,OFFSET($R$25,,,($F167-1)*3-2,$D$3)*OFFSET($B$23,1,,($F167-1)*3-2,1))),
IF($D167=1,$N167,
SUMIF(OFFSET(Orçamento!$D$1,$B167-1,,$C167,),$F168&amp;"-"&amp;AD167,OFFSET(Orçamento!$I$1,$B167-1,,$C167,))*$N167/$E168)))</f>
        <v/>
      </c>
      <c r="AE168" s="314" t="str" cm="1">
        <f t="array" aca="1" ref="AE168" ca="1">IF(OR($D167=0,AE167="",$N167=0),"",
IF($G167=$E$6,
SUM(IF(OFFSET($R$23,,,($F167-1)*3-2,$D$3)=AE167,OFFSET($R$25,,,($F167-1)*3-2,$D$3)*OFFSET($B$23,1,,($F167-1)*3-2,1))),
IF($D167=1,$N167,
SUMIF(OFFSET(Orçamento!$D$1,$B167-1,,$C167,),$F168&amp;"-"&amp;AE167,OFFSET(Orçamento!$I$1,$B167-1,,$C167,))*$N167/$E168)))</f>
        <v/>
      </c>
      <c r="AF168" s="314" t="str" cm="1">
        <f t="array" aca="1" ref="AF168" ca="1">IF(OR($D167=0,AF167="",$N167=0),"",
IF($G167=$E$6,
SUM(IF(OFFSET($R$23,,,($F167-1)*3-2,$D$3)=AF167,OFFSET($R$25,,,($F167-1)*3-2,$D$3)*OFFSET($B$23,1,,($F167-1)*3-2,1))),
IF($D167=1,$N167,
SUMIF(OFFSET(Orçamento!$D$1,$B167-1,,$C167,),$F168&amp;"-"&amp;AF167,OFFSET(Orçamento!$I$1,$B167-1,,$C167,))*$N167/$E168)))</f>
        <v/>
      </c>
      <c r="AG168" s="314" t="str" cm="1">
        <f t="array" aca="1" ref="AG168" ca="1">IF(OR($D167=0,AG167="",$N167=0),"",
IF($G167=$E$6,
SUM(IF(OFFSET($R$23,,,($F167-1)*3-2,$D$3)=AG167,OFFSET($R$25,,,($F167-1)*3-2,$D$3)*OFFSET($B$23,1,,($F167-1)*3-2,1))),
IF($D167=1,$N167,
SUMIF(OFFSET(Orçamento!$D$1,$B167-1,,$C167,),$F168&amp;"-"&amp;AG167,OFFSET(Orçamento!$I$1,$B167-1,,$C167,))*$N167/$E168)))</f>
        <v/>
      </c>
      <c r="AH168" s="314" t="str" cm="1">
        <f t="array" aca="1" ref="AH168" ca="1">IF(OR($D167=0,AH167="",$N167=0),"",
IF($G167=$E$6,
SUM(IF(OFFSET($R$23,,,($F167-1)*3-2,$D$3)=AH167,OFFSET($R$25,,,($F167-1)*3-2,$D$3)*OFFSET($B$23,1,,($F167-1)*3-2,1))),
IF($D167=1,$N167,
SUMIF(OFFSET(Orçamento!$D$1,$B167-1,,$C167,),$F168&amp;"-"&amp;AH167,OFFSET(Orçamento!$I$1,$B167-1,,$C167,))*$N167/$E168)))</f>
        <v/>
      </c>
      <c r="AI168" s="314" t="str" cm="1">
        <f t="array" aca="1" ref="AI168" ca="1">IF(OR($D167=0,AI167="",$N167=0),"",
IF($G167=$E$6,
SUM(IF(OFFSET($R$23,,,($F167-1)*3-2,$D$3)=AI167,OFFSET($R$25,,,($F167-1)*3-2,$D$3)*OFFSET($B$23,1,,($F167-1)*3-2,1))),
IF($D167=1,$N167,
SUMIF(OFFSET(Orçamento!$D$1,$B167-1,,$C167,),$F168&amp;"-"&amp;AI167,OFFSET(Orçamento!$I$1,$B167-1,,$C167,))*$N167/$E168)))</f>
        <v/>
      </c>
      <c r="AJ168" s="314" t="str" cm="1">
        <f t="array" aca="1" ref="AJ168" ca="1">IF(OR($D167=0,AJ167="",$N167=0),"",
IF($G167=$E$6,
SUM(IF(OFFSET($R$23,,,($F167-1)*3-2,$D$3)=AJ167,OFFSET($R$25,,,($F167-1)*3-2,$D$3)*OFFSET($B$23,1,,($F167-1)*3-2,1))),
IF($D167=1,$N167,
SUMIF(OFFSET(Orçamento!$D$1,$B167-1,,$C167,),$F168&amp;"-"&amp;AJ167,OFFSET(Orçamento!$I$1,$B167-1,,$C167,))*$N167/$E168)))</f>
        <v/>
      </c>
      <c r="AK168" s="314" t="str" cm="1">
        <f t="array" aca="1" ref="AK168" ca="1">IF(OR($D167=0,AK167="",$N167=0),"",
IF($G167=$E$6,
SUM(IF(OFFSET($R$23,,,($F167-1)*3-2,$D$3)=AK167,OFFSET($R$25,,,($F167-1)*3-2,$D$3)*OFFSET($B$23,1,,($F167-1)*3-2,1))),
IF($D167=1,$N167,
SUMIF(OFFSET(Orçamento!$D$1,$B167-1,,$C167,),$F168&amp;"-"&amp;AK167,OFFSET(Orçamento!$I$1,$B167-1,,$C167,))*$N167/$E168)))</f>
        <v/>
      </c>
    </row>
    <row r="169" spans="1:37" ht="13.15" customHeight="1">
      <c r="A169" s="206"/>
      <c r="B169" s="266" t="str" cm="1">
        <f t="array" aca="1" ref="B169" ca="1">IF($F167&gt;$E$2,"",IF($F$2=1,INDEX('QC rev00'!$M$10:$T$120,$F169,5),IF($F$2=2,INDEX(#REF!,$F169,5),INDEX(#REF!,$F169,5))))</f>
        <v/>
      </c>
      <c r="C169" s="266" t="str" cm="1">
        <f t="array" aca="1" ref="C169" ca="1">IF($F167&gt;$E$2,"",IF($F$2=1,INDEX('QC rev00'!$M$10:$T$120,$F169,6),IF($F$2=2,INDEX(#REF!,$F169,6),INDEX(#REF!,$F169,6))))</f>
        <v/>
      </c>
      <c r="D169" s="207"/>
      <c r="E169" s="207"/>
      <c r="F169" s="207" t="str">
        <f ca="1">IF(F167&gt;$E$2,"",MATCH(F167,'QC rev00'!$C$10:$C$120,))</f>
        <v/>
      </c>
      <c r="G169" s="753"/>
      <c r="H169" s="731"/>
      <c r="I169" s="732"/>
      <c r="J169" s="749"/>
      <c r="K169" s="750"/>
      <c r="L169" s="756"/>
      <c r="M169" s="735"/>
      <c r="N169" s="738"/>
      <c r="O169" s="741"/>
      <c r="P169" s="744"/>
      <c r="Q169" s="267" t="s">
        <v>91</v>
      </c>
      <c r="R169" s="588">
        <f t="shared" ref="R169:AK169" ca="1" si="161">IFERROR(R168*$O167,0)</f>
        <v>0</v>
      </c>
      <c r="S169" s="588">
        <f t="shared" ca="1" si="161"/>
        <v>0</v>
      </c>
      <c r="T169" s="588">
        <f t="shared" ca="1" si="161"/>
        <v>0</v>
      </c>
      <c r="U169" s="589">
        <f t="shared" ca="1" si="161"/>
        <v>0</v>
      </c>
      <c r="V169" s="588">
        <f t="shared" ca="1" si="161"/>
        <v>0</v>
      </c>
      <c r="W169" s="588">
        <f t="shared" ca="1" si="161"/>
        <v>0</v>
      </c>
      <c r="X169" s="588">
        <f t="shared" ca="1" si="161"/>
        <v>0</v>
      </c>
      <c r="Y169" s="588">
        <f t="shared" ca="1" si="161"/>
        <v>0</v>
      </c>
      <c r="Z169" s="588">
        <f t="shared" ca="1" si="161"/>
        <v>0</v>
      </c>
      <c r="AA169" s="588">
        <f t="shared" ca="1" si="161"/>
        <v>0</v>
      </c>
      <c r="AB169" s="588">
        <f t="shared" ca="1" si="161"/>
        <v>0</v>
      </c>
      <c r="AC169" s="588">
        <f t="shared" ca="1" si="161"/>
        <v>0</v>
      </c>
      <c r="AD169" s="588">
        <f t="shared" ca="1" si="161"/>
        <v>0</v>
      </c>
      <c r="AE169" s="588">
        <f t="shared" ca="1" si="161"/>
        <v>0</v>
      </c>
      <c r="AF169" s="588">
        <f t="shared" ca="1" si="161"/>
        <v>0</v>
      </c>
      <c r="AG169" s="588">
        <f t="shared" ca="1" si="161"/>
        <v>0</v>
      </c>
      <c r="AH169" s="588">
        <f t="shared" ca="1" si="161"/>
        <v>0</v>
      </c>
      <c r="AI169" s="588">
        <f t="shared" ca="1" si="161"/>
        <v>0</v>
      </c>
      <c r="AJ169" s="588">
        <f t="shared" ca="1" si="161"/>
        <v>0</v>
      </c>
      <c r="AK169" s="588">
        <f t="shared" ca="1" si="161"/>
        <v>0</v>
      </c>
    </row>
    <row r="170" spans="1:37" ht="13.15" customHeight="1">
      <c r="A170" s="206"/>
      <c r="B170" s="261">
        <f ca="1">IF($F170&gt;$E$2,0,IF(E170&lt;&gt;"",MATCH(F171&amp;" - Mapa",Orçamento!J:J,),0))</f>
        <v>0</v>
      </c>
      <c r="C170" s="215">
        <f ca="1">IF($D170&gt;1,_xlfn.MAXIFS(Orçamento!G:G,Orçamento!J:J,F171&amp;" - Mapa")+6-B170,0)</f>
        <v>0</v>
      </c>
      <c r="D170" s="261">
        <f ca="1">IF($F170&gt;$E$2,0,IF($G170=$E$6,$D$2,IF(E170&lt;&gt;"",_xlfn.MAXIFS(Orçamento!E:E,Orçamento!J:J,F171&amp;" - Mapa"),0)))</f>
        <v>0</v>
      </c>
      <c r="E170" s="215" t="str">
        <f ca="1">IF(F171="","",_xlfn.IFNA(MATCH($F171,'QC rev00'!$G$10:$G$120,),""))</f>
        <v/>
      </c>
      <c r="F170" s="207" cm="1">
        <f t="array" aca="1" ref="F170" ca="1">OFFSET(F170,-3,,,)+1</f>
        <v>50</v>
      </c>
      <c r="G170" s="751" t="str" cm="1">
        <f t="array" aca="1" ref="G170" ca="1">IF($F170&gt;$E$2,"",IF($F$2=1,INDEX('QC rev00'!$M$10:$T$120,$F172,2),IF($F$2=2,INDEX(#REF!,$F172,2),INDEX(#REF!,$F172,2))))</f>
        <v/>
      </c>
      <c r="H170" s="727" t="str" cm="1">
        <f t="array" aca="1" ref="H170" ca="1">IF($F170&gt;$E$2,"",IF($F$2=1,INDEX('QC rev00'!$M$10:$T$120,$F172,3),IF($F$2=2,INDEX(#REF!,$F172,3),INDEX(#REF!,$F172,3))))</f>
        <v/>
      </c>
      <c r="I170" s="728"/>
      <c r="J170" s="745"/>
      <c r="K170" s="746"/>
      <c r="L170" s="754" t="str" cm="1">
        <f t="array" aca="1" ref="L170" ca="1">IF($F170&gt;$E$2,"",IF($F$2=1,INDEX('QC rev00'!$M$10:$T$120,$F172,7),IF($F$2=2,INDEX(#REF!,$F172,7),INDEX(#REF!,$F172,7))))</f>
        <v/>
      </c>
      <c r="M170" s="733" t="str" cm="1">
        <f t="array" aca="1" ref="M170" ca="1">IF($F170&gt;$E$2,"",IF($F$2=1,INDEX('QC rev00'!$M$10:$T$120,$F172,8),IF($F$2=2,INDEX(#REF!,$F172,8),INDEX(#REF!,$F172,8))))</f>
        <v/>
      </c>
      <c r="N170" s="736" cm="1">
        <f t="array" aca="1" ref="N170" ca="1">IF($F170&gt;$E$2,0,IF(_xlfn.IFNA(MATCH($G170,Listas!$E$4:$E$206,),0)&gt;0,$F$5,IF($F$2=1,INDEX('QC rev00'!$M$10:$U$120,$F172,9),IF($F$2=2,INDEX(#REF!,$F172,9),INDEX(#REF!,$F172,9)))))</f>
        <v>0</v>
      </c>
      <c r="O170" s="739" cm="1">
        <f t="array" aca="1" ref="O170" ca="1">IF($F170&gt;$E$2,0,IF(_xlfn.IFNA(MATCH($G170,Listas!$E$4:$E$206,),0)&gt;0,1,IF($H$10=0,0,IF($F$2=1,INDEX('QC rev00'!$M$10:$BC$120,$F172,9+$F$3),IF($F$2=2,INDEX(#REF!,$F172,9+$F$3),INDEX(#REF!,$F172,9+$F$3)))*IF($E$5="X",1,1-$B172-$C172))))</f>
        <v>0</v>
      </c>
      <c r="P170" s="742">
        <f t="shared" ref="P170" ca="1" si="162">N170*O170</f>
        <v>0</v>
      </c>
      <c r="Q170" s="262" t="s">
        <v>89</v>
      </c>
      <c r="R170" s="308" t="str" cm="1">
        <f t="array" aca="1" ref="R170" ca="1">IF($D170=0,"",IF($G170=$E$6,INDEX(Orçamento!$U:$U,MATCH(R$21,Orçamento!$C:$C,),1),INDEX(Orçamento!$U:$U,$B170,1)))</f>
        <v/>
      </c>
      <c r="S170" s="309" t="str">
        <f ca="1">IF(S$21&gt;$D170,"",IF($G170=$E$6,INDEX(Orçamento!$U:$U,MATCH(S$21,Orçamento!$C:$C,),1),INDEX(Orçamento!$U:$U,MATCH(S$21&amp;"-"&amp;$F171,Orçamento!$F:$F,),1)))</f>
        <v/>
      </c>
      <c r="T170" s="309" t="str">
        <f ca="1">IF(T$21&gt;$D170,"",IF($G170=$E$6,INDEX(Orçamento!$U:$U,MATCH(T$21,Orçamento!$C:$C,),1),INDEX(Orçamento!$U:$U,MATCH(T$21&amp;"-"&amp;$F171,Orçamento!$F:$F,),1)))</f>
        <v/>
      </c>
      <c r="U170" s="310" t="str">
        <f ca="1">IF(U$21&gt;$D170,"",IF($G170=$E$6,INDEX(Orçamento!$U:$U,MATCH(U$21,Orçamento!$C:$C,),1),INDEX(Orçamento!$U:$U,MATCH(U$21&amp;"-"&amp;$F171,Orçamento!$F:$F,),1)))</f>
        <v/>
      </c>
      <c r="V170" s="309" t="str">
        <f ca="1">IF(V$21&gt;$D170,"",IF($G170=$E$6,INDEX(Orçamento!$U:$U,MATCH(V$21,Orçamento!$C:$C,),1),INDEX(Orçamento!$U:$U,MATCH(V$21&amp;"-"&amp;$F171,Orçamento!$F:$F,),1)))</f>
        <v/>
      </c>
      <c r="W170" s="309" t="str">
        <f ca="1">IF(W$21&gt;$D170,"",IF($G170=$E$6,INDEX(Orçamento!$U:$U,MATCH(W$21,Orçamento!$C:$C,),1),INDEX(Orçamento!$U:$U,MATCH(W$21&amp;"-"&amp;$F171,Orçamento!$F:$F,),1)))</f>
        <v/>
      </c>
      <c r="X170" s="309" t="str">
        <f ca="1">IF(X$21&gt;$D170,"",IF($G170=$E$6,INDEX(Orçamento!$U:$U,MATCH(X$21,Orçamento!$C:$C,),1),INDEX(Orçamento!$U:$U,MATCH(X$21&amp;"-"&amp;$F171,Orçamento!$F:$F,),1)))</f>
        <v/>
      </c>
      <c r="Y170" s="309" t="str">
        <f ca="1">IF(Y$21&gt;$D170,"",IF($G170=$E$6,INDEX(Orçamento!$U:$U,MATCH(Y$21,Orçamento!$C:$C,),1),INDEX(Orçamento!$U:$U,MATCH(Y$21&amp;"-"&amp;$F171,Orçamento!$F:$F,),1)))</f>
        <v/>
      </c>
      <c r="Z170" s="309" t="str">
        <f ca="1">IF(Z$21&gt;$D170,"",IF($G170=$E$6,INDEX(Orçamento!$U:$U,MATCH(Z$21,Orçamento!$C:$C,),1),INDEX(Orçamento!$U:$U,MATCH(Z$21&amp;"-"&amp;$F171,Orçamento!$F:$F,),1)))</f>
        <v/>
      </c>
      <c r="AA170" s="311" t="str">
        <f ca="1">IF(AA$21&gt;$D170,"",IF($G170=$E$6,INDEX(Orçamento!$U:$U,MATCH(AA$21,Orçamento!$C:$C,),1),INDEX(Orçamento!$U:$U,MATCH(AA$21&amp;"-"&amp;$F171,Orçamento!$F:$F,),1)))</f>
        <v/>
      </c>
      <c r="AB170" s="311" t="str">
        <f ca="1">IF(AB$21&gt;$D170,"",IF($G170=$E$6,INDEX(Orçamento!$U:$U,MATCH(AB$21,Orçamento!$C:$C,),1),INDEX(Orçamento!$U:$U,MATCH(AB$21&amp;"-"&amp;$F171,Orçamento!$F:$F,),1)))</f>
        <v/>
      </c>
      <c r="AC170" s="311" t="str">
        <f ca="1">IF(AC$21&gt;$D170,"",IF($G170=$E$6,INDEX(Orçamento!$U:$U,MATCH(AC$21,Orçamento!$C:$C,),1),INDEX(Orçamento!$U:$U,MATCH(AC$21&amp;"-"&amp;$F171,Orçamento!$F:$F,),1)))</f>
        <v/>
      </c>
      <c r="AD170" s="311" t="str">
        <f ca="1">IF(AD$21&gt;$D170,"",IF($G170=$E$6,INDEX(Orçamento!$U:$U,MATCH(AD$21,Orçamento!$C:$C,),1),INDEX(Orçamento!$U:$U,MATCH(AD$21&amp;"-"&amp;$F171,Orçamento!$F:$F,),1)))</f>
        <v/>
      </c>
      <c r="AE170" s="311" t="str">
        <f ca="1">IF(AE$21&gt;$D170,"",IF($G170=$E$6,INDEX(Orçamento!$U:$U,MATCH(AE$21,Orçamento!$C:$C,),1),INDEX(Orçamento!$U:$U,MATCH(AE$21&amp;"-"&amp;$F171,Orçamento!$F:$F,),1)))</f>
        <v/>
      </c>
      <c r="AF170" s="311" t="str">
        <f ca="1">IF(AF$21&gt;$D170,"",IF($G170=$E$6,INDEX(Orçamento!$U:$U,MATCH(AF$21,Orçamento!$C:$C,),1),INDEX(Orçamento!$U:$U,MATCH(AF$21&amp;"-"&amp;$F171,Orçamento!$F:$F,),1)))</f>
        <v/>
      </c>
      <c r="AG170" s="311" t="str">
        <f ca="1">IF(AG$21&gt;$D170,"",IF($G170=$E$6,INDEX(Orçamento!$U:$U,MATCH(AG$21,Orçamento!$C:$C,),1),INDEX(Orçamento!$U:$U,MATCH(AG$21&amp;"-"&amp;$F171,Orçamento!$F:$F,),1)))</f>
        <v/>
      </c>
      <c r="AH170" s="311" t="str">
        <f ca="1">IF(AH$21&gt;$D170,"",IF($G170=$E$6,INDEX(Orçamento!$U:$U,MATCH(AH$21,Orçamento!$C:$C,),1),INDEX(Orçamento!$U:$U,MATCH(AH$21&amp;"-"&amp;$F171,Orçamento!$F:$F,),1)))</f>
        <v/>
      </c>
      <c r="AI170" s="311" t="str">
        <f ca="1">IF(AI$21&gt;$D170,"",IF($G170=$E$6,INDEX(Orçamento!$U:$U,MATCH(AI$21,Orçamento!$C:$C,),1),INDEX(Orçamento!$U:$U,MATCH(AI$21&amp;"-"&amp;$F171,Orçamento!$F:$F,),1)))</f>
        <v/>
      </c>
      <c r="AJ170" s="311" t="str">
        <f ca="1">IF(AJ$21&gt;$D170,"",IF($G170=$E$6,INDEX(Orçamento!$U:$U,MATCH(AJ$21,Orçamento!$C:$C,),1),INDEX(Orçamento!$U:$U,MATCH(AJ$21&amp;"-"&amp;$F171,Orçamento!$F:$F,),1)))</f>
        <v/>
      </c>
      <c r="AK170" s="311" t="str">
        <f ca="1">IF(AK$21&gt;$D170,"",IF($G170=$E$6,INDEX(Orçamento!$U:$U,MATCH(AK$21,Orçamento!$C:$C,),1),INDEX(Orçamento!$U:$U,MATCH(AK$21&amp;"-"&amp;$F171,Orçamento!$F:$F,),1)))</f>
        <v/>
      </c>
    </row>
    <row r="171" spans="1:37" ht="13.15" customHeight="1">
      <c r="A171" s="206"/>
      <c r="B171" s="263">
        <f t="shared" ref="B171" ca="1" si="163">IF($F170&gt;$E$2,0,(1/(1-B172-C172))*(B172+C172))</f>
        <v>0</v>
      </c>
      <c r="C171" s="264" cm="1">
        <f t="array" aca="1" ref="C171" ca="1">IF(ROUND(SUM(IF(R170:AK170&lt;&gt;"",(R171:AK171)))-N170,3)&lt;&gt;0,"X",0)</f>
        <v>0</v>
      </c>
      <c r="D171" s="206"/>
      <c r="E171" s="215" t="str" cm="1">
        <f t="array" aca="1" ref="E171" ca="1">IF($F170&gt;$E$2,"",INDEX('QC rev00'!$J$9:$J$120,1+E170,1))</f>
        <v/>
      </c>
      <c r="F171" s="215" t="str" cm="1">
        <f t="array" aca="1" ref="F171" ca="1">IF($F170&gt;$E$2,"",IF($F$2=1,INDEX('QC rev00'!$M$10:$T$120,$F172,1),IF($F$2=2,INDEX(#REF!,$F172,1),INDEX(#REF!,$F172,1))))</f>
        <v/>
      </c>
      <c r="G171" s="752"/>
      <c r="H171" s="729"/>
      <c r="I171" s="730"/>
      <c r="J171" s="747"/>
      <c r="K171" s="748"/>
      <c r="L171" s="755"/>
      <c r="M171" s="734"/>
      <c r="N171" s="737"/>
      <c r="O171" s="740"/>
      <c r="P171" s="743"/>
      <c r="Q171" s="265" t="s">
        <v>90</v>
      </c>
      <c r="R171" s="312" t="str" cm="1">
        <f t="array" aca="1" ref="R171" ca="1">IF(OR($D170=0,R170="",$N170=0),"",
IF($G170=$E$6,
SUM(IF(OFFSET($R$23,,,($F170-1)*3-2,$D$3)=R170,OFFSET($R$25,,,($F170-1)*3-2,$D$3)*OFFSET($B$23,1,,($F170-1)*3-2,1))),
IF($D170=1,$N170,
SUMIF(OFFSET(Orçamento!$D$1,$B170-1,,$C170,),$F171&amp;"-"&amp;R170,OFFSET(Orçamento!$I$1,$B170-1,,$C170,))*$N170/$E171)))</f>
        <v/>
      </c>
      <c r="S171" s="312" t="str" cm="1">
        <f t="array" aca="1" ref="S171" ca="1">IF(OR($D170=0,S170="",$N170=0),"",
IF($G170=$E$6,
SUM(IF(OFFSET($R$23,,,($F170-1)*3-2,$D$3)=S170,OFFSET($R$25,,,($F170-1)*3-2,$D$3)*OFFSET($B$23,1,,($F170-1)*3-2,1))),
IF($D170=1,$N170,
SUMIF(OFFSET(Orçamento!$D$1,$B170-1,,$C170,),$F171&amp;"-"&amp;S170,OFFSET(Orçamento!$I$1,$B170-1,,$C170,))*$N170/$E171)))</f>
        <v/>
      </c>
      <c r="T171" s="312" t="str" cm="1">
        <f t="array" aca="1" ref="T171" ca="1">IF(OR($D170=0,T170="",$N170=0),"",
IF($G170=$E$6,
SUM(IF(OFFSET($R$23,,,($F170-1)*3-2,$D$3)=T170,OFFSET($R$25,,,($F170-1)*3-2,$D$3)*OFFSET($B$23,1,,($F170-1)*3-2,1))),
IF($D170=1,$N170,
SUMIF(OFFSET(Orçamento!$D$1,$B170-1,,$C170,),$F171&amp;"-"&amp;T170,OFFSET(Orçamento!$I$1,$B170-1,,$C170,))*$N170/$E171)))</f>
        <v/>
      </c>
      <c r="U171" s="313" t="str" cm="1">
        <f t="array" aca="1" ref="U171" ca="1">IF(OR($D170=0,U170="",$N170=0),"",
IF($G170=$E$6,
SUM(IF(OFFSET($R$23,,,($F170-1)*3-2,$D$3)=U170,OFFSET($R$25,,,($F170-1)*3-2,$D$3)*OFFSET($B$23,1,,($F170-1)*3-2,1))),
IF($D170=1,$N170,
SUMIF(OFFSET(Orçamento!$D$1,$B170-1,,$C170,),$F171&amp;"-"&amp;U170,OFFSET(Orçamento!$I$1,$B170-1,,$C170,))*$N170/$E171)))</f>
        <v/>
      </c>
      <c r="V171" s="312" t="str" cm="1">
        <f t="array" aca="1" ref="V171" ca="1">IF(OR($D170=0,V170="",$N170=0),"",
IF($G170=$E$6,
SUM(IF(OFFSET($R$23,,,($F170-1)*3-2,$D$3)=V170,OFFSET($R$25,,,($F170-1)*3-2,$D$3)*OFFSET($B$23,1,,($F170-1)*3-2,1))),
IF($D170=1,$N170,
SUMIF(OFFSET(Orçamento!$D$1,$B170-1,,$C170,),$F171&amp;"-"&amp;V170,OFFSET(Orçamento!$I$1,$B170-1,,$C170,))*$N170/$E171)))</f>
        <v/>
      </c>
      <c r="W171" s="312" t="str" cm="1">
        <f t="array" aca="1" ref="W171" ca="1">IF(OR($D170=0,W170="",$N170=0),"",
IF($G170=$E$6,
SUM(IF(OFFSET($R$23,,,($F170-1)*3-2,$D$3)=W170,OFFSET($R$25,,,($F170-1)*3-2,$D$3)*OFFSET($B$23,1,,($F170-1)*3-2,1))),
IF($D170=1,$N170,
SUMIF(OFFSET(Orçamento!$D$1,$B170-1,,$C170,),$F171&amp;"-"&amp;W170,OFFSET(Orçamento!$I$1,$B170-1,,$C170,))*$N170/$E171)))</f>
        <v/>
      </c>
      <c r="X171" s="312" t="str" cm="1">
        <f t="array" aca="1" ref="X171" ca="1">IF(OR($D170=0,X170="",$N170=0),"",
IF($G170=$E$6,
SUM(IF(OFFSET($R$23,,,($F170-1)*3-2,$D$3)=X170,OFFSET($R$25,,,($F170-1)*3-2,$D$3)*OFFSET($B$23,1,,($F170-1)*3-2,1))),
IF($D170=1,$N170,
SUMIF(OFFSET(Orçamento!$D$1,$B170-1,,$C170,),$F171&amp;"-"&amp;X170,OFFSET(Orçamento!$I$1,$B170-1,,$C170,))*$N170/$E171)))</f>
        <v/>
      </c>
      <c r="Y171" s="312" t="str" cm="1">
        <f t="array" aca="1" ref="Y171" ca="1">IF(OR($D170=0,Y170="",$N170=0),"",
IF($G170=$E$6,
SUM(IF(OFFSET($R$23,,,($F170-1)*3-2,$D$3)=Y170,OFFSET($R$25,,,($F170-1)*3-2,$D$3)*OFFSET($B$23,1,,($F170-1)*3-2,1))),
IF($D170=1,$N170,
SUMIF(OFFSET(Orçamento!$D$1,$B170-1,,$C170,),$F171&amp;"-"&amp;Y170,OFFSET(Orçamento!$I$1,$B170-1,,$C170,))*$N170/$E171)))</f>
        <v/>
      </c>
      <c r="Z171" s="312" t="str" cm="1">
        <f t="array" aca="1" ref="Z171" ca="1">IF(OR($D170=0,Z170="",$N170=0),"",
IF($G170=$E$6,
SUM(IF(OFFSET($R$23,,,($F170-1)*3-2,$D$3)=Z170,OFFSET($R$25,,,($F170-1)*3-2,$D$3)*OFFSET($B$23,1,,($F170-1)*3-2,1))),
IF($D170=1,$N170,
SUMIF(OFFSET(Orçamento!$D$1,$B170-1,,$C170,),$F171&amp;"-"&amp;Z170,OFFSET(Orçamento!$I$1,$B170-1,,$C170,))*$N170/$E171)))</f>
        <v/>
      </c>
      <c r="AA171" s="314" t="str" cm="1">
        <f t="array" aca="1" ref="AA171" ca="1">IF(OR($D170=0,AA170="",$N170=0),"",
IF($G170=$E$6,
SUM(IF(OFFSET($R$23,,,($F170-1)*3-2,$D$3)=AA170,OFFSET($R$25,,,($F170-1)*3-2,$D$3)*OFFSET($B$23,1,,($F170-1)*3-2,1))),
IF($D170=1,$N170,
SUMIF(OFFSET(Orçamento!$D$1,$B170-1,,$C170,),$F171&amp;"-"&amp;AA170,OFFSET(Orçamento!$I$1,$B170-1,,$C170,))*$N170/$E171)))</f>
        <v/>
      </c>
      <c r="AB171" s="314" t="str" cm="1">
        <f t="array" aca="1" ref="AB171" ca="1">IF(OR($D170=0,AB170="",$N170=0),"",
IF($G170=$E$6,
SUM(IF(OFFSET($R$23,,,($F170-1)*3-2,$D$3)=AB170,OFFSET($R$25,,,($F170-1)*3-2,$D$3)*OFFSET($B$23,1,,($F170-1)*3-2,1))),
IF($D170=1,$N170,
SUMIF(OFFSET(Orçamento!$D$1,$B170-1,,$C170,),$F171&amp;"-"&amp;AB170,OFFSET(Orçamento!$I$1,$B170-1,,$C170,))*$N170/$E171)))</f>
        <v/>
      </c>
      <c r="AC171" s="314" t="str" cm="1">
        <f t="array" aca="1" ref="AC171" ca="1">IF(OR($D170=0,AC170="",$N170=0),"",
IF($G170=$E$6,
SUM(IF(OFFSET($R$23,,,($F170-1)*3-2,$D$3)=AC170,OFFSET($R$25,,,($F170-1)*3-2,$D$3)*OFFSET($B$23,1,,($F170-1)*3-2,1))),
IF($D170=1,$N170,
SUMIF(OFFSET(Orçamento!$D$1,$B170-1,,$C170,),$F171&amp;"-"&amp;AC170,OFFSET(Orçamento!$I$1,$B170-1,,$C170,))*$N170/$E171)))</f>
        <v/>
      </c>
      <c r="AD171" s="314" t="str" cm="1">
        <f t="array" aca="1" ref="AD171" ca="1">IF(OR($D170=0,AD170="",$N170=0),"",
IF($G170=$E$6,
SUM(IF(OFFSET($R$23,,,($F170-1)*3-2,$D$3)=AD170,OFFSET($R$25,,,($F170-1)*3-2,$D$3)*OFFSET($B$23,1,,($F170-1)*3-2,1))),
IF($D170=1,$N170,
SUMIF(OFFSET(Orçamento!$D$1,$B170-1,,$C170,),$F171&amp;"-"&amp;AD170,OFFSET(Orçamento!$I$1,$B170-1,,$C170,))*$N170/$E171)))</f>
        <v/>
      </c>
      <c r="AE171" s="314" t="str" cm="1">
        <f t="array" aca="1" ref="AE171" ca="1">IF(OR($D170=0,AE170="",$N170=0),"",
IF($G170=$E$6,
SUM(IF(OFFSET($R$23,,,($F170-1)*3-2,$D$3)=AE170,OFFSET($R$25,,,($F170-1)*3-2,$D$3)*OFFSET($B$23,1,,($F170-1)*3-2,1))),
IF($D170=1,$N170,
SUMIF(OFFSET(Orçamento!$D$1,$B170-1,,$C170,),$F171&amp;"-"&amp;AE170,OFFSET(Orçamento!$I$1,$B170-1,,$C170,))*$N170/$E171)))</f>
        <v/>
      </c>
      <c r="AF171" s="314" t="str" cm="1">
        <f t="array" aca="1" ref="AF171" ca="1">IF(OR($D170=0,AF170="",$N170=0),"",
IF($G170=$E$6,
SUM(IF(OFFSET($R$23,,,($F170-1)*3-2,$D$3)=AF170,OFFSET($R$25,,,($F170-1)*3-2,$D$3)*OFFSET($B$23,1,,($F170-1)*3-2,1))),
IF($D170=1,$N170,
SUMIF(OFFSET(Orçamento!$D$1,$B170-1,,$C170,),$F171&amp;"-"&amp;AF170,OFFSET(Orçamento!$I$1,$B170-1,,$C170,))*$N170/$E171)))</f>
        <v/>
      </c>
      <c r="AG171" s="314" t="str" cm="1">
        <f t="array" aca="1" ref="AG171" ca="1">IF(OR($D170=0,AG170="",$N170=0),"",
IF($G170=$E$6,
SUM(IF(OFFSET($R$23,,,($F170-1)*3-2,$D$3)=AG170,OFFSET($R$25,,,($F170-1)*3-2,$D$3)*OFFSET($B$23,1,,($F170-1)*3-2,1))),
IF($D170=1,$N170,
SUMIF(OFFSET(Orçamento!$D$1,$B170-1,,$C170,),$F171&amp;"-"&amp;AG170,OFFSET(Orçamento!$I$1,$B170-1,,$C170,))*$N170/$E171)))</f>
        <v/>
      </c>
      <c r="AH171" s="314" t="str" cm="1">
        <f t="array" aca="1" ref="AH171" ca="1">IF(OR($D170=0,AH170="",$N170=0),"",
IF($G170=$E$6,
SUM(IF(OFFSET($R$23,,,($F170-1)*3-2,$D$3)=AH170,OFFSET($R$25,,,($F170-1)*3-2,$D$3)*OFFSET($B$23,1,,($F170-1)*3-2,1))),
IF($D170=1,$N170,
SUMIF(OFFSET(Orçamento!$D$1,$B170-1,,$C170,),$F171&amp;"-"&amp;AH170,OFFSET(Orçamento!$I$1,$B170-1,,$C170,))*$N170/$E171)))</f>
        <v/>
      </c>
      <c r="AI171" s="314" t="str" cm="1">
        <f t="array" aca="1" ref="AI171" ca="1">IF(OR($D170=0,AI170="",$N170=0),"",
IF($G170=$E$6,
SUM(IF(OFFSET($R$23,,,($F170-1)*3-2,$D$3)=AI170,OFFSET($R$25,,,($F170-1)*3-2,$D$3)*OFFSET($B$23,1,,($F170-1)*3-2,1))),
IF($D170=1,$N170,
SUMIF(OFFSET(Orçamento!$D$1,$B170-1,,$C170,),$F171&amp;"-"&amp;AI170,OFFSET(Orçamento!$I$1,$B170-1,,$C170,))*$N170/$E171)))</f>
        <v/>
      </c>
      <c r="AJ171" s="314" t="str" cm="1">
        <f t="array" aca="1" ref="AJ171" ca="1">IF(OR($D170=0,AJ170="",$N170=0),"",
IF($G170=$E$6,
SUM(IF(OFFSET($R$23,,,($F170-1)*3-2,$D$3)=AJ170,OFFSET($R$25,,,($F170-1)*3-2,$D$3)*OFFSET($B$23,1,,($F170-1)*3-2,1))),
IF($D170=1,$N170,
SUMIF(OFFSET(Orçamento!$D$1,$B170-1,,$C170,),$F171&amp;"-"&amp;AJ170,OFFSET(Orçamento!$I$1,$B170-1,,$C170,))*$N170/$E171)))</f>
        <v/>
      </c>
      <c r="AK171" s="314" t="str" cm="1">
        <f t="array" aca="1" ref="AK171" ca="1">IF(OR($D170=0,AK170="",$N170=0),"",
IF($G170=$E$6,
SUM(IF(OFFSET($R$23,,,($F170-1)*3-2,$D$3)=AK170,OFFSET($R$25,,,($F170-1)*3-2,$D$3)*OFFSET($B$23,1,,($F170-1)*3-2,1))),
IF($D170=1,$N170,
SUMIF(OFFSET(Orçamento!$D$1,$B170-1,,$C170,),$F171&amp;"-"&amp;AK170,OFFSET(Orçamento!$I$1,$B170-1,,$C170,))*$N170/$E171)))</f>
        <v/>
      </c>
    </row>
    <row r="172" spans="1:37" ht="13.15" customHeight="1">
      <c r="A172" s="206"/>
      <c r="B172" s="266" t="str" cm="1">
        <f t="array" aca="1" ref="B172" ca="1">IF($F170&gt;$E$2,"",IF($F$2=1,INDEX('QC rev00'!$M$10:$T$120,$F172,5),IF($F$2=2,INDEX(#REF!,$F172,5),INDEX(#REF!,$F172,5))))</f>
        <v/>
      </c>
      <c r="C172" s="266" t="str" cm="1">
        <f t="array" aca="1" ref="C172" ca="1">IF($F170&gt;$E$2,"",IF($F$2=1,INDEX('QC rev00'!$M$10:$T$120,$F172,6),IF($F$2=2,INDEX(#REF!,$F172,6),INDEX(#REF!,$F172,6))))</f>
        <v/>
      </c>
      <c r="D172" s="207"/>
      <c r="E172" s="207"/>
      <c r="F172" s="207" t="str">
        <f ca="1">IF(F170&gt;$E$2,"",MATCH(F170,'QC rev00'!$C$10:$C$120,))</f>
        <v/>
      </c>
      <c r="G172" s="753"/>
      <c r="H172" s="731"/>
      <c r="I172" s="732"/>
      <c r="J172" s="749"/>
      <c r="K172" s="750"/>
      <c r="L172" s="756"/>
      <c r="M172" s="735"/>
      <c r="N172" s="738"/>
      <c r="O172" s="741"/>
      <c r="P172" s="744"/>
      <c r="Q172" s="267" t="s">
        <v>91</v>
      </c>
      <c r="R172" s="588">
        <f t="shared" ref="R172:AK172" ca="1" si="164">IFERROR(R171*$O170,0)</f>
        <v>0</v>
      </c>
      <c r="S172" s="588">
        <f t="shared" ca="1" si="164"/>
        <v>0</v>
      </c>
      <c r="T172" s="588">
        <f t="shared" ca="1" si="164"/>
        <v>0</v>
      </c>
      <c r="U172" s="589">
        <f t="shared" ca="1" si="164"/>
        <v>0</v>
      </c>
      <c r="V172" s="588">
        <f t="shared" ca="1" si="164"/>
        <v>0</v>
      </c>
      <c r="W172" s="588">
        <f t="shared" ca="1" si="164"/>
        <v>0</v>
      </c>
      <c r="X172" s="588">
        <f t="shared" ca="1" si="164"/>
        <v>0</v>
      </c>
      <c r="Y172" s="588">
        <f t="shared" ca="1" si="164"/>
        <v>0</v>
      </c>
      <c r="Z172" s="588">
        <f t="shared" ca="1" si="164"/>
        <v>0</v>
      </c>
      <c r="AA172" s="588">
        <f t="shared" ca="1" si="164"/>
        <v>0</v>
      </c>
      <c r="AB172" s="588">
        <f t="shared" ca="1" si="164"/>
        <v>0</v>
      </c>
      <c r="AC172" s="588">
        <f t="shared" ca="1" si="164"/>
        <v>0</v>
      </c>
      <c r="AD172" s="588">
        <f t="shared" ca="1" si="164"/>
        <v>0</v>
      </c>
      <c r="AE172" s="588">
        <f t="shared" ca="1" si="164"/>
        <v>0</v>
      </c>
      <c r="AF172" s="588">
        <f t="shared" ca="1" si="164"/>
        <v>0</v>
      </c>
      <c r="AG172" s="588">
        <f t="shared" ca="1" si="164"/>
        <v>0</v>
      </c>
      <c r="AH172" s="588">
        <f t="shared" ca="1" si="164"/>
        <v>0</v>
      </c>
      <c r="AI172" s="588">
        <f t="shared" ca="1" si="164"/>
        <v>0</v>
      </c>
      <c r="AJ172" s="588">
        <f t="shared" ca="1" si="164"/>
        <v>0</v>
      </c>
      <c r="AK172" s="588">
        <f t="shared" ca="1" si="164"/>
        <v>0</v>
      </c>
    </row>
    <row r="173" spans="1:37" ht="13.15" customHeight="1">
      <c r="A173" s="206"/>
      <c r="B173" s="261">
        <f ca="1">IF($F173&gt;$E$2,0,IF(E173&lt;&gt;"",MATCH(F174&amp;" - Mapa",Orçamento!J:J,),0))</f>
        <v>0</v>
      </c>
      <c r="C173" s="215">
        <f ca="1">IF($D173&gt;1,_xlfn.MAXIFS(Orçamento!G:G,Orçamento!J:J,F174&amp;" - Mapa")+6-B173,0)</f>
        <v>0</v>
      </c>
      <c r="D173" s="261">
        <f ca="1">IF($F173&gt;$E$2,0,IF($G173=$E$6,$D$2,IF(E173&lt;&gt;"",_xlfn.MAXIFS(Orçamento!E:E,Orçamento!J:J,F174&amp;" - Mapa"),0)))</f>
        <v>0</v>
      </c>
      <c r="E173" s="215" t="str">
        <f ca="1">IF(F174="","",_xlfn.IFNA(MATCH($F174,'QC rev00'!$G$10:$G$120,),""))</f>
        <v/>
      </c>
      <c r="F173" s="207" cm="1">
        <f t="array" aca="1" ref="F173" ca="1">OFFSET(F173,-3,,,)+1</f>
        <v>51</v>
      </c>
      <c r="G173" s="751" t="str" cm="1">
        <f t="array" aca="1" ref="G173" ca="1">IF($F173&gt;$E$2,"",IF($F$2=1,INDEX('QC rev00'!$M$10:$T$120,$F175,2),IF($F$2=2,INDEX(#REF!,$F175,2),INDEX(#REF!,$F175,2))))</f>
        <v/>
      </c>
      <c r="H173" s="727" t="str" cm="1">
        <f t="array" aca="1" ref="H173" ca="1">IF($F173&gt;$E$2,"",IF($F$2=1,INDEX('QC rev00'!$M$10:$T$120,$F175,3),IF($F$2=2,INDEX(#REF!,$F175,3),INDEX(#REF!,$F175,3))))</f>
        <v/>
      </c>
      <c r="I173" s="728"/>
      <c r="J173" s="745"/>
      <c r="K173" s="746"/>
      <c r="L173" s="754" t="str" cm="1">
        <f t="array" aca="1" ref="L173" ca="1">IF($F173&gt;$E$2,"",IF($F$2=1,INDEX('QC rev00'!$M$10:$T$120,$F175,7),IF($F$2=2,INDEX(#REF!,$F175,7),INDEX(#REF!,$F175,7))))</f>
        <v/>
      </c>
      <c r="M173" s="733" t="str" cm="1">
        <f t="array" aca="1" ref="M173" ca="1">IF($F173&gt;$E$2,"",IF($F$2=1,INDEX('QC rev00'!$M$10:$T$120,$F175,8),IF($F$2=2,INDEX(#REF!,$F175,8),INDEX(#REF!,$F175,8))))</f>
        <v/>
      </c>
      <c r="N173" s="736" cm="1">
        <f t="array" aca="1" ref="N173" ca="1">IF($F173&gt;$E$2,0,IF(_xlfn.IFNA(MATCH($G173,Listas!$E$4:$E$206,),0)&gt;0,$F$5,IF($F$2=1,INDEX('QC rev00'!$M$10:$U$120,$F175,9),IF($F$2=2,INDEX(#REF!,$F175,9),INDEX(#REF!,$F175,9)))))</f>
        <v>0</v>
      </c>
      <c r="O173" s="739" cm="1">
        <f t="array" aca="1" ref="O173" ca="1">IF($F173&gt;$E$2,0,IF(_xlfn.IFNA(MATCH($G173,Listas!$E$4:$E$206,),0)&gt;0,1,IF($H$10=0,0,IF($F$2=1,INDEX('QC rev00'!$M$10:$BC$120,$F175,9+$F$3),IF($F$2=2,INDEX(#REF!,$F175,9+$F$3),INDEX(#REF!,$F175,9+$F$3)))*IF($E$5="X",1,1-$B175-$C175))))</f>
        <v>0</v>
      </c>
      <c r="P173" s="742">
        <f t="shared" ref="P173" ca="1" si="165">N173*O173</f>
        <v>0</v>
      </c>
      <c r="Q173" s="262" t="s">
        <v>89</v>
      </c>
      <c r="R173" s="308" t="str" cm="1">
        <f t="array" aca="1" ref="R173" ca="1">IF($D173=0,"",IF($G173=$E$6,INDEX(Orçamento!$U:$U,MATCH(R$21,Orçamento!$C:$C,),1),INDEX(Orçamento!$U:$U,$B173,1)))</f>
        <v/>
      </c>
      <c r="S173" s="309" t="str">
        <f ca="1">IF(S$21&gt;$D173,"",IF($G173=$E$6,INDEX(Orçamento!$U:$U,MATCH(S$21,Orçamento!$C:$C,),1),INDEX(Orçamento!$U:$U,MATCH(S$21&amp;"-"&amp;$F174,Orçamento!$F:$F,),1)))</f>
        <v/>
      </c>
      <c r="T173" s="309" t="str">
        <f ca="1">IF(T$21&gt;$D173,"",IF($G173=$E$6,INDEX(Orçamento!$U:$U,MATCH(T$21,Orçamento!$C:$C,),1),INDEX(Orçamento!$U:$U,MATCH(T$21&amp;"-"&amp;$F174,Orçamento!$F:$F,),1)))</f>
        <v/>
      </c>
      <c r="U173" s="310" t="str">
        <f ca="1">IF(U$21&gt;$D173,"",IF($G173=$E$6,INDEX(Orçamento!$U:$U,MATCH(U$21,Orçamento!$C:$C,),1),INDEX(Orçamento!$U:$U,MATCH(U$21&amp;"-"&amp;$F174,Orçamento!$F:$F,),1)))</f>
        <v/>
      </c>
      <c r="V173" s="309" t="str">
        <f ca="1">IF(V$21&gt;$D173,"",IF($G173=$E$6,INDEX(Orçamento!$U:$U,MATCH(V$21,Orçamento!$C:$C,),1),INDEX(Orçamento!$U:$U,MATCH(V$21&amp;"-"&amp;$F174,Orçamento!$F:$F,),1)))</f>
        <v/>
      </c>
      <c r="W173" s="309" t="str">
        <f ca="1">IF(W$21&gt;$D173,"",IF($G173=$E$6,INDEX(Orçamento!$U:$U,MATCH(W$21,Orçamento!$C:$C,),1),INDEX(Orçamento!$U:$U,MATCH(W$21&amp;"-"&amp;$F174,Orçamento!$F:$F,),1)))</f>
        <v/>
      </c>
      <c r="X173" s="309" t="str">
        <f ca="1">IF(X$21&gt;$D173,"",IF($G173=$E$6,INDEX(Orçamento!$U:$U,MATCH(X$21,Orçamento!$C:$C,),1),INDEX(Orçamento!$U:$U,MATCH(X$21&amp;"-"&amp;$F174,Orçamento!$F:$F,),1)))</f>
        <v/>
      </c>
      <c r="Y173" s="309" t="str">
        <f ca="1">IF(Y$21&gt;$D173,"",IF($G173=$E$6,INDEX(Orçamento!$U:$U,MATCH(Y$21,Orçamento!$C:$C,),1),INDEX(Orçamento!$U:$U,MATCH(Y$21&amp;"-"&amp;$F174,Orçamento!$F:$F,),1)))</f>
        <v/>
      </c>
      <c r="Z173" s="309" t="str">
        <f ca="1">IF(Z$21&gt;$D173,"",IF($G173=$E$6,INDEX(Orçamento!$U:$U,MATCH(Z$21,Orçamento!$C:$C,),1),INDEX(Orçamento!$U:$U,MATCH(Z$21&amp;"-"&amp;$F174,Orçamento!$F:$F,),1)))</f>
        <v/>
      </c>
      <c r="AA173" s="311" t="str">
        <f ca="1">IF(AA$21&gt;$D173,"",IF($G173=$E$6,INDEX(Orçamento!$U:$U,MATCH(AA$21,Orçamento!$C:$C,),1),INDEX(Orçamento!$U:$U,MATCH(AA$21&amp;"-"&amp;$F174,Orçamento!$F:$F,),1)))</f>
        <v/>
      </c>
      <c r="AB173" s="311" t="str">
        <f ca="1">IF(AB$21&gt;$D173,"",IF($G173=$E$6,INDEX(Orçamento!$U:$U,MATCH(AB$21,Orçamento!$C:$C,),1),INDEX(Orçamento!$U:$U,MATCH(AB$21&amp;"-"&amp;$F174,Orçamento!$F:$F,),1)))</f>
        <v/>
      </c>
      <c r="AC173" s="311" t="str">
        <f ca="1">IF(AC$21&gt;$D173,"",IF($G173=$E$6,INDEX(Orçamento!$U:$U,MATCH(AC$21,Orçamento!$C:$C,),1),INDEX(Orçamento!$U:$U,MATCH(AC$21&amp;"-"&amp;$F174,Orçamento!$F:$F,),1)))</f>
        <v/>
      </c>
      <c r="AD173" s="311" t="str">
        <f ca="1">IF(AD$21&gt;$D173,"",IF($G173=$E$6,INDEX(Orçamento!$U:$U,MATCH(AD$21,Orçamento!$C:$C,),1),INDEX(Orçamento!$U:$U,MATCH(AD$21&amp;"-"&amp;$F174,Orçamento!$F:$F,),1)))</f>
        <v/>
      </c>
      <c r="AE173" s="311" t="str">
        <f ca="1">IF(AE$21&gt;$D173,"",IF($G173=$E$6,INDEX(Orçamento!$U:$U,MATCH(AE$21,Orçamento!$C:$C,),1),INDEX(Orçamento!$U:$U,MATCH(AE$21&amp;"-"&amp;$F174,Orçamento!$F:$F,),1)))</f>
        <v/>
      </c>
      <c r="AF173" s="311" t="str">
        <f ca="1">IF(AF$21&gt;$D173,"",IF($G173=$E$6,INDEX(Orçamento!$U:$U,MATCH(AF$21,Orçamento!$C:$C,),1),INDEX(Orçamento!$U:$U,MATCH(AF$21&amp;"-"&amp;$F174,Orçamento!$F:$F,),1)))</f>
        <v/>
      </c>
      <c r="AG173" s="311" t="str">
        <f ca="1">IF(AG$21&gt;$D173,"",IF($G173=$E$6,INDEX(Orçamento!$U:$U,MATCH(AG$21,Orçamento!$C:$C,),1),INDEX(Orçamento!$U:$U,MATCH(AG$21&amp;"-"&amp;$F174,Orçamento!$F:$F,),1)))</f>
        <v/>
      </c>
      <c r="AH173" s="311" t="str">
        <f ca="1">IF(AH$21&gt;$D173,"",IF($G173=$E$6,INDEX(Orçamento!$U:$U,MATCH(AH$21,Orçamento!$C:$C,),1),INDEX(Orçamento!$U:$U,MATCH(AH$21&amp;"-"&amp;$F174,Orçamento!$F:$F,),1)))</f>
        <v/>
      </c>
      <c r="AI173" s="311" t="str">
        <f ca="1">IF(AI$21&gt;$D173,"",IF($G173=$E$6,INDEX(Orçamento!$U:$U,MATCH(AI$21,Orçamento!$C:$C,),1),INDEX(Orçamento!$U:$U,MATCH(AI$21&amp;"-"&amp;$F174,Orçamento!$F:$F,),1)))</f>
        <v/>
      </c>
      <c r="AJ173" s="311" t="str">
        <f ca="1">IF(AJ$21&gt;$D173,"",IF($G173=$E$6,INDEX(Orçamento!$U:$U,MATCH(AJ$21,Orçamento!$C:$C,),1),INDEX(Orçamento!$U:$U,MATCH(AJ$21&amp;"-"&amp;$F174,Orçamento!$F:$F,),1)))</f>
        <v/>
      </c>
      <c r="AK173" s="311" t="str">
        <f ca="1">IF(AK$21&gt;$D173,"",IF($G173=$E$6,INDEX(Orçamento!$U:$U,MATCH(AK$21,Orçamento!$C:$C,),1),INDEX(Orçamento!$U:$U,MATCH(AK$21&amp;"-"&amp;$F174,Orçamento!$F:$F,),1)))</f>
        <v/>
      </c>
    </row>
    <row r="174" spans="1:37" ht="13.15" customHeight="1">
      <c r="A174" s="206"/>
      <c r="B174" s="263">
        <f t="shared" ref="B174" ca="1" si="166">IF($F173&gt;$E$2,0,(1/(1-B175-C175))*(B175+C175))</f>
        <v>0</v>
      </c>
      <c r="C174" s="264" cm="1">
        <f t="array" aca="1" ref="C174" ca="1">IF(ROUND(SUM(IF(R173:AK173&lt;&gt;"",(R174:AK174)))-N173,3)&lt;&gt;0,"X",0)</f>
        <v>0</v>
      </c>
      <c r="D174" s="206"/>
      <c r="E174" s="215" t="str" cm="1">
        <f t="array" aca="1" ref="E174" ca="1">IF($F173&gt;$E$2,"",INDEX('QC rev00'!$J$9:$J$120,1+E173,1))</f>
        <v/>
      </c>
      <c r="F174" s="215" t="str" cm="1">
        <f t="array" aca="1" ref="F174" ca="1">IF($F173&gt;$E$2,"",IF($F$2=1,INDEX('QC rev00'!$M$10:$T$120,$F175,1),IF($F$2=2,INDEX(#REF!,$F175,1),INDEX(#REF!,$F175,1))))</f>
        <v/>
      </c>
      <c r="G174" s="752"/>
      <c r="H174" s="729"/>
      <c r="I174" s="730"/>
      <c r="J174" s="747"/>
      <c r="K174" s="748"/>
      <c r="L174" s="755"/>
      <c r="M174" s="734"/>
      <c r="N174" s="737"/>
      <c r="O174" s="740"/>
      <c r="P174" s="743"/>
      <c r="Q174" s="265" t="s">
        <v>90</v>
      </c>
      <c r="R174" s="312" t="str" cm="1">
        <f t="array" aca="1" ref="R174" ca="1">IF(OR($D173=0,R173="",$N173=0),"",
IF($G173=$E$6,
SUM(IF(OFFSET($R$23,,,($F173-1)*3-2,$D$3)=R173,OFFSET($R$25,,,($F173-1)*3-2,$D$3)*OFFSET($B$23,1,,($F173-1)*3-2,1))),
IF($D173=1,$N173,
SUMIF(OFFSET(Orçamento!$D$1,$B173-1,,$C173,),$F174&amp;"-"&amp;R173,OFFSET(Orçamento!$I$1,$B173-1,,$C173,))*$N173/$E174)))</f>
        <v/>
      </c>
      <c r="S174" s="312" t="str" cm="1">
        <f t="array" aca="1" ref="S174" ca="1">IF(OR($D173=0,S173="",$N173=0),"",
IF($G173=$E$6,
SUM(IF(OFFSET($R$23,,,($F173-1)*3-2,$D$3)=S173,OFFSET($R$25,,,($F173-1)*3-2,$D$3)*OFFSET($B$23,1,,($F173-1)*3-2,1))),
IF($D173=1,$N173,
SUMIF(OFFSET(Orçamento!$D$1,$B173-1,,$C173,),$F174&amp;"-"&amp;S173,OFFSET(Orçamento!$I$1,$B173-1,,$C173,))*$N173/$E174)))</f>
        <v/>
      </c>
      <c r="T174" s="312" t="str" cm="1">
        <f t="array" aca="1" ref="T174" ca="1">IF(OR($D173=0,T173="",$N173=0),"",
IF($G173=$E$6,
SUM(IF(OFFSET($R$23,,,($F173-1)*3-2,$D$3)=T173,OFFSET($R$25,,,($F173-1)*3-2,$D$3)*OFFSET($B$23,1,,($F173-1)*3-2,1))),
IF($D173=1,$N173,
SUMIF(OFFSET(Orçamento!$D$1,$B173-1,,$C173,),$F174&amp;"-"&amp;T173,OFFSET(Orçamento!$I$1,$B173-1,,$C173,))*$N173/$E174)))</f>
        <v/>
      </c>
      <c r="U174" s="313" t="str" cm="1">
        <f t="array" aca="1" ref="U174" ca="1">IF(OR($D173=0,U173="",$N173=0),"",
IF($G173=$E$6,
SUM(IF(OFFSET($R$23,,,($F173-1)*3-2,$D$3)=U173,OFFSET($R$25,,,($F173-1)*3-2,$D$3)*OFFSET($B$23,1,,($F173-1)*3-2,1))),
IF($D173=1,$N173,
SUMIF(OFFSET(Orçamento!$D$1,$B173-1,,$C173,),$F174&amp;"-"&amp;U173,OFFSET(Orçamento!$I$1,$B173-1,,$C173,))*$N173/$E174)))</f>
        <v/>
      </c>
      <c r="V174" s="312" t="str" cm="1">
        <f t="array" aca="1" ref="V174" ca="1">IF(OR($D173=0,V173="",$N173=0),"",
IF($G173=$E$6,
SUM(IF(OFFSET($R$23,,,($F173-1)*3-2,$D$3)=V173,OFFSET($R$25,,,($F173-1)*3-2,$D$3)*OFFSET($B$23,1,,($F173-1)*3-2,1))),
IF($D173=1,$N173,
SUMIF(OFFSET(Orçamento!$D$1,$B173-1,,$C173,),$F174&amp;"-"&amp;V173,OFFSET(Orçamento!$I$1,$B173-1,,$C173,))*$N173/$E174)))</f>
        <v/>
      </c>
      <c r="W174" s="312" t="str" cm="1">
        <f t="array" aca="1" ref="W174" ca="1">IF(OR($D173=0,W173="",$N173=0),"",
IF($G173=$E$6,
SUM(IF(OFFSET($R$23,,,($F173-1)*3-2,$D$3)=W173,OFFSET($R$25,,,($F173-1)*3-2,$D$3)*OFFSET($B$23,1,,($F173-1)*3-2,1))),
IF($D173=1,$N173,
SUMIF(OFFSET(Orçamento!$D$1,$B173-1,,$C173,),$F174&amp;"-"&amp;W173,OFFSET(Orçamento!$I$1,$B173-1,,$C173,))*$N173/$E174)))</f>
        <v/>
      </c>
      <c r="X174" s="312" t="str" cm="1">
        <f t="array" aca="1" ref="X174" ca="1">IF(OR($D173=0,X173="",$N173=0),"",
IF($G173=$E$6,
SUM(IF(OFFSET($R$23,,,($F173-1)*3-2,$D$3)=X173,OFFSET($R$25,,,($F173-1)*3-2,$D$3)*OFFSET($B$23,1,,($F173-1)*3-2,1))),
IF($D173=1,$N173,
SUMIF(OFFSET(Orçamento!$D$1,$B173-1,,$C173,),$F174&amp;"-"&amp;X173,OFFSET(Orçamento!$I$1,$B173-1,,$C173,))*$N173/$E174)))</f>
        <v/>
      </c>
      <c r="Y174" s="312" t="str" cm="1">
        <f t="array" aca="1" ref="Y174" ca="1">IF(OR($D173=0,Y173="",$N173=0),"",
IF($G173=$E$6,
SUM(IF(OFFSET($R$23,,,($F173-1)*3-2,$D$3)=Y173,OFFSET($R$25,,,($F173-1)*3-2,$D$3)*OFFSET($B$23,1,,($F173-1)*3-2,1))),
IF($D173=1,$N173,
SUMIF(OFFSET(Orçamento!$D$1,$B173-1,,$C173,),$F174&amp;"-"&amp;Y173,OFFSET(Orçamento!$I$1,$B173-1,,$C173,))*$N173/$E174)))</f>
        <v/>
      </c>
      <c r="Z174" s="312" t="str" cm="1">
        <f t="array" aca="1" ref="Z174" ca="1">IF(OR($D173=0,Z173="",$N173=0),"",
IF($G173=$E$6,
SUM(IF(OFFSET($R$23,,,($F173-1)*3-2,$D$3)=Z173,OFFSET($R$25,,,($F173-1)*3-2,$D$3)*OFFSET($B$23,1,,($F173-1)*3-2,1))),
IF($D173=1,$N173,
SUMIF(OFFSET(Orçamento!$D$1,$B173-1,,$C173,),$F174&amp;"-"&amp;Z173,OFFSET(Orçamento!$I$1,$B173-1,,$C173,))*$N173/$E174)))</f>
        <v/>
      </c>
      <c r="AA174" s="314" t="str" cm="1">
        <f t="array" aca="1" ref="AA174" ca="1">IF(OR($D173=0,AA173="",$N173=0),"",
IF($G173=$E$6,
SUM(IF(OFFSET($R$23,,,($F173-1)*3-2,$D$3)=AA173,OFFSET($R$25,,,($F173-1)*3-2,$D$3)*OFFSET($B$23,1,,($F173-1)*3-2,1))),
IF($D173=1,$N173,
SUMIF(OFFSET(Orçamento!$D$1,$B173-1,,$C173,),$F174&amp;"-"&amp;AA173,OFFSET(Orçamento!$I$1,$B173-1,,$C173,))*$N173/$E174)))</f>
        <v/>
      </c>
      <c r="AB174" s="314" t="str" cm="1">
        <f t="array" aca="1" ref="AB174" ca="1">IF(OR($D173=0,AB173="",$N173=0),"",
IF($G173=$E$6,
SUM(IF(OFFSET($R$23,,,($F173-1)*3-2,$D$3)=AB173,OFFSET($R$25,,,($F173-1)*3-2,$D$3)*OFFSET($B$23,1,,($F173-1)*3-2,1))),
IF($D173=1,$N173,
SUMIF(OFFSET(Orçamento!$D$1,$B173-1,,$C173,),$F174&amp;"-"&amp;AB173,OFFSET(Orçamento!$I$1,$B173-1,,$C173,))*$N173/$E174)))</f>
        <v/>
      </c>
      <c r="AC174" s="314" t="str" cm="1">
        <f t="array" aca="1" ref="AC174" ca="1">IF(OR($D173=0,AC173="",$N173=0),"",
IF($G173=$E$6,
SUM(IF(OFFSET($R$23,,,($F173-1)*3-2,$D$3)=AC173,OFFSET($R$25,,,($F173-1)*3-2,$D$3)*OFFSET($B$23,1,,($F173-1)*3-2,1))),
IF($D173=1,$N173,
SUMIF(OFFSET(Orçamento!$D$1,$B173-1,,$C173,),$F174&amp;"-"&amp;AC173,OFFSET(Orçamento!$I$1,$B173-1,,$C173,))*$N173/$E174)))</f>
        <v/>
      </c>
      <c r="AD174" s="314" t="str" cm="1">
        <f t="array" aca="1" ref="AD174" ca="1">IF(OR($D173=0,AD173="",$N173=0),"",
IF($G173=$E$6,
SUM(IF(OFFSET($R$23,,,($F173-1)*3-2,$D$3)=AD173,OFFSET($R$25,,,($F173-1)*3-2,$D$3)*OFFSET($B$23,1,,($F173-1)*3-2,1))),
IF($D173=1,$N173,
SUMIF(OFFSET(Orçamento!$D$1,$B173-1,,$C173,),$F174&amp;"-"&amp;AD173,OFFSET(Orçamento!$I$1,$B173-1,,$C173,))*$N173/$E174)))</f>
        <v/>
      </c>
      <c r="AE174" s="314" t="str" cm="1">
        <f t="array" aca="1" ref="AE174" ca="1">IF(OR($D173=0,AE173="",$N173=0),"",
IF($G173=$E$6,
SUM(IF(OFFSET($R$23,,,($F173-1)*3-2,$D$3)=AE173,OFFSET($R$25,,,($F173-1)*3-2,$D$3)*OFFSET($B$23,1,,($F173-1)*3-2,1))),
IF($D173=1,$N173,
SUMIF(OFFSET(Orçamento!$D$1,$B173-1,,$C173,),$F174&amp;"-"&amp;AE173,OFFSET(Orçamento!$I$1,$B173-1,,$C173,))*$N173/$E174)))</f>
        <v/>
      </c>
      <c r="AF174" s="314" t="str" cm="1">
        <f t="array" aca="1" ref="AF174" ca="1">IF(OR($D173=0,AF173="",$N173=0),"",
IF($G173=$E$6,
SUM(IF(OFFSET($R$23,,,($F173-1)*3-2,$D$3)=AF173,OFFSET($R$25,,,($F173-1)*3-2,$D$3)*OFFSET($B$23,1,,($F173-1)*3-2,1))),
IF($D173=1,$N173,
SUMIF(OFFSET(Orçamento!$D$1,$B173-1,,$C173,),$F174&amp;"-"&amp;AF173,OFFSET(Orçamento!$I$1,$B173-1,,$C173,))*$N173/$E174)))</f>
        <v/>
      </c>
      <c r="AG174" s="314" t="str" cm="1">
        <f t="array" aca="1" ref="AG174" ca="1">IF(OR($D173=0,AG173="",$N173=0),"",
IF($G173=$E$6,
SUM(IF(OFFSET($R$23,,,($F173-1)*3-2,$D$3)=AG173,OFFSET($R$25,,,($F173-1)*3-2,$D$3)*OFFSET($B$23,1,,($F173-1)*3-2,1))),
IF($D173=1,$N173,
SUMIF(OFFSET(Orçamento!$D$1,$B173-1,,$C173,),$F174&amp;"-"&amp;AG173,OFFSET(Orçamento!$I$1,$B173-1,,$C173,))*$N173/$E174)))</f>
        <v/>
      </c>
      <c r="AH174" s="314" t="str" cm="1">
        <f t="array" aca="1" ref="AH174" ca="1">IF(OR($D173=0,AH173="",$N173=0),"",
IF($G173=$E$6,
SUM(IF(OFFSET($R$23,,,($F173-1)*3-2,$D$3)=AH173,OFFSET($R$25,,,($F173-1)*3-2,$D$3)*OFFSET($B$23,1,,($F173-1)*3-2,1))),
IF($D173=1,$N173,
SUMIF(OFFSET(Orçamento!$D$1,$B173-1,,$C173,),$F174&amp;"-"&amp;AH173,OFFSET(Orçamento!$I$1,$B173-1,,$C173,))*$N173/$E174)))</f>
        <v/>
      </c>
      <c r="AI174" s="314" t="str" cm="1">
        <f t="array" aca="1" ref="AI174" ca="1">IF(OR($D173=0,AI173="",$N173=0),"",
IF($G173=$E$6,
SUM(IF(OFFSET($R$23,,,($F173-1)*3-2,$D$3)=AI173,OFFSET($R$25,,,($F173-1)*3-2,$D$3)*OFFSET($B$23,1,,($F173-1)*3-2,1))),
IF($D173=1,$N173,
SUMIF(OFFSET(Orçamento!$D$1,$B173-1,,$C173,),$F174&amp;"-"&amp;AI173,OFFSET(Orçamento!$I$1,$B173-1,,$C173,))*$N173/$E174)))</f>
        <v/>
      </c>
      <c r="AJ174" s="314" t="str" cm="1">
        <f t="array" aca="1" ref="AJ174" ca="1">IF(OR($D173=0,AJ173="",$N173=0),"",
IF($G173=$E$6,
SUM(IF(OFFSET($R$23,,,($F173-1)*3-2,$D$3)=AJ173,OFFSET($R$25,,,($F173-1)*3-2,$D$3)*OFFSET($B$23,1,,($F173-1)*3-2,1))),
IF($D173=1,$N173,
SUMIF(OFFSET(Orçamento!$D$1,$B173-1,,$C173,),$F174&amp;"-"&amp;AJ173,OFFSET(Orçamento!$I$1,$B173-1,,$C173,))*$N173/$E174)))</f>
        <v/>
      </c>
      <c r="AK174" s="314" t="str" cm="1">
        <f t="array" aca="1" ref="AK174" ca="1">IF(OR($D173=0,AK173="",$N173=0),"",
IF($G173=$E$6,
SUM(IF(OFFSET($R$23,,,($F173-1)*3-2,$D$3)=AK173,OFFSET($R$25,,,($F173-1)*3-2,$D$3)*OFFSET($B$23,1,,($F173-1)*3-2,1))),
IF($D173=1,$N173,
SUMIF(OFFSET(Orçamento!$D$1,$B173-1,,$C173,),$F174&amp;"-"&amp;AK173,OFFSET(Orçamento!$I$1,$B173-1,,$C173,))*$N173/$E174)))</f>
        <v/>
      </c>
    </row>
    <row r="175" spans="1:37" ht="13.15" customHeight="1">
      <c r="A175" s="206"/>
      <c r="B175" s="266" t="str" cm="1">
        <f t="array" aca="1" ref="B175" ca="1">IF($F173&gt;$E$2,"",IF($F$2=1,INDEX('QC rev00'!$M$10:$T$120,$F175,5),IF($F$2=2,INDEX(#REF!,$F175,5),INDEX(#REF!,$F175,5))))</f>
        <v/>
      </c>
      <c r="C175" s="266" t="str" cm="1">
        <f t="array" aca="1" ref="C175" ca="1">IF($F173&gt;$E$2,"",IF($F$2=1,INDEX('QC rev00'!$M$10:$T$120,$F175,6),IF($F$2=2,INDEX(#REF!,$F175,6),INDEX(#REF!,$F175,6))))</f>
        <v/>
      </c>
      <c r="D175" s="207"/>
      <c r="E175" s="207"/>
      <c r="F175" s="207" t="str">
        <f ca="1">IF(F173&gt;$E$2,"",MATCH(F173,'QC rev00'!$C$10:$C$120,))</f>
        <v/>
      </c>
      <c r="G175" s="753"/>
      <c r="H175" s="731"/>
      <c r="I175" s="732"/>
      <c r="J175" s="749"/>
      <c r="K175" s="750"/>
      <c r="L175" s="756"/>
      <c r="M175" s="735"/>
      <c r="N175" s="738"/>
      <c r="O175" s="741"/>
      <c r="P175" s="744"/>
      <c r="Q175" s="267" t="s">
        <v>91</v>
      </c>
      <c r="R175" s="588">
        <f t="shared" ref="R175:AK175" ca="1" si="167">IFERROR(R174*$O173,0)</f>
        <v>0</v>
      </c>
      <c r="S175" s="588">
        <f t="shared" ca="1" si="167"/>
        <v>0</v>
      </c>
      <c r="T175" s="588">
        <f t="shared" ca="1" si="167"/>
        <v>0</v>
      </c>
      <c r="U175" s="589">
        <f t="shared" ca="1" si="167"/>
        <v>0</v>
      </c>
      <c r="V175" s="588">
        <f t="shared" ca="1" si="167"/>
        <v>0</v>
      </c>
      <c r="W175" s="588">
        <f t="shared" ca="1" si="167"/>
        <v>0</v>
      </c>
      <c r="X175" s="588">
        <f t="shared" ca="1" si="167"/>
        <v>0</v>
      </c>
      <c r="Y175" s="588">
        <f t="shared" ca="1" si="167"/>
        <v>0</v>
      </c>
      <c r="Z175" s="588">
        <f t="shared" ca="1" si="167"/>
        <v>0</v>
      </c>
      <c r="AA175" s="588">
        <f t="shared" ca="1" si="167"/>
        <v>0</v>
      </c>
      <c r="AB175" s="588">
        <f t="shared" ca="1" si="167"/>
        <v>0</v>
      </c>
      <c r="AC175" s="588">
        <f t="shared" ca="1" si="167"/>
        <v>0</v>
      </c>
      <c r="AD175" s="588">
        <f t="shared" ca="1" si="167"/>
        <v>0</v>
      </c>
      <c r="AE175" s="588">
        <f t="shared" ca="1" si="167"/>
        <v>0</v>
      </c>
      <c r="AF175" s="588">
        <f t="shared" ca="1" si="167"/>
        <v>0</v>
      </c>
      <c r="AG175" s="588">
        <f t="shared" ca="1" si="167"/>
        <v>0</v>
      </c>
      <c r="AH175" s="588">
        <f t="shared" ca="1" si="167"/>
        <v>0</v>
      </c>
      <c r="AI175" s="588">
        <f t="shared" ca="1" si="167"/>
        <v>0</v>
      </c>
      <c r="AJ175" s="588">
        <f t="shared" ca="1" si="167"/>
        <v>0</v>
      </c>
      <c r="AK175" s="588">
        <f t="shared" ca="1" si="167"/>
        <v>0</v>
      </c>
    </row>
    <row r="176" spans="1:37" ht="13.15" customHeight="1">
      <c r="A176" s="206"/>
      <c r="B176" s="261">
        <f ca="1">IF($F176&gt;$E$2,0,IF(E176&lt;&gt;"",MATCH(F177&amp;" - Mapa",Orçamento!J:J,),0))</f>
        <v>0</v>
      </c>
      <c r="C176" s="215">
        <f ca="1">IF($D176&gt;1,_xlfn.MAXIFS(Orçamento!G:G,Orçamento!J:J,F177&amp;" - Mapa")+6-B176,0)</f>
        <v>0</v>
      </c>
      <c r="D176" s="261">
        <f ca="1">IF($F176&gt;$E$2,0,IF($G176=$E$6,$D$2,IF(E176&lt;&gt;"",_xlfn.MAXIFS(Orçamento!E:E,Orçamento!J:J,F177&amp;" - Mapa"),0)))</f>
        <v>0</v>
      </c>
      <c r="E176" s="215" t="str">
        <f ca="1">IF(F177="","",_xlfn.IFNA(MATCH($F177,'QC rev00'!$G$10:$G$120,),""))</f>
        <v/>
      </c>
      <c r="F176" s="207" cm="1">
        <f t="array" aca="1" ref="F176" ca="1">OFFSET(F176,-3,,,)+1</f>
        <v>52</v>
      </c>
      <c r="G176" s="751" t="str" cm="1">
        <f t="array" aca="1" ref="G176" ca="1">IF($F176&gt;$E$2,"",IF($F$2=1,INDEX('QC rev00'!$M$10:$T$120,$F178,2),IF($F$2=2,INDEX(#REF!,$F178,2),INDEX(#REF!,$F178,2))))</f>
        <v/>
      </c>
      <c r="H176" s="727" t="str" cm="1">
        <f t="array" aca="1" ref="H176" ca="1">IF($F176&gt;$E$2,"",IF($F$2=1,INDEX('QC rev00'!$M$10:$T$120,$F178,3),IF($F$2=2,INDEX(#REF!,$F178,3),INDEX(#REF!,$F178,3))))</f>
        <v/>
      </c>
      <c r="I176" s="728"/>
      <c r="J176" s="745"/>
      <c r="K176" s="746"/>
      <c r="L176" s="754" t="str" cm="1">
        <f t="array" aca="1" ref="L176" ca="1">IF($F176&gt;$E$2,"",IF($F$2=1,INDEX('QC rev00'!$M$10:$T$120,$F178,7),IF($F$2=2,INDEX(#REF!,$F178,7),INDEX(#REF!,$F178,7))))</f>
        <v/>
      </c>
      <c r="M176" s="733" t="str" cm="1">
        <f t="array" aca="1" ref="M176" ca="1">IF($F176&gt;$E$2,"",IF($F$2=1,INDEX('QC rev00'!$M$10:$T$120,$F178,8),IF($F$2=2,INDEX(#REF!,$F178,8),INDEX(#REF!,$F178,8))))</f>
        <v/>
      </c>
      <c r="N176" s="736" cm="1">
        <f t="array" aca="1" ref="N176" ca="1">IF($F176&gt;$E$2,0,IF(_xlfn.IFNA(MATCH($G176,Listas!$E$4:$E$206,),0)&gt;0,$F$5,IF($F$2=1,INDEX('QC rev00'!$M$10:$U$120,$F178,9),IF($F$2=2,INDEX(#REF!,$F178,9),INDEX(#REF!,$F178,9)))))</f>
        <v>0</v>
      </c>
      <c r="O176" s="739" cm="1">
        <f t="array" aca="1" ref="O176" ca="1">IF($F176&gt;$E$2,0,IF(_xlfn.IFNA(MATCH($G176,Listas!$E$4:$E$206,),0)&gt;0,1,IF($H$10=0,0,IF($F$2=1,INDEX('QC rev00'!$M$10:$BC$120,$F178,9+$F$3),IF($F$2=2,INDEX(#REF!,$F178,9+$F$3),INDEX(#REF!,$F178,9+$F$3)))*IF($E$5="X",1,1-$B178-$C178))))</f>
        <v>0</v>
      </c>
      <c r="P176" s="742">
        <f t="shared" ref="P176" ca="1" si="168">N176*O176</f>
        <v>0</v>
      </c>
      <c r="Q176" s="262" t="s">
        <v>89</v>
      </c>
      <c r="R176" s="308" t="str" cm="1">
        <f t="array" aca="1" ref="R176" ca="1">IF($D176=0,"",IF($G176=$E$6,INDEX(Orçamento!$U:$U,MATCH(R$21,Orçamento!$C:$C,),1),INDEX(Orçamento!$U:$U,$B176,1)))</f>
        <v/>
      </c>
      <c r="S176" s="309" t="str">
        <f ca="1">IF(S$21&gt;$D176,"",IF($G176=$E$6,INDEX(Orçamento!$U:$U,MATCH(S$21,Orçamento!$C:$C,),1),INDEX(Orçamento!$U:$U,MATCH(S$21&amp;"-"&amp;$F177,Orçamento!$F:$F,),1)))</f>
        <v/>
      </c>
      <c r="T176" s="309" t="str">
        <f ca="1">IF(T$21&gt;$D176,"",IF($G176=$E$6,INDEX(Orçamento!$U:$U,MATCH(T$21,Orçamento!$C:$C,),1),INDEX(Orçamento!$U:$U,MATCH(T$21&amp;"-"&amp;$F177,Orçamento!$F:$F,),1)))</f>
        <v/>
      </c>
      <c r="U176" s="310" t="str">
        <f ca="1">IF(U$21&gt;$D176,"",IF($G176=$E$6,INDEX(Orçamento!$U:$U,MATCH(U$21,Orçamento!$C:$C,),1),INDEX(Orçamento!$U:$U,MATCH(U$21&amp;"-"&amp;$F177,Orçamento!$F:$F,),1)))</f>
        <v/>
      </c>
      <c r="V176" s="309" t="str">
        <f ca="1">IF(V$21&gt;$D176,"",IF($G176=$E$6,INDEX(Orçamento!$U:$U,MATCH(V$21,Orçamento!$C:$C,),1),INDEX(Orçamento!$U:$U,MATCH(V$21&amp;"-"&amp;$F177,Orçamento!$F:$F,),1)))</f>
        <v/>
      </c>
      <c r="W176" s="309" t="str">
        <f ca="1">IF(W$21&gt;$D176,"",IF($G176=$E$6,INDEX(Orçamento!$U:$U,MATCH(W$21,Orçamento!$C:$C,),1),INDEX(Orçamento!$U:$U,MATCH(W$21&amp;"-"&amp;$F177,Orçamento!$F:$F,),1)))</f>
        <v/>
      </c>
      <c r="X176" s="309" t="str">
        <f ca="1">IF(X$21&gt;$D176,"",IF($G176=$E$6,INDEX(Orçamento!$U:$U,MATCH(X$21,Orçamento!$C:$C,),1),INDEX(Orçamento!$U:$U,MATCH(X$21&amp;"-"&amp;$F177,Orçamento!$F:$F,),1)))</f>
        <v/>
      </c>
      <c r="Y176" s="309" t="str">
        <f ca="1">IF(Y$21&gt;$D176,"",IF($G176=$E$6,INDEX(Orçamento!$U:$U,MATCH(Y$21,Orçamento!$C:$C,),1),INDEX(Orçamento!$U:$U,MATCH(Y$21&amp;"-"&amp;$F177,Orçamento!$F:$F,),1)))</f>
        <v/>
      </c>
      <c r="Z176" s="309" t="str">
        <f ca="1">IF(Z$21&gt;$D176,"",IF($G176=$E$6,INDEX(Orçamento!$U:$U,MATCH(Z$21,Orçamento!$C:$C,),1),INDEX(Orçamento!$U:$U,MATCH(Z$21&amp;"-"&amp;$F177,Orçamento!$F:$F,),1)))</f>
        <v/>
      </c>
      <c r="AA176" s="311" t="str">
        <f ca="1">IF(AA$21&gt;$D176,"",IF($G176=$E$6,INDEX(Orçamento!$U:$U,MATCH(AA$21,Orçamento!$C:$C,),1),INDEX(Orçamento!$U:$U,MATCH(AA$21&amp;"-"&amp;$F177,Orçamento!$F:$F,),1)))</f>
        <v/>
      </c>
      <c r="AB176" s="311" t="str">
        <f ca="1">IF(AB$21&gt;$D176,"",IF($G176=$E$6,INDEX(Orçamento!$U:$U,MATCH(AB$21,Orçamento!$C:$C,),1),INDEX(Orçamento!$U:$U,MATCH(AB$21&amp;"-"&amp;$F177,Orçamento!$F:$F,),1)))</f>
        <v/>
      </c>
      <c r="AC176" s="311" t="str">
        <f ca="1">IF(AC$21&gt;$D176,"",IF($G176=$E$6,INDEX(Orçamento!$U:$U,MATCH(AC$21,Orçamento!$C:$C,),1),INDEX(Orçamento!$U:$U,MATCH(AC$21&amp;"-"&amp;$F177,Orçamento!$F:$F,),1)))</f>
        <v/>
      </c>
      <c r="AD176" s="311" t="str">
        <f ca="1">IF(AD$21&gt;$D176,"",IF($G176=$E$6,INDEX(Orçamento!$U:$U,MATCH(AD$21,Orçamento!$C:$C,),1),INDEX(Orçamento!$U:$U,MATCH(AD$21&amp;"-"&amp;$F177,Orçamento!$F:$F,),1)))</f>
        <v/>
      </c>
      <c r="AE176" s="311" t="str">
        <f ca="1">IF(AE$21&gt;$D176,"",IF($G176=$E$6,INDEX(Orçamento!$U:$U,MATCH(AE$21,Orçamento!$C:$C,),1),INDEX(Orçamento!$U:$U,MATCH(AE$21&amp;"-"&amp;$F177,Orçamento!$F:$F,),1)))</f>
        <v/>
      </c>
      <c r="AF176" s="311" t="str">
        <f ca="1">IF(AF$21&gt;$D176,"",IF($G176=$E$6,INDEX(Orçamento!$U:$U,MATCH(AF$21,Orçamento!$C:$C,),1),INDEX(Orçamento!$U:$U,MATCH(AF$21&amp;"-"&amp;$F177,Orçamento!$F:$F,),1)))</f>
        <v/>
      </c>
      <c r="AG176" s="311" t="str">
        <f ca="1">IF(AG$21&gt;$D176,"",IF($G176=$E$6,INDEX(Orçamento!$U:$U,MATCH(AG$21,Orçamento!$C:$C,),1),INDEX(Orçamento!$U:$U,MATCH(AG$21&amp;"-"&amp;$F177,Orçamento!$F:$F,),1)))</f>
        <v/>
      </c>
      <c r="AH176" s="311" t="str">
        <f ca="1">IF(AH$21&gt;$D176,"",IF($G176=$E$6,INDEX(Orçamento!$U:$U,MATCH(AH$21,Orçamento!$C:$C,),1),INDEX(Orçamento!$U:$U,MATCH(AH$21&amp;"-"&amp;$F177,Orçamento!$F:$F,),1)))</f>
        <v/>
      </c>
      <c r="AI176" s="311" t="str">
        <f ca="1">IF(AI$21&gt;$D176,"",IF($G176=$E$6,INDEX(Orçamento!$U:$U,MATCH(AI$21,Orçamento!$C:$C,),1),INDEX(Orçamento!$U:$U,MATCH(AI$21&amp;"-"&amp;$F177,Orçamento!$F:$F,),1)))</f>
        <v/>
      </c>
      <c r="AJ176" s="311" t="str">
        <f ca="1">IF(AJ$21&gt;$D176,"",IF($G176=$E$6,INDEX(Orçamento!$U:$U,MATCH(AJ$21,Orçamento!$C:$C,),1),INDEX(Orçamento!$U:$U,MATCH(AJ$21&amp;"-"&amp;$F177,Orçamento!$F:$F,),1)))</f>
        <v/>
      </c>
      <c r="AK176" s="311" t="str">
        <f ca="1">IF(AK$21&gt;$D176,"",IF($G176=$E$6,INDEX(Orçamento!$U:$U,MATCH(AK$21,Orçamento!$C:$C,),1),INDEX(Orçamento!$U:$U,MATCH(AK$21&amp;"-"&amp;$F177,Orçamento!$F:$F,),1)))</f>
        <v/>
      </c>
    </row>
    <row r="177" spans="1:37" ht="13.15" customHeight="1">
      <c r="A177" s="206"/>
      <c r="B177" s="263">
        <f t="shared" ref="B177" ca="1" si="169">IF($F176&gt;$E$2,0,(1/(1-B178-C178))*(B178+C178))</f>
        <v>0</v>
      </c>
      <c r="C177" s="264" cm="1">
        <f t="array" aca="1" ref="C177" ca="1">IF(ROUND(SUM(IF(R176:AK176&lt;&gt;"",(R177:AK177)))-N176,3)&lt;&gt;0,"X",0)</f>
        <v>0</v>
      </c>
      <c r="D177" s="206"/>
      <c r="E177" s="215" t="str" cm="1">
        <f t="array" aca="1" ref="E177" ca="1">IF($F176&gt;$E$2,"",INDEX('QC rev00'!$J$9:$J$120,1+E176,1))</f>
        <v/>
      </c>
      <c r="F177" s="215" t="str" cm="1">
        <f t="array" aca="1" ref="F177" ca="1">IF($F176&gt;$E$2,"",IF($F$2=1,INDEX('QC rev00'!$M$10:$T$120,$F178,1),IF($F$2=2,INDEX(#REF!,$F178,1),INDEX(#REF!,$F178,1))))</f>
        <v/>
      </c>
      <c r="G177" s="752"/>
      <c r="H177" s="729"/>
      <c r="I177" s="730"/>
      <c r="J177" s="747"/>
      <c r="K177" s="748"/>
      <c r="L177" s="755"/>
      <c r="M177" s="734"/>
      <c r="N177" s="737"/>
      <c r="O177" s="740"/>
      <c r="P177" s="743"/>
      <c r="Q177" s="265" t="s">
        <v>90</v>
      </c>
      <c r="R177" s="312" t="str" cm="1">
        <f t="array" aca="1" ref="R177" ca="1">IF(OR($D176=0,R176="",$N176=0),"",
IF($G176=$E$6,
SUM(IF(OFFSET($R$23,,,($F176-1)*3-2,$D$3)=R176,OFFSET($R$25,,,($F176-1)*3-2,$D$3)*OFFSET($B$23,1,,($F176-1)*3-2,1))),
IF($D176=1,$N176,
SUMIF(OFFSET(Orçamento!$D$1,$B176-1,,$C176,),$F177&amp;"-"&amp;R176,OFFSET(Orçamento!$I$1,$B176-1,,$C176,))*$N176/$E177)))</f>
        <v/>
      </c>
      <c r="S177" s="312" t="str" cm="1">
        <f t="array" aca="1" ref="S177" ca="1">IF(OR($D176=0,S176="",$N176=0),"",
IF($G176=$E$6,
SUM(IF(OFFSET($R$23,,,($F176-1)*3-2,$D$3)=S176,OFFSET($R$25,,,($F176-1)*3-2,$D$3)*OFFSET($B$23,1,,($F176-1)*3-2,1))),
IF($D176=1,$N176,
SUMIF(OFFSET(Orçamento!$D$1,$B176-1,,$C176,),$F177&amp;"-"&amp;S176,OFFSET(Orçamento!$I$1,$B176-1,,$C176,))*$N176/$E177)))</f>
        <v/>
      </c>
      <c r="T177" s="312" t="str" cm="1">
        <f t="array" aca="1" ref="T177" ca="1">IF(OR($D176=0,T176="",$N176=0),"",
IF($G176=$E$6,
SUM(IF(OFFSET($R$23,,,($F176-1)*3-2,$D$3)=T176,OFFSET($R$25,,,($F176-1)*3-2,$D$3)*OFFSET($B$23,1,,($F176-1)*3-2,1))),
IF($D176=1,$N176,
SUMIF(OFFSET(Orçamento!$D$1,$B176-1,,$C176,),$F177&amp;"-"&amp;T176,OFFSET(Orçamento!$I$1,$B176-1,,$C176,))*$N176/$E177)))</f>
        <v/>
      </c>
      <c r="U177" s="313" t="str" cm="1">
        <f t="array" aca="1" ref="U177" ca="1">IF(OR($D176=0,U176="",$N176=0),"",
IF($G176=$E$6,
SUM(IF(OFFSET($R$23,,,($F176-1)*3-2,$D$3)=U176,OFFSET($R$25,,,($F176-1)*3-2,$D$3)*OFFSET($B$23,1,,($F176-1)*3-2,1))),
IF($D176=1,$N176,
SUMIF(OFFSET(Orçamento!$D$1,$B176-1,,$C176,),$F177&amp;"-"&amp;U176,OFFSET(Orçamento!$I$1,$B176-1,,$C176,))*$N176/$E177)))</f>
        <v/>
      </c>
      <c r="V177" s="312" t="str" cm="1">
        <f t="array" aca="1" ref="V177" ca="1">IF(OR($D176=0,V176="",$N176=0),"",
IF($G176=$E$6,
SUM(IF(OFFSET($R$23,,,($F176-1)*3-2,$D$3)=V176,OFFSET($R$25,,,($F176-1)*3-2,$D$3)*OFFSET($B$23,1,,($F176-1)*3-2,1))),
IF($D176=1,$N176,
SUMIF(OFFSET(Orçamento!$D$1,$B176-1,,$C176,),$F177&amp;"-"&amp;V176,OFFSET(Orçamento!$I$1,$B176-1,,$C176,))*$N176/$E177)))</f>
        <v/>
      </c>
      <c r="W177" s="312" t="str" cm="1">
        <f t="array" aca="1" ref="W177" ca="1">IF(OR($D176=0,W176="",$N176=0),"",
IF($G176=$E$6,
SUM(IF(OFFSET($R$23,,,($F176-1)*3-2,$D$3)=W176,OFFSET($R$25,,,($F176-1)*3-2,$D$3)*OFFSET($B$23,1,,($F176-1)*3-2,1))),
IF($D176=1,$N176,
SUMIF(OFFSET(Orçamento!$D$1,$B176-1,,$C176,),$F177&amp;"-"&amp;W176,OFFSET(Orçamento!$I$1,$B176-1,,$C176,))*$N176/$E177)))</f>
        <v/>
      </c>
      <c r="X177" s="312" t="str" cm="1">
        <f t="array" aca="1" ref="X177" ca="1">IF(OR($D176=0,X176="",$N176=0),"",
IF($G176=$E$6,
SUM(IF(OFFSET($R$23,,,($F176-1)*3-2,$D$3)=X176,OFFSET($R$25,,,($F176-1)*3-2,$D$3)*OFFSET($B$23,1,,($F176-1)*3-2,1))),
IF($D176=1,$N176,
SUMIF(OFFSET(Orçamento!$D$1,$B176-1,,$C176,),$F177&amp;"-"&amp;X176,OFFSET(Orçamento!$I$1,$B176-1,,$C176,))*$N176/$E177)))</f>
        <v/>
      </c>
      <c r="Y177" s="312" t="str" cm="1">
        <f t="array" aca="1" ref="Y177" ca="1">IF(OR($D176=0,Y176="",$N176=0),"",
IF($G176=$E$6,
SUM(IF(OFFSET($R$23,,,($F176-1)*3-2,$D$3)=Y176,OFFSET($R$25,,,($F176-1)*3-2,$D$3)*OFFSET($B$23,1,,($F176-1)*3-2,1))),
IF($D176=1,$N176,
SUMIF(OFFSET(Orçamento!$D$1,$B176-1,,$C176,),$F177&amp;"-"&amp;Y176,OFFSET(Orçamento!$I$1,$B176-1,,$C176,))*$N176/$E177)))</f>
        <v/>
      </c>
      <c r="Z177" s="312" t="str" cm="1">
        <f t="array" aca="1" ref="Z177" ca="1">IF(OR($D176=0,Z176="",$N176=0),"",
IF($G176=$E$6,
SUM(IF(OFFSET($R$23,,,($F176-1)*3-2,$D$3)=Z176,OFFSET($R$25,,,($F176-1)*3-2,$D$3)*OFFSET($B$23,1,,($F176-1)*3-2,1))),
IF($D176=1,$N176,
SUMIF(OFFSET(Orçamento!$D$1,$B176-1,,$C176,),$F177&amp;"-"&amp;Z176,OFFSET(Orçamento!$I$1,$B176-1,,$C176,))*$N176/$E177)))</f>
        <v/>
      </c>
      <c r="AA177" s="314" t="str" cm="1">
        <f t="array" aca="1" ref="AA177" ca="1">IF(OR($D176=0,AA176="",$N176=0),"",
IF($G176=$E$6,
SUM(IF(OFFSET($R$23,,,($F176-1)*3-2,$D$3)=AA176,OFFSET($R$25,,,($F176-1)*3-2,$D$3)*OFFSET($B$23,1,,($F176-1)*3-2,1))),
IF($D176=1,$N176,
SUMIF(OFFSET(Orçamento!$D$1,$B176-1,,$C176,),$F177&amp;"-"&amp;AA176,OFFSET(Orçamento!$I$1,$B176-1,,$C176,))*$N176/$E177)))</f>
        <v/>
      </c>
      <c r="AB177" s="314" t="str" cm="1">
        <f t="array" aca="1" ref="AB177" ca="1">IF(OR($D176=0,AB176="",$N176=0),"",
IF($G176=$E$6,
SUM(IF(OFFSET($R$23,,,($F176-1)*3-2,$D$3)=AB176,OFFSET($R$25,,,($F176-1)*3-2,$D$3)*OFFSET($B$23,1,,($F176-1)*3-2,1))),
IF($D176=1,$N176,
SUMIF(OFFSET(Orçamento!$D$1,$B176-1,,$C176,),$F177&amp;"-"&amp;AB176,OFFSET(Orçamento!$I$1,$B176-1,,$C176,))*$N176/$E177)))</f>
        <v/>
      </c>
      <c r="AC177" s="314" t="str" cm="1">
        <f t="array" aca="1" ref="AC177" ca="1">IF(OR($D176=0,AC176="",$N176=0),"",
IF($G176=$E$6,
SUM(IF(OFFSET($R$23,,,($F176-1)*3-2,$D$3)=AC176,OFFSET($R$25,,,($F176-1)*3-2,$D$3)*OFFSET($B$23,1,,($F176-1)*3-2,1))),
IF($D176=1,$N176,
SUMIF(OFFSET(Orçamento!$D$1,$B176-1,,$C176,),$F177&amp;"-"&amp;AC176,OFFSET(Orçamento!$I$1,$B176-1,,$C176,))*$N176/$E177)))</f>
        <v/>
      </c>
      <c r="AD177" s="314" t="str" cm="1">
        <f t="array" aca="1" ref="AD177" ca="1">IF(OR($D176=0,AD176="",$N176=0),"",
IF($G176=$E$6,
SUM(IF(OFFSET($R$23,,,($F176-1)*3-2,$D$3)=AD176,OFFSET($R$25,,,($F176-1)*3-2,$D$3)*OFFSET($B$23,1,,($F176-1)*3-2,1))),
IF($D176=1,$N176,
SUMIF(OFFSET(Orçamento!$D$1,$B176-1,,$C176,),$F177&amp;"-"&amp;AD176,OFFSET(Orçamento!$I$1,$B176-1,,$C176,))*$N176/$E177)))</f>
        <v/>
      </c>
      <c r="AE177" s="314" t="str" cm="1">
        <f t="array" aca="1" ref="AE177" ca="1">IF(OR($D176=0,AE176="",$N176=0),"",
IF($G176=$E$6,
SUM(IF(OFFSET($R$23,,,($F176-1)*3-2,$D$3)=AE176,OFFSET($R$25,,,($F176-1)*3-2,$D$3)*OFFSET($B$23,1,,($F176-1)*3-2,1))),
IF($D176=1,$N176,
SUMIF(OFFSET(Orçamento!$D$1,$B176-1,,$C176,),$F177&amp;"-"&amp;AE176,OFFSET(Orçamento!$I$1,$B176-1,,$C176,))*$N176/$E177)))</f>
        <v/>
      </c>
      <c r="AF177" s="314" t="str" cm="1">
        <f t="array" aca="1" ref="AF177" ca="1">IF(OR($D176=0,AF176="",$N176=0),"",
IF($G176=$E$6,
SUM(IF(OFFSET($R$23,,,($F176-1)*3-2,$D$3)=AF176,OFFSET($R$25,,,($F176-1)*3-2,$D$3)*OFFSET($B$23,1,,($F176-1)*3-2,1))),
IF($D176=1,$N176,
SUMIF(OFFSET(Orçamento!$D$1,$B176-1,,$C176,),$F177&amp;"-"&amp;AF176,OFFSET(Orçamento!$I$1,$B176-1,,$C176,))*$N176/$E177)))</f>
        <v/>
      </c>
      <c r="AG177" s="314" t="str" cm="1">
        <f t="array" aca="1" ref="AG177" ca="1">IF(OR($D176=0,AG176="",$N176=0),"",
IF($G176=$E$6,
SUM(IF(OFFSET($R$23,,,($F176-1)*3-2,$D$3)=AG176,OFFSET($R$25,,,($F176-1)*3-2,$D$3)*OFFSET($B$23,1,,($F176-1)*3-2,1))),
IF($D176=1,$N176,
SUMIF(OFFSET(Orçamento!$D$1,$B176-1,,$C176,),$F177&amp;"-"&amp;AG176,OFFSET(Orçamento!$I$1,$B176-1,,$C176,))*$N176/$E177)))</f>
        <v/>
      </c>
      <c r="AH177" s="314" t="str" cm="1">
        <f t="array" aca="1" ref="AH177" ca="1">IF(OR($D176=0,AH176="",$N176=0),"",
IF($G176=$E$6,
SUM(IF(OFFSET($R$23,,,($F176-1)*3-2,$D$3)=AH176,OFFSET($R$25,,,($F176-1)*3-2,$D$3)*OFFSET($B$23,1,,($F176-1)*3-2,1))),
IF($D176=1,$N176,
SUMIF(OFFSET(Orçamento!$D$1,$B176-1,,$C176,),$F177&amp;"-"&amp;AH176,OFFSET(Orçamento!$I$1,$B176-1,,$C176,))*$N176/$E177)))</f>
        <v/>
      </c>
      <c r="AI177" s="314" t="str" cm="1">
        <f t="array" aca="1" ref="AI177" ca="1">IF(OR($D176=0,AI176="",$N176=0),"",
IF($G176=$E$6,
SUM(IF(OFFSET($R$23,,,($F176-1)*3-2,$D$3)=AI176,OFFSET($R$25,,,($F176-1)*3-2,$D$3)*OFFSET($B$23,1,,($F176-1)*3-2,1))),
IF($D176=1,$N176,
SUMIF(OFFSET(Orçamento!$D$1,$B176-1,,$C176,),$F177&amp;"-"&amp;AI176,OFFSET(Orçamento!$I$1,$B176-1,,$C176,))*$N176/$E177)))</f>
        <v/>
      </c>
      <c r="AJ177" s="314" t="str" cm="1">
        <f t="array" aca="1" ref="AJ177" ca="1">IF(OR($D176=0,AJ176="",$N176=0),"",
IF($G176=$E$6,
SUM(IF(OFFSET($R$23,,,($F176-1)*3-2,$D$3)=AJ176,OFFSET($R$25,,,($F176-1)*3-2,$D$3)*OFFSET($B$23,1,,($F176-1)*3-2,1))),
IF($D176=1,$N176,
SUMIF(OFFSET(Orçamento!$D$1,$B176-1,,$C176,),$F177&amp;"-"&amp;AJ176,OFFSET(Orçamento!$I$1,$B176-1,,$C176,))*$N176/$E177)))</f>
        <v/>
      </c>
      <c r="AK177" s="314" t="str" cm="1">
        <f t="array" aca="1" ref="AK177" ca="1">IF(OR($D176=0,AK176="",$N176=0),"",
IF($G176=$E$6,
SUM(IF(OFFSET($R$23,,,($F176-1)*3-2,$D$3)=AK176,OFFSET($R$25,,,($F176-1)*3-2,$D$3)*OFFSET($B$23,1,,($F176-1)*3-2,1))),
IF($D176=1,$N176,
SUMIF(OFFSET(Orçamento!$D$1,$B176-1,,$C176,),$F177&amp;"-"&amp;AK176,OFFSET(Orçamento!$I$1,$B176-1,,$C176,))*$N176/$E177)))</f>
        <v/>
      </c>
    </row>
    <row r="178" spans="1:37" ht="13.15" customHeight="1">
      <c r="A178" s="206"/>
      <c r="B178" s="266" t="str" cm="1">
        <f t="array" aca="1" ref="B178" ca="1">IF($F176&gt;$E$2,"",IF($F$2=1,INDEX('QC rev00'!$M$10:$T$120,$F178,5),IF($F$2=2,INDEX(#REF!,$F178,5),INDEX(#REF!,$F178,5))))</f>
        <v/>
      </c>
      <c r="C178" s="266" t="str" cm="1">
        <f t="array" aca="1" ref="C178" ca="1">IF($F176&gt;$E$2,"",IF($F$2=1,INDEX('QC rev00'!$M$10:$T$120,$F178,6),IF($F$2=2,INDEX(#REF!,$F178,6),INDEX(#REF!,$F178,6))))</f>
        <v/>
      </c>
      <c r="D178" s="207"/>
      <c r="E178" s="207"/>
      <c r="F178" s="207" t="str">
        <f ca="1">IF(F176&gt;$E$2,"",MATCH(F176,'QC rev00'!$C$10:$C$120,))</f>
        <v/>
      </c>
      <c r="G178" s="753"/>
      <c r="H178" s="731"/>
      <c r="I178" s="732"/>
      <c r="J178" s="749"/>
      <c r="K178" s="750"/>
      <c r="L178" s="756"/>
      <c r="M178" s="735"/>
      <c r="N178" s="738"/>
      <c r="O178" s="741"/>
      <c r="P178" s="744"/>
      <c r="Q178" s="267" t="s">
        <v>91</v>
      </c>
      <c r="R178" s="588">
        <f t="shared" ref="R178:AK178" ca="1" si="170">IFERROR(R177*$O176,0)</f>
        <v>0</v>
      </c>
      <c r="S178" s="588">
        <f t="shared" ca="1" si="170"/>
        <v>0</v>
      </c>
      <c r="T178" s="588">
        <f t="shared" ca="1" si="170"/>
        <v>0</v>
      </c>
      <c r="U178" s="589">
        <f t="shared" ca="1" si="170"/>
        <v>0</v>
      </c>
      <c r="V178" s="588">
        <f t="shared" ca="1" si="170"/>
        <v>0</v>
      </c>
      <c r="W178" s="588">
        <f t="shared" ca="1" si="170"/>
        <v>0</v>
      </c>
      <c r="X178" s="588">
        <f t="shared" ca="1" si="170"/>
        <v>0</v>
      </c>
      <c r="Y178" s="588">
        <f t="shared" ca="1" si="170"/>
        <v>0</v>
      </c>
      <c r="Z178" s="588">
        <f t="shared" ca="1" si="170"/>
        <v>0</v>
      </c>
      <c r="AA178" s="588">
        <f t="shared" ca="1" si="170"/>
        <v>0</v>
      </c>
      <c r="AB178" s="588">
        <f t="shared" ca="1" si="170"/>
        <v>0</v>
      </c>
      <c r="AC178" s="588">
        <f t="shared" ca="1" si="170"/>
        <v>0</v>
      </c>
      <c r="AD178" s="588">
        <f t="shared" ca="1" si="170"/>
        <v>0</v>
      </c>
      <c r="AE178" s="588">
        <f t="shared" ca="1" si="170"/>
        <v>0</v>
      </c>
      <c r="AF178" s="588">
        <f t="shared" ca="1" si="170"/>
        <v>0</v>
      </c>
      <c r="AG178" s="588">
        <f t="shared" ca="1" si="170"/>
        <v>0</v>
      </c>
      <c r="AH178" s="588">
        <f t="shared" ca="1" si="170"/>
        <v>0</v>
      </c>
      <c r="AI178" s="588">
        <f t="shared" ca="1" si="170"/>
        <v>0</v>
      </c>
      <c r="AJ178" s="588">
        <f t="shared" ca="1" si="170"/>
        <v>0</v>
      </c>
      <c r="AK178" s="588">
        <f t="shared" ca="1" si="170"/>
        <v>0</v>
      </c>
    </row>
    <row r="179" spans="1:37" ht="13.15" customHeight="1">
      <c r="A179" s="206"/>
      <c r="B179" s="261">
        <f ca="1">IF($F179&gt;$E$2,0,IF(E179&lt;&gt;"",MATCH(F180&amp;" - Mapa",Orçamento!J:J,),0))</f>
        <v>0</v>
      </c>
      <c r="C179" s="215">
        <f ca="1">IF($D179&gt;1,_xlfn.MAXIFS(Orçamento!G:G,Orçamento!J:J,F180&amp;" - Mapa")+6-B179,0)</f>
        <v>0</v>
      </c>
      <c r="D179" s="261">
        <f ca="1">IF($F179&gt;$E$2,0,IF($G179=$E$6,$D$2,IF(E179&lt;&gt;"",_xlfn.MAXIFS(Orçamento!E:E,Orçamento!J:J,F180&amp;" - Mapa"),0)))</f>
        <v>0</v>
      </c>
      <c r="E179" s="215" t="str">
        <f ca="1">IF(F180="","",_xlfn.IFNA(MATCH($F180,'QC rev00'!$G$10:$G$120,),""))</f>
        <v/>
      </c>
      <c r="F179" s="207" cm="1">
        <f t="array" aca="1" ref="F179" ca="1">OFFSET(F179,-3,,,)+1</f>
        <v>53</v>
      </c>
      <c r="G179" s="751" t="str" cm="1">
        <f t="array" aca="1" ref="G179" ca="1">IF($F179&gt;$E$2,"",IF($F$2=1,INDEX('QC rev00'!$M$10:$T$120,$F181,2),IF($F$2=2,INDEX(#REF!,$F181,2),INDEX(#REF!,$F181,2))))</f>
        <v/>
      </c>
      <c r="H179" s="727" t="str" cm="1">
        <f t="array" aca="1" ref="H179" ca="1">IF($F179&gt;$E$2,"",IF($F$2=1,INDEX('QC rev00'!$M$10:$T$120,$F181,3),IF($F$2=2,INDEX(#REF!,$F181,3),INDEX(#REF!,$F181,3))))</f>
        <v/>
      </c>
      <c r="I179" s="728"/>
      <c r="J179" s="745"/>
      <c r="K179" s="746"/>
      <c r="L179" s="754" t="str" cm="1">
        <f t="array" aca="1" ref="L179" ca="1">IF($F179&gt;$E$2,"",IF($F$2=1,INDEX('QC rev00'!$M$10:$T$120,$F181,7),IF($F$2=2,INDEX(#REF!,$F181,7),INDEX(#REF!,$F181,7))))</f>
        <v/>
      </c>
      <c r="M179" s="733" t="str" cm="1">
        <f t="array" aca="1" ref="M179" ca="1">IF($F179&gt;$E$2,"",IF($F$2=1,INDEX('QC rev00'!$M$10:$T$120,$F181,8),IF($F$2=2,INDEX(#REF!,$F181,8),INDEX(#REF!,$F181,8))))</f>
        <v/>
      </c>
      <c r="N179" s="736" cm="1">
        <f t="array" aca="1" ref="N179" ca="1">IF($F179&gt;$E$2,0,IF(_xlfn.IFNA(MATCH($G179,Listas!$E$4:$E$206,),0)&gt;0,$F$5,IF($F$2=1,INDEX('QC rev00'!$M$10:$U$120,$F181,9),IF($F$2=2,INDEX(#REF!,$F181,9),INDEX(#REF!,$F181,9)))))</f>
        <v>0</v>
      </c>
      <c r="O179" s="739" cm="1">
        <f t="array" aca="1" ref="O179" ca="1">IF($F179&gt;$E$2,0,IF(_xlfn.IFNA(MATCH($G179,Listas!$E$4:$E$206,),0)&gt;0,1,IF($H$10=0,0,IF($F$2=1,INDEX('QC rev00'!$M$10:$BC$120,$F181,9+$F$3),IF($F$2=2,INDEX(#REF!,$F181,9+$F$3),INDEX(#REF!,$F181,9+$F$3)))*IF($E$5="X",1,1-$B181-$C181))))</f>
        <v>0</v>
      </c>
      <c r="P179" s="742">
        <f t="shared" ref="P179" ca="1" si="171">N179*O179</f>
        <v>0</v>
      </c>
      <c r="Q179" s="262" t="s">
        <v>89</v>
      </c>
      <c r="R179" s="308" t="str" cm="1">
        <f t="array" aca="1" ref="R179" ca="1">IF($D179=0,"",IF($G179=$E$6,INDEX(Orçamento!$U:$U,MATCH(R$21,Orçamento!$C:$C,),1),INDEX(Orçamento!$U:$U,$B179,1)))</f>
        <v/>
      </c>
      <c r="S179" s="309" t="str">
        <f ca="1">IF(S$21&gt;$D179,"",IF($G179=$E$6,INDEX(Orçamento!$U:$U,MATCH(S$21,Orçamento!$C:$C,),1),INDEX(Orçamento!$U:$U,MATCH(S$21&amp;"-"&amp;$F180,Orçamento!$F:$F,),1)))</f>
        <v/>
      </c>
      <c r="T179" s="309" t="str">
        <f ca="1">IF(T$21&gt;$D179,"",IF($G179=$E$6,INDEX(Orçamento!$U:$U,MATCH(T$21,Orçamento!$C:$C,),1),INDEX(Orçamento!$U:$U,MATCH(T$21&amp;"-"&amp;$F180,Orçamento!$F:$F,),1)))</f>
        <v/>
      </c>
      <c r="U179" s="310" t="str">
        <f ca="1">IF(U$21&gt;$D179,"",IF($G179=$E$6,INDEX(Orçamento!$U:$U,MATCH(U$21,Orçamento!$C:$C,),1),INDEX(Orçamento!$U:$U,MATCH(U$21&amp;"-"&amp;$F180,Orçamento!$F:$F,),1)))</f>
        <v/>
      </c>
      <c r="V179" s="309" t="str">
        <f ca="1">IF(V$21&gt;$D179,"",IF($G179=$E$6,INDEX(Orçamento!$U:$U,MATCH(V$21,Orçamento!$C:$C,),1),INDEX(Orçamento!$U:$U,MATCH(V$21&amp;"-"&amp;$F180,Orçamento!$F:$F,),1)))</f>
        <v/>
      </c>
      <c r="W179" s="309" t="str">
        <f ca="1">IF(W$21&gt;$D179,"",IF($G179=$E$6,INDEX(Orçamento!$U:$U,MATCH(W$21,Orçamento!$C:$C,),1),INDEX(Orçamento!$U:$U,MATCH(W$21&amp;"-"&amp;$F180,Orçamento!$F:$F,),1)))</f>
        <v/>
      </c>
      <c r="X179" s="309" t="str">
        <f ca="1">IF(X$21&gt;$D179,"",IF($G179=$E$6,INDEX(Orçamento!$U:$U,MATCH(X$21,Orçamento!$C:$C,),1),INDEX(Orçamento!$U:$U,MATCH(X$21&amp;"-"&amp;$F180,Orçamento!$F:$F,),1)))</f>
        <v/>
      </c>
      <c r="Y179" s="309" t="str">
        <f ca="1">IF(Y$21&gt;$D179,"",IF($G179=$E$6,INDEX(Orçamento!$U:$U,MATCH(Y$21,Orçamento!$C:$C,),1),INDEX(Orçamento!$U:$U,MATCH(Y$21&amp;"-"&amp;$F180,Orçamento!$F:$F,),1)))</f>
        <v/>
      </c>
      <c r="Z179" s="309" t="str">
        <f ca="1">IF(Z$21&gt;$D179,"",IF($G179=$E$6,INDEX(Orçamento!$U:$U,MATCH(Z$21,Orçamento!$C:$C,),1),INDEX(Orçamento!$U:$U,MATCH(Z$21&amp;"-"&amp;$F180,Orçamento!$F:$F,),1)))</f>
        <v/>
      </c>
      <c r="AA179" s="311" t="str">
        <f ca="1">IF(AA$21&gt;$D179,"",IF($G179=$E$6,INDEX(Orçamento!$U:$U,MATCH(AA$21,Orçamento!$C:$C,),1),INDEX(Orçamento!$U:$U,MATCH(AA$21&amp;"-"&amp;$F180,Orçamento!$F:$F,),1)))</f>
        <v/>
      </c>
      <c r="AB179" s="311" t="str">
        <f ca="1">IF(AB$21&gt;$D179,"",IF($G179=$E$6,INDEX(Orçamento!$U:$U,MATCH(AB$21,Orçamento!$C:$C,),1),INDEX(Orçamento!$U:$U,MATCH(AB$21&amp;"-"&amp;$F180,Orçamento!$F:$F,),1)))</f>
        <v/>
      </c>
      <c r="AC179" s="311" t="str">
        <f ca="1">IF(AC$21&gt;$D179,"",IF($G179=$E$6,INDEX(Orçamento!$U:$U,MATCH(AC$21,Orçamento!$C:$C,),1),INDEX(Orçamento!$U:$U,MATCH(AC$21&amp;"-"&amp;$F180,Orçamento!$F:$F,),1)))</f>
        <v/>
      </c>
      <c r="AD179" s="311" t="str">
        <f ca="1">IF(AD$21&gt;$D179,"",IF($G179=$E$6,INDEX(Orçamento!$U:$U,MATCH(AD$21,Orçamento!$C:$C,),1),INDEX(Orçamento!$U:$U,MATCH(AD$21&amp;"-"&amp;$F180,Orçamento!$F:$F,),1)))</f>
        <v/>
      </c>
      <c r="AE179" s="311" t="str">
        <f ca="1">IF(AE$21&gt;$D179,"",IF($G179=$E$6,INDEX(Orçamento!$U:$U,MATCH(AE$21,Orçamento!$C:$C,),1),INDEX(Orçamento!$U:$U,MATCH(AE$21&amp;"-"&amp;$F180,Orçamento!$F:$F,),1)))</f>
        <v/>
      </c>
      <c r="AF179" s="311" t="str">
        <f ca="1">IF(AF$21&gt;$D179,"",IF($G179=$E$6,INDEX(Orçamento!$U:$U,MATCH(AF$21,Orçamento!$C:$C,),1),INDEX(Orçamento!$U:$U,MATCH(AF$21&amp;"-"&amp;$F180,Orçamento!$F:$F,),1)))</f>
        <v/>
      </c>
      <c r="AG179" s="311" t="str">
        <f ca="1">IF(AG$21&gt;$D179,"",IF($G179=$E$6,INDEX(Orçamento!$U:$U,MATCH(AG$21,Orçamento!$C:$C,),1),INDEX(Orçamento!$U:$U,MATCH(AG$21&amp;"-"&amp;$F180,Orçamento!$F:$F,),1)))</f>
        <v/>
      </c>
      <c r="AH179" s="311" t="str">
        <f ca="1">IF(AH$21&gt;$D179,"",IF($G179=$E$6,INDEX(Orçamento!$U:$U,MATCH(AH$21,Orçamento!$C:$C,),1),INDEX(Orçamento!$U:$U,MATCH(AH$21&amp;"-"&amp;$F180,Orçamento!$F:$F,),1)))</f>
        <v/>
      </c>
      <c r="AI179" s="311" t="str">
        <f ca="1">IF(AI$21&gt;$D179,"",IF($G179=$E$6,INDEX(Orçamento!$U:$U,MATCH(AI$21,Orçamento!$C:$C,),1),INDEX(Orçamento!$U:$U,MATCH(AI$21&amp;"-"&amp;$F180,Orçamento!$F:$F,),1)))</f>
        <v/>
      </c>
      <c r="AJ179" s="311" t="str">
        <f ca="1">IF(AJ$21&gt;$D179,"",IF($G179=$E$6,INDEX(Orçamento!$U:$U,MATCH(AJ$21,Orçamento!$C:$C,),1),INDEX(Orçamento!$U:$U,MATCH(AJ$21&amp;"-"&amp;$F180,Orçamento!$F:$F,),1)))</f>
        <v/>
      </c>
      <c r="AK179" s="311" t="str">
        <f ca="1">IF(AK$21&gt;$D179,"",IF($G179=$E$6,INDEX(Orçamento!$U:$U,MATCH(AK$21,Orçamento!$C:$C,),1),INDEX(Orçamento!$U:$U,MATCH(AK$21&amp;"-"&amp;$F180,Orçamento!$F:$F,),1)))</f>
        <v/>
      </c>
    </row>
    <row r="180" spans="1:37" ht="13.15" customHeight="1">
      <c r="A180" s="206"/>
      <c r="B180" s="263">
        <f t="shared" ref="B180" ca="1" si="172">IF($F179&gt;$E$2,0,(1/(1-B181-C181))*(B181+C181))</f>
        <v>0</v>
      </c>
      <c r="C180" s="264" cm="1">
        <f t="array" aca="1" ref="C180" ca="1">IF(ROUND(SUM(IF(R179:AK179&lt;&gt;"",(R180:AK180)))-N179,3)&lt;&gt;0,"X",0)</f>
        <v>0</v>
      </c>
      <c r="D180" s="206"/>
      <c r="E180" s="215" t="str" cm="1">
        <f t="array" aca="1" ref="E180" ca="1">IF($F179&gt;$E$2,"",INDEX('QC rev00'!$J$9:$J$120,1+E179,1))</f>
        <v/>
      </c>
      <c r="F180" s="215" t="str" cm="1">
        <f t="array" aca="1" ref="F180" ca="1">IF($F179&gt;$E$2,"",IF($F$2=1,INDEX('QC rev00'!$M$10:$T$120,$F181,1),IF($F$2=2,INDEX(#REF!,$F181,1),INDEX(#REF!,$F181,1))))</f>
        <v/>
      </c>
      <c r="G180" s="752"/>
      <c r="H180" s="729"/>
      <c r="I180" s="730"/>
      <c r="J180" s="747"/>
      <c r="K180" s="748"/>
      <c r="L180" s="755"/>
      <c r="M180" s="734"/>
      <c r="N180" s="737"/>
      <c r="O180" s="740"/>
      <c r="P180" s="743"/>
      <c r="Q180" s="265" t="s">
        <v>90</v>
      </c>
      <c r="R180" s="312" t="str" cm="1">
        <f t="array" aca="1" ref="R180" ca="1">IF(OR($D179=0,R179="",$N179=0),"",
IF($G179=$E$6,
SUM(IF(OFFSET($R$23,,,($F179-1)*3-2,$D$3)=R179,OFFSET($R$25,,,($F179-1)*3-2,$D$3)*OFFSET($B$23,1,,($F179-1)*3-2,1))),
IF($D179=1,$N179,
SUMIF(OFFSET(Orçamento!$D$1,$B179-1,,$C179,),$F180&amp;"-"&amp;R179,OFFSET(Orçamento!$I$1,$B179-1,,$C179,))*$N179/$E180)))</f>
        <v/>
      </c>
      <c r="S180" s="312" t="str" cm="1">
        <f t="array" aca="1" ref="S180" ca="1">IF(OR($D179=0,S179="",$N179=0),"",
IF($G179=$E$6,
SUM(IF(OFFSET($R$23,,,($F179-1)*3-2,$D$3)=S179,OFFSET($R$25,,,($F179-1)*3-2,$D$3)*OFFSET($B$23,1,,($F179-1)*3-2,1))),
IF($D179=1,$N179,
SUMIF(OFFSET(Orçamento!$D$1,$B179-1,,$C179,),$F180&amp;"-"&amp;S179,OFFSET(Orçamento!$I$1,$B179-1,,$C179,))*$N179/$E180)))</f>
        <v/>
      </c>
      <c r="T180" s="312" t="str" cm="1">
        <f t="array" aca="1" ref="T180" ca="1">IF(OR($D179=0,T179="",$N179=0),"",
IF($G179=$E$6,
SUM(IF(OFFSET($R$23,,,($F179-1)*3-2,$D$3)=T179,OFFSET($R$25,,,($F179-1)*3-2,$D$3)*OFFSET($B$23,1,,($F179-1)*3-2,1))),
IF($D179=1,$N179,
SUMIF(OFFSET(Orçamento!$D$1,$B179-1,,$C179,),$F180&amp;"-"&amp;T179,OFFSET(Orçamento!$I$1,$B179-1,,$C179,))*$N179/$E180)))</f>
        <v/>
      </c>
      <c r="U180" s="313" t="str" cm="1">
        <f t="array" aca="1" ref="U180" ca="1">IF(OR($D179=0,U179="",$N179=0),"",
IF($G179=$E$6,
SUM(IF(OFFSET($R$23,,,($F179-1)*3-2,$D$3)=U179,OFFSET($R$25,,,($F179-1)*3-2,$D$3)*OFFSET($B$23,1,,($F179-1)*3-2,1))),
IF($D179=1,$N179,
SUMIF(OFFSET(Orçamento!$D$1,$B179-1,,$C179,),$F180&amp;"-"&amp;U179,OFFSET(Orçamento!$I$1,$B179-1,,$C179,))*$N179/$E180)))</f>
        <v/>
      </c>
      <c r="V180" s="312" t="str" cm="1">
        <f t="array" aca="1" ref="V180" ca="1">IF(OR($D179=0,V179="",$N179=0),"",
IF($G179=$E$6,
SUM(IF(OFFSET($R$23,,,($F179-1)*3-2,$D$3)=V179,OFFSET($R$25,,,($F179-1)*3-2,$D$3)*OFFSET($B$23,1,,($F179-1)*3-2,1))),
IF($D179=1,$N179,
SUMIF(OFFSET(Orçamento!$D$1,$B179-1,,$C179,),$F180&amp;"-"&amp;V179,OFFSET(Orçamento!$I$1,$B179-1,,$C179,))*$N179/$E180)))</f>
        <v/>
      </c>
      <c r="W180" s="312" t="str" cm="1">
        <f t="array" aca="1" ref="W180" ca="1">IF(OR($D179=0,W179="",$N179=0),"",
IF($G179=$E$6,
SUM(IF(OFFSET($R$23,,,($F179-1)*3-2,$D$3)=W179,OFFSET($R$25,,,($F179-1)*3-2,$D$3)*OFFSET($B$23,1,,($F179-1)*3-2,1))),
IF($D179=1,$N179,
SUMIF(OFFSET(Orçamento!$D$1,$B179-1,,$C179,),$F180&amp;"-"&amp;W179,OFFSET(Orçamento!$I$1,$B179-1,,$C179,))*$N179/$E180)))</f>
        <v/>
      </c>
      <c r="X180" s="312" t="str" cm="1">
        <f t="array" aca="1" ref="X180" ca="1">IF(OR($D179=0,X179="",$N179=0),"",
IF($G179=$E$6,
SUM(IF(OFFSET($R$23,,,($F179-1)*3-2,$D$3)=X179,OFFSET($R$25,,,($F179-1)*3-2,$D$3)*OFFSET($B$23,1,,($F179-1)*3-2,1))),
IF($D179=1,$N179,
SUMIF(OFFSET(Orçamento!$D$1,$B179-1,,$C179,),$F180&amp;"-"&amp;X179,OFFSET(Orçamento!$I$1,$B179-1,,$C179,))*$N179/$E180)))</f>
        <v/>
      </c>
      <c r="Y180" s="312" t="str" cm="1">
        <f t="array" aca="1" ref="Y180" ca="1">IF(OR($D179=0,Y179="",$N179=0),"",
IF($G179=$E$6,
SUM(IF(OFFSET($R$23,,,($F179-1)*3-2,$D$3)=Y179,OFFSET($R$25,,,($F179-1)*3-2,$D$3)*OFFSET($B$23,1,,($F179-1)*3-2,1))),
IF($D179=1,$N179,
SUMIF(OFFSET(Orçamento!$D$1,$B179-1,,$C179,),$F180&amp;"-"&amp;Y179,OFFSET(Orçamento!$I$1,$B179-1,,$C179,))*$N179/$E180)))</f>
        <v/>
      </c>
      <c r="Z180" s="312" t="str" cm="1">
        <f t="array" aca="1" ref="Z180" ca="1">IF(OR($D179=0,Z179="",$N179=0),"",
IF($G179=$E$6,
SUM(IF(OFFSET($R$23,,,($F179-1)*3-2,$D$3)=Z179,OFFSET($R$25,,,($F179-1)*3-2,$D$3)*OFFSET($B$23,1,,($F179-1)*3-2,1))),
IF($D179=1,$N179,
SUMIF(OFFSET(Orçamento!$D$1,$B179-1,,$C179,),$F180&amp;"-"&amp;Z179,OFFSET(Orçamento!$I$1,$B179-1,,$C179,))*$N179/$E180)))</f>
        <v/>
      </c>
      <c r="AA180" s="314" t="str" cm="1">
        <f t="array" aca="1" ref="AA180" ca="1">IF(OR($D179=0,AA179="",$N179=0),"",
IF($G179=$E$6,
SUM(IF(OFFSET($R$23,,,($F179-1)*3-2,$D$3)=AA179,OFFSET($R$25,,,($F179-1)*3-2,$D$3)*OFFSET($B$23,1,,($F179-1)*3-2,1))),
IF($D179=1,$N179,
SUMIF(OFFSET(Orçamento!$D$1,$B179-1,,$C179,),$F180&amp;"-"&amp;AA179,OFFSET(Orçamento!$I$1,$B179-1,,$C179,))*$N179/$E180)))</f>
        <v/>
      </c>
      <c r="AB180" s="314" t="str" cm="1">
        <f t="array" aca="1" ref="AB180" ca="1">IF(OR($D179=0,AB179="",$N179=0),"",
IF($G179=$E$6,
SUM(IF(OFFSET($R$23,,,($F179-1)*3-2,$D$3)=AB179,OFFSET($R$25,,,($F179-1)*3-2,$D$3)*OFFSET($B$23,1,,($F179-1)*3-2,1))),
IF($D179=1,$N179,
SUMIF(OFFSET(Orçamento!$D$1,$B179-1,,$C179,),$F180&amp;"-"&amp;AB179,OFFSET(Orçamento!$I$1,$B179-1,,$C179,))*$N179/$E180)))</f>
        <v/>
      </c>
      <c r="AC180" s="314" t="str" cm="1">
        <f t="array" aca="1" ref="AC180" ca="1">IF(OR($D179=0,AC179="",$N179=0),"",
IF($G179=$E$6,
SUM(IF(OFFSET($R$23,,,($F179-1)*3-2,$D$3)=AC179,OFFSET($R$25,,,($F179-1)*3-2,$D$3)*OFFSET($B$23,1,,($F179-1)*3-2,1))),
IF($D179=1,$N179,
SUMIF(OFFSET(Orçamento!$D$1,$B179-1,,$C179,),$F180&amp;"-"&amp;AC179,OFFSET(Orçamento!$I$1,$B179-1,,$C179,))*$N179/$E180)))</f>
        <v/>
      </c>
      <c r="AD180" s="314" t="str" cm="1">
        <f t="array" aca="1" ref="AD180" ca="1">IF(OR($D179=0,AD179="",$N179=0),"",
IF($G179=$E$6,
SUM(IF(OFFSET($R$23,,,($F179-1)*3-2,$D$3)=AD179,OFFSET($R$25,,,($F179-1)*3-2,$D$3)*OFFSET($B$23,1,,($F179-1)*3-2,1))),
IF($D179=1,$N179,
SUMIF(OFFSET(Orçamento!$D$1,$B179-1,,$C179,),$F180&amp;"-"&amp;AD179,OFFSET(Orçamento!$I$1,$B179-1,,$C179,))*$N179/$E180)))</f>
        <v/>
      </c>
      <c r="AE180" s="314" t="str" cm="1">
        <f t="array" aca="1" ref="AE180" ca="1">IF(OR($D179=0,AE179="",$N179=0),"",
IF($G179=$E$6,
SUM(IF(OFFSET($R$23,,,($F179-1)*3-2,$D$3)=AE179,OFFSET($R$25,,,($F179-1)*3-2,$D$3)*OFFSET($B$23,1,,($F179-1)*3-2,1))),
IF($D179=1,$N179,
SUMIF(OFFSET(Orçamento!$D$1,$B179-1,,$C179,),$F180&amp;"-"&amp;AE179,OFFSET(Orçamento!$I$1,$B179-1,,$C179,))*$N179/$E180)))</f>
        <v/>
      </c>
      <c r="AF180" s="314" t="str" cm="1">
        <f t="array" aca="1" ref="AF180" ca="1">IF(OR($D179=0,AF179="",$N179=0),"",
IF($G179=$E$6,
SUM(IF(OFFSET($R$23,,,($F179-1)*3-2,$D$3)=AF179,OFFSET($R$25,,,($F179-1)*3-2,$D$3)*OFFSET($B$23,1,,($F179-1)*3-2,1))),
IF($D179=1,$N179,
SUMIF(OFFSET(Orçamento!$D$1,$B179-1,,$C179,),$F180&amp;"-"&amp;AF179,OFFSET(Orçamento!$I$1,$B179-1,,$C179,))*$N179/$E180)))</f>
        <v/>
      </c>
      <c r="AG180" s="314" t="str" cm="1">
        <f t="array" aca="1" ref="AG180" ca="1">IF(OR($D179=0,AG179="",$N179=0),"",
IF($G179=$E$6,
SUM(IF(OFFSET($R$23,,,($F179-1)*3-2,$D$3)=AG179,OFFSET($R$25,,,($F179-1)*3-2,$D$3)*OFFSET($B$23,1,,($F179-1)*3-2,1))),
IF($D179=1,$N179,
SUMIF(OFFSET(Orçamento!$D$1,$B179-1,,$C179,),$F180&amp;"-"&amp;AG179,OFFSET(Orçamento!$I$1,$B179-1,,$C179,))*$N179/$E180)))</f>
        <v/>
      </c>
      <c r="AH180" s="314" t="str" cm="1">
        <f t="array" aca="1" ref="AH180" ca="1">IF(OR($D179=0,AH179="",$N179=0),"",
IF($G179=$E$6,
SUM(IF(OFFSET($R$23,,,($F179-1)*3-2,$D$3)=AH179,OFFSET($R$25,,,($F179-1)*3-2,$D$3)*OFFSET($B$23,1,,($F179-1)*3-2,1))),
IF($D179=1,$N179,
SUMIF(OFFSET(Orçamento!$D$1,$B179-1,,$C179,),$F180&amp;"-"&amp;AH179,OFFSET(Orçamento!$I$1,$B179-1,,$C179,))*$N179/$E180)))</f>
        <v/>
      </c>
      <c r="AI180" s="314" t="str" cm="1">
        <f t="array" aca="1" ref="AI180" ca="1">IF(OR($D179=0,AI179="",$N179=0),"",
IF($G179=$E$6,
SUM(IF(OFFSET($R$23,,,($F179-1)*3-2,$D$3)=AI179,OFFSET($R$25,,,($F179-1)*3-2,$D$3)*OFFSET($B$23,1,,($F179-1)*3-2,1))),
IF($D179=1,$N179,
SUMIF(OFFSET(Orçamento!$D$1,$B179-1,,$C179,),$F180&amp;"-"&amp;AI179,OFFSET(Orçamento!$I$1,$B179-1,,$C179,))*$N179/$E180)))</f>
        <v/>
      </c>
      <c r="AJ180" s="314" t="str" cm="1">
        <f t="array" aca="1" ref="AJ180" ca="1">IF(OR($D179=0,AJ179="",$N179=0),"",
IF($G179=$E$6,
SUM(IF(OFFSET($R$23,,,($F179-1)*3-2,$D$3)=AJ179,OFFSET($R$25,,,($F179-1)*3-2,$D$3)*OFFSET($B$23,1,,($F179-1)*3-2,1))),
IF($D179=1,$N179,
SUMIF(OFFSET(Orçamento!$D$1,$B179-1,,$C179,),$F180&amp;"-"&amp;AJ179,OFFSET(Orçamento!$I$1,$B179-1,,$C179,))*$N179/$E180)))</f>
        <v/>
      </c>
      <c r="AK180" s="314" t="str" cm="1">
        <f t="array" aca="1" ref="AK180" ca="1">IF(OR($D179=0,AK179="",$N179=0),"",
IF($G179=$E$6,
SUM(IF(OFFSET($R$23,,,($F179-1)*3-2,$D$3)=AK179,OFFSET($R$25,,,($F179-1)*3-2,$D$3)*OFFSET($B$23,1,,($F179-1)*3-2,1))),
IF($D179=1,$N179,
SUMIF(OFFSET(Orçamento!$D$1,$B179-1,,$C179,),$F180&amp;"-"&amp;AK179,OFFSET(Orçamento!$I$1,$B179-1,,$C179,))*$N179/$E180)))</f>
        <v/>
      </c>
    </row>
    <row r="181" spans="1:37" ht="13.15" customHeight="1">
      <c r="A181" s="206"/>
      <c r="B181" s="266" t="str" cm="1">
        <f t="array" aca="1" ref="B181" ca="1">IF($F179&gt;$E$2,"",IF($F$2=1,INDEX('QC rev00'!$M$10:$T$120,$F181,5),IF($F$2=2,INDEX(#REF!,$F181,5),INDEX(#REF!,$F181,5))))</f>
        <v/>
      </c>
      <c r="C181" s="266" t="str" cm="1">
        <f t="array" aca="1" ref="C181" ca="1">IF($F179&gt;$E$2,"",IF($F$2=1,INDEX('QC rev00'!$M$10:$T$120,$F181,6),IF($F$2=2,INDEX(#REF!,$F181,6),INDEX(#REF!,$F181,6))))</f>
        <v/>
      </c>
      <c r="D181" s="207"/>
      <c r="E181" s="207"/>
      <c r="F181" s="207" t="str">
        <f ca="1">IF(F179&gt;$E$2,"",MATCH(F179,'QC rev00'!$C$10:$C$120,))</f>
        <v/>
      </c>
      <c r="G181" s="753"/>
      <c r="H181" s="731"/>
      <c r="I181" s="732"/>
      <c r="J181" s="749"/>
      <c r="K181" s="750"/>
      <c r="L181" s="756"/>
      <c r="M181" s="735"/>
      <c r="N181" s="738"/>
      <c r="O181" s="741"/>
      <c r="P181" s="744"/>
      <c r="Q181" s="267" t="s">
        <v>91</v>
      </c>
      <c r="R181" s="588">
        <f t="shared" ref="R181:AK181" ca="1" si="173">IFERROR(R180*$O179,0)</f>
        <v>0</v>
      </c>
      <c r="S181" s="588">
        <f t="shared" ca="1" si="173"/>
        <v>0</v>
      </c>
      <c r="T181" s="588">
        <f t="shared" ca="1" si="173"/>
        <v>0</v>
      </c>
      <c r="U181" s="589">
        <f t="shared" ca="1" si="173"/>
        <v>0</v>
      </c>
      <c r="V181" s="588">
        <f t="shared" ca="1" si="173"/>
        <v>0</v>
      </c>
      <c r="W181" s="588">
        <f t="shared" ca="1" si="173"/>
        <v>0</v>
      </c>
      <c r="X181" s="588">
        <f t="shared" ca="1" si="173"/>
        <v>0</v>
      </c>
      <c r="Y181" s="588">
        <f t="shared" ca="1" si="173"/>
        <v>0</v>
      </c>
      <c r="Z181" s="588">
        <f t="shared" ca="1" si="173"/>
        <v>0</v>
      </c>
      <c r="AA181" s="588">
        <f t="shared" ca="1" si="173"/>
        <v>0</v>
      </c>
      <c r="AB181" s="588">
        <f t="shared" ca="1" si="173"/>
        <v>0</v>
      </c>
      <c r="AC181" s="588">
        <f t="shared" ca="1" si="173"/>
        <v>0</v>
      </c>
      <c r="AD181" s="588">
        <f t="shared" ca="1" si="173"/>
        <v>0</v>
      </c>
      <c r="AE181" s="588">
        <f t="shared" ca="1" si="173"/>
        <v>0</v>
      </c>
      <c r="AF181" s="588">
        <f t="shared" ca="1" si="173"/>
        <v>0</v>
      </c>
      <c r="AG181" s="588">
        <f t="shared" ca="1" si="173"/>
        <v>0</v>
      </c>
      <c r="AH181" s="588">
        <f t="shared" ca="1" si="173"/>
        <v>0</v>
      </c>
      <c r="AI181" s="588">
        <f t="shared" ca="1" si="173"/>
        <v>0</v>
      </c>
      <c r="AJ181" s="588">
        <f t="shared" ca="1" si="173"/>
        <v>0</v>
      </c>
      <c r="AK181" s="588">
        <f t="shared" ca="1" si="173"/>
        <v>0</v>
      </c>
    </row>
    <row r="182" spans="1:37" ht="13.15" customHeight="1">
      <c r="A182" s="206"/>
      <c r="B182" s="261">
        <f ca="1">IF($F182&gt;$E$2,0,IF(E182&lt;&gt;"",MATCH(F183&amp;" - Mapa",Orçamento!J:J,),0))</f>
        <v>0</v>
      </c>
      <c r="C182" s="215">
        <f ca="1">IF($D182&gt;1,_xlfn.MAXIFS(Orçamento!G:G,Orçamento!J:J,F183&amp;" - Mapa")+6-B182,0)</f>
        <v>0</v>
      </c>
      <c r="D182" s="261">
        <f ca="1">IF($F182&gt;$E$2,0,IF($G182=$E$6,$D$2,IF(E182&lt;&gt;"",_xlfn.MAXIFS(Orçamento!E:E,Orçamento!J:J,F183&amp;" - Mapa"),0)))</f>
        <v>0</v>
      </c>
      <c r="E182" s="215" t="str">
        <f ca="1">IF(F183="","",_xlfn.IFNA(MATCH($F183,'QC rev00'!$G$10:$G$120,),""))</f>
        <v/>
      </c>
      <c r="F182" s="207" cm="1">
        <f t="array" aca="1" ref="F182" ca="1">OFFSET(F182,-3,,,)+1</f>
        <v>54</v>
      </c>
      <c r="G182" s="751" t="str" cm="1">
        <f t="array" aca="1" ref="G182" ca="1">IF($F182&gt;$E$2,"",IF($F$2=1,INDEX('QC rev00'!$M$10:$T$120,$F184,2),IF($F$2=2,INDEX(#REF!,$F184,2),INDEX(#REF!,$F184,2))))</f>
        <v/>
      </c>
      <c r="H182" s="727" t="str" cm="1">
        <f t="array" aca="1" ref="H182" ca="1">IF($F182&gt;$E$2,"",IF($F$2=1,INDEX('QC rev00'!$M$10:$T$120,$F184,3),IF($F$2=2,INDEX(#REF!,$F184,3),INDEX(#REF!,$F184,3))))</f>
        <v/>
      </c>
      <c r="I182" s="728"/>
      <c r="J182" s="745"/>
      <c r="K182" s="746"/>
      <c r="L182" s="754" t="str" cm="1">
        <f t="array" aca="1" ref="L182" ca="1">IF($F182&gt;$E$2,"",IF($F$2=1,INDEX('QC rev00'!$M$10:$T$120,$F184,7),IF($F$2=2,INDEX(#REF!,$F184,7),INDEX(#REF!,$F184,7))))</f>
        <v/>
      </c>
      <c r="M182" s="733" t="str" cm="1">
        <f t="array" aca="1" ref="M182" ca="1">IF($F182&gt;$E$2,"",IF($F$2=1,INDEX('QC rev00'!$M$10:$T$120,$F184,8),IF($F$2=2,INDEX(#REF!,$F184,8),INDEX(#REF!,$F184,8))))</f>
        <v/>
      </c>
      <c r="N182" s="736" cm="1">
        <f t="array" aca="1" ref="N182" ca="1">IF($F182&gt;$E$2,0,IF(_xlfn.IFNA(MATCH($G182,Listas!$E$4:$E$206,),0)&gt;0,$F$5,IF($F$2=1,INDEX('QC rev00'!$M$10:$U$120,$F184,9),IF($F$2=2,INDEX(#REF!,$F184,9),INDEX(#REF!,$F184,9)))))</f>
        <v>0</v>
      </c>
      <c r="O182" s="739" cm="1">
        <f t="array" aca="1" ref="O182" ca="1">IF($F182&gt;$E$2,0,IF(_xlfn.IFNA(MATCH($G182,Listas!$E$4:$E$206,),0)&gt;0,1,IF($H$10=0,0,IF($F$2=1,INDEX('QC rev00'!$M$10:$BC$120,$F184,9+$F$3),IF($F$2=2,INDEX(#REF!,$F184,9+$F$3),INDEX(#REF!,$F184,9+$F$3)))*IF($E$5="X",1,1-$B184-$C184))))</f>
        <v>0</v>
      </c>
      <c r="P182" s="742">
        <f t="shared" ref="P182" ca="1" si="174">N182*O182</f>
        <v>0</v>
      </c>
      <c r="Q182" s="262" t="s">
        <v>89</v>
      </c>
      <c r="R182" s="308" t="str" cm="1">
        <f t="array" aca="1" ref="R182" ca="1">IF($D182=0,"",IF($G182=$E$6,INDEX(Orçamento!$U:$U,MATCH(R$21,Orçamento!$C:$C,),1),INDEX(Orçamento!$U:$U,$B182,1)))</f>
        <v/>
      </c>
      <c r="S182" s="309" t="str">
        <f ca="1">IF(S$21&gt;$D182,"",IF($G182=$E$6,INDEX(Orçamento!$U:$U,MATCH(S$21,Orçamento!$C:$C,),1),INDEX(Orçamento!$U:$U,MATCH(S$21&amp;"-"&amp;$F183,Orçamento!$F:$F,),1)))</f>
        <v/>
      </c>
      <c r="T182" s="309" t="str">
        <f ca="1">IF(T$21&gt;$D182,"",IF($G182=$E$6,INDEX(Orçamento!$U:$U,MATCH(T$21,Orçamento!$C:$C,),1),INDEX(Orçamento!$U:$U,MATCH(T$21&amp;"-"&amp;$F183,Orçamento!$F:$F,),1)))</f>
        <v/>
      </c>
      <c r="U182" s="310" t="str">
        <f ca="1">IF(U$21&gt;$D182,"",IF($G182=$E$6,INDEX(Orçamento!$U:$U,MATCH(U$21,Orçamento!$C:$C,),1),INDEX(Orçamento!$U:$U,MATCH(U$21&amp;"-"&amp;$F183,Orçamento!$F:$F,),1)))</f>
        <v/>
      </c>
      <c r="V182" s="309" t="str">
        <f ca="1">IF(V$21&gt;$D182,"",IF($G182=$E$6,INDEX(Orçamento!$U:$U,MATCH(V$21,Orçamento!$C:$C,),1),INDEX(Orçamento!$U:$U,MATCH(V$21&amp;"-"&amp;$F183,Orçamento!$F:$F,),1)))</f>
        <v/>
      </c>
      <c r="W182" s="309" t="str">
        <f ca="1">IF(W$21&gt;$D182,"",IF($G182=$E$6,INDEX(Orçamento!$U:$U,MATCH(W$21,Orçamento!$C:$C,),1),INDEX(Orçamento!$U:$U,MATCH(W$21&amp;"-"&amp;$F183,Orçamento!$F:$F,),1)))</f>
        <v/>
      </c>
      <c r="X182" s="309" t="str">
        <f ca="1">IF(X$21&gt;$D182,"",IF($G182=$E$6,INDEX(Orçamento!$U:$U,MATCH(X$21,Orçamento!$C:$C,),1),INDEX(Orçamento!$U:$U,MATCH(X$21&amp;"-"&amp;$F183,Orçamento!$F:$F,),1)))</f>
        <v/>
      </c>
      <c r="Y182" s="309" t="str">
        <f ca="1">IF(Y$21&gt;$D182,"",IF($G182=$E$6,INDEX(Orçamento!$U:$U,MATCH(Y$21,Orçamento!$C:$C,),1),INDEX(Orçamento!$U:$U,MATCH(Y$21&amp;"-"&amp;$F183,Orçamento!$F:$F,),1)))</f>
        <v/>
      </c>
      <c r="Z182" s="309" t="str">
        <f ca="1">IF(Z$21&gt;$D182,"",IF($G182=$E$6,INDEX(Orçamento!$U:$U,MATCH(Z$21,Orçamento!$C:$C,),1),INDEX(Orçamento!$U:$U,MATCH(Z$21&amp;"-"&amp;$F183,Orçamento!$F:$F,),1)))</f>
        <v/>
      </c>
      <c r="AA182" s="311" t="str">
        <f ca="1">IF(AA$21&gt;$D182,"",IF($G182=$E$6,INDEX(Orçamento!$U:$U,MATCH(AA$21,Orçamento!$C:$C,),1),INDEX(Orçamento!$U:$U,MATCH(AA$21&amp;"-"&amp;$F183,Orçamento!$F:$F,),1)))</f>
        <v/>
      </c>
      <c r="AB182" s="311" t="str">
        <f ca="1">IF(AB$21&gt;$D182,"",IF($G182=$E$6,INDEX(Orçamento!$U:$U,MATCH(AB$21,Orçamento!$C:$C,),1),INDEX(Orçamento!$U:$U,MATCH(AB$21&amp;"-"&amp;$F183,Orçamento!$F:$F,),1)))</f>
        <v/>
      </c>
      <c r="AC182" s="311" t="str">
        <f ca="1">IF(AC$21&gt;$D182,"",IF($G182=$E$6,INDEX(Orçamento!$U:$U,MATCH(AC$21,Orçamento!$C:$C,),1),INDEX(Orçamento!$U:$U,MATCH(AC$21&amp;"-"&amp;$F183,Orçamento!$F:$F,),1)))</f>
        <v/>
      </c>
      <c r="AD182" s="311" t="str">
        <f ca="1">IF(AD$21&gt;$D182,"",IF($G182=$E$6,INDEX(Orçamento!$U:$U,MATCH(AD$21,Orçamento!$C:$C,),1),INDEX(Orçamento!$U:$U,MATCH(AD$21&amp;"-"&amp;$F183,Orçamento!$F:$F,),1)))</f>
        <v/>
      </c>
      <c r="AE182" s="311" t="str">
        <f ca="1">IF(AE$21&gt;$D182,"",IF($G182=$E$6,INDEX(Orçamento!$U:$U,MATCH(AE$21,Orçamento!$C:$C,),1),INDEX(Orçamento!$U:$U,MATCH(AE$21&amp;"-"&amp;$F183,Orçamento!$F:$F,),1)))</f>
        <v/>
      </c>
      <c r="AF182" s="311" t="str">
        <f ca="1">IF(AF$21&gt;$D182,"",IF($G182=$E$6,INDEX(Orçamento!$U:$U,MATCH(AF$21,Orçamento!$C:$C,),1),INDEX(Orçamento!$U:$U,MATCH(AF$21&amp;"-"&amp;$F183,Orçamento!$F:$F,),1)))</f>
        <v/>
      </c>
      <c r="AG182" s="311" t="str">
        <f ca="1">IF(AG$21&gt;$D182,"",IF($G182=$E$6,INDEX(Orçamento!$U:$U,MATCH(AG$21,Orçamento!$C:$C,),1),INDEX(Orçamento!$U:$U,MATCH(AG$21&amp;"-"&amp;$F183,Orçamento!$F:$F,),1)))</f>
        <v/>
      </c>
      <c r="AH182" s="311" t="str">
        <f ca="1">IF(AH$21&gt;$D182,"",IF($G182=$E$6,INDEX(Orçamento!$U:$U,MATCH(AH$21,Orçamento!$C:$C,),1),INDEX(Orçamento!$U:$U,MATCH(AH$21&amp;"-"&amp;$F183,Orçamento!$F:$F,),1)))</f>
        <v/>
      </c>
      <c r="AI182" s="311" t="str">
        <f ca="1">IF(AI$21&gt;$D182,"",IF($G182=$E$6,INDEX(Orçamento!$U:$U,MATCH(AI$21,Orçamento!$C:$C,),1),INDEX(Orçamento!$U:$U,MATCH(AI$21&amp;"-"&amp;$F183,Orçamento!$F:$F,),1)))</f>
        <v/>
      </c>
      <c r="AJ182" s="311" t="str">
        <f ca="1">IF(AJ$21&gt;$D182,"",IF($G182=$E$6,INDEX(Orçamento!$U:$U,MATCH(AJ$21,Orçamento!$C:$C,),1),INDEX(Orçamento!$U:$U,MATCH(AJ$21&amp;"-"&amp;$F183,Orçamento!$F:$F,),1)))</f>
        <v/>
      </c>
      <c r="AK182" s="311" t="str">
        <f ca="1">IF(AK$21&gt;$D182,"",IF($G182=$E$6,INDEX(Orçamento!$U:$U,MATCH(AK$21,Orçamento!$C:$C,),1),INDEX(Orçamento!$U:$U,MATCH(AK$21&amp;"-"&amp;$F183,Orçamento!$F:$F,),1)))</f>
        <v/>
      </c>
    </row>
    <row r="183" spans="1:37" ht="13.15" customHeight="1">
      <c r="A183" s="206"/>
      <c r="B183" s="263">
        <f t="shared" ref="B183" ca="1" si="175">IF($F182&gt;$E$2,0,(1/(1-B184-C184))*(B184+C184))</f>
        <v>0</v>
      </c>
      <c r="C183" s="264" cm="1">
        <f t="array" aca="1" ref="C183" ca="1">IF(ROUND(SUM(IF(R182:AK182&lt;&gt;"",(R183:AK183)))-N182,3)&lt;&gt;0,"X",0)</f>
        <v>0</v>
      </c>
      <c r="D183" s="206"/>
      <c r="E183" s="215" t="str" cm="1">
        <f t="array" aca="1" ref="E183" ca="1">IF($F182&gt;$E$2,"",INDEX('QC rev00'!$J$9:$J$120,1+E182,1))</f>
        <v/>
      </c>
      <c r="F183" s="215" t="str" cm="1">
        <f t="array" aca="1" ref="F183" ca="1">IF($F182&gt;$E$2,"",IF($F$2=1,INDEX('QC rev00'!$M$10:$T$120,$F184,1),IF($F$2=2,INDEX(#REF!,$F184,1),INDEX(#REF!,$F184,1))))</f>
        <v/>
      </c>
      <c r="G183" s="752"/>
      <c r="H183" s="729"/>
      <c r="I183" s="730"/>
      <c r="J183" s="747"/>
      <c r="K183" s="748"/>
      <c r="L183" s="755"/>
      <c r="M183" s="734"/>
      <c r="N183" s="737"/>
      <c r="O183" s="740"/>
      <c r="P183" s="743"/>
      <c r="Q183" s="265" t="s">
        <v>90</v>
      </c>
      <c r="R183" s="312" t="str" cm="1">
        <f t="array" aca="1" ref="R183" ca="1">IF(OR($D182=0,R182="",$N182=0),"",
IF($G182=$E$6,
SUM(IF(OFFSET($R$23,,,($F182-1)*3-2,$D$3)=R182,OFFSET($R$25,,,($F182-1)*3-2,$D$3)*OFFSET($B$23,1,,($F182-1)*3-2,1))),
IF($D182=1,$N182,
SUMIF(OFFSET(Orçamento!$D$1,$B182-1,,$C182,),$F183&amp;"-"&amp;R182,OFFSET(Orçamento!$I$1,$B182-1,,$C182,))*$N182/$E183)))</f>
        <v/>
      </c>
      <c r="S183" s="312" t="str" cm="1">
        <f t="array" aca="1" ref="S183" ca="1">IF(OR($D182=0,S182="",$N182=0),"",
IF($G182=$E$6,
SUM(IF(OFFSET($R$23,,,($F182-1)*3-2,$D$3)=S182,OFFSET($R$25,,,($F182-1)*3-2,$D$3)*OFFSET($B$23,1,,($F182-1)*3-2,1))),
IF($D182=1,$N182,
SUMIF(OFFSET(Orçamento!$D$1,$B182-1,,$C182,),$F183&amp;"-"&amp;S182,OFFSET(Orçamento!$I$1,$B182-1,,$C182,))*$N182/$E183)))</f>
        <v/>
      </c>
      <c r="T183" s="312" t="str" cm="1">
        <f t="array" aca="1" ref="T183" ca="1">IF(OR($D182=0,T182="",$N182=0),"",
IF($G182=$E$6,
SUM(IF(OFFSET($R$23,,,($F182-1)*3-2,$D$3)=T182,OFFSET($R$25,,,($F182-1)*3-2,$D$3)*OFFSET($B$23,1,,($F182-1)*3-2,1))),
IF($D182=1,$N182,
SUMIF(OFFSET(Orçamento!$D$1,$B182-1,,$C182,),$F183&amp;"-"&amp;T182,OFFSET(Orçamento!$I$1,$B182-1,,$C182,))*$N182/$E183)))</f>
        <v/>
      </c>
      <c r="U183" s="313" t="str" cm="1">
        <f t="array" aca="1" ref="U183" ca="1">IF(OR($D182=0,U182="",$N182=0),"",
IF($G182=$E$6,
SUM(IF(OFFSET($R$23,,,($F182-1)*3-2,$D$3)=U182,OFFSET($R$25,,,($F182-1)*3-2,$D$3)*OFFSET($B$23,1,,($F182-1)*3-2,1))),
IF($D182=1,$N182,
SUMIF(OFFSET(Orçamento!$D$1,$B182-1,,$C182,),$F183&amp;"-"&amp;U182,OFFSET(Orçamento!$I$1,$B182-1,,$C182,))*$N182/$E183)))</f>
        <v/>
      </c>
      <c r="V183" s="312" t="str" cm="1">
        <f t="array" aca="1" ref="V183" ca="1">IF(OR($D182=0,V182="",$N182=0),"",
IF($G182=$E$6,
SUM(IF(OFFSET($R$23,,,($F182-1)*3-2,$D$3)=V182,OFFSET($R$25,,,($F182-1)*3-2,$D$3)*OFFSET($B$23,1,,($F182-1)*3-2,1))),
IF($D182=1,$N182,
SUMIF(OFFSET(Orçamento!$D$1,$B182-1,,$C182,),$F183&amp;"-"&amp;V182,OFFSET(Orçamento!$I$1,$B182-1,,$C182,))*$N182/$E183)))</f>
        <v/>
      </c>
      <c r="W183" s="312" t="str" cm="1">
        <f t="array" aca="1" ref="W183" ca="1">IF(OR($D182=0,W182="",$N182=0),"",
IF($G182=$E$6,
SUM(IF(OFFSET($R$23,,,($F182-1)*3-2,$D$3)=W182,OFFSET($R$25,,,($F182-1)*3-2,$D$3)*OFFSET($B$23,1,,($F182-1)*3-2,1))),
IF($D182=1,$N182,
SUMIF(OFFSET(Orçamento!$D$1,$B182-1,,$C182,),$F183&amp;"-"&amp;W182,OFFSET(Orçamento!$I$1,$B182-1,,$C182,))*$N182/$E183)))</f>
        <v/>
      </c>
      <c r="X183" s="312" t="str" cm="1">
        <f t="array" aca="1" ref="X183" ca="1">IF(OR($D182=0,X182="",$N182=0),"",
IF($G182=$E$6,
SUM(IF(OFFSET($R$23,,,($F182-1)*3-2,$D$3)=X182,OFFSET($R$25,,,($F182-1)*3-2,$D$3)*OFFSET($B$23,1,,($F182-1)*3-2,1))),
IF($D182=1,$N182,
SUMIF(OFFSET(Orçamento!$D$1,$B182-1,,$C182,),$F183&amp;"-"&amp;X182,OFFSET(Orçamento!$I$1,$B182-1,,$C182,))*$N182/$E183)))</f>
        <v/>
      </c>
      <c r="Y183" s="312" t="str" cm="1">
        <f t="array" aca="1" ref="Y183" ca="1">IF(OR($D182=0,Y182="",$N182=0),"",
IF($G182=$E$6,
SUM(IF(OFFSET($R$23,,,($F182-1)*3-2,$D$3)=Y182,OFFSET($R$25,,,($F182-1)*3-2,$D$3)*OFFSET($B$23,1,,($F182-1)*3-2,1))),
IF($D182=1,$N182,
SUMIF(OFFSET(Orçamento!$D$1,$B182-1,,$C182,),$F183&amp;"-"&amp;Y182,OFFSET(Orçamento!$I$1,$B182-1,,$C182,))*$N182/$E183)))</f>
        <v/>
      </c>
      <c r="Z183" s="312" t="str" cm="1">
        <f t="array" aca="1" ref="Z183" ca="1">IF(OR($D182=0,Z182="",$N182=0),"",
IF($G182=$E$6,
SUM(IF(OFFSET($R$23,,,($F182-1)*3-2,$D$3)=Z182,OFFSET($R$25,,,($F182-1)*3-2,$D$3)*OFFSET($B$23,1,,($F182-1)*3-2,1))),
IF($D182=1,$N182,
SUMIF(OFFSET(Orçamento!$D$1,$B182-1,,$C182,),$F183&amp;"-"&amp;Z182,OFFSET(Orçamento!$I$1,$B182-1,,$C182,))*$N182/$E183)))</f>
        <v/>
      </c>
      <c r="AA183" s="314" t="str" cm="1">
        <f t="array" aca="1" ref="AA183" ca="1">IF(OR($D182=0,AA182="",$N182=0),"",
IF($G182=$E$6,
SUM(IF(OFFSET($R$23,,,($F182-1)*3-2,$D$3)=AA182,OFFSET($R$25,,,($F182-1)*3-2,$D$3)*OFFSET($B$23,1,,($F182-1)*3-2,1))),
IF($D182=1,$N182,
SUMIF(OFFSET(Orçamento!$D$1,$B182-1,,$C182,),$F183&amp;"-"&amp;AA182,OFFSET(Orçamento!$I$1,$B182-1,,$C182,))*$N182/$E183)))</f>
        <v/>
      </c>
      <c r="AB183" s="314" t="str" cm="1">
        <f t="array" aca="1" ref="AB183" ca="1">IF(OR($D182=0,AB182="",$N182=0),"",
IF($G182=$E$6,
SUM(IF(OFFSET($R$23,,,($F182-1)*3-2,$D$3)=AB182,OFFSET($R$25,,,($F182-1)*3-2,$D$3)*OFFSET($B$23,1,,($F182-1)*3-2,1))),
IF($D182=1,$N182,
SUMIF(OFFSET(Orçamento!$D$1,$B182-1,,$C182,),$F183&amp;"-"&amp;AB182,OFFSET(Orçamento!$I$1,$B182-1,,$C182,))*$N182/$E183)))</f>
        <v/>
      </c>
      <c r="AC183" s="314" t="str" cm="1">
        <f t="array" aca="1" ref="AC183" ca="1">IF(OR($D182=0,AC182="",$N182=0),"",
IF($G182=$E$6,
SUM(IF(OFFSET($R$23,,,($F182-1)*3-2,$D$3)=AC182,OFFSET($R$25,,,($F182-1)*3-2,$D$3)*OFFSET($B$23,1,,($F182-1)*3-2,1))),
IF($D182=1,$N182,
SUMIF(OFFSET(Orçamento!$D$1,$B182-1,,$C182,),$F183&amp;"-"&amp;AC182,OFFSET(Orçamento!$I$1,$B182-1,,$C182,))*$N182/$E183)))</f>
        <v/>
      </c>
      <c r="AD183" s="314" t="str" cm="1">
        <f t="array" aca="1" ref="AD183" ca="1">IF(OR($D182=0,AD182="",$N182=0),"",
IF($G182=$E$6,
SUM(IF(OFFSET($R$23,,,($F182-1)*3-2,$D$3)=AD182,OFFSET($R$25,,,($F182-1)*3-2,$D$3)*OFFSET($B$23,1,,($F182-1)*3-2,1))),
IF($D182=1,$N182,
SUMIF(OFFSET(Orçamento!$D$1,$B182-1,,$C182,),$F183&amp;"-"&amp;AD182,OFFSET(Orçamento!$I$1,$B182-1,,$C182,))*$N182/$E183)))</f>
        <v/>
      </c>
      <c r="AE183" s="314" t="str" cm="1">
        <f t="array" aca="1" ref="AE183" ca="1">IF(OR($D182=0,AE182="",$N182=0),"",
IF($G182=$E$6,
SUM(IF(OFFSET($R$23,,,($F182-1)*3-2,$D$3)=AE182,OFFSET($R$25,,,($F182-1)*3-2,$D$3)*OFFSET($B$23,1,,($F182-1)*3-2,1))),
IF($D182=1,$N182,
SUMIF(OFFSET(Orçamento!$D$1,$B182-1,,$C182,),$F183&amp;"-"&amp;AE182,OFFSET(Orçamento!$I$1,$B182-1,,$C182,))*$N182/$E183)))</f>
        <v/>
      </c>
      <c r="AF183" s="314" t="str" cm="1">
        <f t="array" aca="1" ref="AF183" ca="1">IF(OR($D182=0,AF182="",$N182=0),"",
IF($G182=$E$6,
SUM(IF(OFFSET($R$23,,,($F182-1)*3-2,$D$3)=AF182,OFFSET($R$25,,,($F182-1)*3-2,$D$3)*OFFSET($B$23,1,,($F182-1)*3-2,1))),
IF($D182=1,$N182,
SUMIF(OFFSET(Orçamento!$D$1,$B182-1,,$C182,),$F183&amp;"-"&amp;AF182,OFFSET(Orçamento!$I$1,$B182-1,,$C182,))*$N182/$E183)))</f>
        <v/>
      </c>
      <c r="AG183" s="314" t="str" cm="1">
        <f t="array" aca="1" ref="AG183" ca="1">IF(OR($D182=0,AG182="",$N182=0),"",
IF($G182=$E$6,
SUM(IF(OFFSET($R$23,,,($F182-1)*3-2,$D$3)=AG182,OFFSET($R$25,,,($F182-1)*3-2,$D$3)*OFFSET($B$23,1,,($F182-1)*3-2,1))),
IF($D182=1,$N182,
SUMIF(OFFSET(Orçamento!$D$1,$B182-1,,$C182,),$F183&amp;"-"&amp;AG182,OFFSET(Orçamento!$I$1,$B182-1,,$C182,))*$N182/$E183)))</f>
        <v/>
      </c>
      <c r="AH183" s="314" t="str" cm="1">
        <f t="array" aca="1" ref="AH183" ca="1">IF(OR($D182=0,AH182="",$N182=0),"",
IF($G182=$E$6,
SUM(IF(OFFSET($R$23,,,($F182-1)*3-2,$D$3)=AH182,OFFSET($R$25,,,($F182-1)*3-2,$D$3)*OFFSET($B$23,1,,($F182-1)*3-2,1))),
IF($D182=1,$N182,
SUMIF(OFFSET(Orçamento!$D$1,$B182-1,,$C182,),$F183&amp;"-"&amp;AH182,OFFSET(Orçamento!$I$1,$B182-1,,$C182,))*$N182/$E183)))</f>
        <v/>
      </c>
      <c r="AI183" s="314" t="str" cm="1">
        <f t="array" aca="1" ref="AI183" ca="1">IF(OR($D182=0,AI182="",$N182=0),"",
IF($G182=$E$6,
SUM(IF(OFFSET($R$23,,,($F182-1)*3-2,$D$3)=AI182,OFFSET($R$25,,,($F182-1)*3-2,$D$3)*OFFSET($B$23,1,,($F182-1)*3-2,1))),
IF($D182=1,$N182,
SUMIF(OFFSET(Orçamento!$D$1,$B182-1,,$C182,),$F183&amp;"-"&amp;AI182,OFFSET(Orçamento!$I$1,$B182-1,,$C182,))*$N182/$E183)))</f>
        <v/>
      </c>
      <c r="AJ183" s="314" t="str" cm="1">
        <f t="array" aca="1" ref="AJ183" ca="1">IF(OR($D182=0,AJ182="",$N182=0),"",
IF($G182=$E$6,
SUM(IF(OFFSET($R$23,,,($F182-1)*3-2,$D$3)=AJ182,OFFSET($R$25,,,($F182-1)*3-2,$D$3)*OFFSET($B$23,1,,($F182-1)*3-2,1))),
IF($D182=1,$N182,
SUMIF(OFFSET(Orçamento!$D$1,$B182-1,,$C182,),$F183&amp;"-"&amp;AJ182,OFFSET(Orçamento!$I$1,$B182-1,,$C182,))*$N182/$E183)))</f>
        <v/>
      </c>
      <c r="AK183" s="314" t="str" cm="1">
        <f t="array" aca="1" ref="AK183" ca="1">IF(OR($D182=0,AK182="",$N182=0),"",
IF($G182=$E$6,
SUM(IF(OFFSET($R$23,,,($F182-1)*3-2,$D$3)=AK182,OFFSET($R$25,,,($F182-1)*3-2,$D$3)*OFFSET($B$23,1,,($F182-1)*3-2,1))),
IF($D182=1,$N182,
SUMIF(OFFSET(Orçamento!$D$1,$B182-1,,$C182,),$F183&amp;"-"&amp;AK182,OFFSET(Orçamento!$I$1,$B182-1,,$C182,))*$N182/$E183)))</f>
        <v/>
      </c>
    </row>
    <row r="184" spans="1:37" ht="13.15" customHeight="1">
      <c r="A184" s="206"/>
      <c r="B184" s="266" t="str" cm="1">
        <f t="array" aca="1" ref="B184" ca="1">IF($F182&gt;$E$2,"",IF($F$2=1,INDEX('QC rev00'!$M$10:$T$120,$F184,5),IF($F$2=2,INDEX(#REF!,$F184,5),INDEX(#REF!,$F184,5))))</f>
        <v/>
      </c>
      <c r="C184" s="266" t="str" cm="1">
        <f t="array" aca="1" ref="C184" ca="1">IF($F182&gt;$E$2,"",IF($F$2=1,INDEX('QC rev00'!$M$10:$T$120,$F184,6),IF($F$2=2,INDEX(#REF!,$F184,6),INDEX(#REF!,$F184,6))))</f>
        <v/>
      </c>
      <c r="D184" s="207"/>
      <c r="E184" s="207"/>
      <c r="F184" s="207" t="str">
        <f ca="1">IF(F182&gt;$E$2,"",MATCH(F182,'QC rev00'!$C$10:$C$120,))</f>
        <v/>
      </c>
      <c r="G184" s="753"/>
      <c r="H184" s="731"/>
      <c r="I184" s="732"/>
      <c r="J184" s="749"/>
      <c r="K184" s="750"/>
      <c r="L184" s="756"/>
      <c r="M184" s="735"/>
      <c r="N184" s="738"/>
      <c r="O184" s="741"/>
      <c r="P184" s="744"/>
      <c r="Q184" s="267" t="s">
        <v>91</v>
      </c>
      <c r="R184" s="588">
        <f t="shared" ref="R184:AK184" ca="1" si="176">IFERROR(R183*$O182,0)</f>
        <v>0</v>
      </c>
      <c r="S184" s="588">
        <f t="shared" ca="1" si="176"/>
        <v>0</v>
      </c>
      <c r="T184" s="588">
        <f t="shared" ca="1" si="176"/>
        <v>0</v>
      </c>
      <c r="U184" s="589">
        <f t="shared" ca="1" si="176"/>
        <v>0</v>
      </c>
      <c r="V184" s="588">
        <f t="shared" ca="1" si="176"/>
        <v>0</v>
      </c>
      <c r="W184" s="588">
        <f t="shared" ca="1" si="176"/>
        <v>0</v>
      </c>
      <c r="X184" s="588">
        <f t="shared" ca="1" si="176"/>
        <v>0</v>
      </c>
      <c r="Y184" s="588">
        <f t="shared" ca="1" si="176"/>
        <v>0</v>
      </c>
      <c r="Z184" s="588">
        <f t="shared" ca="1" si="176"/>
        <v>0</v>
      </c>
      <c r="AA184" s="588">
        <f t="shared" ca="1" si="176"/>
        <v>0</v>
      </c>
      <c r="AB184" s="588">
        <f t="shared" ca="1" si="176"/>
        <v>0</v>
      </c>
      <c r="AC184" s="588">
        <f t="shared" ca="1" si="176"/>
        <v>0</v>
      </c>
      <c r="AD184" s="588">
        <f t="shared" ca="1" si="176"/>
        <v>0</v>
      </c>
      <c r="AE184" s="588">
        <f t="shared" ca="1" si="176"/>
        <v>0</v>
      </c>
      <c r="AF184" s="588">
        <f t="shared" ca="1" si="176"/>
        <v>0</v>
      </c>
      <c r="AG184" s="588">
        <f t="shared" ca="1" si="176"/>
        <v>0</v>
      </c>
      <c r="AH184" s="588">
        <f t="shared" ca="1" si="176"/>
        <v>0</v>
      </c>
      <c r="AI184" s="588">
        <f t="shared" ca="1" si="176"/>
        <v>0</v>
      </c>
      <c r="AJ184" s="588">
        <f t="shared" ca="1" si="176"/>
        <v>0</v>
      </c>
      <c r="AK184" s="588">
        <f t="shared" ca="1" si="176"/>
        <v>0</v>
      </c>
    </row>
    <row r="185" spans="1:37" ht="13.15" customHeight="1">
      <c r="A185" s="206"/>
      <c r="B185" s="261">
        <f ca="1">IF($F185&gt;$E$2,0,IF(E185&lt;&gt;"",MATCH(F186&amp;" - Mapa",Orçamento!J:J,),0))</f>
        <v>0</v>
      </c>
      <c r="C185" s="215">
        <f ca="1">IF($D185&gt;1,_xlfn.MAXIFS(Orçamento!G:G,Orçamento!J:J,F186&amp;" - Mapa")+6-B185,0)</f>
        <v>0</v>
      </c>
      <c r="D185" s="261">
        <f ca="1">IF($F185&gt;$E$2,0,IF($G185=$E$6,$D$2,IF(E185&lt;&gt;"",_xlfn.MAXIFS(Orçamento!E:E,Orçamento!J:J,F186&amp;" - Mapa"),0)))</f>
        <v>0</v>
      </c>
      <c r="E185" s="215" t="str">
        <f ca="1">IF(F186="","",_xlfn.IFNA(MATCH($F186,'QC rev00'!$G$10:$G$120,),""))</f>
        <v/>
      </c>
      <c r="F185" s="207" cm="1">
        <f t="array" aca="1" ref="F185" ca="1">OFFSET(F185,-3,,,)+1</f>
        <v>55</v>
      </c>
      <c r="G185" s="751" t="str" cm="1">
        <f t="array" aca="1" ref="G185" ca="1">IF($F185&gt;$E$2,"",IF($F$2=1,INDEX('QC rev00'!$M$10:$T$120,$F187,2),IF($F$2=2,INDEX(#REF!,$F187,2),INDEX(#REF!,$F187,2))))</f>
        <v/>
      </c>
      <c r="H185" s="727" t="str" cm="1">
        <f t="array" aca="1" ref="H185" ca="1">IF($F185&gt;$E$2,"",IF($F$2=1,INDEX('QC rev00'!$M$10:$T$120,$F187,3),IF($F$2=2,INDEX(#REF!,$F187,3),INDEX(#REF!,$F187,3))))</f>
        <v/>
      </c>
      <c r="I185" s="728"/>
      <c r="J185" s="745"/>
      <c r="K185" s="746"/>
      <c r="L185" s="754" t="str" cm="1">
        <f t="array" aca="1" ref="L185" ca="1">IF($F185&gt;$E$2,"",IF($F$2=1,INDEX('QC rev00'!$M$10:$T$120,$F187,7),IF($F$2=2,INDEX(#REF!,$F187,7),INDEX(#REF!,$F187,7))))</f>
        <v/>
      </c>
      <c r="M185" s="733" t="str" cm="1">
        <f t="array" aca="1" ref="M185" ca="1">IF($F185&gt;$E$2,"",IF($F$2=1,INDEX('QC rev00'!$M$10:$T$120,$F187,8),IF($F$2=2,INDEX(#REF!,$F187,8),INDEX(#REF!,$F187,8))))</f>
        <v/>
      </c>
      <c r="N185" s="736" cm="1">
        <f t="array" aca="1" ref="N185" ca="1">IF($F185&gt;$E$2,0,IF(_xlfn.IFNA(MATCH($G185,Listas!$E$4:$E$206,),0)&gt;0,$F$5,IF($F$2=1,INDEX('QC rev00'!$M$10:$U$120,$F187,9),IF($F$2=2,INDEX(#REF!,$F187,9),INDEX(#REF!,$F187,9)))))</f>
        <v>0</v>
      </c>
      <c r="O185" s="739" cm="1">
        <f t="array" aca="1" ref="O185" ca="1">IF($F185&gt;$E$2,0,IF(_xlfn.IFNA(MATCH($G185,Listas!$E$4:$E$206,),0)&gt;0,1,IF($H$10=0,0,IF($F$2=1,INDEX('QC rev00'!$M$10:$BC$120,$F187,9+$F$3),IF($F$2=2,INDEX(#REF!,$F187,9+$F$3),INDEX(#REF!,$F187,9+$F$3)))*IF($E$5="X",1,1-$B187-$C187))))</f>
        <v>0</v>
      </c>
      <c r="P185" s="742">
        <f t="shared" ref="P185" ca="1" si="177">N185*O185</f>
        <v>0</v>
      </c>
      <c r="Q185" s="262" t="s">
        <v>89</v>
      </c>
      <c r="R185" s="308" t="str" cm="1">
        <f t="array" aca="1" ref="R185" ca="1">IF($D185=0,"",IF($G185=$E$6,INDEX(Orçamento!$U:$U,MATCH(R$21,Orçamento!$C:$C,),1),INDEX(Orçamento!$U:$U,$B185,1)))</f>
        <v/>
      </c>
      <c r="S185" s="309" t="str">
        <f ca="1">IF(S$21&gt;$D185,"",IF($G185=$E$6,INDEX(Orçamento!$U:$U,MATCH(S$21,Orçamento!$C:$C,),1),INDEX(Orçamento!$U:$U,MATCH(S$21&amp;"-"&amp;$F186,Orçamento!$F:$F,),1)))</f>
        <v/>
      </c>
      <c r="T185" s="309" t="str">
        <f ca="1">IF(T$21&gt;$D185,"",IF($G185=$E$6,INDEX(Orçamento!$U:$U,MATCH(T$21,Orçamento!$C:$C,),1),INDEX(Orçamento!$U:$U,MATCH(T$21&amp;"-"&amp;$F186,Orçamento!$F:$F,),1)))</f>
        <v/>
      </c>
      <c r="U185" s="310" t="str">
        <f ca="1">IF(U$21&gt;$D185,"",IF($G185=$E$6,INDEX(Orçamento!$U:$U,MATCH(U$21,Orçamento!$C:$C,),1),INDEX(Orçamento!$U:$U,MATCH(U$21&amp;"-"&amp;$F186,Orçamento!$F:$F,),1)))</f>
        <v/>
      </c>
      <c r="V185" s="309" t="str">
        <f ca="1">IF(V$21&gt;$D185,"",IF($G185=$E$6,INDEX(Orçamento!$U:$U,MATCH(V$21,Orçamento!$C:$C,),1),INDEX(Orçamento!$U:$U,MATCH(V$21&amp;"-"&amp;$F186,Orçamento!$F:$F,),1)))</f>
        <v/>
      </c>
      <c r="W185" s="309" t="str">
        <f ca="1">IF(W$21&gt;$D185,"",IF($G185=$E$6,INDEX(Orçamento!$U:$U,MATCH(W$21,Orçamento!$C:$C,),1),INDEX(Orçamento!$U:$U,MATCH(W$21&amp;"-"&amp;$F186,Orçamento!$F:$F,),1)))</f>
        <v/>
      </c>
      <c r="X185" s="309" t="str">
        <f ca="1">IF(X$21&gt;$D185,"",IF($G185=$E$6,INDEX(Orçamento!$U:$U,MATCH(X$21,Orçamento!$C:$C,),1),INDEX(Orçamento!$U:$U,MATCH(X$21&amp;"-"&amp;$F186,Orçamento!$F:$F,),1)))</f>
        <v/>
      </c>
      <c r="Y185" s="309" t="str">
        <f ca="1">IF(Y$21&gt;$D185,"",IF($G185=$E$6,INDEX(Orçamento!$U:$U,MATCH(Y$21,Orçamento!$C:$C,),1),INDEX(Orçamento!$U:$U,MATCH(Y$21&amp;"-"&amp;$F186,Orçamento!$F:$F,),1)))</f>
        <v/>
      </c>
      <c r="Z185" s="309" t="str">
        <f ca="1">IF(Z$21&gt;$D185,"",IF($G185=$E$6,INDEX(Orçamento!$U:$U,MATCH(Z$21,Orçamento!$C:$C,),1),INDEX(Orçamento!$U:$U,MATCH(Z$21&amp;"-"&amp;$F186,Orçamento!$F:$F,),1)))</f>
        <v/>
      </c>
      <c r="AA185" s="311" t="str">
        <f ca="1">IF(AA$21&gt;$D185,"",IF($G185=$E$6,INDEX(Orçamento!$U:$U,MATCH(AA$21,Orçamento!$C:$C,),1),INDEX(Orçamento!$U:$U,MATCH(AA$21&amp;"-"&amp;$F186,Orçamento!$F:$F,),1)))</f>
        <v/>
      </c>
      <c r="AB185" s="311" t="str">
        <f ca="1">IF(AB$21&gt;$D185,"",IF($G185=$E$6,INDEX(Orçamento!$U:$U,MATCH(AB$21,Orçamento!$C:$C,),1),INDEX(Orçamento!$U:$U,MATCH(AB$21&amp;"-"&amp;$F186,Orçamento!$F:$F,),1)))</f>
        <v/>
      </c>
      <c r="AC185" s="311" t="str">
        <f ca="1">IF(AC$21&gt;$D185,"",IF($G185=$E$6,INDEX(Orçamento!$U:$U,MATCH(AC$21,Orçamento!$C:$C,),1),INDEX(Orçamento!$U:$U,MATCH(AC$21&amp;"-"&amp;$F186,Orçamento!$F:$F,),1)))</f>
        <v/>
      </c>
      <c r="AD185" s="311" t="str">
        <f ca="1">IF(AD$21&gt;$D185,"",IF($G185=$E$6,INDEX(Orçamento!$U:$U,MATCH(AD$21,Orçamento!$C:$C,),1),INDEX(Orçamento!$U:$U,MATCH(AD$21&amp;"-"&amp;$F186,Orçamento!$F:$F,),1)))</f>
        <v/>
      </c>
      <c r="AE185" s="311" t="str">
        <f ca="1">IF(AE$21&gt;$D185,"",IF($G185=$E$6,INDEX(Orçamento!$U:$U,MATCH(AE$21,Orçamento!$C:$C,),1),INDEX(Orçamento!$U:$U,MATCH(AE$21&amp;"-"&amp;$F186,Orçamento!$F:$F,),1)))</f>
        <v/>
      </c>
      <c r="AF185" s="311" t="str">
        <f ca="1">IF(AF$21&gt;$D185,"",IF($G185=$E$6,INDEX(Orçamento!$U:$U,MATCH(AF$21,Orçamento!$C:$C,),1),INDEX(Orçamento!$U:$U,MATCH(AF$21&amp;"-"&amp;$F186,Orçamento!$F:$F,),1)))</f>
        <v/>
      </c>
      <c r="AG185" s="311" t="str">
        <f ca="1">IF(AG$21&gt;$D185,"",IF($G185=$E$6,INDEX(Orçamento!$U:$U,MATCH(AG$21,Orçamento!$C:$C,),1),INDEX(Orçamento!$U:$U,MATCH(AG$21&amp;"-"&amp;$F186,Orçamento!$F:$F,),1)))</f>
        <v/>
      </c>
      <c r="AH185" s="311" t="str">
        <f ca="1">IF(AH$21&gt;$D185,"",IF($G185=$E$6,INDEX(Orçamento!$U:$U,MATCH(AH$21,Orçamento!$C:$C,),1),INDEX(Orçamento!$U:$U,MATCH(AH$21&amp;"-"&amp;$F186,Orçamento!$F:$F,),1)))</f>
        <v/>
      </c>
      <c r="AI185" s="311" t="str">
        <f ca="1">IF(AI$21&gt;$D185,"",IF($G185=$E$6,INDEX(Orçamento!$U:$U,MATCH(AI$21,Orçamento!$C:$C,),1),INDEX(Orçamento!$U:$U,MATCH(AI$21&amp;"-"&amp;$F186,Orçamento!$F:$F,),1)))</f>
        <v/>
      </c>
      <c r="AJ185" s="311" t="str">
        <f ca="1">IF(AJ$21&gt;$D185,"",IF($G185=$E$6,INDEX(Orçamento!$U:$U,MATCH(AJ$21,Orçamento!$C:$C,),1),INDEX(Orçamento!$U:$U,MATCH(AJ$21&amp;"-"&amp;$F186,Orçamento!$F:$F,),1)))</f>
        <v/>
      </c>
      <c r="AK185" s="311" t="str">
        <f ca="1">IF(AK$21&gt;$D185,"",IF($G185=$E$6,INDEX(Orçamento!$U:$U,MATCH(AK$21,Orçamento!$C:$C,),1),INDEX(Orçamento!$U:$U,MATCH(AK$21&amp;"-"&amp;$F186,Orçamento!$F:$F,),1)))</f>
        <v/>
      </c>
    </row>
    <row r="186" spans="1:37" ht="13.15" customHeight="1">
      <c r="A186" s="206"/>
      <c r="B186" s="263">
        <f t="shared" ref="B186" ca="1" si="178">IF($F185&gt;$E$2,0,(1/(1-B187-C187))*(B187+C187))</f>
        <v>0</v>
      </c>
      <c r="C186" s="264" cm="1">
        <f t="array" aca="1" ref="C186" ca="1">IF(ROUND(SUM(IF(R185:AK185&lt;&gt;"",(R186:AK186)))-N185,3)&lt;&gt;0,"X",0)</f>
        <v>0</v>
      </c>
      <c r="D186" s="206"/>
      <c r="E186" s="215" t="str" cm="1">
        <f t="array" aca="1" ref="E186" ca="1">IF($F185&gt;$E$2,"",INDEX('QC rev00'!$J$9:$J$120,1+E185,1))</f>
        <v/>
      </c>
      <c r="F186" s="215" t="str" cm="1">
        <f t="array" aca="1" ref="F186" ca="1">IF($F185&gt;$E$2,"",IF($F$2=1,INDEX('QC rev00'!$M$10:$T$120,$F187,1),IF($F$2=2,INDEX(#REF!,$F187,1),INDEX(#REF!,$F187,1))))</f>
        <v/>
      </c>
      <c r="G186" s="752"/>
      <c r="H186" s="729"/>
      <c r="I186" s="730"/>
      <c r="J186" s="747"/>
      <c r="K186" s="748"/>
      <c r="L186" s="755"/>
      <c r="M186" s="734"/>
      <c r="N186" s="737"/>
      <c r="O186" s="740"/>
      <c r="P186" s="743"/>
      <c r="Q186" s="265" t="s">
        <v>90</v>
      </c>
      <c r="R186" s="312" t="str" cm="1">
        <f t="array" aca="1" ref="R186" ca="1">IF(OR($D185=0,R185="",$N185=0),"",
IF($G185=$E$6,
SUM(IF(OFFSET($R$23,,,($F185-1)*3-2,$D$3)=R185,OFFSET($R$25,,,($F185-1)*3-2,$D$3)*OFFSET($B$23,1,,($F185-1)*3-2,1))),
IF($D185=1,$N185,
SUMIF(OFFSET(Orçamento!$D$1,$B185-1,,$C185,),$F186&amp;"-"&amp;R185,OFFSET(Orçamento!$I$1,$B185-1,,$C185,))*$N185/$E186)))</f>
        <v/>
      </c>
      <c r="S186" s="312" t="str" cm="1">
        <f t="array" aca="1" ref="S186" ca="1">IF(OR($D185=0,S185="",$N185=0),"",
IF($G185=$E$6,
SUM(IF(OFFSET($R$23,,,($F185-1)*3-2,$D$3)=S185,OFFSET($R$25,,,($F185-1)*3-2,$D$3)*OFFSET($B$23,1,,($F185-1)*3-2,1))),
IF($D185=1,$N185,
SUMIF(OFFSET(Orçamento!$D$1,$B185-1,,$C185,),$F186&amp;"-"&amp;S185,OFFSET(Orçamento!$I$1,$B185-1,,$C185,))*$N185/$E186)))</f>
        <v/>
      </c>
      <c r="T186" s="312" t="str" cm="1">
        <f t="array" aca="1" ref="T186" ca="1">IF(OR($D185=0,T185="",$N185=0),"",
IF($G185=$E$6,
SUM(IF(OFFSET($R$23,,,($F185-1)*3-2,$D$3)=T185,OFFSET($R$25,,,($F185-1)*3-2,$D$3)*OFFSET($B$23,1,,($F185-1)*3-2,1))),
IF($D185=1,$N185,
SUMIF(OFFSET(Orçamento!$D$1,$B185-1,,$C185,),$F186&amp;"-"&amp;T185,OFFSET(Orçamento!$I$1,$B185-1,,$C185,))*$N185/$E186)))</f>
        <v/>
      </c>
      <c r="U186" s="313" t="str" cm="1">
        <f t="array" aca="1" ref="U186" ca="1">IF(OR($D185=0,U185="",$N185=0),"",
IF($G185=$E$6,
SUM(IF(OFFSET($R$23,,,($F185-1)*3-2,$D$3)=U185,OFFSET($R$25,,,($F185-1)*3-2,$D$3)*OFFSET($B$23,1,,($F185-1)*3-2,1))),
IF($D185=1,$N185,
SUMIF(OFFSET(Orçamento!$D$1,$B185-1,,$C185,),$F186&amp;"-"&amp;U185,OFFSET(Orçamento!$I$1,$B185-1,,$C185,))*$N185/$E186)))</f>
        <v/>
      </c>
      <c r="V186" s="312" t="str" cm="1">
        <f t="array" aca="1" ref="V186" ca="1">IF(OR($D185=0,V185="",$N185=0),"",
IF($G185=$E$6,
SUM(IF(OFFSET($R$23,,,($F185-1)*3-2,$D$3)=V185,OFFSET($R$25,,,($F185-1)*3-2,$D$3)*OFFSET($B$23,1,,($F185-1)*3-2,1))),
IF($D185=1,$N185,
SUMIF(OFFSET(Orçamento!$D$1,$B185-1,,$C185,),$F186&amp;"-"&amp;V185,OFFSET(Orçamento!$I$1,$B185-1,,$C185,))*$N185/$E186)))</f>
        <v/>
      </c>
      <c r="W186" s="312" t="str" cm="1">
        <f t="array" aca="1" ref="W186" ca="1">IF(OR($D185=0,W185="",$N185=0),"",
IF($G185=$E$6,
SUM(IF(OFFSET($R$23,,,($F185-1)*3-2,$D$3)=W185,OFFSET($R$25,,,($F185-1)*3-2,$D$3)*OFFSET($B$23,1,,($F185-1)*3-2,1))),
IF($D185=1,$N185,
SUMIF(OFFSET(Orçamento!$D$1,$B185-1,,$C185,),$F186&amp;"-"&amp;W185,OFFSET(Orçamento!$I$1,$B185-1,,$C185,))*$N185/$E186)))</f>
        <v/>
      </c>
      <c r="X186" s="312" t="str" cm="1">
        <f t="array" aca="1" ref="X186" ca="1">IF(OR($D185=0,X185="",$N185=0),"",
IF($G185=$E$6,
SUM(IF(OFFSET($R$23,,,($F185-1)*3-2,$D$3)=X185,OFFSET($R$25,,,($F185-1)*3-2,$D$3)*OFFSET($B$23,1,,($F185-1)*3-2,1))),
IF($D185=1,$N185,
SUMIF(OFFSET(Orçamento!$D$1,$B185-1,,$C185,),$F186&amp;"-"&amp;X185,OFFSET(Orçamento!$I$1,$B185-1,,$C185,))*$N185/$E186)))</f>
        <v/>
      </c>
      <c r="Y186" s="312" t="str" cm="1">
        <f t="array" aca="1" ref="Y186" ca="1">IF(OR($D185=0,Y185="",$N185=0),"",
IF($G185=$E$6,
SUM(IF(OFFSET($R$23,,,($F185-1)*3-2,$D$3)=Y185,OFFSET($R$25,,,($F185-1)*3-2,$D$3)*OFFSET($B$23,1,,($F185-1)*3-2,1))),
IF($D185=1,$N185,
SUMIF(OFFSET(Orçamento!$D$1,$B185-1,,$C185,),$F186&amp;"-"&amp;Y185,OFFSET(Orçamento!$I$1,$B185-1,,$C185,))*$N185/$E186)))</f>
        <v/>
      </c>
      <c r="Z186" s="312" t="str" cm="1">
        <f t="array" aca="1" ref="Z186" ca="1">IF(OR($D185=0,Z185="",$N185=0),"",
IF($G185=$E$6,
SUM(IF(OFFSET($R$23,,,($F185-1)*3-2,$D$3)=Z185,OFFSET($R$25,,,($F185-1)*3-2,$D$3)*OFFSET($B$23,1,,($F185-1)*3-2,1))),
IF($D185=1,$N185,
SUMIF(OFFSET(Orçamento!$D$1,$B185-1,,$C185,),$F186&amp;"-"&amp;Z185,OFFSET(Orçamento!$I$1,$B185-1,,$C185,))*$N185/$E186)))</f>
        <v/>
      </c>
      <c r="AA186" s="314" t="str" cm="1">
        <f t="array" aca="1" ref="AA186" ca="1">IF(OR($D185=0,AA185="",$N185=0),"",
IF($G185=$E$6,
SUM(IF(OFFSET($R$23,,,($F185-1)*3-2,$D$3)=AA185,OFFSET($R$25,,,($F185-1)*3-2,$D$3)*OFFSET($B$23,1,,($F185-1)*3-2,1))),
IF($D185=1,$N185,
SUMIF(OFFSET(Orçamento!$D$1,$B185-1,,$C185,),$F186&amp;"-"&amp;AA185,OFFSET(Orçamento!$I$1,$B185-1,,$C185,))*$N185/$E186)))</f>
        <v/>
      </c>
      <c r="AB186" s="314" t="str" cm="1">
        <f t="array" aca="1" ref="AB186" ca="1">IF(OR($D185=0,AB185="",$N185=0),"",
IF($G185=$E$6,
SUM(IF(OFFSET($R$23,,,($F185-1)*3-2,$D$3)=AB185,OFFSET($R$25,,,($F185-1)*3-2,$D$3)*OFFSET($B$23,1,,($F185-1)*3-2,1))),
IF($D185=1,$N185,
SUMIF(OFFSET(Orçamento!$D$1,$B185-1,,$C185,),$F186&amp;"-"&amp;AB185,OFFSET(Orçamento!$I$1,$B185-1,,$C185,))*$N185/$E186)))</f>
        <v/>
      </c>
      <c r="AC186" s="314" t="str" cm="1">
        <f t="array" aca="1" ref="AC186" ca="1">IF(OR($D185=0,AC185="",$N185=0),"",
IF($G185=$E$6,
SUM(IF(OFFSET($R$23,,,($F185-1)*3-2,$D$3)=AC185,OFFSET($R$25,,,($F185-1)*3-2,$D$3)*OFFSET($B$23,1,,($F185-1)*3-2,1))),
IF($D185=1,$N185,
SUMIF(OFFSET(Orçamento!$D$1,$B185-1,,$C185,),$F186&amp;"-"&amp;AC185,OFFSET(Orçamento!$I$1,$B185-1,,$C185,))*$N185/$E186)))</f>
        <v/>
      </c>
      <c r="AD186" s="314" t="str" cm="1">
        <f t="array" aca="1" ref="AD186" ca="1">IF(OR($D185=0,AD185="",$N185=0),"",
IF($G185=$E$6,
SUM(IF(OFFSET($R$23,,,($F185-1)*3-2,$D$3)=AD185,OFFSET($R$25,,,($F185-1)*3-2,$D$3)*OFFSET($B$23,1,,($F185-1)*3-2,1))),
IF($D185=1,$N185,
SUMIF(OFFSET(Orçamento!$D$1,$B185-1,,$C185,),$F186&amp;"-"&amp;AD185,OFFSET(Orçamento!$I$1,$B185-1,,$C185,))*$N185/$E186)))</f>
        <v/>
      </c>
      <c r="AE186" s="314" t="str" cm="1">
        <f t="array" aca="1" ref="AE186" ca="1">IF(OR($D185=0,AE185="",$N185=0),"",
IF($G185=$E$6,
SUM(IF(OFFSET($R$23,,,($F185-1)*3-2,$D$3)=AE185,OFFSET($R$25,,,($F185-1)*3-2,$D$3)*OFFSET($B$23,1,,($F185-1)*3-2,1))),
IF($D185=1,$N185,
SUMIF(OFFSET(Orçamento!$D$1,$B185-1,,$C185,),$F186&amp;"-"&amp;AE185,OFFSET(Orçamento!$I$1,$B185-1,,$C185,))*$N185/$E186)))</f>
        <v/>
      </c>
      <c r="AF186" s="314" t="str" cm="1">
        <f t="array" aca="1" ref="AF186" ca="1">IF(OR($D185=0,AF185="",$N185=0),"",
IF($G185=$E$6,
SUM(IF(OFFSET($R$23,,,($F185-1)*3-2,$D$3)=AF185,OFFSET($R$25,,,($F185-1)*3-2,$D$3)*OFFSET($B$23,1,,($F185-1)*3-2,1))),
IF($D185=1,$N185,
SUMIF(OFFSET(Orçamento!$D$1,$B185-1,,$C185,),$F186&amp;"-"&amp;AF185,OFFSET(Orçamento!$I$1,$B185-1,,$C185,))*$N185/$E186)))</f>
        <v/>
      </c>
      <c r="AG186" s="314" t="str" cm="1">
        <f t="array" aca="1" ref="AG186" ca="1">IF(OR($D185=0,AG185="",$N185=0),"",
IF($G185=$E$6,
SUM(IF(OFFSET($R$23,,,($F185-1)*3-2,$D$3)=AG185,OFFSET($R$25,,,($F185-1)*3-2,$D$3)*OFFSET($B$23,1,,($F185-1)*3-2,1))),
IF($D185=1,$N185,
SUMIF(OFFSET(Orçamento!$D$1,$B185-1,,$C185,),$F186&amp;"-"&amp;AG185,OFFSET(Orçamento!$I$1,$B185-1,,$C185,))*$N185/$E186)))</f>
        <v/>
      </c>
      <c r="AH186" s="314" t="str" cm="1">
        <f t="array" aca="1" ref="AH186" ca="1">IF(OR($D185=0,AH185="",$N185=0),"",
IF($G185=$E$6,
SUM(IF(OFFSET($R$23,,,($F185-1)*3-2,$D$3)=AH185,OFFSET($R$25,,,($F185-1)*3-2,$D$3)*OFFSET($B$23,1,,($F185-1)*3-2,1))),
IF($D185=1,$N185,
SUMIF(OFFSET(Orçamento!$D$1,$B185-1,,$C185,),$F186&amp;"-"&amp;AH185,OFFSET(Orçamento!$I$1,$B185-1,,$C185,))*$N185/$E186)))</f>
        <v/>
      </c>
      <c r="AI186" s="314" t="str" cm="1">
        <f t="array" aca="1" ref="AI186" ca="1">IF(OR($D185=0,AI185="",$N185=0),"",
IF($G185=$E$6,
SUM(IF(OFFSET($R$23,,,($F185-1)*3-2,$D$3)=AI185,OFFSET($R$25,,,($F185-1)*3-2,$D$3)*OFFSET($B$23,1,,($F185-1)*3-2,1))),
IF($D185=1,$N185,
SUMIF(OFFSET(Orçamento!$D$1,$B185-1,,$C185,),$F186&amp;"-"&amp;AI185,OFFSET(Orçamento!$I$1,$B185-1,,$C185,))*$N185/$E186)))</f>
        <v/>
      </c>
      <c r="AJ186" s="314" t="str" cm="1">
        <f t="array" aca="1" ref="AJ186" ca="1">IF(OR($D185=0,AJ185="",$N185=0),"",
IF($G185=$E$6,
SUM(IF(OFFSET($R$23,,,($F185-1)*3-2,$D$3)=AJ185,OFFSET($R$25,,,($F185-1)*3-2,$D$3)*OFFSET($B$23,1,,($F185-1)*3-2,1))),
IF($D185=1,$N185,
SUMIF(OFFSET(Orçamento!$D$1,$B185-1,,$C185,),$F186&amp;"-"&amp;AJ185,OFFSET(Orçamento!$I$1,$B185-1,,$C185,))*$N185/$E186)))</f>
        <v/>
      </c>
      <c r="AK186" s="314" t="str" cm="1">
        <f t="array" aca="1" ref="AK186" ca="1">IF(OR($D185=0,AK185="",$N185=0),"",
IF($G185=$E$6,
SUM(IF(OFFSET($R$23,,,($F185-1)*3-2,$D$3)=AK185,OFFSET($R$25,,,($F185-1)*3-2,$D$3)*OFFSET($B$23,1,,($F185-1)*3-2,1))),
IF($D185=1,$N185,
SUMIF(OFFSET(Orçamento!$D$1,$B185-1,,$C185,),$F186&amp;"-"&amp;AK185,OFFSET(Orçamento!$I$1,$B185-1,,$C185,))*$N185/$E186)))</f>
        <v/>
      </c>
    </row>
    <row r="187" spans="1:37" ht="13.15" customHeight="1">
      <c r="A187" s="206"/>
      <c r="B187" s="266" t="str" cm="1">
        <f t="array" aca="1" ref="B187" ca="1">IF($F185&gt;$E$2,"",IF($F$2=1,INDEX('QC rev00'!$M$10:$T$120,$F187,5),IF($F$2=2,INDEX(#REF!,$F187,5),INDEX(#REF!,$F187,5))))</f>
        <v/>
      </c>
      <c r="C187" s="266" t="str" cm="1">
        <f t="array" aca="1" ref="C187" ca="1">IF($F185&gt;$E$2,"",IF($F$2=1,INDEX('QC rev00'!$M$10:$T$120,$F187,6),IF($F$2=2,INDEX(#REF!,$F187,6),INDEX(#REF!,$F187,6))))</f>
        <v/>
      </c>
      <c r="D187" s="207"/>
      <c r="E187" s="207"/>
      <c r="F187" s="207" t="str">
        <f ca="1">IF(F185&gt;$E$2,"",MATCH(F185,'QC rev00'!$C$10:$C$120,))</f>
        <v/>
      </c>
      <c r="G187" s="753"/>
      <c r="H187" s="731"/>
      <c r="I187" s="732"/>
      <c r="J187" s="749"/>
      <c r="K187" s="750"/>
      <c r="L187" s="756"/>
      <c r="M187" s="735"/>
      <c r="N187" s="738"/>
      <c r="O187" s="741"/>
      <c r="P187" s="744"/>
      <c r="Q187" s="267" t="s">
        <v>91</v>
      </c>
      <c r="R187" s="588">
        <f t="shared" ref="R187:AK187" ca="1" si="179">IFERROR(R186*$O185,0)</f>
        <v>0</v>
      </c>
      <c r="S187" s="588">
        <f t="shared" ca="1" si="179"/>
        <v>0</v>
      </c>
      <c r="T187" s="588">
        <f t="shared" ca="1" si="179"/>
        <v>0</v>
      </c>
      <c r="U187" s="589">
        <f t="shared" ca="1" si="179"/>
        <v>0</v>
      </c>
      <c r="V187" s="588">
        <f t="shared" ca="1" si="179"/>
        <v>0</v>
      </c>
      <c r="W187" s="588">
        <f t="shared" ca="1" si="179"/>
        <v>0</v>
      </c>
      <c r="X187" s="588">
        <f t="shared" ca="1" si="179"/>
        <v>0</v>
      </c>
      <c r="Y187" s="588">
        <f t="shared" ca="1" si="179"/>
        <v>0</v>
      </c>
      <c r="Z187" s="588">
        <f t="shared" ca="1" si="179"/>
        <v>0</v>
      </c>
      <c r="AA187" s="588">
        <f t="shared" ca="1" si="179"/>
        <v>0</v>
      </c>
      <c r="AB187" s="588">
        <f t="shared" ca="1" si="179"/>
        <v>0</v>
      </c>
      <c r="AC187" s="588">
        <f t="shared" ca="1" si="179"/>
        <v>0</v>
      </c>
      <c r="AD187" s="588">
        <f t="shared" ca="1" si="179"/>
        <v>0</v>
      </c>
      <c r="AE187" s="588">
        <f t="shared" ca="1" si="179"/>
        <v>0</v>
      </c>
      <c r="AF187" s="588">
        <f t="shared" ca="1" si="179"/>
        <v>0</v>
      </c>
      <c r="AG187" s="588">
        <f t="shared" ca="1" si="179"/>
        <v>0</v>
      </c>
      <c r="AH187" s="588">
        <f t="shared" ca="1" si="179"/>
        <v>0</v>
      </c>
      <c r="AI187" s="588">
        <f t="shared" ca="1" si="179"/>
        <v>0</v>
      </c>
      <c r="AJ187" s="588">
        <f t="shared" ca="1" si="179"/>
        <v>0</v>
      </c>
      <c r="AK187" s="588">
        <f t="shared" ca="1" si="179"/>
        <v>0</v>
      </c>
    </row>
    <row r="188" spans="1:37" ht="13.15" customHeight="1">
      <c r="A188" s="206"/>
      <c r="B188" s="261">
        <f ca="1">IF($F188&gt;$E$2,0,IF(E188&lt;&gt;"",MATCH(F189&amp;" - Mapa",Orçamento!J:J,),0))</f>
        <v>0</v>
      </c>
      <c r="C188" s="215">
        <f ca="1">IF($D188&gt;1,_xlfn.MAXIFS(Orçamento!G:G,Orçamento!J:J,F189&amp;" - Mapa")+6-B188,0)</f>
        <v>0</v>
      </c>
      <c r="D188" s="261">
        <f ca="1">IF($F188&gt;$E$2,0,IF($G188=$E$6,$D$2,IF(E188&lt;&gt;"",_xlfn.MAXIFS(Orçamento!E:E,Orçamento!J:J,F189&amp;" - Mapa"),0)))</f>
        <v>0</v>
      </c>
      <c r="E188" s="215" t="str">
        <f ca="1">IF(F189="","",_xlfn.IFNA(MATCH($F189,'QC rev00'!$G$10:$G$120,),""))</f>
        <v/>
      </c>
      <c r="F188" s="207" cm="1">
        <f t="array" aca="1" ref="F188" ca="1">OFFSET(F188,-3,,,)+1</f>
        <v>56</v>
      </c>
      <c r="G188" s="751" t="str" cm="1">
        <f t="array" aca="1" ref="G188" ca="1">IF($F188&gt;$E$2,"",IF($F$2=1,INDEX('QC rev00'!$M$10:$T$120,$F190,2),IF($F$2=2,INDEX(#REF!,$F190,2),INDEX(#REF!,$F190,2))))</f>
        <v/>
      </c>
      <c r="H188" s="727" t="str" cm="1">
        <f t="array" aca="1" ref="H188" ca="1">IF($F188&gt;$E$2,"",IF($F$2=1,INDEX('QC rev00'!$M$10:$T$120,$F190,3),IF($F$2=2,INDEX(#REF!,$F190,3),INDEX(#REF!,$F190,3))))</f>
        <v/>
      </c>
      <c r="I188" s="728"/>
      <c r="J188" s="745"/>
      <c r="K188" s="746"/>
      <c r="L188" s="754" t="str" cm="1">
        <f t="array" aca="1" ref="L188" ca="1">IF($F188&gt;$E$2,"",IF($F$2=1,INDEX('QC rev00'!$M$10:$T$120,$F190,7),IF($F$2=2,INDEX(#REF!,$F190,7),INDEX(#REF!,$F190,7))))</f>
        <v/>
      </c>
      <c r="M188" s="733" t="str" cm="1">
        <f t="array" aca="1" ref="M188" ca="1">IF($F188&gt;$E$2,"",IF($F$2=1,INDEX('QC rev00'!$M$10:$T$120,$F190,8),IF($F$2=2,INDEX(#REF!,$F190,8),INDEX(#REF!,$F190,8))))</f>
        <v/>
      </c>
      <c r="N188" s="736" cm="1">
        <f t="array" aca="1" ref="N188" ca="1">IF($F188&gt;$E$2,0,IF(_xlfn.IFNA(MATCH($G188,Listas!$E$4:$E$206,),0)&gt;0,$F$5,IF($F$2=1,INDEX('QC rev00'!$M$10:$U$120,$F190,9),IF($F$2=2,INDEX(#REF!,$F190,9),INDEX(#REF!,$F190,9)))))</f>
        <v>0</v>
      </c>
      <c r="O188" s="739" cm="1">
        <f t="array" aca="1" ref="O188" ca="1">IF($F188&gt;$E$2,0,IF(_xlfn.IFNA(MATCH($G188,Listas!$E$4:$E$206,),0)&gt;0,1,IF($H$10=0,0,IF($F$2=1,INDEX('QC rev00'!$M$10:$BC$120,$F190,9+$F$3),IF($F$2=2,INDEX(#REF!,$F190,9+$F$3),INDEX(#REF!,$F190,9+$F$3)))*IF($E$5="X",1,1-$B190-$C190))))</f>
        <v>0</v>
      </c>
      <c r="P188" s="742">
        <f t="shared" ref="P188" ca="1" si="180">N188*O188</f>
        <v>0</v>
      </c>
      <c r="Q188" s="262" t="s">
        <v>89</v>
      </c>
      <c r="R188" s="308" t="str" cm="1">
        <f t="array" aca="1" ref="R188" ca="1">IF($D188=0,"",IF($G188=$E$6,INDEX(Orçamento!$U:$U,MATCH(R$21,Orçamento!$C:$C,),1),INDEX(Orçamento!$U:$U,$B188,1)))</f>
        <v/>
      </c>
      <c r="S188" s="309" t="str">
        <f ca="1">IF(S$21&gt;$D188,"",IF($G188=$E$6,INDEX(Orçamento!$U:$U,MATCH(S$21,Orçamento!$C:$C,),1),INDEX(Orçamento!$U:$U,MATCH(S$21&amp;"-"&amp;$F189,Orçamento!$F:$F,),1)))</f>
        <v/>
      </c>
      <c r="T188" s="309" t="str">
        <f ca="1">IF(T$21&gt;$D188,"",IF($G188=$E$6,INDEX(Orçamento!$U:$U,MATCH(T$21,Orçamento!$C:$C,),1),INDEX(Orçamento!$U:$U,MATCH(T$21&amp;"-"&amp;$F189,Orçamento!$F:$F,),1)))</f>
        <v/>
      </c>
      <c r="U188" s="310" t="str">
        <f ca="1">IF(U$21&gt;$D188,"",IF($G188=$E$6,INDEX(Orçamento!$U:$U,MATCH(U$21,Orçamento!$C:$C,),1),INDEX(Orçamento!$U:$U,MATCH(U$21&amp;"-"&amp;$F189,Orçamento!$F:$F,),1)))</f>
        <v/>
      </c>
      <c r="V188" s="309" t="str">
        <f ca="1">IF(V$21&gt;$D188,"",IF($G188=$E$6,INDEX(Orçamento!$U:$U,MATCH(V$21,Orçamento!$C:$C,),1),INDEX(Orçamento!$U:$U,MATCH(V$21&amp;"-"&amp;$F189,Orçamento!$F:$F,),1)))</f>
        <v/>
      </c>
      <c r="W188" s="309" t="str">
        <f ca="1">IF(W$21&gt;$D188,"",IF($G188=$E$6,INDEX(Orçamento!$U:$U,MATCH(W$21,Orçamento!$C:$C,),1),INDEX(Orçamento!$U:$U,MATCH(W$21&amp;"-"&amp;$F189,Orçamento!$F:$F,),1)))</f>
        <v/>
      </c>
      <c r="X188" s="309" t="str">
        <f ca="1">IF(X$21&gt;$D188,"",IF($G188=$E$6,INDEX(Orçamento!$U:$U,MATCH(X$21,Orçamento!$C:$C,),1),INDEX(Orçamento!$U:$U,MATCH(X$21&amp;"-"&amp;$F189,Orçamento!$F:$F,),1)))</f>
        <v/>
      </c>
      <c r="Y188" s="309" t="str">
        <f ca="1">IF(Y$21&gt;$D188,"",IF($G188=$E$6,INDEX(Orçamento!$U:$U,MATCH(Y$21,Orçamento!$C:$C,),1),INDEX(Orçamento!$U:$U,MATCH(Y$21&amp;"-"&amp;$F189,Orçamento!$F:$F,),1)))</f>
        <v/>
      </c>
      <c r="Z188" s="309" t="str">
        <f ca="1">IF(Z$21&gt;$D188,"",IF($G188=$E$6,INDEX(Orçamento!$U:$U,MATCH(Z$21,Orçamento!$C:$C,),1),INDEX(Orçamento!$U:$U,MATCH(Z$21&amp;"-"&amp;$F189,Orçamento!$F:$F,),1)))</f>
        <v/>
      </c>
      <c r="AA188" s="311" t="str">
        <f ca="1">IF(AA$21&gt;$D188,"",IF($G188=$E$6,INDEX(Orçamento!$U:$U,MATCH(AA$21,Orçamento!$C:$C,),1),INDEX(Orçamento!$U:$U,MATCH(AA$21&amp;"-"&amp;$F189,Orçamento!$F:$F,),1)))</f>
        <v/>
      </c>
      <c r="AB188" s="311" t="str">
        <f ca="1">IF(AB$21&gt;$D188,"",IF($G188=$E$6,INDEX(Orçamento!$U:$U,MATCH(AB$21,Orçamento!$C:$C,),1),INDEX(Orçamento!$U:$U,MATCH(AB$21&amp;"-"&amp;$F189,Orçamento!$F:$F,),1)))</f>
        <v/>
      </c>
      <c r="AC188" s="311" t="str">
        <f ca="1">IF(AC$21&gt;$D188,"",IF($G188=$E$6,INDEX(Orçamento!$U:$U,MATCH(AC$21,Orçamento!$C:$C,),1),INDEX(Orçamento!$U:$U,MATCH(AC$21&amp;"-"&amp;$F189,Orçamento!$F:$F,),1)))</f>
        <v/>
      </c>
      <c r="AD188" s="311" t="str">
        <f ca="1">IF(AD$21&gt;$D188,"",IF($G188=$E$6,INDEX(Orçamento!$U:$U,MATCH(AD$21,Orçamento!$C:$C,),1),INDEX(Orçamento!$U:$U,MATCH(AD$21&amp;"-"&amp;$F189,Orçamento!$F:$F,),1)))</f>
        <v/>
      </c>
      <c r="AE188" s="311" t="str">
        <f ca="1">IF(AE$21&gt;$D188,"",IF($G188=$E$6,INDEX(Orçamento!$U:$U,MATCH(AE$21,Orçamento!$C:$C,),1),INDEX(Orçamento!$U:$U,MATCH(AE$21&amp;"-"&amp;$F189,Orçamento!$F:$F,),1)))</f>
        <v/>
      </c>
      <c r="AF188" s="311" t="str">
        <f ca="1">IF(AF$21&gt;$D188,"",IF($G188=$E$6,INDEX(Orçamento!$U:$U,MATCH(AF$21,Orçamento!$C:$C,),1),INDEX(Orçamento!$U:$U,MATCH(AF$21&amp;"-"&amp;$F189,Orçamento!$F:$F,),1)))</f>
        <v/>
      </c>
      <c r="AG188" s="311" t="str">
        <f ca="1">IF(AG$21&gt;$D188,"",IF($G188=$E$6,INDEX(Orçamento!$U:$U,MATCH(AG$21,Orçamento!$C:$C,),1),INDEX(Orçamento!$U:$U,MATCH(AG$21&amp;"-"&amp;$F189,Orçamento!$F:$F,),1)))</f>
        <v/>
      </c>
      <c r="AH188" s="311" t="str">
        <f ca="1">IF(AH$21&gt;$D188,"",IF($G188=$E$6,INDEX(Orçamento!$U:$U,MATCH(AH$21,Orçamento!$C:$C,),1),INDEX(Orçamento!$U:$U,MATCH(AH$21&amp;"-"&amp;$F189,Orçamento!$F:$F,),1)))</f>
        <v/>
      </c>
      <c r="AI188" s="311" t="str">
        <f ca="1">IF(AI$21&gt;$D188,"",IF($G188=$E$6,INDEX(Orçamento!$U:$U,MATCH(AI$21,Orçamento!$C:$C,),1),INDEX(Orçamento!$U:$U,MATCH(AI$21&amp;"-"&amp;$F189,Orçamento!$F:$F,),1)))</f>
        <v/>
      </c>
      <c r="AJ188" s="311" t="str">
        <f ca="1">IF(AJ$21&gt;$D188,"",IF($G188=$E$6,INDEX(Orçamento!$U:$U,MATCH(AJ$21,Orçamento!$C:$C,),1),INDEX(Orçamento!$U:$U,MATCH(AJ$21&amp;"-"&amp;$F189,Orçamento!$F:$F,),1)))</f>
        <v/>
      </c>
      <c r="AK188" s="311" t="str">
        <f ca="1">IF(AK$21&gt;$D188,"",IF($G188=$E$6,INDEX(Orçamento!$U:$U,MATCH(AK$21,Orçamento!$C:$C,),1),INDEX(Orçamento!$U:$U,MATCH(AK$21&amp;"-"&amp;$F189,Orçamento!$F:$F,),1)))</f>
        <v/>
      </c>
    </row>
    <row r="189" spans="1:37" ht="13.15" customHeight="1">
      <c r="A189" s="206"/>
      <c r="B189" s="263">
        <f t="shared" ref="B189" ca="1" si="181">IF($F188&gt;$E$2,0,(1/(1-B190-C190))*(B190+C190))</f>
        <v>0</v>
      </c>
      <c r="C189" s="264" cm="1">
        <f t="array" aca="1" ref="C189" ca="1">IF(ROUND(SUM(IF(R188:AK188&lt;&gt;"",(R189:AK189)))-N188,3)&lt;&gt;0,"X",0)</f>
        <v>0</v>
      </c>
      <c r="D189" s="206"/>
      <c r="E189" s="215" t="str" cm="1">
        <f t="array" aca="1" ref="E189" ca="1">IF($F188&gt;$E$2,"",INDEX('QC rev00'!$J$9:$J$120,1+E188,1))</f>
        <v/>
      </c>
      <c r="F189" s="215" t="str" cm="1">
        <f t="array" aca="1" ref="F189" ca="1">IF($F188&gt;$E$2,"",IF($F$2=1,INDEX('QC rev00'!$M$10:$T$120,$F190,1),IF($F$2=2,INDEX(#REF!,$F190,1),INDEX(#REF!,$F190,1))))</f>
        <v/>
      </c>
      <c r="G189" s="752"/>
      <c r="H189" s="729"/>
      <c r="I189" s="730"/>
      <c r="J189" s="747"/>
      <c r="K189" s="748"/>
      <c r="L189" s="755"/>
      <c r="M189" s="734"/>
      <c r="N189" s="737"/>
      <c r="O189" s="740"/>
      <c r="P189" s="743"/>
      <c r="Q189" s="265" t="s">
        <v>90</v>
      </c>
      <c r="R189" s="312" t="str" cm="1">
        <f t="array" aca="1" ref="R189" ca="1">IF(OR($D188=0,R188="",$N188=0),"",
IF($G188=$E$6,
SUM(IF(OFFSET($R$23,,,($F188-1)*3-2,$D$3)=R188,OFFSET($R$25,,,($F188-1)*3-2,$D$3)*OFFSET($B$23,1,,($F188-1)*3-2,1))),
IF($D188=1,$N188,
SUMIF(OFFSET(Orçamento!$D$1,$B188-1,,$C188,),$F189&amp;"-"&amp;R188,OFFSET(Orçamento!$I$1,$B188-1,,$C188,))*$N188/$E189)))</f>
        <v/>
      </c>
      <c r="S189" s="312" t="str" cm="1">
        <f t="array" aca="1" ref="S189" ca="1">IF(OR($D188=0,S188="",$N188=0),"",
IF($G188=$E$6,
SUM(IF(OFFSET($R$23,,,($F188-1)*3-2,$D$3)=S188,OFFSET($R$25,,,($F188-1)*3-2,$D$3)*OFFSET($B$23,1,,($F188-1)*3-2,1))),
IF($D188=1,$N188,
SUMIF(OFFSET(Orçamento!$D$1,$B188-1,,$C188,),$F189&amp;"-"&amp;S188,OFFSET(Orçamento!$I$1,$B188-1,,$C188,))*$N188/$E189)))</f>
        <v/>
      </c>
      <c r="T189" s="312" t="str" cm="1">
        <f t="array" aca="1" ref="T189" ca="1">IF(OR($D188=0,T188="",$N188=0),"",
IF($G188=$E$6,
SUM(IF(OFFSET($R$23,,,($F188-1)*3-2,$D$3)=T188,OFFSET($R$25,,,($F188-1)*3-2,$D$3)*OFFSET($B$23,1,,($F188-1)*3-2,1))),
IF($D188=1,$N188,
SUMIF(OFFSET(Orçamento!$D$1,$B188-1,,$C188,),$F189&amp;"-"&amp;T188,OFFSET(Orçamento!$I$1,$B188-1,,$C188,))*$N188/$E189)))</f>
        <v/>
      </c>
      <c r="U189" s="313" t="str" cm="1">
        <f t="array" aca="1" ref="U189" ca="1">IF(OR($D188=0,U188="",$N188=0),"",
IF($G188=$E$6,
SUM(IF(OFFSET($R$23,,,($F188-1)*3-2,$D$3)=U188,OFFSET($R$25,,,($F188-1)*3-2,$D$3)*OFFSET($B$23,1,,($F188-1)*3-2,1))),
IF($D188=1,$N188,
SUMIF(OFFSET(Orçamento!$D$1,$B188-1,,$C188,),$F189&amp;"-"&amp;U188,OFFSET(Orçamento!$I$1,$B188-1,,$C188,))*$N188/$E189)))</f>
        <v/>
      </c>
      <c r="V189" s="312" t="str" cm="1">
        <f t="array" aca="1" ref="V189" ca="1">IF(OR($D188=0,V188="",$N188=0),"",
IF($G188=$E$6,
SUM(IF(OFFSET($R$23,,,($F188-1)*3-2,$D$3)=V188,OFFSET($R$25,,,($F188-1)*3-2,$D$3)*OFFSET($B$23,1,,($F188-1)*3-2,1))),
IF($D188=1,$N188,
SUMIF(OFFSET(Orçamento!$D$1,$B188-1,,$C188,),$F189&amp;"-"&amp;V188,OFFSET(Orçamento!$I$1,$B188-1,,$C188,))*$N188/$E189)))</f>
        <v/>
      </c>
      <c r="W189" s="312" t="str" cm="1">
        <f t="array" aca="1" ref="W189" ca="1">IF(OR($D188=0,W188="",$N188=0),"",
IF($G188=$E$6,
SUM(IF(OFFSET($R$23,,,($F188-1)*3-2,$D$3)=W188,OFFSET($R$25,,,($F188-1)*3-2,$D$3)*OFFSET($B$23,1,,($F188-1)*3-2,1))),
IF($D188=1,$N188,
SUMIF(OFFSET(Orçamento!$D$1,$B188-1,,$C188,),$F189&amp;"-"&amp;W188,OFFSET(Orçamento!$I$1,$B188-1,,$C188,))*$N188/$E189)))</f>
        <v/>
      </c>
      <c r="X189" s="312" t="str" cm="1">
        <f t="array" aca="1" ref="X189" ca="1">IF(OR($D188=0,X188="",$N188=0),"",
IF($G188=$E$6,
SUM(IF(OFFSET($R$23,,,($F188-1)*3-2,$D$3)=X188,OFFSET($R$25,,,($F188-1)*3-2,$D$3)*OFFSET($B$23,1,,($F188-1)*3-2,1))),
IF($D188=1,$N188,
SUMIF(OFFSET(Orçamento!$D$1,$B188-1,,$C188,),$F189&amp;"-"&amp;X188,OFFSET(Orçamento!$I$1,$B188-1,,$C188,))*$N188/$E189)))</f>
        <v/>
      </c>
      <c r="Y189" s="312" t="str" cm="1">
        <f t="array" aca="1" ref="Y189" ca="1">IF(OR($D188=0,Y188="",$N188=0),"",
IF($G188=$E$6,
SUM(IF(OFFSET($R$23,,,($F188-1)*3-2,$D$3)=Y188,OFFSET($R$25,,,($F188-1)*3-2,$D$3)*OFFSET($B$23,1,,($F188-1)*3-2,1))),
IF($D188=1,$N188,
SUMIF(OFFSET(Orçamento!$D$1,$B188-1,,$C188,),$F189&amp;"-"&amp;Y188,OFFSET(Orçamento!$I$1,$B188-1,,$C188,))*$N188/$E189)))</f>
        <v/>
      </c>
      <c r="Z189" s="312" t="str" cm="1">
        <f t="array" aca="1" ref="Z189" ca="1">IF(OR($D188=0,Z188="",$N188=0),"",
IF($G188=$E$6,
SUM(IF(OFFSET($R$23,,,($F188-1)*3-2,$D$3)=Z188,OFFSET($R$25,,,($F188-1)*3-2,$D$3)*OFFSET($B$23,1,,($F188-1)*3-2,1))),
IF($D188=1,$N188,
SUMIF(OFFSET(Orçamento!$D$1,$B188-1,,$C188,),$F189&amp;"-"&amp;Z188,OFFSET(Orçamento!$I$1,$B188-1,,$C188,))*$N188/$E189)))</f>
        <v/>
      </c>
      <c r="AA189" s="314" t="str" cm="1">
        <f t="array" aca="1" ref="AA189" ca="1">IF(OR($D188=0,AA188="",$N188=0),"",
IF($G188=$E$6,
SUM(IF(OFFSET($R$23,,,($F188-1)*3-2,$D$3)=AA188,OFFSET($R$25,,,($F188-1)*3-2,$D$3)*OFFSET($B$23,1,,($F188-1)*3-2,1))),
IF($D188=1,$N188,
SUMIF(OFFSET(Orçamento!$D$1,$B188-1,,$C188,),$F189&amp;"-"&amp;AA188,OFFSET(Orçamento!$I$1,$B188-1,,$C188,))*$N188/$E189)))</f>
        <v/>
      </c>
      <c r="AB189" s="314" t="str" cm="1">
        <f t="array" aca="1" ref="AB189" ca="1">IF(OR($D188=0,AB188="",$N188=0),"",
IF($G188=$E$6,
SUM(IF(OFFSET($R$23,,,($F188-1)*3-2,$D$3)=AB188,OFFSET($R$25,,,($F188-1)*3-2,$D$3)*OFFSET($B$23,1,,($F188-1)*3-2,1))),
IF($D188=1,$N188,
SUMIF(OFFSET(Orçamento!$D$1,$B188-1,,$C188,),$F189&amp;"-"&amp;AB188,OFFSET(Orçamento!$I$1,$B188-1,,$C188,))*$N188/$E189)))</f>
        <v/>
      </c>
      <c r="AC189" s="314" t="str" cm="1">
        <f t="array" aca="1" ref="AC189" ca="1">IF(OR($D188=0,AC188="",$N188=0),"",
IF($G188=$E$6,
SUM(IF(OFFSET($R$23,,,($F188-1)*3-2,$D$3)=AC188,OFFSET($R$25,,,($F188-1)*3-2,$D$3)*OFFSET($B$23,1,,($F188-1)*3-2,1))),
IF($D188=1,$N188,
SUMIF(OFFSET(Orçamento!$D$1,$B188-1,,$C188,),$F189&amp;"-"&amp;AC188,OFFSET(Orçamento!$I$1,$B188-1,,$C188,))*$N188/$E189)))</f>
        <v/>
      </c>
      <c r="AD189" s="314" t="str" cm="1">
        <f t="array" aca="1" ref="AD189" ca="1">IF(OR($D188=0,AD188="",$N188=0),"",
IF($G188=$E$6,
SUM(IF(OFFSET($R$23,,,($F188-1)*3-2,$D$3)=AD188,OFFSET($R$25,,,($F188-1)*3-2,$D$3)*OFFSET($B$23,1,,($F188-1)*3-2,1))),
IF($D188=1,$N188,
SUMIF(OFFSET(Orçamento!$D$1,$B188-1,,$C188,),$F189&amp;"-"&amp;AD188,OFFSET(Orçamento!$I$1,$B188-1,,$C188,))*$N188/$E189)))</f>
        <v/>
      </c>
      <c r="AE189" s="314" t="str" cm="1">
        <f t="array" aca="1" ref="AE189" ca="1">IF(OR($D188=0,AE188="",$N188=0),"",
IF($G188=$E$6,
SUM(IF(OFFSET($R$23,,,($F188-1)*3-2,$D$3)=AE188,OFFSET($R$25,,,($F188-1)*3-2,$D$3)*OFFSET($B$23,1,,($F188-1)*3-2,1))),
IF($D188=1,$N188,
SUMIF(OFFSET(Orçamento!$D$1,$B188-1,,$C188,),$F189&amp;"-"&amp;AE188,OFFSET(Orçamento!$I$1,$B188-1,,$C188,))*$N188/$E189)))</f>
        <v/>
      </c>
      <c r="AF189" s="314" t="str" cm="1">
        <f t="array" aca="1" ref="AF189" ca="1">IF(OR($D188=0,AF188="",$N188=0),"",
IF($G188=$E$6,
SUM(IF(OFFSET($R$23,,,($F188-1)*3-2,$D$3)=AF188,OFFSET($R$25,,,($F188-1)*3-2,$D$3)*OFFSET($B$23,1,,($F188-1)*3-2,1))),
IF($D188=1,$N188,
SUMIF(OFFSET(Orçamento!$D$1,$B188-1,,$C188,),$F189&amp;"-"&amp;AF188,OFFSET(Orçamento!$I$1,$B188-1,,$C188,))*$N188/$E189)))</f>
        <v/>
      </c>
      <c r="AG189" s="314" t="str" cm="1">
        <f t="array" aca="1" ref="AG189" ca="1">IF(OR($D188=0,AG188="",$N188=0),"",
IF($G188=$E$6,
SUM(IF(OFFSET($R$23,,,($F188-1)*3-2,$D$3)=AG188,OFFSET($R$25,,,($F188-1)*3-2,$D$3)*OFFSET($B$23,1,,($F188-1)*3-2,1))),
IF($D188=1,$N188,
SUMIF(OFFSET(Orçamento!$D$1,$B188-1,,$C188,),$F189&amp;"-"&amp;AG188,OFFSET(Orçamento!$I$1,$B188-1,,$C188,))*$N188/$E189)))</f>
        <v/>
      </c>
      <c r="AH189" s="314" t="str" cm="1">
        <f t="array" aca="1" ref="AH189" ca="1">IF(OR($D188=0,AH188="",$N188=0),"",
IF($G188=$E$6,
SUM(IF(OFFSET($R$23,,,($F188-1)*3-2,$D$3)=AH188,OFFSET($R$25,,,($F188-1)*3-2,$D$3)*OFFSET($B$23,1,,($F188-1)*3-2,1))),
IF($D188=1,$N188,
SUMIF(OFFSET(Orçamento!$D$1,$B188-1,,$C188,),$F189&amp;"-"&amp;AH188,OFFSET(Orçamento!$I$1,$B188-1,,$C188,))*$N188/$E189)))</f>
        <v/>
      </c>
      <c r="AI189" s="314" t="str" cm="1">
        <f t="array" aca="1" ref="AI189" ca="1">IF(OR($D188=0,AI188="",$N188=0),"",
IF($G188=$E$6,
SUM(IF(OFFSET($R$23,,,($F188-1)*3-2,$D$3)=AI188,OFFSET($R$25,,,($F188-1)*3-2,$D$3)*OFFSET($B$23,1,,($F188-1)*3-2,1))),
IF($D188=1,$N188,
SUMIF(OFFSET(Orçamento!$D$1,$B188-1,,$C188,),$F189&amp;"-"&amp;AI188,OFFSET(Orçamento!$I$1,$B188-1,,$C188,))*$N188/$E189)))</f>
        <v/>
      </c>
      <c r="AJ189" s="314" t="str" cm="1">
        <f t="array" aca="1" ref="AJ189" ca="1">IF(OR($D188=0,AJ188="",$N188=0),"",
IF($G188=$E$6,
SUM(IF(OFFSET($R$23,,,($F188-1)*3-2,$D$3)=AJ188,OFFSET($R$25,,,($F188-1)*3-2,$D$3)*OFFSET($B$23,1,,($F188-1)*3-2,1))),
IF($D188=1,$N188,
SUMIF(OFFSET(Orçamento!$D$1,$B188-1,,$C188,),$F189&amp;"-"&amp;AJ188,OFFSET(Orçamento!$I$1,$B188-1,,$C188,))*$N188/$E189)))</f>
        <v/>
      </c>
      <c r="AK189" s="314" t="str" cm="1">
        <f t="array" aca="1" ref="AK189" ca="1">IF(OR($D188=0,AK188="",$N188=0),"",
IF($G188=$E$6,
SUM(IF(OFFSET($R$23,,,($F188-1)*3-2,$D$3)=AK188,OFFSET($R$25,,,($F188-1)*3-2,$D$3)*OFFSET($B$23,1,,($F188-1)*3-2,1))),
IF($D188=1,$N188,
SUMIF(OFFSET(Orçamento!$D$1,$B188-1,,$C188,),$F189&amp;"-"&amp;AK188,OFFSET(Orçamento!$I$1,$B188-1,,$C188,))*$N188/$E189)))</f>
        <v/>
      </c>
    </row>
    <row r="190" spans="1:37" ht="13.15" customHeight="1">
      <c r="A190" s="206"/>
      <c r="B190" s="266" t="str" cm="1">
        <f t="array" aca="1" ref="B190" ca="1">IF($F188&gt;$E$2,"",IF($F$2=1,INDEX('QC rev00'!$M$10:$T$120,$F190,5),IF($F$2=2,INDEX(#REF!,$F190,5),INDEX(#REF!,$F190,5))))</f>
        <v/>
      </c>
      <c r="C190" s="266" t="str" cm="1">
        <f t="array" aca="1" ref="C190" ca="1">IF($F188&gt;$E$2,"",IF($F$2=1,INDEX('QC rev00'!$M$10:$T$120,$F190,6),IF($F$2=2,INDEX(#REF!,$F190,6),INDEX(#REF!,$F190,6))))</f>
        <v/>
      </c>
      <c r="D190" s="207"/>
      <c r="E190" s="207"/>
      <c r="F190" s="207" t="str">
        <f ca="1">IF(F188&gt;$E$2,"",MATCH(F188,'QC rev00'!$C$10:$C$120,))</f>
        <v/>
      </c>
      <c r="G190" s="753"/>
      <c r="H190" s="731"/>
      <c r="I190" s="732"/>
      <c r="J190" s="749"/>
      <c r="K190" s="750"/>
      <c r="L190" s="756"/>
      <c r="M190" s="735"/>
      <c r="N190" s="738"/>
      <c r="O190" s="741"/>
      <c r="P190" s="744"/>
      <c r="Q190" s="267" t="s">
        <v>91</v>
      </c>
      <c r="R190" s="588">
        <f t="shared" ref="R190:AK190" ca="1" si="182">IFERROR(R189*$O188,0)</f>
        <v>0</v>
      </c>
      <c r="S190" s="588">
        <f t="shared" ca="1" si="182"/>
        <v>0</v>
      </c>
      <c r="T190" s="588">
        <f t="shared" ca="1" si="182"/>
        <v>0</v>
      </c>
      <c r="U190" s="589">
        <f t="shared" ca="1" si="182"/>
        <v>0</v>
      </c>
      <c r="V190" s="588">
        <f t="shared" ca="1" si="182"/>
        <v>0</v>
      </c>
      <c r="W190" s="588">
        <f t="shared" ca="1" si="182"/>
        <v>0</v>
      </c>
      <c r="X190" s="588">
        <f t="shared" ca="1" si="182"/>
        <v>0</v>
      </c>
      <c r="Y190" s="588">
        <f t="shared" ca="1" si="182"/>
        <v>0</v>
      </c>
      <c r="Z190" s="588">
        <f t="shared" ca="1" si="182"/>
        <v>0</v>
      </c>
      <c r="AA190" s="588">
        <f t="shared" ca="1" si="182"/>
        <v>0</v>
      </c>
      <c r="AB190" s="588">
        <f t="shared" ca="1" si="182"/>
        <v>0</v>
      </c>
      <c r="AC190" s="588">
        <f t="shared" ca="1" si="182"/>
        <v>0</v>
      </c>
      <c r="AD190" s="588">
        <f t="shared" ca="1" si="182"/>
        <v>0</v>
      </c>
      <c r="AE190" s="588">
        <f t="shared" ca="1" si="182"/>
        <v>0</v>
      </c>
      <c r="AF190" s="588">
        <f t="shared" ca="1" si="182"/>
        <v>0</v>
      </c>
      <c r="AG190" s="588">
        <f t="shared" ca="1" si="182"/>
        <v>0</v>
      </c>
      <c r="AH190" s="588">
        <f t="shared" ca="1" si="182"/>
        <v>0</v>
      </c>
      <c r="AI190" s="588">
        <f t="shared" ca="1" si="182"/>
        <v>0</v>
      </c>
      <c r="AJ190" s="588">
        <f t="shared" ca="1" si="182"/>
        <v>0</v>
      </c>
      <c r="AK190" s="588">
        <f t="shared" ca="1" si="182"/>
        <v>0</v>
      </c>
    </row>
    <row r="191" spans="1:37" ht="13.15" customHeight="1">
      <c r="A191" s="206"/>
      <c r="B191" s="261">
        <f ca="1">IF($F191&gt;$E$2,0,IF(E191&lt;&gt;"",MATCH(F192&amp;" - Mapa",Orçamento!J:J,),0))</f>
        <v>0</v>
      </c>
      <c r="C191" s="215">
        <f ca="1">IF($D191&gt;1,_xlfn.MAXIFS(Orçamento!G:G,Orçamento!J:J,F192&amp;" - Mapa")+6-B191,0)</f>
        <v>0</v>
      </c>
      <c r="D191" s="261">
        <f ca="1">IF($F191&gt;$E$2,0,IF($G191=$E$6,$D$2,IF(E191&lt;&gt;"",_xlfn.MAXIFS(Orçamento!E:E,Orçamento!J:J,F192&amp;" - Mapa"),0)))</f>
        <v>0</v>
      </c>
      <c r="E191" s="215" t="str">
        <f ca="1">IF(F192="","",_xlfn.IFNA(MATCH($F192,'QC rev00'!$G$10:$G$120,),""))</f>
        <v/>
      </c>
      <c r="F191" s="207" cm="1">
        <f t="array" aca="1" ref="F191" ca="1">OFFSET(F191,-3,,,)+1</f>
        <v>57</v>
      </c>
      <c r="G191" s="751" t="str" cm="1">
        <f t="array" aca="1" ref="G191" ca="1">IF($F191&gt;$E$2,"",IF($F$2=1,INDEX('QC rev00'!$M$10:$T$120,$F193,2),IF($F$2=2,INDEX(#REF!,$F193,2),INDEX(#REF!,$F193,2))))</f>
        <v/>
      </c>
      <c r="H191" s="727" t="str" cm="1">
        <f t="array" aca="1" ref="H191" ca="1">IF($F191&gt;$E$2,"",IF($F$2=1,INDEX('QC rev00'!$M$10:$T$120,$F193,3),IF($F$2=2,INDEX(#REF!,$F193,3),INDEX(#REF!,$F193,3))))</f>
        <v/>
      </c>
      <c r="I191" s="728"/>
      <c r="J191" s="745"/>
      <c r="K191" s="746"/>
      <c r="L191" s="754" t="str" cm="1">
        <f t="array" aca="1" ref="L191" ca="1">IF($F191&gt;$E$2,"",IF($F$2=1,INDEX('QC rev00'!$M$10:$T$120,$F193,7),IF($F$2=2,INDEX(#REF!,$F193,7),INDEX(#REF!,$F193,7))))</f>
        <v/>
      </c>
      <c r="M191" s="733" t="str" cm="1">
        <f t="array" aca="1" ref="M191" ca="1">IF($F191&gt;$E$2,"",IF($F$2=1,INDEX('QC rev00'!$M$10:$T$120,$F193,8),IF($F$2=2,INDEX(#REF!,$F193,8),INDEX(#REF!,$F193,8))))</f>
        <v/>
      </c>
      <c r="N191" s="736" cm="1">
        <f t="array" aca="1" ref="N191" ca="1">IF($F191&gt;$E$2,0,IF(_xlfn.IFNA(MATCH($G191,Listas!$E$4:$E$206,),0)&gt;0,$F$5,IF($F$2=1,INDEX('QC rev00'!$M$10:$U$120,$F193,9),IF($F$2=2,INDEX(#REF!,$F193,9),INDEX(#REF!,$F193,9)))))</f>
        <v>0</v>
      </c>
      <c r="O191" s="739" cm="1">
        <f t="array" aca="1" ref="O191" ca="1">IF($F191&gt;$E$2,0,IF(_xlfn.IFNA(MATCH($G191,Listas!$E$4:$E$206,),0)&gt;0,1,IF($H$10=0,0,IF($F$2=1,INDEX('QC rev00'!$M$10:$BC$120,$F193,9+$F$3),IF($F$2=2,INDEX(#REF!,$F193,9+$F$3),INDEX(#REF!,$F193,9+$F$3)))*IF($E$5="X",1,1-$B193-$C193))))</f>
        <v>0</v>
      </c>
      <c r="P191" s="742">
        <f t="shared" ref="P191" ca="1" si="183">N191*O191</f>
        <v>0</v>
      </c>
      <c r="Q191" s="262" t="s">
        <v>89</v>
      </c>
      <c r="R191" s="308" t="str" cm="1">
        <f t="array" aca="1" ref="R191" ca="1">IF($D191=0,"",IF($G191=$E$6,INDEX(Orçamento!$U:$U,MATCH(R$21,Orçamento!$C:$C,),1),INDEX(Orçamento!$U:$U,$B191,1)))</f>
        <v/>
      </c>
      <c r="S191" s="309" t="str">
        <f ca="1">IF(S$21&gt;$D191,"",IF($G191=$E$6,INDEX(Orçamento!$U:$U,MATCH(S$21,Orçamento!$C:$C,),1),INDEX(Orçamento!$U:$U,MATCH(S$21&amp;"-"&amp;$F192,Orçamento!$F:$F,),1)))</f>
        <v/>
      </c>
      <c r="T191" s="309" t="str">
        <f ca="1">IF(T$21&gt;$D191,"",IF($G191=$E$6,INDEX(Orçamento!$U:$U,MATCH(T$21,Orçamento!$C:$C,),1),INDEX(Orçamento!$U:$U,MATCH(T$21&amp;"-"&amp;$F192,Orçamento!$F:$F,),1)))</f>
        <v/>
      </c>
      <c r="U191" s="310" t="str">
        <f ca="1">IF(U$21&gt;$D191,"",IF($G191=$E$6,INDEX(Orçamento!$U:$U,MATCH(U$21,Orçamento!$C:$C,),1),INDEX(Orçamento!$U:$U,MATCH(U$21&amp;"-"&amp;$F192,Orçamento!$F:$F,),1)))</f>
        <v/>
      </c>
      <c r="V191" s="309" t="str">
        <f ca="1">IF(V$21&gt;$D191,"",IF($G191=$E$6,INDEX(Orçamento!$U:$U,MATCH(V$21,Orçamento!$C:$C,),1),INDEX(Orçamento!$U:$U,MATCH(V$21&amp;"-"&amp;$F192,Orçamento!$F:$F,),1)))</f>
        <v/>
      </c>
      <c r="W191" s="309" t="str">
        <f ca="1">IF(W$21&gt;$D191,"",IF($G191=$E$6,INDEX(Orçamento!$U:$U,MATCH(W$21,Orçamento!$C:$C,),1),INDEX(Orçamento!$U:$U,MATCH(W$21&amp;"-"&amp;$F192,Orçamento!$F:$F,),1)))</f>
        <v/>
      </c>
      <c r="X191" s="309" t="str">
        <f ca="1">IF(X$21&gt;$D191,"",IF($G191=$E$6,INDEX(Orçamento!$U:$U,MATCH(X$21,Orçamento!$C:$C,),1),INDEX(Orçamento!$U:$U,MATCH(X$21&amp;"-"&amp;$F192,Orçamento!$F:$F,),1)))</f>
        <v/>
      </c>
      <c r="Y191" s="309" t="str">
        <f ca="1">IF(Y$21&gt;$D191,"",IF($G191=$E$6,INDEX(Orçamento!$U:$U,MATCH(Y$21,Orçamento!$C:$C,),1),INDEX(Orçamento!$U:$U,MATCH(Y$21&amp;"-"&amp;$F192,Orçamento!$F:$F,),1)))</f>
        <v/>
      </c>
      <c r="Z191" s="309" t="str">
        <f ca="1">IF(Z$21&gt;$D191,"",IF($G191=$E$6,INDEX(Orçamento!$U:$U,MATCH(Z$21,Orçamento!$C:$C,),1),INDEX(Orçamento!$U:$U,MATCH(Z$21&amp;"-"&amp;$F192,Orçamento!$F:$F,),1)))</f>
        <v/>
      </c>
      <c r="AA191" s="311" t="str">
        <f ca="1">IF(AA$21&gt;$D191,"",IF($G191=$E$6,INDEX(Orçamento!$U:$U,MATCH(AA$21,Orçamento!$C:$C,),1),INDEX(Orçamento!$U:$U,MATCH(AA$21&amp;"-"&amp;$F192,Orçamento!$F:$F,),1)))</f>
        <v/>
      </c>
      <c r="AB191" s="311" t="str">
        <f ca="1">IF(AB$21&gt;$D191,"",IF($G191=$E$6,INDEX(Orçamento!$U:$U,MATCH(AB$21,Orçamento!$C:$C,),1),INDEX(Orçamento!$U:$U,MATCH(AB$21&amp;"-"&amp;$F192,Orçamento!$F:$F,),1)))</f>
        <v/>
      </c>
      <c r="AC191" s="311" t="str">
        <f ca="1">IF(AC$21&gt;$D191,"",IF($G191=$E$6,INDEX(Orçamento!$U:$U,MATCH(AC$21,Orçamento!$C:$C,),1),INDEX(Orçamento!$U:$U,MATCH(AC$21&amp;"-"&amp;$F192,Orçamento!$F:$F,),1)))</f>
        <v/>
      </c>
      <c r="AD191" s="311" t="str">
        <f ca="1">IF(AD$21&gt;$D191,"",IF($G191=$E$6,INDEX(Orçamento!$U:$U,MATCH(AD$21,Orçamento!$C:$C,),1),INDEX(Orçamento!$U:$U,MATCH(AD$21&amp;"-"&amp;$F192,Orçamento!$F:$F,),1)))</f>
        <v/>
      </c>
      <c r="AE191" s="311" t="str">
        <f ca="1">IF(AE$21&gt;$D191,"",IF($G191=$E$6,INDEX(Orçamento!$U:$U,MATCH(AE$21,Orçamento!$C:$C,),1),INDEX(Orçamento!$U:$U,MATCH(AE$21&amp;"-"&amp;$F192,Orçamento!$F:$F,),1)))</f>
        <v/>
      </c>
      <c r="AF191" s="311" t="str">
        <f ca="1">IF(AF$21&gt;$D191,"",IF($G191=$E$6,INDEX(Orçamento!$U:$U,MATCH(AF$21,Orçamento!$C:$C,),1),INDEX(Orçamento!$U:$U,MATCH(AF$21&amp;"-"&amp;$F192,Orçamento!$F:$F,),1)))</f>
        <v/>
      </c>
      <c r="AG191" s="311" t="str">
        <f ca="1">IF(AG$21&gt;$D191,"",IF($G191=$E$6,INDEX(Orçamento!$U:$U,MATCH(AG$21,Orçamento!$C:$C,),1),INDEX(Orçamento!$U:$U,MATCH(AG$21&amp;"-"&amp;$F192,Orçamento!$F:$F,),1)))</f>
        <v/>
      </c>
      <c r="AH191" s="311" t="str">
        <f ca="1">IF(AH$21&gt;$D191,"",IF($G191=$E$6,INDEX(Orçamento!$U:$U,MATCH(AH$21,Orçamento!$C:$C,),1),INDEX(Orçamento!$U:$U,MATCH(AH$21&amp;"-"&amp;$F192,Orçamento!$F:$F,),1)))</f>
        <v/>
      </c>
      <c r="AI191" s="311" t="str">
        <f ca="1">IF(AI$21&gt;$D191,"",IF($G191=$E$6,INDEX(Orçamento!$U:$U,MATCH(AI$21,Orçamento!$C:$C,),1),INDEX(Orçamento!$U:$U,MATCH(AI$21&amp;"-"&amp;$F192,Orçamento!$F:$F,),1)))</f>
        <v/>
      </c>
      <c r="AJ191" s="311" t="str">
        <f ca="1">IF(AJ$21&gt;$D191,"",IF($G191=$E$6,INDEX(Orçamento!$U:$U,MATCH(AJ$21,Orçamento!$C:$C,),1),INDEX(Orçamento!$U:$U,MATCH(AJ$21&amp;"-"&amp;$F192,Orçamento!$F:$F,),1)))</f>
        <v/>
      </c>
      <c r="AK191" s="311" t="str">
        <f ca="1">IF(AK$21&gt;$D191,"",IF($G191=$E$6,INDEX(Orçamento!$U:$U,MATCH(AK$21,Orçamento!$C:$C,),1),INDEX(Orçamento!$U:$U,MATCH(AK$21&amp;"-"&amp;$F192,Orçamento!$F:$F,),1)))</f>
        <v/>
      </c>
    </row>
    <row r="192" spans="1:37" ht="13.15" customHeight="1">
      <c r="A192" s="206"/>
      <c r="B192" s="263">
        <f t="shared" ref="B192" ca="1" si="184">IF($F191&gt;$E$2,0,(1/(1-B193-C193))*(B193+C193))</f>
        <v>0</v>
      </c>
      <c r="C192" s="264" cm="1">
        <f t="array" aca="1" ref="C192" ca="1">IF(ROUND(SUM(IF(R191:AK191&lt;&gt;"",(R192:AK192)))-N191,3)&lt;&gt;0,"X",0)</f>
        <v>0</v>
      </c>
      <c r="D192" s="206"/>
      <c r="E192" s="215" t="str" cm="1">
        <f t="array" aca="1" ref="E192" ca="1">IF($F191&gt;$E$2,"",INDEX('QC rev00'!$J$9:$J$120,1+E191,1))</f>
        <v/>
      </c>
      <c r="F192" s="215" t="str" cm="1">
        <f t="array" aca="1" ref="F192" ca="1">IF($F191&gt;$E$2,"",IF($F$2=1,INDEX('QC rev00'!$M$10:$T$120,$F193,1),IF($F$2=2,INDEX(#REF!,$F193,1),INDEX(#REF!,$F193,1))))</f>
        <v/>
      </c>
      <c r="G192" s="752"/>
      <c r="H192" s="729"/>
      <c r="I192" s="730"/>
      <c r="J192" s="747"/>
      <c r="K192" s="748"/>
      <c r="L192" s="755"/>
      <c r="M192" s="734"/>
      <c r="N192" s="737"/>
      <c r="O192" s="740"/>
      <c r="P192" s="743"/>
      <c r="Q192" s="265" t="s">
        <v>90</v>
      </c>
      <c r="R192" s="312" t="str" cm="1">
        <f t="array" aca="1" ref="R192" ca="1">IF(OR($D191=0,R191="",$N191=0),"",
IF($G191=$E$6,
SUM(IF(OFFSET($R$23,,,($F191-1)*3-2,$D$3)=R191,OFFSET($R$25,,,($F191-1)*3-2,$D$3)*OFFSET($B$23,1,,($F191-1)*3-2,1))),
IF($D191=1,$N191,
SUMIF(OFFSET(Orçamento!$D$1,$B191-1,,$C191,),$F192&amp;"-"&amp;R191,OFFSET(Orçamento!$I$1,$B191-1,,$C191,))*$N191/$E192)))</f>
        <v/>
      </c>
      <c r="S192" s="312" t="str" cm="1">
        <f t="array" aca="1" ref="S192" ca="1">IF(OR($D191=0,S191="",$N191=0),"",
IF($G191=$E$6,
SUM(IF(OFFSET($R$23,,,($F191-1)*3-2,$D$3)=S191,OFFSET($R$25,,,($F191-1)*3-2,$D$3)*OFFSET($B$23,1,,($F191-1)*3-2,1))),
IF($D191=1,$N191,
SUMIF(OFFSET(Orçamento!$D$1,$B191-1,,$C191,),$F192&amp;"-"&amp;S191,OFFSET(Orçamento!$I$1,$B191-1,,$C191,))*$N191/$E192)))</f>
        <v/>
      </c>
      <c r="T192" s="312" t="str" cm="1">
        <f t="array" aca="1" ref="T192" ca="1">IF(OR($D191=0,T191="",$N191=0),"",
IF($G191=$E$6,
SUM(IF(OFFSET($R$23,,,($F191-1)*3-2,$D$3)=T191,OFFSET($R$25,,,($F191-1)*3-2,$D$3)*OFFSET($B$23,1,,($F191-1)*3-2,1))),
IF($D191=1,$N191,
SUMIF(OFFSET(Orçamento!$D$1,$B191-1,,$C191,),$F192&amp;"-"&amp;T191,OFFSET(Orçamento!$I$1,$B191-1,,$C191,))*$N191/$E192)))</f>
        <v/>
      </c>
      <c r="U192" s="313" t="str" cm="1">
        <f t="array" aca="1" ref="U192" ca="1">IF(OR($D191=0,U191="",$N191=0),"",
IF($G191=$E$6,
SUM(IF(OFFSET($R$23,,,($F191-1)*3-2,$D$3)=U191,OFFSET($R$25,,,($F191-1)*3-2,$D$3)*OFFSET($B$23,1,,($F191-1)*3-2,1))),
IF($D191=1,$N191,
SUMIF(OFFSET(Orçamento!$D$1,$B191-1,,$C191,),$F192&amp;"-"&amp;U191,OFFSET(Orçamento!$I$1,$B191-1,,$C191,))*$N191/$E192)))</f>
        <v/>
      </c>
      <c r="V192" s="312" t="str" cm="1">
        <f t="array" aca="1" ref="V192" ca="1">IF(OR($D191=0,V191="",$N191=0),"",
IF($G191=$E$6,
SUM(IF(OFFSET($R$23,,,($F191-1)*3-2,$D$3)=V191,OFFSET($R$25,,,($F191-1)*3-2,$D$3)*OFFSET($B$23,1,,($F191-1)*3-2,1))),
IF($D191=1,$N191,
SUMIF(OFFSET(Orçamento!$D$1,$B191-1,,$C191,),$F192&amp;"-"&amp;V191,OFFSET(Orçamento!$I$1,$B191-1,,$C191,))*$N191/$E192)))</f>
        <v/>
      </c>
      <c r="W192" s="312" t="str" cm="1">
        <f t="array" aca="1" ref="W192" ca="1">IF(OR($D191=0,W191="",$N191=0),"",
IF($G191=$E$6,
SUM(IF(OFFSET($R$23,,,($F191-1)*3-2,$D$3)=W191,OFFSET($R$25,,,($F191-1)*3-2,$D$3)*OFFSET($B$23,1,,($F191-1)*3-2,1))),
IF($D191=1,$N191,
SUMIF(OFFSET(Orçamento!$D$1,$B191-1,,$C191,),$F192&amp;"-"&amp;W191,OFFSET(Orçamento!$I$1,$B191-1,,$C191,))*$N191/$E192)))</f>
        <v/>
      </c>
      <c r="X192" s="312" t="str" cm="1">
        <f t="array" aca="1" ref="X192" ca="1">IF(OR($D191=0,X191="",$N191=0),"",
IF($G191=$E$6,
SUM(IF(OFFSET($R$23,,,($F191-1)*3-2,$D$3)=X191,OFFSET($R$25,,,($F191-1)*3-2,$D$3)*OFFSET($B$23,1,,($F191-1)*3-2,1))),
IF($D191=1,$N191,
SUMIF(OFFSET(Orçamento!$D$1,$B191-1,,$C191,),$F192&amp;"-"&amp;X191,OFFSET(Orçamento!$I$1,$B191-1,,$C191,))*$N191/$E192)))</f>
        <v/>
      </c>
      <c r="Y192" s="312" t="str" cm="1">
        <f t="array" aca="1" ref="Y192" ca="1">IF(OR($D191=0,Y191="",$N191=0),"",
IF($G191=$E$6,
SUM(IF(OFFSET($R$23,,,($F191-1)*3-2,$D$3)=Y191,OFFSET($R$25,,,($F191-1)*3-2,$D$3)*OFFSET($B$23,1,,($F191-1)*3-2,1))),
IF($D191=1,$N191,
SUMIF(OFFSET(Orçamento!$D$1,$B191-1,,$C191,),$F192&amp;"-"&amp;Y191,OFFSET(Orçamento!$I$1,$B191-1,,$C191,))*$N191/$E192)))</f>
        <v/>
      </c>
      <c r="Z192" s="312" t="str" cm="1">
        <f t="array" aca="1" ref="Z192" ca="1">IF(OR($D191=0,Z191="",$N191=0),"",
IF($G191=$E$6,
SUM(IF(OFFSET($R$23,,,($F191-1)*3-2,$D$3)=Z191,OFFSET($R$25,,,($F191-1)*3-2,$D$3)*OFFSET($B$23,1,,($F191-1)*3-2,1))),
IF($D191=1,$N191,
SUMIF(OFFSET(Orçamento!$D$1,$B191-1,,$C191,),$F192&amp;"-"&amp;Z191,OFFSET(Orçamento!$I$1,$B191-1,,$C191,))*$N191/$E192)))</f>
        <v/>
      </c>
      <c r="AA192" s="314" t="str" cm="1">
        <f t="array" aca="1" ref="AA192" ca="1">IF(OR($D191=0,AA191="",$N191=0),"",
IF($G191=$E$6,
SUM(IF(OFFSET($R$23,,,($F191-1)*3-2,$D$3)=AA191,OFFSET($R$25,,,($F191-1)*3-2,$D$3)*OFFSET($B$23,1,,($F191-1)*3-2,1))),
IF($D191=1,$N191,
SUMIF(OFFSET(Orçamento!$D$1,$B191-1,,$C191,),$F192&amp;"-"&amp;AA191,OFFSET(Orçamento!$I$1,$B191-1,,$C191,))*$N191/$E192)))</f>
        <v/>
      </c>
      <c r="AB192" s="314" t="str" cm="1">
        <f t="array" aca="1" ref="AB192" ca="1">IF(OR($D191=0,AB191="",$N191=0),"",
IF($G191=$E$6,
SUM(IF(OFFSET($R$23,,,($F191-1)*3-2,$D$3)=AB191,OFFSET($R$25,,,($F191-1)*3-2,$D$3)*OFFSET($B$23,1,,($F191-1)*3-2,1))),
IF($D191=1,$N191,
SUMIF(OFFSET(Orçamento!$D$1,$B191-1,,$C191,),$F192&amp;"-"&amp;AB191,OFFSET(Orçamento!$I$1,$B191-1,,$C191,))*$N191/$E192)))</f>
        <v/>
      </c>
      <c r="AC192" s="314" t="str" cm="1">
        <f t="array" aca="1" ref="AC192" ca="1">IF(OR($D191=0,AC191="",$N191=0),"",
IF($G191=$E$6,
SUM(IF(OFFSET($R$23,,,($F191-1)*3-2,$D$3)=AC191,OFFSET($R$25,,,($F191-1)*3-2,$D$3)*OFFSET($B$23,1,,($F191-1)*3-2,1))),
IF($D191=1,$N191,
SUMIF(OFFSET(Orçamento!$D$1,$B191-1,,$C191,),$F192&amp;"-"&amp;AC191,OFFSET(Orçamento!$I$1,$B191-1,,$C191,))*$N191/$E192)))</f>
        <v/>
      </c>
      <c r="AD192" s="314" t="str" cm="1">
        <f t="array" aca="1" ref="AD192" ca="1">IF(OR($D191=0,AD191="",$N191=0),"",
IF($G191=$E$6,
SUM(IF(OFFSET($R$23,,,($F191-1)*3-2,$D$3)=AD191,OFFSET($R$25,,,($F191-1)*3-2,$D$3)*OFFSET($B$23,1,,($F191-1)*3-2,1))),
IF($D191=1,$N191,
SUMIF(OFFSET(Orçamento!$D$1,$B191-1,,$C191,),$F192&amp;"-"&amp;AD191,OFFSET(Orçamento!$I$1,$B191-1,,$C191,))*$N191/$E192)))</f>
        <v/>
      </c>
      <c r="AE192" s="314" t="str" cm="1">
        <f t="array" aca="1" ref="AE192" ca="1">IF(OR($D191=0,AE191="",$N191=0),"",
IF($G191=$E$6,
SUM(IF(OFFSET($R$23,,,($F191-1)*3-2,$D$3)=AE191,OFFSET($R$25,,,($F191-1)*3-2,$D$3)*OFFSET($B$23,1,,($F191-1)*3-2,1))),
IF($D191=1,$N191,
SUMIF(OFFSET(Orçamento!$D$1,$B191-1,,$C191,),$F192&amp;"-"&amp;AE191,OFFSET(Orçamento!$I$1,$B191-1,,$C191,))*$N191/$E192)))</f>
        <v/>
      </c>
      <c r="AF192" s="314" t="str" cm="1">
        <f t="array" aca="1" ref="AF192" ca="1">IF(OR($D191=0,AF191="",$N191=0),"",
IF($G191=$E$6,
SUM(IF(OFFSET($R$23,,,($F191-1)*3-2,$D$3)=AF191,OFFSET($R$25,,,($F191-1)*3-2,$D$3)*OFFSET($B$23,1,,($F191-1)*3-2,1))),
IF($D191=1,$N191,
SUMIF(OFFSET(Orçamento!$D$1,$B191-1,,$C191,),$F192&amp;"-"&amp;AF191,OFFSET(Orçamento!$I$1,$B191-1,,$C191,))*$N191/$E192)))</f>
        <v/>
      </c>
      <c r="AG192" s="314" t="str" cm="1">
        <f t="array" aca="1" ref="AG192" ca="1">IF(OR($D191=0,AG191="",$N191=0),"",
IF($G191=$E$6,
SUM(IF(OFFSET($R$23,,,($F191-1)*3-2,$D$3)=AG191,OFFSET($R$25,,,($F191-1)*3-2,$D$3)*OFFSET($B$23,1,,($F191-1)*3-2,1))),
IF($D191=1,$N191,
SUMIF(OFFSET(Orçamento!$D$1,$B191-1,,$C191,),$F192&amp;"-"&amp;AG191,OFFSET(Orçamento!$I$1,$B191-1,,$C191,))*$N191/$E192)))</f>
        <v/>
      </c>
      <c r="AH192" s="314" t="str" cm="1">
        <f t="array" aca="1" ref="AH192" ca="1">IF(OR($D191=0,AH191="",$N191=0),"",
IF($G191=$E$6,
SUM(IF(OFFSET($R$23,,,($F191-1)*3-2,$D$3)=AH191,OFFSET($R$25,,,($F191-1)*3-2,$D$3)*OFFSET($B$23,1,,($F191-1)*3-2,1))),
IF($D191=1,$N191,
SUMIF(OFFSET(Orçamento!$D$1,$B191-1,,$C191,),$F192&amp;"-"&amp;AH191,OFFSET(Orçamento!$I$1,$B191-1,,$C191,))*$N191/$E192)))</f>
        <v/>
      </c>
      <c r="AI192" s="314" t="str" cm="1">
        <f t="array" aca="1" ref="AI192" ca="1">IF(OR($D191=0,AI191="",$N191=0),"",
IF($G191=$E$6,
SUM(IF(OFFSET($R$23,,,($F191-1)*3-2,$D$3)=AI191,OFFSET($R$25,,,($F191-1)*3-2,$D$3)*OFFSET($B$23,1,,($F191-1)*3-2,1))),
IF($D191=1,$N191,
SUMIF(OFFSET(Orçamento!$D$1,$B191-1,,$C191,),$F192&amp;"-"&amp;AI191,OFFSET(Orçamento!$I$1,$B191-1,,$C191,))*$N191/$E192)))</f>
        <v/>
      </c>
      <c r="AJ192" s="314" t="str" cm="1">
        <f t="array" aca="1" ref="AJ192" ca="1">IF(OR($D191=0,AJ191="",$N191=0),"",
IF($G191=$E$6,
SUM(IF(OFFSET($R$23,,,($F191-1)*3-2,$D$3)=AJ191,OFFSET($R$25,,,($F191-1)*3-2,$D$3)*OFFSET($B$23,1,,($F191-1)*3-2,1))),
IF($D191=1,$N191,
SUMIF(OFFSET(Orçamento!$D$1,$B191-1,,$C191,),$F192&amp;"-"&amp;AJ191,OFFSET(Orçamento!$I$1,$B191-1,,$C191,))*$N191/$E192)))</f>
        <v/>
      </c>
      <c r="AK192" s="314" t="str" cm="1">
        <f t="array" aca="1" ref="AK192" ca="1">IF(OR($D191=0,AK191="",$N191=0),"",
IF($G191=$E$6,
SUM(IF(OFFSET($R$23,,,($F191-1)*3-2,$D$3)=AK191,OFFSET($R$25,,,($F191-1)*3-2,$D$3)*OFFSET($B$23,1,,($F191-1)*3-2,1))),
IF($D191=1,$N191,
SUMIF(OFFSET(Orçamento!$D$1,$B191-1,,$C191,),$F192&amp;"-"&amp;AK191,OFFSET(Orçamento!$I$1,$B191-1,,$C191,))*$N191/$E192)))</f>
        <v/>
      </c>
    </row>
    <row r="193" spans="1:37" ht="13.15" customHeight="1">
      <c r="A193" s="206"/>
      <c r="B193" s="266" t="str" cm="1">
        <f t="array" aca="1" ref="B193" ca="1">IF($F191&gt;$E$2,"",IF($F$2=1,INDEX('QC rev00'!$M$10:$T$120,$F193,5),IF($F$2=2,INDEX(#REF!,$F193,5),INDEX(#REF!,$F193,5))))</f>
        <v/>
      </c>
      <c r="C193" s="266" t="str" cm="1">
        <f t="array" aca="1" ref="C193" ca="1">IF($F191&gt;$E$2,"",IF($F$2=1,INDEX('QC rev00'!$M$10:$T$120,$F193,6),IF($F$2=2,INDEX(#REF!,$F193,6),INDEX(#REF!,$F193,6))))</f>
        <v/>
      </c>
      <c r="D193" s="207"/>
      <c r="E193" s="207"/>
      <c r="F193" s="207" t="str">
        <f ca="1">IF(F191&gt;$E$2,"",MATCH(F191,'QC rev00'!$C$10:$C$120,))</f>
        <v/>
      </c>
      <c r="G193" s="753"/>
      <c r="H193" s="731"/>
      <c r="I193" s="732"/>
      <c r="J193" s="749"/>
      <c r="K193" s="750"/>
      <c r="L193" s="756"/>
      <c r="M193" s="735"/>
      <c r="N193" s="738"/>
      <c r="O193" s="741"/>
      <c r="P193" s="744"/>
      <c r="Q193" s="267" t="s">
        <v>91</v>
      </c>
      <c r="R193" s="588">
        <f t="shared" ref="R193:AK193" ca="1" si="185">IFERROR(R192*$O191,0)</f>
        <v>0</v>
      </c>
      <c r="S193" s="588">
        <f t="shared" ca="1" si="185"/>
        <v>0</v>
      </c>
      <c r="T193" s="588">
        <f t="shared" ca="1" si="185"/>
        <v>0</v>
      </c>
      <c r="U193" s="589">
        <f t="shared" ca="1" si="185"/>
        <v>0</v>
      </c>
      <c r="V193" s="588">
        <f t="shared" ca="1" si="185"/>
        <v>0</v>
      </c>
      <c r="W193" s="588">
        <f t="shared" ca="1" si="185"/>
        <v>0</v>
      </c>
      <c r="X193" s="588">
        <f t="shared" ca="1" si="185"/>
        <v>0</v>
      </c>
      <c r="Y193" s="588">
        <f t="shared" ca="1" si="185"/>
        <v>0</v>
      </c>
      <c r="Z193" s="588">
        <f t="shared" ca="1" si="185"/>
        <v>0</v>
      </c>
      <c r="AA193" s="588">
        <f t="shared" ca="1" si="185"/>
        <v>0</v>
      </c>
      <c r="AB193" s="588">
        <f t="shared" ca="1" si="185"/>
        <v>0</v>
      </c>
      <c r="AC193" s="588">
        <f t="shared" ca="1" si="185"/>
        <v>0</v>
      </c>
      <c r="AD193" s="588">
        <f t="shared" ca="1" si="185"/>
        <v>0</v>
      </c>
      <c r="AE193" s="588">
        <f t="shared" ca="1" si="185"/>
        <v>0</v>
      </c>
      <c r="AF193" s="588">
        <f t="shared" ca="1" si="185"/>
        <v>0</v>
      </c>
      <c r="AG193" s="588">
        <f t="shared" ca="1" si="185"/>
        <v>0</v>
      </c>
      <c r="AH193" s="588">
        <f t="shared" ca="1" si="185"/>
        <v>0</v>
      </c>
      <c r="AI193" s="588">
        <f t="shared" ca="1" si="185"/>
        <v>0</v>
      </c>
      <c r="AJ193" s="588">
        <f t="shared" ca="1" si="185"/>
        <v>0</v>
      </c>
      <c r="AK193" s="588">
        <f t="shared" ca="1" si="185"/>
        <v>0</v>
      </c>
    </row>
    <row r="194" spans="1:37" ht="13.15" customHeight="1">
      <c r="A194" s="206"/>
      <c r="B194" s="261">
        <f ca="1">IF($F194&gt;$E$2,0,IF(E194&lt;&gt;"",MATCH(F195&amp;" - Mapa",Orçamento!J:J,),0))</f>
        <v>0</v>
      </c>
      <c r="C194" s="215">
        <f ca="1">IF($D194&gt;1,_xlfn.MAXIFS(Orçamento!G:G,Orçamento!J:J,F195&amp;" - Mapa")+6-B194,0)</f>
        <v>0</v>
      </c>
      <c r="D194" s="261">
        <f ca="1">IF($F194&gt;$E$2,0,IF($G194=$E$6,$D$2,IF(E194&lt;&gt;"",_xlfn.MAXIFS(Orçamento!E:E,Orçamento!J:J,F195&amp;" - Mapa"),0)))</f>
        <v>0</v>
      </c>
      <c r="E194" s="215" t="str">
        <f ca="1">IF(F195="","",_xlfn.IFNA(MATCH($F195,'QC rev00'!$G$10:$G$120,),""))</f>
        <v/>
      </c>
      <c r="F194" s="207" cm="1">
        <f t="array" aca="1" ref="F194" ca="1">OFFSET(F194,-3,,,)+1</f>
        <v>58</v>
      </c>
      <c r="G194" s="751" t="str" cm="1">
        <f t="array" aca="1" ref="G194" ca="1">IF($F194&gt;$E$2,"",IF($F$2=1,INDEX('QC rev00'!$M$10:$T$120,$F196,2),IF($F$2=2,INDEX(#REF!,$F196,2),INDEX(#REF!,$F196,2))))</f>
        <v/>
      </c>
      <c r="H194" s="727" t="str" cm="1">
        <f t="array" aca="1" ref="H194" ca="1">IF($F194&gt;$E$2,"",IF($F$2=1,INDEX('QC rev00'!$M$10:$T$120,$F196,3),IF($F$2=2,INDEX(#REF!,$F196,3),INDEX(#REF!,$F196,3))))</f>
        <v/>
      </c>
      <c r="I194" s="728"/>
      <c r="J194" s="745"/>
      <c r="K194" s="746"/>
      <c r="L194" s="754" t="str" cm="1">
        <f t="array" aca="1" ref="L194" ca="1">IF($F194&gt;$E$2,"",IF($F$2=1,INDEX('QC rev00'!$M$10:$T$120,$F196,7),IF($F$2=2,INDEX(#REF!,$F196,7),INDEX(#REF!,$F196,7))))</f>
        <v/>
      </c>
      <c r="M194" s="733" t="str" cm="1">
        <f t="array" aca="1" ref="M194" ca="1">IF($F194&gt;$E$2,"",IF($F$2=1,INDEX('QC rev00'!$M$10:$T$120,$F196,8),IF($F$2=2,INDEX(#REF!,$F196,8),INDEX(#REF!,$F196,8))))</f>
        <v/>
      </c>
      <c r="N194" s="736" cm="1">
        <f t="array" aca="1" ref="N194" ca="1">IF($F194&gt;$E$2,0,IF(_xlfn.IFNA(MATCH($G194,Listas!$E$4:$E$206,),0)&gt;0,$F$5,IF($F$2=1,INDEX('QC rev00'!$M$10:$U$120,$F196,9),IF($F$2=2,INDEX(#REF!,$F196,9),INDEX(#REF!,$F196,9)))))</f>
        <v>0</v>
      </c>
      <c r="O194" s="739" cm="1">
        <f t="array" aca="1" ref="O194" ca="1">IF($F194&gt;$E$2,0,IF(_xlfn.IFNA(MATCH($G194,Listas!$E$4:$E$206,),0)&gt;0,1,IF($H$10=0,0,IF($F$2=1,INDEX('QC rev00'!$M$10:$BC$120,$F196,9+$F$3),IF($F$2=2,INDEX(#REF!,$F196,9+$F$3),INDEX(#REF!,$F196,9+$F$3)))*IF($E$5="X",1,1-$B196-$C196))))</f>
        <v>0</v>
      </c>
      <c r="P194" s="742">
        <f t="shared" ref="P194" ca="1" si="186">N194*O194</f>
        <v>0</v>
      </c>
      <c r="Q194" s="262" t="s">
        <v>89</v>
      </c>
      <c r="R194" s="308" t="str" cm="1">
        <f t="array" aca="1" ref="R194" ca="1">IF($D194=0,"",IF($G194=$E$6,INDEX(Orçamento!$U:$U,MATCH(R$21,Orçamento!$C:$C,),1),INDEX(Orçamento!$U:$U,$B194,1)))</f>
        <v/>
      </c>
      <c r="S194" s="309" t="str">
        <f ca="1">IF(S$21&gt;$D194,"",IF($G194=$E$6,INDEX(Orçamento!$U:$U,MATCH(S$21,Orçamento!$C:$C,),1),INDEX(Orçamento!$U:$U,MATCH(S$21&amp;"-"&amp;$F195,Orçamento!$F:$F,),1)))</f>
        <v/>
      </c>
      <c r="T194" s="309" t="str">
        <f ca="1">IF(T$21&gt;$D194,"",IF($G194=$E$6,INDEX(Orçamento!$U:$U,MATCH(T$21,Orçamento!$C:$C,),1),INDEX(Orçamento!$U:$U,MATCH(T$21&amp;"-"&amp;$F195,Orçamento!$F:$F,),1)))</f>
        <v/>
      </c>
      <c r="U194" s="310" t="str">
        <f ca="1">IF(U$21&gt;$D194,"",IF($G194=$E$6,INDEX(Orçamento!$U:$U,MATCH(U$21,Orçamento!$C:$C,),1),INDEX(Orçamento!$U:$U,MATCH(U$21&amp;"-"&amp;$F195,Orçamento!$F:$F,),1)))</f>
        <v/>
      </c>
      <c r="V194" s="309" t="str">
        <f ca="1">IF(V$21&gt;$D194,"",IF($G194=$E$6,INDEX(Orçamento!$U:$U,MATCH(V$21,Orçamento!$C:$C,),1),INDEX(Orçamento!$U:$U,MATCH(V$21&amp;"-"&amp;$F195,Orçamento!$F:$F,),1)))</f>
        <v/>
      </c>
      <c r="W194" s="309" t="str">
        <f ca="1">IF(W$21&gt;$D194,"",IF($G194=$E$6,INDEX(Orçamento!$U:$U,MATCH(W$21,Orçamento!$C:$C,),1),INDEX(Orçamento!$U:$U,MATCH(W$21&amp;"-"&amp;$F195,Orçamento!$F:$F,),1)))</f>
        <v/>
      </c>
      <c r="X194" s="309" t="str">
        <f ca="1">IF(X$21&gt;$D194,"",IF($G194=$E$6,INDEX(Orçamento!$U:$U,MATCH(X$21,Orçamento!$C:$C,),1),INDEX(Orçamento!$U:$U,MATCH(X$21&amp;"-"&amp;$F195,Orçamento!$F:$F,),1)))</f>
        <v/>
      </c>
      <c r="Y194" s="309" t="str">
        <f ca="1">IF(Y$21&gt;$D194,"",IF($G194=$E$6,INDEX(Orçamento!$U:$U,MATCH(Y$21,Orçamento!$C:$C,),1),INDEX(Orçamento!$U:$U,MATCH(Y$21&amp;"-"&amp;$F195,Orçamento!$F:$F,),1)))</f>
        <v/>
      </c>
      <c r="Z194" s="309" t="str">
        <f ca="1">IF(Z$21&gt;$D194,"",IF($G194=$E$6,INDEX(Orçamento!$U:$U,MATCH(Z$21,Orçamento!$C:$C,),1),INDEX(Orçamento!$U:$U,MATCH(Z$21&amp;"-"&amp;$F195,Orçamento!$F:$F,),1)))</f>
        <v/>
      </c>
      <c r="AA194" s="311" t="str">
        <f ca="1">IF(AA$21&gt;$D194,"",IF($G194=$E$6,INDEX(Orçamento!$U:$U,MATCH(AA$21,Orçamento!$C:$C,),1),INDEX(Orçamento!$U:$U,MATCH(AA$21&amp;"-"&amp;$F195,Orçamento!$F:$F,),1)))</f>
        <v/>
      </c>
      <c r="AB194" s="311" t="str">
        <f ca="1">IF(AB$21&gt;$D194,"",IF($G194=$E$6,INDEX(Orçamento!$U:$U,MATCH(AB$21,Orçamento!$C:$C,),1),INDEX(Orçamento!$U:$U,MATCH(AB$21&amp;"-"&amp;$F195,Orçamento!$F:$F,),1)))</f>
        <v/>
      </c>
      <c r="AC194" s="311" t="str">
        <f ca="1">IF(AC$21&gt;$D194,"",IF($G194=$E$6,INDEX(Orçamento!$U:$U,MATCH(AC$21,Orçamento!$C:$C,),1),INDEX(Orçamento!$U:$U,MATCH(AC$21&amp;"-"&amp;$F195,Orçamento!$F:$F,),1)))</f>
        <v/>
      </c>
      <c r="AD194" s="311" t="str">
        <f ca="1">IF(AD$21&gt;$D194,"",IF($G194=$E$6,INDEX(Orçamento!$U:$U,MATCH(AD$21,Orçamento!$C:$C,),1),INDEX(Orçamento!$U:$U,MATCH(AD$21&amp;"-"&amp;$F195,Orçamento!$F:$F,),1)))</f>
        <v/>
      </c>
      <c r="AE194" s="311" t="str">
        <f ca="1">IF(AE$21&gt;$D194,"",IF($G194=$E$6,INDEX(Orçamento!$U:$U,MATCH(AE$21,Orçamento!$C:$C,),1),INDEX(Orçamento!$U:$U,MATCH(AE$21&amp;"-"&amp;$F195,Orçamento!$F:$F,),1)))</f>
        <v/>
      </c>
      <c r="AF194" s="311" t="str">
        <f ca="1">IF(AF$21&gt;$D194,"",IF($G194=$E$6,INDEX(Orçamento!$U:$U,MATCH(AF$21,Orçamento!$C:$C,),1),INDEX(Orçamento!$U:$U,MATCH(AF$21&amp;"-"&amp;$F195,Orçamento!$F:$F,),1)))</f>
        <v/>
      </c>
      <c r="AG194" s="311" t="str">
        <f ca="1">IF(AG$21&gt;$D194,"",IF($G194=$E$6,INDEX(Orçamento!$U:$U,MATCH(AG$21,Orçamento!$C:$C,),1),INDEX(Orçamento!$U:$U,MATCH(AG$21&amp;"-"&amp;$F195,Orçamento!$F:$F,),1)))</f>
        <v/>
      </c>
      <c r="AH194" s="311" t="str">
        <f ca="1">IF(AH$21&gt;$D194,"",IF($G194=$E$6,INDEX(Orçamento!$U:$U,MATCH(AH$21,Orçamento!$C:$C,),1),INDEX(Orçamento!$U:$U,MATCH(AH$21&amp;"-"&amp;$F195,Orçamento!$F:$F,),1)))</f>
        <v/>
      </c>
      <c r="AI194" s="311" t="str">
        <f ca="1">IF(AI$21&gt;$D194,"",IF($G194=$E$6,INDEX(Orçamento!$U:$U,MATCH(AI$21,Orçamento!$C:$C,),1),INDEX(Orçamento!$U:$U,MATCH(AI$21&amp;"-"&amp;$F195,Orçamento!$F:$F,),1)))</f>
        <v/>
      </c>
      <c r="AJ194" s="311" t="str">
        <f ca="1">IF(AJ$21&gt;$D194,"",IF($G194=$E$6,INDEX(Orçamento!$U:$U,MATCH(AJ$21,Orçamento!$C:$C,),1),INDEX(Orçamento!$U:$U,MATCH(AJ$21&amp;"-"&amp;$F195,Orçamento!$F:$F,),1)))</f>
        <v/>
      </c>
      <c r="AK194" s="311" t="str">
        <f ca="1">IF(AK$21&gt;$D194,"",IF($G194=$E$6,INDEX(Orçamento!$U:$U,MATCH(AK$21,Orçamento!$C:$C,),1),INDEX(Orçamento!$U:$U,MATCH(AK$21&amp;"-"&amp;$F195,Orçamento!$F:$F,),1)))</f>
        <v/>
      </c>
    </row>
    <row r="195" spans="1:37" ht="13.15" customHeight="1">
      <c r="A195" s="206"/>
      <c r="B195" s="263">
        <f t="shared" ref="B195" ca="1" si="187">IF($F194&gt;$E$2,0,(1/(1-B196-C196))*(B196+C196))</f>
        <v>0</v>
      </c>
      <c r="C195" s="264" cm="1">
        <f t="array" aca="1" ref="C195" ca="1">IF(ROUND(SUM(IF(R194:AK194&lt;&gt;"",(R195:AK195)))-N194,3)&lt;&gt;0,"X",0)</f>
        <v>0</v>
      </c>
      <c r="D195" s="206"/>
      <c r="E195" s="215" t="str" cm="1">
        <f t="array" aca="1" ref="E195" ca="1">IF($F194&gt;$E$2,"",INDEX('QC rev00'!$J$9:$J$120,1+E194,1))</f>
        <v/>
      </c>
      <c r="F195" s="215" t="str" cm="1">
        <f t="array" aca="1" ref="F195" ca="1">IF($F194&gt;$E$2,"",IF($F$2=1,INDEX('QC rev00'!$M$10:$T$120,$F196,1),IF($F$2=2,INDEX(#REF!,$F196,1),INDEX(#REF!,$F196,1))))</f>
        <v/>
      </c>
      <c r="G195" s="752"/>
      <c r="H195" s="729"/>
      <c r="I195" s="730"/>
      <c r="J195" s="747"/>
      <c r="K195" s="748"/>
      <c r="L195" s="755"/>
      <c r="M195" s="734"/>
      <c r="N195" s="737"/>
      <c r="O195" s="740"/>
      <c r="P195" s="743"/>
      <c r="Q195" s="265" t="s">
        <v>90</v>
      </c>
      <c r="R195" s="312" t="str" cm="1">
        <f t="array" aca="1" ref="R195" ca="1">IF(OR($D194=0,R194="",$N194=0),"",
IF($G194=$E$6,
SUM(IF(OFFSET($R$23,,,($F194-1)*3-2,$D$3)=R194,OFFSET($R$25,,,($F194-1)*3-2,$D$3)*OFFSET($B$23,1,,($F194-1)*3-2,1))),
IF($D194=1,$N194,
SUMIF(OFFSET(Orçamento!$D$1,$B194-1,,$C194,),$F195&amp;"-"&amp;R194,OFFSET(Orçamento!$I$1,$B194-1,,$C194,))*$N194/$E195)))</f>
        <v/>
      </c>
      <c r="S195" s="312" t="str" cm="1">
        <f t="array" aca="1" ref="S195" ca="1">IF(OR($D194=0,S194="",$N194=0),"",
IF($G194=$E$6,
SUM(IF(OFFSET($R$23,,,($F194-1)*3-2,$D$3)=S194,OFFSET($R$25,,,($F194-1)*3-2,$D$3)*OFFSET($B$23,1,,($F194-1)*3-2,1))),
IF($D194=1,$N194,
SUMIF(OFFSET(Orçamento!$D$1,$B194-1,,$C194,),$F195&amp;"-"&amp;S194,OFFSET(Orçamento!$I$1,$B194-1,,$C194,))*$N194/$E195)))</f>
        <v/>
      </c>
      <c r="T195" s="312" t="str" cm="1">
        <f t="array" aca="1" ref="T195" ca="1">IF(OR($D194=0,T194="",$N194=0),"",
IF($G194=$E$6,
SUM(IF(OFFSET($R$23,,,($F194-1)*3-2,$D$3)=T194,OFFSET($R$25,,,($F194-1)*3-2,$D$3)*OFFSET($B$23,1,,($F194-1)*3-2,1))),
IF($D194=1,$N194,
SUMIF(OFFSET(Orçamento!$D$1,$B194-1,,$C194,),$F195&amp;"-"&amp;T194,OFFSET(Orçamento!$I$1,$B194-1,,$C194,))*$N194/$E195)))</f>
        <v/>
      </c>
      <c r="U195" s="313" t="str" cm="1">
        <f t="array" aca="1" ref="U195" ca="1">IF(OR($D194=0,U194="",$N194=0),"",
IF($G194=$E$6,
SUM(IF(OFFSET($R$23,,,($F194-1)*3-2,$D$3)=U194,OFFSET($R$25,,,($F194-1)*3-2,$D$3)*OFFSET($B$23,1,,($F194-1)*3-2,1))),
IF($D194=1,$N194,
SUMIF(OFFSET(Orçamento!$D$1,$B194-1,,$C194,),$F195&amp;"-"&amp;U194,OFFSET(Orçamento!$I$1,$B194-1,,$C194,))*$N194/$E195)))</f>
        <v/>
      </c>
      <c r="V195" s="312" t="str" cm="1">
        <f t="array" aca="1" ref="V195" ca="1">IF(OR($D194=0,V194="",$N194=0),"",
IF($G194=$E$6,
SUM(IF(OFFSET($R$23,,,($F194-1)*3-2,$D$3)=V194,OFFSET($R$25,,,($F194-1)*3-2,$D$3)*OFFSET($B$23,1,,($F194-1)*3-2,1))),
IF($D194=1,$N194,
SUMIF(OFFSET(Orçamento!$D$1,$B194-1,,$C194,),$F195&amp;"-"&amp;V194,OFFSET(Orçamento!$I$1,$B194-1,,$C194,))*$N194/$E195)))</f>
        <v/>
      </c>
      <c r="W195" s="312" t="str" cm="1">
        <f t="array" aca="1" ref="W195" ca="1">IF(OR($D194=0,W194="",$N194=0),"",
IF($G194=$E$6,
SUM(IF(OFFSET($R$23,,,($F194-1)*3-2,$D$3)=W194,OFFSET($R$25,,,($F194-1)*3-2,$D$3)*OFFSET($B$23,1,,($F194-1)*3-2,1))),
IF($D194=1,$N194,
SUMIF(OFFSET(Orçamento!$D$1,$B194-1,,$C194,),$F195&amp;"-"&amp;W194,OFFSET(Orçamento!$I$1,$B194-1,,$C194,))*$N194/$E195)))</f>
        <v/>
      </c>
      <c r="X195" s="312" t="str" cm="1">
        <f t="array" aca="1" ref="X195" ca="1">IF(OR($D194=0,X194="",$N194=0),"",
IF($G194=$E$6,
SUM(IF(OFFSET($R$23,,,($F194-1)*3-2,$D$3)=X194,OFFSET($R$25,,,($F194-1)*3-2,$D$3)*OFFSET($B$23,1,,($F194-1)*3-2,1))),
IF($D194=1,$N194,
SUMIF(OFFSET(Orçamento!$D$1,$B194-1,,$C194,),$F195&amp;"-"&amp;X194,OFFSET(Orçamento!$I$1,$B194-1,,$C194,))*$N194/$E195)))</f>
        <v/>
      </c>
      <c r="Y195" s="312" t="str" cm="1">
        <f t="array" aca="1" ref="Y195" ca="1">IF(OR($D194=0,Y194="",$N194=0),"",
IF($G194=$E$6,
SUM(IF(OFFSET($R$23,,,($F194-1)*3-2,$D$3)=Y194,OFFSET($R$25,,,($F194-1)*3-2,$D$3)*OFFSET($B$23,1,,($F194-1)*3-2,1))),
IF($D194=1,$N194,
SUMIF(OFFSET(Orçamento!$D$1,$B194-1,,$C194,),$F195&amp;"-"&amp;Y194,OFFSET(Orçamento!$I$1,$B194-1,,$C194,))*$N194/$E195)))</f>
        <v/>
      </c>
      <c r="Z195" s="312" t="str" cm="1">
        <f t="array" aca="1" ref="Z195" ca="1">IF(OR($D194=0,Z194="",$N194=0),"",
IF($G194=$E$6,
SUM(IF(OFFSET($R$23,,,($F194-1)*3-2,$D$3)=Z194,OFFSET($R$25,,,($F194-1)*3-2,$D$3)*OFFSET($B$23,1,,($F194-1)*3-2,1))),
IF($D194=1,$N194,
SUMIF(OFFSET(Orçamento!$D$1,$B194-1,,$C194,),$F195&amp;"-"&amp;Z194,OFFSET(Orçamento!$I$1,$B194-1,,$C194,))*$N194/$E195)))</f>
        <v/>
      </c>
      <c r="AA195" s="314" t="str" cm="1">
        <f t="array" aca="1" ref="AA195" ca="1">IF(OR($D194=0,AA194="",$N194=0),"",
IF($G194=$E$6,
SUM(IF(OFFSET($R$23,,,($F194-1)*3-2,$D$3)=AA194,OFFSET($R$25,,,($F194-1)*3-2,$D$3)*OFFSET($B$23,1,,($F194-1)*3-2,1))),
IF($D194=1,$N194,
SUMIF(OFFSET(Orçamento!$D$1,$B194-1,,$C194,),$F195&amp;"-"&amp;AA194,OFFSET(Orçamento!$I$1,$B194-1,,$C194,))*$N194/$E195)))</f>
        <v/>
      </c>
      <c r="AB195" s="314" t="str" cm="1">
        <f t="array" aca="1" ref="AB195" ca="1">IF(OR($D194=0,AB194="",$N194=0),"",
IF($G194=$E$6,
SUM(IF(OFFSET($R$23,,,($F194-1)*3-2,$D$3)=AB194,OFFSET($R$25,,,($F194-1)*3-2,$D$3)*OFFSET($B$23,1,,($F194-1)*3-2,1))),
IF($D194=1,$N194,
SUMIF(OFFSET(Orçamento!$D$1,$B194-1,,$C194,),$F195&amp;"-"&amp;AB194,OFFSET(Orçamento!$I$1,$B194-1,,$C194,))*$N194/$E195)))</f>
        <v/>
      </c>
      <c r="AC195" s="314" t="str" cm="1">
        <f t="array" aca="1" ref="AC195" ca="1">IF(OR($D194=0,AC194="",$N194=0),"",
IF($G194=$E$6,
SUM(IF(OFFSET($R$23,,,($F194-1)*3-2,$D$3)=AC194,OFFSET($R$25,,,($F194-1)*3-2,$D$3)*OFFSET($B$23,1,,($F194-1)*3-2,1))),
IF($D194=1,$N194,
SUMIF(OFFSET(Orçamento!$D$1,$B194-1,,$C194,),$F195&amp;"-"&amp;AC194,OFFSET(Orçamento!$I$1,$B194-1,,$C194,))*$N194/$E195)))</f>
        <v/>
      </c>
      <c r="AD195" s="314" t="str" cm="1">
        <f t="array" aca="1" ref="AD195" ca="1">IF(OR($D194=0,AD194="",$N194=0),"",
IF($G194=$E$6,
SUM(IF(OFFSET($R$23,,,($F194-1)*3-2,$D$3)=AD194,OFFSET($R$25,,,($F194-1)*3-2,$D$3)*OFFSET($B$23,1,,($F194-1)*3-2,1))),
IF($D194=1,$N194,
SUMIF(OFFSET(Orçamento!$D$1,$B194-1,,$C194,),$F195&amp;"-"&amp;AD194,OFFSET(Orçamento!$I$1,$B194-1,,$C194,))*$N194/$E195)))</f>
        <v/>
      </c>
      <c r="AE195" s="314" t="str" cm="1">
        <f t="array" aca="1" ref="AE195" ca="1">IF(OR($D194=0,AE194="",$N194=0),"",
IF($G194=$E$6,
SUM(IF(OFFSET($R$23,,,($F194-1)*3-2,$D$3)=AE194,OFFSET($R$25,,,($F194-1)*3-2,$D$3)*OFFSET($B$23,1,,($F194-1)*3-2,1))),
IF($D194=1,$N194,
SUMIF(OFFSET(Orçamento!$D$1,$B194-1,,$C194,),$F195&amp;"-"&amp;AE194,OFFSET(Orçamento!$I$1,$B194-1,,$C194,))*$N194/$E195)))</f>
        <v/>
      </c>
      <c r="AF195" s="314" t="str" cm="1">
        <f t="array" aca="1" ref="AF195" ca="1">IF(OR($D194=0,AF194="",$N194=0),"",
IF($G194=$E$6,
SUM(IF(OFFSET($R$23,,,($F194-1)*3-2,$D$3)=AF194,OFFSET($R$25,,,($F194-1)*3-2,$D$3)*OFFSET($B$23,1,,($F194-1)*3-2,1))),
IF($D194=1,$N194,
SUMIF(OFFSET(Orçamento!$D$1,$B194-1,,$C194,),$F195&amp;"-"&amp;AF194,OFFSET(Orçamento!$I$1,$B194-1,,$C194,))*$N194/$E195)))</f>
        <v/>
      </c>
      <c r="AG195" s="314" t="str" cm="1">
        <f t="array" aca="1" ref="AG195" ca="1">IF(OR($D194=0,AG194="",$N194=0),"",
IF($G194=$E$6,
SUM(IF(OFFSET($R$23,,,($F194-1)*3-2,$D$3)=AG194,OFFSET($R$25,,,($F194-1)*3-2,$D$3)*OFFSET($B$23,1,,($F194-1)*3-2,1))),
IF($D194=1,$N194,
SUMIF(OFFSET(Orçamento!$D$1,$B194-1,,$C194,),$F195&amp;"-"&amp;AG194,OFFSET(Orçamento!$I$1,$B194-1,,$C194,))*$N194/$E195)))</f>
        <v/>
      </c>
      <c r="AH195" s="314" t="str" cm="1">
        <f t="array" aca="1" ref="AH195" ca="1">IF(OR($D194=0,AH194="",$N194=0),"",
IF($G194=$E$6,
SUM(IF(OFFSET($R$23,,,($F194-1)*3-2,$D$3)=AH194,OFFSET($R$25,,,($F194-1)*3-2,$D$3)*OFFSET($B$23,1,,($F194-1)*3-2,1))),
IF($D194=1,$N194,
SUMIF(OFFSET(Orçamento!$D$1,$B194-1,,$C194,),$F195&amp;"-"&amp;AH194,OFFSET(Orçamento!$I$1,$B194-1,,$C194,))*$N194/$E195)))</f>
        <v/>
      </c>
      <c r="AI195" s="314" t="str" cm="1">
        <f t="array" aca="1" ref="AI195" ca="1">IF(OR($D194=0,AI194="",$N194=0),"",
IF($G194=$E$6,
SUM(IF(OFFSET($R$23,,,($F194-1)*3-2,$D$3)=AI194,OFFSET($R$25,,,($F194-1)*3-2,$D$3)*OFFSET($B$23,1,,($F194-1)*3-2,1))),
IF($D194=1,$N194,
SUMIF(OFFSET(Orçamento!$D$1,$B194-1,,$C194,),$F195&amp;"-"&amp;AI194,OFFSET(Orçamento!$I$1,$B194-1,,$C194,))*$N194/$E195)))</f>
        <v/>
      </c>
      <c r="AJ195" s="314" t="str" cm="1">
        <f t="array" aca="1" ref="AJ195" ca="1">IF(OR($D194=0,AJ194="",$N194=0),"",
IF($G194=$E$6,
SUM(IF(OFFSET($R$23,,,($F194-1)*3-2,$D$3)=AJ194,OFFSET($R$25,,,($F194-1)*3-2,$D$3)*OFFSET($B$23,1,,($F194-1)*3-2,1))),
IF($D194=1,$N194,
SUMIF(OFFSET(Orçamento!$D$1,$B194-1,,$C194,),$F195&amp;"-"&amp;AJ194,OFFSET(Orçamento!$I$1,$B194-1,,$C194,))*$N194/$E195)))</f>
        <v/>
      </c>
      <c r="AK195" s="314" t="str" cm="1">
        <f t="array" aca="1" ref="AK195" ca="1">IF(OR($D194=0,AK194="",$N194=0),"",
IF($G194=$E$6,
SUM(IF(OFFSET($R$23,,,($F194-1)*3-2,$D$3)=AK194,OFFSET($R$25,,,($F194-1)*3-2,$D$3)*OFFSET($B$23,1,,($F194-1)*3-2,1))),
IF($D194=1,$N194,
SUMIF(OFFSET(Orçamento!$D$1,$B194-1,,$C194,),$F195&amp;"-"&amp;AK194,OFFSET(Orçamento!$I$1,$B194-1,,$C194,))*$N194/$E195)))</f>
        <v/>
      </c>
    </row>
    <row r="196" spans="1:37" ht="13.15" customHeight="1">
      <c r="A196" s="206"/>
      <c r="B196" s="266" t="str" cm="1">
        <f t="array" aca="1" ref="B196" ca="1">IF($F194&gt;$E$2,"",IF($F$2=1,INDEX('QC rev00'!$M$10:$T$120,$F196,5),IF($F$2=2,INDEX(#REF!,$F196,5),INDEX(#REF!,$F196,5))))</f>
        <v/>
      </c>
      <c r="C196" s="266" t="str" cm="1">
        <f t="array" aca="1" ref="C196" ca="1">IF($F194&gt;$E$2,"",IF($F$2=1,INDEX('QC rev00'!$M$10:$T$120,$F196,6),IF($F$2=2,INDEX(#REF!,$F196,6),INDEX(#REF!,$F196,6))))</f>
        <v/>
      </c>
      <c r="D196" s="207"/>
      <c r="E196" s="207"/>
      <c r="F196" s="207" t="str">
        <f ca="1">IF(F194&gt;$E$2,"",MATCH(F194,'QC rev00'!$C$10:$C$120,))</f>
        <v/>
      </c>
      <c r="G196" s="753"/>
      <c r="H196" s="731"/>
      <c r="I196" s="732"/>
      <c r="J196" s="749"/>
      <c r="K196" s="750"/>
      <c r="L196" s="756"/>
      <c r="M196" s="735"/>
      <c r="N196" s="738"/>
      <c r="O196" s="741"/>
      <c r="P196" s="744"/>
      <c r="Q196" s="267" t="s">
        <v>91</v>
      </c>
      <c r="R196" s="588">
        <f t="shared" ref="R196:AK196" ca="1" si="188">IFERROR(R195*$O194,0)</f>
        <v>0</v>
      </c>
      <c r="S196" s="588">
        <f t="shared" ca="1" si="188"/>
        <v>0</v>
      </c>
      <c r="T196" s="588">
        <f t="shared" ca="1" si="188"/>
        <v>0</v>
      </c>
      <c r="U196" s="589">
        <f t="shared" ca="1" si="188"/>
        <v>0</v>
      </c>
      <c r="V196" s="588">
        <f t="shared" ca="1" si="188"/>
        <v>0</v>
      </c>
      <c r="W196" s="588">
        <f t="shared" ca="1" si="188"/>
        <v>0</v>
      </c>
      <c r="X196" s="588">
        <f t="shared" ca="1" si="188"/>
        <v>0</v>
      </c>
      <c r="Y196" s="588">
        <f t="shared" ca="1" si="188"/>
        <v>0</v>
      </c>
      <c r="Z196" s="588">
        <f t="shared" ca="1" si="188"/>
        <v>0</v>
      </c>
      <c r="AA196" s="588">
        <f t="shared" ca="1" si="188"/>
        <v>0</v>
      </c>
      <c r="AB196" s="588">
        <f t="shared" ca="1" si="188"/>
        <v>0</v>
      </c>
      <c r="AC196" s="588">
        <f t="shared" ca="1" si="188"/>
        <v>0</v>
      </c>
      <c r="AD196" s="588">
        <f t="shared" ca="1" si="188"/>
        <v>0</v>
      </c>
      <c r="AE196" s="588">
        <f t="shared" ca="1" si="188"/>
        <v>0</v>
      </c>
      <c r="AF196" s="588">
        <f t="shared" ca="1" si="188"/>
        <v>0</v>
      </c>
      <c r="AG196" s="588">
        <f t="shared" ca="1" si="188"/>
        <v>0</v>
      </c>
      <c r="AH196" s="588">
        <f t="shared" ca="1" si="188"/>
        <v>0</v>
      </c>
      <c r="AI196" s="588">
        <f t="shared" ca="1" si="188"/>
        <v>0</v>
      </c>
      <c r="AJ196" s="588">
        <f t="shared" ca="1" si="188"/>
        <v>0</v>
      </c>
      <c r="AK196" s="588">
        <f t="shared" ca="1" si="188"/>
        <v>0</v>
      </c>
    </row>
    <row r="197" spans="1:37" ht="13.15" customHeight="1">
      <c r="A197" s="206"/>
      <c r="B197" s="261">
        <f ca="1">IF($F197&gt;$E$2,0,IF(E197&lt;&gt;"",MATCH(F198&amp;" - Mapa",Orçamento!J:J,),0))</f>
        <v>0</v>
      </c>
      <c r="C197" s="215">
        <f ca="1">IF($D197&gt;1,_xlfn.MAXIFS(Orçamento!G:G,Orçamento!J:J,F198&amp;" - Mapa")+6-B197,0)</f>
        <v>0</v>
      </c>
      <c r="D197" s="261">
        <f ca="1">IF($F197&gt;$E$2,0,IF($G197=$E$6,$D$2,IF(E197&lt;&gt;"",_xlfn.MAXIFS(Orçamento!E:E,Orçamento!J:J,F198&amp;" - Mapa"),0)))</f>
        <v>0</v>
      </c>
      <c r="E197" s="215" t="str">
        <f ca="1">IF(F198="","",_xlfn.IFNA(MATCH($F198,'QC rev00'!$G$10:$G$120,),""))</f>
        <v/>
      </c>
      <c r="F197" s="207" cm="1">
        <f t="array" aca="1" ref="F197" ca="1">OFFSET(F197,-3,,,)+1</f>
        <v>59</v>
      </c>
      <c r="G197" s="751" t="str" cm="1">
        <f t="array" aca="1" ref="G197" ca="1">IF($F197&gt;$E$2,"",IF($F$2=1,INDEX('QC rev00'!$M$10:$T$120,$F199,2),IF($F$2=2,INDEX(#REF!,$F199,2),INDEX(#REF!,$F199,2))))</f>
        <v/>
      </c>
      <c r="H197" s="727" t="str" cm="1">
        <f t="array" aca="1" ref="H197" ca="1">IF($F197&gt;$E$2,"",IF($F$2=1,INDEX('QC rev00'!$M$10:$T$120,$F199,3),IF($F$2=2,INDEX(#REF!,$F199,3),INDEX(#REF!,$F199,3))))</f>
        <v/>
      </c>
      <c r="I197" s="728"/>
      <c r="J197" s="745"/>
      <c r="K197" s="746"/>
      <c r="L197" s="754" t="str" cm="1">
        <f t="array" aca="1" ref="L197" ca="1">IF($F197&gt;$E$2,"",IF($F$2=1,INDEX('QC rev00'!$M$10:$T$120,$F199,7),IF($F$2=2,INDEX(#REF!,$F199,7),INDEX(#REF!,$F199,7))))</f>
        <v/>
      </c>
      <c r="M197" s="733" t="str" cm="1">
        <f t="array" aca="1" ref="M197" ca="1">IF($F197&gt;$E$2,"",IF($F$2=1,INDEX('QC rev00'!$M$10:$T$120,$F199,8),IF($F$2=2,INDEX(#REF!,$F199,8),INDEX(#REF!,$F199,8))))</f>
        <v/>
      </c>
      <c r="N197" s="736" cm="1">
        <f t="array" aca="1" ref="N197" ca="1">IF($F197&gt;$E$2,0,IF(_xlfn.IFNA(MATCH($G197,Listas!$E$4:$E$206,),0)&gt;0,$F$5,IF($F$2=1,INDEX('QC rev00'!$M$10:$U$120,$F199,9),IF($F$2=2,INDEX(#REF!,$F199,9),INDEX(#REF!,$F199,9)))))</f>
        <v>0</v>
      </c>
      <c r="O197" s="739" cm="1">
        <f t="array" aca="1" ref="O197" ca="1">IF($F197&gt;$E$2,0,IF(_xlfn.IFNA(MATCH($G197,Listas!$E$4:$E$206,),0)&gt;0,1,IF($H$10=0,0,IF($F$2=1,INDEX('QC rev00'!$M$10:$BC$120,$F199,9+$F$3),IF($F$2=2,INDEX(#REF!,$F199,9+$F$3),INDEX(#REF!,$F199,9+$F$3)))*IF($E$5="X",1,1-$B199-$C199))))</f>
        <v>0</v>
      </c>
      <c r="P197" s="742">
        <f t="shared" ref="P197" ca="1" si="189">N197*O197</f>
        <v>0</v>
      </c>
      <c r="Q197" s="262" t="s">
        <v>89</v>
      </c>
      <c r="R197" s="308" t="str" cm="1">
        <f t="array" aca="1" ref="R197" ca="1">IF($D197=0,"",IF($G197=$E$6,INDEX(Orçamento!$U:$U,MATCH(R$21,Orçamento!$C:$C,),1),INDEX(Orçamento!$U:$U,$B197,1)))</f>
        <v/>
      </c>
      <c r="S197" s="309" t="str">
        <f ca="1">IF(S$21&gt;$D197,"",IF($G197=$E$6,INDEX(Orçamento!$U:$U,MATCH(S$21,Orçamento!$C:$C,),1),INDEX(Orçamento!$U:$U,MATCH(S$21&amp;"-"&amp;$F198,Orçamento!$F:$F,),1)))</f>
        <v/>
      </c>
      <c r="T197" s="309" t="str">
        <f ca="1">IF(T$21&gt;$D197,"",IF($G197=$E$6,INDEX(Orçamento!$U:$U,MATCH(T$21,Orçamento!$C:$C,),1),INDEX(Orçamento!$U:$U,MATCH(T$21&amp;"-"&amp;$F198,Orçamento!$F:$F,),1)))</f>
        <v/>
      </c>
      <c r="U197" s="310" t="str">
        <f ca="1">IF(U$21&gt;$D197,"",IF($G197=$E$6,INDEX(Orçamento!$U:$U,MATCH(U$21,Orçamento!$C:$C,),1),INDEX(Orçamento!$U:$U,MATCH(U$21&amp;"-"&amp;$F198,Orçamento!$F:$F,),1)))</f>
        <v/>
      </c>
      <c r="V197" s="309" t="str">
        <f ca="1">IF(V$21&gt;$D197,"",IF($G197=$E$6,INDEX(Orçamento!$U:$U,MATCH(V$21,Orçamento!$C:$C,),1),INDEX(Orçamento!$U:$U,MATCH(V$21&amp;"-"&amp;$F198,Orçamento!$F:$F,),1)))</f>
        <v/>
      </c>
      <c r="W197" s="309" t="str">
        <f ca="1">IF(W$21&gt;$D197,"",IF($G197=$E$6,INDEX(Orçamento!$U:$U,MATCH(W$21,Orçamento!$C:$C,),1),INDEX(Orçamento!$U:$U,MATCH(W$21&amp;"-"&amp;$F198,Orçamento!$F:$F,),1)))</f>
        <v/>
      </c>
      <c r="X197" s="309" t="str">
        <f ca="1">IF(X$21&gt;$D197,"",IF($G197=$E$6,INDEX(Orçamento!$U:$U,MATCH(X$21,Orçamento!$C:$C,),1),INDEX(Orçamento!$U:$U,MATCH(X$21&amp;"-"&amp;$F198,Orçamento!$F:$F,),1)))</f>
        <v/>
      </c>
      <c r="Y197" s="309" t="str">
        <f ca="1">IF(Y$21&gt;$D197,"",IF($G197=$E$6,INDEX(Orçamento!$U:$U,MATCH(Y$21,Orçamento!$C:$C,),1),INDEX(Orçamento!$U:$U,MATCH(Y$21&amp;"-"&amp;$F198,Orçamento!$F:$F,),1)))</f>
        <v/>
      </c>
      <c r="Z197" s="309" t="str">
        <f ca="1">IF(Z$21&gt;$D197,"",IF($G197=$E$6,INDEX(Orçamento!$U:$U,MATCH(Z$21,Orçamento!$C:$C,),1),INDEX(Orçamento!$U:$U,MATCH(Z$21&amp;"-"&amp;$F198,Orçamento!$F:$F,),1)))</f>
        <v/>
      </c>
      <c r="AA197" s="311" t="str">
        <f ca="1">IF(AA$21&gt;$D197,"",IF($G197=$E$6,INDEX(Orçamento!$U:$U,MATCH(AA$21,Orçamento!$C:$C,),1),INDEX(Orçamento!$U:$U,MATCH(AA$21&amp;"-"&amp;$F198,Orçamento!$F:$F,),1)))</f>
        <v/>
      </c>
      <c r="AB197" s="311" t="str">
        <f ca="1">IF(AB$21&gt;$D197,"",IF($G197=$E$6,INDEX(Orçamento!$U:$U,MATCH(AB$21,Orçamento!$C:$C,),1),INDEX(Orçamento!$U:$U,MATCH(AB$21&amp;"-"&amp;$F198,Orçamento!$F:$F,),1)))</f>
        <v/>
      </c>
      <c r="AC197" s="311" t="str">
        <f ca="1">IF(AC$21&gt;$D197,"",IF($G197=$E$6,INDEX(Orçamento!$U:$U,MATCH(AC$21,Orçamento!$C:$C,),1),INDEX(Orçamento!$U:$U,MATCH(AC$21&amp;"-"&amp;$F198,Orçamento!$F:$F,),1)))</f>
        <v/>
      </c>
      <c r="AD197" s="311" t="str">
        <f ca="1">IF(AD$21&gt;$D197,"",IF($G197=$E$6,INDEX(Orçamento!$U:$U,MATCH(AD$21,Orçamento!$C:$C,),1),INDEX(Orçamento!$U:$U,MATCH(AD$21&amp;"-"&amp;$F198,Orçamento!$F:$F,),1)))</f>
        <v/>
      </c>
      <c r="AE197" s="311" t="str">
        <f ca="1">IF(AE$21&gt;$D197,"",IF($G197=$E$6,INDEX(Orçamento!$U:$U,MATCH(AE$21,Orçamento!$C:$C,),1),INDEX(Orçamento!$U:$U,MATCH(AE$21&amp;"-"&amp;$F198,Orçamento!$F:$F,),1)))</f>
        <v/>
      </c>
      <c r="AF197" s="311" t="str">
        <f ca="1">IF(AF$21&gt;$D197,"",IF($G197=$E$6,INDEX(Orçamento!$U:$U,MATCH(AF$21,Orçamento!$C:$C,),1),INDEX(Orçamento!$U:$U,MATCH(AF$21&amp;"-"&amp;$F198,Orçamento!$F:$F,),1)))</f>
        <v/>
      </c>
      <c r="AG197" s="311" t="str">
        <f ca="1">IF(AG$21&gt;$D197,"",IF($G197=$E$6,INDEX(Orçamento!$U:$U,MATCH(AG$21,Orçamento!$C:$C,),1),INDEX(Orçamento!$U:$U,MATCH(AG$21&amp;"-"&amp;$F198,Orçamento!$F:$F,),1)))</f>
        <v/>
      </c>
      <c r="AH197" s="311" t="str">
        <f ca="1">IF(AH$21&gt;$D197,"",IF($G197=$E$6,INDEX(Orçamento!$U:$U,MATCH(AH$21,Orçamento!$C:$C,),1),INDEX(Orçamento!$U:$U,MATCH(AH$21&amp;"-"&amp;$F198,Orçamento!$F:$F,),1)))</f>
        <v/>
      </c>
      <c r="AI197" s="311" t="str">
        <f ca="1">IF(AI$21&gt;$D197,"",IF($G197=$E$6,INDEX(Orçamento!$U:$U,MATCH(AI$21,Orçamento!$C:$C,),1),INDEX(Orçamento!$U:$U,MATCH(AI$21&amp;"-"&amp;$F198,Orçamento!$F:$F,),1)))</f>
        <v/>
      </c>
      <c r="AJ197" s="311" t="str">
        <f ca="1">IF(AJ$21&gt;$D197,"",IF($G197=$E$6,INDEX(Orçamento!$U:$U,MATCH(AJ$21,Orçamento!$C:$C,),1),INDEX(Orçamento!$U:$U,MATCH(AJ$21&amp;"-"&amp;$F198,Orçamento!$F:$F,),1)))</f>
        <v/>
      </c>
      <c r="AK197" s="311" t="str">
        <f ca="1">IF(AK$21&gt;$D197,"",IF($G197=$E$6,INDEX(Orçamento!$U:$U,MATCH(AK$21,Orçamento!$C:$C,),1),INDEX(Orçamento!$U:$U,MATCH(AK$21&amp;"-"&amp;$F198,Orçamento!$F:$F,),1)))</f>
        <v/>
      </c>
    </row>
    <row r="198" spans="1:37" ht="13.15" customHeight="1">
      <c r="A198" s="206"/>
      <c r="B198" s="263">
        <f t="shared" ref="B198" ca="1" si="190">IF($F197&gt;$E$2,0,(1/(1-B199-C199))*(B199+C199))</f>
        <v>0</v>
      </c>
      <c r="C198" s="264" cm="1">
        <f t="array" aca="1" ref="C198" ca="1">IF(ROUND(SUM(IF(R197:AK197&lt;&gt;"",(R198:AK198)))-N197,3)&lt;&gt;0,"X",0)</f>
        <v>0</v>
      </c>
      <c r="D198" s="206"/>
      <c r="E198" s="215" t="str" cm="1">
        <f t="array" aca="1" ref="E198" ca="1">IF($F197&gt;$E$2,"",INDEX('QC rev00'!$J$9:$J$120,1+E197,1))</f>
        <v/>
      </c>
      <c r="F198" s="215" t="str" cm="1">
        <f t="array" aca="1" ref="F198" ca="1">IF($F197&gt;$E$2,"",IF($F$2=1,INDEX('QC rev00'!$M$10:$T$120,$F199,1),IF($F$2=2,INDEX(#REF!,$F199,1),INDEX(#REF!,$F199,1))))</f>
        <v/>
      </c>
      <c r="G198" s="752"/>
      <c r="H198" s="729"/>
      <c r="I198" s="730"/>
      <c r="J198" s="747"/>
      <c r="K198" s="748"/>
      <c r="L198" s="755"/>
      <c r="M198" s="734"/>
      <c r="N198" s="737"/>
      <c r="O198" s="740"/>
      <c r="P198" s="743"/>
      <c r="Q198" s="265" t="s">
        <v>90</v>
      </c>
      <c r="R198" s="312" t="str" cm="1">
        <f t="array" aca="1" ref="R198" ca="1">IF(OR($D197=0,R197="",$N197=0),"",
IF($G197=$E$6,
SUM(IF(OFFSET($R$23,,,($F197-1)*3-2,$D$3)=R197,OFFSET($R$25,,,($F197-1)*3-2,$D$3)*OFFSET($B$23,1,,($F197-1)*3-2,1))),
IF($D197=1,$N197,
SUMIF(OFFSET(Orçamento!$D$1,$B197-1,,$C197,),$F198&amp;"-"&amp;R197,OFFSET(Orçamento!$I$1,$B197-1,,$C197,))*$N197/$E198)))</f>
        <v/>
      </c>
      <c r="S198" s="312" t="str" cm="1">
        <f t="array" aca="1" ref="S198" ca="1">IF(OR($D197=0,S197="",$N197=0),"",
IF($G197=$E$6,
SUM(IF(OFFSET($R$23,,,($F197-1)*3-2,$D$3)=S197,OFFSET($R$25,,,($F197-1)*3-2,$D$3)*OFFSET($B$23,1,,($F197-1)*3-2,1))),
IF($D197=1,$N197,
SUMIF(OFFSET(Orçamento!$D$1,$B197-1,,$C197,),$F198&amp;"-"&amp;S197,OFFSET(Orçamento!$I$1,$B197-1,,$C197,))*$N197/$E198)))</f>
        <v/>
      </c>
      <c r="T198" s="312" t="str" cm="1">
        <f t="array" aca="1" ref="T198" ca="1">IF(OR($D197=0,T197="",$N197=0),"",
IF($G197=$E$6,
SUM(IF(OFFSET($R$23,,,($F197-1)*3-2,$D$3)=T197,OFFSET($R$25,,,($F197-1)*3-2,$D$3)*OFFSET($B$23,1,,($F197-1)*3-2,1))),
IF($D197=1,$N197,
SUMIF(OFFSET(Orçamento!$D$1,$B197-1,,$C197,),$F198&amp;"-"&amp;T197,OFFSET(Orçamento!$I$1,$B197-1,,$C197,))*$N197/$E198)))</f>
        <v/>
      </c>
      <c r="U198" s="313" t="str" cm="1">
        <f t="array" aca="1" ref="U198" ca="1">IF(OR($D197=0,U197="",$N197=0),"",
IF($G197=$E$6,
SUM(IF(OFFSET($R$23,,,($F197-1)*3-2,$D$3)=U197,OFFSET($R$25,,,($F197-1)*3-2,$D$3)*OFFSET($B$23,1,,($F197-1)*3-2,1))),
IF($D197=1,$N197,
SUMIF(OFFSET(Orçamento!$D$1,$B197-1,,$C197,),$F198&amp;"-"&amp;U197,OFFSET(Orçamento!$I$1,$B197-1,,$C197,))*$N197/$E198)))</f>
        <v/>
      </c>
      <c r="V198" s="312" t="str" cm="1">
        <f t="array" aca="1" ref="V198" ca="1">IF(OR($D197=0,V197="",$N197=0),"",
IF($G197=$E$6,
SUM(IF(OFFSET($R$23,,,($F197-1)*3-2,$D$3)=V197,OFFSET($R$25,,,($F197-1)*3-2,$D$3)*OFFSET($B$23,1,,($F197-1)*3-2,1))),
IF($D197=1,$N197,
SUMIF(OFFSET(Orçamento!$D$1,$B197-1,,$C197,),$F198&amp;"-"&amp;V197,OFFSET(Orçamento!$I$1,$B197-1,,$C197,))*$N197/$E198)))</f>
        <v/>
      </c>
      <c r="W198" s="312" t="str" cm="1">
        <f t="array" aca="1" ref="W198" ca="1">IF(OR($D197=0,W197="",$N197=0),"",
IF($G197=$E$6,
SUM(IF(OFFSET($R$23,,,($F197-1)*3-2,$D$3)=W197,OFFSET($R$25,,,($F197-1)*3-2,$D$3)*OFFSET($B$23,1,,($F197-1)*3-2,1))),
IF($D197=1,$N197,
SUMIF(OFFSET(Orçamento!$D$1,$B197-1,,$C197,),$F198&amp;"-"&amp;W197,OFFSET(Orçamento!$I$1,$B197-1,,$C197,))*$N197/$E198)))</f>
        <v/>
      </c>
      <c r="X198" s="312" t="str" cm="1">
        <f t="array" aca="1" ref="X198" ca="1">IF(OR($D197=0,X197="",$N197=0),"",
IF($G197=$E$6,
SUM(IF(OFFSET($R$23,,,($F197-1)*3-2,$D$3)=X197,OFFSET($R$25,,,($F197-1)*3-2,$D$3)*OFFSET($B$23,1,,($F197-1)*3-2,1))),
IF($D197=1,$N197,
SUMIF(OFFSET(Orçamento!$D$1,$B197-1,,$C197,),$F198&amp;"-"&amp;X197,OFFSET(Orçamento!$I$1,$B197-1,,$C197,))*$N197/$E198)))</f>
        <v/>
      </c>
      <c r="Y198" s="312" t="str" cm="1">
        <f t="array" aca="1" ref="Y198" ca="1">IF(OR($D197=0,Y197="",$N197=0),"",
IF($G197=$E$6,
SUM(IF(OFFSET($R$23,,,($F197-1)*3-2,$D$3)=Y197,OFFSET($R$25,,,($F197-1)*3-2,$D$3)*OFFSET($B$23,1,,($F197-1)*3-2,1))),
IF($D197=1,$N197,
SUMIF(OFFSET(Orçamento!$D$1,$B197-1,,$C197,),$F198&amp;"-"&amp;Y197,OFFSET(Orçamento!$I$1,$B197-1,,$C197,))*$N197/$E198)))</f>
        <v/>
      </c>
      <c r="Z198" s="312" t="str" cm="1">
        <f t="array" aca="1" ref="Z198" ca="1">IF(OR($D197=0,Z197="",$N197=0),"",
IF($G197=$E$6,
SUM(IF(OFFSET($R$23,,,($F197-1)*3-2,$D$3)=Z197,OFFSET($R$25,,,($F197-1)*3-2,$D$3)*OFFSET($B$23,1,,($F197-1)*3-2,1))),
IF($D197=1,$N197,
SUMIF(OFFSET(Orçamento!$D$1,$B197-1,,$C197,),$F198&amp;"-"&amp;Z197,OFFSET(Orçamento!$I$1,$B197-1,,$C197,))*$N197/$E198)))</f>
        <v/>
      </c>
      <c r="AA198" s="314" t="str" cm="1">
        <f t="array" aca="1" ref="AA198" ca="1">IF(OR($D197=0,AA197="",$N197=0),"",
IF($G197=$E$6,
SUM(IF(OFFSET($R$23,,,($F197-1)*3-2,$D$3)=AA197,OFFSET($R$25,,,($F197-1)*3-2,$D$3)*OFFSET($B$23,1,,($F197-1)*3-2,1))),
IF($D197=1,$N197,
SUMIF(OFFSET(Orçamento!$D$1,$B197-1,,$C197,),$F198&amp;"-"&amp;AA197,OFFSET(Orçamento!$I$1,$B197-1,,$C197,))*$N197/$E198)))</f>
        <v/>
      </c>
      <c r="AB198" s="314" t="str" cm="1">
        <f t="array" aca="1" ref="AB198" ca="1">IF(OR($D197=0,AB197="",$N197=0),"",
IF($G197=$E$6,
SUM(IF(OFFSET($R$23,,,($F197-1)*3-2,$D$3)=AB197,OFFSET($R$25,,,($F197-1)*3-2,$D$3)*OFFSET($B$23,1,,($F197-1)*3-2,1))),
IF($D197=1,$N197,
SUMIF(OFFSET(Orçamento!$D$1,$B197-1,,$C197,),$F198&amp;"-"&amp;AB197,OFFSET(Orçamento!$I$1,$B197-1,,$C197,))*$N197/$E198)))</f>
        <v/>
      </c>
      <c r="AC198" s="314" t="str" cm="1">
        <f t="array" aca="1" ref="AC198" ca="1">IF(OR($D197=0,AC197="",$N197=0),"",
IF($G197=$E$6,
SUM(IF(OFFSET($R$23,,,($F197-1)*3-2,$D$3)=AC197,OFFSET($R$25,,,($F197-1)*3-2,$D$3)*OFFSET($B$23,1,,($F197-1)*3-2,1))),
IF($D197=1,$N197,
SUMIF(OFFSET(Orçamento!$D$1,$B197-1,,$C197,),$F198&amp;"-"&amp;AC197,OFFSET(Orçamento!$I$1,$B197-1,,$C197,))*$N197/$E198)))</f>
        <v/>
      </c>
      <c r="AD198" s="314" t="str" cm="1">
        <f t="array" aca="1" ref="AD198" ca="1">IF(OR($D197=0,AD197="",$N197=0),"",
IF($G197=$E$6,
SUM(IF(OFFSET($R$23,,,($F197-1)*3-2,$D$3)=AD197,OFFSET($R$25,,,($F197-1)*3-2,$D$3)*OFFSET($B$23,1,,($F197-1)*3-2,1))),
IF($D197=1,$N197,
SUMIF(OFFSET(Orçamento!$D$1,$B197-1,,$C197,),$F198&amp;"-"&amp;AD197,OFFSET(Orçamento!$I$1,$B197-1,,$C197,))*$N197/$E198)))</f>
        <v/>
      </c>
      <c r="AE198" s="314" t="str" cm="1">
        <f t="array" aca="1" ref="AE198" ca="1">IF(OR($D197=0,AE197="",$N197=0),"",
IF($G197=$E$6,
SUM(IF(OFFSET($R$23,,,($F197-1)*3-2,$D$3)=AE197,OFFSET($R$25,,,($F197-1)*3-2,$D$3)*OFFSET($B$23,1,,($F197-1)*3-2,1))),
IF($D197=1,$N197,
SUMIF(OFFSET(Orçamento!$D$1,$B197-1,,$C197,),$F198&amp;"-"&amp;AE197,OFFSET(Orçamento!$I$1,$B197-1,,$C197,))*$N197/$E198)))</f>
        <v/>
      </c>
      <c r="AF198" s="314" t="str" cm="1">
        <f t="array" aca="1" ref="AF198" ca="1">IF(OR($D197=0,AF197="",$N197=0),"",
IF($G197=$E$6,
SUM(IF(OFFSET($R$23,,,($F197-1)*3-2,$D$3)=AF197,OFFSET($R$25,,,($F197-1)*3-2,$D$3)*OFFSET($B$23,1,,($F197-1)*3-2,1))),
IF($D197=1,$N197,
SUMIF(OFFSET(Orçamento!$D$1,$B197-1,,$C197,),$F198&amp;"-"&amp;AF197,OFFSET(Orçamento!$I$1,$B197-1,,$C197,))*$N197/$E198)))</f>
        <v/>
      </c>
      <c r="AG198" s="314" t="str" cm="1">
        <f t="array" aca="1" ref="AG198" ca="1">IF(OR($D197=0,AG197="",$N197=0),"",
IF($G197=$E$6,
SUM(IF(OFFSET($R$23,,,($F197-1)*3-2,$D$3)=AG197,OFFSET($R$25,,,($F197-1)*3-2,$D$3)*OFFSET($B$23,1,,($F197-1)*3-2,1))),
IF($D197=1,$N197,
SUMIF(OFFSET(Orçamento!$D$1,$B197-1,,$C197,),$F198&amp;"-"&amp;AG197,OFFSET(Orçamento!$I$1,$B197-1,,$C197,))*$N197/$E198)))</f>
        <v/>
      </c>
      <c r="AH198" s="314" t="str" cm="1">
        <f t="array" aca="1" ref="AH198" ca="1">IF(OR($D197=0,AH197="",$N197=0),"",
IF($G197=$E$6,
SUM(IF(OFFSET($R$23,,,($F197-1)*3-2,$D$3)=AH197,OFFSET($R$25,,,($F197-1)*3-2,$D$3)*OFFSET($B$23,1,,($F197-1)*3-2,1))),
IF($D197=1,$N197,
SUMIF(OFFSET(Orçamento!$D$1,$B197-1,,$C197,),$F198&amp;"-"&amp;AH197,OFFSET(Orçamento!$I$1,$B197-1,,$C197,))*$N197/$E198)))</f>
        <v/>
      </c>
      <c r="AI198" s="314" t="str" cm="1">
        <f t="array" aca="1" ref="AI198" ca="1">IF(OR($D197=0,AI197="",$N197=0),"",
IF($G197=$E$6,
SUM(IF(OFFSET($R$23,,,($F197-1)*3-2,$D$3)=AI197,OFFSET($R$25,,,($F197-1)*3-2,$D$3)*OFFSET($B$23,1,,($F197-1)*3-2,1))),
IF($D197=1,$N197,
SUMIF(OFFSET(Orçamento!$D$1,$B197-1,,$C197,),$F198&amp;"-"&amp;AI197,OFFSET(Orçamento!$I$1,$B197-1,,$C197,))*$N197/$E198)))</f>
        <v/>
      </c>
      <c r="AJ198" s="314" t="str" cm="1">
        <f t="array" aca="1" ref="AJ198" ca="1">IF(OR($D197=0,AJ197="",$N197=0),"",
IF($G197=$E$6,
SUM(IF(OFFSET($R$23,,,($F197-1)*3-2,$D$3)=AJ197,OFFSET($R$25,,,($F197-1)*3-2,$D$3)*OFFSET($B$23,1,,($F197-1)*3-2,1))),
IF($D197=1,$N197,
SUMIF(OFFSET(Orçamento!$D$1,$B197-1,,$C197,),$F198&amp;"-"&amp;AJ197,OFFSET(Orçamento!$I$1,$B197-1,,$C197,))*$N197/$E198)))</f>
        <v/>
      </c>
      <c r="AK198" s="314" t="str" cm="1">
        <f t="array" aca="1" ref="AK198" ca="1">IF(OR($D197=0,AK197="",$N197=0),"",
IF($G197=$E$6,
SUM(IF(OFFSET($R$23,,,($F197-1)*3-2,$D$3)=AK197,OFFSET($R$25,,,($F197-1)*3-2,$D$3)*OFFSET($B$23,1,,($F197-1)*3-2,1))),
IF($D197=1,$N197,
SUMIF(OFFSET(Orçamento!$D$1,$B197-1,,$C197,),$F198&amp;"-"&amp;AK197,OFFSET(Orçamento!$I$1,$B197-1,,$C197,))*$N197/$E198)))</f>
        <v/>
      </c>
    </row>
    <row r="199" spans="1:37" ht="13.15" customHeight="1">
      <c r="A199" s="206"/>
      <c r="B199" s="266" t="str" cm="1">
        <f t="array" aca="1" ref="B199" ca="1">IF($F197&gt;$E$2,"",IF($F$2=1,INDEX('QC rev00'!$M$10:$T$120,$F199,5),IF($F$2=2,INDEX(#REF!,$F199,5),INDEX(#REF!,$F199,5))))</f>
        <v/>
      </c>
      <c r="C199" s="266" t="str" cm="1">
        <f t="array" aca="1" ref="C199" ca="1">IF($F197&gt;$E$2,"",IF($F$2=1,INDEX('QC rev00'!$M$10:$T$120,$F199,6),IF($F$2=2,INDEX(#REF!,$F199,6),INDEX(#REF!,$F199,6))))</f>
        <v/>
      </c>
      <c r="D199" s="207"/>
      <c r="E199" s="207"/>
      <c r="F199" s="207" t="str">
        <f ca="1">IF(F197&gt;$E$2,"",MATCH(F197,'QC rev00'!$C$10:$C$120,))</f>
        <v/>
      </c>
      <c r="G199" s="753"/>
      <c r="H199" s="731"/>
      <c r="I199" s="732"/>
      <c r="J199" s="749"/>
      <c r="K199" s="750"/>
      <c r="L199" s="756"/>
      <c r="M199" s="735"/>
      <c r="N199" s="738"/>
      <c r="O199" s="741"/>
      <c r="P199" s="744"/>
      <c r="Q199" s="267" t="s">
        <v>91</v>
      </c>
      <c r="R199" s="588">
        <f t="shared" ref="R199:AK199" ca="1" si="191">IFERROR(R198*$O197,0)</f>
        <v>0</v>
      </c>
      <c r="S199" s="588">
        <f t="shared" ca="1" si="191"/>
        <v>0</v>
      </c>
      <c r="T199" s="588">
        <f t="shared" ca="1" si="191"/>
        <v>0</v>
      </c>
      <c r="U199" s="589">
        <f t="shared" ca="1" si="191"/>
        <v>0</v>
      </c>
      <c r="V199" s="588">
        <f t="shared" ca="1" si="191"/>
        <v>0</v>
      </c>
      <c r="W199" s="588">
        <f t="shared" ca="1" si="191"/>
        <v>0</v>
      </c>
      <c r="X199" s="588">
        <f t="shared" ca="1" si="191"/>
        <v>0</v>
      </c>
      <c r="Y199" s="588">
        <f t="shared" ca="1" si="191"/>
        <v>0</v>
      </c>
      <c r="Z199" s="588">
        <f t="shared" ca="1" si="191"/>
        <v>0</v>
      </c>
      <c r="AA199" s="588">
        <f t="shared" ca="1" si="191"/>
        <v>0</v>
      </c>
      <c r="AB199" s="588">
        <f t="shared" ca="1" si="191"/>
        <v>0</v>
      </c>
      <c r="AC199" s="588">
        <f t="shared" ca="1" si="191"/>
        <v>0</v>
      </c>
      <c r="AD199" s="588">
        <f t="shared" ca="1" si="191"/>
        <v>0</v>
      </c>
      <c r="AE199" s="588">
        <f t="shared" ca="1" si="191"/>
        <v>0</v>
      </c>
      <c r="AF199" s="588">
        <f t="shared" ca="1" si="191"/>
        <v>0</v>
      </c>
      <c r="AG199" s="588">
        <f t="shared" ca="1" si="191"/>
        <v>0</v>
      </c>
      <c r="AH199" s="588">
        <f t="shared" ca="1" si="191"/>
        <v>0</v>
      </c>
      <c r="AI199" s="588">
        <f t="shared" ca="1" si="191"/>
        <v>0</v>
      </c>
      <c r="AJ199" s="588">
        <f t="shared" ca="1" si="191"/>
        <v>0</v>
      </c>
      <c r="AK199" s="588">
        <f t="shared" ca="1" si="191"/>
        <v>0</v>
      </c>
    </row>
    <row r="200" spans="1:37" ht="13.15" customHeight="1">
      <c r="A200" s="206"/>
      <c r="B200" s="261">
        <f ca="1">IF($F200&gt;$E$2,0,IF(E200&lt;&gt;"",MATCH(F201&amp;" - Mapa",Orçamento!J:J,),0))</f>
        <v>0</v>
      </c>
      <c r="C200" s="215">
        <f ca="1">IF($D200&gt;1,_xlfn.MAXIFS(Orçamento!G:G,Orçamento!J:J,F201&amp;" - Mapa")+6-B200,0)</f>
        <v>0</v>
      </c>
      <c r="D200" s="261">
        <f ca="1">IF($F200&gt;$E$2,0,IF($G200=$E$6,$D$2,IF(E200&lt;&gt;"",_xlfn.MAXIFS(Orçamento!E:E,Orçamento!J:J,F201&amp;" - Mapa"),0)))</f>
        <v>0</v>
      </c>
      <c r="E200" s="215" t="str">
        <f ca="1">IF(F201="","",_xlfn.IFNA(MATCH($F201,'QC rev00'!$G$10:$G$120,),""))</f>
        <v/>
      </c>
      <c r="F200" s="207" cm="1">
        <f t="array" aca="1" ref="F200" ca="1">OFFSET(F200,-3,,,)+1</f>
        <v>60</v>
      </c>
      <c r="G200" s="751" t="str" cm="1">
        <f t="array" aca="1" ref="G200" ca="1">IF($F200&gt;$E$2,"",IF($F$2=1,INDEX('QC rev00'!$M$10:$T$120,$F202,2),IF($F$2=2,INDEX(#REF!,$F202,2),INDEX(#REF!,$F202,2))))</f>
        <v/>
      </c>
      <c r="H200" s="727" t="str" cm="1">
        <f t="array" aca="1" ref="H200" ca="1">IF($F200&gt;$E$2,"",IF($F$2=1,INDEX('QC rev00'!$M$10:$T$120,$F202,3),IF($F$2=2,INDEX(#REF!,$F202,3),INDEX(#REF!,$F202,3))))</f>
        <v/>
      </c>
      <c r="I200" s="728"/>
      <c r="J200" s="745"/>
      <c r="K200" s="746"/>
      <c r="L200" s="754" t="str" cm="1">
        <f t="array" aca="1" ref="L200" ca="1">IF($F200&gt;$E$2,"",IF($F$2=1,INDEX('QC rev00'!$M$10:$T$120,$F202,7),IF($F$2=2,INDEX(#REF!,$F202,7),INDEX(#REF!,$F202,7))))</f>
        <v/>
      </c>
      <c r="M200" s="733" t="str" cm="1">
        <f t="array" aca="1" ref="M200" ca="1">IF($F200&gt;$E$2,"",IF($F$2=1,INDEX('QC rev00'!$M$10:$T$120,$F202,8),IF($F$2=2,INDEX(#REF!,$F202,8),INDEX(#REF!,$F202,8))))</f>
        <v/>
      </c>
      <c r="N200" s="736" cm="1">
        <f t="array" aca="1" ref="N200" ca="1">IF($F200&gt;$E$2,0,IF(_xlfn.IFNA(MATCH($G200,Listas!$E$4:$E$206,),0)&gt;0,$F$5,IF($F$2=1,INDEX('QC rev00'!$M$10:$U$120,$F202,9),IF($F$2=2,INDEX(#REF!,$F202,9),INDEX(#REF!,$F202,9)))))</f>
        <v>0</v>
      </c>
      <c r="O200" s="739" cm="1">
        <f t="array" aca="1" ref="O200" ca="1">IF($F200&gt;$E$2,0,IF(_xlfn.IFNA(MATCH($G200,Listas!$E$4:$E$206,),0)&gt;0,1,IF($H$10=0,0,IF($F$2=1,INDEX('QC rev00'!$M$10:$BC$120,$F202,9+$F$3),IF($F$2=2,INDEX(#REF!,$F202,9+$F$3),INDEX(#REF!,$F202,9+$F$3)))*IF($E$5="X",1,1-$B202-$C202))))</f>
        <v>0</v>
      </c>
      <c r="P200" s="742">
        <f t="shared" ref="P200" ca="1" si="192">N200*O200</f>
        <v>0</v>
      </c>
      <c r="Q200" s="262" t="s">
        <v>89</v>
      </c>
      <c r="R200" s="308" t="str" cm="1">
        <f t="array" aca="1" ref="R200" ca="1">IF($D200=0,"",IF($G200=$E$6,INDEX(Orçamento!$U:$U,MATCH(R$21,Orçamento!$C:$C,),1),INDEX(Orçamento!$U:$U,$B200,1)))</f>
        <v/>
      </c>
      <c r="S200" s="309" t="str">
        <f ca="1">IF(S$21&gt;$D200,"",IF($G200=$E$6,INDEX(Orçamento!$U:$U,MATCH(S$21,Orçamento!$C:$C,),1),INDEX(Orçamento!$U:$U,MATCH(S$21&amp;"-"&amp;$F201,Orçamento!$F:$F,),1)))</f>
        <v/>
      </c>
      <c r="T200" s="309" t="str">
        <f ca="1">IF(T$21&gt;$D200,"",IF($G200=$E$6,INDEX(Orçamento!$U:$U,MATCH(T$21,Orçamento!$C:$C,),1),INDEX(Orçamento!$U:$U,MATCH(T$21&amp;"-"&amp;$F201,Orçamento!$F:$F,),1)))</f>
        <v/>
      </c>
      <c r="U200" s="310" t="str">
        <f ca="1">IF(U$21&gt;$D200,"",IF($G200=$E$6,INDEX(Orçamento!$U:$U,MATCH(U$21,Orçamento!$C:$C,),1),INDEX(Orçamento!$U:$U,MATCH(U$21&amp;"-"&amp;$F201,Orçamento!$F:$F,),1)))</f>
        <v/>
      </c>
      <c r="V200" s="309" t="str">
        <f ca="1">IF(V$21&gt;$D200,"",IF($G200=$E$6,INDEX(Orçamento!$U:$U,MATCH(V$21,Orçamento!$C:$C,),1),INDEX(Orçamento!$U:$U,MATCH(V$21&amp;"-"&amp;$F201,Orçamento!$F:$F,),1)))</f>
        <v/>
      </c>
      <c r="W200" s="309" t="str">
        <f ca="1">IF(W$21&gt;$D200,"",IF($G200=$E$6,INDEX(Orçamento!$U:$U,MATCH(W$21,Orçamento!$C:$C,),1),INDEX(Orçamento!$U:$U,MATCH(W$21&amp;"-"&amp;$F201,Orçamento!$F:$F,),1)))</f>
        <v/>
      </c>
      <c r="X200" s="309" t="str">
        <f ca="1">IF(X$21&gt;$D200,"",IF($G200=$E$6,INDEX(Orçamento!$U:$U,MATCH(X$21,Orçamento!$C:$C,),1),INDEX(Orçamento!$U:$U,MATCH(X$21&amp;"-"&amp;$F201,Orçamento!$F:$F,),1)))</f>
        <v/>
      </c>
      <c r="Y200" s="309" t="str">
        <f ca="1">IF(Y$21&gt;$D200,"",IF($G200=$E$6,INDEX(Orçamento!$U:$U,MATCH(Y$21,Orçamento!$C:$C,),1),INDEX(Orçamento!$U:$U,MATCH(Y$21&amp;"-"&amp;$F201,Orçamento!$F:$F,),1)))</f>
        <v/>
      </c>
      <c r="Z200" s="309" t="str">
        <f ca="1">IF(Z$21&gt;$D200,"",IF($G200=$E$6,INDEX(Orçamento!$U:$U,MATCH(Z$21,Orçamento!$C:$C,),1),INDEX(Orçamento!$U:$U,MATCH(Z$21&amp;"-"&amp;$F201,Orçamento!$F:$F,),1)))</f>
        <v/>
      </c>
      <c r="AA200" s="311" t="str">
        <f ca="1">IF(AA$21&gt;$D200,"",IF($G200=$E$6,INDEX(Orçamento!$U:$U,MATCH(AA$21,Orçamento!$C:$C,),1),INDEX(Orçamento!$U:$U,MATCH(AA$21&amp;"-"&amp;$F201,Orçamento!$F:$F,),1)))</f>
        <v/>
      </c>
      <c r="AB200" s="311" t="str">
        <f ca="1">IF(AB$21&gt;$D200,"",IF($G200=$E$6,INDEX(Orçamento!$U:$U,MATCH(AB$21,Orçamento!$C:$C,),1),INDEX(Orçamento!$U:$U,MATCH(AB$21&amp;"-"&amp;$F201,Orçamento!$F:$F,),1)))</f>
        <v/>
      </c>
      <c r="AC200" s="311" t="str">
        <f ca="1">IF(AC$21&gt;$D200,"",IF($G200=$E$6,INDEX(Orçamento!$U:$U,MATCH(AC$21,Orçamento!$C:$C,),1),INDEX(Orçamento!$U:$U,MATCH(AC$21&amp;"-"&amp;$F201,Orçamento!$F:$F,),1)))</f>
        <v/>
      </c>
      <c r="AD200" s="311" t="str">
        <f ca="1">IF(AD$21&gt;$D200,"",IF($G200=$E$6,INDEX(Orçamento!$U:$U,MATCH(AD$21,Orçamento!$C:$C,),1),INDEX(Orçamento!$U:$U,MATCH(AD$21&amp;"-"&amp;$F201,Orçamento!$F:$F,),1)))</f>
        <v/>
      </c>
      <c r="AE200" s="311" t="str">
        <f ca="1">IF(AE$21&gt;$D200,"",IF($G200=$E$6,INDEX(Orçamento!$U:$U,MATCH(AE$21,Orçamento!$C:$C,),1),INDEX(Orçamento!$U:$U,MATCH(AE$21&amp;"-"&amp;$F201,Orçamento!$F:$F,),1)))</f>
        <v/>
      </c>
      <c r="AF200" s="311" t="str">
        <f ca="1">IF(AF$21&gt;$D200,"",IF($G200=$E$6,INDEX(Orçamento!$U:$U,MATCH(AF$21,Orçamento!$C:$C,),1),INDEX(Orçamento!$U:$U,MATCH(AF$21&amp;"-"&amp;$F201,Orçamento!$F:$F,),1)))</f>
        <v/>
      </c>
      <c r="AG200" s="311" t="str">
        <f ca="1">IF(AG$21&gt;$D200,"",IF($G200=$E$6,INDEX(Orçamento!$U:$U,MATCH(AG$21,Orçamento!$C:$C,),1),INDEX(Orçamento!$U:$U,MATCH(AG$21&amp;"-"&amp;$F201,Orçamento!$F:$F,),1)))</f>
        <v/>
      </c>
      <c r="AH200" s="311" t="str">
        <f ca="1">IF(AH$21&gt;$D200,"",IF($G200=$E$6,INDEX(Orçamento!$U:$U,MATCH(AH$21,Orçamento!$C:$C,),1),INDEX(Orçamento!$U:$U,MATCH(AH$21&amp;"-"&amp;$F201,Orçamento!$F:$F,),1)))</f>
        <v/>
      </c>
      <c r="AI200" s="311" t="str">
        <f ca="1">IF(AI$21&gt;$D200,"",IF($G200=$E$6,INDEX(Orçamento!$U:$U,MATCH(AI$21,Orçamento!$C:$C,),1),INDEX(Orçamento!$U:$U,MATCH(AI$21&amp;"-"&amp;$F201,Orçamento!$F:$F,),1)))</f>
        <v/>
      </c>
      <c r="AJ200" s="311" t="str">
        <f ca="1">IF(AJ$21&gt;$D200,"",IF($G200=$E$6,INDEX(Orçamento!$U:$U,MATCH(AJ$21,Orçamento!$C:$C,),1),INDEX(Orçamento!$U:$U,MATCH(AJ$21&amp;"-"&amp;$F201,Orçamento!$F:$F,),1)))</f>
        <v/>
      </c>
      <c r="AK200" s="311" t="str">
        <f ca="1">IF(AK$21&gt;$D200,"",IF($G200=$E$6,INDEX(Orçamento!$U:$U,MATCH(AK$21,Orçamento!$C:$C,),1),INDEX(Orçamento!$U:$U,MATCH(AK$21&amp;"-"&amp;$F201,Orçamento!$F:$F,),1)))</f>
        <v/>
      </c>
    </row>
    <row r="201" spans="1:37" ht="13.15" customHeight="1">
      <c r="A201" s="206"/>
      <c r="B201" s="263">
        <f t="shared" ref="B201" ca="1" si="193">IF($F200&gt;$E$2,0,(1/(1-B202-C202))*(B202+C202))</f>
        <v>0</v>
      </c>
      <c r="C201" s="264" cm="1">
        <f t="array" aca="1" ref="C201" ca="1">IF(ROUND(SUM(IF(R200:AK200&lt;&gt;"",(R201:AK201)))-N200,3)&lt;&gt;0,"X",0)</f>
        <v>0</v>
      </c>
      <c r="D201" s="206"/>
      <c r="E201" s="215" t="str" cm="1">
        <f t="array" aca="1" ref="E201" ca="1">IF($F200&gt;$E$2,"",INDEX('QC rev00'!$J$9:$J$120,1+E200,1))</f>
        <v/>
      </c>
      <c r="F201" s="215" t="str" cm="1">
        <f t="array" aca="1" ref="F201" ca="1">IF($F200&gt;$E$2,"",IF($F$2=1,INDEX('QC rev00'!$M$10:$T$120,$F202,1),IF($F$2=2,INDEX(#REF!,$F202,1),INDEX(#REF!,$F202,1))))</f>
        <v/>
      </c>
      <c r="G201" s="752"/>
      <c r="H201" s="729"/>
      <c r="I201" s="730"/>
      <c r="J201" s="747"/>
      <c r="K201" s="748"/>
      <c r="L201" s="755"/>
      <c r="M201" s="734"/>
      <c r="N201" s="737"/>
      <c r="O201" s="740"/>
      <c r="P201" s="743"/>
      <c r="Q201" s="265" t="s">
        <v>90</v>
      </c>
      <c r="R201" s="312" t="str" cm="1">
        <f t="array" aca="1" ref="R201" ca="1">IF(OR($D200=0,R200="",$N200=0),"",
IF($G200=$E$6,
SUM(IF(OFFSET($R$23,,,($F200-1)*3-2,$D$3)=R200,OFFSET($R$25,,,($F200-1)*3-2,$D$3)*OFFSET($B$23,1,,($F200-1)*3-2,1))),
IF($D200=1,$N200,
SUMIF(OFFSET(Orçamento!$D$1,$B200-1,,$C200,),$F201&amp;"-"&amp;R200,OFFSET(Orçamento!$I$1,$B200-1,,$C200,))*$N200/$E201)))</f>
        <v/>
      </c>
      <c r="S201" s="312" t="str" cm="1">
        <f t="array" aca="1" ref="S201" ca="1">IF(OR($D200=0,S200="",$N200=0),"",
IF($G200=$E$6,
SUM(IF(OFFSET($R$23,,,($F200-1)*3-2,$D$3)=S200,OFFSET($R$25,,,($F200-1)*3-2,$D$3)*OFFSET($B$23,1,,($F200-1)*3-2,1))),
IF($D200=1,$N200,
SUMIF(OFFSET(Orçamento!$D$1,$B200-1,,$C200,),$F201&amp;"-"&amp;S200,OFFSET(Orçamento!$I$1,$B200-1,,$C200,))*$N200/$E201)))</f>
        <v/>
      </c>
      <c r="T201" s="312" t="str" cm="1">
        <f t="array" aca="1" ref="T201" ca="1">IF(OR($D200=0,T200="",$N200=0),"",
IF($G200=$E$6,
SUM(IF(OFFSET($R$23,,,($F200-1)*3-2,$D$3)=T200,OFFSET($R$25,,,($F200-1)*3-2,$D$3)*OFFSET($B$23,1,,($F200-1)*3-2,1))),
IF($D200=1,$N200,
SUMIF(OFFSET(Orçamento!$D$1,$B200-1,,$C200,),$F201&amp;"-"&amp;T200,OFFSET(Orçamento!$I$1,$B200-1,,$C200,))*$N200/$E201)))</f>
        <v/>
      </c>
      <c r="U201" s="313" t="str" cm="1">
        <f t="array" aca="1" ref="U201" ca="1">IF(OR($D200=0,U200="",$N200=0),"",
IF($G200=$E$6,
SUM(IF(OFFSET($R$23,,,($F200-1)*3-2,$D$3)=U200,OFFSET($R$25,,,($F200-1)*3-2,$D$3)*OFFSET($B$23,1,,($F200-1)*3-2,1))),
IF($D200=1,$N200,
SUMIF(OFFSET(Orçamento!$D$1,$B200-1,,$C200,),$F201&amp;"-"&amp;U200,OFFSET(Orçamento!$I$1,$B200-1,,$C200,))*$N200/$E201)))</f>
        <v/>
      </c>
      <c r="V201" s="312" t="str" cm="1">
        <f t="array" aca="1" ref="V201" ca="1">IF(OR($D200=0,V200="",$N200=0),"",
IF($G200=$E$6,
SUM(IF(OFFSET($R$23,,,($F200-1)*3-2,$D$3)=V200,OFFSET($R$25,,,($F200-1)*3-2,$D$3)*OFFSET($B$23,1,,($F200-1)*3-2,1))),
IF($D200=1,$N200,
SUMIF(OFFSET(Orçamento!$D$1,$B200-1,,$C200,),$F201&amp;"-"&amp;V200,OFFSET(Orçamento!$I$1,$B200-1,,$C200,))*$N200/$E201)))</f>
        <v/>
      </c>
      <c r="W201" s="312" t="str" cm="1">
        <f t="array" aca="1" ref="W201" ca="1">IF(OR($D200=0,W200="",$N200=0),"",
IF($G200=$E$6,
SUM(IF(OFFSET($R$23,,,($F200-1)*3-2,$D$3)=W200,OFFSET($R$25,,,($F200-1)*3-2,$D$3)*OFFSET($B$23,1,,($F200-1)*3-2,1))),
IF($D200=1,$N200,
SUMIF(OFFSET(Orçamento!$D$1,$B200-1,,$C200,),$F201&amp;"-"&amp;W200,OFFSET(Orçamento!$I$1,$B200-1,,$C200,))*$N200/$E201)))</f>
        <v/>
      </c>
      <c r="X201" s="312" t="str" cm="1">
        <f t="array" aca="1" ref="X201" ca="1">IF(OR($D200=0,X200="",$N200=0),"",
IF($G200=$E$6,
SUM(IF(OFFSET($R$23,,,($F200-1)*3-2,$D$3)=X200,OFFSET($R$25,,,($F200-1)*3-2,$D$3)*OFFSET($B$23,1,,($F200-1)*3-2,1))),
IF($D200=1,$N200,
SUMIF(OFFSET(Orçamento!$D$1,$B200-1,,$C200,),$F201&amp;"-"&amp;X200,OFFSET(Orçamento!$I$1,$B200-1,,$C200,))*$N200/$E201)))</f>
        <v/>
      </c>
      <c r="Y201" s="312" t="str" cm="1">
        <f t="array" aca="1" ref="Y201" ca="1">IF(OR($D200=0,Y200="",$N200=0),"",
IF($G200=$E$6,
SUM(IF(OFFSET($R$23,,,($F200-1)*3-2,$D$3)=Y200,OFFSET($R$25,,,($F200-1)*3-2,$D$3)*OFFSET($B$23,1,,($F200-1)*3-2,1))),
IF($D200=1,$N200,
SUMIF(OFFSET(Orçamento!$D$1,$B200-1,,$C200,),$F201&amp;"-"&amp;Y200,OFFSET(Orçamento!$I$1,$B200-1,,$C200,))*$N200/$E201)))</f>
        <v/>
      </c>
      <c r="Z201" s="312" t="str" cm="1">
        <f t="array" aca="1" ref="Z201" ca="1">IF(OR($D200=0,Z200="",$N200=0),"",
IF($G200=$E$6,
SUM(IF(OFFSET($R$23,,,($F200-1)*3-2,$D$3)=Z200,OFFSET($R$25,,,($F200-1)*3-2,$D$3)*OFFSET($B$23,1,,($F200-1)*3-2,1))),
IF($D200=1,$N200,
SUMIF(OFFSET(Orçamento!$D$1,$B200-1,,$C200,),$F201&amp;"-"&amp;Z200,OFFSET(Orçamento!$I$1,$B200-1,,$C200,))*$N200/$E201)))</f>
        <v/>
      </c>
      <c r="AA201" s="314" t="str" cm="1">
        <f t="array" aca="1" ref="AA201" ca="1">IF(OR($D200=0,AA200="",$N200=0),"",
IF($G200=$E$6,
SUM(IF(OFFSET($R$23,,,($F200-1)*3-2,$D$3)=AA200,OFFSET($R$25,,,($F200-1)*3-2,$D$3)*OFFSET($B$23,1,,($F200-1)*3-2,1))),
IF($D200=1,$N200,
SUMIF(OFFSET(Orçamento!$D$1,$B200-1,,$C200,),$F201&amp;"-"&amp;AA200,OFFSET(Orçamento!$I$1,$B200-1,,$C200,))*$N200/$E201)))</f>
        <v/>
      </c>
      <c r="AB201" s="314" t="str" cm="1">
        <f t="array" aca="1" ref="AB201" ca="1">IF(OR($D200=0,AB200="",$N200=0),"",
IF($G200=$E$6,
SUM(IF(OFFSET($R$23,,,($F200-1)*3-2,$D$3)=AB200,OFFSET($R$25,,,($F200-1)*3-2,$D$3)*OFFSET($B$23,1,,($F200-1)*3-2,1))),
IF($D200=1,$N200,
SUMIF(OFFSET(Orçamento!$D$1,$B200-1,,$C200,),$F201&amp;"-"&amp;AB200,OFFSET(Orçamento!$I$1,$B200-1,,$C200,))*$N200/$E201)))</f>
        <v/>
      </c>
      <c r="AC201" s="314" t="str" cm="1">
        <f t="array" aca="1" ref="AC201" ca="1">IF(OR($D200=0,AC200="",$N200=0),"",
IF($G200=$E$6,
SUM(IF(OFFSET($R$23,,,($F200-1)*3-2,$D$3)=AC200,OFFSET($R$25,,,($F200-1)*3-2,$D$3)*OFFSET($B$23,1,,($F200-1)*3-2,1))),
IF($D200=1,$N200,
SUMIF(OFFSET(Orçamento!$D$1,$B200-1,,$C200,),$F201&amp;"-"&amp;AC200,OFFSET(Orçamento!$I$1,$B200-1,,$C200,))*$N200/$E201)))</f>
        <v/>
      </c>
      <c r="AD201" s="314" t="str" cm="1">
        <f t="array" aca="1" ref="AD201" ca="1">IF(OR($D200=0,AD200="",$N200=0),"",
IF($G200=$E$6,
SUM(IF(OFFSET($R$23,,,($F200-1)*3-2,$D$3)=AD200,OFFSET($R$25,,,($F200-1)*3-2,$D$3)*OFFSET($B$23,1,,($F200-1)*3-2,1))),
IF($D200=1,$N200,
SUMIF(OFFSET(Orçamento!$D$1,$B200-1,,$C200,),$F201&amp;"-"&amp;AD200,OFFSET(Orçamento!$I$1,$B200-1,,$C200,))*$N200/$E201)))</f>
        <v/>
      </c>
      <c r="AE201" s="314" t="str" cm="1">
        <f t="array" aca="1" ref="AE201" ca="1">IF(OR($D200=0,AE200="",$N200=0),"",
IF($G200=$E$6,
SUM(IF(OFFSET($R$23,,,($F200-1)*3-2,$D$3)=AE200,OFFSET($R$25,,,($F200-1)*3-2,$D$3)*OFFSET($B$23,1,,($F200-1)*3-2,1))),
IF($D200=1,$N200,
SUMIF(OFFSET(Orçamento!$D$1,$B200-1,,$C200,),$F201&amp;"-"&amp;AE200,OFFSET(Orçamento!$I$1,$B200-1,,$C200,))*$N200/$E201)))</f>
        <v/>
      </c>
      <c r="AF201" s="314" t="str" cm="1">
        <f t="array" aca="1" ref="AF201" ca="1">IF(OR($D200=0,AF200="",$N200=0),"",
IF($G200=$E$6,
SUM(IF(OFFSET($R$23,,,($F200-1)*3-2,$D$3)=AF200,OFFSET($R$25,,,($F200-1)*3-2,$D$3)*OFFSET($B$23,1,,($F200-1)*3-2,1))),
IF($D200=1,$N200,
SUMIF(OFFSET(Orçamento!$D$1,$B200-1,,$C200,),$F201&amp;"-"&amp;AF200,OFFSET(Orçamento!$I$1,$B200-1,,$C200,))*$N200/$E201)))</f>
        <v/>
      </c>
      <c r="AG201" s="314" t="str" cm="1">
        <f t="array" aca="1" ref="AG201" ca="1">IF(OR($D200=0,AG200="",$N200=0),"",
IF($G200=$E$6,
SUM(IF(OFFSET($R$23,,,($F200-1)*3-2,$D$3)=AG200,OFFSET($R$25,,,($F200-1)*3-2,$D$3)*OFFSET($B$23,1,,($F200-1)*3-2,1))),
IF($D200=1,$N200,
SUMIF(OFFSET(Orçamento!$D$1,$B200-1,,$C200,),$F201&amp;"-"&amp;AG200,OFFSET(Orçamento!$I$1,$B200-1,,$C200,))*$N200/$E201)))</f>
        <v/>
      </c>
      <c r="AH201" s="314" t="str" cm="1">
        <f t="array" aca="1" ref="AH201" ca="1">IF(OR($D200=0,AH200="",$N200=0),"",
IF($G200=$E$6,
SUM(IF(OFFSET($R$23,,,($F200-1)*3-2,$D$3)=AH200,OFFSET($R$25,,,($F200-1)*3-2,$D$3)*OFFSET($B$23,1,,($F200-1)*3-2,1))),
IF($D200=1,$N200,
SUMIF(OFFSET(Orçamento!$D$1,$B200-1,,$C200,),$F201&amp;"-"&amp;AH200,OFFSET(Orçamento!$I$1,$B200-1,,$C200,))*$N200/$E201)))</f>
        <v/>
      </c>
      <c r="AI201" s="314" t="str" cm="1">
        <f t="array" aca="1" ref="AI201" ca="1">IF(OR($D200=0,AI200="",$N200=0),"",
IF($G200=$E$6,
SUM(IF(OFFSET($R$23,,,($F200-1)*3-2,$D$3)=AI200,OFFSET($R$25,,,($F200-1)*3-2,$D$3)*OFFSET($B$23,1,,($F200-1)*3-2,1))),
IF($D200=1,$N200,
SUMIF(OFFSET(Orçamento!$D$1,$B200-1,,$C200,),$F201&amp;"-"&amp;AI200,OFFSET(Orçamento!$I$1,$B200-1,,$C200,))*$N200/$E201)))</f>
        <v/>
      </c>
      <c r="AJ201" s="314" t="str" cm="1">
        <f t="array" aca="1" ref="AJ201" ca="1">IF(OR($D200=0,AJ200="",$N200=0),"",
IF($G200=$E$6,
SUM(IF(OFFSET($R$23,,,($F200-1)*3-2,$D$3)=AJ200,OFFSET($R$25,,,($F200-1)*3-2,$D$3)*OFFSET($B$23,1,,($F200-1)*3-2,1))),
IF($D200=1,$N200,
SUMIF(OFFSET(Orçamento!$D$1,$B200-1,,$C200,),$F201&amp;"-"&amp;AJ200,OFFSET(Orçamento!$I$1,$B200-1,,$C200,))*$N200/$E201)))</f>
        <v/>
      </c>
      <c r="AK201" s="314" t="str" cm="1">
        <f t="array" aca="1" ref="AK201" ca="1">IF(OR($D200=0,AK200="",$N200=0),"",
IF($G200=$E$6,
SUM(IF(OFFSET($R$23,,,($F200-1)*3-2,$D$3)=AK200,OFFSET($R$25,,,($F200-1)*3-2,$D$3)*OFFSET($B$23,1,,($F200-1)*3-2,1))),
IF($D200=1,$N200,
SUMIF(OFFSET(Orçamento!$D$1,$B200-1,,$C200,),$F201&amp;"-"&amp;AK200,OFFSET(Orçamento!$I$1,$B200-1,,$C200,))*$N200/$E201)))</f>
        <v/>
      </c>
    </row>
    <row r="202" spans="1:37" ht="13.15" customHeight="1">
      <c r="A202" s="206"/>
      <c r="B202" s="266" t="str" cm="1">
        <f t="array" aca="1" ref="B202" ca="1">IF($F200&gt;$E$2,"",IF($F$2=1,INDEX('QC rev00'!$M$10:$T$120,$F202,5),IF($F$2=2,INDEX(#REF!,$F202,5),INDEX(#REF!,$F202,5))))</f>
        <v/>
      </c>
      <c r="C202" s="266" t="str" cm="1">
        <f t="array" aca="1" ref="C202" ca="1">IF($F200&gt;$E$2,"",IF($F$2=1,INDEX('QC rev00'!$M$10:$T$120,$F202,6),IF($F$2=2,INDEX(#REF!,$F202,6),INDEX(#REF!,$F202,6))))</f>
        <v/>
      </c>
      <c r="D202" s="207"/>
      <c r="E202" s="207"/>
      <c r="F202" s="207" t="str">
        <f ca="1">IF(F200&gt;$E$2,"",MATCH(F200,'QC rev00'!$C$10:$C$120,))</f>
        <v/>
      </c>
      <c r="G202" s="753"/>
      <c r="H202" s="731"/>
      <c r="I202" s="732"/>
      <c r="J202" s="749"/>
      <c r="K202" s="750"/>
      <c r="L202" s="756"/>
      <c r="M202" s="735"/>
      <c r="N202" s="738"/>
      <c r="O202" s="741"/>
      <c r="P202" s="744"/>
      <c r="Q202" s="267" t="s">
        <v>91</v>
      </c>
      <c r="R202" s="588">
        <f t="shared" ref="R202:AK202" ca="1" si="194">IFERROR(R201*$O200,0)</f>
        <v>0</v>
      </c>
      <c r="S202" s="588">
        <f t="shared" ca="1" si="194"/>
        <v>0</v>
      </c>
      <c r="T202" s="588">
        <f t="shared" ca="1" si="194"/>
        <v>0</v>
      </c>
      <c r="U202" s="589">
        <f t="shared" ca="1" si="194"/>
        <v>0</v>
      </c>
      <c r="V202" s="588">
        <f t="shared" ca="1" si="194"/>
        <v>0</v>
      </c>
      <c r="W202" s="588">
        <f t="shared" ca="1" si="194"/>
        <v>0</v>
      </c>
      <c r="X202" s="588">
        <f t="shared" ca="1" si="194"/>
        <v>0</v>
      </c>
      <c r="Y202" s="588">
        <f t="shared" ca="1" si="194"/>
        <v>0</v>
      </c>
      <c r="Z202" s="588">
        <f t="shared" ca="1" si="194"/>
        <v>0</v>
      </c>
      <c r="AA202" s="588">
        <f t="shared" ca="1" si="194"/>
        <v>0</v>
      </c>
      <c r="AB202" s="588">
        <f t="shared" ca="1" si="194"/>
        <v>0</v>
      </c>
      <c r="AC202" s="588">
        <f t="shared" ca="1" si="194"/>
        <v>0</v>
      </c>
      <c r="AD202" s="588">
        <f t="shared" ca="1" si="194"/>
        <v>0</v>
      </c>
      <c r="AE202" s="588">
        <f t="shared" ca="1" si="194"/>
        <v>0</v>
      </c>
      <c r="AF202" s="588">
        <f t="shared" ca="1" si="194"/>
        <v>0</v>
      </c>
      <c r="AG202" s="588">
        <f t="shared" ca="1" si="194"/>
        <v>0</v>
      </c>
      <c r="AH202" s="588">
        <f t="shared" ca="1" si="194"/>
        <v>0</v>
      </c>
      <c r="AI202" s="588">
        <f t="shared" ca="1" si="194"/>
        <v>0</v>
      </c>
      <c r="AJ202" s="588">
        <f t="shared" ca="1" si="194"/>
        <v>0</v>
      </c>
      <c r="AK202" s="588">
        <f t="shared" ca="1" si="194"/>
        <v>0</v>
      </c>
    </row>
    <row r="203" spans="1:37" ht="13.15" customHeight="1">
      <c r="A203" s="206"/>
      <c r="B203" s="261">
        <f ca="1">IF($F203&gt;$E$2,0,IF(E203&lt;&gt;"",MATCH(F204&amp;" - Mapa",Orçamento!J:J,),0))</f>
        <v>0</v>
      </c>
      <c r="C203" s="215">
        <f ca="1">IF($D203&gt;1,_xlfn.MAXIFS(Orçamento!G:G,Orçamento!J:J,F204&amp;" - Mapa")+6-B203,0)</f>
        <v>0</v>
      </c>
      <c r="D203" s="261">
        <f ca="1">IF($F203&gt;$E$2,0,IF($G203=$E$6,$D$2,IF(E203&lt;&gt;"",_xlfn.MAXIFS(Orçamento!E:E,Orçamento!J:J,F204&amp;" - Mapa"),0)))</f>
        <v>0</v>
      </c>
      <c r="E203" s="215" t="str">
        <f ca="1">IF(F204="","",_xlfn.IFNA(MATCH($F204,'QC rev00'!$G$10:$G$120,),""))</f>
        <v/>
      </c>
      <c r="F203" s="207" cm="1">
        <f t="array" aca="1" ref="F203" ca="1">OFFSET(F203,-3,,,)+1</f>
        <v>61</v>
      </c>
      <c r="G203" s="751" t="str" cm="1">
        <f t="array" aca="1" ref="G203" ca="1">IF($F203&gt;$E$2,"",IF($F$2=1,INDEX('QC rev00'!$M$10:$T$120,$F205,2),IF($F$2=2,INDEX(#REF!,$F205,2),INDEX(#REF!,$F205,2))))</f>
        <v/>
      </c>
      <c r="H203" s="727" t="str" cm="1">
        <f t="array" aca="1" ref="H203" ca="1">IF($F203&gt;$E$2,"",IF($F$2=1,INDEX('QC rev00'!$M$10:$T$120,$F205,3),IF($F$2=2,INDEX(#REF!,$F205,3),INDEX(#REF!,$F205,3))))</f>
        <v/>
      </c>
      <c r="I203" s="728"/>
      <c r="J203" s="745"/>
      <c r="K203" s="746"/>
      <c r="L203" s="754" t="str" cm="1">
        <f t="array" aca="1" ref="L203" ca="1">IF($F203&gt;$E$2,"",IF($F$2=1,INDEX('QC rev00'!$M$10:$T$120,$F205,7),IF($F$2=2,INDEX(#REF!,$F205,7),INDEX(#REF!,$F205,7))))</f>
        <v/>
      </c>
      <c r="M203" s="733" t="str" cm="1">
        <f t="array" aca="1" ref="M203" ca="1">IF($F203&gt;$E$2,"",IF($F$2=1,INDEX('QC rev00'!$M$10:$T$120,$F205,8),IF($F$2=2,INDEX(#REF!,$F205,8),INDEX(#REF!,$F205,8))))</f>
        <v/>
      </c>
      <c r="N203" s="736" cm="1">
        <f t="array" aca="1" ref="N203" ca="1">IF($F203&gt;$E$2,0,IF(_xlfn.IFNA(MATCH($G203,Listas!$E$4:$E$206,),0)&gt;0,$F$5,IF($F$2=1,INDEX('QC rev00'!$M$10:$U$120,$F205,9),IF($F$2=2,INDEX(#REF!,$F205,9),INDEX(#REF!,$F205,9)))))</f>
        <v>0</v>
      </c>
      <c r="O203" s="739" cm="1">
        <f t="array" aca="1" ref="O203" ca="1">IF($F203&gt;$E$2,0,IF(_xlfn.IFNA(MATCH($G203,Listas!$E$4:$E$206,),0)&gt;0,1,IF($H$10=0,0,IF($F$2=1,INDEX('QC rev00'!$M$10:$BC$120,$F205,9+$F$3),IF($F$2=2,INDEX(#REF!,$F205,9+$F$3),INDEX(#REF!,$F205,9+$F$3)))*IF($E$5="X",1,1-$B205-$C205))))</f>
        <v>0</v>
      </c>
      <c r="P203" s="742">
        <f t="shared" ref="P203" ca="1" si="195">N203*O203</f>
        <v>0</v>
      </c>
      <c r="Q203" s="262" t="s">
        <v>89</v>
      </c>
      <c r="R203" s="308" t="str" cm="1">
        <f t="array" aca="1" ref="R203" ca="1">IF($D203=0,"",IF($G203=$E$6,INDEX(Orçamento!$U:$U,MATCH(R$21,Orçamento!$C:$C,),1),INDEX(Orçamento!$U:$U,$B203,1)))</f>
        <v/>
      </c>
      <c r="S203" s="309" t="str">
        <f ca="1">IF(S$21&gt;$D203,"",IF($G203=$E$6,INDEX(Orçamento!$U:$U,MATCH(S$21,Orçamento!$C:$C,),1),INDEX(Orçamento!$U:$U,MATCH(S$21&amp;"-"&amp;$F204,Orçamento!$F:$F,),1)))</f>
        <v/>
      </c>
      <c r="T203" s="309" t="str">
        <f ca="1">IF(T$21&gt;$D203,"",IF($G203=$E$6,INDEX(Orçamento!$U:$U,MATCH(T$21,Orçamento!$C:$C,),1),INDEX(Orçamento!$U:$U,MATCH(T$21&amp;"-"&amp;$F204,Orçamento!$F:$F,),1)))</f>
        <v/>
      </c>
      <c r="U203" s="310" t="str">
        <f ca="1">IF(U$21&gt;$D203,"",IF($G203=$E$6,INDEX(Orçamento!$U:$U,MATCH(U$21,Orçamento!$C:$C,),1),INDEX(Orçamento!$U:$U,MATCH(U$21&amp;"-"&amp;$F204,Orçamento!$F:$F,),1)))</f>
        <v/>
      </c>
      <c r="V203" s="309" t="str">
        <f ca="1">IF(V$21&gt;$D203,"",IF($G203=$E$6,INDEX(Orçamento!$U:$U,MATCH(V$21,Orçamento!$C:$C,),1),INDEX(Orçamento!$U:$U,MATCH(V$21&amp;"-"&amp;$F204,Orçamento!$F:$F,),1)))</f>
        <v/>
      </c>
      <c r="W203" s="309" t="str">
        <f ca="1">IF(W$21&gt;$D203,"",IF($G203=$E$6,INDEX(Orçamento!$U:$U,MATCH(W$21,Orçamento!$C:$C,),1),INDEX(Orçamento!$U:$U,MATCH(W$21&amp;"-"&amp;$F204,Orçamento!$F:$F,),1)))</f>
        <v/>
      </c>
      <c r="X203" s="309" t="str">
        <f ca="1">IF(X$21&gt;$D203,"",IF($G203=$E$6,INDEX(Orçamento!$U:$U,MATCH(X$21,Orçamento!$C:$C,),1),INDEX(Orçamento!$U:$U,MATCH(X$21&amp;"-"&amp;$F204,Orçamento!$F:$F,),1)))</f>
        <v/>
      </c>
      <c r="Y203" s="309" t="str">
        <f ca="1">IF(Y$21&gt;$D203,"",IF($G203=$E$6,INDEX(Orçamento!$U:$U,MATCH(Y$21,Orçamento!$C:$C,),1),INDEX(Orçamento!$U:$U,MATCH(Y$21&amp;"-"&amp;$F204,Orçamento!$F:$F,),1)))</f>
        <v/>
      </c>
      <c r="Z203" s="309" t="str">
        <f ca="1">IF(Z$21&gt;$D203,"",IF($G203=$E$6,INDEX(Orçamento!$U:$U,MATCH(Z$21,Orçamento!$C:$C,),1),INDEX(Orçamento!$U:$U,MATCH(Z$21&amp;"-"&amp;$F204,Orçamento!$F:$F,),1)))</f>
        <v/>
      </c>
      <c r="AA203" s="311" t="str">
        <f ca="1">IF(AA$21&gt;$D203,"",IF($G203=$E$6,INDEX(Orçamento!$U:$U,MATCH(AA$21,Orçamento!$C:$C,),1),INDEX(Orçamento!$U:$U,MATCH(AA$21&amp;"-"&amp;$F204,Orçamento!$F:$F,),1)))</f>
        <v/>
      </c>
      <c r="AB203" s="311" t="str">
        <f ca="1">IF(AB$21&gt;$D203,"",IF($G203=$E$6,INDEX(Orçamento!$U:$U,MATCH(AB$21,Orçamento!$C:$C,),1),INDEX(Orçamento!$U:$U,MATCH(AB$21&amp;"-"&amp;$F204,Orçamento!$F:$F,),1)))</f>
        <v/>
      </c>
      <c r="AC203" s="311" t="str">
        <f ca="1">IF(AC$21&gt;$D203,"",IF($G203=$E$6,INDEX(Orçamento!$U:$U,MATCH(AC$21,Orçamento!$C:$C,),1),INDEX(Orçamento!$U:$U,MATCH(AC$21&amp;"-"&amp;$F204,Orçamento!$F:$F,),1)))</f>
        <v/>
      </c>
      <c r="AD203" s="311" t="str">
        <f ca="1">IF(AD$21&gt;$D203,"",IF($G203=$E$6,INDEX(Orçamento!$U:$U,MATCH(AD$21,Orçamento!$C:$C,),1),INDEX(Orçamento!$U:$U,MATCH(AD$21&amp;"-"&amp;$F204,Orçamento!$F:$F,),1)))</f>
        <v/>
      </c>
      <c r="AE203" s="311" t="str">
        <f ca="1">IF(AE$21&gt;$D203,"",IF($G203=$E$6,INDEX(Orçamento!$U:$U,MATCH(AE$21,Orçamento!$C:$C,),1),INDEX(Orçamento!$U:$U,MATCH(AE$21&amp;"-"&amp;$F204,Orçamento!$F:$F,),1)))</f>
        <v/>
      </c>
      <c r="AF203" s="311" t="str">
        <f ca="1">IF(AF$21&gt;$D203,"",IF($G203=$E$6,INDEX(Orçamento!$U:$U,MATCH(AF$21,Orçamento!$C:$C,),1),INDEX(Orçamento!$U:$U,MATCH(AF$21&amp;"-"&amp;$F204,Orçamento!$F:$F,),1)))</f>
        <v/>
      </c>
      <c r="AG203" s="311" t="str">
        <f ca="1">IF(AG$21&gt;$D203,"",IF($G203=$E$6,INDEX(Orçamento!$U:$U,MATCH(AG$21,Orçamento!$C:$C,),1),INDEX(Orçamento!$U:$U,MATCH(AG$21&amp;"-"&amp;$F204,Orçamento!$F:$F,),1)))</f>
        <v/>
      </c>
      <c r="AH203" s="311" t="str">
        <f ca="1">IF(AH$21&gt;$D203,"",IF($G203=$E$6,INDEX(Orçamento!$U:$U,MATCH(AH$21,Orçamento!$C:$C,),1),INDEX(Orçamento!$U:$U,MATCH(AH$21&amp;"-"&amp;$F204,Orçamento!$F:$F,),1)))</f>
        <v/>
      </c>
      <c r="AI203" s="311" t="str">
        <f ca="1">IF(AI$21&gt;$D203,"",IF($G203=$E$6,INDEX(Orçamento!$U:$U,MATCH(AI$21,Orçamento!$C:$C,),1),INDEX(Orçamento!$U:$U,MATCH(AI$21&amp;"-"&amp;$F204,Orçamento!$F:$F,),1)))</f>
        <v/>
      </c>
      <c r="AJ203" s="311" t="str">
        <f ca="1">IF(AJ$21&gt;$D203,"",IF($G203=$E$6,INDEX(Orçamento!$U:$U,MATCH(AJ$21,Orçamento!$C:$C,),1),INDEX(Orçamento!$U:$U,MATCH(AJ$21&amp;"-"&amp;$F204,Orçamento!$F:$F,),1)))</f>
        <v/>
      </c>
      <c r="AK203" s="311" t="str">
        <f ca="1">IF(AK$21&gt;$D203,"",IF($G203=$E$6,INDEX(Orçamento!$U:$U,MATCH(AK$21,Orçamento!$C:$C,),1),INDEX(Orçamento!$U:$U,MATCH(AK$21&amp;"-"&amp;$F204,Orçamento!$F:$F,),1)))</f>
        <v/>
      </c>
    </row>
    <row r="204" spans="1:37" ht="13.15" customHeight="1">
      <c r="A204" s="206"/>
      <c r="B204" s="263">
        <f t="shared" ref="B204" ca="1" si="196">IF($F203&gt;$E$2,0,(1/(1-B205-C205))*(B205+C205))</f>
        <v>0</v>
      </c>
      <c r="C204" s="264" cm="1">
        <f t="array" aca="1" ref="C204" ca="1">IF(ROUND(SUM(IF(R203:AK203&lt;&gt;"",(R204:AK204)))-N203,3)&lt;&gt;0,"X",0)</f>
        <v>0</v>
      </c>
      <c r="D204" s="206"/>
      <c r="E204" s="215" t="str" cm="1">
        <f t="array" aca="1" ref="E204" ca="1">IF($F203&gt;$E$2,"",INDEX('QC rev00'!$J$9:$J$120,1+E203,1))</f>
        <v/>
      </c>
      <c r="F204" s="215" t="str" cm="1">
        <f t="array" aca="1" ref="F204" ca="1">IF($F203&gt;$E$2,"",IF($F$2=1,INDEX('QC rev00'!$M$10:$T$120,$F205,1),IF($F$2=2,INDEX(#REF!,$F205,1),INDEX(#REF!,$F205,1))))</f>
        <v/>
      </c>
      <c r="G204" s="752"/>
      <c r="H204" s="729"/>
      <c r="I204" s="730"/>
      <c r="J204" s="747"/>
      <c r="K204" s="748"/>
      <c r="L204" s="755"/>
      <c r="M204" s="734"/>
      <c r="N204" s="737"/>
      <c r="O204" s="740"/>
      <c r="P204" s="743"/>
      <c r="Q204" s="265" t="s">
        <v>90</v>
      </c>
      <c r="R204" s="312" t="str" cm="1">
        <f t="array" aca="1" ref="R204" ca="1">IF(OR($D203=0,R203="",$N203=0),"",
IF($G203=$E$6,
SUM(IF(OFFSET($R$23,,,($F203-1)*3-2,$D$3)=R203,OFFSET($R$25,,,($F203-1)*3-2,$D$3)*OFFSET($B$23,1,,($F203-1)*3-2,1))),
IF($D203=1,$N203,
SUMIF(OFFSET(Orçamento!$D$1,$B203-1,,$C203,),$F204&amp;"-"&amp;R203,OFFSET(Orçamento!$I$1,$B203-1,,$C203,))*$N203/$E204)))</f>
        <v/>
      </c>
      <c r="S204" s="312" t="str" cm="1">
        <f t="array" aca="1" ref="S204" ca="1">IF(OR($D203=0,S203="",$N203=0),"",
IF($G203=$E$6,
SUM(IF(OFFSET($R$23,,,($F203-1)*3-2,$D$3)=S203,OFFSET($R$25,,,($F203-1)*3-2,$D$3)*OFFSET($B$23,1,,($F203-1)*3-2,1))),
IF($D203=1,$N203,
SUMIF(OFFSET(Orçamento!$D$1,$B203-1,,$C203,),$F204&amp;"-"&amp;S203,OFFSET(Orçamento!$I$1,$B203-1,,$C203,))*$N203/$E204)))</f>
        <v/>
      </c>
      <c r="T204" s="312" t="str" cm="1">
        <f t="array" aca="1" ref="T204" ca="1">IF(OR($D203=0,T203="",$N203=0),"",
IF($G203=$E$6,
SUM(IF(OFFSET($R$23,,,($F203-1)*3-2,$D$3)=T203,OFFSET($R$25,,,($F203-1)*3-2,$D$3)*OFFSET($B$23,1,,($F203-1)*3-2,1))),
IF($D203=1,$N203,
SUMIF(OFFSET(Orçamento!$D$1,$B203-1,,$C203,),$F204&amp;"-"&amp;T203,OFFSET(Orçamento!$I$1,$B203-1,,$C203,))*$N203/$E204)))</f>
        <v/>
      </c>
      <c r="U204" s="313" t="str" cm="1">
        <f t="array" aca="1" ref="U204" ca="1">IF(OR($D203=0,U203="",$N203=0),"",
IF($G203=$E$6,
SUM(IF(OFFSET($R$23,,,($F203-1)*3-2,$D$3)=U203,OFFSET($R$25,,,($F203-1)*3-2,$D$3)*OFFSET($B$23,1,,($F203-1)*3-2,1))),
IF($D203=1,$N203,
SUMIF(OFFSET(Orçamento!$D$1,$B203-1,,$C203,),$F204&amp;"-"&amp;U203,OFFSET(Orçamento!$I$1,$B203-1,,$C203,))*$N203/$E204)))</f>
        <v/>
      </c>
      <c r="V204" s="312" t="str" cm="1">
        <f t="array" aca="1" ref="V204" ca="1">IF(OR($D203=0,V203="",$N203=0),"",
IF($G203=$E$6,
SUM(IF(OFFSET($R$23,,,($F203-1)*3-2,$D$3)=V203,OFFSET($R$25,,,($F203-1)*3-2,$D$3)*OFFSET($B$23,1,,($F203-1)*3-2,1))),
IF($D203=1,$N203,
SUMIF(OFFSET(Orçamento!$D$1,$B203-1,,$C203,),$F204&amp;"-"&amp;V203,OFFSET(Orçamento!$I$1,$B203-1,,$C203,))*$N203/$E204)))</f>
        <v/>
      </c>
      <c r="W204" s="312" t="str" cm="1">
        <f t="array" aca="1" ref="W204" ca="1">IF(OR($D203=0,W203="",$N203=0),"",
IF($G203=$E$6,
SUM(IF(OFFSET($R$23,,,($F203-1)*3-2,$D$3)=W203,OFFSET($R$25,,,($F203-1)*3-2,$D$3)*OFFSET($B$23,1,,($F203-1)*3-2,1))),
IF($D203=1,$N203,
SUMIF(OFFSET(Orçamento!$D$1,$B203-1,,$C203,),$F204&amp;"-"&amp;W203,OFFSET(Orçamento!$I$1,$B203-1,,$C203,))*$N203/$E204)))</f>
        <v/>
      </c>
      <c r="X204" s="312" t="str" cm="1">
        <f t="array" aca="1" ref="X204" ca="1">IF(OR($D203=0,X203="",$N203=0),"",
IF($G203=$E$6,
SUM(IF(OFFSET($R$23,,,($F203-1)*3-2,$D$3)=X203,OFFSET($R$25,,,($F203-1)*3-2,$D$3)*OFFSET($B$23,1,,($F203-1)*3-2,1))),
IF($D203=1,$N203,
SUMIF(OFFSET(Orçamento!$D$1,$B203-1,,$C203,),$F204&amp;"-"&amp;X203,OFFSET(Orçamento!$I$1,$B203-1,,$C203,))*$N203/$E204)))</f>
        <v/>
      </c>
      <c r="Y204" s="312" t="str" cm="1">
        <f t="array" aca="1" ref="Y204" ca="1">IF(OR($D203=0,Y203="",$N203=0),"",
IF($G203=$E$6,
SUM(IF(OFFSET($R$23,,,($F203-1)*3-2,$D$3)=Y203,OFFSET($R$25,,,($F203-1)*3-2,$D$3)*OFFSET($B$23,1,,($F203-1)*3-2,1))),
IF($D203=1,$N203,
SUMIF(OFFSET(Orçamento!$D$1,$B203-1,,$C203,),$F204&amp;"-"&amp;Y203,OFFSET(Orçamento!$I$1,$B203-1,,$C203,))*$N203/$E204)))</f>
        <v/>
      </c>
      <c r="Z204" s="312" t="str" cm="1">
        <f t="array" aca="1" ref="Z204" ca="1">IF(OR($D203=0,Z203="",$N203=0),"",
IF($G203=$E$6,
SUM(IF(OFFSET($R$23,,,($F203-1)*3-2,$D$3)=Z203,OFFSET($R$25,,,($F203-1)*3-2,$D$3)*OFFSET($B$23,1,,($F203-1)*3-2,1))),
IF($D203=1,$N203,
SUMIF(OFFSET(Orçamento!$D$1,$B203-1,,$C203,),$F204&amp;"-"&amp;Z203,OFFSET(Orçamento!$I$1,$B203-1,,$C203,))*$N203/$E204)))</f>
        <v/>
      </c>
      <c r="AA204" s="314" t="str" cm="1">
        <f t="array" aca="1" ref="AA204" ca="1">IF(OR($D203=0,AA203="",$N203=0),"",
IF($G203=$E$6,
SUM(IF(OFFSET($R$23,,,($F203-1)*3-2,$D$3)=AA203,OFFSET($R$25,,,($F203-1)*3-2,$D$3)*OFFSET($B$23,1,,($F203-1)*3-2,1))),
IF($D203=1,$N203,
SUMIF(OFFSET(Orçamento!$D$1,$B203-1,,$C203,),$F204&amp;"-"&amp;AA203,OFFSET(Orçamento!$I$1,$B203-1,,$C203,))*$N203/$E204)))</f>
        <v/>
      </c>
      <c r="AB204" s="314" t="str" cm="1">
        <f t="array" aca="1" ref="AB204" ca="1">IF(OR($D203=0,AB203="",$N203=0),"",
IF($G203=$E$6,
SUM(IF(OFFSET($R$23,,,($F203-1)*3-2,$D$3)=AB203,OFFSET($R$25,,,($F203-1)*3-2,$D$3)*OFFSET($B$23,1,,($F203-1)*3-2,1))),
IF($D203=1,$N203,
SUMIF(OFFSET(Orçamento!$D$1,$B203-1,,$C203,),$F204&amp;"-"&amp;AB203,OFFSET(Orçamento!$I$1,$B203-1,,$C203,))*$N203/$E204)))</f>
        <v/>
      </c>
      <c r="AC204" s="314" t="str" cm="1">
        <f t="array" aca="1" ref="AC204" ca="1">IF(OR($D203=0,AC203="",$N203=0),"",
IF($G203=$E$6,
SUM(IF(OFFSET($R$23,,,($F203-1)*3-2,$D$3)=AC203,OFFSET($R$25,,,($F203-1)*3-2,$D$3)*OFFSET($B$23,1,,($F203-1)*3-2,1))),
IF($D203=1,$N203,
SUMIF(OFFSET(Orçamento!$D$1,$B203-1,,$C203,),$F204&amp;"-"&amp;AC203,OFFSET(Orçamento!$I$1,$B203-1,,$C203,))*$N203/$E204)))</f>
        <v/>
      </c>
      <c r="AD204" s="314" t="str" cm="1">
        <f t="array" aca="1" ref="AD204" ca="1">IF(OR($D203=0,AD203="",$N203=0),"",
IF($G203=$E$6,
SUM(IF(OFFSET($R$23,,,($F203-1)*3-2,$D$3)=AD203,OFFSET($R$25,,,($F203-1)*3-2,$D$3)*OFFSET($B$23,1,,($F203-1)*3-2,1))),
IF($D203=1,$N203,
SUMIF(OFFSET(Orçamento!$D$1,$B203-1,,$C203,),$F204&amp;"-"&amp;AD203,OFFSET(Orçamento!$I$1,$B203-1,,$C203,))*$N203/$E204)))</f>
        <v/>
      </c>
      <c r="AE204" s="314" t="str" cm="1">
        <f t="array" aca="1" ref="AE204" ca="1">IF(OR($D203=0,AE203="",$N203=0),"",
IF($G203=$E$6,
SUM(IF(OFFSET($R$23,,,($F203-1)*3-2,$D$3)=AE203,OFFSET($R$25,,,($F203-1)*3-2,$D$3)*OFFSET($B$23,1,,($F203-1)*3-2,1))),
IF($D203=1,$N203,
SUMIF(OFFSET(Orçamento!$D$1,$B203-1,,$C203,),$F204&amp;"-"&amp;AE203,OFFSET(Orçamento!$I$1,$B203-1,,$C203,))*$N203/$E204)))</f>
        <v/>
      </c>
      <c r="AF204" s="314" t="str" cm="1">
        <f t="array" aca="1" ref="AF204" ca="1">IF(OR($D203=0,AF203="",$N203=0),"",
IF($G203=$E$6,
SUM(IF(OFFSET($R$23,,,($F203-1)*3-2,$D$3)=AF203,OFFSET($R$25,,,($F203-1)*3-2,$D$3)*OFFSET($B$23,1,,($F203-1)*3-2,1))),
IF($D203=1,$N203,
SUMIF(OFFSET(Orçamento!$D$1,$B203-1,,$C203,),$F204&amp;"-"&amp;AF203,OFFSET(Orçamento!$I$1,$B203-1,,$C203,))*$N203/$E204)))</f>
        <v/>
      </c>
      <c r="AG204" s="314" t="str" cm="1">
        <f t="array" aca="1" ref="AG204" ca="1">IF(OR($D203=0,AG203="",$N203=0),"",
IF($G203=$E$6,
SUM(IF(OFFSET($R$23,,,($F203-1)*3-2,$D$3)=AG203,OFFSET($R$25,,,($F203-1)*3-2,$D$3)*OFFSET($B$23,1,,($F203-1)*3-2,1))),
IF($D203=1,$N203,
SUMIF(OFFSET(Orçamento!$D$1,$B203-1,,$C203,),$F204&amp;"-"&amp;AG203,OFFSET(Orçamento!$I$1,$B203-1,,$C203,))*$N203/$E204)))</f>
        <v/>
      </c>
      <c r="AH204" s="314" t="str" cm="1">
        <f t="array" aca="1" ref="AH204" ca="1">IF(OR($D203=0,AH203="",$N203=0),"",
IF($G203=$E$6,
SUM(IF(OFFSET($R$23,,,($F203-1)*3-2,$D$3)=AH203,OFFSET($R$25,,,($F203-1)*3-2,$D$3)*OFFSET($B$23,1,,($F203-1)*3-2,1))),
IF($D203=1,$N203,
SUMIF(OFFSET(Orçamento!$D$1,$B203-1,,$C203,),$F204&amp;"-"&amp;AH203,OFFSET(Orçamento!$I$1,$B203-1,,$C203,))*$N203/$E204)))</f>
        <v/>
      </c>
      <c r="AI204" s="314" t="str" cm="1">
        <f t="array" aca="1" ref="AI204" ca="1">IF(OR($D203=0,AI203="",$N203=0),"",
IF($G203=$E$6,
SUM(IF(OFFSET($R$23,,,($F203-1)*3-2,$D$3)=AI203,OFFSET($R$25,,,($F203-1)*3-2,$D$3)*OFFSET($B$23,1,,($F203-1)*3-2,1))),
IF($D203=1,$N203,
SUMIF(OFFSET(Orçamento!$D$1,$B203-1,,$C203,),$F204&amp;"-"&amp;AI203,OFFSET(Orçamento!$I$1,$B203-1,,$C203,))*$N203/$E204)))</f>
        <v/>
      </c>
      <c r="AJ204" s="314" t="str" cm="1">
        <f t="array" aca="1" ref="AJ204" ca="1">IF(OR($D203=0,AJ203="",$N203=0),"",
IF($G203=$E$6,
SUM(IF(OFFSET($R$23,,,($F203-1)*3-2,$D$3)=AJ203,OFFSET($R$25,,,($F203-1)*3-2,$D$3)*OFFSET($B$23,1,,($F203-1)*3-2,1))),
IF($D203=1,$N203,
SUMIF(OFFSET(Orçamento!$D$1,$B203-1,,$C203,),$F204&amp;"-"&amp;AJ203,OFFSET(Orçamento!$I$1,$B203-1,,$C203,))*$N203/$E204)))</f>
        <v/>
      </c>
      <c r="AK204" s="314" t="str" cm="1">
        <f t="array" aca="1" ref="AK204" ca="1">IF(OR($D203=0,AK203="",$N203=0),"",
IF($G203=$E$6,
SUM(IF(OFFSET($R$23,,,($F203-1)*3-2,$D$3)=AK203,OFFSET($R$25,,,($F203-1)*3-2,$D$3)*OFFSET($B$23,1,,($F203-1)*3-2,1))),
IF($D203=1,$N203,
SUMIF(OFFSET(Orçamento!$D$1,$B203-1,,$C203,),$F204&amp;"-"&amp;AK203,OFFSET(Orçamento!$I$1,$B203-1,,$C203,))*$N203/$E204)))</f>
        <v/>
      </c>
    </row>
    <row r="205" spans="1:37" ht="13.15" customHeight="1">
      <c r="A205" s="206"/>
      <c r="B205" s="266" t="str" cm="1">
        <f t="array" aca="1" ref="B205" ca="1">IF($F203&gt;$E$2,"",IF($F$2=1,INDEX('QC rev00'!$M$10:$T$120,$F205,5),IF($F$2=2,INDEX(#REF!,$F205,5),INDEX(#REF!,$F205,5))))</f>
        <v/>
      </c>
      <c r="C205" s="266" t="str" cm="1">
        <f t="array" aca="1" ref="C205" ca="1">IF($F203&gt;$E$2,"",IF($F$2=1,INDEX('QC rev00'!$M$10:$T$120,$F205,6),IF($F$2=2,INDEX(#REF!,$F205,6),INDEX(#REF!,$F205,6))))</f>
        <v/>
      </c>
      <c r="D205" s="207"/>
      <c r="E205" s="207"/>
      <c r="F205" s="207" t="str">
        <f ca="1">IF(F203&gt;$E$2,"",MATCH(F203,'QC rev00'!$C$10:$C$120,))</f>
        <v/>
      </c>
      <c r="G205" s="753"/>
      <c r="H205" s="731"/>
      <c r="I205" s="732"/>
      <c r="J205" s="749"/>
      <c r="K205" s="750"/>
      <c r="L205" s="756"/>
      <c r="M205" s="735"/>
      <c r="N205" s="738"/>
      <c r="O205" s="741"/>
      <c r="P205" s="744"/>
      <c r="Q205" s="267" t="s">
        <v>91</v>
      </c>
      <c r="R205" s="588">
        <f t="shared" ref="R205:AK205" ca="1" si="197">IFERROR(R204*$O203,0)</f>
        <v>0</v>
      </c>
      <c r="S205" s="588">
        <f t="shared" ca="1" si="197"/>
        <v>0</v>
      </c>
      <c r="T205" s="588">
        <f t="shared" ca="1" si="197"/>
        <v>0</v>
      </c>
      <c r="U205" s="589">
        <f t="shared" ca="1" si="197"/>
        <v>0</v>
      </c>
      <c r="V205" s="588">
        <f t="shared" ca="1" si="197"/>
        <v>0</v>
      </c>
      <c r="W205" s="588">
        <f t="shared" ca="1" si="197"/>
        <v>0</v>
      </c>
      <c r="X205" s="588">
        <f t="shared" ca="1" si="197"/>
        <v>0</v>
      </c>
      <c r="Y205" s="588">
        <f t="shared" ca="1" si="197"/>
        <v>0</v>
      </c>
      <c r="Z205" s="588">
        <f t="shared" ca="1" si="197"/>
        <v>0</v>
      </c>
      <c r="AA205" s="588">
        <f t="shared" ca="1" si="197"/>
        <v>0</v>
      </c>
      <c r="AB205" s="588">
        <f t="shared" ca="1" si="197"/>
        <v>0</v>
      </c>
      <c r="AC205" s="588">
        <f t="shared" ca="1" si="197"/>
        <v>0</v>
      </c>
      <c r="AD205" s="588">
        <f t="shared" ca="1" si="197"/>
        <v>0</v>
      </c>
      <c r="AE205" s="588">
        <f t="shared" ca="1" si="197"/>
        <v>0</v>
      </c>
      <c r="AF205" s="588">
        <f t="shared" ca="1" si="197"/>
        <v>0</v>
      </c>
      <c r="AG205" s="588">
        <f t="shared" ca="1" si="197"/>
        <v>0</v>
      </c>
      <c r="AH205" s="588">
        <f t="shared" ca="1" si="197"/>
        <v>0</v>
      </c>
      <c r="AI205" s="588">
        <f t="shared" ca="1" si="197"/>
        <v>0</v>
      </c>
      <c r="AJ205" s="588">
        <f t="shared" ca="1" si="197"/>
        <v>0</v>
      </c>
      <c r="AK205" s="588">
        <f t="shared" ca="1" si="197"/>
        <v>0</v>
      </c>
    </row>
    <row r="206" spans="1:37" ht="13.15" customHeight="1">
      <c r="A206" s="206"/>
      <c r="B206" s="261">
        <f ca="1">IF($F206&gt;$E$2,0,IF(E206&lt;&gt;"",MATCH(F207&amp;" - Mapa",Orçamento!J:J,),0))</f>
        <v>0</v>
      </c>
      <c r="C206" s="215">
        <f ca="1">IF($D206&gt;1,_xlfn.MAXIFS(Orçamento!G:G,Orçamento!J:J,F207&amp;" - Mapa")+6-B206,0)</f>
        <v>0</v>
      </c>
      <c r="D206" s="261">
        <f ca="1">IF($F206&gt;$E$2,0,IF($G206=$E$6,$D$2,IF(E206&lt;&gt;"",_xlfn.MAXIFS(Orçamento!E:E,Orçamento!J:J,F207&amp;" - Mapa"),0)))</f>
        <v>0</v>
      </c>
      <c r="E206" s="215" t="str">
        <f ca="1">IF(F207="","",_xlfn.IFNA(MATCH($F207,'QC rev00'!$G$10:$G$120,),""))</f>
        <v/>
      </c>
      <c r="F206" s="207" cm="1">
        <f t="array" aca="1" ref="F206" ca="1">OFFSET(F206,-3,,,)+1</f>
        <v>62</v>
      </c>
      <c r="G206" s="751" t="str" cm="1">
        <f t="array" aca="1" ref="G206" ca="1">IF($F206&gt;$E$2,"",IF($F$2=1,INDEX('QC rev00'!$M$10:$T$120,$F208,2),IF($F$2=2,INDEX(#REF!,$F208,2),INDEX(#REF!,$F208,2))))</f>
        <v/>
      </c>
      <c r="H206" s="727" t="str" cm="1">
        <f t="array" aca="1" ref="H206" ca="1">IF($F206&gt;$E$2,"",IF($F$2=1,INDEX('QC rev00'!$M$10:$T$120,$F208,3),IF($F$2=2,INDEX(#REF!,$F208,3),INDEX(#REF!,$F208,3))))</f>
        <v/>
      </c>
      <c r="I206" s="728"/>
      <c r="J206" s="745"/>
      <c r="K206" s="746"/>
      <c r="L206" s="754" t="str" cm="1">
        <f t="array" aca="1" ref="L206" ca="1">IF($F206&gt;$E$2,"",IF($F$2=1,INDEX('QC rev00'!$M$10:$T$120,$F208,7),IF($F$2=2,INDEX(#REF!,$F208,7),INDEX(#REF!,$F208,7))))</f>
        <v/>
      </c>
      <c r="M206" s="733" t="str" cm="1">
        <f t="array" aca="1" ref="M206" ca="1">IF($F206&gt;$E$2,"",IF($F$2=1,INDEX('QC rev00'!$M$10:$T$120,$F208,8),IF($F$2=2,INDEX(#REF!,$F208,8),INDEX(#REF!,$F208,8))))</f>
        <v/>
      </c>
      <c r="N206" s="736" cm="1">
        <f t="array" aca="1" ref="N206" ca="1">IF($F206&gt;$E$2,0,IF(_xlfn.IFNA(MATCH($G206,Listas!$E$4:$E$206,),0)&gt;0,$F$5,IF($F$2=1,INDEX('QC rev00'!$M$10:$U$120,$F208,9),IF($F$2=2,INDEX(#REF!,$F208,9),INDEX(#REF!,$F208,9)))))</f>
        <v>0</v>
      </c>
      <c r="O206" s="739" cm="1">
        <f t="array" aca="1" ref="O206" ca="1">IF($F206&gt;$E$2,0,IF(_xlfn.IFNA(MATCH($G206,Listas!$E$4:$E$206,),0)&gt;0,1,IF($H$10=0,0,IF($F$2=1,INDEX('QC rev00'!$M$10:$BC$120,$F208,9+$F$3),IF($F$2=2,INDEX(#REF!,$F208,9+$F$3),INDEX(#REF!,$F208,9+$F$3)))*IF($E$5="X",1,1-$B208-$C208))))</f>
        <v>0</v>
      </c>
      <c r="P206" s="742">
        <f t="shared" ref="P206" ca="1" si="198">N206*O206</f>
        <v>0</v>
      </c>
      <c r="Q206" s="262" t="s">
        <v>89</v>
      </c>
      <c r="R206" s="308" t="str" cm="1">
        <f t="array" aca="1" ref="R206" ca="1">IF($D206=0,"",IF($G206=$E$6,INDEX(Orçamento!$U:$U,MATCH(R$21,Orçamento!$C:$C,),1),INDEX(Orçamento!$U:$U,$B206,1)))</f>
        <v/>
      </c>
      <c r="S206" s="309" t="str">
        <f ca="1">IF(S$21&gt;$D206,"",IF($G206=$E$6,INDEX(Orçamento!$U:$U,MATCH(S$21,Orçamento!$C:$C,),1),INDEX(Orçamento!$U:$U,MATCH(S$21&amp;"-"&amp;$F207,Orçamento!$F:$F,),1)))</f>
        <v/>
      </c>
      <c r="T206" s="309" t="str">
        <f ca="1">IF(T$21&gt;$D206,"",IF($G206=$E$6,INDEX(Orçamento!$U:$U,MATCH(T$21,Orçamento!$C:$C,),1),INDEX(Orçamento!$U:$U,MATCH(T$21&amp;"-"&amp;$F207,Orçamento!$F:$F,),1)))</f>
        <v/>
      </c>
      <c r="U206" s="310" t="str">
        <f ca="1">IF(U$21&gt;$D206,"",IF($G206=$E$6,INDEX(Orçamento!$U:$U,MATCH(U$21,Orçamento!$C:$C,),1),INDEX(Orçamento!$U:$U,MATCH(U$21&amp;"-"&amp;$F207,Orçamento!$F:$F,),1)))</f>
        <v/>
      </c>
      <c r="V206" s="309" t="str">
        <f ca="1">IF(V$21&gt;$D206,"",IF($G206=$E$6,INDEX(Orçamento!$U:$U,MATCH(V$21,Orçamento!$C:$C,),1),INDEX(Orçamento!$U:$U,MATCH(V$21&amp;"-"&amp;$F207,Orçamento!$F:$F,),1)))</f>
        <v/>
      </c>
      <c r="W206" s="309" t="str">
        <f ca="1">IF(W$21&gt;$D206,"",IF($G206=$E$6,INDEX(Orçamento!$U:$U,MATCH(W$21,Orçamento!$C:$C,),1),INDEX(Orçamento!$U:$U,MATCH(W$21&amp;"-"&amp;$F207,Orçamento!$F:$F,),1)))</f>
        <v/>
      </c>
      <c r="X206" s="309" t="str">
        <f ca="1">IF(X$21&gt;$D206,"",IF($G206=$E$6,INDEX(Orçamento!$U:$U,MATCH(X$21,Orçamento!$C:$C,),1),INDEX(Orçamento!$U:$U,MATCH(X$21&amp;"-"&amp;$F207,Orçamento!$F:$F,),1)))</f>
        <v/>
      </c>
      <c r="Y206" s="309" t="str">
        <f ca="1">IF(Y$21&gt;$D206,"",IF($G206=$E$6,INDEX(Orçamento!$U:$U,MATCH(Y$21,Orçamento!$C:$C,),1),INDEX(Orçamento!$U:$U,MATCH(Y$21&amp;"-"&amp;$F207,Orçamento!$F:$F,),1)))</f>
        <v/>
      </c>
      <c r="Z206" s="309" t="str">
        <f ca="1">IF(Z$21&gt;$D206,"",IF($G206=$E$6,INDEX(Orçamento!$U:$U,MATCH(Z$21,Orçamento!$C:$C,),1),INDEX(Orçamento!$U:$U,MATCH(Z$21&amp;"-"&amp;$F207,Orçamento!$F:$F,),1)))</f>
        <v/>
      </c>
      <c r="AA206" s="311" t="str">
        <f ca="1">IF(AA$21&gt;$D206,"",IF($G206=$E$6,INDEX(Orçamento!$U:$U,MATCH(AA$21,Orçamento!$C:$C,),1),INDEX(Orçamento!$U:$U,MATCH(AA$21&amp;"-"&amp;$F207,Orçamento!$F:$F,),1)))</f>
        <v/>
      </c>
      <c r="AB206" s="311" t="str">
        <f ca="1">IF(AB$21&gt;$D206,"",IF($G206=$E$6,INDEX(Orçamento!$U:$U,MATCH(AB$21,Orçamento!$C:$C,),1),INDEX(Orçamento!$U:$U,MATCH(AB$21&amp;"-"&amp;$F207,Orçamento!$F:$F,),1)))</f>
        <v/>
      </c>
      <c r="AC206" s="311" t="str">
        <f ca="1">IF(AC$21&gt;$D206,"",IF($G206=$E$6,INDEX(Orçamento!$U:$U,MATCH(AC$21,Orçamento!$C:$C,),1),INDEX(Orçamento!$U:$U,MATCH(AC$21&amp;"-"&amp;$F207,Orçamento!$F:$F,),1)))</f>
        <v/>
      </c>
      <c r="AD206" s="311" t="str">
        <f ca="1">IF(AD$21&gt;$D206,"",IF($G206=$E$6,INDEX(Orçamento!$U:$U,MATCH(AD$21,Orçamento!$C:$C,),1),INDEX(Orçamento!$U:$U,MATCH(AD$21&amp;"-"&amp;$F207,Orçamento!$F:$F,),1)))</f>
        <v/>
      </c>
      <c r="AE206" s="311" t="str">
        <f ca="1">IF(AE$21&gt;$D206,"",IF($G206=$E$6,INDEX(Orçamento!$U:$U,MATCH(AE$21,Orçamento!$C:$C,),1),INDEX(Orçamento!$U:$U,MATCH(AE$21&amp;"-"&amp;$F207,Orçamento!$F:$F,),1)))</f>
        <v/>
      </c>
      <c r="AF206" s="311" t="str">
        <f ca="1">IF(AF$21&gt;$D206,"",IF($G206=$E$6,INDEX(Orçamento!$U:$U,MATCH(AF$21,Orçamento!$C:$C,),1),INDEX(Orçamento!$U:$U,MATCH(AF$21&amp;"-"&amp;$F207,Orçamento!$F:$F,),1)))</f>
        <v/>
      </c>
      <c r="AG206" s="311" t="str">
        <f ca="1">IF(AG$21&gt;$D206,"",IF($G206=$E$6,INDEX(Orçamento!$U:$U,MATCH(AG$21,Orçamento!$C:$C,),1),INDEX(Orçamento!$U:$U,MATCH(AG$21&amp;"-"&amp;$F207,Orçamento!$F:$F,),1)))</f>
        <v/>
      </c>
      <c r="AH206" s="311" t="str">
        <f ca="1">IF(AH$21&gt;$D206,"",IF($G206=$E$6,INDEX(Orçamento!$U:$U,MATCH(AH$21,Orçamento!$C:$C,),1),INDEX(Orçamento!$U:$U,MATCH(AH$21&amp;"-"&amp;$F207,Orçamento!$F:$F,),1)))</f>
        <v/>
      </c>
      <c r="AI206" s="311" t="str">
        <f ca="1">IF(AI$21&gt;$D206,"",IF($G206=$E$6,INDEX(Orçamento!$U:$U,MATCH(AI$21,Orçamento!$C:$C,),1),INDEX(Orçamento!$U:$U,MATCH(AI$21&amp;"-"&amp;$F207,Orçamento!$F:$F,),1)))</f>
        <v/>
      </c>
      <c r="AJ206" s="311" t="str">
        <f ca="1">IF(AJ$21&gt;$D206,"",IF($G206=$E$6,INDEX(Orçamento!$U:$U,MATCH(AJ$21,Orçamento!$C:$C,),1),INDEX(Orçamento!$U:$U,MATCH(AJ$21&amp;"-"&amp;$F207,Orçamento!$F:$F,),1)))</f>
        <v/>
      </c>
      <c r="AK206" s="311" t="str">
        <f ca="1">IF(AK$21&gt;$D206,"",IF($G206=$E$6,INDEX(Orçamento!$U:$U,MATCH(AK$21,Orçamento!$C:$C,),1),INDEX(Orçamento!$U:$U,MATCH(AK$21&amp;"-"&amp;$F207,Orçamento!$F:$F,),1)))</f>
        <v/>
      </c>
    </row>
    <row r="207" spans="1:37" ht="13.15" customHeight="1">
      <c r="A207" s="206"/>
      <c r="B207" s="263">
        <f t="shared" ref="B207" ca="1" si="199">IF($F206&gt;$E$2,0,(1/(1-B208-C208))*(B208+C208))</f>
        <v>0</v>
      </c>
      <c r="C207" s="264" cm="1">
        <f t="array" aca="1" ref="C207" ca="1">IF(ROUND(SUM(IF(R206:AK206&lt;&gt;"",(R207:AK207)))-N206,3)&lt;&gt;0,"X",0)</f>
        <v>0</v>
      </c>
      <c r="D207" s="206"/>
      <c r="E207" s="215" t="str" cm="1">
        <f t="array" aca="1" ref="E207" ca="1">IF($F206&gt;$E$2,"",INDEX('QC rev00'!$J$9:$J$120,1+E206,1))</f>
        <v/>
      </c>
      <c r="F207" s="215" t="str" cm="1">
        <f t="array" aca="1" ref="F207" ca="1">IF($F206&gt;$E$2,"",IF($F$2=1,INDEX('QC rev00'!$M$10:$T$120,$F208,1),IF($F$2=2,INDEX(#REF!,$F208,1),INDEX(#REF!,$F208,1))))</f>
        <v/>
      </c>
      <c r="G207" s="752"/>
      <c r="H207" s="729"/>
      <c r="I207" s="730"/>
      <c r="J207" s="747"/>
      <c r="K207" s="748"/>
      <c r="L207" s="755"/>
      <c r="M207" s="734"/>
      <c r="N207" s="737"/>
      <c r="O207" s="740"/>
      <c r="P207" s="743"/>
      <c r="Q207" s="265" t="s">
        <v>90</v>
      </c>
      <c r="R207" s="312" t="str" cm="1">
        <f t="array" aca="1" ref="R207" ca="1">IF(OR($D206=0,R206="",$N206=0),"",
IF($G206=$E$6,
SUM(IF(OFFSET($R$23,,,($F206-1)*3-2,$D$3)=R206,OFFSET($R$25,,,($F206-1)*3-2,$D$3)*OFFSET($B$23,1,,($F206-1)*3-2,1))),
IF($D206=1,$N206,
SUMIF(OFFSET(Orçamento!$D$1,$B206-1,,$C206,),$F207&amp;"-"&amp;R206,OFFSET(Orçamento!$I$1,$B206-1,,$C206,))*$N206/$E207)))</f>
        <v/>
      </c>
      <c r="S207" s="312" t="str" cm="1">
        <f t="array" aca="1" ref="S207" ca="1">IF(OR($D206=0,S206="",$N206=0),"",
IF($G206=$E$6,
SUM(IF(OFFSET($R$23,,,($F206-1)*3-2,$D$3)=S206,OFFSET($R$25,,,($F206-1)*3-2,$D$3)*OFFSET($B$23,1,,($F206-1)*3-2,1))),
IF($D206=1,$N206,
SUMIF(OFFSET(Orçamento!$D$1,$B206-1,,$C206,),$F207&amp;"-"&amp;S206,OFFSET(Orçamento!$I$1,$B206-1,,$C206,))*$N206/$E207)))</f>
        <v/>
      </c>
      <c r="T207" s="312" t="str" cm="1">
        <f t="array" aca="1" ref="T207" ca="1">IF(OR($D206=0,T206="",$N206=0),"",
IF($G206=$E$6,
SUM(IF(OFFSET($R$23,,,($F206-1)*3-2,$D$3)=T206,OFFSET($R$25,,,($F206-1)*3-2,$D$3)*OFFSET($B$23,1,,($F206-1)*3-2,1))),
IF($D206=1,$N206,
SUMIF(OFFSET(Orçamento!$D$1,$B206-1,,$C206,),$F207&amp;"-"&amp;T206,OFFSET(Orçamento!$I$1,$B206-1,,$C206,))*$N206/$E207)))</f>
        <v/>
      </c>
      <c r="U207" s="313" t="str" cm="1">
        <f t="array" aca="1" ref="U207" ca="1">IF(OR($D206=0,U206="",$N206=0),"",
IF($G206=$E$6,
SUM(IF(OFFSET($R$23,,,($F206-1)*3-2,$D$3)=U206,OFFSET($R$25,,,($F206-1)*3-2,$D$3)*OFFSET($B$23,1,,($F206-1)*3-2,1))),
IF($D206=1,$N206,
SUMIF(OFFSET(Orçamento!$D$1,$B206-1,,$C206,),$F207&amp;"-"&amp;U206,OFFSET(Orçamento!$I$1,$B206-1,,$C206,))*$N206/$E207)))</f>
        <v/>
      </c>
      <c r="V207" s="312" t="str" cm="1">
        <f t="array" aca="1" ref="V207" ca="1">IF(OR($D206=0,V206="",$N206=0),"",
IF($G206=$E$6,
SUM(IF(OFFSET($R$23,,,($F206-1)*3-2,$D$3)=V206,OFFSET($R$25,,,($F206-1)*3-2,$D$3)*OFFSET($B$23,1,,($F206-1)*3-2,1))),
IF($D206=1,$N206,
SUMIF(OFFSET(Orçamento!$D$1,$B206-1,,$C206,),$F207&amp;"-"&amp;V206,OFFSET(Orçamento!$I$1,$B206-1,,$C206,))*$N206/$E207)))</f>
        <v/>
      </c>
      <c r="W207" s="312" t="str" cm="1">
        <f t="array" aca="1" ref="W207" ca="1">IF(OR($D206=0,W206="",$N206=0),"",
IF($G206=$E$6,
SUM(IF(OFFSET($R$23,,,($F206-1)*3-2,$D$3)=W206,OFFSET($R$25,,,($F206-1)*3-2,$D$3)*OFFSET($B$23,1,,($F206-1)*3-2,1))),
IF($D206=1,$N206,
SUMIF(OFFSET(Orçamento!$D$1,$B206-1,,$C206,),$F207&amp;"-"&amp;W206,OFFSET(Orçamento!$I$1,$B206-1,,$C206,))*$N206/$E207)))</f>
        <v/>
      </c>
      <c r="X207" s="312" t="str" cm="1">
        <f t="array" aca="1" ref="X207" ca="1">IF(OR($D206=0,X206="",$N206=0),"",
IF($G206=$E$6,
SUM(IF(OFFSET($R$23,,,($F206-1)*3-2,$D$3)=X206,OFFSET($R$25,,,($F206-1)*3-2,$D$3)*OFFSET($B$23,1,,($F206-1)*3-2,1))),
IF($D206=1,$N206,
SUMIF(OFFSET(Orçamento!$D$1,$B206-1,,$C206,),$F207&amp;"-"&amp;X206,OFFSET(Orçamento!$I$1,$B206-1,,$C206,))*$N206/$E207)))</f>
        <v/>
      </c>
      <c r="Y207" s="312" t="str" cm="1">
        <f t="array" aca="1" ref="Y207" ca="1">IF(OR($D206=0,Y206="",$N206=0),"",
IF($G206=$E$6,
SUM(IF(OFFSET($R$23,,,($F206-1)*3-2,$D$3)=Y206,OFFSET($R$25,,,($F206-1)*3-2,$D$3)*OFFSET($B$23,1,,($F206-1)*3-2,1))),
IF($D206=1,$N206,
SUMIF(OFFSET(Orçamento!$D$1,$B206-1,,$C206,),$F207&amp;"-"&amp;Y206,OFFSET(Orçamento!$I$1,$B206-1,,$C206,))*$N206/$E207)))</f>
        <v/>
      </c>
      <c r="Z207" s="312" t="str" cm="1">
        <f t="array" aca="1" ref="Z207" ca="1">IF(OR($D206=0,Z206="",$N206=0),"",
IF($G206=$E$6,
SUM(IF(OFFSET($R$23,,,($F206-1)*3-2,$D$3)=Z206,OFFSET($R$25,,,($F206-1)*3-2,$D$3)*OFFSET($B$23,1,,($F206-1)*3-2,1))),
IF($D206=1,$N206,
SUMIF(OFFSET(Orçamento!$D$1,$B206-1,,$C206,),$F207&amp;"-"&amp;Z206,OFFSET(Orçamento!$I$1,$B206-1,,$C206,))*$N206/$E207)))</f>
        <v/>
      </c>
      <c r="AA207" s="314" t="str" cm="1">
        <f t="array" aca="1" ref="AA207" ca="1">IF(OR($D206=0,AA206="",$N206=0),"",
IF($G206=$E$6,
SUM(IF(OFFSET($R$23,,,($F206-1)*3-2,$D$3)=AA206,OFFSET($R$25,,,($F206-1)*3-2,$D$3)*OFFSET($B$23,1,,($F206-1)*3-2,1))),
IF($D206=1,$N206,
SUMIF(OFFSET(Orçamento!$D$1,$B206-1,,$C206,),$F207&amp;"-"&amp;AA206,OFFSET(Orçamento!$I$1,$B206-1,,$C206,))*$N206/$E207)))</f>
        <v/>
      </c>
      <c r="AB207" s="314" t="str" cm="1">
        <f t="array" aca="1" ref="AB207" ca="1">IF(OR($D206=0,AB206="",$N206=0),"",
IF($G206=$E$6,
SUM(IF(OFFSET($R$23,,,($F206-1)*3-2,$D$3)=AB206,OFFSET($R$25,,,($F206-1)*3-2,$D$3)*OFFSET($B$23,1,,($F206-1)*3-2,1))),
IF($D206=1,$N206,
SUMIF(OFFSET(Orçamento!$D$1,$B206-1,,$C206,),$F207&amp;"-"&amp;AB206,OFFSET(Orçamento!$I$1,$B206-1,,$C206,))*$N206/$E207)))</f>
        <v/>
      </c>
      <c r="AC207" s="314" t="str" cm="1">
        <f t="array" aca="1" ref="AC207" ca="1">IF(OR($D206=0,AC206="",$N206=0),"",
IF($G206=$E$6,
SUM(IF(OFFSET($R$23,,,($F206-1)*3-2,$D$3)=AC206,OFFSET($R$25,,,($F206-1)*3-2,$D$3)*OFFSET($B$23,1,,($F206-1)*3-2,1))),
IF($D206=1,$N206,
SUMIF(OFFSET(Orçamento!$D$1,$B206-1,,$C206,),$F207&amp;"-"&amp;AC206,OFFSET(Orçamento!$I$1,$B206-1,,$C206,))*$N206/$E207)))</f>
        <v/>
      </c>
      <c r="AD207" s="314" t="str" cm="1">
        <f t="array" aca="1" ref="AD207" ca="1">IF(OR($D206=0,AD206="",$N206=0),"",
IF($G206=$E$6,
SUM(IF(OFFSET($R$23,,,($F206-1)*3-2,$D$3)=AD206,OFFSET($R$25,,,($F206-1)*3-2,$D$3)*OFFSET($B$23,1,,($F206-1)*3-2,1))),
IF($D206=1,$N206,
SUMIF(OFFSET(Orçamento!$D$1,$B206-1,,$C206,),$F207&amp;"-"&amp;AD206,OFFSET(Orçamento!$I$1,$B206-1,,$C206,))*$N206/$E207)))</f>
        <v/>
      </c>
      <c r="AE207" s="314" t="str" cm="1">
        <f t="array" aca="1" ref="AE207" ca="1">IF(OR($D206=0,AE206="",$N206=0),"",
IF($G206=$E$6,
SUM(IF(OFFSET($R$23,,,($F206-1)*3-2,$D$3)=AE206,OFFSET($R$25,,,($F206-1)*3-2,$D$3)*OFFSET($B$23,1,,($F206-1)*3-2,1))),
IF($D206=1,$N206,
SUMIF(OFFSET(Orçamento!$D$1,$B206-1,,$C206,),$F207&amp;"-"&amp;AE206,OFFSET(Orçamento!$I$1,$B206-1,,$C206,))*$N206/$E207)))</f>
        <v/>
      </c>
      <c r="AF207" s="314" t="str" cm="1">
        <f t="array" aca="1" ref="AF207" ca="1">IF(OR($D206=0,AF206="",$N206=0),"",
IF($G206=$E$6,
SUM(IF(OFFSET($R$23,,,($F206-1)*3-2,$D$3)=AF206,OFFSET($R$25,,,($F206-1)*3-2,$D$3)*OFFSET($B$23,1,,($F206-1)*3-2,1))),
IF($D206=1,$N206,
SUMIF(OFFSET(Orçamento!$D$1,$B206-1,,$C206,),$F207&amp;"-"&amp;AF206,OFFSET(Orçamento!$I$1,$B206-1,,$C206,))*$N206/$E207)))</f>
        <v/>
      </c>
      <c r="AG207" s="314" t="str" cm="1">
        <f t="array" aca="1" ref="AG207" ca="1">IF(OR($D206=0,AG206="",$N206=0),"",
IF($G206=$E$6,
SUM(IF(OFFSET($R$23,,,($F206-1)*3-2,$D$3)=AG206,OFFSET($R$25,,,($F206-1)*3-2,$D$3)*OFFSET($B$23,1,,($F206-1)*3-2,1))),
IF($D206=1,$N206,
SUMIF(OFFSET(Orçamento!$D$1,$B206-1,,$C206,),$F207&amp;"-"&amp;AG206,OFFSET(Orçamento!$I$1,$B206-1,,$C206,))*$N206/$E207)))</f>
        <v/>
      </c>
      <c r="AH207" s="314" t="str" cm="1">
        <f t="array" aca="1" ref="AH207" ca="1">IF(OR($D206=0,AH206="",$N206=0),"",
IF($G206=$E$6,
SUM(IF(OFFSET($R$23,,,($F206-1)*3-2,$D$3)=AH206,OFFSET($R$25,,,($F206-1)*3-2,$D$3)*OFFSET($B$23,1,,($F206-1)*3-2,1))),
IF($D206=1,$N206,
SUMIF(OFFSET(Orçamento!$D$1,$B206-1,,$C206,),$F207&amp;"-"&amp;AH206,OFFSET(Orçamento!$I$1,$B206-1,,$C206,))*$N206/$E207)))</f>
        <v/>
      </c>
      <c r="AI207" s="314" t="str" cm="1">
        <f t="array" aca="1" ref="AI207" ca="1">IF(OR($D206=0,AI206="",$N206=0),"",
IF($G206=$E$6,
SUM(IF(OFFSET($R$23,,,($F206-1)*3-2,$D$3)=AI206,OFFSET($R$25,,,($F206-1)*3-2,$D$3)*OFFSET($B$23,1,,($F206-1)*3-2,1))),
IF($D206=1,$N206,
SUMIF(OFFSET(Orçamento!$D$1,$B206-1,,$C206,),$F207&amp;"-"&amp;AI206,OFFSET(Orçamento!$I$1,$B206-1,,$C206,))*$N206/$E207)))</f>
        <v/>
      </c>
      <c r="AJ207" s="314" t="str" cm="1">
        <f t="array" aca="1" ref="AJ207" ca="1">IF(OR($D206=0,AJ206="",$N206=0),"",
IF($G206=$E$6,
SUM(IF(OFFSET($R$23,,,($F206-1)*3-2,$D$3)=AJ206,OFFSET($R$25,,,($F206-1)*3-2,$D$3)*OFFSET($B$23,1,,($F206-1)*3-2,1))),
IF($D206=1,$N206,
SUMIF(OFFSET(Orçamento!$D$1,$B206-1,,$C206,),$F207&amp;"-"&amp;AJ206,OFFSET(Orçamento!$I$1,$B206-1,,$C206,))*$N206/$E207)))</f>
        <v/>
      </c>
      <c r="AK207" s="314" t="str" cm="1">
        <f t="array" aca="1" ref="AK207" ca="1">IF(OR($D206=0,AK206="",$N206=0),"",
IF($G206=$E$6,
SUM(IF(OFFSET($R$23,,,($F206-1)*3-2,$D$3)=AK206,OFFSET($R$25,,,($F206-1)*3-2,$D$3)*OFFSET($B$23,1,,($F206-1)*3-2,1))),
IF($D206=1,$N206,
SUMIF(OFFSET(Orçamento!$D$1,$B206-1,,$C206,),$F207&amp;"-"&amp;AK206,OFFSET(Orçamento!$I$1,$B206-1,,$C206,))*$N206/$E207)))</f>
        <v/>
      </c>
    </row>
    <row r="208" spans="1:37" ht="13.15" customHeight="1">
      <c r="A208" s="206"/>
      <c r="B208" s="266" t="str" cm="1">
        <f t="array" aca="1" ref="B208" ca="1">IF($F206&gt;$E$2,"",IF($F$2=1,INDEX('QC rev00'!$M$10:$T$120,$F208,5),IF($F$2=2,INDEX(#REF!,$F208,5),INDEX(#REF!,$F208,5))))</f>
        <v/>
      </c>
      <c r="C208" s="266" t="str" cm="1">
        <f t="array" aca="1" ref="C208" ca="1">IF($F206&gt;$E$2,"",IF($F$2=1,INDEX('QC rev00'!$M$10:$T$120,$F208,6),IF($F$2=2,INDEX(#REF!,$F208,6),INDEX(#REF!,$F208,6))))</f>
        <v/>
      </c>
      <c r="D208" s="207"/>
      <c r="E208" s="207"/>
      <c r="F208" s="207" t="str">
        <f ca="1">IF(F206&gt;$E$2,"",MATCH(F206,'QC rev00'!$C$10:$C$120,))</f>
        <v/>
      </c>
      <c r="G208" s="753"/>
      <c r="H208" s="731"/>
      <c r="I208" s="732"/>
      <c r="J208" s="749"/>
      <c r="K208" s="750"/>
      <c r="L208" s="756"/>
      <c r="M208" s="735"/>
      <c r="N208" s="738"/>
      <c r="O208" s="741"/>
      <c r="P208" s="744"/>
      <c r="Q208" s="267" t="s">
        <v>91</v>
      </c>
      <c r="R208" s="588">
        <f t="shared" ref="R208:AK208" ca="1" si="200">IFERROR(R207*$O206,0)</f>
        <v>0</v>
      </c>
      <c r="S208" s="588">
        <f t="shared" ca="1" si="200"/>
        <v>0</v>
      </c>
      <c r="T208" s="588">
        <f t="shared" ca="1" si="200"/>
        <v>0</v>
      </c>
      <c r="U208" s="589">
        <f t="shared" ca="1" si="200"/>
        <v>0</v>
      </c>
      <c r="V208" s="588">
        <f t="shared" ca="1" si="200"/>
        <v>0</v>
      </c>
      <c r="W208" s="588">
        <f t="shared" ca="1" si="200"/>
        <v>0</v>
      </c>
      <c r="X208" s="588">
        <f t="shared" ca="1" si="200"/>
        <v>0</v>
      </c>
      <c r="Y208" s="588">
        <f t="shared" ca="1" si="200"/>
        <v>0</v>
      </c>
      <c r="Z208" s="588">
        <f t="shared" ca="1" si="200"/>
        <v>0</v>
      </c>
      <c r="AA208" s="588">
        <f t="shared" ca="1" si="200"/>
        <v>0</v>
      </c>
      <c r="AB208" s="588">
        <f t="shared" ca="1" si="200"/>
        <v>0</v>
      </c>
      <c r="AC208" s="588">
        <f t="shared" ca="1" si="200"/>
        <v>0</v>
      </c>
      <c r="AD208" s="588">
        <f t="shared" ca="1" si="200"/>
        <v>0</v>
      </c>
      <c r="AE208" s="588">
        <f t="shared" ca="1" si="200"/>
        <v>0</v>
      </c>
      <c r="AF208" s="588">
        <f t="shared" ca="1" si="200"/>
        <v>0</v>
      </c>
      <c r="AG208" s="588">
        <f t="shared" ca="1" si="200"/>
        <v>0</v>
      </c>
      <c r="AH208" s="588">
        <f t="shared" ca="1" si="200"/>
        <v>0</v>
      </c>
      <c r="AI208" s="588">
        <f t="shared" ca="1" si="200"/>
        <v>0</v>
      </c>
      <c r="AJ208" s="588">
        <f t="shared" ca="1" si="200"/>
        <v>0</v>
      </c>
      <c r="AK208" s="588">
        <f t="shared" ca="1" si="200"/>
        <v>0</v>
      </c>
    </row>
    <row r="209" spans="1:37" ht="13.15" customHeight="1">
      <c r="A209" s="206"/>
      <c r="B209" s="261">
        <f ca="1">IF($F209&gt;$E$2,0,IF(E209&lt;&gt;"",MATCH(F210&amp;" - Mapa",Orçamento!J:J,),0))</f>
        <v>0</v>
      </c>
      <c r="C209" s="215">
        <f ca="1">IF($D209&gt;1,_xlfn.MAXIFS(Orçamento!G:G,Orçamento!J:J,F210&amp;" - Mapa")+6-B209,0)</f>
        <v>0</v>
      </c>
      <c r="D209" s="261">
        <f ca="1">IF($F209&gt;$E$2,0,IF($G209=$E$6,$D$2,IF(E209&lt;&gt;"",_xlfn.MAXIFS(Orçamento!E:E,Orçamento!J:J,F210&amp;" - Mapa"),0)))</f>
        <v>0</v>
      </c>
      <c r="E209" s="215" t="str">
        <f ca="1">IF(F210="","",_xlfn.IFNA(MATCH($F210,'QC rev00'!$G$10:$G$120,),""))</f>
        <v/>
      </c>
      <c r="F209" s="207" cm="1">
        <f t="array" aca="1" ref="F209" ca="1">OFFSET(F209,-3,,,)+1</f>
        <v>63</v>
      </c>
      <c r="G209" s="751" t="str" cm="1">
        <f t="array" aca="1" ref="G209" ca="1">IF($F209&gt;$E$2,"",IF($F$2=1,INDEX('QC rev00'!$M$10:$T$120,$F211,2),IF($F$2=2,INDEX(#REF!,$F211,2),INDEX(#REF!,$F211,2))))</f>
        <v/>
      </c>
      <c r="H209" s="727" t="str" cm="1">
        <f t="array" aca="1" ref="H209" ca="1">IF($F209&gt;$E$2,"",IF($F$2=1,INDEX('QC rev00'!$M$10:$T$120,$F211,3),IF($F$2=2,INDEX(#REF!,$F211,3),INDEX(#REF!,$F211,3))))</f>
        <v/>
      </c>
      <c r="I209" s="728"/>
      <c r="J209" s="745"/>
      <c r="K209" s="746"/>
      <c r="L209" s="754" t="str" cm="1">
        <f t="array" aca="1" ref="L209" ca="1">IF($F209&gt;$E$2,"",IF($F$2=1,INDEX('QC rev00'!$M$10:$T$120,$F211,7),IF($F$2=2,INDEX(#REF!,$F211,7),INDEX(#REF!,$F211,7))))</f>
        <v/>
      </c>
      <c r="M209" s="733" t="str" cm="1">
        <f t="array" aca="1" ref="M209" ca="1">IF($F209&gt;$E$2,"",IF($F$2=1,INDEX('QC rev00'!$M$10:$T$120,$F211,8),IF($F$2=2,INDEX(#REF!,$F211,8),INDEX(#REF!,$F211,8))))</f>
        <v/>
      </c>
      <c r="N209" s="736" cm="1">
        <f t="array" aca="1" ref="N209" ca="1">IF($F209&gt;$E$2,0,IF(_xlfn.IFNA(MATCH($G209,Listas!$E$4:$E$206,),0)&gt;0,$F$5,IF($F$2=1,INDEX('QC rev00'!$M$10:$U$120,$F211,9),IF($F$2=2,INDEX(#REF!,$F211,9),INDEX(#REF!,$F211,9)))))</f>
        <v>0</v>
      </c>
      <c r="O209" s="739" cm="1">
        <f t="array" aca="1" ref="O209" ca="1">IF($F209&gt;$E$2,0,IF(_xlfn.IFNA(MATCH($G209,Listas!$E$4:$E$206,),0)&gt;0,1,IF($H$10=0,0,IF($F$2=1,INDEX('QC rev00'!$M$10:$BC$120,$F211,9+$F$3),IF($F$2=2,INDEX(#REF!,$F211,9+$F$3),INDEX(#REF!,$F211,9+$F$3)))*IF($E$5="X",1,1-$B211-$C211))))</f>
        <v>0</v>
      </c>
      <c r="P209" s="742">
        <f t="shared" ref="P209" ca="1" si="201">N209*O209</f>
        <v>0</v>
      </c>
      <c r="Q209" s="262" t="s">
        <v>89</v>
      </c>
      <c r="R209" s="308" t="str" cm="1">
        <f t="array" aca="1" ref="R209" ca="1">IF($D209=0,"",IF($G209=$E$6,INDEX(Orçamento!$U:$U,MATCH(R$21,Orçamento!$C:$C,),1),INDEX(Orçamento!$U:$U,$B209,1)))</f>
        <v/>
      </c>
      <c r="S209" s="309" t="str">
        <f ca="1">IF(S$21&gt;$D209,"",IF($G209=$E$6,INDEX(Orçamento!$U:$U,MATCH(S$21,Orçamento!$C:$C,),1),INDEX(Orçamento!$U:$U,MATCH(S$21&amp;"-"&amp;$F210,Orçamento!$F:$F,),1)))</f>
        <v/>
      </c>
      <c r="T209" s="309" t="str">
        <f ca="1">IF(T$21&gt;$D209,"",IF($G209=$E$6,INDEX(Orçamento!$U:$U,MATCH(T$21,Orçamento!$C:$C,),1),INDEX(Orçamento!$U:$U,MATCH(T$21&amp;"-"&amp;$F210,Orçamento!$F:$F,),1)))</f>
        <v/>
      </c>
      <c r="U209" s="310" t="str">
        <f ca="1">IF(U$21&gt;$D209,"",IF($G209=$E$6,INDEX(Orçamento!$U:$U,MATCH(U$21,Orçamento!$C:$C,),1),INDEX(Orçamento!$U:$U,MATCH(U$21&amp;"-"&amp;$F210,Orçamento!$F:$F,),1)))</f>
        <v/>
      </c>
      <c r="V209" s="309" t="str">
        <f ca="1">IF(V$21&gt;$D209,"",IF($G209=$E$6,INDEX(Orçamento!$U:$U,MATCH(V$21,Orçamento!$C:$C,),1),INDEX(Orçamento!$U:$U,MATCH(V$21&amp;"-"&amp;$F210,Orçamento!$F:$F,),1)))</f>
        <v/>
      </c>
      <c r="W209" s="309" t="str">
        <f ca="1">IF(W$21&gt;$D209,"",IF($G209=$E$6,INDEX(Orçamento!$U:$U,MATCH(W$21,Orçamento!$C:$C,),1),INDEX(Orçamento!$U:$U,MATCH(W$21&amp;"-"&amp;$F210,Orçamento!$F:$F,),1)))</f>
        <v/>
      </c>
      <c r="X209" s="309" t="str">
        <f ca="1">IF(X$21&gt;$D209,"",IF($G209=$E$6,INDEX(Orçamento!$U:$U,MATCH(X$21,Orçamento!$C:$C,),1),INDEX(Orçamento!$U:$U,MATCH(X$21&amp;"-"&amp;$F210,Orçamento!$F:$F,),1)))</f>
        <v/>
      </c>
      <c r="Y209" s="309" t="str">
        <f ca="1">IF(Y$21&gt;$D209,"",IF($G209=$E$6,INDEX(Orçamento!$U:$U,MATCH(Y$21,Orçamento!$C:$C,),1),INDEX(Orçamento!$U:$U,MATCH(Y$21&amp;"-"&amp;$F210,Orçamento!$F:$F,),1)))</f>
        <v/>
      </c>
      <c r="Z209" s="309" t="str">
        <f ca="1">IF(Z$21&gt;$D209,"",IF($G209=$E$6,INDEX(Orçamento!$U:$U,MATCH(Z$21,Orçamento!$C:$C,),1),INDEX(Orçamento!$U:$U,MATCH(Z$21&amp;"-"&amp;$F210,Orçamento!$F:$F,),1)))</f>
        <v/>
      </c>
      <c r="AA209" s="311" t="str">
        <f ca="1">IF(AA$21&gt;$D209,"",IF($G209=$E$6,INDEX(Orçamento!$U:$U,MATCH(AA$21,Orçamento!$C:$C,),1),INDEX(Orçamento!$U:$U,MATCH(AA$21&amp;"-"&amp;$F210,Orçamento!$F:$F,),1)))</f>
        <v/>
      </c>
      <c r="AB209" s="311" t="str">
        <f ca="1">IF(AB$21&gt;$D209,"",IF($G209=$E$6,INDEX(Orçamento!$U:$U,MATCH(AB$21,Orçamento!$C:$C,),1),INDEX(Orçamento!$U:$U,MATCH(AB$21&amp;"-"&amp;$F210,Orçamento!$F:$F,),1)))</f>
        <v/>
      </c>
      <c r="AC209" s="311" t="str">
        <f ca="1">IF(AC$21&gt;$D209,"",IF($G209=$E$6,INDEX(Orçamento!$U:$U,MATCH(AC$21,Orçamento!$C:$C,),1),INDEX(Orçamento!$U:$U,MATCH(AC$21&amp;"-"&amp;$F210,Orçamento!$F:$F,),1)))</f>
        <v/>
      </c>
      <c r="AD209" s="311" t="str">
        <f ca="1">IF(AD$21&gt;$D209,"",IF($G209=$E$6,INDEX(Orçamento!$U:$U,MATCH(AD$21,Orçamento!$C:$C,),1),INDEX(Orçamento!$U:$U,MATCH(AD$21&amp;"-"&amp;$F210,Orçamento!$F:$F,),1)))</f>
        <v/>
      </c>
      <c r="AE209" s="311" t="str">
        <f ca="1">IF(AE$21&gt;$D209,"",IF($G209=$E$6,INDEX(Orçamento!$U:$U,MATCH(AE$21,Orçamento!$C:$C,),1),INDEX(Orçamento!$U:$U,MATCH(AE$21&amp;"-"&amp;$F210,Orçamento!$F:$F,),1)))</f>
        <v/>
      </c>
      <c r="AF209" s="311" t="str">
        <f ca="1">IF(AF$21&gt;$D209,"",IF($G209=$E$6,INDEX(Orçamento!$U:$U,MATCH(AF$21,Orçamento!$C:$C,),1),INDEX(Orçamento!$U:$U,MATCH(AF$21&amp;"-"&amp;$F210,Orçamento!$F:$F,),1)))</f>
        <v/>
      </c>
      <c r="AG209" s="311" t="str">
        <f ca="1">IF(AG$21&gt;$D209,"",IF($G209=$E$6,INDEX(Orçamento!$U:$U,MATCH(AG$21,Orçamento!$C:$C,),1),INDEX(Orçamento!$U:$U,MATCH(AG$21&amp;"-"&amp;$F210,Orçamento!$F:$F,),1)))</f>
        <v/>
      </c>
      <c r="AH209" s="311" t="str">
        <f ca="1">IF(AH$21&gt;$D209,"",IF($G209=$E$6,INDEX(Orçamento!$U:$U,MATCH(AH$21,Orçamento!$C:$C,),1),INDEX(Orçamento!$U:$U,MATCH(AH$21&amp;"-"&amp;$F210,Orçamento!$F:$F,),1)))</f>
        <v/>
      </c>
      <c r="AI209" s="311" t="str">
        <f ca="1">IF(AI$21&gt;$D209,"",IF($G209=$E$6,INDEX(Orçamento!$U:$U,MATCH(AI$21,Orçamento!$C:$C,),1),INDEX(Orçamento!$U:$U,MATCH(AI$21&amp;"-"&amp;$F210,Orçamento!$F:$F,),1)))</f>
        <v/>
      </c>
      <c r="AJ209" s="311" t="str">
        <f ca="1">IF(AJ$21&gt;$D209,"",IF($G209=$E$6,INDEX(Orçamento!$U:$U,MATCH(AJ$21,Orçamento!$C:$C,),1),INDEX(Orçamento!$U:$U,MATCH(AJ$21&amp;"-"&amp;$F210,Orçamento!$F:$F,),1)))</f>
        <v/>
      </c>
      <c r="AK209" s="311" t="str">
        <f ca="1">IF(AK$21&gt;$D209,"",IF($G209=$E$6,INDEX(Orçamento!$U:$U,MATCH(AK$21,Orçamento!$C:$C,),1),INDEX(Orçamento!$U:$U,MATCH(AK$21&amp;"-"&amp;$F210,Orçamento!$F:$F,),1)))</f>
        <v/>
      </c>
    </row>
    <row r="210" spans="1:37" ht="13.15" customHeight="1">
      <c r="A210" s="206"/>
      <c r="B210" s="263">
        <f t="shared" ref="B210" ca="1" si="202">IF($F209&gt;$E$2,0,(1/(1-B211-C211))*(B211+C211))</f>
        <v>0</v>
      </c>
      <c r="C210" s="264" cm="1">
        <f t="array" aca="1" ref="C210" ca="1">IF(ROUND(SUM(IF(R209:AK209&lt;&gt;"",(R210:AK210)))-N209,3)&lt;&gt;0,"X",0)</f>
        <v>0</v>
      </c>
      <c r="D210" s="206"/>
      <c r="E210" s="215" t="str" cm="1">
        <f t="array" aca="1" ref="E210" ca="1">IF($F209&gt;$E$2,"",INDEX('QC rev00'!$J$9:$J$120,1+E209,1))</f>
        <v/>
      </c>
      <c r="F210" s="215" t="str" cm="1">
        <f t="array" aca="1" ref="F210" ca="1">IF($F209&gt;$E$2,"",IF($F$2=1,INDEX('QC rev00'!$M$10:$T$120,$F211,1),IF($F$2=2,INDEX(#REF!,$F211,1),INDEX(#REF!,$F211,1))))</f>
        <v/>
      </c>
      <c r="G210" s="752"/>
      <c r="H210" s="729"/>
      <c r="I210" s="730"/>
      <c r="J210" s="747"/>
      <c r="K210" s="748"/>
      <c r="L210" s="755"/>
      <c r="M210" s="734"/>
      <c r="N210" s="737"/>
      <c r="O210" s="740"/>
      <c r="P210" s="743"/>
      <c r="Q210" s="265" t="s">
        <v>90</v>
      </c>
      <c r="R210" s="312" t="str" cm="1">
        <f t="array" aca="1" ref="R210" ca="1">IF(OR($D209=0,R209="",$N209=0),"",
IF($G209=$E$6,
SUM(IF(OFFSET($R$23,,,($F209-1)*3-2,$D$3)=R209,OFFSET($R$25,,,($F209-1)*3-2,$D$3)*OFFSET($B$23,1,,($F209-1)*3-2,1))),
IF($D209=1,$N209,
SUMIF(OFFSET(Orçamento!$D$1,$B209-1,,$C209,),$F210&amp;"-"&amp;R209,OFFSET(Orçamento!$I$1,$B209-1,,$C209,))*$N209/$E210)))</f>
        <v/>
      </c>
      <c r="S210" s="312" t="str" cm="1">
        <f t="array" aca="1" ref="S210" ca="1">IF(OR($D209=0,S209="",$N209=0),"",
IF($G209=$E$6,
SUM(IF(OFFSET($R$23,,,($F209-1)*3-2,$D$3)=S209,OFFSET($R$25,,,($F209-1)*3-2,$D$3)*OFFSET($B$23,1,,($F209-1)*3-2,1))),
IF($D209=1,$N209,
SUMIF(OFFSET(Orçamento!$D$1,$B209-1,,$C209,),$F210&amp;"-"&amp;S209,OFFSET(Orçamento!$I$1,$B209-1,,$C209,))*$N209/$E210)))</f>
        <v/>
      </c>
      <c r="T210" s="312" t="str" cm="1">
        <f t="array" aca="1" ref="T210" ca="1">IF(OR($D209=0,T209="",$N209=0),"",
IF($G209=$E$6,
SUM(IF(OFFSET($R$23,,,($F209-1)*3-2,$D$3)=T209,OFFSET($R$25,,,($F209-1)*3-2,$D$3)*OFFSET($B$23,1,,($F209-1)*3-2,1))),
IF($D209=1,$N209,
SUMIF(OFFSET(Orçamento!$D$1,$B209-1,,$C209,),$F210&amp;"-"&amp;T209,OFFSET(Orçamento!$I$1,$B209-1,,$C209,))*$N209/$E210)))</f>
        <v/>
      </c>
      <c r="U210" s="313" t="str" cm="1">
        <f t="array" aca="1" ref="U210" ca="1">IF(OR($D209=0,U209="",$N209=0),"",
IF($G209=$E$6,
SUM(IF(OFFSET($R$23,,,($F209-1)*3-2,$D$3)=U209,OFFSET($R$25,,,($F209-1)*3-2,$D$3)*OFFSET($B$23,1,,($F209-1)*3-2,1))),
IF($D209=1,$N209,
SUMIF(OFFSET(Orçamento!$D$1,$B209-1,,$C209,),$F210&amp;"-"&amp;U209,OFFSET(Orçamento!$I$1,$B209-1,,$C209,))*$N209/$E210)))</f>
        <v/>
      </c>
      <c r="V210" s="312" t="str" cm="1">
        <f t="array" aca="1" ref="V210" ca="1">IF(OR($D209=0,V209="",$N209=0),"",
IF($G209=$E$6,
SUM(IF(OFFSET($R$23,,,($F209-1)*3-2,$D$3)=V209,OFFSET($R$25,,,($F209-1)*3-2,$D$3)*OFFSET($B$23,1,,($F209-1)*3-2,1))),
IF($D209=1,$N209,
SUMIF(OFFSET(Orçamento!$D$1,$B209-1,,$C209,),$F210&amp;"-"&amp;V209,OFFSET(Orçamento!$I$1,$B209-1,,$C209,))*$N209/$E210)))</f>
        <v/>
      </c>
      <c r="W210" s="312" t="str" cm="1">
        <f t="array" aca="1" ref="W210" ca="1">IF(OR($D209=0,W209="",$N209=0),"",
IF($G209=$E$6,
SUM(IF(OFFSET($R$23,,,($F209-1)*3-2,$D$3)=W209,OFFSET($R$25,,,($F209-1)*3-2,$D$3)*OFFSET($B$23,1,,($F209-1)*3-2,1))),
IF($D209=1,$N209,
SUMIF(OFFSET(Orçamento!$D$1,$B209-1,,$C209,),$F210&amp;"-"&amp;W209,OFFSET(Orçamento!$I$1,$B209-1,,$C209,))*$N209/$E210)))</f>
        <v/>
      </c>
      <c r="X210" s="312" t="str" cm="1">
        <f t="array" aca="1" ref="X210" ca="1">IF(OR($D209=0,X209="",$N209=0),"",
IF($G209=$E$6,
SUM(IF(OFFSET($R$23,,,($F209-1)*3-2,$D$3)=X209,OFFSET($R$25,,,($F209-1)*3-2,$D$3)*OFFSET($B$23,1,,($F209-1)*3-2,1))),
IF($D209=1,$N209,
SUMIF(OFFSET(Orçamento!$D$1,$B209-1,,$C209,),$F210&amp;"-"&amp;X209,OFFSET(Orçamento!$I$1,$B209-1,,$C209,))*$N209/$E210)))</f>
        <v/>
      </c>
      <c r="Y210" s="312" t="str" cm="1">
        <f t="array" aca="1" ref="Y210" ca="1">IF(OR($D209=0,Y209="",$N209=0),"",
IF($G209=$E$6,
SUM(IF(OFFSET($R$23,,,($F209-1)*3-2,$D$3)=Y209,OFFSET($R$25,,,($F209-1)*3-2,$D$3)*OFFSET($B$23,1,,($F209-1)*3-2,1))),
IF($D209=1,$N209,
SUMIF(OFFSET(Orçamento!$D$1,$B209-1,,$C209,),$F210&amp;"-"&amp;Y209,OFFSET(Orçamento!$I$1,$B209-1,,$C209,))*$N209/$E210)))</f>
        <v/>
      </c>
      <c r="Z210" s="312" t="str" cm="1">
        <f t="array" aca="1" ref="Z210" ca="1">IF(OR($D209=0,Z209="",$N209=0),"",
IF($G209=$E$6,
SUM(IF(OFFSET($R$23,,,($F209-1)*3-2,$D$3)=Z209,OFFSET($R$25,,,($F209-1)*3-2,$D$3)*OFFSET($B$23,1,,($F209-1)*3-2,1))),
IF($D209=1,$N209,
SUMIF(OFFSET(Orçamento!$D$1,$B209-1,,$C209,),$F210&amp;"-"&amp;Z209,OFFSET(Orçamento!$I$1,$B209-1,,$C209,))*$N209/$E210)))</f>
        <v/>
      </c>
      <c r="AA210" s="314" t="str" cm="1">
        <f t="array" aca="1" ref="AA210" ca="1">IF(OR($D209=0,AA209="",$N209=0),"",
IF($G209=$E$6,
SUM(IF(OFFSET($R$23,,,($F209-1)*3-2,$D$3)=AA209,OFFSET($R$25,,,($F209-1)*3-2,$D$3)*OFFSET($B$23,1,,($F209-1)*3-2,1))),
IF($D209=1,$N209,
SUMIF(OFFSET(Orçamento!$D$1,$B209-1,,$C209,),$F210&amp;"-"&amp;AA209,OFFSET(Orçamento!$I$1,$B209-1,,$C209,))*$N209/$E210)))</f>
        <v/>
      </c>
      <c r="AB210" s="314" t="str" cm="1">
        <f t="array" aca="1" ref="AB210" ca="1">IF(OR($D209=0,AB209="",$N209=0),"",
IF($G209=$E$6,
SUM(IF(OFFSET($R$23,,,($F209-1)*3-2,$D$3)=AB209,OFFSET($R$25,,,($F209-1)*3-2,$D$3)*OFFSET($B$23,1,,($F209-1)*3-2,1))),
IF($D209=1,$N209,
SUMIF(OFFSET(Orçamento!$D$1,$B209-1,,$C209,),$F210&amp;"-"&amp;AB209,OFFSET(Orçamento!$I$1,$B209-1,,$C209,))*$N209/$E210)))</f>
        <v/>
      </c>
      <c r="AC210" s="314" t="str" cm="1">
        <f t="array" aca="1" ref="AC210" ca="1">IF(OR($D209=0,AC209="",$N209=0),"",
IF($G209=$E$6,
SUM(IF(OFFSET($R$23,,,($F209-1)*3-2,$D$3)=AC209,OFFSET($R$25,,,($F209-1)*3-2,$D$3)*OFFSET($B$23,1,,($F209-1)*3-2,1))),
IF($D209=1,$N209,
SUMIF(OFFSET(Orçamento!$D$1,$B209-1,,$C209,),$F210&amp;"-"&amp;AC209,OFFSET(Orçamento!$I$1,$B209-1,,$C209,))*$N209/$E210)))</f>
        <v/>
      </c>
      <c r="AD210" s="314" t="str" cm="1">
        <f t="array" aca="1" ref="AD210" ca="1">IF(OR($D209=0,AD209="",$N209=0),"",
IF($G209=$E$6,
SUM(IF(OFFSET($R$23,,,($F209-1)*3-2,$D$3)=AD209,OFFSET($R$25,,,($F209-1)*3-2,$D$3)*OFFSET($B$23,1,,($F209-1)*3-2,1))),
IF($D209=1,$N209,
SUMIF(OFFSET(Orçamento!$D$1,$B209-1,,$C209,),$F210&amp;"-"&amp;AD209,OFFSET(Orçamento!$I$1,$B209-1,,$C209,))*$N209/$E210)))</f>
        <v/>
      </c>
      <c r="AE210" s="314" t="str" cm="1">
        <f t="array" aca="1" ref="AE210" ca="1">IF(OR($D209=0,AE209="",$N209=0),"",
IF($G209=$E$6,
SUM(IF(OFFSET($R$23,,,($F209-1)*3-2,$D$3)=AE209,OFFSET($R$25,,,($F209-1)*3-2,$D$3)*OFFSET($B$23,1,,($F209-1)*3-2,1))),
IF($D209=1,$N209,
SUMIF(OFFSET(Orçamento!$D$1,$B209-1,,$C209,),$F210&amp;"-"&amp;AE209,OFFSET(Orçamento!$I$1,$B209-1,,$C209,))*$N209/$E210)))</f>
        <v/>
      </c>
      <c r="AF210" s="314" t="str" cm="1">
        <f t="array" aca="1" ref="AF210" ca="1">IF(OR($D209=0,AF209="",$N209=0),"",
IF($G209=$E$6,
SUM(IF(OFFSET($R$23,,,($F209-1)*3-2,$D$3)=AF209,OFFSET($R$25,,,($F209-1)*3-2,$D$3)*OFFSET($B$23,1,,($F209-1)*3-2,1))),
IF($D209=1,$N209,
SUMIF(OFFSET(Orçamento!$D$1,$B209-1,,$C209,),$F210&amp;"-"&amp;AF209,OFFSET(Orçamento!$I$1,$B209-1,,$C209,))*$N209/$E210)))</f>
        <v/>
      </c>
      <c r="AG210" s="314" t="str" cm="1">
        <f t="array" aca="1" ref="AG210" ca="1">IF(OR($D209=0,AG209="",$N209=0),"",
IF($G209=$E$6,
SUM(IF(OFFSET($R$23,,,($F209-1)*3-2,$D$3)=AG209,OFFSET($R$25,,,($F209-1)*3-2,$D$3)*OFFSET($B$23,1,,($F209-1)*3-2,1))),
IF($D209=1,$N209,
SUMIF(OFFSET(Orçamento!$D$1,$B209-1,,$C209,),$F210&amp;"-"&amp;AG209,OFFSET(Orçamento!$I$1,$B209-1,,$C209,))*$N209/$E210)))</f>
        <v/>
      </c>
      <c r="AH210" s="314" t="str" cm="1">
        <f t="array" aca="1" ref="AH210" ca="1">IF(OR($D209=0,AH209="",$N209=0),"",
IF($G209=$E$6,
SUM(IF(OFFSET($R$23,,,($F209-1)*3-2,$D$3)=AH209,OFFSET($R$25,,,($F209-1)*3-2,$D$3)*OFFSET($B$23,1,,($F209-1)*3-2,1))),
IF($D209=1,$N209,
SUMIF(OFFSET(Orçamento!$D$1,$B209-1,,$C209,),$F210&amp;"-"&amp;AH209,OFFSET(Orçamento!$I$1,$B209-1,,$C209,))*$N209/$E210)))</f>
        <v/>
      </c>
      <c r="AI210" s="314" t="str" cm="1">
        <f t="array" aca="1" ref="AI210" ca="1">IF(OR($D209=0,AI209="",$N209=0),"",
IF($G209=$E$6,
SUM(IF(OFFSET($R$23,,,($F209-1)*3-2,$D$3)=AI209,OFFSET($R$25,,,($F209-1)*3-2,$D$3)*OFFSET($B$23,1,,($F209-1)*3-2,1))),
IF($D209=1,$N209,
SUMIF(OFFSET(Orçamento!$D$1,$B209-1,,$C209,),$F210&amp;"-"&amp;AI209,OFFSET(Orçamento!$I$1,$B209-1,,$C209,))*$N209/$E210)))</f>
        <v/>
      </c>
      <c r="AJ210" s="314" t="str" cm="1">
        <f t="array" aca="1" ref="AJ210" ca="1">IF(OR($D209=0,AJ209="",$N209=0),"",
IF($G209=$E$6,
SUM(IF(OFFSET($R$23,,,($F209-1)*3-2,$D$3)=AJ209,OFFSET($R$25,,,($F209-1)*3-2,$D$3)*OFFSET($B$23,1,,($F209-1)*3-2,1))),
IF($D209=1,$N209,
SUMIF(OFFSET(Orçamento!$D$1,$B209-1,,$C209,),$F210&amp;"-"&amp;AJ209,OFFSET(Orçamento!$I$1,$B209-1,,$C209,))*$N209/$E210)))</f>
        <v/>
      </c>
      <c r="AK210" s="314" t="str" cm="1">
        <f t="array" aca="1" ref="AK210" ca="1">IF(OR($D209=0,AK209="",$N209=0),"",
IF($G209=$E$6,
SUM(IF(OFFSET($R$23,,,($F209-1)*3-2,$D$3)=AK209,OFFSET($R$25,,,($F209-1)*3-2,$D$3)*OFFSET($B$23,1,,($F209-1)*3-2,1))),
IF($D209=1,$N209,
SUMIF(OFFSET(Orçamento!$D$1,$B209-1,,$C209,),$F210&amp;"-"&amp;AK209,OFFSET(Orçamento!$I$1,$B209-1,,$C209,))*$N209/$E210)))</f>
        <v/>
      </c>
    </row>
    <row r="211" spans="1:37" ht="13.15" customHeight="1">
      <c r="A211" s="206"/>
      <c r="B211" s="266" t="str" cm="1">
        <f t="array" aca="1" ref="B211" ca="1">IF($F209&gt;$E$2,"",IF($F$2=1,INDEX('QC rev00'!$M$10:$T$120,$F211,5),IF($F$2=2,INDEX(#REF!,$F211,5),INDEX(#REF!,$F211,5))))</f>
        <v/>
      </c>
      <c r="C211" s="266" t="str" cm="1">
        <f t="array" aca="1" ref="C211" ca="1">IF($F209&gt;$E$2,"",IF($F$2=1,INDEX('QC rev00'!$M$10:$T$120,$F211,6),IF($F$2=2,INDEX(#REF!,$F211,6),INDEX(#REF!,$F211,6))))</f>
        <v/>
      </c>
      <c r="D211" s="207"/>
      <c r="E211" s="207"/>
      <c r="F211" s="207" t="str">
        <f ca="1">IF(F209&gt;$E$2,"",MATCH(F209,'QC rev00'!$C$10:$C$120,))</f>
        <v/>
      </c>
      <c r="G211" s="753"/>
      <c r="H211" s="731"/>
      <c r="I211" s="732"/>
      <c r="J211" s="749"/>
      <c r="K211" s="750"/>
      <c r="L211" s="756"/>
      <c r="M211" s="735"/>
      <c r="N211" s="738"/>
      <c r="O211" s="741"/>
      <c r="P211" s="744"/>
      <c r="Q211" s="267" t="s">
        <v>91</v>
      </c>
      <c r="R211" s="588">
        <f t="shared" ref="R211:AK211" ca="1" si="203">IFERROR(R210*$O209,0)</f>
        <v>0</v>
      </c>
      <c r="S211" s="588">
        <f t="shared" ca="1" si="203"/>
        <v>0</v>
      </c>
      <c r="T211" s="588">
        <f t="shared" ca="1" si="203"/>
        <v>0</v>
      </c>
      <c r="U211" s="589">
        <f t="shared" ca="1" si="203"/>
        <v>0</v>
      </c>
      <c r="V211" s="588">
        <f t="shared" ca="1" si="203"/>
        <v>0</v>
      </c>
      <c r="W211" s="588">
        <f t="shared" ca="1" si="203"/>
        <v>0</v>
      </c>
      <c r="X211" s="588">
        <f t="shared" ca="1" si="203"/>
        <v>0</v>
      </c>
      <c r="Y211" s="588">
        <f t="shared" ca="1" si="203"/>
        <v>0</v>
      </c>
      <c r="Z211" s="588">
        <f t="shared" ca="1" si="203"/>
        <v>0</v>
      </c>
      <c r="AA211" s="588">
        <f t="shared" ca="1" si="203"/>
        <v>0</v>
      </c>
      <c r="AB211" s="588">
        <f t="shared" ca="1" si="203"/>
        <v>0</v>
      </c>
      <c r="AC211" s="588">
        <f t="shared" ca="1" si="203"/>
        <v>0</v>
      </c>
      <c r="AD211" s="588">
        <f t="shared" ca="1" si="203"/>
        <v>0</v>
      </c>
      <c r="AE211" s="588">
        <f t="shared" ca="1" si="203"/>
        <v>0</v>
      </c>
      <c r="AF211" s="588">
        <f t="shared" ca="1" si="203"/>
        <v>0</v>
      </c>
      <c r="AG211" s="588">
        <f t="shared" ca="1" si="203"/>
        <v>0</v>
      </c>
      <c r="AH211" s="588">
        <f t="shared" ca="1" si="203"/>
        <v>0</v>
      </c>
      <c r="AI211" s="588">
        <f t="shared" ca="1" si="203"/>
        <v>0</v>
      </c>
      <c r="AJ211" s="588">
        <f t="shared" ca="1" si="203"/>
        <v>0</v>
      </c>
      <c r="AK211" s="588">
        <f t="shared" ca="1" si="203"/>
        <v>0</v>
      </c>
    </row>
    <row r="212" spans="1:37" ht="13.15" customHeight="1">
      <c r="A212" s="206"/>
      <c r="B212" s="261">
        <f ca="1">IF($F212&gt;$E$2,0,IF(E212&lt;&gt;"",MATCH(F213&amp;" - Mapa",Orçamento!J:J,),0))</f>
        <v>0</v>
      </c>
      <c r="C212" s="215">
        <f ca="1">IF($D212&gt;1,_xlfn.MAXIFS(Orçamento!G:G,Orçamento!J:J,F213&amp;" - Mapa")+6-B212,0)</f>
        <v>0</v>
      </c>
      <c r="D212" s="261">
        <f ca="1">IF($F212&gt;$E$2,0,IF($G212=$E$6,$D$2,IF(E212&lt;&gt;"",_xlfn.MAXIFS(Orçamento!E:E,Orçamento!J:J,F213&amp;" - Mapa"),0)))</f>
        <v>0</v>
      </c>
      <c r="E212" s="215" t="str">
        <f ca="1">IF(F213="","",_xlfn.IFNA(MATCH($F213,'QC rev00'!$G$10:$G$120,),""))</f>
        <v/>
      </c>
      <c r="F212" s="207" cm="1">
        <f t="array" aca="1" ref="F212" ca="1">OFFSET(F212,-3,,,)+1</f>
        <v>64</v>
      </c>
      <c r="G212" s="751" t="str" cm="1">
        <f t="array" aca="1" ref="G212" ca="1">IF($F212&gt;$E$2,"",IF($F$2=1,INDEX('QC rev00'!$M$10:$T$120,$F214,2),IF($F$2=2,INDEX(#REF!,$F214,2),INDEX(#REF!,$F214,2))))</f>
        <v/>
      </c>
      <c r="H212" s="727" t="str" cm="1">
        <f t="array" aca="1" ref="H212" ca="1">IF($F212&gt;$E$2,"",IF($F$2=1,INDEX('QC rev00'!$M$10:$T$120,$F214,3),IF($F$2=2,INDEX(#REF!,$F214,3),INDEX(#REF!,$F214,3))))</f>
        <v/>
      </c>
      <c r="I212" s="728"/>
      <c r="J212" s="745"/>
      <c r="K212" s="746"/>
      <c r="L212" s="754" t="str" cm="1">
        <f t="array" aca="1" ref="L212" ca="1">IF($F212&gt;$E$2,"",IF($F$2=1,INDEX('QC rev00'!$M$10:$T$120,$F214,7),IF($F$2=2,INDEX(#REF!,$F214,7),INDEX(#REF!,$F214,7))))</f>
        <v/>
      </c>
      <c r="M212" s="733" t="str" cm="1">
        <f t="array" aca="1" ref="M212" ca="1">IF($F212&gt;$E$2,"",IF($F$2=1,INDEX('QC rev00'!$M$10:$T$120,$F214,8),IF($F$2=2,INDEX(#REF!,$F214,8),INDEX(#REF!,$F214,8))))</f>
        <v/>
      </c>
      <c r="N212" s="736" cm="1">
        <f t="array" aca="1" ref="N212" ca="1">IF($F212&gt;$E$2,0,IF(_xlfn.IFNA(MATCH($G212,Listas!$E$4:$E$206,),0)&gt;0,$F$5,IF($F$2=1,INDEX('QC rev00'!$M$10:$U$120,$F214,9),IF($F$2=2,INDEX(#REF!,$F214,9),INDEX(#REF!,$F214,9)))))</f>
        <v>0</v>
      </c>
      <c r="O212" s="739" cm="1">
        <f t="array" aca="1" ref="O212" ca="1">IF($F212&gt;$E$2,0,IF(_xlfn.IFNA(MATCH($G212,Listas!$E$4:$E$206,),0)&gt;0,1,IF($H$10=0,0,IF($F$2=1,INDEX('QC rev00'!$M$10:$BC$120,$F214,9+$F$3),IF($F$2=2,INDEX(#REF!,$F214,9+$F$3),INDEX(#REF!,$F214,9+$F$3)))*IF($E$5="X",1,1-$B214-$C214))))</f>
        <v>0</v>
      </c>
      <c r="P212" s="742">
        <f t="shared" ref="P212" ca="1" si="204">N212*O212</f>
        <v>0</v>
      </c>
      <c r="Q212" s="262" t="s">
        <v>89</v>
      </c>
      <c r="R212" s="308" t="str" cm="1">
        <f t="array" aca="1" ref="R212" ca="1">IF($D212=0,"",IF($G212=$E$6,INDEX(Orçamento!$U:$U,MATCH(R$21,Orçamento!$C:$C,),1),INDEX(Orçamento!$U:$U,$B212,1)))</f>
        <v/>
      </c>
      <c r="S212" s="309" t="str">
        <f ca="1">IF(S$21&gt;$D212,"",IF($G212=$E$6,INDEX(Orçamento!$U:$U,MATCH(S$21,Orçamento!$C:$C,),1),INDEX(Orçamento!$U:$U,MATCH(S$21&amp;"-"&amp;$F213,Orçamento!$F:$F,),1)))</f>
        <v/>
      </c>
      <c r="T212" s="309" t="str">
        <f ca="1">IF(T$21&gt;$D212,"",IF($G212=$E$6,INDEX(Orçamento!$U:$U,MATCH(T$21,Orçamento!$C:$C,),1),INDEX(Orçamento!$U:$U,MATCH(T$21&amp;"-"&amp;$F213,Orçamento!$F:$F,),1)))</f>
        <v/>
      </c>
      <c r="U212" s="310" t="str">
        <f ca="1">IF(U$21&gt;$D212,"",IF($G212=$E$6,INDEX(Orçamento!$U:$U,MATCH(U$21,Orçamento!$C:$C,),1),INDEX(Orçamento!$U:$U,MATCH(U$21&amp;"-"&amp;$F213,Orçamento!$F:$F,),1)))</f>
        <v/>
      </c>
      <c r="V212" s="309" t="str">
        <f ca="1">IF(V$21&gt;$D212,"",IF($G212=$E$6,INDEX(Orçamento!$U:$U,MATCH(V$21,Orçamento!$C:$C,),1),INDEX(Orçamento!$U:$U,MATCH(V$21&amp;"-"&amp;$F213,Orçamento!$F:$F,),1)))</f>
        <v/>
      </c>
      <c r="W212" s="309" t="str">
        <f ca="1">IF(W$21&gt;$D212,"",IF($G212=$E$6,INDEX(Orçamento!$U:$U,MATCH(W$21,Orçamento!$C:$C,),1),INDEX(Orçamento!$U:$U,MATCH(W$21&amp;"-"&amp;$F213,Orçamento!$F:$F,),1)))</f>
        <v/>
      </c>
      <c r="X212" s="309" t="str">
        <f ca="1">IF(X$21&gt;$D212,"",IF($G212=$E$6,INDEX(Orçamento!$U:$U,MATCH(X$21,Orçamento!$C:$C,),1),INDEX(Orçamento!$U:$U,MATCH(X$21&amp;"-"&amp;$F213,Orçamento!$F:$F,),1)))</f>
        <v/>
      </c>
      <c r="Y212" s="309" t="str">
        <f ca="1">IF(Y$21&gt;$D212,"",IF($G212=$E$6,INDEX(Orçamento!$U:$U,MATCH(Y$21,Orçamento!$C:$C,),1),INDEX(Orçamento!$U:$U,MATCH(Y$21&amp;"-"&amp;$F213,Orçamento!$F:$F,),1)))</f>
        <v/>
      </c>
      <c r="Z212" s="309" t="str">
        <f ca="1">IF(Z$21&gt;$D212,"",IF($G212=$E$6,INDEX(Orçamento!$U:$U,MATCH(Z$21,Orçamento!$C:$C,),1),INDEX(Orçamento!$U:$U,MATCH(Z$21&amp;"-"&amp;$F213,Orçamento!$F:$F,),1)))</f>
        <v/>
      </c>
      <c r="AA212" s="311" t="str">
        <f ca="1">IF(AA$21&gt;$D212,"",IF($G212=$E$6,INDEX(Orçamento!$U:$U,MATCH(AA$21,Orçamento!$C:$C,),1),INDEX(Orçamento!$U:$U,MATCH(AA$21&amp;"-"&amp;$F213,Orçamento!$F:$F,),1)))</f>
        <v/>
      </c>
      <c r="AB212" s="311" t="str">
        <f ca="1">IF(AB$21&gt;$D212,"",IF($G212=$E$6,INDEX(Orçamento!$U:$U,MATCH(AB$21,Orçamento!$C:$C,),1),INDEX(Orçamento!$U:$U,MATCH(AB$21&amp;"-"&amp;$F213,Orçamento!$F:$F,),1)))</f>
        <v/>
      </c>
      <c r="AC212" s="311" t="str">
        <f ca="1">IF(AC$21&gt;$D212,"",IF($G212=$E$6,INDEX(Orçamento!$U:$U,MATCH(AC$21,Orçamento!$C:$C,),1),INDEX(Orçamento!$U:$U,MATCH(AC$21&amp;"-"&amp;$F213,Orçamento!$F:$F,),1)))</f>
        <v/>
      </c>
      <c r="AD212" s="311" t="str">
        <f ca="1">IF(AD$21&gt;$D212,"",IF($G212=$E$6,INDEX(Orçamento!$U:$U,MATCH(AD$21,Orçamento!$C:$C,),1),INDEX(Orçamento!$U:$U,MATCH(AD$21&amp;"-"&amp;$F213,Orçamento!$F:$F,),1)))</f>
        <v/>
      </c>
      <c r="AE212" s="311" t="str">
        <f ca="1">IF(AE$21&gt;$D212,"",IF($G212=$E$6,INDEX(Orçamento!$U:$U,MATCH(AE$21,Orçamento!$C:$C,),1),INDEX(Orçamento!$U:$U,MATCH(AE$21&amp;"-"&amp;$F213,Orçamento!$F:$F,),1)))</f>
        <v/>
      </c>
      <c r="AF212" s="311" t="str">
        <f ca="1">IF(AF$21&gt;$D212,"",IF($G212=$E$6,INDEX(Orçamento!$U:$U,MATCH(AF$21,Orçamento!$C:$C,),1),INDEX(Orçamento!$U:$U,MATCH(AF$21&amp;"-"&amp;$F213,Orçamento!$F:$F,),1)))</f>
        <v/>
      </c>
      <c r="AG212" s="311" t="str">
        <f ca="1">IF(AG$21&gt;$D212,"",IF($G212=$E$6,INDEX(Orçamento!$U:$U,MATCH(AG$21,Orçamento!$C:$C,),1),INDEX(Orçamento!$U:$U,MATCH(AG$21&amp;"-"&amp;$F213,Orçamento!$F:$F,),1)))</f>
        <v/>
      </c>
      <c r="AH212" s="311" t="str">
        <f ca="1">IF(AH$21&gt;$D212,"",IF($G212=$E$6,INDEX(Orçamento!$U:$U,MATCH(AH$21,Orçamento!$C:$C,),1),INDEX(Orçamento!$U:$U,MATCH(AH$21&amp;"-"&amp;$F213,Orçamento!$F:$F,),1)))</f>
        <v/>
      </c>
      <c r="AI212" s="311" t="str">
        <f ca="1">IF(AI$21&gt;$D212,"",IF($G212=$E$6,INDEX(Orçamento!$U:$U,MATCH(AI$21,Orçamento!$C:$C,),1),INDEX(Orçamento!$U:$U,MATCH(AI$21&amp;"-"&amp;$F213,Orçamento!$F:$F,),1)))</f>
        <v/>
      </c>
      <c r="AJ212" s="311" t="str">
        <f ca="1">IF(AJ$21&gt;$D212,"",IF($G212=$E$6,INDEX(Orçamento!$U:$U,MATCH(AJ$21,Orçamento!$C:$C,),1),INDEX(Orçamento!$U:$U,MATCH(AJ$21&amp;"-"&amp;$F213,Orçamento!$F:$F,),1)))</f>
        <v/>
      </c>
      <c r="AK212" s="311" t="str">
        <f ca="1">IF(AK$21&gt;$D212,"",IF($G212=$E$6,INDEX(Orçamento!$U:$U,MATCH(AK$21,Orçamento!$C:$C,),1),INDEX(Orçamento!$U:$U,MATCH(AK$21&amp;"-"&amp;$F213,Orçamento!$F:$F,),1)))</f>
        <v/>
      </c>
    </row>
    <row r="213" spans="1:37" ht="13.15" customHeight="1">
      <c r="A213" s="206"/>
      <c r="B213" s="263">
        <f t="shared" ref="B213" ca="1" si="205">IF($F212&gt;$E$2,0,(1/(1-B214-C214))*(B214+C214))</f>
        <v>0</v>
      </c>
      <c r="C213" s="264" cm="1">
        <f t="array" aca="1" ref="C213" ca="1">IF(ROUND(SUM(IF(R212:AK212&lt;&gt;"",(R213:AK213)))-N212,3)&lt;&gt;0,"X",0)</f>
        <v>0</v>
      </c>
      <c r="D213" s="206"/>
      <c r="E213" s="215" t="str" cm="1">
        <f t="array" aca="1" ref="E213" ca="1">IF($F212&gt;$E$2,"",INDEX('QC rev00'!$J$9:$J$120,1+E212,1))</f>
        <v/>
      </c>
      <c r="F213" s="215" t="str" cm="1">
        <f t="array" aca="1" ref="F213" ca="1">IF($F212&gt;$E$2,"",IF($F$2=1,INDEX('QC rev00'!$M$10:$T$120,$F214,1),IF($F$2=2,INDEX(#REF!,$F214,1),INDEX(#REF!,$F214,1))))</f>
        <v/>
      </c>
      <c r="G213" s="752"/>
      <c r="H213" s="729"/>
      <c r="I213" s="730"/>
      <c r="J213" s="747"/>
      <c r="K213" s="748"/>
      <c r="L213" s="755"/>
      <c r="M213" s="734"/>
      <c r="N213" s="737"/>
      <c r="O213" s="740"/>
      <c r="P213" s="743"/>
      <c r="Q213" s="265" t="s">
        <v>90</v>
      </c>
      <c r="R213" s="312" t="str" cm="1">
        <f t="array" aca="1" ref="R213" ca="1">IF(OR($D212=0,R212="",$N212=0),"",
IF($G212=$E$6,
SUM(IF(OFFSET($R$23,,,($F212-1)*3-2,$D$3)=R212,OFFSET($R$25,,,($F212-1)*3-2,$D$3)*OFFSET($B$23,1,,($F212-1)*3-2,1))),
IF($D212=1,$N212,
SUMIF(OFFSET(Orçamento!$D$1,$B212-1,,$C212,),$F213&amp;"-"&amp;R212,OFFSET(Orçamento!$I$1,$B212-1,,$C212,))*$N212/$E213)))</f>
        <v/>
      </c>
      <c r="S213" s="312" t="str" cm="1">
        <f t="array" aca="1" ref="S213" ca="1">IF(OR($D212=0,S212="",$N212=0),"",
IF($G212=$E$6,
SUM(IF(OFFSET($R$23,,,($F212-1)*3-2,$D$3)=S212,OFFSET($R$25,,,($F212-1)*3-2,$D$3)*OFFSET($B$23,1,,($F212-1)*3-2,1))),
IF($D212=1,$N212,
SUMIF(OFFSET(Orçamento!$D$1,$B212-1,,$C212,),$F213&amp;"-"&amp;S212,OFFSET(Orçamento!$I$1,$B212-1,,$C212,))*$N212/$E213)))</f>
        <v/>
      </c>
      <c r="T213" s="312" t="str" cm="1">
        <f t="array" aca="1" ref="T213" ca="1">IF(OR($D212=0,T212="",$N212=0),"",
IF($G212=$E$6,
SUM(IF(OFFSET($R$23,,,($F212-1)*3-2,$D$3)=T212,OFFSET($R$25,,,($F212-1)*3-2,$D$3)*OFFSET($B$23,1,,($F212-1)*3-2,1))),
IF($D212=1,$N212,
SUMIF(OFFSET(Orçamento!$D$1,$B212-1,,$C212,),$F213&amp;"-"&amp;T212,OFFSET(Orçamento!$I$1,$B212-1,,$C212,))*$N212/$E213)))</f>
        <v/>
      </c>
      <c r="U213" s="313" t="str" cm="1">
        <f t="array" aca="1" ref="U213" ca="1">IF(OR($D212=0,U212="",$N212=0),"",
IF($G212=$E$6,
SUM(IF(OFFSET($R$23,,,($F212-1)*3-2,$D$3)=U212,OFFSET($R$25,,,($F212-1)*3-2,$D$3)*OFFSET($B$23,1,,($F212-1)*3-2,1))),
IF($D212=1,$N212,
SUMIF(OFFSET(Orçamento!$D$1,$B212-1,,$C212,),$F213&amp;"-"&amp;U212,OFFSET(Orçamento!$I$1,$B212-1,,$C212,))*$N212/$E213)))</f>
        <v/>
      </c>
      <c r="V213" s="312" t="str" cm="1">
        <f t="array" aca="1" ref="V213" ca="1">IF(OR($D212=0,V212="",$N212=0),"",
IF($G212=$E$6,
SUM(IF(OFFSET($R$23,,,($F212-1)*3-2,$D$3)=V212,OFFSET($R$25,,,($F212-1)*3-2,$D$3)*OFFSET($B$23,1,,($F212-1)*3-2,1))),
IF($D212=1,$N212,
SUMIF(OFFSET(Orçamento!$D$1,$B212-1,,$C212,),$F213&amp;"-"&amp;V212,OFFSET(Orçamento!$I$1,$B212-1,,$C212,))*$N212/$E213)))</f>
        <v/>
      </c>
      <c r="W213" s="312" t="str" cm="1">
        <f t="array" aca="1" ref="W213" ca="1">IF(OR($D212=0,W212="",$N212=0),"",
IF($G212=$E$6,
SUM(IF(OFFSET($R$23,,,($F212-1)*3-2,$D$3)=W212,OFFSET($R$25,,,($F212-1)*3-2,$D$3)*OFFSET($B$23,1,,($F212-1)*3-2,1))),
IF($D212=1,$N212,
SUMIF(OFFSET(Orçamento!$D$1,$B212-1,,$C212,),$F213&amp;"-"&amp;W212,OFFSET(Orçamento!$I$1,$B212-1,,$C212,))*$N212/$E213)))</f>
        <v/>
      </c>
      <c r="X213" s="312" t="str" cm="1">
        <f t="array" aca="1" ref="X213" ca="1">IF(OR($D212=0,X212="",$N212=0),"",
IF($G212=$E$6,
SUM(IF(OFFSET($R$23,,,($F212-1)*3-2,$D$3)=X212,OFFSET($R$25,,,($F212-1)*3-2,$D$3)*OFFSET($B$23,1,,($F212-1)*3-2,1))),
IF($D212=1,$N212,
SUMIF(OFFSET(Orçamento!$D$1,$B212-1,,$C212,),$F213&amp;"-"&amp;X212,OFFSET(Orçamento!$I$1,$B212-1,,$C212,))*$N212/$E213)))</f>
        <v/>
      </c>
      <c r="Y213" s="312" t="str" cm="1">
        <f t="array" aca="1" ref="Y213" ca="1">IF(OR($D212=0,Y212="",$N212=0),"",
IF($G212=$E$6,
SUM(IF(OFFSET($R$23,,,($F212-1)*3-2,$D$3)=Y212,OFFSET($R$25,,,($F212-1)*3-2,$D$3)*OFFSET($B$23,1,,($F212-1)*3-2,1))),
IF($D212=1,$N212,
SUMIF(OFFSET(Orçamento!$D$1,$B212-1,,$C212,),$F213&amp;"-"&amp;Y212,OFFSET(Orçamento!$I$1,$B212-1,,$C212,))*$N212/$E213)))</f>
        <v/>
      </c>
      <c r="Z213" s="312" t="str" cm="1">
        <f t="array" aca="1" ref="Z213" ca="1">IF(OR($D212=0,Z212="",$N212=0),"",
IF($G212=$E$6,
SUM(IF(OFFSET($R$23,,,($F212-1)*3-2,$D$3)=Z212,OFFSET($R$25,,,($F212-1)*3-2,$D$3)*OFFSET($B$23,1,,($F212-1)*3-2,1))),
IF($D212=1,$N212,
SUMIF(OFFSET(Orçamento!$D$1,$B212-1,,$C212,),$F213&amp;"-"&amp;Z212,OFFSET(Orçamento!$I$1,$B212-1,,$C212,))*$N212/$E213)))</f>
        <v/>
      </c>
      <c r="AA213" s="314" t="str" cm="1">
        <f t="array" aca="1" ref="AA213" ca="1">IF(OR($D212=0,AA212="",$N212=0),"",
IF($G212=$E$6,
SUM(IF(OFFSET($R$23,,,($F212-1)*3-2,$D$3)=AA212,OFFSET($R$25,,,($F212-1)*3-2,$D$3)*OFFSET($B$23,1,,($F212-1)*3-2,1))),
IF($D212=1,$N212,
SUMIF(OFFSET(Orçamento!$D$1,$B212-1,,$C212,),$F213&amp;"-"&amp;AA212,OFFSET(Orçamento!$I$1,$B212-1,,$C212,))*$N212/$E213)))</f>
        <v/>
      </c>
      <c r="AB213" s="314" t="str" cm="1">
        <f t="array" aca="1" ref="AB213" ca="1">IF(OR($D212=0,AB212="",$N212=0),"",
IF($G212=$E$6,
SUM(IF(OFFSET($R$23,,,($F212-1)*3-2,$D$3)=AB212,OFFSET($R$25,,,($F212-1)*3-2,$D$3)*OFFSET($B$23,1,,($F212-1)*3-2,1))),
IF($D212=1,$N212,
SUMIF(OFFSET(Orçamento!$D$1,$B212-1,,$C212,),$F213&amp;"-"&amp;AB212,OFFSET(Orçamento!$I$1,$B212-1,,$C212,))*$N212/$E213)))</f>
        <v/>
      </c>
      <c r="AC213" s="314" t="str" cm="1">
        <f t="array" aca="1" ref="AC213" ca="1">IF(OR($D212=0,AC212="",$N212=0),"",
IF($G212=$E$6,
SUM(IF(OFFSET($R$23,,,($F212-1)*3-2,$D$3)=AC212,OFFSET($R$25,,,($F212-1)*3-2,$D$3)*OFFSET($B$23,1,,($F212-1)*3-2,1))),
IF($D212=1,$N212,
SUMIF(OFFSET(Orçamento!$D$1,$B212-1,,$C212,),$F213&amp;"-"&amp;AC212,OFFSET(Orçamento!$I$1,$B212-1,,$C212,))*$N212/$E213)))</f>
        <v/>
      </c>
      <c r="AD213" s="314" t="str" cm="1">
        <f t="array" aca="1" ref="AD213" ca="1">IF(OR($D212=0,AD212="",$N212=0),"",
IF($G212=$E$6,
SUM(IF(OFFSET($R$23,,,($F212-1)*3-2,$D$3)=AD212,OFFSET($R$25,,,($F212-1)*3-2,$D$3)*OFFSET($B$23,1,,($F212-1)*3-2,1))),
IF($D212=1,$N212,
SUMIF(OFFSET(Orçamento!$D$1,$B212-1,,$C212,),$F213&amp;"-"&amp;AD212,OFFSET(Orçamento!$I$1,$B212-1,,$C212,))*$N212/$E213)))</f>
        <v/>
      </c>
      <c r="AE213" s="314" t="str" cm="1">
        <f t="array" aca="1" ref="AE213" ca="1">IF(OR($D212=0,AE212="",$N212=0),"",
IF($G212=$E$6,
SUM(IF(OFFSET($R$23,,,($F212-1)*3-2,$D$3)=AE212,OFFSET($R$25,,,($F212-1)*3-2,$D$3)*OFFSET($B$23,1,,($F212-1)*3-2,1))),
IF($D212=1,$N212,
SUMIF(OFFSET(Orçamento!$D$1,$B212-1,,$C212,),$F213&amp;"-"&amp;AE212,OFFSET(Orçamento!$I$1,$B212-1,,$C212,))*$N212/$E213)))</f>
        <v/>
      </c>
      <c r="AF213" s="314" t="str" cm="1">
        <f t="array" aca="1" ref="AF213" ca="1">IF(OR($D212=0,AF212="",$N212=0),"",
IF($G212=$E$6,
SUM(IF(OFFSET($R$23,,,($F212-1)*3-2,$D$3)=AF212,OFFSET($R$25,,,($F212-1)*3-2,$D$3)*OFFSET($B$23,1,,($F212-1)*3-2,1))),
IF($D212=1,$N212,
SUMIF(OFFSET(Orçamento!$D$1,$B212-1,,$C212,),$F213&amp;"-"&amp;AF212,OFFSET(Orçamento!$I$1,$B212-1,,$C212,))*$N212/$E213)))</f>
        <v/>
      </c>
      <c r="AG213" s="314" t="str" cm="1">
        <f t="array" aca="1" ref="AG213" ca="1">IF(OR($D212=0,AG212="",$N212=0),"",
IF($G212=$E$6,
SUM(IF(OFFSET($R$23,,,($F212-1)*3-2,$D$3)=AG212,OFFSET($R$25,,,($F212-1)*3-2,$D$3)*OFFSET($B$23,1,,($F212-1)*3-2,1))),
IF($D212=1,$N212,
SUMIF(OFFSET(Orçamento!$D$1,$B212-1,,$C212,),$F213&amp;"-"&amp;AG212,OFFSET(Orçamento!$I$1,$B212-1,,$C212,))*$N212/$E213)))</f>
        <v/>
      </c>
      <c r="AH213" s="314" t="str" cm="1">
        <f t="array" aca="1" ref="AH213" ca="1">IF(OR($D212=0,AH212="",$N212=0),"",
IF($G212=$E$6,
SUM(IF(OFFSET($R$23,,,($F212-1)*3-2,$D$3)=AH212,OFFSET($R$25,,,($F212-1)*3-2,$D$3)*OFFSET($B$23,1,,($F212-1)*3-2,1))),
IF($D212=1,$N212,
SUMIF(OFFSET(Orçamento!$D$1,$B212-1,,$C212,),$F213&amp;"-"&amp;AH212,OFFSET(Orçamento!$I$1,$B212-1,,$C212,))*$N212/$E213)))</f>
        <v/>
      </c>
      <c r="AI213" s="314" t="str" cm="1">
        <f t="array" aca="1" ref="AI213" ca="1">IF(OR($D212=0,AI212="",$N212=0),"",
IF($G212=$E$6,
SUM(IF(OFFSET($R$23,,,($F212-1)*3-2,$D$3)=AI212,OFFSET($R$25,,,($F212-1)*3-2,$D$3)*OFFSET($B$23,1,,($F212-1)*3-2,1))),
IF($D212=1,$N212,
SUMIF(OFFSET(Orçamento!$D$1,$B212-1,,$C212,),$F213&amp;"-"&amp;AI212,OFFSET(Orçamento!$I$1,$B212-1,,$C212,))*$N212/$E213)))</f>
        <v/>
      </c>
      <c r="AJ213" s="314" t="str" cm="1">
        <f t="array" aca="1" ref="AJ213" ca="1">IF(OR($D212=0,AJ212="",$N212=0),"",
IF($G212=$E$6,
SUM(IF(OFFSET($R$23,,,($F212-1)*3-2,$D$3)=AJ212,OFFSET($R$25,,,($F212-1)*3-2,$D$3)*OFFSET($B$23,1,,($F212-1)*3-2,1))),
IF($D212=1,$N212,
SUMIF(OFFSET(Orçamento!$D$1,$B212-1,,$C212,),$F213&amp;"-"&amp;AJ212,OFFSET(Orçamento!$I$1,$B212-1,,$C212,))*$N212/$E213)))</f>
        <v/>
      </c>
      <c r="AK213" s="314" t="str" cm="1">
        <f t="array" aca="1" ref="AK213" ca="1">IF(OR($D212=0,AK212="",$N212=0),"",
IF($G212=$E$6,
SUM(IF(OFFSET($R$23,,,($F212-1)*3-2,$D$3)=AK212,OFFSET($R$25,,,($F212-1)*3-2,$D$3)*OFFSET($B$23,1,,($F212-1)*3-2,1))),
IF($D212=1,$N212,
SUMIF(OFFSET(Orçamento!$D$1,$B212-1,,$C212,),$F213&amp;"-"&amp;AK212,OFFSET(Orçamento!$I$1,$B212-1,,$C212,))*$N212/$E213)))</f>
        <v/>
      </c>
    </row>
    <row r="214" spans="1:37" ht="13.15" customHeight="1">
      <c r="A214" s="206"/>
      <c r="B214" s="266" t="str" cm="1">
        <f t="array" aca="1" ref="B214" ca="1">IF($F212&gt;$E$2,"",IF($F$2=1,INDEX('QC rev00'!$M$10:$T$120,$F214,5),IF($F$2=2,INDEX(#REF!,$F214,5),INDEX(#REF!,$F214,5))))</f>
        <v/>
      </c>
      <c r="C214" s="266" t="str" cm="1">
        <f t="array" aca="1" ref="C214" ca="1">IF($F212&gt;$E$2,"",IF($F$2=1,INDEX('QC rev00'!$M$10:$T$120,$F214,6),IF($F$2=2,INDEX(#REF!,$F214,6),INDEX(#REF!,$F214,6))))</f>
        <v/>
      </c>
      <c r="D214" s="207"/>
      <c r="E214" s="207"/>
      <c r="F214" s="207" t="str">
        <f ca="1">IF(F212&gt;$E$2,"",MATCH(F212,'QC rev00'!$C$10:$C$120,))</f>
        <v/>
      </c>
      <c r="G214" s="753"/>
      <c r="H214" s="731"/>
      <c r="I214" s="732"/>
      <c r="J214" s="749"/>
      <c r="K214" s="750"/>
      <c r="L214" s="756"/>
      <c r="M214" s="735"/>
      <c r="N214" s="738"/>
      <c r="O214" s="741"/>
      <c r="P214" s="744"/>
      <c r="Q214" s="267" t="s">
        <v>91</v>
      </c>
      <c r="R214" s="588">
        <f t="shared" ref="R214:AK214" ca="1" si="206">IFERROR(R213*$O212,0)</f>
        <v>0</v>
      </c>
      <c r="S214" s="588">
        <f t="shared" ca="1" si="206"/>
        <v>0</v>
      </c>
      <c r="T214" s="588">
        <f t="shared" ca="1" si="206"/>
        <v>0</v>
      </c>
      <c r="U214" s="589">
        <f t="shared" ca="1" si="206"/>
        <v>0</v>
      </c>
      <c r="V214" s="588">
        <f t="shared" ca="1" si="206"/>
        <v>0</v>
      </c>
      <c r="W214" s="588">
        <f t="shared" ca="1" si="206"/>
        <v>0</v>
      </c>
      <c r="X214" s="588">
        <f t="shared" ca="1" si="206"/>
        <v>0</v>
      </c>
      <c r="Y214" s="588">
        <f t="shared" ca="1" si="206"/>
        <v>0</v>
      </c>
      <c r="Z214" s="588">
        <f t="shared" ca="1" si="206"/>
        <v>0</v>
      </c>
      <c r="AA214" s="588">
        <f t="shared" ca="1" si="206"/>
        <v>0</v>
      </c>
      <c r="AB214" s="588">
        <f t="shared" ca="1" si="206"/>
        <v>0</v>
      </c>
      <c r="AC214" s="588">
        <f t="shared" ca="1" si="206"/>
        <v>0</v>
      </c>
      <c r="AD214" s="588">
        <f t="shared" ca="1" si="206"/>
        <v>0</v>
      </c>
      <c r="AE214" s="588">
        <f t="shared" ca="1" si="206"/>
        <v>0</v>
      </c>
      <c r="AF214" s="588">
        <f t="shared" ca="1" si="206"/>
        <v>0</v>
      </c>
      <c r="AG214" s="588">
        <f t="shared" ca="1" si="206"/>
        <v>0</v>
      </c>
      <c r="AH214" s="588">
        <f t="shared" ca="1" si="206"/>
        <v>0</v>
      </c>
      <c r="AI214" s="588">
        <f t="shared" ca="1" si="206"/>
        <v>0</v>
      </c>
      <c r="AJ214" s="588">
        <f t="shared" ca="1" si="206"/>
        <v>0</v>
      </c>
      <c r="AK214" s="588">
        <f t="shared" ca="1" si="206"/>
        <v>0</v>
      </c>
    </row>
    <row r="215" spans="1:37" ht="13.15" customHeight="1">
      <c r="A215" s="206"/>
      <c r="B215" s="261">
        <f ca="1">IF($F215&gt;$E$2,0,IF(E215&lt;&gt;"",MATCH(F216&amp;" - Mapa",Orçamento!J:J,),0))</f>
        <v>0</v>
      </c>
      <c r="C215" s="215">
        <f ca="1">IF($D215&gt;1,_xlfn.MAXIFS(Orçamento!G:G,Orçamento!J:J,F216&amp;" - Mapa")+6-B215,0)</f>
        <v>0</v>
      </c>
      <c r="D215" s="261">
        <f ca="1">IF($F215&gt;$E$2,0,IF($G215=$E$6,$D$2,IF(E215&lt;&gt;"",_xlfn.MAXIFS(Orçamento!E:E,Orçamento!J:J,F216&amp;" - Mapa"),0)))</f>
        <v>0</v>
      </c>
      <c r="E215" s="215" t="str">
        <f ca="1">IF(F216="","",_xlfn.IFNA(MATCH($F216,'QC rev00'!$G$10:$G$120,),""))</f>
        <v/>
      </c>
      <c r="F215" s="207" cm="1">
        <f t="array" aca="1" ref="F215" ca="1">OFFSET(F215,-3,,,)+1</f>
        <v>65</v>
      </c>
      <c r="G215" s="751" t="str" cm="1">
        <f t="array" aca="1" ref="G215" ca="1">IF($F215&gt;$E$2,"",IF($F$2=1,INDEX('QC rev00'!$M$10:$T$120,$F217,2),IF($F$2=2,INDEX(#REF!,$F217,2),INDEX(#REF!,$F217,2))))</f>
        <v/>
      </c>
      <c r="H215" s="727" t="str" cm="1">
        <f t="array" aca="1" ref="H215" ca="1">IF($F215&gt;$E$2,"",IF($F$2=1,INDEX('QC rev00'!$M$10:$T$120,$F217,3),IF($F$2=2,INDEX(#REF!,$F217,3),INDEX(#REF!,$F217,3))))</f>
        <v/>
      </c>
      <c r="I215" s="728"/>
      <c r="J215" s="745"/>
      <c r="K215" s="746"/>
      <c r="L215" s="754" t="str" cm="1">
        <f t="array" aca="1" ref="L215" ca="1">IF($F215&gt;$E$2,"",IF($F$2=1,INDEX('QC rev00'!$M$10:$T$120,$F217,7),IF($F$2=2,INDEX(#REF!,$F217,7),INDEX(#REF!,$F217,7))))</f>
        <v/>
      </c>
      <c r="M215" s="733" t="str" cm="1">
        <f t="array" aca="1" ref="M215" ca="1">IF($F215&gt;$E$2,"",IF($F$2=1,INDEX('QC rev00'!$M$10:$T$120,$F217,8),IF($F$2=2,INDEX(#REF!,$F217,8),INDEX(#REF!,$F217,8))))</f>
        <v/>
      </c>
      <c r="N215" s="736" cm="1">
        <f t="array" aca="1" ref="N215" ca="1">IF($F215&gt;$E$2,0,IF(_xlfn.IFNA(MATCH($G215,Listas!$E$4:$E$206,),0)&gt;0,$F$5,IF($F$2=1,INDEX('QC rev00'!$M$10:$U$120,$F217,9),IF($F$2=2,INDEX(#REF!,$F217,9),INDEX(#REF!,$F217,9)))))</f>
        <v>0</v>
      </c>
      <c r="O215" s="739" cm="1">
        <f t="array" aca="1" ref="O215" ca="1">IF($F215&gt;$E$2,0,IF(_xlfn.IFNA(MATCH($G215,Listas!$E$4:$E$206,),0)&gt;0,1,IF($H$10=0,0,IF($F$2=1,INDEX('QC rev00'!$M$10:$BC$120,$F217,9+$F$3),IF($F$2=2,INDEX(#REF!,$F217,9+$F$3),INDEX(#REF!,$F217,9+$F$3)))*IF($E$5="X",1,1-$B217-$C217))))</f>
        <v>0</v>
      </c>
      <c r="P215" s="742">
        <f t="shared" ref="P215" ca="1" si="207">N215*O215</f>
        <v>0</v>
      </c>
      <c r="Q215" s="262" t="s">
        <v>89</v>
      </c>
      <c r="R215" s="308" t="str" cm="1">
        <f t="array" aca="1" ref="R215" ca="1">IF($D215=0,"",IF($G215=$E$6,INDEX(Orçamento!$U:$U,MATCH(R$21,Orçamento!$C:$C,),1),INDEX(Orçamento!$U:$U,$B215,1)))</f>
        <v/>
      </c>
      <c r="S215" s="309" t="str">
        <f ca="1">IF(S$21&gt;$D215,"",IF($G215=$E$6,INDEX(Orçamento!$U:$U,MATCH(S$21,Orçamento!$C:$C,),1),INDEX(Orçamento!$U:$U,MATCH(S$21&amp;"-"&amp;$F216,Orçamento!$F:$F,),1)))</f>
        <v/>
      </c>
      <c r="T215" s="309" t="str">
        <f ca="1">IF(T$21&gt;$D215,"",IF($G215=$E$6,INDEX(Orçamento!$U:$U,MATCH(T$21,Orçamento!$C:$C,),1),INDEX(Orçamento!$U:$U,MATCH(T$21&amp;"-"&amp;$F216,Orçamento!$F:$F,),1)))</f>
        <v/>
      </c>
      <c r="U215" s="310" t="str">
        <f ca="1">IF(U$21&gt;$D215,"",IF($G215=$E$6,INDEX(Orçamento!$U:$U,MATCH(U$21,Orçamento!$C:$C,),1),INDEX(Orçamento!$U:$U,MATCH(U$21&amp;"-"&amp;$F216,Orçamento!$F:$F,),1)))</f>
        <v/>
      </c>
      <c r="V215" s="309" t="str">
        <f ca="1">IF(V$21&gt;$D215,"",IF($G215=$E$6,INDEX(Orçamento!$U:$U,MATCH(V$21,Orçamento!$C:$C,),1),INDEX(Orçamento!$U:$U,MATCH(V$21&amp;"-"&amp;$F216,Orçamento!$F:$F,),1)))</f>
        <v/>
      </c>
      <c r="W215" s="309" t="str">
        <f ca="1">IF(W$21&gt;$D215,"",IF($G215=$E$6,INDEX(Orçamento!$U:$U,MATCH(W$21,Orçamento!$C:$C,),1),INDEX(Orçamento!$U:$U,MATCH(W$21&amp;"-"&amp;$F216,Orçamento!$F:$F,),1)))</f>
        <v/>
      </c>
      <c r="X215" s="309" t="str">
        <f ca="1">IF(X$21&gt;$D215,"",IF($G215=$E$6,INDEX(Orçamento!$U:$U,MATCH(X$21,Orçamento!$C:$C,),1),INDEX(Orçamento!$U:$U,MATCH(X$21&amp;"-"&amp;$F216,Orçamento!$F:$F,),1)))</f>
        <v/>
      </c>
      <c r="Y215" s="309" t="str">
        <f ca="1">IF(Y$21&gt;$D215,"",IF($G215=$E$6,INDEX(Orçamento!$U:$U,MATCH(Y$21,Orçamento!$C:$C,),1),INDEX(Orçamento!$U:$U,MATCH(Y$21&amp;"-"&amp;$F216,Orçamento!$F:$F,),1)))</f>
        <v/>
      </c>
      <c r="Z215" s="309" t="str">
        <f ca="1">IF(Z$21&gt;$D215,"",IF($G215=$E$6,INDEX(Orçamento!$U:$U,MATCH(Z$21,Orçamento!$C:$C,),1),INDEX(Orçamento!$U:$U,MATCH(Z$21&amp;"-"&amp;$F216,Orçamento!$F:$F,),1)))</f>
        <v/>
      </c>
      <c r="AA215" s="311" t="str">
        <f ca="1">IF(AA$21&gt;$D215,"",IF($G215=$E$6,INDEX(Orçamento!$U:$U,MATCH(AA$21,Orçamento!$C:$C,),1),INDEX(Orçamento!$U:$U,MATCH(AA$21&amp;"-"&amp;$F216,Orçamento!$F:$F,),1)))</f>
        <v/>
      </c>
      <c r="AB215" s="311" t="str">
        <f ca="1">IF(AB$21&gt;$D215,"",IF($G215=$E$6,INDEX(Orçamento!$U:$U,MATCH(AB$21,Orçamento!$C:$C,),1),INDEX(Orçamento!$U:$U,MATCH(AB$21&amp;"-"&amp;$F216,Orçamento!$F:$F,),1)))</f>
        <v/>
      </c>
      <c r="AC215" s="311" t="str">
        <f ca="1">IF(AC$21&gt;$D215,"",IF($G215=$E$6,INDEX(Orçamento!$U:$U,MATCH(AC$21,Orçamento!$C:$C,),1),INDEX(Orçamento!$U:$U,MATCH(AC$21&amp;"-"&amp;$F216,Orçamento!$F:$F,),1)))</f>
        <v/>
      </c>
      <c r="AD215" s="311" t="str">
        <f ca="1">IF(AD$21&gt;$D215,"",IF($G215=$E$6,INDEX(Orçamento!$U:$U,MATCH(AD$21,Orçamento!$C:$C,),1),INDEX(Orçamento!$U:$U,MATCH(AD$21&amp;"-"&amp;$F216,Orçamento!$F:$F,),1)))</f>
        <v/>
      </c>
      <c r="AE215" s="311" t="str">
        <f ca="1">IF(AE$21&gt;$D215,"",IF($G215=$E$6,INDEX(Orçamento!$U:$U,MATCH(AE$21,Orçamento!$C:$C,),1),INDEX(Orçamento!$U:$U,MATCH(AE$21&amp;"-"&amp;$F216,Orçamento!$F:$F,),1)))</f>
        <v/>
      </c>
      <c r="AF215" s="311" t="str">
        <f ca="1">IF(AF$21&gt;$D215,"",IF($G215=$E$6,INDEX(Orçamento!$U:$U,MATCH(AF$21,Orçamento!$C:$C,),1),INDEX(Orçamento!$U:$U,MATCH(AF$21&amp;"-"&amp;$F216,Orçamento!$F:$F,),1)))</f>
        <v/>
      </c>
      <c r="AG215" s="311" t="str">
        <f ca="1">IF(AG$21&gt;$D215,"",IF($G215=$E$6,INDEX(Orçamento!$U:$U,MATCH(AG$21,Orçamento!$C:$C,),1),INDEX(Orçamento!$U:$U,MATCH(AG$21&amp;"-"&amp;$F216,Orçamento!$F:$F,),1)))</f>
        <v/>
      </c>
      <c r="AH215" s="311" t="str">
        <f ca="1">IF(AH$21&gt;$D215,"",IF($G215=$E$6,INDEX(Orçamento!$U:$U,MATCH(AH$21,Orçamento!$C:$C,),1),INDEX(Orçamento!$U:$U,MATCH(AH$21&amp;"-"&amp;$F216,Orçamento!$F:$F,),1)))</f>
        <v/>
      </c>
      <c r="AI215" s="311" t="str">
        <f ca="1">IF(AI$21&gt;$D215,"",IF($G215=$E$6,INDEX(Orçamento!$U:$U,MATCH(AI$21,Orçamento!$C:$C,),1),INDEX(Orçamento!$U:$U,MATCH(AI$21&amp;"-"&amp;$F216,Orçamento!$F:$F,),1)))</f>
        <v/>
      </c>
      <c r="AJ215" s="311" t="str">
        <f ca="1">IF(AJ$21&gt;$D215,"",IF($G215=$E$6,INDEX(Orçamento!$U:$U,MATCH(AJ$21,Orçamento!$C:$C,),1),INDEX(Orçamento!$U:$U,MATCH(AJ$21&amp;"-"&amp;$F216,Orçamento!$F:$F,),1)))</f>
        <v/>
      </c>
      <c r="AK215" s="311" t="str">
        <f ca="1">IF(AK$21&gt;$D215,"",IF($G215=$E$6,INDEX(Orçamento!$U:$U,MATCH(AK$21,Orçamento!$C:$C,),1),INDEX(Orçamento!$U:$U,MATCH(AK$21&amp;"-"&amp;$F216,Orçamento!$F:$F,),1)))</f>
        <v/>
      </c>
    </row>
    <row r="216" spans="1:37" ht="13.15" customHeight="1">
      <c r="A216" s="206"/>
      <c r="B216" s="263">
        <f t="shared" ref="B216" ca="1" si="208">IF($F215&gt;$E$2,0,(1/(1-B217-C217))*(B217+C217))</f>
        <v>0</v>
      </c>
      <c r="C216" s="264" cm="1">
        <f t="array" aca="1" ref="C216" ca="1">IF(ROUND(SUM(IF(R215:AK215&lt;&gt;"",(R216:AK216)))-N215,3)&lt;&gt;0,"X",0)</f>
        <v>0</v>
      </c>
      <c r="D216" s="206"/>
      <c r="E216" s="215" t="str" cm="1">
        <f t="array" aca="1" ref="E216" ca="1">IF($F215&gt;$E$2,"",INDEX('QC rev00'!$J$9:$J$120,1+E215,1))</f>
        <v/>
      </c>
      <c r="F216" s="215" t="str" cm="1">
        <f t="array" aca="1" ref="F216" ca="1">IF($F215&gt;$E$2,"",IF($F$2=1,INDEX('QC rev00'!$M$10:$T$120,$F217,1),IF($F$2=2,INDEX(#REF!,$F217,1),INDEX(#REF!,$F217,1))))</f>
        <v/>
      </c>
      <c r="G216" s="752"/>
      <c r="H216" s="729"/>
      <c r="I216" s="730"/>
      <c r="J216" s="747"/>
      <c r="K216" s="748"/>
      <c r="L216" s="755"/>
      <c r="M216" s="734"/>
      <c r="N216" s="737"/>
      <c r="O216" s="740"/>
      <c r="P216" s="743"/>
      <c r="Q216" s="265" t="s">
        <v>90</v>
      </c>
      <c r="R216" s="312" t="str" cm="1">
        <f t="array" aca="1" ref="R216" ca="1">IF(OR($D215=0,R215="",$N215=0),"",
IF($G215=$E$6,
SUM(IF(OFFSET($R$23,,,($F215-1)*3-2,$D$3)=R215,OFFSET($R$25,,,($F215-1)*3-2,$D$3)*OFFSET($B$23,1,,($F215-1)*3-2,1))),
IF($D215=1,$N215,
SUMIF(OFFSET(Orçamento!$D$1,$B215-1,,$C215,),$F216&amp;"-"&amp;R215,OFFSET(Orçamento!$I$1,$B215-1,,$C215,))*$N215/$E216)))</f>
        <v/>
      </c>
      <c r="S216" s="312" t="str" cm="1">
        <f t="array" aca="1" ref="S216" ca="1">IF(OR($D215=0,S215="",$N215=0),"",
IF($G215=$E$6,
SUM(IF(OFFSET($R$23,,,($F215-1)*3-2,$D$3)=S215,OFFSET($R$25,,,($F215-1)*3-2,$D$3)*OFFSET($B$23,1,,($F215-1)*3-2,1))),
IF($D215=1,$N215,
SUMIF(OFFSET(Orçamento!$D$1,$B215-1,,$C215,),$F216&amp;"-"&amp;S215,OFFSET(Orçamento!$I$1,$B215-1,,$C215,))*$N215/$E216)))</f>
        <v/>
      </c>
      <c r="T216" s="312" t="str" cm="1">
        <f t="array" aca="1" ref="T216" ca="1">IF(OR($D215=0,T215="",$N215=0),"",
IF($G215=$E$6,
SUM(IF(OFFSET($R$23,,,($F215-1)*3-2,$D$3)=T215,OFFSET($R$25,,,($F215-1)*3-2,$D$3)*OFFSET($B$23,1,,($F215-1)*3-2,1))),
IF($D215=1,$N215,
SUMIF(OFFSET(Orçamento!$D$1,$B215-1,,$C215,),$F216&amp;"-"&amp;T215,OFFSET(Orçamento!$I$1,$B215-1,,$C215,))*$N215/$E216)))</f>
        <v/>
      </c>
      <c r="U216" s="313" t="str" cm="1">
        <f t="array" aca="1" ref="U216" ca="1">IF(OR($D215=0,U215="",$N215=0),"",
IF($G215=$E$6,
SUM(IF(OFFSET($R$23,,,($F215-1)*3-2,$D$3)=U215,OFFSET($R$25,,,($F215-1)*3-2,$D$3)*OFFSET($B$23,1,,($F215-1)*3-2,1))),
IF($D215=1,$N215,
SUMIF(OFFSET(Orçamento!$D$1,$B215-1,,$C215,),$F216&amp;"-"&amp;U215,OFFSET(Orçamento!$I$1,$B215-1,,$C215,))*$N215/$E216)))</f>
        <v/>
      </c>
      <c r="V216" s="312" t="str" cm="1">
        <f t="array" aca="1" ref="V216" ca="1">IF(OR($D215=0,V215="",$N215=0),"",
IF($G215=$E$6,
SUM(IF(OFFSET($R$23,,,($F215-1)*3-2,$D$3)=V215,OFFSET($R$25,,,($F215-1)*3-2,$D$3)*OFFSET($B$23,1,,($F215-1)*3-2,1))),
IF($D215=1,$N215,
SUMIF(OFFSET(Orçamento!$D$1,$B215-1,,$C215,),$F216&amp;"-"&amp;V215,OFFSET(Orçamento!$I$1,$B215-1,,$C215,))*$N215/$E216)))</f>
        <v/>
      </c>
      <c r="W216" s="312" t="str" cm="1">
        <f t="array" aca="1" ref="W216" ca="1">IF(OR($D215=0,W215="",$N215=0),"",
IF($G215=$E$6,
SUM(IF(OFFSET($R$23,,,($F215-1)*3-2,$D$3)=W215,OFFSET($R$25,,,($F215-1)*3-2,$D$3)*OFFSET($B$23,1,,($F215-1)*3-2,1))),
IF($D215=1,$N215,
SUMIF(OFFSET(Orçamento!$D$1,$B215-1,,$C215,),$F216&amp;"-"&amp;W215,OFFSET(Orçamento!$I$1,$B215-1,,$C215,))*$N215/$E216)))</f>
        <v/>
      </c>
      <c r="X216" s="312" t="str" cm="1">
        <f t="array" aca="1" ref="X216" ca="1">IF(OR($D215=0,X215="",$N215=0),"",
IF($G215=$E$6,
SUM(IF(OFFSET($R$23,,,($F215-1)*3-2,$D$3)=X215,OFFSET($R$25,,,($F215-1)*3-2,$D$3)*OFFSET($B$23,1,,($F215-1)*3-2,1))),
IF($D215=1,$N215,
SUMIF(OFFSET(Orçamento!$D$1,$B215-1,,$C215,),$F216&amp;"-"&amp;X215,OFFSET(Orçamento!$I$1,$B215-1,,$C215,))*$N215/$E216)))</f>
        <v/>
      </c>
      <c r="Y216" s="312" t="str" cm="1">
        <f t="array" aca="1" ref="Y216" ca="1">IF(OR($D215=0,Y215="",$N215=0),"",
IF($G215=$E$6,
SUM(IF(OFFSET($R$23,,,($F215-1)*3-2,$D$3)=Y215,OFFSET($R$25,,,($F215-1)*3-2,$D$3)*OFFSET($B$23,1,,($F215-1)*3-2,1))),
IF($D215=1,$N215,
SUMIF(OFFSET(Orçamento!$D$1,$B215-1,,$C215,),$F216&amp;"-"&amp;Y215,OFFSET(Orçamento!$I$1,$B215-1,,$C215,))*$N215/$E216)))</f>
        <v/>
      </c>
      <c r="Z216" s="312" t="str" cm="1">
        <f t="array" aca="1" ref="Z216" ca="1">IF(OR($D215=0,Z215="",$N215=0),"",
IF($G215=$E$6,
SUM(IF(OFFSET($R$23,,,($F215-1)*3-2,$D$3)=Z215,OFFSET($R$25,,,($F215-1)*3-2,$D$3)*OFFSET($B$23,1,,($F215-1)*3-2,1))),
IF($D215=1,$N215,
SUMIF(OFFSET(Orçamento!$D$1,$B215-1,,$C215,),$F216&amp;"-"&amp;Z215,OFFSET(Orçamento!$I$1,$B215-1,,$C215,))*$N215/$E216)))</f>
        <v/>
      </c>
      <c r="AA216" s="314" t="str" cm="1">
        <f t="array" aca="1" ref="AA216" ca="1">IF(OR($D215=0,AA215="",$N215=0),"",
IF($G215=$E$6,
SUM(IF(OFFSET($R$23,,,($F215-1)*3-2,$D$3)=AA215,OFFSET($R$25,,,($F215-1)*3-2,$D$3)*OFFSET($B$23,1,,($F215-1)*3-2,1))),
IF($D215=1,$N215,
SUMIF(OFFSET(Orçamento!$D$1,$B215-1,,$C215,),$F216&amp;"-"&amp;AA215,OFFSET(Orçamento!$I$1,$B215-1,,$C215,))*$N215/$E216)))</f>
        <v/>
      </c>
      <c r="AB216" s="314" t="str" cm="1">
        <f t="array" aca="1" ref="AB216" ca="1">IF(OR($D215=0,AB215="",$N215=0),"",
IF($G215=$E$6,
SUM(IF(OFFSET($R$23,,,($F215-1)*3-2,$D$3)=AB215,OFFSET($R$25,,,($F215-1)*3-2,$D$3)*OFFSET($B$23,1,,($F215-1)*3-2,1))),
IF($D215=1,$N215,
SUMIF(OFFSET(Orçamento!$D$1,$B215-1,,$C215,),$F216&amp;"-"&amp;AB215,OFFSET(Orçamento!$I$1,$B215-1,,$C215,))*$N215/$E216)))</f>
        <v/>
      </c>
      <c r="AC216" s="314" t="str" cm="1">
        <f t="array" aca="1" ref="AC216" ca="1">IF(OR($D215=0,AC215="",$N215=0),"",
IF($G215=$E$6,
SUM(IF(OFFSET($R$23,,,($F215-1)*3-2,$D$3)=AC215,OFFSET($R$25,,,($F215-1)*3-2,$D$3)*OFFSET($B$23,1,,($F215-1)*3-2,1))),
IF($D215=1,$N215,
SUMIF(OFFSET(Orçamento!$D$1,$B215-1,,$C215,),$F216&amp;"-"&amp;AC215,OFFSET(Orçamento!$I$1,$B215-1,,$C215,))*$N215/$E216)))</f>
        <v/>
      </c>
      <c r="AD216" s="314" t="str" cm="1">
        <f t="array" aca="1" ref="AD216" ca="1">IF(OR($D215=0,AD215="",$N215=0),"",
IF($G215=$E$6,
SUM(IF(OFFSET($R$23,,,($F215-1)*3-2,$D$3)=AD215,OFFSET($R$25,,,($F215-1)*3-2,$D$3)*OFFSET($B$23,1,,($F215-1)*3-2,1))),
IF($D215=1,$N215,
SUMIF(OFFSET(Orçamento!$D$1,$B215-1,,$C215,),$F216&amp;"-"&amp;AD215,OFFSET(Orçamento!$I$1,$B215-1,,$C215,))*$N215/$E216)))</f>
        <v/>
      </c>
      <c r="AE216" s="314" t="str" cm="1">
        <f t="array" aca="1" ref="AE216" ca="1">IF(OR($D215=0,AE215="",$N215=0),"",
IF($G215=$E$6,
SUM(IF(OFFSET($R$23,,,($F215-1)*3-2,$D$3)=AE215,OFFSET($R$25,,,($F215-1)*3-2,$D$3)*OFFSET($B$23,1,,($F215-1)*3-2,1))),
IF($D215=1,$N215,
SUMIF(OFFSET(Orçamento!$D$1,$B215-1,,$C215,),$F216&amp;"-"&amp;AE215,OFFSET(Orçamento!$I$1,$B215-1,,$C215,))*$N215/$E216)))</f>
        <v/>
      </c>
      <c r="AF216" s="314" t="str" cm="1">
        <f t="array" aca="1" ref="AF216" ca="1">IF(OR($D215=0,AF215="",$N215=0),"",
IF($G215=$E$6,
SUM(IF(OFFSET($R$23,,,($F215-1)*3-2,$D$3)=AF215,OFFSET($R$25,,,($F215-1)*3-2,$D$3)*OFFSET($B$23,1,,($F215-1)*3-2,1))),
IF($D215=1,$N215,
SUMIF(OFFSET(Orçamento!$D$1,$B215-1,,$C215,),$F216&amp;"-"&amp;AF215,OFFSET(Orçamento!$I$1,$B215-1,,$C215,))*$N215/$E216)))</f>
        <v/>
      </c>
      <c r="AG216" s="314" t="str" cm="1">
        <f t="array" aca="1" ref="AG216" ca="1">IF(OR($D215=0,AG215="",$N215=0),"",
IF($G215=$E$6,
SUM(IF(OFFSET($R$23,,,($F215-1)*3-2,$D$3)=AG215,OFFSET($R$25,,,($F215-1)*3-2,$D$3)*OFFSET($B$23,1,,($F215-1)*3-2,1))),
IF($D215=1,$N215,
SUMIF(OFFSET(Orçamento!$D$1,$B215-1,,$C215,),$F216&amp;"-"&amp;AG215,OFFSET(Orçamento!$I$1,$B215-1,,$C215,))*$N215/$E216)))</f>
        <v/>
      </c>
      <c r="AH216" s="314" t="str" cm="1">
        <f t="array" aca="1" ref="AH216" ca="1">IF(OR($D215=0,AH215="",$N215=0),"",
IF($G215=$E$6,
SUM(IF(OFFSET($R$23,,,($F215-1)*3-2,$D$3)=AH215,OFFSET($R$25,,,($F215-1)*3-2,$D$3)*OFFSET($B$23,1,,($F215-1)*3-2,1))),
IF($D215=1,$N215,
SUMIF(OFFSET(Orçamento!$D$1,$B215-1,,$C215,),$F216&amp;"-"&amp;AH215,OFFSET(Orçamento!$I$1,$B215-1,,$C215,))*$N215/$E216)))</f>
        <v/>
      </c>
      <c r="AI216" s="314" t="str" cm="1">
        <f t="array" aca="1" ref="AI216" ca="1">IF(OR($D215=0,AI215="",$N215=0),"",
IF($G215=$E$6,
SUM(IF(OFFSET($R$23,,,($F215-1)*3-2,$D$3)=AI215,OFFSET($R$25,,,($F215-1)*3-2,$D$3)*OFFSET($B$23,1,,($F215-1)*3-2,1))),
IF($D215=1,$N215,
SUMIF(OFFSET(Orçamento!$D$1,$B215-1,,$C215,),$F216&amp;"-"&amp;AI215,OFFSET(Orçamento!$I$1,$B215-1,,$C215,))*$N215/$E216)))</f>
        <v/>
      </c>
      <c r="AJ216" s="314" t="str" cm="1">
        <f t="array" aca="1" ref="AJ216" ca="1">IF(OR($D215=0,AJ215="",$N215=0),"",
IF($G215=$E$6,
SUM(IF(OFFSET($R$23,,,($F215-1)*3-2,$D$3)=AJ215,OFFSET($R$25,,,($F215-1)*3-2,$D$3)*OFFSET($B$23,1,,($F215-1)*3-2,1))),
IF($D215=1,$N215,
SUMIF(OFFSET(Orçamento!$D$1,$B215-1,,$C215,),$F216&amp;"-"&amp;AJ215,OFFSET(Orçamento!$I$1,$B215-1,,$C215,))*$N215/$E216)))</f>
        <v/>
      </c>
      <c r="AK216" s="314" t="str" cm="1">
        <f t="array" aca="1" ref="AK216" ca="1">IF(OR($D215=0,AK215="",$N215=0),"",
IF($G215=$E$6,
SUM(IF(OFFSET($R$23,,,($F215-1)*3-2,$D$3)=AK215,OFFSET($R$25,,,($F215-1)*3-2,$D$3)*OFFSET($B$23,1,,($F215-1)*3-2,1))),
IF($D215=1,$N215,
SUMIF(OFFSET(Orçamento!$D$1,$B215-1,,$C215,),$F216&amp;"-"&amp;AK215,OFFSET(Orçamento!$I$1,$B215-1,,$C215,))*$N215/$E216)))</f>
        <v/>
      </c>
    </row>
    <row r="217" spans="1:37" ht="13.15" customHeight="1">
      <c r="A217" s="206"/>
      <c r="B217" s="266" t="str" cm="1">
        <f t="array" aca="1" ref="B217" ca="1">IF($F215&gt;$E$2,"",IF($F$2=1,INDEX('QC rev00'!$M$10:$T$120,$F217,5),IF($F$2=2,INDEX(#REF!,$F217,5),INDEX(#REF!,$F217,5))))</f>
        <v/>
      </c>
      <c r="C217" s="266" t="str" cm="1">
        <f t="array" aca="1" ref="C217" ca="1">IF($F215&gt;$E$2,"",IF($F$2=1,INDEX('QC rev00'!$M$10:$T$120,$F217,6),IF($F$2=2,INDEX(#REF!,$F217,6),INDEX(#REF!,$F217,6))))</f>
        <v/>
      </c>
      <c r="D217" s="207"/>
      <c r="E217" s="207"/>
      <c r="F217" s="207" t="str">
        <f ca="1">IF(F215&gt;$E$2,"",MATCH(F215,'QC rev00'!$C$10:$C$120,))</f>
        <v/>
      </c>
      <c r="G217" s="753"/>
      <c r="H217" s="731"/>
      <c r="I217" s="732"/>
      <c r="J217" s="749"/>
      <c r="K217" s="750"/>
      <c r="L217" s="756"/>
      <c r="M217" s="735"/>
      <c r="N217" s="738"/>
      <c r="O217" s="741"/>
      <c r="P217" s="744"/>
      <c r="Q217" s="267" t="s">
        <v>91</v>
      </c>
      <c r="R217" s="588">
        <f t="shared" ref="R217:AK217" ca="1" si="209">IFERROR(R216*$O215,0)</f>
        <v>0</v>
      </c>
      <c r="S217" s="588">
        <f t="shared" ca="1" si="209"/>
        <v>0</v>
      </c>
      <c r="T217" s="588">
        <f t="shared" ca="1" si="209"/>
        <v>0</v>
      </c>
      <c r="U217" s="589">
        <f t="shared" ca="1" si="209"/>
        <v>0</v>
      </c>
      <c r="V217" s="588">
        <f t="shared" ca="1" si="209"/>
        <v>0</v>
      </c>
      <c r="W217" s="588">
        <f t="shared" ca="1" si="209"/>
        <v>0</v>
      </c>
      <c r="X217" s="588">
        <f t="shared" ca="1" si="209"/>
        <v>0</v>
      </c>
      <c r="Y217" s="588">
        <f t="shared" ca="1" si="209"/>
        <v>0</v>
      </c>
      <c r="Z217" s="588">
        <f t="shared" ca="1" si="209"/>
        <v>0</v>
      </c>
      <c r="AA217" s="588">
        <f t="shared" ca="1" si="209"/>
        <v>0</v>
      </c>
      <c r="AB217" s="588">
        <f t="shared" ca="1" si="209"/>
        <v>0</v>
      </c>
      <c r="AC217" s="588">
        <f t="shared" ca="1" si="209"/>
        <v>0</v>
      </c>
      <c r="AD217" s="588">
        <f t="shared" ca="1" si="209"/>
        <v>0</v>
      </c>
      <c r="AE217" s="588">
        <f t="shared" ca="1" si="209"/>
        <v>0</v>
      </c>
      <c r="AF217" s="588">
        <f t="shared" ca="1" si="209"/>
        <v>0</v>
      </c>
      <c r="AG217" s="588">
        <f t="shared" ca="1" si="209"/>
        <v>0</v>
      </c>
      <c r="AH217" s="588">
        <f t="shared" ca="1" si="209"/>
        <v>0</v>
      </c>
      <c r="AI217" s="588">
        <f t="shared" ca="1" si="209"/>
        <v>0</v>
      </c>
      <c r="AJ217" s="588">
        <f t="shared" ca="1" si="209"/>
        <v>0</v>
      </c>
      <c r="AK217" s="588">
        <f t="shared" ca="1" si="209"/>
        <v>0</v>
      </c>
    </row>
    <row r="218" spans="1:37" ht="13.15" customHeight="1">
      <c r="A218" s="206"/>
      <c r="B218" s="261">
        <f ca="1">IF($F218&gt;$E$2,0,IF(E218&lt;&gt;"",MATCH(F219&amp;" - Mapa",Orçamento!J:J,),0))</f>
        <v>0</v>
      </c>
      <c r="C218" s="215">
        <f ca="1">IF($D218&gt;1,_xlfn.MAXIFS(Orçamento!G:G,Orçamento!J:J,F219&amp;" - Mapa")+6-B218,0)</f>
        <v>0</v>
      </c>
      <c r="D218" s="261">
        <f ca="1">IF($F218&gt;$E$2,0,IF($G218=$E$6,$D$2,IF(E218&lt;&gt;"",_xlfn.MAXIFS(Orçamento!E:E,Orçamento!J:J,F219&amp;" - Mapa"),0)))</f>
        <v>0</v>
      </c>
      <c r="E218" s="215" t="str">
        <f ca="1">IF(F219="","",_xlfn.IFNA(MATCH($F219,'QC rev00'!$G$10:$G$120,),""))</f>
        <v/>
      </c>
      <c r="F218" s="207" cm="1">
        <f t="array" aca="1" ref="F218" ca="1">OFFSET(F218,-3,,,)+1</f>
        <v>66</v>
      </c>
      <c r="G218" s="751" t="str" cm="1">
        <f t="array" aca="1" ref="G218" ca="1">IF($F218&gt;$E$2,"",IF($F$2=1,INDEX('QC rev00'!$M$10:$T$120,$F220,2),IF($F$2=2,INDEX(#REF!,$F220,2),INDEX(#REF!,$F220,2))))</f>
        <v/>
      </c>
      <c r="H218" s="727" t="str" cm="1">
        <f t="array" aca="1" ref="H218" ca="1">IF($F218&gt;$E$2,"",IF($F$2=1,INDEX('QC rev00'!$M$10:$T$120,$F220,3),IF($F$2=2,INDEX(#REF!,$F220,3),INDEX(#REF!,$F220,3))))</f>
        <v/>
      </c>
      <c r="I218" s="728"/>
      <c r="J218" s="745"/>
      <c r="K218" s="746"/>
      <c r="L218" s="754" t="str" cm="1">
        <f t="array" aca="1" ref="L218" ca="1">IF($F218&gt;$E$2,"",IF($F$2=1,INDEX('QC rev00'!$M$10:$T$120,$F220,7),IF($F$2=2,INDEX(#REF!,$F220,7),INDEX(#REF!,$F220,7))))</f>
        <v/>
      </c>
      <c r="M218" s="733" t="str" cm="1">
        <f t="array" aca="1" ref="M218" ca="1">IF($F218&gt;$E$2,"",IF($F$2=1,INDEX('QC rev00'!$M$10:$T$120,$F220,8),IF($F$2=2,INDEX(#REF!,$F220,8),INDEX(#REF!,$F220,8))))</f>
        <v/>
      </c>
      <c r="N218" s="736" cm="1">
        <f t="array" aca="1" ref="N218" ca="1">IF($F218&gt;$E$2,0,IF(_xlfn.IFNA(MATCH($G218,Listas!$E$4:$E$206,),0)&gt;0,$F$5,IF($F$2=1,INDEX('QC rev00'!$M$10:$U$120,$F220,9),IF($F$2=2,INDEX(#REF!,$F220,9),INDEX(#REF!,$F220,9)))))</f>
        <v>0</v>
      </c>
      <c r="O218" s="739" cm="1">
        <f t="array" aca="1" ref="O218" ca="1">IF($F218&gt;$E$2,0,IF(_xlfn.IFNA(MATCH($G218,Listas!$E$4:$E$206,),0)&gt;0,1,IF($H$10=0,0,IF($F$2=1,INDEX('QC rev00'!$M$10:$BC$120,$F220,9+$F$3),IF($F$2=2,INDEX(#REF!,$F220,9+$F$3),INDEX(#REF!,$F220,9+$F$3)))*IF($E$5="X",1,1-$B220-$C220))))</f>
        <v>0</v>
      </c>
      <c r="P218" s="742">
        <f t="shared" ref="P218" ca="1" si="210">N218*O218</f>
        <v>0</v>
      </c>
      <c r="Q218" s="262" t="s">
        <v>89</v>
      </c>
      <c r="R218" s="308" t="str" cm="1">
        <f t="array" aca="1" ref="R218" ca="1">IF($D218=0,"",IF($G218=$E$6,INDEX(Orçamento!$U:$U,MATCH(R$21,Orçamento!$C:$C,),1),INDEX(Orçamento!$U:$U,$B218,1)))</f>
        <v/>
      </c>
      <c r="S218" s="309" t="str">
        <f ca="1">IF(S$21&gt;$D218,"",IF($G218=$E$6,INDEX(Orçamento!$U:$U,MATCH(S$21,Orçamento!$C:$C,),1),INDEX(Orçamento!$U:$U,MATCH(S$21&amp;"-"&amp;$F219,Orçamento!$F:$F,),1)))</f>
        <v/>
      </c>
      <c r="T218" s="309" t="str">
        <f ca="1">IF(T$21&gt;$D218,"",IF($G218=$E$6,INDEX(Orçamento!$U:$U,MATCH(T$21,Orçamento!$C:$C,),1),INDEX(Orçamento!$U:$U,MATCH(T$21&amp;"-"&amp;$F219,Orçamento!$F:$F,),1)))</f>
        <v/>
      </c>
      <c r="U218" s="310" t="str">
        <f ca="1">IF(U$21&gt;$D218,"",IF($G218=$E$6,INDEX(Orçamento!$U:$U,MATCH(U$21,Orçamento!$C:$C,),1),INDEX(Orçamento!$U:$U,MATCH(U$21&amp;"-"&amp;$F219,Orçamento!$F:$F,),1)))</f>
        <v/>
      </c>
      <c r="V218" s="309" t="str">
        <f ca="1">IF(V$21&gt;$D218,"",IF($G218=$E$6,INDEX(Orçamento!$U:$U,MATCH(V$21,Orçamento!$C:$C,),1),INDEX(Orçamento!$U:$U,MATCH(V$21&amp;"-"&amp;$F219,Orçamento!$F:$F,),1)))</f>
        <v/>
      </c>
      <c r="W218" s="309" t="str">
        <f ca="1">IF(W$21&gt;$D218,"",IF($G218=$E$6,INDEX(Orçamento!$U:$U,MATCH(W$21,Orçamento!$C:$C,),1),INDEX(Orçamento!$U:$U,MATCH(W$21&amp;"-"&amp;$F219,Orçamento!$F:$F,),1)))</f>
        <v/>
      </c>
      <c r="X218" s="309" t="str">
        <f ca="1">IF(X$21&gt;$D218,"",IF($G218=$E$6,INDEX(Orçamento!$U:$U,MATCH(X$21,Orçamento!$C:$C,),1),INDEX(Orçamento!$U:$U,MATCH(X$21&amp;"-"&amp;$F219,Orçamento!$F:$F,),1)))</f>
        <v/>
      </c>
      <c r="Y218" s="309" t="str">
        <f ca="1">IF(Y$21&gt;$D218,"",IF($G218=$E$6,INDEX(Orçamento!$U:$U,MATCH(Y$21,Orçamento!$C:$C,),1),INDEX(Orçamento!$U:$U,MATCH(Y$21&amp;"-"&amp;$F219,Orçamento!$F:$F,),1)))</f>
        <v/>
      </c>
      <c r="Z218" s="309" t="str">
        <f ca="1">IF(Z$21&gt;$D218,"",IF($G218=$E$6,INDEX(Orçamento!$U:$U,MATCH(Z$21,Orçamento!$C:$C,),1),INDEX(Orçamento!$U:$U,MATCH(Z$21&amp;"-"&amp;$F219,Orçamento!$F:$F,),1)))</f>
        <v/>
      </c>
      <c r="AA218" s="311" t="str">
        <f ca="1">IF(AA$21&gt;$D218,"",IF($G218=$E$6,INDEX(Orçamento!$U:$U,MATCH(AA$21,Orçamento!$C:$C,),1),INDEX(Orçamento!$U:$U,MATCH(AA$21&amp;"-"&amp;$F219,Orçamento!$F:$F,),1)))</f>
        <v/>
      </c>
      <c r="AB218" s="311" t="str">
        <f ca="1">IF(AB$21&gt;$D218,"",IF($G218=$E$6,INDEX(Orçamento!$U:$U,MATCH(AB$21,Orçamento!$C:$C,),1),INDEX(Orçamento!$U:$U,MATCH(AB$21&amp;"-"&amp;$F219,Orçamento!$F:$F,),1)))</f>
        <v/>
      </c>
      <c r="AC218" s="311" t="str">
        <f ca="1">IF(AC$21&gt;$D218,"",IF($G218=$E$6,INDEX(Orçamento!$U:$U,MATCH(AC$21,Orçamento!$C:$C,),1),INDEX(Orçamento!$U:$U,MATCH(AC$21&amp;"-"&amp;$F219,Orçamento!$F:$F,),1)))</f>
        <v/>
      </c>
      <c r="AD218" s="311" t="str">
        <f ca="1">IF(AD$21&gt;$D218,"",IF($G218=$E$6,INDEX(Orçamento!$U:$U,MATCH(AD$21,Orçamento!$C:$C,),1),INDEX(Orçamento!$U:$U,MATCH(AD$21&amp;"-"&amp;$F219,Orçamento!$F:$F,),1)))</f>
        <v/>
      </c>
      <c r="AE218" s="311" t="str">
        <f ca="1">IF(AE$21&gt;$D218,"",IF($G218=$E$6,INDEX(Orçamento!$U:$U,MATCH(AE$21,Orçamento!$C:$C,),1),INDEX(Orçamento!$U:$U,MATCH(AE$21&amp;"-"&amp;$F219,Orçamento!$F:$F,),1)))</f>
        <v/>
      </c>
      <c r="AF218" s="311" t="str">
        <f ca="1">IF(AF$21&gt;$D218,"",IF($G218=$E$6,INDEX(Orçamento!$U:$U,MATCH(AF$21,Orçamento!$C:$C,),1),INDEX(Orçamento!$U:$U,MATCH(AF$21&amp;"-"&amp;$F219,Orçamento!$F:$F,),1)))</f>
        <v/>
      </c>
      <c r="AG218" s="311" t="str">
        <f ca="1">IF(AG$21&gt;$D218,"",IF($G218=$E$6,INDEX(Orçamento!$U:$U,MATCH(AG$21,Orçamento!$C:$C,),1),INDEX(Orçamento!$U:$U,MATCH(AG$21&amp;"-"&amp;$F219,Orçamento!$F:$F,),1)))</f>
        <v/>
      </c>
      <c r="AH218" s="311" t="str">
        <f ca="1">IF(AH$21&gt;$D218,"",IF($G218=$E$6,INDEX(Orçamento!$U:$U,MATCH(AH$21,Orçamento!$C:$C,),1),INDEX(Orçamento!$U:$U,MATCH(AH$21&amp;"-"&amp;$F219,Orçamento!$F:$F,),1)))</f>
        <v/>
      </c>
      <c r="AI218" s="311" t="str">
        <f ca="1">IF(AI$21&gt;$D218,"",IF($G218=$E$6,INDEX(Orçamento!$U:$U,MATCH(AI$21,Orçamento!$C:$C,),1),INDEX(Orçamento!$U:$U,MATCH(AI$21&amp;"-"&amp;$F219,Orçamento!$F:$F,),1)))</f>
        <v/>
      </c>
      <c r="AJ218" s="311" t="str">
        <f ca="1">IF(AJ$21&gt;$D218,"",IF($G218=$E$6,INDEX(Orçamento!$U:$U,MATCH(AJ$21,Orçamento!$C:$C,),1),INDEX(Orçamento!$U:$U,MATCH(AJ$21&amp;"-"&amp;$F219,Orçamento!$F:$F,),1)))</f>
        <v/>
      </c>
      <c r="AK218" s="311" t="str">
        <f ca="1">IF(AK$21&gt;$D218,"",IF($G218=$E$6,INDEX(Orçamento!$U:$U,MATCH(AK$21,Orçamento!$C:$C,),1),INDEX(Orçamento!$U:$U,MATCH(AK$21&amp;"-"&amp;$F219,Orçamento!$F:$F,),1)))</f>
        <v/>
      </c>
    </row>
    <row r="219" spans="1:37" ht="13.15" customHeight="1">
      <c r="A219" s="206"/>
      <c r="B219" s="263">
        <f t="shared" ref="B219" ca="1" si="211">IF($F218&gt;$E$2,0,(1/(1-B220-C220))*(B220+C220))</f>
        <v>0</v>
      </c>
      <c r="C219" s="264" cm="1">
        <f t="array" aca="1" ref="C219" ca="1">IF(ROUND(SUM(IF(R218:AK218&lt;&gt;"",(R219:AK219)))-N218,3)&lt;&gt;0,"X",0)</f>
        <v>0</v>
      </c>
      <c r="D219" s="206"/>
      <c r="E219" s="215" t="str" cm="1">
        <f t="array" aca="1" ref="E219" ca="1">IF($F218&gt;$E$2,"",INDEX('QC rev00'!$J$9:$J$120,1+E218,1))</f>
        <v/>
      </c>
      <c r="F219" s="215" t="str" cm="1">
        <f t="array" aca="1" ref="F219" ca="1">IF($F218&gt;$E$2,"",IF($F$2=1,INDEX('QC rev00'!$M$10:$T$120,$F220,1),IF($F$2=2,INDEX(#REF!,$F220,1),INDEX(#REF!,$F220,1))))</f>
        <v/>
      </c>
      <c r="G219" s="752"/>
      <c r="H219" s="729"/>
      <c r="I219" s="730"/>
      <c r="J219" s="747"/>
      <c r="K219" s="748"/>
      <c r="L219" s="755"/>
      <c r="M219" s="734"/>
      <c r="N219" s="737"/>
      <c r="O219" s="740"/>
      <c r="P219" s="743"/>
      <c r="Q219" s="265" t="s">
        <v>90</v>
      </c>
      <c r="R219" s="312" t="str" cm="1">
        <f t="array" aca="1" ref="R219" ca="1">IF(OR($D218=0,R218="",$N218=0),"",
IF($G218=$E$6,
SUM(IF(OFFSET($R$23,,,($F218-1)*3-2,$D$3)=R218,OFFSET($R$25,,,($F218-1)*3-2,$D$3)*OFFSET($B$23,1,,($F218-1)*3-2,1))),
IF($D218=1,$N218,
SUMIF(OFFSET(Orçamento!$D$1,$B218-1,,$C218,),$F219&amp;"-"&amp;R218,OFFSET(Orçamento!$I$1,$B218-1,,$C218,))*$N218/$E219)))</f>
        <v/>
      </c>
      <c r="S219" s="312" t="str" cm="1">
        <f t="array" aca="1" ref="S219" ca="1">IF(OR($D218=0,S218="",$N218=0),"",
IF($G218=$E$6,
SUM(IF(OFFSET($R$23,,,($F218-1)*3-2,$D$3)=S218,OFFSET($R$25,,,($F218-1)*3-2,$D$3)*OFFSET($B$23,1,,($F218-1)*3-2,1))),
IF($D218=1,$N218,
SUMIF(OFFSET(Orçamento!$D$1,$B218-1,,$C218,),$F219&amp;"-"&amp;S218,OFFSET(Orçamento!$I$1,$B218-1,,$C218,))*$N218/$E219)))</f>
        <v/>
      </c>
      <c r="T219" s="312" t="str" cm="1">
        <f t="array" aca="1" ref="T219" ca="1">IF(OR($D218=0,T218="",$N218=0),"",
IF($G218=$E$6,
SUM(IF(OFFSET($R$23,,,($F218-1)*3-2,$D$3)=T218,OFFSET($R$25,,,($F218-1)*3-2,$D$3)*OFFSET($B$23,1,,($F218-1)*3-2,1))),
IF($D218=1,$N218,
SUMIF(OFFSET(Orçamento!$D$1,$B218-1,,$C218,),$F219&amp;"-"&amp;T218,OFFSET(Orçamento!$I$1,$B218-1,,$C218,))*$N218/$E219)))</f>
        <v/>
      </c>
      <c r="U219" s="313" t="str" cm="1">
        <f t="array" aca="1" ref="U219" ca="1">IF(OR($D218=0,U218="",$N218=0),"",
IF($G218=$E$6,
SUM(IF(OFFSET($R$23,,,($F218-1)*3-2,$D$3)=U218,OFFSET($R$25,,,($F218-1)*3-2,$D$3)*OFFSET($B$23,1,,($F218-1)*3-2,1))),
IF($D218=1,$N218,
SUMIF(OFFSET(Orçamento!$D$1,$B218-1,,$C218,),$F219&amp;"-"&amp;U218,OFFSET(Orçamento!$I$1,$B218-1,,$C218,))*$N218/$E219)))</f>
        <v/>
      </c>
      <c r="V219" s="312" t="str" cm="1">
        <f t="array" aca="1" ref="V219" ca="1">IF(OR($D218=0,V218="",$N218=0),"",
IF($G218=$E$6,
SUM(IF(OFFSET($R$23,,,($F218-1)*3-2,$D$3)=V218,OFFSET($R$25,,,($F218-1)*3-2,$D$3)*OFFSET($B$23,1,,($F218-1)*3-2,1))),
IF($D218=1,$N218,
SUMIF(OFFSET(Orçamento!$D$1,$B218-1,,$C218,),$F219&amp;"-"&amp;V218,OFFSET(Orçamento!$I$1,$B218-1,,$C218,))*$N218/$E219)))</f>
        <v/>
      </c>
      <c r="W219" s="312" t="str" cm="1">
        <f t="array" aca="1" ref="W219" ca="1">IF(OR($D218=0,W218="",$N218=0),"",
IF($G218=$E$6,
SUM(IF(OFFSET($R$23,,,($F218-1)*3-2,$D$3)=W218,OFFSET($R$25,,,($F218-1)*3-2,$D$3)*OFFSET($B$23,1,,($F218-1)*3-2,1))),
IF($D218=1,$N218,
SUMIF(OFFSET(Orçamento!$D$1,$B218-1,,$C218,),$F219&amp;"-"&amp;W218,OFFSET(Orçamento!$I$1,$B218-1,,$C218,))*$N218/$E219)))</f>
        <v/>
      </c>
      <c r="X219" s="312" t="str" cm="1">
        <f t="array" aca="1" ref="X219" ca="1">IF(OR($D218=0,X218="",$N218=0),"",
IF($G218=$E$6,
SUM(IF(OFFSET($R$23,,,($F218-1)*3-2,$D$3)=X218,OFFSET($R$25,,,($F218-1)*3-2,$D$3)*OFFSET($B$23,1,,($F218-1)*3-2,1))),
IF($D218=1,$N218,
SUMIF(OFFSET(Orçamento!$D$1,$B218-1,,$C218,),$F219&amp;"-"&amp;X218,OFFSET(Orçamento!$I$1,$B218-1,,$C218,))*$N218/$E219)))</f>
        <v/>
      </c>
      <c r="Y219" s="312" t="str" cm="1">
        <f t="array" aca="1" ref="Y219" ca="1">IF(OR($D218=0,Y218="",$N218=0),"",
IF($G218=$E$6,
SUM(IF(OFFSET($R$23,,,($F218-1)*3-2,$D$3)=Y218,OFFSET($R$25,,,($F218-1)*3-2,$D$3)*OFFSET($B$23,1,,($F218-1)*3-2,1))),
IF($D218=1,$N218,
SUMIF(OFFSET(Orçamento!$D$1,$B218-1,,$C218,),$F219&amp;"-"&amp;Y218,OFFSET(Orçamento!$I$1,$B218-1,,$C218,))*$N218/$E219)))</f>
        <v/>
      </c>
      <c r="Z219" s="312" t="str" cm="1">
        <f t="array" aca="1" ref="Z219" ca="1">IF(OR($D218=0,Z218="",$N218=0),"",
IF($G218=$E$6,
SUM(IF(OFFSET($R$23,,,($F218-1)*3-2,$D$3)=Z218,OFFSET($R$25,,,($F218-1)*3-2,$D$3)*OFFSET($B$23,1,,($F218-1)*3-2,1))),
IF($D218=1,$N218,
SUMIF(OFFSET(Orçamento!$D$1,$B218-1,,$C218,),$F219&amp;"-"&amp;Z218,OFFSET(Orçamento!$I$1,$B218-1,,$C218,))*$N218/$E219)))</f>
        <v/>
      </c>
      <c r="AA219" s="314" t="str" cm="1">
        <f t="array" aca="1" ref="AA219" ca="1">IF(OR($D218=0,AA218="",$N218=0),"",
IF($G218=$E$6,
SUM(IF(OFFSET($R$23,,,($F218-1)*3-2,$D$3)=AA218,OFFSET($R$25,,,($F218-1)*3-2,$D$3)*OFFSET($B$23,1,,($F218-1)*3-2,1))),
IF($D218=1,$N218,
SUMIF(OFFSET(Orçamento!$D$1,$B218-1,,$C218,),$F219&amp;"-"&amp;AA218,OFFSET(Orçamento!$I$1,$B218-1,,$C218,))*$N218/$E219)))</f>
        <v/>
      </c>
      <c r="AB219" s="314" t="str" cm="1">
        <f t="array" aca="1" ref="AB219" ca="1">IF(OR($D218=0,AB218="",$N218=0),"",
IF($G218=$E$6,
SUM(IF(OFFSET($R$23,,,($F218-1)*3-2,$D$3)=AB218,OFFSET($R$25,,,($F218-1)*3-2,$D$3)*OFFSET($B$23,1,,($F218-1)*3-2,1))),
IF($D218=1,$N218,
SUMIF(OFFSET(Orçamento!$D$1,$B218-1,,$C218,),$F219&amp;"-"&amp;AB218,OFFSET(Orçamento!$I$1,$B218-1,,$C218,))*$N218/$E219)))</f>
        <v/>
      </c>
      <c r="AC219" s="314" t="str" cm="1">
        <f t="array" aca="1" ref="AC219" ca="1">IF(OR($D218=0,AC218="",$N218=0),"",
IF($G218=$E$6,
SUM(IF(OFFSET($R$23,,,($F218-1)*3-2,$D$3)=AC218,OFFSET($R$25,,,($F218-1)*3-2,$D$3)*OFFSET($B$23,1,,($F218-1)*3-2,1))),
IF($D218=1,$N218,
SUMIF(OFFSET(Orçamento!$D$1,$B218-1,,$C218,),$F219&amp;"-"&amp;AC218,OFFSET(Orçamento!$I$1,$B218-1,,$C218,))*$N218/$E219)))</f>
        <v/>
      </c>
      <c r="AD219" s="314" t="str" cm="1">
        <f t="array" aca="1" ref="AD219" ca="1">IF(OR($D218=0,AD218="",$N218=0),"",
IF($G218=$E$6,
SUM(IF(OFFSET($R$23,,,($F218-1)*3-2,$D$3)=AD218,OFFSET($R$25,,,($F218-1)*3-2,$D$3)*OFFSET($B$23,1,,($F218-1)*3-2,1))),
IF($D218=1,$N218,
SUMIF(OFFSET(Orçamento!$D$1,$B218-1,,$C218,),$F219&amp;"-"&amp;AD218,OFFSET(Orçamento!$I$1,$B218-1,,$C218,))*$N218/$E219)))</f>
        <v/>
      </c>
      <c r="AE219" s="314" t="str" cm="1">
        <f t="array" aca="1" ref="AE219" ca="1">IF(OR($D218=0,AE218="",$N218=0),"",
IF($G218=$E$6,
SUM(IF(OFFSET($R$23,,,($F218-1)*3-2,$D$3)=AE218,OFFSET($R$25,,,($F218-1)*3-2,$D$3)*OFFSET($B$23,1,,($F218-1)*3-2,1))),
IF($D218=1,$N218,
SUMIF(OFFSET(Orçamento!$D$1,$B218-1,,$C218,),$F219&amp;"-"&amp;AE218,OFFSET(Orçamento!$I$1,$B218-1,,$C218,))*$N218/$E219)))</f>
        <v/>
      </c>
      <c r="AF219" s="314" t="str" cm="1">
        <f t="array" aca="1" ref="AF219" ca="1">IF(OR($D218=0,AF218="",$N218=0),"",
IF($G218=$E$6,
SUM(IF(OFFSET($R$23,,,($F218-1)*3-2,$D$3)=AF218,OFFSET($R$25,,,($F218-1)*3-2,$D$3)*OFFSET($B$23,1,,($F218-1)*3-2,1))),
IF($D218=1,$N218,
SUMIF(OFFSET(Orçamento!$D$1,$B218-1,,$C218,),$F219&amp;"-"&amp;AF218,OFFSET(Orçamento!$I$1,$B218-1,,$C218,))*$N218/$E219)))</f>
        <v/>
      </c>
      <c r="AG219" s="314" t="str" cm="1">
        <f t="array" aca="1" ref="AG219" ca="1">IF(OR($D218=0,AG218="",$N218=0),"",
IF($G218=$E$6,
SUM(IF(OFFSET($R$23,,,($F218-1)*3-2,$D$3)=AG218,OFFSET($R$25,,,($F218-1)*3-2,$D$3)*OFFSET($B$23,1,,($F218-1)*3-2,1))),
IF($D218=1,$N218,
SUMIF(OFFSET(Orçamento!$D$1,$B218-1,,$C218,),$F219&amp;"-"&amp;AG218,OFFSET(Orçamento!$I$1,$B218-1,,$C218,))*$N218/$E219)))</f>
        <v/>
      </c>
      <c r="AH219" s="314" t="str" cm="1">
        <f t="array" aca="1" ref="AH219" ca="1">IF(OR($D218=0,AH218="",$N218=0),"",
IF($G218=$E$6,
SUM(IF(OFFSET($R$23,,,($F218-1)*3-2,$D$3)=AH218,OFFSET($R$25,,,($F218-1)*3-2,$D$3)*OFFSET($B$23,1,,($F218-1)*3-2,1))),
IF($D218=1,$N218,
SUMIF(OFFSET(Orçamento!$D$1,$B218-1,,$C218,),$F219&amp;"-"&amp;AH218,OFFSET(Orçamento!$I$1,$B218-1,,$C218,))*$N218/$E219)))</f>
        <v/>
      </c>
      <c r="AI219" s="314" t="str" cm="1">
        <f t="array" aca="1" ref="AI219" ca="1">IF(OR($D218=0,AI218="",$N218=0),"",
IF($G218=$E$6,
SUM(IF(OFFSET($R$23,,,($F218-1)*3-2,$D$3)=AI218,OFFSET($R$25,,,($F218-1)*3-2,$D$3)*OFFSET($B$23,1,,($F218-1)*3-2,1))),
IF($D218=1,$N218,
SUMIF(OFFSET(Orçamento!$D$1,$B218-1,,$C218,),$F219&amp;"-"&amp;AI218,OFFSET(Orçamento!$I$1,$B218-1,,$C218,))*$N218/$E219)))</f>
        <v/>
      </c>
      <c r="AJ219" s="314" t="str" cm="1">
        <f t="array" aca="1" ref="AJ219" ca="1">IF(OR($D218=0,AJ218="",$N218=0),"",
IF($G218=$E$6,
SUM(IF(OFFSET($R$23,,,($F218-1)*3-2,$D$3)=AJ218,OFFSET($R$25,,,($F218-1)*3-2,$D$3)*OFFSET($B$23,1,,($F218-1)*3-2,1))),
IF($D218=1,$N218,
SUMIF(OFFSET(Orçamento!$D$1,$B218-1,,$C218,),$F219&amp;"-"&amp;AJ218,OFFSET(Orçamento!$I$1,$B218-1,,$C218,))*$N218/$E219)))</f>
        <v/>
      </c>
      <c r="AK219" s="314" t="str" cm="1">
        <f t="array" aca="1" ref="AK219" ca="1">IF(OR($D218=0,AK218="",$N218=0),"",
IF($G218=$E$6,
SUM(IF(OFFSET($R$23,,,($F218-1)*3-2,$D$3)=AK218,OFFSET($R$25,,,($F218-1)*3-2,$D$3)*OFFSET($B$23,1,,($F218-1)*3-2,1))),
IF($D218=1,$N218,
SUMIF(OFFSET(Orçamento!$D$1,$B218-1,,$C218,),$F219&amp;"-"&amp;AK218,OFFSET(Orçamento!$I$1,$B218-1,,$C218,))*$N218/$E219)))</f>
        <v/>
      </c>
    </row>
    <row r="220" spans="1:37" ht="13.15" customHeight="1">
      <c r="A220" s="206"/>
      <c r="B220" s="266" t="str" cm="1">
        <f t="array" aca="1" ref="B220" ca="1">IF($F218&gt;$E$2,"",IF($F$2=1,INDEX('QC rev00'!$M$10:$T$120,$F220,5),IF($F$2=2,INDEX(#REF!,$F220,5),INDEX(#REF!,$F220,5))))</f>
        <v/>
      </c>
      <c r="C220" s="266" t="str" cm="1">
        <f t="array" aca="1" ref="C220" ca="1">IF($F218&gt;$E$2,"",IF($F$2=1,INDEX('QC rev00'!$M$10:$T$120,$F220,6),IF($F$2=2,INDEX(#REF!,$F220,6),INDEX(#REF!,$F220,6))))</f>
        <v/>
      </c>
      <c r="D220" s="207"/>
      <c r="E220" s="207"/>
      <c r="F220" s="207" t="str">
        <f ca="1">IF(F218&gt;$E$2,"",MATCH(F218,'QC rev00'!$C$10:$C$120,))</f>
        <v/>
      </c>
      <c r="G220" s="753"/>
      <c r="H220" s="731"/>
      <c r="I220" s="732"/>
      <c r="J220" s="749"/>
      <c r="K220" s="750"/>
      <c r="L220" s="756"/>
      <c r="M220" s="735"/>
      <c r="N220" s="738"/>
      <c r="O220" s="741"/>
      <c r="P220" s="744"/>
      <c r="Q220" s="267" t="s">
        <v>91</v>
      </c>
      <c r="R220" s="588">
        <f t="shared" ref="R220:AK220" ca="1" si="212">IFERROR(R219*$O218,0)</f>
        <v>0</v>
      </c>
      <c r="S220" s="588">
        <f t="shared" ca="1" si="212"/>
        <v>0</v>
      </c>
      <c r="T220" s="588">
        <f t="shared" ca="1" si="212"/>
        <v>0</v>
      </c>
      <c r="U220" s="589">
        <f t="shared" ca="1" si="212"/>
        <v>0</v>
      </c>
      <c r="V220" s="588">
        <f t="shared" ca="1" si="212"/>
        <v>0</v>
      </c>
      <c r="W220" s="588">
        <f t="shared" ca="1" si="212"/>
        <v>0</v>
      </c>
      <c r="X220" s="588">
        <f t="shared" ca="1" si="212"/>
        <v>0</v>
      </c>
      <c r="Y220" s="588">
        <f t="shared" ca="1" si="212"/>
        <v>0</v>
      </c>
      <c r="Z220" s="588">
        <f t="shared" ca="1" si="212"/>
        <v>0</v>
      </c>
      <c r="AA220" s="588">
        <f t="shared" ca="1" si="212"/>
        <v>0</v>
      </c>
      <c r="AB220" s="588">
        <f t="shared" ca="1" si="212"/>
        <v>0</v>
      </c>
      <c r="AC220" s="588">
        <f t="shared" ca="1" si="212"/>
        <v>0</v>
      </c>
      <c r="AD220" s="588">
        <f t="shared" ca="1" si="212"/>
        <v>0</v>
      </c>
      <c r="AE220" s="588">
        <f t="shared" ca="1" si="212"/>
        <v>0</v>
      </c>
      <c r="AF220" s="588">
        <f t="shared" ca="1" si="212"/>
        <v>0</v>
      </c>
      <c r="AG220" s="588">
        <f t="shared" ca="1" si="212"/>
        <v>0</v>
      </c>
      <c r="AH220" s="588">
        <f t="shared" ca="1" si="212"/>
        <v>0</v>
      </c>
      <c r="AI220" s="588">
        <f t="shared" ca="1" si="212"/>
        <v>0</v>
      </c>
      <c r="AJ220" s="588">
        <f t="shared" ca="1" si="212"/>
        <v>0</v>
      </c>
      <c r="AK220" s="588">
        <f t="shared" ca="1" si="212"/>
        <v>0</v>
      </c>
    </row>
    <row r="221" spans="1:37" ht="13.15" customHeight="1">
      <c r="A221" s="206"/>
      <c r="B221" s="261">
        <f ca="1">IF($F221&gt;$E$2,0,IF(E221&lt;&gt;"",MATCH(F222&amp;" - Mapa",Orçamento!J:J,),0))</f>
        <v>0</v>
      </c>
      <c r="C221" s="215">
        <f ca="1">IF($D221&gt;1,_xlfn.MAXIFS(Orçamento!G:G,Orçamento!J:J,F222&amp;" - Mapa")+6-B221,0)</f>
        <v>0</v>
      </c>
      <c r="D221" s="261">
        <f ca="1">IF($F221&gt;$E$2,0,IF($G221=$E$6,$D$2,IF(E221&lt;&gt;"",_xlfn.MAXIFS(Orçamento!E:E,Orçamento!J:J,F222&amp;" - Mapa"),0)))</f>
        <v>0</v>
      </c>
      <c r="E221" s="215" t="str">
        <f ca="1">IF(F222="","",_xlfn.IFNA(MATCH($F222,'QC rev00'!$G$10:$G$120,),""))</f>
        <v/>
      </c>
      <c r="F221" s="207" cm="1">
        <f t="array" aca="1" ref="F221" ca="1">OFFSET(F221,-3,,,)+1</f>
        <v>67</v>
      </c>
      <c r="G221" s="751" t="str" cm="1">
        <f t="array" aca="1" ref="G221" ca="1">IF($F221&gt;$E$2,"",IF($F$2=1,INDEX('QC rev00'!$M$10:$T$120,$F223,2),IF($F$2=2,INDEX(#REF!,$F223,2),INDEX(#REF!,$F223,2))))</f>
        <v/>
      </c>
      <c r="H221" s="727" t="str" cm="1">
        <f t="array" aca="1" ref="H221" ca="1">IF($F221&gt;$E$2,"",IF($F$2=1,INDEX('QC rev00'!$M$10:$T$120,$F223,3),IF($F$2=2,INDEX(#REF!,$F223,3),INDEX(#REF!,$F223,3))))</f>
        <v/>
      </c>
      <c r="I221" s="728"/>
      <c r="J221" s="745"/>
      <c r="K221" s="746"/>
      <c r="L221" s="754" t="str" cm="1">
        <f t="array" aca="1" ref="L221" ca="1">IF($F221&gt;$E$2,"",IF($F$2=1,INDEX('QC rev00'!$M$10:$T$120,$F223,7),IF($F$2=2,INDEX(#REF!,$F223,7),INDEX(#REF!,$F223,7))))</f>
        <v/>
      </c>
      <c r="M221" s="733" t="str" cm="1">
        <f t="array" aca="1" ref="M221" ca="1">IF($F221&gt;$E$2,"",IF($F$2=1,INDEX('QC rev00'!$M$10:$T$120,$F223,8),IF($F$2=2,INDEX(#REF!,$F223,8),INDEX(#REF!,$F223,8))))</f>
        <v/>
      </c>
      <c r="N221" s="736" cm="1">
        <f t="array" aca="1" ref="N221" ca="1">IF($F221&gt;$E$2,0,IF(_xlfn.IFNA(MATCH($G221,Listas!$E$4:$E$206,),0)&gt;0,$F$5,IF($F$2=1,INDEX('QC rev00'!$M$10:$U$120,$F223,9),IF($F$2=2,INDEX(#REF!,$F223,9),INDEX(#REF!,$F223,9)))))</f>
        <v>0</v>
      </c>
      <c r="O221" s="739" cm="1">
        <f t="array" aca="1" ref="O221" ca="1">IF($F221&gt;$E$2,0,IF(_xlfn.IFNA(MATCH($G221,Listas!$E$4:$E$206,),0)&gt;0,1,IF($H$10=0,0,IF($F$2=1,INDEX('QC rev00'!$M$10:$BC$120,$F223,9+$F$3),IF($F$2=2,INDEX(#REF!,$F223,9+$F$3),INDEX(#REF!,$F223,9+$F$3)))*IF($E$5="X",1,1-$B223-$C223))))</f>
        <v>0</v>
      </c>
      <c r="P221" s="742">
        <f t="shared" ref="P221" ca="1" si="213">N221*O221</f>
        <v>0</v>
      </c>
      <c r="Q221" s="262" t="s">
        <v>89</v>
      </c>
      <c r="R221" s="308" t="str" cm="1">
        <f t="array" aca="1" ref="R221" ca="1">IF($D221=0,"",IF($G221=$E$6,INDEX(Orçamento!$U:$U,MATCH(R$21,Orçamento!$C:$C,),1),INDEX(Orçamento!$U:$U,$B221,1)))</f>
        <v/>
      </c>
      <c r="S221" s="309" t="str">
        <f ca="1">IF(S$21&gt;$D221,"",IF($G221=$E$6,INDEX(Orçamento!$U:$U,MATCH(S$21,Orçamento!$C:$C,),1),INDEX(Orçamento!$U:$U,MATCH(S$21&amp;"-"&amp;$F222,Orçamento!$F:$F,),1)))</f>
        <v/>
      </c>
      <c r="T221" s="309" t="str">
        <f ca="1">IF(T$21&gt;$D221,"",IF($G221=$E$6,INDEX(Orçamento!$U:$U,MATCH(T$21,Orçamento!$C:$C,),1),INDEX(Orçamento!$U:$U,MATCH(T$21&amp;"-"&amp;$F222,Orçamento!$F:$F,),1)))</f>
        <v/>
      </c>
      <c r="U221" s="310" t="str">
        <f ca="1">IF(U$21&gt;$D221,"",IF($G221=$E$6,INDEX(Orçamento!$U:$U,MATCH(U$21,Orçamento!$C:$C,),1),INDEX(Orçamento!$U:$U,MATCH(U$21&amp;"-"&amp;$F222,Orçamento!$F:$F,),1)))</f>
        <v/>
      </c>
      <c r="V221" s="309" t="str">
        <f ca="1">IF(V$21&gt;$D221,"",IF($G221=$E$6,INDEX(Orçamento!$U:$U,MATCH(V$21,Orçamento!$C:$C,),1),INDEX(Orçamento!$U:$U,MATCH(V$21&amp;"-"&amp;$F222,Orçamento!$F:$F,),1)))</f>
        <v/>
      </c>
      <c r="W221" s="309" t="str">
        <f ca="1">IF(W$21&gt;$D221,"",IF($G221=$E$6,INDEX(Orçamento!$U:$U,MATCH(W$21,Orçamento!$C:$C,),1),INDEX(Orçamento!$U:$U,MATCH(W$21&amp;"-"&amp;$F222,Orçamento!$F:$F,),1)))</f>
        <v/>
      </c>
      <c r="X221" s="309" t="str">
        <f ca="1">IF(X$21&gt;$D221,"",IF($G221=$E$6,INDEX(Orçamento!$U:$U,MATCH(X$21,Orçamento!$C:$C,),1),INDEX(Orçamento!$U:$U,MATCH(X$21&amp;"-"&amp;$F222,Orçamento!$F:$F,),1)))</f>
        <v/>
      </c>
      <c r="Y221" s="309" t="str">
        <f ca="1">IF(Y$21&gt;$D221,"",IF($G221=$E$6,INDEX(Orçamento!$U:$U,MATCH(Y$21,Orçamento!$C:$C,),1),INDEX(Orçamento!$U:$U,MATCH(Y$21&amp;"-"&amp;$F222,Orçamento!$F:$F,),1)))</f>
        <v/>
      </c>
      <c r="Z221" s="309" t="str">
        <f ca="1">IF(Z$21&gt;$D221,"",IF($G221=$E$6,INDEX(Orçamento!$U:$U,MATCH(Z$21,Orçamento!$C:$C,),1),INDEX(Orçamento!$U:$U,MATCH(Z$21&amp;"-"&amp;$F222,Orçamento!$F:$F,),1)))</f>
        <v/>
      </c>
      <c r="AA221" s="311" t="str">
        <f ca="1">IF(AA$21&gt;$D221,"",IF($G221=$E$6,INDEX(Orçamento!$U:$U,MATCH(AA$21,Orçamento!$C:$C,),1),INDEX(Orçamento!$U:$U,MATCH(AA$21&amp;"-"&amp;$F222,Orçamento!$F:$F,),1)))</f>
        <v/>
      </c>
      <c r="AB221" s="311" t="str">
        <f ca="1">IF(AB$21&gt;$D221,"",IF($G221=$E$6,INDEX(Orçamento!$U:$U,MATCH(AB$21,Orçamento!$C:$C,),1),INDEX(Orçamento!$U:$U,MATCH(AB$21&amp;"-"&amp;$F222,Orçamento!$F:$F,),1)))</f>
        <v/>
      </c>
      <c r="AC221" s="311" t="str">
        <f ca="1">IF(AC$21&gt;$D221,"",IF($G221=$E$6,INDEX(Orçamento!$U:$U,MATCH(AC$21,Orçamento!$C:$C,),1),INDEX(Orçamento!$U:$U,MATCH(AC$21&amp;"-"&amp;$F222,Orçamento!$F:$F,),1)))</f>
        <v/>
      </c>
      <c r="AD221" s="311" t="str">
        <f ca="1">IF(AD$21&gt;$D221,"",IF($G221=$E$6,INDEX(Orçamento!$U:$U,MATCH(AD$21,Orçamento!$C:$C,),1),INDEX(Orçamento!$U:$U,MATCH(AD$21&amp;"-"&amp;$F222,Orçamento!$F:$F,),1)))</f>
        <v/>
      </c>
      <c r="AE221" s="311" t="str">
        <f ca="1">IF(AE$21&gt;$D221,"",IF($G221=$E$6,INDEX(Orçamento!$U:$U,MATCH(AE$21,Orçamento!$C:$C,),1),INDEX(Orçamento!$U:$U,MATCH(AE$21&amp;"-"&amp;$F222,Orçamento!$F:$F,),1)))</f>
        <v/>
      </c>
      <c r="AF221" s="311" t="str">
        <f ca="1">IF(AF$21&gt;$D221,"",IF($G221=$E$6,INDEX(Orçamento!$U:$U,MATCH(AF$21,Orçamento!$C:$C,),1),INDEX(Orçamento!$U:$U,MATCH(AF$21&amp;"-"&amp;$F222,Orçamento!$F:$F,),1)))</f>
        <v/>
      </c>
      <c r="AG221" s="311" t="str">
        <f ca="1">IF(AG$21&gt;$D221,"",IF($G221=$E$6,INDEX(Orçamento!$U:$U,MATCH(AG$21,Orçamento!$C:$C,),1),INDEX(Orçamento!$U:$U,MATCH(AG$21&amp;"-"&amp;$F222,Orçamento!$F:$F,),1)))</f>
        <v/>
      </c>
      <c r="AH221" s="311" t="str">
        <f ca="1">IF(AH$21&gt;$D221,"",IF($G221=$E$6,INDEX(Orçamento!$U:$U,MATCH(AH$21,Orçamento!$C:$C,),1),INDEX(Orçamento!$U:$U,MATCH(AH$21&amp;"-"&amp;$F222,Orçamento!$F:$F,),1)))</f>
        <v/>
      </c>
      <c r="AI221" s="311" t="str">
        <f ca="1">IF(AI$21&gt;$D221,"",IF($G221=$E$6,INDEX(Orçamento!$U:$U,MATCH(AI$21,Orçamento!$C:$C,),1),INDEX(Orçamento!$U:$U,MATCH(AI$21&amp;"-"&amp;$F222,Orçamento!$F:$F,),1)))</f>
        <v/>
      </c>
      <c r="AJ221" s="311" t="str">
        <f ca="1">IF(AJ$21&gt;$D221,"",IF($G221=$E$6,INDEX(Orçamento!$U:$U,MATCH(AJ$21,Orçamento!$C:$C,),1),INDEX(Orçamento!$U:$U,MATCH(AJ$21&amp;"-"&amp;$F222,Orçamento!$F:$F,),1)))</f>
        <v/>
      </c>
      <c r="AK221" s="311" t="str">
        <f ca="1">IF(AK$21&gt;$D221,"",IF($G221=$E$6,INDEX(Orçamento!$U:$U,MATCH(AK$21,Orçamento!$C:$C,),1),INDEX(Orçamento!$U:$U,MATCH(AK$21&amp;"-"&amp;$F222,Orçamento!$F:$F,),1)))</f>
        <v/>
      </c>
    </row>
    <row r="222" spans="1:37" ht="13.15" customHeight="1">
      <c r="A222" s="206"/>
      <c r="B222" s="263">
        <f t="shared" ref="B222" ca="1" si="214">IF($F221&gt;$E$2,0,(1/(1-B223-C223))*(B223+C223))</f>
        <v>0</v>
      </c>
      <c r="C222" s="264" cm="1">
        <f t="array" aca="1" ref="C222" ca="1">IF(ROUND(SUM(IF(R221:AK221&lt;&gt;"",(R222:AK222)))-N221,3)&lt;&gt;0,"X",0)</f>
        <v>0</v>
      </c>
      <c r="D222" s="206"/>
      <c r="E222" s="215" t="str" cm="1">
        <f t="array" aca="1" ref="E222" ca="1">IF($F221&gt;$E$2,"",INDEX('QC rev00'!$J$9:$J$120,1+E221,1))</f>
        <v/>
      </c>
      <c r="F222" s="215" t="str" cm="1">
        <f t="array" aca="1" ref="F222" ca="1">IF($F221&gt;$E$2,"",IF($F$2=1,INDEX('QC rev00'!$M$10:$T$120,$F223,1),IF($F$2=2,INDEX(#REF!,$F223,1),INDEX(#REF!,$F223,1))))</f>
        <v/>
      </c>
      <c r="G222" s="752"/>
      <c r="H222" s="729"/>
      <c r="I222" s="730"/>
      <c r="J222" s="747"/>
      <c r="K222" s="748"/>
      <c r="L222" s="755"/>
      <c r="M222" s="734"/>
      <c r="N222" s="737"/>
      <c r="O222" s="740"/>
      <c r="P222" s="743"/>
      <c r="Q222" s="265" t="s">
        <v>90</v>
      </c>
      <c r="R222" s="312" t="str" cm="1">
        <f t="array" aca="1" ref="R222" ca="1">IF(OR($D221=0,R221="",$N221=0),"",
IF($G221=$E$6,
SUM(IF(OFFSET($R$23,,,($F221-1)*3-2,$D$3)=R221,OFFSET($R$25,,,($F221-1)*3-2,$D$3)*OFFSET($B$23,1,,($F221-1)*3-2,1))),
IF($D221=1,$N221,
SUMIF(OFFSET(Orçamento!$D$1,$B221-1,,$C221,),$F222&amp;"-"&amp;R221,OFFSET(Orçamento!$I$1,$B221-1,,$C221,))*$N221/$E222)))</f>
        <v/>
      </c>
      <c r="S222" s="312" t="str" cm="1">
        <f t="array" aca="1" ref="S222" ca="1">IF(OR($D221=0,S221="",$N221=0),"",
IF($G221=$E$6,
SUM(IF(OFFSET($R$23,,,($F221-1)*3-2,$D$3)=S221,OFFSET($R$25,,,($F221-1)*3-2,$D$3)*OFFSET($B$23,1,,($F221-1)*3-2,1))),
IF($D221=1,$N221,
SUMIF(OFFSET(Orçamento!$D$1,$B221-1,,$C221,),$F222&amp;"-"&amp;S221,OFFSET(Orçamento!$I$1,$B221-1,,$C221,))*$N221/$E222)))</f>
        <v/>
      </c>
      <c r="T222" s="312" t="str" cm="1">
        <f t="array" aca="1" ref="T222" ca="1">IF(OR($D221=0,T221="",$N221=0),"",
IF($G221=$E$6,
SUM(IF(OFFSET($R$23,,,($F221-1)*3-2,$D$3)=T221,OFFSET($R$25,,,($F221-1)*3-2,$D$3)*OFFSET($B$23,1,,($F221-1)*3-2,1))),
IF($D221=1,$N221,
SUMIF(OFFSET(Orçamento!$D$1,$B221-1,,$C221,),$F222&amp;"-"&amp;T221,OFFSET(Orçamento!$I$1,$B221-1,,$C221,))*$N221/$E222)))</f>
        <v/>
      </c>
      <c r="U222" s="313" t="str" cm="1">
        <f t="array" aca="1" ref="U222" ca="1">IF(OR($D221=0,U221="",$N221=0),"",
IF($G221=$E$6,
SUM(IF(OFFSET($R$23,,,($F221-1)*3-2,$D$3)=U221,OFFSET($R$25,,,($F221-1)*3-2,$D$3)*OFFSET($B$23,1,,($F221-1)*3-2,1))),
IF($D221=1,$N221,
SUMIF(OFFSET(Orçamento!$D$1,$B221-1,,$C221,),$F222&amp;"-"&amp;U221,OFFSET(Orçamento!$I$1,$B221-1,,$C221,))*$N221/$E222)))</f>
        <v/>
      </c>
      <c r="V222" s="312" t="str" cm="1">
        <f t="array" aca="1" ref="V222" ca="1">IF(OR($D221=0,V221="",$N221=0),"",
IF($G221=$E$6,
SUM(IF(OFFSET($R$23,,,($F221-1)*3-2,$D$3)=V221,OFFSET($R$25,,,($F221-1)*3-2,$D$3)*OFFSET($B$23,1,,($F221-1)*3-2,1))),
IF($D221=1,$N221,
SUMIF(OFFSET(Orçamento!$D$1,$B221-1,,$C221,),$F222&amp;"-"&amp;V221,OFFSET(Orçamento!$I$1,$B221-1,,$C221,))*$N221/$E222)))</f>
        <v/>
      </c>
      <c r="W222" s="312" t="str" cm="1">
        <f t="array" aca="1" ref="W222" ca="1">IF(OR($D221=0,W221="",$N221=0),"",
IF($G221=$E$6,
SUM(IF(OFFSET($R$23,,,($F221-1)*3-2,$D$3)=W221,OFFSET($R$25,,,($F221-1)*3-2,$D$3)*OFFSET($B$23,1,,($F221-1)*3-2,1))),
IF($D221=1,$N221,
SUMIF(OFFSET(Orçamento!$D$1,$B221-1,,$C221,),$F222&amp;"-"&amp;W221,OFFSET(Orçamento!$I$1,$B221-1,,$C221,))*$N221/$E222)))</f>
        <v/>
      </c>
      <c r="X222" s="312" t="str" cm="1">
        <f t="array" aca="1" ref="X222" ca="1">IF(OR($D221=0,X221="",$N221=0),"",
IF($G221=$E$6,
SUM(IF(OFFSET($R$23,,,($F221-1)*3-2,$D$3)=X221,OFFSET($R$25,,,($F221-1)*3-2,$D$3)*OFFSET($B$23,1,,($F221-1)*3-2,1))),
IF($D221=1,$N221,
SUMIF(OFFSET(Orçamento!$D$1,$B221-1,,$C221,),$F222&amp;"-"&amp;X221,OFFSET(Orçamento!$I$1,$B221-1,,$C221,))*$N221/$E222)))</f>
        <v/>
      </c>
      <c r="Y222" s="312" t="str" cm="1">
        <f t="array" aca="1" ref="Y222" ca="1">IF(OR($D221=0,Y221="",$N221=0),"",
IF($G221=$E$6,
SUM(IF(OFFSET($R$23,,,($F221-1)*3-2,$D$3)=Y221,OFFSET($R$25,,,($F221-1)*3-2,$D$3)*OFFSET($B$23,1,,($F221-1)*3-2,1))),
IF($D221=1,$N221,
SUMIF(OFFSET(Orçamento!$D$1,$B221-1,,$C221,),$F222&amp;"-"&amp;Y221,OFFSET(Orçamento!$I$1,$B221-1,,$C221,))*$N221/$E222)))</f>
        <v/>
      </c>
      <c r="Z222" s="312" t="str" cm="1">
        <f t="array" aca="1" ref="Z222" ca="1">IF(OR($D221=0,Z221="",$N221=0),"",
IF($G221=$E$6,
SUM(IF(OFFSET($R$23,,,($F221-1)*3-2,$D$3)=Z221,OFFSET($R$25,,,($F221-1)*3-2,$D$3)*OFFSET($B$23,1,,($F221-1)*3-2,1))),
IF($D221=1,$N221,
SUMIF(OFFSET(Orçamento!$D$1,$B221-1,,$C221,),$F222&amp;"-"&amp;Z221,OFFSET(Orçamento!$I$1,$B221-1,,$C221,))*$N221/$E222)))</f>
        <v/>
      </c>
      <c r="AA222" s="314" t="str" cm="1">
        <f t="array" aca="1" ref="AA222" ca="1">IF(OR($D221=0,AA221="",$N221=0),"",
IF($G221=$E$6,
SUM(IF(OFFSET($R$23,,,($F221-1)*3-2,$D$3)=AA221,OFFSET($R$25,,,($F221-1)*3-2,$D$3)*OFFSET($B$23,1,,($F221-1)*3-2,1))),
IF($D221=1,$N221,
SUMIF(OFFSET(Orçamento!$D$1,$B221-1,,$C221,),$F222&amp;"-"&amp;AA221,OFFSET(Orçamento!$I$1,$B221-1,,$C221,))*$N221/$E222)))</f>
        <v/>
      </c>
      <c r="AB222" s="314" t="str" cm="1">
        <f t="array" aca="1" ref="AB222" ca="1">IF(OR($D221=0,AB221="",$N221=0),"",
IF($G221=$E$6,
SUM(IF(OFFSET($R$23,,,($F221-1)*3-2,$D$3)=AB221,OFFSET($R$25,,,($F221-1)*3-2,$D$3)*OFFSET($B$23,1,,($F221-1)*3-2,1))),
IF($D221=1,$N221,
SUMIF(OFFSET(Orçamento!$D$1,$B221-1,,$C221,),$F222&amp;"-"&amp;AB221,OFFSET(Orçamento!$I$1,$B221-1,,$C221,))*$N221/$E222)))</f>
        <v/>
      </c>
      <c r="AC222" s="314" t="str" cm="1">
        <f t="array" aca="1" ref="AC222" ca="1">IF(OR($D221=0,AC221="",$N221=0),"",
IF($G221=$E$6,
SUM(IF(OFFSET($R$23,,,($F221-1)*3-2,$D$3)=AC221,OFFSET($R$25,,,($F221-1)*3-2,$D$3)*OFFSET($B$23,1,,($F221-1)*3-2,1))),
IF($D221=1,$N221,
SUMIF(OFFSET(Orçamento!$D$1,$B221-1,,$C221,),$F222&amp;"-"&amp;AC221,OFFSET(Orçamento!$I$1,$B221-1,,$C221,))*$N221/$E222)))</f>
        <v/>
      </c>
      <c r="AD222" s="314" t="str" cm="1">
        <f t="array" aca="1" ref="AD222" ca="1">IF(OR($D221=0,AD221="",$N221=0),"",
IF($G221=$E$6,
SUM(IF(OFFSET($R$23,,,($F221-1)*3-2,$D$3)=AD221,OFFSET($R$25,,,($F221-1)*3-2,$D$3)*OFFSET($B$23,1,,($F221-1)*3-2,1))),
IF($D221=1,$N221,
SUMIF(OFFSET(Orçamento!$D$1,$B221-1,,$C221,),$F222&amp;"-"&amp;AD221,OFFSET(Orçamento!$I$1,$B221-1,,$C221,))*$N221/$E222)))</f>
        <v/>
      </c>
      <c r="AE222" s="314" t="str" cm="1">
        <f t="array" aca="1" ref="AE222" ca="1">IF(OR($D221=0,AE221="",$N221=0),"",
IF($G221=$E$6,
SUM(IF(OFFSET($R$23,,,($F221-1)*3-2,$D$3)=AE221,OFFSET($R$25,,,($F221-1)*3-2,$D$3)*OFFSET($B$23,1,,($F221-1)*3-2,1))),
IF($D221=1,$N221,
SUMIF(OFFSET(Orçamento!$D$1,$B221-1,,$C221,),$F222&amp;"-"&amp;AE221,OFFSET(Orçamento!$I$1,$B221-1,,$C221,))*$N221/$E222)))</f>
        <v/>
      </c>
      <c r="AF222" s="314" t="str" cm="1">
        <f t="array" aca="1" ref="AF222" ca="1">IF(OR($D221=0,AF221="",$N221=0),"",
IF($G221=$E$6,
SUM(IF(OFFSET($R$23,,,($F221-1)*3-2,$D$3)=AF221,OFFSET($R$25,,,($F221-1)*3-2,$D$3)*OFFSET($B$23,1,,($F221-1)*3-2,1))),
IF($D221=1,$N221,
SUMIF(OFFSET(Orçamento!$D$1,$B221-1,,$C221,),$F222&amp;"-"&amp;AF221,OFFSET(Orçamento!$I$1,$B221-1,,$C221,))*$N221/$E222)))</f>
        <v/>
      </c>
      <c r="AG222" s="314" t="str" cm="1">
        <f t="array" aca="1" ref="AG222" ca="1">IF(OR($D221=0,AG221="",$N221=0),"",
IF($G221=$E$6,
SUM(IF(OFFSET($R$23,,,($F221-1)*3-2,$D$3)=AG221,OFFSET($R$25,,,($F221-1)*3-2,$D$3)*OFFSET($B$23,1,,($F221-1)*3-2,1))),
IF($D221=1,$N221,
SUMIF(OFFSET(Orçamento!$D$1,$B221-1,,$C221,),$F222&amp;"-"&amp;AG221,OFFSET(Orçamento!$I$1,$B221-1,,$C221,))*$N221/$E222)))</f>
        <v/>
      </c>
      <c r="AH222" s="314" t="str" cm="1">
        <f t="array" aca="1" ref="AH222" ca="1">IF(OR($D221=0,AH221="",$N221=0),"",
IF($G221=$E$6,
SUM(IF(OFFSET($R$23,,,($F221-1)*3-2,$D$3)=AH221,OFFSET($R$25,,,($F221-1)*3-2,$D$3)*OFFSET($B$23,1,,($F221-1)*3-2,1))),
IF($D221=1,$N221,
SUMIF(OFFSET(Orçamento!$D$1,$B221-1,,$C221,),$F222&amp;"-"&amp;AH221,OFFSET(Orçamento!$I$1,$B221-1,,$C221,))*$N221/$E222)))</f>
        <v/>
      </c>
      <c r="AI222" s="314" t="str" cm="1">
        <f t="array" aca="1" ref="AI222" ca="1">IF(OR($D221=0,AI221="",$N221=0),"",
IF($G221=$E$6,
SUM(IF(OFFSET($R$23,,,($F221-1)*3-2,$D$3)=AI221,OFFSET($R$25,,,($F221-1)*3-2,$D$3)*OFFSET($B$23,1,,($F221-1)*3-2,1))),
IF($D221=1,$N221,
SUMIF(OFFSET(Orçamento!$D$1,$B221-1,,$C221,),$F222&amp;"-"&amp;AI221,OFFSET(Orçamento!$I$1,$B221-1,,$C221,))*$N221/$E222)))</f>
        <v/>
      </c>
      <c r="AJ222" s="314" t="str" cm="1">
        <f t="array" aca="1" ref="AJ222" ca="1">IF(OR($D221=0,AJ221="",$N221=0),"",
IF($G221=$E$6,
SUM(IF(OFFSET($R$23,,,($F221-1)*3-2,$D$3)=AJ221,OFFSET($R$25,,,($F221-1)*3-2,$D$3)*OFFSET($B$23,1,,($F221-1)*3-2,1))),
IF($D221=1,$N221,
SUMIF(OFFSET(Orçamento!$D$1,$B221-1,,$C221,),$F222&amp;"-"&amp;AJ221,OFFSET(Orçamento!$I$1,$B221-1,,$C221,))*$N221/$E222)))</f>
        <v/>
      </c>
      <c r="AK222" s="314" t="str" cm="1">
        <f t="array" aca="1" ref="AK222" ca="1">IF(OR($D221=0,AK221="",$N221=0),"",
IF($G221=$E$6,
SUM(IF(OFFSET($R$23,,,($F221-1)*3-2,$D$3)=AK221,OFFSET($R$25,,,($F221-1)*3-2,$D$3)*OFFSET($B$23,1,,($F221-1)*3-2,1))),
IF($D221=1,$N221,
SUMIF(OFFSET(Orçamento!$D$1,$B221-1,,$C221,),$F222&amp;"-"&amp;AK221,OFFSET(Orçamento!$I$1,$B221-1,,$C221,))*$N221/$E222)))</f>
        <v/>
      </c>
    </row>
    <row r="223" spans="1:37" ht="13.15" customHeight="1">
      <c r="A223" s="206"/>
      <c r="B223" s="266" t="str" cm="1">
        <f t="array" aca="1" ref="B223" ca="1">IF($F221&gt;$E$2,"",IF($F$2=1,INDEX('QC rev00'!$M$10:$T$120,$F223,5),IF($F$2=2,INDEX(#REF!,$F223,5),INDEX(#REF!,$F223,5))))</f>
        <v/>
      </c>
      <c r="C223" s="266" t="str" cm="1">
        <f t="array" aca="1" ref="C223" ca="1">IF($F221&gt;$E$2,"",IF($F$2=1,INDEX('QC rev00'!$M$10:$T$120,$F223,6),IF($F$2=2,INDEX(#REF!,$F223,6),INDEX(#REF!,$F223,6))))</f>
        <v/>
      </c>
      <c r="D223" s="207"/>
      <c r="E223" s="207"/>
      <c r="F223" s="207" t="str">
        <f ca="1">IF(F221&gt;$E$2,"",MATCH(F221,'QC rev00'!$C$10:$C$120,))</f>
        <v/>
      </c>
      <c r="G223" s="753"/>
      <c r="H223" s="731"/>
      <c r="I223" s="732"/>
      <c r="J223" s="749"/>
      <c r="K223" s="750"/>
      <c r="L223" s="756"/>
      <c r="M223" s="735"/>
      <c r="N223" s="738"/>
      <c r="O223" s="741"/>
      <c r="P223" s="744"/>
      <c r="Q223" s="267" t="s">
        <v>91</v>
      </c>
      <c r="R223" s="588">
        <f t="shared" ref="R223:AK223" ca="1" si="215">IFERROR(R222*$O221,0)</f>
        <v>0</v>
      </c>
      <c r="S223" s="588">
        <f t="shared" ca="1" si="215"/>
        <v>0</v>
      </c>
      <c r="T223" s="588">
        <f t="shared" ca="1" si="215"/>
        <v>0</v>
      </c>
      <c r="U223" s="589">
        <f t="shared" ca="1" si="215"/>
        <v>0</v>
      </c>
      <c r="V223" s="588">
        <f t="shared" ca="1" si="215"/>
        <v>0</v>
      </c>
      <c r="W223" s="588">
        <f t="shared" ca="1" si="215"/>
        <v>0</v>
      </c>
      <c r="X223" s="588">
        <f t="shared" ca="1" si="215"/>
        <v>0</v>
      </c>
      <c r="Y223" s="588">
        <f t="shared" ca="1" si="215"/>
        <v>0</v>
      </c>
      <c r="Z223" s="588">
        <f t="shared" ca="1" si="215"/>
        <v>0</v>
      </c>
      <c r="AA223" s="588">
        <f t="shared" ca="1" si="215"/>
        <v>0</v>
      </c>
      <c r="AB223" s="588">
        <f t="shared" ca="1" si="215"/>
        <v>0</v>
      </c>
      <c r="AC223" s="588">
        <f t="shared" ca="1" si="215"/>
        <v>0</v>
      </c>
      <c r="AD223" s="588">
        <f t="shared" ca="1" si="215"/>
        <v>0</v>
      </c>
      <c r="AE223" s="588">
        <f t="shared" ca="1" si="215"/>
        <v>0</v>
      </c>
      <c r="AF223" s="588">
        <f t="shared" ca="1" si="215"/>
        <v>0</v>
      </c>
      <c r="AG223" s="588">
        <f t="shared" ca="1" si="215"/>
        <v>0</v>
      </c>
      <c r="AH223" s="588">
        <f t="shared" ca="1" si="215"/>
        <v>0</v>
      </c>
      <c r="AI223" s="588">
        <f t="shared" ca="1" si="215"/>
        <v>0</v>
      </c>
      <c r="AJ223" s="588">
        <f t="shared" ca="1" si="215"/>
        <v>0</v>
      </c>
      <c r="AK223" s="588">
        <f t="shared" ca="1" si="215"/>
        <v>0</v>
      </c>
    </row>
    <row r="224" spans="1:37" ht="13.15" customHeight="1">
      <c r="A224" s="206"/>
      <c r="B224" s="261">
        <f ca="1">IF($F224&gt;$E$2,0,IF(E224&lt;&gt;"",MATCH(F225&amp;" - Mapa",Orçamento!J:J,),0))</f>
        <v>0</v>
      </c>
      <c r="C224" s="215">
        <f ca="1">IF($D224&gt;1,_xlfn.MAXIFS(Orçamento!G:G,Orçamento!J:J,F225&amp;" - Mapa")+6-B224,0)</f>
        <v>0</v>
      </c>
      <c r="D224" s="261">
        <f ca="1">IF($F224&gt;$E$2,0,IF($G224=$E$6,$D$2,IF(E224&lt;&gt;"",_xlfn.MAXIFS(Orçamento!E:E,Orçamento!J:J,F225&amp;" - Mapa"),0)))</f>
        <v>0</v>
      </c>
      <c r="E224" s="215" t="str">
        <f ca="1">IF(F225="","",_xlfn.IFNA(MATCH($F225,'QC rev00'!$G$10:$G$120,),""))</f>
        <v/>
      </c>
      <c r="F224" s="207" cm="1">
        <f t="array" aca="1" ref="F224" ca="1">OFFSET(F224,-3,,,)+1</f>
        <v>68</v>
      </c>
      <c r="G224" s="751" t="str" cm="1">
        <f t="array" aca="1" ref="G224" ca="1">IF($F224&gt;$E$2,"",IF($F$2=1,INDEX('QC rev00'!$M$10:$T$120,$F226,2),IF($F$2=2,INDEX(#REF!,$F226,2),INDEX(#REF!,$F226,2))))</f>
        <v/>
      </c>
      <c r="H224" s="727" t="str" cm="1">
        <f t="array" aca="1" ref="H224" ca="1">IF($F224&gt;$E$2,"",IF($F$2=1,INDEX('QC rev00'!$M$10:$T$120,$F226,3),IF($F$2=2,INDEX(#REF!,$F226,3),INDEX(#REF!,$F226,3))))</f>
        <v/>
      </c>
      <c r="I224" s="728"/>
      <c r="J224" s="745"/>
      <c r="K224" s="746"/>
      <c r="L224" s="754" t="str" cm="1">
        <f t="array" aca="1" ref="L224" ca="1">IF($F224&gt;$E$2,"",IF($F$2=1,INDEX('QC rev00'!$M$10:$T$120,$F226,7),IF($F$2=2,INDEX(#REF!,$F226,7),INDEX(#REF!,$F226,7))))</f>
        <v/>
      </c>
      <c r="M224" s="733" t="str" cm="1">
        <f t="array" aca="1" ref="M224" ca="1">IF($F224&gt;$E$2,"",IF($F$2=1,INDEX('QC rev00'!$M$10:$T$120,$F226,8),IF($F$2=2,INDEX(#REF!,$F226,8),INDEX(#REF!,$F226,8))))</f>
        <v/>
      </c>
      <c r="N224" s="736" cm="1">
        <f t="array" aca="1" ref="N224" ca="1">IF($F224&gt;$E$2,0,IF(_xlfn.IFNA(MATCH($G224,Listas!$E$4:$E$206,),0)&gt;0,$F$5,IF($F$2=1,INDEX('QC rev00'!$M$10:$U$120,$F226,9),IF($F$2=2,INDEX(#REF!,$F226,9),INDEX(#REF!,$F226,9)))))</f>
        <v>0</v>
      </c>
      <c r="O224" s="739" cm="1">
        <f t="array" aca="1" ref="O224" ca="1">IF($F224&gt;$E$2,0,IF(_xlfn.IFNA(MATCH($G224,Listas!$E$4:$E$206,),0)&gt;0,1,IF($H$10=0,0,IF($F$2=1,INDEX('QC rev00'!$M$10:$BC$120,$F226,9+$F$3),IF($F$2=2,INDEX(#REF!,$F226,9+$F$3),INDEX(#REF!,$F226,9+$F$3)))*IF($E$5="X",1,1-$B226-$C226))))</f>
        <v>0</v>
      </c>
      <c r="P224" s="742">
        <f t="shared" ref="P224" ca="1" si="216">N224*O224</f>
        <v>0</v>
      </c>
      <c r="Q224" s="262" t="s">
        <v>89</v>
      </c>
      <c r="R224" s="308" t="str" cm="1">
        <f t="array" aca="1" ref="R224" ca="1">IF($D224=0,"",IF($G224=$E$6,INDEX(Orçamento!$U:$U,MATCH(R$21,Orçamento!$C:$C,),1),INDEX(Orçamento!$U:$U,$B224,1)))</f>
        <v/>
      </c>
      <c r="S224" s="309" t="str">
        <f ca="1">IF(S$21&gt;$D224,"",IF($G224=$E$6,INDEX(Orçamento!$U:$U,MATCH(S$21,Orçamento!$C:$C,),1),INDEX(Orçamento!$U:$U,MATCH(S$21&amp;"-"&amp;$F225,Orçamento!$F:$F,),1)))</f>
        <v/>
      </c>
      <c r="T224" s="309" t="str">
        <f ca="1">IF(T$21&gt;$D224,"",IF($G224=$E$6,INDEX(Orçamento!$U:$U,MATCH(T$21,Orçamento!$C:$C,),1),INDEX(Orçamento!$U:$U,MATCH(T$21&amp;"-"&amp;$F225,Orçamento!$F:$F,),1)))</f>
        <v/>
      </c>
      <c r="U224" s="310" t="str">
        <f ca="1">IF(U$21&gt;$D224,"",IF($G224=$E$6,INDEX(Orçamento!$U:$U,MATCH(U$21,Orçamento!$C:$C,),1),INDEX(Orçamento!$U:$U,MATCH(U$21&amp;"-"&amp;$F225,Orçamento!$F:$F,),1)))</f>
        <v/>
      </c>
      <c r="V224" s="309" t="str">
        <f ca="1">IF(V$21&gt;$D224,"",IF($G224=$E$6,INDEX(Orçamento!$U:$U,MATCH(V$21,Orçamento!$C:$C,),1),INDEX(Orçamento!$U:$U,MATCH(V$21&amp;"-"&amp;$F225,Orçamento!$F:$F,),1)))</f>
        <v/>
      </c>
      <c r="W224" s="309" t="str">
        <f ca="1">IF(W$21&gt;$D224,"",IF($G224=$E$6,INDEX(Orçamento!$U:$U,MATCH(W$21,Orçamento!$C:$C,),1),INDEX(Orçamento!$U:$U,MATCH(W$21&amp;"-"&amp;$F225,Orçamento!$F:$F,),1)))</f>
        <v/>
      </c>
      <c r="X224" s="309" t="str">
        <f ca="1">IF(X$21&gt;$D224,"",IF($G224=$E$6,INDEX(Orçamento!$U:$U,MATCH(X$21,Orçamento!$C:$C,),1),INDEX(Orçamento!$U:$U,MATCH(X$21&amp;"-"&amp;$F225,Orçamento!$F:$F,),1)))</f>
        <v/>
      </c>
      <c r="Y224" s="309" t="str">
        <f ca="1">IF(Y$21&gt;$D224,"",IF($G224=$E$6,INDEX(Orçamento!$U:$U,MATCH(Y$21,Orçamento!$C:$C,),1),INDEX(Orçamento!$U:$U,MATCH(Y$21&amp;"-"&amp;$F225,Orçamento!$F:$F,),1)))</f>
        <v/>
      </c>
      <c r="Z224" s="309" t="str">
        <f ca="1">IF(Z$21&gt;$D224,"",IF($G224=$E$6,INDEX(Orçamento!$U:$U,MATCH(Z$21,Orçamento!$C:$C,),1),INDEX(Orçamento!$U:$U,MATCH(Z$21&amp;"-"&amp;$F225,Orçamento!$F:$F,),1)))</f>
        <v/>
      </c>
      <c r="AA224" s="311" t="str">
        <f ca="1">IF(AA$21&gt;$D224,"",IF($G224=$E$6,INDEX(Orçamento!$U:$U,MATCH(AA$21,Orçamento!$C:$C,),1),INDEX(Orçamento!$U:$U,MATCH(AA$21&amp;"-"&amp;$F225,Orçamento!$F:$F,),1)))</f>
        <v/>
      </c>
      <c r="AB224" s="311" t="str">
        <f ca="1">IF(AB$21&gt;$D224,"",IF($G224=$E$6,INDEX(Orçamento!$U:$U,MATCH(AB$21,Orçamento!$C:$C,),1),INDEX(Orçamento!$U:$U,MATCH(AB$21&amp;"-"&amp;$F225,Orçamento!$F:$F,),1)))</f>
        <v/>
      </c>
      <c r="AC224" s="311" t="str">
        <f ca="1">IF(AC$21&gt;$D224,"",IF($G224=$E$6,INDEX(Orçamento!$U:$U,MATCH(AC$21,Orçamento!$C:$C,),1),INDEX(Orçamento!$U:$U,MATCH(AC$21&amp;"-"&amp;$F225,Orçamento!$F:$F,),1)))</f>
        <v/>
      </c>
      <c r="AD224" s="311" t="str">
        <f ca="1">IF(AD$21&gt;$D224,"",IF($G224=$E$6,INDEX(Orçamento!$U:$U,MATCH(AD$21,Orçamento!$C:$C,),1),INDEX(Orçamento!$U:$U,MATCH(AD$21&amp;"-"&amp;$F225,Orçamento!$F:$F,),1)))</f>
        <v/>
      </c>
      <c r="AE224" s="311" t="str">
        <f ca="1">IF(AE$21&gt;$D224,"",IF($G224=$E$6,INDEX(Orçamento!$U:$U,MATCH(AE$21,Orçamento!$C:$C,),1),INDEX(Orçamento!$U:$U,MATCH(AE$21&amp;"-"&amp;$F225,Orçamento!$F:$F,),1)))</f>
        <v/>
      </c>
      <c r="AF224" s="311" t="str">
        <f ca="1">IF(AF$21&gt;$D224,"",IF($G224=$E$6,INDEX(Orçamento!$U:$U,MATCH(AF$21,Orçamento!$C:$C,),1),INDEX(Orçamento!$U:$U,MATCH(AF$21&amp;"-"&amp;$F225,Orçamento!$F:$F,),1)))</f>
        <v/>
      </c>
      <c r="AG224" s="311" t="str">
        <f ca="1">IF(AG$21&gt;$D224,"",IF($G224=$E$6,INDEX(Orçamento!$U:$U,MATCH(AG$21,Orçamento!$C:$C,),1),INDEX(Orçamento!$U:$U,MATCH(AG$21&amp;"-"&amp;$F225,Orçamento!$F:$F,),1)))</f>
        <v/>
      </c>
      <c r="AH224" s="311" t="str">
        <f ca="1">IF(AH$21&gt;$D224,"",IF($G224=$E$6,INDEX(Orçamento!$U:$U,MATCH(AH$21,Orçamento!$C:$C,),1),INDEX(Orçamento!$U:$U,MATCH(AH$21&amp;"-"&amp;$F225,Orçamento!$F:$F,),1)))</f>
        <v/>
      </c>
      <c r="AI224" s="311" t="str">
        <f ca="1">IF(AI$21&gt;$D224,"",IF($G224=$E$6,INDEX(Orçamento!$U:$U,MATCH(AI$21,Orçamento!$C:$C,),1),INDEX(Orçamento!$U:$U,MATCH(AI$21&amp;"-"&amp;$F225,Orçamento!$F:$F,),1)))</f>
        <v/>
      </c>
      <c r="AJ224" s="311" t="str">
        <f ca="1">IF(AJ$21&gt;$D224,"",IF($G224=$E$6,INDEX(Orçamento!$U:$U,MATCH(AJ$21,Orçamento!$C:$C,),1),INDEX(Orçamento!$U:$U,MATCH(AJ$21&amp;"-"&amp;$F225,Orçamento!$F:$F,),1)))</f>
        <v/>
      </c>
      <c r="AK224" s="311" t="str">
        <f ca="1">IF(AK$21&gt;$D224,"",IF($G224=$E$6,INDEX(Orçamento!$U:$U,MATCH(AK$21,Orçamento!$C:$C,),1),INDEX(Orçamento!$U:$U,MATCH(AK$21&amp;"-"&amp;$F225,Orçamento!$F:$F,),1)))</f>
        <v/>
      </c>
    </row>
    <row r="225" spans="1:37" ht="13.15" customHeight="1">
      <c r="A225" s="206"/>
      <c r="B225" s="263">
        <f t="shared" ref="B225" ca="1" si="217">IF($F224&gt;$E$2,0,(1/(1-B226-C226))*(B226+C226))</f>
        <v>0</v>
      </c>
      <c r="C225" s="264" cm="1">
        <f t="array" aca="1" ref="C225" ca="1">IF(ROUND(SUM(IF(R224:AK224&lt;&gt;"",(R225:AK225)))-N224,3)&lt;&gt;0,"X",0)</f>
        <v>0</v>
      </c>
      <c r="D225" s="206"/>
      <c r="E225" s="215" t="str" cm="1">
        <f t="array" aca="1" ref="E225" ca="1">IF($F224&gt;$E$2,"",INDEX('QC rev00'!$J$9:$J$120,1+E224,1))</f>
        <v/>
      </c>
      <c r="F225" s="215" t="str" cm="1">
        <f t="array" aca="1" ref="F225" ca="1">IF($F224&gt;$E$2,"",IF($F$2=1,INDEX('QC rev00'!$M$10:$T$120,$F226,1),IF($F$2=2,INDEX(#REF!,$F226,1),INDEX(#REF!,$F226,1))))</f>
        <v/>
      </c>
      <c r="G225" s="752"/>
      <c r="H225" s="729"/>
      <c r="I225" s="730"/>
      <c r="J225" s="747"/>
      <c r="K225" s="748"/>
      <c r="L225" s="755"/>
      <c r="M225" s="734"/>
      <c r="N225" s="737"/>
      <c r="O225" s="740"/>
      <c r="P225" s="743"/>
      <c r="Q225" s="265" t="s">
        <v>90</v>
      </c>
      <c r="R225" s="312" t="str" cm="1">
        <f t="array" aca="1" ref="R225" ca="1">IF(OR($D224=0,R224="",$N224=0),"",
IF($G224=$E$6,
SUM(IF(OFFSET($R$23,,,($F224-1)*3-2,$D$3)=R224,OFFSET($R$25,,,($F224-1)*3-2,$D$3)*OFFSET($B$23,1,,($F224-1)*3-2,1))),
IF($D224=1,$N224,
SUMIF(OFFSET(Orçamento!$D$1,$B224-1,,$C224,),$F225&amp;"-"&amp;R224,OFFSET(Orçamento!$I$1,$B224-1,,$C224,))*$N224/$E225)))</f>
        <v/>
      </c>
      <c r="S225" s="312" t="str" cm="1">
        <f t="array" aca="1" ref="S225" ca="1">IF(OR($D224=0,S224="",$N224=0),"",
IF($G224=$E$6,
SUM(IF(OFFSET($R$23,,,($F224-1)*3-2,$D$3)=S224,OFFSET($R$25,,,($F224-1)*3-2,$D$3)*OFFSET($B$23,1,,($F224-1)*3-2,1))),
IF($D224=1,$N224,
SUMIF(OFFSET(Orçamento!$D$1,$B224-1,,$C224,),$F225&amp;"-"&amp;S224,OFFSET(Orçamento!$I$1,$B224-1,,$C224,))*$N224/$E225)))</f>
        <v/>
      </c>
      <c r="T225" s="312" t="str" cm="1">
        <f t="array" aca="1" ref="T225" ca="1">IF(OR($D224=0,T224="",$N224=0),"",
IF($G224=$E$6,
SUM(IF(OFFSET($R$23,,,($F224-1)*3-2,$D$3)=T224,OFFSET($R$25,,,($F224-1)*3-2,$D$3)*OFFSET($B$23,1,,($F224-1)*3-2,1))),
IF($D224=1,$N224,
SUMIF(OFFSET(Orçamento!$D$1,$B224-1,,$C224,),$F225&amp;"-"&amp;T224,OFFSET(Orçamento!$I$1,$B224-1,,$C224,))*$N224/$E225)))</f>
        <v/>
      </c>
      <c r="U225" s="313" t="str" cm="1">
        <f t="array" aca="1" ref="U225" ca="1">IF(OR($D224=0,U224="",$N224=0),"",
IF($G224=$E$6,
SUM(IF(OFFSET($R$23,,,($F224-1)*3-2,$D$3)=U224,OFFSET($R$25,,,($F224-1)*3-2,$D$3)*OFFSET($B$23,1,,($F224-1)*3-2,1))),
IF($D224=1,$N224,
SUMIF(OFFSET(Orçamento!$D$1,$B224-1,,$C224,),$F225&amp;"-"&amp;U224,OFFSET(Orçamento!$I$1,$B224-1,,$C224,))*$N224/$E225)))</f>
        <v/>
      </c>
      <c r="V225" s="312" t="str" cm="1">
        <f t="array" aca="1" ref="V225" ca="1">IF(OR($D224=0,V224="",$N224=0),"",
IF($G224=$E$6,
SUM(IF(OFFSET($R$23,,,($F224-1)*3-2,$D$3)=V224,OFFSET($R$25,,,($F224-1)*3-2,$D$3)*OFFSET($B$23,1,,($F224-1)*3-2,1))),
IF($D224=1,$N224,
SUMIF(OFFSET(Orçamento!$D$1,$B224-1,,$C224,),$F225&amp;"-"&amp;V224,OFFSET(Orçamento!$I$1,$B224-1,,$C224,))*$N224/$E225)))</f>
        <v/>
      </c>
      <c r="W225" s="312" t="str" cm="1">
        <f t="array" aca="1" ref="W225" ca="1">IF(OR($D224=0,W224="",$N224=0),"",
IF($G224=$E$6,
SUM(IF(OFFSET($R$23,,,($F224-1)*3-2,$D$3)=W224,OFFSET($R$25,,,($F224-1)*3-2,$D$3)*OFFSET($B$23,1,,($F224-1)*3-2,1))),
IF($D224=1,$N224,
SUMIF(OFFSET(Orçamento!$D$1,$B224-1,,$C224,),$F225&amp;"-"&amp;W224,OFFSET(Orçamento!$I$1,$B224-1,,$C224,))*$N224/$E225)))</f>
        <v/>
      </c>
      <c r="X225" s="312" t="str" cm="1">
        <f t="array" aca="1" ref="X225" ca="1">IF(OR($D224=0,X224="",$N224=0),"",
IF($G224=$E$6,
SUM(IF(OFFSET($R$23,,,($F224-1)*3-2,$D$3)=X224,OFFSET($R$25,,,($F224-1)*3-2,$D$3)*OFFSET($B$23,1,,($F224-1)*3-2,1))),
IF($D224=1,$N224,
SUMIF(OFFSET(Orçamento!$D$1,$B224-1,,$C224,),$F225&amp;"-"&amp;X224,OFFSET(Orçamento!$I$1,$B224-1,,$C224,))*$N224/$E225)))</f>
        <v/>
      </c>
      <c r="Y225" s="312" t="str" cm="1">
        <f t="array" aca="1" ref="Y225" ca="1">IF(OR($D224=0,Y224="",$N224=0),"",
IF($G224=$E$6,
SUM(IF(OFFSET($R$23,,,($F224-1)*3-2,$D$3)=Y224,OFFSET($R$25,,,($F224-1)*3-2,$D$3)*OFFSET($B$23,1,,($F224-1)*3-2,1))),
IF($D224=1,$N224,
SUMIF(OFFSET(Orçamento!$D$1,$B224-1,,$C224,),$F225&amp;"-"&amp;Y224,OFFSET(Orçamento!$I$1,$B224-1,,$C224,))*$N224/$E225)))</f>
        <v/>
      </c>
      <c r="Z225" s="312" t="str" cm="1">
        <f t="array" aca="1" ref="Z225" ca="1">IF(OR($D224=0,Z224="",$N224=0),"",
IF($G224=$E$6,
SUM(IF(OFFSET($R$23,,,($F224-1)*3-2,$D$3)=Z224,OFFSET($R$25,,,($F224-1)*3-2,$D$3)*OFFSET($B$23,1,,($F224-1)*3-2,1))),
IF($D224=1,$N224,
SUMIF(OFFSET(Orçamento!$D$1,$B224-1,,$C224,),$F225&amp;"-"&amp;Z224,OFFSET(Orçamento!$I$1,$B224-1,,$C224,))*$N224/$E225)))</f>
        <v/>
      </c>
      <c r="AA225" s="314" t="str" cm="1">
        <f t="array" aca="1" ref="AA225" ca="1">IF(OR($D224=0,AA224="",$N224=0),"",
IF($G224=$E$6,
SUM(IF(OFFSET($R$23,,,($F224-1)*3-2,$D$3)=AA224,OFFSET($R$25,,,($F224-1)*3-2,$D$3)*OFFSET($B$23,1,,($F224-1)*3-2,1))),
IF($D224=1,$N224,
SUMIF(OFFSET(Orçamento!$D$1,$B224-1,,$C224,),$F225&amp;"-"&amp;AA224,OFFSET(Orçamento!$I$1,$B224-1,,$C224,))*$N224/$E225)))</f>
        <v/>
      </c>
      <c r="AB225" s="314" t="str" cm="1">
        <f t="array" aca="1" ref="AB225" ca="1">IF(OR($D224=0,AB224="",$N224=0),"",
IF($G224=$E$6,
SUM(IF(OFFSET($R$23,,,($F224-1)*3-2,$D$3)=AB224,OFFSET($R$25,,,($F224-1)*3-2,$D$3)*OFFSET($B$23,1,,($F224-1)*3-2,1))),
IF($D224=1,$N224,
SUMIF(OFFSET(Orçamento!$D$1,$B224-1,,$C224,),$F225&amp;"-"&amp;AB224,OFFSET(Orçamento!$I$1,$B224-1,,$C224,))*$N224/$E225)))</f>
        <v/>
      </c>
      <c r="AC225" s="314" t="str" cm="1">
        <f t="array" aca="1" ref="AC225" ca="1">IF(OR($D224=0,AC224="",$N224=0),"",
IF($G224=$E$6,
SUM(IF(OFFSET($R$23,,,($F224-1)*3-2,$D$3)=AC224,OFFSET($R$25,,,($F224-1)*3-2,$D$3)*OFFSET($B$23,1,,($F224-1)*3-2,1))),
IF($D224=1,$N224,
SUMIF(OFFSET(Orçamento!$D$1,$B224-1,,$C224,),$F225&amp;"-"&amp;AC224,OFFSET(Orçamento!$I$1,$B224-1,,$C224,))*$N224/$E225)))</f>
        <v/>
      </c>
      <c r="AD225" s="314" t="str" cm="1">
        <f t="array" aca="1" ref="AD225" ca="1">IF(OR($D224=0,AD224="",$N224=0),"",
IF($G224=$E$6,
SUM(IF(OFFSET($R$23,,,($F224-1)*3-2,$D$3)=AD224,OFFSET($R$25,,,($F224-1)*3-2,$D$3)*OFFSET($B$23,1,,($F224-1)*3-2,1))),
IF($D224=1,$N224,
SUMIF(OFFSET(Orçamento!$D$1,$B224-1,,$C224,),$F225&amp;"-"&amp;AD224,OFFSET(Orçamento!$I$1,$B224-1,,$C224,))*$N224/$E225)))</f>
        <v/>
      </c>
      <c r="AE225" s="314" t="str" cm="1">
        <f t="array" aca="1" ref="AE225" ca="1">IF(OR($D224=0,AE224="",$N224=0),"",
IF($G224=$E$6,
SUM(IF(OFFSET($R$23,,,($F224-1)*3-2,$D$3)=AE224,OFFSET($R$25,,,($F224-1)*3-2,$D$3)*OFFSET($B$23,1,,($F224-1)*3-2,1))),
IF($D224=1,$N224,
SUMIF(OFFSET(Orçamento!$D$1,$B224-1,,$C224,),$F225&amp;"-"&amp;AE224,OFFSET(Orçamento!$I$1,$B224-1,,$C224,))*$N224/$E225)))</f>
        <v/>
      </c>
      <c r="AF225" s="314" t="str" cm="1">
        <f t="array" aca="1" ref="AF225" ca="1">IF(OR($D224=0,AF224="",$N224=0),"",
IF($G224=$E$6,
SUM(IF(OFFSET($R$23,,,($F224-1)*3-2,$D$3)=AF224,OFFSET($R$25,,,($F224-1)*3-2,$D$3)*OFFSET($B$23,1,,($F224-1)*3-2,1))),
IF($D224=1,$N224,
SUMIF(OFFSET(Orçamento!$D$1,$B224-1,,$C224,),$F225&amp;"-"&amp;AF224,OFFSET(Orçamento!$I$1,$B224-1,,$C224,))*$N224/$E225)))</f>
        <v/>
      </c>
      <c r="AG225" s="314" t="str" cm="1">
        <f t="array" aca="1" ref="AG225" ca="1">IF(OR($D224=0,AG224="",$N224=0),"",
IF($G224=$E$6,
SUM(IF(OFFSET($R$23,,,($F224-1)*3-2,$D$3)=AG224,OFFSET($R$25,,,($F224-1)*3-2,$D$3)*OFFSET($B$23,1,,($F224-1)*3-2,1))),
IF($D224=1,$N224,
SUMIF(OFFSET(Orçamento!$D$1,$B224-1,,$C224,),$F225&amp;"-"&amp;AG224,OFFSET(Orçamento!$I$1,$B224-1,,$C224,))*$N224/$E225)))</f>
        <v/>
      </c>
      <c r="AH225" s="314" t="str" cm="1">
        <f t="array" aca="1" ref="AH225" ca="1">IF(OR($D224=0,AH224="",$N224=0),"",
IF($G224=$E$6,
SUM(IF(OFFSET($R$23,,,($F224-1)*3-2,$D$3)=AH224,OFFSET($R$25,,,($F224-1)*3-2,$D$3)*OFFSET($B$23,1,,($F224-1)*3-2,1))),
IF($D224=1,$N224,
SUMIF(OFFSET(Orçamento!$D$1,$B224-1,,$C224,),$F225&amp;"-"&amp;AH224,OFFSET(Orçamento!$I$1,$B224-1,,$C224,))*$N224/$E225)))</f>
        <v/>
      </c>
      <c r="AI225" s="314" t="str" cm="1">
        <f t="array" aca="1" ref="AI225" ca="1">IF(OR($D224=0,AI224="",$N224=0),"",
IF($G224=$E$6,
SUM(IF(OFFSET($R$23,,,($F224-1)*3-2,$D$3)=AI224,OFFSET($R$25,,,($F224-1)*3-2,$D$3)*OFFSET($B$23,1,,($F224-1)*3-2,1))),
IF($D224=1,$N224,
SUMIF(OFFSET(Orçamento!$D$1,$B224-1,,$C224,),$F225&amp;"-"&amp;AI224,OFFSET(Orçamento!$I$1,$B224-1,,$C224,))*$N224/$E225)))</f>
        <v/>
      </c>
      <c r="AJ225" s="314" t="str" cm="1">
        <f t="array" aca="1" ref="AJ225" ca="1">IF(OR($D224=0,AJ224="",$N224=0),"",
IF($G224=$E$6,
SUM(IF(OFFSET($R$23,,,($F224-1)*3-2,$D$3)=AJ224,OFFSET($R$25,,,($F224-1)*3-2,$D$3)*OFFSET($B$23,1,,($F224-1)*3-2,1))),
IF($D224=1,$N224,
SUMIF(OFFSET(Orçamento!$D$1,$B224-1,,$C224,),$F225&amp;"-"&amp;AJ224,OFFSET(Orçamento!$I$1,$B224-1,,$C224,))*$N224/$E225)))</f>
        <v/>
      </c>
      <c r="AK225" s="314" t="str" cm="1">
        <f t="array" aca="1" ref="AK225" ca="1">IF(OR($D224=0,AK224="",$N224=0),"",
IF($G224=$E$6,
SUM(IF(OFFSET($R$23,,,($F224-1)*3-2,$D$3)=AK224,OFFSET($R$25,,,($F224-1)*3-2,$D$3)*OFFSET($B$23,1,,($F224-1)*3-2,1))),
IF($D224=1,$N224,
SUMIF(OFFSET(Orçamento!$D$1,$B224-1,,$C224,),$F225&amp;"-"&amp;AK224,OFFSET(Orçamento!$I$1,$B224-1,,$C224,))*$N224/$E225)))</f>
        <v/>
      </c>
    </row>
    <row r="226" spans="1:37" ht="13.15" customHeight="1">
      <c r="A226" s="206"/>
      <c r="B226" s="266" t="str" cm="1">
        <f t="array" aca="1" ref="B226" ca="1">IF($F224&gt;$E$2,"",IF($F$2=1,INDEX('QC rev00'!$M$10:$T$120,$F226,5),IF($F$2=2,INDEX(#REF!,$F226,5),INDEX(#REF!,$F226,5))))</f>
        <v/>
      </c>
      <c r="C226" s="266" t="str" cm="1">
        <f t="array" aca="1" ref="C226" ca="1">IF($F224&gt;$E$2,"",IF($F$2=1,INDEX('QC rev00'!$M$10:$T$120,$F226,6),IF($F$2=2,INDEX(#REF!,$F226,6),INDEX(#REF!,$F226,6))))</f>
        <v/>
      </c>
      <c r="D226" s="207"/>
      <c r="E226" s="207"/>
      <c r="F226" s="207" t="str">
        <f ca="1">IF(F224&gt;$E$2,"",MATCH(F224,'QC rev00'!$C$10:$C$120,))</f>
        <v/>
      </c>
      <c r="G226" s="753"/>
      <c r="H226" s="731"/>
      <c r="I226" s="732"/>
      <c r="J226" s="749"/>
      <c r="K226" s="750"/>
      <c r="L226" s="756"/>
      <c r="M226" s="735"/>
      <c r="N226" s="738"/>
      <c r="O226" s="741"/>
      <c r="P226" s="744"/>
      <c r="Q226" s="267" t="s">
        <v>91</v>
      </c>
      <c r="R226" s="588">
        <f t="shared" ref="R226:AK226" ca="1" si="218">IFERROR(R225*$O224,0)</f>
        <v>0</v>
      </c>
      <c r="S226" s="588">
        <f t="shared" ca="1" si="218"/>
        <v>0</v>
      </c>
      <c r="T226" s="588">
        <f t="shared" ca="1" si="218"/>
        <v>0</v>
      </c>
      <c r="U226" s="589">
        <f t="shared" ca="1" si="218"/>
        <v>0</v>
      </c>
      <c r="V226" s="588">
        <f t="shared" ca="1" si="218"/>
        <v>0</v>
      </c>
      <c r="W226" s="588">
        <f t="shared" ca="1" si="218"/>
        <v>0</v>
      </c>
      <c r="X226" s="588">
        <f t="shared" ca="1" si="218"/>
        <v>0</v>
      </c>
      <c r="Y226" s="588">
        <f t="shared" ca="1" si="218"/>
        <v>0</v>
      </c>
      <c r="Z226" s="588">
        <f t="shared" ca="1" si="218"/>
        <v>0</v>
      </c>
      <c r="AA226" s="588">
        <f t="shared" ca="1" si="218"/>
        <v>0</v>
      </c>
      <c r="AB226" s="588">
        <f t="shared" ca="1" si="218"/>
        <v>0</v>
      </c>
      <c r="AC226" s="588">
        <f t="shared" ca="1" si="218"/>
        <v>0</v>
      </c>
      <c r="AD226" s="588">
        <f t="shared" ca="1" si="218"/>
        <v>0</v>
      </c>
      <c r="AE226" s="588">
        <f t="shared" ca="1" si="218"/>
        <v>0</v>
      </c>
      <c r="AF226" s="588">
        <f t="shared" ca="1" si="218"/>
        <v>0</v>
      </c>
      <c r="AG226" s="588">
        <f t="shared" ca="1" si="218"/>
        <v>0</v>
      </c>
      <c r="AH226" s="588">
        <f t="shared" ca="1" si="218"/>
        <v>0</v>
      </c>
      <c r="AI226" s="588">
        <f t="shared" ca="1" si="218"/>
        <v>0</v>
      </c>
      <c r="AJ226" s="588">
        <f t="shared" ca="1" si="218"/>
        <v>0</v>
      </c>
      <c r="AK226" s="588">
        <f t="shared" ca="1" si="218"/>
        <v>0</v>
      </c>
    </row>
    <row r="227" spans="1:37" ht="13.15" customHeight="1">
      <c r="A227" s="206"/>
      <c r="B227" s="261">
        <f ca="1">IF($F227&gt;$E$2,0,IF(E227&lt;&gt;"",MATCH(F228&amp;" - Mapa",Orçamento!J:J,),0))</f>
        <v>0</v>
      </c>
      <c r="C227" s="215">
        <f ca="1">IF($D227&gt;1,_xlfn.MAXIFS(Orçamento!G:G,Orçamento!J:J,F228&amp;" - Mapa")+6-B227,0)</f>
        <v>0</v>
      </c>
      <c r="D227" s="261">
        <f ca="1">IF($F227&gt;$E$2,0,IF($G227=$E$6,$D$2,IF(E227&lt;&gt;"",_xlfn.MAXIFS(Orçamento!E:E,Orçamento!J:J,F228&amp;" - Mapa"),0)))</f>
        <v>0</v>
      </c>
      <c r="E227" s="215" t="str">
        <f ca="1">IF(F228="","",_xlfn.IFNA(MATCH($F228,'QC rev00'!$G$10:$G$120,),""))</f>
        <v/>
      </c>
      <c r="F227" s="207" cm="1">
        <f t="array" aca="1" ref="F227" ca="1">OFFSET(F227,-3,,,)+1</f>
        <v>69</v>
      </c>
      <c r="G227" s="751" t="str" cm="1">
        <f t="array" aca="1" ref="G227" ca="1">IF($F227&gt;$E$2,"",IF($F$2=1,INDEX('QC rev00'!$M$10:$T$120,$F229,2),IF($F$2=2,INDEX(#REF!,$F229,2),INDEX(#REF!,$F229,2))))</f>
        <v/>
      </c>
      <c r="H227" s="727" t="str" cm="1">
        <f t="array" aca="1" ref="H227" ca="1">IF($F227&gt;$E$2,"",IF($F$2=1,INDEX('QC rev00'!$M$10:$T$120,$F229,3),IF($F$2=2,INDEX(#REF!,$F229,3),INDEX(#REF!,$F229,3))))</f>
        <v/>
      </c>
      <c r="I227" s="728"/>
      <c r="J227" s="745"/>
      <c r="K227" s="746"/>
      <c r="L227" s="754" t="str" cm="1">
        <f t="array" aca="1" ref="L227" ca="1">IF($F227&gt;$E$2,"",IF($F$2=1,INDEX('QC rev00'!$M$10:$T$120,$F229,7),IF($F$2=2,INDEX(#REF!,$F229,7),INDEX(#REF!,$F229,7))))</f>
        <v/>
      </c>
      <c r="M227" s="733" t="str" cm="1">
        <f t="array" aca="1" ref="M227" ca="1">IF($F227&gt;$E$2,"",IF($F$2=1,INDEX('QC rev00'!$M$10:$T$120,$F229,8),IF($F$2=2,INDEX(#REF!,$F229,8),INDEX(#REF!,$F229,8))))</f>
        <v/>
      </c>
      <c r="N227" s="736" cm="1">
        <f t="array" aca="1" ref="N227" ca="1">IF($F227&gt;$E$2,0,IF(_xlfn.IFNA(MATCH($G227,Listas!$E$4:$E$206,),0)&gt;0,$F$5,IF($F$2=1,INDEX('QC rev00'!$M$10:$U$120,$F229,9),IF($F$2=2,INDEX(#REF!,$F229,9),INDEX(#REF!,$F229,9)))))</f>
        <v>0</v>
      </c>
      <c r="O227" s="739" cm="1">
        <f t="array" aca="1" ref="O227" ca="1">IF($F227&gt;$E$2,0,IF(_xlfn.IFNA(MATCH($G227,Listas!$E$4:$E$206,),0)&gt;0,1,IF($H$10=0,0,IF($F$2=1,INDEX('QC rev00'!$M$10:$BC$120,$F229,9+$F$3),IF($F$2=2,INDEX(#REF!,$F229,9+$F$3),INDEX(#REF!,$F229,9+$F$3)))*IF($E$5="X",1,1-$B229-$C229))))</f>
        <v>0</v>
      </c>
      <c r="P227" s="742">
        <f t="shared" ref="P227" ca="1" si="219">N227*O227</f>
        <v>0</v>
      </c>
      <c r="Q227" s="262" t="s">
        <v>89</v>
      </c>
      <c r="R227" s="308" t="str" cm="1">
        <f t="array" aca="1" ref="R227" ca="1">IF($D227=0,"",IF($G227=$E$6,INDEX(Orçamento!$U:$U,MATCH(R$21,Orçamento!$C:$C,),1),INDEX(Orçamento!$U:$U,$B227,1)))</f>
        <v/>
      </c>
      <c r="S227" s="309" t="str">
        <f ca="1">IF(S$21&gt;$D227,"",IF($G227=$E$6,INDEX(Orçamento!$U:$U,MATCH(S$21,Orçamento!$C:$C,),1),INDEX(Orçamento!$U:$U,MATCH(S$21&amp;"-"&amp;$F228,Orçamento!$F:$F,),1)))</f>
        <v/>
      </c>
      <c r="T227" s="309" t="str">
        <f ca="1">IF(T$21&gt;$D227,"",IF($G227=$E$6,INDEX(Orçamento!$U:$U,MATCH(T$21,Orçamento!$C:$C,),1),INDEX(Orçamento!$U:$U,MATCH(T$21&amp;"-"&amp;$F228,Orçamento!$F:$F,),1)))</f>
        <v/>
      </c>
      <c r="U227" s="310" t="str">
        <f ca="1">IF(U$21&gt;$D227,"",IF($G227=$E$6,INDEX(Orçamento!$U:$U,MATCH(U$21,Orçamento!$C:$C,),1),INDEX(Orçamento!$U:$U,MATCH(U$21&amp;"-"&amp;$F228,Orçamento!$F:$F,),1)))</f>
        <v/>
      </c>
      <c r="V227" s="309" t="str">
        <f ca="1">IF(V$21&gt;$D227,"",IF($G227=$E$6,INDEX(Orçamento!$U:$U,MATCH(V$21,Orçamento!$C:$C,),1),INDEX(Orçamento!$U:$U,MATCH(V$21&amp;"-"&amp;$F228,Orçamento!$F:$F,),1)))</f>
        <v/>
      </c>
      <c r="W227" s="309" t="str">
        <f ca="1">IF(W$21&gt;$D227,"",IF($G227=$E$6,INDEX(Orçamento!$U:$U,MATCH(W$21,Orçamento!$C:$C,),1),INDEX(Orçamento!$U:$U,MATCH(W$21&amp;"-"&amp;$F228,Orçamento!$F:$F,),1)))</f>
        <v/>
      </c>
      <c r="X227" s="309" t="str">
        <f ca="1">IF(X$21&gt;$D227,"",IF($G227=$E$6,INDEX(Orçamento!$U:$U,MATCH(X$21,Orçamento!$C:$C,),1),INDEX(Orçamento!$U:$U,MATCH(X$21&amp;"-"&amp;$F228,Orçamento!$F:$F,),1)))</f>
        <v/>
      </c>
      <c r="Y227" s="309" t="str">
        <f ca="1">IF(Y$21&gt;$D227,"",IF($G227=$E$6,INDEX(Orçamento!$U:$U,MATCH(Y$21,Orçamento!$C:$C,),1),INDEX(Orçamento!$U:$U,MATCH(Y$21&amp;"-"&amp;$F228,Orçamento!$F:$F,),1)))</f>
        <v/>
      </c>
      <c r="Z227" s="309" t="str">
        <f ca="1">IF(Z$21&gt;$D227,"",IF($G227=$E$6,INDEX(Orçamento!$U:$U,MATCH(Z$21,Orçamento!$C:$C,),1),INDEX(Orçamento!$U:$U,MATCH(Z$21&amp;"-"&amp;$F228,Orçamento!$F:$F,),1)))</f>
        <v/>
      </c>
      <c r="AA227" s="311" t="str">
        <f ca="1">IF(AA$21&gt;$D227,"",IF($G227=$E$6,INDEX(Orçamento!$U:$U,MATCH(AA$21,Orçamento!$C:$C,),1),INDEX(Orçamento!$U:$U,MATCH(AA$21&amp;"-"&amp;$F228,Orçamento!$F:$F,),1)))</f>
        <v/>
      </c>
      <c r="AB227" s="311" t="str">
        <f ca="1">IF(AB$21&gt;$D227,"",IF($G227=$E$6,INDEX(Orçamento!$U:$U,MATCH(AB$21,Orçamento!$C:$C,),1),INDEX(Orçamento!$U:$U,MATCH(AB$21&amp;"-"&amp;$F228,Orçamento!$F:$F,),1)))</f>
        <v/>
      </c>
      <c r="AC227" s="311" t="str">
        <f ca="1">IF(AC$21&gt;$D227,"",IF($G227=$E$6,INDEX(Orçamento!$U:$U,MATCH(AC$21,Orçamento!$C:$C,),1),INDEX(Orçamento!$U:$U,MATCH(AC$21&amp;"-"&amp;$F228,Orçamento!$F:$F,),1)))</f>
        <v/>
      </c>
      <c r="AD227" s="311" t="str">
        <f ca="1">IF(AD$21&gt;$D227,"",IF($G227=$E$6,INDEX(Orçamento!$U:$U,MATCH(AD$21,Orçamento!$C:$C,),1),INDEX(Orçamento!$U:$U,MATCH(AD$21&amp;"-"&amp;$F228,Orçamento!$F:$F,),1)))</f>
        <v/>
      </c>
      <c r="AE227" s="311" t="str">
        <f ca="1">IF(AE$21&gt;$D227,"",IF($G227=$E$6,INDEX(Orçamento!$U:$U,MATCH(AE$21,Orçamento!$C:$C,),1),INDEX(Orçamento!$U:$U,MATCH(AE$21&amp;"-"&amp;$F228,Orçamento!$F:$F,),1)))</f>
        <v/>
      </c>
      <c r="AF227" s="311" t="str">
        <f ca="1">IF(AF$21&gt;$D227,"",IF($G227=$E$6,INDEX(Orçamento!$U:$U,MATCH(AF$21,Orçamento!$C:$C,),1),INDEX(Orçamento!$U:$U,MATCH(AF$21&amp;"-"&amp;$F228,Orçamento!$F:$F,),1)))</f>
        <v/>
      </c>
      <c r="AG227" s="311" t="str">
        <f ca="1">IF(AG$21&gt;$D227,"",IF($G227=$E$6,INDEX(Orçamento!$U:$U,MATCH(AG$21,Orçamento!$C:$C,),1),INDEX(Orçamento!$U:$U,MATCH(AG$21&amp;"-"&amp;$F228,Orçamento!$F:$F,),1)))</f>
        <v/>
      </c>
      <c r="AH227" s="311" t="str">
        <f ca="1">IF(AH$21&gt;$D227,"",IF($G227=$E$6,INDEX(Orçamento!$U:$U,MATCH(AH$21,Orçamento!$C:$C,),1),INDEX(Orçamento!$U:$U,MATCH(AH$21&amp;"-"&amp;$F228,Orçamento!$F:$F,),1)))</f>
        <v/>
      </c>
      <c r="AI227" s="311" t="str">
        <f ca="1">IF(AI$21&gt;$D227,"",IF($G227=$E$6,INDEX(Orçamento!$U:$U,MATCH(AI$21,Orçamento!$C:$C,),1),INDEX(Orçamento!$U:$U,MATCH(AI$21&amp;"-"&amp;$F228,Orçamento!$F:$F,),1)))</f>
        <v/>
      </c>
      <c r="AJ227" s="311" t="str">
        <f ca="1">IF(AJ$21&gt;$D227,"",IF($G227=$E$6,INDEX(Orçamento!$U:$U,MATCH(AJ$21,Orçamento!$C:$C,),1),INDEX(Orçamento!$U:$U,MATCH(AJ$21&amp;"-"&amp;$F228,Orçamento!$F:$F,),1)))</f>
        <v/>
      </c>
      <c r="AK227" s="311" t="str">
        <f ca="1">IF(AK$21&gt;$D227,"",IF($G227=$E$6,INDEX(Orçamento!$U:$U,MATCH(AK$21,Orçamento!$C:$C,),1),INDEX(Orçamento!$U:$U,MATCH(AK$21&amp;"-"&amp;$F228,Orçamento!$F:$F,),1)))</f>
        <v/>
      </c>
    </row>
    <row r="228" spans="1:37" ht="13.15" customHeight="1">
      <c r="A228" s="206"/>
      <c r="B228" s="263">
        <f t="shared" ref="B228" ca="1" si="220">IF($F227&gt;$E$2,0,(1/(1-B229-C229))*(B229+C229))</f>
        <v>0</v>
      </c>
      <c r="C228" s="264" cm="1">
        <f t="array" aca="1" ref="C228" ca="1">IF(ROUND(SUM(IF(R227:AK227&lt;&gt;"",(R228:AK228)))-N227,3)&lt;&gt;0,"X",0)</f>
        <v>0</v>
      </c>
      <c r="D228" s="206"/>
      <c r="E228" s="215" t="str" cm="1">
        <f t="array" aca="1" ref="E228" ca="1">IF($F227&gt;$E$2,"",INDEX('QC rev00'!$J$9:$J$120,1+E227,1))</f>
        <v/>
      </c>
      <c r="F228" s="215" t="str" cm="1">
        <f t="array" aca="1" ref="F228" ca="1">IF($F227&gt;$E$2,"",IF($F$2=1,INDEX('QC rev00'!$M$10:$T$120,$F229,1),IF($F$2=2,INDEX(#REF!,$F229,1),INDEX(#REF!,$F229,1))))</f>
        <v/>
      </c>
      <c r="G228" s="752"/>
      <c r="H228" s="729"/>
      <c r="I228" s="730"/>
      <c r="J228" s="747"/>
      <c r="K228" s="748"/>
      <c r="L228" s="755"/>
      <c r="M228" s="734"/>
      <c r="N228" s="737"/>
      <c r="O228" s="740"/>
      <c r="P228" s="743"/>
      <c r="Q228" s="265" t="s">
        <v>90</v>
      </c>
      <c r="R228" s="312" t="str" cm="1">
        <f t="array" aca="1" ref="R228" ca="1">IF(OR($D227=0,R227="",$N227=0),"",
IF($G227=$E$6,
SUM(IF(OFFSET($R$23,,,($F227-1)*3-2,$D$3)=R227,OFFSET($R$25,,,($F227-1)*3-2,$D$3)*OFFSET($B$23,1,,($F227-1)*3-2,1))),
IF($D227=1,$N227,
SUMIF(OFFSET(Orçamento!$D$1,$B227-1,,$C227,),$F228&amp;"-"&amp;R227,OFFSET(Orçamento!$I$1,$B227-1,,$C227,))*$N227/$E228)))</f>
        <v/>
      </c>
      <c r="S228" s="312" t="str" cm="1">
        <f t="array" aca="1" ref="S228" ca="1">IF(OR($D227=0,S227="",$N227=0),"",
IF($G227=$E$6,
SUM(IF(OFFSET($R$23,,,($F227-1)*3-2,$D$3)=S227,OFFSET($R$25,,,($F227-1)*3-2,$D$3)*OFFSET($B$23,1,,($F227-1)*3-2,1))),
IF($D227=1,$N227,
SUMIF(OFFSET(Orçamento!$D$1,$B227-1,,$C227,),$F228&amp;"-"&amp;S227,OFFSET(Orçamento!$I$1,$B227-1,,$C227,))*$N227/$E228)))</f>
        <v/>
      </c>
      <c r="T228" s="312" t="str" cm="1">
        <f t="array" aca="1" ref="T228" ca="1">IF(OR($D227=0,T227="",$N227=0),"",
IF($G227=$E$6,
SUM(IF(OFFSET($R$23,,,($F227-1)*3-2,$D$3)=T227,OFFSET($R$25,,,($F227-1)*3-2,$D$3)*OFFSET($B$23,1,,($F227-1)*3-2,1))),
IF($D227=1,$N227,
SUMIF(OFFSET(Orçamento!$D$1,$B227-1,,$C227,),$F228&amp;"-"&amp;T227,OFFSET(Orçamento!$I$1,$B227-1,,$C227,))*$N227/$E228)))</f>
        <v/>
      </c>
      <c r="U228" s="313" t="str" cm="1">
        <f t="array" aca="1" ref="U228" ca="1">IF(OR($D227=0,U227="",$N227=0),"",
IF($G227=$E$6,
SUM(IF(OFFSET($R$23,,,($F227-1)*3-2,$D$3)=U227,OFFSET($R$25,,,($F227-1)*3-2,$D$3)*OFFSET($B$23,1,,($F227-1)*3-2,1))),
IF($D227=1,$N227,
SUMIF(OFFSET(Orçamento!$D$1,$B227-1,,$C227,),$F228&amp;"-"&amp;U227,OFFSET(Orçamento!$I$1,$B227-1,,$C227,))*$N227/$E228)))</f>
        <v/>
      </c>
      <c r="V228" s="312" t="str" cm="1">
        <f t="array" aca="1" ref="V228" ca="1">IF(OR($D227=0,V227="",$N227=0),"",
IF($G227=$E$6,
SUM(IF(OFFSET($R$23,,,($F227-1)*3-2,$D$3)=V227,OFFSET($R$25,,,($F227-1)*3-2,$D$3)*OFFSET($B$23,1,,($F227-1)*3-2,1))),
IF($D227=1,$N227,
SUMIF(OFFSET(Orçamento!$D$1,$B227-1,,$C227,),$F228&amp;"-"&amp;V227,OFFSET(Orçamento!$I$1,$B227-1,,$C227,))*$N227/$E228)))</f>
        <v/>
      </c>
      <c r="W228" s="312" t="str" cm="1">
        <f t="array" aca="1" ref="W228" ca="1">IF(OR($D227=0,W227="",$N227=0),"",
IF($G227=$E$6,
SUM(IF(OFFSET($R$23,,,($F227-1)*3-2,$D$3)=W227,OFFSET($R$25,,,($F227-1)*3-2,$D$3)*OFFSET($B$23,1,,($F227-1)*3-2,1))),
IF($D227=1,$N227,
SUMIF(OFFSET(Orçamento!$D$1,$B227-1,,$C227,),$F228&amp;"-"&amp;W227,OFFSET(Orçamento!$I$1,$B227-1,,$C227,))*$N227/$E228)))</f>
        <v/>
      </c>
      <c r="X228" s="312" t="str" cm="1">
        <f t="array" aca="1" ref="X228" ca="1">IF(OR($D227=0,X227="",$N227=0),"",
IF($G227=$E$6,
SUM(IF(OFFSET($R$23,,,($F227-1)*3-2,$D$3)=X227,OFFSET($R$25,,,($F227-1)*3-2,$D$3)*OFFSET($B$23,1,,($F227-1)*3-2,1))),
IF($D227=1,$N227,
SUMIF(OFFSET(Orçamento!$D$1,$B227-1,,$C227,),$F228&amp;"-"&amp;X227,OFFSET(Orçamento!$I$1,$B227-1,,$C227,))*$N227/$E228)))</f>
        <v/>
      </c>
      <c r="Y228" s="312" t="str" cm="1">
        <f t="array" aca="1" ref="Y228" ca="1">IF(OR($D227=0,Y227="",$N227=0),"",
IF($G227=$E$6,
SUM(IF(OFFSET($R$23,,,($F227-1)*3-2,$D$3)=Y227,OFFSET($R$25,,,($F227-1)*3-2,$D$3)*OFFSET($B$23,1,,($F227-1)*3-2,1))),
IF($D227=1,$N227,
SUMIF(OFFSET(Orçamento!$D$1,$B227-1,,$C227,),$F228&amp;"-"&amp;Y227,OFFSET(Orçamento!$I$1,$B227-1,,$C227,))*$N227/$E228)))</f>
        <v/>
      </c>
      <c r="Z228" s="312" t="str" cm="1">
        <f t="array" aca="1" ref="Z228" ca="1">IF(OR($D227=0,Z227="",$N227=0),"",
IF($G227=$E$6,
SUM(IF(OFFSET($R$23,,,($F227-1)*3-2,$D$3)=Z227,OFFSET($R$25,,,($F227-1)*3-2,$D$3)*OFFSET($B$23,1,,($F227-1)*3-2,1))),
IF($D227=1,$N227,
SUMIF(OFFSET(Orçamento!$D$1,$B227-1,,$C227,),$F228&amp;"-"&amp;Z227,OFFSET(Orçamento!$I$1,$B227-1,,$C227,))*$N227/$E228)))</f>
        <v/>
      </c>
      <c r="AA228" s="314" t="str" cm="1">
        <f t="array" aca="1" ref="AA228" ca="1">IF(OR($D227=0,AA227="",$N227=0),"",
IF($G227=$E$6,
SUM(IF(OFFSET($R$23,,,($F227-1)*3-2,$D$3)=AA227,OFFSET($R$25,,,($F227-1)*3-2,$D$3)*OFFSET($B$23,1,,($F227-1)*3-2,1))),
IF($D227=1,$N227,
SUMIF(OFFSET(Orçamento!$D$1,$B227-1,,$C227,),$F228&amp;"-"&amp;AA227,OFFSET(Orçamento!$I$1,$B227-1,,$C227,))*$N227/$E228)))</f>
        <v/>
      </c>
      <c r="AB228" s="314" t="str" cm="1">
        <f t="array" aca="1" ref="AB228" ca="1">IF(OR($D227=0,AB227="",$N227=0),"",
IF($G227=$E$6,
SUM(IF(OFFSET($R$23,,,($F227-1)*3-2,$D$3)=AB227,OFFSET($R$25,,,($F227-1)*3-2,$D$3)*OFFSET($B$23,1,,($F227-1)*3-2,1))),
IF($D227=1,$N227,
SUMIF(OFFSET(Orçamento!$D$1,$B227-1,,$C227,),$F228&amp;"-"&amp;AB227,OFFSET(Orçamento!$I$1,$B227-1,,$C227,))*$N227/$E228)))</f>
        <v/>
      </c>
      <c r="AC228" s="314" t="str" cm="1">
        <f t="array" aca="1" ref="AC228" ca="1">IF(OR($D227=0,AC227="",$N227=0),"",
IF($G227=$E$6,
SUM(IF(OFFSET($R$23,,,($F227-1)*3-2,$D$3)=AC227,OFFSET($R$25,,,($F227-1)*3-2,$D$3)*OFFSET($B$23,1,,($F227-1)*3-2,1))),
IF($D227=1,$N227,
SUMIF(OFFSET(Orçamento!$D$1,$B227-1,,$C227,),$F228&amp;"-"&amp;AC227,OFFSET(Orçamento!$I$1,$B227-1,,$C227,))*$N227/$E228)))</f>
        <v/>
      </c>
      <c r="AD228" s="314" t="str" cm="1">
        <f t="array" aca="1" ref="AD228" ca="1">IF(OR($D227=0,AD227="",$N227=0),"",
IF($G227=$E$6,
SUM(IF(OFFSET($R$23,,,($F227-1)*3-2,$D$3)=AD227,OFFSET($R$25,,,($F227-1)*3-2,$D$3)*OFFSET($B$23,1,,($F227-1)*3-2,1))),
IF($D227=1,$N227,
SUMIF(OFFSET(Orçamento!$D$1,$B227-1,,$C227,),$F228&amp;"-"&amp;AD227,OFFSET(Orçamento!$I$1,$B227-1,,$C227,))*$N227/$E228)))</f>
        <v/>
      </c>
      <c r="AE228" s="314" t="str" cm="1">
        <f t="array" aca="1" ref="AE228" ca="1">IF(OR($D227=0,AE227="",$N227=0),"",
IF($G227=$E$6,
SUM(IF(OFFSET($R$23,,,($F227-1)*3-2,$D$3)=AE227,OFFSET($R$25,,,($F227-1)*3-2,$D$3)*OFFSET($B$23,1,,($F227-1)*3-2,1))),
IF($D227=1,$N227,
SUMIF(OFFSET(Orçamento!$D$1,$B227-1,,$C227,),$F228&amp;"-"&amp;AE227,OFFSET(Orçamento!$I$1,$B227-1,,$C227,))*$N227/$E228)))</f>
        <v/>
      </c>
      <c r="AF228" s="314" t="str" cm="1">
        <f t="array" aca="1" ref="AF228" ca="1">IF(OR($D227=0,AF227="",$N227=0),"",
IF($G227=$E$6,
SUM(IF(OFFSET($R$23,,,($F227-1)*3-2,$D$3)=AF227,OFFSET($R$25,,,($F227-1)*3-2,$D$3)*OFFSET($B$23,1,,($F227-1)*3-2,1))),
IF($D227=1,$N227,
SUMIF(OFFSET(Orçamento!$D$1,$B227-1,,$C227,),$F228&amp;"-"&amp;AF227,OFFSET(Orçamento!$I$1,$B227-1,,$C227,))*$N227/$E228)))</f>
        <v/>
      </c>
      <c r="AG228" s="314" t="str" cm="1">
        <f t="array" aca="1" ref="AG228" ca="1">IF(OR($D227=0,AG227="",$N227=0),"",
IF($G227=$E$6,
SUM(IF(OFFSET($R$23,,,($F227-1)*3-2,$D$3)=AG227,OFFSET($R$25,,,($F227-1)*3-2,$D$3)*OFFSET($B$23,1,,($F227-1)*3-2,1))),
IF($D227=1,$N227,
SUMIF(OFFSET(Orçamento!$D$1,$B227-1,,$C227,),$F228&amp;"-"&amp;AG227,OFFSET(Orçamento!$I$1,$B227-1,,$C227,))*$N227/$E228)))</f>
        <v/>
      </c>
      <c r="AH228" s="314" t="str" cm="1">
        <f t="array" aca="1" ref="AH228" ca="1">IF(OR($D227=0,AH227="",$N227=0),"",
IF($G227=$E$6,
SUM(IF(OFFSET($R$23,,,($F227-1)*3-2,$D$3)=AH227,OFFSET($R$25,,,($F227-1)*3-2,$D$3)*OFFSET($B$23,1,,($F227-1)*3-2,1))),
IF($D227=1,$N227,
SUMIF(OFFSET(Orçamento!$D$1,$B227-1,,$C227,),$F228&amp;"-"&amp;AH227,OFFSET(Orçamento!$I$1,$B227-1,,$C227,))*$N227/$E228)))</f>
        <v/>
      </c>
      <c r="AI228" s="314" t="str" cm="1">
        <f t="array" aca="1" ref="AI228" ca="1">IF(OR($D227=0,AI227="",$N227=0),"",
IF($G227=$E$6,
SUM(IF(OFFSET($R$23,,,($F227-1)*3-2,$D$3)=AI227,OFFSET($R$25,,,($F227-1)*3-2,$D$3)*OFFSET($B$23,1,,($F227-1)*3-2,1))),
IF($D227=1,$N227,
SUMIF(OFFSET(Orçamento!$D$1,$B227-1,,$C227,),$F228&amp;"-"&amp;AI227,OFFSET(Orçamento!$I$1,$B227-1,,$C227,))*$N227/$E228)))</f>
        <v/>
      </c>
      <c r="AJ228" s="314" t="str" cm="1">
        <f t="array" aca="1" ref="AJ228" ca="1">IF(OR($D227=0,AJ227="",$N227=0),"",
IF($G227=$E$6,
SUM(IF(OFFSET($R$23,,,($F227-1)*3-2,$D$3)=AJ227,OFFSET($R$25,,,($F227-1)*3-2,$D$3)*OFFSET($B$23,1,,($F227-1)*3-2,1))),
IF($D227=1,$N227,
SUMIF(OFFSET(Orçamento!$D$1,$B227-1,,$C227,),$F228&amp;"-"&amp;AJ227,OFFSET(Orçamento!$I$1,$B227-1,,$C227,))*$N227/$E228)))</f>
        <v/>
      </c>
      <c r="AK228" s="314" t="str" cm="1">
        <f t="array" aca="1" ref="AK228" ca="1">IF(OR($D227=0,AK227="",$N227=0),"",
IF($G227=$E$6,
SUM(IF(OFFSET($R$23,,,($F227-1)*3-2,$D$3)=AK227,OFFSET($R$25,,,($F227-1)*3-2,$D$3)*OFFSET($B$23,1,,($F227-1)*3-2,1))),
IF($D227=1,$N227,
SUMIF(OFFSET(Orçamento!$D$1,$B227-1,,$C227,),$F228&amp;"-"&amp;AK227,OFFSET(Orçamento!$I$1,$B227-1,,$C227,))*$N227/$E228)))</f>
        <v/>
      </c>
    </row>
    <row r="229" spans="1:37" ht="13.15" customHeight="1">
      <c r="A229" s="206"/>
      <c r="B229" s="266" t="str" cm="1">
        <f t="array" aca="1" ref="B229" ca="1">IF($F227&gt;$E$2,"",IF($F$2=1,INDEX('QC rev00'!$M$10:$T$120,$F229,5),IF($F$2=2,INDEX(#REF!,$F229,5),INDEX(#REF!,$F229,5))))</f>
        <v/>
      </c>
      <c r="C229" s="266" t="str" cm="1">
        <f t="array" aca="1" ref="C229" ca="1">IF($F227&gt;$E$2,"",IF($F$2=1,INDEX('QC rev00'!$M$10:$T$120,$F229,6),IF($F$2=2,INDEX(#REF!,$F229,6),INDEX(#REF!,$F229,6))))</f>
        <v/>
      </c>
      <c r="D229" s="207"/>
      <c r="E229" s="207"/>
      <c r="F229" s="207" t="str">
        <f ca="1">IF(F227&gt;$E$2,"",MATCH(F227,'QC rev00'!$C$10:$C$120,))</f>
        <v/>
      </c>
      <c r="G229" s="753"/>
      <c r="H229" s="731"/>
      <c r="I229" s="732"/>
      <c r="J229" s="749"/>
      <c r="K229" s="750"/>
      <c r="L229" s="756"/>
      <c r="M229" s="735"/>
      <c r="N229" s="738"/>
      <c r="O229" s="741"/>
      <c r="P229" s="744"/>
      <c r="Q229" s="267" t="s">
        <v>91</v>
      </c>
      <c r="R229" s="588">
        <f t="shared" ref="R229:AK229" ca="1" si="221">IFERROR(R228*$O227,0)</f>
        <v>0</v>
      </c>
      <c r="S229" s="588">
        <f t="shared" ca="1" si="221"/>
        <v>0</v>
      </c>
      <c r="T229" s="588">
        <f t="shared" ca="1" si="221"/>
        <v>0</v>
      </c>
      <c r="U229" s="589">
        <f t="shared" ca="1" si="221"/>
        <v>0</v>
      </c>
      <c r="V229" s="588">
        <f t="shared" ca="1" si="221"/>
        <v>0</v>
      </c>
      <c r="W229" s="588">
        <f t="shared" ca="1" si="221"/>
        <v>0</v>
      </c>
      <c r="X229" s="588">
        <f t="shared" ca="1" si="221"/>
        <v>0</v>
      </c>
      <c r="Y229" s="588">
        <f t="shared" ca="1" si="221"/>
        <v>0</v>
      </c>
      <c r="Z229" s="588">
        <f t="shared" ca="1" si="221"/>
        <v>0</v>
      </c>
      <c r="AA229" s="588">
        <f t="shared" ca="1" si="221"/>
        <v>0</v>
      </c>
      <c r="AB229" s="588">
        <f t="shared" ca="1" si="221"/>
        <v>0</v>
      </c>
      <c r="AC229" s="588">
        <f t="shared" ca="1" si="221"/>
        <v>0</v>
      </c>
      <c r="AD229" s="588">
        <f t="shared" ca="1" si="221"/>
        <v>0</v>
      </c>
      <c r="AE229" s="588">
        <f t="shared" ca="1" si="221"/>
        <v>0</v>
      </c>
      <c r="AF229" s="588">
        <f t="shared" ca="1" si="221"/>
        <v>0</v>
      </c>
      <c r="AG229" s="588">
        <f t="shared" ca="1" si="221"/>
        <v>0</v>
      </c>
      <c r="AH229" s="588">
        <f t="shared" ca="1" si="221"/>
        <v>0</v>
      </c>
      <c r="AI229" s="588">
        <f t="shared" ca="1" si="221"/>
        <v>0</v>
      </c>
      <c r="AJ229" s="588">
        <f t="shared" ca="1" si="221"/>
        <v>0</v>
      </c>
      <c r="AK229" s="588">
        <f t="shared" ca="1" si="221"/>
        <v>0</v>
      </c>
    </row>
    <row r="230" spans="1:37" ht="13.15" customHeight="1">
      <c r="A230" s="206"/>
      <c r="B230" s="261">
        <f ca="1">IF($F230&gt;$E$2,0,IF(E230&lt;&gt;"",MATCH(F231&amp;" - Mapa",Orçamento!J:J,),0))</f>
        <v>0</v>
      </c>
      <c r="C230" s="215">
        <f ca="1">IF($D230&gt;1,_xlfn.MAXIFS(Orçamento!G:G,Orçamento!J:J,F231&amp;" - Mapa")+6-B230,0)</f>
        <v>0</v>
      </c>
      <c r="D230" s="261">
        <f ca="1">IF($F230&gt;$E$2,0,IF($G230=$E$6,$D$2,IF(E230&lt;&gt;"",_xlfn.MAXIFS(Orçamento!E:E,Orçamento!J:J,F231&amp;" - Mapa"),0)))</f>
        <v>0</v>
      </c>
      <c r="E230" s="215" t="str">
        <f ca="1">IF(F231="","",_xlfn.IFNA(MATCH($F231,'QC rev00'!$G$10:$G$120,),""))</f>
        <v/>
      </c>
      <c r="F230" s="207" cm="1">
        <f t="array" aca="1" ref="F230" ca="1">OFFSET(F230,-3,,,)+1</f>
        <v>70</v>
      </c>
      <c r="G230" s="751" t="str" cm="1">
        <f t="array" aca="1" ref="G230" ca="1">IF($F230&gt;$E$2,"",IF($F$2=1,INDEX('QC rev00'!$M$10:$T$120,$F232,2),IF($F$2=2,INDEX(#REF!,$F232,2),INDEX(#REF!,$F232,2))))</f>
        <v/>
      </c>
      <c r="H230" s="727" t="str" cm="1">
        <f t="array" aca="1" ref="H230" ca="1">IF($F230&gt;$E$2,"",IF($F$2=1,INDEX('QC rev00'!$M$10:$T$120,$F232,3),IF($F$2=2,INDEX(#REF!,$F232,3),INDEX(#REF!,$F232,3))))</f>
        <v/>
      </c>
      <c r="I230" s="728"/>
      <c r="J230" s="745"/>
      <c r="K230" s="746"/>
      <c r="L230" s="754" t="str" cm="1">
        <f t="array" aca="1" ref="L230" ca="1">IF($F230&gt;$E$2,"",IF($F$2=1,INDEX('QC rev00'!$M$10:$T$120,$F232,7),IF($F$2=2,INDEX(#REF!,$F232,7),INDEX(#REF!,$F232,7))))</f>
        <v/>
      </c>
      <c r="M230" s="733" t="str" cm="1">
        <f t="array" aca="1" ref="M230" ca="1">IF($F230&gt;$E$2,"",IF($F$2=1,INDEX('QC rev00'!$M$10:$T$120,$F232,8),IF($F$2=2,INDEX(#REF!,$F232,8),INDEX(#REF!,$F232,8))))</f>
        <v/>
      </c>
      <c r="N230" s="736" cm="1">
        <f t="array" aca="1" ref="N230" ca="1">IF($F230&gt;$E$2,0,IF(_xlfn.IFNA(MATCH($G230,Listas!$E$4:$E$206,),0)&gt;0,$F$5,IF($F$2=1,INDEX('QC rev00'!$M$10:$U$120,$F232,9),IF($F$2=2,INDEX(#REF!,$F232,9),INDEX(#REF!,$F232,9)))))</f>
        <v>0</v>
      </c>
      <c r="O230" s="739" cm="1">
        <f t="array" aca="1" ref="O230" ca="1">IF($F230&gt;$E$2,0,IF(_xlfn.IFNA(MATCH($G230,Listas!$E$4:$E$206,),0)&gt;0,1,IF($H$10=0,0,IF($F$2=1,INDEX('QC rev00'!$M$10:$BC$120,$F232,9+$F$3),IF($F$2=2,INDEX(#REF!,$F232,9+$F$3),INDEX(#REF!,$F232,9+$F$3)))*IF($E$5="X",1,1-$B232-$C232))))</f>
        <v>0</v>
      </c>
      <c r="P230" s="742">
        <f t="shared" ref="P230" ca="1" si="222">N230*O230</f>
        <v>0</v>
      </c>
      <c r="Q230" s="262" t="s">
        <v>89</v>
      </c>
      <c r="R230" s="308" t="str" cm="1">
        <f t="array" aca="1" ref="R230" ca="1">IF($D230=0,"",IF($G230=$E$6,INDEX(Orçamento!$U:$U,MATCH(R$21,Orçamento!$C:$C,),1),INDEX(Orçamento!$U:$U,$B230,1)))</f>
        <v/>
      </c>
      <c r="S230" s="309" t="str">
        <f ca="1">IF(S$21&gt;$D230,"",IF($G230=$E$6,INDEX(Orçamento!$U:$U,MATCH(S$21,Orçamento!$C:$C,),1),INDEX(Orçamento!$U:$U,MATCH(S$21&amp;"-"&amp;$F231,Orçamento!$F:$F,),1)))</f>
        <v/>
      </c>
      <c r="T230" s="309" t="str">
        <f ca="1">IF(T$21&gt;$D230,"",IF($G230=$E$6,INDEX(Orçamento!$U:$U,MATCH(T$21,Orçamento!$C:$C,),1),INDEX(Orçamento!$U:$U,MATCH(T$21&amp;"-"&amp;$F231,Orçamento!$F:$F,),1)))</f>
        <v/>
      </c>
      <c r="U230" s="310" t="str">
        <f ca="1">IF(U$21&gt;$D230,"",IF($G230=$E$6,INDEX(Orçamento!$U:$U,MATCH(U$21,Orçamento!$C:$C,),1),INDEX(Orçamento!$U:$U,MATCH(U$21&amp;"-"&amp;$F231,Orçamento!$F:$F,),1)))</f>
        <v/>
      </c>
      <c r="V230" s="309" t="str">
        <f ca="1">IF(V$21&gt;$D230,"",IF($G230=$E$6,INDEX(Orçamento!$U:$U,MATCH(V$21,Orçamento!$C:$C,),1),INDEX(Orçamento!$U:$U,MATCH(V$21&amp;"-"&amp;$F231,Orçamento!$F:$F,),1)))</f>
        <v/>
      </c>
      <c r="W230" s="309" t="str">
        <f ca="1">IF(W$21&gt;$D230,"",IF($G230=$E$6,INDEX(Orçamento!$U:$U,MATCH(W$21,Orçamento!$C:$C,),1),INDEX(Orçamento!$U:$U,MATCH(W$21&amp;"-"&amp;$F231,Orçamento!$F:$F,),1)))</f>
        <v/>
      </c>
      <c r="X230" s="309" t="str">
        <f ca="1">IF(X$21&gt;$D230,"",IF($G230=$E$6,INDEX(Orçamento!$U:$U,MATCH(X$21,Orçamento!$C:$C,),1),INDEX(Orçamento!$U:$U,MATCH(X$21&amp;"-"&amp;$F231,Orçamento!$F:$F,),1)))</f>
        <v/>
      </c>
      <c r="Y230" s="309" t="str">
        <f ca="1">IF(Y$21&gt;$D230,"",IF($G230=$E$6,INDEX(Orçamento!$U:$U,MATCH(Y$21,Orçamento!$C:$C,),1),INDEX(Orçamento!$U:$U,MATCH(Y$21&amp;"-"&amp;$F231,Orçamento!$F:$F,),1)))</f>
        <v/>
      </c>
      <c r="Z230" s="309" t="str">
        <f ca="1">IF(Z$21&gt;$D230,"",IF($G230=$E$6,INDEX(Orçamento!$U:$U,MATCH(Z$21,Orçamento!$C:$C,),1),INDEX(Orçamento!$U:$U,MATCH(Z$21&amp;"-"&amp;$F231,Orçamento!$F:$F,),1)))</f>
        <v/>
      </c>
      <c r="AA230" s="311" t="str">
        <f ca="1">IF(AA$21&gt;$D230,"",IF($G230=$E$6,INDEX(Orçamento!$U:$U,MATCH(AA$21,Orçamento!$C:$C,),1),INDEX(Orçamento!$U:$U,MATCH(AA$21&amp;"-"&amp;$F231,Orçamento!$F:$F,),1)))</f>
        <v/>
      </c>
      <c r="AB230" s="311" t="str">
        <f ca="1">IF(AB$21&gt;$D230,"",IF($G230=$E$6,INDEX(Orçamento!$U:$U,MATCH(AB$21,Orçamento!$C:$C,),1),INDEX(Orçamento!$U:$U,MATCH(AB$21&amp;"-"&amp;$F231,Orçamento!$F:$F,),1)))</f>
        <v/>
      </c>
      <c r="AC230" s="311" t="str">
        <f ca="1">IF(AC$21&gt;$D230,"",IF($G230=$E$6,INDEX(Orçamento!$U:$U,MATCH(AC$21,Orçamento!$C:$C,),1),INDEX(Orçamento!$U:$U,MATCH(AC$21&amp;"-"&amp;$F231,Orçamento!$F:$F,),1)))</f>
        <v/>
      </c>
      <c r="AD230" s="311" t="str">
        <f ca="1">IF(AD$21&gt;$D230,"",IF($G230=$E$6,INDEX(Orçamento!$U:$U,MATCH(AD$21,Orçamento!$C:$C,),1),INDEX(Orçamento!$U:$U,MATCH(AD$21&amp;"-"&amp;$F231,Orçamento!$F:$F,),1)))</f>
        <v/>
      </c>
      <c r="AE230" s="311" t="str">
        <f ca="1">IF(AE$21&gt;$D230,"",IF($G230=$E$6,INDEX(Orçamento!$U:$U,MATCH(AE$21,Orçamento!$C:$C,),1),INDEX(Orçamento!$U:$U,MATCH(AE$21&amp;"-"&amp;$F231,Orçamento!$F:$F,),1)))</f>
        <v/>
      </c>
      <c r="AF230" s="311" t="str">
        <f ca="1">IF(AF$21&gt;$D230,"",IF($G230=$E$6,INDEX(Orçamento!$U:$U,MATCH(AF$21,Orçamento!$C:$C,),1),INDEX(Orçamento!$U:$U,MATCH(AF$21&amp;"-"&amp;$F231,Orçamento!$F:$F,),1)))</f>
        <v/>
      </c>
      <c r="AG230" s="311" t="str">
        <f ca="1">IF(AG$21&gt;$D230,"",IF($G230=$E$6,INDEX(Orçamento!$U:$U,MATCH(AG$21,Orçamento!$C:$C,),1),INDEX(Orçamento!$U:$U,MATCH(AG$21&amp;"-"&amp;$F231,Orçamento!$F:$F,),1)))</f>
        <v/>
      </c>
      <c r="AH230" s="311" t="str">
        <f ca="1">IF(AH$21&gt;$D230,"",IF($G230=$E$6,INDEX(Orçamento!$U:$U,MATCH(AH$21,Orçamento!$C:$C,),1),INDEX(Orçamento!$U:$U,MATCH(AH$21&amp;"-"&amp;$F231,Orçamento!$F:$F,),1)))</f>
        <v/>
      </c>
      <c r="AI230" s="311" t="str">
        <f ca="1">IF(AI$21&gt;$D230,"",IF($G230=$E$6,INDEX(Orçamento!$U:$U,MATCH(AI$21,Orçamento!$C:$C,),1),INDEX(Orçamento!$U:$U,MATCH(AI$21&amp;"-"&amp;$F231,Orçamento!$F:$F,),1)))</f>
        <v/>
      </c>
      <c r="AJ230" s="311" t="str">
        <f ca="1">IF(AJ$21&gt;$D230,"",IF($G230=$E$6,INDEX(Orçamento!$U:$U,MATCH(AJ$21,Orçamento!$C:$C,),1),INDEX(Orçamento!$U:$U,MATCH(AJ$21&amp;"-"&amp;$F231,Orçamento!$F:$F,),1)))</f>
        <v/>
      </c>
      <c r="AK230" s="311" t="str">
        <f ca="1">IF(AK$21&gt;$D230,"",IF($G230=$E$6,INDEX(Orçamento!$U:$U,MATCH(AK$21,Orçamento!$C:$C,),1),INDEX(Orçamento!$U:$U,MATCH(AK$21&amp;"-"&amp;$F231,Orçamento!$F:$F,),1)))</f>
        <v/>
      </c>
    </row>
    <row r="231" spans="1:37" ht="13.15" customHeight="1">
      <c r="A231" s="206"/>
      <c r="B231" s="263">
        <f t="shared" ref="B231" ca="1" si="223">IF($F230&gt;$E$2,0,(1/(1-B232-C232))*(B232+C232))</f>
        <v>0</v>
      </c>
      <c r="C231" s="264" cm="1">
        <f t="array" aca="1" ref="C231" ca="1">IF(ROUND(SUM(IF(R230:AK230&lt;&gt;"",(R231:AK231)))-N230,3)&lt;&gt;0,"X",0)</f>
        <v>0</v>
      </c>
      <c r="D231" s="206"/>
      <c r="E231" s="215" t="str" cm="1">
        <f t="array" aca="1" ref="E231" ca="1">IF($F230&gt;$E$2,"",INDEX('QC rev00'!$J$9:$J$120,1+E230,1))</f>
        <v/>
      </c>
      <c r="F231" s="215" t="str" cm="1">
        <f t="array" aca="1" ref="F231" ca="1">IF($F230&gt;$E$2,"",IF($F$2=1,INDEX('QC rev00'!$M$10:$T$120,$F232,1),IF($F$2=2,INDEX(#REF!,$F232,1),INDEX(#REF!,$F232,1))))</f>
        <v/>
      </c>
      <c r="G231" s="752"/>
      <c r="H231" s="729"/>
      <c r="I231" s="730"/>
      <c r="J231" s="747"/>
      <c r="K231" s="748"/>
      <c r="L231" s="755"/>
      <c r="M231" s="734"/>
      <c r="N231" s="737"/>
      <c r="O231" s="740"/>
      <c r="P231" s="743"/>
      <c r="Q231" s="265" t="s">
        <v>90</v>
      </c>
      <c r="R231" s="312" t="str" cm="1">
        <f t="array" aca="1" ref="R231" ca="1">IF(OR($D230=0,R230="",$N230=0),"",
IF($G230=$E$6,
SUM(IF(OFFSET($R$23,,,($F230-1)*3-2,$D$3)=R230,OFFSET($R$25,,,($F230-1)*3-2,$D$3)*OFFSET($B$23,1,,($F230-1)*3-2,1))),
IF($D230=1,$N230,
SUMIF(OFFSET(Orçamento!$D$1,$B230-1,,$C230,),$F231&amp;"-"&amp;R230,OFFSET(Orçamento!$I$1,$B230-1,,$C230,))*$N230/$E231)))</f>
        <v/>
      </c>
      <c r="S231" s="312" t="str" cm="1">
        <f t="array" aca="1" ref="S231" ca="1">IF(OR($D230=0,S230="",$N230=0),"",
IF($G230=$E$6,
SUM(IF(OFFSET($R$23,,,($F230-1)*3-2,$D$3)=S230,OFFSET($R$25,,,($F230-1)*3-2,$D$3)*OFFSET($B$23,1,,($F230-1)*3-2,1))),
IF($D230=1,$N230,
SUMIF(OFFSET(Orçamento!$D$1,$B230-1,,$C230,),$F231&amp;"-"&amp;S230,OFFSET(Orçamento!$I$1,$B230-1,,$C230,))*$N230/$E231)))</f>
        <v/>
      </c>
      <c r="T231" s="312" t="str" cm="1">
        <f t="array" aca="1" ref="T231" ca="1">IF(OR($D230=0,T230="",$N230=0),"",
IF($G230=$E$6,
SUM(IF(OFFSET($R$23,,,($F230-1)*3-2,$D$3)=T230,OFFSET($R$25,,,($F230-1)*3-2,$D$3)*OFFSET($B$23,1,,($F230-1)*3-2,1))),
IF($D230=1,$N230,
SUMIF(OFFSET(Orçamento!$D$1,$B230-1,,$C230,),$F231&amp;"-"&amp;T230,OFFSET(Orçamento!$I$1,$B230-1,,$C230,))*$N230/$E231)))</f>
        <v/>
      </c>
      <c r="U231" s="313" t="str" cm="1">
        <f t="array" aca="1" ref="U231" ca="1">IF(OR($D230=0,U230="",$N230=0),"",
IF($G230=$E$6,
SUM(IF(OFFSET($R$23,,,($F230-1)*3-2,$D$3)=U230,OFFSET($R$25,,,($F230-1)*3-2,$D$3)*OFFSET($B$23,1,,($F230-1)*3-2,1))),
IF($D230=1,$N230,
SUMIF(OFFSET(Orçamento!$D$1,$B230-1,,$C230,),$F231&amp;"-"&amp;U230,OFFSET(Orçamento!$I$1,$B230-1,,$C230,))*$N230/$E231)))</f>
        <v/>
      </c>
      <c r="V231" s="312" t="str" cm="1">
        <f t="array" aca="1" ref="V231" ca="1">IF(OR($D230=0,V230="",$N230=0),"",
IF($G230=$E$6,
SUM(IF(OFFSET($R$23,,,($F230-1)*3-2,$D$3)=V230,OFFSET($R$25,,,($F230-1)*3-2,$D$3)*OFFSET($B$23,1,,($F230-1)*3-2,1))),
IF($D230=1,$N230,
SUMIF(OFFSET(Orçamento!$D$1,$B230-1,,$C230,),$F231&amp;"-"&amp;V230,OFFSET(Orçamento!$I$1,$B230-1,,$C230,))*$N230/$E231)))</f>
        <v/>
      </c>
      <c r="W231" s="312" t="str" cm="1">
        <f t="array" aca="1" ref="W231" ca="1">IF(OR($D230=0,W230="",$N230=0),"",
IF($G230=$E$6,
SUM(IF(OFFSET($R$23,,,($F230-1)*3-2,$D$3)=W230,OFFSET($R$25,,,($F230-1)*3-2,$D$3)*OFFSET($B$23,1,,($F230-1)*3-2,1))),
IF($D230=1,$N230,
SUMIF(OFFSET(Orçamento!$D$1,$B230-1,,$C230,),$F231&amp;"-"&amp;W230,OFFSET(Orçamento!$I$1,$B230-1,,$C230,))*$N230/$E231)))</f>
        <v/>
      </c>
      <c r="X231" s="312" t="str" cm="1">
        <f t="array" aca="1" ref="X231" ca="1">IF(OR($D230=0,X230="",$N230=0),"",
IF($G230=$E$6,
SUM(IF(OFFSET($R$23,,,($F230-1)*3-2,$D$3)=X230,OFFSET($R$25,,,($F230-1)*3-2,$D$3)*OFFSET($B$23,1,,($F230-1)*3-2,1))),
IF($D230=1,$N230,
SUMIF(OFFSET(Orçamento!$D$1,$B230-1,,$C230,),$F231&amp;"-"&amp;X230,OFFSET(Orçamento!$I$1,$B230-1,,$C230,))*$N230/$E231)))</f>
        <v/>
      </c>
      <c r="Y231" s="312" t="str" cm="1">
        <f t="array" aca="1" ref="Y231" ca="1">IF(OR($D230=0,Y230="",$N230=0),"",
IF($G230=$E$6,
SUM(IF(OFFSET($R$23,,,($F230-1)*3-2,$D$3)=Y230,OFFSET($R$25,,,($F230-1)*3-2,$D$3)*OFFSET($B$23,1,,($F230-1)*3-2,1))),
IF($D230=1,$N230,
SUMIF(OFFSET(Orçamento!$D$1,$B230-1,,$C230,),$F231&amp;"-"&amp;Y230,OFFSET(Orçamento!$I$1,$B230-1,,$C230,))*$N230/$E231)))</f>
        <v/>
      </c>
      <c r="Z231" s="312" t="str" cm="1">
        <f t="array" aca="1" ref="Z231" ca="1">IF(OR($D230=0,Z230="",$N230=0),"",
IF($G230=$E$6,
SUM(IF(OFFSET($R$23,,,($F230-1)*3-2,$D$3)=Z230,OFFSET($R$25,,,($F230-1)*3-2,$D$3)*OFFSET($B$23,1,,($F230-1)*3-2,1))),
IF($D230=1,$N230,
SUMIF(OFFSET(Orçamento!$D$1,$B230-1,,$C230,),$F231&amp;"-"&amp;Z230,OFFSET(Orçamento!$I$1,$B230-1,,$C230,))*$N230/$E231)))</f>
        <v/>
      </c>
      <c r="AA231" s="314" t="str" cm="1">
        <f t="array" aca="1" ref="AA231" ca="1">IF(OR($D230=0,AA230="",$N230=0),"",
IF($G230=$E$6,
SUM(IF(OFFSET($R$23,,,($F230-1)*3-2,$D$3)=AA230,OFFSET($R$25,,,($F230-1)*3-2,$D$3)*OFFSET($B$23,1,,($F230-1)*3-2,1))),
IF($D230=1,$N230,
SUMIF(OFFSET(Orçamento!$D$1,$B230-1,,$C230,),$F231&amp;"-"&amp;AA230,OFFSET(Orçamento!$I$1,$B230-1,,$C230,))*$N230/$E231)))</f>
        <v/>
      </c>
      <c r="AB231" s="314" t="str" cm="1">
        <f t="array" aca="1" ref="AB231" ca="1">IF(OR($D230=0,AB230="",$N230=0),"",
IF($G230=$E$6,
SUM(IF(OFFSET($R$23,,,($F230-1)*3-2,$D$3)=AB230,OFFSET($R$25,,,($F230-1)*3-2,$D$3)*OFFSET($B$23,1,,($F230-1)*3-2,1))),
IF($D230=1,$N230,
SUMIF(OFFSET(Orçamento!$D$1,$B230-1,,$C230,),$F231&amp;"-"&amp;AB230,OFFSET(Orçamento!$I$1,$B230-1,,$C230,))*$N230/$E231)))</f>
        <v/>
      </c>
      <c r="AC231" s="314" t="str" cm="1">
        <f t="array" aca="1" ref="AC231" ca="1">IF(OR($D230=0,AC230="",$N230=0),"",
IF($G230=$E$6,
SUM(IF(OFFSET($R$23,,,($F230-1)*3-2,$D$3)=AC230,OFFSET($R$25,,,($F230-1)*3-2,$D$3)*OFFSET($B$23,1,,($F230-1)*3-2,1))),
IF($D230=1,$N230,
SUMIF(OFFSET(Orçamento!$D$1,$B230-1,,$C230,),$F231&amp;"-"&amp;AC230,OFFSET(Orçamento!$I$1,$B230-1,,$C230,))*$N230/$E231)))</f>
        <v/>
      </c>
      <c r="AD231" s="314" t="str" cm="1">
        <f t="array" aca="1" ref="AD231" ca="1">IF(OR($D230=0,AD230="",$N230=0),"",
IF($G230=$E$6,
SUM(IF(OFFSET($R$23,,,($F230-1)*3-2,$D$3)=AD230,OFFSET($R$25,,,($F230-1)*3-2,$D$3)*OFFSET($B$23,1,,($F230-1)*3-2,1))),
IF($D230=1,$N230,
SUMIF(OFFSET(Orçamento!$D$1,$B230-1,,$C230,),$F231&amp;"-"&amp;AD230,OFFSET(Orçamento!$I$1,$B230-1,,$C230,))*$N230/$E231)))</f>
        <v/>
      </c>
      <c r="AE231" s="314" t="str" cm="1">
        <f t="array" aca="1" ref="AE231" ca="1">IF(OR($D230=0,AE230="",$N230=0),"",
IF($G230=$E$6,
SUM(IF(OFFSET($R$23,,,($F230-1)*3-2,$D$3)=AE230,OFFSET($R$25,,,($F230-1)*3-2,$D$3)*OFFSET($B$23,1,,($F230-1)*3-2,1))),
IF($D230=1,$N230,
SUMIF(OFFSET(Orçamento!$D$1,$B230-1,,$C230,),$F231&amp;"-"&amp;AE230,OFFSET(Orçamento!$I$1,$B230-1,,$C230,))*$N230/$E231)))</f>
        <v/>
      </c>
      <c r="AF231" s="314" t="str" cm="1">
        <f t="array" aca="1" ref="AF231" ca="1">IF(OR($D230=0,AF230="",$N230=0),"",
IF($G230=$E$6,
SUM(IF(OFFSET($R$23,,,($F230-1)*3-2,$D$3)=AF230,OFFSET($R$25,,,($F230-1)*3-2,$D$3)*OFFSET($B$23,1,,($F230-1)*3-2,1))),
IF($D230=1,$N230,
SUMIF(OFFSET(Orçamento!$D$1,$B230-1,,$C230,),$F231&amp;"-"&amp;AF230,OFFSET(Orçamento!$I$1,$B230-1,,$C230,))*$N230/$E231)))</f>
        <v/>
      </c>
      <c r="AG231" s="314" t="str" cm="1">
        <f t="array" aca="1" ref="AG231" ca="1">IF(OR($D230=0,AG230="",$N230=0),"",
IF($G230=$E$6,
SUM(IF(OFFSET($R$23,,,($F230-1)*3-2,$D$3)=AG230,OFFSET($R$25,,,($F230-1)*3-2,$D$3)*OFFSET($B$23,1,,($F230-1)*3-2,1))),
IF($D230=1,$N230,
SUMIF(OFFSET(Orçamento!$D$1,$B230-1,,$C230,),$F231&amp;"-"&amp;AG230,OFFSET(Orçamento!$I$1,$B230-1,,$C230,))*$N230/$E231)))</f>
        <v/>
      </c>
      <c r="AH231" s="314" t="str" cm="1">
        <f t="array" aca="1" ref="AH231" ca="1">IF(OR($D230=0,AH230="",$N230=0),"",
IF($G230=$E$6,
SUM(IF(OFFSET($R$23,,,($F230-1)*3-2,$D$3)=AH230,OFFSET($R$25,,,($F230-1)*3-2,$D$3)*OFFSET($B$23,1,,($F230-1)*3-2,1))),
IF($D230=1,$N230,
SUMIF(OFFSET(Orçamento!$D$1,$B230-1,,$C230,),$F231&amp;"-"&amp;AH230,OFFSET(Orçamento!$I$1,$B230-1,,$C230,))*$N230/$E231)))</f>
        <v/>
      </c>
      <c r="AI231" s="314" t="str" cm="1">
        <f t="array" aca="1" ref="AI231" ca="1">IF(OR($D230=0,AI230="",$N230=0),"",
IF($G230=$E$6,
SUM(IF(OFFSET($R$23,,,($F230-1)*3-2,$D$3)=AI230,OFFSET($R$25,,,($F230-1)*3-2,$D$3)*OFFSET($B$23,1,,($F230-1)*3-2,1))),
IF($D230=1,$N230,
SUMIF(OFFSET(Orçamento!$D$1,$B230-1,,$C230,),$F231&amp;"-"&amp;AI230,OFFSET(Orçamento!$I$1,$B230-1,,$C230,))*$N230/$E231)))</f>
        <v/>
      </c>
      <c r="AJ231" s="314" t="str" cm="1">
        <f t="array" aca="1" ref="AJ231" ca="1">IF(OR($D230=0,AJ230="",$N230=0),"",
IF($G230=$E$6,
SUM(IF(OFFSET($R$23,,,($F230-1)*3-2,$D$3)=AJ230,OFFSET($R$25,,,($F230-1)*3-2,$D$3)*OFFSET($B$23,1,,($F230-1)*3-2,1))),
IF($D230=1,$N230,
SUMIF(OFFSET(Orçamento!$D$1,$B230-1,,$C230,),$F231&amp;"-"&amp;AJ230,OFFSET(Orçamento!$I$1,$B230-1,,$C230,))*$N230/$E231)))</f>
        <v/>
      </c>
      <c r="AK231" s="314" t="str" cm="1">
        <f t="array" aca="1" ref="AK231" ca="1">IF(OR($D230=0,AK230="",$N230=0),"",
IF($G230=$E$6,
SUM(IF(OFFSET($R$23,,,($F230-1)*3-2,$D$3)=AK230,OFFSET($R$25,,,($F230-1)*3-2,$D$3)*OFFSET($B$23,1,,($F230-1)*3-2,1))),
IF($D230=1,$N230,
SUMIF(OFFSET(Orçamento!$D$1,$B230-1,,$C230,),$F231&amp;"-"&amp;AK230,OFFSET(Orçamento!$I$1,$B230-1,,$C230,))*$N230/$E231)))</f>
        <v/>
      </c>
    </row>
    <row r="232" spans="1:37" ht="13.15" customHeight="1">
      <c r="A232" s="206"/>
      <c r="B232" s="266" t="str" cm="1">
        <f t="array" aca="1" ref="B232" ca="1">IF($F230&gt;$E$2,"",IF($F$2=1,INDEX('QC rev00'!$M$10:$T$120,$F232,5),IF($F$2=2,INDEX(#REF!,$F232,5),INDEX(#REF!,$F232,5))))</f>
        <v/>
      </c>
      <c r="C232" s="266" t="str" cm="1">
        <f t="array" aca="1" ref="C232" ca="1">IF($F230&gt;$E$2,"",IF($F$2=1,INDEX('QC rev00'!$M$10:$T$120,$F232,6),IF($F$2=2,INDEX(#REF!,$F232,6),INDEX(#REF!,$F232,6))))</f>
        <v/>
      </c>
      <c r="D232" s="207"/>
      <c r="E232" s="207"/>
      <c r="F232" s="207" t="str">
        <f ca="1">IF(F230&gt;$E$2,"",MATCH(F230,'QC rev00'!$C$10:$C$120,))</f>
        <v/>
      </c>
      <c r="G232" s="753"/>
      <c r="H232" s="731"/>
      <c r="I232" s="732"/>
      <c r="J232" s="749"/>
      <c r="K232" s="750"/>
      <c r="L232" s="756"/>
      <c r="M232" s="735"/>
      <c r="N232" s="738"/>
      <c r="O232" s="741"/>
      <c r="P232" s="744"/>
      <c r="Q232" s="267" t="s">
        <v>91</v>
      </c>
      <c r="R232" s="588">
        <f t="shared" ref="R232:AK232" ca="1" si="224">IFERROR(R231*$O230,0)</f>
        <v>0</v>
      </c>
      <c r="S232" s="588">
        <f t="shared" ca="1" si="224"/>
        <v>0</v>
      </c>
      <c r="T232" s="588">
        <f t="shared" ca="1" si="224"/>
        <v>0</v>
      </c>
      <c r="U232" s="589">
        <f t="shared" ca="1" si="224"/>
        <v>0</v>
      </c>
      <c r="V232" s="588">
        <f t="shared" ca="1" si="224"/>
        <v>0</v>
      </c>
      <c r="W232" s="588">
        <f t="shared" ca="1" si="224"/>
        <v>0</v>
      </c>
      <c r="X232" s="588">
        <f t="shared" ca="1" si="224"/>
        <v>0</v>
      </c>
      <c r="Y232" s="588">
        <f t="shared" ca="1" si="224"/>
        <v>0</v>
      </c>
      <c r="Z232" s="588">
        <f t="shared" ca="1" si="224"/>
        <v>0</v>
      </c>
      <c r="AA232" s="588">
        <f t="shared" ca="1" si="224"/>
        <v>0</v>
      </c>
      <c r="AB232" s="588">
        <f t="shared" ca="1" si="224"/>
        <v>0</v>
      </c>
      <c r="AC232" s="588">
        <f t="shared" ca="1" si="224"/>
        <v>0</v>
      </c>
      <c r="AD232" s="588">
        <f t="shared" ca="1" si="224"/>
        <v>0</v>
      </c>
      <c r="AE232" s="588">
        <f t="shared" ca="1" si="224"/>
        <v>0</v>
      </c>
      <c r="AF232" s="588">
        <f t="shared" ca="1" si="224"/>
        <v>0</v>
      </c>
      <c r="AG232" s="588">
        <f t="shared" ca="1" si="224"/>
        <v>0</v>
      </c>
      <c r="AH232" s="588">
        <f t="shared" ca="1" si="224"/>
        <v>0</v>
      </c>
      <c r="AI232" s="588">
        <f t="shared" ca="1" si="224"/>
        <v>0</v>
      </c>
      <c r="AJ232" s="588">
        <f t="shared" ca="1" si="224"/>
        <v>0</v>
      </c>
      <c r="AK232" s="588">
        <f t="shared" ca="1" si="224"/>
        <v>0</v>
      </c>
    </row>
    <row r="233" spans="1:37" ht="13.15" customHeight="1">
      <c r="A233" s="206"/>
      <c r="B233" s="261">
        <f ca="1">IF($F233&gt;$E$2,0,IF(E233&lt;&gt;"",MATCH(F234&amp;" - Mapa",Orçamento!J:J,),0))</f>
        <v>0</v>
      </c>
      <c r="C233" s="215">
        <f ca="1">IF($D233&gt;1,_xlfn.MAXIFS(Orçamento!G:G,Orçamento!J:J,F234&amp;" - Mapa")+6-B233,0)</f>
        <v>0</v>
      </c>
      <c r="D233" s="261">
        <f ca="1">IF($F233&gt;$E$2,0,IF($G233=$E$6,$D$2,IF(E233&lt;&gt;"",_xlfn.MAXIFS(Orçamento!E:E,Orçamento!J:J,F234&amp;" - Mapa"),0)))</f>
        <v>0</v>
      </c>
      <c r="E233" s="215" t="str">
        <f ca="1">IF(F234="","",_xlfn.IFNA(MATCH($F234,'QC rev00'!$G$10:$G$120,),""))</f>
        <v/>
      </c>
      <c r="F233" s="207" cm="1">
        <f t="array" aca="1" ref="F233" ca="1">OFFSET(F233,-3,,,)+1</f>
        <v>71</v>
      </c>
      <c r="G233" s="751" t="str" cm="1">
        <f t="array" aca="1" ref="G233" ca="1">IF($F233&gt;$E$2,"",IF($F$2=1,INDEX('QC rev00'!$M$10:$T$120,$F235,2),IF($F$2=2,INDEX(#REF!,$F235,2),INDEX(#REF!,$F235,2))))</f>
        <v/>
      </c>
      <c r="H233" s="727" t="str" cm="1">
        <f t="array" aca="1" ref="H233" ca="1">IF($F233&gt;$E$2,"",IF($F$2=1,INDEX('QC rev00'!$M$10:$T$120,$F235,3),IF($F$2=2,INDEX(#REF!,$F235,3),INDEX(#REF!,$F235,3))))</f>
        <v/>
      </c>
      <c r="I233" s="728"/>
      <c r="J233" s="745"/>
      <c r="K233" s="746"/>
      <c r="L233" s="754" t="str" cm="1">
        <f t="array" aca="1" ref="L233" ca="1">IF($F233&gt;$E$2,"",IF($F$2=1,INDEX('QC rev00'!$M$10:$T$120,$F235,7),IF($F$2=2,INDEX(#REF!,$F235,7),INDEX(#REF!,$F235,7))))</f>
        <v/>
      </c>
      <c r="M233" s="733" t="str" cm="1">
        <f t="array" aca="1" ref="M233" ca="1">IF($F233&gt;$E$2,"",IF($F$2=1,INDEX('QC rev00'!$M$10:$T$120,$F235,8),IF($F$2=2,INDEX(#REF!,$F235,8),INDEX(#REF!,$F235,8))))</f>
        <v/>
      </c>
      <c r="N233" s="736" cm="1">
        <f t="array" aca="1" ref="N233" ca="1">IF($F233&gt;$E$2,0,IF(_xlfn.IFNA(MATCH($G233,Listas!$E$4:$E$206,),0)&gt;0,$F$5,IF($F$2=1,INDEX('QC rev00'!$M$10:$U$120,$F235,9),IF($F$2=2,INDEX(#REF!,$F235,9),INDEX(#REF!,$F235,9)))))</f>
        <v>0</v>
      </c>
      <c r="O233" s="739" cm="1">
        <f t="array" aca="1" ref="O233" ca="1">IF($F233&gt;$E$2,0,IF(_xlfn.IFNA(MATCH($G233,Listas!$E$4:$E$206,),0)&gt;0,1,IF($H$10=0,0,IF($F$2=1,INDEX('QC rev00'!$M$10:$BC$120,$F235,9+$F$3),IF($F$2=2,INDEX(#REF!,$F235,9+$F$3),INDEX(#REF!,$F235,9+$F$3)))*IF($E$5="X",1,1-$B235-$C235))))</f>
        <v>0</v>
      </c>
      <c r="P233" s="742">
        <f t="shared" ref="P233" ca="1" si="225">N233*O233</f>
        <v>0</v>
      </c>
      <c r="Q233" s="262" t="s">
        <v>89</v>
      </c>
      <c r="R233" s="308" t="str" cm="1">
        <f t="array" aca="1" ref="R233" ca="1">IF($D233=0,"",IF($G233=$E$6,INDEX(Orçamento!$U:$U,MATCH(R$21,Orçamento!$C:$C,),1),INDEX(Orçamento!$U:$U,$B233,1)))</f>
        <v/>
      </c>
      <c r="S233" s="309" t="str">
        <f ca="1">IF(S$21&gt;$D233,"",IF($G233=$E$6,INDEX(Orçamento!$U:$U,MATCH(S$21,Orçamento!$C:$C,),1),INDEX(Orçamento!$U:$U,MATCH(S$21&amp;"-"&amp;$F234,Orçamento!$F:$F,),1)))</f>
        <v/>
      </c>
      <c r="T233" s="309" t="str">
        <f ca="1">IF(T$21&gt;$D233,"",IF($G233=$E$6,INDEX(Orçamento!$U:$U,MATCH(T$21,Orçamento!$C:$C,),1),INDEX(Orçamento!$U:$U,MATCH(T$21&amp;"-"&amp;$F234,Orçamento!$F:$F,),1)))</f>
        <v/>
      </c>
      <c r="U233" s="310" t="str">
        <f ca="1">IF(U$21&gt;$D233,"",IF($G233=$E$6,INDEX(Orçamento!$U:$U,MATCH(U$21,Orçamento!$C:$C,),1),INDEX(Orçamento!$U:$U,MATCH(U$21&amp;"-"&amp;$F234,Orçamento!$F:$F,),1)))</f>
        <v/>
      </c>
      <c r="V233" s="309" t="str">
        <f ca="1">IF(V$21&gt;$D233,"",IF($G233=$E$6,INDEX(Orçamento!$U:$U,MATCH(V$21,Orçamento!$C:$C,),1),INDEX(Orçamento!$U:$U,MATCH(V$21&amp;"-"&amp;$F234,Orçamento!$F:$F,),1)))</f>
        <v/>
      </c>
      <c r="W233" s="309" t="str">
        <f ca="1">IF(W$21&gt;$D233,"",IF($G233=$E$6,INDEX(Orçamento!$U:$U,MATCH(W$21,Orçamento!$C:$C,),1),INDEX(Orçamento!$U:$U,MATCH(W$21&amp;"-"&amp;$F234,Orçamento!$F:$F,),1)))</f>
        <v/>
      </c>
      <c r="X233" s="309" t="str">
        <f ca="1">IF(X$21&gt;$D233,"",IF($G233=$E$6,INDEX(Orçamento!$U:$U,MATCH(X$21,Orçamento!$C:$C,),1),INDEX(Orçamento!$U:$U,MATCH(X$21&amp;"-"&amp;$F234,Orçamento!$F:$F,),1)))</f>
        <v/>
      </c>
      <c r="Y233" s="309" t="str">
        <f ca="1">IF(Y$21&gt;$D233,"",IF($G233=$E$6,INDEX(Orçamento!$U:$U,MATCH(Y$21,Orçamento!$C:$C,),1),INDEX(Orçamento!$U:$U,MATCH(Y$21&amp;"-"&amp;$F234,Orçamento!$F:$F,),1)))</f>
        <v/>
      </c>
      <c r="Z233" s="309" t="str">
        <f ca="1">IF(Z$21&gt;$D233,"",IF($G233=$E$6,INDEX(Orçamento!$U:$U,MATCH(Z$21,Orçamento!$C:$C,),1),INDEX(Orçamento!$U:$U,MATCH(Z$21&amp;"-"&amp;$F234,Orçamento!$F:$F,),1)))</f>
        <v/>
      </c>
      <c r="AA233" s="311" t="str">
        <f ca="1">IF(AA$21&gt;$D233,"",IF($G233=$E$6,INDEX(Orçamento!$U:$U,MATCH(AA$21,Orçamento!$C:$C,),1),INDEX(Orçamento!$U:$U,MATCH(AA$21&amp;"-"&amp;$F234,Orçamento!$F:$F,),1)))</f>
        <v/>
      </c>
      <c r="AB233" s="311" t="str">
        <f ca="1">IF(AB$21&gt;$D233,"",IF($G233=$E$6,INDEX(Orçamento!$U:$U,MATCH(AB$21,Orçamento!$C:$C,),1),INDEX(Orçamento!$U:$U,MATCH(AB$21&amp;"-"&amp;$F234,Orçamento!$F:$F,),1)))</f>
        <v/>
      </c>
      <c r="AC233" s="311" t="str">
        <f ca="1">IF(AC$21&gt;$D233,"",IF($G233=$E$6,INDEX(Orçamento!$U:$U,MATCH(AC$21,Orçamento!$C:$C,),1),INDEX(Orçamento!$U:$U,MATCH(AC$21&amp;"-"&amp;$F234,Orçamento!$F:$F,),1)))</f>
        <v/>
      </c>
      <c r="AD233" s="311" t="str">
        <f ca="1">IF(AD$21&gt;$D233,"",IF($G233=$E$6,INDEX(Orçamento!$U:$U,MATCH(AD$21,Orçamento!$C:$C,),1),INDEX(Orçamento!$U:$U,MATCH(AD$21&amp;"-"&amp;$F234,Orçamento!$F:$F,),1)))</f>
        <v/>
      </c>
      <c r="AE233" s="311" t="str">
        <f ca="1">IF(AE$21&gt;$D233,"",IF($G233=$E$6,INDEX(Orçamento!$U:$U,MATCH(AE$21,Orçamento!$C:$C,),1),INDEX(Orçamento!$U:$U,MATCH(AE$21&amp;"-"&amp;$F234,Orçamento!$F:$F,),1)))</f>
        <v/>
      </c>
      <c r="AF233" s="311" t="str">
        <f ca="1">IF(AF$21&gt;$D233,"",IF($G233=$E$6,INDEX(Orçamento!$U:$U,MATCH(AF$21,Orçamento!$C:$C,),1),INDEX(Orçamento!$U:$U,MATCH(AF$21&amp;"-"&amp;$F234,Orçamento!$F:$F,),1)))</f>
        <v/>
      </c>
      <c r="AG233" s="311" t="str">
        <f ca="1">IF(AG$21&gt;$D233,"",IF($G233=$E$6,INDEX(Orçamento!$U:$U,MATCH(AG$21,Orçamento!$C:$C,),1),INDEX(Orçamento!$U:$U,MATCH(AG$21&amp;"-"&amp;$F234,Orçamento!$F:$F,),1)))</f>
        <v/>
      </c>
      <c r="AH233" s="311" t="str">
        <f ca="1">IF(AH$21&gt;$D233,"",IF($G233=$E$6,INDEX(Orçamento!$U:$U,MATCH(AH$21,Orçamento!$C:$C,),1),INDEX(Orçamento!$U:$U,MATCH(AH$21&amp;"-"&amp;$F234,Orçamento!$F:$F,),1)))</f>
        <v/>
      </c>
      <c r="AI233" s="311" t="str">
        <f ca="1">IF(AI$21&gt;$D233,"",IF($G233=$E$6,INDEX(Orçamento!$U:$U,MATCH(AI$21,Orçamento!$C:$C,),1),INDEX(Orçamento!$U:$U,MATCH(AI$21&amp;"-"&amp;$F234,Orçamento!$F:$F,),1)))</f>
        <v/>
      </c>
      <c r="AJ233" s="311" t="str">
        <f ca="1">IF(AJ$21&gt;$D233,"",IF($G233=$E$6,INDEX(Orçamento!$U:$U,MATCH(AJ$21,Orçamento!$C:$C,),1),INDEX(Orçamento!$U:$U,MATCH(AJ$21&amp;"-"&amp;$F234,Orçamento!$F:$F,),1)))</f>
        <v/>
      </c>
      <c r="AK233" s="311" t="str">
        <f ca="1">IF(AK$21&gt;$D233,"",IF($G233=$E$6,INDEX(Orçamento!$U:$U,MATCH(AK$21,Orçamento!$C:$C,),1),INDEX(Orçamento!$U:$U,MATCH(AK$21&amp;"-"&amp;$F234,Orçamento!$F:$F,),1)))</f>
        <v/>
      </c>
    </row>
    <row r="234" spans="1:37" ht="13.15" customHeight="1">
      <c r="A234" s="206"/>
      <c r="B234" s="263">
        <f t="shared" ref="B234" ca="1" si="226">IF($F233&gt;$E$2,0,(1/(1-B235-C235))*(B235+C235))</f>
        <v>0</v>
      </c>
      <c r="C234" s="264" cm="1">
        <f t="array" aca="1" ref="C234" ca="1">IF(ROUND(SUM(IF(R233:AK233&lt;&gt;"",(R234:AK234)))-N233,3)&lt;&gt;0,"X",0)</f>
        <v>0</v>
      </c>
      <c r="D234" s="206"/>
      <c r="E234" s="215" t="str" cm="1">
        <f t="array" aca="1" ref="E234" ca="1">IF($F233&gt;$E$2,"",INDEX('QC rev00'!$J$9:$J$120,1+E233,1))</f>
        <v/>
      </c>
      <c r="F234" s="215" t="str" cm="1">
        <f t="array" aca="1" ref="F234" ca="1">IF($F233&gt;$E$2,"",IF($F$2=1,INDEX('QC rev00'!$M$10:$T$120,$F235,1),IF($F$2=2,INDEX(#REF!,$F235,1),INDEX(#REF!,$F235,1))))</f>
        <v/>
      </c>
      <c r="G234" s="752"/>
      <c r="H234" s="729"/>
      <c r="I234" s="730"/>
      <c r="J234" s="747"/>
      <c r="K234" s="748"/>
      <c r="L234" s="755"/>
      <c r="M234" s="734"/>
      <c r="N234" s="737"/>
      <c r="O234" s="740"/>
      <c r="P234" s="743"/>
      <c r="Q234" s="265" t="s">
        <v>90</v>
      </c>
      <c r="R234" s="312" t="str" cm="1">
        <f t="array" aca="1" ref="R234" ca="1">IF(OR($D233=0,R233="",$N233=0),"",
IF($G233=$E$6,
SUM(IF(OFFSET($R$23,,,($F233-1)*3-2,$D$3)=R233,OFFSET($R$25,,,($F233-1)*3-2,$D$3)*OFFSET($B$23,1,,($F233-1)*3-2,1))),
IF($D233=1,$N233,
SUMIF(OFFSET(Orçamento!$D$1,$B233-1,,$C233,),$F234&amp;"-"&amp;R233,OFFSET(Orçamento!$I$1,$B233-1,,$C233,))*$N233/$E234)))</f>
        <v/>
      </c>
      <c r="S234" s="312" t="str" cm="1">
        <f t="array" aca="1" ref="S234" ca="1">IF(OR($D233=0,S233="",$N233=0),"",
IF($G233=$E$6,
SUM(IF(OFFSET($R$23,,,($F233-1)*3-2,$D$3)=S233,OFFSET($R$25,,,($F233-1)*3-2,$D$3)*OFFSET($B$23,1,,($F233-1)*3-2,1))),
IF($D233=1,$N233,
SUMIF(OFFSET(Orçamento!$D$1,$B233-1,,$C233,),$F234&amp;"-"&amp;S233,OFFSET(Orçamento!$I$1,$B233-1,,$C233,))*$N233/$E234)))</f>
        <v/>
      </c>
      <c r="T234" s="312" t="str" cm="1">
        <f t="array" aca="1" ref="T234" ca="1">IF(OR($D233=0,T233="",$N233=0),"",
IF($G233=$E$6,
SUM(IF(OFFSET($R$23,,,($F233-1)*3-2,$D$3)=T233,OFFSET($R$25,,,($F233-1)*3-2,$D$3)*OFFSET($B$23,1,,($F233-1)*3-2,1))),
IF($D233=1,$N233,
SUMIF(OFFSET(Orçamento!$D$1,$B233-1,,$C233,),$F234&amp;"-"&amp;T233,OFFSET(Orçamento!$I$1,$B233-1,,$C233,))*$N233/$E234)))</f>
        <v/>
      </c>
      <c r="U234" s="313" t="str" cm="1">
        <f t="array" aca="1" ref="U234" ca="1">IF(OR($D233=0,U233="",$N233=0),"",
IF($G233=$E$6,
SUM(IF(OFFSET($R$23,,,($F233-1)*3-2,$D$3)=U233,OFFSET($R$25,,,($F233-1)*3-2,$D$3)*OFFSET($B$23,1,,($F233-1)*3-2,1))),
IF($D233=1,$N233,
SUMIF(OFFSET(Orçamento!$D$1,$B233-1,,$C233,),$F234&amp;"-"&amp;U233,OFFSET(Orçamento!$I$1,$B233-1,,$C233,))*$N233/$E234)))</f>
        <v/>
      </c>
      <c r="V234" s="312" t="str" cm="1">
        <f t="array" aca="1" ref="V234" ca="1">IF(OR($D233=0,V233="",$N233=0),"",
IF($G233=$E$6,
SUM(IF(OFFSET($R$23,,,($F233-1)*3-2,$D$3)=V233,OFFSET($R$25,,,($F233-1)*3-2,$D$3)*OFFSET($B$23,1,,($F233-1)*3-2,1))),
IF($D233=1,$N233,
SUMIF(OFFSET(Orçamento!$D$1,$B233-1,,$C233,),$F234&amp;"-"&amp;V233,OFFSET(Orçamento!$I$1,$B233-1,,$C233,))*$N233/$E234)))</f>
        <v/>
      </c>
      <c r="W234" s="312" t="str" cm="1">
        <f t="array" aca="1" ref="W234" ca="1">IF(OR($D233=0,W233="",$N233=0),"",
IF($G233=$E$6,
SUM(IF(OFFSET($R$23,,,($F233-1)*3-2,$D$3)=W233,OFFSET($R$25,,,($F233-1)*3-2,$D$3)*OFFSET($B$23,1,,($F233-1)*3-2,1))),
IF($D233=1,$N233,
SUMIF(OFFSET(Orçamento!$D$1,$B233-1,,$C233,),$F234&amp;"-"&amp;W233,OFFSET(Orçamento!$I$1,$B233-1,,$C233,))*$N233/$E234)))</f>
        <v/>
      </c>
      <c r="X234" s="312" t="str" cm="1">
        <f t="array" aca="1" ref="X234" ca="1">IF(OR($D233=0,X233="",$N233=0),"",
IF($G233=$E$6,
SUM(IF(OFFSET($R$23,,,($F233-1)*3-2,$D$3)=X233,OFFSET($R$25,,,($F233-1)*3-2,$D$3)*OFFSET($B$23,1,,($F233-1)*3-2,1))),
IF($D233=1,$N233,
SUMIF(OFFSET(Orçamento!$D$1,$B233-1,,$C233,),$F234&amp;"-"&amp;X233,OFFSET(Orçamento!$I$1,$B233-1,,$C233,))*$N233/$E234)))</f>
        <v/>
      </c>
      <c r="Y234" s="312" t="str" cm="1">
        <f t="array" aca="1" ref="Y234" ca="1">IF(OR($D233=0,Y233="",$N233=0),"",
IF($G233=$E$6,
SUM(IF(OFFSET($R$23,,,($F233-1)*3-2,$D$3)=Y233,OFFSET($R$25,,,($F233-1)*3-2,$D$3)*OFFSET($B$23,1,,($F233-1)*3-2,1))),
IF($D233=1,$N233,
SUMIF(OFFSET(Orçamento!$D$1,$B233-1,,$C233,),$F234&amp;"-"&amp;Y233,OFFSET(Orçamento!$I$1,$B233-1,,$C233,))*$N233/$E234)))</f>
        <v/>
      </c>
      <c r="Z234" s="312" t="str" cm="1">
        <f t="array" aca="1" ref="Z234" ca="1">IF(OR($D233=0,Z233="",$N233=0),"",
IF($G233=$E$6,
SUM(IF(OFFSET($R$23,,,($F233-1)*3-2,$D$3)=Z233,OFFSET($R$25,,,($F233-1)*3-2,$D$3)*OFFSET($B$23,1,,($F233-1)*3-2,1))),
IF($D233=1,$N233,
SUMIF(OFFSET(Orçamento!$D$1,$B233-1,,$C233,),$F234&amp;"-"&amp;Z233,OFFSET(Orçamento!$I$1,$B233-1,,$C233,))*$N233/$E234)))</f>
        <v/>
      </c>
      <c r="AA234" s="314" t="str" cm="1">
        <f t="array" aca="1" ref="AA234" ca="1">IF(OR($D233=0,AA233="",$N233=0),"",
IF($G233=$E$6,
SUM(IF(OFFSET($R$23,,,($F233-1)*3-2,$D$3)=AA233,OFFSET($R$25,,,($F233-1)*3-2,$D$3)*OFFSET($B$23,1,,($F233-1)*3-2,1))),
IF($D233=1,$N233,
SUMIF(OFFSET(Orçamento!$D$1,$B233-1,,$C233,),$F234&amp;"-"&amp;AA233,OFFSET(Orçamento!$I$1,$B233-1,,$C233,))*$N233/$E234)))</f>
        <v/>
      </c>
      <c r="AB234" s="314" t="str" cm="1">
        <f t="array" aca="1" ref="AB234" ca="1">IF(OR($D233=0,AB233="",$N233=0),"",
IF($G233=$E$6,
SUM(IF(OFFSET($R$23,,,($F233-1)*3-2,$D$3)=AB233,OFFSET($R$25,,,($F233-1)*3-2,$D$3)*OFFSET($B$23,1,,($F233-1)*3-2,1))),
IF($D233=1,$N233,
SUMIF(OFFSET(Orçamento!$D$1,$B233-1,,$C233,),$F234&amp;"-"&amp;AB233,OFFSET(Orçamento!$I$1,$B233-1,,$C233,))*$N233/$E234)))</f>
        <v/>
      </c>
      <c r="AC234" s="314" t="str" cm="1">
        <f t="array" aca="1" ref="AC234" ca="1">IF(OR($D233=0,AC233="",$N233=0),"",
IF($G233=$E$6,
SUM(IF(OFFSET($R$23,,,($F233-1)*3-2,$D$3)=AC233,OFFSET($R$25,,,($F233-1)*3-2,$D$3)*OFFSET($B$23,1,,($F233-1)*3-2,1))),
IF($D233=1,$N233,
SUMIF(OFFSET(Orçamento!$D$1,$B233-1,,$C233,),$F234&amp;"-"&amp;AC233,OFFSET(Orçamento!$I$1,$B233-1,,$C233,))*$N233/$E234)))</f>
        <v/>
      </c>
      <c r="AD234" s="314" t="str" cm="1">
        <f t="array" aca="1" ref="AD234" ca="1">IF(OR($D233=0,AD233="",$N233=0),"",
IF($G233=$E$6,
SUM(IF(OFFSET($R$23,,,($F233-1)*3-2,$D$3)=AD233,OFFSET($R$25,,,($F233-1)*3-2,$D$3)*OFFSET($B$23,1,,($F233-1)*3-2,1))),
IF($D233=1,$N233,
SUMIF(OFFSET(Orçamento!$D$1,$B233-1,,$C233,),$F234&amp;"-"&amp;AD233,OFFSET(Orçamento!$I$1,$B233-1,,$C233,))*$N233/$E234)))</f>
        <v/>
      </c>
      <c r="AE234" s="314" t="str" cm="1">
        <f t="array" aca="1" ref="AE234" ca="1">IF(OR($D233=0,AE233="",$N233=0),"",
IF($G233=$E$6,
SUM(IF(OFFSET($R$23,,,($F233-1)*3-2,$D$3)=AE233,OFFSET($R$25,,,($F233-1)*3-2,$D$3)*OFFSET($B$23,1,,($F233-1)*3-2,1))),
IF($D233=1,$N233,
SUMIF(OFFSET(Orçamento!$D$1,$B233-1,,$C233,),$F234&amp;"-"&amp;AE233,OFFSET(Orçamento!$I$1,$B233-1,,$C233,))*$N233/$E234)))</f>
        <v/>
      </c>
      <c r="AF234" s="314" t="str" cm="1">
        <f t="array" aca="1" ref="AF234" ca="1">IF(OR($D233=0,AF233="",$N233=0),"",
IF($G233=$E$6,
SUM(IF(OFFSET($R$23,,,($F233-1)*3-2,$D$3)=AF233,OFFSET($R$25,,,($F233-1)*3-2,$D$3)*OFFSET($B$23,1,,($F233-1)*3-2,1))),
IF($D233=1,$N233,
SUMIF(OFFSET(Orçamento!$D$1,$B233-1,,$C233,),$F234&amp;"-"&amp;AF233,OFFSET(Orçamento!$I$1,$B233-1,,$C233,))*$N233/$E234)))</f>
        <v/>
      </c>
      <c r="AG234" s="314" t="str" cm="1">
        <f t="array" aca="1" ref="AG234" ca="1">IF(OR($D233=0,AG233="",$N233=0),"",
IF($G233=$E$6,
SUM(IF(OFFSET($R$23,,,($F233-1)*3-2,$D$3)=AG233,OFFSET($R$25,,,($F233-1)*3-2,$D$3)*OFFSET($B$23,1,,($F233-1)*3-2,1))),
IF($D233=1,$N233,
SUMIF(OFFSET(Orçamento!$D$1,$B233-1,,$C233,),$F234&amp;"-"&amp;AG233,OFFSET(Orçamento!$I$1,$B233-1,,$C233,))*$N233/$E234)))</f>
        <v/>
      </c>
      <c r="AH234" s="314" t="str" cm="1">
        <f t="array" aca="1" ref="AH234" ca="1">IF(OR($D233=0,AH233="",$N233=0),"",
IF($G233=$E$6,
SUM(IF(OFFSET($R$23,,,($F233-1)*3-2,$D$3)=AH233,OFFSET($R$25,,,($F233-1)*3-2,$D$3)*OFFSET($B$23,1,,($F233-1)*3-2,1))),
IF($D233=1,$N233,
SUMIF(OFFSET(Orçamento!$D$1,$B233-1,,$C233,),$F234&amp;"-"&amp;AH233,OFFSET(Orçamento!$I$1,$B233-1,,$C233,))*$N233/$E234)))</f>
        <v/>
      </c>
      <c r="AI234" s="314" t="str" cm="1">
        <f t="array" aca="1" ref="AI234" ca="1">IF(OR($D233=0,AI233="",$N233=0),"",
IF($G233=$E$6,
SUM(IF(OFFSET($R$23,,,($F233-1)*3-2,$D$3)=AI233,OFFSET($R$25,,,($F233-1)*3-2,$D$3)*OFFSET($B$23,1,,($F233-1)*3-2,1))),
IF($D233=1,$N233,
SUMIF(OFFSET(Orçamento!$D$1,$B233-1,,$C233,),$F234&amp;"-"&amp;AI233,OFFSET(Orçamento!$I$1,$B233-1,,$C233,))*$N233/$E234)))</f>
        <v/>
      </c>
      <c r="AJ234" s="314" t="str" cm="1">
        <f t="array" aca="1" ref="AJ234" ca="1">IF(OR($D233=0,AJ233="",$N233=0),"",
IF($G233=$E$6,
SUM(IF(OFFSET($R$23,,,($F233-1)*3-2,$D$3)=AJ233,OFFSET($R$25,,,($F233-1)*3-2,$D$3)*OFFSET($B$23,1,,($F233-1)*3-2,1))),
IF($D233=1,$N233,
SUMIF(OFFSET(Orçamento!$D$1,$B233-1,,$C233,),$F234&amp;"-"&amp;AJ233,OFFSET(Orçamento!$I$1,$B233-1,,$C233,))*$N233/$E234)))</f>
        <v/>
      </c>
      <c r="AK234" s="314" t="str" cm="1">
        <f t="array" aca="1" ref="AK234" ca="1">IF(OR($D233=0,AK233="",$N233=0),"",
IF($G233=$E$6,
SUM(IF(OFFSET($R$23,,,($F233-1)*3-2,$D$3)=AK233,OFFSET($R$25,,,($F233-1)*3-2,$D$3)*OFFSET($B$23,1,,($F233-1)*3-2,1))),
IF($D233=1,$N233,
SUMIF(OFFSET(Orçamento!$D$1,$B233-1,,$C233,),$F234&amp;"-"&amp;AK233,OFFSET(Orçamento!$I$1,$B233-1,,$C233,))*$N233/$E234)))</f>
        <v/>
      </c>
    </row>
    <row r="235" spans="1:37" ht="13.15" customHeight="1">
      <c r="A235" s="206"/>
      <c r="B235" s="266" t="str" cm="1">
        <f t="array" aca="1" ref="B235" ca="1">IF($F233&gt;$E$2,"",IF($F$2=1,INDEX('QC rev00'!$M$10:$T$120,$F235,5),IF($F$2=2,INDEX(#REF!,$F235,5),INDEX(#REF!,$F235,5))))</f>
        <v/>
      </c>
      <c r="C235" s="266" t="str" cm="1">
        <f t="array" aca="1" ref="C235" ca="1">IF($F233&gt;$E$2,"",IF($F$2=1,INDEX('QC rev00'!$M$10:$T$120,$F235,6),IF($F$2=2,INDEX(#REF!,$F235,6),INDEX(#REF!,$F235,6))))</f>
        <v/>
      </c>
      <c r="D235" s="207"/>
      <c r="E235" s="207"/>
      <c r="F235" s="207" t="str">
        <f ca="1">IF(F233&gt;$E$2,"",MATCH(F233,'QC rev00'!$C$10:$C$120,))</f>
        <v/>
      </c>
      <c r="G235" s="753"/>
      <c r="H235" s="731"/>
      <c r="I235" s="732"/>
      <c r="J235" s="749"/>
      <c r="K235" s="750"/>
      <c r="L235" s="756"/>
      <c r="M235" s="735"/>
      <c r="N235" s="738"/>
      <c r="O235" s="741"/>
      <c r="P235" s="744"/>
      <c r="Q235" s="267" t="s">
        <v>91</v>
      </c>
      <c r="R235" s="588">
        <f t="shared" ref="R235:AK235" ca="1" si="227">IFERROR(R234*$O233,0)</f>
        <v>0</v>
      </c>
      <c r="S235" s="588">
        <f t="shared" ca="1" si="227"/>
        <v>0</v>
      </c>
      <c r="T235" s="588">
        <f t="shared" ca="1" si="227"/>
        <v>0</v>
      </c>
      <c r="U235" s="589">
        <f t="shared" ca="1" si="227"/>
        <v>0</v>
      </c>
      <c r="V235" s="588">
        <f t="shared" ca="1" si="227"/>
        <v>0</v>
      </c>
      <c r="W235" s="588">
        <f t="shared" ca="1" si="227"/>
        <v>0</v>
      </c>
      <c r="X235" s="588">
        <f t="shared" ca="1" si="227"/>
        <v>0</v>
      </c>
      <c r="Y235" s="588">
        <f t="shared" ca="1" si="227"/>
        <v>0</v>
      </c>
      <c r="Z235" s="588">
        <f t="shared" ca="1" si="227"/>
        <v>0</v>
      </c>
      <c r="AA235" s="588">
        <f t="shared" ca="1" si="227"/>
        <v>0</v>
      </c>
      <c r="AB235" s="588">
        <f t="shared" ca="1" si="227"/>
        <v>0</v>
      </c>
      <c r="AC235" s="588">
        <f t="shared" ca="1" si="227"/>
        <v>0</v>
      </c>
      <c r="AD235" s="588">
        <f t="shared" ca="1" si="227"/>
        <v>0</v>
      </c>
      <c r="AE235" s="588">
        <f t="shared" ca="1" si="227"/>
        <v>0</v>
      </c>
      <c r="AF235" s="588">
        <f t="shared" ca="1" si="227"/>
        <v>0</v>
      </c>
      <c r="AG235" s="588">
        <f t="shared" ca="1" si="227"/>
        <v>0</v>
      </c>
      <c r="AH235" s="588">
        <f t="shared" ca="1" si="227"/>
        <v>0</v>
      </c>
      <c r="AI235" s="588">
        <f t="shared" ca="1" si="227"/>
        <v>0</v>
      </c>
      <c r="AJ235" s="588">
        <f t="shared" ca="1" si="227"/>
        <v>0</v>
      </c>
      <c r="AK235" s="588">
        <f t="shared" ca="1" si="227"/>
        <v>0</v>
      </c>
    </row>
    <row r="236" spans="1:37" ht="13.15" customHeight="1">
      <c r="A236" s="206"/>
      <c r="B236" s="261">
        <f ca="1">IF($F236&gt;$E$2,0,IF(E236&lt;&gt;"",MATCH(F237&amp;" - Mapa",Orçamento!J:J,),0))</f>
        <v>0</v>
      </c>
      <c r="C236" s="215">
        <f ca="1">IF($D236&gt;1,_xlfn.MAXIFS(Orçamento!G:G,Orçamento!J:J,F237&amp;" - Mapa")+6-B236,0)</f>
        <v>0</v>
      </c>
      <c r="D236" s="261">
        <f ca="1">IF($F236&gt;$E$2,0,IF($G236=$E$6,$D$2,IF(E236&lt;&gt;"",_xlfn.MAXIFS(Orçamento!E:E,Orçamento!J:J,F237&amp;" - Mapa"),0)))</f>
        <v>0</v>
      </c>
      <c r="E236" s="215" t="str">
        <f ca="1">IF(F237="","",_xlfn.IFNA(MATCH($F237,'QC rev00'!$G$10:$G$120,),""))</f>
        <v/>
      </c>
      <c r="F236" s="207" cm="1">
        <f t="array" aca="1" ref="F236" ca="1">OFFSET(F236,-3,,,)+1</f>
        <v>72</v>
      </c>
      <c r="G236" s="751" t="str" cm="1">
        <f t="array" aca="1" ref="G236" ca="1">IF($F236&gt;$E$2,"",IF($F$2=1,INDEX('QC rev00'!$M$10:$T$120,$F238,2),IF($F$2=2,INDEX(#REF!,$F238,2),INDEX(#REF!,$F238,2))))</f>
        <v/>
      </c>
      <c r="H236" s="727" t="str" cm="1">
        <f t="array" aca="1" ref="H236" ca="1">IF($F236&gt;$E$2,"",IF($F$2=1,INDEX('QC rev00'!$M$10:$T$120,$F238,3),IF($F$2=2,INDEX(#REF!,$F238,3),INDEX(#REF!,$F238,3))))</f>
        <v/>
      </c>
      <c r="I236" s="728"/>
      <c r="J236" s="745"/>
      <c r="K236" s="746"/>
      <c r="L236" s="754" t="str" cm="1">
        <f t="array" aca="1" ref="L236" ca="1">IF($F236&gt;$E$2,"",IF($F$2=1,INDEX('QC rev00'!$M$10:$T$120,$F238,7),IF($F$2=2,INDEX(#REF!,$F238,7),INDEX(#REF!,$F238,7))))</f>
        <v/>
      </c>
      <c r="M236" s="733" t="str" cm="1">
        <f t="array" aca="1" ref="M236" ca="1">IF($F236&gt;$E$2,"",IF($F$2=1,INDEX('QC rev00'!$M$10:$T$120,$F238,8),IF($F$2=2,INDEX(#REF!,$F238,8),INDEX(#REF!,$F238,8))))</f>
        <v/>
      </c>
      <c r="N236" s="736" cm="1">
        <f t="array" aca="1" ref="N236" ca="1">IF($F236&gt;$E$2,0,IF(_xlfn.IFNA(MATCH($G236,Listas!$E$4:$E$206,),0)&gt;0,$F$5,IF($F$2=1,INDEX('QC rev00'!$M$10:$U$120,$F238,9),IF($F$2=2,INDEX(#REF!,$F238,9),INDEX(#REF!,$F238,9)))))</f>
        <v>0</v>
      </c>
      <c r="O236" s="739" cm="1">
        <f t="array" aca="1" ref="O236" ca="1">IF($F236&gt;$E$2,0,IF(_xlfn.IFNA(MATCH($G236,Listas!$E$4:$E$206,),0)&gt;0,1,IF($H$10=0,0,IF($F$2=1,INDEX('QC rev00'!$M$10:$BC$120,$F238,9+$F$3),IF($F$2=2,INDEX(#REF!,$F238,9+$F$3),INDEX(#REF!,$F238,9+$F$3)))*IF($E$5="X",1,1-$B238-$C238))))</f>
        <v>0</v>
      </c>
      <c r="P236" s="742">
        <f t="shared" ref="P236" ca="1" si="228">N236*O236</f>
        <v>0</v>
      </c>
      <c r="Q236" s="262" t="s">
        <v>89</v>
      </c>
      <c r="R236" s="308" t="str" cm="1">
        <f t="array" aca="1" ref="R236" ca="1">IF($D236=0,"",IF($G236=$E$6,INDEX(Orçamento!$U:$U,MATCH(R$21,Orçamento!$C:$C,),1),INDEX(Orçamento!$U:$U,$B236,1)))</f>
        <v/>
      </c>
      <c r="S236" s="309" t="str">
        <f ca="1">IF(S$21&gt;$D236,"",IF($G236=$E$6,INDEX(Orçamento!$U:$U,MATCH(S$21,Orçamento!$C:$C,),1),INDEX(Orçamento!$U:$U,MATCH(S$21&amp;"-"&amp;$F237,Orçamento!$F:$F,),1)))</f>
        <v/>
      </c>
      <c r="T236" s="309" t="str">
        <f ca="1">IF(T$21&gt;$D236,"",IF($G236=$E$6,INDEX(Orçamento!$U:$U,MATCH(T$21,Orçamento!$C:$C,),1),INDEX(Orçamento!$U:$U,MATCH(T$21&amp;"-"&amp;$F237,Orçamento!$F:$F,),1)))</f>
        <v/>
      </c>
      <c r="U236" s="310" t="str">
        <f ca="1">IF(U$21&gt;$D236,"",IF($G236=$E$6,INDEX(Orçamento!$U:$U,MATCH(U$21,Orçamento!$C:$C,),1),INDEX(Orçamento!$U:$U,MATCH(U$21&amp;"-"&amp;$F237,Orçamento!$F:$F,),1)))</f>
        <v/>
      </c>
      <c r="V236" s="309" t="str">
        <f ca="1">IF(V$21&gt;$D236,"",IF($G236=$E$6,INDEX(Orçamento!$U:$U,MATCH(V$21,Orçamento!$C:$C,),1),INDEX(Orçamento!$U:$U,MATCH(V$21&amp;"-"&amp;$F237,Orçamento!$F:$F,),1)))</f>
        <v/>
      </c>
      <c r="W236" s="309" t="str">
        <f ca="1">IF(W$21&gt;$D236,"",IF($G236=$E$6,INDEX(Orçamento!$U:$U,MATCH(W$21,Orçamento!$C:$C,),1),INDEX(Orçamento!$U:$U,MATCH(W$21&amp;"-"&amp;$F237,Orçamento!$F:$F,),1)))</f>
        <v/>
      </c>
      <c r="X236" s="309" t="str">
        <f ca="1">IF(X$21&gt;$D236,"",IF($G236=$E$6,INDEX(Orçamento!$U:$U,MATCH(X$21,Orçamento!$C:$C,),1),INDEX(Orçamento!$U:$U,MATCH(X$21&amp;"-"&amp;$F237,Orçamento!$F:$F,),1)))</f>
        <v/>
      </c>
      <c r="Y236" s="309" t="str">
        <f ca="1">IF(Y$21&gt;$D236,"",IF($G236=$E$6,INDEX(Orçamento!$U:$U,MATCH(Y$21,Orçamento!$C:$C,),1),INDEX(Orçamento!$U:$U,MATCH(Y$21&amp;"-"&amp;$F237,Orçamento!$F:$F,),1)))</f>
        <v/>
      </c>
      <c r="Z236" s="309" t="str">
        <f ca="1">IF(Z$21&gt;$D236,"",IF($G236=$E$6,INDEX(Orçamento!$U:$U,MATCH(Z$21,Orçamento!$C:$C,),1),INDEX(Orçamento!$U:$U,MATCH(Z$21&amp;"-"&amp;$F237,Orçamento!$F:$F,),1)))</f>
        <v/>
      </c>
      <c r="AA236" s="311" t="str">
        <f ca="1">IF(AA$21&gt;$D236,"",IF($G236=$E$6,INDEX(Orçamento!$U:$U,MATCH(AA$21,Orçamento!$C:$C,),1),INDEX(Orçamento!$U:$U,MATCH(AA$21&amp;"-"&amp;$F237,Orçamento!$F:$F,),1)))</f>
        <v/>
      </c>
      <c r="AB236" s="311" t="str">
        <f ca="1">IF(AB$21&gt;$D236,"",IF($G236=$E$6,INDEX(Orçamento!$U:$U,MATCH(AB$21,Orçamento!$C:$C,),1),INDEX(Orçamento!$U:$U,MATCH(AB$21&amp;"-"&amp;$F237,Orçamento!$F:$F,),1)))</f>
        <v/>
      </c>
      <c r="AC236" s="311" t="str">
        <f ca="1">IF(AC$21&gt;$D236,"",IF($G236=$E$6,INDEX(Orçamento!$U:$U,MATCH(AC$21,Orçamento!$C:$C,),1),INDEX(Orçamento!$U:$U,MATCH(AC$21&amp;"-"&amp;$F237,Orçamento!$F:$F,),1)))</f>
        <v/>
      </c>
      <c r="AD236" s="311" t="str">
        <f ca="1">IF(AD$21&gt;$D236,"",IF($G236=$E$6,INDEX(Orçamento!$U:$U,MATCH(AD$21,Orçamento!$C:$C,),1),INDEX(Orçamento!$U:$U,MATCH(AD$21&amp;"-"&amp;$F237,Orçamento!$F:$F,),1)))</f>
        <v/>
      </c>
      <c r="AE236" s="311" t="str">
        <f ca="1">IF(AE$21&gt;$D236,"",IF($G236=$E$6,INDEX(Orçamento!$U:$U,MATCH(AE$21,Orçamento!$C:$C,),1),INDEX(Orçamento!$U:$U,MATCH(AE$21&amp;"-"&amp;$F237,Orçamento!$F:$F,),1)))</f>
        <v/>
      </c>
      <c r="AF236" s="311" t="str">
        <f ca="1">IF(AF$21&gt;$D236,"",IF($G236=$E$6,INDEX(Orçamento!$U:$U,MATCH(AF$21,Orçamento!$C:$C,),1),INDEX(Orçamento!$U:$U,MATCH(AF$21&amp;"-"&amp;$F237,Orçamento!$F:$F,),1)))</f>
        <v/>
      </c>
      <c r="AG236" s="311" t="str">
        <f ca="1">IF(AG$21&gt;$D236,"",IF($G236=$E$6,INDEX(Orçamento!$U:$U,MATCH(AG$21,Orçamento!$C:$C,),1),INDEX(Orçamento!$U:$U,MATCH(AG$21&amp;"-"&amp;$F237,Orçamento!$F:$F,),1)))</f>
        <v/>
      </c>
      <c r="AH236" s="311" t="str">
        <f ca="1">IF(AH$21&gt;$D236,"",IF($G236=$E$6,INDEX(Orçamento!$U:$U,MATCH(AH$21,Orçamento!$C:$C,),1),INDEX(Orçamento!$U:$U,MATCH(AH$21&amp;"-"&amp;$F237,Orçamento!$F:$F,),1)))</f>
        <v/>
      </c>
      <c r="AI236" s="311" t="str">
        <f ca="1">IF(AI$21&gt;$D236,"",IF($G236=$E$6,INDEX(Orçamento!$U:$U,MATCH(AI$21,Orçamento!$C:$C,),1),INDEX(Orçamento!$U:$U,MATCH(AI$21&amp;"-"&amp;$F237,Orçamento!$F:$F,),1)))</f>
        <v/>
      </c>
      <c r="AJ236" s="311" t="str">
        <f ca="1">IF(AJ$21&gt;$D236,"",IF($G236=$E$6,INDEX(Orçamento!$U:$U,MATCH(AJ$21,Orçamento!$C:$C,),1),INDEX(Orçamento!$U:$U,MATCH(AJ$21&amp;"-"&amp;$F237,Orçamento!$F:$F,),1)))</f>
        <v/>
      </c>
      <c r="AK236" s="311" t="str">
        <f ca="1">IF(AK$21&gt;$D236,"",IF($G236=$E$6,INDEX(Orçamento!$U:$U,MATCH(AK$21,Orçamento!$C:$C,),1),INDEX(Orçamento!$U:$U,MATCH(AK$21&amp;"-"&amp;$F237,Orçamento!$F:$F,),1)))</f>
        <v/>
      </c>
    </row>
    <row r="237" spans="1:37" ht="13.15" customHeight="1">
      <c r="A237" s="206"/>
      <c r="B237" s="263">
        <f t="shared" ref="B237" ca="1" si="229">IF($F236&gt;$E$2,0,(1/(1-B238-C238))*(B238+C238))</f>
        <v>0</v>
      </c>
      <c r="C237" s="264" cm="1">
        <f t="array" aca="1" ref="C237" ca="1">IF(ROUND(SUM(IF(R236:AK236&lt;&gt;"",(R237:AK237)))-N236,3)&lt;&gt;0,"X",0)</f>
        <v>0</v>
      </c>
      <c r="D237" s="206"/>
      <c r="E237" s="215" t="str" cm="1">
        <f t="array" aca="1" ref="E237" ca="1">IF($F236&gt;$E$2,"",INDEX('QC rev00'!$J$9:$J$120,1+E236,1))</f>
        <v/>
      </c>
      <c r="F237" s="215" t="str" cm="1">
        <f t="array" aca="1" ref="F237" ca="1">IF($F236&gt;$E$2,"",IF($F$2=1,INDEX('QC rev00'!$M$10:$T$120,$F238,1),IF($F$2=2,INDEX(#REF!,$F238,1),INDEX(#REF!,$F238,1))))</f>
        <v/>
      </c>
      <c r="G237" s="752"/>
      <c r="H237" s="729"/>
      <c r="I237" s="730"/>
      <c r="J237" s="747"/>
      <c r="K237" s="748"/>
      <c r="L237" s="755"/>
      <c r="M237" s="734"/>
      <c r="N237" s="737"/>
      <c r="O237" s="740"/>
      <c r="P237" s="743"/>
      <c r="Q237" s="265" t="s">
        <v>90</v>
      </c>
      <c r="R237" s="312" t="str" cm="1">
        <f t="array" aca="1" ref="R237" ca="1">IF(OR($D236=0,R236="",$N236=0),"",
IF($G236=$E$6,
SUM(IF(OFFSET($R$23,,,($F236-1)*3-2,$D$3)=R236,OFFSET($R$25,,,($F236-1)*3-2,$D$3)*OFFSET($B$23,1,,($F236-1)*3-2,1))),
IF($D236=1,$N236,
SUMIF(OFFSET(Orçamento!$D$1,$B236-1,,$C236,),$F237&amp;"-"&amp;R236,OFFSET(Orçamento!$I$1,$B236-1,,$C236,))*$N236/$E237)))</f>
        <v/>
      </c>
      <c r="S237" s="312" t="str" cm="1">
        <f t="array" aca="1" ref="S237" ca="1">IF(OR($D236=0,S236="",$N236=0),"",
IF($G236=$E$6,
SUM(IF(OFFSET($R$23,,,($F236-1)*3-2,$D$3)=S236,OFFSET($R$25,,,($F236-1)*3-2,$D$3)*OFFSET($B$23,1,,($F236-1)*3-2,1))),
IF($D236=1,$N236,
SUMIF(OFFSET(Orçamento!$D$1,$B236-1,,$C236,),$F237&amp;"-"&amp;S236,OFFSET(Orçamento!$I$1,$B236-1,,$C236,))*$N236/$E237)))</f>
        <v/>
      </c>
      <c r="T237" s="312" t="str" cm="1">
        <f t="array" aca="1" ref="T237" ca="1">IF(OR($D236=0,T236="",$N236=0),"",
IF($G236=$E$6,
SUM(IF(OFFSET($R$23,,,($F236-1)*3-2,$D$3)=T236,OFFSET($R$25,,,($F236-1)*3-2,$D$3)*OFFSET($B$23,1,,($F236-1)*3-2,1))),
IF($D236=1,$N236,
SUMIF(OFFSET(Orçamento!$D$1,$B236-1,,$C236,),$F237&amp;"-"&amp;T236,OFFSET(Orçamento!$I$1,$B236-1,,$C236,))*$N236/$E237)))</f>
        <v/>
      </c>
      <c r="U237" s="313" t="str" cm="1">
        <f t="array" aca="1" ref="U237" ca="1">IF(OR($D236=0,U236="",$N236=0),"",
IF($G236=$E$6,
SUM(IF(OFFSET($R$23,,,($F236-1)*3-2,$D$3)=U236,OFFSET($R$25,,,($F236-1)*3-2,$D$3)*OFFSET($B$23,1,,($F236-1)*3-2,1))),
IF($D236=1,$N236,
SUMIF(OFFSET(Orçamento!$D$1,$B236-1,,$C236,),$F237&amp;"-"&amp;U236,OFFSET(Orçamento!$I$1,$B236-1,,$C236,))*$N236/$E237)))</f>
        <v/>
      </c>
      <c r="V237" s="312" t="str" cm="1">
        <f t="array" aca="1" ref="V237" ca="1">IF(OR($D236=0,V236="",$N236=0),"",
IF($G236=$E$6,
SUM(IF(OFFSET($R$23,,,($F236-1)*3-2,$D$3)=V236,OFFSET($R$25,,,($F236-1)*3-2,$D$3)*OFFSET($B$23,1,,($F236-1)*3-2,1))),
IF($D236=1,$N236,
SUMIF(OFFSET(Orçamento!$D$1,$B236-1,,$C236,),$F237&amp;"-"&amp;V236,OFFSET(Orçamento!$I$1,$B236-1,,$C236,))*$N236/$E237)))</f>
        <v/>
      </c>
      <c r="W237" s="312" t="str" cm="1">
        <f t="array" aca="1" ref="W237" ca="1">IF(OR($D236=0,W236="",$N236=0),"",
IF($G236=$E$6,
SUM(IF(OFFSET($R$23,,,($F236-1)*3-2,$D$3)=W236,OFFSET($R$25,,,($F236-1)*3-2,$D$3)*OFFSET($B$23,1,,($F236-1)*3-2,1))),
IF($D236=1,$N236,
SUMIF(OFFSET(Orçamento!$D$1,$B236-1,,$C236,),$F237&amp;"-"&amp;W236,OFFSET(Orçamento!$I$1,$B236-1,,$C236,))*$N236/$E237)))</f>
        <v/>
      </c>
      <c r="X237" s="312" t="str" cm="1">
        <f t="array" aca="1" ref="X237" ca="1">IF(OR($D236=0,X236="",$N236=0),"",
IF($G236=$E$6,
SUM(IF(OFFSET($R$23,,,($F236-1)*3-2,$D$3)=X236,OFFSET($R$25,,,($F236-1)*3-2,$D$3)*OFFSET($B$23,1,,($F236-1)*3-2,1))),
IF($D236=1,$N236,
SUMIF(OFFSET(Orçamento!$D$1,$B236-1,,$C236,),$F237&amp;"-"&amp;X236,OFFSET(Orçamento!$I$1,$B236-1,,$C236,))*$N236/$E237)))</f>
        <v/>
      </c>
      <c r="Y237" s="312" t="str" cm="1">
        <f t="array" aca="1" ref="Y237" ca="1">IF(OR($D236=0,Y236="",$N236=0),"",
IF($G236=$E$6,
SUM(IF(OFFSET($R$23,,,($F236-1)*3-2,$D$3)=Y236,OFFSET($R$25,,,($F236-1)*3-2,$D$3)*OFFSET($B$23,1,,($F236-1)*3-2,1))),
IF($D236=1,$N236,
SUMIF(OFFSET(Orçamento!$D$1,$B236-1,,$C236,),$F237&amp;"-"&amp;Y236,OFFSET(Orçamento!$I$1,$B236-1,,$C236,))*$N236/$E237)))</f>
        <v/>
      </c>
      <c r="Z237" s="312" t="str" cm="1">
        <f t="array" aca="1" ref="Z237" ca="1">IF(OR($D236=0,Z236="",$N236=0),"",
IF($G236=$E$6,
SUM(IF(OFFSET($R$23,,,($F236-1)*3-2,$D$3)=Z236,OFFSET($R$25,,,($F236-1)*3-2,$D$3)*OFFSET($B$23,1,,($F236-1)*3-2,1))),
IF($D236=1,$N236,
SUMIF(OFFSET(Orçamento!$D$1,$B236-1,,$C236,),$F237&amp;"-"&amp;Z236,OFFSET(Orçamento!$I$1,$B236-1,,$C236,))*$N236/$E237)))</f>
        <v/>
      </c>
      <c r="AA237" s="314" t="str" cm="1">
        <f t="array" aca="1" ref="AA237" ca="1">IF(OR($D236=0,AA236="",$N236=0),"",
IF($G236=$E$6,
SUM(IF(OFFSET($R$23,,,($F236-1)*3-2,$D$3)=AA236,OFFSET($R$25,,,($F236-1)*3-2,$D$3)*OFFSET($B$23,1,,($F236-1)*3-2,1))),
IF($D236=1,$N236,
SUMIF(OFFSET(Orçamento!$D$1,$B236-1,,$C236,),$F237&amp;"-"&amp;AA236,OFFSET(Orçamento!$I$1,$B236-1,,$C236,))*$N236/$E237)))</f>
        <v/>
      </c>
      <c r="AB237" s="314" t="str" cm="1">
        <f t="array" aca="1" ref="AB237" ca="1">IF(OR($D236=0,AB236="",$N236=0),"",
IF($G236=$E$6,
SUM(IF(OFFSET($R$23,,,($F236-1)*3-2,$D$3)=AB236,OFFSET($R$25,,,($F236-1)*3-2,$D$3)*OFFSET($B$23,1,,($F236-1)*3-2,1))),
IF($D236=1,$N236,
SUMIF(OFFSET(Orçamento!$D$1,$B236-1,,$C236,),$F237&amp;"-"&amp;AB236,OFFSET(Orçamento!$I$1,$B236-1,,$C236,))*$N236/$E237)))</f>
        <v/>
      </c>
      <c r="AC237" s="314" t="str" cm="1">
        <f t="array" aca="1" ref="AC237" ca="1">IF(OR($D236=0,AC236="",$N236=0),"",
IF($G236=$E$6,
SUM(IF(OFFSET($R$23,,,($F236-1)*3-2,$D$3)=AC236,OFFSET($R$25,,,($F236-1)*3-2,$D$3)*OFFSET($B$23,1,,($F236-1)*3-2,1))),
IF($D236=1,$N236,
SUMIF(OFFSET(Orçamento!$D$1,$B236-1,,$C236,),$F237&amp;"-"&amp;AC236,OFFSET(Orçamento!$I$1,$B236-1,,$C236,))*$N236/$E237)))</f>
        <v/>
      </c>
      <c r="AD237" s="314" t="str" cm="1">
        <f t="array" aca="1" ref="AD237" ca="1">IF(OR($D236=0,AD236="",$N236=0),"",
IF($G236=$E$6,
SUM(IF(OFFSET($R$23,,,($F236-1)*3-2,$D$3)=AD236,OFFSET($R$25,,,($F236-1)*3-2,$D$3)*OFFSET($B$23,1,,($F236-1)*3-2,1))),
IF($D236=1,$N236,
SUMIF(OFFSET(Orçamento!$D$1,$B236-1,,$C236,),$F237&amp;"-"&amp;AD236,OFFSET(Orçamento!$I$1,$B236-1,,$C236,))*$N236/$E237)))</f>
        <v/>
      </c>
      <c r="AE237" s="314" t="str" cm="1">
        <f t="array" aca="1" ref="AE237" ca="1">IF(OR($D236=0,AE236="",$N236=0),"",
IF($G236=$E$6,
SUM(IF(OFFSET($R$23,,,($F236-1)*3-2,$D$3)=AE236,OFFSET($R$25,,,($F236-1)*3-2,$D$3)*OFFSET($B$23,1,,($F236-1)*3-2,1))),
IF($D236=1,$N236,
SUMIF(OFFSET(Orçamento!$D$1,$B236-1,,$C236,),$F237&amp;"-"&amp;AE236,OFFSET(Orçamento!$I$1,$B236-1,,$C236,))*$N236/$E237)))</f>
        <v/>
      </c>
      <c r="AF237" s="314" t="str" cm="1">
        <f t="array" aca="1" ref="AF237" ca="1">IF(OR($D236=0,AF236="",$N236=0),"",
IF($G236=$E$6,
SUM(IF(OFFSET($R$23,,,($F236-1)*3-2,$D$3)=AF236,OFFSET($R$25,,,($F236-1)*3-2,$D$3)*OFFSET($B$23,1,,($F236-1)*3-2,1))),
IF($D236=1,$N236,
SUMIF(OFFSET(Orçamento!$D$1,$B236-1,,$C236,),$F237&amp;"-"&amp;AF236,OFFSET(Orçamento!$I$1,$B236-1,,$C236,))*$N236/$E237)))</f>
        <v/>
      </c>
      <c r="AG237" s="314" t="str" cm="1">
        <f t="array" aca="1" ref="AG237" ca="1">IF(OR($D236=0,AG236="",$N236=0),"",
IF($G236=$E$6,
SUM(IF(OFFSET($R$23,,,($F236-1)*3-2,$D$3)=AG236,OFFSET($R$25,,,($F236-1)*3-2,$D$3)*OFFSET($B$23,1,,($F236-1)*3-2,1))),
IF($D236=1,$N236,
SUMIF(OFFSET(Orçamento!$D$1,$B236-1,,$C236,),$F237&amp;"-"&amp;AG236,OFFSET(Orçamento!$I$1,$B236-1,,$C236,))*$N236/$E237)))</f>
        <v/>
      </c>
      <c r="AH237" s="314" t="str" cm="1">
        <f t="array" aca="1" ref="AH237" ca="1">IF(OR($D236=0,AH236="",$N236=0),"",
IF($G236=$E$6,
SUM(IF(OFFSET($R$23,,,($F236-1)*3-2,$D$3)=AH236,OFFSET($R$25,,,($F236-1)*3-2,$D$3)*OFFSET($B$23,1,,($F236-1)*3-2,1))),
IF($D236=1,$N236,
SUMIF(OFFSET(Orçamento!$D$1,$B236-1,,$C236,),$F237&amp;"-"&amp;AH236,OFFSET(Orçamento!$I$1,$B236-1,,$C236,))*$N236/$E237)))</f>
        <v/>
      </c>
      <c r="AI237" s="314" t="str" cm="1">
        <f t="array" aca="1" ref="AI237" ca="1">IF(OR($D236=0,AI236="",$N236=0),"",
IF($G236=$E$6,
SUM(IF(OFFSET($R$23,,,($F236-1)*3-2,$D$3)=AI236,OFFSET($R$25,,,($F236-1)*3-2,$D$3)*OFFSET($B$23,1,,($F236-1)*3-2,1))),
IF($D236=1,$N236,
SUMIF(OFFSET(Orçamento!$D$1,$B236-1,,$C236,),$F237&amp;"-"&amp;AI236,OFFSET(Orçamento!$I$1,$B236-1,,$C236,))*$N236/$E237)))</f>
        <v/>
      </c>
      <c r="AJ237" s="314" t="str" cm="1">
        <f t="array" aca="1" ref="AJ237" ca="1">IF(OR($D236=0,AJ236="",$N236=0),"",
IF($G236=$E$6,
SUM(IF(OFFSET($R$23,,,($F236-1)*3-2,$D$3)=AJ236,OFFSET($R$25,,,($F236-1)*3-2,$D$3)*OFFSET($B$23,1,,($F236-1)*3-2,1))),
IF($D236=1,$N236,
SUMIF(OFFSET(Orçamento!$D$1,$B236-1,,$C236,),$F237&amp;"-"&amp;AJ236,OFFSET(Orçamento!$I$1,$B236-1,,$C236,))*$N236/$E237)))</f>
        <v/>
      </c>
      <c r="AK237" s="314" t="str" cm="1">
        <f t="array" aca="1" ref="AK237" ca="1">IF(OR($D236=0,AK236="",$N236=0),"",
IF($G236=$E$6,
SUM(IF(OFFSET($R$23,,,($F236-1)*3-2,$D$3)=AK236,OFFSET($R$25,,,($F236-1)*3-2,$D$3)*OFFSET($B$23,1,,($F236-1)*3-2,1))),
IF($D236=1,$N236,
SUMIF(OFFSET(Orçamento!$D$1,$B236-1,,$C236,),$F237&amp;"-"&amp;AK236,OFFSET(Orçamento!$I$1,$B236-1,,$C236,))*$N236/$E237)))</f>
        <v/>
      </c>
    </row>
    <row r="238" spans="1:37" ht="13.15" customHeight="1">
      <c r="A238" s="206"/>
      <c r="B238" s="266" t="str" cm="1">
        <f t="array" aca="1" ref="B238" ca="1">IF($F236&gt;$E$2,"",IF($F$2=1,INDEX('QC rev00'!$M$10:$T$120,$F238,5),IF($F$2=2,INDEX(#REF!,$F238,5),INDEX(#REF!,$F238,5))))</f>
        <v/>
      </c>
      <c r="C238" s="266" t="str" cm="1">
        <f t="array" aca="1" ref="C238" ca="1">IF($F236&gt;$E$2,"",IF($F$2=1,INDEX('QC rev00'!$M$10:$T$120,$F238,6),IF($F$2=2,INDEX(#REF!,$F238,6),INDEX(#REF!,$F238,6))))</f>
        <v/>
      </c>
      <c r="D238" s="207"/>
      <c r="E238" s="207"/>
      <c r="F238" s="207" t="str">
        <f ca="1">IF(F236&gt;$E$2,"",MATCH(F236,'QC rev00'!$C$10:$C$120,))</f>
        <v/>
      </c>
      <c r="G238" s="753"/>
      <c r="H238" s="731"/>
      <c r="I238" s="732"/>
      <c r="J238" s="749"/>
      <c r="K238" s="750"/>
      <c r="L238" s="756"/>
      <c r="M238" s="735"/>
      <c r="N238" s="738"/>
      <c r="O238" s="741"/>
      <c r="P238" s="744"/>
      <c r="Q238" s="267" t="s">
        <v>91</v>
      </c>
      <c r="R238" s="588">
        <f t="shared" ref="R238:AK238" ca="1" si="230">IFERROR(R237*$O236,0)</f>
        <v>0</v>
      </c>
      <c r="S238" s="588">
        <f t="shared" ca="1" si="230"/>
        <v>0</v>
      </c>
      <c r="T238" s="588">
        <f t="shared" ca="1" si="230"/>
        <v>0</v>
      </c>
      <c r="U238" s="589">
        <f t="shared" ca="1" si="230"/>
        <v>0</v>
      </c>
      <c r="V238" s="588">
        <f t="shared" ca="1" si="230"/>
        <v>0</v>
      </c>
      <c r="W238" s="588">
        <f t="shared" ca="1" si="230"/>
        <v>0</v>
      </c>
      <c r="X238" s="588">
        <f t="shared" ca="1" si="230"/>
        <v>0</v>
      </c>
      <c r="Y238" s="588">
        <f t="shared" ca="1" si="230"/>
        <v>0</v>
      </c>
      <c r="Z238" s="588">
        <f t="shared" ca="1" si="230"/>
        <v>0</v>
      </c>
      <c r="AA238" s="588">
        <f t="shared" ca="1" si="230"/>
        <v>0</v>
      </c>
      <c r="AB238" s="588">
        <f t="shared" ca="1" si="230"/>
        <v>0</v>
      </c>
      <c r="AC238" s="588">
        <f t="shared" ca="1" si="230"/>
        <v>0</v>
      </c>
      <c r="AD238" s="588">
        <f t="shared" ca="1" si="230"/>
        <v>0</v>
      </c>
      <c r="AE238" s="588">
        <f t="shared" ca="1" si="230"/>
        <v>0</v>
      </c>
      <c r="AF238" s="588">
        <f t="shared" ca="1" si="230"/>
        <v>0</v>
      </c>
      <c r="AG238" s="588">
        <f t="shared" ca="1" si="230"/>
        <v>0</v>
      </c>
      <c r="AH238" s="588">
        <f t="shared" ca="1" si="230"/>
        <v>0</v>
      </c>
      <c r="AI238" s="588">
        <f t="shared" ca="1" si="230"/>
        <v>0</v>
      </c>
      <c r="AJ238" s="588">
        <f t="shared" ca="1" si="230"/>
        <v>0</v>
      </c>
      <c r="AK238" s="588">
        <f t="shared" ca="1" si="230"/>
        <v>0</v>
      </c>
    </row>
    <row r="239" spans="1:37" ht="13.15" customHeight="1">
      <c r="A239" s="206"/>
      <c r="B239" s="261">
        <f ca="1">IF($F239&gt;$E$2,0,IF(E239&lt;&gt;"",MATCH(F240&amp;" - Mapa",Orçamento!J:J,),0))</f>
        <v>0</v>
      </c>
      <c r="C239" s="215">
        <f ca="1">IF($D239&gt;1,_xlfn.MAXIFS(Orçamento!G:G,Orçamento!J:J,F240&amp;" - Mapa")+6-B239,0)</f>
        <v>0</v>
      </c>
      <c r="D239" s="261">
        <f ca="1">IF($F239&gt;$E$2,0,IF($G239=$E$6,$D$2,IF(E239&lt;&gt;"",_xlfn.MAXIFS(Orçamento!E:E,Orçamento!J:J,F240&amp;" - Mapa"),0)))</f>
        <v>0</v>
      </c>
      <c r="E239" s="215" t="str">
        <f ca="1">IF(F240="","",_xlfn.IFNA(MATCH($F240,'QC rev00'!$G$10:$G$120,),""))</f>
        <v/>
      </c>
      <c r="F239" s="207" cm="1">
        <f t="array" aca="1" ref="F239" ca="1">OFFSET(F239,-3,,,)+1</f>
        <v>73</v>
      </c>
      <c r="G239" s="751" t="str" cm="1">
        <f t="array" aca="1" ref="G239" ca="1">IF($F239&gt;$E$2,"",IF($F$2=1,INDEX('QC rev00'!$M$10:$T$120,$F241,2),IF($F$2=2,INDEX(#REF!,$F241,2),INDEX(#REF!,$F241,2))))</f>
        <v/>
      </c>
      <c r="H239" s="727" t="str" cm="1">
        <f t="array" aca="1" ref="H239" ca="1">IF($F239&gt;$E$2,"",IF($F$2=1,INDEX('QC rev00'!$M$10:$T$120,$F241,3),IF($F$2=2,INDEX(#REF!,$F241,3),INDEX(#REF!,$F241,3))))</f>
        <v/>
      </c>
      <c r="I239" s="728"/>
      <c r="J239" s="745"/>
      <c r="K239" s="746"/>
      <c r="L239" s="754" t="str" cm="1">
        <f t="array" aca="1" ref="L239" ca="1">IF($F239&gt;$E$2,"",IF($F$2=1,INDEX('QC rev00'!$M$10:$T$120,$F241,7),IF($F$2=2,INDEX(#REF!,$F241,7),INDEX(#REF!,$F241,7))))</f>
        <v/>
      </c>
      <c r="M239" s="733" t="str" cm="1">
        <f t="array" aca="1" ref="M239" ca="1">IF($F239&gt;$E$2,"",IF($F$2=1,INDEX('QC rev00'!$M$10:$T$120,$F241,8),IF($F$2=2,INDEX(#REF!,$F241,8),INDEX(#REF!,$F241,8))))</f>
        <v/>
      </c>
      <c r="N239" s="736" cm="1">
        <f t="array" aca="1" ref="N239" ca="1">IF($F239&gt;$E$2,0,IF(_xlfn.IFNA(MATCH($G239,Listas!$E$4:$E$206,),0)&gt;0,$F$5,IF($F$2=1,INDEX('QC rev00'!$M$10:$U$120,$F241,9),IF($F$2=2,INDEX(#REF!,$F241,9),INDEX(#REF!,$F241,9)))))</f>
        <v>0</v>
      </c>
      <c r="O239" s="739" cm="1">
        <f t="array" aca="1" ref="O239" ca="1">IF($F239&gt;$E$2,0,IF(_xlfn.IFNA(MATCH($G239,Listas!$E$4:$E$206,),0)&gt;0,1,IF($H$10=0,0,IF($F$2=1,INDEX('QC rev00'!$M$10:$BC$120,$F241,9+$F$3),IF($F$2=2,INDEX(#REF!,$F241,9+$F$3),INDEX(#REF!,$F241,9+$F$3)))*IF($E$5="X",1,1-$B241-$C241))))</f>
        <v>0</v>
      </c>
      <c r="P239" s="742">
        <f t="shared" ref="P239" ca="1" si="231">N239*O239</f>
        <v>0</v>
      </c>
      <c r="Q239" s="262" t="s">
        <v>89</v>
      </c>
      <c r="R239" s="308" t="str" cm="1">
        <f t="array" aca="1" ref="R239" ca="1">IF($D239=0,"",IF($G239=$E$6,INDEX(Orçamento!$U:$U,MATCH(R$21,Orçamento!$C:$C,),1),INDEX(Orçamento!$U:$U,$B239,1)))</f>
        <v/>
      </c>
      <c r="S239" s="309" t="str">
        <f ca="1">IF(S$21&gt;$D239,"",IF($G239=$E$6,INDEX(Orçamento!$U:$U,MATCH(S$21,Orçamento!$C:$C,),1),INDEX(Orçamento!$U:$U,MATCH(S$21&amp;"-"&amp;$F240,Orçamento!$F:$F,),1)))</f>
        <v/>
      </c>
      <c r="T239" s="309" t="str">
        <f ca="1">IF(T$21&gt;$D239,"",IF($G239=$E$6,INDEX(Orçamento!$U:$U,MATCH(T$21,Orçamento!$C:$C,),1),INDEX(Orçamento!$U:$U,MATCH(T$21&amp;"-"&amp;$F240,Orçamento!$F:$F,),1)))</f>
        <v/>
      </c>
      <c r="U239" s="310" t="str">
        <f ca="1">IF(U$21&gt;$D239,"",IF($G239=$E$6,INDEX(Orçamento!$U:$U,MATCH(U$21,Orçamento!$C:$C,),1),INDEX(Orçamento!$U:$U,MATCH(U$21&amp;"-"&amp;$F240,Orçamento!$F:$F,),1)))</f>
        <v/>
      </c>
      <c r="V239" s="309" t="str">
        <f ca="1">IF(V$21&gt;$D239,"",IF($G239=$E$6,INDEX(Orçamento!$U:$U,MATCH(V$21,Orçamento!$C:$C,),1),INDEX(Orçamento!$U:$U,MATCH(V$21&amp;"-"&amp;$F240,Orçamento!$F:$F,),1)))</f>
        <v/>
      </c>
      <c r="W239" s="309" t="str">
        <f ca="1">IF(W$21&gt;$D239,"",IF($G239=$E$6,INDEX(Orçamento!$U:$U,MATCH(W$21,Orçamento!$C:$C,),1),INDEX(Orçamento!$U:$U,MATCH(W$21&amp;"-"&amp;$F240,Orçamento!$F:$F,),1)))</f>
        <v/>
      </c>
      <c r="X239" s="309" t="str">
        <f ca="1">IF(X$21&gt;$D239,"",IF($G239=$E$6,INDEX(Orçamento!$U:$U,MATCH(X$21,Orçamento!$C:$C,),1),INDEX(Orçamento!$U:$U,MATCH(X$21&amp;"-"&amp;$F240,Orçamento!$F:$F,),1)))</f>
        <v/>
      </c>
      <c r="Y239" s="309" t="str">
        <f ca="1">IF(Y$21&gt;$D239,"",IF($G239=$E$6,INDEX(Orçamento!$U:$U,MATCH(Y$21,Orçamento!$C:$C,),1),INDEX(Orçamento!$U:$U,MATCH(Y$21&amp;"-"&amp;$F240,Orçamento!$F:$F,),1)))</f>
        <v/>
      </c>
      <c r="Z239" s="309" t="str">
        <f ca="1">IF(Z$21&gt;$D239,"",IF($G239=$E$6,INDEX(Orçamento!$U:$U,MATCH(Z$21,Orçamento!$C:$C,),1),INDEX(Orçamento!$U:$U,MATCH(Z$21&amp;"-"&amp;$F240,Orçamento!$F:$F,),1)))</f>
        <v/>
      </c>
      <c r="AA239" s="311" t="str">
        <f ca="1">IF(AA$21&gt;$D239,"",IF($G239=$E$6,INDEX(Orçamento!$U:$U,MATCH(AA$21,Orçamento!$C:$C,),1),INDEX(Orçamento!$U:$U,MATCH(AA$21&amp;"-"&amp;$F240,Orçamento!$F:$F,),1)))</f>
        <v/>
      </c>
      <c r="AB239" s="311" t="str">
        <f ca="1">IF(AB$21&gt;$D239,"",IF($G239=$E$6,INDEX(Orçamento!$U:$U,MATCH(AB$21,Orçamento!$C:$C,),1),INDEX(Orçamento!$U:$U,MATCH(AB$21&amp;"-"&amp;$F240,Orçamento!$F:$F,),1)))</f>
        <v/>
      </c>
      <c r="AC239" s="311" t="str">
        <f ca="1">IF(AC$21&gt;$D239,"",IF($G239=$E$6,INDEX(Orçamento!$U:$U,MATCH(AC$21,Orçamento!$C:$C,),1),INDEX(Orçamento!$U:$U,MATCH(AC$21&amp;"-"&amp;$F240,Orçamento!$F:$F,),1)))</f>
        <v/>
      </c>
      <c r="AD239" s="311" t="str">
        <f ca="1">IF(AD$21&gt;$D239,"",IF($G239=$E$6,INDEX(Orçamento!$U:$U,MATCH(AD$21,Orçamento!$C:$C,),1),INDEX(Orçamento!$U:$U,MATCH(AD$21&amp;"-"&amp;$F240,Orçamento!$F:$F,),1)))</f>
        <v/>
      </c>
      <c r="AE239" s="311" t="str">
        <f ca="1">IF(AE$21&gt;$D239,"",IF($G239=$E$6,INDEX(Orçamento!$U:$U,MATCH(AE$21,Orçamento!$C:$C,),1),INDEX(Orçamento!$U:$U,MATCH(AE$21&amp;"-"&amp;$F240,Orçamento!$F:$F,),1)))</f>
        <v/>
      </c>
      <c r="AF239" s="311" t="str">
        <f ca="1">IF(AF$21&gt;$D239,"",IF($G239=$E$6,INDEX(Orçamento!$U:$U,MATCH(AF$21,Orçamento!$C:$C,),1),INDEX(Orçamento!$U:$U,MATCH(AF$21&amp;"-"&amp;$F240,Orçamento!$F:$F,),1)))</f>
        <v/>
      </c>
      <c r="AG239" s="311" t="str">
        <f ca="1">IF(AG$21&gt;$D239,"",IF($G239=$E$6,INDEX(Orçamento!$U:$U,MATCH(AG$21,Orçamento!$C:$C,),1),INDEX(Orçamento!$U:$U,MATCH(AG$21&amp;"-"&amp;$F240,Orçamento!$F:$F,),1)))</f>
        <v/>
      </c>
      <c r="AH239" s="311" t="str">
        <f ca="1">IF(AH$21&gt;$D239,"",IF($G239=$E$6,INDEX(Orçamento!$U:$U,MATCH(AH$21,Orçamento!$C:$C,),1),INDEX(Orçamento!$U:$U,MATCH(AH$21&amp;"-"&amp;$F240,Orçamento!$F:$F,),1)))</f>
        <v/>
      </c>
      <c r="AI239" s="311" t="str">
        <f ca="1">IF(AI$21&gt;$D239,"",IF($G239=$E$6,INDEX(Orçamento!$U:$U,MATCH(AI$21,Orçamento!$C:$C,),1),INDEX(Orçamento!$U:$U,MATCH(AI$21&amp;"-"&amp;$F240,Orçamento!$F:$F,),1)))</f>
        <v/>
      </c>
      <c r="AJ239" s="311" t="str">
        <f ca="1">IF(AJ$21&gt;$D239,"",IF($G239=$E$6,INDEX(Orçamento!$U:$U,MATCH(AJ$21,Orçamento!$C:$C,),1),INDEX(Orçamento!$U:$U,MATCH(AJ$21&amp;"-"&amp;$F240,Orçamento!$F:$F,),1)))</f>
        <v/>
      </c>
      <c r="AK239" s="311" t="str">
        <f ca="1">IF(AK$21&gt;$D239,"",IF($G239=$E$6,INDEX(Orçamento!$U:$U,MATCH(AK$21,Orçamento!$C:$C,),1),INDEX(Orçamento!$U:$U,MATCH(AK$21&amp;"-"&amp;$F240,Orçamento!$F:$F,),1)))</f>
        <v/>
      </c>
    </row>
    <row r="240" spans="1:37" ht="13.15" customHeight="1">
      <c r="A240" s="206"/>
      <c r="B240" s="263">
        <f t="shared" ref="B240" ca="1" si="232">IF($F239&gt;$E$2,0,(1/(1-B241-C241))*(B241+C241))</f>
        <v>0</v>
      </c>
      <c r="C240" s="264" cm="1">
        <f t="array" aca="1" ref="C240" ca="1">IF(ROUND(SUM(IF(R239:AK239&lt;&gt;"",(R240:AK240)))-N239,3)&lt;&gt;0,"X",0)</f>
        <v>0</v>
      </c>
      <c r="D240" s="206"/>
      <c r="E240" s="215" t="str" cm="1">
        <f t="array" aca="1" ref="E240" ca="1">IF($F239&gt;$E$2,"",INDEX('QC rev00'!$J$9:$J$120,1+E239,1))</f>
        <v/>
      </c>
      <c r="F240" s="215" t="str" cm="1">
        <f t="array" aca="1" ref="F240" ca="1">IF($F239&gt;$E$2,"",IF($F$2=1,INDEX('QC rev00'!$M$10:$T$120,$F241,1),IF($F$2=2,INDEX(#REF!,$F241,1),INDEX(#REF!,$F241,1))))</f>
        <v/>
      </c>
      <c r="G240" s="752"/>
      <c r="H240" s="729"/>
      <c r="I240" s="730"/>
      <c r="J240" s="747"/>
      <c r="K240" s="748"/>
      <c r="L240" s="755"/>
      <c r="M240" s="734"/>
      <c r="N240" s="737"/>
      <c r="O240" s="740"/>
      <c r="P240" s="743"/>
      <c r="Q240" s="265" t="s">
        <v>90</v>
      </c>
      <c r="R240" s="312" t="str" cm="1">
        <f t="array" aca="1" ref="R240" ca="1">IF(OR($D239=0,R239="",$N239=0),"",
IF($G239=$E$6,
SUM(IF(OFFSET($R$23,,,($F239-1)*3-2,$D$3)=R239,OFFSET($R$25,,,($F239-1)*3-2,$D$3)*OFFSET($B$23,1,,($F239-1)*3-2,1))),
IF($D239=1,$N239,
SUMIF(OFFSET(Orçamento!$D$1,$B239-1,,$C239,),$F240&amp;"-"&amp;R239,OFFSET(Orçamento!$I$1,$B239-1,,$C239,))*$N239/$E240)))</f>
        <v/>
      </c>
      <c r="S240" s="312" t="str" cm="1">
        <f t="array" aca="1" ref="S240" ca="1">IF(OR($D239=0,S239="",$N239=0),"",
IF($G239=$E$6,
SUM(IF(OFFSET($R$23,,,($F239-1)*3-2,$D$3)=S239,OFFSET($R$25,,,($F239-1)*3-2,$D$3)*OFFSET($B$23,1,,($F239-1)*3-2,1))),
IF($D239=1,$N239,
SUMIF(OFFSET(Orçamento!$D$1,$B239-1,,$C239,),$F240&amp;"-"&amp;S239,OFFSET(Orçamento!$I$1,$B239-1,,$C239,))*$N239/$E240)))</f>
        <v/>
      </c>
      <c r="T240" s="312" t="str" cm="1">
        <f t="array" aca="1" ref="T240" ca="1">IF(OR($D239=0,T239="",$N239=0),"",
IF($G239=$E$6,
SUM(IF(OFFSET($R$23,,,($F239-1)*3-2,$D$3)=T239,OFFSET($R$25,,,($F239-1)*3-2,$D$3)*OFFSET($B$23,1,,($F239-1)*3-2,1))),
IF($D239=1,$N239,
SUMIF(OFFSET(Orçamento!$D$1,$B239-1,,$C239,),$F240&amp;"-"&amp;T239,OFFSET(Orçamento!$I$1,$B239-1,,$C239,))*$N239/$E240)))</f>
        <v/>
      </c>
      <c r="U240" s="313" t="str" cm="1">
        <f t="array" aca="1" ref="U240" ca="1">IF(OR($D239=0,U239="",$N239=0),"",
IF($G239=$E$6,
SUM(IF(OFFSET($R$23,,,($F239-1)*3-2,$D$3)=U239,OFFSET($R$25,,,($F239-1)*3-2,$D$3)*OFFSET($B$23,1,,($F239-1)*3-2,1))),
IF($D239=1,$N239,
SUMIF(OFFSET(Orçamento!$D$1,$B239-1,,$C239,),$F240&amp;"-"&amp;U239,OFFSET(Orçamento!$I$1,$B239-1,,$C239,))*$N239/$E240)))</f>
        <v/>
      </c>
      <c r="V240" s="312" t="str" cm="1">
        <f t="array" aca="1" ref="V240" ca="1">IF(OR($D239=0,V239="",$N239=0),"",
IF($G239=$E$6,
SUM(IF(OFFSET($R$23,,,($F239-1)*3-2,$D$3)=V239,OFFSET($R$25,,,($F239-1)*3-2,$D$3)*OFFSET($B$23,1,,($F239-1)*3-2,1))),
IF($D239=1,$N239,
SUMIF(OFFSET(Orçamento!$D$1,$B239-1,,$C239,),$F240&amp;"-"&amp;V239,OFFSET(Orçamento!$I$1,$B239-1,,$C239,))*$N239/$E240)))</f>
        <v/>
      </c>
      <c r="W240" s="312" t="str" cm="1">
        <f t="array" aca="1" ref="W240" ca="1">IF(OR($D239=0,W239="",$N239=0),"",
IF($G239=$E$6,
SUM(IF(OFFSET($R$23,,,($F239-1)*3-2,$D$3)=W239,OFFSET($R$25,,,($F239-1)*3-2,$D$3)*OFFSET($B$23,1,,($F239-1)*3-2,1))),
IF($D239=1,$N239,
SUMIF(OFFSET(Orçamento!$D$1,$B239-1,,$C239,),$F240&amp;"-"&amp;W239,OFFSET(Orçamento!$I$1,$B239-1,,$C239,))*$N239/$E240)))</f>
        <v/>
      </c>
      <c r="X240" s="312" t="str" cm="1">
        <f t="array" aca="1" ref="X240" ca="1">IF(OR($D239=0,X239="",$N239=0),"",
IF($G239=$E$6,
SUM(IF(OFFSET($R$23,,,($F239-1)*3-2,$D$3)=X239,OFFSET($R$25,,,($F239-1)*3-2,$D$3)*OFFSET($B$23,1,,($F239-1)*3-2,1))),
IF($D239=1,$N239,
SUMIF(OFFSET(Orçamento!$D$1,$B239-1,,$C239,),$F240&amp;"-"&amp;X239,OFFSET(Orçamento!$I$1,$B239-1,,$C239,))*$N239/$E240)))</f>
        <v/>
      </c>
      <c r="Y240" s="312" t="str" cm="1">
        <f t="array" aca="1" ref="Y240" ca="1">IF(OR($D239=0,Y239="",$N239=0),"",
IF($G239=$E$6,
SUM(IF(OFFSET($R$23,,,($F239-1)*3-2,$D$3)=Y239,OFFSET($R$25,,,($F239-1)*3-2,$D$3)*OFFSET($B$23,1,,($F239-1)*3-2,1))),
IF($D239=1,$N239,
SUMIF(OFFSET(Orçamento!$D$1,$B239-1,,$C239,),$F240&amp;"-"&amp;Y239,OFFSET(Orçamento!$I$1,$B239-1,,$C239,))*$N239/$E240)))</f>
        <v/>
      </c>
      <c r="Z240" s="312" t="str" cm="1">
        <f t="array" aca="1" ref="Z240" ca="1">IF(OR($D239=0,Z239="",$N239=0),"",
IF($G239=$E$6,
SUM(IF(OFFSET($R$23,,,($F239-1)*3-2,$D$3)=Z239,OFFSET($R$25,,,($F239-1)*3-2,$D$3)*OFFSET($B$23,1,,($F239-1)*3-2,1))),
IF($D239=1,$N239,
SUMIF(OFFSET(Orçamento!$D$1,$B239-1,,$C239,),$F240&amp;"-"&amp;Z239,OFFSET(Orçamento!$I$1,$B239-1,,$C239,))*$N239/$E240)))</f>
        <v/>
      </c>
      <c r="AA240" s="314" t="str" cm="1">
        <f t="array" aca="1" ref="AA240" ca="1">IF(OR($D239=0,AA239="",$N239=0),"",
IF($G239=$E$6,
SUM(IF(OFFSET($R$23,,,($F239-1)*3-2,$D$3)=AA239,OFFSET($R$25,,,($F239-1)*3-2,$D$3)*OFFSET($B$23,1,,($F239-1)*3-2,1))),
IF($D239=1,$N239,
SUMIF(OFFSET(Orçamento!$D$1,$B239-1,,$C239,),$F240&amp;"-"&amp;AA239,OFFSET(Orçamento!$I$1,$B239-1,,$C239,))*$N239/$E240)))</f>
        <v/>
      </c>
      <c r="AB240" s="314" t="str" cm="1">
        <f t="array" aca="1" ref="AB240" ca="1">IF(OR($D239=0,AB239="",$N239=0),"",
IF($G239=$E$6,
SUM(IF(OFFSET($R$23,,,($F239-1)*3-2,$D$3)=AB239,OFFSET($R$25,,,($F239-1)*3-2,$D$3)*OFFSET($B$23,1,,($F239-1)*3-2,1))),
IF($D239=1,$N239,
SUMIF(OFFSET(Orçamento!$D$1,$B239-1,,$C239,),$F240&amp;"-"&amp;AB239,OFFSET(Orçamento!$I$1,$B239-1,,$C239,))*$N239/$E240)))</f>
        <v/>
      </c>
      <c r="AC240" s="314" t="str" cm="1">
        <f t="array" aca="1" ref="AC240" ca="1">IF(OR($D239=0,AC239="",$N239=0),"",
IF($G239=$E$6,
SUM(IF(OFFSET($R$23,,,($F239-1)*3-2,$D$3)=AC239,OFFSET($R$25,,,($F239-1)*3-2,$D$3)*OFFSET($B$23,1,,($F239-1)*3-2,1))),
IF($D239=1,$N239,
SUMIF(OFFSET(Orçamento!$D$1,$B239-1,,$C239,),$F240&amp;"-"&amp;AC239,OFFSET(Orçamento!$I$1,$B239-1,,$C239,))*$N239/$E240)))</f>
        <v/>
      </c>
      <c r="AD240" s="314" t="str" cm="1">
        <f t="array" aca="1" ref="AD240" ca="1">IF(OR($D239=0,AD239="",$N239=0),"",
IF($G239=$E$6,
SUM(IF(OFFSET($R$23,,,($F239-1)*3-2,$D$3)=AD239,OFFSET($R$25,,,($F239-1)*3-2,$D$3)*OFFSET($B$23,1,,($F239-1)*3-2,1))),
IF($D239=1,$N239,
SUMIF(OFFSET(Orçamento!$D$1,$B239-1,,$C239,),$F240&amp;"-"&amp;AD239,OFFSET(Orçamento!$I$1,$B239-1,,$C239,))*$N239/$E240)))</f>
        <v/>
      </c>
      <c r="AE240" s="314" t="str" cm="1">
        <f t="array" aca="1" ref="AE240" ca="1">IF(OR($D239=0,AE239="",$N239=0),"",
IF($G239=$E$6,
SUM(IF(OFFSET($R$23,,,($F239-1)*3-2,$D$3)=AE239,OFFSET($R$25,,,($F239-1)*3-2,$D$3)*OFFSET($B$23,1,,($F239-1)*3-2,1))),
IF($D239=1,$N239,
SUMIF(OFFSET(Orçamento!$D$1,$B239-1,,$C239,),$F240&amp;"-"&amp;AE239,OFFSET(Orçamento!$I$1,$B239-1,,$C239,))*$N239/$E240)))</f>
        <v/>
      </c>
      <c r="AF240" s="314" t="str" cm="1">
        <f t="array" aca="1" ref="AF240" ca="1">IF(OR($D239=0,AF239="",$N239=0),"",
IF($G239=$E$6,
SUM(IF(OFFSET($R$23,,,($F239-1)*3-2,$D$3)=AF239,OFFSET($R$25,,,($F239-1)*3-2,$D$3)*OFFSET($B$23,1,,($F239-1)*3-2,1))),
IF($D239=1,$N239,
SUMIF(OFFSET(Orçamento!$D$1,$B239-1,,$C239,),$F240&amp;"-"&amp;AF239,OFFSET(Orçamento!$I$1,$B239-1,,$C239,))*$N239/$E240)))</f>
        <v/>
      </c>
      <c r="AG240" s="314" t="str" cm="1">
        <f t="array" aca="1" ref="AG240" ca="1">IF(OR($D239=0,AG239="",$N239=0),"",
IF($G239=$E$6,
SUM(IF(OFFSET($R$23,,,($F239-1)*3-2,$D$3)=AG239,OFFSET($R$25,,,($F239-1)*3-2,$D$3)*OFFSET($B$23,1,,($F239-1)*3-2,1))),
IF($D239=1,$N239,
SUMIF(OFFSET(Orçamento!$D$1,$B239-1,,$C239,),$F240&amp;"-"&amp;AG239,OFFSET(Orçamento!$I$1,$B239-1,,$C239,))*$N239/$E240)))</f>
        <v/>
      </c>
      <c r="AH240" s="314" t="str" cm="1">
        <f t="array" aca="1" ref="AH240" ca="1">IF(OR($D239=0,AH239="",$N239=0),"",
IF($G239=$E$6,
SUM(IF(OFFSET($R$23,,,($F239-1)*3-2,$D$3)=AH239,OFFSET($R$25,,,($F239-1)*3-2,$D$3)*OFFSET($B$23,1,,($F239-1)*3-2,1))),
IF($D239=1,$N239,
SUMIF(OFFSET(Orçamento!$D$1,$B239-1,,$C239,),$F240&amp;"-"&amp;AH239,OFFSET(Orçamento!$I$1,$B239-1,,$C239,))*$N239/$E240)))</f>
        <v/>
      </c>
      <c r="AI240" s="314" t="str" cm="1">
        <f t="array" aca="1" ref="AI240" ca="1">IF(OR($D239=0,AI239="",$N239=0),"",
IF($G239=$E$6,
SUM(IF(OFFSET($R$23,,,($F239-1)*3-2,$D$3)=AI239,OFFSET($R$25,,,($F239-1)*3-2,$D$3)*OFFSET($B$23,1,,($F239-1)*3-2,1))),
IF($D239=1,$N239,
SUMIF(OFFSET(Orçamento!$D$1,$B239-1,,$C239,),$F240&amp;"-"&amp;AI239,OFFSET(Orçamento!$I$1,$B239-1,,$C239,))*$N239/$E240)))</f>
        <v/>
      </c>
      <c r="AJ240" s="314" t="str" cm="1">
        <f t="array" aca="1" ref="AJ240" ca="1">IF(OR($D239=0,AJ239="",$N239=0),"",
IF($G239=$E$6,
SUM(IF(OFFSET($R$23,,,($F239-1)*3-2,$D$3)=AJ239,OFFSET($R$25,,,($F239-1)*3-2,$D$3)*OFFSET($B$23,1,,($F239-1)*3-2,1))),
IF($D239=1,$N239,
SUMIF(OFFSET(Orçamento!$D$1,$B239-1,,$C239,),$F240&amp;"-"&amp;AJ239,OFFSET(Orçamento!$I$1,$B239-1,,$C239,))*$N239/$E240)))</f>
        <v/>
      </c>
      <c r="AK240" s="314" t="str" cm="1">
        <f t="array" aca="1" ref="AK240" ca="1">IF(OR($D239=0,AK239="",$N239=0),"",
IF($G239=$E$6,
SUM(IF(OFFSET($R$23,,,($F239-1)*3-2,$D$3)=AK239,OFFSET($R$25,,,($F239-1)*3-2,$D$3)*OFFSET($B$23,1,,($F239-1)*3-2,1))),
IF($D239=1,$N239,
SUMIF(OFFSET(Orçamento!$D$1,$B239-1,,$C239,),$F240&amp;"-"&amp;AK239,OFFSET(Orçamento!$I$1,$B239-1,,$C239,))*$N239/$E240)))</f>
        <v/>
      </c>
    </row>
    <row r="241" spans="1:37" ht="13.15" customHeight="1">
      <c r="A241" s="206"/>
      <c r="B241" s="266" t="str" cm="1">
        <f t="array" aca="1" ref="B241" ca="1">IF($F239&gt;$E$2,"",IF($F$2=1,INDEX('QC rev00'!$M$10:$T$120,$F241,5),IF($F$2=2,INDEX(#REF!,$F241,5),INDEX(#REF!,$F241,5))))</f>
        <v/>
      </c>
      <c r="C241" s="266" t="str" cm="1">
        <f t="array" aca="1" ref="C241" ca="1">IF($F239&gt;$E$2,"",IF($F$2=1,INDEX('QC rev00'!$M$10:$T$120,$F241,6),IF($F$2=2,INDEX(#REF!,$F241,6),INDEX(#REF!,$F241,6))))</f>
        <v/>
      </c>
      <c r="D241" s="207"/>
      <c r="E241" s="207"/>
      <c r="F241" s="207" t="str">
        <f ca="1">IF(F239&gt;$E$2,"",MATCH(F239,'QC rev00'!$C$10:$C$120,))</f>
        <v/>
      </c>
      <c r="G241" s="753"/>
      <c r="H241" s="731"/>
      <c r="I241" s="732"/>
      <c r="J241" s="749"/>
      <c r="K241" s="750"/>
      <c r="L241" s="756"/>
      <c r="M241" s="735"/>
      <c r="N241" s="738"/>
      <c r="O241" s="741"/>
      <c r="P241" s="744"/>
      <c r="Q241" s="267" t="s">
        <v>91</v>
      </c>
      <c r="R241" s="588">
        <f t="shared" ref="R241:AK241" ca="1" si="233">IFERROR(R240*$O239,0)</f>
        <v>0</v>
      </c>
      <c r="S241" s="588">
        <f t="shared" ca="1" si="233"/>
        <v>0</v>
      </c>
      <c r="T241" s="588">
        <f t="shared" ca="1" si="233"/>
        <v>0</v>
      </c>
      <c r="U241" s="589">
        <f t="shared" ca="1" si="233"/>
        <v>0</v>
      </c>
      <c r="V241" s="588">
        <f t="shared" ca="1" si="233"/>
        <v>0</v>
      </c>
      <c r="W241" s="588">
        <f t="shared" ca="1" si="233"/>
        <v>0</v>
      </c>
      <c r="X241" s="588">
        <f t="shared" ca="1" si="233"/>
        <v>0</v>
      </c>
      <c r="Y241" s="588">
        <f t="shared" ca="1" si="233"/>
        <v>0</v>
      </c>
      <c r="Z241" s="588">
        <f t="shared" ca="1" si="233"/>
        <v>0</v>
      </c>
      <c r="AA241" s="588">
        <f t="shared" ca="1" si="233"/>
        <v>0</v>
      </c>
      <c r="AB241" s="588">
        <f t="shared" ca="1" si="233"/>
        <v>0</v>
      </c>
      <c r="AC241" s="588">
        <f t="shared" ca="1" si="233"/>
        <v>0</v>
      </c>
      <c r="AD241" s="588">
        <f t="shared" ca="1" si="233"/>
        <v>0</v>
      </c>
      <c r="AE241" s="588">
        <f t="shared" ca="1" si="233"/>
        <v>0</v>
      </c>
      <c r="AF241" s="588">
        <f t="shared" ca="1" si="233"/>
        <v>0</v>
      </c>
      <c r="AG241" s="588">
        <f t="shared" ca="1" si="233"/>
        <v>0</v>
      </c>
      <c r="AH241" s="588">
        <f t="shared" ca="1" si="233"/>
        <v>0</v>
      </c>
      <c r="AI241" s="588">
        <f t="shared" ca="1" si="233"/>
        <v>0</v>
      </c>
      <c r="AJ241" s="588">
        <f t="shared" ca="1" si="233"/>
        <v>0</v>
      </c>
      <c r="AK241" s="588">
        <f t="shared" ca="1" si="233"/>
        <v>0</v>
      </c>
    </row>
    <row r="242" spans="1:37" ht="13.15" customHeight="1">
      <c r="A242" s="206"/>
      <c r="B242" s="261">
        <f ca="1">IF($F242&gt;$E$2,0,IF(E242&lt;&gt;"",MATCH(F243&amp;" - Mapa",Orçamento!J:J,),0))</f>
        <v>0</v>
      </c>
      <c r="C242" s="215">
        <f ca="1">IF($D242&gt;1,_xlfn.MAXIFS(Orçamento!G:G,Orçamento!J:J,F243&amp;" - Mapa")+6-B242,0)</f>
        <v>0</v>
      </c>
      <c r="D242" s="261">
        <f ca="1">IF($F242&gt;$E$2,0,IF($G242=$E$6,$D$2,IF(E242&lt;&gt;"",_xlfn.MAXIFS(Orçamento!E:E,Orçamento!J:J,F243&amp;" - Mapa"),0)))</f>
        <v>0</v>
      </c>
      <c r="E242" s="215" t="str">
        <f ca="1">IF(F243="","",_xlfn.IFNA(MATCH($F243,'QC rev00'!$G$10:$G$120,),""))</f>
        <v/>
      </c>
      <c r="F242" s="207" cm="1">
        <f t="array" aca="1" ref="F242" ca="1">OFFSET(F242,-3,,,)+1</f>
        <v>74</v>
      </c>
      <c r="G242" s="751" t="str" cm="1">
        <f t="array" aca="1" ref="G242" ca="1">IF($F242&gt;$E$2,"",IF($F$2=1,INDEX('QC rev00'!$M$10:$T$120,$F244,2),IF($F$2=2,INDEX(#REF!,$F244,2),INDEX(#REF!,$F244,2))))</f>
        <v/>
      </c>
      <c r="H242" s="727" t="str" cm="1">
        <f t="array" aca="1" ref="H242" ca="1">IF($F242&gt;$E$2,"",IF($F$2=1,INDEX('QC rev00'!$M$10:$T$120,$F244,3),IF($F$2=2,INDEX(#REF!,$F244,3),INDEX(#REF!,$F244,3))))</f>
        <v/>
      </c>
      <c r="I242" s="728"/>
      <c r="J242" s="745"/>
      <c r="K242" s="746"/>
      <c r="L242" s="754" t="str" cm="1">
        <f t="array" aca="1" ref="L242" ca="1">IF($F242&gt;$E$2,"",IF($F$2=1,INDEX('QC rev00'!$M$10:$T$120,$F244,7),IF($F$2=2,INDEX(#REF!,$F244,7),INDEX(#REF!,$F244,7))))</f>
        <v/>
      </c>
      <c r="M242" s="733" t="str" cm="1">
        <f t="array" aca="1" ref="M242" ca="1">IF($F242&gt;$E$2,"",IF($F$2=1,INDEX('QC rev00'!$M$10:$T$120,$F244,8),IF($F$2=2,INDEX(#REF!,$F244,8),INDEX(#REF!,$F244,8))))</f>
        <v/>
      </c>
      <c r="N242" s="736" cm="1">
        <f t="array" aca="1" ref="N242" ca="1">IF($F242&gt;$E$2,0,IF(_xlfn.IFNA(MATCH($G242,Listas!$E$4:$E$206,),0)&gt;0,$F$5,IF($F$2=1,INDEX('QC rev00'!$M$10:$U$120,$F244,9),IF($F$2=2,INDEX(#REF!,$F244,9),INDEX(#REF!,$F244,9)))))</f>
        <v>0</v>
      </c>
      <c r="O242" s="739" cm="1">
        <f t="array" aca="1" ref="O242" ca="1">IF($F242&gt;$E$2,0,IF(_xlfn.IFNA(MATCH($G242,Listas!$E$4:$E$206,),0)&gt;0,1,IF($H$10=0,0,IF($F$2=1,INDEX('QC rev00'!$M$10:$BC$120,$F244,9+$F$3),IF($F$2=2,INDEX(#REF!,$F244,9+$F$3),INDEX(#REF!,$F244,9+$F$3)))*IF($E$5="X",1,1-$B244-$C244))))</f>
        <v>0</v>
      </c>
      <c r="P242" s="742">
        <f t="shared" ref="P242" ca="1" si="234">N242*O242</f>
        <v>0</v>
      </c>
      <c r="Q242" s="262" t="s">
        <v>89</v>
      </c>
      <c r="R242" s="308" t="str" cm="1">
        <f t="array" aca="1" ref="R242" ca="1">IF($D242=0,"",IF($G242=$E$6,INDEX(Orçamento!$U:$U,MATCH(R$21,Orçamento!$C:$C,),1),INDEX(Orçamento!$U:$U,$B242,1)))</f>
        <v/>
      </c>
      <c r="S242" s="309" t="str">
        <f ca="1">IF(S$21&gt;$D242,"",IF($G242=$E$6,INDEX(Orçamento!$U:$U,MATCH(S$21,Orçamento!$C:$C,),1),INDEX(Orçamento!$U:$U,MATCH(S$21&amp;"-"&amp;$F243,Orçamento!$F:$F,),1)))</f>
        <v/>
      </c>
      <c r="T242" s="309" t="str">
        <f ca="1">IF(T$21&gt;$D242,"",IF($G242=$E$6,INDEX(Orçamento!$U:$U,MATCH(T$21,Orçamento!$C:$C,),1),INDEX(Orçamento!$U:$U,MATCH(T$21&amp;"-"&amp;$F243,Orçamento!$F:$F,),1)))</f>
        <v/>
      </c>
      <c r="U242" s="310" t="str">
        <f ca="1">IF(U$21&gt;$D242,"",IF($G242=$E$6,INDEX(Orçamento!$U:$U,MATCH(U$21,Orçamento!$C:$C,),1),INDEX(Orçamento!$U:$U,MATCH(U$21&amp;"-"&amp;$F243,Orçamento!$F:$F,),1)))</f>
        <v/>
      </c>
      <c r="V242" s="309" t="str">
        <f ca="1">IF(V$21&gt;$D242,"",IF($G242=$E$6,INDEX(Orçamento!$U:$U,MATCH(V$21,Orçamento!$C:$C,),1),INDEX(Orçamento!$U:$U,MATCH(V$21&amp;"-"&amp;$F243,Orçamento!$F:$F,),1)))</f>
        <v/>
      </c>
      <c r="W242" s="309" t="str">
        <f ca="1">IF(W$21&gt;$D242,"",IF($G242=$E$6,INDEX(Orçamento!$U:$U,MATCH(W$21,Orçamento!$C:$C,),1),INDEX(Orçamento!$U:$U,MATCH(W$21&amp;"-"&amp;$F243,Orçamento!$F:$F,),1)))</f>
        <v/>
      </c>
      <c r="X242" s="309" t="str">
        <f ca="1">IF(X$21&gt;$D242,"",IF($G242=$E$6,INDEX(Orçamento!$U:$U,MATCH(X$21,Orçamento!$C:$C,),1),INDEX(Orçamento!$U:$U,MATCH(X$21&amp;"-"&amp;$F243,Orçamento!$F:$F,),1)))</f>
        <v/>
      </c>
      <c r="Y242" s="309" t="str">
        <f ca="1">IF(Y$21&gt;$D242,"",IF($G242=$E$6,INDEX(Orçamento!$U:$U,MATCH(Y$21,Orçamento!$C:$C,),1),INDEX(Orçamento!$U:$U,MATCH(Y$21&amp;"-"&amp;$F243,Orçamento!$F:$F,),1)))</f>
        <v/>
      </c>
      <c r="Z242" s="309" t="str">
        <f ca="1">IF(Z$21&gt;$D242,"",IF($G242=$E$6,INDEX(Orçamento!$U:$U,MATCH(Z$21,Orçamento!$C:$C,),1),INDEX(Orçamento!$U:$U,MATCH(Z$21&amp;"-"&amp;$F243,Orçamento!$F:$F,),1)))</f>
        <v/>
      </c>
      <c r="AA242" s="311" t="str">
        <f ca="1">IF(AA$21&gt;$D242,"",IF($G242=$E$6,INDEX(Orçamento!$U:$U,MATCH(AA$21,Orçamento!$C:$C,),1),INDEX(Orçamento!$U:$U,MATCH(AA$21&amp;"-"&amp;$F243,Orçamento!$F:$F,),1)))</f>
        <v/>
      </c>
      <c r="AB242" s="311" t="str">
        <f ca="1">IF(AB$21&gt;$D242,"",IF($G242=$E$6,INDEX(Orçamento!$U:$U,MATCH(AB$21,Orçamento!$C:$C,),1),INDEX(Orçamento!$U:$U,MATCH(AB$21&amp;"-"&amp;$F243,Orçamento!$F:$F,),1)))</f>
        <v/>
      </c>
      <c r="AC242" s="311" t="str">
        <f ca="1">IF(AC$21&gt;$D242,"",IF($G242=$E$6,INDEX(Orçamento!$U:$U,MATCH(AC$21,Orçamento!$C:$C,),1),INDEX(Orçamento!$U:$U,MATCH(AC$21&amp;"-"&amp;$F243,Orçamento!$F:$F,),1)))</f>
        <v/>
      </c>
      <c r="AD242" s="311" t="str">
        <f ca="1">IF(AD$21&gt;$D242,"",IF($G242=$E$6,INDEX(Orçamento!$U:$U,MATCH(AD$21,Orçamento!$C:$C,),1),INDEX(Orçamento!$U:$U,MATCH(AD$21&amp;"-"&amp;$F243,Orçamento!$F:$F,),1)))</f>
        <v/>
      </c>
      <c r="AE242" s="311" t="str">
        <f ca="1">IF(AE$21&gt;$D242,"",IF($G242=$E$6,INDEX(Orçamento!$U:$U,MATCH(AE$21,Orçamento!$C:$C,),1),INDEX(Orçamento!$U:$U,MATCH(AE$21&amp;"-"&amp;$F243,Orçamento!$F:$F,),1)))</f>
        <v/>
      </c>
      <c r="AF242" s="311" t="str">
        <f ca="1">IF(AF$21&gt;$D242,"",IF($G242=$E$6,INDEX(Orçamento!$U:$U,MATCH(AF$21,Orçamento!$C:$C,),1),INDEX(Orçamento!$U:$U,MATCH(AF$21&amp;"-"&amp;$F243,Orçamento!$F:$F,),1)))</f>
        <v/>
      </c>
      <c r="AG242" s="311" t="str">
        <f ca="1">IF(AG$21&gt;$D242,"",IF($G242=$E$6,INDEX(Orçamento!$U:$U,MATCH(AG$21,Orçamento!$C:$C,),1),INDEX(Orçamento!$U:$U,MATCH(AG$21&amp;"-"&amp;$F243,Orçamento!$F:$F,),1)))</f>
        <v/>
      </c>
      <c r="AH242" s="311" t="str">
        <f ca="1">IF(AH$21&gt;$D242,"",IF($G242=$E$6,INDEX(Orçamento!$U:$U,MATCH(AH$21,Orçamento!$C:$C,),1),INDEX(Orçamento!$U:$U,MATCH(AH$21&amp;"-"&amp;$F243,Orçamento!$F:$F,),1)))</f>
        <v/>
      </c>
      <c r="AI242" s="311" t="str">
        <f ca="1">IF(AI$21&gt;$D242,"",IF($G242=$E$6,INDEX(Orçamento!$U:$U,MATCH(AI$21,Orçamento!$C:$C,),1),INDEX(Orçamento!$U:$U,MATCH(AI$21&amp;"-"&amp;$F243,Orçamento!$F:$F,),1)))</f>
        <v/>
      </c>
      <c r="AJ242" s="311" t="str">
        <f ca="1">IF(AJ$21&gt;$D242,"",IF($G242=$E$6,INDEX(Orçamento!$U:$U,MATCH(AJ$21,Orçamento!$C:$C,),1),INDEX(Orçamento!$U:$U,MATCH(AJ$21&amp;"-"&amp;$F243,Orçamento!$F:$F,),1)))</f>
        <v/>
      </c>
      <c r="AK242" s="311" t="str">
        <f ca="1">IF(AK$21&gt;$D242,"",IF($G242=$E$6,INDEX(Orçamento!$U:$U,MATCH(AK$21,Orçamento!$C:$C,),1),INDEX(Orçamento!$U:$U,MATCH(AK$21&amp;"-"&amp;$F243,Orçamento!$F:$F,),1)))</f>
        <v/>
      </c>
    </row>
    <row r="243" spans="1:37" ht="13.15" customHeight="1">
      <c r="A243" s="206"/>
      <c r="B243" s="263">
        <f t="shared" ref="B243" ca="1" si="235">IF($F242&gt;$E$2,0,(1/(1-B244-C244))*(B244+C244))</f>
        <v>0</v>
      </c>
      <c r="C243" s="264" cm="1">
        <f t="array" aca="1" ref="C243" ca="1">IF(ROUND(SUM(IF(R242:AK242&lt;&gt;"",(R243:AK243)))-N242,3)&lt;&gt;0,"X",0)</f>
        <v>0</v>
      </c>
      <c r="D243" s="206"/>
      <c r="E243" s="215" t="str" cm="1">
        <f t="array" aca="1" ref="E243" ca="1">IF($F242&gt;$E$2,"",INDEX('QC rev00'!$J$9:$J$120,1+E242,1))</f>
        <v/>
      </c>
      <c r="F243" s="215" t="str" cm="1">
        <f t="array" aca="1" ref="F243" ca="1">IF($F242&gt;$E$2,"",IF($F$2=1,INDEX('QC rev00'!$M$10:$T$120,$F244,1),IF($F$2=2,INDEX(#REF!,$F244,1),INDEX(#REF!,$F244,1))))</f>
        <v/>
      </c>
      <c r="G243" s="752"/>
      <c r="H243" s="729"/>
      <c r="I243" s="730"/>
      <c r="J243" s="747"/>
      <c r="K243" s="748"/>
      <c r="L243" s="755"/>
      <c r="M243" s="734"/>
      <c r="N243" s="737"/>
      <c r="O243" s="740"/>
      <c r="P243" s="743"/>
      <c r="Q243" s="265" t="s">
        <v>90</v>
      </c>
      <c r="R243" s="312" t="str" cm="1">
        <f t="array" aca="1" ref="R243" ca="1">IF(OR($D242=0,R242="",$N242=0),"",
IF($G242=$E$6,
SUM(IF(OFFSET($R$23,,,($F242-1)*3-2,$D$3)=R242,OFFSET($R$25,,,($F242-1)*3-2,$D$3)*OFFSET($B$23,1,,($F242-1)*3-2,1))),
IF($D242=1,$N242,
SUMIF(OFFSET(Orçamento!$D$1,$B242-1,,$C242,),$F243&amp;"-"&amp;R242,OFFSET(Orçamento!$I$1,$B242-1,,$C242,))*$N242/$E243)))</f>
        <v/>
      </c>
      <c r="S243" s="312" t="str" cm="1">
        <f t="array" aca="1" ref="S243" ca="1">IF(OR($D242=0,S242="",$N242=0),"",
IF($G242=$E$6,
SUM(IF(OFFSET($R$23,,,($F242-1)*3-2,$D$3)=S242,OFFSET($R$25,,,($F242-1)*3-2,$D$3)*OFFSET($B$23,1,,($F242-1)*3-2,1))),
IF($D242=1,$N242,
SUMIF(OFFSET(Orçamento!$D$1,$B242-1,,$C242,),$F243&amp;"-"&amp;S242,OFFSET(Orçamento!$I$1,$B242-1,,$C242,))*$N242/$E243)))</f>
        <v/>
      </c>
      <c r="T243" s="312" t="str" cm="1">
        <f t="array" aca="1" ref="T243" ca="1">IF(OR($D242=0,T242="",$N242=0),"",
IF($G242=$E$6,
SUM(IF(OFFSET($R$23,,,($F242-1)*3-2,$D$3)=T242,OFFSET($R$25,,,($F242-1)*3-2,$D$3)*OFFSET($B$23,1,,($F242-1)*3-2,1))),
IF($D242=1,$N242,
SUMIF(OFFSET(Orçamento!$D$1,$B242-1,,$C242,),$F243&amp;"-"&amp;T242,OFFSET(Orçamento!$I$1,$B242-1,,$C242,))*$N242/$E243)))</f>
        <v/>
      </c>
      <c r="U243" s="313" t="str" cm="1">
        <f t="array" aca="1" ref="U243" ca="1">IF(OR($D242=0,U242="",$N242=0),"",
IF($G242=$E$6,
SUM(IF(OFFSET($R$23,,,($F242-1)*3-2,$D$3)=U242,OFFSET($R$25,,,($F242-1)*3-2,$D$3)*OFFSET($B$23,1,,($F242-1)*3-2,1))),
IF($D242=1,$N242,
SUMIF(OFFSET(Orçamento!$D$1,$B242-1,,$C242,),$F243&amp;"-"&amp;U242,OFFSET(Orçamento!$I$1,$B242-1,,$C242,))*$N242/$E243)))</f>
        <v/>
      </c>
      <c r="V243" s="312" t="str" cm="1">
        <f t="array" aca="1" ref="V243" ca="1">IF(OR($D242=0,V242="",$N242=0),"",
IF($G242=$E$6,
SUM(IF(OFFSET($R$23,,,($F242-1)*3-2,$D$3)=V242,OFFSET($R$25,,,($F242-1)*3-2,$D$3)*OFFSET($B$23,1,,($F242-1)*3-2,1))),
IF($D242=1,$N242,
SUMIF(OFFSET(Orçamento!$D$1,$B242-1,,$C242,),$F243&amp;"-"&amp;V242,OFFSET(Orçamento!$I$1,$B242-1,,$C242,))*$N242/$E243)))</f>
        <v/>
      </c>
      <c r="W243" s="312" t="str" cm="1">
        <f t="array" aca="1" ref="W243" ca="1">IF(OR($D242=0,W242="",$N242=0),"",
IF($G242=$E$6,
SUM(IF(OFFSET($R$23,,,($F242-1)*3-2,$D$3)=W242,OFFSET($R$25,,,($F242-1)*3-2,$D$3)*OFFSET($B$23,1,,($F242-1)*3-2,1))),
IF($D242=1,$N242,
SUMIF(OFFSET(Orçamento!$D$1,$B242-1,,$C242,),$F243&amp;"-"&amp;W242,OFFSET(Orçamento!$I$1,$B242-1,,$C242,))*$N242/$E243)))</f>
        <v/>
      </c>
      <c r="X243" s="312" t="str" cm="1">
        <f t="array" aca="1" ref="X243" ca="1">IF(OR($D242=0,X242="",$N242=0),"",
IF($G242=$E$6,
SUM(IF(OFFSET($R$23,,,($F242-1)*3-2,$D$3)=X242,OFFSET($R$25,,,($F242-1)*3-2,$D$3)*OFFSET($B$23,1,,($F242-1)*3-2,1))),
IF($D242=1,$N242,
SUMIF(OFFSET(Orçamento!$D$1,$B242-1,,$C242,),$F243&amp;"-"&amp;X242,OFFSET(Orçamento!$I$1,$B242-1,,$C242,))*$N242/$E243)))</f>
        <v/>
      </c>
      <c r="Y243" s="312" t="str" cm="1">
        <f t="array" aca="1" ref="Y243" ca="1">IF(OR($D242=0,Y242="",$N242=0),"",
IF($G242=$E$6,
SUM(IF(OFFSET($R$23,,,($F242-1)*3-2,$D$3)=Y242,OFFSET($R$25,,,($F242-1)*3-2,$D$3)*OFFSET($B$23,1,,($F242-1)*3-2,1))),
IF($D242=1,$N242,
SUMIF(OFFSET(Orçamento!$D$1,$B242-1,,$C242,),$F243&amp;"-"&amp;Y242,OFFSET(Orçamento!$I$1,$B242-1,,$C242,))*$N242/$E243)))</f>
        <v/>
      </c>
      <c r="Z243" s="312" t="str" cm="1">
        <f t="array" aca="1" ref="Z243" ca="1">IF(OR($D242=0,Z242="",$N242=0),"",
IF($G242=$E$6,
SUM(IF(OFFSET($R$23,,,($F242-1)*3-2,$D$3)=Z242,OFFSET($R$25,,,($F242-1)*3-2,$D$3)*OFFSET($B$23,1,,($F242-1)*3-2,1))),
IF($D242=1,$N242,
SUMIF(OFFSET(Orçamento!$D$1,$B242-1,,$C242,),$F243&amp;"-"&amp;Z242,OFFSET(Orçamento!$I$1,$B242-1,,$C242,))*$N242/$E243)))</f>
        <v/>
      </c>
      <c r="AA243" s="314" t="str" cm="1">
        <f t="array" aca="1" ref="AA243" ca="1">IF(OR($D242=0,AA242="",$N242=0),"",
IF($G242=$E$6,
SUM(IF(OFFSET($R$23,,,($F242-1)*3-2,$D$3)=AA242,OFFSET($R$25,,,($F242-1)*3-2,$D$3)*OFFSET($B$23,1,,($F242-1)*3-2,1))),
IF($D242=1,$N242,
SUMIF(OFFSET(Orçamento!$D$1,$B242-1,,$C242,),$F243&amp;"-"&amp;AA242,OFFSET(Orçamento!$I$1,$B242-1,,$C242,))*$N242/$E243)))</f>
        <v/>
      </c>
      <c r="AB243" s="314" t="str" cm="1">
        <f t="array" aca="1" ref="AB243" ca="1">IF(OR($D242=0,AB242="",$N242=0),"",
IF($G242=$E$6,
SUM(IF(OFFSET($R$23,,,($F242-1)*3-2,$D$3)=AB242,OFFSET($R$25,,,($F242-1)*3-2,$D$3)*OFFSET($B$23,1,,($F242-1)*3-2,1))),
IF($D242=1,$N242,
SUMIF(OFFSET(Orçamento!$D$1,$B242-1,,$C242,),$F243&amp;"-"&amp;AB242,OFFSET(Orçamento!$I$1,$B242-1,,$C242,))*$N242/$E243)))</f>
        <v/>
      </c>
      <c r="AC243" s="314" t="str" cm="1">
        <f t="array" aca="1" ref="AC243" ca="1">IF(OR($D242=0,AC242="",$N242=0),"",
IF($G242=$E$6,
SUM(IF(OFFSET($R$23,,,($F242-1)*3-2,$D$3)=AC242,OFFSET($R$25,,,($F242-1)*3-2,$D$3)*OFFSET($B$23,1,,($F242-1)*3-2,1))),
IF($D242=1,$N242,
SUMIF(OFFSET(Orçamento!$D$1,$B242-1,,$C242,),$F243&amp;"-"&amp;AC242,OFFSET(Orçamento!$I$1,$B242-1,,$C242,))*$N242/$E243)))</f>
        <v/>
      </c>
      <c r="AD243" s="314" t="str" cm="1">
        <f t="array" aca="1" ref="AD243" ca="1">IF(OR($D242=0,AD242="",$N242=0),"",
IF($G242=$E$6,
SUM(IF(OFFSET($R$23,,,($F242-1)*3-2,$D$3)=AD242,OFFSET($R$25,,,($F242-1)*3-2,$D$3)*OFFSET($B$23,1,,($F242-1)*3-2,1))),
IF($D242=1,$N242,
SUMIF(OFFSET(Orçamento!$D$1,$B242-1,,$C242,),$F243&amp;"-"&amp;AD242,OFFSET(Orçamento!$I$1,$B242-1,,$C242,))*$N242/$E243)))</f>
        <v/>
      </c>
      <c r="AE243" s="314" t="str" cm="1">
        <f t="array" aca="1" ref="AE243" ca="1">IF(OR($D242=0,AE242="",$N242=0),"",
IF($G242=$E$6,
SUM(IF(OFFSET($R$23,,,($F242-1)*3-2,$D$3)=AE242,OFFSET($R$25,,,($F242-1)*3-2,$D$3)*OFFSET($B$23,1,,($F242-1)*3-2,1))),
IF($D242=1,$N242,
SUMIF(OFFSET(Orçamento!$D$1,$B242-1,,$C242,),$F243&amp;"-"&amp;AE242,OFFSET(Orçamento!$I$1,$B242-1,,$C242,))*$N242/$E243)))</f>
        <v/>
      </c>
      <c r="AF243" s="314" t="str" cm="1">
        <f t="array" aca="1" ref="AF243" ca="1">IF(OR($D242=0,AF242="",$N242=0),"",
IF($G242=$E$6,
SUM(IF(OFFSET($R$23,,,($F242-1)*3-2,$D$3)=AF242,OFFSET($R$25,,,($F242-1)*3-2,$D$3)*OFFSET($B$23,1,,($F242-1)*3-2,1))),
IF($D242=1,$N242,
SUMIF(OFFSET(Orçamento!$D$1,$B242-1,,$C242,),$F243&amp;"-"&amp;AF242,OFFSET(Orçamento!$I$1,$B242-1,,$C242,))*$N242/$E243)))</f>
        <v/>
      </c>
      <c r="AG243" s="314" t="str" cm="1">
        <f t="array" aca="1" ref="AG243" ca="1">IF(OR($D242=0,AG242="",$N242=0),"",
IF($G242=$E$6,
SUM(IF(OFFSET($R$23,,,($F242-1)*3-2,$D$3)=AG242,OFFSET($R$25,,,($F242-1)*3-2,$D$3)*OFFSET($B$23,1,,($F242-1)*3-2,1))),
IF($D242=1,$N242,
SUMIF(OFFSET(Orçamento!$D$1,$B242-1,,$C242,),$F243&amp;"-"&amp;AG242,OFFSET(Orçamento!$I$1,$B242-1,,$C242,))*$N242/$E243)))</f>
        <v/>
      </c>
      <c r="AH243" s="314" t="str" cm="1">
        <f t="array" aca="1" ref="AH243" ca="1">IF(OR($D242=0,AH242="",$N242=0),"",
IF($G242=$E$6,
SUM(IF(OFFSET($R$23,,,($F242-1)*3-2,$D$3)=AH242,OFFSET($R$25,,,($F242-1)*3-2,$D$3)*OFFSET($B$23,1,,($F242-1)*3-2,1))),
IF($D242=1,$N242,
SUMIF(OFFSET(Orçamento!$D$1,$B242-1,,$C242,),$F243&amp;"-"&amp;AH242,OFFSET(Orçamento!$I$1,$B242-1,,$C242,))*$N242/$E243)))</f>
        <v/>
      </c>
      <c r="AI243" s="314" t="str" cm="1">
        <f t="array" aca="1" ref="AI243" ca="1">IF(OR($D242=0,AI242="",$N242=0),"",
IF($G242=$E$6,
SUM(IF(OFFSET($R$23,,,($F242-1)*3-2,$D$3)=AI242,OFFSET($R$25,,,($F242-1)*3-2,$D$3)*OFFSET($B$23,1,,($F242-1)*3-2,1))),
IF($D242=1,$N242,
SUMIF(OFFSET(Orçamento!$D$1,$B242-1,,$C242,),$F243&amp;"-"&amp;AI242,OFFSET(Orçamento!$I$1,$B242-1,,$C242,))*$N242/$E243)))</f>
        <v/>
      </c>
      <c r="AJ243" s="314" t="str" cm="1">
        <f t="array" aca="1" ref="AJ243" ca="1">IF(OR($D242=0,AJ242="",$N242=0),"",
IF($G242=$E$6,
SUM(IF(OFFSET($R$23,,,($F242-1)*3-2,$D$3)=AJ242,OFFSET($R$25,,,($F242-1)*3-2,$D$3)*OFFSET($B$23,1,,($F242-1)*3-2,1))),
IF($D242=1,$N242,
SUMIF(OFFSET(Orçamento!$D$1,$B242-1,,$C242,),$F243&amp;"-"&amp;AJ242,OFFSET(Orçamento!$I$1,$B242-1,,$C242,))*$N242/$E243)))</f>
        <v/>
      </c>
      <c r="AK243" s="314" t="str" cm="1">
        <f t="array" aca="1" ref="AK243" ca="1">IF(OR($D242=0,AK242="",$N242=0),"",
IF($G242=$E$6,
SUM(IF(OFFSET($R$23,,,($F242-1)*3-2,$D$3)=AK242,OFFSET($R$25,,,($F242-1)*3-2,$D$3)*OFFSET($B$23,1,,($F242-1)*3-2,1))),
IF($D242=1,$N242,
SUMIF(OFFSET(Orçamento!$D$1,$B242-1,,$C242,),$F243&amp;"-"&amp;AK242,OFFSET(Orçamento!$I$1,$B242-1,,$C242,))*$N242/$E243)))</f>
        <v/>
      </c>
    </row>
    <row r="244" spans="1:37" ht="13.15" customHeight="1">
      <c r="A244" s="206"/>
      <c r="B244" s="266" t="str" cm="1">
        <f t="array" aca="1" ref="B244" ca="1">IF($F242&gt;$E$2,"",IF($F$2=1,INDEX('QC rev00'!$M$10:$T$120,$F244,5),IF($F$2=2,INDEX(#REF!,$F244,5),INDEX(#REF!,$F244,5))))</f>
        <v/>
      </c>
      <c r="C244" s="266" t="str" cm="1">
        <f t="array" aca="1" ref="C244" ca="1">IF($F242&gt;$E$2,"",IF($F$2=1,INDEX('QC rev00'!$M$10:$T$120,$F244,6),IF($F$2=2,INDEX(#REF!,$F244,6),INDEX(#REF!,$F244,6))))</f>
        <v/>
      </c>
      <c r="D244" s="207"/>
      <c r="E244" s="207"/>
      <c r="F244" s="207" t="str">
        <f ca="1">IF(F242&gt;$E$2,"",MATCH(F242,'QC rev00'!$C$10:$C$120,))</f>
        <v/>
      </c>
      <c r="G244" s="753"/>
      <c r="H244" s="731"/>
      <c r="I244" s="732"/>
      <c r="J244" s="749"/>
      <c r="K244" s="750"/>
      <c r="L244" s="756"/>
      <c r="M244" s="735"/>
      <c r="N244" s="738"/>
      <c r="O244" s="741"/>
      <c r="P244" s="744"/>
      <c r="Q244" s="267" t="s">
        <v>91</v>
      </c>
      <c r="R244" s="588">
        <f t="shared" ref="R244:AK244" ca="1" si="236">IFERROR(R243*$O242,0)</f>
        <v>0</v>
      </c>
      <c r="S244" s="588">
        <f t="shared" ca="1" si="236"/>
        <v>0</v>
      </c>
      <c r="T244" s="588">
        <f t="shared" ca="1" si="236"/>
        <v>0</v>
      </c>
      <c r="U244" s="589">
        <f t="shared" ca="1" si="236"/>
        <v>0</v>
      </c>
      <c r="V244" s="588">
        <f t="shared" ca="1" si="236"/>
        <v>0</v>
      </c>
      <c r="W244" s="588">
        <f t="shared" ca="1" si="236"/>
        <v>0</v>
      </c>
      <c r="X244" s="588">
        <f t="shared" ca="1" si="236"/>
        <v>0</v>
      </c>
      <c r="Y244" s="588">
        <f t="shared" ca="1" si="236"/>
        <v>0</v>
      </c>
      <c r="Z244" s="588">
        <f t="shared" ca="1" si="236"/>
        <v>0</v>
      </c>
      <c r="AA244" s="588">
        <f t="shared" ca="1" si="236"/>
        <v>0</v>
      </c>
      <c r="AB244" s="588">
        <f t="shared" ca="1" si="236"/>
        <v>0</v>
      </c>
      <c r="AC244" s="588">
        <f t="shared" ca="1" si="236"/>
        <v>0</v>
      </c>
      <c r="AD244" s="588">
        <f t="shared" ca="1" si="236"/>
        <v>0</v>
      </c>
      <c r="AE244" s="588">
        <f t="shared" ca="1" si="236"/>
        <v>0</v>
      </c>
      <c r="AF244" s="588">
        <f t="shared" ca="1" si="236"/>
        <v>0</v>
      </c>
      <c r="AG244" s="588">
        <f t="shared" ca="1" si="236"/>
        <v>0</v>
      </c>
      <c r="AH244" s="588">
        <f t="shared" ca="1" si="236"/>
        <v>0</v>
      </c>
      <c r="AI244" s="588">
        <f t="shared" ca="1" si="236"/>
        <v>0</v>
      </c>
      <c r="AJ244" s="588">
        <f t="shared" ca="1" si="236"/>
        <v>0</v>
      </c>
      <c r="AK244" s="588">
        <f t="shared" ca="1" si="236"/>
        <v>0</v>
      </c>
    </row>
    <row r="245" spans="1:37" ht="13.15" customHeight="1">
      <c r="A245" s="206"/>
      <c r="B245" s="261">
        <f ca="1">IF($F245&gt;$E$2,0,IF(E245&lt;&gt;"",MATCH(F246&amp;" - Mapa",Orçamento!J:J,),0))</f>
        <v>0</v>
      </c>
      <c r="C245" s="215">
        <f ca="1">IF($D245&gt;1,_xlfn.MAXIFS(Orçamento!G:G,Orçamento!J:J,F246&amp;" - Mapa")+6-B245,0)</f>
        <v>0</v>
      </c>
      <c r="D245" s="261">
        <f ca="1">IF($F245&gt;$E$2,0,IF($G245=$E$6,$D$2,IF(E245&lt;&gt;"",_xlfn.MAXIFS(Orçamento!E:E,Orçamento!J:J,F246&amp;" - Mapa"),0)))</f>
        <v>0</v>
      </c>
      <c r="E245" s="215" t="str">
        <f ca="1">IF(F246="","",_xlfn.IFNA(MATCH($F246,'QC rev00'!$G$10:$G$120,),""))</f>
        <v/>
      </c>
      <c r="F245" s="207" cm="1">
        <f t="array" aca="1" ref="F245" ca="1">OFFSET(F245,-3,,,)+1</f>
        <v>75</v>
      </c>
      <c r="G245" s="751" t="str" cm="1">
        <f t="array" aca="1" ref="G245" ca="1">IF($F245&gt;$E$2,"",IF($F$2=1,INDEX('QC rev00'!$M$10:$T$120,$F247,2),IF($F$2=2,INDEX(#REF!,$F247,2),INDEX(#REF!,$F247,2))))</f>
        <v/>
      </c>
      <c r="H245" s="727" t="str" cm="1">
        <f t="array" aca="1" ref="H245" ca="1">IF($F245&gt;$E$2,"",IF($F$2=1,INDEX('QC rev00'!$M$10:$T$120,$F247,3),IF($F$2=2,INDEX(#REF!,$F247,3),INDEX(#REF!,$F247,3))))</f>
        <v/>
      </c>
      <c r="I245" s="728"/>
      <c r="J245" s="745"/>
      <c r="K245" s="746"/>
      <c r="L245" s="754" t="str" cm="1">
        <f t="array" aca="1" ref="L245" ca="1">IF($F245&gt;$E$2,"",IF($F$2=1,INDEX('QC rev00'!$M$10:$T$120,$F247,7),IF($F$2=2,INDEX(#REF!,$F247,7),INDEX(#REF!,$F247,7))))</f>
        <v/>
      </c>
      <c r="M245" s="733" t="str" cm="1">
        <f t="array" aca="1" ref="M245" ca="1">IF($F245&gt;$E$2,"",IF($F$2=1,INDEX('QC rev00'!$M$10:$T$120,$F247,8),IF($F$2=2,INDEX(#REF!,$F247,8),INDEX(#REF!,$F247,8))))</f>
        <v/>
      </c>
      <c r="N245" s="736" cm="1">
        <f t="array" aca="1" ref="N245" ca="1">IF($F245&gt;$E$2,0,IF(_xlfn.IFNA(MATCH($G245,Listas!$E$4:$E$206,),0)&gt;0,$F$5,IF($F$2=1,INDEX('QC rev00'!$M$10:$U$120,$F247,9),IF($F$2=2,INDEX(#REF!,$F247,9),INDEX(#REF!,$F247,9)))))</f>
        <v>0</v>
      </c>
      <c r="O245" s="739" cm="1">
        <f t="array" aca="1" ref="O245" ca="1">IF($F245&gt;$E$2,0,IF(_xlfn.IFNA(MATCH($G245,Listas!$E$4:$E$206,),0)&gt;0,1,IF($H$10=0,0,IF($F$2=1,INDEX('QC rev00'!$M$10:$BC$120,$F247,9+$F$3),IF($F$2=2,INDEX(#REF!,$F247,9+$F$3),INDEX(#REF!,$F247,9+$F$3)))*IF($E$5="X",1,1-$B247-$C247))))</f>
        <v>0</v>
      </c>
      <c r="P245" s="742">
        <f t="shared" ref="P245" ca="1" si="237">N245*O245</f>
        <v>0</v>
      </c>
      <c r="Q245" s="262" t="s">
        <v>89</v>
      </c>
      <c r="R245" s="308" t="str" cm="1">
        <f t="array" aca="1" ref="R245" ca="1">IF($D245=0,"",IF($G245=$E$6,INDEX(Orçamento!$U:$U,MATCH(R$21,Orçamento!$C:$C,),1),INDEX(Orçamento!$U:$U,$B245,1)))</f>
        <v/>
      </c>
      <c r="S245" s="309" t="str">
        <f ca="1">IF(S$21&gt;$D245,"",IF($G245=$E$6,INDEX(Orçamento!$U:$U,MATCH(S$21,Orçamento!$C:$C,),1),INDEX(Orçamento!$U:$U,MATCH(S$21&amp;"-"&amp;$F246,Orçamento!$F:$F,),1)))</f>
        <v/>
      </c>
      <c r="T245" s="309" t="str">
        <f ca="1">IF(T$21&gt;$D245,"",IF($G245=$E$6,INDEX(Orçamento!$U:$U,MATCH(T$21,Orçamento!$C:$C,),1),INDEX(Orçamento!$U:$U,MATCH(T$21&amp;"-"&amp;$F246,Orçamento!$F:$F,),1)))</f>
        <v/>
      </c>
      <c r="U245" s="310" t="str">
        <f ca="1">IF(U$21&gt;$D245,"",IF($G245=$E$6,INDEX(Orçamento!$U:$U,MATCH(U$21,Orçamento!$C:$C,),1),INDEX(Orçamento!$U:$U,MATCH(U$21&amp;"-"&amp;$F246,Orçamento!$F:$F,),1)))</f>
        <v/>
      </c>
      <c r="V245" s="309" t="str">
        <f ca="1">IF(V$21&gt;$D245,"",IF($G245=$E$6,INDEX(Orçamento!$U:$U,MATCH(V$21,Orçamento!$C:$C,),1),INDEX(Orçamento!$U:$U,MATCH(V$21&amp;"-"&amp;$F246,Orçamento!$F:$F,),1)))</f>
        <v/>
      </c>
      <c r="W245" s="309" t="str">
        <f ca="1">IF(W$21&gt;$D245,"",IF($G245=$E$6,INDEX(Orçamento!$U:$U,MATCH(W$21,Orçamento!$C:$C,),1),INDEX(Orçamento!$U:$U,MATCH(W$21&amp;"-"&amp;$F246,Orçamento!$F:$F,),1)))</f>
        <v/>
      </c>
      <c r="X245" s="309" t="str">
        <f ca="1">IF(X$21&gt;$D245,"",IF($G245=$E$6,INDEX(Orçamento!$U:$U,MATCH(X$21,Orçamento!$C:$C,),1),INDEX(Orçamento!$U:$U,MATCH(X$21&amp;"-"&amp;$F246,Orçamento!$F:$F,),1)))</f>
        <v/>
      </c>
      <c r="Y245" s="309" t="str">
        <f ca="1">IF(Y$21&gt;$D245,"",IF($G245=$E$6,INDEX(Orçamento!$U:$U,MATCH(Y$21,Orçamento!$C:$C,),1),INDEX(Orçamento!$U:$U,MATCH(Y$21&amp;"-"&amp;$F246,Orçamento!$F:$F,),1)))</f>
        <v/>
      </c>
      <c r="Z245" s="309" t="str">
        <f ca="1">IF(Z$21&gt;$D245,"",IF($G245=$E$6,INDEX(Orçamento!$U:$U,MATCH(Z$21,Orçamento!$C:$C,),1),INDEX(Orçamento!$U:$U,MATCH(Z$21&amp;"-"&amp;$F246,Orçamento!$F:$F,),1)))</f>
        <v/>
      </c>
      <c r="AA245" s="311" t="str">
        <f ca="1">IF(AA$21&gt;$D245,"",IF($G245=$E$6,INDEX(Orçamento!$U:$U,MATCH(AA$21,Orçamento!$C:$C,),1),INDEX(Orçamento!$U:$U,MATCH(AA$21&amp;"-"&amp;$F246,Orçamento!$F:$F,),1)))</f>
        <v/>
      </c>
      <c r="AB245" s="311" t="str">
        <f ca="1">IF(AB$21&gt;$D245,"",IF($G245=$E$6,INDEX(Orçamento!$U:$U,MATCH(AB$21,Orçamento!$C:$C,),1),INDEX(Orçamento!$U:$U,MATCH(AB$21&amp;"-"&amp;$F246,Orçamento!$F:$F,),1)))</f>
        <v/>
      </c>
      <c r="AC245" s="311" t="str">
        <f ca="1">IF(AC$21&gt;$D245,"",IF($G245=$E$6,INDEX(Orçamento!$U:$U,MATCH(AC$21,Orçamento!$C:$C,),1),INDEX(Orçamento!$U:$U,MATCH(AC$21&amp;"-"&amp;$F246,Orçamento!$F:$F,),1)))</f>
        <v/>
      </c>
      <c r="AD245" s="311" t="str">
        <f ca="1">IF(AD$21&gt;$D245,"",IF($G245=$E$6,INDEX(Orçamento!$U:$U,MATCH(AD$21,Orçamento!$C:$C,),1),INDEX(Orçamento!$U:$U,MATCH(AD$21&amp;"-"&amp;$F246,Orçamento!$F:$F,),1)))</f>
        <v/>
      </c>
      <c r="AE245" s="311" t="str">
        <f ca="1">IF(AE$21&gt;$D245,"",IF($G245=$E$6,INDEX(Orçamento!$U:$U,MATCH(AE$21,Orçamento!$C:$C,),1),INDEX(Orçamento!$U:$U,MATCH(AE$21&amp;"-"&amp;$F246,Orçamento!$F:$F,),1)))</f>
        <v/>
      </c>
      <c r="AF245" s="311" t="str">
        <f ca="1">IF(AF$21&gt;$D245,"",IF($G245=$E$6,INDEX(Orçamento!$U:$U,MATCH(AF$21,Orçamento!$C:$C,),1),INDEX(Orçamento!$U:$U,MATCH(AF$21&amp;"-"&amp;$F246,Orçamento!$F:$F,),1)))</f>
        <v/>
      </c>
      <c r="AG245" s="311" t="str">
        <f ca="1">IF(AG$21&gt;$D245,"",IF($G245=$E$6,INDEX(Orçamento!$U:$U,MATCH(AG$21,Orçamento!$C:$C,),1),INDEX(Orçamento!$U:$U,MATCH(AG$21&amp;"-"&amp;$F246,Orçamento!$F:$F,),1)))</f>
        <v/>
      </c>
      <c r="AH245" s="311" t="str">
        <f ca="1">IF(AH$21&gt;$D245,"",IF($G245=$E$6,INDEX(Orçamento!$U:$U,MATCH(AH$21,Orçamento!$C:$C,),1),INDEX(Orçamento!$U:$U,MATCH(AH$21&amp;"-"&amp;$F246,Orçamento!$F:$F,),1)))</f>
        <v/>
      </c>
      <c r="AI245" s="311" t="str">
        <f ca="1">IF(AI$21&gt;$D245,"",IF($G245=$E$6,INDEX(Orçamento!$U:$U,MATCH(AI$21,Orçamento!$C:$C,),1),INDEX(Orçamento!$U:$U,MATCH(AI$21&amp;"-"&amp;$F246,Orçamento!$F:$F,),1)))</f>
        <v/>
      </c>
      <c r="AJ245" s="311" t="str">
        <f ca="1">IF(AJ$21&gt;$D245,"",IF($G245=$E$6,INDEX(Orçamento!$U:$U,MATCH(AJ$21,Orçamento!$C:$C,),1),INDEX(Orçamento!$U:$U,MATCH(AJ$21&amp;"-"&amp;$F246,Orçamento!$F:$F,),1)))</f>
        <v/>
      </c>
      <c r="AK245" s="311" t="str">
        <f ca="1">IF(AK$21&gt;$D245,"",IF($G245=$E$6,INDEX(Orçamento!$U:$U,MATCH(AK$21,Orçamento!$C:$C,),1),INDEX(Orçamento!$U:$U,MATCH(AK$21&amp;"-"&amp;$F246,Orçamento!$F:$F,),1)))</f>
        <v/>
      </c>
    </row>
    <row r="246" spans="1:37" ht="13.15" customHeight="1">
      <c r="A246" s="206"/>
      <c r="B246" s="263">
        <f t="shared" ref="B246" ca="1" si="238">IF($F245&gt;$E$2,0,(1/(1-B247-C247))*(B247+C247))</f>
        <v>0</v>
      </c>
      <c r="C246" s="264" cm="1">
        <f t="array" aca="1" ref="C246" ca="1">IF(ROUND(SUM(IF(R245:AK245&lt;&gt;"",(R246:AK246)))-N245,3)&lt;&gt;0,"X",0)</f>
        <v>0</v>
      </c>
      <c r="D246" s="206"/>
      <c r="E246" s="215" t="str" cm="1">
        <f t="array" aca="1" ref="E246" ca="1">IF($F245&gt;$E$2,"",INDEX('QC rev00'!$J$9:$J$120,1+E245,1))</f>
        <v/>
      </c>
      <c r="F246" s="215" t="str" cm="1">
        <f t="array" aca="1" ref="F246" ca="1">IF($F245&gt;$E$2,"",IF($F$2=1,INDEX('QC rev00'!$M$10:$T$120,$F247,1),IF($F$2=2,INDEX(#REF!,$F247,1),INDEX(#REF!,$F247,1))))</f>
        <v/>
      </c>
      <c r="G246" s="752"/>
      <c r="H246" s="729"/>
      <c r="I246" s="730"/>
      <c r="J246" s="747"/>
      <c r="K246" s="748"/>
      <c r="L246" s="755"/>
      <c r="M246" s="734"/>
      <c r="N246" s="737"/>
      <c r="O246" s="740"/>
      <c r="P246" s="743"/>
      <c r="Q246" s="265" t="s">
        <v>90</v>
      </c>
      <c r="R246" s="312" t="str" cm="1">
        <f t="array" aca="1" ref="R246" ca="1">IF(OR($D245=0,R245="",$N245=0),"",
IF($G245=$E$6,
SUM(IF(OFFSET($R$23,,,($F245-1)*3-2,$D$3)=R245,OFFSET($R$25,,,($F245-1)*3-2,$D$3)*OFFSET($B$23,1,,($F245-1)*3-2,1))),
IF($D245=1,$N245,
SUMIF(OFFSET(Orçamento!$D$1,$B245-1,,$C245,),$F246&amp;"-"&amp;R245,OFFSET(Orçamento!$I$1,$B245-1,,$C245,))*$N245/$E246)))</f>
        <v/>
      </c>
      <c r="S246" s="312" t="str" cm="1">
        <f t="array" aca="1" ref="S246" ca="1">IF(OR($D245=0,S245="",$N245=0),"",
IF($G245=$E$6,
SUM(IF(OFFSET($R$23,,,($F245-1)*3-2,$D$3)=S245,OFFSET($R$25,,,($F245-1)*3-2,$D$3)*OFFSET($B$23,1,,($F245-1)*3-2,1))),
IF($D245=1,$N245,
SUMIF(OFFSET(Orçamento!$D$1,$B245-1,,$C245,),$F246&amp;"-"&amp;S245,OFFSET(Orçamento!$I$1,$B245-1,,$C245,))*$N245/$E246)))</f>
        <v/>
      </c>
      <c r="T246" s="312" t="str" cm="1">
        <f t="array" aca="1" ref="T246" ca="1">IF(OR($D245=0,T245="",$N245=0),"",
IF($G245=$E$6,
SUM(IF(OFFSET($R$23,,,($F245-1)*3-2,$D$3)=T245,OFFSET($R$25,,,($F245-1)*3-2,$D$3)*OFFSET($B$23,1,,($F245-1)*3-2,1))),
IF($D245=1,$N245,
SUMIF(OFFSET(Orçamento!$D$1,$B245-1,,$C245,),$F246&amp;"-"&amp;T245,OFFSET(Orçamento!$I$1,$B245-1,,$C245,))*$N245/$E246)))</f>
        <v/>
      </c>
      <c r="U246" s="313" t="str" cm="1">
        <f t="array" aca="1" ref="U246" ca="1">IF(OR($D245=0,U245="",$N245=0),"",
IF($G245=$E$6,
SUM(IF(OFFSET($R$23,,,($F245-1)*3-2,$D$3)=U245,OFFSET($R$25,,,($F245-1)*3-2,$D$3)*OFFSET($B$23,1,,($F245-1)*3-2,1))),
IF($D245=1,$N245,
SUMIF(OFFSET(Orçamento!$D$1,$B245-1,,$C245,),$F246&amp;"-"&amp;U245,OFFSET(Orçamento!$I$1,$B245-1,,$C245,))*$N245/$E246)))</f>
        <v/>
      </c>
      <c r="V246" s="312" t="str" cm="1">
        <f t="array" aca="1" ref="V246" ca="1">IF(OR($D245=0,V245="",$N245=0),"",
IF($G245=$E$6,
SUM(IF(OFFSET($R$23,,,($F245-1)*3-2,$D$3)=V245,OFFSET($R$25,,,($F245-1)*3-2,$D$3)*OFFSET($B$23,1,,($F245-1)*3-2,1))),
IF($D245=1,$N245,
SUMIF(OFFSET(Orçamento!$D$1,$B245-1,,$C245,),$F246&amp;"-"&amp;V245,OFFSET(Orçamento!$I$1,$B245-1,,$C245,))*$N245/$E246)))</f>
        <v/>
      </c>
      <c r="W246" s="312" t="str" cm="1">
        <f t="array" aca="1" ref="W246" ca="1">IF(OR($D245=0,W245="",$N245=0),"",
IF($G245=$E$6,
SUM(IF(OFFSET($R$23,,,($F245-1)*3-2,$D$3)=W245,OFFSET($R$25,,,($F245-1)*3-2,$D$3)*OFFSET($B$23,1,,($F245-1)*3-2,1))),
IF($D245=1,$N245,
SUMIF(OFFSET(Orçamento!$D$1,$B245-1,,$C245,),$F246&amp;"-"&amp;W245,OFFSET(Orçamento!$I$1,$B245-1,,$C245,))*$N245/$E246)))</f>
        <v/>
      </c>
      <c r="X246" s="312" t="str" cm="1">
        <f t="array" aca="1" ref="X246" ca="1">IF(OR($D245=0,X245="",$N245=0),"",
IF($G245=$E$6,
SUM(IF(OFFSET($R$23,,,($F245-1)*3-2,$D$3)=X245,OFFSET($R$25,,,($F245-1)*3-2,$D$3)*OFFSET($B$23,1,,($F245-1)*3-2,1))),
IF($D245=1,$N245,
SUMIF(OFFSET(Orçamento!$D$1,$B245-1,,$C245,),$F246&amp;"-"&amp;X245,OFFSET(Orçamento!$I$1,$B245-1,,$C245,))*$N245/$E246)))</f>
        <v/>
      </c>
      <c r="Y246" s="312" t="str" cm="1">
        <f t="array" aca="1" ref="Y246" ca="1">IF(OR($D245=0,Y245="",$N245=0),"",
IF($G245=$E$6,
SUM(IF(OFFSET($R$23,,,($F245-1)*3-2,$D$3)=Y245,OFFSET($R$25,,,($F245-1)*3-2,$D$3)*OFFSET($B$23,1,,($F245-1)*3-2,1))),
IF($D245=1,$N245,
SUMIF(OFFSET(Orçamento!$D$1,$B245-1,,$C245,),$F246&amp;"-"&amp;Y245,OFFSET(Orçamento!$I$1,$B245-1,,$C245,))*$N245/$E246)))</f>
        <v/>
      </c>
      <c r="Z246" s="312" t="str" cm="1">
        <f t="array" aca="1" ref="Z246" ca="1">IF(OR($D245=0,Z245="",$N245=0),"",
IF($G245=$E$6,
SUM(IF(OFFSET($R$23,,,($F245-1)*3-2,$D$3)=Z245,OFFSET($R$25,,,($F245-1)*3-2,$D$3)*OFFSET($B$23,1,,($F245-1)*3-2,1))),
IF($D245=1,$N245,
SUMIF(OFFSET(Orçamento!$D$1,$B245-1,,$C245,),$F246&amp;"-"&amp;Z245,OFFSET(Orçamento!$I$1,$B245-1,,$C245,))*$N245/$E246)))</f>
        <v/>
      </c>
      <c r="AA246" s="314" t="str" cm="1">
        <f t="array" aca="1" ref="AA246" ca="1">IF(OR($D245=0,AA245="",$N245=0),"",
IF($G245=$E$6,
SUM(IF(OFFSET($R$23,,,($F245-1)*3-2,$D$3)=AA245,OFFSET($R$25,,,($F245-1)*3-2,$D$3)*OFFSET($B$23,1,,($F245-1)*3-2,1))),
IF($D245=1,$N245,
SUMIF(OFFSET(Orçamento!$D$1,$B245-1,,$C245,),$F246&amp;"-"&amp;AA245,OFFSET(Orçamento!$I$1,$B245-1,,$C245,))*$N245/$E246)))</f>
        <v/>
      </c>
      <c r="AB246" s="314" t="str" cm="1">
        <f t="array" aca="1" ref="AB246" ca="1">IF(OR($D245=0,AB245="",$N245=0),"",
IF($G245=$E$6,
SUM(IF(OFFSET($R$23,,,($F245-1)*3-2,$D$3)=AB245,OFFSET($R$25,,,($F245-1)*3-2,$D$3)*OFFSET($B$23,1,,($F245-1)*3-2,1))),
IF($D245=1,$N245,
SUMIF(OFFSET(Orçamento!$D$1,$B245-1,,$C245,),$F246&amp;"-"&amp;AB245,OFFSET(Orçamento!$I$1,$B245-1,,$C245,))*$N245/$E246)))</f>
        <v/>
      </c>
      <c r="AC246" s="314" t="str" cm="1">
        <f t="array" aca="1" ref="AC246" ca="1">IF(OR($D245=0,AC245="",$N245=0),"",
IF($G245=$E$6,
SUM(IF(OFFSET($R$23,,,($F245-1)*3-2,$D$3)=AC245,OFFSET($R$25,,,($F245-1)*3-2,$D$3)*OFFSET($B$23,1,,($F245-1)*3-2,1))),
IF($D245=1,$N245,
SUMIF(OFFSET(Orçamento!$D$1,$B245-1,,$C245,),$F246&amp;"-"&amp;AC245,OFFSET(Orçamento!$I$1,$B245-1,,$C245,))*$N245/$E246)))</f>
        <v/>
      </c>
      <c r="AD246" s="314" t="str" cm="1">
        <f t="array" aca="1" ref="AD246" ca="1">IF(OR($D245=0,AD245="",$N245=0),"",
IF($G245=$E$6,
SUM(IF(OFFSET($R$23,,,($F245-1)*3-2,$D$3)=AD245,OFFSET($R$25,,,($F245-1)*3-2,$D$3)*OFFSET($B$23,1,,($F245-1)*3-2,1))),
IF($D245=1,$N245,
SUMIF(OFFSET(Orçamento!$D$1,$B245-1,,$C245,),$F246&amp;"-"&amp;AD245,OFFSET(Orçamento!$I$1,$B245-1,,$C245,))*$N245/$E246)))</f>
        <v/>
      </c>
      <c r="AE246" s="314" t="str" cm="1">
        <f t="array" aca="1" ref="AE246" ca="1">IF(OR($D245=0,AE245="",$N245=0),"",
IF($G245=$E$6,
SUM(IF(OFFSET($R$23,,,($F245-1)*3-2,$D$3)=AE245,OFFSET($R$25,,,($F245-1)*3-2,$D$3)*OFFSET($B$23,1,,($F245-1)*3-2,1))),
IF($D245=1,$N245,
SUMIF(OFFSET(Orçamento!$D$1,$B245-1,,$C245,),$F246&amp;"-"&amp;AE245,OFFSET(Orçamento!$I$1,$B245-1,,$C245,))*$N245/$E246)))</f>
        <v/>
      </c>
      <c r="AF246" s="314" t="str" cm="1">
        <f t="array" aca="1" ref="AF246" ca="1">IF(OR($D245=0,AF245="",$N245=0),"",
IF($G245=$E$6,
SUM(IF(OFFSET($R$23,,,($F245-1)*3-2,$D$3)=AF245,OFFSET($R$25,,,($F245-1)*3-2,$D$3)*OFFSET($B$23,1,,($F245-1)*3-2,1))),
IF($D245=1,$N245,
SUMIF(OFFSET(Orçamento!$D$1,$B245-1,,$C245,),$F246&amp;"-"&amp;AF245,OFFSET(Orçamento!$I$1,$B245-1,,$C245,))*$N245/$E246)))</f>
        <v/>
      </c>
      <c r="AG246" s="314" t="str" cm="1">
        <f t="array" aca="1" ref="AG246" ca="1">IF(OR($D245=0,AG245="",$N245=0),"",
IF($G245=$E$6,
SUM(IF(OFFSET($R$23,,,($F245-1)*3-2,$D$3)=AG245,OFFSET($R$25,,,($F245-1)*3-2,$D$3)*OFFSET($B$23,1,,($F245-1)*3-2,1))),
IF($D245=1,$N245,
SUMIF(OFFSET(Orçamento!$D$1,$B245-1,,$C245,),$F246&amp;"-"&amp;AG245,OFFSET(Orçamento!$I$1,$B245-1,,$C245,))*$N245/$E246)))</f>
        <v/>
      </c>
      <c r="AH246" s="314" t="str" cm="1">
        <f t="array" aca="1" ref="AH246" ca="1">IF(OR($D245=0,AH245="",$N245=0),"",
IF($G245=$E$6,
SUM(IF(OFFSET($R$23,,,($F245-1)*3-2,$D$3)=AH245,OFFSET($R$25,,,($F245-1)*3-2,$D$3)*OFFSET($B$23,1,,($F245-1)*3-2,1))),
IF($D245=1,$N245,
SUMIF(OFFSET(Orçamento!$D$1,$B245-1,,$C245,),$F246&amp;"-"&amp;AH245,OFFSET(Orçamento!$I$1,$B245-1,,$C245,))*$N245/$E246)))</f>
        <v/>
      </c>
      <c r="AI246" s="314" t="str" cm="1">
        <f t="array" aca="1" ref="AI246" ca="1">IF(OR($D245=0,AI245="",$N245=0),"",
IF($G245=$E$6,
SUM(IF(OFFSET($R$23,,,($F245-1)*3-2,$D$3)=AI245,OFFSET($R$25,,,($F245-1)*3-2,$D$3)*OFFSET($B$23,1,,($F245-1)*3-2,1))),
IF($D245=1,$N245,
SUMIF(OFFSET(Orçamento!$D$1,$B245-1,,$C245,),$F246&amp;"-"&amp;AI245,OFFSET(Orçamento!$I$1,$B245-1,,$C245,))*$N245/$E246)))</f>
        <v/>
      </c>
      <c r="AJ246" s="314" t="str" cm="1">
        <f t="array" aca="1" ref="AJ246" ca="1">IF(OR($D245=0,AJ245="",$N245=0),"",
IF($G245=$E$6,
SUM(IF(OFFSET($R$23,,,($F245-1)*3-2,$D$3)=AJ245,OFFSET($R$25,,,($F245-1)*3-2,$D$3)*OFFSET($B$23,1,,($F245-1)*3-2,1))),
IF($D245=1,$N245,
SUMIF(OFFSET(Orçamento!$D$1,$B245-1,,$C245,),$F246&amp;"-"&amp;AJ245,OFFSET(Orçamento!$I$1,$B245-1,,$C245,))*$N245/$E246)))</f>
        <v/>
      </c>
      <c r="AK246" s="314" t="str" cm="1">
        <f t="array" aca="1" ref="AK246" ca="1">IF(OR($D245=0,AK245="",$N245=0),"",
IF($G245=$E$6,
SUM(IF(OFFSET($R$23,,,($F245-1)*3-2,$D$3)=AK245,OFFSET($R$25,,,($F245-1)*3-2,$D$3)*OFFSET($B$23,1,,($F245-1)*3-2,1))),
IF($D245=1,$N245,
SUMIF(OFFSET(Orçamento!$D$1,$B245-1,,$C245,),$F246&amp;"-"&amp;AK245,OFFSET(Orçamento!$I$1,$B245-1,,$C245,))*$N245/$E246)))</f>
        <v/>
      </c>
    </row>
    <row r="247" spans="1:37" ht="13.15" customHeight="1">
      <c r="A247" s="206"/>
      <c r="B247" s="266" t="str" cm="1">
        <f t="array" aca="1" ref="B247" ca="1">IF($F245&gt;$E$2,"",IF($F$2=1,INDEX('QC rev00'!$M$10:$T$120,$F247,5),IF($F$2=2,INDEX(#REF!,$F247,5),INDEX(#REF!,$F247,5))))</f>
        <v/>
      </c>
      <c r="C247" s="266" t="str" cm="1">
        <f t="array" aca="1" ref="C247" ca="1">IF($F245&gt;$E$2,"",IF($F$2=1,INDEX('QC rev00'!$M$10:$T$120,$F247,6),IF($F$2=2,INDEX(#REF!,$F247,6),INDEX(#REF!,$F247,6))))</f>
        <v/>
      </c>
      <c r="D247" s="207"/>
      <c r="E247" s="207"/>
      <c r="F247" s="207" t="str">
        <f ca="1">IF(F245&gt;$E$2,"",MATCH(F245,'QC rev00'!$C$10:$C$120,))</f>
        <v/>
      </c>
      <c r="G247" s="753"/>
      <c r="H247" s="731"/>
      <c r="I247" s="732"/>
      <c r="J247" s="749"/>
      <c r="K247" s="750"/>
      <c r="L247" s="756"/>
      <c r="M247" s="735"/>
      <c r="N247" s="738"/>
      <c r="O247" s="741"/>
      <c r="P247" s="744"/>
      <c r="Q247" s="267" t="s">
        <v>91</v>
      </c>
      <c r="R247" s="588">
        <f t="shared" ref="R247:AK247" ca="1" si="239">IFERROR(R246*$O245,0)</f>
        <v>0</v>
      </c>
      <c r="S247" s="588">
        <f t="shared" ca="1" si="239"/>
        <v>0</v>
      </c>
      <c r="T247" s="588">
        <f t="shared" ca="1" si="239"/>
        <v>0</v>
      </c>
      <c r="U247" s="589">
        <f t="shared" ca="1" si="239"/>
        <v>0</v>
      </c>
      <c r="V247" s="588">
        <f t="shared" ca="1" si="239"/>
        <v>0</v>
      </c>
      <c r="W247" s="588">
        <f t="shared" ca="1" si="239"/>
        <v>0</v>
      </c>
      <c r="X247" s="588">
        <f t="shared" ca="1" si="239"/>
        <v>0</v>
      </c>
      <c r="Y247" s="588">
        <f t="shared" ca="1" si="239"/>
        <v>0</v>
      </c>
      <c r="Z247" s="588">
        <f t="shared" ca="1" si="239"/>
        <v>0</v>
      </c>
      <c r="AA247" s="588">
        <f t="shared" ca="1" si="239"/>
        <v>0</v>
      </c>
      <c r="AB247" s="588">
        <f t="shared" ca="1" si="239"/>
        <v>0</v>
      </c>
      <c r="AC247" s="588">
        <f t="shared" ca="1" si="239"/>
        <v>0</v>
      </c>
      <c r="AD247" s="588">
        <f t="shared" ca="1" si="239"/>
        <v>0</v>
      </c>
      <c r="AE247" s="588">
        <f t="shared" ca="1" si="239"/>
        <v>0</v>
      </c>
      <c r="AF247" s="588">
        <f t="shared" ca="1" si="239"/>
        <v>0</v>
      </c>
      <c r="AG247" s="588">
        <f t="shared" ca="1" si="239"/>
        <v>0</v>
      </c>
      <c r="AH247" s="588">
        <f t="shared" ca="1" si="239"/>
        <v>0</v>
      </c>
      <c r="AI247" s="588">
        <f t="shared" ca="1" si="239"/>
        <v>0</v>
      </c>
      <c r="AJ247" s="588">
        <f t="shared" ca="1" si="239"/>
        <v>0</v>
      </c>
      <c r="AK247" s="588">
        <f t="shared" ca="1" si="239"/>
        <v>0</v>
      </c>
    </row>
    <row r="248" spans="1:37" ht="13.15" customHeight="1">
      <c r="A248" s="206"/>
      <c r="B248" s="261">
        <f ca="1">IF($F248&gt;$E$2,0,IF(E248&lt;&gt;"",MATCH(F249&amp;" - Mapa",Orçamento!J:J,),0))</f>
        <v>0</v>
      </c>
      <c r="C248" s="215">
        <f ca="1">IF($D248&gt;1,_xlfn.MAXIFS(Orçamento!G:G,Orçamento!J:J,F249&amp;" - Mapa")+6-B248,0)</f>
        <v>0</v>
      </c>
      <c r="D248" s="261">
        <f ca="1">IF($F248&gt;$E$2,0,IF($G248=$E$6,$D$2,IF(E248&lt;&gt;"",_xlfn.MAXIFS(Orçamento!E:E,Orçamento!J:J,F249&amp;" - Mapa"),0)))</f>
        <v>0</v>
      </c>
      <c r="E248" s="215" t="str">
        <f ca="1">IF(F249="","",_xlfn.IFNA(MATCH($F249,'QC rev00'!$G$10:$G$120,),""))</f>
        <v/>
      </c>
      <c r="F248" s="207" cm="1">
        <f t="array" aca="1" ref="F248" ca="1">OFFSET(F248,-3,,,)+1</f>
        <v>76</v>
      </c>
      <c r="G248" s="751" t="str" cm="1">
        <f t="array" aca="1" ref="G248" ca="1">IF($F248&gt;$E$2,"",IF($F$2=1,INDEX('QC rev00'!$M$10:$T$120,$F250,2),IF($F$2=2,INDEX(#REF!,$F250,2),INDEX(#REF!,$F250,2))))</f>
        <v/>
      </c>
      <c r="H248" s="727" t="str" cm="1">
        <f t="array" aca="1" ref="H248" ca="1">IF($F248&gt;$E$2,"",IF($F$2=1,INDEX('QC rev00'!$M$10:$T$120,$F250,3),IF($F$2=2,INDEX(#REF!,$F250,3),INDEX(#REF!,$F250,3))))</f>
        <v/>
      </c>
      <c r="I248" s="728"/>
      <c r="J248" s="745"/>
      <c r="K248" s="746"/>
      <c r="L248" s="754" t="str" cm="1">
        <f t="array" aca="1" ref="L248" ca="1">IF($F248&gt;$E$2,"",IF($F$2=1,INDEX('QC rev00'!$M$10:$T$120,$F250,7),IF($F$2=2,INDEX(#REF!,$F250,7),INDEX(#REF!,$F250,7))))</f>
        <v/>
      </c>
      <c r="M248" s="733" t="str" cm="1">
        <f t="array" aca="1" ref="M248" ca="1">IF($F248&gt;$E$2,"",IF($F$2=1,INDEX('QC rev00'!$M$10:$T$120,$F250,8),IF($F$2=2,INDEX(#REF!,$F250,8),INDEX(#REF!,$F250,8))))</f>
        <v/>
      </c>
      <c r="N248" s="736" cm="1">
        <f t="array" aca="1" ref="N248" ca="1">IF($F248&gt;$E$2,0,IF(_xlfn.IFNA(MATCH($G248,Listas!$E$4:$E$206,),0)&gt;0,$F$5,IF($F$2=1,INDEX('QC rev00'!$M$10:$U$120,$F250,9),IF($F$2=2,INDEX(#REF!,$F250,9),INDEX(#REF!,$F250,9)))))</f>
        <v>0</v>
      </c>
      <c r="O248" s="739" cm="1">
        <f t="array" aca="1" ref="O248" ca="1">IF($F248&gt;$E$2,0,IF(_xlfn.IFNA(MATCH($G248,Listas!$E$4:$E$206,),0)&gt;0,1,IF($H$10=0,0,IF($F$2=1,INDEX('QC rev00'!$M$10:$BC$120,$F250,9+$F$3),IF($F$2=2,INDEX(#REF!,$F250,9+$F$3),INDEX(#REF!,$F250,9+$F$3)))*IF($E$5="X",1,1-$B250-$C250))))</f>
        <v>0</v>
      </c>
      <c r="P248" s="742">
        <f t="shared" ref="P248" ca="1" si="240">N248*O248</f>
        <v>0</v>
      </c>
      <c r="Q248" s="262" t="s">
        <v>89</v>
      </c>
      <c r="R248" s="308" t="str" cm="1">
        <f t="array" aca="1" ref="R248" ca="1">IF($D248=0,"",IF($G248=$E$6,INDEX(Orçamento!$U:$U,MATCH(R$21,Orçamento!$C:$C,),1),INDEX(Orçamento!$U:$U,$B248,1)))</f>
        <v/>
      </c>
      <c r="S248" s="309" t="str">
        <f ca="1">IF(S$21&gt;$D248,"",IF($G248=$E$6,INDEX(Orçamento!$U:$U,MATCH(S$21,Orçamento!$C:$C,),1),INDEX(Orçamento!$U:$U,MATCH(S$21&amp;"-"&amp;$F249,Orçamento!$F:$F,),1)))</f>
        <v/>
      </c>
      <c r="T248" s="309" t="str">
        <f ca="1">IF(T$21&gt;$D248,"",IF($G248=$E$6,INDEX(Orçamento!$U:$U,MATCH(T$21,Orçamento!$C:$C,),1),INDEX(Orçamento!$U:$U,MATCH(T$21&amp;"-"&amp;$F249,Orçamento!$F:$F,),1)))</f>
        <v/>
      </c>
      <c r="U248" s="310" t="str">
        <f ca="1">IF(U$21&gt;$D248,"",IF($G248=$E$6,INDEX(Orçamento!$U:$U,MATCH(U$21,Orçamento!$C:$C,),1),INDEX(Orçamento!$U:$U,MATCH(U$21&amp;"-"&amp;$F249,Orçamento!$F:$F,),1)))</f>
        <v/>
      </c>
      <c r="V248" s="309" t="str">
        <f ca="1">IF(V$21&gt;$D248,"",IF($G248=$E$6,INDEX(Orçamento!$U:$U,MATCH(V$21,Orçamento!$C:$C,),1),INDEX(Orçamento!$U:$U,MATCH(V$21&amp;"-"&amp;$F249,Orçamento!$F:$F,),1)))</f>
        <v/>
      </c>
      <c r="W248" s="309" t="str">
        <f ca="1">IF(W$21&gt;$D248,"",IF($G248=$E$6,INDEX(Orçamento!$U:$U,MATCH(W$21,Orçamento!$C:$C,),1),INDEX(Orçamento!$U:$U,MATCH(W$21&amp;"-"&amp;$F249,Orçamento!$F:$F,),1)))</f>
        <v/>
      </c>
      <c r="X248" s="309" t="str">
        <f ca="1">IF(X$21&gt;$D248,"",IF($G248=$E$6,INDEX(Orçamento!$U:$U,MATCH(X$21,Orçamento!$C:$C,),1),INDEX(Orçamento!$U:$U,MATCH(X$21&amp;"-"&amp;$F249,Orçamento!$F:$F,),1)))</f>
        <v/>
      </c>
      <c r="Y248" s="309" t="str">
        <f ca="1">IF(Y$21&gt;$D248,"",IF($G248=$E$6,INDEX(Orçamento!$U:$U,MATCH(Y$21,Orçamento!$C:$C,),1),INDEX(Orçamento!$U:$U,MATCH(Y$21&amp;"-"&amp;$F249,Orçamento!$F:$F,),1)))</f>
        <v/>
      </c>
      <c r="Z248" s="309" t="str">
        <f ca="1">IF(Z$21&gt;$D248,"",IF($G248=$E$6,INDEX(Orçamento!$U:$U,MATCH(Z$21,Orçamento!$C:$C,),1),INDEX(Orçamento!$U:$U,MATCH(Z$21&amp;"-"&amp;$F249,Orçamento!$F:$F,),1)))</f>
        <v/>
      </c>
      <c r="AA248" s="311" t="str">
        <f ca="1">IF(AA$21&gt;$D248,"",IF($G248=$E$6,INDEX(Orçamento!$U:$U,MATCH(AA$21,Orçamento!$C:$C,),1),INDEX(Orçamento!$U:$U,MATCH(AA$21&amp;"-"&amp;$F249,Orçamento!$F:$F,),1)))</f>
        <v/>
      </c>
      <c r="AB248" s="311" t="str">
        <f ca="1">IF(AB$21&gt;$D248,"",IF($G248=$E$6,INDEX(Orçamento!$U:$U,MATCH(AB$21,Orçamento!$C:$C,),1),INDEX(Orçamento!$U:$U,MATCH(AB$21&amp;"-"&amp;$F249,Orçamento!$F:$F,),1)))</f>
        <v/>
      </c>
      <c r="AC248" s="311" t="str">
        <f ca="1">IF(AC$21&gt;$D248,"",IF($G248=$E$6,INDEX(Orçamento!$U:$U,MATCH(AC$21,Orçamento!$C:$C,),1),INDEX(Orçamento!$U:$U,MATCH(AC$21&amp;"-"&amp;$F249,Orçamento!$F:$F,),1)))</f>
        <v/>
      </c>
      <c r="AD248" s="311" t="str">
        <f ca="1">IF(AD$21&gt;$D248,"",IF($G248=$E$6,INDEX(Orçamento!$U:$U,MATCH(AD$21,Orçamento!$C:$C,),1),INDEX(Orçamento!$U:$U,MATCH(AD$21&amp;"-"&amp;$F249,Orçamento!$F:$F,),1)))</f>
        <v/>
      </c>
      <c r="AE248" s="311" t="str">
        <f ca="1">IF(AE$21&gt;$D248,"",IF($G248=$E$6,INDEX(Orçamento!$U:$U,MATCH(AE$21,Orçamento!$C:$C,),1),INDEX(Orçamento!$U:$U,MATCH(AE$21&amp;"-"&amp;$F249,Orçamento!$F:$F,),1)))</f>
        <v/>
      </c>
      <c r="AF248" s="311" t="str">
        <f ca="1">IF(AF$21&gt;$D248,"",IF($G248=$E$6,INDEX(Orçamento!$U:$U,MATCH(AF$21,Orçamento!$C:$C,),1),INDEX(Orçamento!$U:$U,MATCH(AF$21&amp;"-"&amp;$F249,Orçamento!$F:$F,),1)))</f>
        <v/>
      </c>
      <c r="AG248" s="311" t="str">
        <f ca="1">IF(AG$21&gt;$D248,"",IF($G248=$E$6,INDEX(Orçamento!$U:$U,MATCH(AG$21,Orçamento!$C:$C,),1),INDEX(Orçamento!$U:$U,MATCH(AG$21&amp;"-"&amp;$F249,Orçamento!$F:$F,),1)))</f>
        <v/>
      </c>
      <c r="AH248" s="311" t="str">
        <f ca="1">IF(AH$21&gt;$D248,"",IF($G248=$E$6,INDEX(Orçamento!$U:$U,MATCH(AH$21,Orçamento!$C:$C,),1),INDEX(Orçamento!$U:$U,MATCH(AH$21&amp;"-"&amp;$F249,Orçamento!$F:$F,),1)))</f>
        <v/>
      </c>
      <c r="AI248" s="311" t="str">
        <f ca="1">IF(AI$21&gt;$D248,"",IF($G248=$E$6,INDEX(Orçamento!$U:$U,MATCH(AI$21,Orçamento!$C:$C,),1),INDEX(Orçamento!$U:$U,MATCH(AI$21&amp;"-"&amp;$F249,Orçamento!$F:$F,),1)))</f>
        <v/>
      </c>
      <c r="AJ248" s="311" t="str">
        <f ca="1">IF(AJ$21&gt;$D248,"",IF($G248=$E$6,INDEX(Orçamento!$U:$U,MATCH(AJ$21,Orçamento!$C:$C,),1),INDEX(Orçamento!$U:$U,MATCH(AJ$21&amp;"-"&amp;$F249,Orçamento!$F:$F,),1)))</f>
        <v/>
      </c>
      <c r="AK248" s="311" t="str">
        <f ca="1">IF(AK$21&gt;$D248,"",IF($G248=$E$6,INDEX(Orçamento!$U:$U,MATCH(AK$21,Orçamento!$C:$C,),1),INDEX(Orçamento!$U:$U,MATCH(AK$21&amp;"-"&amp;$F249,Orçamento!$F:$F,),1)))</f>
        <v/>
      </c>
    </row>
    <row r="249" spans="1:37" ht="13.15" customHeight="1">
      <c r="A249" s="206"/>
      <c r="B249" s="263">
        <f t="shared" ref="B249" ca="1" si="241">IF($F248&gt;$E$2,0,(1/(1-B250-C250))*(B250+C250))</f>
        <v>0</v>
      </c>
      <c r="C249" s="264" cm="1">
        <f t="array" aca="1" ref="C249" ca="1">IF(ROUND(SUM(IF(R248:AK248&lt;&gt;"",(R249:AK249)))-N248,3)&lt;&gt;0,"X",0)</f>
        <v>0</v>
      </c>
      <c r="D249" s="206"/>
      <c r="E249" s="215" t="str" cm="1">
        <f t="array" aca="1" ref="E249" ca="1">IF($F248&gt;$E$2,"",INDEX('QC rev00'!$J$9:$J$120,1+E248,1))</f>
        <v/>
      </c>
      <c r="F249" s="215" t="str" cm="1">
        <f t="array" aca="1" ref="F249" ca="1">IF($F248&gt;$E$2,"",IF($F$2=1,INDEX('QC rev00'!$M$10:$T$120,$F250,1),IF($F$2=2,INDEX(#REF!,$F250,1),INDEX(#REF!,$F250,1))))</f>
        <v/>
      </c>
      <c r="G249" s="752"/>
      <c r="H249" s="729"/>
      <c r="I249" s="730"/>
      <c r="J249" s="747"/>
      <c r="K249" s="748"/>
      <c r="L249" s="755"/>
      <c r="M249" s="734"/>
      <c r="N249" s="737"/>
      <c r="O249" s="740"/>
      <c r="P249" s="743"/>
      <c r="Q249" s="265" t="s">
        <v>90</v>
      </c>
      <c r="R249" s="312" t="str" cm="1">
        <f t="array" aca="1" ref="R249" ca="1">IF(OR($D248=0,R248="",$N248=0),"",
IF($G248=$E$6,
SUM(IF(OFFSET($R$23,,,($F248-1)*3-2,$D$3)=R248,OFFSET($R$25,,,($F248-1)*3-2,$D$3)*OFFSET($B$23,1,,($F248-1)*3-2,1))),
IF($D248=1,$N248,
SUMIF(OFFSET(Orçamento!$D$1,$B248-1,,$C248,),$F249&amp;"-"&amp;R248,OFFSET(Orçamento!$I$1,$B248-1,,$C248,))*$N248/$E249)))</f>
        <v/>
      </c>
      <c r="S249" s="312" t="str" cm="1">
        <f t="array" aca="1" ref="S249" ca="1">IF(OR($D248=0,S248="",$N248=0),"",
IF($G248=$E$6,
SUM(IF(OFFSET($R$23,,,($F248-1)*3-2,$D$3)=S248,OFFSET($R$25,,,($F248-1)*3-2,$D$3)*OFFSET($B$23,1,,($F248-1)*3-2,1))),
IF($D248=1,$N248,
SUMIF(OFFSET(Orçamento!$D$1,$B248-1,,$C248,),$F249&amp;"-"&amp;S248,OFFSET(Orçamento!$I$1,$B248-1,,$C248,))*$N248/$E249)))</f>
        <v/>
      </c>
      <c r="T249" s="312" t="str" cm="1">
        <f t="array" aca="1" ref="T249" ca="1">IF(OR($D248=0,T248="",$N248=0),"",
IF($G248=$E$6,
SUM(IF(OFFSET($R$23,,,($F248-1)*3-2,$D$3)=T248,OFFSET($R$25,,,($F248-1)*3-2,$D$3)*OFFSET($B$23,1,,($F248-1)*3-2,1))),
IF($D248=1,$N248,
SUMIF(OFFSET(Orçamento!$D$1,$B248-1,,$C248,),$F249&amp;"-"&amp;T248,OFFSET(Orçamento!$I$1,$B248-1,,$C248,))*$N248/$E249)))</f>
        <v/>
      </c>
      <c r="U249" s="313" t="str" cm="1">
        <f t="array" aca="1" ref="U249" ca="1">IF(OR($D248=0,U248="",$N248=0),"",
IF($G248=$E$6,
SUM(IF(OFFSET($R$23,,,($F248-1)*3-2,$D$3)=U248,OFFSET($R$25,,,($F248-1)*3-2,$D$3)*OFFSET($B$23,1,,($F248-1)*3-2,1))),
IF($D248=1,$N248,
SUMIF(OFFSET(Orçamento!$D$1,$B248-1,,$C248,),$F249&amp;"-"&amp;U248,OFFSET(Orçamento!$I$1,$B248-1,,$C248,))*$N248/$E249)))</f>
        <v/>
      </c>
      <c r="V249" s="312" t="str" cm="1">
        <f t="array" aca="1" ref="V249" ca="1">IF(OR($D248=0,V248="",$N248=0),"",
IF($G248=$E$6,
SUM(IF(OFFSET($R$23,,,($F248-1)*3-2,$D$3)=V248,OFFSET($R$25,,,($F248-1)*3-2,$D$3)*OFFSET($B$23,1,,($F248-1)*3-2,1))),
IF($D248=1,$N248,
SUMIF(OFFSET(Orçamento!$D$1,$B248-1,,$C248,),$F249&amp;"-"&amp;V248,OFFSET(Orçamento!$I$1,$B248-1,,$C248,))*$N248/$E249)))</f>
        <v/>
      </c>
      <c r="W249" s="312" t="str" cm="1">
        <f t="array" aca="1" ref="W249" ca="1">IF(OR($D248=0,W248="",$N248=0),"",
IF($G248=$E$6,
SUM(IF(OFFSET($R$23,,,($F248-1)*3-2,$D$3)=W248,OFFSET($R$25,,,($F248-1)*3-2,$D$3)*OFFSET($B$23,1,,($F248-1)*3-2,1))),
IF($D248=1,$N248,
SUMIF(OFFSET(Orçamento!$D$1,$B248-1,,$C248,),$F249&amp;"-"&amp;W248,OFFSET(Orçamento!$I$1,$B248-1,,$C248,))*$N248/$E249)))</f>
        <v/>
      </c>
      <c r="X249" s="312" t="str" cm="1">
        <f t="array" aca="1" ref="X249" ca="1">IF(OR($D248=0,X248="",$N248=0),"",
IF($G248=$E$6,
SUM(IF(OFFSET($R$23,,,($F248-1)*3-2,$D$3)=X248,OFFSET($R$25,,,($F248-1)*3-2,$D$3)*OFFSET($B$23,1,,($F248-1)*3-2,1))),
IF($D248=1,$N248,
SUMIF(OFFSET(Orçamento!$D$1,$B248-1,,$C248,),$F249&amp;"-"&amp;X248,OFFSET(Orçamento!$I$1,$B248-1,,$C248,))*$N248/$E249)))</f>
        <v/>
      </c>
      <c r="Y249" s="312" t="str" cm="1">
        <f t="array" aca="1" ref="Y249" ca="1">IF(OR($D248=0,Y248="",$N248=0),"",
IF($G248=$E$6,
SUM(IF(OFFSET($R$23,,,($F248-1)*3-2,$D$3)=Y248,OFFSET($R$25,,,($F248-1)*3-2,$D$3)*OFFSET($B$23,1,,($F248-1)*3-2,1))),
IF($D248=1,$N248,
SUMIF(OFFSET(Orçamento!$D$1,$B248-1,,$C248,),$F249&amp;"-"&amp;Y248,OFFSET(Orçamento!$I$1,$B248-1,,$C248,))*$N248/$E249)))</f>
        <v/>
      </c>
      <c r="Z249" s="312" t="str" cm="1">
        <f t="array" aca="1" ref="Z249" ca="1">IF(OR($D248=0,Z248="",$N248=0),"",
IF($G248=$E$6,
SUM(IF(OFFSET($R$23,,,($F248-1)*3-2,$D$3)=Z248,OFFSET($R$25,,,($F248-1)*3-2,$D$3)*OFFSET($B$23,1,,($F248-1)*3-2,1))),
IF($D248=1,$N248,
SUMIF(OFFSET(Orçamento!$D$1,$B248-1,,$C248,),$F249&amp;"-"&amp;Z248,OFFSET(Orçamento!$I$1,$B248-1,,$C248,))*$N248/$E249)))</f>
        <v/>
      </c>
      <c r="AA249" s="314" t="str" cm="1">
        <f t="array" aca="1" ref="AA249" ca="1">IF(OR($D248=0,AA248="",$N248=0),"",
IF($G248=$E$6,
SUM(IF(OFFSET($R$23,,,($F248-1)*3-2,$D$3)=AA248,OFFSET($R$25,,,($F248-1)*3-2,$D$3)*OFFSET($B$23,1,,($F248-1)*3-2,1))),
IF($D248=1,$N248,
SUMIF(OFFSET(Orçamento!$D$1,$B248-1,,$C248,),$F249&amp;"-"&amp;AA248,OFFSET(Orçamento!$I$1,$B248-1,,$C248,))*$N248/$E249)))</f>
        <v/>
      </c>
      <c r="AB249" s="314" t="str" cm="1">
        <f t="array" aca="1" ref="AB249" ca="1">IF(OR($D248=0,AB248="",$N248=0),"",
IF($G248=$E$6,
SUM(IF(OFFSET($R$23,,,($F248-1)*3-2,$D$3)=AB248,OFFSET($R$25,,,($F248-1)*3-2,$D$3)*OFFSET($B$23,1,,($F248-1)*3-2,1))),
IF($D248=1,$N248,
SUMIF(OFFSET(Orçamento!$D$1,$B248-1,,$C248,),$F249&amp;"-"&amp;AB248,OFFSET(Orçamento!$I$1,$B248-1,,$C248,))*$N248/$E249)))</f>
        <v/>
      </c>
      <c r="AC249" s="314" t="str" cm="1">
        <f t="array" aca="1" ref="AC249" ca="1">IF(OR($D248=0,AC248="",$N248=0),"",
IF($G248=$E$6,
SUM(IF(OFFSET($R$23,,,($F248-1)*3-2,$D$3)=AC248,OFFSET($R$25,,,($F248-1)*3-2,$D$3)*OFFSET($B$23,1,,($F248-1)*3-2,1))),
IF($D248=1,$N248,
SUMIF(OFFSET(Orçamento!$D$1,$B248-1,,$C248,),$F249&amp;"-"&amp;AC248,OFFSET(Orçamento!$I$1,$B248-1,,$C248,))*$N248/$E249)))</f>
        <v/>
      </c>
      <c r="AD249" s="314" t="str" cm="1">
        <f t="array" aca="1" ref="AD249" ca="1">IF(OR($D248=0,AD248="",$N248=0),"",
IF($G248=$E$6,
SUM(IF(OFFSET($R$23,,,($F248-1)*3-2,$D$3)=AD248,OFFSET($R$25,,,($F248-1)*3-2,$D$3)*OFFSET($B$23,1,,($F248-1)*3-2,1))),
IF($D248=1,$N248,
SUMIF(OFFSET(Orçamento!$D$1,$B248-1,,$C248,),$F249&amp;"-"&amp;AD248,OFFSET(Orçamento!$I$1,$B248-1,,$C248,))*$N248/$E249)))</f>
        <v/>
      </c>
      <c r="AE249" s="314" t="str" cm="1">
        <f t="array" aca="1" ref="AE249" ca="1">IF(OR($D248=0,AE248="",$N248=0),"",
IF($G248=$E$6,
SUM(IF(OFFSET($R$23,,,($F248-1)*3-2,$D$3)=AE248,OFFSET($R$25,,,($F248-1)*3-2,$D$3)*OFFSET($B$23,1,,($F248-1)*3-2,1))),
IF($D248=1,$N248,
SUMIF(OFFSET(Orçamento!$D$1,$B248-1,,$C248,),$F249&amp;"-"&amp;AE248,OFFSET(Orçamento!$I$1,$B248-1,,$C248,))*$N248/$E249)))</f>
        <v/>
      </c>
      <c r="AF249" s="314" t="str" cm="1">
        <f t="array" aca="1" ref="AF249" ca="1">IF(OR($D248=0,AF248="",$N248=0),"",
IF($G248=$E$6,
SUM(IF(OFFSET($R$23,,,($F248-1)*3-2,$D$3)=AF248,OFFSET($R$25,,,($F248-1)*3-2,$D$3)*OFFSET($B$23,1,,($F248-1)*3-2,1))),
IF($D248=1,$N248,
SUMIF(OFFSET(Orçamento!$D$1,$B248-1,,$C248,),$F249&amp;"-"&amp;AF248,OFFSET(Orçamento!$I$1,$B248-1,,$C248,))*$N248/$E249)))</f>
        <v/>
      </c>
      <c r="AG249" s="314" t="str" cm="1">
        <f t="array" aca="1" ref="AG249" ca="1">IF(OR($D248=0,AG248="",$N248=0),"",
IF($G248=$E$6,
SUM(IF(OFFSET($R$23,,,($F248-1)*3-2,$D$3)=AG248,OFFSET($R$25,,,($F248-1)*3-2,$D$3)*OFFSET($B$23,1,,($F248-1)*3-2,1))),
IF($D248=1,$N248,
SUMIF(OFFSET(Orçamento!$D$1,$B248-1,,$C248,),$F249&amp;"-"&amp;AG248,OFFSET(Orçamento!$I$1,$B248-1,,$C248,))*$N248/$E249)))</f>
        <v/>
      </c>
      <c r="AH249" s="314" t="str" cm="1">
        <f t="array" aca="1" ref="AH249" ca="1">IF(OR($D248=0,AH248="",$N248=0),"",
IF($G248=$E$6,
SUM(IF(OFFSET($R$23,,,($F248-1)*3-2,$D$3)=AH248,OFFSET($R$25,,,($F248-1)*3-2,$D$3)*OFFSET($B$23,1,,($F248-1)*3-2,1))),
IF($D248=1,$N248,
SUMIF(OFFSET(Orçamento!$D$1,$B248-1,,$C248,),$F249&amp;"-"&amp;AH248,OFFSET(Orçamento!$I$1,$B248-1,,$C248,))*$N248/$E249)))</f>
        <v/>
      </c>
      <c r="AI249" s="314" t="str" cm="1">
        <f t="array" aca="1" ref="AI249" ca="1">IF(OR($D248=0,AI248="",$N248=0),"",
IF($G248=$E$6,
SUM(IF(OFFSET($R$23,,,($F248-1)*3-2,$D$3)=AI248,OFFSET($R$25,,,($F248-1)*3-2,$D$3)*OFFSET($B$23,1,,($F248-1)*3-2,1))),
IF($D248=1,$N248,
SUMIF(OFFSET(Orçamento!$D$1,$B248-1,,$C248,),$F249&amp;"-"&amp;AI248,OFFSET(Orçamento!$I$1,$B248-1,,$C248,))*$N248/$E249)))</f>
        <v/>
      </c>
      <c r="AJ249" s="314" t="str" cm="1">
        <f t="array" aca="1" ref="AJ249" ca="1">IF(OR($D248=0,AJ248="",$N248=0),"",
IF($G248=$E$6,
SUM(IF(OFFSET($R$23,,,($F248-1)*3-2,$D$3)=AJ248,OFFSET($R$25,,,($F248-1)*3-2,$D$3)*OFFSET($B$23,1,,($F248-1)*3-2,1))),
IF($D248=1,$N248,
SUMIF(OFFSET(Orçamento!$D$1,$B248-1,,$C248,),$F249&amp;"-"&amp;AJ248,OFFSET(Orçamento!$I$1,$B248-1,,$C248,))*$N248/$E249)))</f>
        <v/>
      </c>
      <c r="AK249" s="314" t="str" cm="1">
        <f t="array" aca="1" ref="AK249" ca="1">IF(OR($D248=0,AK248="",$N248=0),"",
IF($G248=$E$6,
SUM(IF(OFFSET($R$23,,,($F248-1)*3-2,$D$3)=AK248,OFFSET($R$25,,,($F248-1)*3-2,$D$3)*OFFSET($B$23,1,,($F248-1)*3-2,1))),
IF($D248=1,$N248,
SUMIF(OFFSET(Orçamento!$D$1,$B248-1,,$C248,),$F249&amp;"-"&amp;AK248,OFFSET(Orçamento!$I$1,$B248-1,,$C248,))*$N248/$E249)))</f>
        <v/>
      </c>
    </row>
    <row r="250" spans="1:37" ht="13.15" customHeight="1">
      <c r="A250" s="206"/>
      <c r="B250" s="266" t="str" cm="1">
        <f t="array" aca="1" ref="B250" ca="1">IF($F248&gt;$E$2,"",IF($F$2=1,INDEX('QC rev00'!$M$10:$T$120,$F250,5),IF($F$2=2,INDEX(#REF!,$F250,5),INDEX(#REF!,$F250,5))))</f>
        <v/>
      </c>
      <c r="C250" s="266" t="str" cm="1">
        <f t="array" aca="1" ref="C250" ca="1">IF($F248&gt;$E$2,"",IF($F$2=1,INDEX('QC rev00'!$M$10:$T$120,$F250,6),IF($F$2=2,INDEX(#REF!,$F250,6),INDEX(#REF!,$F250,6))))</f>
        <v/>
      </c>
      <c r="D250" s="207"/>
      <c r="E250" s="207"/>
      <c r="F250" s="207" t="str">
        <f ca="1">IF(F248&gt;$E$2,"",MATCH(F248,'QC rev00'!$C$10:$C$120,))</f>
        <v/>
      </c>
      <c r="G250" s="753"/>
      <c r="H250" s="731"/>
      <c r="I250" s="732"/>
      <c r="J250" s="749"/>
      <c r="K250" s="750"/>
      <c r="L250" s="756"/>
      <c r="M250" s="735"/>
      <c r="N250" s="738"/>
      <c r="O250" s="741"/>
      <c r="P250" s="744"/>
      <c r="Q250" s="267" t="s">
        <v>91</v>
      </c>
      <c r="R250" s="588">
        <f t="shared" ref="R250:AK250" ca="1" si="242">IFERROR(R249*$O248,0)</f>
        <v>0</v>
      </c>
      <c r="S250" s="588">
        <f t="shared" ca="1" si="242"/>
        <v>0</v>
      </c>
      <c r="T250" s="588">
        <f t="shared" ca="1" si="242"/>
        <v>0</v>
      </c>
      <c r="U250" s="589">
        <f t="shared" ca="1" si="242"/>
        <v>0</v>
      </c>
      <c r="V250" s="588">
        <f t="shared" ca="1" si="242"/>
        <v>0</v>
      </c>
      <c r="W250" s="588">
        <f t="shared" ca="1" si="242"/>
        <v>0</v>
      </c>
      <c r="X250" s="588">
        <f t="shared" ca="1" si="242"/>
        <v>0</v>
      </c>
      <c r="Y250" s="588">
        <f t="shared" ca="1" si="242"/>
        <v>0</v>
      </c>
      <c r="Z250" s="588">
        <f t="shared" ca="1" si="242"/>
        <v>0</v>
      </c>
      <c r="AA250" s="588">
        <f t="shared" ca="1" si="242"/>
        <v>0</v>
      </c>
      <c r="AB250" s="588">
        <f t="shared" ca="1" si="242"/>
        <v>0</v>
      </c>
      <c r="AC250" s="588">
        <f t="shared" ca="1" si="242"/>
        <v>0</v>
      </c>
      <c r="AD250" s="588">
        <f t="shared" ca="1" si="242"/>
        <v>0</v>
      </c>
      <c r="AE250" s="588">
        <f t="shared" ca="1" si="242"/>
        <v>0</v>
      </c>
      <c r="AF250" s="588">
        <f t="shared" ca="1" si="242"/>
        <v>0</v>
      </c>
      <c r="AG250" s="588">
        <f t="shared" ca="1" si="242"/>
        <v>0</v>
      </c>
      <c r="AH250" s="588">
        <f t="shared" ca="1" si="242"/>
        <v>0</v>
      </c>
      <c r="AI250" s="588">
        <f t="shared" ca="1" si="242"/>
        <v>0</v>
      </c>
      <c r="AJ250" s="588">
        <f t="shared" ca="1" si="242"/>
        <v>0</v>
      </c>
      <c r="AK250" s="588">
        <f t="shared" ca="1" si="242"/>
        <v>0</v>
      </c>
    </row>
    <row r="251" spans="1:37" ht="13.15" customHeight="1">
      <c r="A251" s="206"/>
      <c r="B251" s="261">
        <f ca="1">IF($F251&gt;$E$2,0,IF(E251&lt;&gt;"",MATCH(F252&amp;" - Mapa",Orçamento!J:J,),0))</f>
        <v>0</v>
      </c>
      <c r="C251" s="215">
        <f ca="1">IF($D251&gt;1,_xlfn.MAXIFS(Orçamento!G:G,Orçamento!J:J,F252&amp;" - Mapa")+6-B251,0)</f>
        <v>0</v>
      </c>
      <c r="D251" s="261">
        <f ca="1">IF($F251&gt;$E$2,0,IF($G251=$E$6,$D$2,IF(E251&lt;&gt;"",_xlfn.MAXIFS(Orçamento!E:E,Orçamento!J:J,F252&amp;" - Mapa"),0)))</f>
        <v>0</v>
      </c>
      <c r="E251" s="215" t="str">
        <f ca="1">IF(F252="","",_xlfn.IFNA(MATCH($F252,'QC rev00'!$G$10:$G$120,),""))</f>
        <v/>
      </c>
      <c r="F251" s="207" cm="1">
        <f t="array" aca="1" ref="F251" ca="1">OFFSET(F251,-3,,,)+1</f>
        <v>77</v>
      </c>
      <c r="G251" s="751" t="str" cm="1">
        <f t="array" aca="1" ref="G251" ca="1">IF($F251&gt;$E$2,"",IF($F$2=1,INDEX('QC rev00'!$M$10:$T$120,$F253,2),IF($F$2=2,INDEX(#REF!,$F253,2),INDEX(#REF!,$F253,2))))</f>
        <v/>
      </c>
      <c r="H251" s="727" t="str" cm="1">
        <f t="array" aca="1" ref="H251" ca="1">IF($F251&gt;$E$2,"",IF($F$2=1,INDEX('QC rev00'!$M$10:$T$120,$F253,3),IF($F$2=2,INDEX(#REF!,$F253,3),INDEX(#REF!,$F253,3))))</f>
        <v/>
      </c>
      <c r="I251" s="728"/>
      <c r="J251" s="745"/>
      <c r="K251" s="746"/>
      <c r="L251" s="754" t="str" cm="1">
        <f t="array" aca="1" ref="L251" ca="1">IF($F251&gt;$E$2,"",IF($F$2=1,INDEX('QC rev00'!$M$10:$T$120,$F253,7),IF($F$2=2,INDEX(#REF!,$F253,7),INDEX(#REF!,$F253,7))))</f>
        <v/>
      </c>
      <c r="M251" s="733" t="str" cm="1">
        <f t="array" aca="1" ref="M251" ca="1">IF($F251&gt;$E$2,"",IF($F$2=1,INDEX('QC rev00'!$M$10:$T$120,$F253,8),IF($F$2=2,INDEX(#REF!,$F253,8),INDEX(#REF!,$F253,8))))</f>
        <v/>
      </c>
      <c r="N251" s="736" cm="1">
        <f t="array" aca="1" ref="N251" ca="1">IF($F251&gt;$E$2,0,IF(_xlfn.IFNA(MATCH($G251,Listas!$E$4:$E$206,),0)&gt;0,$F$5,IF($F$2=1,INDEX('QC rev00'!$M$10:$U$120,$F253,9),IF($F$2=2,INDEX(#REF!,$F253,9),INDEX(#REF!,$F253,9)))))</f>
        <v>0</v>
      </c>
      <c r="O251" s="739" cm="1">
        <f t="array" aca="1" ref="O251" ca="1">IF($F251&gt;$E$2,0,IF(_xlfn.IFNA(MATCH($G251,Listas!$E$4:$E$206,),0)&gt;0,1,IF($H$10=0,0,IF($F$2=1,INDEX('QC rev00'!$M$10:$BC$120,$F253,9+$F$3),IF($F$2=2,INDEX(#REF!,$F253,9+$F$3),INDEX(#REF!,$F253,9+$F$3)))*IF($E$5="X",1,1-$B253-$C253))))</f>
        <v>0</v>
      </c>
      <c r="P251" s="742">
        <f t="shared" ref="P251" ca="1" si="243">N251*O251</f>
        <v>0</v>
      </c>
      <c r="Q251" s="262" t="s">
        <v>89</v>
      </c>
      <c r="R251" s="308" t="str" cm="1">
        <f t="array" aca="1" ref="R251" ca="1">IF($D251=0,"",IF($G251=$E$6,INDEX(Orçamento!$U:$U,MATCH(R$21,Orçamento!$C:$C,),1),INDEX(Orçamento!$U:$U,$B251,1)))</f>
        <v/>
      </c>
      <c r="S251" s="309" t="str">
        <f ca="1">IF(S$21&gt;$D251,"",IF($G251=$E$6,INDEX(Orçamento!$U:$U,MATCH(S$21,Orçamento!$C:$C,),1),INDEX(Orçamento!$U:$U,MATCH(S$21&amp;"-"&amp;$F252,Orçamento!$F:$F,),1)))</f>
        <v/>
      </c>
      <c r="T251" s="309" t="str">
        <f ca="1">IF(T$21&gt;$D251,"",IF($G251=$E$6,INDEX(Orçamento!$U:$U,MATCH(T$21,Orçamento!$C:$C,),1),INDEX(Orçamento!$U:$U,MATCH(T$21&amp;"-"&amp;$F252,Orçamento!$F:$F,),1)))</f>
        <v/>
      </c>
      <c r="U251" s="310" t="str">
        <f ca="1">IF(U$21&gt;$D251,"",IF($G251=$E$6,INDEX(Orçamento!$U:$U,MATCH(U$21,Orçamento!$C:$C,),1),INDEX(Orçamento!$U:$U,MATCH(U$21&amp;"-"&amp;$F252,Orçamento!$F:$F,),1)))</f>
        <v/>
      </c>
      <c r="V251" s="309" t="str">
        <f ca="1">IF(V$21&gt;$D251,"",IF($G251=$E$6,INDEX(Orçamento!$U:$U,MATCH(V$21,Orçamento!$C:$C,),1),INDEX(Orçamento!$U:$U,MATCH(V$21&amp;"-"&amp;$F252,Orçamento!$F:$F,),1)))</f>
        <v/>
      </c>
      <c r="W251" s="309" t="str">
        <f ca="1">IF(W$21&gt;$D251,"",IF($G251=$E$6,INDEX(Orçamento!$U:$U,MATCH(W$21,Orçamento!$C:$C,),1),INDEX(Orçamento!$U:$U,MATCH(W$21&amp;"-"&amp;$F252,Orçamento!$F:$F,),1)))</f>
        <v/>
      </c>
      <c r="X251" s="309" t="str">
        <f ca="1">IF(X$21&gt;$D251,"",IF($G251=$E$6,INDEX(Orçamento!$U:$U,MATCH(X$21,Orçamento!$C:$C,),1),INDEX(Orçamento!$U:$U,MATCH(X$21&amp;"-"&amp;$F252,Orçamento!$F:$F,),1)))</f>
        <v/>
      </c>
      <c r="Y251" s="309" t="str">
        <f ca="1">IF(Y$21&gt;$D251,"",IF($G251=$E$6,INDEX(Orçamento!$U:$U,MATCH(Y$21,Orçamento!$C:$C,),1),INDEX(Orçamento!$U:$U,MATCH(Y$21&amp;"-"&amp;$F252,Orçamento!$F:$F,),1)))</f>
        <v/>
      </c>
      <c r="Z251" s="309" t="str">
        <f ca="1">IF(Z$21&gt;$D251,"",IF($G251=$E$6,INDEX(Orçamento!$U:$U,MATCH(Z$21,Orçamento!$C:$C,),1),INDEX(Orçamento!$U:$U,MATCH(Z$21&amp;"-"&amp;$F252,Orçamento!$F:$F,),1)))</f>
        <v/>
      </c>
      <c r="AA251" s="311" t="str">
        <f ca="1">IF(AA$21&gt;$D251,"",IF($G251=$E$6,INDEX(Orçamento!$U:$U,MATCH(AA$21,Orçamento!$C:$C,),1),INDEX(Orçamento!$U:$U,MATCH(AA$21&amp;"-"&amp;$F252,Orçamento!$F:$F,),1)))</f>
        <v/>
      </c>
      <c r="AB251" s="311" t="str">
        <f ca="1">IF(AB$21&gt;$D251,"",IF($G251=$E$6,INDEX(Orçamento!$U:$U,MATCH(AB$21,Orçamento!$C:$C,),1),INDEX(Orçamento!$U:$U,MATCH(AB$21&amp;"-"&amp;$F252,Orçamento!$F:$F,),1)))</f>
        <v/>
      </c>
      <c r="AC251" s="311" t="str">
        <f ca="1">IF(AC$21&gt;$D251,"",IF($G251=$E$6,INDEX(Orçamento!$U:$U,MATCH(AC$21,Orçamento!$C:$C,),1),INDEX(Orçamento!$U:$U,MATCH(AC$21&amp;"-"&amp;$F252,Orçamento!$F:$F,),1)))</f>
        <v/>
      </c>
      <c r="AD251" s="311" t="str">
        <f ca="1">IF(AD$21&gt;$D251,"",IF($G251=$E$6,INDEX(Orçamento!$U:$U,MATCH(AD$21,Orçamento!$C:$C,),1),INDEX(Orçamento!$U:$U,MATCH(AD$21&amp;"-"&amp;$F252,Orçamento!$F:$F,),1)))</f>
        <v/>
      </c>
      <c r="AE251" s="311" t="str">
        <f ca="1">IF(AE$21&gt;$D251,"",IF($G251=$E$6,INDEX(Orçamento!$U:$U,MATCH(AE$21,Orçamento!$C:$C,),1),INDEX(Orçamento!$U:$U,MATCH(AE$21&amp;"-"&amp;$F252,Orçamento!$F:$F,),1)))</f>
        <v/>
      </c>
      <c r="AF251" s="311" t="str">
        <f ca="1">IF(AF$21&gt;$D251,"",IF($G251=$E$6,INDEX(Orçamento!$U:$U,MATCH(AF$21,Orçamento!$C:$C,),1),INDEX(Orçamento!$U:$U,MATCH(AF$21&amp;"-"&amp;$F252,Orçamento!$F:$F,),1)))</f>
        <v/>
      </c>
      <c r="AG251" s="311" t="str">
        <f ca="1">IF(AG$21&gt;$D251,"",IF($G251=$E$6,INDEX(Orçamento!$U:$U,MATCH(AG$21,Orçamento!$C:$C,),1),INDEX(Orçamento!$U:$U,MATCH(AG$21&amp;"-"&amp;$F252,Orçamento!$F:$F,),1)))</f>
        <v/>
      </c>
      <c r="AH251" s="311" t="str">
        <f ca="1">IF(AH$21&gt;$D251,"",IF($G251=$E$6,INDEX(Orçamento!$U:$U,MATCH(AH$21,Orçamento!$C:$C,),1),INDEX(Orçamento!$U:$U,MATCH(AH$21&amp;"-"&amp;$F252,Orçamento!$F:$F,),1)))</f>
        <v/>
      </c>
      <c r="AI251" s="311" t="str">
        <f ca="1">IF(AI$21&gt;$D251,"",IF($G251=$E$6,INDEX(Orçamento!$U:$U,MATCH(AI$21,Orçamento!$C:$C,),1),INDEX(Orçamento!$U:$U,MATCH(AI$21&amp;"-"&amp;$F252,Orçamento!$F:$F,),1)))</f>
        <v/>
      </c>
      <c r="AJ251" s="311" t="str">
        <f ca="1">IF(AJ$21&gt;$D251,"",IF($G251=$E$6,INDEX(Orçamento!$U:$U,MATCH(AJ$21,Orçamento!$C:$C,),1),INDEX(Orçamento!$U:$U,MATCH(AJ$21&amp;"-"&amp;$F252,Orçamento!$F:$F,),1)))</f>
        <v/>
      </c>
      <c r="AK251" s="311" t="str">
        <f ca="1">IF(AK$21&gt;$D251,"",IF($G251=$E$6,INDEX(Orçamento!$U:$U,MATCH(AK$21,Orçamento!$C:$C,),1),INDEX(Orçamento!$U:$U,MATCH(AK$21&amp;"-"&amp;$F252,Orçamento!$F:$F,),1)))</f>
        <v/>
      </c>
    </row>
    <row r="252" spans="1:37" ht="13.15" customHeight="1">
      <c r="A252" s="206"/>
      <c r="B252" s="263">
        <f t="shared" ref="B252" ca="1" si="244">IF($F251&gt;$E$2,0,(1/(1-B253-C253))*(B253+C253))</f>
        <v>0</v>
      </c>
      <c r="C252" s="264" cm="1">
        <f t="array" aca="1" ref="C252" ca="1">IF(ROUND(SUM(IF(R251:AK251&lt;&gt;"",(R252:AK252)))-N251,3)&lt;&gt;0,"X",0)</f>
        <v>0</v>
      </c>
      <c r="D252" s="206"/>
      <c r="E252" s="215" t="str" cm="1">
        <f t="array" aca="1" ref="E252" ca="1">IF($F251&gt;$E$2,"",INDEX('QC rev00'!$J$9:$J$120,1+E251,1))</f>
        <v/>
      </c>
      <c r="F252" s="215" t="str" cm="1">
        <f t="array" aca="1" ref="F252" ca="1">IF($F251&gt;$E$2,"",IF($F$2=1,INDEX('QC rev00'!$M$10:$T$120,$F253,1),IF($F$2=2,INDEX(#REF!,$F253,1),INDEX(#REF!,$F253,1))))</f>
        <v/>
      </c>
      <c r="G252" s="752"/>
      <c r="H252" s="729"/>
      <c r="I252" s="730"/>
      <c r="J252" s="747"/>
      <c r="K252" s="748"/>
      <c r="L252" s="755"/>
      <c r="M252" s="734"/>
      <c r="N252" s="737"/>
      <c r="O252" s="740"/>
      <c r="P252" s="743"/>
      <c r="Q252" s="265" t="s">
        <v>90</v>
      </c>
      <c r="R252" s="312" t="str" cm="1">
        <f t="array" aca="1" ref="R252" ca="1">IF(OR($D251=0,R251="",$N251=0),"",
IF($G251=$E$6,
SUM(IF(OFFSET($R$23,,,($F251-1)*3-2,$D$3)=R251,OFFSET($R$25,,,($F251-1)*3-2,$D$3)*OFFSET($B$23,1,,($F251-1)*3-2,1))),
IF($D251=1,$N251,
SUMIF(OFFSET(Orçamento!$D$1,$B251-1,,$C251,),$F252&amp;"-"&amp;R251,OFFSET(Orçamento!$I$1,$B251-1,,$C251,))*$N251/$E252)))</f>
        <v/>
      </c>
      <c r="S252" s="312" t="str" cm="1">
        <f t="array" aca="1" ref="S252" ca="1">IF(OR($D251=0,S251="",$N251=0),"",
IF($G251=$E$6,
SUM(IF(OFFSET($R$23,,,($F251-1)*3-2,$D$3)=S251,OFFSET($R$25,,,($F251-1)*3-2,$D$3)*OFFSET($B$23,1,,($F251-1)*3-2,1))),
IF($D251=1,$N251,
SUMIF(OFFSET(Orçamento!$D$1,$B251-1,,$C251,),$F252&amp;"-"&amp;S251,OFFSET(Orçamento!$I$1,$B251-1,,$C251,))*$N251/$E252)))</f>
        <v/>
      </c>
      <c r="T252" s="312" t="str" cm="1">
        <f t="array" aca="1" ref="T252" ca="1">IF(OR($D251=0,T251="",$N251=0),"",
IF($G251=$E$6,
SUM(IF(OFFSET($R$23,,,($F251-1)*3-2,$D$3)=T251,OFFSET($R$25,,,($F251-1)*3-2,$D$3)*OFFSET($B$23,1,,($F251-1)*3-2,1))),
IF($D251=1,$N251,
SUMIF(OFFSET(Orçamento!$D$1,$B251-1,,$C251,),$F252&amp;"-"&amp;T251,OFFSET(Orçamento!$I$1,$B251-1,,$C251,))*$N251/$E252)))</f>
        <v/>
      </c>
      <c r="U252" s="313" t="str" cm="1">
        <f t="array" aca="1" ref="U252" ca="1">IF(OR($D251=0,U251="",$N251=0),"",
IF($G251=$E$6,
SUM(IF(OFFSET($R$23,,,($F251-1)*3-2,$D$3)=U251,OFFSET($R$25,,,($F251-1)*3-2,$D$3)*OFFSET($B$23,1,,($F251-1)*3-2,1))),
IF($D251=1,$N251,
SUMIF(OFFSET(Orçamento!$D$1,$B251-1,,$C251,),$F252&amp;"-"&amp;U251,OFFSET(Orçamento!$I$1,$B251-1,,$C251,))*$N251/$E252)))</f>
        <v/>
      </c>
      <c r="V252" s="312" t="str" cm="1">
        <f t="array" aca="1" ref="V252" ca="1">IF(OR($D251=0,V251="",$N251=0),"",
IF($G251=$E$6,
SUM(IF(OFFSET($R$23,,,($F251-1)*3-2,$D$3)=V251,OFFSET($R$25,,,($F251-1)*3-2,$D$3)*OFFSET($B$23,1,,($F251-1)*3-2,1))),
IF($D251=1,$N251,
SUMIF(OFFSET(Orçamento!$D$1,$B251-1,,$C251,),$F252&amp;"-"&amp;V251,OFFSET(Orçamento!$I$1,$B251-1,,$C251,))*$N251/$E252)))</f>
        <v/>
      </c>
      <c r="W252" s="312" t="str" cm="1">
        <f t="array" aca="1" ref="W252" ca="1">IF(OR($D251=0,W251="",$N251=0),"",
IF($G251=$E$6,
SUM(IF(OFFSET($R$23,,,($F251-1)*3-2,$D$3)=W251,OFFSET($R$25,,,($F251-1)*3-2,$D$3)*OFFSET($B$23,1,,($F251-1)*3-2,1))),
IF($D251=1,$N251,
SUMIF(OFFSET(Orçamento!$D$1,$B251-1,,$C251,),$F252&amp;"-"&amp;W251,OFFSET(Orçamento!$I$1,$B251-1,,$C251,))*$N251/$E252)))</f>
        <v/>
      </c>
      <c r="X252" s="312" t="str" cm="1">
        <f t="array" aca="1" ref="X252" ca="1">IF(OR($D251=0,X251="",$N251=0),"",
IF($G251=$E$6,
SUM(IF(OFFSET($R$23,,,($F251-1)*3-2,$D$3)=X251,OFFSET($R$25,,,($F251-1)*3-2,$D$3)*OFFSET($B$23,1,,($F251-1)*3-2,1))),
IF($D251=1,$N251,
SUMIF(OFFSET(Orçamento!$D$1,$B251-1,,$C251,),$F252&amp;"-"&amp;X251,OFFSET(Orçamento!$I$1,$B251-1,,$C251,))*$N251/$E252)))</f>
        <v/>
      </c>
      <c r="Y252" s="312" t="str" cm="1">
        <f t="array" aca="1" ref="Y252" ca="1">IF(OR($D251=0,Y251="",$N251=0),"",
IF($G251=$E$6,
SUM(IF(OFFSET($R$23,,,($F251-1)*3-2,$D$3)=Y251,OFFSET($R$25,,,($F251-1)*3-2,$D$3)*OFFSET($B$23,1,,($F251-1)*3-2,1))),
IF($D251=1,$N251,
SUMIF(OFFSET(Orçamento!$D$1,$B251-1,,$C251,),$F252&amp;"-"&amp;Y251,OFFSET(Orçamento!$I$1,$B251-1,,$C251,))*$N251/$E252)))</f>
        <v/>
      </c>
      <c r="Z252" s="312" t="str" cm="1">
        <f t="array" aca="1" ref="Z252" ca="1">IF(OR($D251=0,Z251="",$N251=0),"",
IF($G251=$E$6,
SUM(IF(OFFSET($R$23,,,($F251-1)*3-2,$D$3)=Z251,OFFSET($R$25,,,($F251-1)*3-2,$D$3)*OFFSET($B$23,1,,($F251-1)*3-2,1))),
IF($D251=1,$N251,
SUMIF(OFFSET(Orçamento!$D$1,$B251-1,,$C251,),$F252&amp;"-"&amp;Z251,OFFSET(Orçamento!$I$1,$B251-1,,$C251,))*$N251/$E252)))</f>
        <v/>
      </c>
      <c r="AA252" s="314" t="str" cm="1">
        <f t="array" aca="1" ref="AA252" ca="1">IF(OR($D251=0,AA251="",$N251=0),"",
IF($G251=$E$6,
SUM(IF(OFFSET($R$23,,,($F251-1)*3-2,$D$3)=AA251,OFFSET($R$25,,,($F251-1)*3-2,$D$3)*OFFSET($B$23,1,,($F251-1)*3-2,1))),
IF($D251=1,$N251,
SUMIF(OFFSET(Orçamento!$D$1,$B251-1,,$C251,),$F252&amp;"-"&amp;AA251,OFFSET(Orçamento!$I$1,$B251-1,,$C251,))*$N251/$E252)))</f>
        <v/>
      </c>
      <c r="AB252" s="314" t="str" cm="1">
        <f t="array" aca="1" ref="AB252" ca="1">IF(OR($D251=0,AB251="",$N251=0),"",
IF($G251=$E$6,
SUM(IF(OFFSET($R$23,,,($F251-1)*3-2,$D$3)=AB251,OFFSET($R$25,,,($F251-1)*3-2,$D$3)*OFFSET($B$23,1,,($F251-1)*3-2,1))),
IF($D251=1,$N251,
SUMIF(OFFSET(Orçamento!$D$1,$B251-1,,$C251,),$F252&amp;"-"&amp;AB251,OFFSET(Orçamento!$I$1,$B251-1,,$C251,))*$N251/$E252)))</f>
        <v/>
      </c>
      <c r="AC252" s="314" t="str" cm="1">
        <f t="array" aca="1" ref="AC252" ca="1">IF(OR($D251=0,AC251="",$N251=0),"",
IF($G251=$E$6,
SUM(IF(OFFSET($R$23,,,($F251-1)*3-2,$D$3)=AC251,OFFSET($R$25,,,($F251-1)*3-2,$D$3)*OFFSET($B$23,1,,($F251-1)*3-2,1))),
IF($D251=1,$N251,
SUMIF(OFFSET(Orçamento!$D$1,$B251-1,,$C251,),$F252&amp;"-"&amp;AC251,OFFSET(Orçamento!$I$1,$B251-1,,$C251,))*$N251/$E252)))</f>
        <v/>
      </c>
      <c r="AD252" s="314" t="str" cm="1">
        <f t="array" aca="1" ref="AD252" ca="1">IF(OR($D251=0,AD251="",$N251=0),"",
IF($G251=$E$6,
SUM(IF(OFFSET($R$23,,,($F251-1)*3-2,$D$3)=AD251,OFFSET($R$25,,,($F251-1)*3-2,$D$3)*OFFSET($B$23,1,,($F251-1)*3-2,1))),
IF($D251=1,$N251,
SUMIF(OFFSET(Orçamento!$D$1,$B251-1,,$C251,),$F252&amp;"-"&amp;AD251,OFFSET(Orçamento!$I$1,$B251-1,,$C251,))*$N251/$E252)))</f>
        <v/>
      </c>
      <c r="AE252" s="314" t="str" cm="1">
        <f t="array" aca="1" ref="AE252" ca="1">IF(OR($D251=0,AE251="",$N251=0),"",
IF($G251=$E$6,
SUM(IF(OFFSET($R$23,,,($F251-1)*3-2,$D$3)=AE251,OFFSET($R$25,,,($F251-1)*3-2,$D$3)*OFFSET($B$23,1,,($F251-1)*3-2,1))),
IF($D251=1,$N251,
SUMIF(OFFSET(Orçamento!$D$1,$B251-1,,$C251,),$F252&amp;"-"&amp;AE251,OFFSET(Orçamento!$I$1,$B251-1,,$C251,))*$N251/$E252)))</f>
        <v/>
      </c>
      <c r="AF252" s="314" t="str" cm="1">
        <f t="array" aca="1" ref="AF252" ca="1">IF(OR($D251=0,AF251="",$N251=0),"",
IF($G251=$E$6,
SUM(IF(OFFSET($R$23,,,($F251-1)*3-2,$D$3)=AF251,OFFSET($R$25,,,($F251-1)*3-2,$D$3)*OFFSET($B$23,1,,($F251-1)*3-2,1))),
IF($D251=1,$N251,
SUMIF(OFFSET(Orçamento!$D$1,$B251-1,,$C251,),$F252&amp;"-"&amp;AF251,OFFSET(Orçamento!$I$1,$B251-1,,$C251,))*$N251/$E252)))</f>
        <v/>
      </c>
      <c r="AG252" s="314" t="str" cm="1">
        <f t="array" aca="1" ref="AG252" ca="1">IF(OR($D251=0,AG251="",$N251=0),"",
IF($G251=$E$6,
SUM(IF(OFFSET($R$23,,,($F251-1)*3-2,$D$3)=AG251,OFFSET($R$25,,,($F251-1)*3-2,$D$3)*OFFSET($B$23,1,,($F251-1)*3-2,1))),
IF($D251=1,$N251,
SUMIF(OFFSET(Orçamento!$D$1,$B251-1,,$C251,),$F252&amp;"-"&amp;AG251,OFFSET(Orçamento!$I$1,$B251-1,,$C251,))*$N251/$E252)))</f>
        <v/>
      </c>
      <c r="AH252" s="314" t="str" cm="1">
        <f t="array" aca="1" ref="AH252" ca="1">IF(OR($D251=0,AH251="",$N251=0),"",
IF($G251=$E$6,
SUM(IF(OFFSET($R$23,,,($F251-1)*3-2,$D$3)=AH251,OFFSET($R$25,,,($F251-1)*3-2,$D$3)*OFFSET($B$23,1,,($F251-1)*3-2,1))),
IF($D251=1,$N251,
SUMIF(OFFSET(Orçamento!$D$1,$B251-1,,$C251,),$F252&amp;"-"&amp;AH251,OFFSET(Orçamento!$I$1,$B251-1,,$C251,))*$N251/$E252)))</f>
        <v/>
      </c>
      <c r="AI252" s="314" t="str" cm="1">
        <f t="array" aca="1" ref="AI252" ca="1">IF(OR($D251=0,AI251="",$N251=0),"",
IF($G251=$E$6,
SUM(IF(OFFSET($R$23,,,($F251-1)*3-2,$D$3)=AI251,OFFSET($R$25,,,($F251-1)*3-2,$D$3)*OFFSET($B$23,1,,($F251-1)*3-2,1))),
IF($D251=1,$N251,
SUMIF(OFFSET(Orçamento!$D$1,$B251-1,,$C251,),$F252&amp;"-"&amp;AI251,OFFSET(Orçamento!$I$1,$B251-1,,$C251,))*$N251/$E252)))</f>
        <v/>
      </c>
      <c r="AJ252" s="314" t="str" cm="1">
        <f t="array" aca="1" ref="AJ252" ca="1">IF(OR($D251=0,AJ251="",$N251=0),"",
IF($G251=$E$6,
SUM(IF(OFFSET($R$23,,,($F251-1)*3-2,$D$3)=AJ251,OFFSET($R$25,,,($F251-1)*3-2,$D$3)*OFFSET($B$23,1,,($F251-1)*3-2,1))),
IF($D251=1,$N251,
SUMIF(OFFSET(Orçamento!$D$1,$B251-1,,$C251,),$F252&amp;"-"&amp;AJ251,OFFSET(Orçamento!$I$1,$B251-1,,$C251,))*$N251/$E252)))</f>
        <v/>
      </c>
      <c r="AK252" s="314" t="str" cm="1">
        <f t="array" aca="1" ref="AK252" ca="1">IF(OR($D251=0,AK251="",$N251=0),"",
IF($G251=$E$6,
SUM(IF(OFFSET($R$23,,,($F251-1)*3-2,$D$3)=AK251,OFFSET($R$25,,,($F251-1)*3-2,$D$3)*OFFSET($B$23,1,,($F251-1)*3-2,1))),
IF($D251=1,$N251,
SUMIF(OFFSET(Orçamento!$D$1,$B251-1,,$C251,),$F252&amp;"-"&amp;AK251,OFFSET(Orçamento!$I$1,$B251-1,,$C251,))*$N251/$E252)))</f>
        <v/>
      </c>
    </row>
    <row r="253" spans="1:37" ht="13.15" customHeight="1">
      <c r="A253" s="206"/>
      <c r="B253" s="266" t="str" cm="1">
        <f t="array" aca="1" ref="B253" ca="1">IF($F251&gt;$E$2,"",IF($F$2=1,INDEX('QC rev00'!$M$10:$T$120,$F253,5),IF($F$2=2,INDEX(#REF!,$F253,5),INDEX(#REF!,$F253,5))))</f>
        <v/>
      </c>
      <c r="C253" s="266" t="str" cm="1">
        <f t="array" aca="1" ref="C253" ca="1">IF($F251&gt;$E$2,"",IF($F$2=1,INDEX('QC rev00'!$M$10:$T$120,$F253,6),IF($F$2=2,INDEX(#REF!,$F253,6),INDEX(#REF!,$F253,6))))</f>
        <v/>
      </c>
      <c r="D253" s="207"/>
      <c r="E253" s="207"/>
      <c r="F253" s="207" t="str">
        <f ca="1">IF(F251&gt;$E$2,"",MATCH(F251,'QC rev00'!$C$10:$C$120,))</f>
        <v/>
      </c>
      <c r="G253" s="753"/>
      <c r="H253" s="731"/>
      <c r="I253" s="732"/>
      <c r="J253" s="749"/>
      <c r="K253" s="750"/>
      <c r="L253" s="756"/>
      <c r="M253" s="735"/>
      <c r="N253" s="738"/>
      <c r="O253" s="741"/>
      <c r="P253" s="744"/>
      <c r="Q253" s="267" t="s">
        <v>91</v>
      </c>
      <c r="R253" s="588">
        <f t="shared" ref="R253:AK253" ca="1" si="245">IFERROR(R252*$O251,0)</f>
        <v>0</v>
      </c>
      <c r="S253" s="588">
        <f t="shared" ca="1" si="245"/>
        <v>0</v>
      </c>
      <c r="T253" s="588">
        <f t="shared" ca="1" si="245"/>
        <v>0</v>
      </c>
      <c r="U253" s="589">
        <f t="shared" ca="1" si="245"/>
        <v>0</v>
      </c>
      <c r="V253" s="588">
        <f t="shared" ca="1" si="245"/>
        <v>0</v>
      </c>
      <c r="W253" s="588">
        <f t="shared" ca="1" si="245"/>
        <v>0</v>
      </c>
      <c r="X253" s="588">
        <f t="shared" ca="1" si="245"/>
        <v>0</v>
      </c>
      <c r="Y253" s="588">
        <f t="shared" ca="1" si="245"/>
        <v>0</v>
      </c>
      <c r="Z253" s="588">
        <f t="shared" ca="1" si="245"/>
        <v>0</v>
      </c>
      <c r="AA253" s="588">
        <f t="shared" ca="1" si="245"/>
        <v>0</v>
      </c>
      <c r="AB253" s="588">
        <f t="shared" ca="1" si="245"/>
        <v>0</v>
      </c>
      <c r="AC253" s="588">
        <f t="shared" ca="1" si="245"/>
        <v>0</v>
      </c>
      <c r="AD253" s="588">
        <f t="shared" ca="1" si="245"/>
        <v>0</v>
      </c>
      <c r="AE253" s="588">
        <f t="shared" ca="1" si="245"/>
        <v>0</v>
      </c>
      <c r="AF253" s="588">
        <f t="shared" ca="1" si="245"/>
        <v>0</v>
      </c>
      <c r="AG253" s="588">
        <f t="shared" ca="1" si="245"/>
        <v>0</v>
      </c>
      <c r="AH253" s="588">
        <f t="shared" ca="1" si="245"/>
        <v>0</v>
      </c>
      <c r="AI253" s="588">
        <f t="shared" ca="1" si="245"/>
        <v>0</v>
      </c>
      <c r="AJ253" s="588">
        <f t="shared" ca="1" si="245"/>
        <v>0</v>
      </c>
      <c r="AK253" s="588">
        <f t="shared" ca="1" si="245"/>
        <v>0</v>
      </c>
    </row>
    <row r="254" spans="1:37" ht="13.15" customHeight="1">
      <c r="A254" s="206"/>
      <c r="B254" s="261">
        <f ca="1">IF($F254&gt;$E$2,0,IF(E254&lt;&gt;"",MATCH(F255&amp;" - Mapa",Orçamento!J:J,),0))</f>
        <v>0</v>
      </c>
      <c r="C254" s="215">
        <f ca="1">IF($D254&gt;1,_xlfn.MAXIFS(Orçamento!G:G,Orçamento!J:J,F255&amp;" - Mapa")+6-B254,0)</f>
        <v>0</v>
      </c>
      <c r="D254" s="261">
        <f ca="1">IF($F254&gt;$E$2,0,IF($G254=$E$6,$D$2,IF(E254&lt;&gt;"",_xlfn.MAXIFS(Orçamento!E:E,Orçamento!J:J,F255&amp;" - Mapa"),0)))</f>
        <v>0</v>
      </c>
      <c r="E254" s="215" t="str">
        <f ca="1">IF(F255="","",_xlfn.IFNA(MATCH($F255,'QC rev00'!$G$10:$G$120,),""))</f>
        <v/>
      </c>
      <c r="F254" s="207" cm="1">
        <f t="array" aca="1" ref="F254" ca="1">OFFSET(F254,-3,,,)+1</f>
        <v>78</v>
      </c>
      <c r="G254" s="751" t="str" cm="1">
        <f t="array" aca="1" ref="G254" ca="1">IF($F254&gt;$E$2,"",IF($F$2=1,INDEX('QC rev00'!$M$10:$T$120,$F256,2),IF($F$2=2,INDEX(#REF!,$F256,2),INDEX(#REF!,$F256,2))))</f>
        <v/>
      </c>
      <c r="H254" s="727" t="str" cm="1">
        <f t="array" aca="1" ref="H254" ca="1">IF($F254&gt;$E$2,"",IF($F$2=1,INDEX('QC rev00'!$M$10:$T$120,$F256,3),IF($F$2=2,INDEX(#REF!,$F256,3),INDEX(#REF!,$F256,3))))</f>
        <v/>
      </c>
      <c r="I254" s="728"/>
      <c r="J254" s="745"/>
      <c r="K254" s="746"/>
      <c r="L254" s="754" t="str" cm="1">
        <f t="array" aca="1" ref="L254" ca="1">IF($F254&gt;$E$2,"",IF($F$2=1,INDEX('QC rev00'!$M$10:$T$120,$F256,7),IF($F$2=2,INDEX(#REF!,$F256,7),INDEX(#REF!,$F256,7))))</f>
        <v/>
      </c>
      <c r="M254" s="733" t="str" cm="1">
        <f t="array" aca="1" ref="M254" ca="1">IF($F254&gt;$E$2,"",IF($F$2=1,INDEX('QC rev00'!$M$10:$T$120,$F256,8),IF($F$2=2,INDEX(#REF!,$F256,8),INDEX(#REF!,$F256,8))))</f>
        <v/>
      </c>
      <c r="N254" s="736" cm="1">
        <f t="array" aca="1" ref="N254" ca="1">IF($F254&gt;$E$2,0,IF(_xlfn.IFNA(MATCH($G254,Listas!$E$4:$E$206,),0)&gt;0,$F$5,IF($F$2=1,INDEX('QC rev00'!$M$10:$U$120,$F256,9),IF($F$2=2,INDEX(#REF!,$F256,9),INDEX(#REF!,$F256,9)))))</f>
        <v>0</v>
      </c>
      <c r="O254" s="739" cm="1">
        <f t="array" aca="1" ref="O254" ca="1">IF($F254&gt;$E$2,0,IF(_xlfn.IFNA(MATCH($G254,Listas!$E$4:$E$206,),0)&gt;0,1,IF($H$10=0,0,IF($F$2=1,INDEX('QC rev00'!$M$10:$BC$120,$F256,9+$F$3),IF($F$2=2,INDEX(#REF!,$F256,9+$F$3),INDEX(#REF!,$F256,9+$F$3)))*IF($E$5="X",1,1-$B256-$C256))))</f>
        <v>0</v>
      </c>
      <c r="P254" s="742">
        <f t="shared" ref="P254" ca="1" si="246">N254*O254</f>
        <v>0</v>
      </c>
      <c r="Q254" s="262" t="s">
        <v>89</v>
      </c>
      <c r="R254" s="308" t="str" cm="1">
        <f t="array" aca="1" ref="R254" ca="1">IF($D254=0,"",IF($G254=$E$6,INDEX(Orçamento!$U:$U,MATCH(R$21,Orçamento!$C:$C,),1),INDEX(Orçamento!$U:$U,$B254,1)))</f>
        <v/>
      </c>
      <c r="S254" s="309" t="str">
        <f ca="1">IF(S$21&gt;$D254,"",IF($G254=$E$6,INDEX(Orçamento!$U:$U,MATCH(S$21,Orçamento!$C:$C,),1),INDEX(Orçamento!$U:$U,MATCH(S$21&amp;"-"&amp;$F255,Orçamento!$F:$F,),1)))</f>
        <v/>
      </c>
      <c r="T254" s="309" t="str">
        <f ca="1">IF(T$21&gt;$D254,"",IF($G254=$E$6,INDEX(Orçamento!$U:$U,MATCH(T$21,Orçamento!$C:$C,),1),INDEX(Orçamento!$U:$U,MATCH(T$21&amp;"-"&amp;$F255,Orçamento!$F:$F,),1)))</f>
        <v/>
      </c>
      <c r="U254" s="310" t="str">
        <f ca="1">IF(U$21&gt;$D254,"",IF($G254=$E$6,INDEX(Orçamento!$U:$U,MATCH(U$21,Orçamento!$C:$C,),1),INDEX(Orçamento!$U:$U,MATCH(U$21&amp;"-"&amp;$F255,Orçamento!$F:$F,),1)))</f>
        <v/>
      </c>
      <c r="V254" s="309" t="str">
        <f ca="1">IF(V$21&gt;$D254,"",IF($G254=$E$6,INDEX(Orçamento!$U:$U,MATCH(V$21,Orçamento!$C:$C,),1),INDEX(Orçamento!$U:$U,MATCH(V$21&amp;"-"&amp;$F255,Orçamento!$F:$F,),1)))</f>
        <v/>
      </c>
      <c r="W254" s="309" t="str">
        <f ca="1">IF(W$21&gt;$D254,"",IF($G254=$E$6,INDEX(Orçamento!$U:$U,MATCH(W$21,Orçamento!$C:$C,),1),INDEX(Orçamento!$U:$U,MATCH(W$21&amp;"-"&amp;$F255,Orçamento!$F:$F,),1)))</f>
        <v/>
      </c>
      <c r="X254" s="309" t="str">
        <f ca="1">IF(X$21&gt;$D254,"",IF($G254=$E$6,INDEX(Orçamento!$U:$U,MATCH(X$21,Orçamento!$C:$C,),1),INDEX(Orçamento!$U:$U,MATCH(X$21&amp;"-"&amp;$F255,Orçamento!$F:$F,),1)))</f>
        <v/>
      </c>
      <c r="Y254" s="309" t="str">
        <f ca="1">IF(Y$21&gt;$D254,"",IF($G254=$E$6,INDEX(Orçamento!$U:$U,MATCH(Y$21,Orçamento!$C:$C,),1),INDEX(Orçamento!$U:$U,MATCH(Y$21&amp;"-"&amp;$F255,Orçamento!$F:$F,),1)))</f>
        <v/>
      </c>
      <c r="Z254" s="309" t="str">
        <f ca="1">IF(Z$21&gt;$D254,"",IF($G254=$E$6,INDEX(Orçamento!$U:$U,MATCH(Z$21,Orçamento!$C:$C,),1),INDEX(Orçamento!$U:$U,MATCH(Z$21&amp;"-"&amp;$F255,Orçamento!$F:$F,),1)))</f>
        <v/>
      </c>
      <c r="AA254" s="311" t="str">
        <f ca="1">IF(AA$21&gt;$D254,"",IF($G254=$E$6,INDEX(Orçamento!$U:$U,MATCH(AA$21,Orçamento!$C:$C,),1),INDEX(Orçamento!$U:$U,MATCH(AA$21&amp;"-"&amp;$F255,Orçamento!$F:$F,),1)))</f>
        <v/>
      </c>
      <c r="AB254" s="311" t="str">
        <f ca="1">IF(AB$21&gt;$D254,"",IF($G254=$E$6,INDEX(Orçamento!$U:$U,MATCH(AB$21,Orçamento!$C:$C,),1),INDEX(Orçamento!$U:$U,MATCH(AB$21&amp;"-"&amp;$F255,Orçamento!$F:$F,),1)))</f>
        <v/>
      </c>
      <c r="AC254" s="311" t="str">
        <f ca="1">IF(AC$21&gt;$D254,"",IF($G254=$E$6,INDEX(Orçamento!$U:$U,MATCH(AC$21,Orçamento!$C:$C,),1),INDEX(Orçamento!$U:$U,MATCH(AC$21&amp;"-"&amp;$F255,Orçamento!$F:$F,),1)))</f>
        <v/>
      </c>
      <c r="AD254" s="311" t="str">
        <f ca="1">IF(AD$21&gt;$D254,"",IF($G254=$E$6,INDEX(Orçamento!$U:$U,MATCH(AD$21,Orçamento!$C:$C,),1),INDEX(Orçamento!$U:$U,MATCH(AD$21&amp;"-"&amp;$F255,Orçamento!$F:$F,),1)))</f>
        <v/>
      </c>
      <c r="AE254" s="311" t="str">
        <f ca="1">IF(AE$21&gt;$D254,"",IF($G254=$E$6,INDEX(Orçamento!$U:$U,MATCH(AE$21,Orçamento!$C:$C,),1),INDEX(Orçamento!$U:$U,MATCH(AE$21&amp;"-"&amp;$F255,Orçamento!$F:$F,),1)))</f>
        <v/>
      </c>
      <c r="AF254" s="311" t="str">
        <f ca="1">IF(AF$21&gt;$D254,"",IF($G254=$E$6,INDEX(Orçamento!$U:$U,MATCH(AF$21,Orçamento!$C:$C,),1),INDEX(Orçamento!$U:$U,MATCH(AF$21&amp;"-"&amp;$F255,Orçamento!$F:$F,),1)))</f>
        <v/>
      </c>
      <c r="AG254" s="311" t="str">
        <f ca="1">IF(AG$21&gt;$D254,"",IF($G254=$E$6,INDEX(Orçamento!$U:$U,MATCH(AG$21,Orçamento!$C:$C,),1),INDEX(Orçamento!$U:$U,MATCH(AG$21&amp;"-"&amp;$F255,Orçamento!$F:$F,),1)))</f>
        <v/>
      </c>
      <c r="AH254" s="311" t="str">
        <f ca="1">IF(AH$21&gt;$D254,"",IF($G254=$E$6,INDEX(Orçamento!$U:$U,MATCH(AH$21,Orçamento!$C:$C,),1),INDEX(Orçamento!$U:$U,MATCH(AH$21&amp;"-"&amp;$F255,Orçamento!$F:$F,),1)))</f>
        <v/>
      </c>
      <c r="AI254" s="311" t="str">
        <f ca="1">IF(AI$21&gt;$D254,"",IF($G254=$E$6,INDEX(Orçamento!$U:$U,MATCH(AI$21,Orçamento!$C:$C,),1),INDEX(Orçamento!$U:$U,MATCH(AI$21&amp;"-"&amp;$F255,Orçamento!$F:$F,),1)))</f>
        <v/>
      </c>
      <c r="AJ254" s="311" t="str">
        <f ca="1">IF(AJ$21&gt;$D254,"",IF($G254=$E$6,INDEX(Orçamento!$U:$U,MATCH(AJ$21,Orçamento!$C:$C,),1),INDEX(Orçamento!$U:$U,MATCH(AJ$21&amp;"-"&amp;$F255,Orçamento!$F:$F,),1)))</f>
        <v/>
      </c>
      <c r="AK254" s="311" t="str">
        <f ca="1">IF(AK$21&gt;$D254,"",IF($G254=$E$6,INDEX(Orçamento!$U:$U,MATCH(AK$21,Orçamento!$C:$C,),1),INDEX(Orçamento!$U:$U,MATCH(AK$21&amp;"-"&amp;$F255,Orçamento!$F:$F,),1)))</f>
        <v/>
      </c>
    </row>
    <row r="255" spans="1:37" ht="13.15" customHeight="1">
      <c r="A255" s="206"/>
      <c r="B255" s="263">
        <f t="shared" ref="B255" ca="1" si="247">IF($F254&gt;$E$2,0,(1/(1-B256-C256))*(B256+C256))</f>
        <v>0</v>
      </c>
      <c r="C255" s="264" cm="1">
        <f t="array" aca="1" ref="C255" ca="1">IF(ROUND(SUM(IF(R254:AK254&lt;&gt;"",(R255:AK255)))-N254,3)&lt;&gt;0,"X",0)</f>
        <v>0</v>
      </c>
      <c r="D255" s="206"/>
      <c r="E255" s="215" t="str" cm="1">
        <f t="array" aca="1" ref="E255" ca="1">IF($F254&gt;$E$2,"",INDEX('QC rev00'!$J$9:$J$120,1+E254,1))</f>
        <v/>
      </c>
      <c r="F255" s="215" t="str" cm="1">
        <f t="array" aca="1" ref="F255" ca="1">IF($F254&gt;$E$2,"",IF($F$2=1,INDEX('QC rev00'!$M$10:$T$120,$F256,1),IF($F$2=2,INDEX(#REF!,$F256,1),INDEX(#REF!,$F256,1))))</f>
        <v/>
      </c>
      <c r="G255" s="752"/>
      <c r="H255" s="729"/>
      <c r="I255" s="730"/>
      <c r="J255" s="747"/>
      <c r="K255" s="748"/>
      <c r="L255" s="755"/>
      <c r="M255" s="734"/>
      <c r="N255" s="737"/>
      <c r="O255" s="740"/>
      <c r="P255" s="743"/>
      <c r="Q255" s="265" t="s">
        <v>90</v>
      </c>
      <c r="R255" s="312" t="str" cm="1">
        <f t="array" aca="1" ref="R255" ca="1">IF(OR($D254=0,R254="",$N254=0),"",
IF($G254=$E$6,
SUM(IF(OFFSET($R$23,,,($F254-1)*3-2,$D$3)=R254,OFFSET($R$25,,,($F254-1)*3-2,$D$3)*OFFSET($B$23,1,,($F254-1)*3-2,1))),
IF($D254=1,$N254,
SUMIF(OFFSET(Orçamento!$D$1,$B254-1,,$C254,),$F255&amp;"-"&amp;R254,OFFSET(Orçamento!$I$1,$B254-1,,$C254,))*$N254/$E255)))</f>
        <v/>
      </c>
      <c r="S255" s="312" t="str" cm="1">
        <f t="array" aca="1" ref="S255" ca="1">IF(OR($D254=0,S254="",$N254=0),"",
IF($G254=$E$6,
SUM(IF(OFFSET($R$23,,,($F254-1)*3-2,$D$3)=S254,OFFSET($R$25,,,($F254-1)*3-2,$D$3)*OFFSET($B$23,1,,($F254-1)*3-2,1))),
IF($D254=1,$N254,
SUMIF(OFFSET(Orçamento!$D$1,$B254-1,,$C254,),$F255&amp;"-"&amp;S254,OFFSET(Orçamento!$I$1,$B254-1,,$C254,))*$N254/$E255)))</f>
        <v/>
      </c>
      <c r="T255" s="312" t="str" cm="1">
        <f t="array" aca="1" ref="T255" ca="1">IF(OR($D254=0,T254="",$N254=0),"",
IF($G254=$E$6,
SUM(IF(OFFSET($R$23,,,($F254-1)*3-2,$D$3)=T254,OFFSET($R$25,,,($F254-1)*3-2,$D$3)*OFFSET($B$23,1,,($F254-1)*3-2,1))),
IF($D254=1,$N254,
SUMIF(OFFSET(Orçamento!$D$1,$B254-1,,$C254,),$F255&amp;"-"&amp;T254,OFFSET(Orçamento!$I$1,$B254-1,,$C254,))*$N254/$E255)))</f>
        <v/>
      </c>
      <c r="U255" s="313" t="str" cm="1">
        <f t="array" aca="1" ref="U255" ca="1">IF(OR($D254=0,U254="",$N254=0),"",
IF($G254=$E$6,
SUM(IF(OFFSET($R$23,,,($F254-1)*3-2,$D$3)=U254,OFFSET($R$25,,,($F254-1)*3-2,$D$3)*OFFSET($B$23,1,,($F254-1)*3-2,1))),
IF($D254=1,$N254,
SUMIF(OFFSET(Orçamento!$D$1,$B254-1,,$C254,),$F255&amp;"-"&amp;U254,OFFSET(Orçamento!$I$1,$B254-1,,$C254,))*$N254/$E255)))</f>
        <v/>
      </c>
      <c r="V255" s="312" t="str" cm="1">
        <f t="array" aca="1" ref="V255" ca="1">IF(OR($D254=0,V254="",$N254=0),"",
IF($G254=$E$6,
SUM(IF(OFFSET($R$23,,,($F254-1)*3-2,$D$3)=V254,OFFSET($R$25,,,($F254-1)*3-2,$D$3)*OFFSET($B$23,1,,($F254-1)*3-2,1))),
IF($D254=1,$N254,
SUMIF(OFFSET(Orçamento!$D$1,$B254-1,,$C254,),$F255&amp;"-"&amp;V254,OFFSET(Orçamento!$I$1,$B254-1,,$C254,))*$N254/$E255)))</f>
        <v/>
      </c>
      <c r="W255" s="312" t="str" cm="1">
        <f t="array" aca="1" ref="W255" ca="1">IF(OR($D254=0,W254="",$N254=0),"",
IF($G254=$E$6,
SUM(IF(OFFSET($R$23,,,($F254-1)*3-2,$D$3)=W254,OFFSET($R$25,,,($F254-1)*3-2,$D$3)*OFFSET($B$23,1,,($F254-1)*3-2,1))),
IF($D254=1,$N254,
SUMIF(OFFSET(Orçamento!$D$1,$B254-1,,$C254,),$F255&amp;"-"&amp;W254,OFFSET(Orçamento!$I$1,$B254-1,,$C254,))*$N254/$E255)))</f>
        <v/>
      </c>
      <c r="X255" s="312" t="str" cm="1">
        <f t="array" aca="1" ref="X255" ca="1">IF(OR($D254=0,X254="",$N254=0),"",
IF($G254=$E$6,
SUM(IF(OFFSET($R$23,,,($F254-1)*3-2,$D$3)=X254,OFFSET($R$25,,,($F254-1)*3-2,$D$3)*OFFSET($B$23,1,,($F254-1)*3-2,1))),
IF($D254=1,$N254,
SUMIF(OFFSET(Orçamento!$D$1,$B254-1,,$C254,),$F255&amp;"-"&amp;X254,OFFSET(Orçamento!$I$1,$B254-1,,$C254,))*$N254/$E255)))</f>
        <v/>
      </c>
      <c r="Y255" s="312" t="str" cm="1">
        <f t="array" aca="1" ref="Y255" ca="1">IF(OR($D254=0,Y254="",$N254=0),"",
IF($G254=$E$6,
SUM(IF(OFFSET($R$23,,,($F254-1)*3-2,$D$3)=Y254,OFFSET($R$25,,,($F254-1)*3-2,$D$3)*OFFSET($B$23,1,,($F254-1)*3-2,1))),
IF($D254=1,$N254,
SUMIF(OFFSET(Orçamento!$D$1,$B254-1,,$C254,),$F255&amp;"-"&amp;Y254,OFFSET(Orçamento!$I$1,$B254-1,,$C254,))*$N254/$E255)))</f>
        <v/>
      </c>
      <c r="Z255" s="312" t="str" cm="1">
        <f t="array" aca="1" ref="Z255" ca="1">IF(OR($D254=0,Z254="",$N254=0),"",
IF($G254=$E$6,
SUM(IF(OFFSET($R$23,,,($F254-1)*3-2,$D$3)=Z254,OFFSET($R$25,,,($F254-1)*3-2,$D$3)*OFFSET($B$23,1,,($F254-1)*3-2,1))),
IF($D254=1,$N254,
SUMIF(OFFSET(Orçamento!$D$1,$B254-1,,$C254,),$F255&amp;"-"&amp;Z254,OFFSET(Orçamento!$I$1,$B254-1,,$C254,))*$N254/$E255)))</f>
        <v/>
      </c>
      <c r="AA255" s="314" t="str" cm="1">
        <f t="array" aca="1" ref="AA255" ca="1">IF(OR($D254=0,AA254="",$N254=0),"",
IF($G254=$E$6,
SUM(IF(OFFSET($R$23,,,($F254-1)*3-2,$D$3)=AA254,OFFSET($R$25,,,($F254-1)*3-2,$D$3)*OFFSET($B$23,1,,($F254-1)*3-2,1))),
IF($D254=1,$N254,
SUMIF(OFFSET(Orçamento!$D$1,$B254-1,,$C254,),$F255&amp;"-"&amp;AA254,OFFSET(Orçamento!$I$1,$B254-1,,$C254,))*$N254/$E255)))</f>
        <v/>
      </c>
      <c r="AB255" s="314" t="str" cm="1">
        <f t="array" aca="1" ref="AB255" ca="1">IF(OR($D254=0,AB254="",$N254=0),"",
IF($G254=$E$6,
SUM(IF(OFFSET($R$23,,,($F254-1)*3-2,$D$3)=AB254,OFFSET($R$25,,,($F254-1)*3-2,$D$3)*OFFSET($B$23,1,,($F254-1)*3-2,1))),
IF($D254=1,$N254,
SUMIF(OFFSET(Orçamento!$D$1,$B254-1,,$C254,),$F255&amp;"-"&amp;AB254,OFFSET(Orçamento!$I$1,$B254-1,,$C254,))*$N254/$E255)))</f>
        <v/>
      </c>
      <c r="AC255" s="314" t="str" cm="1">
        <f t="array" aca="1" ref="AC255" ca="1">IF(OR($D254=0,AC254="",$N254=0),"",
IF($G254=$E$6,
SUM(IF(OFFSET($R$23,,,($F254-1)*3-2,$D$3)=AC254,OFFSET($R$25,,,($F254-1)*3-2,$D$3)*OFFSET($B$23,1,,($F254-1)*3-2,1))),
IF($D254=1,$N254,
SUMIF(OFFSET(Orçamento!$D$1,$B254-1,,$C254,),$F255&amp;"-"&amp;AC254,OFFSET(Orçamento!$I$1,$B254-1,,$C254,))*$N254/$E255)))</f>
        <v/>
      </c>
      <c r="AD255" s="314" t="str" cm="1">
        <f t="array" aca="1" ref="AD255" ca="1">IF(OR($D254=0,AD254="",$N254=0),"",
IF($G254=$E$6,
SUM(IF(OFFSET($R$23,,,($F254-1)*3-2,$D$3)=AD254,OFFSET($R$25,,,($F254-1)*3-2,$D$3)*OFFSET($B$23,1,,($F254-1)*3-2,1))),
IF($D254=1,$N254,
SUMIF(OFFSET(Orçamento!$D$1,$B254-1,,$C254,),$F255&amp;"-"&amp;AD254,OFFSET(Orçamento!$I$1,$B254-1,,$C254,))*$N254/$E255)))</f>
        <v/>
      </c>
      <c r="AE255" s="314" t="str" cm="1">
        <f t="array" aca="1" ref="AE255" ca="1">IF(OR($D254=0,AE254="",$N254=0),"",
IF($G254=$E$6,
SUM(IF(OFFSET($R$23,,,($F254-1)*3-2,$D$3)=AE254,OFFSET($R$25,,,($F254-1)*3-2,$D$3)*OFFSET($B$23,1,,($F254-1)*3-2,1))),
IF($D254=1,$N254,
SUMIF(OFFSET(Orçamento!$D$1,$B254-1,,$C254,),$F255&amp;"-"&amp;AE254,OFFSET(Orçamento!$I$1,$B254-1,,$C254,))*$N254/$E255)))</f>
        <v/>
      </c>
      <c r="AF255" s="314" t="str" cm="1">
        <f t="array" aca="1" ref="AF255" ca="1">IF(OR($D254=0,AF254="",$N254=0),"",
IF($G254=$E$6,
SUM(IF(OFFSET($R$23,,,($F254-1)*3-2,$D$3)=AF254,OFFSET($R$25,,,($F254-1)*3-2,$D$3)*OFFSET($B$23,1,,($F254-1)*3-2,1))),
IF($D254=1,$N254,
SUMIF(OFFSET(Orçamento!$D$1,$B254-1,,$C254,),$F255&amp;"-"&amp;AF254,OFFSET(Orçamento!$I$1,$B254-1,,$C254,))*$N254/$E255)))</f>
        <v/>
      </c>
      <c r="AG255" s="314" t="str" cm="1">
        <f t="array" aca="1" ref="AG255" ca="1">IF(OR($D254=0,AG254="",$N254=0),"",
IF($G254=$E$6,
SUM(IF(OFFSET($R$23,,,($F254-1)*3-2,$D$3)=AG254,OFFSET($R$25,,,($F254-1)*3-2,$D$3)*OFFSET($B$23,1,,($F254-1)*3-2,1))),
IF($D254=1,$N254,
SUMIF(OFFSET(Orçamento!$D$1,$B254-1,,$C254,),$F255&amp;"-"&amp;AG254,OFFSET(Orçamento!$I$1,$B254-1,,$C254,))*$N254/$E255)))</f>
        <v/>
      </c>
      <c r="AH255" s="314" t="str" cm="1">
        <f t="array" aca="1" ref="AH255" ca="1">IF(OR($D254=0,AH254="",$N254=0),"",
IF($G254=$E$6,
SUM(IF(OFFSET($R$23,,,($F254-1)*3-2,$D$3)=AH254,OFFSET($R$25,,,($F254-1)*3-2,$D$3)*OFFSET($B$23,1,,($F254-1)*3-2,1))),
IF($D254=1,$N254,
SUMIF(OFFSET(Orçamento!$D$1,$B254-1,,$C254,),$F255&amp;"-"&amp;AH254,OFFSET(Orçamento!$I$1,$B254-1,,$C254,))*$N254/$E255)))</f>
        <v/>
      </c>
      <c r="AI255" s="314" t="str" cm="1">
        <f t="array" aca="1" ref="AI255" ca="1">IF(OR($D254=0,AI254="",$N254=0),"",
IF($G254=$E$6,
SUM(IF(OFFSET($R$23,,,($F254-1)*3-2,$D$3)=AI254,OFFSET($R$25,,,($F254-1)*3-2,$D$3)*OFFSET($B$23,1,,($F254-1)*3-2,1))),
IF($D254=1,$N254,
SUMIF(OFFSET(Orçamento!$D$1,$B254-1,,$C254,),$F255&amp;"-"&amp;AI254,OFFSET(Orçamento!$I$1,$B254-1,,$C254,))*$N254/$E255)))</f>
        <v/>
      </c>
      <c r="AJ255" s="314" t="str" cm="1">
        <f t="array" aca="1" ref="AJ255" ca="1">IF(OR($D254=0,AJ254="",$N254=0),"",
IF($G254=$E$6,
SUM(IF(OFFSET($R$23,,,($F254-1)*3-2,$D$3)=AJ254,OFFSET($R$25,,,($F254-1)*3-2,$D$3)*OFFSET($B$23,1,,($F254-1)*3-2,1))),
IF($D254=1,$N254,
SUMIF(OFFSET(Orçamento!$D$1,$B254-1,,$C254,),$F255&amp;"-"&amp;AJ254,OFFSET(Orçamento!$I$1,$B254-1,,$C254,))*$N254/$E255)))</f>
        <v/>
      </c>
      <c r="AK255" s="314" t="str" cm="1">
        <f t="array" aca="1" ref="AK255" ca="1">IF(OR($D254=0,AK254="",$N254=0),"",
IF($G254=$E$6,
SUM(IF(OFFSET($R$23,,,($F254-1)*3-2,$D$3)=AK254,OFFSET($R$25,,,($F254-1)*3-2,$D$3)*OFFSET($B$23,1,,($F254-1)*3-2,1))),
IF($D254=1,$N254,
SUMIF(OFFSET(Orçamento!$D$1,$B254-1,,$C254,),$F255&amp;"-"&amp;AK254,OFFSET(Orçamento!$I$1,$B254-1,,$C254,))*$N254/$E255)))</f>
        <v/>
      </c>
    </row>
    <row r="256" spans="1:37" ht="13.15" customHeight="1">
      <c r="A256" s="206"/>
      <c r="B256" s="266" t="str" cm="1">
        <f t="array" aca="1" ref="B256" ca="1">IF($F254&gt;$E$2,"",IF($F$2=1,INDEX('QC rev00'!$M$10:$T$120,$F256,5),IF($F$2=2,INDEX(#REF!,$F256,5),INDEX(#REF!,$F256,5))))</f>
        <v/>
      </c>
      <c r="C256" s="266" t="str" cm="1">
        <f t="array" aca="1" ref="C256" ca="1">IF($F254&gt;$E$2,"",IF($F$2=1,INDEX('QC rev00'!$M$10:$T$120,$F256,6),IF($F$2=2,INDEX(#REF!,$F256,6),INDEX(#REF!,$F256,6))))</f>
        <v/>
      </c>
      <c r="D256" s="207"/>
      <c r="E256" s="207"/>
      <c r="F256" s="207" t="str">
        <f ca="1">IF(F254&gt;$E$2,"",MATCH(F254,'QC rev00'!$C$10:$C$120,))</f>
        <v/>
      </c>
      <c r="G256" s="753"/>
      <c r="H256" s="731"/>
      <c r="I256" s="732"/>
      <c r="J256" s="749"/>
      <c r="K256" s="750"/>
      <c r="L256" s="756"/>
      <c r="M256" s="735"/>
      <c r="N256" s="738"/>
      <c r="O256" s="741"/>
      <c r="P256" s="744"/>
      <c r="Q256" s="267" t="s">
        <v>91</v>
      </c>
      <c r="R256" s="588">
        <f t="shared" ref="R256:AK256" ca="1" si="248">IFERROR(R255*$O254,0)</f>
        <v>0</v>
      </c>
      <c r="S256" s="588">
        <f t="shared" ca="1" si="248"/>
        <v>0</v>
      </c>
      <c r="T256" s="588">
        <f t="shared" ca="1" si="248"/>
        <v>0</v>
      </c>
      <c r="U256" s="589">
        <f t="shared" ca="1" si="248"/>
        <v>0</v>
      </c>
      <c r="V256" s="588">
        <f t="shared" ca="1" si="248"/>
        <v>0</v>
      </c>
      <c r="W256" s="588">
        <f t="shared" ca="1" si="248"/>
        <v>0</v>
      </c>
      <c r="X256" s="588">
        <f t="shared" ca="1" si="248"/>
        <v>0</v>
      </c>
      <c r="Y256" s="588">
        <f t="shared" ca="1" si="248"/>
        <v>0</v>
      </c>
      <c r="Z256" s="588">
        <f t="shared" ca="1" si="248"/>
        <v>0</v>
      </c>
      <c r="AA256" s="588">
        <f t="shared" ca="1" si="248"/>
        <v>0</v>
      </c>
      <c r="AB256" s="588">
        <f t="shared" ca="1" si="248"/>
        <v>0</v>
      </c>
      <c r="AC256" s="588">
        <f t="shared" ca="1" si="248"/>
        <v>0</v>
      </c>
      <c r="AD256" s="588">
        <f t="shared" ca="1" si="248"/>
        <v>0</v>
      </c>
      <c r="AE256" s="588">
        <f t="shared" ca="1" si="248"/>
        <v>0</v>
      </c>
      <c r="AF256" s="588">
        <f t="shared" ca="1" si="248"/>
        <v>0</v>
      </c>
      <c r="AG256" s="588">
        <f t="shared" ca="1" si="248"/>
        <v>0</v>
      </c>
      <c r="AH256" s="588">
        <f t="shared" ca="1" si="248"/>
        <v>0</v>
      </c>
      <c r="AI256" s="588">
        <f t="shared" ca="1" si="248"/>
        <v>0</v>
      </c>
      <c r="AJ256" s="588">
        <f t="shared" ca="1" si="248"/>
        <v>0</v>
      </c>
      <c r="AK256" s="588">
        <f t="shared" ca="1" si="248"/>
        <v>0</v>
      </c>
    </row>
    <row r="257" spans="1:37" ht="13.15" customHeight="1">
      <c r="A257" s="206"/>
      <c r="B257" s="261">
        <f ca="1">IF($F257&gt;$E$2,0,IF(E257&lt;&gt;"",MATCH(F258&amp;" - Mapa",Orçamento!J:J,),0))</f>
        <v>0</v>
      </c>
      <c r="C257" s="215">
        <f ca="1">IF($D257&gt;1,_xlfn.MAXIFS(Orçamento!G:G,Orçamento!J:J,F258&amp;" - Mapa")+6-B257,0)</f>
        <v>0</v>
      </c>
      <c r="D257" s="261">
        <f ca="1">IF($F257&gt;$E$2,0,IF($G257=$E$6,$D$2,IF(E257&lt;&gt;"",_xlfn.MAXIFS(Orçamento!E:E,Orçamento!J:J,F258&amp;" - Mapa"),0)))</f>
        <v>0</v>
      </c>
      <c r="E257" s="215" t="str">
        <f ca="1">IF(F258="","",_xlfn.IFNA(MATCH($F258,'QC rev00'!$G$10:$G$120,),""))</f>
        <v/>
      </c>
      <c r="F257" s="207" cm="1">
        <f t="array" aca="1" ref="F257" ca="1">OFFSET(F257,-3,,,)+1</f>
        <v>79</v>
      </c>
      <c r="G257" s="751" t="str" cm="1">
        <f t="array" aca="1" ref="G257" ca="1">IF($F257&gt;$E$2,"",IF($F$2=1,INDEX('QC rev00'!$M$10:$T$120,$F259,2),IF($F$2=2,INDEX(#REF!,$F259,2),INDEX(#REF!,$F259,2))))</f>
        <v/>
      </c>
      <c r="H257" s="727" t="str" cm="1">
        <f t="array" aca="1" ref="H257" ca="1">IF($F257&gt;$E$2,"",IF($F$2=1,INDEX('QC rev00'!$M$10:$T$120,$F259,3),IF($F$2=2,INDEX(#REF!,$F259,3),INDEX(#REF!,$F259,3))))</f>
        <v/>
      </c>
      <c r="I257" s="728"/>
      <c r="J257" s="745"/>
      <c r="K257" s="746"/>
      <c r="L257" s="754" t="str" cm="1">
        <f t="array" aca="1" ref="L257" ca="1">IF($F257&gt;$E$2,"",IF($F$2=1,INDEX('QC rev00'!$M$10:$T$120,$F259,7),IF($F$2=2,INDEX(#REF!,$F259,7),INDEX(#REF!,$F259,7))))</f>
        <v/>
      </c>
      <c r="M257" s="733" t="str" cm="1">
        <f t="array" aca="1" ref="M257" ca="1">IF($F257&gt;$E$2,"",IF($F$2=1,INDEX('QC rev00'!$M$10:$T$120,$F259,8),IF($F$2=2,INDEX(#REF!,$F259,8),INDEX(#REF!,$F259,8))))</f>
        <v/>
      </c>
      <c r="N257" s="736" cm="1">
        <f t="array" aca="1" ref="N257" ca="1">IF($F257&gt;$E$2,0,IF(_xlfn.IFNA(MATCH($G257,Listas!$E$4:$E$206,),0)&gt;0,$F$5,IF($F$2=1,INDEX('QC rev00'!$M$10:$U$120,$F259,9),IF($F$2=2,INDEX(#REF!,$F259,9),INDEX(#REF!,$F259,9)))))</f>
        <v>0</v>
      </c>
      <c r="O257" s="739" cm="1">
        <f t="array" aca="1" ref="O257" ca="1">IF($F257&gt;$E$2,0,IF(_xlfn.IFNA(MATCH($G257,Listas!$E$4:$E$206,),0)&gt;0,1,IF($H$10=0,0,IF($F$2=1,INDEX('QC rev00'!$M$10:$BC$120,$F259,9+$F$3),IF($F$2=2,INDEX(#REF!,$F259,9+$F$3),INDEX(#REF!,$F259,9+$F$3)))*IF($E$5="X",1,1-$B259-$C259))))</f>
        <v>0</v>
      </c>
      <c r="P257" s="742">
        <f t="shared" ref="P257" ca="1" si="249">N257*O257</f>
        <v>0</v>
      </c>
      <c r="Q257" s="262" t="s">
        <v>89</v>
      </c>
      <c r="R257" s="308" t="str" cm="1">
        <f t="array" aca="1" ref="R257" ca="1">IF($D257=0,"",IF($G257=$E$6,INDEX(Orçamento!$U:$U,MATCH(R$21,Orçamento!$C:$C,),1),INDEX(Orçamento!$U:$U,$B257,1)))</f>
        <v/>
      </c>
      <c r="S257" s="309" t="str">
        <f ca="1">IF(S$21&gt;$D257,"",IF($G257=$E$6,INDEX(Orçamento!$U:$U,MATCH(S$21,Orçamento!$C:$C,),1),INDEX(Orçamento!$U:$U,MATCH(S$21&amp;"-"&amp;$F258,Orçamento!$F:$F,),1)))</f>
        <v/>
      </c>
      <c r="T257" s="309" t="str">
        <f ca="1">IF(T$21&gt;$D257,"",IF($G257=$E$6,INDEX(Orçamento!$U:$U,MATCH(T$21,Orçamento!$C:$C,),1),INDEX(Orçamento!$U:$U,MATCH(T$21&amp;"-"&amp;$F258,Orçamento!$F:$F,),1)))</f>
        <v/>
      </c>
      <c r="U257" s="310" t="str">
        <f ca="1">IF(U$21&gt;$D257,"",IF($G257=$E$6,INDEX(Orçamento!$U:$U,MATCH(U$21,Orçamento!$C:$C,),1),INDEX(Orçamento!$U:$U,MATCH(U$21&amp;"-"&amp;$F258,Orçamento!$F:$F,),1)))</f>
        <v/>
      </c>
      <c r="V257" s="309" t="str">
        <f ca="1">IF(V$21&gt;$D257,"",IF($G257=$E$6,INDEX(Orçamento!$U:$U,MATCH(V$21,Orçamento!$C:$C,),1),INDEX(Orçamento!$U:$U,MATCH(V$21&amp;"-"&amp;$F258,Orçamento!$F:$F,),1)))</f>
        <v/>
      </c>
      <c r="W257" s="309" t="str">
        <f ca="1">IF(W$21&gt;$D257,"",IF($G257=$E$6,INDEX(Orçamento!$U:$U,MATCH(W$21,Orçamento!$C:$C,),1),INDEX(Orçamento!$U:$U,MATCH(W$21&amp;"-"&amp;$F258,Orçamento!$F:$F,),1)))</f>
        <v/>
      </c>
      <c r="X257" s="309" t="str">
        <f ca="1">IF(X$21&gt;$D257,"",IF($G257=$E$6,INDEX(Orçamento!$U:$U,MATCH(X$21,Orçamento!$C:$C,),1),INDEX(Orçamento!$U:$U,MATCH(X$21&amp;"-"&amp;$F258,Orçamento!$F:$F,),1)))</f>
        <v/>
      </c>
      <c r="Y257" s="309" t="str">
        <f ca="1">IF(Y$21&gt;$D257,"",IF($G257=$E$6,INDEX(Orçamento!$U:$U,MATCH(Y$21,Orçamento!$C:$C,),1),INDEX(Orçamento!$U:$U,MATCH(Y$21&amp;"-"&amp;$F258,Orçamento!$F:$F,),1)))</f>
        <v/>
      </c>
      <c r="Z257" s="309" t="str">
        <f ca="1">IF(Z$21&gt;$D257,"",IF($G257=$E$6,INDEX(Orçamento!$U:$U,MATCH(Z$21,Orçamento!$C:$C,),1),INDEX(Orçamento!$U:$U,MATCH(Z$21&amp;"-"&amp;$F258,Orçamento!$F:$F,),1)))</f>
        <v/>
      </c>
      <c r="AA257" s="311" t="str">
        <f ca="1">IF(AA$21&gt;$D257,"",IF($G257=$E$6,INDEX(Orçamento!$U:$U,MATCH(AA$21,Orçamento!$C:$C,),1),INDEX(Orçamento!$U:$U,MATCH(AA$21&amp;"-"&amp;$F258,Orçamento!$F:$F,),1)))</f>
        <v/>
      </c>
      <c r="AB257" s="311" t="str">
        <f ca="1">IF(AB$21&gt;$D257,"",IF($G257=$E$6,INDEX(Orçamento!$U:$U,MATCH(AB$21,Orçamento!$C:$C,),1),INDEX(Orçamento!$U:$U,MATCH(AB$21&amp;"-"&amp;$F258,Orçamento!$F:$F,),1)))</f>
        <v/>
      </c>
      <c r="AC257" s="311" t="str">
        <f ca="1">IF(AC$21&gt;$D257,"",IF($G257=$E$6,INDEX(Orçamento!$U:$U,MATCH(AC$21,Orçamento!$C:$C,),1),INDEX(Orçamento!$U:$U,MATCH(AC$21&amp;"-"&amp;$F258,Orçamento!$F:$F,),1)))</f>
        <v/>
      </c>
      <c r="AD257" s="311" t="str">
        <f ca="1">IF(AD$21&gt;$D257,"",IF($G257=$E$6,INDEX(Orçamento!$U:$U,MATCH(AD$21,Orçamento!$C:$C,),1),INDEX(Orçamento!$U:$U,MATCH(AD$21&amp;"-"&amp;$F258,Orçamento!$F:$F,),1)))</f>
        <v/>
      </c>
      <c r="AE257" s="311" t="str">
        <f ca="1">IF(AE$21&gt;$D257,"",IF($G257=$E$6,INDEX(Orçamento!$U:$U,MATCH(AE$21,Orçamento!$C:$C,),1),INDEX(Orçamento!$U:$U,MATCH(AE$21&amp;"-"&amp;$F258,Orçamento!$F:$F,),1)))</f>
        <v/>
      </c>
      <c r="AF257" s="311" t="str">
        <f ca="1">IF(AF$21&gt;$D257,"",IF($G257=$E$6,INDEX(Orçamento!$U:$U,MATCH(AF$21,Orçamento!$C:$C,),1),INDEX(Orçamento!$U:$U,MATCH(AF$21&amp;"-"&amp;$F258,Orçamento!$F:$F,),1)))</f>
        <v/>
      </c>
      <c r="AG257" s="311" t="str">
        <f ca="1">IF(AG$21&gt;$D257,"",IF($G257=$E$6,INDEX(Orçamento!$U:$U,MATCH(AG$21,Orçamento!$C:$C,),1),INDEX(Orçamento!$U:$U,MATCH(AG$21&amp;"-"&amp;$F258,Orçamento!$F:$F,),1)))</f>
        <v/>
      </c>
      <c r="AH257" s="311" t="str">
        <f ca="1">IF(AH$21&gt;$D257,"",IF($G257=$E$6,INDEX(Orçamento!$U:$U,MATCH(AH$21,Orçamento!$C:$C,),1),INDEX(Orçamento!$U:$U,MATCH(AH$21&amp;"-"&amp;$F258,Orçamento!$F:$F,),1)))</f>
        <v/>
      </c>
      <c r="AI257" s="311" t="str">
        <f ca="1">IF(AI$21&gt;$D257,"",IF($G257=$E$6,INDEX(Orçamento!$U:$U,MATCH(AI$21,Orçamento!$C:$C,),1),INDEX(Orçamento!$U:$U,MATCH(AI$21&amp;"-"&amp;$F258,Orçamento!$F:$F,),1)))</f>
        <v/>
      </c>
      <c r="AJ257" s="311" t="str">
        <f ca="1">IF(AJ$21&gt;$D257,"",IF($G257=$E$6,INDEX(Orçamento!$U:$U,MATCH(AJ$21,Orçamento!$C:$C,),1),INDEX(Orçamento!$U:$U,MATCH(AJ$21&amp;"-"&amp;$F258,Orçamento!$F:$F,),1)))</f>
        <v/>
      </c>
      <c r="AK257" s="311" t="str">
        <f ca="1">IF(AK$21&gt;$D257,"",IF($G257=$E$6,INDEX(Orçamento!$U:$U,MATCH(AK$21,Orçamento!$C:$C,),1),INDEX(Orçamento!$U:$U,MATCH(AK$21&amp;"-"&amp;$F258,Orçamento!$F:$F,),1)))</f>
        <v/>
      </c>
    </row>
    <row r="258" spans="1:37" ht="13.15" customHeight="1">
      <c r="A258" s="206"/>
      <c r="B258" s="263">
        <f t="shared" ref="B258" ca="1" si="250">IF($F257&gt;$E$2,0,(1/(1-B259-C259))*(B259+C259))</f>
        <v>0</v>
      </c>
      <c r="C258" s="264" cm="1">
        <f t="array" aca="1" ref="C258" ca="1">IF(ROUND(SUM(IF(R257:AK257&lt;&gt;"",(R258:AK258)))-N257,3)&lt;&gt;0,"X",0)</f>
        <v>0</v>
      </c>
      <c r="D258" s="206"/>
      <c r="E258" s="215" t="str" cm="1">
        <f t="array" aca="1" ref="E258" ca="1">IF($F257&gt;$E$2,"",INDEX('QC rev00'!$J$9:$J$120,1+E257,1))</f>
        <v/>
      </c>
      <c r="F258" s="215" t="str" cm="1">
        <f t="array" aca="1" ref="F258" ca="1">IF($F257&gt;$E$2,"",IF($F$2=1,INDEX('QC rev00'!$M$10:$T$120,$F259,1),IF($F$2=2,INDEX(#REF!,$F259,1),INDEX(#REF!,$F259,1))))</f>
        <v/>
      </c>
      <c r="G258" s="752"/>
      <c r="H258" s="729"/>
      <c r="I258" s="730"/>
      <c r="J258" s="747"/>
      <c r="K258" s="748"/>
      <c r="L258" s="755"/>
      <c r="M258" s="734"/>
      <c r="N258" s="737"/>
      <c r="O258" s="740"/>
      <c r="P258" s="743"/>
      <c r="Q258" s="265" t="s">
        <v>90</v>
      </c>
      <c r="R258" s="312" t="str" cm="1">
        <f t="array" aca="1" ref="R258" ca="1">IF(OR($D257=0,R257="",$N257=0),"",
IF($G257=$E$6,
SUM(IF(OFFSET($R$23,,,($F257-1)*3-2,$D$3)=R257,OFFSET($R$25,,,($F257-1)*3-2,$D$3)*OFFSET($B$23,1,,($F257-1)*3-2,1))),
IF($D257=1,$N257,
SUMIF(OFFSET(Orçamento!$D$1,$B257-1,,$C257,),$F258&amp;"-"&amp;R257,OFFSET(Orçamento!$I$1,$B257-1,,$C257,))*$N257/$E258)))</f>
        <v/>
      </c>
      <c r="S258" s="312" t="str" cm="1">
        <f t="array" aca="1" ref="S258" ca="1">IF(OR($D257=0,S257="",$N257=0),"",
IF($G257=$E$6,
SUM(IF(OFFSET($R$23,,,($F257-1)*3-2,$D$3)=S257,OFFSET($R$25,,,($F257-1)*3-2,$D$3)*OFFSET($B$23,1,,($F257-1)*3-2,1))),
IF($D257=1,$N257,
SUMIF(OFFSET(Orçamento!$D$1,$B257-1,,$C257,),$F258&amp;"-"&amp;S257,OFFSET(Orçamento!$I$1,$B257-1,,$C257,))*$N257/$E258)))</f>
        <v/>
      </c>
      <c r="T258" s="312" t="str" cm="1">
        <f t="array" aca="1" ref="T258" ca="1">IF(OR($D257=0,T257="",$N257=0),"",
IF($G257=$E$6,
SUM(IF(OFFSET($R$23,,,($F257-1)*3-2,$D$3)=T257,OFFSET($R$25,,,($F257-1)*3-2,$D$3)*OFFSET($B$23,1,,($F257-1)*3-2,1))),
IF($D257=1,$N257,
SUMIF(OFFSET(Orçamento!$D$1,$B257-1,,$C257,),$F258&amp;"-"&amp;T257,OFFSET(Orçamento!$I$1,$B257-1,,$C257,))*$N257/$E258)))</f>
        <v/>
      </c>
      <c r="U258" s="313" t="str" cm="1">
        <f t="array" aca="1" ref="U258" ca="1">IF(OR($D257=0,U257="",$N257=0),"",
IF($G257=$E$6,
SUM(IF(OFFSET($R$23,,,($F257-1)*3-2,$D$3)=U257,OFFSET($R$25,,,($F257-1)*3-2,$D$3)*OFFSET($B$23,1,,($F257-1)*3-2,1))),
IF($D257=1,$N257,
SUMIF(OFFSET(Orçamento!$D$1,$B257-1,,$C257,),$F258&amp;"-"&amp;U257,OFFSET(Orçamento!$I$1,$B257-1,,$C257,))*$N257/$E258)))</f>
        <v/>
      </c>
      <c r="V258" s="312" t="str" cm="1">
        <f t="array" aca="1" ref="V258" ca="1">IF(OR($D257=0,V257="",$N257=0),"",
IF($G257=$E$6,
SUM(IF(OFFSET($R$23,,,($F257-1)*3-2,$D$3)=V257,OFFSET($R$25,,,($F257-1)*3-2,$D$3)*OFFSET($B$23,1,,($F257-1)*3-2,1))),
IF($D257=1,$N257,
SUMIF(OFFSET(Orçamento!$D$1,$B257-1,,$C257,),$F258&amp;"-"&amp;V257,OFFSET(Orçamento!$I$1,$B257-1,,$C257,))*$N257/$E258)))</f>
        <v/>
      </c>
      <c r="W258" s="312" t="str" cm="1">
        <f t="array" aca="1" ref="W258" ca="1">IF(OR($D257=0,W257="",$N257=0),"",
IF($G257=$E$6,
SUM(IF(OFFSET($R$23,,,($F257-1)*3-2,$D$3)=W257,OFFSET($R$25,,,($F257-1)*3-2,$D$3)*OFFSET($B$23,1,,($F257-1)*3-2,1))),
IF($D257=1,$N257,
SUMIF(OFFSET(Orçamento!$D$1,$B257-1,,$C257,),$F258&amp;"-"&amp;W257,OFFSET(Orçamento!$I$1,$B257-1,,$C257,))*$N257/$E258)))</f>
        <v/>
      </c>
      <c r="X258" s="312" t="str" cm="1">
        <f t="array" aca="1" ref="X258" ca="1">IF(OR($D257=0,X257="",$N257=0),"",
IF($G257=$E$6,
SUM(IF(OFFSET($R$23,,,($F257-1)*3-2,$D$3)=X257,OFFSET($R$25,,,($F257-1)*3-2,$D$3)*OFFSET($B$23,1,,($F257-1)*3-2,1))),
IF($D257=1,$N257,
SUMIF(OFFSET(Orçamento!$D$1,$B257-1,,$C257,),$F258&amp;"-"&amp;X257,OFFSET(Orçamento!$I$1,$B257-1,,$C257,))*$N257/$E258)))</f>
        <v/>
      </c>
      <c r="Y258" s="312" t="str" cm="1">
        <f t="array" aca="1" ref="Y258" ca="1">IF(OR($D257=0,Y257="",$N257=0),"",
IF($G257=$E$6,
SUM(IF(OFFSET($R$23,,,($F257-1)*3-2,$D$3)=Y257,OFFSET($R$25,,,($F257-1)*3-2,$D$3)*OFFSET($B$23,1,,($F257-1)*3-2,1))),
IF($D257=1,$N257,
SUMIF(OFFSET(Orçamento!$D$1,$B257-1,,$C257,),$F258&amp;"-"&amp;Y257,OFFSET(Orçamento!$I$1,$B257-1,,$C257,))*$N257/$E258)))</f>
        <v/>
      </c>
      <c r="Z258" s="312" t="str" cm="1">
        <f t="array" aca="1" ref="Z258" ca="1">IF(OR($D257=0,Z257="",$N257=0),"",
IF($G257=$E$6,
SUM(IF(OFFSET($R$23,,,($F257-1)*3-2,$D$3)=Z257,OFFSET($R$25,,,($F257-1)*3-2,$D$3)*OFFSET($B$23,1,,($F257-1)*3-2,1))),
IF($D257=1,$N257,
SUMIF(OFFSET(Orçamento!$D$1,$B257-1,,$C257,),$F258&amp;"-"&amp;Z257,OFFSET(Orçamento!$I$1,$B257-1,,$C257,))*$N257/$E258)))</f>
        <v/>
      </c>
      <c r="AA258" s="314" t="str" cm="1">
        <f t="array" aca="1" ref="AA258" ca="1">IF(OR($D257=0,AA257="",$N257=0),"",
IF($G257=$E$6,
SUM(IF(OFFSET($R$23,,,($F257-1)*3-2,$D$3)=AA257,OFFSET($R$25,,,($F257-1)*3-2,$D$3)*OFFSET($B$23,1,,($F257-1)*3-2,1))),
IF($D257=1,$N257,
SUMIF(OFFSET(Orçamento!$D$1,$B257-1,,$C257,),$F258&amp;"-"&amp;AA257,OFFSET(Orçamento!$I$1,$B257-1,,$C257,))*$N257/$E258)))</f>
        <v/>
      </c>
      <c r="AB258" s="314" t="str" cm="1">
        <f t="array" aca="1" ref="AB258" ca="1">IF(OR($D257=0,AB257="",$N257=0),"",
IF($G257=$E$6,
SUM(IF(OFFSET($R$23,,,($F257-1)*3-2,$D$3)=AB257,OFFSET($R$25,,,($F257-1)*3-2,$D$3)*OFFSET($B$23,1,,($F257-1)*3-2,1))),
IF($D257=1,$N257,
SUMIF(OFFSET(Orçamento!$D$1,$B257-1,,$C257,),$F258&amp;"-"&amp;AB257,OFFSET(Orçamento!$I$1,$B257-1,,$C257,))*$N257/$E258)))</f>
        <v/>
      </c>
      <c r="AC258" s="314" t="str" cm="1">
        <f t="array" aca="1" ref="AC258" ca="1">IF(OR($D257=0,AC257="",$N257=0),"",
IF($G257=$E$6,
SUM(IF(OFFSET($R$23,,,($F257-1)*3-2,$D$3)=AC257,OFFSET($R$25,,,($F257-1)*3-2,$D$3)*OFFSET($B$23,1,,($F257-1)*3-2,1))),
IF($D257=1,$N257,
SUMIF(OFFSET(Orçamento!$D$1,$B257-1,,$C257,),$F258&amp;"-"&amp;AC257,OFFSET(Orçamento!$I$1,$B257-1,,$C257,))*$N257/$E258)))</f>
        <v/>
      </c>
      <c r="AD258" s="314" t="str" cm="1">
        <f t="array" aca="1" ref="AD258" ca="1">IF(OR($D257=0,AD257="",$N257=0),"",
IF($G257=$E$6,
SUM(IF(OFFSET($R$23,,,($F257-1)*3-2,$D$3)=AD257,OFFSET($R$25,,,($F257-1)*3-2,$D$3)*OFFSET($B$23,1,,($F257-1)*3-2,1))),
IF($D257=1,$N257,
SUMIF(OFFSET(Orçamento!$D$1,$B257-1,,$C257,),$F258&amp;"-"&amp;AD257,OFFSET(Orçamento!$I$1,$B257-1,,$C257,))*$N257/$E258)))</f>
        <v/>
      </c>
      <c r="AE258" s="314" t="str" cm="1">
        <f t="array" aca="1" ref="AE258" ca="1">IF(OR($D257=0,AE257="",$N257=0),"",
IF($G257=$E$6,
SUM(IF(OFFSET($R$23,,,($F257-1)*3-2,$D$3)=AE257,OFFSET($R$25,,,($F257-1)*3-2,$D$3)*OFFSET($B$23,1,,($F257-1)*3-2,1))),
IF($D257=1,$N257,
SUMIF(OFFSET(Orçamento!$D$1,$B257-1,,$C257,),$F258&amp;"-"&amp;AE257,OFFSET(Orçamento!$I$1,$B257-1,,$C257,))*$N257/$E258)))</f>
        <v/>
      </c>
      <c r="AF258" s="314" t="str" cm="1">
        <f t="array" aca="1" ref="AF258" ca="1">IF(OR($D257=0,AF257="",$N257=0),"",
IF($G257=$E$6,
SUM(IF(OFFSET($R$23,,,($F257-1)*3-2,$D$3)=AF257,OFFSET($R$25,,,($F257-1)*3-2,$D$3)*OFFSET($B$23,1,,($F257-1)*3-2,1))),
IF($D257=1,$N257,
SUMIF(OFFSET(Orçamento!$D$1,$B257-1,,$C257,),$F258&amp;"-"&amp;AF257,OFFSET(Orçamento!$I$1,$B257-1,,$C257,))*$N257/$E258)))</f>
        <v/>
      </c>
      <c r="AG258" s="314" t="str" cm="1">
        <f t="array" aca="1" ref="AG258" ca="1">IF(OR($D257=0,AG257="",$N257=0),"",
IF($G257=$E$6,
SUM(IF(OFFSET($R$23,,,($F257-1)*3-2,$D$3)=AG257,OFFSET($R$25,,,($F257-1)*3-2,$D$3)*OFFSET($B$23,1,,($F257-1)*3-2,1))),
IF($D257=1,$N257,
SUMIF(OFFSET(Orçamento!$D$1,$B257-1,,$C257,),$F258&amp;"-"&amp;AG257,OFFSET(Orçamento!$I$1,$B257-1,,$C257,))*$N257/$E258)))</f>
        <v/>
      </c>
      <c r="AH258" s="314" t="str" cm="1">
        <f t="array" aca="1" ref="AH258" ca="1">IF(OR($D257=0,AH257="",$N257=0),"",
IF($G257=$E$6,
SUM(IF(OFFSET($R$23,,,($F257-1)*3-2,$D$3)=AH257,OFFSET($R$25,,,($F257-1)*3-2,$D$3)*OFFSET($B$23,1,,($F257-1)*3-2,1))),
IF($D257=1,$N257,
SUMIF(OFFSET(Orçamento!$D$1,$B257-1,,$C257,),$F258&amp;"-"&amp;AH257,OFFSET(Orçamento!$I$1,$B257-1,,$C257,))*$N257/$E258)))</f>
        <v/>
      </c>
      <c r="AI258" s="314" t="str" cm="1">
        <f t="array" aca="1" ref="AI258" ca="1">IF(OR($D257=0,AI257="",$N257=0),"",
IF($G257=$E$6,
SUM(IF(OFFSET($R$23,,,($F257-1)*3-2,$D$3)=AI257,OFFSET($R$25,,,($F257-1)*3-2,$D$3)*OFFSET($B$23,1,,($F257-1)*3-2,1))),
IF($D257=1,$N257,
SUMIF(OFFSET(Orçamento!$D$1,$B257-1,,$C257,),$F258&amp;"-"&amp;AI257,OFFSET(Orçamento!$I$1,$B257-1,,$C257,))*$N257/$E258)))</f>
        <v/>
      </c>
      <c r="AJ258" s="314" t="str" cm="1">
        <f t="array" aca="1" ref="AJ258" ca="1">IF(OR($D257=0,AJ257="",$N257=0),"",
IF($G257=$E$6,
SUM(IF(OFFSET($R$23,,,($F257-1)*3-2,$D$3)=AJ257,OFFSET($R$25,,,($F257-1)*3-2,$D$3)*OFFSET($B$23,1,,($F257-1)*3-2,1))),
IF($D257=1,$N257,
SUMIF(OFFSET(Orçamento!$D$1,$B257-1,,$C257,),$F258&amp;"-"&amp;AJ257,OFFSET(Orçamento!$I$1,$B257-1,,$C257,))*$N257/$E258)))</f>
        <v/>
      </c>
      <c r="AK258" s="314" t="str" cm="1">
        <f t="array" aca="1" ref="AK258" ca="1">IF(OR($D257=0,AK257="",$N257=0),"",
IF($G257=$E$6,
SUM(IF(OFFSET($R$23,,,($F257-1)*3-2,$D$3)=AK257,OFFSET($R$25,,,($F257-1)*3-2,$D$3)*OFFSET($B$23,1,,($F257-1)*3-2,1))),
IF($D257=1,$N257,
SUMIF(OFFSET(Orçamento!$D$1,$B257-1,,$C257,),$F258&amp;"-"&amp;AK257,OFFSET(Orçamento!$I$1,$B257-1,,$C257,))*$N257/$E258)))</f>
        <v/>
      </c>
    </row>
    <row r="259" spans="1:37" ht="13.15" customHeight="1">
      <c r="A259" s="206"/>
      <c r="B259" s="266" t="str" cm="1">
        <f t="array" aca="1" ref="B259" ca="1">IF($F257&gt;$E$2,"",IF($F$2=1,INDEX('QC rev00'!$M$10:$T$120,$F259,5),IF($F$2=2,INDEX(#REF!,$F259,5),INDEX(#REF!,$F259,5))))</f>
        <v/>
      </c>
      <c r="C259" s="266" t="str" cm="1">
        <f t="array" aca="1" ref="C259" ca="1">IF($F257&gt;$E$2,"",IF($F$2=1,INDEX('QC rev00'!$M$10:$T$120,$F259,6),IF($F$2=2,INDEX(#REF!,$F259,6),INDEX(#REF!,$F259,6))))</f>
        <v/>
      </c>
      <c r="D259" s="207"/>
      <c r="E259" s="207"/>
      <c r="F259" s="207" t="str">
        <f ca="1">IF(F257&gt;$E$2,"",MATCH(F257,'QC rev00'!$C$10:$C$120,))</f>
        <v/>
      </c>
      <c r="G259" s="753"/>
      <c r="H259" s="731"/>
      <c r="I259" s="732"/>
      <c r="J259" s="749"/>
      <c r="K259" s="750"/>
      <c r="L259" s="756"/>
      <c r="M259" s="735"/>
      <c r="N259" s="738"/>
      <c r="O259" s="741"/>
      <c r="P259" s="744"/>
      <c r="Q259" s="267" t="s">
        <v>91</v>
      </c>
      <c r="R259" s="588">
        <f t="shared" ref="R259:AK259" ca="1" si="251">IFERROR(R258*$O257,0)</f>
        <v>0</v>
      </c>
      <c r="S259" s="588">
        <f t="shared" ca="1" si="251"/>
        <v>0</v>
      </c>
      <c r="T259" s="588">
        <f t="shared" ca="1" si="251"/>
        <v>0</v>
      </c>
      <c r="U259" s="589">
        <f t="shared" ca="1" si="251"/>
        <v>0</v>
      </c>
      <c r="V259" s="588">
        <f t="shared" ca="1" si="251"/>
        <v>0</v>
      </c>
      <c r="W259" s="588">
        <f t="shared" ca="1" si="251"/>
        <v>0</v>
      </c>
      <c r="X259" s="588">
        <f t="shared" ca="1" si="251"/>
        <v>0</v>
      </c>
      <c r="Y259" s="588">
        <f t="shared" ca="1" si="251"/>
        <v>0</v>
      </c>
      <c r="Z259" s="588">
        <f t="shared" ca="1" si="251"/>
        <v>0</v>
      </c>
      <c r="AA259" s="588">
        <f t="shared" ca="1" si="251"/>
        <v>0</v>
      </c>
      <c r="AB259" s="588">
        <f t="shared" ca="1" si="251"/>
        <v>0</v>
      </c>
      <c r="AC259" s="588">
        <f t="shared" ca="1" si="251"/>
        <v>0</v>
      </c>
      <c r="AD259" s="588">
        <f t="shared" ca="1" si="251"/>
        <v>0</v>
      </c>
      <c r="AE259" s="588">
        <f t="shared" ca="1" si="251"/>
        <v>0</v>
      </c>
      <c r="AF259" s="588">
        <f t="shared" ca="1" si="251"/>
        <v>0</v>
      </c>
      <c r="AG259" s="588">
        <f t="shared" ca="1" si="251"/>
        <v>0</v>
      </c>
      <c r="AH259" s="588">
        <f t="shared" ca="1" si="251"/>
        <v>0</v>
      </c>
      <c r="AI259" s="588">
        <f t="shared" ca="1" si="251"/>
        <v>0</v>
      </c>
      <c r="AJ259" s="588">
        <f t="shared" ca="1" si="251"/>
        <v>0</v>
      </c>
      <c r="AK259" s="588">
        <f t="shared" ca="1" si="251"/>
        <v>0</v>
      </c>
    </row>
    <row r="260" spans="1:37" ht="13.15" customHeight="1">
      <c r="A260" s="206"/>
      <c r="B260" s="261">
        <f ca="1">IF($F260&gt;$E$2,0,IF(E260&lt;&gt;"",MATCH(F261&amp;" - Mapa",Orçamento!J:J,),0))</f>
        <v>0</v>
      </c>
      <c r="C260" s="215">
        <f ca="1">IF($D260&gt;1,_xlfn.MAXIFS(Orçamento!G:G,Orçamento!J:J,F261&amp;" - Mapa")+6-B260,0)</f>
        <v>0</v>
      </c>
      <c r="D260" s="261">
        <f ca="1">IF($F260&gt;$E$2,0,IF($G260=$E$6,$D$2,IF(E260&lt;&gt;"",_xlfn.MAXIFS(Orçamento!E:E,Orçamento!J:J,F261&amp;" - Mapa"),0)))</f>
        <v>0</v>
      </c>
      <c r="E260" s="215" t="str">
        <f ca="1">IF(F261="","",_xlfn.IFNA(MATCH($F261,'QC rev00'!$G$10:$G$120,),""))</f>
        <v/>
      </c>
      <c r="F260" s="207" cm="1">
        <f t="array" aca="1" ref="F260" ca="1">OFFSET(F260,-3,,,)+1</f>
        <v>80</v>
      </c>
      <c r="G260" s="751" t="str" cm="1">
        <f t="array" aca="1" ref="G260" ca="1">IF($F260&gt;$E$2,"",IF($F$2=1,INDEX('QC rev00'!$M$10:$T$120,$F262,2),IF($F$2=2,INDEX(#REF!,$F262,2),INDEX(#REF!,$F262,2))))</f>
        <v/>
      </c>
      <c r="H260" s="727" t="str" cm="1">
        <f t="array" aca="1" ref="H260" ca="1">IF($F260&gt;$E$2,"",IF($F$2=1,INDEX('QC rev00'!$M$10:$T$120,$F262,3),IF($F$2=2,INDEX(#REF!,$F262,3),INDEX(#REF!,$F262,3))))</f>
        <v/>
      </c>
      <c r="I260" s="728"/>
      <c r="J260" s="745"/>
      <c r="K260" s="746"/>
      <c r="L260" s="754" t="str" cm="1">
        <f t="array" aca="1" ref="L260" ca="1">IF($F260&gt;$E$2,"",IF($F$2=1,INDEX('QC rev00'!$M$10:$T$120,$F262,7),IF($F$2=2,INDEX(#REF!,$F262,7),INDEX(#REF!,$F262,7))))</f>
        <v/>
      </c>
      <c r="M260" s="733" t="str" cm="1">
        <f t="array" aca="1" ref="M260" ca="1">IF($F260&gt;$E$2,"",IF($F$2=1,INDEX('QC rev00'!$M$10:$T$120,$F262,8),IF($F$2=2,INDEX(#REF!,$F262,8),INDEX(#REF!,$F262,8))))</f>
        <v/>
      </c>
      <c r="N260" s="736" cm="1">
        <f t="array" aca="1" ref="N260" ca="1">IF($F260&gt;$E$2,0,IF(_xlfn.IFNA(MATCH($G260,Listas!$E$4:$E$206,),0)&gt;0,$F$5,IF($F$2=1,INDEX('QC rev00'!$M$10:$U$120,$F262,9),IF($F$2=2,INDEX(#REF!,$F262,9),INDEX(#REF!,$F262,9)))))</f>
        <v>0</v>
      </c>
      <c r="O260" s="739" cm="1">
        <f t="array" aca="1" ref="O260" ca="1">IF($F260&gt;$E$2,0,IF(_xlfn.IFNA(MATCH($G260,Listas!$E$4:$E$206,),0)&gt;0,1,IF($H$10=0,0,IF($F$2=1,INDEX('QC rev00'!$M$10:$BC$120,$F262,9+$F$3),IF($F$2=2,INDEX(#REF!,$F262,9+$F$3),INDEX(#REF!,$F262,9+$F$3)))*IF($E$5="X",1,1-$B262-$C262))))</f>
        <v>0</v>
      </c>
      <c r="P260" s="742">
        <f t="shared" ref="P260" ca="1" si="252">N260*O260</f>
        <v>0</v>
      </c>
      <c r="Q260" s="262" t="s">
        <v>89</v>
      </c>
      <c r="R260" s="308" t="str" cm="1">
        <f t="array" aca="1" ref="R260" ca="1">IF($D260=0,"",IF($G260=$E$6,INDEX(Orçamento!$U:$U,MATCH(R$21,Orçamento!$C:$C,),1),INDEX(Orçamento!$U:$U,$B260,1)))</f>
        <v/>
      </c>
      <c r="S260" s="309" t="str">
        <f ca="1">IF(S$21&gt;$D260,"",IF($G260=$E$6,INDEX(Orçamento!$U:$U,MATCH(S$21,Orçamento!$C:$C,),1),INDEX(Orçamento!$U:$U,MATCH(S$21&amp;"-"&amp;$F261,Orçamento!$F:$F,),1)))</f>
        <v/>
      </c>
      <c r="T260" s="309" t="str">
        <f ca="1">IF(T$21&gt;$D260,"",IF($G260=$E$6,INDEX(Orçamento!$U:$U,MATCH(T$21,Orçamento!$C:$C,),1),INDEX(Orçamento!$U:$U,MATCH(T$21&amp;"-"&amp;$F261,Orçamento!$F:$F,),1)))</f>
        <v/>
      </c>
      <c r="U260" s="310" t="str">
        <f ca="1">IF(U$21&gt;$D260,"",IF($G260=$E$6,INDEX(Orçamento!$U:$U,MATCH(U$21,Orçamento!$C:$C,),1),INDEX(Orçamento!$U:$U,MATCH(U$21&amp;"-"&amp;$F261,Orçamento!$F:$F,),1)))</f>
        <v/>
      </c>
      <c r="V260" s="309" t="str">
        <f ca="1">IF(V$21&gt;$D260,"",IF($G260=$E$6,INDEX(Orçamento!$U:$U,MATCH(V$21,Orçamento!$C:$C,),1),INDEX(Orçamento!$U:$U,MATCH(V$21&amp;"-"&amp;$F261,Orçamento!$F:$F,),1)))</f>
        <v/>
      </c>
      <c r="W260" s="309" t="str">
        <f ca="1">IF(W$21&gt;$D260,"",IF($G260=$E$6,INDEX(Orçamento!$U:$U,MATCH(W$21,Orçamento!$C:$C,),1),INDEX(Orçamento!$U:$U,MATCH(W$21&amp;"-"&amp;$F261,Orçamento!$F:$F,),1)))</f>
        <v/>
      </c>
      <c r="X260" s="309" t="str">
        <f ca="1">IF(X$21&gt;$D260,"",IF($G260=$E$6,INDEX(Orçamento!$U:$U,MATCH(X$21,Orçamento!$C:$C,),1),INDEX(Orçamento!$U:$U,MATCH(X$21&amp;"-"&amp;$F261,Orçamento!$F:$F,),1)))</f>
        <v/>
      </c>
      <c r="Y260" s="309" t="str">
        <f ca="1">IF(Y$21&gt;$D260,"",IF($G260=$E$6,INDEX(Orçamento!$U:$U,MATCH(Y$21,Orçamento!$C:$C,),1),INDEX(Orçamento!$U:$U,MATCH(Y$21&amp;"-"&amp;$F261,Orçamento!$F:$F,),1)))</f>
        <v/>
      </c>
      <c r="Z260" s="309" t="str">
        <f ca="1">IF(Z$21&gt;$D260,"",IF($G260=$E$6,INDEX(Orçamento!$U:$U,MATCH(Z$21,Orçamento!$C:$C,),1),INDEX(Orçamento!$U:$U,MATCH(Z$21&amp;"-"&amp;$F261,Orçamento!$F:$F,),1)))</f>
        <v/>
      </c>
      <c r="AA260" s="311" t="str">
        <f ca="1">IF(AA$21&gt;$D260,"",IF($G260=$E$6,INDEX(Orçamento!$U:$U,MATCH(AA$21,Orçamento!$C:$C,),1),INDEX(Orçamento!$U:$U,MATCH(AA$21&amp;"-"&amp;$F261,Orçamento!$F:$F,),1)))</f>
        <v/>
      </c>
      <c r="AB260" s="311" t="str">
        <f ca="1">IF(AB$21&gt;$D260,"",IF($G260=$E$6,INDEX(Orçamento!$U:$U,MATCH(AB$21,Orçamento!$C:$C,),1),INDEX(Orçamento!$U:$U,MATCH(AB$21&amp;"-"&amp;$F261,Orçamento!$F:$F,),1)))</f>
        <v/>
      </c>
      <c r="AC260" s="311" t="str">
        <f ca="1">IF(AC$21&gt;$D260,"",IF($G260=$E$6,INDEX(Orçamento!$U:$U,MATCH(AC$21,Orçamento!$C:$C,),1),INDEX(Orçamento!$U:$U,MATCH(AC$21&amp;"-"&amp;$F261,Orçamento!$F:$F,),1)))</f>
        <v/>
      </c>
      <c r="AD260" s="311" t="str">
        <f ca="1">IF(AD$21&gt;$D260,"",IF($G260=$E$6,INDEX(Orçamento!$U:$U,MATCH(AD$21,Orçamento!$C:$C,),1),INDEX(Orçamento!$U:$U,MATCH(AD$21&amp;"-"&amp;$F261,Orçamento!$F:$F,),1)))</f>
        <v/>
      </c>
      <c r="AE260" s="311" t="str">
        <f ca="1">IF(AE$21&gt;$D260,"",IF($G260=$E$6,INDEX(Orçamento!$U:$U,MATCH(AE$21,Orçamento!$C:$C,),1),INDEX(Orçamento!$U:$U,MATCH(AE$21&amp;"-"&amp;$F261,Orçamento!$F:$F,),1)))</f>
        <v/>
      </c>
      <c r="AF260" s="311" t="str">
        <f ca="1">IF(AF$21&gt;$D260,"",IF($G260=$E$6,INDEX(Orçamento!$U:$U,MATCH(AF$21,Orçamento!$C:$C,),1),INDEX(Orçamento!$U:$U,MATCH(AF$21&amp;"-"&amp;$F261,Orçamento!$F:$F,),1)))</f>
        <v/>
      </c>
      <c r="AG260" s="311" t="str">
        <f ca="1">IF(AG$21&gt;$D260,"",IF($G260=$E$6,INDEX(Orçamento!$U:$U,MATCH(AG$21,Orçamento!$C:$C,),1),INDEX(Orçamento!$U:$U,MATCH(AG$21&amp;"-"&amp;$F261,Orçamento!$F:$F,),1)))</f>
        <v/>
      </c>
      <c r="AH260" s="311" t="str">
        <f ca="1">IF(AH$21&gt;$D260,"",IF($G260=$E$6,INDEX(Orçamento!$U:$U,MATCH(AH$21,Orçamento!$C:$C,),1),INDEX(Orçamento!$U:$U,MATCH(AH$21&amp;"-"&amp;$F261,Orçamento!$F:$F,),1)))</f>
        <v/>
      </c>
      <c r="AI260" s="311" t="str">
        <f ca="1">IF(AI$21&gt;$D260,"",IF($G260=$E$6,INDEX(Orçamento!$U:$U,MATCH(AI$21,Orçamento!$C:$C,),1),INDEX(Orçamento!$U:$U,MATCH(AI$21&amp;"-"&amp;$F261,Orçamento!$F:$F,),1)))</f>
        <v/>
      </c>
      <c r="AJ260" s="311" t="str">
        <f ca="1">IF(AJ$21&gt;$D260,"",IF($G260=$E$6,INDEX(Orçamento!$U:$U,MATCH(AJ$21,Orçamento!$C:$C,),1),INDEX(Orçamento!$U:$U,MATCH(AJ$21&amp;"-"&amp;$F261,Orçamento!$F:$F,),1)))</f>
        <v/>
      </c>
      <c r="AK260" s="311" t="str">
        <f ca="1">IF(AK$21&gt;$D260,"",IF($G260=$E$6,INDEX(Orçamento!$U:$U,MATCH(AK$21,Orçamento!$C:$C,),1),INDEX(Orçamento!$U:$U,MATCH(AK$21&amp;"-"&amp;$F261,Orçamento!$F:$F,),1)))</f>
        <v/>
      </c>
    </row>
    <row r="261" spans="1:37" ht="13.15" customHeight="1">
      <c r="A261" s="206"/>
      <c r="B261" s="263">
        <f t="shared" ref="B261" ca="1" si="253">IF($F260&gt;$E$2,0,(1/(1-B262-C262))*(B262+C262))</f>
        <v>0</v>
      </c>
      <c r="C261" s="264" cm="1">
        <f t="array" aca="1" ref="C261" ca="1">IF(ROUND(SUM(IF(R260:AK260&lt;&gt;"",(R261:AK261)))-N260,3)&lt;&gt;0,"X",0)</f>
        <v>0</v>
      </c>
      <c r="D261" s="206"/>
      <c r="E261" s="215" t="str" cm="1">
        <f t="array" aca="1" ref="E261" ca="1">IF($F260&gt;$E$2,"",INDEX('QC rev00'!$J$9:$J$120,1+E260,1))</f>
        <v/>
      </c>
      <c r="F261" s="215" t="str" cm="1">
        <f t="array" aca="1" ref="F261" ca="1">IF($F260&gt;$E$2,"",IF($F$2=1,INDEX('QC rev00'!$M$10:$T$120,$F262,1),IF($F$2=2,INDEX(#REF!,$F262,1),INDEX(#REF!,$F262,1))))</f>
        <v/>
      </c>
      <c r="G261" s="752"/>
      <c r="H261" s="729"/>
      <c r="I261" s="730"/>
      <c r="J261" s="747"/>
      <c r="K261" s="748"/>
      <c r="L261" s="755"/>
      <c r="M261" s="734"/>
      <c r="N261" s="737"/>
      <c r="O261" s="740"/>
      <c r="P261" s="743"/>
      <c r="Q261" s="265" t="s">
        <v>90</v>
      </c>
      <c r="R261" s="312" t="str" cm="1">
        <f t="array" aca="1" ref="R261" ca="1">IF(OR($D260=0,R260="",$N260=0),"",
IF($G260=$E$6,
SUM(IF(OFFSET($R$23,,,($F260-1)*3-2,$D$3)=R260,OFFSET($R$25,,,($F260-1)*3-2,$D$3)*OFFSET($B$23,1,,($F260-1)*3-2,1))),
IF($D260=1,$N260,
SUMIF(OFFSET(Orçamento!$D$1,$B260-1,,$C260,),$F261&amp;"-"&amp;R260,OFFSET(Orçamento!$I$1,$B260-1,,$C260,))*$N260/$E261)))</f>
        <v/>
      </c>
      <c r="S261" s="312" t="str" cm="1">
        <f t="array" aca="1" ref="S261" ca="1">IF(OR($D260=0,S260="",$N260=0),"",
IF($G260=$E$6,
SUM(IF(OFFSET($R$23,,,($F260-1)*3-2,$D$3)=S260,OFFSET($R$25,,,($F260-1)*3-2,$D$3)*OFFSET($B$23,1,,($F260-1)*3-2,1))),
IF($D260=1,$N260,
SUMIF(OFFSET(Orçamento!$D$1,$B260-1,,$C260,),$F261&amp;"-"&amp;S260,OFFSET(Orçamento!$I$1,$B260-1,,$C260,))*$N260/$E261)))</f>
        <v/>
      </c>
      <c r="T261" s="312" t="str" cm="1">
        <f t="array" aca="1" ref="T261" ca="1">IF(OR($D260=0,T260="",$N260=0),"",
IF($G260=$E$6,
SUM(IF(OFFSET($R$23,,,($F260-1)*3-2,$D$3)=T260,OFFSET($R$25,,,($F260-1)*3-2,$D$3)*OFFSET($B$23,1,,($F260-1)*3-2,1))),
IF($D260=1,$N260,
SUMIF(OFFSET(Orçamento!$D$1,$B260-1,,$C260,),$F261&amp;"-"&amp;T260,OFFSET(Orçamento!$I$1,$B260-1,,$C260,))*$N260/$E261)))</f>
        <v/>
      </c>
      <c r="U261" s="313" t="str" cm="1">
        <f t="array" aca="1" ref="U261" ca="1">IF(OR($D260=0,U260="",$N260=0),"",
IF($G260=$E$6,
SUM(IF(OFFSET($R$23,,,($F260-1)*3-2,$D$3)=U260,OFFSET($R$25,,,($F260-1)*3-2,$D$3)*OFFSET($B$23,1,,($F260-1)*3-2,1))),
IF($D260=1,$N260,
SUMIF(OFFSET(Orçamento!$D$1,$B260-1,,$C260,),$F261&amp;"-"&amp;U260,OFFSET(Orçamento!$I$1,$B260-1,,$C260,))*$N260/$E261)))</f>
        <v/>
      </c>
      <c r="V261" s="312" t="str" cm="1">
        <f t="array" aca="1" ref="V261" ca="1">IF(OR($D260=0,V260="",$N260=0),"",
IF($G260=$E$6,
SUM(IF(OFFSET($R$23,,,($F260-1)*3-2,$D$3)=V260,OFFSET($R$25,,,($F260-1)*3-2,$D$3)*OFFSET($B$23,1,,($F260-1)*3-2,1))),
IF($D260=1,$N260,
SUMIF(OFFSET(Orçamento!$D$1,$B260-1,,$C260,),$F261&amp;"-"&amp;V260,OFFSET(Orçamento!$I$1,$B260-1,,$C260,))*$N260/$E261)))</f>
        <v/>
      </c>
      <c r="W261" s="312" t="str" cm="1">
        <f t="array" aca="1" ref="W261" ca="1">IF(OR($D260=0,W260="",$N260=0),"",
IF($G260=$E$6,
SUM(IF(OFFSET($R$23,,,($F260-1)*3-2,$D$3)=W260,OFFSET($R$25,,,($F260-1)*3-2,$D$3)*OFFSET($B$23,1,,($F260-1)*3-2,1))),
IF($D260=1,$N260,
SUMIF(OFFSET(Orçamento!$D$1,$B260-1,,$C260,),$F261&amp;"-"&amp;W260,OFFSET(Orçamento!$I$1,$B260-1,,$C260,))*$N260/$E261)))</f>
        <v/>
      </c>
      <c r="X261" s="312" t="str" cm="1">
        <f t="array" aca="1" ref="X261" ca="1">IF(OR($D260=0,X260="",$N260=0),"",
IF($G260=$E$6,
SUM(IF(OFFSET($R$23,,,($F260-1)*3-2,$D$3)=X260,OFFSET($R$25,,,($F260-1)*3-2,$D$3)*OFFSET($B$23,1,,($F260-1)*3-2,1))),
IF($D260=1,$N260,
SUMIF(OFFSET(Orçamento!$D$1,$B260-1,,$C260,),$F261&amp;"-"&amp;X260,OFFSET(Orçamento!$I$1,$B260-1,,$C260,))*$N260/$E261)))</f>
        <v/>
      </c>
      <c r="Y261" s="312" t="str" cm="1">
        <f t="array" aca="1" ref="Y261" ca="1">IF(OR($D260=0,Y260="",$N260=0),"",
IF($G260=$E$6,
SUM(IF(OFFSET($R$23,,,($F260-1)*3-2,$D$3)=Y260,OFFSET($R$25,,,($F260-1)*3-2,$D$3)*OFFSET($B$23,1,,($F260-1)*3-2,1))),
IF($D260=1,$N260,
SUMIF(OFFSET(Orçamento!$D$1,$B260-1,,$C260,),$F261&amp;"-"&amp;Y260,OFFSET(Orçamento!$I$1,$B260-1,,$C260,))*$N260/$E261)))</f>
        <v/>
      </c>
      <c r="Z261" s="312" t="str" cm="1">
        <f t="array" aca="1" ref="Z261" ca="1">IF(OR($D260=0,Z260="",$N260=0),"",
IF($G260=$E$6,
SUM(IF(OFFSET($R$23,,,($F260-1)*3-2,$D$3)=Z260,OFFSET($R$25,,,($F260-1)*3-2,$D$3)*OFFSET($B$23,1,,($F260-1)*3-2,1))),
IF($D260=1,$N260,
SUMIF(OFFSET(Orçamento!$D$1,$B260-1,,$C260,),$F261&amp;"-"&amp;Z260,OFFSET(Orçamento!$I$1,$B260-1,,$C260,))*$N260/$E261)))</f>
        <v/>
      </c>
      <c r="AA261" s="314" t="str" cm="1">
        <f t="array" aca="1" ref="AA261" ca="1">IF(OR($D260=0,AA260="",$N260=0),"",
IF($G260=$E$6,
SUM(IF(OFFSET($R$23,,,($F260-1)*3-2,$D$3)=AA260,OFFSET($R$25,,,($F260-1)*3-2,$D$3)*OFFSET($B$23,1,,($F260-1)*3-2,1))),
IF($D260=1,$N260,
SUMIF(OFFSET(Orçamento!$D$1,$B260-1,,$C260,),$F261&amp;"-"&amp;AA260,OFFSET(Orçamento!$I$1,$B260-1,,$C260,))*$N260/$E261)))</f>
        <v/>
      </c>
      <c r="AB261" s="314" t="str" cm="1">
        <f t="array" aca="1" ref="AB261" ca="1">IF(OR($D260=0,AB260="",$N260=0),"",
IF($G260=$E$6,
SUM(IF(OFFSET($R$23,,,($F260-1)*3-2,$D$3)=AB260,OFFSET($R$25,,,($F260-1)*3-2,$D$3)*OFFSET($B$23,1,,($F260-1)*3-2,1))),
IF($D260=1,$N260,
SUMIF(OFFSET(Orçamento!$D$1,$B260-1,,$C260,),$F261&amp;"-"&amp;AB260,OFFSET(Orçamento!$I$1,$B260-1,,$C260,))*$N260/$E261)))</f>
        <v/>
      </c>
      <c r="AC261" s="314" t="str" cm="1">
        <f t="array" aca="1" ref="AC261" ca="1">IF(OR($D260=0,AC260="",$N260=0),"",
IF($G260=$E$6,
SUM(IF(OFFSET($R$23,,,($F260-1)*3-2,$D$3)=AC260,OFFSET($R$25,,,($F260-1)*3-2,$D$3)*OFFSET($B$23,1,,($F260-1)*3-2,1))),
IF($D260=1,$N260,
SUMIF(OFFSET(Orçamento!$D$1,$B260-1,,$C260,),$F261&amp;"-"&amp;AC260,OFFSET(Orçamento!$I$1,$B260-1,,$C260,))*$N260/$E261)))</f>
        <v/>
      </c>
      <c r="AD261" s="314" t="str" cm="1">
        <f t="array" aca="1" ref="AD261" ca="1">IF(OR($D260=0,AD260="",$N260=0),"",
IF($G260=$E$6,
SUM(IF(OFFSET($R$23,,,($F260-1)*3-2,$D$3)=AD260,OFFSET($R$25,,,($F260-1)*3-2,$D$3)*OFFSET($B$23,1,,($F260-1)*3-2,1))),
IF($D260=1,$N260,
SUMIF(OFFSET(Orçamento!$D$1,$B260-1,,$C260,),$F261&amp;"-"&amp;AD260,OFFSET(Orçamento!$I$1,$B260-1,,$C260,))*$N260/$E261)))</f>
        <v/>
      </c>
      <c r="AE261" s="314" t="str" cm="1">
        <f t="array" aca="1" ref="AE261" ca="1">IF(OR($D260=0,AE260="",$N260=0),"",
IF($G260=$E$6,
SUM(IF(OFFSET($R$23,,,($F260-1)*3-2,$D$3)=AE260,OFFSET($R$25,,,($F260-1)*3-2,$D$3)*OFFSET($B$23,1,,($F260-1)*3-2,1))),
IF($D260=1,$N260,
SUMIF(OFFSET(Orçamento!$D$1,$B260-1,,$C260,),$F261&amp;"-"&amp;AE260,OFFSET(Orçamento!$I$1,$B260-1,,$C260,))*$N260/$E261)))</f>
        <v/>
      </c>
      <c r="AF261" s="314" t="str" cm="1">
        <f t="array" aca="1" ref="AF261" ca="1">IF(OR($D260=0,AF260="",$N260=0),"",
IF($G260=$E$6,
SUM(IF(OFFSET($R$23,,,($F260-1)*3-2,$D$3)=AF260,OFFSET($R$25,,,($F260-1)*3-2,$D$3)*OFFSET($B$23,1,,($F260-1)*3-2,1))),
IF($D260=1,$N260,
SUMIF(OFFSET(Orçamento!$D$1,$B260-1,,$C260,),$F261&amp;"-"&amp;AF260,OFFSET(Orçamento!$I$1,$B260-1,,$C260,))*$N260/$E261)))</f>
        <v/>
      </c>
      <c r="AG261" s="314" t="str" cm="1">
        <f t="array" aca="1" ref="AG261" ca="1">IF(OR($D260=0,AG260="",$N260=0),"",
IF($G260=$E$6,
SUM(IF(OFFSET($R$23,,,($F260-1)*3-2,$D$3)=AG260,OFFSET($R$25,,,($F260-1)*3-2,$D$3)*OFFSET($B$23,1,,($F260-1)*3-2,1))),
IF($D260=1,$N260,
SUMIF(OFFSET(Orçamento!$D$1,$B260-1,,$C260,),$F261&amp;"-"&amp;AG260,OFFSET(Orçamento!$I$1,$B260-1,,$C260,))*$N260/$E261)))</f>
        <v/>
      </c>
      <c r="AH261" s="314" t="str" cm="1">
        <f t="array" aca="1" ref="AH261" ca="1">IF(OR($D260=0,AH260="",$N260=0),"",
IF($G260=$E$6,
SUM(IF(OFFSET($R$23,,,($F260-1)*3-2,$D$3)=AH260,OFFSET($R$25,,,($F260-1)*3-2,$D$3)*OFFSET($B$23,1,,($F260-1)*3-2,1))),
IF($D260=1,$N260,
SUMIF(OFFSET(Orçamento!$D$1,$B260-1,,$C260,),$F261&amp;"-"&amp;AH260,OFFSET(Orçamento!$I$1,$B260-1,,$C260,))*$N260/$E261)))</f>
        <v/>
      </c>
      <c r="AI261" s="314" t="str" cm="1">
        <f t="array" aca="1" ref="AI261" ca="1">IF(OR($D260=0,AI260="",$N260=0),"",
IF($G260=$E$6,
SUM(IF(OFFSET($R$23,,,($F260-1)*3-2,$D$3)=AI260,OFFSET($R$25,,,($F260-1)*3-2,$D$3)*OFFSET($B$23,1,,($F260-1)*3-2,1))),
IF($D260=1,$N260,
SUMIF(OFFSET(Orçamento!$D$1,$B260-1,,$C260,),$F261&amp;"-"&amp;AI260,OFFSET(Orçamento!$I$1,$B260-1,,$C260,))*$N260/$E261)))</f>
        <v/>
      </c>
      <c r="AJ261" s="314" t="str" cm="1">
        <f t="array" aca="1" ref="AJ261" ca="1">IF(OR($D260=0,AJ260="",$N260=0),"",
IF($G260=$E$6,
SUM(IF(OFFSET($R$23,,,($F260-1)*3-2,$D$3)=AJ260,OFFSET($R$25,,,($F260-1)*3-2,$D$3)*OFFSET($B$23,1,,($F260-1)*3-2,1))),
IF($D260=1,$N260,
SUMIF(OFFSET(Orçamento!$D$1,$B260-1,,$C260,),$F261&amp;"-"&amp;AJ260,OFFSET(Orçamento!$I$1,$B260-1,,$C260,))*$N260/$E261)))</f>
        <v/>
      </c>
      <c r="AK261" s="314" t="str" cm="1">
        <f t="array" aca="1" ref="AK261" ca="1">IF(OR($D260=0,AK260="",$N260=0),"",
IF($G260=$E$6,
SUM(IF(OFFSET($R$23,,,($F260-1)*3-2,$D$3)=AK260,OFFSET($R$25,,,($F260-1)*3-2,$D$3)*OFFSET($B$23,1,,($F260-1)*3-2,1))),
IF($D260=1,$N260,
SUMIF(OFFSET(Orçamento!$D$1,$B260-1,,$C260,),$F261&amp;"-"&amp;AK260,OFFSET(Orçamento!$I$1,$B260-1,,$C260,))*$N260/$E261)))</f>
        <v/>
      </c>
    </row>
    <row r="262" spans="1:37" ht="13.15" customHeight="1">
      <c r="A262" s="206"/>
      <c r="B262" s="266" t="str" cm="1">
        <f t="array" aca="1" ref="B262" ca="1">IF($F260&gt;$E$2,"",IF($F$2=1,INDEX('QC rev00'!$M$10:$T$120,$F262,5),IF($F$2=2,INDEX(#REF!,$F262,5),INDEX(#REF!,$F262,5))))</f>
        <v/>
      </c>
      <c r="C262" s="266" t="str" cm="1">
        <f t="array" aca="1" ref="C262" ca="1">IF($F260&gt;$E$2,"",IF($F$2=1,INDEX('QC rev00'!$M$10:$T$120,$F262,6),IF($F$2=2,INDEX(#REF!,$F262,6),INDEX(#REF!,$F262,6))))</f>
        <v/>
      </c>
      <c r="D262" s="207"/>
      <c r="E262" s="207"/>
      <c r="F262" s="207" t="str">
        <f ca="1">IF(F260&gt;$E$2,"",MATCH(F260,'QC rev00'!$C$10:$C$120,))</f>
        <v/>
      </c>
      <c r="G262" s="753"/>
      <c r="H262" s="731"/>
      <c r="I262" s="732"/>
      <c r="J262" s="749"/>
      <c r="K262" s="750"/>
      <c r="L262" s="756"/>
      <c r="M262" s="735"/>
      <c r="N262" s="738"/>
      <c r="O262" s="741"/>
      <c r="P262" s="744"/>
      <c r="Q262" s="267" t="s">
        <v>91</v>
      </c>
      <c r="R262" s="588">
        <f t="shared" ref="R262:AK262" ca="1" si="254">IFERROR(R261*$O260,0)</f>
        <v>0</v>
      </c>
      <c r="S262" s="588">
        <f t="shared" ca="1" si="254"/>
        <v>0</v>
      </c>
      <c r="T262" s="588">
        <f t="shared" ca="1" si="254"/>
        <v>0</v>
      </c>
      <c r="U262" s="589">
        <f t="shared" ca="1" si="254"/>
        <v>0</v>
      </c>
      <c r="V262" s="588">
        <f t="shared" ca="1" si="254"/>
        <v>0</v>
      </c>
      <c r="W262" s="588">
        <f t="shared" ca="1" si="254"/>
        <v>0</v>
      </c>
      <c r="X262" s="588">
        <f t="shared" ca="1" si="254"/>
        <v>0</v>
      </c>
      <c r="Y262" s="588">
        <f t="shared" ca="1" si="254"/>
        <v>0</v>
      </c>
      <c r="Z262" s="588">
        <f t="shared" ca="1" si="254"/>
        <v>0</v>
      </c>
      <c r="AA262" s="588">
        <f t="shared" ca="1" si="254"/>
        <v>0</v>
      </c>
      <c r="AB262" s="588">
        <f t="shared" ca="1" si="254"/>
        <v>0</v>
      </c>
      <c r="AC262" s="588">
        <f t="shared" ca="1" si="254"/>
        <v>0</v>
      </c>
      <c r="AD262" s="588">
        <f t="shared" ca="1" si="254"/>
        <v>0</v>
      </c>
      <c r="AE262" s="588">
        <f t="shared" ca="1" si="254"/>
        <v>0</v>
      </c>
      <c r="AF262" s="588">
        <f t="shared" ca="1" si="254"/>
        <v>0</v>
      </c>
      <c r="AG262" s="588">
        <f t="shared" ca="1" si="254"/>
        <v>0</v>
      </c>
      <c r="AH262" s="588">
        <f t="shared" ca="1" si="254"/>
        <v>0</v>
      </c>
      <c r="AI262" s="588">
        <f t="shared" ca="1" si="254"/>
        <v>0</v>
      </c>
      <c r="AJ262" s="588">
        <f t="shared" ca="1" si="254"/>
        <v>0</v>
      </c>
      <c r="AK262" s="588">
        <f t="shared" ca="1" si="254"/>
        <v>0</v>
      </c>
    </row>
    <row r="263" spans="1:37" ht="13.15" customHeight="1">
      <c r="A263" s="206"/>
      <c r="B263" s="261">
        <f ca="1">IF($F263&gt;$E$2,0,IF(E263&lt;&gt;"",MATCH(F264&amp;" - Mapa",Orçamento!J:J,),0))</f>
        <v>0</v>
      </c>
      <c r="C263" s="215">
        <f ca="1">IF($D263&gt;1,_xlfn.MAXIFS(Orçamento!G:G,Orçamento!J:J,F264&amp;" - Mapa")+6-B263,0)</f>
        <v>0</v>
      </c>
      <c r="D263" s="261">
        <f ca="1">IF($F263&gt;$E$2,0,IF($G263=$E$6,$D$2,IF(E263&lt;&gt;"",_xlfn.MAXIFS(Orçamento!E:E,Orçamento!J:J,F264&amp;" - Mapa"),0)))</f>
        <v>0</v>
      </c>
      <c r="E263" s="215" t="str">
        <f ca="1">IF(F264="","",_xlfn.IFNA(MATCH($F264,'QC rev00'!$G$10:$G$120,),""))</f>
        <v/>
      </c>
      <c r="F263" s="207" cm="1">
        <f t="array" aca="1" ref="F263" ca="1">OFFSET(F263,-3,,,)+1</f>
        <v>81</v>
      </c>
      <c r="G263" s="751" t="str" cm="1">
        <f t="array" aca="1" ref="G263" ca="1">IF($F263&gt;$E$2,"",IF($F$2=1,INDEX('QC rev00'!$M$10:$T$120,$F265,2),IF($F$2=2,INDEX(#REF!,$F265,2),INDEX(#REF!,$F265,2))))</f>
        <v/>
      </c>
      <c r="H263" s="727" t="str" cm="1">
        <f t="array" aca="1" ref="H263" ca="1">IF($F263&gt;$E$2,"",IF($F$2=1,INDEX('QC rev00'!$M$10:$T$120,$F265,3),IF($F$2=2,INDEX(#REF!,$F265,3),INDEX(#REF!,$F265,3))))</f>
        <v/>
      </c>
      <c r="I263" s="728"/>
      <c r="J263" s="745"/>
      <c r="K263" s="746"/>
      <c r="L263" s="754" t="str" cm="1">
        <f t="array" aca="1" ref="L263" ca="1">IF($F263&gt;$E$2,"",IF($F$2=1,INDEX('QC rev00'!$M$10:$T$120,$F265,7),IF($F$2=2,INDEX(#REF!,$F265,7),INDEX(#REF!,$F265,7))))</f>
        <v/>
      </c>
      <c r="M263" s="733" t="str" cm="1">
        <f t="array" aca="1" ref="M263" ca="1">IF($F263&gt;$E$2,"",IF($F$2=1,INDEX('QC rev00'!$M$10:$T$120,$F265,8),IF($F$2=2,INDEX(#REF!,$F265,8),INDEX(#REF!,$F265,8))))</f>
        <v/>
      </c>
      <c r="N263" s="736" cm="1">
        <f t="array" aca="1" ref="N263" ca="1">IF($F263&gt;$E$2,0,IF(_xlfn.IFNA(MATCH($G263,Listas!$E$4:$E$206,),0)&gt;0,$F$5,IF($F$2=1,INDEX('QC rev00'!$M$10:$U$120,$F265,9),IF($F$2=2,INDEX(#REF!,$F265,9),INDEX(#REF!,$F265,9)))))</f>
        <v>0</v>
      </c>
      <c r="O263" s="739" cm="1">
        <f t="array" aca="1" ref="O263" ca="1">IF($F263&gt;$E$2,0,IF(_xlfn.IFNA(MATCH($G263,Listas!$E$4:$E$206,),0)&gt;0,1,IF($H$10=0,0,IF($F$2=1,INDEX('QC rev00'!$M$10:$BC$120,$F265,9+$F$3),IF($F$2=2,INDEX(#REF!,$F265,9+$F$3),INDEX(#REF!,$F265,9+$F$3)))*IF($E$5="X",1,1-$B265-$C265))))</f>
        <v>0</v>
      </c>
      <c r="P263" s="742">
        <f t="shared" ref="P263" ca="1" si="255">N263*O263</f>
        <v>0</v>
      </c>
      <c r="Q263" s="262" t="s">
        <v>89</v>
      </c>
      <c r="R263" s="308" t="str" cm="1">
        <f t="array" aca="1" ref="R263" ca="1">IF($D263=0,"",IF($G263=$E$6,INDEX(Orçamento!$U:$U,MATCH(R$21,Orçamento!$C:$C,),1),INDEX(Orçamento!$U:$U,$B263,1)))</f>
        <v/>
      </c>
      <c r="S263" s="309" t="str">
        <f ca="1">IF(S$21&gt;$D263,"",IF($G263=$E$6,INDEX(Orçamento!$U:$U,MATCH(S$21,Orçamento!$C:$C,),1),INDEX(Orçamento!$U:$U,MATCH(S$21&amp;"-"&amp;$F264,Orçamento!$F:$F,),1)))</f>
        <v/>
      </c>
      <c r="T263" s="309" t="str">
        <f ca="1">IF(T$21&gt;$D263,"",IF($G263=$E$6,INDEX(Orçamento!$U:$U,MATCH(T$21,Orçamento!$C:$C,),1),INDEX(Orçamento!$U:$U,MATCH(T$21&amp;"-"&amp;$F264,Orçamento!$F:$F,),1)))</f>
        <v/>
      </c>
      <c r="U263" s="310" t="str">
        <f ca="1">IF(U$21&gt;$D263,"",IF($G263=$E$6,INDEX(Orçamento!$U:$U,MATCH(U$21,Orçamento!$C:$C,),1),INDEX(Orçamento!$U:$U,MATCH(U$21&amp;"-"&amp;$F264,Orçamento!$F:$F,),1)))</f>
        <v/>
      </c>
      <c r="V263" s="309" t="str">
        <f ca="1">IF(V$21&gt;$D263,"",IF($G263=$E$6,INDEX(Orçamento!$U:$U,MATCH(V$21,Orçamento!$C:$C,),1),INDEX(Orçamento!$U:$U,MATCH(V$21&amp;"-"&amp;$F264,Orçamento!$F:$F,),1)))</f>
        <v/>
      </c>
      <c r="W263" s="309" t="str">
        <f ca="1">IF(W$21&gt;$D263,"",IF($G263=$E$6,INDEX(Orçamento!$U:$U,MATCH(W$21,Orçamento!$C:$C,),1),INDEX(Orçamento!$U:$U,MATCH(W$21&amp;"-"&amp;$F264,Orçamento!$F:$F,),1)))</f>
        <v/>
      </c>
      <c r="X263" s="309" t="str">
        <f ca="1">IF(X$21&gt;$D263,"",IF($G263=$E$6,INDEX(Orçamento!$U:$U,MATCH(X$21,Orçamento!$C:$C,),1),INDEX(Orçamento!$U:$U,MATCH(X$21&amp;"-"&amp;$F264,Orçamento!$F:$F,),1)))</f>
        <v/>
      </c>
      <c r="Y263" s="309" t="str">
        <f ca="1">IF(Y$21&gt;$D263,"",IF($G263=$E$6,INDEX(Orçamento!$U:$U,MATCH(Y$21,Orçamento!$C:$C,),1),INDEX(Orçamento!$U:$U,MATCH(Y$21&amp;"-"&amp;$F264,Orçamento!$F:$F,),1)))</f>
        <v/>
      </c>
      <c r="Z263" s="309" t="str">
        <f ca="1">IF(Z$21&gt;$D263,"",IF($G263=$E$6,INDEX(Orçamento!$U:$U,MATCH(Z$21,Orçamento!$C:$C,),1),INDEX(Orçamento!$U:$U,MATCH(Z$21&amp;"-"&amp;$F264,Orçamento!$F:$F,),1)))</f>
        <v/>
      </c>
      <c r="AA263" s="311" t="str">
        <f ca="1">IF(AA$21&gt;$D263,"",IF($G263=$E$6,INDEX(Orçamento!$U:$U,MATCH(AA$21,Orçamento!$C:$C,),1),INDEX(Orçamento!$U:$U,MATCH(AA$21&amp;"-"&amp;$F264,Orçamento!$F:$F,),1)))</f>
        <v/>
      </c>
      <c r="AB263" s="311" t="str">
        <f ca="1">IF(AB$21&gt;$D263,"",IF($G263=$E$6,INDEX(Orçamento!$U:$U,MATCH(AB$21,Orçamento!$C:$C,),1),INDEX(Orçamento!$U:$U,MATCH(AB$21&amp;"-"&amp;$F264,Orçamento!$F:$F,),1)))</f>
        <v/>
      </c>
      <c r="AC263" s="311" t="str">
        <f ca="1">IF(AC$21&gt;$D263,"",IF($G263=$E$6,INDEX(Orçamento!$U:$U,MATCH(AC$21,Orçamento!$C:$C,),1),INDEX(Orçamento!$U:$U,MATCH(AC$21&amp;"-"&amp;$F264,Orçamento!$F:$F,),1)))</f>
        <v/>
      </c>
      <c r="AD263" s="311" t="str">
        <f ca="1">IF(AD$21&gt;$D263,"",IF($G263=$E$6,INDEX(Orçamento!$U:$U,MATCH(AD$21,Orçamento!$C:$C,),1),INDEX(Orçamento!$U:$U,MATCH(AD$21&amp;"-"&amp;$F264,Orçamento!$F:$F,),1)))</f>
        <v/>
      </c>
      <c r="AE263" s="311" t="str">
        <f ca="1">IF(AE$21&gt;$D263,"",IF($G263=$E$6,INDEX(Orçamento!$U:$U,MATCH(AE$21,Orçamento!$C:$C,),1),INDEX(Orçamento!$U:$U,MATCH(AE$21&amp;"-"&amp;$F264,Orçamento!$F:$F,),1)))</f>
        <v/>
      </c>
      <c r="AF263" s="311" t="str">
        <f ca="1">IF(AF$21&gt;$D263,"",IF($G263=$E$6,INDEX(Orçamento!$U:$U,MATCH(AF$21,Orçamento!$C:$C,),1),INDEX(Orçamento!$U:$U,MATCH(AF$21&amp;"-"&amp;$F264,Orçamento!$F:$F,),1)))</f>
        <v/>
      </c>
      <c r="AG263" s="311" t="str">
        <f ca="1">IF(AG$21&gt;$D263,"",IF($G263=$E$6,INDEX(Orçamento!$U:$U,MATCH(AG$21,Orçamento!$C:$C,),1),INDEX(Orçamento!$U:$U,MATCH(AG$21&amp;"-"&amp;$F264,Orçamento!$F:$F,),1)))</f>
        <v/>
      </c>
      <c r="AH263" s="311" t="str">
        <f ca="1">IF(AH$21&gt;$D263,"",IF($G263=$E$6,INDEX(Orçamento!$U:$U,MATCH(AH$21,Orçamento!$C:$C,),1),INDEX(Orçamento!$U:$U,MATCH(AH$21&amp;"-"&amp;$F264,Orçamento!$F:$F,),1)))</f>
        <v/>
      </c>
      <c r="AI263" s="311" t="str">
        <f ca="1">IF(AI$21&gt;$D263,"",IF($G263=$E$6,INDEX(Orçamento!$U:$U,MATCH(AI$21,Orçamento!$C:$C,),1),INDEX(Orçamento!$U:$U,MATCH(AI$21&amp;"-"&amp;$F264,Orçamento!$F:$F,),1)))</f>
        <v/>
      </c>
      <c r="AJ263" s="311" t="str">
        <f ca="1">IF(AJ$21&gt;$D263,"",IF($G263=$E$6,INDEX(Orçamento!$U:$U,MATCH(AJ$21,Orçamento!$C:$C,),1),INDEX(Orçamento!$U:$U,MATCH(AJ$21&amp;"-"&amp;$F264,Orçamento!$F:$F,),1)))</f>
        <v/>
      </c>
      <c r="AK263" s="311" t="str">
        <f ca="1">IF(AK$21&gt;$D263,"",IF($G263=$E$6,INDEX(Orçamento!$U:$U,MATCH(AK$21,Orçamento!$C:$C,),1),INDEX(Orçamento!$U:$U,MATCH(AK$21&amp;"-"&amp;$F264,Orçamento!$F:$F,),1)))</f>
        <v/>
      </c>
    </row>
    <row r="264" spans="1:37" ht="13.15" customHeight="1">
      <c r="A264" s="206"/>
      <c r="B264" s="263">
        <f t="shared" ref="B264" ca="1" si="256">IF($F263&gt;$E$2,0,(1/(1-B265-C265))*(B265+C265))</f>
        <v>0</v>
      </c>
      <c r="C264" s="264" cm="1">
        <f t="array" aca="1" ref="C264" ca="1">IF(ROUND(SUM(IF(R263:AK263&lt;&gt;"",(R264:AK264)))-N263,3)&lt;&gt;0,"X",0)</f>
        <v>0</v>
      </c>
      <c r="D264" s="206"/>
      <c r="E264" s="215" t="str" cm="1">
        <f t="array" aca="1" ref="E264" ca="1">IF($F263&gt;$E$2,"",INDEX('QC rev00'!$J$9:$J$120,1+E263,1))</f>
        <v/>
      </c>
      <c r="F264" s="215" t="str" cm="1">
        <f t="array" aca="1" ref="F264" ca="1">IF($F263&gt;$E$2,"",IF($F$2=1,INDEX('QC rev00'!$M$10:$T$120,$F265,1),IF($F$2=2,INDEX(#REF!,$F265,1),INDEX(#REF!,$F265,1))))</f>
        <v/>
      </c>
      <c r="G264" s="752"/>
      <c r="H264" s="729"/>
      <c r="I264" s="730"/>
      <c r="J264" s="747"/>
      <c r="K264" s="748"/>
      <c r="L264" s="755"/>
      <c r="M264" s="734"/>
      <c r="N264" s="737"/>
      <c r="O264" s="740"/>
      <c r="P264" s="743"/>
      <c r="Q264" s="265" t="s">
        <v>90</v>
      </c>
      <c r="R264" s="312" t="str" cm="1">
        <f t="array" aca="1" ref="R264" ca="1">IF(OR($D263=0,R263="",$N263=0),"",
IF($G263=$E$6,
SUM(IF(OFFSET($R$23,,,($F263-1)*3-2,$D$3)=R263,OFFSET($R$25,,,($F263-1)*3-2,$D$3)*OFFSET($B$23,1,,($F263-1)*3-2,1))),
IF($D263=1,$N263,
SUMIF(OFFSET(Orçamento!$D$1,$B263-1,,$C263,),$F264&amp;"-"&amp;R263,OFFSET(Orçamento!$I$1,$B263-1,,$C263,))*$N263/$E264)))</f>
        <v/>
      </c>
      <c r="S264" s="312" t="str" cm="1">
        <f t="array" aca="1" ref="S264" ca="1">IF(OR($D263=0,S263="",$N263=0),"",
IF($G263=$E$6,
SUM(IF(OFFSET($R$23,,,($F263-1)*3-2,$D$3)=S263,OFFSET($R$25,,,($F263-1)*3-2,$D$3)*OFFSET($B$23,1,,($F263-1)*3-2,1))),
IF($D263=1,$N263,
SUMIF(OFFSET(Orçamento!$D$1,$B263-1,,$C263,),$F264&amp;"-"&amp;S263,OFFSET(Orçamento!$I$1,$B263-1,,$C263,))*$N263/$E264)))</f>
        <v/>
      </c>
      <c r="T264" s="312" t="str" cm="1">
        <f t="array" aca="1" ref="T264" ca="1">IF(OR($D263=0,T263="",$N263=0),"",
IF($G263=$E$6,
SUM(IF(OFFSET($R$23,,,($F263-1)*3-2,$D$3)=T263,OFFSET($R$25,,,($F263-1)*3-2,$D$3)*OFFSET($B$23,1,,($F263-1)*3-2,1))),
IF($D263=1,$N263,
SUMIF(OFFSET(Orçamento!$D$1,$B263-1,,$C263,),$F264&amp;"-"&amp;T263,OFFSET(Orçamento!$I$1,$B263-1,,$C263,))*$N263/$E264)))</f>
        <v/>
      </c>
      <c r="U264" s="313" t="str" cm="1">
        <f t="array" aca="1" ref="U264" ca="1">IF(OR($D263=0,U263="",$N263=0),"",
IF($G263=$E$6,
SUM(IF(OFFSET($R$23,,,($F263-1)*3-2,$D$3)=U263,OFFSET($R$25,,,($F263-1)*3-2,$D$3)*OFFSET($B$23,1,,($F263-1)*3-2,1))),
IF($D263=1,$N263,
SUMIF(OFFSET(Orçamento!$D$1,$B263-1,,$C263,),$F264&amp;"-"&amp;U263,OFFSET(Orçamento!$I$1,$B263-1,,$C263,))*$N263/$E264)))</f>
        <v/>
      </c>
      <c r="V264" s="312" t="str" cm="1">
        <f t="array" aca="1" ref="V264" ca="1">IF(OR($D263=0,V263="",$N263=0),"",
IF($G263=$E$6,
SUM(IF(OFFSET($R$23,,,($F263-1)*3-2,$D$3)=V263,OFFSET($R$25,,,($F263-1)*3-2,$D$3)*OFFSET($B$23,1,,($F263-1)*3-2,1))),
IF($D263=1,$N263,
SUMIF(OFFSET(Orçamento!$D$1,$B263-1,,$C263,),$F264&amp;"-"&amp;V263,OFFSET(Orçamento!$I$1,$B263-1,,$C263,))*$N263/$E264)))</f>
        <v/>
      </c>
      <c r="W264" s="312" t="str" cm="1">
        <f t="array" aca="1" ref="W264" ca="1">IF(OR($D263=0,W263="",$N263=0),"",
IF($G263=$E$6,
SUM(IF(OFFSET($R$23,,,($F263-1)*3-2,$D$3)=W263,OFFSET($R$25,,,($F263-1)*3-2,$D$3)*OFFSET($B$23,1,,($F263-1)*3-2,1))),
IF($D263=1,$N263,
SUMIF(OFFSET(Orçamento!$D$1,$B263-1,,$C263,),$F264&amp;"-"&amp;W263,OFFSET(Orçamento!$I$1,$B263-1,,$C263,))*$N263/$E264)))</f>
        <v/>
      </c>
      <c r="X264" s="312" t="str" cm="1">
        <f t="array" aca="1" ref="X264" ca="1">IF(OR($D263=0,X263="",$N263=0),"",
IF($G263=$E$6,
SUM(IF(OFFSET($R$23,,,($F263-1)*3-2,$D$3)=X263,OFFSET($R$25,,,($F263-1)*3-2,$D$3)*OFFSET($B$23,1,,($F263-1)*3-2,1))),
IF($D263=1,$N263,
SUMIF(OFFSET(Orçamento!$D$1,$B263-1,,$C263,),$F264&amp;"-"&amp;X263,OFFSET(Orçamento!$I$1,$B263-1,,$C263,))*$N263/$E264)))</f>
        <v/>
      </c>
      <c r="Y264" s="312" t="str" cm="1">
        <f t="array" aca="1" ref="Y264" ca="1">IF(OR($D263=0,Y263="",$N263=0),"",
IF($G263=$E$6,
SUM(IF(OFFSET($R$23,,,($F263-1)*3-2,$D$3)=Y263,OFFSET($R$25,,,($F263-1)*3-2,$D$3)*OFFSET($B$23,1,,($F263-1)*3-2,1))),
IF($D263=1,$N263,
SUMIF(OFFSET(Orçamento!$D$1,$B263-1,,$C263,),$F264&amp;"-"&amp;Y263,OFFSET(Orçamento!$I$1,$B263-1,,$C263,))*$N263/$E264)))</f>
        <v/>
      </c>
      <c r="Z264" s="312" t="str" cm="1">
        <f t="array" aca="1" ref="Z264" ca="1">IF(OR($D263=0,Z263="",$N263=0),"",
IF($G263=$E$6,
SUM(IF(OFFSET($R$23,,,($F263-1)*3-2,$D$3)=Z263,OFFSET($R$25,,,($F263-1)*3-2,$D$3)*OFFSET($B$23,1,,($F263-1)*3-2,1))),
IF($D263=1,$N263,
SUMIF(OFFSET(Orçamento!$D$1,$B263-1,,$C263,),$F264&amp;"-"&amp;Z263,OFFSET(Orçamento!$I$1,$B263-1,,$C263,))*$N263/$E264)))</f>
        <v/>
      </c>
      <c r="AA264" s="314" t="str" cm="1">
        <f t="array" aca="1" ref="AA264" ca="1">IF(OR($D263=0,AA263="",$N263=0),"",
IF($G263=$E$6,
SUM(IF(OFFSET($R$23,,,($F263-1)*3-2,$D$3)=AA263,OFFSET($R$25,,,($F263-1)*3-2,$D$3)*OFFSET($B$23,1,,($F263-1)*3-2,1))),
IF($D263=1,$N263,
SUMIF(OFFSET(Orçamento!$D$1,$B263-1,,$C263,),$F264&amp;"-"&amp;AA263,OFFSET(Orçamento!$I$1,$B263-1,,$C263,))*$N263/$E264)))</f>
        <v/>
      </c>
      <c r="AB264" s="314" t="str" cm="1">
        <f t="array" aca="1" ref="AB264" ca="1">IF(OR($D263=0,AB263="",$N263=0),"",
IF($G263=$E$6,
SUM(IF(OFFSET($R$23,,,($F263-1)*3-2,$D$3)=AB263,OFFSET($R$25,,,($F263-1)*3-2,$D$3)*OFFSET($B$23,1,,($F263-1)*3-2,1))),
IF($D263=1,$N263,
SUMIF(OFFSET(Orçamento!$D$1,$B263-1,,$C263,),$F264&amp;"-"&amp;AB263,OFFSET(Orçamento!$I$1,$B263-1,,$C263,))*$N263/$E264)))</f>
        <v/>
      </c>
      <c r="AC264" s="314" t="str" cm="1">
        <f t="array" aca="1" ref="AC264" ca="1">IF(OR($D263=0,AC263="",$N263=0),"",
IF($G263=$E$6,
SUM(IF(OFFSET($R$23,,,($F263-1)*3-2,$D$3)=AC263,OFFSET($R$25,,,($F263-1)*3-2,$D$3)*OFFSET($B$23,1,,($F263-1)*3-2,1))),
IF($D263=1,$N263,
SUMIF(OFFSET(Orçamento!$D$1,$B263-1,,$C263,),$F264&amp;"-"&amp;AC263,OFFSET(Orçamento!$I$1,$B263-1,,$C263,))*$N263/$E264)))</f>
        <v/>
      </c>
      <c r="AD264" s="314" t="str" cm="1">
        <f t="array" aca="1" ref="AD264" ca="1">IF(OR($D263=0,AD263="",$N263=0),"",
IF($G263=$E$6,
SUM(IF(OFFSET($R$23,,,($F263-1)*3-2,$D$3)=AD263,OFFSET($R$25,,,($F263-1)*3-2,$D$3)*OFFSET($B$23,1,,($F263-1)*3-2,1))),
IF($D263=1,$N263,
SUMIF(OFFSET(Orçamento!$D$1,$B263-1,,$C263,),$F264&amp;"-"&amp;AD263,OFFSET(Orçamento!$I$1,$B263-1,,$C263,))*$N263/$E264)))</f>
        <v/>
      </c>
      <c r="AE264" s="314" t="str" cm="1">
        <f t="array" aca="1" ref="AE264" ca="1">IF(OR($D263=0,AE263="",$N263=0),"",
IF($G263=$E$6,
SUM(IF(OFFSET($R$23,,,($F263-1)*3-2,$D$3)=AE263,OFFSET($R$25,,,($F263-1)*3-2,$D$3)*OFFSET($B$23,1,,($F263-1)*3-2,1))),
IF($D263=1,$N263,
SUMIF(OFFSET(Orçamento!$D$1,$B263-1,,$C263,),$F264&amp;"-"&amp;AE263,OFFSET(Orçamento!$I$1,$B263-1,,$C263,))*$N263/$E264)))</f>
        <v/>
      </c>
      <c r="AF264" s="314" t="str" cm="1">
        <f t="array" aca="1" ref="AF264" ca="1">IF(OR($D263=0,AF263="",$N263=0),"",
IF($G263=$E$6,
SUM(IF(OFFSET($R$23,,,($F263-1)*3-2,$D$3)=AF263,OFFSET($R$25,,,($F263-1)*3-2,$D$3)*OFFSET($B$23,1,,($F263-1)*3-2,1))),
IF($D263=1,$N263,
SUMIF(OFFSET(Orçamento!$D$1,$B263-1,,$C263,),$F264&amp;"-"&amp;AF263,OFFSET(Orçamento!$I$1,$B263-1,,$C263,))*$N263/$E264)))</f>
        <v/>
      </c>
      <c r="AG264" s="314" t="str" cm="1">
        <f t="array" aca="1" ref="AG264" ca="1">IF(OR($D263=0,AG263="",$N263=0),"",
IF($G263=$E$6,
SUM(IF(OFFSET($R$23,,,($F263-1)*3-2,$D$3)=AG263,OFFSET($R$25,,,($F263-1)*3-2,$D$3)*OFFSET($B$23,1,,($F263-1)*3-2,1))),
IF($D263=1,$N263,
SUMIF(OFFSET(Orçamento!$D$1,$B263-1,,$C263,),$F264&amp;"-"&amp;AG263,OFFSET(Orçamento!$I$1,$B263-1,,$C263,))*$N263/$E264)))</f>
        <v/>
      </c>
      <c r="AH264" s="314" t="str" cm="1">
        <f t="array" aca="1" ref="AH264" ca="1">IF(OR($D263=0,AH263="",$N263=0),"",
IF($G263=$E$6,
SUM(IF(OFFSET($R$23,,,($F263-1)*3-2,$D$3)=AH263,OFFSET($R$25,,,($F263-1)*3-2,$D$3)*OFFSET($B$23,1,,($F263-1)*3-2,1))),
IF($D263=1,$N263,
SUMIF(OFFSET(Orçamento!$D$1,$B263-1,,$C263,),$F264&amp;"-"&amp;AH263,OFFSET(Orçamento!$I$1,$B263-1,,$C263,))*$N263/$E264)))</f>
        <v/>
      </c>
      <c r="AI264" s="314" t="str" cm="1">
        <f t="array" aca="1" ref="AI264" ca="1">IF(OR($D263=0,AI263="",$N263=0),"",
IF($G263=$E$6,
SUM(IF(OFFSET($R$23,,,($F263-1)*3-2,$D$3)=AI263,OFFSET($R$25,,,($F263-1)*3-2,$D$3)*OFFSET($B$23,1,,($F263-1)*3-2,1))),
IF($D263=1,$N263,
SUMIF(OFFSET(Orçamento!$D$1,$B263-1,,$C263,),$F264&amp;"-"&amp;AI263,OFFSET(Orçamento!$I$1,$B263-1,,$C263,))*$N263/$E264)))</f>
        <v/>
      </c>
      <c r="AJ264" s="314" t="str" cm="1">
        <f t="array" aca="1" ref="AJ264" ca="1">IF(OR($D263=0,AJ263="",$N263=0),"",
IF($G263=$E$6,
SUM(IF(OFFSET($R$23,,,($F263-1)*3-2,$D$3)=AJ263,OFFSET($R$25,,,($F263-1)*3-2,$D$3)*OFFSET($B$23,1,,($F263-1)*3-2,1))),
IF($D263=1,$N263,
SUMIF(OFFSET(Orçamento!$D$1,$B263-1,,$C263,),$F264&amp;"-"&amp;AJ263,OFFSET(Orçamento!$I$1,$B263-1,,$C263,))*$N263/$E264)))</f>
        <v/>
      </c>
      <c r="AK264" s="314" t="str" cm="1">
        <f t="array" aca="1" ref="AK264" ca="1">IF(OR($D263=0,AK263="",$N263=0),"",
IF($G263=$E$6,
SUM(IF(OFFSET($R$23,,,($F263-1)*3-2,$D$3)=AK263,OFFSET($R$25,,,($F263-1)*3-2,$D$3)*OFFSET($B$23,1,,($F263-1)*3-2,1))),
IF($D263=1,$N263,
SUMIF(OFFSET(Orçamento!$D$1,$B263-1,,$C263,),$F264&amp;"-"&amp;AK263,OFFSET(Orçamento!$I$1,$B263-1,,$C263,))*$N263/$E264)))</f>
        <v/>
      </c>
    </row>
    <row r="265" spans="1:37" ht="13.15" customHeight="1">
      <c r="A265" s="206"/>
      <c r="B265" s="266" t="str" cm="1">
        <f t="array" aca="1" ref="B265" ca="1">IF($F263&gt;$E$2,"",IF($F$2=1,INDEX('QC rev00'!$M$10:$T$120,$F265,5),IF($F$2=2,INDEX(#REF!,$F265,5),INDEX(#REF!,$F265,5))))</f>
        <v/>
      </c>
      <c r="C265" s="266" t="str" cm="1">
        <f t="array" aca="1" ref="C265" ca="1">IF($F263&gt;$E$2,"",IF($F$2=1,INDEX('QC rev00'!$M$10:$T$120,$F265,6),IF($F$2=2,INDEX(#REF!,$F265,6),INDEX(#REF!,$F265,6))))</f>
        <v/>
      </c>
      <c r="D265" s="207"/>
      <c r="E265" s="207"/>
      <c r="F265" s="207" t="str">
        <f ca="1">IF(F263&gt;$E$2,"",MATCH(F263,'QC rev00'!$C$10:$C$120,))</f>
        <v/>
      </c>
      <c r="G265" s="753"/>
      <c r="H265" s="731"/>
      <c r="I265" s="732"/>
      <c r="J265" s="749"/>
      <c r="K265" s="750"/>
      <c r="L265" s="756"/>
      <c r="M265" s="735"/>
      <c r="N265" s="738"/>
      <c r="O265" s="741"/>
      <c r="P265" s="744"/>
      <c r="Q265" s="267" t="s">
        <v>91</v>
      </c>
      <c r="R265" s="588">
        <f t="shared" ref="R265:AK265" ca="1" si="257">IFERROR(R264*$O263,0)</f>
        <v>0</v>
      </c>
      <c r="S265" s="588">
        <f t="shared" ca="1" si="257"/>
        <v>0</v>
      </c>
      <c r="T265" s="588">
        <f t="shared" ca="1" si="257"/>
        <v>0</v>
      </c>
      <c r="U265" s="589">
        <f t="shared" ca="1" si="257"/>
        <v>0</v>
      </c>
      <c r="V265" s="588">
        <f t="shared" ca="1" si="257"/>
        <v>0</v>
      </c>
      <c r="W265" s="588">
        <f t="shared" ca="1" si="257"/>
        <v>0</v>
      </c>
      <c r="X265" s="588">
        <f t="shared" ca="1" si="257"/>
        <v>0</v>
      </c>
      <c r="Y265" s="588">
        <f t="shared" ca="1" si="257"/>
        <v>0</v>
      </c>
      <c r="Z265" s="588">
        <f t="shared" ca="1" si="257"/>
        <v>0</v>
      </c>
      <c r="AA265" s="588">
        <f t="shared" ca="1" si="257"/>
        <v>0</v>
      </c>
      <c r="AB265" s="588">
        <f t="shared" ca="1" si="257"/>
        <v>0</v>
      </c>
      <c r="AC265" s="588">
        <f t="shared" ca="1" si="257"/>
        <v>0</v>
      </c>
      <c r="AD265" s="588">
        <f t="shared" ca="1" si="257"/>
        <v>0</v>
      </c>
      <c r="AE265" s="588">
        <f t="shared" ca="1" si="257"/>
        <v>0</v>
      </c>
      <c r="AF265" s="588">
        <f t="shared" ca="1" si="257"/>
        <v>0</v>
      </c>
      <c r="AG265" s="588">
        <f t="shared" ca="1" si="257"/>
        <v>0</v>
      </c>
      <c r="AH265" s="588">
        <f t="shared" ca="1" si="257"/>
        <v>0</v>
      </c>
      <c r="AI265" s="588">
        <f t="shared" ca="1" si="257"/>
        <v>0</v>
      </c>
      <c r="AJ265" s="588">
        <f t="shared" ca="1" si="257"/>
        <v>0</v>
      </c>
      <c r="AK265" s="588">
        <f t="shared" ca="1" si="257"/>
        <v>0</v>
      </c>
    </row>
    <row r="266" spans="1:37" ht="13.15" customHeight="1">
      <c r="A266" s="206"/>
      <c r="B266" s="261">
        <f ca="1">IF($F266&gt;$E$2,0,IF(E266&lt;&gt;"",MATCH(F267&amp;" - Mapa",Orçamento!J:J,),0))</f>
        <v>0</v>
      </c>
      <c r="C266" s="215">
        <f ca="1">IF($D266&gt;1,_xlfn.MAXIFS(Orçamento!G:G,Orçamento!J:J,F267&amp;" - Mapa")+6-B266,0)</f>
        <v>0</v>
      </c>
      <c r="D266" s="261">
        <f ca="1">IF($F266&gt;$E$2,0,IF($G266=$E$6,$D$2,IF(E266&lt;&gt;"",_xlfn.MAXIFS(Orçamento!E:E,Orçamento!J:J,F267&amp;" - Mapa"),0)))</f>
        <v>0</v>
      </c>
      <c r="E266" s="215" t="str">
        <f ca="1">IF(F267="","",_xlfn.IFNA(MATCH($F267,'QC rev00'!$G$10:$G$120,),""))</f>
        <v/>
      </c>
      <c r="F266" s="207" cm="1">
        <f t="array" aca="1" ref="F266" ca="1">OFFSET(F266,-3,,,)+1</f>
        <v>82</v>
      </c>
      <c r="G266" s="751" t="str" cm="1">
        <f t="array" aca="1" ref="G266" ca="1">IF($F266&gt;$E$2,"",IF($F$2=1,INDEX('QC rev00'!$M$10:$T$120,$F268,2),IF($F$2=2,INDEX(#REF!,$F268,2),INDEX(#REF!,$F268,2))))</f>
        <v/>
      </c>
      <c r="H266" s="727" t="str" cm="1">
        <f t="array" aca="1" ref="H266" ca="1">IF($F266&gt;$E$2,"",IF($F$2=1,INDEX('QC rev00'!$M$10:$T$120,$F268,3),IF($F$2=2,INDEX(#REF!,$F268,3),INDEX(#REF!,$F268,3))))</f>
        <v/>
      </c>
      <c r="I266" s="728"/>
      <c r="J266" s="745"/>
      <c r="K266" s="746"/>
      <c r="L266" s="754" t="str" cm="1">
        <f t="array" aca="1" ref="L266" ca="1">IF($F266&gt;$E$2,"",IF($F$2=1,INDEX('QC rev00'!$M$10:$T$120,$F268,7),IF($F$2=2,INDEX(#REF!,$F268,7),INDEX(#REF!,$F268,7))))</f>
        <v/>
      </c>
      <c r="M266" s="733" t="str" cm="1">
        <f t="array" aca="1" ref="M266" ca="1">IF($F266&gt;$E$2,"",IF($F$2=1,INDEX('QC rev00'!$M$10:$T$120,$F268,8),IF($F$2=2,INDEX(#REF!,$F268,8),INDEX(#REF!,$F268,8))))</f>
        <v/>
      </c>
      <c r="N266" s="736" cm="1">
        <f t="array" aca="1" ref="N266" ca="1">IF($F266&gt;$E$2,0,IF(_xlfn.IFNA(MATCH($G266,Listas!$E$4:$E$206,),0)&gt;0,$F$5,IF($F$2=1,INDEX('QC rev00'!$M$10:$U$120,$F268,9),IF($F$2=2,INDEX(#REF!,$F268,9),INDEX(#REF!,$F268,9)))))</f>
        <v>0</v>
      </c>
      <c r="O266" s="739" cm="1">
        <f t="array" aca="1" ref="O266" ca="1">IF($F266&gt;$E$2,0,IF(_xlfn.IFNA(MATCH($G266,Listas!$E$4:$E$206,),0)&gt;0,1,IF($H$10=0,0,IF($F$2=1,INDEX('QC rev00'!$M$10:$BC$120,$F268,9+$F$3),IF($F$2=2,INDEX(#REF!,$F268,9+$F$3),INDEX(#REF!,$F268,9+$F$3)))*IF($E$5="X",1,1-$B268-$C268))))</f>
        <v>0</v>
      </c>
      <c r="P266" s="742">
        <f t="shared" ref="P266" ca="1" si="258">N266*O266</f>
        <v>0</v>
      </c>
      <c r="Q266" s="262" t="s">
        <v>89</v>
      </c>
      <c r="R266" s="308" t="str" cm="1">
        <f t="array" aca="1" ref="R266" ca="1">IF($D266=0,"",IF($G266=$E$6,INDEX(Orçamento!$U:$U,MATCH(R$21,Orçamento!$C:$C,),1),INDEX(Orçamento!$U:$U,$B266,1)))</f>
        <v/>
      </c>
      <c r="S266" s="309" t="str">
        <f ca="1">IF(S$21&gt;$D266,"",IF($G266=$E$6,INDEX(Orçamento!$U:$U,MATCH(S$21,Orçamento!$C:$C,),1),INDEX(Orçamento!$U:$U,MATCH(S$21&amp;"-"&amp;$F267,Orçamento!$F:$F,),1)))</f>
        <v/>
      </c>
      <c r="T266" s="309" t="str">
        <f ca="1">IF(T$21&gt;$D266,"",IF($G266=$E$6,INDEX(Orçamento!$U:$U,MATCH(T$21,Orçamento!$C:$C,),1),INDEX(Orçamento!$U:$U,MATCH(T$21&amp;"-"&amp;$F267,Orçamento!$F:$F,),1)))</f>
        <v/>
      </c>
      <c r="U266" s="310" t="str">
        <f ca="1">IF(U$21&gt;$D266,"",IF($G266=$E$6,INDEX(Orçamento!$U:$U,MATCH(U$21,Orçamento!$C:$C,),1),INDEX(Orçamento!$U:$U,MATCH(U$21&amp;"-"&amp;$F267,Orçamento!$F:$F,),1)))</f>
        <v/>
      </c>
      <c r="V266" s="309" t="str">
        <f ca="1">IF(V$21&gt;$D266,"",IF($G266=$E$6,INDEX(Orçamento!$U:$U,MATCH(V$21,Orçamento!$C:$C,),1),INDEX(Orçamento!$U:$U,MATCH(V$21&amp;"-"&amp;$F267,Orçamento!$F:$F,),1)))</f>
        <v/>
      </c>
      <c r="W266" s="309" t="str">
        <f ca="1">IF(W$21&gt;$D266,"",IF($G266=$E$6,INDEX(Orçamento!$U:$U,MATCH(W$21,Orçamento!$C:$C,),1),INDEX(Orçamento!$U:$U,MATCH(W$21&amp;"-"&amp;$F267,Orçamento!$F:$F,),1)))</f>
        <v/>
      </c>
      <c r="X266" s="309" t="str">
        <f ca="1">IF(X$21&gt;$D266,"",IF($G266=$E$6,INDEX(Orçamento!$U:$U,MATCH(X$21,Orçamento!$C:$C,),1),INDEX(Orçamento!$U:$U,MATCH(X$21&amp;"-"&amp;$F267,Orçamento!$F:$F,),1)))</f>
        <v/>
      </c>
      <c r="Y266" s="309" t="str">
        <f ca="1">IF(Y$21&gt;$D266,"",IF($G266=$E$6,INDEX(Orçamento!$U:$U,MATCH(Y$21,Orçamento!$C:$C,),1),INDEX(Orçamento!$U:$U,MATCH(Y$21&amp;"-"&amp;$F267,Orçamento!$F:$F,),1)))</f>
        <v/>
      </c>
      <c r="Z266" s="309" t="str">
        <f ca="1">IF(Z$21&gt;$D266,"",IF($G266=$E$6,INDEX(Orçamento!$U:$U,MATCH(Z$21,Orçamento!$C:$C,),1),INDEX(Orçamento!$U:$U,MATCH(Z$21&amp;"-"&amp;$F267,Orçamento!$F:$F,),1)))</f>
        <v/>
      </c>
      <c r="AA266" s="311" t="str">
        <f ca="1">IF(AA$21&gt;$D266,"",IF($G266=$E$6,INDEX(Orçamento!$U:$U,MATCH(AA$21,Orçamento!$C:$C,),1),INDEX(Orçamento!$U:$U,MATCH(AA$21&amp;"-"&amp;$F267,Orçamento!$F:$F,),1)))</f>
        <v/>
      </c>
      <c r="AB266" s="311" t="str">
        <f ca="1">IF(AB$21&gt;$D266,"",IF($G266=$E$6,INDEX(Orçamento!$U:$U,MATCH(AB$21,Orçamento!$C:$C,),1),INDEX(Orçamento!$U:$U,MATCH(AB$21&amp;"-"&amp;$F267,Orçamento!$F:$F,),1)))</f>
        <v/>
      </c>
      <c r="AC266" s="311" t="str">
        <f ca="1">IF(AC$21&gt;$D266,"",IF($G266=$E$6,INDEX(Orçamento!$U:$U,MATCH(AC$21,Orçamento!$C:$C,),1),INDEX(Orçamento!$U:$U,MATCH(AC$21&amp;"-"&amp;$F267,Orçamento!$F:$F,),1)))</f>
        <v/>
      </c>
      <c r="AD266" s="311" t="str">
        <f ca="1">IF(AD$21&gt;$D266,"",IF($G266=$E$6,INDEX(Orçamento!$U:$U,MATCH(AD$21,Orçamento!$C:$C,),1),INDEX(Orçamento!$U:$U,MATCH(AD$21&amp;"-"&amp;$F267,Orçamento!$F:$F,),1)))</f>
        <v/>
      </c>
      <c r="AE266" s="311" t="str">
        <f ca="1">IF(AE$21&gt;$D266,"",IF($G266=$E$6,INDEX(Orçamento!$U:$U,MATCH(AE$21,Orçamento!$C:$C,),1),INDEX(Orçamento!$U:$U,MATCH(AE$21&amp;"-"&amp;$F267,Orçamento!$F:$F,),1)))</f>
        <v/>
      </c>
      <c r="AF266" s="311" t="str">
        <f ca="1">IF(AF$21&gt;$D266,"",IF($G266=$E$6,INDEX(Orçamento!$U:$U,MATCH(AF$21,Orçamento!$C:$C,),1),INDEX(Orçamento!$U:$U,MATCH(AF$21&amp;"-"&amp;$F267,Orçamento!$F:$F,),1)))</f>
        <v/>
      </c>
      <c r="AG266" s="311" t="str">
        <f ca="1">IF(AG$21&gt;$D266,"",IF($G266=$E$6,INDEX(Orçamento!$U:$U,MATCH(AG$21,Orçamento!$C:$C,),1),INDEX(Orçamento!$U:$U,MATCH(AG$21&amp;"-"&amp;$F267,Orçamento!$F:$F,),1)))</f>
        <v/>
      </c>
      <c r="AH266" s="311" t="str">
        <f ca="1">IF(AH$21&gt;$D266,"",IF($G266=$E$6,INDEX(Orçamento!$U:$U,MATCH(AH$21,Orçamento!$C:$C,),1),INDEX(Orçamento!$U:$U,MATCH(AH$21&amp;"-"&amp;$F267,Orçamento!$F:$F,),1)))</f>
        <v/>
      </c>
      <c r="AI266" s="311" t="str">
        <f ca="1">IF(AI$21&gt;$D266,"",IF($G266=$E$6,INDEX(Orçamento!$U:$U,MATCH(AI$21,Orçamento!$C:$C,),1),INDEX(Orçamento!$U:$U,MATCH(AI$21&amp;"-"&amp;$F267,Orçamento!$F:$F,),1)))</f>
        <v/>
      </c>
      <c r="AJ266" s="311" t="str">
        <f ca="1">IF(AJ$21&gt;$D266,"",IF($G266=$E$6,INDEX(Orçamento!$U:$U,MATCH(AJ$21,Orçamento!$C:$C,),1),INDEX(Orçamento!$U:$U,MATCH(AJ$21&amp;"-"&amp;$F267,Orçamento!$F:$F,),1)))</f>
        <v/>
      </c>
      <c r="AK266" s="311" t="str">
        <f ca="1">IF(AK$21&gt;$D266,"",IF($G266=$E$6,INDEX(Orçamento!$U:$U,MATCH(AK$21,Orçamento!$C:$C,),1),INDEX(Orçamento!$U:$U,MATCH(AK$21&amp;"-"&amp;$F267,Orçamento!$F:$F,),1)))</f>
        <v/>
      </c>
    </row>
    <row r="267" spans="1:37" ht="13.15" customHeight="1">
      <c r="A267" s="206"/>
      <c r="B267" s="263">
        <f t="shared" ref="B267" ca="1" si="259">IF($F266&gt;$E$2,0,(1/(1-B268-C268))*(B268+C268))</f>
        <v>0</v>
      </c>
      <c r="C267" s="264" cm="1">
        <f t="array" aca="1" ref="C267" ca="1">IF(ROUND(SUM(IF(R266:AK266&lt;&gt;"",(R267:AK267)))-N266,3)&lt;&gt;0,"X",0)</f>
        <v>0</v>
      </c>
      <c r="D267" s="206"/>
      <c r="E267" s="215" t="str" cm="1">
        <f t="array" aca="1" ref="E267" ca="1">IF($F266&gt;$E$2,"",INDEX('QC rev00'!$J$9:$J$120,1+E266,1))</f>
        <v/>
      </c>
      <c r="F267" s="215" t="str" cm="1">
        <f t="array" aca="1" ref="F267" ca="1">IF($F266&gt;$E$2,"",IF($F$2=1,INDEX('QC rev00'!$M$10:$T$120,$F268,1),IF($F$2=2,INDEX(#REF!,$F268,1),INDEX(#REF!,$F268,1))))</f>
        <v/>
      </c>
      <c r="G267" s="752"/>
      <c r="H267" s="729"/>
      <c r="I267" s="730"/>
      <c r="J267" s="747"/>
      <c r="K267" s="748"/>
      <c r="L267" s="755"/>
      <c r="M267" s="734"/>
      <c r="N267" s="737"/>
      <c r="O267" s="740"/>
      <c r="P267" s="743"/>
      <c r="Q267" s="265" t="s">
        <v>90</v>
      </c>
      <c r="R267" s="312" t="str" cm="1">
        <f t="array" aca="1" ref="R267" ca="1">IF(OR($D266=0,R266="",$N266=0),"",
IF($G266=$E$6,
SUM(IF(OFFSET($R$23,,,($F266-1)*3-2,$D$3)=R266,OFFSET($R$25,,,($F266-1)*3-2,$D$3)*OFFSET($B$23,1,,($F266-1)*3-2,1))),
IF($D266=1,$N266,
SUMIF(OFFSET(Orçamento!$D$1,$B266-1,,$C266,),$F267&amp;"-"&amp;R266,OFFSET(Orçamento!$I$1,$B266-1,,$C266,))*$N266/$E267)))</f>
        <v/>
      </c>
      <c r="S267" s="312" t="str" cm="1">
        <f t="array" aca="1" ref="S267" ca="1">IF(OR($D266=0,S266="",$N266=0),"",
IF($G266=$E$6,
SUM(IF(OFFSET($R$23,,,($F266-1)*3-2,$D$3)=S266,OFFSET($R$25,,,($F266-1)*3-2,$D$3)*OFFSET($B$23,1,,($F266-1)*3-2,1))),
IF($D266=1,$N266,
SUMIF(OFFSET(Orçamento!$D$1,$B266-1,,$C266,),$F267&amp;"-"&amp;S266,OFFSET(Orçamento!$I$1,$B266-1,,$C266,))*$N266/$E267)))</f>
        <v/>
      </c>
      <c r="T267" s="312" t="str" cm="1">
        <f t="array" aca="1" ref="T267" ca="1">IF(OR($D266=0,T266="",$N266=0),"",
IF($G266=$E$6,
SUM(IF(OFFSET($R$23,,,($F266-1)*3-2,$D$3)=T266,OFFSET($R$25,,,($F266-1)*3-2,$D$3)*OFFSET($B$23,1,,($F266-1)*3-2,1))),
IF($D266=1,$N266,
SUMIF(OFFSET(Orçamento!$D$1,$B266-1,,$C266,),$F267&amp;"-"&amp;T266,OFFSET(Orçamento!$I$1,$B266-1,,$C266,))*$N266/$E267)))</f>
        <v/>
      </c>
      <c r="U267" s="313" t="str" cm="1">
        <f t="array" aca="1" ref="U267" ca="1">IF(OR($D266=0,U266="",$N266=0),"",
IF($G266=$E$6,
SUM(IF(OFFSET($R$23,,,($F266-1)*3-2,$D$3)=U266,OFFSET($R$25,,,($F266-1)*3-2,$D$3)*OFFSET($B$23,1,,($F266-1)*3-2,1))),
IF($D266=1,$N266,
SUMIF(OFFSET(Orçamento!$D$1,$B266-1,,$C266,),$F267&amp;"-"&amp;U266,OFFSET(Orçamento!$I$1,$B266-1,,$C266,))*$N266/$E267)))</f>
        <v/>
      </c>
      <c r="V267" s="312" t="str" cm="1">
        <f t="array" aca="1" ref="V267" ca="1">IF(OR($D266=0,V266="",$N266=0),"",
IF($G266=$E$6,
SUM(IF(OFFSET($R$23,,,($F266-1)*3-2,$D$3)=V266,OFFSET($R$25,,,($F266-1)*3-2,$D$3)*OFFSET($B$23,1,,($F266-1)*3-2,1))),
IF($D266=1,$N266,
SUMIF(OFFSET(Orçamento!$D$1,$B266-1,,$C266,),$F267&amp;"-"&amp;V266,OFFSET(Orçamento!$I$1,$B266-1,,$C266,))*$N266/$E267)))</f>
        <v/>
      </c>
      <c r="W267" s="312" t="str" cm="1">
        <f t="array" aca="1" ref="W267" ca="1">IF(OR($D266=0,W266="",$N266=0),"",
IF($G266=$E$6,
SUM(IF(OFFSET($R$23,,,($F266-1)*3-2,$D$3)=W266,OFFSET($R$25,,,($F266-1)*3-2,$D$3)*OFFSET($B$23,1,,($F266-1)*3-2,1))),
IF($D266=1,$N266,
SUMIF(OFFSET(Orçamento!$D$1,$B266-1,,$C266,),$F267&amp;"-"&amp;W266,OFFSET(Orçamento!$I$1,$B266-1,,$C266,))*$N266/$E267)))</f>
        <v/>
      </c>
      <c r="X267" s="312" t="str" cm="1">
        <f t="array" aca="1" ref="X267" ca="1">IF(OR($D266=0,X266="",$N266=0),"",
IF($G266=$E$6,
SUM(IF(OFFSET($R$23,,,($F266-1)*3-2,$D$3)=X266,OFFSET($R$25,,,($F266-1)*3-2,$D$3)*OFFSET($B$23,1,,($F266-1)*3-2,1))),
IF($D266=1,$N266,
SUMIF(OFFSET(Orçamento!$D$1,$B266-1,,$C266,),$F267&amp;"-"&amp;X266,OFFSET(Orçamento!$I$1,$B266-1,,$C266,))*$N266/$E267)))</f>
        <v/>
      </c>
      <c r="Y267" s="312" t="str" cm="1">
        <f t="array" aca="1" ref="Y267" ca="1">IF(OR($D266=0,Y266="",$N266=0),"",
IF($G266=$E$6,
SUM(IF(OFFSET($R$23,,,($F266-1)*3-2,$D$3)=Y266,OFFSET($R$25,,,($F266-1)*3-2,$D$3)*OFFSET($B$23,1,,($F266-1)*3-2,1))),
IF($D266=1,$N266,
SUMIF(OFFSET(Orçamento!$D$1,$B266-1,,$C266,),$F267&amp;"-"&amp;Y266,OFFSET(Orçamento!$I$1,$B266-1,,$C266,))*$N266/$E267)))</f>
        <v/>
      </c>
      <c r="Z267" s="312" t="str" cm="1">
        <f t="array" aca="1" ref="Z267" ca="1">IF(OR($D266=0,Z266="",$N266=0),"",
IF($G266=$E$6,
SUM(IF(OFFSET($R$23,,,($F266-1)*3-2,$D$3)=Z266,OFFSET($R$25,,,($F266-1)*3-2,$D$3)*OFFSET($B$23,1,,($F266-1)*3-2,1))),
IF($D266=1,$N266,
SUMIF(OFFSET(Orçamento!$D$1,$B266-1,,$C266,),$F267&amp;"-"&amp;Z266,OFFSET(Orçamento!$I$1,$B266-1,,$C266,))*$N266/$E267)))</f>
        <v/>
      </c>
      <c r="AA267" s="314" t="str" cm="1">
        <f t="array" aca="1" ref="AA267" ca="1">IF(OR($D266=0,AA266="",$N266=0),"",
IF($G266=$E$6,
SUM(IF(OFFSET($R$23,,,($F266-1)*3-2,$D$3)=AA266,OFFSET($R$25,,,($F266-1)*3-2,$D$3)*OFFSET($B$23,1,,($F266-1)*3-2,1))),
IF($D266=1,$N266,
SUMIF(OFFSET(Orçamento!$D$1,$B266-1,,$C266,),$F267&amp;"-"&amp;AA266,OFFSET(Orçamento!$I$1,$B266-1,,$C266,))*$N266/$E267)))</f>
        <v/>
      </c>
      <c r="AB267" s="314" t="str" cm="1">
        <f t="array" aca="1" ref="AB267" ca="1">IF(OR($D266=0,AB266="",$N266=0),"",
IF($G266=$E$6,
SUM(IF(OFFSET($R$23,,,($F266-1)*3-2,$D$3)=AB266,OFFSET($R$25,,,($F266-1)*3-2,$D$3)*OFFSET($B$23,1,,($F266-1)*3-2,1))),
IF($D266=1,$N266,
SUMIF(OFFSET(Orçamento!$D$1,$B266-1,,$C266,),$F267&amp;"-"&amp;AB266,OFFSET(Orçamento!$I$1,$B266-1,,$C266,))*$N266/$E267)))</f>
        <v/>
      </c>
      <c r="AC267" s="314" t="str" cm="1">
        <f t="array" aca="1" ref="AC267" ca="1">IF(OR($D266=0,AC266="",$N266=0),"",
IF($G266=$E$6,
SUM(IF(OFFSET($R$23,,,($F266-1)*3-2,$D$3)=AC266,OFFSET($R$25,,,($F266-1)*3-2,$D$3)*OFFSET($B$23,1,,($F266-1)*3-2,1))),
IF($D266=1,$N266,
SUMIF(OFFSET(Orçamento!$D$1,$B266-1,,$C266,),$F267&amp;"-"&amp;AC266,OFFSET(Orçamento!$I$1,$B266-1,,$C266,))*$N266/$E267)))</f>
        <v/>
      </c>
      <c r="AD267" s="314" t="str" cm="1">
        <f t="array" aca="1" ref="AD267" ca="1">IF(OR($D266=0,AD266="",$N266=0),"",
IF($G266=$E$6,
SUM(IF(OFFSET($R$23,,,($F266-1)*3-2,$D$3)=AD266,OFFSET($R$25,,,($F266-1)*3-2,$D$3)*OFFSET($B$23,1,,($F266-1)*3-2,1))),
IF($D266=1,$N266,
SUMIF(OFFSET(Orçamento!$D$1,$B266-1,,$C266,),$F267&amp;"-"&amp;AD266,OFFSET(Orçamento!$I$1,$B266-1,,$C266,))*$N266/$E267)))</f>
        <v/>
      </c>
      <c r="AE267" s="314" t="str" cm="1">
        <f t="array" aca="1" ref="AE267" ca="1">IF(OR($D266=0,AE266="",$N266=0),"",
IF($G266=$E$6,
SUM(IF(OFFSET($R$23,,,($F266-1)*3-2,$D$3)=AE266,OFFSET($R$25,,,($F266-1)*3-2,$D$3)*OFFSET($B$23,1,,($F266-1)*3-2,1))),
IF($D266=1,$N266,
SUMIF(OFFSET(Orçamento!$D$1,$B266-1,,$C266,),$F267&amp;"-"&amp;AE266,OFFSET(Orçamento!$I$1,$B266-1,,$C266,))*$N266/$E267)))</f>
        <v/>
      </c>
      <c r="AF267" s="314" t="str" cm="1">
        <f t="array" aca="1" ref="AF267" ca="1">IF(OR($D266=0,AF266="",$N266=0),"",
IF($G266=$E$6,
SUM(IF(OFFSET($R$23,,,($F266-1)*3-2,$D$3)=AF266,OFFSET($R$25,,,($F266-1)*3-2,$D$3)*OFFSET($B$23,1,,($F266-1)*3-2,1))),
IF($D266=1,$N266,
SUMIF(OFFSET(Orçamento!$D$1,$B266-1,,$C266,),$F267&amp;"-"&amp;AF266,OFFSET(Orçamento!$I$1,$B266-1,,$C266,))*$N266/$E267)))</f>
        <v/>
      </c>
      <c r="AG267" s="314" t="str" cm="1">
        <f t="array" aca="1" ref="AG267" ca="1">IF(OR($D266=0,AG266="",$N266=0),"",
IF($G266=$E$6,
SUM(IF(OFFSET($R$23,,,($F266-1)*3-2,$D$3)=AG266,OFFSET($R$25,,,($F266-1)*3-2,$D$3)*OFFSET($B$23,1,,($F266-1)*3-2,1))),
IF($D266=1,$N266,
SUMIF(OFFSET(Orçamento!$D$1,$B266-1,,$C266,),$F267&amp;"-"&amp;AG266,OFFSET(Orçamento!$I$1,$B266-1,,$C266,))*$N266/$E267)))</f>
        <v/>
      </c>
      <c r="AH267" s="314" t="str" cm="1">
        <f t="array" aca="1" ref="AH267" ca="1">IF(OR($D266=0,AH266="",$N266=0),"",
IF($G266=$E$6,
SUM(IF(OFFSET($R$23,,,($F266-1)*3-2,$D$3)=AH266,OFFSET($R$25,,,($F266-1)*3-2,$D$3)*OFFSET($B$23,1,,($F266-1)*3-2,1))),
IF($D266=1,$N266,
SUMIF(OFFSET(Orçamento!$D$1,$B266-1,,$C266,),$F267&amp;"-"&amp;AH266,OFFSET(Orçamento!$I$1,$B266-1,,$C266,))*$N266/$E267)))</f>
        <v/>
      </c>
      <c r="AI267" s="314" t="str" cm="1">
        <f t="array" aca="1" ref="AI267" ca="1">IF(OR($D266=0,AI266="",$N266=0),"",
IF($G266=$E$6,
SUM(IF(OFFSET($R$23,,,($F266-1)*3-2,$D$3)=AI266,OFFSET($R$25,,,($F266-1)*3-2,$D$3)*OFFSET($B$23,1,,($F266-1)*3-2,1))),
IF($D266=1,$N266,
SUMIF(OFFSET(Orçamento!$D$1,$B266-1,,$C266,),$F267&amp;"-"&amp;AI266,OFFSET(Orçamento!$I$1,$B266-1,,$C266,))*$N266/$E267)))</f>
        <v/>
      </c>
      <c r="AJ267" s="314" t="str" cm="1">
        <f t="array" aca="1" ref="AJ267" ca="1">IF(OR($D266=0,AJ266="",$N266=0),"",
IF($G266=$E$6,
SUM(IF(OFFSET($R$23,,,($F266-1)*3-2,$D$3)=AJ266,OFFSET($R$25,,,($F266-1)*3-2,$D$3)*OFFSET($B$23,1,,($F266-1)*3-2,1))),
IF($D266=1,$N266,
SUMIF(OFFSET(Orçamento!$D$1,$B266-1,,$C266,),$F267&amp;"-"&amp;AJ266,OFFSET(Orçamento!$I$1,$B266-1,,$C266,))*$N266/$E267)))</f>
        <v/>
      </c>
      <c r="AK267" s="314" t="str" cm="1">
        <f t="array" aca="1" ref="AK267" ca="1">IF(OR($D266=0,AK266="",$N266=0),"",
IF($G266=$E$6,
SUM(IF(OFFSET($R$23,,,($F266-1)*3-2,$D$3)=AK266,OFFSET($R$25,,,($F266-1)*3-2,$D$3)*OFFSET($B$23,1,,($F266-1)*3-2,1))),
IF($D266=1,$N266,
SUMIF(OFFSET(Orçamento!$D$1,$B266-1,,$C266,),$F267&amp;"-"&amp;AK266,OFFSET(Orçamento!$I$1,$B266-1,,$C266,))*$N266/$E267)))</f>
        <v/>
      </c>
    </row>
    <row r="268" spans="1:37" ht="13.15" customHeight="1">
      <c r="A268" s="206"/>
      <c r="B268" s="266" t="str" cm="1">
        <f t="array" aca="1" ref="B268" ca="1">IF($F266&gt;$E$2,"",IF($F$2=1,INDEX('QC rev00'!$M$10:$T$120,$F268,5),IF($F$2=2,INDEX(#REF!,$F268,5),INDEX(#REF!,$F268,5))))</f>
        <v/>
      </c>
      <c r="C268" s="266" t="str" cm="1">
        <f t="array" aca="1" ref="C268" ca="1">IF($F266&gt;$E$2,"",IF($F$2=1,INDEX('QC rev00'!$M$10:$T$120,$F268,6),IF($F$2=2,INDEX(#REF!,$F268,6),INDEX(#REF!,$F268,6))))</f>
        <v/>
      </c>
      <c r="D268" s="207"/>
      <c r="E268" s="207"/>
      <c r="F268" s="207" t="str">
        <f ca="1">IF(F266&gt;$E$2,"",MATCH(F266,'QC rev00'!$C$10:$C$120,))</f>
        <v/>
      </c>
      <c r="G268" s="753"/>
      <c r="H268" s="731"/>
      <c r="I268" s="732"/>
      <c r="J268" s="749"/>
      <c r="K268" s="750"/>
      <c r="L268" s="756"/>
      <c r="M268" s="735"/>
      <c r="N268" s="738"/>
      <c r="O268" s="741"/>
      <c r="P268" s="744"/>
      <c r="Q268" s="267" t="s">
        <v>91</v>
      </c>
      <c r="R268" s="588">
        <f t="shared" ref="R268:AK268" ca="1" si="260">IFERROR(R267*$O266,0)</f>
        <v>0</v>
      </c>
      <c r="S268" s="588">
        <f t="shared" ca="1" si="260"/>
        <v>0</v>
      </c>
      <c r="T268" s="588">
        <f t="shared" ca="1" si="260"/>
        <v>0</v>
      </c>
      <c r="U268" s="589">
        <f t="shared" ca="1" si="260"/>
        <v>0</v>
      </c>
      <c r="V268" s="588">
        <f t="shared" ca="1" si="260"/>
        <v>0</v>
      </c>
      <c r="W268" s="588">
        <f t="shared" ca="1" si="260"/>
        <v>0</v>
      </c>
      <c r="X268" s="588">
        <f t="shared" ca="1" si="260"/>
        <v>0</v>
      </c>
      <c r="Y268" s="588">
        <f t="shared" ca="1" si="260"/>
        <v>0</v>
      </c>
      <c r="Z268" s="588">
        <f t="shared" ca="1" si="260"/>
        <v>0</v>
      </c>
      <c r="AA268" s="588">
        <f t="shared" ca="1" si="260"/>
        <v>0</v>
      </c>
      <c r="AB268" s="588">
        <f t="shared" ca="1" si="260"/>
        <v>0</v>
      </c>
      <c r="AC268" s="588">
        <f t="shared" ca="1" si="260"/>
        <v>0</v>
      </c>
      <c r="AD268" s="588">
        <f t="shared" ca="1" si="260"/>
        <v>0</v>
      </c>
      <c r="AE268" s="588">
        <f t="shared" ca="1" si="260"/>
        <v>0</v>
      </c>
      <c r="AF268" s="588">
        <f t="shared" ca="1" si="260"/>
        <v>0</v>
      </c>
      <c r="AG268" s="588">
        <f t="shared" ca="1" si="260"/>
        <v>0</v>
      </c>
      <c r="AH268" s="588">
        <f t="shared" ca="1" si="260"/>
        <v>0</v>
      </c>
      <c r="AI268" s="588">
        <f t="shared" ca="1" si="260"/>
        <v>0</v>
      </c>
      <c r="AJ268" s="588">
        <f t="shared" ca="1" si="260"/>
        <v>0</v>
      </c>
      <c r="AK268" s="588">
        <f t="shared" ca="1" si="260"/>
        <v>0</v>
      </c>
    </row>
    <row r="269" spans="1:37" ht="13.15" customHeight="1">
      <c r="A269" s="206"/>
      <c r="B269" s="261">
        <f ca="1">IF($F269&gt;$E$2,0,IF(E269&lt;&gt;"",MATCH(F270&amp;" - Mapa",Orçamento!J:J,),0))</f>
        <v>0</v>
      </c>
      <c r="C269" s="215">
        <f ca="1">IF($D269&gt;1,_xlfn.MAXIFS(Orçamento!G:G,Orçamento!J:J,F270&amp;" - Mapa")+6-B269,0)</f>
        <v>0</v>
      </c>
      <c r="D269" s="261">
        <f ca="1">IF($F269&gt;$E$2,0,IF($G269=$E$6,$D$2,IF(E269&lt;&gt;"",_xlfn.MAXIFS(Orçamento!E:E,Orçamento!J:J,F270&amp;" - Mapa"),0)))</f>
        <v>0</v>
      </c>
      <c r="E269" s="215" t="str">
        <f ca="1">IF(F270="","",_xlfn.IFNA(MATCH($F270,'QC rev00'!$G$10:$G$120,),""))</f>
        <v/>
      </c>
      <c r="F269" s="207" cm="1">
        <f t="array" aca="1" ref="F269" ca="1">OFFSET(F269,-3,,,)+1</f>
        <v>83</v>
      </c>
      <c r="G269" s="751" t="str" cm="1">
        <f t="array" aca="1" ref="G269" ca="1">IF($F269&gt;$E$2,"",IF($F$2=1,INDEX('QC rev00'!$M$10:$T$120,$F271,2),IF($F$2=2,INDEX(#REF!,$F271,2),INDEX(#REF!,$F271,2))))</f>
        <v/>
      </c>
      <c r="H269" s="727" t="str" cm="1">
        <f t="array" aca="1" ref="H269" ca="1">IF($F269&gt;$E$2,"",IF($F$2=1,INDEX('QC rev00'!$M$10:$T$120,$F271,3),IF($F$2=2,INDEX(#REF!,$F271,3),INDEX(#REF!,$F271,3))))</f>
        <v/>
      </c>
      <c r="I269" s="728"/>
      <c r="J269" s="745"/>
      <c r="K269" s="746"/>
      <c r="L269" s="754" t="str" cm="1">
        <f t="array" aca="1" ref="L269" ca="1">IF($F269&gt;$E$2,"",IF($F$2=1,INDEX('QC rev00'!$M$10:$T$120,$F271,7),IF($F$2=2,INDEX(#REF!,$F271,7),INDEX(#REF!,$F271,7))))</f>
        <v/>
      </c>
      <c r="M269" s="733" t="str" cm="1">
        <f t="array" aca="1" ref="M269" ca="1">IF($F269&gt;$E$2,"",IF($F$2=1,INDEX('QC rev00'!$M$10:$T$120,$F271,8),IF($F$2=2,INDEX(#REF!,$F271,8),INDEX(#REF!,$F271,8))))</f>
        <v/>
      </c>
      <c r="N269" s="736" cm="1">
        <f t="array" aca="1" ref="N269" ca="1">IF($F269&gt;$E$2,0,IF(_xlfn.IFNA(MATCH($G269,Listas!$E$4:$E$206,),0)&gt;0,$F$5,IF($F$2=1,INDEX('QC rev00'!$M$10:$U$120,$F271,9),IF($F$2=2,INDEX(#REF!,$F271,9),INDEX(#REF!,$F271,9)))))</f>
        <v>0</v>
      </c>
      <c r="O269" s="739" cm="1">
        <f t="array" aca="1" ref="O269" ca="1">IF($F269&gt;$E$2,0,IF(_xlfn.IFNA(MATCH($G269,Listas!$E$4:$E$206,),0)&gt;0,1,IF($H$10=0,0,IF($F$2=1,INDEX('QC rev00'!$M$10:$BC$120,$F271,9+$F$3),IF($F$2=2,INDEX(#REF!,$F271,9+$F$3),INDEX(#REF!,$F271,9+$F$3)))*IF($E$5="X",1,1-$B271-$C271))))</f>
        <v>0</v>
      </c>
      <c r="P269" s="742">
        <f t="shared" ref="P269" ca="1" si="261">N269*O269</f>
        <v>0</v>
      </c>
      <c r="Q269" s="262" t="s">
        <v>89</v>
      </c>
      <c r="R269" s="308" t="str" cm="1">
        <f t="array" aca="1" ref="R269" ca="1">IF($D269=0,"",IF($G269=$E$6,INDEX(Orçamento!$U:$U,MATCH(R$21,Orçamento!$C:$C,),1),INDEX(Orçamento!$U:$U,$B269,1)))</f>
        <v/>
      </c>
      <c r="S269" s="309" t="str">
        <f ca="1">IF(S$21&gt;$D269,"",IF($G269=$E$6,INDEX(Orçamento!$U:$U,MATCH(S$21,Orçamento!$C:$C,),1),INDEX(Orçamento!$U:$U,MATCH(S$21&amp;"-"&amp;$F270,Orçamento!$F:$F,),1)))</f>
        <v/>
      </c>
      <c r="T269" s="309" t="str">
        <f ca="1">IF(T$21&gt;$D269,"",IF($G269=$E$6,INDEX(Orçamento!$U:$U,MATCH(T$21,Orçamento!$C:$C,),1),INDEX(Orçamento!$U:$U,MATCH(T$21&amp;"-"&amp;$F270,Orçamento!$F:$F,),1)))</f>
        <v/>
      </c>
      <c r="U269" s="310" t="str">
        <f ca="1">IF(U$21&gt;$D269,"",IF($G269=$E$6,INDEX(Orçamento!$U:$U,MATCH(U$21,Orçamento!$C:$C,),1),INDEX(Orçamento!$U:$U,MATCH(U$21&amp;"-"&amp;$F270,Orçamento!$F:$F,),1)))</f>
        <v/>
      </c>
      <c r="V269" s="309" t="str">
        <f ca="1">IF(V$21&gt;$D269,"",IF($G269=$E$6,INDEX(Orçamento!$U:$U,MATCH(V$21,Orçamento!$C:$C,),1),INDEX(Orçamento!$U:$U,MATCH(V$21&amp;"-"&amp;$F270,Orçamento!$F:$F,),1)))</f>
        <v/>
      </c>
      <c r="W269" s="309" t="str">
        <f ca="1">IF(W$21&gt;$D269,"",IF($G269=$E$6,INDEX(Orçamento!$U:$U,MATCH(W$21,Orçamento!$C:$C,),1),INDEX(Orçamento!$U:$U,MATCH(W$21&amp;"-"&amp;$F270,Orçamento!$F:$F,),1)))</f>
        <v/>
      </c>
      <c r="X269" s="309" t="str">
        <f ca="1">IF(X$21&gt;$D269,"",IF($G269=$E$6,INDEX(Orçamento!$U:$U,MATCH(X$21,Orçamento!$C:$C,),1),INDEX(Orçamento!$U:$U,MATCH(X$21&amp;"-"&amp;$F270,Orçamento!$F:$F,),1)))</f>
        <v/>
      </c>
      <c r="Y269" s="309" t="str">
        <f ca="1">IF(Y$21&gt;$D269,"",IF($G269=$E$6,INDEX(Orçamento!$U:$U,MATCH(Y$21,Orçamento!$C:$C,),1),INDEX(Orçamento!$U:$U,MATCH(Y$21&amp;"-"&amp;$F270,Orçamento!$F:$F,),1)))</f>
        <v/>
      </c>
      <c r="Z269" s="309" t="str">
        <f ca="1">IF(Z$21&gt;$D269,"",IF($G269=$E$6,INDEX(Orçamento!$U:$U,MATCH(Z$21,Orçamento!$C:$C,),1),INDEX(Orçamento!$U:$U,MATCH(Z$21&amp;"-"&amp;$F270,Orçamento!$F:$F,),1)))</f>
        <v/>
      </c>
      <c r="AA269" s="311" t="str">
        <f ca="1">IF(AA$21&gt;$D269,"",IF($G269=$E$6,INDEX(Orçamento!$U:$U,MATCH(AA$21,Orçamento!$C:$C,),1),INDEX(Orçamento!$U:$U,MATCH(AA$21&amp;"-"&amp;$F270,Orçamento!$F:$F,),1)))</f>
        <v/>
      </c>
      <c r="AB269" s="311" t="str">
        <f ca="1">IF(AB$21&gt;$D269,"",IF($G269=$E$6,INDEX(Orçamento!$U:$U,MATCH(AB$21,Orçamento!$C:$C,),1),INDEX(Orçamento!$U:$U,MATCH(AB$21&amp;"-"&amp;$F270,Orçamento!$F:$F,),1)))</f>
        <v/>
      </c>
      <c r="AC269" s="311" t="str">
        <f ca="1">IF(AC$21&gt;$D269,"",IF($G269=$E$6,INDEX(Orçamento!$U:$U,MATCH(AC$21,Orçamento!$C:$C,),1),INDEX(Orçamento!$U:$U,MATCH(AC$21&amp;"-"&amp;$F270,Orçamento!$F:$F,),1)))</f>
        <v/>
      </c>
      <c r="AD269" s="311" t="str">
        <f ca="1">IF(AD$21&gt;$D269,"",IF($G269=$E$6,INDEX(Orçamento!$U:$U,MATCH(AD$21,Orçamento!$C:$C,),1),INDEX(Orçamento!$U:$U,MATCH(AD$21&amp;"-"&amp;$F270,Orçamento!$F:$F,),1)))</f>
        <v/>
      </c>
      <c r="AE269" s="311" t="str">
        <f ca="1">IF(AE$21&gt;$D269,"",IF($G269=$E$6,INDEX(Orçamento!$U:$U,MATCH(AE$21,Orçamento!$C:$C,),1),INDEX(Orçamento!$U:$U,MATCH(AE$21&amp;"-"&amp;$F270,Orçamento!$F:$F,),1)))</f>
        <v/>
      </c>
      <c r="AF269" s="311" t="str">
        <f ca="1">IF(AF$21&gt;$D269,"",IF($G269=$E$6,INDEX(Orçamento!$U:$U,MATCH(AF$21,Orçamento!$C:$C,),1),INDEX(Orçamento!$U:$U,MATCH(AF$21&amp;"-"&amp;$F270,Orçamento!$F:$F,),1)))</f>
        <v/>
      </c>
      <c r="AG269" s="311" t="str">
        <f ca="1">IF(AG$21&gt;$D269,"",IF($G269=$E$6,INDEX(Orçamento!$U:$U,MATCH(AG$21,Orçamento!$C:$C,),1),INDEX(Orçamento!$U:$U,MATCH(AG$21&amp;"-"&amp;$F270,Orçamento!$F:$F,),1)))</f>
        <v/>
      </c>
      <c r="AH269" s="311" t="str">
        <f ca="1">IF(AH$21&gt;$D269,"",IF($G269=$E$6,INDEX(Orçamento!$U:$U,MATCH(AH$21,Orçamento!$C:$C,),1),INDEX(Orçamento!$U:$U,MATCH(AH$21&amp;"-"&amp;$F270,Orçamento!$F:$F,),1)))</f>
        <v/>
      </c>
      <c r="AI269" s="311" t="str">
        <f ca="1">IF(AI$21&gt;$D269,"",IF($G269=$E$6,INDEX(Orçamento!$U:$U,MATCH(AI$21,Orçamento!$C:$C,),1),INDEX(Orçamento!$U:$U,MATCH(AI$21&amp;"-"&amp;$F270,Orçamento!$F:$F,),1)))</f>
        <v/>
      </c>
      <c r="AJ269" s="311" t="str">
        <f ca="1">IF(AJ$21&gt;$D269,"",IF($G269=$E$6,INDEX(Orçamento!$U:$U,MATCH(AJ$21,Orçamento!$C:$C,),1),INDEX(Orçamento!$U:$U,MATCH(AJ$21&amp;"-"&amp;$F270,Orçamento!$F:$F,),1)))</f>
        <v/>
      </c>
      <c r="AK269" s="311" t="str">
        <f ca="1">IF(AK$21&gt;$D269,"",IF($G269=$E$6,INDEX(Orçamento!$U:$U,MATCH(AK$21,Orçamento!$C:$C,),1),INDEX(Orçamento!$U:$U,MATCH(AK$21&amp;"-"&amp;$F270,Orçamento!$F:$F,),1)))</f>
        <v/>
      </c>
    </row>
    <row r="270" spans="1:37" ht="13.15" customHeight="1">
      <c r="A270" s="206"/>
      <c r="B270" s="263">
        <f t="shared" ref="B270" ca="1" si="262">IF($F269&gt;$E$2,0,(1/(1-B271-C271))*(B271+C271))</f>
        <v>0</v>
      </c>
      <c r="C270" s="264" cm="1">
        <f t="array" aca="1" ref="C270" ca="1">IF(ROUND(SUM(IF(R269:AK269&lt;&gt;"",(R270:AK270)))-N269,3)&lt;&gt;0,"X",0)</f>
        <v>0</v>
      </c>
      <c r="D270" s="206"/>
      <c r="E270" s="215" t="str" cm="1">
        <f t="array" aca="1" ref="E270" ca="1">IF($F269&gt;$E$2,"",INDEX('QC rev00'!$J$9:$J$120,1+E269,1))</f>
        <v/>
      </c>
      <c r="F270" s="215" t="str" cm="1">
        <f t="array" aca="1" ref="F270" ca="1">IF($F269&gt;$E$2,"",IF($F$2=1,INDEX('QC rev00'!$M$10:$T$120,$F271,1),IF($F$2=2,INDEX(#REF!,$F271,1),INDEX(#REF!,$F271,1))))</f>
        <v/>
      </c>
      <c r="G270" s="752"/>
      <c r="H270" s="729"/>
      <c r="I270" s="730"/>
      <c r="J270" s="747"/>
      <c r="K270" s="748"/>
      <c r="L270" s="755"/>
      <c r="M270" s="734"/>
      <c r="N270" s="737"/>
      <c r="O270" s="740"/>
      <c r="P270" s="743"/>
      <c r="Q270" s="265" t="s">
        <v>90</v>
      </c>
      <c r="R270" s="312" t="str" cm="1">
        <f t="array" aca="1" ref="R270" ca="1">IF(OR($D269=0,R269="",$N269=0),"",
IF($G269=$E$6,
SUM(IF(OFFSET($R$23,,,($F269-1)*3-2,$D$3)=R269,OFFSET($R$25,,,($F269-1)*3-2,$D$3)*OFFSET($B$23,1,,($F269-1)*3-2,1))),
IF($D269=1,$N269,
SUMIF(OFFSET(Orçamento!$D$1,$B269-1,,$C269,),$F270&amp;"-"&amp;R269,OFFSET(Orçamento!$I$1,$B269-1,,$C269,))*$N269/$E270)))</f>
        <v/>
      </c>
      <c r="S270" s="312" t="str" cm="1">
        <f t="array" aca="1" ref="S270" ca="1">IF(OR($D269=0,S269="",$N269=0),"",
IF($G269=$E$6,
SUM(IF(OFFSET($R$23,,,($F269-1)*3-2,$D$3)=S269,OFFSET($R$25,,,($F269-1)*3-2,$D$3)*OFFSET($B$23,1,,($F269-1)*3-2,1))),
IF($D269=1,$N269,
SUMIF(OFFSET(Orçamento!$D$1,$B269-1,,$C269,),$F270&amp;"-"&amp;S269,OFFSET(Orçamento!$I$1,$B269-1,,$C269,))*$N269/$E270)))</f>
        <v/>
      </c>
      <c r="T270" s="312" t="str" cm="1">
        <f t="array" aca="1" ref="T270" ca="1">IF(OR($D269=0,T269="",$N269=0),"",
IF($G269=$E$6,
SUM(IF(OFFSET($R$23,,,($F269-1)*3-2,$D$3)=T269,OFFSET($R$25,,,($F269-1)*3-2,$D$3)*OFFSET($B$23,1,,($F269-1)*3-2,1))),
IF($D269=1,$N269,
SUMIF(OFFSET(Orçamento!$D$1,$B269-1,,$C269,),$F270&amp;"-"&amp;T269,OFFSET(Orçamento!$I$1,$B269-1,,$C269,))*$N269/$E270)))</f>
        <v/>
      </c>
      <c r="U270" s="313" t="str" cm="1">
        <f t="array" aca="1" ref="U270" ca="1">IF(OR($D269=0,U269="",$N269=0),"",
IF($G269=$E$6,
SUM(IF(OFFSET($R$23,,,($F269-1)*3-2,$D$3)=U269,OFFSET($R$25,,,($F269-1)*3-2,$D$3)*OFFSET($B$23,1,,($F269-1)*3-2,1))),
IF($D269=1,$N269,
SUMIF(OFFSET(Orçamento!$D$1,$B269-1,,$C269,),$F270&amp;"-"&amp;U269,OFFSET(Orçamento!$I$1,$B269-1,,$C269,))*$N269/$E270)))</f>
        <v/>
      </c>
      <c r="V270" s="312" t="str" cm="1">
        <f t="array" aca="1" ref="V270" ca="1">IF(OR($D269=0,V269="",$N269=0),"",
IF($G269=$E$6,
SUM(IF(OFFSET($R$23,,,($F269-1)*3-2,$D$3)=V269,OFFSET($R$25,,,($F269-1)*3-2,$D$3)*OFFSET($B$23,1,,($F269-1)*3-2,1))),
IF($D269=1,$N269,
SUMIF(OFFSET(Orçamento!$D$1,$B269-1,,$C269,),$F270&amp;"-"&amp;V269,OFFSET(Orçamento!$I$1,$B269-1,,$C269,))*$N269/$E270)))</f>
        <v/>
      </c>
      <c r="W270" s="312" t="str" cm="1">
        <f t="array" aca="1" ref="W270" ca="1">IF(OR($D269=0,W269="",$N269=0),"",
IF($G269=$E$6,
SUM(IF(OFFSET($R$23,,,($F269-1)*3-2,$D$3)=W269,OFFSET($R$25,,,($F269-1)*3-2,$D$3)*OFFSET($B$23,1,,($F269-1)*3-2,1))),
IF($D269=1,$N269,
SUMIF(OFFSET(Orçamento!$D$1,$B269-1,,$C269,),$F270&amp;"-"&amp;W269,OFFSET(Orçamento!$I$1,$B269-1,,$C269,))*$N269/$E270)))</f>
        <v/>
      </c>
      <c r="X270" s="312" t="str" cm="1">
        <f t="array" aca="1" ref="X270" ca="1">IF(OR($D269=0,X269="",$N269=0),"",
IF($G269=$E$6,
SUM(IF(OFFSET($R$23,,,($F269-1)*3-2,$D$3)=X269,OFFSET($R$25,,,($F269-1)*3-2,$D$3)*OFFSET($B$23,1,,($F269-1)*3-2,1))),
IF($D269=1,$N269,
SUMIF(OFFSET(Orçamento!$D$1,$B269-1,,$C269,),$F270&amp;"-"&amp;X269,OFFSET(Orçamento!$I$1,$B269-1,,$C269,))*$N269/$E270)))</f>
        <v/>
      </c>
      <c r="Y270" s="312" t="str" cm="1">
        <f t="array" aca="1" ref="Y270" ca="1">IF(OR($D269=0,Y269="",$N269=0),"",
IF($G269=$E$6,
SUM(IF(OFFSET($R$23,,,($F269-1)*3-2,$D$3)=Y269,OFFSET($R$25,,,($F269-1)*3-2,$D$3)*OFFSET($B$23,1,,($F269-1)*3-2,1))),
IF($D269=1,$N269,
SUMIF(OFFSET(Orçamento!$D$1,$B269-1,,$C269,),$F270&amp;"-"&amp;Y269,OFFSET(Orçamento!$I$1,$B269-1,,$C269,))*$N269/$E270)))</f>
        <v/>
      </c>
      <c r="Z270" s="312" t="str" cm="1">
        <f t="array" aca="1" ref="Z270" ca="1">IF(OR($D269=0,Z269="",$N269=0),"",
IF($G269=$E$6,
SUM(IF(OFFSET($R$23,,,($F269-1)*3-2,$D$3)=Z269,OFFSET($R$25,,,($F269-1)*3-2,$D$3)*OFFSET($B$23,1,,($F269-1)*3-2,1))),
IF($D269=1,$N269,
SUMIF(OFFSET(Orçamento!$D$1,$B269-1,,$C269,),$F270&amp;"-"&amp;Z269,OFFSET(Orçamento!$I$1,$B269-1,,$C269,))*$N269/$E270)))</f>
        <v/>
      </c>
      <c r="AA270" s="314" t="str" cm="1">
        <f t="array" aca="1" ref="AA270" ca="1">IF(OR($D269=0,AA269="",$N269=0),"",
IF($G269=$E$6,
SUM(IF(OFFSET($R$23,,,($F269-1)*3-2,$D$3)=AA269,OFFSET($R$25,,,($F269-1)*3-2,$D$3)*OFFSET($B$23,1,,($F269-1)*3-2,1))),
IF($D269=1,$N269,
SUMIF(OFFSET(Orçamento!$D$1,$B269-1,,$C269,),$F270&amp;"-"&amp;AA269,OFFSET(Orçamento!$I$1,$B269-1,,$C269,))*$N269/$E270)))</f>
        <v/>
      </c>
      <c r="AB270" s="314" t="str" cm="1">
        <f t="array" aca="1" ref="AB270" ca="1">IF(OR($D269=0,AB269="",$N269=0),"",
IF($G269=$E$6,
SUM(IF(OFFSET($R$23,,,($F269-1)*3-2,$D$3)=AB269,OFFSET($R$25,,,($F269-1)*3-2,$D$3)*OFFSET($B$23,1,,($F269-1)*3-2,1))),
IF($D269=1,$N269,
SUMIF(OFFSET(Orçamento!$D$1,$B269-1,,$C269,),$F270&amp;"-"&amp;AB269,OFFSET(Orçamento!$I$1,$B269-1,,$C269,))*$N269/$E270)))</f>
        <v/>
      </c>
      <c r="AC270" s="314" t="str" cm="1">
        <f t="array" aca="1" ref="AC270" ca="1">IF(OR($D269=0,AC269="",$N269=0),"",
IF($G269=$E$6,
SUM(IF(OFFSET($R$23,,,($F269-1)*3-2,$D$3)=AC269,OFFSET($R$25,,,($F269-1)*3-2,$D$3)*OFFSET($B$23,1,,($F269-1)*3-2,1))),
IF($D269=1,$N269,
SUMIF(OFFSET(Orçamento!$D$1,$B269-1,,$C269,),$F270&amp;"-"&amp;AC269,OFFSET(Orçamento!$I$1,$B269-1,,$C269,))*$N269/$E270)))</f>
        <v/>
      </c>
      <c r="AD270" s="314" t="str" cm="1">
        <f t="array" aca="1" ref="AD270" ca="1">IF(OR($D269=0,AD269="",$N269=0),"",
IF($G269=$E$6,
SUM(IF(OFFSET($R$23,,,($F269-1)*3-2,$D$3)=AD269,OFFSET($R$25,,,($F269-1)*3-2,$D$3)*OFFSET($B$23,1,,($F269-1)*3-2,1))),
IF($D269=1,$N269,
SUMIF(OFFSET(Orçamento!$D$1,$B269-1,,$C269,),$F270&amp;"-"&amp;AD269,OFFSET(Orçamento!$I$1,$B269-1,,$C269,))*$N269/$E270)))</f>
        <v/>
      </c>
      <c r="AE270" s="314" t="str" cm="1">
        <f t="array" aca="1" ref="AE270" ca="1">IF(OR($D269=0,AE269="",$N269=0),"",
IF($G269=$E$6,
SUM(IF(OFFSET($R$23,,,($F269-1)*3-2,$D$3)=AE269,OFFSET($R$25,,,($F269-1)*3-2,$D$3)*OFFSET($B$23,1,,($F269-1)*3-2,1))),
IF($D269=1,$N269,
SUMIF(OFFSET(Orçamento!$D$1,$B269-1,,$C269,),$F270&amp;"-"&amp;AE269,OFFSET(Orçamento!$I$1,$B269-1,,$C269,))*$N269/$E270)))</f>
        <v/>
      </c>
      <c r="AF270" s="314" t="str" cm="1">
        <f t="array" aca="1" ref="AF270" ca="1">IF(OR($D269=0,AF269="",$N269=0),"",
IF($G269=$E$6,
SUM(IF(OFFSET($R$23,,,($F269-1)*3-2,$D$3)=AF269,OFFSET($R$25,,,($F269-1)*3-2,$D$3)*OFFSET($B$23,1,,($F269-1)*3-2,1))),
IF($D269=1,$N269,
SUMIF(OFFSET(Orçamento!$D$1,$B269-1,,$C269,),$F270&amp;"-"&amp;AF269,OFFSET(Orçamento!$I$1,$B269-1,,$C269,))*$N269/$E270)))</f>
        <v/>
      </c>
      <c r="AG270" s="314" t="str" cm="1">
        <f t="array" aca="1" ref="AG270" ca="1">IF(OR($D269=0,AG269="",$N269=0),"",
IF($G269=$E$6,
SUM(IF(OFFSET($R$23,,,($F269-1)*3-2,$D$3)=AG269,OFFSET($R$25,,,($F269-1)*3-2,$D$3)*OFFSET($B$23,1,,($F269-1)*3-2,1))),
IF($D269=1,$N269,
SUMIF(OFFSET(Orçamento!$D$1,$B269-1,,$C269,),$F270&amp;"-"&amp;AG269,OFFSET(Orçamento!$I$1,$B269-1,,$C269,))*$N269/$E270)))</f>
        <v/>
      </c>
      <c r="AH270" s="314" t="str" cm="1">
        <f t="array" aca="1" ref="AH270" ca="1">IF(OR($D269=0,AH269="",$N269=0),"",
IF($G269=$E$6,
SUM(IF(OFFSET($R$23,,,($F269-1)*3-2,$D$3)=AH269,OFFSET($R$25,,,($F269-1)*3-2,$D$3)*OFFSET($B$23,1,,($F269-1)*3-2,1))),
IF($D269=1,$N269,
SUMIF(OFFSET(Orçamento!$D$1,$B269-1,,$C269,),$F270&amp;"-"&amp;AH269,OFFSET(Orçamento!$I$1,$B269-1,,$C269,))*$N269/$E270)))</f>
        <v/>
      </c>
      <c r="AI270" s="314" t="str" cm="1">
        <f t="array" aca="1" ref="AI270" ca="1">IF(OR($D269=0,AI269="",$N269=0),"",
IF($G269=$E$6,
SUM(IF(OFFSET($R$23,,,($F269-1)*3-2,$D$3)=AI269,OFFSET($R$25,,,($F269-1)*3-2,$D$3)*OFFSET($B$23,1,,($F269-1)*3-2,1))),
IF($D269=1,$N269,
SUMIF(OFFSET(Orçamento!$D$1,$B269-1,,$C269,),$F270&amp;"-"&amp;AI269,OFFSET(Orçamento!$I$1,$B269-1,,$C269,))*$N269/$E270)))</f>
        <v/>
      </c>
      <c r="AJ270" s="314" t="str" cm="1">
        <f t="array" aca="1" ref="AJ270" ca="1">IF(OR($D269=0,AJ269="",$N269=0),"",
IF($G269=$E$6,
SUM(IF(OFFSET($R$23,,,($F269-1)*3-2,$D$3)=AJ269,OFFSET($R$25,,,($F269-1)*3-2,$D$3)*OFFSET($B$23,1,,($F269-1)*3-2,1))),
IF($D269=1,$N269,
SUMIF(OFFSET(Orçamento!$D$1,$B269-1,,$C269,),$F270&amp;"-"&amp;AJ269,OFFSET(Orçamento!$I$1,$B269-1,,$C269,))*$N269/$E270)))</f>
        <v/>
      </c>
      <c r="AK270" s="314" t="str" cm="1">
        <f t="array" aca="1" ref="AK270" ca="1">IF(OR($D269=0,AK269="",$N269=0),"",
IF($G269=$E$6,
SUM(IF(OFFSET($R$23,,,($F269-1)*3-2,$D$3)=AK269,OFFSET($R$25,,,($F269-1)*3-2,$D$3)*OFFSET($B$23,1,,($F269-1)*3-2,1))),
IF($D269=1,$N269,
SUMIF(OFFSET(Orçamento!$D$1,$B269-1,,$C269,),$F270&amp;"-"&amp;AK269,OFFSET(Orçamento!$I$1,$B269-1,,$C269,))*$N269/$E270)))</f>
        <v/>
      </c>
    </row>
    <row r="271" spans="1:37" ht="13.15" customHeight="1">
      <c r="A271" s="206"/>
      <c r="B271" s="266" t="str" cm="1">
        <f t="array" aca="1" ref="B271" ca="1">IF($F269&gt;$E$2,"",IF($F$2=1,INDEX('QC rev00'!$M$10:$T$120,$F271,5),IF($F$2=2,INDEX(#REF!,$F271,5),INDEX(#REF!,$F271,5))))</f>
        <v/>
      </c>
      <c r="C271" s="266" t="str" cm="1">
        <f t="array" aca="1" ref="C271" ca="1">IF($F269&gt;$E$2,"",IF($F$2=1,INDEX('QC rev00'!$M$10:$T$120,$F271,6),IF($F$2=2,INDEX(#REF!,$F271,6),INDEX(#REF!,$F271,6))))</f>
        <v/>
      </c>
      <c r="D271" s="207"/>
      <c r="E271" s="207"/>
      <c r="F271" s="207" t="str">
        <f ca="1">IF(F269&gt;$E$2,"",MATCH(F269,'QC rev00'!$C$10:$C$120,))</f>
        <v/>
      </c>
      <c r="G271" s="753"/>
      <c r="H271" s="731"/>
      <c r="I271" s="732"/>
      <c r="J271" s="749"/>
      <c r="K271" s="750"/>
      <c r="L271" s="756"/>
      <c r="M271" s="735"/>
      <c r="N271" s="738"/>
      <c r="O271" s="741"/>
      <c r="P271" s="744"/>
      <c r="Q271" s="267" t="s">
        <v>91</v>
      </c>
      <c r="R271" s="588">
        <f t="shared" ref="R271:AK271" ca="1" si="263">IFERROR(R270*$O269,0)</f>
        <v>0</v>
      </c>
      <c r="S271" s="588">
        <f t="shared" ca="1" si="263"/>
        <v>0</v>
      </c>
      <c r="T271" s="588">
        <f t="shared" ca="1" si="263"/>
        <v>0</v>
      </c>
      <c r="U271" s="589">
        <f t="shared" ca="1" si="263"/>
        <v>0</v>
      </c>
      <c r="V271" s="588">
        <f t="shared" ca="1" si="263"/>
        <v>0</v>
      </c>
      <c r="W271" s="588">
        <f t="shared" ca="1" si="263"/>
        <v>0</v>
      </c>
      <c r="X271" s="588">
        <f t="shared" ca="1" si="263"/>
        <v>0</v>
      </c>
      <c r="Y271" s="588">
        <f t="shared" ca="1" si="263"/>
        <v>0</v>
      </c>
      <c r="Z271" s="588">
        <f t="shared" ca="1" si="263"/>
        <v>0</v>
      </c>
      <c r="AA271" s="588">
        <f t="shared" ca="1" si="263"/>
        <v>0</v>
      </c>
      <c r="AB271" s="588">
        <f t="shared" ca="1" si="263"/>
        <v>0</v>
      </c>
      <c r="AC271" s="588">
        <f t="shared" ca="1" si="263"/>
        <v>0</v>
      </c>
      <c r="AD271" s="588">
        <f t="shared" ca="1" si="263"/>
        <v>0</v>
      </c>
      <c r="AE271" s="588">
        <f t="shared" ca="1" si="263"/>
        <v>0</v>
      </c>
      <c r="AF271" s="588">
        <f t="shared" ca="1" si="263"/>
        <v>0</v>
      </c>
      <c r="AG271" s="588">
        <f t="shared" ca="1" si="263"/>
        <v>0</v>
      </c>
      <c r="AH271" s="588">
        <f t="shared" ca="1" si="263"/>
        <v>0</v>
      </c>
      <c r="AI271" s="588">
        <f t="shared" ca="1" si="263"/>
        <v>0</v>
      </c>
      <c r="AJ271" s="588">
        <f t="shared" ca="1" si="263"/>
        <v>0</v>
      </c>
      <c r="AK271" s="588">
        <f t="shared" ca="1" si="263"/>
        <v>0</v>
      </c>
    </row>
    <row r="272" spans="1:37" ht="13.15" customHeight="1">
      <c r="A272" s="206"/>
      <c r="B272" s="261">
        <f ca="1">IF($F272&gt;$E$2,0,IF(E272&lt;&gt;"",MATCH(F273&amp;" - Mapa",Orçamento!J:J,),0))</f>
        <v>0</v>
      </c>
      <c r="C272" s="215">
        <f ca="1">IF($D272&gt;1,_xlfn.MAXIFS(Orçamento!G:G,Orçamento!J:J,F273&amp;" - Mapa")+6-B272,0)</f>
        <v>0</v>
      </c>
      <c r="D272" s="261">
        <f ca="1">IF($F272&gt;$E$2,0,IF($G272=$E$6,$D$2,IF(E272&lt;&gt;"",_xlfn.MAXIFS(Orçamento!E:E,Orçamento!J:J,F273&amp;" - Mapa"),0)))</f>
        <v>0</v>
      </c>
      <c r="E272" s="215" t="str">
        <f ca="1">IF(F273="","",_xlfn.IFNA(MATCH($F273,'QC rev00'!$G$10:$G$120,),""))</f>
        <v/>
      </c>
      <c r="F272" s="207" cm="1">
        <f t="array" aca="1" ref="F272" ca="1">OFFSET(F272,-3,,,)+1</f>
        <v>84</v>
      </c>
      <c r="G272" s="751" t="str" cm="1">
        <f t="array" aca="1" ref="G272" ca="1">IF($F272&gt;$E$2,"",IF($F$2=1,INDEX('QC rev00'!$M$10:$T$120,$F274,2),IF($F$2=2,INDEX(#REF!,$F274,2),INDEX(#REF!,$F274,2))))</f>
        <v/>
      </c>
      <c r="H272" s="727" t="str" cm="1">
        <f t="array" aca="1" ref="H272" ca="1">IF($F272&gt;$E$2,"",IF($F$2=1,INDEX('QC rev00'!$M$10:$T$120,$F274,3),IF($F$2=2,INDEX(#REF!,$F274,3),INDEX(#REF!,$F274,3))))</f>
        <v/>
      </c>
      <c r="I272" s="728"/>
      <c r="J272" s="745"/>
      <c r="K272" s="746"/>
      <c r="L272" s="754" t="str" cm="1">
        <f t="array" aca="1" ref="L272" ca="1">IF($F272&gt;$E$2,"",IF($F$2=1,INDEX('QC rev00'!$M$10:$T$120,$F274,7),IF($F$2=2,INDEX(#REF!,$F274,7),INDEX(#REF!,$F274,7))))</f>
        <v/>
      </c>
      <c r="M272" s="733" t="str" cm="1">
        <f t="array" aca="1" ref="M272" ca="1">IF($F272&gt;$E$2,"",IF($F$2=1,INDEX('QC rev00'!$M$10:$T$120,$F274,8),IF($F$2=2,INDEX(#REF!,$F274,8),INDEX(#REF!,$F274,8))))</f>
        <v/>
      </c>
      <c r="N272" s="736" cm="1">
        <f t="array" aca="1" ref="N272" ca="1">IF($F272&gt;$E$2,0,IF(_xlfn.IFNA(MATCH($G272,Listas!$E$4:$E$206,),0)&gt;0,$F$5,IF($F$2=1,INDEX('QC rev00'!$M$10:$U$120,$F274,9),IF($F$2=2,INDEX(#REF!,$F274,9),INDEX(#REF!,$F274,9)))))</f>
        <v>0</v>
      </c>
      <c r="O272" s="739" cm="1">
        <f t="array" aca="1" ref="O272" ca="1">IF($F272&gt;$E$2,0,IF(_xlfn.IFNA(MATCH($G272,Listas!$E$4:$E$206,),0)&gt;0,1,IF($H$10=0,0,IF($F$2=1,INDEX('QC rev00'!$M$10:$BC$120,$F274,9+$F$3),IF($F$2=2,INDEX(#REF!,$F274,9+$F$3),INDEX(#REF!,$F274,9+$F$3)))*IF($E$5="X",1,1-$B274-$C274))))</f>
        <v>0</v>
      </c>
      <c r="P272" s="742">
        <f t="shared" ref="P272" ca="1" si="264">N272*O272</f>
        <v>0</v>
      </c>
      <c r="Q272" s="262" t="s">
        <v>89</v>
      </c>
      <c r="R272" s="308" t="str" cm="1">
        <f t="array" aca="1" ref="R272" ca="1">IF($D272=0,"",IF($G272=$E$6,INDEX(Orçamento!$U:$U,MATCH(R$21,Orçamento!$C:$C,),1),INDEX(Orçamento!$U:$U,$B272,1)))</f>
        <v/>
      </c>
      <c r="S272" s="309" t="str">
        <f ca="1">IF(S$21&gt;$D272,"",IF($G272=$E$6,INDEX(Orçamento!$U:$U,MATCH(S$21,Orçamento!$C:$C,),1),INDEX(Orçamento!$U:$U,MATCH(S$21&amp;"-"&amp;$F273,Orçamento!$F:$F,),1)))</f>
        <v/>
      </c>
      <c r="T272" s="309" t="str">
        <f ca="1">IF(T$21&gt;$D272,"",IF($G272=$E$6,INDEX(Orçamento!$U:$U,MATCH(T$21,Orçamento!$C:$C,),1),INDEX(Orçamento!$U:$U,MATCH(T$21&amp;"-"&amp;$F273,Orçamento!$F:$F,),1)))</f>
        <v/>
      </c>
      <c r="U272" s="310" t="str">
        <f ca="1">IF(U$21&gt;$D272,"",IF($G272=$E$6,INDEX(Orçamento!$U:$U,MATCH(U$21,Orçamento!$C:$C,),1),INDEX(Orçamento!$U:$U,MATCH(U$21&amp;"-"&amp;$F273,Orçamento!$F:$F,),1)))</f>
        <v/>
      </c>
      <c r="V272" s="309" t="str">
        <f ca="1">IF(V$21&gt;$D272,"",IF($G272=$E$6,INDEX(Orçamento!$U:$U,MATCH(V$21,Orçamento!$C:$C,),1),INDEX(Orçamento!$U:$U,MATCH(V$21&amp;"-"&amp;$F273,Orçamento!$F:$F,),1)))</f>
        <v/>
      </c>
      <c r="W272" s="309" t="str">
        <f ca="1">IF(W$21&gt;$D272,"",IF($G272=$E$6,INDEX(Orçamento!$U:$U,MATCH(W$21,Orçamento!$C:$C,),1),INDEX(Orçamento!$U:$U,MATCH(W$21&amp;"-"&amp;$F273,Orçamento!$F:$F,),1)))</f>
        <v/>
      </c>
      <c r="X272" s="309" t="str">
        <f ca="1">IF(X$21&gt;$D272,"",IF($G272=$E$6,INDEX(Orçamento!$U:$U,MATCH(X$21,Orçamento!$C:$C,),1),INDEX(Orçamento!$U:$U,MATCH(X$21&amp;"-"&amp;$F273,Orçamento!$F:$F,),1)))</f>
        <v/>
      </c>
      <c r="Y272" s="309" t="str">
        <f ca="1">IF(Y$21&gt;$D272,"",IF($G272=$E$6,INDEX(Orçamento!$U:$U,MATCH(Y$21,Orçamento!$C:$C,),1),INDEX(Orçamento!$U:$U,MATCH(Y$21&amp;"-"&amp;$F273,Orçamento!$F:$F,),1)))</f>
        <v/>
      </c>
      <c r="Z272" s="309" t="str">
        <f ca="1">IF(Z$21&gt;$D272,"",IF($G272=$E$6,INDEX(Orçamento!$U:$U,MATCH(Z$21,Orçamento!$C:$C,),1),INDEX(Orçamento!$U:$U,MATCH(Z$21&amp;"-"&amp;$F273,Orçamento!$F:$F,),1)))</f>
        <v/>
      </c>
      <c r="AA272" s="311" t="str">
        <f ca="1">IF(AA$21&gt;$D272,"",IF($G272=$E$6,INDEX(Orçamento!$U:$U,MATCH(AA$21,Orçamento!$C:$C,),1),INDEX(Orçamento!$U:$U,MATCH(AA$21&amp;"-"&amp;$F273,Orçamento!$F:$F,),1)))</f>
        <v/>
      </c>
      <c r="AB272" s="311" t="str">
        <f ca="1">IF(AB$21&gt;$D272,"",IF($G272=$E$6,INDEX(Orçamento!$U:$U,MATCH(AB$21,Orçamento!$C:$C,),1),INDEX(Orçamento!$U:$U,MATCH(AB$21&amp;"-"&amp;$F273,Orçamento!$F:$F,),1)))</f>
        <v/>
      </c>
      <c r="AC272" s="311" t="str">
        <f ca="1">IF(AC$21&gt;$D272,"",IF($G272=$E$6,INDEX(Orçamento!$U:$U,MATCH(AC$21,Orçamento!$C:$C,),1),INDEX(Orçamento!$U:$U,MATCH(AC$21&amp;"-"&amp;$F273,Orçamento!$F:$F,),1)))</f>
        <v/>
      </c>
      <c r="AD272" s="311" t="str">
        <f ca="1">IF(AD$21&gt;$D272,"",IF($G272=$E$6,INDEX(Orçamento!$U:$U,MATCH(AD$21,Orçamento!$C:$C,),1),INDEX(Orçamento!$U:$U,MATCH(AD$21&amp;"-"&amp;$F273,Orçamento!$F:$F,),1)))</f>
        <v/>
      </c>
      <c r="AE272" s="311" t="str">
        <f ca="1">IF(AE$21&gt;$D272,"",IF($G272=$E$6,INDEX(Orçamento!$U:$U,MATCH(AE$21,Orçamento!$C:$C,),1),INDEX(Orçamento!$U:$U,MATCH(AE$21&amp;"-"&amp;$F273,Orçamento!$F:$F,),1)))</f>
        <v/>
      </c>
      <c r="AF272" s="311" t="str">
        <f ca="1">IF(AF$21&gt;$D272,"",IF($G272=$E$6,INDEX(Orçamento!$U:$U,MATCH(AF$21,Orçamento!$C:$C,),1),INDEX(Orçamento!$U:$U,MATCH(AF$21&amp;"-"&amp;$F273,Orçamento!$F:$F,),1)))</f>
        <v/>
      </c>
      <c r="AG272" s="311" t="str">
        <f ca="1">IF(AG$21&gt;$D272,"",IF($G272=$E$6,INDEX(Orçamento!$U:$U,MATCH(AG$21,Orçamento!$C:$C,),1),INDEX(Orçamento!$U:$U,MATCH(AG$21&amp;"-"&amp;$F273,Orçamento!$F:$F,),1)))</f>
        <v/>
      </c>
      <c r="AH272" s="311" t="str">
        <f ca="1">IF(AH$21&gt;$D272,"",IF($G272=$E$6,INDEX(Orçamento!$U:$U,MATCH(AH$21,Orçamento!$C:$C,),1),INDEX(Orçamento!$U:$U,MATCH(AH$21&amp;"-"&amp;$F273,Orçamento!$F:$F,),1)))</f>
        <v/>
      </c>
      <c r="AI272" s="311" t="str">
        <f ca="1">IF(AI$21&gt;$D272,"",IF($G272=$E$6,INDEX(Orçamento!$U:$U,MATCH(AI$21,Orçamento!$C:$C,),1),INDEX(Orçamento!$U:$U,MATCH(AI$21&amp;"-"&amp;$F273,Orçamento!$F:$F,),1)))</f>
        <v/>
      </c>
      <c r="AJ272" s="311" t="str">
        <f ca="1">IF(AJ$21&gt;$D272,"",IF($G272=$E$6,INDEX(Orçamento!$U:$U,MATCH(AJ$21,Orçamento!$C:$C,),1),INDEX(Orçamento!$U:$U,MATCH(AJ$21&amp;"-"&amp;$F273,Orçamento!$F:$F,),1)))</f>
        <v/>
      </c>
      <c r="AK272" s="311" t="str">
        <f ca="1">IF(AK$21&gt;$D272,"",IF($G272=$E$6,INDEX(Orçamento!$U:$U,MATCH(AK$21,Orçamento!$C:$C,),1),INDEX(Orçamento!$U:$U,MATCH(AK$21&amp;"-"&amp;$F273,Orçamento!$F:$F,),1)))</f>
        <v/>
      </c>
    </row>
    <row r="273" spans="1:37" ht="13.15" customHeight="1">
      <c r="A273" s="206"/>
      <c r="B273" s="263">
        <f t="shared" ref="B273" ca="1" si="265">IF($F272&gt;$E$2,0,(1/(1-B274-C274))*(B274+C274))</f>
        <v>0</v>
      </c>
      <c r="C273" s="264" cm="1">
        <f t="array" aca="1" ref="C273" ca="1">IF(ROUND(SUM(IF(R272:AK272&lt;&gt;"",(R273:AK273)))-N272,3)&lt;&gt;0,"X",0)</f>
        <v>0</v>
      </c>
      <c r="D273" s="206"/>
      <c r="E273" s="215" t="str" cm="1">
        <f t="array" aca="1" ref="E273" ca="1">IF($F272&gt;$E$2,"",INDEX('QC rev00'!$J$9:$J$120,1+E272,1))</f>
        <v/>
      </c>
      <c r="F273" s="215" t="str" cm="1">
        <f t="array" aca="1" ref="F273" ca="1">IF($F272&gt;$E$2,"",IF($F$2=1,INDEX('QC rev00'!$M$10:$T$120,$F274,1),IF($F$2=2,INDEX(#REF!,$F274,1),INDEX(#REF!,$F274,1))))</f>
        <v/>
      </c>
      <c r="G273" s="752"/>
      <c r="H273" s="729"/>
      <c r="I273" s="730"/>
      <c r="J273" s="747"/>
      <c r="K273" s="748"/>
      <c r="L273" s="755"/>
      <c r="M273" s="734"/>
      <c r="N273" s="737"/>
      <c r="O273" s="740"/>
      <c r="P273" s="743"/>
      <c r="Q273" s="265" t="s">
        <v>90</v>
      </c>
      <c r="R273" s="312" t="str" cm="1">
        <f t="array" aca="1" ref="R273" ca="1">IF(OR($D272=0,R272="",$N272=0),"",
IF($G272=$E$6,
SUM(IF(OFFSET($R$23,,,($F272-1)*3-2,$D$3)=R272,OFFSET($R$25,,,($F272-1)*3-2,$D$3)*OFFSET($B$23,1,,($F272-1)*3-2,1))),
IF($D272=1,$N272,
SUMIF(OFFSET(Orçamento!$D$1,$B272-1,,$C272,),$F273&amp;"-"&amp;R272,OFFSET(Orçamento!$I$1,$B272-1,,$C272,))*$N272/$E273)))</f>
        <v/>
      </c>
      <c r="S273" s="312" t="str" cm="1">
        <f t="array" aca="1" ref="S273" ca="1">IF(OR($D272=0,S272="",$N272=0),"",
IF($G272=$E$6,
SUM(IF(OFFSET($R$23,,,($F272-1)*3-2,$D$3)=S272,OFFSET($R$25,,,($F272-1)*3-2,$D$3)*OFFSET($B$23,1,,($F272-1)*3-2,1))),
IF($D272=1,$N272,
SUMIF(OFFSET(Orçamento!$D$1,$B272-1,,$C272,),$F273&amp;"-"&amp;S272,OFFSET(Orçamento!$I$1,$B272-1,,$C272,))*$N272/$E273)))</f>
        <v/>
      </c>
      <c r="T273" s="312" t="str" cm="1">
        <f t="array" aca="1" ref="T273" ca="1">IF(OR($D272=0,T272="",$N272=0),"",
IF($G272=$E$6,
SUM(IF(OFFSET($R$23,,,($F272-1)*3-2,$D$3)=T272,OFFSET($R$25,,,($F272-1)*3-2,$D$3)*OFFSET($B$23,1,,($F272-1)*3-2,1))),
IF($D272=1,$N272,
SUMIF(OFFSET(Orçamento!$D$1,$B272-1,,$C272,),$F273&amp;"-"&amp;T272,OFFSET(Orçamento!$I$1,$B272-1,,$C272,))*$N272/$E273)))</f>
        <v/>
      </c>
      <c r="U273" s="313" t="str" cm="1">
        <f t="array" aca="1" ref="U273" ca="1">IF(OR($D272=0,U272="",$N272=0),"",
IF($G272=$E$6,
SUM(IF(OFFSET($R$23,,,($F272-1)*3-2,$D$3)=U272,OFFSET($R$25,,,($F272-1)*3-2,$D$3)*OFFSET($B$23,1,,($F272-1)*3-2,1))),
IF($D272=1,$N272,
SUMIF(OFFSET(Orçamento!$D$1,$B272-1,,$C272,),$F273&amp;"-"&amp;U272,OFFSET(Orçamento!$I$1,$B272-1,,$C272,))*$N272/$E273)))</f>
        <v/>
      </c>
      <c r="V273" s="312" t="str" cm="1">
        <f t="array" aca="1" ref="V273" ca="1">IF(OR($D272=0,V272="",$N272=0),"",
IF($G272=$E$6,
SUM(IF(OFFSET($R$23,,,($F272-1)*3-2,$D$3)=V272,OFFSET($R$25,,,($F272-1)*3-2,$D$3)*OFFSET($B$23,1,,($F272-1)*3-2,1))),
IF($D272=1,$N272,
SUMIF(OFFSET(Orçamento!$D$1,$B272-1,,$C272,),$F273&amp;"-"&amp;V272,OFFSET(Orçamento!$I$1,$B272-1,,$C272,))*$N272/$E273)))</f>
        <v/>
      </c>
      <c r="W273" s="312" t="str" cm="1">
        <f t="array" aca="1" ref="W273" ca="1">IF(OR($D272=0,W272="",$N272=0),"",
IF($G272=$E$6,
SUM(IF(OFFSET($R$23,,,($F272-1)*3-2,$D$3)=W272,OFFSET($R$25,,,($F272-1)*3-2,$D$3)*OFFSET($B$23,1,,($F272-1)*3-2,1))),
IF($D272=1,$N272,
SUMIF(OFFSET(Orçamento!$D$1,$B272-1,,$C272,),$F273&amp;"-"&amp;W272,OFFSET(Orçamento!$I$1,$B272-1,,$C272,))*$N272/$E273)))</f>
        <v/>
      </c>
      <c r="X273" s="312" t="str" cm="1">
        <f t="array" aca="1" ref="X273" ca="1">IF(OR($D272=0,X272="",$N272=0),"",
IF($G272=$E$6,
SUM(IF(OFFSET($R$23,,,($F272-1)*3-2,$D$3)=X272,OFFSET($R$25,,,($F272-1)*3-2,$D$3)*OFFSET($B$23,1,,($F272-1)*3-2,1))),
IF($D272=1,$N272,
SUMIF(OFFSET(Orçamento!$D$1,$B272-1,,$C272,),$F273&amp;"-"&amp;X272,OFFSET(Orçamento!$I$1,$B272-1,,$C272,))*$N272/$E273)))</f>
        <v/>
      </c>
      <c r="Y273" s="312" t="str" cm="1">
        <f t="array" aca="1" ref="Y273" ca="1">IF(OR($D272=0,Y272="",$N272=0),"",
IF($G272=$E$6,
SUM(IF(OFFSET($R$23,,,($F272-1)*3-2,$D$3)=Y272,OFFSET($R$25,,,($F272-1)*3-2,$D$3)*OFFSET($B$23,1,,($F272-1)*3-2,1))),
IF($D272=1,$N272,
SUMIF(OFFSET(Orçamento!$D$1,$B272-1,,$C272,),$F273&amp;"-"&amp;Y272,OFFSET(Orçamento!$I$1,$B272-1,,$C272,))*$N272/$E273)))</f>
        <v/>
      </c>
      <c r="Z273" s="312" t="str" cm="1">
        <f t="array" aca="1" ref="Z273" ca="1">IF(OR($D272=0,Z272="",$N272=0),"",
IF($G272=$E$6,
SUM(IF(OFFSET($R$23,,,($F272-1)*3-2,$D$3)=Z272,OFFSET($R$25,,,($F272-1)*3-2,$D$3)*OFFSET($B$23,1,,($F272-1)*3-2,1))),
IF($D272=1,$N272,
SUMIF(OFFSET(Orçamento!$D$1,$B272-1,,$C272,),$F273&amp;"-"&amp;Z272,OFFSET(Orçamento!$I$1,$B272-1,,$C272,))*$N272/$E273)))</f>
        <v/>
      </c>
      <c r="AA273" s="314" t="str" cm="1">
        <f t="array" aca="1" ref="AA273" ca="1">IF(OR($D272=0,AA272="",$N272=0),"",
IF($G272=$E$6,
SUM(IF(OFFSET($R$23,,,($F272-1)*3-2,$D$3)=AA272,OFFSET($R$25,,,($F272-1)*3-2,$D$3)*OFFSET($B$23,1,,($F272-1)*3-2,1))),
IF($D272=1,$N272,
SUMIF(OFFSET(Orçamento!$D$1,$B272-1,,$C272,),$F273&amp;"-"&amp;AA272,OFFSET(Orçamento!$I$1,$B272-1,,$C272,))*$N272/$E273)))</f>
        <v/>
      </c>
      <c r="AB273" s="314" t="str" cm="1">
        <f t="array" aca="1" ref="AB273" ca="1">IF(OR($D272=0,AB272="",$N272=0),"",
IF($G272=$E$6,
SUM(IF(OFFSET($R$23,,,($F272-1)*3-2,$D$3)=AB272,OFFSET($R$25,,,($F272-1)*3-2,$D$3)*OFFSET($B$23,1,,($F272-1)*3-2,1))),
IF($D272=1,$N272,
SUMIF(OFFSET(Orçamento!$D$1,$B272-1,,$C272,),$F273&amp;"-"&amp;AB272,OFFSET(Orçamento!$I$1,$B272-1,,$C272,))*$N272/$E273)))</f>
        <v/>
      </c>
      <c r="AC273" s="314" t="str" cm="1">
        <f t="array" aca="1" ref="AC273" ca="1">IF(OR($D272=0,AC272="",$N272=0),"",
IF($G272=$E$6,
SUM(IF(OFFSET($R$23,,,($F272-1)*3-2,$D$3)=AC272,OFFSET($R$25,,,($F272-1)*3-2,$D$3)*OFFSET($B$23,1,,($F272-1)*3-2,1))),
IF($D272=1,$N272,
SUMIF(OFFSET(Orçamento!$D$1,$B272-1,,$C272,),$F273&amp;"-"&amp;AC272,OFFSET(Orçamento!$I$1,$B272-1,,$C272,))*$N272/$E273)))</f>
        <v/>
      </c>
      <c r="AD273" s="314" t="str" cm="1">
        <f t="array" aca="1" ref="AD273" ca="1">IF(OR($D272=0,AD272="",$N272=0),"",
IF($G272=$E$6,
SUM(IF(OFFSET($R$23,,,($F272-1)*3-2,$D$3)=AD272,OFFSET($R$25,,,($F272-1)*3-2,$D$3)*OFFSET($B$23,1,,($F272-1)*3-2,1))),
IF($D272=1,$N272,
SUMIF(OFFSET(Orçamento!$D$1,$B272-1,,$C272,),$F273&amp;"-"&amp;AD272,OFFSET(Orçamento!$I$1,$B272-1,,$C272,))*$N272/$E273)))</f>
        <v/>
      </c>
      <c r="AE273" s="314" t="str" cm="1">
        <f t="array" aca="1" ref="AE273" ca="1">IF(OR($D272=0,AE272="",$N272=0),"",
IF($G272=$E$6,
SUM(IF(OFFSET($R$23,,,($F272-1)*3-2,$D$3)=AE272,OFFSET($R$25,,,($F272-1)*3-2,$D$3)*OFFSET($B$23,1,,($F272-1)*3-2,1))),
IF($D272=1,$N272,
SUMIF(OFFSET(Orçamento!$D$1,$B272-1,,$C272,),$F273&amp;"-"&amp;AE272,OFFSET(Orçamento!$I$1,$B272-1,,$C272,))*$N272/$E273)))</f>
        <v/>
      </c>
      <c r="AF273" s="314" t="str" cm="1">
        <f t="array" aca="1" ref="AF273" ca="1">IF(OR($D272=0,AF272="",$N272=0),"",
IF($G272=$E$6,
SUM(IF(OFFSET($R$23,,,($F272-1)*3-2,$D$3)=AF272,OFFSET($R$25,,,($F272-1)*3-2,$D$3)*OFFSET($B$23,1,,($F272-1)*3-2,1))),
IF($D272=1,$N272,
SUMIF(OFFSET(Orçamento!$D$1,$B272-1,,$C272,),$F273&amp;"-"&amp;AF272,OFFSET(Orçamento!$I$1,$B272-1,,$C272,))*$N272/$E273)))</f>
        <v/>
      </c>
      <c r="AG273" s="314" t="str" cm="1">
        <f t="array" aca="1" ref="AG273" ca="1">IF(OR($D272=0,AG272="",$N272=0),"",
IF($G272=$E$6,
SUM(IF(OFFSET($R$23,,,($F272-1)*3-2,$D$3)=AG272,OFFSET($R$25,,,($F272-1)*3-2,$D$3)*OFFSET($B$23,1,,($F272-1)*3-2,1))),
IF($D272=1,$N272,
SUMIF(OFFSET(Orçamento!$D$1,$B272-1,,$C272,),$F273&amp;"-"&amp;AG272,OFFSET(Orçamento!$I$1,$B272-1,,$C272,))*$N272/$E273)))</f>
        <v/>
      </c>
      <c r="AH273" s="314" t="str" cm="1">
        <f t="array" aca="1" ref="AH273" ca="1">IF(OR($D272=0,AH272="",$N272=0),"",
IF($G272=$E$6,
SUM(IF(OFFSET($R$23,,,($F272-1)*3-2,$D$3)=AH272,OFFSET($R$25,,,($F272-1)*3-2,$D$3)*OFFSET($B$23,1,,($F272-1)*3-2,1))),
IF($D272=1,$N272,
SUMIF(OFFSET(Orçamento!$D$1,$B272-1,,$C272,),$F273&amp;"-"&amp;AH272,OFFSET(Orçamento!$I$1,$B272-1,,$C272,))*$N272/$E273)))</f>
        <v/>
      </c>
      <c r="AI273" s="314" t="str" cm="1">
        <f t="array" aca="1" ref="AI273" ca="1">IF(OR($D272=0,AI272="",$N272=0),"",
IF($G272=$E$6,
SUM(IF(OFFSET($R$23,,,($F272-1)*3-2,$D$3)=AI272,OFFSET($R$25,,,($F272-1)*3-2,$D$3)*OFFSET($B$23,1,,($F272-1)*3-2,1))),
IF($D272=1,$N272,
SUMIF(OFFSET(Orçamento!$D$1,$B272-1,,$C272,),$F273&amp;"-"&amp;AI272,OFFSET(Orçamento!$I$1,$B272-1,,$C272,))*$N272/$E273)))</f>
        <v/>
      </c>
      <c r="AJ273" s="314" t="str" cm="1">
        <f t="array" aca="1" ref="AJ273" ca="1">IF(OR($D272=0,AJ272="",$N272=0),"",
IF($G272=$E$6,
SUM(IF(OFFSET($R$23,,,($F272-1)*3-2,$D$3)=AJ272,OFFSET($R$25,,,($F272-1)*3-2,$D$3)*OFFSET($B$23,1,,($F272-1)*3-2,1))),
IF($D272=1,$N272,
SUMIF(OFFSET(Orçamento!$D$1,$B272-1,,$C272,),$F273&amp;"-"&amp;AJ272,OFFSET(Orçamento!$I$1,$B272-1,,$C272,))*$N272/$E273)))</f>
        <v/>
      </c>
      <c r="AK273" s="314" t="str" cm="1">
        <f t="array" aca="1" ref="AK273" ca="1">IF(OR($D272=0,AK272="",$N272=0),"",
IF($G272=$E$6,
SUM(IF(OFFSET($R$23,,,($F272-1)*3-2,$D$3)=AK272,OFFSET($R$25,,,($F272-1)*3-2,$D$3)*OFFSET($B$23,1,,($F272-1)*3-2,1))),
IF($D272=1,$N272,
SUMIF(OFFSET(Orçamento!$D$1,$B272-1,,$C272,),$F273&amp;"-"&amp;AK272,OFFSET(Orçamento!$I$1,$B272-1,,$C272,))*$N272/$E273)))</f>
        <v/>
      </c>
    </row>
    <row r="274" spans="1:37" ht="13.15" customHeight="1">
      <c r="A274" s="206"/>
      <c r="B274" s="266" t="str" cm="1">
        <f t="array" aca="1" ref="B274" ca="1">IF($F272&gt;$E$2,"",IF($F$2=1,INDEX('QC rev00'!$M$10:$T$120,$F274,5),IF($F$2=2,INDEX(#REF!,$F274,5),INDEX(#REF!,$F274,5))))</f>
        <v/>
      </c>
      <c r="C274" s="266" t="str" cm="1">
        <f t="array" aca="1" ref="C274" ca="1">IF($F272&gt;$E$2,"",IF($F$2=1,INDEX('QC rev00'!$M$10:$T$120,$F274,6),IF($F$2=2,INDEX(#REF!,$F274,6),INDEX(#REF!,$F274,6))))</f>
        <v/>
      </c>
      <c r="D274" s="207"/>
      <c r="E274" s="207"/>
      <c r="F274" s="207" t="str">
        <f ca="1">IF(F272&gt;$E$2,"",MATCH(F272,'QC rev00'!$C$10:$C$120,))</f>
        <v/>
      </c>
      <c r="G274" s="753"/>
      <c r="H274" s="731"/>
      <c r="I274" s="732"/>
      <c r="J274" s="749"/>
      <c r="K274" s="750"/>
      <c r="L274" s="756"/>
      <c r="M274" s="735"/>
      <c r="N274" s="738"/>
      <c r="O274" s="741"/>
      <c r="P274" s="744"/>
      <c r="Q274" s="267" t="s">
        <v>91</v>
      </c>
      <c r="R274" s="588">
        <f t="shared" ref="R274:AK274" ca="1" si="266">IFERROR(R273*$O272,0)</f>
        <v>0</v>
      </c>
      <c r="S274" s="588">
        <f t="shared" ca="1" si="266"/>
        <v>0</v>
      </c>
      <c r="T274" s="588">
        <f t="shared" ca="1" si="266"/>
        <v>0</v>
      </c>
      <c r="U274" s="589">
        <f t="shared" ca="1" si="266"/>
        <v>0</v>
      </c>
      <c r="V274" s="588">
        <f t="shared" ca="1" si="266"/>
        <v>0</v>
      </c>
      <c r="W274" s="588">
        <f t="shared" ca="1" si="266"/>
        <v>0</v>
      </c>
      <c r="X274" s="588">
        <f t="shared" ca="1" si="266"/>
        <v>0</v>
      </c>
      <c r="Y274" s="588">
        <f t="shared" ca="1" si="266"/>
        <v>0</v>
      </c>
      <c r="Z274" s="588">
        <f t="shared" ca="1" si="266"/>
        <v>0</v>
      </c>
      <c r="AA274" s="588">
        <f t="shared" ca="1" si="266"/>
        <v>0</v>
      </c>
      <c r="AB274" s="588">
        <f t="shared" ca="1" si="266"/>
        <v>0</v>
      </c>
      <c r="AC274" s="588">
        <f t="shared" ca="1" si="266"/>
        <v>0</v>
      </c>
      <c r="AD274" s="588">
        <f t="shared" ca="1" si="266"/>
        <v>0</v>
      </c>
      <c r="AE274" s="588">
        <f t="shared" ca="1" si="266"/>
        <v>0</v>
      </c>
      <c r="AF274" s="588">
        <f t="shared" ca="1" si="266"/>
        <v>0</v>
      </c>
      <c r="AG274" s="588">
        <f t="shared" ca="1" si="266"/>
        <v>0</v>
      </c>
      <c r="AH274" s="588">
        <f t="shared" ca="1" si="266"/>
        <v>0</v>
      </c>
      <c r="AI274" s="588">
        <f t="shared" ca="1" si="266"/>
        <v>0</v>
      </c>
      <c r="AJ274" s="588">
        <f t="shared" ca="1" si="266"/>
        <v>0</v>
      </c>
      <c r="AK274" s="588">
        <f t="shared" ca="1" si="266"/>
        <v>0</v>
      </c>
    </row>
    <row r="275" spans="1:37" ht="13.15" customHeight="1">
      <c r="A275" s="206"/>
      <c r="B275" s="261">
        <f ca="1">IF($F275&gt;$E$2,0,IF(E275&lt;&gt;"",MATCH(F276&amp;" - Mapa",Orçamento!J:J,),0))</f>
        <v>0</v>
      </c>
      <c r="C275" s="215">
        <f ca="1">IF($D275&gt;1,_xlfn.MAXIFS(Orçamento!G:G,Orçamento!J:J,F276&amp;" - Mapa")+6-B275,0)</f>
        <v>0</v>
      </c>
      <c r="D275" s="261">
        <f ca="1">IF($F275&gt;$E$2,0,IF($G275=$E$6,$D$2,IF(E275&lt;&gt;"",_xlfn.MAXIFS(Orçamento!E:E,Orçamento!J:J,F276&amp;" - Mapa"),0)))</f>
        <v>0</v>
      </c>
      <c r="E275" s="215" t="str">
        <f ca="1">IF(F276="","",_xlfn.IFNA(MATCH($F276,'QC rev00'!$G$10:$G$120,),""))</f>
        <v/>
      </c>
      <c r="F275" s="207" cm="1">
        <f t="array" aca="1" ref="F275" ca="1">OFFSET(F275,-3,,,)+1</f>
        <v>85</v>
      </c>
      <c r="G275" s="751" t="str" cm="1">
        <f t="array" aca="1" ref="G275" ca="1">IF($F275&gt;$E$2,"",IF($F$2=1,INDEX('QC rev00'!$M$10:$T$120,$F277,2),IF($F$2=2,INDEX(#REF!,$F277,2),INDEX(#REF!,$F277,2))))</f>
        <v/>
      </c>
      <c r="H275" s="727" t="str" cm="1">
        <f t="array" aca="1" ref="H275" ca="1">IF($F275&gt;$E$2,"",IF($F$2=1,INDEX('QC rev00'!$M$10:$T$120,$F277,3),IF($F$2=2,INDEX(#REF!,$F277,3),INDEX(#REF!,$F277,3))))</f>
        <v/>
      </c>
      <c r="I275" s="728"/>
      <c r="J275" s="745"/>
      <c r="K275" s="746"/>
      <c r="L275" s="754" t="str" cm="1">
        <f t="array" aca="1" ref="L275" ca="1">IF($F275&gt;$E$2,"",IF($F$2=1,INDEX('QC rev00'!$M$10:$T$120,$F277,7),IF($F$2=2,INDEX(#REF!,$F277,7),INDEX(#REF!,$F277,7))))</f>
        <v/>
      </c>
      <c r="M275" s="733" t="str" cm="1">
        <f t="array" aca="1" ref="M275" ca="1">IF($F275&gt;$E$2,"",IF($F$2=1,INDEX('QC rev00'!$M$10:$T$120,$F277,8),IF($F$2=2,INDEX(#REF!,$F277,8),INDEX(#REF!,$F277,8))))</f>
        <v/>
      </c>
      <c r="N275" s="736" cm="1">
        <f t="array" aca="1" ref="N275" ca="1">IF($F275&gt;$E$2,0,IF(_xlfn.IFNA(MATCH($G275,Listas!$E$4:$E$206,),0)&gt;0,$F$5,IF($F$2=1,INDEX('QC rev00'!$M$10:$U$120,$F277,9),IF($F$2=2,INDEX(#REF!,$F277,9),INDEX(#REF!,$F277,9)))))</f>
        <v>0</v>
      </c>
      <c r="O275" s="739" cm="1">
        <f t="array" aca="1" ref="O275" ca="1">IF($F275&gt;$E$2,0,IF(_xlfn.IFNA(MATCH($G275,Listas!$E$4:$E$206,),0)&gt;0,1,IF($H$10=0,0,IF($F$2=1,INDEX('QC rev00'!$M$10:$BC$120,$F277,9+$F$3),IF($F$2=2,INDEX(#REF!,$F277,9+$F$3),INDEX(#REF!,$F277,9+$F$3)))*IF($E$5="X",1,1-$B277-$C277))))</f>
        <v>0</v>
      </c>
      <c r="P275" s="742">
        <f t="shared" ref="P275" ca="1" si="267">N275*O275</f>
        <v>0</v>
      </c>
      <c r="Q275" s="262" t="s">
        <v>89</v>
      </c>
      <c r="R275" s="308" t="str" cm="1">
        <f t="array" aca="1" ref="R275" ca="1">IF($D275=0,"",IF($G275=$E$6,INDEX(Orçamento!$U:$U,MATCH(R$21,Orçamento!$C:$C,),1),INDEX(Orçamento!$U:$U,$B275,1)))</f>
        <v/>
      </c>
      <c r="S275" s="309" t="str">
        <f ca="1">IF(S$21&gt;$D275,"",IF($G275=$E$6,INDEX(Orçamento!$U:$U,MATCH(S$21,Orçamento!$C:$C,),1),INDEX(Orçamento!$U:$U,MATCH(S$21&amp;"-"&amp;$F276,Orçamento!$F:$F,),1)))</f>
        <v/>
      </c>
      <c r="T275" s="309" t="str">
        <f ca="1">IF(T$21&gt;$D275,"",IF($G275=$E$6,INDEX(Orçamento!$U:$U,MATCH(T$21,Orçamento!$C:$C,),1),INDEX(Orçamento!$U:$U,MATCH(T$21&amp;"-"&amp;$F276,Orçamento!$F:$F,),1)))</f>
        <v/>
      </c>
      <c r="U275" s="310" t="str">
        <f ca="1">IF(U$21&gt;$D275,"",IF($G275=$E$6,INDEX(Orçamento!$U:$U,MATCH(U$21,Orçamento!$C:$C,),1),INDEX(Orçamento!$U:$U,MATCH(U$21&amp;"-"&amp;$F276,Orçamento!$F:$F,),1)))</f>
        <v/>
      </c>
      <c r="V275" s="309" t="str">
        <f ca="1">IF(V$21&gt;$D275,"",IF($G275=$E$6,INDEX(Orçamento!$U:$U,MATCH(V$21,Orçamento!$C:$C,),1),INDEX(Orçamento!$U:$U,MATCH(V$21&amp;"-"&amp;$F276,Orçamento!$F:$F,),1)))</f>
        <v/>
      </c>
      <c r="W275" s="309" t="str">
        <f ca="1">IF(W$21&gt;$D275,"",IF($G275=$E$6,INDEX(Orçamento!$U:$U,MATCH(W$21,Orçamento!$C:$C,),1),INDEX(Orçamento!$U:$U,MATCH(W$21&amp;"-"&amp;$F276,Orçamento!$F:$F,),1)))</f>
        <v/>
      </c>
      <c r="X275" s="309" t="str">
        <f ca="1">IF(X$21&gt;$D275,"",IF($G275=$E$6,INDEX(Orçamento!$U:$U,MATCH(X$21,Orçamento!$C:$C,),1),INDEX(Orçamento!$U:$U,MATCH(X$21&amp;"-"&amp;$F276,Orçamento!$F:$F,),1)))</f>
        <v/>
      </c>
      <c r="Y275" s="309" t="str">
        <f ca="1">IF(Y$21&gt;$D275,"",IF($G275=$E$6,INDEX(Orçamento!$U:$U,MATCH(Y$21,Orçamento!$C:$C,),1),INDEX(Orçamento!$U:$U,MATCH(Y$21&amp;"-"&amp;$F276,Orçamento!$F:$F,),1)))</f>
        <v/>
      </c>
      <c r="Z275" s="309" t="str">
        <f ca="1">IF(Z$21&gt;$D275,"",IF($G275=$E$6,INDEX(Orçamento!$U:$U,MATCH(Z$21,Orçamento!$C:$C,),1),INDEX(Orçamento!$U:$U,MATCH(Z$21&amp;"-"&amp;$F276,Orçamento!$F:$F,),1)))</f>
        <v/>
      </c>
      <c r="AA275" s="311" t="str">
        <f ca="1">IF(AA$21&gt;$D275,"",IF($G275=$E$6,INDEX(Orçamento!$U:$U,MATCH(AA$21,Orçamento!$C:$C,),1),INDEX(Orçamento!$U:$U,MATCH(AA$21&amp;"-"&amp;$F276,Orçamento!$F:$F,),1)))</f>
        <v/>
      </c>
      <c r="AB275" s="311" t="str">
        <f ca="1">IF(AB$21&gt;$D275,"",IF($G275=$E$6,INDEX(Orçamento!$U:$U,MATCH(AB$21,Orçamento!$C:$C,),1),INDEX(Orçamento!$U:$U,MATCH(AB$21&amp;"-"&amp;$F276,Orçamento!$F:$F,),1)))</f>
        <v/>
      </c>
      <c r="AC275" s="311" t="str">
        <f ca="1">IF(AC$21&gt;$D275,"",IF($G275=$E$6,INDEX(Orçamento!$U:$U,MATCH(AC$21,Orçamento!$C:$C,),1),INDEX(Orçamento!$U:$U,MATCH(AC$21&amp;"-"&amp;$F276,Orçamento!$F:$F,),1)))</f>
        <v/>
      </c>
      <c r="AD275" s="311" t="str">
        <f ca="1">IF(AD$21&gt;$D275,"",IF($G275=$E$6,INDEX(Orçamento!$U:$U,MATCH(AD$21,Orçamento!$C:$C,),1),INDEX(Orçamento!$U:$U,MATCH(AD$21&amp;"-"&amp;$F276,Orçamento!$F:$F,),1)))</f>
        <v/>
      </c>
      <c r="AE275" s="311" t="str">
        <f ca="1">IF(AE$21&gt;$D275,"",IF($G275=$E$6,INDEX(Orçamento!$U:$U,MATCH(AE$21,Orçamento!$C:$C,),1),INDEX(Orçamento!$U:$U,MATCH(AE$21&amp;"-"&amp;$F276,Orçamento!$F:$F,),1)))</f>
        <v/>
      </c>
      <c r="AF275" s="311" t="str">
        <f ca="1">IF(AF$21&gt;$D275,"",IF($G275=$E$6,INDEX(Orçamento!$U:$U,MATCH(AF$21,Orçamento!$C:$C,),1),INDEX(Orçamento!$U:$U,MATCH(AF$21&amp;"-"&amp;$F276,Orçamento!$F:$F,),1)))</f>
        <v/>
      </c>
      <c r="AG275" s="311" t="str">
        <f ca="1">IF(AG$21&gt;$D275,"",IF($G275=$E$6,INDEX(Orçamento!$U:$U,MATCH(AG$21,Orçamento!$C:$C,),1),INDEX(Orçamento!$U:$U,MATCH(AG$21&amp;"-"&amp;$F276,Orçamento!$F:$F,),1)))</f>
        <v/>
      </c>
      <c r="AH275" s="311" t="str">
        <f ca="1">IF(AH$21&gt;$D275,"",IF($G275=$E$6,INDEX(Orçamento!$U:$U,MATCH(AH$21,Orçamento!$C:$C,),1),INDEX(Orçamento!$U:$U,MATCH(AH$21&amp;"-"&amp;$F276,Orçamento!$F:$F,),1)))</f>
        <v/>
      </c>
      <c r="AI275" s="311" t="str">
        <f ca="1">IF(AI$21&gt;$D275,"",IF($G275=$E$6,INDEX(Orçamento!$U:$U,MATCH(AI$21,Orçamento!$C:$C,),1),INDEX(Orçamento!$U:$U,MATCH(AI$21&amp;"-"&amp;$F276,Orçamento!$F:$F,),1)))</f>
        <v/>
      </c>
      <c r="AJ275" s="311" t="str">
        <f ca="1">IF(AJ$21&gt;$D275,"",IF($G275=$E$6,INDEX(Orçamento!$U:$U,MATCH(AJ$21,Orçamento!$C:$C,),1),INDEX(Orçamento!$U:$U,MATCH(AJ$21&amp;"-"&amp;$F276,Orçamento!$F:$F,),1)))</f>
        <v/>
      </c>
      <c r="AK275" s="311" t="str">
        <f ca="1">IF(AK$21&gt;$D275,"",IF($G275=$E$6,INDEX(Orçamento!$U:$U,MATCH(AK$21,Orçamento!$C:$C,),1),INDEX(Orçamento!$U:$U,MATCH(AK$21&amp;"-"&amp;$F276,Orçamento!$F:$F,),1)))</f>
        <v/>
      </c>
    </row>
    <row r="276" spans="1:37" ht="13.15" customHeight="1">
      <c r="A276" s="206"/>
      <c r="B276" s="263">
        <f t="shared" ref="B276" ca="1" si="268">IF($F275&gt;$E$2,0,(1/(1-B277-C277))*(B277+C277))</f>
        <v>0</v>
      </c>
      <c r="C276" s="264" cm="1">
        <f t="array" aca="1" ref="C276" ca="1">IF(ROUND(SUM(IF(R275:AK275&lt;&gt;"",(R276:AK276)))-N275,3)&lt;&gt;0,"X",0)</f>
        <v>0</v>
      </c>
      <c r="D276" s="206"/>
      <c r="E276" s="215" t="str" cm="1">
        <f t="array" aca="1" ref="E276" ca="1">IF($F275&gt;$E$2,"",INDEX('QC rev00'!$J$9:$J$120,1+E275,1))</f>
        <v/>
      </c>
      <c r="F276" s="215" t="str" cm="1">
        <f t="array" aca="1" ref="F276" ca="1">IF($F275&gt;$E$2,"",IF($F$2=1,INDEX('QC rev00'!$M$10:$T$120,$F277,1),IF($F$2=2,INDEX(#REF!,$F277,1),INDEX(#REF!,$F277,1))))</f>
        <v/>
      </c>
      <c r="G276" s="752"/>
      <c r="H276" s="729"/>
      <c r="I276" s="730"/>
      <c r="J276" s="747"/>
      <c r="K276" s="748"/>
      <c r="L276" s="755"/>
      <c r="M276" s="734"/>
      <c r="N276" s="737"/>
      <c r="O276" s="740"/>
      <c r="P276" s="743"/>
      <c r="Q276" s="265" t="s">
        <v>90</v>
      </c>
      <c r="R276" s="312" t="str" cm="1">
        <f t="array" aca="1" ref="R276" ca="1">IF(OR($D275=0,R275="",$N275=0),"",
IF($G275=$E$6,
SUM(IF(OFFSET($R$23,,,($F275-1)*3-2,$D$3)=R275,OFFSET($R$25,,,($F275-1)*3-2,$D$3)*OFFSET($B$23,1,,($F275-1)*3-2,1))),
IF($D275=1,$N275,
SUMIF(OFFSET(Orçamento!$D$1,$B275-1,,$C275,),$F276&amp;"-"&amp;R275,OFFSET(Orçamento!$I$1,$B275-1,,$C275,))*$N275/$E276)))</f>
        <v/>
      </c>
      <c r="S276" s="312" t="str" cm="1">
        <f t="array" aca="1" ref="S276" ca="1">IF(OR($D275=0,S275="",$N275=0),"",
IF($G275=$E$6,
SUM(IF(OFFSET($R$23,,,($F275-1)*3-2,$D$3)=S275,OFFSET($R$25,,,($F275-1)*3-2,$D$3)*OFFSET($B$23,1,,($F275-1)*3-2,1))),
IF($D275=1,$N275,
SUMIF(OFFSET(Orçamento!$D$1,$B275-1,,$C275,),$F276&amp;"-"&amp;S275,OFFSET(Orçamento!$I$1,$B275-1,,$C275,))*$N275/$E276)))</f>
        <v/>
      </c>
      <c r="T276" s="312" t="str" cm="1">
        <f t="array" aca="1" ref="T276" ca="1">IF(OR($D275=0,T275="",$N275=0),"",
IF($G275=$E$6,
SUM(IF(OFFSET($R$23,,,($F275-1)*3-2,$D$3)=T275,OFFSET($R$25,,,($F275-1)*3-2,$D$3)*OFFSET($B$23,1,,($F275-1)*3-2,1))),
IF($D275=1,$N275,
SUMIF(OFFSET(Orçamento!$D$1,$B275-1,,$C275,),$F276&amp;"-"&amp;T275,OFFSET(Orçamento!$I$1,$B275-1,,$C275,))*$N275/$E276)))</f>
        <v/>
      </c>
      <c r="U276" s="313" t="str" cm="1">
        <f t="array" aca="1" ref="U276" ca="1">IF(OR($D275=0,U275="",$N275=0),"",
IF($G275=$E$6,
SUM(IF(OFFSET($R$23,,,($F275-1)*3-2,$D$3)=U275,OFFSET($R$25,,,($F275-1)*3-2,$D$3)*OFFSET($B$23,1,,($F275-1)*3-2,1))),
IF($D275=1,$N275,
SUMIF(OFFSET(Orçamento!$D$1,$B275-1,,$C275,),$F276&amp;"-"&amp;U275,OFFSET(Orçamento!$I$1,$B275-1,,$C275,))*$N275/$E276)))</f>
        <v/>
      </c>
      <c r="V276" s="312" t="str" cm="1">
        <f t="array" aca="1" ref="V276" ca="1">IF(OR($D275=0,V275="",$N275=0),"",
IF($G275=$E$6,
SUM(IF(OFFSET($R$23,,,($F275-1)*3-2,$D$3)=V275,OFFSET($R$25,,,($F275-1)*3-2,$D$3)*OFFSET($B$23,1,,($F275-1)*3-2,1))),
IF($D275=1,$N275,
SUMIF(OFFSET(Orçamento!$D$1,$B275-1,,$C275,),$F276&amp;"-"&amp;V275,OFFSET(Orçamento!$I$1,$B275-1,,$C275,))*$N275/$E276)))</f>
        <v/>
      </c>
      <c r="W276" s="312" t="str" cm="1">
        <f t="array" aca="1" ref="W276" ca="1">IF(OR($D275=0,W275="",$N275=0),"",
IF($G275=$E$6,
SUM(IF(OFFSET($R$23,,,($F275-1)*3-2,$D$3)=W275,OFFSET($R$25,,,($F275-1)*3-2,$D$3)*OFFSET($B$23,1,,($F275-1)*3-2,1))),
IF($D275=1,$N275,
SUMIF(OFFSET(Orçamento!$D$1,$B275-1,,$C275,),$F276&amp;"-"&amp;W275,OFFSET(Orçamento!$I$1,$B275-1,,$C275,))*$N275/$E276)))</f>
        <v/>
      </c>
      <c r="X276" s="312" t="str" cm="1">
        <f t="array" aca="1" ref="X276" ca="1">IF(OR($D275=0,X275="",$N275=0),"",
IF($G275=$E$6,
SUM(IF(OFFSET($R$23,,,($F275-1)*3-2,$D$3)=X275,OFFSET($R$25,,,($F275-1)*3-2,$D$3)*OFFSET($B$23,1,,($F275-1)*3-2,1))),
IF($D275=1,$N275,
SUMIF(OFFSET(Orçamento!$D$1,$B275-1,,$C275,),$F276&amp;"-"&amp;X275,OFFSET(Orçamento!$I$1,$B275-1,,$C275,))*$N275/$E276)))</f>
        <v/>
      </c>
      <c r="Y276" s="312" t="str" cm="1">
        <f t="array" aca="1" ref="Y276" ca="1">IF(OR($D275=0,Y275="",$N275=0),"",
IF($G275=$E$6,
SUM(IF(OFFSET($R$23,,,($F275-1)*3-2,$D$3)=Y275,OFFSET($R$25,,,($F275-1)*3-2,$D$3)*OFFSET($B$23,1,,($F275-1)*3-2,1))),
IF($D275=1,$N275,
SUMIF(OFFSET(Orçamento!$D$1,$B275-1,,$C275,),$F276&amp;"-"&amp;Y275,OFFSET(Orçamento!$I$1,$B275-1,,$C275,))*$N275/$E276)))</f>
        <v/>
      </c>
      <c r="Z276" s="312" t="str" cm="1">
        <f t="array" aca="1" ref="Z276" ca="1">IF(OR($D275=0,Z275="",$N275=0),"",
IF($G275=$E$6,
SUM(IF(OFFSET($R$23,,,($F275-1)*3-2,$D$3)=Z275,OFFSET($R$25,,,($F275-1)*3-2,$D$3)*OFFSET($B$23,1,,($F275-1)*3-2,1))),
IF($D275=1,$N275,
SUMIF(OFFSET(Orçamento!$D$1,$B275-1,,$C275,),$F276&amp;"-"&amp;Z275,OFFSET(Orçamento!$I$1,$B275-1,,$C275,))*$N275/$E276)))</f>
        <v/>
      </c>
      <c r="AA276" s="314" t="str" cm="1">
        <f t="array" aca="1" ref="AA276" ca="1">IF(OR($D275=0,AA275="",$N275=0),"",
IF($G275=$E$6,
SUM(IF(OFFSET($R$23,,,($F275-1)*3-2,$D$3)=AA275,OFFSET($R$25,,,($F275-1)*3-2,$D$3)*OFFSET($B$23,1,,($F275-1)*3-2,1))),
IF($D275=1,$N275,
SUMIF(OFFSET(Orçamento!$D$1,$B275-1,,$C275,),$F276&amp;"-"&amp;AA275,OFFSET(Orçamento!$I$1,$B275-1,,$C275,))*$N275/$E276)))</f>
        <v/>
      </c>
      <c r="AB276" s="314" t="str" cm="1">
        <f t="array" aca="1" ref="AB276" ca="1">IF(OR($D275=0,AB275="",$N275=0),"",
IF($G275=$E$6,
SUM(IF(OFFSET($R$23,,,($F275-1)*3-2,$D$3)=AB275,OFFSET($R$25,,,($F275-1)*3-2,$D$3)*OFFSET($B$23,1,,($F275-1)*3-2,1))),
IF($D275=1,$N275,
SUMIF(OFFSET(Orçamento!$D$1,$B275-1,,$C275,),$F276&amp;"-"&amp;AB275,OFFSET(Orçamento!$I$1,$B275-1,,$C275,))*$N275/$E276)))</f>
        <v/>
      </c>
      <c r="AC276" s="314" t="str" cm="1">
        <f t="array" aca="1" ref="AC276" ca="1">IF(OR($D275=0,AC275="",$N275=0),"",
IF($G275=$E$6,
SUM(IF(OFFSET($R$23,,,($F275-1)*3-2,$D$3)=AC275,OFFSET($R$25,,,($F275-1)*3-2,$D$3)*OFFSET($B$23,1,,($F275-1)*3-2,1))),
IF($D275=1,$N275,
SUMIF(OFFSET(Orçamento!$D$1,$B275-1,,$C275,),$F276&amp;"-"&amp;AC275,OFFSET(Orçamento!$I$1,$B275-1,,$C275,))*$N275/$E276)))</f>
        <v/>
      </c>
      <c r="AD276" s="314" t="str" cm="1">
        <f t="array" aca="1" ref="AD276" ca="1">IF(OR($D275=0,AD275="",$N275=0),"",
IF($G275=$E$6,
SUM(IF(OFFSET($R$23,,,($F275-1)*3-2,$D$3)=AD275,OFFSET($R$25,,,($F275-1)*3-2,$D$3)*OFFSET($B$23,1,,($F275-1)*3-2,1))),
IF($D275=1,$N275,
SUMIF(OFFSET(Orçamento!$D$1,$B275-1,,$C275,),$F276&amp;"-"&amp;AD275,OFFSET(Orçamento!$I$1,$B275-1,,$C275,))*$N275/$E276)))</f>
        <v/>
      </c>
      <c r="AE276" s="314" t="str" cm="1">
        <f t="array" aca="1" ref="AE276" ca="1">IF(OR($D275=0,AE275="",$N275=0),"",
IF($G275=$E$6,
SUM(IF(OFFSET($R$23,,,($F275-1)*3-2,$D$3)=AE275,OFFSET($R$25,,,($F275-1)*3-2,$D$3)*OFFSET($B$23,1,,($F275-1)*3-2,1))),
IF($D275=1,$N275,
SUMIF(OFFSET(Orçamento!$D$1,$B275-1,,$C275,),$F276&amp;"-"&amp;AE275,OFFSET(Orçamento!$I$1,$B275-1,,$C275,))*$N275/$E276)))</f>
        <v/>
      </c>
      <c r="AF276" s="314" t="str" cm="1">
        <f t="array" aca="1" ref="AF276" ca="1">IF(OR($D275=0,AF275="",$N275=0),"",
IF($G275=$E$6,
SUM(IF(OFFSET($R$23,,,($F275-1)*3-2,$D$3)=AF275,OFFSET($R$25,,,($F275-1)*3-2,$D$3)*OFFSET($B$23,1,,($F275-1)*3-2,1))),
IF($D275=1,$N275,
SUMIF(OFFSET(Orçamento!$D$1,$B275-1,,$C275,),$F276&amp;"-"&amp;AF275,OFFSET(Orçamento!$I$1,$B275-1,,$C275,))*$N275/$E276)))</f>
        <v/>
      </c>
      <c r="AG276" s="314" t="str" cm="1">
        <f t="array" aca="1" ref="AG276" ca="1">IF(OR($D275=0,AG275="",$N275=0),"",
IF($G275=$E$6,
SUM(IF(OFFSET($R$23,,,($F275-1)*3-2,$D$3)=AG275,OFFSET($R$25,,,($F275-1)*3-2,$D$3)*OFFSET($B$23,1,,($F275-1)*3-2,1))),
IF($D275=1,$N275,
SUMIF(OFFSET(Orçamento!$D$1,$B275-1,,$C275,),$F276&amp;"-"&amp;AG275,OFFSET(Orçamento!$I$1,$B275-1,,$C275,))*$N275/$E276)))</f>
        <v/>
      </c>
      <c r="AH276" s="314" t="str" cm="1">
        <f t="array" aca="1" ref="AH276" ca="1">IF(OR($D275=0,AH275="",$N275=0),"",
IF($G275=$E$6,
SUM(IF(OFFSET($R$23,,,($F275-1)*3-2,$D$3)=AH275,OFFSET($R$25,,,($F275-1)*3-2,$D$3)*OFFSET($B$23,1,,($F275-1)*3-2,1))),
IF($D275=1,$N275,
SUMIF(OFFSET(Orçamento!$D$1,$B275-1,,$C275,),$F276&amp;"-"&amp;AH275,OFFSET(Orçamento!$I$1,$B275-1,,$C275,))*$N275/$E276)))</f>
        <v/>
      </c>
      <c r="AI276" s="314" t="str" cm="1">
        <f t="array" aca="1" ref="AI276" ca="1">IF(OR($D275=0,AI275="",$N275=0),"",
IF($G275=$E$6,
SUM(IF(OFFSET($R$23,,,($F275-1)*3-2,$D$3)=AI275,OFFSET($R$25,,,($F275-1)*3-2,$D$3)*OFFSET($B$23,1,,($F275-1)*3-2,1))),
IF($D275=1,$N275,
SUMIF(OFFSET(Orçamento!$D$1,$B275-1,,$C275,),$F276&amp;"-"&amp;AI275,OFFSET(Orçamento!$I$1,$B275-1,,$C275,))*$N275/$E276)))</f>
        <v/>
      </c>
      <c r="AJ276" s="314" t="str" cm="1">
        <f t="array" aca="1" ref="AJ276" ca="1">IF(OR($D275=0,AJ275="",$N275=0),"",
IF($G275=$E$6,
SUM(IF(OFFSET($R$23,,,($F275-1)*3-2,$D$3)=AJ275,OFFSET($R$25,,,($F275-1)*3-2,$D$3)*OFFSET($B$23,1,,($F275-1)*3-2,1))),
IF($D275=1,$N275,
SUMIF(OFFSET(Orçamento!$D$1,$B275-1,,$C275,),$F276&amp;"-"&amp;AJ275,OFFSET(Orçamento!$I$1,$B275-1,,$C275,))*$N275/$E276)))</f>
        <v/>
      </c>
      <c r="AK276" s="314" t="str" cm="1">
        <f t="array" aca="1" ref="AK276" ca="1">IF(OR($D275=0,AK275="",$N275=0),"",
IF($G275=$E$6,
SUM(IF(OFFSET($R$23,,,($F275-1)*3-2,$D$3)=AK275,OFFSET($R$25,,,($F275-1)*3-2,$D$3)*OFFSET($B$23,1,,($F275-1)*3-2,1))),
IF($D275=1,$N275,
SUMIF(OFFSET(Orçamento!$D$1,$B275-1,,$C275,),$F276&amp;"-"&amp;AK275,OFFSET(Orçamento!$I$1,$B275-1,,$C275,))*$N275/$E276)))</f>
        <v/>
      </c>
    </row>
    <row r="277" spans="1:37" ht="13.15" customHeight="1">
      <c r="A277" s="206"/>
      <c r="B277" s="266" t="str" cm="1">
        <f t="array" aca="1" ref="B277" ca="1">IF($F275&gt;$E$2,"",IF($F$2=1,INDEX('QC rev00'!$M$10:$T$120,$F277,5),IF($F$2=2,INDEX(#REF!,$F277,5),INDEX(#REF!,$F277,5))))</f>
        <v/>
      </c>
      <c r="C277" s="266" t="str" cm="1">
        <f t="array" aca="1" ref="C277" ca="1">IF($F275&gt;$E$2,"",IF($F$2=1,INDEX('QC rev00'!$M$10:$T$120,$F277,6),IF($F$2=2,INDEX(#REF!,$F277,6),INDEX(#REF!,$F277,6))))</f>
        <v/>
      </c>
      <c r="D277" s="207"/>
      <c r="E277" s="207"/>
      <c r="F277" s="207" t="str">
        <f ca="1">IF(F275&gt;$E$2,"",MATCH(F275,'QC rev00'!$C$10:$C$120,))</f>
        <v/>
      </c>
      <c r="G277" s="753"/>
      <c r="H277" s="731"/>
      <c r="I277" s="732"/>
      <c r="J277" s="749"/>
      <c r="K277" s="750"/>
      <c r="L277" s="756"/>
      <c r="M277" s="735"/>
      <c r="N277" s="738"/>
      <c r="O277" s="741"/>
      <c r="P277" s="744"/>
      <c r="Q277" s="267" t="s">
        <v>91</v>
      </c>
      <c r="R277" s="588">
        <f t="shared" ref="R277:AK277" ca="1" si="269">IFERROR(R276*$O275,0)</f>
        <v>0</v>
      </c>
      <c r="S277" s="588">
        <f t="shared" ca="1" si="269"/>
        <v>0</v>
      </c>
      <c r="T277" s="588">
        <f t="shared" ca="1" si="269"/>
        <v>0</v>
      </c>
      <c r="U277" s="589">
        <f t="shared" ca="1" si="269"/>
        <v>0</v>
      </c>
      <c r="V277" s="588">
        <f t="shared" ca="1" si="269"/>
        <v>0</v>
      </c>
      <c r="W277" s="588">
        <f t="shared" ca="1" si="269"/>
        <v>0</v>
      </c>
      <c r="X277" s="588">
        <f t="shared" ca="1" si="269"/>
        <v>0</v>
      </c>
      <c r="Y277" s="588">
        <f t="shared" ca="1" si="269"/>
        <v>0</v>
      </c>
      <c r="Z277" s="588">
        <f t="shared" ca="1" si="269"/>
        <v>0</v>
      </c>
      <c r="AA277" s="588">
        <f t="shared" ca="1" si="269"/>
        <v>0</v>
      </c>
      <c r="AB277" s="588">
        <f t="shared" ca="1" si="269"/>
        <v>0</v>
      </c>
      <c r="AC277" s="588">
        <f t="shared" ca="1" si="269"/>
        <v>0</v>
      </c>
      <c r="AD277" s="588">
        <f t="shared" ca="1" si="269"/>
        <v>0</v>
      </c>
      <c r="AE277" s="588">
        <f t="shared" ca="1" si="269"/>
        <v>0</v>
      </c>
      <c r="AF277" s="588">
        <f t="shared" ca="1" si="269"/>
        <v>0</v>
      </c>
      <c r="AG277" s="588">
        <f t="shared" ca="1" si="269"/>
        <v>0</v>
      </c>
      <c r="AH277" s="588">
        <f t="shared" ca="1" si="269"/>
        <v>0</v>
      </c>
      <c r="AI277" s="588">
        <f t="shared" ca="1" si="269"/>
        <v>0</v>
      </c>
      <c r="AJ277" s="588">
        <f t="shared" ca="1" si="269"/>
        <v>0</v>
      </c>
      <c r="AK277" s="588">
        <f t="shared" ca="1" si="269"/>
        <v>0</v>
      </c>
    </row>
    <row r="278" spans="1:37" ht="13.15" customHeight="1">
      <c r="A278" s="206"/>
      <c r="B278" s="261">
        <f ca="1">IF($F278&gt;$E$2,0,IF(E278&lt;&gt;"",MATCH(F279&amp;" - Mapa",Orçamento!J:J,),0))</f>
        <v>0</v>
      </c>
      <c r="C278" s="215">
        <f ca="1">IF($D278&gt;1,_xlfn.MAXIFS(Orçamento!G:G,Orçamento!J:J,F279&amp;" - Mapa")+6-B278,0)</f>
        <v>0</v>
      </c>
      <c r="D278" s="261">
        <f ca="1">IF($F278&gt;$E$2,0,IF($G278=$E$6,$D$2,IF(E278&lt;&gt;"",_xlfn.MAXIFS(Orçamento!E:E,Orçamento!J:J,F279&amp;" - Mapa"),0)))</f>
        <v>0</v>
      </c>
      <c r="E278" s="215" t="str">
        <f ca="1">IF(F279="","",_xlfn.IFNA(MATCH($F279,'QC rev00'!$G$10:$G$120,),""))</f>
        <v/>
      </c>
      <c r="F278" s="207" cm="1">
        <f t="array" aca="1" ref="F278" ca="1">OFFSET(F278,-3,,,)+1</f>
        <v>86</v>
      </c>
      <c r="G278" s="751" t="str" cm="1">
        <f t="array" aca="1" ref="G278" ca="1">IF($F278&gt;$E$2,"",IF($F$2=1,INDEX('QC rev00'!$M$10:$T$120,$F280,2),IF($F$2=2,INDEX(#REF!,$F280,2),INDEX(#REF!,$F280,2))))</f>
        <v/>
      </c>
      <c r="H278" s="727" t="str" cm="1">
        <f t="array" aca="1" ref="H278" ca="1">IF($F278&gt;$E$2,"",IF($F$2=1,INDEX('QC rev00'!$M$10:$T$120,$F280,3),IF($F$2=2,INDEX(#REF!,$F280,3),INDEX(#REF!,$F280,3))))</f>
        <v/>
      </c>
      <c r="I278" s="728"/>
      <c r="J278" s="745"/>
      <c r="K278" s="746"/>
      <c r="L278" s="754" t="str" cm="1">
        <f t="array" aca="1" ref="L278" ca="1">IF($F278&gt;$E$2,"",IF($F$2=1,INDEX('QC rev00'!$M$10:$T$120,$F280,7),IF($F$2=2,INDEX(#REF!,$F280,7),INDEX(#REF!,$F280,7))))</f>
        <v/>
      </c>
      <c r="M278" s="733" t="str" cm="1">
        <f t="array" aca="1" ref="M278" ca="1">IF($F278&gt;$E$2,"",IF($F$2=1,INDEX('QC rev00'!$M$10:$T$120,$F280,8),IF($F$2=2,INDEX(#REF!,$F280,8),INDEX(#REF!,$F280,8))))</f>
        <v/>
      </c>
      <c r="N278" s="736" cm="1">
        <f t="array" aca="1" ref="N278" ca="1">IF($F278&gt;$E$2,0,IF(_xlfn.IFNA(MATCH($G278,Listas!$E$4:$E$206,),0)&gt;0,$F$5,IF($F$2=1,INDEX('QC rev00'!$M$10:$U$120,$F280,9),IF($F$2=2,INDEX(#REF!,$F280,9),INDEX(#REF!,$F280,9)))))</f>
        <v>0</v>
      </c>
      <c r="O278" s="739" cm="1">
        <f t="array" aca="1" ref="O278" ca="1">IF($F278&gt;$E$2,0,IF(_xlfn.IFNA(MATCH($G278,Listas!$E$4:$E$206,),0)&gt;0,1,IF($H$10=0,0,IF($F$2=1,INDEX('QC rev00'!$M$10:$BC$120,$F280,9+$F$3),IF($F$2=2,INDEX(#REF!,$F280,9+$F$3),INDEX(#REF!,$F280,9+$F$3)))*IF($E$5="X",1,1-$B280-$C280))))</f>
        <v>0</v>
      </c>
      <c r="P278" s="742">
        <f t="shared" ref="P278" ca="1" si="270">N278*O278</f>
        <v>0</v>
      </c>
      <c r="Q278" s="262" t="s">
        <v>89</v>
      </c>
      <c r="R278" s="308" t="str" cm="1">
        <f t="array" aca="1" ref="R278" ca="1">IF($D278=0,"",IF($G278=$E$6,INDEX(Orçamento!$U:$U,MATCH(R$21,Orçamento!$C:$C,),1),INDEX(Orçamento!$U:$U,$B278,1)))</f>
        <v/>
      </c>
      <c r="S278" s="309" t="str">
        <f ca="1">IF(S$21&gt;$D278,"",IF($G278=$E$6,INDEX(Orçamento!$U:$U,MATCH(S$21,Orçamento!$C:$C,),1),INDEX(Orçamento!$U:$U,MATCH(S$21&amp;"-"&amp;$F279,Orçamento!$F:$F,),1)))</f>
        <v/>
      </c>
      <c r="T278" s="309" t="str">
        <f ca="1">IF(T$21&gt;$D278,"",IF($G278=$E$6,INDEX(Orçamento!$U:$U,MATCH(T$21,Orçamento!$C:$C,),1),INDEX(Orçamento!$U:$U,MATCH(T$21&amp;"-"&amp;$F279,Orçamento!$F:$F,),1)))</f>
        <v/>
      </c>
      <c r="U278" s="310" t="str">
        <f ca="1">IF(U$21&gt;$D278,"",IF($G278=$E$6,INDEX(Orçamento!$U:$U,MATCH(U$21,Orçamento!$C:$C,),1),INDEX(Orçamento!$U:$U,MATCH(U$21&amp;"-"&amp;$F279,Orçamento!$F:$F,),1)))</f>
        <v/>
      </c>
      <c r="V278" s="309" t="str">
        <f ca="1">IF(V$21&gt;$D278,"",IF($G278=$E$6,INDEX(Orçamento!$U:$U,MATCH(V$21,Orçamento!$C:$C,),1),INDEX(Orçamento!$U:$U,MATCH(V$21&amp;"-"&amp;$F279,Orçamento!$F:$F,),1)))</f>
        <v/>
      </c>
      <c r="W278" s="309" t="str">
        <f ca="1">IF(W$21&gt;$D278,"",IF($G278=$E$6,INDEX(Orçamento!$U:$U,MATCH(W$21,Orçamento!$C:$C,),1),INDEX(Orçamento!$U:$U,MATCH(W$21&amp;"-"&amp;$F279,Orçamento!$F:$F,),1)))</f>
        <v/>
      </c>
      <c r="X278" s="309" t="str">
        <f ca="1">IF(X$21&gt;$D278,"",IF($G278=$E$6,INDEX(Orçamento!$U:$U,MATCH(X$21,Orçamento!$C:$C,),1),INDEX(Orçamento!$U:$U,MATCH(X$21&amp;"-"&amp;$F279,Orçamento!$F:$F,),1)))</f>
        <v/>
      </c>
      <c r="Y278" s="309" t="str">
        <f ca="1">IF(Y$21&gt;$D278,"",IF($G278=$E$6,INDEX(Orçamento!$U:$U,MATCH(Y$21,Orçamento!$C:$C,),1),INDEX(Orçamento!$U:$U,MATCH(Y$21&amp;"-"&amp;$F279,Orçamento!$F:$F,),1)))</f>
        <v/>
      </c>
      <c r="Z278" s="309" t="str">
        <f ca="1">IF(Z$21&gt;$D278,"",IF($G278=$E$6,INDEX(Orçamento!$U:$U,MATCH(Z$21,Orçamento!$C:$C,),1),INDEX(Orçamento!$U:$U,MATCH(Z$21&amp;"-"&amp;$F279,Orçamento!$F:$F,),1)))</f>
        <v/>
      </c>
      <c r="AA278" s="311" t="str">
        <f ca="1">IF(AA$21&gt;$D278,"",IF($G278=$E$6,INDEX(Orçamento!$U:$U,MATCH(AA$21,Orçamento!$C:$C,),1),INDEX(Orçamento!$U:$U,MATCH(AA$21&amp;"-"&amp;$F279,Orçamento!$F:$F,),1)))</f>
        <v/>
      </c>
      <c r="AB278" s="311" t="str">
        <f ca="1">IF(AB$21&gt;$D278,"",IF($G278=$E$6,INDEX(Orçamento!$U:$U,MATCH(AB$21,Orçamento!$C:$C,),1),INDEX(Orçamento!$U:$U,MATCH(AB$21&amp;"-"&amp;$F279,Orçamento!$F:$F,),1)))</f>
        <v/>
      </c>
      <c r="AC278" s="311" t="str">
        <f ca="1">IF(AC$21&gt;$D278,"",IF($G278=$E$6,INDEX(Orçamento!$U:$U,MATCH(AC$21,Orçamento!$C:$C,),1),INDEX(Orçamento!$U:$U,MATCH(AC$21&amp;"-"&amp;$F279,Orçamento!$F:$F,),1)))</f>
        <v/>
      </c>
      <c r="AD278" s="311" t="str">
        <f ca="1">IF(AD$21&gt;$D278,"",IF($G278=$E$6,INDEX(Orçamento!$U:$U,MATCH(AD$21,Orçamento!$C:$C,),1),INDEX(Orçamento!$U:$U,MATCH(AD$21&amp;"-"&amp;$F279,Orçamento!$F:$F,),1)))</f>
        <v/>
      </c>
      <c r="AE278" s="311" t="str">
        <f ca="1">IF(AE$21&gt;$D278,"",IF($G278=$E$6,INDEX(Orçamento!$U:$U,MATCH(AE$21,Orçamento!$C:$C,),1),INDEX(Orçamento!$U:$U,MATCH(AE$21&amp;"-"&amp;$F279,Orçamento!$F:$F,),1)))</f>
        <v/>
      </c>
      <c r="AF278" s="311" t="str">
        <f ca="1">IF(AF$21&gt;$D278,"",IF($G278=$E$6,INDEX(Orçamento!$U:$U,MATCH(AF$21,Orçamento!$C:$C,),1),INDEX(Orçamento!$U:$U,MATCH(AF$21&amp;"-"&amp;$F279,Orçamento!$F:$F,),1)))</f>
        <v/>
      </c>
      <c r="AG278" s="311" t="str">
        <f ca="1">IF(AG$21&gt;$D278,"",IF($G278=$E$6,INDEX(Orçamento!$U:$U,MATCH(AG$21,Orçamento!$C:$C,),1),INDEX(Orçamento!$U:$U,MATCH(AG$21&amp;"-"&amp;$F279,Orçamento!$F:$F,),1)))</f>
        <v/>
      </c>
      <c r="AH278" s="311" t="str">
        <f ca="1">IF(AH$21&gt;$D278,"",IF($G278=$E$6,INDEX(Orçamento!$U:$U,MATCH(AH$21,Orçamento!$C:$C,),1),INDEX(Orçamento!$U:$U,MATCH(AH$21&amp;"-"&amp;$F279,Orçamento!$F:$F,),1)))</f>
        <v/>
      </c>
      <c r="AI278" s="311" t="str">
        <f ca="1">IF(AI$21&gt;$D278,"",IF($G278=$E$6,INDEX(Orçamento!$U:$U,MATCH(AI$21,Orçamento!$C:$C,),1),INDEX(Orçamento!$U:$U,MATCH(AI$21&amp;"-"&amp;$F279,Orçamento!$F:$F,),1)))</f>
        <v/>
      </c>
      <c r="AJ278" s="311" t="str">
        <f ca="1">IF(AJ$21&gt;$D278,"",IF($G278=$E$6,INDEX(Orçamento!$U:$U,MATCH(AJ$21,Orçamento!$C:$C,),1),INDEX(Orçamento!$U:$U,MATCH(AJ$21&amp;"-"&amp;$F279,Orçamento!$F:$F,),1)))</f>
        <v/>
      </c>
      <c r="AK278" s="311" t="str">
        <f ca="1">IF(AK$21&gt;$D278,"",IF($G278=$E$6,INDEX(Orçamento!$U:$U,MATCH(AK$21,Orçamento!$C:$C,),1),INDEX(Orçamento!$U:$U,MATCH(AK$21&amp;"-"&amp;$F279,Orçamento!$F:$F,),1)))</f>
        <v/>
      </c>
    </row>
    <row r="279" spans="1:37" ht="13.15" customHeight="1">
      <c r="A279" s="206"/>
      <c r="B279" s="263">
        <f t="shared" ref="B279" ca="1" si="271">IF($F278&gt;$E$2,0,(1/(1-B280-C280))*(B280+C280))</f>
        <v>0</v>
      </c>
      <c r="C279" s="264" cm="1">
        <f t="array" aca="1" ref="C279" ca="1">IF(ROUND(SUM(IF(R278:AK278&lt;&gt;"",(R279:AK279)))-N278,3)&lt;&gt;0,"X",0)</f>
        <v>0</v>
      </c>
      <c r="D279" s="206"/>
      <c r="E279" s="215" t="str" cm="1">
        <f t="array" aca="1" ref="E279" ca="1">IF($F278&gt;$E$2,"",INDEX('QC rev00'!$J$9:$J$120,1+E278,1))</f>
        <v/>
      </c>
      <c r="F279" s="215" t="str" cm="1">
        <f t="array" aca="1" ref="F279" ca="1">IF($F278&gt;$E$2,"",IF($F$2=1,INDEX('QC rev00'!$M$10:$T$120,$F280,1),IF($F$2=2,INDEX(#REF!,$F280,1),INDEX(#REF!,$F280,1))))</f>
        <v/>
      </c>
      <c r="G279" s="752"/>
      <c r="H279" s="729"/>
      <c r="I279" s="730"/>
      <c r="J279" s="747"/>
      <c r="K279" s="748"/>
      <c r="L279" s="755"/>
      <c r="M279" s="734"/>
      <c r="N279" s="737"/>
      <c r="O279" s="740"/>
      <c r="P279" s="743"/>
      <c r="Q279" s="265" t="s">
        <v>90</v>
      </c>
      <c r="R279" s="312" t="str" cm="1">
        <f t="array" aca="1" ref="R279" ca="1">IF(OR($D278=0,R278="",$N278=0),"",
IF($G278=$E$6,
SUM(IF(OFFSET($R$23,,,($F278-1)*3-2,$D$3)=R278,OFFSET($R$25,,,($F278-1)*3-2,$D$3)*OFFSET($B$23,1,,($F278-1)*3-2,1))),
IF($D278=1,$N278,
SUMIF(OFFSET(Orçamento!$D$1,$B278-1,,$C278,),$F279&amp;"-"&amp;R278,OFFSET(Orçamento!$I$1,$B278-1,,$C278,))*$N278/$E279)))</f>
        <v/>
      </c>
      <c r="S279" s="312" t="str" cm="1">
        <f t="array" aca="1" ref="S279" ca="1">IF(OR($D278=0,S278="",$N278=0),"",
IF($G278=$E$6,
SUM(IF(OFFSET($R$23,,,($F278-1)*3-2,$D$3)=S278,OFFSET($R$25,,,($F278-1)*3-2,$D$3)*OFFSET($B$23,1,,($F278-1)*3-2,1))),
IF($D278=1,$N278,
SUMIF(OFFSET(Orçamento!$D$1,$B278-1,,$C278,),$F279&amp;"-"&amp;S278,OFFSET(Orçamento!$I$1,$B278-1,,$C278,))*$N278/$E279)))</f>
        <v/>
      </c>
      <c r="T279" s="312" t="str" cm="1">
        <f t="array" aca="1" ref="T279" ca="1">IF(OR($D278=0,T278="",$N278=0),"",
IF($G278=$E$6,
SUM(IF(OFFSET($R$23,,,($F278-1)*3-2,$D$3)=T278,OFFSET($R$25,,,($F278-1)*3-2,$D$3)*OFFSET($B$23,1,,($F278-1)*3-2,1))),
IF($D278=1,$N278,
SUMIF(OFFSET(Orçamento!$D$1,$B278-1,,$C278,),$F279&amp;"-"&amp;T278,OFFSET(Orçamento!$I$1,$B278-1,,$C278,))*$N278/$E279)))</f>
        <v/>
      </c>
      <c r="U279" s="313" t="str" cm="1">
        <f t="array" aca="1" ref="U279" ca="1">IF(OR($D278=0,U278="",$N278=0),"",
IF($G278=$E$6,
SUM(IF(OFFSET($R$23,,,($F278-1)*3-2,$D$3)=U278,OFFSET($R$25,,,($F278-1)*3-2,$D$3)*OFFSET($B$23,1,,($F278-1)*3-2,1))),
IF($D278=1,$N278,
SUMIF(OFFSET(Orçamento!$D$1,$B278-1,,$C278,),$F279&amp;"-"&amp;U278,OFFSET(Orçamento!$I$1,$B278-1,,$C278,))*$N278/$E279)))</f>
        <v/>
      </c>
      <c r="V279" s="312" t="str" cm="1">
        <f t="array" aca="1" ref="V279" ca="1">IF(OR($D278=0,V278="",$N278=0),"",
IF($G278=$E$6,
SUM(IF(OFFSET($R$23,,,($F278-1)*3-2,$D$3)=V278,OFFSET($R$25,,,($F278-1)*3-2,$D$3)*OFFSET($B$23,1,,($F278-1)*3-2,1))),
IF($D278=1,$N278,
SUMIF(OFFSET(Orçamento!$D$1,$B278-1,,$C278,),$F279&amp;"-"&amp;V278,OFFSET(Orçamento!$I$1,$B278-1,,$C278,))*$N278/$E279)))</f>
        <v/>
      </c>
      <c r="W279" s="312" t="str" cm="1">
        <f t="array" aca="1" ref="W279" ca="1">IF(OR($D278=0,W278="",$N278=0),"",
IF($G278=$E$6,
SUM(IF(OFFSET($R$23,,,($F278-1)*3-2,$D$3)=W278,OFFSET($R$25,,,($F278-1)*3-2,$D$3)*OFFSET($B$23,1,,($F278-1)*3-2,1))),
IF($D278=1,$N278,
SUMIF(OFFSET(Orçamento!$D$1,$B278-1,,$C278,),$F279&amp;"-"&amp;W278,OFFSET(Orçamento!$I$1,$B278-1,,$C278,))*$N278/$E279)))</f>
        <v/>
      </c>
      <c r="X279" s="312" t="str" cm="1">
        <f t="array" aca="1" ref="X279" ca="1">IF(OR($D278=0,X278="",$N278=0),"",
IF($G278=$E$6,
SUM(IF(OFFSET($R$23,,,($F278-1)*3-2,$D$3)=X278,OFFSET($R$25,,,($F278-1)*3-2,$D$3)*OFFSET($B$23,1,,($F278-1)*3-2,1))),
IF($D278=1,$N278,
SUMIF(OFFSET(Orçamento!$D$1,$B278-1,,$C278,),$F279&amp;"-"&amp;X278,OFFSET(Orçamento!$I$1,$B278-1,,$C278,))*$N278/$E279)))</f>
        <v/>
      </c>
      <c r="Y279" s="312" t="str" cm="1">
        <f t="array" aca="1" ref="Y279" ca="1">IF(OR($D278=0,Y278="",$N278=0),"",
IF($G278=$E$6,
SUM(IF(OFFSET($R$23,,,($F278-1)*3-2,$D$3)=Y278,OFFSET($R$25,,,($F278-1)*3-2,$D$3)*OFFSET($B$23,1,,($F278-1)*3-2,1))),
IF($D278=1,$N278,
SUMIF(OFFSET(Orçamento!$D$1,$B278-1,,$C278,),$F279&amp;"-"&amp;Y278,OFFSET(Orçamento!$I$1,$B278-1,,$C278,))*$N278/$E279)))</f>
        <v/>
      </c>
      <c r="Z279" s="312" t="str" cm="1">
        <f t="array" aca="1" ref="Z279" ca="1">IF(OR($D278=0,Z278="",$N278=0),"",
IF($G278=$E$6,
SUM(IF(OFFSET($R$23,,,($F278-1)*3-2,$D$3)=Z278,OFFSET($R$25,,,($F278-1)*3-2,$D$3)*OFFSET($B$23,1,,($F278-1)*3-2,1))),
IF($D278=1,$N278,
SUMIF(OFFSET(Orçamento!$D$1,$B278-1,,$C278,),$F279&amp;"-"&amp;Z278,OFFSET(Orçamento!$I$1,$B278-1,,$C278,))*$N278/$E279)))</f>
        <v/>
      </c>
      <c r="AA279" s="314" t="str" cm="1">
        <f t="array" aca="1" ref="AA279" ca="1">IF(OR($D278=0,AA278="",$N278=0),"",
IF($G278=$E$6,
SUM(IF(OFFSET($R$23,,,($F278-1)*3-2,$D$3)=AA278,OFFSET($R$25,,,($F278-1)*3-2,$D$3)*OFFSET($B$23,1,,($F278-1)*3-2,1))),
IF($D278=1,$N278,
SUMIF(OFFSET(Orçamento!$D$1,$B278-1,,$C278,),$F279&amp;"-"&amp;AA278,OFFSET(Orçamento!$I$1,$B278-1,,$C278,))*$N278/$E279)))</f>
        <v/>
      </c>
      <c r="AB279" s="314" t="str" cm="1">
        <f t="array" aca="1" ref="AB279" ca="1">IF(OR($D278=0,AB278="",$N278=0),"",
IF($G278=$E$6,
SUM(IF(OFFSET($R$23,,,($F278-1)*3-2,$D$3)=AB278,OFFSET($R$25,,,($F278-1)*3-2,$D$3)*OFFSET($B$23,1,,($F278-1)*3-2,1))),
IF($D278=1,$N278,
SUMIF(OFFSET(Orçamento!$D$1,$B278-1,,$C278,),$F279&amp;"-"&amp;AB278,OFFSET(Orçamento!$I$1,$B278-1,,$C278,))*$N278/$E279)))</f>
        <v/>
      </c>
      <c r="AC279" s="314" t="str" cm="1">
        <f t="array" aca="1" ref="AC279" ca="1">IF(OR($D278=0,AC278="",$N278=0),"",
IF($G278=$E$6,
SUM(IF(OFFSET($R$23,,,($F278-1)*3-2,$D$3)=AC278,OFFSET($R$25,,,($F278-1)*3-2,$D$3)*OFFSET($B$23,1,,($F278-1)*3-2,1))),
IF($D278=1,$N278,
SUMIF(OFFSET(Orçamento!$D$1,$B278-1,,$C278,),$F279&amp;"-"&amp;AC278,OFFSET(Orçamento!$I$1,$B278-1,,$C278,))*$N278/$E279)))</f>
        <v/>
      </c>
      <c r="AD279" s="314" t="str" cm="1">
        <f t="array" aca="1" ref="AD279" ca="1">IF(OR($D278=0,AD278="",$N278=0),"",
IF($G278=$E$6,
SUM(IF(OFFSET($R$23,,,($F278-1)*3-2,$D$3)=AD278,OFFSET($R$25,,,($F278-1)*3-2,$D$3)*OFFSET($B$23,1,,($F278-1)*3-2,1))),
IF($D278=1,$N278,
SUMIF(OFFSET(Orçamento!$D$1,$B278-1,,$C278,),$F279&amp;"-"&amp;AD278,OFFSET(Orçamento!$I$1,$B278-1,,$C278,))*$N278/$E279)))</f>
        <v/>
      </c>
      <c r="AE279" s="314" t="str" cm="1">
        <f t="array" aca="1" ref="AE279" ca="1">IF(OR($D278=0,AE278="",$N278=0),"",
IF($G278=$E$6,
SUM(IF(OFFSET($R$23,,,($F278-1)*3-2,$D$3)=AE278,OFFSET($R$25,,,($F278-1)*3-2,$D$3)*OFFSET($B$23,1,,($F278-1)*3-2,1))),
IF($D278=1,$N278,
SUMIF(OFFSET(Orçamento!$D$1,$B278-1,,$C278,),$F279&amp;"-"&amp;AE278,OFFSET(Orçamento!$I$1,$B278-1,,$C278,))*$N278/$E279)))</f>
        <v/>
      </c>
      <c r="AF279" s="314" t="str" cm="1">
        <f t="array" aca="1" ref="AF279" ca="1">IF(OR($D278=0,AF278="",$N278=0),"",
IF($G278=$E$6,
SUM(IF(OFFSET($R$23,,,($F278-1)*3-2,$D$3)=AF278,OFFSET($R$25,,,($F278-1)*3-2,$D$3)*OFFSET($B$23,1,,($F278-1)*3-2,1))),
IF($D278=1,$N278,
SUMIF(OFFSET(Orçamento!$D$1,$B278-1,,$C278,),$F279&amp;"-"&amp;AF278,OFFSET(Orçamento!$I$1,$B278-1,,$C278,))*$N278/$E279)))</f>
        <v/>
      </c>
      <c r="AG279" s="314" t="str" cm="1">
        <f t="array" aca="1" ref="AG279" ca="1">IF(OR($D278=0,AG278="",$N278=0),"",
IF($G278=$E$6,
SUM(IF(OFFSET($R$23,,,($F278-1)*3-2,$D$3)=AG278,OFFSET($R$25,,,($F278-1)*3-2,$D$3)*OFFSET($B$23,1,,($F278-1)*3-2,1))),
IF($D278=1,$N278,
SUMIF(OFFSET(Orçamento!$D$1,$B278-1,,$C278,),$F279&amp;"-"&amp;AG278,OFFSET(Orçamento!$I$1,$B278-1,,$C278,))*$N278/$E279)))</f>
        <v/>
      </c>
      <c r="AH279" s="314" t="str" cm="1">
        <f t="array" aca="1" ref="AH279" ca="1">IF(OR($D278=0,AH278="",$N278=0),"",
IF($G278=$E$6,
SUM(IF(OFFSET($R$23,,,($F278-1)*3-2,$D$3)=AH278,OFFSET($R$25,,,($F278-1)*3-2,$D$3)*OFFSET($B$23,1,,($F278-1)*3-2,1))),
IF($D278=1,$N278,
SUMIF(OFFSET(Orçamento!$D$1,$B278-1,,$C278,),$F279&amp;"-"&amp;AH278,OFFSET(Orçamento!$I$1,$B278-1,,$C278,))*$N278/$E279)))</f>
        <v/>
      </c>
      <c r="AI279" s="314" t="str" cm="1">
        <f t="array" aca="1" ref="AI279" ca="1">IF(OR($D278=0,AI278="",$N278=0),"",
IF($G278=$E$6,
SUM(IF(OFFSET($R$23,,,($F278-1)*3-2,$D$3)=AI278,OFFSET($R$25,,,($F278-1)*3-2,$D$3)*OFFSET($B$23,1,,($F278-1)*3-2,1))),
IF($D278=1,$N278,
SUMIF(OFFSET(Orçamento!$D$1,$B278-1,,$C278,),$F279&amp;"-"&amp;AI278,OFFSET(Orçamento!$I$1,$B278-1,,$C278,))*$N278/$E279)))</f>
        <v/>
      </c>
      <c r="AJ279" s="314" t="str" cm="1">
        <f t="array" aca="1" ref="AJ279" ca="1">IF(OR($D278=0,AJ278="",$N278=0),"",
IF($G278=$E$6,
SUM(IF(OFFSET($R$23,,,($F278-1)*3-2,$D$3)=AJ278,OFFSET($R$25,,,($F278-1)*3-2,$D$3)*OFFSET($B$23,1,,($F278-1)*3-2,1))),
IF($D278=1,$N278,
SUMIF(OFFSET(Orçamento!$D$1,$B278-1,,$C278,),$F279&amp;"-"&amp;AJ278,OFFSET(Orçamento!$I$1,$B278-1,,$C278,))*$N278/$E279)))</f>
        <v/>
      </c>
      <c r="AK279" s="314" t="str" cm="1">
        <f t="array" aca="1" ref="AK279" ca="1">IF(OR($D278=0,AK278="",$N278=0),"",
IF($G278=$E$6,
SUM(IF(OFFSET($R$23,,,($F278-1)*3-2,$D$3)=AK278,OFFSET($R$25,,,($F278-1)*3-2,$D$3)*OFFSET($B$23,1,,($F278-1)*3-2,1))),
IF($D278=1,$N278,
SUMIF(OFFSET(Orçamento!$D$1,$B278-1,,$C278,),$F279&amp;"-"&amp;AK278,OFFSET(Orçamento!$I$1,$B278-1,,$C278,))*$N278/$E279)))</f>
        <v/>
      </c>
    </row>
    <row r="280" spans="1:37" ht="13.15" customHeight="1">
      <c r="A280" s="206"/>
      <c r="B280" s="266" t="str" cm="1">
        <f t="array" aca="1" ref="B280" ca="1">IF($F278&gt;$E$2,"",IF($F$2=1,INDEX('QC rev00'!$M$10:$T$120,$F280,5),IF($F$2=2,INDEX(#REF!,$F280,5),INDEX(#REF!,$F280,5))))</f>
        <v/>
      </c>
      <c r="C280" s="266" t="str" cm="1">
        <f t="array" aca="1" ref="C280" ca="1">IF($F278&gt;$E$2,"",IF($F$2=1,INDEX('QC rev00'!$M$10:$T$120,$F280,6),IF($F$2=2,INDEX(#REF!,$F280,6),INDEX(#REF!,$F280,6))))</f>
        <v/>
      </c>
      <c r="D280" s="207"/>
      <c r="E280" s="207"/>
      <c r="F280" s="207" t="str">
        <f ca="1">IF(F278&gt;$E$2,"",MATCH(F278,'QC rev00'!$C$10:$C$120,))</f>
        <v/>
      </c>
      <c r="G280" s="753"/>
      <c r="H280" s="731"/>
      <c r="I280" s="732"/>
      <c r="J280" s="749"/>
      <c r="K280" s="750"/>
      <c r="L280" s="756"/>
      <c r="M280" s="735"/>
      <c r="N280" s="738"/>
      <c r="O280" s="741"/>
      <c r="P280" s="744"/>
      <c r="Q280" s="267" t="s">
        <v>91</v>
      </c>
      <c r="R280" s="588">
        <f t="shared" ref="R280:AK280" ca="1" si="272">IFERROR(R279*$O278,0)</f>
        <v>0</v>
      </c>
      <c r="S280" s="588">
        <f t="shared" ca="1" si="272"/>
        <v>0</v>
      </c>
      <c r="T280" s="588">
        <f t="shared" ca="1" si="272"/>
        <v>0</v>
      </c>
      <c r="U280" s="589">
        <f t="shared" ca="1" si="272"/>
        <v>0</v>
      </c>
      <c r="V280" s="588">
        <f t="shared" ca="1" si="272"/>
        <v>0</v>
      </c>
      <c r="W280" s="588">
        <f t="shared" ca="1" si="272"/>
        <v>0</v>
      </c>
      <c r="X280" s="588">
        <f t="shared" ca="1" si="272"/>
        <v>0</v>
      </c>
      <c r="Y280" s="588">
        <f t="shared" ca="1" si="272"/>
        <v>0</v>
      </c>
      <c r="Z280" s="588">
        <f t="shared" ca="1" si="272"/>
        <v>0</v>
      </c>
      <c r="AA280" s="588">
        <f t="shared" ca="1" si="272"/>
        <v>0</v>
      </c>
      <c r="AB280" s="588">
        <f t="shared" ca="1" si="272"/>
        <v>0</v>
      </c>
      <c r="AC280" s="588">
        <f t="shared" ca="1" si="272"/>
        <v>0</v>
      </c>
      <c r="AD280" s="588">
        <f t="shared" ca="1" si="272"/>
        <v>0</v>
      </c>
      <c r="AE280" s="588">
        <f t="shared" ca="1" si="272"/>
        <v>0</v>
      </c>
      <c r="AF280" s="588">
        <f t="shared" ca="1" si="272"/>
        <v>0</v>
      </c>
      <c r="AG280" s="588">
        <f t="shared" ca="1" si="272"/>
        <v>0</v>
      </c>
      <c r="AH280" s="588">
        <f t="shared" ca="1" si="272"/>
        <v>0</v>
      </c>
      <c r="AI280" s="588">
        <f t="shared" ca="1" si="272"/>
        <v>0</v>
      </c>
      <c r="AJ280" s="588">
        <f t="shared" ca="1" si="272"/>
        <v>0</v>
      </c>
      <c r="AK280" s="588">
        <f t="shared" ca="1" si="272"/>
        <v>0</v>
      </c>
    </row>
    <row r="281" spans="1:37" ht="13.15" customHeight="1">
      <c r="A281" s="206"/>
      <c r="B281" s="261">
        <f ca="1">IF($F281&gt;$E$2,0,IF(E281&lt;&gt;"",MATCH(F282&amp;" - Mapa",Orçamento!J:J,),0))</f>
        <v>0</v>
      </c>
      <c r="C281" s="215">
        <f ca="1">IF($D281&gt;1,_xlfn.MAXIFS(Orçamento!G:G,Orçamento!J:J,F282&amp;" - Mapa")+6-B281,0)</f>
        <v>0</v>
      </c>
      <c r="D281" s="261">
        <f ca="1">IF($F281&gt;$E$2,0,IF($G281=$E$6,$D$2,IF(E281&lt;&gt;"",_xlfn.MAXIFS(Orçamento!E:E,Orçamento!J:J,F282&amp;" - Mapa"),0)))</f>
        <v>0</v>
      </c>
      <c r="E281" s="215" t="str">
        <f ca="1">IF(F282="","",_xlfn.IFNA(MATCH($F282,'QC rev00'!$G$10:$G$120,),""))</f>
        <v/>
      </c>
      <c r="F281" s="207" cm="1">
        <f t="array" aca="1" ref="F281" ca="1">OFFSET(F281,-3,,,)+1</f>
        <v>87</v>
      </c>
      <c r="G281" s="751" t="str" cm="1">
        <f t="array" aca="1" ref="G281" ca="1">IF($F281&gt;$E$2,"",IF($F$2=1,INDEX('QC rev00'!$M$10:$T$120,$F283,2),IF($F$2=2,INDEX(#REF!,$F283,2),INDEX(#REF!,$F283,2))))</f>
        <v/>
      </c>
      <c r="H281" s="727" t="str" cm="1">
        <f t="array" aca="1" ref="H281" ca="1">IF($F281&gt;$E$2,"",IF($F$2=1,INDEX('QC rev00'!$M$10:$T$120,$F283,3),IF($F$2=2,INDEX(#REF!,$F283,3),INDEX(#REF!,$F283,3))))</f>
        <v/>
      </c>
      <c r="I281" s="728"/>
      <c r="J281" s="745"/>
      <c r="K281" s="746"/>
      <c r="L281" s="754" t="str" cm="1">
        <f t="array" aca="1" ref="L281" ca="1">IF($F281&gt;$E$2,"",IF($F$2=1,INDEX('QC rev00'!$M$10:$T$120,$F283,7),IF($F$2=2,INDEX(#REF!,$F283,7),INDEX(#REF!,$F283,7))))</f>
        <v/>
      </c>
      <c r="M281" s="733" t="str" cm="1">
        <f t="array" aca="1" ref="M281" ca="1">IF($F281&gt;$E$2,"",IF($F$2=1,INDEX('QC rev00'!$M$10:$T$120,$F283,8),IF($F$2=2,INDEX(#REF!,$F283,8),INDEX(#REF!,$F283,8))))</f>
        <v/>
      </c>
      <c r="N281" s="736" cm="1">
        <f t="array" aca="1" ref="N281" ca="1">IF($F281&gt;$E$2,0,IF(_xlfn.IFNA(MATCH($G281,Listas!$E$4:$E$206,),0)&gt;0,$F$5,IF($F$2=1,INDEX('QC rev00'!$M$10:$U$120,$F283,9),IF($F$2=2,INDEX(#REF!,$F283,9),INDEX(#REF!,$F283,9)))))</f>
        <v>0</v>
      </c>
      <c r="O281" s="739" cm="1">
        <f t="array" aca="1" ref="O281" ca="1">IF($F281&gt;$E$2,0,IF(_xlfn.IFNA(MATCH($G281,Listas!$E$4:$E$206,),0)&gt;0,1,IF($H$10=0,0,IF($F$2=1,INDEX('QC rev00'!$M$10:$BC$120,$F283,9+$F$3),IF($F$2=2,INDEX(#REF!,$F283,9+$F$3),INDEX(#REF!,$F283,9+$F$3)))*IF($E$5="X",1,1-$B283-$C283))))</f>
        <v>0</v>
      </c>
      <c r="P281" s="742">
        <f t="shared" ref="P281" ca="1" si="273">N281*O281</f>
        <v>0</v>
      </c>
      <c r="Q281" s="262" t="s">
        <v>89</v>
      </c>
      <c r="R281" s="308" t="str" cm="1">
        <f t="array" aca="1" ref="R281" ca="1">IF($D281=0,"",IF($G281=$E$6,INDEX(Orçamento!$U:$U,MATCH(R$21,Orçamento!$C:$C,),1),INDEX(Orçamento!$U:$U,$B281,1)))</f>
        <v/>
      </c>
      <c r="S281" s="309" t="str">
        <f ca="1">IF(S$21&gt;$D281,"",IF($G281=$E$6,INDEX(Orçamento!$U:$U,MATCH(S$21,Orçamento!$C:$C,),1),INDEX(Orçamento!$U:$U,MATCH(S$21&amp;"-"&amp;$F282,Orçamento!$F:$F,),1)))</f>
        <v/>
      </c>
      <c r="T281" s="309" t="str">
        <f ca="1">IF(T$21&gt;$D281,"",IF($G281=$E$6,INDEX(Orçamento!$U:$U,MATCH(T$21,Orçamento!$C:$C,),1),INDEX(Orçamento!$U:$U,MATCH(T$21&amp;"-"&amp;$F282,Orçamento!$F:$F,),1)))</f>
        <v/>
      </c>
      <c r="U281" s="310" t="str">
        <f ca="1">IF(U$21&gt;$D281,"",IF($G281=$E$6,INDEX(Orçamento!$U:$U,MATCH(U$21,Orçamento!$C:$C,),1),INDEX(Orçamento!$U:$U,MATCH(U$21&amp;"-"&amp;$F282,Orçamento!$F:$F,),1)))</f>
        <v/>
      </c>
      <c r="V281" s="309" t="str">
        <f ca="1">IF(V$21&gt;$D281,"",IF($G281=$E$6,INDEX(Orçamento!$U:$U,MATCH(V$21,Orçamento!$C:$C,),1),INDEX(Orçamento!$U:$U,MATCH(V$21&amp;"-"&amp;$F282,Orçamento!$F:$F,),1)))</f>
        <v/>
      </c>
      <c r="W281" s="309" t="str">
        <f ca="1">IF(W$21&gt;$D281,"",IF($G281=$E$6,INDEX(Orçamento!$U:$U,MATCH(W$21,Orçamento!$C:$C,),1),INDEX(Orçamento!$U:$U,MATCH(W$21&amp;"-"&amp;$F282,Orçamento!$F:$F,),1)))</f>
        <v/>
      </c>
      <c r="X281" s="309" t="str">
        <f ca="1">IF(X$21&gt;$D281,"",IF($G281=$E$6,INDEX(Orçamento!$U:$U,MATCH(X$21,Orçamento!$C:$C,),1),INDEX(Orçamento!$U:$U,MATCH(X$21&amp;"-"&amp;$F282,Orçamento!$F:$F,),1)))</f>
        <v/>
      </c>
      <c r="Y281" s="309" t="str">
        <f ca="1">IF(Y$21&gt;$D281,"",IF($G281=$E$6,INDEX(Orçamento!$U:$U,MATCH(Y$21,Orçamento!$C:$C,),1),INDEX(Orçamento!$U:$U,MATCH(Y$21&amp;"-"&amp;$F282,Orçamento!$F:$F,),1)))</f>
        <v/>
      </c>
      <c r="Z281" s="309" t="str">
        <f ca="1">IF(Z$21&gt;$D281,"",IF($G281=$E$6,INDEX(Orçamento!$U:$U,MATCH(Z$21,Orçamento!$C:$C,),1),INDEX(Orçamento!$U:$U,MATCH(Z$21&amp;"-"&amp;$F282,Orçamento!$F:$F,),1)))</f>
        <v/>
      </c>
      <c r="AA281" s="311" t="str">
        <f ca="1">IF(AA$21&gt;$D281,"",IF($G281=$E$6,INDEX(Orçamento!$U:$U,MATCH(AA$21,Orçamento!$C:$C,),1),INDEX(Orçamento!$U:$U,MATCH(AA$21&amp;"-"&amp;$F282,Orçamento!$F:$F,),1)))</f>
        <v/>
      </c>
      <c r="AB281" s="311" t="str">
        <f ca="1">IF(AB$21&gt;$D281,"",IF($G281=$E$6,INDEX(Orçamento!$U:$U,MATCH(AB$21,Orçamento!$C:$C,),1),INDEX(Orçamento!$U:$U,MATCH(AB$21&amp;"-"&amp;$F282,Orçamento!$F:$F,),1)))</f>
        <v/>
      </c>
      <c r="AC281" s="311" t="str">
        <f ca="1">IF(AC$21&gt;$D281,"",IF($G281=$E$6,INDEX(Orçamento!$U:$U,MATCH(AC$21,Orçamento!$C:$C,),1),INDEX(Orçamento!$U:$U,MATCH(AC$21&amp;"-"&amp;$F282,Orçamento!$F:$F,),1)))</f>
        <v/>
      </c>
      <c r="AD281" s="311" t="str">
        <f ca="1">IF(AD$21&gt;$D281,"",IF($G281=$E$6,INDEX(Orçamento!$U:$U,MATCH(AD$21,Orçamento!$C:$C,),1),INDEX(Orçamento!$U:$U,MATCH(AD$21&amp;"-"&amp;$F282,Orçamento!$F:$F,),1)))</f>
        <v/>
      </c>
      <c r="AE281" s="311" t="str">
        <f ca="1">IF(AE$21&gt;$D281,"",IF($G281=$E$6,INDEX(Orçamento!$U:$U,MATCH(AE$21,Orçamento!$C:$C,),1),INDEX(Orçamento!$U:$U,MATCH(AE$21&amp;"-"&amp;$F282,Orçamento!$F:$F,),1)))</f>
        <v/>
      </c>
      <c r="AF281" s="311" t="str">
        <f ca="1">IF(AF$21&gt;$D281,"",IF($G281=$E$6,INDEX(Orçamento!$U:$U,MATCH(AF$21,Orçamento!$C:$C,),1),INDEX(Orçamento!$U:$U,MATCH(AF$21&amp;"-"&amp;$F282,Orçamento!$F:$F,),1)))</f>
        <v/>
      </c>
      <c r="AG281" s="311" t="str">
        <f ca="1">IF(AG$21&gt;$D281,"",IF($G281=$E$6,INDEX(Orçamento!$U:$U,MATCH(AG$21,Orçamento!$C:$C,),1),INDEX(Orçamento!$U:$U,MATCH(AG$21&amp;"-"&amp;$F282,Orçamento!$F:$F,),1)))</f>
        <v/>
      </c>
      <c r="AH281" s="311" t="str">
        <f ca="1">IF(AH$21&gt;$D281,"",IF($G281=$E$6,INDEX(Orçamento!$U:$U,MATCH(AH$21,Orçamento!$C:$C,),1),INDEX(Orçamento!$U:$U,MATCH(AH$21&amp;"-"&amp;$F282,Orçamento!$F:$F,),1)))</f>
        <v/>
      </c>
      <c r="AI281" s="311" t="str">
        <f ca="1">IF(AI$21&gt;$D281,"",IF($G281=$E$6,INDEX(Orçamento!$U:$U,MATCH(AI$21,Orçamento!$C:$C,),1),INDEX(Orçamento!$U:$U,MATCH(AI$21&amp;"-"&amp;$F282,Orçamento!$F:$F,),1)))</f>
        <v/>
      </c>
      <c r="AJ281" s="311" t="str">
        <f ca="1">IF(AJ$21&gt;$D281,"",IF($G281=$E$6,INDEX(Orçamento!$U:$U,MATCH(AJ$21,Orçamento!$C:$C,),1),INDEX(Orçamento!$U:$U,MATCH(AJ$21&amp;"-"&amp;$F282,Orçamento!$F:$F,),1)))</f>
        <v/>
      </c>
      <c r="AK281" s="311" t="str">
        <f ca="1">IF(AK$21&gt;$D281,"",IF($G281=$E$6,INDEX(Orçamento!$U:$U,MATCH(AK$21,Orçamento!$C:$C,),1),INDEX(Orçamento!$U:$U,MATCH(AK$21&amp;"-"&amp;$F282,Orçamento!$F:$F,),1)))</f>
        <v/>
      </c>
    </row>
    <row r="282" spans="1:37" ht="13.15" customHeight="1">
      <c r="A282" s="206"/>
      <c r="B282" s="263">
        <f t="shared" ref="B282" ca="1" si="274">IF($F281&gt;$E$2,0,(1/(1-B283-C283))*(B283+C283))</f>
        <v>0</v>
      </c>
      <c r="C282" s="264" cm="1">
        <f t="array" aca="1" ref="C282" ca="1">IF(ROUND(SUM(IF(R281:AK281&lt;&gt;"",(R282:AK282)))-N281,3)&lt;&gt;0,"X",0)</f>
        <v>0</v>
      </c>
      <c r="D282" s="206"/>
      <c r="E282" s="215" t="str" cm="1">
        <f t="array" aca="1" ref="E282" ca="1">IF($F281&gt;$E$2,"",INDEX('QC rev00'!$J$9:$J$120,1+E281,1))</f>
        <v/>
      </c>
      <c r="F282" s="215" t="str" cm="1">
        <f t="array" aca="1" ref="F282" ca="1">IF($F281&gt;$E$2,"",IF($F$2=1,INDEX('QC rev00'!$M$10:$T$120,$F283,1),IF($F$2=2,INDEX(#REF!,$F283,1),INDEX(#REF!,$F283,1))))</f>
        <v/>
      </c>
      <c r="G282" s="752"/>
      <c r="H282" s="729"/>
      <c r="I282" s="730"/>
      <c r="J282" s="747"/>
      <c r="K282" s="748"/>
      <c r="L282" s="755"/>
      <c r="M282" s="734"/>
      <c r="N282" s="737"/>
      <c r="O282" s="740"/>
      <c r="P282" s="743"/>
      <c r="Q282" s="265" t="s">
        <v>90</v>
      </c>
      <c r="R282" s="312" t="str" cm="1">
        <f t="array" aca="1" ref="R282" ca="1">IF(OR($D281=0,R281="",$N281=0),"",
IF($G281=$E$6,
SUM(IF(OFFSET($R$23,,,($F281-1)*3-2,$D$3)=R281,OFFSET($R$25,,,($F281-1)*3-2,$D$3)*OFFSET($B$23,1,,($F281-1)*3-2,1))),
IF($D281=1,$N281,
SUMIF(OFFSET(Orçamento!$D$1,$B281-1,,$C281,),$F282&amp;"-"&amp;R281,OFFSET(Orçamento!$I$1,$B281-1,,$C281,))*$N281/$E282)))</f>
        <v/>
      </c>
      <c r="S282" s="312" t="str" cm="1">
        <f t="array" aca="1" ref="S282" ca="1">IF(OR($D281=0,S281="",$N281=0),"",
IF($G281=$E$6,
SUM(IF(OFFSET($R$23,,,($F281-1)*3-2,$D$3)=S281,OFFSET($R$25,,,($F281-1)*3-2,$D$3)*OFFSET($B$23,1,,($F281-1)*3-2,1))),
IF($D281=1,$N281,
SUMIF(OFFSET(Orçamento!$D$1,$B281-1,,$C281,),$F282&amp;"-"&amp;S281,OFFSET(Orçamento!$I$1,$B281-1,,$C281,))*$N281/$E282)))</f>
        <v/>
      </c>
      <c r="T282" s="312" t="str" cm="1">
        <f t="array" aca="1" ref="T282" ca="1">IF(OR($D281=0,T281="",$N281=0),"",
IF($G281=$E$6,
SUM(IF(OFFSET($R$23,,,($F281-1)*3-2,$D$3)=T281,OFFSET($R$25,,,($F281-1)*3-2,$D$3)*OFFSET($B$23,1,,($F281-1)*3-2,1))),
IF($D281=1,$N281,
SUMIF(OFFSET(Orçamento!$D$1,$B281-1,,$C281,),$F282&amp;"-"&amp;T281,OFFSET(Orçamento!$I$1,$B281-1,,$C281,))*$N281/$E282)))</f>
        <v/>
      </c>
      <c r="U282" s="313" t="str" cm="1">
        <f t="array" aca="1" ref="U282" ca="1">IF(OR($D281=0,U281="",$N281=0),"",
IF($G281=$E$6,
SUM(IF(OFFSET($R$23,,,($F281-1)*3-2,$D$3)=U281,OFFSET($R$25,,,($F281-1)*3-2,$D$3)*OFFSET($B$23,1,,($F281-1)*3-2,1))),
IF($D281=1,$N281,
SUMIF(OFFSET(Orçamento!$D$1,$B281-1,,$C281,),$F282&amp;"-"&amp;U281,OFFSET(Orçamento!$I$1,$B281-1,,$C281,))*$N281/$E282)))</f>
        <v/>
      </c>
      <c r="V282" s="312" t="str" cm="1">
        <f t="array" aca="1" ref="V282" ca="1">IF(OR($D281=0,V281="",$N281=0),"",
IF($G281=$E$6,
SUM(IF(OFFSET($R$23,,,($F281-1)*3-2,$D$3)=V281,OFFSET($R$25,,,($F281-1)*3-2,$D$3)*OFFSET($B$23,1,,($F281-1)*3-2,1))),
IF($D281=1,$N281,
SUMIF(OFFSET(Orçamento!$D$1,$B281-1,,$C281,),$F282&amp;"-"&amp;V281,OFFSET(Orçamento!$I$1,$B281-1,,$C281,))*$N281/$E282)))</f>
        <v/>
      </c>
      <c r="W282" s="312" t="str" cm="1">
        <f t="array" aca="1" ref="W282" ca="1">IF(OR($D281=0,W281="",$N281=0),"",
IF($G281=$E$6,
SUM(IF(OFFSET($R$23,,,($F281-1)*3-2,$D$3)=W281,OFFSET($R$25,,,($F281-1)*3-2,$D$3)*OFFSET($B$23,1,,($F281-1)*3-2,1))),
IF($D281=1,$N281,
SUMIF(OFFSET(Orçamento!$D$1,$B281-1,,$C281,),$F282&amp;"-"&amp;W281,OFFSET(Orçamento!$I$1,$B281-1,,$C281,))*$N281/$E282)))</f>
        <v/>
      </c>
      <c r="X282" s="312" t="str" cm="1">
        <f t="array" aca="1" ref="X282" ca="1">IF(OR($D281=0,X281="",$N281=0),"",
IF($G281=$E$6,
SUM(IF(OFFSET($R$23,,,($F281-1)*3-2,$D$3)=X281,OFFSET($R$25,,,($F281-1)*3-2,$D$3)*OFFSET($B$23,1,,($F281-1)*3-2,1))),
IF($D281=1,$N281,
SUMIF(OFFSET(Orçamento!$D$1,$B281-1,,$C281,),$F282&amp;"-"&amp;X281,OFFSET(Orçamento!$I$1,$B281-1,,$C281,))*$N281/$E282)))</f>
        <v/>
      </c>
      <c r="Y282" s="312" t="str" cm="1">
        <f t="array" aca="1" ref="Y282" ca="1">IF(OR($D281=0,Y281="",$N281=0),"",
IF($G281=$E$6,
SUM(IF(OFFSET($R$23,,,($F281-1)*3-2,$D$3)=Y281,OFFSET($R$25,,,($F281-1)*3-2,$D$3)*OFFSET($B$23,1,,($F281-1)*3-2,1))),
IF($D281=1,$N281,
SUMIF(OFFSET(Orçamento!$D$1,$B281-1,,$C281,),$F282&amp;"-"&amp;Y281,OFFSET(Orçamento!$I$1,$B281-1,,$C281,))*$N281/$E282)))</f>
        <v/>
      </c>
      <c r="Z282" s="312" t="str" cm="1">
        <f t="array" aca="1" ref="Z282" ca="1">IF(OR($D281=0,Z281="",$N281=0),"",
IF($G281=$E$6,
SUM(IF(OFFSET($R$23,,,($F281-1)*3-2,$D$3)=Z281,OFFSET($R$25,,,($F281-1)*3-2,$D$3)*OFFSET($B$23,1,,($F281-1)*3-2,1))),
IF($D281=1,$N281,
SUMIF(OFFSET(Orçamento!$D$1,$B281-1,,$C281,),$F282&amp;"-"&amp;Z281,OFFSET(Orçamento!$I$1,$B281-1,,$C281,))*$N281/$E282)))</f>
        <v/>
      </c>
      <c r="AA282" s="314" t="str" cm="1">
        <f t="array" aca="1" ref="AA282" ca="1">IF(OR($D281=0,AA281="",$N281=0),"",
IF($G281=$E$6,
SUM(IF(OFFSET($R$23,,,($F281-1)*3-2,$D$3)=AA281,OFFSET($R$25,,,($F281-1)*3-2,$D$3)*OFFSET($B$23,1,,($F281-1)*3-2,1))),
IF($D281=1,$N281,
SUMIF(OFFSET(Orçamento!$D$1,$B281-1,,$C281,),$F282&amp;"-"&amp;AA281,OFFSET(Orçamento!$I$1,$B281-1,,$C281,))*$N281/$E282)))</f>
        <v/>
      </c>
      <c r="AB282" s="314" t="str" cm="1">
        <f t="array" aca="1" ref="AB282" ca="1">IF(OR($D281=0,AB281="",$N281=0),"",
IF($G281=$E$6,
SUM(IF(OFFSET($R$23,,,($F281-1)*3-2,$D$3)=AB281,OFFSET($R$25,,,($F281-1)*3-2,$D$3)*OFFSET($B$23,1,,($F281-1)*3-2,1))),
IF($D281=1,$N281,
SUMIF(OFFSET(Orçamento!$D$1,$B281-1,,$C281,),$F282&amp;"-"&amp;AB281,OFFSET(Orçamento!$I$1,$B281-1,,$C281,))*$N281/$E282)))</f>
        <v/>
      </c>
      <c r="AC282" s="314" t="str" cm="1">
        <f t="array" aca="1" ref="AC282" ca="1">IF(OR($D281=0,AC281="",$N281=0),"",
IF($G281=$E$6,
SUM(IF(OFFSET($R$23,,,($F281-1)*3-2,$D$3)=AC281,OFFSET($R$25,,,($F281-1)*3-2,$D$3)*OFFSET($B$23,1,,($F281-1)*3-2,1))),
IF($D281=1,$N281,
SUMIF(OFFSET(Orçamento!$D$1,$B281-1,,$C281,),$F282&amp;"-"&amp;AC281,OFFSET(Orçamento!$I$1,$B281-1,,$C281,))*$N281/$E282)))</f>
        <v/>
      </c>
      <c r="AD282" s="314" t="str" cm="1">
        <f t="array" aca="1" ref="AD282" ca="1">IF(OR($D281=0,AD281="",$N281=0),"",
IF($G281=$E$6,
SUM(IF(OFFSET($R$23,,,($F281-1)*3-2,$D$3)=AD281,OFFSET($R$25,,,($F281-1)*3-2,$D$3)*OFFSET($B$23,1,,($F281-1)*3-2,1))),
IF($D281=1,$N281,
SUMIF(OFFSET(Orçamento!$D$1,$B281-1,,$C281,),$F282&amp;"-"&amp;AD281,OFFSET(Orçamento!$I$1,$B281-1,,$C281,))*$N281/$E282)))</f>
        <v/>
      </c>
      <c r="AE282" s="314" t="str" cm="1">
        <f t="array" aca="1" ref="AE282" ca="1">IF(OR($D281=0,AE281="",$N281=0),"",
IF($G281=$E$6,
SUM(IF(OFFSET($R$23,,,($F281-1)*3-2,$D$3)=AE281,OFFSET($R$25,,,($F281-1)*3-2,$D$3)*OFFSET($B$23,1,,($F281-1)*3-2,1))),
IF($D281=1,$N281,
SUMIF(OFFSET(Orçamento!$D$1,$B281-1,,$C281,),$F282&amp;"-"&amp;AE281,OFFSET(Orçamento!$I$1,$B281-1,,$C281,))*$N281/$E282)))</f>
        <v/>
      </c>
      <c r="AF282" s="314" t="str" cm="1">
        <f t="array" aca="1" ref="AF282" ca="1">IF(OR($D281=0,AF281="",$N281=0),"",
IF($G281=$E$6,
SUM(IF(OFFSET($R$23,,,($F281-1)*3-2,$D$3)=AF281,OFFSET($R$25,,,($F281-1)*3-2,$D$3)*OFFSET($B$23,1,,($F281-1)*3-2,1))),
IF($D281=1,$N281,
SUMIF(OFFSET(Orçamento!$D$1,$B281-1,,$C281,),$F282&amp;"-"&amp;AF281,OFFSET(Orçamento!$I$1,$B281-1,,$C281,))*$N281/$E282)))</f>
        <v/>
      </c>
      <c r="AG282" s="314" t="str" cm="1">
        <f t="array" aca="1" ref="AG282" ca="1">IF(OR($D281=0,AG281="",$N281=0),"",
IF($G281=$E$6,
SUM(IF(OFFSET($R$23,,,($F281-1)*3-2,$D$3)=AG281,OFFSET($R$25,,,($F281-1)*3-2,$D$3)*OFFSET($B$23,1,,($F281-1)*3-2,1))),
IF($D281=1,$N281,
SUMIF(OFFSET(Orçamento!$D$1,$B281-1,,$C281,),$F282&amp;"-"&amp;AG281,OFFSET(Orçamento!$I$1,$B281-1,,$C281,))*$N281/$E282)))</f>
        <v/>
      </c>
      <c r="AH282" s="314" t="str" cm="1">
        <f t="array" aca="1" ref="AH282" ca="1">IF(OR($D281=0,AH281="",$N281=0),"",
IF($G281=$E$6,
SUM(IF(OFFSET($R$23,,,($F281-1)*3-2,$D$3)=AH281,OFFSET($R$25,,,($F281-1)*3-2,$D$3)*OFFSET($B$23,1,,($F281-1)*3-2,1))),
IF($D281=1,$N281,
SUMIF(OFFSET(Orçamento!$D$1,$B281-1,,$C281,),$F282&amp;"-"&amp;AH281,OFFSET(Orçamento!$I$1,$B281-1,,$C281,))*$N281/$E282)))</f>
        <v/>
      </c>
      <c r="AI282" s="314" t="str" cm="1">
        <f t="array" aca="1" ref="AI282" ca="1">IF(OR($D281=0,AI281="",$N281=0),"",
IF($G281=$E$6,
SUM(IF(OFFSET($R$23,,,($F281-1)*3-2,$D$3)=AI281,OFFSET($R$25,,,($F281-1)*3-2,$D$3)*OFFSET($B$23,1,,($F281-1)*3-2,1))),
IF($D281=1,$N281,
SUMIF(OFFSET(Orçamento!$D$1,$B281-1,,$C281,),$F282&amp;"-"&amp;AI281,OFFSET(Orçamento!$I$1,$B281-1,,$C281,))*$N281/$E282)))</f>
        <v/>
      </c>
      <c r="AJ282" s="314" t="str" cm="1">
        <f t="array" aca="1" ref="AJ282" ca="1">IF(OR($D281=0,AJ281="",$N281=0),"",
IF($G281=$E$6,
SUM(IF(OFFSET($R$23,,,($F281-1)*3-2,$D$3)=AJ281,OFFSET($R$25,,,($F281-1)*3-2,$D$3)*OFFSET($B$23,1,,($F281-1)*3-2,1))),
IF($D281=1,$N281,
SUMIF(OFFSET(Orçamento!$D$1,$B281-1,,$C281,),$F282&amp;"-"&amp;AJ281,OFFSET(Orçamento!$I$1,$B281-1,,$C281,))*$N281/$E282)))</f>
        <v/>
      </c>
      <c r="AK282" s="314" t="str" cm="1">
        <f t="array" aca="1" ref="AK282" ca="1">IF(OR($D281=0,AK281="",$N281=0),"",
IF($G281=$E$6,
SUM(IF(OFFSET($R$23,,,($F281-1)*3-2,$D$3)=AK281,OFFSET($R$25,,,($F281-1)*3-2,$D$3)*OFFSET($B$23,1,,($F281-1)*3-2,1))),
IF($D281=1,$N281,
SUMIF(OFFSET(Orçamento!$D$1,$B281-1,,$C281,),$F282&amp;"-"&amp;AK281,OFFSET(Orçamento!$I$1,$B281-1,,$C281,))*$N281/$E282)))</f>
        <v/>
      </c>
    </row>
    <row r="283" spans="1:37" ht="13.15" customHeight="1">
      <c r="A283" s="206"/>
      <c r="B283" s="266" t="str" cm="1">
        <f t="array" aca="1" ref="B283" ca="1">IF($F281&gt;$E$2,"",IF($F$2=1,INDEX('QC rev00'!$M$10:$T$120,$F283,5),IF($F$2=2,INDEX(#REF!,$F283,5),INDEX(#REF!,$F283,5))))</f>
        <v/>
      </c>
      <c r="C283" s="266" t="str" cm="1">
        <f t="array" aca="1" ref="C283" ca="1">IF($F281&gt;$E$2,"",IF($F$2=1,INDEX('QC rev00'!$M$10:$T$120,$F283,6),IF($F$2=2,INDEX(#REF!,$F283,6),INDEX(#REF!,$F283,6))))</f>
        <v/>
      </c>
      <c r="D283" s="207"/>
      <c r="E283" s="207"/>
      <c r="F283" s="207" t="str">
        <f ca="1">IF(F281&gt;$E$2,"",MATCH(F281,'QC rev00'!$C$10:$C$120,))</f>
        <v/>
      </c>
      <c r="G283" s="753"/>
      <c r="H283" s="731"/>
      <c r="I283" s="732"/>
      <c r="J283" s="749"/>
      <c r="K283" s="750"/>
      <c r="L283" s="756"/>
      <c r="M283" s="735"/>
      <c r="N283" s="738"/>
      <c r="O283" s="741"/>
      <c r="P283" s="744"/>
      <c r="Q283" s="267" t="s">
        <v>91</v>
      </c>
      <c r="R283" s="588">
        <f t="shared" ref="R283:AK283" ca="1" si="275">IFERROR(R282*$O281,0)</f>
        <v>0</v>
      </c>
      <c r="S283" s="588">
        <f t="shared" ca="1" si="275"/>
        <v>0</v>
      </c>
      <c r="T283" s="588">
        <f t="shared" ca="1" si="275"/>
        <v>0</v>
      </c>
      <c r="U283" s="589">
        <f t="shared" ca="1" si="275"/>
        <v>0</v>
      </c>
      <c r="V283" s="588">
        <f t="shared" ca="1" si="275"/>
        <v>0</v>
      </c>
      <c r="W283" s="588">
        <f t="shared" ca="1" si="275"/>
        <v>0</v>
      </c>
      <c r="X283" s="588">
        <f t="shared" ca="1" si="275"/>
        <v>0</v>
      </c>
      <c r="Y283" s="588">
        <f t="shared" ca="1" si="275"/>
        <v>0</v>
      </c>
      <c r="Z283" s="588">
        <f t="shared" ca="1" si="275"/>
        <v>0</v>
      </c>
      <c r="AA283" s="588">
        <f t="shared" ca="1" si="275"/>
        <v>0</v>
      </c>
      <c r="AB283" s="588">
        <f t="shared" ca="1" si="275"/>
        <v>0</v>
      </c>
      <c r="AC283" s="588">
        <f t="shared" ca="1" si="275"/>
        <v>0</v>
      </c>
      <c r="AD283" s="588">
        <f t="shared" ca="1" si="275"/>
        <v>0</v>
      </c>
      <c r="AE283" s="588">
        <f t="shared" ca="1" si="275"/>
        <v>0</v>
      </c>
      <c r="AF283" s="588">
        <f t="shared" ca="1" si="275"/>
        <v>0</v>
      </c>
      <c r="AG283" s="588">
        <f t="shared" ca="1" si="275"/>
        <v>0</v>
      </c>
      <c r="AH283" s="588">
        <f t="shared" ca="1" si="275"/>
        <v>0</v>
      </c>
      <c r="AI283" s="588">
        <f t="shared" ca="1" si="275"/>
        <v>0</v>
      </c>
      <c r="AJ283" s="588">
        <f t="shared" ca="1" si="275"/>
        <v>0</v>
      </c>
      <c r="AK283" s="588">
        <f t="shared" ca="1" si="275"/>
        <v>0</v>
      </c>
    </row>
    <row r="284" spans="1:37" ht="13.15" customHeight="1">
      <c r="A284" s="206"/>
      <c r="B284" s="261">
        <f ca="1">IF($F284&gt;$E$2,0,IF(E284&lt;&gt;"",MATCH(F285&amp;" - Mapa",Orçamento!J:J,),0))</f>
        <v>0</v>
      </c>
      <c r="C284" s="215">
        <f ca="1">IF($D284&gt;1,_xlfn.MAXIFS(Orçamento!G:G,Orçamento!J:J,F285&amp;" - Mapa")+6-B284,0)</f>
        <v>0</v>
      </c>
      <c r="D284" s="261">
        <f ca="1">IF($F284&gt;$E$2,0,IF($G284=$E$6,$D$2,IF(E284&lt;&gt;"",_xlfn.MAXIFS(Orçamento!E:E,Orçamento!J:J,F285&amp;" - Mapa"),0)))</f>
        <v>0</v>
      </c>
      <c r="E284" s="215" t="str">
        <f ca="1">IF(F285="","",_xlfn.IFNA(MATCH($F285,'QC rev00'!$G$10:$G$120,),""))</f>
        <v/>
      </c>
      <c r="F284" s="207" cm="1">
        <f t="array" aca="1" ref="F284" ca="1">OFFSET(F284,-3,,,)+1</f>
        <v>88</v>
      </c>
      <c r="G284" s="751" t="str" cm="1">
        <f t="array" aca="1" ref="G284" ca="1">IF($F284&gt;$E$2,"",IF($F$2=1,INDEX('QC rev00'!$M$10:$T$120,$F286,2),IF($F$2=2,INDEX(#REF!,$F286,2),INDEX(#REF!,$F286,2))))</f>
        <v/>
      </c>
      <c r="H284" s="727" t="str" cm="1">
        <f t="array" aca="1" ref="H284" ca="1">IF($F284&gt;$E$2,"",IF($F$2=1,INDEX('QC rev00'!$M$10:$T$120,$F286,3),IF($F$2=2,INDEX(#REF!,$F286,3),INDEX(#REF!,$F286,3))))</f>
        <v/>
      </c>
      <c r="I284" s="728"/>
      <c r="J284" s="745"/>
      <c r="K284" s="746"/>
      <c r="L284" s="754" t="str" cm="1">
        <f t="array" aca="1" ref="L284" ca="1">IF($F284&gt;$E$2,"",IF($F$2=1,INDEX('QC rev00'!$M$10:$T$120,$F286,7),IF($F$2=2,INDEX(#REF!,$F286,7),INDEX(#REF!,$F286,7))))</f>
        <v/>
      </c>
      <c r="M284" s="733" t="str" cm="1">
        <f t="array" aca="1" ref="M284" ca="1">IF($F284&gt;$E$2,"",IF($F$2=1,INDEX('QC rev00'!$M$10:$T$120,$F286,8),IF($F$2=2,INDEX(#REF!,$F286,8),INDEX(#REF!,$F286,8))))</f>
        <v/>
      </c>
      <c r="N284" s="736" cm="1">
        <f t="array" aca="1" ref="N284" ca="1">IF($F284&gt;$E$2,0,IF(_xlfn.IFNA(MATCH($G284,Listas!$E$4:$E$206,),0)&gt;0,$F$5,IF($F$2=1,INDEX('QC rev00'!$M$10:$U$120,$F286,9),IF($F$2=2,INDEX(#REF!,$F286,9),INDEX(#REF!,$F286,9)))))</f>
        <v>0</v>
      </c>
      <c r="O284" s="739" cm="1">
        <f t="array" aca="1" ref="O284" ca="1">IF($F284&gt;$E$2,0,IF(_xlfn.IFNA(MATCH($G284,Listas!$E$4:$E$206,),0)&gt;0,1,IF($H$10=0,0,IF($F$2=1,INDEX('QC rev00'!$M$10:$BC$120,$F286,9+$F$3),IF($F$2=2,INDEX(#REF!,$F286,9+$F$3),INDEX(#REF!,$F286,9+$F$3)))*IF($E$5="X",1,1-$B286-$C286))))</f>
        <v>0</v>
      </c>
      <c r="P284" s="742">
        <f t="shared" ref="P284" ca="1" si="276">N284*O284</f>
        <v>0</v>
      </c>
      <c r="Q284" s="262" t="s">
        <v>89</v>
      </c>
      <c r="R284" s="308" t="str" cm="1">
        <f t="array" aca="1" ref="R284" ca="1">IF($D284=0,"",IF($G284=$E$6,INDEX(Orçamento!$U:$U,MATCH(R$21,Orçamento!$C:$C,),1),INDEX(Orçamento!$U:$U,$B284,1)))</f>
        <v/>
      </c>
      <c r="S284" s="309" t="str">
        <f ca="1">IF(S$21&gt;$D284,"",IF($G284=$E$6,INDEX(Orçamento!$U:$U,MATCH(S$21,Orçamento!$C:$C,),1),INDEX(Orçamento!$U:$U,MATCH(S$21&amp;"-"&amp;$F285,Orçamento!$F:$F,),1)))</f>
        <v/>
      </c>
      <c r="T284" s="309" t="str">
        <f ca="1">IF(T$21&gt;$D284,"",IF($G284=$E$6,INDEX(Orçamento!$U:$U,MATCH(T$21,Orçamento!$C:$C,),1),INDEX(Orçamento!$U:$U,MATCH(T$21&amp;"-"&amp;$F285,Orçamento!$F:$F,),1)))</f>
        <v/>
      </c>
      <c r="U284" s="310" t="str">
        <f ca="1">IF(U$21&gt;$D284,"",IF($G284=$E$6,INDEX(Orçamento!$U:$U,MATCH(U$21,Orçamento!$C:$C,),1),INDEX(Orçamento!$U:$U,MATCH(U$21&amp;"-"&amp;$F285,Orçamento!$F:$F,),1)))</f>
        <v/>
      </c>
      <c r="V284" s="309" t="str">
        <f ca="1">IF(V$21&gt;$D284,"",IF($G284=$E$6,INDEX(Orçamento!$U:$U,MATCH(V$21,Orçamento!$C:$C,),1),INDEX(Orçamento!$U:$U,MATCH(V$21&amp;"-"&amp;$F285,Orçamento!$F:$F,),1)))</f>
        <v/>
      </c>
      <c r="W284" s="309" t="str">
        <f ca="1">IF(W$21&gt;$D284,"",IF($G284=$E$6,INDEX(Orçamento!$U:$U,MATCH(W$21,Orçamento!$C:$C,),1),INDEX(Orçamento!$U:$U,MATCH(W$21&amp;"-"&amp;$F285,Orçamento!$F:$F,),1)))</f>
        <v/>
      </c>
      <c r="X284" s="309" t="str">
        <f ca="1">IF(X$21&gt;$D284,"",IF($G284=$E$6,INDEX(Orçamento!$U:$U,MATCH(X$21,Orçamento!$C:$C,),1),INDEX(Orçamento!$U:$U,MATCH(X$21&amp;"-"&amp;$F285,Orçamento!$F:$F,),1)))</f>
        <v/>
      </c>
      <c r="Y284" s="309" t="str">
        <f ca="1">IF(Y$21&gt;$D284,"",IF($G284=$E$6,INDEX(Orçamento!$U:$U,MATCH(Y$21,Orçamento!$C:$C,),1),INDEX(Orçamento!$U:$U,MATCH(Y$21&amp;"-"&amp;$F285,Orçamento!$F:$F,),1)))</f>
        <v/>
      </c>
      <c r="Z284" s="309" t="str">
        <f ca="1">IF(Z$21&gt;$D284,"",IF($G284=$E$6,INDEX(Orçamento!$U:$U,MATCH(Z$21,Orçamento!$C:$C,),1),INDEX(Orçamento!$U:$U,MATCH(Z$21&amp;"-"&amp;$F285,Orçamento!$F:$F,),1)))</f>
        <v/>
      </c>
      <c r="AA284" s="311" t="str">
        <f ca="1">IF(AA$21&gt;$D284,"",IF($G284=$E$6,INDEX(Orçamento!$U:$U,MATCH(AA$21,Orçamento!$C:$C,),1),INDEX(Orçamento!$U:$U,MATCH(AA$21&amp;"-"&amp;$F285,Orçamento!$F:$F,),1)))</f>
        <v/>
      </c>
      <c r="AB284" s="311" t="str">
        <f ca="1">IF(AB$21&gt;$D284,"",IF($G284=$E$6,INDEX(Orçamento!$U:$U,MATCH(AB$21,Orçamento!$C:$C,),1),INDEX(Orçamento!$U:$U,MATCH(AB$21&amp;"-"&amp;$F285,Orçamento!$F:$F,),1)))</f>
        <v/>
      </c>
      <c r="AC284" s="311" t="str">
        <f ca="1">IF(AC$21&gt;$D284,"",IF($G284=$E$6,INDEX(Orçamento!$U:$U,MATCH(AC$21,Orçamento!$C:$C,),1),INDEX(Orçamento!$U:$U,MATCH(AC$21&amp;"-"&amp;$F285,Orçamento!$F:$F,),1)))</f>
        <v/>
      </c>
      <c r="AD284" s="311" t="str">
        <f ca="1">IF(AD$21&gt;$D284,"",IF($G284=$E$6,INDEX(Orçamento!$U:$U,MATCH(AD$21,Orçamento!$C:$C,),1),INDEX(Orçamento!$U:$U,MATCH(AD$21&amp;"-"&amp;$F285,Orçamento!$F:$F,),1)))</f>
        <v/>
      </c>
      <c r="AE284" s="311" t="str">
        <f ca="1">IF(AE$21&gt;$D284,"",IF($G284=$E$6,INDEX(Orçamento!$U:$U,MATCH(AE$21,Orçamento!$C:$C,),1),INDEX(Orçamento!$U:$U,MATCH(AE$21&amp;"-"&amp;$F285,Orçamento!$F:$F,),1)))</f>
        <v/>
      </c>
      <c r="AF284" s="311" t="str">
        <f ca="1">IF(AF$21&gt;$D284,"",IF($G284=$E$6,INDEX(Orçamento!$U:$U,MATCH(AF$21,Orçamento!$C:$C,),1),INDEX(Orçamento!$U:$U,MATCH(AF$21&amp;"-"&amp;$F285,Orçamento!$F:$F,),1)))</f>
        <v/>
      </c>
      <c r="AG284" s="311" t="str">
        <f ca="1">IF(AG$21&gt;$D284,"",IF($G284=$E$6,INDEX(Orçamento!$U:$U,MATCH(AG$21,Orçamento!$C:$C,),1),INDEX(Orçamento!$U:$U,MATCH(AG$21&amp;"-"&amp;$F285,Orçamento!$F:$F,),1)))</f>
        <v/>
      </c>
      <c r="AH284" s="311" t="str">
        <f ca="1">IF(AH$21&gt;$D284,"",IF($G284=$E$6,INDEX(Orçamento!$U:$U,MATCH(AH$21,Orçamento!$C:$C,),1),INDEX(Orçamento!$U:$U,MATCH(AH$21&amp;"-"&amp;$F285,Orçamento!$F:$F,),1)))</f>
        <v/>
      </c>
      <c r="AI284" s="311" t="str">
        <f ca="1">IF(AI$21&gt;$D284,"",IF($G284=$E$6,INDEX(Orçamento!$U:$U,MATCH(AI$21,Orçamento!$C:$C,),1),INDEX(Orçamento!$U:$U,MATCH(AI$21&amp;"-"&amp;$F285,Orçamento!$F:$F,),1)))</f>
        <v/>
      </c>
      <c r="AJ284" s="311" t="str">
        <f ca="1">IF(AJ$21&gt;$D284,"",IF($G284=$E$6,INDEX(Orçamento!$U:$U,MATCH(AJ$21,Orçamento!$C:$C,),1),INDEX(Orçamento!$U:$U,MATCH(AJ$21&amp;"-"&amp;$F285,Orçamento!$F:$F,),1)))</f>
        <v/>
      </c>
      <c r="AK284" s="311" t="str">
        <f ca="1">IF(AK$21&gt;$D284,"",IF($G284=$E$6,INDEX(Orçamento!$U:$U,MATCH(AK$21,Orçamento!$C:$C,),1),INDEX(Orçamento!$U:$U,MATCH(AK$21&amp;"-"&amp;$F285,Orçamento!$F:$F,),1)))</f>
        <v/>
      </c>
    </row>
    <row r="285" spans="1:37" ht="13.15" customHeight="1">
      <c r="A285" s="206"/>
      <c r="B285" s="263">
        <f t="shared" ref="B285" ca="1" si="277">IF($F284&gt;$E$2,0,(1/(1-B286-C286))*(B286+C286))</f>
        <v>0</v>
      </c>
      <c r="C285" s="264" cm="1">
        <f t="array" aca="1" ref="C285" ca="1">IF(ROUND(SUM(IF(R284:AK284&lt;&gt;"",(R285:AK285)))-N284,3)&lt;&gt;0,"X",0)</f>
        <v>0</v>
      </c>
      <c r="D285" s="206"/>
      <c r="E285" s="215" t="str" cm="1">
        <f t="array" aca="1" ref="E285" ca="1">IF($F284&gt;$E$2,"",INDEX('QC rev00'!$J$9:$J$120,1+E284,1))</f>
        <v/>
      </c>
      <c r="F285" s="215" t="str" cm="1">
        <f t="array" aca="1" ref="F285" ca="1">IF($F284&gt;$E$2,"",IF($F$2=1,INDEX('QC rev00'!$M$10:$T$120,$F286,1),IF($F$2=2,INDEX(#REF!,$F286,1),INDEX(#REF!,$F286,1))))</f>
        <v/>
      </c>
      <c r="G285" s="752"/>
      <c r="H285" s="729"/>
      <c r="I285" s="730"/>
      <c r="J285" s="747"/>
      <c r="K285" s="748"/>
      <c r="L285" s="755"/>
      <c r="M285" s="734"/>
      <c r="N285" s="737"/>
      <c r="O285" s="740"/>
      <c r="P285" s="743"/>
      <c r="Q285" s="265" t="s">
        <v>90</v>
      </c>
      <c r="R285" s="312" t="str" cm="1">
        <f t="array" aca="1" ref="R285" ca="1">IF(OR($D284=0,R284="",$N284=0),"",
IF($G284=$E$6,
SUM(IF(OFFSET($R$23,,,($F284-1)*3-2,$D$3)=R284,OFFSET($R$25,,,($F284-1)*3-2,$D$3)*OFFSET($B$23,1,,($F284-1)*3-2,1))),
IF($D284=1,$N284,
SUMIF(OFFSET(Orçamento!$D$1,$B284-1,,$C284,),$F285&amp;"-"&amp;R284,OFFSET(Orçamento!$I$1,$B284-1,,$C284,))*$N284/$E285)))</f>
        <v/>
      </c>
      <c r="S285" s="312" t="str" cm="1">
        <f t="array" aca="1" ref="S285" ca="1">IF(OR($D284=0,S284="",$N284=0),"",
IF($G284=$E$6,
SUM(IF(OFFSET($R$23,,,($F284-1)*3-2,$D$3)=S284,OFFSET($R$25,,,($F284-1)*3-2,$D$3)*OFFSET($B$23,1,,($F284-1)*3-2,1))),
IF($D284=1,$N284,
SUMIF(OFFSET(Orçamento!$D$1,$B284-1,,$C284,),$F285&amp;"-"&amp;S284,OFFSET(Orçamento!$I$1,$B284-1,,$C284,))*$N284/$E285)))</f>
        <v/>
      </c>
      <c r="T285" s="312" t="str" cm="1">
        <f t="array" aca="1" ref="T285" ca="1">IF(OR($D284=0,T284="",$N284=0),"",
IF($G284=$E$6,
SUM(IF(OFFSET($R$23,,,($F284-1)*3-2,$D$3)=T284,OFFSET($R$25,,,($F284-1)*3-2,$D$3)*OFFSET($B$23,1,,($F284-1)*3-2,1))),
IF($D284=1,$N284,
SUMIF(OFFSET(Orçamento!$D$1,$B284-1,,$C284,),$F285&amp;"-"&amp;T284,OFFSET(Orçamento!$I$1,$B284-1,,$C284,))*$N284/$E285)))</f>
        <v/>
      </c>
      <c r="U285" s="313" t="str" cm="1">
        <f t="array" aca="1" ref="U285" ca="1">IF(OR($D284=0,U284="",$N284=0),"",
IF($G284=$E$6,
SUM(IF(OFFSET($R$23,,,($F284-1)*3-2,$D$3)=U284,OFFSET($R$25,,,($F284-1)*3-2,$D$3)*OFFSET($B$23,1,,($F284-1)*3-2,1))),
IF($D284=1,$N284,
SUMIF(OFFSET(Orçamento!$D$1,$B284-1,,$C284,),$F285&amp;"-"&amp;U284,OFFSET(Orçamento!$I$1,$B284-1,,$C284,))*$N284/$E285)))</f>
        <v/>
      </c>
      <c r="V285" s="312" t="str" cm="1">
        <f t="array" aca="1" ref="V285" ca="1">IF(OR($D284=0,V284="",$N284=0),"",
IF($G284=$E$6,
SUM(IF(OFFSET($R$23,,,($F284-1)*3-2,$D$3)=V284,OFFSET($R$25,,,($F284-1)*3-2,$D$3)*OFFSET($B$23,1,,($F284-1)*3-2,1))),
IF($D284=1,$N284,
SUMIF(OFFSET(Orçamento!$D$1,$B284-1,,$C284,),$F285&amp;"-"&amp;V284,OFFSET(Orçamento!$I$1,$B284-1,,$C284,))*$N284/$E285)))</f>
        <v/>
      </c>
      <c r="W285" s="312" t="str" cm="1">
        <f t="array" aca="1" ref="W285" ca="1">IF(OR($D284=0,W284="",$N284=0),"",
IF($G284=$E$6,
SUM(IF(OFFSET($R$23,,,($F284-1)*3-2,$D$3)=W284,OFFSET($R$25,,,($F284-1)*3-2,$D$3)*OFFSET($B$23,1,,($F284-1)*3-2,1))),
IF($D284=1,$N284,
SUMIF(OFFSET(Orçamento!$D$1,$B284-1,,$C284,),$F285&amp;"-"&amp;W284,OFFSET(Orçamento!$I$1,$B284-1,,$C284,))*$N284/$E285)))</f>
        <v/>
      </c>
      <c r="X285" s="312" t="str" cm="1">
        <f t="array" aca="1" ref="X285" ca="1">IF(OR($D284=0,X284="",$N284=0),"",
IF($G284=$E$6,
SUM(IF(OFFSET($R$23,,,($F284-1)*3-2,$D$3)=X284,OFFSET($R$25,,,($F284-1)*3-2,$D$3)*OFFSET($B$23,1,,($F284-1)*3-2,1))),
IF($D284=1,$N284,
SUMIF(OFFSET(Orçamento!$D$1,$B284-1,,$C284,),$F285&amp;"-"&amp;X284,OFFSET(Orçamento!$I$1,$B284-1,,$C284,))*$N284/$E285)))</f>
        <v/>
      </c>
      <c r="Y285" s="312" t="str" cm="1">
        <f t="array" aca="1" ref="Y285" ca="1">IF(OR($D284=0,Y284="",$N284=0),"",
IF($G284=$E$6,
SUM(IF(OFFSET($R$23,,,($F284-1)*3-2,$D$3)=Y284,OFFSET($R$25,,,($F284-1)*3-2,$D$3)*OFFSET($B$23,1,,($F284-1)*3-2,1))),
IF($D284=1,$N284,
SUMIF(OFFSET(Orçamento!$D$1,$B284-1,,$C284,),$F285&amp;"-"&amp;Y284,OFFSET(Orçamento!$I$1,$B284-1,,$C284,))*$N284/$E285)))</f>
        <v/>
      </c>
      <c r="Z285" s="312" t="str" cm="1">
        <f t="array" aca="1" ref="Z285" ca="1">IF(OR($D284=0,Z284="",$N284=0),"",
IF($G284=$E$6,
SUM(IF(OFFSET($R$23,,,($F284-1)*3-2,$D$3)=Z284,OFFSET($R$25,,,($F284-1)*3-2,$D$3)*OFFSET($B$23,1,,($F284-1)*3-2,1))),
IF($D284=1,$N284,
SUMIF(OFFSET(Orçamento!$D$1,$B284-1,,$C284,),$F285&amp;"-"&amp;Z284,OFFSET(Orçamento!$I$1,$B284-1,,$C284,))*$N284/$E285)))</f>
        <v/>
      </c>
      <c r="AA285" s="314" t="str" cm="1">
        <f t="array" aca="1" ref="AA285" ca="1">IF(OR($D284=0,AA284="",$N284=0),"",
IF($G284=$E$6,
SUM(IF(OFFSET($R$23,,,($F284-1)*3-2,$D$3)=AA284,OFFSET($R$25,,,($F284-1)*3-2,$D$3)*OFFSET($B$23,1,,($F284-1)*3-2,1))),
IF($D284=1,$N284,
SUMIF(OFFSET(Orçamento!$D$1,$B284-1,,$C284,),$F285&amp;"-"&amp;AA284,OFFSET(Orçamento!$I$1,$B284-1,,$C284,))*$N284/$E285)))</f>
        <v/>
      </c>
      <c r="AB285" s="314" t="str" cm="1">
        <f t="array" aca="1" ref="AB285" ca="1">IF(OR($D284=0,AB284="",$N284=0),"",
IF($G284=$E$6,
SUM(IF(OFFSET($R$23,,,($F284-1)*3-2,$D$3)=AB284,OFFSET($R$25,,,($F284-1)*3-2,$D$3)*OFFSET($B$23,1,,($F284-1)*3-2,1))),
IF($D284=1,$N284,
SUMIF(OFFSET(Orçamento!$D$1,$B284-1,,$C284,),$F285&amp;"-"&amp;AB284,OFFSET(Orçamento!$I$1,$B284-1,,$C284,))*$N284/$E285)))</f>
        <v/>
      </c>
      <c r="AC285" s="314" t="str" cm="1">
        <f t="array" aca="1" ref="AC285" ca="1">IF(OR($D284=0,AC284="",$N284=0),"",
IF($G284=$E$6,
SUM(IF(OFFSET($R$23,,,($F284-1)*3-2,$D$3)=AC284,OFFSET($R$25,,,($F284-1)*3-2,$D$3)*OFFSET($B$23,1,,($F284-1)*3-2,1))),
IF($D284=1,$N284,
SUMIF(OFFSET(Orçamento!$D$1,$B284-1,,$C284,),$F285&amp;"-"&amp;AC284,OFFSET(Orçamento!$I$1,$B284-1,,$C284,))*$N284/$E285)))</f>
        <v/>
      </c>
      <c r="AD285" s="314" t="str" cm="1">
        <f t="array" aca="1" ref="AD285" ca="1">IF(OR($D284=0,AD284="",$N284=0),"",
IF($G284=$E$6,
SUM(IF(OFFSET($R$23,,,($F284-1)*3-2,$D$3)=AD284,OFFSET($R$25,,,($F284-1)*3-2,$D$3)*OFFSET($B$23,1,,($F284-1)*3-2,1))),
IF($D284=1,$N284,
SUMIF(OFFSET(Orçamento!$D$1,$B284-1,,$C284,),$F285&amp;"-"&amp;AD284,OFFSET(Orçamento!$I$1,$B284-1,,$C284,))*$N284/$E285)))</f>
        <v/>
      </c>
      <c r="AE285" s="314" t="str" cm="1">
        <f t="array" aca="1" ref="AE285" ca="1">IF(OR($D284=0,AE284="",$N284=0),"",
IF($G284=$E$6,
SUM(IF(OFFSET($R$23,,,($F284-1)*3-2,$D$3)=AE284,OFFSET($R$25,,,($F284-1)*3-2,$D$3)*OFFSET($B$23,1,,($F284-1)*3-2,1))),
IF($D284=1,$N284,
SUMIF(OFFSET(Orçamento!$D$1,$B284-1,,$C284,),$F285&amp;"-"&amp;AE284,OFFSET(Orçamento!$I$1,$B284-1,,$C284,))*$N284/$E285)))</f>
        <v/>
      </c>
      <c r="AF285" s="314" t="str" cm="1">
        <f t="array" aca="1" ref="AF285" ca="1">IF(OR($D284=0,AF284="",$N284=0),"",
IF($G284=$E$6,
SUM(IF(OFFSET($R$23,,,($F284-1)*3-2,$D$3)=AF284,OFFSET($R$25,,,($F284-1)*3-2,$D$3)*OFFSET($B$23,1,,($F284-1)*3-2,1))),
IF($D284=1,$N284,
SUMIF(OFFSET(Orçamento!$D$1,$B284-1,,$C284,),$F285&amp;"-"&amp;AF284,OFFSET(Orçamento!$I$1,$B284-1,,$C284,))*$N284/$E285)))</f>
        <v/>
      </c>
      <c r="AG285" s="314" t="str" cm="1">
        <f t="array" aca="1" ref="AG285" ca="1">IF(OR($D284=0,AG284="",$N284=0),"",
IF($G284=$E$6,
SUM(IF(OFFSET($R$23,,,($F284-1)*3-2,$D$3)=AG284,OFFSET($R$25,,,($F284-1)*3-2,$D$3)*OFFSET($B$23,1,,($F284-1)*3-2,1))),
IF($D284=1,$N284,
SUMIF(OFFSET(Orçamento!$D$1,$B284-1,,$C284,),$F285&amp;"-"&amp;AG284,OFFSET(Orçamento!$I$1,$B284-1,,$C284,))*$N284/$E285)))</f>
        <v/>
      </c>
      <c r="AH285" s="314" t="str" cm="1">
        <f t="array" aca="1" ref="AH285" ca="1">IF(OR($D284=0,AH284="",$N284=0),"",
IF($G284=$E$6,
SUM(IF(OFFSET($R$23,,,($F284-1)*3-2,$D$3)=AH284,OFFSET($R$25,,,($F284-1)*3-2,$D$3)*OFFSET($B$23,1,,($F284-1)*3-2,1))),
IF($D284=1,$N284,
SUMIF(OFFSET(Orçamento!$D$1,$B284-1,,$C284,),$F285&amp;"-"&amp;AH284,OFFSET(Orçamento!$I$1,$B284-1,,$C284,))*$N284/$E285)))</f>
        <v/>
      </c>
      <c r="AI285" s="314" t="str" cm="1">
        <f t="array" aca="1" ref="AI285" ca="1">IF(OR($D284=0,AI284="",$N284=0),"",
IF($G284=$E$6,
SUM(IF(OFFSET($R$23,,,($F284-1)*3-2,$D$3)=AI284,OFFSET($R$25,,,($F284-1)*3-2,$D$3)*OFFSET($B$23,1,,($F284-1)*3-2,1))),
IF($D284=1,$N284,
SUMIF(OFFSET(Orçamento!$D$1,$B284-1,,$C284,),$F285&amp;"-"&amp;AI284,OFFSET(Orçamento!$I$1,$B284-1,,$C284,))*$N284/$E285)))</f>
        <v/>
      </c>
      <c r="AJ285" s="314" t="str" cm="1">
        <f t="array" aca="1" ref="AJ285" ca="1">IF(OR($D284=0,AJ284="",$N284=0),"",
IF($G284=$E$6,
SUM(IF(OFFSET($R$23,,,($F284-1)*3-2,$D$3)=AJ284,OFFSET($R$25,,,($F284-1)*3-2,$D$3)*OFFSET($B$23,1,,($F284-1)*3-2,1))),
IF($D284=1,$N284,
SUMIF(OFFSET(Orçamento!$D$1,$B284-1,,$C284,),$F285&amp;"-"&amp;AJ284,OFFSET(Orçamento!$I$1,$B284-1,,$C284,))*$N284/$E285)))</f>
        <v/>
      </c>
      <c r="AK285" s="314" t="str" cm="1">
        <f t="array" aca="1" ref="AK285" ca="1">IF(OR($D284=0,AK284="",$N284=0),"",
IF($G284=$E$6,
SUM(IF(OFFSET($R$23,,,($F284-1)*3-2,$D$3)=AK284,OFFSET($R$25,,,($F284-1)*3-2,$D$3)*OFFSET($B$23,1,,($F284-1)*3-2,1))),
IF($D284=1,$N284,
SUMIF(OFFSET(Orçamento!$D$1,$B284-1,,$C284,),$F285&amp;"-"&amp;AK284,OFFSET(Orçamento!$I$1,$B284-1,,$C284,))*$N284/$E285)))</f>
        <v/>
      </c>
    </row>
    <row r="286" spans="1:37" ht="13.15" customHeight="1">
      <c r="A286" s="206"/>
      <c r="B286" s="266" t="str" cm="1">
        <f t="array" aca="1" ref="B286" ca="1">IF($F284&gt;$E$2,"",IF($F$2=1,INDEX('QC rev00'!$M$10:$T$120,$F286,5),IF($F$2=2,INDEX(#REF!,$F286,5),INDEX(#REF!,$F286,5))))</f>
        <v/>
      </c>
      <c r="C286" s="266" t="str" cm="1">
        <f t="array" aca="1" ref="C286" ca="1">IF($F284&gt;$E$2,"",IF($F$2=1,INDEX('QC rev00'!$M$10:$T$120,$F286,6),IF($F$2=2,INDEX(#REF!,$F286,6),INDEX(#REF!,$F286,6))))</f>
        <v/>
      </c>
      <c r="D286" s="207"/>
      <c r="E286" s="207"/>
      <c r="F286" s="207" t="str">
        <f ca="1">IF(F284&gt;$E$2,"",MATCH(F284,'QC rev00'!$C$10:$C$120,))</f>
        <v/>
      </c>
      <c r="G286" s="753"/>
      <c r="H286" s="731"/>
      <c r="I286" s="732"/>
      <c r="J286" s="749"/>
      <c r="K286" s="750"/>
      <c r="L286" s="756"/>
      <c r="M286" s="735"/>
      <c r="N286" s="738"/>
      <c r="O286" s="741"/>
      <c r="P286" s="744"/>
      <c r="Q286" s="267" t="s">
        <v>91</v>
      </c>
      <c r="R286" s="588">
        <f t="shared" ref="R286:AK286" ca="1" si="278">IFERROR(R285*$O284,0)</f>
        <v>0</v>
      </c>
      <c r="S286" s="588">
        <f t="shared" ca="1" si="278"/>
        <v>0</v>
      </c>
      <c r="T286" s="588">
        <f t="shared" ca="1" si="278"/>
        <v>0</v>
      </c>
      <c r="U286" s="589">
        <f t="shared" ca="1" si="278"/>
        <v>0</v>
      </c>
      <c r="V286" s="588">
        <f t="shared" ca="1" si="278"/>
        <v>0</v>
      </c>
      <c r="W286" s="588">
        <f t="shared" ca="1" si="278"/>
        <v>0</v>
      </c>
      <c r="X286" s="588">
        <f t="shared" ca="1" si="278"/>
        <v>0</v>
      </c>
      <c r="Y286" s="588">
        <f t="shared" ca="1" si="278"/>
        <v>0</v>
      </c>
      <c r="Z286" s="588">
        <f t="shared" ca="1" si="278"/>
        <v>0</v>
      </c>
      <c r="AA286" s="588">
        <f t="shared" ca="1" si="278"/>
        <v>0</v>
      </c>
      <c r="AB286" s="588">
        <f t="shared" ca="1" si="278"/>
        <v>0</v>
      </c>
      <c r="AC286" s="588">
        <f t="shared" ca="1" si="278"/>
        <v>0</v>
      </c>
      <c r="AD286" s="588">
        <f t="shared" ca="1" si="278"/>
        <v>0</v>
      </c>
      <c r="AE286" s="588">
        <f t="shared" ca="1" si="278"/>
        <v>0</v>
      </c>
      <c r="AF286" s="588">
        <f t="shared" ca="1" si="278"/>
        <v>0</v>
      </c>
      <c r="AG286" s="588">
        <f t="shared" ca="1" si="278"/>
        <v>0</v>
      </c>
      <c r="AH286" s="588">
        <f t="shared" ca="1" si="278"/>
        <v>0</v>
      </c>
      <c r="AI286" s="588">
        <f t="shared" ca="1" si="278"/>
        <v>0</v>
      </c>
      <c r="AJ286" s="588">
        <f t="shared" ca="1" si="278"/>
        <v>0</v>
      </c>
      <c r="AK286" s="588">
        <f t="shared" ca="1" si="278"/>
        <v>0</v>
      </c>
    </row>
    <row r="287" spans="1:37" ht="13.15" customHeight="1">
      <c r="A287" s="206"/>
      <c r="B287" s="261">
        <f ca="1">IF($F287&gt;$E$2,0,IF(E287&lt;&gt;"",MATCH(F288&amp;" - Mapa",Orçamento!J:J,),0))</f>
        <v>0</v>
      </c>
      <c r="C287" s="215">
        <f ca="1">IF($D287&gt;1,_xlfn.MAXIFS(Orçamento!G:G,Orçamento!J:J,F288&amp;" - Mapa")+6-B287,0)</f>
        <v>0</v>
      </c>
      <c r="D287" s="261">
        <f ca="1">IF($F287&gt;$E$2,0,IF($G287=$E$6,$D$2,IF(E287&lt;&gt;"",_xlfn.MAXIFS(Orçamento!E:E,Orçamento!J:J,F288&amp;" - Mapa"),0)))</f>
        <v>0</v>
      </c>
      <c r="E287" s="215" t="str">
        <f ca="1">IF(F288="","",_xlfn.IFNA(MATCH($F288,'QC rev00'!$G$10:$G$120,),""))</f>
        <v/>
      </c>
      <c r="F287" s="207" cm="1">
        <f t="array" aca="1" ref="F287" ca="1">OFFSET(F287,-3,,,)+1</f>
        <v>89</v>
      </c>
      <c r="G287" s="751" t="str" cm="1">
        <f t="array" aca="1" ref="G287" ca="1">IF($F287&gt;$E$2,"",IF($F$2=1,INDEX('QC rev00'!$M$10:$T$120,$F289,2),IF($F$2=2,INDEX(#REF!,$F289,2),INDEX(#REF!,$F289,2))))</f>
        <v/>
      </c>
      <c r="H287" s="727" t="str" cm="1">
        <f t="array" aca="1" ref="H287" ca="1">IF($F287&gt;$E$2,"",IF($F$2=1,INDEX('QC rev00'!$M$10:$T$120,$F289,3),IF($F$2=2,INDEX(#REF!,$F289,3),INDEX(#REF!,$F289,3))))</f>
        <v/>
      </c>
      <c r="I287" s="728"/>
      <c r="J287" s="745"/>
      <c r="K287" s="746"/>
      <c r="L287" s="754" t="str" cm="1">
        <f t="array" aca="1" ref="L287" ca="1">IF($F287&gt;$E$2,"",IF($F$2=1,INDEX('QC rev00'!$M$10:$T$120,$F289,7),IF($F$2=2,INDEX(#REF!,$F289,7),INDEX(#REF!,$F289,7))))</f>
        <v/>
      </c>
      <c r="M287" s="733" t="str" cm="1">
        <f t="array" aca="1" ref="M287" ca="1">IF($F287&gt;$E$2,"",IF($F$2=1,INDEX('QC rev00'!$M$10:$T$120,$F289,8),IF($F$2=2,INDEX(#REF!,$F289,8),INDEX(#REF!,$F289,8))))</f>
        <v/>
      </c>
      <c r="N287" s="736" cm="1">
        <f t="array" aca="1" ref="N287" ca="1">IF($F287&gt;$E$2,0,IF(_xlfn.IFNA(MATCH($G287,Listas!$E$4:$E$206,),0)&gt;0,$F$5,IF($F$2=1,INDEX('QC rev00'!$M$10:$U$120,$F289,9),IF($F$2=2,INDEX(#REF!,$F289,9),INDEX(#REF!,$F289,9)))))</f>
        <v>0</v>
      </c>
      <c r="O287" s="739" cm="1">
        <f t="array" aca="1" ref="O287" ca="1">IF($F287&gt;$E$2,0,IF(_xlfn.IFNA(MATCH($G287,Listas!$E$4:$E$206,),0)&gt;0,1,IF($H$10=0,0,IF($F$2=1,INDEX('QC rev00'!$M$10:$BC$120,$F289,9+$F$3),IF($F$2=2,INDEX(#REF!,$F289,9+$F$3),INDEX(#REF!,$F289,9+$F$3)))*IF($E$5="X",1,1-$B289-$C289))))</f>
        <v>0</v>
      </c>
      <c r="P287" s="742">
        <f t="shared" ref="P287" ca="1" si="279">N287*O287</f>
        <v>0</v>
      </c>
      <c r="Q287" s="262" t="s">
        <v>89</v>
      </c>
      <c r="R287" s="308" t="str" cm="1">
        <f t="array" aca="1" ref="R287" ca="1">IF($D287=0,"",IF($G287=$E$6,INDEX(Orçamento!$U:$U,MATCH(R$21,Orçamento!$C:$C,),1),INDEX(Orçamento!$U:$U,$B287,1)))</f>
        <v/>
      </c>
      <c r="S287" s="309" t="str">
        <f ca="1">IF(S$21&gt;$D287,"",IF($G287=$E$6,INDEX(Orçamento!$U:$U,MATCH(S$21,Orçamento!$C:$C,),1),INDEX(Orçamento!$U:$U,MATCH(S$21&amp;"-"&amp;$F288,Orçamento!$F:$F,),1)))</f>
        <v/>
      </c>
      <c r="T287" s="309" t="str">
        <f ca="1">IF(T$21&gt;$D287,"",IF($G287=$E$6,INDEX(Orçamento!$U:$U,MATCH(T$21,Orçamento!$C:$C,),1),INDEX(Orçamento!$U:$U,MATCH(T$21&amp;"-"&amp;$F288,Orçamento!$F:$F,),1)))</f>
        <v/>
      </c>
      <c r="U287" s="310" t="str">
        <f ca="1">IF(U$21&gt;$D287,"",IF($G287=$E$6,INDEX(Orçamento!$U:$U,MATCH(U$21,Orçamento!$C:$C,),1),INDEX(Orçamento!$U:$U,MATCH(U$21&amp;"-"&amp;$F288,Orçamento!$F:$F,),1)))</f>
        <v/>
      </c>
      <c r="V287" s="309" t="str">
        <f ca="1">IF(V$21&gt;$D287,"",IF($G287=$E$6,INDEX(Orçamento!$U:$U,MATCH(V$21,Orçamento!$C:$C,),1),INDEX(Orçamento!$U:$U,MATCH(V$21&amp;"-"&amp;$F288,Orçamento!$F:$F,),1)))</f>
        <v/>
      </c>
      <c r="W287" s="309" t="str">
        <f ca="1">IF(W$21&gt;$D287,"",IF($G287=$E$6,INDEX(Orçamento!$U:$U,MATCH(W$21,Orçamento!$C:$C,),1),INDEX(Orçamento!$U:$U,MATCH(W$21&amp;"-"&amp;$F288,Orçamento!$F:$F,),1)))</f>
        <v/>
      </c>
      <c r="X287" s="309" t="str">
        <f ca="1">IF(X$21&gt;$D287,"",IF($G287=$E$6,INDEX(Orçamento!$U:$U,MATCH(X$21,Orçamento!$C:$C,),1),INDEX(Orçamento!$U:$U,MATCH(X$21&amp;"-"&amp;$F288,Orçamento!$F:$F,),1)))</f>
        <v/>
      </c>
      <c r="Y287" s="309" t="str">
        <f ca="1">IF(Y$21&gt;$D287,"",IF($G287=$E$6,INDEX(Orçamento!$U:$U,MATCH(Y$21,Orçamento!$C:$C,),1),INDEX(Orçamento!$U:$U,MATCH(Y$21&amp;"-"&amp;$F288,Orçamento!$F:$F,),1)))</f>
        <v/>
      </c>
      <c r="Z287" s="309" t="str">
        <f ca="1">IF(Z$21&gt;$D287,"",IF($G287=$E$6,INDEX(Orçamento!$U:$U,MATCH(Z$21,Orçamento!$C:$C,),1),INDEX(Orçamento!$U:$U,MATCH(Z$21&amp;"-"&amp;$F288,Orçamento!$F:$F,),1)))</f>
        <v/>
      </c>
      <c r="AA287" s="311" t="str">
        <f ca="1">IF(AA$21&gt;$D287,"",IF($G287=$E$6,INDEX(Orçamento!$U:$U,MATCH(AA$21,Orçamento!$C:$C,),1),INDEX(Orçamento!$U:$U,MATCH(AA$21&amp;"-"&amp;$F288,Orçamento!$F:$F,),1)))</f>
        <v/>
      </c>
      <c r="AB287" s="311" t="str">
        <f ca="1">IF(AB$21&gt;$D287,"",IF($G287=$E$6,INDEX(Orçamento!$U:$U,MATCH(AB$21,Orçamento!$C:$C,),1),INDEX(Orçamento!$U:$U,MATCH(AB$21&amp;"-"&amp;$F288,Orçamento!$F:$F,),1)))</f>
        <v/>
      </c>
      <c r="AC287" s="311" t="str">
        <f ca="1">IF(AC$21&gt;$D287,"",IF($G287=$E$6,INDEX(Orçamento!$U:$U,MATCH(AC$21,Orçamento!$C:$C,),1),INDEX(Orçamento!$U:$U,MATCH(AC$21&amp;"-"&amp;$F288,Orçamento!$F:$F,),1)))</f>
        <v/>
      </c>
      <c r="AD287" s="311" t="str">
        <f ca="1">IF(AD$21&gt;$D287,"",IF($G287=$E$6,INDEX(Orçamento!$U:$U,MATCH(AD$21,Orçamento!$C:$C,),1),INDEX(Orçamento!$U:$U,MATCH(AD$21&amp;"-"&amp;$F288,Orçamento!$F:$F,),1)))</f>
        <v/>
      </c>
      <c r="AE287" s="311" t="str">
        <f ca="1">IF(AE$21&gt;$D287,"",IF($G287=$E$6,INDEX(Orçamento!$U:$U,MATCH(AE$21,Orçamento!$C:$C,),1),INDEX(Orçamento!$U:$U,MATCH(AE$21&amp;"-"&amp;$F288,Orçamento!$F:$F,),1)))</f>
        <v/>
      </c>
      <c r="AF287" s="311" t="str">
        <f ca="1">IF(AF$21&gt;$D287,"",IF($G287=$E$6,INDEX(Orçamento!$U:$U,MATCH(AF$21,Orçamento!$C:$C,),1),INDEX(Orçamento!$U:$U,MATCH(AF$21&amp;"-"&amp;$F288,Orçamento!$F:$F,),1)))</f>
        <v/>
      </c>
      <c r="AG287" s="311" t="str">
        <f ca="1">IF(AG$21&gt;$D287,"",IF($G287=$E$6,INDEX(Orçamento!$U:$U,MATCH(AG$21,Orçamento!$C:$C,),1),INDEX(Orçamento!$U:$U,MATCH(AG$21&amp;"-"&amp;$F288,Orçamento!$F:$F,),1)))</f>
        <v/>
      </c>
      <c r="AH287" s="311" t="str">
        <f ca="1">IF(AH$21&gt;$D287,"",IF($G287=$E$6,INDEX(Orçamento!$U:$U,MATCH(AH$21,Orçamento!$C:$C,),1),INDEX(Orçamento!$U:$U,MATCH(AH$21&amp;"-"&amp;$F288,Orçamento!$F:$F,),1)))</f>
        <v/>
      </c>
      <c r="AI287" s="311" t="str">
        <f ca="1">IF(AI$21&gt;$D287,"",IF($G287=$E$6,INDEX(Orçamento!$U:$U,MATCH(AI$21,Orçamento!$C:$C,),1),INDEX(Orçamento!$U:$U,MATCH(AI$21&amp;"-"&amp;$F288,Orçamento!$F:$F,),1)))</f>
        <v/>
      </c>
      <c r="AJ287" s="311" t="str">
        <f ca="1">IF(AJ$21&gt;$D287,"",IF($G287=$E$6,INDEX(Orçamento!$U:$U,MATCH(AJ$21,Orçamento!$C:$C,),1),INDEX(Orçamento!$U:$U,MATCH(AJ$21&amp;"-"&amp;$F288,Orçamento!$F:$F,),1)))</f>
        <v/>
      </c>
      <c r="AK287" s="311" t="str">
        <f ca="1">IF(AK$21&gt;$D287,"",IF($G287=$E$6,INDEX(Orçamento!$U:$U,MATCH(AK$21,Orçamento!$C:$C,),1),INDEX(Orçamento!$U:$U,MATCH(AK$21&amp;"-"&amp;$F288,Orçamento!$F:$F,),1)))</f>
        <v/>
      </c>
    </row>
    <row r="288" spans="1:37" ht="13.15" customHeight="1">
      <c r="A288" s="206"/>
      <c r="B288" s="263">
        <f t="shared" ref="B288" ca="1" si="280">IF($F287&gt;$E$2,0,(1/(1-B289-C289))*(B289+C289))</f>
        <v>0</v>
      </c>
      <c r="C288" s="264" cm="1">
        <f t="array" aca="1" ref="C288" ca="1">IF(ROUND(SUM(IF(R287:AK287&lt;&gt;"",(R288:AK288)))-N287,3)&lt;&gt;0,"X",0)</f>
        <v>0</v>
      </c>
      <c r="D288" s="206"/>
      <c r="E288" s="215" t="str" cm="1">
        <f t="array" aca="1" ref="E288" ca="1">IF($F287&gt;$E$2,"",INDEX('QC rev00'!$J$9:$J$120,1+E287,1))</f>
        <v/>
      </c>
      <c r="F288" s="215" t="str" cm="1">
        <f t="array" aca="1" ref="F288" ca="1">IF($F287&gt;$E$2,"",IF($F$2=1,INDEX('QC rev00'!$M$10:$T$120,$F289,1),IF($F$2=2,INDEX(#REF!,$F289,1),INDEX(#REF!,$F289,1))))</f>
        <v/>
      </c>
      <c r="G288" s="752"/>
      <c r="H288" s="729"/>
      <c r="I288" s="730"/>
      <c r="J288" s="747"/>
      <c r="K288" s="748"/>
      <c r="L288" s="755"/>
      <c r="M288" s="734"/>
      <c r="N288" s="737"/>
      <c r="O288" s="740"/>
      <c r="P288" s="743"/>
      <c r="Q288" s="265" t="s">
        <v>90</v>
      </c>
      <c r="R288" s="312" t="str" cm="1">
        <f t="array" aca="1" ref="R288" ca="1">IF(OR($D287=0,R287="",$N287=0),"",
IF($G287=$E$6,
SUM(IF(OFFSET($R$23,,,($F287-1)*3-2,$D$3)=R287,OFFSET($R$25,,,($F287-1)*3-2,$D$3)*OFFSET($B$23,1,,($F287-1)*3-2,1))),
IF($D287=1,$N287,
SUMIF(OFFSET(Orçamento!$D$1,$B287-1,,$C287,),$F288&amp;"-"&amp;R287,OFFSET(Orçamento!$I$1,$B287-1,,$C287,))*$N287/$E288)))</f>
        <v/>
      </c>
      <c r="S288" s="312" t="str" cm="1">
        <f t="array" aca="1" ref="S288" ca="1">IF(OR($D287=0,S287="",$N287=0),"",
IF($G287=$E$6,
SUM(IF(OFFSET($R$23,,,($F287-1)*3-2,$D$3)=S287,OFFSET($R$25,,,($F287-1)*3-2,$D$3)*OFFSET($B$23,1,,($F287-1)*3-2,1))),
IF($D287=1,$N287,
SUMIF(OFFSET(Orçamento!$D$1,$B287-1,,$C287,),$F288&amp;"-"&amp;S287,OFFSET(Orçamento!$I$1,$B287-1,,$C287,))*$N287/$E288)))</f>
        <v/>
      </c>
      <c r="T288" s="312" t="str" cm="1">
        <f t="array" aca="1" ref="T288" ca="1">IF(OR($D287=0,T287="",$N287=0),"",
IF($G287=$E$6,
SUM(IF(OFFSET($R$23,,,($F287-1)*3-2,$D$3)=T287,OFFSET($R$25,,,($F287-1)*3-2,$D$3)*OFFSET($B$23,1,,($F287-1)*3-2,1))),
IF($D287=1,$N287,
SUMIF(OFFSET(Orçamento!$D$1,$B287-1,,$C287,),$F288&amp;"-"&amp;T287,OFFSET(Orçamento!$I$1,$B287-1,,$C287,))*$N287/$E288)))</f>
        <v/>
      </c>
      <c r="U288" s="313" t="str" cm="1">
        <f t="array" aca="1" ref="U288" ca="1">IF(OR($D287=0,U287="",$N287=0),"",
IF($G287=$E$6,
SUM(IF(OFFSET($R$23,,,($F287-1)*3-2,$D$3)=U287,OFFSET($R$25,,,($F287-1)*3-2,$D$3)*OFFSET($B$23,1,,($F287-1)*3-2,1))),
IF($D287=1,$N287,
SUMIF(OFFSET(Orçamento!$D$1,$B287-1,,$C287,),$F288&amp;"-"&amp;U287,OFFSET(Orçamento!$I$1,$B287-1,,$C287,))*$N287/$E288)))</f>
        <v/>
      </c>
      <c r="V288" s="312" t="str" cm="1">
        <f t="array" aca="1" ref="V288" ca="1">IF(OR($D287=0,V287="",$N287=0),"",
IF($G287=$E$6,
SUM(IF(OFFSET($R$23,,,($F287-1)*3-2,$D$3)=V287,OFFSET($R$25,,,($F287-1)*3-2,$D$3)*OFFSET($B$23,1,,($F287-1)*3-2,1))),
IF($D287=1,$N287,
SUMIF(OFFSET(Orçamento!$D$1,$B287-1,,$C287,),$F288&amp;"-"&amp;V287,OFFSET(Orçamento!$I$1,$B287-1,,$C287,))*$N287/$E288)))</f>
        <v/>
      </c>
      <c r="W288" s="312" t="str" cm="1">
        <f t="array" aca="1" ref="W288" ca="1">IF(OR($D287=0,W287="",$N287=0),"",
IF($G287=$E$6,
SUM(IF(OFFSET($R$23,,,($F287-1)*3-2,$D$3)=W287,OFFSET($R$25,,,($F287-1)*3-2,$D$3)*OFFSET($B$23,1,,($F287-1)*3-2,1))),
IF($D287=1,$N287,
SUMIF(OFFSET(Orçamento!$D$1,$B287-1,,$C287,),$F288&amp;"-"&amp;W287,OFFSET(Orçamento!$I$1,$B287-1,,$C287,))*$N287/$E288)))</f>
        <v/>
      </c>
      <c r="X288" s="312" t="str" cm="1">
        <f t="array" aca="1" ref="X288" ca="1">IF(OR($D287=0,X287="",$N287=0),"",
IF($G287=$E$6,
SUM(IF(OFFSET($R$23,,,($F287-1)*3-2,$D$3)=X287,OFFSET($R$25,,,($F287-1)*3-2,$D$3)*OFFSET($B$23,1,,($F287-1)*3-2,1))),
IF($D287=1,$N287,
SUMIF(OFFSET(Orçamento!$D$1,$B287-1,,$C287,),$F288&amp;"-"&amp;X287,OFFSET(Orçamento!$I$1,$B287-1,,$C287,))*$N287/$E288)))</f>
        <v/>
      </c>
      <c r="Y288" s="312" t="str" cm="1">
        <f t="array" aca="1" ref="Y288" ca="1">IF(OR($D287=0,Y287="",$N287=0),"",
IF($G287=$E$6,
SUM(IF(OFFSET($R$23,,,($F287-1)*3-2,$D$3)=Y287,OFFSET($R$25,,,($F287-1)*3-2,$D$3)*OFFSET($B$23,1,,($F287-1)*3-2,1))),
IF($D287=1,$N287,
SUMIF(OFFSET(Orçamento!$D$1,$B287-1,,$C287,),$F288&amp;"-"&amp;Y287,OFFSET(Orçamento!$I$1,$B287-1,,$C287,))*$N287/$E288)))</f>
        <v/>
      </c>
      <c r="Z288" s="312" t="str" cm="1">
        <f t="array" aca="1" ref="Z288" ca="1">IF(OR($D287=0,Z287="",$N287=0),"",
IF($G287=$E$6,
SUM(IF(OFFSET($R$23,,,($F287-1)*3-2,$D$3)=Z287,OFFSET($R$25,,,($F287-1)*3-2,$D$3)*OFFSET($B$23,1,,($F287-1)*3-2,1))),
IF($D287=1,$N287,
SUMIF(OFFSET(Orçamento!$D$1,$B287-1,,$C287,),$F288&amp;"-"&amp;Z287,OFFSET(Orçamento!$I$1,$B287-1,,$C287,))*$N287/$E288)))</f>
        <v/>
      </c>
      <c r="AA288" s="314" t="str" cm="1">
        <f t="array" aca="1" ref="AA288" ca="1">IF(OR($D287=0,AA287="",$N287=0),"",
IF($G287=$E$6,
SUM(IF(OFFSET($R$23,,,($F287-1)*3-2,$D$3)=AA287,OFFSET($R$25,,,($F287-1)*3-2,$D$3)*OFFSET($B$23,1,,($F287-1)*3-2,1))),
IF($D287=1,$N287,
SUMIF(OFFSET(Orçamento!$D$1,$B287-1,,$C287,),$F288&amp;"-"&amp;AA287,OFFSET(Orçamento!$I$1,$B287-1,,$C287,))*$N287/$E288)))</f>
        <v/>
      </c>
      <c r="AB288" s="314" t="str" cm="1">
        <f t="array" aca="1" ref="AB288" ca="1">IF(OR($D287=0,AB287="",$N287=0),"",
IF($G287=$E$6,
SUM(IF(OFFSET($R$23,,,($F287-1)*3-2,$D$3)=AB287,OFFSET($R$25,,,($F287-1)*3-2,$D$3)*OFFSET($B$23,1,,($F287-1)*3-2,1))),
IF($D287=1,$N287,
SUMIF(OFFSET(Orçamento!$D$1,$B287-1,,$C287,),$F288&amp;"-"&amp;AB287,OFFSET(Orçamento!$I$1,$B287-1,,$C287,))*$N287/$E288)))</f>
        <v/>
      </c>
      <c r="AC288" s="314" t="str" cm="1">
        <f t="array" aca="1" ref="AC288" ca="1">IF(OR($D287=0,AC287="",$N287=0),"",
IF($G287=$E$6,
SUM(IF(OFFSET($R$23,,,($F287-1)*3-2,$D$3)=AC287,OFFSET($R$25,,,($F287-1)*3-2,$D$3)*OFFSET($B$23,1,,($F287-1)*3-2,1))),
IF($D287=1,$N287,
SUMIF(OFFSET(Orçamento!$D$1,$B287-1,,$C287,),$F288&amp;"-"&amp;AC287,OFFSET(Orçamento!$I$1,$B287-1,,$C287,))*$N287/$E288)))</f>
        <v/>
      </c>
      <c r="AD288" s="314" t="str" cm="1">
        <f t="array" aca="1" ref="AD288" ca="1">IF(OR($D287=0,AD287="",$N287=0),"",
IF($G287=$E$6,
SUM(IF(OFFSET($R$23,,,($F287-1)*3-2,$D$3)=AD287,OFFSET($R$25,,,($F287-1)*3-2,$D$3)*OFFSET($B$23,1,,($F287-1)*3-2,1))),
IF($D287=1,$N287,
SUMIF(OFFSET(Orçamento!$D$1,$B287-1,,$C287,),$F288&amp;"-"&amp;AD287,OFFSET(Orçamento!$I$1,$B287-1,,$C287,))*$N287/$E288)))</f>
        <v/>
      </c>
      <c r="AE288" s="314" t="str" cm="1">
        <f t="array" aca="1" ref="AE288" ca="1">IF(OR($D287=0,AE287="",$N287=0),"",
IF($G287=$E$6,
SUM(IF(OFFSET($R$23,,,($F287-1)*3-2,$D$3)=AE287,OFFSET($R$25,,,($F287-1)*3-2,$D$3)*OFFSET($B$23,1,,($F287-1)*3-2,1))),
IF($D287=1,$N287,
SUMIF(OFFSET(Orçamento!$D$1,$B287-1,,$C287,),$F288&amp;"-"&amp;AE287,OFFSET(Orçamento!$I$1,$B287-1,,$C287,))*$N287/$E288)))</f>
        <v/>
      </c>
      <c r="AF288" s="314" t="str" cm="1">
        <f t="array" aca="1" ref="AF288" ca="1">IF(OR($D287=0,AF287="",$N287=0),"",
IF($G287=$E$6,
SUM(IF(OFFSET($R$23,,,($F287-1)*3-2,$D$3)=AF287,OFFSET($R$25,,,($F287-1)*3-2,$D$3)*OFFSET($B$23,1,,($F287-1)*3-2,1))),
IF($D287=1,$N287,
SUMIF(OFFSET(Orçamento!$D$1,$B287-1,,$C287,),$F288&amp;"-"&amp;AF287,OFFSET(Orçamento!$I$1,$B287-1,,$C287,))*$N287/$E288)))</f>
        <v/>
      </c>
      <c r="AG288" s="314" t="str" cm="1">
        <f t="array" aca="1" ref="AG288" ca="1">IF(OR($D287=0,AG287="",$N287=0),"",
IF($G287=$E$6,
SUM(IF(OFFSET($R$23,,,($F287-1)*3-2,$D$3)=AG287,OFFSET($R$25,,,($F287-1)*3-2,$D$3)*OFFSET($B$23,1,,($F287-1)*3-2,1))),
IF($D287=1,$N287,
SUMIF(OFFSET(Orçamento!$D$1,$B287-1,,$C287,),$F288&amp;"-"&amp;AG287,OFFSET(Orçamento!$I$1,$B287-1,,$C287,))*$N287/$E288)))</f>
        <v/>
      </c>
      <c r="AH288" s="314" t="str" cm="1">
        <f t="array" aca="1" ref="AH288" ca="1">IF(OR($D287=0,AH287="",$N287=0),"",
IF($G287=$E$6,
SUM(IF(OFFSET($R$23,,,($F287-1)*3-2,$D$3)=AH287,OFFSET($R$25,,,($F287-1)*3-2,$D$3)*OFFSET($B$23,1,,($F287-1)*3-2,1))),
IF($D287=1,$N287,
SUMIF(OFFSET(Orçamento!$D$1,$B287-1,,$C287,),$F288&amp;"-"&amp;AH287,OFFSET(Orçamento!$I$1,$B287-1,,$C287,))*$N287/$E288)))</f>
        <v/>
      </c>
      <c r="AI288" s="314" t="str" cm="1">
        <f t="array" aca="1" ref="AI288" ca="1">IF(OR($D287=0,AI287="",$N287=0),"",
IF($G287=$E$6,
SUM(IF(OFFSET($R$23,,,($F287-1)*3-2,$D$3)=AI287,OFFSET($R$25,,,($F287-1)*3-2,$D$3)*OFFSET($B$23,1,,($F287-1)*3-2,1))),
IF($D287=1,$N287,
SUMIF(OFFSET(Orçamento!$D$1,$B287-1,,$C287,),$F288&amp;"-"&amp;AI287,OFFSET(Orçamento!$I$1,$B287-1,,$C287,))*$N287/$E288)))</f>
        <v/>
      </c>
      <c r="AJ288" s="314" t="str" cm="1">
        <f t="array" aca="1" ref="AJ288" ca="1">IF(OR($D287=0,AJ287="",$N287=0),"",
IF($G287=$E$6,
SUM(IF(OFFSET($R$23,,,($F287-1)*3-2,$D$3)=AJ287,OFFSET($R$25,,,($F287-1)*3-2,$D$3)*OFFSET($B$23,1,,($F287-1)*3-2,1))),
IF($D287=1,$N287,
SUMIF(OFFSET(Orçamento!$D$1,$B287-1,,$C287,),$F288&amp;"-"&amp;AJ287,OFFSET(Orçamento!$I$1,$B287-1,,$C287,))*$N287/$E288)))</f>
        <v/>
      </c>
      <c r="AK288" s="314" t="str" cm="1">
        <f t="array" aca="1" ref="AK288" ca="1">IF(OR($D287=0,AK287="",$N287=0),"",
IF($G287=$E$6,
SUM(IF(OFFSET($R$23,,,($F287-1)*3-2,$D$3)=AK287,OFFSET($R$25,,,($F287-1)*3-2,$D$3)*OFFSET($B$23,1,,($F287-1)*3-2,1))),
IF($D287=1,$N287,
SUMIF(OFFSET(Orçamento!$D$1,$B287-1,,$C287,),$F288&amp;"-"&amp;AK287,OFFSET(Orçamento!$I$1,$B287-1,,$C287,))*$N287/$E288)))</f>
        <v/>
      </c>
    </row>
    <row r="289" spans="1:37" ht="13.15" customHeight="1">
      <c r="A289" s="206"/>
      <c r="B289" s="266" t="str" cm="1">
        <f t="array" aca="1" ref="B289" ca="1">IF($F287&gt;$E$2,"",IF($F$2=1,INDEX('QC rev00'!$M$10:$T$120,$F289,5),IF($F$2=2,INDEX(#REF!,$F289,5),INDEX(#REF!,$F289,5))))</f>
        <v/>
      </c>
      <c r="C289" s="266" t="str" cm="1">
        <f t="array" aca="1" ref="C289" ca="1">IF($F287&gt;$E$2,"",IF($F$2=1,INDEX('QC rev00'!$M$10:$T$120,$F289,6),IF($F$2=2,INDEX(#REF!,$F289,6),INDEX(#REF!,$F289,6))))</f>
        <v/>
      </c>
      <c r="D289" s="207"/>
      <c r="E289" s="207"/>
      <c r="F289" s="207" t="str">
        <f ca="1">IF(F287&gt;$E$2,"",MATCH(F287,'QC rev00'!$C$10:$C$120,))</f>
        <v/>
      </c>
      <c r="G289" s="753"/>
      <c r="H289" s="731"/>
      <c r="I289" s="732"/>
      <c r="J289" s="749"/>
      <c r="K289" s="750"/>
      <c r="L289" s="756"/>
      <c r="M289" s="735"/>
      <c r="N289" s="738"/>
      <c r="O289" s="741"/>
      <c r="P289" s="744"/>
      <c r="Q289" s="267" t="s">
        <v>91</v>
      </c>
      <c r="R289" s="588">
        <f t="shared" ref="R289:AK289" ca="1" si="281">IFERROR(R288*$O287,0)</f>
        <v>0</v>
      </c>
      <c r="S289" s="588">
        <f t="shared" ca="1" si="281"/>
        <v>0</v>
      </c>
      <c r="T289" s="588">
        <f t="shared" ca="1" si="281"/>
        <v>0</v>
      </c>
      <c r="U289" s="589">
        <f t="shared" ca="1" si="281"/>
        <v>0</v>
      </c>
      <c r="V289" s="588">
        <f t="shared" ca="1" si="281"/>
        <v>0</v>
      </c>
      <c r="W289" s="588">
        <f t="shared" ca="1" si="281"/>
        <v>0</v>
      </c>
      <c r="X289" s="588">
        <f t="shared" ca="1" si="281"/>
        <v>0</v>
      </c>
      <c r="Y289" s="588">
        <f t="shared" ca="1" si="281"/>
        <v>0</v>
      </c>
      <c r="Z289" s="588">
        <f t="shared" ca="1" si="281"/>
        <v>0</v>
      </c>
      <c r="AA289" s="588">
        <f t="shared" ca="1" si="281"/>
        <v>0</v>
      </c>
      <c r="AB289" s="588">
        <f t="shared" ca="1" si="281"/>
        <v>0</v>
      </c>
      <c r="AC289" s="588">
        <f t="shared" ca="1" si="281"/>
        <v>0</v>
      </c>
      <c r="AD289" s="588">
        <f t="shared" ca="1" si="281"/>
        <v>0</v>
      </c>
      <c r="AE289" s="588">
        <f t="shared" ca="1" si="281"/>
        <v>0</v>
      </c>
      <c r="AF289" s="588">
        <f t="shared" ca="1" si="281"/>
        <v>0</v>
      </c>
      <c r="AG289" s="588">
        <f t="shared" ca="1" si="281"/>
        <v>0</v>
      </c>
      <c r="AH289" s="588">
        <f t="shared" ca="1" si="281"/>
        <v>0</v>
      </c>
      <c r="AI289" s="588">
        <f t="shared" ca="1" si="281"/>
        <v>0</v>
      </c>
      <c r="AJ289" s="588">
        <f t="shared" ca="1" si="281"/>
        <v>0</v>
      </c>
      <c r="AK289" s="588">
        <f t="shared" ca="1" si="281"/>
        <v>0</v>
      </c>
    </row>
    <row r="290" spans="1:37" ht="13.15" customHeight="1">
      <c r="A290" s="206"/>
      <c r="B290" s="261">
        <f ca="1">IF($F290&gt;$E$2,0,IF(E290&lt;&gt;"",MATCH(F291&amp;" - Mapa",Orçamento!J:J,),0))</f>
        <v>0</v>
      </c>
      <c r="C290" s="215">
        <f ca="1">IF($D290&gt;1,_xlfn.MAXIFS(Orçamento!G:G,Orçamento!J:J,F291&amp;" - Mapa")+6-B290,0)</f>
        <v>0</v>
      </c>
      <c r="D290" s="261">
        <f ca="1">IF($F290&gt;$E$2,0,IF($G290=$E$6,$D$2,IF(E290&lt;&gt;"",_xlfn.MAXIFS(Orçamento!E:E,Orçamento!J:J,F291&amp;" - Mapa"),0)))</f>
        <v>0</v>
      </c>
      <c r="E290" s="215" t="str">
        <f ca="1">IF(F291="","",_xlfn.IFNA(MATCH($F291,'QC rev00'!$G$10:$G$120,),""))</f>
        <v/>
      </c>
      <c r="F290" s="207" cm="1">
        <f t="array" aca="1" ref="F290" ca="1">OFFSET(F290,-3,,,)+1</f>
        <v>90</v>
      </c>
      <c r="G290" s="751" t="str" cm="1">
        <f t="array" aca="1" ref="G290" ca="1">IF($F290&gt;$E$2,"",IF($F$2=1,INDEX('QC rev00'!$M$10:$T$120,$F292,2),IF($F$2=2,INDEX(#REF!,$F292,2),INDEX(#REF!,$F292,2))))</f>
        <v/>
      </c>
      <c r="H290" s="727" t="str" cm="1">
        <f t="array" aca="1" ref="H290" ca="1">IF($F290&gt;$E$2,"",IF($F$2=1,INDEX('QC rev00'!$M$10:$T$120,$F292,3),IF($F$2=2,INDEX(#REF!,$F292,3),INDEX(#REF!,$F292,3))))</f>
        <v/>
      </c>
      <c r="I290" s="728"/>
      <c r="J290" s="745"/>
      <c r="K290" s="746"/>
      <c r="L290" s="754" t="str" cm="1">
        <f t="array" aca="1" ref="L290" ca="1">IF($F290&gt;$E$2,"",IF($F$2=1,INDEX('QC rev00'!$M$10:$T$120,$F292,7),IF($F$2=2,INDEX(#REF!,$F292,7),INDEX(#REF!,$F292,7))))</f>
        <v/>
      </c>
      <c r="M290" s="733" t="str" cm="1">
        <f t="array" aca="1" ref="M290" ca="1">IF($F290&gt;$E$2,"",IF($F$2=1,INDEX('QC rev00'!$M$10:$T$120,$F292,8),IF($F$2=2,INDEX(#REF!,$F292,8),INDEX(#REF!,$F292,8))))</f>
        <v/>
      </c>
      <c r="N290" s="736" cm="1">
        <f t="array" aca="1" ref="N290" ca="1">IF($F290&gt;$E$2,0,IF(_xlfn.IFNA(MATCH($G290,Listas!$E$4:$E$206,),0)&gt;0,$F$5,IF($F$2=1,INDEX('QC rev00'!$M$10:$U$120,$F292,9),IF($F$2=2,INDEX(#REF!,$F292,9),INDEX(#REF!,$F292,9)))))</f>
        <v>0</v>
      </c>
      <c r="O290" s="739" cm="1">
        <f t="array" aca="1" ref="O290" ca="1">IF($F290&gt;$E$2,0,IF(_xlfn.IFNA(MATCH($G290,Listas!$E$4:$E$206,),0)&gt;0,1,IF($H$10=0,0,IF($F$2=1,INDEX('QC rev00'!$M$10:$BC$120,$F292,9+$F$3),IF($F$2=2,INDEX(#REF!,$F292,9+$F$3),INDEX(#REF!,$F292,9+$F$3)))*IF($E$5="X",1,1-$B292-$C292))))</f>
        <v>0</v>
      </c>
      <c r="P290" s="742">
        <f t="shared" ref="P290" ca="1" si="282">N290*O290</f>
        <v>0</v>
      </c>
      <c r="Q290" s="262" t="s">
        <v>89</v>
      </c>
      <c r="R290" s="308" t="str" cm="1">
        <f t="array" aca="1" ref="R290" ca="1">IF($D290=0,"",IF($G290=$E$6,INDEX(Orçamento!$U:$U,MATCH(R$21,Orçamento!$C:$C,),1),INDEX(Orçamento!$U:$U,$B290,1)))</f>
        <v/>
      </c>
      <c r="S290" s="309" t="str">
        <f ca="1">IF(S$21&gt;$D290,"",IF($G290=$E$6,INDEX(Orçamento!$U:$U,MATCH(S$21,Orçamento!$C:$C,),1),INDEX(Orçamento!$U:$U,MATCH(S$21&amp;"-"&amp;$F291,Orçamento!$F:$F,),1)))</f>
        <v/>
      </c>
      <c r="T290" s="309" t="str">
        <f ca="1">IF(T$21&gt;$D290,"",IF($G290=$E$6,INDEX(Orçamento!$U:$U,MATCH(T$21,Orçamento!$C:$C,),1),INDEX(Orçamento!$U:$U,MATCH(T$21&amp;"-"&amp;$F291,Orçamento!$F:$F,),1)))</f>
        <v/>
      </c>
      <c r="U290" s="310" t="str">
        <f ca="1">IF(U$21&gt;$D290,"",IF($G290=$E$6,INDEX(Orçamento!$U:$U,MATCH(U$21,Orçamento!$C:$C,),1),INDEX(Orçamento!$U:$U,MATCH(U$21&amp;"-"&amp;$F291,Orçamento!$F:$F,),1)))</f>
        <v/>
      </c>
      <c r="V290" s="309" t="str">
        <f ca="1">IF(V$21&gt;$D290,"",IF($G290=$E$6,INDEX(Orçamento!$U:$U,MATCH(V$21,Orçamento!$C:$C,),1),INDEX(Orçamento!$U:$U,MATCH(V$21&amp;"-"&amp;$F291,Orçamento!$F:$F,),1)))</f>
        <v/>
      </c>
      <c r="W290" s="309" t="str">
        <f ca="1">IF(W$21&gt;$D290,"",IF($G290=$E$6,INDEX(Orçamento!$U:$U,MATCH(W$21,Orçamento!$C:$C,),1),INDEX(Orçamento!$U:$U,MATCH(W$21&amp;"-"&amp;$F291,Orçamento!$F:$F,),1)))</f>
        <v/>
      </c>
      <c r="X290" s="309" t="str">
        <f ca="1">IF(X$21&gt;$D290,"",IF($G290=$E$6,INDEX(Orçamento!$U:$U,MATCH(X$21,Orçamento!$C:$C,),1),INDEX(Orçamento!$U:$U,MATCH(X$21&amp;"-"&amp;$F291,Orçamento!$F:$F,),1)))</f>
        <v/>
      </c>
      <c r="Y290" s="309" t="str">
        <f ca="1">IF(Y$21&gt;$D290,"",IF($G290=$E$6,INDEX(Orçamento!$U:$U,MATCH(Y$21,Orçamento!$C:$C,),1),INDEX(Orçamento!$U:$U,MATCH(Y$21&amp;"-"&amp;$F291,Orçamento!$F:$F,),1)))</f>
        <v/>
      </c>
      <c r="Z290" s="309" t="str">
        <f ca="1">IF(Z$21&gt;$D290,"",IF($G290=$E$6,INDEX(Orçamento!$U:$U,MATCH(Z$21,Orçamento!$C:$C,),1),INDEX(Orçamento!$U:$U,MATCH(Z$21&amp;"-"&amp;$F291,Orçamento!$F:$F,),1)))</f>
        <v/>
      </c>
      <c r="AA290" s="311" t="str">
        <f ca="1">IF(AA$21&gt;$D290,"",IF($G290=$E$6,INDEX(Orçamento!$U:$U,MATCH(AA$21,Orçamento!$C:$C,),1),INDEX(Orçamento!$U:$U,MATCH(AA$21&amp;"-"&amp;$F291,Orçamento!$F:$F,),1)))</f>
        <v/>
      </c>
      <c r="AB290" s="311" t="str">
        <f ca="1">IF(AB$21&gt;$D290,"",IF($G290=$E$6,INDEX(Orçamento!$U:$U,MATCH(AB$21,Orçamento!$C:$C,),1),INDEX(Orçamento!$U:$U,MATCH(AB$21&amp;"-"&amp;$F291,Orçamento!$F:$F,),1)))</f>
        <v/>
      </c>
      <c r="AC290" s="311" t="str">
        <f ca="1">IF(AC$21&gt;$D290,"",IF($G290=$E$6,INDEX(Orçamento!$U:$U,MATCH(AC$21,Orçamento!$C:$C,),1),INDEX(Orçamento!$U:$U,MATCH(AC$21&amp;"-"&amp;$F291,Orçamento!$F:$F,),1)))</f>
        <v/>
      </c>
      <c r="AD290" s="311" t="str">
        <f ca="1">IF(AD$21&gt;$D290,"",IF($G290=$E$6,INDEX(Orçamento!$U:$U,MATCH(AD$21,Orçamento!$C:$C,),1),INDEX(Orçamento!$U:$U,MATCH(AD$21&amp;"-"&amp;$F291,Orçamento!$F:$F,),1)))</f>
        <v/>
      </c>
      <c r="AE290" s="311" t="str">
        <f ca="1">IF(AE$21&gt;$D290,"",IF($G290=$E$6,INDEX(Orçamento!$U:$U,MATCH(AE$21,Orçamento!$C:$C,),1),INDEX(Orçamento!$U:$U,MATCH(AE$21&amp;"-"&amp;$F291,Orçamento!$F:$F,),1)))</f>
        <v/>
      </c>
      <c r="AF290" s="311" t="str">
        <f ca="1">IF(AF$21&gt;$D290,"",IF($G290=$E$6,INDEX(Orçamento!$U:$U,MATCH(AF$21,Orçamento!$C:$C,),1),INDEX(Orçamento!$U:$U,MATCH(AF$21&amp;"-"&amp;$F291,Orçamento!$F:$F,),1)))</f>
        <v/>
      </c>
      <c r="AG290" s="311" t="str">
        <f ca="1">IF(AG$21&gt;$D290,"",IF($G290=$E$6,INDEX(Orçamento!$U:$U,MATCH(AG$21,Orçamento!$C:$C,),1),INDEX(Orçamento!$U:$U,MATCH(AG$21&amp;"-"&amp;$F291,Orçamento!$F:$F,),1)))</f>
        <v/>
      </c>
      <c r="AH290" s="311" t="str">
        <f ca="1">IF(AH$21&gt;$D290,"",IF($G290=$E$6,INDEX(Orçamento!$U:$U,MATCH(AH$21,Orçamento!$C:$C,),1),INDEX(Orçamento!$U:$U,MATCH(AH$21&amp;"-"&amp;$F291,Orçamento!$F:$F,),1)))</f>
        <v/>
      </c>
      <c r="AI290" s="311" t="str">
        <f ca="1">IF(AI$21&gt;$D290,"",IF($G290=$E$6,INDEX(Orçamento!$U:$U,MATCH(AI$21,Orçamento!$C:$C,),1),INDEX(Orçamento!$U:$U,MATCH(AI$21&amp;"-"&amp;$F291,Orçamento!$F:$F,),1)))</f>
        <v/>
      </c>
      <c r="AJ290" s="311" t="str">
        <f ca="1">IF(AJ$21&gt;$D290,"",IF($G290=$E$6,INDEX(Orçamento!$U:$U,MATCH(AJ$21,Orçamento!$C:$C,),1),INDEX(Orçamento!$U:$U,MATCH(AJ$21&amp;"-"&amp;$F291,Orçamento!$F:$F,),1)))</f>
        <v/>
      </c>
      <c r="AK290" s="311" t="str">
        <f ca="1">IF(AK$21&gt;$D290,"",IF($G290=$E$6,INDEX(Orçamento!$U:$U,MATCH(AK$21,Orçamento!$C:$C,),1),INDEX(Orçamento!$U:$U,MATCH(AK$21&amp;"-"&amp;$F291,Orçamento!$F:$F,),1)))</f>
        <v/>
      </c>
    </row>
    <row r="291" spans="1:37" ht="13.15" customHeight="1">
      <c r="A291" s="206"/>
      <c r="B291" s="263">
        <f t="shared" ref="B291" ca="1" si="283">IF($F290&gt;$E$2,0,(1/(1-B292-C292))*(B292+C292))</f>
        <v>0</v>
      </c>
      <c r="C291" s="264" cm="1">
        <f t="array" aca="1" ref="C291" ca="1">IF(ROUND(SUM(IF(R290:AK290&lt;&gt;"",(R291:AK291)))-N290,3)&lt;&gt;0,"X",0)</f>
        <v>0</v>
      </c>
      <c r="D291" s="206"/>
      <c r="E291" s="215" t="str" cm="1">
        <f t="array" aca="1" ref="E291" ca="1">IF($F290&gt;$E$2,"",INDEX('QC rev00'!$J$9:$J$120,1+E290,1))</f>
        <v/>
      </c>
      <c r="F291" s="215" t="str" cm="1">
        <f t="array" aca="1" ref="F291" ca="1">IF($F290&gt;$E$2,"",IF($F$2=1,INDEX('QC rev00'!$M$10:$T$120,$F292,1),IF($F$2=2,INDEX(#REF!,$F292,1),INDEX(#REF!,$F292,1))))</f>
        <v/>
      </c>
      <c r="G291" s="752"/>
      <c r="H291" s="729"/>
      <c r="I291" s="730"/>
      <c r="J291" s="747"/>
      <c r="K291" s="748"/>
      <c r="L291" s="755"/>
      <c r="M291" s="734"/>
      <c r="N291" s="737"/>
      <c r="O291" s="740"/>
      <c r="P291" s="743"/>
      <c r="Q291" s="265" t="s">
        <v>90</v>
      </c>
      <c r="R291" s="312" t="str" cm="1">
        <f t="array" aca="1" ref="R291" ca="1">IF(OR($D290=0,R290="",$N290=0),"",
IF($G290=$E$6,
SUM(IF(OFFSET($R$23,,,($F290-1)*3-2,$D$3)=R290,OFFSET($R$25,,,($F290-1)*3-2,$D$3)*OFFSET($B$23,1,,($F290-1)*3-2,1))),
IF($D290=1,$N290,
SUMIF(OFFSET(Orçamento!$D$1,$B290-1,,$C290,),$F291&amp;"-"&amp;R290,OFFSET(Orçamento!$I$1,$B290-1,,$C290,))*$N290/$E291)))</f>
        <v/>
      </c>
      <c r="S291" s="312" t="str" cm="1">
        <f t="array" aca="1" ref="S291" ca="1">IF(OR($D290=0,S290="",$N290=0),"",
IF($G290=$E$6,
SUM(IF(OFFSET($R$23,,,($F290-1)*3-2,$D$3)=S290,OFFSET($R$25,,,($F290-1)*3-2,$D$3)*OFFSET($B$23,1,,($F290-1)*3-2,1))),
IF($D290=1,$N290,
SUMIF(OFFSET(Orçamento!$D$1,$B290-1,,$C290,),$F291&amp;"-"&amp;S290,OFFSET(Orçamento!$I$1,$B290-1,,$C290,))*$N290/$E291)))</f>
        <v/>
      </c>
      <c r="T291" s="312" t="str" cm="1">
        <f t="array" aca="1" ref="T291" ca="1">IF(OR($D290=0,T290="",$N290=0),"",
IF($G290=$E$6,
SUM(IF(OFFSET($R$23,,,($F290-1)*3-2,$D$3)=T290,OFFSET($R$25,,,($F290-1)*3-2,$D$3)*OFFSET($B$23,1,,($F290-1)*3-2,1))),
IF($D290=1,$N290,
SUMIF(OFFSET(Orçamento!$D$1,$B290-1,,$C290,),$F291&amp;"-"&amp;T290,OFFSET(Orçamento!$I$1,$B290-1,,$C290,))*$N290/$E291)))</f>
        <v/>
      </c>
      <c r="U291" s="313" t="str" cm="1">
        <f t="array" aca="1" ref="U291" ca="1">IF(OR($D290=0,U290="",$N290=0),"",
IF($G290=$E$6,
SUM(IF(OFFSET($R$23,,,($F290-1)*3-2,$D$3)=U290,OFFSET($R$25,,,($F290-1)*3-2,$D$3)*OFFSET($B$23,1,,($F290-1)*3-2,1))),
IF($D290=1,$N290,
SUMIF(OFFSET(Orçamento!$D$1,$B290-1,,$C290,),$F291&amp;"-"&amp;U290,OFFSET(Orçamento!$I$1,$B290-1,,$C290,))*$N290/$E291)))</f>
        <v/>
      </c>
      <c r="V291" s="312" t="str" cm="1">
        <f t="array" aca="1" ref="V291" ca="1">IF(OR($D290=0,V290="",$N290=0),"",
IF($G290=$E$6,
SUM(IF(OFFSET($R$23,,,($F290-1)*3-2,$D$3)=V290,OFFSET($R$25,,,($F290-1)*3-2,$D$3)*OFFSET($B$23,1,,($F290-1)*3-2,1))),
IF($D290=1,$N290,
SUMIF(OFFSET(Orçamento!$D$1,$B290-1,,$C290,),$F291&amp;"-"&amp;V290,OFFSET(Orçamento!$I$1,$B290-1,,$C290,))*$N290/$E291)))</f>
        <v/>
      </c>
      <c r="W291" s="312" t="str" cm="1">
        <f t="array" aca="1" ref="W291" ca="1">IF(OR($D290=0,W290="",$N290=0),"",
IF($G290=$E$6,
SUM(IF(OFFSET($R$23,,,($F290-1)*3-2,$D$3)=W290,OFFSET($R$25,,,($F290-1)*3-2,$D$3)*OFFSET($B$23,1,,($F290-1)*3-2,1))),
IF($D290=1,$N290,
SUMIF(OFFSET(Orçamento!$D$1,$B290-1,,$C290,),$F291&amp;"-"&amp;W290,OFFSET(Orçamento!$I$1,$B290-1,,$C290,))*$N290/$E291)))</f>
        <v/>
      </c>
      <c r="X291" s="312" t="str" cm="1">
        <f t="array" aca="1" ref="X291" ca="1">IF(OR($D290=0,X290="",$N290=0),"",
IF($G290=$E$6,
SUM(IF(OFFSET($R$23,,,($F290-1)*3-2,$D$3)=X290,OFFSET($R$25,,,($F290-1)*3-2,$D$3)*OFFSET($B$23,1,,($F290-1)*3-2,1))),
IF($D290=1,$N290,
SUMIF(OFFSET(Orçamento!$D$1,$B290-1,,$C290,),$F291&amp;"-"&amp;X290,OFFSET(Orçamento!$I$1,$B290-1,,$C290,))*$N290/$E291)))</f>
        <v/>
      </c>
      <c r="Y291" s="312" t="str" cm="1">
        <f t="array" aca="1" ref="Y291" ca="1">IF(OR($D290=0,Y290="",$N290=0),"",
IF($G290=$E$6,
SUM(IF(OFFSET($R$23,,,($F290-1)*3-2,$D$3)=Y290,OFFSET($R$25,,,($F290-1)*3-2,$D$3)*OFFSET($B$23,1,,($F290-1)*3-2,1))),
IF($D290=1,$N290,
SUMIF(OFFSET(Orçamento!$D$1,$B290-1,,$C290,),$F291&amp;"-"&amp;Y290,OFFSET(Orçamento!$I$1,$B290-1,,$C290,))*$N290/$E291)))</f>
        <v/>
      </c>
      <c r="Z291" s="312" t="str" cm="1">
        <f t="array" aca="1" ref="Z291" ca="1">IF(OR($D290=0,Z290="",$N290=0),"",
IF($G290=$E$6,
SUM(IF(OFFSET($R$23,,,($F290-1)*3-2,$D$3)=Z290,OFFSET($R$25,,,($F290-1)*3-2,$D$3)*OFFSET($B$23,1,,($F290-1)*3-2,1))),
IF($D290=1,$N290,
SUMIF(OFFSET(Orçamento!$D$1,$B290-1,,$C290,),$F291&amp;"-"&amp;Z290,OFFSET(Orçamento!$I$1,$B290-1,,$C290,))*$N290/$E291)))</f>
        <v/>
      </c>
      <c r="AA291" s="314" t="str" cm="1">
        <f t="array" aca="1" ref="AA291" ca="1">IF(OR($D290=0,AA290="",$N290=0),"",
IF($G290=$E$6,
SUM(IF(OFFSET($R$23,,,($F290-1)*3-2,$D$3)=AA290,OFFSET($R$25,,,($F290-1)*3-2,$D$3)*OFFSET($B$23,1,,($F290-1)*3-2,1))),
IF($D290=1,$N290,
SUMIF(OFFSET(Orçamento!$D$1,$B290-1,,$C290,),$F291&amp;"-"&amp;AA290,OFFSET(Orçamento!$I$1,$B290-1,,$C290,))*$N290/$E291)))</f>
        <v/>
      </c>
      <c r="AB291" s="314" t="str" cm="1">
        <f t="array" aca="1" ref="AB291" ca="1">IF(OR($D290=0,AB290="",$N290=0),"",
IF($G290=$E$6,
SUM(IF(OFFSET($R$23,,,($F290-1)*3-2,$D$3)=AB290,OFFSET($R$25,,,($F290-1)*3-2,$D$3)*OFFSET($B$23,1,,($F290-1)*3-2,1))),
IF($D290=1,$N290,
SUMIF(OFFSET(Orçamento!$D$1,$B290-1,,$C290,),$F291&amp;"-"&amp;AB290,OFFSET(Orçamento!$I$1,$B290-1,,$C290,))*$N290/$E291)))</f>
        <v/>
      </c>
      <c r="AC291" s="314" t="str" cm="1">
        <f t="array" aca="1" ref="AC291" ca="1">IF(OR($D290=0,AC290="",$N290=0),"",
IF($G290=$E$6,
SUM(IF(OFFSET($R$23,,,($F290-1)*3-2,$D$3)=AC290,OFFSET($R$25,,,($F290-1)*3-2,$D$3)*OFFSET($B$23,1,,($F290-1)*3-2,1))),
IF($D290=1,$N290,
SUMIF(OFFSET(Orçamento!$D$1,$B290-1,,$C290,),$F291&amp;"-"&amp;AC290,OFFSET(Orçamento!$I$1,$B290-1,,$C290,))*$N290/$E291)))</f>
        <v/>
      </c>
      <c r="AD291" s="314" t="str" cm="1">
        <f t="array" aca="1" ref="AD291" ca="1">IF(OR($D290=0,AD290="",$N290=0),"",
IF($G290=$E$6,
SUM(IF(OFFSET($R$23,,,($F290-1)*3-2,$D$3)=AD290,OFFSET($R$25,,,($F290-1)*3-2,$D$3)*OFFSET($B$23,1,,($F290-1)*3-2,1))),
IF($D290=1,$N290,
SUMIF(OFFSET(Orçamento!$D$1,$B290-1,,$C290,),$F291&amp;"-"&amp;AD290,OFFSET(Orçamento!$I$1,$B290-1,,$C290,))*$N290/$E291)))</f>
        <v/>
      </c>
      <c r="AE291" s="314" t="str" cm="1">
        <f t="array" aca="1" ref="AE291" ca="1">IF(OR($D290=0,AE290="",$N290=0),"",
IF($G290=$E$6,
SUM(IF(OFFSET($R$23,,,($F290-1)*3-2,$D$3)=AE290,OFFSET($R$25,,,($F290-1)*3-2,$D$3)*OFFSET($B$23,1,,($F290-1)*3-2,1))),
IF($D290=1,$N290,
SUMIF(OFFSET(Orçamento!$D$1,$B290-1,,$C290,),$F291&amp;"-"&amp;AE290,OFFSET(Orçamento!$I$1,$B290-1,,$C290,))*$N290/$E291)))</f>
        <v/>
      </c>
      <c r="AF291" s="314" t="str" cm="1">
        <f t="array" aca="1" ref="AF291" ca="1">IF(OR($D290=0,AF290="",$N290=0),"",
IF($G290=$E$6,
SUM(IF(OFFSET($R$23,,,($F290-1)*3-2,$D$3)=AF290,OFFSET($R$25,,,($F290-1)*3-2,$D$3)*OFFSET($B$23,1,,($F290-1)*3-2,1))),
IF($D290=1,$N290,
SUMIF(OFFSET(Orçamento!$D$1,$B290-1,,$C290,),$F291&amp;"-"&amp;AF290,OFFSET(Orçamento!$I$1,$B290-1,,$C290,))*$N290/$E291)))</f>
        <v/>
      </c>
      <c r="AG291" s="314" t="str" cm="1">
        <f t="array" aca="1" ref="AG291" ca="1">IF(OR($D290=0,AG290="",$N290=0),"",
IF($G290=$E$6,
SUM(IF(OFFSET($R$23,,,($F290-1)*3-2,$D$3)=AG290,OFFSET($R$25,,,($F290-1)*3-2,$D$3)*OFFSET($B$23,1,,($F290-1)*3-2,1))),
IF($D290=1,$N290,
SUMIF(OFFSET(Orçamento!$D$1,$B290-1,,$C290,),$F291&amp;"-"&amp;AG290,OFFSET(Orçamento!$I$1,$B290-1,,$C290,))*$N290/$E291)))</f>
        <v/>
      </c>
      <c r="AH291" s="314" t="str" cm="1">
        <f t="array" aca="1" ref="AH291" ca="1">IF(OR($D290=0,AH290="",$N290=0),"",
IF($G290=$E$6,
SUM(IF(OFFSET($R$23,,,($F290-1)*3-2,$D$3)=AH290,OFFSET($R$25,,,($F290-1)*3-2,$D$3)*OFFSET($B$23,1,,($F290-1)*3-2,1))),
IF($D290=1,$N290,
SUMIF(OFFSET(Orçamento!$D$1,$B290-1,,$C290,),$F291&amp;"-"&amp;AH290,OFFSET(Orçamento!$I$1,$B290-1,,$C290,))*$N290/$E291)))</f>
        <v/>
      </c>
      <c r="AI291" s="314" t="str" cm="1">
        <f t="array" aca="1" ref="AI291" ca="1">IF(OR($D290=0,AI290="",$N290=0),"",
IF($G290=$E$6,
SUM(IF(OFFSET($R$23,,,($F290-1)*3-2,$D$3)=AI290,OFFSET($R$25,,,($F290-1)*3-2,$D$3)*OFFSET($B$23,1,,($F290-1)*3-2,1))),
IF($D290=1,$N290,
SUMIF(OFFSET(Orçamento!$D$1,$B290-1,,$C290,),$F291&amp;"-"&amp;AI290,OFFSET(Orçamento!$I$1,$B290-1,,$C290,))*$N290/$E291)))</f>
        <v/>
      </c>
      <c r="AJ291" s="314" t="str" cm="1">
        <f t="array" aca="1" ref="AJ291" ca="1">IF(OR($D290=0,AJ290="",$N290=0),"",
IF($G290=$E$6,
SUM(IF(OFFSET($R$23,,,($F290-1)*3-2,$D$3)=AJ290,OFFSET($R$25,,,($F290-1)*3-2,$D$3)*OFFSET($B$23,1,,($F290-1)*3-2,1))),
IF($D290=1,$N290,
SUMIF(OFFSET(Orçamento!$D$1,$B290-1,,$C290,),$F291&amp;"-"&amp;AJ290,OFFSET(Orçamento!$I$1,$B290-1,,$C290,))*$N290/$E291)))</f>
        <v/>
      </c>
      <c r="AK291" s="314" t="str" cm="1">
        <f t="array" aca="1" ref="AK291" ca="1">IF(OR($D290=0,AK290="",$N290=0),"",
IF($G290=$E$6,
SUM(IF(OFFSET($R$23,,,($F290-1)*3-2,$D$3)=AK290,OFFSET($R$25,,,($F290-1)*3-2,$D$3)*OFFSET($B$23,1,,($F290-1)*3-2,1))),
IF($D290=1,$N290,
SUMIF(OFFSET(Orçamento!$D$1,$B290-1,,$C290,),$F291&amp;"-"&amp;AK290,OFFSET(Orçamento!$I$1,$B290-1,,$C290,))*$N290/$E291)))</f>
        <v/>
      </c>
    </row>
    <row r="292" spans="1:37" ht="13.15" customHeight="1">
      <c r="A292" s="206"/>
      <c r="B292" s="266" t="str" cm="1">
        <f t="array" aca="1" ref="B292" ca="1">IF($F290&gt;$E$2,"",IF($F$2=1,INDEX('QC rev00'!$M$10:$T$120,$F292,5),IF($F$2=2,INDEX(#REF!,$F292,5),INDEX(#REF!,$F292,5))))</f>
        <v/>
      </c>
      <c r="C292" s="266" t="str" cm="1">
        <f t="array" aca="1" ref="C292" ca="1">IF($F290&gt;$E$2,"",IF($F$2=1,INDEX('QC rev00'!$M$10:$T$120,$F292,6),IF($F$2=2,INDEX(#REF!,$F292,6),INDEX(#REF!,$F292,6))))</f>
        <v/>
      </c>
      <c r="D292" s="207"/>
      <c r="E292" s="207"/>
      <c r="F292" s="207" t="str">
        <f ca="1">IF(F290&gt;$E$2,"",MATCH(F290,'QC rev00'!$C$10:$C$120,))</f>
        <v/>
      </c>
      <c r="G292" s="753"/>
      <c r="H292" s="731"/>
      <c r="I292" s="732"/>
      <c r="J292" s="749"/>
      <c r="K292" s="750"/>
      <c r="L292" s="756"/>
      <c r="M292" s="735"/>
      <c r="N292" s="738"/>
      <c r="O292" s="741"/>
      <c r="P292" s="744"/>
      <c r="Q292" s="267" t="s">
        <v>91</v>
      </c>
      <c r="R292" s="588">
        <f t="shared" ref="R292:AK292" ca="1" si="284">IFERROR(R291*$O290,0)</f>
        <v>0</v>
      </c>
      <c r="S292" s="588">
        <f t="shared" ca="1" si="284"/>
        <v>0</v>
      </c>
      <c r="T292" s="588">
        <f t="shared" ca="1" si="284"/>
        <v>0</v>
      </c>
      <c r="U292" s="589">
        <f t="shared" ca="1" si="284"/>
        <v>0</v>
      </c>
      <c r="V292" s="588">
        <f t="shared" ca="1" si="284"/>
        <v>0</v>
      </c>
      <c r="W292" s="588">
        <f t="shared" ca="1" si="284"/>
        <v>0</v>
      </c>
      <c r="X292" s="588">
        <f t="shared" ca="1" si="284"/>
        <v>0</v>
      </c>
      <c r="Y292" s="588">
        <f t="shared" ca="1" si="284"/>
        <v>0</v>
      </c>
      <c r="Z292" s="588">
        <f t="shared" ca="1" si="284"/>
        <v>0</v>
      </c>
      <c r="AA292" s="588">
        <f t="shared" ca="1" si="284"/>
        <v>0</v>
      </c>
      <c r="AB292" s="588">
        <f t="shared" ca="1" si="284"/>
        <v>0</v>
      </c>
      <c r="AC292" s="588">
        <f t="shared" ca="1" si="284"/>
        <v>0</v>
      </c>
      <c r="AD292" s="588">
        <f t="shared" ca="1" si="284"/>
        <v>0</v>
      </c>
      <c r="AE292" s="588">
        <f t="shared" ca="1" si="284"/>
        <v>0</v>
      </c>
      <c r="AF292" s="588">
        <f t="shared" ca="1" si="284"/>
        <v>0</v>
      </c>
      <c r="AG292" s="588">
        <f t="shared" ca="1" si="284"/>
        <v>0</v>
      </c>
      <c r="AH292" s="588">
        <f t="shared" ca="1" si="284"/>
        <v>0</v>
      </c>
      <c r="AI292" s="588">
        <f t="shared" ca="1" si="284"/>
        <v>0</v>
      </c>
      <c r="AJ292" s="588">
        <f t="shared" ca="1" si="284"/>
        <v>0</v>
      </c>
      <c r="AK292" s="588">
        <f t="shared" ca="1" si="284"/>
        <v>0</v>
      </c>
    </row>
    <row r="293" spans="1:37" ht="13.15" customHeight="1">
      <c r="A293" s="206"/>
      <c r="B293" s="261">
        <f ca="1">IF($F293&gt;$E$2,0,IF(E293&lt;&gt;"",MATCH(F294&amp;" - Mapa",Orçamento!J:J,),0))</f>
        <v>0</v>
      </c>
      <c r="C293" s="215">
        <f ca="1">IF($D293&gt;1,_xlfn.MAXIFS(Orçamento!G:G,Orçamento!J:J,F294&amp;" - Mapa")+6-B293,0)</f>
        <v>0</v>
      </c>
      <c r="D293" s="261">
        <f ca="1">IF($F293&gt;$E$2,0,IF($G293=$E$6,$D$2,IF(E293&lt;&gt;"",_xlfn.MAXIFS(Orçamento!E:E,Orçamento!J:J,F294&amp;" - Mapa"),0)))</f>
        <v>0</v>
      </c>
      <c r="E293" s="215" t="str">
        <f ca="1">IF(F294="","",_xlfn.IFNA(MATCH($F294,'QC rev00'!$G$10:$G$120,),""))</f>
        <v/>
      </c>
      <c r="F293" s="207" cm="1">
        <f t="array" aca="1" ref="F293" ca="1">OFFSET(F293,-3,,,)+1</f>
        <v>91</v>
      </c>
      <c r="G293" s="751" t="str" cm="1">
        <f t="array" aca="1" ref="G293" ca="1">IF($F293&gt;$E$2,"",IF($F$2=1,INDEX('QC rev00'!$M$10:$T$120,$F295,2),IF($F$2=2,INDEX(#REF!,$F295,2),INDEX(#REF!,$F295,2))))</f>
        <v/>
      </c>
      <c r="H293" s="727" t="str" cm="1">
        <f t="array" aca="1" ref="H293" ca="1">IF($F293&gt;$E$2,"",IF($F$2=1,INDEX('QC rev00'!$M$10:$T$120,$F295,3),IF($F$2=2,INDEX(#REF!,$F295,3),INDEX(#REF!,$F295,3))))</f>
        <v/>
      </c>
      <c r="I293" s="728"/>
      <c r="J293" s="745"/>
      <c r="K293" s="746"/>
      <c r="L293" s="754" t="str" cm="1">
        <f t="array" aca="1" ref="L293" ca="1">IF($F293&gt;$E$2,"",IF($F$2=1,INDEX('QC rev00'!$M$10:$T$120,$F295,7),IF($F$2=2,INDEX(#REF!,$F295,7),INDEX(#REF!,$F295,7))))</f>
        <v/>
      </c>
      <c r="M293" s="733" t="str" cm="1">
        <f t="array" aca="1" ref="M293" ca="1">IF($F293&gt;$E$2,"",IF($F$2=1,INDEX('QC rev00'!$M$10:$T$120,$F295,8),IF($F$2=2,INDEX(#REF!,$F295,8),INDEX(#REF!,$F295,8))))</f>
        <v/>
      </c>
      <c r="N293" s="736" cm="1">
        <f t="array" aca="1" ref="N293" ca="1">IF($F293&gt;$E$2,0,IF(_xlfn.IFNA(MATCH($G293,Listas!$E$4:$E$206,),0)&gt;0,$F$5,IF($F$2=1,INDEX('QC rev00'!$M$10:$U$120,$F295,9),IF($F$2=2,INDEX(#REF!,$F295,9),INDEX(#REF!,$F295,9)))))</f>
        <v>0</v>
      </c>
      <c r="O293" s="739" cm="1">
        <f t="array" aca="1" ref="O293" ca="1">IF($F293&gt;$E$2,0,IF(_xlfn.IFNA(MATCH($G293,Listas!$E$4:$E$206,),0)&gt;0,1,IF($H$10=0,0,IF($F$2=1,INDEX('QC rev00'!$M$10:$BC$120,$F295,9+$F$3),IF($F$2=2,INDEX(#REF!,$F295,9+$F$3),INDEX(#REF!,$F295,9+$F$3)))*IF($E$5="X",1,1-$B295-$C295))))</f>
        <v>0</v>
      </c>
      <c r="P293" s="742">
        <f t="shared" ref="P293" ca="1" si="285">N293*O293</f>
        <v>0</v>
      </c>
      <c r="Q293" s="262" t="s">
        <v>89</v>
      </c>
      <c r="R293" s="308" t="str" cm="1">
        <f t="array" aca="1" ref="R293" ca="1">IF($D293=0,"",IF($G293=$E$6,INDEX(Orçamento!$U:$U,MATCH(R$21,Orçamento!$C:$C,),1),INDEX(Orçamento!$U:$U,$B293,1)))</f>
        <v/>
      </c>
      <c r="S293" s="309" t="str">
        <f ca="1">IF(S$21&gt;$D293,"",IF($G293=$E$6,INDEX(Orçamento!$U:$U,MATCH(S$21,Orçamento!$C:$C,),1),INDEX(Orçamento!$U:$U,MATCH(S$21&amp;"-"&amp;$F294,Orçamento!$F:$F,),1)))</f>
        <v/>
      </c>
      <c r="T293" s="309" t="str">
        <f ca="1">IF(T$21&gt;$D293,"",IF($G293=$E$6,INDEX(Orçamento!$U:$U,MATCH(T$21,Orçamento!$C:$C,),1),INDEX(Orçamento!$U:$U,MATCH(T$21&amp;"-"&amp;$F294,Orçamento!$F:$F,),1)))</f>
        <v/>
      </c>
      <c r="U293" s="310" t="str">
        <f ca="1">IF(U$21&gt;$D293,"",IF($G293=$E$6,INDEX(Orçamento!$U:$U,MATCH(U$21,Orçamento!$C:$C,),1),INDEX(Orçamento!$U:$U,MATCH(U$21&amp;"-"&amp;$F294,Orçamento!$F:$F,),1)))</f>
        <v/>
      </c>
      <c r="V293" s="309" t="str">
        <f ca="1">IF(V$21&gt;$D293,"",IF($G293=$E$6,INDEX(Orçamento!$U:$U,MATCH(V$21,Orçamento!$C:$C,),1),INDEX(Orçamento!$U:$U,MATCH(V$21&amp;"-"&amp;$F294,Orçamento!$F:$F,),1)))</f>
        <v/>
      </c>
      <c r="W293" s="309" t="str">
        <f ca="1">IF(W$21&gt;$D293,"",IF($G293=$E$6,INDEX(Orçamento!$U:$U,MATCH(W$21,Orçamento!$C:$C,),1),INDEX(Orçamento!$U:$U,MATCH(W$21&amp;"-"&amp;$F294,Orçamento!$F:$F,),1)))</f>
        <v/>
      </c>
      <c r="X293" s="309" t="str">
        <f ca="1">IF(X$21&gt;$D293,"",IF($G293=$E$6,INDEX(Orçamento!$U:$U,MATCH(X$21,Orçamento!$C:$C,),1),INDEX(Orçamento!$U:$U,MATCH(X$21&amp;"-"&amp;$F294,Orçamento!$F:$F,),1)))</f>
        <v/>
      </c>
      <c r="Y293" s="309" t="str">
        <f ca="1">IF(Y$21&gt;$D293,"",IF($G293=$E$6,INDEX(Orçamento!$U:$U,MATCH(Y$21,Orçamento!$C:$C,),1),INDEX(Orçamento!$U:$U,MATCH(Y$21&amp;"-"&amp;$F294,Orçamento!$F:$F,),1)))</f>
        <v/>
      </c>
      <c r="Z293" s="309" t="str">
        <f ca="1">IF(Z$21&gt;$D293,"",IF($G293=$E$6,INDEX(Orçamento!$U:$U,MATCH(Z$21,Orçamento!$C:$C,),1),INDEX(Orçamento!$U:$U,MATCH(Z$21&amp;"-"&amp;$F294,Orçamento!$F:$F,),1)))</f>
        <v/>
      </c>
      <c r="AA293" s="311" t="str">
        <f ca="1">IF(AA$21&gt;$D293,"",IF($G293=$E$6,INDEX(Orçamento!$U:$U,MATCH(AA$21,Orçamento!$C:$C,),1),INDEX(Orçamento!$U:$U,MATCH(AA$21&amp;"-"&amp;$F294,Orçamento!$F:$F,),1)))</f>
        <v/>
      </c>
      <c r="AB293" s="311" t="str">
        <f ca="1">IF(AB$21&gt;$D293,"",IF($G293=$E$6,INDEX(Orçamento!$U:$U,MATCH(AB$21,Orçamento!$C:$C,),1),INDEX(Orçamento!$U:$U,MATCH(AB$21&amp;"-"&amp;$F294,Orçamento!$F:$F,),1)))</f>
        <v/>
      </c>
      <c r="AC293" s="311" t="str">
        <f ca="1">IF(AC$21&gt;$D293,"",IF($G293=$E$6,INDEX(Orçamento!$U:$U,MATCH(AC$21,Orçamento!$C:$C,),1),INDEX(Orçamento!$U:$U,MATCH(AC$21&amp;"-"&amp;$F294,Orçamento!$F:$F,),1)))</f>
        <v/>
      </c>
      <c r="AD293" s="311" t="str">
        <f ca="1">IF(AD$21&gt;$D293,"",IF($G293=$E$6,INDEX(Orçamento!$U:$U,MATCH(AD$21,Orçamento!$C:$C,),1),INDEX(Orçamento!$U:$U,MATCH(AD$21&amp;"-"&amp;$F294,Orçamento!$F:$F,),1)))</f>
        <v/>
      </c>
      <c r="AE293" s="311" t="str">
        <f ca="1">IF(AE$21&gt;$D293,"",IF($G293=$E$6,INDEX(Orçamento!$U:$U,MATCH(AE$21,Orçamento!$C:$C,),1),INDEX(Orçamento!$U:$U,MATCH(AE$21&amp;"-"&amp;$F294,Orçamento!$F:$F,),1)))</f>
        <v/>
      </c>
      <c r="AF293" s="311" t="str">
        <f ca="1">IF(AF$21&gt;$D293,"",IF($G293=$E$6,INDEX(Orçamento!$U:$U,MATCH(AF$21,Orçamento!$C:$C,),1),INDEX(Orçamento!$U:$U,MATCH(AF$21&amp;"-"&amp;$F294,Orçamento!$F:$F,),1)))</f>
        <v/>
      </c>
      <c r="AG293" s="311" t="str">
        <f ca="1">IF(AG$21&gt;$D293,"",IF($G293=$E$6,INDEX(Orçamento!$U:$U,MATCH(AG$21,Orçamento!$C:$C,),1),INDEX(Orçamento!$U:$U,MATCH(AG$21&amp;"-"&amp;$F294,Orçamento!$F:$F,),1)))</f>
        <v/>
      </c>
      <c r="AH293" s="311" t="str">
        <f ca="1">IF(AH$21&gt;$D293,"",IF($G293=$E$6,INDEX(Orçamento!$U:$U,MATCH(AH$21,Orçamento!$C:$C,),1),INDEX(Orçamento!$U:$U,MATCH(AH$21&amp;"-"&amp;$F294,Orçamento!$F:$F,),1)))</f>
        <v/>
      </c>
      <c r="AI293" s="311" t="str">
        <f ca="1">IF(AI$21&gt;$D293,"",IF($G293=$E$6,INDEX(Orçamento!$U:$U,MATCH(AI$21,Orçamento!$C:$C,),1),INDEX(Orçamento!$U:$U,MATCH(AI$21&amp;"-"&amp;$F294,Orçamento!$F:$F,),1)))</f>
        <v/>
      </c>
      <c r="AJ293" s="311" t="str">
        <f ca="1">IF(AJ$21&gt;$D293,"",IF($G293=$E$6,INDEX(Orçamento!$U:$U,MATCH(AJ$21,Orçamento!$C:$C,),1),INDEX(Orçamento!$U:$U,MATCH(AJ$21&amp;"-"&amp;$F294,Orçamento!$F:$F,),1)))</f>
        <v/>
      </c>
      <c r="AK293" s="311" t="str">
        <f ca="1">IF(AK$21&gt;$D293,"",IF($G293=$E$6,INDEX(Orçamento!$U:$U,MATCH(AK$21,Orçamento!$C:$C,),1),INDEX(Orçamento!$U:$U,MATCH(AK$21&amp;"-"&amp;$F294,Orçamento!$F:$F,),1)))</f>
        <v/>
      </c>
    </row>
    <row r="294" spans="1:37" ht="13.15" customHeight="1">
      <c r="A294" s="206"/>
      <c r="B294" s="263">
        <f t="shared" ref="B294" ca="1" si="286">IF($F293&gt;$E$2,0,(1/(1-B295-C295))*(B295+C295))</f>
        <v>0</v>
      </c>
      <c r="C294" s="264" cm="1">
        <f t="array" aca="1" ref="C294" ca="1">IF(ROUND(SUM(IF(R293:AK293&lt;&gt;"",(R294:AK294)))-N293,3)&lt;&gt;0,"X",0)</f>
        <v>0</v>
      </c>
      <c r="D294" s="206"/>
      <c r="E294" s="215" t="str" cm="1">
        <f t="array" aca="1" ref="E294" ca="1">IF($F293&gt;$E$2,"",INDEX('QC rev00'!$J$9:$J$120,1+E293,1))</f>
        <v/>
      </c>
      <c r="F294" s="215" t="str" cm="1">
        <f t="array" aca="1" ref="F294" ca="1">IF($F293&gt;$E$2,"",IF($F$2=1,INDEX('QC rev00'!$M$10:$T$120,$F295,1),IF($F$2=2,INDEX(#REF!,$F295,1),INDEX(#REF!,$F295,1))))</f>
        <v/>
      </c>
      <c r="G294" s="752"/>
      <c r="H294" s="729"/>
      <c r="I294" s="730"/>
      <c r="J294" s="747"/>
      <c r="K294" s="748"/>
      <c r="L294" s="755"/>
      <c r="M294" s="734"/>
      <c r="N294" s="737"/>
      <c r="O294" s="740"/>
      <c r="P294" s="743"/>
      <c r="Q294" s="265" t="s">
        <v>90</v>
      </c>
      <c r="R294" s="312" t="str" cm="1">
        <f t="array" aca="1" ref="R294" ca="1">IF(OR($D293=0,R293="",$N293=0),"",
IF($G293=$E$6,
SUM(IF(OFFSET($R$23,,,($F293-1)*3-2,$D$3)=R293,OFFSET($R$25,,,($F293-1)*3-2,$D$3)*OFFSET($B$23,1,,($F293-1)*3-2,1))),
IF($D293=1,$N293,
SUMIF(OFFSET(Orçamento!$D$1,$B293-1,,$C293,),$F294&amp;"-"&amp;R293,OFFSET(Orçamento!$I$1,$B293-1,,$C293,))*$N293/$E294)))</f>
        <v/>
      </c>
      <c r="S294" s="312" t="str" cm="1">
        <f t="array" aca="1" ref="S294" ca="1">IF(OR($D293=0,S293="",$N293=0),"",
IF($G293=$E$6,
SUM(IF(OFFSET($R$23,,,($F293-1)*3-2,$D$3)=S293,OFFSET($R$25,,,($F293-1)*3-2,$D$3)*OFFSET($B$23,1,,($F293-1)*3-2,1))),
IF($D293=1,$N293,
SUMIF(OFFSET(Orçamento!$D$1,$B293-1,,$C293,),$F294&amp;"-"&amp;S293,OFFSET(Orçamento!$I$1,$B293-1,,$C293,))*$N293/$E294)))</f>
        <v/>
      </c>
      <c r="T294" s="312" t="str" cm="1">
        <f t="array" aca="1" ref="T294" ca="1">IF(OR($D293=0,T293="",$N293=0),"",
IF($G293=$E$6,
SUM(IF(OFFSET($R$23,,,($F293-1)*3-2,$D$3)=T293,OFFSET($R$25,,,($F293-1)*3-2,$D$3)*OFFSET($B$23,1,,($F293-1)*3-2,1))),
IF($D293=1,$N293,
SUMIF(OFFSET(Orçamento!$D$1,$B293-1,,$C293,),$F294&amp;"-"&amp;T293,OFFSET(Orçamento!$I$1,$B293-1,,$C293,))*$N293/$E294)))</f>
        <v/>
      </c>
      <c r="U294" s="313" t="str" cm="1">
        <f t="array" aca="1" ref="U294" ca="1">IF(OR($D293=0,U293="",$N293=0),"",
IF($G293=$E$6,
SUM(IF(OFFSET($R$23,,,($F293-1)*3-2,$D$3)=U293,OFFSET($R$25,,,($F293-1)*3-2,$D$3)*OFFSET($B$23,1,,($F293-1)*3-2,1))),
IF($D293=1,$N293,
SUMIF(OFFSET(Orçamento!$D$1,$B293-1,,$C293,),$F294&amp;"-"&amp;U293,OFFSET(Orçamento!$I$1,$B293-1,,$C293,))*$N293/$E294)))</f>
        <v/>
      </c>
      <c r="V294" s="312" t="str" cm="1">
        <f t="array" aca="1" ref="V294" ca="1">IF(OR($D293=0,V293="",$N293=0),"",
IF($G293=$E$6,
SUM(IF(OFFSET($R$23,,,($F293-1)*3-2,$D$3)=V293,OFFSET($R$25,,,($F293-1)*3-2,$D$3)*OFFSET($B$23,1,,($F293-1)*3-2,1))),
IF($D293=1,$N293,
SUMIF(OFFSET(Orçamento!$D$1,$B293-1,,$C293,),$F294&amp;"-"&amp;V293,OFFSET(Orçamento!$I$1,$B293-1,,$C293,))*$N293/$E294)))</f>
        <v/>
      </c>
      <c r="W294" s="312" t="str" cm="1">
        <f t="array" aca="1" ref="W294" ca="1">IF(OR($D293=0,W293="",$N293=0),"",
IF($G293=$E$6,
SUM(IF(OFFSET($R$23,,,($F293-1)*3-2,$D$3)=W293,OFFSET($R$25,,,($F293-1)*3-2,$D$3)*OFFSET($B$23,1,,($F293-1)*3-2,1))),
IF($D293=1,$N293,
SUMIF(OFFSET(Orçamento!$D$1,$B293-1,,$C293,),$F294&amp;"-"&amp;W293,OFFSET(Orçamento!$I$1,$B293-1,,$C293,))*$N293/$E294)))</f>
        <v/>
      </c>
      <c r="X294" s="312" t="str" cm="1">
        <f t="array" aca="1" ref="X294" ca="1">IF(OR($D293=0,X293="",$N293=0),"",
IF($G293=$E$6,
SUM(IF(OFFSET($R$23,,,($F293-1)*3-2,$D$3)=X293,OFFSET($R$25,,,($F293-1)*3-2,$D$3)*OFFSET($B$23,1,,($F293-1)*3-2,1))),
IF($D293=1,$N293,
SUMIF(OFFSET(Orçamento!$D$1,$B293-1,,$C293,),$F294&amp;"-"&amp;X293,OFFSET(Orçamento!$I$1,$B293-1,,$C293,))*$N293/$E294)))</f>
        <v/>
      </c>
      <c r="Y294" s="312" t="str" cm="1">
        <f t="array" aca="1" ref="Y294" ca="1">IF(OR($D293=0,Y293="",$N293=0),"",
IF($G293=$E$6,
SUM(IF(OFFSET($R$23,,,($F293-1)*3-2,$D$3)=Y293,OFFSET($R$25,,,($F293-1)*3-2,$D$3)*OFFSET($B$23,1,,($F293-1)*3-2,1))),
IF($D293=1,$N293,
SUMIF(OFFSET(Orçamento!$D$1,$B293-1,,$C293,),$F294&amp;"-"&amp;Y293,OFFSET(Orçamento!$I$1,$B293-1,,$C293,))*$N293/$E294)))</f>
        <v/>
      </c>
      <c r="Z294" s="312" t="str" cm="1">
        <f t="array" aca="1" ref="Z294" ca="1">IF(OR($D293=0,Z293="",$N293=0),"",
IF($G293=$E$6,
SUM(IF(OFFSET($R$23,,,($F293-1)*3-2,$D$3)=Z293,OFFSET($R$25,,,($F293-1)*3-2,$D$3)*OFFSET($B$23,1,,($F293-1)*3-2,1))),
IF($D293=1,$N293,
SUMIF(OFFSET(Orçamento!$D$1,$B293-1,,$C293,),$F294&amp;"-"&amp;Z293,OFFSET(Orçamento!$I$1,$B293-1,,$C293,))*$N293/$E294)))</f>
        <v/>
      </c>
      <c r="AA294" s="314" t="str" cm="1">
        <f t="array" aca="1" ref="AA294" ca="1">IF(OR($D293=0,AA293="",$N293=0),"",
IF($G293=$E$6,
SUM(IF(OFFSET($R$23,,,($F293-1)*3-2,$D$3)=AA293,OFFSET($R$25,,,($F293-1)*3-2,$D$3)*OFFSET($B$23,1,,($F293-1)*3-2,1))),
IF($D293=1,$N293,
SUMIF(OFFSET(Orçamento!$D$1,$B293-1,,$C293,),$F294&amp;"-"&amp;AA293,OFFSET(Orçamento!$I$1,$B293-1,,$C293,))*$N293/$E294)))</f>
        <v/>
      </c>
      <c r="AB294" s="314" t="str" cm="1">
        <f t="array" aca="1" ref="AB294" ca="1">IF(OR($D293=0,AB293="",$N293=0),"",
IF($G293=$E$6,
SUM(IF(OFFSET($R$23,,,($F293-1)*3-2,$D$3)=AB293,OFFSET($R$25,,,($F293-1)*3-2,$D$3)*OFFSET($B$23,1,,($F293-1)*3-2,1))),
IF($D293=1,$N293,
SUMIF(OFFSET(Orçamento!$D$1,$B293-1,,$C293,),$F294&amp;"-"&amp;AB293,OFFSET(Orçamento!$I$1,$B293-1,,$C293,))*$N293/$E294)))</f>
        <v/>
      </c>
      <c r="AC294" s="314" t="str" cm="1">
        <f t="array" aca="1" ref="AC294" ca="1">IF(OR($D293=0,AC293="",$N293=0),"",
IF($G293=$E$6,
SUM(IF(OFFSET($R$23,,,($F293-1)*3-2,$D$3)=AC293,OFFSET($R$25,,,($F293-1)*3-2,$D$3)*OFFSET($B$23,1,,($F293-1)*3-2,1))),
IF($D293=1,$N293,
SUMIF(OFFSET(Orçamento!$D$1,$B293-1,,$C293,),$F294&amp;"-"&amp;AC293,OFFSET(Orçamento!$I$1,$B293-1,,$C293,))*$N293/$E294)))</f>
        <v/>
      </c>
      <c r="AD294" s="314" t="str" cm="1">
        <f t="array" aca="1" ref="AD294" ca="1">IF(OR($D293=0,AD293="",$N293=0),"",
IF($G293=$E$6,
SUM(IF(OFFSET($R$23,,,($F293-1)*3-2,$D$3)=AD293,OFFSET($R$25,,,($F293-1)*3-2,$D$3)*OFFSET($B$23,1,,($F293-1)*3-2,1))),
IF($D293=1,$N293,
SUMIF(OFFSET(Orçamento!$D$1,$B293-1,,$C293,),$F294&amp;"-"&amp;AD293,OFFSET(Orçamento!$I$1,$B293-1,,$C293,))*$N293/$E294)))</f>
        <v/>
      </c>
      <c r="AE294" s="314" t="str" cm="1">
        <f t="array" aca="1" ref="AE294" ca="1">IF(OR($D293=0,AE293="",$N293=0),"",
IF($G293=$E$6,
SUM(IF(OFFSET($R$23,,,($F293-1)*3-2,$D$3)=AE293,OFFSET($R$25,,,($F293-1)*3-2,$D$3)*OFFSET($B$23,1,,($F293-1)*3-2,1))),
IF($D293=1,$N293,
SUMIF(OFFSET(Orçamento!$D$1,$B293-1,,$C293,),$F294&amp;"-"&amp;AE293,OFFSET(Orçamento!$I$1,$B293-1,,$C293,))*$N293/$E294)))</f>
        <v/>
      </c>
      <c r="AF294" s="314" t="str" cm="1">
        <f t="array" aca="1" ref="AF294" ca="1">IF(OR($D293=0,AF293="",$N293=0),"",
IF($G293=$E$6,
SUM(IF(OFFSET($R$23,,,($F293-1)*3-2,$D$3)=AF293,OFFSET($R$25,,,($F293-1)*3-2,$D$3)*OFFSET($B$23,1,,($F293-1)*3-2,1))),
IF($D293=1,$N293,
SUMIF(OFFSET(Orçamento!$D$1,$B293-1,,$C293,),$F294&amp;"-"&amp;AF293,OFFSET(Orçamento!$I$1,$B293-1,,$C293,))*$N293/$E294)))</f>
        <v/>
      </c>
      <c r="AG294" s="314" t="str" cm="1">
        <f t="array" aca="1" ref="AG294" ca="1">IF(OR($D293=0,AG293="",$N293=0),"",
IF($G293=$E$6,
SUM(IF(OFFSET($R$23,,,($F293-1)*3-2,$D$3)=AG293,OFFSET($R$25,,,($F293-1)*3-2,$D$3)*OFFSET($B$23,1,,($F293-1)*3-2,1))),
IF($D293=1,$N293,
SUMIF(OFFSET(Orçamento!$D$1,$B293-1,,$C293,),$F294&amp;"-"&amp;AG293,OFFSET(Orçamento!$I$1,$B293-1,,$C293,))*$N293/$E294)))</f>
        <v/>
      </c>
      <c r="AH294" s="314" t="str" cm="1">
        <f t="array" aca="1" ref="AH294" ca="1">IF(OR($D293=0,AH293="",$N293=0),"",
IF($G293=$E$6,
SUM(IF(OFFSET($R$23,,,($F293-1)*3-2,$D$3)=AH293,OFFSET($R$25,,,($F293-1)*3-2,$D$3)*OFFSET($B$23,1,,($F293-1)*3-2,1))),
IF($D293=1,$N293,
SUMIF(OFFSET(Orçamento!$D$1,$B293-1,,$C293,),$F294&amp;"-"&amp;AH293,OFFSET(Orçamento!$I$1,$B293-1,,$C293,))*$N293/$E294)))</f>
        <v/>
      </c>
      <c r="AI294" s="314" t="str" cm="1">
        <f t="array" aca="1" ref="AI294" ca="1">IF(OR($D293=0,AI293="",$N293=0),"",
IF($G293=$E$6,
SUM(IF(OFFSET($R$23,,,($F293-1)*3-2,$D$3)=AI293,OFFSET($R$25,,,($F293-1)*3-2,$D$3)*OFFSET($B$23,1,,($F293-1)*3-2,1))),
IF($D293=1,$N293,
SUMIF(OFFSET(Orçamento!$D$1,$B293-1,,$C293,),$F294&amp;"-"&amp;AI293,OFFSET(Orçamento!$I$1,$B293-1,,$C293,))*$N293/$E294)))</f>
        <v/>
      </c>
      <c r="AJ294" s="314" t="str" cm="1">
        <f t="array" aca="1" ref="AJ294" ca="1">IF(OR($D293=0,AJ293="",$N293=0),"",
IF($G293=$E$6,
SUM(IF(OFFSET($R$23,,,($F293-1)*3-2,$D$3)=AJ293,OFFSET($R$25,,,($F293-1)*3-2,$D$3)*OFFSET($B$23,1,,($F293-1)*3-2,1))),
IF($D293=1,$N293,
SUMIF(OFFSET(Orçamento!$D$1,$B293-1,,$C293,),$F294&amp;"-"&amp;AJ293,OFFSET(Orçamento!$I$1,$B293-1,,$C293,))*$N293/$E294)))</f>
        <v/>
      </c>
      <c r="AK294" s="314" t="str" cm="1">
        <f t="array" aca="1" ref="AK294" ca="1">IF(OR($D293=0,AK293="",$N293=0),"",
IF($G293=$E$6,
SUM(IF(OFFSET($R$23,,,($F293-1)*3-2,$D$3)=AK293,OFFSET($R$25,,,($F293-1)*3-2,$D$3)*OFFSET($B$23,1,,($F293-1)*3-2,1))),
IF($D293=1,$N293,
SUMIF(OFFSET(Orçamento!$D$1,$B293-1,,$C293,),$F294&amp;"-"&amp;AK293,OFFSET(Orçamento!$I$1,$B293-1,,$C293,))*$N293/$E294)))</f>
        <v/>
      </c>
    </row>
    <row r="295" spans="1:37" ht="13.15" customHeight="1">
      <c r="A295" s="206"/>
      <c r="B295" s="266" t="str" cm="1">
        <f t="array" aca="1" ref="B295" ca="1">IF($F293&gt;$E$2,"",IF($F$2=1,INDEX('QC rev00'!$M$10:$T$120,$F295,5),IF($F$2=2,INDEX(#REF!,$F295,5),INDEX(#REF!,$F295,5))))</f>
        <v/>
      </c>
      <c r="C295" s="266" t="str" cm="1">
        <f t="array" aca="1" ref="C295" ca="1">IF($F293&gt;$E$2,"",IF($F$2=1,INDEX('QC rev00'!$M$10:$T$120,$F295,6),IF($F$2=2,INDEX(#REF!,$F295,6),INDEX(#REF!,$F295,6))))</f>
        <v/>
      </c>
      <c r="D295" s="207"/>
      <c r="E295" s="207"/>
      <c r="F295" s="207" t="str">
        <f ca="1">IF(F293&gt;$E$2,"",MATCH(F293,'QC rev00'!$C$10:$C$120,))</f>
        <v/>
      </c>
      <c r="G295" s="753"/>
      <c r="H295" s="731"/>
      <c r="I295" s="732"/>
      <c r="J295" s="749"/>
      <c r="K295" s="750"/>
      <c r="L295" s="756"/>
      <c r="M295" s="735"/>
      <c r="N295" s="738"/>
      <c r="O295" s="741"/>
      <c r="P295" s="744"/>
      <c r="Q295" s="267" t="s">
        <v>91</v>
      </c>
      <c r="R295" s="588">
        <f t="shared" ref="R295:AK295" ca="1" si="287">IFERROR(R294*$O293,0)</f>
        <v>0</v>
      </c>
      <c r="S295" s="588">
        <f t="shared" ca="1" si="287"/>
        <v>0</v>
      </c>
      <c r="T295" s="588">
        <f t="shared" ca="1" si="287"/>
        <v>0</v>
      </c>
      <c r="U295" s="589">
        <f t="shared" ca="1" si="287"/>
        <v>0</v>
      </c>
      <c r="V295" s="588">
        <f t="shared" ca="1" si="287"/>
        <v>0</v>
      </c>
      <c r="W295" s="588">
        <f t="shared" ca="1" si="287"/>
        <v>0</v>
      </c>
      <c r="X295" s="588">
        <f t="shared" ca="1" si="287"/>
        <v>0</v>
      </c>
      <c r="Y295" s="588">
        <f t="shared" ca="1" si="287"/>
        <v>0</v>
      </c>
      <c r="Z295" s="588">
        <f t="shared" ca="1" si="287"/>
        <v>0</v>
      </c>
      <c r="AA295" s="588">
        <f t="shared" ca="1" si="287"/>
        <v>0</v>
      </c>
      <c r="AB295" s="588">
        <f t="shared" ca="1" si="287"/>
        <v>0</v>
      </c>
      <c r="AC295" s="588">
        <f t="shared" ca="1" si="287"/>
        <v>0</v>
      </c>
      <c r="AD295" s="588">
        <f t="shared" ca="1" si="287"/>
        <v>0</v>
      </c>
      <c r="AE295" s="588">
        <f t="shared" ca="1" si="287"/>
        <v>0</v>
      </c>
      <c r="AF295" s="588">
        <f t="shared" ca="1" si="287"/>
        <v>0</v>
      </c>
      <c r="AG295" s="588">
        <f t="shared" ca="1" si="287"/>
        <v>0</v>
      </c>
      <c r="AH295" s="588">
        <f t="shared" ca="1" si="287"/>
        <v>0</v>
      </c>
      <c r="AI295" s="588">
        <f t="shared" ca="1" si="287"/>
        <v>0</v>
      </c>
      <c r="AJ295" s="588">
        <f t="shared" ca="1" si="287"/>
        <v>0</v>
      </c>
      <c r="AK295" s="588">
        <f t="shared" ca="1" si="287"/>
        <v>0</v>
      </c>
    </row>
    <row r="296" spans="1:37" ht="13.15" customHeight="1">
      <c r="A296" s="206"/>
      <c r="B296" s="261">
        <f ca="1">IF($F296&gt;$E$2,0,IF(E296&lt;&gt;"",MATCH(F297&amp;" - Mapa",Orçamento!J:J,),0))</f>
        <v>0</v>
      </c>
      <c r="C296" s="215">
        <f ca="1">IF($D296&gt;1,_xlfn.MAXIFS(Orçamento!G:G,Orçamento!J:J,F297&amp;" - Mapa")+6-B296,0)</f>
        <v>0</v>
      </c>
      <c r="D296" s="261">
        <f ca="1">IF($F296&gt;$E$2,0,IF($G296=$E$6,$D$2,IF(E296&lt;&gt;"",_xlfn.MAXIFS(Orçamento!E:E,Orçamento!J:J,F297&amp;" - Mapa"),0)))</f>
        <v>0</v>
      </c>
      <c r="E296" s="215" t="str">
        <f ca="1">IF(F297="","",_xlfn.IFNA(MATCH($F297,'QC rev00'!$G$10:$G$120,),""))</f>
        <v/>
      </c>
      <c r="F296" s="207" cm="1">
        <f t="array" aca="1" ref="F296" ca="1">OFFSET(F296,-3,,,)+1</f>
        <v>92</v>
      </c>
      <c r="G296" s="751" t="str" cm="1">
        <f t="array" aca="1" ref="G296" ca="1">IF($F296&gt;$E$2,"",IF($F$2=1,INDEX('QC rev00'!$M$10:$T$120,$F298,2),IF($F$2=2,INDEX(#REF!,$F298,2),INDEX(#REF!,$F298,2))))</f>
        <v/>
      </c>
      <c r="H296" s="727" t="str" cm="1">
        <f t="array" aca="1" ref="H296" ca="1">IF($F296&gt;$E$2,"",IF($F$2=1,INDEX('QC rev00'!$M$10:$T$120,$F298,3),IF($F$2=2,INDEX(#REF!,$F298,3),INDEX(#REF!,$F298,3))))</f>
        <v/>
      </c>
      <c r="I296" s="728"/>
      <c r="J296" s="745"/>
      <c r="K296" s="746"/>
      <c r="L296" s="754" t="str" cm="1">
        <f t="array" aca="1" ref="L296" ca="1">IF($F296&gt;$E$2,"",IF($F$2=1,INDEX('QC rev00'!$M$10:$T$120,$F298,7),IF($F$2=2,INDEX(#REF!,$F298,7),INDEX(#REF!,$F298,7))))</f>
        <v/>
      </c>
      <c r="M296" s="733" t="str" cm="1">
        <f t="array" aca="1" ref="M296" ca="1">IF($F296&gt;$E$2,"",IF($F$2=1,INDEX('QC rev00'!$M$10:$T$120,$F298,8),IF($F$2=2,INDEX(#REF!,$F298,8),INDEX(#REF!,$F298,8))))</f>
        <v/>
      </c>
      <c r="N296" s="736" cm="1">
        <f t="array" aca="1" ref="N296" ca="1">IF($F296&gt;$E$2,0,IF(_xlfn.IFNA(MATCH($G296,Listas!$E$4:$E$206,),0)&gt;0,$F$5,IF($F$2=1,INDEX('QC rev00'!$M$10:$U$120,$F298,9),IF($F$2=2,INDEX(#REF!,$F298,9),INDEX(#REF!,$F298,9)))))</f>
        <v>0</v>
      </c>
      <c r="O296" s="739" cm="1">
        <f t="array" aca="1" ref="O296" ca="1">IF($F296&gt;$E$2,0,IF(_xlfn.IFNA(MATCH($G296,Listas!$E$4:$E$206,),0)&gt;0,1,IF($H$10=0,0,IF($F$2=1,INDEX('QC rev00'!$M$10:$BC$120,$F298,9+$F$3),IF($F$2=2,INDEX(#REF!,$F298,9+$F$3),INDEX(#REF!,$F298,9+$F$3)))*IF($E$5="X",1,1-$B298-$C298))))</f>
        <v>0</v>
      </c>
      <c r="P296" s="742">
        <f t="shared" ref="P296" ca="1" si="288">N296*O296</f>
        <v>0</v>
      </c>
      <c r="Q296" s="262" t="s">
        <v>89</v>
      </c>
      <c r="R296" s="308" t="str" cm="1">
        <f t="array" aca="1" ref="R296" ca="1">IF($D296=0,"",IF($G296=$E$6,INDEX(Orçamento!$U:$U,MATCH(R$21,Orçamento!$C:$C,),1),INDEX(Orçamento!$U:$U,$B296,1)))</f>
        <v/>
      </c>
      <c r="S296" s="309" t="str">
        <f ca="1">IF(S$21&gt;$D296,"",IF($G296=$E$6,INDEX(Orçamento!$U:$U,MATCH(S$21,Orçamento!$C:$C,),1),INDEX(Orçamento!$U:$U,MATCH(S$21&amp;"-"&amp;$F297,Orçamento!$F:$F,),1)))</f>
        <v/>
      </c>
      <c r="T296" s="309" t="str">
        <f ca="1">IF(T$21&gt;$D296,"",IF($G296=$E$6,INDEX(Orçamento!$U:$U,MATCH(T$21,Orçamento!$C:$C,),1),INDEX(Orçamento!$U:$U,MATCH(T$21&amp;"-"&amp;$F297,Orçamento!$F:$F,),1)))</f>
        <v/>
      </c>
      <c r="U296" s="310" t="str">
        <f ca="1">IF(U$21&gt;$D296,"",IF($G296=$E$6,INDEX(Orçamento!$U:$U,MATCH(U$21,Orçamento!$C:$C,),1),INDEX(Orçamento!$U:$U,MATCH(U$21&amp;"-"&amp;$F297,Orçamento!$F:$F,),1)))</f>
        <v/>
      </c>
      <c r="V296" s="309" t="str">
        <f ca="1">IF(V$21&gt;$D296,"",IF($G296=$E$6,INDEX(Orçamento!$U:$U,MATCH(V$21,Orçamento!$C:$C,),1),INDEX(Orçamento!$U:$U,MATCH(V$21&amp;"-"&amp;$F297,Orçamento!$F:$F,),1)))</f>
        <v/>
      </c>
      <c r="W296" s="309" t="str">
        <f ca="1">IF(W$21&gt;$D296,"",IF($G296=$E$6,INDEX(Orçamento!$U:$U,MATCH(W$21,Orçamento!$C:$C,),1),INDEX(Orçamento!$U:$U,MATCH(W$21&amp;"-"&amp;$F297,Orçamento!$F:$F,),1)))</f>
        <v/>
      </c>
      <c r="X296" s="309" t="str">
        <f ca="1">IF(X$21&gt;$D296,"",IF($G296=$E$6,INDEX(Orçamento!$U:$U,MATCH(X$21,Orçamento!$C:$C,),1),INDEX(Orçamento!$U:$U,MATCH(X$21&amp;"-"&amp;$F297,Orçamento!$F:$F,),1)))</f>
        <v/>
      </c>
      <c r="Y296" s="309" t="str">
        <f ca="1">IF(Y$21&gt;$D296,"",IF($G296=$E$6,INDEX(Orçamento!$U:$U,MATCH(Y$21,Orçamento!$C:$C,),1),INDEX(Orçamento!$U:$U,MATCH(Y$21&amp;"-"&amp;$F297,Orçamento!$F:$F,),1)))</f>
        <v/>
      </c>
      <c r="Z296" s="309" t="str">
        <f ca="1">IF(Z$21&gt;$D296,"",IF($G296=$E$6,INDEX(Orçamento!$U:$U,MATCH(Z$21,Orçamento!$C:$C,),1),INDEX(Orçamento!$U:$U,MATCH(Z$21&amp;"-"&amp;$F297,Orçamento!$F:$F,),1)))</f>
        <v/>
      </c>
      <c r="AA296" s="311" t="str">
        <f ca="1">IF(AA$21&gt;$D296,"",IF($G296=$E$6,INDEX(Orçamento!$U:$U,MATCH(AA$21,Orçamento!$C:$C,),1),INDEX(Orçamento!$U:$U,MATCH(AA$21&amp;"-"&amp;$F297,Orçamento!$F:$F,),1)))</f>
        <v/>
      </c>
      <c r="AB296" s="311" t="str">
        <f ca="1">IF(AB$21&gt;$D296,"",IF($G296=$E$6,INDEX(Orçamento!$U:$U,MATCH(AB$21,Orçamento!$C:$C,),1),INDEX(Orçamento!$U:$U,MATCH(AB$21&amp;"-"&amp;$F297,Orçamento!$F:$F,),1)))</f>
        <v/>
      </c>
      <c r="AC296" s="311" t="str">
        <f ca="1">IF(AC$21&gt;$D296,"",IF($G296=$E$6,INDEX(Orçamento!$U:$U,MATCH(AC$21,Orçamento!$C:$C,),1),INDEX(Orçamento!$U:$U,MATCH(AC$21&amp;"-"&amp;$F297,Orçamento!$F:$F,),1)))</f>
        <v/>
      </c>
      <c r="AD296" s="311" t="str">
        <f ca="1">IF(AD$21&gt;$D296,"",IF($G296=$E$6,INDEX(Orçamento!$U:$U,MATCH(AD$21,Orçamento!$C:$C,),1),INDEX(Orçamento!$U:$U,MATCH(AD$21&amp;"-"&amp;$F297,Orçamento!$F:$F,),1)))</f>
        <v/>
      </c>
      <c r="AE296" s="311" t="str">
        <f ca="1">IF(AE$21&gt;$D296,"",IF($G296=$E$6,INDEX(Orçamento!$U:$U,MATCH(AE$21,Orçamento!$C:$C,),1),INDEX(Orçamento!$U:$U,MATCH(AE$21&amp;"-"&amp;$F297,Orçamento!$F:$F,),1)))</f>
        <v/>
      </c>
      <c r="AF296" s="311" t="str">
        <f ca="1">IF(AF$21&gt;$D296,"",IF($G296=$E$6,INDEX(Orçamento!$U:$U,MATCH(AF$21,Orçamento!$C:$C,),1),INDEX(Orçamento!$U:$U,MATCH(AF$21&amp;"-"&amp;$F297,Orçamento!$F:$F,),1)))</f>
        <v/>
      </c>
      <c r="AG296" s="311" t="str">
        <f ca="1">IF(AG$21&gt;$D296,"",IF($G296=$E$6,INDEX(Orçamento!$U:$U,MATCH(AG$21,Orçamento!$C:$C,),1),INDEX(Orçamento!$U:$U,MATCH(AG$21&amp;"-"&amp;$F297,Orçamento!$F:$F,),1)))</f>
        <v/>
      </c>
      <c r="AH296" s="311" t="str">
        <f ca="1">IF(AH$21&gt;$D296,"",IF($G296=$E$6,INDEX(Orçamento!$U:$U,MATCH(AH$21,Orçamento!$C:$C,),1),INDEX(Orçamento!$U:$U,MATCH(AH$21&amp;"-"&amp;$F297,Orçamento!$F:$F,),1)))</f>
        <v/>
      </c>
      <c r="AI296" s="311" t="str">
        <f ca="1">IF(AI$21&gt;$D296,"",IF($G296=$E$6,INDEX(Orçamento!$U:$U,MATCH(AI$21,Orçamento!$C:$C,),1),INDEX(Orçamento!$U:$U,MATCH(AI$21&amp;"-"&amp;$F297,Orçamento!$F:$F,),1)))</f>
        <v/>
      </c>
      <c r="AJ296" s="311" t="str">
        <f ca="1">IF(AJ$21&gt;$D296,"",IF($G296=$E$6,INDEX(Orçamento!$U:$U,MATCH(AJ$21,Orçamento!$C:$C,),1),INDEX(Orçamento!$U:$U,MATCH(AJ$21&amp;"-"&amp;$F297,Orçamento!$F:$F,),1)))</f>
        <v/>
      </c>
      <c r="AK296" s="311" t="str">
        <f ca="1">IF(AK$21&gt;$D296,"",IF($G296=$E$6,INDEX(Orçamento!$U:$U,MATCH(AK$21,Orçamento!$C:$C,),1),INDEX(Orçamento!$U:$U,MATCH(AK$21&amp;"-"&amp;$F297,Orçamento!$F:$F,),1)))</f>
        <v/>
      </c>
    </row>
    <row r="297" spans="1:37" ht="13.15" customHeight="1">
      <c r="A297" s="206"/>
      <c r="B297" s="263">
        <f t="shared" ref="B297" ca="1" si="289">IF($F296&gt;$E$2,0,(1/(1-B298-C298))*(B298+C298))</f>
        <v>0</v>
      </c>
      <c r="C297" s="264" cm="1">
        <f t="array" aca="1" ref="C297" ca="1">IF(ROUND(SUM(IF(R296:AK296&lt;&gt;"",(R297:AK297)))-N296,3)&lt;&gt;0,"X",0)</f>
        <v>0</v>
      </c>
      <c r="D297" s="206"/>
      <c r="E297" s="215" t="str" cm="1">
        <f t="array" aca="1" ref="E297" ca="1">IF($F296&gt;$E$2,"",INDEX('QC rev00'!$J$9:$J$120,1+E296,1))</f>
        <v/>
      </c>
      <c r="F297" s="215" t="str" cm="1">
        <f t="array" aca="1" ref="F297" ca="1">IF($F296&gt;$E$2,"",IF($F$2=1,INDEX('QC rev00'!$M$10:$T$120,$F298,1),IF($F$2=2,INDEX(#REF!,$F298,1),INDEX(#REF!,$F298,1))))</f>
        <v/>
      </c>
      <c r="G297" s="752"/>
      <c r="H297" s="729"/>
      <c r="I297" s="730"/>
      <c r="J297" s="747"/>
      <c r="K297" s="748"/>
      <c r="L297" s="755"/>
      <c r="M297" s="734"/>
      <c r="N297" s="737"/>
      <c r="O297" s="740"/>
      <c r="P297" s="743"/>
      <c r="Q297" s="265" t="s">
        <v>90</v>
      </c>
      <c r="R297" s="312" t="str" cm="1">
        <f t="array" aca="1" ref="R297" ca="1">IF(OR($D296=0,R296="",$N296=0),"",
IF($G296=$E$6,
SUM(IF(OFFSET($R$23,,,($F296-1)*3-2,$D$3)=R296,OFFSET($R$25,,,($F296-1)*3-2,$D$3)*OFFSET($B$23,1,,($F296-1)*3-2,1))),
IF($D296=1,$N296,
SUMIF(OFFSET(Orçamento!$D$1,$B296-1,,$C296,),$F297&amp;"-"&amp;R296,OFFSET(Orçamento!$I$1,$B296-1,,$C296,))*$N296/$E297)))</f>
        <v/>
      </c>
      <c r="S297" s="312" t="str" cm="1">
        <f t="array" aca="1" ref="S297" ca="1">IF(OR($D296=0,S296="",$N296=0),"",
IF($G296=$E$6,
SUM(IF(OFFSET($R$23,,,($F296-1)*3-2,$D$3)=S296,OFFSET($R$25,,,($F296-1)*3-2,$D$3)*OFFSET($B$23,1,,($F296-1)*3-2,1))),
IF($D296=1,$N296,
SUMIF(OFFSET(Orçamento!$D$1,$B296-1,,$C296,),$F297&amp;"-"&amp;S296,OFFSET(Orçamento!$I$1,$B296-1,,$C296,))*$N296/$E297)))</f>
        <v/>
      </c>
      <c r="T297" s="312" t="str" cm="1">
        <f t="array" aca="1" ref="T297" ca="1">IF(OR($D296=0,T296="",$N296=0),"",
IF($G296=$E$6,
SUM(IF(OFFSET($R$23,,,($F296-1)*3-2,$D$3)=T296,OFFSET($R$25,,,($F296-1)*3-2,$D$3)*OFFSET($B$23,1,,($F296-1)*3-2,1))),
IF($D296=1,$N296,
SUMIF(OFFSET(Orçamento!$D$1,$B296-1,,$C296,),$F297&amp;"-"&amp;T296,OFFSET(Orçamento!$I$1,$B296-1,,$C296,))*$N296/$E297)))</f>
        <v/>
      </c>
      <c r="U297" s="313" t="str" cm="1">
        <f t="array" aca="1" ref="U297" ca="1">IF(OR($D296=0,U296="",$N296=0),"",
IF($G296=$E$6,
SUM(IF(OFFSET($R$23,,,($F296-1)*3-2,$D$3)=U296,OFFSET($R$25,,,($F296-1)*3-2,$D$3)*OFFSET($B$23,1,,($F296-1)*3-2,1))),
IF($D296=1,$N296,
SUMIF(OFFSET(Orçamento!$D$1,$B296-1,,$C296,),$F297&amp;"-"&amp;U296,OFFSET(Orçamento!$I$1,$B296-1,,$C296,))*$N296/$E297)))</f>
        <v/>
      </c>
      <c r="V297" s="312" t="str" cm="1">
        <f t="array" aca="1" ref="V297" ca="1">IF(OR($D296=0,V296="",$N296=0),"",
IF($G296=$E$6,
SUM(IF(OFFSET($R$23,,,($F296-1)*3-2,$D$3)=V296,OFFSET($R$25,,,($F296-1)*3-2,$D$3)*OFFSET($B$23,1,,($F296-1)*3-2,1))),
IF($D296=1,$N296,
SUMIF(OFFSET(Orçamento!$D$1,$B296-1,,$C296,),$F297&amp;"-"&amp;V296,OFFSET(Orçamento!$I$1,$B296-1,,$C296,))*$N296/$E297)))</f>
        <v/>
      </c>
      <c r="W297" s="312" t="str" cm="1">
        <f t="array" aca="1" ref="W297" ca="1">IF(OR($D296=0,W296="",$N296=0),"",
IF($G296=$E$6,
SUM(IF(OFFSET($R$23,,,($F296-1)*3-2,$D$3)=W296,OFFSET($R$25,,,($F296-1)*3-2,$D$3)*OFFSET($B$23,1,,($F296-1)*3-2,1))),
IF($D296=1,$N296,
SUMIF(OFFSET(Orçamento!$D$1,$B296-1,,$C296,),$F297&amp;"-"&amp;W296,OFFSET(Orçamento!$I$1,$B296-1,,$C296,))*$N296/$E297)))</f>
        <v/>
      </c>
      <c r="X297" s="312" t="str" cm="1">
        <f t="array" aca="1" ref="X297" ca="1">IF(OR($D296=0,X296="",$N296=0),"",
IF($G296=$E$6,
SUM(IF(OFFSET($R$23,,,($F296-1)*3-2,$D$3)=X296,OFFSET($R$25,,,($F296-1)*3-2,$D$3)*OFFSET($B$23,1,,($F296-1)*3-2,1))),
IF($D296=1,$N296,
SUMIF(OFFSET(Orçamento!$D$1,$B296-1,,$C296,),$F297&amp;"-"&amp;X296,OFFSET(Orçamento!$I$1,$B296-1,,$C296,))*$N296/$E297)))</f>
        <v/>
      </c>
      <c r="Y297" s="312" t="str" cm="1">
        <f t="array" aca="1" ref="Y297" ca="1">IF(OR($D296=0,Y296="",$N296=0),"",
IF($G296=$E$6,
SUM(IF(OFFSET($R$23,,,($F296-1)*3-2,$D$3)=Y296,OFFSET($R$25,,,($F296-1)*3-2,$D$3)*OFFSET($B$23,1,,($F296-1)*3-2,1))),
IF($D296=1,$N296,
SUMIF(OFFSET(Orçamento!$D$1,$B296-1,,$C296,),$F297&amp;"-"&amp;Y296,OFFSET(Orçamento!$I$1,$B296-1,,$C296,))*$N296/$E297)))</f>
        <v/>
      </c>
      <c r="Z297" s="312" t="str" cm="1">
        <f t="array" aca="1" ref="Z297" ca="1">IF(OR($D296=0,Z296="",$N296=0),"",
IF($G296=$E$6,
SUM(IF(OFFSET($R$23,,,($F296-1)*3-2,$D$3)=Z296,OFFSET($R$25,,,($F296-1)*3-2,$D$3)*OFFSET($B$23,1,,($F296-1)*3-2,1))),
IF($D296=1,$N296,
SUMIF(OFFSET(Orçamento!$D$1,$B296-1,,$C296,),$F297&amp;"-"&amp;Z296,OFFSET(Orçamento!$I$1,$B296-1,,$C296,))*$N296/$E297)))</f>
        <v/>
      </c>
      <c r="AA297" s="314" t="str" cm="1">
        <f t="array" aca="1" ref="AA297" ca="1">IF(OR($D296=0,AA296="",$N296=0),"",
IF($G296=$E$6,
SUM(IF(OFFSET($R$23,,,($F296-1)*3-2,$D$3)=AA296,OFFSET($R$25,,,($F296-1)*3-2,$D$3)*OFFSET($B$23,1,,($F296-1)*3-2,1))),
IF($D296=1,$N296,
SUMIF(OFFSET(Orçamento!$D$1,$B296-1,,$C296,),$F297&amp;"-"&amp;AA296,OFFSET(Orçamento!$I$1,$B296-1,,$C296,))*$N296/$E297)))</f>
        <v/>
      </c>
      <c r="AB297" s="314" t="str" cm="1">
        <f t="array" aca="1" ref="AB297" ca="1">IF(OR($D296=0,AB296="",$N296=0),"",
IF($G296=$E$6,
SUM(IF(OFFSET($R$23,,,($F296-1)*3-2,$D$3)=AB296,OFFSET($R$25,,,($F296-1)*3-2,$D$3)*OFFSET($B$23,1,,($F296-1)*3-2,1))),
IF($D296=1,$N296,
SUMIF(OFFSET(Orçamento!$D$1,$B296-1,,$C296,),$F297&amp;"-"&amp;AB296,OFFSET(Orçamento!$I$1,$B296-1,,$C296,))*$N296/$E297)))</f>
        <v/>
      </c>
      <c r="AC297" s="314" t="str" cm="1">
        <f t="array" aca="1" ref="AC297" ca="1">IF(OR($D296=0,AC296="",$N296=0),"",
IF($G296=$E$6,
SUM(IF(OFFSET($R$23,,,($F296-1)*3-2,$D$3)=AC296,OFFSET($R$25,,,($F296-1)*3-2,$D$3)*OFFSET($B$23,1,,($F296-1)*3-2,1))),
IF($D296=1,$N296,
SUMIF(OFFSET(Orçamento!$D$1,$B296-1,,$C296,),$F297&amp;"-"&amp;AC296,OFFSET(Orçamento!$I$1,$B296-1,,$C296,))*$N296/$E297)))</f>
        <v/>
      </c>
      <c r="AD297" s="314" t="str" cm="1">
        <f t="array" aca="1" ref="AD297" ca="1">IF(OR($D296=0,AD296="",$N296=0),"",
IF($G296=$E$6,
SUM(IF(OFFSET($R$23,,,($F296-1)*3-2,$D$3)=AD296,OFFSET($R$25,,,($F296-1)*3-2,$D$3)*OFFSET($B$23,1,,($F296-1)*3-2,1))),
IF($D296=1,$N296,
SUMIF(OFFSET(Orçamento!$D$1,$B296-1,,$C296,),$F297&amp;"-"&amp;AD296,OFFSET(Orçamento!$I$1,$B296-1,,$C296,))*$N296/$E297)))</f>
        <v/>
      </c>
      <c r="AE297" s="314" t="str" cm="1">
        <f t="array" aca="1" ref="AE297" ca="1">IF(OR($D296=0,AE296="",$N296=0),"",
IF($G296=$E$6,
SUM(IF(OFFSET($R$23,,,($F296-1)*3-2,$D$3)=AE296,OFFSET($R$25,,,($F296-1)*3-2,$D$3)*OFFSET($B$23,1,,($F296-1)*3-2,1))),
IF($D296=1,$N296,
SUMIF(OFFSET(Orçamento!$D$1,$B296-1,,$C296,),$F297&amp;"-"&amp;AE296,OFFSET(Orçamento!$I$1,$B296-1,,$C296,))*$N296/$E297)))</f>
        <v/>
      </c>
      <c r="AF297" s="314" t="str" cm="1">
        <f t="array" aca="1" ref="AF297" ca="1">IF(OR($D296=0,AF296="",$N296=0),"",
IF($G296=$E$6,
SUM(IF(OFFSET($R$23,,,($F296-1)*3-2,$D$3)=AF296,OFFSET($R$25,,,($F296-1)*3-2,$D$3)*OFFSET($B$23,1,,($F296-1)*3-2,1))),
IF($D296=1,$N296,
SUMIF(OFFSET(Orçamento!$D$1,$B296-1,,$C296,),$F297&amp;"-"&amp;AF296,OFFSET(Orçamento!$I$1,$B296-1,,$C296,))*$N296/$E297)))</f>
        <v/>
      </c>
      <c r="AG297" s="314" t="str" cm="1">
        <f t="array" aca="1" ref="AG297" ca="1">IF(OR($D296=0,AG296="",$N296=0),"",
IF($G296=$E$6,
SUM(IF(OFFSET($R$23,,,($F296-1)*3-2,$D$3)=AG296,OFFSET($R$25,,,($F296-1)*3-2,$D$3)*OFFSET($B$23,1,,($F296-1)*3-2,1))),
IF($D296=1,$N296,
SUMIF(OFFSET(Orçamento!$D$1,$B296-1,,$C296,),$F297&amp;"-"&amp;AG296,OFFSET(Orçamento!$I$1,$B296-1,,$C296,))*$N296/$E297)))</f>
        <v/>
      </c>
      <c r="AH297" s="314" t="str" cm="1">
        <f t="array" aca="1" ref="AH297" ca="1">IF(OR($D296=0,AH296="",$N296=0),"",
IF($G296=$E$6,
SUM(IF(OFFSET($R$23,,,($F296-1)*3-2,$D$3)=AH296,OFFSET($R$25,,,($F296-1)*3-2,$D$3)*OFFSET($B$23,1,,($F296-1)*3-2,1))),
IF($D296=1,$N296,
SUMIF(OFFSET(Orçamento!$D$1,$B296-1,,$C296,),$F297&amp;"-"&amp;AH296,OFFSET(Orçamento!$I$1,$B296-1,,$C296,))*$N296/$E297)))</f>
        <v/>
      </c>
      <c r="AI297" s="314" t="str" cm="1">
        <f t="array" aca="1" ref="AI297" ca="1">IF(OR($D296=0,AI296="",$N296=0),"",
IF($G296=$E$6,
SUM(IF(OFFSET($R$23,,,($F296-1)*3-2,$D$3)=AI296,OFFSET($R$25,,,($F296-1)*3-2,$D$3)*OFFSET($B$23,1,,($F296-1)*3-2,1))),
IF($D296=1,$N296,
SUMIF(OFFSET(Orçamento!$D$1,$B296-1,,$C296,),$F297&amp;"-"&amp;AI296,OFFSET(Orçamento!$I$1,$B296-1,,$C296,))*$N296/$E297)))</f>
        <v/>
      </c>
      <c r="AJ297" s="314" t="str" cm="1">
        <f t="array" aca="1" ref="AJ297" ca="1">IF(OR($D296=0,AJ296="",$N296=0),"",
IF($G296=$E$6,
SUM(IF(OFFSET($R$23,,,($F296-1)*3-2,$D$3)=AJ296,OFFSET($R$25,,,($F296-1)*3-2,$D$3)*OFFSET($B$23,1,,($F296-1)*3-2,1))),
IF($D296=1,$N296,
SUMIF(OFFSET(Orçamento!$D$1,$B296-1,,$C296,),$F297&amp;"-"&amp;AJ296,OFFSET(Orçamento!$I$1,$B296-1,,$C296,))*$N296/$E297)))</f>
        <v/>
      </c>
      <c r="AK297" s="314" t="str" cm="1">
        <f t="array" aca="1" ref="AK297" ca="1">IF(OR($D296=0,AK296="",$N296=0),"",
IF($G296=$E$6,
SUM(IF(OFFSET($R$23,,,($F296-1)*3-2,$D$3)=AK296,OFFSET($R$25,,,($F296-1)*3-2,$D$3)*OFFSET($B$23,1,,($F296-1)*3-2,1))),
IF($D296=1,$N296,
SUMIF(OFFSET(Orçamento!$D$1,$B296-1,,$C296,),$F297&amp;"-"&amp;AK296,OFFSET(Orçamento!$I$1,$B296-1,,$C296,))*$N296/$E297)))</f>
        <v/>
      </c>
    </row>
    <row r="298" spans="1:37" ht="13.15" customHeight="1">
      <c r="A298" s="206"/>
      <c r="B298" s="266" t="str" cm="1">
        <f t="array" aca="1" ref="B298" ca="1">IF($F296&gt;$E$2,"",IF($F$2=1,INDEX('QC rev00'!$M$10:$T$120,$F298,5),IF($F$2=2,INDEX(#REF!,$F298,5),INDEX(#REF!,$F298,5))))</f>
        <v/>
      </c>
      <c r="C298" s="266" t="str" cm="1">
        <f t="array" aca="1" ref="C298" ca="1">IF($F296&gt;$E$2,"",IF($F$2=1,INDEX('QC rev00'!$M$10:$T$120,$F298,6),IF($F$2=2,INDEX(#REF!,$F298,6),INDEX(#REF!,$F298,6))))</f>
        <v/>
      </c>
      <c r="D298" s="207"/>
      <c r="E298" s="207"/>
      <c r="F298" s="207" t="str">
        <f ca="1">IF(F296&gt;$E$2,"",MATCH(F296,'QC rev00'!$C$10:$C$120,))</f>
        <v/>
      </c>
      <c r="G298" s="753"/>
      <c r="H298" s="731"/>
      <c r="I298" s="732"/>
      <c r="J298" s="749"/>
      <c r="K298" s="750"/>
      <c r="L298" s="756"/>
      <c r="M298" s="735"/>
      <c r="N298" s="738"/>
      <c r="O298" s="741"/>
      <c r="P298" s="744"/>
      <c r="Q298" s="267" t="s">
        <v>91</v>
      </c>
      <c r="R298" s="588">
        <f t="shared" ref="R298:AK298" ca="1" si="290">IFERROR(R297*$O296,0)</f>
        <v>0</v>
      </c>
      <c r="S298" s="588">
        <f t="shared" ca="1" si="290"/>
        <v>0</v>
      </c>
      <c r="T298" s="588">
        <f t="shared" ca="1" si="290"/>
        <v>0</v>
      </c>
      <c r="U298" s="589">
        <f t="shared" ca="1" si="290"/>
        <v>0</v>
      </c>
      <c r="V298" s="588">
        <f t="shared" ca="1" si="290"/>
        <v>0</v>
      </c>
      <c r="W298" s="588">
        <f t="shared" ca="1" si="290"/>
        <v>0</v>
      </c>
      <c r="X298" s="588">
        <f t="shared" ca="1" si="290"/>
        <v>0</v>
      </c>
      <c r="Y298" s="588">
        <f t="shared" ca="1" si="290"/>
        <v>0</v>
      </c>
      <c r="Z298" s="588">
        <f t="shared" ca="1" si="290"/>
        <v>0</v>
      </c>
      <c r="AA298" s="588">
        <f t="shared" ca="1" si="290"/>
        <v>0</v>
      </c>
      <c r="AB298" s="588">
        <f t="shared" ca="1" si="290"/>
        <v>0</v>
      </c>
      <c r="AC298" s="588">
        <f t="shared" ca="1" si="290"/>
        <v>0</v>
      </c>
      <c r="AD298" s="588">
        <f t="shared" ca="1" si="290"/>
        <v>0</v>
      </c>
      <c r="AE298" s="588">
        <f t="shared" ca="1" si="290"/>
        <v>0</v>
      </c>
      <c r="AF298" s="588">
        <f t="shared" ca="1" si="290"/>
        <v>0</v>
      </c>
      <c r="AG298" s="588">
        <f t="shared" ca="1" si="290"/>
        <v>0</v>
      </c>
      <c r="AH298" s="588">
        <f t="shared" ca="1" si="290"/>
        <v>0</v>
      </c>
      <c r="AI298" s="588">
        <f t="shared" ca="1" si="290"/>
        <v>0</v>
      </c>
      <c r="AJ298" s="588">
        <f t="shared" ca="1" si="290"/>
        <v>0</v>
      </c>
      <c r="AK298" s="588">
        <f t="shared" ca="1" si="290"/>
        <v>0</v>
      </c>
    </row>
    <row r="299" spans="1:37" ht="13.15" customHeight="1">
      <c r="A299" s="206"/>
      <c r="B299" s="261">
        <f ca="1">IF($F299&gt;$E$2,0,IF(E299&lt;&gt;"",MATCH(F300&amp;" - Mapa",Orçamento!J:J,),0))</f>
        <v>0</v>
      </c>
      <c r="C299" s="215">
        <f ca="1">IF($D299&gt;1,_xlfn.MAXIFS(Orçamento!G:G,Orçamento!J:J,F300&amp;" - Mapa")+6-B299,0)</f>
        <v>0</v>
      </c>
      <c r="D299" s="261">
        <f ca="1">IF($F299&gt;$E$2,0,IF($G299=$E$6,$D$2,IF(E299&lt;&gt;"",_xlfn.MAXIFS(Orçamento!E:E,Orçamento!J:J,F300&amp;" - Mapa"),0)))</f>
        <v>0</v>
      </c>
      <c r="E299" s="215" t="str">
        <f ca="1">IF(F300="","",_xlfn.IFNA(MATCH($F300,'QC rev00'!$G$10:$G$120,),""))</f>
        <v/>
      </c>
      <c r="F299" s="207" cm="1">
        <f t="array" aca="1" ref="F299" ca="1">OFFSET(F299,-3,,,)+1</f>
        <v>93</v>
      </c>
      <c r="G299" s="751" t="str" cm="1">
        <f t="array" aca="1" ref="G299" ca="1">IF($F299&gt;$E$2,"",IF($F$2=1,INDEX('QC rev00'!$M$10:$T$120,$F301,2),IF($F$2=2,INDEX(#REF!,$F301,2),INDEX(#REF!,$F301,2))))</f>
        <v/>
      </c>
      <c r="H299" s="727" t="str" cm="1">
        <f t="array" aca="1" ref="H299" ca="1">IF($F299&gt;$E$2,"",IF($F$2=1,INDEX('QC rev00'!$M$10:$T$120,$F301,3),IF($F$2=2,INDEX(#REF!,$F301,3),INDEX(#REF!,$F301,3))))</f>
        <v/>
      </c>
      <c r="I299" s="728"/>
      <c r="J299" s="745"/>
      <c r="K299" s="746"/>
      <c r="L299" s="754" t="str" cm="1">
        <f t="array" aca="1" ref="L299" ca="1">IF($F299&gt;$E$2,"",IF($F$2=1,INDEX('QC rev00'!$M$10:$T$120,$F301,7),IF($F$2=2,INDEX(#REF!,$F301,7),INDEX(#REF!,$F301,7))))</f>
        <v/>
      </c>
      <c r="M299" s="733" t="str" cm="1">
        <f t="array" aca="1" ref="M299" ca="1">IF($F299&gt;$E$2,"",IF($F$2=1,INDEX('QC rev00'!$M$10:$T$120,$F301,8),IF($F$2=2,INDEX(#REF!,$F301,8),INDEX(#REF!,$F301,8))))</f>
        <v/>
      </c>
      <c r="N299" s="736" cm="1">
        <f t="array" aca="1" ref="N299" ca="1">IF($F299&gt;$E$2,0,IF(_xlfn.IFNA(MATCH($G299,Listas!$E$4:$E$206,),0)&gt;0,$F$5,IF($F$2=1,INDEX('QC rev00'!$M$10:$U$120,$F301,9),IF($F$2=2,INDEX(#REF!,$F301,9),INDEX(#REF!,$F301,9)))))</f>
        <v>0</v>
      </c>
      <c r="O299" s="739" cm="1">
        <f t="array" aca="1" ref="O299" ca="1">IF($F299&gt;$E$2,0,IF(_xlfn.IFNA(MATCH($G299,Listas!$E$4:$E$206,),0)&gt;0,1,IF($H$10=0,0,IF($F$2=1,INDEX('QC rev00'!$M$10:$BC$120,$F301,9+$F$3),IF($F$2=2,INDEX(#REF!,$F301,9+$F$3),INDEX(#REF!,$F301,9+$F$3)))*IF($E$5="X",1,1-$B301-$C301))))</f>
        <v>0</v>
      </c>
      <c r="P299" s="742">
        <f t="shared" ref="P299" ca="1" si="291">N299*O299</f>
        <v>0</v>
      </c>
      <c r="Q299" s="262" t="s">
        <v>89</v>
      </c>
      <c r="R299" s="308" t="str" cm="1">
        <f t="array" aca="1" ref="R299" ca="1">IF($D299=0,"",IF($G299=$E$6,INDEX(Orçamento!$U:$U,MATCH(R$21,Orçamento!$C:$C,),1),INDEX(Orçamento!$U:$U,$B299,1)))</f>
        <v/>
      </c>
      <c r="S299" s="309" t="str">
        <f ca="1">IF(S$21&gt;$D299,"",IF($G299=$E$6,INDEX(Orçamento!$U:$U,MATCH(S$21,Orçamento!$C:$C,),1),INDEX(Orçamento!$U:$U,MATCH(S$21&amp;"-"&amp;$F300,Orçamento!$F:$F,),1)))</f>
        <v/>
      </c>
      <c r="T299" s="309" t="str">
        <f ca="1">IF(T$21&gt;$D299,"",IF($G299=$E$6,INDEX(Orçamento!$U:$U,MATCH(T$21,Orçamento!$C:$C,),1),INDEX(Orçamento!$U:$U,MATCH(T$21&amp;"-"&amp;$F300,Orçamento!$F:$F,),1)))</f>
        <v/>
      </c>
      <c r="U299" s="310" t="str">
        <f ca="1">IF(U$21&gt;$D299,"",IF($G299=$E$6,INDEX(Orçamento!$U:$U,MATCH(U$21,Orçamento!$C:$C,),1),INDEX(Orçamento!$U:$U,MATCH(U$21&amp;"-"&amp;$F300,Orçamento!$F:$F,),1)))</f>
        <v/>
      </c>
      <c r="V299" s="309" t="str">
        <f ca="1">IF(V$21&gt;$D299,"",IF($G299=$E$6,INDEX(Orçamento!$U:$U,MATCH(V$21,Orçamento!$C:$C,),1),INDEX(Orçamento!$U:$U,MATCH(V$21&amp;"-"&amp;$F300,Orçamento!$F:$F,),1)))</f>
        <v/>
      </c>
      <c r="W299" s="309" t="str">
        <f ca="1">IF(W$21&gt;$D299,"",IF($G299=$E$6,INDEX(Orçamento!$U:$U,MATCH(W$21,Orçamento!$C:$C,),1),INDEX(Orçamento!$U:$U,MATCH(W$21&amp;"-"&amp;$F300,Orçamento!$F:$F,),1)))</f>
        <v/>
      </c>
      <c r="X299" s="309" t="str">
        <f ca="1">IF(X$21&gt;$D299,"",IF($G299=$E$6,INDEX(Orçamento!$U:$U,MATCH(X$21,Orçamento!$C:$C,),1),INDEX(Orçamento!$U:$U,MATCH(X$21&amp;"-"&amp;$F300,Orçamento!$F:$F,),1)))</f>
        <v/>
      </c>
      <c r="Y299" s="309" t="str">
        <f ca="1">IF(Y$21&gt;$D299,"",IF($G299=$E$6,INDEX(Orçamento!$U:$U,MATCH(Y$21,Orçamento!$C:$C,),1),INDEX(Orçamento!$U:$U,MATCH(Y$21&amp;"-"&amp;$F300,Orçamento!$F:$F,),1)))</f>
        <v/>
      </c>
      <c r="Z299" s="309" t="str">
        <f ca="1">IF(Z$21&gt;$D299,"",IF($G299=$E$6,INDEX(Orçamento!$U:$U,MATCH(Z$21,Orçamento!$C:$C,),1),INDEX(Orçamento!$U:$U,MATCH(Z$21&amp;"-"&amp;$F300,Orçamento!$F:$F,),1)))</f>
        <v/>
      </c>
      <c r="AA299" s="311" t="str">
        <f ca="1">IF(AA$21&gt;$D299,"",IF($G299=$E$6,INDEX(Orçamento!$U:$U,MATCH(AA$21,Orçamento!$C:$C,),1),INDEX(Orçamento!$U:$U,MATCH(AA$21&amp;"-"&amp;$F300,Orçamento!$F:$F,),1)))</f>
        <v/>
      </c>
      <c r="AB299" s="311" t="str">
        <f ca="1">IF(AB$21&gt;$D299,"",IF($G299=$E$6,INDEX(Orçamento!$U:$U,MATCH(AB$21,Orçamento!$C:$C,),1),INDEX(Orçamento!$U:$U,MATCH(AB$21&amp;"-"&amp;$F300,Orçamento!$F:$F,),1)))</f>
        <v/>
      </c>
      <c r="AC299" s="311" t="str">
        <f ca="1">IF(AC$21&gt;$D299,"",IF($G299=$E$6,INDEX(Orçamento!$U:$U,MATCH(AC$21,Orçamento!$C:$C,),1),INDEX(Orçamento!$U:$U,MATCH(AC$21&amp;"-"&amp;$F300,Orçamento!$F:$F,),1)))</f>
        <v/>
      </c>
      <c r="AD299" s="311" t="str">
        <f ca="1">IF(AD$21&gt;$D299,"",IF($G299=$E$6,INDEX(Orçamento!$U:$U,MATCH(AD$21,Orçamento!$C:$C,),1),INDEX(Orçamento!$U:$U,MATCH(AD$21&amp;"-"&amp;$F300,Orçamento!$F:$F,),1)))</f>
        <v/>
      </c>
      <c r="AE299" s="311" t="str">
        <f ca="1">IF(AE$21&gt;$D299,"",IF($G299=$E$6,INDEX(Orçamento!$U:$U,MATCH(AE$21,Orçamento!$C:$C,),1),INDEX(Orçamento!$U:$U,MATCH(AE$21&amp;"-"&amp;$F300,Orçamento!$F:$F,),1)))</f>
        <v/>
      </c>
      <c r="AF299" s="311" t="str">
        <f ca="1">IF(AF$21&gt;$D299,"",IF($G299=$E$6,INDEX(Orçamento!$U:$U,MATCH(AF$21,Orçamento!$C:$C,),1),INDEX(Orçamento!$U:$U,MATCH(AF$21&amp;"-"&amp;$F300,Orçamento!$F:$F,),1)))</f>
        <v/>
      </c>
      <c r="AG299" s="311" t="str">
        <f ca="1">IF(AG$21&gt;$D299,"",IF($G299=$E$6,INDEX(Orçamento!$U:$U,MATCH(AG$21,Orçamento!$C:$C,),1),INDEX(Orçamento!$U:$U,MATCH(AG$21&amp;"-"&amp;$F300,Orçamento!$F:$F,),1)))</f>
        <v/>
      </c>
      <c r="AH299" s="311" t="str">
        <f ca="1">IF(AH$21&gt;$D299,"",IF($G299=$E$6,INDEX(Orçamento!$U:$U,MATCH(AH$21,Orçamento!$C:$C,),1),INDEX(Orçamento!$U:$U,MATCH(AH$21&amp;"-"&amp;$F300,Orçamento!$F:$F,),1)))</f>
        <v/>
      </c>
      <c r="AI299" s="311" t="str">
        <f ca="1">IF(AI$21&gt;$D299,"",IF($G299=$E$6,INDEX(Orçamento!$U:$U,MATCH(AI$21,Orçamento!$C:$C,),1),INDEX(Orçamento!$U:$U,MATCH(AI$21&amp;"-"&amp;$F300,Orçamento!$F:$F,),1)))</f>
        <v/>
      </c>
      <c r="AJ299" s="311" t="str">
        <f ca="1">IF(AJ$21&gt;$D299,"",IF($G299=$E$6,INDEX(Orçamento!$U:$U,MATCH(AJ$21,Orçamento!$C:$C,),1),INDEX(Orçamento!$U:$U,MATCH(AJ$21&amp;"-"&amp;$F300,Orçamento!$F:$F,),1)))</f>
        <v/>
      </c>
      <c r="AK299" s="311" t="str">
        <f ca="1">IF(AK$21&gt;$D299,"",IF($G299=$E$6,INDEX(Orçamento!$U:$U,MATCH(AK$21,Orçamento!$C:$C,),1),INDEX(Orçamento!$U:$U,MATCH(AK$21&amp;"-"&amp;$F300,Orçamento!$F:$F,),1)))</f>
        <v/>
      </c>
    </row>
    <row r="300" spans="1:37" ht="13.15" customHeight="1">
      <c r="A300" s="206"/>
      <c r="B300" s="263">
        <f t="shared" ref="B300" ca="1" si="292">IF($F299&gt;$E$2,0,(1/(1-B301-C301))*(B301+C301))</f>
        <v>0</v>
      </c>
      <c r="C300" s="264" cm="1">
        <f t="array" aca="1" ref="C300" ca="1">IF(ROUND(SUM(IF(R299:AK299&lt;&gt;"",(R300:AK300)))-N299,3)&lt;&gt;0,"X",0)</f>
        <v>0</v>
      </c>
      <c r="D300" s="206"/>
      <c r="E300" s="215" t="str" cm="1">
        <f t="array" aca="1" ref="E300" ca="1">IF($F299&gt;$E$2,"",INDEX('QC rev00'!$J$9:$J$120,1+E299,1))</f>
        <v/>
      </c>
      <c r="F300" s="215" t="str" cm="1">
        <f t="array" aca="1" ref="F300" ca="1">IF($F299&gt;$E$2,"",IF($F$2=1,INDEX('QC rev00'!$M$10:$T$120,$F301,1),IF($F$2=2,INDEX(#REF!,$F301,1),INDEX(#REF!,$F301,1))))</f>
        <v/>
      </c>
      <c r="G300" s="752"/>
      <c r="H300" s="729"/>
      <c r="I300" s="730"/>
      <c r="J300" s="747"/>
      <c r="K300" s="748"/>
      <c r="L300" s="755"/>
      <c r="M300" s="734"/>
      <c r="N300" s="737"/>
      <c r="O300" s="740"/>
      <c r="P300" s="743"/>
      <c r="Q300" s="265" t="s">
        <v>90</v>
      </c>
      <c r="R300" s="312" t="str" cm="1">
        <f t="array" aca="1" ref="R300" ca="1">IF(OR($D299=0,R299="",$N299=0),"",
IF($G299=$E$6,
SUM(IF(OFFSET($R$23,,,($F299-1)*3-2,$D$3)=R299,OFFSET($R$25,,,($F299-1)*3-2,$D$3)*OFFSET($B$23,1,,($F299-1)*3-2,1))),
IF($D299=1,$N299,
SUMIF(OFFSET(Orçamento!$D$1,$B299-1,,$C299,),$F300&amp;"-"&amp;R299,OFFSET(Orçamento!$I$1,$B299-1,,$C299,))*$N299/$E300)))</f>
        <v/>
      </c>
      <c r="S300" s="312" t="str" cm="1">
        <f t="array" aca="1" ref="S300" ca="1">IF(OR($D299=0,S299="",$N299=0),"",
IF($G299=$E$6,
SUM(IF(OFFSET($R$23,,,($F299-1)*3-2,$D$3)=S299,OFFSET($R$25,,,($F299-1)*3-2,$D$3)*OFFSET($B$23,1,,($F299-1)*3-2,1))),
IF($D299=1,$N299,
SUMIF(OFFSET(Orçamento!$D$1,$B299-1,,$C299,),$F300&amp;"-"&amp;S299,OFFSET(Orçamento!$I$1,$B299-1,,$C299,))*$N299/$E300)))</f>
        <v/>
      </c>
      <c r="T300" s="312" t="str" cm="1">
        <f t="array" aca="1" ref="T300" ca="1">IF(OR($D299=0,T299="",$N299=0),"",
IF($G299=$E$6,
SUM(IF(OFFSET($R$23,,,($F299-1)*3-2,$D$3)=T299,OFFSET($R$25,,,($F299-1)*3-2,$D$3)*OFFSET($B$23,1,,($F299-1)*3-2,1))),
IF($D299=1,$N299,
SUMIF(OFFSET(Orçamento!$D$1,$B299-1,,$C299,),$F300&amp;"-"&amp;T299,OFFSET(Orçamento!$I$1,$B299-1,,$C299,))*$N299/$E300)))</f>
        <v/>
      </c>
      <c r="U300" s="313" t="str" cm="1">
        <f t="array" aca="1" ref="U300" ca="1">IF(OR($D299=0,U299="",$N299=0),"",
IF($G299=$E$6,
SUM(IF(OFFSET($R$23,,,($F299-1)*3-2,$D$3)=U299,OFFSET($R$25,,,($F299-1)*3-2,$D$3)*OFFSET($B$23,1,,($F299-1)*3-2,1))),
IF($D299=1,$N299,
SUMIF(OFFSET(Orçamento!$D$1,$B299-1,,$C299,),$F300&amp;"-"&amp;U299,OFFSET(Orçamento!$I$1,$B299-1,,$C299,))*$N299/$E300)))</f>
        <v/>
      </c>
      <c r="V300" s="312" t="str" cm="1">
        <f t="array" aca="1" ref="V300" ca="1">IF(OR($D299=0,V299="",$N299=0),"",
IF($G299=$E$6,
SUM(IF(OFFSET($R$23,,,($F299-1)*3-2,$D$3)=V299,OFFSET($R$25,,,($F299-1)*3-2,$D$3)*OFFSET($B$23,1,,($F299-1)*3-2,1))),
IF($D299=1,$N299,
SUMIF(OFFSET(Orçamento!$D$1,$B299-1,,$C299,),$F300&amp;"-"&amp;V299,OFFSET(Orçamento!$I$1,$B299-1,,$C299,))*$N299/$E300)))</f>
        <v/>
      </c>
      <c r="W300" s="312" t="str" cm="1">
        <f t="array" aca="1" ref="W300" ca="1">IF(OR($D299=0,W299="",$N299=0),"",
IF($G299=$E$6,
SUM(IF(OFFSET($R$23,,,($F299-1)*3-2,$D$3)=W299,OFFSET($R$25,,,($F299-1)*3-2,$D$3)*OFFSET($B$23,1,,($F299-1)*3-2,1))),
IF($D299=1,$N299,
SUMIF(OFFSET(Orçamento!$D$1,$B299-1,,$C299,),$F300&amp;"-"&amp;W299,OFFSET(Orçamento!$I$1,$B299-1,,$C299,))*$N299/$E300)))</f>
        <v/>
      </c>
      <c r="X300" s="312" t="str" cm="1">
        <f t="array" aca="1" ref="X300" ca="1">IF(OR($D299=0,X299="",$N299=0),"",
IF($G299=$E$6,
SUM(IF(OFFSET($R$23,,,($F299-1)*3-2,$D$3)=X299,OFFSET($R$25,,,($F299-1)*3-2,$D$3)*OFFSET($B$23,1,,($F299-1)*3-2,1))),
IF($D299=1,$N299,
SUMIF(OFFSET(Orçamento!$D$1,$B299-1,,$C299,),$F300&amp;"-"&amp;X299,OFFSET(Orçamento!$I$1,$B299-1,,$C299,))*$N299/$E300)))</f>
        <v/>
      </c>
      <c r="Y300" s="312" t="str" cm="1">
        <f t="array" aca="1" ref="Y300" ca="1">IF(OR($D299=0,Y299="",$N299=0),"",
IF($G299=$E$6,
SUM(IF(OFFSET($R$23,,,($F299-1)*3-2,$D$3)=Y299,OFFSET($R$25,,,($F299-1)*3-2,$D$3)*OFFSET($B$23,1,,($F299-1)*3-2,1))),
IF($D299=1,$N299,
SUMIF(OFFSET(Orçamento!$D$1,$B299-1,,$C299,),$F300&amp;"-"&amp;Y299,OFFSET(Orçamento!$I$1,$B299-1,,$C299,))*$N299/$E300)))</f>
        <v/>
      </c>
      <c r="Z300" s="312" t="str" cm="1">
        <f t="array" aca="1" ref="Z300" ca="1">IF(OR($D299=0,Z299="",$N299=0),"",
IF($G299=$E$6,
SUM(IF(OFFSET($R$23,,,($F299-1)*3-2,$D$3)=Z299,OFFSET($R$25,,,($F299-1)*3-2,$D$3)*OFFSET($B$23,1,,($F299-1)*3-2,1))),
IF($D299=1,$N299,
SUMIF(OFFSET(Orçamento!$D$1,$B299-1,,$C299,),$F300&amp;"-"&amp;Z299,OFFSET(Orçamento!$I$1,$B299-1,,$C299,))*$N299/$E300)))</f>
        <v/>
      </c>
      <c r="AA300" s="314" t="str" cm="1">
        <f t="array" aca="1" ref="AA300" ca="1">IF(OR($D299=0,AA299="",$N299=0),"",
IF($G299=$E$6,
SUM(IF(OFFSET($R$23,,,($F299-1)*3-2,$D$3)=AA299,OFFSET($R$25,,,($F299-1)*3-2,$D$3)*OFFSET($B$23,1,,($F299-1)*3-2,1))),
IF($D299=1,$N299,
SUMIF(OFFSET(Orçamento!$D$1,$B299-1,,$C299,),$F300&amp;"-"&amp;AA299,OFFSET(Orçamento!$I$1,$B299-1,,$C299,))*$N299/$E300)))</f>
        <v/>
      </c>
      <c r="AB300" s="314" t="str" cm="1">
        <f t="array" aca="1" ref="AB300" ca="1">IF(OR($D299=0,AB299="",$N299=0),"",
IF($G299=$E$6,
SUM(IF(OFFSET($R$23,,,($F299-1)*3-2,$D$3)=AB299,OFFSET($R$25,,,($F299-1)*3-2,$D$3)*OFFSET($B$23,1,,($F299-1)*3-2,1))),
IF($D299=1,$N299,
SUMIF(OFFSET(Orçamento!$D$1,$B299-1,,$C299,),$F300&amp;"-"&amp;AB299,OFFSET(Orçamento!$I$1,$B299-1,,$C299,))*$N299/$E300)))</f>
        <v/>
      </c>
      <c r="AC300" s="314" t="str" cm="1">
        <f t="array" aca="1" ref="AC300" ca="1">IF(OR($D299=0,AC299="",$N299=0),"",
IF($G299=$E$6,
SUM(IF(OFFSET($R$23,,,($F299-1)*3-2,$D$3)=AC299,OFFSET($R$25,,,($F299-1)*3-2,$D$3)*OFFSET($B$23,1,,($F299-1)*3-2,1))),
IF($D299=1,$N299,
SUMIF(OFFSET(Orçamento!$D$1,$B299-1,,$C299,),$F300&amp;"-"&amp;AC299,OFFSET(Orçamento!$I$1,$B299-1,,$C299,))*$N299/$E300)))</f>
        <v/>
      </c>
      <c r="AD300" s="314" t="str" cm="1">
        <f t="array" aca="1" ref="AD300" ca="1">IF(OR($D299=0,AD299="",$N299=0),"",
IF($G299=$E$6,
SUM(IF(OFFSET($R$23,,,($F299-1)*3-2,$D$3)=AD299,OFFSET($R$25,,,($F299-1)*3-2,$D$3)*OFFSET($B$23,1,,($F299-1)*3-2,1))),
IF($D299=1,$N299,
SUMIF(OFFSET(Orçamento!$D$1,$B299-1,,$C299,),$F300&amp;"-"&amp;AD299,OFFSET(Orçamento!$I$1,$B299-1,,$C299,))*$N299/$E300)))</f>
        <v/>
      </c>
      <c r="AE300" s="314" t="str" cm="1">
        <f t="array" aca="1" ref="AE300" ca="1">IF(OR($D299=0,AE299="",$N299=0),"",
IF($G299=$E$6,
SUM(IF(OFFSET($R$23,,,($F299-1)*3-2,$D$3)=AE299,OFFSET($R$25,,,($F299-1)*3-2,$D$3)*OFFSET($B$23,1,,($F299-1)*3-2,1))),
IF($D299=1,$N299,
SUMIF(OFFSET(Orçamento!$D$1,$B299-1,,$C299,),$F300&amp;"-"&amp;AE299,OFFSET(Orçamento!$I$1,$B299-1,,$C299,))*$N299/$E300)))</f>
        <v/>
      </c>
      <c r="AF300" s="314" t="str" cm="1">
        <f t="array" aca="1" ref="AF300" ca="1">IF(OR($D299=0,AF299="",$N299=0),"",
IF($G299=$E$6,
SUM(IF(OFFSET($R$23,,,($F299-1)*3-2,$D$3)=AF299,OFFSET($R$25,,,($F299-1)*3-2,$D$3)*OFFSET($B$23,1,,($F299-1)*3-2,1))),
IF($D299=1,$N299,
SUMIF(OFFSET(Orçamento!$D$1,$B299-1,,$C299,),$F300&amp;"-"&amp;AF299,OFFSET(Orçamento!$I$1,$B299-1,,$C299,))*$N299/$E300)))</f>
        <v/>
      </c>
      <c r="AG300" s="314" t="str" cm="1">
        <f t="array" aca="1" ref="AG300" ca="1">IF(OR($D299=0,AG299="",$N299=0),"",
IF($G299=$E$6,
SUM(IF(OFFSET($R$23,,,($F299-1)*3-2,$D$3)=AG299,OFFSET($R$25,,,($F299-1)*3-2,$D$3)*OFFSET($B$23,1,,($F299-1)*3-2,1))),
IF($D299=1,$N299,
SUMIF(OFFSET(Orçamento!$D$1,$B299-1,,$C299,),$F300&amp;"-"&amp;AG299,OFFSET(Orçamento!$I$1,$B299-1,,$C299,))*$N299/$E300)))</f>
        <v/>
      </c>
      <c r="AH300" s="314" t="str" cm="1">
        <f t="array" aca="1" ref="AH300" ca="1">IF(OR($D299=0,AH299="",$N299=0),"",
IF($G299=$E$6,
SUM(IF(OFFSET($R$23,,,($F299-1)*3-2,$D$3)=AH299,OFFSET($R$25,,,($F299-1)*3-2,$D$3)*OFFSET($B$23,1,,($F299-1)*3-2,1))),
IF($D299=1,$N299,
SUMIF(OFFSET(Orçamento!$D$1,$B299-1,,$C299,),$F300&amp;"-"&amp;AH299,OFFSET(Orçamento!$I$1,$B299-1,,$C299,))*$N299/$E300)))</f>
        <v/>
      </c>
      <c r="AI300" s="314" t="str" cm="1">
        <f t="array" aca="1" ref="AI300" ca="1">IF(OR($D299=0,AI299="",$N299=0),"",
IF($G299=$E$6,
SUM(IF(OFFSET($R$23,,,($F299-1)*3-2,$D$3)=AI299,OFFSET($R$25,,,($F299-1)*3-2,$D$3)*OFFSET($B$23,1,,($F299-1)*3-2,1))),
IF($D299=1,$N299,
SUMIF(OFFSET(Orçamento!$D$1,$B299-1,,$C299,),$F300&amp;"-"&amp;AI299,OFFSET(Orçamento!$I$1,$B299-1,,$C299,))*$N299/$E300)))</f>
        <v/>
      </c>
      <c r="AJ300" s="314" t="str" cm="1">
        <f t="array" aca="1" ref="AJ300" ca="1">IF(OR($D299=0,AJ299="",$N299=0),"",
IF($G299=$E$6,
SUM(IF(OFFSET($R$23,,,($F299-1)*3-2,$D$3)=AJ299,OFFSET($R$25,,,($F299-1)*3-2,$D$3)*OFFSET($B$23,1,,($F299-1)*3-2,1))),
IF($D299=1,$N299,
SUMIF(OFFSET(Orçamento!$D$1,$B299-1,,$C299,),$F300&amp;"-"&amp;AJ299,OFFSET(Orçamento!$I$1,$B299-1,,$C299,))*$N299/$E300)))</f>
        <v/>
      </c>
      <c r="AK300" s="314" t="str" cm="1">
        <f t="array" aca="1" ref="AK300" ca="1">IF(OR($D299=0,AK299="",$N299=0),"",
IF($G299=$E$6,
SUM(IF(OFFSET($R$23,,,($F299-1)*3-2,$D$3)=AK299,OFFSET($R$25,,,($F299-1)*3-2,$D$3)*OFFSET($B$23,1,,($F299-1)*3-2,1))),
IF($D299=1,$N299,
SUMIF(OFFSET(Orçamento!$D$1,$B299-1,,$C299,),$F300&amp;"-"&amp;AK299,OFFSET(Orçamento!$I$1,$B299-1,,$C299,))*$N299/$E300)))</f>
        <v/>
      </c>
    </row>
    <row r="301" spans="1:37" ht="13.15" customHeight="1">
      <c r="A301" s="206"/>
      <c r="B301" s="266" t="str" cm="1">
        <f t="array" aca="1" ref="B301" ca="1">IF($F299&gt;$E$2,"",IF($F$2=1,INDEX('QC rev00'!$M$10:$T$120,$F301,5),IF($F$2=2,INDEX(#REF!,$F301,5),INDEX(#REF!,$F301,5))))</f>
        <v/>
      </c>
      <c r="C301" s="266" t="str" cm="1">
        <f t="array" aca="1" ref="C301" ca="1">IF($F299&gt;$E$2,"",IF($F$2=1,INDEX('QC rev00'!$M$10:$T$120,$F301,6),IF($F$2=2,INDEX(#REF!,$F301,6),INDEX(#REF!,$F301,6))))</f>
        <v/>
      </c>
      <c r="D301" s="207"/>
      <c r="E301" s="207"/>
      <c r="F301" s="207" t="str">
        <f ca="1">IF(F299&gt;$E$2,"",MATCH(F299,'QC rev00'!$C$10:$C$120,))</f>
        <v/>
      </c>
      <c r="G301" s="753"/>
      <c r="H301" s="731"/>
      <c r="I301" s="732"/>
      <c r="J301" s="749"/>
      <c r="K301" s="750"/>
      <c r="L301" s="756"/>
      <c r="M301" s="735"/>
      <c r="N301" s="738"/>
      <c r="O301" s="741"/>
      <c r="P301" s="744"/>
      <c r="Q301" s="267" t="s">
        <v>91</v>
      </c>
      <c r="R301" s="588">
        <f t="shared" ref="R301:AK301" ca="1" si="293">IFERROR(R300*$O299,0)</f>
        <v>0</v>
      </c>
      <c r="S301" s="588">
        <f t="shared" ca="1" si="293"/>
        <v>0</v>
      </c>
      <c r="T301" s="588">
        <f t="shared" ca="1" si="293"/>
        <v>0</v>
      </c>
      <c r="U301" s="589">
        <f t="shared" ca="1" si="293"/>
        <v>0</v>
      </c>
      <c r="V301" s="588">
        <f t="shared" ca="1" si="293"/>
        <v>0</v>
      </c>
      <c r="W301" s="588">
        <f t="shared" ca="1" si="293"/>
        <v>0</v>
      </c>
      <c r="X301" s="588">
        <f t="shared" ca="1" si="293"/>
        <v>0</v>
      </c>
      <c r="Y301" s="588">
        <f t="shared" ca="1" si="293"/>
        <v>0</v>
      </c>
      <c r="Z301" s="588">
        <f t="shared" ca="1" si="293"/>
        <v>0</v>
      </c>
      <c r="AA301" s="588">
        <f t="shared" ca="1" si="293"/>
        <v>0</v>
      </c>
      <c r="AB301" s="588">
        <f t="shared" ca="1" si="293"/>
        <v>0</v>
      </c>
      <c r="AC301" s="588">
        <f t="shared" ca="1" si="293"/>
        <v>0</v>
      </c>
      <c r="AD301" s="588">
        <f t="shared" ca="1" si="293"/>
        <v>0</v>
      </c>
      <c r="AE301" s="588">
        <f t="shared" ca="1" si="293"/>
        <v>0</v>
      </c>
      <c r="AF301" s="588">
        <f t="shared" ca="1" si="293"/>
        <v>0</v>
      </c>
      <c r="AG301" s="588">
        <f t="shared" ca="1" si="293"/>
        <v>0</v>
      </c>
      <c r="AH301" s="588">
        <f t="shared" ca="1" si="293"/>
        <v>0</v>
      </c>
      <c r="AI301" s="588">
        <f t="shared" ca="1" si="293"/>
        <v>0</v>
      </c>
      <c r="AJ301" s="588">
        <f t="shared" ca="1" si="293"/>
        <v>0</v>
      </c>
      <c r="AK301" s="588">
        <f t="shared" ca="1" si="293"/>
        <v>0</v>
      </c>
    </row>
    <row r="302" spans="1:37" ht="13.15" customHeight="1">
      <c r="A302" s="206"/>
      <c r="B302" s="261">
        <f ca="1">IF($F302&gt;$E$2,0,IF(E302&lt;&gt;"",MATCH(F303&amp;" - Mapa",Orçamento!J:J,),0))</f>
        <v>0</v>
      </c>
      <c r="C302" s="215">
        <f ca="1">IF($D302&gt;1,_xlfn.MAXIFS(Orçamento!G:G,Orçamento!J:J,F303&amp;" - Mapa")+6-B302,0)</f>
        <v>0</v>
      </c>
      <c r="D302" s="261">
        <f ca="1">IF($F302&gt;$E$2,0,IF($G302=$E$6,$D$2,IF(E302&lt;&gt;"",_xlfn.MAXIFS(Orçamento!E:E,Orçamento!J:J,F303&amp;" - Mapa"),0)))</f>
        <v>0</v>
      </c>
      <c r="E302" s="215" t="str">
        <f ca="1">IF(F303="","",_xlfn.IFNA(MATCH($F303,'QC rev00'!$G$10:$G$120,),""))</f>
        <v/>
      </c>
      <c r="F302" s="207" cm="1">
        <f t="array" aca="1" ref="F302" ca="1">OFFSET(F302,-3,,,)+1</f>
        <v>94</v>
      </c>
      <c r="G302" s="751" t="str" cm="1">
        <f t="array" aca="1" ref="G302" ca="1">IF($F302&gt;$E$2,"",IF($F$2=1,INDEX('QC rev00'!$M$10:$T$120,$F304,2),IF($F$2=2,INDEX(#REF!,$F304,2),INDEX(#REF!,$F304,2))))</f>
        <v/>
      </c>
      <c r="H302" s="727" t="str" cm="1">
        <f t="array" aca="1" ref="H302" ca="1">IF($F302&gt;$E$2,"",IF($F$2=1,INDEX('QC rev00'!$M$10:$T$120,$F304,3),IF($F$2=2,INDEX(#REF!,$F304,3),INDEX(#REF!,$F304,3))))</f>
        <v/>
      </c>
      <c r="I302" s="728"/>
      <c r="J302" s="745"/>
      <c r="K302" s="746"/>
      <c r="L302" s="754" t="str" cm="1">
        <f t="array" aca="1" ref="L302" ca="1">IF($F302&gt;$E$2,"",IF($F$2=1,INDEX('QC rev00'!$M$10:$T$120,$F304,7),IF($F$2=2,INDEX(#REF!,$F304,7),INDEX(#REF!,$F304,7))))</f>
        <v/>
      </c>
      <c r="M302" s="733" t="str" cm="1">
        <f t="array" aca="1" ref="M302" ca="1">IF($F302&gt;$E$2,"",IF($F$2=1,INDEX('QC rev00'!$M$10:$T$120,$F304,8),IF($F$2=2,INDEX(#REF!,$F304,8),INDEX(#REF!,$F304,8))))</f>
        <v/>
      </c>
      <c r="N302" s="736" cm="1">
        <f t="array" aca="1" ref="N302" ca="1">IF($F302&gt;$E$2,0,IF(_xlfn.IFNA(MATCH($G302,Listas!$E$4:$E$206,),0)&gt;0,$F$5,IF($F$2=1,INDEX('QC rev00'!$M$10:$U$120,$F304,9),IF($F$2=2,INDEX(#REF!,$F304,9),INDEX(#REF!,$F304,9)))))</f>
        <v>0</v>
      </c>
      <c r="O302" s="739" cm="1">
        <f t="array" aca="1" ref="O302" ca="1">IF($F302&gt;$E$2,0,IF(_xlfn.IFNA(MATCH($G302,Listas!$E$4:$E$206,),0)&gt;0,1,IF($H$10=0,0,IF($F$2=1,INDEX('QC rev00'!$M$10:$BC$120,$F304,9+$F$3),IF($F$2=2,INDEX(#REF!,$F304,9+$F$3),INDEX(#REF!,$F304,9+$F$3)))*IF($E$5="X",1,1-$B304-$C304))))</f>
        <v>0</v>
      </c>
      <c r="P302" s="742">
        <f t="shared" ref="P302" ca="1" si="294">N302*O302</f>
        <v>0</v>
      </c>
      <c r="Q302" s="262" t="s">
        <v>89</v>
      </c>
      <c r="R302" s="308" t="str" cm="1">
        <f t="array" aca="1" ref="R302" ca="1">IF($D302=0,"",IF($G302=$E$6,INDEX(Orçamento!$U:$U,MATCH(R$21,Orçamento!$C:$C,),1),INDEX(Orçamento!$U:$U,$B302,1)))</f>
        <v/>
      </c>
      <c r="S302" s="309" t="str">
        <f ca="1">IF(S$21&gt;$D302,"",IF($G302=$E$6,INDEX(Orçamento!$U:$U,MATCH(S$21,Orçamento!$C:$C,),1),INDEX(Orçamento!$U:$U,MATCH(S$21&amp;"-"&amp;$F303,Orçamento!$F:$F,),1)))</f>
        <v/>
      </c>
      <c r="T302" s="309" t="str">
        <f ca="1">IF(T$21&gt;$D302,"",IF($G302=$E$6,INDEX(Orçamento!$U:$U,MATCH(T$21,Orçamento!$C:$C,),1),INDEX(Orçamento!$U:$U,MATCH(T$21&amp;"-"&amp;$F303,Orçamento!$F:$F,),1)))</f>
        <v/>
      </c>
      <c r="U302" s="310" t="str">
        <f ca="1">IF(U$21&gt;$D302,"",IF($G302=$E$6,INDEX(Orçamento!$U:$U,MATCH(U$21,Orçamento!$C:$C,),1),INDEX(Orçamento!$U:$U,MATCH(U$21&amp;"-"&amp;$F303,Orçamento!$F:$F,),1)))</f>
        <v/>
      </c>
      <c r="V302" s="309" t="str">
        <f ca="1">IF(V$21&gt;$D302,"",IF($G302=$E$6,INDEX(Orçamento!$U:$U,MATCH(V$21,Orçamento!$C:$C,),1),INDEX(Orçamento!$U:$U,MATCH(V$21&amp;"-"&amp;$F303,Orçamento!$F:$F,),1)))</f>
        <v/>
      </c>
      <c r="W302" s="309" t="str">
        <f ca="1">IF(W$21&gt;$D302,"",IF($G302=$E$6,INDEX(Orçamento!$U:$U,MATCH(W$21,Orçamento!$C:$C,),1),INDEX(Orçamento!$U:$U,MATCH(W$21&amp;"-"&amp;$F303,Orçamento!$F:$F,),1)))</f>
        <v/>
      </c>
      <c r="X302" s="309" t="str">
        <f ca="1">IF(X$21&gt;$D302,"",IF($G302=$E$6,INDEX(Orçamento!$U:$U,MATCH(X$21,Orçamento!$C:$C,),1),INDEX(Orçamento!$U:$U,MATCH(X$21&amp;"-"&amp;$F303,Orçamento!$F:$F,),1)))</f>
        <v/>
      </c>
      <c r="Y302" s="309" t="str">
        <f ca="1">IF(Y$21&gt;$D302,"",IF($G302=$E$6,INDEX(Orçamento!$U:$U,MATCH(Y$21,Orçamento!$C:$C,),1),INDEX(Orçamento!$U:$U,MATCH(Y$21&amp;"-"&amp;$F303,Orçamento!$F:$F,),1)))</f>
        <v/>
      </c>
      <c r="Z302" s="309" t="str">
        <f ca="1">IF(Z$21&gt;$D302,"",IF($G302=$E$6,INDEX(Orçamento!$U:$U,MATCH(Z$21,Orçamento!$C:$C,),1),INDEX(Orçamento!$U:$U,MATCH(Z$21&amp;"-"&amp;$F303,Orçamento!$F:$F,),1)))</f>
        <v/>
      </c>
      <c r="AA302" s="311" t="str">
        <f ca="1">IF(AA$21&gt;$D302,"",IF($G302=$E$6,INDEX(Orçamento!$U:$U,MATCH(AA$21,Orçamento!$C:$C,),1),INDEX(Orçamento!$U:$U,MATCH(AA$21&amp;"-"&amp;$F303,Orçamento!$F:$F,),1)))</f>
        <v/>
      </c>
      <c r="AB302" s="311" t="str">
        <f ca="1">IF(AB$21&gt;$D302,"",IF($G302=$E$6,INDEX(Orçamento!$U:$U,MATCH(AB$21,Orçamento!$C:$C,),1),INDEX(Orçamento!$U:$U,MATCH(AB$21&amp;"-"&amp;$F303,Orçamento!$F:$F,),1)))</f>
        <v/>
      </c>
      <c r="AC302" s="311" t="str">
        <f ca="1">IF(AC$21&gt;$D302,"",IF($G302=$E$6,INDEX(Orçamento!$U:$U,MATCH(AC$21,Orçamento!$C:$C,),1),INDEX(Orçamento!$U:$U,MATCH(AC$21&amp;"-"&amp;$F303,Orçamento!$F:$F,),1)))</f>
        <v/>
      </c>
      <c r="AD302" s="311" t="str">
        <f ca="1">IF(AD$21&gt;$D302,"",IF($G302=$E$6,INDEX(Orçamento!$U:$U,MATCH(AD$21,Orçamento!$C:$C,),1),INDEX(Orçamento!$U:$U,MATCH(AD$21&amp;"-"&amp;$F303,Orçamento!$F:$F,),1)))</f>
        <v/>
      </c>
      <c r="AE302" s="311" t="str">
        <f ca="1">IF(AE$21&gt;$D302,"",IF($G302=$E$6,INDEX(Orçamento!$U:$U,MATCH(AE$21,Orçamento!$C:$C,),1),INDEX(Orçamento!$U:$U,MATCH(AE$21&amp;"-"&amp;$F303,Orçamento!$F:$F,),1)))</f>
        <v/>
      </c>
      <c r="AF302" s="311" t="str">
        <f ca="1">IF(AF$21&gt;$D302,"",IF($G302=$E$6,INDEX(Orçamento!$U:$U,MATCH(AF$21,Orçamento!$C:$C,),1),INDEX(Orçamento!$U:$U,MATCH(AF$21&amp;"-"&amp;$F303,Orçamento!$F:$F,),1)))</f>
        <v/>
      </c>
      <c r="AG302" s="311" t="str">
        <f ca="1">IF(AG$21&gt;$D302,"",IF($G302=$E$6,INDEX(Orçamento!$U:$U,MATCH(AG$21,Orçamento!$C:$C,),1),INDEX(Orçamento!$U:$U,MATCH(AG$21&amp;"-"&amp;$F303,Orçamento!$F:$F,),1)))</f>
        <v/>
      </c>
      <c r="AH302" s="311" t="str">
        <f ca="1">IF(AH$21&gt;$D302,"",IF($G302=$E$6,INDEX(Orçamento!$U:$U,MATCH(AH$21,Orçamento!$C:$C,),1),INDEX(Orçamento!$U:$U,MATCH(AH$21&amp;"-"&amp;$F303,Orçamento!$F:$F,),1)))</f>
        <v/>
      </c>
      <c r="AI302" s="311" t="str">
        <f ca="1">IF(AI$21&gt;$D302,"",IF($G302=$E$6,INDEX(Orçamento!$U:$U,MATCH(AI$21,Orçamento!$C:$C,),1),INDEX(Orçamento!$U:$U,MATCH(AI$21&amp;"-"&amp;$F303,Orçamento!$F:$F,),1)))</f>
        <v/>
      </c>
      <c r="AJ302" s="311" t="str">
        <f ca="1">IF(AJ$21&gt;$D302,"",IF($G302=$E$6,INDEX(Orçamento!$U:$U,MATCH(AJ$21,Orçamento!$C:$C,),1),INDEX(Orçamento!$U:$U,MATCH(AJ$21&amp;"-"&amp;$F303,Orçamento!$F:$F,),1)))</f>
        <v/>
      </c>
      <c r="AK302" s="311" t="str">
        <f ca="1">IF(AK$21&gt;$D302,"",IF($G302=$E$6,INDEX(Orçamento!$U:$U,MATCH(AK$21,Orçamento!$C:$C,),1),INDEX(Orçamento!$U:$U,MATCH(AK$21&amp;"-"&amp;$F303,Orçamento!$F:$F,),1)))</f>
        <v/>
      </c>
    </row>
    <row r="303" spans="1:37" ht="13.15" customHeight="1">
      <c r="A303" s="206"/>
      <c r="B303" s="263">
        <f t="shared" ref="B303" ca="1" si="295">IF($F302&gt;$E$2,0,(1/(1-B304-C304))*(B304+C304))</f>
        <v>0</v>
      </c>
      <c r="C303" s="264" cm="1">
        <f t="array" aca="1" ref="C303" ca="1">IF(ROUND(SUM(IF(R302:AK302&lt;&gt;"",(R303:AK303)))-N302,3)&lt;&gt;0,"X",0)</f>
        <v>0</v>
      </c>
      <c r="D303" s="206"/>
      <c r="E303" s="215" t="str" cm="1">
        <f t="array" aca="1" ref="E303" ca="1">IF($F302&gt;$E$2,"",INDEX('QC rev00'!$J$9:$J$120,1+E302,1))</f>
        <v/>
      </c>
      <c r="F303" s="215" t="str" cm="1">
        <f t="array" aca="1" ref="F303" ca="1">IF($F302&gt;$E$2,"",IF($F$2=1,INDEX('QC rev00'!$M$10:$T$120,$F304,1),IF($F$2=2,INDEX(#REF!,$F304,1),INDEX(#REF!,$F304,1))))</f>
        <v/>
      </c>
      <c r="G303" s="752"/>
      <c r="H303" s="729"/>
      <c r="I303" s="730"/>
      <c r="J303" s="747"/>
      <c r="K303" s="748"/>
      <c r="L303" s="755"/>
      <c r="M303" s="734"/>
      <c r="N303" s="737"/>
      <c r="O303" s="740"/>
      <c r="P303" s="743"/>
      <c r="Q303" s="265" t="s">
        <v>90</v>
      </c>
      <c r="R303" s="312" t="str" cm="1">
        <f t="array" aca="1" ref="R303" ca="1">IF(OR($D302=0,R302="",$N302=0),"",
IF($G302=$E$6,
SUM(IF(OFFSET($R$23,,,($F302-1)*3-2,$D$3)=R302,OFFSET($R$25,,,($F302-1)*3-2,$D$3)*OFFSET($B$23,1,,($F302-1)*3-2,1))),
IF($D302=1,$N302,
SUMIF(OFFSET(Orçamento!$D$1,$B302-1,,$C302,),$F303&amp;"-"&amp;R302,OFFSET(Orçamento!$I$1,$B302-1,,$C302,))*$N302/$E303)))</f>
        <v/>
      </c>
      <c r="S303" s="312" t="str" cm="1">
        <f t="array" aca="1" ref="S303" ca="1">IF(OR($D302=0,S302="",$N302=0),"",
IF($G302=$E$6,
SUM(IF(OFFSET($R$23,,,($F302-1)*3-2,$D$3)=S302,OFFSET($R$25,,,($F302-1)*3-2,$D$3)*OFFSET($B$23,1,,($F302-1)*3-2,1))),
IF($D302=1,$N302,
SUMIF(OFFSET(Orçamento!$D$1,$B302-1,,$C302,),$F303&amp;"-"&amp;S302,OFFSET(Orçamento!$I$1,$B302-1,,$C302,))*$N302/$E303)))</f>
        <v/>
      </c>
      <c r="T303" s="312" t="str" cm="1">
        <f t="array" aca="1" ref="T303" ca="1">IF(OR($D302=0,T302="",$N302=0),"",
IF($G302=$E$6,
SUM(IF(OFFSET($R$23,,,($F302-1)*3-2,$D$3)=T302,OFFSET($R$25,,,($F302-1)*3-2,$D$3)*OFFSET($B$23,1,,($F302-1)*3-2,1))),
IF($D302=1,$N302,
SUMIF(OFFSET(Orçamento!$D$1,$B302-1,,$C302,),$F303&amp;"-"&amp;T302,OFFSET(Orçamento!$I$1,$B302-1,,$C302,))*$N302/$E303)))</f>
        <v/>
      </c>
      <c r="U303" s="313" t="str" cm="1">
        <f t="array" aca="1" ref="U303" ca="1">IF(OR($D302=0,U302="",$N302=0),"",
IF($G302=$E$6,
SUM(IF(OFFSET($R$23,,,($F302-1)*3-2,$D$3)=U302,OFFSET($R$25,,,($F302-1)*3-2,$D$3)*OFFSET($B$23,1,,($F302-1)*3-2,1))),
IF($D302=1,$N302,
SUMIF(OFFSET(Orçamento!$D$1,$B302-1,,$C302,),$F303&amp;"-"&amp;U302,OFFSET(Orçamento!$I$1,$B302-1,,$C302,))*$N302/$E303)))</f>
        <v/>
      </c>
      <c r="V303" s="312" t="str" cm="1">
        <f t="array" aca="1" ref="V303" ca="1">IF(OR($D302=0,V302="",$N302=0),"",
IF($G302=$E$6,
SUM(IF(OFFSET($R$23,,,($F302-1)*3-2,$D$3)=V302,OFFSET($R$25,,,($F302-1)*3-2,$D$3)*OFFSET($B$23,1,,($F302-1)*3-2,1))),
IF($D302=1,$N302,
SUMIF(OFFSET(Orçamento!$D$1,$B302-1,,$C302,),$F303&amp;"-"&amp;V302,OFFSET(Orçamento!$I$1,$B302-1,,$C302,))*$N302/$E303)))</f>
        <v/>
      </c>
      <c r="W303" s="312" t="str" cm="1">
        <f t="array" aca="1" ref="W303" ca="1">IF(OR($D302=0,W302="",$N302=0),"",
IF($G302=$E$6,
SUM(IF(OFFSET($R$23,,,($F302-1)*3-2,$D$3)=W302,OFFSET($R$25,,,($F302-1)*3-2,$D$3)*OFFSET($B$23,1,,($F302-1)*3-2,1))),
IF($D302=1,$N302,
SUMIF(OFFSET(Orçamento!$D$1,$B302-1,,$C302,),$F303&amp;"-"&amp;W302,OFFSET(Orçamento!$I$1,$B302-1,,$C302,))*$N302/$E303)))</f>
        <v/>
      </c>
      <c r="X303" s="312" t="str" cm="1">
        <f t="array" aca="1" ref="X303" ca="1">IF(OR($D302=0,X302="",$N302=0),"",
IF($G302=$E$6,
SUM(IF(OFFSET($R$23,,,($F302-1)*3-2,$D$3)=X302,OFFSET($R$25,,,($F302-1)*3-2,$D$3)*OFFSET($B$23,1,,($F302-1)*3-2,1))),
IF($D302=1,$N302,
SUMIF(OFFSET(Orçamento!$D$1,$B302-1,,$C302,),$F303&amp;"-"&amp;X302,OFFSET(Orçamento!$I$1,$B302-1,,$C302,))*$N302/$E303)))</f>
        <v/>
      </c>
      <c r="Y303" s="312" t="str" cm="1">
        <f t="array" aca="1" ref="Y303" ca="1">IF(OR($D302=0,Y302="",$N302=0),"",
IF($G302=$E$6,
SUM(IF(OFFSET($R$23,,,($F302-1)*3-2,$D$3)=Y302,OFFSET($R$25,,,($F302-1)*3-2,$D$3)*OFFSET($B$23,1,,($F302-1)*3-2,1))),
IF($D302=1,$N302,
SUMIF(OFFSET(Orçamento!$D$1,$B302-1,,$C302,),$F303&amp;"-"&amp;Y302,OFFSET(Orçamento!$I$1,$B302-1,,$C302,))*$N302/$E303)))</f>
        <v/>
      </c>
      <c r="Z303" s="312" t="str" cm="1">
        <f t="array" aca="1" ref="Z303" ca="1">IF(OR($D302=0,Z302="",$N302=0),"",
IF($G302=$E$6,
SUM(IF(OFFSET($R$23,,,($F302-1)*3-2,$D$3)=Z302,OFFSET($R$25,,,($F302-1)*3-2,$D$3)*OFFSET($B$23,1,,($F302-1)*3-2,1))),
IF($D302=1,$N302,
SUMIF(OFFSET(Orçamento!$D$1,$B302-1,,$C302,),$F303&amp;"-"&amp;Z302,OFFSET(Orçamento!$I$1,$B302-1,,$C302,))*$N302/$E303)))</f>
        <v/>
      </c>
      <c r="AA303" s="314" t="str" cm="1">
        <f t="array" aca="1" ref="AA303" ca="1">IF(OR($D302=0,AA302="",$N302=0),"",
IF($G302=$E$6,
SUM(IF(OFFSET($R$23,,,($F302-1)*3-2,$D$3)=AA302,OFFSET($R$25,,,($F302-1)*3-2,$D$3)*OFFSET($B$23,1,,($F302-1)*3-2,1))),
IF($D302=1,$N302,
SUMIF(OFFSET(Orçamento!$D$1,$B302-1,,$C302,),$F303&amp;"-"&amp;AA302,OFFSET(Orçamento!$I$1,$B302-1,,$C302,))*$N302/$E303)))</f>
        <v/>
      </c>
      <c r="AB303" s="314" t="str" cm="1">
        <f t="array" aca="1" ref="AB303" ca="1">IF(OR($D302=0,AB302="",$N302=0),"",
IF($G302=$E$6,
SUM(IF(OFFSET($R$23,,,($F302-1)*3-2,$D$3)=AB302,OFFSET($R$25,,,($F302-1)*3-2,$D$3)*OFFSET($B$23,1,,($F302-1)*3-2,1))),
IF($D302=1,$N302,
SUMIF(OFFSET(Orçamento!$D$1,$B302-1,,$C302,),$F303&amp;"-"&amp;AB302,OFFSET(Orçamento!$I$1,$B302-1,,$C302,))*$N302/$E303)))</f>
        <v/>
      </c>
      <c r="AC303" s="314" t="str" cm="1">
        <f t="array" aca="1" ref="AC303" ca="1">IF(OR($D302=0,AC302="",$N302=0),"",
IF($G302=$E$6,
SUM(IF(OFFSET($R$23,,,($F302-1)*3-2,$D$3)=AC302,OFFSET($R$25,,,($F302-1)*3-2,$D$3)*OFFSET($B$23,1,,($F302-1)*3-2,1))),
IF($D302=1,$N302,
SUMIF(OFFSET(Orçamento!$D$1,$B302-1,,$C302,),$F303&amp;"-"&amp;AC302,OFFSET(Orçamento!$I$1,$B302-1,,$C302,))*$N302/$E303)))</f>
        <v/>
      </c>
      <c r="AD303" s="314" t="str" cm="1">
        <f t="array" aca="1" ref="AD303" ca="1">IF(OR($D302=0,AD302="",$N302=0),"",
IF($G302=$E$6,
SUM(IF(OFFSET($R$23,,,($F302-1)*3-2,$D$3)=AD302,OFFSET($R$25,,,($F302-1)*3-2,$D$3)*OFFSET($B$23,1,,($F302-1)*3-2,1))),
IF($D302=1,$N302,
SUMIF(OFFSET(Orçamento!$D$1,$B302-1,,$C302,),$F303&amp;"-"&amp;AD302,OFFSET(Orçamento!$I$1,$B302-1,,$C302,))*$N302/$E303)))</f>
        <v/>
      </c>
      <c r="AE303" s="314" t="str" cm="1">
        <f t="array" aca="1" ref="AE303" ca="1">IF(OR($D302=0,AE302="",$N302=0),"",
IF($G302=$E$6,
SUM(IF(OFFSET($R$23,,,($F302-1)*3-2,$D$3)=AE302,OFFSET($R$25,,,($F302-1)*3-2,$D$3)*OFFSET($B$23,1,,($F302-1)*3-2,1))),
IF($D302=1,$N302,
SUMIF(OFFSET(Orçamento!$D$1,$B302-1,,$C302,),$F303&amp;"-"&amp;AE302,OFFSET(Orçamento!$I$1,$B302-1,,$C302,))*$N302/$E303)))</f>
        <v/>
      </c>
      <c r="AF303" s="314" t="str" cm="1">
        <f t="array" aca="1" ref="AF303" ca="1">IF(OR($D302=0,AF302="",$N302=0),"",
IF($G302=$E$6,
SUM(IF(OFFSET($R$23,,,($F302-1)*3-2,$D$3)=AF302,OFFSET($R$25,,,($F302-1)*3-2,$D$3)*OFFSET($B$23,1,,($F302-1)*3-2,1))),
IF($D302=1,$N302,
SUMIF(OFFSET(Orçamento!$D$1,$B302-1,,$C302,),$F303&amp;"-"&amp;AF302,OFFSET(Orçamento!$I$1,$B302-1,,$C302,))*$N302/$E303)))</f>
        <v/>
      </c>
      <c r="AG303" s="314" t="str" cm="1">
        <f t="array" aca="1" ref="AG303" ca="1">IF(OR($D302=0,AG302="",$N302=0),"",
IF($G302=$E$6,
SUM(IF(OFFSET($R$23,,,($F302-1)*3-2,$D$3)=AG302,OFFSET($R$25,,,($F302-1)*3-2,$D$3)*OFFSET($B$23,1,,($F302-1)*3-2,1))),
IF($D302=1,$N302,
SUMIF(OFFSET(Orçamento!$D$1,$B302-1,,$C302,),$F303&amp;"-"&amp;AG302,OFFSET(Orçamento!$I$1,$B302-1,,$C302,))*$N302/$E303)))</f>
        <v/>
      </c>
      <c r="AH303" s="314" t="str" cm="1">
        <f t="array" aca="1" ref="AH303" ca="1">IF(OR($D302=0,AH302="",$N302=0),"",
IF($G302=$E$6,
SUM(IF(OFFSET($R$23,,,($F302-1)*3-2,$D$3)=AH302,OFFSET($R$25,,,($F302-1)*3-2,$D$3)*OFFSET($B$23,1,,($F302-1)*3-2,1))),
IF($D302=1,$N302,
SUMIF(OFFSET(Orçamento!$D$1,$B302-1,,$C302,),$F303&amp;"-"&amp;AH302,OFFSET(Orçamento!$I$1,$B302-1,,$C302,))*$N302/$E303)))</f>
        <v/>
      </c>
      <c r="AI303" s="314" t="str" cm="1">
        <f t="array" aca="1" ref="AI303" ca="1">IF(OR($D302=0,AI302="",$N302=0),"",
IF($G302=$E$6,
SUM(IF(OFFSET($R$23,,,($F302-1)*3-2,$D$3)=AI302,OFFSET($R$25,,,($F302-1)*3-2,$D$3)*OFFSET($B$23,1,,($F302-1)*3-2,1))),
IF($D302=1,$N302,
SUMIF(OFFSET(Orçamento!$D$1,$B302-1,,$C302,),$F303&amp;"-"&amp;AI302,OFFSET(Orçamento!$I$1,$B302-1,,$C302,))*$N302/$E303)))</f>
        <v/>
      </c>
      <c r="AJ303" s="314" t="str" cm="1">
        <f t="array" aca="1" ref="AJ303" ca="1">IF(OR($D302=0,AJ302="",$N302=0),"",
IF($G302=$E$6,
SUM(IF(OFFSET($R$23,,,($F302-1)*3-2,$D$3)=AJ302,OFFSET($R$25,,,($F302-1)*3-2,$D$3)*OFFSET($B$23,1,,($F302-1)*3-2,1))),
IF($D302=1,$N302,
SUMIF(OFFSET(Orçamento!$D$1,$B302-1,,$C302,),$F303&amp;"-"&amp;AJ302,OFFSET(Orçamento!$I$1,$B302-1,,$C302,))*$N302/$E303)))</f>
        <v/>
      </c>
      <c r="AK303" s="314" t="str" cm="1">
        <f t="array" aca="1" ref="AK303" ca="1">IF(OR($D302=0,AK302="",$N302=0),"",
IF($G302=$E$6,
SUM(IF(OFFSET($R$23,,,($F302-1)*3-2,$D$3)=AK302,OFFSET($R$25,,,($F302-1)*3-2,$D$3)*OFFSET($B$23,1,,($F302-1)*3-2,1))),
IF($D302=1,$N302,
SUMIF(OFFSET(Orçamento!$D$1,$B302-1,,$C302,),$F303&amp;"-"&amp;AK302,OFFSET(Orçamento!$I$1,$B302-1,,$C302,))*$N302/$E303)))</f>
        <v/>
      </c>
    </row>
    <row r="304" spans="1:37" ht="13.15" customHeight="1">
      <c r="A304" s="206"/>
      <c r="B304" s="266" t="str" cm="1">
        <f t="array" aca="1" ref="B304" ca="1">IF($F302&gt;$E$2,"",IF($F$2=1,INDEX('QC rev00'!$M$10:$T$120,$F304,5),IF($F$2=2,INDEX(#REF!,$F304,5),INDEX(#REF!,$F304,5))))</f>
        <v/>
      </c>
      <c r="C304" s="266" t="str" cm="1">
        <f t="array" aca="1" ref="C304" ca="1">IF($F302&gt;$E$2,"",IF($F$2=1,INDEX('QC rev00'!$M$10:$T$120,$F304,6),IF($F$2=2,INDEX(#REF!,$F304,6),INDEX(#REF!,$F304,6))))</f>
        <v/>
      </c>
      <c r="D304" s="207"/>
      <c r="E304" s="207"/>
      <c r="F304" s="207" t="str">
        <f ca="1">IF(F302&gt;$E$2,"",MATCH(F302,'QC rev00'!$C$10:$C$120,))</f>
        <v/>
      </c>
      <c r="G304" s="753"/>
      <c r="H304" s="731"/>
      <c r="I304" s="732"/>
      <c r="J304" s="749"/>
      <c r="K304" s="750"/>
      <c r="L304" s="756"/>
      <c r="M304" s="735"/>
      <c r="N304" s="738"/>
      <c r="O304" s="741"/>
      <c r="P304" s="744"/>
      <c r="Q304" s="267" t="s">
        <v>91</v>
      </c>
      <c r="R304" s="588">
        <f t="shared" ref="R304:AK304" ca="1" si="296">IFERROR(R303*$O302,0)</f>
        <v>0</v>
      </c>
      <c r="S304" s="588">
        <f t="shared" ca="1" si="296"/>
        <v>0</v>
      </c>
      <c r="T304" s="588">
        <f t="shared" ca="1" si="296"/>
        <v>0</v>
      </c>
      <c r="U304" s="589">
        <f t="shared" ca="1" si="296"/>
        <v>0</v>
      </c>
      <c r="V304" s="588">
        <f t="shared" ca="1" si="296"/>
        <v>0</v>
      </c>
      <c r="W304" s="588">
        <f t="shared" ca="1" si="296"/>
        <v>0</v>
      </c>
      <c r="X304" s="588">
        <f t="shared" ca="1" si="296"/>
        <v>0</v>
      </c>
      <c r="Y304" s="588">
        <f t="shared" ca="1" si="296"/>
        <v>0</v>
      </c>
      <c r="Z304" s="588">
        <f t="shared" ca="1" si="296"/>
        <v>0</v>
      </c>
      <c r="AA304" s="588">
        <f t="shared" ca="1" si="296"/>
        <v>0</v>
      </c>
      <c r="AB304" s="588">
        <f t="shared" ca="1" si="296"/>
        <v>0</v>
      </c>
      <c r="AC304" s="588">
        <f t="shared" ca="1" si="296"/>
        <v>0</v>
      </c>
      <c r="AD304" s="588">
        <f t="shared" ca="1" si="296"/>
        <v>0</v>
      </c>
      <c r="AE304" s="588">
        <f t="shared" ca="1" si="296"/>
        <v>0</v>
      </c>
      <c r="AF304" s="588">
        <f t="shared" ca="1" si="296"/>
        <v>0</v>
      </c>
      <c r="AG304" s="588">
        <f t="shared" ca="1" si="296"/>
        <v>0</v>
      </c>
      <c r="AH304" s="588">
        <f t="shared" ca="1" si="296"/>
        <v>0</v>
      </c>
      <c r="AI304" s="588">
        <f t="shared" ca="1" si="296"/>
        <v>0</v>
      </c>
      <c r="AJ304" s="588">
        <f t="shared" ca="1" si="296"/>
        <v>0</v>
      </c>
      <c r="AK304" s="588">
        <f t="shared" ca="1" si="296"/>
        <v>0</v>
      </c>
    </row>
    <row r="305" spans="1:37" ht="13.15" customHeight="1">
      <c r="A305" s="206"/>
      <c r="B305" s="261">
        <f ca="1">IF($F305&gt;$E$2,0,IF(E305&lt;&gt;"",MATCH(F306&amp;" - Mapa",Orçamento!J:J,),0))</f>
        <v>0</v>
      </c>
      <c r="C305" s="215">
        <f ca="1">IF($D305&gt;1,_xlfn.MAXIFS(Orçamento!G:G,Orçamento!J:J,F306&amp;" - Mapa")+6-B305,0)</f>
        <v>0</v>
      </c>
      <c r="D305" s="261">
        <f ca="1">IF($F305&gt;$E$2,0,IF($G305=$E$6,$D$2,IF(E305&lt;&gt;"",_xlfn.MAXIFS(Orçamento!E:E,Orçamento!J:J,F306&amp;" - Mapa"),0)))</f>
        <v>0</v>
      </c>
      <c r="E305" s="215" t="str">
        <f ca="1">IF(F306="","",_xlfn.IFNA(MATCH($F306,'QC rev00'!$G$10:$G$120,),""))</f>
        <v/>
      </c>
      <c r="F305" s="207" cm="1">
        <f t="array" aca="1" ref="F305" ca="1">OFFSET(F305,-3,,,)+1</f>
        <v>95</v>
      </c>
      <c r="G305" s="751" t="str" cm="1">
        <f t="array" aca="1" ref="G305" ca="1">IF($F305&gt;$E$2,"",IF($F$2=1,INDEX('QC rev00'!$M$10:$T$120,$F307,2),IF($F$2=2,INDEX(#REF!,$F307,2),INDEX(#REF!,$F307,2))))</f>
        <v/>
      </c>
      <c r="H305" s="727" t="str" cm="1">
        <f t="array" aca="1" ref="H305" ca="1">IF($F305&gt;$E$2,"",IF($F$2=1,INDEX('QC rev00'!$M$10:$T$120,$F307,3),IF($F$2=2,INDEX(#REF!,$F307,3),INDEX(#REF!,$F307,3))))</f>
        <v/>
      </c>
      <c r="I305" s="728"/>
      <c r="J305" s="745"/>
      <c r="K305" s="746"/>
      <c r="L305" s="754" t="str" cm="1">
        <f t="array" aca="1" ref="L305" ca="1">IF($F305&gt;$E$2,"",IF($F$2=1,INDEX('QC rev00'!$M$10:$T$120,$F307,7),IF($F$2=2,INDEX(#REF!,$F307,7),INDEX(#REF!,$F307,7))))</f>
        <v/>
      </c>
      <c r="M305" s="733" t="str" cm="1">
        <f t="array" aca="1" ref="M305" ca="1">IF($F305&gt;$E$2,"",IF($F$2=1,INDEX('QC rev00'!$M$10:$T$120,$F307,8),IF($F$2=2,INDEX(#REF!,$F307,8),INDEX(#REF!,$F307,8))))</f>
        <v/>
      </c>
      <c r="N305" s="736" cm="1">
        <f t="array" aca="1" ref="N305" ca="1">IF($F305&gt;$E$2,0,IF(_xlfn.IFNA(MATCH($G305,Listas!$E$4:$E$206,),0)&gt;0,$F$5,IF($F$2=1,INDEX('QC rev00'!$M$10:$U$120,$F307,9),IF($F$2=2,INDEX(#REF!,$F307,9),INDEX(#REF!,$F307,9)))))</f>
        <v>0</v>
      </c>
      <c r="O305" s="739" cm="1">
        <f t="array" aca="1" ref="O305" ca="1">IF($F305&gt;$E$2,0,IF(_xlfn.IFNA(MATCH($G305,Listas!$E$4:$E$206,),0)&gt;0,1,IF($H$10=0,0,IF($F$2=1,INDEX('QC rev00'!$M$10:$BC$120,$F307,9+$F$3),IF($F$2=2,INDEX(#REF!,$F307,9+$F$3),INDEX(#REF!,$F307,9+$F$3)))*IF($E$5="X",1,1-$B307-$C307))))</f>
        <v>0</v>
      </c>
      <c r="P305" s="742">
        <f t="shared" ref="P305" ca="1" si="297">N305*O305</f>
        <v>0</v>
      </c>
      <c r="Q305" s="262" t="s">
        <v>89</v>
      </c>
      <c r="R305" s="308" t="str" cm="1">
        <f t="array" aca="1" ref="R305" ca="1">IF($D305=0,"",IF($G305=$E$6,INDEX(Orçamento!$U:$U,MATCH(R$21,Orçamento!$C:$C,),1),INDEX(Orçamento!$U:$U,$B305,1)))</f>
        <v/>
      </c>
      <c r="S305" s="309" t="str">
        <f ca="1">IF(S$21&gt;$D305,"",IF($G305=$E$6,INDEX(Orçamento!$U:$U,MATCH(S$21,Orçamento!$C:$C,),1),INDEX(Orçamento!$U:$U,MATCH(S$21&amp;"-"&amp;$F306,Orçamento!$F:$F,),1)))</f>
        <v/>
      </c>
      <c r="T305" s="309" t="str">
        <f ca="1">IF(T$21&gt;$D305,"",IF($G305=$E$6,INDEX(Orçamento!$U:$U,MATCH(T$21,Orçamento!$C:$C,),1),INDEX(Orçamento!$U:$U,MATCH(T$21&amp;"-"&amp;$F306,Orçamento!$F:$F,),1)))</f>
        <v/>
      </c>
      <c r="U305" s="310" t="str">
        <f ca="1">IF(U$21&gt;$D305,"",IF($G305=$E$6,INDEX(Orçamento!$U:$U,MATCH(U$21,Orçamento!$C:$C,),1),INDEX(Orçamento!$U:$U,MATCH(U$21&amp;"-"&amp;$F306,Orçamento!$F:$F,),1)))</f>
        <v/>
      </c>
      <c r="V305" s="309" t="str">
        <f ca="1">IF(V$21&gt;$D305,"",IF($G305=$E$6,INDEX(Orçamento!$U:$U,MATCH(V$21,Orçamento!$C:$C,),1),INDEX(Orçamento!$U:$U,MATCH(V$21&amp;"-"&amp;$F306,Orçamento!$F:$F,),1)))</f>
        <v/>
      </c>
      <c r="W305" s="309" t="str">
        <f ca="1">IF(W$21&gt;$D305,"",IF($G305=$E$6,INDEX(Orçamento!$U:$U,MATCH(W$21,Orçamento!$C:$C,),1),INDEX(Orçamento!$U:$U,MATCH(W$21&amp;"-"&amp;$F306,Orçamento!$F:$F,),1)))</f>
        <v/>
      </c>
      <c r="X305" s="309" t="str">
        <f ca="1">IF(X$21&gt;$D305,"",IF($G305=$E$6,INDEX(Orçamento!$U:$U,MATCH(X$21,Orçamento!$C:$C,),1),INDEX(Orçamento!$U:$U,MATCH(X$21&amp;"-"&amp;$F306,Orçamento!$F:$F,),1)))</f>
        <v/>
      </c>
      <c r="Y305" s="309" t="str">
        <f ca="1">IF(Y$21&gt;$D305,"",IF($G305=$E$6,INDEX(Orçamento!$U:$U,MATCH(Y$21,Orçamento!$C:$C,),1),INDEX(Orçamento!$U:$U,MATCH(Y$21&amp;"-"&amp;$F306,Orçamento!$F:$F,),1)))</f>
        <v/>
      </c>
      <c r="Z305" s="309" t="str">
        <f ca="1">IF(Z$21&gt;$D305,"",IF($G305=$E$6,INDEX(Orçamento!$U:$U,MATCH(Z$21,Orçamento!$C:$C,),1),INDEX(Orçamento!$U:$U,MATCH(Z$21&amp;"-"&amp;$F306,Orçamento!$F:$F,),1)))</f>
        <v/>
      </c>
      <c r="AA305" s="311" t="str">
        <f ca="1">IF(AA$21&gt;$D305,"",IF($G305=$E$6,INDEX(Orçamento!$U:$U,MATCH(AA$21,Orçamento!$C:$C,),1),INDEX(Orçamento!$U:$U,MATCH(AA$21&amp;"-"&amp;$F306,Orçamento!$F:$F,),1)))</f>
        <v/>
      </c>
      <c r="AB305" s="311" t="str">
        <f ca="1">IF(AB$21&gt;$D305,"",IF($G305=$E$6,INDEX(Orçamento!$U:$U,MATCH(AB$21,Orçamento!$C:$C,),1),INDEX(Orçamento!$U:$U,MATCH(AB$21&amp;"-"&amp;$F306,Orçamento!$F:$F,),1)))</f>
        <v/>
      </c>
      <c r="AC305" s="311" t="str">
        <f ca="1">IF(AC$21&gt;$D305,"",IF($G305=$E$6,INDEX(Orçamento!$U:$U,MATCH(AC$21,Orçamento!$C:$C,),1),INDEX(Orçamento!$U:$U,MATCH(AC$21&amp;"-"&amp;$F306,Orçamento!$F:$F,),1)))</f>
        <v/>
      </c>
      <c r="AD305" s="311" t="str">
        <f ca="1">IF(AD$21&gt;$D305,"",IF($G305=$E$6,INDEX(Orçamento!$U:$U,MATCH(AD$21,Orçamento!$C:$C,),1),INDEX(Orçamento!$U:$U,MATCH(AD$21&amp;"-"&amp;$F306,Orçamento!$F:$F,),1)))</f>
        <v/>
      </c>
      <c r="AE305" s="311" t="str">
        <f ca="1">IF(AE$21&gt;$D305,"",IF($G305=$E$6,INDEX(Orçamento!$U:$U,MATCH(AE$21,Orçamento!$C:$C,),1),INDEX(Orçamento!$U:$U,MATCH(AE$21&amp;"-"&amp;$F306,Orçamento!$F:$F,),1)))</f>
        <v/>
      </c>
      <c r="AF305" s="311" t="str">
        <f ca="1">IF(AF$21&gt;$D305,"",IF($G305=$E$6,INDEX(Orçamento!$U:$U,MATCH(AF$21,Orçamento!$C:$C,),1),INDEX(Orçamento!$U:$U,MATCH(AF$21&amp;"-"&amp;$F306,Orçamento!$F:$F,),1)))</f>
        <v/>
      </c>
      <c r="AG305" s="311" t="str">
        <f ca="1">IF(AG$21&gt;$D305,"",IF($G305=$E$6,INDEX(Orçamento!$U:$U,MATCH(AG$21,Orçamento!$C:$C,),1),INDEX(Orçamento!$U:$U,MATCH(AG$21&amp;"-"&amp;$F306,Orçamento!$F:$F,),1)))</f>
        <v/>
      </c>
      <c r="AH305" s="311" t="str">
        <f ca="1">IF(AH$21&gt;$D305,"",IF($G305=$E$6,INDEX(Orçamento!$U:$U,MATCH(AH$21,Orçamento!$C:$C,),1),INDEX(Orçamento!$U:$U,MATCH(AH$21&amp;"-"&amp;$F306,Orçamento!$F:$F,),1)))</f>
        <v/>
      </c>
      <c r="AI305" s="311" t="str">
        <f ca="1">IF(AI$21&gt;$D305,"",IF($G305=$E$6,INDEX(Orçamento!$U:$U,MATCH(AI$21,Orçamento!$C:$C,),1),INDEX(Orçamento!$U:$U,MATCH(AI$21&amp;"-"&amp;$F306,Orçamento!$F:$F,),1)))</f>
        <v/>
      </c>
      <c r="AJ305" s="311" t="str">
        <f ca="1">IF(AJ$21&gt;$D305,"",IF($G305=$E$6,INDEX(Orçamento!$U:$U,MATCH(AJ$21,Orçamento!$C:$C,),1),INDEX(Orçamento!$U:$U,MATCH(AJ$21&amp;"-"&amp;$F306,Orçamento!$F:$F,),1)))</f>
        <v/>
      </c>
      <c r="AK305" s="311" t="str">
        <f ca="1">IF(AK$21&gt;$D305,"",IF($G305=$E$6,INDEX(Orçamento!$U:$U,MATCH(AK$21,Orçamento!$C:$C,),1),INDEX(Orçamento!$U:$U,MATCH(AK$21&amp;"-"&amp;$F306,Orçamento!$F:$F,),1)))</f>
        <v/>
      </c>
    </row>
    <row r="306" spans="1:37" ht="13.15" customHeight="1">
      <c r="A306" s="206"/>
      <c r="B306" s="263">
        <f t="shared" ref="B306" ca="1" si="298">IF($F305&gt;$E$2,0,(1/(1-B307-C307))*(B307+C307))</f>
        <v>0</v>
      </c>
      <c r="C306" s="264" cm="1">
        <f t="array" aca="1" ref="C306" ca="1">IF(ROUND(SUM(IF(R305:AK305&lt;&gt;"",(R306:AK306)))-N305,3)&lt;&gt;0,"X",0)</f>
        <v>0</v>
      </c>
      <c r="D306" s="206"/>
      <c r="E306" s="215" t="str" cm="1">
        <f t="array" aca="1" ref="E306" ca="1">IF($F305&gt;$E$2,"",INDEX('QC rev00'!$J$9:$J$120,1+E305,1))</f>
        <v/>
      </c>
      <c r="F306" s="215" t="str" cm="1">
        <f t="array" aca="1" ref="F306" ca="1">IF($F305&gt;$E$2,"",IF($F$2=1,INDEX('QC rev00'!$M$10:$T$120,$F307,1),IF($F$2=2,INDEX(#REF!,$F307,1),INDEX(#REF!,$F307,1))))</f>
        <v/>
      </c>
      <c r="G306" s="752"/>
      <c r="H306" s="729"/>
      <c r="I306" s="730"/>
      <c r="J306" s="747"/>
      <c r="K306" s="748"/>
      <c r="L306" s="755"/>
      <c r="M306" s="734"/>
      <c r="N306" s="737"/>
      <c r="O306" s="740"/>
      <c r="P306" s="743"/>
      <c r="Q306" s="265" t="s">
        <v>90</v>
      </c>
      <c r="R306" s="312" t="str" cm="1">
        <f t="array" aca="1" ref="R306" ca="1">IF(OR($D305=0,R305="",$N305=0),"",
IF($G305=$E$6,
SUM(IF(OFFSET($R$23,,,($F305-1)*3-2,$D$3)=R305,OFFSET($R$25,,,($F305-1)*3-2,$D$3)*OFFSET($B$23,1,,($F305-1)*3-2,1))),
IF($D305=1,$N305,
SUMIF(OFFSET(Orçamento!$D$1,$B305-1,,$C305,),$F306&amp;"-"&amp;R305,OFFSET(Orçamento!$I$1,$B305-1,,$C305,))*$N305/$E306)))</f>
        <v/>
      </c>
      <c r="S306" s="312" t="str" cm="1">
        <f t="array" aca="1" ref="S306" ca="1">IF(OR($D305=0,S305="",$N305=0),"",
IF($G305=$E$6,
SUM(IF(OFFSET($R$23,,,($F305-1)*3-2,$D$3)=S305,OFFSET($R$25,,,($F305-1)*3-2,$D$3)*OFFSET($B$23,1,,($F305-1)*3-2,1))),
IF($D305=1,$N305,
SUMIF(OFFSET(Orçamento!$D$1,$B305-1,,$C305,),$F306&amp;"-"&amp;S305,OFFSET(Orçamento!$I$1,$B305-1,,$C305,))*$N305/$E306)))</f>
        <v/>
      </c>
      <c r="T306" s="312" t="str" cm="1">
        <f t="array" aca="1" ref="T306" ca="1">IF(OR($D305=0,T305="",$N305=0),"",
IF($G305=$E$6,
SUM(IF(OFFSET($R$23,,,($F305-1)*3-2,$D$3)=T305,OFFSET($R$25,,,($F305-1)*3-2,$D$3)*OFFSET($B$23,1,,($F305-1)*3-2,1))),
IF($D305=1,$N305,
SUMIF(OFFSET(Orçamento!$D$1,$B305-1,,$C305,),$F306&amp;"-"&amp;T305,OFFSET(Orçamento!$I$1,$B305-1,,$C305,))*$N305/$E306)))</f>
        <v/>
      </c>
      <c r="U306" s="313" t="str" cm="1">
        <f t="array" aca="1" ref="U306" ca="1">IF(OR($D305=0,U305="",$N305=0),"",
IF($G305=$E$6,
SUM(IF(OFFSET($R$23,,,($F305-1)*3-2,$D$3)=U305,OFFSET($R$25,,,($F305-1)*3-2,$D$3)*OFFSET($B$23,1,,($F305-1)*3-2,1))),
IF($D305=1,$N305,
SUMIF(OFFSET(Orçamento!$D$1,$B305-1,,$C305,),$F306&amp;"-"&amp;U305,OFFSET(Orçamento!$I$1,$B305-1,,$C305,))*$N305/$E306)))</f>
        <v/>
      </c>
      <c r="V306" s="312" t="str" cm="1">
        <f t="array" aca="1" ref="V306" ca="1">IF(OR($D305=0,V305="",$N305=0),"",
IF($G305=$E$6,
SUM(IF(OFFSET($R$23,,,($F305-1)*3-2,$D$3)=V305,OFFSET($R$25,,,($F305-1)*3-2,$D$3)*OFFSET($B$23,1,,($F305-1)*3-2,1))),
IF($D305=1,$N305,
SUMIF(OFFSET(Orçamento!$D$1,$B305-1,,$C305,),$F306&amp;"-"&amp;V305,OFFSET(Orçamento!$I$1,$B305-1,,$C305,))*$N305/$E306)))</f>
        <v/>
      </c>
      <c r="W306" s="312" t="str" cm="1">
        <f t="array" aca="1" ref="W306" ca="1">IF(OR($D305=0,W305="",$N305=0),"",
IF($G305=$E$6,
SUM(IF(OFFSET($R$23,,,($F305-1)*3-2,$D$3)=W305,OFFSET($R$25,,,($F305-1)*3-2,$D$3)*OFFSET($B$23,1,,($F305-1)*3-2,1))),
IF($D305=1,$N305,
SUMIF(OFFSET(Orçamento!$D$1,$B305-1,,$C305,),$F306&amp;"-"&amp;W305,OFFSET(Orçamento!$I$1,$B305-1,,$C305,))*$N305/$E306)))</f>
        <v/>
      </c>
      <c r="X306" s="312" t="str" cm="1">
        <f t="array" aca="1" ref="X306" ca="1">IF(OR($D305=0,X305="",$N305=0),"",
IF($G305=$E$6,
SUM(IF(OFFSET($R$23,,,($F305-1)*3-2,$D$3)=X305,OFFSET($R$25,,,($F305-1)*3-2,$D$3)*OFFSET($B$23,1,,($F305-1)*3-2,1))),
IF($D305=1,$N305,
SUMIF(OFFSET(Orçamento!$D$1,$B305-1,,$C305,),$F306&amp;"-"&amp;X305,OFFSET(Orçamento!$I$1,$B305-1,,$C305,))*$N305/$E306)))</f>
        <v/>
      </c>
      <c r="Y306" s="312" t="str" cm="1">
        <f t="array" aca="1" ref="Y306" ca="1">IF(OR($D305=0,Y305="",$N305=0),"",
IF($G305=$E$6,
SUM(IF(OFFSET($R$23,,,($F305-1)*3-2,$D$3)=Y305,OFFSET($R$25,,,($F305-1)*3-2,$D$3)*OFFSET($B$23,1,,($F305-1)*3-2,1))),
IF($D305=1,$N305,
SUMIF(OFFSET(Orçamento!$D$1,$B305-1,,$C305,),$F306&amp;"-"&amp;Y305,OFFSET(Orçamento!$I$1,$B305-1,,$C305,))*$N305/$E306)))</f>
        <v/>
      </c>
      <c r="Z306" s="312" t="str" cm="1">
        <f t="array" aca="1" ref="Z306" ca="1">IF(OR($D305=0,Z305="",$N305=0),"",
IF($G305=$E$6,
SUM(IF(OFFSET($R$23,,,($F305-1)*3-2,$D$3)=Z305,OFFSET($R$25,,,($F305-1)*3-2,$D$3)*OFFSET($B$23,1,,($F305-1)*3-2,1))),
IF($D305=1,$N305,
SUMIF(OFFSET(Orçamento!$D$1,$B305-1,,$C305,),$F306&amp;"-"&amp;Z305,OFFSET(Orçamento!$I$1,$B305-1,,$C305,))*$N305/$E306)))</f>
        <v/>
      </c>
      <c r="AA306" s="314" t="str" cm="1">
        <f t="array" aca="1" ref="AA306" ca="1">IF(OR($D305=0,AA305="",$N305=0),"",
IF($G305=$E$6,
SUM(IF(OFFSET($R$23,,,($F305-1)*3-2,$D$3)=AA305,OFFSET($R$25,,,($F305-1)*3-2,$D$3)*OFFSET($B$23,1,,($F305-1)*3-2,1))),
IF($D305=1,$N305,
SUMIF(OFFSET(Orçamento!$D$1,$B305-1,,$C305,),$F306&amp;"-"&amp;AA305,OFFSET(Orçamento!$I$1,$B305-1,,$C305,))*$N305/$E306)))</f>
        <v/>
      </c>
      <c r="AB306" s="314" t="str" cm="1">
        <f t="array" aca="1" ref="AB306" ca="1">IF(OR($D305=0,AB305="",$N305=0),"",
IF($G305=$E$6,
SUM(IF(OFFSET($R$23,,,($F305-1)*3-2,$D$3)=AB305,OFFSET($R$25,,,($F305-1)*3-2,$D$3)*OFFSET($B$23,1,,($F305-1)*3-2,1))),
IF($D305=1,$N305,
SUMIF(OFFSET(Orçamento!$D$1,$B305-1,,$C305,),$F306&amp;"-"&amp;AB305,OFFSET(Orçamento!$I$1,$B305-1,,$C305,))*$N305/$E306)))</f>
        <v/>
      </c>
      <c r="AC306" s="314" t="str" cm="1">
        <f t="array" aca="1" ref="AC306" ca="1">IF(OR($D305=0,AC305="",$N305=0),"",
IF($G305=$E$6,
SUM(IF(OFFSET($R$23,,,($F305-1)*3-2,$D$3)=AC305,OFFSET($R$25,,,($F305-1)*3-2,$D$3)*OFFSET($B$23,1,,($F305-1)*3-2,1))),
IF($D305=1,$N305,
SUMIF(OFFSET(Orçamento!$D$1,$B305-1,,$C305,),$F306&amp;"-"&amp;AC305,OFFSET(Orçamento!$I$1,$B305-1,,$C305,))*$N305/$E306)))</f>
        <v/>
      </c>
      <c r="AD306" s="314" t="str" cm="1">
        <f t="array" aca="1" ref="AD306" ca="1">IF(OR($D305=0,AD305="",$N305=0),"",
IF($G305=$E$6,
SUM(IF(OFFSET($R$23,,,($F305-1)*3-2,$D$3)=AD305,OFFSET($R$25,,,($F305-1)*3-2,$D$3)*OFFSET($B$23,1,,($F305-1)*3-2,1))),
IF($D305=1,$N305,
SUMIF(OFFSET(Orçamento!$D$1,$B305-1,,$C305,),$F306&amp;"-"&amp;AD305,OFFSET(Orçamento!$I$1,$B305-1,,$C305,))*$N305/$E306)))</f>
        <v/>
      </c>
      <c r="AE306" s="314" t="str" cm="1">
        <f t="array" aca="1" ref="AE306" ca="1">IF(OR($D305=0,AE305="",$N305=0),"",
IF($G305=$E$6,
SUM(IF(OFFSET($R$23,,,($F305-1)*3-2,$D$3)=AE305,OFFSET($R$25,,,($F305-1)*3-2,$D$3)*OFFSET($B$23,1,,($F305-1)*3-2,1))),
IF($D305=1,$N305,
SUMIF(OFFSET(Orçamento!$D$1,$B305-1,,$C305,),$F306&amp;"-"&amp;AE305,OFFSET(Orçamento!$I$1,$B305-1,,$C305,))*$N305/$E306)))</f>
        <v/>
      </c>
      <c r="AF306" s="314" t="str" cm="1">
        <f t="array" aca="1" ref="AF306" ca="1">IF(OR($D305=0,AF305="",$N305=0),"",
IF($G305=$E$6,
SUM(IF(OFFSET($R$23,,,($F305-1)*3-2,$D$3)=AF305,OFFSET($R$25,,,($F305-1)*3-2,$D$3)*OFFSET($B$23,1,,($F305-1)*3-2,1))),
IF($D305=1,$N305,
SUMIF(OFFSET(Orçamento!$D$1,$B305-1,,$C305,),$F306&amp;"-"&amp;AF305,OFFSET(Orçamento!$I$1,$B305-1,,$C305,))*$N305/$E306)))</f>
        <v/>
      </c>
      <c r="AG306" s="314" t="str" cm="1">
        <f t="array" aca="1" ref="AG306" ca="1">IF(OR($D305=0,AG305="",$N305=0),"",
IF($G305=$E$6,
SUM(IF(OFFSET($R$23,,,($F305-1)*3-2,$D$3)=AG305,OFFSET($R$25,,,($F305-1)*3-2,$D$3)*OFFSET($B$23,1,,($F305-1)*3-2,1))),
IF($D305=1,$N305,
SUMIF(OFFSET(Orçamento!$D$1,$B305-1,,$C305,),$F306&amp;"-"&amp;AG305,OFFSET(Orçamento!$I$1,$B305-1,,$C305,))*$N305/$E306)))</f>
        <v/>
      </c>
      <c r="AH306" s="314" t="str" cm="1">
        <f t="array" aca="1" ref="AH306" ca="1">IF(OR($D305=0,AH305="",$N305=0),"",
IF($G305=$E$6,
SUM(IF(OFFSET($R$23,,,($F305-1)*3-2,$D$3)=AH305,OFFSET($R$25,,,($F305-1)*3-2,$D$3)*OFFSET($B$23,1,,($F305-1)*3-2,1))),
IF($D305=1,$N305,
SUMIF(OFFSET(Orçamento!$D$1,$B305-1,,$C305,),$F306&amp;"-"&amp;AH305,OFFSET(Orçamento!$I$1,$B305-1,,$C305,))*$N305/$E306)))</f>
        <v/>
      </c>
      <c r="AI306" s="314" t="str" cm="1">
        <f t="array" aca="1" ref="AI306" ca="1">IF(OR($D305=0,AI305="",$N305=0),"",
IF($G305=$E$6,
SUM(IF(OFFSET($R$23,,,($F305-1)*3-2,$D$3)=AI305,OFFSET($R$25,,,($F305-1)*3-2,$D$3)*OFFSET($B$23,1,,($F305-1)*3-2,1))),
IF($D305=1,$N305,
SUMIF(OFFSET(Orçamento!$D$1,$B305-1,,$C305,),$F306&amp;"-"&amp;AI305,OFFSET(Orçamento!$I$1,$B305-1,,$C305,))*$N305/$E306)))</f>
        <v/>
      </c>
      <c r="AJ306" s="314" t="str" cm="1">
        <f t="array" aca="1" ref="AJ306" ca="1">IF(OR($D305=0,AJ305="",$N305=0),"",
IF($G305=$E$6,
SUM(IF(OFFSET($R$23,,,($F305-1)*3-2,$D$3)=AJ305,OFFSET($R$25,,,($F305-1)*3-2,$D$3)*OFFSET($B$23,1,,($F305-1)*3-2,1))),
IF($D305=1,$N305,
SUMIF(OFFSET(Orçamento!$D$1,$B305-1,,$C305,),$F306&amp;"-"&amp;AJ305,OFFSET(Orçamento!$I$1,$B305-1,,$C305,))*$N305/$E306)))</f>
        <v/>
      </c>
      <c r="AK306" s="314" t="str" cm="1">
        <f t="array" aca="1" ref="AK306" ca="1">IF(OR($D305=0,AK305="",$N305=0),"",
IF($G305=$E$6,
SUM(IF(OFFSET($R$23,,,($F305-1)*3-2,$D$3)=AK305,OFFSET($R$25,,,($F305-1)*3-2,$D$3)*OFFSET($B$23,1,,($F305-1)*3-2,1))),
IF($D305=1,$N305,
SUMIF(OFFSET(Orçamento!$D$1,$B305-1,,$C305,),$F306&amp;"-"&amp;AK305,OFFSET(Orçamento!$I$1,$B305-1,,$C305,))*$N305/$E306)))</f>
        <v/>
      </c>
    </row>
    <row r="307" spans="1:37" ht="13.15" customHeight="1">
      <c r="A307" s="206"/>
      <c r="B307" s="266" t="str" cm="1">
        <f t="array" aca="1" ref="B307" ca="1">IF($F305&gt;$E$2,"",IF($F$2=1,INDEX('QC rev00'!$M$10:$T$120,$F307,5),IF($F$2=2,INDEX(#REF!,$F307,5),INDEX(#REF!,$F307,5))))</f>
        <v/>
      </c>
      <c r="C307" s="266" t="str" cm="1">
        <f t="array" aca="1" ref="C307" ca="1">IF($F305&gt;$E$2,"",IF($F$2=1,INDEX('QC rev00'!$M$10:$T$120,$F307,6),IF($F$2=2,INDEX(#REF!,$F307,6),INDEX(#REF!,$F307,6))))</f>
        <v/>
      </c>
      <c r="D307" s="207"/>
      <c r="E307" s="207"/>
      <c r="F307" s="207" t="str">
        <f ca="1">IF(F305&gt;$E$2,"",MATCH(F305,'QC rev00'!$C$10:$C$120,))</f>
        <v/>
      </c>
      <c r="G307" s="753"/>
      <c r="H307" s="731"/>
      <c r="I307" s="732"/>
      <c r="J307" s="749"/>
      <c r="K307" s="750"/>
      <c r="L307" s="756"/>
      <c r="M307" s="735"/>
      <c r="N307" s="738"/>
      <c r="O307" s="741"/>
      <c r="P307" s="744"/>
      <c r="Q307" s="267" t="s">
        <v>91</v>
      </c>
      <c r="R307" s="588">
        <f t="shared" ref="R307:AK307" ca="1" si="299">IFERROR(R306*$O305,0)</f>
        <v>0</v>
      </c>
      <c r="S307" s="588">
        <f t="shared" ca="1" si="299"/>
        <v>0</v>
      </c>
      <c r="T307" s="588">
        <f t="shared" ca="1" si="299"/>
        <v>0</v>
      </c>
      <c r="U307" s="589">
        <f t="shared" ca="1" si="299"/>
        <v>0</v>
      </c>
      <c r="V307" s="588">
        <f t="shared" ca="1" si="299"/>
        <v>0</v>
      </c>
      <c r="W307" s="588">
        <f t="shared" ca="1" si="299"/>
        <v>0</v>
      </c>
      <c r="X307" s="588">
        <f t="shared" ca="1" si="299"/>
        <v>0</v>
      </c>
      <c r="Y307" s="588">
        <f t="shared" ca="1" si="299"/>
        <v>0</v>
      </c>
      <c r="Z307" s="588">
        <f t="shared" ca="1" si="299"/>
        <v>0</v>
      </c>
      <c r="AA307" s="588">
        <f t="shared" ca="1" si="299"/>
        <v>0</v>
      </c>
      <c r="AB307" s="588">
        <f t="shared" ca="1" si="299"/>
        <v>0</v>
      </c>
      <c r="AC307" s="588">
        <f t="shared" ca="1" si="299"/>
        <v>0</v>
      </c>
      <c r="AD307" s="588">
        <f t="shared" ca="1" si="299"/>
        <v>0</v>
      </c>
      <c r="AE307" s="588">
        <f t="shared" ca="1" si="299"/>
        <v>0</v>
      </c>
      <c r="AF307" s="588">
        <f t="shared" ca="1" si="299"/>
        <v>0</v>
      </c>
      <c r="AG307" s="588">
        <f t="shared" ca="1" si="299"/>
        <v>0</v>
      </c>
      <c r="AH307" s="588">
        <f t="shared" ca="1" si="299"/>
        <v>0</v>
      </c>
      <c r="AI307" s="588">
        <f t="shared" ca="1" si="299"/>
        <v>0</v>
      </c>
      <c r="AJ307" s="588">
        <f t="shared" ca="1" si="299"/>
        <v>0</v>
      </c>
      <c r="AK307" s="588">
        <f t="shared" ca="1" si="299"/>
        <v>0</v>
      </c>
    </row>
    <row r="308" spans="1:37" ht="13.15" customHeight="1">
      <c r="A308" s="206"/>
      <c r="B308" s="261">
        <f ca="1">IF($F308&gt;$E$2,0,IF(E308&lt;&gt;"",MATCH(F309&amp;" - Mapa",Orçamento!J:J,),0))</f>
        <v>0</v>
      </c>
      <c r="C308" s="215">
        <f ca="1">IF($D308&gt;1,_xlfn.MAXIFS(Orçamento!G:G,Orçamento!J:J,F309&amp;" - Mapa")+6-B308,0)</f>
        <v>0</v>
      </c>
      <c r="D308" s="261">
        <f ca="1">IF($F308&gt;$E$2,0,IF($G308=$E$6,$D$2,IF(E308&lt;&gt;"",_xlfn.MAXIFS(Orçamento!E:E,Orçamento!J:J,F309&amp;" - Mapa"),0)))</f>
        <v>0</v>
      </c>
      <c r="E308" s="215" t="str">
        <f ca="1">IF(F309="","",_xlfn.IFNA(MATCH($F309,'QC rev00'!$G$10:$G$120,),""))</f>
        <v/>
      </c>
      <c r="F308" s="207" cm="1">
        <f t="array" aca="1" ref="F308" ca="1">OFFSET(F308,-3,,,)+1</f>
        <v>96</v>
      </c>
      <c r="G308" s="751" t="str" cm="1">
        <f t="array" aca="1" ref="G308" ca="1">IF($F308&gt;$E$2,"",IF($F$2=1,INDEX('QC rev00'!$M$10:$T$120,$F310,2),IF($F$2=2,INDEX(#REF!,$F310,2),INDEX(#REF!,$F310,2))))</f>
        <v/>
      </c>
      <c r="H308" s="727" t="str" cm="1">
        <f t="array" aca="1" ref="H308" ca="1">IF($F308&gt;$E$2,"",IF($F$2=1,INDEX('QC rev00'!$M$10:$T$120,$F310,3),IF($F$2=2,INDEX(#REF!,$F310,3),INDEX(#REF!,$F310,3))))</f>
        <v/>
      </c>
      <c r="I308" s="728"/>
      <c r="J308" s="745"/>
      <c r="K308" s="746"/>
      <c r="L308" s="754" t="str" cm="1">
        <f t="array" aca="1" ref="L308" ca="1">IF($F308&gt;$E$2,"",IF($F$2=1,INDEX('QC rev00'!$M$10:$T$120,$F310,7),IF($F$2=2,INDEX(#REF!,$F310,7),INDEX(#REF!,$F310,7))))</f>
        <v/>
      </c>
      <c r="M308" s="733" t="str" cm="1">
        <f t="array" aca="1" ref="M308" ca="1">IF($F308&gt;$E$2,"",IF($F$2=1,INDEX('QC rev00'!$M$10:$T$120,$F310,8),IF($F$2=2,INDEX(#REF!,$F310,8),INDEX(#REF!,$F310,8))))</f>
        <v/>
      </c>
      <c r="N308" s="736" cm="1">
        <f t="array" aca="1" ref="N308" ca="1">IF($F308&gt;$E$2,0,IF(_xlfn.IFNA(MATCH($G308,Listas!$E$4:$E$206,),0)&gt;0,$F$5,IF($F$2=1,INDEX('QC rev00'!$M$10:$U$120,$F310,9),IF($F$2=2,INDEX(#REF!,$F310,9),INDEX(#REF!,$F310,9)))))</f>
        <v>0</v>
      </c>
      <c r="O308" s="739" cm="1">
        <f t="array" aca="1" ref="O308" ca="1">IF($F308&gt;$E$2,0,IF(_xlfn.IFNA(MATCH($G308,Listas!$E$4:$E$206,),0)&gt;0,1,IF($H$10=0,0,IF($F$2=1,INDEX('QC rev00'!$M$10:$BC$120,$F310,9+$F$3),IF($F$2=2,INDEX(#REF!,$F310,9+$F$3),INDEX(#REF!,$F310,9+$F$3)))*IF($E$5="X",1,1-$B310-$C310))))</f>
        <v>0</v>
      </c>
      <c r="P308" s="742">
        <f t="shared" ref="P308" ca="1" si="300">N308*O308</f>
        <v>0</v>
      </c>
      <c r="Q308" s="262" t="s">
        <v>89</v>
      </c>
      <c r="R308" s="308" t="str" cm="1">
        <f t="array" aca="1" ref="R308" ca="1">IF($D308=0,"",IF($G308=$E$6,INDEX(Orçamento!$U:$U,MATCH(R$21,Orçamento!$C:$C,),1),INDEX(Orçamento!$U:$U,$B308,1)))</f>
        <v/>
      </c>
      <c r="S308" s="309" t="str">
        <f ca="1">IF(S$21&gt;$D308,"",IF($G308=$E$6,INDEX(Orçamento!$U:$U,MATCH(S$21,Orçamento!$C:$C,),1),INDEX(Orçamento!$U:$U,MATCH(S$21&amp;"-"&amp;$F309,Orçamento!$F:$F,),1)))</f>
        <v/>
      </c>
      <c r="T308" s="309" t="str">
        <f ca="1">IF(T$21&gt;$D308,"",IF($G308=$E$6,INDEX(Orçamento!$U:$U,MATCH(T$21,Orçamento!$C:$C,),1),INDEX(Orçamento!$U:$U,MATCH(T$21&amp;"-"&amp;$F309,Orçamento!$F:$F,),1)))</f>
        <v/>
      </c>
      <c r="U308" s="310" t="str">
        <f ca="1">IF(U$21&gt;$D308,"",IF($G308=$E$6,INDEX(Orçamento!$U:$U,MATCH(U$21,Orçamento!$C:$C,),1),INDEX(Orçamento!$U:$U,MATCH(U$21&amp;"-"&amp;$F309,Orçamento!$F:$F,),1)))</f>
        <v/>
      </c>
      <c r="V308" s="309" t="str">
        <f ca="1">IF(V$21&gt;$D308,"",IF($G308=$E$6,INDEX(Orçamento!$U:$U,MATCH(V$21,Orçamento!$C:$C,),1),INDEX(Orçamento!$U:$U,MATCH(V$21&amp;"-"&amp;$F309,Orçamento!$F:$F,),1)))</f>
        <v/>
      </c>
      <c r="W308" s="309" t="str">
        <f ca="1">IF(W$21&gt;$D308,"",IF($G308=$E$6,INDEX(Orçamento!$U:$U,MATCH(W$21,Orçamento!$C:$C,),1),INDEX(Orçamento!$U:$U,MATCH(W$21&amp;"-"&amp;$F309,Orçamento!$F:$F,),1)))</f>
        <v/>
      </c>
      <c r="X308" s="309" t="str">
        <f ca="1">IF(X$21&gt;$D308,"",IF($G308=$E$6,INDEX(Orçamento!$U:$U,MATCH(X$21,Orçamento!$C:$C,),1),INDEX(Orçamento!$U:$U,MATCH(X$21&amp;"-"&amp;$F309,Orçamento!$F:$F,),1)))</f>
        <v/>
      </c>
      <c r="Y308" s="309" t="str">
        <f ca="1">IF(Y$21&gt;$D308,"",IF($G308=$E$6,INDEX(Orçamento!$U:$U,MATCH(Y$21,Orçamento!$C:$C,),1),INDEX(Orçamento!$U:$U,MATCH(Y$21&amp;"-"&amp;$F309,Orçamento!$F:$F,),1)))</f>
        <v/>
      </c>
      <c r="Z308" s="309" t="str">
        <f ca="1">IF(Z$21&gt;$D308,"",IF($G308=$E$6,INDEX(Orçamento!$U:$U,MATCH(Z$21,Orçamento!$C:$C,),1),INDEX(Orçamento!$U:$U,MATCH(Z$21&amp;"-"&amp;$F309,Orçamento!$F:$F,),1)))</f>
        <v/>
      </c>
      <c r="AA308" s="311" t="str">
        <f ca="1">IF(AA$21&gt;$D308,"",IF($G308=$E$6,INDEX(Orçamento!$U:$U,MATCH(AA$21,Orçamento!$C:$C,),1),INDEX(Orçamento!$U:$U,MATCH(AA$21&amp;"-"&amp;$F309,Orçamento!$F:$F,),1)))</f>
        <v/>
      </c>
      <c r="AB308" s="311" t="str">
        <f ca="1">IF(AB$21&gt;$D308,"",IF($G308=$E$6,INDEX(Orçamento!$U:$U,MATCH(AB$21,Orçamento!$C:$C,),1),INDEX(Orçamento!$U:$U,MATCH(AB$21&amp;"-"&amp;$F309,Orçamento!$F:$F,),1)))</f>
        <v/>
      </c>
      <c r="AC308" s="311" t="str">
        <f ca="1">IF(AC$21&gt;$D308,"",IF($G308=$E$6,INDEX(Orçamento!$U:$U,MATCH(AC$21,Orçamento!$C:$C,),1),INDEX(Orçamento!$U:$U,MATCH(AC$21&amp;"-"&amp;$F309,Orçamento!$F:$F,),1)))</f>
        <v/>
      </c>
      <c r="AD308" s="311" t="str">
        <f ca="1">IF(AD$21&gt;$D308,"",IF($G308=$E$6,INDEX(Orçamento!$U:$U,MATCH(AD$21,Orçamento!$C:$C,),1),INDEX(Orçamento!$U:$U,MATCH(AD$21&amp;"-"&amp;$F309,Orçamento!$F:$F,),1)))</f>
        <v/>
      </c>
      <c r="AE308" s="311" t="str">
        <f ca="1">IF(AE$21&gt;$D308,"",IF($G308=$E$6,INDEX(Orçamento!$U:$U,MATCH(AE$21,Orçamento!$C:$C,),1),INDEX(Orçamento!$U:$U,MATCH(AE$21&amp;"-"&amp;$F309,Orçamento!$F:$F,),1)))</f>
        <v/>
      </c>
      <c r="AF308" s="311" t="str">
        <f ca="1">IF(AF$21&gt;$D308,"",IF($G308=$E$6,INDEX(Orçamento!$U:$U,MATCH(AF$21,Orçamento!$C:$C,),1),INDEX(Orçamento!$U:$U,MATCH(AF$21&amp;"-"&amp;$F309,Orçamento!$F:$F,),1)))</f>
        <v/>
      </c>
      <c r="AG308" s="311" t="str">
        <f ca="1">IF(AG$21&gt;$D308,"",IF($G308=$E$6,INDEX(Orçamento!$U:$U,MATCH(AG$21,Orçamento!$C:$C,),1),INDEX(Orçamento!$U:$U,MATCH(AG$21&amp;"-"&amp;$F309,Orçamento!$F:$F,),1)))</f>
        <v/>
      </c>
      <c r="AH308" s="311" t="str">
        <f ca="1">IF(AH$21&gt;$D308,"",IF($G308=$E$6,INDEX(Orçamento!$U:$U,MATCH(AH$21,Orçamento!$C:$C,),1),INDEX(Orçamento!$U:$U,MATCH(AH$21&amp;"-"&amp;$F309,Orçamento!$F:$F,),1)))</f>
        <v/>
      </c>
      <c r="AI308" s="311" t="str">
        <f ca="1">IF(AI$21&gt;$D308,"",IF($G308=$E$6,INDEX(Orçamento!$U:$U,MATCH(AI$21,Orçamento!$C:$C,),1),INDEX(Orçamento!$U:$U,MATCH(AI$21&amp;"-"&amp;$F309,Orçamento!$F:$F,),1)))</f>
        <v/>
      </c>
      <c r="AJ308" s="311" t="str">
        <f ca="1">IF(AJ$21&gt;$D308,"",IF($G308=$E$6,INDEX(Orçamento!$U:$U,MATCH(AJ$21,Orçamento!$C:$C,),1),INDEX(Orçamento!$U:$U,MATCH(AJ$21&amp;"-"&amp;$F309,Orçamento!$F:$F,),1)))</f>
        <v/>
      </c>
      <c r="AK308" s="311" t="str">
        <f ca="1">IF(AK$21&gt;$D308,"",IF($G308=$E$6,INDEX(Orçamento!$U:$U,MATCH(AK$21,Orçamento!$C:$C,),1),INDEX(Orçamento!$U:$U,MATCH(AK$21&amp;"-"&amp;$F309,Orçamento!$F:$F,),1)))</f>
        <v/>
      </c>
    </row>
    <row r="309" spans="1:37" ht="13.15" customHeight="1">
      <c r="A309" s="206"/>
      <c r="B309" s="263">
        <f t="shared" ref="B309" ca="1" si="301">IF($F308&gt;$E$2,0,(1/(1-B310-C310))*(B310+C310))</f>
        <v>0</v>
      </c>
      <c r="C309" s="264" cm="1">
        <f t="array" aca="1" ref="C309" ca="1">IF(ROUND(SUM(IF(R308:AK308&lt;&gt;"",(R309:AK309)))-N308,3)&lt;&gt;0,"X",0)</f>
        <v>0</v>
      </c>
      <c r="D309" s="206"/>
      <c r="E309" s="215" t="str" cm="1">
        <f t="array" aca="1" ref="E309" ca="1">IF($F308&gt;$E$2,"",INDEX('QC rev00'!$J$9:$J$120,1+E308,1))</f>
        <v/>
      </c>
      <c r="F309" s="215" t="str" cm="1">
        <f t="array" aca="1" ref="F309" ca="1">IF($F308&gt;$E$2,"",IF($F$2=1,INDEX('QC rev00'!$M$10:$T$120,$F310,1),IF($F$2=2,INDEX(#REF!,$F310,1),INDEX(#REF!,$F310,1))))</f>
        <v/>
      </c>
      <c r="G309" s="752"/>
      <c r="H309" s="729"/>
      <c r="I309" s="730"/>
      <c r="J309" s="747"/>
      <c r="K309" s="748"/>
      <c r="L309" s="755"/>
      <c r="M309" s="734"/>
      <c r="N309" s="737"/>
      <c r="O309" s="740"/>
      <c r="P309" s="743"/>
      <c r="Q309" s="265" t="s">
        <v>90</v>
      </c>
      <c r="R309" s="312" t="str" cm="1">
        <f t="array" aca="1" ref="R309" ca="1">IF(OR($D308=0,R308="",$N308=0),"",
IF($G308=$E$6,
SUM(IF(OFFSET($R$23,,,($F308-1)*3-2,$D$3)=R308,OFFSET($R$25,,,($F308-1)*3-2,$D$3)*OFFSET($B$23,1,,($F308-1)*3-2,1))),
IF($D308=1,$N308,
SUMIF(OFFSET(Orçamento!$D$1,$B308-1,,$C308,),$F309&amp;"-"&amp;R308,OFFSET(Orçamento!$I$1,$B308-1,,$C308,))*$N308/$E309)))</f>
        <v/>
      </c>
      <c r="S309" s="312" t="str" cm="1">
        <f t="array" aca="1" ref="S309" ca="1">IF(OR($D308=0,S308="",$N308=0),"",
IF($G308=$E$6,
SUM(IF(OFFSET($R$23,,,($F308-1)*3-2,$D$3)=S308,OFFSET($R$25,,,($F308-1)*3-2,$D$3)*OFFSET($B$23,1,,($F308-1)*3-2,1))),
IF($D308=1,$N308,
SUMIF(OFFSET(Orçamento!$D$1,$B308-1,,$C308,),$F309&amp;"-"&amp;S308,OFFSET(Orçamento!$I$1,$B308-1,,$C308,))*$N308/$E309)))</f>
        <v/>
      </c>
      <c r="T309" s="312" t="str" cm="1">
        <f t="array" aca="1" ref="T309" ca="1">IF(OR($D308=0,T308="",$N308=0),"",
IF($G308=$E$6,
SUM(IF(OFFSET($R$23,,,($F308-1)*3-2,$D$3)=T308,OFFSET($R$25,,,($F308-1)*3-2,$D$3)*OFFSET($B$23,1,,($F308-1)*3-2,1))),
IF($D308=1,$N308,
SUMIF(OFFSET(Orçamento!$D$1,$B308-1,,$C308,),$F309&amp;"-"&amp;T308,OFFSET(Orçamento!$I$1,$B308-1,,$C308,))*$N308/$E309)))</f>
        <v/>
      </c>
      <c r="U309" s="313" t="str" cm="1">
        <f t="array" aca="1" ref="U309" ca="1">IF(OR($D308=0,U308="",$N308=0),"",
IF($G308=$E$6,
SUM(IF(OFFSET($R$23,,,($F308-1)*3-2,$D$3)=U308,OFFSET($R$25,,,($F308-1)*3-2,$D$3)*OFFSET($B$23,1,,($F308-1)*3-2,1))),
IF($D308=1,$N308,
SUMIF(OFFSET(Orçamento!$D$1,$B308-1,,$C308,),$F309&amp;"-"&amp;U308,OFFSET(Orçamento!$I$1,$B308-1,,$C308,))*$N308/$E309)))</f>
        <v/>
      </c>
      <c r="V309" s="312" t="str" cm="1">
        <f t="array" aca="1" ref="V309" ca="1">IF(OR($D308=0,V308="",$N308=0),"",
IF($G308=$E$6,
SUM(IF(OFFSET($R$23,,,($F308-1)*3-2,$D$3)=V308,OFFSET($R$25,,,($F308-1)*3-2,$D$3)*OFFSET($B$23,1,,($F308-1)*3-2,1))),
IF($D308=1,$N308,
SUMIF(OFFSET(Orçamento!$D$1,$B308-1,,$C308,),$F309&amp;"-"&amp;V308,OFFSET(Orçamento!$I$1,$B308-1,,$C308,))*$N308/$E309)))</f>
        <v/>
      </c>
      <c r="W309" s="312" t="str" cm="1">
        <f t="array" aca="1" ref="W309" ca="1">IF(OR($D308=0,W308="",$N308=0),"",
IF($G308=$E$6,
SUM(IF(OFFSET($R$23,,,($F308-1)*3-2,$D$3)=W308,OFFSET($R$25,,,($F308-1)*3-2,$D$3)*OFFSET($B$23,1,,($F308-1)*3-2,1))),
IF($D308=1,$N308,
SUMIF(OFFSET(Orçamento!$D$1,$B308-1,,$C308,),$F309&amp;"-"&amp;W308,OFFSET(Orçamento!$I$1,$B308-1,,$C308,))*$N308/$E309)))</f>
        <v/>
      </c>
      <c r="X309" s="312" t="str" cm="1">
        <f t="array" aca="1" ref="X309" ca="1">IF(OR($D308=0,X308="",$N308=0),"",
IF($G308=$E$6,
SUM(IF(OFFSET($R$23,,,($F308-1)*3-2,$D$3)=X308,OFFSET($R$25,,,($F308-1)*3-2,$D$3)*OFFSET($B$23,1,,($F308-1)*3-2,1))),
IF($D308=1,$N308,
SUMIF(OFFSET(Orçamento!$D$1,$B308-1,,$C308,),$F309&amp;"-"&amp;X308,OFFSET(Orçamento!$I$1,$B308-1,,$C308,))*$N308/$E309)))</f>
        <v/>
      </c>
      <c r="Y309" s="312" t="str" cm="1">
        <f t="array" aca="1" ref="Y309" ca="1">IF(OR($D308=0,Y308="",$N308=0),"",
IF($G308=$E$6,
SUM(IF(OFFSET($R$23,,,($F308-1)*3-2,$D$3)=Y308,OFFSET($R$25,,,($F308-1)*3-2,$D$3)*OFFSET($B$23,1,,($F308-1)*3-2,1))),
IF($D308=1,$N308,
SUMIF(OFFSET(Orçamento!$D$1,$B308-1,,$C308,),$F309&amp;"-"&amp;Y308,OFFSET(Orçamento!$I$1,$B308-1,,$C308,))*$N308/$E309)))</f>
        <v/>
      </c>
      <c r="Z309" s="312" t="str" cm="1">
        <f t="array" aca="1" ref="Z309" ca="1">IF(OR($D308=0,Z308="",$N308=0),"",
IF($G308=$E$6,
SUM(IF(OFFSET($R$23,,,($F308-1)*3-2,$D$3)=Z308,OFFSET($R$25,,,($F308-1)*3-2,$D$3)*OFFSET($B$23,1,,($F308-1)*3-2,1))),
IF($D308=1,$N308,
SUMIF(OFFSET(Orçamento!$D$1,$B308-1,,$C308,),$F309&amp;"-"&amp;Z308,OFFSET(Orçamento!$I$1,$B308-1,,$C308,))*$N308/$E309)))</f>
        <v/>
      </c>
      <c r="AA309" s="314" t="str" cm="1">
        <f t="array" aca="1" ref="AA309" ca="1">IF(OR($D308=0,AA308="",$N308=0),"",
IF($G308=$E$6,
SUM(IF(OFFSET($R$23,,,($F308-1)*3-2,$D$3)=AA308,OFFSET($R$25,,,($F308-1)*3-2,$D$3)*OFFSET($B$23,1,,($F308-1)*3-2,1))),
IF($D308=1,$N308,
SUMIF(OFFSET(Orçamento!$D$1,$B308-1,,$C308,),$F309&amp;"-"&amp;AA308,OFFSET(Orçamento!$I$1,$B308-1,,$C308,))*$N308/$E309)))</f>
        <v/>
      </c>
      <c r="AB309" s="314" t="str" cm="1">
        <f t="array" aca="1" ref="AB309" ca="1">IF(OR($D308=0,AB308="",$N308=0),"",
IF($G308=$E$6,
SUM(IF(OFFSET($R$23,,,($F308-1)*3-2,$D$3)=AB308,OFFSET($R$25,,,($F308-1)*3-2,$D$3)*OFFSET($B$23,1,,($F308-1)*3-2,1))),
IF($D308=1,$N308,
SUMIF(OFFSET(Orçamento!$D$1,$B308-1,,$C308,),$F309&amp;"-"&amp;AB308,OFFSET(Orçamento!$I$1,$B308-1,,$C308,))*$N308/$E309)))</f>
        <v/>
      </c>
      <c r="AC309" s="314" t="str" cm="1">
        <f t="array" aca="1" ref="AC309" ca="1">IF(OR($D308=0,AC308="",$N308=0),"",
IF($G308=$E$6,
SUM(IF(OFFSET($R$23,,,($F308-1)*3-2,$D$3)=AC308,OFFSET($R$25,,,($F308-1)*3-2,$D$3)*OFFSET($B$23,1,,($F308-1)*3-2,1))),
IF($D308=1,$N308,
SUMIF(OFFSET(Orçamento!$D$1,$B308-1,,$C308,),$F309&amp;"-"&amp;AC308,OFFSET(Orçamento!$I$1,$B308-1,,$C308,))*$N308/$E309)))</f>
        <v/>
      </c>
      <c r="AD309" s="314" t="str" cm="1">
        <f t="array" aca="1" ref="AD309" ca="1">IF(OR($D308=0,AD308="",$N308=0),"",
IF($G308=$E$6,
SUM(IF(OFFSET($R$23,,,($F308-1)*3-2,$D$3)=AD308,OFFSET($R$25,,,($F308-1)*3-2,$D$3)*OFFSET($B$23,1,,($F308-1)*3-2,1))),
IF($D308=1,$N308,
SUMIF(OFFSET(Orçamento!$D$1,$B308-1,,$C308,),$F309&amp;"-"&amp;AD308,OFFSET(Orçamento!$I$1,$B308-1,,$C308,))*$N308/$E309)))</f>
        <v/>
      </c>
      <c r="AE309" s="314" t="str" cm="1">
        <f t="array" aca="1" ref="AE309" ca="1">IF(OR($D308=0,AE308="",$N308=0),"",
IF($G308=$E$6,
SUM(IF(OFFSET($R$23,,,($F308-1)*3-2,$D$3)=AE308,OFFSET($R$25,,,($F308-1)*3-2,$D$3)*OFFSET($B$23,1,,($F308-1)*3-2,1))),
IF($D308=1,$N308,
SUMIF(OFFSET(Orçamento!$D$1,$B308-1,,$C308,),$F309&amp;"-"&amp;AE308,OFFSET(Orçamento!$I$1,$B308-1,,$C308,))*$N308/$E309)))</f>
        <v/>
      </c>
      <c r="AF309" s="314" t="str" cm="1">
        <f t="array" aca="1" ref="AF309" ca="1">IF(OR($D308=0,AF308="",$N308=0),"",
IF($G308=$E$6,
SUM(IF(OFFSET($R$23,,,($F308-1)*3-2,$D$3)=AF308,OFFSET($R$25,,,($F308-1)*3-2,$D$3)*OFFSET($B$23,1,,($F308-1)*3-2,1))),
IF($D308=1,$N308,
SUMIF(OFFSET(Orçamento!$D$1,$B308-1,,$C308,),$F309&amp;"-"&amp;AF308,OFFSET(Orçamento!$I$1,$B308-1,,$C308,))*$N308/$E309)))</f>
        <v/>
      </c>
      <c r="AG309" s="314" t="str" cm="1">
        <f t="array" aca="1" ref="AG309" ca="1">IF(OR($D308=0,AG308="",$N308=0),"",
IF($G308=$E$6,
SUM(IF(OFFSET($R$23,,,($F308-1)*3-2,$D$3)=AG308,OFFSET($R$25,,,($F308-1)*3-2,$D$3)*OFFSET($B$23,1,,($F308-1)*3-2,1))),
IF($D308=1,$N308,
SUMIF(OFFSET(Orçamento!$D$1,$B308-1,,$C308,),$F309&amp;"-"&amp;AG308,OFFSET(Orçamento!$I$1,$B308-1,,$C308,))*$N308/$E309)))</f>
        <v/>
      </c>
      <c r="AH309" s="314" t="str" cm="1">
        <f t="array" aca="1" ref="AH309" ca="1">IF(OR($D308=0,AH308="",$N308=0),"",
IF($G308=$E$6,
SUM(IF(OFFSET($R$23,,,($F308-1)*3-2,$D$3)=AH308,OFFSET($R$25,,,($F308-1)*3-2,$D$3)*OFFSET($B$23,1,,($F308-1)*3-2,1))),
IF($D308=1,$N308,
SUMIF(OFFSET(Orçamento!$D$1,$B308-1,,$C308,),$F309&amp;"-"&amp;AH308,OFFSET(Orçamento!$I$1,$B308-1,,$C308,))*$N308/$E309)))</f>
        <v/>
      </c>
      <c r="AI309" s="314" t="str" cm="1">
        <f t="array" aca="1" ref="AI309" ca="1">IF(OR($D308=0,AI308="",$N308=0),"",
IF($G308=$E$6,
SUM(IF(OFFSET($R$23,,,($F308-1)*3-2,$D$3)=AI308,OFFSET($R$25,,,($F308-1)*3-2,$D$3)*OFFSET($B$23,1,,($F308-1)*3-2,1))),
IF($D308=1,$N308,
SUMIF(OFFSET(Orçamento!$D$1,$B308-1,,$C308,),$F309&amp;"-"&amp;AI308,OFFSET(Orçamento!$I$1,$B308-1,,$C308,))*$N308/$E309)))</f>
        <v/>
      </c>
      <c r="AJ309" s="314" t="str" cm="1">
        <f t="array" aca="1" ref="AJ309" ca="1">IF(OR($D308=0,AJ308="",$N308=0),"",
IF($G308=$E$6,
SUM(IF(OFFSET($R$23,,,($F308-1)*3-2,$D$3)=AJ308,OFFSET($R$25,,,($F308-1)*3-2,$D$3)*OFFSET($B$23,1,,($F308-1)*3-2,1))),
IF($D308=1,$N308,
SUMIF(OFFSET(Orçamento!$D$1,$B308-1,,$C308,),$F309&amp;"-"&amp;AJ308,OFFSET(Orçamento!$I$1,$B308-1,,$C308,))*$N308/$E309)))</f>
        <v/>
      </c>
      <c r="AK309" s="314" t="str" cm="1">
        <f t="array" aca="1" ref="AK309" ca="1">IF(OR($D308=0,AK308="",$N308=0),"",
IF($G308=$E$6,
SUM(IF(OFFSET($R$23,,,($F308-1)*3-2,$D$3)=AK308,OFFSET($R$25,,,($F308-1)*3-2,$D$3)*OFFSET($B$23,1,,($F308-1)*3-2,1))),
IF($D308=1,$N308,
SUMIF(OFFSET(Orçamento!$D$1,$B308-1,,$C308,),$F309&amp;"-"&amp;AK308,OFFSET(Orçamento!$I$1,$B308-1,,$C308,))*$N308/$E309)))</f>
        <v/>
      </c>
    </row>
    <row r="310" spans="1:37" ht="13.15" customHeight="1">
      <c r="A310" s="206"/>
      <c r="B310" s="266" t="str" cm="1">
        <f t="array" aca="1" ref="B310" ca="1">IF($F308&gt;$E$2,"",IF($F$2=1,INDEX('QC rev00'!$M$10:$T$120,$F310,5),IF($F$2=2,INDEX(#REF!,$F310,5),INDEX(#REF!,$F310,5))))</f>
        <v/>
      </c>
      <c r="C310" s="266" t="str" cm="1">
        <f t="array" aca="1" ref="C310" ca="1">IF($F308&gt;$E$2,"",IF($F$2=1,INDEX('QC rev00'!$M$10:$T$120,$F310,6),IF($F$2=2,INDEX(#REF!,$F310,6),INDEX(#REF!,$F310,6))))</f>
        <v/>
      </c>
      <c r="D310" s="207"/>
      <c r="E310" s="207"/>
      <c r="F310" s="207" t="str">
        <f ca="1">IF(F308&gt;$E$2,"",MATCH(F308,'QC rev00'!$C$10:$C$120,))</f>
        <v/>
      </c>
      <c r="G310" s="753"/>
      <c r="H310" s="731"/>
      <c r="I310" s="732"/>
      <c r="J310" s="749"/>
      <c r="K310" s="750"/>
      <c r="L310" s="756"/>
      <c r="M310" s="735"/>
      <c r="N310" s="738"/>
      <c r="O310" s="741"/>
      <c r="P310" s="744"/>
      <c r="Q310" s="267" t="s">
        <v>91</v>
      </c>
      <c r="R310" s="588">
        <f t="shared" ref="R310:AK310" ca="1" si="302">IFERROR(R309*$O308,0)</f>
        <v>0</v>
      </c>
      <c r="S310" s="588">
        <f t="shared" ca="1" si="302"/>
        <v>0</v>
      </c>
      <c r="T310" s="588">
        <f t="shared" ca="1" si="302"/>
        <v>0</v>
      </c>
      <c r="U310" s="589">
        <f t="shared" ca="1" si="302"/>
        <v>0</v>
      </c>
      <c r="V310" s="588">
        <f t="shared" ca="1" si="302"/>
        <v>0</v>
      </c>
      <c r="W310" s="588">
        <f t="shared" ca="1" si="302"/>
        <v>0</v>
      </c>
      <c r="X310" s="588">
        <f t="shared" ca="1" si="302"/>
        <v>0</v>
      </c>
      <c r="Y310" s="588">
        <f t="shared" ca="1" si="302"/>
        <v>0</v>
      </c>
      <c r="Z310" s="588">
        <f t="shared" ca="1" si="302"/>
        <v>0</v>
      </c>
      <c r="AA310" s="588">
        <f t="shared" ca="1" si="302"/>
        <v>0</v>
      </c>
      <c r="AB310" s="588">
        <f t="shared" ca="1" si="302"/>
        <v>0</v>
      </c>
      <c r="AC310" s="588">
        <f t="shared" ca="1" si="302"/>
        <v>0</v>
      </c>
      <c r="AD310" s="588">
        <f t="shared" ca="1" si="302"/>
        <v>0</v>
      </c>
      <c r="AE310" s="588">
        <f t="shared" ca="1" si="302"/>
        <v>0</v>
      </c>
      <c r="AF310" s="588">
        <f t="shared" ca="1" si="302"/>
        <v>0</v>
      </c>
      <c r="AG310" s="588">
        <f t="shared" ca="1" si="302"/>
        <v>0</v>
      </c>
      <c r="AH310" s="588">
        <f t="shared" ca="1" si="302"/>
        <v>0</v>
      </c>
      <c r="AI310" s="588">
        <f t="shared" ca="1" si="302"/>
        <v>0</v>
      </c>
      <c r="AJ310" s="588">
        <f t="shared" ca="1" si="302"/>
        <v>0</v>
      </c>
      <c r="AK310" s="588">
        <f t="shared" ca="1" si="302"/>
        <v>0</v>
      </c>
    </row>
    <row r="311" spans="1:37" ht="13.15" customHeight="1">
      <c r="A311" s="206"/>
      <c r="B311" s="261">
        <f ca="1">IF($F311&gt;$E$2,0,IF(E311&lt;&gt;"",MATCH(F312&amp;" - Mapa",Orçamento!J:J,),0))</f>
        <v>0</v>
      </c>
      <c r="C311" s="215">
        <f ca="1">IF($D311&gt;1,_xlfn.MAXIFS(Orçamento!G:G,Orçamento!J:J,F312&amp;" - Mapa")+6-B311,0)</f>
        <v>0</v>
      </c>
      <c r="D311" s="261">
        <f ca="1">IF($F311&gt;$E$2,0,IF($G311=$E$6,$D$2,IF(E311&lt;&gt;"",_xlfn.MAXIFS(Orçamento!E:E,Orçamento!J:J,F312&amp;" - Mapa"),0)))</f>
        <v>0</v>
      </c>
      <c r="E311" s="215" t="str">
        <f ca="1">IF(F312="","",_xlfn.IFNA(MATCH($F312,'QC rev00'!$G$10:$G$120,),""))</f>
        <v/>
      </c>
      <c r="F311" s="207" cm="1">
        <f t="array" aca="1" ref="F311" ca="1">OFFSET(F311,-3,,,)+1</f>
        <v>97</v>
      </c>
      <c r="G311" s="751" t="str" cm="1">
        <f t="array" aca="1" ref="G311" ca="1">IF($F311&gt;$E$2,"",IF($F$2=1,INDEX('QC rev00'!$M$10:$T$120,$F313,2),IF($F$2=2,INDEX(#REF!,$F313,2),INDEX(#REF!,$F313,2))))</f>
        <v/>
      </c>
      <c r="H311" s="727" t="str" cm="1">
        <f t="array" aca="1" ref="H311" ca="1">IF($F311&gt;$E$2,"",IF($F$2=1,INDEX('QC rev00'!$M$10:$T$120,$F313,3),IF($F$2=2,INDEX(#REF!,$F313,3),INDEX(#REF!,$F313,3))))</f>
        <v/>
      </c>
      <c r="I311" s="728"/>
      <c r="J311" s="745"/>
      <c r="K311" s="746"/>
      <c r="L311" s="754" t="str" cm="1">
        <f t="array" aca="1" ref="L311" ca="1">IF($F311&gt;$E$2,"",IF($F$2=1,INDEX('QC rev00'!$M$10:$T$120,$F313,7),IF($F$2=2,INDEX(#REF!,$F313,7),INDEX(#REF!,$F313,7))))</f>
        <v/>
      </c>
      <c r="M311" s="733" t="str" cm="1">
        <f t="array" aca="1" ref="M311" ca="1">IF($F311&gt;$E$2,"",IF($F$2=1,INDEX('QC rev00'!$M$10:$T$120,$F313,8),IF($F$2=2,INDEX(#REF!,$F313,8),INDEX(#REF!,$F313,8))))</f>
        <v/>
      </c>
      <c r="N311" s="736" cm="1">
        <f t="array" aca="1" ref="N311" ca="1">IF($F311&gt;$E$2,0,IF(_xlfn.IFNA(MATCH($G311,Listas!$E$4:$E$206,),0)&gt;0,$F$5,IF($F$2=1,INDEX('QC rev00'!$M$10:$U$120,$F313,9),IF($F$2=2,INDEX(#REF!,$F313,9),INDEX(#REF!,$F313,9)))))</f>
        <v>0</v>
      </c>
      <c r="O311" s="739" cm="1">
        <f t="array" aca="1" ref="O311" ca="1">IF($F311&gt;$E$2,0,IF(_xlfn.IFNA(MATCH($G311,Listas!$E$4:$E$206,),0)&gt;0,1,IF($H$10=0,0,IF($F$2=1,INDEX('QC rev00'!$M$10:$BC$120,$F313,9+$F$3),IF($F$2=2,INDEX(#REF!,$F313,9+$F$3),INDEX(#REF!,$F313,9+$F$3)))*IF($E$5="X",1,1-$B313-$C313))))</f>
        <v>0</v>
      </c>
      <c r="P311" s="742">
        <f t="shared" ref="P311" ca="1" si="303">N311*O311</f>
        <v>0</v>
      </c>
      <c r="Q311" s="262" t="s">
        <v>89</v>
      </c>
      <c r="R311" s="308" t="str" cm="1">
        <f t="array" aca="1" ref="R311" ca="1">IF($D311=0,"",IF($G311=$E$6,INDEX(Orçamento!$U:$U,MATCH(R$21,Orçamento!$C:$C,),1),INDEX(Orçamento!$U:$U,$B311,1)))</f>
        <v/>
      </c>
      <c r="S311" s="309" t="str">
        <f ca="1">IF(S$21&gt;$D311,"",IF($G311=$E$6,INDEX(Orçamento!$U:$U,MATCH(S$21,Orçamento!$C:$C,),1),INDEX(Orçamento!$U:$U,MATCH(S$21&amp;"-"&amp;$F312,Orçamento!$F:$F,),1)))</f>
        <v/>
      </c>
      <c r="T311" s="309" t="str">
        <f ca="1">IF(T$21&gt;$D311,"",IF($G311=$E$6,INDEX(Orçamento!$U:$U,MATCH(T$21,Orçamento!$C:$C,),1),INDEX(Orçamento!$U:$U,MATCH(T$21&amp;"-"&amp;$F312,Orçamento!$F:$F,),1)))</f>
        <v/>
      </c>
      <c r="U311" s="310" t="str">
        <f ca="1">IF(U$21&gt;$D311,"",IF($G311=$E$6,INDEX(Orçamento!$U:$U,MATCH(U$21,Orçamento!$C:$C,),1),INDEX(Orçamento!$U:$U,MATCH(U$21&amp;"-"&amp;$F312,Orçamento!$F:$F,),1)))</f>
        <v/>
      </c>
      <c r="V311" s="309" t="str">
        <f ca="1">IF(V$21&gt;$D311,"",IF($G311=$E$6,INDEX(Orçamento!$U:$U,MATCH(V$21,Orçamento!$C:$C,),1),INDEX(Orçamento!$U:$U,MATCH(V$21&amp;"-"&amp;$F312,Orçamento!$F:$F,),1)))</f>
        <v/>
      </c>
      <c r="W311" s="309" t="str">
        <f ca="1">IF(W$21&gt;$D311,"",IF($G311=$E$6,INDEX(Orçamento!$U:$U,MATCH(W$21,Orçamento!$C:$C,),1),INDEX(Orçamento!$U:$U,MATCH(W$21&amp;"-"&amp;$F312,Orçamento!$F:$F,),1)))</f>
        <v/>
      </c>
      <c r="X311" s="309" t="str">
        <f ca="1">IF(X$21&gt;$D311,"",IF($G311=$E$6,INDEX(Orçamento!$U:$U,MATCH(X$21,Orçamento!$C:$C,),1),INDEX(Orçamento!$U:$U,MATCH(X$21&amp;"-"&amp;$F312,Orçamento!$F:$F,),1)))</f>
        <v/>
      </c>
      <c r="Y311" s="309" t="str">
        <f ca="1">IF(Y$21&gt;$D311,"",IF($G311=$E$6,INDEX(Orçamento!$U:$U,MATCH(Y$21,Orçamento!$C:$C,),1),INDEX(Orçamento!$U:$U,MATCH(Y$21&amp;"-"&amp;$F312,Orçamento!$F:$F,),1)))</f>
        <v/>
      </c>
      <c r="Z311" s="309" t="str">
        <f ca="1">IF(Z$21&gt;$D311,"",IF($G311=$E$6,INDEX(Orçamento!$U:$U,MATCH(Z$21,Orçamento!$C:$C,),1),INDEX(Orçamento!$U:$U,MATCH(Z$21&amp;"-"&amp;$F312,Orçamento!$F:$F,),1)))</f>
        <v/>
      </c>
      <c r="AA311" s="311" t="str">
        <f ca="1">IF(AA$21&gt;$D311,"",IF($G311=$E$6,INDEX(Orçamento!$U:$U,MATCH(AA$21,Orçamento!$C:$C,),1),INDEX(Orçamento!$U:$U,MATCH(AA$21&amp;"-"&amp;$F312,Orçamento!$F:$F,),1)))</f>
        <v/>
      </c>
      <c r="AB311" s="311" t="str">
        <f ca="1">IF(AB$21&gt;$D311,"",IF($G311=$E$6,INDEX(Orçamento!$U:$U,MATCH(AB$21,Orçamento!$C:$C,),1),INDEX(Orçamento!$U:$U,MATCH(AB$21&amp;"-"&amp;$F312,Orçamento!$F:$F,),1)))</f>
        <v/>
      </c>
      <c r="AC311" s="311" t="str">
        <f ca="1">IF(AC$21&gt;$D311,"",IF($G311=$E$6,INDEX(Orçamento!$U:$U,MATCH(AC$21,Orçamento!$C:$C,),1),INDEX(Orçamento!$U:$U,MATCH(AC$21&amp;"-"&amp;$F312,Orçamento!$F:$F,),1)))</f>
        <v/>
      </c>
      <c r="AD311" s="311" t="str">
        <f ca="1">IF(AD$21&gt;$D311,"",IF($G311=$E$6,INDEX(Orçamento!$U:$U,MATCH(AD$21,Orçamento!$C:$C,),1),INDEX(Orçamento!$U:$U,MATCH(AD$21&amp;"-"&amp;$F312,Orçamento!$F:$F,),1)))</f>
        <v/>
      </c>
      <c r="AE311" s="311" t="str">
        <f ca="1">IF(AE$21&gt;$D311,"",IF($G311=$E$6,INDEX(Orçamento!$U:$U,MATCH(AE$21,Orçamento!$C:$C,),1),INDEX(Orçamento!$U:$U,MATCH(AE$21&amp;"-"&amp;$F312,Orçamento!$F:$F,),1)))</f>
        <v/>
      </c>
      <c r="AF311" s="311" t="str">
        <f ca="1">IF(AF$21&gt;$D311,"",IF($G311=$E$6,INDEX(Orçamento!$U:$U,MATCH(AF$21,Orçamento!$C:$C,),1),INDEX(Orçamento!$U:$U,MATCH(AF$21&amp;"-"&amp;$F312,Orçamento!$F:$F,),1)))</f>
        <v/>
      </c>
      <c r="AG311" s="311" t="str">
        <f ca="1">IF(AG$21&gt;$D311,"",IF($G311=$E$6,INDEX(Orçamento!$U:$U,MATCH(AG$21,Orçamento!$C:$C,),1),INDEX(Orçamento!$U:$U,MATCH(AG$21&amp;"-"&amp;$F312,Orçamento!$F:$F,),1)))</f>
        <v/>
      </c>
      <c r="AH311" s="311" t="str">
        <f ca="1">IF(AH$21&gt;$D311,"",IF($G311=$E$6,INDEX(Orçamento!$U:$U,MATCH(AH$21,Orçamento!$C:$C,),1),INDEX(Orçamento!$U:$U,MATCH(AH$21&amp;"-"&amp;$F312,Orçamento!$F:$F,),1)))</f>
        <v/>
      </c>
      <c r="AI311" s="311" t="str">
        <f ca="1">IF(AI$21&gt;$D311,"",IF($G311=$E$6,INDEX(Orçamento!$U:$U,MATCH(AI$21,Orçamento!$C:$C,),1),INDEX(Orçamento!$U:$U,MATCH(AI$21&amp;"-"&amp;$F312,Orçamento!$F:$F,),1)))</f>
        <v/>
      </c>
      <c r="AJ311" s="311" t="str">
        <f ca="1">IF(AJ$21&gt;$D311,"",IF($G311=$E$6,INDEX(Orçamento!$U:$U,MATCH(AJ$21,Orçamento!$C:$C,),1),INDEX(Orçamento!$U:$U,MATCH(AJ$21&amp;"-"&amp;$F312,Orçamento!$F:$F,),1)))</f>
        <v/>
      </c>
      <c r="AK311" s="311" t="str">
        <f ca="1">IF(AK$21&gt;$D311,"",IF($G311=$E$6,INDEX(Orçamento!$U:$U,MATCH(AK$21,Orçamento!$C:$C,),1),INDEX(Orçamento!$U:$U,MATCH(AK$21&amp;"-"&amp;$F312,Orçamento!$F:$F,),1)))</f>
        <v/>
      </c>
    </row>
    <row r="312" spans="1:37" ht="13.15" customHeight="1">
      <c r="A312" s="206"/>
      <c r="B312" s="263">
        <f t="shared" ref="B312" ca="1" si="304">IF($F311&gt;$E$2,0,(1/(1-B313-C313))*(B313+C313))</f>
        <v>0</v>
      </c>
      <c r="C312" s="264" cm="1">
        <f t="array" aca="1" ref="C312" ca="1">IF(ROUND(SUM(IF(R311:AK311&lt;&gt;"",(R312:AK312)))-N311,3)&lt;&gt;0,"X",0)</f>
        <v>0</v>
      </c>
      <c r="D312" s="206"/>
      <c r="E312" s="215" t="str" cm="1">
        <f t="array" aca="1" ref="E312" ca="1">IF($F311&gt;$E$2,"",INDEX('QC rev00'!$J$9:$J$120,1+E311,1))</f>
        <v/>
      </c>
      <c r="F312" s="215" t="str" cm="1">
        <f t="array" aca="1" ref="F312" ca="1">IF($F311&gt;$E$2,"",IF($F$2=1,INDEX('QC rev00'!$M$10:$T$120,$F313,1),IF($F$2=2,INDEX(#REF!,$F313,1),INDEX(#REF!,$F313,1))))</f>
        <v/>
      </c>
      <c r="G312" s="752"/>
      <c r="H312" s="729"/>
      <c r="I312" s="730"/>
      <c r="J312" s="747"/>
      <c r="K312" s="748"/>
      <c r="L312" s="755"/>
      <c r="M312" s="734"/>
      <c r="N312" s="737"/>
      <c r="O312" s="740"/>
      <c r="P312" s="743"/>
      <c r="Q312" s="265" t="s">
        <v>90</v>
      </c>
      <c r="R312" s="312" t="str" cm="1">
        <f t="array" aca="1" ref="R312" ca="1">IF(OR($D311=0,R311="",$N311=0),"",
IF($G311=$E$6,
SUM(IF(OFFSET($R$23,,,($F311-1)*3-2,$D$3)=R311,OFFSET($R$25,,,($F311-1)*3-2,$D$3)*OFFSET($B$23,1,,($F311-1)*3-2,1))),
IF($D311=1,$N311,
SUMIF(OFFSET(Orçamento!$D$1,$B311-1,,$C311,),$F312&amp;"-"&amp;R311,OFFSET(Orçamento!$I$1,$B311-1,,$C311,))*$N311/$E312)))</f>
        <v/>
      </c>
      <c r="S312" s="312" t="str" cm="1">
        <f t="array" aca="1" ref="S312" ca="1">IF(OR($D311=0,S311="",$N311=0),"",
IF($G311=$E$6,
SUM(IF(OFFSET($R$23,,,($F311-1)*3-2,$D$3)=S311,OFFSET($R$25,,,($F311-1)*3-2,$D$3)*OFFSET($B$23,1,,($F311-1)*3-2,1))),
IF($D311=1,$N311,
SUMIF(OFFSET(Orçamento!$D$1,$B311-1,,$C311,),$F312&amp;"-"&amp;S311,OFFSET(Orçamento!$I$1,$B311-1,,$C311,))*$N311/$E312)))</f>
        <v/>
      </c>
      <c r="T312" s="312" t="str" cm="1">
        <f t="array" aca="1" ref="T312" ca="1">IF(OR($D311=0,T311="",$N311=0),"",
IF($G311=$E$6,
SUM(IF(OFFSET($R$23,,,($F311-1)*3-2,$D$3)=T311,OFFSET($R$25,,,($F311-1)*3-2,$D$3)*OFFSET($B$23,1,,($F311-1)*3-2,1))),
IF($D311=1,$N311,
SUMIF(OFFSET(Orçamento!$D$1,$B311-1,,$C311,),$F312&amp;"-"&amp;T311,OFFSET(Orçamento!$I$1,$B311-1,,$C311,))*$N311/$E312)))</f>
        <v/>
      </c>
      <c r="U312" s="313" t="str" cm="1">
        <f t="array" aca="1" ref="U312" ca="1">IF(OR($D311=0,U311="",$N311=0),"",
IF($G311=$E$6,
SUM(IF(OFFSET($R$23,,,($F311-1)*3-2,$D$3)=U311,OFFSET($R$25,,,($F311-1)*3-2,$D$3)*OFFSET($B$23,1,,($F311-1)*3-2,1))),
IF($D311=1,$N311,
SUMIF(OFFSET(Orçamento!$D$1,$B311-1,,$C311,),$F312&amp;"-"&amp;U311,OFFSET(Orçamento!$I$1,$B311-1,,$C311,))*$N311/$E312)))</f>
        <v/>
      </c>
      <c r="V312" s="312" t="str" cm="1">
        <f t="array" aca="1" ref="V312" ca="1">IF(OR($D311=0,V311="",$N311=0),"",
IF($G311=$E$6,
SUM(IF(OFFSET($R$23,,,($F311-1)*3-2,$D$3)=V311,OFFSET($R$25,,,($F311-1)*3-2,$D$3)*OFFSET($B$23,1,,($F311-1)*3-2,1))),
IF($D311=1,$N311,
SUMIF(OFFSET(Orçamento!$D$1,$B311-1,,$C311,),$F312&amp;"-"&amp;V311,OFFSET(Orçamento!$I$1,$B311-1,,$C311,))*$N311/$E312)))</f>
        <v/>
      </c>
      <c r="W312" s="312" t="str" cm="1">
        <f t="array" aca="1" ref="W312" ca="1">IF(OR($D311=0,W311="",$N311=0),"",
IF($G311=$E$6,
SUM(IF(OFFSET($R$23,,,($F311-1)*3-2,$D$3)=W311,OFFSET($R$25,,,($F311-1)*3-2,$D$3)*OFFSET($B$23,1,,($F311-1)*3-2,1))),
IF($D311=1,$N311,
SUMIF(OFFSET(Orçamento!$D$1,$B311-1,,$C311,),$F312&amp;"-"&amp;W311,OFFSET(Orçamento!$I$1,$B311-1,,$C311,))*$N311/$E312)))</f>
        <v/>
      </c>
      <c r="X312" s="312" t="str" cm="1">
        <f t="array" aca="1" ref="X312" ca="1">IF(OR($D311=0,X311="",$N311=0),"",
IF($G311=$E$6,
SUM(IF(OFFSET($R$23,,,($F311-1)*3-2,$D$3)=X311,OFFSET($R$25,,,($F311-1)*3-2,$D$3)*OFFSET($B$23,1,,($F311-1)*3-2,1))),
IF($D311=1,$N311,
SUMIF(OFFSET(Orçamento!$D$1,$B311-1,,$C311,),$F312&amp;"-"&amp;X311,OFFSET(Orçamento!$I$1,$B311-1,,$C311,))*$N311/$E312)))</f>
        <v/>
      </c>
      <c r="Y312" s="312" t="str" cm="1">
        <f t="array" aca="1" ref="Y312" ca="1">IF(OR($D311=0,Y311="",$N311=0),"",
IF($G311=$E$6,
SUM(IF(OFFSET($R$23,,,($F311-1)*3-2,$D$3)=Y311,OFFSET($R$25,,,($F311-1)*3-2,$D$3)*OFFSET($B$23,1,,($F311-1)*3-2,1))),
IF($D311=1,$N311,
SUMIF(OFFSET(Orçamento!$D$1,$B311-1,,$C311,),$F312&amp;"-"&amp;Y311,OFFSET(Orçamento!$I$1,$B311-1,,$C311,))*$N311/$E312)))</f>
        <v/>
      </c>
      <c r="Z312" s="312" t="str" cm="1">
        <f t="array" aca="1" ref="Z312" ca="1">IF(OR($D311=0,Z311="",$N311=0),"",
IF($G311=$E$6,
SUM(IF(OFFSET($R$23,,,($F311-1)*3-2,$D$3)=Z311,OFFSET($R$25,,,($F311-1)*3-2,$D$3)*OFFSET($B$23,1,,($F311-1)*3-2,1))),
IF($D311=1,$N311,
SUMIF(OFFSET(Orçamento!$D$1,$B311-1,,$C311,),$F312&amp;"-"&amp;Z311,OFFSET(Orçamento!$I$1,$B311-1,,$C311,))*$N311/$E312)))</f>
        <v/>
      </c>
      <c r="AA312" s="314" t="str" cm="1">
        <f t="array" aca="1" ref="AA312" ca="1">IF(OR($D311=0,AA311="",$N311=0),"",
IF($G311=$E$6,
SUM(IF(OFFSET($R$23,,,($F311-1)*3-2,$D$3)=AA311,OFFSET($R$25,,,($F311-1)*3-2,$D$3)*OFFSET($B$23,1,,($F311-1)*3-2,1))),
IF($D311=1,$N311,
SUMIF(OFFSET(Orçamento!$D$1,$B311-1,,$C311,),$F312&amp;"-"&amp;AA311,OFFSET(Orçamento!$I$1,$B311-1,,$C311,))*$N311/$E312)))</f>
        <v/>
      </c>
      <c r="AB312" s="314" t="str" cm="1">
        <f t="array" aca="1" ref="AB312" ca="1">IF(OR($D311=0,AB311="",$N311=0),"",
IF($G311=$E$6,
SUM(IF(OFFSET($R$23,,,($F311-1)*3-2,$D$3)=AB311,OFFSET($R$25,,,($F311-1)*3-2,$D$3)*OFFSET($B$23,1,,($F311-1)*3-2,1))),
IF($D311=1,$N311,
SUMIF(OFFSET(Orçamento!$D$1,$B311-1,,$C311,),$F312&amp;"-"&amp;AB311,OFFSET(Orçamento!$I$1,$B311-1,,$C311,))*$N311/$E312)))</f>
        <v/>
      </c>
      <c r="AC312" s="314" t="str" cm="1">
        <f t="array" aca="1" ref="AC312" ca="1">IF(OR($D311=0,AC311="",$N311=0),"",
IF($G311=$E$6,
SUM(IF(OFFSET($R$23,,,($F311-1)*3-2,$D$3)=AC311,OFFSET($R$25,,,($F311-1)*3-2,$D$3)*OFFSET($B$23,1,,($F311-1)*3-2,1))),
IF($D311=1,$N311,
SUMIF(OFFSET(Orçamento!$D$1,$B311-1,,$C311,),$F312&amp;"-"&amp;AC311,OFFSET(Orçamento!$I$1,$B311-1,,$C311,))*$N311/$E312)))</f>
        <v/>
      </c>
      <c r="AD312" s="314" t="str" cm="1">
        <f t="array" aca="1" ref="AD312" ca="1">IF(OR($D311=0,AD311="",$N311=0),"",
IF($G311=$E$6,
SUM(IF(OFFSET($R$23,,,($F311-1)*3-2,$D$3)=AD311,OFFSET($R$25,,,($F311-1)*3-2,$D$3)*OFFSET($B$23,1,,($F311-1)*3-2,1))),
IF($D311=1,$N311,
SUMIF(OFFSET(Orçamento!$D$1,$B311-1,,$C311,),$F312&amp;"-"&amp;AD311,OFFSET(Orçamento!$I$1,$B311-1,,$C311,))*$N311/$E312)))</f>
        <v/>
      </c>
      <c r="AE312" s="314" t="str" cm="1">
        <f t="array" aca="1" ref="AE312" ca="1">IF(OR($D311=0,AE311="",$N311=0),"",
IF($G311=$E$6,
SUM(IF(OFFSET($R$23,,,($F311-1)*3-2,$D$3)=AE311,OFFSET($R$25,,,($F311-1)*3-2,$D$3)*OFFSET($B$23,1,,($F311-1)*3-2,1))),
IF($D311=1,$N311,
SUMIF(OFFSET(Orçamento!$D$1,$B311-1,,$C311,),$F312&amp;"-"&amp;AE311,OFFSET(Orçamento!$I$1,$B311-1,,$C311,))*$N311/$E312)))</f>
        <v/>
      </c>
      <c r="AF312" s="314" t="str" cm="1">
        <f t="array" aca="1" ref="AF312" ca="1">IF(OR($D311=0,AF311="",$N311=0),"",
IF($G311=$E$6,
SUM(IF(OFFSET($R$23,,,($F311-1)*3-2,$D$3)=AF311,OFFSET($R$25,,,($F311-1)*3-2,$D$3)*OFFSET($B$23,1,,($F311-1)*3-2,1))),
IF($D311=1,$N311,
SUMIF(OFFSET(Orçamento!$D$1,$B311-1,,$C311,),$F312&amp;"-"&amp;AF311,OFFSET(Orçamento!$I$1,$B311-1,,$C311,))*$N311/$E312)))</f>
        <v/>
      </c>
      <c r="AG312" s="314" t="str" cm="1">
        <f t="array" aca="1" ref="AG312" ca="1">IF(OR($D311=0,AG311="",$N311=0),"",
IF($G311=$E$6,
SUM(IF(OFFSET($R$23,,,($F311-1)*3-2,$D$3)=AG311,OFFSET($R$25,,,($F311-1)*3-2,$D$3)*OFFSET($B$23,1,,($F311-1)*3-2,1))),
IF($D311=1,$N311,
SUMIF(OFFSET(Orçamento!$D$1,$B311-1,,$C311,),$F312&amp;"-"&amp;AG311,OFFSET(Orçamento!$I$1,$B311-1,,$C311,))*$N311/$E312)))</f>
        <v/>
      </c>
      <c r="AH312" s="314" t="str" cm="1">
        <f t="array" aca="1" ref="AH312" ca="1">IF(OR($D311=0,AH311="",$N311=0),"",
IF($G311=$E$6,
SUM(IF(OFFSET($R$23,,,($F311-1)*3-2,$D$3)=AH311,OFFSET($R$25,,,($F311-1)*3-2,$D$3)*OFFSET($B$23,1,,($F311-1)*3-2,1))),
IF($D311=1,$N311,
SUMIF(OFFSET(Orçamento!$D$1,$B311-1,,$C311,),$F312&amp;"-"&amp;AH311,OFFSET(Orçamento!$I$1,$B311-1,,$C311,))*$N311/$E312)))</f>
        <v/>
      </c>
      <c r="AI312" s="314" t="str" cm="1">
        <f t="array" aca="1" ref="AI312" ca="1">IF(OR($D311=0,AI311="",$N311=0),"",
IF($G311=$E$6,
SUM(IF(OFFSET($R$23,,,($F311-1)*3-2,$D$3)=AI311,OFFSET($R$25,,,($F311-1)*3-2,$D$3)*OFFSET($B$23,1,,($F311-1)*3-2,1))),
IF($D311=1,$N311,
SUMIF(OFFSET(Orçamento!$D$1,$B311-1,,$C311,),$F312&amp;"-"&amp;AI311,OFFSET(Orçamento!$I$1,$B311-1,,$C311,))*$N311/$E312)))</f>
        <v/>
      </c>
      <c r="AJ312" s="314" t="str" cm="1">
        <f t="array" aca="1" ref="AJ312" ca="1">IF(OR($D311=0,AJ311="",$N311=0),"",
IF($G311=$E$6,
SUM(IF(OFFSET($R$23,,,($F311-1)*3-2,$D$3)=AJ311,OFFSET($R$25,,,($F311-1)*3-2,$D$3)*OFFSET($B$23,1,,($F311-1)*3-2,1))),
IF($D311=1,$N311,
SUMIF(OFFSET(Orçamento!$D$1,$B311-1,,$C311,),$F312&amp;"-"&amp;AJ311,OFFSET(Orçamento!$I$1,$B311-1,,$C311,))*$N311/$E312)))</f>
        <v/>
      </c>
      <c r="AK312" s="314" t="str" cm="1">
        <f t="array" aca="1" ref="AK312" ca="1">IF(OR($D311=0,AK311="",$N311=0),"",
IF($G311=$E$6,
SUM(IF(OFFSET($R$23,,,($F311-1)*3-2,$D$3)=AK311,OFFSET($R$25,,,($F311-1)*3-2,$D$3)*OFFSET($B$23,1,,($F311-1)*3-2,1))),
IF($D311=1,$N311,
SUMIF(OFFSET(Orçamento!$D$1,$B311-1,,$C311,),$F312&amp;"-"&amp;AK311,OFFSET(Orçamento!$I$1,$B311-1,,$C311,))*$N311/$E312)))</f>
        <v/>
      </c>
    </row>
    <row r="313" spans="1:37" ht="13.15" customHeight="1">
      <c r="A313" s="206"/>
      <c r="B313" s="266" t="str" cm="1">
        <f t="array" aca="1" ref="B313" ca="1">IF($F311&gt;$E$2,"",IF($F$2=1,INDEX('QC rev00'!$M$10:$T$120,$F313,5),IF($F$2=2,INDEX(#REF!,$F313,5),INDEX(#REF!,$F313,5))))</f>
        <v/>
      </c>
      <c r="C313" s="266" t="str" cm="1">
        <f t="array" aca="1" ref="C313" ca="1">IF($F311&gt;$E$2,"",IF($F$2=1,INDEX('QC rev00'!$M$10:$T$120,$F313,6),IF($F$2=2,INDEX(#REF!,$F313,6),INDEX(#REF!,$F313,6))))</f>
        <v/>
      </c>
      <c r="D313" s="207"/>
      <c r="E313" s="207"/>
      <c r="F313" s="207" t="str">
        <f ca="1">IF(F311&gt;$E$2,"",MATCH(F311,'QC rev00'!$C$10:$C$120,))</f>
        <v/>
      </c>
      <c r="G313" s="753"/>
      <c r="H313" s="731"/>
      <c r="I313" s="732"/>
      <c r="J313" s="749"/>
      <c r="K313" s="750"/>
      <c r="L313" s="756"/>
      <c r="M313" s="735"/>
      <c r="N313" s="738"/>
      <c r="O313" s="741"/>
      <c r="P313" s="744"/>
      <c r="Q313" s="267" t="s">
        <v>91</v>
      </c>
      <c r="R313" s="588">
        <f t="shared" ref="R313:AK313" ca="1" si="305">IFERROR(R312*$O311,0)</f>
        <v>0</v>
      </c>
      <c r="S313" s="588">
        <f t="shared" ca="1" si="305"/>
        <v>0</v>
      </c>
      <c r="T313" s="588">
        <f t="shared" ca="1" si="305"/>
        <v>0</v>
      </c>
      <c r="U313" s="589">
        <f t="shared" ca="1" si="305"/>
        <v>0</v>
      </c>
      <c r="V313" s="588">
        <f t="shared" ca="1" si="305"/>
        <v>0</v>
      </c>
      <c r="W313" s="588">
        <f t="shared" ca="1" si="305"/>
        <v>0</v>
      </c>
      <c r="X313" s="588">
        <f t="shared" ca="1" si="305"/>
        <v>0</v>
      </c>
      <c r="Y313" s="588">
        <f t="shared" ca="1" si="305"/>
        <v>0</v>
      </c>
      <c r="Z313" s="588">
        <f t="shared" ca="1" si="305"/>
        <v>0</v>
      </c>
      <c r="AA313" s="588">
        <f t="shared" ca="1" si="305"/>
        <v>0</v>
      </c>
      <c r="AB313" s="588">
        <f t="shared" ca="1" si="305"/>
        <v>0</v>
      </c>
      <c r="AC313" s="588">
        <f t="shared" ca="1" si="305"/>
        <v>0</v>
      </c>
      <c r="AD313" s="588">
        <f t="shared" ca="1" si="305"/>
        <v>0</v>
      </c>
      <c r="AE313" s="588">
        <f t="shared" ca="1" si="305"/>
        <v>0</v>
      </c>
      <c r="AF313" s="588">
        <f t="shared" ca="1" si="305"/>
        <v>0</v>
      </c>
      <c r="AG313" s="588">
        <f t="shared" ca="1" si="305"/>
        <v>0</v>
      </c>
      <c r="AH313" s="588">
        <f t="shared" ca="1" si="305"/>
        <v>0</v>
      </c>
      <c r="AI313" s="588">
        <f t="shared" ca="1" si="305"/>
        <v>0</v>
      </c>
      <c r="AJ313" s="588">
        <f t="shared" ca="1" si="305"/>
        <v>0</v>
      </c>
      <c r="AK313" s="588">
        <f t="shared" ca="1" si="305"/>
        <v>0</v>
      </c>
    </row>
    <row r="314" spans="1:37" ht="13.15" customHeight="1">
      <c r="A314" s="206"/>
      <c r="B314" s="261">
        <f ca="1">IF($F314&gt;$E$2,0,IF(E314&lt;&gt;"",MATCH(F315&amp;" - Mapa",Orçamento!J:J,),0))</f>
        <v>0</v>
      </c>
      <c r="C314" s="215">
        <f ca="1">IF($D314&gt;1,_xlfn.MAXIFS(Orçamento!G:G,Orçamento!J:J,F315&amp;" - Mapa")+6-B314,0)</f>
        <v>0</v>
      </c>
      <c r="D314" s="261">
        <f ca="1">IF($F314&gt;$E$2,0,IF($G314=$E$6,$D$2,IF(E314&lt;&gt;"",_xlfn.MAXIFS(Orçamento!E:E,Orçamento!J:J,F315&amp;" - Mapa"),0)))</f>
        <v>0</v>
      </c>
      <c r="E314" s="215" t="str">
        <f ca="1">IF(F315="","",_xlfn.IFNA(MATCH($F315,'QC rev00'!$G$10:$G$120,),""))</f>
        <v/>
      </c>
      <c r="F314" s="207" cm="1">
        <f t="array" aca="1" ref="F314" ca="1">OFFSET(F314,-3,,,)+1</f>
        <v>98</v>
      </c>
      <c r="G314" s="751" t="str" cm="1">
        <f t="array" aca="1" ref="G314" ca="1">IF($F314&gt;$E$2,"",IF($F$2=1,INDEX('QC rev00'!$M$10:$T$120,$F316,2),IF($F$2=2,INDEX(#REF!,$F316,2),INDEX(#REF!,$F316,2))))</f>
        <v/>
      </c>
      <c r="H314" s="727" t="str" cm="1">
        <f t="array" aca="1" ref="H314" ca="1">IF($F314&gt;$E$2,"",IF($F$2=1,INDEX('QC rev00'!$M$10:$T$120,$F316,3),IF($F$2=2,INDEX(#REF!,$F316,3),INDEX(#REF!,$F316,3))))</f>
        <v/>
      </c>
      <c r="I314" s="728"/>
      <c r="J314" s="745"/>
      <c r="K314" s="746"/>
      <c r="L314" s="754" t="str" cm="1">
        <f t="array" aca="1" ref="L314" ca="1">IF($F314&gt;$E$2,"",IF($F$2=1,INDEX('QC rev00'!$M$10:$T$120,$F316,7),IF($F$2=2,INDEX(#REF!,$F316,7),INDEX(#REF!,$F316,7))))</f>
        <v/>
      </c>
      <c r="M314" s="733" t="str" cm="1">
        <f t="array" aca="1" ref="M314" ca="1">IF($F314&gt;$E$2,"",IF($F$2=1,INDEX('QC rev00'!$M$10:$T$120,$F316,8),IF($F$2=2,INDEX(#REF!,$F316,8),INDEX(#REF!,$F316,8))))</f>
        <v/>
      </c>
      <c r="N314" s="736" cm="1">
        <f t="array" aca="1" ref="N314" ca="1">IF($F314&gt;$E$2,0,IF(_xlfn.IFNA(MATCH($G314,Listas!$E$4:$E$206,),0)&gt;0,$F$5,IF($F$2=1,INDEX('QC rev00'!$M$10:$U$120,$F316,9),IF($F$2=2,INDEX(#REF!,$F316,9),INDEX(#REF!,$F316,9)))))</f>
        <v>0</v>
      </c>
      <c r="O314" s="739" cm="1">
        <f t="array" aca="1" ref="O314" ca="1">IF($F314&gt;$E$2,0,IF(_xlfn.IFNA(MATCH($G314,Listas!$E$4:$E$206,),0)&gt;0,1,IF($H$10=0,0,IF($F$2=1,INDEX('QC rev00'!$M$10:$BC$120,$F316,9+$F$3),IF($F$2=2,INDEX(#REF!,$F316,9+$F$3),INDEX(#REF!,$F316,9+$F$3)))*IF($E$5="X",1,1-$B316-$C316))))</f>
        <v>0</v>
      </c>
      <c r="P314" s="742">
        <f t="shared" ref="P314" ca="1" si="306">N314*O314</f>
        <v>0</v>
      </c>
      <c r="Q314" s="262" t="s">
        <v>89</v>
      </c>
      <c r="R314" s="308" t="str" cm="1">
        <f t="array" aca="1" ref="R314" ca="1">IF($D314=0,"",IF($G314=$E$6,INDEX(Orçamento!$U:$U,MATCH(R$21,Orçamento!$C:$C,),1),INDEX(Orçamento!$U:$U,$B314,1)))</f>
        <v/>
      </c>
      <c r="S314" s="309" t="str">
        <f ca="1">IF(S$21&gt;$D314,"",IF($G314=$E$6,INDEX(Orçamento!$U:$U,MATCH(S$21,Orçamento!$C:$C,),1),INDEX(Orçamento!$U:$U,MATCH(S$21&amp;"-"&amp;$F315,Orçamento!$F:$F,),1)))</f>
        <v/>
      </c>
      <c r="T314" s="309" t="str">
        <f ca="1">IF(T$21&gt;$D314,"",IF($G314=$E$6,INDEX(Orçamento!$U:$U,MATCH(T$21,Orçamento!$C:$C,),1),INDEX(Orçamento!$U:$U,MATCH(T$21&amp;"-"&amp;$F315,Orçamento!$F:$F,),1)))</f>
        <v/>
      </c>
      <c r="U314" s="310" t="str">
        <f ca="1">IF(U$21&gt;$D314,"",IF($G314=$E$6,INDEX(Orçamento!$U:$U,MATCH(U$21,Orçamento!$C:$C,),1),INDEX(Orçamento!$U:$U,MATCH(U$21&amp;"-"&amp;$F315,Orçamento!$F:$F,),1)))</f>
        <v/>
      </c>
      <c r="V314" s="309" t="str">
        <f ca="1">IF(V$21&gt;$D314,"",IF($G314=$E$6,INDEX(Orçamento!$U:$U,MATCH(V$21,Orçamento!$C:$C,),1),INDEX(Orçamento!$U:$U,MATCH(V$21&amp;"-"&amp;$F315,Orçamento!$F:$F,),1)))</f>
        <v/>
      </c>
      <c r="W314" s="309" t="str">
        <f ca="1">IF(W$21&gt;$D314,"",IF($G314=$E$6,INDEX(Orçamento!$U:$U,MATCH(W$21,Orçamento!$C:$C,),1),INDEX(Orçamento!$U:$U,MATCH(W$21&amp;"-"&amp;$F315,Orçamento!$F:$F,),1)))</f>
        <v/>
      </c>
      <c r="X314" s="309" t="str">
        <f ca="1">IF(X$21&gt;$D314,"",IF($G314=$E$6,INDEX(Orçamento!$U:$U,MATCH(X$21,Orçamento!$C:$C,),1),INDEX(Orçamento!$U:$U,MATCH(X$21&amp;"-"&amp;$F315,Orçamento!$F:$F,),1)))</f>
        <v/>
      </c>
      <c r="Y314" s="309" t="str">
        <f ca="1">IF(Y$21&gt;$D314,"",IF($G314=$E$6,INDEX(Orçamento!$U:$U,MATCH(Y$21,Orçamento!$C:$C,),1),INDEX(Orçamento!$U:$U,MATCH(Y$21&amp;"-"&amp;$F315,Orçamento!$F:$F,),1)))</f>
        <v/>
      </c>
      <c r="Z314" s="309" t="str">
        <f ca="1">IF(Z$21&gt;$D314,"",IF($G314=$E$6,INDEX(Orçamento!$U:$U,MATCH(Z$21,Orçamento!$C:$C,),1),INDEX(Orçamento!$U:$U,MATCH(Z$21&amp;"-"&amp;$F315,Orçamento!$F:$F,),1)))</f>
        <v/>
      </c>
      <c r="AA314" s="311" t="str">
        <f ca="1">IF(AA$21&gt;$D314,"",IF($G314=$E$6,INDEX(Orçamento!$U:$U,MATCH(AA$21,Orçamento!$C:$C,),1),INDEX(Orçamento!$U:$U,MATCH(AA$21&amp;"-"&amp;$F315,Orçamento!$F:$F,),1)))</f>
        <v/>
      </c>
      <c r="AB314" s="311" t="str">
        <f ca="1">IF(AB$21&gt;$D314,"",IF($G314=$E$6,INDEX(Orçamento!$U:$U,MATCH(AB$21,Orçamento!$C:$C,),1),INDEX(Orçamento!$U:$U,MATCH(AB$21&amp;"-"&amp;$F315,Orçamento!$F:$F,),1)))</f>
        <v/>
      </c>
      <c r="AC314" s="311" t="str">
        <f ca="1">IF(AC$21&gt;$D314,"",IF($G314=$E$6,INDEX(Orçamento!$U:$U,MATCH(AC$21,Orçamento!$C:$C,),1),INDEX(Orçamento!$U:$U,MATCH(AC$21&amp;"-"&amp;$F315,Orçamento!$F:$F,),1)))</f>
        <v/>
      </c>
      <c r="AD314" s="311" t="str">
        <f ca="1">IF(AD$21&gt;$D314,"",IF($G314=$E$6,INDEX(Orçamento!$U:$U,MATCH(AD$21,Orçamento!$C:$C,),1),INDEX(Orçamento!$U:$U,MATCH(AD$21&amp;"-"&amp;$F315,Orçamento!$F:$F,),1)))</f>
        <v/>
      </c>
      <c r="AE314" s="311" t="str">
        <f ca="1">IF(AE$21&gt;$D314,"",IF($G314=$E$6,INDEX(Orçamento!$U:$U,MATCH(AE$21,Orçamento!$C:$C,),1),INDEX(Orçamento!$U:$U,MATCH(AE$21&amp;"-"&amp;$F315,Orçamento!$F:$F,),1)))</f>
        <v/>
      </c>
      <c r="AF314" s="311" t="str">
        <f ca="1">IF(AF$21&gt;$D314,"",IF($G314=$E$6,INDEX(Orçamento!$U:$U,MATCH(AF$21,Orçamento!$C:$C,),1),INDEX(Orçamento!$U:$U,MATCH(AF$21&amp;"-"&amp;$F315,Orçamento!$F:$F,),1)))</f>
        <v/>
      </c>
      <c r="AG314" s="311" t="str">
        <f ca="1">IF(AG$21&gt;$D314,"",IF($G314=$E$6,INDEX(Orçamento!$U:$U,MATCH(AG$21,Orçamento!$C:$C,),1),INDEX(Orçamento!$U:$U,MATCH(AG$21&amp;"-"&amp;$F315,Orçamento!$F:$F,),1)))</f>
        <v/>
      </c>
      <c r="AH314" s="311" t="str">
        <f ca="1">IF(AH$21&gt;$D314,"",IF($G314=$E$6,INDEX(Orçamento!$U:$U,MATCH(AH$21,Orçamento!$C:$C,),1),INDEX(Orçamento!$U:$U,MATCH(AH$21&amp;"-"&amp;$F315,Orçamento!$F:$F,),1)))</f>
        <v/>
      </c>
      <c r="AI314" s="311" t="str">
        <f ca="1">IF(AI$21&gt;$D314,"",IF($G314=$E$6,INDEX(Orçamento!$U:$U,MATCH(AI$21,Orçamento!$C:$C,),1),INDEX(Orçamento!$U:$U,MATCH(AI$21&amp;"-"&amp;$F315,Orçamento!$F:$F,),1)))</f>
        <v/>
      </c>
      <c r="AJ314" s="311" t="str">
        <f ca="1">IF(AJ$21&gt;$D314,"",IF($G314=$E$6,INDEX(Orçamento!$U:$U,MATCH(AJ$21,Orçamento!$C:$C,),1),INDEX(Orçamento!$U:$U,MATCH(AJ$21&amp;"-"&amp;$F315,Orçamento!$F:$F,),1)))</f>
        <v/>
      </c>
      <c r="AK314" s="311" t="str">
        <f ca="1">IF(AK$21&gt;$D314,"",IF($G314=$E$6,INDEX(Orçamento!$U:$U,MATCH(AK$21,Orçamento!$C:$C,),1),INDEX(Orçamento!$U:$U,MATCH(AK$21&amp;"-"&amp;$F315,Orçamento!$F:$F,),1)))</f>
        <v/>
      </c>
    </row>
    <row r="315" spans="1:37" ht="13.15" customHeight="1">
      <c r="A315" s="206"/>
      <c r="B315" s="263">
        <f t="shared" ref="B315" ca="1" si="307">IF($F314&gt;$E$2,0,(1/(1-B316-C316))*(B316+C316))</f>
        <v>0</v>
      </c>
      <c r="C315" s="264" cm="1">
        <f t="array" aca="1" ref="C315" ca="1">IF(ROUND(SUM(IF(R314:AK314&lt;&gt;"",(R315:AK315)))-N314,3)&lt;&gt;0,"X",0)</f>
        <v>0</v>
      </c>
      <c r="D315" s="206"/>
      <c r="E315" s="215" t="str" cm="1">
        <f t="array" aca="1" ref="E315" ca="1">IF($F314&gt;$E$2,"",INDEX('QC rev00'!$J$9:$J$120,1+E314,1))</f>
        <v/>
      </c>
      <c r="F315" s="215" t="str" cm="1">
        <f t="array" aca="1" ref="F315" ca="1">IF($F314&gt;$E$2,"",IF($F$2=1,INDEX('QC rev00'!$M$10:$T$120,$F316,1),IF($F$2=2,INDEX(#REF!,$F316,1),INDEX(#REF!,$F316,1))))</f>
        <v/>
      </c>
      <c r="G315" s="752"/>
      <c r="H315" s="729"/>
      <c r="I315" s="730"/>
      <c r="J315" s="747"/>
      <c r="K315" s="748"/>
      <c r="L315" s="755"/>
      <c r="M315" s="734"/>
      <c r="N315" s="737"/>
      <c r="O315" s="740"/>
      <c r="P315" s="743"/>
      <c r="Q315" s="265" t="s">
        <v>90</v>
      </c>
      <c r="R315" s="312" t="str" cm="1">
        <f t="array" aca="1" ref="R315" ca="1">IF(OR($D314=0,R314="",$N314=0),"",
IF($G314=$E$6,
SUM(IF(OFFSET($R$23,,,($F314-1)*3-2,$D$3)=R314,OFFSET($R$25,,,($F314-1)*3-2,$D$3)*OFFSET($B$23,1,,($F314-1)*3-2,1))),
IF($D314=1,$N314,
SUMIF(OFFSET(Orçamento!$D$1,$B314-1,,$C314,),$F315&amp;"-"&amp;R314,OFFSET(Orçamento!$I$1,$B314-1,,$C314,))*$N314/$E315)))</f>
        <v/>
      </c>
      <c r="S315" s="312" t="str" cm="1">
        <f t="array" aca="1" ref="S315" ca="1">IF(OR($D314=0,S314="",$N314=0),"",
IF($G314=$E$6,
SUM(IF(OFFSET($R$23,,,($F314-1)*3-2,$D$3)=S314,OFFSET($R$25,,,($F314-1)*3-2,$D$3)*OFFSET($B$23,1,,($F314-1)*3-2,1))),
IF($D314=1,$N314,
SUMIF(OFFSET(Orçamento!$D$1,$B314-1,,$C314,),$F315&amp;"-"&amp;S314,OFFSET(Orçamento!$I$1,$B314-1,,$C314,))*$N314/$E315)))</f>
        <v/>
      </c>
      <c r="T315" s="312" t="str" cm="1">
        <f t="array" aca="1" ref="T315" ca="1">IF(OR($D314=0,T314="",$N314=0),"",
IF($G314=$E$6,
SUM(IF(OFFSET($R$23,,,($F314-1)*3-2,$D$3)=T314,OFFSET($R$25,,,($F314-1)*3-2,$D$3)*OFFSET($B$23,1,,($F314-1)*3-2,1))),
IF($D314=1,$N314,
SUMIF(OFFSET(Orçamento!$D$1,$B314-1,,$C314,),$F315&amp;"-"&amp;T314,OFFSET(Orçamento!$I$1,$B314-1,,$C314,))*$N314/$E315)))</f>
        <v/>
      </c>
      <c r="U315" s="313" t="str" cm="1">
        <f t="array" aca="1" ref="U315" ca="1">IF(OR($D314=0,U314="",$N314=0),"",
IF($G314=$E$6,
SUM(IF(OFFSET($R$23,,,($F314-1)*3-2,$D$3)=U314,OFFSET($R$25,,,($F314-1)*3-2,$D$3)*OFFSET($B$23,1,,($F314-1)*3-2,1))),
IF($D314=1,$N314,
SUMIF(OFFSET(Orçamento!$D$1,$B314-1,,$C314,),$F315&amp;"-"&amp;U314,OFFSET(Orçamento!$I$1,$B314-1,,$C314,))*$N314/$E315)))</f>
        <v/>
      </c>
      <c r="V315" s="312" t="str" cm="1">
        <f t="array" aca="1" ref="V315" ca="1">IF(OR($D314=0,V314="",$N314=0),"",
IF($G314=$E$6,
SUM(IF(OFFSET($R$23,,,($F314-1)*3-2,$D$3)=V314,OFFSET($R$25,,,($F314-1)*3-2,$D$3)*OFFSET($B$23,1,,($F314-1)*3-2,1))),
IF($D314=1,$N314,
SUMIF(OFFSET(Orçamento!$D$1,$B314-1,,$C314,),$F315&amp;"-"&amp;V314,OFFSET(Orçamento!$I$1,$B314-1,,$C314,))*$N314/$E315)))</f>
        <v/>
      </c>
      <c r="W315" s="312" t="str" cm="1">
        <f t="array" aca="1" ref="W315" ca="1">IF(OR($D314=0,W314="",$N314=0),"",
IF($G314=$E$6,
SUM(IF(OFFSET($R$23,,,($F314-1)*3-2,$D$3)=W314,OFFSET($R$25,,,($F314-1)*3-2,$D$3)*OFFSET($B$23,1,,($F314-1)*3-2,1))),
IF($D314=1,$N314,
SUMIF(OFFSET(Orçamento!$D$1,$B314-1,,$C314,),$F315&amp;"-"&amp;W314,OFFSET(Orçamento!$I$1,$B314-1,,$C314,))*$N314/$E315)))</f>
        <v/>
      </c>
      <c r="X315" s="312" t="str" cm="1">
        <f t="array" aca="1" ref="X315" ca="1">IF(OR($D314=0,X314="",$N314=0),"",
IF($G314=$E$6,
SUM(IF(OFFSET($R$23,,,($F314-1)*3-2,$D$3)=X314,OFFSET($R$25,,,($F314-1)*3-2,$D$3)*OFFSET($B$23,1,,($F314-1)*3-2,1))),
IF($D314=1,$N314,
SUMIF(OFFSET(Orçamento!$D$1,$B314-1,,$C314,),$F315&amp;"-"&amp;X314,OFFSET(Orçamento!$I$1,$B314-1,,$C314,))*$N314/$E315)))</f>
        <v/>
      </c>
      <c r="Y315" s="312" t="str" cm="1">
        <f t="array" aca="1" ref="Y315" ca="1">IF(OR($D314=0,Y314="",$N314=0),"",
IF($G314=$E$6,
SUM(IF(OFFSET($R$23,,,($F314-1)*3-2,$D$3)=Y314,OFFSET($R$25,,,($F314-1)*3-2,$D$3)*OFFSET($B$23,1,,($F314-1)*3-2,1))),
IF($D314=1,$N314,
SUMIF(OFFSET(Orçamento!$D$1,$B314-1,,$C314,),$F315&amp;"-"&amp;Y314,OFFSET(Orçamento!$I$1,$B314-1,,$C314,))*$N314/$E315)))</f>
        <v/>
      </c>
      <c r="Z315" s="312" t="str" cm="1">
        <f t="array" aca="1" ref="Z315" ca="1">IF(OR($D314=0,Z314="",$N314=0),"",
IF($G314=$E$6,
SUM(IF(OFFSET($R$23,,,($F314-1)*3-2,$D$3)=Z314,OFFSET($R$25,,,($F314-1)*3-2,$D$3)*OFFSET($B$23,1,,($F314-1)*3-2,1))),
IF($D314=1,$N314,
SUMIF(OFFSET(Orçamento!$D$1,$B314-1,,$C314,),$F315&amp;"-"&amp;Z314,OFFSET(Orçamento!$I$1,$B314-1,,$C314,))*$N314/$E315)))</f>
        <v/>
      </c>
      <c r="AA315" s="314" t="str" cm="1">
        <f t="array" aca="1" ref="AA315" ca="1">IF(OR($D314=0,AA314="",$N314=0),"",
IF($G314=$E$6,
SUM(IF(OFFSET($R$23,,,($F314-1)*3-2,$D$3)=AA314,OFFSET($R$25,,,($F314-1)*3-2,$D$3)*OFFSET($B$23,1,,($F314-1)*3-2,1))),
IF($D314=1,$N314,
SUMIF(OFFSET(Orçamento!$D$1,$B314-1,,$C314,),$F315&amp;"-"&amp;AA314,OFFSET(Orçamento!$I$1,$B314-1,,$C314,))*$N314/$E315)))</f>
        <v/>
      </c>
      <c r="AB315" s="314" t="str" cm="1">
        <f t="array" aca="1" ref="AB315" ca="1">IF(OR($D314=0,AB314="",$N314=0),"",
IF($G314=$E$6,
SUM(IF(OFFSET($R$23,,,($F314-1)*3-2,$D$3)=AB314,OFFSET($R$25,,,($F314-1)*3-2,$D$3)*OFFSET($B$23,1,,($F314-1)*3-2,1))),
IF($D314=1,$N314,
SUMIF(OFFSET(Orçamento!$D$1,$B314-1,,$C314,),$F315&amp;"-"&amp;AB314,OFFSET(Orçamento!$I$1,$B314-1,,$C314,))*$N314/$E315)))</f>
        <v/>
      </c>
      <c r="AC315" s="314" t="str" cm="1">
        <f t="array" aca="1" ref="AC315" ca="1">IF(OR($D314=0,AC314="",$N314=0),"",
IF($G314=$E$6,
SUM(IF(OFFSET($R$23,,,($F314-1)*3-2,$D$3)=AC314,OFFSET($R$25,,,($F314-1)*3-2,$D$3)*OFFSET($B$23,1,,($F314-1)*3-2,1))),
IF($D314=1,$N314,
SUMIF(OFFSET(Orçamento!$D$1,$B314-1,,$C314,),$F315&amp;"-"&amp;AC314,OFFSET(Orçamento!$I$1,$B314-1,,$C314,))*$N314/$E315)))</f>
        <v/>
      </c>
      <c r="AD315" s="314" t="str" cm="1">
        <f t="array" aca="1" ref="AD315" ca="1">IF(OR($D314=0,AD314="",$N314=0),"",
IF($G314=$E$6,
SUM(IF(OFFSET($R$23,,,($F314-1)*3-2,$D$3)=AD314,OFFSET($R$25,,,($F314-1)*3-2,$D$3)*OFFSET($B$23,1,,($F314-1)*3-2,1))),
IF($D314=1,$N314,
SUMIF(OFFSET(Orçamento!$D$1,$B314-1,,$C314,),$F315&amp;"-"&amp;AD314,OFFSET(Orçamento!$I$1,$B314-1,,$C314,))*$N314/$E315)))</f>
        <v/>
      </c>
      <c r="AE315" s="314" t="str" cm="1">
        <f t="array" aca="1" ref="AE315" ca="1">IF(OR($D314=0,AE314="",$N314=0),"",
IF($G314=$E$6,
SUM(IF(OFFSET($R$23,,,($F314-1)*3-2,$D$3)=AE314,OFFSET($R$25,,,($F314-1)*3-2,$D$3)*OFFSET($B$23,1,,($F314-1)*3-2,1))),
IF($D314=1,$N314,
SUMIF(OFFSET(Orçamento!$D$1,$B314-1,,$C314,),$F315&amp;"-"&amp;AE314,OFFSET(Orçamento!$I$1,$B314-1,,$C314,))*$N314/$E315)))</f>
        <v/>
      </c>
      <c r="AF315" s="314" t="str" cm="1">
        <f t="array" aca="1" ref="AF315" ca="1">IF(OR($D314=0,AF314="",$N314=0),"",
IF($G314=$E$6,
SUM(IF(OFFSET($R$23,,,($F314-1)*3-2,$D$3)=AF314,OFFSET($R$25,,,($F314-1)*3-2,$D$3)*OFFSET($B$23,1,,($F314-1)*3-2,1))),
IF($D314=1,$N314,
SUMIF(OFFSET(Orçamento!$D$1,$B314-1,,$C314,),$F315&amp;"-"&amp;AF314,OFFSET(Orçamento!$I$1,$B314-1,,$C314,))*$N314/$E315)))</f>
        <v/>
      </c>
      <c r="AG315" s="314" t="str" cm="1">
        <f t="array" aca="1" ref="AG315" ca="1">IF(OR($D314=0,AG314="",$N314=0),"",
IF($G314=$E$6,
SUM(IF(OFFSET($R$23,,,($F314-1)*3-2,$D$3)=AG314,OFFSET($R$25,,,($F314-1)*3-2,$D$3)*OFFSET($B$23,1,,($F314-1)*3-2,1))),
IF($D314=1,$N314,
SUMIF(OFFSET(Orçamento!$D$1,$B314-1,,$C314,),$F315&amp;"-"&amp;AG314,OFFSET(Orçamento!$I$1,$B314-1,,$C314,))*$N314/$E315)))</f>
        <v/>
      </c>
      <c r="AH315" s="314" t="str" cm="1">
        <f t="array" aca="1" ref="AH315" ca="1">IF(OR($D314=0,AH314="",$N314=0),"",
IF($G314=$E$6,
SUM(IF(OFFSET($R$23,,,($F314-1)*3-2,$D$3)=AH314,OFFSET($R$25,,,($F314-1)*3-2,$D$3)*OFFSET($B$23,1,,($F314-1)*3-2,1))),
IF($D314=1,$N314,
SUMIF(OFFSET(Orçamento!$D$1,$B314-1,,$C314,),$F315&amp;"-"&amp;AH314,OFFSET(Orçamento!$I$1,$B314-1,,$C314,))*$N314/$E315)))</f>
        <v/>
      </c>
      <c r="AI315" s="314" t="str" cm="1">
        <f t="array" aca="1" ref="AI315" ca="1">IF(OR($D314=0,AI314="",$N314=0),"",
IF($G314=$E$6,
SUM(IF(OFFSET($R$23,,,($F314-1)*3-2,$D$3)=AI314,OFFSET($R$25,,,($F314-1)*3-2,$D$3)*OFFSET($B$23,1,,($F314-1)*3-2,1))),
IF($D314=1,$N314,
SUMIF(OFFSET(Orçamento!$D$1,$B314-1,,$C314,),$F315&amp;"-"&amp;AI314,OFFSET(Orçamento!$I$1,$B314-1,,$C314,))*$N314/$E315)))</f>
        <v/>
      </c>
      <c r="AJ315" s="314" t="str" cm="1">
        <f t="array" aca="1" ref="AJ315" ca="1">IF(OR($D314=0,AJ314="",$N314=0),"",
IF($G314=$E$6,
SUM(IF(OFFSET($R$23,,,($F314-1)*3-2,$D$3)=AJ314,OFFSET($R$25,,,($F314-1)*3-2,$D$3)*OFFSET($B$23,1,,($F314-1)*3-2,1))),
IF($D314=1,$N314,
SUMIF(OFFSET(Orçamento!$D$1,$B314-1,,$C314,),$F315&amp;"-"&amp;AJ314,OFFSET(Orçamento!$I$1,$B314-1,,$C314,))*$N314/$E315)))</f>
        <v/>
      </c>
      <c r="AK315" s="314" t="str" cm="1">
        <f t="array" aca="1" ref="AK315" ca="1">IF(OR($D314=0,AK314="",$N314=0),"",
IF($G314=$E$6,
SUM(IF(OFFSET($R$23,,,($F314-1)*3-2,$D$3)=AK314,OFFSET($R$25,,,($F314-1)*3-2,$D$3)*OFFSET($B$23,1,,($F314-1)*3-2,1))),
IF($D314=1,$N314,
SUMIF(OFFSET(Orçamento!$D$1,$B314-1,,$C314,),$F315&amp;"-"&amp;AK314,OFFSET(Orçamento!$I$1,$B314-1,,$C314,))*$N314/$E315)))</f>
        <v/>
      </c>
    </row>
    <row r="316" spans="1:37" ht="13.15" customHeight="1">
      <c r="A316" s="206"/>
      <c r="B316" s="266" t="str" cm="1">
        <f t="array" aca="1" ref="B316" ca="1">IF($F314&gt;$E$2,"",IF($F$2=1,INDEX('QC rev00'!$M$10:$T$120,$F316,5),IF($F$2=2,INDEX(#REF!,$F316,5),INDEX(#REF!,$F316,5))))</f>
        <v/>
      </c>
      <c r="C316" s="266" t="str" cm="1">
        <f t="array" aca="1" ref="C316" ca="1">IF($F314&gt;$E$2,"",IF($F$2=1,INDEX('QC rev00'!$M$10:$T$120,$F316,6),IF($F$2=2,INDEX(#REF!,$F316,6),INDEX(#REF!,$F316,6))))</f>
        <v/>
      </c>
      <c r="D316" s="207"/>
      <c r="E316" s="207"/>
      <c r="F316" s="207" t="str">
        <f ca="1">IF(F314&gt;$E$2,"",MATCH(F314,'QC rev00'!$C$10:$C$120,))</f>
        <v/>
      </c>
      <c r="G316" s="753"/>
      <c r="H316" s="731"/>
      <c r="I316" s="732"/>
      <c r="J316" s="749"/>
      <c r="K316" s="750"/>
      <c r="L316" s="756"/>
      <c r="M316" s="735"/>
      <c r="N316" s="738"/>
      <c r="O316" s="741"/>
      <c r="P316" s="744"/>
      <c r="Q316" s="267" t="s">
        <v>91</v>
      </c>
      <c r="R316" s="588">
        <f t="shared" ref="R316:AK316" ca="1" si="308">IFERROR(R315*$O314,0)</f>
        <v>0</v>
      </c>
      <c r="S316" s="588">
        <f t="shared" ca="1" si="308"/>
        <v>0</v>
      </c>
      <c r="T316" s="588">
        <f t="shared" ca="1" si="308"/>
        <v>0</v>
      </c>
      <c r="U316" s="589">
        <f t="shared" ca="1" si="308"/>
        <v>0</v>
      </c>
      <c r="V316" s="588">
        <f t="shared" ca="1" si="308"/>
        <v>0</v>
      </c>
      <c r="W316" s="588">
        <f t="shared" ca="1" si="308"/>
        <v>0</v>
      </c>
      <c r="X316" s="588">
        <f t="shared" ca="1" si="308"/>
        <v>0</v>
      </c>
      <c r="Y316" s="588">
        <f t="shared" ca="1" si="308"/>
        <v>0</v>
      </c>
      <c r="Z316" s="588">
        <f t="shared" ca="1" si="308"/>
        <v>0</v>
      </c>
      <c r="AA316" s="588">
        <f t="shared" ca="1" si="308"/>
        <v>0</v>
      </c>
      <c r="AB316" s="588">
        <f t="shared" ca="1" si="308"/>
        <v>0</v>
      </c>
      <c r="AC316" s="588">
        <f t="shared" ca="1" si="308"/>
        <v>0</v>
      </c>
      <c r="AD316" s="588">
        <f t="shared" ca="1" si="308"/>
        <v>0</v>
      </c>
      <c r="AE316" s="588">
        <f t="shared" ca="1" si="308"/>
        <v>0</v>
      </c>
      <c r="AF316" s="588">
        <f t="shared" ca="1" si="308"/>
        <v>0</v>
      </c>
      <c r="AG316" s="588">
        <f t="shared" ca="1" si="308"/>
        <v>0</v>
      </c>
      <c r="AH316" s="588">
        <f t="shared" ca="1" si="308"/>
        <v>0</v>
      </c>
      <c r="AI316" s="588">
        <f t="shared" ca="1" si="308"/>
        <v>0</v>
      </c>
      <c r="AJ316" s="588">
        <f t="shared" ca="1" si="308"/>
        <v>0</v>
      </c>
      <c r="AK316" s="588">
        <f t="shared" ca="1" si="308"/>
        <v>0</v>
      </c>
    </row>
    <row r="317" spans="1:37" ht="13.15" customHeight="1">
      <c r="A317" s="206"/>
      <c r="B317" s="261">
        <f ca="1">IF($F317&gt;$E$2,0,IF(E317&lt;&gt;"",MATCH(F318&amp;" - Mapa",Orçamento!J:J,),0))</f>
        <v>0</v>
      </c>
      <c r="C317" s="215">
        <f ca="1">IF($D317&gt;1,_xlfn.MAXIFS(Orçamento!G:G,Orçamento!J:J,F318&amp;" - Mapa")+6-B317,0)</f>
        <v>0</v>
      </c>
      <c r="D317" s="261">
        <f ca="1">IF($F317&gt;$E$2,0,IF($G317=$E$6,$D$2,IF(E317&lt;&gt;"",_xlfn.MAXIFS(Orçamento!E:E,Orçamento!J:J,F318&amp;" - Mapa"),0)))</f>
        <v>0</v>
      </c>
      <c r="E317" s="215" t="str">
        <f ca="1">IF(F318="","",_xlfn.IFNA(MATCH($F318,'QC rev00'!$G$10:$G$120,),""))</f>
        <v/>
      </c>
      <c r="F317" s="207" cm="1">
        <f t="array" aca="1" ref="F317" ca="1">OFFSET(F317,-3,,,)+1</f>
        <v>99</v>
      </c>
      <c r="G317" s="751" t="str" cm="1">
        <f t="array" aca="1" ref="G317" ca="1">IF($F317&gt;$E$2,"",IF($F$2=1,INDEX('QC rev00'!$M$10:$T$120,$F319,2),IF($F$2=2,INDEX(#REF!,$F319,2),INDEX(#REF!,$F319,2))))</f>
        <v/>
      </c>
      <c r="H317" s="727" t="str" cm="1">
        <f t="array" aca="1" ref="H317" ca="1">IF($F317&gt;$E$2,"",IF($F$2=1,INDEX('QC rev00'!$M$10:$T$120,$F319,3),IF($F$2=2,INDEX(#REF!,$F319,3),INDEX(#REF!,$F319,3))))</f>
        <v/>
      </c>
      <c r="I317" s="728"/>
      <c r="J317" s="745"/>
      <c r="K317" s="746"/>
      <c r="L317" s="754" t="str" cm="1">
        <f t="array" aca="1" ref="L317" ca="1">IF($F317&gt;$E$2,"",IF($F$2=1,INDEX('QC rev00'!$M$10:$T$120,$F319,7),IF($F$2=2,INDEX(#REF!,$F319,7),INDEX(#REF!,$F319,7))))</f>
        <v/>
      </c>
      <c r="M317" s="733" t="str" cm="1">
        <f t="array" aca="1" ref="M317" ca="1">IF($F317&gt;$E$2,"",IF($F$2=1,INDEX('QC rev00'!$M$10:$T$120,$F319,8),IF($F$2=2,INDEX(#REF!,$F319,8),INDEX(#REF!,$F319,8))))</f>
        <v/>
      </c>
      <c r="N317" s="736" cm="1">
        <f t="array" aca="1" ref="N317" ca="1">IF($F317&gt;$E$2,0,IF(_xlfn.IFNA(MATCH($G317,Listas!$E$4:$E$206,),0)&gt;0,$F$5,IF($F$2=1,INDEX('QC rev00'!$M$10:$U$120,$F319,9),IF($F$2=2,INDEX(#REF!,$F319,9),INDEX(#REF!,$F319,9)))))</f>
        <v>0</v>
      </c>
      <c r="O317" s="739" cm="1">
        <f t="array" aca="1" ref="O317" ca="1">IF($F317&gt;$E$2,0,IF(_xlfn.IFNA(MATCH($G317,Listas!$E$4:$E$206,),0)&gt;0,1,IF($H$10=0,0,IF($F$2=1,INDEX('QC rev00'!$M$10:$BC$120,$F319,9+$F$3),IF($F$2=2,INDEX(#REF!,$F319,9+$F$3),INDEX(#REF!,$F319,9+$F$3)))*IF($E$5="X",1,1-$B319-$C319))))</f>
        <v>0</v>
      </c>
      <c r="P317" s="742">
        <f t="shared" ref="P317" ca="1" si="309">N317*O317</f>
        <v>0</v>
      </c>
      <c r="Q317" s="262" t="s">
        <v>89</v>
      </c>
      <c r="R317" s="308" t="str" cm="1">
        <f t="array" aca="1" ref="R317" ca="1">IF($D317=0,"",IF($G317=$E$6,INDEX(Orçamento!$U:$U,MATCH(R$21,Orçamento!$C:$C,),1),INDEX(Orçamento!$U:$U,$B317,1)))</f>
        <v/>
      </c>
      <c r="S317" s="309" t="str">
        <f ca="1">IF(S$21&gt;$D317,"",IF($G317=$E$6,INDEX(Orçamento!$U:$U,MATCH(S$21,Orçamento!$C:$C,),1),INDEX(Orçamento!$U:$U,MATCH(S$21&amp;"-"&amp;$F318,Orçamento!$F:$F,),1)))</f>
        <v/>
      </c>
      <c r="T317" s="309" t="str">
        <f ca="1">IF(T$21&gt;$D317,"",IF($G317=$E$6,INDEX(Orçamento!$U:$U,MATCH(T$21,Orçamento!$C:$C,),1),INDEX(Orçamento!$U:$U,MATCH(T$21&amp;"-"&amp;$F318,Orçamento!$F:$F,),1)))</f>
        <v/>
      </c>
      <c r="U317" s="310" t="str">
        <f ca="1">IF(U$21&gt;$D317,"",IF($G317=$E$6,INDEX(Orçamento!$U:$U,MATCH(U$21,Orçamento!$C:$C,),1),INDEX(Orçamento!$U:$U,MATCH(U$21&amp;"-"&amp;$F318,Orçamento!$F:$F,),1)))</f>
        <v/>
      </c>
      <c r="V317" s="309" t="str">
        <f ca="1">IF(V$21&gt;$D317,"",IF($G317=$E$6,INDEX(Orçamento!$U:$U,MATCH(V$21,Orçamento!$C:$C,),1),INDEX(Orçamento!$U:$U,MATCH(V$21&amp;"-"&amp;$F318,Orçamento!$F:$F,),1)))</f>
        <v/>
      </c>
      <c r="W317" s="309" t="str">
        <f ca="1">IF(W$21&gt;$D317,"",IF($G317=$E$6,INDEX(Orçamento!$U:$U,MATCH(W$21,Orçamento!$C:$C,),1),INDEX(Orçamento!$U:$U,MATCH(W$21&amp;"-"&amp;$F318,Orçamento!$F:$F,),1)))</f>
        <v/>
      </c>
      <c r="X317" s="309" t="str">
        <f ca="1">IF(X$21&gt;$D317,"",IF($G317=$E$6,INDEX(Orçamento!$U:$U,MATCH(X$21,Orçamento!$C:$C,),1),INDEX(Orçamento!$U:$U,MATCH(X$21&amp;"-"&amp;$F318,Orçamento!$F:$F,),1)))</f>
        <v/>
      </c>
      <c r="Y317" s="309" t="str">
        <f ca="1">IF(Y$21&gt;$D317,"",IF($G317=$E$6,INDEX(Orçamento!$U:$U,MATCH(Y$21,Orçamento!$C:$C,),1),INDEX(Orçamento!$U:$U,MATCH(Y$21&amp;"-"&amp;$F318,Orçamento!$F:$F,),1)))</f>
        <v/>
      </c>
      <c r="Z317" s="309" t="str">
        <f ca="1">IF(Z$21&gt;$D317,"",IF($G317=$E$6,INDEX(Orçamento!$U:$U,MATCH(Z$21,Orçamento!$C:$C,),1),INDEX(Orçamento!$U:$U,MATCH(Z$21&amp;"-"&amp;$F318,Orçamento!$F:$F,),1)))</f>
        <v/>
      </c>
      <c r="AA317" s="311" t="str">
        <f ca="1">IF(AA$21&gt;$D317,"",IF($G317=$E$6,INDEX(Orçamento!$U:$U,MATCH(AA$21,Orçamento!$C:$C,),1),INDEX(Orçamento!$U:$U,MATCH(AA$21&amp;"-"&amp;$F318,Orçamento!$F:$F,),1)))</f>
        <v/>
      </c>
      <c r="AB317" s="311" t="str">
        <f ca="1">IF(AB$21&gt;$D317,"",IF($G317=$E$6,INDEX(Orçamento!$U:$U,MATCH(AB$21,Orçamento!$C:$C,),1),INDEX(Orçamento!$U:$U,MATCH(AB$21&amp;"-"&amp;$F318,Orçamento!$F:$F,),1)))</f>
        <v/>
      </c>
      <c r="AC317" s="311" t="str">
        <f ca="1">IF(AC$21&gt;$D317,"",IF($G317=$E$6,INDEX(Orçamento!$U:$U,MATCH(AC$21,Orçamento!$C:$C,),1),INDEX(Orçamento!$U:$U,MATCH(AC$21&amp;"-"&amp;$F318,Orçamento!$F:$F,),1)))</f>
        <v/>
      </c>
      <c r="AD317" s="311" t="str">
        <f ca="1">IF(AD$21&gt;$D317,"",IF($G317=$E$6,INDEX(Orçamento!$U:$U,MATCH(AD$21,Orçamento!$C:$C,),1),INDEX(Orçamento!$U:$U,MATCH(AD$21&amp;"-"&amp;$F318,Orçamento!$F:$F,),1)))</f>
        <v/>
      </c>
      <c r="AE317" s="311" t="str">
        <f ca="1">IF(AE$21&gt;$D317,"",IF($G317=$E$6,INDEX(Orçamento!$U:$U,MATCH(AE$21,Orçamento!$C:$C,),1),INDEX(Orçamento!$U:$U,MATCH(AE$21&amp;"-"&amp;$F318,Orçamento!$F:$F,),1)))</f>
        <v/>
      </c>
      <c r="AF317" s="311" t="str">
        <f ca="1">IF(AF$21&gt;$D317,"",IF($G317=$E$6,INDEX(Orçamento!$U:$U,MATCH(AF$21,Orçamento!$C:$C,),1),INDEX(Orçamento!$U:$U,MATCH(AF$21&amp;"-"&amp;$F318,Orçamento!$F:$F,),1)))</f>
        <v/>
      </c>
      <c r="AG317" s="311" t="str">
        <f ca="1">IF(AG$21&gt;$D317,"",IF($G317=$E$6,INDEX(Orçamento!$U:$U,MATCH(AG$21,Orçamento!$C:$C,),1),INDEX(Orçamento!$U:$U,MATCH(AG$21&amp;"-"&amp;$F318,Orçamento!$F:$F,),1)))</f>
        <v/>
      </c>
      <c r="AH317" s="311" t="str">
        <f ca="1">IF(AH$21&gt;$D317,"",IF($G317=$E$6,INDEX(Orçamento!$U:$U,MATCH(AH$21,Orçamento!$C:$C,),1),INDEX(Orçamento!$U:$U,MATCH(AH$21&amp;"-"&amp;$F318,Orçamento!$F:$F,),1)))</f>
        <v/>
      </c>
      <c r="AI317" s="311" t="str">
        <f ca="1">IF(AI$21&gt;$D317,"",IF($G317=$E$6,INDEX(Orçamento!$U:$U,MATCH(AI$21,Orçamento!$C:$C,),1),INDEX(Orçamento!$U:$U,MATCH(AI$21&amp;"-"&amp;$F318,Orçamento!$F:$F,),1)))</f>
        <v/>
      </c>
      <c r="AJ317" s="311" t="str">
        <f ca="1">IF(AJ$21&gt;$D317,"",IF($G317=$E$6,INDEX(Orçamento!$U:$U,MATCH(AJ$21,Orçamento!$C:$C,),1),INDEX(Orçamento!$U:$U,MATCH(AJ$21&amp;"-"&amp;$F318,Orçamento!$F:$F,),1)))</f>
        <v/>
      </c>
      <c r="AK317" s="311" t="str">
        <f ca="1">IF(AK$21&gt;$D317,"",IF($G317=$E$6,INDEX(Orçamento!$U:$U,MATCH(AK$21,Orçamento!$C:$C,),1),INDEX(Orçamento!$U:$U,MATCH(AK$21&amp;"-"&amp;$F318,Orçamento!$F:$F,),1)))</f>
        <v/>
      </c>
    </row>
    <row r="318" spans="1:37" ht="13.15" customHeight="1">
      <c r="A318" s="206"/>
      <c r="B318" s="263">
        <f t="shared" ref="B318" ca="1" si="310">IF($F317&gt;$E$2,0,(1/(1-B319-C319))*(B319+C319))</f>
        <v>0</v>
      </c>
      <c r="C318" s="264" cm="1">
        <f t="array" aca="1" ref="C318" ca="1">IF(ROUND(SUM(IF(R317:AK317&lt;&gt;"",(R318:AK318)))-N317,3)&lt;&gt;0,"X",0)</f>
        <v>0</v>
      </c>
      <c r="D318" s="206"/>
      <c r="E318" s="215" t="str" cm="1">
        <f t="array" aca="1" ref="E318" ca="1">IF($F317&gt;$E$2,"",INDEX('QC rev00'!$J$9:$J$120,1+E317,1))</f>
        <v/>
      </c>
      <c r="F318" s="215" t="str" cm="1">
        <f t="array" aca="1" ref="F318" ca="1">IF($F317&gt;$E$2,"",IF($F$2=1,INDEX('QC rev00'!$M$10:$T$120,$F319,1),IF($F$2=2,INDEX(#REF!,$F319,1),INDEX(#REF!,$F319,1))))</f>
        <v/>
      </c>
      <c r="G318" s="752"/>
      <c r="H318" s="729"/>
      <c r="I318" s="730"/>
      <c r="J318" s="747"/>
      <c r="K318" s="748"/>
      <c r="L318" s="755"/>
      <c r="M318" s="734"/>
      <c r="N318" s="737"/>
      <c r="O318" s="740"/>
      <c r="P318" s="743"/>
      <c r="Q318" s="265" t="s">
        <v>90</v>
      </c>
      <c r="R318" s="312" t="str" cm="1">
        <f t="array" aca="1" ref="R318" ca="1">IF(OR($D317=0,R317="",$N317=0),"",
IF($G317=$E$6,
SUM(IF(OFFSET($R$23,,,($F317-1)*3-2,$D$3)=R317,OFFSET($R$25,,,($F317-1)*3-2,$D$3)*OFFSET($B$23,1,,($F317-1)*3-2,1))),
IF($D317=1,$N317,
SUMIF(OFFSET(Orçamento!$D$1,$B317-1,,$C317,),$F318&amp;"-"&amp;R317,OFFSET(Orçamento!$I$1,$B317-1,,$C317,))*$N317/$E318)))</f>
        <v/>
      </c>
      <c r="S318" s="312" t="str" cm="1">
        <f t="array" aca="1" ref="S318" ca="1">IF(OR($D317=0,S317="",$N317=0),"",
IF($G317=$E$6,
SUM(IF(OFFSET($R$23,,,($F317-1)*3-2,$D$3)=S317,OFFSET($R$25,,,($F317-1)*3-2,$D$3)*OFFSET($B$23,1,,($F317-1)*3-2,1))),
IF($D317=1,$N317,
SUMIF(OFFSET(Orçamento!$D$1,$B317-1,,$C317,),$F318&amp;"-"&amp;S317,OFFSET(Orçamento!$I$1,$B317-1,,$C317,))*$N317/$E318)))</f>
        <v/>
      </c>
      <c r="T318" s="312" t="str" cm="1">
        <f t="array" aca="1" ref="T318" ca="1">IF(OR($D317=0,T317="",$N317=0),"",
IF($G317=$E$6,
SUM(IF(OFFSET($R$23,,,($F317-1)*3-2,$D$3)=T317,OFFSET($R$25,,,($F317-1)*3-2,$D$3)*OFFSET($B$23,1,,($F317-1)*3-2,1))),
IF($D317=1,$N317,
SUMIF(OFFSET(Orçamento!$D$1,$B317-1,,$C317,),$F318&amp;"-"&amp;T317,OFFSET(Orçamento!$I$1,$B317-1,,$C317,))*$N317/$E318)))</f>
        <v/>
      </c>
      <c r="U318" s="313" t="str" cm="1">
        <f t="array" aca="1" ref="U318" ca="1">IF(OR($D317=0,U317="",$N317=0),"",
IF($G317=$E$6,
SUM(IF(OFFSET($R$23,,,($F317-1)*3-2,$D$3)=U317,OFFSET($R$25,,,($F317-1)*3-2,$D$3)*OFFSET($B$23,1,,($F317-1)*3-2,1))),
IF($D317=1,$N317,
SUMIF(OFFSET(Orçamento!$D$1,$B317-1,,$C317,),$F318&amp;"-"&amp;U317,OFFSET(Orçamento!$I$1,$B317-1,,$C317,))*$N317/$E318)))</f>
        <v/>
      </c>
      <c r="V318" s="312" t="str" cm="1">
        <f t="array" aca="1" ref="V318" ca="1">IF(OR($D317=0,V317="",$N317=0),"",
IF($G317=$E$6,
SUM(IF(OFFSET($R$23,,,($F317-1)*3-2,$D$3)=V317,OFFSET($R$25,,,($F317-1)*3-2,$D$3)*OFFSET($B$23,1,,($F317-1)*3-2,1))),
IF($D317=1,$N317,
SUMIF(OFFSET(Orçamento!$D$1,$B317-1,,$C317,),$F318&amp;"-"&amp;V317,OFFSET(Orçamento!$I$1,$B317-1,,$C317,))*$N317/$E318)))</f>
        <v/>
      </c>
      <c r="W318" s="312" t="str" cm="1">
        <f t="array" aca="1" ref="W318" ca="1">IF(OR($D317=0,W317="",$N317=0),"",
IF($G317=$E$6,
SUM(IF(OFFSET($R$23,,,($F317-1)*3-2,$D$3)=W317,OFFSET($R$25,,,($F317-1)*3-2,$D$3)*OFFSET($B$23,1,,($F317-1)*3-2,1))),
IF($D317=1,$N317,
SUMIF(OFFSET(Orçamento!$D$1,$B317-1,,$C317,),$F318&amp;"-"&amp;W317,OFFSET(Orçamento!$I$1,$B317-1,,$C317,))*$N317/$E318)))</f>
        <v/>
      </c>
      <c r="X318" s="312" t="str" cm="1">
        <f t="array" aca="1" ref="X318" ca="1">IF(OR($D317=0,X317="",$N317=0),"",
IF($G317=$E$6,
SUM(IF(OFFSET($R$23,,,($F317-1)*3-2,$D$3)=X317,OFFSET($R$25,,,($F317-1)*3-2,$D$3)*OFFSET($B$23,1,,($F317-1)*3-2,1))),
IF($D317=1,$N317,
SUMIF(OFFSET(Orçamento!$D$1,$B317-1,,$C317,),$F318&amp;"-"&amp;X317,OFFSET(Orçamento!$I$1,$B317-1,,$C317,))*$N317/$E318)))</f>
        <v/>
      </c>
      <c r="Y318" s="312" t="str" cm="1">
        <f t="array" aca="1" ref="Y318" ca="1">IF(OR($D317=0,Y317="",$N317=0),"",
IF($G317=$E$6,
SUM(IF(OFFSET($R$23,,,($F317-1)*3-2,$D$3)=Y317,OFFSET($R$25,,,($F317-1)*3-2,$D$3)*OFFSET($B$23,1,,($F317-1)*3-2,1))),
IF($D317=1,$N317,
SUMIF(OFFSET(Orçamento!$D$1,$B317-1,,$C317,),$F318&amp;"-"&amp;Y317,OFFSET(Orçamento!$I$1,$B317-1,,$C317,))*$N317/$E318)))</f>
        <v/>
      </c>
      <c r="Z318" s="312" t="str" cm="1">
        <f t="array" aca="1" ref="Z318" ca="1">IF(OR($D317=0,Z317="",$N317=0),"",
IF($G317=$E$6,
SUM(IF(OFFSET($R$23,,,($F317-1)*3-2,$D$3)=Z317,OFFSET($R$25,,,($F317-1)*3-2,$D$3)*OFFSET($B$23,1,,($F317-1)*3-2,1))),
IF($D317=1,$N317,
SUMIF(OFFSET(Orçamento!$D$1,$B317-1,,$C317,),$F318&amp;"-"&amp;Z317,OFFSET(Orçamento!$I$1,$B317-1,,$C317,))*$N317/$E318)))</f>
        <v/>
      </c>
      <c r="AA318" s="314" t="str" cm="1">
        <f t="array" aca="1" ref="AA318" ca="1">IF(OR($D317=0,AA317="",$N317=0),"",
IF($G317=$E$6,
SUM(IF(OFFSET($R$23,,,($F317-1)*3-2,$D$3)=AA317,OFFSET($R$25,,,($F317-1)*3-2,$D$3)*OFFSET($B$23,1,,($F317-1)*3-2,1))),
IF($D317=1,$N317,
SUMIF(OFFSET(Orçamento!$D$1,$B317-1,,$C317,),$F318&amp;"-"&amp;AA317,OFFSET(Orçamento!$I$1,$B317-1,,$C317,))*$N317/$E318)))</f>
        <v/>
      </c>
      <c r="AB318" s="314" t="str" cm="1">
        <f t="array" aca="1" ref="AB318" ca="1">IF(OR($D317=0,AB317="",$N317=0),"",
IF($G317=$E$6,
SUM(IF(OFFSET($R$23,,,($F317-1)*3-2,$D$3)=AB317,OFFSET($R$25,,,($F317-1)*3-2,$D$3)*OFFSET($B$23,1,,($F317-1)*3-2,1))),
IF($D317=1,$N317,
SUMIF(OFFSET(Orçamento!$D$1,$B317-1,,$C317,),$F318&amp;"-"&amp;AB317,OFFSET(Orçamento!$I$1,$B317-1,,$C317,))*$N317/$E318)))</f>
        <v/>
      </c>
      <c r="AC318" s="314" t="str" cm="1">
        <f t="array" aca="1" ref="AC318" ca="1">IF(OR($D317=0,AC317="",$N317=0),"",
IF($G317=$E$6,
SUM(IF(OFFSET($R$23,,,($F317-1)*3-2,$D$3)=AC317,OFFSET($R$25,,,($F317-1)*3-2,$D$3)*OFFSET($B$23,1,,($F317-1)*3-2,1))),
IF($D317=1,$N317,
SUMIF(OFFSET(Orçamento!$D$1,$B317-1,,$C317,),$F318&amp;"-"&amp;AC317,OFFSET(Orçamento!$I$1,$B317-1,,$C317,))*$N317/$E318)))</f>
        <v/>
      </c>
      <c r="AD318" s="314" t="str" cm="1">
        <f t="array" aca="1" ref="AD318" ca="1">IF(OR($D317=0,AD317="",$N317=0),"",
IF($G317=$E$6,
SUM(IF(OFFSET($R$23,,,($F317-1)*3-2,$D$3)=AD317,OFFSET($R$25,,,($F317-1)*3-2,$D$3)*OFFSET($B$23,1,,($F317-1)*3-2,1))),
IF($D317=1,$N317,
SUMIF(OFFSET(Orçamento!$D$1,$B317-1,,$C317,),$F318&amp;"-"&amp;AD317,OFFSET(Orçamento!$I$1,$B317-1,,$C317,))*$N317/$E318)))</f>
        <v/>
      </c>
      <c r="AE318" s="314" t="str" cm="1">
        <f t="array" aca="1" ref="AE318" ca="1">IF(OR($D317=0,AE317="",$N317=0),"",
IF($G317=$E$6,
SUM(IF(OFFSET($R$23,,,($F317-1)*3-2,$D$3)=AE317,OFFSET($R$25,,,($F317-1)*3-2,$D$3)*OFFSET($B$23,1,,($F317-1)*3-2,1))),
IF($D317=1,$N317,
SUMIF(OFFSET(Orçamento!$D$1,$B317-1,,$C317,),$F318&amp;"-"&amp;AE317,OFFSET(Orçamento!$I$1,$B317-1,,$C317,))*$N317/$E318)))</f>
        <v/>
      </c>
      <c r="AF318" s="314" t="str" cm="1">
        <f t="array" aca="1" ref="AF318" ca="1">IF(OR($D317=0,AF317="",$N317=0),"",
IF($G317=$E$6,
SUM(IF(OFFSET($R$23,,,($F317-1)*3-2,$D$3)=AF317,OFFSET($R$25,,,($F317-1)*3-2,$D$3)*OFFSET($B$23,1,,($F317-1)*3-2,1))),
IF($D317=1,$N317,
SUMIF(OFFSET(Orçamento!$D$1,$B317-1,,$C317,),$F318&amp;"-"&amp;AF317,OFFSET(Orçamento!$I$1,$B317-1,,$C317,))*$N317/$E318)))</f>
        <v/>
      </c>
      <c r="AG318" s="314" t="str" cm="1">
        <f t="array" aca="1" ref="AG318" ca="1">IF(OR($D317=0,AG317="",$N317=0),"",
IF($G317=$E$6,
SUM(IF(OFFSET($R$23,,,($F317-1)*3-2,$D$3)=AG317,OFFSET($R$25,,,($F317-1)*3-2,$D$3)*OFFSET($B$23,1,,($F317-1)*3-2,1))),
IF($D317=1,$N317,
SUMIF(OFFSET(Orçamento!$D$1,$B317-1,,$C317,),$F318&amp;"-"&amp;AG317,OFFSET(Orçamento!$I$1,$B317-1,,$C317,))*$N317/$E318)))</f>
        <v/>
      </c>
      <c r="AH318" s="314" t="str" cm="1">
        <f t="array" aca="1" ref="AH318" ca="1">IF(OR($D317=0,AH317="",$N317=0),"",
IF($G317=$E$6,
SUM(IF(OFFSET($R$23,,,($F317-1)*3-2,$D$3)=AH317,OFFSET($R$25,,,($F317-1)*3-2,$D$3)*OFFSET($B$23,1,,($F317-1)*3-2,1))),
IF($D317=1,$N317,
SUMIF(OFFSET(Orçamento!$D$1,$B317-1,,$C317,),$F318&amp;"-"&amp;AH317,OFFSET(Orçamento!$I$1,$B317-1,,$C317,))*$N317/$E318)))</f>
        <v/>
      </c>
      <c r="AI318" s="314" t="str" cm="1">
        <f t="array" aca="1" ref="AI318" ca="1">IF(OR($D317=0,AI317="",$N317=0),"",
IF($G317=$E$6,
SUM(IF(OFFSET($R$23,,,($F317-1)*3-2,$D$3)=AI317,OFFSET($R$25,,,($F317-1)*3-2,$D$3)*OFFSET($B$23,1,,($F317-1)*3-2,1))),
IF($D317=1,$N317,
SUMIF(OFFSET(Orçamento!$D$1,$B317-1,,$C317,),$F318&amp;"-"&amp;AI317,OFFSET(Orçamento!$I$1,$B317-1,,$C317,))*$N317/$E318)))</f>
        <v/>
      </c>
      <c r="AJ318" s="314" t="str" cm="1">
        <f t="array" aca="1" ref="AJ318" ca="1">IF(OR($D317=0,AJ317="",$N317=0),"",
IF($G317=$E$6,
SUM(IF(OFFSET($R$23,,,($F317-1)*3-2,$D$3)=AJ317,OFFSET($R$25,,,($F317-1)*3-2,$D$3)*OFFSET($B$23,1,,($F317-1)*3-2,1))),
IF($D317=1,$N317,
SUMIF(OFFSET(Orçamento!$D$1,$B317-1,,$C317,),$F318&amp;"-"&amp;AJ317,OFFSET(Orçamento!$I$1,$B317-1,,$C317,))*$N317/$E318)))</f>
        <v/>
      </c>
      <c r="AK318" s="314" t="str" cm="1">
        <f t="array" aca="1" ref="AK318" ca="1">IF(OR($D317=0,AK317="",$N317=0),"",
IF($G317=$E$6,
SUM(IF(OFFSET($R$23,,,($F317-1)*3-2,$D$3)=AK317,OFFSET($R$25,,,($F317-1)*3-2,$D$3)*OFFSET($B$23,1,,($F317-1)*3-2,1))),
IF($D317=1,$N317,
SUMIF(OFFSET(Orçamento!$D$1,$B317-1,,$C317,),$F318&amp;"-"&amp;AK317,OFFSET(Orçamento!$I$1,$B317-1,,$C317,))*$N317/$E318)))</f>
        <v/>
      </c>
    </row>
    <row r="319" spans="1:37" ht="13.15" customHeight="1">
      <c r="A319" s="206"/>
      <c r="B319" s="266" t="str" cm="1">
        <f t="array" aca="1" ref="B319" ca="1">IF($F317&gt;$E$2,"",IF($F$2=1,INDEX('QC rev00'!$M$10:$T$120,$F319,5),IF($F$2=2,INDEX(#REF!,$F319,5),INDEX(#REF!,$F319,5))))</f>
        <v/>
      </c>
      <c r="C319" s="266" t="str" cm="1">
        <f t="array" aca="1" ref="C319" ca="1">IF($F317&gt;$E$2,"",IF($F$2=1,INDEX('QC rev00'!$M$10:$T$120,$F319,6),IF($F$2=2,INDEX(#REF!,$F319,6),INDEX(#REF!,$F319,6))))</f>
        <v/>
      </c>
      <c r="D319" s="207"/>
      <c r="E319" s="207"/>
      <c r="F319" s="207" t="str">
        <f ca="1">IF(F317&gt;$E$2,"",MATCH(F317,'QC rev00'!$C$10:$C$120,))</f>
        <v/>
      </c>
      <c r="G319" s="753"/>
      <c r="H319" s="731"/>
      <c r="I319" s="732"/>
      <c r="J319" s="749"/>
      <c r="K319" s="750"/>
      <c r="L319" s="756"/>
      <c r="M319" s="735"/>
      <c r="N319" s="738"/>
      <c r="O319" s="741"/>
      <c r="P319" s="744"/>
      <c r="Q319" s="267" t="s">
        <v>91</v>
      </c>
      <c r="R319" s="588">
        <f t="shared" ref="R319:AK319" ca="1" si="311">IFERROR(R318*$O317,0)</f>
        <v>0</v>
      </c>
      <c r="S319" s="588">
        <f t="shared" ca="1" si="311"/>
        <v>0</v>
      </c>
      <c r="T319" s="588">
        <f t="shared" ca="1" si="311"/>
        <v>0</v>
      </c>
      <c r="U319" s="589">
        <f t="shared" ca="1" si="311"/>
        <v>0</v>
      </c>
      <c r="V319" s="588">
        <f t="shared" ca="1" si="311"/>
        <v>0</v>
      </c>
      <c r="W319" s="588">
        <f t="shared" ca="1" si="311"/>
        <v>0</v>
      </c>
      <c r="X319" s="588">
        <f t="shared" ca="1" si="311"/>
        <v>0</v>
      </c>
      <c r="Y319" s="588">
        <f t="shared" ca="1" si="311"/>
        <v>0</v>
      </c>
      <c r="Z319" s="588">
        <f t="shared" ca="1" si="311"/>
        <v>0</v>
      </c>
      <c r="AA319" s="588">
        <f t="shared" ca="1" si="311"/>
        <v>0</v>
      </c>
      <c r="AB319" s="588">
        <f t="shared" ca="1" si="311"/>
        <v>0</v>
      </c>
      <c r="AC319" s="588">
        <f t="shared" ca="1" si="311"/>
        <v>0</v>
      </c>
      <c r="AD319" s="588">
        <f t="shared" ca="1" si="311"/>
        <v>0</v>
      </c>
      <c r="AE319" s="588">
        <f t="shared" ca="1" si="311"/>
        <v>0</v>
      </c>
      <c r="AF319" s="588">
        <f t="shared" ca="1" si="311"/>
        <v>0</v>
      </c>
      <c r="AG319" s="588">
        <f t="shared" ca="1" si="311"/>
        <v>0</v>
      </c>
      <c r="AH319" s="588">
        <f t="shared" ca="1" si="311"/>
        <v>0</v>
      </c>
      <c r="AI319" s="588">
        <f t="shared" ca="1" si="311"/>
        <v>0</v>
      </c>
      <c r="AJ319" s="588">
        <f t="shared" ca="1" si="311"/>
        <v>0</v>
      </c>
      <c r="AK319" s="588">
        <f t="shared" ca="1" si="311"/>
        <v>0</v>
      </c>
    </row>
    <row r="320" spans="1:37" ht="13.15" customHeight="1">
      <c r="A320" s="206"/>
      <c r="B320" s="261">
        <f ca="1">IF($F320&gt;$E$2,0,IF(E320&lt;&gt;"",MATCH(F321&amp;" - Mapa",Orçamento!J:J,),0))</f>
        <v>0</v>
      </c>
      <c r="C320" s="215">
        <f ca="1">IF($D320&gt;1,_xlfn.MAXIFS(Orçamento!G:G,Orçamento!J:J,F321&amp;" - Mapa")+6-B320,0)</f>
        <v>0</v>
      </c>
      <c r="D320" s="261">
        <f ca="1">IF($F320&gt;$E$2,0,IF($G320=$E$6,$D$2,IF(E320&lt;&gt;"",_xlfn.MAXIFS(Orçamento!E:E,Orçamento!J:J,F321&amp;" - Mapa"),0)))</f>
        <v>0</v>
      </c>
      <c r="E320" s="215" t="str">
        <f ca="1">IF(F321="","",_xlfn.IFNA(MATCH($F321,'QC rev00'!$G$10:$G$120,),""))</f>
        <v/>
      </c>
      <c r="F320" s="207" cm="1">
        <f t="array" aca="1" ref="F320" ca="1">OFFSET(F320,-3,,,)+1</f>
        <v>100</v>
      </c>
      <c r="G320" s="751" t="str" cm="1">
        <f t="array" aca="1" ref="G320" ca="1">IF($F320&gt;$E$2,"",IF($F$2=1,INDEX('QC rev00'!$M$10:$T$120,$F322,2),IF($F$2=2,INDEX(#REF!,$F322,2),INDEX(#REF!,$F322,2))))</f>
        <v/>
      </c>
      <c r="H320" s="727" t="str" cm="1">
        <f t="array" aca="1" ref="H320" ca="1">IF($F320&gt;$E$2,"",IF($F$2=1,INDEX('QC rev00'!$M$10:$T$120,$F322,3),IF($F$2=2,INDEX(#REF!,$F322,3),INDEX(#REF!,$F322,3))))</f>
        <v/>
      </c>
      <c r="I320" s="728"/>
      <c r="J320" s="745"/>
      <c r="K320" s="746"/>
      <c r="L320" s="754" t="str" cm="1">
        <f t="array" aca="1" ref="L320" ca="1">IF($F320&gt;$E$2,"",IF($F$2=1,INDEX('QC rev00'!$M$10:$T$120,$F322,7),IF($F$2=2,INDEX(#REF!,$F322,7),INDEX(#REF!,$F322,7))))</f>
        <v/>
      </c>
      <c r="M320" s="733" t="str" cm="1">
        <f t="array" aca="1" ref="M320" ca="1">IF($F320&gt;$E$2,"",IF($F$2=1,INDEX('QC rev00'!$M$10:$T$120,$F322,8),IF($F$2=2,INDEX(#REF!,$F322,8),INDEX(#REF!,$F322,8))))</f>
        <v/>
      </c>
      <c r="N320" s="736" cm="1">
        <f t="array" aca="1" ref="N320" ca="1">IF($F320&gt;$E$2,0,IF(_xlfn.IFNA(MATCH($G320,Listas!$E$4:$E$206,),0)&gt;0,$F$5,IF($F$2=1,INDEX('QC rev00'!$M$10:$U$120,$F322,9),IF($F$2=2,INDEX(#REF!,$F322,9),INDEX(#REF!,$F322,9)))))</f>
        <v>0</v>
      </c>
      <c r="O320" s="739" cm="1">
        <f t="array" aca="1" ref="O320" ca="1">IF($F320&gt;$E$2,0,IF(_xlfn.IFNA(MATCH($G320,Listas!$E$4:$E$206,),0)&gt;0,1,IF($H$10=0,0,IF($F$2=1,INDEX('QC rev00'!$M$10:$BC$120,$F322,9+$F$3),IF($F$2=2,INDEX(#REF!,$F322,9+$F$3),INDEX(#REF!,$F322,9+$F$3)))*IF($E$5="X",1,1-$B322-$C322))))</f>
        <v>0</v>
      </c>
      <c r="P320" s="742">
        <f t="shared" ref="P320" ca="1" si="312">N320*O320</f>
        <v>0</v>
      </c>
      <c r="Q320" s="262" t="s">
        <v>89</v>
      </c>
      <c r="R320" s="308" t="str" cm="1">
        <f t="array" aca="1" ref="R320" ca="1">IF($D320=0,"",IF($G320=$E$6,INDEX(Orçamento!$U:$U,MATCH(R$21,Orçamento!$C:$C,),1),INDEX(Orçamento!$U:$U,$B320,1)))</f>
        <v/>
      </c>
      <c r="S320" s="309" t="str">
        <f ca="1">IF(S$21&gt;$D320,"",IF($G320=$E$6,INDEX(Orçamento!$U:$U,MATCH(S$21,Orçamento!$C:$C,),1),INDEX(Orçamento!$U:$U,MATCH(S$21&amp;"-"&amp;$F321,Orçamento!$F:$F,),1)))</f>
        <v/>
      </c>
      <c r="T320" s="309" t="str">
        <f ca="1">IF(T$21&gt;$D320,"",IF($G320=$E$6,INDEX(Orçamento!$U:$U,MATCH(T$21,Orçamento!$C:$C,),1),INDEX(Orçamento!$U:$U,MATCH(T$21&amp;"-"&amp;$F321,Orçamento!$F:$F,),1)))</f>
        <v/>
      </c>
      <c r="U320" s="310" t="str">
        <f ca="1">IF(U$21&gt;$D320,"",IF($G320=$E$6,INDEX(Orçamento!$U:$U,MATCH(U$21,Orçamento!$C:$C,),1),INDEX(Orçamento!$U:$U,MATCH(U$21&amp;"-"&amp;$F321,Orçamento!$F:$F,),1)))</f>
        <v/>
      </c>
      <c r="V320" s="309" t="str">
        <f ca="1">IF(V$21&gt;$D320,"",IF($G320=$E$6,INDEX(Orçamento!$U:$U,MATCH(V$21,Orçamento!$C:$C,),1),INDEX(Orçamento!$U:$U,MATCH(V$21&amp;"-"&amp;$F321,Orçamento!$F:$F,),1)))</f>
        <v/>
      </c>
      <c r="W320" s="309" t="str">
        <f ca="1">IF(W$21&gt;$D320,"",IF($G320=$E$6,INDEX(Orçamento!$U:$U,MATCH(W$21,Orçamento!$C:$C,),1),INDEX(Orçamento!$U:$U,MATCH(W$21&amp;"-"&amp;$F321,Orçamento!$F:$F,),1)))</f>
        <v/>
      </c>
      <c r="X320" s="309" t="str">
        <f ca="1">IF(X$21&gt;$D320,"",IF($G320=$E$6,INDEX(Orçamento!$U:$U,MATCH(X$21,Orçamento!$C:$C,),1),INDEX(Orçamento!$U:$U,MATCH(X$21&amp;"-"&amp;$F321,Orçamento!$F:$F,),1)))</f>
        <v/>
      </c>
      <c r="Y320" s="309" t="str">
        <f ca="1">IF(Y$21&gt;$D320,"",IF($G320=$E$6,INDEX(Orçamento!$U:$U,MATCH(Y$21,Orçamento!$C:$C,),1),INDEX(Orçamento!$U:$U,MATCH(Y$21&amp;"-"&amp;$F321,Orçamento!$F:$F,),1)))</f>
        <v/>
      </c>
      <c r="Z320" s="309" t="str">
        <f ca="1">IF(Z$21&gt;$D320,"",IF($G320=$E$6,INDEX(Orçamento!$U:$U,MATCH(Z$21,Orçamento!$C:$C,),1),INDEX(Orçamento!$U:$U,MATCH(Z$21&amp;"-"&amp;$F321,Orçamento!$F:$F,),1)))</f>
        <v/>
      </c>
      <c r="AA320" s="311" t="str">
        <f ca="1">IF(AA$21&gt;$D320,"",IF($G320=$E$6,INDEX(Orçamento!$U:$U,MATCH(AA$21,Orçamento!$C:$C,),1),INDEX(Orçamento!$U:$U,MATCH(AA$21&amp;"-"&amp;$F321,Orçamento!$F:$F,),1)))</f>
        <v/>
      </c>
      <c r="AB320" s="311" t="str">
        <f ca="1">IF(AB$21&gt;$D320,"",IF($G320=$E$6,INDEX(Orçamento!$U:$U,MATCH(AB$21,Orçamento!$C:$C,),1),INDEX(Orçamento!$U:$U,MATCH(AB$21&amp;"-"&amp;$F321,Orçamento!$F:$F,),1)))</f>
        <v/>
      </c>
      <c r="AC320" s="311" t="str">
        <f ca="1">IF(AC$21&gt;$D320,"",IF($G320=$E$6,INDEX(Orçamento!$U:$U,MATCH(AC$21,Orçamento!$C:$C,),1),INDEX(Orçamento!$U:$U,MATCH(AC$21&amp;"-"&amp;$F321,Orçamento!$F:$F,),1)))</f>
        <v/>
      </c>
      <c r="AD320" s="311" t="str">
        <f ca="1">IF(AD$21&gt;$D320,"",IF($G320=$E$6,INDEX(Orçamento!$U:$U,MATCH(AD$21,Orçamento!$C:$C,),1),INDEX(Orçamento!$U:$U,MATCH(AD$21&amp;"-"&amp;$F321,Orçamento!$F:$F,),1)))</f>
        <v/>
      </c>
      <c r="AE320" s="311" t="str">
        <f ca="1">IF(AE$21&gt;$D320,"",IF($G320=$E$6,INDEX(Orçamento!$U:$U,MATCH(AE$21,Orçamento!$C:$C,),1),INDEX(Orçamento!$U:$U,MATCH(AE$21&amp;"-"&amp;$F321,Orçamento!$F:$F,),1)))</f>
        <v/>
      </c>
      <c r="AF320" s="311" t="str">
        <f ca="1">IF(AF$21&gt;$D320,"",IF($G320=$E$6,INDEX(Orçamento!$U:$U,MATCH(AF$21,Orçamento!$C:$C,),1),INDEX(Orçamento!$U:$U,MATCH(AF$21&amp;"-"&amp;$F321,Orçamento!$F:$F,),1)))</f>
        <v/>
      </c>
      <c r="AG320" s="311" t="str">
        <f ca="1">IF(AG$21&gt;$D320,"",IF($G320=$E$6,INDEX(Orçamento!$U:$U,MATCH(AG$21,Orçamento!$C:$C,),1),INDEX(Orçamento!$U:$U,MATCH(AG$21&amp;"-"&amp;$F321,Orçamento!$F:$F,),1)))</f>
        <v/>
      </c>
      <c r="AH320" s="311" t="str">
        <f ca="1">IF(AH$21&gt;$D320,"",IF($G320=$E$6,INDEX(Orçamento!$U:$U,MATCH(AH$21,Orçamento!$C:$C,),1),INDEX(Orçamento!$U:$U,MATCH(AH$21&amp;"-"&amp;$F321,Orçamento!$F:$F,),1)))</f>
        <v/>
      </c>
      <c r="AI320" s="311" t="str">
        <f ca="1">IF(AI$21&gt;$D320,"",IF($G320=$E$6,INDEX(Orçamento!$U:$U,MATCH(AI$21,Orçamento!$C:$C,),1),INDEX(Orçamento!$U:$U,MATCH(AI$21&amp;"-"&amp;$F321,Orçamento!$F:$F,),1)))</f>
        <v/>
      </c>
      <c r="AJ320" s="311" t="str">
        <f ca="1">IF(AJ$21&gt;$D320,"",IF($G320=$E$6,INDEX(Orçamento!$U:$U,MATCH(AJ$21,Orçamento!$C:$C,),1),INDEX(Orçamento!$U:$U,MATCH(AJ$21&amp;"-"&amp;$F321,Orçamento!$F:$F,),1)))</f>
        <v/>
      </c>
      <c r="AK320" s="311" t="str">
        <f ca="1">IF(AK$21&gt;$D320,"",IF($G320=$E$6,INDEX(Orçamento!$U:$U,MATCH(AK$21,Orçamento!$C:$C,),1),INDEX(Orçamento!$U:$U,MATCH(AK$21&amp;"-"&amp;$F321,Orçamento!$F:$F,),1)))</f>
        <v/>
      </c>
    </row>
    <row r="321" spans="1:37" ht="13.15" customHeight="1">
      <c r="A321" s="206"/>
      <c r="B321" s="263">
        <f t="shared" ref="B321" ca="1" si="313">IF($F320&gt;$E$2,0,(1/(1-B322-C322))*(B322+C322))</f>
        <v>0</v>
      </c>
      <c r="C321" s="264" cm="1">
        <f t="array" aca="1" ref="C321" ca="1">IF(ROUND(SUM(IF(R320:AK320&lt;&gt;"",(R321:AK321)))-N320,3)&lt;&gt;0,"X",0)</f>
        <v>0</v>
      </c>
      <c r="D321" s="206"/>
      <c r="E321" s="215" t="str" cm="1">
        <f t="array" aca="1" ref="E321" ca="1">IF($F320&gt;$E$2,"",INDEX('QC rev00'!$J$9:$J$120,1+E320,1))</f>
        <v/>
      </c>
      <c r="F321" s="215" t="str" cm="1">
        <f t="array" aca="1" ref="F321" ca="1">IF($F320&gt;$E$2,"",IF($F$2=1,INDEX('QC rev00'!$M$10:$T$120,$F322,1),IF($F$2=2,INDEX(#REF!,$F322,1),INDEX(#REF!,$F322,1))))</f>
        <v/>
      </c>
      <c r="G321" s="752"/>
      <c r="H321" s="729"/>
      <c r="I321" s="730"/>
      <c r="J321" s="747"/>
      <c r="K321" s="748"/>
      <c r="L321" s="755"/>
      <c r="M321" s="734"/>
      <c r="N321" s="737"/>
      <c r="O321" s="740"/>
      <c r="P321" s="743"/>
      <c r="Q321" s="265" t="s">
        <v>90</v>
      </c>
      <c r="R321" s="312" t="str" cm="1">
        <f t="array" aca="1" ref="R321" ca="1">IF(OR($D320=0,R320="",$N320=0),"",
IF($G320=$E$6,
SUM(IF(OFFSET($R$23,,,($F320-1)*3-2,$D$3)=R320,OFFSET($R$25,,,($F320-1)*3-2,$D$3)*OFFSET($B$23,1,,($F320-1)*3-2,1))),
IF($D320=1,$N320,
SUMIF(OFFSET(Orçamento!$D$1,$B320-1,,$C320,),$F321&amp;"-"&amp;R320,OFFSET(Orçamento!$I$1,$B320-1,,$C320,))*$N320/$E321)))</f>
        <v/>
      </c>
      <c r="S321" s="312" t="str" cm="1">
        <f t="array" aca="1" ref="S321" ca="1">IF(OR($D320=0,S320="",$N320=0),"",
IF($G320=$E$6,
SUM(IF(OFFSET($R$23,,,($F320-1)*3-2,$D$3)=S320,OFFSET($R$25,,,($F320-1)*3-2,$D$3)*OFFSET($B$23,1,,($F320-1)*3-2,1))),
IF($D320=1,$N320,
SUMIF(OFFSET(Orçamento!$D$1,$B320-1,,$C320,),$F321&amp;"-"&amp;S320,OFFSET(Orçamento!$I$1,$B320-1,,$C320,))*$N320/$E321)))</f>
        <v/>
      </c>
      <c r="T321" s="312" t="str" cm="1">
        <f t="array" aca="1" ref="T321" ca="1">IF(OR($D320=0,T320="",$N320=0),"",
IF($G320=$E$6,
SUM(IF(OFFSET($R$23,,,($F320-1)*3-2,$D$3)=T320,OFFSET($R$25,,,($F320-1)*3-2,$D$3)*OFFSET($B$23,1,,($F320-1)*3-2,1))),
IF($D320=1,$N320,
SUMIF(OFFSET(Orçamento!$D$1,$B320-1,,$C320,),$F321&amp;"-"&amp;T320,OFFSET(Orçamento!$I$1,$B320-1,,$C320,))*$N320/$E321)))</f>
        <v/>
      </c>
      <c r="U321" s="313" t="str" cm="1">
        <f t="array" aca="1" ref="U321" ca="1">IF(OR($D320=0,U320="",$N320=0),"",
IF($G320=$E$6,
SUM(IF(OFFSET($R$23,,,($F320-1)*3-2,$D$3)=U320,OFFSET($R$25,,,($F320-1)*3-2,$D$3)*OFFSET($B$23,1,,($F320-1)*3-2,1))),
IF($D320=1,$N320,
SUMIF(OFFSET(Orçamento!$D$1,$B320-1,,$C320,),$F321&amp;"-"&amp;U320,OFFSET(Orçamento!$I$1,$B320-1,,$C320,))*$N320/$E321)))</f>
        <v/>
      </c>
      <c r="V321" s="312" t="str" cm="1">
        <f t="array" aca="1" ref="V321" ca="1">IF(OR($D320=0,V320="",$N320=0),"",
IF($G320=$E$6,
SUM(IF(OFFSET($R$23,,,($F320-1)*3-2,$D$3)=V320,OFFSET($R$25,,,($F320-1)*3-2,$D$3)*OFFSET($B$23,1,,($F320-1)*3-2,1))),
IF($D320=1,$N320,
SUMIF(OFFSET(Orçamento!$D$1,$B320-1,,$C320,),$F321&amp;"-"&amp;V320,OFFSET(Orçamento!$I$1,$B320-1,,$C320,))*$N320/$E321)))</f>
        <v/>
      </c>
      <c r="W321" s="312" t="str" cm="1">
        <f t="array" aca="1" ref="W321" ca="1">IF(OR($D320=0,W320="",$N320=0),"",
IF($G320=$E$6,
SUM(IF(OFFSET($R$23,,,($F320-1)*3-2,$D$3)=W320,OFFSET($R$25,,,($F320-1)*3-2,$D$3)*OFFSET($B$23,1,,($F320-1)*3-2,1))),
IF($D320=1,$N320,
SUMIF(OFFSET(Orçamento!$D$1,$B320-1,,$C320,),$F321&amp;"-"&amp;W320,OFFSET(Orçamento!$I$1,$B320-1,,$C320,))*$N320/$E321)))</f>
        <v/>
      </c>
      <c r="X321" s="312" t="str" cm="1">
        <f t="array" aca="1" ref="X321" ca="1">IF(OR($D320=0,X320="",$N320=0),"",
IF($G320=$E$6,
SUM(IF(OFFSET($R$23,,,($F320-1)*3-2,$D$3)=X320,OFFSET($R$25,,,($F320-1)*3-2,$D$3)*OFFSET($B$23,1,,($F320-1)*3-2,1))),
IF($D320=1,$N320,
SUMIF(OFFSET(Orçamento!$D$1,$B320-1,,$C320,),$F321&amp;"-"&amp;X320,OFFSET(Orçamento!$I$1,$B320-1,,$C320,))*$N320/$E321)))</f>
        <v/>
      </c>
      <c r="Y321" s="312" t="str" cm="1">
        <f t="array" aca="1" ref="Y321" ca="1">IF(OR($D320=0,Y320="",$N320=0),"",
IF($G320=$E$6,
SUM(IF(OFFSET($R$23,,,($F320-1)*3-2,$D$3)=Y320,OFFSET($R$25,,,($F320-1)*3-2,$D$3)*OFFSET($B$23,1,,($F320-1)*3-2,1))),
IF($D320=1,$N320,
SUMIF(OFFSET(Orçamento!$D$1,$B320-1,,$C320,),$F321&amp;"-"&amp;Y320,OFFSET(Orçamento!$I$1,$B320-1,,$C320,))*$N320/$E321)))</f>
        <v/>
      </c>
      <c r="Z321" s="312" t="str" cm="1">
        <f t="array" aca="1" ref="Z321" ca="1">IF(OR($D320=0,Z320="",$N320=0),"",
IF($G320=$E$6,
SUM(IF(OFFSET($R$23,,,($F320-1)*3-2,$D$3)=Z320,OFFSET($R$25,,,($F320-1)*3-2,$D$3)*OFFSET($B$23,1,,($F320-1)*3-2,1))),
IF($D320=1,$N320,
SUMIF(OFFSET(Orçamento!$D$1,$B320-1,,$C320,),$F321&amp;"-"&amp;Z320,OFFSET(Orçamento!$I$1,$B320-1,,$C320,))*$N320/$E321)))</f>
        <v/>
      </c>
      <c r="AA321" s="314" t="str" cm="1">
        <f t="array" aca="1" ref="AA321" ca="1">IF(OR($D320=0,AA320="",$N320=0),"",
IF($G320=$E$6,
SUM(IF(OFFSET($R$23,,,($F320-1)*3-2,$D$3)=AA320,OFFSET($R$25,,,($F320-1)*3-2,$D$3)*OFFSET($B$23,1,,($F320-1)*3-2,1))),
IF($D320=1,$N320,
SUMIF(OFFSET(Orçamento!$D$1,$B320-1,,$C320,),$F321&amp;"-"&amp;AA320,OFFSET(Orçamento!$I$1,$B320-1,,$C320,))*$N320/$E321)))</f>
        <v/>
      </c>
      <c r="AB321" s="314" t="str" cm="1">
        <f t="array" aca="1" ref="AB321" ca="1">IF(OR($D320=0,AB320="",$N320=0),"",
IF($G320=$E$6,
SUM(IF(OFFSET($R$23,,,($F320-1)*3-2,$D$3)=AB320,OFFSET($R$25,,,($F320-1)*3-2,$D$3)*OFFSET($B$23,1,,($F320-1)*3-2,1))),
IF($D320=1,$N320,
SUMIF(OFFSET(Orçamento!$D$1,$B320-1,,$C320,),$F321&amp;"-"&amp;AB320,OFFSET(Orçamento!$I$1,$B320-1,,$C320,))*$N320/$E321)))</f>
        <v/>
      </c>
      <c r="AC321" s="314" t="str" cm="1">
        <f t="array" aca="1" ref="AC321" ca="1">IF(OR($D320=0,AC320="",$N320=0),"",
IF($G320=$E$6,
SUM(IF(OFFSET($R$23,,,($F320-1)*3-2,$D$3)=AC320,OFFSET($R$25,,,($F320-1)*3-2,$D$3)*OFFSET($B$23,1,,($F320-1)*3-2,1))),
IF($D320=1,$N320,
SUMIF(OFFSET(Orçamento!$D$1,$B320-1,,$C320,),$F321&amp;"-"&amp;AC320,OFFSET(Orçamento!$I$1,$B320-1,,$C320,))*$N320/$E321)))</f>
        <v/>
      </c>
      <c r="AD321" s="314" t="str" cm="1">
        <f t="array" aca="1" ref="AD321" ca="1">IF(OR($D320=0,AD320="",$N320=0),"",
IF($G320=$E$6,
SUM(IF(OFFSET($R$23,,,($F320-1)*3-2,$D$3)=AD320,OFFSET($R$25,,,($F320-1)*3-2,$D$3)*OFFSET($B$23,1,,($F320-1)*3-2,1))),
IF($D320=1,$N320,
SUMIF(OFFSET(Orçamento!$D$1,$B320-1,,$C320,),$F321&amp;"-"&amp;AD320,OFFSET(Orçamento!$I$1,$B320-1,,$C320,))*$N320/$E321)))</f>
        <v/>
      </c>
      <c r="AE321" s="314" t="str" cm="1">
        <f t="array" aca="1" ref="AE321" ca="1">IF(OR($D320=0,AE320="",$N320=0),"",
IF($G320=$E$6,
SUM(IF(OFFSET($R$23,,,($F320-1)*3-2,$D$3)=AE320,OFFSET($R$25,,,($F320-1)*3-2,$D$3)*OFFSET($B$23,1,,($F320-1)*3-2,1))),
IF($D320=1,$N320,
SUMIF(OFFSET(Orçamento!$D$1,$B320-1,,$C320,),$F321&amp;"-"&amp;AE320,OFFSET(Orçamento!$I$1,$B320-1,,$C320,))*$N320/$E321)))</f>
        <v/>
      </c>
      <c r="AF321" s="314" t="str" cm="1">
        <f t="array" aca="1" ref="AF321" ca="1">IF(OR($D320=0,AF320="",$N320=0),"",
IF($G320=$E$6,
SUM(IF(OFFSET($R$23,,,($F320-1)*3-2,$D$3)=AF320,OFFSET($R$25,,,($F320-1)*3-2,$D$3)*OFFSET($B$23,1,,($F320-1)*3-2,1))),
IF($D320=1,$N320,
SUMIF(OFFSET(Orçamento!$D$1,$B320-1,,$C320,),$F321&amp;"-"&amp;AF320,OFFSET(Orçamento!$I$1,$B320-1,,$C320,))*$N320/$E321)))</f>
        <v/>
      </c>
      <c r="AG321" s="314" t="str" cm="1">
        <f t="array" aca="1" ref="AG321" ca="1">IF(OR($D320=0,AG320="",$N320=0),"",
IF($G320=$E$6,
SUM(IF(OFFSET($R$23,,,($F320-1)*3-2,$D$3)=AG320,OFFSET($R$25,,,($F320-1)*3-2,$D$3)*OFFSET($B$23,1,,($F320-1)*3-2,1))),
IF($D320=1,$N320,
SUMIF(OFFSET(Orçamento!$D$1,$B320-1,,$C320,),$F321&amp;"-"&amp;AG320,OFFSET(Orçamento!$I$1,$B320-1,,$C320,))*$N320/$E321)))</f>
        <v/>
      </c>
      <c r="AH321" s="314" t="str" cm="1">
        <f t="array" aca="1" ref="AH321" ca="1">IF(OR($D320=0,AH320="",$N320=0),"",
IF($G320=$E$6,
SUM(IF(OFFSET($R$23,,,($F320-1)*3-2,$D$3)=AH320,OFFSET($R$25,,,($F320-1)*3-2,$D$3)*OFFSET($B$23,1,,($F320-1)*3-2,1))),
IF($D320=1,$N320,
SUMIF(OFFSET(Orçamento!$D$1,$B320-1,,$C320,),$F321&amp;"-"&amp;AH320,OFFSET(Orçamento!$I$1,$B320-1,,$C320,))*$N320/$E321)))</f>
        <v/>
      </c>
      <c r="AI321" s="314" t="str" cm="1">
        <f t="array" aca="1" ref="AI321" ca="1">IF(OR($D320=0,AI320="",$N320=0),"",
IF($G320=$E$6,
SUM(IF(OFFSET($R$23,,,($F320-1)*3-2,$D$3)=AI320,OFFSET($R$25,,,($F320-1)*3-2,$D$3)*OFFSET($B$23,1,,($F320-1)*3-2,1))),
IF($D320=1,$N320,
SUMIF(OFFSET(Orçamento!$D$1,$B320-1,,$C320,),$F321&amp;"-"&amp;AI320,OFFSET(Orçamento!$I$1,$B320-1,,$C320,))*$N320/$E321)))</f>
        <v/>
      </c>
      <c r="AJ321" s="314" t="str" cm="1">
        <f t="array" aca="1" ref="AJ321" ca="1">IF(OR($D320=0,AJ320="",$N320=0),"",
IF($G320=$E$6,
SUM(IF(OFFSET($R$23,,,($F320-1)*3-2,$D$3)=AJ320,OFFSET($R$25,,,($F320-1)*3-2,$D$3)*OFFSET($B$23,1,,($F320-1)*3-2,1))),
IF($D320=1,$N320,
SUMIF(OFFSET(Orçamento!$D$1,$B320-1,,$C320,),$F321&amp;"-"&amp;AJ320,OFFSET(Orçamento!$I$1,$B320-1,,$C320,))*$N320/$E321)))</f>
        <v/>
      </c>
      <c r="AK321" s="314" t="str" cm="1">
        <f t="array" aca="1" ref="AK321" ca="1">IF(OR($D320=0,AK320="",$N320=0),"",
IF($G320=$E$6,
SUM(IF(OFFSET($R$23,,,($F320-1)*3-2,$D$3)=AK320,OFFSET($R$25,,,($F320-1)*3-2,$D$3)*OFFSET($B$23,1,,($F320-1)*3-2,1))),
IF($D320=1,$N320,
SUMIF(OFFSET(Orçamento!$D$1,$B320-1,,$C320,),$F321&amp;"-"&amp;AK320,OFFSET(Orçamento!$I$1,$B320-1,,$C320,))*$N320/$E321)))</f>
        <v/>
      </c>
    </row>
    <row r="322" spans="1:37" ht="13.15" customHeight="1">
      <c r="A322" s="206"/>
      <c r="B322" s="266" t="str" cm="1">
        <f t="array" aca="1" ref="B322" ca="1">IF($F320&gt;$E$2,"",IF($F$2=1,INDEX('QC rev00'!$M$10:$T$120,$F322,5),IF($F$2=2,INDEX(#REF!,$F322,5),INDEX(#REF!,$F322,5))))</f>
        <v/>
      </c>
      <c r="C322" s="266" t="str" cm="1">
        <f t="array" aca="1" ref="C322" ca="1">IF($F320&gt;$E$2,"",IF($F$2=1,INDEX('QC rev00'!$M$10:$T$120,$F322,6),IF($F$2=2,INDEX(#REF!,$F322,6),INDEX(#REF!,$F322,6))))</f>
        <v/>
      </c>
      <c r="D322" s="207"/>
      <c r="E322" s="207"/>
      <c r="F322" s="207" t="str">
        <f ca="1">IF(F320&gt;$E$2,"",MATCH(F320,'QC rev00'!$C$10:$C$120,))</f>
        <v/>
      </c>
      <c r="G322" s="753"/>
      <c r="H322" s="731"/>
      <c r="I322" s="732"/>
      <c r="J322" s="749"/>
      <c r="K322" s="750"/>
      <c r="L322" s="756"/>
      <c r="M322" s="735"/>
      <c r="N322" s="738"/>
      <c r="O322" s="741"/>
      <c r="P322" s="744"/>
      <c r="Q322" s="267" t="s">
        <v>91</v>
      </c>
      <c r="R322" s="588">
        <f t="shared" ref="R322:AK322" ca="1" si="314">IFERROR(R321*$O320,0)</f>
        <v>0</v>
      </c>
      <c r="S322" s="588">
        <f t="shared" ca="1" si="314"/>
        <v>0</v>
      </c>
      <c r="T322" s="588">
        <f t="shared" ca="1" si="314"/>
        <v>0</v>
      </c>
      <c r="U322" s="589">
        <f t="shared" ca="1" si="314"/>
        <v>0</v>
      </c>
      <c r="V322" s="588">
        <f t="shared" ca="1" si="314"/>
        <v>0</v>
      </c>
      <c r="W322" s="588">
        <f t="shared" ca="1" si="314"/>
        <v>0</v>
      </c>
      <c r="X322" s="588">
        <f t="shared" ca="1" si="314"/>
        <v>0</v>
      </c>
      <c r="Y322" s="588">
        <f t="shared" ca="1" si="314"/>
        <v>0</v>
      </c>
      <c r="Z322" s="588">
        <f t="shared" ca="1" si="314"/>
        <v>0</v>
      </c>
      <c r="AA322" s="588">
        <f t="shared" ca="1" si="314"/>
        <v>0</v>
      </c>
      <c r="AB322" s="588">
        <f t="shared" ca="1" si="314"/>
        <v>0</v>
      </c>
      <c r="AC322" s="588">
        <f t="shared" ca="1" si="314"/>
        <v>0</v>
      </c>
      <c r="AD322" s="588">
        <f t="shared" ca="1" si="314"/>
        <v>0</v>
      </c>
      <c r="AE322" s="588">
        <f t="shared" ca="1" si="314"/>
        <v>0</v>
      </c>
      <c r="AF322" s="588">
        <f t="shared" ca="1" si="314"/>
        <v>0</v>
      </c>
      <c r="AG322" s="588">
        <f t="shared" ca="1" si="314"/>
        <v>0</v>
      </c>
      <c r="AH322" s="588">
        <f t="shared" ca="1" si="314"/>
        <v>0</v>
      </c>
      <c r="AI322" s="588">
        <f t="shared" ca="1" si="314"/>
        <v>0</v>
      </c>
      <c r="AJ322" s="588">
        <f t="shared" ca="1" si="314"/>
        <v>0</v>
      </c>
      <c r="AK322" s="588">
        <f t="shared" ca="1" si="314"/>
        <v>0</v>
      </c>
    </row>
    <row r="323" spans="1:37" ht="13.15" customHeight="1">
      <c r="A323" s="206"/>
      <c r="B323" s="261">
        <f ca="1">IF($F323&gt;$E$2,0,IF(E323&lt;&gt;"",MATCH(F324&amp;" - Mapa",Orçamento!J:J,),0))</f>
        <v>0</v>
      </c>
      <c r="C323" s="215">
        <f ca="1">IF($D323&gt;1,_xlfn.MAXIFS(Orçamento!G:G,Orçamento!J:J,F324&amp;" - Mapa")+6-B323,0)</f>
        <v>0</v>
      </c>
      <c r="D323" s="261">
        <f ca="1">IF($F323&gt;$E$2,0,IF($G323=$E$6,$D$2,IF(E323&lt;&gt;"",_xlfn.MAXIFS(Orçamento!E:E,Orçamento!J:J,F324&amp;" - Mapa"),0)))</f>
        <v>0</v>
      </c>
      <c r="E323" s="215" t="str">
        <f ca="1">IF(F324="","",_xlfn.IFNA(MATCH($F324,'QC rev00'!$G$10:$G$120,),""))</f>
        <v/>
      </c>
      <c r="F323" s="207" cm="1">
        <f t="array" aca="1" ref="F323" ca="1">OFFSET(F323,-3,,,)+1</f>
        <v>101</v>
      </c>
      <c r="G323" s="751" t="str" cm="1">
        <f t="array" aca="1" ref="G323" ca="1">IF($F323&gt;$E$2,"",IF($F$2=1,INDEX('QC rev00'!$M$10:$T$120,$F325,2),IF($F$2=2,INDEX(#REF!,$F325,2),INDEX(#REF!,$F325,2))))</f>
        <v/>
      </c>
      <c r="H323" s="727" t="str" cm="1">
        <f t="array" aca="1" ref="H323" ca="1">IF($F323&gt;$E$2,"",IF($F$2=1,INDEX('QC rev00'!$M$10:$T$120,$F325,3),IF($F$2=2,INDEX(#REF!,$F325,3),INDEX(#REF!,$F325,3))))</f>
        <v/>
      </c>
      <c r="I323" s="728"/>
      <c r="J323" s="745"/>
      <c r="K323" s="746"/>
      <c r="L323" s="754" t="str" cm="1">
        <f t="array" aca="1" ref="L323" ca="1">IF($F323&gt;$E$2,"",IF($F$2=1,INDEX('QC rev00'!$M$10:$T$120,$F325,7),IF($F$2=2,INDEX(#REF!,$F325,7),INDEX(#REF!,$F325,7))))</f>
        <v/>
      </c>
      <c r="M323" s="733" t="str" cm="1">
        <f t="array" aca="1" ref="M323" ca="1">IF($F323&gt;$E$2,"",IF($F$2=1,INDEX('QC rev00'!$M$10:$T$120,$F325,8),IF($F$2=2,INDEX(#REF!,$F325,8),INDEX(#REF!,$F325,8))))</f>
        <v/>
      </c>
      <c r="N323" s="736" cm="1">
        <f t="array" aca="1" ref="N323" ca="1">IF($F323&gt;$E$2,0,IF(_xlfn.IFNA(MATCH($G323,Listas!$E$4:$E$206,),0)&gt;0,$F$5,IF($F$2=1,INDEX('QC rev00'!$M$10:$U$120,$F325,9),IF($F$2=2,INDEX(#REF!,$F325,9),INDEX(#REF!,$F325,9)))))</f>
        <v>0</v>
      </c>
      <c r="O323" s="739" cm="1">
        <f t="array" aca="1" ref="O323" ca="1">IF($F323&gt;$E$2,0,IF(_xlfn.IFNA(MATCH($G323,Listas!$E$4:$E$206,),0)&gt;0,1,IF($H$10=0,0,IF($F$2=1,INDEX('QC rev00'!$M$10:$BC$120,$F325,9+$F$3),IF($F$2=2,INDEX(#REF!,$F325,9+$F$3),INDEX(#REF!,$F325,9+$F$3)))*IF($E$5="X",1,1-$B325-$C325))))</f>
        <v>0</v>
      </c>
      <c r="P323" s="742">
        <f t="shared" ref="P323" ca="1" si="315">N323*O323</f>
        <v>0</v>
      </c>
      <c r="Q323" s="262" t="s">
        <v>89</v>
      </c>
      <c r="R323" s="308" t="str" cm="1">
        <f t="array" aca="1" ref="R323" ca="1">IF($D323=0,"",IF($G323=$E$6,INDEX(Orçamento!$U:$U,MATCH(R$21,Orçamento!$C:$C,),1),INDEX(Orçamento!$U:$U,$B323,1)))</f>
        <v/>
      </c>
      <c r="S323" s="309" t="str">
        <f ca="1">IF(S$21&gt;$D323,"",IF($G323=$E$6,INDEX(Orçamento!$U:$U,MATCH(S$21,Orçamento!$C:$C,),1),INDEX(Orçamento!$U:$U,MATCH(S$21&amp;"-"&amp;$F324,Orçamento!$F:$F,),1)))</f>
        <v/>
      </c>
      <c r="T323" s="309" t="str">
        <f ca="1">IF(T$21&gt;$D323,"",IF($G323=$E$6,INDEX(Orçamento!$U:$U,MATCH(T$21,Orçamento!$C:$C,),1),INDEX(Orçamento!$U:$U,MATCH(T$21&amp;"-"&amp;$F324,Orçamento!$F:$F,),1)))</f>
        <v/>
      </c>
      <c r="U323" s="310" t="str">
        <f ca="1">IF(U$21&gt;$D323,"",IF($G323=$E$6,INDEX(Orçamento!$U:$U,MATCH(U$21,Orçamento!$C:$C,),1),INDEX(Orçamento!$U:$U,MATCH(U$21&amp;"-"&amp;$F324,Orçamento!$F:$F,),1)))</f>
        <v/>
      </c>
      <c r="V323" s="309" t="str">
        <f ca="1">IF(V$21&gt;$D323,"",IF($G323=$E$6,INDEX(Orçamento!$U:$U,MATCH(V$21,Orçamento!$C:$C,),1),INDEX(Orçamento!$U:$U,MATCH(V$21&amp;"-"&amp;$F324,Orçamento!$F:$F,),1)))</f>
        <v/>
      </c>
      <c r="W323" s="309" t="str">
        <f ca="1">IF(W$21&gt;$D323,"",IF($G323=$E$6,INDEX(Orçamento!$U:$U,MATCH(W$21,Orçamento!$C:$C,),1),INDEX(Orçamento!$U:$U,MATCH(W$21&amp;"-"&amp;$F324,Orçamento!$F:$F,),1)))</f>
        <v/>
      </c>
      <c r="X323" s="309" t="str">
        <f ca="1">IF(X$21&gt;$D323,"",IF($G323=$E$6,INDEX(Orçamento!$U:$U,MATCH(X$21,Orçamento!$C:$C,),1),INDEX(Orçamento!$U:$U,MATCH(X$21&amp;"-"&amp;$F324,Orçamento!$F:$F,),1)))</f>
        <v/>
      </c>
      <c r="Y323" s="309" t="str">
        <f ca="1">IF(Y$21&gt;$D323,"",IF($G323=$E$6,INDEX(Orçamento!$U:$U,MATCH(Y$21,Orçamento!$C:$C,),1),INDEX(Orçamento!$U:$U,MATCH(Y$21&amp;"-"&amp;$F324,Orçamento!$F:$F,),1)))</f>
        <v/>
      </c>
      <c r="Z323" s="309" t="str">
        <f ca="1">IF(Z$21&gt;$D323,"",IF($G323=$E$6,INDEX(Orçamento!$U:$U,MATCH(Z$21,Orçamento!$C:$C,),1),INDEX(Orçamento!$U:$U,MATCH(Z$21&amp;"-"&amp;$F324,Orçamento!$F:$F,),1)))</f>
        <v/>
      </c>
      <c r="AA323" s="311" t="str">
        <f ca="1">IF(AA$21&gt;$D323,"",IF($G323=$E$6,INDEX(Orçamento!$U:$U,MATCH(AA$21,Orçamento!$C:$C,),1),INDEX(Orçamento!$U:$U,MATCH(AA$21&amp;"-"&amp;$F324,Orçamento!$F:$F,),1)))</f>
        <v/>
      </c>
      <c r="AB323" s="311" t="str">
        <f ca="1">IF(AB$21&gt;$D323,"",IF($G323=$E$6,INDEX(Orçamento!$U:$U,MATCH(AB$21,Orçamento!$C:$C,),1),INDEX(Orçamento!$U:$U,MATCH(AB$21&amp;"-"&amp;$F324,Orçamento!$F:$F,),1)))</f>
        <v/>
      </c>
      <c r="AC323" s="311" t="str">
        <f ca="1">IF(AC$21&gt;$D323,"",IF($G323=$E$6,INDEX(Orçamento!$U:$U,MATCH(AC$21,Orçamento!$C:$C,),1),INDEX(Orçamento!$U:$U,MATCH(AC$21&amp;"-"&amp;$F324,Orçamento!$F:$F,),1)))</f>
        <v/>
      </c>
      <c r="AD323" s="311" t="str">
        <f ca="1">IF(AD$21&gt;$D323,"",IF($G323=$E$6,INDEX(Orçamento!$U:$U,MATCH(AD$21,Orçamento!$C:$C,),1),INDEX(Orçamento!$U:$U,MATCH(AD$21&amp;"-"&amp;$F324,Orçamento!$F:$F,),1)))</f>
        <v/>
      </c>
      <c r="AE323" s="311" t="str">
        <f ca="1">IF(AE$21&gt;$D323,"",IF($G323=$E$6,INDEX(Orçamento!$U:$U,MATCH(AE$21,Orçamento!$C:$C,),1),INDEX(Orçamento!$U:$U,MATCH(AE$21&amp;"-"&amp;$F324,Orçamento!$F:$F,),1)))</f>
        <v/>
      </c>
      <c r="AF323" s="311" t="str">
        <f ca="1">IF(AF$21&gt;$D323,"",IF($G323=$E$6,INDEX(Orçamento!$U:$U,MATCH(AF$21,Orçamento!$C:$C,),1),INDEX(Orçamento!$U:$U,MATCH(AF$21&amp;"-"&amp;$F324,Orçamento!$F:$F,),1)))</f>
        <v/>
      </c>
      <c r="AG323" s="311" t="str">
        <f ca="1">IF(AG$21&gt;$D323,"",IF($G323=$E$6,INDEX(Orçamento!$U:$U,MATCH(AG$21,Orçamento!$C:$C,),1),INDEX(Orçamento!$U:$U,MATCH(AG$21&amp;"-"&amp;$F324,Orçamento!$F:$F,),1)))</f>
        <v/>
      </c>
      <c r="AH323" s="311" t="str">
        <f ca="1">IF(AH$21&gt;$D323,"",IF($G323=$E$6,INDEX(Orçamento!$U:$U,MATCH(AH$21,Orçamento!$C:$C,),1),INDEX(Orçamento!$U:$U,MATCH(AH$21&amp;"-"&amp;$F324,Orçamento!$F:$F,),1)))</f>
        <v/>
      </c>
      <c r="AI323" s="311" t="str">
        <f ca="1">IF(AI$21&gt;$D323,"",IF($G323=$E$6,INDEX(Orçamento!$U:$U,MATCH(AI$21,Orçamento!$C:$C,),1),INDEX(Orçamento!$U:$U,MATCH(AI$21&amp;"-"&amp;$F324,Orçamento!$F:$F,),1)))</f>
        <v/>
      </c>
      <c r="AJ323" s="311" t="str">
        <f ca="1">IF(AJ$21&gt;$D323,"",IF($G323=$E$6,INDEX(Orçamento!$U:$U,MATCH(AJ$21,Orçamento!$C:$C,),1),INDEX(Orçamento!$U:$U,MATCH(AJ$21&amp;"-"&amp;$F324,Orçamento!$F:$F,),1)))</f>
        <v/>
      </c>
      <c r="AK323" s="311" t="str">
        <f ca="1">IF(AK$21&gt;$D323,"",IF($G323=$E$6,INDEX(Orçamento!$U:$U,MATCH(AK$21,Orçamento!$C:$C,),1),INDEX(Orçamento!$U:$U,MATCH(AK$21&amp;"-"&amp;$F324,Orçamento!$F:$F,),1)))</f>
        <v/>
      </c>
    </row>
    <row r="324" spans="1:37" ht="13.15" customHeight="1">
      <c r="A324" s="206"/>
      <c r="B324" s="263">
        <f t="shared" ref="B324" ca="1" si="316">IF($F323&gt;$E$2,0,(1/(1-B325-C325))*(B325+C325))</f>
        <v>0</v>
      </c>
      <c r="C324" s="264" cm="1">
        <f t="array" aca="1" ref="C324" ca="1">IF(ROUND(SUM(IF(R323:AK323&lt;&gt;"",(R324:AK324)))-N323,3)&lt;&gt;0,"X",0)</f>
        <v>0</v>
      </c>
      <c r="D324" s="206"/>
      <c r="E324" s="215" t="str" cm="1">
        <f t="array" aca="1" ref="E324" ca="1">IF($F323&gt;$E$2,"",INDEX('QC rev00'!$J$9:$J$120,1+E323,1))</f>
        <v/>
      </c>
      <c r="F324" s="215" t="str" cm="1">
        <f t="array" aca="1" ref="F324" ca="1">IF($F323&gt;$E$2,"",IF($F$2=1,INDEX('QC rev00'!$M$10:$T$120,$F325,1),IF($F$2=2,INDEX(#REF!,$F325,1),INDEX(#REF!,$F325,1))))</f>
        <v/>
      </c>
      <c r="G324" s="752"/>
      <c r="H324" s="729"/>
      <c r="I324" s="730"/>
      <c r="J324" s="747"/>
      <c r="K324" s="748"/>
      <c r="L324" s="755"/>
      <c r="M324" s="734"/>
      <c r="N324" s="737"/>
      <c r="O324" s="740"/>
      <c r="P324" s="743"/>
      <c r="Q324" s="265" t="s">
        <v>90</v>
      </c>
      <c r="R324" s="312" t="str" cm="1">
        <f t="array" aca="1" ref="R324" ca="1">IF(OR($D323=0,R323="",$N323=0),"",
IF($G323=$E$6,
SUM(IF(OFFSET($R$23,,,($F323-1)*3-2,$D$3)=R323,OFFSET($R$25,,,($F323-1)*3-2,$D$3)*OFFSET($B$23,1,,($F323-1)*3-2,1))),
IF($D323=1,$N323,
SUMIF(OFFSET(Orçamento!$D$1,$B323-1,,$C323,),$F324&amp;"-"&amp;R323,OFFSET(Orçamento!$I$1,$B323-1,,$C323,))*$N323/$E324)))</f>
        <v/>
      </c>
      <c r="S324" s="312" t="str" cm="1">
        <f t="array" aca="1" ref="S324" ca="1">IF(OR($D323=0,S323="",$N323=0),"",
IF($G323=$E$6,
SUM(IF(OFFSET($R$23,,,($F323-1)*3-2,$D$3)=S323,OFFSET($R$25,,,($F323-1)*3-2,$D$3)*OFFSET($B$23,1,,($F323-1)*3-2,1))),
IF($D323=1,$N323,
SUMIF(OFFSET(Orçamento!$D$1,$B323-1,,$C323,),$F324&amp;"-"&amp;S323,OFFSET(Orçamento!$I$1,$B323-1,,$C323,))*$N323/$E324)))</f>
        <v/>
      </c>
      <c r="T324" s="312" t="str" cm="1">
        <f t="array" aca="1" ref="T324" ca="1">IF(OR($D323=0,T323="",$N323=0),"",
IF($G323=$E$6,
SUM(IF(OFFSET($R$23,,,($F323-1)*3-2,$D$3)=T323,OFFSET($R$25,,,($F323-1)*3-2,$D$3)*OFFSET($B$23,1,,($F323-1)*3-2,1))),
IF($D323=1,$N323,
SUMIF(OFFSET(Orçamento!$D$1,$B323-1,,$C323,),$F324&amp;"-"&amp;T323,OFFSET(Orçamento!$I$1,$B323-1,,$C323,))*$N323/$E324)))</f>
        <v/>
      </c>
      <c r="U324" s="313" t="str" cm="1">
        <f t="array" aca="1" ref="U324" ca="1">IF(OR($D323=0,U323="",$N323=0),"",
IF($G323=$E$6,
SUM(IF(OFFSET($R$23,,,($F323-1)*3-2,$D$3)=U323,OFFSET($R$25,,,($F323-1)*3-2,$D$3)*OFFSET($B$23,1,,($F323-1)*3-2,1))),
IF($D323=1,$N323,
SUMIF(OFFSET(Orçamento!$D$1,$B323-1,,$C323,),$F324&amp;"-"&amp;U323,OFFSET(Orçamento!$I$1,$B323-1,,$C323,))*$N323/$E324)))</f>
        <v/>
      </c>
      <c r="V324" s="312" t="str" cm="1">
        <f t="array" aca="1" ref="V324" ca="1">IF(OR($D323=0,V323="",$N323=0),"",
IF($G323=$E$6,
SUM(IF(OFFSET($R$23,,,($F323-1)*3-2,$D$3)=V323,OFFSET($R$25,,,($F323-1)*3-2,$D$3)*OFFSET($B$23,1,,($F323-1)*3-2,1))),
IF($D323=1,$N323,
SUMIF(OFFSET(Orçamento!$D$1,$B323-1,,$C323,),$F324&amp;"-"&amp;V323,OFFSET(Orçamento!$I$1,$B323-1,,$C323,))*$N323/$E324)))</f>
        <v/>
      </c>
      <c r="W324" s="312" t="str" cm="1">
        <f t="array" aca="1" ref="W324" ca="1">IF(OR($D323=0,W323="",$N323=0),"",
IF($G323=$E$6,
SUM(IF(OFFSET($R$23,,,($F323-1)*3-2,$D$3)=W323,OFFSET($R$25,,,($F323-1)*3-2,$D$3)*OFFSET($B$23,1,,($F323-1)*3-2,1))),
IF($D323=1,$N323,
SUMIF(OFFSET(Orçamento!$D$1,$B323-1,,$C323,),$F324&amp;"-"&amp;W323,OFFSET(Orçamento!$I$1,$B323-1,,$C323,))*$N323/$E324)))</f>
        <v/>
      </c>
      <c r="X324" s="312" t="str" cm="1">
        <f t="array" aca="1" ref="X324" ca="1">IF(OR($D323=0,X323="",$N323=0),"",
IF($G323=$E$6,
SUM(IF(OFFSET($R$23,,,($F323-1)*3-2,$D$3)=X323,OFFSET($R$25,,,($F323-1)*3-2,$D$3)*OFFSET($B$23,1,,($F323-1)*3-2,1))),
IF($D323=1,$N323,
SUMIF(OFFSET(Orçamento!$D$1,$B323-1,,$C323,),$F324&amp;"-"&amp;X323,OFFSET(Orçamento!$I$1,$B323-1,,$C323,))*$N323/$E324)))</f>
        <v/>
      </c>
      <c r="Y324" s="312" t="str" cm="1">
        <f t="array" aca="1" ref="Y324" ca="1">IF(OR($D323=0,Y323="",$N323=0),"",
IF($G323=$E$6,
SUM(IF(OFFSET($R$23,,,($F323-1)*3-2,$D$3)=Y323,OFFSET($R$25,,,($F323-1)*3-2,$D$3)*OFFSET($B$23,1,,($F323-1)*3-2,1))),
IF($D323=1,$N323,
SUMIF(OFFSET(Orçamento!$D$1,$B323-1,,$C323,),$F324&amp;"-"&amp;Y323,OFFSET(Orçamento!$I$1,$B323-1,,$C323,))*$N323/$E324)))</f>
        <v/>
      </c>
      <c r="Z324" s="312" t="str" cm="1">
        <f t="array" aca="1" ref="Z324" ca="1">IF(OR($D323=0,Z323="",$N323=0),"",
IF($G323=$E$6,
SUM(IF(OFFSET($R$23,,,($F323-1)*3-2,$D$3)=Z323,OFFSET($R$25,,,($F323-1)*3-2,$D$3)*OFFSET($B$23,1,,($F323-1)*3-2,1))),
IF($D323=1,$N323,
SUMIF(OFFSET(Orçamento!$D$1,$B323-1,,$C323,),$F324&amp;"-"&amp;Z323,OFFSET(Orçamento!$I$1,$B323-1,,$C323,))*$N323/$E324)))</f>
        <v/>
      </c>
      <c r="AA324" s="314" t="str" cm="1">
        <f t="array" aca="1" ref="AA324" ca="1">IF(OR($D323=0,AA323="",$N323=0),"",
IF($G323=$E$6,
SUM(IF(OFFSET($R$23,,,($F323-1)*3-2,$D$3)=AA323,OFFSET($R$25,,,($F323-1)*3-2,$D$3)*OFFSET($B$23,1,,($F323-1)*3-2,1))),
IF($D323=1,$N323,
SUMIF(OFFSET(Orçamento!$D$1,$B323-1,,$C323,),$F324&amp;"-"&amp;AA323,OFFSET(Orçamento!$I$1,$B323-1,,$C323,))*$N323/$E324)))</f>
        <v/>
      </c>
      <c r="AB324" s="314" t="str" cm="1">
        <f t="array" aca="1" ref="AB324" ca="1">IF(OR($D323=0,AB323="",$N323=0),"",
IF($G323=$E$6,
SUM(IF(OFFSET($R$23,,,($F323-1)*3-2,$D$3)=AB323,OFFSET($R$25,,,($F323-1)*3-2,$D$3)*OFFSET($B$23,1,,($F323-1)*3-2,1))),
IF($D323=1,$N323,
SUMIF(OFFSET(Orçamento!$D$1,$B323-1,,$C323,),$F324&amp;"-"&amp;AB323,OFFSET(Orçamento!$I$1,$B323-1,,$C323,))*$N323/$E324)))</f>
        <v/>
      </c>
      <c r="AC324" s="314" t="str" cm="1">
        <f t="array" aca="1" ref="AC324" ca="1">IF(OR($D323=0,AC323="",$N323=0),"",
IF($G323=$E$6,
SUM(IF(OFFSET($R$23,,,($F323-1)*3-2,$D$3)=AC323,OFFSET($R$25,,,($F323-1)*3-2,$D$3)*OFFSET($B$23,1,,($F323-1)*3-2,1))),
IF($D323=1,$N323,
SUMIF(OFFSET(Orçamento!$D$1,$B323-1,,$C323,),$F324&amp;"-"&amp;AC323,OFFSET(Orçamento!$I$1,$B323-1,,$C323,))*$N323/$E324)))</f>
        <v/>
      </c>
      <c r="AD324" s="314" t="str" cm="1">
        <f t="array" aca="1" ref="AD324" ca="1">IF(OR($D323=0,AD323="",$N323=0),"",
IF($G323=$E$6,
SUM(IF(OFFSET($R$23,,,($F323-1)*3-2,$D$3)=AD323,OFFSET($R$25,,,($F323-1)*3-2,$D$3)*OFFSET($B$23,1,,($F323-1)*3-2,1))),
IF($D323=1,$N323,
SUMIF(OFFSET(Orçamento!$D$1,$B323-1,,$C323,),$F324&amp;"-"&amp;AD323,OFFSET(Orçamento!$I$1,$B323-1,,$C323,))*$N323/$E324)))</f>
        <v/>
      </c>
      <c r="AE324" s="314" t="str" cm="1">
        <f t="array" aca="1" ref="AE324" ca="1">IF(OR($D323=0,AE323="",$N323=0),"",
IF($G323=$E$6,
SUM(IF(OFFSET($R$23,,,($F323-1)*3-2,$D$3)=AE323,OFFSET($R$25,,,($F323-1)*3-2,$D$3)*OFFSET($B$23,1,,($F323-1)*3-2,1))),
IF($D323=1,$N323,
SUMIF(OFFSET(Orçamento!$D$1,$B323-1,,$C323,),$F324&amp;"-"&amp;AE323,OFFSET(Orçamento!$I$1,$B323-1,,$C323,))*$N323/$E324)))</f>
        <v/>
      </c>
      <c r="AF324" s="314" t="str" cm="1">
        <f t="array" aca="1" ref="AF324" ca="1">IF(OR($D323=0,AF323="",$N323=0),"",
IF($G323=$E$6,
SUM(IF(OFFSET($R$23,,,($F323-1)*3-2,$D$3)=AF323,OFFSET($R$25,,,($F323-1)*3-2,$D$3)*OFFSET($B$23,1,,($F323-1)*3-2,1))),
IF($D323=1,$N323,
SUMIF(OFFSET(Orçamento!$D$1,$B323-1,,$C323,),$F324&amp;"-"&amp;AF323,OFFSET(Orçamento!$I$1,$B323-1,,$C323,))*$N323/$E324)))</f>
        <v/>
      </c>
      <c r="AG324" s="314" t="str" cm="1">
        <f t="array" aca="1" ref="AG324" ca="1">IF(OR($D323=0,AG323="",$N323=0),"",
IF($G323=$E$6,
SUM(IF(OFFSET($R$23,,,($F323-1)*3-2,$D$3)=AG323,OFFSET($R$25,,,($F323-1)*3-2,$D$3)*OFFSET($B$23,1,,($F323-1)*3-2,1))),
IF($D323=1,$N323,
SUMIF(OFFSET(Orçamento!$D$1,$B323-1,,$C323,),$F324&amp;"-"&amp;AG323,OFFSET(Orçamento!$I$1,$B323-1,,$C323,))*$N323/$E324)))</f>
        <v/>
      </c>
      <c r="AH324" s="314" t="str" cm="1">
        <f t="array" aca="1" ref="AH324" ca="1">IF(OR($D323=0,AH323="",$N323=0),"",
IF($G323=$E$6,
SUM(IF(OFFSET($R$23,,,($F323-1)*3-2,$D$3)=AH323,OFFSET($R$25,,,($F323-1)*3-2,$D$3)*OFFSET($B$23,1,,($F323-1)*3-2,1))),
IF($D323=1,$N323,
SUMIF(OFFSET(Orçamento!$D$1,$B323-1,,$C323,),$F324&amp;"-"&amp;AH323,OFFSET(Orçamento!$I$1,$B323-1,,$C323,))*$N323/$E324)))</f>
        <v/>
      </c>
      <c r="AI324" s="314" t="str" cm="1">
        <f t="array" aca="1" ref="AI324" ca="1">IF(OR($D323=0,AI323="",$N323=0),"",
IF($G323=$E$6,
SUM(IF(OFFSET($R$23,,,($F323-1)*3-2,$D$3)=AI323,OFFSET($R$25,,,($F323-1)*3-2,$D$3)*OFFSET($B$23,1,,($F323-1)*3-2,1))),
IF($D323=1,$N323,
SUMIF(OFFSET(Orçamento!$D$1,$B323-1,,$C323,),$F324&amp;"-"&amp;AI323,OFFSET(Orçamento!$I$1,$B323-1,,$C323,))*$N323/$E324)))</f>
        <v/>
      </c>
      <c r="AJ324" s="314" t="str" cm="1">
        <f t="array" aca="1" ref="AJ324" ca="1">IF(OR($D323=0,AJ323="",$N323=0),"",
IF($G323=$E$6,
SUM(IF(OFFSET($R$23,,,($F323-1)*3-2,$D$3)=AJ323,OFFSET($R$25,,,($F323-1)*3-2,$D$3)*OFFSET($B$23,1,,($F323-1)*3-2,1))),
IF($D323=1,$N323,
SUMIF(OFFSET(Orçamento!$D$1,$B323-1,,$C323,),$F324&amp;"-"&amp;AJ323,OFFSET(Orçamento!$I$1,$B323-1,,$C323,))*$N323/$E324)))</f>
        <v/>
      </c>
      <c r="AK324" s="314" t="str" cm="1">
        <f t="array" aca="1" ref="AK324" ca="1">IF(OR($D323=0,AK323="",$N323=0),"",
IF($G323=$E$6,
SUM(IF(OFFSET($R$23,,,($F323-1)*3-2,$D$3)=AK323,OFFSET($R$25,,,($F323-1)*3-2,$D$3)*OFFSET($B$23,1,,($F323-1)*3-2,1))),
IF($D323=1,$N323,
SUMIF(OFFSET(Orçamento!$D$1,$B323-1,,$C323,),$F324&amp;"-"&amp;AK323,OFFSET(Orçamento!$I$1,$B323-1,,$C323,))*$N323/$E324)))</f>
        <v/>
      </c>
    </row>
    <row r="325" spans="1:37" ht="13.15" customHeight="1">
      <c r="A325" s="206"/>
      <c r="B325" s="266" t="str" cm="1">
        <f t="array" aca="1" ref="B325" ca="1">IF($F323&gt;$E$2,"",IF($F$2=1,INDEX('QC rev00'!$M$10:$T$120,$F325,5),IF($F$2=2,INDEX(#REF!,$F325,5),INDEX(#REF!,$F325,5))))</f>
        <v/>
      </c>
      <c r="C325" s="266" t="str" cm="1">
        <f t="array" aca="1" ref="C325" ca="1">IF($F323&gt;$E$2,"",IF($F$2=1,INDEX('QC rev00'!$M$10:$T$120,$F325,6),IF($F$2=2,INDEX(#REF!,$F325,6),INDEX(#REF!,$F325,6))))</f>
        <v/>
      </c>
      <c r="D325" s="207"/>
      <c r="E325" s="207"/>
      <c r="F325" s="207" t="str">
        <f ca="1">IF(F323&gt;$E$2,"",MATCH(F323,'QC rev00'!$C$10:$C$120,))</f>
        <v/>
      </c>
      <c r="G325" s="753"/>
      <c r="H325" s="731"/>
      <c r="I325" s="732"/>
      <c r="J325" s="749"/>
      <c r="K325" s="750"/>
      <c r="L325" s="756"/>
      <c r="M325" s="735"/>
      <c r="N325" s="738"/>
      <c r="O325" s="741"/>
      <c r="P325" s="744"/>
      <c r="Q325" s="267" t="s">
        <v>91</v>
      </c>
      <c r="R325" s="588">
        <f t="shared" ref="R325:AK325" ca="1" si="317">IFERROR(R324*$O323,0)</f>
        <v>0</v>
      </c>
      <c r="S325" s="588">
        <f t="shared" ca="1" si="317"/>
        <v>0</v>
      </c>
      <c r="T325" s="588">
        <f t="shared" ca="1" si="317"/>
        <v>0</v>
      </c>
      <c r="U325" s="589">
        <f t="shared" ca="1" si="317"/>
        <v>0</v>
      </c>
      <c r="V325" s="588">
        <f t="shared" ca="1" si="317"/>
        <v>0</v>
      </c>
      <c r="W325" s="588">
        <f t="shared" ca="1" si="317"/>
        <v>0</v>
      </c>
      <c r="X325" s="588">
        <f t="shared" ca="1" si="317"/>
        <v>0</v>
      </c>
      <c r="Y325" s="588">
        <f t="shared" ca="1" si="317"/>
        <v>0</v>
      </c>
      <c r="Z325" s="588">
        <f t="shared" ca="1" si="317"/>
        <v>0</v>
      </c>
      <c r="AA325" s="588">
        <f t="shared" ca="1" si="317"/>
        <v>0</v>
      </c>
      <c r="AB325" s="588">
        <f t="shared" ca="1" si="317"/>
        <v>0</v>
      </c>
      <c r="AC325" s="588">
        <f t="shared" ca="1" si="317"/>
        <v>0</v>
      </c>
      <c r="AD325" s="588">
        <f t="shared" ca="1" si="317"/>
        <v>0</v>
      </c>
      <c r="AE325" s="588">
        <f t="shared" ca="1" si="317"/>
        <v>0</v>
      </c>
      <c r="AF325" s="588">
        <f t="shared" ca="1" si="317"/>
        <v>0</v>
      </c>
      <c r="AG325" s="588">
        <f t="shared" ca="1" si="317"/>
        <v>0</v>
      </c>
      <c r="AH325" s="588">
        <f t="shared" ca="1" si="317"/>
        <v>0</v>
      </c>
      <c r="AI325" s="588">
        <f t="shared" ca="1" si="317"/>
        <v>0</v>
      </c>
      <c r="AJ325" s="588">
        <f t="shared" ca="1" si="317"/>
        <v>0</v>
      </c>
      <c r="AK325" s="588">
        <f t="shared" ca="1" si="317"/>
        <v>0</v>
      </c>
    </row>
    <row r="326" spans="1:37" ht="13.15" customHeight="1">
      <c r="A326" s="206"/>
      <c r="B326" s="261">
        <f ca="1">IF($F326&gt;$E$2,0,IF(E326&lt;&gt;"",MATCH(F327&amp;" - Mapa",Orçamento!J:J,),0))</f>
        <v>0</v>
      </c>
      <c r="C326" s="215">
        <f ca="1">IF($D326&gt;1,_xlfn.MAXIFS(Orçamento!G:G,Orçamento!J:J,F327&amp;" - Mapa")+6-B326,0)</f>
        <v>0</v>
      </c>
      <c r="D326" s="261">
        <f ca="1">IF($F326&gt;$E$2,0,IF($G326=$E$6,$D$2,IF(E326&lt;&gt;"",_xlfn.MAXIFS(Orçamento!E:E,Orçamento!J:J,F327&amp;" - Mapa"),0)))</f>
        <v>0</v>
      </c>
      <c r="E326" s="215" t="str">
        <f ca="1">IF(F327="","",_xlfn.IFNA(MATCH($F327,'QC rev00'!$G$10:$G$120,),""))</f>
        <v/>
      </c>
      <c r="F326" s="207" cm="1">
        <f t="array" aca="1" ref="F326" ca="1">OFFSET(F326,-3,,,)+1</f>
        <v>102</v>
      </c>
      <c r="G326" s="751" t="str" cm="1">
        <f t="array" aca="1" ref="G326" ca="1">IF($F326&gt;$E$2,"",IF($F$2=1,INDEX('QC rev00'!$M$10:$T$120,$F328,2),IF($F$2=2,INDEX(#REF!,$F328,2),INDEX(#REF!,$F328,2))))</f>
        <v/>
      </c>
      <c r="H326" s="727" t="str" cm="1">
        <f t="array" aca="1" ref="H326" ca="1">IF($F326&gt;$E$2,"",IF($F$2=1,INDEX('QC rev00'!$M$10:$T$120,$F328,3),IF($F$2=2,INDEX(#REF!,$F328,3),INDEX(#REF!,$F328,3))))</f>
        <v/>
      </c>
      <c r="I326" s="728"/>
      <c r="J326" s="745"/>
      <c r="K326" s="746"/>
      <c r="L326" s="754" t="str" cm="1">
        <f t="array" aca="1" ref="L326" ca="1">IF($F326&gt;$E$2,"",IF($F$2=1,INDEX('QC rev00'!$M$10:$T$120,$F328,7),IF($F$2=2,INDEX(#REF!,$F328,7),INDEX(#REF!,$F328,7))))</f>
        <v/>
      </c>
      <c r="M326" s="733" t="str" cm="1">
        <f t="array" aca="1" ref="M326" ca="1">IF($F326&gt;$E$2,"",IF($F$2=1,INDEX('QC rev00'!$M$10:$T$120,$F328,8),IF($F$2=2,INDEX(#REF!,$F328,8),INDEX(#REF!,$F328,8))))</f>
        <v/>
      </c>
      <c r="N326" s="736" cm="1">
        <f t="array" aca="1" ref="N326" ca="1">IF($F326&gt;$E$2,0,IF(_xlfn.IFNA(MATCH($G326,Listas!$E$4:$E$206,),0)&gt;0,$F$5,IF($F$2=1,INDEX('QC rev00'!$M$10:$U$120,$F328,9),IF($F$2=2,INDEX(#REF!,$F328,9),INDEX(#REF!,$F328,9)))))</f>
        <v>0</v>
      </c>
      <c r="O326" s="739" cm="1">
        <f t="array" aca="1" ref="O326" ca="1">IF($F326&gt;$E$2,0,IF(_xlfn.IFNA(MATCH($G326,Listas!$E$4:$E$206,),0)&gt;0,1,IF($H$10=0,0,IF($F$2=1,INDEX('QC rev00'!$M$10:$BC$120,$F328,9+$F$3),IF($F$2=2,INDEX(#REF!,$F328,9+$F$3),INDEX(#REF!,$F328,9+$F$3)))*IF($E$5="X",1,1-$B328-$C328))))</f>
        <v>0</v>
      </c>
      <c r="P326" s="742">
        <f t="shared" ref="P326" ca="1" si="318">N326*O326</f>
        <v>0</v>
      </c>
      <c r="Q326" s="262" t="s">
        <v>89</v>
      </c>
      <c r="R326" s="308" t="str" cm="1">
        <f t="array" aca="1" ref="R326" ca="1">IF($D326=0,"",IF($G326=$E$6,INDEX(Orçamento!$U:$U,MATCH(R$21,Orçamento!$C:$C,),1),INDEX(Orçamento!$U:$U,$B326,1)))</f>
        <v/>
      </c>
      <c r="S326" s="309" t="str">
        <f ca="1">IF(S$21&gt;$D326,"",IF($G326=$E$6,INDEX(Orçamento!$U:$U,MATCH(S$21,Orçamento!$C:$C,),1),INDEX(Orçamento!$U:$U,MATCH(S$21&amp;"-"&amp;$F327,Orçamento!$F:$F,),1)))</f>
        <v/>
      </c>
      <c r="T326" s="309" t="str">
        <f ca="1">IF(T$21&gt;$D326,"",IF($G326=$E$6,INDEX(Orçamento!$U:$U,MATCH(T$21,Orçamento!$C:$C,),1),INDEX(Orçamento!$U:$U,MATCH(T$21&amp;"-"&amp;$F327,Orçamento!$F:$F,),1)))</f>
        <v/>
      </c>
      <c r="U326" s="310" t="str">
        <f ca="1">IF(U$21&gt;$D326,"",IF($G326=$E$6,INDEX(Orçamento!$U:$U,MATCH(U$21,Orçamento!$C:$C,),1),INDEX(Orçamento!$U:$U,MATCH(U$21&amp;"-"&amp;$F327,Orçamento!$F:$F,),1)))</f>
        <v/>
      </c>
      <c r="V326" s="309" t="str">
        <f ca="1">IF(V$21&gt;$D326,"",IF($G326=$E$6,INDEX(Orçamento!$U:$U,MATCH(V$21,Orçamento!$C:$C,),1),INDEX(Orçamento!$U:$U,MATCH(V$21&amp;"-"&amp;$F327,Orçamento!$F:$F,),1)))</f>
        <v/>
      </c>
      <c r="W326" s="309" t="str">
        <f ca="1">IF(W$21&gt;$D326,"",IF($G326=$E$6,INDEX(Orçamento!$U:$U,MATCH(W$21,Orçamento!$C:$C,),1),INDEX(Orçamento!$U:$U,MATCH(W$21&amp;"-"&amp;$F327,Orçamento!$F:$F,),1)))</f>
        <v/>
      </c>
      <c r="X326" s="309" t="str">
        <f ca="1">IF(X$21&gt;$D326,"",IF($G326=$E$6,INDEX(Orçamento!$U:$U,MATCH(X$21,Orçamento!$C:$C,),1),INDEX(Orçamento!$U:$U,MATCH(X$21&amp;"-"&amp;$F327,Orçamento!$F:$F,),1)))</f>
        <v/>
      </c>
      <c r="Y326" s="309" t="str">
        <f ca="1">IF(Y$21&gt;$D326,"",IF($G326=$E$6,INDEX(Orçamento!$U:$U,MATCH(Y$21,Orçamento!$C:$C,),1),INDEX(Orçamento!$U:$U,MATCH(Y$21&amp;"-"&amp;$F327,Orçamento!$F:$F,),1)))</f>
        <v/>
      </c>
      <c r="Z326" s="309" t="str">
        <f ca="1">IF(Z$21&gt;$D326,"",IF($G326=$E$6,INDEX(Orçamento!$U:$U,MATCH(Z$21,Orçamento!$C:$C,),1),INDEX(Orçamento!$U:$U,MATCH(Z$21&amp;"-"&amp;$F327,Orçamento!$F:$F,),1)))</f>
        <v/>
      </c>
      <c r="AA326" s="311" t="str">
        <f ca="1">IF(AA$21&gt;$D326,"",IF($G326=$E$6,INDEX(Orçamento!$U:$U,MATCH(AA$21,Orçamento!$C:$C,),1),INDEX(Orçamento!$U:$U,MATCH(AA$21&amp;"-"&amp;$F327,Orçamento!$F:$F,),1)))</f>
        <v/>
      </c>
      <c r="AB326" s="311" t="str">
        <f ca="1">IF(AB$21&gt;$D326,"",IF($G326=$E$6,INDEX(Orçamento!$U:$U,MATCH(AB$21,Orçamento!$C:$C,),1),INDEX(Orçamento!$U:$U,MATCH(AB$21&amp;"-"&amp;$F327,Orçamento!$F:$F,),1)))</f>
        <v/>
      </c>
      <c r="AC326" s="311" t="str">
        <f ca="1">IF(AC$21&gt;$D326,"",IF($G326=$E$6,INDEX(Orçamento!$U:$U,MATCH(AC$21,Orçamento!$C:$C,),1),INDEX(Orçamento!$U:$U,MATCH(AC$21&amp;"-"&amp;$F327,Orçamento!$F:$F,),1)))</f>
        <v/>
      </c>
      <c r="AD326" s="311" t="str">
        <f ca="1">IF(AD$21&gt;$D326,"",IF($G326=$E$6,INDEX(Orçamento!$U:$U,MATCH(AD$21,Orçamento!$C:$C,),1),INDEX(Orçamento!$U:$U,MATCH(AD$21&amp;"-"&amp;$F327,Orçamento!$F:$F,),1)))</f>
        <v/>
      </c>
      <c r="AE326" s="311" t="str">
        <f ca="1">IF(AE$21&gt;$D326,"",IF($G326=$E$6,INDEX(Orçamento!$U:$U,MATCH(AE$21,Orçamento!$C:$C,),1),INDEX(Orçamento!$U:$U,MATCH(AE$21&amp;"-"&amp;$F327,Orçamento!$F:$F,),1)))</f>
        <v/>
      </c>
      <c r="AF326" s="311" t="str">
        <f ca="1">IF(AF$21&gt;$D326,"",IF($G326=$E$6,INDEX(Orçamento!$U:$U,MATCH(AF$21,Orçamento!$C:$C,),1),INDEX(Orçamento!$U:$U,MATCH(AF$21&amp;"-"&amp;$F327,Orçamento!$F:$F,),1)))</f>
        <v/>
      </c>
      <c r="AG326" s="311" t="str">
        <f ca="1">IF(AG$21&gt;$D326,"",IF($G326=$E$6,INDEX(Orçamento!$U:$U,MATCH(AG$21,Orçamento!$C:$C,),1),INDEX(Orçamento!$U:$U,MATCH(AG$21&amp;"-"&amp;$F327,Orçamento!$F:$F,),1)))</f>
        <v/>
      </c>
      <c r="AH326" s="311" t="str">
        <f ca="1">IF(AH$21&gt;$D326,"",IF($G326=$E$6,INDEX(Orçamento!$U:$U,MATCH(AH$21,Orçamento!$C:$C,),1),INDEX(Orçamento!$U:$U,MATCH(AH$21&amp;"-"&amp;$F327,Orçamento!$F:$F,),1)))</f>
        <v/>
      </c>
      <c r="AI326" s="311" t="str">
        <f ca="1">IF(AI$21&gt;$D326,"",IF($G326=$E$6,INDEX(Orçamento!$U:$U,MATCH(AI$21,Orçamento!$C:$C,),1),INDEX(Orçamento!$U:$U,MATCH(AI$21&amp;"-"&amp;$F327,Orçamento!$F:$F,),1)))</f>
        <v/>
      </c>
      <c r="AJ326" s="311" t="str">
        <f ca="1">IF(AJ$21&gt;$D326,"",IF($G326=$E$6,INDEX(Orçamento!$U:$U,MATCH(AJ$21,Orçamento!$C:$C,),1),INDEX(Orçamento!$U:$U,MATCH(AJ$21&amp;"-"&amp;$F327,Orçamento!$F:$F,),1)))</f>
        <v/>
      </c>
      <c r="AK326" s="311" t="str">
        <f ca="1">IF(AK$21&gt;$D326,"",IF($G326=$E$6,INDEX(Orçamento!$U:$U,MATCH(AK$21,Orçamento!$C:$C,),1),INDEX(Orçamento!$U:$U,MATCH(AK$21&amp;"-"&amp;$F327,Orçamento!$F:$F,),1)))</f>
        <v/>
      </c>
    </row>
    <row r="327" spans="1:37" ht="13.15" customHeight="1">
      <c r="A327" s="206"/>
      <c r="B327" s="263">
        <f t="shared" ref="B327" ca="1" si="319">IF($F326&gt;$E$2,0,(1/(1-B328-C328))*(B328+C328))</f>
        <v>0</v>
      </c>
      <c r="C327" s="264" cm="1">
        <f t="array" aca="1" ref="C327" ca="1">IF(ROUND(SUM(IF(R326:AK326&lt;&gt;"",(R327:AK327)))-N326,3)&lt;&gt;0,"X",0)</f>
        <v>0</v>
      </c>
      <c r="D327" s="206"/>
      <c r="E327" s="215" t="str" cm="1">
        <f t="array" aca="1" ref="E327" ca="1">IF($F326&gt;$E$2,"",INDEX('QC rev00'!$J$9:$J$120,1+E326,1))</f>
        <v/>
      </c>
      <c r="F327" s="215" t="str" cm="1">
        <f t="array" aca="1" ref="F327" ca="1">IF($F326&gt;$E$2,"",IF($F$2=1,INDEX('QC rev00'!$M$10:$T$120,$F328,1),IF($F$2=2,INDEX(#REF!,$F328,1),INDEX(#REF!,$F328,1))))</f>
        <v/>
      </c>
      <c r="G327" s="752"/>
      <c r="H327" s="729"/>
      <c r="I327" s="730"/>
      <c r="J327" s="747"/>
      <c r="K327" s="748"/>
      <c r="L327" s="755"/>
      <c r="M327" s="734"/>
      <c r="N327" s="737"/>
      <c r="O327" s="740"/>
      <c r="P327" s="743"/>
      <c r="Q327" s="265" t="s">
        <v>90</v>
      </c>
      <c r="R327" s="312" t="str" cm="1">
        <f t="array" aca="1" ref="R327" ca="1">IF(OR($D326=0,R326="",$N326=0),"",
IF($G326=$E$6,
SUM(IF(OFFSET($R$23,,,($F326-1)*3-2,$D$3)=R326,OFFSET($R$25,,,($F326-1)*3-2,$D$3)*OFFSET($B$23,1,,($F326-1)*3-2,1))),
IF($D326=1,$N326,
SUMIF(OFFSET(Orçamento!$D$1,$B326-1,,$C326,),$F327&amp;"-"&amp;R326,OFFSET(Orçamento!$I$1,$B326-1,,$C326,))*$N326/$E327)))</f>
        <v/>
      </c>
      <c r="S327" s="312" t="str" cm="1">
        <f t="array" aca="1" ref="S327" ca="1">IF(OR($D326=0,S326="",$N326=0),"",
IF($G326=$E$6,
SUM(IF(OFFSET($R$23,,,($F326-1)*3-2,$D$3)=S326,OFFSET($R$25,,,($F326-1)*3-2,$D$3)*OFFSET($B$23,1,,($F326-1)*3-2,1))),
IF($D326=1,$N326,
SUMIF(OFFSET(Orçamento!$D$1,$B326-1,,$C326,),$F327&amp;"-"&amp;S326,OFFSET(Orçamento!$I$1,$B326-1,,$C326,))*$N326/$E327)))</f>
        <v/>
      </c>
      <c r="T327" s="312" t="str" cm="1">
        <f t="array" aca="1" ref="T327" ca="1">IF(OR($D326=0,T326="",$N326=0),"",
IF($G326=$E$6,
SUM(IF(OFFSET($R$23,,,($F326-1)*3-2,$D$3)=T326,OFFSET($R$25,,,($F326-1)*3-2,$D$3)*OFFSET($B$23,1,,($F326-1)*3-2,1))),
IF($D326=1,$N326,
SUMIF(OFFSET(Orçamento!$D$1,$B326-1,,$C326,),$F327&amp;"-"&amp;T326,OFFSET(Orçamento!$I$1,$B326-1,,$C326,))*$N326/$E327)))</f>
        <v/>
      </c>
      <c r="U327" s="313" t="str" cm="1">
        <f t="array" aca="1" ref="U327" ca="1">IF(OR($D326=0,U326="",$N326=0),"",
IF($G326=$E$6,
SUM(IF(OFFSET($R$23,,,($F326-1)*3-2,$D$3)=U326,OFFSET($R$25,,,($F326-1)*3-2,$D$3)*OFFSET($B$23,1,,($F326-1)*3-2,1))),
IF($D326=1,$N326,
SUMIF(OFFSET(Orçamento!$D$1,$B326-1,,$C326,),$F327&amp;"-"&amp;U326,OFFSET(Orçamento!$I$1,$B326-1,,$C326,))*$N326/$E327)))</f>
        <v/>
      </c>
      <c r="V327" s="312" t="str" cm="1">
        <f t="array" aca="1" ref="V327" ca="1">IF(OR($D326=0,V326="",$N326=0),"",
IF($G326=$E$6,
SUM(IF(OFFSET($R$23,,,($F326-1)*3-2,$D$3)=V326,OFFSET($R$25,,,($F326-1)*3-2,$D$3)*OFFSET($B$23,1,,($F326-1)*3-2,1))),
IF($D326=1,$N326,
SUMIF(OFFSET(Orçamento!$D$1,$B326-1,,$C326,),$F327&amp;"-"&amp;V326,OFFSET(Orçamento!$I$1,$B326-1,,$C326,))*$N326/$E327)))</f>
        <v/>
      </c>
      <c r="W327" s="312" t="str" cm="1">
        <f t="array" aca="1" ref="W327" ca="1">IF(OR($D326=0,W326="",$N326=0),"",
IF($G326=$E$6,
SUM(IF(OFFSET($R$23,,,($F326-1)*3-2,$D$3)=W326,OFFSET($R$25,,,($F326-1)*3-2,$D$3)*OFFSET($B$23,1,,($F326-1)*3-2,1))),
IF($D326=1,$N326,
SUMIF(OFFSET(Orçamento!$D$1,$B326-1,,$C326,),$F327&amp;"-"&amp;W326,OFFSET(Orçamento!$I$1,$B326-1,,$C326,))*$N326/$E327)))</f>
        <v/>
      </c>
      <c r="X327" s="312" t="str" cm="1">
        <f t="array" aca="1" ref="X327" ca="1">IF(OR($D326=0,X326="",$N326=0),"",
IF($G326=$E$6,
SUM(IF(OFFSET($R$23,,,($F326-1)*3-2,$D$3)=X326,OFFSET($R$25,,,($F326-1)*3-2,$D$3)*OFFSET($B$23,1,,($F326-1)*3-2,1))),
IF($D326=1,$N326,
SUMIF(OFFSET(Orçamento!$D$1,$B326-1,,$C326,),$F327&amp;"-"&amp;X326,OFFSET(Orçamento!$I$1,$B326-1,,$C326,))*$N326/$E327)))</f>
        <v/>
      </c>
      <c r="Y327" s="312" t="str" cm="1">
        <f t="array" aca="1" ref="Y327" ca="1">IF(OR($D326=0,Y326="",$N326=0),"",
IF($G326=$E$6,
SUM(IF(OFFSET($R$23,,,($F326-1)*3-2,$D$3)=Y326,OFFSET($R$25,,,($F326-1)*3-2,$D$3)*OFFSET($B$23,1,,($F326-1)*3-2,1))),
IF($D326=1,$N326,
SUMIF(OFFSET(Orçamento!$D$1,$B326-1,,$C326,),$F327&amp;"-"&amp;Y326,OFFSET(Orçamento!$I$1,$B326-1,,$C326,))*$N326/$E327)))</f>
        <v/>
      </c>
      <c r="Z327" s="312" t="str" cm="1">
        <f t="array" aca="1" ref="Z327" ca="1">IF(OR($D326=0,Z326="",$N326=0),"",
IF($G326=$E$6,
SUM(IF(OFFSET($R$23,,,($F326-1)*3-2,$D$3)=Z326,OFFSET($R$25,,,($F326-1)*3-2,$D$3)*OFFSET($B$23,1,,($F326-1)*3-2,1))),
IF($D326=1,$N326,
SUMIF(OFFSET(Orçamento!$D$1,$B326-1,,$C326,),$F327&amp;"-"&amp;Z326,OFFSET(Orçamento!$I$1,$B326-1,,$C326,))*$N326/$E327)))</f>
        <v/>
      </c>
      <c r="AA327" s="314" t="str" cm="1">
        <f t="array" aca="1" ref="AA327" ca="1">IF(OR($D326=0,AA326="",$N326=0),"",
IF($G326=$E$6,
SUM(IF(OFFSET($R$23,,,($F326-1)*3-2,$D$3)=AA326,OFFSET($R$25,,,($F326-1)*3-2,$D$3)*OFFSET($B$23,1,,($F326-1)*3-2,1))),
IF($D326=1,$N326,
SUMIF(OFFSET(Orçamento!$D$1,$B326-1,,$C326,),$F327&amp;"-"&amp;AA326,OFFSET(Orçamento!$I$1,$B326-1,,$C326,))*$N326/$E327)))</f>
        <v/>
      </c>
      <c r="AB327" s="314" t="str" cm="1">
        <f t="array" aca="1" ref="AB327" ca="1">IF(OR($D326=0,AB326="",$N326=0),"",
IF($G326=$E$6,
SUM(IF(OFFSET($R$23,,,($F326-1)*3-2,$D$3)=AB326,OFFSET($R$25,,,($F326-1)*3-2,$D$3)*OFFSET($B$23,1,,($F326-1)*3-2,1))),
IF($D326=1,$N326,
SUMIF(OFFSET(Orçamento!$D$1,$B326-1,,$C326,),$F327&amp;"-"&amp;AB326,OFFSET(Orçamento!$I$1,$B326-1,,$C326,))*$N326/$E327)))</f>
        <v/>
      </c>
      <c r="AC327" s="314" t="str" cm="1">
        <f t="array" aca="1" ref="AC327" ca="1">IF(OR($D326=0,AC326="",$N326=0),"",
IF($G326=$E$6,
SUM(IF(OFFSET($R$23,,,($F326-1)*3-2,$D$3)=AC326,OFFSET($R$25,,,($F326-1)*3-2,$D$3)*OFFSET($B$23,1,,($F326-1)*3-2,1))),
IF($D326=1,$N326,
SUMIF(OFFSET(Orçamento!$D$1,$B326-1,,$C326,),$F327&amp;"-"&amp;AC326,OFFSET(Orçamento!$I$1,$B326-1,,$C326,))*$N326/$E327)))</f>
        <v/>
      </c>
      <c r="AD327" s="314" t="str" cm="1">
        <f t="array" aca="1" ref="AD327" ca="1">IF(OR($D326=0,AD326="",$N326=0),"",
IF($G326=$E$6,
SUM(IF(OFFSET($R$23,,,($F326-1)*3-2,$D$3)=AD326,OFFSET($R$25,,,($F326-1)*3-2,$D$3)*OFFSET($B$23,1,,($F326-1)*3-2,1))),
IF($D326=1,$N326,
SUMIF(OFFSET(Orçamento!$D$1,$B326-1,,$C326,),$F327&amp;"-"&amp;AD326,OFFSET(Orçamento!$I$1,$B326-1,,$C326,))*$N326/$E327)))</f>
        <v/>
      </c>
      <c r="AE327" s="314" t="str" cm="1">
        <f t="array" aca="1" ref="AE327" ca="1">IF(OR($D326=0,AE326="",$N326=0),"",
IF($G326=$E$6,
SUM(IF(OFFSET($R$23,,,($F326-1)*3-2,$D$3)=AE326,OFFSET($R$25,,,($F326-1)*3-2,$D$3)*OFFSET($B$23,1,,($F326-1)*3-2,1))),
IF($D326=1,$N326,
SUMIF(OFFSET(Orçamento!$D$1,$B326-1,,$C326,),$F327&amp;"-"&amp;AE326,OFFSET(Orçamento!$I$1,$B326-1,,$C326,))*$N326/$E327)))</f>
        <v/>
      </c>
      <c r="AF327" s="314" t="str" cm="1">
        <f t="array" aca="1" ref="AF327" ca="1">IF(OR($D326=0,AF326="",$N326=0),"",
IF($G326=$E$6,
SUM(IF(OFFSET($R$23,,,($F326-1)*3-2,$D$3)=AF326,OFFSET($R$25,,,($F326-1)*3-2,$D$3)*OFFSET($B$23,1,,($F326-1)*3-2,1))),
IF($D326=1,$N326,
SUMIF(OFFSET(Orçamento!$D$1,$B326-1,,$C326,),$F327&amp;"-"&amp;AF326,OFFSET(Orçamento!$I$1,$B326-1,,$C326,))*$N326/$E327)))</f>
        <v/>
      </c>
      <c r="AG327" s="314" t="str" cm="1">
        <f t="array" aca="1" ref="AG327" ca="1">IF(OR($D326=0,AG326="",$N326=0),"",
IF($G326=$E$6,
SUM(IF(OFFSET($R$23,,,($F326-1)*3-2,$D$3)=AG326,OFFSET($R$25,,,($F326-1)*3-2,$D$3)*OFFSET($B$23,1,,($F326-1)*3-2,1))),
IF($D326=1,$N326,
SUMIF(OFFSET(Orçamento!$D$1,$B326-1,,$C326,),$F327&amp;"-"&amp;AG326,OFFSET(Orçamento!$I$1,$B326-1,,$C326,))*$N326/$E327)))</f>
        <v/>
      </c>
      <c r="AH327" s="314" t="str" cm="1">
        <f t="array" aca="1" ref="AH327" ca="1">IF(OR($D326=0,AH326="",$N326=0),"",
IF($G326=$E$6,
SUM(IF(OFFSET($R$23,,,($F326-1)*3-2,$D$3)=AH326,OFFSET($R$25,,,($F326-1)*3-2,$D$3)*OFFSET($B$23,1,,($F326-1)*3-2,1))),
IF($D326=1,$N326,
SUMIF(OFFSET(Orçamento!$D$1,$B326-1,,$C326,),$F327&amp;"-"&amp;AH326,OFFSET(Orçamento!$I$1,$B326-1,,$C326,))*$N326/$E327)))</f>
        <v/>
      </c>
      <c r="AI327" s="314" t="str" cm="1">
        <f t="array" aca="1" ref="AI327" ca="1">IF(OR($D326=0,AI326="",$N326=0),"",
IF($G326=$E$6,
SUM(IF(OFFSET($R$23,,,($F326-1)*3-2,$D$3)=AI326,OFFSET($R$25,,,($F326-1)*3-2,$D$3)*OFFSET($B$23,1,,($F326-1)*3-2,1))),
IF($D326=1,$N326,
SUMIF(OFFSET(Orçamento!$D$1,$B326-1,,$C326,),$F327&amp;"-"&amp;AI326,OFFSET(Orçamento!$I$1,$B326-1,,$C326,))*$N326/$E327)))</f>
        <v/>
      </c>
      <c r="AJ327" s="314" t="str" cm="1">
        <f t="array" aca="1" ref="AJ327" ca="1">IF(OR($D326=0,AJ326="",$N326=0),"",
IF($G326=$E$6,
SUM(IF(OFFSET($R$23,,,($F326-1)*3-2,$D$3)=AJ326,OFFSET($R$25,,,($F326-1)*3-2,$D$3)*OFFSET($B$23,1,,($F326-1)*3-2,1))),
IF($D326=1,$N326,
SUMIF(OFFSET(Orçamento!$D$1,$B326-1,,$C326,),$F327&amp;"-"&amp;AJ326,OFFSET(Orçamento!$I$1,$B326-1,,$C326,))*$N326/$E327)))</f>
        <v/>
      </c>
      <c r="AK327" s="314" t="str" cm="1">
        <f t="array" aca="1" ref="AK327" ca="1">IF(OR($D326=0,AK326="",$N326=0),"",
IF($G326=$E$6,
SUM(IF(OFFSET($R$23,,,($F326-1)*3-2,$D$3)=AK326,OFFSET($R$25,,,($F326-1)*3-2,$D$3)*OFFSET($B$23,1,,($F326-1)*3-2,1))),
IF($D326=1,$N326,
SUMIF(OFFSET(Orçamento!$D$1,$B326-1,,$C326,),$F327&amp;"-"&amp;AK326,OFFSET(Orçamento!$I$1,$B326-1,,$C326,))*$N326/$E327)))</f>
        <v/>
      </c>
    </row>
    <row r="328" spans="1:37" ht="13.15" customHeight="1">
      <c r="A328" s="206"/>
      <c r="B328" s="266" t="str" cm="1">
        <f t="array" aca="1" ref="B328" ca="1">IF($F326&gt;$E$2,"",IF($F$2=1,INDEX('QC rev00'!$M$10:$T$120,$F328,5),IF($F$2=2,INDEX(#REF!,$F328,5),INDEX(#REF!,$F328,5))))</f>
        <v/>
      </c>
      <c r="C328" s="266" t="str" cm="1">
        <f t="array" aca="1" ref="C328" ca="1">IF($F326&gt;$E$2,"",IF($F$2=1,INDEX('QC rev00'!$M$10:$T$120,$F328,6),IF($F$2=2,INDEX(#REF!,$F328,6),INDEX(#REF!,$F328,6))))</f>
        <v/>
      </c>
      <c r="D328" s="207"/>
      <c r="E328" s="207"/>
      <c r="F328" s="207" t="str">
        <f ca="1">IF(F326&gt;$E$2,"",MATCH(F326,'QC rev00'!$C$10:$C$120,))</f>
        <v/>
      </c>
      <c r="G328" s="753"/>
      <c r="H328" s="731"/>
      <c r="I328" s="732"/>
      <c r="J328" s="749"/>
      <c r="K328" s="750"/>
      <c r="L328" s="756"/>
      <c r="M328" s="735"/>
      <c r="N328" s="738"/>
      <c r="O328" s="741"/>
      <c r="P328" s="744"/>
      <c r="Q328" s="267" t="s">
        <v>91</v>
      </c>
      <c r="R328" s="588">
        <f t="shared" ref="R328:AK328" ca="1" si="320">IFERROR(R327*$O326,0)</f>
        <v>0</v>
      </c>
      <c r="S328" s="588">
        <f t="shared" ca="1" si="320"/>
        <v>0</v>
      </c>
      <c r="T328" s="588">
        <f t="shared" ca="1" si="320"/>
        <v>0</v>
      </c>
      <c r="U328" s="589">
        <f t="shared" ca="1" si="320"/>
        <v>0</v>
      </c>
      <c r="V328" s="588">
        <f t="shared" ca="1" si="320"/>
        <v>0</v>
      </c>
      <c r="W328" s="588">
        <f t="shared" ca="1" si="320"/>
        <v>0</v>
      </c>
      <c r="X328" s="588">
        <f t="shared" ca="1" si="320"/>
        <v>0</v>
      </c>
      <c r="Y328" s="588">
        <f t="shared" ca="1" si="320"/>
        <v>0</v>
      </c>
      <c r="Z328" s="588">
        <f t="shared" ca="1" si="320"/>
        <v>0</v>
      </c>
      <c r="AA328" s="588">
        <f t="shared" ca="1" si="320"/>
        <v>0</v>
      </c>
      <c r="AB328" s="588">
        <f t="shared" ca="1" si="320"/>
        <v>0</v>
      </c>
      <c r="AC328" s="588">
        <f t="shared" ca="1" si="320"/>
        <v>0</v>
      </c>
      <c r="AD328" s="588">
        <f t="shared" ca="1" si="320"/>
        <v>0</v>
      </c>
      <c r="AE328" s="588">
        <f t="shared" ca="1" si="320"/>
        <v>0</v>
      </c>
      <c r="AF328" s="588">
        <f t="shared" ca="1" si="320"/>
        <v>0</v>
      </c>
      <c r="AG328" s="588">
        <f t="shared" ca="1" si="320"/>
        <v>0</v>
      </c>
      <c r="AH328" s="588">
        <f t="shared" ca="1" si="320"/>
        <v>0</v>
      </c>
      <c r="AI328" s="588">
        <f t="shared" ca="1" si="320"/>
        <v>0</v>
      </c>
      <c r="AJ328" s="588">
        <f t="shared" ca="1" si="320"/>
        <v>0</v>
      </c>
      <c r="AK328" s="588">
        <f t="shared" ca="1" si="320"/>
        <v>0</v>
      </c>
    </row>
    <row r="329" spans="1:37" ht="13.15" customHeight="1">
      <c r="A329" s="206"/>
      <c r="B329" s="261">
        <f ca="1">IF($F329&gt;$E$2,0,IF(E329&lt;&gt;"",MATCH(F330&amp;" - Mapa",Orçamento!J:J,),0))</f>
        <v>0</v>
      </c>
      <c r="C329" s="215">
        <f ca="1">IF($D329&gt;1,_xlfn.MAXIFS(Orçamento!G:G,Orçamento!J:J,F330&amp;" - Mapa")+6-B329,0)</f>
        <v>0</v>
      </c>
      <c r="D329" s="261">
        <f ca="1">IF($F329&gt;$E$2,0,IF($G329=$E$6,$D$2,IF(E329&lt;&gt;"",_xlfn.MAXIFS(Orçamento!E:E,Orçamento!J:J,F330&amp;" - Mapa"),0)))</f>
        <v>0</v>
      </c>
      <c r="E329" s="215" t="str">
        <f ca="1">IF(F330="","",_xlfn.IFNA(MATCH($F330,'QC rev00'!$G$10:$G$120,),""))</f>
        <v/>
      </c>
      <c r="F329" s="207" cm="1">
        <f t="array" aca="1" ref="F329" ca="1">OFFSET(F329,-3,,,)+1</f>
        <v>103</v>
      </c>
      <c r="G329" s="751" t="str" cm="1">
        <f t="array" aca="1" ref="G329" ca="1">IF($F329&gt;$E$2,"",IF($F$2=1,INDEX('QC rev00'!$M$10:$T$120,$F331,2),IF($F$2=2,INDEX(#REF!,$F331,2),INDEX(#REF!,$F331,2))))</f>
        <v/>
      </c>
      <c r="H329" s="727" t="str" cm="1">
        <f t="array" aca="1" ref="H329" ca="1">IF($F329&gt;$E$2,"",IF($F$2=1,INDEX('QC rev00'!$M$10:$T$120,$F331,3),IF($F$2=2,INDEX(#REF!,$F331,3),INDEX(#REF!,$F331,3))))</f>
        <v/>
      </c>
      <c r="I329" s="728"/>
      <c r="J329" s="745"/>
      <c r="K329" s="746"/>
      <c r="L329" s="754" t="str" cm="1">
        <f t="array" aca="1" ref="L329" ca="1">IF($F329&gt;$E$2,"",IF($F$2=1,INDEX('QC rev00'!$M$10:$T$120,$F331,7),IF($F$2=2,INDEX(#REF!,$F331,7),INDEX(#REF!,$F331,7))))</f>
        <v/>
      </c>
      <c r="M329" s="733" t="str" cm="1">
        <f t="array" aca="1" ref="M329" ca="1">IF($F329&gt;$E$2,"",IF($F$2=1,INDEX('QC rev00'!$M$10:$T$120,$F331,8),IF($F$2=2,INDEX(#REF!,$F331,8),INDEX(#REF!,$F331,8))))</f>
        <v/>
      </c>
      <c r="N329" s="736" cm="1">
        <f t="array" aca="1" ref="N329" ca="1">IF($F329&gt;$E$2,0,IF(_xlfn.IFNA(MATCH($G329,Listas!$E$4:$E$206,),0)&gt;0,$F$5,IF($F$2=1,INDEX('QC rev00'!$M$10:$U$120,$F331,9),IF($F$2=2,INDEX(#REF!,$F331,9),INDEX(#REF!,$F331,9)))))</f>
        <v>0</v>
      </c>
      <c r="O329" s="739" cm="1">
        <f t="array" aca="1" ref="O329" ca="1">IF($F329&gt;$E$2,0,IF(_xlfn.IFNA(MATCH($G329,Listas!$E$4:$E$206,),0)&gt;0,1,IF($H$10=0,0,IF($F$2=1,INDEX('QC rev00'!$M$10:$BC$120,$F331,9+$F$3),IF($F$2=2,INDEX(#REF!,$F331,9+$F$3),INDEX(#REF!,$F331,9+$F$3)))*IF($E$5="X",1,1-$B331-$C331))))</f>
        <v>0</v>
      </c>
      <c r="P329" s="742">
        <f t="shared" ref="P329" ca="1" si="321">N329*O329</f>
        <v>0</v>
      </c>
      <c r="Q329" s="262" t="s">
        <v>89</v>
      </c>
      <c r="R329" s="308" t="str" cm="1">
        <f t="array" aca="1" ref="R329" ca="1">IF($D329=0,"",IF($G329=$E$6,INDEX(Orçamento!$U:$U,MATCH(R$21,Orçamento!$C:$C,),1),INDEX(Orçamento!$U:$U,$B329,1)))</f>
        <v/>
      </c>
      <c r="S329" s="309" t="str">
        <f ca="1">IF(S$21&gt;$D329,"",IF($G329=$E$6,INDEX(Orçamento!$U:$U,MATCH(S$21,Orçamento!$C:$C,),1),INDEX(Orçamento!$U:$U,MATCH(S$21&amp;"-"&amp;$F330,Orçamento!$F:$F,),1)))</f>
        <v/>
      </c>
      <c r="T329" s="309" t="str">
        <f ca="1">IF(T$21&gt;$D329,"",IF($G329=$E$6,INDEX(Orçamento!$U:$U,MATCH(T$21,Orçamento!$C:$C,),1),INDEX(Orçamento!$U:$U,MATCH(T$21&amp;"-"&amp;$F330,Orçamento!$F:$F,),1)))</f>
        <v/>
      </c>
      <c r="U329" s="310" t="str">
        <f ca="1">IF(U$21&gt;$D329,"",IF($G329=$E$6,INDEX(Orçamento!$U:$U,MATCH(U$21,Orçamento!$C:$C,),1),INDEX(Orçamento!$U:$U,MATCH(U$21&amp;"-"&amp;$F330,Orçamento!$F:$F,),1)))</f>
        <v/>
      </c>
      <c r="V329" s="309" t="str">
        <f ca="1">IF(V$21&gt;$D329,"",IF($G329=$E$6,INDEX(Orçamento!$U:$U,MATCH(V$21,Orçamento!$C:$C,),1),INDEX(Orçamento!$U:$U,MATCH(V$21&amp;"-"&amp;$F330,Orçamento!$F:$F,),1)))</f>
        <v/>
      </c>
      <c r="W329" s="309" t="str">
        <f ca="1">IF(W$21&gt;$D329,"",IF($G329=$E$6,INDEX(Orçamento!$U:$U,MATCH(W$21,Orçamento!$C:$C,),1),INDEX(Orçamento!$U:$U,MATCH(W$21&amp;"-"&amp;$F330,Orçamento!$F:$F,),1)))</f>
        <v/>
      </c>
      <c r="X329" s="309" t="str">
        <f ca="1">IF(X$21&gt;$D329,"",IF($G329=$E$6,INDEX(Orçamento!$U:$U,MATCH(X$21,Orçamento!$C:$C,),1),INDEX(Orçamento!$U:$U,MATCH(X$21&amp;"-"&amp;$F330,Orçamento!$F:$F,),1)))</f>
        <v/>
      </c>
      <c r="Y329" s="309" t="str">
        <f ca="1">IF(Y$21&gt;$D329,"",IF($G329=$E$6,INDEX(Orçamento!$U:$U,MATCH(Y$21,Orçamento!$C:$C,),1),INDEX(Orçamento!$U:$U,MATCH(Y$21&amp;"-"&amp;$F330,Orçamento!$F:$F,),1)))</f>
        <v/>
      </c>
      <c r="Z329" s="309" t="str">
        <f ca="1">IF(Z$21&gt;$D329,"",IF($G329=$E$6,INDEX(Orçamento!$U:$U,MATCH(Z$21,Orçamento!$C:$C,),1),INDEX(Orçamento!$U:$U,MATCH(Z$21&amp;"-"&amp;$F330,Orçamento!$F:$F,),1)))</f>
        <v/>
      </c>
      <c r="AA329" s="311" t="str">
        <f ca="1">IF(AA$21&gt;$D329,"",IF($G329=$E$6,INDEX(Orçamento!$U:$U,MATCH(AA$21,Orçamento!$C:$C,),1),INDEX(Orçamento!$U:$U,MATCH(AA$21&amp;"-"&amp;$F330,Orçamento!$F:$F,),1)))</f>
        <v/>
      </c>
      <c r="AB329" s="311" t="str">
        <f ca="1">IF(AB$21&gt;$D329,"",IF($G329=$E$6,INDEX(Orçamento!$U:$U,MATCH(AB$21,Orçamento!$C:$C,),1),INDEX(Orçamento!$U:$U,MATCH(AB$21&amp;"-"&amp;$F330,Orçamento!$F:$F,),1)))</f>
        <v/>
      </c>
      <c r="AC329" s="311" t="str">
        <f ca="1">IF(AC$21&gt;$D329,"",IF($G329=$E$6,INDEX(Orçamento!$U:$U,MATCH(AC$21,Orçamento!$C:$C,),1),INDEX(Orçamento!$U:$U,MATCH(AC$21&amp;"-"&amp;$F330,Orçamento!$F:$F,),1)))</f>
        <v/>
      </c>
      <c r="AD329" s="311" t="str">
        <f ca="1">IF(AD$21&gt;$D329,"",IF($G329=$E$6,INDEX(Orçamento!$U:$U,MATCH(AD$21,Orçamento!$C:$C,),1),INDEX(Orçamento!$U:$U,MATCH(AD$21&amp;"-"&amp;$F330,Orçamento!$F:$F,),1)))</f>
        <v/>
      </c>
      <c r="AE329" s="311" t="str">
        <f ca="1">IF(AE$21&gt;$D329,"",IF($G329=$E$6,INDEX(Orçamento!$U:$U,MATCH(AE$21,Orçamento!$C:$C,),1),INDEX(Orçamento!$U:$U,MATCH(AE$21&amp;"-"&amp;$F330,Orçamento!$F:$F,),1)))</f>
        <v/>
      </c>
      <c r="AF329" s="311" t="str">
        <f ca="1">IF(AF$21&gt;$D329,"",IF($G329=$E$6,INDEX(Orçamento!$U:$U,MATCH(AF$21,Orçamento!$C:$C,),1),INDEX(Orçamento!$U:$U,MATCH(AF$21&amp;"-"&amp;$F330,Orçamento!$F:$F,),1)))</f>
        <v/>
      </c>
      <c r="AG329" s="311" t="str">
        <f ca="1">IF(AG$21&gt;$D329,"",IF($G329=$E$6,INDEX(Orçamento!$U:$U,MATCH(AG$21,Orçamento!$C:$C,),1),INDEX(Orçamento!$U:$U,MATCH(AG$21&amp;"-"&amp;$F330,Orçamento!$F:$F,),1)))</f>
        <v/>
      </c>
      <c r="AH329" s="311" t="str">
        <f ca="1">IF(AH$21&gt;$D329,"",IF($G329=$E$6,INDEX(Orçamento!$U:$U,MATCH(AH$21,Orçamento!$C:$C,),1),INDEX(Orçamento!$U:$U,MATCH(AH$21&amp;"-"&amp;$F330,Orçamento!$F:$F,),1)))</f>
        <v/>
      </c>
      <c r="AI329" s="311" t="str">
        <f ca="1">IF(AI$21&gt;$D329,"",IF($G329=$E$6,INDEX(Orçamento!$U:$U,MATCH(AI$21,Orçamento!$C:$C,),1),INDEX(Orçamento!$U:$U,MATCH(AI$21&amp;"-"&amp;$F330,Orçamento!$F:$F,),1)))</f>
        <v/>
      </c>
      <c r="AJ329" s="311" t="str">
        <f ca="1">IF(AJ$21&gt;$D329,"",IF($G329=$E$6,INDEX(Orçamento!$U:$U,MATCH(AJ$21,Orçamento!$C:$C,),1),INDEX(Orçamento!$U:$U,MATCH(AJ$21&amp;"-"&amp;$F330,Orçamento!$F:$F,),1)))</f>
        <v/>
      </c>
      <c r="AK329" s="311" t="str">
        <f ca="1">IF(AK$21&gt;$D329,"",IF($G329=$E$6,INDEX(Orçamento!$U:$U,MATCH(AK$21,Orçamento!$C:$C,),1),INDEX(Orçamento!$U:$U,MATCH(AK$21&amp;"-"&amp;$F330,Orçamento!$F:$F,),1)))</f>
        <v/>
      </c>
    </row>
    <row r="330" spans="1:37" ht="13.15" customHeight="1">
      <c r="A330" s="206"/>
      <c r="B330" s="263">
        <f t="shared" ref="B330" ca="1" si="322">IF($F329&gt;$E$2,0,(1/(1-B331-C331))*(B331+C331))</f>
        <v>0</v>
      </c>
      <c r="C330" s="264" cm="1">
        <f t="array" aca="1" ref="C330" ca="1">IF(ROUND(SUM(IF(R329:AK329&lt;&gt;"",(R330:AK330)))-N329,3)&lt;&gt;0,"X",0)</f>
        <v>0</v>
      </c>
      <c r="D330" s="206"/>
      <c r="E330" s="215" t="str" cm="1">
        <f t="array" aca="1" ref="E330" ca="1">IF($F329&gt;$E$2,"",INDEX('QC rev00'!$J$9:$J$120,1+E329,1))</f>
        <v/>
      </c>
      <c r="F330" s="215" t="str" cm="1">
        <f t="array" aca="1" ref="F330" ca="1">IF($F329&gt;$E$2,"",IF($F$2=1,INDEX('QC rev00'!$M$10:$T$120,$F331,1),IF($F$2=2,INDEX(#REF!,$F331,1),INDEX(#REF!,$F331,1))))</f>
        <v/>
      </c>
      <c r="G330" s="752"/>
      <c r="H330" s="729"/>
      <c r="I330" s="730"/>
      <c r="J330" s="747"/>
      <c r="K330" s="748"/>
      <c r="L330" s="755"/>
      <c r="M330" s="734"/>
      <c r="N330" s="737"/>
      <c r="O330" s="740"/>
      <c r="P330" s="743"/>
      <c r="Q330" s="265" t="s">
        <v>90</v>
      </c>
      <c r="R330" s="312" t="str" cm="1">
        <f t="array" aca="1" ref="R330" ca="1">IF(OR($D329=0,R329="",$N329=0),"",
IF($G329=$E$6,
SUM(IF(OFFSET($R$23,,,($F329-1)*3-2,$D$3)=R329,OFFSET($R$25,,,($F329-1)*3-2,$D$3)*OFFSET($B$23,1,,($F329-1)*3-2,1))),
IF($D329=1,$N329,
SUMIF(OFFSET(Orçamento!$D$1,$B329-1,,$C329,),$F330&amp;"-"&amp;R329,OFFSET(Orçamento!$I$1,$B329-1,,$C329,))*$N329/$E330)))</f>
        <v/>
      </c>
      <c r="S330" s="312" t="str" cm="1">
        <f t="array" aca="1" ref="S330" ca="1">IF(OR($D329=0,S329="",$N329=0),"",
IF($G329=$E$6,
SUM(IF(OFFSET($R$23,,,($F329-1)*3-2,$D$3)=S329,OFFSET($R$25,,,($F329-1)*3-2,$D$3)*OFFSET($B$23,1,,($F329-1)*3-2,1))),
IF($D329=1,$N329,
SUMIF(OFFSET(Orçamento!$D$1,$B329-1,,$C329,),$F330&amp;"-"&amp;S329,OFFSET(Orçamento!$I$1,$B329-1,,$C329,))*$N329/$E330)))</f>
        <v/>
      </c>
      <c r="T330" s="312" t="str" cm="1">
        <f t="array" aca="1" ref="T330" ca="1">IF(OR($D329=0,T329="",$N329=0),"",
IF($G329=$E$6,
SUM(IF(OFFSET($R$23,,,($F329-1)*3-2,$D$3)=T329,OFFSET($R$25,,,($F329-1)*3-2,$D$3)*OFFSET($B$23,1,,($F329-1)*3-2,1))),
IF($D329=1,$N329,
SUMIF(OFFSET(Orçamento!$D$1,$B329-1,,$C329,),$F330&amp;"-"&amp;T329,OFFSET(Orçamento!$I$1,$B329-1,,$C329,))*$N329/$E330)))</f>
        <v/>
      </c>
      <c r="U330" s="313" t="str" cm="1">
        <f t="array" aca="1" ref="U330" ca="1">IF(OR($D329=0,U329="",$N329=0),"",
IF($G329=$E$6,
SUM(IF(OFFSET($R$23,,,($F329-1)*3-2,$D$3)=U329,OFFSET($R$25,,,($F329-1)*3-2,$D$3)*OFFSET($B$23,1,,($F329-1)*3-2,1))),
IF($D329=1,$N329,
SUMIF(OFFSET(Orçamento!$D$1,$B329-1,,$C329,),$F330&amp;"-"&amp;U329,OFFSET(Orçamento!$I$1,$B329-1,,$C329,))*$N329/$E330)))</f>
        <v/>
      </c>
      <c r="V330" s="312" t="str" cm="1">
        <f t="array" aca="1" ref="V330" ca="1">IF(OR($D329=0,V329="",$N329=0),"",
IF($G329=$E$6,
SUM(IF(OFFSET($R$23,,,($F329-1)*3-2,$D$3)=V329,OFFSET($R$25,,,($F329-1)*3-2,$D$3)*OFFSET($B$23,1,,($F329-1)*3-2,1))),
IF($D329=1,$N329,
SUMIF(OFFSET(Orçamento!$D$1,$B329-1,,$C329,),$F330&amp;"-"&amp;V329,OFFSET(Orçamento!$I$1,$B329-1,,$C329,))*$N329/$E330)))</f>
        <v/>
      </c>
      <c r="W330" s="312" t="str" cm="1">
        <f t="array" aca="1" ref="W330" ca="1">IF(OR($D329=0,W329="",$N329=0),"",
IF($G329=$E$6,
SUM(IF(OFFSET($R$23,,,($F329-1)*3-2,$D$3)=W329,OFFSET($R$25,,,($F329-1)*3-2,$D$3)*OFFSET($B$23,1,,($F329-1)*3-2,1))),
IF($D329=1,$N329,
SUMIF(OFFSET(Orçamento!$D$1,$B329-1,,$C329,),$F330&amp;"-"&amp;W329,OFFSET(Orçamento!$I$1,$B329-1,,$C329,))*$N329/$E330)))</f>
        <v/>
      </c>
      <c r="X330" s="312" t="str" cm="1">
        <f t="array" aca="1" ref="X330" ca="1">IF(OR($D329=0,X329="",$N329=0),"",
IF($G329=$E$6,
SUM(IF(OFFSET($R$23,,,($F329-1)*3-2,$D$3)=X329,OFFSET($R$25,,,($F329-1)*3-2,$D$3)*OFFSET($B$23,1,,($F329-1)*3-2,1))),
IF($D329=1,$N329,
SUMIF(OFFSET(Orçamento!$D$1,$B329-1,,$C329,),$F330&amp;"-"&amp;X329,OFFSET(Orçamento!$I$1,$B329-1,,$C329,))*$N329/$E330)))</f>
        <v/>
      </c>
      <c r="Y330" s="312" t="str" cm="1">
        <f t="array" aca="1" ref="Y330" ca="1">IF(OR($D329=0,Y329="",$N329=0),"",
IF($G329=$E$6,
SUM(IF(OFFSET($R$23,,,($F329-1)*3-2,$D$3)=Y329,OFFSET($R$25,,,($F329-1)*3-2,$D$3)*OFFSET($B$23,1,,($F329-1)*3-2,1))),
IF($D329=1,$N329,
SUMIF(OFFSET(Orçamento!$D$1,$B329-1,,$C329,),$F330&amp;"-"&amp;Y329,OFFSET(Orçamento!$I$1,$B329-1,,$C329,))*$N329/$E330)))</f>
        <v/>
      </c>
      <c r="Z330" s="312" t="str" cm="1">
        <f t="array" aca="1" ref="Z330" ca="1">IF(OR($D329=0,Z329="",$N329=0),"",
IF($G329=$E$6,
SUM(IF(OFFSET($R$23,,,($F329-1)*3-2,$D$3)=Z329,OFFSET($R$25,,,($F329-1)*3-2,$D$3)*OFFSET($B$23,1,,($F329-1)*3-2,1))),
IF($D329=1,$N329,
SUMIF(OFFSET(Orçamento!$D$1,$B329-1,,$C329,),$F330&amp;"-"&amp;Z329,OFFSET(Orçamento!$I$1,$B329-1,,$C329,))*$N329/$E330)))</f>
        <v/>
      </c>
      <c r="AA330" s="314" t="str" cm="1">
        <f t="array" aca="1" ref="AA330" ca="1">IF(OR($D329=0,AA329="",$N329=0),"",
IF($G329=$E$6,
SUM(IF(OFFSET($R$23,,,($F329-1)*3-2,$D$3)=AA329,OFFSET($R$25,,,($F329-1)*3-2,$D$3)*OFFSET($B$23,1,,($F329-1)*3-2,1))),
IF($D329=1,$N329,
SUMIF(OFFSET(Orçamento!$D$1,$B329-1,,$C329,),$F330&amp;"-"&amp;AA329,OFFSET(Orçamento!$I$1,$B329-1,,$C329,))*$N329/$E330)))</f>
        <v/>
      </c>
      <c r="AB330" s="314" t="str" cm="1">
        <f t="array" aca="1" ref="AB330" ca="1">IF(OR($D329=0,AB329="",$N329=0),"",
IF($G329=$E$6,
SUM(IF(OFFSET($R$23,,,($F329-1)*3-2,$D$3)=AB329,OFFSET($R$25,,,($F329-1)*3-2,$D$3)*OFFSET($B$23,1,,($F329-1)*3-2,1))),
IF($D329=1,$N329,
SUMIF(OFFSET(Orçamento!$D$1,$B329-1,,$C329,),$F330&amp;"-"&amp;AB329,OFFSET(Orçamento!$I$1,$B329-1,,$C329,))*$N329/$E330)))</f>
        <v/>
      </c>
      <c r="AC330" s="314" t="str" cm="1">
        <f t="array" aca="1" ref="AC330" ca="1">IF(OR($D329=0,AC329="",$N329=0),"",
IF($G329=$E$6,
SUM(IF(OFFSET($R$23,,,($F329-1)*3-2,$D$3)=AC329,OFFSET($R$25,,,($F329-1)*3-2,$D$3)*OFFSET($B$23,1,,($F329-1)*3-2,1))),
IF($D329=1,$N329,
SUMIF(OFFSET(Orçamento!$D$1,$B329-1,,$C329,),$F330&amp;"-"&amp;AC329,OFFSET(Orçamento!$I$1,$B329-1,,$C329,))*$N329/$E330)))</f>
        <v/>
      </c>
      <c r="AD330" s="314" t="str" cm="1">
        <f t="array" aca="1" ref="AD330" ca="1">IF(OR($D329=0,AD329="",$N329=0),"",
IF($G329=$E$6,
SUM(IF(OFFSET($R$23,,,($F329-1)*3-2,$D$3)=AD329,OFFSET($R$25,,,($F329-1)*3-2,$D$3)*OFFSET($B$23,1,,($F329-1)*3-2,1))),
IF($D329=1,$N329,
SUMIF(OFFSET(Orçamento!$D$1,$B329-1,,$C329,),$F330&amp;"-"&amp;AD329,OFFSET(Orçamento!$I$1,$B329-1,,$C329,))*$N329/$E330)))</f>
        <v/>
      </c>
      <c r="AE330" s="314" t="str" cm="1">
        <f t="array" aca="1" ref="AE330" ca="1">IF(OR($D329=0,AE329="",$N329=0),"",
IF($G329=$E$6,
SUM(IF(OFFSET($R$23,,,($F329-1)*3-2,$D$3)=AE329,OFFSET($R$25,,,($F329-1)*3-2,$D$3)*OFFSET($B$23,1,,($F329-1)*3-2,1))),
IF($D329=1,$N329,
SUMIF(OFFSET(Orçamento!$D$1,$B329-1,,$C329,),$F330&amp;"-"&amp;AE329,OFFSET(Orçamento!$I$1,$B329-1,,$C329,))*$N329/$E330)))</f>
        <v/>
      </c>
      <c r="AF330" s="314" t="str" cm="1">
        <f t="array" aca="1" ref="AF330" ca="1">IF(OR($D329=0,AF329="",$N329=0),"",
IF($G329=$E$6,
SUM(IF(OFFSET($R$23,,,($F329-1)*3-2,$D$3)=AF329,OFFSET($R$25,,,($F329-1)*3-2,$D$3)*OFFSET($B$23,1,,($F329-1)*3-2,1))),
IF($D329=1,$N329,
SUMIF(OFFSET(Orçamento!$D$1,$B329-1,,$C329,),$F330&amp;"-"&amp;AF329,OFFSET(Orçamento!$I$1,$B329-1,,$C329,))*$N329/$E330)))</f>
        <v/>
      </c>
      <c r="AG330" s="314" t="str" cm="1">
        <f t="array" aca="1" ref="AG330" ca="1">IF(OR($D329=0,AG329="",$N329=0),"",
IF($G329=$E$6,
SUM(IF(OFFSET($R$23,,,($F329-1)*3-2,$D$3)=AG329,OFFSET($R$25,,,($F329-1)*3-2,$D$3)*OFFSET($B$23,1,,($F329-1)*3-2,1))),
IF($D329=1,$N329,
SUMIF(OFFSET(Orçamento!$D$1,$B329-1,,$C329,),$F330&amp;"-"&amp;AG329,OFFSET(Orçamento!$I$1,$B329-1,,$C329,))*$N329/$E330)))</f>
        <v/>
      </c>
      <c r="AH330" s="314" t="str" cm="1">
        <f t="array" aca="1" ref="AH330" ca="1">IF(OR($D329=0,AH329="",$N329=0),"",
IF($G329=$E$6,
SUM(IF(OFFSET($R$23,,,($F329-1)*3-2,$D$3)=AH329,OFFSET($R$25,,,($F329-1)*3-2,$D$3)*OFFSET($B$23,1,,($F329-1)*3-2,1))),
IF($D329=1,$N329,
SUMIF(OFFSET(Orçamento!$D$1,$B329-1,,$C329,),$F330&amp;"-"&amp;AH329,OFFSET(Orçamento!$I$1,$B329-1,,$C329,))*$N329/$E330)))</f>
        <v/>
      </c>
      <c r="AI330" s="314" t="str" cm="1">
        <f t="array" aca="1" ref="AI330" ca="1">IF(OR($D329=0,AI329="",$N329=0),"",
IF($G329=$E$6,
SUM(IF(OFFSET($R$23,,,($F329-1)*3-2,$D$3)=AI329,OFFSET($R$25,,,($F329-1)*3-2,$D$3)*OFFSET($B$23,1,,($F329-1)*3-2,1))),
IF($D329=1,$N329,
SUMIF(OFFSET(Orçamento!$D$1,$B329-1,,$C329,),$F330&amp;"-"&amp;AI329,OFFSET(Orçamento!$I$1,$B329-1,,$C329,))*$N329/$E330)))</f>
        <v/>
      </c>
      <c r="AJ330" s="314" t="str" cm="1">
        <f t="array" aca="1" ref="AJ330" ca="1">IF(OR($D329=0,AJ329="",$N329=0),"",
IF($G329=$E$6,
SUM(IF(OFFSET($R$23,,,($F329-1)*3-2,$D$3)=AJ329,OFFSET($R$25,,,($F329-1)*3-2,$D$3)*OFFSET($B$23,1,,($F329-1)*3-2,1))),
IF($D329=1,$N329,
SUMIF(OFFSET(Orçamento!$D$1,$B329-1,,$C329,),$F330&amp;"-"&amp;AJ329,OFFSET(Orçamento!$I$1,$B329-1,,$C329,))*$N329/$E330)))</f>
        <v/>
      </c>
      <c r="AK330" s="314" t="str" cm="1">
        <f t="array" aca="1" ref="AK330" ca="1">IF(OR($D329=0,AK329="",$N329=0),"",
IF($G329=$E$6,
SUM(IF(OFFSET($R$23,,,($F329-1)*3-2,$D$3)=AK329,OFFSET($R$25,,,($F329-1)*3-2,$D$3)*OFFSET($B$23,1,,($F329-1)*3-2,1))),
IF($D329=1,$N329,
SUMIF(OFFSET(Orçamento!$D$1,$B329-1,,$C329,),$F330&amp;"-"&amp;AK329,OFFSET(Orçamento!$I$1,$B329-1,,$C329,))*$N329/$E330)))</f>
        <v/>
      </c>
    </row>
    <row r="331" spans="1:37" ht="13.15" customHeight="1">
      <c r="A331" s="206"/>
      <c r="B331" s="266" t="str" cm="1">
        <f t="array" aca="1" ref="B331" ca="1">IF($F329&gt;$E$2,"",IF($F$2=1,INDEX('QC rev00'!$M$10:$T$120,$F331,5),IF($F$2=2,INDEX(#REF!,$F331,5),INDEX(#REF!,$F331,5))))</f>
        <v/>
      </c>
      <c r="C331" s="266" t="str" cm="1">
        <f t="array" aca="1" ref="C331" ca="1">IF($F329&gt;$E$2,"",IF($F$2=1,INDEX('QC rev00'!$M$10:$T$120,$F331,6),IF($F$2=2,INDEX(#REF!,$F331,6),INDEX(#REF!,$F331,6))))</f>
        <v/>
      </c>
      <c r="D331" s="207"/>
      <c r="E331" s="207"/>
      <c r="F331" s="207" t="str">
        <f ca="1">IF(F329&gt;$E$2,"",MATCH(F329,'QC rev00'!$C$10:$C$120,))</f>
        <v/>
      </c>
      <c r="G331" s="753"/>
      <c r="H331" s="731"/>
      <c r="I331" s="732"/>
      <c r="J331" s="749"/>
      <c r="K331" s="750"/>
      <c r="L331" s="756"/>
      <c r="M331" s="735"/>
      <c r="N331" s="738"/>
      <c r="O331" s="741"/>
      <c r="P331" s="744"/>
      <c r="Q331" s="267" t="s">
        <v>91</v>
      </c>
      <c r="R331" s="588">
        <f t="shared" ref="R331:AK331" ca="1" si="323">IFERROR(R330*$O329,0)</f>
        <v>0</v>
      </c>
      <c r="S331" s="588">
        <f t="shared" ca="1" si="323"/>
        <v>0</v>
      </c>
      <c r="T331" s="588">
        <f t="shared" ca="1" si="323"/>
        <v>0</v>
      </c>
      <c r="U331" s="589">
        <f t="shared" ca="1" si="323"/>
        <v>0</v>
      </c>
      <c r="V331" s="588">
        <f t="shared" ca="1" si="323"/>
        <v>0</v>
      </c>
      <c r="W331" s="588">
        <f t="shared" ca="1" si="323"/>
        <v>0</v>
      </c>
      <c r="X331" s="588">
        <f t="shared" ca="1" si="323"/>
        <v>0</v>
      </c>
      <c r="Y331" s="588">
        <f t="shared" ca="1" si="323"/>
        <v>0</v>
      </c>
      <c r="Z331" s="588">
        <f t="shared" ca="1" si="323"/>
        <v>0</v>
      </c>
      <c r="AA331" s="588">
        <f t="shared" ca="1" si="323"/>
        <v>0</v>
      </c>
      <c r="AB331" s="588">
        <f t="shared" ca="1" si="323"/>
        <v>0</v>
      </c>
      <c r="AC331" s="588">
        <f t="shared" ca="1" si="323"/>
        <v>0</v>
      </c>
      <c r="AD331" s="588">
        <f t="shared" ca="1" si="323"/>
        <v>0</v>
      </c>
      <c r="AE331" s="588">
        <f t="shared" ca="1" si="323"/>
        <v>0</v>
      </c>
      <c r="AF331" s="588">
        <f t="shared" ca="1" si="323"/>
        <v>0</v>
      </c>
      <c r="AG331" s="588">
        <f t="shared" ca="1" si="323"/>
        <v>0</v>
      </c>
      <c r="AH331" s="588">
        <f t="shared" ca="1" si="323"/>
        <v>0</v>
      </c>
      <c r="AI331" s="588">
        <f t="shared" ca="1" si="323"/>
        <v>0</v>
      </c>
      <c r="AJ331" s="588">
        <f t="shared" ca="1" si="323"/>
        <v>0</v>
      </c>
      <c r="AK331" s="588">
        <f t="shared" ca="1" si="323"/>
        <v>0</v>
      </c>
    </row>
    <row r="332" spans="1:37" ht="13.15" customHeight="1">
      <c r="A332" s="206"/>
      <c r="B332" s="261">
        <f ca="1">IF($F332&gt;$E$2,0,IF(E332&lt;&gt;"",MATCH(F333&amp;" - Mapa",Orçamento!J:J,),0))</f>
        <v>0</v>
      </c>
      <c r="C332" s="215">
        <f ca="1">IF($D332&gt;1,_xlfn.MAXIFS(Orçamento!G:G,Orçamento!J:J,F333&amp;" - Mapa")+6-B332,0)</f>
        <v>0</v>
      </c>
      <c r="D332" s="261">
        <f ca="1">IF($F332&gt;$E$2,0,IF($G332=$E$6,$D$2,IF(E332&lt;&gt;"",_xlfn.MAXIFS(Orçamento!E:E,Orçamento!J:J,F333&amp;" - Mapa"),0)))</f>
        <v>0</v>
      </c>
      <c r="E332" s="215" t="str">
        <f ca="1">IF(F333="","",_xlfn.IFNA(MATCH($F333,'QC rev00'!$G$10:$G$120,),""))</f>
        <v/>
      </c>
      <c r="F332" s="207" cm="1">
        <f t="array" aca="1" ref="F332" ca="1">OFFSET(F332,-3,,,)+1</f>
        <v>104</v>
      </c>
      <c r="G332" s="751" t="str" cm="1">
        <f t="array" aca="1" ref="G332" ca="1">IF($F332&gt;$E$2,"",IF($F$2=1,INDEX('QC rev00'!$M$10:$T$120,$F334,2),IF($F$2=2,INDEX(#REF!,$F334,2),INDEX(#REF!,$F334,2))))</f>
        <v/>
      </c>
      <c r="H332" s="727" t="str" cm="1">
        <f t="array" aca="1" ref="H332" ca="1">IF($F332&gt;$E$2,"",IF($F$2=1,INDEX('QC rev00'!$M$10:$T$120,$F334,3),IF($F$2=2,INDEX(#REF!,$F334,3),INDEX(#REF!,$F334,3))))</f>
        <v/>
      </c>
      <c r="I332" s="728"/>
      <c r="J332" s="745"/>
      <c r="K332" s="746"/>
      <c r="L332" s="754" t="str" cm="1">
        <f t="array" aca="1" ref="L332" ca="1">IF($F332&gt;$E$2,"",IF($F$2=1,INDEX('QC rev00'!$M$10:$T$120,$F334,7),IF($F$2=2,INDEX(#REF!,$F334,7),INDEX(#REF!,$F334,7))))</f>
        <v/>
      </c>
      <c r="M332" s="733" t="str" cm="1">
        <f t="array" aca="1" ref="M332" ca="1">IF($F332&gt;$E$2,"",IF($F$2=1,INDEX('QC rev00'!$M$10:$T$120,$F334,8),IF($F$2=2,INDEX(#REF!,$F334,8),INDEX(#REF!,$F334,8))))</f>
        <v/>
      </c>
      <c r="N332" s="736" cm="1">
        <f t="array" aca="1" ref="N332" ca="1">IF($F332&gt;$E$2,0,IF(_xlfn.IFNA(MATCH($G332,Listas!$E$4:$E$206,),0)&gt;0,$F$5,IF($F$2=1,INDEX('QC rev00'!$M$10:$U$120,$F334,9),IF($F$2=2,INDEX(#REF!,$F334,9),INDEX(#REF!,$F334,9)))))</f>
        <v>0</v>
      </c>
      <c r="O332" s="739" cm="1">
        <f t="array" aca="1" ref="O332" ca="1">IF($F332&gt;$E$2,0,IF(_xlfn.IFNA(MATCH($G332,Listas!$E$4:$E$206,),0)&gt;0,1,IF($H$10=0,0,IF($F$2=1,INDEX('QC rev00'!$M$10:$BC$120,$F334,9+$F$3),IF($F$2=2,INDEX(#REF!,$F334,9+$F$3),INDEX(#REF!,$F334,9+$F$3)))*IF($E$5="X",1,1-$B334-$C334))))</f>
        <v>0</v>
      </c>
      <c r="P332" s="742">
        <f t="shared" ref="P332" ca="1" si="324">N332*O332</f>
        <v>0</v>
      </c>
      <c r="Q332" s="262" t="s">
        <v>89</v>
      </c>
      <c r="R332" s="308" t="str" cm="1">
        <f t="array" aca="1" ref="R332" ca="1">IF($D332=0,"",IF($G332=$E$6,INDEX(Orçamento!$U:$U,MATCH(R$21,Orçamento!$C:$C,),1),INDEX(Orçamento!$U:$U,$B332,1)))</f>
        <v/>
      </c>
      <c r="S332" s="309" t="str">
        <f ca="1">IF(S$21&gt;$D332,"",IF($G332=$E$6,INDEX(Orçamento!$U:$U,MATCH(S$21,Orçamento!$C:$C,),1),INDEX(Orçamento!$U:$U,MATCH(S$21&amp;"-"&amp;$F333,Orçamento!$F:$F,),1)))</f>
        <v/>
      </c>
      <c r="T332" s="309" t="str">
        <f ca="1">IF(T$21&gt;$D332,"",IF($G332=$E$6,INDEX(Orçamento!$U:$U,MATCH(T$21,Orçamento!$C:$C,),1),INDEX(Orçamento!$U:$U,MATCH(T$21&amp;"-"&amp;$F333,Orçamento!$F:$F,),1)))</f>
        <v/>
      </c>
      <c r="U332" s="310" t="str">
        <f ca="1">IF(U$21&gt;$D332,"",IF($G332=$E$6,INDEX(Orçamento!$U:$U,MATCH(U$21,Orçamento!$C:$C,),1),INDEX(Orçamento!$U:$U,MATCH(U$21&amp;"-"&amp;$F333,Orçamento!$F:$F,),1)))</f>
        <v/>
      </c>
      <c r="V332" s="309" t="str">
        <f ca="1">IF(V$21&gt;$D332,"",IF($G332=$E$6,INDEX(Orçamento!$U:$U,MATCH(V$21,Orçamento!$C:$C,),1),INDEX(Orçamento!$U:$U,MATCH(V$21&amp;"-"&amp;$F333,Orçamento!$F:$F,),1)))</f>
        <v/>
      </c>
      <c r="W332" s="309" t="str">
        <f ca="1">IF(W$21&gt;$D332,"",IF($G332=$E$6,INDEX(Orçamento!$U:$U,MATCH(W$21,Orçamento!$C:$C,),1),INDEX(Orçamento!$U:$U,MATCH(W$21&amp;"-"&amp;$F333,Orçamento!$F:$F,),1)))</f>
        <v/>
      </c>
      <c r="X332" s="309" t="str">
        <f ca="1">IF(X$21&gt;$D332,"",IF($G332=$E$6,INDEX(Orçamento!$U:$U,MATCH(X$21,Orçamento!$C:$C,),1),INDEX(Orçamento!$U:$U,MATCH(X$21&amp;"-"&amp;$F333,Orçamento!$F:$F,),1)))</f>
        <v/>
      </c>
      <c r="Y332" s="309" t="str">
        <f ca="1">IF(Y$21&gt;$D332,"",IF($G332=$E$6,INDEX(Orçamento!$U:$U,MATCH(Y$21,Orçamento!$C:$C,),1),INDEX(Orçamento!$U:$U,MATCH(Y$21&amp;"-"&amp;$F333,Orçamento!$F:$F,),1)))</f>
        <v/>
      </c>
      <c r="Z332" s="309" t="str">
        <f ca="1">IF(Z$21&gt;$D332,"",IF($G332=$E$6,INDEX(Orçamento!$U:$U,MATCH(Z$21,Orçamento!$C:$C,),1),INDEX(Orçamento!$U:$U,MATCH(Z$21&amp;"-"&amp;$F333,Orçamento!$F:$F,),1)))</f>
        <v/>
      </c>
      <c r="AA332" s="311" t="str">
        <f ca="1">IF(AA$21&gt;$D332,"",IF($G332=$E$6,INDEX(Orçamento!$U:$U,MATCH(AA$21,Orçamento!$C:$C,),1),INDEX(Orçamento!$U:$U,MATCH(AA$21&amp;"-"&amp;$F333,Orçamento!$F:$F,),1)))</f>
        <v/>
      </c>
      <c r="AB332" s="311" t="str">
        <f ca="1">IF(AB$21&gt;$D332,"",IF($G332=$E$6,INDEX(Orçamento!$U:$U,MATCH(AB$21,Orçamento!$C:$C,),1),INDEX(Orçamento!$U:$U,MATCH(AB$21&amp;"-"&amp;$F333,Orçamento!$F:$F,),1)))</f>
        <v/>
      </c>
      <c r="AC332" s="311" t="str">
        <f ca="1">IF(AC$21&gt;$D332,"",IF($G332=$E$6,INDEX(Orçamento!$U:$U,MATCH(AC$21,Orçamento!$C:$C,),1),INDEX(Orçamento!$U:$U,MATCH(AC$21&amp;"-"&amp;$F333,Orçamento!$F:$F,),1)))</f>
        <v/>
      </c>
      <c r="AD332" s="311" t="str">
        <f ca="1">IF(AD$21&gt;$D332,"",IF($G332=$E$6,INDEX(Orçamento!$U:$U,MATCH(AD$21,Orçamento!$C:$C,),1),INDEX(Orçamento!$U:$U,MATCH(AD$21&amp;"-"&amp;$F333,Orçamento!$F:$F,),1)))</f>
        <v/>
      </c>
      <c r="AE332" s="311" t="str">
        <f ca="1">IF(AE$21&gt;$D332,"",IF($G332=$E$6,INDEX(Orçamento!$U:$U,MATCH(AE$21,Orçamento!$C:$C,),1),INDEX(Orçamento!$U:$U,MATCH(AE$21&amp;"-"&amp;$F333,Orçamento!$F:$F,),1)))</f>
        <v/>
      </c>
      <c r="AF332" s="311" t="str">
        <f ca="1">IF(AF$21&gt;$D332,"",IF($G332=$E$6,INDEX(Orçamento!$U:$U,MATCH(AF$21,Orçamento!$C:$C,),1),INDEX(Orçamento!$U:$U,MATCH(AF$21&amp;"-"&amp;$F333,Orçamento!$F:$F,),1)))</f>
        <v/>
      </c>
      <c r="AG332" s="311" t="str">
        <f ca="1">IF(AG$21&gt;$D332,"",IF($G332=$E$6,INDEX(Orçamento!$U:$U,MATCH(AG$21,Orçamento!$C:$C,),1),INDEX(Orçamento!$U:$U,MATCH(AG$21&amp;"-"&amp;$F333,Orçamento!$F:$F,),1)))</f>
        <v/>
      </c>
      <c r="AH332" s="311" t="str">
        <f ca="1">IF(AH$21&gt;$D332,"",IF($G332=$E$6,INDEX(Orçamento!$U:$U,MATCH(AH$21,Orçamento!$C:$C,),1),INDEX(Orçamento!$U:$U,MATCH(AH$21&amp;"-"&amp;$F333,Orçamento!$F:$F,),1)))</f>
        <v/>
      </c>
      <c r="AI332" s="311" t="str">
        <f ca="1">IF(AI$21&gt;$D332,"",IF($G332=$E$6,INDEX(Orçamento!$U:$U,MATCH(AI$21,Orçamento!$C:$C,),1),INDEX(Orçamento!$U:$U,MATCH(AI$21&amp;"-"&amp;$F333,Orçamento!$F:$F,),1)))</f>
        <v/>
      </c>
      <c r="AJ332" s="311" t="str">
        <f ca="1">IF(AJ$21&gt;$D332,"",IF($G332=$E$6,INDEX(Orçamento!$U:$U,MATCH(AJ$21,Orçamento!$C:$C,),1),INDEX(Orçamento!$U:$U,MATCH(AJ$21&amp;"-"&amp;$F333,Orçamento!$F:$F,),1)))</f>
        <v/>
      </c>
      <c r="AK332" s="311" t="str">
        <f ca="1">IF(AK$21&gt;$D332,"",IF($G332=$E$6,INDEX(Orçamento!$U:$U,MATCH(AK$21,Orçamento!$C:$C,),1),INDEX(Orçamento!$U:$U,MATCH(AK$21&amp;"-"&amp;$F333,Orçamento!$F:$F,),1)))</f>
        <v/>
      </c>
    </row>
    <row r="333" spans="1:37" ht="13.15" customHeight="1">
      <c r="A333" s="206"/>
      <c r="B333" s="263">
        <f t="shared" ref="B333" ca="1" si="325">IF($F332&gt;$E$2,0,(1/(1-B334-C334))*(B334+C334))</f>
        <v>0</v>
      </c>
      <c r="C333" s="264" cm="1">
        <f t="array" aca="1" ref="C333" ca="1">IF(ROUND(SUM(IF(R332:AK332&lt;&gt;"",(R333:AK333)))-N332,3)&lt;&gt;0,"X",0)</f>
        <v>0</v>
      </c>
      <c r="D333" s="206"/>
      <c r="E333" s="215" t="str" cm="1">
        <f t="array" aca="1" ref="E333" ca="1">IF($F332&gt;$E$2,"",INDEX('QC rev00'!$J$9:$J$120,1+E332,1))</f>
        <v/>
      </c>
      <c r="F333" s="215" t="str" cm="1">
        <f t="array" aca="1" ref="F333" ca="1">IF($F332&gt;$E$2,"",IF($F$2=1,INDEX('QC rev00'!$M$10:$T$120,$F334,1),IF($F$2=2,INDEX(#REF!,$F334,1),INDEX(#REF!,$F334,1))))</f>
        <v/>
      </c>
      <c r="G333" s="752"/>
      <c r="H333" s="729"/>
      <c r="I333" s="730"/>
      <c r="J333" s="747"/>
      <c r="K333" s="748"/>
      <c r="L333" s="755"/>
      <c r="M333" s="734"/>
      <c r="N333" s="737"/>
      <c r="O333" s="740"/>
      <c r="P333" s="743"/>
      <c r="Q333" s="265" t="s">
        <v>90</v>
      </c>
      <c r="R333" s="312" t="str" cm="1">
        <f t="array" aca="1" ref="R333" ca="1">IF(OR($D332=0,R332="",$N332=0),"",
IF($G332=$E$6,
SUM(IF(OFFSET($R$23,,,($F332-1)*3-2,$D$3)=R332,OFFSET($R$25,,,($F332-1)*3-2,$D$3)*OFFSET($B$23,1,,($F332-1)*3-2,1))),
IF($D332=1,$N332,
SUMIF(OFFSET(Orçamento!$D$1,$B332-1,,$C332,),$F333&amp;"-"&amp;R332,OFFSET(Orçamento!$I$1,$B332-1,,$C332,))*$N332/$E333)))</f>
        <v/>
      </c>
      <c r="S333" s="312" t="str" cm="1">
        <f t="array" aca="1" ref="S333" ca="1">IF(OR($D332=0,S332="",$N332=0),"",
IF($G332=$E$6,
SUM(IF(OFFSET($R$23,,,($F332-1)*3-2,$D$3)=S332,OFFSET($R$25,,,($F332-1)*3-2,$D$3)*OFFSET($B$23,1,,($F332-1)*3-2,1))),
IF($D332=1,$N332,
SUMIF(OFFSET(Orçamento!$D$1,$B332-1,,$C332,),$F333&amp;"-"&amp;S332,OFFSET(Orçamento!$I$1,$B332-1,,$C332,))*$N332/$E333)))</f>
        <v/>
      </c>
      <c r="T333" s="312" t="str" cm="1">
        <f t="array" aca="1" ref="T333" ca="1">IF(OR($D332=0,T332="",$N332=0),"",
IF($G332=$E$6,
SUM(IF(OFFSET($R$23,,,($F332-1)*3-2,$D$3)=T332,OFFSET($R$25,,,($F332-1)*3-2,$D$3)*OFFSET($B$23,1,,($F332-1)*3-2,1))),
IF($D332=1,$N332,
SUMIF(OFFSET(Orçamento!$D$1,$B332-1,,$C332,),$F333&amp;"-"&amp;T332,OFFSET(Orçamento!$I$1,$B332-1,,$C332,))*$N332/$E333)))</f>
        <v/>
      </c>
      <c r="U333" s="313" t="str" cm="1">
        <f t="array" aca="1" ref="U333" ca="1">IF(OR($D332=0,U332="",$N332=0),"",
IF($G332=$E$6,
SUM(IF(OFFSET($R$23,,,($F332-1)*3-2,$D$3)=U332,OFFSET($R$25,,,($F332-1)*3-2,$D$3)*OFFSET($B$23,1,,($F332-1)*3-2,1))),
IF($D332=1,$N332,
SUMIF(OFFSET(Orçamento!$D$1,$B332-1,,$C332,),$F333&amp;"-"&amp;U332,OFFSET(Orçamento!$I$1,$B332-1,,$C332,))*$N332/$E333)))</f>
        <v/>
      </c>
      <c r="V333" s="312" t="str" cm="1">
        <f t="array" aca="1" ref="V333" ca="1">IF(OR($D332=0,V332="",$N332=0),"",
IF($G332=$E$6,
SUM(IF(OFFSET($R$23,,,($F332-1)*3-2,$D$3)=V332,OFFSET($R$25,,,($F332-1)*3-2,$D$3)*OFFSET($B$23,1,,($F332-1)*3-2,1))),
IF($D332=1,$N332,
SUMIF(OFFSET(Orçamento!$D$1,$B332-1,,$C332,),$F333&amp;"-"&amp;V332,OFFSET(Orçamento!$I$1,$B332-1,,$C332,))*$N332/$E333)))</f>
        <v/>
      </c>
      <c r="W333" s="312" t="str" cm="1">
        <f t="array" aca="1" ref="W333" ca="1">IF(OR($D332=0,W332="",$N332=0),"",
IF($G332=$E$6,
SUM(IF(OFFSET($R$23,,,($F332-1)*3-2,$D$3)=W332,OFFSET($R$25,,,($F332-1)*3-2,$D$3)*OFFSET($B$23,1,,($F332-1)*3-2,1))),
IF($D332=1,$N332,
SUMIF(OFFSET(Orçamento!$D$1,$B332-1,,$C332,),$F333&amp;"-"&amp;W332,OFFSET(Orçamento!$I$1,$B332-1,,$C332,))*$N332/$E333)))</f>
        <v/>
      </c>
      <c r="X333" s="312" t="str" cm="1">
        <f t="array" aca="1" ref="X333" ca="1">IF(OR($D332=0,X332="",$N332=0),"",
IF($G332=$E$6,
SUM(IF(OFFSET($R$23,,,($F332-1)*3-2,$D$3)=X332,OFFSET($R$25,,,($F332-1)*3-2,$D$3)*OFFSET($B$23,1,,($F332-1)*3-2,1))),
IF($D332=1,$N332,
SUMIF(OFFSET(Orçamento!$D$1,$B332-1,,$C332,),$F333&amp;"-"&amp;X332,OFFSET(Orçamento!$I$1,$B332-1,,$C332,))*$N332/$E333)))</f>
        <v/>
      </c>
      <c r="Y333" s="312" t="str" cm="1">
        <f t="array" aca="1" ref="Y333" ca="1">IF(OR($D332=0,Y332="",$N332=0),"",
IF($G332=$E$6,
SUM(IF(OFFSET($R$23,,,($F332-1)*3-2,$D$3)=Y332,OFFSET($R$25,,,($F332-1)*3-2,$D$3)*OFFSET($B$23,1,,($F332-1)*3-2,1))),
IF($D332=1,$N332,
SUMIF(OFFSET(Orçamento!$D$1,$B332-1,,$C332,),$F333&amp;"-"&amp;Y332,OFFSET(Orçamento!$I$1,$B332-1,,$C332,))*$N332/$E333)))</f>
        <v/>
      </c>
      <c r="Z333" s="312" t="str" cm="1">
        <f t="array" aca="1" ref="Z333" ca="1">IF(OR($D332=0,Z332="",$N332=0),"",
IF($G332=$E$6,
SUM(IF(OFFSET($R$23,,,($F332-1)*3-2,$D$3)=Z332,OFFSET($R$25,,,($F332-1)*3-2,$D$3)*OFFSET($B$23,1,,($F332-1)*3-2,1))),
IF($D332=1,$N332,
SUMIF(OFFSET(Orçamento!$D$1,$B332-1,,$C332,),$F333&amp;"-"&amp;Z332,OFFSET(Orçamento!$I$1,$B332-1,,$C332,))*$N332/$E333)))</f>
        <v/>
      </c>
      <c r="AA333" s="314" t="str" cm="1">
        <f t="array" aca="1" ref="AA333" ca="1">IF(OR($D332=0,AA332="",$N332=0),"",
IF($G332=$E$6,
SUM(IF(OFFSET($R$23,,,($F332-1)*3-2,$D$3)=AA332,OFFSET($R$25,,,($F332-1)*3-2,$D$3)*OFFSET($B$23,1,,($F332-1)*3-2,1))),
IF($D332=1,$N332,
SUMIF(OFFSET(Orçamento!$D$1,$B332-1,,$C332,),$F333&amp;"-"&amp;AA332,OFFSET(Orçamento!$I$1,$B332-1,,$C332,))*$N332/$E333)))</f>
        <v/>
      </c>
      <c r="AB333" s="314" t="str" cm="1">
        <f t="array" aca="1" ref="AB333" ca="1">IF(OR($D332=0,AB332="",$N332=0),"",
IF($G332=$E$6,
SUM(IF(OFFSET($R$23,,,($F332-1)*3-2,$D$3)=AB332,OFFSET($R$25,,,($F332-1)*3-2,$D$3)*OFFSET($B$23,1,,($F332-1)*3-2,1))),
IF($D332=1,$N332,
SUMIF(OFFSET(Orçamento!$D$1,$B332-1,,$C332,),$F333&amp;"-"&amp;AB332,OFFSET(Orçamento!$I$1,$B332-1,,$C332,))*$N332/$E333)))</f>
        <v/>
      </c>
      <c r="AC333" s="314" t="str" cm="1">
        <f t="array" aca="1" ref="AC333" ca="1">IF(OR($D332=0,AC332="",$N332=0),"",
IF($G332=$E$6,
SUM(IF(OFFSET($R$23,,,($F332-1)*3-2,$D$3)=AC332,OFFSET($R$25,,,($F332-1)*3-2,$D$3)*OFFSET($B$23,1,,($F332-1)*3-2,1))),
IF($D332=1,$N332,
SUMIF(OFFSET(Orçamento!$D$1,$B332-1,,$C332,),$F333&amp;"-"&amp;AC332,OFFSET(Orçamento!$I$1,$B332-1,,$C332,))*$N332/$E333)))</f>
        <v/>
      </c>
      <c r="AD333" s="314" t="str" cm="1">
        <f t="array" aca="1" ref="AD333" ca="1">IF(OR($D332=0,AD332="",$N332=0),"",
IF($G332=$E$6,
SUM(IF(OFFSET($R$23,,,($F332-1)*3-2,$D$3)=AD332,OFFSET($R$25,,,($F332-1)*3-2,$D$3)*OFFSET($B$23,1,,($F332-1)*3-2,1))),
IF($D332=1,$N332,
SUMIF(OFFSET(Orçamento!$D$1,$B332-1,,$C332,),$F333&amp;"-"&amp;AD332,OFFSET(Orçamento!$I$1,$B332-1,,$C332,))*$N332/$E333)))</f>
        <v/>
      </c>
      <c r="AE333" s="314" t="str" cm="1">
        <f t="array" aca="1" ref="AE333" ca="1">IF(OR($D332=0,AE332="",$N332=0),"",
IF($G332=$E$6,
SUM(IF(OFFSET($R$23,,,($F332-1)*3-2,$D$3)=AE332,OFFSET($R$25,,,($F332-1)*3-2,$D$3)*OFFSET($B$23,1,,($F332-1)*3-2,1))),
IF($D332=1,$N332,
SUMIF(OFFSET(Orçamento!$D$1,$B332-1,,$C332,),$F333&amp;"-"&amp;AE332,OFFSET(Orçamento!$I$1,$B332-1,,$C332,))*$N332/$E333)))</f>
        <v/>
      </c>
      <c r="AF333" s="314" t="str" cm="1">
        <f t="array" aca="1" ref="AF333" ca="1">IF(OR($D332=0,AF332="",$N332=0),"",
IF($G332=$E$6,
SUM(IF(OFFSET($R$23,,,($F332-1)*3-2,$D$3)=AF332,OFFSET($R$25,,,($F332-1)*3-2,$D$3)*OFFSET($B$23,1,,($F332-1)*3-2,1))),
IF($D332=1,$N332,
SUMIF(OFFSET(Orçamento!$D$1,$B332-1,,$C332,),$F333&amp;"-"&amp;AF332,OFFSET(Orçamento!$I$1,$B332-1,,$C332,))*$N332/$E333)))</f>
        <v/>
      </c>
      <c r="AG333" s="314" t="str" cm="1">
        <f t="array" aca="1" ref="AG333" ca="1">IF(OR($D332=0,AG332="",$N332=0),"",
IF($G332=$E$6,
SUM(IF(OFFSET($R$23,,,($F332-1)*3-2,$D$3)=AG332,OFFSET($R$25,,,($F332-1)*3-2,$D$3)*OFFSET($B$23,1,,($F332-1)*3-2,1))),
IF($D332=1,$N332,
SUMIF(OFFSET(Orçamento!$D$1,$B332-1,,$C332,),$F333&amp;"-"&amp;AG332,OFFSET(Orçamento!$I$1,$B332-1,,$C332,))*$N332/$E333)))</f>
        <v/>
      </c>
      <c r="AH333" s="314" t="str" cm="1">
        <f t="array" aca="1" ref="AH333" ca="1">IF(OR($D332=0,AH332="",$N332=0),"",
IF($G332=$E$6,
SUM(IF(OFFSET($R$23,,,($F332-1)*3-2,$D$3)=AH332,OFFSET($R$25,,,($F332-1)*3-2,$D$3)*OFFSET($B$23,1,,($F332-1)*3-2,1))),
IF($D332=1,$N332,
SUMIF(OFFSET(Orçamento!$D$1,$B332-1,,$C332,),$F333&amp;"-"&amp;AH332,OFFSET(Orçamento!$I$1,$B332-1,,$C332,))*$N332/$E333)))</f>
        <v/>
      </c>
      <c r="AI333" s="314" t="str" cm="1">
        <f t="array" aca="1" ref="AI333" ca="1">IF(OR($D332=0,AI332="",$N332=0),"",
IF($G332=$E$6,
SUM(IF(OFFSET($R$23,,,($F332-1)*3-2,$D$3)=AI332,OFFSET($R$25,,,($F332-1)*3-2,$D$3)*OFFSET($B$23,1,,($F332-1)*3-2,1))),
IF($D332=1,$N332,
SUMIF(OFFSET(Orçamento!$D$1,$B332-1,,$C332,),$F333&amp;"-"&amp;AI332,OFFSET(Orçamento!$I$1,$B332-1,,$C332,))*$N332/$E333)))</f>
        <v/>
      </c>
      <c r="AJ333" s="314" t="str" cm="1">
        <f t="array" aca="1" ref="AJ333" ca="1">IF(OR($D332=0,AJ332="",$N332=0),"",
IF($G332=$E$6,
SUM(IF(OFFSET($R$23,,,($F332-1)*3-2,$D$3)=AJ332,OFFSET($R$25,,,($F332-1)*3-2,$D$3)*OFFSET($B$23,1,,($F332-1)*3-2,1))),
IF($D332=1,$N332,
SUMIF(OFFSET(Orçamento!$D$1,$B332-1,,$C332,),$F333&amp;"-"&amp;AJ332,OFFSET(Orçamento!$I$1,$B332-1,,$C332,))*$N332/$E333)))</f>
        <v/>
      </c>
      <c r="AK333" s="314" t="str" cm="1">
        <f t="array" aca="1" ref="AK333" ca="1">IF(OR($D332=0,AK332="",$N332=0),"",
IF($G332=$E$6,
SUM(IF(OFFSET($R$23,,,($F332-1)*3-2,$D$3)=AK332,OFFSET($R$25,,,($F332-1)*3-2,$D$3)*OFFSET($B$23,1,,($F332-1)*3-2,1))),
IF($D332=1,$N332,
SUMIF(OFFSET(Orçamento!$D$1,$B332-1,,$C332,),$F333&amp;"-"&amp;AK332,OFFSET(Orçamento!$I$1,$B332-1,,$C332,))*$N332/$E333)))</f>
        <v/>
      </c>
    </row>
    <row r="334" spans="1:37" ht="13.15" customHeight="1">
      <c r="A334" s="206"/>
      <c r="B334" s="266" t="str" cm="1">
        <f t="array" aca="1" ref="B334" ca="1">IF($F332&gt;$E$2,"",IF($F$2=1,INDEX('QC rev00'!$M$10:$T$120,$F334,5),IF($F$2=2,INDEX(#REF!,$F334,5),INDEX(#REF!,$F334,5))))</f>
        <v/>
      </c>
      <c r="C334" s="266" t="str" cm="1">
        <f t="array" aca="1" ref="C334" ca="1">IF($F332&gt;$E$2,"",IF($F$2=1,INDEX('QC rev00'!$M$10:$T$120,$F334,6),IF($F$2=2,INDEX(#REF!,$F334,6),INDEX(#REF!,$F334,6))))</f>
        <v/>
      </c>
      <c r="D334" s="207"/>
      <c r="E334" s="207"/>
      <c r="F334" s="207" t="str">
        <f ca="1">IF(F332&gt;$E$2,"",MATCH(F332,'QC rev00'!$C$10:$C$120,))</f>
        <v/>
      </c>
      <c r="G334" s="753"/>
      <c r="H334" s="731"/>
      <c r="I334" s="732"/>
      <c r="J334" s="749"/>
      <c r="K334" s="750"/>
      <c r="L334" s="756"/>
      <c r="M334" s="735"/>
      <c r="N334" s="738"/>
      <c r="O334" s="741"/>
      <c r="P334" s="744"/>
      <c r="Q334" s="267" t="s">
        <v>91</v>
      </c>
      <c r="R334" s="588">
        <f t="shared" ref="R334:AK334" ca="1" si="326">IFERROR(R333*$O332,0)</f>
        <v>0</v>
      </c>
      <c r="S334" s="588">
        <f t="shared" ca="1" si="326"/>
        <v>0</v>
      </c>
      <c r="T334" s="588">
        <f t="shared" ca="1" si="326"/>
        <v>0</v>
      </c>
      <c r="U334" s="589">
        <f t="shared" ca="1" si="326"/>
        <v>0</v>
      </c>
      <c r="V334" s="588">
        <f t="shared" ca="1" si="326"/>
        <v>0</v>
      </c>
      <c r="W334" s="588">
        <f t="shared" ca="1" si="326"/>
        <v>0</v>
      </c>
      <c r="X334" s="588">
        <f t="shared" ca="1" si="326"/>
        <v>0</v>
      </c>
      <c r="Y334" s="588">
        <f t="shared" ca="1" si="326"/>
        <v>0</v>
      </c>
      <c r="Z334" s="588">
        <f t="shared" ca="1" si="326"/>
        <v>0</v>
      </c>
      <c r="AA334" s="588">
        <f t="shared" ca="1" si="326"/>
        <v>0</v>
      </c>
      <c r="AB334" s="588">
        <f t="shared" ca="1" si="326"/>
        <v>0</v>
      </c>
      <c r="AC334" s="588">
        <f t="shared" ca="1" si="326"/>
        <v>0</v>
      </c>
      <c r="AD334" s="588">
        <f t="shared" ca="1" si="326"/>
        <v>0</v>
      </c>
      <c r="AE334" s="588">
        <f t="shared" ca="1" si="326"/>
        <v>0</v>
      </c>
      <c r="AF334" s="588">
        <f t="shared" ca="1" si="326"/>
        <v>0</v>
      </c>
      <c r="AG334" s="588">
        <f t="shared" ca="1" si="326"/>
        <v>0</v>
      </c>
      <c r="AH334" s="588">
        <f t="shared" ca="1" si="326"/>
        <v>0</v>
      </c>
      <c r="AI334" s="588">
        <f t="shared" ca="1" si="326"/>
        <v>0</v>
      </c>
      <c r="AJ334" s="588">
        <f t="shared" ca="1" si="326"/>
        <v>0</v>
      </c>
      <c r="AK334" s="588">
        <f t="shared" ca="1" si="326"/>
        <v>0</v>
      </c>
    </row>
    <row r="335" spans="1:37" ht="13.15" customHeight="1">
      <c r="A335" s="206"/>
      <c r="B335" s="261">
        <f ca="1">IF($F335&gt;$E$2,0,IF(E335&lt;&gt;"",MATCH(F336&amp;" - Mapa",Orçamento!J:J,),0))</f>
        <v>0</v>
      </c>
      <c r="C335" s="215">
        <f ca="1">IF($D335&gt;1,_xlfn.MAXIFS(Orçamento!G:G,Orçamento!J:J,F336&amp;" - Mapa")+6-B335,0)</f>
        <v>0</v>
      </c>
      <c r="D335" s="261">
        <f ca="1">IF($F335&gt;$E$2,0,IF($G335=$E$6,$D$2,IF(E335&lt;&gt;"",_xlfn.MAXIFS(Orçamento!E:E,Orçamento!J:J,F336&amp;" - Mapa"),0)))</f>
        <v>0</v>
      </c>
      <c r="E335" s="215" t="str">
        <f ca="1">IF(F336="","",_xlfn.IFNA(MATCH($F336,'QC rev00'!$G$10:$G$120,),""))</f>
        <v/>
      </c>
      <c r="F335" s="207" cm="1">
        <f t="array" aca="1" ref="F335" ca="1">OFFSET(F335,-3,,,)+1</f>
        <v>105</v>
      </c>
      <c r="G335" s="751" t="str" cm="1">
        <f t="array" aca="1" ref="G335" ca="1">IF($F335&gt;$E$2,"",IF($F$2=1,INDEX('QC rev00'!$M$10:$T$120,$F337,2),IF($F$2=2,INDEX(#REF!,$F337,2),INDEX(#REF!,$F337,2))))</f>
        <v/>
      </c>
      <c r="H335" s="727" t="str" cm="1">
        <f t="array" aca="1" ref="H335" ca="1">IF($F335&gt;$E$2,"",IF($F$2=1,INDEX('QC rev00'!$M$10:$T$120,$F337,3),IF($F$2=2,INDEX(#REF!,$F337,3),INDEX(#REF!,$F337,3))))</f>
        <v/>
      </c>
      <c r="I335" s="728"/>
      <c r="J335" s="745"/>
      <c r="K335" s="746"/>
      <c r="L335" s="754" t="str" cm="1">
        <f t="array" aca="1" ref="L335" ca="1">IF($F335&gt;$E$2,"",IF($F$2=1,INDEX('QC rev00'!$M$10:$T$120,$F337,7),IF($F$2=2,INDEX(#REF!,$F337,7),INDEX(#REF!,$F337,7))))</f>
        <v/>
      </c>
      <c r="M335" s="733" t="str" cm="1">
        <f t="array" aca="1" ref="M335" ca="1">IF($F335&gt;$E$2,"",IF($F$2=1,INDEX('QC rev00'!$M$10:$T$120,$F337,8),IF($F$2=2,INDEX(#REF!,$F337,8),INDEX(#REF!,$F337,8))))</f>
        <v/>
      </c>
      <c r="N335" s="736" cm="1">
        <f t="array" aca="1" ref="N335" ca="1">IF($F335&gt;$E$2,0,IF(_xlfn.IFNA(MATCH($G335,Listas!$E$4:$E$206,),0)&gt;0,$F$5,IF($F$2=1,INDEX('QC rev00'!$M$10:$U$120,$F337,9),IF($F$2=2,INDEX(#REF!,$F337,9),INDEX(#REF!,$F337,9)))))</f>
        <v>0</v>
      </c>
      <c r="O335" s="739" cm="1">
        <f t="array" aca="1" ref="O335" ca="1">IF($F335&gt;$E$2,0,IF(_xlfn.IFNA(MATCH($G335,Listas!$E$4:$E$206,),0)&gt;0,1,IF($H$10=0,0,IF($F$2=1,INDEX('QC rev00'!$M$10:$BC$120,$F337,9+$F$3),IF($F$2=2,INDEX(#REF!,$F337,9+$F$3),INDEX(#REF!,$F337,9+$F$3)))*IF($E$5="X",1,1-$B337-$C337))))</f>
        <v>0</v>
      </c>
      <c r="P335" s="742">
        <f t="shared" ref="P335" ca="1" si="327">N335*O335</f>
        <v>0</v>
      </c>
      <c r="Q335" s="262" t="s">
        <v>89</v>
      </c>
      <c r="R335" s="308" t="str" cm="1">
        <f t="array" aca="1" ref="R335" ca="1">IF($D335=0,"",IF($G335=$E$6,INDEX(Orçamento!$U:$U,MATCH(R$21,Orçamento!$C:$C,),1),INDEX(Orçamento!$U:$U,$B335,1)))</f>
        <v/>
      </c>
      <c r="S335" s="309" t="str">
        <f ca="1">IF(S$21&gt;$D335,"",IF($G335=$E$6,INDEX(Orçamento!$U:$U,MATCH(S$21,Orçamento!$C:$C,),1),INDEX(Orçamento!$U:$U,MATCH(S$21&amp;"-"&amp;$F336,Orçamento!$F:$F,),1)))</f>
        <v/>
      </c>
      <c r="T335" s="309" t="str">
        <f ca="1">IF(T$21&gt;$D335,"",IF($G335=$E$6,INDEX(Orçamento!$U:$U,MATCH(T$21,Orçamento!$C:$C,),1),INDEX(Orçamento!$U:$U,MATCH(T$21&amp;"-"&amp;$F336,Orçamento!$F:$F,),1)))</f>
        <v/>
      </c>
      <c r="U335" s="310" t="str">
        <f ca="1">IF(U$21&gt;$D335,"",IF($G335=$E$6,INDEX(Orçamento!$U:$U,MATCH(U$21,Orçamento!$C:$C,),1),INDEX(Orçamento!$U:$U,MATCH(U$21&amp;"-"&amp;$F336,Orçamento!$F:$F,),1)))</f>
        <v/>
      </c>
      <c r="V335" s="309" t="str">
        <f ca="1">IF(V$21&gt;$D335,"",IF($G335=$E$6,INDEX(Orçamento!$U:$U,MATCH(V$21,Orçamento!$C:$C,),1),INDEX(Orçamento!$U:$U,MATCH(V$21&amp;"-"&amp;$F336,Orçamento!$F:$F,),1)))</f>
        <v/>
      </c>
      <c r="W335" s="309" t="str">
        <f ca="1">IF(W$21&gt;$D335,"",IF($G335=$E$6,INDEX(Orçamento!$U:$U,MATCH(W$21,Orçamento!$C:$C,),1),INDEX(Orçamento!$U:$U,MATCH(W$21&amp;"-"&amp;$F336,Orçamento!$F:$F,),1)))</f>
        <v/>
      </c>
      <c r="X335" s="309" t="str">
        <f ca="1">IF(X$21&gt;$D335,"",IF($G335=$E$6,INDEX(Orçamento!$U:$U,MATCH(X$21,Orçamento!$C:$C,),1),INDEX(Orçamento!$U:$U,MATCH(X$21&amp;"-"&amp;$F336,Orçamento!$F:$F,),1)))</f>
        <v/>
      </c>
      <c r="Y335" s="309" t="str">
        <f ca="1">IF(Y$21&gt;$D335,"",IF($G335=$E$6,INDEX(Orçamento!$U:$U,MATCH(Y$21,Orçamento!$C:$C,),1),INDEX(Orçamento!$U:$U,MATCH(Y$21&amp;"-"&amp;$F336,Orçamento!$F:$F,),1)))</f>
        <v/>
      </c>
      <c r="Z335" s="309" t="str">
        <f ca="1">IF(Z$21&gt;$D335,"",IF($G335=$E$6,INDEX(Orçamento!$U:$U,MATCH(Z$21,Orçamento!$C:$C,),1),INDEX(Orçamento!$U:$U,MATCH(Z$21&amp;"-"&amp;$F336,Orçamento!$F:$F,),1)))</f>
        <v/>
      </c>
      <c r="AA335" s="311" t="str">
        <f ca="1">IF(AA$21&gt;$D335,"",IF($G335=$E$6,INDEX(Orçamento!$U:$U,MATCH(AA$21,Orçamento!$C:$C,),1),INDEX(Orçamento!$U:$U,MATCH(AA$21&amp;"-"&amp;$F336,Orçamento!$F:$F,),1)))</f>
        <v/>
      </c>
      <c r="AB335" s="311" t="str">
        <f ca="1">IF(AB$21&gt;$D335,"",IF($G335=$E$6,INDEX(Orçamento!$U:$U,MATCH(AB$21,Orçamento!$C:$C,),1),INDEX(Orçamento!$U:$U,MATCH(AB$21&amp;"-"&amp;$F336,Orçamento!$F:$F,),1)))</f>
        <v/>
      </c>
      <c r="AC335" s="311" t="str">
        <f ca="1">IF(AC$21&gt;$D335,"",IF($G335=$E$6,INDEX(Orçamento!$U:$U,MATCH(AC$21,Orçamento!$C:$C,),1),INDEX(Orçamento!$U:$U,MATCH(AC$21&amp;"-"&amp;$F336,Orçamento!$F:$F,),1)))</f>
        <v/>
      </c>
      <c r="AD335" s="311" t="str">
        <f ca="1">IF(AD$21&gt;$D335,"",IF($G335=$E$6,INDEX(Orçamento!$U:$U,MATCH(AD$21,Orçamento!$C:$C,),1),INDEX(Orçamento!$U:$U,MATCH(AD$21&amp;"-"&amp;$F336,Orçamento!$F:$F,),1)))</f>
        <v/>
      </c>
      <c r="AE335" s="311" t="str">
        <f ca="1">IF(AE$21&gt;$D335,"",IF($G335=$E$6,INDEX(Orçamento!$U:$U,MATCH(AE$21,Orçamento!$C:$C,),1),INDEX(Orçamento!$U:$U,MATCH(AE$21&amp;"-"&amp;$F336,Orçamento!$F:$F,),1)))</f>
        <v/>
      </c>
      <c r="AF335" s="311" t="str">
        <f ca="1">IF(AF$21&gt;$D335,"",IF($G335=$E$6,INDEX(Orçamento!$U:$U,MATCH(AF$21,Orçamento!$C:$C,),1),INDEX(Orçamento!$U:$U,MATCH(AF$21&amp;"-"&amp;$F336,Orçamento!$F:$F,),1)))</f>
        <v/>
      </c>
      <c r="AG335" s="311" t="str">
        <f ca="1">IF(AG$21&gt;$D335,"",IF($G335=$E$6,INDEX(Orçamento!$U:$U,MATCH(AG$21,Orçamento!$C:$C,),1),INDEX(Orçamento!$U:$U,MATCH(AG$21&amp;"-"&amp;$F336,Orçamento!$F:$F,),1)))</f>
        <v/>
      </c>
      <c r="AH335" s="311" t="str">
        <f ca="1">IF(AH$21&gt;$D335,"",IF($G335=$E$6,INDEX(Orçamento!$U:$U,MATCH(AH$21,Orçamento!$C:$C,),1),INDEX(Orçamento!$U:$U,MATCH(AH$21&amp;"-"&amp;$F336,Orçamento!$F:$F,),1)))</f>
        <v/>
      </c>
      <c r="AI335" s="311" t="str">
        <f ca="1">IF(AI$21&gt;$D335,"",IF($G335=$E$6,INDEX(Orçamento!$U:$U,MATCH(AI$21,Orçamento!$C:$C,),1),INDEX(Orçamento!$U:$U,MATCH(AI$21&amp;"-"&amp;$F336,Orçamento!$F:$F,),1)))</f>
        <v/>
      </c>
      <c r="AJ335" s="311" t="str">
        <f ca="1">IF(AJ$21&gt;$D335,"",IF($G335=$E$6,INDEX(Orçamento!$U:$U,MATCH(AJ$21,Orçamento!$C:$C,),1),INDEX(Orçamento!$U:$U,MATCH(AJ$21&amp;"-"&amp;$F336,Orçamento!$F:$F,),1)))</f>
        <v/>
      </c>
      <c r="AK335" s="311" t="str">
        <f ca="1">IF(AK$21&gt;$D335,"",IF($G335=$E$6,INDEX(Orçamento!$U:$U,MATCH(AK$21,Orçamento!$C:$C,),1),INDEX(Orçamento!$U:$U,MATCH(AK$21&amp;"-"&amp;$F336,Orçamento!$F:$F,),1)))</f>
        <v/>
      </c>
    </row>
    <row r="336" spans="1:37" ht="13.15" customHeight="1">
      <c r="A336" s="206"/>
      <c r="B336" s="263">
        <f t="shared" ref="B336" ca="1" si="328">IF($F335&gt;$E$2,0,(1/(1-B337-C337))*(B337+C337))</f>
        <v>0</v>
      </c>
      <c r="C336" s="264" cm="1">
        <f t="array" aca="1" ref="C336" ca="1">IF(ROUND(SUM(IF(R335:AK335&lt;&gt;"",(R336:AK336)))-N335,3)&lt;&gt;0,"X",0)</f>
        <v>0</v>
      </c>
      <c r="D336" s="206"/>
      <c r="E336" s="215" t="str" cm="1">
        <f t="array" aca="1" ref="E336" ca="1">IF($F335&gt;$E$2,"",INDEX('QC rev00'!$J$9:$J$120,1+E335,1))</f>
        <v/>
      </c>
      <c r="F336" s="215" t="str" cm="1">
        <f t="array" aca="1" ref="F336" ca="1">IF($F335&gt;$E$2,"",IF($F$2=1,INDEX('QC rev00'!$M$10:$T$120,$F337,1),IF($F$2=2,INDEX(#REF!,$F337,1),INDEX(#REF!,$F337,1))))</f>
        <v/>
      </c>
      <c r="G336" s="752"/>
      <c r="H336" s="729"/>
      <c r="I336" s="730"/>
      <c r="J336" s="747"/>
      <c r="K336" s="748"/>
      <c r="L336" s="755"/>
      <c r="M336" s="734"/>
      <c r="N336" s="737"/>
      <c r="O336" s="740"/>
      <c r="P336" s="743"/>
      <c r="Q336" s="265" t="s">
        <v>90</v>
      </c>
      <c r="R336" s="312" t="str" cm="1">
        <f t="array" aca="1" ref="R336" ca="1">IF(OR($D335=0,R335="",$N335=0),"",
IF($G335=$E$6,
SUM(IF(OFFSET($R$23,,,($F335-1)*3-2,$D$3)=R335,OFFSET($R$25,,,($F335-1)*3-2,$D$3)*OFFSET($B$23,1,,($F335-1)*3-2,1))),
IF($D335=1,$N335,
SUMIF(OFFSET(Orçamento!$D$1,$B335-1,,$C335,),$F336&amp;"-"&amp;R335,OFFSET(Orçamento!$I$1,$B335-1,,$C335,))*$N335/$E336)))</f>
        <v/>
      </c>
      <c r="S336" s="312" t="str" cm="1">
        <f t="array" aca="1" ref="S336" ca="1">IF(OR($D335=0,S335="",$N335=0),"",
IF($G335=$E$6,
SUM(IF(OFFSET($R$23,,,($F335-1)*3-2,$D$3)=S335,OFFSET($R$25,,,($F335-1)*3-2,$D$3)*OFFSET($B$23,1,,($F335-1)*3-2,1))),
IF($D335=1,$N335,
SUMIF(OFFSET(Orçamento!$D$1,$B335-1,,$C335,),$F336&amp;"-"&amp;S335,OFFSET(Orçamento!$I$1,$B335-1,,$C335,))*$N335/$E336)))</f>
        <v/>
      </c>
      <c r="T336" s="312" t="str" cm="1">
        <f t="array" aca="1" ref="T336" ca="1">IF(OR($D335=0,T335="",$N335=0),"",
IF($G335=$E$6,
SUM(IF(OFFSET($R$23,,,($F335-1)*3-2,$D$3)=T335,OFFSET($R$25,,,($F335-1)*3-2,$D$3)*OFFSET($B$23,1,,($F335-1)*3-2,1))),
IF($D335=1,$N335,
SUMIF(OFFSET(Orçamento!$D$1,$B335-1,,$C335,),$F336&amp;"-"&amp;T335,OFFSET(Orçamento!$I$1,$B335-1,,$C335,))*$N335/$E336)))</f>
        <v/>
      </c>
      <c r="U336" s="313" t="str" cm="1">
        <f t="array" aca="1" ref="U336" ca="1">IF(OR($D335=0,U335="",$N335=0),"",
IF($G335=$E$6,
SUM(IF(OFFSET($R$23,,,($F335-1)*3-2,$D$3)=U335,OFFSET($R$25,,,($F335-1)*3-2,$D$3)*OFFSET($B$23,1,,($F335-1)*3-2,1))),
IF($D335=1,$N335,
SUMIF(OFFSET(Orçamento!$D$1,$B335-1,,$C335,),$F336&amp;"-"&amp;U335,OFFSET(Orçamento!$I$1,$B335-1,,$C335,))*$N335/$E336)))</f>
        <v/>
      </c>
      <c r="V336" s="312" t="str" cm="1">
        <f t="array" aca="1" ref="V336" ca="1">IF(OR($D335=0,V335="",$N335=0),"",
IF($G335=$E$6,
SUM(IF(OFFSET($R$23,,,($F335-1)*3-2,$D$3)=V335,OFFSET($R$25,,,($F335-1)*3-2,$D$3)*OFFSET($B$23,1,,($F335-1)*3-2,1))),
IF($D335=1,$N335,
SUMIF(OFFSET(Orçamento!$D$1,$B335-1,,$C335,),$F336&amp;"-"&amp;V335,OFFSET(Orçamento!$I$1,$B335-1,,$C335,))*$N335/$E336)))</f>
        <v/>
      </c>
      <c r="W336" s="312" t="str" cm="1">
        <f t="array" aca="1" ref="W336" ca="1">IF(OR($D335=0,W335="",$N335=0),"",
IF($G335=$E$6,
SUM(IF(OFFSET($R$23,,,($F335-1)*3-2,$D$3)=W335,OFFSET($R$25,,,($F335-1)*3-2,$D$3)*OFFSET($B$23,1,,($F335-1)*3-2,1))),
IF($D335=1,$N335,
SUMIF(OFFSET(Orçamento!$D$1,$B335-1,,$C335,),$F336&amp;"-"&amp;W335,OFFSET(Orçamento!$I$1,$B335-1,,$C335,))*$N335/$E336)))</f>
        <v/>
      </c>
      <c r="X336" s="312" t="str" cm="1">
        <f t="array" aca="1" ref="X336" ca="1">IF(OR($D335=0,X335="",$N335=0),"",
IF($G335=$E$6,
SUM(IF(OFFSET($R$23,,,($F335-1)*3-2,$D$3)=X335,OFFSET($R$25,,,($F335-1)*3-2,$D$3)*OFFSET($B$23,1,,($F335-1)*3-2,1))),
IF($D335=1,$N335,
SUMIF(OFFSET(Orçamento!$D$1,$B335-1,,$C335,),$F336&amp;"-"&amp;X335,OFFSET(Orçamento!$I$1,$B335-1,,$C335,))*$N335/$E336)))</f>
        <v/>
      </c>
      <c r="Y336" s="312" t="str" cm="1">
        <f t="array" aca="1" ref="Y336" ca="1">IF(OR($D335=0,Y335="",$N335=0),"",
IF($G335=$E$6,
SUM(IF(OFFSET($R$23,,,($F335-1)*3-2,$D$3)=Y335,OFFSET($R$25,,,($F335-1)*3-2,$D$3)*OFFSET($B$23,1,,($F335-1)*3-2,1))),
IF($D335=1,$N335,
SUMIF(OFFSET(Orçamento!$D$1,$B335-1,,$C335,),$F336&amp;"-"&amp;Y335,OFFSET(Orçamento!$I$1,$B335-1,,$C335,))*$N335/$E336)))</f>
        <v/>
      </c>
      <c r="Z336" s="312" t="str" cm="1">
        <f t="array" aca="1" ref="Z336" ca="1">IF(OR($D335=0,Z335="",$N335=0),"",
IF($G335=$E$6,
SUM(IF(OFFSET($R$23,,,($F335-1)*3-2,$D$3)=Z335,OFFSET($R$25,,,($F335-1)*3-2,$D$3)*OFFSET($B$23,1,,($F335-1)*3-2,1))),
IF($D335=1,$N335,
SUMIF(OFFSET(Orçamento!$D$1,$B335-1,,$C335,),$F336&amp;"-"&amp;Z335,OFFSET(Orçamento!$I$1,$B335-1,,$C335,))*$N335/$E336)))</f>
        <v/>
      </c>
      <c r="AA336" s="314" t="str" cm="1">
        <f t="array" aca="1" ref="AA336" ca="1">IF(OR($D335=0,AA335="",$N335=0),"",
IF($G335=$E$6,
SUM(IF(OFFSET($R$23,,,($F335-1)*3-2,$D$3)=AA335,OFFSET($R$25,,,($F335-1)*3-2,$D$3)*OFFSET($B$23,1,,($F335-1)*3-2,1))),
IF($D335=1,$N335,
SUMIF(OFFSET(Orçamento!$D$1,$B335-1,,$C335,),$F336&amp;"-"&amp;AA335,OFFSET(Orçamento!$I$1,$B335-1,,$C335,))*$N335/$E336)))</f>
        <v/>
      </c>
      <c r="AB336" s="314" t="str" cm="1">
        <f t="array" aca="1" ref="AB336" ca="1">IF(OR($D335=0,AB335="",$N335=0),"",
IF($G335=$E$6,
SUM(IF(OFFSET($R$23,,,($F335-1)*3-2,$D$3)=AB335,OFFSET($R$25,,,($F335-1)*3-2,$D$3)*OFFSET($B$23,1,,($F335-1)*3-2,1))),
IF($D335=1,$N335,
SUMIF(OFFSET(Orçamento!$D$1,$B335-1,,$C335,),$F336&amp;"-"&amp;AB335,OFFSET(Orçamento!$I$1,$B335-1,,$C335,))*$N335/$E336)))</f>
        <v/>
      </c>
      <c r="AC336" s="314" t="str" cm="1">
        <f t="array" aca="1" ref="AC336" ca="1">IF(OR($D335=0,AC335="",$N335=0),"",
IF($G335=$E$6,
SUM(IF(OFFSET($R$23,,,($F335-1)*3-2,$D$3)=AC335,OFFSET($R$25,,,($F335-1)*3-2,$D$3)*OFFSET($B$23,1,,($F335-1)*3-2,1))),
IF($D335=1,$N335,
SUMIF(OFFSET(Orçamento!$D$1,$B335-1,,$C335,),$F336&amp;"-"&amp;AC335,OFFSET(Orçamento!$I$1,$B335-1,,$C335,))*$N335/$E336)))</f>
        <v/>
      </c>
      <c r="AD336" s="314" t="str" cm="1">
        <f t="array" aca="1" ref="AD336" ca="1">IF(OR($D335=0,AD335="",$N335=0),"",
IF($G335=$E$6,
SUM(IF(OFFSET($R$23,,,($F335-1)*3-2,$D$3)=AD335,OFFSET($R$25,,,($F335-1)*3-2,$D$3)*OFFSET($B$23,1,,($F335-1)*3-2,1))),
IF($D335=1,$N335,
SUMIF(OFFSET(Orçamento!$D$1,$B335-1,,$C335,),$F336&amp;"-"&amp;AD335,OFFSET(Orçamento!$I$1,$B335-1,,$C335,))*$N335/$E336)))</f>
        <v/>
      </c>
      <c r="AE336" s="314" t="str" cm="1">
        <f t="array" aca="1" ref="AE336" ca="1">IF(OR($D335=0,AE335="",$N335=0),"",
IF($G335=$E$6,
SUM(IF(OFFSET($R$23,,,($F335-1)*3-2,$D$3)=AE335,OFFSET($R$25,,,($F335-1)*3-2,$D$3)*OFFSET($B$23,1,,($F335-1)*3-2,1))),
IF($D335=1,$N335,
SUMIF(OFFSET(Orçamento!$D$1,$B335-1,,$C335,),$F336&amp;"-"&amp;AE335,OFFSET(Orçamento!$I$1,$B335-1,,$C335,))*$N335/$E336)))</f>
        <v/>
      </c>
      <c r="AF336" s="314" t="str" cm="1">
        <f t="array" aca="1" ref="AF336" ca="1">IF(OR($D335=0,AF335="",$N335=0),"",
IF($G335=$E$6,
SUM(IF(OFFSET($R$23,,,($F335-1)*3-2,$D$3)=AF335,OFFSET($R$25,,,($F335-1)*3-2,$D$3)*OFFSET($B$23,1,,($F335-1)*3-2,1))),
IF($D335=1,$N335,
SUMIF(OFFSET(Orçamento!$D$1,$B335-1,,$C335,),$F336&amp;"-"&amp;AF335,OFFSET(Orçamento!$I$1,$B335-1,,$C335,))*$N335/$E336)))</f>
        <v/>
      </c>
      <c r="AG336" s="314" t="str" cm="1">
        <f t="array" aca="1" ref="AG336" ca="1">IF(OR($D335=0,AG335="",$N335=0),"",
IF($G335=$E$6,
SUM(IF(OFFSET($R$23,,,($F335-1)*3-2,$D$3)=AG335,OFFSET($R$25,,,($F335-1)*3-2,$D$3)*OFFSET($B$23,1,,($F335-1)*3-2,1))),
IF($D335=1,$N335,
SUMIF(OFFSET(Orçamento!$D$1,$B335-1,,$C335,),$F336&amp;"-"&amp;AG335,OFFSET(Orçamento!$I$1,$B335-1,,$C335,))*$N335/$E336)))</f>
        <v/>
      </c>
      <c r="AH336" s="314" t="str" cm="1">
        <f t="array" aca="1" ref="AH336" ca="1">IF(OR($D335=0,AH335="",$N335=0),"",
IF($G335=$E$6,
SUM(IF(OFFSET($R$23,,,($F335-1)*3-2,$D$3)=AH335,OFFSET($R$25,,,($F335-1)*3-2,$D$3)*OFFSET($B$23,1,,($F335-1)*3-2,1))),
IF($D335=1,$N335,
SUMIF(OFFSET(Orçamento!$D$1,$B335-1,,$C335,),$F336&amp;"-"&amp;AH335,OFFSET(Orçamento!$I$1,$B335-1,,$C335,))*$N335/$E336)))</f>
        <v/>
      </c>
      <c r="AI336" s="314" t="str" cm="1">
        <f t="array" aca="1" ref="AI336" ca="1">IF(OR($D335=0,AI335="",$N335=0),"",
IF($G335=$E$6,
SUM(IF(OFFSET($R$23,,,($F335-1)*3-2,$D$3)=AI335,OFFSET($R$25,,,($F335-1)*3-2,$D$3)*OFFSET($B$23,1,,($F335-1)*3-2,1))),
IF($D335=1,$N335,
SUMIF(OFFSET(Orçamento!$D$1,$B335-1,,$C335,),$F336&amp;"-"&amp;AI335,OFFSET(Orçamento!$I$1,$B335-1,,$C335,))*$N335/$E336)))</f>
        <v/>
      </c>
      <c r="AJ336" s="314" t="str" cm="1">
        <f t="array" aca="1" ref="AJ336" ca="1">IF(OR($D335=0,AJ335="",$N335=0),"",
IF($G335=$E$6,
SUM(IF(OFFSET($R$23,,,($F335-1)*3-2,$D$3)=AJ335,OFFSET($R$25,,,($F335-1)*3-2,$D$3)*OFFSET($B$23,1,,($F335-1)*3-2,1))),
IF($D335=1,$N335,
SUMIF(OFFSET(Orçamento!$D$1,$B335-1,,$C335,),$F336&amp;"-"&amp;AJ335,OFFSET(Orçamento!$I$1,$B335-1,,$C335,))*$N335/$E336)))</f>
        <v/>
      </c>
      <c r="AK336" s="314" t="str" cm="1">
        <f t="array" aca="1" ref="AK336" ca="1">IF(OR($D335=0,AK335="",$N335=0),"",
IF($G335=$E$6,
SUM(IF(OFFSET($R$23,,,($F335-1)*3-2,$D$3)=AK335,OFFSET($R$25,,,($F335-1)*3-2,$D$3)*OFFSET($B$23,1,,($F335-1)*3-2,1))),
IF($D335=1,$N335,
SUMIF(OFFSET(Orçamento!$D$1,$B335-1,,$C335,),$F336&amp;"-"&amp;AK335,OFFSET(Orçamento!$I$1,$B335-1,,$C335,))*$N335/$E336)))</f>
        <v/>
      </c>
    </row>
    <row r="337" spans="1:37" ht="13.15" customHeight="1">
      <c r="A337" s="206"/>
      <c r="B337" s="266" t="str" cm="1">
        <f t="array" aca="1" ref="B337" ca="1">IF($F335&gt;$E$2,"",IF($F$2=1,INDEX('QC rev00'!$M$10:$T$120,$F337,5),IF($F$2=2,INDEX(#REF!,$F337,5),INDEX(#REF!,$F337,5))))</f>
        <v/>
      </c>
      <c r="C337" s="266" t="str" cm="1">
        <f t="array" aca="1" ref="C337" ca="1">IF($F335&gt;$E$2,"",IF($F$2=1,INDEX('QC rev00'!$M$10:$T$120,$F337,6),IF($F$2=2,INDEX(#REF!,$F337,6),INDEX(#REF!,$F337,6))))</f>
        <v/>
      </c>
      <c r="D337" s="207"/>
      <c r="E337" s="207"/>
      <c r="F337" s="207" t="str">
        <f ca="1">IF(F335&gt;$E$2,"",MATCH(F335,'QC rev00'!$C$10:$C$120,))</f>
        <v/>
      </c>
      <c r="G337" s="753"/>
      <c r="H337" s="731"/>
      <c r="I337" s="732"/>
      <c r="J337" s="749"/>
      <c r="K337" s="750"/>
      <c r="L337" s="756"/>
      <c r="M337" s="735"/>
      <c r="N337" s="738"/>
      <c r="O337" s="741"/>
      <c r="P337" s="744"/>
      <c r="Q337" s="267" t="s">
        <v>91</v>
      </c>
      <c r="R337" s="588">
        <f t="shared" ref="R337:AK337" ca="1" si="329">IFERROR(R336*$O335,0)</f>
        <v>0</v>
      </c>
      <c r="S337" s="588">
        <f t="shared" ca="1" si="329"/>
        <v>0</v>
      </c>
      <c r="T337" s="588">
        <f t="shared" ca="1" si="329"/>
        <v>0</v>
      </c>
      <c r="U337" s="589">
        <f t="shared" ca="1" si="329"/>
        <v>0</v>
      </c>
      <c r="V337" s="588">
        <f t="shared" ca="1" si="329"/>
        <v>0</v>
      </c>
      <c r="W337" s="588">
        <f t="shared" ca="1" si="329"/>
        <v>0</v>
      </c>
      <c r="X337" s="588">
        <f t="shared" ca="1" si="329"/>
        <v>0</v>
      </c>
      <c r="Y337" s="588">
        <f t="shared" ca="1" si="329"/>
        <v>0</v>
      </c>
      <c r="Z337" s="588">
        <f t="shared" ca="1" si="329"/>
        <v>0</v>
      </c>
      <c r="AA337" s="588">
        <f t="shared" ca="1" si="329"/>
        <v>0</v>
      </c>
      <c r="AB337" s="588">
        <f t="shared" ca="1" si="329"/>
        <v>0</v>
      </c>
      <c r="AC337" s="588">
        <f t="shared" ca="1" si="329"/>
        <v>0</v>
      </c>
      <c r="AD337" s="588">
        <f t="shared" ca="1" si="329"/>
        <v>0</v>
      </c>
      <c r="AE337" s="588">
        <f t="shared" ca="1" si="329"/>
        <v>0</v>
      </c>
      <c r="AF337" s="588">
        <f t="shared" ca="1" si="329"/>
        <v>0</v>
      </c>
      <c r="AG337" s="588">
        <f t="shared" ca="1" si="329"/>
        <v>0</v>
      </c>
      <c r="AH337" s="588">
        <f t="shared" ca="1" si="329"/>
        <v>0</v>
      </c>
      <c r="AI337" s="588">
        <f t="shared" ca="1" si="329"/>
        <v>0</v>
      </c>
      <c r="AJ337" s="588">
        <f t="shared" ca="1" si="329"/>
        <v>0</v>
      </c>
      <c r="AK337" s="588">
        <f t="shared" ca="1" si="329"/>
        <v>0</v>
      </c>
    </row>
    <row r="338" spans="1:37" ht="13.15" customHeight="1">
      <c r="A338" s="206"/>
      <c r="B338" s="261">
        <f ca="1">IF($F338&gt;$E$2,0,IF(E338&lt;&gt;"",MATCH(F339&amp;" - Mapa",Orçamento!J:J,),0))</f>
        <v>0</v>
      </c>
      <c r="C338" s="215">
        <f ca="1">IF($D338&gt;1,_xlfn.MAXIFS(Orçamento!G:G,Orçamento!J:J,F339&amp;" - Mapa")+6-B338,0)</f>
        <v>0</v>
      </c>
      <c r="D338" s="261">
        <f ca="1">IF($F338&gt;$E$2,0,IF($G338=$E$6,$D$2,IF(E338&lt;&gt;"",_xlfn.MAXIFS(Orçamento!E:E,Orçamento!J:J,F339&amp;" - Mapa"),0)))</f>
        <v>0</v>
      </c>
      <c r="E338" s="215" t="str">
        <f ca="1">IF(F339="","",_xlfn.IFNA(MATCH($F339,'QC rev00'!$G$10:$G$120,),""))</f>
        <v/>
      </c>
      <c r="F338" s="207" cm="1">
        <f t="array" aca="1" ref="F338" ca="1">OFFSET(F338,-3,,,)+1</f>
        <v>106</v>
      </c>
      <c r="G338" s="751" t="str" cm="1">
        <f t="array" aca="1" ref="G338" ca="1">IF($F338&gt;$E$2,"",IF($F$2=1,INDEX('QC rev00'!$M$10:$T$120,$F340,2),IF($F$2=2,INDEX(#REF!,$F340,2),INDEX(#REF!,$F340,2))))</f>
        <v/>
      </c>
      <c r="H338" s="727" t="str" cm="1">
        <f t="array" aca="1" ref="H338" ca="1">IF($F338&gt;$E$2,"",IF($F$2=1,INDEX('QC rev00'!$M$10:$T$120,$F340,3),IF($F$2=2,INDEX(#REF!,$F340,3),INDEX(#REF!,$F340,3))))</f>
        <v/>
      </c>
      <c r="I338" s="728"/>
      <c r="J338" s="745"/>
      <c r="K338" s="746"/>
      <c r="L338" s="754" t="str" cm="1">
        <f t="array" aca="1" ref="L338" ca="1">IF($F338&gt;$E$2,"",IF($F$2=1,INDEX('QC rev00'!$M$10:$T$120,$F340,7),IF($F$2=2,INDEX(#REF!,$F340,7),INDEX(#REF!,$F340,7))))</f>
        <v/>
      </c>
      <c r="M338" s="733" t="str" cm="1">
        <f t="array" aca="1" ref="M338" ca="1">IF($F338&gt;$E$2,"",IF($F$2=1,INDEX('QC rev00'!$M$10:$T$120,$F340,8),IF($F$2=2,INDEX(#REF!,$F340,8),INDEX(#REF!,$F340,8))))</f>
        <v/>
      </c>
      <c r="N338" s="736" cm="1">
        <f t="array" aca="1" ref="N338" ca="1">IF($F338&gt;$E$2,0,IF(_xlfn.IFNA(MATCH($G338,Listas!$E$4:$E$206,),0)&gt;0,$F$5,IF($F$2=1,INDEX('QC rev00'!$M$10:$U$120,$F340,9),IF($F$2=2,INDEX(#REF!,$F340,9),INDEX(#REF!,$F340,9)))))</f>
        <v>0</v>
      </c>
      <c r="O338" s="739" cm="1">
        <f t="array" aca="1" ref="O338" ca="1">IF($F338&gt;$E$2,0,IF(_xlfn.IFNA(MATCH($G338,Listas!$E$4:$E$206,),0)&gt;0,1,IF($H$10=0,0,IF($F$2=1,INDEX('QC rev00'!$M$10:$BC$120,$F340,9+$F$3),IF($F$2=2,INDEX(#REF!,$F340,9+$F$3),INDEX(#REF!,$F340,9+$F$3)))*IF($E$5="X",1,1-$B340-$C340))))</f>
        <v>0</v>
      </c>
      <c r="P338" s="742">
        <f t="shared" ref="P338" ca="1" si="330">N338*O338</f>
        <v>0</v>
      </c>
      <c r="Q338" s="262" t="s">
        <v>89</v>
      </c>
      <c r="R338" s="308" t="str" cm="1">
        <f t="array" aca="1" ref="R338" ca="1">IF($D338=0,"",IF($G338=$E$6,INDEX(Orçamento!$U:$U,MATCH(R$21,Orçamento!$C:$C,),1),INDEX(Orçamento!$U:$U,$B338,1)))</f>
        <v/>
      </c>
      <c r="S338" s="309" t="str">
        <f ca="1">IF(S$21&gt;$D338,"",IF($G338=$E$6,INDEX(Orçamento!$U:$U,MATCH(S$21,Orçamento!$C:$C,),1),INDEX(Orçamento!$U:$U,MATCH(S$21&amp;"-"&amp;$F339,Orçamento!$F:$F,),1)))</f>
        <v/>
      </c>
      <c r="T338" s="309" t="str">
        <f ca="1">IF(T$21&gt;$D338,"",IF($G338=$E$6,INDEX(Orçamento!$U:$U,MATCH(T$21,Orçamento!$C:$C,),1),INDEX(Orçamento!$U:$U,MATCH(T$21&amp;"-"&amp;$F339,Orçamento!$F:$F,),1)))</f>
        <v/>
      </c>
      <c r="U338" s="310" t="str">
        <f ca="1">IF(U$21&gt;$D338,"",IF($G338=$E$6,INDEX(Orçamento!$U:$U,MATCH(U$21,Orçamento!$C:$C,),1),INDEX(Orçamento!$U:$U,MATCH(U$21&amp;"-"&amp;$F339,Orçamento!$F:$F,),1)))</f>
        <v/>
      </c>
      <c r="V338" s="309" t="str">
        <f ca="1">IF(V$21&gt;$D338,"",IF($G338=$E$6,INDEX(Orçamento!$U:$U,MATCH(V$21,Orçamento!$C:$C,),1),INDEX(Orçamento!$U:$U,MATCH(V$21&amp;"-"&amp;$F339,Orçamento!$F:$F,),1)))</f>
        <v/>
      </c>
      <c r="W338" s="309" t="str">
        <f ca="1">IF(W$21&gt;$D338,"",IF($G338=$E$6,INDEX(Orçamento!$U:$U,MATCH(W$21,Orçamento!$C:$C,),1),INDEX(Orçamento!$U:$U,MATCH(W$21&amp;"-"&amp;$F339,Orçamento!$F:$F,),1)))</f>
        <v/>
      </c>
      <c r="X338" s="309" t="str">
        <f ca="1">IF(X$21&gt;$D338,"",IF($G338=$E$6,INDEX(Orçamento!$U:$U,MATCH(X$21,Orçamento!$C:$C,),1),INDEX(Orçamento!$U:$U,MATCH(X$21&amp;"-"&amp;$F339,Orçamento!$F:$F,),1)))</f>
        <v/>
      </c>
      <c r="Y338" s="309" t="str">
        <f ca="1">IF(Y$21&gt;$D338,"",IF($G338=$E$6,INDEX(Orçamento!$U:$U,MATCH(Y$21,Orçamento!$C:$C,),1),INDEX(Orçamento!$U:$U,MATCH(Y$21&amp;"-"&amp;$F339,Orçamento!$F:$F,),1)))</f>
        <v/>
      </c>
      <c r="Z338" s="309" t="str">
        <f ca="1">IF(Z$21&gt;$D338,"",IF($G338=$E$6,INDEX(Orçamento!$U:$U,MATCH(Z$21,Orçamento!$C:$C,),1),INDEX(Orçamento!$U:$U,MATCH(Z$21&amp;"-"&amp;$F339,Orçamento!$F:$F,),1)))</f>
        <v/>
      </c>
      <c r="AA338" s="311" t="str">
        <f ca="1">IF(AA$21&gt;$D338,"",IF($G338=$E$6,INDEX(Orçamento!$U:$U,MATCH(AA$21,Orçamento!$C:$C,),1),INDEX(Orçamento!$U:$U,MATCH(AA$21&amp;"-"&amp;$F339,Orçamento!$F:$F,),1)))</f>
        <v/>
      </c>
      <c r="AB338" s="311" t="str">
        <f ca="1">IF(AB$21&gt;$D338,"",IF($G338=$E$6,INDEX(Orçamento!$U:$U,MATCH(AB$21,Orçamento!$C:$C,),1),INDEX(Orçamento!$U:$U,MATCH(AB$21&amp;"-"&amp;$F339,Orçamento!$F:$F,),1)))</f>
        <v/>
      </c>
      <c r="AC338" s="311" t="str">
        <f ca="1">IF(AC$21&gt;$D338,"",IF($G338=$E$6,INDEX(Orçamento!$U:$U,MATCH(AC$21,Orçamento!$C:$C,),1),INDEX(Orçamento!$U:$U,MATCH(AC$21&amp;"-"&amp;$F339,Orçamento!$F:$F,),1)))</f>
        <v/>
      </c>
      <c r="AD338" s="311" t="str">
        <f ca="1">IF(AD$21&gt;$D338,"",IF($G338=$E$6,INDEX(Orçamento!$U:$U,MATCH(AD$21,Orçamento!$C:$C,),1),INDEX(Orçamento!$U:$U,MATCH(AD$21&amp;"-"&amp;$F339,Orçamento!$F:$F,),1)))</f>
        <v/>
      </c>
      <c r="AE338" s="311" t="str">
        <f ca="1">IF(AE$21&gt;$D338,"",IF($G338=$E$6,INDEX(Orçamento!$U:$U,MATCH(AE$21,Orçamento!$C:$C,),1),INDEX(Orçamento!$U:$U,MATCH(AE$21&amp;"-"&amp;$F339,Orçamento!$F:$F,),1)))</f>
        <v/>
      </c>
      <c r="AF338" s="311" t="str">
        <f ca="1">IF(AF$21&gt;$D338,"",IF($G338=$E$6,INDEX(Orçamento!$U:$U,MATCH(AF$21,Orçamento!$C:$C,),1),INDEX(Orçamento!$U:$U,MATCH(AF$21&amp;"-"&amp;$F339,Orçamento!$F:$F,),1)))</f>
        <v/>
      </c>
      <c r="AG338" s="311" t="str">
        <f ca="1">IF(AG$21&gt;$D338,"",IF($G338=$E$6,INDEX(Orçamento!$U:$U,MATCH(AG$21,Orçamento!$C:$C,),1),INDEX(Orçamento!$U:$U,MATCH(AG$21&amp;"-"&amp;$F339,Orçamento!$F:$F,),1)))</f>
        <v/>
      </c>
      <c r="AH338" s="311" t="str">
        <f ca="1">IF(AH$21&gt;$D338,"",IF($G338=$E$6,INDEX(Orçamento!$U:$U,MATCH(AH$21,Orçamento!$C:$C,),1),INDEX(Orçamento!$U:$U,MATCH(AH$21&amp;"-"&amp;$F339,Orçamento!$F:$F,),1)))</f>
        <v/>
      </c>
      <c r="AI338" s="311" t="str">
        <f ca="1">IF(AI$21&gt;$D338,"",IF($G338=$E$6,INDEX(Orçamento!$U:$U,MATCH(AI$21,Orçamento!$C:$C,),1),INDEX(Orçamento!$U:$U,MATCH(AI$21&amp;"-"&amp;$F339,Orçamento!$F:$F,),1)))</f>
        <v/>
      </c>
      <c r="AJ338" s="311" t="str">
        <f ca="1">IF(AJ$21&gt;$D338,"",IF($G338=$E$6,INDEX(Orçamento!$U:$U,MATCH(AJ$21,Orçamento!$C:$C,),1),INDEX(Orçamento!$U:$U,MATCH(AJ$21&amp;"-"&amp;$F339,Orçamento!$F:$F,),1)))</f>
        <v/>
      </c>
      <c r="AK338" s="311" t="str">
        <f ca="1">IF(AK$21&gt;$D338,"",IF($G338=$E$6,INDEX(Orçamento!$U:$U,MATCH(AK$21,Orçamento!$C:$C,),1),INDEX(Orçamento!$U:$U,MATCH(AK$21&amp;"-"&amp;$F339,Orçamento!$F:$F,),1)))</f>
        <v/>
      </c>
    </row>
    <row r="339" spans="1:37" ht="13.15" customHeight="1">
      <c r="A339" s="206"/>
      <c r="B339" s="263">
        <f t="shared" ref="B339" ca="1" si="331">IF($F338&gt;$E$2,0,(1/(1-B340-C340))*(B340+C340))</f>
        <v>0</v>
      </c>
      <c r="C339" s="264" cm="1">
        <f t="array" aca="1" ref="C339" ca="1">IF(ROUND(SUM(IF(R338:AK338&lt;&gt;"",(R339:AK339)))-N338,3)&lt;&gt;0,"X",0)</f>
        <v>0</v>
      </c>
      <c r="D339" s="206"/>
      <c r="E339" s="215" t="str" cm="1">
        <f t="array" aca="1" ref="E339" ca="1">IF($F338&gt;$E$2,"",INDEX('QC rev00'!$J$9:$J$120,1+E338,1))</f>
        <v/>
      </c>
      <c r="F339" s="215" t="str" cm="1">
        <f t="array" aca="1" ref="F339" ca="1">IF($F338&gt;$E$2,"",IF($F$2=1,INDEX('QC rev00'!$M$10:$T$120,$F340,1),IF($F$2=2,INDEX(#REF!,$F340,1),INDEX(#REF!,$F340,1))))</f>
        <v/>
      </c>
      <c r="G339" s="752"/>
      <c r="H339" s="729"/>
      <c r="I339" s="730"/>
      <c r="J339" s="747"/>
      <c r="K339" s="748"/>
      <c r="L339" s="755"/>
      <c r="M339" s="734"/>
      <c r="N339" s="737"/>
      <c r="O339" s="740"/>
      <c r="P339" s="743"/>
      <c r="Q339" s="265" t="s">
        <v>90</v>
      </c>
      <c r="R339" s="312" t="str" cm="1">
        <f t="array" aca="1" ref="R339" ca="1">IF(OR($D338=0,R338="",$N338=0),"",
IF($G338=$E$6,
SUM(IF(OFFSET($R$23,,,($F338-1)*3-2,$D$3)=R338,OFFSET($R$25,,,($F338-1)*3-2,$D$3)*OFFSET($B$23,1,,($F338-1)*3-2,1))),
IF($D338=1,$N338,
SUMIF(OFFSET(Orçamento!$D$1,$B338-1,,$C338,),$F339&amp;"-"&amp;R338,OFFSET(Orçamento!$I$1,$B338-1,,$C338,))*$N338/$E339)))</f>
        <v/>
      </c>
      <c r="S339" s="312" t="str" cm="1">
        <f t="array" aca="1" ref="S339" ca="1">IF(OR($D338=0,S338="",$N338=0),"",
IF($G338=$E$6,
SUM(IF(OFFSET($R$23,,,($F338-1)*3-2,$D$3)=S338,OFFSET($R$25,,,($F338-1)*3-2,$D$3)*OFFSET($B$23,1,,($F338-1)*3-2,1))),
IF($D338=1,$N338,
SUMIF(OFFSET(Orçamento!$D$1,$B338-1,,$C338,),$F339&amp;"-"&amp;S338,OFFSET(Orçamento!$I$1,$B338-1,,$C338,))*$N338/$E339)))</f>
        <v/>
      </c>
      <c r="T339" s="312" t="str" cm="1">
        <f t="array" aca="1" ref="T339" ca="1">IF(OR($D338=0,T338="",$N338=0),"",
IF($G338=$E$6,
SUM(IF(OFFSET($R$23,,,($F338-1)*3-2,$D$3)=T338,OFFSET($R$25,,,($F338-1)*3-2,$D$3)*OFFSET($B$23,1,,($F338-1)*3-2,1))),
IF($D338=1,$N338,
SUMIF(OFFSET(Orçamento!$D$1,$B338-1,,$C338,),$F339&amp;"-"&amp;T338,OFFSET(Orçamento!$I$1,$B338-1,,$C338,))*$N338/$E339)))</f>
        <v/>
      </c>
      <c r="U339" s="313" t="str" cm="1">
        <f t="array" aca="1" ref="U339" ca="1">IF(OR($D338=0,U338="",$N338=0),"",
IF($G338=$E$6,
SUM(IF(OFFSET($R$23,,,($F338-1)*3-2,$D$3)=U338,OFFSET($R$25,,,($F338-1)*3-2,$D$3)*OFFSET($B$23,1,,($F338-1)*3-2,1))),
IF($D338=1,$N338,
SUMIF(OFFSET(Orçamento!$D$1,$B338-1,,$C338,),$F339&amp;"-"&amp;U338,OFFSET(Orçamento!$I$1,$B338-1,,$C338,))*$N338/$E339)))</f>
        <v/>
      </c>
      <c r="V339" s="312" t="str" cm="1">
        <f t="array" aca="1" ref="V339" ca="1">IF(OR($D338=0,V338="",$N338=0),"",
IF($G338=$E$6,
SUM(IF(OFFSET($R$23,,,($F338-1)*3-2,$D$3)=V338,OFFSET($R$25,,,($F338-1)*3-2,$D$3)*OFFSET($B$23,1,,($F338-1)*3-2,1))),
IF($D338=1,$N338,
SUMIF(OFFSET(Orçamento!$D$1,$B338-1,,$C338,),$F339&amp;"-"&amp;V338,OFFSET(Orçamento!$I$1,$B338-1,,$C338,))*$N338/$E339)))</f>
        <v/>
      </c>
      <c r="W339" s="312" t="str" cm="1">
        <f t="array" aca="1" ref="W339" ca="1">IF(OR($D338=0,W338="",$N338=0),"",
IF($G338=$E$6,
SUM(IF(OFFSET($R$23,,,($F338-1)*3-2,$D$3)=W338,OFFSET($R$25,,,($F338-1)*3-2,$D$3)*OFFSET($B$23,1,,($F338-1)*3-2,1))),
IF($D338=1,$N338,
SUMIF(OFFSET(Orçamento!$D$1,$B338-1,,$C338,),$F339&amp;"-"&amp;W338,OFFSET(Orçamento!$I$1,$B338-1,,$C338,))*$N338/$E339)))</f>
        <v/>
      </c>
      <c r="X339" s="312" t="str" cm="1">
        <f t="array" aca="1" ref="X339" ca="1">IF(OR($D338=0,X338="",$N338=0),"",
IF($G338=$E$6,
SUM(IF(OFFSET($R$23,,,($F338-1)*3-2,$D$3)=X338,OFFSET($R$25,,,($F338-1)*3-2,$D$3)*OFFSET($B$23,1,,($F338-1)*3-2,1))),
IF($D338=1,$N338,
SUMIF(OFFSET(Orçamento!$D$1,$B338-1,,$C338,),$F339&amp;"-"&amp;X338,OFFSET(Orçamento!$I$1,$B338-1,,$C338,))*$N338/$E339)))</f>
        <v/>
      </c>
      <c r="Y339" s="312" t="str" cm="1">
        <f t="array" aca="1" ref="Y339" ca="1">IF(OR($D338=0,Y338="",$N338=0),"",
IF($G338=$E$6,
SUM(IF(OFFSET($R$23,,,($F338-1)*3-2,$D$3)=Y338,OFFSET($R$25,,,($F338-1)*3-2,$D$3)*OFFSET($B$23,1,,($F338-1)*3-2,1))),
IF($D338=1,$N338,
SUMIF(OFFSET(Orçamento!$D$1,$B338-1,,$C338,),$F339&amp;"-"&amp;Y338,OFFSET(Orçamento!$I$1,$B338-1,,$C338,))*$N338/$E339)))</f>
        <v/>
      </c>
      <c r="Z339" s="312" t="str" cm="1">
        <f t="array" aca="1" ref="Z339" ca="1">IF(OR($D338=0,Z338="",$N338=0),"",
IF($G338=$E$6,
SUM(IF(OFFSET($R$23,,,($F338-1)*3-2,$D$3)=Z338,OFFSET($R$25,,,($F338-1)*3-2,$D$3)*OFFSET($B$23,1,,($F338-1)*3-2,1))),
IF($D338=1,$N338,
SUMIF(OFFSET(Orçamento!$D$1,$B338-1,,$C338,),$F339&amp;"-"&amp;Z338,OFFSET(Orçamento!$I$1,$B338-1,,$C338,))*$N338/$E339)))</f>
        <v/>
      </c>
      <c r="AA339" s="314" t="str" cm="1">
        <f t="array" aca="1" ref="AA339" ca="1">IF(OR($D338=0,AA338="",$N338=0),"",
IF($G338=$E$6,
SUM(IF(OFFSET($R$23,,,($F338-1)*3-2,$D$3)=AA338,OFFSET($R$25,,,($F338-1)*3-2,$D$3)*OFFSET($B$23,1,,($F338-1)*3-2,1))),
IF($D338=1,$N338,
SUMIF(OFFSET(Orçamento!$D$1,$B338-1,,$C338,),$F339&amp;"-"&amp;AA338,OFFSET(Orçamento!$I$1,$B338-1,,$C338,))*$N338/$E339)))</f>
        <v/>
      </c>
      <c r="AB339" s="314" t="str" cm="1">
        <f t="array" aca="1" ref="AB339" ca="1">IF(OR($D338=0,AB338="",$N338=0),"",
IF($G338=$E$6,
SUM(IF(OFFSET($R$23,,,($F338-1)*3-2,$D$3)=AB338,OFFSET($R$25,,,($F338-1)*3-2,$D$3)*OFFSET($B$23,1,,($F338-1)*3-2,1))),
IF($D338=1,$N338,
SUMIF(OFFSET(Orçamento!$D$1,$B338-1,,$C338,),$F339&amp;"-"&amp;AB338,OFFSET(Orçamento!$I$1,$B338-1,,$C338,))*$N338/$E339)))</f>
        <v/>
      </c>
      <c r="AC339" s="314" t="str" cm="1">
        <f t="array" aca="1" ref="AC339" ca="1">IF(OR($D338=0,AC338="",$N338=0),"",
IF($G338=$E$6,
SUM(IF(OFFSET($R$23,,,($F338-1)*3-2,$D$3)=AC338,OFFSET($R$25,,,($F338-1)*3-2,$D$3)*OFFSET($B$23,1,,($F338-1)*3-2,1))),
IF($D338=1,$N338,
SUMIF(OFFSET(Orçamento!$D$1,$B338-1,,$C338,),$F339&amp;"-"&amp;AC338,OFFSET(Orçamento!$I$1,$B338-1,,$C338,))*$N338/$E339)))</f>
        <v/>
      </c>
      <c r="AD339" s="314" t="str" cm="1">
        <f t="array" aca="1" ref="AD339" ca="1">IF(OR($D338=0,AD338="",$N338=0),"",
IF($G338=$E$6,
SUM(IF(OFFSET($R$23,,,($F338-1)*3-2,$D$3)=AD338,OFFSET($R$25,,,($F338-1)*3-2,$D$3)*OFFSET($B$23,1,,($F338-1)*3-2,1))),
IF($D338=1,$N338,
SUMIF(OFFSET(Orçamento!$D$1,$B338-1,,$C338,),$F339&amp;"-"&amp;AD338,OFFSET(Orçamento!$I$1,$B338-1,,$C338,))*$N338/$E339)))</f>
        <v/>
      </c>
      <c r="AE339" s="314" t="str" cm="1">
        <f t="array" aca="1" ref="AE339" ca="1">IF(OR($D338=0,AE338="",$N338=0),"",
IF($G338=$E$6,
SUM(IF(OFFSET($R$23,,,($F338-1)*3-2,$D$3)=AE338,OFFSET($R$25,,,($F338-1)*3-2,$D$3)*OFFSET($B$23,1,,($F338-1)*3-2,1))),
IF($D338=1,$N338,
SUMIF(OFFSET(Orçamento!$D$1,$B338-1,,$C338,),$F339&amp;"-"&amp;AE338,OFFSET(Orçamento!$I$1,$B338-1,,$C338,))*$N338/$E339)))</f>
        <v/>
      </c>
      <c r="AF339" s="314" t="str" cm="1">
        <f t="array" aca="1" ref="AF339" ca="1">IF(OR($D338=0,AF338="",$N338=0),"",
IF($G338=$E$6,
SUM(IF(OFFSET($R$23,,,($F338-1)*3-2,$D$3)=AF338,OFFSET($R$25,,,($F338-1)*3-2,$D$3)*OFFSET($B$23,1,,($F338-1)*3-2,1))),
IF($D338=1,$N338,
SUMIF(OFFSET(Orçamento!$D$1,$B338-1,,$C338,),$F339&amp;"-"&amp;AF338,OFFSET(Orçamento!$I$1,$B338-1,,$C338,))*$N338/$E339)))</f>
        <v/>
      </c>
      <c r="AG339" s="314" t="str" cm="1">
        <f t="array" aca="1" ref="AG339" ca="1">IF(OR($D338=0,AG338="",$N338=0),"",
IF($G338=$E$6,
SUM(IF(OFFSET($R$23,,,($F338-1)*3-2,$D$3)=AG338,OFFSET($R$25,,,($F338-1)*3-2,$D$3)*OFFSET($B$23,1,,($F338-1)*3-2,1))),
IF($D338=1,$N338,
SUMIF(OFFSET(Orçamento!$D$1,$B338-1,,$C338,),$F339&amp;"-"&amp;AG338,OFFSET(Orçamento!$I$1,$B338-1,,$C338,))*$N338/$E339)))</f>
        <v/>
      </c>
      <c r="AH339" s="314" t="str" cm="1">
        <f t="array" aca="1" ref="AH339" ca="1">IF(OR($D338=0,AH338="",$N338=0),"",
IF($G338=$E$6,
SUM(IF(OFFSET($R$23,,,($F338-1)*3-2,$D$3)=AH338,OFFSET($R$25,,,($F338-1)*3-2,$D$3)*OFFSET($B$23,1,,($F338-1)*3-2,1))),
IF($D338=1,$N338,
SUMIF(OFFSET(Orçamento!$D$1,$B338-1,,$C338,),$F339&amp;"-"&amp;AH338,OFFSET(Orçamento!$I$1,$B338-1,,$C338,))*$N338/$E339)))</f>
        <v/>
      </c>
      <c r="AI339" s="314" t="str" cm="1">
        <f t="array" aca="1" ref="AI339" ca="1">IF(OR($D338=0,AI338="",$N338=0),"",
IF($G338=$E$6,
SUM(IF(OFFSET($R$23,,,($F338-1)*3-2,$D$3)=AI338,OFFSET($R$25,,,($F338-1)*3-2,$D$3)*OFFSET($B$23,1,,($F338-1)*3-2,1))),
IF($D338=1,$N338,
SUMIF(OFFSET(Orçamento!$D$1,$B338-1,,$C338,),$F339&amp;"-"&amp;AI338,OFFSET(Orçamento!$I$1,$B338-1,,$C338,))*$N338/$E339)))</f>
        <v/>
      </c>
      <c r="AJ339" s="314" t="str" cm="1">
        <f t="array" aca="1" ref="AJ339" ca="1">IF(OR($D338=0,AJ338="",$N338=0),"",
IF($G338=$E$6,
SUM(IF(OFFSET($R$23,,,($F338-1)*3-2,$D$3)=AJ338,OFFSET($R$25,,,($F338-1)*3-2,$D$3)*OFFSET($B$23,1,,($F338-1)*3-2,1))),
IF($D338=1,$N338,
SUMIF(OFFSET(Orçamento!$D$1,$B338-1,,$C338,),$F339&amp;"-"&amp;AJ338,OFFSET(Orçamento!$I$1,$B338-1,,$C338,))*$N338/$E339)))</f>
        <v/>
      </c>
      <c r="AK339" s="314" t="str" cm="1">
        <f t="array" aca="1" ref="AK339" ca="1">IF(OR($D338=0,AK338="",$N338=0),"",
IF($G338=$E$6,
SUM(IF(OFFSET($R$23,,,($F338-1)*3-2,$D$3)=AK338,OFFSET($R$25,,,($F338-1)*3-2,$D$3)*OFFSET($B$23,1,,($F338-1)*3-2,1))),
IF($D338=1,$N338,
SUMIF(OFFSET(Orçamento!$D$1,$B338-1,,$C338,),$F339&amp;"-"&amp;AK338,OFFSET(Orçamento!$I$1,$B338-1,,$C338,))*$N338/$E339)))</f>
        <v/>
      </c>
    </row>
    <row r="340" spans="1:37" ht="13.15" customHeight="1">
      <c r="A340" s="206"/>
      <c r="B340" s="266" t="str" cm="1">
        <f t="array" aca="1" ref="B340" ca="1">IF($F338&gt;$E$2,"",IF($F$2=1,INDEX('QC rev00'!$M$10:$T$120,$F340,5),IF($F$2=2,INDEX(#REF!,$F340,5),INDEX(#REF!,$F340,5))))</f>
        <v/>
      </c>
      <c r="C340" s="266" t="str" cm="1">
        <f t="array" aca="1" ref="C340" ca="1">IF($F338&gt;$E$2,"",IF($F$2=1,INDEX('QC rev00'!$M$10:$T$120,$F340,6),IF($F$2=2,INDEX(#REF!,$F340,6),INDEX(#REF!,$F340,6))))</f>
        <v/>
      </c>
      <c r="D340" s="207"/>
      <c r="E340" s="207"/>
      <c r="F340" s="207" t="str">
        <f ca="1">IF(F338&gt;$E$2,"",MATCH(F338,'QC rev00'!$C$10:$C$120,))</f>
        <v/>
      </c>
      <c r="G340" s="753"/>
      <c r="H340" s="731"/>
      <c r="I340" s="732"/>
      <c r="J340" s="749"/>
      <c r="K340" s="750"/>
      <c r="L340" s="756"/>
      <c r="M340" s="735"/>
      <c r="N340" s="738"/>
      <c r="O340" s="741"/>
      <c r="P340" s="744"/>
      <c r="Q340" s="267" t="s">
        <v>91</v>
      </c>
      <c r="R340" s="588">
        <f t="shared" ref="R340:AK340" ca="1" si="332">IFERROR(R339*$O338,0)</f>
        <v>0</v>
      </c>
      <c r="S340" s="588">
        <f t="shared" ca="1" si="332"/>
        <v>0</v>
      </c>
      <c r="T340" s="588">
        <f t="shared" ca="1" si="332"/>
        <v>0</v>
      </c>
      <c r="U340" s="589">
        <f t="shared" ca="1" si="332"/>
        <v>0</v>
      </c>
      <c r="V340" s="588">
        <f t="shared" ca="1" si="332"/>
        <v>0</v>
      </c>
      <c r="W340" s="588">
        <f t="shared" ca="1" si="332"/>
        <v>0</v>
      </c>
      <c r="X340" s="588">
        <f t="shared" ca="1" si="332"/>
        <v>0</v>
      </c>
      <c r="Y340" s="588">
        <f t="shared" ca="1" si="332"/>
        <v>0</v>
      </c>
      <c r="Z340" s="588">
        <f t="shared" ca="1" si="332"/>
        <v>0</v>
      </c>
      <c r="AA340" s="588">
        <f t="shared" ca="1" si="332"/>
        <v>0</v>
      </c>
      <c r="AB340" s="588">
        <f t="shared" ca="1" si="332"/>
        <v>0</v>
      </c>
      <c r="AC340" s="588">
        <f t="shared" ca="1" si="332"/>
        <v>0</v>
      </c>
      <c r="AD340" s="588">
        <f t="shared" ca="1" si="332"/>
        <v>0</v>
      </c>
      <c r="AE340" s="588">
        <f t="shared" ca="1" si="332"/>
        <v>0</v>
      </c>
      <c r="AF340" s="588">
        <f t="shared" ca="1" si="332"/>
        <v>0</v>
      </c>
      <c r="AG340" s="588">
        <f t="shared" ca="1" si="332"/>
        <v>0</v>
      </c>
      <c r="AH340" s="588">
        <f t="shared" ca="1" si="332"/>
        <v>0</v>
      </c>
      <c r="AI340" s="588">
        <f t="shared" ca="1" si="332"/>
        <v>0</v>
      </c>
      <c r="AJ340" s="588">
        <f t="shared" ca="1" si="332"/>
        <v>0</v>
      </c>
      <c r="AK340" s="588">
        <f t="shared" ca="1" si="332"/>
        <v>0</v>
      </c>
    </row>
    <row r="341" spans="1:37" ht="13.15" customHeight="1">
      <c r="A341" s="206"/>
      <c r="B341" s="261">
        <f ca="1">IF($F341&gt;$E$2,0,IF(E341&lt;&gt;"",MATCH(F342&amp;" - Mapa",Orçamento!J:J,),0))</f>
        <v>0</v>
      </c>
      <c r="C341" s="215">
        <f ca="1">IF($D341&gt;1,_xlfn.MAXIFS(Orçamento!G:G,Orçamento!J:J,F342&amp;" - Mapa")+6-B341,0)</f>
        <v>0</v>
      </c>
      <c r="D341" s="261">
        <f ca="1">IF($F341&gt;$E$2,0,IF($G341=$E$6,$D$2,IF(E341&lt;&gt;"",_xlfn.MAXIFS(Orçamento!E:E,Orçamento!J:J,F342&amp;" - Mapa"),0)))</f>
        <v>0</v>
      </c>
      <c r="E341" s="215" t="str">
        <f ca="1">IF(F342="","",_xlfn.IFNA(MATCH($F342,'QC rev00'!$G$10:$G$120,),""))</f>
        <v/>
      </c>
      <c r="F341" s="207" cm="1">
        <f t="array" aca="1" ref="F341" ca="1">OFFSET(F341,-3,,,)+1</f>
        <v>107</v>
      </c>
      <c r="G341" s="751" t="str" cm="1">
        <f t="array" aca="1" ref="G341" ca="1">IF($F341&gt;$E$2,"",IF($F$2=1,INDEX('QC rev00'!$M$10:$T$120,$F343,2),IF($F$2=2,INDEX(#REF!,$F343,2),INDEX(#REF!,$F343,2))))</f>
        <v/>
      </c>
      <c r="H341" s="727" t="str" cm="1">
        <f t="array" aca="1" ref="H341" ca="1">IF($F341&gt;$E$2,"",IF($F$2=1,INDEX('QC rev00'!$M$10:$T$120,$F343,3),IF($F$2=2,INDEX(#REF!,$F343,3),INDEX(#REF!,$F343,3))))</f>
        <v/>
      </c>
      <c r="I341" s="728"/>
      <c r="J341" s="745"/>
      <c r="K341" s="746"/>
      <c r="L341" s="754" t="str" cm="1">
        <f t="array" aca="1" ref="L341" ca="1">IF($F341&gt;$E$2,"",IF($F$2=1,INDEX('QC rev00'!$M$10:$T$120,$F343,7),IF($F$2=2,INDEX(#REF!,$F343,7),INDEX(#REF!,$F343,7))))</f>
        <v/>
      </c>
      <c r="M341" s="733" t="str" cm="1">
        <f t="array" aca="1" ref="M341" ca="1">IF($F341&gt;$E$2,"",IF($F$2=1,INDEX('QC rev00'!$M$10:$T$120,$F343,8),IF($F$2=2,INDEX(#REF!,$F343,8),INDEX(#REF!,$F343,8))))</f>
        <v/>
      </c>
      <c r="N341" s="736" cm="1">
        <f t="array" aca="1" ref="N341" ca="1">IF($F341&gt;$E$2,0,IF(_xlfn.IFNA(MATCH($G341,Listas!$E$4:$E$206,),0)&gt;0,$F$5,IF($F$2=1,INDEX('QC rev00'!$M$10:$U$120,$F343,9),IF($F$2=2,INDEX(#REF!,$F343,9),INDEX(#REF!,$F343,9)))))</f>
        <v>0</v>
      </c>
      <c r="O341" s="739" cm="1">
        <f t="array" aca="1" ref="O341" ca="1">IF($F341&gt;$E$2,0,IF(_xlfn.IFNA(MATCH($G341,Listas!$E$4:$E$206,),0)&gt;0,1,IF($H$10=0,0,IF($F$2=1,INDEX('QC rev00'!$M$10:$BC$120,$F343,9+$F$3),IF($F$2=2,INDEX(#REF!,$F343,9+$F$3),INDEX(#REF!,$F343,9+$F$3)))*IF($E$5="X",1,1-$B343-$C343))))</f>
        <v>0</v>
      </c>
      <c r="P341" s="742">
        <f t="shared" ref="P341" ca="1" si="333">N341*O341</f>
        <v>0</v>
      </c>
      <c r="Q341" s="262" t="s">
        <v>89</v>
      </c>
      <c r="R341" s="308" t="str" cm="1">
        <f t="array" aca="1" ref="R341" ca="1">IF($D341=0,"",IF($G341=$E$6,INDEX(Orçamento!$U:$U,MATCH(R$21,Orçamento!$C:$C,),1),INDEX(Orçamento!$U:$U,$B341,1)))</f>
        <v/>
      </c>
      <c r="S341" s="309" t="str">
        <f ca="1">IF(S$21&gt;$D341,"",IF($G341=$E$6,INDEX(Orçamento!$U:$U,MATCH(S$21,Orçamento!$C:$C,),1),INDEX(Orçamento!$U:$U,MATCH(S$21&amp;"-"&amp;$F342,Orçamento!$F:$F,),1)))</f>
        <v/>
      </c>
      <c r="T341" s="309" t="str">
        <f ca="1">IF(T$21&gt;$D341,"",IF($G341=$E$6,INDEX(Orçamento!$U:$U,MATCH(T$21,Orçamento!$C:$C,),1),INDEX(Orçamento!$U:$U,MATCH(T$21&amp;"-"&amp;$F342,Orçamento!$F:$F,),1)))</f>
        <v/>
      </c>
      <c r="U341" s="310" t="str">
        <f ca="1">IF(U$21&gt;$D341,"",IF($G341=$E$6,INDEX(Orçamento!$U:$U,MATCH(U$21,Orçamento!$C:$C,),1),INDEX(Orçamento!$U:$U,MATCH(U$21&amp;"-"&amp;$F342,Orçamento!$F:$F,),1)))</f>
        <v/>
      </c>
      <c r="V341" s="309" t="str">
        <f ca="1">IF(V$21&gt;$D341,"",IF($G341=$E$6,INDEX(Orçamento!$U:$U,MATCH(V$21,Orçamento!$C:$C,),1),INDEX(Orçamento!$U:$U,MATCH(V$21&amp;"-"&amp;$F342,Orçamento!$F:$F,),1)))</f>
        <v/>
      </c>
      <c r="W341" s="309" t="str">
        <f ca="1">IF(W$21&gt;$D341,"",IF($G341=$E$6,INDEX(Orçamento!$U:$U,MATCH(W$21,Orçamento!$C:$C,),1),INDEX(Orçamento!$U:$U,MATCH(W$21&amp;"-"&amp;$F342,Orçamento!$F:$F,),1)))</f>
        <v/>
      </c>
      <c r="X341" s="309" t="str">
        <f ca="1">IF(X$21&gt;$D341,"",IF($G341=$E$6,INDEX(Orçamento!$U:$U,MATCH(X$21,Orçamento!$C:$C,),1),INDEX(Orçamento!$U:$U,MATCH(X$21&amp;"-"&amp;$F342,Orçamento!$F:$F,),1)))</f>
        <v/>
      </c>
      <c r="Y341" s="309" t="str">
        <f ca="1">IF(Y$21&gt;$D341,"",IF($G341=$E$6,INDEX(Orçamento!$U:$U,MATCH(Y$21,Orçamento!$C:$C,),1),INDEX(Orçamento!$U:$U,MATCH(Y$21&amp;"-"&amp;$F342,Orçamento!$F:$F,),1)))</f>
        <v/>
      </c>
      <c r="Z341" s="309" t="str">
        <f ca="1">IF(Z$21&gt;$D341,"",IF($G341=$E$6,INDEX(Orçamento!$U:$U,MATCH(Z$21,Orçamento!$C:$C,),1),INDEX(Orçamento!$U:$U,MATCH(Z$21&amp;"-"&amp;$F342,Orçamento!$F:$F,),1)))</f>
        <v/>
      </c>
      <c r="AA341" s="311" t="str">
        <f ca="1">IF(AA$21&gt;$D341,"",IF($G341=$E$6,INDEX(Orçamento!$U:$U,MATCH(AA$21,Orçamento!$C:$C,),1),INDEX(Orçamento!$U:$U,MATCH(AA$21&amp;"-"&amp;$F342,Orçamento!$F:$F,),1)))</f>
        <v/>
      </c>
      <c r="AB341" s="311" t="str">
        <f ca="1">IF(AB$21&gt;$D341,"",IF($G341=$E$6,INDEX(Orçamento!$U:$U,MATCH(AB$21,Orçamento!$C:$C,),1),INDEX(Orçamento!$U:$U,MATCH(AB$21&amp;"-"&amp;$F342,Orçamento!$F:$F,),1)))</f>
        <v/>
      </c>
      <c r="AC341" s="311" t="str">
        <f ca="1">IF(AC$21&gt;$D341,"",IF($G341=$E$6,INDEX(Orçamento!$U:$U,MATCH(AC$21,Orçamento!$C:$C,),1),INDEX(Orçamento!$U:$U,MATCH(AC$21&amp;"-"&amp;$F342,Orçamento!$F:$F,),1)))</f>
        <v/>
      </c>
      <c r="AD341" s="311" t="str">
        <f ca="1">IF(AD$21&gt;$D341,"",IF($G341=$E$6,INDEX(Orçamento!$U:$U,MATCH(AD$21,Orçamento!$C:$C,),1),INDEX(Orçamento!$U:$U,MATCH(AD$21&amp;"-"&amp;$F342,Orçamento!$F:$F,),1)))</f>
        <v/>
      </c>
      <c r="AE341" s="311" t="str">
        <f ca="1">IF(AE$21&gt;$D341,"",IF($G341=$E$6,INDEX(Orçamento!$U:$U,MATCH(AE$21,Orçamento!$C:$C,),1),INDEX(Orçamento!$U:$U,MATCH(AE$21&amp;"-"&amp;$F342,Orçamento!$F:$F,),1)))</f>
        <v/>
      </c>
      <c r="AF341" s="311" t="str">
        <f ca="1">IF(AF$21&gt;$D341,"",IF($G341=$E$6,INDEX(Orçamento!$U:$U,MATCH(AF$21,Orçamento!$C:$C,),1),INDEX(Orçamento!$U:$U,MATCH(AF$21&amp;"-"&amp;$F342,Orçamento!$F:$F,),1)))</f>
        <v/>
      </c>
      <c r="AG341" s="311" t="str">
        <f ca="1">IF(AG$21&gt;$D341,"",IF($G341=$E$6,INDEX(Orçamento!$U:$U,MATCH(AG$21,Orçamento!$C:$C,),1),INDEX(Orçamento!$U:$U,MATCH(AG$21&amp;"-"&amp;$F342,Orçamento!$F:$F,),1)))</f>
        <v/>
      </c>
      <c r="AH341" s="311" t="str">
        <f ca="1">IF(AH$21&gt;$D341,"",IF($G341=$E$6,INDEX(Orçamento!$U:$U,MATCH(AH$21,Orçamento!$C:$C,),1),INDEX(Orçamento!$U:$U,MATCH(AH$21&amp;"-"&amp;$F342,Orçamento!$F:$F,),1)))</f>
        <v/>
      </c>
      <c r="AI341" s="311" t="str">
        <f ca="1">IF(AI$21&gt;$D341,"",IF($G341=$E$6,INDEX(Orçamento!$U:$U,MATCH(AI$21,Orçamento!$C:$C,),1),INDEX(Orçamento!$U:$U,MATCH(AI$21&amp;"-"&amp;$F342,Orçamento!$F:$F,),1)))</f>
        <v/>
      </c>
      <c r="AJ341" s="311" t="str">
        <f ca="1">IF(AJ$21&gt;$D341,"",IF($G341=$E$6,INDEX(Orçamento!$U:$U,MATCH(AJ$21,Orçamento!$C:$C,),1),INDEX(Orçamento!$U:$U,MATCH(AJ$21&amp;"-"&amp;$F342,Orçamento!$F:$F,),1)))</f>
        <v/>
      </c>
      <c r="AK341" s="311" t="str">
        <f ca="1">IF(AK$21&gt;$D341,"",IF($G341=$E$6,INDEX(Orçamento!$U:$U,MATCH(AK$21,Orçamento!$C:$C,),1),INDEX(Orçamento!$U:$U,MATCH(AK$21&amp;"-"&amp;$F342,Orçamento!$F:$F,),1)))</f>
        <v/>
      </c>
    </row>
    <row r="342" spans="1:37" ht="13.15" customHeight="1">
      <c r="A342" s="206"/>
      <c r="B342" s="263">
        <f t="shared" ref="B342" ca="1" si="334">IF($F341&gt;$E$2,0,(1/(1-B343-C343))*(B343+C343))</f>
        <v>0</v>
      </c>
      <c r="C342" s="264" cm="1">
        <f t="array" aca="1" ref="C342" ca="1">IF(ROUND(SUM(IF(R341:AK341&lt;&gt;"",(R342:AK342)))-N341,3)&lt;&gt;0,"X",0)</f>
        <v>0</v>
      </c>
      <c r="D342" s="206"/>
      <c r="E342" s="215" t="str" cm="1">
        <f t="array" aca="1" ref="E342" ca="1">IF($F341&gt;$E$2,"",INDEX('QC rev00'!$J$9:$J$120,1+E341,1))</f>
        <v/>
      </c>
      <c r="F342" s="215" t="str" cm="1">
        <f t="array" aca="1" ref="F342" ca="1">IF($F341&gt;$E$2,"",IF($F$2=1,INDEX('QC rev00'!$M$10:$T$120,$F343,1),IF($F$2=2,INDEX(#REF!,$F343,1),INDEX(#REF!,$F343,1))))</f>
        <v/>
      </c>
      <c r="G342" s="752"/>
      <c r="H342" s="729"/>
      <c r="I342" s="730"/>
      <c r="J342" s="747"/>
      <c r="K342" s="748"/>
      <c r="L342" s="755"/>
      <c r="M342" s="734"/>
      <c r="N342" s="737"/>
      <c r="O342" s="740"/>
      <c r="P342" s="743"/>
      <c r="Q342" s="265" t="s">
        <v>90</v>
      </c>
      <c r="R342" s="312" t="str" cm="1">
        <f t="array" aca="1" ref="R342" ca="1">IF(OR($D341=0,R341="",$N341=0),"",
IF($G341=$E$6,
SUM(IF(OFFSET($R$23,,,($F341-1)*3-2,$D$3)=R341,OFFSET($R$25,,,($F341-1)*3-2,$D$3)*OFFSET($B$23,1,,($F341-1)*3-2,1))),
IF($D341=1,$N341,
SUMIF(OFFSET(Orçamento!$D$1,$B341-1,,$C341,),$F342&amp;"-"&amp;R341,OFFSET(Orçamento!$I$1,$B341-1,,$C341,))*$N341/$E342)))</f>
        <v/>
      </c>
      <c r="S342" s="312" t="str" cm="1">
        <f t="array" aca="1" ref="S342" ca="1">IF(OR($D341=0,S341="",$N341=0),"",
IF($G341=$E$6,
SUM(IF(OFFSET($R$23,,,($F341-1)*3-2,$D$3)=S341,OFFSET($R$25,,,($F341-1)*3-2,$D$3)*OFFSET($B$23,1,,($F341-1)*3-2,1))),
IF($D341=1,$N341,
SUMIF(OFFSET(Orçamento!$D$1,$B341-1,,$C341,),$F342&amp;"-"&amp;S341,OFFSET(Orçamento!$I$1,$B341-1,,$C341,))*$N341/$E342)))</f>
        <v/>
      </c>
      <c r="T342" s="312" t="str" cm="1">
        <f t="array" aca="1" ref="T342" ca="1">IF(OR($D341=0,T341="",$N341=0),"",
IF($G341=$E$6,
SUM(IF(OFFSET($R$23,,,($F341-1)*3-2,$D$3)=T341,OFFSET($R$25,,,($F341-1)*3-2,$D$3)*OFFSET($B$23,1,,($F341-1)*3-2,1))),
IF($D341=1,$N341,
SUMIF(OFFSET(Orçamento!$D$1,$B341-1,,$C341,),$F342&amp;"-"&amp;T341,OFFSET(Orçamento!$I$1,$B341-1,,$C341,))*$N341/$E342)))</f>
        <v/>
      </c>
      <c r="U342" s="313" t="str" cm="1">
        <f t="array" aca="1" ref="U342" ca="1">IF(OR($D341=0,U341="",$N341=0),"",
IF($G341=$E$6,
SUM(IF(OFFSET($R$23,,,($F341-1)*3-2,$D$3)=U341,OFFSET($R$25,,,($F341-1)*3-2,$D$3)*OFFSET($B$23,1,,($F341-1)*3-2,1))),
IF($D341=1,$N341,
SUMIF(OFFSET(Orçamento!$D$1,$B341-1,,$C341,),$F342&amp;"-"&amp;U341,OFFSET(Orçamento!$I$1,$B341-1,,$C341,))*$N341/$E342)))</f>
        <v/>
      </c>
      <c r="V342" s="312" t="str" cm="1">
        <f t="array" aca="1" ref="V342" ca="1">IF(OR($D341=0,V341="",$N341=0),"",
IF($G341=$E$6,
SUM(IF(OFFSET($R$23,,,($F341-1)*3-2,$D$3)=V341,OFFSET($R$25,,,($F341-1)*3-2,$D$3)*OFFSET($B$23,1,,($F341-1)*3-2,1))),
IF($D341=1,$N341,
SUMIF(OFFSET(Orçamento!$D$1,$B341-1,,$C341,),$F342&amp;"-"&amp;V341,OFFSET(Orçamento!$I$1,$B341-1,,$C341,))*$N341/$E342)))</f>
        <v/>
      </c>
      <c r="W342" s="312" t="str" cm="1">
        <f t="array" aca="1" ref="W342" ca="1">IF(OR($D341=0,W341="",$N341=0),"",
IF($G341=$E$6,
SUM(IF(OFFSET($R$23,,,($F341-1)*3-2,$D$3)=W341,OFFSET($R$25,,,($F341-1)*3-2,$D$3)*OFFSET($B$23,1,,($F341-1)*3-2,1))),
IF($D341=1,$N341,
SUMIF(OFFSET(Orçamento!$D$1,$B341-1,,$C341,),$F342&amp;"-"&amp;W341,OFFSET(Orçamento!$I$1,$B341-1,,$C341,))*$N341/$E342)))</f>
        <v/>
      </c>
      <c r="X342" s="312" t="str" cm="1">
        <f t="array" aca="1" ref="X342" ca="1">IF(OR($D341=0,X341="",$N341=0),"",
IF($G341=$E$6,
SUM(IF(OFFSET($R$23,,,($F341-1)*3-2,$D$3)=X341,OFFSET($R$25,,,($F341-1)*3-2,$D$3)*OFFSET($B$23,1,,($F341-1)*3-2,1))),
IF($D341=1,$N341,
SUMIF(OFFSET(Orçamento!$D$1,$B341-1,,$C341,),$F342&amp;"-"&amp;X341,OFFSET(Orçamento!$I$1,$B341-1,,$C341,))*$N341/$E342)))</f>
        <v/>
      </c>
      <c r="Y342" s="312" t="str" cm="1">
        <f t="array" aca="1" ref="Y342" ca="1">IF(OR($D341=0,Y341="",$N341=0),"",
IF($G341=$E$6,
SUM(IF(OFFSET($R$23,,,($F341-1)*3-2,$D$3)=Y341,OFFSET($R$25,,,($F341-1)*3-2,$D$3)*OFFSET($B$23,1,,($F341-1)*3-2,1))),
IF($D341=1,$N341,
SUMIF(OFFSET(Orçamento!$D$1,$B341-1,,$C341,),$F342&amp;"-"&amp;Y341,OFFSET(Orçamento!$I$1,$B341-1,,$C341,))*$N341/$E342)))</f>
        <v/>
      </c>
      <c r="Z342" s="312" t="str" cm="1">
        <f t="array" aca="1" ref="Z342" ca="1">IF(OR($D341=0,Z341="",$N341=0),"",
IF($G341=$E$6,
SUM(IF(OFFSET($R$23,,,($F341-1)*3-2,$D$3)=Z341,OFFSET($R$25,,,($F341-1)*3-2,$D$3)*OFFSET($B$23,1,,($F341-1)*3-2,1))),
IF($D341=1,$N341,
SUMIF(OFFSET(Orçamento!$D$1,$B341-1,,$C341,),$F342&amp;"-"&amp;Z341,OFFSET(Orçamento!$I$1,$B341-1,,$C341,))*$N341/$E342)))</f>
        <v/>
      </c>
      <c r="AA342" s="314" t="str" cm="1">
        <f t="array" aca="1" ref="AA342" ca="1">IF(OR($D341=0,AA341="",$N341=0),"",
IF($G341=$E$6,
SUM(IF(OFFSET($R$23,,,($F341-1)*3-2,$D$3)=AA341,OFFSET($R$25,,,($F341-1)*3-2,$D$3)*OFFSET($B$23,1,,($F341-1)*3-2,1))),
IF($D341=1,$N341,
SUMIF(OFFSET(Orçamento!$D$1,$B341-1,,$C341,),$F342&amp;"-"&amp;AA341,OFFSET(Orçamento!$I$1,$B341-1,,$C341,))*$N341/$E342)))</f>
        <v/>
      </c>
      <c r="AB342" s="314" t="str" cm="1">
        <f t="array" aca="1" ref="AB342" ca="1">IF(OR($D341=0,AB341="",$N341=0),"",
IF($G341=$E$6,
SUM(IF(OFFSET($R$23,,,($F341-1)*3-2,$D$3)=AB341,OFFSET($R$25,,,($F341-1)*3-2,$D$3)*OFFSET($B$23,1,,($F341-1)*3-2,1))),
IF($D341=1,$N341,
SUMIF(OFFSET(Orçamento!$D$1,$B341-1,,$C341,),$F342&amp;"-"&amp;AB341,OFFSET(Orçamento!$I$1,$B341-1,,$C341,))*$N341/$E342)))</f>
        <v/>
      </c>
      <c r="AC342" s="314" t="str" cm="1">
        <f t="array" aca="1" ref="AC342" ca="1">IF(OR($D341=0,AC341="",$N341=0),"",
IF($G341=$E$6,
SUM(IF(OFFSET($R$23,,,($F341-1)*3-2,$D$3)=AC341,OFFSET($R$25,,,($F341-1)*3-2,$D$3)*OFFSET($B$23,1,,($F341-1)*3-2,1))),
IF($D341=1,$N341,
SUMIF(OFFSET(Orçamento!$D$1,$B341-1,,$C341,),$F342&amp;"-"&amp;AC341,OFFSET(Orçamento!$I$1,$B341-1,,$C341,))*$N341/$E342)))</f>
        <v/>
      </c>
      <c r="AD342" s="314" t="str" cm="1">
        <f t="array" aca="1" ref="AD342" ca="1">IF(OR($D341=0,AD341="",$N341=0),"",
IF($G341=$E$6,
SUM(IF(OFFSET($R$23,,,($F341-1)*3-2,$D$3)=AD341,OFFSET($R$25,,,($F341-1)*3-2,$D$3)*OFFSET($B$23,1,,($F341-1)*3-2,1))),
IF($D341=1,$N341,
SUMIF(OFFSET(Orçamento!$D$1,$B341-1,,$C341,),$F342&amp;"-"&amp;AD341,OFFSET(Orçamento!$I$1,$B341-1,,$C341,))*$N341/$E342)))</f>
        <v/>
      </c>
      <c r="AE342" s="314" t="str" cm="1">
        <f t="array" aca="1" ref="AE342" ca="1">IF(OR($D341=0,AE341="",$N341=0),"",
IF($G341=$E$6,
SUM(IF(OFFSET($R$23,,,($F341-1)*3-2,$D$3)=AE341,OFFSET($R$25,,,($F341-1)*3-2,$D$3)*OFFSET($B$23,1,,($F341-1)*3-2,1))),
IF($D341=1,$N341,
SUMIF(OFFSET(Orçamento!$D$1,$B341-1,,$C341,),$F342&amp;"-"&amp;AE341,OFFSET(Orçamento!$I$1,$B341-1,,$C341,))*$N341/$E342)))</f>
        <v/>
      </c>
      <c r="AF342" s="314" t="str" cm="1">
        <f t="array" aca="1" ref="AF342" ca="1">IF(OR($D341=0,AF341="",$N341=0),"",
IF($G341=$E$6,
SUM(IF(OFFSET($R$23,,,($F341-1)*3-2,$D$3)=AF341,OFFSET($R$25,,,($F341-1)*3-2,$D$3)*OFFSET($B$23,1,,($F341-1)*3-2,1))),
IF($D341=1,$N341,
SUMIF(OFFSET(Orçamento!$D$1,$B341-1,,$C341,),$F342&amp;"-"&amp;AF341,OFFSET(Orçamento!$I$1,$B341-1,,$C341,))*$N341/$E342)))</f>
        <v/>
      </c>
      <c r="AG342" s="314" t="str" cm="1">
        <f t="array" aca="1" ref="AG342" ca="1">IF(OR($D341=0,AG341="",$N341=0),"",
IF($G341=$E$6,
SUM(IF(OFFSET($R$23,,,($F341-1)*3-2,$D$3)=AG341,OFFSET($R$25,,,($F341-1)*3-2,$D$3)*OFFSET($B$23,1,,($F341-1)*3-2,1))),
IF($D341=1,$N341,
SUMIF(OFFSET(Orçamento!$D$1,$B341-1,,$C341,),$F342&amp;"-"&amp;AG341,OFFSET(Orçamento!$I$1,$B341-1,,$C341,))*$N341/$E342)))</f>
        <v/>
      </c>
      <c r="AH342" s="314" t="str" cm="1">
        <f t="array" aca="1" ref="AH342" ca="1">IF(OR($D341=0,AH341="",$N341=0),"",
IF($G341=$E$6,
SUM(IF(OFFSET($R$23,,,($F341-1)*3-2,$D$3)=AH341,OFFSET($R$25,,,($F341-1)*3-2,$D$3)*OFFSET($B$23,1,,($F341-1)*3-2,1))),
IF($D341=1,$N341,
SUMIF(OFFSET(Orçamento!$D$1,$B341-1,,$C341,),$F342&amp;"-"&amp;AH341,OFFSET(Orçamento!$I$1,$B341-1,,$C341,))*$N341/$E342)))</f>
        <v/>
      </c>
      <c r="AI342" s="314" t="str" cm="1">
        <f t="array" aca="1" ref="AI342" ca="1">IF(OR($D341=0,AI341="",$N341=0),"",
IF($G341=$E$6,
SUM(IF(OFFSET($R$23,,,($F341-1)*3-2,$D$3)=AI341,OFFSET($R$25,,,($F341-1)*3-2,$D$3)*OFFSET($B$23,1,,($F341-1)*3-2,1))),
IF($D341=1,$N341,
SUMIF(OFFSET(Orçamento!$D$1,$B341-1,,$C341,),$F342&amp;"-"&amp;AI341,OFFSET(Orçamento!$I$1,$B341-1,,$C341,))*$N341/$E342)))</f>
        <v/>
      </c>
      <c r="AJ342" s="314" t="str" cm="1">
        <f t="array" aca="1" ref="AJ342" ca="1">IF(OR($D341=0,AJ341="",$N341=0),"",
IF($G341=$E$6,
SUM(IF(OFFSET($R$23,,,($F341-1)*3-2,$D$3)=AJ341,OFFSET($R$25,,,($F341-1)*3-2,$D$3)*OFFSET($B$23,1,,($F341-1)*3-2,1))),
IF($D341=1,$N341,
SUMIF(OFFSET(Orçamento!$D$1,$B341-1,,$C341,),$F342&amp;"-"&amp;AJ341,OFFSET(Orçamento!$I$1,$B341-1,,$C341,))*$N341/$E342)))</f>
        <v/>
      </c>
      <c r="AK342" s="314" t="str" cm="1">
        <f t="array" aca="1" ref="AK342" ca="1">IF(OR($D341=0,AK341="",$N341=0),"",
IF($G341=$E$6,
SUM(IF(OFFSET($R$23,,,($F341-1)*3-2,$D$3)=AK341,OFFSET($R$25,,,($F341-1)*3-2,$D$3)*OFFSET($B$23,1,,($F341-1)*3-2,1))),
IF($D341=1,$N341,
SUMIF(OFFSET(Orçamento!$D$1,$B341-1,,$C341,),$F342&amp;"-"&amp;AK341,OFFSET(Orçamento!$I$1,$B341-1,,$C341,))*$N341/$E342)))</f>
        <v/>
      </c>
    </row>
    <row r="343" spans="1:37" ht="13.15" customHeight="1">
      <c r="A343" s="206"/>
      <c r="B343" s="266" t="str" cm="1">
        <f t="array" aca="1" ref="B343" ca="1">IF($F341&gt;$E$2,"",IF($F$2=1,INDEX('QC rev00'!$M$10:$T$120,$F343,5),IF($F$2=2,INDEX(#REF!,$F343,5),INDEX(#REF!,$F343,5))))</f>
        <v/>
      </c>
      <c r="C343" s="266" t="str" cm="1">
        <f t="array" aca="1" ref="C343" ca="1">IF($F341&gt;$E$2,"",IF($F$2=1,INDEX('QC rev00'!$M$10:$T$120,$F343,6),IF($F$2=2,INDEX(#REF!,$F343,6),INDEX(#REF!,$F343,6))))</f>
        <v/>
      </c>
      <c r="D343" s="207"/>
      <c r="E343" s="207"/>
      <c r="F343" s="207" t="str">
        <f ca="1">IF(F341&gt;$E$2,"",MATCH(F341,'QC rev00'!$C$10:$C$120,))</f>
        <v/>
      </c>
      <c r="G343" s="753"/>
      <c r="H343" s="731"/>
      <c r="I343" s="732"/>
      <c r="J343" s="749"/>
      <c r="K343" s="750"/>
      <c r="L343" s="756"/>
      <c r="M343" s="735"/>
      <c r="N343" s="738"/>
      <c r="O343" s="741"/>
      <c r="P343" s="744"/>
      <c r="Q343" s="267" t="s">
        <v>91</v>
      </c>
      <c r="R343" s="588">
        <f t="shared" ref="R343:AK343" ca="1" si="335">IFERROR(R342*$O341,0)</f>
        <v>0</v>
      </c>
      <c r="S343" s="588">
        <f t="shared" ca="1" si="335"/>
        <v>0</v>
      </c>
      <c r="T343" s="588">
        <f t="shared" ca="1" si="335"/>
        <v>0</v>
      </c>
      <c r="U343" s="589">
        <f t="shared" ca="1" si="335"/>
        <v>0</v>
      </c>
      <c r="V343" s="588">
        <f t="shared" ca="1" si="335"/>
        <v>0</v>
      </c>
      <c r="W343" s="588">
        <f t="shared" ca="1" si="335"/>
        <v>0</v>
      </c>
      <c r="X343" s="588">
        <f t="shared" ca="1" si="335"/>
        <v>0</v>
      </c>
      <c r="Y343" s="588">
        <f t="shared" ca="1" si="335"/>
        <v>0</v>
      </c>
      <c r="Z343" s="588">
        <f t="shared" ca="1" si="335"/>
        <v>0</v>
      </c>
      <c r="AA343" s="588">
        <f t="shared" ca="1" si="335"/>
        <v>0</v>
      </c>
      <c r="AB343" s="588">
        <f t="shared" ca="1" si="335"/>
        <v>0</v>
      </c>
      <c r="AC343" s="588">
        <f t="shared" ca="1" si="335"/>
        <v>0</v>
      </c>
      <c r="AD343" s="588">
        <f t="shared" ca="1" si="335"/>
        <v>0</v>
      </c>
      <c r="AE343" s="588">
        <f t="shared" ca="1" si="335"/>
        <v>0</v>
      </c>
      <c r="AF343" s="588">
        <f t="shared" ca="1" si="335"/>
        <v>0</v>
      </c>
      <c r="AG343" s="588">
        <f t="shared" ca="1" si="335"/>
        <v>0</v>
      </c>
      <c r="AH343" s="588">
        <f t="shared" ca="1" si="335"/>
        <v>0</v>
      </c>
      <c r="AI343" s="588">
        <f t="shared" ca="1" si="335"/>
        <v>0</v>
      </c>
      <c r="AJ343" s="588">
        <f t="shared" ca="1" si="335"/>
        <v>0</v>
      </c>
      <c r="AK343" s="588">
        <f t="shared" ca="1" si="335"/>
        <v>0</v>
      </c>
    </row>
    <row r="344" spans="1:37" ht="13.15" customHeight="1">
      <c r="A344" s="206"/>
      <c r="B344" s="261">
        <f ca="1">IF($F344&gt;$E$2,0,IF(E344&lt;&gt;"",MATCH(F345&amp;" - Mapa",Orçamento!J:J,),0))</f>
        <v>0</v>
      </c>
      <c r="C344" s="215">
        <f ca="1">IF($D344&gt;1,_xlfn.MAXIFS(Orçamento!G:G,Orçamento!J:J,F345&amp;" - Mapa")+6-B344,0)</f>
        <v>0</v>
      </c>
      <c r="D344" s="261">
        <f ca="1">IF($F344&gt;$E$2,0,IF($G344=$E$6,$D$2,IF(E344&lt;&gt;"",_xlfn.MAXIFS(Orçamento!E:E,Orçamento!J:J,F345&amp;" - Mapa"),0)))</f>
        <v>0</v>
      </c>
      <c r="E344" s="215" t="str">
        <f ca="1">IF(F345="","",_xlfn.IFNA(MATCH($F345,'QC rev00'!$G$10:$G$120,),""))</f>
        <v/>
      </c>
      <c r="F344" s="207" cm="1">
        <f t="array" aca="1" ref="F344" ca="1">OFFSET(F344,-3,,,)+1</f>
        <v>108</v>
      </c>
      <c r="G344" s="751" t="str" cm="1">
        <f t="array" aca="1" ref="G344" ca="1">IF($F344&gt;$E$2,"",IF($F$2=1,INDEX('QC rev00'!$M$10:$T$120,$F346,2),IF($F$2=2,INDEX(#REF!,$F346,2),INDEX(#REF!,$F346,2))))</f>
        <v/>
      </c>
      <c r="H344" s="727" t="str" cm="1">
        <f t="array" aca="1" ref="H344" ca="1">IF($F344&gt;$E$2,"",IF($F$2=1,INDEX('QC rev00'!$M$10:$T$120,$F346,3),IF($F$2=2,INDEX(#REF!,$F346,3),INDEX(#REF!,$F346,3))))</f>
        <v/>
      </c>
      <c r="I344" s="728"/>
      <c r="J344" s="745"/>
      <c r="K344" s="746"/>
      <c r="L344" s="754" t="str" cm="1">
        <f t="array" aca="1" ref="L344" ca="1">IF($F344&gt;$E$2,"",IF($F$2=1,INDEX('QC rev00'!$M$10:$T$120,$F346,7),IF($F$2=2,INDEX(#REF!,$F346,7),INDEX(#REF!,$F346,7))))</f>
        <v/>
      </c>
      <c r="M344" s="733" t="str" cm="1">
        <f t="array" aca="1" ref="M344" ca="1">IF($F344&gt;$E$2,"",IF($F$2=1,INDEX('QC rev00'!$M$10:$T$120,$F346,8),IF($F$2=2,INDEX(#REF!,$F346,8),INDEX(#REF!,$F346,8))))</f>
        <v/>
      </c>
      <c r="N344" s="736" cm="1">
        <f t="array" aca="1" ref="N344" ca="1">IF($F344&gt;$E$2,0,IF(_xlfn.IFNA(MATCH($G344,Listas!$E$4:$E$206,),0)&gt;0,$F$5,IF($F$2=1,INDEX('QC rev00'!$M$10:$U$120,$F346,9),IF($F$2=2,INDEX(#REF!,$F346,9),INDEX(#REF!,$F346,9)))))</f>
        <v>0</v>
      </c>
      <c r="O344" s="739" cm="1">
        <f t="array" aca="1" ref="O344" ca="1">IF($F344&gt;$E$2,0,IF(_xlfn.IFNA(MATCH($G344,Listas!$E$4:$E$206,),0)&gt;0,1,IF($H$10=0,0,IF($F$2=1,INDEX('QC rev00'!$M$10:$BC$120,$F346,9+$F$3),IF($F$2=2,INDEX(#REF!,$F346,9+$F$3),INDEX(#REF!,$F346,9+$F$3)))*IF($E$5="X",1,1-$B346-$C346))))</f>
        <v>0</v>
      </c>
      <c r="P344" s="742">
        <f t="shared" ref="P344" ca="1" si="336">N344*O344</f>
        <v>0</v>
      </c>
      <c r="Q344" s="262" t="s">
        <v>89</v>
      </c>
      <c r="R344" s="308" t="str" cm="1">
        <f t="array" aca="1" ref="R344" ca="1">IF($D344=0,"",IF($G344=$E$6,INDEX(Orçamento!$U:$U,MATCH(R$21,Orçamento!$C:$C,),1),INDEX(Orçamento!$U:$U,$B344,1)))</f>
        <v/>
      </c>
      <c r="S344" s="309" t="str">
        <f ca="1">IF(S$21&gt;$D344,"",IF($G344=$E$6,INDEX(Orçamento!$U:$U,MATCH(S$21,Orçamento!$C:$C,),1),INDEX(Orçamento!$U:$U,MATCH(S$21&amp;"-"&amp;$F345,Orçamento!$F:$F,),1)))</f>
        <v/>
      </c>
      <c r="T344" s="309" t="str">
        <f ca="1">IF(T$21&gt;$D344,"",IF($G344=$E$6,INDEX(Orçamento!$U:$U,MATCH(T$21,Orçamento!$C:$C,),1),INDEX(Orçamento!$U:$U,MATCH(T$21&amp;"-"&amp;$F345,Orçamento!$F:$F,),1)))</f>
        <v/>
      </c>
      <c r="U344" s="310" t="str">
        <f ca="1">IF(U$21&gt;$D344,"",IF($G344=$E$6,INDEX(Orçamento!$U:$U,MATCH(U$21,Orçamento!$C:$C,),1),INDEX(Orçamento!$U:$U,MATCH(U$21&amp;"-"&amp;$F345,Orçamento!$F:$F,),1)))</f>
        <v/>
      </c>
      <c r="V344" s="309" t="str">
        <f ca="1">IF(V$21&gt;$D344,"",IF($G344=$E$6,INDEX(Orçamento!$U:$U,MATCH(V$21,Orçamento!$C:$C,),1),INDEX(Orçamento!$U:$U,MATCH(V$21&amp;"-"&amp;$F345,Orçamento!$F:$F,),1)))</f>
        <v/>
      </c>
      <c r="W344" s="309" t="str">
        <f ca="1">IF(W$21&gt;$D344,"",IF($G344=$E$6,INDEX(Orçamento!$U:$U,MATCH(W$21,Orçamento!$C:$C,),1),INDEX(Orçamento!$U:$U,MATCH(W$21&amp;"-"&amp;$F345,Orçamento!$F:$F,),1)))</f>
        <v/>
      </c>
      <c r="X344" s="309" t="str">
        <f ca="1">IF(X$21&gt;$D344,"",IF($G344=$E$6,INDEX(Orçamento!$U:$U,MATCH(X$21,Orçamento!$C:$C,),1),INDEX(Orçamento!$U:$U,MATCH(X$21&amp;"-"&amp;$F345,Orçamento!$F:$F,),1)))</f>
        <v/>
      </c>
      <c r="Y344" s="309" t="str">
        <f ca="1">IF(Y$21&gt;$D344,"",IF($G344=$E$6,INDEX(Orçamento!$U:$U,MATCH(Y$21,Orçamento!$C:$C,),1),INDEX(Orçamento!$U:$U,MATCH(Y$21&amp;"-"&amp;$F345,Orçamento!$F:$F,),1)))</f>
        <v/>
      </c>
      <c r="Z344" s="309" t="str">
        <f ca="1">IF(Z$21&gt;$D344,"",IF($G344=$E$6,INDEX(Orçamento!$U:$U,MATCH(Z$21,Orçamento!$C:$C,),1),INDEX(Orçamento!$U:$U,MATCH(Z$21&amp;"-"&amp;$F345,Orçamento!$F:$F,),1)))</f>
        <v/>
      </c>
      <c r="AA344" s="311" t="str">
        <f ca="1">IF(AA$21&gt;$D344,"",IF($G344=$E$6,INDEX(Orçamento!$U:$U,MATCH(AA$21,Orçamento!$C:$C,),1),INDEX(Orçamento!$U:$U,MATCH(AA$21&amp;"-"&amp;$F345,Orçamento!$F:$F,),1)))</f>
        <v/>
      </c>
      <c r="AB344" s="311" t="str">
        <f ca="1">IF(AB$21&gt;$D344,"",IF($G344=$E$6,INDEX(Orçamento!$U:$U,MATCH(AB$21,Orçamento!$C:$C,),1),INDEX(Orçamento!$U:$U,MATCH(AB$21&amp;"-"&amp;$F345,Orçamento!$F:$F,),1)))</f>
        <v/>
      </c>
      <c r="AC344" s="311" t="str">
        <f ca="1">IF(AC$21&gt;$D344,"",IF($G344=$E$6,INDEX(Orçamento!$U:$U,MATCH(AC$21,Orçamento!$C:$C,),1),INDEX(Orçamento!$U:$U,MATCH(AC$21&amp;"-"&amp;$F345,Orçamento!$F:$F,),1)))</f>
        <v/>
      </c>
      <c r="AD344" s="311" t="str">
        <f ca="1">IF(AD$21&gt;$D344,"",IF($G344=$E$6,INDEX(Orçamento!$U:$U,MATCH(AD$21,Orçamento!$C:$C,),1),INDEX(Orçamento!$U:$U,MATCH(AD$21&amp;"-"&amp;$F345,Orçamento!$F:$F,),1)))</f>
        <v/>
      </c>
      <c r="AE344" s="311" t="str">
        <f ca="1">IF(AE$21&gt;$D344,"",IF($G344=$E$6,INDEX(Orçamento!$U:$U,MATCH(AE$21,Orçamento!$C:$C,),1),INDEX(Orçamento!$U:$U,MATCH(AE$21&amp;"-"&amp;$F345,Orçamento!$F:$F,),1)))</f>
        <v/>
      </c>
      <c r="AF344" s="311" t="str">
        <f ca="1">IF(AF$21&gt;$D344,"",IF($G344=$E$6,INDEX(Orçamento!$U:$U,MATCH(AF$21,Orçamento!$C:$C,),1),INDEX(Orçamento!$U:$U,MATCH(AF$21&amp;"-"&amp;$F345,Orçamento!$F:$F,),1)))</f>
        <v/>
      </c>
      <c r="AG344" s="311" t="str">
        <f ca="1">IF(AG$21&gt;$D344,"",IF($G344=$E$6,INDEX(Orçamento!$U:$U,MATCH(AG$21,Orçamento!$C:$C,),1),INDEX(Orçamento!$U:$U,MATCH(AG$21&amp;"-"&amp;$F345,Orçamento!$F:$F,),1)))</f>
        <v/>
      </c>
      <c r="AH344" s="311" t="str">
        <f ca="1">IF(AH$21&gt;$D344,"",IF($G344=$E$6,INDEX(Orçamento!$U:$U,MATCH(AH$21,Orçamento!$C:$C,),1),INDEX(Orçamento!$U:$U,MATCH(AH$21&amp;"-"&amp;$F345,Orçamento!$F:$F,),1)))</f>
        <v/>
      </c>
      <c r="AI344" s="311" t="str">
        <f ca="1">IF(AI$21&gt;$D344,"",IF($G344=$E$6,INDEX(Orçamento!$U:$U,MATCH(AI$21,Orçamento!$C:$C,),1),INDEX(Orçamento!$U:$U,MATCH(AI$21&amp;"-"&amp;$F345,Orçamento!$F:$F,),1)))</f>
        <v/>
      </c>
      <c r="AJ344" s="311" t="str">
        <f ca="1">IF(AJ$21&gt;$D344,"",IF($G344=$E$6,INDEX(Orçamento!$U:$U,MATCH(AJ$21,Orçamento!$C:$C,),1),INDEX(Orçamento!$U:$U,MATCH(AJ$21&amp;"-"&amp;$F345,Orçamento!$F:$F,),1)))</f>
        <v/>
      </c>
      <c r="AK344" s="311" t="str">
        <f ca="1">IF(AK$21&gt;$D344,"",IF($G344=$E$6,INDEX(Orçamento!$U:$U,MATCH(AK$21,Orçamento!$C:$C,),1),INDEX(Orçamento!$U:$U,MATCH(AK$21&amp;"-"&amp;$F345,Orçamento!$F:$F,),1)))</f>
        <v/>
      </c>
    </row>
    <row r="345" spans="1:37" ht="13.15" customHeight="1">
      <c r="A345" s="206"/>
      <c r="B345" s="263">
        <f t="shared" ref="B345" ca="1" si="337">IF($F344&gt;$E$2,0,(1/(1-B346-C346))*(B346+C346))</f>
        <v>0</v>
      </c>
      <c r="C345" s="264" cm="1">
        <f t="array" aca="1" ref="C345" ca="1">IF(ROUND(SUM(IF(R344:AK344&lt;&gt;"",(R345:AK345)))-N344,3)&lt;&gt;0,"X",0)</f>
        <v>0</v>
      </c>
      <c r="D345" s="206"/>
      <c r="E345" s="215" t="str" cm="1">
        <f t="array" aca="1" ref="E345" ca="1">IF($F344&gt;$E$2,"",INDEX('QC rev00'!$J$9:$J$120,1+E344,1))</f>
        <v/>
      </c>
      <c r="F345" s="215" t="str" cm="1">
        <f t="array" aca="1" ref="F345" ca="1">IF($F344&gt;$E$2,"",IF($F$2=1,INDEX('QC rev00'!$M$10:$T$120,$F346,1),IF($F$2=2,INDEX(#REF!,$F346,1),INDEX(#REF!,$F346,1))))</f>
        <v/>
      </c>
      <c r="G345" s="752"/>
      <c r="H345" s="729"/>
      <c r="I345" s="730"/>
      <c r="J345" s="747"/>
      <c r="K345" s="748"/>
      <c r="L345" s="755"/>
      <c r="M345" s="734"/>
      <c r="N345" s="737"/>
      <c r="O345" s="740"/>
      <c r="P345" s="743"/>
      <c r="Q345" s="265" t="s">
        <v>90</v>
      </c>
      <c r="R345" s="312" t="str" cm="1">
        <f t="array" aca="1" ref="R345" ca="1">IF(OR($D344=0,R344="",$N344=0),"",
IF($G344=$E$6,
SUM(IF(OFFSET($R$23,,,($F344-1)*3-2,$D$3)=R344,OFFSET($R$25,,,($F344-1)*3-2,$D$3)*OFFSET($B$23,1,,($F344-1)*3-2,1))),
IF($D344=1,$N344,
SUMIF(OFFSET(Orçamento!$D$1,$B344-1,,$C344,),$F345&amp;"-"&amp;R344,OFFSET(Orçamento!$I$1,$B344-1,,$C344,))*$N344/$E345)))</f>
        <v/>
      </c>
      <c r="S345" s="312" t="str" cm="1">
        <f t="array" aca="1" ref="S345" ca="1">IF(OR($D344=0,S344="",$N344=0),"",
IF($G344=$E$6,
SUM(IF(OFFSET($R$23,,,($F344-1)*3-2,$D$3)=S344,OFFSET($R$25,,,($F344-1)*3-2,$D$3)*OFFSET($B$23,1,,($F344-1)*3-2,1))),
IF($D344=1,$N344,
SUMIF(OFFSET(Orçamento!$D$1,$B344-1,,$C344,),$F345&amp;"-"&amp;S344,OFFSET(Orçamento!$I$1,$B344-1,,$C344,))*$N344/$E345)))</f>
        <v/>
      </c>
      <c r="T345" s="312" t="str" cm="1">
        <f t="array" aca="1" ref="T345" ca="1">IF(OR($D344=0,T344="",$N344=0),"",
IF($G344=$E$6,
SUM(IF(OFFSET($R$23,,,($F344-1)*3-2,$D$3)=T344,OFFSET($R$25,,,($F344-1)*3-2,$D$3)*OFFSET($B$23,1,,($F344-1)*3-2,1))),
IF($D344=1,$N344,
SUMIF(OFFSET(Orçamento!$D$1,$B344-1,,$C344,),$F345&amp;"-"&amp;T344,OFFSET(Orçamento!$I$1,$B344-1,,$C344,))*$N344/$E345)))</f>
        <v/>
      </c>
      <c r="U345" s="313" t="str" cm="1">
        <f t="array" aca="1" ref="U345" ca="1">IF(OR($D344=0,U344="",$N344=0),"",
IF($G344=$E$6,
SUM(IF(OFFSET($R$23,,,($F344-1)*3-2,$D$3)=U344,OFFSET($R$25,,,($F344-1)*3-2,$D$3)*OFFSET($B$23,1,,($F344-1)*3-2,1))),
IF($D344=1,$N344,
SUMIF(OFFSET(Orçamento!$D$1,$B344-1,,$C344,),$F345&amp;"-"&amp;U344,OFFSET(Orçamento!$I$1,$B344-1,,$C344,))*$N344/$E345)))</f>
        <v/>
      </c>
      <c r="V345" s="312" t="str" cm="1">
        <f t="array" aca="1" ref="V345" ca="1">IF(OR($D344=0,V344="",$N344=0),"",
IF($G344=$E$6,
SUM(IF(OFFSET($R$23,,,($F344-1)*3-2,$D$3)=V344,OFFSET($R$25,,,($F344-1)*3-2,$D$3)*OFFSET($B$23,1,,($F344-1)*3-2,1))),
IF($D344=1,$N344,
SUMIF(OFFSET(Orçamento!$D$1,$B344-1,,$C344,),$F345&amp;"-"&amp;V344,OFFSET(Orçamento!$I$1,$B344-1,,$C344,))*$N344/$E345)))</f>
        <v/>
      </c>
      <c r="W345" s="312" t="str" cm="1">
        <f t="array" aca="1" ref="W345" ca="1">IF(OR($D344=0,W344="",$N344=0),"",
IF($G344=$E$6,
SUM(IF(OFFSET($R$23,,,($F344-1)*3-2,$D$3)=W344,OFFSET($R$25,,,($F344-1)*3-2,$D$3)*OFFSET($B$23,1,,($F344-1)*3-2,1))),
IF($D344=1,$N344,
SUMIF(OFFSET(Orçamento!$D$1,$B344-1,,$C344,),$F345&amp;"-"&amp;W344,OFFSET(Orçamento!$I$1,$B344-1,,$C344,))*$N344/$E345)))</f>
        <v/>
      </c>
      <c r="X345" s="312" t="str" cm="1">
        <f t="array" aca="1" ref="X345" ca="1">IF(OR($D344=0,X344="",$N344=0),"",
IF($G344=$E$6,
SUM(IF(OFFSET($R$23,,,($F344-1)*3-2,$D$3)=X344,OFFSET($R$25,,,($F344-1)*3-2,$D$3)*OFFSET($B$23,1,,($F344-1)*3-2,1))),
IF($D344=1,$N344,
SUMIF(OFFSET(Orçamento!$D$1,$B344-1,,$C344,),$F345&amp;"-"&amp;X344,OFFSET(Orçamento!$I$1,$B344-1,,$C344,))*$N344/$E345)))</f>
        <v/>
      </c>
      <c r="Y345" s="312" t="str" cm="1">
        <f t="array" aca="1" ref="Y345" ca="1">IF(OR($D344=0,Y344="",$N344=0),"",
IF($G344=$E$6,
SUM(IF(OFFSET($R$23,,,($F344-1)*3-2,$D$3)=Y344,OFFSET($R$25,,,($F344-1)*3-2,$D$3)*OFFSET($B$23,1,,($F344-1)*3-2,1))),
IF($D344=1,$N344,
SUMIF(OFFSET(Orçamento!$D$1,$B344-1,,$C344,),$F345&amp;"-"&amp;Y344,OFFSET(Orçamento!$I$1,$B344-1,,$C344,))*$N344/$E345)))</f>
        <v/>
      </c>
      <c r="Z345" s="312" t="str" cm="1">
        <f t="array" aca="1" ref="Z345" ca="1">IF(OR($D344=0,Z344="",$N344=0),"",
IF($G344=$E$6,
SUM(IF(OFFSET($R$23,,,($F344-1)*3-2,$D$3)=Z344,OFFSET($R$25,,,($F344-1)*3-2,$D$3)*OFFSET($B$23,1,,($F344-1)*3-2,1))),
IF($D344=1,$N344,
SUMIF(OFFSET(Orçamento!$D$1,$B344-1,,$C344,),$F345&amp;"-"&amp;Z344,OFFSET(Orçamento!$I$1,$B344-1,,$C344,))*$N344/$E345)))</f>
        <v/>
      </c>
      <c r="AA345" s="314" t="str" cm="1">
        <f t="array" aca="1" ref="AA345" ca="1">IF(OR($D344=0,AA344="",$N344=0),"",
IF($G344=$E$6,
SUM(IF(OFFSET($R$23,,,($F344-1)*3-2,$D$3)=AA344,OFFSET($R$25,,,($F344-1)*3-2,$D$3)*OFFSET($B$23,1,,($F344-1)*3-2,1))),
IF($D344=1,$N344,
SUMIF(OFFSET(Orçamento!$D$1,$B344-1,,$C344,),$F345&amp;"-"&amp;AA344,OFFSET(Orçamento!$I$1,$B344-1,,$C344,))*$N344/$E345)))</f>
        <v/>
      </c>
      <c r="AB345" s="314" t="str" cm="1">
        <f t="array" aca="1" ref="AB345" ca="1">IF(OR($D344=0,AB344="",$N344=0),"",
IF($G344=$E$6,
SUM(IF(OFFSET($R$23,,,($F344-1)*3-2,$D$3)=AB344,OFFSET($R$25,,,($F344-1)*3-2,$D$3)*OFFSET($B$23,1,,($F344-1)*3-2,1))),
IF($D344=1,$N344,
SUMIF(OFFSET(Orçamento!$D$1,$B344-1,,$C344,),$F345&amp;"-"&amp;AB344,OFFSET(Orçamento!$I$1,$B344-1,,$C344,))*$N344/$E345)))</f>
        <v/>
      </c>
      <c r="AC345" s="314" t="str" cm="1">
        <f t="array" aca="1" ref="AC345" ca="1">IF(OR($D344=0,AC344="",$N344=0),"",
IF($G344=$E$6,
SUM(IF(OFFSET($R$23,,,($F344-1)*3-2,$D$3)=AC344,OFFSET($R$25,,,($F344-1)*3-2,$D$3)*OFFSET($B$23,1,,($F344-1)*3-2,1))),
IF($D344=1,$N344,
SUMIF(OFFSET(Orçamento!$D$1,$B344-1,,$C344,),$F345&amp;"-"&amp;AC344,OFFSET(Orçamento!$I$1,$B344-1,,$C344,))*$N344/$E345)))</f>
        <v/>
      </c>
      <c r="AD345" s="314" t="str" cm="1">
        <f t="array" aca="1" ref="AD345" ca="1">IF(OR($D344=0,AD344="",$N344=0),"",
IF($G344=$E$6,
SUM(IF(OFFSET($R$23,,,($F344-1)*3-2,$D$3)=AD344,OFFSET($R$25,,,($F344-1)*3-2,$D$3)*OFFSET($B$23,1,,($F344-1)*3-2,1))),
IF($D344=1,$N344,
SUMIF(OFFSET(Orçamento!$D$1,$B344-1,,$C344,),$F345&amp;"-"&amp;AD344,OFFSET(Orçamento!$I$1,$B344-1,,$C344,))*$N344/$E345)))</f>
        <v/>
      </c>
      <c r="AE345" s="314" t="str" cm="1">
        <f t="array" aca="1" ref="AE345" ca="1">IF(OR($D344=0,AE344="",$N344=0),"",
IF($G344=$E$6,
SUM(IF(OFFSET($R$23,,,($F344-1)*3-2,$D$3)=AE344,OFFSET($R$25,,,($F344-1)*3-2,$D$3)*OFFSET($B$23,1,,($F344-1)*3-2,1))),
IF($D344=1,$N344,
SUMIF(OFFSET(Orçamento!$D$1,$B344-1,,$C344,),$F345&amp;"-"&amp;AE344,OFFSET(Orçamento!$I$1,$B344-1,,$C344,))*$N344/$E345)))</f>
        <v/>
      </c>
      <c r="AF345" s="314" t="str" cm="1">
        <f t="array" aca="1" ref="AF345" ca="1">IF(OR($D344=0,AF344="",$N344=0),"",
IF($G344=$E$6,
SUM(IF(OFFSET($R$23,,,($F344-1)*3-2,$D$3)=AF344,OFFSET($R$25,,,($F344-1)*3-2,$D$3)*OFFSET($B$23,1,,($F344-1)*3-2,1))),
IF($D344=1,$N344,
SUMIF(OFFSET(Orçamento!$D$1,$B344-1,,$C344,),$F345&amp;"-"&amp;AF344,OFFSET(Orçamento!$I$1,$B344-1,,$C344,))*$N344/$E345)))</f>
        <v/>
      </c>
      <c r="AG345" s="314" t="str" cm="1">
        <f t="array" aca="1" ref="AG345" ca="1">IF(OR($D344=0,AG344="",$N344=0),"",
IF($G344=$E$6,
SUM(IF(OFFSET($R$23,,,($F344-1)*3-2,$D$3)=AG344,OFFSET($R$25,,,($F344-1)*3-2,$D$3)*OFFSET($B$23,1,,($F344-1)*3-2,1))),
IF($D344=1,$N344,
SUMIF(OFFSET(Orçamento!$D$1,$B344-1,,$C344,),$F345&amp;"-"&amp;AG344,OFFSET(Orçamento!$I$1,$B344-1,,$C344,))*$N344/$E345)))</f>
        <v/>
      </c>
      <c r="AH345" s="314" t="str" cm="1">
        <f t="array" aca="1" ref="AH345" ca="1">IF(OR($D344=0,AH344="",$N344=0),"",
IF($G344=$E$6,
SUM(IF(OFFSET($R$23,,,($F344-1)*3-2,$D$3)=AH344,OFFSET($R$25,,,($F344-1)*3-2,$D$3)*OFFSET($B$23,1,,($F344-1)*3-2,1))),
IF($D344=1,$N344,
SUMIF(OFFSET(Orçamento!$D$1,$B344-1,,$C344,),$F345&amp;"-"&amp;AH344,OFFSET(Orçamento!$I$1,$B344-1,,$C344,))*$N344/$E345)))</f>
        <v/>
      </c>
      <c r="AI345" s="314" t="str" cm="1">
        <f t="array" aca="1" ref="AI345" ca="1">IF(OR($D344=0,AI344="",$N344=0),"",
IF($G344=$E$6,
SUM(IF(OFFSET($R$23,,,($F344-1)*3-2,$D$3)=AI344,OFFSET($R$25,,,($F344-1)*3-2,$D$3)*OFFSET($B$23,1,,($F344-1)*3-2,1))),
IF($D344=1,$N344,
SUMIF(OFFSET(Orçamento!$D$1,$B344-1,,$C344,),$F345&amp;"-"&amp;AI344,OFFSET(Orçamento!$I$1,$B344-1,,$C344,))*$N344/$E345)))</f>
        <v/>
      </c>
      <c r="AJ345" s="314" t="str" cm="1">
        <f t="array" aca="1" ref="AJ345" ca="1">IF(OR($D344=0,AJ344="",$N344=0),"",
IF($G344=$E$6,
SUM(IF(OFFSET($R$23,,,($F344-1)*3-2,$D$3)=AJ344,OFFSET($R$25,,,($F344-1)*3-2,$D$3)*OFFSET($B$23,1,,($F344-1)*3-2,1))),
IF($D344=1,$N344,
SUMIF(OFFSET(Orçamento!$D$1,$B344-1,,$C344,),$F345&amp;"-"&amp;AJ344,OFFSET(Orçamento!$I$1,$B344-1,,$C344,))*$N344/$E345)))</f>
        <v/>
      </c>
      <c r="AK345" s="314" t="str" cm="1">
        <f t="array" aca="1" ref="AK345" ca="1">IF(OR($D344=0,AK344="",$N344=0),"",
IF($G344=$E$6,
SUM(IF(OFFSET($R$23,,,($F344-1)*3-2,$D$3)=AK344,OFFSET($R$25,,,($F344-1)*3-2,$D$3)*OFFSET($B$23,1,,($F344-1)*3-2,1))),
IF($D344=1,$N344,
SUMIF(OFFSET(Orçamento!$D$1,$B344-1,,$C344,),$F345&amp;"-"&amp;AK344,OFFSET(Orçamento!$I$1,$B344-1,,$C344,))*$N344/$E345)))</f>
        <v/>
      </c>
    </row>
    <row r="346" spans="1:37" ht="13.15" customHeight="1">
      <c r="A346" s="206"/>
      <c r="B346" s="266" t="str" cm="1">
        <f t="array" aca="1" ref="B346" ca="1">IF($F344&gt;$E$2,"",IF($F$2=1,INDEX('QC rev00'!$M$10:$T$120,$F346,5),IF($F$2=2,INDEX(#REF!,$F346,5),INDEX(#REF!,$F346,5))))</f>
        <v/>
      </c>
      <c r="C346" s="266" t="str" cm="1">
        <f t="array" aca="1" ref="C346" ca="1">IF($F344&gt;$E$2,"",IF($F$2=1,INDEX('QC rev00'!$M$10:$T$120,$F346,6),IF($F$2=2,INDEX(#REF!,$F346,6),INDEX(#REF!,$F346,6))))</f>
        <v/>
      </c>
      <c r="D346" s="207"/>
      <c r="E346" s="207"/>
      <c r="F346" s="207" t="str">
        <f ca="1">IF(F344&gt;$E$2,"",MATCH(F344,'QC rev00'!$C$10:$C$120,))</f>
        <v/>
      </c>
      <c r="G346" s="753"/>
      <c r="H346" s="731"/>
      <c r="I346" s="732"/>
      <c r="J346" s="749"/>
      <c r="K346" s="750"/>
      <c r="L346" s="756"/>
      <c r="M346" s="735"/>
      <c r="N346" s="738"/>
      <c r="O346" s="741"/>
      <c r="P346" s="744"/>
      <c r="Q346" s="267" t="s">
        <v>91</v>
      </c>
      <c r="R346" s="588">
        <f t="shared" ref="R346:AK346" ca="1" si="338">IFERROR(R345*$O344,0)</f>
        <v>0</v>
      </c>
      <c r="S346" s="588">
        <f t="shared" ca="1" si="338"/>
        <v>0</v>
      </c>
      <c r="T346" s="588">
        <f t="shared" ca="1" si="338"/>
        <v>0</v>
      </c>
      <c r="U346" s="589">
        <f t="shared" ca="1" si="338"/>
        <v>0</v>
      </c>
      <c r="V346" s="588">
        <f t="shared" ca="1" si="338"/>
        <v>0</v>
      </c>
      <c r="W346" s="588">
        <f t="shared" ca="1" si="338"/>
        <v>0</v>
      </c>
      <c r="X346" s="588">
        <f t="shared" ca="1" si="338"/>
        <v>0</v>
      </c>
      <c r="Y346" s="588">
        <f t="shared" ca="1" si="338"/>
        <v>0</v>
      </c>
      <c r="Z346" s="588">
        <f t="shared" ca="1" si="338"/>
        <v>0</v>
      </c>
      <c r="AA346" s="588">
        <f t="shared" ca="1" si="338"/>
        <v>0</v>
      </c>
      <c r="AB346" s="588">
        <f t="shared" ca="1" si="338"/>
        <v>0</v>
      </c>
      <c r="AC346" s="588">
        <f t="shared" ca="1" si="338"/>
        <v>0</v>
      </c>
      <c r="AD346" s="588">
        <f t="shared" ca="1" si="338"/>
        <v>0</v>
      </c>
      <c r="AE346" s="588">
        <f t="shared" ca="1" si="338"/>
        <v>0</v>
      </c>
      <c r="AF346" s="588">
        <f t="shared" ca="1" si="338"/>
        <v>0</v>
      </c>
      <c r="AG346" s="588">
        <f t="shared" ca="1" si="338"/>
        <v>0</v>
      </c>
      <c r="AH346" s="588">
        <f t="shared" ca="1" si="338"/>
        <v>0</v>
      </c>
      <c r="AI346" s="588">
        <f t="shared" ca="1" si="338"/>
        <v>0</v>
      </c>
      <c r="AJ346" s="588">
        <f t="shared" ca="1" si="338"/>
        <v>0</v>
      </c>
      <c r="AK346" s="588">
        <f t="shared" ca="1" si="338"/>
        <v>0</v>
      </c>
    </row>
    <row r="347" spans="1:37" ht="13.15" customHeight="1">
      <c r="A347" s="206"/>
      <c r="B347" s="261">
        <f ca="1">IF($F347&gt;$E$2,0,IF(E347&lt;&gt;"",MATCH(F348&amp;" - Mapa",Orçamento!J:J,),0))</f>
        <v>0</v>
      </c>
      <c r="C347" s="215">
        <f ca="1">IF($D347&gt;1,_xlfn.MAXIFS(Orçamento!G:G,Orçamento!J:J,F348&amp;" - Mapa")+6-B347,0)</f>
        <v>0</v>
      </c>
      <c r="D347" s="261">
        <f ca="1">IF($F347&gt;$E$2,0,IF($G347=$E$6,$D$2,IF(E347&lt;&gt;"",_xlfn.MAXIFS(Orçamento!E:E,Orçamento!J:J,F348&amp;" - Mapa"),0)))</f>
        <v>0</v>
      </c>
      <c r="E347" s="215" t="str">
        <f ca="1">IF(F348="","",_xlfn.IFNA(MATCH($F348,'QC rev00'!$G$10:$G$120,),""))</f>
        <v/>
      </c>
      <c r="F347" s="207" cm="1">
        <f t="array" aca="1" ref="F347" ca="1">OFFSET(F347,-3,,,)+1</f>
        <v>109</v>
      </c>
      <c r="G347" s="751" t="str" cm="1">
        <f t="array" aca="1" ref="G347" ca="1">IF($F347&gt;$E$2,"",IF($F$2=1,INDEX('QC rev00'!$M$10:$T$120,$F349,2),IF($F$2=2,INDEX(#REF!,$F349,2),INDEX(#REF!,$F349,2))))</f>
        <v/>
      </c>
      <c r="H347" s="727" t="str" cm="1">
        <f t="array" aca="1" ref="H347" ca="1">IF($F347&gt;$E$2,"",IF($F$2=1,INDEX('QC rev00'!$M$10:$T$120,$F349,3),IF($F$2=2,INDEX(#REF!,$F349,3),INDEX(#REF!,$F349,3))))</f>
        <v/>
      </c>
      <c r="I347" s="728"/>
      <c r="J347" s="745"/>
      <c r="K347" s="746"/>
      <c r="L347" s="754" t="str" cm="1">
        <f t="array" aca="1" ref="L347" ca="1">IF($F347&gt;$E$2,"",IF($F$2=1,INDEX('QC rev00'!$M$10:$T$120,$F349,7),IF($F$2=2,INDEX(#REF!,$F349,7),INDEX(#REF!,$F349,7))))</f>
        <v/>
      </c>
      <c r="M347" s="733" t="str" cm="1">
        <f t="array" aca="1" ref="M347" ca="1">IF($F347&gt;$E$2,"",IF($F$2=1,INDEX('QC rev00'!$M$10:$T$120,$F349,8),IF($F$2=2,INDEX(#REF!,$F349,8),INDEX(#REF!,$F349,8))))</f>
        <v/>
      </c>
      <c r="N347" s="736" cm="1">
        <f t="array" aca="1" ref="N347" ca="1">IF($F347&gt;$E$2,0,IF(_xlfn.IFNA(MATCH($G347,Listas!$E$4:$E$206,),0)&gt;0,$F$5,IF($F$2=1,INDEX('QC rev00'!$M$10:$U$120,$F349,9),IF($F$2=2,INDEX(#REF!,$F349,9),INDEX(#REF!,$F349,9)))))</f>
        <v>0</v>
      </c>
      <c r="O347" s="739" cm="1">
        <f t="array" aca="1" ref="O347" ca="1">IF($F347&gt;$E$2,0,IF(_xlfn.IFNA(MATCH($G347,Listas!$E$4:$E$206,),0)&gt;0,1,IF($H$10=0,0,IF($F$2=1,INDEX('QC rev00'!$M$10:$BC$120,$F349,9+$F$3),IF($F$2=2,INDEX(#REF!,$F349,9+$F$3),INDEX(#REF!,$F349,9+$F$3)))*IF($E$5="X",1,1-$B349-$C349))))</f>
        <v>0</v>
      </c>
      <c r="P347" s="742">
        <f t="shared" ref="P347" ca="1" si="339">N347*O347</f>
        <v>0</v>
      </c>
      <c r="Q347" s="262" t="s">
        <v>89</v>
      </c>
      <c r="R347" s="308" t="str" cm="1">
        <f t="array" aca="1" ref="R347" ca="1">IF($D347=0,"",IF($G347=$E$6,INDEX(Orçamento!$U:$U,MATCH(R$21,Orçamento!$C:$C,),1),INDEX(Orçamento!$U:$U,$B347,1)))</f>
        <v/>
      </c>
      <c r="S347" s="309" t="str">
        <f ca="1">IF(S$21&gt;$D347,"",IF($G347=$E$6,INDEX(Orçamento!$U:$U,MATCH(S$21,Orçamento!$C:$C,),1),INDEX(Orçamento!$U:$U,MATCH(S$21&amp;"-"&amp;$F348,Orçamento!$F:$F,),1)))</f>
        <v/>
      </c>
      <c r="T347" s="309" t="str">
        <f ca="1">IF(T$21&gt;$D347,"",IF($G347=$E$6,INDEX(Orçamento!$U:$U,MATCH(T$21,Orçamento!$C:$C,),1),INDEX(Orçamento!$U:$U,MATCH(T$21&amp;"-"&amp;$F348,Orçamento!$F:$F,),1)))</f>
        <v/>
      </c>
      <c r="U347" s="310" t="str">
        <f ca="1">IF(U$21&gt;$D347,"",IF($G347=$E$6,INDEX(Orçamento!$U:$U,MATCH(U$21,Orçamento!$C:$C,),1),INDEX(Orçamento!$U:$U,MATCH(U$21&amp;"-"&amp;$F348,Orçamento!$F:$F,),1)))</f>
        <v/>
      </c>
      <c r="V347" s="309" t="str">
        <f ca="1">IF(V$21&gt;$D347,"",IF($G347=$E$6,INDEX(Orçamento!$U:$U,MATCH(V$21,Orçamento!$C:$C,),1),INDEX(Orçamento!$U:$U,MATCH(V$21&amp;"-"&amp;$F348,Orçamento!$F:$F,),1)))</f>
        <v/>
      </c>
      <c r="W347" s="309" t="str">
        <f ca="1">IF(W$21&gt;$D347,"",IF($G347=$E$6,INDEX(Orçamento!$U:$U,MATCH(W$21,Orçamento!$C:$C,),1),INDEX(Orçamento!$U:$U,MATCH(W$21&amp;"-"&amp;$F348,Orçamento!$F:$F,),1)))</f>
        <v/>
      </c>
      <c r="X347" s="309" t="str">
        <f ca="1">IF(X$21&gt;$D347,"",IF($G347=$E$6,INDEX(Orçamento!$U:$U,MATCH(X$21,Orçamento!$C:$C,),1),INDEX(Orçamento!$U:$U,MATCH(X$21&amp;"-"&amp;$F348,Orçamento!$F:$F,),1)))</f>
        <v/>
      </c>
      <c r="Y347" s="309" t="str">
        <f ca="1">IF(Y$21&gt;$D347,"",IF($G347=$E$6,INDEX(Orçamento!$U:$U,MATCH(Y$21,Orçamento!$C:$C,),1),INDEX(Orçamento!$U:$U,MATCH(Y$21&amp;"-"&amp;$F348,Orçamento!$F:$F,),1)))</f>
        <v/>
      </c>
      <c r="Z347" s="309" t="str">
        <f ca="1">IF(Z$21&gt;$D347,"",IF($G347=$E$6,INDEX(Orçamento!$U:$U,MATCH(Z$21,Orçamento!$C:$C,),1),INDEX(Orçamento!$U:$U,MATCH(Z$21&amp;"-"&amp;$F348,Orçamento!$F:$F,),1)))</f>
        <v/>
      </c>
      <c r="AA347" s="311" t="str">
        <f ca="1">IF(AA$21&gt;$D347,"",IF($G347=$E$6,INDEX(Orçamento!$U:$U,MATCH(AA$21,Orçamento!$C:$C,),1),INDEX(Orçamento!$U:$U,MATCH(AA$21&amp;"-"&amp;$F348,Orçamento!$F:$F,),1)))</f>
        <v/>
      </c>
      <c r="AB347" s="311" t="str">
        <f ca="1">IF(AB$21&gt;$D347,"",IF($G347=$E$6,INDEX(Orçamento!$U:$U,MATCH(AB$21,Orçamento!$C:$C,),1),INDEX(Orçamento!$U:$U,MATCH(AB$21&amp;"-"&amp;$F348,Orçamento!$F:$F,),1)))</f>
        <v/>
      </c>
      <c r="AC347" s="311" t="str">
        <f ca="1">IF(AC$21&gt;$D347,"",IF($G347=$E$6,INDEX(Orçamento!$U:$U,MATCH(AC$21,Orçamento!$C:$C,),1),INDEX(Orçamento!$U:$U,MATCH(AC$21&amp;"-"&amp;$F348,Orçamento!$F:$F,),1)))</f>
        <v/>
      </c>
      <c r="AD347" s="311" t="str">
        <f ca="1">IF(AD$21&gt;$D347,"",IF($G347=$E$6,INDEX(Orçamento!$U:$U,MATCH(AD$21,Orçamento!$C:$C,),1),INDEX(Orçamento!$U:$U,MATCH(AD$21&amp;"-"&amp;$F348,Orçamento!$F:$F,),1)))</f>
        <v/>
      </c>
      <c r="AE347" s="311" t="str">
        <f ca="1">IF(AE$21&gt;$D347,"",IF($G347=$E$6,INDEX(Orçamento!$U:$U,MATCH(AE$21,Orçamento!$C:$C,),1),INDEX(Orçamento!$U:$U,MATCH(AE$21&amp;"-"&amp;$F348,Orçamento!$F:$F,),1)))</f>
        <v/>
      </c>
      <c r="AF347" s="311" t="str">
        <f ca="1">IF(AF$21&gt;$D347,"",IF($G347=$E$6,INDEX(Orçamento!$U:$U,MATCH(AF$21,Orçamento!$C:$C,),1),INDEX(Orçamento!$U:$U,MATCH(AF$21&amp;"-"&amp;$F348,Orçamento!$F:$F,),1)))</f>
        <v/>
      </c>
      <c r="AG347" s="311" t="str">
        <f ca="1">IF(AG$21&gt;$D347,"",IF($G347=$E$6,INDEX(Orçamento!$U:$U,MATCH(AG$21,Orçamento!$C:$C,),1),INDEX(Orçamento!$U:$U,MATCH(AG$21&amp;"-"&amp;$F348,Orçamento!$F:$F,),1)))</f>
        <v/>
      </c>
      <c r="AH347" s="311" t="str">
        <f ca="1">IF(AH$21&gt;$D347,"",IF($G347=$E$6,INDEX(Orçamento!$U:$U,MATCH(AH$21,Orçamento!$C:$C,),1),INDEX(Orçamento!$U:$U,MATCH(AH$21&amp;"-"&amp;$F348,Orçamento!$F:$F,),1)))</f>
        <v/>
      </c>
      <c r="AI347" s="311" t="str">
        <f ca="1">IF(AI$21&gt;$D347,"",IF($G347=$E$6,INDEX(Orçamento!$U:$U,MATCH(AI$21,Orçamento!$C:$C,),1),INDEX(Orçamento!$U:$U,MATCH(AI$21&amp;"-"&amp;$F348,Orçamento!$F:$F,),1)))</f>
        <v/>
      </c>
      <c r="AJ347" s="311" t="str">
        <f ca="1">IF(AJ$21&gt;$D347,"",IF($G347=$E$6,INDEX(Orçamento!$U:$U,MATCH(AJ$21,Orçamento!$C:$C,),1),INDEX(Orçamento!$U:$U,MATCH(AJ$21&amp;"-"&amp;$F348,Orçamento!$F:$F,),1)))</f>
        <v/>
      </c>
      <c r="AK347" s="311" t="str">
        <f ca="1">IF(AK$21&gt;$D347,"",IF($G347=$E$6,INDEX(Orçamento!$U:$U,MATCH(AK$21,Orçamento!$C:$C,),1),INDEX(Orçamento!$U:$U,MATCH(AK$21&amp;"-"&amp;$F348,Orçamento!$F:$F,),1)))</f>
        <v/>
      </c>
    </row>
    <row r="348" spans="1:37" ht="13.15" customHeight="1">
      <c r="A348" s="206"/>
      <c r="B348" s="263">
        <f t="shared" ref="B348" ca="1" si="340">IF($F347&gt;$E$2,0,(1/(1-B349-C349))*(B349+C349))</f>
        <v>0</v>
      </c>
      <c r="C348" s="264" cm="1">
        <f t="array" aca="1" ref="C348" ca="1">IF(ROUND(SUM(IF(R347:AK347&lt;&gt;"",(R348:AK348)))-N347,3)&lt;&gt;0,"X",0)</f>
        <v>0</v>
      </c>
      <c r="D348" s="206"/>
      <c r="E348" s="215" t="str" cm="1">
        <f t="array" aca="1" ref="E348" ca="1">IF($F347&gt;$E$2,"",INDEX('QC rev00'!$J$9:$J$120,1+E347,1))</f>
        <v/>
      </c>
      <c r="F348" s="215" t="str" cm="1">
        <f t="array" aca="1" ref="F348" ca="1">IF($F347&gt;$E$2,"",IF($F$2=1,INDEX('QC rev00'!$M$10:$T$120,$F349,1),IF($F$2=2,INDEX(#REF!,$F349,1),INDEX(#REF!,$F349,1))))</f>
        <v/>
      </c>
      <c r="G348" s="752"/>
      <c r="H348" s="729"/>
      <c r="I348" s="730"/>
      <c r="J348" s="747"/>
      <c r="K348" s="748"/>
      <c r="L348" s="755"/>
      <c r="M348" s="734"/>
      <c r="N348" s="737"/>
      <c r="O348" s="740"/>
      <c r="P348" s="743"/>
      <c r="Q348" s="265" t="s">
        <v>90</v>
      </c>
      <c r="R348" s="312" t="str" cm="1">
        <f t="array" aca="1" ref="R348" ca="1">IF(OR($D347=0,R347="",$N347=0),"",
IF($G347=$E$6,
SUM(IF(OFFSET($R$23,,,($F347-1)*3-2,$D$3)=R347,OFFSET($R$25,,,($F347-1)*3-2,$D$3)*OFFSET($B$23,1,,($F347-1)*3-2,1))),
IF($D347=1,$N347,
SUMIF(OFFSET(Orçamento!$D$1,$B347-1,,$C347,),$F348&amp;"-"&amp;R347,OFFSET(Orçamento!$I$1,$B347-1,,$C347,))*$N347/$E348)))</f>
        <v/>
      </c>
      <c r="S348" s="312" t="str" cm="1">
        <f t="array" aca="1" ref="S348" ca="1">IF(OR($D347=0,S347="",$N347=0),"",
IF($G347=$E$6,
SUM(IF(OFFSET($R$23,,,($F347-1)*3-2,$D$3)=S347,OFFSET($R$25,,,($F347-1)*3-2,$D$3)*OFFSET($B$23,1,,($F347-1)*3-2,1))),
IF($D347=1,$N347,
SUMIF(OFFSET(Orçamento!$D$1,$B347-1,,$C347,),$F348&amp;"-"&amp;S347,OFFSET(Orçamento!$I$1,$B347-1,,$C347,))*$N347/$E348)))</f>
        <v/>
      </c>
      <c r="T348" s="312" t="str" cm="1">
        <f t="array" aca="1" ref="T348" ca="1">IF(OR($D347=0,T347="",$N347=0),"",
IF($G347=$E$6,
SUM(IF(OFFSET($R$23,,,($F347-1)*3-2,$D$3)=T347,OFFSET($R$25,,,($F347-1)*3-2,$D$3)*OFFSET($B$23,1,,($F347-1)*3-2,1))),
IF($D347=1,$N347,
SUMIF(OFFSET(Orçamento!$D$1,$B347-1,,$C347,),$F348&amp;"-"&amp;T347,OFFSET(Orçamento!$I$1,$B347-1,,$C347,))*$N347/$E348)))</f>
        <v/>
      </c>
      <c r="U348" s="313" t="str" cm="1">
        <f t="array" aca="1" ref="U348" ca="1">IF(OR($D347=0,U347="",$N347=0),"",
IF($G347=$E$6,
SUM(IF(OFFSET($R$23,,,($F347-1)*3-2,$D$3)=U347,OFFSET($R$25,,,($F347-1)*3-2,$D$3)*OFFSET($B$23,1,,($F347-1)*3-2,1))),
IF($D347=1,$N347,
SUMIF(OFFSET(Orçamento!$D$1,$B347-1,,$C347,),$F348&amp;"-"&amp;U347,OFFSET(Orçamento!$I$1,$B347-1,,$C347,))*$N347/$E348)))</f>
        <v/>
      </c>
      <c r="V348" s="312" t="str" cm="1">
        <f t="array" aca="1" ref="V348" ca="1">IF(OR($D347=0,V347="",$N347=0),"",
IF($G347=$E$6,
SUM(IF(OFFSET($R$23,,,($F347-1)*3-2,$D$3)=V347,OFFSET($R$25,,,($F347-1)*3-2,$D$3)*OFFSET($B$23,1,,($F347-1)*3-2,1))),
IF($D347=1,$N347,
SUMIF(OFFSET(Orçamento!$D$1,$B347-1,,$C347,),$F348&amp;"-"&amp;V347,OFFSET(Orçamento!$I$1,$B347-1,,$C347,))*$N347/$E348)))</f>
        <v/>
      </c>
      <c r="W348" s="312" t="str" cm="1">
        <f t="array" aca="1" ref="W348" ca="1">IF(OR($D347=0,W347="",$N347=0),"",
IF($G347=$E$6,
SUM(IF(OFFSET($R$23,,,($F347-1)*3-2,$D$3)=W347,OFFSET($R$25,,,($F347-1)*3-2,$D$3)*OFFSET($B$23,1,,($F347-1)*3-2,1))),
IF($D347=1,$N347,
SUMIF(OFFSET(Orçamento!$D$1,$B347-1,,$C347,),$F348&amp;"-"&amp;W347,OFFSET(Orçamento!$I$1,$B347-1,,$C347,))*$N347/$E348)))</f>
        <v/>
      </c>
      <c r="X348" s="312" t="str" cm="1">
        <f t="array" aca="1" ref="X348" ca="1">IF(OR($D347=0,X347="",$N347=0),"",
IF($G347=$E$6,
SUM(IF(OFFSET($R$23,,,($F347-1)*3-2,$D$3)=X347,OFFSET($R$25,,,($F347-1)*3-2,$D$3)*OFFSET($B$23,1,,($F347-1)*3-2,1))),
IF($D347=1,$N347,
SUMIF(OFFSET(Orçamento!$D$1,$B347-1,,$C347,),$F348&amp;"-"&amp;X347,OFFSET(Orçamento!$I$1,$B347-1,,$C347,))*$N347/$E348)))</f>
        <v/>
      </c>
      <c r="Y348" s="312" t="str" cm="1">
        <f t="array" aca="1" ref="Y348" ca="1">IF(OR($D347=0,Y347="",$N347=0),"",
IF($G347=$E$6,
SUM(IF(OFFSET($R$23,,,($F347-1)*3-2,$D$3)=Y347,OFFSET($R$25,,,($F347-1)*3-2,$D$3)*OFFSET($B$23,1,,($F347-1)*3-2,1))),
IF($D347=1,$N347,
SUMIF(OFFSET(Orçamento!$D$1,$B347-1,,$C347,),$F348&amp;"-"&amp;Y347,OFFSET(Orçamento!$I$1,$B347-1,,$C347,))*$N347/$E348)))</f>
        <v/>
      </c>
      <c r="Z348" s="312" t="str" cm="1">
        <f t="array" aca="1" ref="Z348" ca="1">IF(OR($D347=0,Z347="",$N347=0),"",
IF($G347=$E$6,
SUM(IF(OFFSET($R$23,,,($F347-1)*3-2,$D$3)=Z347,OFFSET($R$25,,,($F347-1)*3-2,$D$3)*OFFSET($B$23,1,,($F347-1)*3-2,1))),
IF($D347=1,$N347,
SUMIF(OFFSET(Orçamento!$D$1,$B347-1,,$C347,),$F348&amp;"-"&amp;Z347,OFFSET(Orçamento!$I$1,$B347-1,,$C347,))*$N347/$E348)))</f>
        <v/>
      </c>
      <c r="AA348" s="314" t="str" cm="1">
        <f t="array" aca="1" ref="AA348" ca="1">IF(OR($D347=0,AA347="",$N347=0),"",
IF($G347=$E$6,
SUM(IF(OFFSET($R$23,,,($F347-1)*3-2,$D$3)=AA347,OFFSET($R$25,,,($F347-1)*3-2,$D$3)*OFFSET($B$23,1,,($F347-1)*3-2,1))),
IF($D347=1,$N347,
SUMIF(OFFSET(Orçamento!$D$1,$B347-1,,$C347,),$F348&amp;"-"&amp;AA347,OFFSET(Orçamento!$I$1,$B347-1,,$C347,))*$N347/$E348)))</f>
        <v/>
      </c>
      <c r="AB348" s="314" t="str" cm="1">
        <f t="array" aca="1" ref="AB348" ca="1">IF(OR($D347=0,AB347="",$N347=0),"",
IF($G347=$E$6,
SUM(IF(OFFSET($R$23,,,($F347-1)*3-2,$D$3)=AB347,OFFSET($R$25,,,($F347-1)*3-2,$D$3)*OFFSET($B$23,1,,($F347-1)*3-2,1))),
IF($D347=1,$N347,
SUMIF(OFFSET(Orçamento!$D$1,$B347-1,,$C347,),$F348&amp;"-"&amp;AB347,OFFSET(Orçamento!$I$1,$B347-1,,$C347,))*$N347/$E348)))</f>
        <v/>
      </c>
      <c r="AC348" s="314" t="str" cm="1">
        <f t="array" aca="1" ref="AC348" ca="1">IF(OR($D347=0,AC347="",$N347=0),"",
IF($G347=$E$6,
SUM(IF(OFFSET($R$23,,,($F347-1)*3-2,$D$3)=AC347,OFFSET($R$25,,,($F347-1)*3-2,$D$3)*OFFSET($B$23,1,,($F347-1)*3-2,1))),
IF($D347=1,$N347,
SUMIF(OFFSET(Orçamento!$D$1,$B347-1,,$C347,),$F348&amp;"-"&amp;AC347,OFFSET(Orçamento!$I$1,$B347-1,,$C347,))*$N347/$E348)))</f>
        <v/>
      </c>
      <c r="AD348" s="314" t="str" cm="1">
        <f t="array" aca="1" ref="AD348" ca="1">IF(OR($D347=0,AD347="",$N347=0),"",
IF($G347=$E$6,
SUM(IF(OFFSET($R$23,,,($F347-1)*3-2,$D$3)=AD347,OFFSET($R$25,,,($F347-1)*3-2,$D$3)*OFFSET($B$23,1,,($F347-1)*3-2,1))),
IF($D347=1,$N347,
SUMIF(OFFSET(Orçamento!$D$1,$B347-1,,$C347,),$F348&amp;"-"&amp;AD347,OFFSET(Orçamento!$I$1,$B347-1,,$C347,))*$N347/$E348)))</f>
        <v/>
      </c>
      <c r="AE348" s="314" t="str" cm="1">
        <f t="array" aca="1" ref="AE348" ca="1">IF(OR($D347=0,AE347="",$N347=0),"",
IF($G347=$E$6,
SUM(IF(OFFSET($R$23,,,($F347-1)*3-2,$D$3)=AE347,OFFSET($R$25,,,($F347-1)*3-2,$D$3)*OFFSET($B$23,1,,($F347-1)*3-2,1))),
IF($D347=1,$N347,
SUMIF(OFFSET(Orçamento!$D$1,$B347-1,,$C347,),$F348&amp;"-"&amp;AE347,OFFSET(Orçamento!$I$1,$B347-1,,$C347,))*$N347/$E348)))</f>
        <v/>
      </c>
      <c r="AF348" s="314" t="str" cm="1">
        <f t="array" aca="1" ref="AF348" ca="1">IF(OR($D347=0,AF347="",$N347=0),"",
IF($G347=$E$6,
SUM(IF(OFFSET($R$23,,,($F347-1)*3-2,$D$3)=AF347,OFFSET($R$25,,,($F347-1)*3-2,$D$3)*OFFSET($B$23,1,,($F347-1)*3-2,1))),
IF($D347=1,$N347,
SUMIF(OFFSET(Orçamento!$D$1,$B347-1,,$C347,),$F348&amp;"-"&amp;AF347,OFFSET(Orçamento!$I$1,$B347-1,,$C347,))*$N347/$E348)))</f>
        <v/>
      </c>
      <c r="AG348" s="314" t="str" cm="1">
        <f t="array" aca="1" ref="AG348" ca="1">IF(OR($D347=0,AG347="",$N347=0),"",
IF($G347=$E$6,
SUM(IF(OFFSET($R$23,,,($F347-1)*3-2,$D$3)=AG347,OFFSET($R$25,,,($F347-1)*3-2,$D$3)*OFFSET($B$23,1,,($F347-1)*3-2,1))),
IF($D347=1,$N347,
SUMIF(OFFSET(Orçamento!$D$1,$B347-1,,$C347,),$F348&amp;"-"&amp;AG347,OFFSET(Orçamento!$I$1,$B347-1,,$C347,))*$N347/$E348)))</f>
        <v/>
      </c>
      <c r="AH348" s="314" t="str" cm="1">
        <f t="array" aca="1" ref="AH348" ca="1">IF(OR($D347=0,AH347="",$N347=0),"",
IF($G347=$E$6,
SUM(IF(OFFSET($R$23,,,($F347-1)*3-2,$D$3)=AH347,OFFSET($R$25,,,($F347-1)*3-2,$D$3)*OFFSET($B$23,1,,($F347-1)*3-2,1))),
IF($D347=1,$N347,
SUMIF(OFFSET(Orçamento!$D$1,$B347-1,,$C347,),$F348&amp;"-"&amp;AH347,OFFSET(Orçamento!$I$1,$B347-1,,$C347,))*$N347/$E348)))</f>
        <v/>
      </c>
      <c r="AI348" s="314" t="str" cm="1">
        <f t="array" aca="1" ref="AI348" ca="1">IF(OR($D347=0,AI347="",$N347=0),"",
IF($G347=$E$6,
SUM(IF(OFFSET($R$23,,,($F347-1)*3-2,$D$3)=AI347,OFFSET($R$25,,,($F347-1)*3-2,$D$3)*OFFSET($B$23,1,,($F347-1)*3-2,1))),
IF($D347=1,$N347,
SUMIF(OFFSET(Orçamento!$D$1,$B347-1,,$C347,),$F348&amp;"-"&amp;AI347,OFFSET(Orçamento!$I$1,$B347-1,,$C347,))*$N347/$E348)))</f>
        <v/>
      </c>
      <c r="AJ348" s="314" t="str" cm="1">
        <f t="array" aca="1" ref="AJ348" ca="1">IF(OR($D347=0,AJ347="",$N347=0),"",
IF($G347=$E$6,
SUM(IF(OFFSET($R$23,,,($F347-1)*3-2,$D$3)=AJ347,OFFSET($R$25,,,($F347-1)*3-2,$D$3)*OFFSET($B$23,1,,($F347-1)*3-2,1))),
IF($D347=1,$N347,
SUMIF(OFFSET(Orçamento!$D$1,$B347-1,,$C347,),$F348&amp;"-"&amp;AJ347,OFFSET(Orçamento!$I$1,$B347-1,,$C347,))*$N347/$E348)))</f>
        <v/>
      </c>
      <c r="AK348" s="314" t="str" cm="1">
        <f t="array" aca="1" ref="AK348" ca="1">IF(OR($D347=0,AK347="",$N347=0),"",
IF($G347=$E$6,
SUM(IF(OFFSET($R$23,,,($F347-1)*3-2,$D$3)=AK347,OFFSET($R$25,,,($F347-1)*3-2,$D$3)*OFFSET($B$23,1,,($F347-1)*3-2,1))),
IF($D347=1,$N347,
SUMIF(OFFSET(Orçamento!$D$1,$B347-1,,$C347,),$F348&amp;"-"&amp;AK347,OFFSET(Orçamento!$I$1,$B347-1,,$C347,))*$N347/$E348)))</f>
        <v/>
      </c>
    </row>
    <row r="349" spans="1:37" ht="13.15" customHeight="1">
      <c r="A349" s="206"/>
      <c r="B349" s="266" t="str" cm="1">
        <f t="array" aca="1" ref="B349" ca="1">IF($F347&gt;$E$2,"",IF($F$2=1,INDEX('QC rev00'!$M$10:$T$120,$F349,5),IF($F$2=2,INDEX(#REF!,$F349,5),INDEX(#REF!,$F349,5))))</f>
        <v/>
      </c>
      <c r="C349" s="266" t="str" cm="1">
        <f t="array" aca="1" ref="C349" ca="1">IF($F347&gt;$E$2,"",IF($F$2=1,INDEX('QC rev00'!$M$10:$T$120,$F349,6),IF($F$2=2,INDEX(#REF!,$F349,6),INDEX(#REF!,$F349,6))))</f>
        <v/>
      </c>
      <c r="D349" s="207"/>
      <c r="E349" s="207"/>
      <c r="F349" s="207" t="str">
        <f ca="1">IF(F347&gt;$E$2,"",MATCH(F347,'QC rev00'!$C$10:$C$120,))</f>
        <v/>
      </c>
      <c r="G349" s="753"/>
      <c r="H349" s="731"/>
      <c r="I349" s="732"/>
      <c r="J349" s="749"/>
      <c r="K349" s="750"/>
      <c r="L349" s="756"/>
      <c r="M349" s="735"/>
      <c r="N349" s="738"/>
      <c r="O349" s="741"/>
      <c r="P349" s="744"/>
      <c r="Q349" s="267" t="s">
        <v>91</v>
      </c>
      <c r="R349" s="588">
        <f t="shared" ref="R349:AK349" ca="1" si="341">IFERROR(R348*$O347,0)</f>
        <v>0</v>
      </c>
      <c r="S349" s="588">
        <f t="shared" ca="1" si="341"/>
        <v>0</v>
      </c>
      <c r="T349" s="588">
        <f t="shared" ca="1" si="341"/>
        <v>0</v>
      </c>
      <c r="U349" s="589">
        <f t="shared" ca="1" si="341"/>
        <v>0</v>
      </c>
      <c r="V349" s="588">
        <f t="shared" ca="1" si="341"/>
        <v>0</v>
      </c>
      <c r="W349" s="588">
        <f t="shared" ca="1" si="341"/>
        <v>0</v>
      </c>
      <c r="X349" s="588">
        <f t="shared" ca="1" si="341"/>
        <v>0</v>
      </c>
      <c r="Y349" s="588">
        <f t="shared" ca="1" si="341"/>
        <v>0</v>
      </c>
      <c r="Z349" s="588">
        <f t="shared" ca="1" si="341"/>
        <v>0</v>
      </c>
      <c r="AA349" s="588">
        <f t="shared" ca="1" si="341"/>
        <v>0</v>
      </c>
      <c r="AB349" s="588">
        <f t="shared" ca="1" si="341"/>
        <v>0</v>
      </c>
      <c r="AC349" s="588">
        <f t="shared" ca="1" si="341"/>
        <v>0</v>
      </c>
      <c r="AD349" s="588">
        <f t="shared" ca="1" si="341"/>
        <v>0</v>
      </c>
      <c r="AE349" s="588">
        <f t="shared" ca="1" si="341"/>
        <v>0</v>
      </c>
      <c r="AF349" s="588">
        <f t="shared" ca="1" si="341"/>
        <v>0</v>
      </c>
      <c r="AG349" s="588">
        <f t="shared" ca="1" si="341"/>
        <v>0</v>
      </c>
      <c r="AH349" s="588">
        <f t="shared" ca="1" si="341"/>
        <v>0</v>
      </c>
      <c r="AI349" s="588">
        <f t="shared" ca="1" si="341"/>
        <v>0</v>
      </c>
      <c r="AJ349" s="588">
        <f t="shared" ca="1" si="341"/>
        <v>0</v>
      </c>
      <c r="AK349" s="588">
        <f t="shared" ca="1" si="341"/>
        <v>0</v>
      </c>
    </row>
    <row r="350" spans="1:37" ht="13.15" customHeight="1">
      <c r="A350" s="206"/>
      <c r="B350" s="261">
        <f ca="1">IF($F350&gt;$E$2,0,IF(E350&lt;&gt;"",MATCH(F351&amp;" - Mapa",Orçamento!J:J,),0))</f>
        <v>0</v>
      </c>
      <c r="C350" s="215">
        <f ca="1">IF($D350&gt;1,_xlfn.MAXIFS(Orçamento!G:G,Orçamento!J:J,F351&amp;" - Mapa")+6-B350,0)</f>
        <v>0</v>
      </c>
      <c r="D350" s="261">
        <f ca="1">IF($F350&gt;$E$2,0,IF($G350=$E$6,$D$2,IF(E350&lt;&gt;"",_xlfn.MAXIFS(Orçamento!E:E,Orçamento!J:J,F351&amp;" - Mapa"),0)))</f>
        <v>0</v>
      </c>
      <c r="E350" s="215" t="str">
        <f ca="1">IF(F351="","",_xlfn.IFNA(MATCH($F351,'QC rev00'!$G$10:$G$120,),""))</f>
        <v/>
      </c>
      <c r="F350" s="207" cm="1">
        <f t="array" aca="1" ref="F350" ca="1">OFFSET(F350,-3,,,)+1</f>
        <v>110</v>
      </c>
      <c r="G350" s="751" t="str" cm="1">
        <f t="array" aca="1" ref="G350" ca="1">IF($F350&gt;$E$2,"",IF($F$2=1,INDEX('QC rev00'!$M$10:$T$120,$F352,2),IF($F$2=2,INDEX(#REF!,$F352,2),INDEX(#REF!,$F352,2))))</f>
        <v/>
      </c>
      <c r="H350" s="727" t="str" cm="1">
        <f t="array" aca="1" ref="H350" ca="1">IF($F350&gt;$E$2,"",IF($F$2=1,INDEX('QC rev00'!$M$10:$T$120,$F352,3),IF($F$2=2,INDEX(#REF!,$F352,3),INDEX(#REF!,$F352,3))))</f>
        <v/>
      </c>
      <c r="I350" s="728"/>
      <c r="J350" s="745"/>
      <c r="K350" s="746"/>
      <c r="L350" s="754" t="str" cm="1">
        <f t="array" aca="1" ref="L350" ca="1">IF($F350&gt;$E$2,"",IF($F$2=1,INDEX('QC rev00'!$M$10:$T$120,$F352,7),IF($F$2=2,INDEX(#REF!,$F352,7),INDEX(#REF!,$F352,7))))</f>
        <v/>
      </c>
      <c r="M350" s="733" t="str" cm="1">
        <f t="array" aca="1" ref="M350" ca="1">IF($F350&gt;$E$2,"",IF($F$2=1,INDEX('QC rev00'!$M$10:$T$120,$F352,8),IF($F$2=2,INDEX(#REF!,$F352,8),INDEX(#REF!,$F352,8))))</f>
        <v/>
      </c>
      <c r="N350" s="736" cm="1">
        <f t="array" aca="1" ref="N350" ca="1">IF($F350&gt;$E$2,0,IF(_xlfn.IFNA(MATCH($G350,Listas!$E$4:$E$206,),0)&gt;0,$F$5,IF($F$2=1,INDEX('QC rev00'!$M$10:$U$120,$F352,9),IF($F$2=2,INDEX(#REF!,$F352,9),INDEX(#REF!,$F352,9)))))</f>
        <v>0</v>
      </c>
      <c r="O350" s="739" cm="1">
        <f t="array" aca="1" ref="O350" ca="1">IF($F350&gt;$E$2,0,IF(_xlfn.IFNA(MATCH($G350,Listas!$E$4:$E$206,),0)&gt;0,1,IF($H$10=0,0,IF($F$2=1,INDEX('QC rev00'!$M$10:$BC$120,$F352,9+$F$3),IF($F$2=2,INDEX(#REF!,$F352,9+$F$3),INDEX(#REF!,$F352,9+$F$3)))*IF($E$5="X",1,1-$B352-$C352))))</f>
        <v>0</v>
      </c>
      <c r="P350" s="742">
        <f t="shared" ref="P350" ca="1" si="342">N350*O350</f>
        <v>0</v>
      </c>
      <c r="Q350" s="262" t="s">
        <v>89</v>
      </c>
      <c r="R350" s="308" t="str" cm="1">
        <f t="array" aca="1" ref="R350" ca="1">IF($D350=0,"",IF($G350=$E$6,INDEX(Orçamento!$U:$U,MATCH(R$21,Orçamento!$C:$C,),1),INDEX(Orçamento!$U:$U,$B350,1)))</f>
        <v/>
      </c>
      <c r="S350" s="309" t="str">
        <f ca="1">IF(S$21&gt;$D350,"",IF($G350=$E$6,INDEX(Orçamento!$U:$U,MATCH(S$21,Orçamento!$C:$C,),1),INDEX(Orçamento!$U:$U,MATCH(S$21&amp;"-"&amp;$F351,Orçamento!$F:$F,),1)))</f>
        <v/>
      </c>
      <c r="T350" s="309" t="str">
        <f ca="1">IF(T$21&gt;$D350,"",IF($G350=$E$6,INDEX(Orçamento!$U:$U,MATCH(T$21,Orçamento!$C:$C,),1),INDEX(Orçamento!$U:$U,MATCH(T$21&amp;"-"&amp;$F351,Orçamento!$F:$F,),1)))</f>
        <v/>
      </c>
      <c r="U350" s="310" t="str">
        <f ca="1">IF(U$21&gt;$D350,"",IF($G350=$E$6,INDEX(Orçamento!$U:$U,MATCH(U$21,Orçamento!$C:$C,),1),INDEX(Orçamento!$U:$U,MATCH(U$21&amp;"-"&amp;$F351,Orçamento!$F:$F,),1)))</f>
        <v/>
      </c>
      <c r="V350" s="309" t="str">
        <f ca="1">IF(V$21&gt;$D350,"",IF($G350=$E$6,INDEX(Orçamento!$U:$U,MATCH(V$21,Orçamento!$C:$C,),1),INDEX(Orçamento!$U:$U,MATCH(V$21&amp;"-"&amp;$F351,Orçamento!$F:$F,),1)))</f>
        <v/>
      </c>
      <c r="W350" s="309" t="str">
        <f ca="1">IF(W$21&gt;$D350,"",IF($G350=$E$6,INDEX(Orçamento!$U:$U,MATCH(W$21,Orçamento!$C:$C,),1),INDEX(Orçamento!$U:$U,MATCH(W$21&amp;"-"&amp;$F351,Orçamento!$F:$F,),1)))</f>
        <v/>
      </c>
      <c r="X350" s="309" t="str">
        <f ca="1">IF(X$21&gt;$D350,"",IF($G350=$E$6,INDEX(Orçamento!$U:$U,MATCH(X$21,Orçamento!$C:$C,),1),INDEX(Orçamento!$U:$U,MATCH(X$21&amp;"-"&amp;$F351,Orçamento!$F:$F,),1)))</f>
        <v/>
      </c>
      <c r="Y350" s="309" t="str">
        <f ca="1">IF(Y$21&gt;$D350,"",IF($G350=$E$6,INDEX(Orçamento!$U:$U,MATCH(Y$21,Orçamento!$C:$C,),1),INDEX(Orçamento!$U:$U,MATCH(Y$21&amp;"-"&amp;$F351,Orçamento!$F:$F,),1)))</f>
        <v/>
      </c>
      <c r="Z350" s="309" t="str">
        <f ca="1">IF(Z$21&gt;$D350,"",IF($G350=$E$6,INDEX(Orçamento!$U:$U,MATCH(Z$21,Orçamento!$C:$C,),1),INDEX(Orçamento!$U:$U,MATCH(Z$21&amp;"-"&amp;$F351,Orçamento!$F:$F,),1)))</f>
        <v/>
      </c>
      <c r="AA350" s="311" t="str">
        <f ca="1">IF(AA$21&gt;$D350,"",IF($G350=$E$6,INDEX(Orçamento!$U:$U,MATCH(AA$21,Orçamento!$C:$C,),1),INDEX(Orçamento!$U:$U,MATCH(AA$21&amp;"-"&amp;$F351,Orçamento!$F:$F,),1)))</f>
        <v/>
      </c>
      <c r="AB350" s="311" t="str">
        <f ca="1">IF(AB$21&gt;$D350,"",IF($G350=$E$6,INDEX(Orçamento!$U:$U,MATCH(AB$21,Orçamento!$C:$C,),1),INDEX(Orçamento!$U:$U,MATCH(AB$21&amp;"-"&amp;$F351,Orçamento!$F:$F,),1)))</f>
        <v/>
      </c>
      <c r="AC350" s="311" t="str">
        <f ca="1">IF(AC$21&gt;$D350,"",IF($G350=$E$6,INDEX(Orçamento!$U:$U,MATCH(AC$21,Orçamento!$C:$C,),1),INDEX(Orçamento!$U:$U,MATCH(AC$21&amp;"-"&amp;$F351,Orçamento!$F:$F,),1)))</f>
        <v/>
      </c>
      <c r="AD350" s="311" t="str">
        <f ca="1">IF(AD$21&gt;$D350,"",IF($G350=$E$6,INDEX(Orçamento!$U:$U,MATCH(AD$21,Orçamento!$C:$C,),1),INDEX(Orçamento!$U:$U,MATCH(AD$21&amp;"-"&amp;$F351,Orçamento!$F:$F,),1)))</f>
        <v/>
      </c>
      <c r="AE350" s="311" t="str">
        <f ca="1">IF(AE$21&gt;$D350,"",IF($G350=$E$6,INDEX(Orçamento!$U:$U,MATCH(AE$21,Orçamento!$C:$C,),1),INDEX(Orçamento!$U:$U,MATCH(AE$21&amp;"-"&amp;$F351,Orçamento!$F:$F,),1)))</f>
        <v/>
      </c>
      <c r="AF350" s="311" t="str">
        <f ca="1">IF(AF$21&gt;$D350,"",IF($G350=$E$6,INDEX(Orçamento!$U:$U,MATCH(AF$21,Orçamento!$C:$C,),1),INDEX(Orçamento!$U:$U,MATCH(AF$21&amp;"-"&amp;$F351,Orçamento!$F:$F,),1)))</f>
        <v/>
      </c>
      <c r="AG350" s="311" t="str">
        <f ca="1">IF(AG$21&gt;$D350,"",IF($G350=$E$6,INDEX(Orçamento!$U:$U,MATCH(AG$21,Orçamento!$C:$C,),1),INDEX(Orçamento!$U:$U,MATCH(AG$21&amp;"-"&amp;$F351,Orçamento!$F:$F,),1)))</f>
        <v/>
      </c>
      <c r="AH350" s="311" t="str">
        <f ca="1">IF(AH$21&gt;$D350,"",IF($G350=$E$6,INDEX(Orçamento!$U:$U,MATCH(AH$21,Orçamento!$C:$C,),1),INDEX(Orçamento!$U:$U,MATCH(AH$21&amp;"-"&amp;$F351,Orçamento!$F:$F,),1)))</f>
        <v/>
      </c>
      <c r="AI350" s="311" t="str">
        <f ca="1">IF(AI$21&gt;$D350,"",IF($G350=$E$6,INDEX(Orçamento!$U:$U,MATCH(AI$21,Orçamento!$C:$C,),1),INDEX(Orçamento!$U:$U,MATCH(AI$21&amp;"-"&amp;$F351,Orçamento!$F:$F,),1)))</f>
        <v/>
      </c>
      <c r="AJ350" s="311" t="str">
        <f ca="1">IF(AJ$21&gt;$D350,"",IF($G350=$E$6,INDEX(Orçamento!$U:$U,MATCH(AJ$21,Orçamento!$C:$C,),1),INDEX(Orçamento!$U:$U,MATCH(AJ$21&amp;"-"&amp;$F351,Orçamento!$F:$F,),1)))</f>
        <v/>
      </c>
      <c r="AK350" s="311" t="str">
        <f ca="1">IF(AK$21&gt;$D350,"",IF($G350=$E$6,INDEX(Orçamento!$U:$U,MATCH(AK$21,Orçamento!$C:$C,),1),INDEX(Orçamento!$U:$U,MATCH(AK$21&amp;"-"&amp;$F351,Orçamento!$F:$F,),1)))</f>
        <v/>
      </c>
    </row>
    <row r="351" spans="1:37" ht="13.15" customHeight="1">
      <c r="A351" s="206"/>
      <c r="B351" s="263">
        <f t="shared" ref="B351" ca="1" si="343">IF($F350&gt;$E$2,0,(1/(1-B352-C352))*(B352+C352))</f>
        <v>0</v>
      </c>
      <c r="C351" s="264" cm="1">
        <f t="array" aca="1" ref="C351" ca="1">IF(ROUND(SUM(IF(R350:AK350&lt;&gt;"",(R351:AK351)))-N350,3)&lt;&gt;0,"X",0)</f>
        <v>0</v>
      </c>
      <c r="D351" s="206"/>
      <c r="E351" s="215" t="str" cm="1">
        <f t="array" aca="1" ref="E351" ca="1">IF($F350&gt;$E$2,"",INDEX('QC rev00'!$J$9:$J$120,1+E350,1))</f>
        <v/>
      </c>
      <c r="F351" s="215" t="str" cm="1">
        <f t="array" aca="1" ref="F351" ca="1">IF($F350&gt;$E$2,"",IF($F$2=1,INDEX('QC rev00'!$M$10:$T$120,$F352,1),IF($F$2=2,INDEX(#REF!,$F352,1),INDEX(#REF!,$F352,1))))</f>
        <v/>
      </c>
      <c r="G351" s="752"/>
      <c r="H351" s="729"/>
      <c r="I351" s="730"/>
      <c r="J351" s="747"/>
      <c r="K351" s="748"/>
      <c r="L351" s="755"/>
      <c r="M351" s="734"/>
      <c r="N351" s="737"/>
      <c r="O351" s="740"/>
      <c r="P351" s="743"/>
      <c r="Q351" s="265" t="s">
        <v>90</v>
      </c>
      <c r="R351" s="312" t="str" cm="1">
        <f t="array" aca="1" ref="R351" ca="1">IF(OR($D350=0,R350="",$N350=0),"",
IF($G350=$E$6,
SUM(IF(OFFSET($R$23,,,($F350-1)*3-2,$D$3)=R350,OFFSET($R$25,,,($F350-1)*3-2,$D$3)*OFFSET($B$23,1,,($F350-1)*3-2,1))),
IF($D350=1,$N350,
SUMIF(OFFSET(Orçamento!$D$1,$B350-1,,$C350,),$F351&amp;"-"&amp;R350,OFFSET(Orçamento!$I$1,$B350-1,,$C350,))*$N350/$E351)))</f>
        <v/>
      </c>
      <c r="S351" s="312" t="str" cm="1">
        <f t="array" aca="1" ref="S351" ca="1">IF(OR($D350=0,S350="",$N350=0),"",
IF($G350=$E$6,
SUM(IF(OFFSET($R$23,,,($F350-1)*3-2,$D$3)=S350,OFFSET($R$25,,,($F350-1)*3-2,$D$3)*OFFSET($B$23,1,,($F350-1)*3-2,1))),
IF($D350=1,$N350,
SUMIF(OFFSET(Orçamento!$D$1,$B350-1,,$C350,),$F351&amp;"-"&amp;S350,OFFSET(Orçamento!$I$1,$B350-1,,$C350,))*$N350/$E351)))</f>
        <v/>
      </c>
      <c r="T351" s="312" t="str" cm="1">
        <f t="array" aca="1" ref="T351" ca="1">IF(OR($D350=0,T350="",$N350=0),"",
IF($G350=$E$6,
SUM(IF(OFFSET($R$23,,,($F350-1)*3-2,$D$3)=T350,OFFSET($R$25,,,($F350-1)*3-2,$D$3)*OFFSET($B$23,1,,($F350-1)*3-2,1))),
IF($D350=1,$N350,
SUMIF(OFFSET(Orçamento!$D$1,$B350-1,,$C350,),$F351&amp;"-"&amp;T350,OFFSET(Orçamento!$I$1,$B350-1,,$C350,))*$N350/$E351)))</f>
        <v/>
      </c>
      <c r="U351" s="313" t="str" cm="1">
        <f t="array" aca="1" ref="U351" ca="1">IF(OR($D350=0,U350="",$N350=0),"",
IF($G350=$E$6,
SUM(IF(OFFSET($R$23,,,($F350-1)*3-2,$D$3)=U350,OFFSET($R$25,,,($F350-1)*3-2,$D$3)*OFFSET($B$23,1,,($F350-1)*3-2,1))),
IF($D350=1,$N350,
SUMIF(OFFSET(Orçamento!$D$1,$B350-1,,$C350,),$F351&amp;"-"&amp;U350,OFFSET(Orçamento!$I$1,$B350-1,,$C350,))*$N350/$E351)))</f>
        <v/>
      </c>
      <c r="V351" s="312" t="str" cm="1">
        <f t="array" aca="1" ref="V351" ca="1">IF(OR($D350=0,V350="",$N350=0),"",
IF($G350=$E$6,
SUM(IF(OFFSET($R$23,,,($F350-1)*3-2,$D$3)=V350,OFFSET($R$25,,,($F350-1)*3-2,$D$3)*OFFSET($B$23,1,,($F350-1)*3-2,1))),
IF($D350=1,$N350,
SUMIF(OFFSET(Orçamento!$D$1,$B350-1,,$C350,),$F351&amp;"-"&amp;V350,OFFSET(Orçamento!$I$1,$B350-1,,$C350,))*$N350/$E351)))</f>
        <v/>
      </c>
      <c r="W351" s="312" t="str" cm="1">
        <f t="array" aca="1" ref="W351" ca="1">IF(OR($D350=0,W350="",$N350=0),"",
IF($G350=$E$6,
SUM(IF(OFFSET($R$23,,,($F350-1)*3-2,$D$3)=W350,OFFSET($R$25,,,($F350-1)*3-2,$D$3)*OFFSET($B$23,1,,($F350-1)*3-2,1))),
IF($D350=1,$N350,
SUMIF(OFFSET(Orçamento!$D$1,$B350-1,,$C350,),$F351&amp;"-"&amp;W350,OFFSET(Orçamento!$I$1,$B350-1,,$C350,))*$N350/$E351)))</f>
        <v/>
      </c>
      <c r="X351" s="312" t="str" cm="1">
        <f t="array" aca="1" ref="X351" ca="1">IF(OR($D350=0,X350="",$N350=0),"",
IF($G350=$E$6,
SUM(IF(OFFSET($R$23,,,($F350-1)*3-2,$D$3)=X350,OFFSET($R$25,,,($F350-1)*3-2,$D$3)*OFFSET($B$23,1,,($F350-1)*3-2,1))),
IF($D350=1,$N350,
SUMIF(OFFSET(Orçamento!$D$1,$B350-1,,$C350,),$F351&amp;"-"&amp;X350,OFFSET(Orçamento!$I$1,$B350-1,,$C350,))*$N350/$E351)))</f>
        <v/>
      </c>
      <c r="Y351" s="312" t="str" cm="1">
        <f t="array" aca="1" ref="Y351" ca="1">IF(OR($D350=0,Y350="",$N350=0),"",
IF($G350=$E$6,
SUM(IF(OFFSET($R$23,,,($F350-1)*3-2,$D$3)=Y350,OFFSET($R$25,,,($F350-1)*3-2,$D$3)*OFFSET($B$23,1,,($F350-1)*3-2,1))),
IF($D350=1,$N350,
SUMIF(OFFSET(Orçamento!$D$1,$B350-1,,$C350,),$F351&amp;"-"&amp;Y350,OFFSET(Orçamento!$I$1,$B350-1,,$C350,))*$N350/$E351)))</f>
        <v/>
      </c>
      <c r="Z351" s="312" t="str" cm="1">
        <f t="array" aca="1" ref="Z351" ca="1">IF(OR($D350=0,Z350="",$N350=0),"",
IF($G350=$E$6,
SUM(IF(OFFSET($R$23,,,($F350-1)*3-2,$D$3)=Z350,OFFSET($R$25,,,($F350-1)*3-2,$D$3)*OFFSET($B$23,1,,($F350-1)*3-2,1))),
IF($D350=1,$N350,
SUMIF(OFFSET(Orçamento!$D$1,$B350-1,,$C350,),$F351&amp;"-"&amp;Z350,OFFSET(Orçamento!$I$1,$B350-1,,$C350,))*$N350/$E351)))</f>
        <v/>
      </c>
      <c r="AA351" s="314" t="str" cm="1">
        <f t="array" aca="1" ref="AA351" ca="1">IF(OR($D350=0,AA350="",$N350=0),"",
IF($G350=$E$6,
SUM(IF(OFFSET($R$23,,,($F350-1)*3-2,$D$3)=AA350,OFFSET($R$25,,,($F350-1)*3-2,$D$3)*OFFSET($B$23,1,,($F350-1)*3-2,1))),
IF($D350=1,$N350,
SUMIF(OFFSET(Orçamento!$D$1,$B350-1,,$C350,),$F351&amp;"-"&amp;AA350,OFFSET(Orçamento!$I$1,$B350-1,,$C350,))*$N350/$E351)))</f>
        <v/>
      </c>
      <c r="AB351" s="314" t="str" cm="1">
        <f t="array" aca="1" ref="AB351" ca="1">IF(OR($D350=0,AB350="",$N350=0),"",
IF($G350=$E$6,
SUM(IF(OFFSET($R$23,,,($F350-1)*3-2,$D$3)=AB350,OFFSET($R$25,,,($F350-1)*3-2,$D$3)*OFFSET($B$23,1,,($F350-1)*3-2,1))),
IF($D350=1,$N350,
SUMIF(OFFSET(Orçamento!$D$1,$B350-1,,$C350,),$F351&amp;"-"&amp;AB350,OFFSET(Orçamento!$I$1,$B350-1,,$C350,))*$N350/$E351)))</f>
        <v/>
      </c>
      <c r="AC351" s="314" t="str" cm="1">
        <f t="array" aca="1" ref="AC351" ca="1">IF(OR($D350=0,AC350="",$N350=0),"",
IF($G350=$E$6,
SUM(IF(OFFSET($R$23,,,($F350-1)*3-2,$D$3)=AC350,OFFSET($R$25,,,($F350-1)*3-2,$D$3)*OFFSET($B$23,1,,($F350-1)*3-2,1))),
IF($D350=1,$N350,
SUMIF(OFFSET(Orçamento!$D$1,$B350-1,,$C350,),$F351&amp;"-"&amp;AC350,OFFSET(Orçamento!$I$1,$B350-1,,$C350,))*$N350/$E351)))</f>
        <v/>
      </c>
      <c r="AD351" s="314" t="str" cm="1">
        <f t="array" aca="1" ref="AD351" ca="1">IF(OR($D350=0,AD350="",$N350=0),"",
IF($G350=$E$6,
SUM(IF(OFFSET($R$23,,,($F350-1)*3-2,$D$3)=AD350,OFFSET($R$25,,,($F350-1)*3-2,$D$3)*OFFSET($B$23,1,,($F350-1)*3-2,1))),
IF($D350=1,$N350,
SUMIF(OFFSET(Orçamento!$D$1,$B350-1,,$C350,),$F351&amp;"-"&amp;AD350,OFFSET(Orçamento!$I$1,$B350-1,,$C350,))*$N350/$E351)))</f>
        <v/>
      </c>
      <c r="AE351" s="314" t="str" cm="1">
        <f t="array" aca="1" ref="AE351" ca="1">IF(OR($D350=0,AE350="",$N350=0),"",
IF($G350=$E$6,
SUM(IF(OFFSET($R$23,,,($F350-1)*3-2,$D$3)=AE350,OFFSET($R$25,,,($F350-1)*3-2,$D$3)*OFFSET($B$23,1,,($F350-1)*3-2,1))),
IF($D350=1,$N350,
SUMIF(OFFSET(Orçamento!$D$1,$B350-1,,$C350,),$F351&amp;"-"&amp;AE350,OFFSET(Orçamento!$I$1,$B350-1,,$C350,))*$N350/$E351)))</f>
        <v/>
      </c>
      <c r="AF351" s="314" t="str" cm="1">
        <f t="array" aca="1" ref="AF351" ca="1">IF(OR($D350=0,AF350="",$N350=0),"",
IF($G350=$E$6,
SUM(IF(OFFSET($R$23,,,($F350-1)*3-2,$D$3)=AF350,OFFSET($R$25,,,($F350-1)*3-2,$D$3)*OFFSET($B$23,1,,($F350-1)*3-2,1))),
IF($D350=1,$N350,
SUMIF(OFFSET(Orçamento!$D$1,$B350-1,,$C350,),$F351&amp;"-"&amp;AF350,OFFSET(Orçamento!$I$1,$B350-1,,$C350,))*$N350/$E351)))</f>
        <v/>
      </c>
      <c r="AG351" s="314" t="str" cm="1">
        <f t="array" aca="1" ref="AG351" ca="1">IF(OR($D350=0,AG350="",$N350=0),"",
IF($G350=$E$6,
SUM(IF(OFFSET($R$23,,,($F350-1)*3-2,$D$3)=AG350,OFFSET($R$25,,,($F350-1)*3-2,$D$3)*OFFSET($B$23,1,,($F350-1)*3-2,1))),
IF($D350=1,$N350,
SUMIF(OFFSET(Orçamento!$D$1,$B350-1,,$C350,),$F351&amp;"-"&amp;AG350,OFFSET(Orçamento!$I$1,$B350-1,,$C350,))*$N350/$E351)))</f>
        <v/>
      </c>
      <c r="AH351" s="314" t="str" cm="1">
        <f t="array" aca="1" ref="AH351" ca="1">IF(OR($D350=0,AH350="",$N350=0),"",
IF($G350=$E$6,
SUM(IF(OFFSET($R$23,,,($F350-1)*3-2,$D$3)=AH350,OFFSET($R$25,,,($F350-1)*3-2,$D$3)*OFFSET($B$23,1,,($F350-1)*3-2,1))),
IF($D350=1,$N350,
SUMIF(OFFSET(Orçamento!$D$1,$B350-1,,$C350,),$F351&amp;"-"&amp;AH350,OFFSET(Orçamento!$I$1,$B350-1,,$C350,))*$N350/$E351)))</f>
        <v/>
      </c>
      <c r="AI351" s="314" t="str" cm="1">
        <f t="array" aca="1" ref="AI351" ca="1">IF(OR($D350=0,AI350="",$N350=0),"",
IF($G350=$E$6,
SUM(IF(OFFSET($R$23,,,($F350-1)*3-2,$D$3)=AI350,OFFSET($R$25,,,($F350-1)*3-2,$D$3)*OFFSET($B$23,1,,($F350-1)*3-2,1))),
IF($D350=1,$N350,
SUMIF(OFFSET(Orçamento!$D$1,$B350-1,,$C350,),$F351&amp;"-"&amp;AI350,OFFSET(Orçamento!$I$1,$B350-1,,$C350,))*$N350/$E351)))</f>
        <v/>
      </c>
      <c r="AJ351" s="314" t="str" cm="1">
        <f t="array" aca="1" ref="AJ351" ca="1">IF(OR($D350=0,AJ350="",$N350=0),"",
IF($G350=$E$6,
SUM(IF(OFFSET($R$23,,,($F350-1)*3-2,$D$3)=AJ350,OFFSET($R$25,,,($F350-1)*3-2,$D$3)*OFFSET($B$23,1,,($F350-1)*3-2,1))),
IF($D350=1,$N350,
SUMIF(OFFSET(Orçamento!$D$1,$B350-1,,$C350,),$F351&amp;"-"&amp;AJ350,OFFSET(Orçamento!$I$1,$B350-1,,$C350,))*$N350/$E351)))</f>
        <v/>
      </c>
      <c r="AK351" s="314" t="str" cm="1">
        <f t="array" aca="1" ref="AK351" ca="1">IF(OR($D350=0,AK350="",$N350=0),"",
IF($G350=$E$6,
SUM(IF(OFFSET($R$23,,,($F350-1)*3-2,$D$3)=AK350,OFFSET($R$25,,,($F350-1)*3-2,$D$3)*OFFSET($B$23,1,,($F350-1)*3-2,1))),
IF($D350=1,$N350,
SUMIF(OFFSET(Orçamento!$D$1,$B350-1,,$C350,),$F351&amp;"-"&amp;AK350,OFFSET(Orçamento!$I$1,$B350-1,,$C350,))*$N350/$E351)))</f>
        <v/>
      </c>
    </row>
    <row r="352" spans="1:37" ht="13.15" customHeight="1" thickBot="1">
      <c r="A352" s="206"/>
      <c r="B352" s="266" t="str" cm="1">
        <f t="array" aca="1" ref="B352" ca="1">IF($F350&gt;$E$2,"",IF($F$2=1,INDEX('QC rev00'!$M$10:$T$120,$F352,5),IF($F$2=2,INDEX(#REF!,$F352,5),INDEX(#REF!,$F352,5))))</f>
        <v/>
      </c>
      <c r="C352" s="266" t="str" cm="1">
        <f t="array" aca="1" ref="C352" ca="1">IF($F350&gt;$E$2,"",IF($F$2=1,INDEX('QC rev00'!$M$10:$T$120,$F352,6),IF($F$2=2,INDEX(#REF!,$F352,6),INDEX(#REF!,$F352,6))))</f>
        <v/>
      </c>
      <c r="D352" s="207"/>
      <c r="E352" s="207"/>
      <c r="F352" s="207" t="str">
        <f ca="1">IF(F350&gt;$E$2,"",MATCH(F350,'QC rev00'!$C$10:$C$120,))</f>
        <v/>
      </c>
      <c r="G352" s="753"/>
      <c r="H352" s="731"/>
      <c r="I352" s="732"/>
      <c r="J352" s="749"/>
      <c r="K352" s="750"/>
      <c r="L352" s="756"/>
      <c r="M352" s="735"/>
      <c r="N352" s="738"/>
      <c r="O352" s="741"/>
      <c r="P352" s="744"/>
      <c r="Q352" s="267" t="s">
        <v>91</v>
      </c>
      <c r="R352" s="588">
        <f t="shared" ref="R352:AK352" ca="1" si="344">IFERROR(R351*$O350,0)</f>
        <v>0</v>
      </c>
      <c r="S352" s="588">
        <f t="shared" ca="1" si="344"/>
        <v>0</v>
      </c>
      <c r="T352" s="588">
        <f t="shared" ca="1" si="344"/>
        <v>0</v>
      </c>
      <c r="U352" s="589">
        <f t="shared" ca="1" si="344"/>
        <v>0</v>
      </c>
      <c r="V352" s="588">
        <f t="shared" ca="1" si="344"/>
        <v>0</v>
      </c>
      <c r="W352" s="588">
        <f t="shared" ca="1" si="344"/>
        <v>0</v>
      </c>
      <c r="X352" s="588">
        <f t="shared" ca="1" si="344"/>
        <v>0</v>
      </c>
      <c r="Y352" s="588">
        <f t="shared" ca="1" si="344"/>
        <v>0</v>
      </c>
      <c r="Z352" s="588">
        <f t="shared" ca="1" si="344"/>
        <v>0</v>
      </c>
      <c r="AA352" s="588">
        <f t="shared" ca="1" si="344"/>
        <v>0</v>
      </c>
      <c r="AB352" s="588">
        <f t="shared" ca="1" si="344"/>
        <v>0</v>
      </c>
      <c r="AC352" s="588">
        <f t="shared" ca="1" si="344"/>
        <v>0</v>
      </c>
      <c r="AD352" s="588">
        <f t="shared" ca="1" si="344"/>
        <v>0</v>
      </c>
      <c r="AE352" s="588">
        <f t="shared" ca="1" si="344"/>
        <v>0</v>
      </c>
      <c r="AF352" s="588">
        <f t="shared" ca="1" si="344"/>
        <v>0</v>
      </c>
      <c r="AG352" s="588">
        <f t="shared" ca="1" si="344"/>
        <v>0</v>
      </c>
      <c r="AH352" s="588">
        <f t="shared" ca="1" si="344"/>
        <v>0</v>
      </c>
      <c r="AI352" s="588">
        <f t="shared" ca="1" si="344"/>
        <v>0</v>
      </c>
      <c r="AJ352" s="588">
        <f t="shared" ca="1" si="344"/>
        <v>0</v>
      </c>
      <c r="AK352" s="588">
        <f t="shared" ca="1" si="344"/>
        <v>0</v>
      </c>
    </row>
    <row r="353" spans="1:37" ht="28.15" customHeight="1">
      <c r="A353" s="206"/>
      <c r="B353" s="206"/>
      <c r="C353" s="207"/>
      <c r="D353" s="206"/>
      <c r="E353" s="206"/>
      <c r="F353" s="207"/>
      <c r="G353" s="811" t="s">
        <v>92</v>
      </c>
      <c r="H353" s="812"/>
      <c r="I353" s="812"/>
      <c r="J353" s="822">
        <f ca="1">'QC rev00'!$P$120</f>
        <v>0</v>
      </c>
      <c r="K353" s="822"/>
      <c r="L353" s="268"/>
      <c r="M353" s="268"/>
      <c r="N353" s="269"/>
      <c r="O353" s="270" t="s">
        <v>93</v>
      </c>
      <c r="P353" s="819">
        <f ca="1">SUM(P23:P352)</f>
        <v>0</v>
      </c>
      <c r="Q353" s="820"/>
      <c r="R353" s="271"/>
      <c r="S353" s="271"/>
      <c r="T353" s="271"/>
      <c r="U353" s="271"/>
      <c r="V353" s="271"/>
      <c r="W353" s="271"/>
      <c r="X353" s="271"/>
      <c r="Y353" s="271"/>
      <c r="Z353" s="271"/>
      <c r="AA353" s="271"/>
      <c r="AB353" s="271"/>
      <c r="AC353" s="271"/>
      <c r="AD353" s="271"/>
      <c r="AE353" s="271"/>
      <c r="AF353" s="271"/>
      <c r="AG353" s="271"/>
      <c r="AH353" s="271"/>
      <c r="AI353" s="271"/>
      <c r="AJ353" s="271"/>
      <c r="AK353" s="271"/>
    </row>
    <row r="354" spans="1:37" ht="28.15" customHeight="1" thickBot="1">
      <c r="A354" s="206"/>
      <c r="B354" s="206"/>
      <c r="C354" s="207"/>
      <c r="D354" s="206"/>
      <c r="E354" s="206"/>
      <c r="F354" s="207"/>
      <c r="G354" s="813" t="s">
        <v>94</v>
      </c>
      <c r="H354" s="814"/>
      <c r="I354" s="814"/>
      <c r="J354" s="821">
        <f>'QC rev00'!P121+'QC rev00'!P122</f>
        <v>0</v>
      </c>
      <c r="K354" s="821"/>
      <c r="L354" s="272"/>
      <c r="M354" s="815" t="s">
        <v>95</v>
      </c>
      <c r="N354" s="814"/>
      <c r="O354" s="816"/>
      <c r="P354" s="817">
        <f ca="1">J353+J354-P353</f>
        <v>0</v>
      </c>
      <c r="Q354" s="818"/>
      <c r="R354" s="273"/>
      <c r="S354" s="273"/>
      <c r="T354" s="273"/>
      <c r="U354" s="273"/>
      <c r="V354" s="273"/>
      <c r="W354" s="273"/>
      <c r="X354" s="273"/>
      <c r="Y354" s="273"/>
      <c r="Z354" s="273"/>
      <c r="AA354" s="273"/>
      <c r="AB354" s="273"/>
      <c r="AC354" s="273"/>
      <c r="AD354" s="273"/>
      <c r="AE354" s="273"/>
      <c r="AF354" s="273"/>
      <c r="AG354" s="273"/>
      <c r="AH354" s="273"/>
      <c r="AI354" s="273"/>
      <c r="AJ354" s="273"/>
      <c r="AK354" s="273"/>
    </row>
    <row r="355" spans="1:37" ht="3" customHeight="1">
      <c r="A355" s="274"/>
      <c r="B355" s="274"/>
      <c r="C355" s="275"/>
      <c r="D355" s="274"/>
      <c r="E355" s="274"/>
      <c r="F355" s="275"/>
      <c r="G355" s="276"/>
      <c r="H355" s="277"/>
      <c r="I355" s="277"/>
      <c r="J355" s="277"/>
      <c r="K355" s="277"/>
      <c r="L355" s="277"/>
      <c r="M355" s="277"/>
      <c r="N355" s="277"/>
      <c r="O355" s="277"/>
      <c r="P355" s="277"/>
      <c r="Q355" s="278"/>
      <c r="R355" s="279"/>
      <c r="S355" s="273"/>
      <c r="T355" s="273"/>
      <c r="U355" s="273"/>
      <c r="V355" s="280"/>
      <c r="W355" s="280"/>
      <c r="X355" s="280"/>
      <c r="Y355" s="280"/>
      <c r="Z355" s="280"/>
      <c r="AA355" s="280"/>
      <c r="AB355" s="280"/>
      <c r="AC355" s="280"/>
      <c r="AD355" s="280"/>
      <c r="AE355" s="280"/>
      <c r="AF355" s="280"/>
      <c r="AG355" s="280"/>
      <c r="AH355" s="280"/>
      <c r="AI355" s="280"/>
      <c r="AJ355" s="280"/>
      <c r="AK355" s="280"/>
    </row>
    <row r="356" spans="1:37" ht="17.25" customHeight="1">
      <c r="A356" s="206"/>
      <c r="B356" s="206"/>
      <c r="C356" s="207"/>
      <c r="D356" s="206"/>
      <c r="E356" s="206"/>
      <c r="F356" s="207"/>
      <c r="G356" s="765" t="s">
        <v>96</v>
      </c>
      <c r="H356" s="766"/>
      <c r="I356" s="766"/>
      <c r="J356" s="766"/>
      <c r="K356" s="766"/>
      <c r="L356" s="766"/>
      <c r="M356" s="766"/>
      <c r="N356" s="766"/>
      <c r="O356" s="766"/>
      <c r="P356" s="766"/>
      <c r="Q356" s="766"/>
      <c r="R356" s="766"/>
      <c r="S356" s="766"/>
      <c r="T356" s="766"/>
      <c r="U356" s="767"/>
    </row>
    <row r="357" spans="1:37" ht="16.5" customHeight="1">
      <c r="A357" s="206"/>
      <c r="B357" s="206"/>
      <c r="C357" s="207"/>
      <c r="D357" s="206"/>
      <c r="E357" s="206"/>
      <c r="F357" s="207"/>
      <c r="G357" s="784" t="s">
        <v>97</v>
      </c>
      <c r="H357" s="785"/>
      <c r="I357" s="781" t="s">
        <v>98</v>
      </c>
      <c r="J357" s="781"/>
      <c r="K357" s="781"/>
      <c r="L357" s="781"/>
      <c r="M357" s="781"/>
      <c r="N357" s="781"/>
      <c r="O357" s="781"/>
      <c r="P357" s="781"/>
      <c r="Q357" s="781"/>
      <c r="R357" s="781"/>
      <c r="S357" s="781"/>
      <c r="T357" s="782" t="s">
        <v>99</v>
      </c>
      <c r="U357" s="783"/>
    </row>
    <row r="358" spans="1:37" ht="16.5" customHeight="1">
      <c r="A358" s="206"/>
      <c r="B358" s="206"/>
      <c r="C358" s="207"/>
      <c r="D358" s="206"/>
      <c r="E358" s="206"/>
      <c r="F358" s="207"/>
      <c r="G358" s="763"/>
      <c r="H358" s="764"/>
      <c r="I358" s="771"/>
      <c r="J358" s="771"/>
      <c r="K358" s="771"/>
      <c r="L358" s="771"/>
      <c r="M358" s="771"/>
      <c r="N358" s="771"/>
      <c r="O358" s="771"/>
      <c r="P358" s="771"/>
      <c r="Q358" s="771"/>
      <c r="R358" s="771"/>
      <c r="S358" s="771"/>
      <c r="T358" s="772"/>
      <c r="U358" s="773"/>
    </row>
    <row r="359" spans="1:37" ht="16.5" customHeight="1">
      <c r="A359" s="206"/>
      <c r="B359" s="206"/>
      <c r="C359" s="207"/>
      <c r="D359" s="206"/>
      <c r="E359" s="206"/>
      <c r="F359" s="207"/>
      <c r="G359" s="763"/>
      <c r="H359" s="764"/>
      <c r="I359" s="771"/>
      <c r="J359" s="771"/>
      <c r="K359" s="771"/>
      <c r="L359" s="771"/>
      <c r="M359" s="771"/>
      <c r="N359" s="771"/>
      <c r="O359" s="771"/>
      <c r="P359" s="771"/>
      <c r="Q359" s="771"/>
      <c r="R359" s="771"/>
      <c r="S359" s="771"/>
      <c r="T359" s="772"/>
      <c r="U359" s="773"/>
    </row>
    <row r="360" spans="1:37" ht="16.5" customHeight="1">
      <c r="A360" s="206"/>
      <c r="B360" s="206"/>
      <c r="C360" s="207"/>
      <c r="D360" s="206"/>
      <c r="E360" s="206"/>
      <c r="F360" s="207"/>
      <c r="G360" s="763"/>
      <c r="H360" s="764"/>
      <c r="I360" s="771"/>
      <c r="J360" s="771"/>
      <c r="K360" s="771"/>
      <c r="L360" s="771"/>
      <c r="M360" s="771"/>
      <c r="N360" s="771"/>
      <c r="O360" s="771"/>
      <c r="P360" s="771"/>
      <c r="Q360" s="771"/>
      <c r="R360" s="771"/>
      <c r="S360" s="771"/>
      <c r="T360" s="772"/>
      <c r="U360" s="773"/>
    </row>
    <row r="361" spans="1:37" ht="16.5" customHeight="1">
      <c r="A361" s="206"/>
      <c r="B361" s="206"/>
      <c r="C361" s="207"/>
      <c r="D361" s="206"/>
      <c r="E361" s="206"/>
      <c r="F361" s="207"/>
      <c r="G361" s="763"/>
      <c r="H361" s="764"/>
      <c r="I361" s="771"/>
      <c r="J361" s="771"/>
      <c r="K361" s="771"/>
      <c r="L361" s="771"/>
      <c r="M361" s="771"/>
      <c r="N361" s="771"/>
      <c r="O361" s="771"/>
      <c r="P361" s="771"/>
      <c r="Q361" s="771"/>
      <c r="R361" s="771"/>
      <c r="S361" s="771"/>
      <c r="T361" s="772"/>
      <c r="U361" s="773"/>
    </row>
    <row r="362" spans="1:37" ht="16.5" customHeight="1">
      <c r="A362" s="206"/>
      <c r="B362" s="206"/>
      <c r="C362" s="207"/>
      <c r="D362" s="206"/>
      <c r="E362" s="206"/>
      <c r="F362" s="207"/>
      <c r="G362" s="763"/>
      <c r="H362" s="764"/>
      <c r="I362" s="771"/>
      <c r="J362" s="771"/>
      <c r="K362" s="771"/>
      <c r="L362" s="771"/>
      <c r="M362" s="771"/>
      <c r="N362" s="771"/>
      <c r="O362" s="771"/>
      <c r="P362" s="771"/>
      <c r="Q362" s="771"/>
      <c r="R362" s="771"/>
      <c r="S362" s="771"/>
      <c r="T362" s="772"/>
      <c r="U362" s="773"/>
    </row>
    <row r="363" spans="1:37" ht="16.5" customHeight="1">
      <c r="A363" s="206"/>
      <c r="B363" s="206"/>
      <c r="C363" s="207"/>
      <c r="D363" s="206"/>
      <c r="E363" s="206"/>
      <c r="F363" s="207"/>
      <c r="G363" s="763"/>
      <c r="H363" s="764"/>
      <c r="I363" s="771"/>
      <c r="J363" s="771"/>
      <c r="K363" s="771"/>
      <c r="L363" s="771"/>
      <c r="M363" s="771"/>
      <c r="N363" s="771"/>
      <c r="O363" s="771"/>
      <c r="P363" s="771"/>
      <c r="Q363" s="771"/>
      <c r="R363" s="771"/>
      <c r="S363" s="771"/>
      <c r="T363" s="772"/>
      <c r="U363" s="773"/>
    </row>
    <row r="364" spans="1:37" ht="16.5" customHeight="1">
      <c r="A364" s="206"/>
      <c r="B364" s="206"/>
      <c r="C364" s="207"/>
      <c r="D364" s="206"/>
      <c r="E364" s="206"/>
      <c r="F364" s="207"/>
      <c r="G364" s="763"/>
      <c r="H364" s="764"/>
      <c r="I364" s="771"/>
      <c r="J364" s="771"/>
      <c r="K364" s="771"/>
      <c r="L364" s="771"/>
      <c r="M364" s="771"/>
      <c r="N364" s="771"/>
      <c r="O364" s="771"/>
      <c r="P364" s="771"/>
      <c r="Q364" s="771"/>
      <c r="R364" s="771"/>
      <c r="S364" s="771"/>
      <c r="T364" s="772"/>
      <c r="U364" s="773"/>
    </row>
    <row r="365" spans="1:37" ht="16.5" customHeight="1">
      <c r="A365" s="206"/>
      <c r="B365" s="206"/>
      <c r="C365" s="207"/>
      <c r="D365" s="206"/>
      <c r="E365" s="206"/>
      <c r="F365" s="207"/>
      <c r="G365" s="763"/>
      <c r="H365" s="764"/>
      <c r="I365" s="771"/>
      <c r="J365" s="771"/>
      <c r="K365" s="771"/>
      <c r="L365" s="771"/>
      <c r="M365" s="771"/>
      <c r="N365" s="771"/>
      <c r="O365" s="771"/>
      <c r="P365" s="771"/>
      <c r="Q365" s="771"/>
      <c r="R365" s="771"/>
      <c r="S365" s="771"/>
      <c r="T365" s="772"/>
      <c r="U365" s="773"/>
    </row>
    <row r="366" spans="1:37" ht="16.5" customHeight="1">
      <c r="A366" s="206"/>
      <c r="B366" s="206"/>
      <c r="C366" s="207"/>
      <c r="D366" s="206"/>
      <c r="E366" s="206"/>
      <c r="F366" s="207"/>
      <c r="G366" s="763"/>
      <c r="H366" s="764"/>
      <c r="I366" s="771"/>
      <c r="J366" s="771"/>
      <c r="K366" s="771"/>
      <c r="L366" s="771"/>
      <c r="M366" s="771"/>
      <c r="N366" s="771"/>
      <c r="O366" s="771"/>
      <c r="P366" s="771"/>
      <c r="Q366" s="771"/>
      <c r="R366" s="771"/>
      <c r="S366" s="771"/>
      <c r="T366" s="772"/>
      <c r="U366" s="773"/>
    </row>
    <row r="367" spans="1:37" ht="16.5" customHeight="1">
      <c r="A367" s="206"/>
      <c r="B367" s="206"/>
      <c r="C367" s="207"/>
      <c r="D367" s="206"/>
      <c r="E367" s="206"/>
      <c r="F367" s="207"/>
      <c r="G367" s="763"/>
      <c r="H367" s="764"/>
      <c r="I367" s="771"/>
      <c r="J367" s="771"/>
      <c r="K367" s="771"/>
      <c r="L367" s="771"/>
      <c r="M367" s="771"/>
      <c r="N367" s="771"/>
      <c r="O367" s="771"/>
      <c r="P367" s="771"/>
      <c r="Q367" s="771"/>
      <c r="R367" s="771"/>
      <c r="S367" s="771"/>
      <c r="T367" s="772"/>
      <c r="U367" s="773"/>
    </row>
    <row r="368" spans="1:37" ht="16.5" customHeight="1">
      <c r="A368" s="206"/>
      <c r="B368" s="206"/>
      <c r="C368" s="207"/>
      <c r="D368" s="206"/>
      <c r="E368" s="206"/>
      <c r="F368" s="207"/>
      <c r="G368" s="763"/>
      <c r="H368" s="764"/>
      <c r="I368" s="771"/>
      <c r="J368" s="771"/>
      <c r="K368" s="771"/>
      <c r="L368" s="771"/>
      <c r="M368" s="771"/>
      <c r="N368" s="771"/>
      <c r="O368" s="771"/>
      <c r="P368" s="771"/>
      <c r="Q368" s="771"/>
      <c r="R368" s="771"/>
      <c r="S368" s="771"/>
      <c r="T368" s="772"/>
      <c r="U368" s="773"/>
    </row>
    <row r="369" spans="1:21" ht="16.5" customHeight="1">
      <c r="A369" s="206"/>
      <c r="B369" s="206"/>
      <c r="C369" s="207"/>
      <c r="D369" s="206"/>
      <c r="E369" s="206"/>
      <c r="F369" s="207"/>
      <c r="G369" s="763"/>
      <c r="H369" s="764"/>
      <c r="I369" s="771"/>
      <c r="J369" s="771"/>
      <c r="K369" s="771"/>
      <c r="L369" s="771"/>
      <c r="M369" s="771"/>
      <c r="N369" s="771"/>
      <c r="O369" s="771"/>
      <c r="P369" s="771"/>
      <c r="Q369" s="771"/>
      <c r="R369" s="771"/>
      <c r="S369" s="771"/>
      <c r="T369" s="772"/>
      <c r="U369" s="773"/>
    </row>
    <row r="370" spans="1:21" ht="16.5" customHeight="1">
      <c r="A370" s="206"/>
      <c r="B370" s="206"/>
      <c r="C370" s="207"/>
      <c r="D370" s="206"/>
      <c r="E370" s="206"/>
      <c r="F370" s="207"/>
      <c r="G370" s="763"/>
      <c r="H370" s="764"/>
      <c r="I370" s="771"/>
      <c r="J370" s="771"/>
      <c r="K370" s="771"/>
      <c r="L370" s="771"/>
      <c r="M370" s="771"/>
      <c r="N370" s="771"/>
      <c r="O370" s="771"/>
      <c r="P370" s="771"/>
      <c r="Q370" s="771"/>
      <c r="R370" s="771"/>
      <c r="S370" s="771"/>
      <c r="T370" s="772"/>
      <c r="U370" s="773"/>
    </row>
    <row r="371" spans="1:21" ht="16.5" customHeight="1">
      <c r="A371" s="206"/>
      <c r="B371" s="206"/>
      <c r="C371" s="207"/>
      <c r="D371" s="206"/>
      <c r="E371" s="206"/>
      <c r="F371" s="207"/>
      <c r="G371" s="763"/>
      <c r="H371" s="764"/>
      <c r="I371" s="771"/>
      <c r="J371" s="771"/>
      <c r="K371" s="771"/>
      <c r="L371" s="771"/>
      <c r="M371" s="771"/>
      <c r="N371" s="771"/>
      <c r="O371" s="771"/>
      <c r="P371" s="771"/>
      <c r="Q371" s="771"/>
      <c r="R371" s="771"/>
      <c r="S371" s="771"/>
      <c r="T371" s="772"/>
      <c r="U371" s="773"/>
    </row>
    <row r="372" spans="1:21" ht="16.5" customHeight="1">
      <c r="A372" s="206"/>
      <c r="B372" s="206"/>
      <c r="C372" s="207"/>
      <c r="D372" s="206"/>
      <c r="E372" s="206"/>
      <c r="F372" s="207"/>
      <c r="G372" s="763"/>
      <c r="H372" s="764"/>
      <c r="I372" s="771"/>
      <c r="J372" s="771"/>
      <c r="K372" s="771"/>
      <c r="L372" s="771"/>
      <c r="M372" s="771"/>
      <c r="N372" s="771"/>
      <c r="O372" s="771"/>
      <c r="P372" s="771"/>
      <c r="Q372" s="771"/>
      <c r="R372" s="771"/>
      <c r="S372" s="771"/>
      <c r="T372" s="772"/>
      <c r="U372" s="773"/>
    </row>
    <row r="373" spans="1:21" ht="16.5" customHeight="1">
      <c r="A373" s="206"/>
      <c r="B373" s="206"/>
      <c r="C373" s="207"/>
      <c r="D373" s="206"/>
      <c r="E373" s="206"/>
      <c r="F373" s="207"/>
      <c r="G373" s="763"/>
      <c r="H373" s="764"/>
      <c r="I373" s="771"/>
      <c r="J373" s="771"/>
      <c r="K373" s="771"/>
      <c r="L373" s="771"/>
      <c r="M373" s="771"/>
      <c r="N373" s="771"/>
      <c r="O373" s="771"/>
      <c r="P373" s="771"/>
      <c r="Q373" s="771"/>
      <c r="R373" s="771"/>
      <c r="S373" s="771"/>
      <c r="T373" s="772"/>
      <c r="U373" s="773"/>
    </row>
    <row r="374" spans="1:21" ht="16.5" customHeight="1">
      <c r="A374" s="206"/>
      <c r="B374" s="206"/>
      <c r="C374" s="207"/>
      <c r="D374" s="206"/>
      <c r="E374" s="206"/>
      <c r="F374" s="207"/>
      <c r="G374" s="763"/>
      <c r="H374" s="764"/>
      <c r="I374" s="771"/>
      <c r="J374" s="771"/>
      <c r="K374" s="771"/>
      <c r="L374" s="771"/>
      <c r="M374" s="771"/>
      <c r="N374" s="771"/>
      <c r="O374" s="771"/>
      <c r="P374" s="771"/>
      <c r="Q374" s="771"/>
      <c r="R374" s="771"/>
      <c r="S374" s="771"/>
      <c r="T374" s="772"/>
      <c r="U374" s="773"/>
    </row>
    <row r="375" spans="1:21" ht="16.5" customHeight="1">
      <c r="A375" s="206"/>
      <c r="B375" s="206"/>
      <c r="C375" s="207"/>
      <c r="D375" s="206"/>
      <c r="E375" s="206"/>
      <c r="F375" s="207"/>
      <c r="G375" s="763"/>
      <c r="H375" s="764"/>
      <c r="I375" s="771"/>
      <c r="J375" s="771"/>
      <c r="K375" s="771"/>
      <c r="L375" s="771"/>
      <c r="M375" s="771"/>
      <c r="N375" s="771"/>
      <c r="O375" s="771"/>
      <c r="P375" s="771"/>
      <c r="Q375" s="771"/>
      <c r="R375" s="771"/>
      <c r="S375" s="771"/>
      <c r="T375" s="772"/>
      <c r="U375" s="773"/>
    </row>
    <row r="376" spans="1:21" ht="16.5" customHeight="1">
      <c r="A376" s="206"/>
      <c r="B376" s="206"/>
      <c r="C376" s="207"/>
      <c r="D376" s="206"/>
      <c r="E376" s="206"/>
      <c r="F376" s="207"/>
      <c r="G376" s="763"/>
      <c r="H376" s="764"/>
      <c r="I376" s="771"/>
      <c r="J376" s="771"/>
      <c r="K376" s="771"/>
      <c r="L376" s="771"/>
      <c r="M376" s="771"/>
      <c r="N376" s="771"/>
      <c r="O376" s="771"/>
      <c r="P376" s="771"/>
      <c r="Q376" s="771"/>
      <c r="R376" s="771"/>
      <c r="S376" s="771"/>
      <c r="T376" s="772"/>
      <c r="U376" s="773"/>
    </row>
    <row r="377" spans="1:21" ht="16.5" customHeight="1">
      <c r="A377" s="206"/>
      <c r="B377" s="206"/>
      <c r="C377" s="207"/>
      <c r="D377" s="206"/>
      <c r="E377" s="206"/>
      <c r="F377" s="207"/>
      <c r="G377" s="763"/>
      <c r="H377" s="764"/>
      <c r="I377" s="771"/>
      <c r="J377" s="771"/>
      <c r="K377" s="771"/>
      <c r="L377" s="771"/>
      <c r="M377" s="771"/>
      <c r="N377" s="771"/>
      <c r="O377" s="771"/>
      <c r="P377" s="771"/>
      <c r="Q377" s="771"/>
      <c r="R377" s="771"/>
      <c r="S377" s="771"/>
      <c r="T377" s="772"/>
      <c r="U377" s="773"/>
    </row>
    <row r="378" spans="1:21" ht="16.5" customHeight="1">
      <c r="A378" s="206"/>
      <c r="B378" s="206"/>
      <c r="C378" s="207"/>
      <c r="D378" s="206"/>
      <c r="E378" s="206"/>
      <c r="F378" s="207"/>
      <c r="G378" s="763"/>
      <c r="H378" s="764"/>
      <c r="I378" s="771"/>
      <c r="J378" s="771"/>
      <c r="K378" s="771"/>
      <c r="L378" s="771"/>
      <c r="M378" s="771"/>
      <c r="N378" s="771"/>
      <c r="O378" s="771"/>
      <c r="P378" s="771"/>
      <c r="Q378" s="771"/>
      <c r="R378" s="771"/>
      <c r="S378" s="771"/>
      <c r="T378" s="772"/>
      <c r="U378" s="773"/>
    </row>
    <row r="379" spans="1:21" ht="16.5" customHeight="1">
      <c r="A379" s="206"/>
      <c r="B379" s="206"/>
      <c r="C379" s="207"/>
      <c r="D379" s="206"/>
      <c r="E379" s="206"/>
      <c r="F379" s="207"/>
      <c r="G379" s="763"/>
      <c r="H379" s="764"/>
      <c r="I379" s="771"/>
      <c r="J379" s="771"/>
      <c r="K379" s="771"/>
      <c r="L379" s="771"/>
      <c r="M379" s="771"/>
      <c r="N379" s="771"/>
      <c r="O379" s="771"/>
      <c r="P379" s="771"/>
      <c r="Q379" s="771"/>
      <c r="R379" s="771"/>
      <c r="S379" s="771"/>
      <c r="T379" s="772"/>
      <c r="U379" s="773"/>
    </row>
    <row r="380" spans="1:21" ht="16.5" customHeight="1">
      <c r="A380" s="206"/>
      <c r="B380" s="206"/>
      <c r="C380" s="207"/>
      <c r="D380" s="206"/>
      <c r="E380" s="206"/>
      <c r="F380" s="207"/>
      <c r="G380" s="763"/>
      <c r="H380" s="764"/>
      <c r="I380" s="771"/>
      <c r="J380" s="771"/>
      <c r="K380" s="771"/>
      <c r="L380" s="771"/>
      <c r="M380" s="771"/>
      <c r="N380" s="771"/>
      <c r="O380" s="771"/>
      <c r="P380" s="771"/>
      <c r="Q380" s="771"/>
      <c r="R380" s="771"/>
      <c r="S380" s="771"/>
      <c r="T380" s="772"/>
      <c r="U380" s="773"/>
    </row>
    <row r="381" spans="1:21" ht="16.5" customHeight="1">
      <c r="A381" s="206"/>
      <c r="B381" s="206"/>
      <c r="C381" s="207"/>
      <c r="D381" s="206"/>
      <c r="E381" s="206"/>
      <c r="F381" s="207"/>
      <c r="G381" s="763"/>
      <c r="H381" s="764"/>
      <c r="I381" s="771"/>
      <c r="J381" s="771"/>
      <c r="K381" s="771"/>
      <c r="L381" s="771"/>
      <c r="M381" s="771"/>
      <c r="N381" s="771"/>
      <c r="O381" s="771"/>
      <c r="P381" s="771"/>
      <c r="Q381" s="771"/>
      <c r="R381" s="771"/>
      <c r="S381" s="771"/>
      <c r="T381" s="772"/>
      <c r="U381" s="773"/>
    </row>
    <row r="382" spans="1:21" ht="16.5" customHeight="1">
      <c r="A382" s="206"/>
      <c r="B382" s="206"/>
      <c r="C382" s="207"/>
      <c r="D382" s="206"/>
      <c r="E382" s="206"/>
      <c r="F382" s="207"/>
      <c r="G382" s="763"/>
      <c r="H382" s="764"/>
      <c r="I382" s="771"/>
      <c r="J382" s="771"/>
      <c r="K382" s="771"/>
      <c r="L382" s="771"/>
      <c r="M382" s="771"/>
      <c r="N382" s="771"/>
      <c r="O382" s="771"/>
      <c r="P382" s="771"/>
      <c r="Q382" s="771"/>
      <c r="R382" s="771"/>
      <c r="S382" s="771"/>
      <c r="T382" s="772"/>
      <c r="U382" s="773"/>
    </row>
    <row r="383" spans="1:21" ht="16.5" customHeight="1">
      <c r="A383" s="206"/>
      <c r="B383" s="206"/>
      <c r="C383" s="207"/>
      <c r="D383" s="206"/>
      <c r="E383" s="206"/>
      <c r="F383" s="207"/>
      <c r="G383" s="763"/>
      <c r="H383" s="764"/>
      <c r="I383" s="771"/>
      <c r="J383" s="771"/>
      <c r="K383" s="771"/>
      <c r="L383" s="771"/>
      <c r="M383" s="771"/>
      <c r="N383" s="771"/>
      <c r="O383" s="771"/>
      <c r="P383" s="771"/>
      <c r="Q383" s="771"/>
      <c r="R383" s="771"/>
      <c r="S383" s="771"/>
      <c r="T383" s="772"/>
      <c r="U383" s="773"/>
    </row>
    <row r="384" spans="1:21" ht="16.5" customHeight="1">
      <c r="A384" s="206"/>
      <c r="B384" s="206"/>
      <c r="C384" s="207"/>
      <c r="D384" s="206"/>
      <c r="E384" s="206"/>
      <c r="F384" s="207"/>
      <c r="G384" s="763"/>
      <c r="H384" s="764"/>
      <c r="I384" s="771"/>
      <c r="J384" s="771"/>
      <c r="K384" s="771"/>
      <c r="L384" s="771"/>
      <c r="M384" s="771"/>
      <c r="N384" s="771"/>
      <c r="O384" s="771"/>
      <c r="P384" s="771"/>
      <c r="Q384" s="771"/>
      <c r="R384" s="771"/>
      <c r="S384" s="771"/>
      <c r="T384" s="772"/>
      <c r="U384" s="773"/>
    </row>
    <row r="385" spans="1:21" ht="16.5" customHeight="1">
      <c r="A385" s="206"/>
      <c r="B385" s="206"/>
      <c r="C385" s="207"/>
      <c r="D385" s="206"/>
      <c r="E385" s="206"/>
      <c r="F385" s="207"/>
      <c r="G385" s="763"/>
      <c r="H385" s="764"/>
      <c r="I385" s="771"/>
      <c r="J385" s="771"/>
      <c r="K385" s="771"/>
      <c r="L385" s="771"/>
      <c r="M385" s="771"/>
      <c r="N385" s="771"/>
      <c r="O385" s="771"/>
      <c r="P385" s="771"/>
      <c r="Q385" s="771"/>
      <c r="R385" s="771"/>
      <c r="S385" s="771"/>
      <c r="T385" s="772"/>
      <c r="U385" s="773"/>
    </row>
    <row r="386" spans="1:21" ht="16.5" customHeight="1">
      <c r="A386" s="206"/>
      <c r="B386" s="206"/>
      <c r="C386" s="207"/>
      <c r="D386" s="206"/>
      <c r="E386" s="206"/>
      <c r="F386" s="207"/>
      <c r="G386" s="763"/>
      <c r="H386" s="764"/>
      <c r="I386" s="771"/>
      <c r="J386" s="771"/>
      <c r="K386" s="771"/>
      <c r="L386" s="771"/>
      <c r="M386" s="771"/>
      <c r="N386" s="771"/>
      <c r="O386" s="771"/>
      <c r="P386" s="771"/>
      <c r="Q386" s="771"/>
      <c r="R386" s="771"/>
      <c r="S386" s="771"/>
      <c r="T386" s="772"/>
      <c r="U386" s="773"/>
    </row>
    <row r="387" spans="1:21" ht="16.5" customHeight="1">
      <c r="A387" s="206"/>
      <c r="B387" s="206"/>
      <c r="C387" s="207"/>
      <c r="D387" s="206"/>
      <c r="E387" s="206"/>
      <c r="F387" s="207"/>
      <c r="G387" s="763"/>
      <c r="H387" s="764"/>
      <c r="I387" s="771"/>
      <c r="J387" s="771"/>
      <c r="K387" s="771"/>
      <c r="L387" s="771"/>
      <c r="M387" s="771"/>
      <c r="N387" s="771"/>
      <c r="O387" s="771"/>
      <c r="P387" s="771"/>
      <c r="Q387" s="771"/>
      <c r="R387" s="771"/>
      <c r="S387" s="771"/>
      <c r="T387" s="772"/>
      <c r="U387" s="773"/>
    </row>
    <row r="388" spans="1:21" ht="16.5" customHeight="1">
      <c r="A388" s="206"/>
      <c r="B388" s="206"/>
      <c r="C388" s="207"/>
      <c r="D388" s="206"/>
      <c r="E388" s="206"/>
      <c r="F388" s="207"/>
      <c r="G388" s="763"/>
      <c r="H388" s="764"/>
      <c r="I388" s="771"/>
      <c r="J388" s="771"/>
      <c r="K388" s="771"/>
      <c r="L388" s="771"/>
      <c r="M388" s="771"/>
      <c r="N388" s="771"/>
      <c r="O388" s="771"/>
      <c r="P388" s="771"/>
      <c r="Q388" s="771"/>
      <c r="R388" s="771"/>
      <c r="S388" s="771"/>
      <c r="T388" s="772"/>
      <c r="U388" s="773"/>
    </row>
    <row r="389" spans="1:21" ht="16.5" customHeight="1">
      <c r="A389" s="206"/>
      <c r="B389" s="206"/>
      <c r="C389" s="207"/>
      <c r="D389" s="206"/>
      <c r="E389" s="206"/>
      <c r="F389" s="207"/>
      <c r="G389" s="763"/>
      <c r="H389" s="764"/>
      <c r="I389" s="771"/>
      <c r="J389" s="771"/>
      <c r="K389" s="771"/>
      <c r="L389" s="771"/>
      <c r="M389" s="771"/>
      <c r="N389" s="771"/>
      <c r="O389" s="771"/>
      <c r="P389" s="771"/>
      <c r="Q389" s="771"/>
      <c r="R389" s="771"/>
      <c r="S389" s="771"/>
      <c r="T389" s="772"/>
      <c r="U389" s="773"/>
    </row>
    <row r="390" spans="1:21" ht="16.5" customHeight="1">
      <c r="A390" s="206"/>
      <c r="B390" s="206"/>
      <c r="C390" s="207"/>
      <c r="D390" s="206"/>
      <c r="E390" s="206"/>
      <c r="F390" s="207"/>
      <c r="G390" s="763"/>
      <c r="H390" s="764"/>
      <c r="I390" s="771"/>
      <c r="J390" s="771"/>
      <c r="K390" s="771"/>
      <c r="L390" s="771"/>
      <c r="M390" s="771"/>
      <c r="N390" s="771"/>
      <c r="O390" s="771"/>
      <c r="P390" s="771"/>
      <c r="Q390" s="771"/>
      <c r="R390" s="771"/>
      <c r="S390" s="771"/>
      <c r="T390" s="772"/>
      <c r="U390" s="773"/>
    </row>
    <row r="391" spans="1:21" ht="16.5" customHeight="1">
      <c r="A391" s="206"/>
      <c r="B391" s="206"/>
      <c r="C391" s="207"/>
      <c r="D391" s="206"/>
      <c r="E391" s="206"/>
      <c r="F391" s="207"/>
      <c r="G391" s="763"/>
      <c r="H391" s="764"/>
      <c r="I391" s="771"/>
      <c r="J391" s="771"/>
      <c r="K391" s="771"/>
      <c r="L391" s="771"/>
      <c r="M391" s="771"/>
      <c r="N391" s="771"/>
      <c r="O391" s="771"/>
      <c r="P391" s="771"/>
      <c r="Q391" s="771"/>
      <c r="R391" s="771"/>
      <c r="S391" s="771"/>
      <c r="T391" s="772"/>
      <c r="U391" s="773"/>
    </row>
    <row r="392" spans="1:21" ht="16.5" customHeight="1">
      <c r="A392" s="206"/>
      <c r="B392" s="206"/>
      <c r="C392" s="207"/>
      <c r="D392" s="206"/>
      <c r="E392" s="206"/>
      <c r="F392" s="207"/>
      <c r="G392" s="763"/>
      <c r="H392" s="764"/>
      <c r="I392" s="771"/>
      <c r="J392" s="771"/>
      <c r="K392" s="771"/>
      <c r="L392" s="771"/>
      <c r="M392" s="771"/>
      <c r="N392" s="771"/>
      <c r="O392" s="771"/>
      <c r="P392" s="771"/>
      <c r="Q392" s="771"/>
      <c r="R392" s="771"/>
      <c r="S392" s="771"/>
      <c r="T392" s="772"/>
      <c r="U392" s="773"/>
    </row>
    <row r="393" spans="1:21" ht="3" customHeight="1">
      <c r="A393" s="206"/>
      <c r="B393" s="206"/>
      <c r="C393" s="207"/>
      <c r="D393" s="206"/>
      <c r="E393" s="206"/>
      <c r="F393" s="207"/>
      <c r="G393" s="281"/>
      <c r="H393" s="282"/>
      <c r="I393" s="282"/>
      <c r="J393" s="282"/>
      <c r="K393" s="282"/>
      <c r="L393" s="282"/>
      <c r="M393" s="282"/>
      <c r="N393" s="282"/>
      <c r="O393" s="282"/>
      <c r="P393" s="283"/>
      <c r="Q393" s="280"/>
      <c r="R393" s="284"/>
      <c r="S393" s="284"/>
      <c r="T393" s="284"/>
      <c r="U393" s="285"/>
    </row>
    <row r="394" spans="1:21" ht="17.25" customHeight="1">
      <c r="A394" s="206"/>
      <c r="B394" s="206"/>
      <c r="C394" s="207"/>
      <c r="D394" s="206"/>
      <c r="E394" s="206"/>
      <c r="F394" s="207"/>
      <c r="G394" s="765" t="s">
        <v>100</v>
      </c>
      <c r="H394" s="766"/>
      <c r="I394" s="766"/>
      <c r="J394" s="766"/>
      <c r="K394" s="766"/>
      <c r="L394" s="766"/>
      <c r="M394" s="766"/>
      <c r="N394" s="766"/>
      <c r="O394" s="766"/>
      <c r="P394" s="766"/>
      <c r="Q394" s="766"/>
      <c r="R394" s="766"/>
      <c r="S394" s="766"/>
      <c r="T394" s="766"/>
      <c r="U394" s="767"/>
    </row>
    <row r="395" spans="1:21" ht="16.5" customHeight="1">
      <c r="A395" s="206"/>
      <c r="B395" s="206"/>
      <c r="C395" s="207"/>
      <c r="D395" s="206"/>
      <c r="E395" s="206"/>
      <c r="F395" s="207"/>
      <c r="G395" s="768"/>
      <c r="H395" s="769"/>
      <c r="I395" s="769"/>
      <c r="J395" s="769"/>
      <c r="K395" s="769"/>
      <c r="L395" s="769"/>
      <c r="M395" s="769"/>
      <c r="N395" s="769"/>
      <c r="O395" s="769"/>
      <c r="P395" s="769"/>
      <c r="Q395" s="769"/>
      <c r="R395" s="769"/>
      <c r="S395" s="769"/>
      <c r="T395" s="769"/>
      <c r="U395" s="770"/>
    </row>
    <row r="396" spans="1:21" ht="16.5" customHeight="1">
      <c r="A396" s="206"/>
      <c r="B396" s="206"/>
      <c r="C396" s="207"/>
      <c r="D396" s="206"/>
      <c r="E396" s="206"/>
      <c r="F396" s="207"/>
      <c r="G396" s="768"/>
      <c r="H396" s="769"/>
      <c r="I396" s="769"/>
      <c r="J396" s="769"/>
      <c r="K396" s="769"/>
      <c r="L396" s="769"/>
      <c r="M396" s="769"/>
      <c r="N396" s="769"/>
      <c r="O396" s="769"/>
      <c r="P396" s="769"/>
      <c r="Q396" s="769"/>
      <c r="R396" s="769"/>
      <c r="S396" s="769"/>
      <c r="T396" s="769"/>
      <c r="U396" s="770"/>
    </row>
    <row r="397" spans="1:21" ht="16.5" customHeight="1">
      <c r="A397" s="206"/>
      <c r="B397" s="206"/>
      <c r="C397" s="207"/>
      <c r="D397" s="206"/>
      <c r="E397" s="206"/>
      <c r="F397" s="207"/>
      <c r="G397" s="768"/>
      <c r="H397" s="769"/>
      <c r="I397" s="769"/>
      <c r="J397" s="769"/>
      <c r="K397" s="769"/>
      <c r="L397" s="769"/>
      <c r="M397" s="769"/>
      <c r="N397" s="769"/>
      <c r="O397" s="769"/>
      <c r="P397" s="769"/>
      <c r="Q397" s="769"/>
      <c r="R397" s="769"/>
      <c r="S397" s="769"/>
      <c r="T397" s="769"/>
      <c r="U397" s="770"/>
    </row>
    <row r="398" spans="1:21" ht="16.5" customHeight="1">
      <c r="A398" s="206"/>
      <c r="B398" s="206"/>
      <c r="C398" s="207"/>
      <c r="D398" s="206"/>
      <c r="E398" s="206"/>
      <c r="F398" s="207"/>
      <c r="G398" s="768"/>
      <c r="H398" s="769"/>
      <c r="I398" s="769"/>
      <c r="J398" s="769"/>
      <c r="K398" s="769"/>
      <c r="L398" s="769"/>
      <c r="M398" s="769"/>
      <c r="N398" s="769"/>
      <c r="O398" s="769"/>
      <c r="P398" s="769"/>
      <c r="Q398" s="769"/>
      <c r="R398" s="769"/>
      <c r="S398" s="769"/>
      <c r="T398" s="769"/>
      <c r="U398" s="770"/>
    </row>
    <row r="399" spans="1:21" ht="16.5" customHeight="1">
      <c r="A399" s="206"/>
      <c r="B399" s="206"/>
      <c r="C399" s="207"/>
      <c r="D399" s="206"/>
      <c r="E399" s="206"/>
      <c r="F399" s="207"/>
      <c r="G399" s="768"/>
      <c r="H399" s="769"/>
      <c r="I399" s="769"/>
      <c r="J399" s="769"/>
      <c r="K399" s="769"/>
      <c r="L399" s="769"/>
      <c r="M399" s="769"/>
      <c r="N399" s="769"/>
      <c r="O399" s="769"/>
      <c r="P399" s="769"/>
      <c r="Q399" s="769"/>
      <c r="R399" s="769"/>
      <c r="S399" s="769"/>
      <c r="T399" s="769"/>
      <c r="U399" s="770"/>
    </row>
    <row r="400" spans="1:21" ht="16.5" customHeight="1">
      <c r="A400" s="206"/>
      <c r="B400" s="206"/>
      <c r="C400" s="207"/>
      <c r="D400" s="206"/>
      <c r="E400" s="206"/>
      <c r="F400" s="207"/>
      <c r="G400" s="768"/>
      <c r="H400" s="769"/>
      <c r="I400" s="769"/>
      <c r="J400" s="769"/>
      <c r="K400" s="769"/>
      <c r="L400" s="769"/>
      <c r="M400" s="769"/>
      <c r="N400" s="769"/>
      <c r="O400" s="769"/>
      <c r="P400" s="769"/>
      <c r="Q400" s="769"/>
      <c r="R400" s="769"/>
      <c r="S400" s="769"/>
      <c r="T400" s="769"/>
      <c r="U400" s="770"/>
    </row>
    <row r="401" spans="1:21" ht="16.5" customHeight="1">
      <c r="A401" s="206"/>
      <c r="B401" s="206"/>
      <c r="C401" s="207"/>
      <c r="D401" s="206"/>
      <c r="E401" s="206"/>
      <c r="F401" s="207"/>
      <c r="G401" s="768"/>
      <c r="H401" s="769"/>
      <c r="I401" s="769"/>
      <c r="J401" s="769"/>
      <c r="K401" s="769"/>
      <c r="L401" s="769"/>
      <c r="M401" s="769"/>
      <c r="N401" s="769"/>
      <c r="O401" s="769"/>
      <c r="P401" s="769"/>
      <c r="Q401" s="769"/>
      <c r="R401" s="769"/>
      <c r="S401" s="769"/>
      <c r="T401" s="769"/>
      <c r="U401" s="770"/>
    </row>
    <row r="402" spans="1:21" ht="16.5" customHeight="1">
      <c r="A402" s="206"/>
      <c r="B402" s="206"/>
      <c r="C402" s="207"/>
      <c r="D402" s="206"/>
      <c r="E402" s="206"/>
      <c r="F402" s="207"/>
      <c r="G402" s="768"/>
      <c r="H402" s="769"/>
      <c r="I402" s="769"/>
      <c r="J402" s="769"/>
      <c r="K402" s="769"/>
      <c r="L402" s="769"/>
      <c r="M402" s="769"/>
      <c r="N402" s="769"/>
      <c r="O402" s="769"/>
      <c r="P402" s="769"/>
      <c r="Q402" s="769"/>
      <c r="R402" s="769"/>
      <c r="S402" s="769"/>
      <c r="T402" s="769"/>
      <c r="U402" s="770"/>
    </row>
    <row r="403" spans="1:21" ht="16.5" customHeight="1">
      <c r="A403" s="206"/>
      <c r="B403" s="206"/>
      <c r="C403" s="207"/>
      <c r="D403" s="206"/>
      <c r="E403" s="206"/>
      <c r="F403" s="207"/>
      <c r="G403" s="768"/>
      <c r="H403" s="769"/>
      <c r="I403" s="769"/>
      <c r="J403" s="769"/>
      <c r="K403" s="769"/>
      <c r="L403" s="769"/>
      <c r="M403" s="769"/>
      <c r="N403" s="769"/>
      <c r="O403" s="769"/>
      <c r="P403" s="769"/>
      <c r="Q403" s="769"/>
      <c r="R403" s="769"/>
      <c r="S403" s="769"/>
      <c r="T403" s="769"/>
      <c r="U403" s="770"/>
    </row>
    <row r="404" spans="1:21" ht="16.5" customHeight="1">
      <c r="A404" s="206"/>
      <c r="B404" s="206"/>
      <c r="C404" s="207"/>
      <c r="D404" s="206"/>
      <c r="E404" s="206"/>
      <c r="F404" s="207"/>
      <c r="G404" s="768"/>
      <c r="H404" s="769"/>
      <c r="I404" s="769"/>
      <c r="J404" s="769"/>
      <c r="K404" s="769"/>
      <c r="L404" s="769"/>
      <c r="M404" s="769"/>
      <c r="N404" s="769"/>
      <c r="O404" s="769"/>
      <c r="P404" s="769"/>
      <c r="Q404" s="769"/>
      <c r="R404" s="769"/>
      <c r="S404" s="769"/>
      <c r="T404" s="769"/>
      <c r="U404" s="770"/>
    </row>
    <row r="405" spans="1:21" ht="16.5" customHeight="1">
      <c r="A405" s="206"/>
      <c r="B405" s="206"/>
      <c r="C405" s="207"/>
      <c r="D405" s="206"/>
      <c r="E405" s="206"/>
      <c r="F405" s="207"/>
      <c r="G405" s="768"/>
      <c r="H405" s="769"/>
      <c r="I405" s="769"/>
      <c r="J405" s="769"/>
      <c r="K405" s="769"/>
      <c r="L405" s="769"/>
      <c r="M405" s="769"/>
      <c r="N405" s="769"/>
      <c r="O405" s="769"/>
      <c r="P405" s="769"/>
      <c r="Q405" s="769"/>
      <c r="R405" s="769"/>
      <c r="S405" s="769"/>
      <c r="T405" s="769"/>
      <c r="U405" s="770"/>
    </row>
    <row r="406" spans="1:21" ht="15.75" customHeight="1">
      <c r="A406" s="206"/>
      <c r="B406" s="206"/>
      <c r="C406" s="207"/>
      <c r="D406" s="206"/>
      <c r="E406" s="206"/>
      <c r="F406" s="207"/>
      <c r="G406" s="768"/>
      <c r="H406" s="769"/>
      <c r="I406" s="769"/>
      <c r="J406" s="769"/>
      <c r="K406" s="769"/>
      <c r="L406" s="769"/>
      <c r="M406" s="769"/>
      <c r="N406" s="769"/>
      <c r="O406" s="769"/>
      <c r="P406" s="769"/>
      <c r="Q406" s="769"/>
      <c r="R406" s="769"/>
      <c r="S406" s="769"/>
      <c r="T406" s="769"/>
      <c r="U406" s="770"/>
    </row>
    <row r="407" spans="1:21" ht="3" customHeight="1">
      <c r="A407" s="206"/>
      <c r="B407" s="206"/>
      <c r="C407" s="207"/>
      <c r="D407" s="206"/>
      <c r="E407" s="206"/>
      <c r="F407" s="207"/>
      <c r="G407" s="286"/>
      <c r="H407" s="777"/>
      <c r="I407" s="777"/>
      <c r="J407" s="778"/>
      <c r="K407" s="778"/>
      <c r="L407" s="778"/>
      <c r="M407" s="778"/>
      <c r="N407" s="778"/>
      <c r="O407" s="778"/>
      <c r="P407" s="280"/>
      <c r="Q407" s="280"/>
      <c r="R407" s="284"/>
      <c r="S407" s="284"/>
      <c r="T407" s="779"/>
      <c r="U407" s="780"/>
    </row>
    <row r="408" spans="1:21" ht="16.5" customHeight="1">
      <c r="A408" s="206"/>
      <c r="B408" s="206"/>
      <c r="C408" s="207"/>
      <c r="D408" s="206"/>
      <c r="E408" s="206"/>
      <c r="F408" s="207"/>
      <c r="G408" s="765" t="s">
        <v>101</v>
      </c>
      <c r="H408" s="766"/>
      <c r="I408" s="766"/>
      <c r="J408" s="766"/>
      <c r="K408" s="766"/>
      <c r="L408" s="766"/>
      <c r="M408" s="766"/>
      <c r="N408" s="766"/>
      <c r="O408" s="766"/>
      <c r="P408" s="766"/>
      <c r="Q408" s="766"/>
      <c r="R408" s="766"/>
      <c r="S408" s="766"/>
      <c r="T408" s="766"/>
      <c r="U408" s="767"/>
    </row>
    <row r="409" spans="1:21" ht="16.5" customHeight="1">
      <c r="A409" s="206"/>
      <c r="B409" s="206"/>
      <c r="C409" s="207"/>
      <c r="D409" s="206"/>
      <c r="E409" s="206"/>
      <c r="F409" s="207"/>
      <c r="G409" s="768"/>
      <c r="H409" s="769"/>
      <c r="I409" s="769"/>
      <c r="J409" s="769"/>
      <c r="K409" s="769"/>
      <c r="L409" s="769"/>
      <c r="M409" s="769"/>
      <c r="N409" s="769"/>
      <c r="O409" s="769"/>
      <c r="P409" s="769"/>
      <c r="Q409" s="769"/>
      <c r="R409" s="769"/>
      <c r="S409" s="769"/>
      <c r="T409" s="769"/>
      <c r="U409" s="770"/>
    </row>
    <row r="410" spans="1:21" ht="16.5" customHeight="1">
      <c r="A410" s="206"/>
      <c r="B410" s="206"/>
      <c r="C410" s="207"/>
      <c r="D410" s="206"/>
      <c r="E410" s="206"/>
      <c r="F410" s="207"/>
      <c r="G410" s="768"/>
      <c r="H410" s="769"/>
      <c r="I410" s="769"/>
      <c r="J410" s="769"/>
      <c r="K410" s="769"/>
      <c r="L410" s="769"/>
      <c r="M410" s="769"/>
      <c r="N410" s="769"/>
      <c r="O410" s="769"/>
      <c r="P410" s="769"/>
      <c r="Q410" s="769"/>
      <c r="R410" s="769"/>
      <c r="S410" s="769"/>
      <c r="T410" s="769"/>
      <c r="U410" s="770"/>
    </row>
    <row r="411" spans="1:21" ht="16.5" customHeight="1">
      <c r="A411" s="206"/>
      <c r="B411" s="206"/>
      <c r="C411" s="207"/>
      <c r="D411" s="206"/>
      <c r="E411" s="206"/>
      <c r="F411" s="207"/>
      <c r="G411" s="768"/>
      <c r="H411" s="769"/>
      <c r="I411" s="769"/>
      <c r="J411" s="769"/>
      <c r="K411" s="769"/>
      <c r="L411" s="769"/>
      <c r="M411" s="769"/>
      <c r="N411" s="769"/>
      <c r="O411" s="769"/>
      <c r="P411" s="769"/>
      <c r="Q411" s="769"/>
      <c r="R411" s="769"/>
      <c r="S411" s="769"/>
      <c r="T411" s="769"/>
      <c r="U411" s="770"/>
    </row>
    <row r="412" spans="1:21" ht="16.5" customHeight="1">
      <c r="A412" s="206"/>
      <c r="B412" s="206"/>
      <c r="C412" s="207"/>
      <c r="D412" s="206"/>
      <c r="E412" s="206"/>
      <c r="F412" s="207"/>
      <c r="G412" s="768"/>
      <c r="H412" s="769"/>
      <c r="I412" s="769"/>
      <c r="J412" s="769"/>
      <c r="K412" s="769"/>
      <c r="L412" s="769"/>
      <c r="M412" s="769"/>
      <c r="N412" s="769"/>
      <c r="O412" s="769"/>
      <c r="P412" s="769"/>
      <c r="Q412" s="769"/>
      <c r="R412" s="769"/>
      <c r="S412" s="769"/>
      <c r="T412" s="769"/>
      <c r="U412" s="770"/>
    </row>
    <row r="413" spans="1:21" ht="16.5" customHeight="1">
      <c r="A413" s="206"/>
      <c r="B413" s="206"/>
      <c r="C413" s="207"/>
      <c r="D413" s="206"/>
      <c r="E413" s="206"/>
      <c r="F413" s="207"/>
      <c r="G413" s="768"/>
      <c r="H413" s="769"/>
      <c r="I413" s="769"/>
      <c r="J413" s="769"/>
      <c r="K413" s="769"/>
      <c r="L413" s="769"/>
      <c r="M413" s="769"/>
      <c r="N413" s="769"/>
      <c r="O413" s="769"/>
      <c r="P413" s="769"/>
      <c r="Q413" s="769"/>
      <c r="R413" s="769"/>
      <c r="S413" s="769"/>
      <c r="T413" s="769"/>
      <c r="U413" s="770"/>
    </row>
    <row r="414" spans="1:21" ht="16.5" customHeight="1">
      <c r="A414" s="206"/>
      <c r="B414" s="206"/>
      <c r="C414" s="207"/>
      <c r="D414" s="206"/>
      <c r="E414" s="206"/>
      <c r="F414" s="207"/>
      <c r="G414" s="768"/>
      <c r="H414" s="769"/>
      <c r="I414" s="769"/>
      <c r="J414" s="769"/>
      <c r="K414" s="769"/>
      <c r="L414" s="769"/>
      <c r="M414" s="769"/>
      <c r="N414" s="769"/>
      <c r="O414" s="769"/>
      <c r="P414" s="769"/>
      <c r="Q414" s="769"/>
      <c r="R414" s="769"/>
      <c r="S414" s="769"/>
      <c r="T414" s="769"/>
      <c r="U414" s="770"/>
    </row>
    <row r="415" spans="1:21" ht="16.5" customHeight="1">
      <c r="A415" s="206"/>
      <c r="B415" s="206"/>
      <c r="C415" s="207"/>
      <c r="D415" s="206"/>
      <c r="E415" s="206"/>
      <c r="F415" s="207"/>
      <c r="G415" s="768"/>
      <c r="H415" s="769"/>
      <c r="I415" s="769"/>
      <c r="J415" s="769"/>
      <c r="K415" s="769"/>
      <c r="L415" s="769"/>
      <c r="M415" s="769"/>
      <c r="N415" s="769"/>
      <c r="O415" s="769"/>
      <c r="P415" s="769"/>
      <c r="Q415" s="769"/>
      <c r="R415" s="769"/>
      <c r="S415" s="769"/>
      <c r="T415" s="769"/>
      <c r="U415" s="770"/>
    </row>
    <row r="416" spans="1:21" ht="16.5" customHeight="1">
      <c r="A416" s="206"/>
      <c r="B416" s="206"/>
      <c r="C416" s="207"/>
      <c r="D416" s="206"/>
      <c r="E416" s="206"/>
      <c r="F416" s="207"/>
      <c r="G416" s="768"/>
      <c r="H416" s="769"/>
      <c r="I416" s="769"/>
      <c r="J416" s="769"/>
      <c r="K416" s="769"/>
      <c r="L416" s="769"/>
      <c r="M416" s="769"/>
      <c r="N416" s="769"/>
      <c r="O416" s="769"/>
      <c r="P416" s="769"/>
      <c r="Q416" s="769"/>
      <c r="R416" s="769"/>
      <c r="S416" s="769"/>
      <c r="T416" s="769"/>
      <c r="U416" s="770"/>
    </row>
    <row r="417" spans="1:21" ht="16.5" customHeight="1">
      <c r="A417" s="206"/>
      <c r="B417" s="206"/>
      <c r="C417" s="207"/>
      <c r="D417" s="206"/>
      <c r="E417" s="206"/>
      <c r="F417" s="207"/>
      <c r="G417" s="768"/>
      <c r="H417" s="769"/>
      <c r="I417" s="769"/>
      <c r="J417" s="769"/>
      <c r="K417" s="769"/>
      <c r="L417" s="769"/>
      <c r="M417" s="769"/>
      <c r="N417" s="769"/>
      <c r="O417" s="769"/>
      <c r="P417" s="769"/>
      <c r="Q417" s="769"/>
      <c r="R417" s="769"/>
      <c r="S417" s="769"/>
      <c r="T417" s="769"/>
      <c r="U417" s="770"/>
    </row>
    <row r="418" spans="1:21" ht="16.5" customHeight="1">
      <c r="A418" s="206"/>
      <c r="B418" s="206"/>
      <c r="C418" s="207"/>
      <c r="D418" s="206"/>
      <c r="E418" s="206"/>
      <c r="F418" s="207"/>
      <c r="G418" s="768"/>
      <c r="H418" s="769"/>
      <c r="I418" s="769"/>
      <c r="J418" s="769"/>
      <c r="K418" s="769"/>
      <c r="L418" s="769"/>
      <c r="M418" s="769"/>
      <c r="N418" s="769"/>
      <c r="O418" s="769"/>
      <c r="P418" s="769"/>
      <c r="Q418" s="769"/>
      <c r="R418" s="769"/>
      <c r="S418" s="769"/>
      <c r="T418" s="769"/>
      <c r="U418" s="770"/>
    </row>
    <row r="419" spans="1:21" ht="16.5" customHeight="1">
      <c r="A419" s="206"/>
      <c r="B419" s="206"/>
      <c r="C419" s="207"/>
      <c r="D419" s="206"/>
      <c r="E419" s="206"/>
      <c r="F419" s="207"/>
      <c r="G419" s="768"/>
      <c r="H419" s="769"/>
      <c r="I419" s="769"/>
      <c r="J419" s="769"/>
      <c r="K419" s="769"/>
      <c r="L419" s="769"/>
      <c r="M419" s="769"/>
      <c r="N419" s="769"/>
      <c r="O419" s="769"/>
      <c r="P419" s="769"/>
      <c r="Q419" s="769"/>
      <c r="R419" s="769"/>
      <c r="S419" s="769"/>
      <c r="T419" s="769"/>
      <c r="U419" s="770"/>
    </row>
    <row r="420" spans="1:21" ht="3" customHeight="1">
      <c r="A420" s="206"/>
      <c r="B420" s="206"/>
      <c r="C420" s="207"/>
      <c r="D420" s="206"/>
      <c r="E420" s="206"/>
      <c r="F420" s="207"/>
      <c r="G420" s="287"/>
      <c r="H420" s="288"/>
      <c r="I420" s="288"/>
      <c r="J420" s="288"/>
      <c r="K420" s="288"/>
      <c r="L420" s="288"/>
      <c r="M420" s="288"/>
      <c r="N420" s="288"/>
      <c r="O420" s="288"/>
      <c r="P420" s="288"/>
      <c r="Q420" s="280"/>
      <c r="R420" s="284"/>
      <c r="S420" s="284"/>
      <c r="T420" s="284"/>
      <c r="U420" s="289"/>
    </row>
    <row r="421" spans="1:21" ht="15.75" customHeight="1">
      <c r="A421" s="206"/>
      <c r="B421" s="206"/>
      <c r="C421" s="207"/>
      <c r="D421" s="206"/>
      <c r="E421" s="206"/>
      <c r="F421" s="207"/>
      <c r="G421" s="774" t="s">
        <v>102</v>
      </c>
      <c r="H421" s="775"/>
      <c r="I421" s="775"/>
      <c r="J421" s="775"/>
      <c r="K421" s="775"/>
      <c r="L421" s="775"/>
      <c r="M421" s="775"/>
      <c r="N421" s="775"/>
      <c r="O421" s="775"/>
      <c r="P421" s="775"/>
      <c r="Q421" s="775"/>
      <c r="R421" s="775"/>
      <c r="S421" s="775"/>
      <c r="T421" s="775"/>
      <c r="U421" s="776"/>
    </row>
    <row r="422" spans="1:21" ht="19.5" customHeight="1">
      <c r="A422" s="206"/>
      <c r="B422" s="206"/>
      <c r="C422" s="207"/>
      <c r="D422" s="206"/>
      <c r="E422" s="206"/>
      <c r="F422" s="207"/>
      <c r="G422" s="768"/>
      <c r="H422" s="769"/>
      <c r="I422" s="769"/>
      <c r="J422" s="769"/>
      <c r="K422" s="769"/>
      <c r="L422" s="769"/>
      <c r="M422" s="769"/>
      <c r="N422" s="769"/>
      <c r="O422" s="769"/>
      <c r="P422" s="769"/>
      <c r="Q422" s="769"/>
      <c r="R422" s="769"/>
      <c r="S422" s="769"/>
      <c r="T422" s="769"/>
      <c r="U422" s="770"/>
    </row>
    <row r="423" spans="1:21" ht="17.25" customHeight="1">
      <c r="A423" s="206"/>
      <c r="B423" s="206"/>
      <c r="C423" s="207"/>
      <c r="D423" s="206"/>
      <c r="E423" s="206"/>
      <c r="F423" s="207"/>
      <c r="G423" s="768"/>
      <c r="H423" s="769"/>
      <c r="I423" s="769"/>
      <c r="J423" s="769"/>
      <c r="K423" s="769"/>
      <c r="L423" s="769"/>
      <c r="M423" s="769"/>
      <c r="N423" s="769"/>
      <c r="O423" s="769"/>
      <c r="P423" s="769"/>
      <c r="Q423" s="769"/>
      <c r="R423" s="769"/>
      <c r="S423" s="769"/>
      <c r="T423" s="769"/>
      <c r="U423" s="770"/>
    </row>
    <row r="424" spans="1:21" ht="17.25" customHeight="1">
      <c r="A424" s="206"/>
      <c r="B424" s="206"/>
      <c r="C424" s="207"/>
      <c r="D424" s="206"/>
      <c r="E424" s="206"/>
      <c r="F424" s="207"/>
      <c r="G424" s="768"/>
      <c r="H424" s="769"/>
      <c r="I424" s="769"/>
      <c r="J424" s="769"/>
      <c r="K424" s="769"/>
      <c r="L424" s="769"/>
      <c r="M424" s="769"/>
      <c r="N424" s="769"/>
      <c r="O424" s="769"/>
      <c r="P424" s="769"/>
      <c r="Q424" s="769"/>
      <c r="R424" s="769"/>
      <c r="S424" s="769"/>
      <c r="T424" s="769"/>
      <c r="U424" s="770"/>
    </row>
    <row r="425" spans="1:21" ht="17.25" customHeight="1">
      <c r="A425" s="206"/>
      <c r="B425" s="206"/>
      <c r="C425" s="207"/>
      <c r="D425" s="206"/>
      <c r="E425" s="206"/>
      <c r="F425" s="207"/>
      <c r="G425" s="768"/>
      <c r="H425" s="769"/>
      <c r="I425" s="769"/>
      <c r="J425" s="769"/>
      <c r="K425" s="769"/>
      <c r="L425" s="769"/>
      <c r="M425" s="769"/>
      <c r="N425" s="769"/>
      <c r="O425" s="769"/>
      <c r="P425" s="769"/>
      <c r="Q425" s="769"/>
      <c r="R425" s="769"/>
      <c r="S425" s="769"/>
      <c r="T425" s="769"/>
      <c r="U425" s="770"/>
    </row>
    <row r="426" spans="1:21" ht="17.25" customHeight="1">
      <c r="A426" s="206"/>
      <c r="B426" s="206"/>
      <c r="C426" s="207"/>
      <c r="D426" s="206"/>
      <c r="E426" s="206"/>
      <c r="F426" s="207"/>
      <c r="G426" s="768"/>
      <c r="H426" s="769"/>
      <c r="I426" s="769"/>
      <c r="J426" s="769"/>
      <c r="K426" s="769"/>
      <c r="L426" s="769"/>
      <c r="M426" s="769"/>
      <c r="N426" s="769"/>
      <c r="O426" s="769"/>
      <c r="P426" s="769"/>
      <c r="Q426" s="769"/>
      <c r="R426" s="769"/>
      <c r="S426" s="769"/>
      <c r="T426" s="769"/>
      <c r="U426" s="770"/>
    </row>
    <row r="427" spans="1:21" ht="17.25" customHeight="1">
      <c r="A427" s="206"/>
      <c r="B427" s="206"/>
      <c r="C427" s="207"/>
      <c r="D427" s="206"/>
      <c r="E427" s="206"/>
      <c r="F427" s="207"/>
      <c r="G427" s="768"/>
      <c r="H427" s="769"/>
      <c r="I427" s="769"/>
      <c r="J427" s="769"/>
      <c r="K427" s="769"/>
      <c r="L427" s="769"/>
      <c r="M427" s="769"/>
      <c r="N427" s="769"/>
      <c r="O427" s="769"/>
      <c r="P427" s="769"/>
      <c r="Q427" s="769"/>
      <c r="R427" s="769"/>
      <c r="S427" s="769"/>
      <c r="T427" s="769"/>
      <c r="U427" s="770"/>
    </row>
    <row r="428" spans="1:21" ht="17.25" customHeight="1">
      <c r="A428" s="206"/>
      <c r="B428" s="206"/>
      <c r="C428" s="207"/>
      <c r="D428" s="206"/>
      <c r="E428" s="206"/>
      <c r="F428" s="207"/>
      <c r="G428" s="768"/>
      <c r="H428" s="769"/>
      <c r="I428" s="769"/>
      <c r="J428" s="769"/>
      <c r="K428" s="769"/>
      <c r="L428" s="769"/>
      <c r="M428" s="769"/>
      <c r="N428" s="769"/>
      <c r="O428" s="769"/>
      <c r="P428" s="769"/>
      <c r="Q428" s="769"/>
      <c r="R428" s="769"/>
      <c r="S428" s="769"/>
      <c r="T428" s="769"/>
      <c r="U428" s="770"/>
    </row>
    <row r="429" spans="1:21" ht="17.25" customHeight="1">
      <c r="A429" s="206"/>
      <c r="B429" s="206"/>
      <c r="C429" s="207"/>
      <c r="D429" s="206"/>
      <c r="E429" s="206"/>
      <c r="F429" s="207"/>
      <c r="G429" s="768"/>
      <c r="H429" s="769"/>
      <c r="I429" s="769"/>
      <c r="J429" s="769"/>
      <c r="K429" s="769"/>
      <c r="L429" s="769"/>
      <c r="M429" s="769"/>
      <c r="N429" s="769"/>
      <c r="O429" s="769"/>
      <c r="P429" s="769"/>
      <c r="Q429" s="769"/>
      <c r="R429" s="769"/>
      <c r="S429" s="769"/>
      <c r="T429" s="769"/>
      <c r="U429" s="770"/>
    </row>
    <row r="430" spans="1:21" ht="3" customHeight="1">
      <c r="A430" s="206"/>
      <c r="B430" s="206"/>
      <c r="C430" s="207"/>
      <c r="D430" s="206"/>
      <c r="E430" s="206"/>
      <c r="F430" s="207"/>
      <c r="G430" s="290"/>
      <c r="H430" s="291"/>
      <c r="I430" s="291"/>
      <c r="J430" s="291"/>
      <c r="K430" s="291"/>
      <c r="L430" s="291"/>
      <c r="M430" s="291"/>
      <c r="N430" s="291"/>
      <c r="O430" s="291"/>
      <c r="P430" s="291"/>
      <c r="Q430" s="280"/>
      <c r="R430" s="292"/>
      <c r="S430" s="292"/>
      <c r="T430" s="292"/>
      <c r="U430" s="293"/>
    </row>
    <row r="431" spans="1:21" ht="18" customHeight="1" thickBot="1">
      <c r="A431" s="206"/>
      <c r="B431" s="206"/>
      <c r="C431" s="207"/>
      <c r="D431" s="206"/>
      <c r="E431" s="206"/>
      <c r="F431" s="207"/>
      <c r="G431" s="805" t="s">
        <v>103</v>
      </c>
      <c r="H431" s="806"/>
      <c r="I431" s="806"/>
      <c r="J431" s="806"/>
      <c r="K431" s="806"/>
      <c r="L431" s="806"/>
      <c r="M431" s="806"/>
      <c r="N431" s="806"/>
      <c r="O431" s="806"/>
      <c r="P431" s="806"/>
      <c r="Q431" s="806"/>
      <c r="R431" s="806"/>
      <c r="S431" s="806"/>
      <c r="T431" s="806"/>
      <c r="U431" s="807"/>
    </row>
    <row r="432" spans="1:21" ht="14.25" customHeight="1">
      <c r="A432" s="206"/>
      <c r="B432" s="206"/>
      <c r="C432" s="207"/>
      <c r="D432" s="206"/>
      <c r="E432" s="206"/>
      <c r="F432" s="207"/>
      <c r="G432" s="792"/>
      <c r="H432" s="793"/>
      <c r="I432" s="793"/>
      <c r="J432" s="793"/>
      <c r="K432" s="793"/>
      <c r="L432" s="793"/>
      <c r="M432" s="793"/>
      <c r="N432" s="793"/>
      <c r="O432" s="793"/>
      <c r="P432" s="793"/>
      <c r="Q432" s="793"/>
      <c r="R432" s="793"/>
      <c r="S432" s="793"/>
      <c r="T432" s="793"/>
      <c r="U432" s="794"/>
    </row>
    <row r="433" spans="1:21" ht="14.25" customHeight="1">
      <c r="A433" s="206"/>
      <c r="B433" s="206"/>
      <c r="C433" s="207"/>
      <c r="D433" s="206"/>
      <c r="E433" s="206"/>
      <c r="F433" s="207"/>
      <c r="G433" s="795"/>
      <c r="H433" s="796"/>
      <c r="I433" s="796"/>
      <c r="J433" s="796"/>
      <c r="K433" s="796"/>
      <c r="L433" s="796"/>
      <c r="M433" s="796"/>
      <c r="N433" s="796"/>
      <c r="O433" s="796"/>
      <c r="P433" s="796"/>
      <c r="Q433" s="796"/>
      <c r="R433" s="796"/>
      <c r="S433" s="796"/>
      <c r="T433" s="796"/>
      <c r="U433" s="797"/>
    </row>
    <row r="434" spans="1:21" ht="14.25" customHeight="1">
      <c r="A434" s="206"/>
      <c r="B434" s="206"/>
      <c r="C434" s="207"/>
      <c r="D434" s="206"/>
      <c r="E434" s="206"/>
      <c r="F434" s="207"/>
      <c r="G434" s="795"/>
      <c r="H434" s="796"/>
      <c r="I434" s="796"/>
      <c r="J434" s="796"/>
      <c r="K434" s="796"/>
      <c r="L434" s="796"/>
      <c r="M434" s="796"/>
      <c r="N434" s="796"/>
      <c r="O434" s="796"/>
      <c r="P434" s="796"/>
      <c r="Q434" s="796"/>
      <c r="R434" s="796"/>
      <c r="S434" s="796"/>
      <c r="T434" s="796"/>
      <c r="U434" s="797"/>
    </row>
    <row r="435" spans="1:21" ht="14.25" customHeight="1" thickBot="1">
      <c r="A435" s="206"/>
      <c r="B435" s="206"/>
      <c r="C435" s="207"/>
      <c r="D435" s="206"/>
      <c r="E435" s="206"/>
      <c r="F435" s="207"/>
      <c r="G435" s="798"/>
      <c r="H435" s="799"/>
      <c r="I435" s="799"/>
      <c r="J435" s="799"/>
      <c r="K435" s="799"/>
      <c r="L435" s="799"/>
      <c r="M435" s="799"/>
      <c r="N435" s="799"/>
      <c r="O435" s="799"/>
      <c r="P435" s="799"/>
      <c r="Q435" s="799"/>
      <c r="R435" s="799"/>
      <c r="S435" s="799"/>
      <c r="T435" s="799"/>
      <c r="U435" s="800"/>
    </row>
    <row r="436" spans="1:21" ht="14.25" customHeight="1">
      <c r="A436" s="206"/>
      <c r="B436" s="206"/>
      <c r="C436" s="207"/>
      <c r="D436" s="206"/>
      <c r="E436" s="206"/>
      <c r="F436" s="207"/>
      <c r="G436" s="294"/>
      <c r="H436" s="206"/>
      <c r="I436" s="206"/>
      <c r="J436" s="206"/>
      <c r="K436" s="206"/>
      <c r="L436" s="206"/>
      <c r="M436" s="206"/>
      <c r="N436" s="206"/>
      <c r="O436" s="206"/>
      <c r="P436" s="280"/>
      <c r="Q436" s="280"/>
      <c r="R436" s="208"/>
      <c r="S436" s="295"/>
      <c r="T436" s="296"/>
      <c r="U436" s="297"/>
    </row>
    <row r="437" spans="1:21" ht="15" customHeight="1">
      <c r="A437" s="206"/>
      <c r="B437" s="206"/>
      <c r="C437" s="207"/>
      <c r="D437" s="206"/>
      <c r="E437" s="206"/>
      <c r="F437" s="207"/>
      <c r="G437" s="294"/>
      <c r="H437" s="315"/>
      <c r="I437" s="315"/>
      <c r="J437" s="315"/>
      <c r="K437" s="206"/>
      <c r="L437" s="206"/>
      <c r="M437" s="315"/>
      <c r="N437" s="315"/>
      <c r="O437" s="315"/>
      <c r="P437" s="280"/>
      <c r="Q437" s="280"/>
      <c r="R437" s="208"/>
      <c r="S437" s="802" t="s">
        <v>104</v>
      </c>
      <c r="T437" s="803"/>
      <c r="U437" s="804"/>
    </row>
    <row r="438" spans="1:21" ht="8.25" customHeight="1">
      <c r="A438" s="206"/>
      <c r="B438" s="206"/>
      <c r="C438" s="207"/>
      <c r="D438" s="206"/>
      <c r="E438" s="206"/>
      <c r="F438" s="207"/>
      <c r="G438" s="294"/>
      <c r="H438" s="786"/>
      <c r="I438" s="786"/>
      <c r="J438" s="787"/>
      <c r="K438" s="206"/>
      <c r="L438" s="206"/>
      <c r="M438" s="788"/>
      <c r="N438" s="789"/>
      <c r="O438" s="316"/>
      <c r="P438" s="280"/>
      <c r="Q438" s="280"/>
      <c r="R438" s="208"/>
      <c r="S438" s="298"/>
      <c r="T438" s="299"/>
      <c r="U438" s="300"/>
    </row>
    <row r="439" spans="1:21" ht="15" customHeight="1">
      <c r="A439" s="206"/>
      <c r="B439" s="206"/>
      <c r="C439" s="207"/>
      <c r="D439" s="206"/>
      <c r="E439" s="206"/>
      <c r="F439" s="207"/>
      <c r="G439" s="281"/>
      <c r="H439" s="790" t="s">
        <v>105</v>
      </c>
      <c r="I439" s="790"/>
      <c r="J439" s="791"/>
      <c r="K439" s="206"/>
      <c r="L439" s="206"/>
      <c r="M439" s="801" t="s">
        <v>106</v>
      </c>
      <c r="N439" s="801"/>
      <c r="O439" s="801"/>
      <c r="P439" s="280"/>
      <c r="Q439" s="280"/>
      <c r="R439" s="208"/>
      <c r="S439" s="802" t="e">
        <f>IF($F$2=1,"QC rev.00",IF($F$2=2,"QC rev.01","QC rev.02"))</f>
        <v>#REF!</v>
      </c>
      <c r="T439" s="803"/>
      <c r="U439" s="804"/>
    </row>
    <row r="440" spans="1:21" ht="14.25" customHeight="1">
      <c r="A440" s="274">
        <v>3</v>
      </c>
      <c r="B440" s="274"/>
      <c r="C440" s="275"/>
      <c r="D440" s="274"/>
      <c r="E440" s="274"/>
      <c r="F440" s="275"/>
      <c r="G440" s="301"/>
      <c r="H440" s="283"/>
      <c r="I440" s="283"/>
      <c r="J440" s="207"/>
      <c r="K440" s="283"/>
      <c r="L440" s="283"/>
      <c r="M440" s="283"/>
      <c r="N440" s="206"/>
      <c r="O440" s="206"/>
      <c r="P440" s="280"/>
      <c r="Q440" s="280"/>
      <c r="R440" s="208"/>
      <c r="S440" s="802"/>
      <c r="T440" s="803"/>
      <c r="U440" s="804"/>
    </row>
    <row r="441" spans="1:21" ht="7.5" customHeight="1" thickBot="1">
      <c r="A441" s="206"/>
      <c r="B441" s="206"/>
      <c r="C441" s="207"/>
      <c r="D441" s="206"/>
      <c r="E441" s="206"/>
      <c r="F441" s="207"/>
      <c r="G441" s="302"/>
      <c r="H441" s="303"/>
      <c r="I441" s="303"/>
      <c r="J441" s="303"/>
      <c r="K441" s="303"/>
      <c r="L441" s="303"/>
      <c r="M441" s="303"/>
      <c r="N441" s="303"/>
      <c r="O441" s="303"/>
      <c r="P441" s="303"/>
      <c r="Q441" s="303"/>
      <c r="R441" s="303"/>
      <c r="S441" s="302"/>
      <c r="T441" s="303"/>
      <c r="U441" s="304"/>
    </row>
    <row r="442" spans="1:21" s="306" customFormat="1" ht="14.25" customHeight="1">
      <c r="A442" s="208"/>
      <c r="B442" s="208"/>
      <c r="C442" s="305"/>
      <c r="D442" s="208"/>
      <c r="E442" s="208"/>
      <c r="F442" s="305"/>
      <c r="G442" s="208"/>
      <c r="H442" s="208"/>
      <c r="I442" s="208"/>
      <c r="J442" s="208"/>
      <c r="K442" s="208"/>
      <c r="L442" s="208"/>
      <c r="M442" s="208"/>
      <c r="N442" s="208"/>
      <c r="O442" s="208"/>
      <c r="P442" s="208"/>
      <c r="Q442" s="208"/>
      <c r="R442" s="208"/>
      <c r="S442" s="208"/>
      <c r="T442" s="208"/>
      <c r="U442" s="208"/>
    </row>
    <row r="443" spans="1:21" s="306" customFormat="1" ht="14.25" customHeight="1">
      <c r="A443" s="208"/>
      <c r="B443" s="208"/>
      <c r="C443" s="305"/>
      <c r="D443" s="208"/>
      <c r="E443" s="208"/>
      <c r="F443" s="305"/>
      <c r="G443" s="208"/>
      <c r="H443" s="208"/>
      <c r="I443" s="208"/>
      <c r="J443" s="208"/>
      <c r="K443" s="208"/>
      <c r="L443" s="208"/>
      <c r="M443" s="208"/>
      <c r="N443" s="208"/>
      <c r="O443" s="208"/>
      <c r="P443" s="208"/>
      <c r="Q443" s="208"/>
      <c r="R443" s="208"/>
      <c r="S443" s="208"/>
      <c r="T443" s="208"/>
      <c r="U443" s="208"/>
    </row>
    <row r="444" spans="1:21" s="306" customFormat="1" ht="14.25" customHeight="1">
      <c r="A444" s="208"/>
      <c r="B444" s="208"/>
      <c r="C444" s="305"/>
      <c r="D444" s="208"/>
      <c r="E444" s="208"/>
      <c r="F444" s="305"/>
      <c r="G444" s="208"/>
      <c r="H444" s="208"/>
      <c r="I444" s="208"/>
      <c r="J444" s="208"/>
      <c r="K444" s="208"/>
      <c r="L444" s="208"/>
      <c r="M444" s="208"/>
      <c r="N444" s="208"/>
      <c r="O444" s="208"/>
      <c r="P444" s="208"/>
      <c r="Q444" s="208"/>
      <c r="R444" s="208"/>
      <c r="S444" s="208"/>
      <c r="T444" s="208"/>
      <c r="U444" s="208"/>
    </row>
    <row r="445" spans="1:21" s="306" customFormat="1" ht="14.25" customHeight="1">
      <c r="A445" s="208"/>
      <c r="B445" s="208"/>
      <c r="C445" s="305"/>
      <c r="D445" s="208"/>
      <c r="E445" s="208"/>
      <c r="F445" s="305"/>
      <c r="G445" s="208"/>
      <c r="H445" s="208"/>
      <c r="I445" s="208"/>
      <c r="J445" s="208"/>
      <c r="K445" s="208"/>
      <c r="L445" s="208"/>
      <c r="M445" s="208"/>
      <c r="N445" s="208"/>
      <c r="O445" s="208"/>
      <c r="P445" s="208"/>
      <c r="Q445" s="208"/>
      <c r="R445" s="208"/>
      <c r="S445" s="208"/>
      <c r="T445" s="208"/>
      <c r="U445" s="208"/>
    </row>
    <row r="446" spans="1:21" s="306" customFormat="1" ht="14.25" customHeight="1">
      <c r="A446" s="208"/>
      <c r="B446" s="208"/>
      <c r="C446" s="305"/>
      <c r="D446" s="208"/>
      <c r="E446" s="208"/>
      <c r="F446" s="305"/>
      <c r="G446" s="208"/>
      <c r="H446" s="208"/>
      <c r="I446" s="208"/>
      <c r="J446" s="208"/>
      <c r="K446" s="208"/>
      <c r="L446" s="208"/>
      <c r="M446" s="208"/>
      <c r="N446" s="208"/>
      <c r="O446" s="208"/>
      <c r="P446" s="208"/>
      <c r="Q446" s="208"/>
      <c r="R446" s="208"/>
      <c r="S446" s="208"/>
      <c r="T446" s="208"/>
      <c r="U446" s="208"/>
    </row>
    <row r="447" spans="1:21" s="306" customFormat="1" ht="14.25" customHeight="1">
      <c r="A447" s="208"/>
      <c r="B447" s="208"/>
      <c r="C447" s="305"/>
      <c r="D447" s="208"/>
      <c r="E447" s="208"/>
      <c r="F447" s="305"/>
      <c r="G447" s="208"/>
      <c r="H447" s="208"/>
      <c r="I447" s="208"/>
      <c r="J447" s="208"/>
      <c r="K447" s="208"/>
      <c r="L447" s="208"/>
      <c r="M447" s="208"/>
      <c r="N447" s="208"/>
      <c r="O447" s="208"/>
      <c r="P447" s="208"/>
      <c r="Q447" s="208"/>
      <c r="R447" s="208"/>
      <c r="S447" s="208"/>
      <c r="T447" s="208"/>
      <c r="U447" s="208"/>
    </row>
    <row r="448" spans="1:21" s="306" customFormat="1" ht="14.25" customHeight="1">
      <c r="A448" s="208"/>
      <c r="B448" s="208"/>
      <c r="C448" s="305"/>
      <c r="D448" s="208"/>
      <c r="E448" s="208"/>
      <c r="F448" s="305"/>
      <c r="G448" s="208"/>
      <c r="H448" s="208"/>
      <c r="I448" s="208"/>
      <c r="J448" s="208"/>
      <c r="K448" s="208"/>
      <c r="L448" s="208"/>
      <c r="M448" s="208"/>
      <c r="N448" s="208"/>
      <c r="O448" s="208"/>
      <c r="P448" s="208"/>
      <c r="Q448" s="208"/>
      <c r="R448" s="208"/>
      <c r="S448" s="208"/>
      <c r="T448" s="208"/>
      <c r="U448" s="208"/>
    </row>
    <row r="449" spans="1:21" s="306" customFormat="1" ht="14.25" customHeight="1">
      <c r="A449" s="208"/>
      <c r="B449" s="208"/>
      <c r="C449" s="305"/>
      <c r="D449" s="208"/>
      <c r="E449" s="208"/>
      <c r="F449" s="305"/>
      <c r="G449" s="208"/>
      <c r="H449" s="208"/>
      <c r="I449" s="208"/>
      <c r="J449" s="208"/>
      <c r="K449" s="208"/>
      <c r="L449" s="208"/>
      <c r="M449" s="208"/>
      <c r="N449" s="208"/>
      <c r="O449" s="208"/>
      <c r="P449" s="208"/>
      <c r="Q449" s="208"/>
      <c r="R449" s="208"/>
      <c r="S449" s="208"/>
      <c r="T449" s="208"/>
      <c r="U449" s="208"/>
    </row>
    <row r="450" spans="1:21" s="306" customFormat="1" ht="14.25" customHeight="1">
      <c r="A450" s="208"/>
      <c r="B450" s="208"/>
      <c r="C450" s="305"/>
      <c r="D450" s="208"/>
      <c r="E450" s="208"/>
      <c r="F450" s="305"/>
      <c r="G450" s="208"/>
      <c r="H450" s="208"/>
      <c r="I450" s="208"/>
      <c r="J450" s="208"/>
      <c r="K450" s="208"/>
      <c r="L450" s="208"/>
      <c r="M450" s="208"/>
      <c r="N450" s="208"/>
      <c r="O450" s="208"/>
      <c r="P450" s="208"/>
      <c r="Q450" s="208"/>
      <c r="R450" s="208"/>
      <c r="S450" s="208"/>
      <c r="T450" s="208"/>
      <c r="U450" s="208"/>
    </row>
    <row r="451" spans="1:21" s="306" customFormat="1" ht="14.25" customHeight="1">
      <c r="A451" s="208"/>
      <c r="B451" s="208"/>
      <c r="C451" s="305"/>
      <c r="D451" s="208"/>
      <c r="E451" s="208"/>
      <c r="F451" s="305"/>
      <c r="G451" s="208"/>
      <c r="H451" s="208"/>
      <c r="I451" s="208"/>
      <c r="J451" s="208"/>
      <c r="K451" s="208"/>
      <c r="L451" s="208"/>
      <c r="M451" s="208"/>
      <c r="N451" s="208"/>
      <c r="O451" s="208"/>
      <c r="P451" s="208"/>
      <c r="Q451" s="208"/>
      <c r="R451" s="208"/>
      <c r="S451" s="208"/>
      <c r="T451" s="208"/>
      <c r="U451" s="208"/>
    </row>
    <row r="452" spans="1:21" s="306" customFormat="1" ht="14.25" customHeight="1">
      <c r="A452" s="208"/>
      <c r="B452" s="208"/>
      <c r="C452" s="305"/>
      <c r="D452" s="208"/>
      <c r="E452" s="208"/>
      <c r="F452" s="305"/>
      <c r="G452" s="208"/>
      <c r="H452" s="208"/>
      <c r="I452" s="208"/>
      <c r="J452" s="208"/>
      <c r="K452" s="208"/>
      <c r="L452" s="208"/>
      <c r="M452" s="208"/>
      <c r="N452" s="208"/>
      <c r="O452" s="208"/>
      <c r="P452" s="208"/>
      <c r="Q452" s="208"/>
      <c r="R452" s="208"/>
      <c r="S452" s="208"/>
      <c r="T452" s="208"/>
      <c r="U452" s="208"/>
    </row>
    <row r="453" spans="1:21" s="306" customFormat="1" ht="14.25" customHeight="1">
      <c r="A453" s="208"/>
      <c r="B453" s="208"/>
      <c r="C453" s="305"/>
      <c r="D453" s="208"/>
      <c r="E453" s="208"/>
      <c r="F453" s="305"/>
      <c r="G453" s="208"/>
      <c r="H453" s="208"/>
      <c r="I453" s="208"/>
      <c r="J453" s="208"/>
      <c r="K453" s="208"/>
      <c r="L453" s="208"/>
      <c r="M453" s="208"/>
      <c r="N453" s="208"/>
      <c r="O453" s="208"/>
      <c r="P453" s="208"/>
      <c r="Q453" s="208"/>
      <c r="R453" s="208"/>
      <c r="S453" s="208"/>
      <c r="T453" s="208"/>
      <c r="U453" s="208"/>
    </row>
    <row r="454" spans="1:21" s="306" customFormat="1" ht="14.25" customHeight="1">
      <c r="A454" s="208"/>
      <c r="B454" s="208"/>
      <c r="C454" s="305"/>
      <c r="D454" s="208"/>
      <c r="E454" s="208"/>
      <c r="F454" s="305"/>
      <c r="G454" s="208"/>
      <c r="H454" s="208"/>
      <c r="I454" s="208"/>
      <c r="J454" s="208"/>
      <c r="K454" s="208"/>
      <c r="L454" s="208"/>
      <c r="M454" s="208"/>
      <c r="N454" s="208"/>
      <c r="O454" s="208"/>
      <c r="P454" s="208"/>
      <c r="Q454" s="208"/>
      <c r="R454" s="208"/>
      <c r="S454" s="208"/>
      <c r="T454" s="208"/>
      <c r="U454" s="208"/>
    </row>
    <row r="455" spans="1:21" s="306" customFormat="1" ht="14.25" customHeight="1">
      <c r="A455" s="208"/>
      <c r="B455" s="208"/>
      <c r="C455" s="305"/>
      <c r="D455" s="208"/>
      <c r="E455" s="208"/>
      <c r="F455" s="305"/>
      <c r="G455" s="208"/>
      <c r="H455" s="208"/>
      <c r="I455" s="208"/>
      <c r="J455" s="208"/>
      <c r="K455" s="208"/>
      <c r="L455" s="208"/>
      <c r="M455" s="208"/>
      <c r="N455" s="208"/>
      <c r="O455" s="208"/>
      <c r="P455" s="208"/>
      <c r="Q455" s="208"/>
      <c r="R455" s="208"/>
      <c r="S455" s="208"/>
      <c r="T455" s="208"/>
      <c r="U455" s="208"/>
    </row>
    <row r="456" spans="1:21" s="306" customFormat="1" ht="14.25" customHeight="1">
      <c r="A456" s="208"/>
      <c r="B456" s="208"/>
      <c r="C456" s="305"/>
      <c r="D456" s="208"/>
      <c r="E456" s="208"/>
      <c r="F456" s="305"/>
      <c r="G456" s="208"/>
      <c r="H456" s="208"/>
      <c r="I456" s="208"/>
      <c r="J456" s="208"/>
      <c r="K456" s="208"/>
      <c r="L456" s="208"/>
      <c r="M456" s="208"/>
      <c r="N456" s="208"/>
      <c r="O456" s="208"/>
      <c r="P456" s="208"/>
      <c r="Q456" s="208"/>
      <c r="R456" s="208"/>
      <c r="S456" s="208"/>
      <c r="T456" s="208"/>
      <c r="U456" s="208"/>
    </row>
    <row r="457" spans="1:21" s="306" customFormat="1" ht="14.25" customHeight="1">
      <c r="A457" s="208"/>
      <c r="B457" s="208"/>
      <c r="C457" s="305"/>
      <c r="D457" s="208"/>
      <c r="E457" s="208"/>
      <c r="F457" s="305"/>
      <c r="G457" s="208"/>
      <c r="H457" s="208"/>
      <c r="I457" s="208"/>
      <c r="J457" s="208"/>
      <c r="K457" s="208"/>
      <c r="L457" s="208"/>
      <c r="M457" s="208"/>
      <c r="N457" s="208"/>
      <c r="O457" s="208"/>
      <c r="P457" s="208"/>
      <c r="Q457" s="208"/>
      <c r="R457" s="208"/>
      <c r="S457" s="208"/>
      <c r="T457" s="208"/>
      <c r="U457" s="208"/>
    </row>
    <row r="458" spans="1:21" s="306" customFormat="1" ht="14.25" customHeight="1">
      <c r="A458" s="208"/>
      <c r="B458" s="208"/>
      <c r="C458" s="305"/>
      <c r="D458" s="208"/>
      <c r="E458" s="208"/>
      <c r="F458" s="305"/>
      <c r="G458" s="208"/>
      <c r="H458" s="208"/>
      <c r="I458" s="208"/>
      <c r="J458" s="208"/>
      <c r="K458" s="208"/>
      <c r="L458" s="208"/>
      <c r="M458" s="208"/>
      <c r="N458" s="208"/>
      <c r="O458" s="208"/>
      <c r="P458" s="208"/>
      <c r="Q458" s="208"/>
      <c r="R458" s="208"/>
      <c r="S458" s="208"/>
      <c r="T458" s="208"/>
      <c r="U458" s="208"/>
    </row>
    <row r="459" spans="1:21" s="306" customFormat="1" ht="14.25" customHeight="1">
      <c r="A459" s="208"/>
      <c r="B459" s="208"/>
      <c r="C459" s="305"/>
      <c r="D459" s="208"/>
      <c r="E459" s="208"/>
      <c r="F459" s="305"/>
      <c r="G459" s="208"/>
      <c r="H459" s="208"/>
      <c r="I459" s="208"/>
      <c r="J459" s="208"/>
      <c r="K459" s="208"/>
      <c r="L459" s="208"/>
      <c r="M459" s="208"/>
      <c r="N459" s="208"/>
      <c r="O459" s="208"/>
      <c r="P459" s="208"/>
      <c r="Q459" s="208"/>
      <c r="R459" s="208"/>
      <c r="S459" s="208"/>
      <c r="T459" s="208"/>
      <c r="U459" s="208"/>
    </row>
    <row r="460" spans="1:21" s="306" customFormat="1" ht="14.25" customHeight="1">
      <c r="A460" s="208"/>
      <c r="B460" s="208"/>
      <c r="C460" s="305"/>
      <c r="D460" s="208"/>
      <c r="E460" s="208"/>
      <c r="F460" s="305"/>
      <c r="G460" s="208"/>
      <c r="H460" s="208"/>
      <c r="I460" s="208"/>
      <c r="J460" s="208"/>
      <c r="K460" s="208"/>
      <c r="L460" s="208"/>
      <c r="M460" s="208"/>
      <c r="N460" s="208"/>
      <c r="O460" s="208"/>
      <c r="P460" s="208"/>
      <c r="Q460" s="208"/>
      <c r="R460" s="208"/>
      <c r="S460" s="208"/>
      <c r="T460" s="208"/>
      <c r="U460" s="208"/>
    </row>
    <row r="461" spans="1:21" s="306" customFormat="1" ht="14.25" customHeight="1">
      <c r="A461" s="208"/>
      <c r="B461" s="208"/>
      <c r="C461" s="305"/>
      <c r="D461" s="208"/>
      <c r="E461" s="208"/>
      <c r="F461" s="305"/>
      <c r="G461" s="208"/>
      <c r="H461" s="208"/>
      <c r="I461" s="208"/>
      <c r="J461" s="208"/>
      <c r="K461" s="208"/>
      <c r="L461" s="208"/>
      <c r="M461" s="208"/>
      <c r="N461" s="208"/>
      <c r="O461" s="208"/>
      <c r="P461" s="208"/>
      <c r="Q461" s="208"/>
      <c r="R461" s="208"/>
      <c r="S461" s="208"/>
      <c r="T461" s="208"/>
      <c r="U461" s="208"/>
    </row>
    <row r="462" spans="1:21" s="306" customFormat="1" ht="14.25" customHeight="1">
      <c r="A462" s="208"/>
      <c r="B462" s="208"/>
      <c r="C462" s="305"/>
      <c r="D462" s="208"/>
      <c r="E462" s="208"/>
      <c r="F462" s="305"/>
      <c r="G462" s="208"/>
      <c r="H462" s="208"/>
      <c r="I462" s="208"/>
      <c r="J462" s="208"/>
      <c r="K462" s="208"/>
      <c r="L462" s="208"/>
      <c r="M462" s="208"/>
      <c r="N462" s="208"/>
      <c r="O462" s="208"/>
      <c r="P462" s="208"/>
      <c r="Q462" s="208"/>
      <c r="R462" s="208"/>
      <c r="S462" s="208"/>
      <c r="T462" s="208"/>
      <c r="U462" s="208"/>
    </row>
    <row r="463" spans="1:21" s="306" customFormat="1" ht="14.25" customHeight="1">
      <c r="A463" s="208"/>
      <c r="B463" s="208"/>
      <c r="C463" s="305"/>
      <c r="D463" s="208"/>
      <c r="E463" s="208"/>
      <c r="F463" s="305"/>
      <c r="G463" s="208"/>
      <c r="H463" s="208"/>
      <c r="I463" s="208"/>
      <c r="J463" s="208"/>
      <c r="K463" s="208"/>
      <c r="L463" s="208"/>
      <c r="M463" s="208"/>
      <c r="N463" s="208"/>
      <c r="O463" s="208"/>
      <c r="P463" s="208"/>
      <c r="Q463" s="208"/>
      <c r="R463" s="208"/>
      <c r="S463" s="208"/>
      <c r="T463" s="208"/>
      <c r="U463" s="208"/>
    </row>
    <row r="464" spans="1:21" s="306" customFormat="1" ht="14.25" customHeight="1">
      <c r="A464" s="208"/>
      <c r="B464" s="208"/>
      <c r="C464" s="305"/>
      <c r="D464" s="208"/>
      <c r="E464" s="208"/>
      <c r="F464" s="305"/>
      <c r="G464" s="208"/>
      <c r="H464" s="208"/>
      <c r="I464" s="208"/>
      <c r="J464" s="208"/>
      <c r="K464" s="208"/>
      <c r="L464" s="208"/>
      <c r="M464" s="208"/>
      <c r="N464" s="208"/>
      <c r="O464" s="208"/>
      <c r="P464" s="208"/>
      <c r="Q464" s="208"/>
      <c r="R464" s="208"/>
      <c r="S464" s="208"/>
      <c r="T464" s="208"/>
      <c r="U464" s="208"/>
    </row>
    <row r="465" spans="1:21" s="306" customFormat="1" ht="14.25" customHeight="1">
      <c r="A465" s="208"/>
      <c r="B465" s="208"/>
      <c r="C465" s="305"/>
      <c r="D465" s="208"/>
      <c r="E465" s="208"/>
      <c r="F465" s="305"/>
      <c r="G465" s="208"/>
      <c r="H465" s="208"/>
      <c r="I465" s="208"/>
      <c r="J465" s="208"/>
      <c r="K465" s="208"/>
      <c r="L465" s="208"/>
      <c r="M465" s="208"/>
      <c r="N465" s="208"/>
      <c r="O465" s="208"/>
      <c r="P465" s="208"/>
      <c r="Q465" s="208"/>
      <c r="R465" s="208"/>
      <c r="S465" s="208"/>
      <c r="T465" s="208"/>
      <c r="U465" s="208"/>
    </row>
    <row r="466" spans="1:21" s="306" customFormat="1" ht="14.25" customHeight="1">
      <c r="A466" s="208"/>
      <c r="B466" s="208"/>
      <c r="C466" s="305"/>
      <c r="D466" s="208"/>
      <c r="E466" s="208"/>
      <c r="F466" s="305"/>
      <c r="G466" s="208"/>
      <c r="H466" s="208"/>
      <c r="I466" s="208"/>
      <c r="J466" s="208"/>
      <c r="K466" s="208"/>
      <c r="L466" s="208"/>
      <c r="M466" s="208"/>
      <c r="N466" s="208"/>
      <c r="O466" s="208"/>
      <c r="P466" s="208"/>
      <c r="Q466" s="208"/>
      <c r="R466" s="208"/>
      <c r="S466" s="208"/>
      <c r="T466" s="208"/>
      <c r="U466" s="208"/>
    </row>
    <row r="467" spans="1:21" s="306" customFormat="1" ht="14.25" customHeight="1">
      <c r="A467" s="208"/>
      <c r="B467" s="208"/>
      <c r="C467" s="305"/>
      <c r="D467" s="208"/>
      <c r="E467" s="208"/>
      <c r="F467" s="305"/>
      <c r="G467" s="208"/>
      <c r="H467" s="208"/>
      <c r="I467" s="208"/>
      <c r="J467" s="208"/>
      <c r="K467" s="208"/>
      <c r="L467" s="208"/>
      <c r="M467" s="208"/>
      <c r="N467" s="208"/>
      <c r="O467" s="208"/>
      <c r="P467" s="208"/>
      <c r="Q467" s="208"/>
      <c r="R467" s="208"/>
      <c r="S467" s="208"/>
      <c r="T467" s="208"/>
      <c r="U467" s="208"/>
    </row>
    <row r="468" spans="1:21" s="306" customFormat="1" ht="14.25" customHeight="1">
      <c r="A468" s="208"/>
      <c r="B468" s="208"/>
      <c r="C468" s="305"/>
      <c r="D468" s="208"/>
      <c r="E468" s="208"/>
      <c r="F468" s="305"/>
      <c r="G468" s="208"/>
      <c r="H468" s="208"/>
      <c r="I468" s="208"/>
      <c r="J468" s="208"/>
      <c r="K468" s="208"/>
      <c r="L468" s="208"/>
      <c r="M468" s="208"/>
      <c r="N468" s="208"/>
      <c r="O468" s="208"/>
      <c r="P468" s="208"/>
      <c r="Q468" s="208"/>
      <c r="R468" s="208"/>
      <c r="S468" s="208"/>
      <c r="T468" s="208"/>
      <c r="U468" s="208"/>
    </row>
    <row r="469" spans="1:21" s="306" customFormat="1" ht="14.25" customHeight="1">
      <c r="A469" s="208"/>
      <c r="B469" s="208"/>
      <c r="C469" s="305"/>
      <c r="D469" s="208"/>
      <c r="E469" s="208"/>
      <c r="F469" s="305"/>
      <c r="G469" s="208"/>
      <c r="H469" s="208"/>
      <c r="I469" s="208"/>
      <c r="J469" s="208"/>
      <c r="K469" s="208"/>
      <c r="L469" s="208"/>
      <c r="M469" s="208"/>
      <c r="N469" s="208"/>
      <c r="O469" s="208"/>
      <c r="P469" s="208"/>
      <c r="Q469" s="208"/>
      <c r="R469" s="208"/>
      <c r="S469" s="208"/>
      <c r="T469" s="208"/>
      <c r="U469" s="208"/>
    </row>
    <row r="470" spans="1:21" s="306" customFormat="1" ht="14.25" customHeight="1">
      <c r="A470" s="208"/>
      <c r="B470" s="208"/>
      <c r="C470" s="305"/>
      <c r="D470" s="208"/>
      <c r="E470" s="208"/>
      <c r="F470" s="305"/>
      <c r="G470" s="208"/>
      <c r="H470" s="208"/>
      <c r="I470" s="208"/>
      <c r="J470" s="208"/>
      <c r="K470" s="208"/>
      <c r="L470" s="208"/>
      <c r="M470" s="208"/>
      <c r="N470" s="208"/>
      <c r="O470" s="208"/>
      <c r="P470" s="208"/>
      <c r="Q470" s="208"/>
      <c r="R470" s="208"/>
      <c r="S470" s="208"/>
      <c r="T470" s="208"/>
      <c r="U470" s="208"/>
    </row>
    <row r="471" spans="1:21" s="306" customFormat="1" ht="14.25" customHeight="1">
      <c r="A471" s="208"/>
      <c r="B471" s="208"/>
      <c r="C471" s="305"/>
      <c r="D471" s="208"/>
      <c r="E471" s="208"/>
      <c r="F471" s="305"/>
      <c r="G471" s="208"/>
      <c r="H471" s="208"/>
      <c r="I471" s="208"/>
      <c r="J471" s="208"/>
      <c r="K471" s="208"/>
      <c r="L471" s="208"/>
      <c r="M471" s="208"/>
      <c r="N471" s="208"/>
      <c r="O471" s="208"/>
      <c r="P471" s="208"/>
      <c r="Q471" s="208"/>
      <c r="R471" s="208"/>
      <c r="S471" s="208"/>
      <c r="T471" s="208"/>
      <c r="U471" s="208"/>
    </row>
    <row r="472" spans="1:21" s="306" customFormat="1" ht="14.25" customHeight="1">
      <c r="A472" s="208"/>
      <c r="B472" s="208"/>
      <c r="C472" s="305"/>
      <c r="D472" s="208"/>
      <c r="E472" s="208"/>
      <c r="F472" s="305"/>
      <c r="G472" s="208"/>
      <c r="H472" s="208"/>
      <c r="I472" s="208"/>
      <c r="J472" s="208"/>
      <c r="K472" s="208"/>
      <c r="L472" s="208"/>
      <c r="M472" s="208"/>
      <c r="N472" s="208"/>
      <c r="O472" s="208"/>
      <c r="P472" s="208"/>
      <c r="Q472" s="208"/>
      <c r="R472" s="208"/>
      <c r="S472" s="208"/>
      <c r="T472" s="208"/>
      <c r="U472" s="208"/>
    </row>
    <row r="473" spans="1:21" s="306" customFormat="1" ht="14.25" customHeight="1">
      <c r="A473" s="208"/>
      <c r="B473" s="208"/>
      <c r="C473" s="305"/>
      <c r="D473" s="208"/>
      <c r="E473" s="208"/>
      <c r="F473" s="305"/>
      <c r="G473" s="208"/>
      <c r="H473" s="208"/>
      <c r="I473" s="208"/>
      <c r="J473" s="208"/>
      <c r="K473" s="208"/>
      <c r="L473" s="208"/>
      <c r="M473" s="208"/>
      <c r="N473" s="208"/>
      <c r="O473" s="208"/>
      <c r="P473" s="208"/>
      <c r="Q473" s="208"/>
      <c r="R473" s="208"/>
      <c r="S473" s="208"/>
      <c r="T473" s="208"/>
      <c r="U473" s="208"/>
    </row>
    <row r="474" spans="1:21" s="306" customFormat="1" ht="14.25" customHeight="1">
      <c r="A474" s="208"/>
      <c r="B474" s="208"/>
      <c r="C474" s="305"/>
      <c r="D474" s="208"/>
      <c r="E474" s="208"/>
      <c r="F474" s="305"/>
      <c r="G474" s="208"/>
      <c r="H474" s="208"/>
      <c r="I474" s="208"/>
      <c r="J474" s="208"/>
      <c r="K474" s="208"/>
      <c r="L474" s="208"/>
      <c r="M474" s="208"/>
      <c r="N474" s="208"/>
      <c r="O474" s="208"/>
      <c r="P474" s="208"/>
      <c r="Q474" s="208"/>
      <c r="R474" s="208"/>
      <c r="S474" s="208"/>
      <c r="T474" s="208"/>
      <c r="U474" s="208"/>
    </row>
    <row r="475" spans="1:21" s="306" customFormat="1" ht="14.25" customHeight="1">
      <c r="A475" s="208"/>
      <c r="B475" s="208"/>
      <c r="C475" s="305"/>
      <c r="D475" s="208"/>
      <c r="E475" s="208"/>
      <c r="F475" s="305"/>
      <c r="G475" s="208"/>
      <c r="H475" s="208"/>
      <c r="I475" s="208"/>
      <c r="J475" s="208"/>
      <c r="K475" s="208"/>
      <c r="L475" s="208"/>
      <c r="M475" s="208"/>
      <c r="N475" s="208"/>
      <c r="O475" s="208"/>
      <c r="P475" s="208"/>
      <c r="Q475" s="208"/>
      <c r="R475" s="208"/>
      <c r="S475" s="208"/>
      <c r="T475" s="208"/>
      <c r="U475" s="208"/>
    </row>
    <row r="476" spans="1:21" s="306" customFormat="1" ht="14.25" customHeight="1">
      <c r="A476" s="208"/>
      <c r="B476" s="208"/>
      <c r="C476" s="305"/>
      <c r="D476" s="208"/>
      <c r="E476" s="208"/>
      <c r="F476" s="305"/>
      <c r="G476" s="208"/>
      <c r="H476" s="208"/>
      <c r="I476" s="208"/>
      <c r="J476" s="208"/>
      <c r="K476" s="208"/>
      <c r="L476" s="208"/>
      <c r="M476" s="208"/>
      <c r="N476" s="208"/>
      <c r="O476" s="208"/>
      <c r="P476" s="208"/>
      <c r="Q476" s="208"/>
      <c r="R476" s="208"/>
      <c r="S476" s="208"/>
      <c r="T476" s="208"/>
      <c r="U476" s="208"/>
    </row>
    <row r="477" spans="1:21" s="306" customFormat="1" ht="14.25" customHeight="1">
      <c r="A477" s="208"/>
      <c r="B477" s="208"/>
      <c r="C477" s="305"/>
      <c r="D477" s="208"/>
      <c r="E477" s="208"/>
      <c r="F477" s="305"/>
      <c r="G477" s="208"/>
      <c r="H477" s="208"/>
      <c r="I477" s="208"/>
      <c r="J477" s="208"/>
      <c r="K477" s="208"/>
      <c r="L477" s="208"/>
      <c r="M477" s="208"/>
      <c r="N477" s="208"/>
      <c r="O477" s="208"/>
      <c r="P477" s="208"/>
      <c r="Q477" s="208"/>
      <c r="R477" s="208"/>
      <c r="S477" s="208"/>
      <c r="T477" s="208"/>
      <c r="U477" s="208"/>
    </row>
    <row r="478" spans="1:21" s="306" customFormat="1" ht="14.25" customHeight="1">
      <c r="A478" s="208"/>
      <c r="B478" s="208"/>
      <c r="C478" s="305"/>
      <c r="D478" s="208"/>
      <c r="E478" s="208"/>
      <c r="F478" s="305"/>
      <c r="G478" s="208"/>
      <c r="H478" s="208"/>
      <c r="I478" s="208"/>
      <c r="J478" s="208"/>
      <c r="K478" s="208"/>
      <c r="L478" s="208"/>
      <c r="M478" s="208"/>
      <c r="N478" s="208"/>
      <c r="O478" s="208"/>
      <c r="P478" s="208"/>
      <c r="Q478" s="208"/>
      <c r="R478" s="208"/>
      <c r="S478" s="208"/>
      <c r="T478" s="208"/>
      <c r="U478" s="208"/>
    </row>
    <row r="479" spans="1:21" s="306" customFormat="1" ht="14.25" customHeight="1">
      <c r="A479" s="208"/>
      <c r="B479" s="208"/>
      <c r="C479" s="305"/>
      <c r="D479" s="208"/>
      <c r="E479" s="208"/>
      <c r="F479" s="305"/>
      <c r="G479" s="208"/>
      <c r="H479" s="208"/>
      <c r="I479" s="208"/>
      <c r="J479" s="208"/>
      <c r="K479" s="208"/>
      <c r="L479" s="208"/>
      <c r="M479" s="208"/>
      <c r="N479" s="208"/>
      <c r="O479" s="208"/>
      <c r="P479" s="208"/>
      <c r="Q479" s="208"/>
      <c r="R479" s="208"/>
      <c r="S479" s="208"/>
      <c r="T479" s="208"/>
      <c r="U479" s="208"/>
    </row>
    <row r="480" spans="1:21" s="306" customFormat="1" ht="14.25" customHeight="1">
      <c r="A480" s="208"/>
      <c r="B480" s="208"/>
      <c r="C480" s="305"/>
      <c r="D480" s="208"/>
      <c r="E480" s="208"/>
      <c r="F480" s="305"/>
      <c r="G480" s="208"/>
      <c r="H480" s="208"/>
      <c r="I480" s="208"/>
      <c r="J480" s="208"/>
      <c r="K480" s="208"/>
      <c r="L480" s="208"/>
      <c r="M480" s="208"/>
      <c r="N480" s="208"/>
      <c r="O480" s="208"/>
      <c r="P480" s="208"/>
      <c r="Q480" s="208"/>
      <c r="R480" s="208"/>
      <c r="S480" s="208"/>
      <c r="T480" s="208"/>
      <c r="U480" s="208"/>
    </row>
    <row r="481" spans="1:21" s="306" customFormat="1" ht="14.25" customHeight="1">
      <c r="A481" s="208"/>
      <c r="B481" s="208"/>
      <c r="C481" s="305"/>
      <c r="D481" s="208"/>
      <c r="E481" s="208"/>
      <c r="F481" s="305"/>
      <c r="G481" s="208"/>
      <c r="H481" s="208"/>
      <c r="I481" s="208"/>
      <c r="J481" s="208"/>
      <c r="K481" s="208"/>
      <c r="L481" s="208"/>
      <c r="M481" s="208"/>
      <c r="N481" s="208"/>
      <c r="O481" s="208"/>
      <c r="P481" s="208"/>
      <c r="Q481" s="208"/>
      <c r="R481" s="208"/>
      <c r="S481" s="208"/>
      <c r="T481" s="208"/>
      <c r="U481" s="208"/>
    </row>
    <row r="482" spans="1:21" s="306" customFormat="1" ht="14.25" customHeight="1">
      <c r="A482" s="208"/>
      <c r="B482" s="208"/>
      <c r="C482" s="305"/>
      <c r="D482" s="208"/>
      <c r="E482" s="208"/>
      <c r="F482" s="305"/>
      <c r="G482" s="208"/>
      <c r="H482" s="208"/>
      <c r="I482" s="208"/>
      <c r="J482" s="208"/>
      <c r="K482" s="208"/>
      <c r="L482" s="208"/>
      <c r="M482" s="208"/>
      <c r="N482" s="208"/>
      <c r="O482" s="208"/>
      <c r="P482" s="208"/>
      <c r="Q482" s="208"/>
      <c r="R482" s="208"/>
      <c r="S482" s="208"/>
      <c r="T482" s="208"/>
      <c r="U482" s="208"/>
    </row>
    <row r="483" spans="1:21" s="306" customFormat="1" ht="14.25" customHeight="1">
      <c r="A483" s="208"/>
      <c r="B483" s="208"/>
      <c r="C483" s="305"/>
      <c r="D483" s="208"/>
      <c r="E483" s="208"/>
      <c r="F483" s="305"/>
      <c r="G483" s="208"/>
      <c r="H483" s="208"/>
      <c r="I483" s="208"/>
      <c r="J483" s="208"/>
      <c r="K483" s="208"/>
      <c r="L483" s="208"/>
      <c r="M483" s="208"/>
      <c r="N483" s="208"/>
      <c r="O483" s="208"/>
      <c r="P483" s="208"/>
      <c r="Q483" s="208"/>
      <c r="R483" s="208"/>
      <c r="S483" s="208"/>
      <c r="T483" s="208"/>
      <c r="U483" s="208"/>
    </row>
    <row r="484" spans="1:21" s="306" customFormat="1" ht="14.25" customHeight="1">
      <c r="A484" s="208"/>
      <c r="B484" s="208"/>
      <c r="C484" s="305"/>
      <c r="D484" s="208"/>
      <c r="E484" s="208"/>
      <c r="F484" s="305"/>
      <c r="G484" s="208"/>
      <c r="H484" s="208"/>
      <c r="I484" s="208"/>
      <c r="J484" s="208"/>
      <c r="K484" s="208"/>
      <c r="L484" s="208"/>
      <c r="M484" s="208"/>
      <c r="N484" s="208"/>
      <c r="O484" s="208"/>
      <c r="P484" s="208"/>
      <c r="Q484" s="208"/>
      <c r="R484" s="208"/>
      <c r="S484" s="208"/>
      <c r="T484" s="208"/>
      <c r="U484" s="208"/>
    </row>
    <row r="485" spans="1:21" s="306" customFormat="1" ht="14.25" customHeight="1">
      <c r="A485" s="208"/>
      <c r="B485" s="208"/>
      <c r="C485" s="305"/>
      <c r="D485" s="208"/>
      <c r="E485" s="208"/>
      <c r="F485" s="305"/>
      <c r="G485" s="208"/>
      <c r="H485" s="208"/>
      <c r="I485" s="208"/>
      <c r="J485" s="208"/>
      <c r="K485" s="208"/>
      <c r="L485" s="208"/>
      <c r="M485" s="208"/>
      <c r="N485" s="208"/>
      <c r="O485" s="208"/>
      <c r="P485" s="208"/>
      <c r="Q485" s="208"/>
      <c r="R485" s="208"/>
      <c r="S485" s="208"/>
      <c r="T485" s="208"/>
      <c r="U485" s="208"/>
    </row>
    <row r="486" spans="1:21" ht="14.25" customHeight="1">
      <c r="A486" s="206"/>
      <c r="B486" s="206"/>
      <c r="C486" s="207"/>
      <c r="D486" s="206"/>
      <c r="E486" s="206"/>
      <c r="F486" s="207"/>
      <c r="G486" s="206"/>
      <c r="H486" s="206"/>
      <c r="I486" s="206"/>
      <c r="J486" s="206"/>
      <c r="K486" s="206"/>
      <c r="L486" s="206"/>
      <c r="M486" s="206"/>
      <c r="N486" s="206"/>
      <c r="O486" s="206"/>
      <c r="P486" s="206"/>
      <c r="Q486" s="206"/>
      <c r="R486" s="208"/>
      <c r="S486" s="208"/>
      <c r="T486" s="208"/>
      <c r="U486" s="208"/>
    </row>
    <row r="487" spans="1:21" ht="14.25" customHeight="1">
      <c r="A487" s="206"/>
      <c r="B487" s="206"/>
      <c r="C487" s="207"/>
      <c r="D487" s="206"/>
      <c r="E487" s="206"/>
      <c r="F487" s="207"/>
      <c r="G487" s="206"/>
      <c r="H487" s="206"/>
      <c r="I487" s="206"/>
      <c r="J487" s="206"/>
      <c r="K487" s="206"/>
      <c r="L487" s="206"/>
      <c r="M487" s="206"/>
      <c r="N487" s="206"/>
      <c r="O487" s="206"/>
      <c r="P487" s="206"/>
      <c r="Q487" s="206"/>
      <c r="R487" s="208"/>
      <c r="S487" s="208"/>
      <c r="T487" s="208"/>
      <c r="U487" s="208"/>
    </row>
    <row r="488" spans="1:21" ht="14.25" customHeight="1">
      <c r="A488" s="206"/>
      <c r="B488" s="206"/>
      <c r="C488" s="207"/>
      <c r="D488" s="206"/>
      <c r="E488" s="206"/>
      <c r="F488" s="207"/>
      <c r="G488" s="206"/>
      <c r="H488" s="206"/>
      <c r="I488" s="206"/>
      <c r="J488" s="206"/>
      <c r="K488" s="206"/>
      <c r="L488" s="206"/>
      <c r="M488" s="206"/>
      <c r="N488" s="206"/>
      <c r="O488" s="206"/>
      <c r="P488" s="206"/>
      <c r="Q488" s="206"/>
      <c r="R488" s="208"/>
      <c r="S488" s="208"/>
      <c r="T488" s="208"/>
      <c r="U488" s="208"/>
    </row>
    <row r="489" spans="1:21" ht="14.25" customHeight="1">
      <c r="A489" s="206"/>
      <c r="B489" s="206"/>
      <c r="C489" s="207"/>
      <c r="D489" s="206"/>
      <c r="E489" s="206"/>
      <c r="F489" s="207"/>
      <c r="G489" s="206"/>
      <c r="H489" s="206"/>
      <c r="I489" s="206"/>
      <c r="J489" s="206"/>
      <c r="K489" s="206"/>
      <c r="L489" s="206"/>
      <c r="M489" s="206"/>
      <c r="N489" s="206"/>
      <c r="O489" s="206"/>
      <c r="P489" s="206"/>
      <c r="Q489" s="206"/>
      <c r="R489" s="208"/>
      <c r="S489" s="208"/>
      <c r="T489" s="208"/>
      <c r="U489" s="208"/>
    </row>
    <row r="490" spans="1:21" ht="14.25" customHeight="1">
      <c r="A490" s="206"/>
      <c r="B490" s="206"/>
      <c r="C490" s="207"/>
      <c r="D490" s="206"/>
      <c r="E490" s="206"/>
      <c r="F490" s="207"/>
      <c r="G490" s="206"/>
      <c r="H490" s="206"/>
      <c r="I490" s="206"/>
      <c r="J490" s="206"/>
      <c r="K490" s="206"/>
      <c r="L490" s="206"/>
      <c r="M490" s="206"/>
      <c r="N490" s="206"/>
      <c r="O490" s="206"/>
      <c r="P490" s="206"/>
      <c r="Q490" s="206"/>
      <c r="R490" s="208"/>
      <c r="S490" s="208"/>
      <c r="T490" s="208"/>
      <c r="U490" s="208"/>
    </row>
    <row r="491" spans="1:21" ht="14.25" customHeight="1">
      <c r="A491" s="206"/>
      <c r="B491" s="206"/>
      <c r="C491" s="207"/>
      <c r="D491" s="206"/>
      <c r="E491" s="206"/>
      <c r="F491" s="207"/>
      <c r="G491" s="206"/>
      <c r="H491" s="206"/>
      <c r="I491" s="206"/>
      <c r="J491" s="206"/>
      <c r="K491" s="206"/>
      <c r="L491" s="206"/>
      <c r="M491" s="206"/>
      <c r="N491" s="206"/>
      <c r="O491" s="206"/>
      <c r="P491" s="206"/>
      <c r="Q491" s="206"/>
      <c r="R491" s="208"/>
      <c r="S491" s="208"/>
      <c r="T491" s="208"/>
      <c r="U491" s="208"/>
    </row>
    <row r="492" spans="1:21" ht="14.25" customHeight="1">
      <c r="A492" s="206"/>
      <c r="B492" s="206"/>
      <c r="C492" s="207"/>
      <c r="D492" s="206"/>
      <c r="E492" s="206"/>
      <c r="F492" s="207"/>
      <c r="G492" s="206"/>
      <c r="H492" s="206"/>
      <c r="I492" s="206"/>
      <c r="J492" s="206"/>
      <c r="K492" s="206"/>
      <c r="L492" s="206"/>
      <c r="M492" s="206"/>
      <c r="N492" s="206"/>
      <c r="O492" s="206"/>
      <c r="P492" s="206"/>
      <c r="Q492" s="206"/>
      <c r="R492" s="208"/>
      <c r="S492" s="208"/>
      <c r="T492" s="208"/>
      <c r="U492" s="208"/>
    </row>
    <row r="493" spans="1:21" ht="14.25" customHeight="1">
      <c r="A493" s="206"/>
      <c r="B493" s="206"/>
      <c r="C493" s="207"/>
      <c r="D493" s="206"/>
      <c r="E493" s="206"/>
      <c r="F493" s="207"/>
      <c r="G493" s="206"/>
      <c r="H493" s="206"/>
      <c r="I493" s="206"/>
      <c r="J493" s="206"/>
      <c r="K493" s="206"/>
      <c r="L493" s="206"/>
      <c r="M493" s="206"/>
      <c r="N493" s="206"/>
      <c r="O493" s="206"/>
      <c r="P493" s="206"/>
      <c r="Q493" s="206"/>
      <c r="R493" s="208"/>
      <c r="S493" s="208"/>
      <c r="T493" s="208"/>
      <c r="U493" s="208"/>
    </row>
    <row r="494" spans="1:21" ht="14.25" customHeight="1">
      <c r="A494" s="206"/>
      <c r="B494" s="206"/>
      <c r="C494" s="207"/>
      <c r="D494" s="206"/>
      <c r="E494" s="206"/>
      <c r="F494" s="207"/>
      <c r="G494" s="206"/>
      <c r="H494" s="206"/>
      <c r="I494" s="206"/>
      <c r="J494" s="206"/>
      <c r="K494" s="206"/>
      <c r="L494" s="206"/>
      <c r="M494" s="206"/>
      <c r="N494" s="206"/>
      <c r="O494" s="206"/>
      <c r="P494" s="206"/>
      <c r="Q494" s="206"/>
      <c r="R494" s="208"/>
      <c r="S494" s="208"/>
      <c r="T494" s="208"/>
      <c r="U494" s="208"/>
    </row>
    <row r="495" spans="1:21" ht="14.25" customHeight="1">
      <c r="A495" s="206"/>
      <c r="B495" s="206"/>
      <c r="C495" s="207"/>
      <c r="D495" s="206"/>
      <c r="E495" s="206"/>
      <c r="F495" s="207"/>
      <c r="G495" s="206"/>
      <c r="H495" s="206"/>
      <c r="I495" s="206"/>
      <c r="J495" s="206"/>
      <c r="K495" s="206"/>
      <c r="L495" s="206"/>
      <c r="M495" s="206"/>
      <c r="N495" s="206"/>
      <c r="O495" s="206"/>
      <c r="P495" s="206"/>
      <c r="Q495" s="206"/>
      <c r="R495" s="208"/>
      <c r="S495" s="208"/>
      <c r="T495" s="208"/>
      <c r="U495" s="208"/>
    </row>
    <row r="496" spans="1:21" ht="14.25" customHeight="1">
      <c r="A496" s="206"/>
      <c r="B496" s="206"/>
      <c r="C496" s="207"/>
      <c r="D496" s="206"/>
      <c r="E496" s="206"/>
      <c r="F496" s="207"/>
      <c r="G496" s="206"/>
      <c r="H496" s="206"/>
      <c r="I496" s="206"/>
      <c r="J496" s="206"/>
      <c r="K496" s="206"/>
      <c r="L496" s="206"/>
      <c r="M496" s="206"/>
      <c r="N496" s="206"/>
      <c r="O496" s="206"/>
      <c r="P496" s="206"/>
      <c r="Q496" s="206"/>
      <c r="R496" s="208"/>
      <c r="S496" s="208"/>
      <c r="T496" s="208"/>
      <c r="U496" s="208"/>
    </row>
    <row r="497" spans="1:21" ht="14.25" customHeight="1">
      <c r="A497" s="206"/>
      <c r="B497" s="206"/>
      <c r="C497" s="207"/>
      <c r="D497" s="206"/>
      <c r="E497" s="206"/>
      <c r="F497" s="207"/>
      <c r="G497" s="206"/>
      <c r="H497" s="206"/>
      <c r="I497" s="206"/>
      <c r="J497" s="206"/>
      <c r="K497" s="206"/>
      <c r="L497" s="206"/>
      <c r="M497" s="206"/>
      <c r="N497" s="206"/>
      <c r="O497" s="206"/>
      <c r="P497" s="206"/>
      <c r="Q497" s="206"/>
      <c r="R497" s="208"/>
      <c r="S497" s="208"/>
      <c r="T497" s="208"/>
      <c r="U497" s="208"/>
    </row>
    <row r="498" spans="1:21" ht="14.25" customHeight="1">
      <c r="A498" s="206"/>
      <c r="B498" s="206"/>
      <c r="C498" s="207"/>
      <c r="D498" s="206"/>
      <c r="E498" s="206"/>
      <c r="F498" s="207"/>
      <c r="G498" s="206"/>
      <c r="H498" s="206"/>
      <c r="I498" s="206"/>
      <c r="J498" s="206"/>
      <c r="K498" s="206"/>
      <c r="L498" s="206"/>
      <c r="M498" s="206"/>
      <c r="N498" s="206"/>
      <c r="O498" s="206"/>
      <c r="P498" s="206"/>
      <c r="Q498" s="206"/>
      <c r="R498" s="208"/>
      <c r="S498" s="208"/>
      <c r="T498" s="208"/>
      <c r="U498" s="208"/>
    </row>
    <row r="499" spans="1:21" ht="14.25" customHeight="1">
      <c r="A499" s="206"/>
      <c r="B499" s="206"/>
      <c r="C499" s="207"/>
      <c r="D499" s="206"/>
      <c r="E499" s="206"/>
      <c r="F499" s="207"/>
      <c r="G499" s="206"/>
      <c r="H499" s="206"/>
      <c r="I499" s="206"/>
      <c r="J499" s="206"/>
      <c r="K499" s="206"/>
      <c r="L499" s="206"/>
      <c r="M499" s="206"/>
      <c r="N499" s="206"/>
      <c r="O499" s="206"/>
      <c r="P499" s="206"/>
      <c r="Q499" s="206"/>
      <c r="R499" s="208"/>
      <c r="S499" s="208"/>
      <c r="T499" s="208"/>
      <c r="U499" s="208"/>
    </row>
    <row r="500" spans="1:21" ht="14.25" customHeight="1">
      <c r="A500" s="206"/>
      <c r="B500" s="206"/>
      <c r="C500" s="207"/>
      <c r="D500" s="206"/>
      <c r="E500" s="206"/>
      <c r="F500" s="207"/>
      <c r="G500" s="206"/>
      <c r="H500" s="206"/>
      <c r="I500" s="206"/>
      <c r="J500" s="206"/>
      <c r="K500" s="206"/>
      <c r="L500" s="206"/>
      <c r="M500" s="206"/>
      <c r="N500" s="206"/>
      <c r="O500" s="206"/>
      <c r="P500" s="206"/>
      <c r="Q500" s="206"/>
      <c r="R500" s="208"/>
      <c r="S500" s="208"/>
      <c r="T500" s="208"/>
      <c r="U500" s="208"/>
    </row>
    <row r="501" spans="1:21" ht="14.25" customHeight="1">
      <c r="A501" s="206"/>
      <c r="B501" s="206"/>
      <c r="C501" s="207"/>
      <c r="D501" s="206"/>
      <c r="E501" s="206"/>
      <c r="F501" s="207"/>
      <c r="G501" s="206"/>
      <c r="H501" s="206"/>
      <c r="I501" s="206"/>
      <c r="J501" s="206"/>
      <c r="K501" s="206"/>
      <c r="L501" s="206"/>
      <c r="M501" s="206"/>
      <c r="N501" s="206"/>
      <c r="O501" s="206"/>
      <c r="P501" s="206"/>
      <c r="Q501" s="206"/>
      <c r="R501" s="208"/>
      <c r="S501" s="208"/>
      <c r="T501" s="208"/>
      <c r="U501" s="208"/>
    </row>
    <row r="502" spans="1:21" ht="14.25" customHeight="1">
      <c r="A502" s="206"/>
      <c r="B502" s="206"/>
      <c r="C502" s="207"/>
      <c r="D502" s="206"/>
      <c r="E502" s="206"/>
      <c r="F502" s="207"/>
      <c r="G502" s="206"/>
      <c r="H502" s="206"/>
      <c r="I502" s="206"/>
      <c r="J502" s="206"/>
      <c r="K502" s="206"/>
      <c r="L502" s="206"/>
      <c r="M502" s="206"/>
      <c r="N502" s="206"/>
      <c r="O502" s="206"/>
      <c r="P502" s="206"/>
      <c r="Q502" s="206"/>
      <c r="R502" s="208"/>
      <c r="S502" s="208"/>
      <c r="T502" s="208"/>
      <c r="U502" s="208"/>
    </row>
    <row r="503" spans="1:21" ht="14.25" customHeight="1">
      <c r="A503" s="206"/>
      <c r="B503" s="206"/>
      <c r="C503" s="207"/>
      <c r="D503" s="206"/>
      <c r="E503" s="206"/>
      <c r="F503" s="207"/>
      <c r="G503" s="206"/>
      <c r="H503" s="206"/>
      <c r="I503" s="206"/>
      <c r="J503" s="206"/>
      <c r="K503" s="206"/>
      <c r="L503" s="206"/>
      <c r="M503" s="206"/>
      <c r="N503" s="206"/>
      <c r="O503" s="206"/>
      <c r="P503" s="206"/>
      <c r="Q503" s="206"/>
      <c r="R503" s="208"/>
      <c r="S503" s="208"/>
      <c r="T503" s="208"/>
      <c r="U503" s="208"/>
    </row>
    <row r="504" spans="1:21" ht="14.25" customHeight="1">
      <c r="A504" s="206"/>
      <c r="B504" s="206"/>
      <c r="C504" s="207"/>
      <c r="D504" s="206"/>
      <c r="E504" s="206"/>
      <c r="F504" s="207"/>
      <c r="G504" s="206"/>
      <c r="H504" s="206"/>
      <c r="I504" s="206"/>
      <c r="J504" s="206"/>
      <c r="K504" s="206"/>
      <c r="L504" s="206"/>
      <c r="M504" s="206"/>
      <c r="N504" s="206"/>
      <c r="O504" s="206"/>
      <c r="P504" s="206"/>
      <c r="Q504" s="206"/>
      <c r="R504" s="208"/>
      <c r="S504" s="208"/>
      <c r="T504" s="208"/>
      <c r="U504" s="208"/>
    </row>
    <row r="505" spans="1:21" ht="14.25" customHeight="1">
      <c r="A505" s="206"/>
      <c r="B505" s="206"/>
      <c r="C505" s="207"/>
      <c r="D505" s="206"/>
      <c r="E505" s="206"/>
      <c r="F505" s="207"/>
      <c r="G505" s="206"/>
      <c r="H505" s="206"/>
      <c r="I505" s="206"/>
      <c r="J505" s="206"/>
      <c r="K505" s="206"/>
      <c r="L505" s="206"/>
      <c r="M505" s="206"/>
      <c r="N505" s="206"/>
      <c r="O505" s="206"/>
      <c r="P505" s="206"/>
      <c r="Q505" s="206"/>
      <c r="R505" s="208"/>
      <c r="S505" s="208"/>
      <c r="T505" s="208"/>
      <c r="U505" s="208"/>
    </row>
    <row r="506" spans="1:21" ht="14.25" customHeight="1">
      <c r="A506" s="206"/>
      <c r="B506" s="206"/>
      <c r="C506" s="207"/>
      <c r="D506" s="206"/>
      <c r="E506" s="206"/>
      <c r="F506" s="207"/>
      <c r="G506" s="206"/>
      <c r="H506" s="206"/>
      <c r="I506" s="206"/>
      <c r="J506" s="206"/>
      <c r="K506" s="206"/>
      <c r="L506" s="206"/>
      <c r="M506" s="206"/>
      <c r="N506" s="206"/>
      <c r="O506" s="206"/>
      <c r="P506" s="206"/>
      <c r="Q506" s="206"/>
      <c r="R506" s="208"/>
      <c r="S506" s="208"/>
      <c r="T506" s="208"/>
      <c r="U506" s="208"/>
    </row>
    <row r="507" spans="1:21" ht="14.25" customHeight="1">
      <c r="A507" s="206"/>
      <c r="B507" s="206"/>
      <c r="C507" s="207"/>
      <c r="D507" s="206"/>
      <c r="E507" s="206"/>
      <c r="F507" s="207"/>
      <c r="G507" s="206"/>
      <c r="H507" s="206"/>
      <c r="I507" s="206"/>
      <c r="J507" s="206"/>
      <c r="K507" s="206"/>
      <c r="L507" s="206"/>
      <c r="M507" s="206"/>
      <c r="N507" s="206"/>
      <c r="O507" s="206"/>
      <c r="P507" s="206"/>
      <c r="Q507" s="206"/>
      <c r="R507" s="208"/>
      <c r="S507" s="208"/>
      <c r="T507" s="208"/>
      <c r="U507" s="208"/>
    </row>
    <row r="508" spans="1:21" ht="14.25" customHeight="1">
      <c r="A508" s="206"/>
      <c r="B508" s="206"/>
      <c r="C508" s="207"/>
      <c r="D508" s="206"/>
      <c r="E508" s="206"/>
      <c r="F508" s="207"/>
      <c r="G508" s="206"/>
      <c r="H508" s="206"/>
      <c r="I508" s="206"/>
      <c r="J508" s="206"/>
      <c r="K508" s="206"/>
      <c r="L508" s="206"/>
      <c r="M508" s="206"/>
      <c r="N508" s="206"/>
      <c r="O508" s="206"/>
      <c r="P508" s="206"/>
      <c r="Q508" s="206"/>
      <c r="R508" s="208"/>
      <c r="S508" s="208"/>
      <c r="T508" s="208"/>
      <c r="U508" s="208"/>
    </row>
    <row r="509" spans="1:21" ht="14.25" customHeight="1">
      <c r="A509" s="206"/>
      <c r="B509" s="206"/>
      <c r="C509" s="207"/>
      <c r="D509" s="206"/>
      <c r="E509" s="206"/>
      <c r="F509" s="207"/>
      <c r="G509" s="206"/>
      <c r="H509" s="206"/>
      <c r="I509" s="206"/>
      <c r="J509" s="206"/>
      <c r="K509" s="206"/>
      <c r="L509" s="206"/>
      <c r="M509" s="206"/>
      <c r="N509" s="206"/>
      <c r="O509" s="206"/>
      <c r="P509" s="206"/>
      <c r="Q509" s="206"/>
      <c r="R509" s="208"/>
      <c r="S509" s="208"/>
      <c r="T509" s="208"/>
      <c r="U509" s="208"/>
    </row>
    <row r="510" spans="1:21" ht="14.25" customHeight="1">
      <c r="A510" s="206"/>
      <c r="B510" s="206"/>
      <c r="C510" s="207"/>
      <c r="D510" s="206"/>
      <c r="E510" s="206"/>
      <c r="F510" s="207"/>
      <c r="G510" s="206"/>
      <c r="H510" s="206"/>
      <c r="I510" s="206"/>
      <c r="J510" s="206"/>
      <c r="K510" s="206"/>
      <c r="L510" s="206"/>
      <c r="M510" s="206"/>
      <c r="N510" s="206"/>
      <c r="O510" s="206"/>
      <c r="P510" s="206"/>
      <c r="Q510" s="206"/>
      <c r="R510" s="208"/>
      <c r="S510" s="208"/>
      <c r="T510" s="208"/>
      <c r="U510" s="208"/>
    </row>
    <row r="511" spans="1:21" ht="14.25" customHeight="1">
      <c r="A511" s="206"/>
      <c r="B511" s="206"/>
      <c r="C511" s="207"/>
      <c r="D511" s="206"/>
      <c r="E511" s="206"/>
      <c r="F511" s="207"/>
      <c r="G511" s="206"/>
      <c r="H511" s="206"/>
      <c r="I511" s="206"/>
      <c r="J511" s="206"/>
      <c r="K511" s="206"/>
      <c r="L511" s="206"/>
      <c r="M511" s="206"/>
      <c r="N511" s="206"/>
      <c r="O511" s="206"/>
      <c r="P511" s="206"/>
      <c r="Q511" s="206"/>
      <c r="R511" s="208"/>
      <c r="S511" s="208"/>
      <c r="T511" s="208"/>
      <c r="U511" s="208"/>
    </row>
    <row r="512" spans="1:21" ht="14.25" customHeight="1">
      <c r="A512" s="206"/>
      <c r="B512" s="206"/>
      <c r="C512" s="207"/>
      <c r="D512" s="206"/>
      <c r="E512" s="206"/>
      <c r="F512" s="207"/>
      <c r="G512" s="206"/>
      <c r="H512" s="206"/>
      <c r="I512" s="206"/>
      <c r="J512" s="206"/>
      <c r="K512" s="206"/>
      <c r="L512" s="206"/>
      <c r="M512" s="206"/>
      <c r="N512" s="206"/>
      <c r="O512" s="206"/>
      <c r="P512" s="206"/>
      <c r="Q512" s="206"/>
      <c r="R512" s="208"/>
      <c r="S512" s="208"/>
      <c r="T512" s="208"/>
      <c r="U512" s="208"/>
    </row>
    <row r="513" spans="1:21" ht="14.25" customHeight="1">
      <c r="A513" s="206"/>
      <c r="B513" s="206"/>
      <c r="C513" s="207"/>
      <c r="D513" s="206"/>
      <c r="E513" s="206"/>
      <c r="F513" s="207"/>
      <c r="G513" s="206"/>
      <c r="H513" s="206"/>
      <c r="I513" s="206"/>
      <c r="J513" s="206"/>
      <c r="K513" s="206"/>
      <c r="L513" s="206"/>
      <c r="M513" s="206"/>
      <c r="N513" s="206"/>
      <c r="O513" s="206"/>
      <c r="P513" s="206"/>
      <c r="Q513" s="206"/>
      <c r="R513" s="208"/>
      <c r="S513" s="208"/>
      <c r="T513" s="208"/>
      <c r="U513" s="208"/>
    </row>
    <row r="514" spans="1:21" ht="14.25" customHeight="1">
      <c r="A514" s="206"/>
      <c r="B514" s="206"/>
      <c r="C514" s="207"/>
      <c r="D514" s="206"/>
      <c r="E514" s="206"/>
      <c r="F514" s="207"/>
      <c r="G514" s="206"/>
      <c r="H514" s="206"/>
      <c r="I514" s="206"/>
      <c r="J514" s="206"/>
      <c r="K514" s="206"/>
      <c r="L514" s="206"/>
      <c r="M514" s="206"/>
      <c r="N514" s="206"/>
      <c r="O514" s="206"/>
      <c r="P514" s="206"/>
      <c r="Q514" s="206"/>
      <c r="R514" s="208"/>
      <c r="S514" s="208"/>
      <c r="T514" s="208"/>
      <c r="U514" s="208"/>
    </row>
    <row r="515" spans="1:21" ht="14.25" customHeight="1">
      <c r="A515" s="206"/>
      <c r="B515" s="206"/>
      <c r="C515" s="207"/>
      <c r="D515" s="206"/>
      <c r="E515" s="206"/>
      <c r="F515" s="207"/>
      <c r="G515" s="206"/>
      <c r="H515" s="206"/>
      <c r="I515" s="206"/>
      <c r="J515" s="206"/>
      <c r="K515" s="206"/>
      <c r="L515" s="206"/>
      <c r="M515" s="206"/>
      <c r="N515" s="206"/>
      <c r="O515" s="206"/>
      <c r="P515" s="206"/>
      <c r="Q515" s="206"/>
      <c r="R515" s="208"/>
      <c r="S515" s="208"/>
      <c r="T515" s="208"/>
      <c r="U515" s="208"/>
    </row>
    <row r="516" spans="1:21" ht="14.25" customHeight="1">
      <c r="A516" s="206"/>
      <c r="B516" s="206"/>
      <c r="C516" s="207"/>
      <c r="D516" s="206"/>
      <c r="E516" s="206"/>
      <c r="F516" s="207"/>
      <c r="G516" s="206"/>
      <c r="H516" s="206"/>
      <c r="I516" s="206"/>
      <c r="J516" s="206"/>
      <c r="K516" s="206"/>
      <c r="L516" s="206"/>
      <c r="M516" s="206"/>
      <c r="N516" s="206"/>
      <c r="O516" s="206"/>
      <c r="P516" s="206"/>
      <c r="Q516" s="206"/>
      <c r="R516" s="208"/>
      <c r="S516" s="208"/>
      <c r="T516" s="208"/>
      <c r="U516" s="208"/>
    </row>
    <row r="517" spans="1:21" ht="14.25" customHeight="1">
      <c r="A517" s="206"/>
      <c r="B517" s="206"/>
      <c r="C517" s="207"/>
      <c r="D517" s="206"/>
      <c r="E517" s="206"/>
      <c r="F517" s="207"/>
      <c r="G517" s="206"/>
      <c r="H517" s="206"/>
      <c r="I517" s="206"/>
      <c r="J517" s="206"/>
      <c r="K517" s="206"/>
      <c r="L517" s="206"/>
      <c r="M517" s="206"/>
      <c r="N517" s="206"/>
      <c r="O517" s="206"/>
      <c r="P517" s="206"/>
      <c r="Q517" s="206"/>
      <c r="R517" s="208"/>
      <c r="S517" s="208"/>
      <c r="T517" s="208"/>
      <c r="U517" s="208"/>
    </row>
    <row r="518" spans="1:21" ht="14.25" customHeight="1">
      <c r="A518" s="206"/>
      <c r="B518" s="206"/>
      <c r="C518" s="207"/>
      <c r="D518" s="206"/>
      <c r="E518" s="206"/>
      <c r="F518" s="207"/>
      <c r="G518" s="206"/>
      <c r="H518" s="206"/>
      <c r="I518" s="206"/>
      <c r="J518" s="206"/>
      <c r="K518" s="206"/>
      <c r="L518" s="206"/>
      <c r="M518" s="206"/>
      <c r="N518" s="206"/>
      <c r="O518" s="206"/>
      <c r="P518" s="206"/>
      <c r="Q518" s="206"/>
      <c r="R518" s="208"/>
      <c r="S518" s="208"/>
      <c r="T518" s="208"/>
      <c r="U518" s="208"/>
    </row>
    <row r="519" spans="1:21" ht="14.25" customHeight="1">
      <c r="A519" s="206"/>
      <c r="B519" s="206"/>
      <c r="C519" s="207"/>
      <c r="D519" s="206"/>
      <c r="E519" s="206"/>
      <c r="F519" s="207"/>
      <c r="G519" s="206"/>
      <c r="H519" s="206"/>
      <c r="I519" s="206"/>
      <c r="J519" s="206"/>
      <c r="K519" s="206"/>
      <c r="L519" s="206"/>
      <c r="M519" s="206"/>
      <c r="N519" s="206"/>
      <c r="O519" s="206"/>
      <c r="P519" s="206"/>
      <c r="Q519" s="206"/>
      <c r="R519" s="208"/>
      <c r="S519" s="208"/>
      <c r="T519" s="208"/>
      <c r="U519" s="208"/>
    </row>
    <row r="520" spans="1:21" ht="14.25" customHeight="1">
      <c r="A520" s="206"/>
      <c r="B520" s="206"/>
      <c r="C520" s="207"/>
      <c r="D520" s="206"/>
      <c r="E520" s="206"/>
      <c r="F520" s="207"/>
      <c r="G520" s="206"/>
      <c r="H520" s="206"/>
      <c r="I520" s="206"/>
      <c r="J520" s="206"/>
      <c r="K520" s="206"/>
      <c r="L520" s="206"/>
      <c r="M520" s="206"/>
      <c r="N520" s="206"/>
      <c r="O520" s="206"/>
      <c r="P520" s="206"/>
      <c r="Q520" s="206"/>
      <c r="R520" s="208"/>
      <c r="S520" s="208"/>
      <c r="T520" s="208"/>
      <c r="U520" s="208"/>
    </row>
    <row r="521" spans="1:21" ht="14.25" customHeight="1">
      <c r="A521" s="206"/>
      <c r="B521" s="206"/>
      <c r="C521" s="207"/>
      <c r="D521" s="206"/>
      <c r="E521" s="206"/>
      <c r="F521" s="207"/>
      <c r="G521" s="206"/>
      <c r="H521" s="206"/>
      <c r="I521" s="206"/>
      <c r="J521" s="206"/>
      <c r="K521" s="206"/>
      <c r="L521" s="206"/>
      <c r="M521" s="206"/>
      <c r="N521" s="206"/>
      <c r="O521" s="206"/>
      <c r="P521" s="206"/>
      <c r="Q521" s="206"/>
      <c r="R521" s="208"/>
      <c r="S521" s="208"/>
      <c r="T521" s="208"/>
      <c r="U521" s="208"/>
    </row>
    <row r="522" spans="1:21" ht="14.25" customHeight="1">
      <c r="A522" s="206"/>
      <c r="B522" s="206"/>
      <c r="C522" s="207"/>
      <c r="D522" s="206"/>
      <c r="E522" s="206"/>
      <c r="F522" s="207"/>
      <c r="G522" s="206"/>
      <c r="H522" s="206"/>
      <c r="I522" s="206"/>
      <c r="J522" s="206"/>
      <c r="K522" s="206"/>
      <c r="L522" s="206"/>
      <c r="M522" s="206"/>
      <c r="N522" s="206"/>
      <c r="O522" s="206"/>
      <c r="P522" s="206"/>
      <c r="Q522" s="206"/>
      <c r="R522" s="208"/>
      <c r="S522" s="208"/>
      <c r="T522" s="208"/>
      <c r="U522" s="208"/>
    </row>
    <row r="523" spans="1:21" ht="14.25" customHeight="1">
      <c r="A523" s="206"/>
      <c r="B523" s="206"/>
      <c r="C523" s="207"/>
      <c r="D523" s="206"/>
      <c r="E523" s="206"/>
      <c r="F523" s="207"/>
      <c r="G523" s="206"/>
      <c r="H523" s="206"/>
      <c r="I523" s="206"/>
      <c r="J523" s="206"/>
      <c r="K523" s="206"/>
      <c r="L523" s="206"/>
      <c r="M523" s="206"/>
      <c r="N523" s="206"/>
      <c r="O523" s="206"/>
      <c r="P523" s="206"/>
      <c r="Q523" s="206"/>
      <c r="R523" s="208"/>
      <c r="S523" s="208"/>
      <c r="T523" s="208"/>
      <c r="U523" s="208"/>
    </row>
    <row r="524" spans="1:21" ht="14.25" customHeight="1">
      <c r="A524" s="206"/>
      <c r="B524" s="206"/>
      <c r="C524" s="207"/>
      <c r="D524" s="206"/>
      <c r="E524" s="206"/>
      <c r="F524" s="207"/>
      <c r="G524" s="206"/>
      <c r="H524" s="206"/>
      <c r="I524" s="206"/>
      <c r="J524" s="206"/>
      <c r="K524" s="206"/>
      <c r="L524" s="206"/>
      <c r="M524" s="206"/>
      <c r="N524" s="206"/>
      <c r="O524" s="206"/>
      <c r="P524" s="206"/>
      <c r="Q524" s="206"/>
      <c r="R524" s="208"/>
      <c r="S524" s="208"/>
      <c r="T524" s="208"/>
      <c r="U524" s="208"/>
    </row>
    <row r="525" spans="1:21" ht="14.25" customHeight="1">
      <c r="A525" s="206"/>
      <c r="B525" s="206"/>
      <c r="C525" s="207"/>
      <c r="D525" s="206"/>
      <c r="E525" s="206"/>
      <c r="F525" s="207"/>
      <c r="G525" s="206"/>
      <c r="H525" s="206"/>
      <c r="I525" s="206"/>
      <c r="J525" s="206"/>
      <c r="K525" s="206"/>
      <c r="L525" s="206"/>
      <c r="M525" s="206"/>
      <c r="N525" s="206"/>
      <c r="O525" s="206"/>
      <c r="P525" s="206"/>
      <c r="Q525" s="206"/>
      <c r="R525" s="208"/>
      <c r="S525" s="208"/>
      <c r="T525" s="208"/>
      <c r="U525" s="208"/>
    </row>
    <row r="526" spans="1:21" ht="14.25" customHeight="1">
      <c r="A526" s="206"/>
      <c r="B526" s="206"/>
      <c r="C526" s="207"/>
      <c r="D526" s="206"/>
      <c r="E526" s="206"/>
      <c r="F526" s="207"/>
      <c r="G526" s="206"/>
      <c r="H526" s="206"/>
      <c r="I526" s="206"/>
      <c r="J526" s="206"/>
      <c r="K526" s="206"/>
      <c r="L526" s="206"/>
      <c r="M526" s="206"/>
      <c r="N526" s="206"/>
      <c r="O526" s="206"/>
      <c r="P526" s="206"/>
      <c r="Q526" s="206"/>
      <c r="R526" s="208"/>
      <c r="S526" s="208"/>
      <c r="T526" s="208"/>
      <c r="U526" s="208"/>
    </row>
    <row r="527" spans="1:21" ht="14.25" customHeight="1">
      <c r="A527" s="206"/>
      <c r="B527" s="206"/>
      <c r="C527" s="207"/>
      <c r="D527" s="206"/>
      <c r="E527" s="206"/>
      <c r="F527" s="207"/>
      <c r="G527" s="206"/>
      <c r="H527" s="206"/>
      <c r="I527" s="206"/>
      <c r="J527" s="206"/>
      <c r="K527" s="206"/>
      <c r="L527" s="206"/>
      <c r="M527" s="206"/>
      <c r="N527" s="206"/>
      <c r="O527" s="206"/>
      <c r="P527" s="206"/>
      <c r="Q527" s="206"/>
      <c r="R527" s="208"/>
      <c r="S527" s="208"/>
      <c r="T527" s="208"/>
      <c r="U527" s="208"/>
    </row>
    <row r="528" spans="1:21" ht="14.25" customHeight="1">
      <c r="A528" s="206"/>
      <c r="B528" s="206"/>
      <c r="C528" s="207"/>
      <c r="D528" s="206"/>
      <c r="E528" s="206"/>
      <c r="F528" s="207"/>
      <c r="G528" s="206"/>
      <c r="H528" s="206"/>
      <c r="I528" s="206"/>
      <c r="J528" s="206"/>
      <c r="K528" s="206"/>
      <c r="L528" s="206"/>
      <c r="M528" s="206"/>
      <c r="N528" s="206"/>
      <c r="O528" s="206"/>
      <c r="P528" s="206"/>
      <c r="Q528" s="206"/>
      <c r="R528" s="208"/>
      <c r="S528" s="208"/>
      <c r="T528" s="208"/>
      <c r="U528" s="208"/>
    </row>
    <row r="529" spans="1:21" ht="14.25" customHeight="1">
      <c r="A529" s="206"/>
      <c r="B529" s="206"/>
      <c r="C529" s="207"/>
      <c r="D529" s="206"/>
      <c r="E529" s="206"/>
      <c r="F529" s="207"/>
      <c r="G529" s="206"/>
      <c r="H529" s="206"/>
      <c r="I529" s="206"/>
      <c r="J529" s="206"/>
      <c r="K529" s="206"/>
      <c r="L529" s="206"/>
      <c r="M529" s="206"/>
      <c r="N529" s="206"/>
      <c r="O529" s="206"/>
      <c r="P529" s="206"/>
      <c r="Q529" s="206"/>
      <c r="R529" s="208"/>
      <c r="S529" s="208"/>
      <c r="T529" s="208"/>
      <c r="U529" s="208"/>
    </row>
    <row r="530" spans="1:21" ht="14.25" customHeight="1">
      <c r="A530" s="206"/>
      <c r="B530" s="206"/>
      <c r="C530" s="207"/>
      <c r="D530" s="206"/>
      <c r="E530" s="206"/>
      <c r="F530" s="207"/>
      <c r="G530" s="206"/>
      <c r="H530" s="206"/>
      <c r="I530" s="206"/>
      <c r="J530" s="206"/>
      <c r="K530" s="206"/>
      <c r="L530" s="206"/>
      <c r="M530" s="206"/>
      <c r="N530" s="206"/>
      <c r="O530" s="206"/>
      <c r="P530" s="206"/>
      <c r="Q530" s="206"/>
      <c r="R530" s="208"/>
      <c r="S530" s="208"/>
      <c r="T530" s="208"/>
      <c r="U530" s="208"/>
    </row>
    <row r="531" spans="1:21" ht="14.25" customHeight="1">
      <c r="A531" s="206"/>
      <c r="B531" s="206"/>
      <c r="C531" s="207"/>
      <c r="D531" s="206"/>
      <c r="E531" s="206"/>
      <c r="F531" s="207"/>
      <c r="G531" s="206"/>
      <c r="H531" s="206"/>
      <c r="I531" s="206"/>
      <c r="J531" s="206"/>
      <c r="K531" s="206"/>
      <c r="L531" s="206"/>
      <c r="M531" s="206"/>
      <c r="N531" s="206"/>
      <c r="O531" s="206"/>
      <c r="P531" s="206"/>
      <c r="Q531" s="206"/>
      <c r="R531" s="208"/>
      <c r="S531" s="208"/>
      <c r="T531" s="208"/>
      <c r="U531" s="208"/>
    </row>
    <row r="532" spans="1:21" ht="14.25" customHeight="1">
      <c r="A532" s="206"/>
      <c r="B532" s="206"/>
      <c r="C532" s="207"/>
      <c r="D532" s="206"/>
      <c r="E532" s="206"/>
      <c r="F532" s="207"/>
      <c r="G532" s="206"/>
      <c r="H532" s="206"/>
      <c r="I532" s="206"/>
      <c r="J532" s="206"/>
      <c r="K532" s="206"/>
      <c r="L532" s="206"/>
      <c r="M532" s="206"/>
      <c r="N532" s="206"/>
      <c r="O532" s="206"/>
      <c r="P532" s="206"/>
      <c r="Q532" s="206"/>
      <c r="R532" s="208"/>
      <c r="S532" s="208"/>
      <c r="T532" s="208"/>
      <c r="U532" s="208"/>
    </row>
    <row r="533" spans="1:21" ht="14.25" customHeight="1">
      <c r="A533" s="206"/>
      <c r="B533" s="206"/>
      <c r="C533" s="207"/>
      <c r="D533" s="206"/>
      <c r="E533" s="206"/>
      <c r="F533" s="207"/>
      <c r="G533" s="206"/>
      <c r="H533" s="206"/>
      <c r="I533" s="206"/>
      <c r="J533" s="206"/>
      <c r="K533" s="206"/>
      <c r="L533" s="206"/>
      <c r="M533" s="206"/>
      <c r="N533" s="206"/>
      <c r="O533" s="206"/>
      <c r="P533" s="206"/>
      <c r="Q533" s="206"/>
      <c r="R533" s="208"/>
      <c r="S533" s="208"/>
      <c r="T533" s="208"/>
      <c r="U533" s="208"/>
    </row>
    <row r="534" spans="1:21" ht="14.25" customHeight="1">
      <c r="A534" s="206"/>
      <c r="B534" s="206"/>
      <c r="C534" s="207"/>
      <c r="D534" s="206"/>
      <c r="E534" s="206"/>
      <c r="F534" s="207"/>
      <c r="G534" s="206"/>
      <c r="H534" s="206"/>
      <c r="I534" s="206"/>
      <c r="J534" s="206"/>
      <c r="K534" s="206"/>
      <c r="L534" s="206"/>
      <c r="M534" s="206"/>
      <c r="N534" s="206"/>
      <c r="O534" s="206"/>
      <c r="P534" s="206"/>
      <c r="Q534" s="206"/>
      <c r="R534" s="208"/>
      <c r="S534" s="208"/>
      <c r="T534" s="208"/>
      <c r="U534" s="208"/>
    </row>
    <row r="535" spans="1:21" ht="14.25" customHeight="1">
      <c r="A535" s="206"/>
      <c r="B535" s="206"/>
      <c r="C535" s="207"/>
      <c r="D535" s="206"/>
      <c r="E535" s="206"/>
      <c r="F535" s="207"/>
      <c r="G535" s="206"/>
      <c r="H535" s="206"/>
      <c r="I535" s="206"/>
      <c r="J535" s="206"/>
      <c r="K535" s="206"/>
      <c r="L535" s="206"/>
      <c r="M535" s="206"/>
      <c r="N535" s="206"/>
      <c r="O535" s="206"/>
      <c r="P535" s="206"/>
      <c r="Q535" s="206"/>
      <c r="R535" s="208"/>
      <c r="S535" s="208"/>
      <c r="T535" s="208"/>
      <c r="U535" s="208"/>
    </row>
    <row r="536" spans="1:21" ht="14.25" customHeight="1">
      <c r="A536" s="206"/>
      <c r="B536" s="206"/>
      <c r="C536" s="207"/>
      <c r="D536" s="206"/>
      <c r="E536" s="206"/>
      <c r="F536" s="207"/>
      <c r="G536" s="206"/>
      <c r="H536" s="206"/>
      <c r="I536" s="206"/>
      <c r="J536" s="206"/>
      <c r="K536" s="206"/>
      <c r="L536" s="206"/>
      <c r="M536" s="206"/>
      <c r="N536" s="206"/>
      <c r="O536" s="206"/>
      <c r="P536" s="206"/>
      <c r="Q536" s="206"/>
      <c r="R536" s="208"/>
      <c r="S536" s="208"/>
      <c r="T536" s="208"/>
      <c r="U536" s="208"/>
    </row>
    <row r="537" spans="1:21" ht="14.25" customHeight="1">
      <c r="A537" s="206"/>
      <c r="B537" s="206"/>
      <c r="C537" s="207"/>
      <c r="D537" s="206"/>
      <c r="E537" s="206"/>
      <c r="F537" s="207"/>
      <c r="G537" s="206"/>
      <c r="H537" s="206"/>
      <c r="I537" s="206"/>
      <c r="J537" s="206"/>
      <c r="K537" s="206"/>
      <c r="L537" s="206"/>
      <c r="M537" s="206"/>
      <c r="N537" s="206"/>
      <c r="O537" s="206"/>
      <c r="P537" s="206"/>
      <c r="Q537" s="206"/>
      <c r="R537" s="208"/>
      <c r="S537" s="208"/>
      <c r="T537" s="208"/>
      <c r="U537" s="208"/>
    </row>
    <row r="538" spans="1:21" ht="14.25" customHeight="1">
      <c r="A538" s="206"/>
      <c r="B538" s="206"/>
      <c r="C538" s="207"/>
      <c r="D538" s="206"/>
      <c r="E538" s="206"/>
      <c r="F538" s="207"/>
      <c r="G538" s="206"/>
      <c r="H538" s="206"/>
      <c r="I538" s="206"/>
      <c r="J538" s="206"/>
      <c r="K538" s="206"/>
      <c r="L538" s="206"/>
      <c r="M538" s="206"/>
      <c r="N538" s="206"/>
      <c r="O538" s="206"/>
      <c r="P538" s="206"/>
      <c r="Q538" s="206"/>
      <c r="R538" s="208"/>
      <c r="S538" s="208"/>
      <c r="T538" s="208"/>
      <c r="U538" s="208"/>
    </row>
    <row r="539" spans="1:21" ht="14.25" customHeight="1">
      <c r="A539" s="206"/>
      <c r="B539" s="206"/>
      <c r="C539" s="207"/>
      <c r="D539" s="206"/>
      <c r="E539" s="206"/>
      <c r="F539" s="207"/>
      <c r="G539" s="206"/>
      <c r="H539" s="206"/>
      <c r="I539" s="206"/>
      <c r="J539" s="206"/>
      <c r="K539" s="206"/>
      <c r="L539" s="206"/>
      <c r="M539" s="206"/>
      <c r="N539" s="206"/>
      <c r="O539" s="206"/>
      <c r="P539" s="206"/>
      <c r="Q539" s="206"/>
      <c r="R539" s="208"/>
      <c r="S539" s="208"/>
      <c r="T539" s="208"/>
      <c r="U539" s="208"/>
    </row>
    <row r="540" spans="1:21" ht="14.25" customHeight="1">
      <c r="A540" s="206"/>
      <c r="B540" s="206"/>
      <c r="C540" s="207"/>
      <c r="D540" s="206"/>
      <c r="E540" s="206"/>
      <c r="F540" s="207"/>
      <c r="G540" s="206"/>
      <c r="H540" s="206"/>
      <c r="I540" s="206"/>
      <c r="J540" s="206"/>
      <c r="K540" s="206"/>
      <c r="L540" s="206"/>
      <c r="M540" s="206"/>
      <c r="N540" s="206"/>
      <c r="O540" s="206"/>
      <c r="P540" s="206"/>
      <c r="Q540" s="206"/>
      <c r="R540" s="208"/>
      <c r="S540" s="208"/>
      <c r="T540" s="208"/>
      <c r="U540" s="208"/>
    </row>
    <row r="541" spans="1:21" ht="14.25" customHeight="1">
      <c r="A541" s="206"/>
      <c r="B541" s="206"/>
      <c r="C541" s="207"/>
      <c r="D541" s="206"/>
      <c r="E541" s="206"/>
      <c r="F541" s="207"/>
      <c r="G541" s="206"/>
      <c r="H541" s="206"/>
      <c r="I541" s="206"/>
      <c r="J541" s="206"/>
      <c r="K541" s="206"/>
      <c r="L541" s="206"/>
      <c r="M541" s="206"/>
      <c r="N541" s="206"/>
      <c r="O541" s="206"/>
      <c r="P541" s="206"/>
      <c r="Q541" s="206"/>
      <c r="R541" s="208"/>
      <c r="S541" s="208"/>
      <c r="T541" s="208"/>
      <c r="U541" s="208"/>
    </row>
    <row r="542" spans="1:21" ht="14.25" customHeight="1">
      <c r="A542" s="206"/>
      <c r="B542" s="206"/>
      <c r="C542" s="207"/>
      <c r="D542" s="206"/>
      <c r="E542" s="206"/>
      <c r="F542" s="207"/>
      <c r="G542" s="206"/>
      <c r="H542" s="206"/>
      <c r="I542" s="206"/>
      <c r="J542" s="206"/>
      <c r="K542" s="206"/>
      <c r="L542" s="206"/>
      <c r="M542" s="206"/>
      <c r="N542" s="206"/>
      <c r="O542" s="206"/>
      <c r="P542" s="206"/>
      <c r="Q542" s="206"/>
      <c r="R542" s="208"/>
      <c r="S542" s="208"/>
      <c r="T542" s="208"/>
      <c r="U542" s="208"/>
    </row>
    <row r="543" spans="1:21" ht="14.25" customHeight="1">
      <c r="A543" s="206"/>
      <c r="B543" s="206"/>
      <c r="C543" s="207"/>
      <c r="D543" s="206"/>
      <c r="E543" s="206"/>
      <c r="F543" s="207"/>
      <c r="G543" s="206"/>
      <c r="H543" s="206"/>
      <c r="I543" s="206"/>
      <c r="J543" s="206"/>
      <c r="K543" s="206"/>
      <c r="L543" s="206"/>
      <c r="M543" s="206"/>
      <c r="N543" s="206"/>
      <c r="O543" s="206"/>
      <c r="P543" s="206"/>
      <c r="Q543" s="206"/>
      <c r="R543" s="208"/>
      <c r="S543" s="208"/>
      <c r="T543" s="208"/>
      <c r="U543" s="208"/>
    </row>
    <row r="544" spans="1:21" ht="14.25" customHeight="1">
      <c r="A544" s="206"/>
      <c r="B544" s="206"/>
      <c r="C544" s="207"/>
      <c r="D544" s="206"/>
      <c r="E544" s="206"/>
      <c r="F544" s="207"/>
      <c r="G544" s="206"/>
      <c r="H544" s="206"/>
      <c r="I544" s="206"/>
      <c r="J544" s="206"/>
      <c r="K544" s="206"/>
      <c r="L544" s="206"/>
      <c r="M544" s="206"/>
      <c r="N544" s="206"/>
      <c r="O544" s="206"/>
      <c r="P544" s="206"/>
      <c r="Q544" s="206"/>
      <c r="R544" s="208"/>
      <c r="S544" s="208"/>
      <c r="T544" s="208"/>
      <c r="U544" s="208"/>
    </row>
    <row r="545" spans="1:21" ht="14.25" customHeight="1">
      <c r="A545" s="206"/>
      <c r="B545" s="206"/>
      <c r="C545" s="207"/>
      <c r="D545" s="206"/>
      <c r="E545" s="206"/>
      <c r="F545" s="207"/>
      <c r="G545" s="206"/>
      <c r="H545" s="206"/>
      <c r="I545" s="206"/>
      <c r="J545" s="206"/>
      <c r="K545" s="206"/>
      <c r="L545" s="206"/>
      <c r="M545" s="206"/>
      <c r="N545" s="206"/>
      <c r="O545" s="206"/>
      <c r="P545" s="206"/>
      <c r="Q545" s="206"/>
      <c r="R545" s="208"/>
      <c r="S545" s="208"/>
      <c r="T545" s="208"/>
      <c r="U545" s="208"/>
    </row>
    <row r="546" spans="1:21" ht="14.25" customHeight="1">
      <c r="A546" s="206"/>
      <c r="B546" s="206"/>
      <c r="C546" s="207"/>
      <c r="D546" s="206"/>
      <c r="E546" s="206"/>
      <c r="F546" s="207"/>
      <c r="G546" s="206"/>
      <c r="H546" s="206"/>
      <c r="I546" s="206"/>
      <c r="J546" s="206"/>
      <c r="K546" s="206"/>
      <c r="L546" s="206"/>
      <c r="M546" s="206"/>
      <c r="N546" s="206"/>
      <c r="O546" s="206"/>
      <c r="P546" s="206"/>
      <c r="Q546" s="206"/>
      <c r="R546" s="208"/>
      <c r="S546" s="208"/>
      <c r="T546" s="208"/>
      <c r="U546" s="208"/>
    </row>
    <row r="547" spans="1:21" ht="14.25" customHeight="1">
      <c r="A547" s="206"/>
      <c r="B547" s="206"/>
      <c r="C547" s="207"/>
      <c r="D547" s="206"/>
      <c r="E547" s="206"/>
      <c r="F547" s="207"/>
      <c r="G547" s="206"/>
      <c r="H547" s="206"/>
      <c r="I547" s="206"/>
      <c r="J547" s="206"/>
      <c r="K547" s="206"/>
      <c r="L547" s="206"/>
      <c r="M547" s="206"/>
      <c r="N547" s="206"/>
      <c r="O547" s="206"/>
      <c r="P547" s="206"/>
      <c r="Q547" s="206"/>
      <c r="R547" s="208"/>
      <c r="S547" s="208"/>
      <c r="T547" s="208"/>
      <c r="U547" s="208"/>
    </row>
    <row r="548" spans="1:21" ht="14.25" customHeight="1">
      <c r="A548" s="206"/>
      <c r="B548" s="206"/>
      <c r="C548" s="207"/>
      <c r="D548" s="206"/>
      <c r="E548" s="206"/>
      <c r="F548" s="207"/>
      <c r="G548" s="206"/>
      <c r="H548" s="206"/>
      <c r="I548" s="206"/>
      <c r="J548" s="206"/>
      <c r="K548" s="206"/>
      <c r="L548" s="206"/>
      <c r="M548" s="206"/>
      <c r="N548" s="206"/>
      <c r="O548" s="206"/>
      <c r="P548" s="206"/>
      <c r="Q548" s="206"/>
      <c r="R548" s="208"/>
      <c r="S548" s="208"/>
      <c r="T548" s="208"/>
      <c r="U548" s="208"/>
    </row>
    <row r="549" spans="1:21" ht="14.25" customHeight="1">
      <c r="A549" s="206"/>
      <c r="B549" s="206"/>
      <c r="C549" s="207"/>
      <c r="D549" s="206"/>
      <c r="E549" s="206"/>
      <c r="F549" s="207"/>
      <c r="G549" s="206"/>
      <c r="H549" s="206"/>
      <c r="I549" s="206"/>
      <c r="J549" s="206"/>
      <c r="K549" s="206"/>
      <c r="L549" s="206"/>
      <c r="M549" s="206"/>
      <c r="N549" s="206"/>
      <c r="O549" s="206"/>
      <c r="P549" s="206"/>
      <c r="Q549" s="206"/>
      <c r="R549" s="208"/>
      <c r="S549" s="208"/>
      <c r="T549" s="208"/>
      <c r="U549" s="208"/>
    </row>
    <row r="550" spans="1:21" ht="14.25" customHeight="1">
      <c r="A550" s="206"/>
      <c r="B550" s="206"/>
      <c r="C550" s="207"/>
      <c r="D550" s="206"/>
      <c r="E550" s="206"/>
      <c r="F550" s="207"/>
      <c r="G550" s="206"/>
      <c r="H550" s="206"/>
      <c r="I550" s="206"/>
      <c r="J550" s="206"/>
      <c r="K550" s="206"/>
      <c r="L550" s="206"/>
      <c r="M550" s="206"/>
      <c r="N550" s="206"/>
      <c r="O550" s="206"/>
      <c r="P550" s="206"/>
      <c r="Q550" s="206"/>
      <c r="R550" s="208"/>
      <c r="S550" s="208"/>
      <c r="T550" s="208"/>
      <c r="U550" s="208"/>
    </row>
    <row r="551" spans="1:21" ht="14.25" customHeight="1">
      <c r="A551" s="206"/>
      <c r="B551" s="206"/>
      <c r="C551" s="207"/>
      <c r="D551" s="206"/>
      <c r="E551" s="206"/>
      <c r="F551" s="207"/>
      <c r="G551" s="206"/>
      <c r="H551" s="206"/>
      <c r="I551" s="206"/>
      <c r="J551" s="206"/>
      <c r="K551" s="206"/>
      <c r="L551" s="206"/>
      <c r="M551" s="206"/>
      <c r="N551" s="206"/>
      <c r="O551" s="206"/>
      <c r="P551" s="206"/>
      <c r="Q551" s="206"/>
      <c r="R551" s="208"/>
      <c r="S551" s="208"/>
      <c r="T551" s="208"/>
      <c r="U551" s="208"/>
    </row>
    <row r="552" spans="1:21" ht="14.25" customHeight="1">
      <c r="A552" s="206"/>
      <c r="B552" s="206"/>
      <c r="C552" s="207"/>
      <c r="D552" s="206"/>
      <c r="E552" s="206"/>
      <c r="F552" s="207"/>
      <c r="G552" s="206"/>
      <c r="H552" s="206"/>
      <c r="I552" s="206"/>
      <c r="J552" s="206"/>
      <c r="K552" s="206"/>
      <c r="L552" s="206"/>
      <c r="M552" s="206"/>
      <c r="N552" s="206"/>
      <c r="O552" s="206"/>
      <c r="P552" s="206"/>
      <c r="Q552" s="206"/>
      <c r="R552" s="208"/>
      <c r="S552" s="208"/>
      <c r="T552" s="208"/>
      <c r="U552" s="208"/>
    </row>
    <row r="553" spans="1:21" ht="14.25" customHeight="1">
      <c r="A553" s="206"/>
      <c r="B553" s="206"/>
      <c r="C553" s="207"/>
      <c r="D553" s="206"/>
      <c r="E553" s="206"/>
      <c r="F553" s="207"/>
      <c r="G553" s="206"/>
      <c r="H553" s="206"/>
      <c r="I553" s="206"/>
      <c r="J553" s="206"/>
      <c r="K553" s="206"/>
      <c r="L553" s="206"/>
      <c r="M553" s="206"/>
      <c r="N553" s="206"/>
      <c r="O553" s="206"/>
      <c r="P553" s="206"/>
      <c r="Q553" s="206"/>
      <c r="R553" s="208"/>
      <c r="S553" s="208"/>
      <c r="T553" s="208"/>
      <c r="U553" s="208"/>
    </row>
    <row r="554" spans="1:21" ht="14.25" customHeight="1">
      <c r="A554" s="206"/>
      <c r="B554" s="206"/>
      <c r="C554" s="207"/>
      <c r="D554" s="206"/>
      <c r="E554" s="206"/>
      <c r="F554" s="207"/>
      <c r="G554" s="206"/>
      <c r="H554" s="206"/>
      <c r="I554" s="206"/>
      <c r="J554" s="206"/>
      <c r="K554" s="206"/>
      <c r="L554" s="206"/>
      <c r="M554" s="206"/>
      <c r="N554" s="206"/>
      <c r="O554" s="206"/>
      <c r="P554" s="206"/>
      <c r="Q554" s="206"/>
      <c r="R554" s="208"/>
      <c r="S554" s="208"/>
      <c r="T554" s="208"/>
      <c r="U554" s="208"/>
    </row>
    <row r="555" spans="1:21" ht="14.25" customHeight="1">
      <c r="A555" s="206"/>
      <c r="B555" s="206"/>
      <c r="C555" s="207"/>
      <c r="D555" s="206"/>
      <c r="E555" s="206"/>
      <c r="F555" s="207"/>
      <c r="G555" s="206"/>
      <c r="H555" s="206"/>
      <c r="I555" s="206"/>
      <c r="J555" s="206"/>
      <c r="K555" s="206"/>
      <c r="L555" s="206"/>
      <c r="M555" s="206"/>
      <c r="N555" s="206"/>
      <c r="O555" s="206"/>
      <c r="P555" s="206"/>
      <c r="Q555" s="206"/>
      <c r="R555" s="208"/>
      <c r="S555" s="208"/>
      <c r="T555" s="208"/>
      <c r="U555" s="208"/>
    </row>
    <row r="556" spans="1:21" ht="14.25" customHeight="1">
      <c r="A556" s="206"/>
      <c r="B556" s="206"/>
      <c r="C556" s="207"/>
      <c r="D556" s="206"/>
      <c r="E556" s="206"/>
      <c r="F556" s="207"/>
      <c r="G556" s="206"/>
      <c r="H556" s="206"/>
      <c r="I556" s="206"/>
      <c r="J556" s="206"/>
      <c r="K556" s="206"/>
      <c r="L556" s="206"/>
      <c r="M556" s="206"/>
      <c r="N556" s="206"/>
      <c r="O556" s="206"/>
      <c r="P556" s="206"/>
      <c r="Q556" s="206"/>
      <c r="R556" s="208"/>
      <c r="S556" s="208"/>
      <c r="T556" s="208"/>
      <c r="U556" s="208"/>
    </row>
    <row r="557" spans="1:21" ht="14.25" customHeight="1">
      <c r="A557" s="206"/>
      <c r="B557" s="206"/>
      <c r="C557" s="207"/>
      <c r="D557" s="206"/>
      <c r="E557" s="206"/>
      <c r="F557" s="207"/>
      <c r="G557" s="206"/>
      <c r="H557" s="206"/>
      <c r="I557" s="206"/>
      <c r="J557" s="206"/>
      <c r="K557" s="206"/>
      <c r="L557" s="206"/>
      <c r="M557" s="206"/>
      <c r="N557" s="206"/>
      <c r="O557" s="206"/>
      <c r="P557" s="206"/>
      <c r="Q557" s="206"/>
      <c r="R557" s="208"/>
      <c r="S557" s="208"/>
      <c r="T557" s="208"/>
      <c r="U557" s="208"/>
    </row>
    <row r="558" spans="1:21" ht="14.25" customHeight="1">
      <c r="A558" s="206"/>
      <c r="B558" s="206"/>
      <c r="C558" s="207"/>
      <c r="D558" s="206"/>
      <c r="E558" s="206"/>
      <c r="F558" s="207"/>
      <c r="G558" s="206"/>
      <c r="H558" s="206"/>
      <c r="I558" s="206"/>
      <c r="J558" s="206"/>
      <c r="K558" s="206"/>
      <c r="L558" s="206"/>
      <c r="M558" s="206"/>
      <c r="N558" s="206"/>
      <c r="O558" s="206"/>
      <c r="P558" s="206"/>
      <c r="Q558" s="206"/>
      <c r="R558" s="208"/>
      <c r="S558" s="208"/>
      <c r="T558" s="208"/>
      <c r="U558" s="208"/>
    </row>
    <row r="559" spans="1:21" ht="14.25" customHeight="1">
      <c r="A559" s="206"/>
      <c r="B559" s="206"/>
      <c r="C559" s="207"/>
      <c r="D559" s="206"/>
      <c r="E559" s="206"/>
      <c r="F559" s="207"/>
      <c r="G559" s="206"/>
      <c r="H559" s="206"/>
      <c r="I559" s="206"/>
      <c r="J559" s="206"/>
      <c r="K559" s="206"/>
      <c r="L559" s="206"/>
      <c r="M559" s="206"/>
      <c r="N559" s="206"/>
      <c r="O559" s="206"/>
      <c r="P559" s="206"/>
      <c r="Q559" s="206"/>
      <c r="R559" s="208"/>
      <c r="S559" s="208"/>
      <c r="T559" s="208"/>
      <c r="U559" s="208"/>
    </row>
    <row r="560" spans="1:21" ht="14.25" customHeight="1">
      <c r="A560" s="206"/>
      <c r="B560" s="206"/>
      <c r="C560" s="207"/>
      <c r="D560" s="206"/>
      <c r="E560" s="206"/>
      <c r="F560" s="207"/>
      <c r="G560" s="206"/>
      <c r="H560" s="206"/>
      <c r="I560" s="206"/>
      <c r="J560" s="206"/>
      <c r="K560" s="206"/>
      <c r="L560" s="206"/>
      <c r="M560" s="206"/>
      <c r="N560" s="206"/>
      <c r="O560" s="206"/>
      <c r="P560" s="206"/>
      <c r="Q560" s="206"/>
      <c r="R560" s="208"/>
      <c r="S560" s="208"/>
      <c r="T560" s="208"/>
      <c r="U560" s="208"/>
    </row>
    <row r="561" spans="1:21" ht="14.25" customHeight="1">
      <c r="A561" s="206"/>
      <c r="B561" s="206"/>
      <c r="C561" s="207"/>
      <c r="D561" s="206"/>
      <c r="E561" s="206"/>
      <c r="F561" s="207"/>
      <c r="G561" s="206"/>
      <c r="H561" s="206"/>
      <c r="I561" s="206"/>
      <c r="J561" s="206"/>
      <c r="K561" s="206"/>
      <c r="L561" s="206"/>
      <c r="M561" s="206"/>
      <c r="N561" s="206"/>
      <c r="O561" s="206"/>
      <c r="P561" s="206"/>
      <c r="Q561" s="206"/>
      <c r="R561" s="208"/>
      <c r="S561" s="208"/>
      <c r="T561" s="208"/>
      <c r="U561" s="208"/>
    </row>
    <row r="562" spans="1:21" ht="14.25" customHeight="1">
      <c r="A562" s="206"/>
      <c r="B562" s="206"/>
      <c r="C562" s="207"/>
      <c r="D562" s="206"/>
      <c r="E562" s="206"/>
      <c r="F562" s="207"/>
      <c r="G562" s="206"/>
      <c r="H562" s="206"/>
      <c r="I562" s="206"/>
      <c r="J562" s="206"/>
      <c r="K562" s="206"/>
      <c r="L562" s="206"/>
      <c r="M562" s="206"/>
      <c r="N562" s="206"/>
      <c r="O562" s="206"/>
      <c r="P562" s="206"/>
      <c r="Q562" s="206"/>
      <c r="R562" s="208"/>
      <c r="S562" s="208"/>
      <c r="T562" s="208"/>
      <c r="U562" s="208"/>
    </row>
    <row r="563" spans="1:21" ht="14.25" customHeight="1">
      <c r="A563" s="206"/>
      <c r="B563" s="206"/>
      <c r="C563" s="207"/>
      <c r="D563" s="206"/>
      <c r="E563" s="206"/>
      <c r="F563" s="207"/>
      <c r="G563" s="206"/>
      <c r="H563" s="206"/>
      <c r="I563" s="206"/>
      <c r="J563" s="206"/>
      <c r="K563" s="206"/>
      <c r="L563" s="206"/>
      <c r="M563" s="206"/>
      <c r="N563" s="206"/>
      <c r="O563" s="206"/>
      <c r="P563" s="206"/>
      <c r="Q563" s="206"/>
      <c r="R563" s="208"/>
      <c r="S563" s="208"/>
      <c r="T563" s="208"/>
      <c r="U563" s="208"/>
    </row>
    <row r="564" spans="1:21" ht="14.25" customHeight="1">
      <c r="A564" s="206"/>
      <c r="B564" s="206"/>
      <c r="C564" s="207"/>
      <c r="D564" s="206"/>
      <c r="E564" s="206"/>
      <c r="F564" s="207"/>
      <c r="G564" s="206"/>
      <c r="H564" s="206"/>
      <c r="I564" s="206"/>
      <c r="J564" s="206"/>
      <c r="K564" s="206"/>
      <c r="L564" s="206"/>
      <c r="M564" s="206"/>
      <c r="N564" s="206"/>
      <c r="O564" s="206"/>
      <c r="P564" s="206"/>
      <c r="Q564" s="206"/>
      <c r="R564" s="208"/>
      <c r="S564" s="208"/>
      <c r="T564" s="208"/>
      <c r="U564" s="208"/>
    </row>
    <row r="565" spans="1:21" ht="14.25" customHeight="1">
      <c r="A565" s="206"/>
      <c r="B565" s="206"/>
      <c r="C565" s="207"/>
      <c r="D565" s="206"/>
      <c r="E565" s="206"/>
      <c r="F565" s="207"/>
      <c r="G565" s="206"/>
      <c r="H565" s="206"/>
      <c r="I565" s="206"/>
      <c r="J565" s="206"/>
      <c r="K565" s="206"/>
      <c r="L565" s="206"/>
      <c r="M565" s="206"/>
      <c r="N565" s="206"/>
      <c r="O565" s="206"/>
      <c r="P565" s="206"/>
      <c r="Q565" s="206"/>
      <c r="R565" s="208"/>
      <c r="S565" s="208"/>
      <c r="T565" s="208"/>
      <c r="U565" s="208"/>
    </row>
    <row r="566" spans="1:21" ht="14.25" customHeight="1">
      <c r="A566" s="206"/>
      <c r="B566" s="206"/>
      <c r="C566" s="207"/>
      <c r="D566" s="206"/>
      <c r="E566" s="206"/>
      <c r="F566" s="207"/>
      <c r="G566" s="206"/>
      <c r="H566" s="206"/>
      <c r="I566" s="206"/>
      <c r="J566" s="206"/>
      <c r="K566" s="206"/>
      <c r="L566" s="206"/>
      <c r="M566" s="206"/>
      <c r="N566" s="206"/>
      <c r="O566" s="206"/>
      <c r="P566" s="206"/>
      <c r="Q566" s="206"/>
      <c r="R566" s="208"/>
      <c r="S566" s="208"/>
      <c r="T566" s="208"/>
      <c r="U566" s="208"/>
    </row>
    <row r="567" spans="1:21" ht="14.25" customHeight="1">
      <c r="A567" s="206"/>
      <c r="B567" s="206"/>
      <c r="C567" s="207"/>
      <c r="D567" s="206"/>
      <c r="E567" s="206"/>
      <c r="F567" s="207"/>
      <c r="G567" s="206"/>
      <c r="H567" s="206"/>
      <c r="I567" s="206"/>
      <c r="J567" s="206"/>
      <c r="K567" s="206"/>
      <c r="L567" s="206"/>
      <c r="M567" s="206"/>
      <c r="N567" s="206"/>
      <c r="O567" s="206"/>
      <c r="P567" s="206"/>
      <c r="Q567" s="206"/>
      <c r="R567" s="208"/>
      <c r="S567" s="208"/>
      <c r="T567" s="208"/>
      <c r="U567" s="208"/>
    </row>
    <row r="568" spans="1:21" ht="14.25" customHeight="1">
      <c r="A568" s="206"/>
      <c r="B568" s="206"/>
      <c r="C568" s="207"/>
      <c r="D568" s="206"/>
      <c r="E568" s="206"/>
      <c r="F568" s="207"/>
      <c r="G568" s="206"/>
      <c r="H568" s="206"/>
      <c r="I568" s="206"/>
      <c r="J568" s="206"/>
      <c r="K568" s="206"/>
      <c r="L568" s="206"/>
      <c r="M568" s="206"/>
      <c r="N568" s="206"/>
      <c r="O568" s="206"/>
      <c r="P568" s="206"/>
      <c r="Q568" s="206"/>
      <c r="R568" s="208"/>
      <c r="S568" s="208"/>
      <c r="T568" s="208"/>
      <c r="U568" s="208"/>
    </row>
    <row r="569" spans="1:21" ht="14.25" customHeight="1">
      <c r="A569" s="206"/>
      <c r="B569" s="206"/>
      <c r="C569" s="207"/>
      <c r="D569" s="206"/>
      <c r="E569" s="206"/>
      <c r="F569" s="207"/>
      <c r="G569" s="206"/>
      <c r="H569" s="206"/>
      <c r="I569" s="206"/>
      <c r="J569" s="206"/>
      <c r="K569" s="206"/>
      <c r="L569" s="206"/>
      <c r="M569" s="206"/>
      <c r="N569" s="206"/>
      <c r="O569" s="206"/>
      <c r="P569" s="206"/>
      <c r="Q569" s="206"/>
      <c r="R569" s="208"/>
      <c r="S569" s="208"/>
      <c r="T569" s="208"/>
      <c r="U569" s="208"/>
    </row>
    <row r="570" spans="1:21" ht="14.25" customHeight="1">
      <c r="A570" s="206"/>
      <c r="B570" s="206"/>
      <c r="C570" s="207"/>
      <c r="D570" s="206"/>
      <c r="E570" s="206"/>
      <c r="F570" s="207"/>
      <c r="G570" s="206"/>
      <c r="H570" s="206"/>
      <c r="I570" s="206"/>
      <c r="J570" s="206"/>
      <c r="K570" s="206"/>
      <c r="L570" s="206"/>
      <c r="M570" s="206"/>
      <c r="N570" s="206"/>
      <c r="O570" s="206"/>
      <c r="P570" s="206"/>
      <c r="Q570" s="206"/>
      <c r="R570" s="208"/>
      <c r="S570" s="208"/>
      <c r="T570" s="208"/>
      <c r="U570" s="208"/>
    </row>
    <row r="571" spans="1:21" ht="14.25" customHeight="1">
      <c r="A571" s="206"/>
      <c r="B571" s="206"/>
      <c r="C571" s="207"/>
      <c r="D571" s="206"/>
      <c r="E571" s="206"/>
      <c r="F571" s="207"/>
      <c r="G571" s="206"/>
      <c r="H571" s="206"/>
      <c r="I571" s="206"/>
      <c r="J571" s="206"/>
      <c r="K571" s="206"/>
      <c r="L571" s="206"/>
      <c r="M571" s="206"/>
      <c r="N571" s="206"/>
      <c r="O571" s="206"/>
      <c r="P571" s="206"/>
      <c r="Q571" s="206"/>
      <c r="R571" s="208"/>
      <c r="S571" s="208"/>
      <c r="T571" s="208"/>
      <c r="U571" s="208"/>
    </row>
    <row r="572" spans="1:21" ht="14.25" customHeight="1">
      <c r="A572" s="206"/>
      <c r="B572" s="206"/>
      <c r="C572" s="207"/>
      <c r="D572" s="206"/>
      <c r="E572" s="206"/>
      <c r="F572" s="207"/>
      <c r="G572" s="206"/>
      <c r="H572" s="206"/>
      <c r="I572" s="206"/>
      <c r="J572" s="206"/>
      <c r="K572" s="206"/>
      <c r="L572" s="206"/>
      <c r="M572" s="206"/>
      <c r="N572" s="206"/>
      <c r="O572" s="206"/>
      <c r="P572" s="206"/>
      <c r="Q572" s="206"/>
      <c r="R572" s="208"/>
      <c r="S572" s="208"/>
      <c r="T572" s="208"/>
      <c r="U572" s="208"/>
    </row>
    <row r="573" spans="1:21" ht="14.25" customHeight="1">
      <c r="A573" s="206"/>
      <c r="B573" s="206"/>
      <c r="C573" s="207"/>
      <c r="D573" s="206"/>
      <c r="E573" s="206"/>
      <c r="F573" s="207"/>
      <c r="G573" s="206"/>
      <c r="H573" s="206"/>
      <c r="I573" s="206"/>
      <c r="J573" s="206"/>
      <c r="K573" s="206"/>
      <c r="L573" s="206"/>
      <c r="M573" s="206"/>
      <c r="N573" s="206"/>
      <c r="O573" s="206"/>
      <c r="P573" s="206"/>
      <c r="Q573" s="206"/>
      <c r="R573" s="208"/>
      <c r="S573" s="208"/>
      <c r="T573" s="208"/>
      <c r="U573" s="208"/>
    </row>
    <row r="574" spans="1:21" ht="14.25" customHeight="1">
      <c r="A574" s="206"/>
      <c r="B574" s="206"/>
      <c r="C574" s="207"/>
      <c r="D574" s="206"/>
      <c r="E574" s="206"/>
      <c r="F574" s="207"/>
      <c r="G574" s="206"/>
      <c r="H574" s="206"/>
      <c r="I574" s="206"/>
      <c r="J574" s="206"/>
      <c r="K574" s="206"/>
      <c r="L574" s="206"/>
      <c r="M574" s="206"/>
      <c r="N574" s="206"/>
      <c r="O574" s="206"/>
      <c r="P574" s="206"/>
      <c r="Q574" s="206"/>
      <c r="R574" s="208"/>
      <c r="S574" s="208"/>
      <c r="T574" s="208"/>
      <c r="U574" s="208"/>
    </row>
    <row r="575" spans="1:21" ht="14.25" customHeight="1">
      <c r="A575" s="206"/>
      <c r="B575" s="206"/>
      <c r="C575" s="207"/>
      <c r="D575" s="206"/>
      <c r="E575" s="206"/>
      <c r="F575" s="207"/>
      <c r="G575" s="206"/>
      <c r="H575" s="206"/>
      <c r="I575" s="206"/>
      <c r="J575" s="206"/>
      <c r="K575" s="206"/>
      <c r="L575" s="206"/>
      <c r="M575" s="206"/>
      <c r="N575" s="206"/>
      <c r="O575" s="206"/>
      <c r="P575" s="206"/>
      <c r="Q575" s="206"/>
      <c r="R575" s="208"/>
      <c r="S575" s="208"/>
      <c r="T575" s="208"/>
      <c r="U575" s="208"/>
    </row>
    <row r="576" spans="1:21" ht="14.25" customHeight="1">
      <c r="A576" s="206"/>
      <c r="B576" s="206"/>
      <c r="C576" s="207"/>
      <c r="D576" s="206"/>
      <c r="E576" s="206"/>
      <c r="F576" s="207"/>
      <c r="G576" s="206"/>
      <c r="H576" s="206"/>
      <c r="I576" s="206"/>
      <c r="J576" s="206"/>
      <c r="K576" s="206"/>
      <c r="L576" s="206"/>
      <c r="M576" s="206"/>
      <c r="N576" s="206"/>
      <c r="O576" s="206"/>
      <c r="P576" s="206"/>
      <c r="Q576" s="206"/>
      <c r="R576" s="208"/>
      <c r="S576" s="208"/>
      <c r="T576" s="208"/>
      <c r="U576" s="208"/>
    </row>
    <row r="577" spans="1:21" ht="14.25" customHeight="1">
      <c r="A577" s="206"/>
      <c r="B577" s="206"/>
      <c r="C577" s="207"/>
      <c r="D577" s="206"/>
      <c r="E577" s="206"/>
      <c r="F577" s="207"/>
      <c r="G577" s="206"/>
      <c r="H577" s="206"/>
      <c r="I577" s="206"/>
      <c r="J577" s="206"/>
      <c r="K577" s="206"/>
      <c r="L577" s="206"/>
      <c r="M577" s="206"/>
      <c r="N577" s="206"/>
      <c r="O577" s="206"/>
      <c r="P577" s="206"/>
      <c r="Q577" s="206"/>
      <c r="R577" s="208"/>
      <c r="S577" s="208"/>
      <c r="T577" s="208"/>
      <c r="U577" s="208"/>
    </row>
    <row r="578" spans="1:21" ht="14.25" customHeight="1">
      <c r="A578" s="206"/>
      <c r="B578" s="206"/>
      <c r="C578" s="207"/>
      <c r="D578" s="206"/>
      <c r="E578" s="206"/>
      <c r="F578" s="207"/>
      <c r="G578" s="206"/>
      <c r="H578" s="206"/>
      <c r="I578" s="206"/>
      <c r="J578" s="206"/>
      <c r="K578" s="206"/>
      <c r="L578" s="206"/>
      <c r="M578" s="206"/>
      <c r="N578" s="206"/>
      <c r="O578" s="206"/>
      <c r="P578" s="206"/>
      <c r="Q578" s="206"/>
      <c r="R578" s="208"/>
      <c r="S578" s="208"/>
      <c r="T578" s="208"/>
      <c r="U578" s="208"/>
    </row>
    <row r="579" spans="1:21" ht="14.25" customHeight="1">
      <c r="A579" s="206"/>
      <c r="B579" s="206"/>
      <c r="C579" s="207"/>
      <c r="D579" s="206"/>
      <c r="E579" s="206"/>
      <c r="F579" s="207"/>
      <c r="G579" s="206"/>
      <c r="H579" s="206"/>
      <c r="I579" s="206"/>
      <c r="J579" s="206"/>
      <c r="K579" s="206"/>
      <c r="L579" s="206"/>
      <c r="M579" s="206"/>
      <c r="N579" s="206"/>
      <c r="O579" s="206"/>
      <c r="P579" s="206"/>
      <c r="Q579" s="206"/>
      <c r="R579" s="208"/>
      <c r="S579" s="208"/>
      <c r="T579" s="208"/>
      <c r="U579" s="208"/>
    </row>
    <row r="580" spans="1:21" ht="14.25" customHeight="1">
      <c r="A580" s="206"/>
      <c r="B580" s="206"/>
      <c r="C580" s="207"/>
      <c r="D580" s="206"/>
      <c r="E580" s="206"/>
      <c r="F580" s="207"/>
      <c r="G580" s="206"/>
      <c r="H580" s="206"/>
      <c r="I580" s="206"/>
      <c r="J580" s="206"/>
      <c r="K580" s="206"/>
      <c r="L580" s="206"/>
      <c r="M580" s="206"/>
      <c r="N580" s="206"/>
      <c r="O580" s="206"/>
      <c r="P580" s="206"/>
      <c r="Q580" s="206"/>
      <c r="R580" s="208"/>
      <c r="S580" s="208"/>
      <c r="T580" s="208"/>
      <c r="U580" s="208"/>
    </row>
    <row r="581" spans="1:21" ht="14.25" customHeight="1">
      <c r="A581" s="206"/>
      <c r="B581" s="206"/>
      <c r="C581" s="207"/>
      <c r="D581" s="206"/>
      <c r="E581" s="206"/>
      <c r="F581" s="207"/>
      <c r="G581" s="206"/>
      <c r="H581" s="206"/>
      <c r="I581" s="206"/>
      <c r="J581" s="206"/>
      <c r="K581" s="206"/>
      <c r="L581" s="206"/>
      <c r="M581" s="206"/>
      <c r="N581" s="206"/>
      <c r="O581" s="206"/>
      <c r="P581" s="206"/>
      <c r="Q581" s="206"/>
      <c r="R581" s="208"/>
      <c r="S581" s="208"/>
      <c r="T581" s="208"/>
      <c r="U581" s="208"/>
    </row>
    <row r="582" spans="1:21" ht="14.25" customHeight="1">
      <c r="A582" s="206"/>
      <c r="B582" s="206"/>
      <c r="C582" s="207"/>
      <c r="D582" s="206"/>
      <c r="E582" s="206"/>
      <c r="F582" s="207"/>
      <c r="G582" s="206"/>
      <c r="H582" s="206"/>
      <c r="I582" s="206"/>
      <c r="J582" s="206"/>
      <c r="K582" s="206"/>
      <c r="L582" s="206"/>
      <c r="M582" s="206"/>
      <c r="N582" s="206"/>
      <c r="O582" s="206"/>
      <c r="P582" s="206"/>
      <c r="Q582" s="206"/>
      <c r="R582" s="208"/>
      <c r="S582" s="208"/>
      <c r="T582" s="208"/>
      <c r="U582" s="208"/>
    </row>
    <row r="583" spans="1:21" ht="14.25" customHeight="1">
      <c r="A583" s="206"/>
      <c r="B583" s="206"/>
      <c r="C583" s="207"/>
      <c r="D583" s="206"/>
      <c r="E583" s="206"/>
      <c r="F583" s="207"/>
      <c r="G583" s="206"/>
      <c r="H583" s="206"/>
      <c r="I583" s="206"/>
      <c r="J583" s="206"/>
      <c r="K583" s="206"/>
      <c r="L583" s="206"/>
      <c r="M583" s="206"/>
      <c r="N583" s="206"/>
      <c r="O583" s="206"/>
      <c r="P583" s="206"/>
      <c r="Q583" s="206"/>
      <c r="R583" s="208"/>
      <c r="S583" s="208"/>
      <c r="T583" s="208"/>
      <c r="U583" s="208"/>
    </row>
    <row r="584" spans="1:21" ht="14.25" customHeight="1">
      <c r="A584" s="206"/>
      <c r="B584" s="206"/>
      <c r="C584" s="207"/>
      <c r="D584" s="206"/>
      <c r="E584" s="206"/>
      <c r="F584" s="207"/>
      <c r="G584" s="206"/>
      <c r="H584" s="206"/>
      <c r="I584" s="206"/>
      <c r="J584" s="206"/>
      <c r="K584" s="206"/>
      <c r="L584" s="206"/>
      <c r="M584" s="206"/>
      <c r="N584" s="206"/>
      <c r="O584" s="206"/>
      <c r="P584" s="206"/>
      <c r="Q584" s="206"/>
      <c r="R584" s="208"/>
      <c r="S584" s="208"/>
      <c r="T584" s="208"/>
      <c r="U584" s="208"/>
    </row>
    <row r="585" spans="1:21" ht="14.25" customHeight="1">
      <c r="A585" s="206"/>
      <c r="B585" s="206"/>
      <c r="C585" s="207"/>
      <c r="D585" s="206"/>
      <c r="E585" s="206"/>
      <c r="F585" s="207"/>
      <c r="G585" s="206"/>
      <c r="H585" s="206"/>
      <c r="I585" s="206"/>
      <c r="J585" s="206"/>
      <c r="K585" s="206"/>
      <c r="L585" s="206"/>
      <c r="M585" s="206"/>
      <c r="N585" s="206"/>
      <c r="O585" s="206"/>
      <c r="P585" s="206"/>
      <c r="Q585" s="206"/>
      <c r="R585" s="208"/>
      <c r="S585" s="208"/>
      <c r="T585" s="208"/>
      <c r="U585" s="208"/>
    </row>
    <row r="586" spans="1:21" ht="14.25" customHeight="1">
      <c r="A586" s="206"/>
      <c r="B586" s="206"/>
      <c r="C586" s="207"/>
      <c r="D586" s="206"/>
      <c r="E586" s="206"/>
      <c r="F586" s="207"/>
      <c r="G586" s="206"/>
      <c r="H586" s="206"/>
      <c r="I586" s="206"/>
      <c r="J586" s="206"/>
      <c r="K586" s="206"/>
      <c r="L586" s="206"/>
      <c r="M586" s="206"/>
      <c r="N586" s="206"/>
      <c r="O586" s="206"/>
      <c r="P586" s="206"/>
      <c r="Q586" s="206"/>
      <c r="R586" s="208"/>
      <c r="S586" s="208"/>
      <c r="T586" s="208"/>
      <c r="U586" s="208"/>
    </row>
    <row r="587" spans="1:21" ht="14.25" customHeight="1">
      <c r="A587" s="206"/>
      <c r="B587" s="206"/>
      <c r="C587" s="207"/>
      <c r="D587" s="206"/>
      <c r="E587" s="206"/>
      <c r="F587" s="207"/>
      <c r="G587" s="206"/>
      <c r="H587" s="206"/>
      <c r="I587" s="206"/>
      <c r="J587" s="206"/>
      <c r="K587" s="206"/>
      <c r="L587" s="206"/>
      <c r="M587" s="206"/>
      <c r="N587" s="206"/>
      <c r="O587" s="206"/>
      <c r="P587" s="206"/>
      <c r="Q587" s="206"/>
      <c r="R587" s="208"/>
      <c r="S587" s="208"/>
      <c r="T587" s="208"/>
      <c r="U587" s="208"/>
    </row>
    <row r="588" spans="1:21" ht="14.25" customHeight="1">
      <c r="A588" s="206"/>
      <c r="B588" s="206"/>
      <c r="C588" s="207"/>
      <c r="D588" s="206"/>
      <c r="E588" s="206"/>
      <c r="F588" s="207"/>
      <c r="G588" s="206"/>
      <c r="H588" s="206"/>
      <c r="I588" s="206"/>
      <c r="J588" s="206"/>
      <c r="K588" s="206"/>
      <c r="L588" s="206"/>
      <c r="M588" s="206"/>
      <c r="N588" s="206"/>
      <c r="O588" s="206"/>
      <c r="P588" s="206"/>
      <c r="Q588" s="206"/>
      <c r="R588" s="208"/>
      <c r="S588" s="208"/>
      <c r="T588" s="208"/>
      <c r="U588" s="208"/>
    </row>
    <row r="589" spans="1:21" ht="14.25" customHeight="1">
      <c r="A589" s="206"/>
      <c r="B589" s="206"/>
      <c r="C589" s="207"/>
      <c r="D589" s="206"/>
      <c r="E589" s="206"/>
      <c r="F589" s="207"/>
      <c r="G589" s="206"/>
      <c r="H589" s="206"/>
      <c r="I589" s="206"/>
      <c r="J589" s="206"/>
      <c r="K589" s="206"/>
      <c r="L589" s="206"/>
      <c r="M589" s="206"/>
      <c r="N589" s="206"/>
      <c r="O589" s="206"/>
      <c r="P589" s="206"/>
      <c r="Q589" s="206"/>
      <c r="R589" s="208"/>
      <c r="S589" s="208"/>
      <c r="T589" s="208"/>
      <c r="U589" s="208"/>
    </row>
    <row r="590" spans="1:21" ht="14.25" customHeight="1">
      <c r="A590" s="206"/>
      <c r="B590" s="206"/>
      <c r="C590" s="207"/>
      <c r="D590" s="206"/>
      <c r="E590" s="206"/>
      <c r="F590" s="207"/>
      <c r="G590" s="206"/>
      <c r="H590" s="206"/>
      <c r="I590" s="206"/>
      <c r="J590" s="206"/>
      <c r="K590" s="206"/>
      <c r="L590" s="206"/>
      <c r="M590" s="206"/>
      <c r="N590" s="206"/>
      <c r="O590" s="206"/>
      <c r="P590" s="206"/>
      <c r="Q590" s="206"/>
      <c r="R590" s="208"/>
      <c r="S590" s="208"/>
      <c r="T590" s="208"/>
      <c r="U590" s="208"/>
    </row>
    <row r="591" spans="1:21" ht="14.25" customHeight="1">
      <c r="A591" s="206"/>
      <c r="B591" s="206"/>
      <c r="C591" s="207"/>
      <c r="D591" s="206"/>
      <c r="E591" s="206"/>
      <c r="F591" s="207"/>
      <c r="G591" s="206"/>
      <c r="H591" s="206"/>
      <c r="I591" s="206"/>
      <c r="J591" s="206"/>
      <c r="K591" s="206"/>
      <c r="L591" s="206"/>
      <c r="M591" s="206"/>
      <c r="N591" s="206"/>
      <c r="O591" s="206"/>
      <c r="P591" s="206"/>
      <c r="Q591" s="206"/>
      <c r="R591" s="208"/>
      <c r="S591" s="208"/>
      <c r="T591" s="208"/>
      <c r="U591" s="208"/>
    </row>
    <row r="592" spans="1:21" ht="14.25" customHeight="1">
      <c r="A592" s="206"/>
      <c r="B592" s="206"/>
      <c r="C592" s="207"/>
      <c r="D592" s="206"/>
      <c r="E592" s="206"/>
      <c r="F592" s="207"/>
      <c r="G592" s="206"/>
      <c r="H592" s="206"/>
      <c r="I592" s="206"/>
      <c r="J592" s="206"/>
      <c r="K592" s="206"/>
      <c r="L592" s="206"/>
      <c r="M592" s="206"/>
      <c r="N592" s="206"/>
      <c r="O592" s="206"/>
      <c r="P592" s="206"/>
      <c r="Q592" s="206"/>
      <c r="R592" s="208"/>
      <c r="S592" s="208"/>
      <c r="T592" s="208"/>
      <c r="U592" s="208"/>
    </row>
    <row r="593" spans="1:21" ht="14.25" customHeight="1">
      <c r="A593" s="206"/>
      <c r="B593" s="206"/>
      <c r="C593" s="207"/>
      <c r="D593" s="206"/>
      <c r="E593" s="206"/>
      <c r="F593" s="207"/>
      <c r="G593" s="206"/>
      <c r="H593" s="206"/>
      <c r="I593" s="206"/>
      <c r="J593" s="206"/>
      <c r="K593" s="206"/>
      <c r="L593" s="206"/>
      <c r="M593" s="206"/>
      <c r="N593" s="206"/>
      <c r="O593" s="206"/>
      <c r="P593" s="206"/>
      <c r="Q593" s="206"/>
      <c r="R593" s="208"/>
      <c r="S593" s="208"/>
      <c r="T593" s="208"/>
      <c r="U593" s="208"/>
    </row>
    <row r="594" spans="1:21" ht="14.25" customHeight="1">
      <c r="A594" s="206"/>
      <c r="B594" s="206"/>
      <c r="C594" s="207"/>
      <c r="D594" s="206"/>
      <c r="E594" s="206"/>
      <c r="F594" s="207"/>
      <c r="G594" s="206"/>
      <c r="H594" s="206"/>
      <c r="I594" s="206"/>
      <c r="J594" s="206"/>
      <c r="K594" s="206"/>
      <c r="L594" s="206"/>
      <c r="M594" s="206"/>
      <c r="N594" s="206"/>
      <c r="O594" s="206"/>
      <c r="P594" s="206"/>
      <c r="Q594" s="206"/>
      <c r="R594" s="208"/>
      <c r="S594" s="208"/>
      <c r="T594" s="208"/>
      <c r="U594" s="208"/>
    </row>
    <row r="595" spans="1:21" ht="14.25" customHeight="1">
      <c r="A595" s="206"/>
      <c r="B595" s="206"/>
      <c r="C595" s="207"/>
      <c r="D595" s="206"/>
      <c r="E595" s="206"/>
      <c r="F595" s="207"/>
      <c r="G595" s="206"/>
      <c r="H595" s="206"/>
      <c r="I595" s="206"/>
      <c r="J595" s="206"/>
      <c r="K595" s="206"/>
      <c r="L595" s="206"/>
      <c r="M595" s="206"/>
      <c r="N595" s="206"/>
      <c r="O595" s="206"/>
      <c r="P595" s="206"/>
      <c r="Q595" s="206"/>
      <c r="R595" s="208"/>
      <c r="S595" s="208"/>
      <c r="T595" s="208"/>
      <c r="U595" s="208"/>
    </row>
    <row r="596" spans="1:21" ht="14.25" customHeight="1">
      <c r="A596" s="206"/>
      <c r="B596" s="206"/>
      <c r="C596" s="207"/>
      <c r="D596" s="206"/>
      <c r="E596" s="206"/>
      <c r="F596" s="207"/>
      <c r="G596" s="206"/>
      <c r="H596" s="206"/>
      <c r="I596" s="206"/>
      <c r="J596" s="206"/>
      <c r="K596" s="206"/>
      <c r="L596" s="206"/>
      <c r="M596" s="206"/>
      <c r="N596" s="206"/>
      <c r="O596" s="206"/>
      <c r="P596" s="206"/>
      <c r="Q596" s="206"/>
      <c r="R596" s="208"/>
      <c r="S596" s="208"/>
      <c r="T596" s="208"/>
      <c r="U596" s="208"/>
    </row>
    <row r="597" spans="1:21" ht="14.25" customHeight="1">
      <c r="A597" s="206"/>
      <c r="B597" s="206"/>
      <c r="C597" s="207"/>
      <c r="D597" s="206"/>
      <c r="E597" s="206"/>
      <c r="F597" s="207"/>
      <c r="G597" s="206"/>
      <c r="H597" s="206"/>
      <c r="I597" s="206"/>
      <c r="J597" s="206"/>
      <c r="K597" s="206"/>
      <c r="L597" s="206"/>
      <c r="M597" s="206"/>
      <c r="N597" s="206"/>
      <c r="O597" s="206"/>
      <c r="P597" s="206"/>
      <c r="Q597" s="206"/>
      <c r="R597" s="208"/>
      <c r="S597" s="208"/>
      <c r="T597" s="208"/>
      <c r="U597" s="208"/>
    </row>
    <row r="598" spans="1:21" ht="14.25" customHeight="1">
      <c r="A598" s="206"/>
      <c r="B598" s="206"/>
      <c r="C598" s="207"/>
      <c r="D598" s="206"/>
      <c r="E598" s="206"/>
      <c r="F598" s="207"/>
      <c r="G598" s="206"/>
      <c r="H598" s="206"/>
      <c r="I598" s="206"/>
      <c r="J598" s="206"/>
      <c r="K598" s="206"/>
      <c r="L598" s="206"/>
      <c r="M598" s="206"/>
      <c r="N598" s="206"/>
      <c r="O598" s="206"/>
      <c r="P598" s="206"/>
      <c r="Q598" s="206"/>
      <c r="R598" s="208"/>
      <c r="S598" s="208"/>
      <c r="T598" s="208"/>
      <c r="U598" s="208"/>
    </row>
    <row r="599" spans="1:21" ht="14.25" customHeight="1">
      <c r="A599" s="206"/>
      <c r="B599" s="206"/>
      <c r="C599" s="207"/>
      <c r="D599" s="206"/>
      <c r="E599" s="206"/>
      <c r="F599" s="207"/>
      <c r="G599" s="206"/>
      <c r="H599" s="206"/>
      <c r="I599" s="206"/>
      <c r="J599" s="206"/>
      <c r="K599" s="206"/>
      <c r="L599" s="206"/>
      <c r="M599" s="206"/>
      <c r="N599" s="206"/>
      <c r="O599" s="206"/>
      <c r="P599" s="206"/>
      <c r="Q599" s="206"/>
      <c r="R599" s="208"/>
      <c r="S599" s="208"/>
      <c r="T599" s="208"/>
      <c r="U599" s="208"/>
    </row>
    <row r="600" spans="1:21" ht="14.25" customHeight="1">
      <c r="A600" s="206"/>
      <c r="B600" s="206"/>
      <c r="C600" s="207"/>
      <c r="D600" s="206"/>
      <c r="E600" s="206"/>
      <c r="F600" s="207"/>
      <c r="G600" s="206"/>
      <c r="H600" s="206"/>
      <c r="I600" s="206"/>
      <c r="J600" s="206"/>
      <c r="K600" s="206"/>
      <c r="L600" s="206"/>
      <c r="M600" s="206"/>
      <c r="N600" s="206"/>
      <c r="O600" s="206"/>
      <c r="P600" s="206"/>
      <c r="Q600" s="206"/>
      <c r="R600" s="208"/>
      <c r="S600" s="208"/>
      <c r="T600" s="208"/>
      <c r="U600" s="208"/>
    </row>
    <row r="601" spans="1:21" ht="14.25" customHeight="1">
      <c r="A601" s="206"/>
      <c r="B601" s="206"/>
      <c r="C601" s="207"/>
      <c r="D601" s="206"/>
      <c r="E601" s="206"/>
      <c r="F601" s="207"/>
      <c r="G601" s="206"/>
      <c r="H601" s="206"/>
      <c r="I601" s="206"/>
      <c r="J601" s="206"/>
      <c r="K601" s="206"/>
      <c r="L601" s="206"/>
      <c r="M601" s="206"/>
      <c r="N601" s="206"/>
      <c r="O601" s="206"/>
      <c r="P601" s="206"/>
      <c r="Q601" s="206"/>
      <c r="R601" s="208"/>
      <c r="S601" s="208"/>
      <c r="T601" s="208"/>
      <c r="U601" s="208"/>
    </row>
    <row r="602" spans="1:21" ht="14.25" customHeight="1">
      <c r="A602" s="206"/>
      <c r="B602" s="206"/>
      <c r="C602" s="207"/>
      <c r="D602" s="206"/>
      <c r="E602" s="206"/>
      <c r="F602" s="207"/>
      <c r="G602" s="206"/>
      <c r="H602" s="206"/>
      <c r="I602" s="206"/>
      <c r="J602" s="206"/>
      <c r="K602" s="206"/>
      <c r="L602" s="206"/>
      <c r="M602" s="206"/>
      <c r="N602" s="206"/>
      <c r="O602" s="206"/>
      <c r="P602" s="206"/>
      <c r="Q602" s="206"/>
      <c r="R602" s="208"/>
      <c r="S602" s="208"/>
      <c r="T602" s="208"/>
      <c r="U602" s="208"/>
    </row>
    <row r="603" spans="1:21" ht="14.25" customHeight="1">
      <c r="A603" s="206"/>
      <c r="B603" s="206"/>
      <c r="C603" s="207"/>
      <c r="D603" s="206"/>
      <c r="E603" s="206"/>
      <c r="F603" s="207"/>
      <c r="G603" s="206"/>
      <c r="H603" s="206"/>
      <c r="I603" s="206"/>
      <c r="J603" s="206"/>
      <c r="K603" s="206"/>
      <c r="L603" s="206"/>
      <c r="M603" s="206"/>
      <c r="N603" s="206"/>
      <c r="O603" s="206"/>
      <c r="P603" s="206"/>
      <c r="Q603" s="206"/>
      <c r="R603" s="208"/>
      <c r="S603" s="208"/>
      <c r="T603" s="208"/>
      <c r="U603" s="208"/>
    </row>
    <row r="604" spans="1:21" ht="14.25" customHeight="1">
      <c r="A604" s="206"/>
      <c r="B604" s="206"/>
      <c r="C604" s="207"/>
      <c r="D604" s="206"/>
      <c r="E604" s="206"/>
      <c r="F604" s="207"/>
      <c r="G604" s="206"/>
      <c r="H604" s="206"/>
      <c r="I604" s="206"/>
      <c r="J604" s="206"/>
      <c r="K604" s="206"/>
      <c r="L604" s="206"/>
      <c r="M604" s="206"/>
      <c r="N604" s="206"/>
      <c r="O604" s="206"/>
      <c r="P604" s="206"/>
      <c r="Q604" s="206"/>
      <c r="R604" s="208"/>
      <c r="S604" s="208"/>
      <c r="T604" s="208"/>
      <c r="U604" s="208"/>
    </row>
    <row r="605" spans="1:21" ht="14.25" customHeight="1">
      <c r="A605" s="206"/>
      <c r="B605" s="206"/>
      <c r="C605" s="207"/>
      <c r="D605" s="206"/>
      <c r="E605" s="206"/>
      <c r="F605" s="207"/>
      <c r="G605" s="206"/>
      <c r="H605" s="206"/>
      <c r="I605" s="206"/>
      <c r="J605" s="206"/>
      <c r="K605" s="206"/>
      <c r="L605" s="206"/>
      <c r="M605" s="206"/>
      <c r="N605" s="206"/>
      <c r="O605" s="206"/>
      <c r="P605" s="206"/>
      <c r="Q605" s="206"/>
      <c r="R605" s="208"/>
      <c r="S605" s="208"/>
      <c r="T605" s="208"/>
      <c r="U605" s="208"/>
    </row>
    <row r="606" spans="1:21" ht="14.25" customHeight="1">
      <c r="A606" s="206"/>
      <c r="B606" s="206"/>
      <c r="C606" s="207"/>
      <c r="D606" s="206"/>
      <c r="E606" s="206"/>
      <c r="F606" s="207"/>
      <c r="G606" s="206"/>
      <c r="H606" s="206"/>
      <c r="I606" s="206"/>
      <c r="J606" s="206"/>
      <c r="K606" s="206"/>
      <c r="L606" s="206"/>
      <c r="M606" s="206"/>
      <c r="N606" s="206"/>
      <c r="O606" s="206"/>
      <c r="P606" s="206"/>
      <c r="Q606" s="206"/>
      <c r="R606" s="208"/>
      <c r="S606" s="208"/>
      <c r="T606" s="208"/>
      <c r="U606" s="208"/>
    </row>
    <row r="607" spans="1:21" ht="14.25" customHeight="1">
      <c r="A607" s="206"/>
      <c r="B607" s="206"/>
      <c r="C607" s="207"/>
      <c r="D607" s="206"/>
      <c r="E607" s="206"/>
      <c r="F607" s="207"/>
      <c r="G607" s="206"/>
      <c r="H607" s="206"/>
      <c r="I607" s="206"/>
      <c r="J607" s="206"/>
      <c r="K607" s="206"/>
      <c r="L607" s="206"/>
      <c r="M607" s="206"/>
      <c r="N607" s="206"/>
      <c r="O607" s="206"/>
      <c r="P607" s="206"/>
      <c r="Q607" s="206"/>
      <c r="R607" s="208"/>
      <c r="S607" s="208"/>
      <c r="T607" s="208"/>
      <c r="U607" s="208"/>
    </row>
    <row r="608" spans="1:21" ht="14.25" customHeight="1">
      <c r="A608" s="206"/>
      <c r="B608" s="206"/>
      <c r="C608" s="207"/>
      <c r="D608" s="206"/>
      <c r="E608" s="206"/>
      <c r="F608" s="207"/>
      <c r="G608" s="206"/>
      <c r="H608" s="206"/>
      <c r="I608" s="206"/>
      <c r="J608" s="206"/>
      <c r="K608" s="206"/>
      <c r="L608" s="206"/>
      <c r="M608" s="206"/>
      <c r="N608" s="206"/>
      <c r="O608" s="206"/>
      <c r="P608" s="206"/>
      <c r="Q608" s="206"/>
      <c r="R608" s="208"/>
      <c r="S608" s="208"/>
      <c r="T608" s="208"/>
      <c r="U608" s="208"/>
    </row>
    <row r="609" spans="1:21" ht="14.25" customHeight="1">
      <c r="A609" s="206"/>
      <c r="B609" s="206"/>
      <c r="C609" s="207"/>
      <c r="D609" s="206"/>
      <c r="E609" s="206"/>
      <c r="F609" s="207"/>
      <c r="G609" s="206"/>
      <c r="H609" s="206"/>
      <c r="I609" s="206"/>
      <c r="J609" s="206"/>
      <c r="K609" s="206"/>
      <c r="L609" s="206"/>
      <c r="M609" s="206"/>
      <c r="N609" s="206"/>
      <c r="O609" s="206"/>
      <c r="P609" s="206"/>
      <c r="Q609" s="206"/>
      <c r="R609" s="208"/>
      <c r="S609" s="208"/>
      <c r="T609" s="208"/>
      <c r="U609" s="208"/>
    </row>
    <row r="610" spans="1:21" ht="14.25" customHeight="1">
      <c r="A610" s="206"/>
      <c r="B610" s="206"/>
      <c r="C610" s="207"/>
      <c r="D610" s="206"/>
      <c r="E610" s="206"/>
      <c r="F610" s="207"/>
      <c r="G610" s="206"/>
      <c r="H610" s="206"/>
      <c r="I610" s="206"/>
      <c r="J610" s="206"/>
      <c r="K610" s="206"/>
      <c r="L610" s="206"/>
      <c r="M610" s="206"/>
      <c r="N610" s="206"/>
      <c r="O610" s="206"/>
      <c r="P610" s="206"/>
      <c r="Q610" s="206"/>
      <c r="R610" s="208"/>
      <c r="S610" s="208"/>
      <c r="T610" s="208"/>
      <c r="U610" s="208"/>
    </row>
    <row r="611" spans="1:21" ht="14.25" customHeight="1">
      <c r="A611" s="206"/>
      <c r="B611" s="206"/>
      <c r="C611" s="207"/>
      <c r="D611" s="206"/>
      <c r="E611" s="206"/>
      <c r="F611" s="207"/>
      <c r="G611" s="206"/>
      <c r="H611" s="206"/>
      <c r="I611" s="206"/>
      <c r="J611" s="206"/>
      <c r="K611" s="206"/>
      <c r="L611" s="206"/>
      <c r="M611" s="206"/>
      <c r="N611" s="206"/>
      <c r="O611" s="206"/>
      <c r="P611" s="206"/>
      <c r="Q611" s="206"/>
      <c r="R611" s="208"/>
      <c r="S611" s="208"/>
      <c r="T611" s="208"/>
      <c r="U611" s="208"/>
    </row>
    <row r="612" spans="1:21" ht="14.25" customHeight="1">
      <c r="A612" s="206"/>
      <c r="B612" s="206"/>
      <c r="C612" s="207"/>
      <c r="D612" s="206"/>
      <c r="E612" s="206"/>
      <c r="F612" s="207"/>
      <c r="G612" s="206"/>
      <c r="H612" s="206"/>
      <c r="I612" s="206"/>
      <c r="J612" s="206"/>
      <c r="K612" s="206"/>
      <c r="L612" s="206"/>
      <c r="M612" s="206"/>
      <c r="N612" s="206"/>
      <c r="O612" s="206"/>
      <c r="P612" s="206"/>
      <c r="Q612" s="206"/>
      <c r="R612" s="208"/>
      <c r="S612" s="208"/>
      <c r="T612" s="208"/>
      <c r="U612" s="208"/>
    </row>
    <row r="613" spans="1:21" ht="14.25" customHeight="1">
      <c r="A613" s="206"/>
      <c r="B613" s="206"/>
      <c r="C613" s="207"/>
      <c r="D613" s="206"/>
      <c r="E613" s="206"/>
      <c r="F613" s="207"/>
      <c r="G613" s="206"/>
      <c r="H613" s="206"/>
      <c r="I613" s="206"/>
      <c r="J613" s="206"/>
      <c r="K613" s="206"/>
      <c r="L613" s="206"/>
      <c r="M613" s="206"/>
      <c r="N613" s="206"/>
      <c r="O613" s="206"/>
      <c r="P613" s="206"/>
      <c r="Q613" s="206"/>
      <c r="R613" s="208"/>
      <c r="S613" s="208"/>
      <c r="T613" s="208"/>
      <c r="U613" s="208"/>
    </row>
    <row r="614" spans="1:21" ht="14.25" customHeight="1">
      <c r="A614" s="206"/>
      <c r="B614" s="206"/>
      <c r="C614" s="207"/>
      <c r="D614" s="206"/>
      <c r="E614" s="206"/>
      <c r="F614" s="207"/>
      <c r="G614" s="206"/>
      <c r="H614" s="206"/>
      <c r="I614" s="206"/>
      <c r="J614" s="206"/>
      <c r="K614" s="206"/>
      <c r="L614" s="206"/>
      <c r="M614" s="206"/>
      <c r="N614" s="206"/>
      <c r="O614" s="206"/>
      <c r="P614" s="206"/>
      <c r="Q614" s="206"/>
      <c r="R614" s="208"/>
      <c r="S614" s="208"/>
      <c r="T614" s="208"/>
      <c r="U614" s="208"/>
    </row>
    <row r="615" spans="1:21" ht="14.25" customHeight="1">
      <c r="A615" s="206"/>
      <c r="B615" s="206"/>
      <c r="C615" s="207"/>
      <c r="D615" s="206"/>
      <c r="E615" s="206"/>
      <c r="F615" s="207"/>
      <c r="G615" s="206"/>
      <c r="H615" s="206"/>
      <c r="I615" s="206"/>
      <c r="J615" s="206"/>
      <c r="K615" s="206"/>
      <c r="L615" s="206"/>
      <c r="M615" s="206"/>
      <c r="N615" s="206"/>
      <c r="O615" s="206"/>
      <c r="P615" s="206"/>
      <c r="Q615" s="206"/>
      <c r="R615" s="208"/>
      <c r="S615" s="208"/>
      <c r="T615" s="208"/>
      <c r="U615" s="208"/>
    </row>
    <row r="616" spans="1:21" ht="14.25" customHeight="1">
      <c r="A616" s="206"/>
      <c r="B616" s="206"/>
      <c r="C616" s="207"/>
      <c r="D616" s="206"/>
      <c r="E616" s="206"/>
      <c r="F616" s="207"/>
      <c r="G616" s="206"/>
      <c r="H616" s="206"/>
      <c r="I616" s="206"/>
      <c r="J616" s="206"/>
      <c r="K616" s="206"/>
      <c r="L616" s="206"/>
      <c r="M616" s="206"/>
      <c r="N616" s="206"/>
      <c r="O616" s="206"/>
      <c r="P616" s="206"/>
      <c r="Q616" s="206"/>
      <c r="R616" s="208"/>
      <c r="S616" s="208"/>
      <c r="T616" s="208"/>
      <c r="U616" s="208"/>
    </row>
    <row r="617" spans="1:21" ht="14.25" customHeight="1">
      <c r="A617" s="206"/>
      <c r="B617" s="206"/>
      <c r="C617" s="207"/>
      <c r="D617" s="206"/>
      <c r="E617" s="206"/>
      <c r="F617" s="207"/>
      <c r="G617" s="206"/>
      <c r="H617" s="206"/>
      <c r="I617" s="206"/>
      <c r="J617" s="206"/>
      <c r="K617" s="206"/>
      <c r="L617" s="206"/>
      <c r="M617" s="206"/>
      <c r="N617" s="206"/>
      <c r="O617" s="206"/>
      <c r="P617" s="206"/>
      <c r="Q617" s="206"/>
      <c r="R617" s="208"/>
      <c r="S617" s="208"/>
      <c r="T617" s="208"/>
      <c r="U617" s="208"/>
    </row>
    <row r="618" spans="1:21" ht="14.25" customHeight="1">
      <c r="A618" s="206"/>
      <c r="B618" s="206"/>
      <c r="C618" s="207"/>
      <c r="D618" s="206"/>
      <c r="E618" s="206"/>
      <c r="F618" s="207"/>
      <c r="G618" s="206"/>
      <c r="H618" s="206"/>
      <c r="I618" s="206"/>
      <c r="J618" s="206"/>
      <c r="K618" s="206"/>
      <c r="L618" s="206"/>
      <c r="M618" s="206"/>
      <c r="N618" s="206"/>
      <c r="O618" s="206"/>
      <c r="P618" s="206"/>
      <c r="Q618" s="206"/>
      <c r="R618" s="208"/>
      <c r="S618" s="208"/>
      <c r="T618" s="208"/>
      <c r="U618" s="208"/>
    </row>
    <row r="619" spans="1:21" ht="14.25" customHeight="1">
      <c r="A619" s="206"/>
      <c r="B619" s="206"/>
      <c r="C619" s="207"/>
      <c r="D619" s="206"/>
      <c r="E619" s="206"/>
      <c r="F619" s="207"/>
      <c r="G619" s="206"/>
      <c r="H619" s="206"/>
      <c r="I619" s="206"/>
      <c r="J619" s="206"/>
      <c r="K619" s="206"/>
      <c r="L619" s="206"/>
      <c r="M619" s="206"/>
      <c r="N619" s="206"/>
      <c r="O619" s="206"/>
      <c r="P619" s="206"/>
      <c r="Q619" s="206"/>
      <c r="R619" s="208"/>
      <c r="S619" s="208"/>
      <c r="T619" s="208"/>
      <c r="U619" s="208"/>
    </row>
    <row r="620" spans="1:21" ht="14.25" customHeight="1">
      <c r="A620" s="206"/>
      <c r="B620" s="206"/>
      <c r="C620" s="207"/>
      <c r="D620" s="206"/>
      <c r="E620" s="206"/>
      <c r="F620" s="207"/>
      <c r="G620" s="206"/>
      <c r="H620" s="206"/>
      <c r="I620" s="206"/>
      <c r="J620" s="206"/>
      <c r="K620" s="206"/>
      <c r="L620" s="206"/>
      <c r="M620" s="206"/>
      <c r="N620" s="206"/>
      <c r="O620" s="206"/>
      <c r="P620" s="206"/>
      <c r="Q620" s="206"/>
      <c r="R620" s="208"/>
      <c r="S620" s="208"/>
      <c r="T620" s="208"/>
      <c r="U620" s="208"/>
    </row>
    <row r="621" spans="1:21" ht="14.25" customHeight="1">
      <c r="A621" s="206"/>
      <c r="B621" s="206"/>
      <c r="C621" s="207"/>
      <c r="D621" s="206"/>
      <c r="E621" s="206"/>
      <c r="F621" s="207"/>
      <c r="G621" s="206"/>
      <c r="H621" s="206"/>
      <c r="I621" s="206"/>
      <c r="J621" s="206"/>
      <c r="K621" s="206"/>
      <c r="L621" s="206"/>
      <c r="M621" s="206"/>
      <c r="N621" s="206"/>
      <c r="O621" s="206"/>
      <c r="P621" s="206"/>
      <c r="Q621" s="206"/>
      <c r="R621" s="208"/>
      <c r="S621" s="208"/>
      <c r="T621" s="208"/>
      <c r="U621" s="208"/>
    </row>
    <row r="622" spans="1:21" ht="14.25" customHeight="1">
      <c r="A622" s="206"/>
      <c r="B622" s="206"/>
      <c r="C622" s="207"/>
      <c r="D622" s="206"/>
      <c r="E622" s="206"/>
      <c r="F622" s="207"/>
      <c r="G622" s="206"/>
      <c r="H622" s="206"/>
      <c r="I622" s="206"/>
      <c r="J622" s="206"/>
      <c r="K622" s="206"/>
      <c r="L622" s="206"/>
      <c r="M622" s="206"/>
      <c r="N622" s="206"/>
      <c r="O622" s="206"/>
      <c r="P622" s="206"/>
      <c r="Q622" s="206"/>
      <c r="R622" s="208"/>
      <c r="S622" s="208"/>
      <c r="T622" s="208"/>
      <c r="U622" s="208"/>
    </row>
    <row r="623" spans="1:21" ht="14.25" customHeight="1">
      <c r="A623" s="206"/>
      <c r="B623" s="206"/>
      <c r="C623" s="207"/>
      <c r="D623" s="206"/>
      <c r="E623" s="206"/>
      <c r="F623" s="207"/>
      <c r="G623" s="206"/>
      <c r="H623" s="206"/>
      <c r="I623" s="206"/>
      <c r="J623" s="206"/>
      <c r="K623" s="206"/>
      <c r="L623" s="206"/>
      <c r="M623" s="206"/>
      <c r="N623" s="206"/>
      <c r="O623" s="206"/>
      <c r="P623" s="206"/>
      <c r="Q623" s="206"/>
      <c r="R623" s="208"/>
      <c r="S623" s="208"/>
      <c r="T623" s="208"/>
      <c r="U623" s="208"/>
    </row>
    <row r="624" spans="1:21" ht="14.25" customHeight="1">
      <c r="A624" s="206"/>
      <c r="B624" s="206"/>
      <c r="C624" s="207"/>
      <c r="D624" s="206"/>
      <c r="E624" s="206"/>
      <c r="F624" s="207"/>
      <c r="G624" s="206"/>
      <c r="H624" s="206"/>
      <c r="I624" s="206"/>
      <c r="J624" s="206"/>
      <c r="K624" s="206"/>
      <c r="L624" s="206"/>
      <c r="M624" s="206"/>
      <c r="N624" s="206"/>
      <c r="O624" s="206"/>
      <c r="P624" s="206"/>
      <c r="Q624" s="206"/>
      <c r="R624" s="208"/>
      <c r="S624" s="208"/>
      <c r="T624" s="208"/>
      <c r="U624" s="208"/>
    </row>
    <row r="625" spans="1:21" ht="14.25" customHeight="1">
      <c r="A625" s="206"/>
      <c r="B625" s="206"/>
      <c r="C625" s="207"/>
      <c r="D625" s="206"/>
      <c r="E625" s="206"/>
      <c r="F625" s="207"/>
      <c r="G625" s="206"/>
      <c r="H625" s="206"/>
      <c r="I625" s="206"/>
      <c r="J625" s="206"/>
      <c r="K625" s="206"/>
      <c r="L625" s="206"/>
      <c r="M625" s="206"/>
      <c r="N625" s="206"/>
      <c r="O625" s="206"/>
      <c r="P625" s="206"/>
      <c r="Q625" s="206"/>
      <c r="R625" s="208"/>
      <c r="S625" s="208"/>
      <c r="T625" s="208"/>
      <c r="U625" s="208"/>
    </row>
    <row r="626" spans="1:21" ht="14.25" customHeight="1">
      <c r="A626" s="206"/>
      <c r="B626" s="206"/>
      <c r="C626" s="207"/>
      <c r="D626" s="206"/>
      <c r="E626" s="206"/>
      <c r="F626" s="207"/>
      <c r="G626" s="206"/>
      <c r="H626" s="206"/>
      <c r="I626" s="206"/>
      <c r="J626" s="206"/>
      <c r="K626" s="206"/>
      <c r="L626" s="206"/>
      <c r="M626" s="206"/>
      <c r="N626" s="206"/>
      <c r="O626" s="206"/>
      <c r="P626" s="206"/>
      <c r="Q626" s="206"/>
      <c r="R626" s="208"/>
      <c r="S626" s="208"/>
      <c r="T626" s="208"/>
      <c r="U626" s="208"/>
    </row>
    <row r="627" spans="1:21" ht="14.25" customHeight="1">
      <c r="A627" s="206"/>
      <c r="B627" s="206"/>
      <c r="C627" s="207"/>
      <c r="D627" s="206"/>
      <c r="E627" s="206"/>
      <c r="F627" s="207"/>
      <c r="G627" s="206"/>
      <c r="H627" s="206"/>
      <c r="I627" s="206"/>
      <c r="J627" s="206"/>
      <c r="K627" s="206"/>
      <c r="L627" s="206"/>
      <c r="M627" s="206"/>
      <c r="N627" s="206"/>
      <c r="O627" s="206"/>
      <c r="P627" s="206"/>
      <c r="Q627" s="206"/>
      <c r="R627" s="208"/>
      <c r="S627" s="208"/>
      <c r="T627" s="208"/>
      <c r="U627" s="208"/>
    </row>
    <row r="628" spans="1:21" ht="14.25" customHeight="1">
      <c r="A628" s="206"/>
      <c r="B628" s="206"/>
      <c r="C628" s="207"/>
      <c r="D628" s="206"/>
      <c r="E628" s="206"/>
      <c r="F628" s="207"/>
      <c r="G628" s="206"/>
      <c r="H628" s="206"/>
      <c r="I628" s="206"/>
      <c r="J628" s="206"/>
      <c r="K628" s="206"/>
      <c r="L628" s="206"/>
      <c r="M628" s="206"/>
      <c r="N628" s="206"/>
      <c r="O628" s="206"/>
      <c r="P628" s="206"/>
      <c r="Q628" s="206"/>
      <c r="R628" s="208"/>
      <c r="S628" s="208"/>
      <c r="T628" s="208"/>
      <c r="U628" s="208"/>
    </row>
    <row r="629" spans="1:21" ht="14.25" customHeight="1">
      <c r="A629" s="206"/>
      <c r="B629" s="206"/>
      <c r="C629" s="207"/>
      <c r="D629" s="206"/>
      <c r="E629" s="206"/>
      <c r="F629" s="207"/>
      <c r="G629" s="206"/>
      <c r="H629" s="206"/>
      <c r="I629" s="206"/>
      <c r="J629" s="206"/>
      <c r="K629" s="206"/>
      <c r="L629" s="206"/>
      <c r="M629" s="206"/>
      <c r="N629" s="206"/>
      <c r="O629" s="206"/>
      <c r="P629" s="206"/>
      <c r="Q629" s="206"/>
      <c r="R629" s="208"/>
      <c r="S629" s="208"/>
      <c r="T629" s="208"/>
      <c r="U629" s="208"/>
    </row>
    <row r="630" spans="1:21" ht="14.25" customHeight="1">
      <c r="A630" s="206"/>
      <c r="B630" s="206"/>
      <c r="C630" s="207"/>
      <c r="D630" s="206"/>
      <c r="E630" s="206"/>
      <c r="F630" s="207"/>
      <c r="G630" s="206"/>
      <c r="H630" s="206"/>
      <c r="I630" s="206"/>
      <c r="J630" s="206"/>
      <c r="K630" s="206"/>
      <c r="L630" s="206"/>
      <c r="M630" s="206"/>
      <c r="N630" s="206"/>
      <c r="O630" s="206"/>
      <c r="P630" s="206"/>
      <c r="Q630" s="206"/>
      <c r="R630" s="208"/>
      <c r="S630" s="208"/>
      <c r="T630" s="208"/>
      <c r="U630" s="208"/>
    </row>
    <row r="631" spans="1:21" ht="14.25" customHeight="1">
      <c r="A631" s="206"/>
      <c r="B631" s="206"/>
      <c r="C631" s="207"/>
      <c r="D631" s="206"/>
      <c r="E631" s="206"/>
      <c r="F631" s="207"/>
      <c r="G631" s="206"/>
      <c r="H631" s="206"/>
      <c r="I631" s="206"/>
      <c r="J631" s="206"/>
      <c r="K631" s="206"/>
      <c r="L631" s="206"/>
      <c r="M631" s="206"/>
      <c r="N631" s="206"/>
      <c r="O631" s="206"/>
      <c r="P631" s="206"/>
      <c r="Q631" s="206"/>
      <c r="R631" s="208"/>
      <c r="S631" s="208"/>
      <c r="T631" s="208"/>
      <c r="U631" s="208"/>
    </row>
    <row r="632" spans="1:21" ht="14.25" customHeight="1">
      <c r="A632" s="206"/>
      <c r="B632" s="206"/>
      <c r="C632" s="207"/>
      <c r="D632" s="206"/>
      <c r="E632" s="206"/>
      <c r="F632" s="207"/>
      <c r="G632" s="206"/>
      <c r="H632" s="206"/>
      <c r="I632" s="206"/>
      <c r="J632" s="206"/>
      <c r="K632" s="206"/>
      <c r="L632" s="206"/>
      <c r="M632" s="206"/>
      <c r="N632" s="206"/>
      <c r="O632" s="206"/>
      <c r="P632" s="206"/>
      <c r="Q632" s="206"/>
      <c r="R632" s="208"/>
      <c r="S632" s="208"/>
      <c r="T632" s="208"/>
      <c r="U632" s="208"/>
    </row>
    <row r="633" spans="1:21" ht="14.25" customHeight="1">
      <c r="A633" s="206"/>
      <c r="B633" s="206"/>
      <c r="C633" s="207"/>
      <c r="D633" s="206"/>
      <c r="E633" s="206"/>
      <c r="F633" s="207"/>
      <c r="G633" s="206"/>
      <c r="H633" s="206"/>
      <c r="I633" s="206"/>
      <c r="J633" s="206"/>
      <c r="K633" s="206"/>
      <c r="L633" s="206"/>
      <c r="M633" s="206"/>
      <c r="N633" s="206"/>
      <c r="O633" s="206"/>
      <c r="P633" s="206"/>
      <c r="Q633" s="206"/>
      <c r="R633" s="208"/>
      <c r="S633" s="208"/>
      <c r="T633" s="208"/>
      <c r="U633" s="208"/>
    </row>
    <row r="634" spans="1:21" ht="14.25" customHeight="1">
      <c r="A634" s="206"/>
      <c r="B634" s="206"/>
      <c r="C634" s="207"/>
      <c r="D634" s="206"/>
      <c r="E634" s="206"/>
      <c r="F634" s="207"/>
      <c r="G634" s="206"/>
      <c r="H634" s="206"/>
      <c r="I634" s="206"/>
      <c r="J634" s="206"/>
      <c r="K634" s="206"/>
      <c r="L634" s="206"/>
      <c r="M634" s="206"/>
      <c r="N634" s="206"/>
      <c r="O634" s="206"/>
      <c r="P634" s="206"/>
      <c r="Q634" s="206"/>
      <c r="R634" s="208"/>
      <c r="S634" s="208"/>
      <c r="T634" s="208"/>
      <c r="U634" s="208"/>
    </row>
    <row r="635" spans="1:21" ht="14.25" customHeight="1">
      <c r="A635" s="206"/>
      <c r="B635" s="206"/>
      <c r="C635" s="207"/>
      <c r="D635" s="206"/>
      <c r="E635" s="206"/>
      <c r="F635" s="207"/>
      <c r="G635" s="206"/>
      <c r="H635" s="206"/>
      <c r="I635" s="206"/>
      <c r="J635" s="206"/>
      <c r="K635" s="206"/>
      <c r="L635" s="206"/>
      <c r="M635" s="206"/>
      <c r="N635" s="206"/>
      <c r="O635" s="206"/>
      <c r="P635" s="206"/>
      <c r="Q635" s="206"/>
      <c r="R635" s="208"/>
      <c r="S635" s="208"/>
      <c r="T635" s="208"/>
      <c r="U635" s="208"/>
    </row>
    <row r="636" spans="1:21" ht="14.25" customHeight="1">
      <c r="A636" s="206"/>
      <c r="B636" s="206"/>
      <c r="C636" s="207"/>
      <c r="D636" s="206"/>
      <c r="E636" s="206"/>
      <c r="F636" s="207"/>
      <c r="G636" s="206"/>
      <c r="H636" s="206"/>
      <c r="I636" s="206"/>
      <c r="J636" s="206"/>
      <c r="K636" s="206"/>
      <c r="L636" s="206"/>
      <c r="M636" s="206"/>
      <c r="N636" s="206"/>
      <c r="O636" s="206"/>
      <c r="P636" s="206"/>
      <c r="Q636" s="206"/>
      <c r="R636" s="208"/>
      <c r="S636" s="208"/>
      <c r="T636" s="208"/>
      <c r="U636" s="208"/>
    </row>
    <row r="637" spans="1:21" ht="14.25" customHeight="1">
      <c r="A637" s="206"/>
      <c r="B637" s="206"/>
      <c r="C637" s="207"/>
      <c r="D637" s="206"/>
      <c r="E637" s="206"/>
      <c r="F637" s="207"/>
      <c r="G637" s="206"/>
      <c r="H637" s="206"/>
      <c r="I637" s="206"/>
      <c r="J637" s="206"/>
      <c r="K637" s="206"/>
      <c r="L637" s="206"/>
      <c r="M637" s="206"/>
      <c r="N637" s="206"/>
      <c r="O637" s="206"/>
      <c r="P637" s="206"/>
      <c r="Q637" s="206"/>
      <c r="R637" s="208"/>
      <c r="S637" s="208"/>
      <c r="T637" s="208"/>
      <c r="U637" s="208"/>
    </row>
    <row r="638" spans="1:21" ht="14.25" customHeight="1">
      <c r="A638" s="206"/>
      <c r="B638" s="206"/>
      <c r="C638" s="207"/>
      <c r="D638" s="206"/>
      <c r="E638" s="206"/>
      <c r="F638" s="207"/>
      <c r="G638" s="206"/>
      <c r="H638" s="206"/>
      <c r="I638" s="206"/>
      <c r="J638" s="206"/>
      <c r="K638" s="206"/>
      <c r="L638" s="206"/>
      <c r="M638" s="206"/>
      <c r="N638" s="206"/>
      <c r="O638" s="206"/>
      <c r="P638" s="206"/>
      <c r="Q638" s="206"/>
      <c r="R638" s="208"/>
      <c r="S638" s="208"/>
      <c r="T638" s="208"/>
      <c r="U638" s="208"/>
    </row>
    <row r="639" spans="1:21" ht="14.25" customHeight="1">
      <c r="A639" s="206"/>
      <c r="B639" s="206"/>
      <c r="C639" s="207"/>
      <c r="D639" s="206"/>
      <c r="E639" s="206"/>
      <c r="F639" s="207"/>
      <c r="G639" s="206"/>
      <c r="H639" s="206"/>
      <c r="I639" s="206"/>
      <c r="J639" s="206"/>
      <c r="K639" s="206"/>
      <c r="L639" s="206"/>
      <c r="M639" s="206"/>
      <c r="N639" s="206"/>
      <c r="O639" s="206"/>
      <c r="P639" s="206"/>
      <c r="Q639" s="206"/>
      <c r="R639" s="208"/>
      <c r="S639" s="208"/>
      <c r="T639" s="208"/>
      <c r="U639" s="208"/>
    </row>
    <row r="640" spans="1:21" ht="14.25" customHeight="1">
      <c r="A640" s="206"/>
      <c r="B640" s="206"/>
      <c r="C640" s="207"/>
      <c r="D640" s="206"/>
      <c r="E640" s="206"/>
      <c r="F640" s="207"/>
      <c r="G640" s="206"/>
      <c r="H640" s="206"/>
      <c r="I640" s="206"/>
      <c r="J640" s="206"/>
      <c r="K640" s="206"/>
      <c r="L640" s="206"/>
      <c r="M640" s="206"/>
      <c r="N640" s="206"/>
      <c r="O640" s="206"/>
      <c r="P640" s="206"/>
      <c r="Q640" s="206"/>
      <c r="R640" s="208"/>
      <c r="S640" s="208"/>
      <c r="T640" s="208"/>
      <c r="U640" s="208"/>
    </row>
    <row r="641" spans="1:21" ht="14.25" customHeight="1">
      <c r="A641" s="206"/>
      <c r="B641" s="206"/>
      <c r="C641" s="207"/>
      <c r="D641" s="206"/>
      <c r="E641" s="206"/>
      <c r="F641" s="207"/>
      <c r="G641" s="206"/>
      <c r="H641" s="206"/>
      <c r="I641" s="206"/>
      <c r="J641" s="206"/>
      <c r="K641" s="206"/>
      <c r="L641" s="206"/>
      <c r="M641" s="206"/>
      <c r="N641" s="206"/>
      <c r="O641" s="206"/>
      <c r="P641" s="206"/>
      <c r="Q641" s="206"/>
      <c r="R641" s="208"/>
      <c r="S641" s="208"/>
      <c r="T641" s="208"/>
      <c r="U641" s="208"/>
    </row>
    <row r="642" spans="1:21" ht="14.25" customHeight="1">
      <c r="A642" s="206"/>
      <c r="B642" s="206"/>
      <c r="C642" s="207"/>
      <c r="D642" s="206"/>
      <c r="E642" s="206"/>
      <c r="F642" s="207"/>
      <c r="G642" s="206"/>
      <c r="H642" s="206"/>
      <c r="I642" s="206"/>
      <c r="J642" s="206"/>
      <c r="K642" s="206"/>
      <c r="L642" s="206"/>
      <c r="M642" s="206"/>
      <c r="N642" s="206"/>
      <c r="O642" s="206"/>
      <c r="P642" s="206"/>
      <c r="Q642" s="206"/>
      <c r="R642" s="208"/>
      <c r="S642" s="208"/>
      <c r="T642" s="208"/>
      <c r="U642" s="208"/>
    </row>
    <row r="643" spans="1:21" ht="14.25" customHeight="1">
      <c r="A643" s="206"/>
      <c r="B643" s="206"/>
      <c r="C643" s="207"/>
      <c r="D643" s="206"/>
      <c r="E643" s="206"/>
      <c r="F643" s="207"/>
      <c r="G643" s="206"/>
      <c r="H643" s="206"/>
      <c r="I643" s="206"/>
      <c r="J643" s="206"/>
      <c r="K643" s="206"/>
      <c r="L643" s="206"/>
      <c r="M643" s="206"/>
      <c r="N643" s="206"/>
      <c r="O643" s="206"/>
      <c r="P643" s="206"/>
      <c r="Q643" s="206"/>
      <c r="R643" s="208"/>
      <c r="S643" s="208"/>
      <c r="T643" s="208"/>
      <c r="U643" s="208"/>
    </row>
    <row r="644" spans="1:21" ht="14.25" customHeight="1">
      <c r="A644" s="206"/>
      <c r="B644" s="206"/>
      <c r="C644" s="207"/>
      <c r="D644" s="206"/>
      <c r="E644" s="206"/>
      <c r="F644" s="207"/>
      <c r="G644" s="206"/>
      <c r="H644" s="206"/>
      <c r="I644" s="206"/>
      <c r="J644" s="206"/>
      <c r="K644" s="206"/>
      <c r="L644" s="206"/>
      <c r="M644" s="206"/>
      <c r="N644" s="206"/>
      <c r="O644" s="206"/>
      <c r="P644" s="206"/>
      <c r="Q644" s="206"/>
      <c r="R644" s="208"/>
      <c r="S644" s="208"/>
      <c r="T644" s="208"/>
      <c r="U644" s="208"/>
    </row>
    <row r="645" spans="1:21" ht="14.25" customHeight="1">
      <c r="A645" s="206"/>
      <c r="B645" s="206"/>
      <c r="C645" s="207"/>
      <c r="D645" s="206"/>
      <c r="E645" s="206"/>
      <c r="F645" s="207"/>
      <c r="G645" s="206"/>
      <c r="H645" s="206"/>
      <c r="I645" s="206"/>
      <c r="J645" s="206"/>
      <c r="K645" s="206"/>
      <c r="L645" s="206"/>
      <c r="M645" s="206"/>
      <c r="N645" s="206"/>
      <c r="O645" s="206"/>
      <c r="P645" s="206"/>
      <c r="Q645" s="206"/>
      <c r="R645" s="208"/>
      <c r="S645" s="208"/>
      <c r="T645" s="208"/>
      <c r="U645" s="208"/>
    </row>
    <row r="646" spans="1:21" ht="14.25" customHeight="1">
      <c r="A646" s="206"/>
      <c r="B646" s="206"/>
      <c r="C646" s="207"/>
      <c r="D646" s="206"/>
      <c r="E646" s="206"/>
      <c r="F646" s="207"/>
      <c r="G646" s="206"/>
      <c r="H646" s="206"/>
      <c r="I646" s="206"/>
      <c r="J646" s="206"/>
      <c r="K646" s="206"/>
      <c r="L646" s="206"/>
      <c r="M646" s="206"/>
      <c r="N646" s="206"/>
      <c r="O646" s="206"/>
      <c r="P646" s="206"/>
      <c r="Q646" s="206"/>
      <c r="R646" s="208"/>
      <c r="S646" s="208"/>
      <c r="T646" s="208"/>
      <c r="U646" s="208"/>
    </row>
    <row r="647" spans="1:21" ht="14.25" customHeight="1">
      <c r="A647" s="206"/>
      <c r="B647" s="206"/>
      <c r="C647" s="207"/>
      <c r="D647" s="206"/>
      <c r="E647" s="206"/>
      <c r="F647" s="207"/>
      <c r="G647" s="206"/>
      <c r="H647" s="206"/>
      <c r="I647" s="206"/>
      <c r="J647" s="206"/>
      <c r="K647" s="206"/>
      <c r="L647" s="206"/>
      <c r="M647" s="206"/>
      <c r="N647" s="206"/>
      <c r="O647" s="206"/>
      <c r="P647" s="206"/>
      <c r="Q647" s="206"/>
      <c r="R647" s="208"/>
      <c r="S647" s="208"/>
      <c r="T647" s="208"/>
      <c r="U647" s="208"/>
    </row>
    <row r="648" spans="1:21" ht="14.25" customHeight="1">
      <c r="A648" s="206"/>
      <c r="B648" s="206"/>
      <c r="C648" s="207"/>
      <c r="D648" s="206"/>
      <c r="E648" s="206"/>
      <c r="F648" s="207"/>
      <c r="G648" s="206"/>
      <c r="H648" s="206"/>
      <c r="I648" s="206"/>
      <c r="J648" s="206"/>
      <c r="K648" s="206"/>
      <c r="L648" s="206"/>
      <c r="M648" s="206"/>
      <c r="N648" s="206"/>
      <c r="O648" s="206"/>
      <c r="P648" s="206"/>
      <c r="Q648" s="206"/>
      <c r="R648" s="208"/>
      <c r="S648" s="208"/>
      <c r="T648" s="208"/>
      <c r="U648" s="208"/>
    </row>
    <row r="649" spans="1:21" ht="14.25" customHeight="1">
      <c r="A649" s="206"/>
      <c r="B649" s="206"/>
      <c r="C649" s="207"/>
      <c r="D649" s="206"/>
      <c r="E649" s="206"/>
      <c r="F649" s="207"/>
      <c r="G649" s="206"/>
      <c r="H649" s="206"/>
      <c r="I649" s="206"/>
      <c r="J649" s="206"/>
      <c r="K649" s="206"/>
      <c r="L649" s="206"/>
      <c r="M649" s="206"/>
      <c r="N649" s="206"/>
      <c r="O649" s="206"/>
      <c r="P649" s="206"/>
      <c r="Q649" s="206"/>
      <c r="R649" s="208"/>
      <c r="S649" s="208"/>
      <c r="T649" s="208"/>
      <c r="U649" s="208"/>
    </row>
    <row r="650" spans="1:21" ht="14.25" customHeight="1">
      <c r="A650" s="206"/>
      <c r="B650" s="206"/>
      <c r="C650" s="207"/>
      <c r="D650" s="206"/>
      <c r="E650" s="206"/>
      <c r="F650" s="207"/>
      <c r="G650" s="206"/>
      <c r="H650" s="206"/>
      <c r="I650" s="206"/>
      <c r="J650" s="206"/>
      <c r="K650" s="206"/>
      <c r="L650" s="206"/>
      <c r="M650" s="206"/>
      <c r="N650" s="206"/>
      <c r="O650" s="206"/>
      <c r="P650" s="206"/>
      <c r="Q650" s="206"/>
      <c r="R650" s="208"/>
      <c r="S650" s="208"/>
      <c r="T650" s="208"/>
      <c r="U650" s="208"/>
    </row>
    <row r="651" spans="1:21" ht="14.25" customHeight="1">
      <c r="A651" s="206"/>
      <c r="B651" s="206"/>
      <c r="C651" s="207"/>
      <c r="D651" s="206"/>
      <c r="E651" s="206"/>
      <c r="F651" s="207"/>
      <c r="G651" s="206"/>
      <c r="H651" s="206"/>
      <c r="I651" s="206"/>
      <c r="J651" s="206"/>
      <c r="K651" s="206"/>
      <c r="L651" s="206"/>
      <c r="M651" s="206"/>
      <c r="N651" s="206"/>
      <c r="O651" s="206"/>
      <c r="P651" s="206"/>
      <c r="Q651" s="206"/>
      <c r="R651" s="208"/>
      <c r="S651" s="208"/>
      <c r="T651" s="208"/>
      <c r="U651" s="208"/>
    </row>
    <row r="652" spans="1:21" ht="14.25" customHeight="1">
      <c r="A652" s="206"/>
      <c r="B652" s="206"/>
      <c r="C652" s="207"/>
      <c r="D652" s="206"/>
      <c r="E652" s="206"/>
      <c r="F652" s="207"/>
      <c r="G652" s="206"/>
      <c r="H652" s="206"/>
      <c r="I652" s="206"/>
      <c r="J652" s="206"/>
      <c r="K652" s="206"/>
      <c r="L652" s="206"/>
      <c r="M652" s="206"/>
      <c r="N652" s="206"/>
      <c r="O652" s="206"/>
      <c r="P652" s="206"/>
      <c r="Q652" s="206"/>
      <c r="R652" s="208"/>
      <c r="S652" s="208"/>
      <c r="T652" s="208"/>
      <c r="U652" s="208"/>
    </row>
    <row r="653" spans="1:21" ht="14.25" customHeight="1">
      <c r="A653" s="206"/>
      <c r="B653" s="206"/>
      <c r="C653" s="207"/>
      <c r="D653" s="206"/>
      <c r="E653" s="206"/>
      <c r="F653" s="207"/>
      <c r="G653" s="206"/>
      <c r="H653" s="206"/>
      <c r="I653" s="206"/>
      <c r="J653" s="206"/>
      <c r="K653" s="206"/>
      <c r="L653" s="206"/>
      <c r="M653" s="206"/>
      <c r="N653" s="206"/>
      <c r="O653" s="206"/>
      <c r="P653" s="206"/>
      <c r="Q653" s="206"/>
      <c r="R653" s="208"/>
      <c r="S653" s="208"/>
      <c r="T653" s="208"/>
      <c r="U653" s="208"/>
    </row>
    <row r="654" spans="1:21" ht="14.25" customHeight="1">
      <c r="A654" s="206"/>
      <c r="B654" s="206"/>
      <c r="C654" s="207"/>
      <c r="D654" s="206"/>
      <c r="E654" s="206"/>
      <c r="F654" s="207"/>
      <c r="G654" s="206"/>
      <c r="H654" s="206"/>
      <c r="I654" s="206"/>
      <c r="J654" s="206"/>
      <c r="K654" s="206"/>
      <c r="L654" s="206"/>
      <c r="M654" s="206"/>
      <c r="N654" s="206"/>
      <c r="O654" s="206"/>
      <c r="P654" s="206"/>
      <c r="Q654" s="206"/>
      <c r="R654" s="208"/>
      <c r="S654" s="208"/>
      <c r="T654" s="208"/>
      <c r="U654" s="208"/>
    </row>
    <row r="655" spans="1:21" ht="14.25" customHeight="1">
      <c r="A655" s="206"/>
      <c r="B655" s="206"/>
      <c r="C655" s="207"/>
      <c r="D655" s="206"/>
      <c r="E655" s="206"/>
      <c r="F655" s="207"/>
      <c r="G655" s="206"/>
      <c r="H655" s="206"/>
      <c r="I655" s="206"/>
      <c r="J655" s="206"/>
      <c r="K655" s="206"/>
      <c r="L655" s="206"/>
      <c r="M655" s="206"/>
      <c r="N655" s="206"/>
      <c r="O655" s="206"/>
      <c r="P655" s="206"/>
      <c r="Q655" s="206"/>
      <c r="R655" s="208"/>
      <c r="S655" s="208"/>
      <c r="T655" s="208"/>
      <c r="U655" s="208"/>
    </row>
    <row r="656" spans="1:21" ht="14.25" customHeight="1">
      <c r="A656" s="206"/>
      <c r="B656" s="206"/>
      <c r="C656" s="207"/>
      <c r="D656" s="206"/>
      <c r="E656" s="206"/>
      <c r="F656" s="207"/>
      <c r="G656" s="206"/>
      <c r="H656" s="206"/>
      <c r="I656" s="206"/>
      <c r="J656" s="206"/>
      <c r="K656" s="206"/>
      <c r="L656" s="206"/>
      <c r="M656" s="206"/>
      <c r="N656" s="206"/>
      <c r="O656" s="206"/>
      <c r="P656" s="206"/>
      <c r="Q656" s="206"/>
      <c r="R656" s="208"/>
      <c r="S656" s="208"/>
      <c r="T656" s="208"/>
      <c r="U656" s="208"/>
    </row>
    <row r="657" spans="1:21" ht="14.25" customHeight="1">
      <c r="A657" s="206"/>
      <c r="B657" s="206"/>
      <c r="C657" s="207"/>
      <c r="D657" s="206"/>
      <c r="E657" s="206"/>
      <c r="F657" s="207"/>
      <c r="G657" s="206"/>
      <c r="H657" s="206"/>
      <c r="I657" s="206"/>
      <c r="J657" s="206"/>
      <c r="K657" s="206"/>
      <c r="L657" s="206"/>
      <c r="M657" s="206"/>
      <c r="N657" s="206"/>
      <c r="O657" s="206"/>
      <c r="P657" s="206"/>
      <c r="Q657" s="206"/>
      <c r="R657" s="208"/>
      <c r="S657" s="208"/>
      <c r="T657" s="208"/>
      <c r="U657" s="208"/>
    </row>
    <row r="658" spans="1:21" ht="14.25" customHeight="1">
      <c r="A658" s="206"/>
      <c r="B658" s="206"/>
      <c r="C658" s="207"/>
      <c r="D658" s="206"/>
      <c r="E658" s="206"/>
      <c r="F658" s="207"/>
      <c r="G658" s="206"/>
      <c r="H658" s="206"/>
      <c r="I658" s="206"/>
      <c r="J658" s="206"/>
      <c r="K658" s="206"/>
      <c r="L658" s="206"/>
      <c r="M658" s="206"/>
      <c r="N658" s="206"/>
      <c r="O658" s="206"/>
      <c r="P658" s="206"/>
      <c r="Q658" s="206"/>
      <c r="R658" s="208"/>
      <c r="S658" s="208"/>
      <c r="T658" s="208"/>
      <c r="U658" s="208"/>
    </row>
    <row r="659" spans="1:21" ht="14.25" customHeight="1">
      <c r="A659" s="206"/>
      <c r="B659" s="206"/>
      <c r="C659" s="207"/>
      <c r="D659" s="206"/>
      <c r="E659" s="206"/>
      <c r="F659" s="207"/>
      <c r="G659" s="206"/>
      <c r="H659" s="206"/>
      <c r="I659" s="206"/>
      <c r="J659" s="206"/>
      <c r="K659" s="206"/>
      <c r="L659" s="206"/>
      <c r="M659" s="206"/>
      <c r="N659" s="206"/>
      <c r="O659" s="206"/>
      <c r="P659" s="206"/>
      <c r="Q659" s="206"/>
      <c r="R659" s="208"/>
      <c r="S659" s="208"/>
      <c r="T659" s="208"/>
      <c r="U659" s="208"/>
    </row>
    <row r="660" spans="1:21" ht="14.25" customHeight="1">
      <c r="A660" s="206"/>
      <c r="B660" s="206"/>
      <c r="C660" s="207"/>
      <c r="D660" s="206"/>
      <c r="E660" s="206"/>
      <c r="F660" s="207"/>
      <c r="G660" s="206"/>
      <c r="H660" s="206"/>
      <c r="I660" s="206"/>
      <c r="J660" s="206"/>
      <c r="K660" s="206"/>
      <c r="L660" s="206"/>
      <c r="M660" s="206"/>
      <c r="N660" s="206"/>
      <c r="O660" s="206"/>
      <c r="P660" s="206"/>
      <c r="Q660" s="206"/>
      <c r="R660" s="208"/>
      <c r="S660" s="208"/>
      <c r="T660" s="208"/>
      <c r="U660" s="208"/>
    </row>
    <row r="661" spans="1:21" ht="14.25" customHeight="1">
      <c r="A661" s="206"/>
      <c r="B661" s="206"/>
      <c r="C661" s="207"/>
      <c r="D661" s="206"/>
      <c r="E661" s="206"/>
      <c r="F661" s="207"/>
      <c r="G661" s="206"/>
      <c r="H661" s="206"/>
      <c r="I661" s="206"/>
      <c r="J661" s="206"/>
      <c r="K661" s="206"/>
      <c r="L661" s="206"/>
      <c r="M661" s="206"/>
      <c r="N661" s="206"/>
      <c r="O661" s="206"/>
      <c r="P661" s="206"/>
      <c r="Q661" s="206"/>
      <c r="R661" s="208"/>
      <c r="S661" s="208"/>
      <c r="T661" s="208"/>
      <c r="U661" s="208"/>
    </row>
    <row r="662" spans="1:21" ht="14.25" customHeight="1">
      <c r="A662" s="206"/>
      <c r="B662" s="206"/>
      <c r="C662" s="207"/>
      <c r="D662" s="206"/>
      <c r="E662" s="206"/>
      <c r="F662" s="207"/>
      <c r="G662" s="206"/>
      <c r="H662" s="206"/>
      <c r="I662" s="206"/>
      <c r="J662" s="206"/>
      <c r="K662" s="206"/>
      <c r="L662" s="206"/>
      <c r="M662" s="206"/>
      <c r="N662" s="206"/>
      <c r="O662" s="206"/>
      <c r="P662" s="206"/>
      <c r="Q662" s="206"/>
      <c r="R662" s="208"/>
      <c r="S662" s="208"/>
      <c r="T662" s="208"/>
      <c r="U662" s="208"/>
    </row>
    <row r="663" spans="1:21" ht="14.25" customHeight="1">
      <c r="A663" s="206"/>
      <c r="B663" s="206"/>
      <c r="C663" s="207"/>
      <c r="D663" s="206"/>
      <c r="E663" s="206"/>
      <c r="F663" s="207"/>
      <c r="G663" s="206"/>
      <c r="H663" s="206"/>
      <c r="I663" s="206"/>
      <c r="J663" s="206"/>
      <c r="K663" s="206"/>
      <c r="L663" s="206"/>
      <c r="M663" s="206"/>
      <c r="N663" s="206"/>
      <c r="O663" s="206"/>
      <c r="P663" s="206"/>
      <c r="Q663" s="206"/>
      <c r="R663" s="208"/>
      <c r="S663" s="208"/>
      <c r="T663" s="208"/>
      <c r="U663" s="208"/>
    </row>
    <row r="664" spans="1:21" ht="14.25" customHeight="1">
      <c r="A664" s="206"/>
      <c r="B664" s="206"/>
      <c r="C664" s="207"/>
      <c r="D664" s="206"/>
      <c r="E664" s="206"/>
      <c r="F664" s="207"/>
      <c r="G664" s="206"/>
      <c r="H664" s="206"/>
      <c r="I664" s="206"/>
      <c r="J664" s="206"/>
      <c r="K664" s="206"/>
      <c r="L664" s="206"/>
      <c r="M664" s="206"/>
      <c r="N664" s="206"/>
      <c r="O664" s="206"/>
      <c r="P664" s="206"/>
      <c r="Q664" s="206"/>
      <c r="R664" s="208"/>
      <c r="S664" s="208"/>
      <c r="T664" s="208"/>
      <c r="U664" s="208"/>
    </row>
    <row r="665" spans="1:21" ht="14.25" customHeight="1">
      <c r="A665" s="206"/>
      <c r="B665" s="206"/>
      <c r="C665" s="207"/>
      <c r="D665" s="206"/>
      <c r="E665" s="206"/>
      <c r="F665" s="207"/>
      <c r="G665" s="206"/>
      <c r="H665" s="206"/>
      <c r="I665" s="206"/>
      <c r="J665" s="206"/>
      <c r="K665" s="206"/>
      <c r="L665" s="206"/>
      <c r="M665" s="206"/>
      <c r="N665" s="206"/>
      <c r="O665" s="206"/>
      <c r="P665" s="206"/>
      <c r="Q665" s="206"/>
      <c r="R665" s="208"/>
      <c r="S665" s="208"/>
      <c r="T665" s="208"/>
      <c r="U665" s="208"/>
    </row>
    <row r="666" spans="1:21" ht="14.25" customHeight="1">
      <c r="A666" s="206"/>
      <c r="B666" s="206"/>
      <c r="C666" s="207"/>
      <c r="D666" s="206"/>
      <c r="E666" s="206"/>
      <c r="F666" s="207"/>
      <c r="G666" s="206"/>
      <c r="H666" s="206"/>
      <c r="I666" s="206"/>
      <c r="J666" s="206"/>
      <c r="K666" s="206"/>
      <c r="L666" s="206"/>
      <c r="M666" s="206"/>
      <c r="N666" s="206"/>
      <c r="O666" s="206"/>
      <c r="P666" s="206"/>
      <c r="Q666" s="206"/>
      <c r="R666" s="208"/>
      <c r="S666" s="208"/>
      <c r="T666" s="208"/>
      <c r="U666" s="208"/>
    </row>
    <row r="667" spans="1:21" ht="14.25" customHeight="1">
      <c r="A667" s="206"/>
      <c r="B667" s="206"/>
      <c r="C667" s="207"/>
      <c r="D667" s="206"/>
      <c r="E667" s="206"/>
      <c r="F667" s="207"/>
      <c r="G667" s="206"/>
      <c r="H667" s="206"/>
      <c r="I667" s="206"/>
      <c r="J667" s="206"/>
      <c r="K667" s="206"/>
      <c r="L667" s="206"/>
      <c r="M667" s="206"/>
      <c r="N667" s="206"/>
      <c r="O667" s="206"/>
      <c r="P667" s="206"/>
      <c r="Q667" s="206"/>
      <c r="R667" s="208"/>
      <c r="S667" s="208"/>
      <c r="T667" s="208"/>
      <c r="U667" s="208"/>
    </row>
    <row r="668" spans="1:21" ht="14.25" customHeight="1">
      <c r="A668" s="206"/>
      <c r="B668" s="206"/>
      <c r="C668" s="207"/>
      <c r="D668" s="206"/>
      <c r="E668" s="206"/>
      <c r="F668" s="207"/>
      <c r="G668" s="206"/>
      <c r="H668" s="206"/>
      <c r="I668" s="206"/>
      <c r="J668" s="206"/>
      <c r="K668" s="206"/>
      <c r="L668" s="206"/>
      <c r="M668" s="206"/>
      <c r="N668" s="206"/>
      <c r="O668" s="206"/>
      <c r="P668" s="206"/>
      <c r="Q668" s="206"/>
      <c r="R668" s="208"/>
      <c r="S668" s="208"/>
      <c r="T668" s="208"/>
      <c r="U668" s="208"/>
    </row>
    <row r="669" spans="1:21" ht="14.25" customHeight="1">
      <c r="A669" s="206"/>
      <c r="B669" s="206"/>
      <c r="C669" s="207"/>
      <c r="D669" s="206"/>
      <c r="E669" s="206"/>
      <c r="F669" s="207"/>
      <c r="G669" s="206"/>
      <c r="H669" s="206"/>
      <c r="I669" s="206"/>
      <c r="J669" s="206"/>
      <c r="K669" s="206"/>
      <c r="L669" s="206"/>
      <c r="M669" s="206"/>
      <c r="N669" s="206"/>
      <c r="O669" s="206"/>
      <c r="P669" s="206"/>
      <c r="Q669" s="206"/>
      <c r="R669" s="208"/>
      <c r="S669" s="208"/>
      <c r="T669" s="208"/>
      <c r="U669" s="208"/>
    </row>
    <row r="670" spans="1:21" ht="14.25" customHeight="1">
      <c r="A670" s="206"/>
      <c r="B670" s="206"/>
      <c r="C670" s="207"/>
      <c r="D670" s="206"/>
      <c r="E670" s="206"/>
      <c r="F670" s="207"/>
      <c r="G670" s="206"/>
      <c r="H670" s="206"/>
      <c r="I670" s="206"/>
      <c r="J670" s="206"/>
      <c r="K670" s="206"/>
      <c r="L670" s="206"/>
      <c r="M670" s="206"/>
      <c r="N670" s="206"/>
      <c r="O670" s="206"/>
      <c r="P670" s="206"/>
      <c r="Q670" s="206"/>
      <c r="R670" s="208"/>
      <c r="S670" s="208"/>
      <c r="T670" s="208"/>
      <c r="U670" s="208"/>
    </row>
    <row r="671" spans="1:21" ht="14.25" customHeight="1">
      <c r="A671" s="206"/>
      <c r="B671" s="206"/>
      <c r="C671" s="207"/>
      <c r="D671" s="206"/>
      <c r="E671" s="206"/>
      <c r="F671" s="207"/>
      <c r="G671" s="206"/>
      <c r="H671" s="206"/>
      <c r="I671" s="206"/>
      <c r="J671" s="206"/>
      <c r="K671" s="206"/>
      <c r="L671" s="206"/>
      <c r="M671" s="206"/>
      <c r="N671" s="206"/>
      <c r="O671" s="206"/>
      <c r="P671" s="206"/>
      <c r="Q671" s="206"/>
      <c r="R671" s="208"/>
      <c r="S671" s="208"/>
      <c r="T671" s="208"/>
      <c r="U671" s="208"/>
    </row>
    <row r="672" spans="1:21" ht="14.25" customHeight="1">
      <c r="A672" s="206"/>
      <c r="B672" s="206"/>
      <c r="C672" s="207"/>
      <c r="D672" s="206"/>
      <c r="E672" s="206"/>
      <c r="F672" s="207"/>
      <c r="G672" s="206"/>
      <c r="H672" s="206"/>
      <c r="I672" s="206"/>
      <c r="J672" s="206"/>
      <c r="K672" s="206"/>
      <c r="L672" s="206"/>
      <c r="M672" s="206"/>
      <c r="N672" s="206"/>
      <c r="O672" s="206"/>
      <c r="P672" s="206"/>
      <c r="Q672" s="206"/>
      <c r="R672" s="208"/>
      <c r="S672" s="208"/>
      <c r="T672" s="208"/>
      <c r="U672" s="208"/>
    </row>
    <row r="673" spans="1:21" ht="14.25" customHeight="1">
      <c r="A673" s="206"/>
      <c r="B673" s="206"/>
      <c r="C673" s="207"/>
      <c r="D673" s="206"/>
      <c r="E673" s="206"/>
      <c r="F673" s="207"/>
      <c r="G673" s="206"/>
      <c r="H673" s="206"/>
      <c r="I673" s="206"/>
      <c r="J673" s="206"/>
      <c r="K673" s="206"/>
      <c r="L673" s="206"/>
      <c r="M673" s="206"/>
      <c r="N673" s="206"/>
      <c r="O673" s="206"/>
      <c r="P673" s="206"/>
      <c r="Q673" s="206"/>
      <c r="R673" s="208"/>
      <c r="S673" s="208"/>
      <c r="T673" s="208"/>
      <c r="U673" s="208"/>
    </row>
    <row r="674" spans="1:21" ht="14.25" customHeight="1">
      <c r="A674" s="206"/>
      <c r="B674" s="206"/>
      <c r="C674" s="207"/>
      <c r="D674" s="206"/>
      <c r="E674" s="206"/>
      <c r="F674" s="207"/>
      <c r="G674" s="206"/>
      <c r="H674" s="206"/>
      <c r="I674" s="206"/>
      <c r="J674" s="206"/>
      <c r="K674" s="206"/>
      <c r="L674" s="206"/>
      <c r="M674" s="206"/>
      <c r="N674" s="206"/>
      <c r="O674" s="206"/>
      <c r="P674" s="206"/>
      <c r="Q674" s="206"/>
      <c r="R674" s="208"/>
      <c r="S674" s="208"/>
      <c r="T674" s="208"/>
      <c r="U674" s="208"/>
    </row>
    <row r="675" spans="1:21" ht="14.25" customHeight="1">
      <c r="A675" s="206"/>
      <c r="B675" s="206"/>
      <c r="C675" s="207"/>
      <c r="D675" s="206"/>
      <c r="E675" s="206"/>
      <c r="F675" s="207"/>
      <c r="G675" s="206"/>
      <c r="H675" s="206"/>
      <c r="I675" s="206"/>
      <c r="J675" s="206"/>
      <c r="K675" s="206"/>
      <c r="L675" s="206"/>
      <c r="M675" s="206"/>
      <c r="N675" s="206"/>
      <c r="O675" s="206"/>
      <c r="P675" s="206"/>
      <c r="Q675" s="206"/>
      <c r="R675" s="208"/>
      <c r="S675" s="208"/>
      <c r="T675" s="208"/>
      <c r="U675" s="208"/>
    </row>
    <row r="676" spans="1:21" ht="14.25" customHeight="1">
      <c r="A676" s="206"/>
      <c r="B676" s="206"/>
      <c r="C676" s="207"/>
      <c r="D676" s="206"/>
      <c r="E676" s="206"/>
      <c r="F676" s="207"/>
      <c r="G676" s="206"/>
      <c r="H676" s="206"/>
      <c r="I676" s="206"/>
      <c r="J676" s="206"/>
      <c r="K676" s="206"/>
      <c r="L676" s="206"/>
      <c r="M676" s="206"/>
      <c r="N676" s="206"/>
      <c r="O676" s="206"/>
      <c r="P676" s="206"/>
      <c r="Q676" s="206"/>
      <c r="R676" s="208"/>
      <c r="S676" s="208"/>
      <c r="T676" s="208"/>
      <c r="U676" s="208"/>
    </row>
    <row r="677" spans="1:21" ht="14.25" customHeight="1">
      <c r="A677" s="206"/>
      <c r="B677" s="206"/>
      <c r="C677" s="207"/>
      <c r="D677" s="206"/>
      <c r="E677" s="206"/>
      <c r="F677" s="207"/>
      <c r="G677" s="206"/>
      <c r="H677" s="206"/>
      <c r="I677" s="206"/>
      <c r="J677" s="206"/>
      <c r="K677" s="206"/>
      <c r="L677" s="206"/>
      <c r="M677" s="206"/>
      <c r="N677" s="206"/>
      <c r="O677" s="206"/>
      <c r="P677" s="206"/>
      <c r="Q677" s="206"/>
      <c r="R677" s="208"/>
      <c r="S677" s="208"/>
      <c r="T677" s="208"/>
      <c r="U677" s="208"/>
    </row>
    <row r="678" spans="1:21" ht="14.25" customHeight="1">
      <c r="A678" s="206"/>
      <c r="B678" s="206"/>
      <c r="C678" s="207"/>
      <c r="D678" s="206"/>
      <c r="E678" s="206"/>
      <c r="F678" s="207"/>
      <c r="G678" s="206"/>
      <c r="H678" s="206"/>
      <c r="I678" s="206"/>
      <c r="J678" s="206"/>
      <c r="K678" s="206"/>
      <c r="L678" s="206"/>
      <c r="M678" s="206"/>
      <c r="N678" s="206"/>
      <c r="O678" s="206"/>
      <c r="P678" s="206"/>
      <c r="Q678" s="206"/>
      <c r="R678" s="208"/>
      <c r="S678" s="208"/>
      <c r="T678" s="208"/>
      <c r="U678" s="208"/>
    </row>
    <row r="679" spans="1:21" ht="14.25" customHeight="1">
      <c r="A679" s="206"/>
      <c r="B679" s="206"/>
      <c r="C679" s="207"/>
      <c r="D679" s="206"/>
      <c r="E679" s="206"/>
      <c r="F679" s="207"/>
      <c r="G679" s="206"/>
      <c r="H679" s="206"/>
      <c r="I679" s="206"/>
      <c r="J679" s="206"/>
      <c r="K679" s="206"/>
      <c r="L679" s="206"/>
      <c r="M679" s="206"/>
      <c r="N679" s="206"/>
      <c r="O679" s="206"/>
      <c r="P679" s="206"/>
      <c r="Q679" s="206"/>
      <c r="R679" s="208"/>
      <c r="S679" s="208"/>
      <c r="T679" s="208"/>
      <c r="U679" s="208"/>
    </row>
    <row r="680" spans="1:21" ht="14.25" customHeight="1">
      <c r="A680" s="206"/>
      <c r="B680" s="206"/>
      <c r="C680" s="207"/>
      <c r="D680" s="206"/>
      <c r="E680" s="206"/>
      <c r="F680" s="207"/>
      <c r="G680" s="206"/>
      <c r="H680" s="206"/>
      <c r="I680" s="206"/>
      <c r="J680" s="206"/>
      <c r="K680" s="206"/>
      <c r="L680" s="206"/>
      <c r="M680" s="206"/>
      <c r="N680" s="206"/>
      <c r="O680" s="206"/>
      <c r="P680" s="206"/>
      <c r="Q680" s="206"/>
      <c r="R680" s="208"/>
      <c r="S680" s="208"/>
      <c r="T680" s="208"/>
      <c r="U680" s="208"/>
    </row>
    <row r="681" spans="1:21" ht="14.25" customHeight="1">
      <c r="A681" s="206"/>
      <c r="B681" s="206"/>
      <c r="C681" s="207"/>
      <c r="D681" s="206"/>
      <c r="E681" s="206"/>
      <c r="F681" s="207"/>
      <c r="G681" s="206"/>
      <c r="H681" s="206"/>
      <c r="I681" s="206"/>
      <c r="J681" s="206"/>
      <c r="K681" s="206"/>
      <c r="L681" s="206"/>
      <c r="M681" s="206"/>
      <c r="N681" s="206"/>
      <c r="O681" s="206"/>
      <c r="P681" s="206"/>
      <c r="Q681" s="206"/>
      <c r="R681" s="208"/>
      <c r="S681" s="208"/>
      <c r="T681" s="208"/>
      <c r="U681" s="208"/>
    </row>
    <row r="682" spans="1:21" ht="14.25" customHeight="1">
      <c r="A682" s="206"/>
      <c r="B682" s="206"/>
      <c r="C682" s="207"/>
      <c r="D682" s="206"/>
      <c r="E682" s="206"/>
      <c r="F682" s="207"/>
      <c r="G682" s="206"/>
      <c r="H682" s="206"/>
      <c r="I682" s="206"/>
      <c r="J682" s="206"/>
      <c r="K682" s="206"/>
      <c r="L682" s="206"/>
      <c r="M682" s="206"/>
      <c r="N682" s="206"/>
      <c r="O682" s="206"/>
      <c r="P682" s="206"/>
      <c r="Q682" s="206"/>
      <c r="R682" s="208"/>
      <c r="S682" s="208"/>
      <c r="T682" s="208"/>
      <c r="U682" s="208"/>
    </row>
    <row r="683" spans="1:21" ht="14.25" customHeight="1">
      <c r="A683" s="206"/>
      <c r="B683" s="206"/>
      <c r="C683" s="207"/>
      <c r="D683" s="206"/>
      <c r="E683" s="206"/>
      <c r="F683" s="207"/>
      <c r="G683" s="206"/>
      <c r="H683" s="206"/>
      <c r="I683" s="206"/>
      <c r="J683" s="206"/>
      <c r="K683" s="206"/>
      <c r="L683" s="206"/>
      <c r="M683" s="206"/>
      <c r="N683" s="206"/>
      <c r="O683" s="206"/>
      <c r="P683" s="206"/>
      <c r="Q683" s="206"/>
      <c r="R683" s="208"/>
      <c r="S683" s="208"/>
      <c r="T683" s="208"/>
      <c r="U683" s="208"/>
    </row>
    <row r="684" spans="1:21" ht="14.25" customHeight="1">
      <c r="A684" s="206"/>
      <c r="B684" s="206"/>
      <c r="C684" s="207"/>
      <c r="D684" s="206"/>
      <c r="E684" s="206"/>
      <c r="F684" s="207"/>
      <c r="G684" s="206"/>
      <c r="H684" s="206"/>
      <c r="I684" s="206"/>
      <c r="J684" s="206"/>
      <c r="K684" s="206"/>
      <c r="L684" s="206"/>
      <c r="M684" s="206"/>
      <c r="N684" s="206"/>
      <c r="O684" s="206"/>
      <c r="P684" s="206"/>
      <c r="Q684" s="206"/>
      <c r="R684" s="208"/>
      <c r="S684" s="208"/>
      <c r="T684" s="208"/>
      <c r="U684" s="208"/>
    </row>
    <row r="685" spans="1:21" ht="14.25" customHeight="1">
      <c r="A685" s="206"/>
      <c r="B685" s="206"/>
      <c r="C685" s="207"/>
      <c r="D685" s="206"/>
      <c r="E685" s="206"/>
      <c r="F685" s="207"/>
      <c r="G685" s="206"/>
      <c r="H685" s="206"/>
      <c r="I685" s="206"/>
      <c r="J685" s="206"/>
      <c r="K685" s="206"/>
      <c r="L685" s="206"/>
      <c r="M685" s="206"/>
      <c r="N685" s="206"/>
      <c r="O685" s="206"/>
      <c r="P685" s="206"/>
      <c r="Q685" s="206"/>
      <c r="R685" s="208"/>
      <c r="S685" s="208"/>
      <c r="T685" s="208"/>
      <c r="U685" s="208"/>
    </row>
    <row r="686" spans="1:21" ht="14.25" customHeight="1">
      <c r="A686" s="206"/>
      <c r="B686" s="206"/>
      <c r="C686" s="207"/>
      <c r="D686" s="206"/>
      <c r="E686" s="206"/>
      <c r="F686" s="207"/>
      <c r="G686" s="206"/>
      <c r="H686" s="206"/>
      <c r="I686" s="206"/>
      <c r="J686" s="206"/>
      <c r="K686" s="206"/>
      <c r="L686" s="206"/>
      <c r="M686" s="206"/>
      <c r="N686" s="206"/>
      <c r="O686" s="206"/>
      <c r="P686" s="206"/>
      <c r="Q686" s="206"/>
      <c r="R686" s="208"/>
      <c r="S686" s="208"/>
      <c r="T686" s="208"/>
      <c r="U686" s="208"/>
    </row>
    <row r="687" spans="1:21" ht="14.25" customHeight="1">
      <c r="A687" s="206"/>
      <c r="B687" s="206"/>
      <c r="C687" s="207"/>
      <c r="D687" s="206"/>
      <c r="E687" s="206"/>
      <c r="F687" s="207"/>
      <c r="G687" s="206"/>
      <c r="H687" s="206"/>
      <c r="I687" s="206"/>
      <c r="J687" s="206"/>
      <c r="K687" s="206"/>
      <c r="L687" s="206"/>
      <c r="M687" s="206"/>
      <c r="N687" s="206"/>
      <c r="O687" s="206"/>
      <c r="P687" s="206"/>
      <c r="Q687" s="206"/>
      <c r="R687" s="208"/>
      <c r="S687" s="208"/>
      <c r="T687" s="208"/>
      <c r="U687" s="208"/>
    </row>
    <row r="688" spans="1:21" ht="14.25" customHeight="1">
      <c r="A688" s="206"/>
      <c r="B688" s="206"/>
      <c r="C688" s="207"/>
      <c r="D688" s="206"/>
      <c r="E688" s="206"/>
      <c r="F688" s="207"/>
      <c r="G688" s="206"/>
      <c r="H688" s="206"/>
      <c r="I688" s="206"/>
      <c r="J688" s="206"/>
      <c r="K688" s="206"/>
      <c r="L688" s="206"/>
      <c r="M688" s="206"/>
      <c r="N688" s="206"/>
      <c r="O688" s="206"/>
      <c r="P688" s="206"/>
      <c r="Q688" s="206"/>
      <c r="R688" s="208"/>
      <c r="S688" s="208"/>
      <c r="T688" s="208"/>
      <c r="U688" s="208"/>
    </row>
    <row r="689" spans="1:21" ht="14.25" customHeight="1">
      <c r="A689" s="206"/>
      <c r="B689" s="206"/>
      <c r="C689" s="207"/>
      <c r="D689" s="206"/>
      <c r="E689" s="206"/>
      <c r="F689" s="207"/>
      <c r="G689" s="206"/>
      <c r="H689" s="206"/>
      <c r="I689" s="206"/>
      <c r="J689" s="206"/>
      <c r="K689" s="206"/>
      <c r="L689" s="206"/>
      <c r="M689" s="206"/>
      <c r="N689" s="206"/>
      <c r="O689" s="206"/>
      <c r="P689" s="206"/>
      <c r="Q689" s="206"/>
      <c r="R689" s="208"/>
      <c r="S689" s="208"/>
      <c r="T689" s="208"/>
      <c r="U689" s="208"/>
    </row>
    <row r="690" spans="1:21" ht="14.25" customHeight="1">
      <c r="A690" s="206"/>
      <c r="B690" s="206"/>
      <c r="C690" s="207"/>
      <c r="D690" s="206"/>
      <c r="E690" s="206"/>
      <c r="F690" s="207"/>
      <c r="G690" s="206"/>
      <c r="H690" s="206"/>
      <c r="I690" s="206"/>
      <c r="J690" s="206"/>
      <c r="K690" s="206"/>
      <c r="L690" s="206"/>
      <c r="M690" s="206"/>
      <c r="N690" s="206"/>
      <c r="O690" s="206"/>
      <c r="P690" s="206"/>
      <c r="Q690" s="206"/>
      <c r="R690" s="208"/>
      <c r="S690" s="208"/>
      <c r="T690" s="208"/>
      <c r="U690" s="208"/>
    </row>
    <row r="691" spans="1:21" ht="14.25" customHeight="1">
      <c r="A691" s="206"/>
      <c r="B691" s="206"/>
      <c r="C691" s="207"/>
      <c r="D691" s="206"/>
      <c r="E691" s="206"/>
      <c r="F691" s="207"/>
      <c r="G691" s="206"/>
      <c r="H691" s="206"/>
      <c r="I691" s="206"/>
      <c r="J691" s="206"/>
      <c r="K691" s="206"/>
      <c r="L691" s="206"/>
      <c r="M691" s="206"/>
      <c r="N691" s="206"/>
      <c r="O691" s="206"/>
      <c r="P691" s="206"/>
      <c r="Q691" s="206"/>
      <c r="R691" s="208"/>
      <c r="S691" s="208"/>
      <c r="T691" s="208"/>
      <c r="U691" s="208"/>
    </row>
    <row r="692" spans="1:21" ht="14.25" customHeight="1">
      <c r="A692" s="206"/>
      <c r="B692" s="206"/>
      <c r="C692" s="207"/>
      <c r="D692" s="206"/>
      <c r="E692" s="206"/>
      <c r="F692" s="207"/>
      <c r="G692" s="206"/>
      <c r="H692" s="206"/>
      <c r="I692" s="206"/>
      <c r="J692" s="206"/>
      <c r="K692" s="206"/>
      <c r="L692" s="206"/>
      <c r="M692" s="206"/>
      <c r="N692" s="206"/>
      <c r="O692" s="206"/>
      <c r="P692" s="206"/>
      <c r="Q692" s="206"/>
      <c r="R692" s="208"/>
      <c r="S692" s="208"/>
      <c r="T692" s="208"/>
      <c r="U692" s="208"/>
    </row>
    <row r="693" spans="1:21" ht="14.25" customHeight="1">
      <c r="A693" s="206"/>
      <c r="B693" s="206"/>
      <c r="C693" s="207"/>
      <c r="D693" s="206"/>
      <c r="E693" s="206"/>
      <c r="F693" s="207"/>
      <c r="G693" s="206"/>
      <c r="H693" s="206"/>
      <c r="I693" s="206"/>
      <c r="J693" s="206"/>
      <c r="K693" s="206"/>
      <c r="L693" s="206"/>
      <c r="M693" s="206"/>
      <c r="N693" s="206"/>
      <c r="O693" s="206"/>
      <c r="P693" s="206"/>
      <c r="Q693" s="206"/>
      <c r="R693" s="208"/>
      <c r="S693" s="208"/>
      <c r="T693" s="208"/>
      <c r="U693" s="208"/>
    </row>
    <row r="694" spans="1:21" ht="14.25" customHeight="1">
      <c r="A694" s="206"/>
      <c r="B694" s="206"/>
      <c r="C694" s="207"/>
      <c r="D694" s="206"/>
      <c r="E694" s="206"/>
      <c r="F694" s="207"/>
      <c r="G694" s="206"/>
      <c r="H694" s="206"/>
      <c r="I694" s="206"/>
      <c r="J694" s="206"/>
      <c r="K694" s="206"/>
      <c r="L694" s="206"/>
      <c r="M694" s="206"/>
      <c r="N694" s="206"/>
      <c r="O694" s="206"/>
      <c r="P694" s="206"/>
      <c r="Q694" s="206"/>
      <c r="R694" s="208"/>
      <c r="S694" s="208"/>
      <c r="T694" s="208"/>
      <c r="U694" s="208"/>
    </row>
    <row r="695" spans="1:21" ht="14.25" customHeight="1">
      <c r="A695" s="206"/>
      <c r="B695" s="206"/>
      <c r="C695" s="207"/>
      <c r="D695" s="206"/>
      <c r="E695" s="206"/>
      <c r="F695" s="207"/>
      <c r="G695" s="206"/>
      <c r="H695" s="206"/>
      <c r="I695" s="206"/>
      <c r="J695" s="206"/>
      <c r="K695" s="206"/>
      <c r="L695" s="206"/>
      <c r="M695" s="206"/>
      <c r="N695" s="206"/>
      <c r="O695" s="206"/>
      <c r="P695" s="206"/>
      <c r="Q695" s="206"/>
      <c r="R695" s="208"/>
      <c r="S695" s="208"/>
      <c r="T695" s="208"/>
      <c r="U695" s="208"/>
    </row>
    <row r="696" spans="1:21" ht="14.25" customHeight="1">
      <c r="A696" s="206"/>
      <c r="B696" s="206"/>
      <c r="C696" s="207"/>
      <c r="D696" s="206"/>
      <c r="E696" s="206"/>
      <c r="F696" s="207"/>
      <c r="G696" s="206"/>
      <c r="H696" s="206"/>
      <c r="I696" s="206"/>
      <c r="J696" s="206"/>
      <c r="K696" s="206"/>
      <c r="L696" s="206"/>
      <c r="M696" s="206"/>
      <c r="N696" s="206"/>
      <c r="O696" s="206"/>
      <c r="P696" s="206"/>
      <c r="Q696" s="206"/>
      <c r="R696" s="208"/>
      <c r="S696" s="208"/>
      <c r="T696" s="208"/>
      <c r="U696" s="208"/>
    </row>
    <row r="697" spans="1:21" ht="14.25" customHeight="1">
      <c r="A697" s="206"/>
      <c r="B697" s="206"/>
      <c r="C697" s="207"/>
      <c r="D697" s="206"/>
      <c r="E697" s="206"/>
      <c r="F697" s="207"/>
      <c r="G697" s="206"/>
      <c r="H697" s="206"/>
      <c r="I697" s="206"/>
      <c r="J697" s="206"/>
      <c r="K697" s="206"/>
      <c r="L697" s="206"/>
      <c r="M697" s="206"/>
      <c r="N697" s="206"/>
      <c r="O697" s="206"/>
      <c r="P697" s="206"/>
      <c r="Q697" s="206"/>
      <c r="R697" s="208"/>
      <c r="S697" s="208"/>
      <c r="T697" s="208"/>
      <c r="U697" s="208"/>
    </row>
    <row r="698" spans="1:21" ht="14.25" customHeight="1">
      <c r="A698" s="206"/>
      <c r="B698" s="206"/>
      <c r="C698" s="207"/>
      <c r="D698" s="206"/>
      <c r="E698" s="206"/>
      <c r="F698" s="207"/>
      <c r="G698" s="206"/>
      <c r="H698" s="206"/>
      <c r="I698" s="206"/>
      <c r="J698" s="206"/>
      <c r="K698" s="206"/>
      <c r="L698" s="206"/>
      <c r="M698" s="206"/>
      <c r="N698" s="206"/>
      <c r="O698" s="206"/>
      <c r="P698" s="206"/>
      <c r="Q698" s="206"/>
      <c r="R698" s="208"/>
      <c r="S698" s="208"/>
      <c r="T698" s="208"/>
      <c r="U698" s="208"/>
    </row>
    <row r="699" spans="1:21" ht="14.25" customHeight="1">
      <c r="A699" s="206"/>
      <c r="B699" s="206"/>
      <c r="C699" s="207"/>
      <c r="D699" s="206"/>
      <c r="E699" s="206"/>
      <c r="F699" s="207"/>
      <c r="G699" s="206"/>
      <c r="H699" s="206"/>
      <c r="I699" s="206"/>
      <c r="J699" s="206"/>
      <c r="K699" s="206"/>
      <c r="L699" s="206"/>
      <c r="M699" s="206"/>
      <c r="N699" s="206"/>
      <c r="O699" s="206"/>
      <c r="P699" s="206"/>
      <c r="Q699" s="206"/>
      <c r="R699" s="208"/>
      <c r="S699" s="208"/>
      <c r="T699" s="208"/>
      <c r="U699" s="208"/>
    </row>
    <row r="700" spans="1:21" ht="14.25" customHeight="1">
      <c r="A700" s="206"/>
      <c r="B700" s="206"/>
      <c r="C700" s="207"/>
      <c r="D700" s="206"/>
      <c r="E700" s="206"/>
      <c r="F700" s="207"/>
      <c r="G700" s="206"/>
      <c r="H700" s="206"/>
      <c r="I700" s="206"/>
      <c r="J700" s="206"/>
      <c r="K700" s="206"/>
      <c r="L700" s="206"/>
      <c r="M700" s="206"/>
      <c r="N700" s="206"/>
      <c r="O700" s="206"/>
      <c r="P700" s="206"/>
      <c r="Q700" s="206"/>
      <c r="R700" s="208"/>
      <c r="S700" s="208"/>
      <c r="T700" s="208"/>
      <c r="U700" s="208"/>
    </row>
    <row r="701" spans="1:21" ht="14.25" customHeight="1">
      <c r="A701" s="206"/>
      <c r="B701" s="206"/>
      <c r="C701" s="207"/>
      <c r="D701" s="206"/>
      <c r="E701" s="206"/>
      <c r="F701" s="207"/>
      <c r="G701" s="206"/>
      <c r="H701" s="206"/>
      <c r="I701" s="206"/>
      <c r="J701" s="206"/>
      <c r="K701" s="206"/>
      <c r="L701" s="206"/>
      <c r="M701" s="206"/>
      <c r="N701" s="206"/>
      <c r="O701" s="206"/>
      <c r="P701" s="206"/>
      <c r="Q701" s="206"/>
      <c r="R701" s="208"/>
      <c r="S701" s="208"/>
      <c r="T701" s="208"/>
      <c r="U701" s="208"/>
    </row>
    <row r="702" spans="1:21" ht="14.25" customHeight="1">
      <c r="A702" s="206"/>
      <c r="B702" s="206"/>
      <c r="C702" s="207"/>
      <c r="D702" s="206"/>
      <c r="E702" s="206"/>
      <c r="F702" s="207"/>
      <c r="G702" s="206"/>
      <c r="H702" s="206"/>
      <c r="I702" s="206"/>
      <c r="J702" s="206"/>
      <c r="K702" s="206"/>
      <c r="L702" s="206"/>
      <c r="M702" s="206"/>
      <c r="N702" s="206"/>
      <c r="O702" s="206"/>
      <c r="P702" s="206"/>
      <c r="Q702" s="206"/>
      <c r="R702" s="208"/>
      <c r="S702" s="208"/>
      <c r="T702" s="208"/>
      <c r="U702" s="208"/>
    </row>
    <row r="703" spans="1:21" ht="14.25" customHeight="1">
      <c r="A703" s="206"/>
      <c r="B703" s="206"/>
      <c r="C703" s="207"/>
      <c r="D703" s="206"/>
      <c r="E703" s="206"/>
      <c r="F703" s="207"/>
      <c r="G703" s="206"/>
      <c r="H703" s="206"/>
      <c r="I703" s="206"/>
      <c r="J703" s="206"/>
      <c r="K703" s="206"/>
      <c r="L703" s="206"/>
      <c r="M703" s="206"/>
      <c r="N703" s="206"/>
      <c r="O703" s="206"/>
      <c r="P703" s="206"/>
      <c r="Q703" s="206"/>
      <c r="R703" s="208"/>
      <c r="S703" s="208"/>
      <c r="T703" s="208"/>
      <c r="U703" s="208"/>
    </row>
    <row r="704" spans="1:21" ht="14.25" customHeight="1">
      <c r="A704" s="206"/>
      <c r="B704" s="206"/>
      <c r="C704" s="207"/>
      <c r="D704" s="206"/>
      <c r="E704" s="206"/>
      <c r="F704" s="207"/>
      <c r="G704" s="206"/>
      <c r="H704" s="206"/>
      <c r="I704" s="206"/>
      <c r="J704" s="206"/>
      <c r="K704" s="206"/>
      <c r="L704" s="206"/>
      <c r="M704" s="206"/>
      <c r="N704" s="206"/>
      <c r="O704" s="206"/>
      <c r="P704" s="206"/>
      <c r="Q704" s="206"/>
      <c r="R704" s="208"/>
      <c r="S704" s="208"/>
      <c r="T704" s="208"/>
      <c r="U704" s="208"/>
    </row>
    <row r="705" spans="1:21" ht="14.25" customHeight="1">
      <c r="A705" s="206"/>
      <c r="B705" s="206"/>
      <c r="C705" s="207"/>
      <c r="D705" s="206"/>
      <c r="E705" s="206"/>
      <c r="F705" s="207"/>
      <c r="G705" s="206"/>
      <c r="H705" s="206"/>
      <c r="I705" s="206"/>
      <c r="J705" s="206"/>
      <c r="K705" s="206"/>
      <c r="L705" s="206"/>
      <c r="M705" s="206"/>
      <c r="N705" s="206"/>
      <c r="O705" s="206"/>
      <c r="P705" s="206"/>
      <c r="Q705" s="206"/>
      <c r="R705" s="208"/>
      <c r="S705" s="208"/>
      <c r="T705" s="208"/>
      <c r="U705" s="208"/>
    </row>
    <row r="706" spans="1:21" ht="14.25" customHeight="1">
      <c r="A706" s="206"/>
      <c r="B706" s="206"/>
      <c r="C706" s="207"/>
      <c r="D706" s="206"/>
      <c r="E706" s="206"/>
      <c r="F706" s="207"/>
      <c r="G706" s="206"/>
      <c r="H706" s="206"/>
      <c r="I706" s="206"/>
      <c r="J706" s="206"/>
      <c r="K706" s="206"/>
      <c r="L706" s="206"/>
      <c r="M706" s="206"/>
      <c r="N706" s="206"/>
      <c r="O706" s="206"/>
      <c r="P706" s="206"/>
      <c r="Q706" s="206"/>
      <c r="R706" s="208"/>
      <c r="S706" s="208"/>
      <c r="T706" s="208"/>
      <c r="U706" s="208"/>
    </row>
    <row r="707" spans="1:21" ht="14.25" customHeight="1">
      <c r="A707" s="206"/>
      <c r="B707" s="206"/>
      <c r="C707" s="207"/>
      <c r="D707" s="206"/>
      <c r="E707" s="206"/>
      <c r="F707" s="207"/>
      <c r="G707" s="206"/>
      <c r="H707" s="206"/>
      <c r="I707" s="206"/>
      <c r="J707" s="206"/>
      <c r="K707" s="206"/>
      <c r="L707" s="206"/>
      <c r="M707" s="206"/>
      <c r="N707" s="206"/>
      <c r="O707" s="206"/>
      <c r="P707" s="206"/>
      <c r="Q707" s="206"/>
      <c r="R707" s="208"/>
      <c r="S707" s="208"/>
      <c r="T707" s="208"/>
      <c r="U707" s="208"/>
    </row>
    <row r="708" spans="1:21" ht="14.25" customHeight="1">
      <c r="A708" s="206"/>
      <c r="B708" s="206"/>
      <c r="C708" s="207"/>
      <c r="D708" s="206"/>
      <c r="E708" s="206"/>
      <c r="F708" s="207"/>
      <c r="G708" s="206"/>
      <c r="H708" s="206"/>
      <c r="I708" s="206"/>
      <c r="J708" s="206"/>
      <c r="K708" s="206"/>
      <c r="L708" s="206"/>
      <c r="M708" s="206"/>
      <c r="N708" s="206"/>
      <c r="O708" s="206"/>
      <c r="P708" s="206"/>
      <c r="Q708" s="206"/>
      <c r="R708" s="208"/>
      <c r="S708" s="208"/>
      <c r="T708" s="208"/>
      <c r="U708" s="208"/>
    </row>
    <row r="709" spans="1:21" ht="14.25" customHeight="1">
      <c r="A709" s="206"/>
      <c r="B709" s="206"/>
      <c r="C709" s="207"/>
      <c r="D709" s="206"/>
      <c r="E709" s="206"/>
      <c r="F709" s="207"/>
      <c r="G709" s="206"/>
      <c r="H709" s="206"/>
      <c r="I709" s="206"/>
      <c r="J709" s="206"/>
      <c r="K709" s="206"/>
      <c r="L709" s="206"/>
      <c r="M709" s="206"/>
      <c r="N709" s="206"/>
      <c r="O709" s="206"/>
      <c r="P709" s="206"/>
      <c r="Q709" s="206"/>
      <c r="R709" s="208"/>
      <c r="S709" s="208"/>
      <c r="T709" s="208"/>
      <c r="U709" s="208"/>
    </row>
    <row r="710" spans="1:21" ht="14.25" customHeight="1">
      <c r="A710" s="206"/>
      <c r="B710" s="206"/>
      <c r="C710" s="207"/>
      <c r="D710" s="206"/>
      <c r="E710" s="206"/>
      <c r="F710" s="207"/>
      <c r="G710" s="206"/>
      <c r="H710" s="206"/>
      <c r="I710" s="206"/>
      <c r="J710" s="206"/>
      <c r="K710" s="206"/>
      <c r="L710" s="206"/>
      <c r="M710" s="206"/>
      <c r="N710" s="206"/>
      <c r="O710" s="206"/>
      <c r="P710" s="206"/>
      <c r="Q710" s="206"/>
      <c r="R710" s="208"/>
      <c r="S710" s="208"/>
      <c r="T710" s="208"/>
      <c r="U710" s="208"/>
    </row>
    <row r="711" spans="1:21" ht="14.25" customHeight="1">
      <c r="A711" s="206"/>
      <c r="B711" s="206"/>
      <c r="C711" s="207"/>
      <c r="D711" s="206"/>
      <c r="E711" s="206"/>
      <c r="F711" s="207"/>
      <c r="G711" s="206"/>
      <c r="H711" s="206"/>
      <c r="I711" s="206"/>
      <c r="J711" s="206"/>
      <c r="K711" s="206"/>
      <c r="L711" s="206"/>
      <c r="M711" s="206"/>
      <c r="N711" s="206"/>
      <c r="O711" s="206"/>
      <c r="P711" s="206"/>
      <c r="Q711" s="206"/>
      <c r="R711" s="208"/>
      <c r="S711" s="208"/>
      <c r="T711" s="208"/>
      <c r="U711" s="208"/>
    </row>
    <row r="712" spans="1:21" ht="14.25" customHeight="1">
      <c r="A712" s="206"/>
      <c r="B712" s="206"/>
      <c r="C712" s="207"/>
      <c r="D712" s="206"/>
      <c r="E712" s="206"/>
      <c r="F712" s="207"/>
      <c r="G712" s="206"/>
      <c r="H712" s="206"/>
      <c r="I712" s="206"/>
      <c r="J712" s="206"/>
      <c r="K712" s="206"/>
      <c r="L712" s="206"/>
      <c r="M712" s="206"/>
      <c r="N712" s="206"/>
      <c r="O712" s="206"/>
      <c r="P712" s="206"/>
      <c r="Q712" s="206"/>
      <c r="R712" s="208"/>
      <c r="S712" s="208"/>
      <c r="T712" s="208"/>
      <c r="U712" s="208"/>
    </row>
    <row r="713" spans="1:21" ht="14.25" customHeight="1">
      <c r="A713" s="206"/>
      <c r="B713" s="206"/>
      <c r="C713" s="207"/>
      <c r="D713" s="206"/>
      <c r="E713" s="206"/>
      <c r="F713" s="207"/>
      <c r="G713" s="206"/>
      <c r="H713" s="206"/>
      <c r="I713" s="206"/>
      <c r="J713" s="206"/>
      <c r="K713" s="206"/>
      <c r="L713" s="206"/>
      <c r="M713" s="206"/>
      <c r="N713" s="206"/>
      <c r="O713" s="206"/>
      <c r="P713" s="206"/>
      <c r="Q713" s="206"/>
      <c r="R713" s="208"/>
      <c r="S713" s="208"/>
      <c r="T713" s="208"/>
      <c r="U713" s="208"/>
    </row>
    <row r="714" spans="1:21" ht="14.25" customHeight="1">
      <c r="A714" s="206"/>
      <c r="B714" s="206"/>
      <c r="C714" s="207"/>
      <c r="D714" s="206"/>
      <c r="E714" s="206"/>
      <c r="F714" s="207"/>
      <c r="G714" s="206"/>
      <c r="H714" s="206"/>
      <c r="I714" s="206"/>
      <c r="J714" s="206"/>
      <c r="K714" s="206"/>
      <c r="L714" s="206"/>
      <c r="M714" s="206"/>
      <c r="N714" s="206"/>
      <c r="O714" s="206"/>
      <c r="P714" s="206"/>
      <c r="Q714" s="206"/>
      <c r="R714" s="208"/>
      <c r="S714" s="208"/>
      <c r="T714" s="208"/>
      <c r="U714" s="208"/>
    </row>
    <row r="715" spans="1:21" ht="14.25" customHeight="1">
      <c r="A715" s="206"/>
      <c r="B715" s="206"/>
      <c r="C715" s="207"/>
      <c r="D715" s="206"/>
      <c r="E715" s="206"/>
      <c r="F715" s="207"/>
      <c r="G715" s="206"/>
      <c r="H715" s="206"/>
      <c r="I715" s="206"/>
      <c r="J715" s="206"/>
      <c r="K715" s="206"/>
      <c r="L715" s="206"/>
      <c r="M715" s="206"/>
      <c r="N715" s="206"/>
      <c r="O715" s="206"/>
      <c r="P715" s="206"/>
      <c r="Q715" s="206"/>
      <c r="R715" s="208"/>
      <c r="S715" s="208"/>
      <c r="T715" s="208"/>
      <c r="U715" s="208"/>
    </row>
    <row r="716" spans="1:21" ht="14.25" customHeight="1">
      <c r="A716" s="206"/>
      <c r="B716" s="206"/>
      <c r="C716" s="207"/>
      <c r="D716" s="206"/>
      <c r="E716" s="206"/>
      <c r="F716" s="207"/>
      <c r="G716" s="206"/>
      <c r="H716" s="206"/>
      <c r="I716" s="206"/>
      <c r="J716" s="206"/>
      <c r="K716" s="206"/>
      <c r="L716" s="206"/>
      <c r="M716" s="206"/>
      <c r="N716" s="206"/>
      <c r="O716" s="206"/>
      <c r="P716" s="206"/>
      <c r="Q716" s="206"/>
      <c r="R716" s="208"/>
      <c r="S716" s="208"/>
      <c r="T716" s="208"/>
      <c r="U716" s="208"/>
    </row>
    <row r="717" spans="1:21" ht="14.25" customHeight="1">
      <c r="A717" s="206"/>
      <c r="B717" s="206"/>
      <c r="C717" s="207"/>
      <c r="D717" s="206"/>
      <c r="E717" s="206"/>
      <c r="F717" s="207"/>
      <c r="G717" s="206"/>
      <c r="H717" s="206"/>
      <c r="I717" s="206"/>
      <c r="J717" s="206"/>
      <c r="K717" s="206"/>
      <c r="L717" s="206"/>
      <c r="M717" s="206"/>
      <c r="N717" s="206"/>
      <c r="O717" s="206"/>
      <c r="P717" s="206"/>
      <c r="Q717" s="206"/>
      <c r="R717" s="208"/>
      <c r="S717" s="208"/>
      <c r="T717" s="208"/>
      <c r="U717" s="208"/>
    </row>
    <row r="718" spans="1:21" ht="14.25" customHeight="1">
      <c r="A718" s="206"/>
      <c r="B718" s="206"/>
      <c r="C718" s="207"/>
      <c r="D718" s="206"/>
      <c r="E718" s="206"/>
      <c r="F718" s="207"/>
      <c r="G718" s="206"/>
      <c r="H718" s="206"/>
      <c r="I718" s="206"/>
      <c r="J718" s="206"/>
      <c r="K718" s="206"/>
      <c r="L718" s="206"/>
      <c r="M718" s="206"/>
      <c r="N718" s="206"/>
      <c r="O718" s="206"/>
      <c r="P718" s="206"/>
      <c r="Q718" s="206"/>
      <c r="R718" s="208"/>
      <c r="S718" s="208"/>
      <c r="T718" s="208"/>
      <c r="U718" s="208"/>
    </row>
    <row r="719" spans="1:21" ht="14.25" customHeight="1">
      <c r="A719" s="206"/>
      <c r="B719" s="206"/>
      <c r="C719" s="207"/>
      <c r="D719" s="206"/>
      <c r="E719" s="206"/>
      <c r="F719" s="207"/>
      <c r="G719" s="206"/>
      <c r="H719" s="206"/>
      <c r="I719" s="206"/>
      <c r="J719" s="206"/>
      <c r="K719" s="206"/>
      <c r="L719" s="206"/>
      <c r="M719" s="206"/>
      <c r="N719" s="206"/>
      <c r="O719" s="206"/>
      <c r="P719" s="206"/>
      <c r="Q719" s="206"/>
      <c r="R719" s="208"/>
      <c r="S719" s="208"/>
      <c r="T719" s="208"/>
      <c r="U719" s="208"/>
    </row>
    <row r="720" spans="1:21" ht="14.25" customHeight="1">
      <c r="A720" s="206"/>
      <c r="B720" s="206"/>
      <c r="C720" s="207"/>
      <c r="D720" s="206"/>
      <c r="E720" s="206"/>
      <c r="F720" s="207"/>
      <c r="G720" s="206"/>
      <c r="H720" s="206"/>
      <c r="I720" s="206"/>
      <c r="J720" s="206"/>
      <c r="K720" s="206"/>
      <c r="L720" s="206"/>
      <c r="M720" s="206"/>
      <c r="N720" s="206"/>
      <c r="O720" s="206"/>
      <c r="P720" s="206"/>
      <c r="Q720" s="206"/>
      <c r="R720" s="208"/>
      <c r="S720" s="208"/>
      <c r="T720" s="208"/>
      <c r="U720" s="208"/>
    </row>
    <row r="721" spans="1:21" ht="14.25" customHeight="1">
      <c r="A721" s="206"/>
      <c r="B721" s="206"/>
      <c r="C721" s="207"/>
      <c r="D721" s="206"/>
      <c r="E721" s="206"/>
      <c r="F721" s="207"/>
      <c r="G721" s="206"/>
      <c r="H721" s="206"/>
      <c r="I721" s="206"/>
      <c r="J721" s="206"/>
      <c r="K721" s="206"/>
      <c r="L721" s="206"/>
      <c r="M721" s="206"/>
      <c r="N721" s="206"/>
      <c r="O721" s="206"/>
      <c r="P721" s="206"/>
      <c r="Q721" s="206"/>
      <c r="R721" s="208"/>
      <c r="S721" s="208"/>
      <c r="T721" s="208"/>
      <c r="U721" s="208"/>
    </row>
    <row r="722" spans="1:21" ht="14.25" customHeight="1">
      <c r="A722" s="206"/>
      <c r="B722" s="206"/>
      <c r="C722" s="207"/>
      <c r="D722" s="206"/>
      <c r="E722" s="206"/>
      <c r="F722" s="207"/>
      <c r="G722" s="206"/>
      <c r="H722" s="206"/>
      <c r="I722" s="206"/>
      <c r="J722" s="206"/>
      <c r="K722" s="206"/>
      <c r="L722" s="206"/>
      <c r="M722" s="206"/>
      <c r="N722" s="206"/>
      <c r="O722" s="206"/>
      <c r="P722" s="206"/>
      <c r="Q722" s="206"/>
      <c r="R722" s="208"/>
      <c r="S722" s="208"/>
      <c r="T722" s="208"/>
      <c r="U722" s="208"/>
    </row>
    <row r="723" spans="1:21" ht="14.25" customHeight="1">
      <c r="A723" s="206"/>
      <c r="B723" s="206"/>
      <c r="C723" s="207"/>
      <c r="D723" s="206"/>
      <c r="E723" s="206"/>
      <c r="F723" s="207"/>
      <c r="G723" s="206"/>
      <c r="H723" s="206"/>
      <c r="I723" s="206"/>
      <c r="J723" s="206"/>
      <c r="K723" s="206"/>
      <c r="L723" s="206"/>
      <c r="M723" s="206"/>
      <c r="N723" s="206"/>
      <c r="O723" s="206"/>
      <c r="P723" s="206"/>
      <c r="Q723" s="206"/>
      <c r="R723" s="208"/>
      <c r="S723" s="208"/>
      <c r="T723" s="208"/>
      <c r="U723" s="208"/>
    </row>
    <row r="724" spans="1:21" ht="14.25" customHeight="1">
      <c r="A724" s="206"/>
      <c r="B724" s="206"/>
      <c r="C724" s="207"/>
      <c r="D724" s="206"/>
      <c r="E724" s="206"/>
      <c r="F724" s="207"/>
      <c r="G724" s="206"/>
      <c r="H724" s="206"/>
      <c r="I724" s="206"/>
      <c r="J724" s="206"/>
      <c r="K724" s="206"/>
      <c r="L724" s="206"/>
      <c r="M724" s="206"/>
      <c r="N724" s="206"/>
      <c r="O724" s="206"/>
      <c r="P724" s="206"/>
      <c r="Q724" s="206"/>
      <c r="R724" s="208"/>
      <c r="S724" s="208"/>
      <c r="T724" s="208"/>
      <c r="U724" s="208"/>
    </row>
    <row r="725" spans="1:21" ht="14.25" customHeight="1">
      <c r="A725" s="206"/>
      <c r="B725" s="206"/>
      <c r="C725" s="207"/>
      <c r="D725" s="206"/>
      <c r="E725" s="206"/>
      <c r="F725" s="207"/>
      <c r="G725" s="206"/>
      <c r="H725" s="206"/>
      <c r="I725" s="206"/>
      <c r="J725" s="206"/>
      <c r="K725" s="206"/>
      <c r="L725" s="206"/>
      <c r="M725" s="206"/>
      <c r="N725" s="206"/>
      <c r="O725" s="206"/>
      <c r="P725" s="206"/>
      <c r="Q725" s="206"/>
      <c r="R725" s="208"/>
      <c r="S725" s="208"/>
      <c r="T725" s="208"/>
      <c r="U725" s="208"/>
    </row>
    <row r="726" spans="1:21" ht="14.25" customHeight="1">
      <c r="A726" s="206"/>
      <c r="B726" s="206"/>
      <c r="C726" s="207"/>
      <c r="D726" s="206"/>
      <c r="E726" s="206"/>
      <c r="F726" s="207"/>
      <c r="G726" s="206"/>
      <c r="H726" s="206"/>
      <c r="I726" s="206"/>
      <c r="J726" s="206"/>
      <c r="K726" s="206"/>
      <c r="L726" s="206"/>
      <c r="M726" s="206"/>
      <c r="N726" s="206"/>
      <c r="O726" s="206"/>
      <c r="P726" s="206"/>
      <c r="Q726" s="206"/>
      <c r="R726" s="208"/>
      <c r="S726" s="208"/>
      <c r="T726" s="208"/>
      <c r="U726" s="208"/>
    </row>
    <row r="727" spans="1:21" ht="14.25" customHeight="1">
      <c r="A727" s="206"/>
      <c r="B727" s="206"/>
      <c r="C727" s="207"/>
      <c r="D727" s="206"/>
      <c r="E727" s="206"/>
      <c r="F727" s="207"/>
      <c r="G727" s="206"/>
      <c r="H727" s="206"/>
      <c r="I727" s="206"/>
      <c r="J727" s="206"/>
      <c r="K727" s="206"/>
      <c r="L727" s="206"/>
      <c r="M727" s="206"/>
      <c r="N727" s="206"/>
      <c r="O727" s="206"/>
      <c r="P727" s="206"/>
      <c r="Q727" s="206"/>
      <c r="R727" s="208"/>
      <c r="S727" s="208"/>
      <c r="T727" s="208"/>
      <c r="U727" s="208"/>
    </row>
    <row r="728" spans="1:21" ht="14.25" customHeight="1">
      <c r="A728" s="206"/>
      <c r="B728" s="206"/>
      <c r="C728" s="207"/>
      <c r="D728" s="206"/>
      <c r="E728" s="206"/>
      <c r="F728" s="207"/>
      <c r="G728" s="206"/>
      <c r="H728" s="206"/>
      <c r="I728" s="206"/>
      <c r="J728" s="206"/>
      <c r="K728" s="206"/>
      <c r="L728" s="206"/>
      <c r="M728" s="206"/>
      <c r="N728" s="206"/>
      <c r="O728" s="206"/>
      <c r="P728" s="206"/>
      <c r="Q728" s="206"/>
      <c r="R728" s="208"/>
      <c r="S728" s="208"/>
      <c r="T728" s="208"/>
      <c r="U728" s="208"/>
    </row>
    <row r="729" spans="1:21" ht="14.25" customHeight="1">
      <c r="A729" s="206"/>
      <c r="B729" s="206"/>
      <c r="C729" s="207"/>
      <c r="D729" s="206"/>
      <c r="E729" s="206"/>
      <c r="F729" s="207"/>
      <c r="G729" s="206"/>
      <c r="H729" s="206"/>
      <c r="I729" s="206"/>
      <c r="J729" s="206"/>
      <c r="K729" s="206"/>
      <c r="L729" s="206"/>
      <c r="M729" s="206"/>
      <c r="N729" s="206"/>
      <c r="O729" s="206"/>
      <c r="P729" s="206"/>
      <c r="Q729" s="206"/>
      <c r="R729" s="208"/>
      <c r="S729" s="208"/>
      <c r="T729" s="208"/>
      <c r="U729" s="208"/>
    </row>
    <row r="730" spans="1:21" ht="14.25" customHeight="1">
      <c r="A730" s="206"/>
      <c r="B730" s="206"/>
      <c r="C730" s="207"/>
      <c r="D730" s="206"/>
      <c r="E730" s="206"/>
      <c r="F730" s="207"/>
      <c r="G730" s="206"/>
      <c r="H730" s="206"/>
      <c r="I730" s="206"/>
      <c r="J730" s="206"/>
      <c r="K730" s="206"/>
      <c r="L730" s="206"/>
      <c r="M730" s="206"/>
      <c r="N730" s="206"/>
      <c r="O730" s="206"/>
      <c r="P730" s="206"/>
      <c r="Q730" s="206"/>
      <c r="R730" s="208"/>
      <c r="S730" s="208"/>
      <c r="T730" s="208"/>
      <c r="U730" s="208"/>
    </row>
    <row r="731" spans="1:21" ht="14.25" customHeight="1">
      <c r="A731" s="206"/>
      <c r="B731" s="206"/>
      <c r="C731" s="207"/>
      <c r="D731" s="206"/>
      <c r="E731" s="206"/>
      <c r="F731" s="207"/>
      <c r="G731" s="206"/>
      <c r="H731" s="206"/>
      <c r="I731" s="206"/>
      <c r="J731" s="206"/>
      <c r="K731" s="206"/>
      <c r="L731" s="206"/>
      <c r="M731" s="206"/>
      <c r="N731" s="206"/>
      <c r="O731" s="206"/>
      <c r="P731" s="206"/>
      <c r="Q731" s="206"/>
      <c r="R731" s="208"/>
      <c r="S731" s="208"/>
      <c r="T731" s="208"/>
      <c r="U731" s="208"/>
    </row>
    <row r="732" spans="1:21" ht="14.25" customHeight="1">
      <c r="A732" s="206"/>
      <c r="B732" s="206"/>
      <c r="C732" s="207"/>
      <c r="D732" s="206"/>
      <c r="E732" s="206"/>
      <c r="F732" s="207"/>
      <c r="G732" s="206"/>
      <c r="H732" s="206"/>
      <c r="I732" s="206"/>
      <c r="J732" s="206"/>
      <c r="K732" s="206"/>
      <c r="L732" s="206"/>
      <c r="M732" s="206"/>
      <c r="N732" s="206"/>
      <c r="O732" s="206"/>
      <c r="P732" s="206"/>
      <c r="Q732" s="206"/>
      <c r="R732" s="208"/>
      <c r="S732" s="208"/>
      <c r="T732" s="208"/>
      <c r="U732" s="208"/>
    </row>
    <row r="733" spans="1:21" ht="14.25" customHeight="1">
      <c r="A733" s="206"/>
      <c r="B733" s="206"/>
      <c r="C733" s="207"/>
      <c r="D733" s="206"/>
      <c r="E733" s="206"/>
      <c r="F733" s="207"/>
      <c r="G733" s="206"/>
      <c r="H733" s="206"/>
      <c r="I733" s="206"/>
      <c r="J733" s="206"/>
      <c r="K733" s="206"/>
      <c r="L733" s="206"/>
      <c r="M733" s="206"/>
      <c r="N733" s="206"/>
      <c r="O733" s="206"/>
      <c r="P733" s="206"/>
      <c r="Q733" s="206"/>
      <c r="R733" s="208"/>
      <c r="S733" s="208"/>
      <c r="T733" s="208"/>
      <c r="U733" s="208"/>
    </row>
    <row r="734" spans="1:21" ht="14.25" customHeight="1">
      <c r="A734" s="206"/>
      <c r="B734" s="206"/>
      <c r="C734" s="207"/>
      <c r="D734" s="206"/>
      <c r="E734" s="206"/>
      <c r="F734" s="207"/>
      <c r="G734" s="206"/>
      <c r="H734" s="206"/>
      <c r="I734" s="206"/>
      <c r="J734" s="206"/>
      <c r="K734" s="206"/>
      <c r="L734" s="206"/>
      <c r="M734" s="206"/>
      <c r="N734" s="206"/>
      <c r="O734" s="206"/>
      <c r="P734" s="206"/>
      <c r="Q734" s="206"/>
      <c r="R734" s="208"/>
      <c r="S734" s="208"/>
      <c r="T734" s="208"/>
      <c r="U734" s="208"/>
    </row>
    <row r="735" spans="1:21" ht="14.25" customHeight="1">
      <c r="A735" s="206"/>
      <c r="B735" s="206"/>
      <c r="C735" s="207"/>
      <c r="D735" s="206"/>
      <c r="E735" s="206"/>
      <c r="F735" s="207"/>
      <c r="G735" s="206"/>
      <c r="H735" s="206"/>
      <c r="I735" s="206"/>
      <c r="J735" s="206"/>
      <c r="K735" s="206"/>
      <c r="L735" s="206"/>
      <c r="M735" s="206"/>
      <c r="N735" s="206"/>
      <c r="O735" s="206"/>
      <c r="P735" s="206"/>
      <c r="Q735" s="206"/>
      <c r="R735" s="208"/>
      <c r="S735" s="208"/>
      <c r="T735" s="208"/>
      <c r="U735" s="208"/>
    </row>
    <row r="736" spans="1:21" ht="14.25" customHeight="1">
      <c r="A736" s="206"/>
      <c r="B736" s="206"/>
      <c r="C736" s="207"/>
      <c r="D736" s="206"/>
      <c r="E736" s="206"/>
      <c r="F736" s="207"/>
      <c r="G736" s="206"/>
      <c r="H736" s="206"/>
      <c r="I736" s="206"/>
      <c r="J736" s="206"/>
      <c r="K736" s="206"/>
      <c r="L736" s="206"/>
      <c r="M736" s="206"/>
      <c r="N736" s="206"/>
      <c r="O736" s="206"/>
      <c r="P736" s="206"/>
      <c r="Q736" s="206"/>
      <c r="R736" s="208"/>
      <c r="S736" s="208"/>
      <c r="T736" s="208"/>
      <c r="U736" s="208"/>
    </row>
    <row r="737" spans="1:21" ht="14.25" customHeight="1">
      <c r="A737" s="206"/>
      <c r="B737" s="206"/>
      <c r="C737" s="207"/>
      <c r="D737" s="206"/>
      <c r="E737" s="206"/>
      <c r="F737" s="207"/>
      <c r="G737" s="206"/>
      <c r="H737" s="206"/>
      <c r="I737" s="206"/>
      <c r="J737" s="206"/>
      <c r="K737" s="206"/>
      <c r="L737" s="206"/>
      <c r="M737" s="206"/>
      <c r="N737" s="206"/>
      <c r="O737" s="206"/>
      <c r="P737" s="206"/>
      <c r="Q737" s="206"/>
      <c r="R737" s="208"/>
      <c r="S737" s="208"/>
      <c r="T737" s="208"/>
      <c r="U737" s="208"/>
    </row>
    <row r="738" spans="1:21" ht="14.25" customHeight="1">
      <c r="A738" s="206"/>
      <c r="B738" s="206"/>
      <c r="C738" s="207"/>
      <c r="D738" s="206"/>
      <c r="E738" s="206"/>
      <c r="F738" s="207"/>
      <c r="G738" s="206"/>
      <c r="H738" s="206"/>
      <c r="I738" s="206"/>
      <c r="J738" s="206"/>
      <c r="K738" s="206"/>
      <c r="L738" s="206"/>
      <c r="M738" s="206"/>
      <c r="N738" s="206"/>
      <c r="O738" s="206"/>
      <c r="P738" s="206"/>
      <c r="Q738" s="206"/>
      <c r="R738" s="208"/>
      <c r="S738" s="208"/>
      <c r="T738" s="208"/>
      <c r="U738" s="208"/>
    </row>
    <row r="739" spans="1:21" ht="14.25" customHeight="1">
      <c r="A739" s="206"/>
      <c r="B739" s="206"/>
      <c r="C739" s="207"/>
      <c r="D739" s="206"/>
      <c r="E739" s="206"/>
      <c r="F739" s="207"/>
      <c r="G739" s="206"/>
      <c r="H739" s="206"/>
      <c r="I739" s="206"/>
      <c r="J739" s="206"/>
      <c r="K739" s="206"/>
      <c r="L739" s="206"/>
      <c r="M739" s="206"/>
      <c r="N739" s="206"/>
      <c r="O739" s="206"/>
      <c r="P739" s="206"/>
      <c r="Q739" s="206"/>
      <c r="R739" s="208"/>
      <c r="S739" s="208"/>
      <c r="T739" s="208"/>
      <c r="U739" s="208"/>
    </row>
    <row r="740" spans="1:21" ht="14.25" customHeight="1">
      <c r="A740" s="206"/>
      <c r="B740" s="206"/>
      <c r="C740" s="207"/>
      <c r="D740" s="206"/>
      <c r="E740" s="206"/>
      <c r="F740" s="207"/>
      <c r="G740" s="206"/>
      <c r="H740" s="206"/>
      <c r="I740" s="206"/>
      <c r="J740" s="206"/>
      <c r="K740" s="206"/>
      <c r="L740" s="206"/>
      <c r="M740" s="206"/>
      <c r="N740" s="206"/>
      <c r="O740" s="206"/>
      <c r="P740" s="206"/>
      <c r="Q740" s="206"/>
      <c r="R740" s="208"/>
      <c r="S740" s="208"/>
      <c r="T740" s="208"/>
      <c r="U740" s="208"/>
    </row>
    <row r="741" spans="1:21" ht="14.25" customHeight="1">
      <c r="A741" s="206"/>
      <c r="B741" s="206"/>
      <c r="C741" s="207"/>
      <c r="D741" s="206"/>
      <c r="E741" s="206"/>
      <c r="F741" s="207"/>
      <c r="G741" s="206"/>
      <c r="H741" s="206"/>
      <c r="I741" s="206"/>
      <c r="J741" s="206"/>
      <c r="K741" s="206"/>
      <c r="L741" s="206"/>
      <c r="M741" s="206"/>
      <c r="N741" s="206"/>
      <c r="O741" s="206"/>
      <c r="P741" s="206"/>
      <c r="Q741" s="206"/>
      <c r="R741" s="208"/>
      <c r="S741" s="208"/>
      <c r="T741" s="208"/>
      <c r="U741" s="208"/>
    </row>
    <row r="742" spans="1:21" ht="14.25" customHeight="1">
      <c r="A742" s="206"/>
      <c r="B742" s="206"/>
      <c r="C742" s="207"/>
      <c r="D742" s="206"/>
      <c r="E742" s="206"/>
      <c r="F742" s="207"/>
      <c r="G742" s="206"/>
      <c r="H742" s="206"/>
      <c r="I742" s="206"/>
      <c r="J742" s="206"/>
      <c r="K742" s="206"/>
      <c r="L742" s="206"/>
      <c r="M742" s="206"/>
      <c r="N742" s="206"/>
      <c r="O742" s="206"/>
      <c r="P742" s="206"/>
      <c r="Q742" s="206"/>
      <c r="R742" s="208"/>
      <c r="S742" s="208"/>
      <c r="T742" s="208"/>
      <c r="U742" s="208"/>
    </row>
    <row r="743" spans="1:21" ht="14.25" customHeight="1">
      <c r="A743" s="206"/>
      <c r="B743" s="206"/>
      <c r="C743" s="207"/>
      <c r="D743" s="206"/>
      <c r="E743" s="206"/>
      <c r="F743" s="207"/>
      <c r="G743" s="206"/>
      <c r="H743" s="206"/>
      <c r="I743" s="206"/>
      <c r="J743" s="206"/>
      <c r="K743" s="206"/>
      <c r="L743" s="206"/>
      <c r="M743" s="206"/>
      <c r="N743" s="206"/>
      <c r="O743" s="206"/>
      <c r="P743" s="206"/>
      <c r="Q743" s="206"/>
      <c r="R743" s="208"/>
      <c r="S743" s="208"/>
      <c r="T743" s="208"/>
      <c r="U743" s="208"/>
    </row>
    <row r="744" spans="1:21" ht="14.25" customHeight="1">
      <c r="A744" s="206"/>
      <c r="B744" s="206"/>
      <c r="C744" s="207"/>
      <c r="D744" s="206"/>
      <c r="E744" s="206"/>
      <c r="F744" s="207"/>
      <c r="G744" s="206"/>
      <c r="H744" s="206"/>
      <c r="I744" s="206"/>
      <c r="J744" s="206"/>
      <c r="K744" s="206"/>
      <c r="L744" s="206"/>
      <c r="M744" s="206"/>
      <c r="N744" s="206"/>
      <c r="O744" s="206"/>
      <c r="P744" s="206"/>
      <c r="Q744" s="206"/>
      <c r="R744" s="208"/>
      <c r="S744" s="208"/>
      <c r="T744" s="208"/>
      <c r="U744" s="208"/>
    </row>
    <row r="745" spans="1:21" ht="14.25" customHeight="1">
      <c r="A745" s="206"/>
      <c r="B745" s="206"/>
      <c r="C745" s="207"/>
      <c r="D745" s="206"/>
      <c r="E745" s="206"/>
      <c r="F745" s="207"/>
      <c r="G745" s="206"/>
      <c r="H745" s="206"/>
      <c r="I745" s="206"/>
      <c r="J745" s="206"/>
      <c r="K745" s="206"/>
      <c r="L745" s="206"/>
      <c r="M745" s="206"/>
      <c r="N745" s="206"/>
      <c r="O745" s="206"/>
      <c r="P745" s="206"/>
      <c r="Q745" s="206"/>
      <c r="R745" s="208"/>
      <c r="S745" s="208"/>
      <c r="T745" s="208"/>
      <c r="U745" s="208"/>
    </row>
    <row r="746" spans="1:21" ht="14.25" customHeight="1">
      <c r="A746" s="206"/>
      <c r="B746" s="206"/>
      <c r="C746" s="207"/>
      <c r="D746" s="206"/>
      <c r="E746" s="206"/>
      <c r="F746" s="207"/>
      <c r="G746" s="206"/>
      <c r="H746" s="206"/>
      <c r="I746" s="206"/>
      <c r="J746" s="206"/>
      <c r="K746" s="206"/>
      <c r="L746" s="206"/>
      <c r="M746" s="206"/>
      <c r="N746" s="206"/>
      <c r="O746" s="206"/>
      <c r="P746" s="206"/>
      <c r="Q746" s="206"/>
      <c r="R746" s="208"/>
      <c r="S746" s="208"/>
      <c r="T746" s="208"/>
      <c r="U746" s="208"/>
    </row>
    <row r="747" spans="1:21" ht="14.25" customHeight="1">
      <c r="A747" s="206"/>
      <c r="B747" s="206"/>
      <c r="C747" s="207"/>
      <c r="D747" s="206"/>
      <c r="E747" s="206"/>
      <c r="F747" s="207"/>
      <c r="G747" s="206"/>
      <c r="H747" s="206"/>
      <c r="I747" s="206"/>
      <c r="J747" s="206"/>
      <c r="K747" s="206"/>
      <c r="L747" s="206"/>
      <c r="M747" s="206"/>
      <c r="N747" s="206"/>
      <c r="O747" s="206"/>
      <c r="P747" s="206"/>
      <c r="Q747" s="206"/>
      <c r="R747" s="208"/>
      <c r="S747" s="208"/>
      <c r="T747" s="208"/>
      <c r="U747" s="208"/>
    </row>
    <row r="748" spans="1:21" ht="14.25" customHeight="1">
      <c r="A748" s="206"/>
      <c r="B748" s="206"/>
      <c r="C748" s="207"/>
      <c r="D748" s="206"/>
      <c r="E748" s="206"/>
      <c r="F748" s="207"/>
      <c r="G748" s="206"/>
      <c r="H748" s="206"/>
      <c r="I748" s="206"/>
      <c r="J748" s="206"/>
      <c r="K748" s="206"/>
      <c r="L748" s="206"/>
      <c r="M748" s="206"/>
      <c r="N748" s="206"/>
      <c r="O748" s="206"/>
      <c r="P748" s="206"/>
      <c r="Q748" s="206"/>
      <c r="R748" s="208"/>
      <c r="S748" s="208"/>
      <c r="T748" s="208"/>
      <c r="U748" s="208"/>
    </row>
    <row r="749" spans="1:21" ht="14.25" customHeight="1">
      <c r="A749" s="206"/>
      <c r="B749" s="206"/>
      <c r="C749" s="207"/>
      <c r="D749" s="206"/>
      <c r="E749" s="206"/>
      <c r="F749" s="207"/>
      <c r="G749" s="206"/>
      <c r="H749" s="206"/>
      <c r="I749" s="206"/>
      <c r="J749" s="206"/>
      <c r="K749" s="206"/>
      <c r="L749" s="206"/>
      <c r="M749" s="206"/>
      <c r="N749" s="206"/>
      <c r="O749" s="206"/>
      <c r="P749" s="206"/>
      <c r="Q749" s="206"/>
      <c r="R749" s="208"/>
      <c r="S749" s="208"/>
      <c r="T749" s="208"/>
      <c r="U749" s="208"/>
    </row>
    <row r="750" spans="1:21" ht="14.25" customHeight="1">
      <c r="A750" s="206"/>
      <c r="B750" s="206"/>
      <c r="C750" s="207"/>
      <c r="D750" s="206"/>
      <c r="E750" s="206"/>
      <c r="F750" s="207"/>
      <c r="G750" s="206"/>
      <c r="H750" s="206"/>
      <c r="I750" s="206"/>
      <c r="J750" s="206"/>
      <c r="K750" s="206"/>
      <c r="L750" s="206"/>
      <c r="M750" s="206"/>
      <c r="N750" s="206"/>
      <c r="O750" s="206"/>
      <c r="P750" s="206"/>
      <c r="Q750" s="206"/>
      <c r="R750" s="208"/>
      <c r="S750" s="208"/>
      <c r="T750" s="208"/>
      <c r="U750" s="208"/>
    </row>
    <row r="751" spans="1:21" ht="14.25" customHeight="1">
      <c r="A751" s="206"/>
      <c r="B751" s="206"/>
      <c r="C751" s="207"/>
      <c r="D751" s="206"/>
      <c r="E751" s="206"/>
      <c r="F751" s="207"/>
      <c r="G751" s="206"/>
      <c r="H751" s="206"/>
      <c r="I751" s="206"/>
      <c r="J751" s="206"/>
      <c r="K751" s="206"/>
      <c r="L751" s="206"/>
      <c r="M751" s="206"/>
      <c r="N751" s="206"/>
      <c r="O751" s="206"/>
      <c r="P751" s="206"/>
      <c r="Q751" s="206"/>
      <c r="R751" s="208"/>
      <c r="S751" s="208"/>
      <c r="T751" s="208"/>
      <c r="U751" s="208"/>
    </row>
    <row r="752" spans="1:21" ht="14.25" customHeight="1">
      <c r="A752" s="206"/>
      <c r="B752" s="206"/>
      <c r="C752" s="207"/>
      <c r="D752" s="206"/>
      <c r="E752" s="206"/>
      <c r="F752" s="207"/>
      <c r="G752" s="206"/>
      <c r="H752" s="206"/>
      <c r="I752" s="206"/>
      <c r="J752" s="206"/>
      <c r="K752" s="206"/>
      <c r="L752" s="206"/>
      <c r="M752" s="206"/>
      <c r="N752" s="206"/>
      <c r="O752" s="206"/>
      <c r="P752" s="206"/>
      <c r="Q752" s="206"/>
      <c r="R752" s="208"/>
      <c r="S752" s="208"/>
      <c r="T752" s="208"/>
      <c r="U752" s="208"/>
    </row>
    <row r="753" spans="1:21" ht="14.25" customHeight="1">
      <c r="A753" s="206"/>
      <c r="B753" s="206"/>
      <c r="C753" s="207"/>
      <c r="D753" s="206"/>
      <c r="E753" s="206"/>
      <c r="F753" s="207"/>
      <c r="G753" s="206"/>
      <c r="H753" s="206"/>
      <c r="I753" s="206"/>
      <c r="J753" s="206"/>
      <c r="K753" s="206"/>
      <c r="L753" s="206"/>
      <c r="M753" s="206"/>
      <c r="N753" s="206"/>
      <c r="O753" s="206"/>
      <c r="P753" s="206"/>
      <c r="Q753" s="206"/>
      <c r="R753" s="208"/>
      <c r="S753" s="208"/>
      <c r="T753" s="208"/>
      <c r="U753" s="208"/>
    </row>
    <row r="754" spans="1:21" ht="14.25" customHeight="1">
      <c r="A754" s="206"/>
      <c r="B754" s="206"/>
      <c r="C754" s="207"/>
      <c r="D754" s="206"/>
      <c r="E754" s="206"/>
      <c r="F754" s="207"/>
      <c r="G754" s="206"/>
      <c r="H754" s="206"/>
      <c r="I754" s="206"/>
      <c r="J754" s="206"/>
      <c r="K754" s="206"/>
      <c r="L754" s="206"/>
      <c r="M754" s="206"/>
      <c r="N754" s="206"/>
      <c r="O754" s="206"/>
      <c r="P754" s="206"/>
      <c r="Q754" s="206"/>
      <c r="R754" s="208"/>
      <c r="S754" s="208"/>
      <c r="T754" s="208"/>
      <c r="U754" s="208"/>
    </row>
    <row r="755" spans="1:21" ht="14.25" customHeight="1">
      <c r="A755" s="206"/>
      <c r="B755" s="206"/>
      <c r="C755" s="207"/>
      <c r="D755" s="206"/>
      <c r="E755" s="206"/>
      <c r="F755" s="207"/>
      <c r="G755" s="206"/>
      <c r="H755" s="206"/>
      <c r="I755" s="206"/>
      <c r="J755" s="206"/>
      <c r="K755" s="206"/>
      <c r="L755" s="206"/>
      <c r="M755" s="206"/>
      <c r="N755" s="206"/>
      <c r="O755" s="206"/>
      <c r="P755" s="206"/>
      <c r="Q755" s="206"/>
      <c r="R755" s="208"/>
      <c r="S755" s="208"/>
      <c r="T755" s="208"/>
      <c r="U755" s="208"/>
    </row>
    <row r="756" spans="1:21" ht="14.25" customHeight="1">
      <c r="A756" s="206"/>
      <c r="B756" s="206"/>
      <c r="C756" s="207"/>
      <c r="D756" s="206"/>
      <c r="E756" s="206"/>
      <c r="F756" s="207"/>
      <c r="G756" s="206"/>
      <c r="H756" s="206"/>
      <c r="I756" s="206"/>
      <c r="J756" s="206"/>
      <c r="K756" s="206"/>
      <c r="L756" s="206"/>
      <c r="M756" s="206"/>
      <c r="N756" s="206"/>
      <c r="O756" s="206"/>
      <c r="P756" s="206"/>
      <c r="Q756" s="206"/>
      <c r="R756" s="208"/>
      <c r="S756" s="208"/>
      <c r="T756" s="208"/>
      <c r="U756" s="208"/>
    </row>
    <row r="757" spans="1:21" ht="14.25" customHeight="1">
      <c r="A757" s="206"/>
      <c r="B757" s="206"/>
      <c r="C757" s="207"/>
      <c r="D757" s="206"/>
      <c r="E757" s="206"/>
      <c r="F757" s="207"/>
      <c r="G757" s="206"/>
      <c r="H757" s="206"/>
      <c r="I757" s="206"/>
      <c r="J757" s="206"/>
      <c r="K757" s="206"/>
      <c r="L757" s="206"/>
      <c r="M757" s="206"/>
      <c r="N757" s="206"/>
      <c r="O757" s="206"/>
      <c r="P757" s="206"/>
      <c r="Q757" s="206"/>
      <c r="R757" s="208"/>
      <c r="S757" s="208"/>
      <c r="T757" s="208"/>
      <c r="U757" s="208"/>
    </row>
    <row r="758" spans="1:21" ht="14.25" customHeight="1">
      <c r="A758" s="206"/>
      <c r="B758" s="206"/>
      <c r="C758" s="207"/>
      <c r="D758" s="206"/>
      <c r="E758" s="206"/>
      <c r="F758" s="207"/>
      <c r="G758" s="206"/>
      <c r="H758" s="206"/>
      <c r="I758" s="206"/>
      <c r="J758" s="206"/>
      <c r="K758" s="206"/>
      <c r="L758" s="206"/>
      <c r="M758" s="206"/>
      <c r="N758" s="206"/>
      <c r="O758" s="206"/>
      <c r="P758" s="206"/>
      <c r="Q758" s="206"/>
      <c r="R758" s="208"/>
      <c r="S758" s="208"/>
      <c r="T758" s="208"/>
      <c r="U758" s="208"/>
    </row>
    <row r="759" spans="1:21" ht="14.25" customHeight="1">
      <c r="A759" s="206"/>
      <c r="B759" s="206"/>
      <c r="C759" s="207"/>
      <c r="D759" s="206"/>
      <c r="E759" s="206"/>
      <c r="F759" s="207"/>
      <c r="G759" s="206"/>
      <c r="H759" s="206"/>
      <c r="I759" s="206"/>
      <c r="J759" s="206"/>
      <c r="K759" s="206"/>
      <c r="L759" s="206"/>
      <c r="M759" s="206"/>
      <c r="N759" s="206"/>
      <c r="O759" s="206"/>
      <c r="P759" s="206"/>
      <c r="Q759" s="206"/>
      <c r="R759" s="208"/>
      <c r="S759" s="208"/>
      <c r="T759" s="208"/>
      <c r="U759" s="208"/>
    </row>
    <row r="760" spans="1:21" ht="14.25" customHeight="1">
      <c r="A760" s="206"/>
      <c r="B760" s="206"/>
      <c r="C760" s="207"/>
      <c r="D760" s="206"/>
      <c r="E760" s="206"/>
      <c r="F760" s="207"/>
      <c r="G760" s="206"/>
      <c r="H760" s="206"/>
      <c r="I760" s="206"/>
      <c r="J760" s="206"/>
      <c r="K760" s="206"/>
      <c r="L760" s="206"/>
      <c r="M760" s="206"/>
      <c r="N760" s="206"/>
      <c r="O760" s="206"/>
      <c r="P760" s="206"/>
      <c r="Q760" s="206"/>
      <c r="R760" s="208"/>
      <c r="S760" s="208"/>
      <c r="T760" s="208"/>
      <c r="U760" s="208"/>
    </row>
    <row r="761" spans="1:21" ht="14.25" customHeight="1">
      <c r="A761" s="206"/>
      <c r="B761" s="206"/>
      <c r="C761" s="207"/>
      <c r="D761" s="206"/>
      <c r="E761" s="206"/>
      <c r="F761" s="207"/>
      <c r="G761" s="206"/>
      <c r="H761" s="206"/>
      <c r="I761" s="206"/>
      <c r="J761" s="206"/>
      <c r="K761" s="206"/>
      <c r="L761" s="206"/>
      <c r="M761" s="206"/>
      <c r="N761" s="206"/>
      <c r="O761" s="206"/>
      <c r="P761" s="206"/>
      <c r="Q761" s="206"/>
      <c r="R761" s="208"/>
      <c r="S761" s="208"/>
      <c r="T761" s="208"/>
      <c r="U761" s="208"/>
    </row>
    <row r="762" spans="1:21" ht="14.25" customHeight="1">
      <c r="A762" s="206"/>
      <c r="B762" s="206"/>
      <c r="C762" s="207"/>
      <c r="D762" s="206"/>
      <c r="E762" s="206"/>
      <c r="F762" s="207"/>
      <c r="G762" s="206"/>
      <c r="H762" s="206"/>
      <c r="I762" s="206"/>
      <c r="J762" s="206"/>
      <c r="K762" s="206"/>
      <c r="L762" s="206"/>
      <c r="M762" s="206"/>
      <c r="N762" s="206"/>
      <c r="O762" s="206"/>
      <c r="P762" s="206"/>
      <c r="Q762" s="206"/>
      <c r="R762" s="208"/>
      <c r="S762" s="208"/>
      <c r="T762" s="208"/>
      <c r="U762" s="208"/>
    </row>
    <row r="763" spans="1:21" ht="14.25" customHeight="1">
      <c r="A763" s="206"/>
      <c r="B763" s="206"/>
      <c r="C763" s="207"/>
      <c r="D763" s="206"/>
      <c r="E763" s="206"/>
      <c r="F763" s="207"/>
      <c r="G763" s="206"/>
      <c r="H763" s="206"/>
      <c r="I763" s="206"/>
      <c r="J763" s="206"/>
      <c r="K763" s="206"/>
      <c r="L763" s="206"/>
      <c r="M763" s="206"/>
      <c r="N763" s="206"/>
      <c r="O763" s="206"/>
      <c r="P763" s="206"/>
      <c r="Q763" s="206"/>
      <c r="R763" s="208"/>
      <c r="S763" s="208"/>
      <c r="T763" s="208"/>
      <c r="U763" s="208"/>
    </row>
    <row r="764" spans="1:21" ht="14.25" customHeight="1">
      <c r="A764" s="206"/>
      <c r="B764" s="206"/>
      <c r="C764" s="207"/>
      <c r="D764" s="206"/>
      <c r="E764" s="206"/>
      <c r="F764" s="207"/>
      <c r="G764" s="206"/>
      <c r="H764" s="206"/>
      <c r="I764" s="206"/>
      <c r="J764" s="206"/>
      <c r="K764" s="206"/>
      <c r="L764" s="206"/>
      <c r="M764" s="206"/>
      <c r="N764" s="206"/>
      <c r="O764" s="206"/>
      <c r="P764" s="206"/>
      <c r="Q764" s="206"/>
      <c r="R764" s="208"/>
      <c r="S764" s="208"/>
      <c r="T764" s="208"/>
      <c r="U764" s="208"/>
    </row>
    <row r="765" spans="1:21" ht="14.25" customHeight="1">
      <c r="A765" s="206"/>
      <c r="B765" s="206"/>
      <c r="C765" s="207"/>
      <c r="D765" s="206"/>
      <c r="E765" s="206"/>
      <c r="F765" s="207"/>
      <c r="G765" s="206"/>
      <c r="H765" s="206"/>
      <c r="I765" s="206"/>
      <c r="J765" s="206"/>
      <c r="K765" s="206"/>
      <c r="L765" s="206"/>
      <c r="M765" s="206"/>
      <c r="N765" s="206"/>
      <c r="O765" s="206"/>
      <c r="P765" s="206"/>
      <c r="Q765" s="206"/>
      <c r="R765" s="208"/>
      <c r="S765" s="208"/>
      <c r="T765" s="208"/>
      <c r="U765" s="208"/>
    </row>
    <row r="766" spans="1:21" ht="14.25" customHeight="1">
      <c r="A766" s="206"/>
      <c r="B766" s="206"/>
      <c r="C766" s="207"/>
      <c r="D766" s="206"/>
      <c r="E766" s="206"/>
      <c r="F766" s="207"/>
      <c r="G766" s="206"/>
      <c r="H766" s="206"/>
      <c r="I766" s="206"/>
      <c r="J766" s="206"/>
      <c r="K766" s="206"/>
      <c r="L766" s="206"/>
      <c r="M766" s="206"/>
      <c r="N766" s="206"/>
      <c r="O766" s="206"/>
      <c r="P766" s="206"/>
      <c r="Q766" s="206"/>
      <c r="R766" s="208"/>
      <c r="S766" s="208"/>
      <c r="T766" s="208"/>
      <c r="U766" s="208"/>
    </row>
    <row r="767" spans="1:21" ht="14.25" customHeight="1">
      <c r="A767" s="206"/>
      <c r="B767" s="206"/>
      <c r="C767" s="207"/>
      <c r="D767" s="206"/>
      <c r="E767" s="206"/>
      <c r="F767" s="207"/>
      <c r="G767" s="206"/>
      <c r="H767" s="206"/>
      <c r="I767" s="206"/>
      <c r="J767" s="206"/>
      <c r="K767" s="206"/>
      <c r="L767" s="206"/>
      <c r="M767" s="206"/>
      <c r="N767" s="206"/>
      <c r="O767" s="206"/>
      <c r="P767" s="206"/>
      <c r="Q767" s="206"/>
      <c r="R767" s="208"/>
      <c r="S767" s="208"/>
      <c r="T767" s="208"/>
      <c r="U767" s="208"/>
    </row>
    <row r="768" spans="1:21" ht="14.25" customHeight="1">
      <c r="A768" s="206"/>
      <c r="B768" s="206"/>
      <c r="C768" s="207"/>
      <c r="D768" s="206"/>
      <c r="E768" s="206"/>
      <c r="F768" s="207"/>
      <c r="G768" s="206"/>
      <c r="H768" s="206"/>
      <c r="I768" s="206"/>
      <c r="J768" s="206"/>
      <c r="K768" s="206"/>
      <c r="L768" s="206"/>
      <c r="M768" s="206"/>
      <c r="N768" s="206"/>
      <c r="O768" s="206"/>
      <c r="P768" s="206"/>
      <c r="Q768" s="206"/>
      <c r="R768" s="208"/>
      <c r="S768" s="208"/>
      <c r="T768" s="208"/>
      <c r="U768" s="208"/>
    </row>
    <row r="769" spans="1:21" ht="14.25" customHeight="1">
      <c r="A769" s="206"/>
      <c r="B769" s="206"/>
      <c r="C769" s="207"/>
      <c r="D769" s="206"/>
      <c r="E769" s="206"/>
      <c r="F769" s="207"/>
      <c r="G769" s="206"/>
      <c r="H769" s="206"/>
      <c r="I769" s="206"/>
      <c r="J769" s="206"/>
      <c r="K769" s="206"/>
      <c r="L769" s="206"/>
      <c r="M769" s="206"/>
      <c r="N769" s="206"/>
      <c r="O769" s="206"/>
      <c r="P769" s="206"/>
      <c r="Q769" s="206"/>
      <c r="R769" s="208"/>
      <c r="S769" s="208"/>
      <c r="T769" s="208"/>
      <c r="U769" s="208"/>
    </row>
    <row r="770" spans="1:21" ht="14.25" customHeight="1">
      <c r="A770" s="206"/>
      <c r="B770" s="206"/>
      <c r="C770" s="207"/>
      <c r="D770" s="206"/>
      <c r="E770" s="206"/>
      <c r="F770" s="207"/>
      <c r="G770" s="206"/>
      <c r="H770" s="206"/>
      <c r="I770" s="206"/>
      <c r="J770" s="206"/>
      <c r="K770" s="206"/>
      <c r="L770" s="206"/>
      <c r="M770" s="206"/>
      <c r="N770" s="206"/>
      <c r="O770" s="206"/>
      <c r="P770" s="206"/>
      <c r="Q770" s="206"/>
      <c r="R770" s="208"/>
      <c r="S770" s="208"/>
      <c r="T770" s="208"/>
      <c r="U770" s="208"/>
    </row>
    <row r="771" spans="1:21" ht="14.25" customHeight="1">
      <c r="A771" s="206"/>
      <c r="B771" s="206"/>
      <c r="C771" s="207"/>
      <c r="D771" s="206"/>
      <c r="E771" s="206"/>
      <c r="F771" s="207"/>
      <c r="G771" s="206"/>
      <c r="H771" s="206"/>
      <c r="I771" s="206"/>
      <c r="J771" s="206"/>
      <c r="K771" s="206"/>
      <c r="L771" s="206"/>
      <c r="M771" s="206"/>
      <c r="N771" s="206"/>
      <c r="O771" s="206"/>
      <c r="P771" s="206"/>
      <c r="Q771" s="206"/>
      <c r="R771" s="208"/>
      <c r="S771" s="208"/>
      <c r="T771" s="208"/>
      <c r="U771" s="208"/>
    </row>
    <row r="772" spans="1:21" ht="14.25" customHeight="1">
      <c r="A772" s="206"/>
      <c r="B772" s="206"/>
      <c r="C772" s="207"/>
      <c r="D772" s="206"/>
      <c r="E772" s="206"/>
      <c r="F772" s="207"/>
      <c r="G772" s="206"/>
      <c r="H772" s="206"/>
      <c r="I772" s="206"/>
      <c r="J772" s="206"/>
      <c r="K772" s="206"/>
      <c r="L772" s="206"/>
      <c r="M772" s="206"/>
      <c r="N772" s="206"/>
      <c r="O772" s="206"/>
      <c r="P772" s="206"/>
      <c r="Q772" s="206"/>
      <c r="R772" s="208"/>
      <c r="S772" s="208"/>
      <c r="T772" s="208"/>
      <c r="U772" s="208"/>
    </row>
    <row r="773" spans="1:21" ht="14.25" customHeight="1">
      <c r="A773" s="206"/>
      <c r="B773" s="206"/>
      <c r="C773" s="207"/>
      <c r="D773" s="206"/>
      <c r="E773" s="206"/>
      <c r="F773" s="207"/>
      <c r="G773" s="206"/>
      <c r="H773" s="206"/>
      <c r="I773" s="206"/>
      <c r="J773" s="206"/>
      <c r="K773" s="206"/>
      <c r="L773" s="206"/>
      <c r="M773" s="206"/>
      <c r="N773" s="206"/>
      <c r="O773" s="206"/>
      <c r="P773" s="206"/>
      <c r="Q773" s="206"/>
      <c r="R773" s="208"/>
      <c r="S773" s="208"/>
      <c r="T773" s="208"/>
      <c r="U773" s="208"/>
    </row>
    <row r="774" spans="1:21" ht="14.25" customHeight="1">
      <c r="A774" s="206"/>
      <c r="B774" s="206"/>
      <c r="C774" s="207"/>
      <c r="D774" s="206"/>
      <c r="E774" s="206"/>
      <c r="F774" s="207"/>
      <c r="G774" s="206"/>
      <c r="H774" s="206"/>
      <c r="I774" s="206"/>
      <c r="J774" s="206"/>
      <c r="K774" s="206"/>
      <c r="L774" s="206"/>
      <c r="M774" s="206"/>
      <c r="N774" s="206"/>
      <c r="O774" s="206"/>
      <c r="P774" s="206"/>
      <c r="Q774" s="206"/>
      <c r="R774" s="208"/>
      <c r="S774" s="208"/>
      <c r="T774" s="208"/>
      <c r="U774" s="208"/>
    </row>
    <row r="775" spans="1:21" ht="14.25" customHeight="1">
      <c r="A775" s="206"/>
      <c r="B775" s="206"/>
      <c r="C775" s="207"/>
      <c r="D775" s="206"/>
      <c r="E775" s="206"/>
      <c r="F775" s="207"/>
      <c r="G775" s="206"/>
      <c r="H775" s="206"/>
      <c r="I775" s="206"/>
      <c r="J775" s="206"/>
      <c r="K775" s="206"/>
      <c r="L775" s="206"/>
      <c r="M775" s="206"/>
      <c r="N775" s="206"/>
      <c r="O775" s="206"/>
      <c r="P775" s="206"/>
      <c r="Q775" s="206"/>
      <c r="R775" s="208"/>
      <c r="S775" s="208"/>
      <c r="T775" s="208"/>
      <c r="U775" s="208"/>
    </row>
    <row r="776" spans="1:21" ht="14.25" customHeight="1">
      <c r="A776" s="206"/>
      <c r="B776" s="206"/>
      <c r="C776" s="207"/>
      <c r="D776" s="206"/>
      <c r="E776" s="206"/>
      <c r="F776" s="207"/>
      <c r="G776" s="206"/>
      <c r="H776" s="206"/>
      <c r="I776" s="206"/>
      <c r="J776" s="206"/>
      <c r="K776" s="206"/>
      <c r="L776" s="206"/>
      <c r="M776" s="206"/>
      <c r="N776" s="206"/>
      <c r="O776" s="206"/>
      <c r="P776" s="206"/>
      <c r="Q776" s="206"/>
      <c r="R776" s="208"/>
      <c r="S776" s="208"/>
      <c r="T776" s="208"/>
      <c r="U776" s="208"/>
    </row>
    <row r="777" spans="1:21" ht="14.25" customHeight="1">
      <c r="A777" s="206"/>
      <c r="B777" s="206"/>
      <c r="C777" s="207"/>
      <c r="D777" s="206"/>
      <c r="E777" s="206"/>
      <c r="F777" s="207"/>
      <c r="G777" s="206"/>
      <c r="H777" s="206"/>
      <c r="I777" s="206"/>
      <c r="J777" s="206"/>
      <c r="K777" s="206"/>
      <c r="L777" s="206"/>
      <c r="M777" s="206"/>
      <c r="N777" s="206"/>
      <c r="O777" s="206"/>
      <c r="P777" s="206"/>
      <c r="Q777" s="206"/>
      <c r="R777" s="208"/>
      <c r="S777" s="208"/>
      <c r="T777" s="208"/>
      <c r="U777" s="208"/>
    </row>
    <row r="778" spans="1:21" ht="14.25" customHeight="1">
      <c r="A778" s="206"/>
      <c r="B778" s="206"/>
      <c r="C778" s="207"/>
      <c r="D778" s="206"/>
      <c r="E778" s="206"/>
      <c r="F778" s="207"/>
      <c r="G778" s="206"/>
      <c r="H778" s="206"/>
      <c r="I778" s="206"/>
      <c r="J778" s="206"/>
      <c r="K778" s="206"/>
      <c r="L778" s="206"/>
      <c r="M778" s="206"/>
      <c r="N778" s="206"/>
      <c r="O778" s="206"/>
      <c r="P778" s="206"/>
      <c r="Q778" s="206"/>
      <c r="R778" s="208"/>
      <c r="S778" s="208"/>
      <c r="T778" s="208"/>
      <c r="U778" s="208"/>
    </row>
    <row r="779" spans="1:21" ht="14.25" customHeight="1">
      <c r="A779" s="206"/>
      <c r="B779" s="206"/>
      <c r="C779" s="207"/>
      <c r="D779" s="206"/>
      <c r="E779" s="206"/>
      <c r="F779" s="207"/>
      <c r="G779" s="206"/>
      <c r="H779" s="206"/>
      <c r="I779" s="206"/>
      <c r="J779" s="206"/>
      <c r="K779" s="206"/>
      <c r="L779" s="206"/>
      <c r="M779" s="206"/>
      <c r="N779" s="206"/>
      <c r="O779" s="206"/>
      <c r="P779" s="206"/>
      <c r="Q779" s="206"/>
      <c r="R779" s="208"/>
      <c r="S779" s="208"/>
      <c r="T779" s="208"/>
      <c r="U779" s="208"/>
    </row>
    <row r="780" spans="1:21" ht="14.25" customHeight="1">
      <c r="A780" s="206"/>
      <c r="B780" s="206"/>
      <c r="C780" s="207"/>
      <c r="D780" s="206"/>
      <c r="E780" s="206"/>
      <c r="F780" s="207"/>
      <c r="G780" s="206"/>
      <c r="H780" s="206"/>
      <c r="I780" s="206"/>
      <c r="J780" s="206"/>
      <c r="K780" s="206"/>
      <c r="L780" s="206"/>
      <c r="M780" s="206"/>
      <c r="N780" s="206"/>
      <c r="O780" s="206"/>
      <c r="P780" s="206"/>
      <c r="Q780" s="206"/>
      <c r="R780" s="208"/>
      <c r="S780" s="208"/>
      <c r="T780" s="208"/>
      <c r="U780" s="208"/>
    </row>
    <row r="781" spans="1:21" ht="14.25" customHeight="1">
      <c r="A781" s="206"/>
      <c r="B781" s="206"/>
      <c r="C781" s="207"/>
      <c r="D781" s="206"/>
      <c r="E781" s="206"/>
      <c r="F781" s="207"/>
      <c r="G781" s="206"/>
      <c r="H781" s="206"/>
      <c r="I781" s="206"/>
      <c r="J781" s="206"/>
      <c r="K781" s="206"/>
      <c r="L781" s="206"/>
      <c r="M781" s="206"/>
      <c r="N781" s="206"/>
      <c r="O781" s="206"/>
      <c r="P781" s="206"/>
      <c r="Q781" s="206"/>
      <c r="R781" s="208"/>
      <c r="S781" s="208"/>
      <c r="T781" s="208"/>
      <c r="U781" s="208"/>
    </row>
    <row r="782" spans="1:21" ht="14.25" customHeight="1">
      <c r="A782" s="206"/>
      <c r="B782" s="206"/>
      <c r="C782" s="207"/>
      <c r="D782" s="206"/>
      <c r="E782" s="206"/>
      <c r="F782" s="207"/>
      <c r="G782" s="206"/>
      <c r="H782" s="206"/>
      <c r="I782" s="206"/>
      <c r="J782" s="206"/>
      <c r="K782" s="206"/>
      <c r="L782" s="206"/>
      <c r="M782" s="206"/>
      <c r="N782" s="206"/>
      <c r="O782" s="206"/>
      <c r="P782" s="206"/>
      <c r="Q782" s="206"/>
      <c r="R782" s="208"/>
      <c r="S782" s="208"/>
      <c r="T782" s="208"/>
      <c r="U782" s="208"/>
    </row>
    <row r="783" spans="1:21" ht="14.25" customHeight="1">
      <c r="A783" s="206"/>
      <c r="B783" s="206"/>
      <c r="C783" s="207"/>
      <c r="D783" s="206"/>
      <c r="E783" s="206"/>
      <c r="F783" s="207"/>
      <c r="G783" s="206"/>
      <c r="H783" s="206"/>
      <c r="I783" s="206"/>
      <c r="J783" s="206"/>
      <c r="K783" s="206"/>
      <c r="L783" s="206"/>
      <c r="M783" s="206"/>
      <c r="N783" s="206"/>
      <c r="O783" s="206"/>
      <c r="P783" s="206"/>
      <c r="Q783" s="206"/>
      <c r="R783" s="208"/>
      <c r="S783" s="208"/>
      <c r="T783" s="208"/>
      <c r="U783" s="208"/>
    </row>
    <row r="784" spans="1:21" ht="14.25" customHeight="1">
      <c r="A784" s="206"/>
      <c r="B784" s="206"/>
      <c r="C784" s="207"/>
      <c r="D784" s="206"/>
      <c r="E784" s="206"/>
      <c r="F784" s="207"/>
      <c r="G784" s="206"/>
      <c r="H784" s="206"/>
      <c r="I784" s="206"/>
      <c r="J784" s="206"/>
      <c r="K784" s="206"/>
      <c r="L784" s="206"/>
      <c r="M784" s="206"/>
      <c r="N784" s="206"/>
      <c r="O784" s="206"/>
      <c r="P784" s="206"/>
      <c r="Q784" s="206"/>
      <c r="R784" s="208"/>
      <c r="S784" s="208"/>
      <c r="T784" s="208"/>
      <c r="U784" s="208"/>
    </row>
    <row r="785" spans="1:21" ht="14.25" customHeight="1">
      <c r="A785" s="206"/>
      <c r="B785" s="206"/>
      <c r="C785" s="207"/>
      <c r="D785" s="206"/>
      <c r="E785" s="206"/>
      <c r="F785" s="207"/>
      <c r="G785" s="206"/>
      <c r="H785" s="206"/>
      <c r="I785" s="206"/>
      <c r="J785" s="206"/>
      <c r="K785" s="206"/>
      <c r="L785" s="206"/>
      <c r="M785" s="206"/>
      <c r="N785" s="206"/>
      <c r="O785" s="206"/>
      <c r="P785" s="206"/>
      <c r="Q785" s="206"/>
      <c r="R785" s="208"/>
      <c r="S785" s="208"/>
      <c r="T785" s="208"/>
      <c r="U785" s="208"/>
    </row>
    <row r="786" spans="1:21" ht="14.25" customHeight="1">
      <c r="A786" s="206"/>
      <c r="B786" s="206"/>
      <c r="C786" s="207"/>
      <c r="D786" s="206"/>
      <c r="E786" s="206"/>
      <c r="F786" s="207"/>
      <c r="G786" s="206"/>
      <c r="H786" s="206"/>
      <c r="I786" s="206"/>
      <c r="J786" s="206"/>
      <c r="K786" s="206"/>
      <c r="L786" s="206"/>
      <c r="M786" s="206"/>
      <c r="N786" s="206"/>
      <c r="O786" s="206"/>
      <c r="P786" s="206"/>
      <c r="Q786" s="206"/>
      <c r="R786" s="208"/>
      <c r="S786" s="208"/>
      <c r="T786" s="208"/>
      <c r="U786" s="208"/>
    </row>
    <row r="787" spans="1:21" ht="14.25" customHeight="1">
      <c r="A787" s="206"/>
      <c r="B787" s="206"/>
      <c r="C787" s="207"/>
      <c r="D787" s="206"/>
      <c r="E787" s="206"/>
      <c r="F787" s="207"/>
      <c r="G787" s="206"/>
      <c r="H787" s="206"/>
      <c r="I787" s="206"/>
      <c r="J787" s="206"/>
      <c r="K787" s="206"/>
      <c r="L787" s="206"/>
      <c r="M787" s="206"/>
      <c r="N787" s="206"/>
      <c r="O787" s="206"/>
      <c r="P787" s="206"/>
      <c r="Q787" s="206"/>
      <c r="R787" s="208"/>
      <c r="S787" s="208"/>
      <c r="T787" s="208"/>
      <c r="U787" s="208"/>
    </row>
    <row r="788" spans="1:21" ht="14.25" customHeight="1">
      <c r="A788" s="206"/>
      <c r="B788" s="206"/>
      <c r="C788" s="207"/>
      <c r="D788" s="206"/>
      <c r="E788" s="206"/>
      <c r="F788" s="207"/>
      <c r="G788" s="206"/>
      <c r="H788" s="206"/>
      <c r="I788" s="206"/>
      <c r="J788" s="206"/>
      <c r="K788" s="206"/>
      <c r="L788" s="206"/>
      <c r="M788" s="206"/>
      <c r="N788" s="206"/>
      <c r="O788" s="206"/>
      <c r="P788" s="206"/>
      <c r="Q788" s="206"/>
      <c r="R788" s="208"/>
      <c r="S788" s="208"/>
      <c r="T788" s="208"/>
      <c r="U788" s="208"/>
    </row>
    <row r="789" spans="1:21" ht="14.25" customHeight="1">
      <c r="A789" s="206"/>
      <c r="B789" s="206"/>
      <c r="C789" s="207"/>
      <c r="D789" s="206"/>
      <c r="E789" s="206"/>
      <c r="F789" s="207"/>
      <c r="G789" s="206"/>
      <c r="H789" s="206"/>
      <c r="I789" s="206"/>
      <c r="J789" s="206"/>
      <c r="K789" s="206"/>
      <c r="L789" s="206"/>
      <c r="M789" s="206"/>
      <c r="N789" s="206"/>
      <c r="O789" s="206"/>
      <c r="P789" s="206"/>
      <c r="Q789" s="206"/>
      <c r="R789" s="208"/>
      <c r="S789" s="208"/>
      <c r="T789" s="208"/>
      <c r="U789" s="208"/>
    </row>
    <row r="790" spans="1:21" ht="14.25" customHeight="1">
      <c r="A790" s="206"/>
      <c r="B790" s="206"/>
      <c r="C790" s="207"/>
      <c r="D790" s="206"/>
      <c r="E790" s="206"/>
      <c r="F790" s="207"/>
      <c r="G790" s="206"/>
      <c r="H790" s="206"/>
      <c r="I790" s="206"/>
      <c r="J790" s="206"/>
      <c r="K790" s="206"/>
      <c r="L790" s="206"/>
      <c r="M790" s="206"/>
      <c r="N790" s="206"/>
      <c r="O790" s="206"/>
      <c r="P790" s="206"/>
      <c r="Q790" s="206"/>
      <c r="R790" s="208"/>
      <c r="S790" s="208"/>
      <c r="T790" s="208"/>
      <c r="U790" s="208"/>
    </row>
    <row r="791" spans="1:21" ht="14.25" customHeight="1">
      <c r="A791" s="206"/>
      <c r="B791" s="206"/>
      <c r="C791" s="207"/>
      <c r="D791" s="206"/>
      <c r="E791" s="206"/>
      <c r="F791" s="207"/>
      <c r="G791" s="206"/>
      <c r="H791" s="206"/>
      <c r="I791" s="206"/>
      <c r="J791" s="206"/>
      <c r="K791" s="206"/>
      <c r="L791" s="206"/>
      <c r="M791" s="206"/>
      <c r="N791" s="206"/>
      <c r="O791" s="206"/>
      <c r="P791" s="206"/>
      <c r="Q791" s="206"/>
      <c r="R791" s="208"/>
      <c r="S791" s="208"/>
      <c r="T791" s="208"/>
      <c r="U791" s="208"/>
    </row>
    <row r="792" spans="1:21" ht="14.25" customHeight="1">
      <c r="A792" s="206"/>
      <c r="B792" s="206"/>
      <c r="C792" s="207"/>
      <c r="D792" s="206"/>
      <c r="E792" s="206"/>
      <c r="F792" s="207"/>
      <c r="G792" s="206"/>
      <c r="H792" s="206"/>
      <c r="I792" s="206"/>
      <c r="J792" s="206"/>
      <c r="K792" s="206"/>
      <c r="L792" s="206"/>
      <c r="M792" s="206"/>
      <c r="N792" s="206"/>
      <c r="O792" s="206"/>
      <c r="P792" s="206"/>
      <c r="Q792" s="206"/>
      <c r="R792" s="208"/>
      <c r="S792" s="208"/>
      <c r="T792" s="208"/>
      <c r="U792" s="208"/>
    </row>
    <row r="793" spans="1:21" ht="14.25" customHeight="1">
      <c r="A793" s="206"/>
      <c r="B793" s="206"/>
      <c r="C793" s="207"/>
      <c r="D793" s="206"/>
      <c r="E793" s="206"/>
      <c r="F793" s="207"/>
      <c r="G793" s="206"/>
      <c r="H793" s="206"/>
      <c r="I793" s="206"/>
      <c r="J793" s="206"/>
      <c r="K793" s="206"/>
      <c r="L793" s="206"/>
      <c r="M793" s="206"/>
      <c r="N793" s="206"/>
      <c r="O793" s="206"/>
      <c r="P793" s="206"/>
      <c r="Q793" s="206"/>
      <c r="R793" s="208"/>
      <c r="S793" s="208"/>
      <c r="T793" s="208"/>
      <c r="U793" s="208"/>
    </row>
    <row r="794" spans="1:21" ht="14.25" customHeight="1">
      <c r="A794" s="206"/>
      <c r="B794" s="206"/>
      <c r="C794" s="207"/>
      <c r="D794" s="206"/>
      <c r="E794" s="206"/>
      <c r="F794" s="207"/>
      <c r="G794" s="206"/>
      <c r="H794" s="206"/>
      <c r="I794" s="206"/>
      <c r="J794" s="206"/>
      <c r="K794" s="206"/>
      <c r="L794" s="206"/>
      <c r="M794" s="206"/>
      <c r="N794" s="206"/>
      <c r="O794" s="206"/>
      <c r="P794" s="206"/>
      <c r="Q794" s="206"/>
      <c r="R794" s="208"/>
      <c r="S794" s="208"/>
      <c r="T794" s="208"/>
      <c r="U794" s="208"/>
    </row>
    <row r="795" spans="1:21" ht="14.25" customHeight="1">
      <c r="A795" s="206"/>
      <c r="B795" s="206"/>
      <c r="C795" s="207"/>
      <c r="D795" s="206"/>
      <c r="E795" s="206"/>
      <c r="F795" s="207"/>
      <c r="G795" s="206"/>
      <c r="H795" s="206"/>
      <c r="I795" s="206"/>
      <c r="J795" s="206"/>
      <c r="K795" s="206"/>
      <c r="L795" s="206"/>
      <c r="M795" s="206"/>
      <c r="N795" s="206"/>
      <c r="O795" s="206"/>
      <c r="P795" s="206"/>
      <c r="Q795" s="206"/>
      <c r="R795" s="208"/>
      <c r="S795" s="208"/>
      <c r="T795" s="208"/>
      <c r="U795" s="208"/>
    </row>
    <row r="796" spans="1:21" ht="14.25" customHeight="1">
      <c r="A796" s="206"/>
      <c r="B796" s="206"/>
      <c r="C796" s="207"/>
      <c r="D796" s="206"/>
      <c r="E796" s="206"/>
      <c r="F796" s="207"/>
      <c r="G796" s="206"/>
      <c r="H796" s="206"/>
      <c r="I796" s="206"/>
      <c r="J796" s="206"/>
      <c r="K796" s="206"/>
      <c r="L796" s="206"/>
      <c r="M796" s="206"/>
      <c r="N796" s="206"/>
      <c r="O796" s="206"/>
      <c r="P796" s="206"/>
      <c r="Q796" s="206"/>
      <c r="R796" s="208"/>
      <c r="S796" s="208"/>
      <c r="T796" s="208"/>
      <c r="U796" s="208"/>
    </row>
    <row r="797" spans="1:21" ht="14.25" customHeight="1">
      <c r="A797" s="206"/>
      <c r="B797" s="206"/>
      <c r="C797" s="207"/>
      <c r="D797" s="206"/>
      <c r="E797" s="206"/>
      <c r="F797" s="207"/>
      <c r="G797" s="206"/>
      <c r="H797" s="206"/>
      <c r="I797" s="206"/>
      <c r="J797" s="206"/>
      <c r="K797" s="206"/>
      <c r="L797" s="206"/>
      <c r="M797" s="206"/>
      <c r="N797" s="206"/>
      <c r="O797" s="206"/>
      <c r="P797" s="206"/>
      <c r="Q797" s="206"/>
      <c r="R797" s="208"/>
      <c r="S797" s="208"/>
      <c r="T797" s="208"/>
      <c r="U797" s="208"/>
    </row>
    <row r="798" spans="1:21" ht="14.25" customHeight="1">
      <c r="A798" s="206"/>
      <c r="B798" s="206"/>
      <c r="C798" s="207"/>
      <c r="D798" s="206"/>
      <c r="E798" s="206"/>
      <c r="F798" s="207"/>
      <c r="G798" s="206"/>
      <c r="H798" s="206"/>
      <c r="I798" s="206"/>
      <c r="J798" s="206"/>
      <c r="K798" s="206"/>
      <c r="L798" s="206"/>
      <c r="M798" s="206"/>
      <c r="N798" s="206"/>
      <c r="O798" s="206"/>
      <c r="P798" s="206"/>
      <c r="Q798" s="206"/>
      <c r="R798" s="208"/>
      <c r="S798" s="208"/>
      <c r="T798" s="208"/>
      <c r="U798" s="208"/>
    </row>
    <row r="799" spans="1:21" ht="14.25" customHeight="1">
      <c r="A799" s="206"/>
      <c r="B799" s="206"/>
      <c r="C799" s="207"/>
      <c r="D799" s="206"/>
      <c r="E799" s="206"/>
      <c r="F799" s="207"/>
      <c r="G799" s="206"/>
      <c r="H799" s="206"/>
      <c r="I799" s="206"/>
      <c r="J799" s="206"/>
      <c r="K799" s="206"/>
      <c r="L799" s="206"/>
      <c r="M799" s="206"/>
      <c r="N799" s="206"/>
      <c r="O799" s="206"/>
      <c r="P799" s="206"/>
      <c r="Q799" s="206"/>
      <c r="R799" s="208"/>
      <c r="S799" s="208"/>
      <c r="T799" s="208"/>
      <c r="U799" s="208"/>
    </row>
    <row r="800" spans="1:21" ht="14.25" customHeight="1">
      <c r="A800" s="206"/>
      <c r="B800" s="206"/>
      <c r="C800" s="207"/>
      <c r="D800" s="206"/>
      <c r="E800" s="206"/>
      <c r="F800" s="207"/>
      <c r="G800" s="206"/>
      <c r="H800" s="206"/>
      <c r="I800" s="206"/>
      <c r="J800" s="206"/>
      <c r="K800" s="206"/>
      <c r="L800" s="206"/>
      <c r="M800" s="206"/>
      <c r="N800" s="206"/>
      <c r="O800" s="206"/>
      <c r="P800" s="206"/>
      <c r="Q800" s="206"/>
      <c r="R800" s="208"/>
      <c r="S800" s="208"/>
      <c r="T800" s="208"/>
      <c r="U800" s="208"/>
    </row>
    <row r="801" spans="1:21" ht="14.25" customHeight="1">
      <c r="A801" s="206"/>
      <c r="B801" s="206"/>
      <c r="C801" s="207"/>
      <c r="D801" s="206"/>
      <c r="E801" s="206"/>
      <c r="F801" s="207"/>
      <c r="G801" s="206"/>
      <c r="H801" s="206"/>
      <c r="I801" s="206"/>
      <c r="J801" s="206"/>
      <c r="K801" s="206"/>
      <c r="L801" s="206"/>
      <c r="M801" s="206"/>
      <c r="N801" s="206"/>
      <c r="O801" s="206"/>
      <c r="P801" s="206"/>
      <c r="Q801" s="206"/>
      <c r="R801" s="208"/>
      <c r="S801" s="208"/>
      <c r="T801" s="208"/>
      <c r="U801" s="208"/>
    </row>
    <row r="802" spans="1:21" ht="14.25" customHeight="1">
      <c r="A802" s="206"/>
      <c r="B802" s="206"/>
      <c r="C802" s="207"/>
      <c r="D802" s="206"/>
      <c r="E802" s="206"/>
      <c r="F802" s="207"/>
      <c r="G802" s="206"/>
      <c r="H802" s="206"/>
      <c r="I802" s="206"/>
      <c r="J802" s="206"/>
      <c r="K802" s="206"/>
      <c r="L802" s="206"/>
      <c r="M802" s="206"/>
      <c r="N802" s="206"/>
      <c r="O802" s="206"/>
      <c r="P802" s="206"/>
      <c r="Q802" s="206"/>
      <c r="R802" s="208"/>
      <c r="S802" s="208"/>
      <c r="T802" s="208"/>
      <c r="U802" s="208"/>
    </row>
    <row r="803" spans="1:21" ht="14.25" customHeight="1">
      <c r="A803" s="206"/>
      <c r="B803" s="206"/>
      <c r="C803" s="207"/>
      <c r="D803" s="206"/>
      <c r="E803" s="206"/>
      <c r="F803" s="207"/>
      <c r="G803" s="206"/>
      <c r="H803" s="206"/>
      <c r="I803" s="206"/>
      <c r="J803" s="206"/>
      <c r="K803" s="206"/>
      <c r="L803" s="206"/>
      <c r="M803" s="206"/>
      <c r="N803" s="206"/>
      <c r="O803" s="206"/>
      <c r="P803" s="206"/>
      <c r="Q803" s="206"/>
      <c r="R803" s="208"/>
      <c r="S803" s="208"/>
      <c r="T803" s="208"/>
      <c r="U803" s="208"/>
    </row>
    <row r="804" spans="1:21" ht="14.25" customHeight="1">
      <c r="A804" s="206"/>
      <c r="B804" s="206"/>
      <c r="C804" s="207"/>
      <c r="D804" s="206"/>
      <c r="E804" s="206"/>
      <c r="F804" s="207"/>
      <c r="G804" s="206"/>
      <c r="H804" s="206"/>
      <c r="I804" s="206"/>
      <c r="J804" s="206"/>
      <c r="K804" s="206"/>
      <c r="L804" s="206"/>
      <c r="M804" s="206"/>
      <c r="N804" s="206"/>
      <c r="O804" s="206"/>
      <c r="P804" s="206"/>
      <c r="Q804" s="206"/>
      <c r="R804" s="208"/>
      <c r="S804" s="208"/>
      <c r="T804" s="208"/>
      <c r="U804" s="208"/>
    </row>
    <row r="805" spans="1:21" ht="14.25" customHeight="1">
      <c r="A805" s="206"/>
      <c r="B805" s="206"/>
      <c r="C805" s="207"/>
      <c r="D805" s="206"/>
      <c r="E805" s="206"/>
      <c r="F805" s="207"/>
      <c r="G805" s="206"/>
      <c r="H805" s="206"/>
      <c r="I805" s="206"/>
      <c r="J805" s="206"/>
      <c r="K805" s="206"/>
      <c r="L805" s="206"/>
      <c r="M805" s="206"/>
      <c r="N805" s="206"/>
      <c r="O805" s="206"/>
      <c r="P805" s="206"/>
      <c r="Q805" s="206"/>
      <c r="R805" s="208"/>
      <c r="S805" s="208"/>
      <c r="T805" s="208"/>
      <c r="U805" s="208"/>
    </row>
    <row r="806" spans="1:21" ht="14.25" customHeight="1">
      <c r="A806" s="206"/>
      <c r="B806" s="206"/>
      <c r="C806" s="207"/>
      <c r="D806" s="206"/>
      <c r="E806" s="206"/>
      <c r="F806" s="207"/>
      <c r="G806" s="206"/>
      <c r="H806" s="206"/>
      <c r="I806" s="206"/>
      <c r="J806" s="206"/>
      <c r="K806" s="206"/>
      <c r="L806" s="206"/>
      <c r="M806" s="206"/>
      <c r="N806" s="206"/>
      <c r="O806" s="206"/>
      <c r="P806" s="206"/>
      <c r="Q806" s="206"/>
      <c r="R806" s="208"/>
      <c r="S806" s="208"/>
      <c r="T806" s="208"/>
      <c r="U806" s="208"/>
    </row>
    <row r="807" spans="1:21" ht="14.25" customHeight="1">
      <c r="A807" s="206"/>
      <c r="B807" s="206"/>
      <c r="C807" s="207"/>
      <c r="D807" s="206"/>
      <c r="E807" s="206"/>
      <c r="F807" s="207"/>
      <c r="G807" s="206"/>
      <c r="H807" s="206"/>
      <c r="I807" s="206"/>
      <c r="J807" s="206"/>
      <c r="K807" s="206"/>
      <c r="L807" s="206"/>
      <c r="M807" s="206"/>
      <c r="N807" s="206"/>
      <c r="O807" s="206"/>
      <c r="P807" s="206"/>
      <c r="Q807" s="206"/>
      <c r="R807" s="208"/>
      <c r="S807" s="208"/>
      <c r="T807" s="208"/>
      <c r="U807" s="208"/>
    </row>
    <row r="808" spans="1:21" ht="14.25" customHeight="1">
      <c r="A808" s="206"/>
      <c r="B808" s="206"/>
      <c r="C808" s="207"/>
      <c r="D808" s="206"/>
      <c r="E808" s="206"/>
      <c r="F808" s="207"/>
      <c r="G808" s="206"/>
      <c r="H808" s="206"/>
      <c r="I808" s="206"/>
      <c r="J808" s="206"/>
      <c r="K808" s="206"/>
      <c r="L808" s="206"/>
      <c r="M808" s="206"/>
      <c r="N808" s="206"/>
      <c r="O808" s="206"/>
      <c r="P808" s="206"/>
      <c r="Q808" s="206"/>
      <c r="R808" s="208"/>
      <c r="S808" s="208"/>
      <c r="T808" s="208"/>
      <c r="U808" s="208"/>
    </row>
    <row r="809" spans="1:21" ht="14.25" customHeight="1">
      <c r="A809" s="206"/>
      <c r="B809" s="206"/>
      <c r="C809" s="207"/>
      <c r="D809" s="206"/>
      <c r="E809" s="206"/>
      <c r="F809" s="207"/>
      <c r="G809" s="206"/>
      <c r="H809" s="206"/>
      <c r="I809" s="206"/>
      <c r="J809" s="206"/>
      <c r="K809" s="206"/>
      <c r="L809" s="206"/>
      <c r="M809" s="206"/>
      <c r="N809" s="206"/>
      <c r="O809" s="206"/>
      <c r="P809" s="206"/>
      <c r="Q809" s="206"/>
      <c r="R809" s="208"/>
      <c r="S809" s="208"/>
      <c r="T809" s="208"/>
      <c r="U809" s="208"/>
    </row>
    <row r="810" spans="1:21" ht="14.25" customHeight="1">
      <c r="A810" s="206"/>
      <c r="B810" s="206"/>
      <c r="C810" s="207"/>
      <c r="D810" s="206"/>
      <c r="E810" s="206"/>
      <c r="F810" s="207"/>
      <c r="G810" s="206"/>
      <c r="H810" s="206"/>
      <c r="I810" s="206"/>
      <c r="J810" s="206"/>
      <c r="K810" s="206"/>
      <c r="L810" s="206"/>
      <c r="M810" s="206"/>
      <c r="N810" s="206"/>
      <c r="O810" s="206"/>
      <c r="P810" s="206"/>
      <c r="Q810" s="206"/>
      <c r="R810" s="208"/>
      <c r="S810" s="208"/>
      <c r="T810" s="208"/>
      <c r="U810" s="208"/>
    </row>
    <row r="811" spans="1:21" ht="14.25" customHeight="1">
      <c r="A811" s="206"/>
      <c r="B811" s="206"/>
      <c r="C811" s="207"/>
      <c r="D811" s="206"/>
      <c r="E811" s="206"/>
      <c r="F811" s="207"/>
      <c r="G811" s="206"/>
      <c r="H811" s="206"/>
      <c r="I811" s="206"/>
      <c r="J811" s="206"/>
      <c r="K811" s="206"/>
      <c r="L811" s="206"/>
      <c r="M811" s="206"/>
      <c r="N811" s="206"/>
      <c r="O811" s="206"/>
      <c r="P811" s="206"/>
      <c r="Q811" s="206"/>
      <c r="R811" s="208"/>
      <c r="S811" s="208"/>
      <c r="T811" s="208"/>
      <c r="U811" s="208"/>
    </row>
    <row r="812" spans="1:21" ht="14.25" customHeight="1">
      <c r="A812" s="206"/>
      <c r="B812" s="206"/>
      <c r="C812" s="207"/>
      <c r="D812" s="206"/>
      <c r="E812" s="206"/>
      <c r="F812" s="207"/>
      <c r="G812" s="206"/>
      <c r="H812" s="206"/>
      <c r="I812" s="206"/>
      <c r="J812" s="206"/>
      <c r="K812" s="206"/>
      <c r="L812" s="206"/>
      <c r="M812" s="206"/>
      <c r="N812" s="206"/>
      <c r="O812" s="206"/>
      <c r="P812" s="206"/>
      <c r="Q812" s="206"/>
      <c r="R812" s="208"/>
      <c r="S812" s="208"/>
      <c r="T812" s="208"/>
      <c r="U812" s="208"/>
    </row>
    <row r="813" spans="1:21" ht="14.25" customHeight="1">
      <c r="A813" s="206"/>
      <c r="B813" s="206"/>
      <c r="C813" s="207"/>
      <c r="D813" s="206"/>
      <c r="E813" s="206"/>
      <c r="F813" s="207"/>
      <c r="G813" s="206"/>
      <c r="H813" s="206"/>
      <c r="I813" s="206"/>
      <c r="J813" s="206"/>
      <c r="K813" s="206"/>
      <c r="L813" s="206"/>
      <c r="M813" s="206"/>
      <c r="N813" s="206"/>
      <c r="O813" s="206"/>
      <c r="P813" s="206"/>
      <c r="Q813" s="206"/>
      <c r="R813" s="208"/>
      <c r="S813" s="208"/>
      <c r="T813" s="208"/>
      <c r="U813" s="208"/>
    </row>
    <row r="814" spans="1:21" ht="14.25" customHeight="1">
      <c r="A814" s="206"/>
      <c r="B814" s="206"/>
      <c r="C814" s="207"/>
      <c r="D814" s="206"/>
      <c r="E814" s="206"/>
      <c r="F814" s="207"/>
      <c r="G814" s="206"/>
      <c r="H814" s="206"/>
      <c r="I814" s="206"/>
      <c r="J814" s="206"/>
      <c r="K814" s="206"/>
      <c r="L814" s="206"/>
      <c r="M814" s="206"/>
      <c r="N814" s="206"/>
      <c r="O814" s="206"/>
      <c r="P814" s="206"/>
      <c r="Q814" s="206"/>
      <c r="R814" s="208"/>
      <c r="S814" s="208"/>
      <c r="T814" s="208"/>
      <c r="U814" s="208"/>
    </row>
    <row r="815" spans="1:21" ht="14.25" customHeight="1">
      <c r="A815" s="206"/>
      <c r="B815" s="206"/>
      <c r="C815" s="207"/>
      <c r="D815" s="206"/>
      <c r="E815" s="206"/>
      <c r="F815" s="207"/>
      <c r="G815" s="206"/>
      <c r="H815" s="206"/>
      <c r="I815" s="206"/>
      <c r="J815" s="206"/>
      <c r="K815" s="206"/>
      <c r="L815" s="206"/>
      <c r="M815" s="206"/>
      <c r="N815" s="206"/>
      <c r="O815" s="206"/>
      <c r="P815" s="206"/>
      <c r="Q815" s="206"/>
      <c r="R815" s="208"/>
      <c r="S815" s="208"/>
      <c r="T815" s="208"/>
      <c r="U815" s="208"/>
    </row>
    <row r="816" spans="1:21" ht="14.25" customHeight="1">
      <c r="A816" s="206"/>
      <c r="B816" s="206"/>
      <c r="C816" s="207"/>
      <c r="D816" s="206"/>
      <c r="E816" s="206"/>
      <c r="F816" s="207"/>
      <c r="G816" s="206"/>
      <c r="H816" s="206"/>
      <c r="I816" s="206"/>
      <c r="J816" s="206"/>
      <c r="K816" s="206"/>
      <c r="L816" s="206"/>
      <c r="M816" s="206"/>
      <c r="N816" s="206"/>
      <c r="O816" s="206"/>
      <c r="P816" s="206"/>
      <c r="Q816" s="206"/>
      <c r="R816" s="208"/>
      <c r="S816" s="208"/>
      <c r="T816" s="208"/>
      <c r="U816" s="208"/>
    </row>
    <row r="817" spans="1:21" ht="14.25" customHeight="1">
      <c r="A817" s="206"/>
      <c r="B817" s="206"/>
      <c r="C817" s="207"/>
      <c r="D817" s="206"/>
      <c r="E817" s="206"/>
      <c r="F817" s="207"/>
      <c r="G817" s="206"/>
      <c r="H817" s="206"/>
      <c r="I817" s="206"/>
      <c r="J817" s="206"/>
      <c r="K817" s="206"/>
      <c r="L817" s="206"/>
      <c r="M817" s="206"/>
      <c r="N817" s="206"/>
      <c r="O817" s="206"/>
      <c r="P817" s="206"/>
      <c r="Q817" s="206"/>
      <c r="R817" s="208"/>
      <c r="S817" s="208"/>
      <c r="T817" s="208"/>
      <c r="U817" s="208"/>
    </row>
    <row r="818" spans="1:21" ht="14.25" customHeight="1">
      <c r="A818" s="206"/>
      <c r="B818" s="206"/>
      <c r="C818" s="207"/>
      <c r="D818" s="206"/>
      <c r="E818" s="206"/>
      <c r="F818" s="207"/>
      <c r="G818" s="206"/>
      <c r="H818" s="206"/>
      <c r="I818" s="206"/>
      <c r="J818" s="206"/>
      <c r="K818" s="206"/>
      <c r="L818" s="206"/>
      <c r="M818" s="206"/>
      <c r="N818" s="206"/>
      <c r="O818" s="206"/>
      <c r="P818" s="206"/>
      <c r="Q818" s="206"/>
      <c r="R818" s="208"/>
      <c r="S818" s="208"/>
      <c r="T818" s="208"/>
      <c r="U818" s="208"/>
    </row>
    <row r="819" spans="1:21" ht="14.25" customHeight="1">
      <c r="A819" s="206"/>
      <c r="B819" s="206"/>
      <c r="C819" s="207"/>
      <c r="D819" s="206"/>
      <c r="E819" s="206"/>
      <c r="F819" s="207"/>
      <c r="G819" s="206"/>
      <c r="H819" s="206"/>
      <c r="I819" s="206"/>
      <c r="J819" s="206"/>
      <c r="K819" s="206"/>
      <c r="L819" s="206"/>
      <c r="M819" s="206"/>
      <c r="N819" s="206"/>
      <c r="O819" s="206"/>
      <c r="P819" s="206"/>
      <c r="Q819" s="206"/>
      <c r="R819" s="208"/>
      <c r="S819" s="208"/>
      <c r="T819" s="208"/>
      <c r="U819" s="208"/>
    </row>
    <row r="820" spans="1:21" ht="14.25" customHeight="1">
      <c r="A820" s="206"/>
      <c r="B820" s="206"/>
      <c r="C820" s="207"/>
      <c r="D820" s="206"/>
      <c r="E820" s="206"/>
      <c r="F820" s="207"/>
      <c r="G820" s="206"/>
      <c r="H820" s="206"/>
      <c r="I820" s="206"/>
      <c r="J820" s="206"/>
      <c r="K820" s="206"/>
      <c r="L820" s="206"/>
      <c r="M820" s="206"/>
      <c r="N820" s="206"/>
      <c r="O820" s="206"/>
      <c r="P820" s="206"/>
      <c r="Q820" s="206"/>
      <c r="R820" s="208"/>
      <c r="S820" s="208"/>
      <c r="T820" s="208"/>
      <c r="U820" s="208"/>
    </row>
    <row r="821" spans="1:21" ht="14.25" customHeight="1">
      <c r="A821" s="206"/>
      <c r="B821" s="206"/>
      <c r="C821" s="207"/>
      <c r="D821" s="206"/>
      <c r="E821" s="206"/>
      <c r="F821" s="207"/>
      <c r="G821" s="206"/>
      <c r="H821" s="206"/>
      <c r="I821" s="206"/>
      <c r="J821" s="206"/>
      <c r="K821" s="206"/>
      <c r="L821" s="206"/>
      <c r="M821" s="206"/>
      <c r="N821" s="206"/>
      <c r="O821" s="206"/>
      <c r="P821" s="206"/>
      <c r="Q821" s="206"/>
      <c r="R821" s="208"/>
      <c r="S821" s="208"/>
      <c r="T821" s="208"/>
      <c r="U821" s="208"/>
    </row>
    <row r="822" spans="1:21" ht="14.25" customHeight="1">
      <c r="A822" s="206"/>
      <c r="B822" s="206"/>
      <c r="C822" s="207"/>
      <c r="D822" s="206"/>
      <c r="E822" s="206"/>
      <c r="F822" s="207"/>
      <c r="G822" s="206"/>
      <c r="H822" s="206"/>
      <c r="I822" s="206"/>
      <c r="J822" s="206"/>
      <c r="K822" s="206"/>
      <c r="L822" s="206"/>
      <c r="M822" s="206"/>
      <c r="N822" s="206"/>
      <c r="O822" s="206"/>
      <c r="P822" s="206"/>
      <c r="Q822" s="206"/>
      <c r="R822" s="208"/>
      <c r="S822" s="208"/>
      <c r="T822" s="208"/>
      <c r="U822" s="208"/>
    </row>
    <row r="823" spans="1:21" ht="14.25" customHeight="1">
      <c r="A823" s="206"/>
      <c r="B823" s="206"/>
      <c r="C823" s="207"/>
      <c r="D823" s="206"/>
      <c r="E823" s="206"/>
      <c r="F823" s="207"/>
      <c r="G823" s="206"/>
      <c r="H823" s="206"/>
      <c r="I823" s="206"/>
      <c r="J823" s="206"/>
      <c r="K823" s="206"/>
      <c r="L823" s="206"/>
      <c r="M823" s="206"/>
      <c r="N823" s="206"/>
      <c r="O823" s="206"/>
      <c r="P823" s="206"/>
      <c r="Q823" s="206"/>
      <c r="R823" s="208"/>
      <c r="S823" s="208"/>
      <c r="T823" s="208"/>
      <c r="U823" s="208"/>
    </row>
    <row r="824" spans="1:21" ht="14.25" customHeight="1">
      <c r="A824" s="206"/>
      <c r="B824" s="206"/>
      <c r="C824" s="207"/>
      <c r="D824" s="206"/>
      <c r="E824" s="206"/>
      <c r="F824" s="207"/>
      <c r="G824" s="206"/>
      <c r="H824" s="206"/>
      <c r="I824" s="206"/>
      <c r="J824" s="206"/>
      <c r="K824" s="206"/>
      <c r="L824" s="206"/>
      <c r="M824" s="206"/>
      <c r="N824" s="206"/>
      <c r="O824" s="206"/>
      <c r="P824" s="206"/>
      <c r="Q824" s="206"/>
      <c r="R824" s="208"/>
      <c r="S824" s="208"/>
      <c r="T824" s="208"/>
      <c r="U824" s="208"/>
    </row>
    <row r="825" spans="1:21" ht="14.25" customHeight="1">
      <c r="A825" s="206"/>
      <c r="B825" s="206"/>
      <c r="C825" s="207"/>
      <c r="D825" s="206"/>
      <c r="E825" s="206"/>
      <c r="F825" s="207"/>
      <c r="G825" s="206"/>
      <c r="H825" s="206"/>
      <c r="I825" s="206"/>
      <c r="J825" s="206"/>
      <c r="K825" s="206"/>
      <c r="L825" s="206"/>
      <c r="M825" s="206"/>
      <c r="N825" s="206"/>
      <c r="O825" s="206"/>
      <c r="P825" s="206"/>
      <c r="Q825" s="206"/>
      <c r="R825" s="208"/>
      <c r="S825" s="208"/>
      <c r="T825" s="208"/>
      <c r="U825" s="208"/>
    </row>
    <row r="826" spans="1:21" ht="14.25" customHeight="1">
      <c r="A826" s="206"/>
      <c r="B826" s="206"/>
      <c r="C826" s="207"/>
      <c r="D826" s="206"/>
      <c r="E826" s="206"/>
      <c r="F826" s="207"/>
      <c r="G826" s="206"/>
      <c r="H826" s="206"/>
      <c r="I826" s="206"/>
      <c r="J826" s="206"/>
      <c r="K826" s="206"/>
      <c r="L826" s="206"/>
      <c r="M826" s="206"/>
      <c r="N826" s="206"/>
      <c r="O826" s="206"/>
      <c r="P826" s="206"/>
      <c r="Q826" s="206"/>
      <c r="R826" s="208"/>
      <c r="S826" s="208"/>
      <c r="T826" s="208"/>
      <c r="U826" s="208"/>
    </row>
    <row r="827" spans="1:21" ht="14.25" customHeight="1">
      <c r="A827" s="206"/>
      <c r="B827" s="206"/>
      <c r="C827" s="207"/>
      <c r="D827" s="206"/>
      <c r="E827" s="206"/>
      <c r="F827" s="207"/>
      <c r="G827" s="206"/>
      <c r="H827" s="206"/>
      <c r="I827" s="206"/>
      <c r="J827" s="206"/>
      <c r="K827" s="206"/>
      <c r="L827" s="206"/>
      <c r="M827" s="206"/>
      <c r="N827" s="206"/>
      <c r="O827" s="206"/>
      <c r="P827" s="206"/>
      <c r="Q827" s="206"/>
      <c r="R827" s="208"/>
      <c r="S827" s="208"/>
      <c r="T827" s="208"/>
      <c r="U827" s="208"/>
    </row>
    <row r="828" spans="1:21" ht="14.25" customHeight="1">
      <c r="A828" s="206"/>
      <c r="B828" s="206"/>
      <c r="C828" s="207"/>
      <c r="D828" s="206"/>
      <c r="E828" s="206"/>
      <c r="F828" s="207"/>
      <c r="G828" s="206"/>
      <c r="H828" s="206"/>
      <c r="I828" s="206"/>
      <c r="J828" s="206"/>
      <c r="K828" s="206"/>
      <c r="L828" s="206"/>
      <c r="M828" s="206"/>
      <c r="N828" s="206"/>
      <c r="O828" s="206"/>
      <c r="P828" s="206"/>
      <c r="Q828" s="206"/>
      <c r="R828" s="208"/>
      <c r="S828" s="208"/>
      <c r="T828" s="208"/>
      <c r="U828" s="208"/>
    </row>
    <row r="829" spans="1:21" ht="14.25" customHeight="1">
      <c r="A829" s="206"/>
      <c r="B829" s="206"/>
      <c r="C829" s="207"/>
      <c r="D829" s="206"/>
      <c r="E829" s="206"/>
      <c r="F829" s="207"/>
      <c r="G829" s="206"/>
      <c r="H829" s="206"/>
      <c r="I829" s="206"/>
      <c r="J829" s="206"/>
      <c r="K829" s="206"/>
      <c r="L829" s="206"/>
      <c r="M829" s="206"/>
      <c r="N829" s="206"/>
      <c r="O829" s="206"/>
      <c r="P829" s="206"/>
      <c r="Q829" s="206"/>
      <c r="R829" s="208"/>
      <c r="S829" s="208"/>
      <c r="T829" s="208"/>
      <c r="U829" s="208"/>
    </row>
    <row r="830" spans="1:21" ht="14.25" customHeight="1">
      <c r="A830" s="206"/>
      <c r="B830" s="206"/>
      <c r="C830" s="207"/>
      <c r="D830" s="206"/>
      <c r="E830" s="206"/>
      <c r="F830" s="207"/>
      <c r="G830" s="206"/>
      <c r="H830" s="206"/>
      <c r="I830" s="206"/>
      <c r="J830" s="206"/>
      <c r="K830" s="206"/>
      <c r="L830" s="206"/>
      <c r="M830" s="206"/>
      <c r="N830" s="206"/>
      <c r="O830" s="206"/>
      <c r="P830" s="206"/>
      <c r="Q830" s="206"/>
      <c r="R830" s="208"/>
      <c r="S830" s="208"/>
      <c r="T830" s="208"/>
      <c r="U830" s="208"/>
    </row>
    <row r="831" spans="1:21" ht="14.25" customHeight="1">
      <c r="A831" s="206"/>
      <c r="B831" s="206"/>
      <c r="C831" s="207"/>
      <c r="D831" s="206"/>
      <c r="E831" s="206"/>
      <c r="F831" s="207"/>
      <c r="G831" s="206"/>
      <c r="H831" s="206"/>
      <c r="I831" s="206"/>
      <c r="J831" s="206"/>
      <c r="K831" s="206"/>
      <c r="L831" s="206"/>
      <c r="M831" s="206"/>
      <c r="N831" s="206"/>
      <c r="O831" s="206"/>
      <c r="P831" s="206"/>
      <c r="Q831" s="206"/>
      <c r="R831" s="208"/>
      <c r="S831" s="208"/>
      <c r="T831" s="208"/>
      <c r="U831" s="208"/>
    </row>
    <row r="832" spans="1:21" ht="14.25" customHeight="1">
      <c r="A832" s="206"/>
      <c r="B832" s="206"/>
      <c r="C832" s="207"/>
      <c r="D832" s="206"/>
      <c r="E832" s="206"/>
      <c r="F832" s="207"/>
      <c r="G832" s="206"/>
      <c r="H832" s="206"/>
      <c r="I832" s="206"/>
      <c r="J832" s="206"/>
      <c r="K832" s="206"/>
      <c r="L832" s="206"/>
      <c r="M832" s="206"/>
      <c r="N832" s="206"/>
      <c r="O832" s="206"/>
      <c r="P832" s="206"/>
      <c r="Q832" s="206"/>
      <c r="R832" s="208"/>
      <c r="S832" s="208"/>
      <c r="T832" s="208"/>
      <c r="U832" s="208"/>
    </row>
    <row r="833" spans="1:21" ht="14.25" customHeight="1">
      <c r="A833" s="206"/>
      <c r="B833" s="206"/>
      <c r="C833" s="207"/>
      <c r="D833" s="206"/>
      <c r="E833" s="206"/>
      <c r="F833" s="207"/>
      <c r="G833" s="206"/>
      <c r="H833" s="206"/>
      <c r="I833" s="206"/>
      <c r="J833" s="206"/>
      <c r="K833" s="206"/>
      <c r="L833" s="206"/>
      <c r="M833" s="206"/>
      <c r="N833" s="206"/>
      <c r="O833" s="206"/>
      <c r="P833" s="206"/>
      <c r="Q833" s="206"/>
      <c r="R833" s="208"/>
      <c r="S833" s="208"/>
      <c r="T833" s="208"/>
      <c r="U833" s="208"/>
    </row>
    <row r="834" spans="1:21" ht="14.25" customHeight="1">
      <c r="A834" s="206"/>
      <c r="B834" s="206"/>
      <c r="C834" s="207"/>
      <c r="D834" s="206"/>
      <c r="E834" s="206"/>
      <c r="F834" s="207"/>
      <c r="G834" s="206"/>
      <c r="H834" s="206"/>
      <c r="I834" s="206"/>
      <c r="J834" s="206"/>
      <c r="K834" s="206"/>
      <c r="L834" s="206"/>
      <c r="M834" s="206"/>
      <c r="N834" s="206"/>
      <c r="O834" s="206"/>
      <c r="P834" s="206"/>
      <c r="Q834" s="206"/>
      <c r="R834" s="208"/>
      <c r="S834" s="208"/>
      <c r="T834" s="208"/>
      <c r="U834" s="208"/>
    </row>
    <row r="835" spans="1:21" ht="14.25" customHeight="1">
      <c r="A835" s="206"/>
      <c r="B835" s="206"/>
      <c r="C835" s="207"/>
      <c r="D835" s="206"/>
      <c r="E835" s="206"/>
      <c r="F835" s="207"/>
      <c r="G835" s="206"/>
      <c r="H835" s="206"/>
      <c r="I835" s="206"/>
      <c r="J835" s="206"/>
      <c r="K835" s="206"/>
      <c r="L835" s="206"/>
      <c r="M835" s="206"/>
      <c r="N835" s="206"/>
      <c r="O835" s="206"/>
      <c r="P835" s="206"/>
      <c r="Q835" s="206"/>
      <c r="R835" s="208"/>
      <c r="S835" s="208"/>
      <c r="T835" s="208"/>
      <c r="U835" s="208"/>
    </row>
    <row r="836" spans="1:21" ht="14.25" customHeight="1">
      <c r="A836" s="206"/>
      <c r="B836" s="206"/>
      <c r="C836" s="207"/>
      <c r="D836" s="206"/>
      <c r="E836" s="206"/>
      <c r="F836" s="207"/>
      <c r="G836" s="206"/>
      <c r="H836" s="206"/>
      <c r="I836" s="206"/>
      <c r="J836" s="206"/>
      <c r="K836" s="206"/>
      <c r="L836" s="206"/>
      <c r="M836" s="206"/>
      <c r="N836" s="206"/>
      <c r="O836" s="206"/>
      <c r="P836" s="206"/>
      <c r="Q836" s="206"/>
      <c r="R836" s="208"/>
      <c r="S836" s="208"/>
      <c r="T836" s="208"/>
      <c r="U836" s="208"/>
    </row>
    <row r="837" spans="1:21" ht="14.25" customHeight="1">
      <c r="A837" s="206"/>
      <c r="B837" s="206"/>
      <c r="C837" s="207"/>
      <c r="D837" s="206"/>
      <c r="E837" s="206"/>
      <c r="F837" s="207"/>
      <c r="G837" s="206"/>
      <c r="H837" s="206"/>
      <c r="I837" s="206"/>
      <c r="J837" s="206"/>
      <c r="K837" s="206"/>
      <c r="L837" s="206"/>
      <c r="M837" s="206"/>
      <c r="N837" s="206"/>
      <c r="O837" s="206"/>
      <c r="P837" s="206"/>
      <c r="Q837" s="206"/>
      <c r="R837" s="208"/>
      <c r="S837" s="208"/>
      <c r="T837" s="208"/>
      <c r="U837" s="208"/>
    </row>
    <row r="838" spans="1:21" ht="14.25" customHeight="1">
      <c r="A838" s="206"/>
      <c r="B838" s="206"/>
      <c r="C838" s="207"/>
      <c r="D838" s="206"/>
      <c r="E838" s="206"/>
      <c r="F838" s="207"/>
      <c r="G838" s="206"/>
      <c r="H838" s="206"/>
      <c r="I838" s="206"/>
      <c r="J838" s="206"/>
      <c r="K838" s="206"/>
      <c r="L838" s="206"/>
      <c r="M838" s="206"/>
      <c r="N838" s="206"/>
      <c r="O838" s="206"/>
      <c r="P838" s="206"/>
      <c r="Q838" s="206"/>
      <c r="R838" s="208"/>
      <c r="S838" s="208"/>
      <c r="T838" s="208"/>
      <c r="U838" s="208"/>
    </row>
    <row r="839" spans="1:21" ht="14.25" customHeight="1">
      <c r="A839" s="206"/>
      <c r="B839" s="206"/>
      <c r="C839" s="207"/>
      <c r="D839" s="206"/>
      <c r="E839" s="206"/>
      <c r="F839" s="207"/>
      <c r="G839" s="206"/>
      <c r="H839" s="206"/>
      <c r="I839" s="206"/>
      <c r="J839" s="206"/>
      <c r="K839" s="206"/>
      <c r="L839" s="206"/>
      <c r="M839" s="206"/>
      <c r="N839" s="206"/>
      <c r="O839" s="206"/>
      <c r="P839" s="206"/>
      <c r="Q839" s="206"/>
      <c r="R839" s="208"/>
      <c r="S839" s="208"/>
      <c r="T839" s="208"/>
      <c r="U839" s="208"/>
    </row>
    <row r="840" spans="1:21" ht="14.25" customHeight="1">
      <c r="A840" s="206"/>
      <c r="B840" s="206"/>
      <c r="C840" s="207"/>
      <c r="D840" s="206"/>
      <c r="E840" s="206"/>
      <c r="F840" s="207"/>
      <c r="G840" s="206"/>
      <c r="H840" s="206"/>
      <c r="I840" s="206"/>
      <c r="J840" s="206"/>
      <c r="K840" s="206"/>
      <c r="L840" s="206"/>
      <c r="M840" s="206"/>
      <c r="N840" s="206"/>
      <c r="O840" s="206"/>
      <c r="P840" s="206"/>
      <c r="Q840" s="206"/>
      <c r="R840" s="208"/>
      <c r="S840" s="208"/>
      <c r="T840" s="208"/>
      <c r="U840" s="208"/>
    </row>
    <row r="841" spans="1:21" ht="14.25" customHeight="1">
      <c r="A841" s="206"/>
      <c r="B841" s="206"/>
      <c r="C841" s="207"/>
      <c r="D841" s="206"/>
      <c r="E841" s="206"/>
      <c r="F841" s="207"/>
      <c r="G841" s="206"/>
      <c r="H841" s="206"/>
      <c r="I841" s="206"/>
      <c r="J841" s="206"/>
      <c r="K841" s="206"/>
      <c r="L841" s="206"/>
      <c r="M841" s="206"/>
      <c r="N841" s="206"/>
      <c r="O841" s="206"/>
      <c r="P841" s="206"/>
      <c r="Q841" s="206"/>
      <c r="R841" s="208"/>
      <c r="S841" s="208"/>
      <c r="T841" s="208"/>
      <c r="U841" s="208"/>
    </row>
    <row r="842" spans="1:21" ht="14.25" customHeight="1">
      <c r="A842" s="206"/>
      <c r="B842" s="206"/>
      <c r="C842" s="207"/>
      <c r="D842" s="206"/>
      <c r="E842" s="206"/>
      <c r="F842" s="207"/>
      <c r="G842" s="206"/>
      <c r="H842" s="206"/>
      <c r="I842" s="206"/>
      <c r="J842" s="206"/>
      <c r="K842" s="206"/>
      <c r="L842" s="206"/>
      <c r="M842" s="206"/>
      <c r="N842" s="206"/>
      <c r="O842" s="206"/>
      <c r="P842" s="206"/>
      <c r="Q842" s="206"/>
      <c r="R842" s="208"/>
      <c r="S842" s="208"/>
      <c r="T842" s="208"/>
      <c r="U842" s="208"/>
    </row>
    <row r="843" spans="1:21" ht="14.25" customHeight="1">
      <c r="A843" s="206"/>
      <c r="B843" s="206"/>
      <c r="C843" s="207"/>
      <c r="D843" s="206"/>
      <c r="E843" s="206"/>
      <c r="F843" s="207"/>
      <c r="G843" s="206"/>
      <c r="H843" s="206"/>
      <c r="I843" s="206"/>
      <c r="J843" s="206"/>
      <c r="K843" s="206"/>
      <c r="L843" s="206"/>
      <c r="M843" s="206"/>
      <c r="N843" s="206"/>
      <c r="O843" s="206"/>
      <c r="P843" s="206"/>
      <c r="Q843" s="206"/>
      <c r="R843" s="208"/>
      <c r="S843" s="208"/>
      <c r="T843" s="208"/>
      <c r="U843" s="208"/>
    </row>
    <row r="844" spans="1:21" ht="14.25" customHeight="1">
      <c r="A844" s="206"/>
      <c r="B844" s="206"/>
      <c r="C844" s="207"/>
      <c r="D844" s="206"/>
      <c r="E844" s="206"/>
      <c r="F844" s="207"/>
      <c r="G844" s="206"/>
      <c r="H844" s="206"/>
      <c r="I844" s="206"/>
      <c r="J844" s="206"/>
      <c r="K844" s="206"/>
      <c r="L844" s="206"/>
      <c r="M844" s="206"/>
      <c r="N844" s="206"/>
      <c r="O844" s="206"/>
      <c r="P844" s="206"/>
      <c r="Q844" s="206"/>
      <c r="R844" s="208"/>
      <c r="S844" s="208"/>
      <c r="T844" s="208"/>
      <c r="U844" s="208"/>
    </row>
    <row r="845" spans="1:21" ht="14.25" customHeight="1">
      <c r="A845" s="206"/>
      <c r="B845" s="206"/>
      <c r="C845" s="207"/>
      <c r="D845" s="206"/>
      <c r="E845" s="206"/>
      <c r="F845" s="207"/>
      <c r="G845" s="206"/>
      <c r="H845" s="206"/>
      <c r="I845" s="206"/>
      <c r="J845" s="206"/>
      <c r="K845" s="206"/>
      <c r="L845" s="206"/>
      <c r="M845" s="206"/>
      <c r="N845" s="206"/>
      <c r="O845" s="206"/>
      <c r="P845" s="206"/>
      <c r="Q845" s="206"/>
      <c r="R845" s="208"/>
      <c r="S845" s="208"/>
      <c r="T845" s="208"/>
      <c r="U845" s="208"/>
    </row>
    <row r="846" spans="1:21" ht="14.25" customHeight="1">
      <c r="A846" s="206"/>
      <c r="B846" s="206"/>
      <c r="C846" s="207"/>
      <c r="D846" s="206"/>
      <c r="E846" s="206"/>
      <c r="F846" s="207"/>
      <c r="G846" s="206"/>
      <c r="H846" s="206"/>
      <c r="I846" s="206"/>
      <c r="J846" s="206"/>
      <c r="K846" s="206"/>
      <c r="L846" s="206"/>
      <c r="M846" s="206"/>
      <c r="N846" s="206"/>
      <c r="O846" s="206"/>
      <c r="P846" s="206"/>
      <c r="Q846" s="206"/>
      <c r="R846" s="208"/>
      <c r="S846" s="208"/>
      <c r="T846" s="208"/>
      <c r="U846" s="208"/>
    </row>
    <row r="847" spans="1:21" ht="14.25" customHeight="1">
      <c r="A847" s="206"/>
      <c r="B847" s="206"/>
      <c r="C847" s="207"/>
      <c r="D847" s="206"/>
      <c r="E847" s="206"/>
      <c r="F847" s="207"/>
      <c r="G847" s="206"/>
      <c r="H847" s="206"/>
      <c r="I847" s="206"/>
      <c r="J847" s="206"/>
      <c r="K847" s="206"/>
      <c r="L847" s="206"/>
      <c r="M847" s="206"/>
      <c r="N847" s="206"/>
      <c r="O847" s="206"/>
      <c r="P847" s="206"/>
      <c r="Q847" s="206"/>
      <c r="R847" s="208"/>
      <c r="S847" s="208"/>
      <c r="T847" s="208"/>
      <c r="U847" s="208"/>
    </row>
    <row r="848" spans="1:21" ht="14.25" customHeight="1">
      <c r="A848" s="206"/>
      <c r="B848" s="206"/>
      <c r="C848" s="207"/>
      <c r="D848" s="206"/>
      <c r="E848" s="206"/>
      <c r="F848" s="207"/>
      <c r="G848" s="206"/>
      <c r="H848" s="206"/>
      <c r="I848" s="206"/>
      <c r="J848" s="206"/>
      <c r="K848" s="206"/>
      <c r="L848" s="206"/>
      <c r="M848" s="206"/>
      <c r="N848" s="206"/>
      <c r="O848" s="206"/>
      <c r="P848" s="206"/>
      <c r="Q848" s="206"/>
      <c r="R848" s="208"/>
      <c r="S848" s="208"/>
      <c r="T848" s="208"/>
      <c r="U848" s="208"/>
    </row>
    <row r="849" spans="1:21" ht="14.25" customHeight="1">
      <c r="A849" s="206"/>
      <c r="B849" s="206"/>
      <c r="C849" s="207"/>
      <c r="D849" s="206"/>
      <c r="E849" s="206"/>
      <c r="F849" s="207"/>
      <c r="G849" s="206"/>
      <c r="H849" s="206"/>
      <c r="I849" s="206"/>
      <c r="J849" s="206"/>
      <c r="K849" s="206"/>
      <c r="L849" s="206"/>
      <c r="M849" s="206"/>
      <c r="N849" s="206"/>
      <c r="O849" s="206"/>
      <c r="P849" s="206"/>
      <c r="Q849" s="206"/>
      <c r="R849" s="208"/>
      <c r="S849" s="208"/>
      <c r="T849" s="208"/>
      <c r="U849" s="208"/>
    </row>
    <row r="850" spans="1:21" ht="14.25" customHeight="1">
      <c r="A850" s="206"/>
      <c r="B850" s="206"/>
      <c r="C850" s="207"/>
      <c r="D850" s="206"/>
      <c r="E850" s="206"/>
      <c r="F850" s="207"/>
      <c r="G850" s="206"/>
      <c r="H850" s="206"/>
      <c r="I850" s="206"/>
      <c r="J850" s="206"/>
      <c r="K850" s="206"/>
      <c r="L850" s="206"/>
      <c r="M850" s="206"/>
      <c r="N850" s="206"/>
      <c r="O850" s="206"/>
      <c r="P850" s="206"/>
      <c r="Q850" s="206"/>
      <c r="R850" s="208"/>
      <c r="S850" s="208"/>
      <c r="T850" s="208"/>
      <c r="U850" s="208"/>
    </row>
    <row r="851" spans="1:21" ht="14.25" customHeight="1">
      <c r="A851" s="206"/>
      <c r="B851" s="206"/>
      <c r="C851" s="207"/>
      <c r="D851" s="206"/>
      <c r="E851" s="206"/>
      <c r="F851" s="207"/>
      <c r="G851" s="206"/>
      <c r="H851" s="206"/>
      <c r="I851" s="206"/>
      <c r="J851" s="206"/>
      <c r="K851" s="206"/>
      <c r="L851" s="206"/>
      <c r="M851" s="206"/>
      <c r="N851" s="206"/>
      <c r="O851" s="206"/>
      <c r="P851" s="206"/>
      <c r="Q851" s="206"/>
      <c r="R851" s="208"/>
      <c r="S851" s="208"/>
      <c r="T851" s="208"/>
      <c r="U851" s="208"/>
    </row>
    <row r="852" spans="1:21" ht="14.25" customHeight="1">
      <c r="A852" s="206"/>
      <c r="B852" s="206"/>
      <c r="C852" s="207"/>
      <c r="D852" s="206"/>
      <c r="E852" s="206"/>
      <c r="F852" s="207"/>
      <c r="G852" s="206"/>
      <c r="H852" s="206"/>
      <c r="I852" s="206"/>
      <c r="J852" s="206"/>
      <c r="K852" s="206"/>
      <c r="L852" s="206"/>
      <c r="M852" s="206"/>
      <c r="N852" s="206"/>
      <c r="O852" s="206"/>
      <c r="P852" s="206"/>
      <c r="Q852" s="206"/>
      <c r="R852" s="208"/>
      <c r="S852" s="208"/>
      <c r="T852" s="208"/>
      <c r="U852" s="208"/>
    </row>
    <row r="853" spans="1:21" ht="14.25" customHeight="1">
      <c r="A853" s="206"/>
      <c r="B853" s="206"/>
      <c r="C853" s="207"/>
      <c r="D853" s="206"/>
      <c r="E853" s="206"/>
      <c r="F853" s="207"/>
      <c r="G853" s="206"/>
      <c r="H853" s="206"/>
      <c r="I853" s="206"/>
      <c r="J853" s="206"/>
      <c r="K853" s="206"/>
      <c r="L853" s="206"/>
      <c r="M853" s="206"/>
      <c r="N853" s="206"/>
      <c r="O853" s="206"/>
      <c r="P853" s="206"/>
      <c r="Q853" s="206"/>
      <c r="R853" s="208"/>
      <c r="S853" s="208"/>
      <c r="T853" s="208"/>
      <c r="U853" s="208"/>
    </row>
    <row r="854" spans="1:21" ht="14.25" customHeight="1">
      <c r="A854" s="206"/>
      <c r="B854" s="206"/>
      <c r="C854" s="207"/>
      <c r="D854" s="206"/>
      <c r="E854" s="206"/>
      <c r="F854" s="207"/>
      <c r="G854" s="206"/>
      <c r="H854" s="206"/>
      <c r="I854" s="206"/>
      <c r="J854" s="206"/>
      <c r="K854" s="206"/>
      <c r="L854" s="206"/>
      <c r="M854" s="206"/>
      <c r="N854" s="206"/>
      <c r="O854" s="206"/>
      <c r="P854" s="206"/>
      <c r="Q854" s="206"/>
      <c r="R854" s="208"/>
      <c r="S854" s="208"/>
      <c r="T854" s="208"/>
      <c r="U854" s="208"/>
    </row>
    <row r="855" spans="1:21" ht="14.25" customHeight="1">
      <c r="A855" s="206"/>
      <c r="B855" s="206"/>
      <c r="C855" s="207"/>
      <c r="D855" s="206"/>
      <c r="E855" s="206"/>
      <c r="F855" s="207"/>
      <c r="G855" s="206"/>
      <c r="H855" s="206"/>
      <c r="I855" s="206"/>
      <c r="J855" s="206"/>
      <c r="K855" s="206"/>
      <c r="L855" s="206"/>
      <c r="M855" s="206"/>
      <c r="N855" s="206"/>
      <c r="O855" s="206"/>
      <c r="P855" s="206"/>
      <c r="Q855" s="206"/>
      <c r="R855" s="208"/>
      <c r="S855" s="208"/>
      <c r="T855" s="208"/>
      <c r="U855" s="208"/>
    </row>
    <row r="856" spans="1:21" ht="14.25" customHeight="1">
      <c r="A856" s="206"/>
      <c r="B856" s="206"/>
      <c r="C856" s="207"/>
      <c r="D856" s="206"/>
      <c r="E856" s="206"/>
      <c r="F856" s="207"/>
      <c r="G856" s="206"/>
      <c r="H856" s="206"/>
      <c r="I856" s="206"/>
      <c r="J856" s="206"/>
      <c r="K856" s="206"/>
      <c r="L856" s="206"/>
      <c r="M856" s="206"/>
      <c r="N856" s="206"/>
      <c r="O856" s="206"/>
      <c r="P856" s="206"/>
      <c r="Q856" s="206"/>
      <c r="R856" s="208"/>
      <c r="S856" s="208"/>
      <c r="T856" s="208"/>
      <c r="U856" s="208"/>
    </row>
    <row r="857" spans="1:21" ht="14.25" customHeight="1">
      <c r="A857" s="206"/>
      <c r="B857" s="206"/>
      <c r="C857" s="207"/>
      <c r="D857" s="206"/>
      <c r="E857" s="206"/>
      <c r="F857" s="207"/>
      <c r="G857" s="206"/>
      <c r="H857" s="206"/>
      <c r="I857" s="206"/>
      <c r="J857" s="206"/>
      <c r="K857" s="206"/>
      <c r="L857" s="206"/>
      <c r="M857" s="206"/>
      <c r="N857" s="206"/>
      <c r="O857" s="206"/>
      <c r="P857" s="206"/>
      <c r="Q857" s="206"/>
      <c r="R857" s="208"/>
      <c r="S857" s="208"/>
      <c r="T857" s="208"/>
      <c r="U857" s="208"/>
    </row>
    <row r="858" spans="1:21" ht="14.25" customHeight="1">
      <c r="A858" s="206"/>
      <c r="B858" s="206"/>
      <c r="C858" s="207"/>
      <c r="D858" s="206"/>
      <c r="E858" s="206"/>
      <c r="F858" s="207"/>
      <c r="G858" s="206"/>
      <c r="H858" s="206"/>
      <c r="I858" s="206"/>
      <c r="J858" s="206"/>
      <c r="K858" s="206"/>
      <c r="L858" s="206"/>
      <c r="M858" s="206"/>
      <c r="N858" s="206"/>
      <c r="O858" s="206"/>
      <c r="P858" s="206"/>
      <c r="Q858" s="206"/>
      <c r="R858" s="208"/>
      <c r="S858" s="208"/>
      <c r="T858" s="208"/>
      <c r="U858" s="208"/>
    </row>
    <row r="859" spans="1:21" ht="14.25" customHeight="1">
      <c r="A859" s="206"/>
      <c r="B859" s="206"/>
      <c r="C859" s="207"/>
      <c r="D859" s="206"/>
      <c r="E859" s="206"/>
      <c r="F859" s="207"/>
      <c r="G859" s="206"/>
      <c r="H859" s="206"/>
      <c r="I859" s="206"/>
      <c r="J859" s="206"/>
      <c r="K859" s="206"/>
      <c r="L859" s="206"/>
      <c r="M859" s="206"/>
      <c r="N859" s="206"/>
      <c r="O859" s="206"/>
      <c r="P859" s="206"/>
      <c r="Q859" s="206"/>
      <c r="R859" s="208"/>
      <c r="S859" s="208"/>
      <c r="T859" s="208"/>
      <c r="U859" s="208"/>
    </row>
    <row r="860" spans="1:21" ht="14.25" customHeight="1">
      <c r="A860" s="206"/>
      <c r="B860" s="206"/>
      <c r="C860" s="207"/>
      <c r="D860" s="206"/>
      <c r="E860" s="206"/>
      <c r="F860" s="207"/>
      <c r="G860" s="206"/>
      <c r="H860" s="206"/>
      <c r="I860" s="206"/>
      <c r="J860" s="206"/>
      <c r="K860" s="206"/>
      <c r="L860" s="206"/>
      <c r="M860" s="206"/>
      <c r="N860" s="206"/>
      <c r="O860" s="206"/>
      <c r="P860" s="206"/>
      <c r="Q860" s="206"/>
      <c r="R860" s="208"/>
      <c r="S860" s="208"/>
      <c r="T860" s="208"/>
      <c r="U860" s="208"/>
    </row>
    <row r="861" spans="1:21" ht="14.25" customHeight="1">
      <c r="A861" s="206"/>
      <c r="B861" s="206"/>
      <c r="C861" s="207"/>
      <c r="D861" s="206"/>
      <c r="E861" s="206"/>
      <c r="F861" s="207"/>
      <c r="G861" s="206"/>
      <c r="H861" s="206"/>
      <c r="I861" s="206"/>
      <c r="J861" s="206"/>
      <c r="K861" s="206"/>
      <c r="L861" s="206"/>
      <c r="M861" s="206"/>
      <c r="N861" s="206"/>
      <c r="O861" s="206"/>
      <c r="P861" s="206"/>
      <c r="Q861" s="206"/>
      <c r="R861" s="208"/>
      <c r="S861" s="208"/>
      <c r="T861" s="208"/>
      <c r="U861" s="208"/>
    </row>
    <row r="862" spans="1:21" ht="14.25" customHeight="1">
      <c r="A862" s="206"/>
      <c r="B862" s="206"/>
      <c r="C862" s="207"/>
      <c r="D862" s="206"/>
      <c r="E862" s="206"/>
      <c r="F862" s="207"/>
      <c r="G862" s="206"/>
      <c r="H862" s="206"/>
      <c r="I862" s="206"/>
      <c r="J862" s="206"/>
      <c r="K862" s="206"/>
      <c r="L862" s="206"/>
      <c r="M862" s="206"/>
      <c r="N862" s="206"/>
      <c r="O862" s="206"/>
      <c r="P862" s="206"/>
      <c r="Q862" s="206"/>
      <c r="R862" s="208"/>
      <c r="S862" s="208"/>
      <c r="T862" s="208"/>
      <c r="U862" s="208"/>
    </row>
    <row r="863" spans="1:21" ht="14.25" customHeight="1">
      <c r="A863" s="206"/>
      <c r="B863" s="206"/>
      <c r="C863" s="207"/>
      <c r="D863" s="206"/>
      <c r="E863" s="206"/>
      <c r="F863" s="207"/>
      <c r="G863" s="206"/>
      <c r="H863" s="206"/>
      <c r="I863" s="206"/>
      <c r="J863" s="206"/>
      <c r="K863" s="206"/>
      <c r="L863" s="206"/>
      <c r="M863" s="206"/>
      <c r="N863" s="206"/>
      <c r="O863" s="206"/>
      <c r="P863" s="206"/>
      <c r="Q863" s="206"/>
      <c r="R863" s="208"/>
      <c r="S863" s="208"/>
      <c r="T863" s="208"/>
      <c r="U863" s="208"/>
    </row>
    <row r="864" spans="1:21" ht="14.25" customHeight="1">
      <c r="A864" s="206"/>
      <c r="B864" s="206"/>
      <c r="C864" s="207"/>
      <c r="D864" s="206"/>
      <c r="E864" s="206"/>
      <c r="F864" s="207"/>
      <c r="G864" s="206"/>
      <c r="H864" s="206"/>
      <c r="I864" s="206"/>
      <c r="J864" s="206"/>
      <c r="K864" s="206"/>
      <c r="L864" s="206"/>
      <c r="M864" s="206"/>
      <c r="N864" s="206"/>
      <c r="O864" s="206"/>
      <c r="P864" s="206"/>
      <c r="Q864" s="206"/>
      <c r="R864" s="208"/>
      <c r="S864" s="208"/>
      <c r="T864" s="208"/>
      <c r="U864" s="208"/>
    </row>
    <row r="865" spans="1:21" ht="14.25" customHeight="1">
      <c r="A865" s="206"/>
      <c r="B865" s="206"/>
      <c r="C865" s="207"/>
      <c r="D865" s="206"/>
      <c r="E865" s="206"/>
      <c r="F865" s="207"/>
      <c r="G865" s="206"/>
      <c r="H865" s="206"/>
      <c r="I865" s="206"/>
      <c r="J865" s="206"/>
      <c r="K865" s="206"/>
      <c r="L865" s="206"/>
      <c r="M865" s="206"/>
      <c r="N865" s="206"/>
      <c r="O865" s="206"/>
      <c r="P865" s="206"/>
      <c r="Q865" s="206"/>
      <c r="R865" s="208"/>
      <c r="S865" s="208"/>
      <c r="T865" s="208"/>
      <c r="U865" s="208"/>
    </row>
    <row r="866" spans="1:21" ht="14.25" customHeight="1">
      <c r="A866" s="206"/>
      <c r="B866" s="206"/>
      <c r="C866" s="207"/>
      <c r="D866" s="206"/>
      <c r="E866" s="206"/>
      <c r="F866" s="207"/>
      <c r="G866" s="206"/>
      <c r="H866" s="206"/>
      <c r="I866" s="206"/>
      <c r="J866" s="206"/>
      <c r="K866" s="206"/>
      <c r="L866" s="206"/>
      <c r="M866" s="206"/>
      <c r="N866" s="206"/>
      <c r="O866" s="206"/>
      <c r="P866" s="206"/>
      <c r="Q866" s="206"/>
      <c r="R866" s="208"/>
      <c r="S866" s="208"/>
      <c r="T866" s="208"/>
      <c r="U866" s="208"/>
    </row>
    <row r="867" spans="1:21" ht="14.25" customHeight="1">
      <c r="A867" s="206"/>
      <c r="B867" s="206"/>
      <c r="C867" s="207"/>
      <c r="D867" s="206"/>
      <c r="E867" s="206"/>
      <c r="F867" s="207"/>
      <c r="G867" s="206"/>
      <c r="H867" s="206"/>
      <c r="I867" s="206"/>
      <c r="J867" s="206"/>
      <c r="K867" s="206"/>
      <c r="L867" s="206"/>
      <c r="M867" s="206"/>
      <c r="N867" s="206"/>
      <c r="O867" s="206"/>
      <c r="P867" s="206"/>
      <c r="Q867" s="206"/>
      <c r="R867" s="208"/>
      <c r="S867" s="208"/>
      <c r="T867" s="208"/>
      <c r="U867" s="208"/>
    </row>
    <row r="868" spans="1:21" ht="14.25" customHeight="1">
      <c r="A868" s="206"/>
      <c r="B868" s="206"/>
      <c r="C868" s="207"/>
      <c r="D868" s="206"/>
      <c r="E868" s="206"/>
      <c r="F868" s="207"/>
      <c r="G868" s="206"/>
      <c r="H868" s="206"/>
      <c r="I868" s="206"/>
      <c r="J868" s="206"/>
      <c r="K868" s="206"/>
      <c r="L868" s="206"/>
      <c r="M868" s="206"/>
      <c r="N868" s="206"/>
      <c r="O868" s="206"/>
      <c r="P868" s="206"/>
      <c r="Q868" s="206"/>
      <c r="R868" s="208"/>
      <c r="S868" s="208"/>
      <c r="T868" s="208"/>
      <c r="U868" s="208"/>
    </row>
    <row r="869" spans="1:21" ht="14.25" customHeight="1">
      <c r="A869" s="206"/>
      <c r="B869" s="206"/>
      <c r="C869" s="207"/>
      <c r="D869" s="206"/>
      <c r="E869" s="206"/>
      <c r="F869" s="207"/>
      <c r="G869" s="206"/>
      <c r="H869" s="206"/>
      <c r="I869" s="206"/>
      <c r="J869" s="206"/>
      <c r="K869" s="206"/>
      <c r="L869" s="206"/>
      <c r="M869" s="206"/>
      <c r="N869" s="206"/>
      <c r="O869" s="206"/>
      <c r="P869" s="206"/>
      <c r="Q869" s="206"/>
      <c r="R869" s="208"/>
      <c r="S869" s="208"/>
      <c r="T869" s="208"/>
      <c r="U869" s="208"/>
    </row>
    <row r="870" spans="1:21" ht="14.25" customHeight="1">
      <c r="A870" s="206"/>
      <c r="B870" s="206"/>
      <c r="C870" s="207"/>
      <c r="D870" s="206"/>
      <c r="E870" s="206"/>
      <c r="F870" s="207"/>
      <c r="G870" s="206"/>
      <c r="H870" s="206"/>
      <c r="I870" s="206"/>
      <c r="J870" s="206"/>
      <c r="K870" s="206"/>
      <c r="L870" s="206"/>
      <c r="M870" s="206"/>
      <c r="N870" s="206"/>
      <c r="O870" s="206"/>
      <c r="P870" s="206"/>
      <c r="Q870" s="206"/>
      <c r="R870" s="208"/>
      <c r="S870" s="208"/>
      <c r="T870" s="208"/>
      <c r="U870" s="208"/>
    </row>
    <row r="871" spans="1:21" ht="14.25" customHeight="1">
      <c r="A871" s="206"/>
      <c r="B871" s="206"/>
      <c r="C871" s="207"/>
      <c r="D871" s="206"/>
      <c r="E871" s="206"/>
      <c r="F871" s="207"/>
      <c r="G871" s="206"/>
      <c r="H871" s="206"/>
      <c r="I871" s="206"/>
      <c r="J871" s="206"/>
      <c r="K871" s="206"/>
      <c r="L871" s="206"/>
      <c r="M871" s="206"/>
      <c r="N871" s="206"/>
      <c r="O871" s="206"/>
      <c r="P871" s="206"/>
      <c r="Q871" s="206"/>
      <c r="R871" s="208"/>
      <c r="S871" s="208"/>
      <c r="T871" s="208"/>
      <c r="U871" s="208"/>
    </row>
    <row r="872" spans="1:21" ht="14.25" customHeight="1">
      <c r="A872" s="206"/>
      <c r="B872" s="206"/>
      <c r="C872" s="207"/>
      <c r="D872" s="206"/>
      <c r="E872" s="206"/>
      <c r="F872" s="207"/>
      <c r="G872" s="206"/>
      <c r="H872" s="206"/>
      <c r="I872" s="206"/>
      <c r="J872" s="206"/>
      <c r="K872" s="206"/>
      <c r="L872" s="206"/>
      <c r="M872" s="206"/>
      <c r="N872" s="206"/>
      <c r="O872" s="206"/>
      <c r="P872" s="206"/>
      <c r="Q872" s="206"/>
      <c r="R872" s="208"/>
      <c r="S872" s="208"/>
      <c r="T872" s="208"/>
      <c r="U872" s="208"/>
    </row>
    <row r="873" spans="1:21" ht="14.25" customHeight="1">
      <c r="A873" s="206"/>
      <c r="B873" s="206"/>
      <c r="C873" s="207"/>
      <c r="D873" s="206"/>
      <c r="E873" s="206"/>
      <c r="F873" s="207"/>
      <c r="G873" s="206"/>
      <c r="H873" s="206"/>
      <c r="I873" s="206"/>
      <c r="J873" s="206"/>
      <c r="K873" s="206"/>
      <c r="L873" s="206"/>
      <c r="M873" s="206"/>
      <c r="N873" s="206"/>
      <c r="O873" s="206"/>
      <c r="P873" s="206"/>
      <c r="Q873" s="206"/>
      <c r="R873" s="208"/>
      <c r="S873" s="208"/>
      <c r="T873" s="208"/>
      <c r="U873" s="208"/>
    </row>
    <row r="874" spans="1:21" ht="14.25" customHeight="1">
      <c r="A874" s="206"/>
      <c r="B874" s="206"/>
      <c r="C874" s="207"/>
      <c r="D874" s="206"/>
      <c r="E874" s="206"/>
      <c r="F874" s="207"/>
      <c r="G874" s="206"/>
      <c r="H874" s="206"/>
      <c r="I874" s="206"/>
      <c r="J874" s="206"/>
      <c r="K874" s="206"/>
      <c r="L874" s="206"/>
      <c r="M874" s="206"/>
      <c r="N874" s="206"/>
      <c r="O874" s="206"/>
      <c r="P874" s="206"/>
      <c r="Q874" s="206"/>
      <c r="R874" s="208"/>
      <c r="S874" s="208"/>
      <c r="T874" s="208"/>
      <c r="U874" s="208"/>
    </row>
    <row r="875" spans="1:21" ht="14.25" customHeight="1">
      <c r="A875" s="206"/>
      <c r="B875" s="206"/>
      <c r="C875" s="207"/>
      <c r="D875" s="206"/>
      <c r="E875" s="206"/>
      <c r="F875" s="207"/>
      <c r="G875" s="206"/>
      <c r="H875" s="206"/>
      <c r="I875" s="206"/>
      <c r="J875" s="206"/>
      <c r="K875" s="206"/>
      <c r="L875" s="206"/>
      <c r="M875" s="206"/>
      <c r="N875" s="206"/>
      <c r="O875" s="206"/>
      <c r="P875" s="206"/>
      <c r="Q875" s="206"/>
      <c r="R875" s="208"/>
      <c r="S875" s="208"/>
      <c r="T875" s="208"/>
      <c r="U875" s="208"/>
    </row>
    <row r="876" spans="1:21" ht="14.25" customHeight="1">
      <c r="A876" s="206"/>
      <c r="B876" s="206"/>
      <c r="C876" s="207"/>
      <c r="D876" s="206"/>
      <c r="E876" s="206"/>
      <c r="F876" s="207"/>
      <c r="G876" s="206"/>
      <c r="H876" s="206"/>
      <c r="I876" s="206"/>
      <c r="J876" s="206"/>
      <c r="K876" s="206"/>
      <c r="L876" s="206"/>
      <c r="M876" s="206"/>
      <c r="N876" s="206"/>
      <c r="O876" s="206"/>
      <c r="P876" s="206"/>
      <c r="Q876" s="206"/>
      <c r="R876" s="208"/>
      <c r="S876" s="208"/>
      <c r="T876" s="208"/>
      <c r="U876" s="208"/>
    </row>
    <row r="877" spans="1:21" ht="14.25" customHeight="1">
      <c r="A877" s="206"/>
      <c r="B877" s="206"/>
      <c r="C877" s="207"/>
      <c r="D877" s="206"/>
      <c r="E877" s="206"/>
      <c r="F877" s="207"/>
      <c r="G877" s="206"/>
      <c r="H877" s="206"/>
      <c r="I877" s="206"/>
      <c r="J877" s="206"/>
      <c r="K877" s="206"/>
      <c r="L877" s="206"/>
      <c r="M877" s="206"/>
      <c r="N877" s="206"/>
      <c r="O877" s="206"/>
      <c r="P877" s="206"/>
      <c r="Q877" s="206"/>
      <c r="R877" s="208"/>
      <c r="S877" s="208"/>
      <c r="T877" s="208"/>
      <c r="U877" s="208"/>
    </row>
    <row r="878" spans="1:21" ht="14.25" customHeight="1">
      <c r="A878" s="206"/>
      <c r="B878" s="206"/>
      <c r="C878" s="207"/>
      <c r="D878" s="206"/>
      <c r="E878" s="206"/>
      <c r="F878" s="207"/>
      <c r="G878" s="206"/>
      <c r="H878" s="206"/>
      <c r="I878" s="206"/>
      <c r="J878" s="206"/>
      <c r="K878" s="206"/>
      <c r="L878" s="206"/>
      <c r="M878" s="206"/>
      <c r="N878" s="206"/>
      <c r="O878" s="206"/>
      <c r="P878" s="206"/>
      <c r="Q878" s="206"/>
      <c r="R878" s="208"/>
      <c r="S878" s="208"/>
      <c r="T878" s="208"/>
      <c r="U878" s="208"/>
    </row>
    <row r="879" spans="1:21" ht="14.25" customHeight="1">
      <c r="A879" s="206"/>
      <c r="B879" s="206"/>
      <c r="C879" s="207"/>
      <c r="D879" s="206"/>
      <c r="E879" s="206"/>
      <c r="F879" s="207"/>
      <c r="G879" s="206"/>
      <c r="H879" s="206"/>
      <c r="I879" s="206"/>
      <c r="J879" s="206"/>
      <c r="K879" s="206"/>
      <c r="L879" s="206"/>
      <c r="M879" s="206"/>
      <c r="N879" s="206"/>
      <c r="O879" s="206"/>
      <c r="P879" s="206"/>
      <c r="Q879" s="206"/>
      <c r="R879" s="208"/>
      <c r="S879" s="208"/>
      <c r="T879" s="208"/>
      <c r="U879" s="208"/>
    </row>
    <row r="880" spans="1:21" ht="14.25" customHeight="1">
      <c r="A880" s="206"/>
      <c r="B880" s="206"/>
      <c r="C880" s="207"/>
      <c r="D880" s="206"/>
      <c r="E880" s="206"/>
      <c r="F880" s="207"/>
      <c r="G880" s="206"/>
      <c r="H880" s="206"/>
      <c r="I880" s="206"/>
      <c r="J880" s="206"/>
      <c r="K880" s="206"/>
      <c r="L880" s="206"/>
      <c r="M880" s="206"/>
      <c r="N880" s="206"/>
      <c r="O880" s="206"/>
      <c r="P880" s="206"/>
      <c r="Q880" s="206"/>
      <c r="R880" s="208"/>
      <c r="S880" s="208"/>
      <c r="T880" s="208"/>
      <c r="U880" s="208"/>
    </row>
    <row r="881" spans="1:21" ht="14.25" customHeight="1">
      <c r="A881" s="206"/>
      <c r="B881" s="206"/>
      <c r="C881" s="207"/>
      <c r="D881" s="206"/>
      <c r="E881" s="206"/>
      <c r="F881" s="207"/>
      <c r="G881" s="206"/>
      <c r="H881" s="206"/>
      <c r="I881" s="206"/>
      <c r="J881" s="206"/>
      <c r="K881" s="206"/>
      <c r="L881" s="206"/>
      <c r="M881" s="206"/>
      <c r="N881" s="206"/>
      <c r="O881" s="206"/>
      <c r="P881" s="206"/>
      <c r="Q881" s="206"/>
      <c r="R881" s="208"/>
      <c r="S881" s="208"/>
      <c r="T881" s="208"/>
      <c r="U881" s="208"/>
    </row>
    <row r="882" spans="1:21" ht="14.25" customHeight="1">
      <c r="A882" s="206"/>
      <c r="B882" s="206"/>
      <c r="C882" s="207"/>
      <c r="D882" s="206"/>
      <c r="E882" s="206"/>
      <c r="F882" s="207"/>
      <c r="G882" s="206"/>
      <c r="H882" s="206"/>
      <c r="I882" s="206"/>
      <c r="J882" s="206"/>
      <c r="K882" s="206"/>
      <c r="L882" s="206"/>
      <c r="M882" s="206"/>
      <c r="N882" s="206"/>
      <c r="O882" s="206"/>
      <c r="P882" s="206"/>
      <c r="Q882" s="206"/>
      <c r="R882" s="208"/>
      <c r="S882" s="208"/>
      <c r="T882" s="208"/>
      <c r="U882" s="208"/>
    </row>
    <row r="883" spans="1:21" ht="14.25" customHeight="1">
      <c r="A883" s="206"/>
      <c r="B883" s="206"/>
      <c r="C883" s="207"/>
      <c r="D883" s="206"/>
      <c r="E883" s="206"/>
      <c r="F883" s="207"/>
      <c r="G883" s="206"/>
      <c r="H883" s="206"/>
      <c r="I883" s="206"/>
      <c r="J883" s="206"/>
      <c r="K883" s="206"/>
      <c r="L883" s="206"/>
      <c r="M883" s="206"/>
      <c r="N883" s="206"/>
      <c r="O883" s="206"/>
      <c r="P883" s="206"/>
      <c r="Q883" s="206"/>
      <c r="R883" s="208"/>
      <c r="S883" s="208"/>
      <c r="T883" s="208"/>
      <c r="U883" s="208"/>
    </row>
    <row r="884" spans="1:21" ht="14.25" customHeight="1">
      <c r="A884" s="206"/>
      <c r="B884" s="206"/>
      <c r="C884" s="207"/>
      <c r="D884" s="206"/>
      <c r="E884" s="206"/>
      <c r="F884" s="207"/>
      <c r="G884" s="206"/>
      <c r="H884" s="206"/>
      <c r="I884" s="206"/>
      <c r="J884" s="206"/>
      <c r="K884" s="206"/>
      <c r="L884" s="206"/>
      <c r="M884" s="206"/>
      <c r="N884" s="206"/>
      <c r="O884" s="206"/>
      <c r="P884" s="206"/>
      <c r="Q884" s="206"/>
      <c r="R884" s="208"/>
      <c r="S884" s="208"/>
      <c r="T884" s="208"/>
      <c r="U884" s="208"/>
    </row>
    <row r="885" spans="1:21" ht="14.25" customHeight="1">
      <c r="A885" s="206"/>
      <c r="B885" s="206"/>
      <c r="C885" s="207"/>
      <c r="D885" s="206"/>
      <c r="E885" s="206"/>
      <c r="F885" s="207"/>
      <c r="G885" s="206"/>
      <c r="H885" s="206"/>
      <c r="I885" s="206"/>
      <c r="J885" s="206"/>
      <c r="K885" s="206"/>
      <c r="L885" s="206"/>
      <c r="M885" s="206"/>
      <c r="N885" s="206"/>
      <c r="O885" s="206"/>
      <c r="P885" s="206"/>
      <c r="Q885" s="206"/>
      <c r="R885" s="208"/>
      <c r="S885" s="208"/>
      <c r="T885" s="208"/>
      <c r="U885" s="208"/>
    </row>
    <row r="886" spans="1:21" ht="14.25" customHeight="1">
      <c r="A886" s="206"/>
      <c r="B886" s="206"/>
      <c r="C886" s="207"/>
      <c r="D886" s="206"/>
      <c r="E886" s="206"/>
      <c r="F886" s="207"/>
      <c r="G886" s="206"/>
      <c r="H886" s="206"/>
      <c r="I886" s="206"/>
      <c r="J886" s="206"/>
      <c r="K886" s="206"/>
      <c r="L886" s="206"/>
      <c r="M886" s="206"/>
      <c r="N886" s="206"/>
      <c r="O886" s="206"/>
      <c r="P886" s="206"/>
      <c r="Q886" s="206"/>
      <c r="R886" s="208"/>
      <c r="S886" s="208"/>
      <c r="T886" s="208"/>
      <c r="U886" s="208"/>
    </row>
    <row r="887" spans="1:21" ht="14.25" customHeight="1">
      <c r="A887" s="206"/>
      <c r="B887" s="206"/>
      <c r="C887" s="207"/>
      <c r="D887" s="206"/>
      <c r="E887" s="206"/>
      <c r="F887" s="207"/>
      <c r="G887" s="206"/>
      <c r="H887" s="206"/>
      <c r="I887" s="206"/>
      <c r="J887" s="206"/>
      <c r="K887" s="206"/>
      <c r="L887" s="206"/>
      <c r="M887" s="206"/>
      <c r="N887" s="206"/>
      <c r="O887" s="206"/>
      <c r="P887" s="206"/>
      <c r="Q887" s="206"/>
      <c r="R887" s="208"/>
      <c r="S887" s="208"/>
      <c r="T887" s="208"/>
      <c r="U887" s="208"/>
    </row>
    <row r="888" spans="1:21" ht="14.25" customHeight="1">
      <c r="A888" s="206"/>
      <c r="B888" s="206"/>
      <c r="C888" s="207"/>
      <c r="D888" s="206"/>
      <c r="E888" s="206"/>
      <c r="F888" s="207"/>
      <c r="G888" s="206"/>
      <c r="H888" s="206"/>
      <c r="I888" s="206"/>
      <c r="J888" s="206"/>
      <c r="K888" s="206"/>
      <c r="L888" s="206"/>
      <c r="M888" s="206"/>
      <c r="N888" s="206"/>
      <c r="O888" s="206"/>
      <c r="P888" s="206"/>
      <c r="Q888" s="206"/>
      <c r="R888" s="208"/>
      <c r="S888" s="208"/>
      <c r="T888" s="208"/>
      <c r="U888" s="208"/>
    </row>
    <row r="889" spans="1:21" ht="14.25" customHeight="1">
      <c r="A889" s="206"/>
      <c r="B889" s="206"/>
      <c r="C889" s="207"/>
      <c r="D889" s="206"/>
      <c r="E889" s="206"/>
      <c r="F889" s="207"/>
      <c r="G889" s="206"/>
      <c r="H889" s="206"/>
      <c r="I889" s="206"/>
      <c r="J889" s="206"/>
      <c r="K889" s="206"/>
      <c r="L889" s="206"/>
      <c r="M889" s="206"/>
      <c r="N889" s="206"/>
      <c r="O889" s="206"/>
      <c r="P889" s="206"/>
      <c r="Q889" s="206"/>
      <c r="R889" s="208"/>
      <c r="S889" s="208"/>
      <c r="T889" s="208"/>
      <c r="U889" s="208"/>
    </row>
    <row r="890" spans="1:21" ht="14.25" customHeight="1">
      <c r="A890" s="206"/>
      <c r="B890" s="206"/>
      <c r="C890" s="207"/>
      <c r="D890" s="206"/>
      <c r="E890" s="206"/>
      <c r="F890" s="207"/>
      <c r="G890" s="206"/>
      <c r="H890" s="206"/>
      <c r="I890" s="206"/>
      <c r="J890" s="206"/>
      <c r="K890" s="206"/>
      <c r="L890" s="206"/>
      <c r="M890" s="206"/>
      <c r="N890" s="206"/>
      <c r="O890" s="206"/>
      <c r="P890" s="206"/>
      <c r="Q890" s="206"/>
      <c r="R890" s="208"/>
      <c r="S890" s="208"/>
      <c r="T890" s="208"/>
      <c r="U890" s="208"/>
    </row>
    <row r="891" spans="1:21" ht="14.25" customHeight="1">
      <c r="A891" s="206"/>
      <c r="B891" s="206"/>
      <c r="C891" s="207"/>
      <c r="D891" s="206"/>
      <c r="E891" s="206"/>
      <c r="F891" s="207"/>
      <c r="G891" s="206"/>
      <c r="H891" s="206"/>
      <c r="I891" s="206"/>
      <c r="J891" s="206"/>
      <c r="K891" s="206"/>
      <c r="L891" s="206"/>
      <c r="M891" s="206"/>
      <c r="N891" s="206"/>
      <c r="O891" s="206"/>
      <c r="P891" s="206"/>
      <c r="Q891" s="206"/>
      <c r="R891" s="208"/>
      <c r="S891" s="208"/>
      <c r="T891" s="208"/>
      <c r="U891" s="208"/>
    </row>
    <row r="892" spans="1:21" ht="14.25" customHeight="1">
      <c r="A892" s="206"/>
      <c r="B892" s="206"/>
      <c r="C892" s="207"/>
      <c r="D892" s="206"/>
      <c r="E892" s="206"/>
      <c r="F892" s="207"/>
      <c r="G892" s="206"/>
      <c r="H892" s="206"/>
      <c r="I892" s="206"/>
      <c r="J892" s="206"/>
      <c r="K892" s="206"/>
      <c r="L892" s="206"/>
      <c r="M892" s="206"/>
      <c r="N892" s="206"/>
      <c r="O892" s="206"/>
      <c r="P892" s="206"/>
      <c r="Q892" s="206"/>
      <c r="R892" s="208"/>
      <c r="S892" s="208"/>
      <c r="T892" s="208"/>
      <c r="U892" s="208"/>
    </row>
    <row r="893" spans="1:21" ht="14.25" customHeight="1">
      <c r="A893" s="206"/>
      <c r="B893" s="206"/>
      <c r="C893" s="207"/>
      <c r="D893" s="206"/>
      <c r="E893" s="206"/>
      <c r="F893" s="207"/>
      <c r="G893" s="206"/>
      <c r="H893" s="206"/>
      <c r="I893" s="206"/>
      <c r="J893" s="206"/>
      <c r="K893" s="206"/>
      <c r="L893" s="206"/>
      <c r="M893" s="206"/>
      <c r="N893" s="206"/>
      <c r="O893" s="206"/>
      <c r="P893" s="206"/>
      <c r="Q893" s="206"/>
      <c r="R893" s="208"/>
      <c r="S893" s="208"/>
      <c r="T893" s="208"/>
      <c r="U893" s="208"/>
    </row>
    <row r="894" spans="1:21" ht="14.25" customHeight="1">
      <c r="A894" s="206"/>
      <c r="B894" s="206"/>
      <c r="C894" s="207"/>
      <c r="D894" s="206"/>
      <c r="E894" s="206"/>
      <c r="F894" s="207"/>
      <c r="G894" s="206"/>
      <c r="H894" s="206"/>
      <c r="I894" s="206"/>
      <c r="J894" s="206"/>
      <c r="K894" s="206"/>
      <c r="L894" s="206"/>
      <c r="M894" s="206"/>
      <c r="N894" s="206"/>
      <c r="O894" s="206"/>
      <c r="P894" s="206"/>
      <c r="Q894" s="206"/>
      <c r="R894" s="208"/>
      <c r="S894" s="208"/>
      <c r="T894" s="208"/>
      <c r="U894" s="208"/>
    </row>
    <row r="895" spans="1:21" ht="14.25" customHeight="1">
      <c r="A895" s="206"/>
      <c r="B895" s="206"/>
      <c r="C895" s="207"/>
      <c r="D895" s="206"/>
      <c r="E895" s="206"/>
      <c r="F895" s="207"/>
      <c r="G895" s="206"/>
      <c r="H895" s="206"/>
      <c r="I895" s="206"/>
      <c r="J895" s="206"/>
      <c r="K895" s="206"/>
      <c r="L895" s="206"/>
      <c r="M895" s="206"/>
      <c r="N895" s="206"/>
      <c r="O895" s="206"/>
      <c r="P895" s="206"/>
      <c r="Q895" s="206"/>
      <c r="R895" s="208"/>
      <c r="S895" s="208"/>
      <c r="T895" s="208"/>
      <c r="U895" s="208"/>
    </row>
    <row r="896" spans="1:21" ht="14.25" customHeight="1">
      <c r="A896" s="206"/>
      <c r="B896" s="206"/>
      <c r="C896" s="207"/>
      <c r="D896" s="206"/>
      <c r="E896" s="206"/>
      <c r="F896" s="207"/>
      <c r="G896" s="206"/>
      <c r="H896" s="206"/>
      <c r="I896" s="206"/>
      <c r="J896" s="206"/>
      <c r="K896" s="206"/>
      <c r="L896" s="206"/>
      <c r="M896" s="206"/>
      <c r="N896" s="206"/>
      <c r="O896" s="206"/>
      <c r="P896" s="206"/>
      <c r="Q896" s="206"/>
      <c r="R896" s="208"/>
      <c r="S896" s="208"/>
      <c r="T896" s="208"/>
      <c r="U896" s="208"/>
    </row>
    <row r="897" spans="1:21" ht="14.25" customHeight="1">
      <c r="A897" s="206"/>
      <c r="B897" s="206"/>
      <c r="C897" s="207"/>
      <c r="D897" s="206"/>
      <c r="E897" s="206"/>
      <c r="F897" s="207"/>
      <c r="G897" s="206"/>
      <c r="H897" s="206"/>
      <c r="I897" s="206"/>
      <c r="J897" s="206"/>
      <c r="K897" s="206"/>
      <c r="L897" s="206"/>
      <c r="M897" s="206"/>
      <c r="N897" s="206"/>
      <c r="O897" s="206"/>
      <c r="P897" s="206"/>
      <c r="Q897" s="206"/>
      <c r="R897" s="208"/>
      <c r="S897" s="208"/>
      <c r="T897" s="208"/>
      <c r="U897" s="208"/>
    </row>
    <row r="898" spans="1:21" ht="14.25" customHeight="1">
      <c r="A898" s="206"/>
      <c r="B898" s="206"/>
      <c r="C898" s="207"/>
      <c r="D898" s="206"/>
      <c r="E898" s="206"/>
      <c r="F898" s="207"/>
      <c r="G898" s="206"/>
      <c r="H898" s="206"/>
      <c r="I898" s="206"/>
      <c r="J898" s="206"/>
      <c r="K898" s="206"/>
      <c r="L898" s="206"/>
      <c r="M898" s="206"/>
      <c r="N898" s="206"/>
      <c r="O898" s="206"/>
      <c r="P898" s="206"/>
      <c r="Q898" s="206"/>
      <c r="R898" s="208"/>
      <c r="S898" s="208"/>
      <c r="T898" s="208"/>
      <c r="U898" s="208"/>
    </row>
    <row r="899" spans="1:21" ht="14.25" customHeight="1">
      <c r="A899" s="206"/>
      <c r="B899" s="206"/>
      <c r="C899" s="207"/>
      <c r="D899" s="206"/>
      <c r="E899" s="206"/>
      <c r="F899" s="207"/>
      <c r="G899" s="206"/>
      <c r="H899" s="206"/>
      <c r="I899" s="206"/>
      <c r="J899" s="206"/>
      <c r="K899" s="206"/>
      <c r="L899" s="206"/>
      <c r="M899" s="206"/>
      <c r="N899" s="206"/>
      <c r="O899" s="206"/>
      <c r="P899" s="206"/>
      <c r="Q899" s="206"/>
      <c r="R899" s="208"/>
      <c r="S899" s="208"/>
      <c r="T899" s="208"/>
      <c r="U899" s="208"/>
    </row>
    <row r="900" spans="1:21" ht="14.25" customHeight="1">
      <c r="A900" s="206"/>
      <c r="B900" s="206"/>
      <c r="C900" s="207"/>
      <c r="D900" s="206"/>
      <c r="E900" s="206"/>
      <c r="F900" s="207"/>
      <c r="G900" s="206"/>
      <c r="H900" s="206"/>
      <c r="I900" s="206"/>
      <c r="J900" s="206"/>
      <c r="K900" s="206"/>
      <c r="L900" s="206"/>
      <c r="M900" s="206"/>
      <c r="N900" s="206"/>
      <c r="O900" s="206"/>
      <c r="P900" s="206"/>
      <c r="Q900" s="206"/>
      <c r="R900" s="208"/>
      <c r="S900" s="208"/>
      <c r="T900" s="208"/>
      <c r="U900" s="208"/>
    </row>
    <row r="901" spans="1:21" ht="14.25" customHeight="1">
      <c r="A901" s="206"/>
      <c r="B901" s="206"/>
      <c r="C901" s="207"/>
      <c r="D901" s="206"/>
      <c r="E901" s="206"/>
      <c r="F901" s="207"/>
      <c r="G901" s="206"/>
      <c r="H901" s="206"/>
      <c r="I901" s="206"/>
      <c r="J901" s="206"/>
      <c r="K901" s="206"/>
      <c r="L901" s="206"/>
      <c r="M901" s="206"/>
      <c r="N901" s="206"/>
      <c r="O901" s="206"/>
      <c r="P901" s="206"/>
      <c r="Q901" s="206"/>
      <c r="R901" s="208"/>
      <c r="S901" s="208"/>
      <c r="T901" s="208"/>
      <c r="U901" s="208"/>
    </row>
    <row r="902" spans="1:21" ht="14.25" customHeight="1">
      <c r="A902" s="206"/>
      <c r="B902" s="206"/>
      <c r="C902" s="207"/>
      <c r="D902" s="206"/>
      <c r="E902" s="206"/>
      <c r="F902" s="207"/>
      <c r="G902" s="206"/>
      <c r="H902" s="206"/>
      <c r="I902" s="206"/>
      <c r="J902" s="206"/>
      <c r="K902" s="206"/>
      <c r="L902" s="206"/>
      <c r="M902" s="206"/>
      <c r="N902" s="206"/>
      <c r="O902" s="206"/>
      <c r="P902" s="206"/>
      <c r="Q902" s="206"/>
      <c r="R902" s="208"/>
      <c r="S902" s="208"/>
      <c r="T902" s="208"/>
      <c r="U902" s="208"/>
    </row>
    <row r="903" spans="1:21" ht="14.25" customHeight="1">
      <c r="A903" s="206"/>
      <c r="B903" s="206"/>
      <c r="C903" s="207"/>
      <c r="D903" s="206"/>
      <c r="E903" s="206"/>
      <c r="F903" s="207"/>
      <c r="G903" s="206"/>
      <c r="H903" s="206"/>
      <c r="I903" s="206"/>
      <c r="J903" s="206"/>
      <c r="K903" s="206"/>
      <c r="L903" s="206"/>
      <c r="M903" s="206"/>
      <c r="N903" s="206"/>
      <c r="O903" s="206"/>
      <c r="P903" s="206"/>
      <c r="Q903" s="206"/>
      <c r="R903" s="208"/>
      <c r="S903" s="208"/>
      <c r="T903" s="208"/>
      <c r="U903" s="208"/>
    </row>
    <row r="904" spans="1:21" ht="14.25" customHeight="1">
      <c r="A904" s="206"/>
      <c r="B904" s="206"/>
      <c r="C904" s="207"/>
      <c r="D904" s="206"/>
      <c r="E904" s="206"/>
      <c r="F904" s="207"/>
      <c r="G904" s="206"/>
      <c r="H904" s="206"/>
      <c r="I904" s="206"/>
      <c r="J904" s="206"/>
      <c r="K904" s="206"/>
      <c r="L904" s="206"/>
      <c r="M904" s="206"/>
      <c r="N904" s="206"/>
      <c r="O904" s="206"/>
      <c r="P904" s="206"/>
      <c r="Q904" s="206"/>
      <c r="R904" s="208"/>
      <c r="S904" s="208"/>
      <c r="T904" s="208"/>
      <c r="U904" s="208"/>
    </row>
    <row r="905" spans="1:21" ht="14.25" customHeight="1">
      <c r="A905" s="206"/>
      <c r="B905" s="206"/>
      <c r="C905" s="207"/>
      <c r="D905" s="206"/>
      <c r="E905" s="206"/>
      <c r="F905" s="207"/>
      <c r="G905" s="206"/>
      <c r="H905" s="206"/>
      <c r="I905" s="206"/>
      <c r="J905" s="206"/>
      <c r="K905" s="206"/>
      <c r="L905" s="206"/>
      <c r="M905" s="206"/>
      <c r="N905" s="206"/>
      <c r="O905" s="206"/>
      <c r="P905" s="206"/>
      <c r="Q905" s="206"/>
      <c r="R905" s="208"/>
      <c r="S905" s="208"/>
      <c r="T905" s="208"/>
      <c r="U905" s="208"/>
    </row>
    <row r="906" spans="1:21" ht="14.25" customHeight="1">
      <c r="A906" s="206"/>
      <c r="B906" s="206"/>
      <c r="C906" s="207"/>
      <c r="D906" s="206"/>
      <c r="E906" s="206"/>
      <c r="F906" s="207"/>
      <c r="G906" s="206"/>
      <c r="H906" s="206"/>
      <c r="I906" s="206"/>
      <c r="J906" s="206"/>
      <c r="K906" s="206"/>
      <c r="L906" s="206"/>
      <c r="M906" s="206"/>
      <c r="N906" s="206"/>
      <c r="O906" s="206"/>
      <c r="P906" s="206"/>
      <c r="Q906" s="206"/>
      <c r="R906" s="208"/>
      <c r="S906" s="208"/>
      <c r="T906" s="208"/>
      <c r="U906" s="208"/>
    </row>
    <row r="907" spans="1:21" ht="14.25" customHeight="1">
      <c r="A907" s="206"/>
      <c r="B907" s="206"/>
      <c r="C907" s="207"/>
      <c r="D907" s="206"/>
      <c r="E907" s="206"/>
      <c r="F907" s="207"/>
      <c r="G907" s="206"/>
      <c r="H907" s="206"/>
      <c r="I907" s="206"/>
      <c r="J907" s="206"/>
      <c r="K907" s="206"/>
      <c r="L907" s="206"/>
      <c r="M907" s="206"/>
      <c r="N907" s="206"/>
      <c r="O907" s="206"/>
      <c r="P907" s="206"/>
      <c r="Q907" s="206"/>
      <c r="R907" s="208"/>
      <c r="S907" s="208"/>
      <c r="T907" s="208"/>
      <c r="U907" s="208"/>
    </row>
    <row r="908" spans="1:21" ht="14.25" customHeight="1">
      <c r="A908" s="206"/>
      <c r="B908" s="206"/>
      <c r="C908" s="207"/>
      <c r="D908" s="206"/>
      <c r="E908" s="206"/>
      <c r="F908" s="207"/>
      <c r="G908" s="206"/>
      <c r="H908" s="206"/>
      <c r="I908" s="206"/>
      <c r="J908" s="206"/>
      <c r="K908" s="206"/>
      <c r="L908" s="206"/>
      <c r="M908" s="206"/>
      <c r="N908" s="206"/>
      <c r="O908" s="206"/>
      <c r="P908" s="206"/>
      <c r="Q908" s="206"/>
      <c r="R908" s="208"/>
      <c r="S908" s="208"/>
      <c r="T908" s="208"/>
      <c r="U908" s="208"/>
    </row>
    <row r="909" spans="1:21" ht="14.25" customHeight="1">
      <c r="A909" s="206"/>
      <c r="B909" s="206"/>
      <c r="C909" s="207"/>
      <c r="D909" s="206"/>
      <c r="E909" s="206"/>
      <c r="F909" s="207"/>
      <c r="G909" s="206"/>
      <c r="H909" s="206"/>
      <c r="I909" s="206"/>
      <c r="J909" s="206"/>
      <c r="K909" s="206"/>
      <c r="L909" s="206"/>
      <c r="M909" s="206"/>
      <c r="N909" s="206"/>
      <c r="O909" s="206"/>
      <c r="P909" s="206"/>
      <c r="Q909" s="206"/>
      <c r="R909" s="208"/>
      <c r="S909" s="208"/>
      <c r="T909" s="208"/>
      <c r="U909" s="208"/>
    </row>
    <row r="910" spans="1:21" ht="14.25" customHeight="1">
      <c r="A910" s="206"/>
      <c r="B910" s="206"/>
      <c r="C910" s="207"/>
      <c r="D910" s="206"/>
      <c r="E910" s="206"/>
      <c r="F910" s="207"/>
      <c r="G910" s="206"/>
      <c r="H910" s="206"/>
      <c r="I910" s="206"/>
      <c r="J910" s="206"/>
      <c r="K910" s="206"/>
      <c r="L910" s="206"/>
      <c r="M910" s="206"/>
      <c r="N910" s="206"/>
      <c r="O910" s="206"/>
      <c r="P910" s="206"/>
      <c r="Q910" s="206"/>
      <c r="R910" s="208"/>
      <c r="S910" s="208"/>
      <c r="T910" s="208"/>
      <c r="U910" s="208"/>
    </row>
    <row r="911" spans="1:21" ht="14.25" customHeight="1">
      <c r="A911" s="206"/>
      <c r="B911" s="206"/>
      <c r="C911" s="207"/>
      <c r="D911" s="206"/>
      <c r="E911" s="206"/>
      <c r="F911" s="207"/>
      <c r="G911" s="206"/>
      <c r="H911" s="206"/>
      <c r="I911" s="206"/>
      <c r="J911" s="206"/>
      <c r="K911" s="206"/>
      <c r="L911" s="206"/>
      <c r="M911" s="206"/>
      <c r="N911" s="206"/>
      <c r="O911" s="206"/>
      <c r="P911" s="206"/>
      <c r="Q911" s="206"/>
      <c r="R911" s="208"/>
      <c r="S911" s="208"/>
      <c r="T911" s="208"/>
      <c r="U911" s="208"/>
    </row>
    <row r="912" spans="1:21" ht="14.25" customHeight="1">
      <c r="A912" s="206"/>
      <c r="B912" s="206"/>
      <c r="C912" s="207"/>
      <c r="D912" s="206"/>
      <c r="E912" s="206"/>
      <c r="F912" s="207"/>
      <c r="G912" s="206"/>
      <c r="H912" s="206"/>
      <c r="I912" s="206"/>
      <c r="J912" s="206"/>
      <c r="K912" s="206"/>
      <c r="L912" s="206"/>
      <c r="M912" s="206"/>
      <c r="N912" s="206"/>
      <c r="O912" s="206"/>
      <c r="P912" s="206"/>
      <c r="Q912" s="206"/>
      <c r="R912" s="208"/>
      <c r="S912" s="208"/>
      <c r="T912" s="208"/>
      <c r="U912" s="208"/>
    </row>
    <row r="913" spans="1:21" ht="14.25" customHeight="1">
      <c r="A913" s="206"/>
      <c r="B913" s="206"/>
      <c r="C913" s="207"/>
      <c r="D913" s="206"/>
      <c r="E913" s="206"/>
      <c r="F913" s="207"/>
      <c r="G913" s="206"/>
      <c r="H913" s="206"/>
      <c r="I913" s="206"/>
      <c r="J913" s="206"/>
      <c r="K913" s="206"/>
      <c r="L913" s="206"/>
      <c r="M913" s="206"/>
      <c r="N913" s="206"/>
      <c r="O913" s="206"/>
      <c r="P913" s="206"/>
      <c r="Q913" s="206"/>
      <c r="R913" s="208"/>
      <c r="S913" s="208"/>
      <c r="T913" s="208"/>
      <c r="U913" s="208"/>
    </row>
    <row r="914" spans="1:21" ht="14.25" customHeight="1">
      <c r="A914" s="206"/>
      <c r="B914" s="206"/>
      <c r="C914" s="207"/>
      <c r="D914" s="206"/>
      <c r="E914" s="206"/>
      <c r="F914" s="207"/>
      <c r="G914" s="206"/>
      <c r="H914" s="206"/>
      <c r="I914" s="206"/>
      <c r="J914" s="206"/>
      <c r="K914" s="206"/>
      <c r="L914" s="206"/>
      <c r="M914" s="206"/>
      <c r="N914" s="206"/>
      <c r="O914" s="206"/>
      <c r="P914" s="206"/>
      <c r="Q914" s="206"/>
      <c r="R914" s="208"/>
      <c r="S914" s="208"/>
      <c r="T914" s="208"/>
      <c r="U914" s="208"/>
    </row>
    <row r="915" spans="1:21" ht="14.25" customHeight="1">
      <c r="A915" s="206"/>
      <c r="B915" s="206"/>
      <c r="C915" s="207"/>
      <c r="D915" s="206"/>
      <c r="E915" s="206"/>
      <c r="F915" s="207"/>
      <c r="G915" s="206"/>
      <c r="H915" s="206"/>
      <c r="I915" s="206"/>
      <c r="J915" s="206"/>
      <c r="K915" s="206"/>
      <c r="L915" s="206"/>
      <c r="M915" s="206"/>
      <c r="N915" s="206"/>
      <c r="O915" s="206"/>
      <c r="P915" s="206"/>
      <c r="Q915" s="206"/>
      <c r="R915" s="208"/>
      <c r="S915" s="208"/>
      <c r="T915" s="208"/>
      <c r="U915" s="208"/>
    </row>
    <row r="916" spans="1:21" ht="14.25" customHeight="1">
      <c r="A916" s="206"/>
      <c r="B916" s="206"/>
      <c r="C916" s="207"/>
      <c r="D916" s="206"/>
      <c r="E916" s="206"/>
      <c r="F916" s="207"/>
      <c r="G916" s="206"/>
      <c r="H916" s="206"/>
      <c r="I916" s="206"/>
      <c r="J916" s="206"/>
      <c r="K916" s="206"/>
      <c r="L916" s="206"/>
      <c r="M916" s="206"/>
      <c r="N916" s="206"/>
      <c r="O916" s="206"/>
      <c r="P916" s="206"/>
      <c r="Q916" s="206"/>
      <c r="R916" s="208"/>
      <c r="S916" s="208"/>
      <c r="T916" s="208"/>
      <c r="U916" s="208"/>
    </row>
    <row r="917" spans="1:21" ht="14.25" customHeight="1">
      <c r="A917" s="206"/>
      <c r="B917" s="206"/>
      <c r="C917" s="207"/>
      <c r="D917" s="206"/>
      <c r="E917" s="206"/>
      <c r="F917" s="207"/>
      <c r="G917" s="206"/>
      <c r="H917" s="206"/>
      <c r="I917" s="206"/>
      <c r="J917" s="206"/>
      <c r="K917" s="206"/>
      <c r="L917" s="206"/>
      <c r="M917" s="206"/>
      <c r="N917" s="206"/>
      <c r="O917" s="206"/>
      <c r="P917" s="206"/>
      <c r="Q917" s="206"/>
      <c r="R917" s="208"/>
      <c r="S917" s="208"/>
      <c r="T917" s="208"/>
      <c r="U917" s="208"/>
    </row>
    <row r="918" spans="1:21" ht="14.25" customHeight="1">
      <c r="A918" s="206"/>
      <c r="B918" s="206"/>
      <c r="C918" s="207"/>
      <c r="D918" s="206"/>
      <c r="E918" s="206"/>
      <c r="F918" s="207"/>
      <c r="G918" s="206"/>
      <c r="H918" s="206"/>
      <c r="I918" s="206"/>
      <c r="J918" s="206"/>
      <c r="K918" s="206"/>
      <c r="L918" s="206"/>
      <c r="M918" s="206"/>
      <c r="N918" s="206"/>
      <c r="O918" s="206"/>
      <c r="P918" s="206"/>
      <c r="Q918" s="206"/>
      <c r="R918" s="208"/>
      <c r="S918" s="208"/>
      <c r="T918" s="208"/>
      <c r="U918" s="208"/>
    </row>
    <row r="919" spans="1:21" ht="14.25" customHeight="1">
      <c r="A919" s="206"/>
      <c r="B919" s="206"/>
      <c r="C919" s="207"/>
      <c r="D919" s="206"/>
      <c r="E919" s="206"/>
      <c r="F919" s="207"/>
      <c r="G919" s="206"/>
      <c r="H919" s="206"/>
      <c r="I919" s="206"/>
      <c r="J919" s="206"/>
      <c r="K919" s="206"/>
      <c r="L919" s="206"/>
      <c r="M919" s="206"/>
      <c r="N919" s="206"/>
      <c r="O919" s="206"/>
      <c r="P919" s="206"/>
      <c r="Q919" s="206"/>
      <c r="R919" s="208"/>
      <c r="S919" s="208"/>
      <c r="T919" s="208"/>
      <c r="U919" s="208"/>
    </row>
    <row r="920" spans="1:21" ht="14.25" customHeight="1">
      <c r="A920" s="206"/>
      <c r="B920" s="206"/>
      <c r="C920" s="207"/>
      <c r="D920" s="206"/>
      <c r="E920" s="206"/>
      <c r="F920" s="207"/>
      <c r="G920" s="206"/>
      <c r="H920" s="206"/>
      <c r="I920" s="206"/>
      <c r="J920" s="206"/>
      <c r="K920" s="206"/>
      <c r="L920" s="206"/>
      <c r="M920" s="206"/>
      <c r="N920" s="206"/>
      <c r="O920" s="206"/>
      <c r="P920" s="206"/>
      <c r="Q920" s="206"/>
      <c r="R920" s="208"/>
      <c r="S920" s="208"/>
      <c r="T920" s="208"/>
      <c r="U920" s="208"/>
    </row>
    <row r="921" spans="1:21" ht="14.25" customHeight="1">
      <c r="A921" s="206"/>
      <c r="B921" s="206"/>
      <c r="C921" s="207"/>
      <c r="D921" s="206"/>
      <c r="E921" s="206"/>
      <c r="F921" s="207"/>
      <c r="G921" s="206"/>
      <c r="H921" s="206"/>
      <c r="I921" s="206"/>
      <c r="J921" s="206"/>
      <c r="K921" s="206"/>
      <c r="L921" s="206"/>
      <c r="M921" s="206"/>
      <c r="N921" s="206"/>
      <c r="O921" s="206"/>
      <c r="P921" s="206"/>
      <c r="Q921" s="206"/>
      <c r="R921" s="208"/>
      <c r="S921" s="208"/>
      <c r="T921" s="208"/>
      <c r="U921" s="208"/>
    </row>
    <row r="922" spans="1:21" ht="14.25" customHeight="1">
      <c r="A922" s="206"/>
      <c r="B922" s="206"/>
      <c r="C922" s="207"/>
      <c r="D922" s="206"/>
      <c r="E922" s="206"/>
      <c r="F922" s="207"/>
      <c r="G922" s="206"/>
      <c r="H922" s="206"/>
      <c r="I922" s="206"/>
      <c r="J922" s="206"/>
      <c r="K922" s="206"/>
      <c r="L922" s="206"/>
      <c r="M922" s="206"/>
      <c r="N922" s="206"/>
      <c r="O922" s="206"/>
      <c r="P922" s="206"/>
      <c r="Q922" s="206"/>
      <c r="R922" s="208"/>
      <c r="S922" s="208"/>
      <c r="T922" s="208"/>
      <c r="U922" s="208"/>
    </row>
    <row r="923" spans="1:21" ht="14.25" customHeight="1">
      <c r="A923" s="206"/>
      <c r="B923" s="206"/>
      <c r="C923" s="207"/>
      <c r="D923" s="206"/>
      <c r="E923" s="206"/>
      <c r="F923" s="207"/>
      <c r="G923" s="206"/>
      <c r="H923" s="206"/>
      <c r="I923" s="206"/>
      <c r="J923" s="206"/>
      <c r="K923" s="206"/>
      <c r="L923" s="206"/>
      <c r="M923" s="206"/>
      <c r="N923" s="206"/>
      <c r="O923" s="206"/>
      <c r="P923" s="206"/>
      <c r="Q923" s="206"/>
      <c r="R923" s="208"/>
      <c r="S923" s="208"/>
      <c r="T923" s="208"/>
      <c r="U923" s="208"/>
    </row>
    <row r="924" spans="1:21" ht="14.25" customHeight="1">
      <c r="A924" s="206"/>
      <c r="B924" s="206"/>
      <c r="C924" s="207"/>
      <c r="D924" s="206"/>
      <c r="E924" s="206"/>
      <c r="F924" s="207"/>
      <c r="G924" s="206"/>
      <c r="H924" s="206"/>
      <c r="I924" s="206"/>
      <c r="J924" s="206"/>
      <c r="K924" s="206"/>
      <c r="L924" s="206"/>
      <c r="M924" s="206"/>
      <c r="N924" s="206"/>
      <c r="O924" s="206"/>
      <c r="P924" s="206"/>
      <c r="Q924" s="206"/>
      <c r="R924" s="208"/>
      <c r="S924" s="208"/>
      <c r="T924" s="208"/>
      <c r="U924" s="208"/>
    </row>
    <row r="925" spans="1:21" ht="14.25" customHeight="1">
      <c r="A925" s="206"/>
      <c r="B925" s="206"/>
      <c r="C925" s="207"/>
      <c r="D925" s="206"/>
      <c r="E925" s="206"/>
      <c r="F925" s="207"/>
      <c r="G925" s="206"/>
      <c r="H925" s="206"/>
      <c r="I925" s="206"/>
      <c r="J925" s="206"/>
      <c r="K925" s="206"/>
      <c r="L925" s="206"/>
      <c r="M925" s="206"/>
      <c r="N925" s="206"/>
      <c r="O925" s="206"/>
      <c r="P925" s="206"/>
      <c r="Q925" s="206"/>
      <c r="R925" s="208"/>
      <c r="S925" s="208"/>
      <c r="T925" s="208"/>
      <c r="U925" s="208"/>
    </row>
    <row r="926" spans="1:21" ht="14.25" customHeight="1">
      <c r="A926" s="206"/>
      <c r="B926" s="206"/>
      <c r="C926" s="207"/>
      <c r="D926" s="206"/>
      <c r="E926" s="206"/>
      <c r="F926" s="207"/>
      <c r="G926" s="206"/>
      <c r="H926" s="206"/>
      <c r="I926" s="206"/>
      <c r="J926" s="206"/>
      <c r="K926" s="206"/>
      <c r="L926" s="206"/>
      <c r="M926" s="206"/>
      <c r="N926" s="206"/>
      <c r="O926" s="206"/>
      <c r="P926" s="206"/>
      <c r="Q926" s="206"/>
      <c r="R926" s="208"/>
      <c r="S926" s="208"/>
      <c r="T926" s="208"/>
      <c r="U926" s="208"/>
    </row>
    <row r="927" spans="1:21" ht="14.25" customHeight="1">
      <c r="A927" s="206"/>
      <c r="B927" s="206"/>
      <c r="C927" s="207"/>
      <c r="D927" s="206"/>
      <c r="E927" s="206"/>
      <c r="F927" s="207"/>
      <c r="G927" s="206"/>
      <c r="H927" s="206"/>
      <c r="I927" s="206"/>
      <c r="J927" s="206"/>
      <c r="K927" s="206"/>
      <c r="L927" s="206"/>
      <c r="M927" s="206"/>
      <c r="N927" s="206"/>
      <c r="O927" s="206"/>
      <c r="P927" s="206"/>
      <c r="Q927" s="206"/>
      <c r="R927" s="208"/>
      <c r="S927" s="208"/>
      <c r="T927" s="208"/>
      <c r="U927" s="208"/>
    </row>
    <row r="928" spans="1:21" ht="14.25" customHeight="1">
      <c r="A928" s="206"/>
      <c r="B928" s="206"/>
      <c r="C928" s="207"/>
      <c r="D928" s="206"/>
      <c r="E928" s="206"/>
      <c r="F928" s="207"/>
      <c r="G928" s="206"/>
      <c r="H928" s="206"/>
      <c r="I928" s="206"/>
      <c r="J928" s="206"/>
      <c r="K928" s="206"/>
      <c r="L928" s="206"/>
      <c r="M928" s="206"/>
      <c r="N928" s="206"/>
      <c r="O928" s="206"/>
      <c r="P928" s="206"/>
      <c r="Q928" s="206"/>
      <c r="R928" s="208"/>
      <c r="S928" s="208"/>
      <c r="T928" s="208"/>
      <c r="U928" s="208"/>
    </row>
    <row r="929" spans="1:21" ht="14.25" customHeight="1">
      <c r="A929" s="206"/>
      <c r="B929" s="206"/>
      <c r="C929" s="207"/>
      <c r="D929" s="206"/>
      <c r="E929" s="206"/>
      <c r="F929" s="207"/>
      <c r="G929" s="206"/>
      <c r="H929" s="206"/>
      <c r="I929" s="206"/>
      <c r="J929" s="206"/>
      <c r="K929" s="206"/>
      <c r="L929" s="206"/>
      <c r="M929" s="206"/>
      <c r="N929" s="206"/>
      <c r="O929" s="206"/>
      <c r="P929" s="206"/>
      <c r="Q929" s="206"/>
      <c r="R929" s="208"/>
      <c r="S929" s="208"/>
      <c r="T929" s="208"/>
      <c r="U929" s="208"/>
    </row>
    <row r="930" spans="1:21" ht="14.25" customHeight="1">
      <c r="A930" s="206"/>
      <c r="B930" s="206"/>
      <c r="C930" s="207"/>
      <c r="D930" s="206"/>
      <c r="E930" s="206"/>
      <c r="F930" s="207"/>
      <c r="G930" s="206"/>
      <c r="H930" s="206"/>
      <c r="I930" s="206"/>
      <c r="J930" s="206"/>
      <c r="K930" s="206"/>
      <c r="L930" s="206"/>
      <c r="M930" s="206"/>
      <c r="N930" s="206"/>
      <c r="O930" s="206"/>
      <c r="P930" s="206"/>
      <c r="Q930" s="206"/>
      <c r="R930" s="208"/>
      <c r="S930" s="208"/>
      <c r="T930" s="208"/>
      <c r="U930" s="208"/>
    </row>
    <row r="931" spans="1:21" ht="14.25" customHeight="1">
      <c r="A931" s="206"/>
      <c r="B931" s="206"/>
      <c r="C931" s="207"/>
      <c r="D931" s="206"/>
      <c r="E931" s="206"/>
      <c r="F931" s="207"/>
      <c r="G931" s="206"/>
      <c r="H931" s="206"/>
      <c r="I931" s="206"/>
      <c r="J931" s="206"/>
      <c r="K931" s="206"/>
      <c r="L931" s="206"/>
      <c r="M931" s="206"/>
      <c r="N931" s="206"/>
      <c r="O931" s="206"/>
      <c r="P931" s="206"/>
      <c r="Q931" s="206"/>
      <c r="R931" s="208"/>
      <c r="S931" s="208"/>
      <c r="T931" s="208"/>
      <c r="U931" s="208"/>
    </row>
    <row r="932" spans="1:21" ht="14.25" customHeight="1">
      <c r="A932" s="206"/>
      <c r="B932" s="206"/>
      <c r="C932" s="207"/>
      <c r="D932" s="206"/>
      <c r="E932" s="206"/>
      <c r="F932" s="207"/>
      <c r="G932" s="206"/>
      <c r="H932" s="206"/>
      <c r="I932" s="206"/>
      <c r="J932" s="206"/>
      <c r="K932" s="206"/>
      <c r="L932" s="206"/>
      <c r="M932" s="206"/>
      <c r="N932" s="206"/>
      <c r="O932" s="206"/>
      <c r="P932" s="206"/>
      <c r="Q932" s="206"/>
      <c r="R932" s="208"/>
      <c r="S932" s="208"/>
      <c r="T932" s="208"/>
      <c r="U932" s="208"/>
    </row>
    <row r="933" spans="1:21" ht="14.25" customHeight="1">
      <c r="A933" s="206"/>
      <c r="B933" s="206"/>
      <c r="C933" s="207"/>
      <c r="D933" s="206"/>
      <c r="E933" s="206"/>
      <c r="F933" s="207"/>
      <c r="G933" s="206"/>
      <c r="H933" s="206"/>
      <c r="I933" s="206"/>
      <c r="J933" s="206"/>
      <c r="K933" s="206"/>
      <c r="L933" s="206"/>
      <c r="M933" s="206"/>
      <c r="N933" s="206"/>
      <c r="O933" s="206"/>
      <c r="P933" s="206"/>
      <c r="Q933" s="206"/>
      <c r="R933" s="208"/>
      <c r="S933" s="208"/>
      <c r="T933" s="208"/>
      <c r="U933" s="208"/>
    </row>
    <row r="934" spans="1:21" ht="14.25" customHeight="1">
      <c r="A934" s="206"/>
      <c r="B934" s="206"/>
      <c r="C934" s="207"/>
      <c r="D934" s="206"/>
      <c r="E934" s="206"/>
      <c r="F934" s="207"/>
      <c r="G934" s="206"/>
      <c r="H934" s="206"/>
      <c r="I934" s="206"/>
      <c r="J934" s="206"/>
      <c r="K934" s="206"/>
      <c r="L934" s="206"/>
      <c r="M934" s="206"/>
      <c r="N934" s="206"/>
      <c r="O934" s="206"/>
      <c r="P934" s="206"/>
      <c r="Q934" s="206"/>
      <c r="R934" s="208"/>
      <c r="S934" s="208"/>
      <c r="T934" s="208"/>
      <c r="U934" s="208"/>
    </row>
    <row r="935" spans="1:21" ht="14.25" customHeight="1">
      <c r="A935" s="206"/>
      <c r="B935" s="206"/>
      <c r="C935" s="207"/>
      <c r="D935" s="206"/>
      <c r="E935" s="206"/>
      <c r="F935" s="207"/>
      <c r="G935" s="206"/>
      <c r="H935" s="206"/>
      <c r="I935" s="206"/>
      <c r="J935" s="206"/>
      <c r="K935" s="206"/>
      <c r="L935" s="206"/>
      <c r="M935" s="206"/>
      <c r="N935" s="206"/>
      <c r="O935" s="206"/>
      <c r="P935" s="206"/>
      <c r="Q935" s="206"/>
      <c r="R935" s="208"/>
      <c r="S935" s="208"/>
      <c r="T935" s="208"/>
      <c r="U935" s="208"/>
    </row>
    <row r="936" spans="1:21" ht="14.25" customHeight="1">
      <c r="A936" s="206"/>
      <c r="B936" s="206"/>
      <c r="C936" s="207"/>
      <c r="D936" s="206"/>
      <c r="E936" s="206"/>
      <c r="F936" s="207"/>
      <c r="G936" s="206"/>
      <c r="H936" s="206"/>
      <c r="I936" s="206"/>
      <c r="J936" s="206"/>
      <c r="K936" s="206"/>
      <c r="L936" s="206"/>
      <c r="M936" s="206"/>
      <c r="N936" s="206"/>
      <c r="O936" s="206"/>
      <c r="P936" s="206"/>
      <c r="Q936" s="206"/>
      <c r="R936" s="208"/>
      <c r="S936" s="208"/>
      <c r="T936" s="208"/>
      <c r="U936" s="208"/>
    </row>
    <row r="937" spans="1:21" ht="14.25" customHeight="1">
      <c r="A937" s="206"/>
      <c r="B937" s="206"/>
      <c r="C937" s="207"/>
      <c r="D937" s="206"/>
      <c r="E937" s="206"/>
      <c r="F937" s="207"/>
      <c r="G937" s="206"/>
      <c r="H937" s="206"/>
      <c r="I937" s="206"/>
      <c r="J937" s="206"/>
      <c r="K937" s="206"/>
      <c r="L937" s="206"/>
      <c r="M937" s="206"/>
      <c r="N937" s="206"/>
      <c r="O937" s="206"/>
      <c r="P937" s="206"/>
      <c r="Q937" s="206"/>
      <c r="R937" s="208"/>
      <c r="S937" s="208"/>
      <c r="T937" s="208"/>
      <c r="U937" s="208"/>
    </row>
    <row r="938" spans="1:21" ht="14.25" customHeight="1">
      <c r="A938" s="206"/>
      <c r="B938" s="206"/>
      <c r="C938" s="207"/>
      <c r="D938" s="206"/>
      <c r="E938" s="206"/>
      <c r="F938" s="207"/>
      <c r="G938" s="206"/>
      <c r="H938" s="206"/>
      <c r="I938" s="206"/>
      <c r="J938" s="206"/>
      <c r="K938" s="206"/>
      <c r="L938" s="206"/>
      <c r="M938" s="206"/>
      <c r="N938" s="206"/>
      <c r="O938" s="206"/>
      <c r="P938" s="206"/>
      <c r="Q938" s="206"/>
      <c r="R938" s="208"/>
      <c r="S938" s="208"/>
      <c r="T938" s="208"/>
      <c r="U938" s="208"/>
    </row>
    <row r="939" spans="1:21" ht="14.25" customHeight="1">
      <c r="A939" s="206"/>
      <c r="B939" s="206"/>
      <c r="C939" s="207"/>
      <c r="D939" s="206"/>
      <c r="E939" s="206"/>
      <c r="F939" s="207"/>
      <c r="G939" s="206"/>
      <c r="H939" s="206"/>
      <c r="I939" s="206"/>
      <c r="J939" s="206"/>
      <c r="K939" s="206"/>
      <c r="L939" s="206"/>
      <c r="M939" s="206"/>
      <c r="N939" s="206"/>
      <c r="O939" s="206"/>
      <c r="P939" s="206"/>
      <c r="Q939" s="206"/>
      <c r="R939" s="208"/>
      <c r="S939" s="208"/>
      <c r="T939" s="208"/>
      <c r="U939" s="208"/>
    </row>
    <row r="940" spans="1:21" ht="14.25" customHeight="1">
      <c r="A940" s="206"/>
      <c r="B940" s="206"/>
      <c r="C940" s="207"/>
      <c r="D940" s="206"/>
      <c r="E940" s="206"/>
      <c r="F940" s="207"/>
      <c r="G940" s="206"/>
      <c r="H940" s="206"/>
      <c r="I940" s="206"/>
      <c r="J940" s="206"/>
      <c r="K940" s="206"/>
      <c r="L940" s="206"/>
      <c r="M940" s="206"/>
      <c r="N940" s="206"/>
      <c r="O940" s="206"/>
      <c r="P940" s="206"/>
      <c r="Q940" s="206"/>
      <c r="R940" s="208"/>
      <c r="S940" s="208"/>
      <c r="T940" s="208"/>
      <c r="U940" s="208"/>
    </row>
    <row r="941" spans="1:21" ht="14.25" customHeight="1">
      <c r="A941" s="206"/>
      <c r="B941" s="206"/>
      <c r="C941" s="207"/>
      <c r="D941" s="206"/>
      <c r="E941" s="206"/>
      <c r="F941" s="207"/>
      <c r="G941" s="206"/>
      <c r="H941" s="206"/>
      <c r="I941" s="206"/>
      <c r="J941" s="206"/>
      <c r="K941" s="206"/>
      <c r="L941" s="206"/>
      <c r="M941" s="206"/>
      <c r="N941" s="206"/>
      <c r="O941" s="206"/>
      <c r="P941" s="206"/>
      <c r="Q941" s="206"/>
      <c r="R941" s="208"/>
      <c r="S941" s="208"/>
      <c r="T941" s="208"/>
      <c r="U941" s="208"/>
    </row>
    <row r="942" spans="1:21" ht="14.25" customHeight="1">
      <c r="A942" s="206"/>
      <c r="B942" s="206"/>
      <c r="C942" s="207"/>
      <c r="D942" s="206"/>
      <c r="E942" s="206"/>
      <c r="F942" s="207"/>
      <c r="G942" s="206"/>
      <c r="H942" s="206"/>
      <c r="I942" s="206"/>
      <c r="J942" s="206"/>
      <c r="K942" s="206"/>
      <c r="L942" s="206"/>
      <c r="M942" s="206"/>
      <c r="N942" s="206"/>
      <c r="O942" s="206"/>
      <c r="P942" s="206"/>
      <c r="Q942" s="206"/>
      <c r="R942" s="208"/>
      <c r="S942" s="208"/>
      <c r="T942" s="208"/>
      <c r="U942" s="208"/>
    </row>
    <row r="943" spans="1:21" ht="14.25" customHeight="1">
      <c r="A943" s="206"/>
      <c r="B943" s="206"/>
      <c r="C943" s="207"/>
      <c r="D943" s="206"/>
      <c r="E943" s="206"/>
      <c r="F943" s="207"/>
      <c r="G943" s="206"/>
      <c r="H943" s="206"/>
      <c r="I943" s="206"/>
      <c r="J943" s="206"/>
      <c r="K943" s="206"/>
      <c r="L943" s="206"/>
      <c r="M943" s="206"/>
      <c r="N943" s="206"/>
      <c r="O943" s="206"/>
      <c r="P943" s="206"/>
      <c r="Q943" s="206"/>
      <c r="R943" s="208"/>
      <c r="S943" s="208"/>
      <c r="T943" s="208"/>
      <c r="U943" s="208"/>
    </row>
    <row r="944" spans="1:21" ht="14.25" customHeight="1">
      <c r="A944" s="206"/>
      <c r="B944" s="206"/>
      <c r="C944" s="207"/>
      <c r="D944" s="206"/>
      <c r="E944" s="206"/>
      <c r="F944" s="207"/>
      <c r="G944" s="206"/>
      <c r="H944" s="206"/>
      <c r="I944" s="206"/>
      <c r="J944" s="206"/>
      <c r="K944" s="206"/>
      <c r="L944" s="206"/>
      <c r="M944" s="206"/>
      <c r="N944" s="206"/>
      <c r="O944" s="206"/>
      <c r="P944" s="206"/>
      <c r="Q944" s="206"/>
      <c r="R944" s="208"/>
      <c r="S944" s="208"/>
      <c r="T944" s="208"/>
      <c r="U944" s="208"/>
    </row>
    <row r="945" spans="1:21" ht="14.25" customHeight="1">
      <c r="A945" s="206"/>
      <c r="B945" s="206"/>
      <c r="C945" s="207"/>
      <c r="D945" s="206"/>
      <c r="E945" s="206"/>
      <c r="F945" s="207"/>
      <c r="G945" s="206"/>
      <c r="H945" s="206"/>
      <c r="I945" s="206"/>
      <c r="J945" s="206"/>
      <c r="K945" s="206"/>
      <c r="L945" s="206"/>
      <c r="M945" s="206"/>
      <c r="N945" s="206"/>
      <c r="O945" s="206"/>
      <c r="P945" s="206"/>
      <c r="Q945" s="206"/>
      <c r="R945" s="208"/>
      <c r="S945" s="208"/>
      <c r="T945" s="208"/>
      <c r="U945" s="208"/>
    </row>
    <row r="946" spans="1:21" ht="14.25" customHeight="1">
      <c r="A946" s="206"/>
      <c r="B946" s="206"/>
      <c r="C946" s="207"/>
      <c r="D946" s="206"/>
      <c r="E946" s="206"/>
      <c r="F946" s="207"/>
      <c r="G946" s="206"/>
      <c r="H946" s="206"/>
      <c r="I946" s="206"/>
      <c r="J946" s="206"/>
      <c r="K946" s="206"/>
      <c r="L946" s="206"/>
      <c r="M946" s="206"/>
      <c r="N946" s="206"/>
      <c r="O946" s="206"/>
      <c r="P946" s="206"/>
      <c r="Q946" s="206"/>
      <c r="R946" s="208"/>
      <c r="S946" s="208"/>
      <c r="T946" s="208"/>
      <c r="U946" s="208"/>
    </row>
    <row r="947" spans="1:21" ht="14.25" customHeight="1">
      <c r="A947" s="206"/>
      <c r="B947" s="206"/>
      <c r="C947" s="207"/>
      <c r="D947" s="206"/>
      <c r="E947" s="206"/>
      <c r="F947" s="207"/>
      <c r="G947" s="206"/>
      <c r="H947" s="206"/>
      <c r="I947" s="206"/>
      <c r="J947" s="206"/>
      <c r="K947" s="206"/>
      <c r="L947" s="206"/>
      <c r="M947" s="206"/>
      <c r="N947" s="206"/>
      <c r="O947" s="206"/>
      <c r="P947" s="206"/>
      <c r="Q947" s="206"/>
      <c r="R947" s="208"/>
      <c r="S947" s="208"/>
      <c r="T947" s="208"/>
      <c r="U947" s="208"/>
    </row>
    <row r="948" spans="1:21" ht="14.25" customHeight="1">
      <c r="A948" s="206"/>
      <c r="B948" s="206"/>
      <c r="C948" s="207"/>
      <c r="D948" s="206"/>
      <c r="E948" s="206"/>
      <c r="F948" s="207"/>
      <c r="G948" s="206"/>
      <c r="H948" s="206"/>
      <c r="I948" s="206"/>
      <c r="J948" s="206"/>
      <c r="K948" s="206"/>
      <c r="L948" s="206"/>
      <c r="M948" s="206"/>
      <c r="N948" s="206"/>
      <c r="O948" s="206"/>
      <c r="P948" s="206"/>
      <c r="Q948" s="206"/>
      <c r="R948" s="208"/>
      <c r="S948" s="208"/>
      <c r="T948" s="208"/>
      <c r="U948" s="208"/>
    </row>
    <row r="949" spans="1:21" ht="14.25" customHeight="1">
      <c r="A949" s="206"/>
      <c r="B949" s="206"/>
      <c r="C949" s="207"/>
      <c r="D949" s="206"/>
      <c r="E949" s="206"/>
      <c r="F949" s="207"/>
      <c r="G949" s="206"/>
      <c r="H949" s="206"/>
      <c r="I949" s="206"/>
      <c r="J949" s="206"/>
      <c r="K949" s="206"/>
      <c r="L949" s="206"/>
      <c r="M949" s="206"/>
      <c r="N949" s="206"/>
      <c r="O949" s="206"/>
      <c r="P949" s="206"/>
      <c r="Q949" s="206"/>
      <c r="R949" s="208"/>
      <c r="S949" s="208"/>
      <c r="T949" s="208"/>
      <c r="U949" s="208"/>
    </row>
    <row r="950" spans="1:21" ht="14.25" customHeight="1">
      <c r="A950" s="206"/>
      <c r="B950" s="206"/>
      <c r="C950" s="207"/>
      <c r="D950" s="206"/>
      <c r="E950" s="206"/>
      <c r="F950" s="207"/>
      <c r="G950" s="206"/>
      <c r="H950" s="206"/>
      <c r="I950" s="206"/>
      <c r="J950" s="206"/>
      <c r="K950" s="206"/>
      <c r="L950" s="206"/>
      <c r="M950" s="206"/>
      <c r="N950" s="206"/>
      <c r="O950" s="206"/>
      <c r="P950" s="206"/>
      <c r="Q950" s="206"/>
      <c r="R950" s="208"/>
      <c r="S950" s="208"/>
      <c r="T950" s="208"/>
      <c r="U950" s="208"/>
    </row>
    <row r="951" spans="1:21" ht="14.25" customHeight="1">
      <c r="A951" s="206"/>
      <c r="B951" s="206"/>
      <c r="C951" s="207"/>
      <c r="D951" s="206"/>
      <c r="E951" s="206"/>
      <c r="F951" s="207"/>
      <c r="G951" s="206"/>
      <c r="H951" s="206"/>
      <c r="I951" s="206"/>
      <c r="J951" s="206"/>
      <c r="K951" s="206"/>
      <c r="L951" s="206"/>
      <c r="M951" s="206"/>
      <c r="N951" s="206"/>
      <c r="O951" s="206"/>
      <c r="P951" s="206"/>
      <c r="Q951" s="206"/>
      <c r="R951" s="208"/>
      <c r="S951" s="208"/>
      <c r="T951" s="208"/>
      <c r="U951" s="208"/>
    </row>
    <row r="952" spans="1:21" ht="14.25" customHeight="1">
      <c r="A952" s="206"/>
      <c r="B952" s="206"/>
      <c r="C952" s="207"/>
      <c r="D952" s="206"/>
      <c r="E952" s="206"/>
      <c r="F952" s="207"/>
      <c r="G952" s="206"/>
      <c r="H952" s="206"/>
      <c r="I952" s="206"/>
      <c r="J952" s="206"/>
      <c r="K952" s="206"/>
      <c r="L952" s="206"/>
      <c r="M952" s="206"/>
      <c r="N952" s="206"/>
      <c r="O952" s="206"/>
      <c r="P952" s="206"/>
      <c r="Q952" s="206"/>
      <c r="R952" s="208"/>
      <c r="S952" s="208"/>
      <c r="T952" s="208"/>
      <c r="U952" s="208"/>
    </row>
    <row r="953" spans="1:21" ht="14.25" customHeight="1">
      <c r="A953" s="206"/>
      <c r="B953" s="206"/>
      <c r="C953" s="207"/>
      <c r="D953" s="206"/>
      <c r="E953" s="206"/>
      <c r="F953" s="207"/>
      <c r="G953" s="206"/>
      <c r="H953" s="206"/>
      <c r="I953" s="206"/>
      <c r="J953" s="206"/>
      <c r="K953" s="206"/>
      <c r="L953" s="206"/>
      <c r="M953" s="206"/>
      <c r="N953" s="206"/>
      <c r="O953" s="206"/>
      <c r="P953" s="206"/>
      <c r="Q953" s="206"/>
      <c r="R953" s="208"/>
      <c r="S953" s="208"/>
      <c r="T953" s="208"/>
      <c r="U953" s="208"/>
    </row>
    <row r="954" spans="1:21" ht="14.25" customHeight="1">
      <c r="A954" s="206"/>
      <c r="B954" s="206"/>
      <c r="C954" s="207"/>
      <c r="D954" s="206"/>
      <c r="E954" s="206"/>
      <c r="F954" s="207"/>
      <c r="G954" s="206"/>
      <c r="H954" s="206"/>
      <c r="I954" s="206"/>
      <c r="J954" s="206"/>
      <c r="K954" s="206"/>
      <c r="L954" s="206"/>
      <c r="M954" s="206"/>
      <c r="N954" s="206"/>
      <c r="O954" s="206"/>
      <c r="P954" s="206"/>
      <c r="Q954" s="206"/>
      <c r="R954" s="208"/>
      <c r="S954" s="208"/>
      <c r="T954" s="208"/>
      <c r="U954" s="208"/>
    </row>
    <row r="955" spans="1:21" ht="14.25" customHeight="1">
      <c r="A955" s="206"/>
      <c r="B955" s="206"/>
      <c r="C955" s="207"/>
      <c r="D955" s="206"/>
      <c r="E955" s="206"/>
      <c r="F955" s="207"/>
      <c r="G955" s="206"/>
      <c r="H955" s="206"/>
      <c r="I955" s="206"/>
      <c r="J955" s="206"/>
      <c r="K955" s="206"/>
      <c r="L955" s="206"/>
      <c r="M955" s="206"/>
      <c r="N955" s="206"/>
      <c r="O955" s="206"/>
      <c r="P955" s="206"/>
      <c r="Q955" s="206"/>
      <c r="R955" s="208"/>
      <c r="S955" s="208"/>
      <c r="T955" s="208"/>
      <c r="U955" s="208"/>
    </row>
    <row r="956" spans="1:21" ht="14.25" customHeight="1">
      <c r="A956" s="206"/>
      <c r="B956" s="206"/>
      <c r="C956" s="207"/>
      <c r="D956" s="206"/>
      <c r="E956" s="206"/>
      <c r="F956" s="207"/>
      <c r="G956" s="206"/>
      <c r="H956" s="206"/>
      <c r="I956" s="206"/>
      <c r="J956" s="206"/>
      <c r="K956" s="206"/>
      <c r="L956" s="206"/>
      <c r="M956" s="206"/>
      <c r="N956" s="206"/>
      <c r="O956" s="206"/>
      <c r="P956" s="206"/>
      <c r="Q956" s="206"/>
      <c r="R956" s="208"/>
      <c r="S956" s="208"/>
      <c r="T956" s="208"/>
      <c r="U956" s="208"/>
    </row>
    <row r="957" spans="1:21" ht="14.25" customHeight="1">
      <c r="A957" s="206"/>
      <c r="B957" s="206"/>
      <c r="C957" s="207"/>
      <c r="D957" s="206"/>
      <c r="E957" s="206"/>
      <c r="F957" s="207"/>
      <c r="G957" s="206"/>
      <c r="H957" s="206"/>
      <c r="I957" s="206"/>
      <c r="J957" s="206"/>
      <c r="K957" s="206"/>
      <c r="L957" s="206"/>
      <c r="M957" s="206"/>
      <c r="N957" s="206"/>
      <c r="O957" s="206"/>
      <c r="P957" s="206"/>
      <c r="Q957" s="206"/>
      <c r="R957" s="208"/>
      <c r="S957" s="208"/>
      <c r="T957" s="208"/>
      <c r="U957" s="208"/>
    </row>
    <row r="958" spans="1:21" ht="14.25" customHeight="1">
      <c r="A958" s="206"/>
      <c r="B958" s="206"/>
      <c r="C958" s="207"/>
      <c r="D958" s="206"/>
      <c r="E958" s="206"/>
      <c r="F958" s="207"/>
      <c r="G958" s="206"/>
      <c r="H958" s="206"/>
      <c r="I958" s="206"/>
      <c r="J958" s="206"/>
      <c r="K958" s="206"/>
      <c r="L958" s="206"/>
      <c r="M958" s="206"/>
      <c r="N958" s="206"/>
      <c r="O958" s="206"/>
      <c r="P958" s="206"/>
      <c r="Q958" s="206"/>
      <c r="R958" s="208"/>
      <c r="S958" s="208"/>
      <c r="T958" s="208"/>
      <c r="U958" s="208"/>
    </row>
    <row r="959" spans="1:21" ht="14.25" customHeight="1">
      <c r="A959" s="206"/>
      <c r="B959" s="206"/>
      <c r="C959" s="207"/>
      <c r="D959" s="206"/>
      <c r="E959" s="206"/>
      <c r="F959" s="207"/>
      <c r="G959" s="206"/>
      <c r="H959" s="206"/>
      <c r="I959" s="206"/>
      <c r="J959" s="206"/>
      <c r="K959" s="206"/>
      <c r="L959" s="206"/>
      <c r="M959" s="206"/>
      <c r="N959" s="206"/>
      <c r="O959" s="206"/>
      <c r="P959" s="206"/>
      <c r="Q959" s="206"/>
      <c r="R959" s="208"/>
      <c r="S959" s="208"/>
      <c r="T959" s="208"/>
      <c r="U959" s="208"/>
    </row>
    <row r="960" spans="1:21" ht="14.25" customHeight="1">
      <c r="A960" s="206"/>
      <c r="B960" s="206"/>
      <c r="C960" s="207"/>
      <c r="D960" s="206"/>
      <c r="E960" s="206"/>
      <c r="F960" s="207"/>
      <c r="G960" s="206"/>
      <c r="H960" s="206"/>
      <c r="I960" s="206"/>
      <c r="J960" s="206"/>
      <c r="K960" s="206"/>
      <c r="L960" s="206"/>
      <c r="M960" s="206"/>
      <c r="N960" s="206"/>
      <c r="O960" s="206"/>
      <c r="P960" s="206"/>
      <c r="Q960" s="206"/>
      <c r="R960" s="208"/>
      <c r="S960" s="208"/>
      <c r="T960" s="208"/>
      <c r="U960" s="208"/>
    </row>
    <row r="961" spans="1:21" ht="14.25" customHeight="1">
      <c r="A961" s="206"/>
      <c r="B961" s="206"/>
      <c r="C961" s="207"/>
      <c r="D961" s="206"/>
      <c r="E961" s="206"/>
      <c r="F961" s="207"/>
      <c r="G961" s="206"/>
      <c r="H961" s="206"/>
      <c r="I961" s="206"/>
      <c r="J961" s="206"/>
      <c r="K961" s="206"/>
      <c r="L961" s="206"/>
      <c r="M961" s="206"/>
      <c r="N961" s="206"/>
      <c r="O961" s="206"/>
      <c r="P961" s="206"/>
      <c r="Q961" s="206"/>
      <c r="R961" s="208"/>
      <c r="S961" s="208"/>
      <c r="T961" s="208"/>
      <c r="U961" s="208"/>
    </row>
    <row r="962" spans="1:21" ht="14.25" customHeight="1">
      <c r="A962" s="206"/>
      <c r="B962" s="206"/>
      <c r="C962" s="207"/>
      <c r="D962" s="206"/>
      <c r="E962" s="206"/>
      <c r="F962" s="207"/>
      <c r="G962" s="206"/>
      <c r="H962" s="206"/>
      <c r="I962" s="206"/>
      <c r="J962" s="206"/>
      <c r="K962" s="206"/>
      <c r="L962" s="206"/>
      <c r="M962" s="206"/>
      <c r="N962" s="206"/>
      <c r="O962" s="206"/>
      <c r="P962" s="206"/>
      <c r="Q962" s="206"/>
      <c r="R962" s="208"/>
      <c r="S962" s="208"/>
      <c r="T962" s="208"/>
      <c r="U962" s="208"/>
    </row>
    <row r="963" spans="1:21" ht="14.25" customHeight="1">
      <c r="A963" s="206"/>
      <c r="B963" s="206"/>
      <c r="C963" s="207"/>
      <c r="D963" s="206"/>
      <c r="E963" s="206"/>
      <c r="F963" s="207"/>
      <c r="G963" s="206"/>
      <c r="H963" s="206"/>
      <c r="I963" s="206"/>
      <c r="J963" s="206"/>
      <c r="K963" s="206"/>
      <c r="L963" s="206"/>
      <c r="M963" s="206"/>
      <c r="N963" s="206"/>
      <c r="O963" s="206"/>
      <c r="P963" s="206"/>
      <c r="Q963" s="206"/>
      <c r="R963" s="208"/>
      <c r="S963" s="208"/>
      <c r="T963" s="208"/>
      <c r="U963" s="208"/>
    </row>
    <row r="964" spans="1:21" ht="14.25" customHeight="1">
      <c r="A964" s="206"/>
      <c r="B964" s="206"/>
      <c r="C964" s="207"/>
      <c r="D964" s="206"/>
      <c r="E964" s="206"/>
      <c r="F964" s="207"/>
      <c r="G964" s="206"/>
      <c r="H964" s="206"/>
      <c r="I964" s="206"/>
      <c r="J964" s="206"/>
      <c r="K964" s="206"/>
      <c r="L964" s="206"/>
      <c r="M964" s="206"/>
      <c r="N964" s="206"/>
      <c r="O964" s="206"/>
      <c r="P964" s="206"/>
      <c r="Q964" s="206"/>
      <c r="R964" s="208"/>
      <c r="S964" s="208"/>
      <c r="T964" s="208"/>
      <c r="U964" s="208"/>
    </row>
    <row r="965" spans="1:21" ht="14.25" customHeight="1">
      <c r="A965" s="206"/>
      <c r="B965" s="206"/>
      <c r="C965" s="207"/>
      <c r="D965" s="206"/>
      <c r="E965" s="206"/>
      <c r="F965" s="207"/>
      <c r="G965" s="206"/>
      <c r="H965" s="206"/>
      <c r="I965" s="206"/>
      <c r="J965" s="206"/>
      <c r="K965" s="206"/>
      <c r="L965" s="206"/>
      <c r="M965" s="206"/>
      <c r="N965" s="206"/>
      <c r="O965" s="206"/>
      <c r="P965" s="206"/>
      <c r="Q965" s="206"/>
      <c r="R965" s="208"/>
      <c r="S965" s="208"/>
      <c r="T965" s="208"/>
      <c r="U965" s="208"/>
    </row>
    <row r="966" spans="1:21" ht="14.25" customHeight="1">
      <c r="A966" s="206"/>
      <c r="B966" s="206"/>
      <c r="C966" s="207"/>
      <c r="D966" s="206"/>
      <c r="E966" s="206"/>
      <c r="F966" s="207"/>
      <c r="G966" s="206"/>
      <c r="H966" s="206"/>
      <c r="I966" s="206"/>
      <c r="J966" s="206"/>
      <c r="K966" s="206"/>
      <c r="L966" s="206"/>
      <c r="M966" s="206"/>
      <c r="N966" s="206"/>
      <c r="O966" s="206"/>
      <c r="P966" s="206"/>
      <c r="Q966" s="206"/>
      <c r="R966" s="208"/>
      <c r="S966" s="208"/>
      <c r="T966" s="208"/>
      <c r="U966" s="208"/>
    </row>
    <row r="967" spans="1:21" ht="14.25" customHeight="1">
      <c r="A967" s="206"/>
      <c r="B967" s="206"/>
      <c r="C967" s="207"/>
      <c r="D967" s="206"/>
      <c r="E967" s="206"/>
      <c r="F967" s="207"/>
      <c r="G967" s="206"/>
      <c r="H967" s="206"/>
      <c r="I967" s="206"/>
      <c r="J967" s="206"/>
      <c r="K967" s="206"/>
      <c r="L967" s="206"/>
      <c r="M967" s="206"/>
      <c r="N967" s="206"/>
      <c r="O967" s="206"/>
      <c r="P967" s="206"/>
      <c r="Q967" s="206"/>
      <c r="R967" s="208"/>
      <c r="S967" s="208"/>
      <c r="T967" s="208"/>
      <c r="U967" s="208"/>
    </row>
    <row r="968" spans="1:21" ht="14.25" customHeight="1">
      <c r="A968" s="206"/>
      <c r="B968" s="206"/>
      <c r="C968" s="207"/>
      <c r="D968" s="206"/>
      <c r="E968" s="206"/>
      <c r="F968" s="207"/>
      <c r="G968" s="206"/>
      <c r="H968" s="206"/>
      <c r="I968" s="206"/>
      <c r="J968" s="206"/>
      <c r="K968" s="206"/>
      <c r="L968" s="206"/>
      <c r="M968" s="206"/>
      <c r="N968" s="206"/>
      <c r="O968" s="206"/>
      <c r="P968" s="206"/>
      <c r="Q968" s="206"/>
      <c r="R968" s="208"/>
      <c r="S968" s="208"/>
      <c r="T968" s="208"/>
      <c r="U968" s="208"/>
    </row>
    <row r="969" spans="1:21" ht="14.25" customHeight="1">
      <c r="A969" s="206"/>
      <c r="B969" s="206"/>
      <c r="C969" s="207"/>
      <c r="D969" s="206"/>
      <c r="E969" s="206"/>
      <c r="F969" s="207"/>
      <c r="G969" s="206"/>
      <c r="H969" s="206"/>
      <c r="I969" s="206"/>
      <c r="J969" s="206"/>
      <c r="K969" s="206"/>
      <c r="L969" s="206"/>
      <c r="M969" s="206"/>
      <c r="N969" s="206"/>
      <c r="O969" s="206"/>
      <c r="P969" s="206"/>
      <c r="Q969" s="206"/>
      <c r="R969" s="208"/>
      <c r="S969" s="208"/>
      <c r="T969" s="208"/>
      <c r="U969" s="208"/>
    </row>
    <row r="970" spans="1:21" ht="14.25" customHeight="1">
      <c r="A970" s="206"/>
      <c r="B970" s="206"/>
      <c r="C970" s="207"/>
      <c r="D970" s="206"/>
      <c r="E970" s="206"/>
      <c r="F970" s="207"/>
      <c r="G970" s="206"/>
      <c r="H970" s="206"/>
      <c r="I970" s="206"/>
      <c r="J970" s="206"/>
      <c r="K970" s="206"/>
      <c r="L970" s="206"/>
      <c r="M970" s="206"/>
      <c r="N970" s="206"/>
      <c r="O970" s="206"/>
      <c r="P970" s="206"/>
      <c r="Q970" s="206"/>
      <c r="R970" s="208"/>
      <c r="S970" s="208"/>
      <c r="T970" s="208"/>
      <c r="U970" s="208"/>
    </row>
    <row r="971" spans="1:21" ht="14.25" customHeight="1">
      <c r="A971" s="206"/>
      <c r="B971" s="206"/>
      <c r="C971" s="207"/>
      <c r="D971" s="206"/>
      <c r="E971" s="206"/>
      <c r="F971" s="207"/>
      <c r="G971" s="206"/>
      <c r="H971" s="206"/>
      <c r="I971" s="206"/>
      <c r="J971" s="206"/>
      <c r="K971" s="206"/>
      <c r="L971" s="206"/>
      <c r="M971" s="206"/>
      <c r="N971" s="206"/>
      <c r="O971" s="206"/>
      <c r="P971" s="206"/>
      <c r="Q971" s="206"/>
      <c r="R971" s="208"/>
      <c r="S971" s="208"/>
      <c r="T971" s="208"/>
      <c r="U971" s="208"/>
    </row>
    <row r="972" spans="1:21" ht="14.25" customHeight="1">
      <c r="A972" s="206"/>
      <c r="B972" s="206"/>
      <c r="C972" s="207"/>
      <c r="D972" s="206"/>
      <c r="E972" s="206"/>
      <c r="F972" s="207"/>
      <c r="G972" s="206"/>
      <c r="H972" s="206"/>
      <c r="I972" s="206"/>
      <c r="J972" s="206"/>
      <c r="K972" s="206"/>
      <c r="L972" s="206"/>
      <c r="M972" s="206"/>
      <c r="N972" s="206"/>
      <c r="O972" s="206"/>
      <c r="P972" s="206"/>
      <c r="Q972" s="206"/>
      <c r="R972" s="208"/>
      <c r="S972" s="208"/>
      <c r="T972" s="208"/>
      <c r="U972" s="208"/>
    </row>
    <row r="973" spans="1:21" ht="14.25" customHeight="1">
      <c r="A973" s="206"/>
      <c r="B973" s="206"/>
      <c r="C973" s="207"/>
      <c r="D973" s="206"/>
      <c r="E973" s="206"/>
      <c r="F973" s="207"/>
      <c r="G973" s="206"/>
      <c r="H973" s="206"/>
      <c r="I973" s="206"/>
      <c r="J973" s="206"/>
      <c r="K973" s="206"/>
      <c r="L973" s="206"/>
      <c r="M973" s="206"/>
      <c r="N973" s="206"/>
      <c r="O973" s="206"/>
      <c r="P973" s="206"/>
      <c r="Q973" s="206"/>
      <c r="R973" s="208"/>
      <c r="S973" s="208"/>
      <c r="T973" s="208"/>
      <c r="U973" s="208"/>
    </row>
    <row r="974" spans="1:21" ht="14.25" customHeight="1">
      <c r="A974" s="206"/>
      <c r="B974" s="206"/>
      <c r="C974" s="207"/>
      <c r="D974" s="206"/>
      <c r="E974" s="206"/>
      <c r="F974" s="207"/>
      <c r="G974" s="206"/>
      <c r="H974" s="206"/>
      <c r="I974" s="206"/>
      <c r="J974" s="206"/>
      <c r="K974" s="206"/>
      <c r="L974" s="206"/>
      <c r="M974" s="206"/>
      <c r="N974" s="206"/>
      <c r="O974" s="206"/>
      <c r="P974" s="206"/>
      <c r="Q974" s="206"/>
      <c r="R974" s="208"/>
      <c r="S974" s="208"/>
      <c r="T974" s="208"/>
      <c r="U974" s="208"/>
    </row>
    <row r="975" spans="1:21" ht="14.25" customHeight="1">
      <c r="A975" s="206"/>
      <c r="B975" s="206"/>
      <c r="C975" s="207"/>
      <c r="D975" s="206"/>
      <c r="E975" s="206"/>
      <c r="F975" s="207"/>
      <c r="G975" s="206"/>
      <c r="H975" s="206"/>
      <c r="I975" s="206"/>
      <c r="J975" s="206"/>
      <c r="K975" s="206"/>
      <c r="L975" s="206"/>
      <c r="M975" s="206"/>
      <c r="N975" s="206"/>
      <c r="O975" s="206"/>
      <c r="P975" s="206"/>
      <c r="Q975" s="206"/>
      <c r="R975" s="208"/>
      <c r="S975" s="208"/>
      <c r="T975" s="208"/>
      <c r="U975" s="208"/>
    </row>
    <row r="976" spans="1:21" ht="14.25" customHeight="1">
      <c r="A976" s="206"/>
      <c r="B976" s="206"/>
      <c r="C976" s="207"/>
      <c r="D976" s="206"/>
      <c r="E976" s="206"/>
      <c r="F976" s="207"/>
      <c r="G976" s="206"/>
      <c r="H976" s="206"/>
      <c r="I976" s="206"/>
      <c r="J976" s="206"/>
      <c r="K976" s="206"/>
      <c r="L976" s="206"/>
      <c r="M976" s="206"/>
      <c r="N976" s="206"/>
      <c r="O976" s="206"/>
      <c r="P976" s="206"/>
      <c r="Q976" s="206"/>
      <c r="R976" s="208"/>
      <c r="S976" s="208"/>
      <c r="T976" s="208"/>
      <c r="U976" s="208"/>
    </row>
    <row r="977" spans="1:21" ht="14.25" customHeight="1">
      <c r="A977" s="206"/>
      <c r="B977" s="206"/>
      <c r="C977" s="207"/>
      <c r="D977" s="206"/>
      <c r="E977" s="206"/>
      <c r="F977" s="207"/>
      <c r="G977" s="206"/>
      <c r="H977" s="206"/>
      <c r="I977" s="206"/>
      <c r="J977" s="206"/>
      <c r="K977" s="206"/>
      <c r="L977" s="206"/>
      <c r="M977" s="206"/>
      <c r="N977" s="206"/>
      <c r="O977" s="206"/>
      <c r="P977" s="206"/>
      <c r="Q977" s="206"/>
      <c r="R977" s="208"/>
      <c r="S977" s="208"/>
      <c r="T977" s="208"/>
      <c r="U977" s="208"/>
    </row>
    <row r="978" spans="1:21" ht="14.25" customHeight="1">
      <c r="A978" s="206"/>
      <c r="B978" s="206"/>
      <c r="C978" s="207"/>
      <c r="D978" s="206"/>
      <c r="E978" s="206"/>
      <c r="F978" s="207"/>
      <c r="G978" s="206"/>
      <c r="H978" s="206"/>
      <c r="I978" s="206"/>
      <c r="J978" s="206"/>
      <c r="K978" s="206"/>
      <c r="L978" s="206"/>
      <c r="M978" s="206"/>
      <c r="N978" s="206"/>
      <c r="O978" s="206"/>
      <c r="P978" s="206"/>
      <c r="Q978" s="206"/>
      <c r="R978" s="208"/>
      <c r="S978" s="208"/>
      <c r="T978" s="208"/>
      <c r="U978" s="208"/>
    </row>
    <row r="979" spans="1:21" ht="14.25" customHeight="1">
      <c r="A979" s="206"/>
      <c r="B979" s="206"/>
      <c r="C979" s="207"/>
      <c r="D979" s="206"/>
      <c r="E979" s="206"/>
      <c r="F979" s="207"/>
      <c r="G979" s="206"/>
      <c r="H979" s="206"/>
      <c r="I979" s="206"/>
      <c r="J979" s="206"/>
      <c r="K979" s="206"/>
      <c r="L979" s="206"/>
      <c r="M979" s="206"/>
      <c r="N979" s="206"/>
      <c r="O979" s="206"/>
      <c r="P979" s="206"/>
      <c r="Q979" s="206"/>
      <c r="R979" s="208"/>
      <c r="S979" s="208"/>
      <c r="T979" s="208"/>
      <c r="U979" s="208"/>
    </row>
    <row r="980" spans="1:21" ht="14.25" customHeight="1">
      <c r="A980" s="206"/>
      <c r="B980" s="206"/>
      <c r="C980" s="207"/>
      <c r="D980" s="206"/>
      <c r="E980" s="206"/>
      <c r="F980" s="207"/>
      <c r="G980" s="206"/>
      <c r="H980" s="206"/>
      <c r="I980" s="206"/>
      <c r="J980" s="206"/>
      <c r="K980" s="206"/>
      <c r="L980" s="206"/>
      <c r="M980" s="206"/>
      <c r="N980" s="206"/>
      <c r="O980" s="206"/>
      <c r="P980" s="206"/>
      <c r="Q980" s="206"/>
      <c r="R980" s="208"/>
      <c r="S980" s="208"/>
      <c r="T980" s="208"/>
      <c r="U980" s="208"/>
    </row>
    <row r="981" spans="1:21" ht="14.25" customHeight="1">
      <c r="A981" s="206"/>
      <c r="B981" s="206"/>
      <c r="C981" s="207"/>
      <c r="D981" s="206"/>
      <c r="E981" s="206"/>
      <c r="F981" s="207"/>
      <c r="G981" s="206"/>
      <c r="H981" s="206"/>
      <c r="I981" s="206"/>
      <c r="J981" s="206"/>
      <c r="K981" s="206"/>
      <c r="L981" s="206"/>
      <c r="M981" s="206"/>
      <c r="N981" s="206"/>
      <c r="O981" s="206"/>
      <c r="P981" s="206"/>
      <c r="Q981" s="206"/>
      <c r="R981" s="208"/>
      <c r="S981" s="208"/>
      <c r="T981" s="208"/>
      <c r="U981" s="208"/>
    </row>
    <row r="982" spans="1:21" ht="14.25" customHeight="1">
      <c r="A982" s="206"/>
      <c r="B982" s="206"/>
      <c r="C982" s="207"/>
      <c r="D982" s="206"/>
      <c r="E982" s="206"/>
      <c r="F982" s="207"/>
      <c r="G982" s="206"/>
      <c r="H982" s="206"/>
      <c r="I982" s="206"/>
      <c r="J982" s="206"/>
      <c r="K982" s="206"/>
      <c r="L982" s="206"/>
      <c r="M982" s="206"/>
      <c r="N982" s="206"/>
      <c r="O982" s="206"/>
      <c r="P982" s="206"/>
      <c r="Q982" s="206"/>
      <c r="R982" s="208"/>
      <c r="S982" s="208"/>
      <c r="T982" s="208"/>
      <c r="U982" s="208"/>
    </row>
    <row r="983" spans="1:21" ht="14.25" customHeight="1">
      <c r="A983" s="206"/>
      <c r="B983" s="206"/>
      <c r="C983" s="207"/>
      <c r="D983" s="206"/>
      <c r="E983" s="206"/>
      <c r="F983" s="207"/>
      <c r="G983" s="206"/>
      <c r="H983" s="206"/>
      <c r="I983" s="206"/>
      <c r="J983" s="206"/>
      <c r="K983" s="206"/>
      <c r="L983" s="206"/>
      <c r="M983" s="206"/>
      <c r="N983" s="206"/>
      <c r="O983" s="206"/>
      <c r="P983" s="206"/>
      <c r="Q983" s="206"/>
      <c r="R983" s="208"/>
      <c r="S983" s="208"/>
      <c r="T983" s="208"/>
      <c r="U983" s="208"/>
    </row>
    <row r="984" spans="1:21" ht="14.25" customHeight="1">
      <c r="A984" s="206"/>
      <c r="B984" s="206"/>
      <c r="C984" s="207"/>
      <c r="D984" s="206"/>
      <c r="E984" s="206"/>
      <c r="F984" s="207"/>
      <c r="G984" s="206"/>
      <c r="H984" s="206"/>
      <c r="I984" s="206"/>
      <c r="J984" s="206"/>
      <c r="K984" s="206"/>
      <c r="L984" s="206"/>
      <c r="M984" s="206"/>
      <c r="N984" s="206"/>
      <c r="O984" s="206"/>
      <c r="P984" s="206"/>
      <c r="Q984" s="206"/>
      <c r="R984" s="208"/>
      <c r="S984" s="208"/>
      <c r="T984" s="208"/>
      <c r="U984" s="208"/>
    </row>
    <row r="985" spans="1:21" ht="14.25" customHeight="1">
      <c r="A985" s="206"/>
      <c r="B985" s="206"/>
      <c r="C985" s="207"/>
      <c r="D985" s="206"/>
      <c r="E985" s="206"/>
      <c r="F985" s="207"/>
      <c r="G985" s="206"/>
      <c r="H985" s="206"/>
      <c r="I985" s="206"/>
      <c r="J985" s="206"/>
      <c r="K985" s="206"/>
      <c r="L985" s="206"/>
      <c r="M985" s="206"/>
      <c r="N985" s="206"/>
      <c r="O985" s="206"/>
      <c r="P985" s="206"/>
      <c r="Q985" s="206"/>
      <c r="R985" s="208"/>
      <c r="S985" s="208"/>
      <c r="T985" s="208"/>
      <c r="U985" s="208"/>
    </row>
    <row r="986" spans="1:21" ht="14.25" customHeight="1">
      <c r="A986" s="206"/>
      <c r="B986" s="206"/>
      <c r="C986" s="207"/>
      <c r="D986" s="206"/>
      <c r="E986" s="206"/>
      <c r="F986" s="207"/>
      <c r="G986" s="206"/>
      <c r="H986" s="206"/>
      <c r="I986" s="206"/>
      <c r="J986" s="206"/>
      <c r="K986" s="206"/>
      <c r="L986" s="206"/>
      <c r="M986" s="206"/>
      <c r="N986" s="206"/>
      <c r="O986" s="206"/>
      <c r="P986" s="206"/>
      <c r="Q986" s="206"/>
      <c r="R986" s="208"/>
      <c r="S986" s="208"/>
      <c r="T986" s="208"/>
      <c r="U986" s="208"/>
    </row>
    <row r="987" spans="1:21" ht="14.25" customHeight="1">
      <c r="A987" s="206"/>
      <c r="B987" s="206"/>
      <c r="C987" s="207"/>
      <c r="D987" s="206"/>
      <c r="E987" s="206"/>
      <c r="F987" s="207"/>
      <c r="G987" s="206"/>
      <c r="H987" s="206"/>
      <c r="I987" s="206"/>
      <c r="J987" s="206"/>
      <c r="K987" s="206"/>
      <c r="L987" s="206"/>
      <c r="M987" s="206"/>
      <c r="N987" s="206"/>
      <c r="O987" s="206"/>
      <c r="P987" s="206"/>
      <c r="Q987" s="206"/>
      <c r="R987" s="208"/>
      <c r="S987" s="208"/>
      <c r="T987" s="208"/>
      <c r="U987" s="208"/>
    </row>
    <row r="988" spans="1:21" ht="14.25" customHeight="1">
      <c r="A988" s="206"/>
      <c r="B988" s="206"/>
      <c r="C988" s="207"/>
      <c r="D988" s="206"/>
      <c r="E988" s="206"/>
      <c r="F988" s="207"/>
      <c r="G988" s="206"/>
      <c r="H988" s="206"/>
      <c r="I988" s="206"/>
      <c r="J988" s="206"/>
      <c r="K988" s="206"/>
      <c r="L988" s="206"/>
      <c r="M988" s="206"/>
      <c r="N988" s="206"/>
      <c r="O988" s="206"/>
      <c r="P988" s="206"/>
      <c r="Q988" s="206"/>
      <c r="R988" s="208"/>
      <c r="S988" s="208"/>
      <c r="T988" s="208"/>
      <c r="U988" s="208"/>
    </row>
    <row r="989" spans="1:21" ht="14.25" customHeight="1">
      <c r="A989" s="206"/>
      <c r="B989" s="206"/>
      <c r="C989" s="207"/>
      <c r="D989" s="206"/>
      <c r="E989" s="206"/>
      <c r="F989" s="207"/>
      <c r="G989" s="206"/>
      <c r="H989" s="206"/>
      <c r="I989" s="206"/>
      <c r="J989" s="206"/>
      <c r="K989" s="206"/>
      <c r="L989" s="206"/>
      <c r="M989" s="206"/>
      <c r="N989" s="206"/>
      <c r="O989" s="206"/>
      <c r="P989" s="206"/>
      <c r="Q989" s="206"/>
      <c r="R989" s="208"/>
      <c r="S989" s="208"/>
      <c r="T989" s="208"/>
      <c r="U989" s="208"/>
    </row>
    <row r="990" spans="1:21" ht="14.25" customHeight="1">
      <c r="A990" s="206"/>
      <c r="B990" s="206"/>
      <c r="C990" s="207"/>
      <c r="D990" s="206"/>
      <c r="E990" s="206"/>
      <c r="F990" s="207"/>
      <c r="G990" s="206"/>
      <c r="H990" s="206"/>
      <c r="I990" s="206"/>
      <c r="J990" s="206"/>
      <c r="K990" s="206"/>
      <c r="L990" s="206"/>
      <c r="M990" s="206"/>
      <c r="N990" s="206"/>
      <c r="O990" s="206"/>
      <c r="P990" s="206"/>
      <c r="Q990" s="206"/>
      <c r="R990" s="208"/>
      <c r="S990" s="208"/>
      <c r="T990" s="208"/>
      <c r="U990" s="208"/>
    </row>
    <row r="991" spans="1:21" ht="14.25" customHeight="1">
      <c r="A991" s="206"/>
      <c r="B991" s="206"/>
      <c r="C991" s="207"/>
      <c r="D991" s="206"/>
      <c r="E991" s="206"/>
      <c r="F991" s="207"/>
      <c r="G991" s="206"/>
      <c r="H991" s="206"/>
      <c r="I991" s="206"/>
      <c r="J991" s="206"/>
      <c r="K991" s="206"/>
      <c r="L991" s="206"/>
      <c r="M991" s="206"/>
      <c r="N991" s="206"/>
      <c r="O991" s="206"/>
      <c r="P991" s="206"/>
      <c r="Q991" s="206"/>
      <c r="R991" s="208"/>
      <c r="S991" s="208"/>
      <c r="T991" s="208"/>
      <c r="U991" s="208"/>
    </row>
    <row r="992" spans="1:21" ht="14.25" customHeight="1">
      <c r="A992" s="206"/>
      <c r="B992" s="206"/>
      <c r="C992" s="207"/>
      <c r="D992" s="206"/>
      <c r="E992" s="206"/>
      <c r="F992" s="207"/>
      <c r="G992" s="206"/>
      <c r="H992" s="206"/>
      <c r="I992" s="206"/>
      <c r="J992" s="206"/>
      <c r="K992" s="206"/>
      <c r="L992" s="206"/>
      <c r="M992" s="206"/>
      <c r="N992" s="206"/>
      <c r="O992" s="206"/>
      <c r="P992" s="206"/>
      <c r="Q992" s="206"/>
      <c r="R992" s="208"/>
      <c r="S992" s="208"/>
      <c r="T992" s="208"/>
      <c r="U992" s="208"/>
    </row>
    <row r="993" spans="1:21" ht="14.25" customHeight="1">
      <c r="A993" s="206"/>
      <c r="B993" s="206"/>
      <c r="C993" s="207"/>
      <c r="D993" s="206"/>
      <c r="E993" s="206"/>
      <c r="F993" s="207"/>
      <c r="G993" s="206"/>
      <c r="H993" s="206"/>
      <c r="I993" s="206"/>
      <c r="J993" s="206"/>
      <c r="K993" s="206"/>
      <c r="L993" s="206"/>
      <c r="M993" s="206"/>
      <c r="N993" s="206"/>
      <c r="O993" s="206"/>
      <c r="P993" s="206"/>
      <c r="Q993" s="206"/>
      <c r="R993" s="208"/>
      <c r="S993" s="208"/>
      <c r="T993" s="208"/>
      <c r="U993" s="208"/>
    </row>
    <row r="994" spans="1:21" ht="14.25" customHeight="1">
      <c r="A994" s="206"/>
      <c r="B994" s="206"/>
      <c r="C994" s="207"/>
      <c r="D994" s="206"/>
      <c r="E994" s="206"/>
      <c r="F994" s="207"/>
      <c r="G994" s="206"/>
      <c r="H994" s="206"/>
      <c r="I994" s="206"/>
      <c r="J994" s="206"/>
      <c r="K994" s="206"/>
      <c r="L994" s="206"/>
      <c r="M994" s="206"/>
      <c r="N994" s="206"/>
      <c r="O994" s="206"/>
      <c r="P994" s="206"/>
      <c r="Q994" s="206"/>
      <c r="R994" s="208"/>
      <c r="S994" s="208"/>
      <c r="T994" s="208"/>
      <c r="U994" s="208"/>
    </row>
    <row r="995" spans="1:21" ht="14.25" customHeight="1">
      <c r="A995" s="206"/>
      <c r="B995" s="206"/>
      <c r="C995" s="207"/>
      <c r="D995" s="206"/>
      <c r="E995" s="206"/>
      <c r="F995" s="207"/>
      <c r="G995" s="206"/>
      <c r="H995" s="206"/>
      <c r="I995" s="206"/>
      <c r="J995" s="206"/>
      <c r="K995" s="206"/>
      <c r="L995" s="206"/>
      <c r="M995" s="206"/>
      <c r="N995" s="206"/>
      <c r="O995" s="206"/>
      <c r="P995" s="206"/>
      <c r="Q995" s="206"/>
      <c r="R995" s="208"/>
      <c r="S995" s="208"/>
      <c r="T995" s="208"/>
      <c r="U995" s="208"/>
    </row>
    <row r="996" spans="1:21" ht="14.25" customHeight="1">
      <c r="A996" s="206"/>
      <c r="B996" s="206"/>
      <c r="C996" s="207"/>
      <c r="D996" s="206"/>
      <c r="E996" s="206"/>
      <c r="F996" s="207"/>
      <c r="G996" s="206"/>
      <c r="H996" s="206"/>
      <c r="I996" s="206"/>
      <c r="J996" s="206"/>
      <c r="K996" s="206"/>
      <c r="L996" s="206"/>
      <c r="M996" s="206"/>
      <c r="N996" s="206"/>
      <c r="O996" s="206"/>
      <c r="P996" s="206"/>
      <c r="Q996" s="206"/>
      <c r="R996" s="208"/>
      <c r="S996" s="208"/>
      <c r="T996" s="208"/>
      <c r="U996" s="208"/>
    </row>
    <row r="997" spans="1:21" ht="14.25" customHeight="1">
      <c r="A997" s="206"/>
      <c r="B997" s="206"/>
      <c r="C997" s="207"/>
      <c r="D997" s="206"/>
      <c r="E997" s="206"/>
      <c r="F997" s="207"/>
      <c r="G997" s="206"/>
      <c r="H997" s="206"/>
      <c r="I997" s="206"/>
      <c r="J997" s="206"/>
      <c r="K997" s="206"/>
      <c r="L997" s="206"/>
      <c r="M997" s="206"/>
      <c r="N997" s="206"/>
      <c r="O997" s="206"/>
      <c r="P997" s="206"/>
      <c r="Q997" s="206"/>
      <c r="R997" s="208"/>
      <c r="S997" s="208"/>
      <c r="T997" s="208"/>
      <c r="U997" s="208"/>
    </row>
    <row r="998" spans="1:21" ht="14.25" customHeight="1">
      <c r="A998" s="206"/>
      <c r="B998" s="206"/>
      <c r="C998" s="207"/>
      <c r="D998" s="206"/>
      <c r="E998" s="206"/>
      <c r="F998" s="207"/>
      <c r="G998" s="206"/>
      <c r="H998" s="206"/>
      <c r="I998" s="206"/>
      <c r="J998" s="206"/>
      <c r="K998" s="206"/>
      <c r="L998" s="206"/>
      <c r="M998" s="206"/>
      <c r="N998" s="206"/>
      <c r="O998" s="206"/>
      <c r="P998" s="206"/>
      <c r="Q998" s="206"/>
      <c r="R998" s="208"/>
      <c r="S998" s="208"/>
      <c r="T998" s="208"/>
      <c r="U998" s="208"/>
    </row>
    <row r="999" spans="1:21" ht="14.25" customHeight="1">
      <c r="A999" s="206"/>
      <c r="B999" s="206"/>
      <c r="C999" s="207"/>
      <c r="D999" s="206"/>
      <c r="E999" s="206"/>
      <c r="F999" s="207"/>
      <c r="G999" s="206"/>
      <c r="H999" s="206"/>
      <c r="I999" s="206"/>
      <c r="J999" s="206"/>
      <c r="K999" s="206"/>
      <c r="L999" s="206"/>
      <c r="M999" s="206"/>
      <c r="N999" s="206"/>
      <c r="O999" s="206"/>
      <c r="P999" s="206"/>
      <c r="Q999" s="206"/>
      <c r="R999" s="208"/>
      <c r="S999" s="208"/>
      <c r="T999" s="208"/>
      <c r="U999" s="208"/>
    </row>
    <row r="1000" spans="1:21" ht="14.25" customHeight="1">
      <c r="A1000" s="206"/>
      <c r="B1000" s="206"/>
      <c r="C1000" s="207"/>
      <c r="D1000" s="206"/>
      <c r="E1000" s="206"/>
      <c r="F1000" s="207"/>
      <c r="G1000" s="206"/>
      <c r="H1000" s="206"/>
      <c r="I1000" s="206"/>
      <c r="J1000" s="206"/>
      <c r="K1000" s="206"/>
      <c r="L1000" s="206"/>
      <c r="M1000" s="206"/>
      <c r="N1000" s="206"/>
      <c r="O1000" s="206"/>
      <c r="P1000" s="206"/>
      <c r="Q1000" s="206"/>
      <c r="R1000" s="208"/>
      <c r="S1000" s="208"/>
      <c r="T1000" s="208"/>
      <c r="U1000" s="208"/>
    </row>
    <row r="1001" spans="1:21" ht="14.25" customHeight="1">
      <c r="A1001" s="206"/>
      <c r="B1001" s="206"/>
      <c r="C1001" s="207"/>
      <c r="D1001" s="206"/>
      <c r="E1001" s="206"/>
      <c r="F1001" s="207"/>
      <c r="G1001" s="206"/>
      <c r="H1001" s="206"/>
      <c r="I1001" s="206"/>
      <c r="J1001" s="206"/>
      <c r="K1001" s="206"/>
      <c r="L1001" s="206"/>
      <c r="M1001" s="206"/>
      <c r="N1001" s="206"/>
      <c r="O1001" s="206"/>
      <c r="P1001" s="206"/>
      <c r="Q1001" s="206"/>
      <c r="R1001" s="208"/>
      <c r="S1001" s="208"/>
      <c r="T1001" s="208"/>
      <c r="U1001" s="208"/>
    </row>
    <row r="1002" spans="1:21" ht="14.25" customHeight="1">
      <c r="A1002" s="206"/>
      <c r="B1002" s="206"/>
      <c r="C1002" s="207"/>
      <c r="D1002" s="206"/>
      <c r="E1002" s="206"/>
      <c r="F1002" s="207"/>
      <c r="G1002" s="206"/>
      <c r="H1002" s="206"/>
      <c r="I1002" s="206"/>
      <c r="J1002" s="206"/>
      <c r="K1002" s="206"/>
      <c r="L1002" s="206"/>
      <c r="M1002" s="206"/>
      <c r="N1002" s="206"/>
      <c r="O1002" s="206"/>
      <c r="P1002" s="206"/>
      <c r="Q1002" s="206"/>
      <c r="R1002" s="208"/>
      <c r="S1002" s="208"/>
      <c r="T1002" s="208"/>
      <c r="U1002" s="208"/>
    </row>
    <row r="1003" spans="1:21" ht="14.25" customHeight="1">
      <c r="A1003" s="206"/>
      <c r="B1003" s="206"/>
      <c r="C1003" s="207"/>
      <c r="D1003" s="206"/>
      <c r="E1003" s="206"/>
      <c r="F1003" s="207"/>
      <c r="G1003" s="206"/>
      <c r="H1003" s="206"/>
      <c r="I1003" s="206"/>
      <c r="J1003" s="206"/>
      <c r="K1003" s="206"/>
      <c r="L1003" s="206"/>
      <c r="M1003" s="206"/>
      <c r="N1003" s="206"/>
      <c r="O1003" s="206"/>
      <c r="P1003" s="206"/>
      <c r="Q1003" s="206"/>
      <c r="R1003" s="208"/>
      <c r="S1003" s="208"/>
      <c r="T1003" s="208"/>
      <c r="U1003" s="208"/>
    </row>
    <row r="1004" spans="1:21" ht="14.25" customHeight="1">
      <c r="A1004" s="206"/>
      <c r="B1004" s="206"/>
      <c r="C1004" s="207"/>
      <c r="D1004" s="206"/>
      <c r="E1004" s="206"/>
      <c r="F1004" s="207"/>
      <c r="G1004" s="206"/>
      <c r="H1004" s="206"/>
      <c r="I1004" s="206"/>
      <c r="J1004" s="206"/>
      <c r="K1004" s="206"/>
      <c r="L1004" s="206"/>
      <c r="M1004" s="206"/>
      <c r="N1004" s="206"/>
      <c r="O1004" s="206"/>
      <c r="P1004" s="206"/>
      <c r="Q1004" s="206"/>
      <c r="R1004" s="208"/>
      <c r="S1004" s="208"/>
      <c r="T1004" s="208"/>
      <c r="U1004" s="208"/>
    </row>
    <row r="1005" spans="1:21" ht="14.25" customHeight="1">
      <c r="A1005" s="206"/>
      <c r="B1005" s="206"/>
      <c r="C1005" s="207"/>
      <c r="D1005" s="206"/>
      <c r="E1005" s="206"/>
      <c r="F1005" s="207"/>
      <c r="G1005" s="206"/>
      <c r="H1005" s="206"/>
      <c r="I1005" s="206"/>
      <c r="J1005" s="206"/>
      <c r="K1005" s="206"/>
      <c r="L1005" s="206"/>
      <c r="M1005" s="206"/>
      <c r="N1005" s="206"/>
      <c r="O1005" s="206"/>
      <c r="P1005" s="206"/>
      <c r="Q1005" s="206"/>
      <c r="R1005" s="208"/>
      <c r="S1005" s="208"/>
      <c r="T1005" s="208"/>
      <c r="U1005" s="208"/>
    </row>
    <row r="1006" spans="1:21" ht="14.25" customHeight="1">
      <c r="A1006" s="206"/>
      <c r="B1006" s="206"/>
      <c r="C1006" s="207"/>
      <c r="D1006" s="206"/>
      <c r="E1006" s="206"/>
      <c r="F1006" s="207"/>
      <c r="G1006" s="206"/>
      <c r="H1006" s="206"/>
      <c r="I1006" s="206"/>
      <c r="J1006" s="206"/>
      <c r="K1006" s="206"/>
      <c r="L1006" s="206"/>
      <c r="M1006" s="206"/>
      <c r="N1006" s="206"/>
      <c r="O1006" s="206"/>
      <c r="P1006" s="206"/>
      <c r="Q1006" s="206"/>
      <c r="R1006" s="208"/>
      <c r="S1006" s="208"/>
      <c r="T1006" s="208"/>
      <c r="U1006" s="208"/>
    </row>
    <row r="1007" spans="1:21" ht="14.25" customHeight="1">
      <c r="A1007" s="206"/>
      <c r="B1007" s="206"/>
      <c r="C1007" s="207"/>
      <c r="D1007" s="206"/>
      <c r="E1007" s="206"/>
      <c r="F1007" s="207"/>
      <c r="G1007" s="206"/>
      <c r="H1007" s="206"/>
      <c r="I1007" s="206"/>
      <c r="J1007" s="206"/>
      <c r="K1007" s="206"/>
      <c r="L1007" s="206"/>
      <c r="M1007" s="206"/>
      <c r="N1007" s="206"/>
      <c r="O1007" s="206"/>
      <c r="P1007" s="206"/>
      <c r="Q1007" s="206"/>
      <c r="R1007" s="208"/>
      <c r="S1007" s="208"/>
      <c r="T1007" s="208"/>
      <c r="U1007" s="208"/>
    </row>
    <row r="1008" spans="1:21" ht="14.25" customHeight="1">
      <c r="A1008" s="206"/>
      <c r="B1008" s="206"/>
      <c r="C1008" s="207"/>
      <c r="D1008" s="206"/>
      <c r="E1008" s="206"/>
      <c r="F1008" s="207"/>
      <c r="G1008" s="206"/>
      <c r="H1008" s="206"/>
      <c r="I1008" s="206"/>
      <c r="J1008" s="206"/>
      <c r="K1008" s="206"/>
      <c r="L1008" s="206"/>
      <c r="M1008" s="206"/>
      <c r="N1008" s="206"/>
      <c r="O1008" s="206"/>
      <c r="P1008" s="206"/>
      <c r="Q1008" s="206"/>
      <c r="R1008" s="208"/>
      <c r="S1008" s="208"/>
      <c r="T1008" s="208"/>
      <c r="U1008" s="208"/>
    </row>
    <row r="1009" spans="1:21" ht="14.25" customHeight="1">
      <c r="A1009" s="206"/>
      <c r="B1009" s="206"/>
      <c r="C1009" s="207"/>
      <c r="D1009" s="206"/>
      <c r="E1009" s="206"/>
      <c r="F1009" s="207"/>
      <c r="G1009" s="206"/>
      <c r="H1009" s="206"/>
      <c r="I1009" s="206"/>
      <c r="J1009" s="206"/>
      <c r="K1009" s="206"/>
      <c r="L1009" s="206"/>
      <c r="M1009" s="206"/>
      <c r="N1009" s="206"/>
      <c r="O1009" s="206"/>
      <c r="P1009" s="206"/>
      <c r="Q1009" s="206"/>
      <c r="R1009" s="208"/>
      <c r="S1009" s="208"/>
      <c r="T1009" s="208"/>
      <c r="U1009" s="208"/>
    </row>
    <row r="1010" spans="1:21" ht="14.25" customHeight="1">
      <c r="A1010" s="206"/>
      <c r="B1010" s="206"/>
      <c r="C1010" s="207"/>
      <c r="D1010" s="206"/>
      <c r="E1010" s="206"/>
      <c r="F1010" s="207"/>
      <c r="G1010" s="206"/>
      <c r="H1010" s="206"/>
      <c r="I1010" s="206"/>
      <c r="J1010" s="206"/>
      <c r="K1010" s="206"/>
      <c r="L1010" s="206"/>
      <c r="M1010" s="206"/>
      <c r="N1010" s="206"/>
      <c r="O1010" s="206"/>
      <c r="P1010" s="206"/>
      <c r="Q1010" s="206"/>
      <c r="R1010" s="208"/>
      <c r="S1010" s="208"/>
      <c r="T1010" s="208"/>
      <c r="U1010" s="208"/>
    </row>
    <row r="1011" spans="1:21" ht="14.25" customHeight="1">
      <c r="A1011" s="206"/>
      <c r="B1011" s="206"/>
      <c r="C1011" s="207"/>
      <c r="D1011" s="206"/>
      <c r="E1011" s="206"/>
      <c r="F1011" s="207"/>
      <c r="G1011" s="206"/>
      <c r="H1011" s="206"/>
      <c r="I1011" s="206"/>
      <c r="J1011" s="206"/>
      <c r="K1011" s="206"/>
      <c r="L1011" s="206"/>
      <c r="M1011" s="206"/>
      <c r="N1011" s="206"/>
      <c r="O1011" s="206"/>
      <c r="P1011" s="206"/>
      <c r="Q1011" s="206"/>
      <c r="R1011" s="208"/>
      <c r="S1011" s="208"/>
      <c r="T1011" s="208"/>
      <c r="U1011" s="208"/>
    </row>
    <row r="1012" spans="1:21" ht="14.25" customHeight="1">
      <c r="A1012" s="206"/>
      <c r="B1012" s="206"/>
      <c r="C1012" s="207"/>
      <c r="D1012" s="206"/>
      <c r="E1012" s="206"/>
      <c r="F1012" s="207"/>
      <c r="G1012" s="206"/>
      <c r="H1012" s="206"/>
      <c r="I1012" s="206"/>
      <c r="J1012" s="206"/>
      <c r="K1012" s="206"/>
      <c r="L1012" s="206"/>
      <c r="M1012" s="206"/>
      <c r="N1012" s="206"/>
      <c r="O1012" s="206"/>
      <c r="P1012" s="206"/>
      <c r="Q1012" s="206"/>
      <c r="R1012" s="208"/>
      <c r="S1012" s="208"/>
      <c r="T1012" s="208"/>
      <c r="U1012" s="208"/>
    </row>
    <row r="1013" spans="1:21" ht="14.25" customHeight="1">
      <c r="A1013" s="206"/>
      <c r="B1013" s="206"/>
      <c r="C1013" s="207"/>
      <c r="D1013" s="206"/>
      <c r="E1013" s="206"/>
      <c r="F1013" s="207"/>
      <c r="G1013" s="206"/>
      <c r="H1013" s="206"/>
      <c r="I1013" s="206"/>
      <c r="J1013" s="206"/>
      <c r="K1013" s="206"/>
      <c r="L1013" s="206"/>
      <c r="M1013" s="206"/>
      <c r="N1013" s="206"/>
      <c r="O1013" s="206"/>
      <c r="P1013" s="206"/>
      <c r="Q1013" s="206"/>
      <c r="R1013" s="208"/>
      <c r="S1013" s="208"/>
      <c r="T1013" s="208"/>
      <c r="U1013" s="208"/>
    </row>
    <row r="1014" spans="1:21" ht="14.25" customHeight="1">
      <c r="A1014" s="206"/>
      <c r="B1014" s="206"/>
      <c r="C1014" s="207"/>
      <c r="D1014" s="206"/>
      <c r="E1014" s="206"/>
      <c r="F1014" s="207"/>
      <c r="G1014" s="206"/>
      <c r="H1014" s="206"/>
      <c r="I1014" s="206"/>
      <c r="J1014" s="206"/>
      <c r="K1014" s="206"/>
      <c r="L1014" s="206"/>
      <c r="M1014" s="206"/>
      <c r="N1014" s="206"/>
      <c r="O1014" s="206"/>
      <c r="P1014" s="206"/>
      <c r="Q1014" s="206"/>
      <c r="R1014" s="208"/>
      <c r="S1014" s="208"/>
      <c r="T1014" s="208"/>
      <c r="U1014" s="208"/>
    </row>
    <row r="1015" spans="1:21" ht="14.25" customHeight="1">
      <c r="A1015" s="206"/>
      <c r="B1015" s="206"/>
      <c r="C1015" s="207"/>
      <c r="D1015" s="206"/>
      <c r="E1015" s="206"/>
      <c r="F1015" s="207"/>
      <c r="G1015" s="206"/>
      <c r="H1015" s="206"/>
      <c r="I1015" s="206"/>
      <c r="J1015" s="206"/>
      <c r="K1015" s="206"/>
      <c r="L1015" s="206"/>
      <c r="M1015" s="206"/>
      <c r="N1015" s="206"/>
      <c r="O1015" s="206"/>
      <c r="P1015" s="206"/>
      <c r="Q1015" s="206"/>
      <c r="R1015" s="208"/>
      <c r="S1015" s="208"/>
      <c r="T1015" s="208"/>
      <c r="U1015" s="208"/>
    </row>
    <row r="1016" spans="1:21" ht="14.25" customHeight="1">
      <c r="A1016" s="206"/>
      <c r="B1016" s="206"/>
      <c r="C1016" s="207"/>
      <c r="D1016" s="206"/>
      <c r="E1016" s="206"/>
      <c r="F1016" s="207"/>
      <c r="G1016" s="206"/>
      <c r="H1016" s="206"/>
      <c r="I1016" s="206"/>
      <c r="J1016" s="206"/>
      <c r="K1016" s="206"/>
      <c r="L1016" s="206"/>
      <c r="M1016" s="206"/>
      <c r="N1016" s="206"/>
      <c r="O1016" s="206"/>
      <c r="P1016" s="206"/>
      <c r="Q1016" s="206"/>
      <c r="R1016" s="208"/>
      <c r="S1016" s="208"/>
      <c r="T1016" s="208"/>
      <c r="U1016" s="208"/>
    </row>
    <row r="1017" spans="1:21" ht="14.25" customHeight="1">
      <c r="A1017" s="206"/>
      <c r="B1017" s="206"/>
      <c r="C1017" s="207"/>
      <c r="D1017" s="206"/>
      <c r="E1017" s="206"/>
      <c r="F1017" s="207"/>
      <c r="G1017" s="206"/>
      <c r="H1017" s="206"/>
      <c r="I1017" s="206"/>
      <c r="J1017" s="206"/>
      <c r="K1017" s="206"/>
      <c r="L1017" s="206"/>
      <c r="M1017" s="206"/>
      <c r="N1017" s="206"/>
      <c r="O1017" s="206"/>
      <c r="P1017" s="206"/>
      <c r="Q1017" s="206"/>
      <c r="R1017" s="208"/>
      <c r="S1017" s="208"/>
      <c r="T1017" s="208"/>
      <c r="U1017" s="208"/>
    </row>
    <row r="1018" spans="1:21" ht="14.25" customHeight="1">
      <c r="A1018" s="206"/>
      <c r="B1018" s="206"/>
      <c r="C1018" s="207"/>
      <c r="D1018" s="206"/>
      <c r="E1018" s="206"/>
      <c r="F1018" s="207"/>
      <c r="G1018" s="206"/>
      <c r="H1018" s="206"/>
      <c r="I1018" s="206"/>
      <c r="J1018" s="206"/>
      <c r="K1018" s="206"/>
      <c r="L1018" s="206"/>
      <c r="M1018" s="206"/>
      <c r="N1018" s="206"/>
      <c r="O1018" s="206"/>
      <c r="P1018" s="206"/>
      <c r="Q1018" s="206"/>
      <c r="R1018" s="208"/>
      <c r="S1018" s="208"/>
      <c r="T1018" s="208"/>
      <c r="U1018" s="208"/>
    </row>
    <row r="1019" spans="1:21" ht="14.25" customHeight="1">
      <c r="A1019" s="206"/>
      <c r="B1019" s="206"/>
      <c r="C1019" s="207"/>
      <c r="D1019" s="206"/>
      <c r="E1019" s="206"/>
      <c r="F1019" s="207"/>
      <c r="G1019" s="206"/>
      <c r="H1019" s="206"/>
      <c r="I1019" s="206"/>
      <c r="J1019" s="206"/>
      <c r="K1019" s="206"/>
      <c r="L1019" s="206"/>
      <c r="M1019" s="206"/>
      <c r="N1019" s="206"/>
      <c r="O1019" s="206"/>
      <c r="P1019" s="206"/>
      <c r="Q1019" s="206"/>
      <c r="R1019" s="208"/>
      <c r="S1019" s="208"/>
      <c r="T1019" s="208"/>
      <c r="U1019" s="208"/>
    </row>
    <row r="1020" spans="1:21" ht="14.25" customHeight="1">
      <c r="A1020" s="206"/>
      <c r="B1020" s="206"/>
      <c r="C1020" s="207"/>
      <c r="D1020" s="206"/>
      <c r="E1020" s="206"/>
      <c r="F1020" s="207"/>
      <c r="G1020" s="206"/>
      <c r="H1020" s="206"/>
      <c r="I1020" s="206"/>
      <c r="J1020" s="206"/>
      <c r="K1020" s="206"/>
      <c r="L1020" s="206"/>
      <c r="M1020" s="206"/>
      <c r="N1020" s="206"/>
      <c r="O1020" s="206"/>
      <c r="P1020" s="206"/>
      <c r="Q1020" s="206"/>
      <c r="R1020" s="208"/>
      <c r="S1020" s="208"/>
      <c r="T1020" s="208"/>
      <c r="U1020" s="208"/>
    </row>
    <row r="1021" spans="1:21" ht="14.25" customHeight="1">
      <c r="A1021" s="206"/>
      <c r="B1021" s="206"/>
      <c r="C1021" s="207"/>
      <c r="D1021" s="206"/>
      <c r="E1021" s="206"/>
      <c r="F1021" s="207"/>
      <c r="G1021" s="206"/>
      <c r="H1021" s="206"/>
      <c r="I1021" s="206"/>
      <c r="J1021" s="206"/>
      <c r="K1021" s="206"/>
      <c r="L1021" s="206"/>
      <c r="M1021" s="206"/>
      <c r="N1021" s="206"/>
      <c r="O1021" s="206"/>
      <c r="P1021" s="206"/>
      <c r="Q1021" s="206"/>
      <c r="R1021" s="208"/>
      <c r="S1021" s="208"/>
      <c r="T1021" s="208"/>
      <c r="U1021" s="208"/>
    </row>
    <row r="1022" spans="1:21" ht="14.25" customHeight="1">
      <c r="A1022" s="206"/>
      <c r="B1022" s="206"/>
      <c r="C1022" s="207"/>
      <c r="D1022" s="206"/>
      <c r="E1022" s="206"/>
      <c r="F1022" s="207"/>
      <c r="G1022" s="206"/>
      <c r="H1022" s="206"/>
      <c r="I1022" s="206"/>
      <c r="J1022" s="206"/>
      <c r="K1022" s="206"/>
      <c r="L1022" s="206"/>
      <c r="M1022" s="206"/>
      <c r="N1022" s="206"/>
      <c r="O1022" s="206"/>
      <c r="P1022" s="206"/>
      <c r="Q1022" s="206"/>
      <c r="R1022" s="208"/>
      <c r="S1022" s="208"/>
      <c r="T1022" s="208"/>
      <c r="U1022" s="208"/>
    </row>
    <row r="1023" spans="1:21" ht="14.25" customHeight="1">
      <c r="A1023" s="206"/>
      <c r="B1023" s="206"/>
      <c r="C1023" s="207"/>
      <c r="D1023" s="206"/>
      <c r="E1023" s="206"/>
      <c r="F1023" s="207"/>
      <c r="G1023" s="206"/>
      <c r="H1023" s="206"/>
      <c r="I1023" s="206"/>
      <c r="J1023" s="206"/>
      <c r="K1023" s="206"/>
      <c r="L1023" s="206"/>
      <c r="M1023" s="206"/>
      <c r="N1023" s="206"/>
      <c r="O1023" s="206"/>
      <c r="P1023" s="206"/>
      <c r="Q1023" s="206"/>
      <c r="R1023" s="208"/>
      <c r="S1023" s="208"/>
      <c r="T1023" s="208"/>
      <c r="U1023" s="208"/>
    </row>
    <row r="1024" spans="1:21" ht="14.25" customHeight="1">
      <c r="A1024" s="206"/>
      <c r="B1024" s="206"/>
      <c r="C1024" s="207"/>
      <c r="D1024" s="206"/>
      <c r="E1024" s="206"/>
      <c r="F1024" s="207"/>
      <c r="G1024" s="206"/>
      <c r="H1024" s="206"/>
      <c r="I1024" s="206"/>
      <c r="J1024" s="206"/>
      <c r="K1024" s="206"/>
      <c r="L1024" s="206"/>
      <c r="M1024" s="206"/>
      <c r="N1024" s="206"/>
      <c r="O1024" s="206"/>
      <c r="P1024" s="206"/>
      <c r="Q1024" s="206"/>
      <c r="R1024" s="208"/>
      <c r="S1024" s="208"/>
      <c r="T1024" s="208"/>
      <c r="U1024" s="208"/>
    </row>
    <row r="1025" spans="1:21" ht="14.25" customHeight="1">
      <c r="A1025" s="206"/>
      <c r="B1025" s="206"/>
      <c r="C1025" s="207"/>
      <c r="D1025" s="206"/>
      <c r="E1025" s="206"/>
      <c r="F1025" s="207"/>
      <c r="G1025" s="206"/>
      <c r="H1025" s="206"/>
      <c r="I1025" s="206"/>
      <c r="J1025" s="206"/>
      <c r="K1025" s="206"/>
      <c r="L1025" s="206"/>
      <c r="M1025" s="206"/>
      <c r="N1025" s="206"/>
      <c r="O1025" s="206"/>
      <c r="P1025" s="206"/>
      <c r="Q1025" s="206"/>
      <c r="R1025" s="208"/>
      <c r="S1025" s="208"/>
      <c r="T1025" s="208"/>
      <c r="U1025" s="208"/>
    </row>
    <row r="1026" spans="1:21" ht="14.25" customHeight="1">
      <c r="A1026" s="206"/>
      <c r="B1026" s="206"/>
      <c r="C1026" s="207"/>
      <c r="D1026" s="206"/>
      <c r="E1026" s="206"/>
      <c r="F1026" s="207"/>
      <c r="G1026" s="206"/>
      <c r="H1026" s="206"/>
      <c r="I1026" s="206"/>
      <c r="J1026" s="206"/>
      <c r="K1026" s="206"/>
      <c r="L1026" s="206"/>
      <c r="M1026" s="206"/>
      <c r="N1026" s="206"/>
      <c r="O1026" s="206"/>
      <c r="P1026" s="206"/>
      <c r="Q1026" s="206"/>
      <c r="R1026" s="208"/>
      <c r="S1026" s="208"/>
      <c r="T1026" s="208"/>
      <c r="U1026" s="208"/>
    </row>
    <row r="1027" spans="1:21" ht="14.25" customHeight="1">
      <c r="A1027" s="206"/>
      <c r="B1027" s="206"/>
      <c r="C1027" s="207"/>
      <c r="D1027" s="206"/>
      <c r="E1027" s="206"/>
      <c r="F1027" s="207"/>
      <c r="G1027" s="206"/>
      <c r="H1027" s="206"/>
      <c r="I1027" s="206"/>
      <c r="J1027" s="206"/>
      <c r="K1027" s="206"/>
      <c r="L1027" s="206"/>
      <c r="M1027" s="206"/>
      <c r="N1027" s="206"/>
      <c r="O1027" s="206"/>
      <c r="P1027" s="206"/>
      <c r="Q1027" s="206"/>
      <c r="R1027" s="208"/>
      <c r="S1027" s="208"/>
      <c r="T1027" s="208"/>
      <c r="U1027" s="208"/>
    </row>
    <row r="1028" spans="1:21" ht="14.25" customHeight="1">
      <c r="A1028" s="206"/>
      <c r="B1028" s="206"/>
      <c r="C1028" s="207"/>
      <c r="D1028" s="206"/>
      <c r="E1028" s="206"/>
      <c r="F1028" s="207"/>
      <c r="G1028" s="206"/>
      <c r="H1028" s="206"/>
      <c r="I1028" s="206"/>
      <c r="J1028" s="206"/>
      <c r="K1028" s="206"/>
      <c r="L1028" s="206"/>
      <c r="M1028" s="206"/>
      <c r="N1028" s="206"/>
      <c r="O1028" s="206"/>
      <c r="P1028" s="206"/>
      <c r="Q1028" s="206"/>
      <c r="R1028" s="208"/>
      <c r="S1028" s="208"/>
      <c r="T1028" s="208"/>
      <c r="U1028" s="208"/>
    </row>
    <row r="1029" spans="1:21" ht="14.25" customHeight="1">
      <c r="A1029" s="206"/>
      <c r="B1029" s="206"/>
      <c r="C1029" s="207"/>
      <c r="D1029" s="206"/>
      <c r="E1029" s="206"/>
      <c r="F1029" s="207"/>
      <c r="G1029" s="206"/>
      <c r="H1029" s="206"/>
      <c r="I1029" s="206"/>
      <c r="J1029" s="206"/>
      <c r="K1029" s="206"/>
      <c r="L1029" s="206"/>
      <c r="M1029" s="206"/>
      <c r="N1029" s="206"/>
      <c r="O1029" s="206"/>
      <c r="P1029" s="206"/>
      <c r="Q1029" s="206"/>
      <c r="R1029" s="208"/>
      <c r="S1029" s="208"/>
      <c r="T1029" s="208"/>
      <c r="U1029" s="208"/>
    </row>
    <row r="1030" spans="1:21" ht="14.25" customHeight="1">
      <c r="A1030" s="206"/>
      <c r="B1030" s="206"/>
      <c r="C1030" s="207"/>
      <c r="D1030" s="206"/>
      <c r="E1030" s="206"/>
      <c r="F1030" s="207"/>
      <c r="G1030" s="206"/>
      <c r="H1030" s="206"/>
      <c r="I1030" s="206"/>
      <c r="J1030" s="206"/>
      <c r="K1030" s="206"/>
      <c r="L1030" s="206"/>
      <c r="M1030" s="206"/>
      <c r="N1030" s="206"/>
      <c r="O1030" s="206"/>
      <c r="P1030" s="206"/>
      <c r="Q1030" s="206"/>
      <c r="R1030" s="208"/>
      <c r="S1030" s="208"/>
      <c r="T1030" s="208"/>
      <c r="U1030" s="208"/>
    </row>
    <row r="1031" spans="1:21" ht="14.25" customHeight="1">
      <c r="A1031" s="206"/>
      <c r="B1031" s="206"/>
      <c r="C1031" s="207"/>
      <c r="D1031" s="206"/>
      <c r="E1031" s="206"/>
      <c r="F1031" s="207"/>
      <c r="G1031" s="206"/>
      <c r="H1031" s="206"/>
      <c r="I1031" s="206"/>
      <c r="J1031" s="206"/>
      <c r="K1031" s="206"/>
      <c r="L1031" s="206"/>
      <c r="M1031" s="206"/>
      <c r="N1031" s="206"/>
      <c r="O1031" s="206"/>
      <c r="P1031" s="206"/>
      <c r="Q1031" s="206"/>
      <c r="R1031" s="208"/>
      <c r="S1031" s="208"/>
      <c r="T1031" s="208"/>
      <c r="U1031" s="208"/>
    </row>
    <row r="1032" spans="1:21" ht="14.25" customHeight="1">
      <c r="A1032" s="206"/>
      <c r="B1032" s="206"/>
      <c r="C1032" s="207"/>
      <c r="D1032" s="206"/>
      <c r="E1032" s="206"/>
      <c r="F1032" s="207"/>
      <c r="G1032" s="206"/>
      <c r="H1032" s="206"/>
      <c r="I1032" s="206"/>
      <c r="J1032" s="206"/>
      <c r="K1032" s="206"/>
      <c r="L1032" s="206"/>
      <c r="M1032" s="206"/>
      <c r="N1032" s="206"/>
      <c r="O1032" s="206"/>
      <c r="P1032" s="206"/>
      <c r="Q1032" s="206"/>
      <c r="R1032" s="208"/>
      <c r="S1032" s="208"/>
      <c r="T1032" s="208"/>
      <c r="U1032" s="208"/>
    </row>
    <row r="1033" spans="1:21" ht="14.25" customHeight="1">
      <c r="A1033" s="206"/>
      <c r="B1033" s="206"/>
      <c r="C1033" s="207"/>
      <c r="D1033" s="206"/>
      <c r="E1033" s="206"/>
      <c r="F1033" s="207"/>
      <c r="G1033" s="206"/>
      <c r="H1033" s="206"/>
      <c r="I1033" s="206"/>
      <c r="J1033" s="206"/>
      <c r="K1033" s="206"/>
      <c r="L1033" s="206"/>
      <c r="M1033" s="206"/>
      <c r="N1033" s="206"/>
      <c r="O1033" s="206"/>
      <c r="P1033" s="206"/>
      <c r="Q1033" s="206"/>
      <c r="R1033" s="208"/>
      <c r="S1033" s="208"/>
      <c r="T1033" s="208"/>
      <c r="U1033" s="208"/>
    </row>
    <row r="1034" spans="1:21" ht="14.25" customHeight="1">
      <c r="A1034" s="206"/>
      <c r="B1034" s="206"/>
      <c r="C1034" s="207"/>
      <c r="D1034" s="206"/>
      <c r="E1034" s="206"/>
      <c r="F1034" s="207"/>
      <c r="G1034" s="206"/>
      <c r="H1034" s="206"/>
      <c r="I1034" s="206"/>
      <c r="J1034" s="206"/>
      <c r="K1034" s="206"/>
      <c r="L1034" s="206"/>
      <c r="M1034" s="206"/>
      <c r="N1034" s="206"/>
      <c r="O1034" s="206"/>
      <c r="P1034" s="206"/>
      <c r="Q1034" s="206"/>
      <c r="R1034" s="208"/>
      <c r="S1034" s="208"/>
      <c r="T1034" s="208"/>
      <c r="U1034" s="208"/>
    </row>
    <row r="1035" spans="1:21" ht="14.25" customHeight="1">
      <c r="A1035" s="206"/>
      <c r="B1035" s="206"/>
      <c r="C1035" s="207"/>
      <c r="D1035" s="206"/>
      <c r="E1035" s="206"/>
      <c r="F1035" s="207"/>
      <c r="G1035" s="206"/>
      <c r="H1035" s="206"/>
      <c r="I1035" s="206"/>
      <c r="J1035" s="206"/>
      <c r="K1035" s="206"/>
      <c r="L1035" s="206"/>
      <c r="M1035" s="206"/>
      <c r="N1035" s="206"/>
      <c r="O1035" s="206"/>
      <c r="P1035" s="206"/>
      <c r="Q1035" s="206"/>
      <c r="R1035" s="208"/>
      <c r="S1035" s="208"/>
      <c r="T1035" s="208"/>
      <c r="U1035" s="208"/>
    </row>
    <row r="1036" spans="1:21" ht="14.25" customHeight="1">
      <c r="A1036" s="206"/>
      <c r="B1036" s="206"/>
      <c r="C1036" s="207"/>
      <c r="D1036" s="206"/>
      <c r="E1036" s="206"/>
      <c r="F1036" s="207"/>
      <c r="G1036" s="206"/>
      <c r="H1036" s="206"/>
      <c r="I1036" s="206"/>
      <c r="J1036" s="206"/>
      <c r="K1036" s="206"/>
      <c r="L1036" s="206"/>
      <c r="M1036" s="206"/>
      <c r="N1036" s="206"/>
      <c r="O1036" s="206"/>
      <c r="P1036" s="206"/>
      <c r="Q1036" s="206"/>
      <c r="R1036" s="208"/>
      <c r="S1036" s="208"/>
      <c r="T1036" s="208"/>
      <c r="U1036" s="208"/>
    </row>
    <row r="1037" spans="1:21" ht="14.25" customHeight="1">
      <c r="A1037" s="206"/>
      <c r="B1037" s="206"/>
      <c r="C1037" s="207"/>
      <c r="D1037" s="206"/>
      <c r="E1037" s="206"/>
      <c r="F1037" s="207"/>
      <c r="G1037" s="206"/>
      <c r="H1037" s="206"/>
      <c r="I1037" s="206"/>
      <c r="J1037" s="206"/>
      <c r="K1037" s="206"/>
      <c r="L1037" s="206"/>
      <c r="M1037" s="206"/>
      <c r="N1037" s="206"/>
      <c r="O1037" s="206"/>
      <c r="P1037" s="206"/>
      <c r="Q1037" s="206"/>
      <c r="R1037" s="208"/>
      <c r="S1037" s="208"/>
      <c r="T1037" s="208"/>
      <c r="U1037" s="208"/>
    </row>
    <row r="1038" spans="1:21" ht="14.25" customHeight="1">
      <c r="A1038" s="206"/>
      <c r="B1038" s="206"/>
      <c r="C1038" s="207"/>
      <c r="D1038" s="206"/>
      <c r="E1038" s="206"/>
      <c r="F1038" s="207"/>
      <c r="G1038" s="206"/>
      <c r="H1038" s="206"/>
      <c r="I1038" s="206"/>
      <c r="J1038" s="206"/>
      <c r="K1038" s="206"/>
      <c r="L1038" s="206"/>
      <c r="M1038" s="206"/>
      <c r="N1038" s="206"/>
      <c r="O1038" s="206"/>
      <c r="P1038" s="206"/>
      <c r="Q1038" s="206"/>
      <c r="R1038" s="208"/>
      <c r="S1038" s="208"/>
      <c r="T1038" s="208"/>
      <c r="U1038" s="208"/>
    </row>
    <row r="1039" spans="1:21" ht="14.25" customHeight="1">
      <c r="A1039" s="206"/>
      <c r="B1039" s="206"/>
      <c r="C1039" s="207"/>
      <c r="D1039" s="206"/>
      <c r="E1039" s="206"/>
      <c r="F1039" s="207"/>
      <c r="G1039" s="206"/>
      <c r="H1039" s="206"/>
      <c r="I1039" s="206"/>
      <c r="J1039" s="206"/>
      <c r="K1039" s="206"/>
      <c r="L1039" s="206"/>
      <c r="M1039" s="206"/>
      <c r="N1039" s="206"/>
      <c r="O1039" s="206"/>
      <c r="P1039" s="206"/>
      <c r="Q1039" s="206"/>
      <c r="R1039" s="208"/>
      <c r="S1039" s="208"/>
      <c r="T1039" s="208"/>
      <c r="U1039" s="208"/>
    </row>
    <row r="1040" spans="1:21" ht="14.25" customHeight="1">
      <c r="A1040" s="206"/>
      <c r="B1040" s="206"/>
      <c r="C1040" s="207"/>
      <c r="D1040" s="206"/>
      <c r="E1040" s="206"/>
      <c r="F1040" s="207"/>
      <c r="G1040" s="206"/>
      <c r="H1040" s="206"/>
      <c r="I1040" s="206"/>
      <c r="J1040" s="206"/>
      <c r="K1040" s="206"/>
      <c r="L1040" s="206"/>
      <c r="M1040" s="206"/>
      <c r="N1040" s="206"/>
      <c r="O1040" s="206"/>
      <c r="P1040" s="206"/>
      <c r="Q1040" s="206"/>
      <c r="R1040" s="208"/>
      <c r="S1040" s="208"/>
      <c r="T1040" s="208"/>
      <c r="U1040" s="208"/>
    </row>
    <row r="1041" spans="1:21" ht="14.25" customHeight="1">
      <c r="A1041" s="206"/>
      <c r="B1041" s="206"/>
      <c r="C1041" s="207"/>
      <c r="D1041" s="206"/>
      <c r="E1041" s="206"/>
      <c r="F1041" s="207"/>
      <c r="G1041" s="206"/>
      <c r="H1041" s="206"/>
      <c r="I1041" s="206"/>
      <c r="J1041" s="206"/>
      <c r="K1041" s="206"/>
      <c r="L1041" s="206"/>
      <c r="M1041" s="206"/>
      <c r="N1041" s="206"/>
      <c r="O1041" s="206"/>
      <c r="P1041" s="206"/>
      <c r="Q1041" s="206"/>
      <c r="R1041" s="208"/>
      <c r="S1041" s="208"/>
      <c r="T1041" s="208"/>
      <c r="U1041" s="208"/>
    </row>
    <row r="1042" spans="1:21" ht="14.25" customHeight="1">
      <c r="A1042" s="206"/>
      <c r="B1042" s="206"/>
      <c r="C1042" s="207"/>
      <c r="D1042" s="206"/>
      <c r="E1042" s="206"/>
      <c r="F1042" s="207"/>
      <c r="G1042" s="206"/>
      <c r="H1042" s="206"/>
      <c r="I1042" s="206"/>
      <c r="J1042" s="206"/>
      <c r="K1042" s="206"/>
      <c r="L1042" s="206"/>
      <c r="M1042" s="206"/>
      <c r="N1042" s="206"/>
      <c r="O1042" s="206"/>
      <c r="P1042" s="206"/>
      <c r="Q1042" s="206"/>
      <c r="R1042" s="208"/>
      <c r="S1042" s="208"/>
      <c r="T1042" s="208"/>
      <c r="U1042" s="208"/>
    </row>
    <row r="1043" spans="1:21" ht="14.25" customHeight="1">
      <c r="A1043" s="206"/>
      <c r="B1043" s="206"/>
      <c r="C1043" s="207"/>
      <c r="D1043" s="206"/>
      <c r="E1043" s="206"/>
      <c r="F1043" s="207"/>
      <c r="G1043" s="206"/>
      <c r="H1043" s="206"/>
      <c r="I1043" s="206"/>
      <c r="J1043" s="206"/>
      <c r="K1043" s="206"/>
      <c r="L1043" s="206"/>
      <c r="M1043" s="206"/>
      <c r="N1043" s="206"/>
      <c r="O1043" s="206"/>
      <c r="P1043" s="206"/>
      <c r="Q1043" s="206"/>
      <c r="R1043" s="208"/>
      <c r="S1043" s="208"/>
      <c r="T1043" s="208"/>
      <c r="U1043" s="208"/>
    </row>
    <row r="1044" spans="1:21" ht="14.25" customHeight="1">
      <c r="A1044" s="206"/>
      <c r="B1044" s="206"/>
      <c r="C1044" s="207"/>
      <c r="D1044" s="206"/>
      <c r="E1044" s="206"/>
      <c r="F1044" s="207"/>
      <c r="G1044" s="206"/>
      <c r="H1044" s="206"/>
      <c r="I1044" s="206"/>
      <c r="J1044" s="206"/>
      <c r="K1044" s="206"/>
      <c r="L1044" s="206"/>
      <c r="M1044" s="206"/>
      <c r="N1044" s="206"/>
      <c r="O1044" s="206"/>
      <c r="P1044" s="206"/>
      <c r="Q1044" s="206"/>
      <c r="R1044" s="208"/>
      <c r="S1044" s="208"/>
      <c r="T1044" s="208"/>
      <c r="U1044" s="208"/>
    </row>
    <row r="1045" spans="1:21" ht="14.25" customHeight="1">
      <c r="A1045" s="206"/>
      <c r="B1045" s="206"/>
      <c r="C1045" s="207"/>
      <c r="D1045" s="206"/>
      <c r="E1045" s="206"/>
      <c r="F1045" s="207"/>
      <c r="G1045" s="206"/>
      <c r="H1045" s="206"/>
      <c r="I1045" s="206"/>
      <c r="J1045" s="206"/>
      <c r="K1045" s="206"/>
      <c r="L1045" s="206"/>
      <c r="M1045" s="206"/>
      <c r="N1045" s="206"/>
      <c r="O1045" s="206"/>
      <c r="P1045" s="206"/>
      <c r="Q1045" s="206"/>
      <c r="R1045" s="208"/>
      <c r="S1045" s="208"/>
      <c r="T1045" s="208"/>
      <c r="U1045" s="208"/>
    </row>
    <row r="1046" spans="1:21" ht="14.25" customHeight="1">
      <c r="A1046" s="206"/>
      <c r="B1046" s="206"/>
      <c r="C1046" s="207"/>
      <c r="D1046" s="206"/>
      <c r="E1046" s="206"/>
      <c r="F1046" s="207"/>
      <c r="G1046" s="206"/>
      <c r="H1046" s="206"/>
      <c r="I1046" s="206"/>
      <c r="J1046" s="206"/>
      <c r="K1046" s="206"/>
      <c r="L1046" s="206"/>
      <c r="M1046" s="206"/>
      <c r="N1046" s="206"/>
      <c r="O1046" s="206"/>
      <c r="P1046" s="206"/>
      <c r="Q1046" s="206"/>
      <c r="R1046" s="208"/>
      <c r="S1046" s="208"/>
      <c r="T1046" s="208"/>
      <c r="U1046" s="208"/>
    </row>
    <row r="1047" spans="1:21" ht="14.25" customHeight="1">
      <c r="A1047" s="206"/>
      <c r="B1047" s="206"/>
      <c r="C1047" s="207"/>
      <c r="D1047" s="206"/>
      <c r="E1047" s="206"/>
      <c r="F1047" s="207"/>
      <c r="G1047" s="206"/>
      <c r="H1047" s="206"/>
      <c r="I1047" s="206"/>
      <c r="J1047" s="206"/>
      <c r="K1047" s="206"/>
      <c r="L1047" s="206"/>
      <c r="M1047" s="206"/>
      <c r="N1047" s="206"/>
      <c r="O1047" s="206"/>
      <c r="P1047" s="206"/>
      <c r="Q1047" s="206"/>
      <c r="R1047" s="208"/>
      <c r="S1047" s="208"/>
      <c r="T1047" s="208"/>
      <c r="U1047" s="208"/>
    </row>
    <row r="1048" spans="1:21" ht="14.25" customHeight="1">
      <c r="A1048" s="206"/>
      <c r="B1048" s="206"/>
      <c r="C1048" s="207"/>
      <c r="D1048" s="206"/>
      <c r="E1048" s="206"/>
      <c r="F1048" s="207"/>
      <c r="G1048" s="206"/>
      <c r="H1048" s="206"/>
      <c r="I1048" s="206"/>
      <c r="J1048" s="206"/>
      <c r="K1048" s="206"/>
      <c r="L1048" s="206"/>
      <c r="M1048" s="206"/>
      <c r="N1048" s="206"/>
      <c r="O1048" s="206"/>
      <c r="P1048" s="206"/>
      <c r="Q1048" s="206"/>
      <c r="R1048" s="208"/>
      <c r="S1048" s="208"/>
      <c r="T1048" s="208"/>
      <c r="U1048" s="208"/>
    </row>
    <row r="1049" spans="1:21" ht="14.25" customHeight="1">
      <c r="A1049" s="206"/>
      <c r="B1049" s="206"/>
      <c r="C1049" s="207"/>
      <c r="D1049" s="206"/>
      <c r="E1049" s="206"/>
      <c r="F1049" s="207"/>
      <c r="G1049" s="206"/>
      <c r="H1049" s="206"/>
      <c r="I1049" s="206"/>
      <c r="J1049" s="206"/>
      <c r="K1049" s="206"/>
      <c r="L1049" s="206"/>
      <c r="M1049" s="206"/>
      <c r="N1049" s="206"/>
      <c r="O1049" s="206"/>
      <c r="P1049" s="206"/>
      <c r="Q1049" s="206"/>
      <c r="R1049" s="208"/>
      <c r="S1049" s="208"/>
      <c r="T1049" s="208"/>
      <c r="U1049" s="208"/>
    </row>
    <row r="1050" spans="1:21" ht="14.25" customHeight="1">
      <c r="A1050" s="206"/>
      <c r="B1050" s="206"/>
      <c r="C1050" s="207"/>
      <c r="D1050" s="206"/>
      <c r="E1050" s="206"/>
      <c r="F1050" s="207"/>
      <c r="G1050" s="206"/>
      <c r="H1050" s="206"/>
      <c r="I1050" s="206"/>
      <c r="J1050" s="206"/>
      <c r="K1050" s="206"/>
      <c r="L1050" s="206"/>
      <c r="M1050" s="206"/>
      <c r="N1050" s="206"/>
      <c r="O1050" s="206"/>
      <c r="P1050" s="206"/>
      <c r="Q1050" s="206"/>
      <c r="R1050" s="208"/>
      <c r="S1050" s="208"/>
      <c r="T1050" s="208"/>
      <c r="U1050" s="208"/>
    </row>
    <row r="1051" spans="1:21" ht="14.25" customHeight="1">
      <c r="A1051" s="206"/>
      <c r="B1051" s="206"/>
      <c r="C1051" s="207"/>
      <c r="D1051" s="206"/>
      <c r="E1051" s="206"/>
      <c r="F1051" s="207"/>
      <c r="G1051" s="206"/>
      <c r="H1051" s="206"/>
      <c r="I1051" s="206"/>
      <c r="J1051" s="206"/>
      <c r="K1051" s="206"/>
      <c r="L1051" s="206"/>
      <c r="M1051" s="206"/>
      <c r="N1051" s="206"/>
      <c r="O1051" s="206"/>
      <c r="P1051" s="206"/>
      <c r="Q1051" s="206"/>
      <c r="R1051" s="208"/>
      <c r="S1051" s="208"/>
      <c r="T1051" s="208"/>
      <c r="U1051" s="208"/>
    </row>
    <row r="1052" spans="1:21" ht="14.25" customHeight="1">
      <c r="A1052" s="206"/>
      <c r="B1052" s="206"/>
      <c r="C1052" s="207"/>
      <c r="D1052" s="206"/>
      <c r="E1052" s="206"/>
      <c r="F1052" s="207"/>
      <c r="G1052" s="206"/>
      <c r="H1052" s="206"/>
      <c r="I1052" s="206"/>
      <c r="J1052" s="206"/>
      <c r="K1052" s="206"/>
      <c r="L1052" s="206"/>
      <c r="M1052" s="206"/>
      <c r="N1052" s="206"/>
      <c r="O1052" s="206"/>
      <c r="P1052" s="206"/>
      <c r="Q1052" s="206"/>
      <c r="R1052" s="208"/>
      <c r="S1052" s="208"/>
      <c r="T1052" s="208"/>
      <c r="U1052" s="208"/>
    </row>
    <row r="1053" spans="1:21" ht="14.25" customHeight="1">
      <c r="A1053" s="206"/>
      <c r="B1053" s="206"/>
      <c r="C1053" s="207"/>
      <c r="D1053" s="206"/>
      <c r="E1053" s="206"/>
      <c r="F1053" s="207"/>
      <c r="G1053" s="206"/>
      <c r="H1053" s="206"/>
      <c r="I1053" s="206"/>
      <c r="J1053" s="206"/>
      <c r="K1053" s="206"/>
      <c r="L1053" s="206"/>
      <c r="M1053" s="206"/>
      <c r="N1053" s="206"/>
      <c r="O1053" s="206"/>
      <c r="P1053" s="206"/>
      <c r="Q1053" s="206"/>
      <c r="R1053" s="208"/>
      <c r="S1053" s="208"/>
      <c r="T1053" s="208"/>
      <c r="U1053" s="208"/>
    </row>
    <row r="1054" spans="1:21" ht="14.25" customHeight="1">
      <c r="A1054" s="206"/>
      <c r="B1054" s="206"/>
      <c r="C1054" s="207"/>
      <c r="D1054" s="206"/>
      <c r="E1054" s="206"/>
      <c r="F1054" s="207"/>
      <c r="G1054" s="206"/>
      <c r="H1054" s="206"/>
      <c r="I1054" s="206"/>
      <c r="J1054" s="206"/>
      <c r="K1054" s="206"/>
      <c r="L1054" s="206"/>
      <c r="M1054" s="206"/>
      <c r="N1054" s="206"/>
      <c r="O1054" s="206"/>
      <c r="P1054" s="206"/>
      <c r="Q1054" s="206"/>
      <c r="R1054" s="208"/>
      <c r="S1054" s="208"/>
      <c r="T1054" s="208"/>
      <c r="U1054" s="208"/>
    </row>
    <row r="1055" spans="1:21" ht="14.25" customHeight="1">
      <c r="A1055" s="206"/>
      <c r="B1055" s="206"/>
      <c r="C1055" s="207"/>
      <c r="D1055" s="206"/>
      <c r="E1055" s="206"/>
      <c r="F1055" s="207"/>
      <c r="G1055" s="206"/>
      <c r="H1055" s="206"/>
      <c r="I1055" s="206"/>
      <c r="J1055" s="206"/>
      <c r="K1055" s="206"/>
      <c r="L1055" s="206"/>
      <c r="M1055" s="206"/>
      <c r="N1055" s="206"/>
      <c r="O1055" s="206"/>
      <c r="P1055" s="206"/>
      <c r="Q1055" s="206"/>
      <c r="R1055" s="208"/>
      <c r="S1055" s="208"/>
      <c r="T1055" s="208"/>
      <c r="U1055" s="208"/>
    </row>
    <row r="1056" spans="1:21" ht="14.25" customHeight="1">
      <c r="A1056" s="206"/>
      <c r="B1056" s="206"/>
      <c r="C1056" s="207"/>
      <c r="D1056" s="206"/>
      <c r="E1056" s="206"/>
      <c r="F1056" s="207"/>
      <c r="G1056" s="206"/>
      <c r="H1056" s="206"/>
      <c r="I1056" s="206"/>
      <c r="J1056" s="206"/>
      <c r="K1056" s="206"/>
      <c r="L1056" s="206"/>
      <c r="M1056" s="206"/>
      <c r="N1056" s="206"/>
      <c r="O1056" s="206"/>
      <c r="P1056" s="206"/>
      <c r="Q1056" s="206"/>
      <c r="R1056" s="208"/>
      <c r="S1056" s="208"/>
      <c r="T1056" s="208"/>
      <c r="U1056" s="208"/>
    </row>
    <row r="1057" spans="1:21" ht="14.25" customHeight="1">
      <c r="A1057" s="206"/>
      <c r="B1057" s="206"/>
      <c r="C1057" s="207"/>
      <c r="D1057" s="206"/>
      <c r="E1057" s="206"/>
      <c r="F1057" s="207"/>
      <c r="G1057" s="206"/>
      <c r="H1057" s="206"/>
      <c r="I1057" s="206"/>
      <c r="J1057" s="206"/>
      <c r="K1057" s="206"/>
      <c r="L1057" s="206"/>
      <c r="M1057" s="206"/>
      <c r="N1057" s="206"/>
      <c r="O1057" s="206"/>
      <c r="P1057" s="206"/>
      <c r="Q1057" s="206"/>
      <c r="R1057" s="208"/>
      <c r="S1057" s="208"/>
      <c r="T1057" s="208"/>
      <c r="U1057" s="208"/>
    </row>
    <row r="1058" spans="1:21" ht="14.25" customHeight="1">
      <c r="A1058" s="206"/>
      <c r="B1058" s="206"/>
      <c r="C1058" s="207"/>
      <c r="D1058" s="206"/>
      <c r="E1058" s="206"/>
      <c r="F1058" s="207"/>
      <c r="G1058" s="206"/>
      <c r="H1058" s="206"/>
      <c r="I1058" s="206"/>
      <c r="J1058" s="206"/>
      <c r="K1058" s="206"/>
      <c r="L1058" s="206"/>
      <c r="M1058" s="206"/>
      <c r="N1058" s="206"/>
      <c r="O1058" s="206"/>
      <c r="P1058" s="206"/>
      <c r="Q1058" s="206"/>
      <c r="R1058" s="208"/>
      <c r="S1058" s="208"/>
      <c r="T1058" s="208"/>
      <c r="U1058" s="208"/>
    </row>
    <row r="1059" spans="1:21" ht="14.25" customHeight="1">
      <c r="A1059" s="206"/>
      <c r="B1059" s="206"/>
      <c r="C1059" s="207"/>
      <c r="D1059" s="206"/>
      <c r="E1059" s="206"/>
      <c r="F1059" s="207"/>
      <c r="G1059" s="206"/>
      <c r="H1059" s="206"/>
      <c r="I1059" s="206"/>
      <c r="J1059" s="206"/>
      <c r="K1059" s="206"/>
      <c r="L1059" s="206"/>
      <c r="M1059" s="206"/>
      <c r="N1059" s="206"/>
      <c r="O1059" s="206"/>
      <c r="P1059" s="206"/>
      <c r="Q1059" s="206"/>
      <c r="R1059" s="208"/>
      <c r="S1059" s="208"/>
      <c r="T1059" s="208"/>
      <c r="U1059" s="208"/>
    </row>
    <row r="1060" spans="1:21" ht="14.25" customHeight="1">
      <c r="A1060" s="206"/>
      <c r="B1060" s="206"/>
      <c r="C1060" s="207"/>
      <c r="D1060" s="206"/>
      <c r="E1060" s="206"/>
      <c r="F1060" s="207"/>
      <c r="G1060" s="206"/>
      <c r="H1060" s="206"/>
      <c r="I1060" s="206"/>
      <c r="J1060" s="206"/>
      <c r="K1060" s="206"/>
      <c r="L1060" s="206"/>
      <c r="M1060" s="206"/>
      <c r="N1060" s="206"/>
      <c r="O1060" s="206"/>
      <c r="P1060" s="206"/>
      <c r="Q1060" s="206"/>
      <c r="R1060" s="208"/>
      <c r="S1060" s="208"/>
      <c r="T1060" s="208"/>
      <c r="U1060" s="208"/>
    </row>
    <row r="1061" spans="1:21" ht="14.25" customHeight="1">
      <c r="A1061" s="206"/>
      <c r="B1061" s="206"/>
      <c r="C1061" s="207"/>
      <c r="D1061" s="206"/>
      <c r="E1061" s="206"/>
      <c r="F1061" s="207"/>
      <c r="G1061" s="206"/>
      <c r="H1061" s="206"/>
      <c r="I1061" s="206"/>
      <c r="J1061" s="206"/>
      <c r="K1061" s="206"/>
      <c r="L1061" s="206"/>
      <c r="M1061" s="206"/>
      <c r="N1061" s="206"/>
      <c r="O1061" s="206"/>
      <c r="P1061" s="206"/>
      <c r="Q1061" s="206"/>
      <c r="R1061" s="208"/>
      <c r="S1061" s="208"/>
      <c r="T1061" s="208"/>
      <c r="U1061" s="208"/>
    </row>
    <row r="1062" spans="1:21" ht="14.25" customHeight="1">
      <c r="A1062" s="206"/>
      <c r="B1062" s="206"/>
      <c r="C1062" s="207"/>
      <c r="D1062" s="206"/>
      <c r="E1062" s="206"/>
      <c r="F1062" s="207"/>
      <c r="G1062" s="206"/>
      <c r="H1062" s="206"/>
      <c r="I1062" s="206"/>
      <c r="J1062" s="206"/>
      <c r="K1062" s="206"/>
      <c r="L1062" s="206"/>
      <c r="M1062" s="206"/>
      <c r="N1062" s="206"/>
      <c r="O1062" s="206"/>
      <c r="P1062" s="206"/>
      <c r="Q1062" s="206"/>
      <c r="R1062" s="208"/>
      <c r="S1062" s="208"/>
      <c r="T1062" s="208"/>
      <c r="U1062" s="208"/>
    </row>
    <row r="1063" spans="1:21" ht="14.25" customHeight="1">
      <c r="A1063" s="206"/>
      <c r="B1063" s="206"/>
      <c r="C1063" s="207"/>
      <c r="D1063" s="206"/>
      <c r="E1063" s="206"/>
      <c r="F1063" s="207"/>
      <c r="G1063" s="206"/>
      <c r="H1063" s="206"/>
      <c r="I1063" s="206"/>
      <c r="J1063" s="206"/>
      <c r="K1063" s="206"/>
      <c r="L1063" s="206"/>
      <c r="M1063" s="206"/>
      <c r="N1063" s="206"/>
      <c r="O1063" s="206"/>
      <c r="P1063" s="206"/>
      <c r="Q1063" s="206"/>
      <c r="R1063" s="208"/>
      <c r="S1063" s="208"/>
      <c r="T1063" s="208"/>
      <c r="U1063" s="208"/>
    </row>
    <row r="1064" spans="1:21" ht="14.25" customHeight="1">
      <c r="A1064" s="206"/>
      <c r="B1064" s="206"/>
      <c r="C1064" s="207"/>
      <c r="D1064" s="206"/>
      <c r="E1064" s="206"/>
      <c r="F1064" s="207"/>
      <c r="G1064" s="206"/>
      <c r="H1064" s="206"/>
      <c r="I1064" s="206"/>
      <c r="J1064" s="206"/>
      <c r="K1064" s="206"/>
      <c r="L1064" s="206"/>
      <c r="M1064" s="206"/>
      <c r="N1064" s="206"/>
      <c r="O1064" s="206"/>
      <c r="P1064" s="206"/>
      <c r="Q1064" s="206"/>
      <c r="R1064" s="208"/>
      <c r="S1064" s="208"/>
      <c r="T1064" s="208"/>
      <c r="U1064" s="208"/>
    </row>
    <row r="1065" spans="1:21" ht="14.25" customHeight="1">
      <c r="A1065" s="206"/>
      <c r="B1065" s="206"/>
      <c r="C1065" s="207"/>
      <c r="D1065" s="206"/>
      <c r="E1065" s="206"/>
      <c r="F1065" s="207"/>
      <c r="G1065" s="206"/>
      <c r="H1065" s="206"/>
      <c r="I1065" s="206"/>
      <c r="J1065" s="206"/>
      <c r="K1065" s="206"/>
      <c r="L1065" s="206"/>
      <c r="M1065" s="206"/>
      <c r="N1065" s="206"/>
      <c r="O1065" s="206"/>
      <c r="P1065" s="206"/>
      <c r="Q1065" s="206"/>
      <c r="R1065" s="208"/>
      <c r="S1065" s="208"/>
      <c r="T1065" s="208"/>
      <c r="U1065" s="208"/>
    </row>
    <row r="1066" spans="1:21" ht="14.25" customHeight="1">
      <c r="A1066" s="206"/>
      <c r="B1066" s="206"/>
      <c r="C1066" s="207"/>
      <c r="D1066" s="206"/>
      <c r="E1066" s="206"/>
      <c r="F1066" s="207"/>
      <c r="G1066" s="206"/>
      <c r="H1066" s="206"/>
      <c r="I1066" s="206"/>
      <c r="J1066" s="206"/>
      <c r="K1066" s="206"/>
      <c r="L1066" s="206"/>
      <c r="M1066" s="206"/>
      <c r="N1066" s="206"/>
      <c r="O1066" s="206"/>
      <c r="P1066" s="206"/>
      <c r="Q1066" s="206"/>
      <c r="R1066" s="208"/>
      <c r="S1066" s="208"/>
      <c r="T1066" s="208"/>
      <c r="U1066" s="208"/>
    </row>
    <row r="1067" spans="1:21" ht="14.25" customHeight="1">
      <c r="A1067" s="206"/>
      <c r="B1067" s="206"/>
      <c r="C1067" s="207"/>
      <c r="D1067" s="206"/>
      <c r="E1067" s="206"/>
      <c r="F1067" s="207"/>
      <c r="G1067" s="206"/>
      <c r="H1067" s="206"/>
      <c r="I1067" s="206"/>
      <c r="J1067" s="206"/>
      <c r="K1067" s="206"/>
      <c r="L1067" s="206"/>
      <c r="M1067" s="206"/>
      <c r="N1067" s="206"/>
      <c r="O1067" s="206"/>
      <c r="P1067" s="206"/>
      <c r="Q1067" s="206"/>
      <c r="R1067" s="208"/>
      <c r="S1067" s="208"/>
      <c r="T1067" s="208"/>
      <c r="U1067" s="208"/>
    </row>
    <row r="1068" spans="1:21" ht="14.25" customHeight="1">
      <c r="A1068" s="206"/>
      <c r="B1068" s="206"/>
      <c r="C1068" s="207"/>
      <c r="D1068" s="206"/>
      <c r="E1068" s="206"/>
      <c r="F1068" s="207"/>
      <c r="G1068" s="206"/>
      <c r="H1068" s="206"/>
      <c r="I1068" s="206"/>
      <c r="J1068" s="206"/>
      <c r="K1068" s="206"/>
      <c r="L1068" s="206"/>
      <c r="M1068" s="206"/>
      <c r="N1068" s="206"/>
      <c r="O1068" s="206"/>
      <c r="P1068" s="206"/>
      <c r="Q1068" s="206"/>
      <c r="R1068" s="208"/>
      <c r="S1068" s="208"/>
      <c r="T1068" s="208"/>
      <c r="U1068" s="208"/>
    </row>
    <row r="1069" spans="1:21" ht="14.25" customHeight="1">
      <c r="A1069" s="206"/>
      <c r="B1069" s="206"/>
      <c r="C1069" s="207"/>
      <c r="D1069" s="206"/>
      <c r="E1069" s="206"/>
      <c r="F1069" s="207"/>
      <c r="G1069" s="206"/>
      <c r="H1069" s="206"/>
      <c r="I1069" s="206"/>
      <c r="J1069" s="206"/>
      <c r="K1069" s="206"/>
      <c r="L1069" s="206"/>
      <c r="M1069" s="206"/>
      <c r="N1069" s="206"/>
      <c r="O1069" s="206"/>
      <c r="P1069" s="206"/>
      <c r="Q1069" s="206"/>
      <c r="R1069" s="208"/>
      <c r="S1069" s="208"/>
      <c r="T1069" s="208"/>
      <c r="U1069" s="208"/>
    </row>
    <row r="1070" spans="1:21" ht="14.25" customHeight="1">
      <c r="A1070" s="206"/>
      <c r="B1070" s="206"/>
      <c r="C1070" s="207"/>
      <c r="D1070" s="206"/>
      <c r="E1070" s="206"/>
      <c r="F1070" s="207"/>
      <c r="G1070" s="206"/>
      <c r="H1070" s="206"/>
      <c r="I1070" s="206"/>
      <c r="J1070" s="206"/>
      <c r="K1070" s="206"/>
      <c r="L1070" s="206"/>
      <c r="M1070" s="206"/>
      <c r="N1070" s="206"/>
      <c r="O1070" s="206"/>
      <c r="P1070" s="206"/>
      <c r="Q1070" s="206"/>
      <c r="R1070" s="208"/>
      <c r="S1070" s="208"/>
      <c r="T1070" s="208"/>
      <c r="U1070" s="208"/>
    </row>
    <row r="1071" spans="1:21" ht="14.25" customHeight="1">
      <c r="A1071" s="206"/>
      <c r="B1071" s="206"/>
      <c r="C1071" s="207"/>
      <c r="D1071" s="206"/>
      <c r="E1071" s="206"/>
      <c r="F1071" s="207"/>
      <c r="G1071" s="206"/>
      <c r="H1071" s="206"/>
      <c r="I1071" s="206"/>
      <c r="J1071" s="206"/>
      <c r="K1071" s="206"/>
      <c r="L1071" s="206"/>
      <c r="M1071" s="206"/>
      <c r="N1071" s="206"/>
      <c r="O1071" s="206"/>
      <c r="P1071" s="206"/>
      <c r="Q1071" s="206"/>
      <c r="R1071" s="208"/>
      <c r="S1071" s="208"/>
      <c r="T1071" s="208"/>
      <c r="U1071" s="208"/>
    </row>
    <row r="1072" spans="1:21" ht="14.25" customHeight="1">
      <c r="A1072" s="206"/>
      <c r="B1072" s="206"/>
      <c r="C1072" s="207"/>
      <c r="D1072" s="206"/>
      <c r="E1072" s="206"/>
      <c r="F1072" s="207"/>
      <c r="G1072" s="206"/>
      <c r="H1072" s="206"/>
      <c r="I1072" s="206"/>
      <c r="J1072" s="206"/>
      <c r="K1072" s="206"/>
      <c r="L1072" s="206"/>
      <c r="M1072" s="206"/>
      <c r="N1072" s="206"/>
      <c r="O1072" s="206"/>
      <c r="P1072" s="206"/>
      <c r="Q1072" s="206"/>
      <c r="R1072" s="208"/>
      <c r="S1072" s="208"/>
      <c r="T1072" s="208"/>
      <c r="U1072" s="208"/>
    </row>
    <row r="1073" spans="1:21" ht="14.25" customHeight="1">
      <c r="A1073" s="206"/>
      <c r="B1073" s="206"/>
      <c r="C1073" s="207"/>
      <c r="D1073" s="206"/>
      <c r="E1073" s="206"/>
      <c r="F1073" s="207"/>
      <c r="G1073" s="206"/>
      <c r="H1073" s="206"/>
      <c r="I1073" s="206"/>
      <c r="J1073" s="206"/>
      <c r="K1073" s="206"/>
      <c r="L1073" s="206"/>
      <c r="M1073" s="206"/>
      <c r="N1073" s="206"/>
      <c r="O1073" s="206"/>
      <c r="P1073" s="206"/>
      <c r="Q1073" s="206"/>
      <c r="R1073" s="208"/>
      <c r="S1073" s="208"/>
      <c r="T1073" s="208"/>
      <c r="U1073" s="208"/>
    </row>
    <row r="1074" spans="1:21" ht="14.25" customHeight="1">
      <c r="A1074" s="206"/>
      <c r="B1074" s="206"/>
      <c r="C1074" s="207"/>
      <c r="D1074" s="206"/>
      <c r="E1074" s="206"/>
      <c r="F1074" s="207"/>
      <c r="G1074" s="206"/>
      <c r="H1074" s="206"/>
      <c r="I1074" s="206"/>
      <c r="J1074" s="206"/>
      <c r="K1074" s="206"/>
      <c r="L1074" s="206"/>
      <c r="M1074" s="206"/>
      <c r="N1074" s="206"/>
      <c r="O1074" s="206"/>
      <c r="P1074" s="206"/>
      <c r="Q1074" s="206"/>
      <c r="R1074" s="208"/>
      <c r="S1074" s="208"/>
      <c r="T1074" s="208"/>
      <c r="U1074" s="208"/>
    </row>
    <row r="1075" spans="1:21" ht="14.25" customHeight="1">
      <c r="A1075" s="206"/>
      <c r="B1075" s="206"/>
      <c r="C1075" s="207"/>
      <c r="D1075" s="206"/>
      <c r="E1075" s="206"/>
      <c r="F1075" s="207"/>
      <c r="G1075" s="206"/>
      <c r="H1075" s="206"/>
      <c r="I1075" s="206"/>
      <c r="J1075" s="206"/>
      <c r="K1075" s="206"/>
      <c r="L1075" s="206"/>
      <c r="M1075" s="206"/>
      <c r="N1075" s="206"/>
      <c r="O1075" s="206"/>
      <c r="P1075" s="206"/>
      <c r="Q1075" s="206"/>
      <c r="R1075" s="208"/>
      <c r="S1075" s="208"/>
      <c r="T1075" s="208"/>
      <c r="U1075" s="208"/>
    </row>
    <row r="1076" spans="1:21" ht="14.25" customHeight="1">
      <c r="A1076" s="206"/>
      <c r="B1076" s="206"/>
      <c r="C1076" s="207"/>
      <c r="D1076" s="206"/>
      <c r="E1076" s="206"/>
      <c r="F1076" s="207"/>
      <c r="G1076" s="206"/>
      <c r="H1076" s="206"/>
      <c r="I1076" s="206"/>
      <c r="J1076" s="206"/>
      <c r="K1076" s="206"/>
      <c r="L1076" s="206"/>
      <c r="M1076" s="206"/>
      <c r="N1076" s="206"/>
      <c r="O1076" s="206"/>
      <c r="P1076" s="206"/>
      <c r="Q1076" s="206"/>
      <c r="R1076" s="208"/>
      <c r="S1076" s="208"/>
      <c r="T1076" s="208"/>
      <c r="U1076" s="208"/>
    </row>
    <row r="1077" spans="1:21" ht="14.25" customHeight="1">
      <c r="A1077" s="206"/>
      <c r="B1077" s="206"/>
      <c r="C1077" s="207"/>
      <c r="D1077" s="206"/>
      <c r="E1077" s="206"/>
      <c r="F1077" s="207"/>
      <c r="G1077" s="206"/>
      <c r="H1077" s="206"/>
      <c r="I1077" s="206"/>
      <c r="J1077" s="206"/>
      <c r="K1077" s="206"/>
      <c r="L1077" s="206"/>
      <c r="M1077" s="206"/>
      <c r="N1077" s="206"/>
      <c r="O1077" s="206"/>
      <c r="P1077" s="206"/>
      <c r="Q1077" s="206"/>
      <c r="R1077" s="208"/>
      <c r="S1077" s="208"/>
      <c r="T1077" s="208"/>
      <c r="U1077" s="208"/>
    </row>
    <row r="1078" spans="1:21" ht="14.25" customHeight="1">
      <c r="A1078" s="206"/>
      <c r="B1078" s="206"/>
      <c r="C1078" s="207"/>
      <c r="D1078" s="206"/>
      <c r="E1078" s="206"/>
      <c r="F1078" s="207"/>
      <c r="G1078" s="206"/>
      <c r="H1078" s="206"/>
      <c r="I1078" s="206"/>
      <c r="J1078" s="206"/>
      <c r="K1078" s="206"/>
      <c r="L1078" s="206"/>
      <c r="M1078" s="206"/>
      <c r="N1078" s="206"/>
      <c r="O1078" s="206"/>
      <c r="P1078" s="206"/>
      <c r="Q1078" s="206"/>
      <c r="R1078" s="208"/>
      <c r="S1078" s="208"/>
      <c r="T1078" s="208"/>
      <c r="U1078" s="208"/>
    </row>
    <row r="1079" spans="1:21" ht="14.25" customHeight="1">
      <c r="A1079" s="206"/>
      <c r="B1079" s="206"/>
      <c r="C1079" s="207"/>
      <c r="D1079" s="206"/>
      <c r="E1079" s="206"/>
      <c r="F1079" s="207"/>
      <c r="G1079" s="206"/>
      <c r="H1079" s="206"/>
      <c r="I1079" s="206"/>
      <c r="J1079" s="206"/>
      <c r="K1079" s="206"/>
      <c r="L1079" s="206"/>
      <c r="M1079" s="206"/>
      <c r="N1079" s="206"/>
      <c r="O1079" s="206"/>
      <c r="P1079" s="206"/>
      <c r="Q1079" s="206"/>
      <c r="R1079" s="208"/>
      <c r="S1079" s="208"/>
      <c r="T1079" s="208"/>
      <c r="U1079" s="208"/>
    </row>
    <row r="1080" spans="1:21" ht="14.25" customHeight="1">
      <c r="A1080" s="206"/>
      <c r="B1080" s="206"/>
      <c r="C1080" s="207"/>
      <c r="D1080" s="206"/>
      <c r="E1080" s="206"/>
      <c r="F1080" s="207"/>
      <c r="G1080" s="206"/>
      <c r="H1080" s="206"/>
      <c r="I1080" s="206"/>
      <c r="J1080" s="206"/>
      <c r="K1080" s="206"/>
      <c r="L1080" s="206"/>
      <c r="M1080" s="206"/>
      <c r="N1080" s="206"/>
      <c r="O1080" s="206"/>
      <c r="P1080" s="206"/>
      <c r="Q1080" s="206"/>
      <c r="R1080" s="208"/>
      <c r="S1080" s="208"/>
      <c r="T1080" s="208"/>
      <c r="U1080" s="208"/>
    </row>
    <row r="1081" spans="1:21" ht="14.25" customHeight="1">
      <c r="A1081" s="206"/>
      <c r="B1081" s="206"/>
      <c r="C1081" s="207"/>
      <c r="D1081" s="206"/>
      <c r="E1081" s="206"/>
      <c r="F1081" s="207"/>
      <c r="G1081" s="206"/>
      <c r="H1081" s="206"/>
      <c r="I1081" s="206"/>
      <c r="J1081" s="206"/>
      <c r="K1081" s="206"/>
      <c r="L1081" s="206"/>
      <c r="M1081" s="206"/>
      <c r="N1081" s="206"/>
      <c r="O1081" s="206"/>
      <c r="P1081" s="206"/>
      <c r="Q1081" s="206"/>
      <c r="R1081" s="208"/>
      <c r="S1081" s="208"/>
      <c r="T1081" s="208"/>
      <c r="U1081" s="208"/>
    </row>
    <row r="1082" spans="1:21" ht="14.25" customHeight="1">
      <c r="A1082" s="206"/>
      <c r="B1082" s="206"/>
      <c r="C1082" s="207"/>
      <c r="D1082" s="206"/>
      <c r="E1082" s="206"/>
      <c r="F1082" s="207"/>
      <c r="G1082" s="206"/>
      <c r="H1082" s="206"/>
      <c r="I1082" s="206"/>
      <c r="J1082" s="206"/>
      <c r="K1082" s="206"/>
      <c r="L1082" s="206"/>
      <c r="M1082" s="206"/>
      <c r="N1082" s="206"/>
      <c r="O1082" s="206"/>
      <c r="P1082" s="206"/>
      <c r="Q1082" s="206"/>
      <c r="R1082" s="208"/>
      <c r="S1082" s="208"/>
      <c r="T1082" s="208"/>
      <c r="U1082" s="208"/>
    </row>
    <row r="1083" spans="1:21" ht="14.25" customHeight="1">
      <c r="A1083" s="206"/>
      <c r="B1083" s="206"/>
      <c r="C1083" s="207"/>
      <c r="D1083" s="206"/>
      <c r="E1083" s="206"/>
      <c r="F1083" s="207"/>
      <c r="G1083" s="206"/>
      <c r="H1083" s="206"/>
      <c r="I1083" s="206"/>
      <c r="J1083" s="206"/>
      <c r="K1083" s="206"/>
      <c r="L1083" s="206"/>
      <c r="M1083" s="206"/>
      <c r="N1083" s="206"/>
      <c r="O1083" s="206"/>
      <c r="P1083" s="206"/>
      <c r="Q1083" s="206"/>
      <c r="R1083" s="208"/>
      <c r="S1083" s="208"/>
      <c r="T1083" s="208"/>
      <c r="U1083" s="208"/>
    </row>
    <row r="1084" spans="1:21" ht="14.25" customHeight="1">
      <c r="A1084" s="206"/>
      <c r="B1084" s="206"/>
      <c r="C1084" s="207"/>
      <c r="D1084" s="206"/>
      <c r="E1084" s="206"/>
      <c r="F1084" s="207"/>
      <c r="G1084" s="206"/>
      <c r="H1084" s="206"/>
      <c r="I1084" s="206"/>
      <c r="J1084" s="206"/>
      <c r="K1084" s="206"/>
      <c r="L1084" s="206"/>
      <c r="M1084" s="206"/>
      <c r="N1084" s="206"/>
      <c r="O1084" s="206"/>
      <c r="P1084" s="206"/>
      <c r="Q1084" s="206"/>
      <c r="R1084" s="208"/>
      <c r="S1084" s="208"/>
      <c r="T1084" s="208"/>
      <c r="U1084" s="208"/>
    </row>
    <row r="1085" spans="1:21" ht="14.25" customHeight="1">
      <c r="A1085" s="206"/>
      <c r="B1085" s="206"/>
      <c r="C1085" s="207"/>
      <c r="D1085" s="206"/>
      <c r="E1085" s="206"/>
      <c r="F1085" s="207"/>
      <c r="G1085" s="206"/>
      <c r="H1085" s="206"/>
      <c r="I1085" s="206"/>
      <c r="J1085" s="206"/>
      <c r="K1085" s="206"/>
      <c r="L1085" s="206"/>
      <c r="M1085" s="206"/>
      <c r="N1085" s="206"/>
      <c r="O1085" s="206"/>
      <c r="P1085" s="206"/>
      <c r="Q1085" s="206"/>
      <c r="R1085" s="208"/>
      <c r="S1085" s="208"/>
      <c r="T1085" s="208"/>
      <c r="U1085" s="208"/>
    </row>
    <row r="1086" spans="1:21" ht="14.25" customHeight="1">
      <c r="A1086" s="206"/>
      <c r="B1086" s="206"/>
      <c r="C1086" s="207"/>
      <c r="D1086" s="206"/>
      <c r="E1086" s="206"/>
      <c r="F1086" s="207"/>
      <c r="G1086" s="206"/>
      <c r="H1086" s="206"/>
      <c r="I1086" s="206"/>
      <c r="J1086" s="206"/>
      <c r="K1086" s="206"/>
      <c r="L1086" s="206"/>
      <c r="M1086" s="206"/>
      <c r="N1086" s="206"/>
      <c r="O1086" s="206"/>
      <c r="P1086" s="206"/>
      <c r="Q1086" s="206"/>
      <c r="R1086" s="208"/>
      <c r="S1086" s="208"/>
      <c r="T1086" s="208"/>
      <c r="U1086" s="208"/>
    </row>
    <row r="1087" spans="1:21" ht="14.25" customHeight="1">
      <c r="A1087" s="206"/>
      <c r="B1087" s="206"/>
      <c r="C1087" s="207"/>
      <c r="D1087" s="206"/>
      <c r="E1087" s="206"/>
      <c r="F1087" s="207"/>
      <c r="G1087" s="206"/>
      <c r="H1087" s="206"/>
      <c r="I1087" s="206"/>
      <c r="J1087" s="206"/>
      <c r="K1087" s="206"/>
      <c r="L1087" s="206"/>
      <c r="M1087" s="206"/>
      <c r="N1087" s="206"/>
      <c r="O1087" s="206"/>
      <c r="P1087" s="206"/>
      <c r="Q1087" s="206"/>
      <c r="R1087" s="208"/>
      <c r="S1087" s="208"/>
      <c r="T1087" s="208"/>
      <c r="U1087" s="208"/>
    </row>
    <row r="1088" spans="1:21" ht="14.25" customHeight="1">
      <c r="A1088" s="206"/>
      <c r="B1088" s="206"/>
      <c r="C1088" s="207"/>
      <c r="D1088" s="206"/>
      <c r="E1088" s="206"/>
      <c r="F1088" s="207"/>
      <c r="G1088" s="206"/>
      <c r="H1088" s="206"/>
      <c r="I1088" s="206"/>
      <c r="J1088" s="206"/>
      <c r="K1088" s="206"/>
      <c r="L1088" s="206"/>
      <c r="M1088" s="206"/>
      <c r="N1088" s="206"/>
      <c r="O1088" s="206"/>
      <c r="P1088" s="206"/>
      <c r="Q1088" s="206"/>
      <c r="R1088" s="208"/>
      <c r="S1088" s="208"/>
      <c r="T1088" s="208"/>
      <c r="U1088" s="208"/>
    </row>
    <row r="1089" spans="1:21" ht="14.25" customHeight="1">
      <c r="A1089" s="206"/>
      <c r="B1089" s="206"/>
      <c r="C1089" s="207"/>
      <c r="D1089" s="206"/>
      <c r="E1089" s="206"/>
      <c r="F1089" s="207"/>
      <c r="G1089" s="206"/>
      <c r="H1089" s="206"/>
      <c r="I1089" s="206"/>
      <c r="J1089" s="206"/>
      <c r="K1089" s="206"/>
      <c r="L1089" s="206"/>
      <c r="M1089" s="206"/>
      <c r="N1089" s="206"/>
      <c r="O1089" s="206"/>
      <c r="P1089" s="206"/>
      <c r="Q1089" s="206"/>
      <c r="R1089" s="208"/>
      <c r="S1089" s="208"/>
      <c r="T1089" s="208"/>
      <c r="U1089" s="208"/>
    </row>
    <row r="1090" spans="1:21" ht="14.25" customHeight="1">
      <c r="A1090" s="206"/>
      <c r="B1090" s="206"/>
      <c r="C1090" s="207"/>
      <c r="D1090" s="206"/>
      <c r="E1090" s="206"/>
      <c r="F1090" s="207"/>
      <c r="G1090" s="206"/>
      <c r="H1090" s="206"/>
      <c r="I1090" s="206"/>
      <c r="J1090" s="206"/>
      <c r="K1090" s="206"/>
      <c r="L1090" s="206"/>
      <c r="M1090" s="206"/>
      <c r="N1090" s="206"/>
      <c r="O1090" s="206"/>
      <c r="P1090" s="206"/>
      <c r="Q1090" s="206"/>
      <c r="R1090" s="208"/>
      <c r="S1090" s="208"/>
      <c r="T1090" s="208"/>
      <c r="U1090" s="208"/>
    </row>
    <row r="1091" spans="1:21" ht="14.25" customHeight="1">
      <c r="A1091" s="206"/>
      <c r="B1091" s="206"/>
      <c r="C1091" s="207"/>
      <c r="D1091" s="206"/>
      <c r="E1091" s="206"/>
      <c r="F1091" s="207"/>
      <c r="G1091" s="206"/>
      <c r="H1091" s="206"/>
      <c r="I1091" s="206"/>
      <c r="J1091" s="206"/>
      <c r="K1091" s="206"/>
      <c r="L1091" s="206"/>
      <c r="M1091" s="206"/>
      <c r="N1091" s="206"/>
      <c r="O1091" s="206"/>
      <c r="P1091" s="206"/>
      <c r="Q1091" s="206"/>
      <c r="R1091" s="208"/>
      <c r="S1091" s="208"/>
      <c r="T1091" s="208"/>
      <c r="U1091" s="208"/>
    </row>
    <row r="1092" spans="1:21" ht="14.25" customHeight="1">
      <c r="A1092" s="206"/>
      <c r="B1092" s="206"/>
      <c r="C1092" s="207"/>
      <c r="D1092" s="206"/>
      <c r="E1092" s="206"/>
      <c r="F1092" s="207"/>
      <c r="G1092" s="206"/>
      <c r="H1092" s="206"/>
      <c r="I1092" s="206"/>
      <c r="J1092" s="206"/>
      <c r="K1092" s="206"/>
      <c r="L1092" s="206"/>
      <c r="M1092" s="206"/>
      <c r="N1092" s="206"/>
      <c r="O1092" s="206"/>
      <c r="P1092" s="206"/>
      <c r="Q1092" s="206"/>
      <c r="R1092" s="208"/>
      <c r="S1092" s="208"/>
      <c r="T1092" s="208"/>
      <c r="U1092" s="208"/>
    </row>
    <row r="1093" spans="1:21" ht="14.25" customHeight="1">
      <c r="A1093" s="206"/>
      <c r="B1093" s="206"/>
      <c r="C1093" s="207"/>
      <c r="D1093" s="206"/>
      <c r="E1093" s="206"/>
      <c r="F1093" s="207"/>
      <c r="G1093" s="206"/>
      <c r="H1093" s="206"/>
      <c r="I1093" s="206"/>
      <c r="J1093" s="206"/>
      <c r="K1093" s="206"/>
      <c r="L1093" s="206"/>
      <c r="M1093" s="206"/>
      <c r="N1093" s="206"/>
      <c r="O1093" s="206"/>
      <c r="P1093" s="206"/>
      <c r="Q1093" s="206"/>
      <c r="R1093" s="208"/>
      <c r="S1093" s="208"/>
      <c r="T1093" s="208"/>
      <c r="U1093" s="208"/>
    </row>
    <row r="1094" spans="1:21" ht="14.25" customHeight="1">
      <c r="A1094" s="206"/>
      <c r="B1094" s="206"/>
      <c r="C1094" s="207"/>
      <c r="D1094" s="206"/>
      <c r="E1094" s="206"/>
      <c r="F1094" s="207"/>
      <c r="G1094" s="206"/>
      <c r="H1094" s="206"/>
      <c r="I1094" s="206"/>
      <c r="J1094" s="206"/>
      <c r="K1094" s="206"/>
      <c r="L1094" s="206"/>
      <c r="M1094" s="206"/>
      <c r="N1094" s="206"/>
      <c r="O1094" s="206"/>
      <c r="P1094" s="206"/>
      <c r="Q1094" s="206"/>
      <c r="R1094" s="208"/>
      <c r="S1094" s="208"/>
      <c r="T1094" s="208"/>
      <c r="U1094" s="208"/>
    </row>
    <row r="1095" spans="1:21" ht="14.25" customHeight="1">
      <c r="A1095" s="206"/>
      <c r="B1095" s="206"/>
      <c r="C1095" s="207"/>
      <c r="D1095" s="206"/>
      <c r="E1095" s="206"/>
      <c r="F1095" s="207"/>
      <c r="G1095" s="206"/>
      <c r="H1095" s="206"/>
      <c r="I1095" s="206"/>
      <c r="J1095" s="206"/>
      <c r="K1095" s="206"/>
      <c r="L1095" s="206"/>
      <c r="M1095" s="206"/>
      <c r="N1095" s="206"/>
      <c r="O1095" s="206"/>
      <c r="P1095" s="206"/>
      <c r="Q1095" s="206"/>
      <c r="R1095" s="208"/>
      <c r="S1095" s="208"/>
      <c r="T1095" s="208"/>
      <c r="U1095" s="208"/>
    </row>
    <row r="1096" spans="1:21" ht="14.25" customHeight="1">
      <c r="A1096" s="206"/>
      <c r="B1096" s="206"/>
      <c r="C1096" s="207"/>
      <c r="D1096" s="206"/>
      <c r="E1096" s="206"/>
      <c r="F1096" s="207"/>
      <c r="G1096" s="206"/>
      <c r="H1096" s="206"/>
      <c r="I1096" s="206"/>
      <c r="J1096" s="206"/>
      <c r="K1096" s="206"/>
      <c r="L1096" s="206"/>
      <c r="M1096" s="206"/>
      <c r="N1096" s="206"/>
      <c r="O1096" s="206"/>
      <c r="P1096" s="206"/>
      <c r="Q1096" s="206"/>
      <c r="R1096" s="208"/>
      <c r="S1096" s="208"/>
      <c r="T1096" s="208"/>
      <c r="U1096" s="208"/>
    </row>
    <row r="1097" spans="1:21" ht="14.25" customHeight="1">
      <c r="A1097" s="206"/>
      <c r="B1097" s="206"/>
      <c r="C1097" s="207"/>
      <c r="D1097" s="206"/>
      <c r="E1097" s="206"/>
      <c r="F1097" s="207"/>
      <c r="G1097" s="206"/>
      <c r="H1097" s="206"/>
      <c r="I1097" s="206"/>
      <c r="J1097" s="206"/>
      <c r="K1097" s="206"/>
      <c r="L1097" s="206"/>
      <c r="M1097" s="206"/>
      <c r="N1097" s="206"/>
      <c r="O1097" s="206"/>
      <c r="P1097" s="206"/>
      <c r="Q1097" s="206"/>
      <c r="R1097" s="208"/>
      <c r="S1097" s="208"/>
      <c r="T1097" s="208"/>
      <c r="U1097" s="208"/>
    </row>
    <row r="1098" spans="1:21" ht="14.25" customHeight="1">
      <c r="A1098" s="206"/>
      <c r="B1098" s="206"/>
      <c r="C1098" s="207"/>
      <c r="D1098" s="206"/>
      <c r="E1098" s="206"/>
      <c r="F1098" s="207"/>
      <c r="G1098" s="206"/>
      <c r="H1098" s="206"/>
      <c r="I1098" s="206"/>
      <c r="J1098" s="206"/>
      <c r="K1098" s="206"/>
      <c r="L1098" s="206"/>
      <c r="M1098" s="206"/>
      <c r="N1098" s="206"/>
      <c r="O1098" s="206"/>
      <c r="P1098" s="206"/>
      <c r="Q1098" s="206"/>
      <c r="R1098" s="208"/>
      <c r="S1098" s="208"/>
      <c r="T1098" s="208"/>
      <c r="U1098" s="208"/>
    </row>
    <row r="1099" spans="1:21" ht="14.25" customHeight="1">
      <c r="A1099" s="206"/>
      <c r="B1099" s="206"/>
      <c r="C1099" s="207"/>
      <c r="D1099" s="206"/>
      <c r="E1099" s="206"/>
      <c r="F1099" s="207"/>
      <c r="G1099" s="206"/>
      <c r="H1099" s="206"/>
      <c r="I1099" s="206"/>
      <c r="J1099" s="206"/>
      <c r="K1099" s="206"/>
      <c r="L1099" s="206"/>
      <c r="M1099" s="206"/>
      <c r="N1099" s="206"/>
      <c r="O1099" s="206"/>
      <c r="P1099" s="206"/>
      <c r="Q1099" s="206"/>
      <c r="R1099" s="208"/>
      <c r="S1099" s="208"/>
      <c r="T1099" s="208"/>
      <c r="U1099" s="208"/>
    </row>
    <row r="1100" spans="1:21" ht="14.25" customHeight="1">
      <c r="A1100" s="206"/>
      <c r="B1100" s="206"/>
      <c r="C1100" s="207"/>
      <c r="D1100" s="206"/>
      <c r="E1100" s="206"/>
      <c r="F1100" s="207"/>
      <c r="G1100" s="206"/>
      <c r="H1100" s="206"/>
      <c r="I1100" s="206"/>
      <c r="J1100" s="206"/>
      <c r="K1100" s="206"/>
      <c r="L1100" s="206"/>
      <c r="M1100" s="206"/>
      <c r="N1100" s="206"/>
      <c r="O1100" s="206"/>
      <c r="P1100" s="206"/>
      <c r="Q1100" s="206"/>
      <c r="R1100" s="208"/>
      <c r="S1100" s="208"/>
      <c r="T1100" s="208"/>
      <c r="U1100" s="208"/>
    </row>
    <row r="1101" spans="1:21" ht="14.25" customHeight="1">
      <c r="A1101" s="206"/>
      <c r="B1101" s="206"/>
      <c r="C1101" s="207"/>
      <c r="D1101" s="206"/>
      <c r="E1101" s="206"/>
      <c r="F1101" s="207"/>
      <c r="G1101" s="206"/>
      <c r="H1101" s="206"/>
      <c r="I1101" s="206"/>
      <c r="J1101" s="206"/>
      <c r="K1101" s="206"/>
      <c r="L1101" s="206"/>
      <c r="M1101" s="206"/>
      <c r="N1101" s="206"/>
      <c r="O1101" s="206"/>
      <c r="P1101" s="206"/>
      <c r="Q1101" s="206"/>
      <c r="R1101" s="208"/>
      <c r="S1101" s="208"/>
      <c r="T1101" s="208"/>
      <c r="U1101" s="208"/>
    </row>
    <row r="1102" spans="1:21" ht="14.25" customHeight="1">
      <c r="A1102" s="206"/>
      <c r="B1102" s="206"/>
      <c r="C1102" s="207"/>
      <c r="D1102" s="206"/>
      <c r="E1102" s="206"/>
      <c r="F1102" s="207"/>
      <c r="G1102" s="206"/>
      <c r="H1102" s="206"/>
      <c r="I1102" s="206"/>
      <c r="J1102" s="206"/>
      <c r="K1102" s="206"/>
      <c r="L1102" s="206"/>
      <c r="M1102" s="206"/>
      <c r="N1102" s="206"/>
      <c r="O1102" s="206"/>
      <c r="P1102" s="206"/>
      <c r="Q1102" s="206"/>
      <c r="R1102" s="208"/>
      <c r="S1102" s="208"/>
      <c r="T1102" s="208"/>
      <c r="U1102" s="208"/>
    </row>
    <row r="1103" spans="1:21" ht="14.25" customHeight="1">
      <c r="A1103" s="206"/>
      <c r="B1103" s="206"/>
      <c r="C1103" s="207"/>
      <c r="D1103" s="206"/>
      <c r="E1103" s="206"/>
      <c r="F1103" s="207"/>
      <c r="G1103" s="206"/>
      <c r="H1103" s="206"/>
      <c r="I1103" s="206"/>
      <c r="J1103" s="206"/>
      <c r="K1103" s="206"/>
      <c r="L1103" s="206"/>
      <c r="M1103" s="206"/>
      <c r="N1103" s="206"/>
      <c r="O1103" s="206"/>
      <c r="P1103" s="206"/>
      <c r="Q1103" s="206"/>
      <c r="R1103" s="208"/>
      <c r="S1103" s="208"/>
      <c r="T1103" s="208"/>
      <c r="U1103" s="208"/>
    </row>
    <row r="1104" spans="1:21" ht="14.25" customHeight="1">
      <c r="A1104" s="206"/>
      <c r="B1104" s="206"/>
      <c r="C1104" s="207"/>
      <c r="D1104" s="206"/>
      <c r="E1104" s="206"/>
      <c r="F1104" s="207"/>
      <c r="G1104" s="206"/>
      <c r="H1104" s="206"/>
      <c r="I1104" s="206"/>
      <c r="J1104" s="206"/>
      <c r="K1104" s="206"/>
      <c r="L1104" s="206"/>
      <c r="M1104" s="206"/>
      <c r="N1104" s="206"/>
      <c r="O1104" s="206"/>
      <c r="P1104" s="206"/>
      <c r="Q1104" s="206"/>
      <c r="R1104" s="208"/>
      <c r="S1104" s="208"/>
      <c r="T1104" s="208"/>
      <c r="U1104" s="208"/>
    </row>
    <row r="1105" spans="1:21" ht="14.25" customHeight="1">
      <c r="A1105" s="206"/>
      <c r="B1105" s="206"/>
      <c r="C1105" s="207"/>
      <c r="D1105" s="206"/>
      <c r="E1105" s="206"/>
      <c r="F1105" s="207"/>
      <c r="G1105" s="206"/>
      <c r="H1105" s="206"/>
      <c r="I1105" s="206"/>
      <c r="J1105" s="206"/>
      <c r="K1105" s="206"/>
      <c r="L1105" s="206"/>
      <c r="M1105" s="206"/>
      <c r="N1105" s="206"/>
      <c r="O1105" s="206"/>
      <c r="P1105" s="206"/>
      <c r="Q1105" s="206"/>
      <c r="R1105" s="208"/>
      <c r="S1105" s="208"/>
      <c r="T1105" s="208"/>
      <c r="U1105" s="208"/>
    </row>
    <row r="1106" spans="1:21" ht="14.25" customHeight="1">
      <c r="A1106" s="206"/>
      <c r="B1106" s="206"/>
      <c r="C1106" s="207"/>
      <c r="D1106" s="206"/>
      <c r="E1106" s="206"/>
      <c r="F1106" s="207"/>
      <c r="G1106" s="206"/>
      <c r="H1106" s="206"/>
      <c r="I1106" s="206"/>
      <c r="J1106" s="206"/>
      <c r="K1106" s="206"/>
      <c r="L1106" s="206"/>
      <c r="M1106" s="206"/>
      <c r="N1106" s="206"/>
      <c r="O1106" s="206"/>
      <c r="P1106" s="206"/>
      <c r="Q1106" s="206"/>
      <c r="R1106" s="208"/>
      <c r="S1106" s="208"/>
      <c r="T1106" s="208"/>
      <c r="U1106" s="208"/>
    </row>
    <row r="1107" spans="1:21" ht="14.25" customHeight="1">
      <c r="A1107" s="206"/>
      <c r="B1107" s="206"/>
      <c r="C1107" s="207"/>
      <c r="D1107" s="206"/>
      <c r="E1107" s="206"/>
      <c r="F1107" s="207"/>
      <c r="G1107" s="206"/>
      <c r="H1107" s="206"/>
      <c r="I1107" s="206"/>
      <c r="J1107" s="206"/>
      <c r="K1107" s="206"/>
      <c r="L1107" s="206"/>
      <c r="M1107" s="206"/>
      <c r="N1107" s="206"/>
      <c r="O1107" s="206"/>
      <c r="P1107" s="206"/>
      <c r="Q1107" s="206"/>
      <c r="R1107" s="208"/>
      <c r="S1107" s="208"/>
      <c r="T1107" s="208"/>
      <c r="U1107" s="208"/>
    </row>
    <row r="1108" spans="1:21" ht="14.25" customHeight="1">
      <c r="A1108" s="206"/>
      <c r="B1108" s="206"/>
      <c r="C1108" s="207"/>
      <c r="D1108" s="206"/>
      <c r="E1108" s="206"/>
      <c r="F1108" s="207"/>
      <c r="G1108" s="206"/>
      <c r="H1108" s="206"/>
      <c r="I1108" s="206"/>
      <c r="J1108" s="206"/>
      <c r="K1108" s="206"/>
      <c r="L1108" s="206"/>
      <c r="M1108" s="206"/>
      <c r="N1108" s="206"/>
      <c r="O1108" s="206"/>
      <c r="P1108" s="206"/>
      <c r="Q1108" s="206"/>
      <c r="R1108" s="208"/>
      <c r="S1108" s="208"/>
      <c r="T1108" s="208"/>
      <c r="U1108" s="208"/>
    </row>
    <row r="1109" spans="1:21" ht="14.25" customHeight="1">
      <c r="A1109" s="206"/>
      <c r="B1109" s="206"/>
      <c r="C1109" s="207"/>
      <c r="D1109" s="206"/>
      <c r="E1109" s="206"/>
      <c r="F1109" s="207"/>
      <c r="G1109" s="206"/>
      <c r="H1109" s="206"/>
      <c r="I1109" s="206"/>
      <c r="J1109" s="206"/>
      <c r="K1109" s="206"/>
      <c r="L1109" s="206"/>
      <c r="M1109" s="206"/>
      <c r="N1109" s="206"/>
      <c r="O1109" s="206"/>
      <c r="P1109" s="206"/>
      <c r="Q1109" s="206"/>
      <c r="R1109" s="208"/>
      <c r="S1109" s="208"/>
      <c r="T1109" s="208"/>
      <c r="U1109" s="208"/>
    </row>
    <row r="1110" spans="1:21" ht="14.25" customHeight="1">
      <c r="A1110" s="206"/>
      <c r="B1110" s="206"/>
      <c r="C1110" s="207"/>
      <c r="D1110" s="206"/>
      <c r="E1110" s="206"/>
      <c r="F1110" s="207"/>
      <c r="G1110" s="206"/>
      <c r="H1110" s="206"/>
      <c r="I1110" s="206"/>
      <c r="J1110" s="206"/>
      <c r="K1110" s="206"/>
      <c r="L1110" s="206"/>
      <c r="M1110" s="206"/>
      <c r="N1110" s="206"/>
      <c r="O1110" s="206"/>
      <c r="P1110" s="206"/>
      <c r="Q1110" s="206"/>
      <c r="R1110" s="208"/>
      <c r="S1110" s="208"/>
      <c r="T1110" s="208"/>
      <c r="U1110" s="208"/>
    </row>
    <row r="1111" spans="1:21" ht="14.25" customHeight="1">
      <c r="A1111" s="206"/>
      <c r="B1111" s="206"/>
      <c r="C1111" s="207"/>
      <c r="D1111" s="206"/>
      <c r="E1111" s="206"/>
      <c r="F1111" s="207"/>
      <c r="G1111" s="206"/>
      <c r="H1111" s="206"/>
      <c r="I1111" s="206"/>
      <c r="J1111" s="206"/>
      <c r="K1111" s="206"/>
      <c r="L1111" s="206"/>
      <c r="M1111" s="206"/>
      <c r="N1111" s="206"/>
      <c r="O1111" s="206"/>
      <c r="P1111" s="206"/>
      <c r="Q1111" s="206"/>
      <c r="R1111" s="208"/>
      <c r="S1111" s="208"/>
      <c r="T1111" s="208"/>
      <c r="U1111" s="208"/>
    </row>
    <row r="1112" spans="1:21" ht="14.25" customHeight="1">
      <c r="A1112" s="206"/>
      <c r="B1112" s="206"/>
      <c r="C1112" s="207"/>
      <c r="D1112" s="206"/>
      <c r="E1112" s="206"/>
      <c r="F1112" s="207"/>
      <c r="G1112" s="206"/>
      <c r="H1112" s="206"/>
      <c r="I1112" s="206"/>
      <c r="J1112" s="206"/>
      <c r="K1112" s="206"/>
      <c r="L1112" s="206"/>
      <c r="M1112" s="206"/>
      <c r="N1112" s="206"/>
      <c r="O1112" s="206"/>
      <c r="P1112" s="206"/>
      <c r="Q1112" s="206"/>
      <c r="R1112" s="208"/>
      <c r="S1112" s="208"/>
      <c r="T1112" s="208"/>
      <c r="U1112" s="208"/>
    </row>
    <row r="1113" spans="1:21" ht="14.25" customHeight="1">
      <c r="A1113" s="206"/>
      <c r="B1113" s="206"/>
      <c r="C1113" s="207"/>
      <c r="D1113" s="206"/>
      <c r="E1113" s="206"/>
      <c r="F1113" s="207"/>
      <c r="G1113" s="206"/>
      <c r="H1113" s="206"/>
      <c r="I1113" s="206"/>
      <c r="J1113" s="206"/>
      <c r="K1113" s="206"/>
      <c r="L1113" s="206"/>
      <c r="M1113" s="206"/>
      <c r="N1113" s="206"/>
      <c r="O1113" s="206"/>
      <c r="P1113" s="206"/>
      <c r="Q1113" s="206"/>
      <c r="R1113" s="208"/>
      <c r="S1113" s="208"/>
      <c r="T1113" s="208"/>
      <c r="U1113" s="208"/>
    </row>
    <row r="1114" spans="1:21" ht="14.25" customHeight="1">
      <c r="A1114" s="206"/>
      <c r="B1114" s="206"/>
      <c r="C1114" s="207"/>
      <c r="D1114" s="206"/>
      <c r="E1114" s="206"/>
      <c r="F1114" s="207"/>
      <c r="G1114" s="206"/>
      <c r="H1114" s="206"/>
      <c r="I1114" s="206"/>
      <c r="J1114" s="206"/>
      <c r="K1114" s="206"/>
      <c r="L1114" s="206"/>
      <c r="M1114" s="206"/>
      <c r="N1114" s="206"/>
      <c r="O1114" s="206"/>
      <c r="P1114" s="206"/>
      <c r="Q1114" s="206"/>
      <c r="R1114" s="208"/>
      <c r="S1114" s="208"/>
      <c r="T1114" s="208"/>
      <c r="U1114" s="208"/>
    </row>
    <row r="1115" spans="1:21" ht="14.25" customHeight="1">
      <c r="A1115" s="206"/>
      <c r="B1115" s="206"/>
      <c r="C1115" s="207"/>
      <c r="D1115" s="206"/>
      <c r="E1115" s="206"/>
      <c r="F1115" s="207"/>
      <c r="G1115" s="206"/>
      <c r="H1115" s="206"/>
      <c r="I1115" s="206"/>
      <c r="J1115" s="206"/>
      <c r="K1115" s="206"/>
      <c r="L1115" s="206"/>
      <c r="M1115" s="206"/>
      <c r="N1115" s="206"/>
      <c r="O1115" s="206"/>
      <c r="P1115" s="206"/>
      <c r="Q1115" s="206"/>
      <c r="R1115" s="208"/>
      <c r="S1115" s="208"/>
      <c r="T1115" s="208"/>
      <c r="U1115" s="208"/>
    </row>
    <row r="1116" spans="1:21" ht="14.25" customHeight="1">
      <c r="A1116" s="206"/>
      <c r="B1116" s="206"/>
      <c r="C1116" s="207"/>
      <c r="D1116" s="206"/>
      <c r="E1116" s="206"/>
      <c r="F1116" s="207"/>
      <c r="G1116" s="206"/>
      <c r="H1116" s="206"/>
      <c r="I1116" s="206"/>
      <c r="J1116" s="206"/>
      <c r="K1116" s="206"/>
      <c r="L1116" s="206"/>
      <c r="M1116" s="206"/>
      <c r="N1116" s="206"/>
      <c r="O1116" s="206"/>
      <c r="P1116" s="206"/>
      <c r="Q1116" s="206"/>
      <c r="R1116" s="208"/>
      <c r="S1116" s="208"/>
      <c r="T1116" s="208"/>
      <c r="U1116" s="208"/>
    </row>
    <row r="1117" spans="1:21" ht="14.25" customHeight="1">
      <c r="A1117" s="206"/>
      <c r="B1117" s="206"/>
      <c r="C1117" s="207"/>
      <c r="D1117" s="206"/>
      <c r="E1117" s="206"/>
      <c r="F1117" s="207"/>
      <c r="G1117" s="206"/>
      <c r="H1117" s="206"/>
      <c r="I1117" s="206"/>
      <c r="J1117" s="206"/>
      <c r="K1117" s="206"/>
      <c r="L1117" s="206"/>
      <c r="M1117" s="206"/>
      <c r="N1117" s="206"/>
      <c r="O1117" s="206"/>
      <c r="P1117" s="206"/>
      <c r="Q1117" s="206"/>
      <c r="R1117" s="208"/>
      <c r="S1117" s="208"/>
      <c r="T1117" s="208"/>
      <c r="U1117" s="208"/>
    </row>
    <row r="1118" spans="1:21" ht="14.25" customHeight="1">
      <c r="A1118" s="206"/>
      <c r="B1118" s="206"/>
      <c r="C1118" s="207"/>
      <c r="D1118" s="206"/>
      <c r="E1118" s="206"/>
      <c r="F1118" s="207"/>
      <c r="G1118" s="206"/>
      <c r="H1118" s="206"/>
      <c r="I1118" s="206"/>
      <c r="J1118" s="206"/>
      <c r="K1118" s="206"/>
      <c r="L1118" s="206"/>
      <c r="M1118" s="206"/>
      <c r="N1118" s="206"/>
      <c r="O1118" s="206"/>
      <c r="P1118" s="206"/>
      <c r="Q1118" s="206"/>
      <c r="R1118" s="208"/>
      <c r="S1118" s="208"/>
      <c r="T1118" s="208"/>
      <c r="U1118" s="208"/>
    </row>
    <row r="1119" spans="1:21" ht="14.25" customHeight="1">
      <c r="A1119" s="206"/>
      <c r="B1119" s="206"/>
      <c r="C1119" s="207"/>
      <c r="D1119" s="206"/>
      <c r="E1119" s="206"/>
      <c r="F1119" s="207"/>
      <c r="G1119" s="206"/>
      <c r="H1119" s="206"/>
      <c r="I1119" s="206"/>
      <c r="J1119" s="206"/>
      <c r="K1119" s="206"/>
      <c r="L1119" s="206"/>
      <c r="M1119" s="206"/>
      <c r="N1119" s="206"/>
      <c r="O1119" s="206"/>
      <c r="P1119" s="206"/>
      <c r="Q1119" s="206"/>
      <c r="R1119" s="208"/>
      <c r="S1119" s="208"/>
      <c r="T1119" s="208"/>
      <c r="U1119" s="208"/>
    </row>
    <row r="1120" spans="1:21" ht="14.25" customHeight="1">
      <c r="A1120" s="206"/>
      <c r="B1120" s="206"/>
      <c r="C1120" s="207"/>
      <c r="D1120" s="206"/>
      <c r="E1120" s="206"/>
      <c r="F1120" s="207"/>
      <c r="G1120" s="206"/>
      <c r="H1120" s="206"/>
      <c r="I1120" s="206"/>
      <c r="J1120" s="206"/>
      <c r="K1120" s="206"/>
      <c r="L1120" s="206"/>
      <c r="M1120" s="206"/>
      <c r="N1120" s="206"/>
      <c r="O1120" s="206"/>
      <c r="P1120" s="206"/>
      <c r="Q1120" s="206"/>
      <c r="R1120" s="208"/>
      <c r="S1120" s="208"/>
      <c r="T1120" s="208"/>
      <c r="U1120" s="208"/>
    </row>
    <row r="1121" spans="1:21" ht="14.25" customHeight="1">
      <c r="A1121" s="206"/>
      <c r="B1121" s="206"/>
      <c r="C1121" s="207"/>
      <c r="D1121" s="206"/>
      <c r="E1121" s="206"/>
      <c r="F1121" s="207"/>
      <c r="G1121" s="206"/>
      <c r="H1121" s="206"/>
      <c r="I1121" s="206"/>
      <c r="J1121" s="206"/>
      <c r="K1121" s="206"/>
      <c r="L1121" s="206"/>
      <c r="M1121" s="206"/>
      <c r="N1121" s="206"/>
      <c r="O1121" s="206"/>
      <c r="P1121" s="206"/>
      <c r="Q1121" s="206"/>
      <c r="R1121" s="208"/>
      <c r="S1121" s="208"/>
      <c r="T1121" s="208"/>
      <c r="U1121" s="208"/>
    </row>
    <row r="1122" spans="1:21" ht="14.25" customHeight="1">
      <c r="A1122" s="206"/>
      <c r="B1122" s="206"/>
      <c r="C1122" s="207"/>
      <c r="D1122" s="206"/>
      <c r="E1122" s="206"/>
      <c r="F1122" s="207"/>
      <c r="G1122" s="206"/>
      <c r="H1122" s="206"/>
      <c r="I1122" s="206"/>
      <c r="J1122" s="206"/>
      <c r="K1122" s="206"/>
      <c r="L1122" s="206"/>
      <c r="M1122" s="206"/>
      <c r="N1122" s="206"/>
      <c r="O1122" s="206"/>
      <c r="P1122" s="206"/>
      <c r="Q1122" s="206"/>
      <c r="R1122" s="208"/>
      <c r="S1122" s="208"/>
      <c r="T1122" s="208"/>
      <c r="U1122" s="208"/>
    </row>
    <row r="1123" spans="1:21" ht="14.25" customHeight="1">
      <c r="A1123" s="206"/>
      <c r="B1123" s="206"/>
      <c r="C1123" s="207"/>
      <c r="D1123" s="206"/>
      <c r="E1123" s="206"/>
      <c r="F1123" s="207"/>
      <c r="G1123" s="206"/>
      <c r="H1123" s="206"/>
      <c r="I1123" s="206"/>
      <c r="J1123" s="206"/>
      <c r="K1123" s="206"/>
      <c r="L1123" s="206"/>
      <c r="M1123" s="206"/>
      <c r="N1123" s="206"/>
      <c r="O1123" s="206"/>
      <c r="P1123" s="206"/>
      <c r="Q1123" s="206"/>
      <c r="R1123" s="208"/>
      <c r="S1123" s="208"/>
      <c r="T1123" s="208"/>
      <c r="U1123" s="208"/>
    </row>
    <row r="1124" spans="1:21" ht="14.25" customHeight="1">
      <c r="A1124" s="206"/>
      <c r="B1124" s="206"/>
      <c r="C1124" s="207"/>
      <c r="D1124" s="206"/>
      <c r="E1124" s="206"/>
      <c r="F1124" s="207"/>
      <c r="G1124" s="206"/>
      <c r="H1124" s="206"/>
      <c r="I1124" s="206"/>
      <c r="J1124" s="206"/>
      <c r="K1124" s="206"/>
      <c r="L1124" s="206"/>
      <c r="M1124" s="206"/>
      <c r="N1124" s="206"/>
      <c r="O1124" s="206"/>
      <c r="P1124" s="206"/>
      <c r="Q1124" s="206"/>
      <c r="R1124" s="208"/>
      <c r="S1124" s="208"/>
      <c r="T1124" s="208"/>
      <c r="U1124" s="208"/>
    </row>
    <row r="1125" spans="1:21" ht="14.25" customHeight="1">
      <c r="A1125" s="206"/>
      <c r="B1125" s="206"/>
      <c r="C1125" s="207"/>
      <c r="D1125" s="206"/>
      <c r="E1125" s="206"/>
      <c r="F1125" s="207"/>
      <c r="G1125" s="206"/>
      <c r="H1125" s="206"/>
      <c r="I1125" s="206"/>
      <c r="J1125" s="206"/>
      <c r="K1125" s="206"/>
      <c r="L1125" s="206"/>
      <c r="M1125" s="206"/>
      <c r="N1125" s="206"/>
      <c r="O1125" s="206"/>
      <c r="P1125" s="206"/>
      <c r="Q1125" s="206"/>
      <c r="R1125" s="208"/>
      <c r="S1125" s="208"/>
      <c r="T1125" s="208"/>
      <c r="U1125" s="208"/>
    </row>
    <row r="1126" spans="1:21" ht="14.25" customHeight="1">
      <c r="A1126" s="206"/>
      <c r="B1126" s="206"/>
      <c r="C1126" s="207"/>
      <c r="D1126" s="206"/>
      <c r="E1126" s="206"/>
      <c r="F1126" s="207"/>
      <c r="G1126" s="206"/>
      <c r="H1126" s="206"/>
      <c r="I1126" s="206"/>
      <c r="J1126" s="206"/>
      <c r="K1126" s="206"/>
      <c r="L1126" s="206"/>
      <c r="M1126" s="206"/>
      <c r="N1126" s="206"/>
      <c r="O1126" s="206"/>
      <c r="P1126" s="206"/>
      <c r="Q1126" s="206"/>
      <c r="R1126" s="208"/>
      <c r="S1126" s="208"/>
      <c r="T1126" s="208"/>
      <c r="U1126" s="208"/>
    </row>
    <row r="1127" spans="1:21" ht="14.25" customHeight="1">
      <c r="A1127" s="206"/>
      <c r="B1127" s="206"/>
      <c r="C1127" s="207"/>
      <c r="D1127" s="206"/>
      <c r="E1127" s="206"/>
      <c r="F1127" s="207"/>
      <c r="G1127" s="206"/>
      <c r="H1127" s="206"/>
      <c r="I1127" s="206"/>
      <c r="J1127" s="206"/>
      <c r="K1127" s="206"/>
      <c r="L1127" s="206"/>
      <c r="M1127" s="206"/>
      <c r="N1127" s="206"/>
      <c r="O1127" s="206"/>
      <c r="P1127" s="206"/>
      <c r="Q1127" s="206"/>
      <c r="R1127" s="208"/>
      <c r="S1127" s="208"/>
      <c r="T1127" s="208"/>
      <c r="U1127" s="208"/>
    </row>
    <row r="1128" spans="1:21" ht="14.25" customHeight="1">
      <c r="A1128" s="206"/>
      <c r="B1128" s="206"/>
      <c r="C1128" s="207"/>
      <c r="D1128" s="206"/>
      <c r="E1128" s="206"/>
      <c r="F1128" s="207"/>
      <c r="G1128" s="206"/>
      <c r="H1128" s="206"/>
      <c r="I1128" s="206"/>
      <c r="J1128" s="206"/>
      <c r="K1128" s="206"/>
      <c r="L1128" s="206"/>
      <c r="M1128" s="206"/>
      <c r="N1128" s="206"/>
      <c r="O1128" s="206"/>
      <c r="P1128" s="206"/>
      <c r="Q1128" s="206"/>
      <c r="R1128" s="208"/>
      <c r="S1128" s="208"/>
      <c r="T1128" s="208"/>
      <c r="U1128" s="208"/>
    </row>
    <row r="1129" spans="1:21" ht="14.25" customHeight="1">
      <c r="A1129" s="206"/>
      <c r="B1129" s="206"/>
      <c r="C1129" s="207"/>
      <c r="D1129" s="206"/>
      <c r="E1129" s="206"/>
      <c r="F1129" s="207"/>
      <c r="G1129" s="206"/>
      <c r="H1129" s="206"/>
      <c r="I1129" s="206"/>
      <c r="J1129" s="206"/>
      <c r="K1129" s="206"/>
      <c r="L1129" s="206"/>
      <c r="M1129" s="206"/>
      <c r="N1129" s="206"/>
      <c r="O1129" s="206"/>
      <c r="P1129" s="206"/>
      <c r="Q1129" s="206"/>
      <c r="R1129" s="208"/>
      <c r="S1129" s="208"/>
      <c r="T1129" s="208"/>
      <c r="U1129" s="208"/>
    </row>
    <row r="1130" spans="1:21" ht="14.25" customHeight="1">
      <c r="A1130" s="206"/>
      <c r="B1130" s="206"/>
      <c r="C1130" s="207"/>
      <c r="D1130" s="206"/>
      <c r="E1130" s="206"/>
      <c r="F1130" s="207"/>
      <c r="G1130" s="206"/>
      <c r="H1130" s="206"/>
      <c r="I1130" s="206"/>
      <c r="J1130" s="206"/>
      <c r="K1130" s="206"/>
      <c r="L1130" s="206"/>
      <c r="M1130" s="206"/>
      <c r="N1130" s="206"/>
      <c r="O1130" s="206"/>
      <c r="P1130" s="206"/>
      <c r="Q1130" s="206"/>
      <c r="R1130" s="208"/>
      <c r="S1130" s="208"/>
      <c r="T1130" s="208"/>
      <c r="U1130" s="208"/>
    </row>
    <row r="1131" spans="1:21" ht="14.25" customHeight="1">
      <c r="A1131" s="206"/>
      <c r="B1131" s="206"/>
      <c r="C1131" s="207"/>
      <c r="D1131" s="206"/>
      <c r="E1131" s="206"/>
      <c r="F1131" s="207"/>
      <c r="G1131" s="206"/>
      <c r="H1131" s="206"/>
      <c r="I1131" s="206"/>
      <c r="J1131" s="206"/>
      <c r="K1131" s="206"/>
      <c r="L1131" s="206"/>
      <c r="M1131" s="206"/>
      <c r="N1131" s="206"/>
      <c r="O1131" s="206"/>
      <c r="P1131" s="206"/>
      <c r="Q1131" s="206"/>
      <c r="R1131" s="208"/>
      <c r="S1131" s="208"/>
      <c r="T1131" s="208"/>
      <c r="U1131" s="208"/>
    </row>
    <row r="1132" spans="1:21" ht="14.25" customHeight="1">
      <c r="A1132" s="206"/>
      <c r="B1132" s="206"/>
      <c r="C1132" s="207"/>
      <c r="D1132" s="206"/>
      <c r="E1132" s="206"/>
      <c r="F1132" s="207"/>
      <c r="G1132" s="206"/>
      <c r="H1132" s="206"/>
      <c r="I1132" s="206"/>
      <c r="J1132" s="206"/>
      <c r="K1132" s="206"/>
      <c r="L1132" s="206"/>
      <c r="M1132" s="206"/>
      <c r="N1132" s="206"/>
      <c r="O1132" s="206"/>
      <c r="P1132" s="206"/>
      <c r="Q1132" s="206"/>
      <c r="R1132" s="208"/>
      <c r="S1132" s="208"/>
      <c r="T1132" s="208"/>
      <c r="U1132" s="208"/>
    </row>
    <row r="1133" spans="1:21" ht="14.25" customHeight="1">
      <c r="A1133" s="206"/>
      <c r="B1133" s="206"/>
      <c r="C1133" s="207"/>
      <c r="D1133" s="206"/>
      <c r="E1133" s="206"/>
      <c r="F1133" s="207"/>
      <c r="G1133" s="206"/>
      <c r="H1133" s="206"/>
      <c r="I1133" s="206"/>
      <c r="J1133" s="206"/>
      <c r="K1133" s="206"/>
      <c r="L1133" s="206"/>
      <c r="M1133" s="206"/>
      <c r="N1133" s="206"/>
      <c r="O1133" s="206"/>
      <c r="P1133" s="206"/>
      <c r="Q1133" s="206"/>
      <c r="R1133" s="208"/>
      <c r="S1133" s="208"/>
      <c r="T1133" s="208"/>
      <c r="U1133" s="208"/>
    </row>
    <row r="1134" spans="1:21" ht="14.25" customHeight="1">
      <c r="A1134" s="206"/>
      <c r="B1134" s="206"/>
      <c r="C1134" s="207"/>
      <c r="D1134" s="206"/>
      <c r="E1134" s="206"/>
      <c r="F1134" s="207"/>
      <c r="G1134" s="206"/>
      <c r="H1134" s="206"/>
      <c r="I1134" s="206"/>
      <c r="J1134" s="206"/>
      <c r="K1134" s="206"/>
      <c r="L1134" s="206"/>
      <c r="M1134" s="206"/>
      <c r="N1134" s="206"/>
      <c r="O1134" s="206"/>
      <c r="P1134" s="206"/>
      <c r="Q1134" s="206"/>
      <c r="R1134" s="208"/>
      <c r="S1134" s="208"/>
      <c r="T1134" s="208"/>
      <c r="U1134" s="208"/>
    </row>
    <row r="1135" spans="1:21" ht="14.25" customHeight="1">
      <c r="A1135" s="206"/>
      <c r="B1135" s="206"/>
      <c r="C1135" s="207"/>
      <c r="D1135" s="206"/>
      <c r="E1135" s="206"/>
      <c r="F1135" s="207"/>
      <c r="G1135" s="206"/>
      <c r="H1135" s="206"/>
      <c r="I1135" s="206"/>
      <c r="J1135" s="206"/>
      <c r="K1135" s="206"/>
      <c r="L1135" s="206"/>
      <c r="M1135" s="206"/>
      <c r="N1135" s="206"/>
      <c r="O1135" s="206"/>
      <c r="P1135" s="206"/>
      <c r="Q1135" s="206"/>
      <c r="R1135" s="208"/>
      <c r="S1135" s="208"/>
      <c r="T1135" s="208"/>
      <c r="U1135" s="208"/>
    </row>
    <row r="1136" spans="1:21" ht="14.25" customHeight="1">
      <c r="A1136" s="206"/>
      <c r="B1136" s="206"/>
      <c r="C1136" s="207"/>
      <c r="D1136" s="206"/>
      <c r="E1136" s="206"/>
      <c r="F1136" s="207"/>
      <c r="G1136" s="206"/>
      <c r="H1136" s="206"/>
      <c r="I1136" s="206"/>
      <c r="J1136" s="206"/>
      <c r="K1136" s="206"/>
      <c r="L1136" s="206"/>
      <c r="M1136" s="206"/>
      <c r="N1136" s="206"/>
      <c r="O1136" s="206"/>
      <c r="P1136" s="206"/>
      <c r="Q1136" s="206"/>
      <c r="R1136" s="208"/>
      <c r="S1136" s="208"/>
      <c r="T1136" s="208"/>
      <c r="U1136" s="208"/>
    </row>
    <row r="1137" spans="1:21" ht="14.25" customHeight="1">
      <c r="A1137" s="206"/>
      <c r="B1137" s="206"/>
      <c r="C1137" s="207"/>
      <c r="D1137" s="206"/>
      <c r="E1137" s="206"/>
      <c r="F1137" s="207"/>
      <c r="G1137" s="206"/>
      <c r="H1137" s="206"/>
      <c r="I1137" s="206"/>
      <c r="J1137" s="206"/>
      <c r="K1137" s="206"/>
      <c r="L1137" s="206"/>
      <c r="M1137" s="206"/>
      <c r="N1137" s="206"/>
      <c r="O1137" s="206"/>
      <c r="P1137" s="206"/>
      <c r="Q1137" s="206"/>
      <c r="R1137" s="208"/>
      <c r="S1137" s="208"/>
      <c r="T1137" s="208"/>
      <c r="U1137" s="208"/>
    </row>
    <row r="1138" spans="1:21" ht="14.25" customHeight="1">
      <c r="A1138" s="206"/>
      <c r="B1138" s="206"/>
      <c r="C1138" s="207"/>
      <c r="D1138" s="206"/>
      <c r="E1138" s="206"/>
      <c r="F1138" s="207"/>
      <c r="G1138" s="206"/>
      <c r="H1138" s="206"/>
      <c r="I1138" s="206"/>
      <c r="J1138" s="206"/>
      <c r="K1138" s="206"/>
      <c r="L1138" s="206"/>
      <c r="M1138" s="206"/>
      <c r="N1138" s="206"/>
      <c r="O1138" s="206"/>
      <c r="P1138" s="206"/>
      <c r="Q1138" s="206"/>
      <c r="R1138" s="208"/>
      <c r="S1138" s="208"/>
      <c r="T1138" s="208"/>
      <c r="U1138" s="208"/>
    </row>
    <row r="1139" spans="1:21" ht="14.25" customHeight="1">
      <c r="A1139" s="206"/>
      <c r="B1139" s="206"/>
      <c r="C1139" s="207"/>
      <c r="D1139" s="206"/>
      <c r="E1139" s="206"/>
      <c r="F1139" s="207"/>
      <c r="G1139" s="206"/>
      <c r="H1139" s="206"/>
      <c r="I1139" s="206"/>
      <c r="J1139" s="206"/>
      <c r="K1139" s="206"/>
      <c r="L1139" s="206"/>
      <c r="M1139" s="206"/>
      <c r="N1139" s="206"/>
      <c r="O1139" s="206"/>
      <c r="P1139" s="206"/>
      <c r="Q1139" s="206"/>
      <c r="R1139" s="208"/>
      <c r="S1139" s="208"/>
      <c r="T1139" s="208"/>
      <c r="U1139" s="208"/>
    </row>
    <row r="1140" spans="1:21" ht="14.25" customHeight="1">
      <c r="A1140" s="206"/>
      <c r="B1140" s="206"/>
      <c r="C1140" s="207"/>
      <c r="D1140" s="206"/>
      <c r="E1140" s="206"/>
      <c r="F1140" s="207"/>
      <c r="G1140" s="206"/>
      <c r="H1140" s="206"/>
      <c r="I1140" s="206"/>
      <c r="J1140" s="206"/>
      <c r="K1140" s="206"/>
      <c r="L1140" s="206"/>
      <c r="M1140" s="206"/>
      <c r="N1140" s="206"/>
      <c r="O1140" s="206"/>
      <c r="P1140" s="206"/>
      <c r="Q1140" s="206"/>
      <c r="R1140" s="208"/>
      <c r="S1140" s="208"/>
      <c r="T1140" s="208"/>
      <c r="U1140" s="208"/>
    </row>
    <row r="1141" spans="1:21" ht="14.25" customHeight="1">
      <c r="A1141" s="206"/>
      <c r="B1141" s="206"/>
      <c r="C1141" s="207"/>
      <c r="D1141" s="206"/>
      <c r="E1141" s="206"/>
      <c r="F1141" s="207"/>
      <c r="G1141" s="206"/>
      <c r="H1141" s="206"/>
      <c r="I1141" s="206"/>
      <c r="J1141" s="206"/>
      <c r="K1141" s="206"/>
      <c r="L1141" s="206"/>
      <c r="M1141" s="206"/>
      <c r="N1141" s="206"/>
      <c r="O1141" s="206"/>
      <c r="P1141" s="206"/>
      <c r="Q1141" s="206"/>
      <c r="R1141" s="208"/>
      <c r="S1141" s="208"/>
      <c r="T1141" s="208"/>
      <c r="U1141" s="208"/>
    </row>
    <row r="1142" spans="1:21" ht="14.25" customHeight="1">
      <c r="A1142" s="206"/>
      <c r="B1142" s="206"/>
      <c r="C1142" s="207"/>
      <c r="D1142" s="206"/>
      <c r="E1142" s="206"/>
      <c r="F1142" s="207"/>
      <c r="G1142" s="206"/>
      <c r="H1142" s="206"/>
      <c r="I1142" s="206"/>
      <c r="J1142" s="206"/>
      <c r="K1142" s="206"/>
      <c r="L1142" s="206"/>
      <c r="M1142" s="206"/>
      <c r="N1142" s="206"/>
      <c r="O1142" s="206"/>
      <c r="P1142" s="206"/>
      <c r="Q1142" s="206"/>
      <c r="R1142" s="208"/>
      <c r="S1142" s="208"/>
      <c r="T1142" s="208"/>
      <c r="U1142" s="208"/>
    </row>
    <row r="1143" spans="1:21" ht="14.25" customHeight="1">
      <c r="A1143" s="206"/>
      <c r="B1143" s="206"/>
      <c r="C1143" s="207"/>
      <c r="D1143" s="206"/>
      <c r="E1143" s="206"/>
      <c r="F1143" s="207"/>
      <c r="G1143" s="206"/>
      <c r="H1143" s="206"/>
      <c r="I1143" s="206"/>
      <c r="J1143" s="206"/>
      <c r="K1143" s="206"/>
      <c r="L1143" s="206"/>
      <c r="M1143" s="206"/>
      <c r="N1143" s="206"/>
      <c r="O1143" s="206"/>
      <c r="P1143" s="206"/>
      <c r="Q1143" s="206"/>
      <c r="R1143" s="208"/>
      <c r="S1143" s="208"/>
      <c r="T1143" s="208"/>
      <c r="U1143" s="208"/>
    </row>
    <row r="1144" spans="1:21" ht="14.25" customHeight="1">
      <c r="A1144" s="206"/>
      <c r="B1144" s="206"/>
      <c r="C1144" s="207"/>
      <c r="D1144" s="206"/>
      <c r="E1144" s="206"/>
      <c r="F1144" s="207"/>
      <c r="G1144" s="206"/>
      <c r="H1144" s="206"/>
      <c r="I1144" s="206"/>
      <c r="J1144" s="206"/>
      <c r="K1144" s="206"/>
      <c r="L1144" s="206"/>
      <c r="M1144" s="206"/>
      <c r="N1144" s="206"/>
      <c r="O1144" s="206"/>
      <c r="P1144" s="206"/>
      <c r="Q1144" s="206"/>
      <c r="R1144" s="208"/>
      <c r="S1144" s="208"/>
      <c r="T1144" s="208"/>
      <c r="U1144" s="208"/>
    </row>
    <row r="1145" spans="1:21" ht="14.25" customHeight="1">
      <c r="A1145" s="206"/>
      <c r="B1145" s="206"/>
      <c r="C1145" s="207"/>
      <c r="D1145" s="206"/>
      <c r="E1145" s="206"/>
      <c r="F1145" s="207"/>
      <c r="G1145" s="206"/>
      <c r="H1145" s="206"/>
      <c r="I1145" s="206"/>
      <c r="J1145" s="206"/>
      <c r="K1145" s="206"/>
      <c r="L1145" s="206"/>
      <c r="M1145" s="206"/>
      <c r="N1145" s="206"/>
      <c r="O1145" s="206"/>
      <c r="P1145" s="206"/>
      <c r="Q1145" s="206"/>
      <c r="R1145" s="208"/>
      <c r="S1145" s="208"/>
      <c r="T1145" s="208"/>
      <c r="U1145" s="208"/>
    </row>
    <row r="1146" spans="1:21" ht="14.25" customHeight="1">
      <c r="A1146" s="206"/>
      <c r="B1146" s="206"/>
      <c r="C1146" s="207"/>
      <c r="D1146" s="206"/>
      <c r="E1146" s="206"/>
      <c r="F1146" s="207"/>
      <c r="G1146" s="206"/>
      <c r="H1146" s="206"/>
      <c r="I1146" s="206"/>
      <c r="J1146" s="206"/>
      <c r="K1146" s="206"/>
      <c r="L1146" s="206"/>
      <c r="M1146" s="206"/>
      <c r="N1146" s="206"/>
      <c r="O1146" s="206"/>
      <c r="P1146" s="206"/>
      <c r="Q1146" s="206"/>
      <c r="R1146" s="208"/>
      <c r="S1146" s="208"/>
      <c r="T1146" s="208"/>
      <c r="U1146" s="208"/>
    </row>
    <row r="1147" spans="1:21" ht="14.25" customHeight="1">
      <c r="A1147" s="206"/>
      <c r="B1147" s="206"/>
      <c r="C1147" s="207"/>
      <c r="D1147" s="206"/>
      <c r="E1147" s="206"/>
      <c r="F1147" s="207"/>
      <c r="G1147" s="206"/>
      <c r="H1147" s="206"/>
      <c r="I1147" s="206"/>
      <c r="J1147" s="206"/>
      <c r="K1147" s="206"/>
      <c r="L1147" s="206"/>
      <c r="M1147" s="206"/>
      <c r="N1147" s="206"/>
      <c r="O1147" s="206"/>
      <c r="P1147" s="206"/>
      <c r="Q1147" s="206"/>
      <c r="R1147" s="208"/>
      <c r="S1147" s="208"/>
      <c r="T1147" s="208"/>
      <c r="U1147" s="208"/>
    </row>
    <row r="1148" spans="1:21" ht="14.25" customHeight="1">
      <c r="A1148" s="206"/>
      <c r="B1148" s="206"/>
      <c r="C1148" s="207"/>
      <c r="D1148" s="206"/>
      <c r="E1148" s="206"/>
      <c r="F1148" s="207"/>
      <c r="G1148" s="206"/>
      <c r="H1148" s="206"/>
      <c r="I1148" s="206"/>
      <c r="J1148" s="206"/>
      <c r="K1148" s="206"/>
      <c r="L1148" s="206"/>
      <c r="M1148" s="206"/>
      <c r="N1148" s="206"/>
      <c r="O1148" s="206"/>
      <c r="P1148" s="206"/>
      <c r="Q1148" s="206"/>
      <c r="R1148" s="208"/>
      <c r="S1148" s="208"/>
      <c r="T1148" s="208"/>
      <c r="U1148" s="208"/>
    </row>
    <row r="1149" spans="1:21" ht="14.25" customHeight="1">
      <c r="A1149" s="206"/>
      <c r="B1149" s="206"/>
      <c r="C1149" s="207"/>
      <c r="D1149" s="206"/>
      <c r="E1149" s="206"/>
      <c r="F1149" s="207"/>
      <c r="G1149" s="206"/>
      <c r="H1149" s="206"/>
      <c r="I1149" s="206"/>
      <c r="J1149" s="206"/>
      <c r="K1149" s="206"/>
      <c r="L1149" s="206"/>
      <c r="M1149" s="206"/>
      <c r="N1149" s="206"/>
      <c r="O1149" s="206"/>
      <c r="P1149" s="206"/>
      <c r="Q1149" s="206"/>
      <c r="R1149" s="208"/>
      <c r="S1149" s="208"/>
      <c r="T1149" s="208"/>
      <c r="U1149" s="208"/>
    </row>
    <row r="1150" spans="1:21" ht="14.25" customHeight="1">
      <c r="A1150" s="206"/>
      <c r="B1150" s="206"/>
      <c r="C1150" s="207"/>
      <c r="D1150" s="206"/>
      <c r="E1150" s="206"/>
      <c r="F1150" s="207"/>
      <c r="G1150" s="206"/>
      <c r="H1150" s="206"/>
      <c r="I1150" s="206"/>
      <c r="J1150" s="206"/>
      <c r="K1150" s="206"/>
      <c r="L1150" s="206"/>
      <c r="M1150" s="206"/>
      <c r="N1150" s="206"/>
      <c r="O1150" s="206"/>
      <c r="P1150" s="206"/>
      <c r="Q1150" s="206"/>
      <c r="R1150" s="208"/>
      <c r="S1150" s="208"/>
      <c r="T1150" s="208"/>
      <c r="U1150" s="208"/>
    </row>
    <row r="1151" spans="1:21" ht="14.25" customHeight="1">
      <c r="A1151" s="206"/>
      <c r="B1151" s="206"/>
      <c r="C1151" s="207"/>
      <c r="D1151" s="206"/>
      <c r="E1151" s="206"/>
      <c r="F1151" s="207"/>
      <c r="G1151" s="206"/>
      <c r="H1151" s="206"/>
      <c r="I1151" s="206"/>
      <c r="J1151" s="206"/>
      <c r="K1151" s="206"/>
      <c r="L1151" s="206"/>
      <c r="M1151" s="206"/>
      <c r="N1151" s="206"/>
      <c r="O1151" s="206"/>
      <c r="P1151" s="206"/>
      <c r="Q1151" s="206"/>
      <c r="R1151" s="208"/>
      <c r="S1151" s="208"/>
      <c r="T1151" s="208"/>
      <c r="U1151" s="208"/>
    </row>
    <row r="1152" spans="1:21" ht="14.25" customHeight="1">
      <c r="A1152" s="206"/>
      <c r="B1152" s="206"/>
      <c r="C1152" s="207"/>
      <c r="D1152" s="206"/>
      <c r="E1152" s="206"/>
      <c r="F1152" s="207"/>
      <c r="G1152" s="206"/>
      <c r="H1152" s="206"/>
      <c r="I1152" s="206"/>
      <c r="J1152" s="206"/>
      <c r="K1152" s="206"/>
      <c r="L1152" s="206"/>
      <c r="M1152" s="206"/>
      <c r="N1152" s="206"/>
      <c r="O1152" s="206"/>
      <c r="P1152" s="206"/>
      <c r="Q1152" s="206"/>
      <c r="R1152" s="208"/>
      <c r="S1152" s="208"/>
      <c r="T1152" s="208"/>
      <c r="U1152" s="208"/>
    </row>
    <row r="1153" spans="1:21" ht="14.25" customHeight="1">
      <c r="A1153" s="206"/>
      <c r="B1153" s="206"/>
      <c r="C1153" s="207"/>
      <c r="D1153" s="206"/>
      <c r="E1153" s="206"/>
      <c r="F1153" s="207"/>
      <c r="G1153" s="206"/>
      <c r="H1153" s="206"/>
      <c r="I1153" s="206"/>
      <c r="J1153" s="206"/>
      <c r="K1153" s="206"/>
      <c r="L1153" s="206"/>
      <c r="M1153" s="206"/>
      <c r="N1153" s="206"/>
      <c r="O1153" s="206"/>
      <c r="P1153" s="206"/>
      <c r="Q1153" s="206"/>
      <c r="R1153" s="208"/>
      <c r="S1153" s="208"/>
      <c r="T1153" s="208"/>
      <c r="U1153" s="208"/>
    </row>
    <row r="1154" spans="1:21" ht="14.25" customHeight="1">
      <c r="A1154" s="206"/>
      <c r="B1154" s="206"/>
      <c r="C1154" s="207"/>
      <c r="D1154" s="206"/>
      <c r="E1154" s="206"/>
      <c r="F1154" s="207"/>
      <c r="G1154" s="206"/>
      <c r="H1154" s="206"/>
      <c r="I1154" s="206"/>
      <c r="J1154" s="206"/>
      <c r="K1154" s="206"/>
      <c r="L1154" s="206"/>
      <c r="M1154" s="206"/>
      <c r="N1154" s="206"/>
      <c r="O1154" s="206"/>
      <c r="P1154" s="206"/>
      <c r="Q1154" s="206"/>
      <c r="R1154" s="208"/>
      <c r="S1154" s="208"/>
      <c r="T1154" s="208"/>
      <c r="U1154" s="208"/>
    </row>
    <row r="1155" spans="1:21" ht="14.25" customHeight="1">
      <c r="A1155" s="206"/>
      <c r="B1155" s="206"/>
      <c r="C1155" s="207"/>
      <c r="D1155" s="206"/>
      <c r="E1155" s="206"/>
      <c r="F1155" s="207"/>
      <c r="G1155" s="206"/>
      <c r="H1155" s="206"/>
      <c r="I1155" s="206"/>
      <c r="J1155" s="206"/>
      <c r="K1155" s="206"/>
      <c r="L1155" s="206"/>
      <c r="M1155" s="206"/>
      <c r="N1155" s="206"/>
      <c r="O1155" s="206"/>
      <c r="P1155" s="206"/>
      <c r="Q1155" s="206"/>
      <c r="R1155" s="208"/>
      <c r="S1155" s="208"/>
      <c r="T1155" s="208"/>
      <c r="U1155" s="208"/>
    </row>
    <row r="1156" spans="1:21" ht="14.25" customHeight="1">
      <c r="A1156" s="206"/>
      <c r="B1156" s="206"/>
      <c r="C1156" s="207"/>
      <c r="D1156" s="206"/>
      <c r="E1156" s="206"/>
      <c r="F1156" s="207"/>
      <c r="G1156" s="206"/>
      <c r="H1156" s="206"/>
      <c r="I1156" s="206"/>
      <c r="J1156" s="206"/>
      <c r="K1156" s="206"/>
      <c r="L1156" s="206"/>
      <c r="M1156" s="206"/>
      <c r="N1156" s="206"/>
      <c r="O1156" s="206"/>
      <c r="P1156" s="206"/>
      <c r="Q1156" s="206"/>
      <c r="R1156" s="208"/>
      <c r="S1156" s="208"/>
      <c r="T1156" s="208"/>
      <c r="U1156" s="208"/>
    </row>
    <row r="1157" spans="1:21" ht="14.25" customHeight="1">
      <c r="A1157" s="206"/>
      <c r="B1157" s="206"/>
      <c r="C1157" s="207"/>
      <c r="D1157" s="206"/>
      <c r="E1157" s="206"/>
      <c r="F1157" s="207"/>
      <c r="G1157" s="206"/>
      <c r="H1157" s="206"/>
      <c r="I1157" s="206"/>
      <c r="J1157" s="206"/>
      <c r="K1157" s="206"/>
      <c r="L1157" s="206"/>
      <c r="M1157" s="206"/>
      <c r="N1157" s="206"/>
      <c r="O1157" s="206"/>
      <c r="P1157" s="206"/>
      <c r="Q1157" s="206"/>
      <c r="R1157" s="208"/>
      <c r="S1157" s="208"/>
      <c r="T1157" s="208"/>
      <c r="U1157" s="208"/>
    </row>
    <row r="1158" spans="1:21" ht="14.25" customHeight="1">
      <c r="A1158" s="206"/>
      <c r="B1158" s="206"/>
      <c r="C1158" s="207"/>
      <c r="D1158" s="206"/>
      <c r="E1158" s="206"/>
      <c r="F1158" s="207"/>
      <c r="G1158" s="206"/>
      <c r="H1158" s="206"/>
      <c r="I1158" s="206"/>
      <c r="J1158" s="206"/>
      <c r="K1158" s="206"/>
      <c r="L1158" s="206"/>
      <c r="M1158" s="206"/>
      <c r="N1158" s="206"/>
      <c r="O1158" s="206"/>
      <c r="P1158" s="206"/>
      <c r="Q1158" s="206"/>
      <c r="R1158" s="208"/>
      <c r="S1158" s="208"/>
      <c r="T1158" s="208"/>
      <c r="U1158" s="208"/>
    </row>
    <row r="1159" spans="1:21" ht="14.25" customHeight="1">
      <c r="A1159" s="206"/>
      <c r="B1159" s="206"/>
      <c r="C1159" s="207"/>
      <c r="D1159" s="206"/>
      <c r="E1159" s="206"/>
      <c r="F1159" s="207"/>
      <c r="G1159" s="206"/>
      <c r="H1159" s="206"/>
      <c r="I1159" s="206"/>
      <c r="J1159" s="206"/>
      <c r="K1159" s="206"/>
      <c r="L1159" s="206"/>
      <c r="M1159" s="206"/>
      <c r="N1159" s="206"/>
      <c r="O1159" s="206"/>
      <c r="P1159" s="206"/>
      <c r="Q1159" s="206"/>
      <c r="R1159" s="208"/>
      <c r="S1159" s="208"/>
      <c r="T1159" s="208"/>
      <c r="U1159" s="208"/>
    </row>
    <row r="1160" spans="1:21" ht="14.25" customHeight="1">
      <c r="A1160" s="206"/>
      <c r="B1160" s="206"/>
      <c r="C1160" s="207"/>
      <c r="D1160" s="206"/>
      <c r="E1160" s="206"/>
      <c r="F1160" s="207"/>
      <c r="G1160" s="206"/>
      <c r="H1160" s="206"/>
      <c r="I1160" s="206"/>
      <c r="J1160" s="206"/>
      <c r="K1160" s="206"/>
      <c r="L1160" s="206"/>
      <c r="M1160" s="206"/>
      <c r="N1160" s="206"/>
      <c r="O1160" s="206"/>
      <c r="P1160" s="206"/>
      <c r="Q1160" s="206"/>
      <c r="R1160" s="208"/>
      <c r="S1160" s="208"/>
      <c r="T1160" s="208"/>
      <c r="U1160" s="208"/>
    </row>
    <row r="1161" spans="1:21" ht="14.25" customHeight="1">
      <c r="A1161" s="206"/>
      <c r="B1161" s="206"/>
      <c r="C1161" s="207"/>
      <c r="D1161" s="206"/>
      <c r="E1161" s="206"/>
      <c r="F1161" s="207"/>
      <c r="G1161" s="206"/>
      <c r="H1161" s="206"/>
      <c r="I1161" s="206"/>
      <c r="J1161" s="206"/>
      <c r="K1161" s="206"/>
      <c r="L1161" s="206"/>
      <c r="M1161" s="206"/>
      <c r="N1161" s="206"/>
      <c r="O1161" s="206"/>
      <c r="P1161" s="206"/>
      <c r="Q1161" s="206"/>
      <c r="R1161" s="208"/>
      <c r="S1161" s="208"/>
      <c r="T1161" s="208"/>
      <c r="U1161" s="208"/>
    </row>
    <row r="1162" spans="1:21" ht="14.25" customHeight="1">
      <c r="A1162" s="206"/>
      <c r="B1162" s="206"/>
      <c r="C1162" s="207"/>
      <c r="D1162" s="206"/>
      <c r="E1162" s="206"/>
      <c r="F1162" s="207"/>
      <c r="G1162" s="206"/>
      <c r="H1162" s="206"/>
      <c r="I1162" s="206"/>
      <c r="J1162" s="206"/>
      <c r="K1162" s="206"/>
      <c r="L1162" s="206"/>
      <c r="M1162" s="206"/>
      <c r="N1162" s="206"/>
      <c r="O1162" s="206"/>
      <c r="P1162" s="206"/>
      <c r="Q1162" s="206"/>
      <c r="R1162" s="208"/>
      <c r="S1162" s="208"/>
      <c r="T1162" s="208"/>
      <c r="U1162" s="208"/>
    </row>
    <row r="1163" spans="1:21" ht="14.25" customHeight="1">
      <c r="A1163" s="206"/>
      <c r="B1163" s="206"/>
      <c r="C1163" s="207"/>
      <c r="D1163" s="206"/>
      <c r="E1163" s="206"/>
      <c r="F1163" s="207"/>
      <c r="G1163" s="206"/>
      <c r="H1163" s="206"/>
      <c r="I1163" s="206"/>
      <c r="J1163" s="206"/>
      <c r="K1163" s="206"/>
      <c r="L1163" s="206"/>
      <c r="M1163" s="206"/>
      <c r="N1163" s="206"/>
      <c r="O1163" s="206"/>
      <c r="P1163" s="206"/>
      <c r="Q1163" s="206"/>
      <c r="R1163" s="208"/>
      <c r="S1163" s="208"/>
      <c r="T1163" s="208"/>
      <c r="U1163" s="208"/>
    </row>
    <row r="1164" spans="1:21" ht="14.25" customHeight="1">
      <c r="A1164" s="206"/>
      <c r="B1164" s="206"/>
      <c r="C1164" s="207"/>
      <c r="D1164" s="206"/>
      <c r="E1164" s="206"/>
      <c r="F1164" s="207"/>
      <c r="G1164" s="206"/>
      <c r="H1164" s="206"/>
      <c r="I1164" s="206"/>
      <c r="J1164" s="206"/>
      <c r="K1164" s="206"/>
      <c r="L1164" s="206"/>
      <c r="M1164" s="206"/>
      <c r="N1164" s="206"/>
      <c r="O1164" s="206"/>
      <c r="P1164" s="206"/>
      <c r="Q1164" s="206"/>
      <c r="R1164" s="208"/>
      <c r="S1164" s="208"/>
      <c r="T1164" s="208"/>
      <c r="U1164" s="208"/>
    </row>
    <row r="1165" spans="1:21" ht="14.25" customHeight="1">
      <c r="A1165" s="206"/>
      <c r="B1165" s="206"/>
      <c r="C1165" s="207"/>
      <c r="D1165" s="206"/>
      <c r="E1165" s="206"/>
      <c r="F1165" s="207"/>
      <c r="G1165" s="206"/>
      <c r="H1165" s="206"/>
      <c r="I1165" s="206"/>
      <c r="J1165" s="206"/>
      <c r="K1165" s="206"/>
      <c r="L1165" s="206"/>
      <c r="M1165" s="206"/>
      <c r="N1165" s="206"/>
      <c r="O1165" s="206"/>
      <c r="P1165" s="206"/>
      <c r="Q1165" s="206"/>
      <c r="R1165" s="208"/>
      <c r="S1165" s="208"/>
      <c r="T1165" s="208"/>
      <c r="U1165" s="208"/>
    </row>
    <row r="1166" spans="1:21" ht="14.25" customHeight="1">
      <c r="A1166" s="206"/>
      <c r="B1166" s="206"/>
      <c r="C1166" s="207"/>
      <c r="D1166" s="206"/>
      <c r="E1166" s="206"/>
      <c r="F1166" s="207"/>
      <c r="G1166" s="206"/>
      <c r="H1166" s="206"/>
      <c r="I1166" s="206"/>
      <c r="J1166" s="206"/>
      <c r="K1166" s="206"/>
      <c r="L1166" s="206"/>
      <c r="M1166" s="206"/>
      <c r="N1166" s="206"/>
      <c r="O1166" s="206"/>
      <c r="P1166" s="206"/>
      <c r="Q1166" s="206"/>
      <c r="R1166" s="208"/>
      <c r="S1166" s="208"/>
      <c r="T1166" s="208"/>
      <c r="U1166" s="208"/>
    </row>
    <row r="1167" spans="1:21" ht="14.25" customHeight="1">
      <c r="A1167" s="206"/>
      <c r="B1167" s="206"/>
      <c r="C1167" s="207"/>
      <c r="D1167" s="206"/>
      <c r="E1167" s="206"/>
      <c r="F1167" s="207"/>
      <c r="G1167" s="206"/>
      <c r="H1167" s="206"/>
      <c r="I1167" s="206"/>
      <c r="J1167" s="206"/>
      <c r="K1167" s="206"/>
      <c r="L1167" s="206"/>
      <c r="M1167" s="206"/>
      <c r="N1167" s="206"/>
      <c r="O1167" s="206"/>
      <c r="P1167" s="206"/>
      <c r="Q1167" s="206"/>
      <c r="R1167" s="208"/>
      <c r="S1167" s="208"/>
      <c r="T1167" s="208"/>
      <c r="U1167" s="208"/>
    </row>
    <row r="1168" spans="1:21" ht="14.25" customHeight="1">
      <c r="A1168" s="206"/>
      <c r="B1168" s="206"/>
      <c r="C1168" s="207"/>
      <c r="D1168" s="206"/>
      <c r="E1168" s="206"/>
      <c r="F1168" s="207"/>
      <c r="G1168" s="206"/>
      <c r="H1168" s="206"/>
      <c r="I1168" s="206"/>
      <c r="J1168" s="206"/>
      <c r="K1168" s="206"/>
      <c r="L1168" s="206"/>
      <c r="M1168" s="206"/>
      <c r="N1168" s="206"/>
      <c r="O1168" s="206"/>
      <c r="P1168" s="206"/>
      <c r="Q1168" s="206"/>
      <c r="R1168" s="208"/>
      <c r="S1168" s="208"/>
      <c r="T1168" s="208"/>
      <c r="U1168" s="208"/>
    </row>
    <row r="1169" spans="1:21" ht="14.25" customHeight="1">
      <c r="A1169" s="206"/>
      <c r="B1169" s="206"/>
      <c r="C1169" s="207"/>
      <c r="D1169" s="206"/>
      <c r="E1169" s="206"/>
      <c r="F1169" s="207"/>
      <c r="G1169" s="206"/>
      <c r="H1169" s="206"/>
      <c r="I1169" s="206"/>
      <c r="J1169" s="206"/>
      <c r="K1169" s="206"/>
      <c r="L1169" s="206"/>
      <c r="M1169" s="206"/>
      <c r="N1169" s="206"/>
      <c r="O1169" s="206"/>
      <c r="P1169" s="206"/>
      <c r="Q1169" s="206"/>
      <c r="R1169" s="208"/>
      <c r="S1169" s="208"/>
      <c r="T1169" s="208"/>
      <c r="U1169" s="208"/>
    </row>
    <row r="1170" spans="1:21" ht="14.25" customHeight="1">
      <c r="A1170" s="206"/>
      <c r="B1170" s="206"/>
      <c r="C1170" s="207"/>
      <c r="D1170" s="206"/>
      <c r="E1170" s="206"/>
      <c r="F1170" s="207"/>
      <c r="G1170" s="206"/>
      <c r="H1170" s="206"/>
      <c r="I1170" s="206"/>
      <c r="J1170" s="206"/>
      <c r="K1170" s="206"/>
      <c r="L1170" s="206"/>
      <c r="M1170" s="206"/>
      <c r="N1170" s="206"/>
      <c r="O1170" s="206"/>
      <c r="P1170" s="206"/>
      <c r="Q1170" s="206"/>
      <c r="R1170" s="208"/>
      <c r="S1170" s="208"/>
      <c r="T1170" s="208"/>
      <c r="U1170" s="208"/>
    </row>
    <row r="1171" spans="1:21" ht="14.25" customHeight="1">
      <c r="A1171" s="206"/>
      <c r="B1171" s="206"/>
      <c r="C1171" s="207"/>
      <c r="D1171" s="206"/>
      <c r="E1171" s="206"/>
      <c r="F1171" s="207"/>
      <c r="G1171" s="206"/>
      <c r="H1171" s="206"/>
      <c r="I1171" s="206"/>
      <c r="J1171" s="206"/>
      <c r="K1171" s="206"/>
      <c r="L1171" s="206"/>
      <c r="M1171" s="206"/>
      <c r="N1171" s="206"/>
      <c r="O1171" s="206"/>
      <c r="P1171" s="206"/>
      <c r="Q1171" s="206"/>
      <c r="R1171" s="208"/>
      <c r="S1171" s="208"/>
      <c r="T1171" s="208"/>
      <c r="U1171" s="208"/>
    </row>
    <row r="1172" spans="1:21" ht="14.25" customHeight="1">
      <c r="A1172" s="206"/>
      <c r="B1172" s="206"/>
      <c r="C1172" s="207"/>
      <c r="D1172" s="206"/>
      <c r="E1172" s="206"/>
      <c r="F1172" s="207"/>
      <c r="G1172" s="206"/>
      <c r="H1172" s="206"/>
      <c r="I1172" s="206"/>
      <c r="J1172" s="206"/>
      <c r="K1172" s="206"/>
      <c r="L1172" s="206"/>
      <c r="M1172" s="206"/>
      <c r="N1172" s="206"/>
      <c r="O1172" s="206"/>
      <c r="P1172" s="206"/>
      <c r="Q1172" s="206"/>
      <c r="R1172" s="208"/>
      <c r="S1172" s="208"/>
      <c r="T1172" s="208"/>
      <c r="U1172" s="208"/>
    </row>
    <row r="1173" spans="1:21" ht="14.25" customHeight="1">
      <c r="A1173" s="206"/>
      <c r="B1173" s="206"/>
      <c r="C1173" s="207"/>
      <c r="D1173" s="206"/>
      <c r="E1173" s="206"/>
      <c r="F1173" s="207"/>
      <c r="G1173" s="206"/>
      <c r="H1173" s="206"/>
      <c r="I1173" s="206"/>
      <c r="J1173" s="206"/>
      <c r="K1173" s="206"/>
      <c r="L1173" s="206"/>
      <c r="M1173" s="206"/>
      <c r="N1173" s="206"/>
      <c r="O1173" s="206"/>
      <c r="P1173" s="206"/>
      <c r="Q1173" s="206"/>
      <c r="R1173" s="208"/>
      <c r="S1173" s="208"/>
      <c r="T1173" s="208"/>
      <c r="U1173" s="208"/>
    </row>
    <row r="1174" spans="1:21" ht="14.25" customHeight="1">
      <c r="A1174" s="206"/>
      <c r="B1174" s="206"/>
      <c r="C1174" s="207"/>
      <c r="D1174" s="206"/>
      <c r="E1174" s="206"/>
      <c r="F1174" s="207"/>
      <c r="G1174" s="206"/>
      <c r="H1174" s="206"/>
      <c r="I1174" s="206"/>
      <c r="J1174" s="206"/>
      <c r="K1174" s="206"/>
      <c r="L1174" s="206"/>
      <c r="M1174" s="206"/>
      <c r="N1174" s="206"/>
      <c r="O1174" s="206"/>
      <c r="P1174" s="206"/>
      <c r="Q1174" s="206"/>
      <c r="R1174" s="208"/>
      <c r="S1174" s="208"/>
      <c r="T1174" s="208"/>
      <c r="U1174" s="208"/>
    </row>
    <row r="1175" spans="1:21" ht="14.25" customHeight="1">
      <c r="A1175" s="206"/>
      <c r="B1175" s="206"/>
      <c r="C1175" s="207"/>
      <c r="D1175" s="206"/>
      <c r="E1175" s="206"/>
      <c r="F1175" s="207"/>
      <c r="G1175" s="206"/>
      <c r="H1175" s="206"/>
      <c r="I1175" s="206"/>
      <c r="J1175" s="206"/>
      <c r="K1175" s="206"/>
      <c r="L1175" s="206"/>
      <c r="M1175" s="206"/>
      <c r="N1175" s="206"/>
      <c r="O1175" s="206"/>
      <c r="P1175" s="206"/>
      <c r="Q1175" s="206"/>
      <c r="R1175" s="208"/>
      <c r="S1175" s="208"/>
      <c r="T1175" s="208"/>
      <c r="U1175" s="208"/>
    </row>
    <row r="1176" spans="1:21" ht="14.25" customHeight="1">
      <c r="A1176" s="206"/>
      <c r="B1176" s="206"/>
      <c r="C1176" s="207"/>
      <c r="D1176" s="206"/>
      <c r="E1176" s="206"/>
      <c r="F1176" s="207"/>
      <c r="G1176" s="206"/>
      <c r="H1176" s="206"/>
      <c r="I1176" s="206"/>
      <c r="J1176" s="206"/>
      <c r="K1176" s="206"/>
      <c r="L1176" s="206"/>
      <c r="M1176" s="206"/>
      <c r="N1176" s="206"/>
      <c r="O1176" s="206"/>
      <c r="P1176" s="206"/>
      <c r="Q1176" s="206"/>
      <c r="R1176" s="208"/>
      <c r="S1176" s="208"/>
      <c r="T1176" s="208"/>
      <c r="U1176" s="208"/>
    </row>
    <row r="1177" spans="1:21" ht="14.25" customHeight="1">
      <c r="A1177" s="206"/>
      <c r="B1177" s="206"/>
      <c r="C1177" s="207"/>
      <c r="D1177" s="206"/>
      <c r="E1177" s="206"/>
      <c r="F1177" s="207"/>
      <c r="G1177" s="206"/>
      <c r="H1177" s="206"/>
      <c r="I1177" s="206"/>
      <c r="J1177" s="206"/>
      <c r="K1177" s="206"/>
      <c r="L1177" s="206"/>
      <c r="M1177" s="206"/>
      <c r="N1177" s="206"/>
      <c r="O1177" s="206"/>
      <c r="P1177" s="206"/>
      <c r="Q1177" s="206"/>
      <c r="R1177" s="208"/>
      <c r="S1177" s="208"/>
      <c r="T1177" s="208"/>
      <c r="U1177" s="208"/>
    </row>
    <row r="1178" spans="1:21" ht="14.25" customHeight="1">
      <c r="A1178" s="206"/>
      <c r="B1178" s="206"/>
      <c r="C1178" s="207"/>
      <c r="D1178" s="206"/>
      <c r="E1178" s="206"/>
      <c r="F1178" s="207"/>
      <c r="G1178" s="206"/>
      <c r="H1178" s="206"/>
      <c r="I1178" s="206"/>
      <c r="J1178" s="206"/>
      <c r="K1178" s="206"/>
      <c r="L1178" s="206"/>
      <c r="M1178" s="206"/>
      <c r="N1178" s="206"/>
      <c r="O1178" s="206"/>
      <c r="P1178" s="206"/>
      <c r="Q1178" s="206"/>
      <c r="R1178" s="208"/>
      <c r="S1178" s="208"/>
      <c r="T1178" s="208"/>
      <c r="U1178" s="208"/>
    </row>
    <row r="1179" spans="1:21" ht="14.25" customHeight="1">
      <c r="A1179" s="206"/>
      <c r="B1179" s="206"/>
      <c r="C1179" s="207"/>
      <c r="D1179" s="206"/>
      <c r="E1179" s="206"/>
      <c r="F1179" s="207"/>
      <c r="G1179" s="206"/>
      <c r="H1179" s="206"/>
      <c r="I1179" s="206"/>
      <c r="J1179" s="206"/>
      <c r="K1179" s="206"/>
      <c r="L1179" s="206"/>
      <c r="M1179" s="206"/>
      <c r="N1179" s="206"/>
      <c r="O1179" s="206"/>
      <c r="P1179" s="206"/>
      <c r="Q1179" s="206"/>
      <c r="R1179" s="208"/>
      <c r="S1179" s="208"/>
      <c r="T1179" s="208"/>
      <c r="U1179" s="208"/>
    </row>
    <row r="1180" spans="1:21" ht="14.25" customHeight="1">
      <c r="A1180" s="206"/>
      <c r="B1180" s="206"/>
      <c r="C1180" s="207"/>
      <c r="D1180" s="206"/>
      <c r="E1180" s="206"/>
      <c r="F1180" s="207"/>
      <c r="G1180" s="206"/>
      <c r="H1180" s="206"/>
      <c r="I1180" s="206"/>
      <c r="J1180" s="206"/>
      <c r="K1180" s="206"/>
      <c r="L1180" s="206"/>
      <c r="M1180" s="206"/>
      <c r="N1180" s="206"/>
      <c r="O1180" s="206"/>
      <c r="P1180" s="206"/>
      <c r="Q1180" s="206"/>
      <c r="R1180" s="208"/>
      <c r="S1180" s="208"/>
      <c r="T1180" s="208"/>
      <c r="U1180" s="208"/>
    </row>
    <row r="1181" spans="1:21" ht="14.25" customHeight="1">
      <c r="A1181" s="206"/>
      <c r="B1181" s="206"/>
      <c r="C1181" s="207"/>
      <c r="D1181" s="206"/>
      <c r="E1181" s="206"/>
      <c r="F1181" s="207"/>
      <c r="G1181" s="206"/>
      <c r="H1181" s="206"/>
      <c r="I1181" s="206"/>
      <c r="J1181" s="206"/>
      <c r="K1181" s="206"/>
      <c r="L1181" s="206"/>
      <c r="M1181" s="206"/>
      <c r="N1181" s="206"/>
      <c r="O1181" s="206"/>
      <c r="P1181" s="206"/>
      <c r="Q1181" s="206"/>
      <c r="R1181" s="208"/>
      <c r="S1181" s="208"/>
      <c r="T1181" s="208"/>
      <c r="U1181" s="208"/>
    </row>
    <row r="1182" spans="1:21" ht="14.25" customHeight="1">
      <c r="A1182" s="206"/>
      <c r="B1182" s="206"/>
      <c r="C1182" s="207"/>
      <c r="D1182" s="206"/>
      <c r="E1182" s="206"/>
      <c r="F1182" s="207"/>
      <c r="G1182" s="206"/>
      <c r="H1182" s="206"/>
      <c r="I1182" s="206"/>
      <c r="J1182" s="206"/>
      <c r="K1182" s="206"/>
      <c r="L1182" s="206"/>
      <c r="M1182" s="206"/>
      <c r="N1182" s="206"/>
      <c r="O1182" s="206"/>
      <c r="P1182" s="206"/>
      <c r="Q1182" s="206"/>
      <c r="R1182" s="208"/>
      <c r="S1182" s="208"/>
      <c r="T1182" s="208"/>
      <c r="U1182" s="208"/>
    </row>
    <row r="1183" spans="1:21" ht="14.25" customHeight="1">
      <c r="A1183" s="206"/>
      <c r="B1183" s="206"/>
      <c r="C1183" s="207"/>
      <c r="D1183" s="206"/>
      <c r="E1183" s="206"/>
      <c r="F1183" s="207"/>
      <c r="G1183" s="206"/>
      <c r="H1183" s="206"/>
      <c r="I1183" s="206"/>
      <c r="J1183" s="206"/>
      <c r="K1183" s="206"/>
      <c r="L1183" s="206"/>
      <c r="M1183" s="206"/>
      <c r="N1183" s="206"/>
      <c r="O1183" s="206"/>
      <c r="P1183" s="206"/>
      <c r="Q1183" s="206"/>
      <c r="R1183" s="208"/>
      <c r="S1183" s="208"/>
      <c r="T1183" s="208"/>
      <c r="U1183" s="208"/>
    </row>
    <row r="1184" spans="1:21" ht="14.25" customHeight="1">
      <c r="A1184" s="206"/>
      <c r="B1184" s="206"/>
      <c r="C1184" s="207"/>
      <c r="D1184" s="206"/>
      <c r="E1184" s="206"/>
      <c r="F1184" s="207"/>
      <c r="G1184" s="206"/>
      <c r="H1184" s="206"/>
      <c r="I1184" s="206"/>
      <c r="J1184" s="206"/>
      <c r="K1184" s="206"/>
      <c r="L1184" s="206"/>
      <c r="M1184" s="206"/>
      <c r="N1184" s="206"/>
      <c r="O1184" s="206"/>
      <c r="P1184" s="206"/>
      <c r="Q1184" s="206"/>
      <c r="R1184" s="208"/>
      <c r="S1184" s="208"/>
      <c r="T1184" s="208"/>
      <c r="U1184" s="208"/>
    </row>
    <row r="1185" spans="1:21" ht="14.25" customHeight="1">
      <c r="A1185" s="206"/>
      <c r="B1185" s="206"/>
      <c r="C1185" s="207"/>
      <c r="D1185" s="206"/>
      <c r="E1185" s="206"/>
      <c r="F1185" s="207"/>
      <c r="G1185" s="206"/>
      <c r="H1185" s="206"/>
      <c r="I1185" s="206"/>
      <c r="J1185" s="206"/>
      <c r="K1185" s="206"/>
      <c r="L1185" s="206"/>
      <c r="M1185" s="206"/>
      <c r="N1185" s="206"/>
      <c r="O1185" s="206"/>
      <c r="P1185" s="206"/>
      <c r="Q1185" s="206"/>
      <c r="R1185" s="208"/>
      <c r="S1185" s="208"/>
      <c r="T1185" s="208"/>
      <c r="U1185" s="208"/>
    </row>
    <row r="1186" spans="1:21" ht="14.25" customHeight="1">
      <c r="A1186" s="206"/>
      <c r="B1186" s="206"/>
      <c r="C1186" s="207"/>
      <c r="D1186" s="206"/>
      <c r="E1186" s="206"/>
      <c r="F1186" s="207"/>
      <c r="G1186" s="206"/>
      <c r="H1186" s="206"/>
      <c r="I1186" s="206"/>
      <c r="J1186" s="206"/>
      <c r="K1186" s="206"/>
      <c r="L1186" s="206"/>
      <c r="M1186" s="206"/>
      <c r="N1186" s="206"/>
      <c r="O1186" s="206"/>
      <c r="P1186" s="206"/>
      <c r="Q1186" s="206"/>
      <c r="R1186" s="208"/>
      <c r="S1186" s="208"/>
      <c r="T1186" s="208"/>
      <c r="U1186" s="208"/>
    </row>
    <row r="1187" spans="1:21" ht="14.25" customHeight="1">
      <c r="A1187" s="206"/>
      <c r="B1187" s="206"/>
      <c r="C1187" s="207"/>
      <c r="D1187" s="206"/>
      <c r="E1187" s="206"/>
      <c r="F1187" s="207"/>
      <c r="G1187" s="206"/>
      <c r="H1187" s="206"/>
      <c r="I1187" s="206"/>
      <c r="J1187" s="206"/>
      <c r="K1187" s="206"/>
      <c r="L1187" s="206"/>
      <c r="M1187" s="206"/>
      <c r="N1187" s="206"/>
      <c r="O1187" s="206"/>
      <c r="P1187" s="206"/>
      <c r="Q1187" s="206"/>
      <c r="R1187" s="208"/>
      <c r="S1187" s="208"/>
      <c r="T1187" s="208"/>
      <c r="U1187" s="208"/>
    </row>
    <row r="1188" spans="1:21" ht="14.25" customHeight="1">
      <c r="A1188" s="206"/>
      <c r="B1188" s="206"/>
      <c r="C1188" s="207"/>
      <c r="D1188" s="206"/>
      <c r="E1188" s="206"/>
      <c r="F1188" s="207"/>
      <c r="G1188" s="206"/>
      <c r="H1188" s="206"/>
      <c r="I1188" s="206"/>
      <c r="J1188" s="206"/>
      <c r="K1188" s="206"/>
      <c r="L1188" s="206"/>
      <c r="M1188" s="206"/>
      <c r="N1188" s="206"/>
      <c r="O1188" s="206"/>
      <c r="P1188" s="206"/>
      <c r="Q1188" s="206"/>
      <c r="R1188" s="208"/>
      <c r="S1188" s="208"/>
      <c r="T1188" s="208"/>
      <c r="U1188" s="208"/>
    </row>
    <row r="1189" spans="1:21" ht="14.25" customHeight="1">
      <c r="A1189" s="206"/>
      <c r="B1189" s="206"/>
      <c r="C1189" s="207"/>
      <c r="D1189" s="206"/>
      <c r="E1189" s="206"/>
      <c r="F1189" s="207"/>
      <c r="G1189" s="206"/>
      <c r="H1189" s="206"/>
      <c r="I1189" s="206"/>
      <c r="J1189" s="206"/>
      <c r="K1189" s="206"/>
      <c r="L1189" s="206"/>
      <c r="M1189" s="206"/>
      <c r="N1189" s="206"/>
      <c r="O1189" s="206"/>
      <c r="P1189" s="206"/>
      <c r="Q1189" s="206"/>
      <c r="R1189" s="208"/>
      <c r="S1189" s="208"/>
      <c r="T1189" s="208"/>
      <c r="U1189" s="208"/>
    </row>
    <row r="1190" spans="1:21" ht="14.25" customHeight="1">
      <c r="A1190" s="206"/>
      <c r="B1190" s="206"/>
      <c r="C1190" s="207"/>
      <c r="D1190" s="206"/>
      <c r="E1190" s="206"/>
      <c r="F1190" s="207"/>
      <c r="G1190" s="206"/>
      <c r="H1190" s="206"/>
      <c r="I1190" s="206"/>
      <c r="J1190" s="206"/>
      <c r="K1190" s="206"/>
      <c r="L1190" s="206"/>
      <c r="M1190" s="206"/>
      <c r="N1190" s="206"/>
      <c r="O1190" s="206"/>
      <c r="P1190" s="206"/>
      <c r="Q1190" s="206"/>
      <c r="R1190" s="208"/>
      <c r="S1190" s="208"/>
      <c r="T1190" s="208"/>
      <c r="U1190" s="208"/>
    </row>
    <row r="1191" spans="1:21" ht="14.25" customHeight="1">
      <c r="A1191" s="206"/>
      <c r="B1191" s="206"/>
      <c r="C1191" s="207"/>
      <c r="D1191" s="206"/>
      <c r="E1191" s="206"/>
      <c r="F1191" s="207"/>
      <c r="G1191" s="206"/>
      <c r="H1191" s="206"/>
      <c r="I1191" s="206"/>
      <c r="J1191" s="206"/>
      <c r="K1191" s="206"/>
      <c r="L1191" s="206"/>
      <c r="M1191" s="206"/>
      <c r="N1191" s="206"/>
      <c r="O1191" s="206"/>
      <c r="P1191" s="206"/>
      <c r="Q1191" s="206"/>
      <c r="R1191" s="208"/>
      <c r="S1191" s="208"/>
      <c r="T1191" s="208"/>
      <c r="U1191" s="208"/>
    </row>
    <row r="1192" spans="1:21" ht="14.25" customHeight="1">
      <c r="A1192" s="206"/>
      <c r="B1192" s="206"/>
      <c r="C1192" s="207"/>
      <c r="D1192" s="206"/>
      <c r="E1192" s="206"/>
      <c r="F1192" s="207"/>
      <c r="G1192" s="206"/>
      <c r="H1192" s="206"/>
      <c r="I1192" s="206"/>
      <c r="J1192" s="206"/>
      <c r="K1192" s="206"/>
      <c r="L1192" s="206"/>
      <c r="M1192" s="206"/>
      <c r="N1192" s="206"/>
      <c r="O1192" s="206"/>
      <c r="P1192" s="206"/>
      <c r="Q1192" s="206"/>
      <c r="R1192" s="208"/>
      <c r="S1192" s="208"/>
      <c r="T1192" s="208"/>
      <c r="U1192" s="208"/>
    </row>
    <row r="1193" spans="1:21" ht="14.25" customHeight="1">
      <c r="A1193" s="206"/>
      <c r="B1193" s="206"/>
      <c r="C1193" s="207"/>
      <c r="D1193" s="206"/>
      <c r="E1193" s="206"/>
      <c r="F1193" s="207"/>
      <c r="G1193" s="206"/>
      <c r="H1193" s="206"/>
      <c r="I1193" s="206"/>
      <c r="J1193" s="206"/>
      <c r="K1193" s="206"/>
      <c r="L1193" s="206"/>
      <c r="M1193" s="206"/>
      <c r="N1193" s="206"/>
      <c r="O1193" s="206"/>
      <c r="P1193" s="206"/>
      <c r="Q1193" s="206"/>
      <c r="R1193" s="208"/>
      <c r="S1193" s="208"/>
      <c r="T1193" s="208"/>
      <c r="U1193" s="208"/>
    </row>
    <row r="1194" spans="1:21" ht="14.25" customHeight="1">
      <c r="A1194" s="206"/>
      <c r="B1194" s="206"/>
      <c r="C1194" s="207"/>
      <c r="D1194" s="206"/>
      <c r="E1194" s="206"/>
      <c r="F1194" s="207"/>
      <c r="G1194" s="206"/>
      <c r="H1194" s="206"/>
      <c r="I1194" s="206"/>
      <c r="J1194" s="206"/>
      <c r="K1194" s="206"/>
      <c r="L1194" s="206"/>
      <c r="M1194" s="206"/>
      <c r="N1194" s="206"/>
      <c r="O1194" s="206"/>
      <c r="P1194" s="206"/>
      <c r="Q1194" s="206"/>
      <c r="R1194" s="208"/>
      <c r="S1194" s="208"/>
      <c r="T1194" s="208"/>
      <c r="U1194" s="208"/>
    </row>
    <row r="1195" spans="1:21" ht="14.25" customHeight="1">
      <c r="A1195" s="206"/>
      <c r="B1195" s="206"/>
      <c r="C1195" s="207"/>
      <c r="D1195" s="206"/>
      <c r="E1195" s="206"/>
      <c r="F1195" s="207"/>
      <c r="G1195" s="206"/>
      <c r="H1195" s="206"/>
      <c r="I1195" s="206"/>
      <c r="J1195" s="206"/>
      <c r="K1195" s="206"/>
      <c r="L1195" s="206"/>
      <c r="M1195" s="206"/>
      <c r="N1195" s="206"/>
      <c r="O1195" s="206"/>
      <c r="P1195" s="206"/>
      <c r="Q1195" s="206"/>
      <c r="R1195" s="208"/>
      <c r="S1195" s="208"/>
      <c r="T1195" s="208"/>
      <c r="U1195" s="208"/>
    </row>
    <row r="1196" spans="1:21" ht="14.25" customHeight="1">
      <c r="A1196" s="206"/>
      <c r="B1196" s="206"/>
      <c r="C1196" s="207"/>
      <c r="D1196" s="206"/>
      <c r="E1196" s="206"/>
      <c r="F1196" s="207"/>
      <c r="G1196" s="206"/>
      <c r="H1196" s="206"/>
      <c r="I1196" s="206"/>
      <c r="J1196" s="206"/>
      <c r="K1196" s="206"/>
      <c r="L1196" s="206"/>
      <c r="M1196" s="206"/>
      <c r="N1196" s="206"/>
      <c r="O1196" s="206"/>
      <c r="P1196" s="206"/>
      <c r="Q1196" s="206"/>
      <c r="R1196" s="208"/>
      <c r="S1196" s="208"/>
      <c r="T1196" s="208"/>
      <c r="U1196" s="208"/>
    </row>
    <row r="1197" spans="1:21" ht="14.25" customHeight="1">
      <c r="A1197" s="206"/>
      <c r="B1197" s="206"/>
      <c r="C1197" s="207"/>
      <c r="D1197" s="206"/>
      <c r="E1197" s="206"/>
      <c r="F1197" s="207"/>
      <c r="G1197" s="206"/>
      <c r="H1197" s="206"/>
      <c r="I1197" s="206"/>
      <c r="J1197" s="206"/>
      <c r="K1197" s="206"/>
      <c r="L1197" s="206"/>
      <c r="M1197" s="206"/>
      <c r="N1197" s="206"/>
      <c r="O1197" s="206"/>
      <c r="P1197" s="206"/>
      <c r="Q1197" s="206"/>
      <c r="R1197" s="208"/>
      <c r="S1197" s="208"/>
      <c r="T1197" s="208"/>
      <c r="U1197" s="208"/>
    </row>
    <row r="1198" spans="1:21" ht="14.25" customHeight="1">
      <c r="A1198" s="206"/>
      <c r="B1198" s="206"/>
      <c r="C1198" s="207"/>
      <c r="D1198" s="206"/>
      <c r="E1198" s="206"/>
      <c r="F1198" s="207"/>
      <c r="G1198" s="206"/>
      <c r="H1198" s="206"/>
      <c r="I1198" s="206"/>
      <c r="J1198" s="206"/>
      <c r="K1198" s="206"/>
      <c r="L1198" s="206"/>
      <c r="M1198" s="206"/>
      <c r="N1198" s="206"/>
      <c r="O1198" s="206"/>
      <c r="P1198" s="206"/>
      <c r="Q1198" s="206"/>
      <c r="R1198" s="208"/>
      <c r="S1198" s="208"/>
      <c r="T1198" s="208"/>
      <c r="U1198" s="208"/>
    </row>
    <row r="1199" spans="1:21" ht="14.25" customHeight="1">
      <c r="A1199" s="206"/>
      <c r="B1199" s="206"/>
      <c r="C1199" s="207"/>
      <c r="D1199" s="206"/>
      <c r="E1199" s="206"/>
      <c r="F1199" s="207"/>
      <c r="G1199" s="206"/>
      <c r="H1199" s="206"/>
      <c r="I1199" s="206"/>
      <c r="J1199" s="206"/>
      <c r="K1199" s="206"/>
      <c r="L1199" s="206"/>
      <c r="M1199" s="206"/>
      <c r="N1199" s="206"/>
      <c r="O1199" s="206"/>
      <c r="P1199" s="206"/>
      <c r="Q1199" s="206"/>
      <c r="R1199" s="208"/>
      <c r="S1199" s="208"/>
      <c r="T1199" s="208"/>
      <c r="U1199" s="208"/>
    </row>
    <row r="1200" spans="1:21" ht="14.25" customHeight="1">
      <c r="A1200" s="206"/>
      <c r="B1200" s="206"/>
      <c r="C1200" s="207"/>
      <c r="D1200" s="206"/>
      <c r="E1200" s="206"/>
      <c r="F1200" s="207"/>
      <c r="G1200" s="206"/>
      <c r="H1200" s="206"/>
      <c r="I1200" s="206"/>
      <c r="J1200" s="206"/>
      <c r="K1200" s="206"/>
      <c r="L1200" s="206"/>
      <c r="M1200" s="206"/>
      <c r="N1200" s="206"/>
      <c r="O1200" s="206"/>
      <c r="P1200" s="206"/>
      <c r="Q1200" s="206"/>
      <c r="R1200" s="208"/>
      <c r="S1200" s="208"/>
      <c r="T1200" s="208"/>
      <c r="U1200" s="208"/>
    </row>
    <row r="1201" spans="1:21" ht="14.25" customHeight="1">
      <c r="A1201" s="206"/>
      <c r="B1201" s="206"/>
      <c r="C1201" s="207"/>
      <c r="D1201" s="206"/>
      <c r="E1201" s="206"/>
      <c r="F1201" s="207"/>
      <c r="G1201" s="206"/>
      <c r="H1201" s="206"/>
      <c r="I1201" s="206"/>
      <c r="J1201" s="206"/>
      <c r="K1201" s="206"/>
      <c r="L1201" s="206"/>
      <c r="M1201" s="206"/>
      <c r="N1201" s="206"/>
      <c r="O1201" s="206"/>
      <c r="P1201" s="206"/>
      <c r="Q1201" s="206"/>
      <c r="R1201" s="208"/>
      <c r="S1201" s="208"/>
      <c r="T1201" s="208"/>
      <c r="U1201" s="208"/>
    </row>
    <row r="1202" spans="1:21" ht="14.25" customHeight="1">
      <c r="A1202" s="206"/>
      <c r="B1202" s="206"/>
      <c r="C1202" s="207"/>
      <c r="D1202" s="206"/>
      <c r="E1202" s="206"/>
      <c r="F1202" s="207"/>
      <c r="G1202" s="206"/>
      <c r="H1202" s="206"/>
      <c r="I1202" s="206"/>
      <c r="J1202" s="206"/>
      <c r="K1202" s="206"/>
      <c r="L1202" s="206"/>
      <c r="M1202" s="206"/>
      <c r="N1202" s="206"/>
      <c r="O1202" s="206"/>
      <c r="P1202" s="206"/>
      <c r="Q1202" s="206"/>
      <c r="R1202" s="208"/>
      <c r="S1202" s="208"/>
      <c r="T1202" s="208"/>
      <c r="U1202" s="208"/>
    </row>
    <row r="1203" spans="1:21" ht="14.25" customHeight="1">
      <c r="A1203" s="206"/>
      <c r="B1203" s="206"/>
      <c r="C1203" s="207"/>
      <c r="D1203" s="206"/>
      <c r="E1203" s="206"/>
      <c r="F1203" s="207"/>
      <c r="G1203" s="206"/>
      <c r="H1203" s="206"/>
      <c r="I1203" s="206"/>
      <c r="J1203" s="206"/>
      <c r="K1203" s="206"/>
      <c r="L1203" s="206"/>
      <c r="M1203" s="206"/>
      <c r="N1203" s="206"/>
      <c r="O1203" s="206"/>
      <c r="P1203" s="206"/>
      <c r="Q1203" s="206"/>
      <c r="R1203" s="208"/>
      <c r="S1203" s="208"/>
      <c r="T1203" s="208"/>
      <c r="U1203" s="208"/>
    </row>
  </sheetData>
  <sheetProtection algorithmName="SHA-512" hashValue="jEXVVfk1MXOMegL2WjfEagtCfAaKpBEc68elENnvG/fHIn55rNrwW5FbABwSYZTT4vhcZazfBtce+7oEKTmQsQ==" saltValue="F9E60Y4mpkhm7l9qqjAE+Q==" spinCount="100000" sheet="1" formatCells="0" formatColumns="0" formatRows="0"/>
  <protectedRanges>
    <protectedRange sqref="N7 H13:K13 H14:I14 K14 O14:Q14 S14:U14 G432:L441 J23:K352 M13:U13 M14 M432:U435 M436:R441 L13:L14 G358:U392 G395:U406 G409:U419 G422:U429" name="X"/>
  </protectedRanges>
  <mergeCells count="1093">
    <mergeCell ref="L323:L325"/>
    <mergeCell ref="L326:L328"/>
    <mergeCell ref="L329:L331"/>
    <mergeCell ref="L332:L334"/>
    <mergeCell ref="L281:L283"/>
    <mergeCell ref="L284:L286"/>
    <mergeCell ref="L287:L289"/>
    <mergeCell ref="L290:L292"/>
    <mergeCell ref="L293:L295"/>
    <mergeCell ref="L296:L298"/>
    <mergeCell ref="L299:L301"/>
    <mergeCell ref="J227:K229"/>
    <mergeCell ref="J230:K232"/>
    <mergeCell ref="J233:K235"/>
    <mergeCell ref="J236:K238"/>
    <mergeCell ref="J239:K241"/>
    <mergeCell ref="J242:K244"/>
    <mergeCell ref="J245:K247"/>
    <mergeCell ref="J248:K250"/>
    <mergeCell ref="L305:L307"/>
    <mergeCell ref="L266:L268"/>
    <mergeCell ref="L269:L271"/>
    <mergeCell ref="L272:L274"/>
    <mergeCell ref="L275:L277"/>
    <mergeCell ref="L278:L280"/>
    <mergeCell ref="L227:L229"/>
    <mergeCell ref="L230:L232"/>
    <mergeCell ref="L233:L235"/>
    <mergeCell ref="L236:L238"/>
    <mergeCell ref="L239:L241"/>
    <mergeCell ref="L242:L244"/>
    <mergeCell ref="L245:L247"/>
    <mergeCell ref="L251:L253"/>
    <mergeCell ref="J26:K28"/>
    <mergeCell ref="J29:K31"/>
    <mergeCell ref="J32:K34"/>
    <mergeCell ref="J35:K37"/>
    <mergeCell ref="J38:K40"/>
    <mergeCell ref="J41:K43"/>
    <mergeCell ref="J44:K46"/>
    <mergeCell ref="J47:K49"/>
    <mergeCell ref="J50:K52"/>
    <mergeCell ref="AE21:AE22"/>
    <mergeCell ref="V21:V22"/>
    <mergeCell ref="W21:W22"/>
    <mergeCell ref="X21:X22"/>
    <mergeCell ref="Y21:Y22"/>
    <mergeCell ref="Z21:Z22"/>
    <mergeCell ref="M41:M43"/>
    <mergeCell ref="N41:N43"/>
    <mergeCell ref="O41:O43"/>
    <mergeCell ref="P41:P43"/>
    <mergeCell ref="N44:N46"/>
    <mergeCell ref="O44:O46"/>
    <mergeCell ref="L32:L34"/>
    <mergeCell ref="L35:L37"/>
    <mergeCell ref="L38:L40"/>
    <mergeCell ref="L41:L43"/>
    <mergeCell ref="L44:L46"/>
    <mergeCell ref="P227:P229"/>
    <mergeCell ref="N53:N55"/>
    <mergeCell ref="O53:O55"/>
    <mergeCell ref="P53:P55"/>
    <mergeCell ref="L53:L55"/>
    <mergeCell ref="AF21:AF22"/>
    <mergeCell ref="AG21:AG22"/>
    <mergeCell ref="P26:P28"/>
    <mergeCell ref="P29:P31"/>
    <mergeCell ref="P32:P34"/>
    <mergeCell ref="P35:P37"/>
    <mergeCell ref="AH21:AH22"/>
    <mergeCell ref="AI21:AI22"/>
    <mergeCell ref="AJ21:AJ22"/>
    <mergeCell ref="AK21:AK22"/>
    <mergeCell ref="G2:G3"/>
    <mergeCell ref="K11:M11"/>
    <mergeCell ref="Q21:Q22"/>
    <mergeCell ref="H11:I11"/>
    <mergeCell ref="H14:I14"/>
    <mergeCell ref="P7:Q7"/>
    <mergeCell ref="S21:S22"/>
    <mergeCell ref="T21:T22"/>
    <mergeCell ref="U21:U22"/>
    <mergeCell ref="R21:R22"/>
    <mergeCell ref="S14:U14"/>
    <mergeCell ref="G5:U5"/>
    <mergeCell ref="G20:U20"/>
    <mergeCell ref="T2:U2"/>
    <mergeCell ref="T3:U3"/>
    <mergeCell ref="R2:S2"/>
    <mergeCell ref="AA21:AA22"/>
    <mergeCell ref="AB21:AB22"/>
    <mergeCell ref="AC21:AC22"/>
    <mergeCell ref="AD21:AD22"/>
    <mergeCell ref="R3:S3"/>
    <mergeCell ref="I2:Q3"/>
    <mergeCell ref="K14:M14"/>
    <mergeCell ref="O14:Q14"/>
    <mergeCell ref="N21:N22"/>
    <mergeCell ref="O21:O22"/>
    <mergeCell ref="P21:P22"/>
    <mergeCell ref="M21:M22"/>
    <mergeCell ref="N18:O18"/>
    <mergeCell ref="J21:K22"/>
    <mergeCell ref="H10:U10"/>
    <mergeCell ref="O11:Q11"/>
    <mergeCell ref="S11:U11"/>
    <mergeCell ref="H13:U13"/>
    <mergeCell ref="I16:U16"/>
    <mergeCell ref="G17:H17"/>
    <mergeCell ref="S17:U17"/>
    <mergeCell ref="T7:U7"/>
    <mergeCell ref="L21:L22"/>
    <mergeCell ref="G21:G22"/>
    <mergeCell ref="H21:H22"/>
    <mergeCell ref="T383:U383"/>
    <mergeCell ref="T384:U384"/>
    <mergeCell ref="G390:H390"/>
    <mergeCell ref="P44:P46"/>
    <mergeCell ref="G353:I353"/>
    <mergeCell ref="G354:I354"/>
    <mergeCell ref="M354:O354"/>
    <mergeCell ref="J77:K79"/>
    <mergeCell ref="J74:K76"/>
    <mergeCell ref="J269:K271"/>
    <mergeCell ref="J272:K274"/>
    <mergeCell ref="J275:K277"/>
    <mergeCell ref="J251:K253"/>
    <mergeCell ref="J347:K349"/>
    <mergeCell ref="J350:K352"/>
    <mergeCell ref="J296:K298"/>
    <mergeCell ref="J299:K301"/>
    <mergeCell ref="J302:K304"/>
    <mergeCell ref="J305:K307"/>
    <mergeCell ref="J308:K310"/>
    <mergeCell ref="P354:Q354"/>
    <mergeCell ref="P353:Q353"/>
    <mergeCell ref="G356:U356"/>
    <mergeCell ref="G361:H361"/>
    <mergeCell ref="J354:K354"/>
    <mergeCell ref="J353:K353"/>
    <mergeCell ref="G227:G229"/>
    <mergeCell ref="H227:I229"/>
    <mergeCell ref="M227:M229"/>
    <mergeCell ref="N227:N229"/>
    <mergeCell ref="O227:O229"/>
    <mergeCell ref="L248:L250"/>
    <mergeCell ref="J254:K256"/>
    <mergeCell ref="J257:K259"/>
    <mergeCell ref="J260:K262"/>
    <mergeCell ref="J263:K265"/>
    <mergeCell ref="J266:K268"/>
    <mergeCell ref="J53:K55"/>
    <mergeCell ref="J56:K58"/>
    <mergeCell ref="G251:G253"/>
    <mergeCell ref="H251:I253"/>
    <mergeCell ref="M251:M253"/>
    <mergeCell ref="N251:N253"/>
    <mergeCell ref="O251:O253"/>
    <mergeCell ref="L302:L304"/>
    <mergeCell ref="L98:L100"/>
    <mergeCell ref="L101:L103"/>
    <mergeCell ref="G26:G28"/>
    <mergeCell ref="H26:I28"/>
    <mergeCell ref="M26:M28"/>
    <mergeCell ref="N26:N28"/>
    <mergeCell ref="O26:O28"/>
    <mergeCell ref="G44:G46"/>
    <mergeCell ref="H44:I46"/>
    <mergeCell ref="M44:M46"/>
    <mergeCell ref="G41:G43"/>
    <mergeCell ref="H41:I43"/>
    <mergeCell ref="G35:G37"/>
    <mergeCell ref="H35:I37"/>
    <mergeCell ref="M35:M37"/>
    <mergeCell ref="N35:N37"/>
    <mergeCell ref="O35:O37"/>
    <mergeCell ref="L26:L28"/>
    <mergeCell ref="L29:L31"/>
    <mergeCell ref="G29:G31"/>
    <mergeCell ref="H29:I31"/>
    <mergeCell ref="M29:M31"/>
    <mergeCell ref="N29:N31"/>
    <mergeCell ref="O29:O31"/>
    <mergeCell ref="G32:G34"/>
    <mergeCell ref="H32:I34"/>
    <mergeCell ref="M32:M34"/>
    <mergeCell ref="N32:N34"/>
    <mergeCell ref="O32:O34"/>
    <mergeCell ref="G23:G25"/>
    <mergeCell ref="H23:I25"/>
    <mergeCell ref="M23:M25"/>
    <mergeCell ref="N23:N25"/>
    <mergeCell ref="O23:O25"/>
    <mergeCell ref="P23:P25"/>
    <mergeCell ref="J23:K25"/>
    <mergeCell ref="L23:L25"/>
    <mergeCell ref="G402:U402"/>
    <mergeCell ref="T385:U385"/>
    <mergeCell ref="T386:U386"/>
    <mergeCell ref="T387:U387"/>
    <mergeCell ref="T388:U388"/>
    <mergeCell ref="T392:U392"/>
    <mergeCell ref="T389:U389"/>
    <mergeCell ref="G391:H391"/>
    <mergeCell ref="G392:H392"/>
    <mergeCell ref="I390:S390"/>
    <mergeCell ref="I391:S391"/>
    <mergeCell ref="T390:U390"/>
    <mergeCell ref="I392:S392"/>
    <mergeCell ref="G394:U394"/>
    <mergeCell ref="G395:U395"/>
    <mergeCell ref="G396:U396"/>
    <mergeCell ref="G397:U397"/>
    <mergeCell ref="G398:U398"/>
    <mergeCell ref="G399:U399"/>
    <mergeCell ref="G400:U400"/>
    <mergeCell ref="G401:U401"/>
    <mergeCell ref="H438:J438"/>
    <mergeCell ref="M438:N438"/>
    <mergeCell ref="H439:J439"/>
    <mergeCell ref="G422:U422"/>
    <mergeCell ref="G423:U423"/>
    <mergeCell ref="G424:U424"/>
    <mergeCell ref="G425:U425"/>
    <mergeCell ref="G426:U426"/>
    <mergeCell ref="G427:U427"/>
    <mergeCell ref="G428:U428"/>
    <mergeCell ref="G432:U435"/>
    <mergeCell ref="M439:O439"/>
    <mergeCell ref="S437:U437"/>
    <mergeCell ref="S439:U440"/>
    <mergeCell ref="G431:U431"/>
    <mergeCell ref="G412:U412"/>
    <mergeCell ref="G410:U410"/>
    <mergeCell ref="G411:U411"/>
    <mergeCell ref="G429:U429"/>
    <mergeCell ref="G413:U413"/>
    <mergeCell ref="G414:U414"/>
    <mergeCell ref="G415:U415"/>
    <mergeCell ref="G416:U416"/>
    <mergeCell ref="G417:U417"/>
    <mergeCell ref="G418:U418"/>
    <mergeCell ref="G406:U406"/>
    <mergeCell ref="G419:U419"/>
    <mergeCell ref="G421:U421"/>
    <mergeCell ref="H407:O407"/>
    <mergeCell ref="T407:U407"/>
    <mergeCell ref="T391:U391"/>
    <mergeCell ref="I357:S357"/>
    <mergeCell ref="T364:U364"/>
    <mergeCell ref="T365:U365"/>
    <mergeCell ref="I363:S363"/>
    <mergeCell ref="T357:U357"/>
    <mergeCell ref="T358:U358"/>
    <mergeCell ref="I367:S367"/>
    <mergeCell ref="I368:S368"/>
    <mergeCell ref="T362:U362"/>
    <mergeCell ref="T363:U363"/>
    <mergeCell ref="I360:S360"/>
    <mergeCell ref="I361:S361"/>
    <mergeCell ref="I362:S362"/>
    <mergeCell ref="T369:U369"/>
    <mergeCell ref="G357:H357"/>
    <mergeCell ref="G358:H358"/>
    <mergeCell ref="G359:H359"/>
    <mergeCell ref="G360:H360"/>
    <mergeCell ref="I358:S358"/>
    <mergeCell ref="I359:S359"/>
    <mergeCell ref="G369:H369"/>
    <mergeCell ref="G370:H370"/>
    <mergeCell ref="T370:U370"/>
    <mergeCell ref="I370:S370"/>
    <mergeCell ref="I378:S378"/>
    <mergeCell ref="T371:U371"/>
    <mergeCell ref="G379:H379"/>
    <mergeCell ref="G380:H380"/>
    <mergeCell ref="P251:P253"/>
    <mergeCell ref="G362:H362"/>
    <mergeCell ref="G363:H363"/>
    <mergeCell ref="H254:I256"/>
    <mergeCell ref="M254:M256"/>
    <mergeCell ref="N254:N256"/>
    <mergeCell ref="O254:O256"/>
    <mergeCell ref="P254:P256"/>
    <mergeCell ref="G239:G241"/>
    <mergeCell ref="H239:I241"/>
    <mergeCell ref="M239:M241"/>
    <mergeCell ref="N239:N241"/>
    <mergeCell ref="O239:O241"/>
    <mergeCell ref="P239:P241"/>
    <mergeCell ref="T367:U367"/>
    <mergeCell ref="T368:U368"/>
    <mergeCell ref="I364:S364"/>
    <mergeCell ref="I365:S365"/>
    <mergeCell ref="I366:S366"/>
    <mergeCell ref="G364:H364"/>
    <mergeCell ref="G365:H365"/>
    <mergeCell ref="G366:H366"/>
    <mergeCell ref="G367:H367"/>
    <mergeCell ref="G368:H368"/>
    <mergeCell ref="O245:O247"/>
    <mergeCell ref="P245:P247"/>
    <mergeCell ref="G248:G250"/>
    <mergeCell ref="H248:I250"/>
    <mergeCell ref="M248:M250"/>
    <mergeCell ref="N248:N250"/>
    <mergeCell ref="I380:S380"/>
    <mergeCell ref="I381:S381"/>
    <mergeCell ref="I382:S382"/>
    <mergeCell ref="T359:U359"/>
    <mergeCell ref="T360:U360"/>
    <mergeCell ref="T361:U361"/>
    <mergeCell ref="I369:S369"/>
    <mergeCell ref="I371:S371"/>
    <mergeCell ref="I372:S372"/>
    <mergeCell ref="I373:S373"/>
    <mergeCell ref="I374:S374"/>
    <mergeCell ref="I375:S375"/>
    <mergeCell ref="T372:U372"/>
    <mergeCell ref="T373:U373"/>
    <mergeCell ref="T374:U374"/>
    <mergeCell ref="T375:U375"/>
    <mergeCell ref="T376:U376"/>
    <mergeCell ref="T377:U377"/>
    <mergeCell ref="T378:U378"/>
    <mergeCell ref="T379:U379"/>
    <mergeCell ref="T380:U380"/>
    <mergeCell ref="T381:U381"/>
    <mergeCell ref="T366:U366"/>
    <mergeCell ref="T382:U382"/>
    <mergeCell ref="G381:H381"/>
    <mergeCell ref="G371:H371"/>
    <mergeCell ref="G372:H372"/>
    <mergeCell ref="G408:U408"/>
    <mergeCell ref="G409:U409"/>
    <mergeCell ref="G385:H385"/>
    <mergeCell ref="G386:H386"/>
    <mergeCell ref="G387:H387"/>
    <mergeCell ref="G388:H388"/>
    <mergeCell ref="I383:S383"/>
    <mergeCell ref="I384:S384"/>
    <mergeCell ref="I385:S385"/>
    <mergeCell ref="I386:S386"/>
    <mergeCell ref="I387:S387"/>
    <mergeCell ref="I388:S388"/>
    <mergeCell ref="G403:U403"/>
    <mergeCell ref="G404:U404"/>
    <mergeCell ref="G405:U405"/>
    <mergeCell ref="G389:H389"/>
    <mergeCell ref="I389:S389"/>
    <mergeCell ref="I376:S376"/>
    <mergeCell ref="I377:S377"/>
    <mergeCell ref="G382:H382"/>
    <mergeCell ref="G383:H383"/>
    <mergeCell ref="G384:H384"/>
    <mergeCell ref="G373:H373"/>
    <mergeCell ref="G374:H374"/>
    <mergeCell ref="G375:H375"/>
    <mergeCell ref="G376:H376"/>
    <mergeCell ref="G377:H377"/>
    <mergeCell ref="G378:H378"/>
    <mergeCell ref="I379:S379"/>
    <mergeCell ref="G275:G277"/>
    <mergeCell ref="G254:G256"/>
    <mergeCell ref="G245:G247"/>
    <mergeCell ref="H245:I247"/>
    <mergeCell ref="M245:M247"/>
    <mergeCell ref="N245:N247"/>
    <mergeCell ref="G293:G295"/>
    <mergeCell ref="H293:I295"/>
    <mergeCell ref="M293:M295"/>
    <mergeCell ref="N293:N295"/>
    <mergeCell ref="O293:O295"/>
    <mergeCell ref="G263:G265"/>
    <mergeCell ref="H263:I265"/>
    <mergeCell ref="M263:M265"/>
    <mergeCell ref="N263:N265"/>
    <mergeCell ref="O263:O265"/>
    <mergeCell ref="G257:G259"/>
    <mergeCell ref="H257:I259"/>
    <mergeCell ref="M257:M259"/>
    <mergeCell ref="N257:N259"/>
    <mergeCell ref="O257:O259"/>
    <mergeCell ref="H290:I292"/>
    <mergeCell ref="M290:M292"/>
    <mergeCell ref="N290:N292"/>
    <mergeCell ref="O290:O292"/>
    <mergeCell ref="H275:I277"/>
    <mergeCell ref="G266:G268"/>
    <mergeCell ref="H266:I268"/>
    <mergeCell ref="M266:M268"/>
    <mergeCell ref="N266:N268"/>
    <mergeCell ref="O266:O268"/>
    <mergeCell ref="G269:G271"/>
    <mergeCell ref="G281:G283"/>
    <mergeCell ref="H281:I283"/>
    <mergeCell ref="M281:M283"/>
    <mergeCell ref="N281:N283"/>
    <mergeCell ref="O281:O283"/>
    <mergeCell ref="P281:P283"/>
    <mergeCell ref="G284:G286"/>
    <mergeCell ref="H284:I286"/>
    <mergeCell ref="M284:M286"/>
    <mergeCell ref="P278:P280"/>
    <mergeCell ref="N284:N286"/>
    <mergeCell ref="O284:O286"/>
    <mergeCell ref="P284:P286"/>
    <mergeCell ref="G290:G292"/>
    <mergeCell ref="J278:K280"/>
    <mergeCell ref="J281:K283"/>
    <mergeCell ref="J284:K286"/>
    <mergeCell ref="G278:G280"/>
    <mergeCell ref="H278:I280"/>
    <mergeCell ref="M278:M280"/>
    <mergeCell ref="N278:N280"/>
    <mergeCell ref="O278:O280"/>
    <mergeCell ref="P290:P292"/>
    <mergeCell ref="G287:G289"/>
    <mergeCell ref="H287:I289"/>
    <mergeCell ref="M287:M289"/>
    <mergeCell ref="N287:N289"/>
    <mergeCell ref="O287:O289"/>
    <mergeCell ref="P287:P289"/>
    <mergeCell ref="M275:M277"/>
    <mergeCell ref="N275:N277"/>
    <mergeCell ref="O275:O277"/>
    <mergeCell ref="G347:G349"/>
    <mergeCell ref="H347:I349"/>
    <mergeCell ref="M347:M349"/>
    <mergeCell ref="N347:N349"/>
    <mergeCell ref="O347:O349"/>
    <mergeCell ref="P347:P349"/>
    <mergeCell ref="G335:G337"/>
    <mergeCell ref="H335:I337"/>
    <mergeCell ref="M335:M337"/>
    <mergeCell ref="N335:N337"/>
    <mergeCell ref="O335:O337"/>
    <mergeCell ref="P335:P337"/>
    <mergeCell ref="J335:K337"/>
    <mergeCell ref="J338:K340"/>
    <mergeCell ref="J341:K343"/>
    <mergeCell ref="J344:K346"/>
    <mergeCell ref="L335:L337"/>
    <mergeCell ref="L338:L340"/>
    <mergeCell ref="L341:L343"/>
    <mergeCell ref="L344:L346"/>
    <mergeCell ref="L347:L349"/>
    <mergeCell ref="G332:G334"/>
    <mergeCell ref="H332:I334"/>
    <mergeCell ref="M332:M334"/>
    <mergeCell ref="N332:N334"/>
    <mergeCell ref="O332:O334"/>
    <mergeCell ref="P275:P277"/>
    <mergeCell ref="J287:K289"/>
    <mergeCell ref="J290:K292"/>
    <mergeCell ref="G38:G40"/>
    <mergeCell ref="H38:I40"/>
    <mergeCell ref="M38:M40"/>
    <mergeCell ref="N38:N40"/>
    <mergeCell ref="O38:O40"/>
    <mergeCell ref="P38:P40"/>
    <mergeCell ref="G47:G49"/>
    <mergeCell ref="H47:I49"/>
    <mergeCell ref="M47:M49"/>
    <mergeCell ref="N47:N49"/>
    <mergeCell ref="O47:O49"/>
    <mergeCell ref="P47:P49"/>
    <mergeCell ref="L47:L49"/>
    <mergeCell ref="G50:G52"/>
    <mergeCell ref="H50:I52"/>
    <mergeCell ref="M50:M52"/>
    <mergeCell ref="N50:N52"/>
    <mergeCell ref="O50:O52"/>
    <mergeCell ref="P50:P52"/>
    <mergeCell ref="L50:L52"/>
    <mergeCell ref="G56:G58"/>
    <mergeCell ref="H56:I58"/>
    <mergeCell ref="M56:M58"/>
    <mergeCell ref="N56:N58"/>
    <mergeCell ref="O56:O58"/>
    <mergeCell ref="P56:P58"/>
    <mergeCell ref="G59:G61"/>
    <mergeCell ref="H59:I61"/>
    <mergeCell ref="M59:M61"/>
    <mergeCell ref="N59:N61"/>
    <mergeCell ref="O59:O61"/>
    <mergeCell ref="P59:P61"/>
    <mergeCell ref="L56:L58"/>
    <mergeCell ref="L59:L61"/>
    <mergeCell ref="G53:G55"/>
    <mergeCell ref="H53:I55"/>
    <mergeCell ref="M53:M55"/>
    <mergeCell ref="G62:G64"/>
    <mergeCell ref="H62:I64"/>
    <mergeCell ref="M62:M64"/>
    <mergeCell ref="N62:N64"/>
    <mergeCell ref="O62:O64"/>
    <mergeCell ref="P62:P64"/>
    <mergeCell ref="J59:K61"/>
    <mergeCell ref="J62:K64"/>
    <mergeCell ref="G65:G67"/>
    <mergeCell ref="H65:I67"/>
    <mergeCell ref="M65:M67"/>
    <mergeCell ref="N65:N67"/>
    <mergeCell ref="O65:O67"/>
    <mergeCell ref="P65:P67"/>
    <mergeCell ref="L62:L64"/>
    <mergeCell ref="L65:L67"/>
    <mergeCell ref="G68:G70"/>
    <mergeCell ref="H68:I70"/>
    <mergeCell ref="M68:M70"/>
    <mergeCell ref="N68:N70"/>
    <mergeCell ref="O68:O70"/>
    <mergeCell ref="P68:P70"/>
    <mergeCell ref="J65:K67"/>
    <mergeCell ref="J68:K70"/>
    <mergeCell ref="G71:G73"/>
    <mergeCell ref="H71:I73"/>
    <mergeCell ref="M71:M73"/>
    <mergeCell ref="N71:N73"/>
    <mergeCell ref="O71:O73"/>
    <mergeCell ref="P71:P73"/>
    <mergeCell ref="L68:L70"/>
    <mergeCell ref="L71:L73"/>
    <mergeCell ref="G74:G76"/>
    <mergeCell ref="H74:I76"/>
    <mergeCell ref="M74:M76"/>
    <mergeCell ref="N74:N76"/>
    <mergeCell ref="O74:O76"/>
    <mergeCell ref="P74:P76"/>
    <mergeCell ref="J71:K73"/>
    <mergeCell ref="G77:G79"/>
    <mergeCell ref="H77:I79"/>
    <mergeCell ref="M77:M79"/>
    <mergeCell ref="N77:N79"/>
    <mergeCell ref="O77:O79"/>
    <mergeCell ref="P77:P79"/>
    <mergeCell ref="L74:L76"/>
    <mergeCell ref="L77:L79"/>
    <mergeCell ref="G80:G82"/>
    <mergeCell ref="H80:I82"/>
    <mergeCell ref="M80:M82"/>
    <mergeCell ref="N80:N82"/>
    <mergeCell ref="O80:O82"/>
    <mergeCell ref="P80:P82"/>
    <mergeCell ref="J80:K82"/>
    <mergeCell ref="G83:G85"/>
    <mergeCell ref="H83:I85"/>
    <mergeCell ref="M83:M85"/>
    <mergeCell ref="N83:N85"/>
    <mergeCell ref="O83:O85"/>
    <mergeCell ref="P83:P85"/>
    <mergeCell ref="L80:L82"/>
    <mergeCell ref="L83:L85"/>
    <mergeCell ref="G86:G88"/>
    <mergeCell ref="H86:I88"/>
    <mergeCell ref="M86:M88"/>
    <mergeCell ref="N86:N88"/>
    <mergeCell ref="O86:O88"/>
    <mergeCell ref="P86:P88"/>
    <mergeCell ref="J83:K85"/>
    <mergeCell ref="G89:G91"/>
    <mergeCell ref="H89:I91"/>
    <mergeCell ref="M89:M91"/>
    <mergeCell ref="N89:N91"/>
    <mergeCell ref="O89:O91"/>
    <mergeCell ref="P89:P91"/>
    <mergeCell ref="J86:K88"/>
    <mergeCell ref="J89:K91"/>
    <mergeCell ref="L86:L88"/>
    <mergeCell ref="L89:L91"/>
    <mergeCell ref="G92:G94"/>
    <mergeCell ref="H92:I94"/>
    <mergeCell ref="M92:M94"/>
    <mergeCell ref="N92:N94"/>
    <mergeCell ref="O92:O94"/>
    <mergeCell ref="P92:P94"/>
    <mergeCell ref="J92:K94"/>
    <mergeCell ref="G95:G97"/>
    <mergeCell ref="H95:I97"/>
    <mergeCell ref="M95:M97"/>
    <mergeCell ref="N95:N97"/>
    <mergeCell ref="O95:O97"/>
    <mergeCell ref="P95:P97"/>
    <mergeCell ref="L92:L94"/>
    <mergeCell ref="L95:L97"/>
    <mergeCell ref="G98:G100"/>
    <mergeCell ref="H98:I100"/>
    <mergeCell ref="M98:M100"/>
    <mergeCell ref="N98:N100"/>
    <mergeCell ref="O98:O100"/>
    <mergeCell ref="P98:P100"/>
    <mergeCell ref="J95:K97"/>
    <mergeCell ref="J98:K100"/>
    <mergeCell ref="G107:G109"/>
    <mergeCell ref="H107:I109"/>
    <mergeCell ref="M107:M109"/>
    <mergeCell ref="N107:N109"/>
    <mergeCell ref="O107:O109"/>
    <mergeCell ref="P107:P109"/>
    <mergeCell ref="J101:K103"/>
    <mergeCell ref="J104:K106"/>
    <mergeCell ref="J107:K109"/>
    <mergeCell ref="G101:G103"/>
    <mergeCell ref="H101:I103"/>
    <mergeCell ref="M101:M103"/>
    <mergeCell ref="N101:N103"/>
    <mergeCell ref="O101:O103"/>
    <mergeCell ref="P101:P103"/>
    <mergeCell ref="G104:G106"/>
    <mergeCell ref="H104:I106"/>
    <mergeCell ref="M104:M106"/>
    <mergeCell ref="N104:N106"/>
    <mergeCell ref="O104:O106"/>
    <mergeCell ref="P104:P106"/>
    <mergeCell ref="G116:G118"/>
    <mergeCell ref="H116:I118"/>
    <mergeCell ref="M116:M118"/>
    <mergeCell ref="N116:N118"/>
    <mergeCell ref="O116:O118"/>
    <mergeCell ref="P116:P118"/>
    <mergeCell ref="J110:K112"/>
    <mergeCell ref="J113:K115"/>
    <mergeCell ref="J116:K118"/>
    <mergeCell ref="G110:G112"/>
    <mergeCell ref="H110:I112"/>
    <mergeCell ref="M110:M112"/>
    <mergeCell ref="N110:N112"/>
    <mergeCell ref="O110:O112"/>
    <mergeCell ref="P110:P112"/>
    <mergeCell ref="G113:G115"/>
    <mergeCell ref="H113:I115"/>
    <mergeCell ref="M113:M115"/>
    <mergeCell ref="N113:N115"/>
    <mergeCell ref="O113:O115"/>
    <mergeCell ref="P113:P115"/>
    <mergeCell ref="L104:L106"/>
    <mergeCell ref="L107:L109"/>
    <mergeCell ref="L110:L112"/>
    <mergeCell ref="L113:L115"/>
    <mergeCell ref="L116:L118"/>
    <mergeCell ref="G125:G127"/>
    <mergeCell ref="H125:I127"/>
    <mergeCell ref="M125:M127"/>
    <mergeCell ref="N125:N127"/>
    <mergeCell ref="O125:O127"/>
    <mergeCell ref="P125:P127"/>
    <mergeCell ref="J119:K121"/>
    <mergeCell ref="J122:K124"/>
    <mergeCell ref="J125:K127"/>
    <mergeCell ref="G119:G121"/>
    <mergeCell ref="H119:I121"/>
    <mergeCell ref="M119:M121"/>
    <mergeCell ref="N119:N121"/>
    <mergeCell ref="O119:O121"/>
    <mergeCell ref="P119:P121"/>
    <mergeCell ref="G122:G124"/>
    <mergeCell ref="H122:I124"/>
    <mergeCell ref="M122:M124"/>
    <mergeCell ref="N122:N124"/>
    <mergeCell ref="O122:O124"/>
    <mergeCell ref="P122:P124"/>
    <mergeCell ref="L125:L127"/>
    <mergeCell ref="L119:L121"/>
    <mergeCell ref="L122:L124"/>
    <mergeCell ref="G134:G136"/>
    <mergeCell ref="H134:I136"/>
    <mergeCell ref="M134:M136"/>
    <mergeCell ref="N134:N136"/>
    <mergeCell ref="O134:O136"/>
    <mergeCell ref="P134:P136"/>
    <mergeCell ref="J128:K130"/>
    <mergeCell ref="J131:K133"/>
    <mergeCell ref="J134:K136"/>
    <mergeCell ref="G128:G130"/>
    <mergeCell ref="H128:I130"/>
    <mergeCell ref="M128:M130"/>
    <mergeCell ref="N128:N130"/>
    <mergeCell ref="O128:O130"/>
    <mergeCell ref="P128:P130"/>
    <mergeCell ref="G131:G133"/>
    <mergeCell ref="H131:I133"/>
    <mergeCell ref="M131:M133"/>
    <mergeCell ref="N131:N133"/>
    <mergeCell ref="O131:O133"/>
    <mergeCell ref="P131:P133"/>
    <mergeCell ref="L128:L130"/>
    <mergeCell ref="L131:L133"/>
    <mergeCell ref="L134:L136"/>
    <mergeCell ref="G143:G145"/>
    <mergeCell ref="H143:I145"/>
    <mergeCell ref="M143:M145"/>
    <mergeCell ref="N143:N145"/>
    <mergeCell ref="O143:O145"/>
    <mergeCell ref="P143:P145"/>
    <mergeCell ref="J137:K139"/>
    <mergeCell ref="J140:K142"/>
    <mergeCell ref="J143:K145"/>
    <mergeCell ref="G137:G139"/>
    <mergeCell ref="H137:I139"/>
    <mergeCell ref="M137:M139"/>
    <mergeCell ref="N137:N139"/>
    <mergeCell ref="O137:O139"/>
    <mergeCell ref="P137:P139"/>
    <mergeCell ref="G140:G142"/>
    <mergeCell ref="H140:I142"/>
    <mergeCell ref="M140:M142"/>
    <mergeCell ref="N140:N142"/>
    <mergeCell ref="O140:O142"/>
    <mergeCell ref="P140:P142"/>
    <mergeCell ref="L137:L139"/>
    <mergeCell ref="L140:L142"/>
    <mergeCell ref="L143:L145"/>
    <mergeCell ref="G152:G154"/>
    <mergeCell ref="H152:I154"/>
    <mergeCell ref="M152:M154"/>
    <mergeCell ref="N152:N154"/>
    <mergeCell ref="O152:O154"/>
    <mergeCell ref="P152:P154"/>
    <mergeCell ref="J146:K148"/>
    <mergeCell ref="J149:K151"/>
    <mergeCell ref="J152:K154"/>
    <mergeCell ref="G146:G148"/>
    <mergeCell ref="H146:I148"/>
    <mergeCell ref="M146:M148"/>
    <mergeCell ref="N146:N148"/>
    <mergeCell ref="O146:O148"/>
    <mergeCell ref="P146:P148"/>
    <mergeCell ref="G149:G151"/>
    <mergeCell ref="H149:I151"/>
    <mergeCell ref="M149:M151"/>
    <mergeCell ref="N149:N151"/>
    <mergeCell ref="O149:O151"/>
    <mergeCell ref="P149:P151"/>
    <mergeCell ref="L146:L148"/>
    <mergeCell ref="L149:L151"/>
    <mergeCell ref="L152:L154"/>
    <mergeCell ref="G161:G163"/>
    <mergeCell ref="H161:I163"/>
    <mergeCell ref="M161:M163"/>
    <mergeCell ref="N161:N163"/>
    <mergeCell ref="O161:O163"/>
    <mergeCell ref="P161:P163"/>
    <mergeCell ref="J155:K157"/>
    <mergeCell ref="J158:K160"/>
    <mergeCell ref="J161:K163"/>
    <mergeCell ref="G155:G157"/>
    <mergeCell ref="H155:I157"/>
    <mergeCell ref="M155:M157"/>
    <mergeCell ref="N155:N157"/>
    <mergeCell ref="O155:O157"/>
    <mergeCell ref="P155:P157"/>
    <mergeCell ref="G158:G160"/>
    <mergeCell ref="H158:I160"/>
    <mergeCell ref="M158:M160"/>
    <mergeCell ref="N158:N160"/>
    <mergeCell ref="O158:O160"/>
    <mergeCell ref="P158:P160"/>
    <mergeCell ref="L155:L157"/>
    <mergeCell ref="L158:L160"/>
    <mergeCell ref="L161:L163"/>
    <mergeCell ref="G170:G172"/>
    <mergeCell ref="H170:I172"/>
    <mergeCell ref="M170:M172"/>
    <mergeCell ref="N170:N172"/>
    <mergeCell ref="O170:O172"/>
    <mergeCell ref="P170:P172"/>
    <mergeCell ref="J164:K166"/>
    <mergeCell ref="J167:K169"/>
    <mergeCell ref="J170:K172"/>
    <mergeCell ref="G164:G166"/>
    <mergeCell ref="H164:I166"/>
    <mergeCell ref="M164:M166"/>
    <mergeCell ref="N164:N166"/>
    <mergeCell ref="O164:O166"/>
    <mergeCell ref="P164:P166"/>
    <mergeCell ref="G167:G169"/>
    <mergeCell ref="H167:I169"/>
    <mergeCell ref="M167:M169"/>
    <mergeCell ref="N167:N169"/>
    <mergeCell ref="O167:O169"/>
    <mergeCell ref="P167:P169"/>
    <mergeCell ref="L164:L166"/>
    <mergeCell ref="L167:L169"/>
    <mergeCell ref="L170:L172"/>
    <mergeCell ref="G179:G181"/>
    <mergeCell ref="H179:I181"/>
    <mergeCell ref="M179:M181"/>
    <mergeCell ref="N179:N181"/>
    <mergeCell ref="O179:O181"/>
    <mergeCell ref="P179:P181"/>
    <mergeCell ref="J173:K175"/>
    <mergeCell ref="J176:K178"/>
    <mergeCell ref="J179:K181"/>
    <mergeCell ref="G173:G175"/>
    <mergeCell ref="H173:I175"/>
    <mergeCell ref="M173:M175"/>
    <mergeCell ref="N173:N175"/>
    <mergeCell ref="O173:O175"/>
    <mergeCell ref="P173:P175"/>
    <mergeCell ref="G176:G178"/>
    <mergeCell ref="H176:I178"/>
    <mergeCell ref="M176:M178"/>
    <mergeCell ref="N176:N178"/>
    <mergeCell ref="O176:O178"/>
    <mergeCell ref="P176:P178"/>
    <mergeCell ref="L173:L175"/>
    <mergeCell ref="L176:L178"/>
    <mergeCell ref="L179:L181"/>
    <mergeCell ref="G188:G190"/>
    <mergeCell ref="H188:I190"/>
    <mergeCell ref="M188:M190"/>
    <mergeCell ref="N188:N190"/>
    <mergeCell ref="O188:O190"/>
    <mergeCell ref="P188:P190"/>
    <mergeCell ref="J182:K184"/>
    <mergeCell ref="J185:K187"/>
    <mergeCell ref="J188:K190"/>
    <mergeCell ref="G182:G184"/>
    <mergeCell ref="H182:I184"/>
    <mergeCell ref="M182:M184"/>
    <mergeCell ref="N182:N184"/>
    <mergeCell ref="O182:O184"/>
    <mergeCell ref="P182:P184"/>
    <mergeCell ref="G185:G187"/>
    <mergeCell ref="H185:I187"/>
    <mergeCell ref="M185:M187"/>
    <mergeCell ref="N185:N187"/>
    <mergeCell ref="O185:O187"/>
    <mergeCell ref="P185:P187"/>
    <mergeCell ref="L182:L184"/>
    <mergeCell ref="L185:L187"/>
    <mergeCell ref="L188:L190"/>
    <mergeCell ref="G197:G199"/>
    <mergeCell ref="H197:I199"/>
    <mergeCell ref="M197:M199"/>
    <mergeCell ref="N197:N199"/>
    <mergeCell ref="O197:O199"/>
    <mergeCell ref="P197:P199"/>
    <mergeCell ref="J191:K193"/>
    <mergeCell ref="J194:K196"/>
    <mergeCell ref="J197:K199"/>
    <mergeCell ref="G191:G193"/>
    <mergeCell ref="H191:I193"/>
    <mergeCell ref="M191:M193"/>
    <mergeCell ref="N191:N193"/>
    <mergeCell ref="O191:O193"/>
    <mergeCell ref="P191:P193"/>
    <mergeCell ref="G194:G196"/>
    <mergeCell ref="H194:I196"/>
    <mergeCell ref="M194:M196"/>
    <mergeCell ref="N194:N196"/>
    <mergeCell ref="O194:O196"/>
    <mergeCell ref="P194:P196"/>
    <mergeCell ref="L191:L193"/>
    <mergeCell ref="L194:L196"/>
    <mergeCell ref="L197:L199"/>
    <mergeCell ref="G206:G208"/>
    <mergeCell ref="H206:I208"/>
    <mergeCell ref="M206:M208"/>
    <mergeCell ref="N206:N208"/>
    <mergeCell ref="O206:O208"/>
    <mergeCell ref="P206:P208"/>
    <mergeCell ref="J200:K202"/>
    <mergeCell ref="J203:K205"/>
    <mergeCell ref="J206:K208"/>
    <mergeCell ref="G200:G202"/>
    <mergeCell ref="H200:I202"/>
    <mergeCell ref="M200:M202"/>
    <mergeCell ref="N200:N202"/>
    <mergeCell ref="O200:O202"/>
    <mergeCell ref="P200:P202"/>
    <mergeCell ref="G203:G205"/>
    <mergeCell ref="H203:I205"/>
    <mergeCell ref="M203:M205"/>
    <mergeCell ref="N203:N205"/>
    <mergeCell ref="O203:O205"/>
    <mergeCell ref="P203:P205"/>
    <mergeCell ref="L200:L202"/>
    <mergeCell ref="L203:L205"/>
    <mergeCell ref="L206:L208"/>
    <mergeCell ref="G215:G217"/>
    <mergeCell ref="H215:I217"/>
    <mergeCell ref="M215:M217"/>
    <mergeCell ref="N215:N217"/>
    <mergeCell ref="O215:O217"/>
    <mergeCell ref="P215:P217"/>
    <mergeCell ref="J209:K211"/>
    <mergeCell ref="J212:K214"/>
    <mergeCell ref="J215:K217"/>
    <mergeCell ref="G209:G211"/>
    <mergeCell ref="H209:I211"/>
    <mergeCell ref="M209:M211"/>
    <mergeCell ref="N209:N211"/>
    <mergeCell ref="O209:O211"/>
    <mergeCell ref="P209:P211"/>
    <mergeCell ref="G212:G214"/>
    <mergeCell ref="H212:I214"/>
    <mergeCell ref="M212:M214"/>
    <mergeCell ref="N212:N214"/>
    <mergeCell ref="O212:O214"/>
    <mergeCell ref="P212:P214"/>
    <mergeCell ref="L209:L211"/>
    <mergeCell ref="L212:L214"/>
    <mergeCell ref="L215:L217"/>
    <mergeCell ref="G224:G226"/>
    <mergeCell ref="H224:I226"/>
    <mergeCell ref="M224:M226"/>
    <mergeCell ref="N224:N226"/>
    <mergeCell ref="O224:O226"/>
    <mergeCell ref="P224:P226"/>
    <mergeCell ref="J218:K220"/>
    <mergeCell ref="J221:K223"/>
    <mergeCell ref="J224:K226"/>
    <mergeCell ref="G218:G220"/>
    <mergeCell ref="H218:I220"/>
    <mergeCell ref="M218:M220"/>
    <mergeCell ref="N218:N220"/>
    <mergeCell ref="O218:O220"/>
    <mergeCell ref="P218:P220"/>
    <mergeCell ref="G221:G223"/>
    <mergeCell ref="H221:I223"/>
    <mergeCell ref="M221:M223"/>
    <mergeCell ref="N221:N223"/>
    <mergeCell ref="O221:O223"/>
    <mergeCell ref="P221:P223"/>
    <mergeCell ref="L218:L220"/>
    <mergeCell ref="L221:L223"/>
    <mergeCell ref="L224:L226"/>
    <mergeCell ref="G230:G232"/>
    <mergeCell ref="H230:I232"/>
    <mergeCell ref="M230:M232"/>
    <mergeCell ref="N230:N232"/>
    <mergeCell ref="O230:O232"/>
    <mergeCell ref="P230:P232"/>
    <mergeCell ref="G233:G235"/>
    <mergeCell ref="H233:I235"/>
    <mergeCell ref="M233:M235"/>
    <mergeCell ref="N233:N235"/>
    <mergeCell ref="O233:O235"/>
    <mergeCell ref="P233:P235"/>
    <mergeCell ref="G236:G238"/>
    <mergeCell ref="H236:I238"/>
    <mergeCell ref="M236:M238"/>
    <mergeCell ref="N236:N238"/>
    <mergeCell ref="O236:O238"/>
    <mergeCell ref="P236:P238"/>
    <mergeCell ref="G242:G244"/>
    <mergeCell ref="H242:I244"/>
    <mergeCell ref="M242:M244"/>
    <mergeCell ref="N242:N244"/>
    <mergeCell ref="O242:O244"/>
    <mergeCell ref="P242:P244"/>
    <mergeCell ref="P257:P259"/>
    <mergeCell ref="G260:G262"/>
    <mergeCell ref="H260:I262"/>
    <mergeCell ref="M260:M262"/>
    <mergeCell ref="N260:N262"/>
    <mergeCell ref="O260:O262"/>
    <mergeCell ref="P260:P262"/>
    <mergeCell ref="N272:N274"/>
    <mergeCell ref="O272:O274"/>
    <mergeCell ref="P272:P274"/>
    <mergeCell ref="P263:P265"/>
    <mergeCell ref="G272:G274"/>
    <mergeCell ref="H272:I274"/>
    <mergeCell ref="M272:M274"/>
    <mergeCell ref="P266:P268"/>
    <mergeCell ref="P269:P271"/>
    <mergeCell ref="M269:M271"/>
    <mergeCell ref="N269:N271"/>
    <mergeCell ref="O269:O271"/>
    <mergeCell ref="H269:I271"/>
    <mergeCell ref="O248:O250"/>
    <mergeCell ref="P248:P250"/>
    <mergeCell ref="L254:L256"/>
    <mergeCell ref="L257:L259"/>
    <mergeCell ref="L260:L262"/>
    <mergeCell ref="L263:L265"/>
    <mergeCell ref="P293:P295"/>
    <mergeCell ref="P317:P319"/>
    <mergeCell ref="G299:G301"/>
    <mergeCell ref="H299:I301"/>
    <mergeCell ref="M299:M301"/>
    <mergeCell ref="N299:N301"/>
    <mergeCell ref="O299:O301"/>
    <mergeCell ref="P299:P301"/>
    <mergeCell ref="G308:G310"/>
    <mergeCell ref="H308:I310"/>
    <mergeCell ref="M308:M310"/>
    <mergeCell ref="N308:N310"/>
    <mergeCell ref="O308:O310"/>
    <mergeCell ref="P308:P310"/>
    <mergeCell ref="G302:G304"/>
    <mergeCell ref="H302:I304"/>
    <mergeCell ref="M302:M304"/>
    <mergeCell ref="N302:N304"/>
    <mergeCell ref="J293:K295"/>
    <mergeCell ref="O302:O304"/>
    <mergeCell ref="P302:P304"/>
    <mergeCell ref="G305:G307"/>
    <mergeCell ref="H305:I307"/>
    <mergeCell ref="M305:M307"/>
    <mergeCell ref="N305:N307"/>
    <mergeCell ref="O305:O307"/>
    <mergeCell ref="J311:K313"/>
    <mergeCell ref="J314:K316"/>
    <mergeCell ref="J317:K319"/>
    <mergeCell ref="L308:L310"/>
    <mergeCell ref="L311:L313"/>
    <mergeCell ref="L314:L316"/>
    <mergeCell ref="M320:M322"/>
    <mergeCell ref="N320:N322"/>
    <mergeCell ref="O320:O322"/>
    <mergeCell ref="P320:P322"/>
    <mergeCell ref="J320:K322"/>
    <mergeCell ref="G314:G316"/>
    <mergeCell ref="H314:I316"/>
    <mergeCell ref="M314:M316"/>
    <mergeCell ref="N314:N316"/>
    <mergeCell ref="O314:O316"/>
    <mergeCell ref="P314:P316"/>
    <mergeCell ref="G317:G319"/>
    <mergeCell ref="H317:I319"/>
    <mergeCell ref="M317:M319"/>
    <mergeCell ref="N317:N319"/>
    <mergeCell ref="O317:O319"/>
    <mergeCell ref="G296:G298"/>
    <mergeCell ref="H296:I298"/>
    <mergeCell ref="M296:M298"/>
    <mergeCell ref="N296:N298"/>
    <mergeCell ref="O296:O298"/>
    <mergeCell ref="P296:P298"/>
    <mergeCell ref="L317:L319"/>
    <mergeCell ref="L320:L322"/>
    <mergeCell ref="G350:G352"/>
    <mergeCell ref="H350:I352"/>
    <mergeCell ref="M350:M352"/>
    <mergeCell ref="N350:N352"/>
    <mergeCell ref="O350:O352"/>
    <mergeCell ref="P350:P352"/>
    <mergeCell ref="G338:G340"/>
    <mergeCell ref="H338:I340"/>
    <mergeCell ref="M338:M340"/>
    <mergeCell ref="N338:N340"/>
    <mergeCell ref="O338:O340"/>
    <mergeCell ref="P338:P340"/>
    <mergeCell ref="G341:G343"/>
    <mergeCell ref="H341:I343"/>
    <mergeCell ref="M341:M343"/>
    <mergeCell ref="N341:N343"/>
    <mergeCell ref="O341:O343"/>
    <mergeCell ref="P341:P343"/>
    <mergeCell ref="G344:G346"/>
    <mergeCell ref="H344:I346"/>
    <mergeCell ref="M344:M346"/>
    <mergeCell ref="N344:N346"/>
    <mergeCell ref="O344:O346"/>
    <mergeCell ref="P344:P346"/>
    <mergeCell ref="L350:L352"/>
    <mergeCell ref="H323:I325"/>
    <mergeCell ref="M323:M325"/>
    <mergeCell ref="N323:N325"/>
    <mergeCell ref="O323:O325"/>
    <mergeCell ref="P323:P325"/>
    <mergeCell ref="J323:K325"/>
    <mergeCell ref="J326:K328"/>
    <mergeCell ref="P332:P334"/>
    <mergeCell ref="G329:G331"/>
    <mergeCell ref="H329:I331"/>
    <mergeCell ref="M329:M331"/>
    <mergeCell ref="N329:N331"/>
    <mergeCell ref="O329:O331"/>
    <mergeCell ref="P329:P331"/>
    <mergeCell ref="J329:K331"/>
    <mergeCell ref="J332:K334"/>
    <mergeCell ref="P305:P307"/>
    <mergeCell ref="G326:G328"/>
    <mergeCell ref="H326:I328"/>
    <mergeCell ref="M326:M328"/>
    <mergeCell ref="N326:N328"/>
    <mergeCell ref="O326:O328"/>
    <mergeCell ref="P326:P328"/>
    <mergeCell ref="G323:G325"/>
    <mergeCell ref="G311:G313"/>
    <mergeCell ref="H311:I313"/>
    <mergeCell ref="M311:M313"/>
    <mergeCell ref="N311:N313"/>
    <mergeCell ref="O311:O313"/>
    <mergeCell ref="P311:P313"/>
    <mergeCell ref="G320:G322"/>
    <mergeCell ref="H320:I322"/>
  </mergeCells>
  <conditionalFormatting sqref="I16 J17:P17">
    <cfRule type="containsText" dxfId="15" priority="5" operator="containsText" text="INDIQUE UM TIPO DE CONTRATO NO MDE REV. CONTRATADA">
      <formula>NOT(ISERROR(SEARCH(("INDIQUE UM TIPO DE CONTRATO NO MDE REV. CONTRATADA"),(I16))))</formula>
    </cfRule>
  </conditionalFormatting>
  <conditionalFormatting sqref="P18:U18">
    <cfRule type="expression" dxfId="14" priority="2">
      <formula>$P$18&lt;&gt;""</formula>
    </cfRule>
  </conditionalFormatting>
  <conditionalFormatting sqref="R24:AK25 R27:AK28 R30:AK31 R33:AK34 R36:AK37 R39:AK40 R42:AK43 R45:AK46 R48:AK49 R51:AK52 R54:AK55 R57:AK58 R60:AK61 R63:AK64 R66:AK67 R69:AK70 R72:AK73 R75:AK76 R78:AK79 R81:AK82 R84:AK85 R87:AK88 R90:AK91 R93:AK94 R96:AK97 R99:AK100 R102:AK103 R105:AK106 R108:AK109 R111:AK112 R114:AK115 R117:AK118 R120:AK121 R123:AK124 R126:AK127 R129:AK130 R132:AK133 R135:AK136 R138:AK139 R141:AK142 R144:AK145 R147:AK148 R150:AK151 R153:AK154 R156:AK157 R159:AK160 R162:AK163 R165:AK166 R168:AK169 R171:AK172 R174:AK175 R177:AK178 R180:AK181 R183:AK184 R186:AK187 R189:AK190 R192:AK193 R195:AK196 R198:AK199 R201:AK202 R204:AK205 R207:AK208 R210:AK211 R213:AK214 R216:AK217 R219:AK220 R222:AK223 R225:AK226 R228:AK229 R231:AK232 R234:AK235 R237:AK238 R240:AK241 R243:AK244 R246:AK247 R249:AK250 R252:AK253 R255:AK256 R258:AK259 R261:AK262 R264:AK265 R267:AK268 R270:AK271 R273:AK274 R276:AK277 R279:AK280 R282:AK283 R285:AK286 R288:AK289 R291:AK292 R294:AK295 R297:AK298 R300:AK301 R303:AK304 R306:AK307 R309:AK310 R312:AK313 R315:AK316 R318:AK319 R321:AK322 R324:AK325 R327:AK328 R330:AK331 R333:AK334 R336:AK337 R339:AK340 R342:AK343 R345:AK346 R348:AK349 R351:AK352">
    <cfRule type="expression" dxfId="13" priority="1" stopIfTrue="1">
      <formula>$C24="X"</formula>
    </cfRule>
  </conditionalFormatting>
  <conditionalFormatting sqref="S17">
    <cfRule type="containsText" dxfId="12" priority="3" operator="containsText" text="INDIQUE UM TIPO DE CONTRATO NO MDE REV. CONTRATADA">
      <formula>NOT(ISERROR(SEARCH(("INDIQUE UM TIPO DE CONTRATO NO MDE REV. CONTRATADA"),(S17))))</formula>
    </cfRule>
  </conditionalFormatting>
  <printOptions horizontalCentered="1"/>
  <pageMargins left="0" right="0" top="0.19685039370078741" bottom="0.19685039370078741" header="0" footer="0"/>
  <pageSetup paperSize="9" scale="54"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9CA1D64-A8F3-4D3F-BC43-9CDDBC5954BD}">
          <x14:formula1>
            <xm:f>'QC rev00'!$P$5:$P$6</xm:f>
          </x14:formula1>
          <xm:sqref>P7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AR1379"/>
  <sheetViews>
    <sheetView showGridLines="0" showZeros="0" zoomScale="85" zoomScaleNormal="85" workbookViewId="0">
      <pane xSplit="7" topLeftCell="H1" activePane="topRight" state="frozen"/>
      <selection activeCell="Z34" sqref="Z34"/>
      <selection pane="topRight" activeCell="D1369" sqref="D1369:Q1372"/>
    </sheetView>
  </sheetViews>
  <sheetFormatPr defaultColWidth="14.42578125" defaultRowHeight="15" customHeight="1" outlineLevelCol="1"/>
  <cols>
    <col min="1" max="1" width="0.7109375" customWidth="1"/>
    <col min="2" max="3" width="9.28515625" hidden="1" customWidth="1"/>
    <col min="4" max="4" width="10" customWidth="1"/>
    <col min="5" max="5" width="10.42578125" customWidth="1"/>
    <col min="6" max="6" width="44.42578125" customWidth="1"/>
    <col min="7" max="7" width="15.42578125" customWidth="1"/>
    <col min="8" max="8" width="13.140625" customWidth="1"/>
    <col min="9" max="9" width="10.42578125" customWidth="1"/>
    <col min="10" max="10" width="13.7109375" customWidth="1"/>
    <col min="11" max="11" width="13.42578125" customWidth="1"/>
    <col min="12" max="12" width="15.42578125" customWidth="1"/>
    <col min="13" max="13" width="8.140625" customWidth="1"/>
    <col min="14" max="17" width="10.42578125" customWidth="1"/>
    <col min="18" max="33" width="10.42578125" customWidth="1" outlineLevel="1"/>
    <col min="34" max="34" width="5.42578125" customWidth="1"/>
    <col min="35" max="44" width="12" style="319" customWidth="1"/>
    <col min="45" max="45" width="12" customWidth="1"/>
  </cols>
  <sheetData>
    <row r="1" spans="1:44" ht="3" customHeight="1" thickBot="1">
      <c r="A1" s="317"/>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8"/>
      <c r="AJ1" s="318"/>
      <c r="AK1" s="318"/>
      <c r="AL1" s="318"/>
    </row>
    <row r="2" spans="1:44" ht="18" customHeight="1">
      <c r="A2" s="317"/>
      <c r="B2" s="317"/>
      <c r="C2" s="320">
        <f ca="1">'Solic. Contrato'!$D$3</f>
        <v>10</v>
      </c>
      <c r="D2" s="973"/>
      <c r="E2" s="321"/>
      <c r="F2" s="999" t="s">
        <v>107</v>
      </c>
      <c r="G2" s="884"/>
      <c r="H2" s="884"/>
      <c r="I2" s="884"/>
      <c r="J2" s="884"/>
      <c r="K2" s="884"/>
      <c r="L2" s="884"/>
      <c r="M2" s="1000"/>
      <c r="N2" s="322" t="s">
        <v>55</v>
      </c>
      <c r="O2" s="323"/>
      <c r="P2" s="995">
        <v>1</v>
      </c>
      <c r="Q2" s="996"/>
      <c r="R2" s="324"/>
      <c r="S2" s="324"/>
      <c r="T2" s="324"/>
      <c r="U2" s="324"/>
      <c r="V2" s="324"/>
      <c r="W2" s="324"/>
      <c r="X2" s="324"/>
      <c r="Y2" s="324"/>
      <c r="Z2" s="324"/>
      <c r="AA2" s="324"/>
      <c r="AB2" s="324"/>
      <c r="AC2" s="324"/>
      <c r="AD2" s="324"/>
      <c r="AE2" s="324"/>
      <c r="AF2" s="324"/>
      <c r="AG2" s="324"/>
      <c r="AH2" s="317"/>
      <c r="AI2" s="318"/>
      <c r="AJ2" s="318"/>
      <c r="AK2" s="318"/>
      <c r="AL2" s="318"/>
    </row>
    <row r="3" spans="1:44" ht="18" customHeight="1" thickBot="1">
      <c r="A3" s="317"/>
      <c r="B3" s="317"/>
      <c r="C3" s="317" t="str">
        <f>'Solic. Contrato'!$E$6</f>
        <v>IM07922</v>
      </c>
      <c r="D3" s="974"/>
      <c r="E3" s="325"/>
      <c r="F3" s="1001"/>
      <c r="G3" s="1002"/>
      <c r="H3" s="1002"/>
      <c r="I3" s="1002"/>
      <c r="J3" s="1002"/>
      <c r="K3" s="1002"/>
      <c r="L3" s="1002"/>
      <c r="M3" s="1003"/>
      <c r="N3" s="326" t="s">
        <v>56</v>
      </c>
      <c r="O3" s="327"/>
      <c r="P3" s="997"/>
      <c r="Q3" s="998"/>
      <c r="R3" s="324"/>
      <c r="S3" s="324"/>
      <c r="T3" s="324"/>
      <c r="U3" s="324"/>
      <c r="V3" s="324"/>
      <c r="W3" s="324"/>
      <c r="X3" s="324"/>
      <c r="Y3" s="324"/>
      <c r="Z3" s="324"/>
      <c r="AA3" s="324"/>
      <c r="AB3" s="324"/>
      <c r="AC3" s="324"/>
      <c r="AD3" s="324"/>
      <c r="AE3" s="324"/>
      <c r="AF3" s="324"/>
      <c r="AG3" s="324"/>
      <c r="AH3" s="317"/>
      <c r="AI3" s="318"/>
      <c r="AJ3" s="318"/>
      <c r="AK3" s="318"/>
      <c r="AL3" s="318"/>
    </row>
    <row r="4" spans="1:44" ht="3" customHeight="1" thickBot="1">
      <c r="A4" s="206"/>
      <c r="B4" s="206"/>
      <c r="C4" s="206"/>
      <c r="D4" s="328"/>
      <c r="E4" s="329"/>
      <c r="F4" s="329"/>
      <c r="G4" s="329"/>
      <c r="H4" s="329"/>
      <c r="I4" s="329"/>
      <c r="J4" s="329"/>
      <c r="K4" s="329"/>
      <c r="L4" s="329"/>
      <c r="M4" s="329"/>
      <c r="N4" s="329"/>
      <c r="O4" s="329"/>
      <c r="P4" s="329"/>
      <c r="Q4" s="330"/>
      <c r="R4" s="213"/>
      <c r="S4" s="213"/>
      <c r="T4" s="213"/>
      <c r="U4" s="213"/>
      <c r="V4" s="213"/>
      <c r="W4" s="213"/>
      <c r="X4" s="213"/>
      <c r="Y4" s="213"/>
      <c r="Z4" s="213"/>
      <c r="AA4" s="213"/>
      <c r="AB4" s="213"/>
      <c r="AC4" s="213"/>
      <c r="AD4" s="213"/>
      <c r="AE4" s="213"/>
      <c r="AF4" s="213"/>
      <c r="AG4" s="213"/>
      <c r="AH4" s="206"/>
      <c r="AI4" s="331"/>
      <c r="AJ4" s="331"/>
      <c r="AK4" s="331"/>
      <c r="AL4" s="331"/>
    </row>
    <row r="5" spans="1:44" ht="17.25" customHeight="1">
      <c r="A5" s="207"/>
      <c r="B5" s="207"/>
      <c r="C5" s="207"/>
      <c r="D5" s="975" t="s">
        <v>57</v>
      </c>
      <c r="E5" s="976"/>
      <c r="F5" s="977"/>
      <c r="G5" s="977"/>
      <c r="H5" s="977"/>
      <c r="I5" s="977"/>
      <c r="J5" s="977"/>
      <c r="K5" s="977"/>
      <c r="L5" s="977"/>
      <c r="M5" s="977"/>
      <c r="N5" s="977"/>
      <c r="O5" s="977"/>
      <c r="P5" s="977"/>
      <c r="Q5" s="978"/>
      <c r="R5" s="283"/>
      <c r="S5" s="283"/>
      <c r="T5" s="283"/>
      <c r="U5" s="283"/>
      <c r="V5" s="283"/>
      <c r="W5" s="283"/>
      <c r="X5" s="283"/>
      <c r="Y5" s="283"/>
      <c r="Z5" s="283"/>
      <c r="AA5" s="283"/>
      <c r="AB5" s="283"/>
      <c r="AC5" s="283"/>
      <c r="AD5" s="283"/>
      <c r="AE5" s="283"/>
      <c r="AF5" s="283"/>
      <c r="AG5" s="283"/>
      <c r="AH5" s="207"/>
      <c r="AI5" s="332"/>
      <c r="AJ5" s="332"/>
      <c r="AK5" s="332"/>
      <c r="AL5" s="332"/>
    </row>
    <row r="6" spans="1:44" ht="19.149999999999999" customHeight="1">
      <c r="A6" s="206"/>
      <c r="B6" s="206"/>
      <c r="C6" s="206"/>
      <c r="D6" s="979" t="s">
        <v>59</v>
      </c>
      <c r="E6" s="980"/>
      <c r="F6" s="981"/>
      <c r="G6" s="981"/>
      <c r="H6" s="981"/>
      <c r="I6" s="981"/>
      <c r="J6" s="981"/>
      <c r="K6" s="981"/>
      <c r="L6" s="981"/>
      <c r="M6" s="981"/>
      <c r="N6" s="981"/>
      <c r="O6" s="981"/>
      <c r="P6" s="981"/>
      <c r="Q6" s="982"/>
      <c r="R6" s="282"/>
      <c r="S6" s="282"/>
      <c r="T6" s="282"/>
      <c r="U6" s="282"/>
      <c r="V6" s="282"/>
      <c r="W6" s="282"/>
      <c r="X6" s="282"/>
      <c r="Y6" s="282"/>
      <c r="Z6" s="282"/>
      <c r="AA6" s="282"/>
      <c r="AB6" s="282"/>
      <c r="AC6" s="282"/>
      <c r="AD6" s="282"/>
      <c r="AE6" s="282"/>
      <c r="AF6" s="282"/>
      <c r="AG6" s="282"/>
      <c r="AH6" s="206"/>
      <c r="AI6" s="331"/>
      <c r="AJ6" s="331"/>
      <c r="AK6" s="331"/>
      <c r="AL6" s="331"/>
    </row>
    <row r="7" spans="1:44" s="340" customFormat="1" ht="19.149999999999999" customHeight="1">
      <c r="A7" s="333"/>
      <c r="B7" s="333"/>
      <c r="C7" s="333"/>
      <c r="D7" s="334" t="s">
        <v>60</v>
      </c>
      <c r="E7" s="335">
        <f>'Solic. Contrato'!H7</f>
        <v>0</v>
      </c>
      <c r="F7" s="335"/>
      <c r="G7" s="1016" t="str">
        <f>'Solic. Contrato'!J7</f>
        <v xml:space="preserve">Nº da Obra:  </v>
      </c>
      <c r="H7" s="1017"/>
      <c r="I7" s="335" t="s">
        <v>108</v>
      </c>
      <c r="J7" s="336"/>
      <c r="K7" s="437"/>
      <c r="L7" s="337" t="s">
        <v>62</v>
      </c>
      <c r="M7" s="1014"/>
      <c r="N7" s="1014"/>
      <c r="O7" s="1014"/>
      <c r="P7" s="1014"/>
      <c r="Q7" s="1015"/>
      <c r="R7" s="282"/>
      <c r="S7" s="282"/>
      <c r="T7" s="282"/>
      <c r="U7" s="282"/>
      <c r="V7" s="282"/>
      <c r="W7" s="282"/>
      <c r="X7" s="282"/>
      <c r="Y7" s="282"/>
      <c r="Z7" s="282"/>
      <c r="AA7" s="282"/>
      <c r="AB7" s="282"/>
      <c r="AC7" s="282"/>
      <c r="AD7" s="282"/>
      <c r="AE7" s="282"/>
      <c r="AF7" s="282"/>
      <c r="AG7" s="282"/>
      <c r="AH7" s="333"/>
      <c r="AI7" s="338"/>
      <c r="AJ7" s="338"/>
      <c r="AK7" s="338"/>
      <c r="AL7" s="338"/>
      <c r="AM7" s="339"/>
      <c r="AN7" s="339"/>
      <c r="AO7" s="339"/>
      <c r="AP7" s="339"/>
      <c r="AQ7" s="339"/>
      <c r="AR7" s="339"/>
    </row>
    <row r="8" spans="1:44" s="340" customFormat="1" ht="19.149999999999999" customHeight="1">
      <c r="A8" s="333"/>
      <c r="B8" s="333"/>
      <c r="C8" s="333"/>
      <c r="D8" s="341" t="s">
        <v>109</v>
      </c>
      <c r="E8" s="342"/>
      <c r="F8" s="1018"/>
      <c r="G8" s="1018"/>
      <c r="H8" s="1018"/>
      <c r="I8" s="1018"/>
      <c r="J8" s="1018"/>
      <c r="K8" s="343" t="s">
        <v>110</v>
      </c>
      <c r="L8" s="344"/>
      <c r="M8" s="344"/>
      <c r="N8" s="344"/>
      <c r="O8" s="1021"/>
      <c r="P8" s="1021"/>
      <c r="Q8" s="1022"/>
      <c r="R8" s="282"/>
      <c r="S8" s="282"/>
      <c r="T8" s="282"/>
      <c r="U8" s="282"/>
      <c r="V8" s="282"/>
      <c r="W8" s="282"/>
      <c r="X8" s="282"/>
      <c r="Y8" s="282"/>
      <c r="Z8" s="282"/>
      <c r="AA8" s="282"/>
      <c r="AB8" s="282"/>
      <c r="AC8" s="282"/>
      <c r="AD8" s="282"/>
      <c r="AE8" s="282"/>
      <c r="AF8" s="282"/>
      <c r="AG8" s="282"/>
      <c r="AH8" s="333"/>
      <c r="AI8" s="338"/>
      <c r="AJ8" s="338"/>
      <c r="AK8" s="338"/>
      <c r="AL8" s="338"/>
      <c r="AM8" s="339"/>
      <c r="AN8" s="339"/>
      <c r="AO8" s="339"/>
      <c r="AP8" s="339"/>
      <c r="AQ8" s="339"/>
      <c r="AR8" s="339"/>
    </row>
    <row r="9" spans="1:44" s="340" customFormat="1" ht="19.149999999999999" customHeight="1">
      <c r="A9" s="333"/>
      <c r="B9" s="333"/>
      <c r="C9" s="333"/>
      <c r="D9" s="341" t="s">
        <v>109</v>
      </c>
      <c r="E9" s="342"/>
      <c r="F9" s="1018"/>
      <c r="G9" s="1018"/>
      <c r="H9" s="1018"/>
      <c r="I9" s="1018"/>
      <c r="J9" s="1018"/>
      <c r="K9" s="343" t="s">
        <v>111</v>
      </c>
      <c r="L9" s="344"/>
      <c r="M9" s="344"/>
      <c r="N9" s="344"/>
      <c r="O9" s="1021"/>
      <c r="P9" s="1021"/>
      <c r="Q9" s="1022"/>
      <c r="R9" s="282"/>
      <c r="S9" s="282"/>
      <c r="T9" s="282"/>
      <c r="U9" s="282"/>
      <c r="V9" s="282"/>
      <c r="W9" s="282"/>
      <c r="X9" s="282"/>
      <c r="Y9" s="282"/>
      <c r="Z9" s="282"/>
      <c r="AA9" s="282"/>
      <c r="AB9" s="282"/>
      <c r="AC9" s="282"/>
      <c r="AD9" s="282"/>
      <c r="AE9" s="282"/>
      <c r="AF9" s="282"/>
      <c r="AG9" s="282"/>
      <c r="AH9" s="333"/>
      <c r="AI9" s="338"/>
      <c r="AJ9" s="338"/>
      <c r="AK9" s="338"/>
      <c r="AL9" s="338"/>
      <c r="AM9" s="339"/>
      <c r="AN9" s="339"/>
      <c r="AO9" s="339"/>
      <c r="AP9" s="339"/>
      <c r="AQ9" s="339"/>
      <c r="AR9" s="339"/>
    </row>
    <row r="10" spans="1:44" s="340" customFormat="1" ht="19.149999999999999" customHeight="1" thickBot="1">
      <c r="A10" s="333"/>
      <c r="B10" s="333"/>
      <c r="C10" s="333"/>
      <c r="D10" s="345" t="s">
        <v>109</v>
      </c>
      <c r="E10" s="346"/>
      <c r="F10" s="1019"/>
      <c r="G10" s="1019"/>
      <c r="H10" s="1019"/>
      <c r="I10" s="1019"/>
      <c r="J10" s="1019"/>
      <c r="K10" s="347" t="s">
        <v>112</v>
      </c>
      <c r="L10" s="348"/>
      <c r="M10" s="348"/>
      <c r="N10" s="348"/>
      <c r="O10" s="1021"/>
      <c r="P10" s="1021"/>
      <c r="Q10" s="1022"/>
      <c r="R10" s="282"/>
      <c r="S10" s="282"/>
      <c r="T10" s="282"/>
      <c r="U10" s="282"/>
      <c r="V10" s="282"/>
      <c r="W10" s="282"/>
      <c r="X10" s="282"/>
      <c r="Y10" s="282"/>
      <c r="Z10" s="282"/>
      <c r="AA10" s="282"/>
      <c r="AB10" s="282"/>
      <c r="AC10" s="282"/>
      <c r="AD10" s="282"/>
      <c r="AE10" s="282"/>
      <c r="AF10" s="282"/>
      <c r="AG10" s="282"/>
      <c r="AH10" s="333"/>
      <c r="AI10" s="338"/>
      <c r="AJ10" s="338"/>
      <c r="AK10" s="338"/>
      <c r="AL10" s="338"/>
      <c r="AM10" s="339"/>
      <c r="AN10" s="339"/>
      <c r="AO10" s="339"/>
      <c r="AP10" s="339"/>
      <c r="AQ10" s="339"/>
      <c r="AR10" s="339"/>
    </row>
    <row r="11" spans="1:44" ht="19.149999999999999" customHeight="1">
      <c r="A11" s="207"/>
      <c r="B11" s="207"/>
      <c r="C11" s="207"/>
      <c r="D11" s="983" t="s">
        <v>113</v>
      </c>
      <c r="E11" s="984"/>
      <c r="F11" s="985"/>
      <c r="G11" s="985"/>
      <c r="H11" s="985"/>
      <c r="I11" s="985"/>
      <c r="J11" s="985"/>
      <c r="K11" s="985"/>
      <c r="L11" s="985"/>
      <c r="M11" s="985"/>
      <c r="N11" s="985"/>
      <c r="O11" s="985"/>
      <c r="P11" s="985"/>
      <c r="Q11" s="986"/>
      <c r="R11" s="282"/>
      <c r="S11" s="282"/>
      <c r="T11" s="282"/>
      <c r="U11" s="282"/>
      <c r="V11" s="282"/>
      <c r="W11" s="282"/>
      <c r="X11" s="282"/>
      <c r="Y11" s="282"/>
      <c r="Z11" s="282"/>
      <c r="AA11" s="282"/>
      <c r="AB11" s="282"/>
      <c r="AC11" s="282"/>
      <c r="AD11" s="282"/>
      <c r="AE11" s="282"/>
      <c r="AF11" s="282"/>
      <c r="AG11" s="282"/>
      <c r="AH11" s="207"/>
      <c r="AI11" s="332"/>
      <c r="AJ11" s="332"/>
      <c r="AK11" s="332"/>
      <c r="AL11" s="332"/>
    </row>
    <row r="12" spans="1:44" ht="19.149999999999999" customHeight="1">
      <c r="A12" s="207"/>
      <c r="B12" s="207"/>
      <c r="C12" s="207"/>
      <c r="D12" s="349" t="s">
        <v>66</v>
      </c>
      <c r="E12" s="350"/>
      <c r="F12" s="987" t="e">
        <f ca="1">'Solic. Contrato'!H10</f>
        <v>#REF!</v>
      </c>
      <c r="G12" s="988"/>
      <c r="H12" s="988"/>
      <c r="I12" s="988"/>
      <c r="J12" s="988"/>
      <c r="K12" s="988"/>
      <c r="L12" s="988"/>
      <c r="M12" s="988"/>
      <c r="N12" s="988"/>
      <c r="O12" s="988"/>
      <c r="P12" s="988"/>
      <c r="Q12" s="989"/>
      <c r="R12" s="282"/>
      <c r="S12" s="282"/>
      <c r="T12" s="282"/>
      <c r="U12" s="282"/>
      <c r="V12" s="282"/>
      <c r="W12" s="282"/>
      <c r="X12" s="282"/>
      <c r="Y12" s="282"/>
      <c r="Z12" s="282"/>
      <c r="AA12" s="282"/>
      <c r="AB12" s="282"/>
      <c r="AC12" s="282"/>
      <c r="AD12" s="282"/>
      <c r="AE12" s="282"/>
      <c r="AF12" s="282"/>
      <c r="AG12" s="282"/>
      <c r="AH12" s="207"/>
      <c r="AI12" s="332"/>
      <c r="AJ12" s="332"/>
      <c r="AK12" s="332"/>
      <c r="AL12" s="332"/>
    </row>
    <row r="13" spans="1:44" ht="19.149999999999999" customHeight="1" thickBot="1">
      <c r="A13" s="207"/>
      <c r="B13" s="207"/>
      <c r="C13" s="207"/>
      <c r="D13" s="351" t="s">
        <v>67</v>
      </c>
      <c r="E13" s="352"/>
      <c r="F13" s="353" t="e">
        <f ca="1">'Solic. Contrato'!H11</f>
        <v>#REF!</v>
      </c>
      <c r="G13" s="354" t="s">
        <v>68</v>
      </c>
      <c r="H13" s="990" t="e">
        <f ca="1">'Solic. Contrato'!K11</f>
        <v>#REF!</v>
      </c>
      <c r="I13" s="991"/>
      <c r="J13" s="355" t="s">
        <v>69</v>
      </c>
      <c r="K13" s="1004" t="e">
        <f ca="1">'Solic. Contrato'!O11</f>
        <v>#REF!</v>
      </c>
      <c r="L13" s="1005"/>
      <c r="M13" s="1006"/>
      <c r="N13" s="355" t="s">
        <v>70</v>
      </c>
      <c r="O13" s="1004" t="e">
        <f ca="1">'Solic. Contrato'!S11</f>
        <v>#REF!</v>
      </c>
      <c r="P13" s="1005"/>
      <c r="Q13" s="1007"/>
      <c r="R13" s="282"/>
      <c r="S13" s="282"/>
      <c r="T13" s="282"/>
      <c r="U13" s="282"/>
      <c r="V13" s="282"/>
      <c r="W13" s="282"/>
      <c r="X13" s="282"/>
      <c r="Y13" s="282"/>
      <c r="Z13" s="282"/>
      <c r="AA13" s="282"/>
      <c r="AB13" s="282"/>
      <c r="AC13" s="282"/>
      <c r="AD13" s="282"/>
      <c r="AE13" s="282"/>
      <c r="AF13" s="282"/>
      <c r="AG13" s="282"/>
      <c r="AH13" s="207"/>
      <c r="AI13" s="332"/>
      <c r="AJ13" s="332"/>
      <c r="AK13" s="332"/>
      <c r="AL13" s="332"/>
    </row>
    <row r="14" spans="1:44" ht="19.149999999999999" customHeight="1">
      <c r="A14" s="207"/>
      <c r="B14" s="207"/>
      <c r="C14" s="207"/>
      <c r="D14" s="983" t="s">
        <v>114</v>
      </c>
      <c r="E14" s="984"/>
      <c r="F14" s="985"/>
      <c r="G14" s="985"/>
      <c r="H14" s="985"/>
      <c r="I14" s="985"/>
      <c r="J14" s="985"/>
      <c r="K14" s="985"/>
      <c r="L14" s="985"/>
      <c r="M14" s="985"/>
      <c r="N14" s="985"/>
      <c r="O14" s="985"/>
      <c r="P14" s="985"/>
      <c r="Q14" s="986"/>
      <c r="R14" s="282"/>
      <c r="S14" s="282"/>
      <c r="T14" s="282"/>
      <c r="U14" s="282"/>
      <c r="V14" s="282"/>
      <c r="W14" s="282"/>
      <c r="X14" s="282"/>
      <c r="Y14" s="282"/>
      <c r="Z14" s="282"/>
      <c r="AA14" s="282"/>
      <c r="AB14" s="282"/>
      <c r="AC14" s="282"/>
      <c r="AD14" s="282"/>
      <c r="AE14" s="282"/>
      <c r="AF14" s="282"/>
      <c r="AG14" s="282"/>
      <c r="AH14" s="207"/>
      <c r="AI14" s="332"/>
      <c r="AJ14" s="332"/>
      <c r="AK14" s="332"/>
      <c r="AL14" s="332"/>
    </row>
    <row r="15" spans="1:44" ht="19.149999999999999" customHeight="1">
      <c r="A15" s="207"/>
      <c r="B15" s="207"/>
      <c r="C15" s="207"/>
      <c r="D15" s="349" t="s">
        <v>66</v>
      </c>
      <c r="E15" s="350"/>
      <c r="F15" s="987">
        <f>'Solic. Contrato'!H13</f>
        <v>0</v>
      </c>
      <c r="G15" s="988"/>
      <c r="H15" s="988"/>
      <c r="I15" s="988"/>
      <c r="J15" s="988"/>
      <c r="K15" s="988"/>
      <c r="L15" s="988"/>
      <c r="M15" s="988"/>
      <c r="N15" s="988"/>
      <c r="O15" s="988"/>
      <c r="P15" s="988"/>
      <c r="Q15" s="989"/>
      <c r="R15" s="282"/>
      <c r="S15" s="282"/>
      <c r="T15" s="282"/>
      <c r="U15" s="282"/>
      <c r="V15" s="282"/>
      <c r="W15" s="282"/>
      <c r="X15" s="282"/>
      <c r="Y15" s="282"/>
      <c r="Z15" s="282"/>
      <c r="AA15" s="282"/>
      <c r="AB15" s="282"/>
      <c r="AC15" s="282"/>
      <c r="AD15" s="282"/>
      <c r="AE15" s="282"/>
      <c r="AF15" s="282"/>
      <c r="AG15" s="282"/>
      <c r="AH15" s="207"/>
      <c r="AI15" s="332"/>
      <c r="AJ15" s="332"/>
      <c r="AK15" s="332"/>
      <c r="AL15" s="332"/>
    </row>
    <row r="16" spans="1:44" ht="19.149999999999999" customHeight="1" thickBot="1">
      <c r="A16" s="207"/>
      <c r="B16" s="207"/>
      <c r="C16" s="207"/>
      <c r="D16" s="351" t="s">
        <v>67</v>
      </c>
      <c r="E16" s="352"/>
      <c r="F16" s="353">
        <f>'Solic. Contrato'!H14</f>
        <v>0</v>
      </c>
      <c r="G16" s="354" t="s">
        <v>68</v>
      </c>
      <c r="H16" s="990">
        <f>'Solic. Contrato'!K14</f>
        <v>0</v>
      </c>
      <c r="I16" s="991"/>
      <c r="J16" s="355" t="s">
        <v>69</v>
      </c>
      <c r="K16" s="1004">
        <f>'Solic. Contrato'!O14</f>
        <v>0</v>
      </c>
      <c r="L16" s="1005"/>
      <c r="M16" s="1006"/>
      <c r="N16" s="355" t="s">
        <v>70</v>
      </c>
      <c r="O16" s="1004">
        <f>'Solic. Contrato'!S14</f>
        <v>0</v>
      </c>
      <c r="P16" s="1005"/>
      <c r="Q16" s="1007"/>
      <c r="R16" s="282"/>
      <c r="S16" s="282"/>
      <c r="T16" s="282"/>
      <c r="U16" s="282"/>
      <c r="V16" s="282"/>
      <c r="W16" s="282"/>
      <c r="X16" s="282"/>
      <c r="Y16" s="282"/>
      <c r="Z16" s="282"/>
      <c r="AA16" s="282"/>
      <c r="AB16" s="282"/>
      <c r="AC16" s="282"/>
      <c r="AD16" s="282"/>
      <c r="AE16" s="282"/>
      <c r="AF16" s="282"/>
      <c r="AG16" s="282"/>
      <c r="AH16" s="207"/>
      <c r="AI16" s="332"/>
      <c r="AJ16" s="332"/>
      <c r="AK16" s="332"/>
      <c r="AL16" s="332"/>
    </row>
    <row r="17" spans="1:44" ht="3" customHeight="1" thickBot="1">
      <c r="A17" s="207"/>
      <c r="B17" s="207"/>
      <c r="C17" s="207"/>
      <c r="D17" s="356"/>
      <c r="E17" s="357"/>
      <c r="F17" s="358"/>
      <c r="G17" s="357"/>
      <c r="H17" s="357"/>
      <c r="I17" s="358"/>
      <c r="J17" s="357"/>
      <c r="K17" s="357"/>
      <c r="L17" s="357"/>
      <c r="M17" s="357"/>
      <c r="N17" s="357"/>
      <c r="O17" s="357"/>
      <c r="P17" s="357"/>
      <c r="Q17" s="359"/>
      <c r="R17" s="282"/>
      <c r="S17" s="282"/>
      <c r="T17" s="282"/>
      <c r="U17" s="282"/>
      <c r="V17" s="282"/>
      <c r="W17" s="282"/>
      <c r="X17" s="282"/>
      <c r="Y17" s="282"/>
      <c r="Z17" s="282"/>
      <c r="AA17" s="282"/>
      <c r="AB17" s="282"/>
      <c r="AC17" s="282"/>
      <c r="AD17" s="282"/>
      <c r="AE17" s="282"/>
      <c r="AF17" s="282"/>
      <c r="AG17" s="282"/>
      <c r="AH17" s="207"/>
      <c r="AI17" s="332"/>
      <c r="AJ17" s="332"/>
      <c r="AK17" s="332"/>
      <c r="AL17" s="332"/>
    </row>
    <row r="18" spans="1:44" ht="19.149999999999999" customHeight="1" thickBot="1">
      <c r="A18" s="207"/>
      <c r="B18" s="207"/>
      <c r="C18" s="207"/>
      <c r="D18" s="360" t="s">
        <v>115</v>
      </c>
      <c r="E18" s="361"/>
      <c r="F18" s="362"/>
      <c r="G18" s="363" t="s">
        <v>116</v>
      </c>
      <c r="H18" s="364"/>
      <c r="I18" s="364"/>
      <c r="J18" s="1008" t="e">
        <f>'Solic. Contrato'!J18</f>
        <v>#REF!</v>
      </c>
      <c r="K18" s="1020"/>
      <c r="L18" s="365" t="s">
        <v>117</v>
      </c>
      <c r="M18" s="364"/>
      <c r="N18" s="364"/>
      <c r="O18" s="1008" t="e">
        <f>'Solic. Contrato'!N18</f>
        <v>#REF!</v>
      </c>
      <c r="P18" s="1008"/>
      <c r="Q18" s="1009"/>
      <c r="R18" s="282"/>
      <c r="S18" s="282"/>
      <c r="T18" s="282"/>
      <c r="U18" s="282"/>
      <c r="V18" s="282"/>
      <c r="W18" s="282"/>
      <c r="X18" s="282"/>
      <c r="Y18" s="282"/>
      <c r="Z18" s="282"/>
      <c r="AA18" s="282"/>
      <c r="AB18" s="282"/>
      <c r="AC18" s="282"/>
      <c r="AD18" s="282"/>
      <c r="AE18" s="282"/>
      <c r="AF18" s="282"/>
      <c r="AG18" s="282"/>
      <c r="AH18" s="207"/>
      <c r="AI18" s="332"/>
      <c r="AJ18" s="332"/>
      <c r="AK18" s="332"/>
      <c r="AL18" s="332"/>
    </row>
    <row r="19" spans="1:44" ht="19.149999999999999" customHeight="1" thickBot="1">
      <c r="A19" s="207"/>
      <c r="B19" s="207"/>
      <c r="C19" s="207"/>
      <c r="D19" s="360" t="s">
        <v>118</v>
      </c>
      <c r="E19" s="361"/>
      <c r="F19" s="362"/>
      <c r="G19" s="363" t="s">
        <v>119</v>
      </c>
      <c r="H19" s="364"/>
      <c r="I19" s="364"/>
      <c r="J19" s="1012"/>
      <c r="K19" s="1013"/>
      <c r="L19" s="365" t="s">
        <v>120</v>
      </c>
      <c r="M19" s="364"/>
      <c r="N19" s="364"/>
      <c r="O19" s="1010"/>
      <c r="P19" s="1010"/>
      <c r="Q19" s="1011"/>
      <c r="R19" s="282"/>
      <c r="S19" s="282"/>
      <c r="T19" s="282"/>
      <c r="U19" s="282"/>
      <c r="V19" s="282"/>
      <c r="W19" s="282"/>
      <c r="X19" s="282"/>
      <c r="Y19" s="282"/>
      <c r="Z19" s="282"/>
      <c r="AA19" s="282"/>
      <c r="AB19" s="282"/>
      <c r="AC19" s="282"/>
      <c r="AD19" s="282"/>
      <c r="AE19" s="282"/>
      <c r="AF19" s="282"/>
      <c r="AG19" s="282"/>
      <c r="AH19" s="207"/>
      <c r="AI19" s="332"/>
      <c r="AJ19" s="332"/>
      <c r="AK19" s="332"/>
      <c r="AL19" s="332"/>
    </row>
    <row r="20" spans="1:44" ht="19.149999999999999" customHeight="1">
      <c r="A20" s="207"/>
      <c r="B20" s="207"/>
      <c r="C20" s="207"/>
      <c r="D20" s="366" t="s">
        <v>121</v>
      </c>
      <c r="E20" s="367"/>
      <c r="F20" s="992" t="e">
        <f>_xlfn.SINGLE('Solic. Contrato'!I16)</f>
        <v>#REF!</v>
      </c>
      <c r="G20" s="993"/>
      <c r="H20" s="993"/>
      <c r="I20" s="993"/>
      <c r="J20" s="993"/>
      <c r="K20" s="993"/>
      <c r="L20" s="993"/>
      <c r="M20" s="993"/>
      <c r="N20" s="993"/>
      <c r="O20" s="993"/>
      <c r="P20" s="993"/>
      <c r="Q20" s="994"/>
      <c r="R20" s="282"/>
      <c r="S20" s="282"/>
      <c r="T20" s="282"/>
      <c r="U20" s="282"/>
      <c r="V20" s="282"/>
      <c r="W20" s="282"/>
      <c r="X20" s="282"/>
      <c r="Y20" s="282"/>
      <c r="Z20" s="282"/>
      <c r="AA20" s="282"/>
      <c r="AB20" s="282"/>
      <c r="AC20" s="282"/>
      <c r="AD20" s="282"/>
      <c r="AE20" s="282"/>
      <c r="AF20" s="282"/>
      <c r="AG20" s="282"/>
      <c r="AH20" s="207"/>
      <c r="AI20" s="332"/>
      <c r="AJ20" s="332"/>
      <c r="AK20" s="332"/>
      <c r="AL20" s="332"/>
    </row>
    <row r="21" spans="1:44" ht="3" customHeight="1">
      <c r="A21" s="207"/>
      <c r="B21" s="207"/>
      <c r="C21" s="207"/>
      <c r="D21" s="356"/>
      <c r="E21" s="357"/>
      <c r="F21" s="358"/>
      <c r="G21" s="357"/>
      <c r="H21" s="357"/>
      <c r="I21" s="358"/>
      <c r="J21" s="357"/>
      <c r="K21" s="357"/>
      <c r="L21" s="357"/>
      <c r="M21" s="357"/>
      <c r="N21" s="357"/>
      <c r="O21" s="357"/>
      <c r="P21" s="357"/>
      <c r="Q21" s="359"/>
      <c r="R21" s="282"/>
      <c r="S21" s="282"/>
      <c r="T21" s="282"/>
      <c r="U21" s="282"/>
      <c r="V21" s="282"/>
      <c r="W21" s="282"/>
      <c r="X21" s="282"/>
      <c r="Y21" s="282"/>
      <c r="Z21" s="282"/>
      <c r="AA21" s="282"/>
      <c r="AB21" s="282"/>
      <c r="AC21" s="282"/>
      <c r="AD21" s="282"/>
      <c r="AE21" s="282"/>
      <c r="AF21" s="282"/>
      <c r="AG21" s="282"/>
      <c r="AH21" s="207"/>
      <c r="AI21" s="332"/>
      <c r="AJ21" s="332"/>
      <c r="AK21" s="332"/>
      <c r="AL21" s="332"/>
    </row>
    <row r="22" spans="1:44" s="377" customFormat="1" ht="16.5" customHeight="1">
      <c r="A22" s="368"/>
      <c r="B22" s="368"/>
      <c r="C22" s="368"/>
      <c r="D22" s="369" t="s">
        <v>122</v>
      </c>
      <c r="E22" s="370"/>
      <c r="F22" s="371"/>
      <c r="G22" s="371"/>
      <c r="H22" s="371"/>
      <c r="I22" s="371"/>
      <c r="J22" s="371"/>
      <c r="K22" s="371"/>
      <c r="L22" s="372" t="str">
        <f ca="1">IF(COUNTIF($C$24:$C$1366,"X")&gt;0,"VÍNCULOS NÃO INDICADOS / ERRO NA QUANTIDADE VINCULADA","")</f>
        <v/>
      </c>
      <c r="M22" s="371"/>
      <c r="N22" s="371"/>
      <c r="O22" s="371"/>
      <c r="P22" s="371"/>
      <c r="Q22" s="373"/>
      <c r="R22" s="374"/>
      <c r="S22" s="374"/>
      <c r="T22" s="374"/>
      <c r="U22" s="374"/>
      <c r="V22" s="374"/>
      <c r="W22" s="374"/>
      <c r="X22" s="374"/>
      <c r="Y22" s="374"/>
      <c r="Z22" s="374"/>
      <c r="AA22" s="374"/>
      <c r="AB22" s="374"/>
      <c r="AC22" s="374"/>
      <c r="AD22" s="374"/>
      <c r="AE22" s="374"/>
      <c r="AF22" s="374"/>
      <c r="AG22" s="374"/>
      <c r="AH22" s="368"/>
      <c r="AI22" s="375"/>
      <c r="AJ22" s="375"/>
      <c r="AK22" s="375"/>
      <c r="AL22" s="375"/>
      <c r="AM22" s="376"/>
      <c r="AN22" s="376"/>
      <c r="AO22" s="376"/>
      <c r="AP22" s="376"/>
      <c r="AQ22" s="376"/>
      <c r="AR22" s="376"/>
    </row>
    <row r="23" spans="1:44" ht="16.5" customHeight="1">
      <c r="A23" s="317"/>
      <c r="B23" s="317"/>
      <c r="C23" s="317"/>
      <c r="D23" s="979" t="s">
        <v>123</v>
      </c>
      <c r="E23" s="980"/>
      <c r="F23" s="981"/>
      <c r="G23" s="981"/>
      <c r="H23" s="981"/>
      <c r="I23" s="981"/>
      <c r="J23" s="981"/>
      <c r="K23" s="981"/>
      <c r="L23" s="981"/>
      <c r="M23" s="981"/>
      <c r="N23" s="981"/>
      <c r="O23" s="981"/>
      <c r="P23" s="981"/>
      <c r="Q23" s="982"/>
      <c r="R23" s="283"/>
      <c r="S23" s="283"/>
      <c r="T23" s="283"/>
      <c r="U23" s="283"/>
      <c r="V23" s="283"/>
      <c r="W23" s="283"/>
      <c r="X23" s="283"/>
      <c r="Y23" s="283"/>
      <c r="Z23" s="283"/>
      <c r="AA23" s="283"/>
      <c r="AB23" s="283"/>
      <c r="AC23" s="283"/>
      <c r="AD23" s="283"/>
      <c r="AE23" s="283"/>
      <c r="AF23" s="283"/>
      <c r="AG23" s="283"/>
      <c r="AH23" s="317"/>
      <c r="AI23" s="318"/>
      <c r="AJ23" s="318"/>
      <c r="AK23" s="318"/>
      <c r="AL23" s="318"/>
    </row>
    <row r="24" spans="1:44" ht="15" customHeight="1">
      <c r="A24" s="317"/>
      <c r="B24" s="317"/>
      <c r="C24" s="317"/>
      <c r="D24" s="853" t="s">
        <v>82</v>
      </c>
      <c r="E24" s="827" t="s">
        <v>83</v>
      </c>
      <c r="F24" s="922"/>
      <c r="G24" s="378"/>
      <c r="H24" s="851" t="s">
        <v>124</v>
      </c>
      <c r="I24" s="825" t="s">
        <v>86</v>
      </c>
      <c r="J24" s="825" t="s">
        <v>18</v>
      </c>
      <c r="K24" s="825" t="s">
        <v>87</v>
      </c>
      <c r="L24" s="827" t="s">
        <v>20</v>
      </c>
      <c r="M24" s="965" t="s">
        <v>88</v>
      </c>
      <c r="N24" s="856">
        <v>1</v>
      </c>
      <c r="O24" s="856">
        <f>N24+1</f>
        <v>2</v>
      </c>
      <c r="P24" s="856">
        <f t="shared" ref="P24:Q24" si="0">O24+1</f>
        <v>3</v>
      </c>
      <c r="Q24" s="866">
        <f t="shared" si="0"/>
        <v>4</v>
      </c>
      <c r="R24" s="856">
        <f t="shared" ref="R24" si="1">Q24+1</f>
        <v>5</v>
      </c>
      <c r="S24" s="856">
        <f t="shared" ref="S24" si="2">R24+1</f>
        <v>6</v>
      </c>
      <c r="T24" s="856">
        <f t="shared" ref="T24" si="3">S24+1</f>
        <v>7</v>
      </c>
      <c r="U24" s="856">
        <f t="shared" ref="U24" si="4">T24+1</f>
        <v>8</v>
      </c>
      <c r="V24" s="856">
        <f t="shared" ref="V24" si="5">U24+1</f>
        <v>9</v>
      </c>
      <c r="W24" s="856">
        <f t="shared" ref="W24" si="6">V24+1</f>
        <v>10</v>
      </c>
      <c r="X24" s="856">
        <f t="shared" ref="X24" si="7">W24+1</f>
        <v>11</v>
      </c>
      <c r="Y24" s="856">
        <f t="shared" ref="Y24" si="8">X24+1</f>
        <v>12</v>
      </c>
      <c r="Z24" s="856">
        <f t="shared" ref="Z24" si="9">Y24+1</f>
        <v>13</v>
      </c>
      <c r="AA24" s="856">
        <f t="shared" ref="AA24" si="10">Z24+1</f>
        <v>14</v>
      </c>
      <c r="AB24" s="856">
        <f t="shared" ref="AB24" si="11">AA24+1</f>
        <v>15</v>
      </c>
      <c r="AC24" s="856">
        <f t="shared" ref="AC24" si="12">AB24+1</f>
        <v>16</v>
      </c>
      <c r="AD24" s="856">
        <f t="shared" ref="AD24" si="13">AC24+1</f>
        <v>17</v>
      </c>
      <c r="AE24" s="856">
        <f t="shared" ref="AE24" si="14">AD24+1</f>
        <v>18</v>
      </c>
      <c r="AF24" s="856">
        <f t="shared" ref="AF24" si="15">AE24+1</f>
        <v>19</v>
      </c>
      <c r="AG24" s="856">
        <f t="shared" ref="AG24" si="16">AF24+1</f>
        <v>20</v>
      </c>
      <c r="AH24" s="317"/>
      <c r="AI24" s="318"/>
      <c r="AJ24" s="318"/>
      <c r="AK24" s="318"/>
      <c r="AL24" s="318"/>
    </row>
    <row r="25" spans="1:44" ht="15" customHeight="1">
      <c r="A25" s="317"/>
      <c r="B25" s="317"/>
      <c r="C25" s="317"/>
      <c r="D25" s="918"/>
      <c r="E25" s="855"/>
      <c r="F25" s="923"/>
      <c r="G25" s="379"/>
      <c r="H25" s="916"/>
      <c r="I25" s="916"/>
      <c r="J25" s="916"/>
      <c r="K25" s="916"/>
      <c r="L25" s="917"/>
      <c r="M25" s="966"/>
      <c r="N25" s="857"/>
      <c r="O25" s="857"/>
      <c r="P25" s="857"/>
      <c r="Q25" s="867"/>
      <c r="R25" s="857"/>
      <c r="S25" s="857"/>
      <c r="T25" s="857"/>
      <c r="U25" s="857"/>
      <c r="V25" s="857"/>
      <c r="W25" s="857"/>
      <c r="X25" s="857"/>
      <c r="Y25" s="857"/>
      <c r="Z25" s="857"/>
      <c r="AA25" s="857"/>
      <c r="AB25" s="857"/>
      <c r="AC25" s="857"/>
      <c r="AD25" s="857"/>
      <c r="AE25" s="857"/>
      <c r="AF25" s="857"/>
      <c r="AG25" s="857"/>
      <c r="AH25" s="317"/>
      <c r="AI25" s="318"/>
      <c r="AJ25" s="318"/>
      <c r="AK25" s="318"/>
      <c r="AL25" s="318"/>
    </row>
    <row r="26" spans="1:44" ht="13.15" customHeight="1">
      <c r="A26" s="317"/>
      <c r="B26" s="380"/>
      <c r="C26" s="317"/>
      <c r="D26" s="889" t="str">
        <f ca="1">'Solic. Contrato'!G23</f>
        <v/>
      </c>
      <c r="E26" s="892" t="str">
        <f ca="1">'Solic. Contrato'!H23</f>
        <v/>
      </c>
      <c r="F26" s="927"/>
      <c r="G26" s="893"/>
      <c r="H26" s="381">
        <f>'Solic. Contrato'!J23</f>
        <v>0</v>
      </c>
      <c r="I26" s="904" t="str">
        <f ca="1">'Solic. Contrato'!M23</f>
        <v/>
      </c>
      <c r="J26" s="933">
        <f ca="1">'Solic. Contrato'!N23</f>
        <v>0</v>
      </c>
      <c r="K26" s="930">
        <f ca="1">'Solic. Contrato'!O23</f>
        <v>0</v>
      </c>
      <c r="L26" s="913">
        <f t="shared" ref="L26" ca="1" si="17">J26*K26</f>
        <v>0</v>
      </c>
      <c r="M26" s="262" t="s">
        <v>89</v>
      </c>
      <c r="N26" s="382" t="str">
        <f ca="1">'Solic. Contrato'!R23</f>
        <v/>
      </c>
      <c r="O26" s="383" t="str">
        <f ca="1">'Solic. Contrato'!S23</f>
        <v/>
      </c>
      <c r="P26" s="383" t="str">
        <f ca="1">'Solic. Contrato'!T23</f>
        <v/>
      </c>
      <c r="Q26" s="384" t="str">
        <f ca="1">'Solic. Contrato'!U23</f>
        <v/>
      </c>
      <c r="R26" s="383" t="str">
        <f ca="1">'Solic. Contrato'!V23</f>
        <v/>
      </c>
      <c r="S26" s="383" t="str">
        <f ca="1">'Solic. Contrato'!W23</f>
        <v/>
      </c>
      <c r="T26" s="383" t="str">
        <f ca="1">'Solic. Contrato'!X23</f>
        <v/>
      </c>
      <c r="U26" s="383" t="str">
        <f ca="1">'Solic. Contrato'!Y23</f>
        <v/>
      </c>
      <c r="V26" s="383" t="str">
        <f ca="1">'Solic. Contrato'!Z23</f>
        <v/>
      </c>
      <c r="W26" s="383" t="str">
        <f ca="1">'Solic. Contrato'!AA23</f>
        <v/>
      </c>
      <c r="X26" s="383" t="str">
        <f ca="1">'Solic. Contrato'!AB23</f>
        <v/>
      </c>
      <c r="Y26" s="383" t="str">
        <f ca="1">'Solic. Contrato'!AC23</f>
        <v/>
      </c>
      <c r="Z26" s="383" t="str">
        <f ca="1">'Solic. Contrato'!AD23</f>
        <v/>
      </c>
      <c r="AA26" s="383" t="str">
        <f ca="1">'Solic. Contrato'!AE23</f>
        <v/>
      </c>
      <c r="AB26" s="383" t="str">
        <f ca="1">'Solic. Contrato'!AF23</f>
        <v/>
      </c>
      <c r="AC26" s="383" t="str">
        <f ca="1">'Solic. Contrato'!AG23</f>
        <v/>
      </c>
      <c r="AD26" s="383" t="str">
        <f ca="1">'Solic. Contrato'!AH23</f>
        <v/>
      </c>
      <c r="AE26" s="383" t="str">
        <f ca="1">'Solic. Contrato'!AI23</f>
        <v/>
      </c>
      <c r="AF26" s="383" t="str">
        <f ca="1">'Solic. Contrato'!AJ23</f>
        <v/>
      </c>
      <c r="AG26" s="383" t="str">
        <f ca="1">'Solic. Contrato'!AK23</f>
        <v/>
      </c>
      <c r="AH26" s="317"/>
      <c r="AI26" s="318"/>
      <c r="AJ26" s="318"/>
      <c r="AK26" s="318"/>
      <c r="AL26" s="318"/>
    </row>
    <row r="27" spans="1:44" ht="13.15" customHeight="1">
      <c r="A27" s="317"/>
      <c r="B27" s="380">
        <f ca="1">'Solic. Contrato'!B24</f>
        <v>0</v>
      </c>
      <c r="C27" s="317"/>
      <c r="D27" s="890"/>
      <c r="E27" s="894"/>
      <c r="F27" s="928"/>
      <c r="G27" s="895"/>
      <c r="H27" s="385"/>
      <c r="I27" s="905"/>
      <c r="J27" s="934"/>
      <c r="K27" s="931"/>
      <c r="L27" s="914"/>
      <c r="M27" s="265" t="s">
        <v>90</v>
      </c>
      <c r="N27" s="386" t="str">
        <f ca="1">'Solic. Contrato'!R24</f>
        <v/>
      </c>
      <c r="O27" s="386" t="str">
        <f ca="1">'Solic. Contrato'!S24</f>
        <v/>
      </c>
      <c r="P27" s="386" t="str">
        <f ca="1">'Solic. Contrato'!T24</f>
        <v/>
      </c>
      <c r="Q27" s="387" t="str">
        <f ca="1">'Solic. Contrato'!U24</f>
        <v/>
      </c>
      <c r="R27" s="386" t="str">
        <f ca="1">'Solic. Contrato'!V24</f>
        <v/>
      </c>
      <c r="S27" s="386" t="str">
        <f ca="1">'Solic. Contrato'!W24</f>
        <v/>
      </c>
      <c r="T27" s="386" t="str">
        <f ca="1">'Solic. Contrato'!X24</f>
        <v/>
      </c>
      <c r="U27" s="386" t="str">
        <f ca="1">'Solic. Contrato'!Y24</f>
        <v/>
      </c>
      <c r="V27" s="386" t="str">
        <f ca="1">'Solic. Contrato'!Z24</f>
        <v/>
      </c>
      <c r="W27" s="386" t="str">
        <f ca="1">'Solic. Contrato'!AA24</f>
        <v/>
      </c>
      <c r="X27" s="386" t="str">
        <f ca="1">'Solic. Contrato'!AB24</f>
        <v/>
      </c>
      <c r="Y27" s="386" t="str">
        <f ca="1">'Solic. Contrato'!AC24</f>
        <v/>
      </c>
      <c r="Z27" s="386" t="str">
        <f ca="1">'Solic. Contrato'!AD24</f>
        <v/>
      </c>
      <c r="AA27" s="386" t="str">
        <f ca="1">'Solic. Contrato'!AE24</f>
        <v/>
      </c>
      <c r="AB27" s="386" t="str">
        <f ca="1">'Solic. Contrato'!AF24</f>
        <v/>
      </c>
      <c r="AC27" s="386" t="str">
        <f ca="1">'Solic. Contrato'!AG24</f>
        <v/>
      </c>
      <c r="AD27" s="386" t="str">
        <f ca="1">'Solic. Contrato'!AH24</f>
        <v/>
      </c>
      <c r="AE27" s="386" t="str">
        <f ca="1">'Solic. Contrato'!AI24</f>
        <v/>
      </c>
      <c r="AF27" s="386" t="str">
        <f ca="1">'Solic. Contrato'!AJ24</f>
        <v/>
      </c>
      <c r="AG27" s="386" t="str">
        <f ca="1">'Solic. Contrato'!AK24</f>
        <v/>
      </c>
      <c r="AH27" s="317"/>
      <c r="AI27" s="318"/>
      <c r="AJ27" s="318"/>
      <c r="AK27" s="318"/>
      <c r="AL27" s="318"/>
    </row>
    <row r="28" spans="1:44" ht="13.15" customHeight="1">
      <c r="A28" s="317"/>
      <c r="B28" s="380" t="str">
        <f ca="1">'Solic. Contrato'!B25</f>
        <v/>
      </c>
      <c r="C28" s="317" t="str">
        <f ca="1">'Solic. Contrato'!C25</f>
        <v/>
      </c>
      <c r="D28" s="891"/>
      <c r="E28" s="896"/>
      <c r="F28" s="929"/>
      <c r="G28" s="897"/>
      <c r="H28" s="388"/>
      <c r="I28" s="906"/>
      <c r="J28" s="935"/>
      <c r="K28" s="932"/>
      <c r="L28" s="915"/>
      <c r="M28" s="267" t="s">
        <v>91</v>
      </c>
      <c r="N28" s="389">
        <f ca="1">'Solic. Contrato'!R25</f>
        <v>0</v>
      </c>
      <c r="O28" s="389">
        <f ca="1">'Solic. Contrato'!S25</f>
        <v>0</v>
      </c>
      <c r="P28" s="389">
        <f ca="1">'Solic. Contrato'!T25</f>
        <v>0</v>
      </c>
      <c r="Q28" s="390">
        <f ca="1">'Solic. Contrato'!U25</f>
        <v>0</v>
      </c>
      <c r="R28" s="389">
        <f ca="1">'Solic. Contrato'!V25</f>
        <v>0</v>
      </c>
      <c r="S28" s="389">
        <f ca="1">'Solic. Contrato'!W25</f>
        <v>0</v>
      </c>
      <c r="T28" s="389">
        <f ca="1">'Solic. Contrato'!X25</f>
        <v>0</v>
      </c>
      <c r="U28" s="389">
        <f ca="1">'Solic. Contrato'!Y25</f>
        <v>0</v>
      </c>
      <c r="V28" s="389">
        <f ca="1">'Solic. Contrato'!Z25</f>
        <v>0</v>
      </c>
      <c r="W28" s="389">
        <f ca="1">'Solic. Contrato'!AA25</f>
        <v>0</v>
      </c>
      <c r="X28" s="389">
        <f ca="1">'Solic. Contrato'!AB25</f>
        <v>0</v>
      </c>
      <c r="Y28" s="389">
        <f ca="1">'Solic. Contrato'!AC25</f>
        <v>0</v>
      </c>
      <c r="Z28" s="389">
        <f ca="1">'Solic. Contrato'!AD25</f>
        <v>0</v>
      </c>
      <c r="AA28" s="389">
        <f ca="1">'Solic. Contrato'!AE25</f>
        <v>0</v>
      </c>
      <c r="AB28" s="389">
        <f ca="1">'Solic. Contrato'!AF25</f>
        <v>0</v>
      </c>
      <c r="AC28" s="389">
        <f ca="1">'Solic. Contrato'!AG25</f>
        <v>0</v>
      </c>
      <c r="AD28" s="389">
        <f ca="1">'Solic. Contrato'!AH25</f>
        <v>0</v>
      </c>
      <c r="AE28" s="389">
        <f ca="1">'Solic. Contrato'!AI25</f>
        <v>0</v>
      </c>
      <c r="AF28" s="389">
        <f ca="1">'Solic. Contrato'!AJ25</f>
        <v>0</v>
      </c>
      <c r="AG28" s="389">
        <f ca="1">'Solic. Contrato'!AK25</f>
        <v>0</v>
      </c>
      <c r="AH28" s="317"/>
      <c r="AI28" s="318"/>
      <c r="AJ28" s="318"/>
      <c r="AK28" s="318"/>
      <c r="AL28" s="318"/>
    </row>
    <row r="29" spans="1:44" ht="13.15" customHeight="1">
      <c r="A29" s="317"/>
      <c r="B29" s="380"/>
      <c r="C29" s="317"/>
      <c r="D29" s="889" t="str">
        <f ca="1">'Solic. Contrato'!G26</f>
        <v/>
      </c>
      <c r="E29" s="892" t="str">
        <f ca="1">'Solic. Contrato'!H26</f>
        <v/>
      </c>
      <c r="F29" s="927"/>
      <c r="G29" s="893"/>
      <c r="H29" s="381">
        <f>'Solic. Contrato'!J26</f>
        <v>0</v>
      </c>
      <c r="I29" s="904" t="str">
        <f ca="1">'Solic. Contrato'!M26</f>
        <v/>
      </c>
      <c r="J29" s="933">
        <f ca="1">'Solic. Contrato'!N26</f>
        <v>0</v>
      </c>
      <c r="K29" s="930">
        <f ca="1">'Solic. Contrato'!O26</f>
        <v>0</v>
      </c>
      <c r="L29" s="913">
        <f t="shared" ref="L29" ca="1" si="18">J29*K29</f>
        <v>0</v>
      </c>
      <c r="M29" s="262" t="s">
        <v>89</v>
      </c>
      <c r="N29" s="382" t="str">
        <f ca="1">'Solic. Contrato'!R26</f>
        <v/>
      </c>
      <c r="O29" s="383" t="str">
        <f ca="1">'Solic. Contrato'!S26</f>
        <v/>
      </c>
      <c r="P29" s="383" t="str">
        <f ca="1">'Solic. Contrato'!T26</f>
        <v/>
      </c>
      <c r="Q29" s="384" t="str">
        <f ca="1">'Solic. Contrato'!U26</f>
        <v/>
      </c>
      <c r="R29" s="383" t="str">
        <f ca="1">'Solic. Contrato'!V26</f>
        <v/>
      </c>
      <c r="S29" s="383" t="str">
        <f ca="1">'Solic. Contrato'!W26</f>
        <v/>
      </c>
      <c r="T29" s="383" t="str">
        <f ca="1">'Solic. Contrato'!X26</f>
        <v/>
      </c>
      <c r="U29" s="383" t="str">
        <f ca="1">'Solic. Contrato'!Y26</f>
        <v/>
      </c>
      <c r="V29" s="383" t="str">
        <f ca="1">'Solic. Contrato'!Z26</f>
        <v/>
      </c>
      <c r="W29" s="383" t="str">
        <f ca="1">'Solic. Contrato'!AA26</f>
        <v/>
      </c>
      <c r="X29" s="383" t="str">
        <f ca="1">'Solic. Contrato'!AB26</f>
        <v/>
      </c>
      <c r="Y29" s="383" t="str">
        <f ca="1">'Solic. Contrato'!AC26</f>
        <v/>
      </c>
      <c r="Z29" s="383" t="str">
        <f ca="1">'Solic. Contrato'!AD26</f>
        <v/>
      </c>
      <c r="AA29" s="383" t="str">
        <f ca="1">'Solic. Contrato'!AE26</f>
        <v/>
      </c>
      <c r="AB29" s="383" t="str">
        <f ca="1">'Solic. Contrato'!AF26</f>
        <v/>
      </c>
      <c r="AC29" s="383" t="str">
        <f ca="1">'Solic. Contrato'!AG26</f>
        <v/>
      </c>
      <c r="AD29" s="383" t="str">
        <f ca="1">'Solic. Contrato'!AH26</f>
        <v/>
      </c>
      <c r="AE29" s="383" t="str">
        <f ca="1">'Solic. Contrato'!AI26</f>
        <v/>
      </c>
      <c r="AF29" s="383" t="str">
        <f ca="1">'Solic. Contrato'!AJ26</f>
        <v/>
      </c>
      <c r="AG29" s="383" t="str">
        <f ca="1">'Solic. Contrato'!AK26</f>
        <v/>
      </c>
      <c r="AH29" s="317"/>
      <c r="AI29" s="318"/>
      <c r="AJ29" s="318"/>
      <c r="AK29" s="318"/>
      <c r="AL29" s="318"/>
    </row>
    <row r="30" spans="1:44" ht="13.15" customHeight="1">
      <c r="A30" s="317"/>
      <c r="B30" s="380">
        <f ca="1">'Solic. Contrato'!B27</f>
        <v>0</v>
      </c>
      <c r="C30" s="317"/>
      <c r="D30" s="890"/>
      <c r="E30" s="894"/>
      <c r="F30" s="928"/>
      <c r="G30" s="895"/>
      <c r="H30" s="385"/>
      <c r="I30" s="905"/>
      <c r="J30" s="934"/>
      <c r="K30" s="931"/>
      <c r="L30" s="914"/>
      <c r="M30" s="265" t="s">
        <v>90</v>
      </c>
      <c r="N30" s="386" t="str">
        <f ca="1">'Solic. Contrato'!R27</f>
        <v/>
      </c>
      <c r="O30" s="386" t="str">
        <f ca="1">'Solic. Contrato'!S27</f>
        <v/>
      </c>
      <c r="P30" s="386" t="str">
        <f ca="1">'Solic. Contrato'!T27</f>
        <v/>
      </c>
      <c r="Q30" s="387" t="str">
        <f ca="1">'Solic. Contrato'!U27</f>
        <v/>
      </c>
      <c r="R30" s="386" t="str">
        <f ca="1">'Solic. Contrato'!V27</f>
        <v/>
      </c>
      <c r="S30" s="386" t="str">
        <f ca="1">'Solic. Contrato'!W27</f>
        <v/>
      </c>
      <c r="T30" s="386" t="str">
        <f ca="1">'Solic. Contrato'!X27</f>
        <v/>
      </c>
      <c r="U30" s="386" t="str">
        <f ca="1">'Solic. Contrato'!Y27</f>
        <v/>
      </c>
      <c r="V30" s="386" t="str">
        <f ca="1">'Solic. Contrato'!Z27</f>
        <v/>
      </c>
      <c r="W30" s="386" t="str">
        <f ca="1">'Solic. Contrato'!AA27</f>
        <v/>
      </c>
      <c r="X30" s="386" t="str">
        <f ca="1">'Solic. Contrato'!AB27</f>
        <v/>
      </c>
      <c r="Y30" s="386" t="str">
        <f ca="1">'Solic. Contrato'!AC27</f>
        <v/>
      </c>
      <c r="Z30" s="386" t="str">
        <f ca="1">'Solic. Contrato'!AD27</f>
        <v/>
      </c>
      <c r="AA30" s="386" t="str">
        <f ca="1">'Solic. Contrato'!AE27</f>
        <v/>
      </c>
      <c r="AB30" s="386" t="str">
        <f ca="1">'Solic. Contrato'!AF27</f>
        <v/>
      </c>
      <c r="AC30" s="386" t="str">
        <f ca="1">'Solic. Contrato'!AG27</f>
        <v/>
      </c>
      <c r="AD30" s="386" t="str">
        <f ca="1">'Solic. Contrato'!AH27</f>
        <v/>
      </c>
      <c r="AE30" s="386" t="str">
        <f ca="1">'Solic. Contrato'!AI27</f>
        <v/>
      </c>
      <c r="AF30" s="386" t="str">
        <f ca="1">'Solic. Contrato'!AJ27</f>
        <v/>
      </c>
      <c r="AG30" s="386" t="str">
        <f ca="1">'Solic. Contrato'!AK27</f>
        <v/>
      </c>
      <c r="AH30" s="317"/>
      <c r="AI30" s="318"/>
      <c r="AJ30" s="318"/>
      <c r="AK30" s="318"/>
      <c r="AL30" s="318"/>
    </row>
    <row r="31" spans="1:44" ht="13.15" customHeight="1">
      <c r="A31" s="317"/>
      <c r="B31" s="380" t="str">
        <f ca="1">'Solic. Contrato'!B28</f>
        <v/>
      </c>
      <c r="C31" s="317" t="str">
        <f ca="1">'Solic. Contrato'!C28</f>
        <v/>
      </c>
      <c r="D31" s="891"/>
      <c r="E31" s="896"/>
      <c r="F31" s="929"/>
      <c r="G31" s="897"/>
      <c r="H31" s="388"/>
      <c r="I31" s="906"/>
      <c r="J31" s="935"/>
      <c r="K31" s="932"/>
      <c r="L31" s="915"/>
      <c r="M31" s="267" t="s">
        <v>91</v>
      </c>
      <c r="N31" s="389">
        <f ca="1">'Solic. Contrato'!R28</f>
        <v>0</v>
      </c>
      <c r="O31" s="389">
        <f ca="1">'Solic. Contrato'!S28</f>
        <v>0</v>
      </c>
      <c r="P31" s="389">
        <f ca="1">'Solic. Contrato'!T28</f>
        <v>0</v>
      </c>
      <c r="Q31" s="390">
        <f ca="1">'Solic. Contrato'!U28</f>
        <v>0</v>
      </c>
      <c r="R31" s="389">
        <f ca="1">'Solic. Contrato'!V28</f>
        <v>0</v>
      </c>
      <c r="S31" s="389">
        <f ca="1">'Solic. Contrato'!W28</f>
        <v>0</v>
      </c>
      <c r="T31" s="389">
        <f ca="1">'Solic. Contrato'!X28</f>
        <v>0</v>
      </c>
      <c r="U31" s="389">
        <f ca="1">'Solic. Contrato'!Y28</f>
        <v>0</v>
      </c>
      <c r="V31" s="389">
        <f ca="1">'Solic. Contrato'!Z28</f>
        <v>0</v>
      </c>
      <c r="W31" s="389">
        <f ca="1">'Solic. Contrato'!AA28</f>
        <v>0</v>
      </c>
      <c r="X31" s="389">
        <f ca="1">'Solic. Contrato'!AB28</f>
        <v>0</v>
      </c>
      <c r="Y31" s="389">
        <f ca="1">'Solic. Contrato'!AC28</f>
        <v>0</v>
      </c>
      <c r="Z31" s="389">
        <f ca="1">'Solic. Contrato'!AD28</f>
        <v>0</v>
      </c>
      <c r="AA31" s="389">
        <f ca="1">'Solic. Contrato'!AE28</f>
        <v>0</v>
      </c>
      <c r="AB31" s="389">
        <f ca="1">'Solic. Contrato'!AF28</f>
        <v>0</v>
      </c>
      <c r="AC31" s="389">
        <f ca="1">'Solic. Contrato'!AG28</f>
        <v>0</v>
      </c>
      <c r="AD31" s="389">
        <f ca="1">'Solic. Contrato'!AH28</f>
        <v>0</v>
      </c>
      <c r="AE31" s="389">
        <f ca="1">'Solic. Contrato'!AI28</f>
        <v>0</v>
      </c>
      <c r="AF31" s="389">
        <f ca="1">'Solic. Contrato'!AJ28</f>
        <v>0</v>
      </c>
      <c r="AG31" s="389">
        <f ca="1">'Solic. Contrato'!AK28</f>
        <v>0</v>
      </c>
      <c r="AH31" s="317"/>
      <c r="AI31" s="318"/>
      <c r="AJ31" s="318"/>
      <c r="AK31" s="318"/>
      <c r="AL31" s="318"/>
    </row>
    <row r="32" spans="1:44" ht="13.15" customHeight="1">
      <c r="A32" s="317"/>
      <c r="B32" s="380"/>
      <c r="C32" s="317"/>
      <c r="D32" s="889" t="str">
        <f ca="1">'Solic. Contrato'!G29</f>
        <v/>
      </c>
      <c r="E32" s="892" t="str">
        <f ca="1">'Solic. Contrato'!H29</f>
        <v/>
      </c>
      <c r="F32" s="927"/>
      <c r="G32" s="893"/>
      <c r="H32" s="381">
        <f>'Solic. Contrato'!J29</f>
        <v>0</v>
      </c>
      <c r="I32" s="904" t="str">
        <f ca="1">'Solic. Contrato'!M29</f>
        <v/>
      </c>
      <c r="J32" s="933">
        <f ca="1">'Solic. Contrato'!N29</f>
        <v>0</v>
      </c>
      <c r="K32" s="930">
        <f ca="1">'Solic. Contrato'!O29</f>
        <v>0</v>
      </c>
      <c r="L32" s="913">
        <f t="shared" ref="L32" ca="1" si="19">J32*K32</f>
        <v>0</v>
      </c>
      <c r="M32" s="262" t="s">
        <v>89</v>
      </c>
      <c r="N32" s="382" t="str">
        <f ca="1">'Solic. Contrato'!R29</f>
        <v/>
      </c>
      <c r="O32" s="383" t="str">
        <f ca="1">'Solic. Contrato'!S29</f>
        <v/>
      </c>
      <c r="P32" s="383" t="str">
        <f ca="1">'Solic. Contrato'!T29</f>
        <v/>
      </c>
      <c r="Q32" s="384" t="str">
        <f ca="1">'Solic. Contrato'!U29</f>
        <v/>
      </c>
      <c r="R32" s="383" t="str">
        <f ca="1">'Solic. Contrato'!V29</f>
        <v/>
      </c>
      <c r="S32" s="383" t="str">
        <f ca="1">'Solic. Contrato'!W29</f>
        <v/>
      </c>
      <c r="T32" s="383" t="str">
        <f ca="1">'Solic. Contrato'!X29</f>
        <v/>
      </c>
      <c r="U32" s="383" t="str">
        <f ca="1">'Solic. Contrato'!Y29</f>
        <v/>
      </c>
      <c r="V32" s="383" t="str">
        <f ca="1">'Solic. Contrato'!Z29</f>
        <v/>
      </c>
      <c r="W32" s="383" t="str">
        <f ca="1">'Solic. Contrato'!AA29</f>
        <v/>
      </c>
      <c r="X32" s="383" t="str">
        <f ca="1">'Solic. Contrato'!AB29</f>
        <v/>
      </c>
      <c r="Y32" s="383" t="str">
        <f ca="1">'Solic. Contrato'!AC29</f>
        <v/>
      </c>
      <c r="Z32" s="383" t="str">
        <f ca="1">'Solic. Contrato'!AD29</f>
        <v/>
      </c>
      <c r="AA32" s="383" t="str">
        <f ca="1">'Solic. Contrato'!AE29</f>
        <v/>
      </c>
      <c r="AB32" s="383" t="str">
        <f ca="1">'Solic. Contrato'!AF29</f>
        <v/>
      </c>
      <c r="AC32" s="383" t="str">
        <f ca="1">'Solic. Contrato'!AG29</f>
        <v/>
      </c>
      <c r="AD32" s="383" t="str">
        <f ca="1">'Solic. Contrato'!AH29</f>
        <v/>
      </c>
      <c r="AE32" s="383" t="str">
        <f ca="1">'Solic. Contrato'!AI29</f>
        <v/>
      </c>
      <c r="AF32" s="383" t="str">
        <f ca="1">'Solic. Contrato'!AJ29</f>
        <v/>
      </c>
      <c r="AG32" s="383" t="str">
        <f ca="1">'Solic. Contrato'!AK29</f>
        <v/>
      </c>
      <c r="AH32" s="317"/>
      <c r="AI32" s="318"/>
      <c r="AJ32" s="318"/>
      <c r="AK32" s="318"/>
      <c r="AL32" s="318"/>
    </row>
    <row r="33" spans="1:44" ht="13.15" customHeight="1">
      <c r="A33" s="317"/>
      <c r="B33" s="380">
        <f ca="1">'Solic. Contrato'!B30</f>
        <v>0</v>
      </c>
      <c r="C33" s="317"/>
      <c r="D33" s="890"/>
      <c r="E33" s="894"/>
      <c r="F33" s="928"/>
      <c r="G33" s="895"/>
      <c r="H33" s="385"/>
      <c r="I33" s="905"/>
      <c r="J33" s="934"/>
      <c r="K33" s="931"/>
      <c r="L33" s="914"/>
      <c r="M33" s="265" t="s">
        <v>90</v>
      </c>
      <c r="N33" s="386" t="str">
        <f ca="1">'Solic. Contrato'!R30</f>
        <v/>
      </c>
      <c r="O33" s="386" t="str">
        <f ca="1">'Solic. Contrato'!S30</f>
        <v/>
      </c>
      <c r="P33" s="386" t="str">
        <f ca="1">'Solic. Contrato'!T30</f>
        <v/>
      </c>
      <c r="Q33" s="387" t="str">
        <f ca="1">'Solic. Contrato'!U30</f>
        <v/>
      </c>
      <c r="R33" s="386" t="str">
        <f ca="1">'Solic. Contrato'!V30</f>
        <v/>
      </c>
      <c r="S33" s="386" t="str">
        <f ca="1">'Solic. Contrato'!W30</f>
        <v/>
      </c>
      <c r="T33" s="386" t="str">
        <f ca="1">'Solic. Contrato'!X30</f>
        <v/>
      </c>
      <c r="U33" s="386" t="str">
        <f ca="1">'Solic. Contrato'!Y30</f>
        <v/>
      </c>
      <c r="V33" s="386" t="str">
        <f ca="1">'Solic. Contrato'!Z30</f>
        <v/>
      </c>
      <c r="W33" s="386" t="str">
        <f ca="1">'Solic. Contrato'!AA30</f>
        <v/>
      </c>
      <c r="X33" s="386" t="str">
        <f ca="1">'Solic. Contrato'!AB30</f>
        <v/>
      </c>
      <c r="Y33" s="386" t="str">
        <f ca="1">'Solic. Contrato'!AC30</f>
        <v/>
      </c>
      <c r="Z33" s="386" t="str">
        <f ca="1">'Solic. Contrato'!AD30</f>
        <v/>
      </c>
      <c r="AA33" s="386" t="str">
        <f ca="1">'Solic. Contrato'!AE30</f>
        <v/>
      </c>
      <c r="AB33" s="386" t="str">
        <f ca="1">'Solic. Contrato'!AF30</f>
        <v/>
      </c>
      <c r="AC33" s="386" t="str">
        <f ca="1">'Solic. Contrato'!AG30</f>
        <v/>
      </c>
      <c r="AD33" s="386" t="str">
        <f ca="1">'Solic. Contrato'!AH30</f>
        <v/>
      </c>
      <c r="AE33" s="386" t="str">
        <f ca="1">'Solic. Contrato'!AI30</f>
        <v/>
      </c>
      <c r="AF33" s="386" t="str">
        <f ca="1">'Solic. Contrato'!AJ30</f>
        <v/>
      </c>
      <c r="AG33" s="386" t="str">
        <f ca="1">'Solic. Contrato'!AK30</f>
        <v/>
      </c>
      <c r="AH33" s="317"/>
      <c r="AI33" s="318"/>
      <c r="AJ33" s="318"/>
      <c r="AK33" s="318"/>
      <c r="AL33" s="318"/>
      <c r="AM33"/>
      <c r="AN33"/>
      <c r="AO33"/>
      <c r="AP33"/>
      <c r="AQ33"/>
      <c r="AR33"/>
    </row>
    <row r="34" spans="1:44" ht="13.15" customHeight="1">
      <c r="A34" s="317"/>
      <c r="B34" s="380" t="str">
        <f ca="1">'Solic. Contrato'!B31</f>
        <v/>
      </c>
      <c r="C34" s="317" t="str">
        <f ca="1">'Solic. Contrato'!C31</f>
        <v/>
      </c>
      <c r="D34" s="891"/>
      <c r="E34" s="896"/>
      <c r="F34" s="929"/>
      <c r="G34" s="897"/>
      <c r="H34" s="388"/>
      <c r="I34" s="906"/>
      <c r="J34" s="935"/>
      <c r="K34" s="932"/>
      <c r="L34" s="915"/>
      <c r="M34" s="267" t="s">
        <v>91</v>
      </c>
      <c r="N34" s="389">
        <f ca="1">'Solic. Contrato'!R31</f>
        <v>0</v>
      </c>
      <c r="O34" s="389">
        <f ca="1">'Solic. Contrato'!S31</f>
        <v>0</v>
      </c>
      <c r="P34" s="389">
        <f ca="1">'Solic. Contrato'!T31</f>
        <v>0</v>
      </c>
      <c r="Q34" s="390">
        <f ca="1">'Solic. Contrato'!U31</f>
        <v>0</v>
      </c>
      <c r="R34" s="389">
        <f ca="1">'Solic. Contrato'!V31</f>
        <v>0</v>
      </c>
      <c r="S34" s="389">
        <f ca="1">'Solic. Contrato'!W31</f>
        <v>0</v>
      </c>
      <c r="T34" s="389">
        <f ca="1">'Solic. Contrato'!X31</f>
        <v>0</v>
      </c>
      <c r="U34" s="389">
        <f ca="1">'Solic. Contrato'!Y31</f>
        <v>0</v>
      </c>
      <c r="V34" s="389">
        <f ca="1">'Solic. Contrato'!Z31</f>
        <v>0</v>
      </c>
      <c r="W34" s="389">
        <f ca="1">'Solic. Contrato'!AA31</f>
        <v>0</v>
      </c>
      <c r="X34" s="389">
        <f ca="1">'Solic. Contrato'!AB31</f>
        <v>0</v>
      </c>
      <c r="Y34" s="389">
        <f ca="1">'Solic. Contrato'!AC31</f>
        <v>0</v>
      </c>
      <c r="Z34" s="389">
        <f ca="1">'Solic. Contrato'!AD31</f>
        <v>0</v>
      </c>
      <c r="AA34" s="389">
        <f ca="1">'Solic. Contrato'!AE31</f>
        <v>0</v>
      </c>
      <c r="AB34" s="389">
        <f ca="1">'Solic. Contrato'!AF31</f>
        <v>0</v>
      </c>
      <c r="AC34" s="389">
        <f ca="1">'Solic. Contrato'!AG31</f>
        <v>0</v>
      </c>
      <c r="AD34" s="389">
        <f ca="1">'Solic. Contrato'!AH31</f>
        <v>0</v>
      </c>
      <c r="AE34" s="389">
        <f ca="1">'Solic. Contrato'!AI31</f>
        <v>0</v>
      </c>
      <c r="AF34" s="389">
        <f ca="1">'Solic. Contrato'!AJ31</f>
        <v>0</v>
      </c>
      <c r="AG34" s="389">
        <f ca="1">'Solic. Contrato'!AK31</f>
        <v>0</v>
      </c>
      <c r="AH34" s="317"/>
      <c r="AI34" s="318"/>
      <c r="AJ34" s="318"/>
      <c r="AK34" s="318"/>
      <c r="AL34" s="318"/>
      <c r="AM34"/>
      <c r="AN34"/>
      <c r="AO34"/>
      <c r="AP34"/>
      <c r="AQ34"/>
      <c r="AR34"/>
    </row>
    <row r="35" spans="1:44" ht="13.15" customHeight="1">
      <c r="A35" s="317"/>
      <c r="B35" s="380"/>
      <c r="C35" s="317"/>
      <c r="D35" s="889" t="str">
        <f ca="1">'Solic. Contrato'!G32</f>
        <v/>
      </c>
      <c r="E35" s="892" t="str">
        <f ca="1">'Solic. Contrato'!H32</f>
        <v/>
      </c>
      <c r="F35" s="927"/>
      <c r="G35" s="893"/>
      <c r="H35" s="381">
        <f>'Solic. Contrato'!J32</f>
        <v>0</v>
      </c>
      <c r="I35" s="904" t="str">
        <f ca="1">'Solic. Contrato'!M32</f>
        <v/>
      </c>
      <c r="J35" s="933">
        <f ca="1">'Solic. Contrato'!N32</f>
        <v>0</v>
      </c>
      <c r="K35" s="930">
        <f ca="1">'Solic. Contrato'!O32</f>
        <v>0</v>
      </c>
      <c r="L35" s="913">
        <f t="shared" ref="L35" ca="1" si="20">J35*K35</f>
        <v>0</v>
      </c>
      <c r="M35" s="262" t="s">
        <v>89</v>
      </c>
      <c r="N35" s="382" t="str">
        <f ca="1">'Solic. Contrato'!R32</f>
        <v/>
      </c>
      <c r="O35" s="383" t="str">
        <f ca="1">'Solic. Contrato'!S32</f>
        <v/>
      </c>
      <c r="P35" s="383" t="str">
        <f ca="1">'Solic. Contrato'!T32</f>
        <v/>
      </c>
      <c r="Q35" s="384" t="str">
        <f ca="1">'Solic. Contrato'!U32</f>
        <v/>
      </c>
      <c r="R35" s="383" t="str">
        <f ca="1">'Solic. Contrato'!V32</f>
        <v/>
      </c>
      <c r="S35" s="383" t="str">
        <f ca="1">'Solic. Contrato'!W32</f>
        <v/>
      </c>
      <c r="T35" s="383" t="str">
        <f ca="1">'Solic. Contrato'!X32</f>
        <v/>
      </c>
      <c r="U35" s="383" t="str">
        <f ca="1">'Solic. Contrato'!Y32</f>
        <v/>
      </c>
      <c r="V35" s="383" t="str">
        <f ca="1">'Solic. Contrato'!Z32</f>
        <v/>
      </c>
      <c r="W35" s="383" t="str">
        <f ca="1">'Solic. Contrato'!AA32</f>
        <v/>
      </c>
      <c r="X35" s="383" t="str">
        <f ca="1">'Solic. Contrato'!AB32</f>
        <v/>
      </c>
      <c r="Y35" s="383" t="str">
        <f ca="1">'Solic. Contrato'!AC32</f>
        <v/>
      </c>
      <c r="Z35" s="383" t="str">
        <f ca="1">'Solic. Contrato'!AD32</f>
        <v/>
      </c>
      <c r="AA35" s="383" t="str">
        <f ca="1">'Solic. Contrato'!AE32</f>
        <v/>
      </c>
      <c r="AB35" s="383" t="str">
        <f ca="1">'Solic. Contrato'!AF32</f>
        <v/>
      </c>
      <c r="AC35" s="383" t="str">
        <f ca="1">'Solic. Contrato'!AG32</f>
        <v/>
      </c>
      <c r="AD35" s="383" t="str">
        <f ca="1">'Solic. Contrato'!AH32</f>
        <v/>
      </c>
      <c r="AE35" s="383" t="str">
        <f ca="1">'Solic. Contrato'!AI32</f>
        <v/>
      </c>
      <c r="AF35" s="383" t="str">
        <f ca="1">'Solic. Contrato'!AJ32</f>
        <v/>
      </c>
      <c r="AG35" s="383" t="str">
        <f ca="1">'Solic. Contrato'!AK32</f>
        <v/>
      </c>
      <c r="AH35" s="317"/>
      <c r="AI35" s="318"/>
      <c r="AJ35" s="318"/>
      <c r="AK35" s="318"/>
      <c r="AL35" s="318"/>
      <c r="AM35"/>
      <c r="AN35"/>
      <c r="AO35"/>
      <c r="AP35"/>
      <c r="AQ35"/>
      <c r="AR35"/>
    </row>
    <row r="36" spans="1:44" ht="13.15" customHeight="1">
      <c r="A36" s="317"/>
      <c r="B36" s="380">
        <f ca="1">'Solic. Contrato'!B33</f>
        <v>0</v>
      </c>
      <c r="C36" s="317"/>
      <c r="D36" s="890"/>
      <c r="E36" s="894"/>
      <c r="F36" s="928"/>
      <c r="G36" s="895"/>
      <c r="H36" s="385"/>
      <c r="I36" s="905"/>
      <c r="J36" s="934"/>
      <c r="K36" s="931"/>
      <c r="L36" s="914"/>
      <c r="M36" s="265" t="s">
        <v>90</v>
      </c>
      <c r="N36" s="386" t="str">
        <f ca="1">'Solic. Contrato'!R33</f>
        <v/>
      </c>
      <c r="O36" s="386" t="str">
        <f ca="1">'Solic. Contrato'!S33</f>
        <v/>
      </c>
      <c r="P36" s="386" t="str">
        <f ca="1">'Solic. Contrato'!T33</f>
        <v/>
      </c>
      <c r="Q36" s="387" t="str">
        <f ca="1">'Solic. Contrato'!U33</f>
        <v/>
      </c>
      <c r="R36" s="386" t="str">
        <f ca="1">'Solic. Contrato'!V33</f>
        <v/>
      </c>
      <c r="S36" s="386" t="str">
        <f ca="1">'Solic. Contrato'!W33</f>
        <v/>
      </c>
      <c r="T36" s="386" t="str">
        <f ca="1">'Solic. Contrato'!X33</f>
        <v/>
      </c>
      <c r="U36" s="386" t="str">
        <f ca="1">'Solic. Contrato'!Y33</f>
        <v/>
      </c>
      <c r="V36" s="386" t="str">
        <f ca="1">'Solic. Contrato'!Z33</f>
        <v/>
      </c>
      <c r="W36" s="386" t="str">
        <f ca="1">'Solic. Contrato'!AA33</f>
        <v/>
      </c>
      <c r="X36" s="386" t="str">
        <f ca="1">'Solic. Contrato'!AB33</f>
        <v/>
      </c>
      <c r="Y36" s="386" t="str">
        <f ca="1">'Solic. Contrato'!AC33</f>
        <v/>
      </c>
      <c r="Z36" s="386" t="str">
        <f ca="1">'Solic. Contrato'!AD33</f>
        <v/>
      </c>
      <c r="AA36" s="386" t="str">
        <f ca="1">'Solic. Contrato'!AE33</f>
        <v/>
      </c>
      <c r="AB36" s="386" t="str">
        <f ca="1">'Solic. Contrato'!AF33</f>
        <v/>
      </c>
      <c r="AC36" s="386" t="str">
        <f ca="1">'Solic. Contrato'!AG33</f>
        <v/>
      </c>
      <c r="AD36" s="386" t="str">
        <f ca="1">'Solic. Contrato'!AH33</f>
        <v/>
      </c>
      <c r="AE36" s="386" t="str">
        <f ca="1">'Solic. Contrato'!AI33</f>
        <v/>
      </c>
      <c r="AF36" s="386" t="str">
        <f ca="1">'Solic. Contrato'!AJ33</f>
        <v/>
      </c>
      <c r="AG36" s="386" t="str">
        <f ca="1">'Solic. Contrato'!AK33</f>
        <v/>
      </c>
      <c r="AH36" s="317"/>
      <c r="AI36" s="318"/>
      <c r="AJ36" s="318"/>
      <c r="AK36" s="318"/>
      <c r="AL36" s="318"/>
      <c r="AM36"/>
      <c r="AN36"/>
      <c r="AO36"/>
      <c r="AP36"/>
      <c r="AQ36"/>
      <c r="AR36"/>
    </row>
    <row r="37" spans="1:44" ht="13.15" customHeight="1">
      <c r="A37" s="317"/>
      <c r="B37" s="380" t="str">
        <f ca="1">'Solic. Contrato'!B34</f>
        <v/>
      </c>
      <c r="C37" s="317" t="str">
        <f ca="1">'Solic. Contrato'!C34</f>
        <v/>
      </c>
      <c r="D37" s="891"/>
      <c r="E37" s="896"/>
      <c r="F37" s="929"/>
      <c r="G37" s="897"/>
      <c r="H37" s="388"/>
      <c r="I37" s="906"/>
      <c r="J37" s="935"/>
      <c r="K37" s="932"/>
      <c r="L37" s="915"/>
      <c r="M37" s="267" t="s">
        <v>91</v>
      </c>
      <c r="N37" s="389">
        <f ca="1">'Solic. Contrato'!R34</f>
        <v>0</v>
      </c>
      <c r="O37" s="389">
        <f ca="1">'Solic. Contrato'!S34</f>
        <v>0</v>
      </c>
      <c r="P37" s="389">
        <f ca="1">'Solic. Contrato'!T34</f>
        <v>0</v>
      </c>
      <c r="Q37" s="390">
        <f ca="1">'Solic. Contrato'!U34</f>
        <v>0</v>
      </c>
      <c r="R37" s="389">
        <f ca="1">'Solic. Contrato'!V34</f>
        <v>0</v>
      </c>
      <c r="S37" s="389">
        <f ca="1">'Solic. Contrato'!W34</f>
        <v>0</v>
      </c>
      <c r="T37" s="389">
        <f ca="1">'Solic. Contrato'!X34</f>
        <v>0</v>
      </c>
      <c r="U37" s="389">
        <f ca="1">'Solic. Contrato'!Y34</f>
        <v>0</v>
      </c>
      <c r="V37" s="389">
        <f ca="1">'Solic. Contrato'!Z34</f>
        <v>0</v>
      </c>
      <c r="W37" s="389">
        <f ca="1">'Solic. Contrato'!AA34</f>
        <v>0</v>
      </c>
      <c r="X37" s="389">
        <f ca="1">'Solic. Contrato'!AB34</f>
        <v>0</v>
      </c>
      <c r="Y37" s="389">
        <f ca="1">'Solic. Contrato'!AC34</f>
        <v>0</v>
      </c>
      <c r="Z37" s="389">
        <f ca="1">'Solic. Contrato'!AD34</f>
        <v>0</v>
      </c>
      <c r="AA37" s="389">
        <f ca="1">'Solic. Contrato'!AE34</f>
        <v>0</v>
      </c>
      <c r="AB37" s="389">
        <f ca="1">'Solic. Contrato'!AF34</f>
        <v>0</v>
      </c>
      <c r="AC37" s="389">
        <f ca="1">'Solic. Contrato'!AG34</f>
        <v>0</v>
      </c>
      <c r="AD37" s="389">
        <f ca="1">'Solic. Contrato'!AH34</f>
        <v>0</v>
      </c>
      <c r="AE37" s="389">
        <f ca="1">'Solic. Contrato'!AI34</f>
        <v>0</v>
      </c>
      <c r="AF37" s="389">
        <f ca="1">'Solic. Contrato'!AJ34</f>
        <v>0</v>
      </c>
      <c r="AG37" s="389">
        <f ca="1">'Solic. Contrato'!AK34</f>
        <v>0</v>
      </c>
      <c r="AH37" s="317"/>
      <c r="AI37" s="318"/>
      <c r="AJ37" s="318"/>
      <c r="AK37" s="318"/>
      <c r="AL37" s="318"/>
      <c r="AM37"/>
      <c r="AN37"/>
      <c r="AO37"/>
      <c r="AP37"/>
      <c r="AQ37"/>
      <c r="AR37"/>
    </row>
    <row r="38" spans="1:44" ht="13.15" customHeight="1">
      <c r="A38" s="317"/>
      <c r="B38" s="380"/>
      <c r="C38" s="317"/>
      <c r="D38" s="889" t="str">
        <f ca="1">'Solic. Contrato'!G35</f>
        <v/>
      </c>
      <c r="E38" s="892" t="str">
        <f ca="1">'Solic. Contrato'!H35</f>
        <v/>
      </c>
      <c r="F38" s="927"/>
      <c r="G38" s="893"/>
      <c r="H38" s="381">
        <f>'Solic. Contrato'!J35</f>
        <v>0</v>
      </c>
      <c r="I38" s="904" t="str">
        <f ca="1">'Solic. Contrato'!M35</f>
        <v/>
      </c>
      <c r="J38" s="933">
        <f ca="1">'Solic. Contrato'!N35</f>
        <v>0</v>
      </c>
      <c r="K38" s="930">
        <f ca="1">'Solic. Contrato'!O35</f>
        <v>0</v>
      </c>
      <c r="L38" s="913">
        <f t="shared" ref="L38" ca="1" si="21">J38*K38</f>
        <v>0</v>
      </c>
      <c r="M38" s="262" t="s">
        <v>89</v>
      </c>
      <c r="N38" s="382" t="str">
        <f ca="1">'Solic. Contrato'!R35</f>
        <v/>
      </c>
      <c r="O38" s="383" t="str">
        <f ca="1">'Solic. Contrato'!S35</f>
        <v/>
      </c>
      <c r="P38" s="383" t="str">
        <f ca="1">'Solic. Contrato'!T35</f>
        <v/>
      </c>
      <c r="Q38" s="384" t="str">
        <f ca="1">'Solic. Contrato'!U35</f>
        <v/>
      </c>
      <c r="R38" s="383" t="str">
        <f ca="1">'Solic. Contrato'!V35</f>
        <v/>
      </c>
      <c r="S38" s="383" t="str">
        <f ca="1">'Solic. Contrato'!W35</f>
        <v/>
      </c>
      <c r="T38" s="383" t="str">
        <f ca="1">'Solic. Contrato'!X35</f>
        <v/>
      </c>
      <c r="U38" s="383" t="str">
        <f ca="1">'Solic. Contrato'!Y35</f>
        <v/>
      </c>
      <c r="V38" s="383" t="str">
        <f ca="1">'Solic. Contrato'!Z35</f>
        <v/>
      </c>
      <c r="W38" s="383" t="str">
        <f ca="1">'Solic. Contrato'!AA35</f>
        <v/>
      </c>
      <c r="X38" s="383" t="str">
        <f ca="1">'Solic. Contrato'!AB35</f>
        <v/>
      </c>
      <c r="Y38" s="383" t="str">
        <f ca="1">'Solic. Contrato'!AC35</f>
        <v/>
      </c>
      <c r="Z38" s="383" t="str">
        <f ca="1">'Solic. Contrato'!AD35</f>
        <v/>
      </c>
      <c r="AA38" s="383" t="str">
        <f ca="1">'Solic. Contrato'!AE35</f>
        <v/>
      </c>
      <c r="AB38" s="383" t="str">
        <f ca="1">'Solic. Contrato'!AF35</f>
        <v/>
      </c>
      <c r="AC38" s="383" t="str">
        <f ca="1">'Solic. Contrato'!AG35</f>
        <v/>
      </c>
      <c r="AD38" s="383" t="str">
        <f ca="1">'Solic. Contrato'!AH35</f>
        <v/>
      </c>
      <c r="AE38" s="383" t="str">
        <f ca="1">'Solic. Contrato'!AI35</f>
        <v/>
      </c>
      <c r="AF38" s="383" t="str">
        <f ca="1">'Solic. Contrato'!AJ35</f>
        <v/>
      </c>
      <c r="AG38" s="383" t="str">
        <f ca="1">'Solic. Contrato'!AK35</f>
        <v/>
      </c>
      <c r="AH38" s="317"/>
      <c r="AI38" s="318"/>
      <c r="AJ38" s="318"/>
      <c r="AK38" s="318"/>
      <c r="AL38" s="318"/>
      <c r="AM38"/>
      <c r="AN38"/>
      <c r="AO38"/>
      <c r="AP38"/>
      <c r="AQ38"/>
      <c r="AR38"/>
    </row>
    <row r="39" spans="1:44" ht="13.15" customHeight="1">
      <c r="A39" s="317"/>
      <c r="B39" s="380">
        <f ca="1">'Solic. Contrato'!B36</f>
        <v>0</v>
      </c>
      <c r="C39" s="317"/>
      <c r="D39" s="890"/>
      <c r="E39" s="894"/>
      <c r="F39" s="928"/>
      <c r="G39" s="895"/>
      <c r="H39" s="385"/>
      <c r="I39" s="905"/>
      <c r="J39" s="934"/>
      <c r="K39" s="931"/>
      <c r="L39" s="914"/>
      <c r="M39" s="265" t="s">
        <v>90</v>
      </c>
      <c r="N39" s="386" t="str">
        <f ca="1">'Solic. Contrato'!R36</f>
        <v/>
      </c>
      <c r="O39" s="386" t="str">
        <f ca="1">'Solic. Contrato'!S36</f>
        <v/>
      </c>
      <c r="P39" s="386" t="str">
        <f ca="1">'Solic. Contrato'!T36</f>
        <v/>
      </c>
      <c r="Q39" s="387" t="str">
        <f ca="1">'Solic. Contrato'!U36</f>
        <v/>
      </c>
      <c r="R39" s="386" t="str">
        <f ca="1">'Solic. Contrato'!V36</f>
        <v/>
      </c>
      <c r="S39" s="386" t="str">
        <f ca="1">'Solic. Contrato'!W36</f>
        <v/>
      </c>
      <c r="T39" s="386" t="str">
        <f ca="1">'Solic. Contrato'!X36</f>
        <v/>
      </c>
      <c r="U39" s="386" t="str">
        <f ca="1">'Solic. Contrato'!Y36</f>
        <v/>
      </c>
      <c r="V39" s="386" t="str">
        <f ca="1">'Solic. Contrato'!Z36</f>
        <v/>
      </c>
      <c r="W39" s="386" t="str">
        <f ca="1">'Solic. Contrato'!AA36</f>
        <v/>
      </c>
      <c r="X39" s="386" t="str">
        <f ca="1">'Solic. Contrato'!AB36</f>
        <v/>
      </c>
      <c r="Y39" s="386" t="str">
        <f ca="1">'Solic. Contrato'!AC36</f>
        <v/>
      </c>
      <c r="Z39" s="386" t="str">
        <f ca="1">'Solic. Contrato'!AD36</f>
        <v/>
      </c>
      <c r="AA39" s="386" t="str">
        <f ca="1">'Solic. Contrato'!AE36</f>
        <v/>
      </c>
      <c r="AB39" s="386" t="str">
        <f ca="1">'Solic. Contrato'!AF36</f>
        <v/>
      </c>
      <c r="AC39" s="386" t="str">
        <f ca="1">'Solic. Contrato'!AG36</f>
        <v/>
      </c>
      <c r="AD39" s="386" t="str">
        <f ca="1">'Solic. Contrato'!AH36</f>
        <v/>
      </c>
      <c r="AE39" s="386" t="str">
        <f ca="1">'Solic. Contrato'!AI36</f>
        <v/>
      </c>
      <c r="AF39" s="386" t="str">
        <f ca="1">'Solic. Contrato'!AJ36</f>
        <v/>
      </c>
      <c r="AG39" s="386" t="str">
        <f ca="1">'Solic. Contrato'!AK36</f>
        <v/>
      </c>
      <c r="AH39" s="317"/>
      <c r="AI39" s="318"/>
      <c r="AJ39" s="318"/>
      <c r="AK39" s="318"/>
      <c r="AL39" s="318"/>
      <c r="AM39"/>
      <c r="AN39"/>
      <c r="AO39"/>
      <c r="AP39"/>
      <c r="AQ39"/>
      <c r="AR39"/>
    </row>
    <row r="40" spans="1:44" ht="13.15" customHeight="1">
      <c r="A40" s="317"/>
      <c r="B40" s="380" t="str">
        <f ca="1">'Solic. Contrato'!B37</f>
        <v/>
      </c>
      <c r="C40" s="317" t="str">
        <f ca="1">'Solic. Contrato'!C37</f>
        <v/>
      </c>
      <c r="D40" s="891"/>
      <c r="E40" s="896"/>
      <c r="F40" s="929"/>
      <c r="G40" s="897"/>
      <c r="H40" s="388"/>
      <c r="I40" s="906"/>
      <c r="J40" s="935"/>
      <c r="K40" s="932"/>
      <c r="L40" s="915"/>
      <c r="M40" s="267" t="s">
        <v>91</v>
      </c>
      <c r="N40" s="389">
        <f ca="1">'Solic. Contrato'!R37</f>
        <v>0</v>
      </c>
      <c r="O40" s="389">
        <f ca="1">'Solic. Contrato'!S37</f>
        <v>0</v>
      </c>
      <c r="P40" s="389">
        <f ca="1">'Solic. Contrato'!T37</f>
        <v>0</v>
      </c>
      <c r="Q40" s="390">
        <f ca="1">'Solic. Contrato'!U37</f>
        <v>0</v>
      </c>
      <c r="R40" s="389">
        <f ca="1">'Solic. Contrato'!V37</f>
        <v>0</v>
      </c>
      <c r="S40" s="389">
        <f ca="1">'Solic. Contrato'!W37</f>
        <v>0</v>
      </c>
      <c r="T40" s="389">
        <f ca="1">'Solic. Contrato'!X37</f>
        <v>0</v>
      </c>
      <c r="U40" s="389">
        <f ca="1">'Solic. Contrato'!Y37</f>
        <v>0</v>
      </c>
      <c r="V40" s="389">
        <f ca="1">'Solic. Contrato'!Z37</f>
        <v>0</v>
      </c>
      <c r="W40" s="389">
        <f ca="1">'Solic. Contrato'!AA37</f>
        <v>0</v>
      </c>
      <c r="X40" s="389">
        <f ca="1">'Solic. Contrato'!AB37</f>
        <v>0</v>
      </c>
      <c r="Y40" s="389">
        <f ca="1">'Solic. Contrato'!AC37</f>
        <v>0</v>
      </c>
      <c r="Z40" s="389">
        <f ca="1">'Solic. Contrato'!AD37</f>
        <v>0</v>
      </c>
      <c r="AA40" s="389">
        <f ca="1">'Solic. Contrato'!AE37</f>
        <v>0</v>
      </c>
      <c r="AB40" s="389">
        <f ca="1">'Solic. Contrato'!AF37</f>
        <v>0</v>
      </c>
      <c r="AC40" s="389">
        <f ca="1">'Solic. Contrato'!AG37</f>
        <v>0</v>
      </c>
      <c r="AD40" s="389">
        <f ca="1">'Solic. Contrato'!AH37</f>
        <v>0</v>
      </c>
      <c r="AE40" s="389">
        <f ca="1">'Solic. Contrato'!AI37</f>
        <v>0</v>
      </c>
      <c r="AF40" s="389">
        <f ca="1">'Solic. Contrato'!AJ37</f>
        <v>0</v>
      </c>
      <c r="AG40" s="389">
        <f ca="1">'Solic. Contrato'!AK37</f>
        <v>0</v>
      </c>
      <c r="AH40" s="317"/>
      <c r="AI40" s="318"/>
      <c r="AJ40" s="318"/>
      <c r="AK40" s="318"/>
      <c r="AL40" s="318"/>
      <c r="AM40"/>
      <c r="AN40"/>
      <c r="AO40"/>
      <c r="AP40"/>
      <c r="AQ40"/>
      <c r="AR40"/>
    </row>
    <row r="41" spans="1:44" ht="13.15" customHeight="1">
      <c r="A41" s="317"/>
      <c r="B41" s="380"/>
      <c r="C41" s="317"/>
      <c r="D41" s="889" t="str">
        <f ca="1">'Solic. Contrato'!G38</f>
        <v/>
      </c>
      <c r="E41" s="892" t="str">
        <f ca="1">'Solic. Contrato'!H38</f>
        <v/>
      </c>
      <c r="F41" s="927"/>
      <c r="G41" s="893"/>
      <c r="H41" s="381">
        <f>'Solic. Contrato'!J38</f>
        <v>0</v>
      </c>
      <c r="I41" s="904" t="str">
        <f ca="1">'Solic. Contrato'!M38</f>
        <v/>
      </c>
      <c r="J41" s="933">
        <f ca="1">'Solic. Contrato'!N38</f>
        <v>0</v>
      </c>
      <c r="K41" s="930">
        <f ca="1">'Solic. Contrato'!O38</f>
        <v>0</v>
      </c>
      <c r="L41" s="913">
        <f t="shared" ref="L41" ca="1" si="22">J41*K41</f>
        <v>0</v>
      </c>
      <c r="M41" s="262" t="s">
        <v>89</v>
      </c>
      <c r="N41" s="382" t="str">
        <f ca="1">'Solic. Contrato'!R38</f>
        <v/>
      </c>
      <c r="O41" s="383" t="str">
        <f ca="1">'Solic. Contrato'!S38</f>
        <v/>
      </c>
      <c r="P41" s="383" t="str">
        <f ca="1">'Solic. Contrato'!T38</f>
        <v/>
      </c>
      <c r="Q41" s="384" t="str">
        <f ca="1">'Solic. Contrato'!U38</f>
        <v/>
      </c>
      <c r="R41" s="383" t="str">
        <f ca="1">'Solic. Contrato'!V38</f>
        <v/>
      </c>
      <c r="S41" s="383" t="str">
        <f ca="1">'Solic. Contrato'!W38</f>
        <v/>
      </c>
      <c r="T41" s="383" t="str">
        <f ca="1">'Solic. Contrato'!X38</f>
        <v/>
      </c>
      <c r="U41" s="383" t="str">
        <f ca="1">'Solic. Contrato'!Y38</f>
        <v/>
      </c>
      <c r="V41" s="383" t="str">
        <f ca="1">'Solic. Contrato'!Z38</f>
        <v/>
      </c>
      <c r="W41" s="383" t="str">
        <f ca="1">'Solic. Contrato'!AA38</f>
        <v/>
      </c>
      <c r="X41" s="383" t="str">
        <f ca="1">'Solic. Contrato'!AB38</f>
        <v/>
      </c>
      <c r="Y41" s="383" t="str">
        <f ca="1">'Solic. Contrato'!AC38</f>
        <v/>
      </c>
      <c r="Z41" s="383" t="str">
        <f ca="1">'Solic. Contrato'!AD38</f>
        <v/>
      </c>
      <c r="AA41" s="383" t="str">
        <f ca="1">'Solic. Contrato'!AE38</f>
        <v/>
      </c>
      <c r="AB41" s="383" t="str">
        <f ca="1">'Solic. Contrato'!AF38</f>
        <v/>
      </c>
      <c r="AC41" s="383" t="str">
        <f ca="1">'Solic. Contrato'!AG38</f>
        <v/>
      </c>
      <c r="AD41" s="383" t="str">
        <f ca="1">'Solic. Contrato'!AH38</f>
        <v/>
      </c>
      <c r="AE41" s="383" t="str">
        <f ca="1">'Solic. Contrato'!AI38</f>
        <v/>
      </c>
      <c r="AF41" s="383" t="str">
        <f ca="1">'Solic. Contrato'!AJ38</f>
        <v/>
      </c>
      <c r="AG41" s="383" t="str">
        <f ca="1">'Solic. Contrato'!AK38</f>
        <v/>
      </c>
      <c r="AH41" s="317"/>
      <c r="AI41" s="318"/>
      <c r="AJ41" s="318"/>
      <c r="AK41" s="318"/>
      <c r="AL41" s="318"/>
      <c r="AM41"/>
      <c r="AN41"/>
      <c r="AO41"/>
      <c r="AP41"/>
      <c r="AQ41"/>
      <c r="AR41"/>
    </row>
    <row r="42" spans="1:44" ht="13.15" customHeight="1">
      <c r="A42" s="317"/>
      <c r="B42" s="380">
        <f ca="1">'Solic. Contrato'!B39</f>
        <v>0</v>
      </c>
      <c r="C42" s="317"/>
      <c r="D42" s="890"/>
      <c r="E42" s="894"/>
      <c r="F42" s="928"/>
      <c r="G42" s="895"/>
      <c r="H42" s="385"/>
      <c r="I42" s="905"/>
      <c r="J42" s="934"/>
      <c r="K42" s="931"/>
      <c r="L42" s="914"/>
      <c r="M42" s="265" t="s">
        <v>90</v>
      </c>
      <c r="N42" s="386" t="str">
        <f ca="1">'Solic. Contrato'!R39</f>
        <v/>
      </c>
      <c r="O42" s="386" t="str">
        <f ca="1">'Solic. Contrato'!S39</f>
        <v/>
      </c>
      <c r="P42" s="386" t="str">
        <f ca="1">'Solic. Contrato'!T39</f>
        <v/>
      </c>
      <c r="Q42" s="387" t="str">
        <f ca="1">'Solic. Contrato'!U39</f>
        <v/>
      </c>
      <c r="R42" s="386" t="str">
        <f ca="1">'Solic. Contrato'!V39</f>
        <v/>
      </c>
      <c r="S42" s="386" t="str">
        <f ca="1">'Solic. Contrato'!W39</f>
        <v/>
      </c>
      <c r="T42" s="386" t="str">
        <f ca="1">'Solic. Contrato'!X39</f>
        <v/>
      </c>
      <c r="U42" s="386" t="str">
        <f ca="1">'Solic. Contrato'!Y39</f>
        <v/>
      </c>
      <c r="V42" s="386" t="str">
        <f ca="1">'Solic. Contrato'!Z39</f>
        <v/>
      </c>
      <c r="W42" s="386" t="str">
        <f ca="1">'Solic. Contrato'!AA39</f>
        <v/>
      </c>
      <c r="X42" s="386" t="str">
        <f ca="1">'Solic. Contrato'!AB39</f>
        <v/>
      </c>
      <c r="Y42" s="386" t="str">
        <f ca="1">'Solic. Contrato'!AC39</f>
        <v/>
      </c>
      <c r="Z42" s="386" t="str">
        <f ca="1">'Solic. Contrato'!AD39</f>
        <v/>
      </c>
      <c r="AA42" s="386" t="str">
        <f ca="1">'Solic. Contrato'!AE39</f>
        <v/>
      </c>
      <c r="AB42" s="386" t="str">
        <f ca="1">'Solic. Contrato'!AF39</f>
        <v/>
      </c>
      <c r="AC42" s="386" t="str">
        <f ca="1">'Solic. Contrato'!AG39</f>
        <v/>
      </c>
      <c r="AD42" s="386" t="str">
        <f ca="1">'Solic. Contrato'!AH39</f>
        <v/>
      </c>
      <c r="AE42" s="386" t="str">
        <f ca="1">'Solic. Contrato'!AI39</f>
        <v/>
      </c>
      <c r="AF42" s="386" t="str">
        <f ca="1">'Solic. Contrato'!AJ39</f>
        <v/>
      </c>
      <c r="AG42" s="386" t="str">
        <f ca="1">'Solic. Contrato'!AK39</f>
        <v/>
      </c>
      <c r="AH42" s="317"/>
      <c r="AI42" s="318"/>
      <c r="AJ42" s="318"/>
      <c r="AK42" s="318"/>
      <c r="AL42" s="318"/>
      <c r="AM42"/>
      <c r="AN42"/>
      <c r="AO42"/>
      <c r="AP42"/>
      <c r="AQ42"/>
      <c r="AR42"/>
    </row>
    <row r="43" spans="1:44" ht="13.15" customHeight="1">
      <c r="A43" s="317"/>
      <c r="B43" s="380" t="str">
        <f ca="1">'Solic. Contrato'!B40</f>
        <v/>
      </c>
      <c r="C43" s="317" t="str">
        <f ca="1">'Solic. Contrato'!C40</f>
        <v/>
      </c>
      <c r="D43" s="891"/>
      <c r="E43" s="896"/>
      <c r="F43" s="929"/>
      <c r="G43" s="897"/>
      <c r="H43" s="388"/>
      <c r="I43" s="906"/>
      <c r="J43" s="935"/>
      <c r="K43" s="932"/>
      <c r="L43" s="915"/>
      <c r="M43" s="267" t="s">
        <v>91</v>
      </c>
      <c r="N43" s="389">
        <f ca="1">'Solic. Contrato'!R40</f>
        <v>0</v>
      </c>
      <c r="O43" s="389">
        <f ca="1">'Solic. Contrato'!S40</f>
        <v>0</v>
      </c>
      <c r="P43" s="389">
        <f ca="1">'Solic. Contrato'!T40</f>
        <v>0</v>
      </c>
      <c r="Q43" s="390">
        <f ca="1">'Solic. Contrato'!U40</f>
        <v>0</v>
      </c>
      <c r="R43" s="389">
        <f ca="1">'Solic. Contrato'!V40</f>
        <v>0</v>
      </c>
      <c r="S43" s="389">
        <f ca="1">'Solic. Contrato'!W40</f>
        <v>0</v>
      </c>
      <c r="T43" s="389">
        <f ca="1">'Solic. Contrato'!X40</f>
        <v>0</v>
      </c>
      <c r="U43" s="389">
        <f ca="1">'Solic. Contrato'!Y40</f>
        <v>0</v>
      </c>
      <c r="V43" s="389">
        <f ca="1">'Solic. Contrato'!Z40</f>
        <v>0</v>
      </c>
      <c r="W43" s="389">
        <f ca="1">'Solic. Contrato'!AA40</f>
        <v>0</v>
      </c>
      <c r="X43" s="389">
        <f ca="1">'Solic. Contrato'!AB40</f>
        <v>0</v>
      </c>
      <c r="Y43" s="389">
        <f ca="1">'Solic. Contrato'!AC40</f>
        <v>0</v>
      </c>
      <c r="Z43" s="389">
        <f ca="1">'Solic. Contrato'!AD40</f>
        <v>0</v>
      </c>
      <c r="AA43" s="389">
        <f ca="1">'Solic. Contrato'!AE40</f>
        <v>0</v>
      </c>
      <c r="AB43" s="389">
        <f ca="1">'Solic. Contrato'!AF40</f>
        <v>0</v>
      </c>
      <c r="AC43" s="389">
        <f ca="1">'Solic. Contrato'!AG40</f>
        <v>0</v>
      </c>
      <c r="AD43" s="389">
        <f ca="1">'Solic. Contrato'!AH40</f>
        <v>0</v>
      </c>
      <c r="AE43" s="389">
        <f ca="1">'Solic. Contrato'!AI40</f>
        <v>0</v>
      </c>
      <c r="AF43" s="389">
        <f ca="1">'Solic. Contrato'!AJ40</f>
        <v>0</v>
      </c>
      <c r="AG43" s="389">
        <f ca="1">'Solic. Contrato'!AK40</f>
        <v>0</v>
      </c>
      <c r="AH43" s="317"/>
      <c r="AI43" s="318"/>
      <c r="AJ43" s="318"/>
      <c r="AK43" s="318"/>
      <c r="AL43" s="318"/>
      <c r="AM43"/>
      <c r="AN43"/>
      <c r="AO43"/>
      <c r="AP43"/>
      <c r="AQ43"/>
      <c r="AR43"/>
    </row>
    <row r="44" spans="1:44" ht="13.15" customHeight="1">
      <c r="A44" s="317"/>
      <c r="B44" s="380"/>
      <c r="C44" s="317"/>
      <c r="D44" s="889" t="str">
        <f ca="1">'Solic. Contrato'!G41</f>
        <v/>
      </c>
      <c r="E44" s="892" t="str">
        <f ca="1">'Solic. Contrato'!H41</f>
        <v/>
      </c>
      <c r="F44" s="927"/>
      <c r="G44" s="893"/>
      <c r="H44" s="381">
        <f>'Solic. Contrato'!J41</f>
        <v>0</v>
      </c>
      <c r="I44" s="904" t="str">
        <f ca="1">'Solic. Contrato'!M41</f>
        <v/>
      </c>
      <c r="J44" s="933">
        <f ca="1">'Solic. Contrato'!N41</f>
        <v>0</v>
      </c>
      <c r="K44" s="930">
        <f ca="1">'Solic. Contrato'!O41</f>
        <v>0</v>
      </c>
      <c r="L44" s="913">
        <f t="shared" ref="L44" ca="1" si="23">J44*K44</f>
        <v>0</v>
      </c>
      <c r="M44" s="262" t="s">
        <v>89</v>
      </c>
      <c r="N44" s="382" t="str">
        <f ca="1">'Solic. Contrato'!R41</f>
        <v/>
      </c>
      <c r="O44" s="383" t="str">
        <f ca="1">'Solic. Contrato'!S41</f>
        <v/>
      </c>
      <c r="P44" s="383" t="str">
        <f ca="1">'Solic. Contrato'!T41</f>
        <v/>
      </c>
      <c r="Q44" s="384" t="str">
        <f ca="1">'Solic. Contrato'!U41</f>
        <v/>
      </c>
      <c r="R44" s="383" t="str">
        <f ca="1">'Solic. Contrato'!V41</f>
        <v/>
      </c>
      <c r="S44" s="383" t="str">
        <f ca="1">'Solic. Contrato'!W41</f>
        <v/>
      </c>
      <c r="T44" s="383" t="str">
        <f ca="1">'Solic. Contrato'!X41</f>
        <v/>
      </c>
      <c r="U44" s="383" t="str">
        <f ca="1">'Solic. Contrato'!Y41</f>
        <v/>
      </c>
      <c r="V44" s="383" t="str">
        <f ca="1">'Solic. Contrato'!Z41</f>
        <v/>
      </c>
      <c r="W44" s="383" t="str">
        <f ca="1">'Solic. Contrato'!AA41</f>
        <v/>
      </c>
      <c r="X44" s="383" t="str">
        <f ca="1">'Solic. Contrato'!AB41</f>
        <v/>
      </c>
      <c r="Y44" s="383" t="str">
        <f ca="1">'Solic. Contrato'!AC41</f>
        <v/>
      </c>
      <c r="Z44" s="383" t="str">
        <f ca="1">'Solic. Contrato'!AD41</f>
        <v/>
      </c>
      <c r="AA44" s="383" t="str">
        <f ca="1">'Solic. Contrato'!AE41</f>
        <v/>
      </c>
      <c r="AB44" s="383" t="str">
        <f ca="1">'Solic. Contrato'!AF41</f>
        <v/>
      </c>
      <c r="AC44" s="383" t="str">
        <f ca="1">'Solic. Contrato'!AG41</f>
        <v/>
      </c>
      <c r="AD44" s="383" t="str">
        <f ca="1">'Solic. Contrato'!AH41</f>
        <v/>
      </c>
      <c r="AE44" s="383" t="str">
        <f ca="1">'Solic. Contrato'!AI41</f>
        <v/>
      </c>
      <c r="AF44" s="383" t="str">
        <f ca="1">'Solic. Contrato'!AJ41</f>
        <v/>
      </c>
      <c r="AG44" s="383" t="str">
        <f ca="1">'Solic. Contrato'!AK41</f>
        <v/>
      </c>
      <c r="AH44" s="317"/>
      <c r="AI44" s="318"/>
      <c r="AJ44" s="318"/>
      <c r="AK44" s="318"/>
      <c r="AL44" s="318"/>
      <c r="AM44"/>
      <c r="AN44"/>
      <c r="AO44"/>
      <c r="AP44"/>
      <c r="AQ44"/>
      <c r="AR44"/>
    </row>
    <row r="45" spans="1:44" ht="13.15" customHeight="1">
      <c r="A45" s="317"/>
      <c r="B45" s="380">
        <f ca="1">'Solic. Contrato'!B42</f>
        <v>0</v>
      </c>
      <c r="C45" s="317"/>
      <c r="D45" s="890"/>
      <c r="E45" s="894"/>
      <c r="F45" s="928"/>
      <c r="G45" s="895"/>
      <c r="H45" s="385"/>
      <c r="I45" s="905"/>
      <c r="J45" s="934"/>
      <c r="K45" s="931"/>
      <c r="L45" s="914"/>
      <c r="M45" s="265" t="s">
        <v>90</v>
      </c>
      <c r="N45" s="386" t="str">
        <f ca="1">'Solic. Contrato'!R42</f>
        <v/>
      </c>
      <c r="O45" s="386" t="str">
        <f ca="1">'Solic. Contrato'!S42</f>
        <v/>
      </c>
      <c r="P45" s="386" t="str">
        <f ca="1">'Solic. Contrato'!T42</f>
        <v/>
      </c>
      <c r="Q45" s="387" t="str">
        <f ca="1">'Solic. Contrato'!U42</f>
        <v/>
      </c>
      <c r="R45" s="386" t="str">
        <f ca="1">'Solic. Contrato'!V42</f>
        <v/>
      </c>
      <c r="S45" s="386" t="str">
        <f ca="1">'Solic. Contrato'!W42</f>
        <v/>
      </c>
      <c r="T45" s="386" t="str">
        <f ca="1">'Solic. Contrato'!X42</f>
        <v/>
      </c>
      <c r="U45" s="386" t="str">
        <f ca="1">'Solic. Contrato'!Y42</f>
        <v/>
      </c>
      <c r="V45" s="386" t="str">
        <f ca="1">'Solic. Contrato'!Z42</f>
        <v/>
      </c>
      <c r="W45" s="386" t="str">
        <f ca="1">'Solic. Contrato'!AA42</f>
        <v/>
      </c>
      <c r="X45" s="386" t="str">
        <f ca="1">'Solic. Contrato'!AB42</f>
        <v/>
      </c>
      <c r="Y45" s="386" t="str">
        <f ca="1">'Solic. Contrato'!AC42</f>
        <v/>
      </c>
      <c r="Z45" s="386" t="str">
        <f ca="1">'Solic. Contrato'!AD42</f>
        <v/>
      </c>
      <c r="AA45" s="386" t="str">
        <f ca="1">'Solic. Contrato'!AE42</f>
        <v/>
      </c>
      <c r="AB45" s="386" t="str">
        <f ca="1">'Solic. Contrato'!AF42</f>
        <v/>
      </c>
      <c r="AC45" s="386" t="str">
        <f ca="1">'Solic. Contrato'!AG42</f>
        <v/>
      </c>
      <c r="AD45" s="386" t="str">
        <f ca="1">'Solic. Contrato'!AH42</f>
        <v/>
      </c>
      <c r="AE45" s="386" t="str">
        <f ca="1">'Solic. Contrato'!AI42</f>
        <v/>
      </c>
      <c r="AF45" s="386" t="str">
        <f ca="1">'Solic. Contrato'!AJ42</f>
        <v/>
      </c>
      <c r="AG45" s="386" t="str">
        <f ca="1">'Solic. Contrato'!AK42</f>
        <v/>
      </c>
      <c r="AH45" s="317"/>
      <c r="AI45" s="318"/>
      <c r="AJ45" s="318"/>
      <c r="AK45" s="318"/>
      <c r="AL45" s="318"/>
      <c r="AM45"/>
      <c r="AN45"/>
      <c r="AO45"/>
      <c r="AP45"/>
      <c r="AQ45"/>
      <c r="AR45"/>
    </row>
    <row r="46" spans="1:44" ht="13.15" customHeight="1">
      <c r="A46" s="317"/>
      <c r="B46" s="380" t="str">
        <f ca="1">'Solic. Contrato'!B43</f>
        <v/>
      </c>
      <c r="C46" s="317" t="str">
        <f ca="1">'Solic. Contrato'!C43</f>
        <v/>
      </c>
      <c r="D46" s="891"/>
      <c r="E46" s="896"/>
      <c r="F46" s="929"/>
      <c r="G46" s="897"/>
      <c r="H46" s="388"/>
      <c r="I46" s="906"/>
      <c r="J46" s="935"/>
      <c r="K46" s="932"/>
      <c r="L46" s="915"/>
      <c r="M46" s="267" t="s">
        <v>91</v>
      </c>
      <c r="N46" s="389">
        <f ca="1">'Solic. Contrato'!R43</f>
        <v>0</v>
      </c>
      <c r="O46" s="389">
        <f ca="1">'Solic. Contrato'!S43</f>
        <v>0</v>
      </c>
      <c r="P46" s="389">
        <f ca="1">'Solic. Contrato'!T43</f>
        <v>0</v>
      </c>
      <c r="Q46" s="390">
        <f ca="1">'Solic. Contrato'!U43</f>
        <v>0</v>
      </c>
      <c r="R46" s="389">
        <f ca="1">'Solic. Contrato'!V43</f>
        <v>0</v>
      </c>
      <c r="S46" s="389">
        <f ca="1">'Solic. Contrato'!W43</f>
        <v>0</v>
      </c>
      <c r="T46" s="389">
        <f ca="1">'Solic. Contrato'!X43</f>
        <v>0</v>
      </c>
      <c r="U46" s="389">
        <f ca="1">'Solic. Contrato'!Y43</f>
        <v>0</v>
      </c>
      <c r="V46" s="389">
        <f ca="1">'Solic. Contrato'!Z43</f>
        <v>0</v>
      </c>
      <c r="W46" s="389">
        <f ca="1">'Solic. Contrato'!AA43</f>
        <v>0</v>
      </c>
      <c r="X46" s="389">
        <f ca="1">'Solic. Contrato'!AB43</f>
        <v>0</v>
      </c>
      <c r="Y46" s="389">
        <f ca="1">'Solic. Contrato'!AC43</f>
        <v>0</v>
      </c>
      <c r="Z46" s="389">
        <f ca="1">'Solic. Contrato'!AD43</f>
        <v>0</v>
      </c>
      <c r="AA46" s="389">
        <f ca="1">'Solic. Contrato'!AE43</f>
        <v>0</v>
      </c>
      <c r="AB46" s="389">
        <f ca="1">'Solic. Contrato'!AF43</f>
        <v>0</v>
      </c>
      <c r="AC46" s="389">
        <f ca="1">'Solic. Contrato'!AG43</f>
        <v>0</v>
      </c>
      <c r="AD46" s="389">
        <f ca="1">'Solic. Contrato'!AH43</f>
        <v>0</v>
      </c>
      <c r="AE46" s="389">
        <f ca="1">'Solic. Contrato'!AI43</f>
        <v>0</v>
      </c>
      <c r="AF46" s="389">
        <f ca="1">'Solic. Contrato'!AJ43</f>
        <v>0</v>
      </c>
      <c r="AG46" s="389">
        <f ca="1">'Solic. Contrato'!AK43</f>
        <v>0</v>
      </c>
      <c r="AH46" s="317"/>
      <c r="AI46" s="318"/>
      <c r="AJ46" s="318"/>
      <c r="AK46" s="318"/>
      <c r="AL46" s="318"/>
      <c r="AM46"/>
      <c r="AN46"/>
      <c r="AO46"/>
      <c r="AP46"/>
      <c r="AQ46"/>
      <c r="AR46"/>
    </row>
    <row r="47" spans="1:44" ht="13.15" customHeight="1">
      <c r="A47" s="317"/>
      <c r="B47" s="380"/>
      <c r="C47" s="317"/>
      <c r="D47" s="889" t="str">
        <f ca="1">'Solic. Contrato'!G44</f>
        <v/>
      </c>
      <c r="E47" s="892" t="str">
        <f ca="1">'Solic. Contrato'!H44</f>
        <v/>
      </c>
      <c r="F47" s="927"/>
      <c r="G47" s="893"/>
      <c r="H47" s="381">
        <f>'Solic. Contrato'!J44</f>
        <v>0</v>
      </c>
      <c r="I47" s="904" t="str">
        <f ca="1">'Solic. Contrato'!M44</f>
        <v/>
      </c>
      <c r="J47" s="933">
        <f ca="1">'Solic. Contrato'!N44</f>
        <v>0</v>
      </c>
      <c r="K47" s="930">
        <f ca="1">'Solic. Contrato'!O44</f>
        <v>0</v>
      </c>
      <c r="L47" s="913">
        <f t="shared" ref="L47" ca="1" si="24">J47*K47</f>
        <v>0</v>
      </c>
      <c r="M47" s="262" t="s">
        <v>89</v>
      </c>
      <c r="N47" s="382" t="str">
        <f ca="1">'Solic. Contrato'!R44</f>
        <v/>
      </c>
      <c r="O47" s="383" t="str">
        <f ca="1">'Solic. Contrato'!S44</f>
        <v/>
      </c>
      <c r="P47" s="383" t="str">
        <f ca="1">'Solic. Contrato'!T44</f>
        <v/>
      </c>
      <c r="Q47" s="384" t="str">
        <f ca="1">'Solic. Contrato'!U44</f>
        <v/>
      </c>
      <c r="R47" s="383" t="str">
        <f ca="1">'Solic. Contrato'!V44</f>
        <v/>
      </c>
      <c r="S47" s="383" t="str">
        <f ca="1">'Solic. Contrato'!W44</f>
        <v/>
      </c>
      <c r="T47" s="383" t="str">
        <f ca="1">'Solic. Contrato'!X44</f>
        <v/>
      </c>
      <c r="U47" s="383" t="str">
        <f ca="1">'Solic. Contrato'!Y44</f>
        <v/>
      </c>
      <c r="V47" s="383" t="str">
        <f ca="1">'Solic. Contrato'!Z44</f>
        <v/>
      </c>
      <c r="W47" s="383" t="str">
        <f ca="1">'Solic. Contrato'!AA44</f>
        <v/>
      </c>
      <c r="X47" s="383" t="str">
        <f ca="1">'Solic. Contrato'!AB44</f>
        <v/>
      </c>
      <c r="Y47" s="383" t="str">
        <f ca="1">'Solic. Contrato'!AC44</f>
        <v/>
      </c>
      <c r="Z47" s="383" t="str">
        <f ca="1">'Solic. Contrato'!AD44</f>
        <v/>
      </c>
      <c r="AA47" s="383" t="str">
        <f ca="1">'Solic. Contrato'!AE44</f>
        <v/>
      </c>
      <c r="AB47" s="383" t="str">
        <f ca="1">'Solic. Contrato'!AF44</f>
        <v/>
      </c>
      <c r="AC47" s="383" t="str">
        <f ca="1">'Solic. Contrato'!AG44</f>
        <v/>
      </c>
      <c r="AD47" s="383" t="str">
        <f ca="1">'Solic. Contrato'!AH44</f>
        <v/>
      </c>
      <c r="AE47" s="383" t="str">
        <f ca="1">'Solic. Contrato'!AI44</f>
        <v/>
      </c>
      <c r="AF47" s="383" t="str">
        <f ca="1">'Solic. Contrato'!AJ44</f>
        <v/>
      </c>
      <c r="AG47" s="383" t="str">
        <f ca="1">'Solic. Contrato'!AK44</f>
        <v/>
      </c>
      <c r="AH47" s="317"/>
      <c r="AI47" s="318"/>
      <c r="AJ47" s="318"/>
      <c r="AK47" s="318"/>
      <c r="AL47" s="318"/>
      <c r="AM47"/>
      <c r="AN47"/>
      <c r="AO47"/>
      <c r="AP47"/>
      <c r="AQ47"/>
      <c r="AR47"/>
    </row>
    <row r="48" spans="1:44" ht="13.15" customHeight="1">
      <c r="A48" s="317"/>
      <c r="B48" s="380">
        <f ca="1">'Solic. Contrato'!B45</f>
        <v>0</v>
      </c>
      <c r="C48" s="317"/>
      <c r="D48" s="890"/>
      <c r="E48" s="894"/>
      <c r="F48" s="928"/>
      <c r="G48" s="895"/>
      <c r="H48" s="385"/>
      <c r="I48" s="905"/>
      <c r="J48" s="934"/>
      <c r="K48" s="931"/>
      <c r="L48" s="914"/>
      <c r="M48" s="265" t="s">
        <v>90</v>
      </c>
      <c r="N48" s="386" t="str">
        <f ca="1">'Solic. Contrato'!R45</f>
        <v/>
      </c>
      <c r="O48" s="386" t="str">
        <f ca="1">'Solic. Contrato'!S45</f>
        <v/>
      </c>
      <c r="P48" s="386" t="str">
        <f ca="1">'Solic. Contrato'!T45</f>
        <v/>
      </c>
      <c r="Q48" s="387" t="str">
        <f ca="1">'Solic. Contrato'!U45</f>
        <v/>
      </c>
      <c r="R48" s="386" t="str">
        <f ca="1">'Solic. Contrato'!V45</f>
        <v/>
      </c>
      <c r="S48" s="386" t="str">
        <f ca="1">'Solic. Contrato'!W45</f>
        <v/>
      </c>
      <c r="T48" s="386" t="str">
        <f ca="1">'Solic. Contrato'!X45</f>
        <v/>
      </c>
      <c r="U48" s="386" t="str">
        <f ca="1">'Solic. Contrato'!Y45</f>
        <v/>
      </c>
      <c r="V48" s="386" t="str">
        <f ca="1">'Solic. Contrato'!Z45</f>
        <v/>
      </c>
      <c r="W48" s="386" t="str">
        <f ca="1">'Solic. Contrato'!AA45</f>
        <v/>
      </c>
      <c r="X48" s="386" t="str">
        <f ca="1">'Solic. Contrato'!AB45</f>
        <v/>
      </c>
      <c r="Y48" s="386" t="str">
        <f ca="1">'Solic. Contrato'!AC45</f>
        <v/>
      </c>
      <c r="Z48" s="386" t="str">
        <f ca="1">'Solic. Contrato'!AD45</f>
        <v/>
      </c>
      <c r="AA48" s="386" t="str">
        <f ca="1">'Solic. Contrato'!AE45</f>
        <v/>
      </c>
      <c r="AB48" s="386" t="str">
        <f ca="1">'Solic. Contrato'!AF45</f>
        <v/>
      </c>
      <c r="AC48" s="386" t="str">
        <f ca="1">'Solic. Contrato'!AG45</f>
        <v/>
      </c>
      <c r="AD48" s="386" t="str">
        <f ca="1">'Solic. Contrato'!AH45</f>
        <v/>
      </c>
      <c r="AE48" s="386" t="str">
        <f ca="1">'Solic. Contrato'!AI45</f>
        <v/>
      </c>
      <c r="AF48" s="386" t="str">
        <f ca="1">'Solic. Contrato'!AJ45</f>
        <v/>
      </c>
      <c r="AG48" s="386" t="str">
        <f ca="1">'Solic. Contrato'!AK45</f>
        <v/>
      </c>
      <c r="AH48" s="317"/>
      <c r="AI48" s="318"/>
      <c r="AJ48" s="318"/>
      <c r="AK48" s="318"/>
      <c r="AL48" s="318"/>
      <c r="AM48"/>
      <c r="AN48"/>
      <c r="AO48"/>
      <c r="AP48"/>
      <c r="AQ48"/>
      <c r="AR48"/>
    </row>
    <row r="49" spans="1:44" ht="13.15" customHeight="1">
      <c r="A49" s="317"/>
      <c r="B49" s="380" t="str">
        <f ca="1">'Solic. Contrato'!B46</f>
        <v/>
      </c>
      <c r="C49" s="317" t="str">
        <f ca="1">'Solic. Contrato'!C46</f>
        <v/>
      </c>
      <c r="D49" s="891"/>
      <c r="E49" s="896"/>
      <c r="F49" s="929"/>
      <c r="G49" s="897"/>
      <c r="H49" s="388"/>
      <c r="I49" s="906"/>
      <c r="J49" s="935"/>
      <c r="K49" s="932"/>
      <c r="L49" s="915"/>
      <c r="M49" s="267" t="s">
        <v>91</v>
      </c>
      <c r="N49" s="389">
        <f ca="1">'Solic. Contrato'!R46</f>
        <v>0</v>
      </c>
      <c r="O49" s="389">
        <f ca="1">'Solic. Contrato'!S46</f>
        <v>0</v>
      </c>
      <c r="P49" s="389">
        <f ca="1">'Solic. Contrato'!T46</f>
        <v>0</v>
      </c>
      <c r="Q49" s="390">
        <f ca="1">'Solic. Contrato'!U46</f>
        <v>0</v>
      </c>
      <c r="R49" s="389">
        <f ca="1">'Solic. Contrato'!V46</f>
        <v>0</v>
      </c>
      <c r="S49" s="389">
        <f ca="1">'Solic. Contrato'!W46</f>
        <v>0</v>
      </c>
      <c r="T49" s="389">
        <f ca="1">'Solic. Contrato'!X46</f>
        <v>0</v>
      </c>
      <c r="U49" s="389">
        <f ca="1">'Solic. Contrato'!Y46</f>
        <v>0</v>
      </c>
      <c r="V49" s="389">
        <f ca="1">'Solic. Contrato'!Z46</f>
        <v>0</v>
      </c>
      <c r="W49" s="389">
        <f ca="1">'Solic. Contrato'!AA46</f>
        <v>0</v>
      </c>
      <c r="X49" s="389">
        <f ca="1">'Solic. Contrato'!AB46</f>
        <v>0</v>
      </c>
      <c r="Y49" s="389">
        <f ca="1">'Solic. Contrato'!AC46</f>
        <v>0</v>
      </c>
      <c r="Z49" s="389">
        <f ca="1">'Solic. Contrato'!AD46</f>
        <v>0</v>
      </c>
      <c r="AA49" s="389">
        <f ca="1">'Solic. Contrato'!AE46</f>
        <v>0</v>
      </c>
      <c r="AB49" s="389">
        <f ca="1">'Solic. Contrato'!AF46</f>
        <v>0</v>
      </c>
      <c r="AC49" s="389">
        <f ca="1">'Solic. Contrato'!AG46</f>
        <v>0</v>
      </c>
      <c r="AD49" s="389">
        <f ca="1">'Solic. Contrato'!AH46</f>
        <v>0</v>
      </c>
      <c r="AE49" s="389">
        <f ca="1">'Solic. Contrato'!AI46</f>
        <v>0</v>
      </c>
      <c r="AF49" s="389">
        <f ca="1">'Solic. Contrato'!AJ46</f>
        <v>0</v>
      </c>
      <c r="AG49" s="389">
        <f ca="1">'Solic. Contrato'!AK46</f>
        <v>0</v>
      </c>
      <c r="AH49" s="317"/>
      <c r="AI49" s="318"/>
      <c r="AJ49" s="318"/>
      <c r="AK49" s="318"/>
      <c r="AL49" s="318"/>
      <c r="AM49"/>
      <c r="AN49"/>
      <c r="AO49"/>
      <c r="AP49"/>
      <c r="AQ49"/>
      <c r="AR49"/>
    </row>
    <row r="50" spans="1:44" ht="13.15" customHeight="1">
      <c r="A50" s="317"/>
      <c r="B50" s="380"/>
      <c r="C50" s="317"/>
      <c r="D50" s="889" t="str">
        <f ca="1">'Solic. Contrato'!G47</f>
        <v/>
      </c>
      <c r="E50" s="892" t="str">
        <f ca="1">'Solic. Contrato'!H47</f>
        <v/>
      </c>
      <c r="F50" s="927"/>
      <c r="G50" s="893"/>
      <c r="H50" s="381">
        <f>'Solic. Contrato'!J47</f>
        <v>0</v>
      </c>
      <c r="I50" s="904" t="str">
        <f ca="1">'Solic. Contrato'!M47</f>
        <v/>
      </c>
      <c r="J50" s="933">
        <f ca="1">'Solic. Contrato'!N47</f>
        <v>0</v>
      </c>
      <c r="K50" s="930">
        <f ca="1">'Solic. Contrato'!O47</f>
        <v>0</v>
      </c>
      <c r="L50" s="913">
        <f t="shared" ref="L50" ca="1" si="25">J50*K50</f>
        <v>0</v>
      </c>
      <c r="M50" s="262" t="s">
        <v>89</v>
      </c>
      <c r="N50" s="382" t="str">
        <f ca="1">'Solic. Contrato'!R47</f>
        <v/>
      </c>
      <c r="O50" s="383" t="str">
        <f ca="1">'Solic. Contrato'!S47</f>
        <v/>
      </c>
      <c r="P50" s="383" t="str">
        <f ca="1">'Solic. Contrato'!T47</f>
        <v/>
      </c>
      <c r="Q50" s="384" t="str">
        <f ca="1">'Solic. Contrato'!U47</f>
        <v/>
      </c>
      <c r="R50" s="383" t="str">
        <f ca="1">'Solic. Contrato'!V47</f>
        <v/>
      </c>
      <c r="S50" s="383" t="str">
        <f ca="1">'Solic. Contrato'!W47</f>
        <v/>
      </c>
      <c r="T50" s="383" t="str">
        <f ca="1">'Solic. Contrato'!X47</f>
        <v/>
      </c>
      <c r="U50" s="383" t="str">
        <f ca="1">'Solic. Contrato'!Y47</f>
        <v/>
      </c>
      <c r="V50" s="383" t="str">
        <f ca="1">'Solic. Contrato'!Z47</f>
        <v/>
      </c>
      <c r="W50" s="383" t="str">
        <f ca="1">'Solic. Contrato'!AA47</f>
        <v/>
      </c>
      <c r="X50" s="383" t="str">
        <f ca="1">'Solic. Contrato'!AB47</f>
        <v/>
      </c>
      <c r="Y50" s="383" t="str">
        <f ca="1">'Solic. Contrato'!AC47</f>
        <v/>
      </c>
      <c r="Z50" s="383" t="str">
        <f ca="1">'Solic. Contrato'!AD47</f>
        <v/>
      </c>
      <c r="AA50" s="383" t="str">
        <f ca="1">'Solic. Contrato'!AE47</f>
        <v/>
      </c>
      <c r="AB50" s="383" t="str">
        <f ca="1">'Solic. Contrato'!AF47</f>
        <v/>
      </c>
      <c r="AC50" s="383" t="str">
        <f ca="1">'Solic. Contrato'!AG47</f>
        <v/>
      </c>
      <c r="AD50" s="383" t="str">
        <f ca="1">'Solic. Contrato'!AH47</f>
        <v/>
      </c>
      <c r="AE50" s="383" t="str">
        <f ca="1">'Solic. Contrato'!AI47</f>
        <v/>
      </c>
      <c r="AF50" s="383" t="str">
        <f ca="1">'Solic. Contrato'!AJ47</f>
        <v/>
      </c>
      <c r="AG50" s="383" t="str">
        <f ca="1">'Solic. Contrato'!AK47</f>
        <v/>
      </c>
      <c r="AH50" s="317"/>
      <c r="AI50" s="318"/>
      <c r="AJ50" s="318"/>
      <c r="AK50" s="318"/>
      <c r="AL50" s="318"/>
      <c r="AM50"/>
      <c r="AN50"/>
      <c r="AO50"/>
      <c r="AP50"/>
      <c r="AQ50"/>
      <c r="AR50"/>
    </row>
    <row r="51" spans="1:44" ht="13.15" customHeight="1">
      <c r="A51" s="317"/>
      <c r="B51" s="380">
        <f ca="1">'Solic. Contrato'!B48</f>
        <v>0</v>
      </c>
      <c r="C51" s="317"/>
      <c r="D51" s="890"/>
      <c r="E51" s="894"/>
      <c r="F51" s="928"/>
      <c r="G51" s="895"/>
      <c r="H51" s="385"/>
      <c r="I51" s="905"/>
      <c r="J51" s="934"/>
      <c r="K51" s="931"/>
      <c r="L51" s="914"/>
      <c r="M51" s="265" t="s">
        <v>90</v>
      </c>
      <c r="N51" s="386" t="str">
        <f ca="1">'Solic. Contrato'!R48</f>
        <v/>
      </c>
      <c r="O51" s="386" t="str">
        <f ca="1">'Solic. Contrato'!S48</f>
        <v/>
      </c>
      <c r="P51" s="386" t="str">
        <f ca="1">'Solic. Contrato'!T48</f>
        <v/>
      </c>
      <c r="Q51" s="387" t="str">
        <f ca="1">'Solic. Contrato'!U48</f>
        <v/>
      </c>
      <c r="R51" s="386" t="str">
        <f ca="1">'Solic. Contrato'!V48</f>
        <v/>
      </c>
      <c r="S51" s="386" t="str">
        <f ca="1">'Solic. Contrato'!W48</f>
        <v/>
      </c>
      <c r="T51" s="386" t="str">
        <f ca="1">'Solic. Contrato'!X48</f>
        <v/>
      </c>
      <c r="U51" s="386" t="str">
        <f ca="1">'Solic. Contrato'!Y48</f>
        <v/>
      </c>
      <c r="V51" s="386" t="str">
        <f ca="1">'Solic. Contrato'!Z48</f>
        <v/>
      </c>
      <c r="W51" s="386" t="str">
        <f ca="1">'Solic. Contrato'!AA48</f>
        <v/>
      </c>
      <c r="X51" s="386" t="str">
        <f ca="1">'Solic. Contrato'!AB48</f>
        <v/>
      </c>
      <c r="Y51" s="386" t="str">
        <f ca="1">'Solic. Contrato'!AC48</f>
        <v/>
      </c>
      <c r="Z51" s="386" t="str">
        <f ca="1">'Solic. Contrato'!AD48</f>
        <v/>
      </c>
      <c r="AA51" s="386" t="str">
        <f ca="1">'Solic. Contrato'!AE48</f>
        <v/>
      </c>
      <c r="AB51" s="386" t="str">
        <f ca="1">'Solic. Contrato'!AF48</f>
        <v/>
      </c>
      <c r="AC51" s="386" t="str">
        <f ca="1">'Solic. Contrato'!AG48</f>
        <v/>
      </c>
      <c r="AD51" s="386" t="str">
        <f ca="1">'Solic. Contrato'!AH48</f>
        <v/>
      </c>
      <c r="AE51" s="386" t="str">
        <f ca="1">'Solic. Contrato'!AI48</f>
        <v/>
      </c>
      <c r="AF51" s="386" t="str">
        <f ca="1">'Solic. Contrato'!AJ48</f>
        <v/>
      </c>
      <c r="AG51" s="386" t="str">
        <f ca="1">'Solic. Contrato'!AK48</f>
        <v/>
      </c>
      <c r="AH51" s="317"/>
      <c r="AI51" s="318"/>
      <c r="AJ51" s="318"/>
      <c r="AK51" s="318"/>
      <c r="AL51" s="318"/>
      <c r="AM51"/>
      <c r="AN51"/>
      <c r="AO51"/>
      <c r="AP51"/>
      <c r="AQ51"/>
      <c r="AR51"/>
    </row>
    <row r="52" spans="1:44" ht="13.15" customHeight="1">
      <c r="A52" s="317"/>
      <c r="B52" s="380" t="str">
        <f ca="1">'Solic. Contrato'!B49</f>
        <v/>
      </c>
      <c r="C52" s="317" t="str">
        <f ca="1">'Solic. Contrato'!C49</f>
        <v/>
      </c>
      <c r="D52" s="891"/>
      <c r="E52" s="896"/>
      <c r="F52" s="929"/>
      <c r="G52" s="897"/>
      <c r="H52" s="388"/>
      <c r="I52" s="906"/>
      <c r="J52" s="935"/>
      <c r="K52" s="932"/>
      <c r="L52" s="915"/>
      <c r="M52" s="267" t="s">
        <v>91</v>
      </c>
      <c r="N52" s="389">
        <f ca="1">'Solic. Contrato'!R49</f>
        <v>0</v>
      </c>
      <c r="O52" s="389">
        <f ca="1">'Solic. Contrato'!S49</f>
        <v>0</v>
      </c>
      <c r="P52" s="389">
        <f ca="1">'Solic. Contrato'!T49</f>
        <v>0</v>
      </c>
      <c r="Q52" s="390">
        <f ca="1">'Solic. Contrato'!U49</f>
        <v>0</v>
      </c>
      <c r="R52" s="389">
        <f ca="1">'Solic. Contrato'!V49</f>
        <v>0</v>
      </c>
      <c r="S52" s="389">
        <f ca="1">'Solic. Contrato'!W49</f>
        <v>0</v>
      </c>
      <c r="T52" s="389">
        <f ca="1">'Solic. Contrato'!X49</f>
        <v>0</v>
      </c>
      <c r="U52" s="389">
        <f ca="1">'Solic. Contrato'!Y49</f>
        <v>0</v>
      </c>
      <c r="V52" s="389">
        <f ca="1">'Solic. Contrato'!Z49</f>
        <v>0</v>
      </c>
      <c r="W52" s="389">
        <f ca="1">'Solic. Contrato'!AA49</f>
        <v>0</v>
      </c>
      <c r="X52" s="389">
        <f ca="1">'Solic. Contrato'!AB49</f>
        <v>0</v>
      </c>
      <c r="Y52" s="389">
        <f ca="1">'Solic. Contrato'!AC49</f>
        <v>0</v>
      </c>
      <c r="Z52" s="389">
        <f ca="1">'Solic. Contrato'!AD49</f>
        <v>0</v>
      </c>
      <c r="AA52" s="389">
        <f ca="1">'Solic. Contrato'!AE49</f>
        <v>0</v>
      </c>
      <c r="AB52" s="389">
        <f ca="1">'Solic. Contrato'!AF49</f>
        <v>0</v>
      </c>
      <c r="AC52" s="389">
        <f ca="1">'Solic. Contrato'!AG49</f>
        <v>0</v>
      </c>
      <c r="AD52" s="389">
        <f ca="1">'Solic. Contrato'!AH49</f>
        <v>0</v>
      </c>
      <c r="AE52" s="389">
        <f ca="1">'Solic. Contrato'!AI49</f>
        <v>0</v>
      </c>
      <c r="AF52" s="389">
        <f ca="1">'Solic. Contrato'!AJ49</f>
        <v>0</v>
      </c>
      <c r="AG52" s="389">
        <f ca="1">'Solic. Contrato'!AK49</f>
        <v>0</v>
      </c>
      <c r="AH52" s="317"/>
      <c r="AI52" s="318"/>
      <c r="AJ52" s="318"/>
      <c r="AK52" s="318"/>
      <c r="AL52" s="318"/>
      <c r="AM52"/>
      <c r="AN52"/>
      <c r="AO52"/>
      <c r="AP52"/>
      <c r="AQ52"/>
      <c r="AR52"/>
    </row>
    <row r="53" spans="1:44" ht="13.15" customHeight="1">
      <c r="A53" s="317"/>
      <c r="B53" s="380"/>
      <c r="C53" s="317"/>
      <c r="D53" s="889" t="str">
        <f ca="1">'Solic. Contrato'!G50</f>
        <v/>
      </c>
      <c r="E53" s="892" t="str">
        <f ca="1">'Solic. Contrato'!H50</f>
        <v/>
      </c>
      <c r="F53" s="927"/>
      <c r="G53" s="893"/>
      <c r="H53" s="381">
        <f>'Solic. Contrato'!J50</f>
        <v>0</v>
      </c>
      <c r="I53" s="904" t="str">
        <f ca="1">'Solic. Contrato'!M50</f>
        <v/>
      </c>
      <c r="J53" s="933">
        <f ca="1">'Solic. Contrato'!N50</f>
        <v>0</v>
      </c>
      <c r="K53" s="930">
        <f ca="1">'Solic. Contrato'!O50</f>
        <v>0</v>
      </c>
      <c r="L53" s="913">
        <f t="shared" ref="L53" ca="1" si="26">J53*K53</f>
        <v>0</v>
      </c>
      <c r="M53" s="262" t="s">
        <v>89</v>
      </c>
      <c r="N53" s="382" t="str">
        <f ca="1">'Solic. Contrato'!R50</f>
        <v/>
      </c>
      <c r="O53" s="383" t="str">
        <f ca="1">'Solic. Contrato'!S50</f>
        <v/>
      </c>
      <c r="P53" s="383" t="str">
        <f ca="1">'Solic. Contrato'!T50</f>
        <v/>
      </c>
      <c r="Q53" s="384" t="str">
        <f ca="1">'Solic. Contrato'!U50</f>
        <v/>
      </c>
      <c r="R53" s="383" t="str">
        <f ca="1">'Solic. Contrato'!V50</f>
        <v/>
      </c>
      <c r="S53" s="383" t="str">
        <f ca="1">'Solic. Contrato'!W50</f>
        <v/>
      </c>
      <c r="T53" s="383" t="str">
        <f ca="1">'Solic. Contrato'!X50</f>
        <v/>
      </c>
      <c r="U53" s="383" t="str">
        <f ca="1">'Solic. Contrato'!Y50</f>
        <v/>
      </c>
      <c r="V53" s="383" t="str">
        <f ca="1">'Solic. Contrato'!Z50</f>
        <v/>
      </c>
      <c r="W53" s="383" t="str">
        <f ca="1">'Solic. Contrato'!AA50</f>
        <v/>
      </c>
      <c r="X53" s="383" t="str">
        <f ca="1">'Solic. Contrato'!AB50</f>
        <v/>
      </c>
      <c r="Y53" s="383" t="str">
        <f ca="1">'Solic. Contrato'!AC50</f>
        <v/>
      </c>
      <c r="Z53" s="383" t="str">
        <f ca="1">'Solic. Contrato'!AD50</f>
        <v/>
      </c>
      <c r="AA53" s="383" t="str">
        <f ca="1">'Solic. Contrato'!AE50</f>
        <v/>
      </c>
      <c r="AB53" s="383" t="str">
        <f ca="1">'Solic. Contrato'!AF50</f>
        <v/>
      </c>
      <c r="AC53" s="383" t="str">
        <f ca="1">'Solic. Contrato'!AG50</f>
        <v/>
      </c>
      <c r="AD53" s="383" t="str">
        <f ca="1">'Solic. Contrato'!AH50</f>
        <v/>
      </c>
      <c r="AE53" s="383" t="str">
        <f ca="1">'Solic. Contrato'!AI50</f>
        <v/>
      </c>
      <c r="AF53" s="383" t="str">
        <f ca="1">'Solic. Contrato'!AJ50</f>
        <v/>
      </c>
      <c r="AG53" s="383" t="str">
        <f ca="1">'Solic. Contrato'!AK50</f>
        <v/>
      </c>
      <c r="AH53" s="317"/>
      <c r="AI53" s="318"/>
      <c r="AJ53" s="318"/>
      <c r="AK53" s="318"/>
      <c r="AL53" s="318"/>
      <c r="AM53"/>
      <c r="AN53"/>
      <c r="AO53"/>
      <c r="AP53"/>
      <c r="AQ53"/>
      <c r="AR53"/>
    </row>
    <row r="54" spans="1:44" ht="13.15" customHeight="1">
      <c r="A54" s="317"/>
      <c r="B54" s="380">
        <f ca="1">'Solic. Contrato'!B51</f>
        <v>0</v>
      </c>
      <c r="C54" s="317"/>
      <c r="D54" s="890"/>
      <c r="E54" s="894"/>
      <c r="F54" s="928"/>
      <c r="G54" s="895"/>
      <c r="H54" s="385"/>
      <c r="I54" s="905"/>
      <c r="J54" s="934"/>
      <c r="K54" s="931"/>
      <c r="L54" s="914"/>
      <c r="M54" s="265" t="s">
        <v>90</v>
      </c>
      <c r="N54" s="386" t="str">
        <f ca="1">'Solic. Contrato'!R51</f>
        <v/>
      </c>
      <c r="O54" s="386" t="str">
        <f ca="1">'Solic. Contrato'!S51</f>
        <v/>
      </c>
      <c r="P54" s="386" t="str">
        <f ca="1">'Solic. Contrato'!T51</f>
        <v/>
      </c>
      <c r="Q54" s="387" t="str">
        <f ca="1">'Solic. Contrato'!U51</f>
        <v/>
      </c>
      <c r="R54" s="386" t="str">
        <f ca="1">'Solic. Contrato'!V51</f>
        <v/>
      </c>
      <c r="S54" s="386" t="str">
        <f ca="1">'Solic. Contrato'!W51</f>
        <v/>
      </c>
      <c r="T54" s="386" t="str">
        <f ca="1">'Solic. Contrato'!X51</f>
        <v/>
      </c>
      <c r="U54" s="386" t="str">
        <f ca="1">'Solic. Contrato'!Y51</f>
        <v/>
      </c>
      <c r="V54" s="386" t="str">
        <f ca="1">'Solic. Contrato'!Z51</f>
        <v/>
      </c>
      <c r="W54" s="386" t="str">
        <f ca="1">'Solic. Contrato'!AA51</f>
        <v/>
      </c>
      <c r="X54" s="386" t="str">
        <f ca="1">'Solic. Contrato'!AB51</f>
        <v/>
      </c>
      <c r="Y54" s="386" t="str">
        <f ca="1">'Solic. Contrato'!AC51</f>
        <v/>
      </c>
      <c r="Z54" s="386" t="str">
        <f ca="1">'Solic. Contrato'!AD51</f>
        <v/>
      </c>
      <c r="AA54" s="386" t="str">
        <f ca="1">'Solic. Contrato'!AE51</f>
        <v/>
      </c>
      <c r="AB54" s="386" t="str">
        <f ca="1">'Solic. Contrato'!AF51</f>
        <v/>
      </c>
      <c r="AC54" s="386" t="str">
        <f ca="1">'Solic. Contrato'!AG51</f>
        <v/>
      </c>
      <c r="AD54" s="386" t="str">
        <f ca="1">'Solic. Contrato'!AH51</f>
        <v/>
      </c>
      <c r="AE54" s="386" t="str">
        <f ca="1">'Solic. Contrato'!AI51</f>
        <v/>
      </c>
      <c r="AF54" s="386" t="str">
        <f ca="1">'Solic. Contrato'!AJ51</f>
        <v/>
      </c>
      <c r="AG54" s="386" t="str">
        <f ca="1">'Solic. Contrato'!AK51</f>
        <v/>
      </c>
      <c r="AH54" s="317"/>
      <c r="AI54" s="318"/>
      <c r="AJ54" s="318"/>
      <c r="AK54" s="318"/>
      <c r="AL54" s="318"/>
      <c r="AM54"/>
      <c r="AN54"/>
      <c r="AO54"/>
      <c r="AP54"/>
      <c r="AQ54"/>
      <c r="AR54"/>
    </row>
    <row r="55" spans="1:44" ht="13.15" customHeight="1">
      <c r="A55" s="317"/>
      <c r="B55" s="380" t="str">
        <f ca="1">'Solic. Contrato'!B52</f>
        <v/>
      </c>
      <c r="C55" s="317" t="str">
        <f ca="1">'Solic. Contrato'!C52</f>
        <v/>
      </c>
      <c r="D55" s="891"/>
      <c r="E55" s="896"/>
      <c r="F55" s="929"/>
      <c r="G55" s="897"/>
      <c r="H55" s="388"/>
      <c r="I55" s="906"/>
      <c r="J55" s="935"/>
      <c r="K55" s="932"/>
      <c r="L55" s="915"/>
      <c r="M55" s="267" t="s">
        <v>91</v>
      </c>
      <c r="N55" s="389">
        <f ca="1">'Solic. Contrato'!R52</f>
        <v>0</v>
      </c>
      <c r="O55" s="389">
        <f ca="1">'Solic. Contrato'!S52</f>
        <v>0</v>
      </c>
      <c r="P55" s="389">
        <f ca="1">'Solic. Contrato'!T52</f>
        <v>0</v>
      </c>
      <c r="Q55" s="390">
        <f ca="1">'Solic. Contrato'!U52</f>
        <v>0</v>
      </c>
      <c r="R55" s="389">
        <f ca="1">'Solic. Contrato'!V52</f>
        <v>0</v>
      </c>
      <c r="S55" s="389">
        <f ca="1">'Solic. Contrato'!W52</f>
        <v>0</v>
      </c>
      <c r="T55" s="389">
        <f ca="1">'Solic. Contrato'!X52</f>
        <v>0</v>
      </c>
      <c r="U55" s="389">
        <f ca="1">'Solic. Contrato'!Y52</f>
        <v>0</v>
      </c>
      <c r="V55" s="389">
        <f ca="1">'Solic. Contrato'!Z52</f>
        <v>0</v>
      </c>
      <c r="W55" s="389">
        <f ca="1">'Solic. Contrato'!AA52</f>
        <v>0</v>
      </c>
      <c r="X55" s="389">
        <f ca="1">'Solic. Contrato'!AB52</f>
        <v>0</v>
      </c>
      <c r="Y55" s="389">
        <f ca="1">'Solic. Contrato'!AC52</f>
        <v>0</v>
      </c>
      <c r="Z55" s="389">
        <f ca="1">'Solic. Contrato'!AD52</f>
        <v>0</v>
      </c>
      <c r="AA55" s="389">
        <f ca="1">'Solic. Contrato'!AE52</f>
        <v>0</v>
      </c>
      <c r="AB55" s="389">
        <f ca="1">'Solic. Contrato'!AF52</f>
        <v>0</v>
      </c>
      <c r="AC55" s="389">
        <f ca="1">'Solic. Contrato'!AG52</f>
        <v>0</v>
      </c>
      <c r="AD55" s="389">
        <f ca="1">'Solic. Contrato'!AH52</f>
        <v>0</v>
      </c>
      <c r="AE55" s="389">
        <f ca="1">'Solic. Contrato'!AI52</f>
        <v>0</v>
      </c>
      <c r="AF55" s="389">
        <f ca="1">'Solic. Contrato'!AJ52</f>
        <v>0</v>
      </c>
      <c r="AG55" s="389">
        <f ca="1">'Solic. Contrato'!AK52</f>
        <v>0</v>
      </c>
      <c r="AH55" s="317"/>
      <c r="AI55" s="318"/>
      <c r="AJ55" s="318"/>
      <c r="AK55" s="318"/>
      <c r="AL55" s="318"/>
      <c r="AM55"/>
      <c r="AN55"/>
      <c r="AO55"/>
      <c r="AP55"/>
      <c r="AQ55"/>
      <c r="AR55"/>
    </row>
    <row r="56" spans="1:44" ht="13.15" customHeight="1">
      <c r="A56" s="317"/>
      <c r="B56" s="380"/>
      <c r="C56" s="317"/>
      <c r="D56" s="889" t="str">
        <f ca="1">'Solic. Contrato'!G53</f>
        <v/>
      </c>
      <c r="E56" s="892" t="str">
        <f ca="1">'Solic. Contrato'!H53</f>
        <v/>
      </c>
      <c r="F56" s="927"/>
      <c r="G56" s="893"/>
      <c r="H56" s="381">
        <f>'Solic. Contrato'!J53</f>
        <v>0</v>
      </c>
      <c r="I56" s="904" t="str">
        <f ca="1">'Solic. Contrato'!M53</f>
        <v/>
      </c>
      <c r="J56" s="933">
        <f ca="1">'Solic. Contrato'!N53</f>
        <v>0</v>
      </c>
      <c r="K56" s="930">
        <f ca="1">'Solic. Contrato'!O53</f>
        <v>0</v>
      </c>
      <c r="L56" s="913">
        <f t="shared" ref="L56" ca="1" si="27">J56*K56</f>
        <v>0</v>
      </c>
      <c r="M56" s="262" t="s">
        <v>89</v>
      </c>
      <c r="N56" s="382" t="str">
        <f ca="1">'Solic. Contrato'!R53</f>
        <v/>
      </c>
      <c r="O56" s="383" t="str">
        <f ca="1">'Solic. Contrato'!S53</f>
        <v/>
      </c>
      <c r="P56" s="383" t="str">
        <f ca="1">'Solic. Contrato'!T53</f>
        <v/>
      </c>
      <c r="Q56" s="384" t="str">
        <f ca="1">'Solic. Contrato'!U53</f>
        <v/>
      </c>
      <c r="R56" s="383" t="str">
        <f ca="1">'Solic. Contrato'!V53</f>
        <v/>
      </c>
      <c r="S56" s="383" t="str">
        <f ca="1">'Solic. Contrato'!W53</f>
        <v/>
      </c>
      <c r="T56" s="383" t="str">
        <f ca="1">'Solic. Contrato'!X53</f>
        <v/>
      </c>
      <c r="U56" s="383" t="str">
        <f ca="1">'Solic. Contrato'!Y53</f>
        <v/>
      </c>
      <c r="V56" s="383" t="str">
        <f ca="1">'Solic. Contrato'!Z53</f>
        <v/>
      </c>
      <c r="W56" s="383" t="str">
        <f ca="1">'Solic. Contrato'!AA53</f>
        <v/>
      </c>
      <c r="X56" s="383" t="str">
        <f ca="1">'Solic. Contrato'!AB53</f>
        <v/>
      </c>
      <c r="Y56" s="383" t="str">
        <f ca="1">'Solic. Contrato'!AC53</f>
        <v/>
      </c>
      <c r="Z56" s="383" t="str">
        <f ca="1">'Solic. Contrato'!AD53</f>
        <v/>
      </c>
      <c r="AA56" s="383" t="str">
        <f ca="1">'Solic. Contrato'!AE53</f>
        <v/>
      </c>
      <c r="AB56" s="383" t="str">
        <f ca="1">'Solic. Contrato'!AF53</f>
        <v/>
      </c>
      <c r="AC56" s="383" t="str">
        <f ca="1">'Solic. Contrato'!AG53</f>
        <v/>
      </c>
      <c r="AD56" s="383" t="str">
        <f ca="1">'Solic. Contrato'!AH53</f>
        <v/>
      </c>
      <c r="AE56" s="383" t="str">
        <f ca="1">'Solic. Contrato'!AI53</f>
        <v/>
      </c>
      <c r="AF56" s="383" t="str">
        <f ca="1">'Solic. Contrato'!AJ53</f>
        <v/>
      </c>
      <c r="AG56" s="383" t="str">
        <f ca="1">'Solic. Contrato'!AK53</f>
        <v/>
      </c>
      <c r="AH56" s="317"/>
      <c r="AI56" s="318"/>
      <c r="AJ56" s="318"/>
      <c r="AK56" s="318"/>
      <c r="AL56" s="318"/>
      <c r="AM56"/>
      <c r="AN56"/>
      <c r="AO56"/>
      <c r="AP56"/>
      <c r="AQ56"/>
      <c r="AR56"/>
    </row>
    <row r="57" spans="1:44" ht="13.15" customHeight="1">
      <c r="A57" s="317"/>
      <c r="B57" s="380">
        <f ca="1">'Solic. Contrato'!B54</f>
        <v>0</v>
      </c>
      <c r="C57" s="317"/>
      <c r="D57" s="890"/>
      <c r="E57" s="894"/>
      <c r="F57" s="928"/>
      <c r="G57" s="895"/>
      <c r="H57" s="385"/>
      <c r="I57" s="905"/>
      <c r="J57" s="934"/>
      <c r="K57" s="931"/>
      <c r="L57" s="914"/>
      <c r="M57" s="265" t="s">
        <v>90</v>
      </c>
      <c r="N57" s="386" t="str">
        <f ca="1">'Solic. Contrato'!R54</f>
        <v/>
      </c>
      <c r="O57" s="386" t="str">
        <f ca="1">'Solic. Contrato'!S54</f>
        <v/>
      </c>
      <c r="P57" s="386" t="str">
        <f ca="1">'Solic. Contrato'!T54</f>
        <v/>
      </c>
      <c r="Q57" s="387" t="str">
        <f ca="1">'Solic. Contrato'!U54</f>
        <v/>
      </c>
      <c r="R57" s="386" t="str">
        <f ca="1">'Solic. Contrato'!V54</f>
        <v/>
      </c>
      <c r="S57" s="386" t="str">
        <f ca="1">'Solic. Contrato'!W54</f>
        <v/>
      </c>
      <c r="T57" s="386" t="str">
        <f ca="1">'Solic. Contrato'!X54</f>
        <v/>
      </c>
      <c r="U57" s="386" t="str">
        <f ca="1">'Solic. Contrato'!Y54</f>
        <v/>
      </c>
      <c r="V57" s="386" t="str">
        <f ca="1">'Solic. Contrato'!Z54</f>
        <v/>
      </c>
      <c r="W57" s="386" t="str">
        <f ca="1">'Solic. Contrato'!AA54</f>
        <v/>
      </c>
      <c r="X57" s="386" t="str">
        <f ca="1">'Solic. Contrato'!AB54</f>
        <v/>
      </c>
      <c r="Y57" s="386" t="str">
        <f ca="1">'Solic. Contrato'!AC54</f>
        <v/>
      </c>
      <c r="Z57" s="386" t="str">
        <f ca="1">'Solic. Contrato'!AD54</f>
        <v/>
      </c>
      <c r="AA57" s="386" t="str">
        <f ca="1">'Solic. Contrato'!AE54</f>
        <v/>
      </c>
      <c r="AB57" s="386" t="str">
        <f ca="1">'Solic. Contrato'!AF54</f>
        <v/>
      </c>
      <c r="AC57" s="386" t="str">
        <f ca="1">'Solic. Contrato'!AG54</f>
        <v/>
      </c>
      <c r="AD57" s="386" t="str">
        <f ca="1">'Solic. Contrato'!AH54</f>
        <v/>
      </c>
      <c r="AE57" s="386" t="str">
        <f ca="1">'Solic. Contrato'!AI54</f>
        <v/>
      </c>
      <c r="AF57" s="386" t="str">
        <f ca="1">'Solic. Contrato'!AJ54</f>
        <v/>
      </c>
      <c r="AG57" s="386" t="str">
        <f ca="1">'Solic. Contrato'!AK54</f>
        <v/>
      </c>
      <c r="AH57" s="317"/>
      <c r="AI57" s="318"/>
      <c r="AJ57" s="318"/>
      <c r="AK57" s="318"/>
      <c r="AL57" s="318"/>
      <c r="AM57"/>
      <c r="AN57"/>
      <c r="AO57"/>
      <c r="AP57"/>
      <c r="AQ57"/>
      <c r="AR57"/>
    </row>
    <row r="58" spans="1:44" ht="13.15" customHeight="1">
      <c r="A58" s="317"/>
      <c r="B58" s="380" t="str">
        <f ca="1">'Solic. Contrato'!B55</f>
        <v/>
      </c>
      <c r="C58" s="317" t="str">
        <f ca="1">'Solic. Contrato'!C55</f>
        <v/>
      </c>
      <c r="D58" s="891"/>
      <c r="E58" s="896"/>
      <c r="F58" s="929"/>
      <c r="G58" s="897"/>
      <c r="H58" s="388"/>
      <c r="I58" s="906"/>
      <c r="J58" s="935"/>
      <c r="K58" s="932"/>
      <c r="L58" s="915"/>
      <c r="M58" s="267" t="s">
        <v>91</v>
      </c>
      <c r="N58" s="389">
        <f ca="1">'Solic. Contrato'!R55</f>
        <v>0</v>
      </c>
      <c r="O58" s="389">
        <f ca="1">'Solic. Contrato'!S55</f>
        <v>0</v>
      </c>
      <c r="P58" s="389">
        <f ca="1">'Solic. Contrato'!T55</f>
        <v>0</v>
      </c>
      <c r="Q58" s="390">
        <f ca="1">'Solic. Contrato'!U55</f>
        <v>0</v>
      </c>
      <c r="R58" s="389">
        <f ca="1">'Solic. Contrato'!V55</f>
        <v>0</v>
      </c>
      <c r="S58" s="389">
        <f ca="1">'Solic. Contrato'!W55</f>
        <v>0</v>
      </c>
      <c r="T58" s="389">
        <f ca="1">'Solic. Contrato'!X55</f>
        <v>0</v>
      </c>
      <c r="U58" s="389">
        <f ca="1">'Solic. Contrato'!Y55</f>
        <v>0</v>
      </c>
      <c r="V58" s="389">
        <f ca="1">'Solic. Contrato'!Z55</f>
        <v>0</v>
      </c>
      <c r="W58" s="389">
        <f ca="1">'Solic. Contrato'!AA55</f>
        <v>0</v>
      </c>
      <c r="X58" s="389">
        <f ca="1">'Solic. Contrato'!AB55</f>
        <v>0</v>
      </c>
      <c r="Y58" s="389">
        <f ca="1">'Solic. Contrato'!AC55</f>
        <v>0</v>
      </c>
      <c r="Z58" s="389">
        <f ca="1">'Solic. Contrato'!AD55</f>
        <v>0</v>
      </c>
      <c r="AA58" s="389">
        <f ca="1">'Solic. Contrato'!AE55</f>
        <v>0</v>
      </c>
      <c r="AB58" s="389">
        <f ca="1">'Solic. Contrato'!AF55</f>
        <v>0</v>
      </c>
      <c r="AC58" s="389">
        <f ca="1">'Solic. Contrato'!AG55</f>
        <v>0</v>
      </c>
      <c r="AD58" s="389">
        <f ca="1">'Solic. Contrato'!AH55</f>
        <v>0</v>
      </c>
      <c r="AE58" s="389">
        <f ca="1">'Solic. Contrato'!AI55</f>
        <v>0</v>
      </c>
      <c r="AF58" s="389">
        <f ca="1">'Solic. Contrato'!AJ55</f>
        <v>0</v>
      </c>
      <c r="AG58" s="389">
        <f ca="1">'Solic. Contrato'!AK55</f>
        <v>0</v>
      </c>
      <c r="AH58" s="317"/>
      <c r="AI58" s="318"/>
      <c r="AJ58" s="318"/>
      <c r="AK58" s="318"/>
      <c r="AL58" s="318"/>
      <c r="AM58"/>
      <c r="AN58"/>
      <c r="AO58"/>
      <c r="AP58"/>
      <c r="AQ58"/>
      <c r="AR58"/>
    </row>
    <row r="59" spans="1:44" ht="13.15" customHeight="1">
      <c r="A59" s="317"/>
      <c r="B59" s="380"/>
      <c r="C59" s="317"/>
      <c r="D59" s="889" t="str">
        <f ca="1">'Solic. Contrato'!G56</f>
        <v/>
      </c>
      <c r="E59" s="892" t="str">
        <f ca="1">'Solic. Contrato'!H56</f>
        <v/>
      </c>
      <c r="F59" s="927"/>
      <c r="G59" s="893"/>
      <c r="H59" s="381">
        <f>'Solic. Contrato'!J56</f>
        <v>0</v>
      </c>
      <c r="I59" s="904" t="str">
        <f ca="1">'Solic. Contrato'!M56</f>
        <v/>
      </c>
      <c r="J59" s="933">
        <f ca="1">'Solic. Contrato'!N56</f>
        <v>0</v>
      </c>
      <c r="K59" s="930">
        <f ca="1">'Solic. Contrato'!O56</f>
        <v>0</v>
      </c>
      <c r="L59" s="913">
        <f t="shared" ref="L59" ca="1" si="28">J59*K59</f>
        <v>0</v>
      </c>
      <c r="M59" s="262" t="s">
        <v>89</v>
      </c>
      <c r="N59" s="382" t="str">
        <f ca="1">'Solic. Contrato'!R56</f>
        <v/>
      </c>
      <c r="O59" s="383" t="str">
        <f ca="1">'Solic. Contrato'!S56</f>
        <v/>
      </c>
      <c r="P59" s="383" t="str">
        <f ca="1">'Solic. Contrato'!T56</f>
        <v/>
      </c>
      <c r="Q59" s="384" t="str">
        <f ca="1">'Solic. Contrato'!U56</f>
        <v/>
      </c>
      <c r="R59" s="383" t="str">
        <f ca="1">'Solic. Contrato'!V56</f>
        <v/>
      </c>
      <c r="S59" s="383" t="str">
        <f ca="1">'Solic. Contrato'!W56</f>
        <v/>
      </c>
      <c r="T59" s="383" t="str">
        <f ca="1">'Solic. Contrato'!X56</f>
        <v/>
      </c>
      <c r="U59" s="383" t="str">
        <f ca="1">'Solic. Contrato'!Y56</f>
        <v/>
      </c>
      <c r="V59" s="383" t="str">
        <f ca="1">'Solic. Contrato'!Z56</f>
        <v/>
      </c>
      <c r="W59" s="383" t="str">
        <f ca="1">'Solic. Contrato'!AA56</f>
        <v/>
      </c>
      <c r="X59" s="383" t="str">
        <f ca="1">'Solic. Contrato'!AB56</f>
        <v/>
      </c>
      <c r="Y59" s="383" t="str">
        <f ca="1">'Solic. Contrato'!AC56</f>
        <v/>
      </c>
      <c r="Z59" s="383" t="str">
        <f ca="1">'Solic. Contrato'!AD56</f>
        <v/>
      </c>
      <c r="AA59" s="383" t="str">
        <f ca="1">'Solic. Contrato'!AE56</f>
        <v/>
      </c>
      <c r="AB59" s="383" t="str">
        <f ca="1">'Solic. Contrato'!AF56</f>
        <v/>
      </c>
      <c r="AC59" s="383" t="str">
        <f ca="1">'Solic. Contrato'!AG56</f>
        <v/>
      </c>
      <c r="AD59" s="383" t="str">
        <f ca="1">'Solic. Contrato'!AH56</f>
        <v/>
      </c>
      <c r="AE59" s="383" t="str">
        <f ca="1">'Solic. Contrato'!AI56</f>
        <v/>
      </c>
      <c r="AF59" s="383" t="str">
        <f ca="1">'Solic. Contrato'!AJ56</f>
        <v/>
      </c>
      <c r="AG59" s="383" t="str">
        <f ca="1">'Solic. Contrato'!AK56</f>
        <v/>
      </c>
      <c r="AH59" s="317"/>
      <c r="AI59" s="318"/>
      <c r="AJ59" s="318"/>
      <c r="AK59" s="318"/>
      <c r="AL59" s="318"/>
      <c r="AM59"/>
      <c r="AN59"/>
      <c r="AO59"/>
      <c r="AP59"/>
      <c r="AQ59"/>
      <c r="AR59"/>
    </row>
    <row r="60" spans="1:44" ht="13.15" customHeight="1">
      <c r="A60" s="317"/>
      <c r="B60" s="380">
        <f ca="1">'Solic. Contrato'!B57</f>
        <v>0</v>
      </c>
      <c r="C60" s="317"/>
      <c r="D60" s="890"/>
      <c r="E60" s="894"/>
      <c r="F60" s="928"/>
      <c r="G60" s="895"/>
      <c r="H60" s="385"/>
      <c r="I60" s="905"/>
      <c r="J60" s="934"/>
      <c r="K60" s="931"/>
      <c r="L60" s="914"/>
      <c r="M60" s="265" t="s">
        <v>90</v>
      </c>
      <c r="N60" s="386" t="str">
        <f ca="1">'Solic. Contrato'!R57</f>
        <v/>
      </c>
      <c r="O60" s="386" t="str">
        <f ca="1">'Solic. Contrato'!S57</f>
        <v/>
      </c>
      <c r="P60" s="386" t="str">
        <f ca="1">'Solic. Contrato'!T57</f>
        <v/>
      </c>
      <c r="Q60" s="387" t="str">
        <f ca="1">'Solic. Contrato'!U57</f>
        <v/>
      </c>
      <c r="R60" s="386" t="str">
        <f ca="1">'Solic. Contrato'!V57</f>
        <v/>
      </c>
      <c r="S60" s="386" t="str">
        <f ca="1">'Solic. Contrato'!W57</f>
        <v/>
      </c>
      <c r="T60" s="386" t="str">
        <f ca="1">'Solic. Contrato'!X57</f>
        <v/>
      </c>
      <c r="U60" s="386" t="str">
        <f ca="1">'Solic. Contrato'!Y57</f>
        <v/>
      </c>
      <c r="V60" s="386" t="str">
        <f ca="1">'Solic. Contrato'!Z57</f>
        <v/>
      </c>
      <c r="W60" s="386" t="str">
        <f ca="1">'Solic. Contrato'!AA57</f>
        <v/>
      </c>
      <c r="X60" s="386" t="str">
        <f ca="1">'Solic. Contrato'!AB57</f>
        <v/>
      </c>
      <c r="Y60" s="386" t="str">
        <f ca="1">'Solic. Contrato'!AC57</f>
        <v/>
      </c>
      <c r="Z60" s="386" t="str">
        <f ca="1">'Solic. Contrato'!AD57</f>
        <v/>
      </c>
      <c r="AA60" s="386" t="str">
        <f ca="1">'Solic. Contrato'!AE57</f>
        <v/>
      </c>
      <c r="AB60" s="386" t="str">
        <f ca="1">'Solic. Contrato'!AF57</f>
        <v/>
      </c>
      <c r="AC60" s="386" t="str">
        <f ca="1">'Solic. Contrato'!AG57</f>
        <v/>
      </c>
      <c r="AD60" s="386" t="str">
        <f ca="1">'Solic. Contrato'!AH57</f>
        <v/>
      </c>
      <c r="AE60" s="386" t="str">
        <f ca="1">'Solic. Contrato'!AI57</f>
        <v/>
      </c>
      <c r="AF60" s="386" t="str">
        <f ca="1">'Solic. Contrato'!AJ57</f>
        <v/>
      </c>
      <c r="AG60" s="386" t="str">
        <f ca="1">'Solic. Contrato'!AK57</f>
        <v/>
      </c>
      <c r="AH60" s="317"/>
      <c r="AI60" s="318"/>
      <c r="AJ60" s="318"/>
      <c r="AK60" s="318"/>
      <c r="AL60" s="318"/>
      <c r="AM60"/>
      <c r="AN60"/>
      <c r="AO60"/>
      <c r="AP60"/>
      <c r="AQ60"/>
      <c r="AR60"/>
    </row>
    <row r="61" spans="1:44" ht="13.15" customHeight="1">
      <c r="A61" s="317"/>
      <c r="B61" s="380" t="str">
        <f ca="1">'Solic. Contrato'!B58</f>
        <v/>
      </c>
      <c r="C61" s="317" t="str">
        <f ca="1">'Solic. Contrato'!C58</f>
        <v/>
      </c>
      <c r="D61" s="891"/>
      <c r="E61" s="896"/>
      <c r="F61" s="929"/>
      <c r="G61" s="897"/>
      <c r="H61" s="388"/>
      <c r="I61" s="906"/>
      <c r="J61" s="935"/>
      <c r="K61" s="932"/>
      <c r="L61" s="915"/>
      <c r="M61" s="267" t="s">
        <v>91</v>
      </c>
      <c r="N61" s="389">
        <f ca="1">'Solic. Contrato'!R58</f>
        <v>0</v>
      </c>
      <c r="O61" s="389">
        <f ca="1">'Solic. Contrato'!S58</f>
        <v>0</v>
      </c>
      <c r="P61" s="389">
        <f ca="1">'Solic. Contrato'!T58</f>
        <v>0</v>
      </c>
      <c r="Q61" s="390">
        <f ca="1">'Solic. Contrato'!U58</f>
        <v>0</v>
      </c>
      <c r="R61" s="389">
        <f ca="1">'Solic. Contrato'!V58</f>
        <v>0</v>
      </c>
      <c r="S61" s="389">
        <f ca="1">'Solic. Contrato'!W58</f>
        <v>0</v>
      </c>
      <c r="T61" s="389">
        <f ca="1">'Solic. Contrato'!X58</f>
        <v>0</v>
      </c>
      <c r="U61" s="389">
        <f ca="1">'Solic. Contrato'!Y58</f>
        <v>0</v>
      </c>
      <c r="V61" s="389">
        <f ca="1">'Solic. Contrato'!Z58</f>
        <v>0</v>
      </c>
      <c r="W61" s="389">
        <f ca="1">'Solic. Contrato'!AA58</f>
        <v>0</v>
      </c>
      <c r="X61" s="389">
        <f ca="1">'Solic. Contrato'!AB58</f>
        <v>0</v>
      </c>
      <c r="Y61" s="389">
        <f ca="1">'Solic. Contrato'!AC58</f>
        <v>0</v>
      </c>
      <c r="Z61" s="389">
        <f ca="1">'Solic. Contrato'!AD58</f>
        <v>0</v>
      </c>
      <c r="AA61" s="389">
        <f ca="1">'Solic. Contrato'!AE58</f>
        <v>0</v>
      </c>
      <c r="AB61" s="389">
        <f ca="1">'Solic. Contrato'!AF58</f>
        <v>0</v>
      </c>
      <c r="AC61" s="389">
        <f ca="1">'Solic. Contrato'!AG58</f>
        <v>0</v>
      </c>
      <c r="AD61" s="389">
        <f ca="1">'Solic. Contrato'!AH58</f>
        <v>0</v>
      </c>
      <c r="AE61" s="389">
        <f ca="1">'Solic. Contrato'!AI58</f>
        <v>0</v>
      </c>
      <c r="AF61" s="389">
        <f ca="1">'Solic. Contrato'!AJ58</f>
        <v>0</v>
      </c>
      <c r="AG61" s="389">
        <f ca="1">'Solic. Contrato'!AK58</f>
        <v>0</v>
      </c>
      <c r="AH61" s="317"/>
      <c r="AI61" s="318"/>
      <c r="AJ61" s="318"/>
      <c r="AK61" s="318"/>
      <c r="AL61" s="318"/>
      <c r="AM61"/>
      <c r="AN61"/>
      <c r="AO61"/>
      <c r="AP61"/>
      <c r="AQ61"/>
      <c r="AR61"/>
    </row>
    <row r="62" spans="1:44" ht="13.15" customHeight="1">
      <c r="A62" s="317"/>
      <c r="B62" s="380"/>
      <c r="C62" s="317"/>
      <c r="D62" s="889" t="str">
        <f ca="1">'Solic. Contrato'!G59</f>
        <v/>
      </c>
      <c r="E62" s="892" t="str">
        <f ca="1">'Solic. Contrato'!H59</f>
        <v/>
      </c>
      <c r="F62" s="927"/>
      <c r="G62" s="893"/>
      <c r="H62" s="381">
        <f>'Solic. Contrato'!J59</f>
        <v>0</v>
      </c>
      <c r="I62" s="904" t="str">
        <f ca="1">'Solic. Contrato'!M59</f>
        <v/>
      </c>
      <c r="J62" s="933">
        <f ca="1">'Solic. Contrato'!N59</f>
        <v>0</v>
      </c>
      <c r="K62" s="930">
        <f ca="1">'Solic. Contrato'!O59</f>
        <v>0</v>
      </c>
      <c r="L62" s="913">
        <f t="shared" ref="L62" ca="1" si="29">J62*K62</f>
        <v>0</v>
      </c>
      <c r="M62" s="262" t="s">
        <v>89</v>
      </c>
      <c r="N62" s="382" t="str">
        <f ca="1">'Solic. Contrato'!R59</f>
        <v/>
      </c>
      <c r="O62" s="383" t="str">
        <f ca="1">'Solic. Contrato'!S59</f>
        <v/>
      </c>
      <c r="P62" s="383" t="str">
        <f ca="1">'Solic. Contrato'!T59</f>
        <v/>
      </c>
      <c r="Q62" s="384" t="str">
        <f ca="1">'Solic. Contrato'!U59</f>
        <v/>
      </c>
      <c r="R62" s="383" t="str">
        <f ca="1">'Solic. Contrato'!V59</f>
        <v/>
      </c>
      <c r="S62" s="383" t="str">
        <f ca="1">'Solic. Contrato'!W59</f>
        <v/>
      </c>
      <c r="T62" s="383" t="str">
        <f ca="1">'Solic. Contrato'!X59</f>
        <v/>
      </c>
      <c r="U62" s="383" t="str">
        <f ca="1">'Solic. Contrato'!Y59</f>
        <v/>
      </c>
      <c r="V62" s="383" t="str">
        <f ca="1">'Solic. Contrato'!Z59</f>
        <v/>
      </c>
      <c r="W62" s="383" t="str">
        <f ca="1">'Solic. Contrato'!AA59</f>
        <v/>
      </c>
      <c r="X62" s="383" t="str">
        <f ca="1">'Solic. Contrato'!AB59</f>
        <v/>
      </c>
      <c r="Y62" s="383" t="str">
        <f ca="1">'Solic. Contrato'!AC59</f>
        <v/>
      </c>
      <c r="Z62" s="383" t="str">
        <f ca="1">'Solic. Contrato'!AD59</f>
        <v/>
      </c>
      <c r="AA62" s="383" t="str">
        <f ca="1">'Solic. Contrato'!AE59</f>
        <v/>
      </c>
      <c r="AB62" s="383" t="str">
        <f ca="1">'Solic. Contrato'!AF59</f>
        <v/>
      </c>
      <c r="AC62" s="383" t="str">
        <f ca="1">'Solic. Contrato'!AG59</f>
        <v/>
      </c>
      <c r="AD62" s="383" t="str">
        <f ca="1">'Solic. Contrato'!AH59</f>
        <v/>
      </c>
      <c r="AE62" s="383" t="str">
        <f ca="1">'Solic. Contrato'!AI59</f>
        <v/>
      </c>
      <c r="AF62" s="383" t="str">
        <f ca="1">'Solic. Contrato'!AJ59</f>
        <v/>
      </c>
      <c r="AG62" s="383" t="str">
        <f ca="1">'Solic. Contrato'!AK59</f>
        <v/>
      </c>
      <c r="AH62" s="317"/>
      <c r="AI62" s="318"/>
      <c r="AJ62" s="318"/>
      <c r="AK62" s="318"/>
      <c r="AL62" s="318"/>
      <c r="AM62"/>
      <c r="AN62"/>
      <c r="AO62"/>
      <c r="AP62"/>
      <c r="AQ62"/>
      <c r="AR62"/>
    </row>
    <row r="63" spans="1:44" ht="13.15" customHeight="1">
      <c r="A63" s="317"/>
      <c r="B63" s="380">
        <f ca="1">'Solic. Contrato'!B60</f>
        <v>0</v>
      </c>
      <c r="C63" s="317"/>
      <c r="D63" s="890"/>
      <c r="E63" s="894"/>
      <c r="F63" s="928"/>
      <c r="G63" s="895"/>
      <c r="H63" s="385"/>
      <c r="I63" s="905"/>
      <c r="J63" s="934"/>
      <c r="K63" s="931"/>
      <c r="L63" s="914"/>
      <c r="M63" s="265" t="s">
        <v>90</v>
      </c>
      <c r="N63" s="386" t="str">
        <f ca="1">'Solic. Contrato'!R60</f>
        <v/>
      </c>
      <c r="O63" s="386" t="str">
        <f ca="1">'Solic. Contrato'!S60</f>
        <v/>
      </c>
      <c r="P63" s="386" t="str">
        <f ca="1">'Solic. Contrato'!T60</f>
        <v/>
      </c>
      <c r="Q63" s="387" t="str">
        <f ca="1">'Solic. Contrato'!U60</f>
        <v/>
      </c>
      <c r="R63" s="386" t="str">
        <f ca="1">'Solic. Contrato'!V60</f>
        <v/>
      </c>
      <c r="S63" s="386" t="str">
        <f ca="1">'Solic. Contrato'!W60</f>
        <v/>
      </c>
      <c r="T63" s="386" t="str">
        <f ca="1">'Solic. Contrato'!X60</f>
        <v/>
      </c>
      <c r="U63" s="386" t="str">
        <f ca="1">'Solic. Contrato'!Y60</f>
        <v/>
      </c>
      <c r="V63" s="386" t="str">
        <f ca="1">'Solic. Contrato'!Z60</f>
        <v/>
      </c>
      <c r="W63" s="386" t="str">
        <f ca="1">'Solic. Contrato'!AA60</f>
        <v/>
      </c>
      <c r="X63" s="386" t="str">
        <f ca="1">'Solic. Contrato'!AB60</f>
        <v/>
      </c>
      <c r="Y63" s="386" t="str">
        <f ca="1">'Solic. Contrato'!AC60</f>
        <v/>
      </c>
      <c r="Z63" s="386" t="str">
        <f ca="1">'Solic. Contrato'!AD60</f>
        <v/>
      </c>
      <c r="AA63" s="386" t="str">
        <f ca="1">'Solic. Contrato'!AE60</f>
        <v/>
      </c>
      <c r="AB63" s="386" t="str">
        <f ca="1">'Solic. Contrato'!AF60</f>
        <v/>
      </c>
      <c r="AC63" s="386" t="str">
        <f ca="1">'Solic. Contrato'!AG60</f>
        <v/>
      </c>
      <c r="AD63" s="386" t="str">
        <f ca="1">'Solic. Contrato'!AH60</f>
        <v/>
      </c>
      <c r="AE63" s="386" t="str">
        <f ca="1">'Solic. Contrato'!AI60</f>
        <v/>
      </c>
      <c r="AF63" s="386" t="str">
        <f ca="1">'Solic. Contrato'!AJ60</f>
        <v/>
      </c>
      <c r="AG63" s="386" t="str">
        <f ca="1">'Solic. Contrato'!AK60</f>
        <v/>
      </c>
      <c r="AH63" s="317"/>
      <c r="AI63" s="318"/>
      <c r="AJ63" s="318"/>
      <c r="AK63" s="318"/>
      <c r="AL63" s="318"/>
      <c r="AM63"/>
      <c r="AN63"/>
      <c r="AO63"/>
      <c r="AP63"/>
      <c r="AQ63"/>
      <c r="AR63"/>
    </row>
    <row r="64" spans="1:44" ht="13.15" customHeight="1">
      <c r="A64" s="317"/>
      <c r="B64" s="380" t="str">
        <f ca="1">'Solic. Contrato'!B61</f>
        <v/>
      </c>
      <c r="C64" s="317" t="str">
        <f ca="1">'Solic. Contrato'!C61</f>
        <v/>
      </c>
      <c r="D64" s="891"/>
      <c r="E64" s="896"/>
      <c r="F64" s="929"/>
      <c r="G64" s="897"/>
      <c r="H64" s="388"/>
      <c r="I64" s="906"/>
      <c r="J64" s="935"/>
      <c r="K64" s="932"/>
      <c r="L64" s="915"/>
      <c r="M64" s="267" t="s">
        <v>91</v>
      </c>
      <c r="N64" s="389">
        <f ca="1">'Solic. Contrato'!R61</f>
        <v>0</v>
      </c>
      <c r="O64" s="389">
        <f ca="1">'Solic. Contrato'!S61</f>
        <v>0</v>
      </c>
      <c r="P64" s="389">
        <f ca="1">'Solic. Contrato'!T61</f>
        <v>0</v>
      </c>
      <c r="Q64" s="390">
        <f ca="1">'Solic. Contrato'!U61</f>
        <v>0</v>
      </c>
      <c r="R64" s="389">
        <f ca="1">'Solic. Contrato'!V61</f>
        <v>0</v>
      </c>
      <c r="S64" s="389">
        <f ca="1">'Solic. Contrato'!W61</f>
        <v>0</v>
      </c>
      <c r="T64" s="389">
        <f ca="1">'Solic. Contrato'!X61</f>
        <v>0</v>
      </c>
      <c r="U64" s="389">
        <f ca="1">'Solic. Contrato'!Y61</f>
        <v>0</v>
      </c>
      <c r="V64" s="389">
        <f ca="1">'Solic. Contrato'!Z61</f>
        <v>0</v>
      </c>
      <c r="W64" s="389">
        <f ca="1">'Solic. Contrato'!AA61</f>
        <v>0</v>
      </c>
      <c r="X64" s="389">
        <f ca="1">'Solic. Contrato'!AB61</f>
        <v>0</v>
      </c>
      <c r="Y64" s="389">
        <f ca="1">'Solic. Contrato'!AC61</f>
        <v>0</v>
      </c>
      <c r="Z64" s="389">
        <f ca="1">'Solic. Contrato'!AD61</f>
        <v>0</v>
      </c>
      <c r="AA64" s="389">
        <f ca="1">'Solic. Contrato'!AE61</f>
        <v>0</v>
      </c>
      <c r="AB64" s="389">
        <f ca="1">'Solic. Contrato'!AF61</f>
        <v>0</v>
      </c>
      <c r="AC64" s="389">
        <f ca="1">'Solic. Contrato'!AG61</f>
        <v>0</v>
      </c>
      <c r="AD64" s="389">
        <f ca="1">'Solic. Contrato'!AH61</f>
        <v>0</v>
      </c>
      <c r="AE64" s="389">
        <f ca="1">'Solic. Contrato'!AI61</f>
        <v>0</v>
      </c>
      <c r="AF64" s="389">
        <f ca="1">'Solic. Contrato'!AJ61</f>
        <v>0</v>
      </c>
      <c r="AG64" s="389">
        <f ca="1">'Solic. Contrato'!AK61</f>
        <v>0</v>
      </c>
      <c r="AH64" s="317"/>
      <c r="AI64" s="318"/>
      <c r="AJ64" s="318"/>
      <c r="AK64" s="318"/>
      <c r="AL64" s="318"/>
      <c r="AM64"/>
      <c r="AN64"/>
      <c r="AO64"/>
      <c r="AP64"/>
      <c r="AQ64"/>
      <c r="AR64"/>
    </row>
    <row r="65" spans="1:44" ht="13.15" customHeight="1">
      <c r="A65" s="317"/>
      <c r="B65" s="380"/>
      <c r="C65" s="317"/>
      <c r="D65" s="889" t="str">
        <f ca="1">'Solic. Contrato'!G62</f>
        <v/>
      </c>
      <c r="E65" s="892" t="str">
        <f ca="1">'Solic. Contrato'!H62</f>
        <v/>
      </c>
      <c r="F65" s="927"/>
      <c r="G65" s="893"/>
      <c r="H65" s="381">
        <f>'Solic. Contrato'!J62</f>
        <v>0</v>
      </c>
      <c r="I65" s="904" t="str">
        <f ca="1">'Solic. Contrato'!M62</f>
        <v/>
      </c>
      <c r="J65" s="933">
        <f ca="1">'Solic. Contrato'!N62</f>
        <v>0</v>
      </c>
      <c r="K65" s="930">
        <f ca="1">'Solic. Contrato'!O62</f>
        <v>0</v>
      </c>
      <c r="L65" s="913">
        <f t="shared" ref="L65" ca="1" si="30">J65*K65</f>
        <v>0</v>
      </c>
      <c r="M65" s="262" t="s">
        <v>89</v>
      </c>
      <c r="N65" s="382" t="str">
        <f ca="1">'Solic. Contrato'!R62</f>
        <v/>
      </c>
      <c r="O65" s="383" t="str">
        <f ca="1">'Solic. Contrato'!S62</f>
        <v/>
      </c>
      <c r="P65" s="383" t="str">
        <f ca="1">'Solic. Contrato'!T62</f>
        <v/>
      </c>
      <c r="Q65" s="384" t="str">
        <f ca="1">'Solic. Contrato'!U62</f>
        <v/>
      </c>
      <c r="R65" s="383" t="str">
        <f ca="1">'Solic. Contrato'!V62</f>
        <v/>
      </c>
      <c r="S65" s="383" t="str">
        <f ca="1">'Solic. Contrato'!W62</f>
        <v/>
      </c>
      <c r="T65" s="383" t="str">
        <f ca="1">'Solic. Contrato'!X62</f>
        <v/>
      </c>
      <c r="U65" s="383" t="str">
        <f ca="1">'Solic. Contrato'!Y62</f>
        <v/>
      </c>
      <c r="V65" s="383" t="str">
        <f ca="1">'Solic. Contrato'!Z62</f>
        <v/>
      </c>
      <c r="W65" s="383" t="str">
        <f ca="1">'Solic. Contrato'!AA62</f>
        <v/>
      </c>
      <c r="X65" s="383" t="str">
        <f ca="1">'Solic. Contrato'!AB62</f>
        <v/>
      </c>
      <c r="Y65" s="383" t="str">
        <f ca="1">'Solic. Contrato'!AC62</f>
        <v/>
      </c>
      <c r="Z65" s="383" t="str">
        <f ca="1">'Solic. Contrato'!AD62</f>
        <v/>
      </c>
      <c r="AA65" s="383" t="str">
        <f ca="1">'Solic. Contrato'!AE62</f>
        <v/>
      </c>
      <c r="AB65" s="383" t="str">
        <f ca="1">'Solic. Contrato'!AF62</f>
        <v/>
      </c>
      <c r="AC65" s="383" t="str">
        <f ca="1">'Solic. Contrato'!AG62</f>
        <v/>
      </c>
      <c r="AD65" s="383" t="str">
        <f ca="1">'Solic. Contrato'!AH62</f>
        <v/>
      </c>
      <c r="AE65" s="383" t="str">
        <f ca="1">'Solic. Contrato'!AI62</f>
        <v/>
      </c>
      <c r="AF65" s="383" t="str">
        <f ca="1">'Solic. Contrato'!AJ62</f>
        <v/>
      </c>
      <c r="AG65" s="383" t="str">
        <f ca="1">'Solic. Contrato'!AK62</f>
        <v/>
      </c>
      <c r="AH65" s="317"/>
      <c r="AI65" s="318"/>
      <c r="AJ65" s="318"/>
      <c r="AK65" s="318"/>
      <c r="AL65" s="318"/>
      <c r="AM65"/>
      <c r="AN65"/>
      <c r="AO65"/>
      <c r="AP65"/>
      <c r="AQ65"/>
      <c r="AR65"/>
    </row>
    <row r="66" spans="1:44" ht="13.15" customHeight="1">
      <c r="A66" s="317"/>
      <c r="B66" s="380">
        <f ca="1">'Solic. Contrato'!B63</f>
        <v>0</v>
      </c>
      <c r="C66" s="317"/>
      <c r="D66" s="890"/>
      <c r="E66" s="894"/>
      <c r="F66" s="928"/>
      <c r="G66" s="895"/>
      <c r="H66" s="385"/>
      <c r="I66" s="905"/>
      <c r="J66" s="934"/>
      <c r="K66" s="931"/>
      <c r="L66" s="914"/>
      <c r="M66" s="265" t="s">
        <v>90</v>
      </c>
      <c r="N66" s="386" t="str">
        <f ca="1">'Solic. Contrato'!R63</f>
        <v/>
      </c>
      <c r="O66" s="386" t="str">
        <f ca="1">'Solic. Contrato'!S63</f>
        <v/>
      </c>
      <c r="P66" s="386" t="str">
        <f ca="1">'Solic. Contrato'!T63</f>
        <v/>
      </c>
      <c r="Q66" s="387" t="str">
        <f ca="1">'Solic. Contrato'!U63</f>
        <v/>
      </c>
      <c r="R66" s="386" t="str">
        <f ca="1">'Solic. Contrato'!V63</f>
        <v/>
      </c>
      <c r="S66" s="386" t="str">
        <f ca="1">'Solic. Contrato'!W63</f>
        <v/>
      </c>
      <c r="T66" s="386" t="str">
        <f ca="1">'Solic. Contrato'!X63</f>
        <v/>
      </c>
      <c r="U66" s="386" t="str">
        <f ca="1">'Solic. Contrato'!Y63</f>
        <v/>
      </c>
      <c r="V66" s="386" t="str">
        <f ca="1">'Solic. Contrato'!Z63</f>
        <v/>
      </c>
      <c r="W66" s="386" t="str">
        <f ca="1">'Solic. Contrato'!AA63</f>
        <v/>
      </c>
      <c r="X66" s="386" t="str">
        <f ca="1">'Solic. Contrato'!AB63</f>
        <v/>
      </c>
      <c r="Y66" s="386" t="str">
        <f ca="1">'Solic. Contrato'!AC63</f>
        <v/>
      </c>
      <c r="Z66" s="386" t="str">
        <f ca="1">'Solic. Contrato'!AD63</f>
        <v/>
      </c>
      <c r="AA66" s="386" t="str">
        <f ca="1">'Solic. Contrato'!AE63</f>
        <v/>
      </c>
      <c r="AB66" s="386" t="str">
        <f ca="1">'Solic. Contrato'!AF63</f>
        <v/>
      </c>
      <c r="AC66" s="386" t="str">
        <f ca="1">'Solic. Contrato'!AG63</f>
        <v/>
      </c>
      <c r="AD66" s="386" t="str">
        <f ca="1">'Solic. Contrato'!AH63</f>
        <v/>
      </c>
      <c r="AE66" s="386" t="str">
        <f ca="1">'Solic. Contrato'!AI63</f>
        <v/>
      </c>
      <c r="AF66" s="386" t="str">
        <f ca="1">'Solic. Contrato'!AJ63</f>
        <v/>
      </c>
      <c r="AG66" s="386" t="str">
        <f ca="1">'Solic. Contrato'!AK63</f>
        <v/>
      </c>
      <c r="AH66" s="317"/>
      <c r="AI66" s="318"/>
      <c r="AJ66" s="318"/>
      <c r="AK66" s="318"/>
      <c r="AL66" s="318"/>
      <c r="AM66"/>
      <c r="AN66"/>
      <c r="AO66"/>
      <c r="AP66"/>
      <c r="AQ66"/>
      <c r="AR66"/>
    </row>
    <row r="67" spans="1:44" ht="13.15" customHeight="1">
      <c r="A67" s="317"/>
      <c r="B67" s="380" t="str">
        <f ca="1">'Solic. Contrato'!B64</f>
        <v/>
      </c>
      <c r="C67" s="317" t="str">
        <f ca="1">'Solic. Contrato'!C64</f>
        <v/>
      </c>
      <c r="D67" s="891"/>
      <c r="E67" s="896"/>
      <c r="F67" s="929"/>
      <c r="G67" s="897"/>
      <c r="H67" s="388"/>
      <c r="I67" s="906"/>
      <c r="J67" s="935"/>
      <c r="K67" s="932"/>
      <c r="L67" s="915"/>
      <c r="M67" s="267" t="s">
        <v>91</v>
      </c>
      <c r="N67" s="389">
        <f ca="1">'Solic. Contrato'!R64</f>
        <v>0</v>
      </c>
      <c r="O67" s="389">
        <f ca="1">'Solic. Contrato'!S64</f>
        <v>0</v>
      </c>
      <c r="P67" s="389">
        <f ca="1">'Solic. Contrato'!T64</f>
        <v>0</v>
      </c>
      <c r="Q67" s="390">
        <f ca="1">'Solic. Contrato'!U64</f>
        <v>0</v>
      </c>
      <c r="R67" s="389">
        <f ca="1">'Solic. Contrato'!V64</f>
        <v>0</v>
      </c>
      <c r="S67" s="389">
        <f ca="1">'Solic. Contrato'!W64</f>
        <v>0</v>
      </c>
      <c r="T67" s="389">
        <f ca="1">'Solic. Contrato'!X64</f>
        <v>0</v>
      </c>
      <c r="U67" s="389">
        <f ca="1">'Solic. Contrato'!Y64</f>
        <v>0</v>
      </c>
      <c r="V67" s="389">
        <f ca="1">'Solic. Contrato'!Z64</f>
        <v>0</v>
      </c>
      <c r="W67" s="389">
        <f ca="1">'Solic. Contrato'!AA64</f>
        <v>0</v>
      </c>
      <c r="X67" s="389">
        <f ca="1">'Solic. Contrato'!AB64</f>
        <v>0</v>
      </c>
      <c r="Y67" s="389">
        <f ca="1">'Solic. Contrato'!AC64</f>
        <v>0</v>
      </c>
      <c r="Z67" s="389">
        <f ca="1">'Solic. Contrato'!AD64</f>
        <v>0</v>
      </c>
      <c r="AA67" s="389">
        <f ca="1">'Solic. Contrato'!AE64</f>
        <v>0</v>
      </c>
      <c r="AB67" s="389">
        <f ca="1">'Solic. Contrato'!AF64</f>
        <v>0</v>
      </c>
      <c r="AC67" s="389">
        <f ca="1">'Solic. Contrato'!AG64</f>
        <v>0</v>
      </c>
      <c r="AD67" s="389">
        <f ca="1">'Solic. Contrato'!AH64</f>
        <v>0</v>
      </c>
      <c r="AE67" s="389">
        <f ca="1">'Solic. Contrato'!AI64</f>
        <v>0</v>
      </c>
      <c r="AF67" s="389">
        <f ca="1">'Solic. Contrato'!AJ64</f>
        <v>0</v>
      </c>
      <c r="AG67" s="389">
        <f ca="1">'Solic. Contrato'!AK64</f>
        <v>0</v>
      </c>
      <c r="AH67" s="317"/>
      <c r="AI67" s="318"/>
      <c r="AJ67" s="318"/>
      <c r="AK67" s="318"/>
      <c r="AL67" s="318"/>
      <c r="AM67"/>
      <c r="AN67"/>
      <c r="AO67"/>
      <c r="AP67"/>
      <c r="AQ67"/>
      <c r="AR67"/>
    </row>
    <row r="68" spans="1:44" ht="13.15" customHeight="1">
      <c r="A68" s="317"/>
      <c r="B68" s="380"/>
      <c r="C68" s="317"/>
      <c r="D68" s="889" t="str">
        <f ca="1">'Solic. Contrato'!G65</f>
        <v/>
      </c>
      <c r="E68" s="892" t="str">
        <f ca="1">'Solic. Contrato'!H65</f>
        <v/>
      </c>
      <c r="F68" s="927"/>
      <c r="G68" s="893"/>
      <c r="H68" s="381">
        <f>'Solic. Contrato'!J65</f>
        <v>0</v>
      </c>
      <c r="I68" s="904" t="str">
        <f ca="1">'Solic. Contrato'!M65</f>
        <v/>
      </c>
      <c r="J68" s="933">
        <f ca="1">'Solic. Contrato'!N65</f>
        <v>0</v>
      </c>
      <c r="K68" s="930">
        <f ca="1">'Solic. Contrato'!O65</f>
        <v>0</v>
      </c>
      <c r="L68" s="913">
        <f t="shared" ref="L68" ca="1" si="31">J68*K68</f>
        <v>0</v>
      </c>
      <c r="M68" s="262" t="s">
        <v>89</v>
      </c>
      <c r="N68" s="382" t="str">
        <f ca="1">'Solic. Contrato'!R65</f>
        <v/>
      </c>
      <c r="O68" s="383" t="str">
        <f ca="1">'Solic. Contrato'!S65</f>
        <v/>
      </c>
      <c r="P68" s="383" t="str">
        <f ca="1">'Solic. Contrato'!T65</f>
        <v/>
      </c>
      <c r="Q68" s="384" t="str">
        <f ca="1">'Solic. Contrato'!U65</f>
        <v/>
      </c>
      <c r="R68" s="383" t="str">
        <f ca="1">'Solic. Contrato'!V65</f>
        <v/>
      </c>
      <c r="S68" s="383" t="str">
        <f ca="1">'Solic. Contrato'!W65</f>
        <v/>
      </c>
      <c r="T68" s="383" t="str">
        <f ca="1">'Solic. Contrato'!X65</f>
        <v/>
      </c>
      <c r="U68" s="383" t="str">
        <f ca="1">'Solic. Contrato'!Y65</f>
        <v/>
      </c>
      <c r="V68" s="383" t="str">
        <f ca="1">'Solic. Contrato'!Z65</f>
        <v/>
      </c>
      <c r="W68" s="383" t="str">
        <f ca="1">'Solic. Contrato'!AA65</f>
        <v/>
      </c>
      <c r="X68" s="383" t="str">
        <f ca="1">'Solic. Contrato'!AB65</f>
        <v/>
      </c>
      <c r="Y68" s="383" t="str">
        <f ca="1">'Solic. Contrato'!AC65</f>
        <v/>
      </c>
      <c r="Z68" s="383" t="str">
        <f ca="1">'Solic. Contrato'!AD65</f>
        <v/>
      </c>
      <c r="AA68" s="383" t="str">
        <f ca="1">'Solic. Contrato'!AE65</f>
        <v/>
      </c>
      <c r="AB68" s="383" t="str">
        <f ca="1">'Solic. Contrato'!AF65</f>
        <v/>
      </c>
      <c r="AC68" s="383" t="str">
        <f ca="1">'Solic. Contrato'!AG65</f>
        <v/>
      </c>
      <c r="AD68" s="383" t="str">
        <f ca="1">'Solic. Contrato'!AH65</f>
        <v/>
      </c>
      <c r="AE68" s="383" t="str">
        <f ca="1">'Solic. Contrato'!AI65</f>
        <v/>
      </c>
      <c r="AF68" s="383" t="str">
        <f ca="1">'Solic. Contrato'!AJ65</f>
        <v/>
      </c>
      <c r="AG68" s="383" t="str">
        <f ca="1">'Solic. Contrato'!AK65</f>
        <v/>
      </c>
      <c r="AH68" s="317"/>
      <c r="AI68" s="318"/>
      <c r="AJ68" s="318"/>
      <c r="AK68" s="318"/>
      <c r="AL68" s="318"/>
      <c r="AM68"/>
      <c r="AN68"/>
      <c r="AO68"/>
      <c r="AP68"/>
      <c r="AQ68"/>
      <c r="AR68"/>
    </row>
    <row r="69" spans="1:44" ht="13.15" customHeight="1">
      <c r="A69" s="317"/>
      <c r="B69" s="380">
        <f ca="1">'Solic. Contrato'!B66</f>
        <v>0</v>
      </c>
      <c r="C69" s="317"/>
      <c r="D69" s="890"/>
      <c r="E69" s="894"/>
      <c r="F69" s="928"/>
      <c r="G69" s="895"/>
      <c r="H69" s="385"/>
      <c r="I69" s="905"/>
      <c r="J69" s="934"/>
      <c r="K69" s="931"/>
      <c r="L69" s="914"/>
      <c r="M69" s="265" t="s">
        <v>90</v>
      </c>
      <c r="N69" s="386" t="str">
        <f ca="1">'Solic. Contrato'!R66</f>
        <v/>
      </c>
      <c r="O69" s="386" t="str">
        <f ca="1">'Solic. Contrato'!S66</f>
        <v/>
      </c>
      <c r="P69" s="386" t="str">
        <f ca="1">'Solic. Contrato'!T66</f>
        <v/>
      </c>
      <c r="Q69" s="387" t="str">
        <f ca="1">'Solic. Contrato'!U66</f>
        <v/>
      </c>
      <c r="R69" s="386" t="str">
        <f ca="1">'Solic. Contrato'!V66</f>
        <v/>
      </c>
      <c r="S69" s="386" t="str">
        <f ca="1">'Solic. Contrato'!W66</f>
        <v/>
      </c>
      <c r="T69" s="386" t="str">
        <f ca="1">'Solic. Contrato'!X66</f>
        <v/>
      </c>
      <c r="U69" s="386" t="str">
        <f ca="1">'Solic. Contrato'!Y66</f>
        <v/>
      </c>
      <c r="V69" s="386" t="str">
        <f ca="1">'Solic. Contrato'!Z66</f>
        <v/>
      </c>
      <c r="W69" s="386" t="str">
        <f ca="1">'Solic. Contrato'!AA66</f>
        <v/>
      </c>
      <c r="X69" s="386" t="str">
        <f ca="1">'Solic. Contrato'!AB66</f>
        <v/>
      </c>
      <c r="Y69" s="386" t="str">
        <f ca="1">'Solic. Contrato'!AC66</f>
        <v/>
      </c>
      <c r="Z69" s="386" t="str">
        <f ca="1">'Solic. Contrato'!AD66</f>
        <v/>
      </c>
      <c r="AA69" s="386" t="str">
        <f ca="1">'Solic. Contrato'!AE66</f>
        <v/>
      </c>
      <c r="AB69" s="386" t="str">
        <f ca="1">'Solic. Contrato'!AF66</f>
        <v/>
      </c>
      <c r="AC69" s="386" t="str">
        <f ca="1">'Solic. Contrato'!AG66</f>
        <v/>
      </c>
      <c r="AD69" s="386" t="str">
        <f ca="1">'Solic. Contrato'!AH66</f>
        <v/>
      </c>
      <c r="AE69" s="386" t="str">
        <f ca="1">'Solic. Contrato'!AI66</f>
        <v/>
      </c>
      <c r="AF69" s="386" t="str">
        <f ca="1">'Solic. Contrato'!AJ66</f>
        <v/>
      </c>
      <c r="AG69" s="386" t="str">
        <f ca="1">'Solic. Contrato'!AK66</f>
        <v/>
      </c>
      <c r="AH69" s="317"/>
      <c r="AI69" s="318"/>
      <c r="AJ69" s="318"/>
      <c r="AK69" s="318"/>
      <c r="AL69" s="318"/>
      <c r="AM69"/>
      <c r="AN69"/>
      <c r="AO69"/>
      <c r="AP69"/>
      <c r="AQ69"/>
      <c r="AR69"/>
    </row>
    <row r="70" spans="1:44" ht="13.15" customHeight="1">
      <c r="A70" s="317"/>
      <c r="B70" s="380" t="str">
        <f ca="1">'Solic. Contrato'!B67</f>
        <v/>
      </c>
      <c r="C70" s="317" t="str">
        <f ca="1">'Solic. Contrato'!C67</f>
        <v/>
      </c>
      <c r="D70" s="891"/>
      <c r="E70" s="896"/>
      <c r="F70" s="929"/>
      <c r="G70" s="897"/>
      <c r="H70" s="388"/>
      <c r="I70" s="906"/>
      <c r="J70" s="935"/>
      <c r="K70" s="932"/>
      <c r="L70" s="915"/>
      <c r="M70" s="267" t="s">
        <v>91</v>
      </c>
      <c r="N70" s="389">
        <f ca="1">'Solic. Contrato'!R67</f>
        <v>0</v>
      </c>
      <c r="O70" s="389">
        <f ca="1">'Solic. Contrato'!S67</f>
        <v>0</v>
      </c>
      <c r="P70" s="389">
        <f ca="1">'Solic. Contrato'!T67</f>
        <v>0</v>
      </c>
      <c r="Q70" s="390">
        <f ca="1">'Solic. Contrato'!U67</f>
        <v>0</v>
      </c>
      <c r="R70" s="389">
        <f ca="1">'Solic. Contrato'!V67</f>
        <v>0</v>
      </c>
      <c r="S70" s="389">
        <f ca="1">'Solic. Contrato'!W67</f>
        <v>0</v>
      </c>
      <c r="T70" s="389">
        <f ca="1">'Solic. Contrato'!X67</f>
        <v>0</v>
      </c>
      <c r="U70" s="389">
        <f ca="1">'Solic. Contrato'!Y67</f>
        <v>0</v>
      </c>
      <c r="V70" s="389">
        <f ca="1">'Solic. Contrato'!Z67</f>
        <v>0</v>
      </c>
      <c r="W70" s="389">
        <f ca="1">'Solic. Contrato'!AA67</f>
        <v>0</v>
      </c>
      <c r="X70" s="389">
        <f ca="1">'Solic. Contrato'!AB67</f>
        <v>0</v>
      </c>
      <c r="Y70" s="389">
        <f ca="1">'Solic. Contrato'!AC67</f>
        <v>0</v>
      </c>
      <c r="Z70" s="389">
        <f ca="1">'Solic. Contrato'!AD67</f>
        <v>0</v>
      </c>
      <c r="AA70" s="389">
        <f ca="1">'Solic. Contrato'!AE67</f>
        <v>0</v>
      </c>
      <c r="AB70" s="389">
        <f ca="1">'Solic. Contrato'!AF67</f>
        <v>0</v>
      </c>
      <c r="AC70" s="389">
        <f ca="1">'Solic. Contrato'!AG67</f>
        <v>0</v>
      </c>
      <c r="AD70" s="389">
        <f ca="1">'Solic. Contrato'!AH67</f>
        <v>0</v>
      </c>
      <c r="AE70" s="389">
        <f ca="1">'Solic. Contrato'!AI67</f>
        <v>0</v>
      </c>
      <c r="AF70" s="389">
        <f ca="1">'Solic. Contrato'!AJ67</f>
        <v>0</v>
      </c>
      <c r="AG70" s="389">
        <f ca="1">'Solic. Contrato'!AK67</f>
        <v>0</v>
      </c>
      <c r="AH70" s="317"/>
      <c r="AI70" s="318"/>
      <c r="AJ70" s="318"/>
      <c r="AK70" s="318"/>
      <c r="AL70" s="318"/>
      <c r="AM70"/>
      <c r="AN70"/>
      <c r="AO70"/>
      <c r="AP70"/>
      <c r="AQ70"/>
      <c r="AR70"/>
    </row>
    <row r="71" spans="1:44" ht="13.15" customHeight="1">
      <c r="A71" s="317"/>
      <c r="B71" s="380"/>
      <c r="C71" s="317"/>
      <c r="D71" s="889" t="str">
        <f ca="1">'Solic. Contrato'!G68</f>
        <v/>
      </c>
      <c r="E71" s="892" t="str">
        <f ca="1">'Solic. Contrato'!H68</f>
        <v/>
      </c>
      <c r="F71" s="927"/>
      <c r="G71" s="893"/>
      <c r="H71" s="381">
        <f>'Solic. Contrato'!J68</f>
        <v>0</v>
      </c>
      <c r="I71" s="904" t="str">
        <f ca="1">'Solic. Contrato'!M68</f>
        <v/>
      </c>
      <c r="J71" s="933">
        <f ca="1">'Solic. Contrato'!N68</f>
        <v>0</v>
      </c>
      <c r="K71" s="930">
        <f ca="1">'Solic. Contrato'!O68</f>
        <v>0</v>
      </c>
      <c r="L71" s="913">
        <f t="shared" ref="L71" ca="1" si="32">J71*K71</f>
        <v>0</v>
      </c>
      <c r="M71" s="262" t="s">
        <v>89</v>
      </c>
      <c r="N71" s="382" t="str">
        <f ca="1">'Solic. Contrato'!R68</f>
        <v/>
      </c>
      <c r="O71" s="383" t="str">
        <f ca="1">'Solic. Contrato'!S68</f>
        <v/>
      </c>
      <c r="P71" s="383" t="str">
        <f ca="1">'Solic. Contrato'!T68</f>
        <v/>
      </c>
      <c r="Q71" s="384" t="str">
        <f ca="1">'Solic. Contrato'!U68</f>
        <v/>
      </c>
      <c r="R71" s="383" t="str">
        <f ca="1">'Solic. Contrato'!V68</f>
        <v/>
      </c>
      <c r="S71" s="383" t="str">
        <f ca="1">'Solic. Contrato'!W68</f>
        <v/>
      </c>
      <c r="T71" s="383" t="str">
        <f ca="1">'Solic. Contrato'!X68</f>
        <v/>
      </c>
      <c r="U71" s="383" t="str">
        <f ca="1">'Solic. Contrato'!Y68</f>
        <v/>
      </c>
      <c r="V71" s="383" t="str">
        <f ca="1">'Solic. Contrato'!Z68</f>
        <v/>
      </c>
      <c r="W71" s="383" t="str">
        <f ca="1">'Solic. Contrato'!AA68</f>
        <v/>
      </c>
      <c r="X71" s="383" t="str">
        <f ca="1">'Solic. Contrato'!AB68</f>
        <v/>
      </c>
      <c r="Y71" s="383" t="str">
        <f ca="1">'Solic. Contrato'!AC68</f>
        <v/>
      </c>
      <c r="Z71" s="383" t="str">
        <f ca="1">'Solic. Contrato'!AD68</f>
        <v/>
      </c>
      <c r="AA71" s="383" t="str">
        <f ca="1">'Solic. Contrato'!AE68</f>
        <v/>
      </c>
      <c r="AB71" s="383" t="str">
        <f ca="1">'Solic. Contrato'!AF68</f>
        <v/>
      </c>
      <c r="AC71" s="383" t="str">
        <f ca="1">'Solic. Contrato'!AG68</f>
        <v/>
      </c>
      <c r="AD71" s="383" t="str">
        <f ca="1">'Solic. Contrato'!AH68</f>
        <v/>
      </c>
      <c r="AE71" s="383" t="str">
        <f ca="1">'Solic. Contrato'!AI68</f>
        <v/>
      </c>
      <c r="AF71" s="383" t="str">
        <f ca="1">'Solic. Contrato'!AJ68</f>
        <v/>
      </c>
      <c r="AG71" s="383" t="str">
        <f ca="1">'Solic. Contrato'!AK68</f>
        <v/>
      </c>
      <c r="AH71" s="317"/>
      <c r="AI71" s="318"/>
      <c r="AJ71" s="318"/>
      <c r="AK71" s="318"/>
      <c r="AL71" s="318"/>
      <c r="AM71"/>
      <c r="AN71"/>
      <c r="AO71"/>
      <c r="AP71"/>
      <c r="AQ71"/>
      <c r="AR71"/>
    </row>
    <row r="72" spans="1:44" ht="13.15" customHeight="1">
      <c r="A72" s="317"/>
      <c r="B72" s="380">
        <f ca="1">'Solic. Contrato'!B69</f>
        <v>0</v>
      </c>
      <c r="C72" s="317"/>
      <c r="D72" s="890"/>
      <c r="E72" s="894"/>
      <c r="F72" s="928"/>
      <c r="G72" s="895"/>
      <c r="H72" s="385"/>
      <c r="I72" s="905"/>
      <c r="J72" s="934"/>
      <c r="K72" s="931"/>
      <c r="L72" s="914"/>
      <c r="M72" s="265" t="s">
        <v>90</v>
      </c>
      <c r="N72" s="386" t="str">
        <f ca="1">'Solic. Contrato'!R69</f>
        <v/>
      </c>
      <c r="O72" s="386" t="str">
        <f ca="1">'Solic. Contrato'!S69</f>
        <v/>
      </c>
      <c r="P72" s="386" t="str">
        <f ca="1">'Solic. Contrato'!T69</f>
        <v/>
      </c>
      <c r="Q72" s="387" t="str">
        <f ca="1">'Solic. Contrato'!U69</f>
        <v/>
      </c>
      <c r="R72" s="386" t="str">
        <f ca="1">'Solic. Contrato'!V69</f>
        <v/>
      </c>
      <c r="S72" s="386" t="str">
        <f ca="1">'Solic. Contrato'!W69</f>
        <v/>
      </c>
      <c r="T72" s="386" t="str">
        <f ca="1">'Solic. Contrato'!X69</f>
        <v/>
      </c>
      <c r="U72" s="386" t="str">
        <f ca="1">'Solic. Contrato'!Y69</f>
        <v/>
      </c>
      <c r="V72" s="386" t="str">
        <f ca="1">'Solic. Contrato'!Z69</f>
        <v/>
      </c>
      <c r="W72" s="386" t="str">
        <f ca="1">'Solic. Contrato'!AA69</f>
        <v/>
      </c>
      <c r="X72" s="386" t="str">
        <f ca="1">'Solic. Contrato'!AB69</f>
        <v/>
      </c>
      <c r="Y72" s="386" t="str">
        <f ca="1">'Solic. Contrato'!AC69</f>
        <v/>
      </c>
      <c r="Z72" s="386" t="str">
        <f ca="1">'Solic. Contrato'!AD69</f>
        <v/>
      </c>
      <c r="AA72" s="386" t="str">
        <f ca="1">'Solic. Contrato'!AE69</f>
        <v/>
      </c>
      <c r="AB72" s="386" t="str">
        <f ca="1">'Solic. Contrato'!AF69</f>
        <v/>
      </c>
      <c r="AC72" s="386" t="str">
        <f ca="1">'Solic. Contrato'!AG69</f>
        <v/>
      </c>
      <c r="AD72" s="386" t="str">
        <f ca="1">'Solic. Contrato'!AH69</f>
        <v/>
      </c>
      <c r="AE72" s="386" t="str">
        <f ca="1">'Solic. Contrato'!AI69</f>
        <v/>
      </c>
      <c r="AF72" s="386" t="str">
        <f ca="1">'Solic. Contrato'!AJ69</f>
        <v/>
      </c>
      <c r="AG72" s="386" t="str">
        <f ca="1">'Solic. Contrato'!AK69</f>
        <v/>
      </c>
      <c r="AH72" s="317"/>
      <c r="AI72" s="318"/>
      <c r="AJ72" s="318"/>
      <c r="AK72" s="318"/>
      <c r="AL72" s="318"/>
      <c r="AM72"/>
      <c r="AN72"/>
      <c r="AO72"/>
      <c r="AP72"/>
      <c r="AQ72"/>
      <c r="AR72"/>
    </row>
    <row r="73" spans="1:44" ht="13.15" customHeight="1">
      <c r="A73" s="317"/>
      <c r="B73" s="380" t="str">
        <f ca="1">'Solic. Contrato'!B70</f>
        <v/>
      </c>
      <c r="C73" s="317" t="str">
        <f ca="1">'Solic. Contrato'!C70</f>
        <v/>
      </c>
      <c r="D73" s="891"/>
      <c r="E73" s="896"/>
      <c r="F73" s="929"/>
      <c r="G73" s="897"/>
      <c r="H73" s="388"/>
      <c r="I73" s="906"/>
      <c r="J73" s="935"/>
      <c r="K73" s="932"/>
      <c r="L73" s="915"/>
      <c r="M73" s="267" t="s">
        <v>91</v>
      </c>
      <c r="N73" s="389">
        <f ca="1">'Solic. Contrato'!R70</f>
        <v>0</v>
      </c>
      <c r="O73" s="389">
        <f ca="1">'Solic. Contrato'!S70</f>
        <v>0</v>
      </c>
      <c r="P73" s="389">
        <f ca="1">'Solic. Contrato'!T70</f>
        <v>0</v>
      </c>
      <c r="Q73" s="390">
        <f ca="1">'Solic. Contrato'!U70</f>
        <v>0</v>
      </c>
      <c r="R73" s="389">
        <f ca="1">'Solic. Contrato'!V70</f>
        <v>0</v>
      </c>
      <c r="S73" s="389">
        <f ca="1">'Solic. Contrato'!W70</f>
        <v>0</v>
      </c>
      <c r="T73" s="389">
        <f ca="1">'Solic. Contrato'!X70</f>
        <v>0</v>
      </c>
      <c r="U73" s="389">
        <f ca="1">'Solic. Contrato'!Y70</f>
        <v>0</v>
      </c>
      <c r="V73" s="389">
        <f ca="1">'Solic. Contrato'!Z70</f>
        <v>0</v>
      </c>
      <c r="W73" s="389">
        <f ca="1">'Solic. Contrato'!AA70</f>
        <v>0</v>
      </c>
      <c r="X73" s="389">
        <f ca="1">'Solic. Contrato'!AB70</f>
        <v>0</v>
      </c>
      <c r="Y73" s="389">
        <f ca="1">'Solic. Contrato'!AC70</f>
        <v>0</v>
      </c>
      <c r="Z73" s="389">
        <f ca="1">'Solic. Contrato'!AD70</f>
        <v>0</v>
      </c>
      <c r="AA73" s="389">
        <f ca="1">'Solic. Contrato'!AE70</f>
        <v>0</v>
      </c>
      <c r="AB73" s="389">
        <f ca="1">'Solic. Contrato'!AF70</f>
        <v>0</v>
      </c>
      <c r="AC73" s="389">
        <f ca="1">'Solic. Contrato'!AG70</f>
        <v>0</v>
      </c>
      <c r="AD73" s="389">
        <f ca="1">'Solic. Contrato'!AH70</f>
        <v>0</v>
      </c>
      <c r="AE73" s="389">
        <f ca="1">'Solic. Contrato'!AI70</f>
        <v>0</v>
      </c>
      <c r="AF73" s="389">
        <f ca="1">'Solic. Contrato'!AJ70</f>
        <v>0</v>
      </c>
      <c r="AG73" s="389">
        <f ca="1">'Solic. Contrato'!AK70</f>
        <v>0</v>
      </c>
      <c r="AH73" s="317"/>
      <c r="AI73" s="318"/>
      <c r="AJ73" s="318"/>
      <c r="AK73" s="318"/>
      <c r="AL73" s="318"/>
      <c r="AM73"/>
      <c r="AN73"/>
      <c r="AO73"/>
      <c r="AP73"/>
      <c r="AQ73"/>
      <c r="AR73"/>
    </row>
    <row r="74" spans="1:44" ht="13.15" customHeight="1">
      <c r="A74" s="317"/>
      <c r="B74" s="380"/>
      <c r="C74" s="317"/>
      <c r="D74" s="889" t="str">
        <f ca="1">'Solic. Contrato'!G71</f>
        <v/>
      </c>
      <c r="E74" s="892" t="str">
        <f ca="1">'Solic. Contrato'!H71</f>
        <v/>
      </c>
      <c r="F74" s="927"/>
      <c r="G74" s="893"/>
      <c r="H74" s="381">
        <f>'Solic. Contrato'!J71</f>
        <v>0</v>
      </c>
      <c r="I74" s="904" t="str">
        <f ca="1">'Solic. Contrato'!M71</f>
        <v/>
      </c>
      <c r="J74" s="933">
        <f ca="1">'Solic. Contrato'!N71</f>
        <v>0</v>
      </c>
      <c r="K74" s="930">
        <f ca="1">'Solic. Contrato'!O71</f>
        <v>0</v>
      </c>
      <c r="L74" s="913">
        <f t="shared" ref="L74" ca="1" si="33">J74*K74</f>
        <v>0</v>
      </c>
      <c r="M74" s="262" t="s">
        <v>89</v>
      </c>
      <c r="N74" s="382" t="str">
        <f ca="1">'Solic. Contrato'!R71</f>
        <v/>
      </c>
      <c r="O74" s="383" t="str">
        <f ca="1">'Solic. Contrato'!S71</f>
        <v/>
      </c>
      <c r="P74" s="383" t="str">
        <f ca="1">'Solic. Contrato'!T71</f>
        <v/>
      </c>
      <c r="Q74" s="384" t="str">
        <f ca="1">'Solic. Contrato'!U71</f>
        <v/>
      </c>
      <c r="R74" s="383" t="str">
        <f ca="1">'Solic. Contrato'!V71</f>
        <v/>
      </c>
      <c r="S74" s="383" t="str">
        <f ca="1">'Solic. Contrato'!W71</f>
        <v/>
      </c>
      <c r="T74" s="383" t="str">
        <f ca="1">'Solic. Contrato'!X71</f>
        <v/>
      </c>
      <c r="U74" s="383" t="str">
        <f ca="1">'Solic. Contrato'!Y71</f>
        <v/>
      </c>
      <c r="V74" s="383" t="str">
        <f ca="1">'Solic. Contrato'!Z71</f>
        <v/>
      </c>
      <c r="W74" s="383" t="str">
        <f ca="1">'Solic. Contrato'!AA71</f>
        <v/>
      </c>
      <c r="X74" s="383" t="str">
        <f ca="1">'Solic. Contrato'!AB71</f>
        <v/>
      </c>
      <c r="Y74" s="383" t="str">
        <f ca="1">'Solic. Contrato'!AC71</f>
        <v/>
      </c>
      <c r="Z74" s="383" t="str">
        <f ca="1">'Solic. Contrato'!AD71</f>
        <v/>
      </c>
      <c r="AA74" s="383" t="str">
        <f ca="1">'Solic. Contrato'!AE71</f>
        <v/>
      </c>
      <c r="AB74" s="383" t="str">
        <f ca="1">'Solic. Contrato'!AF71</f>
        <v/>
      </c>
      <c r="AC74" s="383" t="str">
        <f ca="1">'Solic. Contrato'!AG71</f>
        <v/>
      </c>
      <c r="AD74" s="383" t="str">
        <f ca="1">'Solic. Contrato'!AH71</f>
        <v/>
      </c>
      <c r="AE74" s="383" t="str">
        <f ca="1">'Solic. Contrato'!AI71</f>
        <v/>
      </c>
      <c r="AF74" s="383" t="str">
        <f ca="1">'Solic. Contrato'!AJ71</f>
        <v/>
      </c>
      <c r="AG74" s="383" t="str">
        <f ca="1">'Solic. Contrato'!AK71</f>
        <v/>
      </c>
      <c r="AH74" s="317"/>
      <c r="AI74" s="318"/>
      <c r="AJ74" s="318"/>
      <c r="AK74" s="318"/>
      <c r="AL74" s="318"/>
      <c r="AM74"/>
      <c r="AN74"/>
      <c r="AO74"/>
      <c r="AP74"/>
      <c r="AQ74"/>
      <c r="AR74"/>
    </row>
    <row r="75" spans="1:44" ht="13.15" customHeight="1">
      <c r="A75" s="317"/>
      <c r="B75" s="380">
        <f ca="1">'Solic. Contrato'!B72</f>
        <v>0</v>
      </c>
      <c r="C75" s="317"/>
      <c r="D75" s="890"/>
      <c r="E75" s="894"/>
      <c r="F75" s="928"/>
      <c r="G75" s="895"/>
      <c r="H75" s="385"/>
      <c r="I75" s="905"/>
      <c r="J75" s="934"/>
      <c r="K75" s="931"/>
      <c r="L75" s="914"/>
      <c r="M75" s="265" t="s">
        <v>90</v>
      </c>
      <c r="N75" s="386" t="str">
        <f ca="1">'Solic. Contrato'!R72</f>
        <v/>
      </c>
      <c r="O75" s="386" t="str">
        <f ca="1">'Solic. Contrato'!S72</f>
        <v/>
      </c>
      <c r="P75" s="386" t="str">
        <f ca="1">'Solic. Contrato'!T72</f>
        <v/>
      </c>
      <c r="Q75" s="387" t="str">
        <f ca="1">'Solic. Contrato'!U72</f>
        <v/>
      </c>
      <c r="R75" s="386" t="str">
        <f ca="1">'Solic. Contrato'!V72</f>
        <v/>
      </c>
      <c r="S75" s="386" t="str">
        <f ca="1">'Solic. Contrato'!W72</f>
        <v/>
      </c>
      <c r="T75" s="386" t="str">
        <f ca="1">'Solic. Contrato'!X72</f>
        <v/>
      </c>
      <c r="U75" s="386" t="str">
        <f ca="1">'Solic. Contrato'!Y72</f>
        <v/>
      </c>
      <c r="V75" s="386" t="str">
        <f ca="1">'Solic. Contrato'!Z72</f>
        <v/>
      </c>
      <c r="W75" s="386" t="str">
        <f ca="1">'Solic. Contrato'!AA72</f>
        <v/>
      </c>
      <c r="X75" s="386" t="str">
        <f ca="1">'Solic. Contrato'!AB72</f>
        <v/>
      </c>
      <c r="Y75" s="386" t="str">
        <f ca="1">'Solic. Contrato'!AC72</f>
        <v/>
      </c>
      <c r="Z75" s="386" t="str">
        <f ca="1">'Solic. Contrato'!AD72</f>
        <v/>
      </c>
      <c r="AA75" s="386" t="str">
        <f ca="1">'Solic. Contrato'!AE72</f>
        <v/>
      </c>
      <c r="AB75" s="386" t="str">
        <f ca="1">'Solic. Contrato'!AF72</f>
        <v/>
      </c>
      <c r="AC75" s="386" t="str">
        <f ca="1">'Solic. Contrato'!AG72</f>
        <v/>
      </c>
      <c r="AD75" s="386" t="str">
        <f ca="1">'Solic. Contrato'!AH72</f>
        <v/>
      </c>
      <c r="AE75" s="386" t="str">
        <f ca="1">'Solic. Contrato'!AI72</f>
        <v/>
      </c>
      <c r="AF75" s="386" t="str">
        <f ca="1">'Solic. Contrato'!AJ72</f>
        <v/>
      </c>
      <c r="AG75" s="386" t="str">
        <f ca="1">'Solic. Contrato'!AK72</f>
        <v/>
      </c>
      <c r="AH75" s="317"/>
      <c r="AI75" s="318"/>
      <c r="AJ75" s="318"/>
      <c r="AK75" s="318"/>
      <c r="AL75" s="318"/>
      <c r="AM75"/>
      <c r="AN75"/>
      <c r="AO75"/>
      <c r="AP75"/>
      <c r="AQ75"/>
      <c r="AR75"/>
    </row>
    <row r="76" spans="1:44" ht="13.15" customHeight="1">
      <c r="A76" s="317"/>
      <c r="B76" s="380" t="str">
        <f ca="1">'Solic. Contrato'!B73</f>
        <v/>
      </c>
      <c r="C76" s="317" t="str">
        <f ca="1">'Solic. Contrato'!C73</f>
        <v/>
      </c>
      <c r="D76" s="891"/>
      <c r="E76" s="896"/>
      <c r="F76" s="929"/>
      <c r="G76" s="897"/>
      <c r="H76" s="388"/>
      <c r="I76" s="906"/>
      <c r="J76" s="935"/>
      <c r="K76" s="932"/>
      <c r="L76" s="915"/>
      <c r="M76" s="267" t="s">
        <v>91</v>
      </c>
      <c r="N76" s="389">
        <f ca="1">'Solic. Contrato'!R73</f>
        <v>0</v>
      </c>
      <c r="O76" s="389">
        <f ca="1">'Solic. Contrato'!S73</f>
        <v>0</v>
      </c>
      <c r="P76" s="389">
        <f ca="1">'Solic. Contrato'!T73</f>
        <v>0</v>
      </c>
      <c r="Q76" s="390">
        <f ca="1">'Solic. Contrato'!U73</f>
        <v>0</v>
      </c>
      <c r="R76" s="389">
        <f ca="1">'Solic. Contrato'!V73</f>
        <v>0</v>
      </c>
      <c r="S76" s="389">
        <f ca="1">'Solic. Contrato'!W73</f>
        <v>0</v>
      </c>
      <c r="T76" s="389">
        <f ca="1">'Solic. Contrato'!X73</f>
        <v>0</v>
      </c>
      <c r="U76" s="389">
        <f ca="1">'Solic. Contrato'!Y73</f>
        <v>0</v>
      </c>
      <c r="V76" s="389">
        <f ca="1">'Solic. Contrato'!Z73</f>
        <v>0</v>
      </c>
      <c r="W76" s="389">
        <f ca="1">'Solic. Contrato'!AA73</f>
        <v>0</v>
      </c>
      <c r="X76" s="389">
        <f ca="1">'Solic. Contrato'!AB73</f>
        <v>0</v>
      </c>
      <c r="Y76" s="389">
        <f ca="1">'Solic. Contrato'!AC73</f>
        <v>0</v>
      </c>
      <c r="Z76" s="389">
        <f ca="1">'Solic. Contrato'!AD73</f>
        <v>0</v>
      </c>
      <c r="AA76" s="389">
        <f ca="1">'Solic. Contrato'!AE73</f>
        <v>0</v>
      </c>
      <c r="AB76" s="389">
        <f ca="1">'Solic. Contrato'!AF73</f>
        <v>0</v>
      </c>
      <c r="AC76" s="389">
        <f ca="1">'Solic. Contrato'!AG73</f>
        <v>0</v>
      </c>
      <c r="AD76" s="389">
        <f ca="1">'Solic. Contrato'!AH73</f>
        <v>0</v>
      </c>
      <c r="AE76" s="389">
        <f ca="1">'Solic. Contrato'!AI73</f>
        <v>0</v>
      </c>
      <c r="AF76" s="389">
        <f ca="1">'Solic. Contrato'!AJ73</f>
        <v>0</v>
      </c>
      <c r="AG76" s="389">
        <f ca="1">'Solic. Contrato'!AK73</f>
        <v>0</v>
      </c>
      <c r="AH76" s="317"/>
      <c r="AI76" s="318"/>
      <c r="AJ76" s="318"/>
      <c r="AK76" s="318"/>
      <c r="AL76" s="318"/>
      <c r="AM76"/>
      <c r="AN76"/>
      <c r="AO76"/>
      <c r="AP76"/>
      <c r="AQ76"/>
      <c r="AR76"/>
    </row>
    <row r="77" spans="1:44" ht="13.15" customHeight="1">
      <c r="A77" s="317"/>
      <c r="B77" s="380"/>
      <c r="C77" s="317"/>
      <c r="D77" s="889" t="str">
        <f ca="1">'Solic. Contrato'!G74</f>
        <v/>
      </c>
      <c r="E77" s="892" t="str">
        <f ca="1">'Solic. Contrato'!H74</f>
        <v/>
      </c>
      <c r="F77" s="927"/>
      <c r="G77" s="893"/>
      <c r="H77" s="381">
        <f>'Solic. Contrato'!J74</f>
        <v>0</v>
      </c>
      <c r="I77" s="904" t="str">
        <f ca="1">'Solic. Contrato'!M74</f>
        <v/>
      </c>
      <c r="J77" s="933">
        <f ca="1">'Solic. Contrato'!N74</f>
        <v>0</v>
      </c>
      <c r="K77" s="930">
        <f ca="1">'Solic. Contrato'!O74</f>
        <v>0</v>
      </c>
      <c r="L77" s="913">
        <f t="shared" ref="L77" ca="1" si="34">J77*K77</f>
        <v>0</v>
      </c>
      <c r="M77" s="262" t="s">
        <v>89</v>
      </c>
      <c r="N77" s="382" t="str">
        <f ca="1">'Solic. Contrato'!R74</f>
        <v/>
      </c>
      <c r="O77" s="383" t="str">
        <f ca="1">'Solic. Contrato'!S74</f>
        <v/>
      </c>
      <c r="P77" s="383" t="str">
        <f ca="1">'Solic. Contrato'!T74</f>
        <v/>
      </c>
      <c r="Q77" s="384" t="str">
        <f ca="1">'Solic. Contrato'!U74</f>
        <v/>
      </c>
      <c r="R77" s="383" t="str">
        <f ca="1">'Solic. Contrato'!V74</f>
        <v/>
      </c>
      <c r="S77" s="383" t="str">
        <f ca="1">'Solic. Contrato'!W74</f>
        <v/>
      </c>
      <c r="T77" s="383" t="str">
        <f ca="1">'Solic. Contrato'!X74</f>
        <v/>
      </c>
      <c r="U77" s="383" t="str">
        <f ca="1">'Solic. Contrato'!Y74</f>
        <v/>
      </c>
      <c r="V77" s="383" t="str">
        <f ca="1">'Solic. Contrato'!Z74</f>
        <v/>
      </c>
      <c r="W77" s="383" t="str">
        <f ca="1">'Solic. Contrato'!AA74</f>
        <v/>
      </c>
      <c r="X77" s="383" t="str">
        <f ca="1">'Solic. Contrato'!AB74</f>
        <v/>
      </c>
      <c r="Y77" s="383" t="str">
        <f ca="1">'Solic. Contrato'!AC74</f>
        <v/>
      </c>
      <c r="Z77" s="383" t="str">
        <f ca="1">'Solic. Contrato'!AD74</f>
        <v/>
      </c>
      <c r="AA77" s="383" t="str">
        <f ca="1">'Solic. Contrato'!AE74</f>
        <v/>
      </c>
      <c r="AB77" s="383" t="str">
        <f ca="1">'Solic. Contrato'!AF74</f>
        <v/>
      </c>
      <c r="AC77" s="383" t="str">
        <f ca="1">'Solic. Contrato'!AG74</f>
        <v/>
      </c>
      <c r="AD77" s="383" t="str">
        <f ca="1">'Solic. Contrato'!AH74</f>
        <v/>
      </c>
      <c r="AE77" s="383" t="str">
        <f ca="1">'Solic. Contrato'!AI74</f>
        <v/>
      </c>
      <c r="AF77" s="383" t="str">
        <f ca="1">'Solic. Contrato'!AJ74</f>
        <v/>
      </c>
      <c r="AG77" s="383" t="str">
        <f ca="1">'Solic. Contrato'!AK74</f>
        <v/>
      </c>
      <c r="AH77" s="317"/>
      <c r="AI77" s="318"/>
      <c r="AJ77" s="318"/>
      <c r="AK77" s="318"/>
      <c r="AL77" s="318"/>
      <c r="AM77"/>
      <c r="AN77"/>
      <c r="AO77"/>
      <c r="AP77"/>
      <c r="AQ77"/>
      <c r="AR77"/>
    </row>
    <row r="78" spans="1:44" ht="13.15" customHeight="1">
      <c r="A78" s="317"/>
      <c r="B78" s="380">
        <f ca="1">'Solic. Contrato'!B75</f>
        <v>0</v>
      </c>
      <c r="C78" s="317"/>
      <c r="D78" s="890"/>
      <c r="E78" s="894"/>
      <c r="F78" s="928"/>
      <c r="G78" s="895"/>
      <c r="H78" s="385"/>
      <c r="I78" s="905"/>
      <c r="J78" s="934"/>
      <c r="K78" s="931"/>
      <c r="L78" s="914"/>
      <c r="M78" s="265" t="s">
        <v>90</v>
      </c>
      <c r="N78" s="386" t="str">
        <f ca="1">'Solic. Contrato'!R75</f>
        <v/>
      </c>
      <c r="O78" s="386" t="str">
        <f ca="1">'Solic. Contrato'!S75</f>
        <v/>
      </c>
      <c r="P78" s="386" t="str">
        <f ca="1">'Solic. Contrato'!T75</f>
        <v/>
      </c>
      <c r="Q78" s="387" t="str">
        <f ca="1">'Solic. Contrato'!U75</f>
        <v/>
      </c>
      <c r="R78" s="386" t="str">
        <f ca="1">'Solic. Contrato'!V75</f>
        <v/>
      </c>
      <c r="S78" s="386" t="str">
        <f ca="1">'Solic. Contrato'!W75</f>
        <v/>
      </c>
      <c r="T78" s="386" t="str">
        <f ca="1">'Solic. Contrato'!X75</f>
        <v/>
      </c>
      <c r="U78" s="386" t="str">
        <f ca="1">'Solic. Contrato'!Y75</f>
        <v/>
      </c>
      <c r="V78" s="386" t="str">
        <f ca="1">'Solic. Contrato'!Z75</f>
        <v/>
      </c>
      <c r="W78" s="386" t="str">
        <f ca="1">'Solic. Contrato'!AA75</f>
        <v/>
      </c>
      <c r="X78" s="386" t="str">
        <f ca="1">'Solic. Contrato'!AB75</f>
        <v/>
      </c>
      <c r="Y78" s="386" t="str">
        <f ca="1">'Solic. Contrato'!AC75</f>
        <v/>
      </c>
      <c r="Z78" s="386" t="str">
        <f ca="1">'Solic. Contrato'!AD75</f>
        <v/>
      </c>
      <c r="AA78" s="386" t="str">
        <f ca="1">'Solic. Contrato'!AE75</f>
        <v/>
      </c>
      <c r="AB78" s="386" t="str">
        <f ca="1">'Solic. Contrato'!AF75</f>
        <v/>
      </c>
      <c r="AC78" s="386" t="str">
        <f ca="1">'Solic. Contrato'!AG75</f>
        <v/>
      </c>
      <c r="AD78" s="386" t="str">
        <f ca="1">'Solic. Contrato'!AH75</f>
        <v/>
      </c>
      <c r="AE78" s="386" t="str">
        <f ca="1">'Solic. Contrato'!AI75</f>
        <v/>
      </c>
      <c r="AF78" s="386" t="str">
        <f ca="1">'Solic. Contrato'!AJ75</f>
        <v/>
      </c>
      <c r="AG78" s="386" t="str">
        <f ca="1">'Solic. Contrato'!AK75</f>
        <v/>
      </c>
      <c r="AH78" s="317"/>
      <c r="AI78" s="318"/>
      <c r="AJ78" s="318"/>
      <c r="AK78" s="318"/>
      <c r="AL78" s="318"/>
      <c r="AM78"/>
      <c r="AN78"/>
      <c r="AO78"/>
      <c r="AP78"/>
      <c r="AQ78"/>
      <c r="AR78"/>
    </row>
    <row r="79" spans="1:44" ht="13.15" customHeight="1">
      <c r="A79" s="317"/>
      <c r="B79" s="380" t="str">
        <f ca="1">'Solic. Contrato'!B76</f>
        <v/>
      </c>
      <c r="C79" s="317" t="str">
        <f ca="1">'Solic. Contrato'!C76</f>
        <v/>
      </c>
      <c r="D79" s="891"/>
      <c r="E79" s="896"/>
      <c r="F79" s="929"/>
      <c r="G79" s="897"/>
      <c r="H79" s="388"/>
      <c r="I79" s="906"/>
      <c r="J79" s="935"/>
      <c r="K79" s="932"/>
      <c r="L79" s="915"/>
      <c r="M79" s="267" t="s">
        <v>91</v>
      </c>
      <c r="N79" s="389">
        <f ca="1">'Solic. Contrato'!R76</f>
        <v>0</v>
      </c>
      <c r="O79" s="389">
        <f ca="1">'Solic. Contrato'!S76</f>
        <v>0</v>
      </c>
      <c r="P79" s="389">
        <f ca="1">'Solic. Contrato'!T76</f>
        <v>0</v>
      </c>
      <c r="Q79" s="390">
        <f ca="1">'Solic. Contrato'!U76</f>
        <v>0</v>
      </c>
      <c r="R79" s="389">
        <f ca="1">'Solic. Contrato'!V76</f>
        <v>0</v>
      </c>
      <c r="S79" s="389">
        <f ca="1">'Solic. Contrato'!W76</f>
        <v>0</v>
      </c>
      <c r="T79" s="389">
        <f ca="1">'Solic. Contrato'!X76</f>
        <v>0</v>
      </c>
      <c r="U79" s="389">
        <f ca="1">'Solic. Contrato'!Y76</f>
        <v>0</v>
      </c>
      <c r="V79" s="389">
        <f ca="1">'Solic. Contrato'!Z76</f>
        <v>0</v>
      </c>
      <c r="W79" s="389">
        <f ca="1">'Solic. Contrato'!AA76</f>
        <v>0</v>
      </c>
      <c r="X79" s="389">
        <f ca="1">'Solic. Contrato'!AB76</f>
        <v>0</v>
      </c>
      <c r="Y79" s="389">
        <f ca="1">'Solic. Contrato'!AC76</f>
        <v>0</v>
      </c>
      <c r="Z79" s="389">
        <f ca="1">'Solic. Contrato'!AD76</f>
        <v>0</v>
      </c>
      <c r="AA79" s="389">
        <f ca="1">'Solic. Contrato'!AE76</f>
        <v>0</v>
      </c>
      <c r="AB79" s="389">
        <f ca="1">'Solic. Contrato'!AF76</f>
        <v>0</v>
      </c>
      <c r="AC79" s="389">
        <f ca="1">'Solic. Contrato'!AG76</f>
        <v>0</v>
      </c>
      <c r="AD79" s="389">
        <f ca="1">'Solic. Contrato'!AH76</f>
        <v>0</v>
      </c>
      <c r="AE79" s="389">
        <f ca="1">'Solic. Contrato'!AI76</f>
        <v>0</v>
      </c>
      <c r="AF79" s="389">
        <f ca="1">'Solic. Contrato'!AJ76</f>
        <v>0</v>
      </c>
      <c r="AG79" s="389">
        <f ca="1">'Solic. Contrato'!AK76</f>
        <v>0</v>
      </c>
      <c r="AH79" s="317"/>
      <c r="AI79" s="318"/>
      <c r="AJ79" s="318"/>
      <c r="AK79" s="318"/>
      <c r="AL79" s="318"/>
      <c r="AM79"/>
      <c r="AN79"/>
      <c r="AO79"/>
      <c r="AP79"/>
      <c r="AQ79"/>
      <c r="AR79"/>
    </row>
    <row r="80" spans="1:44" ht="13.15" customHeight="1">
      <c r="A80" s="317"/>
      <c r="B80" s="380"/>
      <c r="C80" s="317"/>
      <c r="D80" s="889" t="str">
        <f ca="1">'Solic. Contrato'!G77</f>
        <v/>
      </c>
      <c r="E80" s="892" t="str">
        <f ca="1">'Solic. Contrato'!H77</f>
        <v/>
      </c>
      <c r="F80" s="927"/>
      <c r="G80" s="893"/>
      <c r="H80" s="381">
        <f>'Solic. Contrato'!J77</f>
        <v>0</v>
      </c>
      <c r="I80" s="904" t="str">
        <f ca="1">'Solic. Contrato'!M77</f>
        <v/>
      </c>
      <c r="J80" s="933">
        <f ca="1">'Solic. Contrato'!N77</f>
        <v>0</v>
      </c>
      <c r="K80" s="930">
        <f ca="1">'Solic. Contrato'!O77</f>
        <v>0</v>
      </c>
      <c r="L80" s="913">
        <f t="shared" ref="L80" ca="1" si="35">J80*K80</f>
        <v>0</v>
      </c>
      <c r="M80" s="262" t="s">
        <v>89</v>
      </c>
      <c r="N80" s="382" t="str">
        <f ca="1">'Solic. Contrato'!R77</f>
        <v/>
      </c>
      <c r="O80" s="383" t="str">
        <f ca="1">'Solic. Contrato'!S77</f>
        <v/>
      </c>
      <c r="P80" s="383" t="str">
        <f ca="1">'Solic. Contrato'!T77</f>
        <v/>
      </c>
      <c r="Q80" s="384" t="str">
        <f ca="1">'Solic. Contrato'!U77</f>
        <v/>
      </c>
      <c r="R80" s="383" t="str">
        <f ca="1">'Solic. Contrato'!V77</f>
        <v/>
      </c>
      <c r="S80" s="383" t="str">
        <f ca="1">'Solic. Contrato'!W77</f>
        <v/>
      </c>
      <c r="T80" s="383" t="str">
        <f ca="1">'Solic. Contrato'!X77</f>
        <v/>
      </c>
      <c r="U80" s="383" t="str">
        <f ca="1">'Solic. Contrato'!Y77</f>
        <v/>
      </c>
      <c r="V80" s="383" t="str">
        <f ca="1">'Solic. Contrato'!Z77</f>
        <v/>
      </c>
      <c r="W80" s="383" t="str">
        <f ca="1">'Solic. Contrato'!AA77</f>
        <v/>
      </c>
      <c r="X80" s="383" t="str">
        <f ca="1">'Solic. Contrato'!AB77</f>
        <v/>
      </c>
      <c r="Y80" s="383" t="str">
        <f ca="1">'Solic. Contrato'!AC77</f>
        <v/>
      </c>
      <c r="Z80" s="383" t="str">
        <f ca="1">'Solic. Contrato'!AD77</f>
        <v/>
      </c>
      <c r="AA80" s="383" t="str">
        <f ca="1">'Solic. Contrato'!AE77</f>
        <v/>
      </c>
      <c r="AB80" s="383" t="str">
        <f ca="1">'Solic. Contrato'!AF77</f>
        <v/>
      </c>
      <c r="AC80" s="383" t="str">
        <f ca="1">'Solic. Contrato'!AG77</f>
        <v/>
      </c>
      <c r="AD80" s="383" t="str">
        <f ca="1">'Solic. Contrato'!AH77</f>
        <v/>
      </c>
      <c r="AE80" s="383" t="str">
        <f ca="1">'Solic. Contrato'!AI77</f>
        <v/>
      </c>
      <c r="AF80" s="383" t="str">
        <f ca="1">'Solic. Contrato'!AJ77</f>
        <v/>
      </c>
      <c r="AG80" s="383" t="str">
        <f ca="1">'Solic. Contrato'!AK77</f>
        <v/>
      </c>
      <c r="AH80" s="317"/>
      <c r="AI80" s="318"/>
      <c r="AJ80" s="318"/>
      <c r="AK80" s="318"/>
      <c r="AL80" s="318"/>
      <c r="AM80"/>
      <c r="AN80"/>
      <c r="AO80"/>
      <c r="AP80"/>
      <c r="AQ80"/>
      <c r="AR80"/>
    </row>
    <row r="81" spans="1:44" ht="13.15" customHeight="1">
      <c r="A81" s="317"/>
      <c r="B81" s="380">
        <f ca="1">'Solic. Contrato'!B78</f>
        <v>0</v>
      </c>
      <c r="C81" s="317"/>
      <c r="D81" s="890"/>
      <c r="E81" s="894"/>
      <c r="F81" s="928"/>
      <c r="G81" s="895"/>
      <c r="H81" s="385"/>
      <c r="I81" s="905"/>
      <c r="J81" s="934"/>
      <c r="K81" s="931"/>
      <c r="L81" s="914"/>
      <c r="M81" s="265" t="s">
        <v>90</v>
      </c>
      <c r="N81" s="386" t="str">
        <f ca="1">'Solic. Contrato'!R78</f>
        <v/>
      </c>
      <c r="O81" s="386" t="str">
        <f ca="1">'Solic. Contrato'!S78</f>
        <v/>
      </c>
      <c r="P81" s="386" t="str">
        <f ca="1">'Solic. Contrato'!T78</f>
        <v/>
      </c>
      <c r="Q81" s="387" t="str">
        <f ca="1">'Solic. Contrato'!U78</f>
        <v/>
      </c>
      <c r="R81" s="386" t="str">
        <f ca="1">'Solic. Contrato'!V78</f>
        <v/>
      </c>
      <c r="S81" s="386" t="str">
        <f ca="1">'Solic. Contrato'!W78</f>
        <v/>
      </c>
      <c r="T81" s="386" t="str">
        <f ca="1">'Solic. Contrato'!X78</f>
        <v/>
      </c>
      <c r="U81" s="386" t="str">
        <f ca="1">'Solic. Contrato'!Y78</f>
        <v/>
      </c>
      <c r="V81" s="386" t="str">
        <f ca="1">'Solic. Contrato'!Z78</f>
        <v/>
      </c>
      <c r="W81" s="386" t="str">
        <f ca="1">'Solic. Contrato'!AA78</f>
        <v/>
      </c>
      <c r="X81" s="386" t="str">
        <f ca="1">'Solic. Contrato'!AB78</f>
        <v/>
      </c>
      <c r="Y81" s="386" t="str">
        <f ca="1">'Solic. Contrato'!AC78</f>
        <v/>
      </c>
      <c r="Z81" s="386" t="str">
        <f ca="1">'Solic. Contrato'!AD78</f>
        <v/>
      </c>
      <c r="AA81" s="386" t="str">
        <f ca="1">'Solic. Contrato'!AE78</f>
        <v/>
      </c>
      <c r="AB81" s="386" t="str">
        <f ca="1">'Solic. Contrato'!AF78</f>
        <v/>
      </c>
      <c r="AC81" s="386" t="str">
        <f ca="1">'Solic. Contrato'!AG78</f>
        <v/>
      </c>
      <c r="AD81" s="386" t="str">
        <f ca="1">'Solic. Contrato'!AH78</f>
        <v/>
      </c>
      <c r="AE81" s="386" t="str">
        <f ca="1">'Solic. Contrato'!AI78</f>
        <v/>
      </c>
      <c r="AF81" s="386" t="str">
        <f ca="1">'Solic. Contrato'!AJ78</f>
        <v/>
      </c>
      <c r="AG81" s="386" t="str">
        <f ca="1">'Solic. Contrato'!AK78</f>
        <v/>
      </c>
      <c r="AH81" s="317"/>
      <c r="AI81" s="318"/>
      <c r="AJ81" s="318"/>
      <c r="AK81" s="318"/>
      <c r="AL81" s="318"/>
      <c r="AM81"/>
      <c r="AN81"/>
      <c r="AO81"/>
      <c r="AP81"/>
      <c r="AQ81"/>
      <c r="AR81"/>
    </row>
    <row r="82" spans="1:44" ht="13.15" customHeight="1">
      <c r="A82" s="317"/>
      <c r="B82" s="380" t="str">
        <f ca="1">'Solic. Contrato'!B79</f>
        <v/>
      </c>
      <c r="C82" s="317" t="str">
        <f ca="1">'Solic. Contrato'!C79</f>
        <v/>
      </c>
      <c r="D82" s="891"/>
      <c r="E82" s="896"/>
      <c r="F82" s="929"/>
      <c r="G82" s="897"/>
      <c r="H82" s="388"/>
      <c r="I82" s="906"/>
      <c r="J82" s="935"/>
      <c r="K82" s="932"/>
      <c r="L82" s="915"/>
      <c r="M82" s="267" t="s">
        <v>91</v>
      </c>
      <c r="N82" s="389">
        <f ca="1">'Solic. Contrato'!R79</f>
        <v>0</v>
      </c>
      <c r="O82" s="389">
        <f ca="1">'Solic. Contrato'!S79</f>
        <v>0</v>
      </c>
      <c r="P82" s="389">
        <f ca="1">'Solic. Contrato'!T79</f>
        <v>0</v>
      </c>
      <c r="Q82" s="390">
        <f ca="1">'Solic. Contrato'!U79</f>
        <v>0</v>
      </c>
      <c r="R82" s="389">
        <f ca="1">'Solic. Contrato'!V79</f>
        <v>0</v>
      </c>
      <c r="S82" s="389">
        <f ca="1">'Solic. Contrato'!W79</f>
        <v>0</v>
      </c>
      <c r="T82" s="389">
        <f ca="1">'Solic. Contrato'!X79</f>
        <v>0</v>
      </c>
      <c r="U82" s="389">
        <f ca="1">'Solic. Contrato'!Y79</f>
        <v>0</v>
      </c>
      <c r="V82" s="389">
        <f ca="1">'Solic. Contrato'!Z79</f>
        <v>0</v>
      </c>
      <c r="W82" s="389">
        <f ca="1">'Solic. Contrato'!AA79</f>
        <v>0</v>
      </c>
      <c r="X82" s="389">
        <f ca="1">'Solic. Contrato'!AB79</f>
        <v>0</v>
      </c>
      <c r="Y82" s="389">
        <f ca="1">'Solic. Contrato'!AC79</f>
        <v>0</v>
      </c>
      <c r="Z82" s="389">
        <f ca="1">'Solic. Contrato'!AD79</f>
        <v>0</v>
      </c>
      <c r="AA82" s="389">
        <f ca="1">'Solic. Contrato'!AE79</f>
        <v>0</v>
      </c>
      <c r="AB82" s="389">
        <f ca="1">'Solic. Contrato'!AF79</f>
        <v>0</v>
      </c>
      <c r="AC82" s="389">
        <f ca="1">'Solic. Contrato'!AG79</f>
        <v>0</v>
      </c>
      <c r="AD82" s="389">
        <f ca="1">'Solic. Contrato'!AH79</f>
        <v>0</v>
      </c>
      <c r="AE82" s="389">
        <f ca="1">'Solic. Contrato'!AI79</f>
        <v>0</v>
      </c>
      <c r="AF82" s="389">
        <f ca="1">'Solic. Contrato'!AJ79</f>
        <v>0</v>
      </c>
      <c r="AG82" s="389">
        <f ca="1">'Solic. Contrato'!AK79</f>
        <v>0</v>
      </c>
      <c r="AH82" s="317"/>
      <c r="AI82" s="318"/>
      <c r="AJ82" s="318"/>
      <c r="AK82" s="318"/>
      <c r="AL82" s="318"/>
      <c r="AM82"/>
      <c r="AN82"/>
      <c r="AO82"/>
      <c r="AP82"/>
      <c r="AQ82"/>
      <c r="AR82"/>
    </row>
    <row r="83" spans="1:44" ht="13.15" customHeight="1">
      <c r="A83" s="317"/>
      <c r="B83" s="380"/>
      <c r="C83" s="317"/>
      <c r="D83" s="889" t="str">
        <f ca="1">'Solic. Contrato'!G80</f>
        <v/>
      </c>
      <c r="E83" s="892" t="str">
        <f ca="1">'Solic. Contrato'!H80</f>
        <v/>
      </c>
      <c r="F83" s="927"/>
      <c r="G83" s="893"/>
      <c r="H83" s="381">
        <f>'Solic. Contrato'!J80</f>
        <v>0</v>
      </c>
      <c r="I83" s="904" t="str">
        <f ca="1">'Solic. Contrato'!M80</f>
        <v/>
      </c>
      <c r="J83" s="933">
        <f ca="1">'Solic. Contrato'!N80</f>
        <v>0</v>
      </c>
      <c r="K83" s="930">
        <f ca="1">'Solic. Contrato'!O80</f>
        <v>0</v>
      </c>
      <c r="L83" s="913">
        <f t="shared" ref="L83" ca="1" si="36">J83*K83</f>
        <v>0</v>
      </c>
      <c r="M83" s="262" t="s">
        <v>89</v>
      </c>
      <c r="N83" s="382" t="str">
        <f ca="1">'Solic. Contrato'!R80</f>
        <v/>
      </c>
      <c r="O83" s="383" t="str">
        <f ca="1">'Solic. Contrato'!S80</f>
        <v/>
      </c>
      <c r="P83" s="383" t="str">
        <f ca="1">'Solic. Contrato'!T80</f>
        <v/>
      </c>
      <c r="Q83" s="384" t="str">
        <f ca="1">'Solic. Contrato'!U80</f>
        <v/>
      </c>
      <c r="R83" s="383" t="str">
        <f ca="1">'Solic. Contrato'!V80</f>
        <v/>
      </c>
      <c r="S83" s="383" t="str">
        <f ca="1">'Solic. Contrato'!W80</f>
        <v/>
      </c>
      <c r="T83" s="383" t="str">
        <f ca="1">'Solic. Contrato'!X80</f>
        <v/>
      </c>
      <c r="U83" s="383" t="str">
        <f ca="1">'Solic. Contrato'!Y80</f>
        <v/>
      </c>
      <c r="V83" s="383" t="str">
        <f ca="1">'Solic. Contrato'!Z80</f>
        <v/>
      </c>
      <c r="W83" s="383" t="str">
        <f ca="1">'Solic. Contrato'!AA80</f>
        <v/>
      </c>
      <c r="X83" s="383" t="str">
        <f ca="1">'Solic. Contrato'!AB80</f>
        <v/>
      </c>
      <c r="Y83" s="383" t="str">
        <f ca="1">'Solic. Contrato'!AC80</f>
        <v/>
      </c>
      <c r="Z83" s="383" t="str">
        <f ca="1">'Solic. Contrato'!AD80</f>
        <v/>
      </c>
      <c r="AA83" s="383" t="str">
        <f ca="1">'Solic. Contrato'!AE80</f>
        <v/>
      </c>
      <c r="AB83" s="383" t="str">
        <f ca="1">'Solic. Contrato'!AF80</f>
        <v/>
      </c>
      <c r="AC83" s="383" t="str">
        <f ca="1">'Solic. Contrato'!AG80</f>
        <v/>
      </c>
      <c r="AD83" s="383" t="str">
        <f ca="1">'Solic. Contrato'!AH80</f>
        <v/>
      </c>
      <c r="AE83" s="383" t="str">
        <f ca="1">'Solic. Contrato'!AI80</f>
        <v/>
      </c>
      <c r="AF83" s="383" t="str">
        <f ca="1">'Solic. Contrato'!AJ80</f>
        <v/>
      </c>
      <c r="AG83" s="383" t="str">
        <f ca="1">'Solic. Contrato'!AK80</f>
        <v/>
      </c>
      <c r="AH83" s="317"/>
      <c r="AI83" s="318"/>
      <c r="AJ83" s="318"/>
      <c r="AK83" s="318"/>
      <c r="AL83" s="318"/>
      <c r="AM83"/>
      <c r="AN83"/>
      <c r="AO83"/>
      <c r="AP83"/>
      <c r="AQ83"/>
      <c r="AR83"/>
    </row>
    <row r="84" spans="1:44" ht="13.15" customHeight="1">
      <c r="A84" s="317"/>
      <c r="B84" s="380">
        <f ca="1">'Solic. Contrato'!B81</f>
        <v>0</v>
      </c>
      <c r="C84" s="317"/>
      <c r="D84" s="890"/>
      <c r="E84" s="894"/>
      <c r="F84" s="928"/>
      <c r="G84" s="895"/>
      <c r="H84" s="385"/>
      <c r="I84" s="905"/>
      <c r="J84" s="934"/>
      <c r="K84" s="931"/>
      <c r="L84" s="914"/>
      <c r="M84" s="265" t="s">
        <v>90</v>
      </c>
      <c r="N84" s="386" t="str">
        <f ca="1">'Solic. Contrato'!R81</f>
        <v/>
      </c>
      <c r="O84" s="386" t="str">
        <f ca="1">'Solic. Contrato'!S81</f>
        <v/>
      </c>
      <c r="P84" s="386" t="str">
        <f ca="1">'Solic. Contrato'!T81</f>
        <v/>
      </c>
      <c r="Q84" s="387" t="str">
        <f ca="1">'Solic. Contrato'!U81</f>
        <v/>
      </c>
      <c r="R84" s="386" t="str">
        <f ca="1">'Solic. Contrato'!V81</f>
        <v/>
      </c>
      <c r="S84" s="386" t="str">
        <f ca="1">'Solic. Contrato'!W81</f>
        <v/>
      </c>
      <c r="T84" s="386" t="str">
        <f ca="1">'Solic. Contrato'!X81</f>
        <v/>
      </c>
      <c r="U84" s="386" t="str">
        <f ca="1">'Solic. Contrato'!Y81</f>
        <v/>
      </c>
      <c r="V84" s="386" t="str">
        <f ca="1">'Solic. Contrato'!Z81</f>
        <v/>
      </c>
      <c r="W84" s="386" t="str">
        <f ca="1">'Solic. Contrato'!AA81</f>
        <v/>
      </c>
      <c r="X84" s="386" t="str">
        <f ca="1">'Solic. Contrato'!AB81</f>
        <v/>
      </c>
      <c r="Y84" s="386" t="str">
        <f ca="1">'Solic. Contrato'!AC81</f>
        <v/>
      </c>
      <c r="Z84" s="386" t="str">
        <f ca="1">'Solic. Contrato'!AD81</f>
        <v/>
      </c>
      <c r="AA84" s="386" t="str">
        <f ca="1">'Solic. Contrato'!AE81</f>
        <v/>
      </c>
      <c r="AB84" s="386" t="str">
        <f ca="1">'Solic. Contrato'!AF81</f>
        <v/>
      </c>
      <c r="AC84" s="386" t="str">
        <f ca="1">'Solic. Contrato'!AG81</f>
        <v/>
      </c>
      <c r="AD84" s="386" t="str">
        <f ca="1">'Solic. Contrato'!AH81</f>
        <v/>
      </c>
      <c r="AE84" s="386" t="str">
        <f ca="1">'Solic. Contrato'!AI81</f>
        <v/>
      </c>
      <c r="AF84" s="386" t="str">
        <f ca="1">'Solic. Contrato'!AJ81</f>
        <v/>
      </c>
      <c r="AG84" s="386" t="str">
        <f ca="1">'Solic. Contrato'!AK81</f>
        <v/>
      </c>
      <c r="AH84" s="317"/>
      <c r="AI84" s="318"/>
      <c r="AJ84" s="318"/>
      <c r="AK84" s="318"/>
      <c r="AL84" s="318"/>
      <c r="AM84"/>
      <c r="AN84"/>
      <c r="AO84"/>
      <c r="AP84"/>
      <c r="AQ84"/>
      <c r="AR84"/>
    </row>
    <row r="85" spans="1:44" ht="13.15" customHeight="1">
      <c r="A85" s="317"/>
      <c r="B85" s="380" t="str">
        <f ca="1">'Solic. Contrato'!B82</f>
        <v/>
      </c>
      <c r="C85" s="317" t="str">
        <f ca="1">'Solic. Contrato'!C82</f>
        <v/>
      </c>
      <c r="D85" s="891"/>
      <c r="E85" s="896"/>
      <c r="F85" s="929"/>
      <c r="G85" s="897"/>
      <c r="H85" s="388"/>
      <c r="I85" s="906"/>
      <c r="J85" s="935"/>
      <c r="K85" s="932"/>
      <c r="L85" s="915"/>
      <c r="M85" s="267" t="s">
        <v>91</v>
      </c>
      <c r="N85" s="389">
        <f ca="1">'Solic. Contrato'!R82</f>
        <v>0</v>
      </c>
      <c r="O85" s="389">
        <f ca="1">'Solic. Contrato'!S82</f>
        <v>0</v>
      </c>
      <c r="P85" s="389">
        <f ca="1">'Solic. Contrato'!T82</f>
        <v>0</v>
      </c>
      <c r="Q85" s="390">
        <f ca="1">'Solic. Contrato'!U82</f>
        <v>0</v>
      </c>
      <c r="R85" s="389">
        <f ca="1">'Solic. Contrato'!V82</f>
        <v>0</v>
      </c>
      <c r="S85" s="389">
        <f ca="1">'Solic. Contrato'!W82</f>
        <v>0</v>
      </c>
      <c r="T85" s="389">
        <f ca="1">'Solic. Contrato'!X82</f>
        <v>0</v>
      </c>
      <c r="U85" s="389">
        <f ca="1">'Solic. Contrato'!Y82</f>
        <v>0</v>
      </c>
      <c r="V85" s="389">
        <f ca="1">'Solic. Contrato'!Z82</f>
        <v>0</v>
      </c>
      <c r="W85" s="389">
        <f ca="1">'Solic. Contrato'!AA82</f>
        <v>0</v>
      </c>
      <c r="X85" s="389">
        <f ca="1">'Solic. Contrato'!AB82</f>
        <v>0</v>
      </c>
      <c r="Y85" s="389">
        <f ca="1">'Solic. Contrato'!AC82</f>
        <v>0</v>
      </c>
      <c r="Z85" s="389">
        <f ca="1">'Solic. Contrato'!AD82</f>
        <v>0</v>
      </c>
      <c r="AA85" s="389">
        <f ca="1">'Solic. Contrato'!AE82</f>
        <v>0</v>
      </c>
      <c r="AB85" s="389">
        <f ca="1">'Solic. Contrato'!AF82</f>
        <v>0</v>
      </c>
      <c r="AC85" s="389">
        <f ca="1">'Solic. Contrato'!AG82</f>
        <v>0</v>
      </c>
      <c r="AD85" s="389">
        <f ca="1">'Solic. Contrato'!AH82</f>
        <v>0</v>
      </c>
      <c r="AE85" s="389">
        <f ca="1">'Solic. Contrato'!AI82</f>
        <v>0</v>
      </c>
      <c r="AF85" s="389">
        <f ca="1">'Solic. Contrato'!AJ82</f>
        <v>0</v>
      </c>
      <c r="AG85" s="389">
        <f ca="1">'Solic. Contrato'!AK82</f>
        <v>0</v>
      </c>
      <c r="AH85" s="317"/>
      <c r="AI85" s="318"/>
      <c r="AJ85" s="318"/>
      <c r="AK85" s="318"/>
      <c r="AL85" s="318"/>
      <c r="AM85"/>
      <c r="AN85"/>
      <c r="AO85"/>
      <c r="AP85"/>
      <c r="AQ85"/>
      <c r="AR85"/>
    </row>
    <row r="86" spans="1:44" ht="13.15" customHeight="1">
      <c r="A86" s="317"/>
      <c r="B86" s="380"/>
      <c r="C86" s="317"/>
      <c r="D86" s="889" t="str">
        <f ca="1">'Solic. Contrato'!G83</f>
        <v/>
      </c>
      <c r="E86" s="892" t="str">
        <f ca="1">'Solic. Contrato'!H83</f>
        <v/>
      </c>
      <c r="F86" s="927"/>
      <c r="G86" s="893"/>
      <c r="H86" s="381">
        <f>'Solic. Contrato'!J83</f>
        <v>0</v>
      </c>
      <c r="I86" s="904" t="str">
        <f ca="1">'Solic. Contrato'!M83</f>
        <v/>
      </c>
      <c r="J86" s="933">
        <f ca="1">'Solic. Contrato'!N83</f>
        <v>0</v>
      </c>
      <c r="K86" s="930">
        <f ca="1">'Solic. Contrato'!O83</f>
        <v>0</v>
      </c>
      <c r="L86" s="913">
        <f t="shared" ref="L86" ca="1" si="37">J86*K86</f>
        <v>0</v>
      </c>
      <c r="M86" s="262" t="s">
        <v>89</v>
      </c>
      <c r="N86" s="382" t="str">
        <f ca="1">'Solic. Contrato'!R83</f>
        <v/>
      </c>
      <c r="O86" s="383" t="str">
        <f ca="1">'Solic. Contrato'!S83</f>
        <v/>
      </c>
      <c r="P86" s="383" t="str">
        <f ca="1">'Solic. Contrato'!T83</f>
        <v/>
      </c>
      <c r="Q86" s="384" t="str">
        <f ca="1">'Solic. Contrato'!U83</f>
        <v/>
      </c>
      <c r="R86" s="383" t="str">
        <f ca="1">'Solic. Contrato'!V83</f>
        <v/>
      </c>
      <c r="S86" s="383" t="str">
        <f ca="1">'Solic. Contrato'!W83</f>
        <v/>
      </c>
      <c r="T86" s="383" t="str">
        <f ca="1">'Solic. Contrato'!X83</f>
        <v/>
      </c>
      <c r="U86" s="383" t="str">
        <f ca="1">'Solic. Contrato'!Y83</f>
        <v/>
      </c>
      <c r="V86" s="383" t="str">
        <f ca="1">'Solic. Contrato'!Z83</f>
        <v/>
      </c>
      <c r="W86" s="383" t="str">
        <f ca="1">'Solic. Contrato'!AA83</f>
        <v/>
      </c>
      <c r="X86" s="383" t="str">
        <f ca="1">'Solic. Contrato'!AB83</f>
        <v/>
      </c>
      <c r="Y86" s="383" t="str">
        <f ca="1">'Solic. Contrato'!AC83</f>
        <v/>
      </c>
      <c r="Z86" s="383" t="str">
        <f ca="1">'Solic. Contrato'!AD83</f>
        <v/>
      </c>
      <c r="AA86" s="383" t="str">
        <f ca="1">'Solic. Contrato'!AE83</f>
        <v/>
      </c>
      <c r="AB86" s="383" t="str">
        <f ca="1">'Solic. Contrato'!AF83</f>
        <v/>
      </c>
      <c r="AC86" s="383" t="str">
        <f ca="1">'Solic. Contrato'!AG83</f>
        <v/>
      </c>
      <c r="AD86" s="383" t="str">
        <f ca="1">'Solic. Contrato'!AH83</f>
        <v/>
      </c>
      <c r="AE86" s="383" t="str">
        <f ca="1">'Solic. Contrato'!AI83</f>
        <v/>
      </c>
      <c r="AF86" s="383" t="str">
        <f ca="1">'Solic. Contrato'!AJ83</f>
        <v/>
      </c>
      <c r="AG86" s="383" t="str">
        <f ca="1">'Solic. Contrato'!AK83</f>
        <v/>
      </c>
      <c r="AH86" s="317"/>
      <c r="AI86" s="318"/>
      <c r="AJ86" s="318"/>
      <c r="AK86" s="318"/>
      <c r="AL86" s="318"/>
      <c r="AM86"/>
      <c r="AN86"/>
      <c r="AO86"/>
      <c r="AP86"/>
      <c r="AQ86"/>
      <c r="AR86"/>
    </row>
    <row r="87" spans="1:44" ht="13.15" customHeight="1">
      <c r="A87" s="317"/>
      <c r="B87" s="380">
        <f ca="1">'Solic. Contrato'!B84</f>
        <v>0</v>
      </c>
      <c r="C87" s="317"/>
      <c r="D87" s="890"/>
      <c r="E87" s="894"/>
      <c r="F87" s="928"/>
      <c r="G87" s="895"/>
      <c r="H87" s="385"/>
      <c r="I87" s="905"/>
      <c r="J87" s="934"/>
      <c r="K87" s="931"/>
      <c r="L87" s="914"/>
      <c r="M87" s="265" t="s">
        <v>90</v>
      </c>
      <c r="N87" s="386" t="str">
        <f ca="1">'Solic. Contrato'!R84</f>
        <v/>
      </c>
      <c r="O87" s="386" t="str">
        <f ca="1">'Solic. Contrato'!S84</f>
        <v/>
      </c>
      <c r="P87" s="386" t="str">
        <f ca="1">'Solic. Contrato'!T84</f>
        <v/>
      </c>
      <c r="Q87" s="387" t="str">
        <f ca="1">'Solic. Contrato'!U84</f>
        <v/>
      </c>
      <c r="R87" s="386" t="str">
        <f ca="1">'Solic. Contrato'!V84</f>
        <v/>
      </c>
      <c r="S87" s="386" t="str">
        <f ca="1">'Solic. Contrato'!W84</f>
        <v/>
      </c>
      <c r="T87" s="386" t="str">
        <f ca="1">'Solic. Contrato'!X84</f>
        <v/>
      </c>
      <c r="U87" s="386" t="str">
        <f ca="1">'Solic. Contrato'!Y84</f>
        <v/>
      </c>
      <c r="V87" s="386" t="str">
        <f ca="1">'Solic. Contrato'!Z84</f>
        <v/>
      </c>
      <c r="W87" s="386" t="str">
        <f ca="1">'Solic. Contrato'!AA84</f>
        <v/>
      </c>
      <c r="X87" s="386" t="str">
        <f ca="1">'Solic. Contrato'!AB84</f>
        <v/>
      </c>
      <c r="Y87" s="386" t="str">
        <f ca="1">'Solic. Contrato'!AC84</f>
        <v/>
      </c>
      <c r="Z87" s="386" t="str">
        <f ca="1">'Solic. Contrato'!AD84</f>
        <v/>
      </c>
      <c r="AA87" s="386" t="str">
        <f ca="1">'Solic. Contrato'!AE84</f>
        <v/>
      </c>
      <c r="AB87" s="386" t="str">
        <f ca="1">'Solic. Contrato'!AF84</f>
        <v/>
      </c>
      <c r="AC87" s="386" t="str">
        <f ca="1">'Solic. Contrato'!AG84</f>
        <v/>
      </c>
      <c r="AD87" s="386" t="str">
        <f ca="1">'Solic. Contrato'!AH84</f>
        <v/>
      </c>
      <c r="AE87" s="386" t="str">
        <f ca="1">'Solic. Contrato'!AI84</f>
        <v/>
      </c>
      <c r="AF87" s="386" t="str">
        <f ca="1">'Solic. Contrato'!AJ84</f>
        <v/>
      </c>
      <c r="AG87" s="386" t="str">
        <f ca="1">'Solic. Contrato'!AK84</f>
        <v/>
      </c>
      <c r="AH87" s="317"/>
      <c r="AI87" s="318"/>
      <c r="AJ87" s="318"/>
      <c r="AK87" s="318"/>
      <c r="AL87" s="318"/>
      <c r="AM87"/>
      <c r="AN87"/>
      <c r="AO87"/>
      <c r="AP87"/>
      <c r="AQ87"/>
      <c r="AR87"/>
    </row>
    <row r="88" spans="1:44" ht="13.15" customHeight="1">
      <c r="A88" s="317"/>
      <c r="B88" s="380" t="str">
        <f ca="1">'Solic. Contrato'!B85</f>
        <v/>
      </c>
      <c r="C88" s="317" t="str">
        <f ca="1">'Solic. Contrato'!C85</f>
        <v/>
      </c>
      <c r="D88" s="891"/>
      <c r="E88" s="896"/>
      <c r="F88" s="929"/>
      <c r="G88" s="897"/>
      <c r="H88" s="388"/>
      <c r="I88" s="906"/>
      <c r="J88" s="935"/>
      <c r="K88" s="932"/>
      <c r="L88" s="915"/>
      <c r="M88" s="267" t="s">
        <v>91</v>
      </c>
      <c r="N88" s="389">
        <f ca="1">'Solic. Contrato'!R85</f>
        <v>0</v>
      </c>
      <c r="O88" s="389">
        <f ca="1">'Solic. Contrato'!S85</f>
        <v>0</v>
      </c>
      <c r="P88" s="389">
        <f ca="1">'Solic. Contrato'!T85</f>
        <v>0</v>
      </c>
      <c r="Q88" s="390">
        <f ca="1">'Solic. Contrato'!U85</f>
        <v>0</v>
      </c>
      <c r="R88" s="389">
        <f ca="1">'Solic. Contrato'!V85</f>
        <v>0</v>
      </c>
      <c r="S88" s="389">
        <f ca="1">'Solic. Contrato'!W85</f>
        <v>0</v>
      </c>
      <c r="T88" s="389">
        <f ca="1">'Solic. Contrato'!X85</f>
        <v>0</v>
      </c>
      <c r="U88" s="389">
        <f ca="1">'Solic. Contrato'!Y85</f>
        <v>0</v>
      </c>
      <c r="V88" s="389">
        <f ca="1">'Solic. Contrato'!Z85</f>
        <v>0</v>
      </c>
      <c r="W88" s="389">
        <f ca="1">'Solic. Contrato'!AA85</f>
        <v>0</v>
      </c>
      <c r="X88" s="389">
        <f ca="1">'Solic. Contrato'!AB85</f>
        <v>0</v>
      </c>
      <c r="Y88" s="389">
        <f ca="1">'Solic. Contrato'!AC85</f>
        <v>0</v>
      </c>
      <c r="Z88" s="389">
        <f ca="1">'Solic. Contrato'!AD85</f>
        <v>0</v>
      </c>
      <c r="AA88" s="389">
        <f ca="1">'Solic. Contrato'!AE85</f>
        <v>0</v>
      </c>
      <c r="AB88" s="389">
        <f ca="1">'Solic. Contrato'!AF85</f>
        <v>0</v>
      </c>
      <c r="AC88" s="389">
        <f ca="1">'Solic. Contrato'!AG85</f>
        <v>0</v>
      </c>
      <c r="AD88" s="389">
        <f ca="1">'Solic. Contrato'!AH85</f>
        <v>0</v>
      </c>
      <c r="AE88" s="389">
        <f ca="1">'Solic. Contrato'!AI85</f>
        <v>0</v>
      </c>
      <c r="AF88" s="389">
        <f ca="1">'Solic. Contrato'!AJ85</f>
        <v>0</v>
      </c>
      <c r="AG88" s="389">
        <f ca="1">'Solic. Contrato'!AK85</f>
        <v>0</v>
      </c>
      <c r="AH88" s="317"/>
      <c r="AI88" s="318"/>
      <c r="AJ88" s="318"/>
      <c r="AK88" s="318"/>
      <c r="AL88" s="318"/>
      <c r="AM88"/>
      <c r="AN88"/>
      <c r="AO88"/>
      <c r="AP88"/>
      <c r="AQ88"/>
      <c r="AR88"/>
    </row>
    <row r="89" spans="1:44" ht="13.15" customHeight="1">
      <c r="A89" s="317"/>
      <c r="B89" s="380"/>
      <c r="C89" s="317"/>
      <c r="D89" s="889" t="str">
        <f ca="1">'Solic. Contrato'!G86</f>
        <v/>
      </c>
      <c r="E89" s="892" t="str">
        <f ca="1">'Solic. Contrato'!H86</f>
        <v/>
      </c>
      <c r="F89" s="927"/>
      <c r="G89" s="893"/>
      <c r="H89" s="381">
        <f>'Solic. Contrato'!J86</f>
        <v>0</v>
      </c>
      <c r="I89" s="904" t="str">
        <f ca="1">'Solic. Contrato'!M86</f>
        <v/>
      </c>
      <c r="J89" s="933">
        <f ca="1">'Solic. Contrato'!N86</f>
        <v>0</v>
      </c>
      <c r="K89" s="930">
        <f ca="1">'Solic. Contrato'!O86</f>
        <v>0</v>
      </c>
      <c r="L89" s="913">
        <f t="shared" ref="L89" ca="1" si="38">J89*K89</f>
        <v>0</v>
      </c>
      <c r="M89" s="262" t="s">
        <v>89</v>
      </c>
      <c r="N89" s="382" t="str">
        <f ca="1">'Solic. Contrato'!R86</f>
        <v/>
      </c>
      <c r="O89" s="383" t="str">
        <f ca="1">'Solic. Contrato'!S86</f>
        <v/>
      </c>
      <c r="P89" s="383" t="str">
        <f ca="1">'Solic. Contrato'!T86</f>
        <v/>
      </c>
      <c r="Q89" s="384" t="str">
        <f ca="1">'Solic. Contrato'!U86</f>
        <v/>
      </c>
      <c r="R89" s="383" t="str">
        <f ca="1">'Solic. Contrato'!V86</f>
        <v/>
      </c>
      <c r="S89" s="383" t="str">
        <f ca="1">'Solic. Contrato'!W86</f>
        <v/>
      </c>
      <c r="T89" s="383" t="str">
        <f ca="1">'Solic. Contrato'!X86</f>
        <v/>
      </c>
      <c r="U89" s="383" t="str">
        <f ca="1">'Solic. Contrato'!Y86</f>
        <v/>
      </c>
      <c r="V89" s="383" t="str">
        <f ca="1">'Solic. Contrato'!Z86</f>
        <v/>
      </c>
      <c r="W89" s="383" t="str">
        <f ca="1">'Solic. Contrato'!AA86</f>
        <v/>
      </c>
      <c r="X89" s="383" t="str">
        <f ca="1">'Solic. Contrato'!AB86</f>
        <v/>
      </c>
      <c r="Y89" s="383" t="str">
        <f ca="1">'Solic. Contrato'!AC86</f>
        <v/>
      </c>
      <c r="Z89" s="383" t="str">
        <f ca="1">'Solic. Contrato'!AD86</f>
        <v/>
      </c>
      <c r="AA89" s="383" t="str">
        <f ca="1">'Solic. Contrato'!AE86</f>
        <v/>
      </c>
      <c r="AB89" s="383" t="str">
        <f ca="1">'Solic. Contrato'!AF86</f>
        <v/>
      </c>
      <c r="AC89" s="383" t="str">
        <f ca="1">'Solic. Contrato'!AG86</f>
        <v/>
      </c>
      <c r="AD89" s="383" t="str">
        <f ca="1">'Solic. Contrato'!AH86</f>
        <v/>
      </c>
      <c r="AE89" s="383" t="str">
        <f ca="1">'Solic. Contrato'!AI86</f>
        <v/>
      </c>
      <c r="AF89" s="383" t="str">
        <f ca="1">'Solic. Contrato'!AJ86</f>
        <v/>
      </c>
      <c r="AG89" s="383" t="str">
        <f ca="1">'Solic. Contrato'!AK86</f>
        <v/>
      </c>
      <c r="AH89" s="317"/>
      <c r="AI89" s="318"/>
      <c r="AJ89" s="318"/>
      <c r="AK89" s="318"/>
      <c r="AL89" s="318"/>
      <c r="AM89"/>
      <c r="AN89"/>
      <c r="AO89"/>
      <c r="AP89"/>
      <c r="AQ89"/>
      <c r="AR89"/>
    </row>
    <row r="90" spans="1:44" ht="13.15" customHeight="1">
      <c r="A90" s="317"/>
      <c r="B90" s="380">
        <f ca="1">'Solic. Contrato'!B87</f>
        <v>0</v>
      </c>
      <c r="C90" s="317"/>
      <c r="D90" s="890"/>
      <c r="E90" s="894"/>
      <c r="F90" s="928"/>
      <c r="G90" s="895"/>
      <c r="H90" s="385"/>
      <c r="I90" s="905"/>
      <c r="J90" s="934"/>
      <c r="K90" s="931"/>
      <c r="L90" s="914"/>
      <c r="M90" s="265" t="s">
        <v>90</v>
      </c>
      <c r="N90" s="386" t="str">
        <f ca="1">'Solic. Contrato'!R87</f>
        <v/>
      </c>
      <c r="O90" s="386" t="str">
        <f ca="1">'Solic. Contrato'!S87</f>
        <v/>
      </c>
      <c r="P90" s="386" t="str">
        <f ca="1">'Solic. Contrato'!T87</f>
        <v/>
      </c>
      <c r="Q90" s="387" t="str">
        <f ca="1">'Solic. Contrato'!U87</f>
        <v/>
      </c>
      <c r="R90" s="386" t="str">
        <f ca="1">'Solic. Contrato'!V87</f>
        <v/>
      </c>
      <c r="S90" s="386" t="str">
        <f ca="1">'Solic. Contrato'!W87</f>
        <v/>
      </c>
      <c r="T90" s="386" t="str">
        <f ca="1">'Solic. Contrato'!X87</f>
        <v/>
      </c>
      <c r="U90" s="386" t="str">
        <f ca="1">'Solic. Contrato'!Y87</f>
        <v/>
      </c>
      <c r="V90" s="386" t="str">
        <f ca="1">'Solic. Contrato'!Z87</f>
        <v/>
      </c>
      <c r="W90" s="386" t="str">
        <f ca="1">'Solic. Contrato'!AA87</f>
        <v/>
      </c>
      <c r="X90" s="386" t="str">
        <f ca="1">'Solic. Contrato'!AB87</f>
        <v/>
      </c>
      <c r="Y90" s="386" t="str">
        <f ca="1">'Solic. Contrato'!AC87</f>
        <v/>
      </c>
      <c r="Z90" s="386" t="str">
        <f ca="1">'Solic. Contrato'!AD87</f>
        <v/>
      </c>
      <c r="AA90" s="386" t="str">
        <f ca="1">'Solic. Contrato'!AE87</f>
        <v/>
      </c>
      <c r="AB90" s="386" t="str">
        <f ca="1">'Solic. Contrato'!AF87</f>
        <v/>
      </c>
      <c r="AC90" s="386" t="str">
        <f ca="1">'Solic. Contrato'!AG87</f>
        <v/>
      </c>
      <c r="AD90" s="386" t="str">
        <f ca="1">'Solic. Contrato'!AH87</f>
        <v/>
      </c>
      <c r="AE90" s="386" t="str">
        <f ca="1">'Solic. Contrato'!AI87</f>
        <v/>
      </c>
      <c r="AF90" s="386" t="str">
        <f ca="1">'Solic. Contrato'!AJ87</f>
        <v/>
      </c>
      <c r="AG90" s="386" t="str">
        <f ca="1">'Solic. Contrato'!AK87</f>
        <v/>
      </c>
      <c r="AH90" s="317"/>
      <c r="AI90" s="318"/>
      <c r="AJ90" s="318"/>
      <c r="AK90" s="318"/>
      <c r="AL90" s="318"/>
      <c r="AM90"/>
      <c r="AN90"/>
      <c r="AO90"/>
      <c r="AP90"/>
      <c r="AQ90"/>
      <c r="AR90"/>
    </row>
    <row r="91" spans="1:44" ht="13.15" customHeight="1">
      <c r="A91" s="317"/>
      <c r="B91" s="380" t="str">
        <f ca="1">'Solic. Contrato'!B88</f>
        <v/>
      </c>
      <c r="C91" s="317" t="str">
        <f ca="1">'Solic. Contrato'!C88</f>
        <v/>
      </c>
      <c r="D91" s="891"/>
      <c r="E91" s="896"/>
      <c r="F91" s="929"/>
      <c r="G91" s="897"/>
      <c r="H91" s="388"/>
      <c r="I91" s="906"/>
      <c r="J91" s="935"/>
      <c r="K91" s="932"/>
      <c r="L91" s="915"/>
      <c r="M91" s="267" t="s">
        <v>91</v>
      </c>
      <c r="N91" s="389">
        <f ca="1">'Solic. Contrato'!R88</f>
        <v>0</v>
      </c>
      <c r="O91" s="389">
        <f ca="1">'Solic. Contrato'!S88</f>
        <v>0</v>
      </c>
      <c r="P91" s="389">
        <f ca="1">'Solic. Contrato'!T88</f>
        <v>0</v>
      </c>
      <c r="Q91" s="390">
        <f ca="1">'Solic. Contrato'!U88</f>
        <v>0</v>
      </c>
      <c r="R91" s="389">
        <f ca="1">'Solic. Contrato'!V88</f>
        <v>0</v>
      </c>
      <c r="S91" s="389">
        <f ca="1">'Solic. Contrato'!W88</f>
        <v>0</v>
      </c>
      <c r="T91" s="389">
        <f ca="1">'Solic. Contrato'!X88</f>
        <v>0</v>
      </c>
      <c r="U91" s="389">
        <f ca="1">'Solic. Contrato'!Y88</f>
        <v>0</v>
      </c>
      <c r="V91" s="389">
        <f ca="1">'Solic. Contrato'!Z88</f>
        <v>0</v>
      </c>
      <c r="W91" s="389">
        <f ca="1">'Solic. Contrato'!AA88</f>
        <v>0</v>
      </c>
      <c r="X91" s="389">
        <f ca="1">'Solic. Contrato'!AB88</f>
        <v>0</v>
      </c>
      <c r="Y91" s="389">
        <f ca="1">'Solic. Contrato'!AC88</f>
        <v>0</v>
      </c>
      <c r="Z91" s="389">
        <f ca="1">'Solic. Contrato'!AD88</f>
        <v>0</v>
      </c>
      <c r="AA91" s="389">
        <f ca="1">'Solic. Contrato'!AE88</f>
        <v>0</v>
      </c>
      <c r="AB91" s="389">
        <f ca="1">'Solic. Contrato'!AF88</f>
        <v>0</v>
      </c>
      <c r="AC91" s="389">
        <f ca="1">'Solic. Contrato'!AG88</f>
        <v>0</v>
      </c>
      <c r="AD91" s="389">
        <f ca="1">'Solic. Contrato'!AH88</f>
        <v>0</v>
      </c>
      <c r="AE91" s="389">
        <f ca="1">'Solic. Contrato'!AI88</f>
        <v>0</v>
      </c>
      <c r="AF91" s="389">
        <f ca="1">'Solic. Contrato'!AJ88</f>
        <v>0</v>
      </c>
      <c r="AG91" s="389">
        <f ca="1">'Solic. Contrato'!AK88</f>
        <v>0</v>
      </c>
      <c r="AH91" s="317"/>
      <c r="AI91" s="318"/>
      <c r="AJ91" s="318"/>
      <c r="AK91" s="318"/>
      <c r="AL91" s="318"/>
      <c r="AM91"/>
      <c r="AN91"/>
      <c r="AO91"/>
      <c r="AP91"/>
      <c r="AQ91"/>
      <c r="AR91"/>
    </row>
    <row r="92" spans="1:44" ht="13.15" customHeight="1">
      <c r="A92" s="317"/>
      <c r="B92" s="380"/>
      <c r="C92" s="317"/>
      <c r="D92" s="889" t="str">
        <f ca="1">'Solic. Contrato'!G89</f>
        <v/>
      </c>
      <c r="E92" s="892" t="str">
        <f ca="1">'Solic. Contrato'!H89</f>
        <v/>
      </c>
      <c r="F92" s="927"/>
      <c r="G92" s="893"/>
      <c r="H92" s="381">
        <f>'Solic. Contrato'!J89</f>
        <v>0</v>
      </c>
      <c r="I92" s="904" t="str">
        <f ca="1">'Solic. Contrato'!M89</f>
        <v/>
      </c>
      <c r="J92" s="933">
        <f ca="1">'Solic. Contrato'!N89</f>
        <v>0</v>
      </c>
      <c r="K92" s="930">
        <f ca="1">'Solic. Contrato'!O89</f>
        <v>0</v>
      </c>
      <c r="L92" s="913">
        <f t="shared" ref="L92" ca="1" si="39">J92*K92</f>
        <v>0</v>
      </c>
      <c r="M92" s="262" t="s">
        <v>89</v>
      </c>
      <c r="N92" s="382" t="str">
        <f ca="1">'Solic. Contrato'!R89</f>
        <v/>
      </c>
      <c r="O92" s="383" t="str">
        <f ca="1">'Solic. Contrato'!S89</f>
        <v/>
      </c>
      <c r="P92" s="383" t="str">
        <f ca="1">'Solic. Contrato'!T89</f>
        <v/>
      </c>
      <c r="Q92" s="384" t="str">
        <f ca="1">'Solic. Contrato'!U89</f>
        <v/>
      </c>
      <c r="R92" s="383" t="str">
        <f ca="1">'Solic. Contrato'!V89</f>
        <v/>
      </c>
      <c r="S92" s="383" t="str">
        <f ca="1">'Solic. Contrato'!W89</f>
        <v/>
      </c>
      <c r="T92" s="383" t="str">
        <f ca="1">'Solic. Contrato'!X89</f>
        <v/>
      </c>
      <c r="U92" s="383" t="str">
        <f ca="1">'Solic. Contrato'!Y89</f>
        <v/>
      </c>
      <c r="V92" s="383" t="str">
        <f ca="1">'Solic. Contrato'!Z89</f>
        <v/>
      </c>
      <c r="W92" s="383" t="str">
        <f ca="1">'Solic. Contrato'!AA89</f>
        <v/>
      </c>
      <c r="X92" s="383" t="str">
        <f ca="1">'Solic. Contrato'!AB89</f>
        <v/>
      </c>
      <c r="Y92" s="383" t="str">
        <f ca="1">'Solic. Contrato'!AC89</f>
        <v/>
      </c>
      <c r="Z92" s="383" t="str">
        <f ca="1">'Solic. Contrato'!AD89</f>
        <v/>
      </c>
      <c r="AA92" s="383" t="str">
        <f ca="1">'Solic. Contrato'!AE89</f>
        <v/>
      </c>
      <c r="AB92" s="383" t="str">
        <f ca="1">'Solic. Contrato'!AF89</f>
        <v/>
      </c>
      <c r="AC92" s="383" t="str">
        <f ca="1">'Solic. Contrato'!AG89</f>
        <v/>
      </c>
      <c r="AD92" s="383" t="str">
        <f ca="1">'Solic. Contrato'!AH89</f>
        <v/>
      </c>
      <c r="AE92" s="383" t="str">
        <f ca="1">'Solic. Contrato'!AI89</f>
        <v/>
      </c>
      <c r="AF92" s="383" t="str">
        <f ca="1">'Solic. Contrato'!AJ89</f>
        <v/>
      </c>
      <c r="AG92" s="383" t="str">
        <f ca="1">'Solic. Contrato'!AK89</f>
        <v/>
      </c>
      <c r="AH92" s="317"/>
      <c r="AI92" s="318"/>
      <c r="AJ92" s="318"/>
      <c r="AK92" s="318"/>
      <c r="AL92" s="318"/>
      <c r="AM92"/>
      <c r="AN92"/>
      <c r="AO92"/>
      <c r="AP92"/>
      <c r="AQ92"/>
      <c r="AR92"/>
    </row>
    <row r="93" spans="1:44" ht="13.15" customHeight="1">
      <c r="A93" s="317"/>
      <c r="B93" s="380">
        <f ca="1">'Solic. Contrato'!B90</f>
        <v>0</v>
      </c>
      <c r="C93" s="317"/>
      <c r="D93" s="890"/>
      <c r="E93" s="894"/>
      <c r="F93" s="928"/>
      <c r="G93" s="895"/>
      <c r="H93" s="385"/>
      <c r="I93" s="905"/>
      <c r="J93" s="934"/>
      <c r="K93" s="931"/>
      <c r="L93" s="914"/>
      <c r="M93" s="265" t="s">
        <v>90</v>
      </c>
      <c r="N93" s="386" t="str">
        <f ca="1">'Solic. Contrato'!R90</f>
        <v/>
      </c>
      <c r="O93" s="386" t="str">
        <f ca="1">'Solic. Contrato'!S90</f>
        <v/>
      </c>
      <c r="P93" s="386" t="str">
        <f ca="1">'Solic. Contrato'!T90</f>
        <v/>
      </c>
      <c r="Q93" s="387" t="str">
        <f ca="1">'Solic. Contrato'!U90</f>
        <v/>
      </c>
      <c r="R93" s="386" t="str">
        <f ca="1">'Solic. Contrato'!V90</f>
        <v/>
      </c>
      <c r="S93" s="386" t="str">
        <f ca="1">'Solic. Contrato'!W90</f>
        <v/>
      </c>
      <c r="T93" s="386" t="str">
        <f ca="1">'Solic. Contrato'!X90</f>
        <v/>
      </c>
      <c r="U93" s="386" t="str">
        <f ca="1">'Solic. Contrato'!Y90</f>
        <v/>
      </c>
      <c r="V93" s="386" t="str">
        <f ca="1">'Solic. Contrato'!Z90</f>
        <v/>
      </c>
      <c r="W93" s="386" t="str">
        <f ca="1">'Solic. Contrato'!AA90</f>
        <v/>
      </c>
      <c r="X93" s="386" t="str">
        <f ca="1">'Solic. Contrato'!AB90</f>
        <v/>
      </c>
      <c r="Y93" s="386" t="str">
        <f ca="1">'Solic. Contrato'!AC90</f>
        <v/>
      </c>
      <c r="Z93" s="386" t="str">
        <f ca="1">'Solic. Contrato'!AD90</f>
        <v/>
      </c>
      <c r="AA93" s="386" t="str">
        <f ca="1">'Solic. Contrato'!AE90</f>
        <v/>
      </c>
      <c r="AB93" s="386" t="str">
        <f ca="1">'Solic. Contrato'!AF90</f>
        <v/>
      </c>
      <c r="AC93" s="386" t="str">
        <f ca="1">'Solic. Contrato'!AG90</f>
        <v/>
      </c>
      <c r="AD93" s="386" t="str">
        <f ca="1">'Solic. Contrato'!AH90</f>
        <v/>
      </c>
      <c r="AE93" s="386" t="str">
        <f ca="1">'Solic. Contrato'!AI90</f>
        <v/>
      </c>
      <c r="AF93" s="386" t="str">
        <f ca="1">'Solic. Contrato'!AJ90</f>
        <v/>
      </c>
      <c r="AG93" s="386" t="str">
        <f ca="1">'Solic. Contrato'!AK90</f>
        <v/>
      </c>
      <c r="AH93" s="317"/>
      <c r="AI93" s="318"/>
      <c r="AJ93" s="318"/>
      <c r="AK93" s="318"/>
      <c r="AL93" s="318"/>
      <c r="AM93"/>
      <c r="AN93"/>
      <c r="AO93"/>
      <c r="AP93"/>
      <c r="AQ93"/>
      <c r="AR93"/>
    </row>
    <row r="94" spans="1:44" ht="13.15" customHeight="1">
      <c r="A94" s="317"/>
      <c r="B94" s="380" t="str">
        <f ca="1">'Solic. Contrato'!B91</f>
        <v/>
      </c>
      <c r="C94" s="317" t="str">
        <f ca="1">'Solic. Contrato'!C91</f>
        <v/>
      </c>
      <c r="D94" s="891"/>
      <c r="E94" s="896"/>
      <c r="F94" s="929"/>
      <c r="G94" s="897"/>
      <c r="H94" s="388"/>
      <c r="I94" s="906"/>
      <c r="J94" s="935"/>
      <c r="K94" s="932"/>
      <c r="L94" s="915"/>
      <c r="M94" s="267" t="s">
        <v>91</v>
      </c>
      <c r="N94" s="389">
        <f ca="1">'Solic. Contrato'!R91</f>
        <v>0</v>
      </c>
      <c r="O94" s="389">
        <f ca="1">'Solic. Contrato'!S91</f>
        <v>0</v>
      </c>
      <c r="P94" s="389">
        <f ca="1">'Solic. Contrato'!T91</f>
        <v>0</v>
      </c>
      <c r="Q94" s="390">
        <f ca="1">'Solic. Contrato'!U91</f>
        <v>0</v>
      </c>
      <c r="R94" s="389">
        <f ca="1">'Solic. Contrato'!V91</f>
        <v>0</v>
      </c>
      <c r="S94" s="389">
        <f ca="1">'Solic. Contrato'!W91</f>
        <v>0</v>
      </c>
      <c r="T94" s="389">
        <f ca="1">'Solic. Contrato'!X91</f>
        <v>0</v>
      </c>
      <c r="U94" s="389">
        <f ca="1">'Solic. Contrato'!Y91</f>
        <v>0</v>
      </c>
      <c r="V94" s="389">
        <f ca="1">'Solic. Contrato'!Z91</f>
        <v>0</v>
      </c>
      <c r="W94" s="389">
        <f ca="1">'Solic. Contrato'!AA91</f>
        <v>0</v>
      </c>
      <c r="X94" s="389">
        <f ca="1">'Solic. Contrato'!AB91</f>
        <v>0</v>
      </c>
      <c r="Y94" s="389">
        <f ca="1">'Solic. Contrato'!AC91</f>
        <v>0</v>
      </c>
      <c r="Z94" s="389">
        <f ca="1">'Solic. Contrato'!AD91</f>
        <v>0</v>
      </c>
      <c r="AA94" s="389">
        <f ca="1">'Solic. Contrato'!AE91</f>
        <v>0</v>
      </c>
      <c r="AB94" s="389">
        <f ca="1">'Solic. Contrato'!AF91</f>
        <v>0</v>
      </c>
      <c r="AC94" s="389">
        <f ca="1">'Solic. Contrato'!AG91</f>
        <v>0</v>
      </c>
      <c r="AD94" s="389">
        <f ca="1">'Solic. Contrato'!AH91</f>
        <v>0</v>
      </c>
      <c r="AE94" s="389">
        <f ca="1">'Solic. Contrato'!AI91</f>
        <v>0</v>
      </c>
      <c r="AF94" s="389">
        <f ca="1">'Solic. Contrato'!AJ91</f>
        <v>0</v>
      </c>
      <c r="AG94" s="389">
        <f ca="1">'Solic. Contrato'!AK91</f>
        <v>0</v>
      </c>
      <c r="AH94" s="317"/>
      <c r="AI94" s="318"/>
      <c r="AJ94" s="318"/>
      <c r="AK94" s="318"/>
      <c r="AL94" s="318"/>
      <c r="AM94"/>
      <c r="AN94"/>
      <c r="AO94"/>
      <c r="AP94"/>
      <c r="AQ94"/>
      <c r="AR94"/>
    </row>
    <row r="95" spans="1:44" ht="13.15" customHeight="1">
      <c r="A95" s="317"/>
      <c r="B95" s="380"/>
      <c r="C95" s="317"/>
      <c r="D95" s="889" t="str">
        <f ca="1">'Solic. Contrato'!G92</f>
        <v/>
      </c>
      <c r="E95" s="892" t="str">
        <f ca="1">'Solic. Contrato'!H92</f>
        <v/>
      </c>
      <c r="F95" s="927"/>
      <c r="G95" s="893"/>
      <c r="H95" s="381">
        <f>'Solic. Contrato'!J92</f>
        <v>0</v>
      </c>
      <c r="I95" s="904" t="str">
        <f ca="1">'Solic. Contrato'!M92</f>
        <v/>
      </c>
      <c r="J95" s="933">
        <f ca="1">'Solic. Contrato'!N92</f>
        <v>0</v>
      </c>
      <c r="K95" s="930">
        <f ca="1">'Solic. Contrato'!O92</f>
        <v>0</v>
      </c>
      <c r="L95" s="913">
        <f t="shared" ref="L95" ca="1" si="40">J95*K95</f>
        <v>0</v>
      </c>
      <c r="M95" s="262" t="s">
        <v>89</v>
      </c>
      <c r="N95" s="382" t="str">
        <f ca="1">'Solic. Contrato'!R92</f>
        <v/>
      </c>
      <c r="O95" s="383" t="str">
        <f ca="1">'Solic. Contrato'!S92</f>
        <v/>
      </c>
      <c r="P95" s="383" t="str">
        <f ca="1">'Solic. Contrato'!T92</f>
        <v/>
      </c>
      <c r="Q95" s="384" t="str">
        <f ca="1">'Solic. Contrato'!U92</f>
        <v/>
      </c>
      <c r="R95" s="383" t="str">
        <f ca="1">'Solic. Contrato'!V92</f>
        <v/>
      </c>
      <c r="S95" s="383" t="str">
        <f ca="1">'Solic. Contrato'!W92</f>
        <v/>
      </c>
      <c r="T95" s="383" t="str">
        <f ca="1">'Solic. Contrato'!X92</f>
        <v/>
      </c>
      <c r="U95" s="383" t="str">
        <f ca="1">'Solic. Contrato'!Y92</f>
        <v/>
      </c>
      <c r="V95" s="383" t="str">
        <f ca="1">'Solic. Contrato'!Z92</f>
        <v/>
      </c>
      <c r="W95" s="383" t="str">
        <f ca="1">'Solic. Contrato'!AA92</f>
        <v/>
      </c>
      <c r="X95" s="383" t="str">
        <f ca="1">'Solic. Contrato'!AB92</f>
        <v/>
      </c>
      <c r="Y95" s="383" t="str">
        <f ca="1">'Solic. Contrato'!AC92</f>
        <v/>
      </c>
      <c r="Z95" s="383" t="str">
        <f ca="1">'Solic. Contrato'!AD92</f>
        <v/>
      </c>
      <c r="AA95" s="383" t="str">
        <f ca="1">'Solic. Contrato'!AE92</f>
        <v/>
      </c>
      <c r="AB95" s="383" t="str">
        <f ca="1">'Solic. Contrato'!AF92</f>
        <v/>
      </c>
      <c r="AC95" s="383" t="str">
        <f ca="1">'Solic. Contrato'!AG92</f>
        <v/>
      </c>
      <c r="AD95" s="383" t="str">
        <f ca="1">'Solic. Contrato'!AH92</f>
        <v/>
      </c>
      <c r="AE95" s="383" t="str">
        <f ca="1">'Solic. Contrato'!AI92</f>
        <v/>
      </c>
      <c r="AF95" s="383" t="str">
        <f ca="1">'Solic. Contrato'!AJ92</f>
        <v/>
      </c>
      <c r="AG95" s="383" t="str">
        <f ca="1">'Solic. Contrato'!AK92</f>
        <v/>
      </c>
      <c r="AH95" s="317"/>
      <c r="AI95" s="318"/>
      <c r="AJ95" s="318"/>
      <c r="AK95" s="318"/>
      <c r="AL95" s="318"/>
      <c r="AM95"/>
      <c r="AN95"/>
      <c r="AO95"/>
      <c r="AP95"/>
      <c r="AQ95"/>
      <c r="AR95"/>
    </row>
    <row r="96" spans="1:44" ht="13.15" customHeight="1">
      <c r="A96" s="317"/>
      <c r="B96" s="380">
        <f ca="1">'Solic. Contrato'!B93</f>
        <v>0</v>
      </c>
      <c r="C96" s="317"/>
      <c r="D96" s="890"/>
      <c r="E96" s="894"/>
      <c r="F96" s="928"/>
      <c r="G96" s="895"/>
      <c r="H96" s="385"/>
      <c r="I96" s="905"/>
      <c r="J96" s="934"/>
      <c r="K96" s="931"/>
      <c r="L96" s="914"/>
      <c r="M96" s="265" t="s">
        <v>90</v>
      </c>
      <c r="N96" s="386" t="str">
        <f ca="1">'Solic. Contrato'!R93</f>
        <v/>
      </c>
      <c r="O96" s="386" t="str">
        <f ca="1">'Solic. Contrato'!S93</f>
        <v/>
      </c>
      <c r="P96" s="386" t="str">
        <f ca="1">'Solic. Contrato'!T93</f>
        <v/>
      </c>
      <c r="Q96" s="387" t="str">
        <f ca="1">'Solic. Contrato'!U93</f>
        <v/>
      </c>
      <c r="R96" s="386" t="str">
        <f ca="1">'Solic. Contrato'!V93</f>
        <v/>
      </c>
      <c r="S96" s="386" t="str">
        <f ca="1">'Solic. Contrato'!W93</f>
        <v/>
      </c>
      <c r="T96" s="386" t="str">
        <f ca="1">'Solic. Contrato'!X93</f>
        <v/>
      </c>
      <c r="U96" s="386" t="str">
        <f ca="1">'Solic. Contrato'!Y93</f>
        <v/>
      </c>
      <c r="V96" s="386" t="str">
        <f ca="1">'Solic. Contrato'!Z93</f>
        <v/>
      </c>
      <c r="W96" s="386" t="str">
        <f ca="1">'Solic. Contrato'!AA93</f>
        <v/>
      </c>
      <c r="X96" s="386" t="str">
        <f ca="1">'Solic. Contrato'!AB93</f>
        <v/>
      </c>
      <c r="Y96" s="386" t="str">
        <f ca="1">'Solic. Contrato'!AC93</f>
        <v/>
      </c>
      <c r="Z96" s="386" t="str">
        <f ca="1">'Solic. Contrato'!AD93</f>
        <v/>
      </c>
      <c r="AA96" s="386" t="str">
        <f ca="1">'Solic. Contrato'!AE93</f>
        <v/>
      </c>
      <c r="AB96" s="386" t="str">
        <f ca="1">'Solic. Contrato'!AF93</f>
        <v/>
      </c>
      <c r="AC96" s="386" t="str">
        <f ca="1">'Solic. Contrato'!AG93</f>
        <v/>
      </c>
      <c r="AD96" s="386" t="str">
        <f ca="1">'Solic. Contrato'!AH93</f>
        <v/>
      </c>
      <c r="AE96" s="386" t="str">
        <f ca="1">'Solic. Contrato'!AI93</f>
        <v/>
      </c>
      <c r="AF96" s="386" t="str">
        <f ca="1">'Solic. Contrato'!AJ93</f>
        <v/>
      </c>
      <c r="AG96" s="386" t="str">
        <f ca="1">'Solic. Contrato'!AK93</f>
        <v/>
      </c>
      <c r="AH96" s="317"/>
      <c r="AI96" s="318"/>
      <c r="AJ96" s="318"/>
      <c r="AK96" s="318"/>
      <c r="AL96" s="318"/>
      <c r="AM96"/>
      <c r="AN96"/>
      <c r="AO96"/>
      <c r="AP96"/>
      <c r="AQ96"/>
      <c r="AR96"/>
    </row>
    <row r="97" spans="1:44" ht="13.15" customHeight="1">
      <c r="A97" s="317"/>
      <c r="B97" s="380" t="str">
        <f ca="1">'Solic. Contrato'!B94</f>
        <v/>
      </c>
      <c r="C97" s="317" t="str">
        <f ca="1">'Solic. Contrato'!C94</f>
        <v/>
      </c>
      <c r="D97" s="891"/>
      <c r="E97" s="896"/>
      <c r="F97" s="929"/>
      <c r="G97" s="897"/>
      <c r="H97" s="388"/>
      <c r="I97" s="906"/>
      <c r="J97" s="935"/>
      <c r="K97" s="932"/>
      <c r="L97" s="915"/>
      <c r="M97" s="267" t="s">
        <v>91</v>
      </c>
      <c r="N97" s="389">
        <f ca="1">'Solic. Contrato'!R94</f>
        <v>0</v>
      </c>
      <c r="O97" s="389">
        <f ca="1">'Solic. Contrato'!S94</f>
        <v>0</v>
      </c>
      <c r="P97" s="389">
        <f ca="1">'Solic. Contrato'!T94</f>
        <v>0</v>
      </c>
      <c r="Q97" s="390">
        <f ca="1">'Solic. Contrato'!U94</f>
        <v>0</v>
      </c>
      <c r="R97" s="389">
        <f ca="1">'Solic. Contrato'!V94</f>
        <v>0</v>
      </c>
      <c r="S97" s="389">
        <f ca="1">'Solic. Contrato'!W94</f>
        <v>0</v>
      </c>
      <c r="T97" s="389">
        <f ca="1">'Solic. Contrato'!X94</f>
        <v>0</v>
      </c>
      <c r="U97" s="389">
        <f ca="1">'Solic. Contrato'!Y94</f>
        <v>0</v>
      </c>
      <c r="V97" s="389">
        <f ca="1">'Solic. Contrato'!Z94</f>
        <v>0</v>
      </c>
      <c r="W97" s="389">
        <f ca="1">'Solic. Contrato'!AA94</f>
        <v>0</v>
      </c>
      <c r="X97" s="389">
        <f ca="1">'Solic. Contrato'!AB94</f>
        <v>0</v>
      </c>
      <c r="Y97" s="389">
        <f ca="1">'Solic. Contrato'!AC94</f>
        <v>0</v>
      </c>
      <c r="Z97" s="389">
        <f ca="1">'Solic. Contrato'!AD94</f>
        <v>0</v>
      </c>
      <c r="AA97" s="389">
        <f ca="1">'Solic. Contrato'!AE94</f>
        <v>0</v>
      </c>
      <c r="AB97" s="389">
        <f ca="1">'Solic. Contrato'!AF94</f>
        <v>0</v>
      </c>
      <c r="AC97" s="389">
        <f ca="1">'Solic. Contrato'!AG94</f>
        <v>0</v>
      </c>
      <c r="AD97" s="389">
        <f ca="1">'Solic. Contrato'!AH94</f>
        <v>0</v>
      </c>
      <c r="AE97" s="389">
        <f ca="1">'Solic. Contrato'!AI94</f>
        <v>0</v>
      </c>
      <c r="AF97" s="389">
        <f ca="1">'Solic. Contrato'!AJ94</f>
        <v>0</v>
      </c>
      <c r="AG97" s="389">
        <f ca="1">'Solic. Contrato'!AK94</f>
        <v>0</v>
      </c>
      <c r="AH97" s="317"/>
      <c r="AI97" s="318"/>
      <c r="AJ97" s="318"/>
      <c r="AK97" s="318"/>
      <c r="AL97" s="318"/>
      <c r="AM97"/>
      <c r="AN97"/>
      <c r="AO97"/>
      <c r="AP97"/>
      <c r="AQ97"/>
      <c r="AR97"/>
    </row>
    <row r="98" spans="1:44" ht="13.15" customHeight="1">
      <c r="A98" s="317"/>
      <c r="B98" s="380"/>
      <c r="C98" s="317"/>
      <c r="D98" s="889" t="str">
        <f ca="1">'Solic. Contrato'!G95</f>
        <v/>
      </c>
      <c r="E98" s="892" t="str">
        <f ca="1">'Solic. Contrato'!H95</f>
        <v/>
      </c>
      <c r="F98" s="927"/>
      <c r="G98" s="893"/>
      <c r="H98" s="381">
        <f>'Solic. Contrato'!J95</f>
        <v>0</v>
      </c>
      <c r="I98" s="904" t="str">
        <f ca="1">'Solic. Contrato'!M95</f>
        <v/>
      </c>
      <c r="J98" s="933">
        <f ca="1">'Solic. Contrato'!N95</f>
        <v>0</v>
      </c>
      <c r="K98" s="930">
        <f ca="1">'Solic. Contrato'!O95</f>
        <v>0</v>
      </c>
      <c r="L98" s="913">
        <f t="shared" ref="L98" ca="1" si="41">J98*K98</f>
        <v>0</v>
      </c>
      <c r="M98" s="262" t="s">
        <v>89</v>
      </c>
      <c r="N98" s="382" t="str">
        <f ca="1">'Solic. Contrato'!R95</f>
        <v/>
      </c>
      <c r="O98" s="383" t="str">
        <f ca="1">'Solic. Contrato'!S95</f>
        <v/>
      </c>
      <c r="P98" s="383" t="str">
        <f ca="1">'Solic. Contrato'!T95</f>
        <v/>
      </c>
      <c r="Q98" s="384" t="str">
        <f ca="1">'Solic. Contrato'!U95</f>
        <v/>
      </c>
      <c r="R98" s="383" t="str">
        <f ca="1">'Solic. Contrato'!V95</f>
        <v/>
      </c>
      <c r="S98" s="383" t="str">
        <f ca="1">'Solic. Contrato'!W95</f>
        <v/>
      </c>
      <c r="T98" s="383" t="str">
        <f ca="1">'Solic. Contrato'!X95</f>
        <v/>
      </c>
      <c r="U98" s="383" t="str">
        <f ca="1">'Solic. Contrato'!Y95</f>
        <v/>
      </c>
      <c r="V98" s="383" t="str">
        <f ca="1">'Solic. Contrato'!Z95</f>
        <v/>
      </c>
      <c r="W98" s="383" t="str">
        <f ca="1">'Solic. Contrato'!AA95</f>
        <v/>
      </c>
      <c r="X98" s="383" t="str">
        <f ca="1">'Solic. Contrato'!AB95</f>
        <v/>
      </c>
      <c r="Y98" s="383" t="str">
        <f ca="1">'Solic. Contrato'!AC95</f>
        <v/>
      </c>
      <c r="Z98" s="383" t="str">
        <f ca="1">'Solic. Contrato'!AD95</f>
        <v/>
      </c>
      <c r="AA98" s="383" t="str">
        <f ca="1">'Solic. Contrato'!AE95</f>
        <v/>
      </c>
      <c r="AB98" s="383" t="str">
        <f ca="1">'Solic. Contrato'!AF95</f>
        <v/>
      </c>
      <c r="AC98" s="383" t="str">
        <f ca="1">'Solic. Contrato'!AG95</f>
        <v/>
      </c>
      <c r="AD98" s="383" t="str">
        <f ca="1">'Solic. Contrato'!AH95</f>
        <v/>
      </c>
      <c r="AE98" s="383" t="str">
        <f ca="1">'Solic. Contrato'!AI95</f>
        <v/>
      </c>
      <c r="AF98" s="383" t="str">
        <f ca="1">'Solic. Contrato'!AJ95</f>
        <v/>
      </c>
      <c r="AG98" s="383" t="str">
        <f ca="1">'Solic. Contrato'!AK95</f>
        <v/>
      </c>
      <c r="AH98" s="317"/>
      <c r="AI98" s="318"/>
      <c r="AJ98" s="318"/>
      <c r="AK98" s="318"/>
      <c r="AL98" s="318"/>
      <c r="AM98"/>
      <c r="AN98"/>
      <c r="AO98"/>
      <c r="AP98"/>
      <c r="AQ98"/>
      <c r="AR98"/>
    </row>
    <row r="99" spans="1:44" ht="13.15" customHeight="1">
      <c r="A99" s="317"/>
      <c r="B99" s="380">
        <f ca="1">'Solic. Contrato'!B96</f>
        <v>0</v>
      </c>
      <c r="C99" s="317"/>
      <c r="D99" s="890"/>
      <c r="E99" s="894"/>
      <c r="F99" s="928"/>
      <c r="G99" s="895"/>
      <c r="H99" s="385"/>
      <c r="I99" s="905"/>
      <c r="J99" s="934"/>
      <c r="K99" s="931"/>
      <c r="L99" s="914"/>
      <c r="M99" s="265" t="s">
        <v>90</v>
      </c>
      <c r="N99" s="386" t="str">
        <f ca="1">'Solic. Contrato'!R96</f>
        <v/>
      </c>
      <c r="O99" s="386" t="str">
        <f ca="1">'Solic. Contrato'!S96</f>
        <v/>
      </c>
      <c r="P99" s="386" t="str">
        <f ca="1">'Solic. Contrato'!T96</f>
        <v/>
      </c>
      <c r="Q99" s="387" t="str">
        <f ca="1">'Solic. Contrato'!U96</f>
        <v/>
      </c>
      <c r="R99" s="386" t="str">
        <f ca="1">'Solic. Contrato'!V96</f>
        <v/>
      </c>
      <c r="S99" s="386" t="str">
        <f ca="1">'Solic. Contrato'!W96</f>
        <v/>
      </c>
      <c r="T99" s="386" t="str">
        <f ca="1">'Solic. Contrato'!X96</f>
        <v/>
      </c>
      <c r="U99" s="386" t="str">
        <f ca="1">'Solic. Contrato'!Y96</f>
        <v/>
      </c>
      <c r="V99" s="386" t="str">
        <f ca="1">'Solic. Contrato'!Z96</f>
        <v/>
      </c>
      <c r="W99" s="386" t="str">
        <f ca="1">'Solic. Contrato'!AA96</f>
        <v/>
      </c>
      <c r="X99" s="386" t="str">
        <f ca="1">'Solic. Contrato'!AB96</f>
        <v/>
      </c>
      <c r="Y99" s="386" t="str">
        <f ca="1">'Solic. Contrato'!AC96</f>
        <v/>
      </c>
      <c r="Z99" s="386" t="str">
        <f ca="1">'Solic. Contrato'!AD96</f>
        <v/>
      </c>
      <c r="AA99" s="386" t="str">
        <f ca="1">'Solic. Contrato'!AE96</f>
        <v/>
      </c>
      <c r="AB99" s="386" t="str">
        <f ca="1">'Solic. Contrato'!AF96</f>
        <v/>
      </c>
      <c r="AC99" s="386" t="str">
        <f ca="1">'Solic. Contrato'!AG96</f>
        <v/>
      </c>
      <c r="AD99" s="386" t="str">
        <f ca="1">'Solic. Contrato'!AH96</f>
        <v/>
      </c>
      <c r="AE99" s="386" t="str">
        <f ca="1">'Solic. Contrato'!AI96</f>
        <v/>
      </c>
      <c r="AF99" s="386" t="str">
        <f ca="1">'Solic. Contrato'!AJ96</f>
        <v/>
      </c>
      <c r="AG99" s="386" t="str">
        <f ca="1">'Solic. Contrato'!AK96</f>
        <v/>
      </c>
      <c r="AH99" s="317"/>
      <c r="AI99" s="318"/>
      <c r="AJ99" s="318"/>
      <c r="AK99" s="318"/>
      <c r="AL99" s="318"/>
      <c r="AM99"/>
      <c r="AN99"/>
      <c r="AO99"/>
      <c r="AP99"/>
      <c r="AQ99"/>
      <c r="AR99"/>
    </row>
    <row r="100" spans="1:44" ht="13.15" customHeight="1">
      <c r="A100" s="317"/>
      <c r="B100" s="380" t="str">
        <f ca="1">'Solic. Contrato'!B97</f>
        <v/>
      </c>
      <c r="C100" s="317" t="str">
        <f ca="1">'Solic. Contrato'!C97</f>
        <v/>
      </c>
      <c r="D100" s="891"/>
      <c r="E100" s="896"/>
      <c r="F100" s="929"/>
      <c r="G100" s="897"/>
      <c r="H100" s="388"/>
      <c r="I100" s="906"/>
      <c r="J100" s="935"/>
      <c r="K100" s="932"/>
      <c r="L100" s="915"/>
      <c r="M100" s="267" t="s">
        <v>91</v>
      </c>
      <c r="N100" s="389">
        <f ca="1">'Solic. Contrato'!R97</f>
        <v>0</v>
      </c>
      <c r="O100" s="389">
        <f ca="1">'Solic. Contrato'!S97</f>
        <v>0</v>
      </c>
      <c r="P100" s="389">
        <f ca="1">'Solic. Contrato'!T97</f>
        <v>0</v>
      </c>
      <c r="Q100" s="390">
        <f ca="1">'Solic. Contrato'!U97</f>
        <v>0</v>
      </c>
      <c r="R100" s="389">
        <f ca="1">'Solic. Contrato'!V97</f>
        <v>0</v>
      </c>
      <c r="S100" s="389">
        <f ca="1">'Solic. Contrato'!W97</f>
        <v>0</v>
      </c>
      <c r="T100" s="389">
        <f ca="1">'Solic. Contrato'!X97</f>
        <v>0</v>
      </c>
      <c r="U100" s="389">
        <f ca="1">'Solic. Contrato'!Y97</f>
        <v>0</v>
      </c>
      <c r="V100" s="389">
        <f ca="1">'Solic. Contrato'!Z97</f>
        <v>0</v>
      </c>
      <c r="W100" s="389">
        <f ca="1">'Solic. Contrato'!AA97</f>
        <v>0</v>
      </c>
      <c r="X100" s="389">
        <f ca="1">'Solic. Contrato'!AB97</f>
        <v>0</v>
      </c>
      <c r="Y100" s="389">
        <f ca="1">'Solic. Contrato'!AC97</f>
        <v>0</v>
      </c>
      <c r="Z100" s="389">
        <f ca="1">'Solic. Contrato'!AD97</f>
        <v>0</v>
      </c>
      <c r="AA100" s="389">
        <f ca="1">'Solic. Contrato'!AE97</f>
        <v>0</v>
      </c>
      <c r="AB100" s="389">
        <f ca="1">'Solic. Contrato'!AF97</f>
        <v>0</v>
      </c>
      <c r="AC100" s="389">
        <f ca="1">'Solic. Contrato'!AG97</f>
        <v>0</v>
      </c>
      <c r="AD100" s="389">
        <f ca="1">'Solic. Contrato'!AH97</f>
        <v>0</v>
      </c>
      <c r="AE100" s="389">
        <f ca="1">'Solic. Contrato'!AI97</f>
        <v>0</v>
      </c>
      <c r="AF100" s="389">
        <f ca="1">'Solic. Contrato'!AJ97</f>
        <v>0</v>
      </c>
      <c r="AG100" s="389">
        <f ca="1">'Solic. Contrato'!AK97</f>
        <v>0</v>
      </c>
      <c r="AH100" s="317"/>
      <c r="AI100" s="318"/>
      <c r="AJ100" s="318"/>
      <c r="AK100" s="318"/>
      <c r="AL100" s="318"/>
      <c r="AM100"/>
      <c r="AN100"/>
      <c r="AO100"/>
      <c r="AP100"/>
      <c r="AQ100"/>
      <c r="AR100"/>
    </row>
    <row r="101" spans="1:44" ht="13.15" customHeight="1">
      <c r="A101" s="317"/>
      <c r="B101" s="380"/>
      <c r="C101" s="317"/>
      <c r="D101" s="889" t="str">
        <f ca="1">'Solic. Contrato'!G98</f>
        <v/>
      </c>
      <c r="E101" s="892" t="str">
        <f ca="1">'Solic. Contrato'!H98</f>
        <v/>
      </c>
      <c r="F101" s="927"/>
      <c r="G101" s="893"/>
      <c r="H101" s="381">
        <f>'Solic. Contrato'!J98</f>
        <v>0</v>
      </c>
      <c r="I101" s="904" t="str">
        <f ca="1">'Solic. Contrato'!M98</f>
        <v/>
      </c>
      <c r="J101" s="933">
        <f ca="1">'Solic. Contrato'!N98</f>
        <v>0</v>
      </c>
      <c r="K101" s="930">
        <f ca="1">'Solic. Contrato'!O98</f>
        <v>0</v>
      </c>
      <c r="L101" s="913">
        <f t="shared" ref="L101" ca="1" si="42">J101*K101</f>
        <v>0</v>
      </c>
      <c r="M101" s="262" t="s">
        <v>89</v>
      </c>
      <c r="N101" s="382" t="str">
        <f ca="1">'Solic. Contrato'!R98</f>
        <v/>
      </c>
      <c r="O101" s="383" t="str">
        <f ca="1">'Solic. Contrato'!S98</f>
        <v/>
      </c>
      <c r="P101" s="383" t="str">
        <f ca="1">'Solic. Contrato'!T98</f>
        <v/>
      </c>
      <c r="Q101" s="384" t="str">
        <f ca="1">'Solic. Contrato'!U98</f>
        <v/>
      </c>
      <c r="R101" s="383" t="str">
        <f ca="1">'Solic. Contrato'!V98</f>
        <v/>
      </c>
      <c r="S101" s="383" t="str">
        <f ca="1">'Solic. Contrato'!W98</f>
        <v/>
      </c>
      <c r="T101" s="383" t="str">
        <f ca="1">'Solic. Contrato'!X98</f>
        <v/>
      </c>
      <c r="U101" s="383" t="str">
        <f ca="1">'Solic. Contrato'!Y98</f>
        <v/>
      </c>
      <c r="V101" s="383" t="str">
        <f ca="1">'Solic. Contrato'!Z98</f>
        <v/>
      </c>
      <c r="W101" s="383" t="str">
        <f ca="1">'Solic. Contrato'!AA98</f>
        <v/>
      </c>
      <c r="X101" s="383" t="str">
        <f ca="1">'Solic. Contrato'!AB98</f>
        <v/>
      </c>
      <c r="Y101" s="383" t="str">
        <f ca="1">'Solic. Contrato'!AC98</f>
        <v/>
      </c>
      <c r="Z101" s="383" t="str">
        <f ca="1">'Solic. Contrato'!AD98</f>
        <v/>
      </c>
      <c r="AA101" s="383" t="str">
        <f ca="1">'Solic. Contrato'!AE98</f>
        <v/>
      </c>
      <c r="AB101" s="383" t="str">
        <f ca="1">'Solic. Contrato'!AF98</f>
        <v/>
      </c>
      <c r="AC101" s="383" t="str">
        <f ca="1">'Solic. Contrato'!AG98</f>
        <v/>
      </c>
      <c r="AD101" s="383" t="str">
        <f ca="1">'Solic. Contrato'!AH98</f>
        <v/>
      </c>
      <c r="AE101" s="383" t="str">
        <f ca="1">'Solic. Contrato'!AI98</f>
        <v/>
      </c>
      <c r="AF101" s="383" t="str">
        <f ca="1">'Solic. Contrato'!AJ98</f>
        <v/>
      </c>
      <c r="AG101" s="383" t="str">
        <f ca="1">'Solic. Contrato'!AK98</f>
        <v/>
      </c>
      <c r="AH101" s="317"/>
      <c r="AI101" s="318"/>
      <c r="AJ101" s="318"/>
      <c r="AK101" s="318"/>
      <c r="AL101" s="318"/>
      <c r="AM101"/>
      <c r="AN101"/>
      <c r="AO101"/>
      <c r="AP101"/>
      <c r="AQ101"/>
      <c r="AR101"/>
    </row>
    <row r="102" spans="1:44" ht="13.15" customHeight="1">
      <c r="A102" s="317"/>
      <c r="B102" s="380">
        <f ca="1">'Solic. Contrato'!B99</f>
        <v>0</v>
      </c>
      <c r="C102" s="317"/>
      <c r="D102" s="890"/>
      <c r="E102" s="894"/>
      <c r="F102" s="928"/>
      <c r="G102" s="895"/>
      <c r="H102" s="385"/>
      <c r="I102" s="905"/>
      <c r="J102" s="934"/>
      <c r="K102" s="931"/>
      <c r="L102" s="914"/>
      <c r="M102" s="265" t="s">
        <v>90</v>
      </c>
      <c r="N102" s="386" t="str">
        <f ca="1">'Solic. Contrato'!R99</f>
        <v/>
      </c>
      <c r="O102" s="386" t="str">
        <f ca="1">'Solic. Contrato'!S99</f>
        <v/>
      </c>
      <c r="P102" s="386" t="str">
        <f ca="1">'Solic. Contrato'!T99</f>
        <v/>
      </c>
      <c r="Q102" s="387" t="str">
        <f ca="1">'Solic. Contrato'!U99</f>
        <v/>
      </c>
      <c r="R102" s="386" t="str">
        <f ca="1">'Solic. Contrato'!V99</f>
        <v/>
      </c>
      <c r="S102" s="386" t="str">
        <f ca="1">'Solic. Contrato'!W99</f>
        <v/>
      </c>
      <c r="T102" s="386" t="str">
        <f ca="1">'Solic. Contrato'!X99</f>
        <v/>
      </c>
      <c r="U102" s="386" t="str">
        <f ca="1">'Solic. Contrato'!Y99</f>
        <v/>
      </c>
      <c r="V102" s="386" t="str">
        <f ca="1">'Solic. Contrato'!Z99</f>
        <v/>
      </c>
      <c r="W102" s="386" t="str">
        <f ca="1">'Solic. Contrato'!AA99</f>
        <v/>
      </c>
      <c r="X102" s="386" t="str">
        <f ca="1">'Solic. Contrato'!AB99</f>
        <v/>
      </c>
      <c r="Y102" s="386" t="str">
        <f ca="1">'Solic. Contrato'!AC99</f>
        <v/>
      </c>
      <c r="Z102" s="386" t="str">
        <f ca="1">'Solic. Contrato'!AD99</f>
        <v/>
      </c>
      <c r="AA102" s="386" t="str">
        <f ca="1">'Solic. Contrato'!AE99</f>
        <v/>
      </c>
      <c r="AB102" s="386" t="str">
        <f ca="1">'Solic. Contrato'!AF99</f>
        <v/>
      </c>
      <c r="AC102" s="386" t="str">
        <f ca="1">'Solic. Contrato'!AG99</f>
        <v/>
      </c>
      <c r="AD102" s="386" t="str">
        <f ca="1">'Solic. Contrato'!AH99</f>
        <v/>
      </c>
      <c r="AE102" s="386" t="str">
        <f ca="1">'Solic. Contrato'!AI99</f>
        <v/>
      </c>
      <c r="AF102" s="386" t="str">
        <f ca="1">'Solic. Contrato'!AJ99</f>
        <v/>
      </c>
      <c r="AG102" s="386" t="str">
        <f ca="1">'Solic. Contrato'!AK99</f>
        <v/>
      </c>
      <c r="AH102" s="317"/>
      <c r="AI102" s="318"/>
      <c r="AJ102" s="318"/>
      <c r="AK102" s="318"/>
      <c r="AL102" s="318"/>
      <c r="AM102"/>
      <c r="AN102"/>
      <c r="AO102"/>
      <c r="AP102"/>
      <c r="AQ102"/>
      <c r="AR102"/>
    </row>
    <row r="103" spans="1:44" ht="13.15" customHeight="1">
      <c r="A103" s="317"/>
      <c r="B103" s="380" t="str">
        <f ca="1">'Solic. Contrato'!B100</f>
        <v/>
      </c>
      <c r="C103" s="317" t="str">
        <f ca="1">'Solic. Contrato'!C100</f>
        <v/>
      </c>
      <c r="D103" s="891"/>
      <c r="E103" s="896"/>
      <c r="F103" s="929"/>
      <c r="G103" s="897"/>
      <c r="H103" s="388"/>
      <c r="I103" s="906"/>
      <c r="J103" s="935"/>
      <c r="K103" s="932"/>
      <c r="L103" s="915"/>
      <c r="M103" s="267" t="s">
        <v>91</v>
      </c>
      <c r="N103" s="389">
        <f ca="1">'Solic. Contrato'!R100</f>
        <v>0</v>
      </c>
      <c r="O103" s="389">
        <f ca="1">'Solic. Contrato'!S100</f>
        <v>0</v>
      </c>
      <c r="P103" s="389">
        <f ca="1">'Solic. Contrato'!T100</f>
        <v>0</v>
      </c>
      <c r="Q103" s="390">
        <f ca="1">'Solic. Contrato'!U100</f>
        <v>0</v>
      </c>
      <c r="R103" s="389">
        <f ca="1">'Solic. Contrato'!V100</f>
        <v>0</v>
      </c>
      <c r="S103" s="389">
        <f ca="1">'Solic. Contrato'!W100</f>
        <v>0</v>
      </c>
      <c r="T103" s="389">
        <f ca="1">'Solic. Contrato'!X100</f>
        <v>0</v>
      </c>
      <c r="U103" s="389">
        <f ca="1">'Solic. Contrato'!Y100</f>
        <v>0</v>
      </c>
      <c r="V103" s="389">
        <f ca="1">'Solic. Contrato'!Z100</f>
        <v>0</v>
      </c>
      <c r="W103" s="389">
        <f ca="1">'Solic. Contrato'!AA100</f>
        <v>0</v>
      </c>
      <c r="X103" s="389">
        <f ca="1">'Solic. Contrato'!AB100</f>
        <v>0</v>
      </c>
      <c r="Y103" s="389">
        <f ca="1">'Solic. Contrato'!AC100</f>
        <v>0</v>
      </c>
      <c r="Z103" s="389">
        <f ca="1">'Solic. Contrato'!AD100</f>
        <v>0</v>
      </c>
      <c r="AA103" s="389">
        <f ca="1">'Solic. Contrato'!AE100</f>
        <v>0</v>
      </c>
      <c r="AB103" s="389">
        <f ca="1">'Solic. Contrato'!AF100</f>
        <v>0</v>
      </c>
      <c r="AC103" s="389">
        <f ca="1">'Solic. Contrato'!AG100</f>
        <v>0</v>
      </c>
      <c r="AD103" s="389">
        <f ca="1">'Solic. Contrato'!AH100</f>
        <v>0</v>
      </c>
      <c r="AE103" s="389">
        <f ca="1">'Solic. Contrato'!AI100</f>
        <v>0</v>
      </c>
      <c r="AF103" s="389">
        <f ca="1">'Solic. Contrato'!AJ100</f>
        <v>0</v>
      </c>
      <c r="AG103" s="389">
        <f ca="1">'Solic. Contrato'!AK100</f>
        <v>0</v>
      </c>
      <c r="AH103" s="317"/>
      <c r="AI103" s="318"/>
      <c r="AJ103" s="318"/>
      <c r="AK103" s="318"/>
      <c r="AL103" s="318"/>
      <c r="AM103"/>
      <c r="AN103"/>
      <c r="AO103"/>
      <c r="AP103"/>
      <c r="AQ103"/>
      <c r="AR103"/>
    </row>
    <row r="104" spans="1:44" ht="13.15" customHeight="1">
      <c r="A104" s="317"/>
      <c r="B104" s="380"/>
      <c r="C104" s="317"/>
      <c r="D104" s="889" t="str">
        <f ca="1">'Solic. Contrato'!G101</f>
        <v/>
      </c>
      <c r="E104" s="892" t="str">
        <f ca="1">'Solic. Contrato'!H101</f>
        <v/>
      </c>
      <c r="F104" s="927"/>
      <c r="G104" s="893"/>
      <c r="H104" s="381">
        <f>'Solic. Contrato'!J101</f>
        <v>0</v>
      </c>
      <c r="I104" s="904" t="str">
        <f ca="1">'Solic. Contrato'!M101</f>
        <v/>
      </c>
      <c r="J104" s="933">
        <f ca="1">'Solic. Contrato'!N101</f>
        <v>0</v>
      </c>
      <c r="K104" s="930">
        <f ca="1">'Solic. Contrato'!O101</f>
        <v>0</v>
      </c>
      <c r="L104" s="913">
        <f t="shared" ref="L104" ca="1" si="43">J104*K104</f>
        <v>0</v>
      </c>
      <c r="M104" s="262" t="s">
        <v>89</v>
      </c>
      <c r="N104" s="382" t="str">
        <f ca="1">'Solic. Contrato'!R101</f>
        <v/>
      </c>
      <c r="O104" s="383" t="str">
        <f ca="1">'Solic. Contrato'!S101</f>
        <v/>
      </c>
      <c r="P104" s="383" t="str">
        <f ca="1">'Solic. Contrato'!T101</f>
        <v/>
      </c>
      <c r="Q104" s="384" t="str">
        <f ca="1">'Solic. Contrato'!U101</f>
        <v/>
      </c>
      <c r="R104" s="383" t="str">
        <f ca="1">'Solic. Contrato'!V101</f>
        <v/>
      </c>
      <c r="S104" s="383" t="str">
        <f ca="1">'Solic. Contrato'!W101</f>
        <v/>
      </c>
      <c r="T104" s="383" t="str">
        <f ca="1">'Solic. Contrato'!X101</f>
        <v/>
      </c>
      <c r="U104" s="383" t="str">
        <f ca="1">'Solic. Contrato'!Y101</f>
        <v/>
      </c>
      <c r="V104" s="383" t="str">
        <f ca="1">'Solic. Contrato'!Z101</f>
        <v/>
      </c>
      <c r="W104" s="383" t="str">
        <f ca="1">'Solic. Contrato'!AA101</f>
        <v/>
      </c>
      <c r="X104" s="383" t="str">
        <f ca="1">'Solic. Contrato'!AB101</f>
        <v/>
      </c>
      <c r="Y104" s="383" t="str">
        <f ca="1">'Solic. Contrato'!AC101</f>
        <v/>
      </c>
      <c r="Z104" s="383" t="str">
        <f ca="1">'Solic. Contrato'!AD101</f>
        <v/>
      </c>
      <c r="AA104" s="383" t="str">
        <f ca="1">'Solic. Contrato'!AE101</f>
        <v/>
      </c>
      <c r="AB104" s="383" t="str">
        <f ca="1">'Solic. Contrato'!AF101</f>
        <v/>
      </c>
      <c r="AC104" s="383" t="str">
        <f ca="1">'Solic. Contrato'!AG101</f>
        <v/>
      </c>
      <c r="AD104" s="383" t="str">
        <f ca="1">'Solic. Contrato'!AH101</f>
        <v/>
      </c>
      <c r="AE104" s="383" t="str">
        <f ca="1">'Solic. Contrato'!AI101</f>
        <v/>
      </c>
      <c r="AF104" s="383" t="str">
        <f ca="1">'Solic. Contrato'!AJ101</f>
        <v/>
      </c>
      <c r="AG104" s="383" t="str">
        <f ca="1">'Solic. Contrato'!AK101</f>
        <v/>
      </c>
      <c r="AH104" s="317"/>
      <c r="AI104" s="318"/>
      <c r="AJ104" s="318"/>
      <c r="AK104" s="318"/>
      <c r="AL104" s="318"/>
      <c r="AM104"/>
      <c r="AN104"/>
      <c r="AO104"/>
      <c r="AP104"/>
      <c r="AQ104"/>
      <c r="AR104"/>
    </row>
    <row r="105" spans="1:44" ht="13.15" customHeight="1">
      <c r="A105" s="317"/>
      <c r="B105" s="380">
        <f ca="1">'Solic. Contrato'!B102</f>
        <v>0</v>
      </c>
      <c r="C105" s="317"/>
      <c r="D105" s="890"/>
      <c r="E105" s="894"/>
      <c r="F105" s="928"/>
      <c r="G105" s="895"/>
      <c r="H105" s="385"/>
      <c r="I105" s="905"/>
      <c r="J105" s="934"/>
      <c r="K105" s="931"/>
      <c r="L105" s="914"/>
      <c r="M105" s="265" t="s">
        <v>90</v>
      </c>
      <c r="N105" s="386" t="str">
        <f ca="1">'Solic. Contrato'!R102</f>
        <v/>
      </c>
      <c r="O105" s="386" t="str">
        <f ca="1">'Solic. Contrato'!S102</f>
        <v/>
      </c>
      <c r="P105" s="386" t="str">
        <f ca="1">'Solic. Contrato'!T102</f>
        <v/>
      </c>
      <c r="Q105" s="387" t="str">
        <f ca="1">'Solic. Contrato'!U102</f>
        <v/>
      </c>
      <c r="R105" s="386" t="str">
        <f ca="1">'Solic. Contrato'!V102</f>
        <v/>
      </c>
      <c r="S105" s="386" t="str">
        <f ca="1">'Solic. Contrato'!W102</f>
        <v/>
      </c>
      <c r="T105" s="386" t="str">
        <f ca="1">'Solic. Contrato'!X102</f>
        <v/>
      </c>
      <c r="U105" s="386" t="str">
        <f ca="1">'Solic. Contrato'!Y102</f>
        <v/>
      </c>
      <c r="V105" s="386" t="str">
        <f ca="1">'Solic. Contrato'!Z102</f>
        <v/>
      </c>
      <c r="W105" s="386" t="str">
        <f ca="1">'Solic. Contrato'!AA102</f>
        <v/>
      </c>
      <c r="X105" s="386" t="str">
        <f ca="1">'Solic. Contrato'!AB102</f>
        <v/>
      </c>
      <c r="Y105" s="386" t="str">
        <f ca="1">'Solic. Contrato'!AC102</f>
        <v/>
      </c>
      <c r="Z105" s="386" t="str">
        <f ca="1">'Solic. Contrato'!AD102</f>
        <v/>
      </c>
      <c r="AA105" s="386" t="str">
        <f ca="1">'Solic. Contrato'!AE102</f>
        <v/>
      </c>
      <c r="AB105" s="386" t="str">
        <f ca="1">'Solic. Contrato'!AF102</f>
        <v/>
      </c>
      <c r="AC105" s="386" t="str">
        <f ca="1">'Solic. Contrato'!AG102</f>
        <v/>
      </c>
      <c r="AD105" s="386" t="str">
        <f ca="1">'Solic. Contrato'!AH102</f>
        <v/>
      </c>
      <c r="AE105" s="386" t="str">
        <f ca="1">'Solic. Contrato'!AI102</f>
        <v/>
      </c>
      <c r="AF105" s="386" t="str">
        <f ca="1">'Solic. Contrato'!AJ102</f>
        <v/>
      </c>
      <c r="AG105" s="386" t="str">
        <f ca="1">'Solic. Contrato'!AK102</f>
        <v/>
      </c>
      <c r="AH105" s="317"/>
      <c r="AI105" s="318"/>
      <c r="AJ105" s="318"/>
      <c r="AK105" s="318"/>
      <c r="AL105" s="318"/>
      <c r="AM105"/>
      <c r="AN105"/>
      <c r="AO105"/>
      <c r="AP105"/>
      <c r="AQ105"/>
      <c r="AR105"/>
    </row>
    <row r="106" spans="1:44" ht="13.15" customHeight="1">
      <c r="A106" s="317"/>
      <c r="B106" s="380" t="str">
        <f ca="1">'Solic. Contrato'!B103</f>
        <v/>
      </c>
      <c r="C106" s="317" t="str">
        <f ca="1">'Solic. Contrato'!C103</f>
        <v/>
      </c>
      <c r="D106" s="891"/>
      <c r="E106" s="896"/>
      <c r="F106" s="929"/>
      <c r="G106" s="897"/>
      <c r="H106" s="388"/>
      <c r="I106" s="906"/>
      <c r="J106" s="935"/>
      <c r="K106" s="932"/>
      <c r="L106" s="915"/>
      <c r="M106" s="267" t="s">
        <v>91</v>
      </c>
      <c r="N106" s="389">
        <f ca="1">'Solic. Contrato'!R103</f>
        <v>0</v>
      </c>
      <c r="O106" s="389">
        <f ca="1">'Solic. Contrato'!S103</f>
        <v>0</v>
      </c>
      <c r="P106" s="389">
        <f ca="1">'Solic. Contrato'!T103</f>
        <v>0</v>
      </c>
      <c r="Q106" s="390">
        <f ca="1">'Solic. Contrato'!U103</f>
        <v>0</v>
      </c>
      <c r="R106" s="389">
        <f ca="1">'Solic. Contrato'!V103</f>
        <v>0</v>
      </c>
      <c r="S106" s="389">
        <f ca="1">'Solic. Contrato'!W103</f>
        <v>0</v>
      </c>
      <c r="T106" s="389">
        <f ca="1">'Solic. Contrato'!X103</f>
        <v>0</v>
      </c>
      <c r="U106" s="389">
        <f ca="1">'Solic. Contrato'!Y103</f>
        <v>0</v>
      </c>
      <c r="V106" s="389">
        <f ca="1">'Solic. Contrato'!Z103</f>
        <v>0</v>
      </c>
      <c r="W106" s="389">
        <f ca="1">'Solic. Contrato'!AA103</f>
        <v>0</v>
      </c>
      <c r="X106" s="389">
        <f ca="1">'Solic. Contrato'!AB103</f>
        <v>0</v>
      </c>
      <c r="Y106" s="389">
        <f ca="1">'Solic. Contrato'!AC103</f>
        <v>0</v>
      </c>
      <c r="Z106" s="389">
        <f ca="1">'Solic. Contrato'!AD103</f>
        <v>0</v>
      </c>
      <c r="AA106" s="389">
        <f ca="1">'Solic. Contrato'!AE103</f>
        <v>0</v>
      </c>
      <c r="AB106" s="389">
        <f ca="1">'Solic. Contrato'!AF103</f>
        <v>0</v>
      </c>
      <c r="AC106" s="389">
        <f ca="1">'Solic. Contrato'!AG103</f>
        <v>0</v>
      </c>
      <c r="AD106" s="389">
        <f ca="1">'Solic. Contrato'!AH103</f>
        <v>0</v>
      </c>
      <c r="AE106" s="389">
        <f ca="1">'Solic. Contrato'!AI103</f>
        <v>0</v>
      </c>
      <c r="AF106" s="389">
        <f ca="1">'Solic. Contrato'!AJ103</f>
        <v>0</v>
      </c>
      <c r="AG106" s="389">
        <f ca="1">'Solic. Contrato'!AK103</f>
        <v>0</v>
      </c>
      <c r="AH106" s="317"/>
      <c r="AI106" s="318"/>
      <c r="AJ106" s="318"/>
      <c r="AK106" s="318"/>
      <c r="AL106" s="318"/>
      <c r="AM106"/>
      <c r="AN106"/>
      <c r="AO106"/>
      <c r="AP106"/>
      <c r="AQ106"/>
      <c r="AR106"/>
    </row>
    <row r="107" spans="1:44" ht="13.15" customHeight="1">
      <c r="A107" s="317"/>
      <c r="B107" s="380"/>
      <c r="C107" s="317"/>
      <c r="D107" s="889" t="str">
        <f ca="1">'Solic. Contrato'!G104</f>
        <v/>
      </c>
      <c r="E107" s="892" t="str">
        <f ca="1">'Solic. Contrato'!H104</f>
        <v/>
      </c>
      <c r="F107" s="927"/>
      <c r="G107" s="893"/>
      <c r="H107" s="381">
        <f>'Solic. Contrato'!J104</f>
        <v>0</v>
      </c>
      <c r="I107" s="904" t="str">
        <f ca="1">'Solic. Contrato'!M104</f>
        <v/>
      </c>
      <c r="J107" s="933">
        <f ca="1">'Solic. Contrato'!N104</f>
        <v>0</v>
      </c>
      <c r="K107" s="930">
        <f ca="1">'Solic. Contrato'!O104</f>
        <v>0</v>
      </c>
      <c r="L107" s="913">
        <f t="shared" ref="L107" ca="1" si="44">J107*K107</f>
        <v>0</v>
      </c>
      <c r="M107" s="262" t="s">
        <v>89</v>
      </c>
      <c r="N107" s="382" t="str">
        <f ca="1">'Solic. Contrato'!R104</f>
        <v/>
      </c>
      <c r="O107" s="383" t="str">
        <f ca="1">'Solic. Contrato'!S104</f>
        <v/>
      </c>
      <c r="P107" s="383" t="str">
        <f ca="1">'Solic. Contrato'!T104</f>
        <v/>
      </c>
      <c r="Q107" s="384" t="str">
        <f ca="1">'Solic. Contrato'!U104</f>
        <v/>
      </c>
      <c r="R107" s="383" t="str">
        <f ca="1">'Solic. Contrato'!V104</f>
        <v/>
      </c>
      <c r="S107" s="383" t="str">
        <f ca="1">'Solic. Contrato'!W104</f>
        <v/>
      </c>
      <c r="T107" s="383" t="str">
        <f ca="1">'Solic. Contrato'!X104</f>
        <v/>
      </c>
      <c r="U107" s="383" t="str">
        <f ca="1">'Solic. Contrato'!Y104</f>
        <v/>
      </c>
      <c r="V107" s="383" t="str">
        <f ca="1">'Solic. Contrato'!Z104</f>
        <v/>
      </c>
      <c r="W107" s="383" t="str">
        <f ca="1">'Solic. Contrato'!AA104</f>
        <v/>
      </c>
      <c r="X107" s="383" t="str">
        <f ca="1">'Solic. Contrato'!AB104</f>
        <v/>
      </c>
      <c r="Y107" s="383" t="str">
        <f ca="1">'Solic. Contrato'!AC104</f>
        <v/>
      </c>
      <c r="Z107" s="383" t="str">
        <f ca="1">'Solic. Contrato'!AD104</f>
        <v/>
      </c>
      <c r="AA107" s="383" t="str">
        <f ca="1">'Solic. Contrato'!AE104</f>
        <v/>
      </c>
      <c r="AB107" s="383" t="str">
        <f ca="1">'Solic. Contrato'!AF104</f>
        <v/>
      </c>
      <c r="AC107" s="383" t="str">
        <f ca="1">'Solic. Contrato'!AG104</f>
        <v/>
      </c>
      <c r="AD107" s="383" t="str">
        <f ca="1">'Solic. Contrato'!AH104</f>
        <v/>
      </c>
      <c r="AE107" s="383" t="str">
        <f ca="1">'Solic. Contrato'!AI104</f>
        <v/>
      </c>
      <c r="AF107" s="383" t="str">
        <f ca="1">'Solic. Contrato'!AJ104</f>
        <v/>
      </c>
      <c r="AG107" s="383" t="str">
        <f ca="1">'Solic. Contrato'!AK104</f>
        <v/>
      </c>
      <c r="AH107" s="317"/>
      <c r="AI107" s="318"/>
      <c r="AJ107" s="318"/>
      <c r="AK107" s="318"/>
      <c r="AL107" s="318"/>
      <c r="AM107"/>
      <c r="AN107"/>
      <c r="AO107"/>
      <c r="AP107"/>
      <c r="AQ107"/>
      <c r="AR107"/>
    </row>
    <row r="108" spans="1:44" ht="13.15" customHeight="1">
      <c r="A108" s="317"/>
      <c r="B108" s="380">
        <f ca="1">'Solic. Contrato'!B105</f>
        <v>0</v>
      </c>
      <c r="C108" s="317"/>
      <c r="D108" s="890"/>
      <c r="E108" s="894"/>
      <c r="F108" s="928"/>
      <c r="G108" s="895"/>
      <c r="H108" s="385"/>
      <c r="I108" s="905"/>
      <c r="J108" s="934"/>
      <c r="K108" s="931"/>
      <c r="L108" s="914"/>
      <c r="M108" s="265" t="s">
        <v>90</v>
      </c>
      <c r="N108" s="386" t="str">
        <f ca="1">'Solic. Contrato'!R105</f>
        <v/>
      </c>
      <c r="O108" s="386" t="str">
        <f ca="1">'Solic. Contrato'!S105</f>
        <v/>
      </c>
      <c r="P108" s="386" t="str">
        <f ca="1">'Solic. Contrato'!T105</f>
        <v/>
      </c>
      <c r="Q108" s="387" t="str">
        <f ca="1">'Solic. Contrato'!U105</f>
        <v/>
      </c>
      <c r="R108" s="386" t="str">
        <f ca="1">'Solic. Contrato'!V105</f>
        <v/>
      </c>
      <c r="S108" s="386" t="str">
        <f ca="1">'Solic. Contrato'!W105</f>
        <v/>
      </c>
      <c r="T108" s="386" t="str">
        <f ca="1">'Solic. Contrato'!X105</f>
        <v/>
      </c>
      <c r="U108" s="386" t="str">
        <f ca="1">'Solic. Contrato'!Y105</f>
        <v/>
      </c>
      <c r="V108" s="386" t="str">
        <f ca="1">'Solic. Contrato'!Z105</f>
        <v/>
      </c>
      <c r="W108" s="386" t="str">
        <f ca="1">'Solic. Contrato'!AA105</f>
        <v/>
      </c>
      <c r="X108" s="386" t="str">
        <f ca="1">'Solic. Contrato'!AB105</f>
        <v/>
      </c>
      <c r="Y108" s="386" t="str">
        <f ca="1">'Solic. Contrato'!AC105</f>
        <v/>
      </c>
      <c r="Z108" s="386" t="str">
        <f ca="1">'Solic. Contrato'!AD105</f>
        <v/>
      </c>
      <c r="AA108" s="386" t="str">
        <f ca="1">'Solic. Contrato'!AE105</f>
        <v/>
      </c>
      <c r="AB108" s="386" t="str">
        <f ca="1">'Solic. Contrato'!AF105</f>
        <v/>
      </c>
      <c r="AC108" s="386" t="str">
        <f ca="1">'Solic. Contrato'!AG105</f>
        <v/>
      </c>
      <c r="AD108" s="386" t="str">
        <f ca="1">'Solic. Contrato'!AH105</f>
        <v/>
      </c>
      <c r="AE108" s="386" t="str">
        <f ca="1">'Solic. Contrato'!AI105</f>
        <v/>
      </c>
      <c r="AF108" s="386" t="str">
        <f ca="1">'Solic. Contrato'!AJ105</f>
        <v/>
      </c>
      <c r="AG108" s="386" t="str">
        <f ca="1">'Solic. Contrato'!AK105</f>
        <v/>
      </c>
      <c r="AH108" s="317"/>
      <c r="AI108" s="318"/>
      <c r="AJ108" s="318"/>
      <c r="AK108" s="318"/>
      <c r="AL108" s="318"/>
      <c r="AM108"/>
      <c r="AN108"/>
      <c r="AO108"/>
      <c r="AP108"/>
      <c r="AQ108"/>
      <c r="AR108"/>
    </row>
    <row r="109" spans="1:44" ht="13.15" customHeight="1">
      <c r="A109" s="317"/>
      <c r="B109" s="380" t="str">
        <f ca="1">'Solic. Contrato'!B106</f>
        <v/>
      </c>
      <c r="C109" s="317" t="str">
        <f ca="1">'Solic. Contrato'!C106</f>
        <v/>
      </c>
      <c r="D109" s="891"/>
      <c r="E109" s="896"/>
      <c r="F109" s="929"/>
      <c r="G109" s="897"/>
      <c r="H109" s="388"/>
      <c r="I109" s="906"/>
      <c r="J109" s="935"/>
      <c r="K109" s="932"/>
      <c r="L109" s="915"/>
      <c r="M109" s="267" t="s">
        <v>91</v>
      </c>
      <c r="N109" s="389">
        <f ca="1">'Solic. Contrato'!R106</f>
        <v>0</v>
      </c>
      <c r="O109" s="389">
        <f ca="1">'Solic. Contrato'!S106</f>
        <v>0</v>
      </c>
      <c r="P109" s="389">
        <f ca="1">'Solic. Contrato'!T106</f>
        <v>0</v>
      </c>
      <c r="Q109" s="390">
        <f ca="1">'Solic. Contrato'!U106</f>
        <v>0</v>
      </c>
      <c r="R109" s="389">
        <f ca="1">'Solic. Contrato'!V106</f>
        <v>0</v>
      </c>
      <c r="S109" s="389">
        <f ca="1">'Solic. Contrato'!W106</f>
        <v>0</v>
      </c>
      <c r="T109" s="389">
        <f ca="1">'Solic. Contrato'!X106</f>
        <v>0</v>
      </c>
      <c r="U109" s="389">
        <f ca="1">'Solic. Contrato'!Y106</f>
        <v>0</v>
      </c>
      <c r="V109" s="389">
        <f ca="1">'Solic. Contrato'!Z106</f>
        <v>0</v>
      </c>
      <c r="W109" s="389">
        <f ca="1">'Solic. Contrato'!AA106</f>
        <v>0</v>
      </c>
      <c r="X109" s="389">
        <f ca="1">'Solic. Contrato'!AB106</f>
        <v>0</v>
      </c>
      <c r="Y109" s="389">
        <f ca="1">'Solic. Contrato'!AC106</f>
        <v>0</v>
      </c>
      <c r="Z109" s="389">
        <f ca="1">'Solic. Contrato'!AD106</f>
        <v>0</v>
      </c>
      <c r="AA109" s="389">
        <f ca="1">'Solic. Contrato'!AE106</f>
        <v>0</v>
      </c>
      <c r="AB109" s="389">
        <f ca="1">'Solic. Contrato'!AF106</f>
        <v>0</v>
      </c>
      <c r="AC109" s="389">
        <f ca="1">'Solic. Contrato'!AG106</f>
        <v>0</v>
      </c>
      <c r="AD109" s="389">
        <f ca="1">'Solic. Contrato'!AH106</f>
        <v>0</v>
      </c>
      <c r="AE109" s="389">
        <f ca="1">'Solic. Contrato'!AI106</f>
        <v>0</v>
      </c>
      <c r="AF109" s="389">
        <f ca="1">'Solic. Contrato'!AJ106</f>
        <v>0</v>
      </c>
      <c r="AG109" s="389">
        <f ca="1">'Solic. Contrato'!AK106</f>
        <v>0</v>
      </c>
      <c r="AH109" s="317"/>
      <c r="AI109" s="318"/>
      <c r="AJ109" s="318"/>
      <c r="AK109" s="318"/>
      <c r="AL109" s="318"/>
      <c r="AM109"/>
      <c r="AN109"/>
      <c r="AO109"/>
      <c r="AP109"/>
      <c r="AQ109"/>
      <c r="AR109"/>
    </row>
    <row r="110" spans="1:44" ht="13.15" customHeight="1">
      <c r="A110" s="317"/>
      <c r="B110" s="380"/>
      <c r="C110" s="317"/>
      <c r="D110" s="889" t="str">
        <f ca="1">'Solic. Contrato'!G107</f>
        <v/>
      </c>
      <c r="E110" s="892" t="str">
        <f ca="1">'Solic. Contrato'!H107</f>
        <v/>
      </c>
      <c r="F110" s="927"/>
      <c r="G110" s="893"/>
      <c r="H110" s="381">
        <f>'Solic. Contrato'!J107</f>
        <v>0</v>
      </c>
      <c r="I110" s="904" t="str">
        <f ca="1">'Solic. Contrato'!M107</f>
        <v/>
      </c>
      <c r="J110" s="933">
        <f ca="1">'Solic. Contrato'!N107</f>
        <v>0</v>
      </c>
      <c r="K110" s="930">
        <f ca="1">'Solic. Contrato'!O107</f>
        <v>0</v>
      </c>
      <c r="L110" s="913">
        <f t="shared" ref="L110" ca="1" si="45">J110*K110</f>
        <v>0</v>
      </c>
      <c r="M110" s="262" t="s">
        <v>89</v>
      </c>
      <c r="N110" s="382" t="str">
        <f ca="1">'Solic. Contrato'!R107</f>
        <v/>
      </c>
      <c r="O110" s="383" t="str">
        <f ca="1">'Solic. Contrato'!S107</f>
        <v/>
      </c>
      <c r="P110" s="383" t="str">
        <f ca="1">'Solic. Contrato'!T107</f>
        <v/>
      </c>
      <c r="Q110" s="384" t="str">
        <f ca="1">'Solic. Contrato'!U107</f>
        <v/>
      </c>
      <c r="R110" s="383" t="str">
        <f ca="1">'Solic. Contrato'!V107</f>
        <v/>
      </c>
      <c r="S110" s="383" t="str">
        <f ca="1">'Solic. Contrato'!W107</f>
        <v/>
      </c>
      <c r="T110" s="383" t="str">
        <f ca="1">'Solic. Contrato'!X107</f>
        <v/>
      </c>
      <c r="U110" s="383" t="str">
        <f ca="1">'Solic. Contrato'!Y107</f>
        <v/>
      </c>
      <c r="V110" s="383" t="str">
        <f ca="1">'Solic. Contrato'!Z107</f>
        <v/>
      </c>
      <c r="W110" s="383" t="str">
        <f ca="1">'Solic. Contrato'!AA107</f>
        <v/>
      </c>
      <c r="X110" s="383" t="str">
        <f ca="1">'Solic. Contrato'!AB107</f>
        <v/>
      </c>
      <c r="Y110" s="383" t="str">
        <f ca="1">'Solic. Contrato'!AC107</f>
        <v/>
      </c>
      <c r="Z110" s="383" t="str">
        <f ca="1">'Solic. Contrato'!AD107</f>
        <v/>
      </c>
      <c r="AA110" s="383" t="str">
        <f ca="1">'Solic. Contrato'!AE107</f>
        <v/>
      </c>
      <c r="AB110" s="383" t="str">
        <f ca="1">'Solic. Contrato'!AF107</f>
        <v/>
      </c>
      <c r="AC110" s="383" t="str">
        <f ca="1">'Solic. Contrato'!AG107</f>
        <v/>
      </c>
      <c r="AD110" s="383" t="str">
        <f ca="1">'Solic. Contrato'!AH107</f>
        <v/>
      </c>
      <c r="AE110" s="383" t="str">
        <f ca="1">'Solic. Contrato'!AI107</f>
        <v/>
      </c>
      <c r="AF110" s="383" t="str">
        <f ca="1">'Solic. Contrato'!AJ107</f>
        <v/>
      </c>
      <c r="AG110" s="383" t="str">
        <f ca="1">'Solic. Contrato'!AK107</f>
        <v/>
      </c>
      <c r="AH110" s="317"/>
      <c r="AI110" s="318"/>
      <c r="AJ110" s="318"/>
      <c r="AK110" s="318"/>
      <c r="AL110" s="318"/>
      <c r="AM110"/>
      <c r="AN110"/>
      <c r="AO110"/>
      <c r="AP110"/>
      <c r="AQ110"/>
      <c r="AR110"/>
    </row>
    <row r="111" spans="1:44" ht="13.15" customHeight="1">
      <c r="A111" s="317"/>
      <c r="B111" s="380">
        <f ca="1">'Solic. Contrato'!B108</f>
        <v>0</v>
      </c>
      <c r="C111" s="317"/>
      <c r="D111" s="890"/>
      <c r="E111" s="894"/>
      <c r="F111" s="928"/>
      <c r="G111" s="895"/>
      <c r="H111" s="385"/>
      <c r="I111" s="905"/>
      <c r="J111" s="934"/>
      <c r="K111" s="931"/>
      <c r="L111" s="914"/>
      <c r="M111" s="265" t="s">
        <v>90</v>
      </c>
      <c r="N111" s="386" t="str">
        <f ca="1">'Solic. Contrato'!R108</f>
        <v/>
      </c>
      <c r="O111" s="386" t="str">
        <f ca="1">'Solic. Contrato'!S108</f>
        <v/>
      </c>
      <c r="P111" s="386" t="str">
        <f ca="1">'Solic. Contrato'!T108</f>
        <v/>
      </c>
      <c r="Q111" s="387" t="str">
        <f ca="1">'Solic. Contrato'!U108</f>
        <v/>
      </c>
      <c r="R111" s="386" t="str">
        <f ca="1">'Solic. Contrato'!V108</f>
        <v/>
      </c>
      <c r="S111" s="386" t="str">
        <f ca="1">'Solic. Contrato'!W108</f>
        <v/>
      </c>
      <c r="T111" s="386" t="str">
        <f ca="1">'Solic. Contrato'!X108</f>
        <v/>
      </c>
      <c r="U111" s="386" t="str">
        <f ca="1">'Solic. Contrato'!Y108</f>
        <v/>
      </c>
      <c r="V111" s="386" t="str">
        <f ca="1">'Solic. Contrato'!Z108</f>
        <v/>
      </c>
      <c r="W111" s="386" t="str">
        <f ca="1">'Solic. Contrato'!AA108</f>
        <v/>
      </c>
      <c r="X111" s="386" t="str">
        <f ca="1">'Solic. Contrato'!AB108</f>
        <v/>
      </c>
      <c r="Y111" s="386" t="str">
        <f ca="1">'Solic. Contrato'!AC108</f>
        <v/>
      </c>
      <c r="Z111" s="386" t="str">
        <f ca="1">'Solic. Contrato'!AD108</f>
        <v/>
      </c>
      <c r="AA111" s="386" t="str">
        <f ca="1">'Solic. Contrato'!AE108</f>
        <v/>
      </c>
      <c r="AB111" s="386" t="str">
        <f ca="1">'Solic. Contrato'!AF108</f>
        <v/>
      </c>
      <c r="AC111" s="386" t="str">
        <f ca="1">'Solic. Contrato'!AG108</f>
        <v/>
      </c>
      <c r="AD111" s="386" t="str">
        <f ca="1">'Solic. Contrato'!AH108</f>
        <v/>
      </c>
      <c r="AE111" s="386" t="str">
        <f ca="1">'Solic. Contrato'!AI108</f>
        <v/>
      </c>
      <c r="AF111" s="386" t="str">
        <f ca="1">'Solic. Contrato'!AJ108</f>
        <v/>
      </c>
      <c r="AG111" s="386" t="str">
        <f ca="1">'Solic. Contrato'!AK108</f>
        <v/>
      </c>
      <c r="AH111" s="317"/>
      <c r="AI111" s="318"/>
      <c r="AJ111" s="318"/>
      <c r="AK111" s="318"/>
      <c r="AL111" s="318"/>
      <c r="AM111"/>
      <c r="AN111"/>
      <c r="AO111"/>
      <c r="AP111"/>
      <c r="AQ111"/>
      <c r="AR111"/>
    </row>
    <row r="112" spans="1:44" ht="13.15" customHeight="1">
      <c r="A112" s="317"/>
      <c r="B112" s="380" t="str">
        <f ca="1">'Solic. Contrato'!B109</f>
        <v/>
      </c>
      <c r="C112" s="317" t="str">
        <f ca="1">'Solic. Contrato'!C109</f>
        <v/>
      </c>
      <c r="D112" s="891"/>
      <c r="E112" s="896"/>
      <c r="F112" s="929"/>
      <c r="G112" s="897"/>
      <c r="H112" s="388"/>
      <c r="I112" s="906"/>
      <c r="J112" s="935"/>
      <c r="K112" s="932"/>
      <c r="L112" s="915"/>
      <c r="M112" s="267" t="s">
        <v>91</v>
      </c>
      <c r="N112" s="389">
        <f ca="1">'Solic. Contrato'!R109</f>
        <v>0</v>
      </c>
      <c r="O112" s="389">
        <f ca="1">'Solic. Contrato'!S109</f>
        <v>0</v>
      </c>
      <c r="P112" s="389">
        <f ca="1">'Solic. Contrato'!T109</f>
        <v>0</v>
      </c>
      <c r="Q112" s="390">
        <f ca="1">'Solic. Contrato'!U109</f>
        <v>0</v>
      </c>
      <c r="R112" s="389">
        <f ca="1">'Solic. Contrato'!V109</f>
        <v>0</v>
      </c>
      <c r="S112" s="389">
        <f ca="1">'Solic. Contrato'!W109</f>
        <v>0</v>
      </c>
      <c r="T112" s="389">
        <f ca="1">'Solic. Contrato'!X109</f>
        <v>0</v>
      </c>
      <c r="U112" s="389">
        <f ca="1">'Solic. Contrato'!Y109</f>
        <v>0</v>
      </c>
      <c r="V112" s="389">
        <f ca="1">'Solic. Contrato'!Z109</f>
        <v>0</v>
      </c>
      <c r="W112" s="389">
        <f ca="1">'Solic. Contrato'!AA109</f>
        <v>0</v>
      </c>
      <c r="X112" s="389">
        <f ca="1">'Solic. Contrato'!AB109</f>
        <v>0</v>
      </c>
      <c r="Y112" s="389">
        <f ca="1">'Solic. Contrato'!AC109</f>
        <v>0</v>
      </c>
      <c r="Z112" s="389">
        <f ca="1">'Solic. Contrato'!AD109</f>
        <v>0</v>
      </c>
      <c r="AA112" s="389">
        <f ca="1">'Solic. Contrato'!AE109</f>
        <v>0</v>
      </c>
      <c r="AB112" s="389">
        <f ca="1">'Solic. Contrato'!AF109</f>
        <v>0</v>
      </c>
      <c r="AC112" s="389">
        <f ca="1">'Solic. Contrato'!AG109</f>
        <v>0</v>
      </c>
      <c r="AD112" s="389">
        <f ca="1">'Solic. Contrato'!AH109</f>
        <v>0</v>
      </c>
      <c r="AE112" s="389">
        <f ca="1">'Solic. Contrato'!AI109</f>
        <v>0</v>
      </c>
      <c r="AF112" s="389">
        <f ca="1">'Solic. Contrato'!AJ109</f>
        <v>0</v>
      </c>
      <c r="AG112" s="389">
        <f ca="1">'Solic. Contrato'!AK109</f>
        <v>0</v>
      </c>
      <c r="AH112" s="317"/>
      <c r="AI112" s="318"/>
      <c r="AJ112" s="318"/>
      <c r="AK112" s="318"/>
      <c r="AL112" s="318"/>
      <c r="AM112"/>
      <c r="AN112"/>
      <c r="AO112"/>
      <c r="AP112"/>
      <c r="AQ112"/>
      <c r="AR112"/>
    </row>
    <row r="113" spans="1:44" ht="13.15" customHeight="1">
      <c r="A113" s="317"/>
      <c r="B113" s="380"/>
      <c r="C113" s="317"/>
      <c r="D113" s="889" t="str">
        <f ca="1">'Solic. Contrato'!G110</f>
        <v/>
      </c>
      <c r="E113" s="892" t="str">
        <f ca="1">'Solic. Contrato'!H110</f>
        <v/>
      </c>
      <c r="F113" s="927"/>
      <c r="G113" s="893"/>
      <c r="H113" s="381">
        <f>'Solic. Contrato'!J110</f>
        <v>0</v>
      </c>
      <c r="I113" s="904" t="str">
        <f ca="1">'Solic. Contrato'!M110</f>
        <v/>
      </c>
      <c r="J113" s="933">
        <f ca="1">'Solic. Contrato'!N110</f>
        <v>0</v>
      </c>
      <c r="K113" s="930">
        <f ca="1">'Solic. Contrato'!O110</f>
        <v>0</v>
      </c>
      <c r="L113" s="913">
        <f t="shared" ref="L113" ca="1" si="46">J113*K113</f>
        <v>0</v>
      </c>
      <c r="M113" s="262" t="s">
        <v>89</v>
      </c>
      <c r="N113" s="382" t="str">
        <f ca="1">'Solic. Contrato'!R110</f>
        <v/>
      </c>
      <c r="O113" s="383" t="str">
        <f ca="1">'Solic. Contrato'!S110</f>
        <v/>
      </c>
      <c r="P113" s="383" t="str">
        <f ca="1">'Solic. Contrato'!T110</f>
        <v/>
      </c>
      <c r="Q113" s="384" t="str">
        <f ca="1">'Solic. Contrato'!U110</f>
        <v/>
      </c>
      <c r="R113" s="383" t="str">
        <f ca="1">'Solic. Contrato'!V110</f>
        <v/>
      </c>
      <c r="S113" s="383" t="str">
        <f ca="1">'Solic. Contrato'!W110</f>
        <v/>
      </c>
      <c r="T113" s="383" t="str">
        <f ca="1">'Solic. Contrato'!X110</f>
        <v/>
      </c>
      <c r="U113" s="383" t="str">
        <f ca="1">'Solic. Contrato'!Y110</f>
        <v/>
      </c>
      <c r="V113" s="383" t="str">
        <f ca="1">'Solic. Contrato'!Z110</f>
        <v/>
      </c>
      <c r="W113" s="383" t="str">
        <f ca="1">'Solic. Contrato'!AA110</f>
        <v/>
      </c>
      <c r="X113" s="383" t="str">
        <f ca="1">'Solic. Contrato'!AB110</f>
        <v/>
      </c>
      <c r="Y113" s="383" t="str">
        <f ca="1">'Solic. Contrato'!AC110</f>
        <v/>
      </c>
      <c r="Z113" s="383" t="str">
        <f ca="1">'Solic. Contrato'!AD110</f>
        <v/>
      </c>
      <c r="AA113" s="383" t="str">
        <f ca="1">'Solic. Contrato'!AE110</f>
        <v/>
      </c>
      <c r="AB113" s="383" t="str">
        <f ca="1">'Solic. Contrato'!AF110</f>
        <v/>
      </c>
      <c r="AC113" s="383" t="str">
        <f ca="1">'Solic. Contrato'!AG110</f>
        <v/>
      </c>
      <c r="AD113" s="383" t="str">
        <f ca="1">'Solic. Contrato'!AH110</f>
        <v/>
      </c>
      <c r="AE113" s="383" t="str">
        <f ca="1">'Solic. Contrato'!AI110</f>
        <v/>
      </c>
      <c r="AF113" s="383" t="str">
        <f ca="1">'Solic. Contrato'!AJ110</f>
        <v/>
      </c>
      <c r="AG113" s="383" t="str">
        <f ca="1">'Solic. Contrato'!AK110</f>
        <v/>
      </c>
      <c r="AH113" s="317"/>
      <c r="AI113" s="318"/>
      <c r="AJ113" s="318"/>
      <c r="AK113" s="318"/>
      <c r="AL113" s="318"/>
      <c r="AM113"/>
      <c r="AN113"/>
      <c r="AO113"/>
      <c r="AP113"/>
      <c r="AQ113"/>
      <c r="AR113"/>
    </row>
    <row r="114" spans="1:44" ht="13.15" customHeight="1">
      <c r="A114" s="317"/>
      <c r="B114" s="380">
        <f ca="1">'Solic. Contrato'!B111</f>
        <v>0</v>
      </c>
      <c r="C114" s="317"/>
      <c r="D114" s="890"/>
      <c r="E114" s="894"/>
      <c r="F114" s="928"/>
      <c r="G114" s="895"/>
      <c r="H114" s="385"/>
      <c r="I114" s="905"/>
      <c r="J114" s="934"/>
      <c r="K114" s="931"/>
      <c r="L114" s="914"/>
      <c r="M114" s="265" t="s">
        <v>90</v>
      </c>
      <c r="N114" s="386" t="str">
        <f ca="1">'Solic. Contrato'!R111</f>
        <v/>
      </c>
      <c r="O114" s="386" t="str">
        <f ca="1">'Solic. Contrato'!S111</f>
        <v/>
      </c>
      <c r="P114" s="386" t="str">
        <f ca="1">'Solic. Contrato'!T111</f>
        <v/>
      </c>
      <c r="Q114" s="387" t="str">
        <f ca="1">'Solic. Contrato'!U111</f>
        <v/>
      </c>
      <c r="R114" s="386" t="str">
        <f ca="1">'Solic. Contrato'!V111</f>
        <v/>
      </c>
      <c r="S114" s="386" t="str">
        <f ca="1">'Solic. Contrato'!W111</f>
        <v/>
      </c>
      <c r="T114" s="386" t="str">
        <f ca="1">'Solic. Contrato'!X111</f>
        <v/>
      </c>
      <c r="U114" s="386" t="str">
        <f ca="1">'Solic. Contrato'!Y111</f>
        <v/>
      </c>
      <c r="V114" s="386" t="str">
        <f ca="1">'Solic. Contrato'!Z111</f>
        <v/>
      </c>
      <c r="W114" s="386" t="str">
        <f ca="1">'Solic. Contrato'!AA111</f>
        <v/>
      </c>
      <c r="X114" s="386" t="str">
        <f ca="1">'Solic. Contrato'!AB111</f>
        <v/>
      </c>
      <c r="Y114" s="386" t="str">
        <f ca="1">'Solic. Contrato'!AC111</f>
        <v/>
      </c>
      <c r="Z114" s="386" t="str">
        <f ca="1">'Solic. Contrato'!AD111</f>
        <v/>
      </c>
      <c r="AA114" s="386" t="str">
        <f ca="1">'Solic. Contrato'!AE111</f>
        <v/>
      </c>
      <c r="AB114" s="386" t="str">
        <f ca="1">'Solic. Contrato'!AF111</f>
        <v/>
      </c>
      <c r="AC114" s="386" t="str">
        <f ca="1">'Solic. Contrato'!AG111</f>
        <v/>
      </c>
      <c r="AD114" s="386" t="str">
        <f ca="1">'Solic. Contrato'!AH111</f>
        <v/>
      </c>
      <c r="AE114" s="386" t="str">
        <f ca="1">'Solic. Contrato'!AI111</f>
        <v/>
      </c>
      <c r="AF114" s="386" t="str">
        <f ca="1">'Solic. Contrato'!AJ111</f>
        <v/>
      </c>
      <c r="AG114" s="386" t="str">
        <f ca="1">'Solic. Contrato'!AK111</f>
        <v/>
      </c>
      <c r="AH114" s="317"/>
      <c r="AI114" s="318"/>
      <c r="AJ114" s="318"/>
      <c r="AK114" s="318"/>
      <c r="AL114" s="318"/>
      <c r="AM114"/>
      <c r="AN114"/>
      <c r="AO114"/>
      <c r="AP114"/>
      <c r="AQ114"/>
      <c r="AR114"/>
    </row>
    <row r="115" spans="1:44" ht="13.15" customHeight="1">
      <c r="A115" s="317"/>
      <c r="B115" s="380" t="str">
        <f ca="1">'Solic. Contrato'!B112</f>
        <v/>
      </c>
      <c r="C115" s="317" t="str">
        <f ca="1">'Solic. Contrato'!C112</f>
        <v/>
      </c>
      <c r="D115" s="891"/>
      <c r="E115" s="896"/>
      <c r="F115" s="929"/>
      <c r="G115" s="897"/>
      <c r="H115" s="388"/>
      <c r="I115" s="906"/>
      <c r="J115" s="935"/>
      <c r="K115" s="932"/>
      <c r="L115" s="915"/>
      <c r="M115" s="267" t="s">
        <v>91</v>
      </c>
      <c r="N115" s="389">
        <f ca="1">'Solic. Contrato'!R112</f>
        <v>0</v>
      </c>
      <c r="O115" s="389">
        <f ca="1">'Solic. Contrato'!S112</f>
        <v>0</v>
      </c>
      <c r="P115" s="389">
        <f ca="1">'Solic. Contrato'!T112</f>
        <v>0</v>
      </c>
      <c r="Q115" s="390">
        <f ca="1">'Solic. Contrato'!U112</f>
        <v>0</v>
      </c>
      <c r="R115" s="389">
        <f ca="1">'Solic. Contrato'!V112</f>
        <v>0</v>
      </c>
      <c r="S115" s="389">
        <f ca="1">'Solic. Contrato'!W112</f>
        <v>0</v>
      </c>
      <c r="T115" s="389">
        <f ca="1">'Solic. Contrato'!X112</f>
        <v>0</v>
      </c>
      <c r="U115" s="389">
        <f ca="1">'Solic. Contrato'!Y112</f>
        <v>0</v>
      </c>
      <c r="V115" s="389">
        <f ca="1">'Solic. Contrato'!Z112</f>
        <v>0</v>
      </c>
      <c r="W115" s="389">
        <f ca="1">'Solic. Contrato'!AA112</f>
        <v>0</v>
      </c>
      <c r="X115" s="389">
        <f ca="1">'Solic. Contrato'!AB112</f>
        <v>0</v>
      </c>
      <c r="Y115" s="389">
        <f ca="1">'Solic. Contrato'!AC112</f>
        <v>0</v>
      </c>
      <c r="Z115" s="389">
        <f ca="1">'Solic. Contrato'!AD112</f>
        <v>0</v>
      </c>
      <c r="AA115" s="389">
        <f ca="1">'Solic. Contrato'!AE112</f>
        <v>0</v>
      </c>
      <c r="AB115" s="389">
        <f ca="1">'Solic. Contrato'!AF112</f>
        <v>0</v>
      </c>
      <c r="AC115" s="389">
        <f ca="1">'Solic. Contrato'!AG112</f>
        <v>0</v>
      </c>
      <c r="AD115" s="389">
        <f ca="1">'Solic. Contrato'!AH112</f>
        <v>0</v>
      </c>
      <c r="AE115" s="389">
        <f ca="1">'Solic. Contrato'!AI112</f>
        <v>0</v>
      </c>
      <c r="AF115" s="389">
        <f ca="1">'Solic. Contrato'!AJ112</f>
        <v>0</v>
      </c>
      <c r="AG115" s="389">
        <f ca="1">'Solic. Contrato'!AK112</f>
        <v>0</v>
      </c>
      <c r="AH115" s="317"/>
      <c r="AI115" s="318"/>
      <c r="AJ115" s="318"/>
      <c r="AK115" s="318"/>
      <c r="AL115" s="318"/>
      <c r="AM115"/>
      <c r="AN115"/>
      <c r="AO115"/>
      <c r="AP115"/>
      <c r="AQ115"/>
      <c r="AR115"/>
    </row>
    <row r="116" spans="1:44" ht="13.15" customHeight="1">
      <c r="A116" s="317"/>
      <c r="B116" s="380"/>
      <c r="C116" s="317"/>
      <c r="D116" s="889" t="str">
        <f ca="1">'Solic. Contrato'!G113</f>
        <v/>
      </c>
      <c r="E116" s="892" t="str">
        <f ca="1">'Solic. Contrato'!H113</f>
        <v/>
      </c>
      <c r="F116" s="927"/>
      <c r="G116" s="893"/>
      <c r="H116" s="381">
        <f>'Solic. Contrato'!J113</f>
        <v>0</v>
      </c>
      <c r="I116" s="904" t="str">
        <f ca="1">'Solic. Contrato'!M113</f>
        <v/>
      </c>
      <c r="J116" s="933">
        <f ca="1">'Solic. Contrato'!N113</f>
        <v>0</v>
      </c>
      <c r="K116" s="930">
        <f ca="1">'Solic. Contrato'!O113</f>
        <v>0</v>
      </c>
      <c r="L116" s="913">
        <f t="shared" ref="L116" ca="1" si="47">J116*K116</f>
        <v>0</v>
      </c>
      <c r="M116" s="262" t="s">
        <v>89</v>
      </c>
      <c r="N116" s="382" t="str">
        <f ca="1">'Solic. Contrato'!R113</f>
        <v/>
      </c>
      <c r="O116" s="383" t="str">
        <f ca="1">'Solic. Contrato'!S113</f>
        <v/>
      </c>
      <c r="P116" s="383" t="str">
        <f ca="1">'Solic. Contrato'!T113</f>
        <v/>
      </c>
      <c r="Q116" s="384" t="str">
        <f ca="1">'Solic. Contrato'!U113</f>
        <v/>
      </c>
      <c r="R116" s="383" t="str">
        <f ca="1">'Solic. Contrato'!V113</f>
        <v/>
      </c>
      <c r="S116" s="383" t="str">
        <f ca="1">'Solic. Contrato'!W113</f>
        <v/>
      </c>
      <c r="T116" s="383" t="str">
        <f ca="1">'Solic. Contrato'!X113</f>
        <v/>
      </c>
      <c r="U116" s="383" t="str">
        <f ca="1">'Solic. Contrato'!Y113</f>
        <v/>
      </c>
      <c r="V116" s="383" t="str">
        <f ca="1">'Solic. Contrato'!Z113</f>
        <v/>
      </c>
      <c r="W116" s="383" t="str">
        <f ca="1">'Solic. Contrato'!AA113</f>
        <v/>
      </c>
      <c r="X116" s="383" t="str">
        <f ca="1">'Solic. Contrato'!AB113</f>
        <v/>
      </c>
      <c r="Y116" s="383" t="str">
        <f ca="1">'Solic. Contrato'!AC113</f>
        <v/>
      </c>
      <c r="Z116" s="383" t="str">
        <f ca="1">'Solic. Contrato'!AD113</f>
        <v/>
      </c>
      <c r="AA116" s="383" t="str">
        <f ca="1">'Solic. Contrato'!AE113</f>
        <v/>
      </c>
      <c r="AB116" s="383" t="str">
        <f ca="1">'Solic. Contrato'!AF113</f>
        <v/>
      </c>
      <c r="AC116" s="383" t="str">
        <f ca="1">'Solic. Contrato'!AG113</f>
        <v/>
      </c>
      <c r="AD116" s="383" t="str">
        <f ca="1">'Solic. Contrato'!AH113</f>
        <v/>
      </c>
      <c r="AE116" s="383" t="str">
        <f ca="1">'Solic. Contrato'!AI113</f>
        <v/>
      </c>
      <c r="AF116" s="383" t="str">
        <f ca="1">'Solic. Contrato'!AJ113</f>
        <v/>
      </c>
      <c r="AG116" s="383" t="str">
        <f ca="1">'Solic. Contrato'!AK113</f>
        <v/>
      </c>
      <c r="AH116" s="317"/>
      <c r="AI116" s="318"/>
      <c r="AJ116" s="318"/>
      <c r="AK116" s="318"/>
      <c r="AL116" s="318"/>
      <c r="AM116"/>
      <c r="AN116"/>
      <c r="AO116"/>
      <c r="AP116"/>
      <c r="AQ116"/>
      <c r="AR116"/>
    </row>
    <row r="117" spans="1:44" ht="13.15" customHeight="1">
      <c r="A117" s="317"/>
      <c r="B117" s="380">
        <f ca="1">'Solic. Contrato'!B114</f>
        <v>0</v>
      </c>
      <c r="C117" s="317"/>
      <c r="D117" s="890"/>
      <c r="E117" s="894"/>
      <c r="F117" s="928"/>
      <c r="G117" s="895"/>
      <c r="H117" s="385"/>
      <c r="I117" s="905"/>
      <c r="J117" s="934"/>
      <c r="K117" s="931"/>
      <c r="L117" s="914"/>
      <c r="M117" s="265" t="s">
        <v>90</v>
      </c>
      <c r="N117" s="386" t="str">
        <f ca="1">'Solic. Contrato'!R114</f>
        <v/>
      </c>
      <c r="O117" s="386" t="str">
        <f ca="1">'Solic. Contrato'!S114</f>
        <v/>
      </c>
      <c r="P117" s="386" t="str">
        <f ca="1">'Solic. Contrato'!T114</f>
        <v/>
      </c>
      <c r="Q117" s="387" t="str">
        <f ca="1">'Solic. Contrato'!U114</f>
        <v/>
      </c>
      <c r="R117" s="386" t="str">
        <f ca="1">'Solic. Contrato'!V114</f>
        <v/>
      </c>
      <c r="S117" s="386" t="str">
        <f ca="1">'Solic. Contrato'!W114</f>
        <v/>
      </c>
      <c r="T117" s="386" t="str">
        <f ca="1">'Solic. Contrato'!X114</f>
        <v/>
      </c>
      <c r="U117" s="386" t="str">
        <f ca="1">'Solic. Contrato'!Y114</f>
        <v/>
      </c>
      <c r="V117" s="386" t="str">
        <f ca="1">'Solic. Contrato'!Z114</f>
        <v/>
      </c>
      <c r="W117" s="386" t="str">
        <f ca="1">'Solic. Contrato'!AA114</f>
        <v/>
      </c>
      <c r="X117" s="386" t="str">
        <f ca="1">'Solic. Contrato'!AB114</f>
        <v/>
      </c>
      <c r="Y117" s="386" t="str">
        <f ca="1">'Solic. Contrato'!AC114</f>
        <v/>
      </c>
      <c r="Z117" s="386" t="str">
        <f ca="1">'Solic. Contrato'!AD114</f>
        <v/>
      </c>
      <c r="AA117" s="386" t="str">
        <f ca="1">'Solic. Contrato'!AE114</f>
        <v/>
      </c>
      <c r="AB117" s="386" t="str">
        <f ca="1">'Solic. Contrato'!AF114</f>
        <v/>
      </c>
      <c r="AC117" s="386" t="str">
        <f ca="1">'Solic. Contrato'!AG114</f>
        <v/>
      </c>
      <c r="AD117" s="386" t="str">
        <f ca="1">'Solic. Contrato'!AH114</f>
        <v/>
      </c>
      <c r="AE117" s="386" t="str">
        <f ca="1">'Solic. Contrato'!AI114</f>
        <v/>
      </c>
      <c r="AF117" s="386" t="str">
        <f ca="1">'Solic. Contrato'!AJ114</f>
        <v/>
      </c>
      <c r="AG117" s="386" t="str">
        <f ca="1">'Solic. Contrato'!AK114</f>
        <v/>
      </c>
      <c r="AH117" s="317"/>
      <c r="AI117" s="318"/>
      <c r="AJ117" s="318"/>
      <c r="AK117" s="318"/>
      <c r="AL117" s="318"/>
      <c r="AM117"/>
      <c r="AN117"/>
      <c r="AO117"/>
      <c r="AP117"/>
      <c r="AQ117"/>
      <c r="AR117"/>
    </row>
    <row r="118" spans="1:44" ht="13.15" customHeight="1">
      <c r="A118" s="317"/>
      <c r="B118" s="380" t="str">
        <f ca="1">'Solic. Contrato'!B115</f>
        <v/>
      </c>
      <c r="C118" s="317" t="str">
        <f ca="1">'Solic. Contrato'!C115</f>
        <v/>
      </c>
      <c r="D118" s="891"/>
      <c r="E118" s="896"/>
      <c r="F118" s="929"/>
      <c r="G118" s="897"/>
      <c r="H118" s="388"/>
      <c r="I118" s="906"/>
      <c r="J118" s="935"/>
      <c r="K118" s="932"/>
      <c r="L118" s="915"/>
      <c r="M118" s="267" t="s">
        <v>91</v>
      </c>
      <c r="N118" s="389">
        <f ca="1">'Solic. Contrato'!R115</f>
        <v>0</v>
      </c>
      <c r="O118" s="389">
        <f ca="1">'Solic. Contrato'!S115</f>
        <v>0</v>
      </c>
      <c r="P118" s="389">
        <f ca="1">'Solic. Contrato'!T115</f>
        <v>0</v>
      </c>
      <c r="Q118" s="390">
        <f ca="1">'Solic. Contrato'!U115</f>
        <v>0</v>
      </c>
      <c r="R118" s="389">
        <f ca="1">'Solic. Contrato'!V115</f>
        <v>0</v>
      </c>
      <c r="S118" s="389">
        <f ca="1">'Solic. Contrato'!W115</f>
        <v>0</v>
      </c>
      <c r="T118" s="389">
        <f ca="1">'Solic. Contrato'!X115</f>
        <v>0</v>
      </c>
      <c r="U118" s="389">
        <f ca="1">'Solic. Contrato'!Y115</f>
        <v>0</v>
      </c>
      <c r="V118" s="389">
        <f ca="1">'Solic. Contrato'!Z115</f>
        <v>0</v>
      </c>
      <c r="W118" s="389">
        <f ca="1">'Solic. Contrato'!AA115</f>
        <v>0</v>
      </c>
      <c r="X118" s="389">
        <f ca="1">'Solic. Contrato'!AB115</f>
        <v>0</v>
      </c>
      <c r="Y118" s="389">
        <f ca="1">'Solic. Contrato'!AC115</f>
        <v>0</v>
      </c>
      <c r="Z118" s="389">
        <f ca="1">'Solic. Contrato'!AD115</f>
        <v>0</v>
      </c>
      <c r="AA118" s="389">
        <f ca="1">'Solic. Contrato'!AE115</f>
        <v>0</v>
      </c>
      <c r="AB118" s="389">
        <f ca="1">'Solic. Contrato'!AF115</f>
        <v>0</v>
      </c>
      <c r="AC118" s="389">
        <f ca="1">'Solic. Contrato'!AG115</f>
        <v>0</v>
      </c>
      <c r="AD118" s="389">
        <f ca="1">'Solic. Contrato'!AH115</f>
        <v>0</v>
      </c>
      <c r="AE118" s="389">
        <f ca="1">'Solic. Contrato'!AI115</f>
        <v>0</v>
      </c>
      <c r="AF118" s="389">
        <f ca="1">'Solic. Contrato'!AJ115</f>
        <v>0</v>
      </c>
      <c r="AG118" s="389">
        <f ca="1">'Solic. Contrato'!AK115</f>
        <v>0</v>
      </c>
      <c r="AH118" s="317"/>
      <c r="AI118" s="318"/>
      <c r="AJ118" s="318"/>
      <c r="AK118" s="318"/>
      <c r="AL118" s="318"/>
      <c r="AM118"/>
      <c r="AN118"/>
      <c r="AO118"/>
      <c r="AP118"/>
      <c r="AQ118"/>
      <c r="AR118"/>
    </row>
    <row r="119" spans="1:44" ht="13.15" customHeight="1">
      <c r="A119" s="317"/>
      <c r="B119" s="380"/>
      <c r="C119" s="317"/>
      <c r="D119" s="889" t="str">
        <f ca="1">'Solic. Contrato'!G116</f>
        <v/>
      </c>
      <c r="E119" s="892" t="str">
        <f ca="1">'Solic. Contrato'!H116</f>
        <v/>
      </c>
      <c r="F119" s="927"/>
      <c r="G119" s="893"/>
      <c r="H119" s="381">
        <f>'Solic. Contrato'!J116</f>
        <v>0</v>
      </c>
      <c r="I119" s="904" t="str">
        <f ca="1">'Solic. Contrato'!M116</f>
        <v/>
      </c>
      <c r="J119" s="933">
        <f ca="1">'Solic. Contrato'!N116</f>
        <v>0</v>
      </c>
      <c r="K119" s="930">
        <f ca="1">'Solic. Contrato'!O116</f>
        <v>0</v>
      </c>
      <c r="L119" s="913">
        <f t="shared" ref="L119" ca="1" si="48">J119*K119</f>
        <v>0</v>
      </c>
      <c r="M119" s="262" t="s">
        <v>89</v>
      </c>
      <c r="N119" s="382" t="str">
        <f ca="1">'Solic. Contrato'!R116</f>
        <v/>
      </c>
      <c r="O119" s="383" t="str">
        <f ca="1">'Solic. Contrato'!S116</f>
        <v/>
      </c>
      <c r="P119" s="383" t="str">
        <f ca="1">'Solic. Contrato'!T116</f>
        <v/>
      </c>
      <c r="Q119" s="384" t="str">
        <f ca="1">'Solic. Contrato'!U116</f>
        <v/>
      </c>
      <c r="R119" s="383" t="str">
        <f ca="1">'Solic. Contrato'!V116</f>
        <v/>
      </c>
      <c r="S119" s="383" t="str">
        <f ca="1">'Solic. Contrato'!W116</f>
        <v/>
      </c>
      <c r="T119" s="383" t="str">
        <f ca="1">'Solic. Contrato'!X116</f>
        <v/>
      </c>
      <c r="U119" s="383" t="str">
        <f ca="1">'Solic. Contrato'!Y116</f>
        <v/>
      </c>
      <c r="V119" s="383" t="str">
        <f ca="1">'Solic. Contrato'!Z116</f>
        <v/>
      </c>
      <c r="W119" s="383" t="str">
        <f ca="1">'Solic. Contrato'!AA116</f>
        <v/>
      </c>
      <c r="X119" s="383" t="str">
        <f ca="1">'Solic. Contrato'!AB116</f>
        <v/>
      </c>
      <c r="Y119" s="383" t="str">
        <f ca="1">'Solic. Contrato'!AC116</f>
        <v/>
      </c>
      <c r="Z119" s="383" t="str">
        <f ca="1">'Solic. Contrato'!AD116</f>
        <v/>
      </c>
      <c r="AA119" s="383" t="str">
        <f ca="1">'Solic. Contrato'!AE116</f>
        <v/>
      </c>
      <c r="AB119" s="383" t="str">
        <f ca="1">'Solic. Contrato'!AF116</f>
        <v/>
      </c>
      <c r="AC119" s="383" t="str">
        <f ca="1">'Solic. Contrato'!AG116</f>
        <v/>
      </c>
      <c r="AD119" s="383" t="str">
        <f ca="1">'Solic. Contrato'!AH116</f>
        <v/>
      </c>
      <c r="AE119" s="383" t="str">
        <f ca="1">'Solic. Contrato'!AI116</f>
        <v/>
      </c>
      <c r="AF119" s="383" t="str">
        <f ca="1">'Solic. Contrato'!AJ116</f>
        <v/>
      </c>
      <c r="AG119" s="383" t="str">
        <f ca="1">'Solic. Contrato'!AK116</f>
        <v/>
      </c>
      <c r="AH119" s="317"/>
      <c r="AI119" s="318"/>
      <c r="AJ119" s="318"/>
      <c r="AK119" s="318"/>
      <c r="AL119" s="318"/>
      <c r="AM119"/>
      <c r="AN119"/>
      <c r="AO119"/>
      <c r="AP119"/>
      <c r="AQ119"/>
      <c r="AR119"/>
    </row>
    <row r="120" spans="1:44" ht="13.15" customHeight="1">
      <c r="A120" s="317"/>
      <c r="B120" s="380">
        <f ca="1">'Solic. Contrato'!B117</f>
        <v>0</v>
      </c>
      <c r="C120" s="317"/>
      <c r="D120" s="890"/>
      <c r="E120" s="894"/>
      <c r="F120" s="928"/>
      <c r="G120" s="895"/>
      <c r="H120" s="385"/>
      <c r="I120" s="905"/>
      <c r="J120" s="934"/>
      <c r="K120" s="931"/>
      <c r="L120" s="914"/>
      <c r="M120" s="265" t="s">
        <v>90</v>
      </c>
      <c r="N120" s="386" t="str">
        <f ca="1">'Solic. Contrato'!R117</f>
        <v/>
      </c>
      <c r="O120" s="386" t="str">
        <f ca="1">'Solic. Contrato'!S117</f>
        <v/>
      </c>
      <c r="P120" s="386" t="str">
        <f ca="1">'Solic. Contrato'!T117</f>
        <v/>
      </c>
      <c r="Q120" s="387" t="str">
        <f ca="1">'Solic. Contrato'!U117</f>
        <v/>
      </c>
      <c r="R120" s="386" t="str">
        <f ca="1">'Solic. Contrato'!V117</f>
        <v/>
      </c>
      <c r="S120" s="386" t="str">
        <f ca="1">'Solic. Contrato'!W117</f>
        <v/>
      </c>
      <c r="T120" s="386" t="str">
        <f ca="1">'Solic. Contrato'!X117</f>
        <v/>
      </c>
      <c r="U120" s="386" t="str">
        <f ca="1">'Solic. Contrato'!Y117</f>
        <v/>
      </c>
      <c r="V120" s="386" t="str">
        <f ca="1">'Solic. Contrato'!Z117</f>
        <v/>
      </c>
      <c r="W120" s="386" t="str">
        <f ca="1">'Solic. Contrato'!AA117</f>
        <v/>
      </c>
      <c r="X120" s="386" t="str">
        <f ca="1">'Solic. Contrato'!AB117</f>
        <v/>
      </c>
      <c r="Y120" s="386" t="str">
        <f ca="1">'Solic. Contrato'!AC117</f>
        <v/>
      </c>
      <c r="Z120" s="386" t="str">
        <f ca="1">'Solic. Contrato'!AD117</f>
        <v/>
      </c>
      <c r="AA120" s="386" t="str">
        <f ca="1">'Solic. Contrato'!AE117</f>
        <v/>
      </c>
      <c r="AB120" s="386" t="str">
        <f ca="1">'Solic. Contrato'!AF117</f>
        <v/>
      </c>
      <c r="AC120" s="386" t="str">
        <f ca="1">'Solic. Contrato'!AG117</f>
        <v/>
      </c>
      <c r="AD120" s="386" t="str">
        <f ca="1">'Solic. Contrato'!AH117</f>
        <v/>
      </c>
      <c r="AE120" s="386" t="str">
        <f ca="1">'Solic. Contrato'!AI117</f>
        <v/>
      </c>
      <c r="AF120" s="386" t="str">
        <f ca="1">'Solic. Contrato'!AJ117</f>
        <v/>
      </c>
      <c r="AG120" s="386" t="str">
        <f ca="1">'Solic. Contrato'!AK117</f>
        <v/>
      </c>
      <c r="AH120" s="317"/>
      <c r="AI120" s="318"/>
      <c r="AJ120" s="318"/>
      <c r="AK120" s="318"/>
      <c r="AL120" s="318"/>
      <c r="AM120"/>
      <c r="AN120"/>
      <c r="AO120"/>
      <c r="AP120"/>
      <c r="AQ120"/>
      <c r="AR120"/>
    </row>
    <row r="121" spans="1:44" ht="13.15" customHeight="1">
      <c r="A121" s="317"/>
      <c r="B121" s="380" t="str">
        <f ca="1">'Solic. Contrato'!B118</f>
        <v/>
      </c>
      <c r="C121" s="317" t="str">
        <f ca="1">'Solic. Contrato'!C118</f>
        <v/>
      </c>
      <c r="D121" s="891"/>
      <c r="E121" s="896"/>
      <c r="F121" s="929"/>
      <c r="G121" s="897"/>
      <c r="H121" s="388"/>
      <c r="I121" s="906"/>
      <c r="J121" s="935"/>
      <c r="K121" s="932"/>
      <c r="L121" s="915"/>
      <c r="M121" s="267" t="s">
        <v>91</v>
      </c>
      <c r="N121" s="389">
        <f ca="1">'Solic. Contrato'!R118</f>
        <v>0</v>
      </c>
      <c r="O121" s="389">
        <f ca="1">'Solic. Contrato'!S118</f>
        <v>0</v>
      </c>
      <c r="P121" s="389">
        <f ca="1">'Solic. Contrato'!T118</f>
        <v>0</v>
      </c>
      <c r="Q121" s="390">
        <f ca="1">'Solic. Contrato'!U118</f>
        <v>0</v>
      </c>
      <c r="R121" s="389">
        <f ca="1">'Solic. Contrato'!V118</f>
        <v>0</v>
      </c>
      <c r="S121" s="389">
        <f ca="1">'Solic. Contrato'!W118</f>
        <v>0</v>
      </c>
      <c r="T121" s="389">
        <f ca="1">'Solic. Contrato'!X118</f>
        <v>0</v>
      </c>
      <c r="U121" s="389">
        <f ca="1">'Solic. Contrato'!Y118</f>
        <v>0</v>
      </c>
      <c r="V121" s="389">
        <f ca="1">'Solic. Contrato'!Z118</f>
        <v>0</v>
      </c>
      <c r="W121" s="389">
        <f ca="1">'Solic. Contrato'!AA118</f>
        <v>0</v>
      </c>
      <c r="X121" s="389">
        <f ca="1">'Solic. Contrato'!AB118</f>
        <v>0</v>
      </c>
      <c r="Y121" s="389">
        <f ca="1">'Solic. Contrato'!AC118</f>
        <v>0</v>
      </c>
      <c r="Z121" s="389">
        <f ca="1">'Solic. Contrato'!AD118</f>
        <v>0</v>
      </c>
      <c r="AA121" s="389">
        <f ca="1">'Solic. Contrato'!AE118</f>
        <v>0</v>
      </c>
      <c r="AB121" s="389">
        <f ca="1">'Solic. Contrato'!AF118</f>
        <v>0</v>
      </c>
      <c r="AC121" s="389">
        <f ca="1">'Solic. Contrato'!AG118</f>
        <v>0</v>
      </c>
      <c r="AD121" s="389">
        <f ca="1">'Solic. Contrato'!AH118</f>
        <v>0</v>
      </c>
      <c r="AE121" s="389">
        <f ca="1">'Solic. Contrato'!AI118</f>
        <v>0</v>
      </c>
      <c r="AF121" s="389">
        <f ca="1">'Solic. Contrato'!AJ118</f>
        <v>0</v>
      </c>
      <c r="AG121" s="389">
        <f ca="1">'Solic. Contrato'!AK118</f>
        <v>0</v>
      </c>
      <c r="AH121" s="317"/>
      <c r="AI121" s="318"/>
      <c r="AJ121" s="318"/>
      <c r="AK121" s="318"/>
      <c r="AL121" s="318"/>
      <c r="AM121"/>
      <c r="AN121"/>
      <c r="AO121"/>
      <c r="AP121"/>
      <c r="AQ121"/>
      <c r="AR121"/>
    </row>
    <row r="122" spans="1:44" ht="13.15" customHeight="1">
      <c r="A122" s="317"/>
      <c r="B122" s="380"/>
      <c r="C122" s="317"/>
      <c r="D122" s="889" t="str">
        <f ca="1">'Solic. Contrato'!G119</f>
        <v/>
      </c>
      <c r="E122" s="892" t="str">
        <f ca="1">'Solic. Contrato'!H119</f>
        <v/>
      </c>
      <c r="F122" s="927"/>
      <c r="G122" s="893"/>
      <c r="H122" s="381">
        <f>'Solic. Contrato'!J119</f>
        <v>0</v>
      </c>
      <c r="I122" s="904" t="str">
        <f ca="1">'Solic. Contrato'!M119</f>
        <v/>
      </c>
      <c r="J122" s="933">
        <f ca="1">'Solic. Contrato'!N119</f>
        <v>0</v>
      </c>
      <c r="K122" s="930">
        <f ca="1">'Solic. Contrato'!O119</f>
        <v>0</v>
      </c>
      <c r="L122" s="913">
        <f t="shared" ref="L122" ca="1" si="49">J122*K122</f>
        <v>0</v>
      </c>
      <c r="M122" s="262" t="s">
        <v>89</v>
      </c>
      <c r="N122" s="382" t="str">
        <f ca="1">'Solic. Contrato'!R119</f>
        <v/>
      </c>
      <c r="O122" s="383" t="str">
        <f ca="1">'Solic. Contrato'!S119</f>
        <v/>
      </c>
      <c r="P122" s="383" t="str">
        <f ca="1">'Solic. Contrato'!T119</f>
        <v/>
      </c>
      <c r="Q122" s="384" t="str">
        <f ca="1">'Solic. Contrato'!U119</f>
        <v/>
      </c>
      <c r="R122" s="383" t="str">
        <f ca="1">'Solic. Contrato'!V119</f>
        <v/>
      </c>
      <c r="S122" s="383" t="str">
        <f ca="1">'Solic. Contrato'!W119</f>
        <v/>
      </c>
      <c r="T122" s="383" t="str">
        <f ca="1">'Solic. Contrato'!X119</f>
        <v/>
      </c>
      <c r="U122" s="383" t="str">
        <f ca="1">'Solic. Contrato'!Y119</f>
        <v/>
      </c>
      <c r="V122" s="383" t="str">
        <f ca="1">'Solic. Contrato'!Z119</f>
        <v/>
      </c>
      <c r="W122" s="383" t="str">
        <f ca="1">'Solic. Contrato'!AA119</f>
        <v/>
      </c>
      <c r="X122" s="383" t="str">
        <f ca="1">'Solic. Contrato'!AB119</f>
        <v/>
      </c>
      <c r="Y122" s="383" t="str">
        <f ca="1">'Solic. Contrato'!AC119</f>
        <v/>
      </c>
      <c r="Z122" s="383" t="str">
        <f ca="1">'Solic. Contrato'!AD119</f>
        <v/>
      </c>
      <c r="AA122" s="383" t="str">
        <f ca="1">'Solic. Contrato'!AE119</f>
        <v/>
      </c>
      <c r="AB122" s="383" t="str">
        <f ca="1">'Solic. Contrato'!AF119</f>
        <v/>
      </c>
      <c r="AC122" s="383" t="str">
        <f ca="1">'Solic. Contrato'!AG119</f>
        <v/>
      </c>
      <c r="AD122" s="383" t="str">
        <f ca="1">'Solic. Contrato'!AH119</f>
        <v/>
      </c>
      <c r="AE122" s="383" t="str">
        <f ca="1">'Solic. Contrato'!AI119</f>
        <v/>
      </c>
      <c r="AF122" s="383" t="str">
        <f ca="1">'Solic. Contrato'!AJ119</f>
        <v/>
      </c>
      <c r="AG122" s="383" t="str">
        <f ca="1">'Solic. Contrato'!AK119</f>
        <v/>
      </c>
      <c r="AH122" s="317"/>
      <c r="AI122" s="318"/>
      <c r="AJ122" s="318"/>
      <c r="AK122" s="318"/>
      <c r="AL122" s="318"/>
      <c r="AM122"/>
      <c r="AN122"/>
      <c r="AO122"/>
      <c r="AP122"/>
      <c r="AQ122"/>
      <c r="AR122"/>
    </row>
    <row r="123" spans="1:44" ht="13.15" customHeight="1">
      <c r="A123" s="317"/>
      <c r="B123" s="380">
        <f ca="1">'Solic. Contrato'!B120</f>
        <v>0</v>
      </c>
      <c r="C123" s="317"/>
      <c r="D123" s="890"/>
      <c r="E123" s="894"/>
      <c r="F123" s="928"/>
      <c r="G123" s="895"/>
      <c r="H123" s="385"/>
      <c r="I123" s="905"/>
      <c r="J123" s="934"/>
      <c r="K123" s="931"/>
      <c r="L123" s="914"/>
      <c r="M123" s="265" t="s">
        <v>90</v>
      </c>
      <c r="N123" s="386" t="str">
        <f ca="1">'Solic. Contrato'!R120</f>
        <v/>
      </c>
      <c r="O123" s="386" t="str">
        <f ca="1">'Solic. Contrato'!S120</f>
        <v/>
      </c>
      <c r="P123" s="386" t="str">
        <f ca="1">'Solic. Contrato'!T120</f>
        <v/>
      </c>
      <c r="Q123" s="387" t="str">
        <f ca="1">'Solic. Contrato'!U120</f>
        <v/>
      </c>
      <c r="R123" s="386" t="str">
        <f ca="1">'Solic. Contrato'!V120</f>
        <v/>
      </c>
      <c r="S123" s="386" t="str">
        <f ca="1">'Solic. Contrato'!W120</f>
        <v/>
      </c>
      <c r="T123" s="386" t="str">
        <f ca="1">'Solic. Contrato'!X120</f>
        <v/>
      </c>
      <c r="U123" s="386" t="str">
        <f ca="1">'Solic. Contrato'!Y120</f>
        <v/>
      </c>
      <c r="V123" s="386" t="str">
        <f ca="1">'Solic. Contrato'!Z120</f>
        <v/>
      </c>
      <c r="W123" s="386" t="str">
        <f ca="1">'Solic. Contrato'!AA120</f>
        <v/>
      </c>
      <c r="X123" s="386" t="str">
        <f ca="1">'Solic. Contrato'!AB120</f>
        <v/>
      </c>
      <c r="Y123" s="386" t="str">
        <f ca="1">'Solic. Contrato'!AC120</f>
        <v/>
      </c>
      <c r="Z123" s="386" t="str">
        <f ca="1">'Solic. Contrato'!AD120</f>
        <v/>
      </c>
      <c r="AA123" s="386" t="str">
        <f ca="1">'Solic. Contrato'!AE120</f>
        <v/>
      </c>
      <c r="AB123" s="386" t="str">
        <f ca="1">'Solic. Contrato'!AF120</f>
        <v/>
      </c>
      <c r="AC123" s="386" t="str">
        <f ca="1">'Solic. Contrato'!AG120</f>
        <v/>
      </c>
      <c r="AD123" s="386" t="str">
        <f ca="1">'Solic. Contrato'!AH120</f>
        <v/>
      </c>
      <c r="AE123" s="386" t="str">
        <f ca="1">'Solic. Contrato'!AI120</f>
        <v/>
      </c>
      <c r="AF123" s="386" t="str">
        <f ca="1">'Solic. Contrato'!AJ120</f>
        <v/>
      </c>
      <c r="AG123" s="386" t="str">
        <f ca="1">'Solic. Contrato'!AK120</f>
        <v/>
      </c>
      <c r="AH123" s="317"/>
      <c r="AI123" s="318"/>
      <c r="AJ123" s="318"/>
      <c r="AK123" s="318"/>
      <c r="AL123" s="318"/>
      <c r="AM123"/>
      <c r="AN123"/>
      <c r="AO123"/>
      <c r="AP123"/>
      <c r="AQ123"/>
      <c r="AR123"/>
    </row>
    <row r="124" spans="1:44" ht="13.15" customHeight="1">
      <c r="A124" s="317"/>
      <c r="B124" s="380" t="str">
        <f ca="1">'Solic. Contrato'!B121</f>
        <v/>
      </c>
      <c r="C124" s="317" t="str">
        <f ca="1">'Solic. Contrato'!C121</f>
        <v/>
      </c>
      <c r="D124" s="891"/>
      <c r="E124" s="896"/>
      <c r="F124" s="929"/>
      <c r="G124" s="897"/>
      <c r="H124" s="388"/>
      <c r="I124" s="906"/>
      <c r="J124" s="935"/>
      <c r="K124" s="932"/>
      <c r="L124" s="915"/>
      <c r="M124" s="267" t="s">
        <v>91</v>
      </c>
      <c r="N124" s="389">
        <f ca="1">'Solic. Contrato'!R121</f>
        <v>0</v>
      </c>
      <c r="O124" s="389">
        <f ca="1">'Solic. Contrato'!S121</f>
        <v>0</v>
      </c>
      <c r="P124" s="389">
        <f ca="1">'Solic. Contrato'!T121</f>
        <v>0</v>
      </c>
      <c r="Q124" s="390">
        <f ca="1">'Solic. Contrato'!U121</f>
        <v>0</v>
      </c>
      <c r="R124" s="389">
        <f ca="1">'Solic. Contrato'!V121</f>
        <v>0</v>
      </c>
      <c r="S124" s="389">
        <f ca="1">'Solic. Contrato'!W121</f>
        <v>0</v>
      </c>
      <c r="T124" s="389">
        <f ca="1">'Solic. Contrato'!X121</f>
        <v>0</v>
      </c>
      <c r="U124" s="389">
        <f ca="1">'Solic. Contrato'!Y121</f>
        <v>0</v>
      </c>
      <c r="V124" s="389">
        <f ca="1">'Solic. Contrato'!Z121</f>
        <v>0</v>
      </c>
      <c r="W124" s="389">
        <f ca="1">'Solic. Contrato'!AA121</f>
        <v>0</v>
      </c>
      <c r="X124" s="389">
        <f ca="1">'Solic. Contrato'!AB121</f>
        <v>0</v>
      </c>
      <c r="Y124" s="389">
        <f ca="1">'Solic. Contrato'!AC121</f>
        <v>0</v>
      </c>
      <c r="Z124" s="389">
        <f ca="1">'Solic. Contrato'!AD121</f>
        <v>0</v>
      </c>
      <c r="AA124" s="389">
        <f ca="1">'Solic. Contrato'!AE121</f>
        <v>0</v>
      </c>
      <c r="AB124" s="389">
        <f ca="1">'Solic. Contrato'!AF121</f>
        <v>0</v>
      </c>
      <c r="AC124" s="389">
        <f ca="1">'Solic. Contrato'!AG121</f>
        <v>0</v>
      </c>
      <c r="AD124" s="389">
        <f ca="1">'Solic. Contrato'!AH121</f>
        <v>0</v>
      </c>
      <c r="AE124" s="389">
        <f ca="1">'Solic. Contrato'!AI121</f>
        <v>0</v>
      </c>
      <c r="AF124" s="389">
        <f ca="1">'Solic. Contrato'!AJ121</f>
        <v>0</v>
      </c>
      <c r="AG124" s="389">
        <f ca="1">'Solic. Contrato'!AK121</f>
        <v>0</v>
      </c>
      <c r="AH124" s="317"/>
      <c r="AI124" s="318"/>
      <c r="AJ124" s="318"/>
      <c r="AK124" s="318"/>
      <c r="AL124" s="318"/>
      <c r="AM124"/>
      <c r="AN124"/>
      <c r="AO124"/>
      <c r="AP124"/>
      <c r="AQ124"/>
      <c r="AR124"/>
    </row>
    <row r="125" spans="1:44" ht="13.15" customHeight="1">
      <c r="A125" s="317"/>
      <c r="B125" s="380"/>
      <c r="C125" s="317"/>
      <c r="D125" s="889" t="str">
        <f ca="1">'Solic. Contrato'!G122</f>
        <v/>
      </c>
      <c r="E125" s="892" t="str">
        <f ca="1">'Solic. Contrato'!H122</f>
        <v/>
      </c>
      <c r="F125" s="927"/>
      <c r="G125" s="893"/>
      <c r="H125" s="381">
        <f>'Solic. Contrato'!J122</f>
        <v>0</v>
      </c>
      <c r="I125" s="904" t="str">
        <f ca="1">'Solic. Contrato'!M122</f>
        <v/>
      </c>
      <c r="J125" s="933">
        <f ca="1">'Solic. Contrato'!N122</f>
        <v>0</v>
      </c>
      <c r="K125" s="930">
        <f ca="1">'Solic. Contrato'!O122</f>
        <v>0</v>
      </c>
      <c r="L125" s="913">
        <f t="shared" ref="L125" ca="1" si="50">J125*K125</f>
        <v>0</v>
      </c>
      <c r="M125" s="262" t="s">
        <v>89</v>
      </c>
      <c r="N125" s="382" t="str">
        <f ca="1">'Solic. Contrato'!R122</f>
        <v/>
      </c>
      <c r="O125" s="383" t="str">
        <f ca="1">'Solic. Contrato'!S122</f>
        <v/>
      </c>
      <c r="P125" s="383" t="str">
        <f ca="1">'Solic. Contrato'!T122</f>
        <v/>
      </c>
      <c r="Q125" s="384" t="str">
        <f ca="1">'Solic. Contrato'!U122</f>
        <v/>
      </c>
      <c r="R125" s="383" t="str">
        <f ca="1">'Solic. Contrato'!V122</f>
        <v/>
      </c>
      <c r="S125" s="383" t="str">
        <f ca="1">'Solic. Contrato'!W122</f>
        <v/>
      </c>
      <c r="T125" s="383" t="str">
        <f ca="1">'Solic. Contrato'!X122</f>
        <v/>
      </c>
      <c r="U125" s="383" t="str">
        <f ca="1">'Solic. Contrato'!Y122</f>
        <v/>
      </c>
      <c r="V125" s="383" t="str">
        <f ca="1">'Solic. Contrato'!Z122</f>
        <v/>
      </c>
      <c r="W125" s="383" t="str">
        <f ca="1">'Solic. Contrato'!AA122</f>
        <v/>
      </c>
      <c r="X125" s="383" t="str">
        <f ca="1">'Solic. Contrato'!AB122</f>
        <v/>
      </c>
      <c r="Y125" s="383" t="str">
        <f ca="1">'Solic. Contrato'!AC122</f>
        <v/>
      </c>
      <c r="Z125" s="383" t="str">
        <f ca="1">'Solic. Contrato'!AD122</f>
        <v/>
      </c>
      <c r="AA125" s="383" t="str">
        <f ca="1">'Solic. Contrato'!AE122</f>
        <v/>
      </c>
      <c r="AB125" s="383" t="str">
        <f ca="1">'Solic. Contrato'!AF122</f>
        <v/>
      </c>
      <c r="AC125" s="383" t="str">
        <f ca="1">'Solic. Contrato'!AG122</f>
        <v/>
      </c>
      <c r="AD125" s="383" t="str">
        <f ca="1">'Solic. Contrato'!AH122</f>
        <v/>
      </c>
      <c r="AE125" s="383" t="str">
        <f ca="1">'Solic. Contrato'!AI122</f>
        <v/>
      </c>
      <c r="AF125" s="383" t="str">
        <f ca="1">'Solic. Contrato'!AJ122</f>
        <v/>
      </c>
      <c r="AG125" s="383" t="str">
        <f ca="1">'Solic. Contrato'!AK122</f>
        <v/>
      </c>
      <c r="AH125" s="317"/>
      <c r="AI125" s="318"/>
      <c r="AJ125" s="318"/>
      <c r="AK125" s="318"/>
      <c r="AL125" s="318"/>
      <c r="AM125"/>
      <c r="AN125"/>
      <c r="AO125"/>
      <c r="AP125"/>
      <c r="AQ125"/>
      <c r="AR125"/>
    </row>
    <row r="126" spans="1:44" ht="13.15" customHeight="1">
      <c r="A126" s="317"/>
      <c r="B126" s="380">
        <f ca="1">'Solic. Contrato'!B123</f>
        <v>0</v>
      </c>
      <c r="C126" s="317"/>
      <c r="D126" s="890"/>
      <c r="E126" s="894"/>
      <c r="F126" s="928"/>
      <c r="G126" s="895"/>
      <c r="H126" s="385"/>
      <c r="I126" s="905"/>
      <c r="J126" s="934"/>
      <c r="K126" s="931"/>
      <c r="L126" s="914"/>
      <c r="M126" s="265" t="s">
        <v>90</v>
      </c>
      <c r="N126" s="386" t="str">
        <f ca="1">'Solic. Contrato'!R123</f>
        <v/>
      </c>
      <c r="O126" s="386" t="str">
        <f ca="1">'Solic. Contrato'!S123</f>
        <v/>
      </c>
      <c r="P126" s="386" t="str">
        <f ca="1">'Solic. Contrato'!T123</f>
        <v/>
      </c>
      <c r="Q126" s="387" t="str">
        <f ca="1">'Solic. Contrato'!U123</f>
        <v/>
      </c>
      <c r="R126" s="386" t="str">
        <f ca="1">'Solic. Contrato'!V123</f>
        <v/>
      </c>
      <c r="S126" s="386" t="str">
        <f ca="1">'Solic. Contrato'!W123</f>
        <v/>
      </c>
      <c r="T126" s="386" t="str">
        <f ca="1">'Solic. Contrato'!X123</f>
        <v/>
      </c>
      <c r="U126" s="386" t="str">
        <f ca="1">'Solic. Contrato'!Y123</f>
        <v/>
      </c>
      <c r="V126" s="386" t="str">
        <f ca="1">'Solic. Contrato'!Z123</f>
        <v/>
      </c>
      <c r="W126" s="386" t="str">
        <f ca="1">'Solic. Contrato'!AA123</f>
        <v/>
      </c>
      <c r="X126" s="386" t="str">
        <f ca="1">'Solic. Contrato'!AB123</f>
        <v/>
      </c>
      <c r="Y126" s="386" t="str">
        <f ca="1">'Solic. Contrato'!AC123</f>
        <v/>
      </c>
      <c r="Z126" s="386" t="str">
        <f ca="1">'Solic. Contrato'!AD123</f>
        <v/>
      </c>
      <c r="AA126" s="386" t="str">
        <f ca="1">'Solic. Contrato'!AE123</f>
        <v/>
      </c>
      <c r="AB126" s="386" t="str">
        <f ca="1">'Solic. Contrato'!AF123</f>
        <v/>
      </c>
      <c r="AC126" s="386" t="str">
        <f ca="1">'Solic. Contrato'!AG123</f>
        <v/>
      </c>
      <c r="AD126" s="386" t="str">
        <f ca="1">'Solic. Contrato'!AH123</f>
        <v/>
      </c>
      <c r="AE126" s="386" t="str">
        <f ca="1">'Solic. Contrato'!AI123</f>
        <v/>
      </c>
      <c r="AF126" s="386" t="str">
        <f ca="1">'Solic. Contrato'!AJ123</f>
        <v/>
      </c>
      <c r="AG126" s="386" t="str">
        <f ca="1">'Solic. Contrato'!AK123</f>
        <v/>
      </c>
      <c r="AH126" s="317"/>
      <c r="AI126" s="318"/>
      <c r="AJ126" s="318"/>
      <c r="AK126" s="318"/>
      <c r="AL126" s="318"/>
      <c r="AM126"/>
      <c r="AN126"/>
      <c r="AO126"/>
      <c r="AP126"/>
      <c r="AQ126"/>
      <c r="AR126"/>
    </row>
    <row r="127" spans="1:44" ht="13.15" customHeight="1">
      <c r="A127" s="317"/>
      <c r="B127" s="380" t="str">
        <f ca="1">'Solic. Contrato'!B124</f>
        <v/>
      </c>
      <c r="C127" s="317" t="str">
        <f ca="1">'Solic. Contrato'!C124</f>
        <v/>
      </c>
      <c r="D127" s="891"/>
      <c r="E127" s="896"/>
      <c r="F127" s="929"/>
      <c r="G127" s="897"/>
      <c r="H127" s="388"/>
      <c r="I127" s="906"/>
      <c r="J127" s="935"/>
      <c r="K127" s="932"/>
      <c r="L127" s="915"/>
      <c r="M127" s="267" t="s">
        <v>91</v>
      </c>
      <c r="N127" s="389">
        <f ca="1">'Solic. Contrato'!R124</f>
        <v>0</v>
      </c>
      <c r="O127" s="389">
        <f ca="1">'Solic. Contrato'!S124</f>
        <v>0</v>
      </c>
      <c r="P127" s="389">
        <f ca="1">'Solic. Contrato'!T124</f>
        <v>0</v>
      </c>
      <c r="Q127" s="390">
        <f ca="1">'Solic. Contrato'!U124</f>
        <v>0</v>
      </c>
      <c r="R127" s="389">
        <f ca="1">'Solic. Contrato'!V124</f>
        <v>0</v>
      </c>
      <c r="S127" s="389">
        <f ca="1">'Solic. Contrato'!W124</f>
        <v>0</v>
      </c>
      <c r="T127" s="389">
        <f ca="1">'Solic. Contrato'!X124</f>
        <v>0</v>
      </c>
      <c r="U127" s="389">
        <f ca="1">'Solic. Contrato'!Y124</f>
        <v>0</v>
      </c>
      <c r="V127" s="389">
        <f ca="1">'Solic. Contrato'!Z124</f>
        <v>0</v>
      </c>
      <c r="W127" s="389">
        <f ca="1">'Solic. Contrato'!AA124</f>
        <v>0</v>
      </c>
      <c r="X127" s="389">
        <f ca="1">'Solic. Contrato'!AB124</f>
        <v>0</v>
      </c>
      <c r="Y127" s="389">
        <f ca="1">'Solic. Contrato'!AC124</f>
        <v>0</v>
      </c>
      <c r="Z127" s="389">
        <f ca="1">'Solic. Contrato'!AD124</f>
        <v>0</v>
      </c>
      <c r="AA127" s="389">
        <f ca="1">'Solic. Contrato'!AE124</f>
        <v>0</v>
      </c>
      <c r="AB127" s="389">
        <f ca="1">'Solic. Contrato'!AF124</f>
        <v>0</v>
      </c>
      <c r="AC127" s="389">
        <f ca="1">'Solic. Contrato'!AG124</f>
        <v>0</v>
      </c>
      <c r="AD127" s="389">
        <f ca="1">'Solic. Contrato'!AH124</f>
        <v>0</v>
      </c>
      <c r="AE127" s="389">
        <f ca="1">'Solic. Contrato'!AI124</f>
        <v>0</v>
      </c>
      <c r="AF127" s="389">
        <f ca="1">'Solic. Contrato'!AJ124</f>
        <v>0</v>
      </c>
      <c r="AG127" s="389">
        <f ca="1">'Solic. Contrato'!AK124</f>
        <v>0</v>
      </c>
      <c r="AH127" s="317"/>
      <c r="AI127" s="318"/>
      <c r="AJ127" s="318"/>
      <c r="AK127" s="318"/>
      <c r="AL127" s="318"/>
      <c r="AM127"/>
      <c r="AN127"/>
      <c r="AO127"/>
      <c r="AP127"/>
      <c r="AQ127"/>
      <c r="AR127"/>
    </row>
    <row r="128" spans="1:44" ht="13.15" customHeight="1">
      <c r="A128" s="317"/>
      <c r="B128" s="380"/>
      <c r="C128" s="317"/>
      <c r="D128" s="889" t="str">
        <f ca="1">'Solic. Contrato'!G125</f>
        <v/>
      </c>
      <c r="E128" s="892" t="str">
        <f ca="1">'Solic. Contrato'!H125</f>
        <v/>
      </c>
      <c r="F128" s="927"/>
      <c r="G128" s="893"/>
      <c r="H128" s="381">
        <f>'Solic. Contrato'!J125</f>
        <v>0</v>
      </c>
      <c r="I128" s="904" t="str">
        <f ca="1">'Solic. Contrato'!M125</f>
        <v/>
      </c>
      <c r="J128" s="933">
        <f ca="1">'Solic. Contrato'!N125</f>
        <v>0</v>
      </c>
      <c r="K128" s="930">
        <f ca="1">'Solic. Contrato'!O125</f>
        <v>0</v>
      </c>
      <c r="L128" s="913">
        <f t="shared" ref="L128" ca="1" si="51">J128*K128</f>
        <v>0</v>
      </c>
      <c r="M128" s="262" t="s">
        <v>89</v>
      </c>
      <c r="N128" s="382" t="str">
        <f ca="1">'Solic. Contrato'!R125</f>
        <v/>
      </c>
      <c r="O128" s="383" t="str">
        <f ca="1">'Solic. Contrato'!S125</f>
        <v/>
      </c>
      <c r="P128" s="383" t="str">
        <f ca="1">'Solic. Contrato'!T125</f>
        <v/>
      </c>
      <c r="Q128" s="384" t="str">
        <f ca="1">'Solic. Contrato'!U125</f>
        <v/>
      </c>
      <c r="R128" s="383" t="str">
        <f ca="1">'Solic. Contrato'!V125</f>
        <v/>
      </c>
      <c r="S128" s="383" t="str">
        <f ca="1">'Solic. Contrato'!W125</f>
        <v/>
      </c>
      <c r="T128" s="383" t="str">
        <f ca="1">'Solic. Contrato'!X125</f>
        <v/>
      </c>
      <c r="U128" s="383" t="str">
        <f ca="1">'Solic. Contrato'!Y125</f>
        <v/>
      </c>
      <c r="V128" s="383" t="str">
        <f ca="1">'Solic. Contrato'!Z125</f>
        <v/>
      </c>
      <c r="W128" s="383" t="str">
        <f ca="1">'Solic. Contrato'!AA125</f>
        <v/>
      </c>
      <c r="X128" s="383" t="str">
        <f ca="1">'Solic. Contrato'!AB125</f>
        <v/>
      </c>
      <c r="Y128" s="383" t="str">
        <f ca="1">'Solic. Contrato'!AC125</f>
        <v/>
      </c>
      <c r="Z128" s="383" t="str">
        <f ca="1">'Solic. Contrato'!AD125</f>
        <v/>
      </c>
      <c r="AA128" s="383" t="str">
        <f ca="1">'Solic. Contrato'!AE125</f>
        <v/>
      </c>
      <c r="AB128" s="383" t="str">
        <f ca="1">'Solic. Contrato'!AF125</f>
        <v/>
      </c>
      <c r="AC128" s="383" t="str">
        <f ca="1">'Solic. Contrato'!AG125</f>
        <v/>
      </c>
      <c r="AD128" s="383" t="str">
        <f ca="1">'Solic. Contrato'!AH125</f>
        <v/>
      </c>
      <c r="AE128" s="383" t="str">
        <f ca="1">'Solic. Contrato'!AI125</f>
        <v/>
      </c>
      <c r="AF128" s="383" t="str">
        <f ca="1">'Solic. Contrato'!AJ125</f>
        <v/>
      </c>
      <c r="AG128" s="383" t="str">
        <f ca="1">'Solic. Contrato'!AK125</f>
        <v/>
      </c>
      <c r="AH128" s="317"/>
      <c r="AI128" s="318"/>
      <c r="AJ128" s="318"/>
      <c r="AK128" s="318"/>
      <c r="AL128" s="318"/>
      <c r="AM128"/>
      <c r="AN128"/>
      <c r="AO128"/>
      <c r="AP128"/>
      <c r="AQ128"/>
      <c r="AR128"/>
    </row>
    <row r="129" spans="1:44" ht="13.15" customHeight="1">
      <c r="A129" s="317"/>
      <c r="B129" s="380">
        <f ca="1">'Solic. Contrato'!B126</f>
        <v>0</v>
      </c>
      <c r="C129" s="317"/>
      <c r="D129" s="890"/>
      <c r="E129" s="894"/>
      <c r="F129" s="928"/>
      <c r="G129" s="895"/>
      <c r="H129" s="385"/>
      <c r="I129" s="905"/>
      <c r="J129" s="934"/>
      <c r="K129" s="931"/>
      <c r="L129" s="914"/>
      <c r="M129" s="265" t="s">
        <v>90</v>
      </c>
      <c r="N129" s="386" t="str">
        <f ca="1">'Solic. Contrato'!R126</f>
        <v/>
      </c>
      <c r="O129" s="386" t="str">
        <f ca="1">'Solic. Contrato'!S126</f>
        <v/>
      </c>
      <c r="P129" s="386" t="str">
        <f ca="1">'Solic. Contrato'!T126</f>
        <v/>
      </c>
      <c r="Q129" s="387" t="str">
        <f ca="1">'Solic. Contrato'!U126</f>
        <v/>
      </c>
      <c r="R129" s="386" t="str">
        <f ca="1">'Solic. Contrato'!V126</f>
        <v/>
      </c>
      <c r="S129" s="386" t="str">
        <f ca="1">'Solic. Contrato'!W126</f>
        <v/>
      </c>
      <c r="T129" s="386" t="str">
        <f ca="1">'Solic. Contrato'!X126</f>
        <v/>
      </c>
      <c r="U129" s="386" t="str">
        <f ca="1">'Solic. Contrato'!Y126</f>
        <v/>
      </c>
      <c r="V129" s="386" t="str">
        <f ca="1">'Solic. Contrato'!Z126</f>
        <v/>
      </c>
      <c r="W129" s="386" t="str">
        <f ca="1">'Solic. Contrato'!AA126</f>
        <v/>
      </c>
      <c r="X129" s="386" t="str">
        <f ca="1">'Solic. Contrato'!AB126</f>
        <v/>
      </c>
      <c r="Y129" s="386" t="str">
        <f ca="1">'Solic. Contrato'!AC126</f>
        <v/>
      </c>
      <c r="Z129" s="386" t="str">
        <f ca="1">'Solic. Contrato'!AD126</f>
        <v/>
      </c>
      <c r="AA129" s="386" t="str">
        <f ca="1">'Solic. Contrato'!AE126</f>
        <v/>
      </c>
      <c r="AB129" s="386" t="str">
        <f ca="1">'Solic. Contrato'!AF126</f>
        <v/>
      </c>
      <c r="AC129" s="386" t="str">
        <f ca="1">'Solic. Contrato'!AG126</f>
        <v/>
      </c>
      <c r="AD129" s="386" t="str">
        <f ca="1">'Solic. Contrato'!AH126</f>
        <v/>
      </c>
      <c r="AE129" s="386" t="str">
        <f ca="1">'Solic. Contrato'!AI126</f>
        <v/>
      </c>
      <c r="AF129" s="386" t="str">
        <f ca="1">'Solic. Contrato'!AJ126</f>
        <v/>
      </c>
      <c r="AG129" s="386" t="str">
        <f ca="1">'Solic. Contrato'!AK126</f>
        <v/>
      </c>
      <c r="AH129" s="317"/>
      <c r="AI129" s="318"/>
      <c r="AJ129" s="318"/>
      <c r="AK129" s="318"/>
      <c r="AL129" s="318"/>
      <c r="AM129"/>
      <c r="AN129"/>
      <c r="AO129"/>
      <c r="AP129"/>
      <c r="AQ129"/>
      <c r="AR129"/>
    </row>
    <row r="130" spans="1:44" ht="13.15" customHeight="1">
      <c r="A130" s="317"/>
      <c r="B130" s="380" t="str">
        <f ca="1">'Solic. Contrato'!B127</f>
        <v/>
      </c>
      <c r="C130" s="317" t="str">
        <f ca="1">'Solic. Contrato'!C127</f>
        <v/>
      </c>
      <c r="D130" s="891"/>
      <c r="E130" s="896"/>
      <c r="F130" s="929"/>
      <c r="G130" s="897"/>
      <c r="H130" s="388"/>
      <c r="I130" s="906"/>
      <c r="J130" s="935"/>
      <c r="K130" s="932"/>
      <c r="L130" s="915"/>
      <c r="M130" s="267" t="s">
        <v>91</v>
      </c>
      <c r="N130" s="389">
        <f ca="1">'Solic. Contrato'!R127</f>
        <v>0</v>
      </c>
      <c r="O130" s="389">
        <f ca="1">'Solic. Contrato'!S127</f>
        <v>0</v>
      </c>
      <c r="P130" s="389">
        <f ca="1">'Solic. Contrato'!T127</f>
        <v>0</v>
      </c>
      <c r="Q130" s="390">
        <f ca="1">'Solic. Contrato'!U127</f>
        <v>0</v>
      </c>
      <c r="R130" s="389">
        <f ca="1">'Solic. Contrato'!V127</f>
        <v>0</v>
      </c>
      <c r="S130" s="389">
        <f ca="1">'Solic. Contrato'!W127</f>
        <v>0</v>
      </c>
      <c r="T130" s="389">
        <f ca="1">'Solic. Contrato'!X127</f>
        <v>0</v>
      </c>
      <c r="U130" s="389">
        <f ca="1">'Solic. Contrato'!Y127</f>
        <v>0</v>
      </c>
      <c r="V130" s="389">
        <f ca="1">'Solic. Contrato'!Z127</f>
        <v>0</v>
      </c>
      <c r="W130" s="389">
        <f ca="1">'Solic. Contrato'!AA127</f>
        <v>0</v>
      </c>
      <c r="X130" s="389">
        <f ca="1">'Solic. Contrato'!AB127</f>
        <v>0</v>
      </c>
      <c r="Y130" s="389">
        <f ca="1">'Solic. Contrato'!AC127</f>
        <v>0</v>
      </c>
      <c r="Z130" s="389">
        <f ca="1">'Solic. Contrato'!AD127</f>
        <v>0</v>
      </c>
      <c r="AA130" s="389">
        <f ca="1">'Solic. Contrato'!AE127</f>
        <v>0</v>
      </c>
      <c r="AB130" s="389">
        <f ca="1">'Solic. Contrato'!AF127</f>
        <v>0</v>
      </c>
      <c r="AC130" s="389">
        <f ca="1">'Solic. Contrato'!AG127</f>
        <v>0</v>
      </c>
      <c r="AD130" s="389">
        <f ca="1">'Solic. Contrato'!AH127</f>
        <v>0</v>
      </c>
      <c r="AE130" s="389">
        <f ca="1">'Solic. Contrato'!AI127</f>
        <v>0</v>
      </c>
      <c r="AF130" s="389">
        <f ca="1">'Solic. Contrato'!AJ127</f>
        <v>0</v>
      </c>
      <c r="AG130" s="389">
        <f ca="1">'Solic. Contrato'!AK127</f>
        <v>0</v>
      </c>
      <c r="AH130" s="317"/>
      <c r="AI130" s="318"/>
      <c r="AJ130" s="318"/>
      <c r="AK130" s="318"/>
      <c r="AL130" s="318"/>
      <c r="AM130"/>
      <c r="AN130"/>
      <c r="AO130"/>
      <c r="AP130"/>
      <c r="AQ130"/>
      <c r="AR130"/>
    </row>
    <row r="131" spans="1:44" ht="13.15" customHeight="1">
      <c r="A131" s="317"/>
      <c r="B131" s="380"/>
      <c r="C131" s="317"/>
      <c r="D131" s="889" t="str">
        <f ca="1">'Solic. Contrato'!G128</f>
        <v/>
      </c>
      <c r="E131" s="892" t="str">
        <f ca="1">'Solic. Contrato'!H128</f>
        <v/>
      </c>
      <c r="F131" s="927"/>
      <c r="G131" s="893"/>
      <c r="H131" s="381">
        <f>'Solic. Contrato'!J128</f>
        <v>0</v>
      </c>
      <c r="I131" s="904" t="str">
        <f ca="1">'Solic. Contrato'!M128</f>
        <v/>
      </c>
      <c r="J131" s="933">
        <f ca="1">'Solic. Contrato'!N128</f>
        <v>0</v>
      </c>
      <c r="K131" s="930">
        <f ca="1">'Solic. Contrato'!O128</f>
        <v>0</v>
      </c>
      <c r="L131" s="913">
        <f t="shared" ref="L131" ca="1" si="52">J131*K131</f>
        <v>0</v>
      </c>
      <c r="M131" s="262" t="s">
        <v>89</v>
      </c>
      <c r="N131" s="382" t="str">
        <f ca="1">'Solic. Contrato'!R128</f>
        <v/>
      </c>
      <c r="O131" s="383" t="str">
        <f ca="1">'Solic. Contrato'!S128</f>
        <v/>
      </c>
      <c r="P131" s="383" t="str">
        <f ca="1">'Solic. Contrato'!T128</f>
        <v/>
      </c>
      <c r="Q131" s="384" t="str">
        <f ca="1">'Solic. Contrato'!U128</f>
        <v/>
      </c>
      <c r="R131" s="383" t="str">
        <f ca="1">'Solic. Contrato'!V128</f>
        <v/>
      </c>
      <c r="S131" s="383" t="str">
        <f ca="1">'Solic. Contrato'!W128</f>
        <v/>
      </c>
      <c r="T131" s="383" t="str">
        <f ca="1">'Solic. Contrato'!X128</f>
        <v/>
      </c>
      <c r="U131" s="383" t="str">
        <f ca="1">'Solic. Contrato'!Y128</f>
        <v/>
      </c>
      <c r="V131" s="383" t="str">
        <f ca="1">'Solic. Contrato'!Z128</f>
        <v/>
      </c>
      <c r="W131" s="383" t="str">
        <f ca="1">'Solic. Contrato'!AA128</f>
        <v/>
      </c>
      <c r="X131" s="383" t="str">
        <f ca="1">'Solic. Contrato'!AB128</f>
        <v/>
      </c>
      <c r="Y131" s="383" t="str">
        <f ca="1">'Solic. Contrato'!AC128</f>
        <v/>
      </c>
      <c r="Z131" s="383" t="str">
        <f ca="1">'Solic. Contrato'!AD128</f>
        <v/>
      </c>
      <c r="AA131" s="383" t="str">
        <f ca="1">'Solic. Contrato'!AE128</f>
        <v/>
      </c>
      <c r="AB131" s="383" t="str">
        <f ca="1">'Solic. Contrato'!AF128</f>
        <v/>
      </c>
      <c r="AC131" s="383" t="str">
        <f ca="1">'Solic. Contrato'!AG128</f>
        <v/>
      </c>
      <c r="AD131" s="383" t="str">
        <f ca="1">'Solic. Contrato'!AH128</f>
        <v/>
      </c>
      <c r="AE131" s="383" t="str">
        <f ca="1">'Solic. Contrato'!AI128</f>
        <v/>
      </c>
      <c r="AF131" s="383" t="str">
        <f ca="1">'Solic. Contrato'!AJ128</f>
        <v/>
      </c>
      <c r="AG131" s="383" t="str">
        <f ca="1">'Solic. Contrato'!AK128</f>
        <v/>
      </c>
      <c r="AH131" s="317"/>
      <c r="AI131" s="318"/>
      <c r="AJ131" s="318"/>
      <c r="AK131" s="318"/>
      <c r="AL131" s="318"/>
      <c r="AM131"/>
      <c r="AN131"/>
      <c r="AO131"/>
      <c r="AP131"/>
      <c r="AQ131"/>
      <c r="AR131"/>
    </row>
    <row r="132" spans="1:44" ht="13.15" customHeight="1">
      <c r="A132" s="317"/>
      <c r="B132" s="380">
        <f ca="1">'Solic. Contrato'!B129</f>
        <v>0</v>
      </c>
      <c r="C132" s="317"/>
      <c r="D132" s="890"/>
      <c r="E132" s="894"/>
      <c r="F132" s="928"/>
      <c r="G132" s="895"/>
      <c r="H132" s="385"/>
      <c r="I132" s="905"/>
      <c r="J132" s="934"/>
      <c r="K132" s="931"/>
      <c r="L132" s="914"/>
      <c r="M132" s="265" t="s">
        <v>90</v>
      </c>
      <c r="N132" s="386" t="str">
        <f ca="1">'Solic. Contrato'!R129</f>
        <v/>
      </c>
      <c r="O132" s="386" t="str">
        <f ca="1">'Solic. Contrato'!S129</f>
        <v/>
      </c>
      <c r="P132" s="386" t="str">
        <f ca="1">'Solic. Contrato'!T129</f>
        <v/>
      </c>
      <c r="Q132" s="387" t="str">
        <f ca="1">'Solic. Contrato'!U129</f>
        <v/>
      </c>
      <c r="R132" s="386" t="str">
        <f ca="1">'Solic. Contrato'!V129</f>
        <v/>
      </c>
      <c r="S132" s="386" t="str">
        <f ca="1">'Solic. Contrato'!W129</f>
        <v/>
      </c>
      <c r="T132" s="386" t="str">
        <f ca="1">'Solic. Contrato'!X129</f>
        <v/>
      </c>
      <c r="U132" s="386" t="str">
        <f ca="1">'Solic. Contrato'!Y129</f>
        <v/>
      </c>
      <c r="V132" s="386" t="str">
        <f ca="1">'Solic. Contrato'!Z129</f>
        <v/>
      </c>
      <c r="W132" s="386" t="str">
        <f ca="1">'Solic. Contrato'!AA129</f>
        <v/>
      </c>
      <c r="X132" s="386" t="str">
        <f ca="1">'Solic. Contrato'!AB129</f>
        <v/>
      </c>
      <c r="Y132" s="386" t="str">
        <f ca="1">'Solic. Contrato'!AC129</f>
        <v/>
      </c>
      <c r="Z132" s="386" t="str">
        <f ca="1">'Solic. Contrato'!AD129</f>
        <v/>
      </c>
      <c r="AA132" s="386" t="str">
        <f ca="1">'Solic. Contrato'!AE129</f>
        <v/>
      </c>
      <c r="AB132" s="386" t="str">
        <f ca="1">'Solic. Contrato'!AF129</f>
        <v/>
      </c>
      <c r="AC132" s="386" t="str">
        <f ca="1">'Solic. Contrato'!AG129</f>
        <v/>
      </c>
      <c r="AD132" s="386" t="str">
        <f ca="1">'Solic. Contrato'!AH129</f>
        <v/>
      </c>
      <c r="AE132" s="386" t="str">
        <f ca="1">'Solic. Contrato'!AI129</f>
        <v/>
      </c>
      <c r="AF132" s="386" t="str">
        <f ca="1">'Solic. Contrato'!AJ129</f>
        <v/>
      </c>
      <c r="AG132" s="386" t="str">
        <f ca="1">'Solic. Contrato'!AK129</f>
        <v/>
      </c>
      <c r="AH132" s="317"/>
      <c r="AI132" s="318"/>
      <c r="AJ132" s="318"/>
      <c r="AK132" s="318"/>
      <c r="AL132" s="318"/>
      <c r="AM132"/>
      <c r="AN132"/>
      <c r="AO132"/>
      <c r="AP132"/>
      <c r="AQ132"/>
      <c r="AR132"/>
    </row>
    <row r="133" spans="1:44" ht="13.15" customHeight="1">
      <c r="A133" s="317"/>
      <c r="B133" s="380" t="str">
        <f ca="1">'Solic. Contrato'!B130</f>
        <v/>
      </c>
      <c r="C133" s="317" t="str">
        <f ca="1">'Solic. Contrato'!C130</f>
        <v/>
      </c>
      <c r="D133" s="891"/>
      <c r="E133" s="896"/>
      <c r="F133" s="929"/>
      <c r="G133" s="897"/>
      <c r="H133" s="388"/>
      <c r="I133" s="906"/>
      <c r="J133" s="935"/>
      <c r="K133" s="932"/>
      <c r="L133" s="915"/>
      <c r="M133" s="267" t="s">
        <v>91</v>
      </c>
      <c r="N133" s="389">
        <f ca="1">'Solic. Contrato'!R130</f>
        <v>0</v>
      </c>
      <c r="O133" s="389">
        <f ca="1">'Solic. Contrato'!S130</f>
        <v>0</v>
      </c>
      <c r="P133" s="389">
        <f ca="1">'Solic. Contrato'!T130</f>
        <v>0</v>
      </c>
      <c r="Q133" s="390">
        <f ca="1">'Solic. Contrato'!U130</f>
        <v>0</v>
      </c>
      <c r="R133" s="389">
        <f ca="1">'Solic. Contrato'!V130</f>
        <v>0</v>
      </c>
      <c r="S133" s="389">
        <f ca="1">'Solic. Contrato'!W130</f>
        <v>0</v>
      </c>
      <c r="T133" s="389">
        <f ca="1">'Solic. Contrato'!X130</f>
        <v>0</v>
      </c>
      <c r="U133" s="389">
        <f ca="1">'Solic. Contrato'!Y130</f>
        <v>0</v>
      </c>
      <c r="V133" s="389">
        <f ca="1">'Solic. Contrato'!Z130</f>
        <v>0</v>
      </c>
      <c r="W133" s="389">
        <f ca="1">'Solic. Contrato'!AA130</f>
        <v>0</v>
      </c>
      <c r="X133" s="389">
        <f ca="1">'Solic. Contrato'!AB130</f>
        <v>0</v>
      </c>
      <c r="Y133" s="389">
        <f ca="1">'Solic. Contrato'!AC130</f>
        <v>0</v>
      </c>
      <c r="Z133" s="389">
        <f ca="1">'Solic. Contrato'!AD130</f>
        <v>0</v>
      </c>
      <c r="AA133" s="389">
        <f ca="1">'Solic. Contrato'!AE130</f>
        <v>0</v>
      </c>
      <c r="AB133" s="389">
        <f ca="1">'Solic. Contrato'!AF130</f>
        <v>0</v>
      </c>
      <c r="AC133" s="389">
        <f ca="1">'Solic. Contrato'!AG130</f>
        <v>0</v>
      </c>
      <c r="AD133" s="389">
        <f ca="1">'Solic. Contrato'!AH130</f>
        <v>0</v>
      </c>
      <c r="AE133" s="389">
        <f ca="1">'Solic. Contrato'!AI130</f>
        <v>0</v>
      </c>
      <c r="AF133" s="389">
        <f ca="1">'Solic. Contrato'!AJ130</f>
        <v>0</v>
      </c>
      <c r="AG133" s="389">
        <f ca="1">'Solic. Contrato'!AK130</f>
        <v>0</v>
      </c>
      <c r="AH133" s="317"/>
      <c r="AI133" s="318"/>
      <c r="AJ133" s="318"/>
      <c r="AK133" s="318"/>
      <c r="AL133" s="318"/>
      <c r="AM133"/>
      <c r="AN133"/>
      <c r="AO133"/>
      <c r="AP133"/>
      <c r="AQ133"/>
      <c r="AR133"/>
    </row>
    <row r="134" spans="1:44" ht="13.15" customHeight="1">
      <c r="A134" s="317"/>
      <c r="B134" s="380"/>
      <c r="C134" s="317"/>
      <c r="D134" s="889" t="str">
        <f ca="1">'Solic. Contrato'!G131</f>
        <v/>
      </c>
      <c r="E134" s="892" t="str">
        <f ca="1">'Solic. Contrato'!H131</f>
        <v/>
      </c>
      <c r="F134" s="927"/>
      <c r="G134" s="893"/>
      <c r="H134" s="381">
        <f>'Solic. Contrato'!J131</f>
        <v>0</v>
      </c>
      <c r="I134" s="904" t="str">
        <f ca="1">'Solic. Contrato'!M131</f>
        <v/>
      </c>
      <c r="J134" s="933">
        <f ca="1">'Solic. Contrato'!N131</f>
        <v>0</v>
      </c>
      <c r="K134" s="930">
        <f ca="1">'Solic. Contrato'!O131</f>
        <v>0</v>
      </c>
      <c r="L134" s="913">
        <f t="shared" ref="L134" ca="1" si="53">J134*K134</f>
        <v>0</v>
      </c>
      <c r="M134" s="262" t="s">
        <v>89</v>
      </c>
      <c r="N134" s="382" t="str">
        <f ca="1">'Solic. Contrato'!R131</f>
        <v/>
      </c>
      <c r="O134" s="383" t="str">
        <f ca="1">'Solic. Contrato'!S131</f>
        <v/>
      </c>
      <c r="P134" s="383" t="str">
        <f ca="1">'Solic. Contrato'!T131</f>
        <v/>
      </c>
      <c r="Q134" s="384" t="str">
        <f ca="1">'Solic. Contrato'!U131</f>
        <v/>
      </c>
      <c r="R134" s="383" t="str">
        <f ca="1">'Solic. Contrato'!V131</f>
        <v/>
      </c>
      <c r="S134" s="383" t="str">
        <f ca="1">'Solic. Contrato'!W131</f>
        <v/>
      </c>
      <c r="T134" s="383" t="str">
        <f ca="1">'Solic. Contrato'!X131</f>
        <v/>
      </c>
      <c r="U134" s="383" t="str">
        <f ca="1">'Solic. Contrato'!Y131</f>
        <v/>
      </c>
      <c r="V134" s="383" t="str">
        <f ca="1">'Solic. Contrato'!Z131</f>
        <v/>
      </c>
      <c r="W134" s="383" t="str">
        <f ca="1">'Solic. Contrato'!AA131</f>
        <v/>
      </c>
      <c r="X134" s="383" t="str">
        <f ca="1">'Solic. Contrato'!AB131</f>
        <v/>
      </c>
      <c r="Y134" s="383" t="str">
        <f ca="1">'Solic. Contrato'!AC131</f>
        <v/>
      </c>
      <c r="Z134" s="383" t="str">
        <f ca="1">'Solic. Contrato'!AD131</f>
        <v/>
      </c>
      <c r="AA134" s="383" t="str">
        <f ca="1">'Solic. Contrato'!AE131</f>
        <v/>
      </c>
      <c r="AB134" s="383" t="str">
        <f ca="1">'Solic. Contrato'!AF131</f>
        <v/>
      </c>
      <c r="AC134" s="383" t="str">
        <f ca="1">'Solic. Contrato'!AG131</f>
        <v/>
      </c>
      <c r="AD134" s="383" t="str">
        <f ca="1">'Solic. Contrato'!AH131</f>
        <v/>
      </c>
      <c r="AE134" s="383" t="str">
        <f ca="1">'Solic. Contrato'!AI131</f>
        <v/>
      </c>
      <c r="AF134" s="383" t="str">
        <f ca="1">'Solic. Contrato'!AJ131</f>
        <v/>
      </c>
      <c r="AG134" s="383" t="str">
        <f ca="1">'Solic. Contrato'!AK131</f>
        <v/>
      </c>
      <c r="AH134" s="317"/>
      <c r="AI134" s="318"/>
      <c r="AJ134" s="318"/>
      <c r="AK134" s="318"/>
      <c r="AL134" s="318"/>
      <c r="AM134"/>
      <c r="AN134"/>
      <c r="AO134"/>
      <c r="AP134"/>
      <c r="AQ134"/>
      <c r="AR134"/>
    </row>
    <row r="135" spans="1:44" ht="13.15" customHeight="1">
      <c r="A135" s="317"/>
      <c r="B135" s="380">
        <f ca="1">'Solic. Contrato'!B132</f>
        <v>0</v>
      </c>
      <c r="C135" s="317"/>
      <c r="D135" s="890"/>
      <c r="E135" s="894"/>
      <c r="F135" s="928"/>
      <c r="G135" s="895"/>
      <c r="H135" s="385"/>
      <c r="I135" s="905"/>
      <c r="J135" s="934"/>
      <c r="K135" s="931"/>
      <c r="L135" s="914"/>
      <c r="M135" s="265" t="s">
        <v>90</v>
      </c>
      <c r="N135" s="386" t="str">
        <f ca="1">'Solic. Contrato'!R132</f>
        <v/>
      </c>
      <c r="O135" s="386" t="str">
        <f ca="1">'Solic. Contrato'!S132</f>
        <v/>
      </c>
      <c r="P135" s="386" t="str">
        <f ca="1">'Solic. Contrato'!T132</f>
        <v/>
      </c>
      <c r="Q135" s="387" t="str">
        <f ca="1">'Solic. Contrato'!U132</f>
        <v/>
      </c>
      <c r="R135" s="386" t="str">
        <f ca="1">'Solic. Contrato'!V132</f>
        <v/>
      </c>
      <c r="S135" s="386" t="str">
        <f ca="1">'Solic. Contrato'!W132</f>
        <v/>
      </c>
      <c r="T135" s="386" t="str">
        <f ca="1">'Solic. Contrato'!X132</f>
        <v/>
      </c>
      <c r="U135" s="386" t="str">
        <f ca="1">'Solic. Contrato'!Y132</f>
        <v/>
      </c>
      <c r="V135" s="386" t="str">
        <f ca="1">'Solic. Contrato'!Z132</f>
        <v/>
      </c>
      <c r="W135" s="386" t="str">
        <f ca="1">'Solic. Contrato'!AA132</f>
        <v/>
      </c>
      <c r="X135" s="386" t="str">
        <f ca="1">'Solic. Contrato'!AB132</f>
        <v/>
      </c>
      <c r="Y135" s="386" t="str">
        <f ca="1">'Solic. Contrato'!AC132</f>
        <v/>
      </c>
      <c r="Z135" s="386" t="str">
        <f ca="1">'Solic. Contrato'!AD132</f>
        <v/>
      </c>
      <c r="AA135" s="386" t="str">
        <f ca="1">'Solic. Contrato'!AE132</f>
        <v/>
      </c>
      <c r="AB135" s="386" t="str">
        <f ca="1">'Solic. Contrato'!AF132</f>
        <v/>
      </c>
      <c r="AC135" s="386" t="str">
        <f ca="1">'Solic. Contrato'!AG132</f>
        <v/>
      </c>
      <c r="AD135" s="386" t="str">
        <f ca="1">'Solic. Contrato'!AH132</f>
        <v/>
      </c>
      <c r="AE135" s="386" t="str">
        <f ca="1">'Solic. Contrato'!AI132</f>
        <v/>
      </c>
      <c r="AF135" s="386" t="str">
        <f ca="1">'Solic. Contrato'!AJ132</f>
        <v/>
      </c>
      <c r="AG135" s="386" t="str">
        <f ca="1">'Solic. Contrato'!AK132</f>
        <v/>
      </c>
      <c r="AH135" s="317"/>
      <c r="AI135" s="318"/>
      <c r="AJ135" s="318"/>
      <c r="AK135" s="318"/>
      <c r="AL135" s="318"/>
      <c r="AM135"/>
      <c r="AN135"/>
      <c r="AO135"/>
      <c r="AP135"/>
      <c r="AQ135"/>
      <c r="AR135"/>
    </row>
    <row r="136" spans="1:44" ht="13.15" customHeight="1">
      <c r="A136" s="317"/>
      <c r="B136" s="380" t="str">
        <f ca="1">'Solic. Contrato'!B133</f>
        <v/>
      </c>
      <c r="C136" s="317" t="str">
        <f ca="1">'Solic. Contrato'!C133</f>
        <v/>
      </c>
      <c r="D136" s="891"/>
      <c r="E136" s="896"/>
      <c r="F136" s="929"/>
      <c r="G136" s="897"/>
      <c r="H136" s="388"/>
      <c r="I136" s="906"/>
      <c r="J136" s="935"/>
      <c r="K136" s="932"/>
      <c r="L136" s="915"/>
      <c r="M136" s="267" t="s">
        <v>91</v>
      </c>
      <c r="N136" s="389">
        <f ca="1">'Solic. Contrato'!R133</f>
        <v>0</v>
      </c>
      <c r="O136" s="389">
        <f ca="1">'Solic. Contrato'!S133</f>
        <v>0</v>
      </c>
      <c r="P136" s="389">
        <f ca="1">'Solic. Contrato'!T133</f>
        <v>0</v>
      </c>
      <c r="Q136" s="390">
        <f ca="1">'Solic. Contrato'!U133</f>
        <v>0</v>
      </c>
      <c r="R136" s="389">
        <f ca="1">'Solic. Contrato'!V133</f>
        <v>0</v>
      </c>
      <c r="S136" s="389">
        <f ca="1">'Solic. Contrato'!W133</f>
        <v>0</v>
      </c>
      <c r="T136" s="389">
        <f ca="1">'Solic. Contrato'!X133</f>
        <v>0</v>
      </c>
      <c r="U136" s="389">
        <f ca="1">'Solic. Contrato'!Y133</f>
        <v>0</v>
      </c>
      <c r="V136" s="389">
        <f ca="1">'Solic. Contrato'!Z133</f>
        <v>0</v>
      </c>
      <c r="W136" s="389">
        <f ca="1">'Solic. Contrato'!AA133</f>
        <v>0</v>
      </c>
      <c r="X136" s="389">
        <f ca="1">'Solic. Contrato'!AB133</f>
        <v>0</v>
      </c>
      <c r="Y136" s="389">
        <f ca="1">'Solic. Contrato'!AC133</f>
        <v>0</v>
      </c>
      <c r="Z136" s="389">
        <f ca="1">'Solic. Contrato'!AD133</f>
        <v>0</v>
      </c>
      <c r="AA136" s="389">
        <f ca="1">'Solic. Contrato'!AE133</f>
        <v>0</v>
      </c>
      <c r="AB136" s="389">
        <f ca="1">'Solic. Contrato'!AF133</f>
        <v>0</v>
      </c>
      <c r="AC136" s="389">
        <f ca="1">'Solic. Contrato'!AG133</f>
        <v>0</v>
      </c>
      <c r="AD136" s="389">
        <f ca="1">'Solic. Contrato'!AH133</f>
        <v>0</v>
      </c>
      <c r="AE136" s="389">
        <f ca="1">'Solic. Contrato'!AI133</f>
        <v>0</v>
      </c>
      <c r="AF136" s="389">
        <f ca="1">'Solic. Contrato'!AJ133</f>
        <v>0</v>
      </c>
      <c r="AG136" s="389">
        <f ca="1">'Solic. Contrato'!AK133</f>
        <v>0</v>
      </c>
      <c r="AH136" s="317"/>
      <c r="AI136" s="318"/>
      <c r="AJ136" s="318"/>
      <c r="AK136" s="318"/>
      <c r="AL136" s="318"/>
      <c r="AM136"/>
      <c r="AN136"/>
      <c r="AO136"/>
      <c r="AP136"/>
      <c r="AQ136"/>
      <c r="AR136"/>
    </row>
    <row r="137" spans="1:44" ht="13.15" customHeight="1">
      <c r="A137" s="317"/>
      <c r="B137" s="380"/>
      <c r="C137" s="317"/>
      <c r="D137" s="889" t="str">
        <f ca="1">'Solic. Contrato'!G134</f>
        <v/>
      </c>
      <c r="E137" s="892" t="str">
        <f ca="1">'Solic. Contrato'!H134</f>
        <v/>
      </c>
      <c r="F137" s="927"/>
      <c r="G137" s="893"/>
      <c r="H137" s="381">
        <f>'Solic. Contrato'!J134</f>
        <v>0</v>
      </c>
      <c r="I137" s="904" t="str">
        <f ca="1">'Solic. Contrato'!M134</f>
        <v/>
      </c>
      <c r="J137" s="933">
        <f ca="1">'Solic. Contrato'!N134</f>
        <v>0</v>
      </c>
      <c r="K137" s="930">
        <f ca="1">'Solic. Contrato'!O134</f>
        <v>0</v>
      </c>
      <c r="L137" s="913">
        <f t="shared" ref="L137" ca="1" si="54">J137*K137</f>
        <v>0</v>
      </c>
      <c r="M137" s="262" t="s">
        <v>89</v>
      </c>
      <c r="N137" s="382" t="str">
        <f ca="1">'Solic. Contrato'!R134</f>
        <v/>
      </c>
      <c r="O137" s="383" t="str">
        <f ca="1">'Solic. Contrato'!S134</f>
        <v/>
      </c>
      <c r="P137" s="383" t="str">
        <f ca="1">'Solic. Contrato'!T134</f>
        <v/>
      </c>
      <c r="Q137" s="384" t="str">
        <f ca="1">'Solic. Contrato'!U134</f>
        <v/>
      </c>
      <c r="R137" s="383" t="str">
        <f ca="1">'Solic. Contrato'!V134</f>
        <v/>
      </c>
      <c r="S137" s="383" t="str">
        <f ca="1">'Solic. Contrato'!W134</f>
        <v/>
      </c>
      <c r="T137" s="383" t="str">
        <f ca="1">'Solic. Contrato'!X134</f>
        <v/>
      </c>
      <c r="U137" s="383" t="str">
        <f ca="1">'Solic. Contrato'!Y134</f>
        <v/>
      </c>
      <c r="V137" s="383" t="str">
        <f ca="1">'Solic. Contrato'!Z134</f>
        <v/>
      </c>
      <c r="W137" s="383" t="str">
        <f ca="1">'Solic. Contrato'!AA134</f>
        <v/>
      </c>
      <c r="X137" s="383" t="str">
        <f ca="1">'Solic. Contrato'!AB134</f>
        <v/>
      </c>
      <c r="Y137" s="383" t="str">
        <f ca="1">'Solic. Contrato'!AC134</f>
        <v/>
      </c>
      <c r="Z137" s="383" t="str">
        <f ca="1">'Solic. Contrato'!AD134</f>
        <v/>
      </c>
      <c r="AA137" s="383" t="str">
        <f ca="1">'Solic. Contrato'!AE134</f>
        <v/>
      </c>
      <c r="AB137" s="383" t="str">
        <f ca="1">'Solic. Contrato'!AF134</f>
        <v/>
      </c>
      <c r="AC137" s="383" t="str">
        <f ca="1">'Solic. Contrato'!AG134</f>
        <v/>
      </c>
      <c r="AD137" s="383" t="str">
        <f ca="1">'Solic. Contrato'!AH134</f>
        <v/>
      </c>
      <c r="AE137" s="383" t="str">
        <f ca="1">'Solic. Contrato'!AI134</f>
        <v/>
      </c>
      <c r="AF137" s="383" t="str">
        <f ca="1">'Solic. Contrato'!AJ134</f>
        <v/>
      </c>
      <c r="AG137" s="383" t="str">
        <f ca="1">'Solic. Contrato'!AK134</f>
        <v/>
      </c>
      <c r="AH137" s="317"/>
      <c r="AI137" s="318"/>
      <c r="AJ137" s="318"/>
      <c r="AK137" s="318"/>
      <c r="AL137" s="318"/>
      <c r="AM137"/>
      <c r="AN137"/>
      <c r="AO137"/>
      <c r="AP137"/>
      <c r="AQ137"/>
      <c r="AR137"/>
    </row>
    <row r="138" spans="1:44" ht="13.15" customHeight="1">
      <c r="A138" s="317"/>
      <c r="B138" s="380">
        <f ca="1">'Solic. Contrato'!B135</f>
        <v>0</v>
      </c>
      <c r="C138" s="317"/>
      <c r="D138" s="890"/>
      <c r="E138" s="894"/>
      <c r="F138" s="928"/>
      <c r="G138" s="895"/>
      <c r="H138" s="385"/>
      <c r="I138" s="905"/>
      <c r="J138" s="934"/>
      <c r="K138" s="931"/>
      <c r="L138" s="914"/>
      <c r="M138" s="265" t="s">
        <v>90</v>
      </c>
      <c r="N138" s="386" t="str">
        <f ca="1">'Solic. Contrato'!R135</f>
        <v/>
      </c>
      <c r="O138" s="386" t="str">
        <f ca="1">'Solic. Contrato'!S135</f>
        <v/>
      </c>
      <c r="P138" s="386" t="str">
        <f ca="1">'Solic. Contrato'!T135</f>
        <v/>
      </c>
      <c r="Q138" s="387" t="str">
        <f ca="1">'Solic. Contrato'!U135</f>
        <v/>
      </c>
      <c r="R138" s="386" t="str">
        <f ca="1">'Solic. Contrato'!V135</f>
        <v/>
      </c>
      <c r="S138" s="386" t="str">
        <f ca="1">'Solic. Contrato'!W135</f>
        <v/>
      </c>
      <c r="T138" s="386" t="str">
        <f ca="1">'Solic. Contrato'!X135</f>
        <v/>
      </c>
      <c r="U138" s="386" t="str">
        <f ca="1">'Solic. Contrato'!Y135</f>
        <v/>
      </c>
      <c r="V138" s="386" t="str">
        <f ca="1">'Solic. Contrato'!Z135</f>
        <v/>
      </c>
      <c r="W138" s="386" t="str">
        <f ca="1">'Solic. Contrato'!AA135</f>
        <v/>
      </c>
      <c r="X138" s="386" t="str">
        <f ca="1">'Solic. Contrato'!AB135</f>
        <v/>
      </c>
      <c r="Y138" s="386" t="str">
        <f ca="1">'Solic. Contrato'!AC135</f>
        <v/>
      </c>
      <c r="Z138" s="386" t="str">
        <f ca="1">'Solic. Contrato'!AD135</f>
        <v/>
      </c>
      <c r="AA138" s="386" t="str">
        <f ca="1">'Solic. Contrato'!AE135</f>
        <v/>
      </c>
      <c r="AB138" s="386" t="str">
        <f ca="1">'Solic. Contrato'!AF135</f>
        <v/>
      </c>
      <c r="AC138" s="386" t="str">
        <f ca="1">'Solic. Contrato'!AG135</f>
        <v/>
      </c>
      <c r="AD138" s="386" t="str">
        <f ca="1">'Solic. Contrato'!AH135</f>
        <v/>
      </c>
      <c r="AE138" s="386" t="str">
        <f ca="1">'Solic. Contrato'!AI135</f>
        <v/>
      </c>
      <c r="AF138" s="386" t="str">
        <f ca="1">'Solic. Contrato'!AJ135</f>
        <v/>
      </c>
      <c r="AG138" s="386" t="str">
        <f ca="1">'Solic. Contrato'!AK135</f>
        <v/>
      </c>
      <c r="AH138" s="317"/>
      <c r="AI138" s="318"/>
      <c r="AJ138" s="318"/>
      <c r="AK138" s="318"/>
      <c r="AL138" s="318"/>
      <c r="AM138"/>
      <c r="AN138"/>
      <c r="AO138"/>
      <c r="AP138"/>
      <c r="AQ138"/>
      <c r="AR138"/>
    </row>
    <row r="139" spans="1:44" ht="13.15" customHeight="1">
      <c r="A139" s="317"/>
      <c r="B139" s="380" t="str">
        <f ca="1">'Solic. Contrato'!B136</f>
        <v/>
      </c>
      <c r="C139" s="317" t="str">
        <f ca="1">'Solic. Contrato'!C136</f>
        <v/>
      </c>
      <c r="D139" s="891"/>
      <c r="E139" s="896"/>
      <c r="F139" s="929"/>
      <c r="G139" s="897"/>
      <c r="H139" s="388"/>
      <c r="I139" s="906"/>
      <c r="J139" s="935"/>
      <c r="K139" s="932"/>
      <c r="L139" s="915"/>
      <c r="M139" s="267" t="s">
        <v>91</v>
      </c>
      <c r="N139" s="389">
        <f ca="1">'Solic. Contrato'!R136</f>
        <v>0</v>
      </c>
      <c r="O139" s="389">
        <f ca="1">'Solic. Contrato'!S136</f>
        <v>0</v>
      </c>
      <c r="P139" s="389">
        <f ca="1">'Solic. Contrato'!T136</f>
        <v>0</v>
      </c>
      <c r="Q139" s="390">
        <f ca="1">'Solic. Contrato'!U136</f>
        <v>0</v>
      </c>
      <c r="R139" s="389">
        <f ca="1">'Solic. Contrato'!V136</f>
        <v>0</v>
      </c>
      <c r="S139" s="389">
        <f ca="1">'Solic. Contrato'!W136</f>
        <v>0</v>
      </c>
      <c r="T139" s="389">
        <f ca="1">'Solic. Contrato'!X136</f>
        <v>0</v>
      </c>
      <c r="U139" s="389">
        <f ca="1">'Solic. Contrato'!Y136</f>
        <v>0</v>
      </c>
      <c r="V139" s="389">
        <f ca="1">'Solic. Contrato'!Z136</f>
        <v>0</v>
      </c>
      <c r="W139" s="389">
        <f ca="1">'Solic. Contrato'!AA136</f>
        <v>0</v>
      </c>
      <c r="X139" s="389">
        <f ca="1">'Solic. Contrato'!AB136</f>
        <v>0</v>
      </c>
      <c r="Y139" s="389">
        <f ca="1">'Solic. Contrato'!AC136</f>
        <v>0</v>
      </c>
      <c r="Z139" s="389">
        <f ca="1">'Solic. Contrato'!AD136</f>
        <v>0</v>
      </c>
      <c r="AA139" s="389">
        <f ca="1">'Solic. Contrato'!AE136</f>
        <v>0</v>
      </c>
      <c r="AB139" s="389">
        <f ca="1">'Solic. Contrato'!AF136</f>
        <v>0</v>
      </c>
      <c r="AC139" s="389">
        <f ca="1">'Solic. Contrato'!AG136</f>
        <v>0</v>
      </c>
      <c r="AD139" s="389">
        <f ca="1">'Solic. Contrato'!AH136</f>
        <v>0</v>
      </c>
      <c r="AE139" s="389">
        <f ca="1">'Solic. Contrato'!AI136</f>
        <v>0</v>
      </c>
      <c r="AF139" s="389">
        <f ca="1">'Solic. Contrato'!AJ136</f>
        <v>0</v>
      </c>
      <c r="AG139" s="389">
        <f ca="1">'Solic. Contrato'!AK136</f>
        <v>0</v>
      </c>
      <c r="AH139" s="317"/>
      <c r="AI139" s="318"/>
      <c r="AJ139" s="318"/>
      <c r="AK139" s="318"/>
      <c r="AL139" s="318"/>
      <c r="AM139"/>
      <c r="AN139"/>
      <c r="AO139"/>
      <c r="AP139"/>
      <c r="AQ139"/>
      <c r="AR139"/>
    </row>
    <row r="140" spans="1:44" ht="13.15" customHeight="1">
      <c r="A140" s="317"/>
      <c r="B140" s="380"/>
      <c r="C140" s="317"/>
      <c r="D140" s="889" t="str">
        <f ca="1">'Solic. Contrato'!G137</f>
        <v/>
      </c>
      <c r="E140" s="892" t="str">
        <f ca="1">'Solic. Contrato'!H137</f>
        <v/>
      </c>
      <c r="F140" s="927"/>
      <c r="G140" s="893"/>
      <c r="H140" s="381">
        <f>'Solic. Contrato'!J137</f>
        <v>0</v>
      </c>
      <c r="I140" s="904" t="str">
        <f ca="1">'Solic. Contrato'!M137</f>
        <v/>
      </c>
      <c r="J140" s="933">
        <f ca="1">'Solic. Contrato'!N137</f>
        <v>0</v>
      </c>
      <c r="K140" s="930">
        <f ca="1">'Solic. Contrato'!O137</f>
        <v>0</v>
      </c>
      <c r="L140" s="913">
        <f t="shared" ref="L140" ca="1" si="55">J140*K140</f>
        <v>0</v>
      </c>
      <c r="M140" s="262" t="s">
        <v>89</v>
      </c>
      <c r="N140" s="382" t="str">
        <f ca="1">'Solic. Contrato'!R137</f>
        <v/>
      </c>
      <c r="O140" s="383" t="str">
        <f ca="1">'Solic. Contrato'!S137</f>
        <v/>
      </c>
      <c r="P140" s="383" t="str">
        <f ca="1">'Solic. Contrato'!T137</f>
        <v/>
      </c>
      <c r="Q140" s="384" t="str">
        <f ca="1">'Solic. Contrato'!U137</f>
        <v/>
      </c>
      <c r="R140" s="383" t="str">
        <f ca="1">'Solic. Contrato'!V137</f>
        <v/>
      </c>
      <c r="S140" s="383" t="str">
        <f ca="1">'Solic. Contrato'!W137</f>
        <v/>
      </c>
      <c r="T140" s="383" t="str">
        <f ca="1">'Solic. Contrato'!X137</f>
        <v/>
      </c>
      <c r="U140" s="383" t="str">
        <f ca="1">'Solic. Contrato'!Y137</f>
        <v/>
      </c>
      <c r="V140" s="383" t="str">
        <f ca="1">'Solic. Contrato'!Z137</f>
        <v/>
      </c>
      <c r="W140" s="383" t="str">
        <f ca="1">'Solic. Contrato'!AA137</f>
        <v/>
      </c>
      <c r="X140" s="383" t="str">
        <f ca="1">'Solic. Contrato'!AB137</f>
        <v/>
      </c>
      <c r="Y140" s="383" t="str">
        <f ca="1">'Solic. Contrato'!AC137</f>
        <v/>
      </c>
      <c r="Z140" s="383" t="str">
        <f ca="1">'Solic. Contrato'!AD137</f>
        <v/>
      </c>
      <c r="AA140" s="383" t="str">
        <f ca="1">'Solic. Contrato'!AE137</f>
        <v/>
      </c>
      <c r="AB140" s="383" t="str">
        <f ca="1">'Solic. Contrato'!AF137</f>
        <v/>
      </c>
      <c r="AC140" s="383" t="str">
        <f ca="1">'Solic. Contrato'!AG137</f>
        <v/>
      </c>
      <c r="AD140" s="383" t="str">
        <f ca="1">'Solic. Contrato'!AH137</f>
        <v/>
      </c>
      <c r="AE140" s="383" t="str">
        <f ca="1">'Solic. Contrato'!AI137</f>
        <v/>
      </c>
      <c r="AF140" s="383" t="str">
        <f ca="1">'Solic. Contrato'!AJ137</f>
        <v/>
      </c>
      <c r="AG140" s="383" t="str">
        <f ca="1">'Solic. Contrato'!AK137</f>
        <v/>
      </c>
      <c r="AH140" s="317"/>
      <c r="AI140" s="318"/>
      <c r="AJ140" s="318"/>
      <c r="AK140" s="318"/>
      <c r="AL140" s="318"/>
      <c r="AM140"/>
      <c r="AN140"/>
      <c r="AO140"/>
      <c r="AP140"/>
      <c r="AQ140"/>
      <c r="AR140"/>
    </row>
    <row r="141" spans="1:44" ht="13.15" customHeight="1">
      <c r="A141" s="317"/>
      <c r="B141" s="380">
        <f ca="1">'Solic. Contrato'!B138</f>
        <v>0</v>
      </c>
      <c r="C141" s="317"/>
      <c r="D141" s="890"/>
      <c r="E141" s="894"/>
      <c r="F141" s="928"/>
      <c r="G141" s="895"/>
      <c r="H141" s="385"/>
      <c r="I141" s="905"/>
      <c r="J141" s="934"/>
      <c r="K141" s="931"/>
      <c r="L141" s="914"/>
      <c r="M141" s="265" t="s">
        <v>90</v>
      </c>
      <c r="N141" s="386" t="str">
        <f ca="1">'Solic. Contrato'!R138</f>
        <v/>
      </c>
      <c r="O141" s="386" t="str">
        <f ca="1">'Solic. Contrato'!S138</f>
        <v/>
      </c>
      <c r="P141" s="386" t="str">
        <f ca="1">'Solic. Contrato'!T138</f>
        <v/>
      </c>
      <c r="Q141" s="387" t="str">
        <f ca="1">'Solic. Contrato'!U138</f>
        <v/>
      </c>
      <c r="R141" s="386" t="str">
        <f ca="1">'Solic. Contrato'!V138</f>
        <v/>
      </c>
      <c r="S141" s="386" t="str">
        <f ca="1">'Solic. Contrato'!W138</f>
        <v/>
      </c>
      <c r="T141" s="386" t="str">
        <f ca="1">'Solic. Contrato'!X138</f>
        <v/>
      </c>
      <c r="U141" s="386" t="str">
        <f ca="1">'Solic. Contrato'!Y138</f>
        <v/>
      </c>
      <c r="V141" s="386" t="str">
        <f ca="1">'Solic. Contrato'!Z138</f>
        <v/>
      </c>
      <c r="W141" s="386" t="str">
        <f ca="1">'Solic. Contrato'!AA138</f>
        <v/>
      </c>
      <c r="X141" s="386" t="str">
        <f ca="1">'Solic. Contrato'!AB138</f>
        <v/>
      </c>
      <c r="Y141" s="386" t="str">
        <f ca="1">'Solic. Contrato'!AC138</f>
        <v/>
      </c>
      <c r="Z141" s="386" t="str">
        <f ca="1">'Solic. Contrato'!AD138</f>
        <v/>
      </c>
      <c r="AA141" s="386" t="str">
        <f ca="1">'Solic. Contrato'!AE138</f>
        <v/>
      </c>
      <c r="AB141" s="386" t="str">
        <f ca="1">'Solic. Contrato'!AF138</f>
        <v/>
      </c>
      <c r="AC141" s="386" t="str">
        <f ca="1">'Solic. Contrato'!AG138</f>
        <v/>
      </c>
      <c r="AD141" s="386" t="str">
        <f ca="1">'Solic. Contrato'!AH138</f>
        <v/>
      </c>
      <c r="AE141" s="386" t="str">
        <f ca="1">'Solic. Contrato'!AI138</f>
        <v/>
      </c>
      <c r="AF141" s="386" t="str">
        <f ca="1">'Solic. Contrato'!AJ138</f>
        <v/>
      </c>
      <c r="AG141" s="386" t="str">
        <f ca="1">'Solic. Contrato'!AK138</f>
        <v/>
      </c>
      <c r="AH141" s="317"/>
      <c r="AI141" s="318"/>
      <c r="AJ141" s="318"/>
      <c r="AK141" s="318"/>
      <c r="AL141" s="318"/>
      <c r="AM141"/>
      <c r="AN141"/>
      <c r="AO141"/>
      <c r="AP141"/>
      <c r="AQ141"/>
      <c r="AR141"/>
    </row>
    <row r="142" spans="1:44" ht="13.15" customHeight="1">
      <c r="A142" s="317"/>
      <c r="B142" s="380" t="str">
        <f ca="1">'Solic. Contrato'!B139</f>
        <v/>
      </c>
      <c r="C142" s="317" t="str">
        <f ca="1">'Solic. Contrato'!C139</f>
        <v/>
      </c>
      <c r="D142" s="891"/>
      <c r="E142" s="896"/>
      <c r="F142" s="929"/>
      <c r="G142" s="897"/>
      <c r="H142" s="388"/>
      <c r="I142" s="906"/>
      <c r="J142" s="935"/>
      <c r="K142" s="932"/>
      <c r="L142" s="915"/>
      <c r="M142" s="267" t="s">
        <v>91</v>
      </c>
      <c r="N142" s="389">
        <f ca="1">'Solic. Contrato'!R139</f>
        <v>0</v>
      </c>
      <c r="O142" s="389">
        <f ca="1">'Solic. Contrato'!S139</f>
        <v>0</v>
      </c>
      <c r="P142" s="389">
        <f ca="1">'Solic. Contrato'!T139</f>
        <v>0</v>
      </c>
      <c r="Q142" s="390">
        <f ca="1">'Solic. Contrato'!U139</f>
        <v>0</v>
      </c>
      <c r="R142" s="389">
        <f ca="1">'Solic. Contrato'!V139</f>
        <v>0</v>
      </c>
      <c r="S142" s="389">
        <f ca="1">'Solic. Contrato'!W139</f>
        <v>0</v>
      </c>
      <c r="T142" s="389">
        <f ca="1">'Solic. Contrato'!X139</f>
        <v>0</v>
      </c>
      <c r="U142" s="389">
        <f ca="1">'Solic. Contrato'!Y139</f>
        <v>0</v>
      </c>
      <c r="V142" s="389">
        <f ca="1">'Solic. Contrato'!Z139</f>
        <v>0</v>
      </c>
      <c r="W142" s="389">
        <f ca="1">'Solic. Contrato'!AA139</f>
        <v>0</v>
      </c>
      <c r="X142" s="389">
        <f ca="1">'Solic. Contrato'!AB139</f>
        <v>0</v>
      </c>
      <c r="Y142" s="389">
        <f ca="1">'Solic. Contrato'!AC139</f>
        <v>0</v>
      </c>
      <c r="Z142" s="389">
        <f ca="1">'Solic. Contrato'!AD139</f>
        <v>0</v>
      </c>
      <c r="AA142" s="389">
        <f ca="1">'Solic. Contrato'!AE139</f>
        <v>0</v>
      </c>
      <c r="AB142" s="389">
        <f ca="1">'Solic. Contrato'!AF139</f>
        <v>0</v>
      </c>
      <c r="AC142" s="389">
        <f ca="1">'Solic. Contrato'!AG139</f>
        <v>0</v>
      </c>
      <c r="AD142" s="389">
        <f ca="1">'Solic. Contrato'!AH139</f>
        <v>0</v>
      </c>
      <c r="AE142" s="389">
        <f ca="1">'Solic. Contrato'!AI139</f>
        <v>0</v>
      </c>
      <c r="AF142" s="389">
        <f ca="1">'Solic. Contrato'!AJ139</f>
        <v>0</v>
      </c>
      <c r="AG142" s="389">
        <f ca="1">'Solic. Contrato'!AK139</f>
        <v>0</v>
      </c>
      <c r="AH142" s="317"/>
      <c r="AI142" s="318"/>
      <c r="AJ142" s="318"/>
      <c r="AK142" s="318"/>
      <c r="AL142" s="318"/>
      <c r="AM142"/>
      <c r="AN142"/>
      <c r="AO142"/>
      <c r="AP142"/>
      <c r="AQ142"/>
      <c r="AR142"/>
    </row>
    <row r="143" spans="1:44" ht="13.15" customHeight="1">
      <c r="A143" s="317"/>
      <c r="B143" s="380"/>
      <c r="C143" s="317"/>
      <c r="D143" s="889" t="str">
        <f ca="1">'Solic. Contrato'!G140</f>
        <v/>
      </c>
      <c r="E143" s="892" t="str">
        <f ca="1">'Solic. Contrato'!H140</f>
        <v/>
      </c>
      <c r="F143" s="927"/>
      <c r="G143" s="893"/>
      <c r="H143" s="381">
        <f>'Solic. Contrato'!J140</f>
        <v>0</v>
      </c>
      <c r="I143" s="904" t="str">
        <f ca="1">'Solic. Contrato'!M140</f>
        <v/>
      </c>
      <c r="J143" s="933">
        <f ca="1">'Solic. Contrato'!N140</f>
        <v>0</v>
      </c>
      <c r="K143" s="930">
        <f ca="1">'Solic. Contrato'!O140</f>
        <v>0</v>
      </c>
      <c r="L143" s="913">
        <f t="shared" ref="L143" ca="1" si="56">J143*K143</f>
        <v>0</v>
      </c>
      <c r="M143" s="262" t="s">
        <v>89</v>
      </c>
      <c r="N143" s="382" t="str">
        <f ca="1">'Solic. Contrato'!R140</f>
        <v/>
      </c>
      <c r="O143" s="383" t="str">
        <f ca="1">'Solic. Contrato'!S140</f>
        <v/>
      </c>
      <c r="P143" s="383" t="str">
        <f ca="1">'Solic. Contrato'!T140</f>
        <v/>
      </c>
      <c r="Q143" s="384" t="str">
        <f ca="1">'Solic. Contrato'!U140</f>
        <v/>
      </c>
      <c r="R143" s="383" t="str">
        <f ca="1">'Solic. Contrato'!V140</f>
        <v/>
      </c>
      <c r="S143" s="383" t="str">
        <f ca="1">'Solic. Contrato'!W140</f>
        <v/>
      </c>
      <c r="T143" s="383" t="str">
        <f ca="1">'Solic. Contrato'!X140</f>
        <v/>
      </c>
      <c r="U143" s="383" t="str">
        <f ca="1">'Solic. Contrato'!Y140</f>
        <v/>
      </c>
      <c r="V143" s="383" t="str">
        <f ca="1">'Solic. Contrato'!Z140</f>
        <v/>
      </c>
      <c r="W143" s="383" t="str">
        <f ca="1">'Solic. Contrato'!AA140</f>
        <v/>
      </c>
      <c r="X143" s="383" t="str">
        <f ca="1">'Solic. Contrato'!AB140</f>
        <v/>
      </c>
      <c r="Y143" s="383" t="str">
        <f ca="1">'Solic. Contrato'!AC140</f>
        <v/>
      </c>
      <c r="Z143" s="383" t="str">
        <f ca="1">'Solic. Contrato'!AD140</f>
        <v/>
      </c>
      <c r="AA143" s="383" t="str">
        <f ca="1">'Solic. Contrato'!AE140</f>
        <v/>
      </c>
      <c r="AB143" s="383" t="str">
        <f ca="1">'Solic. Contrato'!AF140</f>
        <v/>
      </c>
      <c r="AC143" s="383" t="str">
        <f ca="1">'Solic. Contrato'!AG140</f>
        <v/>
      </c>
      <c r="AD143" s="383" t="str">
        <f ca="1">'Solic. Contrato'!AH140</f>
        <v/>
      </c>
      <c r="AE143" s="383" t="str">
        <f ca="1">'Solic. Contrato'!AI140</f>
        <v/>
      </c>
      <c r="AF143" s="383" t="str">
        <f ca="1">'Solic. Contrato'!AJ140</f>
        <v/>
      </c>
      <c r="AG143" s="383" t="str">
        <f ca="1">'Solic. Contrato'!AK140</f>
        <v/>
      </c>
      <c r="AH143" s="317"/>
      <c r="AI143" s="318"/>
      <c r="AJ143" s="318"/>
      <c r="AK143" s="318"/>
      <c r="AL143" s="318"/>
      <c r="AM143"/>
      <c r="AN143"/>
      <c r="AO143"/>
      <c r="AP143"/>
      <c r="AQ143"/>
      <c r="AR143"/>
    </row>
    <row r="144" spans="1:44" ht="13.15" customHeight="1">
      <c r="A144" s="317"/>
      <c r="B144" s="380">
        <f ca="1">'Solic. Contrato'!B141</f>
        <v>0</v>
      </c>
      <c r="C144" s="317"/>
      <c r="D144" s="890"/>
      <c r="E144" s="894"/>
      <c r="F144" s="928"/>
      <c r="G144" s="895"/>
      <c r="H144" s="385"/>
      <c r="I144" s="905"/>
      <c r="J144" s="934"/>
      <c r="K144" s="931"/>
      <c r="L144" s="914"/>
      <c r="M144" s="265" t="s">
        <v>90</v>
      </c>
      <c r="N144" s="386" t="str">
        <f ca="1">'Solic. Contrato'!R141</f>
        <v/>
      </c>
      <c r="O144" s="386" t="str">
        <f ca="1">'Solic. Contrato'!S141</f>
        <v/>
      </c>
      <c r="P144" s="386" t="str">
        <f ca="1">'Solic. Contrato'!T141</f>
        <v/>
      </c>
      <c r="Q144" s="387" t="str">
        <f ca="1">'Solic. Contrato'!U141</f>
        <v/>
      </c>
      <c r="R144" s="386" t="str">
        <f ca="1">'Solic. Contrato'!V141</f>
        <v/>
      </c>
      <c r="S144" s="386" t="str">
        <f ca="1">'Solic. Contrato'!W141</f>
        <v/>
      </c>
      <c r="T144" s="386" t="str">
        <f ca="1">'Solic. Contrato'!X141</f>
        <v/>
      </c>
      <c r="U144" s="386" t="str">
        <f ca="1">'Solic. Contrato'!Y141</f>
        <v/>
      </c>
      <c r="V144" s="386" t="str">
        <f ca="1">'Solic. Contrato'!Z141</f>
        <v/>
      </c>
      <c r="W144" s="386" t="str">
        <f ca="1">'Solic. Contrato'!AA141</f>
        <v/>
      </c>
      <c r="X144" s="386" t="str">
        <f ca="1">'Solic. Contrato'!AB141</f>
        <v/>
      </c>
      <c r="Y144" s="386" t="str">
        <f ca="1">'Solic. Contrato'!AC141</f>
        <v/>
      </c>
      <c r="Z144" s="386" t="str">
        <f ca="1">'Solic. Contrato'!AD141</f>
        <v/>
      </c>
      <c r="AA144" s="386" t="str">
        <f ca="1">'Solic. Contrato'!AE141</f>
        <v/>
      </c>
      <c r="AB144" s="386" t="str">
        <f ca="1">'Solic. Contrato'!AF141</f>
        <v/>
      </c>
      <c r="AC144" s="386" t="str">
        <f ca="1">'Solic. Contrato'!AG141</f>
        <v/>
      </c>
      <c r="AD144" s="386" t="str">
        <f ca="1">'Solic. Contrato'!AH141</f>
        <v/>
      </c>
      <c r="AE144" s="386" t="str">
        <f ca="1">'Solic. Contrato'!AI141</f>
        <v/>
      </c>
      <c r="AF144" s="386" t="str">
        <f ca="1">'Solic. Contrato'!AJ141</f>
        <v/>
      </c>
      <c r="AG144" s="386" t="str">
        <f ca="1">'Solic. Contrato'!AK141</f>
        <v/>
      </c>
      <c r="AH144" s="317"/>
      <c r="AI144" s="318"/>
      <c r="AJ144" s="318"/>
      <c r="AK144" s="318"/>
      <c r="AL144" s="318"/>
      <c r="AM144"/>
      <c r="AN144"/>
      <c r="AO144"/>
      <c r="AP144"/>
      <c r="AQ144"/>
      <c r="AR144"/>
    </row>
    <row r="145" spans="1:44" ht="13.15" customHeight="1">
      <c r="A145" s="317"/>
      <c r="B145" s="380" t="str">
        <f ca="1">'Solic. Contrato'!B142</f>
        <v/>
      </c>
      <c r="C145" s="317" t="str">
        <f ca="1">'Solic. Contrato'!C142</f>
        <v/>
      </c>
      <c r="D145" s="891"/>
      <c r="E145" s="896"/>
      <c r="F145" s="929"/>
      <c r="G145" s="897"/>
      <c r="H145" s="388"/>
      <c r="I145" s="906"/>
      <c r="J145" s="935"/>
      <c r="K145" s="932"/>
      <c r="L145" s="915"/>
      <c r="M145" s="267" t="s">
        <v>91</v>
      </c>
      <c r="N145" s="389">
        <f ca="1">'Solic. Contrato'!R142</f>
        <v>0</v>
      </c>
      <c r="O145" s="389">
        <f ca="1">'Solic. Contrato'!S142</f>
        <v>0</v>
      </c>
      <c r="P145" s="389">
        <f ca="1">'Solic. Contrato'!T142</f>
        <v>0</v>
      </c>
      <c r="Q145" s="390">
        <f ca="1">'Solic. Contrato'!U142</f>
        <v>0</v>
      </c>
      <c r="R145" s="389">
        <f ca="1">'Solic. Contrato'!V142</f>
        <v>0</v>
      </c>
      <c r="S145" s="389">
        <f ca="1">'Solic. Contrato'!W142</f>
        <v>0</v>
      </c>
      <c r="T145" s="389">
        <f ca="1">'Solic. Contrato'!X142</f>
        <v>0</v>
      </c>
      <c r="U145" s="389">
        <f ca="1">'Solic. Contrato'!Y142</f>
        <v>0</v>
      </c>
      <c r="V145" s="389">
        <f ca="1">'Solic. Contrato'!Z142</f>
        <v>0</v>
      </c>
      <c r="W145" s="389">
        <f ca="1">'Solic. Contrato'!AA142</f>
        <v>0</v>
      </c>
      <c r="X145" s="389">
        <f ca="1">'Solic. Contrato'!AB142</f>
        <v>0</v>
      </c>
      <c r="Y145" s="389">
        <f ca="1">'Solic. Contrato'!AC142</f>
        <v>0</v>
      </c>
      <c r="Z145" s="389">
        <f ca="1">'Solic. Contrato'!AD142</f>
        <v>0</v>
      </c>
      <c r="AA145" s="389">
        <f ca="1">'Solic. Contrato'!AE142</f>
        <v>0</v>
      </c>
      <c r="AB145" s="389">
        <f ca="1">'Solic. Contrato'!AF142</f>
        <v>0</v>
      </c>
      <c r="AC145" s="389">
        <f ca="1">'Solic. Contrato'!AG142</f>
        <v>0</v>
      </c>
      <c r="AD145" s="389">
        <f ca="1">'Solic. Contrato'!AH142</f>
        <v>0</v>
      </c>
      <c r="AE145" s="389">
        <f ca="1">'Solic. Contrato'!AI142</f>
        <v>0</v>
      </c>
      <c r="AF145" s="389">
        <f ca="1">'Solic. Contrato'!AJ142</f>
        <v>0</v>
      </c>
      <c r="AG145" s="389">
        <f ca="1">'Solic. Contrato'!AK142</f>
        <v>0</v>
      </c>
      <c r="AH145" s="317"/>
      <c r="AI145" s="318"/>
      <c r="AJ145" s="318"/>
      <c r="AK145" s="318"/>
      <c r="AL145" s="318"/>
      <c r="AM145"/>
      <c r="AN145"/>
      <c r="AO145"/>
      <c r="AP145"/>
      <c r="AQ145"/>
      <c r="AR145"/>
    </row>
    <row r="146" spans="1:44" ht="13.15" customHeight="1">
      <c r="A146" s="317"/>
      <c r="B146" s="380"/>
      <c r="C146" s="317"/>
      <c r="D146" s="889" t="str">
        <f ca="1">'Solic. Contrato'!G143</f>
        <v/>
      </c>
      <c r="E146" s="892" t="str">
        <f ca="1">'Solic. Contrato'!H143</f>
        <v/>
      </c>
      <c r="F146" s="927"/>
      <c r="G146" s="893"/>
      <c r="H146" s="381">
        <f>'Solic. Contrato'!J143</f>
        <v>0</v>
      </c>
      <c r="I146" s="904" t="str">
        <f ca="1">'Solic. Contrato'!M143</f>
        <v/>
      </c>
      <c r="J146" s="933">
        <f ca="1">'Solic. Contrato'!N143</f>
        <v>0</v>
      </c>
      <c r="K146" s="930">
        <f ca="1">'Solic. Contrato'!O143</f>
        <v>0</v>
      </c>
      <c r="L146" s="913">
        <f t="shared" ref="L146" ca="1" si="57">J146*K146</f>
        <v>0</v>
      </c>
      <c r="M146" s="262" t="s">
        <v>89</v>
      </c>
      <c r="N146" s="382" t="str">
        <f ca="1">'Solic. Contrato'!R143</f>
        <v/>
      </c>
      <c r="O146" s="383" t="str">
        <f ca="1">'Solic. Contrato'!S143</f>
        <v/>
      </c>
      <c r="P146" s="383" t="str">
        <f ca="1">'Solic. Contrato'!T143</f>
        <v/>
      </c>
      <c r="Q146" s="384" t="str">
        <f ca="1">'Solic. Contrato'!U143</f>
        <v/>
      </c>
      <c r="R146" s="383" t="str">
        <f ca="1">'Solic. Contrato'!V143</f>
        <v/>
      </c>
      <c r="S146" s="383" t="str">
        <f ca="1">'Solic. Contrato'!W143</f>
        <v/>
      </c>
      <c r="T146" s="383" t="str">
        <f ca="1">'Solic. Contrato'!X143</f>
        <v/>
      </c>
      <c r="U146" s="383" t="str">
        <f ca="1">'Solic. Contrato'!Y143</f>
        <v/>
      </c>
      <c r="V146" s="383" t="str">
        <f ca="1">'Solic. Contrato'!Z143</f>
        <v/>
      </c>
      <c r="W146" s="383" t="str">
        <f ca="1">'Solic. Contrato'!AA143</f>
        <v/>
      </c>
      <c r="X146" s="383" t="str">
        <f ca="1">'Solic. Contrato'!AB143</f>
        <v/>
      </c>
      <c r="Y146" s="383" t="str">
        <f ca="1">'Solic. Contrato'!AC143</f>
        <v/>
      </c>
      <c r="Z146" s="383" t="str">
        <f ca="1">'Solic. Contrato'!AD143</f>
        <v/>
      </c>
      <c r="AA146" s="383" t="str">
        <f ca="1">'Solic. Contrato'!AE143</f>
        <v/>
      </c>
      <c r="AB146" s="383" t="str">
        <f ca="1">'Solic. Contrato'!AF143</f>
        <v/>
      </c>
      <c r="AC146" s="383" t="str">
        <f ca="1">'Solic. Contrato'!AG143</f>
        <v/>
      </c>
      <c r="AD146" s="383" t="str">
        <f ca="1">'Solic. Contrato'!AH143</f>
        <v/>
      </c>
      <c r="AE146" s="383" t="str">
        <f ca="1">'Solic. Contrato'!AI143</f>
        <v/>
      </c>
      <c r="AF146" s="383" t="str">
        <f ca="1">'Solic. Contrato'!AJ143</f>
        <v/>
      </c>
      <c r="AG146" s="383" t="str">
        <f ca="1">'Solic. Contrato'!AK143</f>
        <v/>
      </c>
      <c r="AH146" s="317"/>
      <c r="AI146" s="318"/>
      <c r="AJ146" s="318"/>
      <c r="AK146" s="318"/>
      <c r="AL146" s="318"/>
      <c r="AM146"/>
      <c r="AN146"/>
      <c r="AO146"/>
      <c r="AP146"/>
      <c r="AQ146"/>
      <c r="AR146"/>
    </row>
    <row r="147" spans="1:44" ht="13.15" customHeight="1">
      <c r="A147" s="317"/>
      <c r="B147" s="380">
        <f ca="1">'Solic. Contrato'!B144</f>
        <v>0</v>
      </c>
      <c r="C147" s="317"/>
      <c r="D147" s="890"/>
      <c r="E147" s="894"/>
      <c r="F147" s="928"/>
      <c r="G147" s="895"/>
      <c r="H147" s="385"/>
      <c r="I147" s="905"/>
      <c r="J147" s="934"/>
      <c r="K147" s="931"/>
      <c r="L147" s="914"/>
      <c r="M147" s="265" t="s">
        <v>90</v>
      </c>
      <c r="N147" s="386" t="str">
        <f ca="1">'Solic. Contrato'!R144</f>
        <v/>
      </c>
      <c r="O147" s="386" t="str">
        <f ca="1">'Solic. Contrato'!S144</f>
        <v/>
      </c>
      <c r="P147" s="386" t="str">
        <f ca="1">'Solic. Contrato'!T144</f>
        <v/>
      </c>
      <c r="Q147" s="387" t="str">
        <f ca="1">'Solic. Contrato'!U144</f>
        <v/>
      </c>
      <c r="R147" s="386" t="str">
        <f ca="1">'Solic. Contrato'!V144</f>
        <v/>
      </c>
      <c r="S147" s="386" t="str">
        <f ca="1">'Solic. Contrato'!W144</f>
        <v/>
      </c>
      <c r="T147" s="386" t="str">
        <f ca="1">'Solic. Contrato'!X144</f>
        <v/>
      </c>
      <c r="U147" s="386" t="str">
        <f ca="1">'Solic. Contrato'!Y144</f>
        <v/>
      </c>
      <c r="V147" s="386" t="str">
        <f ca="1">'Solic. Contrato'!Z144</f>
        <v/>
      </c>
      <c r="W147" s="386" t="str">
        <f ca="1">'Solic. Contrato'!AA144</f>
        <v/>
      </c>
      <c r="X147" s="386" t="str">
        <f ca="1">'Solic. Contrato'!AB144</f>
        <v/>
      </c>
      <c r="Y147" s="386" t="str">
        <f ca="1">'Solic. Contrato'!AC144</f>
        <v/>
      </c>
      <c r="Z147" s="386" t="str">
        <f ca="1">'Solic. Contrato'!AD144</f>
        <v/>
      </c>
      <c r="AA147" s="386" t="str">
        <f ca="1">'Solic. Contrato'!AE144</f>
        <v/>
      </c>
      <c r="AB147" s="386" t="str">
        <f ca="1">'Solic. Contrato'!AF144</f>
        <v/>
      </c>
      <c r="AC147" s="386" t="str">
        <f ca="1">'Solic. Contrato'!AG144</f>
        <v/>
      </c>
      <c r="AD147" s="386" t="str">
        <f ca="1">'Solic. Contrato'!AH144</f>
        <v/>
      </c>
      <c r="AE147" s="386" t="str">
        <f ca="1">'Solic. Contrato'!AI144</f>
        <v/>
      </c>
      <c r="AF147" s="386" t="str">
        <f ca="1">'Solic. Contrato'!AJ144</f>
        <v/>
      </c>
      <c r="AG147" s="386" t="str">
        <f ca="1">'Solic. Contrato'!AK144</f>
        <v/>
      </c>
      <c r="AH147" s="317"/>
      <c r="AI147" s="318"/>
      <c r="AJ147" s="318"/>
      <c r="AK147" s="318"/>
      <c r="AL147" s="318"/>
      <c r="AM147"/>
      <c r="AN147"/>
      <c r="AO147"/>
      <c r="AP147"/>
      <c r="AQ147"/>
      <c r="AR147"/>
    </row>
    <row r="148" spans="1:44" ht="13.15" customHeight="1">
      <c r="A148" s="317"/>
      <c r="B148" s="380" t="str">
        <f ca="1">'Solic. Contrato'!B145</f>
        <v/>
      </c>
      <c r="C148" s="317" t="str">
        <f ca="1">'Solic. Contrato'!C145</f>
        <v/>
      </c>
      <c r="D148" s="891"/>
      <c r="E148" s="896"/>
      <c r="F148" s="929"/>
      <c r="G148" s="897"/>
      <c r="H148" s="388"/>
      <c r="I148" s="906"/>
      <c r="J148" s="935"/>
      <c r="K148" s="932"/>
      <c r="L148" s="915"/>
      <c r="M148" s="267" t="s">
        <v>91</v>
      </c>
      <c r="N148" s="389">
        <f ca="1">'Solic. Contrato'!R145</f>
        <v>0</v>
      </c>
      <c r="O148" s="389">
        <f ca="1">'Solic. Contrato'!S145</f>
        <v>0</v>
      </c>
      <c r="P148" s="389">
        <f ca="1">'Solic. Contrato'!T145</f>
        <v>0</v>
      </c>
      <c r="Q148" s="390">
        <f ca="1">'Solic. Contrato'!U145</f>
        <v>0</v>
      </c>
      <c r="R148" s="389">
        <f ca="1">'Solic. Contrato'!V145</f>
        <v>0</v>
      </c>
      <c r="S148" s="389">
        <f ca="1">'Solic. Contrato'!W145</f>
        <v>0</v>
      </c>
      <c r="T148" s="389">
        <f ca="1">'Solic. Contrato'!X145</f>
        <v>0</v>
      </c>
      <c r="U148" s="389">
        <f ca="1">'Solic. Contrato'!Y145</f>
        <v>0</v>
      </c>
      <c r="V148" s="389">
        <f ca="1">'Solic. Contrato'!Z145</f>
        <v>0</v>
      </c>
      <c r="W148" s="389">
        <f ca="1">'Solic. Contrato'!AA145</f>
        <v>0</v>
      </c>
      <c r="X148" s="389">
        <f ca="1">'Solic. Contrato'!AB145</f>
        <v>0</v>
      </c>
      <c r="Y148" s="389">
        <f ca="1">'Solic. Contrato'!AC145</f>
        <v>0</v>
      </c>
      <c r="Z148" s="389">
        <f ca="1">'Solic. Contrato'!AD145</f>
        <v>0</v>
      </c>
      <c r="AA148" s="389">
        <f ca="1">'Solic. Contrato'!AE145</f>
        <v>0</v>
      </c>
      <c r="AB148" s="389">
        <f ca="1">'Solic. Contrato'!AF145</f>
        <v>0</v>
      </c>
      <c r="AC148" s="389">
        <f ca="1">'Solic. Contrato'!AG145</f>
        <v>0</v>
      </c>
      <c r="AD148" s="389">
        <f ca="1">'Solic. Contrato'!AH145</f>
        <v>0</v>
      </c>
      <c r="AE148" s="389">
        <f ca="1">'Solic. Contrato'!AI145</f>
        <v>0</v>
      </c>
      <c r="AF148" s="389">
        <f ca="1">'Solic. Contrato'!AJ145</f>
        <v>0</v>
      </c>
      <c r="AG148" s="389">
        <f ca="1">'Solic. Contrato'!AK145</f>
        <v>0</v>
      </c>
      <c r="AH148" s="317"/>
      <c r="AI148" s="318"/>
      <c r="AJ148" s="318"/>
      <c r="AK148" s="318"/>
      <c r="AL148" s="318"/>
      <c r="AM148"/>
      <c r="AN148"/>
      <c r="AO148"/>
      <c r="AP148"/>
      <c r="AQ148"/>
      <c r="AR148"/>
    </row>
    <row r="149" spans="1:44" ht="13.15" customHeight="1">
      <c r="A149" s="317"/>
      <c r="B149" s="380"/>
      <c r="C149" s="317"/>
      <c r="D149" s="889" t="str">
        <f ca="1">'Solic. Contrato'!G146</f>
        <v/>
      </c>
      <c r="E149" s="892" t="str">
        <f ca="1">'Solic. Contrato'!H146</f>
        <v/>
      </c>
      <c r="F149" s="927"/>
      <c r="G149" s="893"/>
      <c r="H149" s="381">
        <f>'Solic. Contrato'!J146</f>
        <v>0</v>
      </c>
      <c r="I149" s="904" t="str">
        <f ca="1">'Solic. Contrato'!M146</f>
        <v/>
      </c>
      <c r="J149" s="933">
        <f ca="1">'Solic. Contrato'!N146</f>
        <v>0</v>
      </c>
      <c r="K149" s="930">
        <f ca="1">'Solic. Contrato'!O146</f>
        <v>0</v>
      </c>
      <c r="L149" s="913">
        <f t="shared" ref="L149" ca="1" si="58">J149*K149</f>
        <v>0</v>
      </c>
      <c r="M149" s="262" t="s">
        <v>89</v>
      </c>
      <c r="N149" s="382" t="str">
        <f ca="1">'Solic. Contrato'!R146</f>
        <v/>
      </c>
      <c r="O149" s="383" t="str">
        <f ca="1">'Solic. Contrato'!S146</f>
        <v/>
      </c>
      <c r="P149" s="383" t="str">
        <f ca="1">'Solic. Contrato'!T146</f>
        <v/>
      </c>
      <c r="Q149" s="384" t="str">
        <f ca="1">'Solic. Contrato'!U146</f>
        <v/>
      </c>
      <c r="R149" s="383" t="str">
        <f ca="1">'Solic. Contrato'!V146</f>
        <v/>
      </c>
      <c r="S149" s="383" t="str">
        <f ca="1">'Solic. Contrato'!W146</f>
        <v/>
      </c>
      <c r="T149" s="383" t="str">
        <f ca="1">'Solic. Contrato'!X146</f>
        <v/>
      </c>
      <c r="U149" s="383" t="str">
        <f ca="1">'Solic. Contrato'!Y146</f>
        <v/>
      </c>
      <c r="V149" s="383" t="str">
        <f ca="1">'Solic. Contrato'!Z146</f>
        <v/>
      </c>
      <c r="W149" s="383" t="str">
        <f ca="1">'Solic. Contrato'!AA146</f>
        <v/>
      </c>
      <c r="X149" s="383" t="str">
        <f ca="1">'Solic. Contrato'!AB146</f>
        <v/>
      </c>
      <c r="Y149" s="383" t="str">
        <f ca="1">'Solic. Contrato'!AC146</f>
        <v/>
      </c>
      <c r="Z149" s="383" t="str">
        <f ca="1">'Solic. Contrato'!AD146</f>
        <v/>
      </c>
      <c r="AA149" s="383" t="str">
        <f ca="1">'Solic. Contrato'!AE146</f>
        <v/>
      </c>
      <c r="AB149" s="383" t="str">
        <f ca="1">'Solic. Contrato'!AF146</f>
        <v/>
      </c>
      <c r="AC149" s="383" t="str">
        <f ca="1">'Solic. Contrato'!AG146</f>
        <v/>
      </c>
      <c r="AD149" s="383" t="str">
        <f ca="1">'Solic. Contrato'!AH146</f>
        <v/>
      </c>
      <c r="AE149" s="383" t="str">
        <f ca="1">'Solic. Contrato'!AI146</f>
        <v/>
      </c>
      <c r="AF149" s="383" t="str">
        <f ca="1">'Solic. Contrato'!AJ146</f>
        <v/>
      </c>
      <c r="AG149" s="383" t="str">
        <f ca="1">'Solic. Contrato'!AK146</f>
        <v/>
      </c>
      <c r="AH149" s="317"/>
      <c r="AI149" s="318"/>
      <c r="AJ149" s="318"/>
      <c r="AK149" s="318"/>
      <c r="AL149" s="318"/>
      <c r="AM149"/>
      <c r="AN149"/>
      <c r="AO149"/>
      <c r="AP149"/>
      <c r="AQ149"/>
      <c r="AR149"/>
    </row>
    <row r="150" spans="1:44" ht="13.15" customHeight="1">
      <c r="A150" s="317"/>
      <c r="B150" s="380">
        <f ca="1">'Solic. Contrato'!B147</f>
        <v>0</v>
      </c>
      <c r="C150" s="317"/>
      <c r="D150" s="890"/>
      <c r="E150" s="894"/>
      <c r="F150" s="928"/>
      <c r="G150" s="895"/>
      <c r="H150" s="385"/>
      <c r="I150" s="905"/>
      <c r="J150" s="934"/>
      <c r="K150" s="931"/>
      <c r="L150" s="914"/>
      <c r="M150" s="265" t="s">
        <v>90</v>
      </c>
      <c r="N150" s="386" t="str">
        <f ca="1">'Solic. Contrato'!R147</f>
        <v/>
      </c>
      <c r="O150" s="386" t="str">
        <f ca="1">'Solic. Contrato'!S147</f>
        <v/>
      </c>
      <c r="P150" s="386" t="str">
        <f ca="1">'Solic. Contrato'!T147</f>
        <v/>
      </c>
      <c r="Q150" s="387" t="str">
        <f ca="1">'Solic. Contrato'!U147</f>
        <v/>
      </c>
      <c r="R150" s="386" t="str">
        <f ca="1">'Solic. Contrato'!V147</f>
        <v/>
      </c>
      <c r="S150" s="386" t="str">
        <f ca="1">'Solic. Contrato'!W147</f>
        <v/>
      </c>
      <c r="T150" s="386" t="str">
        <f ca="1">'Solic. Contrato'!X147</f>
        <v/>
      </c>
      <c r="U150" s="386" t="str">
        <f ca="1">'Solic. Contrato'!Y147</f>
        <v/>
      </c>
      <c r="V150" s="386" t="str">
        <f ca="1">'Solic. Contrato'!Z147</f>
        <v/>
      </c>
      <c r="W150" s="386" t="str">
        <f ca="1">'Solic. Contrato'!AA147</f>
        <v/>
      </c>
      <c r="X150" s="386" t="str">
        <f ca="1">'Solic. Contrato'!AB147</f>
        <v/>
      </c>
      <c r="Y150" s="386" t="str">
        <f ca="1">'Solic. Contrato'!AC147</f>
        <v/>
      </c>
      <c r="Z150" s="386" t="str">
        <f ca="1">'Solic. Contrato'!AD147</f>
        <v/>
      </c>
      <c r="AA150" s="386" t="str">
        <f ca="1">'Solic. Contrato'!AE147</f>
        <v/>
      </c>
      <c r="AB150" s="386" t="str">
        <f ca="1">'Solic. Contrato'!AF147</f>
        <v/>
      </c>
      <c r="AC150" s="386" t="str">
        <f ca="1">'Solic. Contrato'!AG147</f>
        <v/>
      </c>
      <c r="AD150" s="386" t="str">
        <f ca="1">'Solic. Contrato'!AH147</f>
        <v/>
      </c>
      <c r="AE150" s="386" t="str">
        <f ca="1">'Solic. Contrato'!AI147</f>
        <v/>
      </c>
      <c r="AF150" s="386" t="str">
        <f ca="1">'Solic. Contrato'!AJ147</f>
        <v/>
      </c>
      <c r="AG150" s="386" t="str">
        <f ca="1">'Solic. Contrato'!AK147</f>
        <v/>
      </c>
      <c r="AH150" s="317"/>
      <c r="AI150" s="318"/>
      <c r="AJ150" s="318"/>
      <c r="AK150" s="318"/>
      <c r="AL150" s="318"/>
      <c r="AM150"/>
      <c r="AN150"/>
      <c r="AO150"/>
      <c r="AP150"/>
      <c r="AQ150"/>
      <c r="AR150"/>
    </row>
    <row r="151" spans="1:44" ht="13.15" customHeight="1">
      <c r="A151" s="317"/>
      <c r="B151" s="380" t="str">
        <f ca="1">'Solic. Contrato'!B148</f>
        <v/>
      </c>
      <c r="C151" s="317" t="str">
        <f ca="1">'Solic. Contrato'!C148</f>
        <v/>
      </c>
      <c r="D151" s="891"/>
      <c r="E151" s="896"/>
      <c r="F151" s="929"/>
      <c r="G151" s="897"/>
      <c r="H151" s="388"/>
      <c r="I151" s="906"/>
      <c r="J151" s="935"/>
      <c r="K151" s="932"/>
      <c r="L151" s="915"/>
      <c r="M151" s="267" t="s">
        <v>91</v>
      </c>
      <c r="N151" s="389">
        <f ca="1">'Solic. Contrato'!R148</f>
        <v>0</v>
      </c>
      <c r="O151" s="389">
        <f ca="1">'Solic. Contrato'!S148</f>
        <v>0</v>
      </c>
      <c r="P151" s="389">
        <f ca="1">'Solic. Contrato'!T148</f>
        <v>0</v>
      </c>
      <c r="Q151" s="390">
        <f ca="1">'Solic. Contrato'!U148</f>
        <v>0</v>
      </c>
      <c r="R151" s="389">
        <f ca="1">'Solic. Contrato'!V148</f>
        <v>0</v>
      </c>
      <c r="S151" s="389">
        <f ca="1">'Solic. Contrato'!W148</f>
        <v>0</v>
      </c>
      <c r="T151" s="389">
        <f ca="1">'Solic. Contrato'!X148</f>
        <v>0</v>
      </c>
      <c r="U151" s="389">
        <f ca="1">'Solic. Contrato'!Y148</f>
        <v>0</v>
      </c>
      <c r="V151" s="389">
        <f ca="1">'Solic. Contrato'!Z148</f>
        <v>0</v>
      </c>
      <c r="W151" s="389">
        <f ca="1">'Solic. Contrato'!AA148</f>
        <v>0</v>
      </c>
      <c r="X151" s="389">
        <f ca="1">'Solic. Contrato'!AB148</f>
        <v>0</v>
      </c>
      <c r="Y151" s="389">
        <f ca="1">'Solic. Contrato'!AC148</f>
        <v>0</v>
      </c>
      <c r="Z151" s="389">
        <f ca="1">'Solic. Contrato'!AD148</f>
        <v>0</v>
      </c>
      <c r="AA151" s="389">
        <f ca="1">'Solic. Contrato'!AE148</f>
        <v>0</v>
      </c>
      <c r="AB151" s="389">
        <f ca="1">'Solic. Contrato'!AF148</f>
        <v>0</v>
      </c>
      <c r="AC151" s="389">
        <f ca="1">'Solic. Contrato'!AG148</f>
        <v>0</v>
      </c>
      <c r="AD151" s="389">
        <f ca="1">'Solic. Contrato'!AH148</f>
        <v>0</v>
      </c>
      <c r="AE151" s="389">
        <f ca="1">'Solic. Contrato'!AI148</f>
        <v>0</v>
      </c>
      <c r="AF151" s="389">
        <f ca="1">'Solic. Contrato'!AJ148</f>
        <v>0</v>
      </c>
      <c r="AG151" s="389">
        <f ca="1">'Solic. Contrato'!AK148</f>
        <v>0</v>
      </c>
      <c r="AH151" s="317"/>
      <c r="AI151" s="318"/>
      <c r="AJ151" s="318"/>
      <c r="AK151" s="318"/>
      <c r="AL151" s="318"/>
      <c r="AM151"/>
      <c r="AN151"/>
      <c r="AO151"/>
      <c r="AP151"/>
      <c r="AQ151"/>
      <c r="AR151"/>
    </row>
    <row r="152" spans="1:44" ht="13.15" customHeight="1">
      <c r="A152" s="317"/>
      <c r="B152" s="380"/>
      <c r="C152" s="317"/>
      <c r="D152" s="889" t="str">
        <f ca="1">'Solic. Contrato'!G149</f>
        <v/>
      </c>
      <c r="E152" s="892" t="str">
        <f ca="1">'Solic. Contrato'!H149</f>
        <v/>
      </c>
      <c r="F152" s="927"/>
      <c r="G152" s="893"/>
      <c r="H152" s="381">
        <f>'Solic. Contrato'!J149</f>
        <v>0</v>
      </c>
      <c r="I152" s="904" t="str">
        <f ca="1">'Solic. Contrato'!M149</f>
        <v/>
      </c>
      <c r="J152" s="933">
        <f ca="1">'Solic. Contrato'!N149</f>
        <v>0</v>
      </c>
      <c r="K152" s="930">
        <f ca="1">'Solic. Contrato'!O149</f>
        <v>0</v>
      </c>
      <c r="L152" s="913">
        <f t="shared" ref="L152" ca="1" si="59">J152*K152</f>
        <v>0</v>
      </c>
      <c r="M152" s="262" t="s">
        <v>89</v>
      </c>
      <c r="N152" s="382" t="str">
        <f ca="1">'Solic. Contrato'!R149</f>
        <v/>
      </c>
      <c r="O152" s="383" t="str">
        <f ca="1">'Solic. Contrato'!S149</f>
        <v/>
      </c>
      <c r="P152" s="383" t="str">
        <f ca="1">'Solic. Contrato'!T149</f>
        <v/>
      </c>
      <c r="Q152" s="384" t="str">
        <f ca="1">'Solic. Contrato'!U149</f>
        <v/>
      </c>
      <c r="R152" s="383" t="str">
        <f ca="1">'Solic. Contrato'!V149</f>
        <v/>
      </c>
      <c r="S152" s="383" t="str">
        <f ca="1">'Solic. Contrato'!W149</f>
        <v/>
      </c>
      <c r="T152" s="383" t="str">
        <f ca="1">'Solic. Contrato'!X149</f>
        <v/>
      </c>
      <c r="U152" s="383" t="str">
        <f ca="1">'Solic. Contrato'!Y149</f>
        <v/>
      </c>
      <c r="V152" s="383" t="str">
        <f ca="1">'Solic. Contrato'!Z149</f>
        <v/>
      </c>
      <c r="W152" s="383" t="str">
        <f ca="1">'Solic. Contrato'!AA149</f>
        <v/>
      </c>
      <c r="X152" s="383" t="str">
        <f ca="1">'Solic. Contrato'!AB149</f>
        <v/>
      </c>
      <c r="Y152" s="383" t="str">
        <f ca="1">'Solic. Contrato'!AC149</f>
        <v/>
      </c>
      <c r="Z152" s="383" t="str">
        <f ca="1">'Solic. Contrato'!AD149</f>
        <v/>
      </c>
      <c r="AA152" s="383" t="str">
        <f ca="1">'Solic. Contrato'!AE149</f>
        <v/>
      </c>
      <c r="AB152" s="383" t="str">
        <f ca="1">'Solic. Contrato'!AF149</f>
        <v/>
      </c>
      <c r="AC152" s="383" t="str">
        <f ca="1">'Solic. Contrato'!AG149</f>
        <v/>
      </c>
      <c r="AD152" s="383" t="str">
        <f ca="1">'Solic. Contrato'!AH149</f>
        <v/>
      </c>
      <c r="AE152" s="383" t="str">
        <f ca="1">'Solic. Contrato'!AI149</f>
        <v/>
      </c>
      <c r="AF152" s="383" t="str">
        <f ca="1">'Solic. Contrato'!AJ149</f>
        <v/>
      </c>
      <c r="AG152" s="383" t="str">
        <f ca="1">'Solic. Contrato'!AK149</f>
        <v/>
      </c>
      <c r="AH152" s="317"/>
      <c r="AI152" s="318"/>
      <c r="AJ152" s="318"/>
      <c r="AK152" s="318"/>
      <c r="AL152" s="318"/>
      <c r="AM152"/>
      <c r="AN152"/>
      <c r="AO152"/>
      <c r="AP152"/>
      <c r="AQ152"/>
      <c r="AR152"/>
    </row>
    <row r="153" spans="1:44" ht="13.15" customHeight="1">
      <c r="A153" s="317"/>
      <c r="B153" s="380">
        <f ca="1">'Solic. Contrato'!B150</f>
        <v>0</v>
      </c>
      <c r="C153" s="317"/>
      <c r="D153" s="890"/>
      <c r="E153" s="894"/>
      <c r="F153" s="928"/>
      <c r="G153" s="895"/>
      <c r="H153" s="385"/>
      <c r="I153" s="905"/>
      <c r="J153" s="934"/>
      <c r="K153" s="931"/>
      <c r="L153" s="914"/>
      <c r="M153" s="265" t="s">
        <v>90</v>
      </c>
      <c r="N153" s="386" t="str">
        <f ca="1">'Solic. Contrato'!R150</f>
        <v/>
      </c>
      <c r="O153" s="386" t="str">
        <f ca="1">'Solic. Contrato'!S150</f>
        <v/>
      </c>
      <c r="P153" s="386" t="str">
        <f ca="1">'Solic. Contrato'!T150</f>
        <v/>
      </c>
      <c r="Q153" s="387" t="str">
        <f ca="1">'Solic. Contrato'!U150</f>
        <v/>
      </c>
      <c r="R153" s="386" t="str">
        <f ca="1">'Solic. Contrato'!V150</f>
        <v/>
      </c>
      <c r="S153" s="386" t="str">
        <f ca="1">'Solic. Contrato'!W150</f>
        <v/>
      </c>
      <c r="T153" s="386" t="str">
        <f ca="1">'Solic. Contrato'!X150</f>
        <v/>
      </c>
      <c r="U153" s="386" t="str">
        <f ca="1">'Solic. Contrato'!Y150</f>
        <v/>
      </c>
      <c r="V153" s="386" t="str">
        <f ca="1">'Solic. Contrato'!Z150</f>
        <v/>
      </c>
      <c r="W153" s="386" t="str">
        <f ca="1">'Solic. Contrato'!AA150</f>
        <v/>
      </c>
      <c r="X153" s="386" t="str">
        <f ca="1">'Solic. Contrato'!AB150</f>
        <v/>
      </c>
      <c r="Y153" s="386" t="str">
        <f ca="1">'Solic. Contrato'!AC150</f>
        <v/>
      </c>
      <c r="Z153" s="386" t="str">
        <f ca="1">'Solic. Contrato'!AD150</f>
        <v/>
      </c>
      <c r="AA153" s="386" t="str">
        <f ca="1">'Solic. Contrato'!AE150</f>
        <v/>
      </c>
      <c r="AB153" s="386" t="str">
        <f ca="1">'Solic. Contrato'!AF150</f>
        <v/>
      </c>
      <c r="AC153" s="386" t="str">
        <f ca="1">'Solic. Contrato'!AG150</f>
        <v/>
      </c>
      <c r="AD153" s="386" t="str">
        <f ca="1">'Solic. Contrato'!AH150</f>
        <v/>
      </c>
      <c r="AE153" s="386" t="str">
        <f ca="1">'Solic. Contrato'!AI150</f>
        <v/>
      </c>
      <c r="AF153" s="386" t="str">
        <f ca="1">'Solic. Contrato'!AJ150</f>
        <v/>
      </c>
      <c r="AG153" s="386" t="str">
        <f ca="1">'Solic. Contrato'!AK150</f>
        <v/>
      </c>
      <c r="AH153" s="317"/>
      <c r="AI153" s="318"/>
      <c r="AJ153" s="318"/>
      <c r="AK153" s="318"/>
      <c r="AL153" s="318"/>
      <c r="AM153"/>
      <c r="AN153"/>
      <c r="AO153"/>
      <c r="AP153"/>
      <c r="AQ153"/>
      <c r="AR153"/>
    </row>
    <row r="154" spans="1:44" ht="13.15" customHeight="1">
      <c r="A154" s="317"/>
      <c r="B154" s="380" t="str">
        <f ca="1">'Solic. Contrato'!B151</f>
        <v/>
      </c>
      <c r="C154" s="317" t="str">
        <f ca="1">'Solic. Contrato'!C151</f>
        <v/>
      </c>
      <c r="D154" s="891"/>
      <c r="E154" s="896"/>
      <c r="F154" s="929"/>
      <c r="G154" s="897"/>
      <c r="H154" s="388"/>
      <c r="I154" s="906"/>
      <c r="J154" s="935"/>
      <c r="K154" s="932"/>
      <c r="L154" s="915"/>
      <c r="M154" s="267" t="s">
        <v>91</v>
      </c>
      <c r="N154" s="389">
        <f ca="1">'Solic. Contrato'!R151</f>
        <v>0</v>
      </c>
      <c r="O154" s="389">
        <f ca="1">'Solic. Contrato'!S151</f>
        <v>0</v>
      </c>
      <c r="P154" s="389">
        <f ca="1">'Solic. Contrato'!T151</f>
        <v>0</v>
      </c>
      <c r="Q154" s="390">
        <f ca="1">'Solic. Contrato'!U151</f>
        <v>0</v>
      </c>
      <c r="R154" s="389">
        <f ca="1">'Solic. Contrato'!V151</f>
        <v>0</v>
      </c>
      <c r="S154" s="389">
        <f ca="1">'Solic. Contrato'!W151</f>
        <v>0</v>
      </c>
      <c r="T154" s="389">
        <f ca="1">'Solic. Contrato'!X151</f>
        <v>0</v>
      </c>
      <c r="U154" s="389">
        <f ca="1">'Solic. Contrato'!Y151</f>
        <v>0</v>
      </c>
      <c r="V154" s="389">
        <f ca="1">'Solic. Contrato'!Z151</f>
        <v>0</v>
      </c>
      <c r="W154" s="389">
        <f ca="1">'Solic. Contrato'!AA151</f>
        <v>0</v>
      </c>
      <c r="X154" s="389">
        <f ca="1">'Solic. Contrato'!AB151</f>
        <v>0</v>
      </c>
      <c r="Y154" s="389">
        <f ca="1">'Solic. Contrato'!AC151</f>
        <v>0</v>
      </c>
      <c r="Z154" s="389">
        <f ca="1">'Solic. Contrato'!AD151</f>
        <v>0</v>
      </c>
      <c r="AA154" s="389">
        <f ca="1">'Solic. Contrato'!AE151</f>
        <v>0</v>
      </c>
      <c r="AB154" s="389">
        <f ca="1">'Solic. Contrato'!AF151</f>
        <v>0</v>
      </c>
      <c r="AC154" s="389">
        <f ca="1">'Solic. Contrato'!AG151</f>
        <v>0</v>
      </c>
      <c r="AD154" s="389">
        <f ca="1">'Solic. Contrato'!AH151</f>
        <v>0</v>
      </c>
      <c r="AE154" s="389">
        <f ca="1">'Solic. Contrato'!AI151</f>
        <v>0</v>
      </c>
      <c r="AF154" s="389">
        <f ca="1">'Solic. Contrato'!AJ151</f>
        <v>0</v>
      </c>
      <c r="AG154" s="389">
        <f ca="1">'Solic. Contrato'!AK151</f>
        <v>0</v>
      </c>
      <c r="AH154" s="317"/>
      <c r="AI154" s="318"/>
      <c r="AJ154" s="318"/>
      <c r="AK154" s="318"/>
      <c r="AL154" s="318"/>
      <c r="AM154"/>
      <c r="AN154"/>
      <c r="AO154"/>
      <c r="AP154"/>
      <c r="AQ154"/>
      <c r="AR154"/>
    </row>
    <row r="155" spans="1:44" ht="13.15" customHeight="1">
      <c r="A155" s="317"/>
      <c r="B155" s="380"/>
      <c r="C155" s="317"/>
      <c r="D155" s="889" t="str">
        <f ca="1">'Solic. Contrato'!G152</f>
        <v/>
      </c>
      <c r="E155" s="892" t="str">
        <f ca="1">'Solic. Contrato'!H152</f>
        <v/>
      </c>
      <c r="F155" s="927"/>
      <c r="G155" s="893"/>
      <c r="H155" s="381">
        <f>'Solic. Contrato'!J152</f>
        <v>0</v>
      </c>
      <c r="I155" s="904" t="str">
        <f ca="1">'Solic. Contrato'!M152</f>
        <v/>
      </c>
      <c r="J155" s="933">
        <f ca="1">'Solic. Contrato'!N152</f>
        <v>0</v>
      </c>
      <c r="K155" s="930">
        <f ca="1">'Solic. Contrato'!O152</f>
        <v>0</v>
      </c>
      <c r="L155" s="913">
        <f t="shared" ref="L155" ca="1" si="60">J155*K155</f>
        <v>0</v>
      </c>
      <c r="M155" s="262" t="s">
        <v>89</v>
      </c>
      <c r="N155" s="382" t="str">
        <f ca="1">'Solic. Contrato'!R152</f>
        <v/>
      </c>
      <c r="O155" s="383" t="str">
        <f ca="1">'Solic. Contrato'!S152</f>
        <v/>
      </c>
      <c r="P155" s="383" t="str">
        <f ca="1">'Solic. Contrato'!T152</f>
        <v/>
      </c>
      <c r="Q155" s="384" t="str">
        <f ca="1">'Solic. Contrato'!U152</f>
        <v/>
      </c>
      <c r="R155" s="383" t="str">
        <f ca="1">'Solic. Contrato'!V152</f>
        <v/>
      </c>
      <c r="S155" s="383" t="str">
        <f ca="1">'Solic. Contrato'!W152</f>
        <v/>
      </c>
      <c r="T155" s="383" t="str">
        <f ca="1">'Solic. Contrato'!X152</f>
        <v/>
      </c>
      <c r="U155" s="383" t="str">
        <f ca="1">'Solic. Contrato'!Y152</f>
        <v/>
      </c>
      <c r="V155" s="383" t="str">
        <f ca="1">'Solic. Contrato'!Z152</f>
        <v/>
      </c>
      <c r="W155" s="383" t="str">
        <f ca="1">'Solic. Contrato'!AA152</f>
        <v/>
      </c>
      <c r="X155" s="383" t="str">
        <f ca="1">'Solic. Contrato'!AB152</f>
        <v/>
      </c>
      <c r="Y155" s="383" t="str">
        <f ca="1">'Solic. Contrato'!AC152</f>
        <v/>
      </c>
      <c r="Z155" s="383" t="str">
        <f ca="1">'Solic. Contrato'!AD152</f>
        <v/>
      </c>
      <c r="AA155" s="383" t="str">
        <f ca="1">'Solic. Contrato'!AE152</f>
        <v/>
      </c>
      <c r="AB155" s="383" t="str">
        <f ca="1">'Solic. Contrato'!AF152</f>
        <v/>
      </c>
      <c r="AC155" s="383" t="str">
        <f ca="1">'Solic. Contrato'!AG152</f>
        <v/>
      </c>
      <c r="AD155" s="383" t="str">
        <f ca="1">'Solic. Contrato'!AH152</f>
        <v/>
      </c>
      <c r="AE155" s="383" t="str">
        <f ca="1">'Solic. Contrato'!AI152</f>
        <v/>
      </c>
      <c r="AF155" s="383" t="str">
        <f ca="1">'Solic. Contrato'!AJ152</f>
        <v/>
      </c>
      <c r="AG155" s="383" t="str">
        <f ca="1">'Solic. Contrato'!AK152</f>
        <v/>
      </c>
      <c r="AH155" s="317"/>
      <c r="AI155" s="318"/>
      <c r="AJ155" s="318"/>
      <c r="AK155" s="318"/>
      <c r="AL155" s="318"/>
      <c r="AM155"/>
      <c r="AN155"/>
      <c r="AO155"/>
      <c r="AP155"/>
      <c r="AQ155"/>
      <c r="AR155"/>
    </row>
    <row r="156" spans="1:44" ht="13.15" customHeight="1">
      <c r="A156" s="317"/>
      <c r="B156" s="380">
        <f ca="1">'Solic. Contrato'!B153</f>
        <v>0</v>
      </c>
      <c r="C156" s="317"/>
      <c r="D156" s="890"/>
      <c r="E156" s="894"/>
      <c r="F156" s="928"/>
      <c r="G156" s="895"/>
      <c r="H156" s="385"/>
      <c r="I156" s="905"/>
      <c r="J156" s="934"/>
      <c r="K156" s="931"/>
      <c r="L156" s="914"/>
      <c r="M156" s="265" t="s">
        <v>90</v>
      </c>
      <c r="N156" s="386" t="str">
        <f ca="1">'Solic. Contrato'!R153</f>
        <v/>
      </c>
      <c r="O156" s="386" t="str">
        <f ca="1">'Solic. Contrato'!S153</f>
        <v/>
      </c>
      <c r="P156" s="386" t="str">
        <f ca="1">'Solic. Contrato'!T153</f>
        <v/>
      </c>
      <c r="Q156" s="387" t="str">
        <f ca="1">'Solic. Contrato'!U153</f>
        <v/>
      </c>
      <c r="R156" s="386" t="str">
        <f ca="1">'Solic. Contrato'!V153</f>
        <v/>
      </c>
      <c r="S156" s="386" t="str">
        <f ca="1">'Solic. Contrato'!W153</f>
        <v/>
      </c>
      <c r="T156" s="386" t="str">
        <f ca="1">'Solic. Contrato'!X153</f>
        <v/>
      </c>
      <c r="U156" s="386" t="str">
        <f ca="1">'Solic. Contrato'!Y153</f>
        <v/>
      </c>
      <c r="V156" s="386" t="str">
        <f ca="1">'Solic. Contrato'!Z153</f>
        <v/>
      </c>
      <c r="W156" s="386" t="str">
        <f ca="1">'Solic. Contrato'!AA153</f>
        <v/>
      </c>
      <c r="X156" s="386" t="str">
        <f ca="1">'Solic. Contrato'!AB153</f>
        <v/>
      </c>
      <c r="Y156" s="386" t="str">
        <f ca="1">'Solic. Contrato'!AC153</f>
        <v/>
      </c>
      <c r="Z156" s="386" t="str">
        <f ca="1">'Solic. Contrato'!AD153</f>
        <v/>
      </c>
      <c r="AA156" s="386" t="str">
        <f ca="1">'Solic. Contrato'!AE153</f>
        <v/>
      </c>
      <c r="AB156" s="386" t="str">
        <f ca="1">'Solic. Contrato'!AF153</f>
        <v/>
      </c>
      <c r="AC156" s="386" t="str">
        <f ca="1">'Solic. Contrato'!AG153</f>
        <v/>
      </c>
      <c r="AD156" s="386" t="str">
        <f ca="1">'Solic. Contrato'!AH153</f>
        <v/>
      </c>
      <c r="AE156" s="386" t="str">
        <f ca="1">'Solic. Contrato'!AI153</f>
        <v/>
      </c>
      <c r="AF156" s="386" t="str">
        <f ca="1">'Solic. Contrato'!AJ153</f>
        <v/>
      </c>
      <c r="AG156" s="386" t="str">
        <f ca="1">'Solic. Contrato'!AK153</f>
        <v/>
      </c>
      <c r="AH156" s="317"/>
      <c r="AI156" s="318"/>
      <c r="AJ156" s="318"/>
      <c r="AK156" s="318"/>
      <c r="AL156" s="318"/>
      <c r="AM156"/>
      <c r="AN156"/>
      <c r="AO156"/>
      <c r="AP156"/>
      <c r="AQ156"/>
      <c r="AR156"/>
    </row>
    <row r="157" spans="1:44" ht="13.15" customHeight="1">
      <c r="A157" s="317"/>
      <c r="B157" s="380" t="str">
        <f ca="1">'Solic. Contrato'!B154</f>
        <v/>
      </c>
      <c r="C157" s="317" t="str">
        <f ca="1">'Solic. Contrato'!C154</f>
        <v/>
      </c>
      <c r="D157" s="891"/>
      <c r="E157" s="896"/>
      <c r="F157" s="929"/>
      <c r="G157" s="897"/>
      <c r="H157" s="388"/>
      <c r="I157" s="906"/>
      <c r="J157" s="935"/>
      <c r="K157" s="932"/>
      <c r="L157" s="915"/>
      <c r="M157" s="267" t="s">
        <v>91</v>
      </c>
      <c r="N157" s="389">
        <f ca="1">'Solic. Contrato'!R154</f>
        <v>0</v>
      </c>
      <c r="O157" s="389">
        <f ca="1">'Solic. Contrato'!S154</f>
        <v>0</v>
      </c>
      <c r="P157" s="389">
        <f ca="1">'Solic. Contrato'!T154</f>
        <v>0</v>
      </c>
      <c r="Q157" s="390">
        <f ca="1">'Solic. Contrato'!U154</f>
        <v>0</v>
      </c>
      <c r="R157" s="389">
        <f ca="1">'Solic. Contrato'!V154</f>
        <v>0</v>
      </c>
      <c r="S157" s="389">
        <f ca="1">'Solic. Contrato'!W154</f>
        <v>0</v>
      </c>
      <c r="T157" s="389">
        <f ca="1">'Solic. Contrato'!X154</f>
        <v>0</v>
      </c>
      <c r="U157" s="389">
        <f ca="1">'Solic. Contrato'!Y154</f>
        <v>0</v>
      </c>
      <c r="V157" s="389">
        <f ca="1">'Solic. Contrato'!Z154</f>
        <v>0</v>
      </c>
      <c r="W157" s="389">
        <f ca="1">'Solic. Contrato'!AA154</f>
        <v>0</v>
      </c>
      <c r="X157" s="389">
        <f ca="1">'Solic. Contrato'!AB154</f>
        <v>0</v>
      </c>
      <c r="Y157" s="389">
        <f ca="1">'Solic. Contrato'!AC154</f>
        <v>0</v>
      </c>
      <c r="Z157" s="389">
        <f ca="1">'Solic. Contrato'!AD154</f>
        <v>0</v>
      </c>
      <c r="AA157" s="389">
        <f ca="1">'Solic. Contrato'!AE154</f>
        <v>0</v>
      </c>
      <c r="AB157" s="389">
        <f ca="1">'Solic. Contrato'!AF154</f>
        <v>0</v>
      </c>
      <c r="AC157" s="389">
        <f ca="1">'Solic. Contrato'!AG154</f>
        <v>0</v>
      </c>
      <c r="AD157" s="389">
        <f ca="1">'Solic. Contrato'!AH154</f>
        <v>0</v>
      </c>
      <c r="AE157" s="389">
        <f ca="1">'Solic. Contrato'!AI154</f>
        <v>0</v>
      </c>
      <c r="AF157" s="389">
        <f ca="1">'Solic. Contrato'!AJ154</f>
        <v>0</v>
      </c>
      <c r="AG157" s="389">
        <f ca="1">'Solic. Contrato'!AK154</f>
        <v>0</v>
      </c>
      <c r="AH157" s="317"/>
      <c r="AI157" s="318"/>
      <c r="AJ157" s="318"/>
      <c r="AK157" s="318"/>
      <c r="AL157" s="318"/>
      <c r="AM157"/>
      <c r="AN157"/>
      <c r="AO157"/>
      <c r="AP157"/>
      <c r="AQ157"/>
      <c r="AR157"/>
    </row>
    <row r="158" spans="1:44" ht="13.15" customHeight="1">
      <c r="A158" s="317"/>
      <c r="B158" s="380"/>
      <c r="C158" s="317"/>
      <c r="D158" s="889" t="str">
        <f ca="1">'Solic. Contrato'!G155</f>
        <v/>
      </c>
      <c r="E158" s="892" t="str">
        <f ca="1">'Solic. Contrato'!H155</f>
        <v/>
      </c>
      <c r="F158" s="927"/>
      <c r="G158" s="893"/>
      <c r="H158" s="381">
        <f>'Solic. Contrato'!J155</f>
        <v>0</v>
      </c>
      <c r="I158" s="904" t="str">
        <f ca="1">'Solic. Contrato'!M155</f>
        <v/>
      </c>
      <c r="J158" s="933">
        <f ca="1">'Solic. Contrato'!N155</f>
        <v>0</v>
      </c>
      <c r="K158" s="930">
        <f ca="1">'Solic. Contrato'!O155</f>
        <v>0</v>
      </c>
      <c r="L158" s="913">
        <f t="shared" ref="L158" ca="1" si="61">J158*K158</f>
        <v>0</v>
      </c>
      <c r="M158" s="262" t="s">
        <v>89</v>
      </c>
      <c r="N158" s="382" t="str">
        <f ca="1">'Solic. Contrato'!R155</f>
        <v/>
      </c>
      <c r="O158" s="383" t="str">
        <f ca="1">'Solic. Contrato'!S155</f>
        <v/>
      </c>
      <c r="P158" s="383" t="str">
        <f ca="1">'Solic. Contrato'!T155</f>
        <v/>
      </c>
      <c r="Q158" s="384" t="str">
        <f ca="1">'Solic. Contrato'!U155</f>
        <v/>
      </c>
      <c r="R158" s="383" t="str">
        <f ca="1">'Solic. Contrato'!V155</f>
        <v/>
      </c>
      <c r="S158" s="383" t="str">
        <f ca="1">'Solic. Contrato'!W155</f>
        <v/>
      </c>
      <c r="T158" s="383" t="str">
        <f ca="1">'Solic. Contrato'!X155</f>
        <v/>
      </c>
      <c r="U158" s="383" t="str">
        <f ca="1">'Solic. Contrato'!Y155</f>
        <v/>
      </c>
      <c r="V158" s="383" t="str">
        <f ca="1">'Solic. Contrato'!Z155</f>
        <v/>
      </c>
      <c r="W158" s="383" t="str">
        <f ca="1">'Solic. Contrato'!AA155</f>
        <v/>
      </c>
      <c r="X158" s="383" t="str">
        <f ca="1">'Solic. Contrato'!AB155</f>
        <v/>
      </c>
      <c r="Y158" s="383" t="str">
        <f ca="1">'Solic. Contrato'!AC155</f>
        <v/>
      </c>
      <c r="Z158" s="383" t="str">
        <f ca="1">'Solic. Contrato'!AD155</f>
        <v/>
      </c>
      <c r="AA158" s="383" t="str">
        <f ca="1">'Solic. Contrato'!AE155</f>
        <v/>
      </c>
      <c r="AB158" s="383" t="str">
        <f ca="1">'Solic. Contrato'!AF155</f>
        <v/>
      </c>
      <c r="AC158" s="383" t="str">
        <f ca="1">'Solic. Contrato'!AG155</f>
        <v/>
      </c>
      <c r="AD158" s="383" t="str">
        <f ca="1">'Solic. Contrato'!AH155</f>
        <v/>
      </c>
      <c r="AE158" s="383" t="str">
        <f ca="1">'Solic. Contrato'!AI155</f>
        <v/>
      </c>
      <c r="AF158" s="383" t="str">
        <f ca="1">'Solic. Contrato'!AJ155</f>
        <v/>
      </c>
      <c r="AG158" s="383" t="str">
        <f ca="1">'Solic. Contrato'!AK155</f>
        <v/>
      </c>
      <c r="AH158" s="317"/>
      <c r="AI158" s="318"/>
      <c r="AJ158" s="318"/>
      <c r="AK158" s="318"/>
      <c r="AL158" s="318"/>
      <c r="AM158"/>
      <c r="AN158"/>
      <c r="AO158"/>
      <c r="AP158"/>
      <c r="AQ158"/>
      <c r="AR158"/>
    </row>
    <row r="159" spans="1:44" ht="13.15" customHeight="1">
      <c r="A159" s="317"/>
      <c r="B159" s="380">
        <f ca="1">'Solic. Contrato'!B156</f>
        <v>0</v>
      </c>
      <c r="C159" s="317"/>
      <c r="D159" s="890"/>
      <c r="E159" s="894"/>
      <c r="F159" s="928"/>
      <c r="G159" s="895"/>
      <c r="H159" s="385"/>
      <c r="I159" s="905"/>
      <c r="J159" s="934"/>
      <c r="K159" s="931"/>
      <c r="L159" s="914"/>
      <c r="M159" s="265" t="s">
        <v>90</v>
      </c>
      <c r="N159" s="386" t="str">
        <f ca="1">'Solic. Contrato'!R156</f>
        <v/>
      </c>
      <c r="O159" s="386" t="str">
        <f ca="1">'Solic. Contrato'!S156</f>
        <v/>
      </c>
      <c r="P159" s="386" t="str">
        <f ca="1">'Solic. Contrato'!T156</f>
        <v/>
      </c>
      <c r="Q159" s="387" t="str">
        <f ca="1">'Solic. Contrato'!U156</f>
        <v/>
      </c>
      <c r="R159" s="386" t="str">
        <f ca="1">'Solic. Contrato'!V156</f>
        <v/>
      </c>
      <c r="S159" s="386" t="str">
        <f ca="1">'Solic. Contrato'!W156</f>
        <v/>
      </c>
      <c r="T159" s="386" t="str">
        <f ca="1">'Solic. Contrato'!X156</f>
        <v/>
      </c>
      <c r="U159" s="386" t="str">
        <f ca="1">'Solic. Contrato'!Y156</f>
        <v/>
      </c>
      <c r="V159" s="386" t="str">
        <f ca="1">'Solic. Contrato'!Z156</f>
        <v/>
      </c>
      <c r="W159" s="386" t="str">
        <f ca="1">'Solic. Contrato'!AA156</f>
        <v/>
      </c>
      <c r="X159" s="386" t="str">
        <f ca="1">'Solic. Contrato'!AB156</f>
        <v/>
      </c>
      <c r="Y159" s="386" t="str">
        <f ca="1">'Solic. Contrato'!AC156</f>
        <v/>
      </c>
      <c r="Z159" s="386" t="str">
        <f ca="1">'Solic. Contrato'!AD156</f>
        <v/>
      </c>
      <c r="AA159" s="386" t="str">
        <f ca="1">'Solic. Contrato'!AE156</f>
        <v/>
      </c>
      <c r="AB159" s="386" t="str">
        <f ca="1">'Solic. Contrato'!AF156</f>
        <v/>
      </c>
      <c r="AC159" s="386" t="str">
        <f ca="1">'Solic. Contrato'!AG156</f>
        <v/>
      </c>
      <c r="AD159" s="386" t="str">
        <f ca="1">'Solic. Contrato'!AH156</f>
        <v/>
      </c>
      <c r="AE159" s="386" t="str">
        <f ca="1">'Solic. Contrato'!AI156</f>
        <v/>
      </c>
      <c r="AF159" s="386" t="str">
        <f ca="1">'Solic. Contrato'!AJ156</f>
        <v/>
      </c>
      <c r="AG159" s="386" t="str">
        <f ca="1">'Solic. Contrato'!AK156</f>
        <v/>
      </c>
      <c r="AH159" s="317"/>
      <c r="AI159" s="318"/>
      <c r="AJ159" s="318"/>
      <c r="AK159" s="318"/>
      <c r="AL159" s="318"/>
      <c r="AM159"/>
      <c r="AN159"/>
      <c r="AO159"/>
      <c r="AP159"/>
      <c r="AQ159"/>
      <c r="AR159"/>
    </row>
    <row r="160" spans="1:44" ht="13.15" customHeight="1">
      <c r="A160" s="317"/>
      <c r="B160" s="380" t="str">
        <f ca="1">'Solic. Contrato'!B157</f>
        <v/>
      </c>
      <c r="C160" s="317" t="str">
        <f ca="1">'Solic. Contrato'!C157</f>
        <v/>
      </c>
      <c r="D160" s="891"/>
      <c r="E160" s="896"/>
      <c r="F160" s="929"/>
      <c r="G160" s="897"/>
      <c r="H160" s="388"/>
      <c r="I160" s="906"/>
      <c r="J160" s="935"/>
      <c r="K160" s="932"/>
      <c r="L160" s="915"/>
      <c r="M160" s="267" t="s">
        <v>91</v>
      </c>
      <c r="N160" s="389">
        <f ca="1">'Solic. Contrato'!R157</f>
        <v>0</v>
      </c>
      <c r="O160" s="389">
        <f ca="1">'Solic. Contrato'!S157</f>
        <v>0</v>
      </c>
      <c r="P160" s="389">
        <f ca="1">'Solic. Contrato'!T157</f>
        <v>0</v>
      </c>
      <c r="Q160" s="390">
        <f ca="1">'Solic. Contrato'!U157</f>
        <v>0</v>
      </c>
      <c r="R160" s="389">
        <f ca="1">'Solic. Contrato'!V157</f>
        <v>0</v>
      </c>
      <c r="S160" s="389">
        <f ca="1">'Solic. Contrato'!W157</f>
        <v>0</v>
      </c>
      <c r="T160" s="389">
        <f ca="1">'Solic. Contrato'!X157</f>
        <v>0</v>
      </c>
      <c r="U160" s="389">
        <f ca="1">'Solic. Contrato'!Y157</f>
        <v>0</v>
      </c>
      <c r="V160" s="389">
        <f ca="1">'Solic. Contrato'!Z157</f>
        <v>0</v>
      </c>
      <c r="W160" s="389">
        <f ca="1">'Solic. Contrato'!AA157</f>
        <v>0</v>
      </c>
      <c r="X160" s="389">
        <f ca="1">'Solic. Contrato'!AB157</f>
        <v>0</v>
      </c>
      <c r="Y160" s="389">
        <f ca="1">'Solic. Contrato'!AC157</f>
        <v>0</v>
      </c>
      <c r="Z160" s="389">
        <f ca="1">'Solic. Contrato'!AD157</f>
        <v>0</v>
      </c>
      <c r="AA160" s="389">
        <f ca="1">'Solic. Contrato'!AE157</f>
        <v>0</v>
      </c>
      <c r="AB160" s="389">
        <f ca="1">'Solic. Contrato'!AF157</f>
        <v>0</v>
      </c>
      <c r="AC160" s="389">
        <f ca="1">'Solic. Contrato'!AG157</f>
        <v>0</v>
      </c>
      <c r="AD160" s="389">
        <f ca="1">'Solic. Contrato'!AH157</f>
        <v>0</v>
      </c>
      <c r="AE160" s="389">
        <f ca="1">'Solic. Contrato'!AI157</f>
        <v>0</v>
      </c>
      <c r="AF160" s="389">
        <f ca="1">'Solic. Contrato'!AJ157</f>
        <v>0</v>
      </c>
      <c r="AG160" s="389">
        <f ca="1">'Solic. Contrato'!AK157</f>
        <v>0</v>
      </c>
      <c r="AH160" s="317"/>
      <c r="AI160" s="318"/>
      <c r="AJ160" s="318"/>
      <c r="AK160" s="318"/>
      <c r="AL160" s="318"/>
      <c r="AM160"/>
      <c r="AN160"/>
      <c r="AO160"/>
      <c r="AP160"/>
      <c r="AQ160"/>
      <c r="AR160"/>
    </row>
    <row r="161" spans="1:44" ht="13.15" customHeight="1">
      <c r="A161" s="317"/>
      <c r="B161" s="380"/>
      <c r="C161" s="317"/>
      <c r="D161" s="889" t="str">
        <f ca="1">'Solic. Contrato'!G158</f>
        <v/>
      </c>
      <c r="E161" s="892" t="str">
        <f ca="1">'Solic. Contrato'!H158</f>
        <v/>
      </c>
      <c r="F161" s="927"/>
      <c r="G161" s="893"/>
      <c r="H161" s="381">
        <f>'Solic. Contrato'!J158</f>
        <v>0</v>
      </c>
      <c r="I161" s="904" t="str">
        <f ca="1">'Solic. Contrato'!M158</f>
        <v/>
      </c>
      <c r="J161" s="933">
        <f ca="1">'Solic. Contrato'!N158</f>
        <v>0</v>
      </c>
      <c r="K161" s="930">
        <f ca="1">'Solic. Contrato'!O158</f>
        <v>0</v>
      </c>
      <c r="L161" s="913">
        <f t="shared" ref="L161" ca="1" si="62">J161*K161</f>
        <v>0</v>
      </c>
      <c r="M161" s="262" t="s">
        <v>89</v>
      </c>
      <c r="N161" s="382" t="str">
        <f ca="1">'Solic. Contrato'!R158</f>
        <v/>
      </c>
      <c r="O161" s="383" t="str">
        <f ca="1">'Solic. Contrato'!S158</f>
        <v/>
      </c>
      <c r="P161" s="383" t="str">
        <f ca="1">'Solic. Contrato'!T158</f>
        <v/>
      </c>
      <c r="Q161" s="384" t="str">
        <f ca="1">'Solic. Contrato'!U158</f>
        <v/>
      </c>
      <c r="R161" s="383" t="str">
        <f ca="1">'Solic. Contrato'!V158</f>
        <v/>
      </c>
      <c r="S161" s="383" t="str">
        <f ca="1">'Solic. Contrato'!W158</f>
        <v/>
      </c>
      <c r="T161" s="383" t="str">
        <f ca="1">'Solic. Contrato'!X158</f>
        <v/>
      </c>
      <c r="U161" s="383" t="str">
        <f ca="1">'Solic. Contrato'!Y158</f>
        <v/>
      </c>
      <c r="V161" s="383" t="str">
        <f ca="1">'Solic. Contrato'!Z158</f>
        <v/>
      </c>
      <c r="W161" s="383" t="str">
        <f ca="1">'Solic. Contrato'!AA158</f>
        <v/>
      </c>
      <c r="X161" s="383" t="str">
        <f ca="1">'Solic. Contrato'!AB158</f>
        <v/>
      </c>
      <c r="Y161" s="383" t="str">
        <f ca="1">'Solic. Contrato'!AC158</f>
        <v/>
      </c>
      <c r="Z161" s="383" t="str">
        <f ca="1">'Solic. Contrato'!AD158</f>
        <v/>
      </c>
      <c r="AA161" s="383" t="str">
        <f ca="1">'Solic. Contrato'!AE158</f>
        <v/>
      </c>
      <c r="AB161" s="383" t="str">
        <f ca="1">'Solic. Contrato'!AF158</f>
        <v/>
      </c>
      <c r="AC161" s="383" t="str">
        <f ca="1">'Solic. Contrato'!AG158</f>
        <v/>
      </c>
      <c r="AD161" s="383" t="str">
        <f ca="1">'Solic. Contrato'!AH158</f>
        <v/>
      </c>
      <c r="AE161" s="383" t="str">
        <f ca="1">'Solic. Contrato'!AI158</f>
        <v/>
      </c>
      <c r="AF161" s="383" t="str">
        <f ca="1">'Solic. Contrato'!AJ158</f>
        <v/>
      </c>
      <c r="AG161" s="383" t="str">
        <f ca="1">'Solic. Contrato'!AK158</f>
        <v/>
      </c>
      <c r="AH161" s="317"/>
      <c r="AI161" s="318"/>
      <c r="AJ161" s="318"/>
      <c r="AK161" s="318"/>
      <c r="AL161" s="318"/>
      <c r="AM161"/>
      <c r="AN161"/>
      <c r="AO161"/>
      <c r="AP161"/>
      <c r="AQ161"/>
      <c r="AR161"/>
    </row>
    <row r="162" spans="1:44" ht="13.15" customHeight="1">
      <c r="A162" s="317"/>
      <c r="B162" s="380">
        <f ca="1">'Solic. Contrato'!B159</f>
        <v>0</v>
      </c>
      <c r="C162" s="317"/>
      <c r="D162" s="890"/>
      <c r="E162" s="894"/>
      <c r="F162" s="928"/>
      <c r="G162" s="895"/>
      <c r="H162" s="385"/>
      <c r="I162" s="905"/>
      <c r="J162" s="934"/>
      <c r="K162" s="931"/>
      <c r="L162" s="914"/>
      <c r="M162" s="265" t="s">
        <v>90</v>
      </c>
      <c r="N162" s="386" t="str">
        <f ca="1">'Solic. Contrato'!R159</f>
        <v/>
      </c>
      <c r="O162" s="386" t="str">
        <f ca="1">'Solic. Contrato'!S159</f>
        <v/>
      </c>
      <c r="P162" s="386" t="str">
        <f ca="1">'Solic. Contrato'!T159</f>
        <v/>
      </c>
      <c r="Q162" s="387" t="str">
        <f ca="1">'Solic. Contrato'!U159</f>
        <v/>
      </c>
      <c r="R162" s="386" t="str">
        <f ca="1">'Solic. Contrato'!V159</f>
        <v/>
      </c>
      <c r="S162" s="386" t="str">
        <f ca="1">'Solic. Contrato'!W159</f>
        <v/>
      </c>
      <c r="T162" s="386" t="str">
        <f ca="1">'Solic. Contrato'!X159</f>
        <v/>
      </c>
      <c r="U162" s="386" t="str">
        <f ca="1">'Solic. Contrato'!Y159</f>
        <v/>
      </c>
      <c r="V162" s="386" t="str">
        <f ca="1">'Solic. Contrato'!Z159</f>
        <v/>
      </c>
      <c r="W162" s="386" t="str">
        <f ca="1">'Solic. Contrato'!AA159</f>
        <v/>
      </c>
      <c r="X162" s="386" t="str">
        <f ca="1">'Solic. Contrato'!AB159</f>
        <v/>
      </c>
      <c r="Y162" s="386" t="str">
        <f ca="1">'Solic. Contrato'!AC159</f>
        <v/>
      </c>
      <c r="Z162" s="386" t="str">
        <f ca="1">'Solic. Contrato'!AD159</f>
        <v/>
      </c>
      <c r="AA162" s="386" t="str">
        <f ca="1">'Solic. Contrato'!AE159</f>
        <v/>
      </c>
      <c r="AB162" s="386" t="str">
        <f ca="1">'Solic. Contrato'!AF159</f>
        <v/>
      </c>
      <c r="AC162" s="386" t="str">
        <f ca="1">'Solic. Contrato'!AG159</f>
        <v/>
      </c>
      <c r="AD162" s="386" t="str">
        <f ca="1">'Solic. Contrato'!AH159</f>
        <v/>
      </c>
      <c r="AE162" s="386" t="str">
        <f ca="1">'Solic. Contrato'!AI159</f>
        <v/>
      </c>
      <c r="AF162" s="386" t="str">
        <f ca="1">'Solic. Contrato'!AJ159</f>
        <v/>
      </c>
      <c r="AG162" s="386" t="str">
        <f ca="1">'Solic. Contrato'!AK159</f>
        <v/>
      </c>
      <c r="AH162" s="317"/>
      <c r="AI162" s="318"/>
      <c r="AJ162" s="318"/>
      <c r="AK162" s="318"/>
      <c r="AL162" s="318"/>
      <c r="AM162"/>
      <c r="AN162"/>
      <c r="AO162"/>
      <c r="AP162"/>
      <c r="AQ162"/>
      <c r="AR162"/>
    </row>
    <row r="163" spans="1:44" ht="13.15" customHeight="1">
      <c r="A163" s="317"/>
      <c r="B163" s="380" t="str">
        <f ca="1">'Solic. Contrato'!B160</f>
        <v/>
      </c>
      <c r="C163" s="317" t="str">
        <f ca="1">'Solic. Contrato'!C160</f>
        <v/>
      </c>
      <c r="D163" s="891"/>
      <c r="E163" s="896"/>
      <c r="F163" s="929"/>
      <c r="G163" s="897"/>
      <c r="H163" s="388"/>
      <c r="I163" s="906"/>
      <c r="J163" s="935"/>
      <c r="K163" s="932"/>
      <c r="L163" s="915"/>
      <c r="M163" s="267" t="s">
        <v>91</v>
      </c>
      <c r="N163" s="389">
        <f ca="1">'Solic. Contrato'!R160</f>
        <v>0</v>
      </c>
      <c r="O163" s="389">
        <f ca="1">'Solic. Contrato'!S160</f>
        <v>0</v>
      </c>
      <c r="P163" s="389">
        <f ca="1">'Solic. Contrato'!T160</f>
        <v>0</v>
      </c>
      <c r="Q163" s="390">
        <f ca="1">'Solic. Contrato'!U160</f>
        <v>0</v>
      </c>
      <c r="R163" s="389">
        <f ca="1">'Solic. Contrato'!V160</f>
        <v>0</v>
      </c>
      <c r="S163" s="389">
        <f ca="1">'Solic. Contrato'!W160</f>
        <v>0</v>
      </c>
      <c r="T163" s="389">
        <f ca="1">'Solic. Contrato'!X160</f>
        <v>0</v>
      </c>
      <c r="U163" s="389">
        <f ca="1">'Solic. Contrato'!Y160</f>
        <v>0</v>
      </c>
      <c r="V163" s="389">
        <f ca="1">'Solic. Contrato'!Z160</f>
        <v>0</v>
      </c>
      <c r="W163" s="389">
        <f ca="1">'Solic. Contrato'!AA160</f>
        <v>0</v>
      </c>
      <c r="X163" s="389">
        <f ca="1">'Solic. Contrato'!AB160</f>
        <v>0</v>
      </c>
      <c r="Y163" s="389">
        <f ca="1">'Solic. Contrato'!AC160</f>
        <v>0</v>
      </c>
      <c r="Z163" s="389">
        <f ca="1">'Solic. Contrato'!AD160</f>
        <v>0</v>
      </c>
      <c r="AA163" s="389">
        <f ca="1">'Solic. Contrato'!AE160</f>
        <v>0</v>
      </c>
      <c r="AB163" s="389">
        <f ca="1">'Solic. Contrato'!AF160</f>
        <v>0</v>
      </c>
      <c r="AC163" s="389">
        <f ca="1">'Solic. Contrato'!AG160</f>
        <v>0</v>
      </c>
      <c r="AD163" s="389">
        <f ca="1">'Solic. Contrato'!AH160</f>
        <v>0</v>
      </c>
      <c r="AE163" s="389">
        <f ca="1">'Solic. Contrato'!AI160</f>
        <v>0</v>
      </c>
      <c r="AF163" s="389">
        <f ca="1">'Solic. Contrato'!AJ160</f>
        <v>0</v>
      </c>
      <c r="AG163" s="389">
        <f ca="1">'Solic. Contrato'!AK160</f>
        <v>0</v>
      </c>
      <c r="AH163" s="317"/>
      <c r="AI163" s="318"/>
      <c r="AJ163" s="318"/>
      <c r="AK163" s="318"/>
      <c r="AL163" s="318"/>
      <c r="AM163"/>
      <c r="AN163"/>
      <c r="AO163"/>
      <c r="AP163"/>
      <c r="AQ163"/>
      <c r="AR163"/>
    </row>
    <row r="164" spans="1:44" ht="13.15" customHeight="1">
      <c r="A164" s="317"/>
      <c r="B164" s="380"/>
      <c r="C164" s="317"/>
      <c r="D164" s="889" t="str">
        <f ca="1">'Solic. Contrato'!G161</f>
        <v/>
      </c>
      <c r="E164" s="892" t="str">
        <f ca="1">'Solic. Contrato'!H161</f>
        <v/>
      </c>
      <c r="F164" s="927"/>
      <c r="G164" s="893"/>
      <c r="H164" s="381">
        <f>'Solic. Contrato'!J161</f>
        <v>0</v>
      </c>
      <c r="I164" s="904" t="str">
        <f ca="1">'Solic. Contrato'!M161</f>
        <v/>
      </c>
      <c r="J164" s="933">
        <f ca="1">'Solic. Contrato'!N161</f>
        <v>0</v>
      </c>
      <c r="K164" s="930">
        <f ca="1">'Solic. Contrato'!O161</f>
        <v>0</v>
      </c>
      <c r="L164" s="913">
        <f t="shared" ref="L164" ca="1" si="63">J164*K164</f>
        <v>0</v>
      </c>
      <c r="M164" s="262" t="s">
        <v>89</v>
      </c>
      <c r="N164" s="382" t="str">
        <f ca="1">'Solic. Contrato'!R161</f>
        <v/>
      </c>
      <c r="O164" s="383" t="str">
        <f ca="1">'Solic. Contrato'!S161</f>
        <v/>
      </c>
      <c r="P164" s="383" t="str">
        <f ca="1">'Solic. Contrato'!T161</f>
        <v/>
      </c>
      <c r="Q164" s="384" t="str">
        <f ca="1">'Solic. Contrato'!U161</f>
        <v/>
      </c>
      <c r="R164" s="383" t="str">
        <f ca="1">'Solic. Contrato'!V161</f>
        <v/>
      </c>
      <c r="S164" s="383" t="str">
        <f ca="1">'Solic. Contrato'!W161</f>
        <v/>
      </c>
      <c r="T164" s="383" t="str">
        <f ca="1">'Solic. Contrato'!X161</f>
        <v/>
      </c>
      <c r="U164" s="383" t="str">
        <f ca="1">'Solic. Contrato'!Y161</f>
        <v/>
      </c>
      <c r="V164" s="383" t="str">
        <f ca="1">'Solic. Contrato'!Z161</f>
        <v/>
      </c>
      <c r="W164" s="383" t="str">
        <f ca="1">'Solic. Contrato'!AA161</f>
        <v/>
      </c>
      <c r="X164" s="383" t="str">
        <f ca="1">'Solic. Contrato'!AB161</f>
        <v/>
      </c>
      <c r="Y164" s="383" t="str">
        <f ca="1">'Solic. Contrato'!AC161</f>
        <v/>
      </c>
      <c r="Z164" s="383" t="str">
        <f ca="1">'Solic. Contrato'!AD161</f>
        <v/>
      </c>
      <c r="AA164" s="383" t="str">
        <f ca="1">'Solic. Contrato'!AE161</f>
        <v/>
      </c>
      <c r="AB164" s="383" t="str">
        <f ca="1">'Solic. Contrato'!AF161</f>
        <v/>
      </c>
      <c r="AC164" s="383" t="str">
        <f ca="1">'Solic. Contrato'!AG161</f>
        <v/>
      </c>
      <c r="AD164" s="383" t="str">
        <f ca="1">'Solic. Contrato'!AH161</f>
        <v/>
      </c>
      <c r="AE164" s="383" t="str">
        <f ca="1">'Solic. Contrato'!AI161</f>
        <v/>
      </c>
      <c r="AF164" s="383" t="str">
        <f ca="1">'Solic. Contrato'!AJ161</f>
        <v/>
      </c>
      <c r="AG164" s="383" t="str">
        <f ca="1">'Solic. Contrato'!AK161</f>
        <v/>
      </c>
      <c r="AH164" s="317"/>
      <c r="AI164" s="318"/>
      <c r="AJ164" s="318"/>
      <c r="AK164" s="318"/>
      <c r="AL164" s="318"/>
      <c r="AM164"/>
      <c r="AN164"/>
      <c r="AO164"/>
      <c r="AP164"/>
      <c r="AQ164"/>
      <c r="AR164"/>
    </row>
    <row r="165" spans="1:44" ht="13.15" customHeight="1">
      <c r="A165" s="317"/>
      <c r="B165" s="380">
        <f ca="1">'Solic. Contrato'!B162</f>
        <v>0</v>
      </c>
      <c r="C165" s="317"/>
      <c r="D165" s="890"/>
      <c r="E165" s="894"/>
      <c r="F165" s="928"/>
      <c r="G165" s="895"/>
      <c r="H165" s="385"/>
      <c r="I165" s="905"/>
      <c r="J165" s="934"/>
      <c r="K165" s="931"/>
      <c r="L165" s="914"/>
      <c r="M165" s="265" t="s">
        <v>90</v>
      </c>
      <c r="N165" s="386" t="str">
        <f ca="1">'Solic. Contrato'!R162</f>
        <v/>
      </c>
      <c r="O165" s="386" t="str">
        <f ca="1">'Solic. Contrato'!S162</f>
        <v/>
      </c>
      <c r="P165" s="386" t="str">
        <f ca="1">'Solic. Contrato'!T162</f>
        <v/>
      </c>
      <c r="Q165" s="387" t="str">
        <f ca="1">'Solic. Contrato'!U162</f>
        <v/>
      </c>
      <c r="R165" s="386" t="str">
        <f ca="1">'Solic. Contrato'!V162</f>
        <v/>
      </c>
      <c r="S165" s="386" t="str">
        <f ca="1">'Solic. Contrato'!W162</f>
        <v/>
      </c>
      <c r="T165" s="386" t="str">
        <f ca="1">'Solic. Contrato'!X162</f>
        <v/>
      </c>
      <c r="U165" s="386" t="str">
        <f ca="1">'Solic. Contrato'!Y162</f>
        <v/>
      </c>
      <c r="V165" s="386" t="str">
        <f ca="1">'Solic. Contrato'!Z162</f>
        <v/>
      </c>
      <c r="W165" s="386" t="str">
        <f ca="1">'Solic. Contrato'!AA162</f>
        <v/>
      </c>
      <c r="X165" s="386" t="str">
        <f ca="1">'Solic. Contrato'!AB162</f>
        <v/>
      </c>
      <c r="Y165" s="386" t="str">
        <f ca="1">'Solic. Contrato'!AC162</f>
        <v/>
      </c>
      <c r="Z165" s="386" t="str">
        <f ca="1">'Solic. Contrato'!AD162</f>
        <v/>
      </c>
      <c r="AA165" s="386" t="str">
        <f ca="1">'Solic. Contrato'!AE162</f>
        <v/>
      </c>
      <c r="AB165" s="386" t="str">
        <f ca="1">'Solic. Contrato'!AF162</f>
        <v/>
      </c>
      <c r="AC165" s="386" t="str">
        <f ca="1">'Solic. Contrato'!AG162</f>
        <v/>
      </c>
      <c r="AD165" s="386" t="str">
        <f ca="1">'Solic. Contrato'!AH162</f>
        <v/>
      </c>
      <c r="AE165" s="386" t="str">
        <f ca="1">'Solic. Contrato'!AI162</f>
        <v/>
      </c>
      <c r="AF165" s="386" t="str">
        <f ca="1">'Solic. Contrato'!AJ162</f>
        <v/>
      </c>
      <c r="AG165" s="386" t="str">
        <f ca="1">'Solic. Contrato'!AK162</f>
        <v/>
      </c>
      <c r="AH165" s="317"/>
      <c r="AI165" s="318"/>
      <c r="AJ165" s="318"/>
      <c r="AK165" s="318"/>
      <c r="AL165" s="318"/>
      <c r="AM165"/>
      <c r="AN165"/>
      <c r="AO165"/>
      <c r="AP165"/>
      <c r="AQ165"/>
      <c r="AR165"/>
    </row>
    <row r="166" spans="1:44" ht="13.15" customHeight="1">
      <c r="A166" s="317"/>
      <c r="B166" s="380" t="str">
        <f ca="1">'Solic. Contrato'!B163</f>
        <v/>
      </c>
      <c r="C166" s="317" t="str">
        <f ca="1">'Solic. Contrato'!C163</f>
        <v/>
      </c>
      <c r="D166" s="891"/>
      <c r="E166" s="896"/>
      <c r="F166" s="929"/>
      <c r="G166" s="897"/>
      <c r="H166" s="388"/>
      <c r="I166" s="906"/>
      <c r="J166" s="935"/>
      <c r="K166" s="932"/>
      <c r="L166" s="915"/>
      <c r="M166" s="267" t="s">
        <v>91</v>
      </c>
      <c r="N166" s="389">
        <f ca="1">'Solic. Contrato'!R163</f>
        <v>0</v>
      </c>
      <c r="O166" s="389">
        <f ca="1">'Solic. Contrato'!S163</f>
        <v>0</v>
      </c>
      <c r="P166" s="389">
        <f ca="1">'Solic. Contrato'!T163</f>
        <v>0</v>
      </c>
      <c r="Q166" s="390">
        <f ca="1">'Solic. Contrato'!U163</f>
        <v>0</v>
      </c>
      <c r="R166" s="389">
        <f ca="1">'Solic. Contrato'!V163</f>
        <v>0</v>
      </c>
      <c r="S166" s="389">
        <f ca="1">'Solic. Contrato'!W163</f>
        <v>0</v>
      </c>
      <c r="T166" s="389">
        <f ca="1">'Solic. Contrato'!X163</f>
        <v>0</v>
      </c>
      <c r="U166" s="389">
        <f ca="1">'Solic. Contrato'!Y163</f>
        <v>0</v>
      </c>
      <c r="V166" s="389">
        <f ca="1">'Solic. Contrato'!Z163</f>
        <v>0</v>
      </c>
      <c r="W166" s="389">
        <f ca="1">'Solic. Contrato'!AA163</f>
        <v>0</v>
      </c>
      <c r="X166" s="389">
        <f ca="1">'Solic. Contrato'!AB163</f>
        <v>0</v>
      </c>
      <c r="Y166" s="389">
        <f ca="1">'Solic. Contrato'!AC163</f>
        <v>0</v>
      </c>
      <c r="Z166" s="389">
        <f ca="1">'Solic. Contrato'!AD163</f>
        <v>0</v>
      </c>
      <c r="AA166" s="389">
        <f ca="1">'Solic. Contrato'!AE163</f>
        <v>0</v>
      </c>
      <c r="AB166" s="389">
        <f ca="1">'Solic. Contrato'!AF163</f>
        <v>0</v>
      </c>
      <c r="AC166" s="389">
        <f ca="1">'Solic. Contrato'!AG163</f>
        <v>0</v>
      </c>
      <c r="AD166" s="389">
        <f ca="1">'Solic. Contrato'!AH163</f>
        <v>0</v>
      </c>
      <c r="AE166" s="389">
        <f ca="1">'Solic. Contrato'!AI163</f>
        <v>0</v>
      </c>
      <c r="AF166" s="389">
        <f ca="1">'Solic. Contrato'!AJ163</f>
        <v>0</v>
      </c>
      <c r="AG166" s="389">
        <f ca="1">'Solic. Contrato'!AK163</f>
        <v>0</v>
      </c>
      <c r="AH166" s="317"/>
      <c r="AI166" s="318"/>
      <c r="AJ166" s="318"/>
      <c r="AK166" s="318"/>
      <c r="AL166" s="318"/>
      <c r="AM166"/>
      <c r="AN166"/>
      <c r="AO166"/>
      <c r="AP166"/>
      <c r="AQ166"/>
      <c r="AR166"/>
    </row>
    <row r="167" spans="1:44" ht="13.15" customHeight="1">
      <c r="A167" s="317"/>
      <c r="B167" s="380"/>
      <c r="C167" s="317"/>
      <c r="D167" s="889" t="str">
        <f ca="1">'Solic. Contrato'!G164</f>
        <v/>
      </c>
      <c r="E167" s="892" t="str">
        <f ca="1">'Solic. Contrato'!H164</f>
        <v/>
      </c>
      <c r="F167" s="927"/>
      <c r="G167" s="893"/>
      <c r="H167" s="381">
        <f>'Solic. Contrato'!J164</f>
        <v>0</v>
      </c>
      <c r="I167" s="904" t="str">
        <f ca="1">'Solic. Contrato'!M164</f>
        <v/>
      </c>
      <c r="J167" s="933">
        <f ca="1">'Solic. Contrato'!N164</f>
        <v>0</v>
      </c>
      <c r="K167" s="930">
        <f ca="1">'Solic. Contrato'!O164</f>
        <v>0</v>
      </c>
      <c r="L167" s="913">
        <f t="shared" ref="L167" ca="1" si="64">J167*K167</f>
        <v>0</v>
      </c>
      <c r="M167" s="262" t="s">
        <v>89</v>
      </c>
      <c r="N167" s="382" t="str">
        <f ca="1">'Solic. Contrato'!R164</f>
        <v/>
      </c>
      <c r="O167" s="383" t="str">
        <f ca="1">'Solic. Contrato'!S164</f>
        <v/>
      </c>
      <c r="P167" s="383" t="str">
        <f ca="1">'Solic. Contrato'!T164</f>
        <v/>
      </c>
      <c r="Q167" s="384" t="str">
        <f ca="1">'Solic. Contrato'!U164</f>
        <v/>
      </c>
      <c r="R167" s="383" t="str">
        <f ca="1">'Solic. Contrato'!V164</f>
        <v/>
      </c>
      <c r="S167" s="383" t="str">
        <f ca="1">'Solic. Contrato'!W164</f>
        <v/>
      </c>
      <c r="T167" s="383" t="str">
        <f ca="1">'Solic. Contrato'!X164</f>
        <v/>
      </c>
      <c r="U167" s="383" t="str">
        <f ca="1">'Solic. Contrato'!Y164</f>
        <v/>
      </c>
      <c r="V167" s="383" t="str">
        <f ca="1">'Solic. Contrato'!Z164</f>
        <v/>
      </c>
      <c r="W167" s="383" t="str">
        <f ca="1">'Solic. Contrato'!AA164</f>
        <v/>
      </c>
      <c r="X167" s="383" t="str">
        <f ca="1">'Solic. Contrato'!AB164</f>
        <v/>
      </c>
      <c r="Y167" s="383" t="str">
        <f ca="1">'Solic. Contrato'!AC164</f>
        <v/>
      </c>
      <c r="Z167" s="383" t="str">
        <f ca="1">'Solic. Contrato'!AD164</f>
        <v/>
      </c>
      <c r="AA167" s="383" t="str">
        <f ca="1">'Solic. Contrato'!AE164</f>
        <v/>
      </c>
      <c r="AB167" s="383" t="str">
        <f ca="1">'Solic. Contrato'!AF164</f>
        <v/>
      </c>
      <c r="AC167" s="383" t="str">
        <f ca="1">'Solic. Contrato'!AG164</f>
        <v/>
      </c>
      <c r="AD167" s="383" t="str">
        <f ca="1">'Solic. Contrato'!AH164</f>
        <v/>
      </c>
      <c r="AE167" s="383" t="str">
        <f ca="1">'Solic. Contrato'!AI164</f>
        <v/>
      </c>
      <c r="AF167" s="383" t="str">
        <f ca="1">'Solic. Contrato'!AJ164</f>
        <v/>
      </c>
      <c r="AG167" s="383" t="str">
        <f ca="1">'Solic. Contrato'!AK164</f>
        <v/>
      </c>
      <c r="AH167" s="317"/>
      <c r="AI167" s="318"/>
      <c r="AJ167" s="318"/>
      <c r="AK167" s="318"/>
      <c r="AL167" s="318"/>
      <c r="AM167"/>
      <c r="AN167"/>
      <c r="AO167"/>
      <c r="AP167"/>
      <c r="AQ167"/>
      <c r="AR167"/>
    </row>
    <row r="168" spans="1:44" ht="13.15" customHeight="1">
      <c r="A168" s="317"/>
      <c r="B168" s="380">
        <f ca="1">'Solic. Contrato'!B165</f>
        <v>0</v>
      </c>
      <c r="C168" s="317"/>
      <c r="D168" s="890"/>
      <c r="E168" s="894"/>
      <c r="F168" s="928"/>
      <c r="G168" s="895"/>
      <c r="H168" s="385"/>
      <c r="I168" s="905"/>
      <c r="J168" s="934"/>
      <c r="K168" s="931"/>
      <c r="L168" s="914"/>
      <c r="M168" s="265" t="s">
        <v>90</v>
      </c>
      <c r="N168" s="386" t="str">
        <f ca="1">'Solic. Contrato'!R165</f>
        <v/>
      </c>
      <c r="O168" s="386" t="str">
        <f ca="1">'Solic. Contrato'!S165</f>
        <v/>
      </c>
      <c r="P168" s="386" t="str">
        <f ca="1">'Solic. Contrato'!T165</f>
        <v/>
      </c>
      <c r="Q168" s="387" t="str">
        <f ca="1">'Solic. Contrato'!U165</f>
        <v/>
      </c>
      <c r="R168" s="386" t="str">
        <f ca="1">'Solic. Contrato'!V165</f>
        <v/>
      </c>
      <c r="S168" s="386" t="str">
        <f ca="1">'Solic. Contrato'!W165</f>
        <v/>
      </c>
      <c r="T168" s="386" t="str">
        <f ca="1">'Solic. Contrato'!X165</f>
        <v/>
      </c>
      <c r="U168" s="386" t="str">
        <f ca="1">'Solic. Contrato'!Y165</f>
        <v/>
      </c>
      <c r="V168" s="386" t="str">
        <f ca="1">'Solic. Contrato'!Z165</f>
        <v/>
      </c>
      <c r="W168" s="386" t="str">
        <f ca="1">'Solic. Contrato'!AA165</f>
        <v/>
      </c>
      <c r="X168" s="386" t="str">
        <f ca="1">'Solic. Contrato'!AB165</f>
        <v/>
      </c>
      <c r="Y168" s="386" t="str">
        <f ca="1">'Solic. Contrato'!AC165</f>
        <v/>
      </c>
      <c r="Z168" s="386" t="str">
        <f ca="1">'Solic. Contrato'!AD165</f>
        <v/>
      </c>
      <c r="AA168" s="386" t="str">
        <f ca="1">'Solic. Contrato'!AE165</f>
        <v/>
      </c>
      <c r="AB168" s="386" t="str">
        <f ca="1">'Solic. Contrato'!AF165</f>
        <v/>
      </c>
      <c r="AC168" s="386" t="str">
        <f ca="1">'Solic. Contrato'!AG165</f>
        <v/>
      </c>
      <c r="AD168" s="386" t="str">
        <f ca="1">'Solic. Contrato'!AH165</f>
        <v/>
      </c>
      <c r="AE168" s="386" t="str">
        <f ca="1">'Solic. Contrato'!AI165</f>
        <v/>
      </c>
      <c r="AF168" s="386" t="str">
        <f ca="1">'Solic. Contrato'!AJ165</f>
        <v/>
      </c>
      <c r="AG168" s="386" t="str">
        <f ca="1">'Solic. Contrato'!AK165</f>
        <v/>
      </c>
      <c r="AH168" s="317"/>
      <c r="AI168" s="318"/>
      <c r="AJ168" s="318"/>
      <c r="AK168" s="318"/>
      <c r="AL168" s="318"/>
      <c r="AM168"/>
      <c r="AN168"/>
      <c r="AO168"/>
      <c r="AP168"/>
      <c r="AQ168"/>
      <c r="AR168"/>
    </row>
    <row r="169" spans="1:44" ht="13.15" customHeight="1">
      <c r="A169" s="317"/>
      <c r="B169" s="380" t="str">
        <f ca="1">'Solic. Contrato'!B166</f>
        <v/>
      </c>
      <c r="C169" s="317" t="str">
        <f ca="1">'Solic. Contrato'!C166</f>
        <v/>
      </c>
      <c r="D169" s="891"/>
      <c r="E169" s="896"/>
      <c r="F169" s="929"/>
      <c r="G169" s="897"/>
      <c r="H169" s="388"/>
      <c r="I169" s="906"/>
      <c r="J169" s="935"/>
      <c r="K169" s="932"/>
      <c r="L169" s="915"/>
      <c r="M169" s="267" t="s">
        <v>91</v>
      </c>
      <c r="N169" s="389">
        <f ca="1">'Solic. Contrato'!R166</f>
        <v>0</v>
      </c>
      <c r="O169" s="389">
        <f ca="1">'Solic. Contrato'!S166</f>
        <v>0</v>
      </c>
      <c r="P169" s="389">
        <f ca="1">'Solic. Contrato'!T166</f>
        <v>0</v>
      </c>
      <c r="Q169" s="390">
        <f ca="1">'Solic. Contrato'!U166</f>
        <v>0</v>
      </c>
      <c r="R169" s="389">
        <f ca="1">'Solic. Contrato'!V166</f>
        <v>0</v>
      </c>
      <c r="S169" s="389">
        <f ca="1">'Solic. Contrato'!W166</f>
        <v>0</v>
      </c>
      <c r="T169" s="389">
        <f ca="1">'Solic. Contrato'!X166</f>
        <v>0</v>
      </c>
      <c r="U169" s="389">
        <f ca="1">'Solic. Contrato'!Y166</f>
        <v>0</v>
      </c>
      <c r="V169" s="389">
        <f ca="1">'Solic. Contrato'!Z166</f>
        <v>0</v>
      </c>
      <c r="W169" s="389">
        <f ca="1">'Solic. Contrato'!AA166</f>
        <v>0</v>
      </c>
      <c r="X169" s="389">
        <f ca="1">'Solic. Contrato'!AB166</f>
        <v>0</v>
      </c>
      <c r="Y169" s="389">
        <f ca="1">'Solic. Contrato'!AC166</f>
        <v>0</v>
      </c>
      <c r="Z169" s="389">
        <f ca="1">'Solic. Contrato'!AD166</f>
        <v>0</v>
      </c>
      <c r="AA169" s="389">
        <f ca="1">'Solic. Contrato'!AE166</f>
        <v>0</v>
      </c>
      <c r="AB169" s="389">
        <f ca="1">'Solic. Contrato'!AF166</f>
        <v>0</v>
      </c>
      <c r="AC169" s="389">
        <f ca="1">'Solic. Contrato'!AG166</f>
        <v>0</v>
      </c>
      <c r="AD169" s="389">
        <f ca="1">'Solic. Contrato'!AH166</f>
        <v>0</v>
      </c>
      <c r="AE169" s="389">
        <f ca="1">'Solic. Contrato'!AI166</f>
        <v>0</v>
      </c>
      <c r="AF169" s="389">
        <f ca="1">'Solic. Contrato'!AJ166</f>
        <v>0</v>
      </c>
      <c r="AG169" s="389">
        <f ca="1">'Solic. Contrato'!AK166</f>
        <v>0</v>
      </c>
      <c r="AH169" s="317"/>
      <c r="AI169" s="318"/>
      <c r="AJ169" s="318"/>
      <c r="AK169" s="318"/>
      <c r="AL169" s="318"/>
      <c r="AM169"/>
      <c r="AN169"/>
      <c r="AO169"/>
      <c r="AP169"/>
      <c r="AQ169"/>
      <c r="AR169"/>
    </row>
    <row r="170" spans="1:44" ht="13.15" customHeight="1">
      <c r="A170" s="317"/>
      <c r="B170" s="380"/>
      <c r="C170" s="317"/>
      <c r="D170" s="889" t="str">
        <f ca="1">'Solic. Contrato'!G167</f>
        <v/>
      </c>
      <c r="E170" s="892" t="str">
        <f ca="1">'Solic. Contrato'!H167</f>
        <v/>
      </c>
      <c r="F170" s="927"/>
      <c r="G170" s="893"/>
      <c r="H170" s="381">
        <f>'Solic. Contrato'!J167</f>
        <v>0</v>
      </c>
      <c r="I170" s="904" t="str">
        <f ca="1">'Solic. Contrato'!M167</f>
        <v/>
      </c>
      <c r="J170" s="933">
        <f ca="1">'Solic. Contrato'!N167</f>
        <v>0</v>
      </c>
      <c r="K170" s="930">
        <f ca="1">'Solic. Contrato'!O167</f>
        <v>0</v>
      </c>
      <c r="L170" s="913">
        <f t="shared" ref="L170" ca="1" si="65">J170*K170</f>
        <v>0</v>
      </c>
      <c r="M170" s="262" t="s">
        <v>89</v>
      </c>
      <c r="N170" s="382" t="str">
        <f ca="1">'Solic. Contrato'!R167</f>
        <v/>
      </c>
      <c r="O170" s="383" t="str">
        <f ca="1">'Solic. Contrato'!S167</f>
        <v/>
      </c>
      <c r="P170" s="383" t="str">
        <f ca="1">'Solic. Contrato'!T167</f>
        <v/>
      </c>
      <c r="Q170" s="384" t="str">
        <f ca="1">'Solic. Contrato'!U167</f>
        <v/>
      </c>
      <c r="R170" s="383" t="str">
        <f ca="1">'Solic. Contrato'!V167</f>
        <v/>
      </c>
      <c r="S170" s="383" t="str">
        <f ca="1">'Solic. Contrato'!W167</f>
        <v/>
      </c>
      <c r="T170" s="383" t="str">
        <f ca="1">'Solic. Contrato'!X167</f>
        <v/>
      </c>
      <c r="U170" s="383" t="str">
        <f ca="1">'Solic. Contrato'!Y167</f>
        <v/>
      </c>
      <c r="V170" s="383" t="str">
        <f ca="1">'Solic. Contrato'!Z167</f>
        <v/>
      </c>
      <c r="W170" s="383" t="str">
        <f ca="1">'Solic. Contrato'!AA167</f>
        <v/>
      </c>
      <c r="X170" s="383" t="str">
        <f ca="1">'Solic. Contrato'!AB167</f>
        <v/>
      </c>
      <c r="Y170" s="383" t="str">
        <f ca="1">'Solic. Contrato'!AC167</f>
        <v/>
      </c>
      <c r="Z170" s="383" t="str">
        <f ca="1">'Solic. Contrato'!AD167</f>
        <v/>
      </c>
      <c r="AA170" s="383" t="str">
        <f ca="1">'Solic. Contrato'!AE167</f>
        <v/>
      </c>
      <c r="AB170" s="383" t="str">
        <f ca="1">'Solic. Contrato'!AF167</f>
        <v/>
      </c>
      <c r="AC170" s="383" t="str">
        <f ca="1">'Solic. Contrato'!AG167</f>
        <v/>
      </c>
      <c r="AD170" s="383" t="str">
        <f ca="1">'Solic. Contrato'!AH167</f>
        <v/>
      </c>
      <c r="AE170" s="383" t="str">
        <f ca="1">'Solic. Contrato'!AI167</f>
        <v/>
      </c>
      <c r="AF170" s="383" t="str">
        <f ca="1">'Solic. Contrato'!AJ167</f>
        <v/>
      </c>
      <c r="AG170" s="383" t="str">
        <f ca="1">'Solic. Contrato'!AK167</f>
        <v/>
      </c>
      <c r="AH170" s="317"/>
      <c r="AI170" s="318"/>
      <c r="AJ170" s="318"/>
      <c r="AK170" s="318"/>
      <c r="AL170" s="318"/>
      <c r="AM170"/>
      <c r="AN170"/>
      <c r="AO170"/>
      <c r="AP170"/>
      <c r="AQ170"/>
      <c r="AR170"/>
    </row>
    <row r="171" spans="1:44" ht="13.15" customHeight="1">
      <c r="A171" s="317"/>
      <c r="B171" s="380">
        <f ca="1">'Solic. Contrato'!B168</f>
        <v>0</v>
      </c>
      <c r="C171" s="317"/>
      <c r="D171" s="890"/>
      <c r="E171" s="894"/>
      <c r="F171" s="928"/>
      <c r="G171" s="895"/>
      <c r="H171" s="385"/>
      <c r="I171" s="905"/>
      <c r="J171" s="934"/>
      <c r="K171" s="931"/>
      <c r="L171" s="914"/>
      <c r="M171" s="265" t="s">
        <v>90</v>
      </c>
      <c r="N171" s="386" t="str">
        <f ca="1">'Solic. Contrato'!R168</f>
        <v/>
      </c>
      <c r="O171" s="386" t="str">
        <f ca="1">'Solic. Contrato'!S168</f>
        <v/>
      </c>
      <c r="P171" s="386" t="str">
        <f ca="1">'Solic. Contrato'!T168</f>
        <v/>
      </c>
      <c r="Q171" s="387" t="str">
        <f ca="1">'Solic. Contrato'!U168</f>
        <v/>
      </c>
      <c r="R171" s="386" t="str">
        <f ca="1">'Solic. Contrato'!V168</f>
        <v/>
      </c>
      <c r="S171" s="386" t="str">
        <f ca="1">'Solic. Contrato'!W168</f>
        <v/>
      </c>
      <c r="T171" s="386" t="str">
        <f ca="1">'Solic. Contrato'!X168</f>
        <v/>
      </c>
      <c r="U171" s="386" t="str">
        <f ca="1">'Solic. Contrato'!Y168</f>
        <v/>
      </c>
      <c r="V171" s="386" t="str">
        <f ca="1">'Solic. Contrato'!Z168</f>
        <v/>
      </c>
      <c r="W171" s="386" t="str">
        <f ca="1">'Solic. Contrato'!AA168</f>
        <v/>
      </c>
      <c r="X171" s="386" t="str">
        <f ca="1">'Solic. Contrato'!AB168</f>
        <v/>
      </c>
      <c r="Y171" s="386" t="str">
        <f ca="1">'Solic. Contrato'!AC168</f>
        <v/>
      </c>
      <c r="Z171" s="386" t="str">
        <f ca="1">'Solic. Contrato'!AD168</f>
        <v/>
      </c>
      <c r="AA171" s="386" t="str">
        <f ca="1">'Solic. Contrato'!AE168</f>
        <v/>
      </c>
      <c r="AB171" s="386" t="str">
        <f ca="1">'Solic. Contrato'!AF168</f>
        <v/>
      </c>
      <c r="AC171" s="386" t="str">
        <f ca="1">'Solic. Contrato'!AG168</f>
        <v/>
      </c>
      <c r="AD171" s="386" t="str">
        <f ca="1">'Solic. Contrato'!AH168</f>
        <v/>
      </c>
      <c r="AE171" s="386" t="str">
        <f ca="1">'Solic. Contrato'!AI168</f>
        <v/>
      </c>
      <c r="AF171" s="386" t="str">
        <f ca="1">'Solic. Contrato'!AJ168</f>
        <v/>
      </c>
      <c r="AG171" s="386" t="str">
        <f ca="1">'Solic. Contrato'!AK168</f>
        <v/>
      </c>
      <c r="AH171" s="317"/>
      <c r="AI171" s="318"/>
      <c r="AJ171" s="318"/>
      <c r="AK171" s="318"/>
      <c r="AL171" s="318"/>
      <c r="AM171"/>
      <c r="AN171"/>
      <c r="AO171"/>
      <c r="AP171"/>
      <c r="AQ171"/>
      <c r="AR171"/>
    </row>
    <row r="172" spans="1:44" ht="13.15" customHeight="1">
      <c r="A172" s="317"/>
      <c r="B172" s="380" t="str">
        <f ca="1">'Solic. Contrato'!B169</f>
        <v/>
      </c>
      <c r="C172" s="317" t="str">
        <f ca="1">'Solic. Contrato'!C169</f>
        <v/>
      </c>
      <c r="D172" s="891"/>
      <c r="E172" s="896"/>
      <c r="F172" s="929"/>
      <c r="G172" s="897"/>
      <c r="H172" s="388"/>
      <c r="I172" s="906"/>
      <c r="J172" s="935"/>
      <c r="K172" s="932"/>
      <c r="L172" s="915"/>
      <c r="M172" s="267" t="s">
        <v>91</v>
      </c>
      <c r="N172" s="389">
        <f ca="1">'Solic. Contrato'!R169</f>
        <v>0</v>
      </c>
      <c r="O172" s="389">
        <f ca="1">'Solic. Contrato'!S169</f>
        <v>0</v>
      </c>
      <c r="P172" s="389">
        <f ca="1">'Solic. Contrato'!T169</f>
        <v>0</v>
      </c>
      <c r="Q172" s="390">
        <f ca="1">'Solic. Contrato'!U169</f>
        <v>0</v>
      </c>
      <c r="R172" s="389">
        <f ca="1">'Solic. Contrato'!V169</f>
        <v>0</v>
      </c>
      <c r="S172" s="389">
        <f ca="1">'Solic. Contrato'!W169</f>
        <v>0</v>
      </c>
      <c r="T172" s="389">
        <f ca="1">'Solic. Contrato'!X169</f>
        <v>0</v>
      </c>
      <c r="U172" s="389">
        <f ca="1">'Solic. Contrato'!Y169</f>
        <v>0</v>
      </c>
      <c r="V172" s="389">
        <f ca="1">'Solic. Contrato'!Z169</f>
        <v>0</v>
      </c>
      <c r="W172" s="389">
        <f ca="1">'Solic. Contrato'!AA169</f>
        <v>0</v>
      </c>
      <c r="X172" s="389">
        <f ca="1">'Solic. Contrato'!AB169</f>
        <v>0</v>
      </c>
      <c r="Y172" s="389">
        <f ca="1">'Solic. Contrato'!AC169</f>
        <v>0</v>
      </c>
      <c r="Z172" s="389">
        <f ca="1">'Solic. Contrato'!AD169</f>
        <v>0</v>
      </c>
      <c r="AA172" s="389">
        <f ca="1">'Solic. Contrato'!AE169</f>
        <v>0</v>
      </c>
      <c r="AB172" s="389">
        <f ca="1">'Solic. Contrato'!AF169</f>
        <v>0</v>
      </c>
      <c r="AC172" s="389">
        <f ca="1">'Solic. Contrato'!AG169</f>
        <v>0</v>
      </c>
      <c r="AD172" s="389">
        <f ca="1">'Solic. Contrato'!AH169</f>
        <v>0</v>
      </c>
      <c r="AE172" s="389">
        <f ca="1">'Solic. Contrato'!AI169</f>
        <v>0</v>
      </c>
      <c r="AF172" s="389">
        <f ca="1">'Solic. Contrato'!AJ169</f>
        <v>0</v>
      </c>
      <c r="AG172" s="389">
        <f ca="1">'Solic. Contrato'!AK169</f>
        <v>0</v>
      </c>
      <c r="AH172" s="317"/>
      <c r="AI172" s="318"/>
      <c r="AJ172" s="318"/>
      <c r="AK172" s="318"/>
      <c r="AL172" s="318"/>
      <c r="AM172"/>
      <c r="AN172"/>
      <c r="AO172"/>
      <c r="AP172"/>
      <c r="AQ172"/>
      <c r="AR172"/>
    </row>
    <row r="173" spans="1:44" ht="13.15" customHeight="1">
      <c r="A173" s="317"/>
      <c r="B173" s="380"/>
      <c r="C173" s="317"/>
      <c r="D173" s="889" t="str">
        <f ca="1">'Solic. Contrato'!G170</f>
        <v/>
      </c>
      <c r="E173" s="892" t="str">
        <f ca="1">'Solic. Contrato'!H170</f>
        <v/>
      </c>
      <c r="F173" s="927"/>
      <c r="G173" s="893"/>
      <c r="H173" s="381">
        <f>'Solic. Contrato'!J170</f>
        <v>0</v>
      </c>
      <c r="I173" s="904" t="str">
        <f ca="1">'Solic. Contrato'!M170</f>
        <v/>
      </c>
      <c r="J173" s="933">
        <f ca="1">'Solic. Contrato'!N170</f>
        <v>0</v>
      </c>
      <c r="K173" s="930">
        <f ca="1">'Solic. Contrato'!O170</f>
        <v>0</v>
      </c>
      <c r="L173" s="913">
        <f t="shared" ref="L173" ca="1" si="66">J173*K173</f>
        <v>0</v>
      </c>
      <c r="M173" s="262" t="s">
        <v>89</v>
      </c>
      <c r="N173" s="382" t="str">
        <f ca="1">'Solic. Contrato'!R170</f>
        <v/>
      </c>
      <c r="O173" s="383" t="str">
        <f ca="1">'Solic. Contrato'!S170</f>
        <v/>
      </c>
      <c r="P173" s="383" t="str">
        <f ca="1">'Solic. Contrato'!T170</f>
        <v/>
      </c>
      <c r="Q173" s="384" t="str">
        <f ca="1">'Solic. Contrato'!U170</f>
        <v/>
      </c>
      <c r="R173" s="383" t="str">
        <f ca="1">'Solic. Contrato'!V170</f>
        <v/>
      </c>
      <c r="S173" s="383" t="str">
        <f ca="1">'Solic. Contrato'!W170</f>
        <v/>
      </c>
      <c r="T173" s="383" t="str">
        <f ca="1">'Solic. Contrato'!X170</f>
        <v/>
      </c>
      <c r="U173" s="383" t="str">
        <f ca="1">'Solic. Contrato'!Y170</f>
        <v/>
      </c>
      <c r="V173" s="383" t="str">
        <f ca="1">'Solic. Contrato'!Z170</f>
        <v/>
      </c>
      <c r="W173" s="383" t="str">
        <f ca="1">'Solic. Contrato'!AA170</f>
        <v/>
      </c>
      <c r="X173" s="383" t="str">
        <f ca="1">'Solic. Contrato'!AB170</f>
        <v/>
      </c>
      <c r="Y173" s="383" t="str">
        <f ca="1">'Solic. Contrato'!AC170</f>
        <v/>
      </c>
      <c r="Z173" s="383" t="str">
        <f ca="1">'Solic. Contrato'!AD170</f>
        <v/>
      </c>
      <c r="AA173" s="383" t="str">
        <f ca="1">'Solic. Contrato'!AE170</f>
        <v/>
      </c>
      <c r="AB173" s="383" t="str">
        <f ca="1">'Solic. Contrato'!AF170</f>
        <v/>
      </c>
      <c r="AC173" s="383" t="str">
        <f ca="1">'Solic. Contrato'!AG170</f>
        <v/>
      </c>
      <c r="AD173" s="383" t="str">
        <f ca="1">'Solic. Contrato'!AH170</f>
        <v/>
      </c>
      <c r="AE173" s="383" t="str">
        <f ca="1">'Solic. Contrato'!AI170</f>
        <v/>
      </c>
      <c r="AF173" s="383" t="str">
        <f ca="1">'Solic. Contrato'!AJ170</f>
        <v/>
      </c>
      <c r="AG173" s="383" t="str">
        <f ca="1">'Solic. Contrato'!AK170</f>
        <v/>
      </c>
      <c r="AH173" s="317"/>
      <c r="AI173" s="318"/>
      <c r="AJ173" s="318"/>
      <c r="AK173" s="318"/>
      <c r="AL173" s="318"/>
      <c r="AM173"/>
      <c r="AN173"/>
      <c r="AO173"/>
      <c r="AP173"/>
      <c r="AQ173"/>
      <c r="AR173"/>
    </row>
    <row r="174" spans="1:44" ht="13.15" customHeight="1">
      <c r="A174" s="317"/>
      <c r="B174" s="380">
        <f ca="1">'Solic. Contrato'!B171</f>
        <v>0</v>
      </c>
      <c r="C174" s="317"/>
      <c r="D174" s="890"/>
      <c r="E174" s="894"/>
      <c r="F174" s="928"/>
      <c r="G174" s="895"/>
      <c r="H174" s="385"/>
      <c r="I174" s="905"/>
      <c r="J174" s="934"/>
      <c r="K174" s="931"/>
      <c r="L174" s="914"/>
      <c r="M174" s="265" t="s">
        <v>90</v>
      </c>
      <c r="N174" s="386" t="str">
        <f ca="1">'Solic. Contrato'!R171</f>
        <v/>
      </c>
      <c r="O174" s="386" t="str">
        <f ca="1">'Solic. Contrato'!S171</f>
        <v/>
      </c>
      <c r="P174" s="386" t="str">
        <f ca="1">'Solic. Contrato'!T171</f>
        <v/>
      </c>
      <c r="Q174" s="387" t="str">
        <f ca="1">'Solic. Contrato'!U171</f>
        <v/>
      </c>
      <c r="R174" s="386" t="str">
        <f ca="1">'Solic. Contrato'!V171</f>
        <v/>
      </c>
      <c r="S174" s="386" t="str">
        <f ca="1">'Solic. Contrato'!W171</f>
        <v/>
      </c>
      <c r="T174" s="386" t="str">
        <f ca="1">'Solic. Contrato'!X171</f>
        <v/>
      </c>
      <c r="U174" s="386" t="str">
        <f ca="1">'Solic. Contrato'!Y171</f>
        <v/>
      </c>
      <c r="V174" s="386" t="str">
        <f ca="1">'Solic. Contrato'!Z171</f>
        <v/>
      </c>
      <c r="W174" s="386" t="str">
        <f ca="1">'Solic. Contrato'!AA171</f>
        <v/>
      </c>
      <c r="X174" s="386" t="str">
        <f ca="1">'Solic. Contrato'!AB171</f>
        <v/>
      </c>
      <c r="Y174" s="386" t="str">
        <f ca="1">'Solic. Contrato'!AC171</f>
        <v/>
      </c>
      <c r="Z174" s="386" t="str">
        <f ca="1">'Solic. Contrato'!AD171</f>
        <v/>
      </c>
      <c r="AA174" s="386" t="str">
        <f ca="1">'Solic. Contrato'!AE171</f>
        <v/>
      </c>
      <c r="AB174" s="386" t="str">
        <f ca="1">'Solic. Contrato'!AF171</f>
        <v/>
      </c>
      <c r="AC174" s="386" t="str">
        <f ca="1">'Solic. Contrato'!AG171</f>
        <v/>
      </c>
      <c r="AD174" s="386" t="str">
        <f ca="1">'Solic. Contrato'!AH171</f>
        <v/>
      </c>
      <c r="AE174" s="386" t="str">
        <f ca="1">'Solic. Contrato'!AI171</f>
        <v/>
      </c>
      <c r="AF174" s="386" t="str">
        <f ca="1">'Solic. Contrato'!AJ171</f>
        <v/>
      </c>
      <c r="AG174" s="386" t="str">
        <f ca="1">'Solic. Contrato'!AK171</f>
        <v/>
      </c>
      <c r="AH174" s="317"/>
      <c r="AI174" s="318"/>
      <c r="AJ174" s="318"/>
      <c r="AK174" s="318"/>
      <c r="AL174" s="318"/>
      <c r="AM174"/>
      <c r="AN174"/>
      <c r="AO174"/>
      <c r="AP174"/>
      <c r="AQ174"/>
      <c r="AR174"/>
    </row>
    <row r="175" spans="1:44" ht="13.15" customHeight="1">
      <c r="A175" s="317"/>
      <c r="B175" s="380" t="str">
        <f ca="1">'Solic. Contrato'!B172</f>
        <v/>
      </c>
      <c r="C175" s="317" t="str">
        <f ca="1">'Solic. Contrato'!C172</f>
        <v/>
      </c>
      <c r="D175" s="891"/>
      <c r="E175" s="896"/>
      <c r="F175" s="929"/>
      <c r="G175" s="897"/>
      <c r="H175" s="388"/>
      <c r="I175" s="906"/>
      <c r="J175" s="935"/>
      <c r="K175" s="932"/>
      <c r="L175" s="915"/>
      <c r="M175" s="267" t="s">
        <v>91</v>
      </c>
      <c r="N175" s="389">
        <f ca="1">'Solic. Contrato'!R172</f>
        <v>0</v>
      </c>
      <c r="O175" s="389">
        <f ca="1">'Solic. Contrato'!S172</f>
        <v>0</v>
      </c>
      <c r="P175" s="389">
        <f ca="1">'Solic. Contrato'!T172</f>
        <v>0</v>
      </c>
      <c r="Q175" s="390">
        <f ca="1">'Solic. Contrato'!U172</f>
        <v>0</v>
      </c>
      <c r="R175" s="389">
        <f ca="1">'Solic. Contrato'!V172</f>
        <v>0</v>
      </c>
      <c r="S175" s="389">
        <f ca="1">'Solic. Contrato'!W172</f>
        <v>0</v>
      </c>
      <c r="T175" s="389">
        <f ca="1">'Solic. Contrato'!X172</f>
        <v>0</v>
      </c>
      <c r="U175" s="389">
        <f ca="1">'Solic. Contrato'!Y172</f>
        <v>0</v>
      </c>
      <c r="V175" s="389">
        <f ca="1">'Solic. Contrato'!Z172</f>
        <v>0</v>
      </c>
      <c r="W175" s="389">
        <f ca="1">'Solic. Contrato'!AA172</f>
        <v>0</v>
      </c>
      <c r="X175" s="389">
        <f ca="1">'Solic. Contrato'!AB172</f>
        <v>0</v>
      </c>
      <c r="Y175" s="389">
        <f ca="1">'Solic. Contrato'!AC172</f>
        <v>0</v>
      </c>
      <c r="Z175" s="389">
        <f ca="1">'Solic. Contrato'!AD172</f>
        <v>0</v>
      </c>
      <c r="AA175" s="389">
        <f ca="1">'Solic. Contrato'!AE172</f>
        <v>0</v>
      </c>
      <c r="AB175" s="389">
        <f ca="1">'Solic. Contrato'!AF172</f>
        <v>0</v>
      </c>
      <c r="AC175" s="389">
        <f ca="1">'Solic. Contrato'!AG172</f>
        <v>0</v>
      </c>
      <c r="AD175" s="389">
        <f ca="1">'Solic. Contrato'!AH172</f>
        <v>0</v>
      </c>
      <c r="AE175" s="389">
        <f ca="1">'Solic. Contrato'!AI172</f>
        <v>0</v>
      </c>
      <c r="AF175" s="389">
        <f ca="1">'Solic. Contrato'!AJ172</f>
        <v>0</v>
      </c>
      <c r="AG175" s="389">
        <f ca="1">'Solic. Contrato'!AK172</f>
        <v>0</v>
      </c>
      <c r="AH175" s="317"/>
      <c r="AI175" s="318"/>
      <c r="AJ175" s="318"/>
      <c r="AK175" s="318"/>
      <c r="AL175" s="318"/>
      <c r="AM175"/>
      <c r="AN175"/>
      <c r="AO175"/>
      <c r="AP175"/>
      <c r="AQ175"/>
      <c r="AR175"/>
    </row>
    <row r="176" spans="1:44" ht="13.15" customHeight="1">
      <c r="A176" s="317"/>
      <c r="B176" s="380"/>
      <c r="C176" s="317"/>
      <c r="D176" s="889" t="str">
        <f ca="1">'Solic. Contrato'!G173</f>
        <v/>
      </c>
      <c r="E176" s="892" t="str">
        <f ca="1">'Solic. Contrato'!H173</f>
        <v/>
      </c>
      <c r="F176" s="927"/>
      <c r="G176" s="893"/>
      <c r="H176" s="381">
        <f>'Solic. Contrato'!J173</f>
        <v>0</v>
      </c>
      <c r="I176" s="904" t="str">
        <f ca="1">'Solic. Contrato'!M173</f>
        <v/>
      </c>
      <c r="J176" s="933">
        <f ca="1">'Solic. Contrato'!N173</f>
        <v>0</v>
      </c>
      <c r="K176" s="930">
        <f ca="1">'Solic. Contrato'!O173</f>
        <v>0</v>
      </c>
      <c r="L176" s="913">
        <f t="shared" ref="L176" ca="1" si="67">J176*K176</f>
        <v>0</v>
      </c>
      <c r="M176" s="262" t="s">
        <v>89</v>
      </c>
      <c r="N176" s="382" t="str">
        <f ca="1">'Solic. Contrato'!R173</f>
        <v/>
      </c>
      <c r="O176" s="383" t="str">
        <f ca="1">'Solic. Contrato'!S173</f>
        <v/>
      </c>
      <c r="P176" s="383" t="str">
        <f ca="1">'Solic. Contrato'!T173</f>
        <v/>
      </c>
      <c r="Q176" s="384" t="str">
        <f ca="1">'Solic. Contrato'!U173</f>
        <v/>
      </c>
      <c r="R176" s="383" t="str">
        <f ca="1">'Solic. Contrato'!V173</f>
        <v/>
      </c>
      <c r="S176" s="383" t="str">
        <f ca="1">'Solic. Contrato'!W173</f>
        <v/>
      </c>
      <c r="T176" s="383" t="str">
        <f ca="1">'Solic. Contrato'!X173</f>
        <v/>
      </c>
      <c r="U176" s="383" t="str">
        <f ca="1">'Solic. Contrato'!Y173</f>
        <v/>
      </c>
      <c r="V176" s="383" t="str">
        <f ca="1">'Solic. Contrato'!Z173</f>
        <v/>
      </c>
      <c r="W176" s="383" t="str">
        <f ca="1">'Solic. Contrato'!AA173</f>
        <v/>
      </c>
      <c r="X176" s="383" t="str">
        <f ca="1">'Solic. Contrato'!AB173</f>
        <v/>
      </c>
      <c r="Y176" s="383" t="str">
        <f ca="1">'Solic. Contrato'!AC173</f>
        <v/>
      </c>
      <c r="Z176" s="383" t="str">
        <f ca="1">'Solic. Contrato'!AD173</f>
        <v/>
      </c>
      <c r="AA176" s="383" t="str">
        <f ca="1">'Solic. Contrato'!AE173</f>
        <v/>
      </c>
      <c r="AB176" s="383" t="str">
        <f ca="1">'Solic. Contrato'!AF173</f>
        <v/>
      </c>
      <c r="AC176" s="383" t="str">
        <f ca="1">'Solic. Contrato'!AG173</f>
        <v/>
      </c>
      <c r="AD176" s="383" t="str">
        <f ca="1">'Solic. Contrato'!AH173</f>
        <v/>
      </c>
      <c r="AE176" s="383" t="str">
        <f ca="1">'Solic. Contrato'!AI173</f>
        <v/>
      </c>
      <c r="AF176" s="383" t="str">
        <f ca="1">'Solic. Contrato'!AJ173</f>
        <v/>
      </c>
      <c r="AG176" s="383" t="str">
        <f ca="1">'Solic. Contrato'!AK173</f>
        <v/>
      </c>
      <c r="AH176" s="317"/>
      <c r="AI176" s="318"/>
      <c r="AJ176" s="318"/>
      <c r="AK176" s="318"/>
      <c r="AL176" s="318"/>
      <c r="AM176"/>
      <c r="AN176"/>
      <c r="AO176"/>
      <c r="AP176"/>
      <c r="AQ176"/>
      <c r="AR176"/>
    </row>
    <row r="177" spans="1:44" ht="13.15" customHeight="1">
      <c r="A177" s="317"/>
      <c r="B177" s="380">
        <f ca="1">'Solic. Contrato'!B174</f>
        <v>0</v>
      </c>
      <c r="C177" s="317"/>
      <c r="D177" s="890"/>
      <c r="E177" s="894"/>
      <c r="F177" s="928"/>
      <c r="G177" s="895"/>
      <c r="H177" s="385"/>
      <c r="I177" s="905"/>
      <c r="J177" s="934"/>
      <c r="K177" s="931"/>
      <c r="L177" s="914"/>
      <c r="M177" s="265" t="s">
        <v>90</v>
      </c>
      <c r="N177" s="386" t="str">
        <f ca="1">'Solic. Contrato'!R174</f>
        <v/>
      </c>
      <c r="O177" s="386" t="str">
        <f ca="1">'Solic. Contrato'!S174</f>
        <v/>
      </c>
      <c r="P177" s="386" t="str">
        <f ca="1">'Solic. Contrato'!T174</f>
        <v/>
      </c>
      <c r="Q177" s="387" t="str">
        <f ca="1">'Solic. Contrato'!U174</f>
        <v/>
      </c>
      <c r="R177" s="386" t="str">
        <f ca="1">'Solic. Contrato'!V174</f>
        <v/>
      </c>
      <c r="S177" s="386" t="str">
        <f ca="1">'Solic. Contrato'!W174</f>
        <v/>
      </c>
      <c r="T177" s="386" t="str">
        <f ca="1">'Solic. Contrato'!X174</f>
        <v/>
      </c>
      <c r="U177" s="386" t="str">
        <f ca="1">'Solic. Contrato'!Y174</f>
        <v/>
      </c>
      <c r="V177" s="386" t="str">
        <f ca="1">'Solic. Contrato'!Z174</f>
        <v/>
      </c>
      <c r="W177" s="386" t="str">
        <f ca="1">'Solic. Contrato'!AA174</f>
        <v/>
      </c>
      <c r="X177" s="386" t="str">
        <f ca="1">'Solic. Contrato'!AB174</f>
        <v/>
      </c>
      <c r="Y177" s="386" t="str">
        <f ca="1">'Solic. Contrato'!AC174</f>
        <v/>
      </c>
      <c r="Z177" s="386" t="str">
        <f ca="1">'Solic. Contrato'!AD174</f>
        <v/>
      </c>
      <c r="AA177" s="386" t="str">
        <f ca="1">'Solic. Contrato'!AE174</f>
        <v/>
      </c>
      <c r="AB177" s="386" t="str">
        <f ca="1">'Solic. Contrato'!AF174</f>
        <v/>
      </c>
      <c r="AC177" s="386" t="str">
        <f ca="1">'Solic. Contrato'!AG174</f>
        <v/>
      </c>
      <c r="AD177" s="386" t="str">
        <f ca="1">'Solic. Contrato'!AH174</f>
        <v/>
      </c>
      <c r="AE177" s="386" t="str">
        <f ca="1">'Solic. Contrato'!AI174</f>
        <v/>
      </c>
      <c r="AF177" s="386" t="str">
        <f ca="1">'Solic. Contrato'!AJ174</f>
        <v/>
      </c>
      <c r="AG177" s="386" t="str">
        <f ca="1">'Solic. Contrato'!AK174</f>
        <v/>
      </c>
      <c r="AH177" s="317"/>
      <c r="AI177" s="318"/>
      <c r="AJ177" s="318"/>
      <c r="AK177" s="318"/>
      <c r="AL177" s="318"/>
      <c r="AM177"/>
      <c r="AN177"/>
      <c r="AO177"/>
      <c r="AP177"/>
      <c r="AQ177"/>
      <c r="AR177"/>
    </row>
    <row r="178" spans="1:44" ht="13.15" customHeight="1">
      <c r="A178" s="317"/>
      <c r="B178" s="380" t="str">
        <f ca="1">'Solic. Contrato'!B175</f>
        <v/>
      </c>
      <c r="C178" s="317" t="str">
        <f ca="1">'Solic. Contrato'!C175</f>
        <v/>
      </c>
      <c r="D178" s="891"/>
      <c r="E178" s="896"/>
      <c r="F178" s="929"/>
      <c r="G178" s="897"/>
      <c r="H178" s="388"/>
      <c r="I178" s="906"/>
      <c r="J178" s="935"/>
      <c r="K178" s="932"/>
      <c r="L178" s="915"/>
      <c r="M178" s="267" t="s">
        <v>91</v>
      </c>
      <c r="N178" s="389">
        <f ca="1">'Solic. Contrato'!R175</f>
        <v>0</v>
      </c>
      <c r="O178" s="389">
        <f ca="1">'Solic. Contrato'!S175</f>
        <v>0</v>
      </c>
      <c r="P178" s="389">
        <f ca="1">'Solic. Contrato'!T175</f>
        <v>0</v>
      </c>
      <c r="Q178" s="390">
        <f ca="1">'Solic. Contrato'!U175</f>
        <v>0</v>
      </c>
      <c r="R178" s="389">
        <f ca="1">'Solic. Contrato'!V175</f>
        <v>0</v>
      </c>
      <c r="S178" s="389">
        <f ca="1">'Solic. Contrato'!W175</f>
        <v>0</v>
      </c>
      <c r="T178" s="389">
        <f ca="1">'Solic. Contrato'!X175</f>
        <v>0</v>
      </c>
      <c r="U178" s="389">
        <f ca="1">'Solic. Contrato'!Y175</f>
        <v>0</v>
      </c>
      <c r="V178" s="389">
        <f ca="1">'Solic. Contrato'!Z175</f>
        <v>0</v>
      </c>
      <c r="W178" s="389">
        <f ca="1">'Solic. Contrato'!AA175</f>
        <v>0</v>
      </c>
      <c r="X178" s="389">
        <f ca="1">'Solic. Contrato'!AB175</f>
        <v>0</v>
      </c>
      <c r="Y178" s="389">
        <f ca="1">'Solic. Contrato'!AC175</f>
        <v>0</v>
      </c>
      <c r="Z178" s="389">
        <f ca="1">'Solic. Contrato'!AD175</f>
        <v>0</v>
      </c>
      <c r="AA178" s="389">
        <f ca="1">'Solic. Contrato'!AE175</f>
        <v>0</v>
      </c>
      <c r="AB178" s="389">
        <f ca="1">'Solic. Contrato'!AF175</f>
        <v>0</v>
      </c>
      <c r="AC178" s="389">
        <f ca="1">'Solic. Contrato'!AG175</f>
        <v>0</v>
      </c>
      <c r="AD178" s="389">
        <f ca="1">'Solic. Contrato'!AH175</f>
        <v>0</v>
      </c>
      <c r="AE178" s="389">
        <f ca="1">'Solic. Contrato'!AI175</f>
        <v>0</v>
      </c>
      <c r="AF178" s="389">
        <f ca="1">'Solic. Contrato'!AJ175</f>
        <v>0</v>
      </c>
      <c r="AG178" s="389">
        <f ca="1">'Solic. Contrato'!AK175</f>
        <v>0</v>
      </c>
      <c r="AH178" s="317"/>
      <c r="AI178" s="318"/>
      <c r="AJ178" s="318"/>
      <c r="AK178" s="318"/>
      <c r="AL178" s="318"/>
      <c r="AM178"/>
      <c r="AN178"/>
      <c r="AO178"/>
      <c r="AP178"/>
      <c r="AQ178"/>
      <c r="AR178"/>
    </row>
    <row r="179" spans="1:44" ht="13.15" customHeight="1">
      <c r="A179" s="317"/>
      <c r="B179" s="380"/>
      <c r="C179" s="317"/>
      <c r="D179" s="889" t="str">
        <f ca="1">'Solic. Contrato'!G176</f>
        <v/>
      </c>
      <c r="E179" s="892" t="str">
        <f ca="1">'Solic. Contrato'!H176</f>
        <v/>
      </c>
      <c r="F179" s="927"/>
      <c r="G179" s="893"/>
      <c r="H179" s="381">
        <f>'Solic. Contrato'!J176</f>
        <v>0</v>
      </c>
      <c r="I179" s="904" t="str">
        <f ca="1">'Solic. Contrato'!M176</f>
        <v/>
      </c>
      <c r="J179" s="933">
        <f ca="1">'Solic. Contrato'!N176</f>
        <v>0</v>
      </c>
      <c r="K179" s="930">
        <f ca="1">'Solic. Contrato'!O176</f>
        <v>0</v>
      </c>
      <c r="L179" s="913">
        <f t="shared" ref="L179" ca="1" si="68">J179*K179</f>
        <v>0</v>
      </c>
      <c r="M179" s="262" t="s">
        <v>89</v>
      </c>
      <c r="N179" s="382" t="str">
        <f ca="1">'Solic. Contrato'!R176</f>
        <v/>
      </c>
      <c r="O179" s="383" t="str">
        <f ca="1">'Solic. Contrato'!S176</f>
        <v/>
      </c>
      <c r="P179" s="383" t="str">
        <f ca="1">'Solic. Contrato'!T176</f>
        <v/>
      </c>
      <c r="Q179" s="384" t="str">
        <f ca="1">'Solic. Contrato'!U176</f>
        <v/>
      </c>
      <c r="R179" s="383" t="str">
        <f ca="1">'Solic. Contrato'!V176</f>
        <v/>
      </c>
      <c r="S179" s="383" t="str">
        <f ca="1">'Solic. Contrato'!W176</f>
        <v/>
      </c>
      <c r="T179" s="383" t="str">
        <f ca="1">'Solic. Contrato'!X176</f>
        <v/>
      </c>
      <c r="U179" s="383" t="str">
        <f ca="1">'Solic. Contrato'!Y176</f>
        <v/>
      </c>
      <c r="V179" s="383" t="str">
        <f ca="1">'Solic. Contrato'!Z176</f>
        <v/>
      </c>
      <c r="W179" s="383" t="str">
        <f ca="1">'Solic. Contrato'!AA176</f>
        <v/>
      </c>
      <c r="X179" s="383" t="str">
        <f ca="1">'Solic. Contrato'!AB176</f>
        <v/>
      </c>
      <c r="Y179" s="383" t="str">
        <f ca="1">'Solic. Contrato'!AC176</f>
        <v/>
      </c>
      <c r="Z179" s="383" t="str">
        <f ca="1">'Solic. Contrato'!AD176</f>
        <v/>
      </c>
      <c r="AA179" s="383" t="str">
        <f ca="1">'Solic. Contrato'!AE176</f>
        <v/>
      </c>
      <c r="AB179" s="383" t="str">
        <f ca="1">'Solic. Contrato'!AF176</f>
        <v/>
      </c>
      <c r="AC179" s="383" t="str">
        <f ca="1">'Solic. Contrato'!AG176</f>
        <v/>
      </c>
      <c r="AD179" s="383" t="str">
        <f ca="1">'Solic. Contrato'!AH176</f>
        <v/>
      </c>
      <c r="AE179" s="383" t="str">
        <f ca="1">'Solic. Contrato'!AI176</f>
        <v/>
      </c>
      <c r="AF179" s="383" t="str">
        <f ca="1">'Solic. Contrato'!AJ176</f>
        <v/>
      </c>
      <c r="AG179" s="383" t="str">
        <f ca="1">'Solic. Contrato'!AK176</f>
        <v/>
      </c>
      <c r="AH179" s="317"/>
      <c r="AI179" s="318"/>
      <c r="AJ179" s="318"/>
      <c r="AK179" s="318"/>
      <c r="AL179" s="318"/>
      <c r="AM179"/>
      <c r="AN179"/>
      <c r="AO179"/>
      <c r="AP179"/>
      <c r="AQ179"/>
      <c r="AR179"/>
    </row>
    <row r="180" spans="1:44" ht="13.15" customHeight="1">
      <c r="A180" s="317"/>
      <c r="B180" s="380">
        <f ca="1">'Solic. Contrato'!B177</f>
        <v>0</v>
      </c>
      <c r="C180" s="317"/>
      <c r="D180" s="890"/>
      <c r="E180" s="894"/>
      <c r="F180" s="928"/>
      <c r="G180" s="895"/>
      <c r="H180" s="385"/>
      <c r="I180" s="905"/>
      <c r="J180" s="934"/>
      <c r="K180" s="931"/>
      <c r="L180" s="914"/>
      <c r="M180" s="265" t="s">
        <v>90</v>
      </c>
      <c r="N180" s="386" t="str">
        <f ca="1">'Solic. Contrato'!R177</f>
        <v/>
      </c>
      <c r="O180" s="386" t="str">
        <f ca="1">'Solic. Contrato'!S177</f>
        <v/>
      </c>
      <c r="P180" s="386" t="str">
        <f ca="1">'Solic. Contrato'!T177</f>
        <v/>
      </c>
      <c r="Q180" s="387" t="str">
        <f ca="1">'Solic. Contrato'!U177</f>
        <v/>
      </c>
      <c r="R180" s="386" t="str">
        <f ca="1">'Solic. Contrato'!V177</f>
        <v/>
      </c>
      <c r="S180" s="386" t="str">
        <f ca="1">'Solic. Contrato'!W177</f>
        <v/>
      </c>
      <c r="T180" s="386" t="str">
        <f ca="1">'Solic. Contrato'!X177</f>
        <v/>
      </c>
      <c r="U180" s="386" t="str">
        <f ca="1">'Solic. Contrato'!Y177</f>
        <v/>
      </c>
      <c r="V180" s="386" t="str">
        <f ca="1">'Solic. Contrato'!Z177</f>
        <v/>
      </c>
      <c r="W180" s="386" t="str">
        <f ca="1">'Solic. Contrato'!AA177</f>
        <v/>
      </c>
      <c r="X180" s="386" t="str">
        <f ca="1">'Solic. Contrato'!AB177</f>
        <v/>
      </c>
      <c r="Y180" s="386" t="str">
        <f ca="1">'Solic. Contrato'!AC177</f>
        <v/>
      </c>
      <c r="Z180" s="386" t="str">
        <f ca="1">'Solic. Contrato'!AD177</f>
        <v/>
      </c>
      <c r="AA180" s="386" t="str">
        <f ca="1">'Solic. Contrato'!AE177</f>
        <v/>
      </c>
      <c r="AB180" s="386" t="str">
        <f ca="1">'Solic. Contrato'!AF177</f>
        <v/>
      </c>
      <c r="AC180" s="386" t="str">
        <f ca="1">'Solic. Contrato'!AG177</f>
        <v/>
      </c>
      <c r="AD180" s="386" t="str">
        <f ca="1">'Solic. Contrato'!AH177</f>
        <v/>
      </c>
      <c r="AE180" s="386" t="str">
        <f ca="1">'Solic. Contrato'!AI177</f>
        <v/>
      </c>
      <c r="AF180" s="386" t="str">
        <f ca="1">'Solic. Contrato'!AJ177</f>
        <v/>
      </c>
      <c r="AG180" s="386" t="str">
        <f ca="1">'Solic. Contrato'!AK177</f>
        <v/>
      </c>
      <c r="AH180" s="317"/>
      <c r="AI180" s="318"/>
      <c r="AJ180" s="318"/>
      <c r="AK180" s="318"/>
      <c r="AL180" s="318"/>
      <c r="AM180"/>
      <c r="AN180"/>
      <c r="AO180"/>
      <c r="AP180"/>
      <c r="AQ180"/>
      <c r="AR180"/>
    </row>
    <row r="181" spans="1:44" ht="13.15" customHeight="1">
      <c r="A181" s="317"/>
      <c r="B181" s="380" t="str">
        <f ca="1">'Solic. Contrato'!B178</f>
        <v/>
      </c>
      <c r="C181" s="317" t="str">
        <f ca="1">'Solic. Contrato'!C178</f>
        <v/>
      </c>
      <c r="D181" s="891"/>
      <c r="E181" s="896"/>
      <c r="F181" s="929"/>
      <c r="G181" s="897"/>
      <c r="H181" s="388"/>
      <c r="I181" s="906"/>
      <c r="J181" s="935"/>
      <c r="K181" s="932"/>
      <c r="L181" s="915"/>
      <c r="M181" s="267" t="s">
        <v>91</v>
      </c>
      <c r="N181" s="389">
        <f ca="1">'Solic. Contrato'!R178</f>
        <v>0</v>
      </c>
      <c r="O181" s="389">
        <f ca="1">'Solic. Contrato'!S178</f>
        <v>0</v>
      </c>
      <c r="P181" s="389">
        <f ca="1">'Solic. Contrato'!T178</f>
        <v>0</v>
      </c>
      <c r="Q181" s="390">
        <f ca="1">'Solic. Contrato'!U178</f>
        <v>0</v>
      </c>
      <c r="R181" s="389">
        <f ca="1">'Solic. Contrato'!V178</f>
        <v>0</v>
      </c>
      <c r="S181" s="389">
        <f ca="1">'Solic. Contrato'!W178</f>
        <v>0</v>
      </c>
      <c r="T181" s="389">
        <f ca="1">'Solic. Contrato'!X178</f>
        <v>0</v>
      </c>
      <c r="U181" s="389">
        <f ca="1">'Solic. Contrato'!Y178</f>
        <v>0</v>
      </c>
      <c r="V181" s="389">
        <f ca="1">'Solic. Contrato'!Z178</f>
        <v>0</v>
      </c>
      <c r="W181" s="389">
        <f ca="1">'Solic. Contrato'!AA178</f>
        <v>0</v>
      </c>
      <c r="X181" s="389">
        <f ca="1">'Solic. Contrato'!AB178</f>
        <v>0</v>
      </c>
      <c r="Y181" s="389">
        <f ca="1">'Solic. Contrato'!AC178</f>
        <v>0</v>
      </c>
      <c r="Z181" s="389">
        <f ca="1">'Solic. Contrato'!AD178</f>
        <v>0</v>
      </c>
      <c r="AA181" s="389">
        <f ca="1">'Solic. Contrato'!AE178</f>
        <v>0</v>
      </c>
      <c r="AB181" s="389">
        <f ca="1">'Solic. Contrato'!AF178</f>
        <v>0</v>
      </c>
      <c r="AC181" s="389">
        <f ca="1">'Solic. Contrato'!AG178</f>
        <v>0</v>
      </c>
      <c r="AD181" s="389">
        <f ca="1">'Solic. Contrato'!AH178</f>
        <v>0</v>
      </c>
      <c r="AE181" s="389">
        <f ca="1">'Solic. Contrato'!AI178</f>
        <v>0</v>
      </c>
      <c r="AF181" s="389">
        <f ca="1">'Solic. Contrato'!AJ178</f>
        <v>0</v>
      </c>
      <c r="AG181" s="389">
        <f ca="1">'Solic. Contrato'!AK178</f>
        <v>0</v>
      </c>
      <c r="AH181" s="317"/>
      <c r="AI181" s="318"/>
      <c r="AJ181" s="318"/>
      <c r="AK181" s="318"/>
      <c r="AL181" s="318"/>
      <c r="AM181"/>
      <c r="AN181"/>
      <c r="AO181"/>
      <c r="AP181"/>
      <c r="AQ181"/>
      <c r="AR181"/>
    </row>
    <row r="182" spans="1:44" ht="13.15" customHeight="1">
      <c r="A182" s="317"/>
      <c r="B182" s="380"/>
      <c r="C182" s="317"/>
      <c r="D182" s="889" t="str">
        <f ca="1">'Solic. Contrato'!G179</f>
        <v/>
      </c>
      <c r="E182" s="892" t="str">
        <f ca="1">'Solic. Contrato'!H179</f>
        <v/>
      </c>
      <c r="F182" s="927"/>
      <c r="G182" s="893"/>
      <c r="H182" s="381">
        <f>'Solic. Contrato'!J179</f>
        <v>0</v>
      </c>
      <c r="I182" s="904" t="str">
        <f ca="1">'Solic. Contrato'!M179</f>
        <v/>
      </c>
      <c r="J182" s="933">
        <f ca="1">'Solic. Contrato'!N179</f>
        <v>0</v>
      </c>
      <c r="K182" s="930">
        <f ca="1">'Solic. Contrato'!O179</f>
        <v>0</v>
      </c>
      <c r="L182" s="913">
        <f t="shared" ref="L182" ca="1" si="69">J182*K182</f>
        <v>0</v>
      </c>
      <c r="M182" s="262" t="s">
        <v>89</v>
      </c>
      <c r="N182" s="382" t="str">
        <f ca="1">'Solic. Contrato'!R179</f>
        <v/>
      </c>
      <c r="O182" s="383" t="str">
        <f ca="1">'Solic. Contrato'!S179</f>
        <v/>
      </c>
      <c r="P182" s="383" t="str">
        <f ca="1">'Solic. Contrato'!T179</f>
        <v/>
      </c>
      <c r="Q182" s="384" t="str">
        <f ca="1">'Solic. Contrato'!U179</f>
        <v/>
      </c>
      <c r="R182" s="383" t="str">
        <f ca="1">'Solic. Contrato'!V179</f>
        <v/>
      </c>
      <c r="S182" s="383" t="str">
        <f ca="1">'Solic. Contrato'!W179</f>
        <v/>
      </c>
      <c r="T182" s="383" t="str">
        <f ca="1">'Solic. Contrato'!X179</f>
        <v/>
      </c>
      <c r="U182" s="383" t="str">
        <f ca="1">'Solic. Contrato'!Y179</f>
        <v/>
      </c>
      <c r="V182" s="383" t="str">
        <f ca="1">'Solic. Contrato'!Z179</f>
        <v/>
      </c>
      <c r="W182" s="383" t="str">
        <f ca="1">'Solic. Contrato'!AA179</f>
        <v/>
      </c>
      <c r="X182" s="383" t="str">
        <f ca="1">'Solic. Contrato'!AB179</f>
        <v/>
      </c>
      <c r="Y182" s="383" t="str">
        <f ca="1">'Solic. Contrato'!AC179</f>
        <v/>
      </c>
      <c r="Z182" s="383" t="str">
        <f ca="1">'Solic. Contrato'!AD179</f>
        <v/>
      </c>
      <c r="AA182" s="383" t="str">
        <f ca="1">'Solic. Contrato'!AE179</f>
        <v/>
      </c>
      <c r="AB182" s="383" t="str">
        <f ca="1">'Solic. Contrato'!AF179</f>
        <v/>
      </c>
      <c r="AC182" s="383" t="str">
        <f ca="1">'Solic. Contrato'!AG179</f>
        <v/>
      </c>
      <c r="AD182" s="383" t="str">
        <f ca="1">'Solic. Contrato'!AH179</f>
        <v/>
      </c>
      <c r="AE182" s="383" t="str">
        <f ca="1">'Solic. Contrato'!AI179</f>
        <v/>
      </c>
      <c r="AF182" s="383" t="str">
        <f ca="1">'Solic. Contrato'!AJ179</f>
        <v/>
      </c>
      <c r="AG182" s="383" t="str">
        <f ca="1">'Solic. Contrato'!AK179</f>
        <v/>
      </c>
      <c r="AH182" s="317"/>
      <c r="AI182" s="318"/>
      <c r="AJ182" s="318"/>
      <c r="AK182" s="318"/>
      <c r="AL182" s="318"/>
      <c r="AM182"/>
      <c r="AN182"/>
      <c r="AO182"/>
      <c r="AP182"/>
      <c r="AQ182"/>
      <c r="AR182"/>
    </row>
    <row r="183" spans="1:44" ht="13.15" customHeight="1">
      <c r="A183" s="317"/>
      <c r="B183" s="380">
        <f ca="1">'Solic. Contrato'!B180</f>
        <v>0</v>
      </c>
      <c r="C183" s="317"/>
      <c r="D183" s="890"/>
      <c r="E183" s="894"/>
      <c r="F183" s="928"/>
      <c r="G183" s="895"/>
      <c r="H183" s="385"/>
      <c r="I183" s="905"/>
      <c r="J183" s="934"/>
      <c r="K183" s="931"/>
      <c r="L183" s="914"/>
      <c r="M183" s="265" t="s">
        <v>90</v>
      </c>
      <c r="N183" s="386" t="str">
        <f ca="1">'Solic. Contrato'!R180</f>
        <v/>
      </c>
      <c r="O183" s="386" t="str">
        <f ca="1">'Solic. Contrato'!S180</f>
        <v/>
      </c>
      <c r="P183" s="386" t="str">
        <f ca="1">'Solic. Contrato'!T180</f>
        <v/>
      </c>
      <c r="Q183" s="387" t="str">
        <f ca="1">'Solic. Contrato'!U180</f>
        <v/>
      </c>
      <c r="R183" s="386" t="str">
        <f ca="1">'Solic. Contrato'!V180</f>
        <v/>
      </c>
      <c r="S183" s="386" t="str">
        <f ca="1">'Solic. Contrato'!W180</f>
        <v/>
      </c>
      <c r="T183" s="386" t="str">
        <f ca="1">'Solic. Contrato'!X180</f>
        <v/>
      </c>
      <c r="U183" s="386" t="str">
        <f ca="1">'Solic. Contrato'!Y180</f>
        <v/>
      </c>
      <c r="V183" s="386" t="str">
        <f ca="1">'Solic. Contrato'!Z180</f>
        <v/>
      </c>
      <c r="W183" s="386" t="str">
        <f ca="1">'Solic. Contrato'!AA180</f>
        <v/>
      </c>
      <c r="X183" s="386" t="str">
        <f ca="1">'Solic. Contrato'!AB180</f>
        <v/>
      </c>
      <c r="Y183" s="386" t="str">
        <f ca="1">'Solic. Contrato'!AC180</f>
        <v/>
      </c>
      <c r="Z183" s="386" t="str">
        <f ca="1">'Solic. Contrato'!AD180</f>
        <v/>
      </c>
      <c r="AA183" s="386" t="str">
        <f ca="1">'Solic. Contrato'!AE180</f>
        <v/>
      </c>
      <c r="AB183" s="386" t="str">
        <f ca="1">'Solic. Contrato'!AF180</f>
        <v/>
      </c>
      <c r="AC183" s="386" t="str">
        <f ca="1">'Solic. Contrato'!AG180</f>
        <v/>
      </c>
      <c r="AD183" s="386" t="str">
        <f ca="1">'Solic. Contrato'!AH180</f>
        <v/>
      </c>
      <c r="AE183" s="386" t="str">
        <f ca="1">'Solic. Contrato'!AI180</f>
        <v/>
      </c>
      <c r="AF183" s="386" t="str">
        <f ca="1">'Solic. Contrato'!AJ180</f>
        <v/>
      </c>
      <c r="AG183" s="386" t="str">
        <f ca="1">'Solic. Contrato'!AK180</f>
        <v/>
      </c>
      <c r="AH183" s="317"/>
      <c r="AI183" s="318"/>
      <c r="AJ183" s="318"/>
      <c r="AK183" s="318"/>
      <c r="AL183" s="318"/>
      <c r="AM183"/>
      <c r="AN183"/>
      <c r="AO183"/>
      <c r="AP183"/>
      <c r="AQ183"/>
      <c r="AR183"/>
    </row>
    <row r="184" spans="1:44" ht="13.15" customHeight="1">
      <c r="A184" s="317"/>
      <c r="B184" s="380" t="str">
        <f ca="1">'Solic. Contrato'!B181</f>
        <v/>
      </c>
      <c r="C184" s="317" t="str">
        <f ca="1">'Solic. Contrato'!C181</f>
        <v/>
      </c>
      <c r="D184" s="891"/>
      <c r="E184" s="896"/>
      <c r="F184" s="929"/>
      <c r="G184" s="897"/>
      <c r="H184" s="388"/>
      <c r="I184" s="906"/>
      <c r="J184" s="935"/>
      <c r="K184" s="932"/>
      <c r="L184" s="915"/>
      <c r="M184" s="267" t="s">
        <v>91</v>
      </c>
      <c r="N184" s="389">
        <f ca="1">'Solic. Contrato'!R181</f>
        <v>0</v>
      </c>
      <c r="O184" s="389">
        <f ca="1">'Solic. Contrato'!S181</f>
        <v>0</v>
      </c>
      <c r="P184" s="389">
        <f ca="1">'Solic. Contrato'!T181</f>
        <v>0</v>
      </c>
      <c r="Q184" s="390">
        <f ca="1">'Solic. Contrato'!U181</f>
        <v>0</v>
      </c>
      <c r="R184" s="389">
        <f ca="1">'Solic. Contrato'!V181</f>
        <v>0</v>
      </c>
      <c r="S184" s="389">
        <f ca="1">'Solic. Contrato'!W181</f>
        <v>0</v>
      </c>
      <c r="T184" s="389">
        <f ca="1">'Solic. Contrato'!X181</f>
        <v>0</v>
      </c>
      <c r="U184" s="389">
        <f ca="1">'Solic. Contrato'!Y181</f>
        <v>0</v>
      </c>
      <c r="V184" s="389">
        <f ca="1">'Solic. Contrato'!Z181</f>
        <v>0</v>
      </c>
      <c r="W184" s="389">
        <f ca="1">'Solic. Contrato'!AA181</f>
        <v>0</v>
      </c>
      <c r="X184" s="389">
        <f ca="1">'Solic. Contrato'!AB181</f>
        <v>0</v>
      </c>
      <c r="Y184" s="389">
        <f ca="1">'Solic. Contrato'!AC181</f>
        <v>0</v>
      </c>
      <c r="Z184" s="389">
        <f ca="1">'Solic. Contrato'!AD181</f>
        <v>0</v>
      </c>
      <c r="AA184" s="389">
        <f ca="1">'Solic. Contrato'!AE181</f>
        <v>0</v>
      </c>
      <c r="AB184" s="389">
        <f ca="1">'Solic. Contrato'!AF181</f>
        <v>0</v>
      </c>
      <c r="AC184" s="389">
        <f ca="1">'Solic. Contrato'!AG181</f>
        <v>0</v>
      </c>
      <c r="AD184" s="389">
        <f ca="1">'Solic. Contrato'!AH181</f>
        <v>0</v>
      </c>
      <c r="AE184" s="389">
        <f ca="1">'Solic. Contrato'!AI181</f>
        <v>0</v>
      </c>
      <c r="AF184" s="389">
        <f ca="1">'Solic. Contrato'!AJ181</f>
        <v>0</v>
      </c>
      <c r="AG184" s="389">
        <f ca="1">'Solic. Contrato'!AK181</f>
        <v>0</v>
      </c>
      <c r="AH184" s="317"/>
      <c r="AI184" s="318"/>
      <c r="AJ184" s="318"/>
      <c r="AK184" s="318"/>
      <c r="AL184" s="318"/>
      <c r="AM184"/>
      <c r="AN184"/>
      <c r="AO184"/>
      <c r="AP184"/>
      <c r="AQ184"/>
      <c r="AR184"/>
    </row>
    <row r="185" spans="1:44" ht="13.15" customHeight="1">
      <c r="A185" s="317"/>
      <c r="B185" s="380"/>
      <c r="C185" s="317"/>
      <c r="D185" s="889" t="str">
        <f ca="1">'Solic. Contrato'!G182</f>
        <v/>
      </c>
      <c r="E185" s="892" t="str">
        <f ca="1">'Solic. Contrato'!H182</f>
        <v/>
      </c>
      <c r="F185" s="927"/>
      <c r="G185" s="893"/>
      <c r="H185" s="381">
        <f>'Solic. Contrato'!J182</f>
        <v>0</v>
      </c>
      <c r="I185" s="904" t="str">
        <f ca="1">'Solic. Contrato'!M182</f>
        <v/>
      </c>
      <c r="J185" s="933">
        <f ca="1">'Solic. Contrato'!N182</f>
        <v>0</v>
      </c>
      <c r="K185" s="930">
        <f ca="1">'Solic. Contrato'!O182</f>
        <v>0</v>
      </c>
      <c r="L185" s="913">
        <f t="shared" ref="L185" ca="1" si="70">J185*K185</f>
        <v>0</v>
      </c>
      <c r="M185" s="262" t="s">
        <v>89</v>
      </c>
      <c r="N185" s="382" t="str">
        <f ca="1">'Solic. Contrato'!R182</f>
        <v/>
      </c>
      <c r="O185" s="383" t="str">
        <f ca="1">'Solic. Contrato'!S182</f>
        <v/>
      </c>
      <c r="P185" s="383" t="str">
        <f ca="1">'Solic. Contrato'!T182</f>
        <v/>
      </c>
      <c r="Q185" s="384" t="str">
        <f ca="1">'Solic. Contrato'!U182</f>
        <v/>
      </c>
      <c r="R185" s="383" t="str">
        <f ca="1">'Solic. Contrato'!V182</f>
        <v/>
      </c>
      <c r="S185" s="383" t="str">
        <f ca="1">'Solic. Contrato'!W182</f>
        <v/>
      </c>
      <c r="T185" s="383" t="str">
        <f ca="1">'Solic. Contrato'!X182</f>
        <v/>
      </c>
      <c r="U185" s="383" t="str">
        <f ca="1">'Solic. Contrato'!Y182</f>
        <v/>
      </c>
      <c r="V185" s="383" t="str">
        <f ca="1">'Solic. Contrato'!Z182</f>
        <v/>
      </c>
      <c r="W185" s="383" t="str">
        <f ca="1">'Solic. Contrato'!AA182</f>
        <v/>
      </c>
      <c r="X185" s="383" t="str">
        <f ca="1">'Solic. Contrato'!AB182</f>
        <v/>
      </c>
      <c r="Y185" s="383" t="str">
        <f ca="1">'Solic. Contrato'!AC182</f>
        <v/>
      </c>
      <c r="Z185" s="383" t="str">
        <f ca="1">'Solic. Contrato'!AD182</f>
        <v/>
      </c>
      <c r="AA185" s="383" t="str">
        <f ca="1">'Solic. Contrato'!AE182</f>
        <v/>
      </c>
      <c r="AB185" s="383" t="str">
        <f ca="1">'Solic. Contrato'!AF182</f>
        <v/>
      </c>
      <c r="AC185" s="383" t="str">
        <f ca="1">'Solic. Contrato'!AG182</f>
        <v/>
      </c>
      <c r="AD185" s="383" t="str">
        <f ca="1">'Solic. Contrato'!AH182</f>
        <v/>
      </c>
      <c r="AE185" s="383" t="str">
        <f ca="1">'Solic. Contrato'!AI182</f>
        <v/>
      </c>
      <c r="AF185" s="383" t="str">
        <f ca="1">'Solic. Contrato'!AJ182</f>
        <v/>
      </c>
      <c r="AG185" s="383" t="str">
        <f ca="1">'Solic. Contrato'!AK182</f>
        <v/>
      </c>
      <c r="AH185" s="317"/>
      <c r="AI185" s="318"/>
      <c r="AJ185" s="318"/>
      <c r="AK185" s="318"/>
      <c r="AL185" s="318"/>
      <c r="AM185"/>
      <c r="AN185"/>
      <c r="AO185"/>
      <c r="AP185"/>
      <c r="AQ185"/>
      <c r="AR185"/>
    </row>
    <row r="186" spans="1:44" ht="13.15" customHeight="1">
      <c r="A186" s="317"/>
      <c r="B186" s="380">
        <f ca="1">'Solic. Contrato'!B183</f>
        <v>0</v>
      </c>
      <c r="C186" s="317"/>
      <c r="D186" s="890"/>
      <c r="E186" s="894"/>
      <c r="F186" s="928"/>
      <c r="G186" s="895"/>
      <c r="H186" s="385"/>
      <c r="I186" s="905"/>
      <c r="J186" s="934"/>
      <c r="K186" s="931"/>
      <c r="L186" s="914"/>
      <c r="M186" s="265" t="s">
        <v>90</v>
      </c>
      <c r="N186" s="386" t="str">
        <f ca="1">'Solic. Contrato'!R183</f>
        <v/>
      </c>
      <c r="O186" s="386" t="str">
        <f ca="1">'Solic. Contrato'!S183</f>
        <v/>
      </c>
      <c r="P186" s="386" t="str">
        <f ca="1">'Solic. Contrato'!T183</f>
        <v/>
      </c>
      <c r="Q186" s="387" t="str">
        <f ca="1">'Solic. Contrato'!U183</f>
        <v/>
      </c>
      <c r="R186" s="386" t="str">
        <f ca="1">'Solic. Contrato'!V183</f>
        <v/>
      </c>
      <c r="S186" s="386" t="str">
        <f ca="1">'Solic. Contrato'!W183</f>
        <v/>
      </c>
      <c r="T186" s="386" t="str">
        <f ca="1">'Solic. Contrato'!X183</f>
        <v/>
      </c>
      <c r="U186" s="386" t="str">
        <f ca="1">'Solic. Contrato'!Y183</f>
        <v/>
      </c>
      <c r="V186" s="386" t="str">
        <f ca="1">'Solic. Contrato'!Z183</f>
        <v/>
      </c>
      <c r="W186" s="386" t="str">
        <f ca="1">'Solic. Contrato'!AA183</f>
        <v/>
      </c>
      <c r="X186" s="386" t="str">
        <f ca="1">'Solic. Contrato'!AB183</f>
        <v/>
      </c>
      <c r="Y186" s="386" t="str">
        <f ca="1">'Solic. Contrato'!AC183</f>
        <v/>
      </c>
      <c r="Z186" s="386" t="str">
        <f ca="1">'Solic. Contrato'!AD183</f>
        <v/>
      </c>
      <c r="AA186" s="386" t="str">
        <f ca="1">'Solic. Contrato'!AE183</f>
        <v/>
      </c>
      <c r="AB186" s="386" t="str">
        <f ca="1">'Solic. Contrato'!AF183</f>
        <v/>
      </c>
      <c r="AC186" s="386" t="str">
        <f ca="1">'Solic. Contrato'!AG183</f>
        <v/>
      </c>
      <c r="AD186" s="386" t="str">
        <f ca="1">'Solic. Contrato'!AH183</f>
        <v/>
      </c>
      <c r="AE186" s="386" t="str">
        <f ca="1">'Solic. Contrato'!AI183</f>
        <v/>
      </c>
      <c r="AF186" s="386" t="str">
        <f ca="1">'Solic. Contrato'!AJ183</f>
        <v/>
      </c>
      <c r="AG186" s="386" t="str">
        <f ca="1">'Solic. Contrato'!AK183</f>
        <v/>
      </c>
      <c r="AH186" s="317"/>
      <c r="AI186" s="318"/>
      <c r="AJ186" s="318"/>
      <c r="AK186" s="318"/>
      <c r="AL186" s="318"/>
      <c r="AM186"/>
      <c r="AN186"/>
      <c r="AO186"/>
      <c r="AP186"/>
      <c r="AQ186"/>
      <c r="AR186"/>
    </row>
    <row r="187" spans="1:44" ht="13.15" customHeight="1">
      <c r="A187" s="317"/>
      <c r="B187" s="380" t="str">
        <f ca="1">'Solic. Contrato'!B184</f>
        <v/>
      </c>
      <c r="C187" s="317" t="str">
        <f ca="1">'Solic. Contrato'!C184</f>
        <v/>
      </c>
      <c r="D187" s="891"/>
      <c r="E187" s="896"/>
      <c r="F187" s="929"/>
      <c r="G187" s="897"/>
      <c r="H187" s="388"/>
      <c r="I187" s="906"/>
      <c r="J187" s="935"/>
      <c r="K187" s="932"/>
      <c r="L187" s="915"/>
      <c r="M187" s="267" t="s">
        <v>91</v>
      </c>
      <c r="N187" s="389">
        <f ca="1">'Solic. Contrato'!R184</f>
        <v>0</v>
      </c>
      <c r="O187" s="389">
        <f ca="1">'Solic. Contrato'!S184</f>
        <v>0</v>
      </c>
      <c r="P187" s="389">
        <f ca="1">'Solic. Contrato'!T184</f>
        <v>0</v>
      </c>
      <c r="Q187" s="390">
        <f ca="1">'Solic. Contrato'!U184</f>
        <v>0</v>
      </c>
      <c r="R187" s="389">
        <f ca="1">'Solic. Contrato'!V184</f>
        <v>0</v>
      </c>
      <c r="S187" s="389">
        <f ca="1">'Solic. Contrato'!W184</f>
        <v>0</v>
      </c>
      <c r="T187" s="389">
        <f ca="1">'Solic. Contrato'!X184</f>
        <v>0</v>
      </c>
      <c r="U187" s="389">
        <f ca="1">'Solic. Contrato'!Y184</f>
        <v>0</v>
      </c>
      <c r="V187" s="389">
        <f ca="1">'Solic. Contrato'!Z184</f>
        <v>0</v>
      </c>
      <c r="W187" s="389">
        <f ca="1">'Solic. Contrato'!AA184</f>
        <v>0</v>
      </c>
      <c r="X187" s="389">
        <f ca="1">'Solic. Contrato'!AB184</f>
        <v>0</v>
      </c>
      <c r="Y187" s="389">
        <f ca="1">'Solic. Contrato'!AC184</f>
        <v>0</v>
      </c>
      <c r="Z187" s="389">
        <f ca="1">'Solic. Contrato'!AD184</f>
        <v>0</v>
      </c>
      <c r="AA187" s="389">
        <f ca="1">'Solic. Contrato'!AE184</f>
        <v>0</v>
      </c>
      <c r="AB187" s="389">
        <f ca="1">'Solic. Contrato'!AF184</f>
        <v>0</v>
      </c>
      <c r="AC187" s="389">
        <f ca="1">'Solic. Contrato'!AG184</f>
        <v>0</v>
      </c>
      <c r="AD187" s="389">
        <f ca="1">'Solic. Contrato'!AH184</f>
        <v>0</v>
      </c>
      <c r="AE187" s="389">
        <f ca="1">'Solic. Contrato'!AI184</f>
        <v>0</v>
      </c>
      <c r="AF187" s="389">
        <f ca="1">'Solic. Contrato'!AJ184</f>
        <v>0</v>
      </c>
      <c r="AG187" s="389">
        <f ca="1">'Solic. Contrato'!AK184</f>
        <v>0</v>
      </c>
      <c r="AH187" s="317"/>
      <c r="AI187" s="318"/>
      <c r="AJ187" s="318"/>
      <c r="AK187" s="318"/>
      <c r="AL187" s="318"/>
      <c r="AM187"/>
      <c r="AN187"/>
      <c r="AO187"/>
      <c r="AP187"/>
      <c r="AQ187"/>
      <c r="AR187"/>
    </row>
    <row r="188" spans="1:44" ht="13.15" customHeight="1">
      <c r="A188" s="317"/>
      <c r="B188" s="380"/>
      <c r="C188" s="317"/>
      <c r="D188" s="889" t="str">
        <f ca="1">'Solic. Contrato'!G185</f>
        <v/>
      </c>
      <c r="E188" s="892" t="str">
        <f ca="1">'Solic. Contrato'!H185</f>
        <v/>
      </c>
      <c r="F188" s="927"/>
      <c r="G188" s="893"/>
      <c r="H188" s="381">
        <f>'Solic. Contrato'!J185</f>
        <v>0</v>
      </c>
      <c r="I188" s="904" t="str">
        <f ca="1">'Solic. Contrato'!M185</f>
        <v/>
      </c>
      <c r="J188" s="933">
        <f ca="1">'Solic. Contrato'!N185</f>
        <v>0</v>
      </c>
      <c r="K188" s="930">
        <f ca="1">'Solic. Contrato'!O185</f>
        <v>0</v>
      </c>
      <c r="L188" s="913">
        <f t="shared" ref="L188" ca="1" si="71">J188*K188</f>
        <v>0</v>
      </c>
      <c r="M188" s="262" t="s">
        <v>89</v>
      </c>
      <c r="N188" s="382" t="str">
        <f ca="1">'Solic. Contrato'!R185</f>
        <v/>
      </c>
      <c r="O188" s="383" t="str">
        <f ca="1">'Solic. Contrato'!S185</f>
        <v/>
      </c>
      <c r="P188" s="383" t="str">
        <f ca="1">'Solic. Contrato'!T185</f>
        <v/>
      </c>
      <c r="Q188" s="384" t="str">
        <f ca="1">'Solic. Contrato'!U185</f>
        <v/>
      </c>
      <c r="R188" s="383" t="str">
        <f ca="1">'Solic. Contrato'!V185</f>
        <v/>
      </c>
      <c r="S188" s="383" t="str">
        <f ca="1">'Solic. Contrato'!W185</f>
        <v/>
      </c>
      <c r="T188" s="383" t="str">
        <f ca="1">'Solic. Contrato'!X185</f>
        <v/>
      </c>
      <c r="U188" s="383" t="str">
        <f ca="1">'Solic. Contrato'!Y185</f>
        <v/>
      </c>
      <c r="V188" s="383" t="str">
        <f ca="1">'Solic. Contrato'!Z185</f>
        <v/>
      </c>
      <c r="W188" s="383" t="str">
        <f ca="1">'Solic. Contrato'!AA185</f>
        <v/>
      </c>
      <c r="X188" s="383" t="str">
        <f ca="1">'Solic. Contrato'!AB185</f>
        <v/>
      </c>
      <c r="Y188" s="383" t="str">
        <f ca="1">'Solic. Contrato'!AC185</f>
        <v/>
      </c>
      <c r="Z188" s="383" t="str">
        <f ca="1">'Solic. Contrato'!AD185</f>
        <v/>
      </c>
      <c r="AA188" s="383" t="str">
        <f ca="1">'Solic. Contrato'!AE185</f>
        <v/>
      </c>
      <c r="AB188" s="383" t="str">
        <f ca="1">'Solic. Contrato'!AF185</f>
        <v/>
      </c>
      <c r="AC188" s="383" t="str">
        <f ca="1">'Solic. Contrato'!AG185</f>
        <v/>
      </c>
      <c r="AD188" s="383" t="str">
        <f ca="1">'Solic. Contrato'!AH185</f>
        <v/>
      </c>
      <c r="AE188" s="383" t="str">
        <f ca="1">'Solic. Contrato'!AI185</f>
        <v/>
      </c>
      <c r="AF188" s="383" t="str">
        <f ca="1">'Solic. Contrato'!AJ185</f>
        <v/>
      </c>
      <c r="AG188" s="383" t="str">
        <f ca="1">'Solic. Contrato'!AK185</f>
        <v/>
      </c>
      <c r="AH188" s="317"/>
      <c r="AI188" s="318"/>
      <c r="AJ188" s="318"/>
      <c r="AK188" s="318"/>
      <c r="AL188" s="318"/>
      <c r="AM188"/>
      <c r="AN188"/>
      <c r="AO188"/>
      <c r="AP188"/>
      <c r="AQ188"/>
      <c r="AR188"/>
    </row>
    <row r="189" spans="1:44" ht="13.15" customHeight="1">
      <c r="A189" s="317"/>
      <c r="B189" s="380">
        <f ca="1">'Solic. Contrato'!B186</f>
        <v>0</v>
      </c>
      <c r="C189" s="317"/>
      <c r="D189" s="890"/>
      <c r="E189" s="894"/>
      <c r="F189" s="928"/>
      <c r="G189" s="895"/>
      <c r="H189" s="385"/>
      <c r="I189" s="905"/>
      <c r="J189" s="934"/>
      <c r="K189" s="931"/>
      <c r="L189" s="914"/>
      <c r="M189" s="265" t="s">
        <v>90</v>
      </c>
      <c r="N189" s="386" t="str">
        <f ca="1">'Solic. Contrato'!R186</f>
        <v/>
      </c>
      <c r="O189" s="386" t="str">
        <f ca="1">'Solic. Contrato'!S186</f>
        <v/>
      </c>
      <c r="P189" s="386" t="str">
        <f ca="1">'Solic. Contrato'!T186</f>
        <v/>
      </c>
      <c r="Q189" s="387" t="str">
        <f ca="1">'Solic. Contrato'!U186</f>
        <v/>
      </c>
      <c r="R189" s="386" t="str">
        <f ca="1">'Solic. Contrato'!V186</f>
        <v/>
      </c>
      <c r="S189" s="386" t="str">
        <f ca="1">'Solic. Contrato'!W186</f>
        <v/>
      </c>
      <c r="T189" s="386" t="str">
        <f ca="1">'Solic. Contrato'!X186</f>
        <v/>
      </c>
      <c r="U189" s="386" t="str">
        <f ca="1">'Solic. Contrato'!Y186</f>
        <v/>
      </c>
      <c r="V189" s="386" t="str">
        <f ca="1">'Solic. Contrato'!Z186</f>
        <v/>
      </c>
      <c r="W189" s="386" t="str">
        <f ca="1">'Solic. Contrato'!AA186</f>
        <v/>
      </c>
      <c r="X189" s="386" t="str">
        <f ca="1">'Solic. Contrato'!AB186</f>
        <v/>
      </c>
      <c r="Y189" s="386" t="str">
        <f ca="1">'Solic. Contrato'!AC186</f>
        <v/>
      </c>
      <c r="Z189" s="386" t="str">
        <f ca="1">'Solic. Contrato'!AD186</f>
        <v/>
      </c>
      <c r="AA189" s="386" t="str">
        <f ca="1">'Solic. Contrato'!AE186</f>
        <v/>
      </c>
      <c r="AB189" s="386" t="str">
        <f ca="1">'Solic. Contrato'!AF186</f>
        <v/>
      </c>
      <c r="AC189" s="386" t="str">
        <f ca="1">'Solic. Contrato'!AG186</f>
        <v/>
      </c>
      <c r="AD189" s="386" t="str">
        <f ca="1">'Solic. Contrato'!AH186</f>
        <v/>
      </c>
      <c r="AE189" s="386" t="str">
        <f ca="1">'Solic. Contrato'!AI186</f>
        <v/>
      </c>
      <c r="AF189" s="386" t="str">
        <f ca="1">'Solic. Contrato'!AJ186</f>
        <v/>
      </c>
      <c r="AG189" s="386" t="str">
        <f ca="1">'Solic. Contrato'!AK186</f>
        <v/>
      </c>
      <c r="AH189" s="317"/>
      <c r="AI189" s="318"/>
      <c r="AJ189" s="318"/>
      <c r="AK189" s="318"/>
      <c r="AL189" s="318"/>
      <c r="AM189"/>
      <c r="AN189"/>
      <c r="AO189"/>
      <c r="AP189"/>
      <c r="AQ189"/>
      <c r="AR189"/>
    </row>
    <row r="190" spans="1:44" ht="13.15" customHeight="1">
      <c r="A190" s="317"/>
      <c r="B190" s="380" t="str">
        <f ca="1">'Solic. Contrato'!B187</f>
        <v/>
      </c>
      <c r="C190" s="317" t="str">
        <f ca="1">'Solic. Contrato'!C187</f>
        <v/>
      </c>
      <c r="D190" s="891"/>
      <c r="E190" s="896"/>
      <c r="F190" s="929"/>
      <c r="G190" s="897"/>
      <c r="H190" s="388"/>
      <c r="I190" s="906"/>
      <c r="J190" s="935"/>
      <c r="K190" s="932"/>
      <c r="L190" s="915"/>
      <c r="M190" s="267" t="s">
        <v>91</v>
      </c>
      <c r="N190" s="389">
        <f ca="1">'Solic. Contrato'!R187</f>
        <v>0</v>
      </c>
      <c r="O190" s="389">
        <f ca="1">'Solic. Contrato'!S187</f>
        <v>0</v>
      </c>
      <c r="P190" s="389">
        <f ca="1">'Solic. Contrato'!T187</f>
        <v>0</v>
      </c>
      <c r="Q190" s="390">
        <f ca="1">'Solic. Contrato'!U187</f>
        <v>0</v>
      </c>
      <c r="R190" s="389">
        <f ca="1">'Solic. Contrato'!V187</f>
        <v>0</v>
      </c>
      <c r="S190" s="389">
        <f ca="1">'Solic. Contrato'!W187</f>
        <v>0</v>
      </c>
      <c r="T190" s="389">
        <f ca="1">'Solic. Contrato'!X187</f>
        <v>0</v>
      </c>
      <c r="U190" s="389">
        <f ca="1">'Solic. Contrato'!Y187</f>
        <v>0</v>
      </c>
      <c r="V190" s="389">
        <f ca="1">'Solic. Contrato'!Z187</f>
        <v>0</v>
      </c>
      <c r="W190" s="389">
        <f ca="1">'Solic. Contrato'!AA187</f>
        <v>0</v>
      </c>
      <c r="X190" s="389">
        <f ca="1">'Solic. Contrato'!AB187</f>
        <v>0</v>
      </c>
      <c r="Y190" s="389">
        <f ca="1">'Solic. Contrato'!AC187</f>
        <v>0</v>
      </c>
      <c r="Z190" s="389">
        <f ca="1">'Solic. Contrato'!AD187</f>
        <v>0</v>
      </c>
      <c r="AA190" s="389">
        <f ca="1">'Solic. Contrato'!AE187</f>
        <v>0</v>
      </c>
      <c r="AB190" s="389">
        <f ca="1">'Solic. Contrato'!AF187</f>
        <v>0</v>
      </c>
      <c r="AC190" s="389">
        <f ca="1">'Solic. Contrato'!AG187</f>
        <v>0</v>
      </c>
      <c r="AD190" s="389">
        <f ca="1">'Solic. Contrato'!AH187</f>
        <v>0</v>
      </c>
      <c r="AE190" s="389">
        <f ca="1">'Solic. Contrato'!AI187</f>
        <v>0</v>
      </c>
      <c r="AF190" s="389">
        <f ca="1">'Solic. Contrato'!AJ187</f>
        <v>0</v>
      </c>
      <c r="AG190" s="389">
        <f ca="1">'Solic. Contrato'!AK187</f>
        <v>0</v>
      </c>
      <c r="AH190" s="317"/>
      <c r="AI190" s="318"/>
      <c r="AJ190" s="318"/>
      <c r="AK190" s="318"/>
      <c r="AL190" s="318"/>
      <c r="AM190"/>
      <c r="AN190"/>
      <c r="AO190"/>
      <c r="AP190"/>
      <c r="AQ190"/>
      <c r="AR190"/>
    </row>
    <row r="191" spans="1:44" ht="13.15" customHeight="1">
      <c r="A191" s="317"/>
      <c r="B191" s="380"/>
      <c r="C191" s="317"/>
      <c r="D191" s="889" t="str">
        <f ca="1">'Solic. Contrato'!G188</f>
        <v/>
      </c>
      <c r="E191" s="892" t="str">
        <f ca="1">'Solic. Contrato'!H188</f>
        <v/>
      </c>
      <c r="F191" s="927"/>
      <c r="G191" s="893"/>
      <c r="H191" s="381">
        <f>'Solic. Contrato'!J188</f>
        <v>0</v>
      </c>
      <c r="I191" s="904" t="str">
        <f ca="1">'Solic. Contrato'!M188</f>
        <v/>
      </c>
      <c r="J191" s="933">
        <f ca="1">'Solic. Contrato'!N188</f>
        <v>0</v>
      </c>
      <c r="K191" s="930">
        <f ca="1">'Solic. Contrato'!O188</f>
        <v>0</v>
      </c>
      <c r="L191" s="913">
        <f t="shared" ref="L191" ca="1" si="72">J191*K191</f>
        <v>0</v>
      </c>
      <c r="M191" s="262" t="s">
        <v>89</v>
      </c>
      <c r="N191" s="382" t="str">
        <f ca="1">'Solic. Contrato'!R188</f>
        <v/>
      </c>
      <c r="O191" s="383" t="str">
        <f ca="1">'Solic. Contrato'!S188</f>
        <v/>
      </c>
      <c r="P191" s="383" t="str">
        <f ca="1">'Solic. Contrato'!T188</f>
        <v/>
      </c>
      <c r="Q191" s="384" t="str">
        <f ca="1">'Solic. Contrato'!U188</f>
        <v/>
      </c>
      <c r="R191" s="383" t="str">
        <f ca="1">'Solic. Contrato'!V188</f>
        <v/>
      </c>
      <c r="S191" s="383" t="str">
        <f ca="1">'Solic. Contrato'!W188</f>
        <v/>
      </c>
      <c r="T191" s="383" t="str">
        <f ca="1">'Solic. Contrato'!X188</f>
        <v/>
      </c>
      <c r="U191" s="383" t="str">
        <f ca="1">'Solic. Contrato'!Y188</f>
        <v/>
      </c>
      <c r="V191" s="383" t="str">
        <f ca="1">'Solic. Contrato'!Z188</f>
        <v/>
      </c>
      <c r="W191" s="383" t="str">
        <f ca="1">'Solic. Contrato'!AA188</f>
        <v/>
      </c>
      <c r="X191" s="383" t="str">
        <f ca="1">'Solic. Contrato'!AB188</f>
        <v/>
      </c>
      <c r="Y191" s="383" t="str">
        <f ca="1">'Solic. Contrato'!AC188</f>
        <v/>
      </c>
      <c r="Z191" s="383" t="str">
        <f ca="1">'Solic. Contrato'!AD188</f>
        <v/>
      </c>
      <c r="AA191" s="383" t="str">
        <f ca="1">'Solic. Contrato'!AE188</f>
        <v/>
      </c>
      <c r="AB191" s="383" t="str">
        <f ca="1">'Solic. Contrato'!AF188</f>
        <v/>
      </c>
      <c r="AC191" s="383" t="str">
        <f ca="1">'Solic. Contrato'!AG188</f>
        <v/>
      </c>
      <c r="AD191" s="383" t="str">
        <f ca="1">'Solic. Contrato'!AH188</f>
        <v/>
      </c>
      <c r="AE191" s="383" t="str">
        <f ca="1">'Solic. Contrato'!AI188</f>
        <v/>
      </c>
      <c r="AF191" s="383" t="str">
        <f ca="1">'Solic. Contrato'!AJ188</f>
        <v/>
      </c>
      <c r="AG191" s="383" t="str">
        <f ca="1">'Solic. Contrato'!AK188</f>
        <v/>
      </c>
      <c r="AH191" s="317"/>
      <c r="AI191" s="318"/>
      <c r="AJ191" s="318"/>
      <c r="AK191" s="318"/>
      <c r="AL191" s="318"/>
      <c r="AM191"/>
      <c r="AN191"/>
      <c r="AO191"/>
      <c r="AP191"/>
      <c r="AQ191"/>
      <c r="AR191"/>
    </row>
    <row r="192" spans="1:44" ht="13.15" customHeight="1">
      <c r="A192" s="317"/>
      <c r="B192" s="380">
        <f ca="1">'Solic. Contrato'!B189</f>
        <v>0</v>
      </c>
      <c r="C192" s="317"/>
      <c r="D192" s="890"/>
      <c r="E192" s="894"/>
      <c r="F192" s="928"/>
      <c r="G192" s="895"/>
      <c r="H192" s="385"/>
      <c r="I192" s="905"/>
      <c r="J192" s="934"/>
      <c r="K192" s="931"/>
      <c r="L192" s="914"/>
      <c r="M192" s="265" t="s">
        <v>90</v>
      </c>
      <c r="N192" s="386" t="str">
        <f ca="1">'Solic. Contrato'!R189</f>
        <v/>
      </c>
      <c r="O192" s="386" t="str">
        <f ca="1">'Solic. Contrato'!S189</f>
        <v/>
      </c>
      <c r="P192" s="386" t="str">
        <f ca="1">'Solic. Contrato'!T189</f>
        <v/>
      </c>
      <c r="Q192" s="387" t="str">
        <f ca="1">'Solic. Contrato'!U189</f>
        <v/>
      </c>
      <c r="R192" s="386" t="str">
        <f ca="1">'Solic. Contrato'!V189</f>
        <v/>
      </c>
      <c r="S192" s="386" t="str">
        <f ca="1">'Solic. Contrato'!W189</f>
        <v/>
      </c>
      <c r="T192" s="386" t="str">
        <f ca="1">'Solic. Contrato'!X189</f>
        <v/>
      </c>
      <c r="U192" s="386" t="str">
        <f ca="1">'Solic. Contrato'!Y189</f>
        <v/>
      </c>
      <c r="V192" s="386" t="str">
        <f ca="1">'Solic. Contrato'!Z189</f>
        <v/>
      </c>
      <c r="W192" s="386" t="str">
        <f ca="1">'Solic. Contrato'!AA189</f>
        <v/>
      </c>
      <c r="X192" s="386" t="str">
        <f ca="1">'Solic. Contrato'!AB189</f>
        <v/>
      </c>
      <c r="Y192" s="386" t="str">
        <f ca="1">'Solic. Contrato'!AC189</f>
        <v/>
      </c>
      <c r="Z192" s="386" t="str">
        <f ca="1">'Solic. Contrato'!AD189</f>
        <v/>
      </c>
      <c r="AA192" s="386" t="str">
        <f ca="1">'Solic. Contrato'!AE189</f>
        <v/>
      </c>
      <c r="AB192" s="386" t="str">
        <f ca="1">'Solic. Contrato'!AF189</f>
        <v/>
      </c>
      <c r="AC192" s="386" t="str">
        <f ca="1">'Solic. Contrato'!AG189</f>
        <v/>
      </c>
      <c r="AD192" s="386" t="str">
        <f ca="1">'Solic. Contrato'!AH189</f>
        <v/>
      </c>
      <c r="AE192" s="386" t="str">
        <f ca="1">'Solic. Contrato'!AI189</f>
        <v/>
      </c>
      <c r="AF192" s="386" t="str">
        <f ca="1">'Solic. Contrato'!AJ189</f>
        <v/>
      </c>
      <c r="AG192" s="386" t="str">
        <f ca="1">'Solic. Contrato'!AK189</f>
        <v/>
      </c>
      <c r="AH192" s="317"/>
      <c r="AI192" s="318"/>
      <c r="AJ192" s="318"/>
      <c r="AK192" s="318"/>
      <c r="AL192" s="318"/>
      <c r="AM192"/>
      <c r="AN192"/>
      <c r="AO192"/>
      <c r="AP192"/>
      <c r="AQ192"/>
      <c r="AR192"/>
    </row>
    <row r="193" spans="1:44" ht="13.15" customHeight="1">
      <c r="A193" s="317"/>
      <c r="B193" s="380" t="str">
        <f ca="1">'Solic. Contrato'!B190</f>
        <v/>
      </c>
      <c r="C193" s="317" t="str">
        <f ca="1">'Solic. Contrato'!C190</f>
        <v/>
      </c>
      <c r="D193" s="891"/>
      <c r="E193" s="896"/>
      <c r="F193" s="929"/>
      <c r="G193" s="897"/>
      <c r="H193" s="388"/>
      <c r="I193" s="906"/>
      <c r="J193" s="935"/>
      <c r="K193" s="932"/>
      <c r="L193" s="915"/>
      <c r="M193" s="267" t="s">
        <v>91</v>
      </c>
      <c r="N193" s="389">
        <f ca="1">'Solic. Contrato'!R190</f>
        <v>0</v>
      </c>
      <c r="O193" s="389">
        <f ca="1">'Solic. Contrato'!S190</f>
        <v>0</v>
      </c>
      <c r="P193" s="389">
        <f ca="1">'Solic. Contrato'!T190</f>
        <v>0</v>
      </c>
      <c r="Q193" s="390">
        <f ca="1">'Solic. Contrato'!U190</f>
        <v>0</v>
      </c>
      <c r="R193" s="389">
        <f ca="1">'Solic. Contrato'!V190</f>
        <v>0</v>
      </c>
      <c r="S193" s="389">
        <f ca="1">'Solic. Contrato'!W190</f>
        <v>0</v>
      </c>
      <c r="T193" s="389">
        <f ca="1">'Solic. Contrato'!X190</f>
        <v>0</v>
      </c>
      <c r="U193" s="389">
        <f ca="1">'Solic. Contrato'!Y190</f>
        <v>0</v>
      </c>
      <c r="V193" s="389">
        <f ca="1">'Solic. Contrato'!Z190</f>
        <v>0</v>
      </c>
      <c r="W193" s="389">
        <f ca="1">'Solic. Contrato'!AA190</f>
        <v>0</v>
      </c>
      <c r="X193" s="389">
        <f ca="1">'Solic. Contrato'!AB190</f>
        <v>0</v>
      </c>
      <c r="Y193" s="389">
        <f ca="1">'Solic. Contrato'!AC190</f>
        <v>0</v>
      </c>
      <c r="Z193" s="389">
        <f ca="1">'Solic. Contrato'!AD190</f>
        <v>0</v>
      </c>
      <c r="AA193" s="389">
        <f ca="1">'Solic. Contrato'!AE190</f>
        <v>0</v>
      </c>
      <c r="AB193" s="389">
        <f ca="1">'Solic. Contrato'!AF190</f>
        <v>0</v>
      </c>
      <c r="AC193" s="389">
        <f ca="1">'Solic. Contrato'!AG190</f>
        <v>0</v>
      </c>
      <c r="AD193" s="389">
        <f ca="1">'Solic. Contrato'!AH190</f>
        <v>0</v>
      </c>
      <c r="AE193" s="389">
        <f ca="1">'Solic. Contrato'!AI190</f>
        <v>0</v>
      </c>
      <c r="AF193" s="389">
        <f ca="1">'Solic. Contrato'!AJ190</f>
        <v>0</v>
      </c>
      <c r="AG193" s="389">
        <f ca="1">'Solic. Contrato'!AK190</f>
        <v>0</v>
      </c>
      <c r="AH193" s="317"/>
      <c r="AI193" s="318"/>
      <c r="AJ193" s="318"/>
      <c r="AK193" s="318"/>
      <c r="AL193" s="318"/>
      <c r="AM193"/>
      <c r="AN193"/>
      <c r="AO193"/>
      <c r="AP193"/>
      <c r="AQ193"/>
      <c r="AR193"/>
    </row>
    <row r="194" spans="1:44" ht="13.15" customHeight="1">
      <c r="A194" s="317"/>
      <c r="B194" s="380"/>
      <c r="C194" s="317"/>
      <c r="D194" s="889" t="str">
        <f ca="1">'Solic. Contrato'!G191</f>
        <v/>
      </c>
      <c r="E194" s="892" t="str">
        <f ca="1">'Solic. Contrato'!H191</f>
        <v/>
      </c>
      <c r="F194" s="927"/>
      <c r="G194" s="893"/>
      <c r="H194" s="381">
        <f>'Solic. Contrato'!J191</f>
        <v>0</v>
      </c>
      <c r="I194" s="904" t="str">
        <f ca="1">'Solic. Contrato'!M191</f>
        <v/>
      </c>
      <c r="J194" s="933">
        <f ca="1">'Solic. Contrato'!N191</f>
        <v>0</v>
      </c>
      <c r="K194" s="930">
        <f ca="1">'Solic. Contrato'!O191</f>
        <v>0</v>
      </c>
      <c r="L194" s="913">
        <f t="shared" ref="L194" ca="1" si="73">J194*K194</f>
        <v>0</v>
      </c>
      <c r="M194" s="262" t="s">
        <v>89</v>
      </c>
      <c r="N194" s="382" t="str">
        <f ca="1">'Solic. Contrato'!R191</f>
        <v/>
      </c>
      <c r="O194" s="383" t="str">
        <f ca="1">'Solic. Contrato'!S191</f>
        <v/>
      </c>
      <c r="P194" s="383" t="str">
        <f ca="1">'Solic. Contrato'!T191</f>
        <v/>
      </c>
      <c r="Q194" s="384" t="str">
        <f ca="1">'Solic. Contrato'!U191</f>
        <v/>
      </c>
      <c r="R194" s="383" t="str">
        <f ca="1">'Solic. Contrato'!V191</f>
        <v/>
      </c>
      <c r="S194" s="383" t="str">
        <f ca="1">'Solic. Contrato'!W191</f>
        <v/>
      </c>
      <c r="T194" s="383" t="str">
        <f ca="1">'Solic. Contrato'!X191</f>
        <v/>
      </c>
      <c r="U194" s="383" t="str">
        <f ca="1">'Solic. Contrato'!Y191</f>
        <v/>
      </c>
      <c r="V194" s="383" t="str">
        <f ca="1">'Solic. Contrato'!Z191</f>
        <v/>
      </c>
      <c r="W194" s="383" t="str">
        <f ca="1">'Solic. Contrato'!AA191</f>
        <v/>
      </c>
      <c r="X194" s="383" t="str">
        <f ca="1">'Solic. Contrato'!AB191</f>
        <v/>
      </c>
      <c r="Y194" s="383" t="str">
        <f ca="1">'Solic. Contrato'!AC191</f>
        <v/>
      </c>
      <c r="Z194" s="383" t="str">
        <f ca="1">'Solic. Contrato'!AD191</f>
        <v/>
      </c>
      <c r="AA194" s="383" t="str">
        <f ca="1">'Solic. Contrato'!AE191</f>
        <v/>
      </c>
      <c r="AB194" s="383" t="str">
        <f ca="1">'Solic. Contrato'!AF191</f>
        <v/>
      </c>
      <c r="AC194" s="383" t="str">
        <f ca="1">'Solic. Contrato'!AG191</f>
        <v/>
      </c>
      <c r="AD194" s="383" t="str">
        <f ca="1">'Solic. Contrato'!AH191</f>
        <v/>
      </c>
      <c r="AE194" s="383" t="str">
        <f ca="1">'Solic. Contrato'!AI191</f>
        <v/>
      </c>
      <c r="AF194" s="383" t="str">
        <f ca="1">'Solic. Contrato'!AJ191</f>
        <v/>
      </c>
      <c r="AG194" s="383" t="str">
        <f ca="1">'Solic. Contrato'!AK191</f>
        <v/>
      </c>
      <c r="AH194" s="317"/>
      <c r="AI194" s="318"/>
      <c r="AJ194" s="318"/>
      <c r="AK194" s="318"/>
      <c r="AL194" s="318"/>
      <c r="AM194"/>
      <c r="AN194"/>
      <c r="AO194"/>
      <c r="AP194"/>
      <c r="AQ194"/>
      <c r="AR194"/>
    </row>
    <row r="195" spans="1:44" ht="13.15" customHeight="1">
      <c r="A195" s="317"/>
      <c r="B195" s="380">
        <f ca="1">'Solic. Contrato'!B192</f>
        <v>0</v>
      </c>
      <c r="C195" s="317"/>
      <c r="D195" s="890"/>
      <c r="E195" s="894"/>
      <c r="F195" s="928"/>
      <c r="G195" s="895"/>
      <c r="H195" s="385"/>
      <c r="I195" s="905"/>
      <c r="J195" s="934"/>
      <c r="K195" s="931"/>
      <c r="L195" s="914"/>
      <c r="M195" s="265" t="s">
        <v>90</v>
      </c>
      <c r="N195" s="386" t="str">
        <f ca="1">'Solic. Contrato'!R192</f>
        <v/>
      </c>
      <c r="O195" s="386" t="str">
        <f ca="1">'Solic. Contrato'!S192</f>
        <v/>
      </c>
      <c r="P195" s="386" t="str">
        <f ca="1">'Solic. Contrato'!T192</f>
        <v/>
      </c>
      <c r="Q195" s="387" t="str">
        <f ca="1">'Solic. Contrato'!U192</f>
        <v/>
      </c>
      <c r="R195" s="386" t="str">
        <f ca="1">'Solic. Contrato'!V192</f>
        <v/>
      </c>
      <c r="S195" s="386" t="str">
        <f ca="1">'Solic. Contrato'!W192</f>
        <v/>
      </c>
      <c r="T195" s="386" t="str">
        <f ca="1">'Solic. Contrato'!X192</f>
        <v/>
      </c>
      <c r="U195" s="386" t="str">
        <f ca="1">'Solic. Contrato'!Y192</f>
        <v/>
      </c>
      <c r="V195" s="386" t="str">
        <f ca="1">'Solic. Contrato'!Z192</f>
        <v/>
      </c>
      <c r="W195" s="386" t="str">
        <f ca="1">'Solic. Contrato'!AA192</f>
        <v/>
      </c>
      <c r="X195" s="386" t="str">
        <f ca="1">'Solic. Contrato'!AB192</f>
        <v/>
      </c>
      <c r="Y195" s="386" t="str">
        <f ca="1">'Solic. Contrato'!AC192</f>
        <v/>
      </c>
      <c r="Z195" s="386" t="str">
        <f ca="1">'Solic. Contrato'!AD192</f>
        <v/>
      </c>
      <c r="AA195" s="386" t="str">
        <f ca="1">'Solic. Contrato'!AE192</f>
        <v/>
      </c>
      <c r="AB195" s="386" t="str">
        <f ca="1">'Solic. Contrato'!AF192</f>
        <v/>
      </c>
      <c r="AC195" s="386" t="str">
        <f ca="1">'Solic. Contrato'!AG192</f>
        <v/>
      </c>
      <c r="AD195" s="386" t="str">
        <f ca="1">'Solic. Contrato'!AH192</f>
        <v/>
      </c>
      <c r="AE195" s="386" t="str">
        <f ca="1">'Solic. Contrato'!AI192</f>
        <v/>
      </c>
      <c r="AF195" s="386" t="str">
        <f ca="1">'Solic. Contrato'!AJ192</f>
        <v/>
      </c>
      <c r="AG195" s="386" t="str">
        <f ca="1">'Solic. Contrato'!AK192</f>
        <v/>
      </c>
      <c r="AH195" s="317"/>
      <c r="AI195" s="318"/>
      <c r="AJ195" s="318"/>
      <c r="AK195" s="318"/>
      <c r="AL195" s="318"/>
      <c r="AM195"/>
      <c r="AN195"/>
      <c r="AO195"/>
      <c r="AP195"/>
      <c r="AQ195"/>
      <c r="AR195"/>
    </row>
    <row r="196" spans="1:44" ht="13.15" customHeight="1">
      <c r="A196" s="317"/>
      <c r="B196" s="380" t="str">
        <f ca="1">'Solic. Contrato'!B193</f>
        <v/>
      </c>
      <c r="C196" s="317" t="str">
        <f ca="1">'Solic. Contrato'!C193</f>
        <v/>
      </c>
      <c r="D196" s="891"/>
      <c r="E196" s="896"/>
      <c r="F196" s="929"/>
      <c r="G196" s="897"/>
      <c r="H196" s="388"/>
      <c r="I196" s="906"/>
      <c r="J196" s="935"/>
      <c r="K196" s="932"/>
      <c r="L196" s="915"/>
      <c r="M196" s="267" t="s">
        <v>91</v>
      </c>
      <c r="N196" s="389">
        <f ca="1">'Solic. Contrato'!R193</f>
        <v>0</v>
      </c>
      <c r="O196" s="389">
        <f ca="1">'Solic. Contrato'!S193</f>
        <v>0</v>
      </c>
      <c r="P196" s="389">
        <f ca="1">'Solic. Contrato'!T193</f>
        <v>0</v>
      </c>
      <c r="Q196" s="390">
        <f ca="1">'Solic. Contrato'!U193</f>
        <v>0</v>
      </c>
      <c r="R196" s="389">
        <f ca="1">'Solic. Contrato'!V193</f>
        <v>0</v>
      </c>
      <c r="S196" s="389">
        <f ca="1">'Solic. Contrato'!W193</f>
        <v>0</v>
      </c>
      <c r="T196" s="389">
        <f ca="1">'Solic. Contrato'!X193</f>
        <v>0</v>
      </c>
      <c r="U196" s="389">
        <f ca="1">'Solic. Contrato'!Y193</f>
        <v>0</v>
      </c>
      <c r="V196" s="389">
        <f ca="1">'Solic. Contrato'!Z193</f>
        <v>0</v>
      </c>
      <c r="W196" s="389">
        <f ca="1">'Solic. Contrato'!AA193</f>
        <v>0</v>
      </c>
      <c r="X196" s="389">
        <f ca="1">'Solic. Contrato'!AB193</f>
        <v>0</v>
      </c>
      <c r="Y196" s="389">
        <f ca="1">'Solic. Contrato'!AC193</f>
        <v>0</v>
      </c>
      <c r="Z196" s="389">
        <f ca="1">'Solic. Contrato'!AD193</f>
        <v>0</v>
      </c>
      <c r="AA196" s="389">
        <f ca="1">'Solic. Contrato'!AE193</f>
        <v>0</v>
      </c>
      <c r="AB196" s="389">
        <f ca="1">'Solic. Contrato'!AF193</f>
        <v>0</v>
      </c>
      <c r="AC196" s="389">
        <f ca="1">'Solic. Contrato'!AG193</f>
        <v>0</v>
      </c>
      <c r="AD196" s="389">
        <f ca="1">'Solic. Contrato'!AH193</f>
        <v>0</v>
      </c>
      <c r="AE196" s="389">
        <f ca="1">'Solic. Contrato'!AI193</f>
        <v>0</v>
      </c>
      <c r="AF196" s="389">
        <f ca="1">'Solic. Contrato'!AJ193</f>
        <v>0</v>
      </c>
      <c r="AG196" s="389">
        <f ca="1">'Solic. Contrato'!AK193</f>
        <v>0</v>
      </c>
      <c r="AH196" s="317"/>
      <c r="AI196" s="318"/>
      <c r="AJ196" s="318"/>
      <c r="AK196" s="318"/>
      <c r="AL196" s="318"/>
      <c r="AM196"/>
      <c r="AN196"/>
      <c r="AO196"/>
      <c r="AP196"/>
      <c r="AQ196"/>
      <c r="AR196"/>
    </row>
    <row r="197" spans="1:44" ht="13.15" customHeight="1">
      <c r="A197" s="317"/>
      <c r="B197" s="380"/>
      <c r="C197" s="317"/>
      <c r="D197" s="889" t="str">
        <f ca="1">'Solic. Contrato'!G194</f>
        <v/>
      </c>
      <c r="E197" s="892" t="str">
        <f ca="1">'Solic. Contrato'!H194</f>
        <v/>
      </c>
      <c r="F197" s="927"/>
      <c r="G197" s="893"/>
      <c r="H197" s="381">
        <f>'Solic. Contrato'!J194</f>
        <v>0</v>
      </c>
      <c r="I197" s="904" t="str">
        <f ca="1">'Solic. Contrato'!M194</f>
        <v/>
      </c>
      <c r="J197" s="933">
        <f ca="1">'Solic. Contrato'!N194</f>
        <v>0</v>
      </c>
      <c r="K197" s="930">
        <f ca="1">'Solic. Contrato'!O194</f>
        <v>0</v>
      </c>
      <c r="L197" s="913">
        <f t="shared" ref="L197" ca="1" si="74">J197*K197</f>
        <v>0</v>
      </c>
      <c r="M197" s="262" t="s">
        <v>89</v>
      </c>
      <c r="N197" s="382" t="str">
        <f ca="1">'Solic. Contrato'!R194</f>
        <v/>
      </c>
      <c r="O197" s="383" t="str">
        <f ca="1">'Solic. Contrato'!S194</f>
        <v/>
      </c>
      <c r="P197" s="383" t="str">
        <f ca="1">'Solic. Contrato'!T194</f>
        <v/>
      </c>
      <c r="Q197" s="384" t="str">
        <f ca="1">'Solic. Contrato'!U194</f>
        <v/>
      </c>
      <c r="R197" s="383" t="str">
        <f ca="1">'Solic. Contrato'!V194</f>
        <v/>
      </c>
      <c r="S197" s="383" t="str">
        <f ca="1">'Solic. Contrato'!W194</f>
        <v/>
      </c>
      <c r="T197" s="383" t="str">
        <f ca="1">'Solic. Contrato'!X194</f>
        <v/>
      </c>
      <c r="U197" s="383" t="str">
        <f ca="1">'Solic. Contrato'!Y194</f>
        <v/>
      </c>
      <c r="V197" s="383" t="str">
        <f ca="1">'Solic. Contrato'!Z194</f>
        <v/>
      </c>
      <c r="W197" s="383" t="str">
        <f ca="1">'Solic. Contrato'!AA194</f>
        <v/>
      </c>
      <c r="X197" s="383" t="str">
        <f ca="1">'Solic. Contrato'!AB194</f>
        <v/>
      </c>
      <c r="Y197" s="383" t="str">
        <f ca="1">'Solic. Contrato'!AC194</f>
        <v/>
      </c>
      <c r="Z197" s="383" t="str">
        <f ca="1">'Solic. Contrato'!AD194</f>
        <v/>
      </c>
      <c r="AA197" s="383" t="str">
        <f ca="1">'Solic. Contrato'!AE194</f>
        <v/>
      </c>
      <c r="AB197" s="383" t="str">
        <f ca="1">'Solic. Contrato'!AF194</f>
        <v/>
      </c>
      <c r="AC197" s="383" t="str">
        <f ca="1">'Solic. Contrato'!AG194</f>
        <v/>
      </c>
      <c r="AD197" s="383" t="str">
        <f ca="1">'Solic. Contrato'!AH194</f>
        <v/>
      </c>
      <c r="AE197" s="383" t="str">
        <f ca="1">'Solic. Contrato'!AI194</f>
        <v/>
      </c>
      <c r="AF197" s="383" t="str">
        <f ca="1">'Solic. Contrato'!AJ194</f>
        <v/>
      </c>
      <c r="AG197" s="383" t="str">
        <f ca="1">'Solic. Contrato'!AK194</f>
        <v/>
      </c>
      <c r="AH197" s="317"/>
      <c r="AI197" s="318"/>
      <c r="AJ197" s="318"/>
      <c r="AK197" s="318"/>
      <c r="AL197" s="318"/>
      <c r="AM197"/>
      <c r="AN197"/>
      <c r="AO197"/>
      <c r="AP197"/>
      <c r="AQ197"/>
      <c r="AR197"/>
    </row>
    <row r="198" spans="1:44" ht="13.15" customHeight="1">
      <c r="A198" s="317"/>
      <c r="B198" s="380">
        <f ca="1">'Solic. Contrato'!B195</f>
        <v>0</v>
      </c>
      <c r="C198" s="317"/>
      <c r="D198" s="890"/>
      <c r="E198" s="894"/>
      <c r="F198" s="928"/>
      <c r="G198" s="895"/>
      <c r="H198" s="385"/>
      <c r="I198" s="905"/>
      <c r="J198" s="934"/>
      <c r="K198" s="931"/>
      <c r="L198" s="914"/>
      <c r="M198" s="265" t="s">
        <v>90</v>
      </c>
      <c r="N198" s="386" t="str">
        <f ca="1">'Solic. Contrato'!R195</f>
        <v/>
      </c>
      <c r="O198" s="386" t="str">
        <f ca="1">'Solic. Contrato'!S195</f>
        <v/>
      </c>
      <c r="P198" s="386" t="str">
        <f ca="1">'Solic. Contrato'!T195</f>
        <v/>
      </c>
      <c r="Q198" s="387" t="str">
        <f ca="1">'Solic. Contrato'!U195</f>
        <v/>
      </c>
      <c r="R198" s="386" t="str">
        <f ca="1">'Solic. Contrato'!V195</f>
        <v/>
      </c>
      <c r="S198" s="386" t="str">
        <f ca="1">'Solic. Contrato'!W195</f>
        <v/>
      </c>
      <c r="T198" s="386" t="str">
        <f ca="1">'Solic. Contrato'!X195</f>
        <v/>
      </c>
      <c r="U198" s="386" t="str">
        <f ca="1">'Solic. Contrato'!Y195</f>
        <v/>
      </c>
      <c r="V198" s="386" t="str">
        <f ca="1">'Solic. Contrato'!Z195</f>
        <v/>
      </c>
      <c r="W198" s="386" t="str">
        <f ca="1">'Solic. Contrato'!AA195</f>
        <v/>
      </c>
      <c r="X198" s="386" t="str">
        <f ca="1">'Solic. Contrato'!AB195</f>
        <v/>
      </c>
      <c r="Y198" s="386" t="str">
        <f ca="1">'Solic. Contrato'!AC195</f>
        <v/>
      </c>
      <c r="Z198" s="386" t="str">
        <f ca="1">'Solic. Contrato'!AD195</f>
        <v/>
      </c>
      <c r="AA198" s="386" t="str">
        <f ca="1">'Solic. Contrato'!AE195</f>
        <v/>
      </c>
      <c r="AB198" s="386" t="str">
        <f ca="1">'Solic. Contrato'!AF195</f>
        <v/>
      </c>
      <c r="AC198" s="386" t="str">
        <f ca="1">'Solic. Contrato'!AG195</f>
        <v/>
      </c>
      <c r="AD198" s="386" t="str">
        <f ca="1">'Solic. Contrato'!AH195</f>
        <v/>
      </c>
      <c r="AE198" s="386" t="str">
        <f ca="1">'Solic. Contrato'!AI195</f>
        <v/>
      </c>
      <c r="AF198" s="386" t="str">
        <f ca="1">'Solic. Contrato'!AJ195</f>
        <v/>
      </c>
      <c r="AG198" s="386" t="str">
        <f ca="1">'Solic. Contrato'!AK195</f>
        <v/>
      </c>
      <c r="AH198" s="317"/>
      <c r="AI198" s="318"/>
      <c r="AJ198" s="318"/>
      <c r="AK198" s="318"/>
      <c r="AL198" s="318"/>
      <c r="AM198"/>
      <c r="AN198"/>
      <c r="AO198"/>
      <c r="AP198"/>
      <c r="AQ198"/>
      <c r="AR198"/>
    </row>
    <row r="199" spans="1:44" ht="13.15" customHeight="1">
      <c r="A199" s="317"/>
      <c r="B199" s="380" t="str">
        <f ca="1">'Solic. Contrato'!B196</f>
        <v/>
      </c>
      <c r="C199" s="317" t="str">
        <f ca="1">'Solic. Contrato'!C196</f>
        <v/>
      </c>
      <c r="D199" s="891"/>
      <c r="E199" s="896"/>
      <c r="F199" s="929"/>
      <c r="G199" s="897"/>
      <c r="H199" s="388"/>
      <c r="I199" s="906"/>
      <c r="J199" s="935"/>
      <c r="K199" s="932"/>
      <c r="L199" s="915"/>
      <c r="M199" s="267" t="s">
        <v>91</v>
      </c>
      <c r="N199" s="389">
        <f ca="1">'Solic. Contrato'!R196</f>
        <v>0</v>
      </c>
      <c r="O199" s="389">
        <f ca="1">'Solic. Contrato'!S196</f>
        <v>0</v>
      </c>
      <c r="P199" s="389">
        <f ca="1">'Solic. Contrato'!T196</f>
        <v>0</v>
      </c>
      <c r="Q199" s="390">
        <f ca="1">'Solic. Contrato'!U196</f>
        <v>0</v>
      </c>
      <c r="R199" s="389">
        <f ca="1">'Solic. Contrato'!V196</f>
        <v>0</v>
      </c>
      <c r="S199" s="389">
        <f ca="1">'Solic. Contrato'!W196</f>
        <v>0</v>
      </c>
      <c r="T199" s="389">
        <f ca="1">'Solic. Contrato'!X196</f>
        <v>0</v>
      </c>
      <c r="U199" s="389">
        <f ca="1">'Solic. Contrato'!Y196</f>
        <v>0</v>
      </c>
      <c r="V199" s="389">
        <f ca="1">'Solic. Contrato'!Z196</f>
        <v>0</v>
      </c>
      <c r="W199" s="389">
        <f ca="1">'Solic. Contrato'!AA196</f>
        <v>0</v>
      </c>
      <c r="X199" s="389">
        <f ca="1">'Solic. Contrato'!AB196</f>
        <v>0</v>
      </c>
      <c r="Y199" s="389">
        <f ca="1">'Solic. Contrato'!AC196</f>
        <v>0</v>
      </c>
      <c r="Z199" s="389">
        <f ca="1">'Solic. Contrato'!AD196</f>
        <v>0</v>
      </c>
      <c r="AA199" s="389">
        <f ca="1">'Solic. Contrato'!AE196</f>
        <v>0</v>
      </c>
      <c r="AB199" s="389">
        <f ca="1">'Solic. Contrato'!AF196</f>
        <v>0</v>
      </c>
      <c r="AC199" s="389">
        <f ca="1">'Solic. Contrato'!AG196</f>
        <v>0</v>
      </c>
      <c r="AD199" s="389">
        <f ca="1">'Solic. Contrato'!AH196</f>
        <v>0</v>
      </c>
      <c r="AE199" s="389">
        <f ca="1">'Solic. Contrato'!AI196</f>
        <v>0</v>
      </c>
      <c r="AF199" s="389">
        <f ca="1">'Solic. Contrato'!AJ196</f>
        <v>0</v>
      </c>
      <c r="AG199" s="389">
        <f ca="1">'Solic. Contrato'!AK196</f>
        <v>0</v>
      </c>
      <c r="AH199" s="317"/>
      <c r="AI199" s="318"/>
      <c r="AJ199" s="318"/>
      <c r="AK199" s="318"/>
      <c r="AL199" s="318"/>
      <c r="AM199"/>
      <c r="AN199"/>
      <c r="AO199"/>
      <c r="AP199"/>
      <c r="AQ199"/>
      <c r="AR199"/>
    </row>
    <row r="200" spans="1:44" ht="13.15" customHeight="1">
      <c r="A200" s="317"/>
      <c r="B200" s="380"/>
      <c r="C200" s="317"/>
      <c r="D200" s="889" t="str">
        <f ca="1">'Solic. Contrato'!G197</f>
        <v/>
      </c>
      <c r="E200" s="892" t="str">
        <f ca="1">'Solic. Contrato'!H197</f>
        <v/>
      </c>
      <c r="F200" s="927"/>
      <c r="G200" s="893"/>
      <c r="H200" s="381">
        <f>'Solic. Contrato'!J197</f>
        <v>0</v>
      </c>
      <c r="I200" s="904" t="str">
        <f ca="1">'Solic. Contrato'!M197</f>
        <v/>
      </c>
      <c r="J200" s="933">
        <f ca="1">'Solic. Contrato'!N197</f>
        <v>0</v>
      </c>
      <c r="K200" s="930">
        <f ca="1">'Solic. Contrato'!O197</f>
        <v>0</v>
      </c>
      <c r="L200" s="913">
        <f t="shared" ref="L200" ca="1" si="75">J200*K200</f>
        <v>0</v>
      </c>
      <c r="M200" s="262" t="s">
        <v>89</v>
      </c>
      <c r="N200" s="382" t="str">
        <f ca="1">'Solic. Contrato'!R197</f>
        <v/>
      </c>
      <c r="O200" s="383" t="str">
        <f ca="1">'Solic. Contrato'!S197</f>
        <v/>
      </c>
      <c r="P200" s="383" t="str">
        <f ca="1">'Solic. Contrato'!T197</f>
        <v/>
      </c>
      <c r="Q200" s="384" t="str">
        <f ca="1">'Solic. Contrato'!U197</f>
        <v/>
      </c>
      <c r="R200" s="383" t="str">
        <f ca="1">'Solic. Contrato'!V197</f>
        <v/>
      </c>
      <c r="S200" s="383" t="str">
        <f ca="1">'Solic. Contrato'!W197</f>
        <v/>
      </c>
      <c r="T200" s="383" t="str">
        <f ca="1">'Solic. Contrato'!X197</f>
        <v/>
      </c>
      <c r="U200" s="383" t="str">
        <f ca="1">'Solic. Contrato'!Y197</f>
        <v/>
      </c>
      <c r="V200" s="383" t="str">
        <f ca="1">'Solic. Contrato'!Z197</f>
        <v/>
      </c>
      <c r="W200" s="383" t="str">
        <f ca="1">'Solic. Contrato'!AA197</f>
        <v/>
      </c>
      <c r="X200" s="383" t="str">
        <f ca="1">'Solic. Contrato'!AB197</f>
        <v/>
      </c>
      <c r="Y200" s="383" t="str">
        <f ca="1">'Solic. Contrato'!AC197</f>
        <v/>
      </c>
      <c r="Z200" s="383" t="str">
        <f ca="1">'Solic. Contrato'!AD197</f>
        <v/>
      </c>
      <c r="AA200" s="383" t="str">
        <f ca="1">'Solic. Contrato'!AE197</f>
        <v/>
      </c>
      <c r="AB200" s="383" t="str">
        <f ca="1">'Solic. Contrato'!AF197</f>
        <v/>
      </c>
      <c r="AC200" s="383" t="str">
        <f ca="1">'Solic. Contrato'!AG197</f>
        <v/>
      </c>
      <c r="AD200" s="383" t="str">
        <f ca="1">'Solic. Contrato'!AH197</f>
        <v/>
      </c>
      <c r="AE200" s="383" t="str">
        <f ca="1">'Solic. Contrato'!AI197</f>
        <v/>
      </c>
      <c r="AF200" s="383" t="str">
        <f ca="1">'Solic. Contrato'!AJ197</f>
        <v/>
      </c>
      <c r="AG200" s="383" t="str">
        <f ca="1">'Solic. Contrato'!AK197</f>
        <v/>
      </c>
      <c r="AH200" s="317"/>
      <c r="AI200" s="318"/>
      <c r="AJ200" s="318"/>
      <c r="AK200" s="318"/>
      <c r="AL200" s="318"/>
      <c r="AM200"/>
      <c r="AN200"/>
      <c r="AO200"/>
      <c r="AP200"/>
      <c r="AQ200"/>
      <c r="AR200"/>
    </row>
    <row r="201" spans="1:44" ht="13.15" customHeight="1">
      <c r="A201" s="317"/>
      <c r="B201" s="380">
        <f ca="1">'Solic. Contrato'!B198</f>
        <v>0</v>
      </c>
      <c r="C201" s="317"/>
      <c r="D201" s="890"/>
      <c r="E201" s="894"/>
      <c r="F201" s="928"/>
      <c r="G201" s="895"/>
      <c r="H201" s="385"/>
      <c r="I201" s="905"/>
      <c r="J201" s="934"/>
      <c r="K201" s="931"/>
      <c r="L201" s="914"/>
      <c r="M201" s="265" t="s">
        <v>90</v>
      </c>
      <c r="N201" s="386" t="str">
        <f ca="1">'Solic. Contrato'!R198</f>
        <v/>
      </c>
      <c r="O201" s="386" t="str">
        <f ca="1">'Solic. Contrato'!S198</f>
        <v/>
      </c>
      <c r="P201" s="386" t="str">
        <f ca="1">'Solic. Contrato'!T198</f>
        <v/>
      </c>
      <c r="Q201" s="387" t="str">
        <f ca="1">'Solic. Contrato'!U198</f>
        <v/>
      </c>
      <c r="R201" s="386" t="str">
        <f ca="1">'Solic. Contrato'!V198</f>
        <v/>
      </c>
      <c r="S201" s="386" t="str">
        <f ca="1">'Solic. Contrato'!W198</f>
        <v/>
      </c>
      <c r="T201" s="386" t="str">
        <f ca="1">'Solic. Contrato'!X198</f>
        <v/>
      </c>
      <c r="U201" s="386" t="str">
        <f ca="1">'Solic. Contrato'!Y198</f>
        <v/>
      </c>
      <c r="V201" s="386" t="str">
        <f ca="1">'Solic. Contrato'!Z198</f>
        <v/>
      </c>
      <c r="W201" s="386" t="str">
        <f ca="1">'Solic. Contrato'!AA198</f>
        <v/>
      </c>
      <c r="X201" s="386" t="str">
        <f ca="1">'Solic. Contrato'!AB198</f>
        <v/>
      </c>
      <c r="Y201" s="386" t="str">
        <f ca="1">'Solic. Contrato'!AC198</f>
        <v/>
      </c>
      <c r="Z201" s="386" t="str">
        <f ca="1">'Solic. Contrato'!AD198</f>
        <v/>
      </c>
      <c r="AA201" s="386" t="str">
        <f ca="1">'Solic. Contrato'!AE198</f>
        <v/>
      </c>
      <c r="AB201" s="386" t="str">
        <f ca="1">'Solic. Contrato'!AF198</f>
        <v/>
      </c>
      <c r="AC201" s="386" t="str">
        <f ca="1">'Solic. Contrato'!AG198</f>
        <v/>
      </c>
      <c r="AD201" s="386" t="str">
        <f ca="1">'Solic. Contrato'!AH198</f>
        <v/>
      </c>
      <c r="AE201" s="386" t="str">
        <f ca="1">'Solic. Contrato'!AI198</f>
        <v/>
      </c>
      <c r="AF201" s="386" t="str">
        <f ca="1">'Solic. Contrato'!AJ198</f>
        <v/>
      </c>
      <c r="AG201" s="386" t="str">
        <f ca="1">'Solic. Contrato'!AK198</f>
        <v/>
      </c>
      <c r="AH201" s="317"/>
      <c r="AI201" s="318"/>
      <c r="AJ201" s="318"/>
      <c r="AK201" s="318"/>
      <c r="AL201" s="318"/>
      <c r="AM201"/>
      <c r="AN201"/>
      <c r="AO201"/>
      <c r="AP201"/>
      <c r="AQ201"/>
      <c r="AR201"/>
    </row>
    <row r="202" spans="1:44" ht="13.15" customHeight="1">
      <c r="A202" s="317"/>
      <c r="B202" s="380" t="str">
        <f ca="1">'Solic. Contrato'!B199</f>
        <v/>
      </c>
      <c r="C202" s="317" t="str">
        <f ca="1">'Solic. Contrato'!C199</f>
        <v/>
      </c>
      <c r="D202" s="891"/>
      <c r="E202" s="896"/>
      <c r="F202" s="929"/>
      <c r="G202" s="897"/>
      <c r="H202" s="388"/>
      <c r="I202" s="906"/>
      <c r="J202" s="935"/>
      <c r="K202" s="932"/>
      <c r="L202" s="915"/>
      <c r="M202" s="267" t="s">
        <v>91</v>
      </c>
      <c r="N202" s="389">
        <f ca="1">'Solic. Contrato'!R199</f>
        <v>0</v>
      </c>
      <c r="O202" s="389">
        <f ca="1">'Solic. Contrato'!S199</f>
        <v>0</v>
      </c>
      <c r="P202" s="389">
        <f ca="1">'Solic. Contrato'!T199</f>
        <v>0</v>
      </c>
      <c r="Q202" s="390">
        <f ca="1">'Solic. Contrato'!U199</f>
        <v>0</v>
      </c>
      <c r="R202" s="389">
        <f ca="1">'Solic. Contrato'!V199</f>
        <v>0</v>
      </c>
      <c r="S202" s="389">
        <f ca="1">'Solic. Contrato'!W199</f>
        <v>0</v>
      </c>
      <c r="T202" s="389">
        <f ca="1">'Solic. Contrato'!X199</f>
        <v>0</v>
      </c>
      <c r="U202" s="389">
        <f ca="1">'Solic. Contrato'!Y199</f>
        <v>0</v>
      </c>
      <c r="V202" s="389">
        <f ca="1">'Solic. Contrato'!Z199</f>
        <v>0</v>
      </c>
      <c r="W202" s="389">
        <f ca="1">'Solic. Contrato'!AA199</f>
        <v>0</v>
      </c>
      <c r="X202" s="389">
        <f ca="1">'Solic. Contrato'!AB199</f>
        <v>0</v>
      </c>
      <c r="Y202" s="389">
        <f ca="1">'Solic. Contrato'!AC199</f>
        <v>0</v>
      </c>
      <c r="Z202" s="389">
        <f ca="1">'Solic. Contrato'!AD199</f>
        <v>0</v>
      </c>
      <c r="AA202" s="389">
        <f ca="1">'Solic. Contrato'!AE199</f>
        <v>0</v>
      </c>
      <c r="AB202" s="389">
        <f ca="1">'Solic. Contrato'!AF199</f>
        <v>0</v>
      </c>
      <c r="AC202" s="389">
        <f ca="1">'Solic. Contrato'!AG199</f>
        <v>0</v>
      </c>
      <c r="AD202" s="389">
        <f ca="1">'Solic. Contrato'!AH199</f>
        <v>0</v>
      </c>
      <c r="AE202" s="389">
        <f ca="1">'Solic. Contrato'!AI199</f>
        <v>0</v>
      </c>
      <c r="AF202" s="389">
        <f ca="1">'Solic. Contrato'!AJ199</f>
        <v>0</v>
      </c>
      <c r="AG202" s="389">
        <f ca="1">'Solic. Contrato'!AK199</f>
        <v>0</v>
      </c>
      <c r="AH202" s="317"/>
      <c r="AI202" s="318"/>
      <c r="AJ202" s="318"/>
      <c r="AK202" s="318"/>
      <c r="AL202" s="318"/>
      <c r="AM202"/>
      <c r="AN202"/>
      <c r="AO202"/>
      <c r="AP202"/>
      <c r="AQ202"/>
      <c r="AR202"/>
    </row>
    <row r="203" spans="1:44" ht="13.15" customHeight="1">
      <c r="A203" s="317"/>
      <c r="B203" s="380"/>
      <c r="C203" s="317"/>
      <c r="D203" s="889" t="str">
        <f ca="1">'Solic. Contrato'!G200</f>
        <v/>
      </c>
      <c r="E203" s="892" t="str">
        <f ca="1">'Solic. Contrato'!H200</f>
        <v/>
      </c>
      <c r="F203" s="927"/>
      <c r="G203" s="893"/>
      <c r="H203" s="381">
        <f>'Solic. Contrato'!J200</f>
        <v>0</v>
      </c>
      <c r="I203" s="904" t="str">
        <f ca="1">'Solic. Contrato'!M200</f>
        <v/>
      </c>
      <c r="J203" s="933">
        <f ca="1">'Solic. Contrato'!N200</f>
        <v>0</v>
      </c>
      <c r="K203" s="930">
        <f ca="1">'Solic. Contrato'!O200</f>
        <v>0</v>
      </c>
      <c r="L203" s="913">
        <f t="shared" ref="L203" ca="1" si="76">J203*K203</f>
        <v>0</v>
      </c>
      <c r="M203" s="262" t="s">
        <v>89</v>
      </c>
      <c r="N203" s="382" t="str">
        <f ca="1">'Solic. Contrato'!R200</f>
        <v/>
      </c>
      <c r="O203" s="383" t="str">
        <f ca="1">'Solic. Contrato'!S200</f>
        <v/>
      </c>
      <c r="P203" s="383" t="str">
        <f ca="1">'Solic. Contrato'!T200</f>
        <v/>
      </c>
      <c r="Q203" s="384" t="str">
        <f ca="1">'Solic. Contrato'!U200</f>
        <v/>
      </c>
      <c r="R203" s="383" t="str">
        <f ca="1">'Solic. Contrato'!V200</f>
        <v/>
      </c>
      <c r="S203" s="383" t="str">
        <f ca="1">'Solic. Contrato'!W200</f>
        <v/>
      </c>
      <c r="T203" s="383" t="str">
        <f ca="1">'Solic. Contrato'!X200</f>
        <v/>
      </c>
      <c r="U203" s="383" t="str">
        <f ca="1">'Solic. Contrato'!Y200</f>
        <v/>
      </c>
      <c r="V203" s="383" t="str">
        <f ca="1">'Solic. Contrato'!Z200</f>
        <v/>
      </c>
      <c r="W203" s="383" t="str">
        <f ca="1">'Solic. Contrato'!AA200</f>
        <v/>
      </c>
      <c r="X203" s="383" t="str">
        <f ca="1">'Solic. Contrato'!AB200</f>
        <v/>
      </c>
      <c r="Y203" s="383" t="str">
        <f ca="1">'Solic. Contrato'!AC200</f>
        <v/>
      </c>
      <c r="Z203" s="383" t="str">
        <f ca="1">'Solic. Contrato'!AD200</f>
        <v/>
      </c>
      <c r="AA203" s="383" t="str">
        <f ca="1">'Solic. Contrato'!AE200</f>
        <v/>
      </c>
      <c r="AB203" s="383" t="str">
        <f ca="1">'Solic. Contrato'!AF200</f>
        <v/>
      </c>
      <c r="AC203" s="383" t="str">
        <f ca="1">'Solic. Contrato'!AG200</f>
        <v/>
      </c>
      <c r="AD203" s="383" t="str">
        <f ca="1">'Solic. Contrato'!AH200</f>
        <v/>
      </c>
      <c r="AE203" s="383" t="str">
        <f ca="1">'Solic. Contrato'!AI200</f>
        <v/>
      </c>
      <c r="AF203" s="383" t="str">
        <f ca="1">'Solic. Contrato'!AJ200</f>
        <v/>
      </c>
      <c r="AG203" s="383" t="str">
        <f ca="1">'Solic. Contrato'!AK200</f>
        <v/>
      </c>
      <c r="AH203" s="317"/>
      <c r="AI203" s="318"/>
      <c r="AJ203" s="318"/>
      <c r="AK203" s="318"/>
      <c r="AL203" s="318"/>
      <c r="AM203"/>
      <c r="AN203"/>
      <c r="AO203"/>
      <c r="AP203"/>
      <c r="AQ203"/>
      <c r="AR203"/>
    </row>
    <row r="204" spans="1:44" ht="13.15" customHeight="1">
      <c r="A204" s="317"/>
      <c r="B204" s="380">
        <f ca="1">'Solic. Contrato'!B201</f>
        <v>0</v>
      </c>
      <c r="C204" s="317"/>
      <c r="D204" s="890"/>
      <c r="E204" s="894"/>
      <c r="F204" s="928"/>
      <c r="G204" s="895"/>
      <c r="H204" s="385"/>
      <c r="I204" s="905"/>
      <c r="J204" s="934"/>
      <c r="K204" s="931"/>
      <c r="L204" s="914"/>
      <c r="M204" s="265" t="s">
        <v>90</v>
      </c>
      <c r="N204" s="386" t="str">
        <f ca="1">'Solic. Contrato'!R201</f>
        <v/>
      </c>
      <c r="O204" s="386" t="str">
        <f ca="1">'Solic. Contrato'!S201</f>
        <v/>
      </c>
      <c r="P204" s="386" t="str">
        <f ca="1">'Solic. Contrato'!T201</f>
        <v/>
      </c>
      <c r="Q204" s="387" t="str">
        <f ca="1">'Solic. Contrato'!U201</f>
        <v/>
      </c>
      <c r="R204" s="386" t="str">
        <f ca="1">'Solic. Contrato'!V201</f>
        <v/>
      </c>
      <c r="S204" s="386" t="str">
        <f ca="1">'Solic. Contrato'!W201</f>
        <v/>
      </c>
      <c r="T204" s="386" t="str">
        <f ca="1">'Solic. Contrato'!X201</f>
        <v/>
      </c>
      <c r="U204" s="386" t="str">
        <f ca="1">'Solic. Contrato'!Y201</f>
        <v/>
      </c>
      <c r="V204" s="386" t="str">
        <f ca="1">'Solic. Contrato'!Z201</f>
        <v/>
      </c>
      <c r="W204" s="386" t="str">
        <f ca="1">'Solic. Contrato'!AA201</f>
        <v/>
      </c>
      <c r="X204" s="386" t="str">
        <f ca="1">'Solic. Contrato'!AB201</f>
        <v/>
      </c>
      <c r="Y204" s="386" t="str">
        <f ca="1">'Solic. Contrato'!AC201</f>
        <v/>
      </c>
      <c r="Z204" s="386" t="str">
        <f ca="1">'Solic. Contrato'!AD201</f>
        <v/>
      </c>
      <c r="AA204" s="386" t="str">
        <f ca="1">'Solic. Contrato'!AE201</f>
        <v/>
      </c>
      <c r="AB204" s="386" t="str">
        <f ca="1">'Solic. Contrato'!AF201</f>
        <v/>
      </c>
      <c r="AC204" s="386" t="str">
        <f ca="1">'Solic. Contrato'!AG201</f>
        <v/>
      </c>
      <c r="AD204" s="386" t="str">
        <f ca="1">'Solic. Contrato'!AH201</f>
        <v/>
      </c>
      <c r="AE204" s="386" t="str">
        <f ca="1">'Solic. Contrato'!AI201</f>
        <v/>
      </c>
      <c r="AF204" s="386" t="str">
        <f ca="1">'Solic. Contrato'!AJ201</f>
        <v/>
      </c>
      <c r="AG204" s="386" t="str">
        <f ca="1">'Solic. Contrato'!AK201</f>
        <v/>
      </c>
      <c r="AH204" s="317"/>
      <c r="AI204" s="318"/>
      <c r="AJ204" s="318"/>
      <c r="AK204" s="318"/>
      <c r="AL204" s="318"/>
      <c r="AM204"/>
      <c r="AN204"/>
      <c r="AO204"/>
      <c r="AP204"/>
      <c r="AQ204"/>
      <c r="AR204"/>
    </row>
    <row r="205" spans="1:44" ht="13.15" customHeight="1">
      <c r="A205" s="317"/>
      <c r="B205" s="380" t="str">
        <f ca="1">'Solic. Contrato'!B202</f>
        <v/>
      </c>
      <c r="C205" s="317" t="str">
        <f ca="1">'Solic. Contrato'!C202</f>
        <v/>
      </c>
      <c r="D205" s="891"/>
      <c r="E205" s="896"/>
      <c r="F205" s="929"/>
      <c r="G205" s="897"/>
      <c r="H205" s="388"/>
      <c r="I205" s="906"/>
      <c r="J205" s="935"/>
      <c r="K205" s="932"/>
      <c r="L205" s="915"/>
      <c r="M205" s="267" t="s">
        <v>91</v>
      </c>
      <c r="N205" s="389">
        <f ca="1">'Solic. Contrato'!R202</f>
        <v>0</v>
      </c>
      <c r="O205" s="389">
        <f ca="1">'Solic. Contrato'!S202</f>
        <v>0</v>
      </c>
      <c r="P205" s="389">
        <f ca="1">'Solic. Contrato'!T202</f>
        <v>0</v>
      </c>
      <c r="Q205" s="390">
        <f ca="1">'Solic. Contrato'!U202</f>
        <v>0</v>
      </c>
      <c r="R205" s="389">
        <f ca="1">'Solic. Contrato'!V202</f>
        <v>0</v>
      </c>
      <c r="S205" s="389">
        <f ca="1">'Solic. Contrato'!W202</f>
        <v>0</v>
      </c>
      <c r="T205" s="389">
        <f ca="1">'Solic. Contrato'!X202</f>
        <v>0</v>
      </c>
      <c r="U205" s="389">
        <f ca="1">'Solic. Contrato'!Y202</f>
        <v>0</v>
      </c>
      <c r="V205" s="389">
        <f ca="1">'Solic. Contrato'!Z202</f>
        <v>0</v>
      </c>
      <c r="W205" s="389">
        <f ca="1">'Solic. Contrato'!AA202</f>
        <v>0</v>
      </c>
      <c r="X205" s="389">
        <f ca="1">'Solic. Contrato'!AB202</f>
        <v>0</v>
      </c>
      <c r="Y205" s="389">
        <f ca="1">'Solic. Contrato'!AC202</f>
        <v>0</v>
      </c>
      <c r="Z205" s="389">
        <f ca="1">'Solic. Contrato'!AD202</f>
        <v>0</v>
      </c>
      <c r="AA205" s="389">
        <f ca="1">'Solic. Contrato'!AE202</f>
        <v>0</v>
      </c>
      <c r="AB205" s="389">
        <f ca="1">'Solic. Contrato'!AF202</f>
        <v>0</v>
      </c>
      <c r="AC205" s="389">
        <f ca="1">'Solic. Contrato'!AG202</f>
        <v>0</v>
      </c>
      <c r="AD205" s="389">
        <f ca="1">'Solic. Contrato'!AH202</f>
        <v>0</v>
      </c>
      <c r="AE205" s="389">
        <f ca="1">'Solic. Contrato'!AI202</f>
        <v>0</v>
      </c>
      <c r="AF205" s="389">
        <f ca="1">'Solic. Contrato'!AJ202</f>
        <v>0</v>
      </c>
      <c r="AG205" s="389">
        <f ca="1">'Solic. Contrato'!AK202</f>
        <v>0</v>
      </c>
      <c r="AH205" s="317"/>
      <c r="AI205" s="318"/>
      <c r="AJ205" s="318"/>
      <c r="AK205" s="318"/>
      <c r="AL205" s="318"/>
      <c r="AM205"/>
      <c r="AN205"/>
      <c r="AO205"/>
      <c r="AP205"/>
      <c r="AQ205"/>
      <c r="AR205"/>
    </row>
    <row r="206" spans="1:44" ht="13.15" customHeight="1">
      <c r="A206" s="317"/>
      <c r="B206" s="380"/>
      <c r="C206" s="317"/>
      <c r="D206" s="889" t="str">
        <f ca="1">'Solic. Contrato'!G203</f>
        <v/>
      </c>
      <c r="E206" s="892" t="str">
        <f ca="1">'Solic. Contrato'!H203</f>
        <v/>
      </c>
      <c r="F206" s="927"/>
      <c r="G206" s="893"/>
      <c r="H206" s="381">
        <f>'Solic. Contrato'!J203</f>
        <v>0</v>
      </c>
      <c r="I206" s="904" t="str">
        <f ca="1">'Solic. Contrato'!M203</f>
        <v/>
      </c>
      <c r="J206" s="933">
        <f ca="1">'Solic. Contrato'!N203</f>
        <v>0</v>
      </c>
      <c r="K206" s="930">
        <f ca="1">'Solic. Contrato'!O203</f>
        <v>0</v>
      </c>
      <c r="L206" s="913">
        <f t="shared" ref="L206" ca="1" si="77">J206*K206</f>
        <v>0</v>
      </c>
      <c r="M206" s="262" t="s">
        <v>89</v>
      </c>
      <c r="N206" s="382" t="str">
        <f ca="1">'Solic. Contrato'!R203</f>
        <v/>
      </c>
      <c r="O206" s="383" t="str">
        <f ca="1">'Solic. Contrato'!S203</f>
        <v/>
      </c>
      <c r="P206" s="383" t="str">
        <f ca="1">'Solic. Contrato'!T203</f>
        <v/>
      </c>
      <c r="Q206" s="384" t="str">
        <f ca="1">'Solic. Contrato'!U203</f>
        <v/>
      </c>
      <c r="R206" s="383" t="str">
        <f ca="1">'Solic. Contrato'!V203</f>
        <v/>
      </c>
      <c r="S206" s="383" t="str">
        <f ca="1">'Solic. Contrato'!W203</f>
        <v/>
      </c>
      <c r="T206" s="383" t="str">
        <f ca="1">'Solic. Contrato'!X203</f>
        <v/>
      </c>
      <c r="U206" s="383" t="str">
        <f ca="1">'Solic. Contrato'!Y203</f>
        <v/>
      </c>
      <c r="V206" s="383" t="str">
        <f ca="1">'Solic. Contrato'!Z203</f>
        <v/>
      </c>
      <c r="W206" s="383" t="str">
        <f ca="1">'Solic. Contrato'!AA203</f>
        <v/>
      </c>
      <c r="X206" s="383" t="str">
        <f ca="1">'Solic. Contrato'!AB203</f>
        <v/>
      </c>
      <c r="Y206" s="383" t="str">
        <f ca="1">'Solic. Contrato'!AC203</f>
        <v/>
      </c>
      <c r="Z206" s="383" t="str">
        <f ca="1">'Solic. Contrato'!AD203</f>
        <v/>
      </c>
      <c r="AA206" s="383" t="str">
        <f ca="1">'Solic. Contrato'!AE203</f>
        <v/>
      </c>
      <c r="AB206" s="383" t="str">
        <f ca="1">'Solic. Contrato'!AF203</f>
        <v/>
      </c>
      <c r="AC206" s="383" t="str">
        <f ca="1">'Solic. Contrato'!AG203</f>
        <v/>
      </c>
      <c r="AD206" s="383" t="str">
        <f ca="1">'Solic. Contrato'!AH203</f>
        <v/>
      </c>
      <c r="AE206" s="383" t="str">
        <f ca="1">'Solic. Contrato'!AI203</f>
        <v/>
      </c>
      <c r="AF206" s="383" t="str">
        <f ca="1">'Solic. Contrato'!AJ203</f>
        <v/>
      </c>
      <c r="AG206" s="383" t="str">
        <f ca="1">'Solic. Contrato'!AK203</f>
        <v/>
      </c>
      <c r="AH206" s="317"/>
      <c r="AI206" s="318"/>
      <c r="AJ206" s="318"/>
      <c r="AK206" s="318"/>
      <c r="AL206" s="318"/>
      <c r="AM206"/>
      <c r="AN206"/>
      <c r="AO206"/>
      <c r="AP206"/>
      <c r="AQ206"/>
      <c r="AR206"/>
    </row>
    <row r="207" spans="1:44" ht="13.15" customHeight="1">
      <c r="A207" s="317"/>
      <c r="B207" s="380">
        <f ca="1">'Solic. Contrato'!B204</f>
        <v>0</v>
      </c>
      <c r="C207" s="317"/>
      <c r="D207" s="890"/>
      <c r="E207" s="894"/>
      <c r="F207" s="928"/>
      <c r="G207" s="895"/>
      <c r="H207" s="385"/>
      <c r="I207" s="905"/>
      <c r="J207" s="934"/>
      <c r="K207" s="931"/>
      <c r="L207" s="914"/>
      <c r="M207" s="265" t="s">
        <v>90</v>
      </c>
      <c r="N207" s="386" t="str">
        <f ca="1">'Solic. Contrato'!R204</f>
        <v/>
      </c>
      <c r="O207" s="386" t="str">
        <f ca="1">'Solic. Contrato'!S204</f>
        <v/>
      </c>
      <c r="P207" s="386" t="str">
        <f ca="1">'Solic. Contrato'!T204</f>
        <v/>
      </c>
      <c r="Q207" s="387" t="str">
        <f ca="1">'Solic. Contrato'!U204</f>
        <v/>
      </c>
      <c r="R207" s="386" t="str">
        <f ca="1">'Solic. Contrato'!V204</f>
        <v/>
      </c>
      <c r="S207" s="386" t="str">
        <f ca="1">'Solic. Contrato'!W204</f>
        <v/>
      </c>
      <c r="T207" s="386" t="str">
        <f ca="1">'Solic. Contrato'!X204</f>
        <v/>
      </c>
      <c r="U207" s="386" t="str">
        <f ca="1">'Solic. Contrato'!Y204</f>
        <v/>
      </c>
      <c r="V207" s="386" t="str">
        <f ca="1">'Solic. Contrato'!Z204</f>
        <v/>
      </c>
      <c r="W207" s="386" t="str">
        <f ca="1">'Solic. Contrato'!AA204</f>
        <v/>
      </c>
      <c r="X207" s="386" t="str">
        <f ca="1">'Solic. Contrato'!AB204</f>
        <v/>
      </c>
      <c r="Y207" s="386" t="str">
        <f ca="1">'Solic. Contrato'!AC204</f>
        <v/>
      </c>
      <c r="Z207" s="386" t="str">
        <f ca="1">'Solic. Contrato'!AD204</f>
        <v/>
      </c>
      <c r="AA207" s="386" t="str">
        <f ca="1">'Solic. Contrato'!AE204</f>
        <v/>
      </c>
      <c r="AB207" s="386" t="str">
        <f ca="1">'Solic. Contrato'!AF204</f>
        <v/>
      </c>
      <c r="AC207" s="386" t="str">
        <f ca="1">'Solic. Contrato'!AG204</f>
        <v/>
      </c>
      <c r="AD207" s="386" t="str">
        <f ca="1">'Solic. Contrato'!AH204</f>
        <v/>
      </c>
      <c r="AE207" s="386" t="str">
        <f ca="1">'Solic. Contrato'!AI204</f>
        <v/>
      </c>
      <c r="AF207" s="386" t="str">
        <f ca="1">'Solic. Contrato'!AJ204</f>
        <v/>
      </c>
      <c r="AG207" s="386" t="str">
        <f ca="1">'Solic. Contrato'!AK204</f>
        <v/>
      </c>
      <c r="AH207" s="317"/>
      <c r="AI207" s="318"/>
      <c r="AJ207" s="318"/>
      <c r="AK207" s="318"/>
      <c r="AL207" s="318"/>
      <c r="AM207"/>
      <c r="AN207"/>
      <c r="AO207"/>
      <c r="AP207"/>
      <c r="AQ207"/>
      <c r="AR207"/>
    </row>
    <row r="208" spans="1:44" ht="13.15" customHeight="1">
      <c r="A208" s="317"/>
      <c r="B208" s="380" t="str">
        <f ca="1">'Solic. Contrato'!B205</f>
        <v/>
      </c>
      <c r="C208" s="317" t="str">
        <f ca="1">'Solic. Contrato'!C205</f>
        <v/>
      </c>
      <c r="D208" s="891"/>
      <c r="E208" s="896"/>
      <c r="F208" s="929"/>
      <c r="G208" s="897"/>
      <c r="H208" s="388"/>
      <c r="I208" s="906"/>
      <c r="J208" s="935"/>
      <c r="K208" s="932"/>
      <c r="L208" s="915"/>
      <c r="M208" s="267" t="s">
        <v>91</v>
      </c>
      <c r="N208" s="389">
        <f ca="1">'Solic. Contrato'!R205</f>
        <v>0</v>
      </c>
      <c r="O208" s="389">
        <f ca="1">'Solic. Contrato'!S205</f>
        <v>0</v>
      </c>
      <c r="P208" s="389">
        <f ca="1">'Solic. Contrato'!T205</f>
        <v>0</v>
      </c>
      <c r="Q208" s="390">
        <f ca="1">'Solic. Contrato'!U205</f>
        <v>0</v>
      </c>
      <c r="R208" s="389">
        <f ca="1">'Solic. Contrato'!V205</f>
        <v>0</v>
      </c>
      <c r="S208" s="389">
        <f ca="1">'Solic. Contrato'!W205</f>
        <v>0</v>
      </c>
      <c r="T208" s="389">
        <f ca="1">'Solic. Contrato'!X205</f>
        <v>0</v>
      </c>
      <c r="U208" s="389">
        <f ca="1">'Solic. Contrato'!Y205</f>
        <v>0</v>
      </c>
      <c r="V208" s="389">
        <f ca="1">'Solic. Contrato'!Z205</f>
        <v>0</v>
      </c>
      <c r="W208" s="389">
        <f ca="1">'Solic. Contrato'!AA205</f>
        <v>0</v>
      </c>
      <c r="X208" s="389">
        <f ca="1">'Solic. Contrato'!AB205</f>
        <v>0</v>
      </c>
      <c r="Y208" s="389">
        <f ca="1">'Solic. Contrato'!AC205</f>
        <v>0</v>
      </c>
      <c r="Z208" s="389">
        <f ca="1">'Solic. Contrato'!AD205</f>
        <v>0</v>
      </c>
      <c r="AA208" s="389">
        <f ca="1">'Solic. Contrato'!AE205</f>
        <v>0</v>
      </c>
      <c r="AB208" s="389">
        <f ca="1">'Solic. Contrato'!AF205</f>
        <v>0</v>
      </c>
      <c r="AC208" s="389">
        <f ca="1">'Solic. Contrato'!AG205</f>
        <v>0</v>
      </c>
      <c r="AD208" s="389">
        <f ca="1">'Solic. Contrato'!AH205</f>
        <v>0</v>
      </c>
      <c r="AE208" s="389">
        <f ca="1">'Solic. Contrato'!AI205</f>
        <v>0</v>
      </c>
      <c r="AF208" s="389">
        <f ca="1">'Solic. Contrato'!AJ205</f>
        <v>0</v>
      </c>
      <c r="AG208" s="389">
        <f ca="1">'Solic. Contrato'!AK205</f>
        <v>0</v>
      </c>
      <c r="AH208" s="317"/>
      <c r="AI208" s="318"/>
      <c r="AJ208" s="318"/>
      <c r="AK208" s="318"/>
      <c r="AL208" s="318"/>
      <c r="AM208"/>
      <c r="AN208"/>
      <c r="AO208"/>
      <c r="AP208"/>
      <c r="AQ208"/>
      <c r="AR208"/>
    </row>
    <row r="209" spans="1:44" ht="13.15" customHeight="1">
      <c r="A209" s="317"/>
      <c r="B209" s="380"/>
      <c r="C209" s="317"/>
      <c r="D209" s="889" t="str">
        <f ca="1">'Solic. Contrato'!G206</f>
        <v/>
      </c>
      <c r="E209" s="892" t="str">
        <f ca="1">'Solic. Contrato'!H206</f>
        <v/>
      </c>
      <c r="F209" s="927"/>
      <c r="G209" s="893"/>
      <c r="H209" s="381">
        <f>'Solic. Contrato'!J206</f>
        <v>0</v>
      </c>
      <c r="I209" s="904" t="str">
        <f ca="1">'Solic. Contrato'!M206</f>
        <v/>
      </c>
      <c r="J209" s="933">
        <f ca="1">'Solic. Contrato'!N206</f>
        <v>0</v>
      </c>
      <c r="K209" s="930">
        <f ca="1">'Solic. Contrato'!O206</f>
        <v>0</v>
      </c>
      <c r="L209" s="913">
        <f t="shared" ref="L209" ca="1" si="78">J209*K209</f>
        <v>0</v>
      </c>
      <c r="M209" s="262" t="s">
        <v>89</v>
      </c>
      <c r="N209" s="382" t="str">
        <f ca="1">'Solic. Contrato'!R206</f>
        <v/>
      </c>
      <c r="O209" s="383" t="str">
        <f ca="1">'Solic. Contrato'!S206</f>
        <v/>
      </c>
      <c r="P209" s="383" t="str">
        <f ca="1">'Solic. Contrato'!T206</f>
        <v/>
      </c>
      <c r="Q209" s="384" t="str">
        <f ca="1">'Solic. Contrato'!U206</f>
        <v/>
      </c>
      <c r="R209" s="383" t="str">
        <f ca="1">'Solic. Contrato'!V206</f>
        <v/>
      </c>
      <c r="S209" s="383" t="str">
        <f ca="1">'Solic. Contrato'!W206</f>
        <v/>
      </c>
      <c r="T209" s="383" t="str">
        <f ca="1">'Solic. Contrato'!X206</f>
        <v/>
      </c>
      <c r="U209" s="383" t="str">
        <f ca="1">'Solic. Contrato'!Y206</f>
        <v/>
      </c>
      <c r="V209" s="383" t="str">
        <f ca="1">'Solic. Contrato'!Z206</f>
        <v/>
      </c>
      <c r="W209" s="383" t="str">
        <f ca="1">'Solic. Contrato'!AA206</f>
        <v/>
      </c>
      <c r="X209" s="383" t="str">
        <f ca="1">'Solic. Contrato'!AB206</f>
        <v/>
      </c>
      <c r="Y209" s="383" t="str">
        <f ca="1">'Solic. Contrato'!AC206</f>
        <v/>
      </c>
      <c r="Z209" s="383" t="str">
        <f ca="1">'Solic. Contrato'!AD206</f>
        <v/>
      </c>
      <c r="AA209" s="383" t="str">
        <f ca="1">'Solic. Contrato'!AE206</f>
        <v/>
      </c>
      <c r="AB209" s="383" t="str">
        <f ca="1">'Solic. Contrato'!AF206</f>
        <v/>
      </c>
      <c r="AC209" s="383" t="str">
        <f ca="1">'Solic. Contrato'!AG206</f>
        <v/>
      </c>
      <c r="AD209" s="383" t="str">
        <f ca="1">'Solic. Contrato'!AH206</f>
        <v/>
      </c>
      <c r="AE209" s="383" t="str">
        <f ca="1">'Solic. Contrato'!AI206</f>
        <v/>
      </c>
      <c r="AF209" s="383" t="str">
        <f ca="1">'Solic. Contrato'!AJ206</f>
        <v/>
      </c>
      <c r="AG209" s="383" t="str">
        <f ca="1">'Solic. Contrato'!AK206</f>
        <v/>
      </c>
      <c r="AH209" s="317"/>
      <c r="AI209" s="318"/>
      <c r="AJ209" s="318"/>
      <c r="AK209" s="318"/>
      <c r="AL209" s="318"/>
      <c r="AM209"/>
      <c r="AN209"/>
      <c r="AO209"/>
      <c r="AP209"/>
      <c r="AQ209"/>
      <c r="AR209"/>
    </row>
    <row r="210" spans="1:44" ht="13.15" customHeight="1">
      <c r="A210" s="317"/>
      <c r="B210" s="380">
        <f ca="1">'Solic. Contrato'!B207</f>
        <v>0</v>
      </c>
      <c r="C210" s="317"/>
      <c r="D210" s="890"/>
      <c r="E210" s="894"/>
      <c r="F210" s="928"/>
      <c r="G210" s="895"/>
      <c r="H210" s="385"/>
      <c r="I210" s="905"/>
      <c r="J210" s="934"/>
      <c r="K210" s="931"/>
      <c r="L210" s="914"/>
      <c r="M210" s="265" t="s">
        <v>90</v>
      </c>
      <c r="N210" s="386" t="str">
        <f ca="1">'Solic. Contrato'!R207</f>
        <v/>
      </c>
      <c r="O210" s="386" t="str">
        <f ca="1">'Solic. Contrato'!S207</f>
        <v/>
      </c>
      <c r="P210" s="386" t="str">
        <f ca="1">'Solic. Contrato'!T207</f>
        <v/>
      </c>
      <c r="Q210" s="387" t="str">
        <f ca="1">'Solic. Contrato'!U207</f>
        <v/>
      </c>
      <c r="R210" s="386" t="str">
        <f ca="1">'Solic. Contrato'!V207</f>
        <v/>
      </c>
      <c r="S210" s="386" t="str">
        <f ca="1">'Solic. Contrato'!W207</f>
        <v/>
      </c>
      <c r="T210" s="386" t="str">
        <f ca="1">'Solic. Contrato'!X207</f>
        <v/>
      </c>
      <c r="U210" s="386" t="str">
        <f ca="1">'Solic. Contrato'!Y207</f>
        <v/>
      </c>
      <c r="V210" s="386" t="str">
        <f ca="1">'Solic. Contrato'!Z207</f>
        <v/>
      </c>
      <c r="W210" s="386" t="str">
        <f ca="1">'Solic. Contrato'!AA207</f>
        <v/>
      </c>
      <c r="X210" s="386" t="str">
        <f ca="1">'Solic. Contrato'!AB207</f>
        <v/>
      </c>
      <c r="Y210" s="386" t="str">
        <f ca="1">'Solic. Contrato'!AC207</f>
        <v/>
      </c>
      <c r="Z210" s="386" t="str">
        <f ca="1">'Solic. Contrato'!AD207</f>
        <v/>
      </c>
      <c r="AA210" s="386" t="str">
        <f ca="1">'Solic. Contrato'!AE207</f>
        <v/>
      </c>
      <c r="AB210" s="386" t="str">
        <f ca="1">'Solic. Contrato'!AF207</f>
        <v/>
      </c>
      <c r="AC210" s="386" t="str">
        <f ca="1">'Solic. Contrato'!AG207</f>
        <v/>
      </c>
      <c r="AD210" s="386" t="str">
        <f ca="1">'Solic. Contrato'!AH207</f>
        <v/>
      </c>
      <c r="AE210" s="386" t="str">
        <f ca="1">'Solic. Contrato'!AI207</f>
        <v/>
      </c>
      <c r="AF210" s="386" t="str">
        <f ca="1">'Solic. Contrato'!AJ207</f>
        <v/>
      </c>
      <c r="AG210" s="386" t="str">
        <f ca="1">'Solic. Contrato'!AK207</f>
        <v/>
      </c>
      <c r="AH210" s="317"/>
      <c r="AI210" s="318"/>
      <c r="AJ210" s="318"/>
      <c r="AK210" s="318"/>
      <c r="AL210" s="318"/>
      <c r="AM210"/>
      <c r="AN210"/>
      <c r="AO210"/>
      <c r="AP210"/>
      <c r="AQ210"/>
      <c r="AR210"/>
    </row>
    <row r="211" spans="1:44" ht="13.15" customHeight="1">
      <c r="A211" s="317"/>
      <c r="B211" s="380" t="str">
        <f ca="1">'Solic. Contrato'!B208</f>
        <v/>
      </c>
      <c r="C211" s="317" t="str">
        <f ca="1">'Solic. Contrato'!C208</f>
        <v/>
      </c>
      <c r="D211" s="891"/>
      <c r="E211" s="896"/>
      <c r="F211" s="929"/>
      <c r="G211" s="897"/>
      <c r="H211" s="388"/>
      <c r="I211" s="906"/>
      <c r="J211" s="935"/>
      <c r="K211" s="932"/>
      <c r="L211" s="915"/>
      <c r="M211" s="267" t="s">
        <v>91</v>
      </c>
      <c r="N211" s="389">
        <f ca="1">'Solic. Contrato'!R208</f>
        <v>0</v>
      </c>
      <c r="O211" s="389">
        <f ca="1">'Solic. Contrato'!S208</f>
        <v>0</v>
      </c>
      <c r="P211" s="389">
        <f ca="1">'Solic. Contrato'!T208</f>
        <v>0</v>
      </c>
      <c r="Q211" s="390">
        <f ca="1">'Solic. Contrato'!U208</f>
        <v>0</v>
      </c>
      <c r="R211" s="389">
        <f ca="1">'Solic. Contrato'!V208</f>
        <v>0</v>
      </c>
      <c r="S211" s="389">
        <f ca="1">'Solic. Contrato'!W208</f>
        <v>0</v>
      </c>
      <c r="T211" s="389">
        <f ca="1">'Solic. Contrato'!X208</f>
        <v>0</v>
      </c>
      <c r="U211" s="389">
        <f ca="1">'Solic. Contrato'!Y208</f>
        <v>0</v>
      </c>
      <c r="V211" s="389">
        <f ca="1">'Solic. Contrato'!Z208</f>
        <v>0</v>
      </c>
      <c r="W211" s="389">
        <f ca="1">'Solic. Contrato'!AA208</f>
        <v>0</v>
      </c>
      <c r="X211" s="389">
        <f ca="1">'Solic. Contrato'!AB208</f>
        <v>0</v>
      </c>
      <c r="Y211" s="389">
        <f ca="1">'Solic. Contrato'!AC208</f>
        <v>0</v>
      </c>
      <c r="Z211" s="389">
        <f ca="1">'Solic. Contrato'!AD208</f>
        <v>0</v>
      </c>
      <c r="AA211" s="389">
        <f ca="1">'Solic. Contrato'!AE208</f>
        <v>0</v>
      </c>
      <c r="AB211" s="389">
        <f ca="1">'Solic. Contrato'!AF208</f>
        <v>0</v>
      </c>
      <c r="AC211" s="389">
        <f ca="1">'Solic. Contrato'!AG208</f>
        <v>0</v>
      </c>
      <c r="AD211" s="389">
        <f ca="1">'Solic. Contrato'!AH208</f>
        <v>0</v>
      </c>
      <c r="AE211" s="389">
        <f ca="1">'Solic. Contrato'!AI208</f>
        <v>0</v>
      </c>
      <c r="AF211" s="389">
        <f ca="1">'Solic. Contrato'!AJ208</f>
        <v>0</v>
      </c>
      <c r="AG211" s="389">
        <f ca="1">'Solic. Contrato'!AK208</f>
        <v>0</v>
      </c>
      <c r="AH211" s="317"/>
      <c r="AI211" s="318"/>
      <c r="AJ211" s="318"/>
      <c r="AK211" s="318"/>
      <c r="AL211" s="318"/>
      <c r="AM211"/>
      <c r="AN211"/>
      <c r="AO211"/>
      <c r="AP211"/>
      <c r="AQ211"/>
      <c r="AR211"/>
    </row>
    <row r="212" spans="1:44" ht="13.15" customHeight="1">
      <c r="A212" s="317"/>
      <c r="B212" s="380"/>
      <c r="C212" s="317"/>
      <c r="D212" s="889" t="str">
        <f ca="1">'Solic. Contrato'!G209</f>
        <v/>
      </c>
      <c r="E212" s="892" t="str">
        <f ca="1">'Solic. Contrato'!H209</f>
        <v/>
      </c>
      <c r="F212" s="927"/>
      <c r="G212" s="893"/>
      <c r="H212" s="381">
        <f>'Solic. Contrato'!J209</f>
        <v>0</v>
      </c>
      <c r="I212" s="904" t="str">
        <f ca="1">'Solic. Contrato'!M209</f>
        <v/>
      </c>
      <c r="J212" s="933">
        <f ca="1">'Solic. Contrato'!N209</f>
        <v>0</v>
      </c>
      <c r="K212" s="930">
        <f ca="1">'Solic. Contrato'!O209</f>
        <v>0</v>
      </c>
      <c r="L212" s="913">
        <f t="shared" ref="L212" ca="1" si="79">J212*K212</f>
        <v>0</v>
      </c>
      <c r="M212" s="262" t="s">
        <v>89</v>
      </c>
      <c r="N212" s="382" t="str">
        <f ca="1">'Solic. Contrato'!R209</f>
        <v/>
      </c>
      <c r="O212" s="383" t="str">
        <f ca="1">'Solic. Contrato'!S209</f>
        <v/>
      </c>
      <c r="P212" s="383" t="str">
        <f ca="1">'Solic. Contrato'!T209</f>
        <v/>
      </c>
      <c r="Q212" s="384" t="str">
        <f ca="1">'Solic. Contrato'!U209</f>
        <v/>
      </c>
      <c r="R212" s="383" t="str">
        <f ca="1">'Solic. Contrato'!V209</f>
        <v/>
      </c>
      <c r="S212" s="383" t="str">
        <f ca="1">'Solic. Contrato'!W209</f>
        <v/>
      </c>
      <c r="T212" s="383" t="str">
        <f ca="1">'Solic. Contrato'!X209</f>
        <v/>
      </c>
      <c r="U212" s="383" t="str">
        <f ca="1">'Solic. Contrato'!Y209</f>
        <v/>
      </c>
      <c r="V212" s="383" t="str">
        <f ca="1">'Solic. Contrato'!Z209</f>
        <v/>
      </c>
      <c r="W212" s="383" t="str">
        <f ca="1">'Solic. Contrato'!AA209</f>
        <v/>
      </c>
      <c r="X212" s="383" t="str">
        <f ca="1">'Solic. Contrato'!AB209</f>
        <v/>
      </c>
      <c r="Y212" s="383" t="str">
        <f ca="1">'Solic. Contrato'!AC209</f>
        <v/>
      </c>
      <c r="Z212" s="383" t="str">
        <f ca="1">'Solic. Contrato'!AD209</f>
        <v/>
      </c>
      <c r="AA212" s="383" t="str">
        <f ca="1">'Solic. Contrato'!AE209</f>
        <v/>
      </c>
      <c r="AB212" s="383" t="str">
        <f ca="1">'Solic. Contrato'!AF209</f>
        <v/>
      </c>
      <c r="AC212" s="383" t="str">
        <f ca="1">'Solic. Contrato'!AG209</f>
        <v/>
      </c>
      <c r="AD212" s="383" t="str">
        <f ca="1">'Solic. Contrato'!AH209</f>
        <v/>
      </c>
      <c r="AE212" s="383" t="str">
        <f ca="1">'Solic. Contrato'!AI209</f>
        <v/>
      </c>
      <c r="AF212" s="383" t="str">
        <f ca="1">'Solic. Contrato'!AJ209</f>
        <v/>
      </c>
      <c r="AG212" s="383" t="str">
        <f ca="1">'Solic. Contrato'!AK209</f>
        <v/>
      </c>
      <c r="AH212" s="317"/>
      <c r="AI212" s="318"/>
      <c r="AJ212" s="318"/>
      <c r="AK212" s="318"/>
      <c r="AL212" s="318"/>
      <c r="AM212"/>
      <c r="AN212"/>
      <c r="AO212"/>
      <c r="AP212"/>
      <c r="AQ212"/>
      <c r="AR212"/>
    </row>
    <row r="213" spans="1:44" ht="13.15" customHeight="1">
      <c r="A213" s="317"/>
      <c r="B213" s="380">
        <f ca="1">'Solic. Contrato'!B210</f>
        <v>0</v>
      </c>
      <c r="C213" s="317"/>
      <c r="D213" s="890"/>
      <c r="E213" s="894"/>
      <c r="F213" s="928"/>
      <c r="G213" s="895"/>
      <c r="H213" s="385"/>
      <c r="I213" s="905"/>
      <c r="J213" s="934"/>
      <c r="K213" s="931"/>
      <c r="L213" s="914"/>
      <c r="M213" s="265" t="s">
        <v>90</v>
      </c>
      <c r="N213" s="386" t="str">
        <f ca="1">'Solic. Contrato'!R210</f>
        <v/>
      </c>
      <c r="O213" s="386" t="str">
        <f ca="1">'Solic. Contrato'!S210</f>
        <v/>
      </c>
      <c r="P213" s="386" t="str">
        <f ca="1">'Solic. Contrato'!T210</f>
        <v/>
      </c>
      <c r="Q213" s="387" t="str">
        <f ca="1">'Solic. Contrato'!U210</f>
        <v/>
      </c>
      <c r="R213" s="386" t="str">
        <f ca="1">'Solic. Contrato'!V210</f>
        <v/>
      </c>
      <c r="S213" s="386" t="str">
        <f ca="1">'Solic. Contrato'!W210</f>
        <v/>
      </c>
      <c r="T213" s="386" t="str">
        <f ca="1">'Solic. Contrato'!X210</f>
        <v/>
      </c>
      <c r="U213" s="386" t="str">
        <f ca="1">'Solic. Contrato'!Y210</f>
        <v/>
      </c>
      <c r="V213" s="386" t="str">
        <f ca="1">'Solic. Contrato'!Z210</f>
        <v/>
      </c>
      <c r="W213" s="386" t="str">
        <f ca="1">'Solic. Contrato'!AA210</f>
        <v/>
      </c>
      <c r="X213" s="386" t="str">
        <f ca="1">'Solic. Contrato'!AB210</f>
        <v/>
      </c>
      <c r="Y213" s="386" t="str">
        <f ca="1">'Solic. Contrato'!AC210</f>
        <v/>
      </c>
      <c r="Z213" s="386" t="str">
        <f ca="1">'Solic. Contrato'!AD210</f>
        <v/>
      </c>
      <c r="AA213" s="386" t="str">
        <f ca="1">'Solic. Contrato'!AE210</f>
        <v/>
      </c>
      <c r="AB213" s="386" t="str">
        <f ca="1">'Solic. Contrato'!AF210</f>
        <v/>
      </c>
      <c r="AC213" s="386" t="str">
        <f ca="1">'Solic. Contrato'!AG210</f>
        <v/>
      </c>
      <c r="AD213" s="386" t="str">
        <f ca="1">'Solic. Contrato'!AH210</f>
        <v/>
      </c>
      <c r="AE213" s="386" t="str">
        <f ca="1">'Solic. Contrato'!AI210</f>
        <v/>
      </c>
      <c r="AF213" s="386" t="str">
        <f ca="1">'Solic. Contrato'!AJ210</f>
        <v/>
      </c>
      <c r="AG213" s="386" t="str">
        <f ca="1">'Solic. Contrato'!AK210</f>
        <v/>
      </c>
      <c r="AH213" s="317"/>
      <c r="AI213" s="318"/>
      <c r="AJ213" s="318"/>
      <c r="AK213" s="318"/>
      <c r="AL213" s="318"/>
      <c r="AM213"/>
      <c r="AN213"/>
      <c r="AO213"/>
      <c r="AP213"/>
      <c r="AQ213"/>
      <c r="AR213"/>
    </row>
    <row r="214" spans="1:44" ht="13.15" customHeight="1">
      <c r="A214" s="317"/>
      <c r="B214" s="380" t="str">
        <f ca="1">'Solic. Contrato'!B211</f>
        <v/>
      </c>
      <c r="C214" s="317" t="str">
        <f ca="1">'Solic. Contrato'!C211</f>
        <v/>
      </c>
      <c r="D214" s="891"/>
      <c r="E214" s="896"/>
      <c r="F214" s="929"/>
      <c r="G214" s="897"/>
      <c r="H214" s="388"/>
      <c r="I214" s="906"/>
      <c r="J214" s="935"/>
      <c r="K214" s="932"/>
      <c r="L214" s="915"/>
      <c r="M214" s="267" t="s">
        <v>91</v>
      </c>
      <c r="N214" s="389">
        <f ca="1">'Solic. Contrato'!R211</f>
        <v>0</v>
      </c>
      <c r="O214" s="389">
        <f ca="1">'Solic. Contrato'!S211</f>
        <v>0</v>
      </c>
      <c r="P214" s="389">
        <f ca="1">'Solic. Contrato'!T211</f>
        <v>0</v>
      </c>
      <c r="Q214" s="390">
        <f ca="1">'Solic. Contrato'!U211</f>
        <v>0</v>
      </c>
      <c r="R214" s="389">
        <f ca="1">'Solic. Contrato'!V211</f>
        <v>0</v>
      </c>
      <c r="S214" s="389">
        <f ca="1">'Solic. Contrato'!W211</f>
        <v>0</v>
      </c>
      <c r="T214" s="389">
        <f ca="1">'Solic. Contrato'!X211</f>
        <v>0</v>
      </c>
      <c r="U214" s="389">
        <f ca="1">'Solic. Contrato'!Y211</f>
        <v>0</v>
      </c>
      <c r="V214" s="389">
        <f ca="1">'Solic. Contrato'!Z211</f>
        <v>0</v>
      </c>
      <c r="W214" s="389">
        <f ca="1">'Solic. Contrato'!AA211</f>
        <v>0</v>
      </c>
      <c r="X214" s="389">
        <f ca="1">'Solic. Contrato'!AB211</f>
        <v>0</v>
      </c>
      <c r="Y214" s="389">
        <f ca="1">'Solic. Contrato'!AC211</f>
        <v>0</v>
      </c>
      <c r="Z214" s="389">
        <f ca="1">'Solic. Contrato'!AD211</f>
        <v>0</v>
      </c>
      <c r="AA214" s="389">
        <f ca="1">'Solic. Contrato'!AE211</f>
        <v>0</v>
      </c>
      <c r="AB214" s="389">
        <f ca="1">'Solic. Contrato'!AF211</f>
        <v>0</v>
      </c>
      <c r="AC214" s="389">
        <f ca="1">'Solic. Contrato'!AG211</f>
        <v>0</v>
      </c>
      <c r="AD214" s="389">
        <f ca="1">'Solic. Contrato'!AH211</f>
        <v>0</v>
      </c>
      <c r="AE214" s="389">
        <f ca="1">'Solic. Contrato'!AI211</f>
        <v>0</v>
      </c>
      <c r="AF214" s="389">
        <f ca="1">'Solic. Contrato'!AJ211</f>
        <v>0</v>
      </c>
      <c r="AG214" s="389">
        <f ca="1">'Solic. Contrato'!AK211</f>
        <v>0</v>
      </c>
      <c r="AH214" s="317"/>
      <c r="AI214" s="318"/>
      <c r="AJ214" s="318"/>
      <c r="AK214" s="318"/>
      <c r="AL214" s="318"/>
      <c r="AM214"/>
      <c r="AN214"/>
      <c r="AO214"/>
      <c r="AP214"/>
      <c r="AQ214"/>
      <c r="AR214"/>
    </row>
    <row r="215" spans="1:44" ht="13.15" customHeight="1">
      <c r="A215" s="317"/>
      <c r="B215" s="380"/>
      <c r="C215" s="317"/>
      <c r="D215" s="889" t="str">
        <f ca="1">'Solic. Contrato'!G212</f>
        <v/>
      </c>
      <c r="E215" s="892" t="str">
        <f ca="1">'Solic. Contrato'!H212</f>
        <v/>
      </c>
      <c r="F215" s="927"/>
      <c r="G215" s="893"/>
      <c r="H215" s="381">
        <f>'Solic. Contrato'!J212</f>
        <v>0</v>
      </c>
      <c r="I215" s="904" t="str">
        <f ca="1">'Solic. Contrato'!M212</f>
        <v/>
      </c>
      <c r="J215" s="933">
        <f ca="1">'Solic. Contrato'!N212</f>
        <v>0</v>
      </c>
      <c r="K215" s="930">
        <f ca="1">'Solic. Contrato'!O212</f>
        <v>0</v>
      </c>
      <c r="L215" s="913">
        <f t="shared" ref="L215" ca="1" si="80">J215*K215</f>
        <v>0</v>
      </c>
      <c r="M215" s="262" t="s">
        <v>89</v>
      </c>
      <c r="N215" s="382" t="str">
        <f ca="1">'Solic. Contrato'!R212</f>
        <v/>
      </c>
      <c r="O215" s="383" t="str">
        <f ca="1">'Solic. Contrato'!S212</f>
        <v/>
      </c>
      <c r="P215" s="383" t="str">
        <f ca="1">'Solic. Contrato'!T212</f>
        <v/>
      </c>
      <c r="Q215" s="384" t="str">
        <f ca="1">'Solic. Contrato'!U212</f>
        <v/>
      </c>
      <c r="R215" s="383" t="str">
        <f ca="1">'Solic. Contrato'!V212</f>
        <v/>
      </c>
      <c r="S215" s="383" t="str">
        <f ca="1">'Solic. Contrato'!W212</f>
        <v/>
      </c>
      <c r="T215" s="383" t="str">
        <f ca="1">'Solic. Contrato'!X212</f>
        <v/>
      </c>
      <c r="U215" s="383" t="str">
        <f ca="1">'Solic. Contrato'!Y212</f>
        <v/>
      </c>
      <c r="V215" s="383" t="str">
        <f ca="1">'Solic. Contrato'!Z212</f>
        <v/>
      </c>
      <c r="W215" s="383" t="str">
        <f ca="1">'Solic. Contrato'!AA212</f>
        <v/>
      </c>
      <c r="X215" s="383" t="str">
        <f ca="1">'Solic. Contrato'!AB212</f>
        <v/>
      </c>
      <c r="Y215" s="383" t="str">
        <f ca="1">'Solic. Contrato'!AC212</f>
        <v/>
      </c>
      <c r="Z215" s="383" t="str">
        <f ca="1">'Solic. Contrato'!AD212</f>
        <v/>
      </c>
      <c r="AA215" s="383" t="str">
        <f ca="1">'Solic. Contrato'!AE212</f>
        <v/>
      </c>
      <c r="AB215" s="383" t="str">
        <f ca="1">'Solic. Contrato'!AF212</f>
        <v/>
      </c>
      <c r="AC215" s="383" t="str">
        <f ca="1">'Solic. Contrato'!AG212</f>
        <v/>
      </c>
      <c r="AD215" s="383" t="str">
        <f ca="1">'Solic. Contrato'!AH212</f>
        <v/>
      </c>
      <c r="AE215" s="383" t="str">
        <f ca="1">'Solic. Contrato'!AI212</f>
        <v/>
      </c>
      <c r="AF215" s="383" t="str">
        <f ca="1">'Solic. Contrato'!AJ212</f>
        <v/>
      </c>
      <c r="AG215" s="383" t="str">
        <f ca="1">'Solic. Contrato'!AK212</f>
        <v/>
      </c>
      <c r="AH215" s="317"/>
      <c r="AI215" s="318"/>
      <c r="AJ215" s="318"/>
      <c r="AK215" s="318"/>
      <c r="AL215" s="318"/>
      <c r="AM215"/>
      <c r="AN215"/>
      <c r="AO215"/>
      <c r="AP215"/>
      <c r="AQ215"/>
      <c r="AR215"/>
    </row>
    <row r="216" spans="1:44" ht="13.15" customHeight="1">
      <c r="A216" s="317"/>
      <c r="B216" s="380">
        <f ca="1">'Solic. Contrato'!B213</f>
        <v>0</v>
      </c>
      <c r="C216" s="317"/>
      <c r="D216" s="890"/>
      <c r="E216" s="894"/>
      <c r="F216" s="928"/>
      <c r="G216" s="895"/>
      <c r="H216" s="385"/>
      <c r="I216" s="905"/>
      <c r="J216" s="934"/>
      <c r="K216" s="931"/>
      <c r="L216" s="914"/>
      <c r="M216" s="265" t="s">
        <v>90</v>
      </c>
      <c r="N216" s="386" t="str">
        <f ca="1">'Solic. Contrato'!R213</f>
        <v/>
      </c>
      <c r="O216" s="386" t="str">
        <f ca="1">'Solic. Contrato'!S213</f>
        <v/>
      </c>
      <c r="P216" s="386" t="str">
        <f ca="1">'Solic. Contrato'!T213</f>
        <v/>
      </c>
      <c r="Q216" s="387" t="str">
        <f ca="1">'Solic. Contrato'!U213</f>
        <v/>
      </c>
      <c r="R216" s="386" t="str">
        <f ca="1">'Solic. Contrato'!V213</f>
        <v/>
      </c>
      <c r="S216" s="386" t="str">
        <f ca="1">'Solic. Contrato'!W213</f>
        <v/>
      </c>
      <c r="T216" s="386" t="str">
        <f ca="1">'Solic. Contrato'!X213</f>
        <v/>
      </c>
      <c r="U216" s="386" t="str">
        <f ca="1">'Solic. Contrato'!Y213</f>
        <v/>
      </c>
      <c r="V216" s="386" t="str">
        <f ca="1">'Solic. Contrato'!Z213</f>
        <v/>
      </c>
      <c r="W216" s="386" t="str">
        <f ca="1">'Solic. Contrato'!AA213</f>
        <v/>
      </c>
      <c r="X216" s="386" t="str">
        <f ca="1">'Solic. Contrato'!AB213</f>
        <v/>
      </c>
      <c r="Y216" s="386" t="str">
        <f ca="1">'Solic. Contrato'!AC213</f>
        <v/>
      </c>
      <c r="Z216" s="386" t="str">
        <f ca="1">'Solic. Contrato'!AD213</f>
        <v/>
      </c>
      <c r="AA216" s="386" t="str">
        <f ca="1">'Solic. Contrato'!AE213</f>
        <v/>
      </c>
      <c r="AB216" s="386" t="str">
        <f ca="1">'Solic. Contrato'!AF213</f>
        <v/>
      </c>
      <c r="AC216" s="386" t="str">
        <f ca="1">'Solic. Contrato'!AG213</f>
        <v/>
      </c>
      <c r="AD216" s="386" t="str">
        <f ca="1">'Solic. Contrato'!AH213</f>
        <v/>
      </c>
      <c r="AE216" s="386" t="str">
        <f ca="1">'Solic. Contrato'!AI213</f>
        <v/>
      </c>
      <c r="AF216" s="386" t="str">
        <f ca="1">'Solic. Contrato'!AJ213</f>
        <v/>
      </c>
      <c r="AG216" s="386" t="str">
        <f ca="1">'Solic. Contrato'!AK213</f>
        <v/>
      </c>
      <c r="AH216" s="317"/>
      <c r="AI216" s="318"/>
      <c r="AJ216" s="318"/>
      <c r="AK216" s="318"/>
      <c r="AL216" s="318"/>
      <c r="AM216"/>
      <c r="AN216"/>
      <c r="AO216"/>
      <c r="AP216"/>
      <c r="AQ216"/>
      <c r="AR216"/>
    </row>
    <row r="217" spans="1:44" ht="13.15" customHeight="1">
      <c r="A217" s="317"/>
      <c r="B217" s="380" t="str">
        <f ca="1">'Solic. Contrato'!B214</f>
        <v/>
      </c>
      <c r="C217" s="317" t="str">
        <f ca="1">'Solic. Contrato'!C214</f>
        <v/>
      </c>
      <c r="D217" s="891"/>
      <c r="E217" s="896"/>
      <c r="F217" s="929"/>
      <c r="G217" s="897"/>
      <c r="H217" s="388"/>
      <c r="I217" s="906"/>
      <c r="J217" s="935"/>
      <c r="K217" s="932"/>
      <c r="L217" s="915"/>
      <c r="M217" s="267" t="s">
        <v>91</v>
      </c>
      <c r="N217" s="389">
        <f ca="1">'Solic. Contrato'!R214</f>
        <v>0</v>
      </c>
      <c r="O217" s="389">
        <f ca="1">'Solic. Contrato'!S214</f>
        <v>0</v>
      </c>
      <c r="P217" s="389">
        <f ca="1">'Solic. Contrato'!T214</f>
        <v>0</v>
      </c>
      <c r="Q217" s="390">
        <f ca="1">'Solic. Contrato'!U214</f>
        <v>0</v>
      </c>
      <c r="R217" s="389">
        <f ca="1">'Solic. Contrato'!V214</f>
        <v>0</v>
      </c>
      <c r="S217" s="389">
        <f ca="1">'Solic. Contrato'!W214</f>
        <v>0</v>
      </c>
      <c r="T217" s="389">
        <f ca="1">'Solic. Contrato'!X214</f>
        <v>0</v>
      </c>
      <c r="U217" s="389">
        <f ca="1">'Solic. Contrato'!Y214</f>
        <v>0</v>
      </c>
      <c r="V217" s="389">
        <f ca="1">'Solic. Contrato'!Z214</f>
        <v>0</v>
      </c>
      <c r="W217" s="389">
        <f ca="1">'Solic. Contrato'!AA214</f>
        <v>0</v>
      </c>
      <c r="X217" s="389">
        <f ca="1">'Solic. Contrato'!AB214</f>
        <v>0</v>
      </c>
      <c r="Y217" s="389">
        <f ca="1">'Solic. Contrato'!AC214</f>
        <v>0</v>
      </c>
      <c r="Z217" s="389">
        <f ca="1">'Solic. Contrato'!AD214</f>
        <v>0</v>
      </c>
      <c r="AA217" s="389">
        <f ca="1">'Solic. Contrato'!AE214</f>
        <v>0</v>
      </c>
      <c r="AB217" s="389">
        <f ca="1">'Solic. Contrato'!AF214</f>
        <v>0</v>
      </c>
      <c r="AC217" s="389">
        <f ca="1">'Solic. Contrato'!AG214</f>
        <v>0</v>
      </c>
      <c r="AD217" s="389">
        <f ca="1">'Solic. Contrato'!AH214</f>
        <v>0</v>
      </c>
      <c r="AE217" s="389">
        <f ca="1">'Solic. Contrato'!AI214</f>
        <v>0</v>
      </c>
      <c r="AF217" s="389">
        <f ca="1">'Solic. Contrato'!AJ214</f>
        <v>0</v>
      </c>
      <c r="AG217" s="389">
        <f ca="1">'Solic. Contrato'!AK214</f>
        <v>0</v>
      </c>
      <c r="AH217" s="317"/>
      <c r="AI217" s="318"/>
      <c r="AJ217" s="318"/>
      <c r="AK217" s="318"/>
      <c r="AL217" s="318"/>
      <c r="AM217"/>
      <c r="AN217"/>
      <c r="AO217"/>
      <c r="AP217"/>
      <c r="AQ217"/>
      <c r="AR217"/>
    </row>
    <row r="218" spans="1:44" ht="13.15" customHeight="1">
      <c r="A218" s="317"/>
      <c r="B218" s="380"/>
      <c r="C218" s="317"/>
      <c r="D218" s="889" t="str">
        <f ca="1">'Solic. Contrato'!G215</f>
        <v/>
      </c>
      <c r="E218" s="892" t="str">
        <f ca="1">'Solic. Contrato'!H215</f>
        <v/>
      </c>
      <c r="F218" s="927"/>
      <c r="G218" s="893"/>
      <c r="H218" s="381">
        <f>'Solic. Contrato'!J215</f>
        <v>0</v>
      </c>
      <c r="I218" s="904" t="str">
        <f ca="1">'Solic. Contrato'!M215</f>
        <v/>
      </c>
      <c r="J218" s="933">
        <f ca="1">'Solic. Contrato'!N215</f>
        <v>0</v>
      </c>
      <c r="K218" s="930">
        <f ca="1">'Solic. Contrato'!O215</f>
        <v>0</v>
      </c>
      <c r="L218" s="913">
        <f t="shared" ref="L218" ca="1" si="81">J218*K218</f>
        <v>0</v>
      </c>
      <c r="M218" s="262" t="s">
        <v>89</v>
      </c>
      <c r="N218" s="382" t="str">
        <f ca="1">'Solic. Contrato'!R215</f>
        <v/>
      </c>
      <c r="O218" s="383" t="str">
        <f ca="1">'Solic. Contrato'!S215</f>
        <v/>
      </c>
      <c r="P218" s="383" t="str">
        <f ca="1">'Solic. Contrato'!T215</f>
        <v/>
      </c>
      <c r="Q218" s="384" t="str">
        <f ca="1">'Solic. Contrato'!U215</f>
        <v/>
      </c>
      <c r="R218" s="383" t="str">
        <f ca="1">'Solic. Contrato'!V215</f>
        <v/>
      </c>
      <c r="S218" s="383" t="str">
        <f ca="1">'Solic. Contrato'!W215</f>
        <v/>
      </c>
      <c r="T218" s="383" t="str">
        <f ca="1">'Solic. Contrato'!X215</f>
        <v/>
      </c>
      <c r="U218" s="383" t="str">
        <f ca="1">'Solic. Contrato'!Y215</f>
        <v/>
      </c>
      <c r="V218" s="383" t="str">
        <f ca="1">'Solic. Contrato'!Z215</f>
        <v/>
      </c>
      <c r="W218" s="383" t="str">
        <f ca="1">'Solic. Contrato'!AA215</f>
        <v/>
      </c>
      <c r="X218" s="383" t="str">
        <f ca="1">'Solic. Contrato'!AB215</f>
        <v/>
      </c>
      <c r="Y218" s="383" t="str">
        <f ca="1">'Solic. Contrato'!AC215</f>
        <v/>
      </c>
      <c r="Z218" s="383" t="str">
        <f ca="1">'Solic. Contrato'!AD215</f>
        <v/>
      </c>
      <c r="AA218" s="383" t="str">
        <f ca="1">'Solic. Contrato'!AE215</f>
        <v/>
      </c>
      <c r="AB218" s="383" t="str">
        <f ca="1">'Solic. Contrato'!AF215</f>
        <v/>
      </c>
      <c r="AC218" s="383" t="str">
        <f ca="1">'Solic. Contrato'!AG215</f>
        <v/>
      </c>
      <c r="AD218" s="383" t="str">
        <f ca="1">'Solic. Contrato'!AH215</f>
        <v/>
      </c>
      <c r="AE218" s="383" t="str">
        <f ca="1">'Solic. Contrato'!AI215</f>
        <v/>
      </c>
      <c r="AF218" s="383" t="str">
        <f ca="1">'Solic. Contrato'!AJ215</f>
        <v/>
      </c>
      <c r="AG218" s="383" t="str">
        <f ca="1">'Solic. Contrato'!AK215</f>
        <v/>
      </c>
      <c r="AH218" s="317"/>
      <c r="AI218" s="318"/>
      <c r="AJ218" s="318"/>
      <c r="AK218" s="318"/>
      <c r="AL218" s="318"/>
      <c r="AM218"/>
      <c r="AN218"/>
      <c r="AO218"/>
      <c r="AP218"/>
      <c r="AQ218"/>
      <c r="AR218"/>
    </row>
    <row r="219" spans="1:44" ht="13.15" customHeight="1">
      <c r="A219" s="317"/>
      <c r="B219" s="380">
        <f ca="1">'Solic. Contrato'!B216</f>
        <v>0</v>
      </c>
      <c r="C219" s="317"/>
      <c r="D219" s="890"/>
      <c r="E219" s="894"/>
      <c r="F219" s="928"/>
      <c r="G219" s="895"/>
      <c r="H219" s="385"/>
      <c r="I219" s="905"/>
      <c r="J219" s="934"/>
      <c r="K219" s="931"/>
      <c r="L219" s="914"/>
      <c r="M219" s="265" t="s">
        <v>90</v>
      </c>
      <c r="N219" s="386" t="str">
        <f ca="1">'Solic. Contrato'!R216</f>
        <v/>
      </c>
      <c r="O219" s="386" t="str">
        <f ca="1">'Solic. Contrato'!S216</f>
        <v/>
      </c>
      <c r="P219" s="386" t="str">
        <f ca="1">'Solic. Contrato'!T216</f>
        <v/>
      </c>
      <c r="Q219" s="387" t="str">
        <f ca="1">'Solic. Contrato'!U216</f>
        <v/>
      </c>
      <c r="R219" s="386" t="str">
        <f ca="1">'Solic. Contrato'!V216</f>
        <v/>
      </c>
      <c r="S219" s="386" t="str">
        <f ca="1">'Solic. Contrato'!W216</f>
        <v/>
      </c>
      <c r="T219" s="386" t="str">
        <f ca="1">'Solic. Contrato'!X216</f>
        <v/>
      </c>
      <c r="U219" s="386" t="str">
        <f ca="1">'Solic. Contrato'!Y216</f>
        <v/>
      </c>
      <c r="V219" s="386" t="str">
        <f ca="1">'Solic. Contrato'!Z216</f>
        <v/>
      </c>
      <c r="W219" s="386" t="str">
        <f ca="1">'Solic. Contrato'!AA216</f>
        <v/>
      </c>
      <c r="X219" s="386" t="str">
        <f ca="1">'Solic. Contrato'!AB216</f>
        <v/>
      </c>
      <c r="Y219" s="386" t="str">
        <f ca="1">'Solic. Contrato'!AC216</f>
        <v/>
      </c>
      <c r="Z219" s="386" t="str">
        <f ca="1">'Solic. Contrato'!AD216</f>
        <v/>
      </c>
      <c r="AA219" s="386" t="str">
        <f ca="1">'Solic. Contrato'!AE216</f>
        <v/>
      </c>
      <c r="AB219" s="386" t="str">
        <f ca="1">'Solic. Contrato'!AF216</f>
        <v/>
      </c>
      <c r="AC219" s="386" t="str">
        <f ca="1">'Solic. Contrato'!AG216</f>
        <v/>
      </c>
      <c r="AD219" s="386" t="str">
        <f ca="1">'Solic. Contrato'!AH216</f>
        <v/>
      </c>
      <c r="AE219" s="386" t="str">
        <f ca="1">'Solic. Contrato'!AI216</f>
        <v/>
      </c>
      <c r="AF219" s="386" t="str">
        <f ca="1">'Solic. Contrato'!AJ216</f>
        <v/>
      </c>
      <c r="AG219" s="386" t="str">
        <f ca="1">'Solic. Contrato'!AK216</f>
        <v/>
      </c>
      <c r="AH219" s="317"/>
      <c r="AI219" s="318"/>
      <c r="AJ219" s="318"/>
      <c r="AK219" s="318"/>
      <c r="AL219" s="318"/>
      <c r="AM219"/>
      <c r="AN219"/>
      <c r="AO219"/>
      <c r="AP219"/>
      <c r="AQ219"/>
      <c r="AR219"/>
    </row>
    <row r="220" spans="1:44" ht="13.15" customHeight="1">
      <c r="A220" s="317"/>
      <c r="B220" s="380" t="str">
        <f ca="1">'Solic. Contrato'!B217</f>
        <v/>
      </c>
      <c r="C220" s="317" t="str">
        <f ca="1">'Solic. Contrato'!C217</f>
        <v/>
      </c>
      <c r="D220" s="891"/>
      <c r="E220" s="896"/>
      <c r="F220" s="929"/>
      <c r="G220" s="897"/>
      <c r="H220" s="388"/>
      <c r="I220" s="906"/>
      <c r="J220" s="935"/>
      <c r="K220" s="932"/>
      <c r="L220" s="915"/>
      <c r="M220" s="267" t="s">
        <v>91</v>
      </c>
      <c r="N220" s="389">
        <f ca="1">'Solic. Contrato'!R217</f>
        <v>0</v>
      </c>
      <c r="O220" s="389">
        <f ca="1">'Solic. Contrato'!S217</f>
        <v>0</v>
      </c>
      <c r="P220" s="389">
        <f ca="1">'Solic. Contrato'!T217</f>
        <v>0</v>
      </c>
      <c r="Q220" s="390">
        <f ca="1">'Solic. Contrato'!U217</f>
        <v>0</v>
      </c>
      <c r="R220" s="389">
        <f ca="1">'Solic. Contrato'!V217</f>
        <v>0</v>
      </c>
      <c r="S220" s="389">
        <f ca="1">'Solic. Contrato'!W217</f>
        <v>0</v>
      </c>
      <c r="T220" s="389">
        <f ca="1">'Solic. Contrato'!X217</f>
        <v>0</v>
      </c>
      <c r="U220" s="389">
        <f ca="1">'Solic. Contrato'!Y217</f>
        <v>0</v>
      </c>
      <c r="V220" s="389">
        <f ca="1">'Solic. Contrato'!Z217</f>
        <v>0</v>
      </c>
      <c r="W220" s="389">
        <f ca="1">'Solic. Contrato'!AA217</f>
        <v>0</v>
      </c>
      <c r="X220" s="389">
        <f ca="1">'Solic. Contrato'!AB217</f>
        <v>0</v>
      </c>
      <c r="Y220" s="389">
        <f ca="1">'Solic. Contrato'!AC217</f>
        <v>0</v>
      </c>
      <c r="Z220" s="389">
        <f ca="1">'Solic. Contrato'!AD217</f>
        <v>0</v>
      </c>
      <c r="AA220" s="389">
        <f ca="1">'Solic. Contrato'!AE217</f>
        <v>0</v>
      </c>
      <c r="AB220" s="389">
        <f ca="1">'Solic. Contrato'!AF217</f>
        <v>0</v>
      </c>
      <c r="AC220" s="389">
        <f ca="1">'Solic. Contrato'!AG217</f>
        <v>0</v>
      </c>
      <c r="AD220" s="389">
        <f ca="1">'Solic. Contrato'!AH217</f>
        <v>0</v>
      </c>
      <c r="AE220" s="389">
        <f ca="1">'Solic. Contrato'!AI217</f>
        <v>0</v>
      </c>
      <c r="AF220" s="389">
        <f ca="1">'Solic. Contrato'!AJ217</f>
        <v>0</v>
      </c>
      <c r="AG220" s="389">
        <f ca="1">'Solic. Contrato'!AK217</f>
        <v>0</v>
      </c>
      <c r="AH220" s="317"/>
      <c r="AI220" s="318"/>
      <c r="AJ220" s="318"/>
      <c r="AK220" s="318"/>
      <c r="AL220" s="318"/>
      <c r="AM220"/>
      <c r="AN220"/>
      <c r="AO220"/>
      <c r="AP220"/>
      <c r="AQ220"/>
      <c r="AR220"/>
    </row>
    <row r="221" spans="1:44" ht="13.15" customHeight="1">
      <c r="A221" s="317"/>
      <c r="B221" s="380"/>
      <c r="C221" s="317"/>
      <c r="D221" s="889" t="str">
        <f ca="1">'Solic. Contrato'!G218</f>
        <v/>
      </c>
      <c r="E221" s="892" t="str">
        <f ca="1">'Solic. Contrato'!H218</f>
        <v/>
      </c>
      <c r="F221" s="927"/>
      <c r="G221" s="893"/>
      <c r="H221" s="381">
        <f>'Solic. Contrato'!J218</f>
        <v>0</v>
      </c>
      <c r="I221" s="904" t="str">
        <f ca="1">'Solic. Contrato'!M218</f>
        <v/>
      </c>
      <c r="J221" s="933">
        <f ca="1">'Solic. Contrato'!N218</f>
        <v>0</v>
      </c>
      <c r="K221" s="930">
        <f ca="1">'Solic. Contrato'!O218</f>
        <v>0</v>
      </c>
      <c r="L221" s="913">
        <f t="shared" ref="L221" ca="1" si="82">J221*K221</f>
        <v>0</v>
      </c>
      <c r="M221" s="262" t="s">
        <v>89</v>
      </c>
      <c r="N221" s="382" t="str">
        <f ca="1">'Solic. Contrato'!R218</f>
        <v/>
      </c>
      <c r="O221" s="383" t="str">
        <f ca="1">'Solic. Contrato'!S218</f>
        <v/>
      </c>
      <c r="P221" s="383" t="str">
        <f ca="1">'Solic. Contrato'!T218</f>
        <v/>
      </c>
      <c r="Q221" s="384" t="str">
        <f ca="1">'Solic. Contrato'!U218</f>
        <v/>
      </c>
      <c r="R221" s="383" t="str">
        <f ca="1">'Solic. Contrato'!V218</f>
        <v/>
      </c>
      <c r="S221" s="383" t="str">
        <f ca="1">'Solic. Contrato'!W218</f>
        <v/>
      </c>
      <c r="T221" s="383" t="str">
        <f ca="1">'Solic. Contrato'!X218</f>
        <v/>
      </c>
      <c r="U221" s="383" t="str">
        <f ca="1">'Solic. Contrato'!Y218</f>
        <v/>
      </c>
      <c r="V221" s="383" t="str">
        <f ca="1">'Solic. Contrato'!Z218</f>
        <v/>
      </c>
      <c r="W221" s="383" t="str">
        <f ca="1">'Solic. Contrato'!AA218</f>
        <v/>
      </c>
      <c r="X221" s="383" t="str">
        <f ca="1">'Solic. Contrato'!AB218</f>
        <v/>
      </c>
      <c r="Y221" s="383" t="str">
        <f ca="1">'Solic. Contrato'!AC218</f>
        <v/>
      </c>
      <c r="Z221" s="383" t="str">
        <f ca="1">'Solic. Contrato'!AD218</f>
        <v/>
      </c>
      <c r="AA221" s="383" t="str">
        <f ca="1">'Solic. Contrato'!AE218</f>
        <v/>
      </c>
      <c r="AB221" s="383" t="str">
        <f ca="1">'Solic. Contrato'!AF218</f>
        <v/>
      </c>
      <c r="AC221" s="383" t="str">
        <f ca="1">'Solic. Contrato'!AG218</f>
        <v/>
      </c>
      <c r="AD221" s="383" t="str">
        <f ca="1">'Solic. Contrato'!AH218</f>
        <v/>
      </c>
      <c r="AE221" s="383" t="str">
        <f ca="1">'Solic. Contrato'!AI218</f>
        <v/>
      </c>
      <c r="AF221" s="383" t="str">
        <f ca="1">'Solic. Contrato'!AJ218</f>
        <v/>
      </c>
      <c r="AG221" s="383" t="str">
        <f ca="1">'Solic. Contrato'!AK218</f>
        <v/>
      </c>
      <c r="AH221" s="317"/>
      <c r="AI221" s="318"/>
      <c r="AJ221" s="318"/>
      <c r="AK221" s="318"/>
      <c r="AL221" s="318"/>
      <c r="AM221"/>
      <c r="AN221"/>
      <c r="AO221"/>
      <c r="AP221"/>
      <c r="AQ221"/>
      <c r="AR221"/>
    </row>
    <row r="222" spans="1:44" ht="13.15" customHeight="1">
      <c r="A222" s="317"/>
      <c r="B222" s="380">
        <f ca="1">'Solic. Contrato'!B219</f>
        <v>0</v>
      </c>
      <c r="C222" s="317"/>
      <c r="D222" s="890"/>
      <c r="E222" s="894"/>
      <c r="F222" s="928"/>
      <c r="G222" s="895"/>
      <c r="H222" s="385"/>
      <c r="I222" s="905"/>
      <c r="J222" s="934"/>
      <c r="K222" s="931"/>
      <c r="L222" s="914"/>
      <c r="M222" s="265" t="s">
        <v>90</v>
      </c>
      <c r="N222" s="386" t="str">
        <f ca="1">'Solic. Contrato'!R219</f>
        <v/>
      </c>
      <c r="O222" s="386" t="str">
        <f ca="1">'Solic. Contrato'!S219</f>
        <v/>
      </c>
      <c r="P222" s="386" t="str">
        <f ca="1">'Solic. Contrato'!T219</f>
        <v/>
      </c>
      <c r="Q222" s="387" t="str">
        <f ca="1">'Solic. Contrato'!U219</f>
        <v/>
      </c>
      <c r="R222" s="386" t="str">
        <f ca="1">'Solic. Contrato'!V219</f>
        <v/>
      </c>
      <c r="S222" s="386" t="str">
        <f ca="1">'Solic. Contrato'!W219</f>
        <v/>
      </c>
      <c r="T222" s="386" t="str">
        <f ca="1">'Solic. Contrato'!X219</f>
        <v/>
      </c>
      <c r="U222" s="386" t="str">
        <f ca="1">'Solic. Contrato'!Y219</f>
        <v/>
      </c>
      <c r="V222" s="386" t="str">
        <f ca="1">'Solic. Contrato'!Z219</f>
        <v/>
      </c>
      <c r="W222" s="386" t="str">
        <f ca="1">'Solic. Contrato'!AA219</f>
        <v/>
      </c>
      <c r="X222" s="386" t="str">
        <f ca="1">'Solic. Contrato'!AB219</f>
        <v/>
      </c>
      <c r="Y222" s="386" t="str">
        <f ca="1">'Solic. Contrato'!AC219</f>
        <v/>
      </c>
      <c r="Z222" s="386" t="str">
        <f ca="1">'Solic. Contrato'!AD219</f>
        <v/>
      </c>
      <c r="AA222" s="386" t="str">
        <f ca="1">'Solic. Contrato'!AE219</f>
        <v/>
      </c>
      <c r="AB222" s="386" t="str">
        <f ca="1">'Solic. Contrato'!AF219</f>
        <v/>
      </c>
      <c r="AC222" s="386" t="str">
        <f ca="1">'Solic. Contrato'!AG219</f>
        <v/>
      </c>
      <c r="AD222" s="386" t="str">
        <f ca="1">'Solic. Contrato'!AH219</f>
        <v/>
      </c>
      <c r="AE222" s="386" t="str">
        <f ca="1">'Solic. Contrato'!AI219</f>
        <v/>
      </c>
      <c r="AF222" s="386" t="str">
        <f ca="1">'Solic. Contrato'!AJ219</f>
        <v/>
      </c>
      <c r="AG222" s="386" t="str">
        <f ca="1">'Solic. Contrato'!AK219</f>
        <v/>
      </c>
      <c r="AH222" s="317"/>
      <c r="AI222" s="318"/>
      <c r="AJ222" s="318"/>
      <c r="AK222" s="318"/>
      <c r="AL222" s="318"/>
      <c r="AM222"/>
      <c r="AN222"/>
      <c r="AO222"/>
      <c r="AP222"/>
      <c r="AQ222"/>
      <c r="AR222"/>
    </row>
    <row r="223" spans="1:44" ht="13.15" customHeight="1">
      <c r="A223" s="317"/>
      <c r="B223" s="380" t="str">
        <f ca="1">'Solic. Contrato'!B220</f>
        <v/>
      </c>
      <c r="C223" s="317" t="str">
        <f ca="1">'Solic. Contrato'!C220</f>
        <v/>
      </c>
      <c r="D223" s="891"/>
      <c r="E223" s="896"/>
      <c r="F223" s="929"/>
      <c r="G223" s="897"/>
      <c r="H223" s="388"/>
      <c r="I223" s="906"/>
      <c r="J223" s="935"/>
      <c r="K223" s="932"/>
      <c r="L223" s="915"/>
      <c r="M223" s="267" t="s">
        <v>91</v>
      </c>
      <c r="N223" s="389">
        <f ca="1">'Solic. Contrato'!R220</f>
        <v>0</v>
      </c>
      <c r="O223" s="389">
        <f ca="1">'Solic. Contrato'!S220</f>
        <v>0</v>
      </c>
      <c r="P223" s="389">
        <f ca="1">'Solic. Contrato'!T220</f>
        <v>0</v>
      </c>
      <c r="Q223" s="390">
        <f ca="1">'Solic. Contrato'!U220</f>
        <v>0</v>
      </c>
      <c r="R223" s="389">
        <f ca="1">'Solic. Contrato'!V220</f>
        <v>0</v>
      </c>
      <c r="S223" s="389">
        <f ca="1">'Solic. Contrato'!W220</f>
        <v>0</v>
      </c>
      <c r="T223" s="389">
        <f ca="1">'Solic. Contrato'!X220</f>
        <v>0</v>
      </c>
      <c r="U223" s="389">
        <f ca="1">'Solic. Contrato'!Y220</f>
        <v>0</v>
      </c>
      <c r="V223" s="389">
        <f ca="1">'Solic. Contrato'!Z220</f>
        <v>0</v>
      </c>
      <c r="W223" s="389">
        <f ca="1">'Solic. Contrato'!AA220</f>
        <v>0</v>
      </c>
      <c r="X223" s="389">
        <f ca="1">'Solic. Contrato'!AB220</f>
        <v>0</v>
      </c>
      <c r="Y223" s="389">
        <f ca="1">'Solic. Contrato'!AC220</f>
        <v>0</v>
      </c>
      <c r="Z223" s="389">
        <f ca="1">'Solic. Contrato'!AD220</f>
        <v>0</v>
      </c>
      <c r="AA223" s="389">
        <f ca="1">'Solic. Contrato'!AE220</f>
        <v>0</v>
      </c>
      <c r="AB223" s="389">
        <f ca="1">'Solic. Contrato'!AF220</f>
        <v>0</v>
      </c>
      <c r="AC223" s="389">
        <f ca="1">'Solic. Contrato'!AG220</f>
        <v>0</v>
      </c>
      <c r="AD223" s="389">
        <f ca="1">'Solic. Contrato'!AH220</f>
        <v>0</v>
      </c>
      <c r="AE223" s="389">
        <f ca="1">'Solic. Contrato'!AI220</f>
        <v>0</v>
      </c>
      <c r="AF223" s="389">
        <f ca="1">'Solic. Contrato'!AJ220</f>
        <v>0</v>
      </c>
      <c r="AG223" s="389">
        <f ca="1">'Solic. Contrato'!AK220</f>
        <v>0</v>
      </c>
      <c r="AH223" s="317"/>
      <c r="AI223" s="318"/>
      <c r="AJ223" s="318"/>
      <c r="AK223" s="318"/>
      <c r="AL223" s="318"/>
      <c r="AM223"/>
      <c r="AN223"/>
      <c r="AO223"/>
      <c r="AP223"/>
      <c r="AQ223"/>
      <c r="AR223"/>
    </row>
    <row r="224" spans="1:44" ht="13.15" customHeight="1">
      <c r="A224" s="317"/>
      <c r="B224" s="380"/>
      <c r="C224" s="317"/>
      <c r="D224" s="889" t="str">
        <f ca="1">'Solic. Contrato'!G221</f>
        <v/>
      </c>
      <c r="E224" s="892" t="str">
        <f ca="1">'Solic. Contrato'!H221</f>
        <v/>
      </c>
      <c r="F224" s="927"/>
      <c r="G224" s="893"/>
      <c r="H224" s="381">
        <f>'Solic. Contrato'!J221</f>
        <v>0</v>
      </c>
      <c r="I224" s="904" t="str">
        <f ca="1">'Solic. Contrato'!M221</f>
        <v/>
      </c>
      <c r="J224" s="933">
        <f ca="1">'Solic. Contrato'!N221</f>
        <v>0</v>
      </c>
      <c r="K224" s="930">
        <f ca="1">'Solic. Contrato'!O221</f>
        <v>0</v>
      </c>
      <c r="L224" s="913">
        <f t="shared" ref="L224" ca="1" si="83">J224*K224</f>
        <v>0</v>
      </c>
      <c r="M224" s="262" t="s">
        <v>89</v>
      </c>
      <c r="N224" s="382" t="str">
        <f ca="1">'Solic. Contrato'!R221</f>
        <v/>
      </c>
      <c r="O224" s="383" t="str">
        <f ca="1">'Solic. Contrato'!S221</f>
        <v/>
      </c>
      <c r="P224" s="383" t="str">
        <f ca="1">'Solic. Contrato'!T221</f>
        <v/>
      </c>
      <c r="Q224" s="384" t="str">
        <f ca="1">'Solic. Contrato'!U221</f>
        <v/>
      </c>
      <c r="R224" s="383" t="str">
        <f ca="1">'Solic. Contrato'!V221</f>
        <v/>
      </c>
      <c r="S224" s="383" t="str">
        <f ca="1">'Solic. Contrato'!W221</f>
        <v/>
      </c>
      <c r="T224" s="383" t="str">
        <f ca="1">'Solic. Contrato'!X221</f>
        <v/>
      </c>
      <c r="U224" s="383" t="str">
        <f ca="1">'Solic. Contrato'!Y221</f>
        <v/>
      </c>
      <c r="V224" s="383" t="str">
        <f ca="1">'Solic. Contrato'!Z221</f>
        <v/>
      </c>
      <c r="W224" s="383" t="str">
        <f ca="1">'Solic. Contrato'!AA221</f>
        <v/>
      </c>
      <c r="X224" s="383" t="str">
        <f ca="1">'Solic. Contrato'!AB221</f>
        <v/>
      </c>
      <c r="Y224" s="383" t="str">
        <f ca="1">'Solic. Contrato'!AC221</f>
        <v/>
      </c>
      <c r="Z224" s="383" t="str">
        <f ca="1">'Solic. Contrato'!AD221</f>
        <v/>
      </c>
      <c r="AA224" s="383" t="str">
        <f ca="1">'Solic. Contrato'!AE221</f>
        <v/>
      </c>
      <c r="AB224" s="383" t="str">
        <f ca="1">'Solic. Contrato'!AF221</f>
        <v/>
      </c>
      <c r="AC224" s="383" t="str">
        <f ca="1">'Solic. Contrato'!AG221</f>
        <v/>
      </c>
      <c r="AD224" s="383" t="str">
        <f ca="1">'Solic. Contrato'!AH221</f>
        <v/>
      </c>
      <c r="AE224" s="383" t="str">
        <f ca="1">'Solic. Contrato'!AI221</f>
        <v/>
      </c>
      <c r="AF224" s="383" t="str">
        <f ca="1">'Solic. Contrato'!AJ221</f>
        <v/>
      </c>
      <c r="AG224" s="383" t="str">
        <f ca="1">'Solic. Contrato'!AK221</f>
        <v/>
      </c>
      <c r="AH224" s="317"/>
      <c r="AI224" s="318"/>
      <c r="AJ224" s="318"/>
      <c r="AK224" s="318"/>
      <c r="AL224" s="318"/>
      <c r="AM224"/>
      <c r="AN224"/>
      <c r="AO224"/>
      <c r="AP224"/>
      <c r="AQ224"/>
      <c r="AR224"/>
    </row>
    <row r="225" spans="1:44" ht="13.15" customHeight="1">
      <c r="A225" s="317"/>
      <c r="B225" s="380">
        <f ca="1">'Solic. Contrato'!B222</f>
        <v>0</v>
      </c>
      <c r="C225" s="317"/>
      <c r="D225" s="890"/>
      <c r="E225" s="894"/>
      <c r="F225" s="928"/>
      <c r="G225" s="895"/>
      <c r="H225" s="385"/>
      <c r="I225" s="905"/>
      <c r="J225" s="934"/>
      <c r="K225" s="931"/>
      <c r="L225" s="914"/>
      <c r="M225" s="265" t="s">
        <v>90</v>
      </c>
      <c r="N225" s="386" t="str">
        <f ca="1">'Solic. Contrato'!R222</f>
        <v/>
      </c>
      <c r="O225" s="386" t="str">
        <f ca="1">'Solic. Contrato'!S222</f>
        <v/>
      </c>
      <c r="P225" s="386" t="str">
        <f ca="1">'Solic. Contrato'!T222</f>
        <v/>
      </c>
      <c r="Q225" s="387" t="str">
        <f ca="1">'Solic. Contrato'!U222</f>
        <v/>
      </c>
      <c r="R225" s="386" t="str">
        <f ca="1">'Solic. Contrato'!V222</f>
        <v/>
      </c>
      <c r="S225" s="386" t="str">
        <f ca="1">'Solic. Contrato'!W222</f>
        <v/>
      </c>
      <c r="T225" s="386" t="str">
        <f ca="1">'Solic. Contrato'!X222</f>
        <v/>
      </c>
      <c r="U225" s="386" t="str">
        <f ca="1">'Solic. Contrato'!Y222</f>
        <v/>
      </c>
      <c r="V225" s="386" t="str">
        <f ca="1">'Solic. Contrato'!Z222</f>
        <v/>
      </c>
      <c r="W225" s="386" t="str">
        <f ca="1">'Solic. Contrato'!AA222</f>
        <v/>
      </c>
      <c r="X225" s="386" t="str">
        <f ca="1">'Solic. Contrato'!AB222</f>
        <v/>
      </c>
      <c r="Y225" s="386" t="str">
        <f ca="1">'Solic. Contrato'!AC222</f>
        <v/>
      </c>
      <c r="Z225" s="386" t="str">
        <f ca="1">'Solic. Contrato'!AD222</f>
        <v/>
      </c>
      <c r="AA225" s="386" t="str">
        <f ca="1">'Solic. Contrato'!AE222</f>
        <v/>
      </c>
      <c r="AB225" s="386" t="str">
        <f ca="1">'Solic. Contrato'!AF222</f>
        <v/>
      </c>
      <c r="AC225" s="386" t="str">
        <f ca="1">'Solic. Contrato'!AG222</f>
        <v/>
      </c>
      <c r="AD225" s="386" t="str">
        <f ca="1">'Solic. Contrato'!AH222</f>
        <v/>
      </c>
      <c r="AE225" s="386" t="str">
        <f ca="1">'Solic. Contrato'!AI222</f>
        <v/>
      </c>
      <c r="AF225" s="386" t="str">
        <f ca="1">'Solic. Contrato'!AJ222</f>
        <v/>
      </c>
      <c r="AG225" s="386" t="str">
        <f ca="1">'Solic. Contrato'!AK222</f>
        <v/>
      </c>
      <c r="AH225" s="317"/>
      <c r="AI225" s="318"/>
      <c r="AJ225" s="318"/>
      <c r="AK225" s="318"/>
      <c r="AL225" s="318"/>
      <c r="AM225"/>
      <c r="AN225"/>
      <c r="AO225"/>
      <c r="AP225"/>
      <c r="AQ225"/>
      <c r="AR225"/>
    </row>
    <row r="226" spans="1:44" ht="13.15" customHeight="1">
      <c r="A226" s="317"/>
      <c r="B226" s="380" t="str">
        <f ca="1">'Solic. Contrato'!B223</f>
        <v/>
      </c>
      <c r="C226" s="317" t="str">
        <f ca="1">'Solic. Contrato'!C223</f>
        <v/>
      </c>
      <c r="D226" s="891"/>
      <c r="E226" s="896"/>
      <c r="F226" s="929"/>
      <c r="G226" s="897"/>
      <c r="H226" s="388"/>
      <c r="I226" s="906"/>
      <c r="J226" s="935"/>
      <c r="K226" s="932"/>
      <c r="L226" s="915"/>
      <c r="M226" s="267" t="s">
        <v>91</v>
      </c>
      <c r="N226" s="389">
        <f ca="1">'Solic. Contrato'!R223</f>
        <v>0</v>
      </c>
      <c r="O226" s="389">
        <f ca="1">'Solic. Contrato'!S223</f>
        <v>0</v>
      </c>
      <c r="P226" s="389">
        <f ca="1">'Solic. Contrato'!T223</f>
        <v>0</v>
      </c>
      <c r="Q226" s="390">
        <f ca="1">'Solic. Contrato'!U223</f>
        <v>0</v>
      </c>
      <c r="R226" s="389">
        <f ca="1">'Solic. Contrato'!V223</f>
        <v>0</v>
      </c>
      <c r="S226" s="389">
        <f ca="1">'Solic. Contrato'!W223</f>
        <v>0</v>
      </c>
      <c r="T226" s="389">
        <f ca="1">'Solic. Contrato'!X223</f>
        <v>0</v>
      </c>
      <c r="U226" s="389">
        <f ca="1">'Solic. Contrato'!Y223</f>
        <v>0</v>
      </c>
      <c r="V226" s="389">
        <f ca="1">'Solic. Contrato'!Z223</f>
        <v>0</v>
      </c>
      <c r="W226" s="389">
        <f ca="1">'Solic. Contrato'!AA223</f>
        <v>0</v>
      </c>
      <c r="X226" s="389">
        <f ca="1">'Solic. Contrato'!AB223</f>
        <v>0</v>
      </c>
      <c r="Y226" s="389">
        <f ca="1">'Solic. Contrato'!AC223</f>
        <v>0</v>
      </c>
      <c r="Z226" s="389">
        <f ca="1">'Solic. Contrato'!AD223</f>
        <v>0</v>
      </c>
      <c r="AA226" s="389">
        <f ca="1">'Solic. Contrato'!AE223</f>
        <v>0</v>
      </c>
      <c r="AB226" s="389">
        <f ca="1">'Solic. Contrato'!AF223</f>
        <v>0</v>
      </c>
      <c r="AC226" s="389">
        <f ca="1">'Solic. Contrato'!AG223</f>
        <v>0</v>
      </c>
      <c r="AD226" s="389">
        <f ca="1">'Solic. Contrato'!AH223</f>
        <v>0</v>
      </c>
      <c r="AE226" s="389">
        <f ca="1">'Solic. Contrato'!AI223</f>
        <v>0</v>
      </c>
      <c r="AF226" s="389">
        <f ca="1">'Solic. Contrato'!AJ223</f>
        <v>0</v>
      </c>
      <c r="AG226" s="389">
        <f ca="1">'Solic. Contrato'!AK223</f>
        <v>0</v>
      </c>
      <c r="AH226" s="317"/>
      <c r="AI226" s="318"/>
      <c r="AJ226" s="318"/>
      <c r="AK226" s="318"/>
      <c r="AL226" s="318"/>
      <c r="AM226"/>
      <c r="AN226"/>
      <c r="AO226"/>
      <c r="AP226"/>
      <c r="AQ226"/>
      <c r="AR226"/>
    </row>
    <row r="227" spans="1:44" ht="13.15" customHeight="1">
      <c r="A227" s="317"/>
      <c r="B227" s="380"/>
      <c r="C227" s="317"/>
      <c r="D227" s="889" t="str">
        <f ca="1">'Solic. Contrato'!G224</f>
        <v/>
      </c>
      <c r="E227" s="892" t="str">
        <f ca="1">'Solic. Contrato'!H224</f>
        <v/>
      </c>
      <c r="F227" s="927"/>
      <c r="G227" s="893"/>
      <c r="H227" s="381">
        <f>'Solic. Contrato'!J224</f>
        <v>0</v>
      </c>
      <c r="I227" s="904" t="str">
        <f ca="1">'Solic. Contrato'!M224</f>
        <v/>
      </c>
      <c r="J227" s="933">
        <f ca="1">'Solic. Contrato'!N224</f>
        <v>0</v>
      </c>
      <c r="K227" s="930">
        <f ca="1">'Solic. Contrato'!O224</f>
        <v>0</v>
      </c>
      <c r="L227" s="913">
        <f t="shared" ref="L227" ca="1" si="84">J227*K227</f>
        <v>0</v>
      </c>
      <c r="M227" s="262" t="s">
        <v>89</v>
      </c>
      <c r="N227" s="382" t="str">
        <f ca="1">'Solic. Contrato'!R224</f>
        <v/>
      </c>
      <c r="O227" s="383" t="str">
        <f ca="1">'Solic. Contrato'!S224</f>
        <v/>
      </c>
      <c r="P227" s="383" t="str">
        <f ca="1">'Solic. Contrato'!T224</f>
        <v/>
      </c>
      <c r="Q227" s="384" t="str">
        <f ca="1">'Solic. Contrato'!U224</f>
        <v/>
      </c>
      <c r="R227" s="383" t="str">
        <f ca="1">'Solic. Contrato'!V224</f>
        <v/>
      </c>
      <c r="S227" s="383" t="str">
        <f ca="1">'Solic. Contrato'!W224</f>
        <v/>
      </c>
      <c r="T227" s="383" t="str">
        <f ca="1">'Solic. Contrato'!X224</f>
        <v/>
      </c>
      <c r="U227" s="383" t="str">
        <f ca="1">'Solic. Contrato'!Y224</f>
        <v/>
      </c>
      <c r="V227" s="383" t="str">
        <f ca="1">'Solic. Contrato'!Z224</f>
        <v/>
      </c>
      <c r="W227" s="383" t="str">
        <f ca="1">'Solic. Contrato'!AA224</f>
        <v/>
      </c>
      <c r="X227" s="383" t="str">
        <f ca="1">'Solic. Contrato'!AB224</f>
        <v/>
      </c>
      <c r="Y227" s="383" t="str">
        <f ca="1">'Solic. Contrato'!AC224</f>
        <v/>
      </c>
      <c r="Z227" s="383" t="str">
        <f ca="1">'Solic. Contrato'!AD224</f>
        <v/>
      </c>
      <c r="AA227" s="383" t="str">
        <f ca="1">'Solic. Contrato'!AE224</f>
        <v/>
      </c>
      <c r="AB227" s="383" t="str">
        <f ca="1">'Solic. Contrato'!AF224</f>
        <v/>
      </c>
      <c r="AC227" s="383" t="str">
        <f ca="1">'Solic. Contrato'!AG224</f>
        <v/>
      </c>
      <c r="AD227" s="383" t="str">
        <f ca="1">'Solic. Contrato'!AH224</f>
        <v/>
      </c>
      <c r="AE227" s="383" t="str">
        <f ca="1">'Solic. Contrato'!AI224</f>
        <v/>
      </c>
      <c r="AF227" s="383" t="str">
        <f ca="1">'Solic. Contrato'!AJ224</f>
        <v/>
      </c>
      <c r="AG227" s="383" t="str">
        <f ca="1">'Solic. Contrato'!AK224</f>
        <v/>
      </c>
      <c r="AH227" s="317"/>
      <c r="AI227" s="318"/>
      <c r="AJ227" s="318"/>
      <c r="AK227" s="318"/>
      <c r="AL227" s="318"/>
      <c r="AM227"/>
      <c r="AN227"/>
      <c r="AO227"/>
      <c r="AP227"/>
      <c r="AQ227"/>
      <c r="AR227"/>
    </row>
    <row r="228" spans="1:44" ht="13.15" customHeight="1">
      <c r="A228" s="317"/>
      <c r="B228" s="380">
        <f ca="1">'Solic. Contrato'!B225</f>
        <v>0</v>
      </c>
      <c r="C228" s="317"/>
      <c r="D228" s="890"/>
      <c r="E228" s="894"/>
      <c r="F228" s="928"/>
      <c r="G228" s="895"/>
      <c r="H228" s="385"/>
      <c r="I228" s="905"/>
      <c r="J228" s="934"/>
      <c r="K228" s="931"/>
      <c r="L228" s="914"/>
      <c r="M228" s="265" t="s">
        <v>90</v>
      </c>
      <c r="N228" s="386" t="str">
        <f ca="1">'Solic. Contrato'!R225</f>
        <v/>
      </c>
      <c r="O228" s="386" t="str">
        <f ca="1">'Solic. Contrato'!S225</f>
        <v/>
      </c>
      <c r="P228" s="386" t="str">
        <f ca="1">'Solic. Contrato'!T225</f>
        <v/>
      </c>
      <c r="Q228" s="387" t="str">
        <f ca="1">'Solic. Contrato'!U225</f>
        <v/>
      </c>
      <c r="R228" s="386" t="str">
        <f ca="1">'Solic. Contrato'!V225</f>
        <v/>
      </c>
      <c r="S228" s="386" t="str">
        <f ca="1">'Solic. Contrato'!W225</f>
        <v/>
      </c>
      <c r="T228" s="386" t="str">
        <f ca="1">'Solic. Contrato'!X225</f>
        <v/>
      </c>
      <c r="U228" s="386" t="str">
        <f ca="1">'Solic. Contrato'!Y225</f>
        <v/>
      </c>
      <c r="V228" s="386" t="str">
        <f ca="1">'Solic. Contrato'!Z225</f>
        <v/>
      </c>
      <c r="W228" s="386" t="str">
        <f ca="1">'Solic. Contrato'!AA225</f>
        <v/>
      </c>
      <c r="X228" s="386" t="str">
        <f ca="1">'Solic. Contrato'!AB225</f>
        <v/>
      </c>
      <c r="Y228" s="386" t="str">
        <f ca="1">'Solic. Contrato'!AC225</f>
        <v/>
      </c>
      <c r="Z228" s="386" t="str">
        <f ca="1">'Solic. Contrato'!AD225</f>
        <v/>
      </c>
      <c r="AA228" s="386" t="str">
        <f ca="1">'Solic. Contrato'!AE225</f>
        <v/>
      </c>
      <c r="AB228" s="386" t="str">
        <f ca="1">'Solic. Contrato'!AF225</f>
        <v/>
      </c>
      <c r="AC228" s="386" t="str">
        <f ca="1">'Solic. Contrato'!AG225</f>
        <v/>
      </c>
      <c r="AD228" s="386" t="str">
        <f ca="1">'Solic. Contrato'!AH225</f>
        <v/>
      </c>
      <c r="AE228" s="386" t="str">
        <f ca="1">'Solic. Contrato'!AI225</f>
        <v/>
      </c>
      <c r="AF228" s="386" t="str">
        <f ca="1">'Solic. Contrato'!AJ225</f>
        <v/>
      </c>
      <c r="AG228" s="386" t="str">
        <f ca="1">'Solic. Contrato'!AK225</f>
        <v/>
      </c>
      <c r="AH228" s="317"/>
      <c r="AI228" s="318"/>
      <c r="AJ228" s="318"/>
      <c r="AK228" s="318"/>
      <c r="AL228" s="318"/>
      <c r="AM228"/>
      <c r="AN228"/>
      <c r="AO228"/>
      <c r="AP228"/>
      <c r="AQ228"/>
      <c r="AR228"/>
    </row>
    <row r="229" spans="1:44" ht="13.15" customHeight="1">
      <c r="A229" s="317"/>
      <c r="B229" s="380" t="str">
        <f ca="1">'Solic. Contrato'!B226</f>
        <v/>
      </c>
      <c r="C229" s="317" t="str">
        <f ca="1">'Solic. Contrato'!C226</f>
        <v/>
      </c>
      <c r="D229" s="891"/>
      <c r="E229" s="896"/>
      <c r="F229" s="929"/>
      <c r="G229" s="897"/>
      <c r="H229" s="388"/>
      <c r="I229" s="906"/>
      <c r="J229" s="935"/>
      <c r="K229" s="932"/>
      <c r="L229" s="915"/>
      <c r="M229" s="267" t="s">
        <v>91</v>
      </c>
      <c r="N229" s="389">
        <f ca="1">'Solic. Contrato'!R226</f>
        <v>0</v>
      </c>
      <c r="O229" s="389">
        <f ca="1">'Solic. Contrato'!S226</f>
        <v>0</v>
      </c>
      <c r="P229" s="389">
        <f ca="1">'Solic. Contrato'!T226</f>
        <v>0</v>
      </c>
      <c r="Q229" s="390">
        <f ca="1">'Solic. Contrato'!U226</f>
        <v>0</v>
      </c>
      <c r="R229" s="389">
        <f ca="1">'Solic. Contrato'!V226</f>
        <v>0</v>
      </c>
      <c r="S229" s="389">
        <f ca="1">'Solic. Contrato'!W226</f>
        <v>0</v>
      </c>
      <c r="T229" s="389">
        <f ca="1">'Solic. Contrato'!X226</f>
        <v>0</v>
      </c>
      <c r="U229" s="389">
        <f ca="1">'Solic. Contrato'!Y226</f>
        <v>0</v>
      </c>
      <c r="V229" s="389">
        <f ca="1">'Solic. Contrato'!Z226</f>
        <v>0</v>
      </c>
      <c r="W229" s="389">
        <f ca="1">'Solic. Contrato'!AA226</f>
        <v>0</v>
      </c>
      <c r="X229" s="389">
        <f ca="1">'Solic. Contrato'!AB226</f>
        <v>0</v>
      </c>
      <c r="Y229" s="389">
        <f ca="1">'Solic. Contrato'!AC226</f>
        <v>0</v>
      </c>
      <c r="Z229" s="389">
        <f ca="1">'Solic. Contrato'!AD226</f>
        <v>0</v>
      </c>
      <c r="AA229" s="389">
        <f ca="1">'Solic. Contrato'!AE226</f>
        <v>0</v>
      </c>
      <c r="AB229" s="389">
        <f ca="1">'Solic. Contrato'!AF226</f>
        <v>0</v>
      </c>
      <c r="AC229" s="389">
        <f ca="1">'Solic. Contrato'!AG226</f>
        <v>0</v>
      </c>
      <c r="AD229" s="389">
        <f ca="1">'Solic. Contrato'!AH226</f>
        <v>0</v>
      </c>
      <c r="AE229" s="389">
        <f ca="1">'Solic. Contrato'!AI226</f>
        <v>0</v>
      </c>
      <c r="AF229" s="389">
        <f ca="1">'Solic. Contrato'!AJ226</f>
        <v>0</v>
      </c>
      <c r="AG229" s="389">
        <f ca="1">'Solic. Contrato'!AK226</f>
        <v>0</v>
      </c>
      <c r="AH229" s="317"/>
      <c r="AI229" s="318"/>
      <c r="AJ229" s="318"/>
      <c r="AK229" s="318"/>
      <c r="AL229" s="318"/>
      <c r="AM229"/>
      <c r="AN229"/>
      <c r="AO229"/>
      <c r="AP229"/>
      <c r="AQ229"/>
      <c r="AR229"/>
    </row>
    <row r="230" spans="1:44" ht="13.15" customHeight="1">
      <c r="A230" s="317"/>
      <c r="B230" s="380"/>
      <c r="C230" s="317"/>
      <c r="D230" s="889" t="str">
        <f ca="1">'Solic. Contrato'!G227</f>
        <v/>
      </c>
      <c r="E230" s="892" t="str">
        <f ca="1">'Solic. Contrato'!H227</f>
        <v/>
      </c>
      <c r="F230" s="927"/>
      <c r="G230" s="893"/>
      <c r="H230" s="381">
        <f>'Solic. Contrato'!J227</f>
        <v>0</v>
      </c>
      <c r="I230" s="904" t="str">
        <f ca="1">'Solic. Contrato'!M227</f>
        <v/>
      </c>
      <c r="J230" s="933">
        <f ca="1">'Solic. Contrato'!N227</f>
        <v>0</v>
      </c>
      <c r="K230" s="930">
        <f ca="1">'Solic. Contrato'!O227</f>
        <v>0</v>
      </c>
      <c r="L230" s="913">
        <f t="shared" ref="L230" ca="1" si="85">J230*K230</f>
        <v>0</v>
      </c>
      <c r="M230" s="262" t="s">
        <v>89</v>
      </c>
      <c r="N230" s="382" t="str">
        <f ca="1">'Solic. Contrato'!R227</f>
        <v/>
      </c>
      <c r="O230" s="383" t="str">
        <f ca="1">'Solic. Contrato'!S227</f>
        <v/>
      </c>
      <c r="P230" s="383" t="str">
        <f ca="1">'Solic. Contrato'!T227</f>
        <v/>
      </c>
      <c r="Q230" s="384" t="str">
        <f ca="1">'Solic. Contrato'!U227</f>
        <v/>
      </c>
      <c r="R230" s="383" t="str">
        <f ca="1">'Solic. Contrato'!V227</f>
        <v/>
      </c>
      <c r="S230" s="383" t="str">
        <f ca="1">'Solic. Contrato'!W227</f>
        <v/>
      </c>
      <c r="T230" s="383" t="str">
        <f ca="1">'Solic. Contrato'!X227</f>
        <v/>
      </c>
      <c r="U230" s="383" t="str">
        <f ca="1">'Solic. Contrato'!Y227</f>
        <v/>
      </c>
      <c r="V230" s="383" t="str">
        <f ca="1">'Solic. Contrato'!Z227</f>
        <v/>
      </c>
      <c r="W230" s="383" t="str">
        <f ca="1">'Solic. Contrato'!AA227</f>
        <v/>
      </c>
      <c r="X230" s="383" t="str">
        <f ca="1">'Solic. Contrato'!AB227</f>
        <v/>
      </c>
      <c r="Y230" s="383" t="str">
        <f ca="1">'Solic. Contrato'!AC227</f>
        <v/>
      </c>
      <c r="Z230" s="383" t="str">
        <f ca="1">'Solic. Contrato'!AD227</f>
        <v/>
      </c>
      <c r="AA230" s="383" t="str">
        <f ca="1">'Solic. Contrato'!AE227</f>
        <v/>
      </c>
      <c r="AB230" s="383" t="str">
        <f ca="1">'Solic. Contrato'!AF227</f>
        <v/>
      </c>
      <c r="AC230" s="383" t="str">
        <f ca="1">'Solic. Contrato'!AG227</f>
        <v/>
      </c>
      <c r="AD230" s="383" t="str">
        <f ca="1">'Solic. Contrato'!AH227</f>
        <v/>
      </c>
      <c r="AE230" s="383" t="str">
        <f ca="1">'Solic. Contrato'!AI227</f>
        <v/>
      </c>
      <c r="AF230" s="383" t="str">
        <f ca="1">'Solic. Contrato'!AJ227</f>
        <v/>
      </c>
      <c r="AG230" s="383" t="str">
        <f ca="1">'Solic. Contrato'!AK227</f>
        <v/>
      </c>
      <c r="AH230" s="317"/>
      <c r="AI230" s="318"/>
      <c r="AJ230" s="318"/>
      <c r="AK230" s="318"/>
      <c r="AL230" s="318"/>
      <c r="AM230"/>
      <c r="AN230"/>
      <c r="AO230"/>
      <c r="AP230"/>
      <c r="AQ230"/>
      <c r="AR230"/>
    </row>
    <row r="231" spans="1:44" ht="13.15" customHeight="1">
      <c r="A231" s="317"/>
      <c r="B231" s="380">
        <f ca="1">'Solic. Contrato'!B228</f>
        <v>0</v>
      </c>
      <c r="C231" s="317"/>
      <c r="D231" s="890"/>
      <c r="E231" s="894"/>
      <c r="F231" s="928"/>
      <c r="G231" s="895"/>
      <c r="H231" s="385"/>
      <c r="I231" s="905"/>
      <c r="J231" s="934"/>
      <c r="K231" s="931"/>
      <c r="L231" s="914"/>
      <c r="M231" s="265" t="s">
        <v>90</v>
      </c>
      <c r="N231" s="386" t="str">
        <f ca="1">'Solic. Contrato'!R228</f>
        <v/>
      </c>
      <c r="O231" s="386" t="str">
        <f ca="1">'Solic. Contrato'!S228</f>
        <v/>
      </c>
      <c r="P231" s="386" t="str">
        <f ca="1">'Solic. Contrato'!T228</f>
        <v/>
      </c>
      <c r="Q231" s="387" t="str">
        <f ca="1">'Solic. Contrato'!U228</f>
        <v/>
      </c>
      <c r="R231" s="386" t="str">
        <f ca="1">'Solic. Contrato'!V228</f>
        <v/>
      </c>
      <c r="S231" s="386" t="str">
        <f ca="1">'Solic. Contrato'!W228</f>
        <v/>
      </c>
      <c r="T231" s="386" t="str">
        <f ca="1">'Solic. Contrato'!X228</f>
        <v/>
      </c>
      <c r="U231" s="386" t="str">
        <f ca="1">'Solic. Contrato'!Y228</f>
        <v/>
      </c>
      <c r="V231" s="386" t="str">
        <f ca="1">'Solic. Contrato'!Z228</f>
        <v/>
      </c>
      <c r="W231" s="386" t="str">
        <f ca="1">'Solic. Contrato'!AA228</f>
        <v/>
      </c>
      <c r="X231" s="386" t="str">
        <f ca="1">'Solic. Contrato'!AB228</f>
        <v/>
      </c>
      <c r="Y231" s="386" t="str">
        <f ca="1">'Solic. Contrato'!AC228</f>
        <v/>
      </c>
      <c r="Z231" s="386" t="str">
        <f ca="1">'Solic. Contrato'!AD228</f>
        <v/>
      </c>
      <c r="AA231" s="386" t="str">
        <f ca="1">'Solic. Contrato'!AE228</f>
        <v/>
      </c>
      <c r="AB231" s="386" t="str">
        <f ca="1">'Solic. Contrato'!AF228</f>
        <v/>
      </c>
      <c r="AC231" s="386" t="str">
        <f ca="1">'Solic. Contrato'!AG228</f>
        <v/>
      </c>
      <c r="AD231" s="386" t="str">
        <f ca="1">'Solic. Contrato'!AH228</f>
        <v/>
      </c>
      <c r="AE231" s="386" t="str">
        <f ca="1">'Solic. Contrato'!AI228</f>
        <v/>
      </c>
      <c r="AF231" s="386" t="str">
        <f ca="1">'Solic. Contrato'!AJ228</f>
        <v/>
      </c>
      <c r="AG231" s="386" t="str">
        <f ca="1">'Solic. Contrato'!AK228</f>
        <v/>
      </c>
      <c r="AH231" s="317"/>
      <c r="AI231" s="318"/>
      <c r="AJ231" s="318"/>
      <c r="AK231" s="318"/>
      <c r="AL231" s="318"/>
      <c r="AM231"/>
      <c r="AN231"/>
      <c r="AO231"/>
      <c r="AP231"/>
      <c r="AQ231"/>
      <c r="AR231"/>
    </row>
    <row r="232" spans="1:44" ht="13.15" customHeight="1">
      <c r="A232" s="317"/>
      <c r="B232" s="380" t="str">
        <f ca="1">'Solic. Contrato'!B229</f>
        <v/>
      </c>
      <c r="C232" s="317" t="str">
        <f ca="1">'Solic. Contrato'!C229</f>
        <v/>
      </c>
      <c r="D232" s="891"/>
      <c r="E232" s="896"/>
      <c r="F232" s="929"/>
      <c r="G232" s="897"/>
      <c r="H232" s="388"/>
      <c r="I232" s="906"/>
      <c r="J232" s="935"/>
      <c r="K232" s="932"/>
      <c r="L232" s="915"/>
      <c r="M232" s="267" t="s">
        <v>91</v>
      </c>
      <c r="N232" s="389">
        <f ca="1">'Solic. Contrato'!R229</f>
        <v>0</v>
      </c>
      <c r="O232" s="389">
        <f ca="1">'Solic. Contrato'!S229</f>
        <v>0</v>
      </c>
      <c r="P232" s="389">
        <f ca="1">'Solic. Contrato'!T229</f>
        <v>0</v>
      </c>
      <c r="Q232" s="390">
        <f ca="1">'Solic. Contrato'!U229</f>
        <v>0</v>
      </c>
      <c r="R232" s="389">
        <f ca="1">'Solic. Contrato'!V229</f>
        <v>0</v>
      </c>
      <c r="S232" s="389">
        <f ca="1">'Solic. Contrato'!W229</f>
        <v>0</v>
      </c>
      <c r="T232" s="389">
        <f ca="1">'Solic. Contrato'!X229</f>
        <v>0</v>
      </c>
      <c r="U232" s="389">
        <f ca="1">'Solic. Contrato'!Y229</f>
        <v>0</v>
      </c>
      <c r="V232" s="389">
        <f ca="1">'Solic. Contrato'!Z229</f>
        <v>0</v>
      </c>
      <c r="W232" s="389">
        <f ca="1">'Solic. Contrato'!AA229</f>
        <v>0</v>
      </c>
      <c r="X232" s="389">
        <f ca="1">'Solic. Contrato'!AB229</f>
        <v>0</v>
      </c>
      <c r="Y232" s="389">
        <f ca="1">'Solic. Contrato'!AC229</f>
        <v>0</v>
      </c>
      <c r="Z232" s="389">
        <f ca="1">'Solic. Contrato'!AD229</f>
        <v>0</v>
      </c>
      <c r="AA232" s="389">
        <f ca="1">'Solic. Contrato'!AE229</f>
        <v>0</v>
      </c>
      <c r="AB232" s="389">
        <f ca="1">'Solic. Contrato'!AF229</f>
        <v>0</v>
      </c>
      <c r="AC232" s="389">
        <f ca="1">'Solic. Contrato'!AG229</f>
        <v>0</v>
      </c>
      <c r="AD232" s="389">
        <f ca="1">'Solic. Contrato'!AH229</f>
        <v>0</v>
      </c>
      <c r="AE232" s="389">
        <f ca="1">'Solic. Contrato'!AI229</f>
        <v>0</v>
      </c>
      <c r="AF232" s="389">
        <f ca="1">'Solic. Contrato'!AJ229</f>
        <v>0</v>
      </c>
      <c r="AG232" s="389">
        <f ca="1">'Solic. Contrato'!AK229</f>
        <v>0</v>
      </c>
      <c r="AH232" s="317"/>
      <c r="AI232" s="318"/>
      <c r="AJ232" s="318"/>
      <c r="AK232" s="318"/>
      <c r="AL232" s="318"/>
      <c r="AM232"/>
      <c r="AN232"/>
      <c r="AO232"/>
      <c r="AP232"/>
      <c r="AQ232"/>
      <c r="AR232"/>
    </row>
    <row r="233" spans="1:44" ht="13.15" customHeight="1">
      <c r="A233" s="317"/>
      <c r="B233" s="380"/>
      <c r="C233" s="317"/>
      <c r="D233" s="889" t="str">
        <f ca="1">'Solic. Contrato'!G230</f>
        <v/>
      </c>
      <c r="E233" s="892" t="str">
        <f ca="1">'Solic. Contrato'!H230</f>
        <v/>
      </c>
      <c r="F233" s="927"/>
      <c r="G233" s="893"/>
      <c r="H233" s="381">
        <f>'Solic. Contrato'!J230</f>
        <v>0</v>
      </c>
      <c r="I233" s="904" t="str">
        <f ca="1">'Solic. Contrato'!M230</f>
        <v/>
      </c>
      <c r="J233" s="933">
        <f ca="1">'Solic. Contrato'!N230</f>
        <v>0</v>
      </c>
      <c r="K233" s="930">
        <f ca="1">'Solic. Contrato'!O230</f>
        <v>0</v>
      </c>
      <c r="L233" s="913">
        <f t="shared" ref="L233" ca="1" si="86">J233*K233</f>
        <v>0</v>
      </c>
      <c r="M233" s="262" t="s">
        <v>89</v>
      </c>
      <c r="N233" s="382" t="str">
        <f ca="1">'Solic. Contrato'!R230</f>
        <v/>
      </c>
      <c r="O233" s="383" t="str">
        <f ca="1">'Solic. Contrato'!S230</f>
        <v/>
      </c>
      <c r="P233" s="383" t="str">
        <f ca="1">'Solic. Contrato'!T230</f>
        <v/>
      </c>
      <c r="Q233" s="384" t="str">
        <f ca="1">'Solic. Contrato'!U230</f>
        <v/>
      </c>
      <c r="R233" s="383" t="str">
        <f ca="1">'Solic. Contrato'!V230</f>
        <v/>
      </c>
      <c r="S233" s="383" t="str">
        <f ca="1">'Solic. Contrato'!W230</f>
        <v/>
      </c>
      <c r="T233" s="383" t="str">
        <f ca="1">'Solic. Contrato'!X230</f>
        <v/>
      </c>
      <c r="U233" s="383" t="str">
        <f ca="1">'Solic. Contrato'!Y230</f>
        <v/>
      </c>
      <c r="V233" s="383" t="str">
        <f ca="1">'Solic. Contrato'!Z230</f>
        <v/>
      </c>
      <c r="W233" s="383" t="str">
        <f ca="1">'Solic. Contrato'!AA230</f>
        <v/>
      </c>
      <c r="X233" s="383" t="str">
        <f ca="1">'Solic. Contrato'!AB230</f>
        <v/>
      </c>
      <c r="Y233" s="383" t="str">
        <f ca="1">'Solic. Contrato'!AC230</f>
        <v/>
      </c>
      <c r="Z233" s="383" t="str">
        <f ca="1">'Solic. Contrato'!AD230</f>
        <v/>
      </c>
      <c r="AA233" s="383" t="str">
        <f ca="1">'Solic. Contrato'!AE230</f>
        <v/>
      </c>
      <c r="AB233" s="383" t="str">
        <f ca="1">'Solic. Contrato'!AF230</f>
        <v/>
      </c>
      <c r="AC233" s="383" t="str">
        <f ca="1">'Solic. Contrato'!AG230</f>
        <v/>
      </c>
      <c r="AD233" s="383" t="str">
        <f ca="1">'Solic. Contrato'!AH230</f>
        <v/>
      </c>
      <c r="AE233" s="383" t="str">
        <f ca="1">'Solic. Contrato'!AI230</f>
        <v/>
      </c>
      <c r="AF233" s="383" t="str">
        <f ca="1">'Solic. Contrato'!AJ230</f>
        <v/>
      </c>
      <c r="AG233" s="383" t="str">
        <f ca="1">'Solic. Contrato'!AK230</f>
        <v/>
      </c>
      <c r="AH233" s="317"/>
      <c r="AI233" s="318"/>
      <c r="AJ233" s="318"/>
      <c r="AK233" s="318"/>
      <c r="AL233" s="318"/>
      <c r="AM233"/>
      <c r="AN233"/>
      <c r="AO233"/>
      <c r="AP233"/>
      <c r="AQ233"/>
      <c r="AR233"/>
    </row>
    <row r="234" spans="1:44" ht="13.15" customHeight="1">
      <c r="A234" s="317"/>
      <c r="B234" s="380">
        <f ca="1">'Solic. Contrato'!B231</f>
        <v>0</v>
      </c>
      <c r="C234" s="317"/>
      <c r="D234" s="890"/>
      <c r="E234" s="894"/>
      <c r="F234" s="928"/>
      <c r="G234" s="895"/>
      <c r="H234" s="385"/>
      <c r="I234" s="905"/>
      <c r="J234" s="934"/>
      <c r="K234" s="931"/>
      <c r="L234" s="914"/>
      <c r="M234" s="265" t="s">
        <v>90</v>
      </c>
      <c r="N234" s="386" t="str">
        <f ca="1">'Solic. Contrato'!R231</f>
        <v/>
      </c>
      <c r="O234" s="386" t="str">
        <f ca="1">'Solic. Contrato'!S231</f>
        <v/>
      </c>
      <c r="P234" s="386" t="str">
        <f ca="1">'Solic. Contrato'!T231</f>
        <v/>
      </c>
      <c r="Q234" s="387" t="str">
        <f ca="1">'Solic. Contrato'!U231</f>
        <v/>
      </c>
      <c r="R234" s="386" t="str">
        <f ca="1">'Solic. Contrato'!V231</f>
        <v/>
      </c>
      <c r="S234" s="386" t="str">
        <f ca="1">'Solic. Contrato'!W231</f>
        <v/>
      </c>
      <c r="T234" s="386" t="str">
        <f ca="1">'Solic. Contrato'!X231</f>
        <v/>
      </c>
      <c r="U234" s="386" t="str">
        <f ca="1">'Solic. Contrato'!Y231</f>
        <v/>
      </c>
      <c r="V234" s="386" t="str">
        <f ca="1">'Solic. Contrato'!Z231</f>
        <v/>
      </c>
      <c r="W234" s="386" t="str">
        <f ca="1">'Solic. Contrato'!AA231</f>
        <v/>
      </c>
      <c r="X234" s="386" t="str">
        <f ca="1">'Solic. Contrato'!AB231</f>
        <v/>
      </c>
      <c r="Y234" s="386" t="str">
        <f ca="1">'Solic. Contrato'!AC231</f>
        <v/>
      </c>
      <c r="Z234" s="386" t="str">
        <f ca="1">'Solic. Contrato'!AD231</f>
        <v/>
      </c>
      <c r="AA234" s="386" t="str">
        <f ca="1">'Solic. Contrato'!AE231</f>
        <v/>
      </c>
      <c r="AB234" s="386" t="str">
        <f ca="1">'Solic. Contrato'!AF231</f>
        <v/>
      </c>
      <c r="AC234" s="386" t="str">
        <f ca="1">'Solic. Contrato'!AG231</f>
        <v/>
      </c>
      <c r="AD234" s="386" t="str">
        <f ca="1">'Solic. Contrato'!AH231</f>
        <v/>
      </c>
      <c r="AE234" s="386" t="str">
        <f ca="1">'Solic. Contrato'!AI231</f>
        <v/>
      </c>
      <c r="AF234" s="386" t="str">
        <f ca="1">'Solic. Contrato'!AJ231</f>
        <v/>
      </c>
      <c r="AG234" s="386" t="str">
        <f ca="1">'Solic. Contrato'!AK231</f>
        <v/>
      </c>
      <c r="AH234" s="317"/>
      <c r="AI234" s="318"/>
      <c r="AJ234" s="318"/>
      <c r="AK234" s="318"/>
      <c r="AL234" s="318"/>
      <c r="AM234"/>
      <c r="AN234"/>
      <c r="AO234"/>
      <c r="AP234"/>
      <c r="AQ234"/>
      <c r="AR234"/>
    </row>
    <row r="235" spans="1:44" ht="13.15" customHeight="1">
      <c r="A235" s="317"/>
      <c r="B235" s="380" t="str">
        <f ca="1">'Solic. Contrato'!B232</f>
        <v/>
      </c>
      <c r="C235" s="317" t="str">
        <f ca="1">'Solic. Contrato'!C232</f>
        <v/>
      </c>
      <c r="D235" s="891"/>
      <c r="E235" s="896"/>
      <c r="F235" s="929"/>
      <c r="G235" s="897"/>
      <c r="H235" s="388"/>
      <c r="I235" s="906"/>
      <c r="J235" s="935"/>
      <c r="K235" s="932"/>
      <c r="L235" s="915"/>
      <c r="M235" s="267" t="s">
        <v>91</v>
      </c>
      <c r="N235" s="389">
        <f ca="1">'Solic. Contrato'!R232</f>
        <v>0</v>
      </c>
      <c r="O235" s="389">
        <f ca="1">'Solic. Contrato'!S232</f>
        <v>0</v>
      </c>
      <c r="P235" s="389">
        <f ca="1">'Solic. Contrato'!T232</f>
        <v>0</v>
      </c>
      <c r="Q235" s="390">
        <f ca="1">'Solic. Contrato'!U232</f>
        <v>0</v>
      </c>
      <c r="R235" s="389">
        <f ca="1">'Solic. Contrato'!V232</f>
        <v>0</v>
      </c>
      <c r="S235" s="389">
        <f ca="1">'Solic. Contrato'!W232</f>
        <v>0</v>
      </c>
      <c r="T235" s="389">
        <f ca="1">'Solic. Contrato'!X232</f>
        <v>0</v>
      </c>
      <c r="U235" s="389">
        <f ca="1">'Solic. Contrato'!Y232</f>
        <v>0</v>
      </c>
      <c r="V235" s="389">
        <f ca="1">'Solic. Contrato'!Z232</f>
        <v>0</v>
      </c>
      <c r="W235" s="389">
        <f ca="1">'Solic. Contrato'!AA232</f>
        <v>0</v>
      </c>
      <c r="X235" s="389">
        <f ca="1">'Solic. Contrato'!AB232</f>
        <v>0</v>
      </c>
      <c r="Y235" s="389">
        <f ca="1">'Solic. Contrato'!AC232</f>
        <v>0</v>
      </c>
      <c r="Z235" s="389">
        <f ca="1">'Solic. Contrato'!AD232</f>
        <v>0</v>
      </c>
      <c r="AA235" s="389">
        <f ca="1">'Solic. Contrato'!AE232</f>
        <v>0</v>
      </c>
      <c r="AB235" s="389">
        <f ca="1">'Solic. Contrato'!AF232</f>
        <v>0</v>
      </c>
      <c r="AC235" s="389">
        <f ca="1">'Solic. Contrato'!AG232</f>
        <v>0</v>
      </c>
      <c r="AD235" s="389">
        <f ca="1">'Solic. Contrato'!AH232</f>
        <v>0</v>
      </c>
      <c r="AE235" s="389">
        <f ca="1">'Solic. Contrato'!AI232</f>
        <v>0</v>
      </c>
      <c r="AF235" s="389">
        <f ca="1">'Solic. Contrato'!AJ232</f>
        <v>0</v>
      </c>
      <c r="AG235" s="389">
        <f ca="1">'Solic. Contrato'!AK232</f>
        <v>0</v>
      </c>
      <c r="AH235" s="317"/>
      <c r="AI235" s="318"/>
      <c r="AJ235" s="318"/>
      <c r="AK235" s="318"/>
      <c r="AL235" s="318"/>
      <c r="AM235"/>
      <c r="AN235"/>
      <c r="AO235"/>
      <c r="AP235"/>
      <c r="AQ235"/>
      <c r="AR235"/>
    </row>
    <row r="236" spans="1:44" ht="13.15" customHeight="1">
      <c r="A236" s="317"/>
      <c r="B236" s="380"/>
      <c r="C236" s="317"/>
      <c r="D236" s="889" t="str">
        <f ca="1">'Solic. Contrato'!G233</f>
        <v/>
      </c>
      <c r="E236" s="892" t="str">
        <f ca="1">'Solic. Contrato'!H233</f>
        <v/>
      </c>
      <c r="F236" s="927"/>
      <c r="G236" s="893"/>
      <c r="H236" s="381">
        <f>'Solic. Contrato'!J233</f>
        <v>0</v>
      </c>
      <c r="I236" s="904" t="str">
        <f ca="1">'Solic. Contrato'!M233</f>
        <v/>
      </c>
      <c r="J236" s="933">
        <f ca="1">'Solic. Contrato'!N233</f>
        <v>0</v>
      </c>
      <c r="K236" s="930">
        <f ca="1">'Solic. Contrato'!O233</f>
        <v>0</v>
      </c>
      <c r="L236" s="913">
        <f t="shared" ref="L236" ca="1" si="87">J236*K236</f>
        <v>0</v>
      </c>
      <c r="M236" s="262" t="s">
        <v>89</v>
      </c>
      <c r="N236" s="382" t="str">
        <f ca="1">'Solic. Contrato'!R233</f>
        <v/>
      </c>
      <c r="O236" s="383" t="str">
        <f ca="1">'Solic. Contrato'!S233</f>
        <v/>
      </c>
      <c r="P236" s="383" t="str">
        <f ca="1">'Solic. Contrato'!T233</f>
        <v/>
      </c>
      <c r="Q236" s="384" t="str">
        <f ca="1">'Solic. Contrato'!U233</f>
        <v/>
      </c>
      <c r="R236" s="383" t="str">
        <f ca="1">'Solic. Contrato'!V233</f>
        <v/>
      </c>
      <c r="S236" s="383" t="str">
        <f ca="1">'Solic. Contrato'!W233</f>
        <v/>
      </c>
      <c r="T236" s="383" t="str">
        <f ca="1">'Solic. Contrato'!X233</f>
        <v/>
      </c>
      <c r="U236" s="383" t="str">
        <f ca="1">'Solic. Contrato'!Y233</f>
        <v/>
      </c>
      <c r="V236" s="383" t="str">
        <f ca="1">'Solic. Contrato'!Z233</f>
        <v/>
      </c>
      <c r="W236" s="383" t="str">
        <f ca="1">'Solic. Contrato'!AA233</f>
        <v/>
      </c>
      <c r="X236" s="383" t="str">
        <f ca="1">'Solic. Contrato'!AB233</f>
        <v/>
      </c>
      <c r="Y236" s="383" t="str">
        <f ca="1">'Solic. Contrato'!AC233</f>
        <v/>
      </c>
      <c r="Z236" s="383" t="str">
        <f ca="1">'Solic. Contrato'!AD233</f>
        <v/>
      </c>
      <c r="AA236" s="383" t="str">
        <f ca="1">'Solic. Contrato'!AE233</f>
        <v/>
      </c>
      <c r="AB236" s="383" t="str">
        <f ca="1">'Solic. Contrato'!AF233</f>
        <v/>
      </c>
      <c r="AC236" s="383" t="str">
        <f ca="1">'Solic. Contrato'!AG233</f>
        <v/>
      </c>
      <c r="AD236" s="383" t="str">
        <f ca="1">'Solic. Contrato'!AH233</f>
        <v/>
      </c>
      <c r="AE236" s="383" t="str">
        <f ca="1">'Solic. Contrato'!AI233</f>
        <v/>
      </c>
      <c r="AF236" s="383" t="str">
        <f ca="1">'Solic. Contrato'!AJ233</f>
        <v/>
      </c>
      <c r="AG236" s="383" t="str">
        <f ca="1">'Solic. Contrato'!AK233</f>
        <v/>
      </c>
      <c r="AH236" s="317"/>
      <c r="AI236" s="318"/>
      <c r="AJ236" s="318"/>
      <c r="AK236" s="318"/>
      <c r="AL236" s="318"/>
      <c r="AM236"/>
      <c r="AN236"/>
      <c r="AO236"/>
      <c r="AP236"/>
      <c r="AQ236"/>
      <c r="AR236"/>
    </row>
    <row r="237" spans="1:44" ht="13.15" customHeight="1">
      <c r="A237" s="317"/>
      <c r="B237" s="380">
        <f ca="1">'Solic. Contrato'!B234</f>
        <v>0</v>
      </c>
      <c r="C237" s="317"/>
      <c r="D237" s="890"/>
      <c r="E237" s="894"/>
      <c r="F237" s="928"/>
      <c r="G237" s="895"/>
      <c r="H237" s="385"/>
      <c r="I237" s="905"/>
      <c r="J237" s="934"/>
      <c r="K237" s="931"/>
      <c r="L237" s="914"/>
      <c r="M237" s="265" t="s">
        <v>90</v>
      </c>
      <c r="N237" s="386" t="str">
        <f ca="1">'Solic. Contrato'!R234</f>
        <v/>
      </c>
      <c r="O237" s="386" t="str">
        <f ca="1">'Solic. Contrato'!S234</f>
        <v/>
      </c>
      <c r="P237" s="386" t="str">
        <f ca="1">'Solic. Contrato'!T234</f>
        <v/>
      </c>
      <c r="Q237" s="387" t="str">
        <f ca="1">'Solic. Contrato'!U234</f>
        <v/>
      </c>
      <c r="R237" s="386" t="str">
        <f ca="1">'Solic. Contrato'!V234</f>
        <v/>
      </c>
      <c r="S237" s="386" t="str">
        <f ca="1">'Solic. Contrato'!W234</f>
        <v/>
      </c>
      <c r="T237" s="386" t="str">
        <f ca="1">'Solic. Contrato'!X234</f>
        <v/>
      </c>
      <c r="U237" s="386" t="str">
        <f ca="1">'Solic. Contrato'!Y234</f>
        <v/>
      </c>
      <c r="V237" s="386" t="str">
        <f ca="1">'Solic. Contrato'!Z234</f>
        <v/>
      </c>
      <c r="W237" s="386" t="str">
        <f ca="1">'Solic. Contrato'!AA234</f>
        <v/>
      </c>
      <c r="X237" s="386" t="str">
        <f ca="1">'Solic. Contrato'!AB234</f>
        <v/>
      </c>
      <c r="Y237" s="386" t="str">
        <f ca="1">'Solic. Contrato'!AC234</f>
        <v/>
      </c>
      <c r="Z237" s="386" t="str">
        <f ca="1">'Solic. Contrato'!AD234</f>
        <v/>
      </c>
      <c r="AA237" s="386" t="str">
        <f ca="1">'Solic. Contrato'!AE234</f>
        <v/>
      </c>
      <c r="AB237" s="386" t="str">
        <f ca="1">'Solic. Contrato'!AF234</f>
        <v/>
      </c>
      <c r="AC237" s="386" t="str">
        <f ca="1">'Solic. Contrato'!AG234</f>
        <v/>
      </c>
      <c r="AD237" s="386" t="str">
        <f ca="1">'Solic. Contrato'!AH234</f>
        <v/>
      </c>
      <c r="AE237" s="386" t="str">
        <f ca="1">'Solic. Contrato'!AI234</f>
        <v/>
      </c>
      <c r="AF237" s="386" t="str">
        <f ca="1">'Solic. Contrato'!AJ234</f>
        <v/>
      </c>
      <c r="AG237" s="386" t="str">
        <f ca="1">'Solic. Contrato'!AK234</f>
        <v/>
      </c>
      <c r="AH237" s="317"/>
      <c r="AI237" s="318"/>
      <c r="AJ237" s="318"/>
      <c r="AK237" s="318"/>
      <c r="AL237" s="318"/>
      <c r="AM237"/>
      <c r="AN237"/>
      <c r="AO237"/>
      <c r="AP237"/>
      <c r="AQ237"/>
      <c r="AR237"/>
    </row>
    <row r="238" spans="1:44" ht="13.15" customHeight="1">
      <c r="A238" s="317"/>
      <c r="B238" s="380" t="str">
        <f ca="1">'Solic. Contrato'!B235</f>
        <v/>
      </c>
      <c r="C238" s="317" t="str">
        <f ca="1">'Solic. Contrato'!C235</f>
        <v/>
      </c>
      <c r="D238" s="891"/>
      <c r="E238" s="896"/>
      <c r="F238" s="929"/>
      <c r="G238" s="897"/>
      <c r="H238" s="388"/>
      <c r="I238" s="906"/>
      <c r="J238" s="935"/>
      <c r="K238" s="932"/>
      <c r="L238" s="915"/>
      <c r="M238" s="267" t="s">
        <v>91</v>
      </c>
      <c r="N238" s="389">
        <f ca="1">'Solic. Contrato'!R235</f>
        <v>0</v>
      </c>
      <c r="O238" s="389">
        <f ca="1">'Solic. Contrato'!S235</f>
        <v>0</v>
      </c>
      <c r="P238" s="389">
        <f ca="1">'Solic. Contrato'!T235</f>
        <v>0</v>
      </c>
      <c r="Q238" s="390">
        <f ca="1">'Solic. Contrato'!U235</f>
        <v>0</v>
      </c>
      <c r="R238" s="389">
        <f ca="1">'Solic. Contrato'!V235</f>
        <v>0</v>
      </c>
      <c r="S238" s="389">
        <f ca="1">'Solic. Contrato'!W235</f>
        <v>0</v>
      </c>
      <c r="T238" s="389">
        <f ca="1">'Solic. Contrato'!X235</f>
        <v>0</v>
      </c>
      <c r="U238" s="389">
        <f ca="1">'Solic. Contrato'!Y235</f>
        <v>0</v>
      </c>
      <c r="V238" s="389">
        <f ca="1">'Solic. Contrato'!Z235</f>
        <v>0</v>
      </c>
      <c r="W238" s="389">
        <f ca="1">'Solic. Contrato'!AA235</f>
        <v>0</v>
      </c>
      <c r="X238" s="389">
        <f ca="1">'Solic. Contrato'!AB235</f>
        <v>0</v>
      </c>
      <c r="Y238" s="389">
        <f ca="1">'Solic. Contrato'!AC235</f>
        <v>0</v>
      </c>
      <c r="Z238" s="389">
        <f ca="1">'Solic. Contrato'!AD235</f>
        <v>0</v>
      </c>
      <c r="AA238" s="389">
        <f ca="1">'Solic. Contrato'!AE235</f>
        <v>0</v>
      </c>
      <c r="AB238" s="389">
        <f ca="1">'Solic. Contrato'!AF235</f>
        <v>0</v>
      </c>
      <c r="AC238" s="389">
        <f ca="1">'Solic. Contrato'!AG235</f>
        <v>0</v>
      </c>
      <c r="AD238" s="389">
        <f ca="1">'Solic. Contrato'!AH235</f>
        <v>0</v>
      </c>
      <c r="AE238" s="389">
        <f ca="1">'Solic. Contrato'!AI235</f>
        <v>0</v>
      </c>
      <c r="AF238" s="389">
        <f ca="1">'Solic. Contrato'!AJ235</f>
        <v>0</v>
      </c>
      <c r="AG238" s="389">
        <f ca="1">'Solic. Contrato'!AK235</f>
        <v>0</v>
      </c>
      <c r="AH238" s="317"/>
      <c r="AI238" s="318"/>
      <c r="AJ238" s="318"/>
      <c r="AK238" s="318"/>
      <c r="AL238" s="318"/>
      <c r="AM238"/>
      <c r="AN238"/>
      <c r="AO238"/>
      <c r="AP238"/>
      <c r="AQ238"/>
      <c r="AR238"/>
    </row>
    <row r="239" spans="1:44" ht="13.15" customHeight="1">
      <c r="A239" s="317"/>
      <c r="B239" s="380"/>
      <c r="C239" s="317"/>
      <c r="D239" s="889" t="str">
        <f ca="1">'Solic. Contrato'!G236</f>
        <v/>
      </c>
      <c r="E239" s="892" t="str">
        <f ca="1">'Solic. Contrato'!H236</f>
        <v/>
      </c>
      <c r="F239" s="927"/>
      <c r="G239" s="893"/>
      <c r="H239" s="381">
        <f>'Solic. Contrato'!J236</f>
        <v>0</v>
      </c>
      <c r="I239" s="904" t="str">
        <f ca="1">'Solic. Contrato'!M236</f>
        <v/>
      </c>
      <c r="J239" s="933">
        <f ca="1">'Solic. Contrato'!N236</f>
        <v>0</v>
      </c>
      <c r="K239" s="930">
        <f ca="1">'Solic. Contrato'!O236</f>
        <v>0</v>
      </c>
      <c r="L239" s="913">
        <f t="shared" ref="L239" ca="1" si="88">J239*K239</f>
        <v>0</v>
      </c>
      <c r="M239" s="262" t="s">
        <v>89</v>
      </c>
      <c r="N239" s="382" t="str">
        <f ca="1">'Solic. Contrato'!R236</f>
        <v/>
      </c>
      <c r="O239" s="383" t="str">
        <f ca="1">'Solic. Contrato'!S236</f>
        <v/>
      </c>
      <c r="P239" s="383" t="str">
        <f ca="1">'Solic. Contrato'!T236</f>
        <v/>
      </c>
      <c r="Q239" s="384" t="str">
        <f ca="1">'Solic. Contrato'!U236</f>
        <v/>
      </c>
      <c r="R239" s="383" t="str">
        <f ca="1">'Solic. Contrato'!V236</f>
        <v/>
      </c>
      <c r="S239" s="383" t="str">
        <f ca="1">'Solic. Contrato'!W236</f>
        <v/>
      </c>
      <c r="T239" s="383" t="str">
        <f ca="1">'Solic. Contrato'!X236</f>
        <v/>
      </c>
      <c r="U239" s="383" t="str">
        <f ca="1">'Solic. Contrato'!Y236</f>
        <v/>
      </c>
      <c r="V239" s="383" t="str">
        <f ca="1">'Solic. Contrato'!Z236</f>
        <v/>
      </c>
      <c r="W239" s="383" t="str">
        <f ca="1">'Solic. Contrato'!AA236</f>
        <v/>
      </c>
      <c r="X239" s="383" t="str">
        <f ca="1">'Solic. Contrato'!AB236</f>
        <v/>
      </c>
      <c r="Y239" s="383" t="str">
        <f ca="1">'Solic. Contrato'!AC236</f>
        <v/>
      </c>
      <c r="Z239" s="383" t="str">
        <f ca="1">'Solic. Contrato'!AD236</f>
        <v/>
      </c>
      <c r="AA239" s="383" t="str">
        <f ca="1">'Solic. Contrato'!AE236</f>
        <v/>
      </c>
      <c r="AB239" s="383" t="str">
        <f ca="1">'Solic. Contrato'!AF236</f>
        <v/>
      </c>
      <c r="AC239" s="383" t="str">
        <f ca="1">'Solic. Contrato'!AG236</f>
        <v/>
      </c>
      <c r="AD239" s="383" t="str">
        <f ca="1">'Solic. Contrato'!AH236</f>
        <v/>
      </c>
      <c r="AE239" s="383" t="str">
        <f ca="1">'Solic. Contrato'!AI236</f>
        <v/>
      </c>
      <c r="AF239" s="383" t="str">
        <f ca="1">'Solic. Contrato'!AJ236</f>
        <v/>
      </c>
      <c r="AG239" s="383" t="str">
        <f ca="1">'Solic. Contrato'!AK236</f>
        <v/>
      </c>
      <c r="AH239" s="317"/>
      <c r="AI239" s="318"/>
      <c r="AJ239" s="318"/>
      <c r="AK239" s="318"/>
      <c r="AL239" s="318"/>
      <c r="AM239"/>
      <c r="AN239"/>
      <c r="AO239"/>
      <c r="AP239"/>
      <c r="AQ239"/>
      <c r="AR239"/>
    </row>
    <row r="240" spans="1:44" ht="13.15" customHeight="1">
      <c r="A240" s="317"/>
      <c r="B240" s="380">
        <f ca="1">'Solic. Contrato'!B237</f>
        <v>0</v>
      </c>
      <c r="C240" s="317"/>
      <c r="D240" s="890"/>
      <c r="E240" s="894"/>
      <c r="F240" s="928"/>
      <c r="G240" s="895"/>
      <c r="H240" s="385"/>
      <c r="I240" s="905"/>
      <c r="J240" s="934"/>
      <c r="K240" s="931"/>
      <c r="L240" s="914"/>
      <c r="M240" s="265" t="s">
        <v>90</v>
      </c>
      <c r="N240" s="386" t="str">
        <f ca="1">'Solic. Contrato'!R237</f>
        <v/>
      </c>
      <c r="O240" s="386" t="str">
        <f ca="1">'Solic. Contrato'!S237</f>
        <v/>
      </c>
      <c r="P240" s="386" t="str">
        <f ca="1">'Solic. Contrato'!T237</f>
        <v/>
      </c>
      <c r="Q240" s="387" t="str">
        <f ca="1">'Solic. Contrato'!U237</f>
        <v/>
      </c>
      <c r="R240" s="386" t="str">
        <f ca="1">'Solic. Contrato'!V237</f>
        <v/>
      </c>
      <c r="S240" s="386" t="str">
        <f ca="1">'Solic. Contrato'!W237</f>
        <v/>
      </c>
      <c r="T240" s="386" t="str">
        <f ca="1">'Solic. Contrato'!X237</f>
        <v/>
      </c>
      <c r="U240" s="386" t="str">
        <f ca="1">'Solic. Contrato'!Y237</f>
        <v/>
      </c>
      <c r="V240" s="386" t="str">
        <f ca="1">'Solic. Contrato'!Z237</f>
        <v/>
      </c>
      <c r="W240" s="386" t="str">
        <f ca="1">'Solic. Contrato'!AA237</f>
        <v/>
      </c>
      <c r="X240" s="386" t="str">
        <f ca="1">'Solic. Contrato'!AB237</f>
        <v/>
      </c>
      <c r="Y240" s="386" t="str">
        <f ca="1">'Solic. Contrato'!AC237</f>
        <v/>
      </c>
      <c r="Z240" s="386" t="str">
        <f ca="1">'Solic. Contrato'!AD237</f>
        <v/>
      </c>
      <c r="AA240" s="386" t="str">
        <f ca="1">'Solic. Contrato'!AE237</f>
        <v/>
      </c>
      <c r="AB240" s="386" t="str">
        <f ca="1">'Solic. Contrato'!AF237</f>
        <v/>
      </c>
      <c r="AC240" s="386" t="str">
        <f ca="1">'Solic. Contrato'!AG237</f>
        <v/>
      </c>
      <c r="AD240" s="386" t="str">
        <f ca="1">'Solic. Contrato'!AH237</f>
        <v/>
      </c>
      <c r="AE240" s="386" t="str">
        <f ca="1">'Solic. Contrato'!AI237</f>
        <v/>
      </c>
      <c r="AF240" s="386" t="str">
        <f ca="1">'Solic. Contrato'!AJ237</f>
        <v/>
      </c>
      <c r="AG240" s="386" t="str">
        <f ca="1">'Solic. Contrato'!AK237</f>
        <v/>
      </c>
      <c r="AH240" s="317"/>
      <c r="AI240" s="318"/>
      <c r="AJ240" s="318"/>
      <c r="AK240" s="318"/>
      <c r="AL240" s="318"/>
      <c r="AM240"/>
      <c r="AN240"/>
      <c r="AO240"/>
      <c r="AP240"/>
      <c r="AQ240"/>
      <c r="AR240"/>
    </row>
    <row r="241" spans="1:44" ht="13.15" customHeight="1">
      <c r="A241" s="317"/>
      <c r="B241" s="380" t="str">
        <f ca="1">'Solic. Contrato'!B238</f>
        <v/>
      </c>
      <c r="C241" s="317" t="str">
        <f ca="1">'Solic. Contrato'!C238</f>
        <v/>
      </c>
      <c r="D241" s="891"/>
      <c r="E241" s="896"/>
      <c r="F241" s="929"/>
      <c r="G241" s="897"/>
      <c r="H241" s="388"/>
      <c r="I241" s="906"/>
      <c r="J241" s="935"/>
      <c r="K241" s="932"/>
      <c r="L241" s="915"/>
      <c r="M241" s="267" t="s">
        <v>91</v>
      </c>
      <c r="N241" s="389">
        <f ca="1">'Solic. Contrato'!R238</f>
        <v>0</v>
      </c>
      <c r="O241" s="389">
        <f ca="1">'Solic. Contrato'!S238</f>
        <v>0</v>
      </c>
      <c r="P241" s="389">
        <f ca="1">'Solic. Contrato'!T238</f>
        <v>0</v>
      </c>
      <c r="Q241" s="390">
        <f ca="1">'Solic. Contrato'!U238</f>
        <v>0</v>
      </c>
      <c r="R241" s="389">
        <f ca="1">'Solic. Contrato'!V238</f>
        <v>0</v>
      </c>
      <c r="S241" s="389">
        <f ca="1">'Solic. Contrato'!W238</f>
        <v>0</v>
      </c>
      <c r="T241" s="389">
        <f ca="1">'Solic. Contrato'!X238</f>
        <v>0</v>
      </c>
      <c r="U241" s="389">
        <f ca="1">'Solic. Contrato'!Y238</f>
        <v>0</v>
      </c>
      <c r="V241" s="389">
        <f ca="1">'Solic. Contrato'!Z238</f>
        <v>0</v>
      </c>
      <c r="W241" s="389">
        <f ca="1">'Solic. Contrato'!AA238</f>
        <v>0</v>
      </c>
      <c r="X241" s="389">
        <f ca="1">'Solic. Contrato'!AB238</f>
        <v>0</v>
      </c>
      <c r="Y241" s="389">
        <f ca="1">'Solic. Contrato'!AC238</f>
        <v>0</v>
      </c>
      <c r="Z241" s="389">
        <f ca="1">'Solic. Contrato'!AD238</f>
        <v>0</v>
      </c>
      <c r="AA241" s="389">
        <f ca="1">'Solic. Contrato'!AE238</f>
        <v>0</v>
      </c>
      <c r="AB241" s="389">
        <f ca="1">'Solic. Contrato'!AF238</f>
        <v>0</v>
      </c>
      <c r="AC241" s="389">
        <f ca="1">'Solic. Contrato'!AG238</f>
        <v>0</v>
      </c>
      <c r="AD241" s="389">
        <f ca="1">'Solic. Contrato'!AH238</f>
        <v>0</v>
      </c>
      <c r="AE241" s="389">
        <f ca="1">'Solic. Contrato'!AI238</f>
        <v>0</v>
      </c>
      <c r="AF241" s="389">
        <f ca="1">'Solic. Contrato'!AJ238</f>
        <v>0</v>
      </c>
      <c r="AG241" s="389">
        <f ca="1">'Solic. Contrato'!AK238</f>
        <v>0</v>
      </c>
      <c r="AH241" s="317"/>
      <c r="AI241" s="318"/>
      <c r="AJ241" s="318"/>
      <c r="AK241" s="318"/>
      <c r="AL241" s="318"/>
      <c r="AM241"/>
      <c r="AN241"/>
      <c r="AO241"/>
      <c r="AP241"/>
      <c r="AQ241"/>
      <c r="AR241"/>
    </row>
    <row r="242" spans="1:44" ht="13.15" customHeight="1">
      <c r="A242" s="317"/>
      <c r="B242" s="380"/>
      <c r="C242" s="317"/>
      <c r="D242" s="889" t="str">
        <f ca="1">'Solic. Contrato'!G239</f>
        <v/>
      </c>
      <c r="E242" s="892" t="str">
        <f ca="1">'Solic. Contrato'!H239</f>
        <v/>
      </c>
      <c r="F242" s="927"/>
      <c r="G242" s="893"/>
      <c r="H242" s="381">
        <f>'Solic. Contrato'!J239</f>
        <v>0</v>
      </c>
      <c r="I242" s="904" t="str">
        <f ca="1">'Solic. Contrato'!M239</f>
        <v/>
      </c>
      <c r="J242" s="933">
        <f ca="1">'Solic. Contrato'!N239</f>
        <v>0</v>
      </c>
      <c r="K242" s="930">
        <f ca="1">'Solic. Contrato'!O239</f>
        <v>0</v>
      </c>
      <c r="L242" s="913">
        <f t="shared" ref="L242" ca="1" si="89">J242*K242</f>
        <v>0</v>
      </c>
      <c r="M242" s="262" t="s">
        <v>89</v>
      </c>
      <c r="N242" s="382" t="str">
        <f ca="1">'Solic. Contrato'!R239</f>
        <v/>
      </c>
      <c r="O242" s="383" t="str">
        <f ca="1">'Solic. Contrato'!S239</f>
        <v/>
      </c>
      <c r="P242" s="383" t="str">
        <f ca="1">'Solic. Contrato'!T239</f>
        <v/>
      </c>
      <c r="Q242" s="384" t="str">
        <f ca="1">'Solic. Contrato'!U239</f>
        <v/>
      </c>
      <c r="R242" s="383" t="str">
        <f ca="1">'Solic. Contrato'!V239</f>
        <v/>
      </c>
      <c r="S242" s="383" t="str">
        <f ca="1">'Solic. Contrato'!W239</f>
        <v/>
      </c>
      <c r="T242" s="383" t="str">
        <f ca="1">'Solic. Contrato'!X239</f>
        <v/>
      </c>
      <c r="U242" s="383" t="str">
        <f ca="1">'Solic. Contrato'!Y239</f>
        <v/>
      </c>
      <c r="V242" s="383" t="str">
        <f ca="1">'Solic. Contrato'!Z239</f>
        <v/>
      </c>
      <c r="W242" s="383" t="str">
        <f ca="1">'Solic. Contrato'!AA239</f>
        <v/>
      </c>
      <c r="X242" s="383" t="str">
        <f ca="1">'Solic. Contrato'!AB239</f>
        <v/>
      </c>
      <c r="Y242" s="383" t="str">
        <f ca="1">'Solic. Contrato'!AC239</f>
        <v/>
      </c>
      <c r="Z242" s="383" t="str">
        <f ca="1">'Solic. Contrato'!AD239</f>
        <v/>
      </c>
      <c r="AA242" s="383" t="str">
        <f ca="1">'Solic. Contrato'!AE239</f>
        <v/>
      </c>
      <c r="AB242" s="383" t="str">
        <f ca="1">'Solic. Contrato'!AF239</f>
        <v/>
      </c>
      <c r="AC242" s="383" t="str">
        <f ca="1">'Solic. Contrato'!AG239</f>
        <v/>
      </c>
      <c r="AD242" s="383" t="str">
        <f ca="1">'Solic. Contrato'!AH239</f>
        <v/>
      </c>
      <c r="AE242" s="383" t="str">
        <f ca="1">'Solic. Contrato'!AI239</f>
        <v/>
      </c>
      <c r="AF242" s="383" t="str">
        <f ca="1">'Solic. Contrato'!AJ239</f>
        <v/>
      </c>
      <c r="AG242" s="383" t="str">
        <f ca="1">'Solic. Contrato'!AK239</f>
        <v/>
      </c>
      <c r="AH242" s="317"/>
      <c r="AI242" s="318"/>
      <c r="AJ242" s="318"/>
      <c r="AK242" s="318"/>
      <c r="AL242" s="318"/>
      <c r="AM242"/>
      <c r="AN242"/>
      <c r="AO242"/>
      <c r="AP242"/>
      <c r="AQ242"/>
      <c r="AR242"/>
    </row>
    <row r="243" spans="1:44" ht="13.15" customHeight="1">
      <c r="A243" s="317"/>
      <c r="B243" s="380">
        <f ca="1">'Solic. Contrato'!B240</f>
        <v>0</v>
      </c>
      <c r="C243" s="317"/>
      <c r="D243" s="890"/>
      <c r="E243" s="894"/>
      <c r="F243" s="928"/>
      <c r="G243" s="895"/>
      <c r="H243" s="385"/>
      <c r="I243" s="905"/>
      <c r="J243" s="934"/>
      <c r="K243" s="931"/>
      <c r="L243" s="914"/>
      <c r="M243" s="265" t="s">
        <v>90</v>
      </c>
      <c r="N243" s="386" t="str">
        <f ca="1">'Solic. Contrato'!R240</f>
        <v/>
      </c>
      <c r="O243" s="386" t="str">
        <f ca="1">'Solic. Contrato'!S240</f>
        <v/>
      </c>
      <c r="P243" s="386" t="str">
        <f ca="1">'Solic. Contrato'!T240</f>
        <v/>
      </c>
      <c r="Q243" s="387" t="str">
        <f ca="1">'Solic. Contrato'!U240</f>
        <v/>
      </c>
      <c r="R243" s="386" t="str">
        <f ca="1">'Solic. Contrato'!V240</f>
        <v/>
      </c>
      <c r="S243" s="386" t="str">
        <f ca="1">'Solic. Contrato'!W240</f>
        <v/>
      </c>
      <c r="T243" s="386" t="str">
        <f ca="1">'Solic. Contrato'!X240</f>
        <v/>
      </c>
      <c r="U243" s="386" t="str">
        <f ca="1">'Solic. Contrato'!Y240</f>
        <v/>
      </c>
      <c r="V243" s="386" t="str">
        <f ca="1">'Solic. Contrato'!Z240</f>
        <v/>
      </c>
      <c r="W243" s="386" t="str">
        <f ca="1">'Solic. Contrato'!AA240</f>
        <v/>
      </c>
      <c r="X243" s="386" t="str">
        <f ca="1">'Solic. Contrato'!AB240</f>
        <v/>
      </c>
      <c r="Y243" s="386" t="str">
        <f ca="1">'Solic. Contrato'!AC240</f>
        <v/>
      </c>
      <c r="Z243" s="386" t="str">
        <f ca="1">'Solic. Contrato'!AD240</f>
        <v/>
      </c>
      <c r="AA243" s="386" t="str">
        <f ca="1">'Solic. Contrato'!AE240</f>
        <v/>
      </c>
      <c r="AB243" s="386" t="str">
        <f ca="1">'Solic. Contrato'!AF240</f>
        <v/>
      </c>
      <c r="AC243" s="386" t="str">
        <f ca="1">'Solic. Contrato'!AG240</f>
        <v/>
      </c>
      <c r="AD243" s="386" t="str">
        <f ca="1">'Solic. Contrato'!AH240</f>
        <v/>
      </c>
      <c r="AE243" s="386" t="str">
        <f ca="1">'Solic. Contrato'!AI240</f>
        <v/>
      </c>
      <c r="AF243" s="386" t="str">
        <f ca="1">'Solic. Contrato'!AJ240</f>
        <v/>
      </c>
      <c r="AG243" s="386" t="str">
        <f ca="1">'Solic. Contrato'!AK240</f>
        <v/>
      </c>
      <c r="AH243" s="317"/>
      <c r="AI243" s="318"/>
      <c r="AJ243" s="318"/>
      <c r="AK243" s="318"/>
      <c r="AL243" s="318"/>
      <c r="AM243"/>
      <c r="AN243"/>
      <c r="AO243"/>
      <c r="AP243"/>
      <c r="AQ243"/>
      <c r="AR243"/>
    </row>
    <row r="244" spans="1:44" ht="13.15" customHeight="1">
      <c r="A244" s="317"/>
      <c r="B244" s="380" t="str">
        <f ca="1">'Solic. Contrato'!B241</f>
        <v/>
      </c>
      <c r="C244" s="317" t="str">
        <f ca="1">'Solic. Contrato'!C241</f>
        <v/>
      </c>
      <c r="D244" s="891"/>
      <c r="E244" s="896"/>
      <c r="F244" s="929"/>
      <c r="G244" s="897"/>
      <c r="H244" s="388"/>
      <c r="I244" s="906"/>
      <c r="J244" s="935"/>
      <c r="K244" s="932"/>
      <c r="L244" s="915"/>
      <c r="M244" s="267" t="s">
        <v>91</v>
      </c>
      <c r="N244" s="389">
        <f ca="1">'Solic. Contrato'!R241</f>
        <v>0</v>
      </c>
      <c r="O244" s="389">
        <f ca="1">'Solic. Contrato'!S241</f>
        <v>0</v>
      </c>
      <c r="P244" s="389">
        <f ca="1">'Solic. Contrato'!T241</f>
        <v>0</v>
      </c>
      <c r="Q244" s="390">
        <f ca="1">'Solic. Contrato'!U241</f>
        <v>0</v>
      </c>
      <c r="R244" s="389">
        <f ca="1">'Solic. Contrato'!V241</f>
        <v>0</v>
      </c>
      <c r="S244" s="389">
        <f ca="1">'Solic. Contrato'!W241</f>
        <v>0</v>
      </c>
      <c r="T244" s="389">
        <f ca="1">'Solic. Contrato'!X241</f>
        <v>0</v>
      </c>
      <c r="U244" s="389">
        <f ca="1">'Solic. Contrato'!Y241</f>
        <v>0</v>
      </c>
      <c r="V244" s="389">
        <f ca="1">'Solic. Contrato'!Z241</f>
        <v>0</v>
      </c>
      <c r="W244" s="389">
        <f ca="1">'Solic. Contrato'!AA241</f>
        <v>0</v>
      </c>
      <c r="X244" s="389">
        <f ca="1">'Solic. Contrato'!AB241</f>
        <v>0</v>
      </c>
      <c r="Y244" s="389">
        <f ca="1">'Solic. Contrato'!AC241</f>
        <v>0</v>
      </c>
      <c r="Z244" s="389">
        <f ca="1">'Solic. Contrato'!AD241</f>
        <v>0</v>
      </c>
      <c r="AA244" s="389">
        <f ca="1">'Solic. Contrato'!AE241</f>
        <v>0</v>
      </c>
      <c r="AB244" s="389">
        <f ca="1">'Solic. Contrato'!AF241</f>
        <v>0</v>
      </c>
      <c r="AC244" s="389">
        <f ca="1">'Solic. Contrato'!AG241</f>
        <v>0</v>
      </c>
      <c r="AD244" s="389">
        <f ca="1">'Solic. Contrato'!AH241</f>
        <v>0</v>
      </c>
      <c r="AE244" s="389">
        <f ca="1">'Solic. Contrato'!AI241</f>
        <v>0</v>
      </c>
      <c r="AF244" s="389">
        <f ca="1">'Solic. Contrato'!AJ241</f>
        <v>0</v>
      </c>
      <c r="AG244" s="389">
        <f ca="1">'Solic. Contrato'!AK241</f>
        <v>0</v>
      </c>
      <c r="AH244" s="317"/>
      <c r="AI244" s="318"/>
      <c r="AJ244" s="318"/>
      <c r="AK244" s="318"/>
      <c r="AL244" s="318"/>
      <c r="AM244"/>
      <c r="AN244"/>
      <c r="AO244"/>
      <c r="AP244"/>
      <c r="AQ244"/>
      <c r="AR244"/>
    </row>
    <row r="245" spans="1:44" ht="13.15" customHeight="1">
      <c r="A245" s="317"/>
      <c r="B245" s="380"/>
      <c r="C245" s="317"/>
      <c r="D245" s="889" t="str">
        <f ca="1">'Solic. Contrato'!G242</f>
        <v/>
      </c>
      <c r="E245" s="892" t="str">
        <f ca="1">'Solic. Contrato'!H242</f>
        <v/>
      </c>
      <c r="F245" s="927"/>
      <c r="G245" s="893"/>
      <c r="H245" s="381">
        <f>'Solic. Contrato'!J242</f>
        <v>0</v>
      </c>
      <c r="I245" s="904" t="str">
        <f ca="1">'Solic. Contrato'!M242</f>
        <v/>
      </c>
      <c r="J245" s="933">
        <f ca="1">'Solic. Contrato'!N242</f>
        <v>0</v>
      </c>
      <c r="K245" s="930">
        <f ca="1">'Solic. Contrato'!O242</f>
        <v>0</v>
      </c>
      <c r="L245" s="913">
        <f t="shared" ref="L245" ca="1" si="90">J245*K245</f>
        <v>0</v>
      </c>
      <c r="M245" s="262" t="s">
        <v>89</v>
      </c>
      <c r="N245" s="382" t="str">
        <f ca="1">'Solic. Contrato'!R242</f>
        <v/>
      </c>
      <c r="O245" s="383" t="str">
        <f ca="1">'Solic. Contrato'!S242</f>
        <v/>
      </c>
      <c r="P245" s="383" t="str">
        <f ca="1">'Solic. Contrato'!T242</f>
        <v/>
      </c>
      <c r="Q245" s="384" t="str">
        <f ca="1">'Solic. Contrato'!U242</f>
        <v/>
      </c>
      <c r="R245" s="383" t="str">
        <f ca="1">'Solic. Contrato'!V242</f>
        <v/>
      </c>
      <c r="S245" s="383" t="str">
        <f ca="1">'Solic. Contrato'!W242</f>
        <v/>
      </c>
      <c r="T245" s="383" t="str">
        <f ca="1">'Solic. Contrato'!X242</f>
        <v/>
      </c>
      <c r="U245" s="383" t="str">
        <f ca="1">'Solic. Contrato'!Y242</f>
        <v/>
      </c>
      <c r="V245" s="383" t="str">
        <f ca="1">'Solic. Contrato'!Z242</f>
        <v/>
      </c>
      <c r="W245" s="383" t="str">
        <f ca="1">'Solic. Contrato'!AA242</f>
        <v/>
      </c>
      <c r="X245" s="383" t="str">
        <f ca="1">'Solic. Contrato'!AB242</f>
        <v/>
      </c>
      <c r="Y245" s="383" t="str">
        <f ca="1">'Solic. Contrato'!AC242</f>
        <v/>
      </c>
      <c r="Z245" s="383" t="str">
        <f ca="1">'Solic. Contrato'!AD242</f>
        <v/>
      </c>
      <c r="AA245" s="383" t="str">
        <f ca="1">'Solic. Contrato'!AE242</f>
        <v/>
      </c>
      <c r="AB245" s="383" t="str">
        <f ca="1">'Solic. Contrato'!AF242</f>
        <v/>
      </c>
      <c r="AC245" s="383" t="str">
        <f ca="1">'Solic. Contrato'!AG242</f>
        <v/>
      </c>
      <c r="AD245" s="383" t="str">
        <f ca="1">'Solic. Contrato'!AH242</f>
        <v/>
      </c>
      <c r="AE245" s="383" t="str">
        <f ca="1">'Solic. Contrato'!AI242</f>
        <v/>
      </c>
      <c r="AF245" s="383" t="str">
        <f ca="1">'Solic. Contrato'!AJ242</f>
        <v/>
      </c>
      <c r="AG245" s="383" t="str">
        <f ca="1">'Solic. Contrato'!AK242</f>
        <v/>
      </c>
      <c r="AH245" s="317"/>
      <c r="AI245" s="318"/>
      <c r="AJ245" s="318"/>
      <c r="AK245" s="318"/>
      <c r="AL245" s="318"/>
      <c r="AM245"/>
      <c r="AN245"/>
      <c r="AO245"/>
      <c r="AP245"/>
      <c r="AQ245"/>
      <c r="AR245"/>
    </row>
    <row r="246" spans="1:44" ht="13.15" customHeight="1">
      <c r="A246" s="317"/>
      <c r="B246" s="380">
        <f ca="1">'Solic. Contrato'!B243</f>
        <v>0</v>
      </c>
      <c r="C246" s="317"/>
      <c r="D246" s="890"/>
      <c r="E246" s="894"/>
      <c r="F246" s="928"/>
      <c r="G246" s="895"/>
      <c r="H246" s="385"/>
      <c r="I246" s="905"/>
      <c r="J246" s="934"/>
      <c r="K246" s="931"/>
      <c r="L246" s="914"/>
      <c r="M246" s="265" t="s">
        <v>90</v>
      </c>
      <c r="N246" s="386" t="str">
        <f ca="1">'Solic. Contrato'!R243</f>
        <v/>
      </c>
      <c r="O246" s="386" t="str">
        <f ca="1">'Solic. Contrato'!S243</f>
        <v/>
      </c>
      <c r="P246" s="386" t="str">
        <f ca="1">'Solic. Contrato'!T243</f>
        <v/>
      </c>
      <c r="Q246" s="387" t="str">
        <f ca="1">'Solic. Contrato'!U243</f>
        <v/>
      </c>
      <c r="R246" s="386" t="str">
        <f ca="1">'Solic. Contrato'!V243</f>
        <v/>
      </c>
      <c r="S246" s="386" t="str">
        <f ca="1">'Solic. Contrato'!W243</f>
        <v/>
      </c>
      <c r="T246" s="386" t="str">
        <f ca="1">'Solic. Contrato'!X243</f>
        <v/>
      </c>
      <c r="U246" s="386" t="str">
        <f ca="1">'Solic. Contrato'!Y243</f>
        <v/>
      </c>
      <c r="V246" s="386" t="str">
        <f ca="1">'Solic. Contrato'!Z243</f>
        <v/>
      </c>
      <c r="W246" s="386" t="str">
        <f ca="1">'Solic. Contrato'!AA243</f>
        <v/>
      </c>
      <c r="X246" s="386" t="str">
        <f ca="1">'Solic. Contrato'!AB243</f>
        <v/>
      </c>
      <c r="Y246" s="386" t="str">
        <f ca="1">'Solic. Contrato'!AC243</f>
        <v/>
      </c>
      <c r="Z246" s="386" t="str">
        <f ca="1">'Solic. Contrato'!AD243</f>
        <v/>
      </c>
      <c r="AA246" s="386" t="str">
        <f ca="1">'Solic. Contrato'!AE243</f>
        <v/>
      </c>
      <c r="AB246" s="386" t="str">
        <f ca="1">'Solic. Contrato'!AF243</f>
        <v/>
      </c>
      <c r="AC246" s="386" t="str">
        <f ca="1">'Solic. Contrato'!AG243</f>
        <v/>
      </c>
      <c r="AD246" s="386" t="str">
        <f ca="1">'Solic. Contrato'!AH243</f>
        <v/>
      </c>
      <c r="AE246" s="386" t="str">
        <f ca="1">'Solic. Contrato'!AI243</f>
        <v/>
      </c>
      <c r="AF246" s="386" t="str">
        <f ca="1">'Solic. Contrato'!AJ243</f>
        <v/>
      </c>
      <c r="AG246" s="386" t="str">
        <f ca="1">'Solic. Contrato'!AK243</f>
        <v/>
      </c>
      <c r="AH246" s="317"/>
      <c r="AI246" s="318"/>
      <c r="AJ246" s="318"/>
      <c r="AK246" s="318"/>
      <c r="AL246" s="318"/>
      <c r="AM246"/>
      <c r="AN246"/>
      <c r="AO246"/>
      <c r="AP246"/>
      <c r="AQ246"/>
      <c r="AR246"/>
    </row>
    <row r="247" spans="1:44" ht="13.15" customHeight="1">
      <c r="A247" s="317"/>
      <c r="B247" s="380" t="str">
        <f ca="1">'Solic. Contrato'!B244</f>
        <v/>
      </c>
      <c r="C247" s="317" t="str">
        <f ca="1">'Solic. Contrato'!C244</f>
        <v/>
      </c>
      <c r="D247" s="891"/>
      <c r="E247" s="896"/>
      <c r="F247" s="929"/>
      <c r="G247" s="897"/>
      <c r="H247" s="388"/>
      <c r="I247" s="906"/>
      <c r="J247" s="935"/>
      <c r="K247" s="932"/>
      <c r="L247" s="915"/>
      <c r="M247" s="267" t="s">
        <v>91</v>
      </c>
      <c r="N247" s="389">
        <f ca="1">'Solic. Contrato'!R244</f>
        <v>0</v>
      </c>
      <c r="O247" s="389">
        <f ca="1">'Solic. Contrato'!S244</f>
        <v>0</v>
      </c>
      <c r="P247" s="389">
        <f ca="1">'Solic. Contrato'!T244</f>
        <v>0</v>
      </c>
      <c r="Q247" s="390">
        <f ca="1">'Solic. Contrato'!U244</f>
        <v>0</v>
      </c>
      <c r="R247" s="389">
        <f ca="1">'Solic. Contrato'!V244</f>
        <v>0</v>
      </c>
      <c r="S247" s="389">
        <f ca="1">'Solic. Contrato'!W244</f>
        <v>0</v>
      </c>
      <c r="T247" s="389">
        <f ca="1">'Solic. Contrato'!X244</f>
        <v>0</v>
      </c>
      <c r="U247" s="389">
        <f ca="1">'Solic. Contrato'!Y244</f>
        <v>0</v>
      </c>
      <c r="V247" s="389">
        <f ca="1">'Solic. Contrato'!Z244</f>
        <v>0</v>
      </c>
      <c r="W247" s="389">
        <f ca="1">'Solic. Contrato'!AA244</f>
        <v>0</v>
      </c>
      <c r="X247" s="389">
        <f ca="1">'Solic. Contrato'!AB244</f>
        <v>0</v>
      </c>
      <c r="Y247" s="389">
        <f ca="1">'Solic. Contrato'!AC244</f>
        <v>0</v>
      </c>
      <c r="Z247" s="389">
        <f ca="1">'Solic. Contrato'!AD244</f>
        <v>0</v>
      </c>
      <c r="AA247" s="389">
        <f ca="1">'Solic. Contrato'!AE244</f>
        <v>0</v>
      </c>
      <c r="AB247" s="389">
        <f ca="1">'Solic. Contrato'!AF244</f>
        <v>0</v>
      </c>
      <c r="AC247" s="389">
        <f ca="1">'Solic. Contrato'!AG244</f>
        <v>0</v>
      </c>
      <c r="AD247" s="389">
        <f ca="1">'Solic. Contrato'!AH244</f>
        <v>0</v>
      </c>
      <c r="AE247" s="389">
        <f ca="1">'Solic. Contrato'!AI244</f>
        <v>0</v>
      </c>
      <c r="AF247" s="389">
        <f ca="1">'Solic. Contrato'!AJ244</f>
        <v>0</v>
      </c>
      <c r="AG247" s="389">
        <f ca="1">'Solic. Contrato'!AK244</f>
        <v>0</v>
      </c>
      <c r="AH247" s="317"/>
      <c r="AI247" s="318"/>
      <c r="AJ247" s="318"/>
      <c r="AK247" s="318"/>
      <c r="AL247" s="318"/>
      <c r="AM247"/>
      <c r="AN247"/>
      <c r="AO247"/>
      <c r="AP247"/>
      <c r="AQ247"/>
      <c r="AR247"/>
    </row>
    <row r="248" spans="1:44" ht="13.15" customHeight="1">
      <c r="A248" s="317"/>
      <c r="B248" s="380"/>
      <c r="C248" s="317"/>
      <c r="D248" s="889" t="str">
        <f ca="1">'Solic. Contrato'!G245</f>
        <v/>
      </c>
      <c r="E248" s="892" t="str">
        <f ca="1">'Solic. Contrato'!H245</f>
        <v/>
      </c>
      <c r="F248" s="927"/>
      <c r="G248" s="893"/>
      <c r="H248" s="381">
        <f>'Solic. Contrato'!J245</f>
        <v>0</v>
      </c>
      <c r="I248" s="904" t="str">
        <f ca="1">'Solic. Contrato'!M245</f>
        <v/>
      </c>
      <c r="J248" s="933">
        <f ca="1">'Solic. Contrato'!N245</f>
        <v>0</v>
      </c>
      <c r="K248" s="930">
        <f ca="1">'Solic. Contrato'!O245</f>
        <v>0</v>
      </c>
      <c r="L248" s="913">
        <f t="shared" ref="L248" ca="1" si="91">J248*K248</f>
        <v>0</v>
      </c>
      <c r="M248" s="262" t="s">
        <v>89</v>
      </c>
      <c r="N248" s="382" t="str">
        <f ca="1">'Solic. Contrato'!R245</f>
        <v/>
      </c>
      <c r="O248" s="383" t="str">
        <f ca="1">'Solic. Contrato'!S245</f>
        <v/>
      </c>
      <c r="P248" s="383" t="str">
        <f ca="1">'Solic. Contrato'!T245</f>
        <v/>
      </c>
      <c r="Q248" s="384" t="str">
        <f ca="1">'Solic. Contrato'!U245</f>
        <v/>
      </c>
      <c r="R248" s="383" t="str">
        <f ca="1">'Solic. Contrato'!V245</f>
        <v/>
      </c>
      <c r="S248" s="383" t="str">
        <f ca="1">'Solic. Contrato'!W245</f>
        <v/>
      </c>
      <c r="T248" s="383" t="str">
        <f ca="1">'Solic. Contrato'!X245</f>
        <v/>
      </c>
      <c r="U248" s="383" t="str">
        <f ca="1">'Solic. Contrato'!Y245</f>
        <v/>
      </c>
      <c r="V248" s="383" t="str">
        <f ca="1">'Solic. Contrato'!Z245</f>
        <v/>
      </c>
      <c r="W248" s="383" t="str">
        <f ca="1">'Solic. Contrato'!AA245</f>
        <v/>
      </c>
      <c r="X248" s="383" t="str">
        <f ca="1">'Solic. Contrato'!AB245</f>
        <v/>
      </c>
      <c r="Y248" s="383" t="str">
        <f ca="1">'Solic. Contrato'!AC245</f>
        <v/>
      </c>
      <c r="Z248" s="383" t="str">
        <f ca="1">'Solic. Contrato'!AD245</f>
        <v/>
      </c>
      <c r="AA248" s="383" t="str">
        <f ca="1">'Solic. Contrato'!AE245</f>
        <v/>
      </c>
      <c r="AB248" s="383" t="str">
        <f ca="1">'Solic. Contrato'!AF245</f>
        <v/>
      </c>
      <c r="AC248" s="383" t="str">
        <f ca="1">'Solic. Contrato'!AG245</f>
        <v/>
      </c>
      <c r="AD248" s="383" t="str">
        <f ca="1">'Solic. Contrato'!AH245</f>
        <v/>
      </c>
      <c r="AE248" s="383" t="str">
        <f ca="1">'Solic. Contrato'!AI245</f>
        <v/>
      </c>
      <c r="AF248" s="383" t="str">
        <f ca="1">'Solic. Contrato'!AJ245</f>
        <v/>
      </c>
      <c r="AG248" s="383" t="str">
        <f ca="1">'Solic. Contrato'!AK245</f>
        <v/>
      </c>
      <c r="AH248" s="317"/>
      <c r="AI248" s="318"/>
      <c r="AJ248" s="318"/>
      <c r="AK248" s="318"/>
      <c r="AL248" s="318"/>
      <c r="AM248"/>
      <c r="AN248"/>
      <c r="AO248"/>
      <c r="AP248"/>
      <c r="AQ248"/>
      <c r="AR248"/>
    </row>
    <row r="249" spans="1:44" ht="13.15" customHeight="1">
      <c r="A249" s="317"/>
      <c r="B249" s="380">
        <f ca="1">'Solic. Contrato'!B246</f>
        <v>0</v>
      </c>
      <c r="C249" s="317"/>
      <c r="D249" s="890"/>
      <c r="E249" s="894"/>
      <c r="F249" s="928"/>
      <c r="G249" s="895"/>
      <c r="H249" s="385"/>
      <c r="I249" s="905"/>
      <c r="J249" s="934"/>
      <c r="K249" s="931"/>
      <c r="L249" s="914"/>
      <c r="M249" s="265" t="s">
        <v>90</v>
      </c>
      <c r="N249" s="386" t="str">
        <f ca="1">'Solic. Contrato'!R246</f>
        <v/>
      </c>
      <c r="O249" s="386" t="str">
        <f ca="1">'Solic. Contrato'!S246</f>
        <v/>
      </c>
      <c r="P249" s="386" t="str">
        <f ca="1">'Solic. Contrato'!T246</f>
        <v/>
      </c>
      <c r="Q249" s="387" t="str">
        <f ca="1">'Solic. Contrato'!U246</f>
        <v/>
      </c>
      <c r="R249" s="386" t="str">
        <f ca="1">'Solic. Contrato'!V246</f>
        <v/>
      </c>
      <c r="S249" s="386" t="str">
        <f ca="1">'Solic. Contrato'!W246</f>
        <v/>
      </c>
      <c r="T249" s="386" t="str">
        <f ca="1">'Solic. Contrato'!X246</f>
        <v/>
      </c>
      <c r="U249" s="386" t="str">
        <f ca="1">'Solic. Contrato'!Y246</f>
        <v/>
      </c>
      <c r="V249" s="386" t="str">
        <f ca="1">'Solic. Contrato'!Z246</f>
        <v/>
      </c>
      <c r="W249" s="386" t="str">
        <f ca="1">'Solic. Contrato'!AA246</f>
        <v/>
      </c>
      <c r="X249" s="386" t="str">
        <f ca="1">'Solic. Contrato'!AB246</f>
        <v/>
      </c>
      <c r="Y249" s="386" t="str">
        <f ca="1">'Solic. Contrato'!AC246</f>
        <v/>
      </c>
      <c r="Z249" s="386" t="str">
        <f ca="1">'Solic. Contrato'!AD246</f>
        <v/>
      </c>
      <c r="AA249" s="386" t="str">
        <f ca="1">'Solic. Contrato'!AE246</f>
        <v/>
      </c>
      <c r="AB249" s="386" t="str">
        <f ca="1">'Solic. Contrato'!AF246</f>
        <v/>
      </c>
      <c r="AC249" s="386" t="str">
        <f ca="1">'Solic. Contrato'!AG246</f>
        <v/>
      </c>
      <c r="AD249" s="386" t="str">
        <f ca="1">'Solic. Contrato'!AH246</f>
        <v/>
      </c>
      <c r="AE249" s="386" t="str">
        <f ca="1">'Solic. Contrato'!AI246</f>
        <v/>
      </c>
      <c r="AF249" s="386" t="str">
        <f ca="1">'Solic. Contrato'!AJ246</f>
        <v/>
      </c>
      <c r="AG249" s="386" t="str">
        <f ca="1">'Solic. Contrato'!AK246</f>
        <v/>
      </c>
      <c r="AH249" s="317"/>
      <c r="AI249" s="318"/>
      <c r="AJ249" s="318"/>
      <c r="AK249" s="318"/>
      <c r="AL249" s="318"/>
      <c r="AM249"/>
      <c r="AN249"/>
      <c r="AO249"/>
      <c r="AP249"/>
      <c r="AQ249"/>
      <c r="AR249"/>
    </row>
    <row r="250" spans="1:44" ht="13.15" customHeight="1">
      <c r="A250" s="317"/>
      <c r="B250" s="380" t="str">
        <f ca="1">'Solic. Contrato'!B247</f>
        <v/>
      </c>
      <c r="C250" s="317" t="str">
        <f ca="1">'Solic. Contrato'!C247</f>
        <v/>
      </c>
      <c r="D250" s="891"/>
      <c r="E250" s="896"/>
      <c r="F250" s="929"/>
      <c r="G250" s="897"/>
      <c r="H250" s="388"/>
      <c r="I250" s="906"/>
      <c r="J250" s="935"/>
      <c r="K250" s="932"/>
      <c r="L250" s="915"/>
      <c r="M250" s="267" t="s">
        <v>91</v>
      </c>
      <c r="N250" s="389">
        <f ca="1">'Solic. Contrato'!R247</f>
        <v>0</v>
      </c>
      <c r="O250" s="389">
        <f ca="1">'Solic. Contrato'!S247</f>
        <v>0</v>
      </c>
      <c r="P250" s="389">
        <f ca="1">'Solic. Contrato'!T247</f>
        <v>0</v>
      </c>
      <c r="Q250" s="390">
        <f ca="1">'Solic. Contrato'!U247</f>
        <v>0</v>
      </c>
      <c r="R250" s="389">
        <f ca="1">'Solic. Contrato'!V247</f>
        <v>0</v>
      </c>
      <c r="S250" s="389">
        <f ca="1">'Solic. Contrato'!W247</f>
        <v>0</v>
      </c>
      <c r="T250" s="389">
        <f ca="1">'Solic. Contrato'!X247</f>
        <v>0</v>
      </c>
      <c r="U250" s="389">
        <f ca="1">'Solic. Contrato'!Y247</f>
        <v>0</v>
      </c>
      <c r="V250" s="389">
        <f ca="1">'Solic. Contrato'!Z247</f>
        <v>0</v>
      </c>
      <c r="W250" s="389">
        <f ca="1">'Solic. Contrato'!AA247</f>
        <v>0</v>
      </c>
      <c r="X250" s="389">
        <f ca="1">'Solic. Contrato'!AB247</f>
        <v>0</v>
      </c>
      <c r="Y250" s="389">
        <f ca="1">'Solic. Contrato'!AC247</f>
        <v>0</v>
      </c>
      <c r="Z250" s="389">
        <f ca="1">'Solic. Contrato'!AD247</f>
        <v>0</v>
      </c>
      <c r="AA250" s="389">
        <f ca="1">'Solic. Contrato'!AE247</f>
        <v>0</v>
      </c>
      <c r="AB250" s="389">
        <f ca="1">'Solic. Contrato'!AF247</f>
        <v>0</v>
      </c>
      <c r="AC250" s="389">
        <f ca="1">'Solic. Contrato'!AG247</f>
        <v>0</v>
      </c>
      <c r="AD250" s="389">
        <f ca="1">'Solic. Contrato'!AH247</f>
        <v>0</v>
      </c>
      <c r="AE250" s="389">
        <f ca="1">'Solic. Contrato'!AI247</f>
        <v>0</v>
      </c>
      <c r="AF250" s="389">
        <f ca="1">'Solic. Contrato'!AJ247</f>
        <v>0</v>
      </c>
      <c r="AG250" s="389">
        <f ca="1">'Solic. Contrato'!AK247</f>
        <v>0</v>
      </c>
      <c r="AH250" s="317"/>
      <c r="AI250" s="318"/>
      <c r="AJ250" s="318"/>
      <c r="AK250" s="318"/>
      <c r="AL250" s="318"/>
      <c r="AM250"/>
      <c r="AN250"/>
      <c r="AO250"/>
      <c r="AP250"/>
      <c r="AQ250"/>
      <c r="AR250"/>
    </row>
    <row r="251" spans="1:44" ht="13.15" customHeight="1">
      <c r="A251" s="317"/>
      <c r="B251" s="380"/>
      <c r="C251" s="317"/>
      <c r="D251" s="889" t="str">
        <f ca="1">'Solic. Contrato'!G248</f>
        <v/>
      </c>
      <c r="E251" s="892" t="str">
        <f ca="1">'Solic. Contrato'!H248</f>
        <v/>
      </c>
      <c r="F251" s="927"/>
      <c r="G251" s="893"/>
      <c r="H251" s="381">
        <f>'Solic. Contrato'!J248</f>
        <v>0</v>
      </c>
      <c r="I251" s="904" t="str">
        <f ca="1">'Solic. Contrato'!M248</f>
        <v/>
      </c>
      <c r="J251" s="933">
        <f ca="1">'Solic. Contrato'!N248</f>
        <v>0</v>
      </c>
      <c r="K251" s="930">
        <f ca="1">'Solic. Contrato'!O248</f>
        <v>0</v>
      </c>
      <c r="L251" s="913">
        <f t="shared" ref="L251" ca="1" si="92">J251*K251</f>
        <v>0</v>
      </c>
      <c r="M251" s="262" t="s">
        <v>89</v>
      </c>
      <c r="N251" s="382" t="str">
        <f ca="1">'Solic. Contrato'!R248</f>
        <v/>
      </c>
      <c r="O251" s="383" t="str">
        <f ca="1">'Solic. Contrato'!S248</f>
        <v/>
      </c>
      <c r="P251" s="383" t="str">
        <f ca="1">'Solic. Contrato'!T248</f>
        <v/>
      </c>
      <c r="Q251" s="384" t="str">
        <f ca="1">'Solic. Contrato'!U248</f>
        <v/>
      </c>
      <c r="R251" s="383" t="str">
        <f ca="1">'Solic. Contrato'!V248</f>
        <v/>
      </c>
      <c r="S251" s="383" t="str">
        <f ca="1">'Solic. Contrato'!W248</f>
        <v/>
      </c>
      <c r="T251" s="383" t="str">
        <f ca="1">'Solic. Contrato'!X248</f>
        <v/>
      </c>
      <c r="U251" s="383" t="str">
        <f ca="1">'Solic. Contrato'!Y248</f>
        <v/>
      </c>
      <c r="V251" s="383" t="str">
        <f ca="1">'Solic. Contrato'!Z248</f>
        <v/>
      </c>
      <c r="W251" s="383" t="str">
        <f ca="1">'Solic. Contrato'!AA248</f>
        <v/>
      </c>
      <c r="X251" s="383" t="str">
        <f ca="1">'Solic. Contrato'!AB248</f>
        <v/>
      </c>
      <c r="Y251" s="383" t="str">
        <f ca="1">'Solic. Contrato'!AC248</f>
        <v/>
      </c>
      <c r="Z251" s="383" t="str">
        <f ca="1">'Solic. Contrato'!AD248</f>
        <v/>
      </c>
      <c r="AA251" s="383" t="str">
        <f ca="1">'Solic. Contrato'!AE248</f>
        <v/>
      </c>
      <c r="AB251" s="383" t="str">
        <f ca="1">'Solic. Contrato'!AF248</f>
        <v/>
      </c>
      <c r="AC251" s="383" t="str">
        <f ca="1">'Solic. Contrato'!AG248</f>
        <v/>
      </c>
      <c r="AD251" s="383" t="str">
        <f ca="1">'Solic. Contrato'!AH248</f>
        <v/>
      </c>
      <c r="AE251" s="383" t="str">
        <f ca="1">'Solic. Contrato'!AI248</f>
        <v/>
      </c>
      <c r="AF251" s="383" t="str">
        <f ca="1">'Solic. Contrato'!AJ248</f>
        <v/>
      </c>
      <c r="AG251" s="383" t="str">
        <f ca="1">'Solic. Contrato'!AK248</f>
        <v/>
      </c>
      <c r="AH251" s="317"/>
      <c r="AI251" s="318"/>
      <c r="AJ251" s="318"/>
      <c r="AK251" s="318"/>
      <c r="AL251" s="318"/>
      <c r="AM251"/>
      <c r="AN251"/>
      <c r="AO251"/>
      <c r="AP251"/>
      <c r="AQ251"/>
      <c r="AR251"/>
    </row>
    <row r="252" spans="1:44" ht="13.15" customHeight="1">
      <c r="A252" s="317"/>
      <c r="B252" s="380">
        <f ca="1">'Solic. Contrato'!B249</f>
        <v>0</v>
      </c>
      <c r="C252" s="317"/>
      <c r="D252" s="890"/>
      <c r="E252" s="894"/>
      <c r="F252" s="928"/>
      <c r="G252" s="895"/>
      <c r="H252" s="385"/>
      <c r="I252" s="905"/>
      <c r="J252" s="934"/>
      <c r="K252" s="931"/>
      <c r="L252" s="914"/>
      <c r="M252" s="265" t="s">
        <v>90</v>
      </c>
      <c r="N252" s="386" t="str">
        <f ca="1">'Solic. Contrato'!R249</f>
        <v/>
      </c>
      <c r="O252" s="386" t="str">
        <f ca="1">'Solic. Contrato'!S249</f>
        <v/>
      </c>
      <c r="P252" s="386" t="str">
        <f ca="1">'Solic. Contrato'!T249</f>
        <v/>
      </c>
      <c r="Q252" s="387" t="str">
        <f ca="1">'Solic. Contrato'!U249</f>
        <v/>
      </c>
      <c r="R252" s="386" t="str">
        <f ca="1">'Solic. Contrato'!V249</f>
        <v/>
      </c>
      <c r="S252" s="386" t="str">
        <f ca="1">'Solic. Contrato'!W249</f>
        <v/>
      </c>
      <c r="T252" s="386" t="str">
        <f ca="1">'Solic. Contrato'!X249</f>
        <v/>
      </c>
      <c r="U252" s="386" t="str">
        <f ca="1">'Solic. Contrato'!Y249</f>
        <v/>
      </c>
      <c r="V252" s="386" t="str">
        <f ca="1">'Solic. Contrato'!Z249</f>
        <v/>
      </c>
      <c r="W252" s="386" t="str">
        <f ca="1">'Solic. Contrato'!AA249</f>
        <v/>
      </c>
      <c r="X252" s="386" t="str">
        <f ca="1">'Solic. Contrato'!AB249</f>
        <v/>
      </c>
      <c r="Y252" s="386" t="str">
        <f ca="1">'Solic. Contrato'!AC249</f>
        <v/>
      </c>
      <c r="Z252" s="386" t="str">
        <f ca="1">'Solic. Contrato'!AD249</f>
        <v/>
      </c>
      <c r="AA252" s="386" t="str">
        <f ca="1">'Solic. Contrato'!AE249</f>
        <v/>
      </c>
      <c r="AB252" s="386" t="str">
        <f ca="1">'Solic. Contrato'!AF249</f>
        <v/>
      </c>
      <c r="AC252" s="386" t="str">
        <f ca="1">'Solic. Contrato'!AG249</f>
        <v/>
      </c>
      <c r="AD252" s="386" t="str">
        <f ca="1">'Solic. Contrato'!AH249</f>
        <v/>
      </c>
      <c r="AE252" s="386" t="str">
        <f ca="1">'Solic. Contrato'!AI249</f>
        <v/>
      </c>
      <c r="AF252" s="386" t="str">
        <f ca="1">'Solic. Contrato'!AJ249</f>
        <v/>
      </c>
      <c r="AG252" s="386" t="str">
        <f ca="1">'Solic. Contrato'!AK249</f>
        <v/>
      </c>
      <c r="AH252" s="317"/>
      <c r="AI252" s="318"/>
      <c r="AJ252" s="318"/>
      <c r="AK252" s="318"/>
      <c r="AL252" s="318"/>
      <c r="AM252"/>
      <c r="AN252"/>
      <c r="AO252"/>
      <c r="AP252"/>
      <c r="AQ252"/>
      <c r="AR252"/>
    </row>
    <row r="253" spans="1:44" ht="13.15" customHeight="1">
      <c r="A253" s="317"/>
      <c r="B253" s="380" t="str">
        <f ca="1">'Solic. Contrato'!B250</f>
        <v/>
      </c>
      <c r="C253" s="317" t="str">
        <f ca="1">'Solic. Contrato'!C250</f>
        <v/>
      </c>
      <c r="D253" s="891"/>
      <c r="E253" s="896"/>
      <c r="F253" s="929"/>
      <c r="G253" s="897"/>
      <c r="H253" s="388"/>
      <c r="I253" s="906"/>
      <c r="J253" s="935"/>
      <c r="K253" s="932"/>
      <c r="L253" s="915"/>
      <c r="M253" s="267" t="s">
        <v>91</v>
      </c>
      <c r="N253" s="389">
        <f ca="1">'Solic. Contrato'!R250</f>
        <v>0</v>
      </c>
      <c r="O253" s="389">
        <f ca="1">'Solic. Contrato'!S250</f>
        <v>0</v>
      </c>
      <c r="P253" s="389">
        <f ca="1">'Solic. Contrato'!T250</f>
        <v>0</v>
      </c>
      <c r="Q253" s="390">
        <f ca="1">'Solic. Contrato'!U250</f>
        <v>0</v>
      </c>
      <c r="R253" s="389">
        <f ca="1">'Solic. Contrato'!V250</f>
        <v>0</v>
      </c>
      <c r="S253" s="389">
        <f ca="1">'Solic. Contrato'!W250</f>
        <v>0</v>
      </c>
      <c r="T253" s="389">
        <f ca="1">'Solic. Contrato'!X250</f>
        <v>0</v>
      </c>
      <c r="U253" s="389">
        <f ca="1">'Solic. Contrato'!Y250</f>
        <v>0</v>
      </c>
      <c r="V253" s="389">
        <f ca="1">'Solic. Contrato'!Z250</f>
        <v>0</v>
      </c>
      <c r="W253" s="389">
        <f ca="1">'Solic. Contrato'!AA250</f>
        <v>0</v>
      </c>
      <c r="X253" s="389">
        <f ca="1">'Solic. Contrato'!AB250</f>
        <v>0</v>
      </c>
      <c r="Y253" s="389">
        <f ca="1">'Solic. Contrato'!AC250</f>
        <v>0</v>
      </c>
      <c r="Z253" s="389">
        <f ca="1">'Solic. Contrato'!AD250</f>
        <v>0</v>
      </c>
      <c r="AA253" s="389">
        <f ca="1">'Solic. Contrato'!AE250</f>
        <v>0</v>
      </c>
      <c r="AB253" s="389">
        <f ca="1">'Solic. Contrato'!AF250</f>
        <v>0</v>
      </c>
      <c r="AC253" s="389">
        <f ca="1">'Solic. Contrato'!AG250</f>
        <v>0</v>
      </c>
      <c r="AD253" s="389">
        <f ca="1">'Solic. Contrato'!AH250</f>
        <v>0</v>
      </c>
      <c r="AE253" s="389">
        <f ca="1">'Solic. Contrato'!AI250</f>
        <v>0</v>
      </c>
      <c r="AF253" s="389">
        <f ca="1">'Solic. Contrato'!AJ250</f>
        <v>0</v>
      </c>
      <c r="AG253" s="389">
        <f ca="1">'Solic. Contrato'!AK250</f>
        <v>0</v>
      </c>
      <c r="AH253" s="317"/>
      <c r="AI253" s="318"/>
      <c r="AJ253" s="318"/>
      <c r="AK253" s="318"/>
      <c r="AL253" s="318"/>
      <c r="AM253"/>
      <c r="AN253"/>
      <c r="AO253"/>
      <c r="AP253"/>
      <c r="AQ253"/>
      <c r="AR253"/>
    </row>
    <row r="254" spans="1:44" ht="13.15" customHeight="1">
      <c r="A254" s="317"/>
      <c r="B254" s="380"/>
      <c r="C254" s="317"/>
      <c r="D254" s="889" t="str">
        <f ca="1">'Solic. Contrato'!G251</f>
        <v/>
      </c>
      <c r="E254" s="892" t="str">
        <f ca="1">'Solic. Contrato'!H251</f>
        <v/>
      </c>
      <c r="F254" s="927"/>
      <c r="G254" s="893"/>
      <c r="H254" s="381">
        <f>'Solic. Contrato'!J251</f>
        <v>0</v>
      </c>
      <c r="I254" s="904" t="str">
        <f ca="1">'Solic. Contrato'!M251</f>
        <v/>
      </c>
      <c r="J254" s="933">
        <f ca="1">'Solic. Contrato'!N251</f>
        <v>0</v>
      </c>
      <c r="K254" s="930">
        <f ca="1">'Solic. Contrato'!O251</f>
        <v>0</v>
      </c>
      <c r="L254" s="913">
        <f t="shared" ref="L254" ca="1" si="93">J254*K254</f>
        <v>0</v>
      </c>
      <c r="M254" s="262" t="s">
        <v>89</v>
      </c>
      <c r="N254" s="382" t="str">
        <f ca="1">'Solic. Contrato'!R251</f>
        <v/>
      </c>
      <c r="O254" s="383" t="str">
        <f ca="1">'Solic. Contrato'!S251</f>
        <v/>
      </c>
      <c r="P254" s="383" t="str">
        <f ca="1">'Solic. Contrato'!T251</f>
        <v/>
      </c>
      <c r="Q254" s="384" t="str">
        <f ca="1">'Solic. Contrato'!U251</f>
        <v/>
      </c>
      <c r="R254" s="383" t="str">
        <f ca="1">'Solic. Contrato'!V251</f>
        <v/>
      </c>
      <c r="S254" s="383" t="str">
        <f ca="1">'Solic. Contrato'!W251</f>
        <v/>
      </c>
      <c r="T254" s="383" t="str">
        <f ca="1">'Solic. Contrato'!X251</f>
        <v/>
      </c>
      <c r="U254" s="383" t="str">
        <f ca="1">'Solic. Contrato'!Y251</f>
        <v/>
      </c>
      <c r="V254" s="383" t="str">
        <f ca="1">'Solic. Contrato'!Z251</f>
        <v/>
      </c>
      <c r="W254" s="383" t="str">
        <f ca="1">'Solic. Contrato'!AA251</f>
        <v/>
      </c>
      <c r="X254" s="383" t="str">
        <f ca="1">'Solic. Contrato'!AB251</f>
        <v/>
      </c>
      <c r="Y254" s="383" t="str">
        <f ca="1">'Solic. Contrato'!AC251</f>
        <v/>
      </c>
      <c r="Z254" s="383" t="str">
        <f ca="1">'Solic. Contrato'!AD251</f>
        <v/>
      </c>
      <c r="AA254" s="383" t="str">
        <f ca="1">'Solic. Contrato'!AE251</f>
        <v/>
      </c>
      <c r="AB254" s="383" t="str">
        <f ca="1">'Solic. Contrato'!AF251</f>
        <v/>
      </c>
      <c r="AC254" s="383" t="str">
        <f ca="1">'Solic. Contrato'!AG251</f>
        <v/>
      </c>
      <c r="AD254" s="383" t="str">
        <f ca="1">'Solic. Contrato'!AH251</f>
        <v/>
      </c>
      <c r="AE254" s="383" t="str">
        <f ca="1">'Solic. Contrato'!AI251</f>
        <v/>
      </c>
      <c r="AF254" s="383" t="str">
        <f ca="1">'Solic. Contrato'!AJ251</f>
        <v/>
      </c>
      <c r="AG254" s="383" t="str">
        <f ca="1">'Solic. Contrato'!AK251</f>
        <v/>
      </c>
      <c r="AH254" s="317"/>
      <c r="AI254" s="318"/>
      <c r="AJ254" s="318"/>
      <c r="AK254" s="318"/>
      <c r="AL254" s="318"/>
      <c r="AM254"/>
      <c r="AN254"/>
      <c r="AO254"/>
      <c r="AP254"/>
      <c r="AQ254"/>
      <c r="AR254"/>
    </row>
    <row r="255" spans="1:44" ht="13.15" customHeight="1">
      <c r="A255" s="317"/>
      <c r="B255" s="380">
        <f ca="1">'Solic. Contrato'!B252</f>
        <v>0</v>
      </c>
      <c r="C255" s="317"/>
      <c r="D255" s="890"/>
      <c r="E255" s="894"/>
      <c r="F255" s="928"/>
      <c r="G255" s="895"/>
      <c r="H255" s="385"/>
      <c r="I255" s="905"/>
      <c r="J255" s="934"/>
      <c r="K255" s="931"/>
      <c r="L255" s="914"/>
      <c r="M255" s="265" t="s">
        <v>90</v>
      </c>
      <c r="N255" s="386" t="str">
        <f ca="1">'Solic. Contrato'!R252</f>
        <v/>
      </c>
      <c r="O255" s="386" t="str">
        <f ca="1">'Solic. Contrato'!S252</f>
        <v/>
      </c>
      <c r="P255" s="386" t="str">
        <f ca="1">'Solic. Contrato'!T252</f>
        <v/>
      </c>
      <c r="Q255" s="387" t="str">
        <f ca="1">'Solic. Contrato'!U252</f>
        <v/>
      </c>
      <c r="R255" s="386" t="str">
        <f ca="1">'Solic. Contrato'!V252</f>
        <v/>
      </c>
      <c r="S255" s="386" t="str">
        <f ca="1">'Solic. Contrato'!W252</f>
        <v/>
      </c>
      <c r="T255" s="386" t="str">
        <f ca="1">'Solic. Contrato'!X252</f>
        <v/>
      </c>
      <c r="U255" s="386" t="str">
        <f ca="1">'Solic. Contrato'!Y252</f>
        <v/>
      </c>
      <c r="V255" s="386" t="str">
        <f ca="1">'Solic. Contrato'!Z252</f>
        <v/>
      </c>
      <c r="W255" s="386" t="str">
        <f ca="1">'Solic. Contrato'!AA252</f>
        <v/>
      </c>
      <c r="X255" s="386" t="str">
        <f ca="1">'Solic. Contrato'!AB252</f>
        <v/>
      </c>
      <c r="Y255" s="386" t="str">
        <f ca="1">'Solic. Contrato'!AC252</f>
        <v/>
      </c>
      <c r="Z255" s="386" t="str">
        <f ca="1">'Solic. Contrato'!AD252</f>
        <v/>
      </c>
      <c r="AA255" s="386" t="str">
        <f ca="1">'Solic. Contrato'!AE252</f>
        <v/>
      </c>
      <c r="AB255" s="386" t="str">
        <f ca="1">'Solic. Contrato'!AF252</f>
        <v/>
      </c>
      <c r="AC255" s="386" t="str">
        <f ca="1">'Solic. Contrato'!AG252</f>
        <v/>
      </c>
      <c r="AD255" s="386" t="str">
        <f ca="1">'Solic. Contrato'!AH252</f>
        <v/>
      </c>
      <c r="AE255" s="386" t="str">
        <f ca="1">'Solic. Contrato'!AI252</f>
        <v/>
      </c>
      <c r="AF255" s="386" t="str">
        <f ca="1">'Solic. Contrato'!AJ252</f>
        <v/>
      </c>
      <c r="AG255" s="386" t="str">
        <f ca="1">'Solic. Contrato'!AK252</f>
        <v/>
      </c>
      <c r="AH255" s="317"/>
      <c r="AI255" s="318"/>
      <c r="AJ255" s="318"/>
      <c r="AK255" s="318"/>
      <c r="AL255" s="318"/>
      <c r="AM255"/>
      <c r="AN255"/>
      <c r="AO255"/>
      <c r="AP255"/>
      <c r="AQ255"/>
      <c r="AR255"/>
    </row>
    <row r="256" spans="1:44" ht="13.15" customHeight="1">
      <c r="A256" s="317"/>
      <c r="B256" s="380" t="str">
        <f ca="1">'Solic. Contrato'!B253</f>
        <v/>
      </c>
      <c r="C256" s="317" t="str">
        <f ca="1">'Solic. Contrato'!C253</f>
        <v/>
      </c>
      <c r="D256" s="891"/>
      <c r="E256" s="896"/>
      <c r="F256" s="929"/>
      <c r="G256" s="897"/>
      <c r="H256" s="388"/>
      <c r="I256" s="906"/>
      <c r="J256" s="935"/>
      <c r="K256" s="932"/>
      <c r="L256" s="915"/>
      <c r="M256" s="267" t="s">
        <v>91</v>
      </c>
      <c r="N256" s="389">
        <f ca="1">'Solic. Contrato'!R253</f>
        <v>0</v>
      </c>
      <c r="O256" s="389">
        <f ca="1">'Solic. Contrato'!S253</f>
        <v>0</v>
      </c>
      <c r="P256" s="389">
        <f ca="1">'Solic. Contrato'!T253</f>
        <v>0</v>
      </c>
      <c r="Q256" s="390">
        <f ca="1">'Solic. Contrato'!U253</f>
        <v>0</v>
      </c>
      <c r="R256" s="389">
        <f ca="1">'Solic. Contrato'!V253</f>
        <v>0</v>
      </c>
      <c r="S256" s="389">
        <f ca="1">'Solic. Contrato'!W253</f>
        <v>0</v>
      </c>
      <c r="T256" s="389">
        <f ca="1">'Solic. Contrato'!X253</f>
        <v>0</v>
      </c>
      <c r="U256" s="389">
        <f ca="1">'Solic. Contrato'!Y253</f>
        <v>0</v>
      </c>
      <c r="V256" s="389">
        <f ca="1">'Solic. Contrato'!Z253</f>
        <v>0</v>
      </c>
      <c r="W256" s="389">
        <f ca="1">'Solic. Contrato'!AA253</f>
        <v>0</v>
      </c>
      <c r="X256" s="389">
        <f ca="1">'Solic. Contrato'!AB253</f>
        <v>0</v>
      </c>
      <c r="Y256" s="389">
        <f ca="1">'Solic. Contrato'!AC253</f>
        <v>0</v>
      </c>
      <c r="Z256" s="389">
        <f ca="1">'Solic. Contrato'!AD253</f>
        <v>0</v>
      </c>
      <c r="AA256" s="389">
        <f ca="1">'Solic. Contrato'!AE253</f>
        <v>0</v>
      </c>
      <c r="AB256" s="389">
        <f ca="1">'Solic. Contrato'!AF253</f>
        <v>0</v>
      </c>
      <c r="AC256" s="389">
        <f ca="1">'Solic. Contrato'!AG253</f>
        <v>0</v>
      </c>
      <c r="AD256" s="389">
        <f ca="1">'Solic. Contrato'!AH253</f>
        <v>0</v>
      </c>
      <c r="AE256" s="389">
        <f ca="1">'Solic. Contrato'!AI253</f>
        <v>0</v>
      </c>
      <c r="AF256" s="389">
        <f ca="1">'Solic. Contrato'!AJ253</f>
        <v>0</v>
      </c>
      <c r="AG256" s="389">
        <f ca="1">'Solic. Contrato'!AK253</f>
        <v>0</v>
      </c>
      <c r="AH256" s="317"/>
      <c r="AI256" s="318"/>
      <c r="AJ256" s="318"/>
      <c r="AK256" s="318"/>
      <c r="AL256" s="318"/>
      <c r="AM256"/>
      <c r="AN256"/>
      <c r="AO256"/>
      <c r="AP256"/>
      <c r="AQ256"/>
      <c r="AR256"/>
    </row>
    <row r="257" spans="1:44" ht="13.15" customHeight="1">
      <c r="A257" s="317"/>
      <c r="B257" s="380"/>
      <c r="C257" s="317"/>
      <c r="D257" s="889" t="str">
        <f ca="1">'Solic. Contrato'!G254</f>
        <v/>
      </c>
      <c r="E257" s="892" t="str">
        <f ca="1">'Solic. Contrato'!H254</f>
        <v/>
      </c>
      <c r="F257" s="927"/>
      <c r="G257" s="893"/>
      <c r="H257" s="381">
        <f>'Solic. Contrato'!J254</f>
        <v>0</v>
      </c>
      <c r="I257" s="904" t="str">
        <f ca="1">'Solic. Contrato'!M254</f>
        <v/>
      </c>
      <c r="J257" s="933">
        <f ca="1">'Solic. Contrato'!N254</f>
        <v>0</v>
      </c>
      <c r="K257" s="930">
        <f ca="1">'Solic. Contrato'!O254</f>
        <v>0</v>
      </c>
      <c r="L257" s="913">
        <f t="shared" ref="L257" ca="1" si="94">J257*K257</f>
        <v>0</v>
      </c>
      <c r="M257" s="262" t="s">
        <v>89</v>
      </c>
      <c r="N257" s="382" t="str">
        <f ca="1">'Solic. Contrato'!R254</f>
        <v/>
      </c>
      <c r="O257" s="383" t="str">
        <f ca="1">'Solic. Contrato'!S254</f>
        <v/>
      </c>
      <c r="P257" s="383" t="str">
        <f ca="1">'Solic. Contrato'!T254</f>
        <v/>
      </c>
      <c r="Q257" s="384" t="str">
        <f ca="1">'Solic. Contrato'!U254</f>
        <v/>
      </c>
      <c r="R257" s="383" t="str">
        <f ca="1">'Solic. Contrato'!V254</f>
        <v/>
      </c>
      <c r="S257" s="383" t="str">
        <f ca="1">'Solic. Contrato'!W254</f>
        <v/>
      </c>
      <c r="T257" s="383" t="str">
        <f ca="1">'Solic. Contrato'!X254</f>
        <v/>
      </c>
      <c r="U257" s="383" t="str">
        <f ca="1">'Solic. Contrato'!Y254</f>
        <v/>
      </c>
      <c r="V257" s="383" t="str">
        <f ca="1">'Solic. Contrato'!Z254</f>
        <v/>
      </c>
      <c r="W257" s="383" t="str">
        <f ca="1">'Solic. Contrato'!AA254</f>
        <v/>
      </c>
      <c r="X257" s="383" t="str">
        <f ca="1">'Solic. Contrato'!AB254</f>
        <v/>
      </c>
      <c r="Y257" s="383" t="str">
        <f ca="1">'Solic. Contrato'!AC254</f>
        <v/>
      </c>
      <c r="Z257" s="383" t="str">
        <f ca="1">'Solic. Contrato'!AD254</f>
        <v/>
      </c>
      <c r="AA257" s="383" t="str">
        <f ca="1">'Solic. Contrato'!AE254</f>
        <v/>
      </c>
      <c r="AB257" s="383" t="str">
        <f ca="1">'Solic. Contrato'!AF254</f>
        <v/>
      </c>
      <c r="AC257" s="383" t="str">
        <f ca="1">'Solic. Contrato'!AG254</f>
        <v/>
      </c>
      <c r="AD257" s="383" t="str">
        <f ca="1">'Solic. Contrato'!AH254</f>
        <v/>
      </c>
      <c r="AE257" s="383" t="str">
        <f ca="1">'Solic. Contrato'!AI254</f>
        <v/>
      </c>
      <c r="AF257" s="383" t="str">
        <f ca="1">'Solic. Contrato'!AJ254</f>
        <v/>
      </c>
      <c r="AG257" s="383" t="str">
        <f ca="1">'Solic. Contrato'!AK254</f>
        <v/>
      </c>
      <c r="AH257" s="317"/>
      <c r="AI257" s="318"/>
      <c r="AJ257" s="318"/>
      <c r="AK257" s="318"/>
      <c r="AL257" s="318"/>
      <c r="AM257"/>
      <c r="AN257"/>
      <c r="AO257"/>
      <c r="AP257"/>
      <c r="AQ257"/>
      <c r="AR257"/>
    </row>
    <row r="258" spans="1:44" ht="13.15" customHeight="1">
      <c r="A258" s="317"/>
      <c r="B258" s="380">
        <f ca="1">'Solic. Contrato'!B255</f>
        <v>0</v>
      </c>
      <c r="C258" s="317"/>
      <c r="D258" s="890"/>
      <c r="E258" s="894"/>
      <c r="F258" s="928"/>
      <c r="G258" s="895"/>
      <c r="H258" s="385"/>
      <c r="I258" s="905"/>
      <c r="J258" s="934"/>
      <c r="K258" s="931"/>
      <c r="L258" s="914"/>
      <c r="M258" s="265" t="s">
        <v>90</v>
      </c>
      <c r="N258" s="386" t="str">
        <f ca="1">'Solic. Contrato'!R255</f>
        <v/>
      </c>
      <c r="O258" s="386" t="str">
        <f ca="1">'Solic. Contrato'!S255</f>
        <v/>
      </c>
      <c r="P258" s="386" t="str">
        <f ca="1">'Solic. Contrato'!T255</f>
        <v/>
      </c>
      <c r="Q258" s="387" t="str">
        <f ca="1">'Solic. Contrato'!U255</f>
        <v/>
      </c>
      <c r="R258" s="386" t="str">
        <f ca="1">'Solic. Contrato'!V255</f>
        <v/>
      </c>
      <c r="S258" s="386" t="str">
        <f ca="1">'Solic. Contrato'!W255</f>
        <v/>
      </c>
      <c r="T258" s="386" t="str">
        <f ca="1">'Solic. Contrato'!X255</f>
        <v/>
      </c>
      <c r="U258" s="386" t="str">
        <f ca="1">'Solic. Contrato'!Y255</f>
        <v/>
      </c>
      <c r="V258" s="386" t="str">
        <f ca="1">'Solic. Contrato'!Z255</f>
        <v/>
      </c>
      <c r="W258" s="386" t="str">
        <f ca="1">'Solic. Contrato'!AA255</f>
        <v/>
      </c>
      <c r="X258" s="386" t="str">
        <f ca="1">'Solic. Contrato'!AB255</f>
        <v/>
      </c>
      <c r="Y258" s="386" t="str">
        <f ca="1">'Solic. Contrato'!AC255</f>
        <v/>
      </c>
      <c r="Z258" s="386" t="str">
        <f ca="1">'Solic. Contrato'!AD255</f>
        <v/>
      </c>
      <c r="AA258" s="386" t="str">
        <f ca="1">'Solic. Contrato'!AE255</f>
        <v/>
      </c>
      <c r="AB258" s="386" t="str">
        <f ca="1">'Solic. Contrato'!AF255</f>
        <v/>
      </c>
      <c r="AC258" s="386" t="str">
        <f ca="1">'Solic. Contrato'!AG255</f>
        <v/>
      </c>
      <c r="AD258" s="386" t="str">
        <f ca="1">'Solic. Contrato'!AH255</f>
        <v/>
      </c>
      <c r="AE258" s="386" t="str">
        <f ca="1">'Solic. Contrato'!AI255</f>
        <v/>
      </c>
      <c r="AF258" s="386" t="str">
        <f ca="1">'Solic. Contrato'!AJ255</f>
        <v/>
      </c>
      <c r="AG258" s="386" t="str">
        <f ca="1">'Solic. Contrato'!AK255</f>
        <v/>
      </c>
      <c r="AH258" s="317"/>
      <c r="AI258" s="318"/>
      <c r="AJ258" s="318"/>
      <c r="AK258" s="318"/>
      <c r="AL258" s="318"/>
      <c r="AM258"/>
      <c r="AN258"/>
      <c r="AO258"/>
      <c r="AP258"/>
      <c r="AQ258"/>
      <c r="AR258"/>
    </row>
    <row r="259" spans="1:44" ht="13.15" customHeight="1">
      <c r="A259" s="317"/>
      <c r="B259" s="380" t="str">
        <f ca="1">'Solic. Contrato'!B256</f>
        <v/>
      </c>
      <c r="C259" s="317" t="str">
        <f ca="1">'Solic. Contrato'!C256</f>
        <v/>
      </c>
      <c r="D259" s="891"/>
      <c r="E259" s="896"/>
      <c r="F259" s="929"/>
      <c r="G259" s="897"/>
      <c r="H259" s="388"/>
      <c r="I259" s="906"/>
      <c r="J259" s="935"/>
      <c r="K259" s="932"/>
      <c r="L259" s="915"/>
      <c r="M259" s="267" t="s">
        <v>91</v>
      </c>
      <c r="N259" s="389">
        <f ca="1">'Solic. Contrato'!R256</f>
        <v>0</v>
      </c>
      <c r="O259" s="389">
        <f ca="1">'Solic. Contrato'!S256</f>
        <v>0</v>
      </c>
      <c r="P259" s="389">
        <f ca="1">'Solic. Contrato'!T256</f>
        <v>0</v>
      </c>
      <c r="Q259" s="390">
        <f ca="1">'Solic. Contrato'!U256</f>
        <v>0</v>
      </c>
      <c r="R259" s="389">
        <f ca="1">'Solic. Contrato'!V256</f>
        <v>0</v>
      </c>
      <c r="S259" s="389">
        <f ca="1">'Solic. Contrato'!W256</f>
        <v>0</v>
      </c>
      <c r="T259" s="389">
        <f ca="1">'Solic. Contrato'!X256</f>
        <v>0</v>
      </c>
      <c r="U259" s="389">
        <f ca="1">'Solic. Contrato'!Y256</f>
        <v>0</v>
      </c>
      <c r="V259" s="389">
        <f ca="1">'Solic. Contrato'!Z256</f>
        <v>0</v>
      </c>
      <c r="W259" s="389">
        <f ca="1">'Solic. Contrato'!AA256</f>
        <v>0</v>
      </c>
      <c r="X259" s="389">
        <f ca="1">'Solic. Contrato'!AB256</f>
        <v>0</v>
      </c>
      <c r="Y259" s="389">
        <f ca="1">'Solic. Contrato'!AC256</f>
        <v>0</v>
      </c>
      <c r="Z259" s="389">
        <f ca="1">'Solic. Contrato'!AD256</f>
        <v>0</v>
      </c>
      <c r="AA259" s="389">
        <f ca="1">'Solic. Contrato'!AE256</f>
        <v>0</v>
      </c>
      <c r="AB259" s="389">
        <f ca="1">'Solic. Contrato'!AF256</f>
        <v>0</v>
      </c>
      <c r="AC259" s="389">
        <f ca="1">'Solic. Contrato'!AG256</f>
        <v>0</v>
      </c>
      <c r="AD259" s="389">
        <f ca="1">'Solic. Contrato'!AH256</f>
        <v>0</v>
      </c>
      <c r="AE259" s="389">
        <f ca="1">'Solic. Contrato'!AI256</f>
        <v>0</v>
      </c>
      <c r="AF259" s="389">
        <f ca="1">'Solic. Contrato'!AJ256</f>
        <v>0</v>
      </c>
      <c r="AG259" s="389">
        <f ca="1">'Solic. Contrato'!AK256</f>
        <v>0</v>
      </c>
      <c r="AH259" s="317"/>
      <c r="AI259" s="318"/>
      <c r="AJ259" s="318"/>
      <c r="AK259" s="318"/>
      <c r="AL259" s="318"/>
      <c r="AM259"/>
      <c r="AN259"/>
      <c r="AO259"/>
      <c r="AP259"/>
      <c r="AQ259"/>
      <c r="AR259"/>
    </row>
    <row r="260" spans="1:44" ht="13.15" customHeight="1">
      <c r="A260" s="317"/>
      <c r="B260" s="380"/>
      <c r="C260" s="317"/>
      <c r="D260" s="889" t="str">
        <f ca="1">'Solic. Contrato'!G257</f>
        <v/>
      </c>
      <c r="E260" s="892" t="str">
        <f ca="1">'Solic. Contrato'!H257</f>
        <v/>
      </c>
      <c r="F260" s="927"/>
      <c r="G260" s="893"/>
      <c r="H260" s="381">
        <f>'Solic. Contrato'!J257</f>
        <v>0</v>
      </c>
      <c r="I260" s="904" t="str">
        <f ca="1">'Solic. Contrato'!M257</f>
        <v/>
      </c>
      <c r="J260" s="933">
        <f ca="1">'Solic. Contrato'!N257</f>
        <v>0</v>
      </c>
      <c r="K260" s="930">
        <f ca="1">'Solic. Contrato'!O257</f>
        <v>0</v>
      </c>
      <c r="L260" s="913">
        <f t="shared" ref="L260" ca="1" si="95">J260*K260</f>
        <v>0</v>
      </c>
      <c r="M260" s="262" t="s">
        <v>89</v>
      </c>
      <c r="N260" s="382" t="str">
        <f ca="1">'Solic. Contrato'!R257</f>
        <v/>
      </c>
      <c r="O260" s="383" t="str">
        <f ca="1">'Solic. Contrato'!S257</f>
        <v/>
      </c>
      <c r="P260" s="383" t="str">
        <f ca="1">'Solic. Contrato'!T257</f>
        <v/>
      </c>
      <c r="Q260" s="384" t="str">
        <f ca="1">'Solic. Contrato'!U257</f>
        <v/>
      </c>
      <c r="R260" s="383" t="str">
        <f ca="1">'Solic. Contrato'!V257</f>
        <v/>
      </c>
      <c r="S260" s="383" t="str">
        <f ca="1">'Solic. Contrato'!W257</f>
        <v/>
      </c>
      <c r="T260" s="383" t="str">
        <f ca="1">'Solic. Contrato'!X257</f>
        <v/>
      </c>
      <c r="U260" s="383" t="str">
        <f ca="1">'Solic. Contrato'!Y257</f>
        <v/>
      </c>
      <c r="V260" s="383" t="str">
        <f ca="1">'Solic. Contrato'!Z257</f>
        <v/>
      </c>
      <c r="W260" s="383" t="str">
        <f ca="1">'Solic. Contrato'!AA257</f>
        <v/>
      </c>
      <c r="X260" s="383" t="str">
        <f ca="1">'Solic. Contrato'!AB257</f>
        <v/>
      </c>
      <c r="Y260" s="383" t="str">
        <f ca="1">'Solic. Contrato'!AC257</f>
        <v/>
      </c>
      <c r="Z260" s="383" t="str">
        <f ca="1">'Solic. Contrato'!AD257</f>
        <v/>
      </c>
      <c r="AA260" s="383" t="str">
        <f ca="1">'Solic. Contrato'!AE257</f>
        <v/>
      </c>
      <c r="AB260" s="383" t="str">
        <f ca="1">'Solic. Contrato'!AF257</f>
        <v/>
      </c>
      <c r="AC260" s="383" t="str">
        <f ca="1">'Solic. Contrato'!AG257</f>
        <v/>
      </c>
      <c r="AD260" s="383" t="str">
        <f ca="1">'Solic. Contrato'!AH257</f>
        <v/>
      </c>
      <c r="AE260" s="383" t="str">
        <f ca="1">'Solic. Contrato'!AI257</f>
        <v/>
      </c>
      <c r="AF260" s="383" t="str">
        <f ca="1">'Solic. Contrato'!AJ257</f>
        <v/>
      </c>
      <c r="AG260" s="383" t="str">
        <f ca="1">'Solic. Contrato'!AK257</f>
        <v/>
      </c>
      <c r="AH260" s="317"/>
      <c r="AI260" s="318"/>
      <c r="AJ260" s="318"/>
      <c r="AK260" s="318"/>
      <c r="AL260" s="318"/>
      <c r="AM260"/>
      <c r="AN260"/>
      <c r="AO260"/>
      <c r="AP260"/>
      <c r="AQ260"/>
      <c r="AR260"/>
    </row>
    <row r="261" spans="1:44" ht="13.15" customHeight="1">
      <c r="A261" s="317"/>
      <c r="B261" s="380">
        <f ca="1">'Solic. Contrato'!B258</f>
        <v>0</v>
      </c>
      <c r="C261" s="317"/>
      <c r="D261" s="890"/>
      <c r="E261" s="894"/>
      <c r="F261" s="928"/>
      <c r="G261" s="895"/>
      <c r="H261" s="385"/>
      <c r="I261" s="905"/>
      <c r="J261" s="934"/>
      <c r="K261" s="931"/>
      <c r="L261" s="914"/>
      <c r="M261" s="265" t="s">
        <v>90</v>
      </c>
      <c r="N261" s="386" t="str">
        <f ca="1">'Solic. Contrato'!R258</f>
        <v/>
      </c>
      <c r="O261" s="386" t="str">
        <f ca="1">'Solic. Contrato'!S258</f>
        <v/>
      </c>
      <c r="P261" s="386" t="str">
        <f ca="1">'Solic. Contrato'!T258</f>
        <v/>
      </c>
      <c r="Q261" s="387" t="str">
        <f ca="1">'Solic. Contrato'!U258</f>
        <v/>
      </c>
      <c r="R261" s="386" t="str">
        <f ca="1">'Solic. Contrato'!V258</f>
        <v/>
      </c>
      <c r="S261" s="386" t="str">
        <f ca="1">'Solic. Contrato'!W258</f>
        <v/>
      </c>
      <c r="T261" s="386" t="str">
        <f ca="1">'Solic. Contrato'!X258</f>
        <v/>
      </c>
      <c r="U261" s="386" t="str">
        <f ca="1">'Solic. Contrato'!Y258</f>
        <v/>
      </c>
      <c r="V261" s="386" t="str">
        <f ca="1">'Solic. Contrato'!Z258</f>
        <v/>
      </c>
      <c r="W261" s="386" t="str">
        <f ca="1">'Solic. Contrato'!AA258</f>
        <v/>
      </c>
      <c r="X261" s="386" t="str">
        <f ca="1">'Solic. Contrato'!AB258</f>
        <v/>
      </c>
      <c r="Y261" s="386" t="str">
        <f ca="1">'Solic. Contrato'!AC258</f>
        <v/>
      </c>
      <c r="Z261" s="386" t="str">
        <f ca="1">'Solic. Contrato'!AD258</f>
        <v/>
      </c>
      <c r="AA261" s="386" t="str">
        <f ca="1">'Solic. Contrato'!AE258</f>
        <v/>
      </c>
      <c r="AB261" s="386" t="str">
        <f ca="1">'Solic. Contrato'!AF258</f>
        <v/>
      </c>
      <c r="AC261" s="386" t="str">
        <f ca="1">'Solic. Contrato'!AG258</f>
        <v/>
      </c>
      <c r="AD261" s="386" t="str">
        <f ca="1">'Solic. Contrato'!AH258</f>
        <v/>
      </c>
      <c r="AE261" s="386" t="str">
        <f ca="1">'Solic. Contrato'!AI258</f>
        <v/>
      </c>
      <c r="AF261" s="386" t="str">
        <f ca="1">'Solic. Contrato'!AJ258</f>
        <v/>
      </c>
      <c r="AG261" s="386" t="str">
        <f ca="1">'Solic. Contrato'!AK258</f>
        <v/>
      </c>
      <c r="AH261" s="317"/>
      <c r="AI261" s="318"/>
      <c r="AJ261" s="318"/>
      <c r="AK261" s="318"/>
      <c r="AL261" s="318"/>
      <c r="AM261"/>
      <c r="AN261"/>
      <c r="AO261"/>
      <c r="AP261"/>
      <c r="AQ261"/>
      <c r="AR261"/>
    </row>
    <row r="262" spans="1:44" ht="13.15" customHeight="1">
      <c r="A262" s="317"/>
      <c r="B262" s="380" t="str">
        <f ca="1">'Solic. Contrato'!B259</f>
        <v/>
      </c>
      <c r="C262" s="317" t="str">
        <f ca="1">'Solic. Contrato'!C259</f>
        <v/>
      </c>
      <c r="D262" s="891"/>
      <c r="E262" s="896"/>
      <c r="F262" s="929"/>
      <c r="G262" s="897"/>
      <c r="H262" s="388"/>
      <c r="I262" s="906"/>
      <c r="J262" s="935"/>
      <c r="K262" s="932"/>
      <c r="L262" s="915"/>
      <c r="M262" s="267" t="s">
        <v>91</v>
      </c>
      <c r="N262" s="389">
        <f ca="1">'Solic. Contrato'!R259</f>
        <v>0</v>
      </c>
      <c r="O262" s="389">
        <f ca="1">'Solic. Contrato'!S259</f>
        <v>0</v>
      </c>
      <c r="P262" s="389">
        <f ca="1">'Solic. Contrato'!T259</f>
        <v>0</v>
      </c>
      <c r="Q262" s="390">
        <f ca="1">'Solic. Contrato'!U259</f>
        <v>0</v>
      </c>
      <c r="R262" s="389">
        <f ca="1">'Solic. Contrato'!V259</f>
        <v>0</v>
      </c>
      <c r="S262" s="389">
        <f ca="1">'Solic. Contrato'!W259</f>
        <v>0</v>
      </c>
      <c r="T262" s="389">
        <f ca="1">'Solic. Contrato'!X259</f>
        <v>0</v>
      </c>
      <c r="U262" s="389">
        <f ca="1">'Solic. Contrato'!Y259</f>
        <v>0</v>
      </c>
      <c r="V262" s="389">
        <f ca="1">'Solic. Contrato'!Z259</f>
        <v>0</v>
      </c>
      <c r="W262" s="389">
        <f ca="1">'Solic. Contrato'!AA259</f>
        <v>0</v>
      </c>
      <c r="X262" s="389">
        <f ca="1">'Solic. Contrato'!AB259</f>
        <v>0</v>
      </c>
      <c r="Y262" s="389">
        <f ca="1">'Solic. Contrato'!AC259</f>
        <v>0</v>
      </c>
      <c r="Z262" s="389">
        <f ca="1">'Solic. Contrato'!AD259</f>
        <v>0</v>
      </c>
      <c r="AA262" s="389">
        <f ca="1">'Solic. Contrato'!AE259</f>
        <v>0</v>
      </c>
      <c r="AB262" s="389">
        <f ca="1">'Solic. Contrato'!AF259</f>
        <v>0</v>
      </c>
      <c r="AC262" s="389">
        <f ca="1">'Solic. Contrato'!AG259</f>
        <v>0</v>
      </c>
      <c r="AD262" s="389">
        <f ca="1">'Solic. Contrato'!AH259</f>
        <v>0</v>
      </c>
      <c r="AE262" s="389">
        <f ca="1">'Solic. Contrato'!AI259</f>
        <v>0</v>
      </c>
      <c r="AF262" s="389">
        <f ca="1">'Solic. Contrato'!AJ259</f>
        <v>0</v>
      </c>
      <c r="AG262" s="389">
        <f ca="1">'Solic. Contrato'!AK259</f>
        <v>0</v>
      </c>
      <c r="AH262" s="317"/>
      <c r="AI262" s="318"/>
      <c r="AJ262" s="318"/>
      <c r="AK262" s="318"/>
      <c r="AL262" s="318"/>
      <c r="AM262"/>
      <c r="AN262"/>
      <c r="AO262"/>
      <c r="AP262"/>
      <c r="AQ262"/>
      <c r="AR262"/>
    </row>
    <row r="263" spans="1:44" ht="13.15" customHeight="1">
      <c r="A263" s="317"/>
      <c r="B263" s="380"/>
      <c r="C263" s="317"/>
      <c r="D263" s="889" t="str">
        <f ca="1">'Solic. Contrato'!G260</f>
        <v/>
      </c>
      <c r="E263" s="892" t="str">
        <f ca="1">'Solic. Contrato'!H260</f>
        <v/>
      </c>
      <c r="F263" s="927"/>
      <c r="G263" s="893"/>
      <c r="H263" s="381">
        <f>'Solic. Contrato'!J260</f>
        <v>0</v>
      </c>
      <c r="I263" s="904" t="str">
        <f ca="1">'Solic. Contrato'!M260</f>
        <v/>
      </c>
      <c r="J263" s="933">
        <f ca="1">'Solic. Contrato'!N260</f>
        <v>0</v>
      </c>
      <c r="K263" s="930">
        <f ca="1">'Solic. Contrato'!O260</f>
        <v>0</v>
      </c>
      <c r="L263" s="913">
        <f t="shared" ref="L263" ca="1" si="96">J263*K263</f>
        <v>0</v>
      </c>
      <c r="M263" s="262" t="s">
        <v>89</v>
      </c>
      <c r="N263" s="382" t="str">
        <f ca="1">'Solic. Contrato'!R260</f>
        <v/>
      </c>
      <c r="O263" s="383" t="str">
        <f ca="1">'Solic. Contrato'!S260</f>
        <v/>
      </c>
      <c r="P263" s="383" t="str">
        <f ca="1">'Solic. Contrato'!T260</f>
        <v/>
      </c>
      <c r="Q263" s="384" t="str">
        <f ca="1">'Solic. Contrato'!U260</f>
        <v/>
      </c>
      <c r="R263" s="383" t="str">
        <f ca="1">'Solic. Contrato'!V260</f>
        <v/>
      </c>
      <c r="S263" s="383" t="str">
        <f ca="1">'Solic. Contrato'!W260</f>
        <v/>
      </c>
      <c r="T263" s="383" t="str">
        <f ca="1">'Solic. Contrato'!X260</f>
        <v/>
      </c>
      <c r="U263" s="383" t="str">
        <f ca="1">'Solic. Contrato'!Y260</f>
        <v/>
      </c>
      <c r="V263" s="383" t="str">
        <f ca="1">'Solic. Contrato'!Z260</f>
        <v/>
      </c>
      <c r="W263" s="383" t="str">
        <f ca="1">'Solic. Contrato'!AA260</f>
        <v/>
      </c>
      <c r="X263" s="383" t="str">
        <f ca="1">'Solic. Contrato'!AB260</f>
        <v/>
      </c>
      <c r="Y263" s="383" t="str">
        <f ca="1">'Solic. Contrato'!AC260</f>
        <v/>
      </c>
      <c r="Z263" s="383" t="str">
        <f ca="1">'Solic. Contrato'!AD260</f>
        <v/>
      </c>
      <c r="AA263" s="383" t="str">
        <f ca="1">'Solic. Contrato'!AE260</f>
        <v/>
      </c>
      <c r="AB263" s="383" t="str">
        <f ca="1">'Solic. Contrato'!AF260</f>
        <v/>
      </c>
      <c r="AC263" s="383" t="str">
        <f ca="1">'Solic. Contrato'!AG260</f>
        <v/>
      </c>
      <c r="AD263" s="383" t="str">
        <f ca="1">'Solic. Contrato'!AH260</f>
        <v/>
      </c>
      <c r="AE263" s="383" t="str">
        <f ca="1">'Solic. Contrato'!AI260</f>
        <v/>
      </c>
      <c r="AF263" s="383" t="str">
        <f ca="1">'Solic. Contrato'!AJ260</f>
        <v/>
      </c>
      <c r="AG263" s="383" t="str">
        <f ca="1">'Solic. Contrato'!AK260</f>
        <v/>
      </c>
      <c r="AH263" s="317"/>
      <c r="AI263" s="318"/>
      <c r="AJ263" s="318"/>
      <c r="AK263" s="318"/>
      <c r="AL263" s="318"/>
      <c r="AM263"/>
      <c r="AN263"/>
      <c r="AO263"/>
      <c r="AP263"/>
      <c r="AQ263"/>
      <c r="AR263"/>
    </row>
    <row r="264" spans="1:44" ht="13.15" customHeight="1">
      <c r="A264" s="317"/>
      <c r="B264" s="380">
        <f ca="1">'Solic. Contrato'!B261</f>
        <v>0</v>
      </c>
      <c r="C264" s="317"/>
      <c r="D264" s="890"/>
      <c r="E264" s="894"/>
      <c r="F264" s="928"/>
      <c r="G264" s="895"/>
      <c r="H264" s="385"/>
      <c r="I264" s="905"/>
      <c r="J264" s="934"/>
      <c r="K264" s="931"/>
      <c r="L264" s="914"/>
      <c r="M264" s="265" t="s">
        <v>90</v>
      </c>
      <c r="N264" s="386" t="str">
        <f ca="1">'Solic. Contrato'!R261</f>
        <v/>
      </c>
      <c r="O264" s="386" t="str">
        <f ca="1">'Solic. Contrato'!S261</f>
        <v/>
      </c>
      <c r="P264" s="386" t="str">
        <f ca="1">'Solic. Contrato'!T261</f>
        <v/>
      </c>
      <c r="Q264" s="387" t="str">
        <f ca="1">'Solic. Contrato'!U261</f>
        <v/>
      </c>
      <c r="R264" s="386" t="str">
        <f ca="1">'Solic. Contrato'!V261</f>
        <v/>
      </c>
      <c r="S264" s="386" t="str">
        <f ca="1">'Solic. Contrato'!W261</f>
        <v/>
      </c>
      <c r="T264" s="386" t="str">
        <f ca="1">'Solic. Contrato'!X261</f>
        <v/>
      </c>
      <c r="U264" s="386" t="str">
        <f ca="1">'Solic. Contrato'!Y261</f>
        <v/>
      </c>
      <c r="V264" s="386" t="str">
        <f ca="1">'Solic. Contrato'!Z261</f>
        <v/>
      </c>
      <c r="W264" s="386" t="str">
        <f ca="1">'Solic. Contrato'!AA261</f>
        <v/>
      </c>
      <c r="X264" s="386" t="str">
        <f ca="1">'Solic. Contrato'!AB261</f>
        <v/>
      </c>
      <c r="Y264" s="386" t="str">
        <f ca="1">'Solic. Contrato'!AC261</f>
        <v/>
      </c>
      <c r="Z264" s="386" t="str">
        <f ca="1">'Solic. Contrato'!AD261</f>
        <v/>
      </c>
      <c r="AA264" s="386" t="str">
        <f ca="1">'Solic. Contrato'!AE261</f>
        <v/>
      </c>
      <c r="AB264" s="386" t="str">
        <f ca="1">'Solic. Contrato'!AF261</f>
        <v/>
      </c>
      <c r="AC264" s="386" t="str">
        <f ca="1">'Solic. Contrato'!AG261</f>
        <v/>
      </c>
      <c r="AD264" s="386" t="str">
        <f ca="1">'Solic. Contrato'!AH261</f>
        <v/>
      </c>
      <c r="AE264" s="386" t="str">
        <f ca="1">'Solic. Contrato'!AI261</f>
        <v/>
      </c>
      <c r="AF264" s="386" t="str">
        <f ca="1">'Solic. Contrato'!AJ261</f>
        <v/>
      </c>
      <c r="AG264" s="386" t="str">
        <f ca="1">'Solic. Contrato'!AK261</f>
        <v/>
      </c>
      <c r="AH264" s="317"/>
      <c r="AI264" s="318"/>
      <c r="AJ264" s="318"/>
      <c r="AK264" s="318"/>
      <c r="AL264" s="318"/>
      <c r="AM264"/>
      <c r="AN264"/>
      <c r="AO264"/>
      <c r="AP264"/>
      <c r="AQ264"/>
      <c r="AR264"/>
    </row>
    <row r="265" spans="1:44" ht="13.15" customHeight="1">
      <c r="A265" s="317"/>
      <c r="B265" s="380" t="str">
        <f ca="1">'Solic. Contrato'!B262</f>
        <v/>
      </c>
      <c r="C265" s="317" t="str">
        <f ca="1">'Solic. Contrato'!C262</f>
        <v/>
      </c>
      <c r="D265" s="891"/>
      <c r="E265" s="896"/>
      <c r="F265" s="929"/>
      <c r="G265" s="897"/>
      <c r="H265" s="388"/>
      <c r="I265" s="906"/>
      <c r="J265" s="935"/>
      <c r="K265" s="932"/>
      <c r="L265" s="915"/>
      <c r="M265" s="267" t="s">
        <v>91</v>
      </c>
      <c r="N265" s="389">
        <f ca="1">'Solic. Contrato'!R262</f>
        <v>0</v>
      </c>
      <c r="O265" s="389">
        <f ca="1">'Solic. Contrato'!S262</f>
        <v>0</v>
      </c>
      <c r="P265" s="389">
        <f ca="1">'Solic. Contrato'!T262</f>
        <v>0</v>
      </c>
      <c r="Q265" s="390">
        <f ca="1">'Solic. Contrato'!U262</f>
        <v>0</v>
      </c>
      <c r="R265" s="389">
        <f ca="1">'Solic. Contrato'!V262</f>
        <v>0</v>
      </c>
      <c r="S265" s="389">
        <f ca="1">'Solic. Contrato'!W262</f>
        <v>0</v>
      </c>
      <c r="T265" s="389">
        <f ca="1">'Solic. Contrato'!X262</f>
        <v>0</v>
      </c>
      <c r="U265" s="389">
        <f ca="1">'Solic. Contrato'!Y262</f>
        <v>0</v>
      </c>
      <c r="V265" s="389">
        <f ca="1">'Solic. Contrato'!Z262</f>
        <v>0</v>
      </c>
      <c r="W265" s="389">
        <f ca="1">'Solic. Contrato'!AA262</f>
        <v>0</v>
      </c>
      <c r="X265" s="389">
        <f ca="1">'Solic. Contrato'!AB262</f>
        <v>0</v>
      </c>
      <c r="Y265" s="389">
        <f ca="1">'Solic. Contrato'!AC262</f>
        <v>0</v>
      </c>
      <c r="Z265" s="389">
        <f ca="1">'Solic. Contrato'!AD262</f>
        <v>0</v>
      </c>
      <c r="AA265" s="389">
        <f ca="1">'Solic. Contrato'!AE262</f>
        <v>0</v>
      </c>
      <c r="AB265" s="389">
        <f ca="1">'Solic. Contrato'!AF262</f>
        <v>0</v>
      </c>
      <c r="AC265" s="389">
        <f ca="1">'Solic. Contrato'!AG262</f>
        <v>0</v>
      </c>
      <c r="AD265" s="389">
        <f ca="1">'Solic. Contrato'!AH262</f>
        <v>0</v>
      </c>
      <c r="AE265" s="389">
        <f ca="1">'Solic. Contrato'!AI262</f>
        <v>0</v>
      </c>
      <c r="AF265" s="389">
        <f ca="1">'Solic. Contrato'!AJ262</f>
        <v>0</v>
      </c>
      <c r="AG265" s="389">
        <f ca="1">'Solic. Contrato'!AK262</f>
        <v>0</v>
      </c>
      <c r="AH265" s="317"/>
      <c r="AI265" s="318"/>
      <c r="AJ265" s="318"/>
      <c r="AK265" s="318"/>
      <c r="AL265" s="318"/>
      <c r="AM265"/>
      <c r="AN265"/>
      <c r="AO265"/>
      <c r="AP265"/>
      <c r="AQ265"/>
      <c r="AR265"/>
    </row>
    <row r="266" spans="1:44" ht="13.15" customHeight="1">
      <c r="A266" s="317"/>
      <c r="B266" s="380"/>
      <c r="C266" s="317"/>
      <c r="D266" s="889" t="str">
        <f ca="1">'Solic. Contrato'!G263</f>
        <v/>
      </c>
      <c r="E266" s="892" t="str">
        <f ca="1">'Solic. Contrato'!H263</f>
        <v/>
      </c>
      <c r="F266" s="927"/>
      <c r="G266" s="893"/>
      <c r="H266" s="381">
        <f>'Solic. Contrato'!J263</f>
        <v>0</v>
      </c>
      <c r="I266" s="904" t="str">
        <f ca="1">'Solic. Contrato'!M263</f>
        <v/>
      </c>
      <c r="J266" s="933">
        <f ca="1">'Solic. Contrato'!N263</f>
        <v>0</v>
      </c>
      <c r="K266" s="930">
        <f ca="1">'Solic. Contrato'!O263</f>
        <v>0</v>
      </c>
      <c r="L266" s="913">
        <f t="shared" ref="L266" ca="1" si="97">J266*K266</f>
        <v>0</v>
      </c>
      <c r="M266" s="262" t="s">
        <v>89</v>
      </c>
      <c r="N266" s="382" t="str">
        <f ca="1">'Solic. Contrato'!R263</f>
        <v/>
      </c>
      <c r="O266" s="383" t="str">
        <f ca="1">'Solic. Contrato'!S263</f>
        <v/>
      </c>
      <c r="P266" s="383" t="str">
        <f ca="1">'Solic. Contrato'!T263</f>
        <v/>
      </c>
      <c r="Q266" s="384" t="str">
        <f ca="1">'Solic. Contrato'!U263</f>
        <v/>
      </c>
      <c r="R266" s="383" t="str">
        <f ca="1">'Solic. Contrato'!V263</f>
        <v/>
      </c>
      <c r="S266" s="383" t="str">
        <f ca="1">'Solic. Contrato'!W263</f>
        <v/>
      </c>
      <c r="T266" s="383" t="str">
        <f ca="1">'Solic. Contrato'!X263</f>
        <v/>
      </c>
      <c r="U266" s="383" t="str">
        <f ca="1">'Solic. Contrato'!Y263</f>
        <v/>
      </c>
      <c r="V266" s="383" t="str">
        <f ca="1">'Solic. Contrato'!Z263</f>
        <v/>
      </c>
      <c r="W266" s="383" t="str">
        <f ca="1">'Solic. Contrato'!AA263</f>
        <v/>
      </c>
      <c r="X266" s="383" t="str">
        <f ca="1">'Solic. Contrato'!AB263</f>
        <v/>
      </c>
      <c r="Y266" s="383" t="str">
        <f ca="1">'Solic. Contrato'!AC263</f>
        <v/>
      </c>
      <c r="Z266" s="383" t="str">
        <f ca="1">'Solic. Contrato'!AD263</f>
        <v/>
      </c>
      <c r="AA266" s="383" t="str">
        <f ca="1">'Solic. Contrato'!AE263</f>
        <v/>
      </c>
      <c r="AB266" s="383" t="str">
        <f ca="1">'Solic. Contrato'!AF263</f>
        <v/>
      </c>
      <c r="AC266" s="383" t="str">
        <f ca="1">'Solic. Contrato'!AG263</f>
        <v/>
      </c>
      <c r="AD266" s="383" t="str">
        <f ca="1">'Solic. Contrato'!AH263</f>
        <v/>
      </c>
      <c r="AE266" s="383" t="str">
        <f ca="1">'Solic. Contrato'!AI263</f>
        <v/>
      </c>
      <c r="AF266" s="383" t="str">
        <f ca="1">'Solic. Contrato'!AJ263</f>
        <v/>
      </c>
      <c r="AG266" s="383" t="str">
        <f ca="1">'Solic. Contrato'!AK263</f>
        <v/>
      </c>
      <c r="AH266" s="317"/>
      <c r="AI266" s="318"/>
      <c r="AJ266" s="318"/>
      <c r="AK266" s="318"/>
      <c r="AL266" s="318"/>
      <c r="AM266"/>
      <c r="AN266"/>
      <c r="AO266"/>
      <c r="AP266"/>
      <c r="AQ266"/>
      <c r="AR266"/>
    </row>
    <row r="267" spans="1:44" ht="13.15" customHeight="1">
      <c r="A267" s="317"/>
      <c r="B267" s="380">
        <f ca="1">'Solic. Contrato'!B264</f>
        <v>0</v>
      </c>
      <c r="C267" s="317"/>
      <c r="D267" s="890"/>
      <c r="E267" s="894"/>
      <c r="F267" s="928"/>
      <c r="G267" s="895"/>
      <c r="H267" s="385"/>
      <c r="I267" s="905"/>
      <c r="J267" s="934"/>
      <c r="K267" s="931"/>
      <c r="L267" s="914"/>
      <c r="M267" s="265" t="s">
        <v>90</v>
      </c>
      <c r="N267" s="386" t="str">
        <f ca="1">'Solic. Contrato'!R264</f>
        <v/>
      </c>
      <c r="O267" s="386" t="str">
        <f ca="1">'Solic. Contrato'!S264</f>
        <v/>
      </c>
      <c r="P267" s="386" t="str">
        <f ca="1">'Solic. Contrato'!T264</f>
        <v/>
      </c>
      <c r="Q267" s="387" t="str">
        <f ca="1">'Solic. Contrato'!U264</f>
        <v/>
      </c>
      <c r="R267" s="386" t="str">
        <f ca="1">'Solic. Contrato'!V264</f>
        <v/>
      </c>
      <c r="S267" s="386" t="str">
        <f ca="1">'Solic. Contrato'!W264</f>
        <v/>
      </c>
      <c r="T267" s="386" t="str">
        <f ca="1">'Solic. Contrato'!X264</f>
        <v/>
      </c>
      <c r="U267" s="386" t="str">
        <f ca="1">'Solic. Contrato'!Y264</f>
        <v/>
      </c>
      <c r="V267" s="386" t="str">
        <f ca="1">'Solic. Contrato'!Z264</f>
        <v/>
      </c>
      <c r="W267" s="386" t="str">
        <f ca="1">'Solic. Contrato'!AA264</f>
        <v/>
      </c>
      <c r="X267" s="386" t="str">
        <f ca="1">'Solic. Contrato'!AB264</f>
        <v/>
      </c>
      <c r="Y267" s="386" t="str">
        <f ca="1">'Solic. Contrato'!AC264</f>
        <v/>
      </c>
      <c r="Z267" s="386" t="str">
        <f ca="1">'Solic. Contrato'!AD264</f>
        <v/>
      </c>
      <c r="AA267" s="386" t="str">
        <f ca="1">'Solic. Contrato'!AE264</f>
        <v/>
      </c>
      <c r="AB267" s="386" t="str">
        <f ca="1">'Solic. Contrato'!AF264</f>
        <v/>
      </c>
      <c r="AC267" s="386" t="str">
        <f ca="1">'Solic. Contrato'!AG264</f>
        <v/>
      </c>
      <c r="AD267" s="386" t="str">
        <f ca="1">'Solic. Contrato'!AH264</f>
        <v/>
      </c>
      <c r="AE267" s="386" t="str">
        <f ca="1">'Solic. Contrato'!AI264</f>
        <v/>
      </c>
      <c r="AF267" s="386" t="str">
        <f ca="1">'Solic. Contrato'!AJ264</f>
        <v/>
      </c>
      <c r="AG267" s="386" t="str">
        <f ca="1">'Solic. Contrato'!AK264</f>
        <v/>
      </c>
      <c r="AH267" s="317"/>
      <c r="AI267" s="318"/>
      <c r="AJ267" s="318"/>
      <c r="AK267" s="318"/>
      <c r="AL267" s="318"/>
      <c r="AM267"/>
      <c r="AN267"/>
      <c r="AO267"/>
      <c r="AP267"/>
      <c r="AQ267"/>
      <c r="AR267"/>
    </row>
    <row r="268" spans="1:44" ht="13.15" customHeight="1">
      <c r="A268" s="317"/>
      <c r="B268" s="380" t="str">
        <f ca="1">'Solic. Contrato'!B265</f>
        <v/>
      </c>
      <c r="C268" s="317" t="str">
        <f ca="1">'Solic. Contrato'!C265</f>
        <v/>
      </c>
      <c r="D268" s="891"/>
      <c r="E268" s="896"/>
      <c r="F268" s="929"/>
      <c r="G268" s="897"/>
      <c r="H268" s="388"/>
      <c r="I268" s="906"/>
      <c r="J268" s="935"/>
      <c r="K268" s="932"/>
      <c r="L268" s="915"/>
      <c r="M268" s="267" t="s">
        <v>91</v>
      </c>
      <c r="N268" s="389">
        <f ca="1">'Solic. Contrato'!R265</f>
        <v>0</v>
      </c>
      <c r="O268" s="389">
        <f ca="1">'Solic. Contrato'!S265</f>
        <v>0</v>
      </c>
      <c r="P268" s="389">
        <f ca="1">'Solic. Contrato'!T265</f>
        <v>0</v>
      </c>
      <c r="Q268" s="390">
        <f ca="1">'Solic. Contrato'!U265</f>
        <v>0</v>
      </c>
      <c r="R268" s="389">
        <f ca="1">'Solic. Contrato'!V265</f>
        <v>0</v>
      </c>
      <c r="S268" s="389">
        <f ca="1">'Solic. Contrato'!W265</f>
        <v>0</v>
      </c>
      <c r="T268" s="389">
        <f ca="1">'Solic. Contrato'!X265</f>
        <v>0</v>
      </c>
      <c r="U268" s="389">
        <f ca="1">'Solic. Contrato'!Y265</f>
        <v>0</v>
      </c>
      <c r="V268" s="389">
        <f ca="1">'Solic. Contrato'!Z265</f>
        <v>0</v>
      </c>
      <c r="W268" s="389">
        <f ca="1">'Solic. Contrato'!AA265</f>
        <v>0</v>
      </c>
      <c r="X268" s="389">
        <f ca="1">'Solic. Contrato'!AB265</f>
        <v>0</v>
      </c>
      <c r="Y268" s="389">
        <f ca="1">'Solic. Contrato'!AC265</f>
        <v>0</v>
      </c>
      <c r="Z268" s="389">
        <f ca="1">'Solic. Contrato'!AD265</f>
        <v>0</v>
      </c>
      <c r="AA268" s="389">
        <f ca="1">'Solic. Contrato'!AE265</f>
        <v>0</v>
      </c>
      <c r="AB268" s="389">
        <f ca="1">'Solic. Contrato'!AF265</f>
        <v>0</v>
      </c>
      <c r="AC268" s="389">
        <f ca="1">'Solic. Contrato'!AG265</f>
        <v>0</v>
      </c>
      <c r="AD268" s="389">
        <f ca="1">'Solic. Contrato'!AH265</f>
        <v>0</v>
      </c>
      <c r="AE268" s="389">
        <f ca="1">'Solic. Contrato'!AI265</f>
        <v>0</v>
      </c>
      <c r="AF268" s="389">
        <f ca="1">'Solic. Contrato'!AJ265</f>
        <v>0</v>
      </c>
      <c r="AG268" s="389">
        <f ca="1">'Solic. Contrato'!AK265</f>
        <v>0</v>
      </c>
      <c r="AH268" s="317"/>
      <c r="AI268" s="318"/>
      <c r="AJ268" s="318"/>
      <c r="AK268" s="318"/>
      <c r="AL268" s="318"/>
      <c r="AM268"/>
      <c r="AN268"/>
      <c r="AO268"/>
      <c r="AP268"/>
      <c r="AQ268"/>
      <c r="AR268"/>
    </row>
    <row r="269" spans="1:44" ht="13.15" customHeight="1">
      <c r="A269" s="317"/>
      <c r="B269" s="380"/>
      <c r="C269" s="317"/>
      <c r="D269" s="889" t="str">
        <f ca="1">'Solic. Contrato'!G266</f>
        <v/>
      </c>
      <c r="E269" s="892" t="str">
        <f ca="1">'Solic. Contrato'!H266</f>
        <v/>
      </c>
      <c r="F269" s="927"/>
      <c r="G269" s="893"/>
      <c r="H269" s="381">
        <f>'Solic. Contrato'!J266</f>
        <v>0</v>
      </c>
      <c r="I269" s="904" t="str">
        <f ca="1">'Solic. Contrato'!M266</f>
        <v/>
      </c>
      <c r="J269" s="933">
        <f ca="1">'Solic. Contrato'!N266</f>
        <v>0</v>
      </c>
      <c r="K269" s="930">
        <f ca="1">'Solic. Contrato'!O266</f>
        <v>0</v>
      </c>
      <c r="L269" s="913">
        <f t="shared" ref="L269" ca="1" si="98">J269*K269</f>
        <v>0</v>
      </c>
      <c r="M269" s="262" t="s">
        <v>89</v>
      </c>
      <c r="N269" s="382" t="str">
        <f ca="1">'Solic. Contrato'!R266</f>
        <v/>
      </c>
      <c r="O269" s="383" t="str">
        <f ca="1">'Solic. Contrato'!S266</f>
        <v/>
      </c>
      <c r="P269" s="383" t="str">
        <f ca="1">'Solic. Contrato'!T266</f>
        <v/>
      </c>
      <c r="Q269" s="384" t="str">
        <f ca="1">'Solic. Contrato'!U266</f>
        <v/>
      </c>
      <c r="R269" s="383" t="str">
        <f ca="1">'Solic. Contrato'!V266</f>
        <v/>
      </c>
      <c r="S269" s="383" t="str">
        <f ca="1">'Solic. Contrato'!W266</f>
        <v/>
      </c>
      <c r="T269" s="383" t="str">
        <f ca="1">'Solic. Contrato'!X266</f>
        <v/>
      </c>
      <c r="U269" s="383" t="str">
        <f ca="1">'Solic. Contrato'!Y266</f>
        <v/>
      </c>
      <c r="V269" s="383" t="str">
        <f ca="1">'Solic. Contrato'!Z266</f>
        <v/>
      </c>
      <c r="W269" s="383" t="str">
        <f ca="1">'Solic. Contrato'!AA266</f>
        <v/>
      </c>
      <c r="X269" s="383" t="str">
        <f ca="1">'Solic. Contrato'!AB266</f>
        <v/>
      </c>
      <c r="Y269" s="383" t="str">
        <f ca="1">'Solic. Contrato'!AC266</f>
        <v/>
      </c>
      <c r="Z269" s="383" t="str">
        <f ca="1">'Solic. Contrato'!AD266</f>
        <v/>
      </c>
      <c r="AA269" s="383" t="str">
        <f ca="1">'Solic. Contrato'!AE266</f>
        <v/>
      </c>
      <c r="AB269" s="383" t="str">
        <f ca="1">'Solic. Contrato'!AF266</f>
        <v/>
      </c>
      <c r="AC269" s="383" t="str">
        <f ca="1">'Solic. Contrato'!AG266</f>
        <v/>
      </c>
      <c r="AD269" s="383" t="str">
        <f ca="1">'Solic. Contrato'!AH266</f>
        <v/>
      </c>
      <c r="AE269" s="383" t="str">
        <f ca="1">'Solic. Contrato'!AI266</f>
        <v/>
      </c>
      <c r="AF269" s="383" t="str">
        <f ca="1">'Solic. Contrato'!AJ266</f>
        <v/>
      </c>
      <c r="AG269" s="383" t="str">
        <f ca="1">'Solic. Contrato'!AK266</f>
        <v/>
      </c>
      <c r="AH269" s="317"/>
      <c r="AI269" s="318"/>
      <c r="AJ269" s="318"/>
      <c r="AK269" s="318"/>
      <c r="AL269" s="318"/>
      <c r="AM269"/>
      <c r="AN269"/>
      <c r="AO269"/>
      <c r="AP269"/>
      <c r="AQ269"/>
      <c r="AR269"/>
    </row>
    <row r="270" spans="1:44" ht="13.15" customHeight="1">
      <c r="A270" s="317"/>
      <c r="B270" s="380">
        <f ca="1">'Solic. Contrato'!B267</f>
        <v>0</v>
      </c>
      <c r="C270" s="317"/>
      <c r="D270" s="890"/>
      <c r="E270" s="894"/>
      <c r="F270" s="928"/>
      <c r="G270" s="895"/>
      <c r="H270" s="385"/>
      <c r="I270" s="905"/>
      <c r="J270" s="934"/>
      <c r="K270" s="931"/>
      <c r="L270" s="914"/>
      <c r="M270" s="265" t="s">
        <v>90</v>
      </c>
      <c r="N270" s="386" t="str">
        <f ca="1">'Solic. Contrato'!R267</f>
        <v/>
      </c>
      <c r="O270" s="386" t="str">
        <f ca="1">'Solic. Contrato'!S267</f>
        <v/>
      </c>
      <c r="P270" s="386" t="str">
        <f ca="1">'Solic. Contrato'!T267</f>
        <v/>
      </c>
      <c r="Q270" s="387" t="str">
        <f ca="1">'Solic. Contrato'!U267</f>
        <v/>
      </c>
      <c r="R270" s="386" t="str">
        <f ca="1">'Solic. Contrato'!V267</f>
        <v/>
      </c>
      <c r="S270" s="386" t="str">
        <f ca="1">'Solic. Contrato'!W267</f>
        <v/>
      </c>
      <c r="T270" s="386" t="str">
        <f ca="1">'Solic. Contrato'!X267</f>
        <v/>
      </c>
      <c r="U270" s="386" t="str">
        <f ca="1">'Solic. Contrato'!Y267</f>
        <v/>
      </c>
      <c r="V270" s="386" t="str">
        <f ca="1">'Solic. Contrato'!Z267</f>
        <v/>
      </c>
      <c r="W270" s="386" t="str">
        <f ca="1">'Solic. Contrato'!AA267</f>
        <v/>
      </c>
      <c r="X270" s="386" t="str">
        <f ca="1">'Solic. Contrato'!AB267</f>
        <v/>
      </c>
      <c r="Y270" s="386" t="str">
        <f ca="1">'Solic. Contrato'!AC267</f>
        <v/>
      </c>
      <c r="Z270" s="386" t="str">
        <f ca="1">'Solic. Contrato'!AD267</f>
        <v/>
      </c>
      <c r="AA270" s="386" t="str">
        <f ca="1">'Solic. Contrato'!AE267</f>
        <v/>
      </c>
      <c r="AB270" s="386" t="str">
        <f ca="1">'Solic. Contrato'!AF267</f>
        <v/>
      </c>
      <c r="AC270" s="386" t="str">
        <f ca="1">'Solic. Contrato'!AG267</f>
        <v/>
      </c>
      <c r="AD270" s="386" t="str">
        <f ca="1">'Solic. Contrato'!AH267</f>
        <v/>
      </c>
      <c r="AE270" s="386" t="str">
        <f ca="1">'Solic. Contrato'!AI267</f>
        <v/>
      </c>
      <c r="AF270" s="386" t="str">
        <f ca="1">'Solic. Contrato'!AJ267</f>
        <v/>
      </c>
      <c r="AG270" s="386" t="str">
        <f ca="1">'Solic. Contrato'!AK267</f>
        <v/>
      </c>
      <c r="AH270" s="317"/>
      <c r="AI270" s="318"/>
      <c r="AJ270" s="318"/>
      <c r="AK270" s="318"/>
      <c r="AL270" s="318"/>
      <c r="AM270"/>
      <c r="AN270"/>
      <c r="AO270"/>
      <c r="AP270"/>
      <c r="AQ270"/>
      <c r="AR270"/>
    </row>
    <row r="271" spans="1:44" ht="13.15" customHeight="1">
      <c r="A271" s="317"/>
      <c r="B271" s="380" t="str">
        <f ca="1">'Solic. Contrato'!B268</f>
        <v/>
      </c>
      <c r="C271" s="317" t="str">
        <f ca="1">'Solic. Contrato'!C268</f>
        <v/>
      </c>
      <c r="D271" s="891"/>
      <c r="E271" s="896"/>
      <c r="F271" s="929"/>
      <c r="G271" s="897"/>
      <c r="H271" s="388"/>
      <c r="I271" s="906"/>
      <c r="J271" s="935"/>
      <c r="K271" s="932"/>
      <c r="L271" s="915"/>
      <c r="M271" s="267" t="s">
        <v>91</v>
      </c>
      <c r="N271" s="389">
        <f ca="1">'Solic. Contrato'!R268</f>
        <v>0</v>
      </c>
      <c r="O271" s="389">
        <f ca="1">'Solic. Contrato'!S268</f>
        <v>0</v>
      </c>
      <c r="P271" s="389">
        <f ca="1">'Solic. Contrato'!T268</f>
        <v>0</v>
      </c>
      <c r="Q271" s="390">
        <f ca="1">'Solic. Contrato'!U268</f>
        <v>0</v>
      </c>
      <c r="R271" s="389">
        <f ca="1">'Solic. Contrato'!V268</f>
        <v>0</v>
      </c>
      <c r="S271" s="389">
        <f ca="1">'Solic. Contrato'!W268</f>
        <v>0</v>
      </c>
      <c r="T271" s="389">
        <f ca="1">'Solic. Contrato'!X268</f>
        <v>0</v>
      </c>
      <c r="U271" s="389">
        <f ca="1">'Solic. Contrato'!Y268</f>
        <v>0</v>
      </c>
      <c r="V271" s="389">
        <f ca="1">'Solic. Contrato'!Z268</f>
        <v>0</v>
      </c>
      <c r="W271" s="389">
        <f ca="1">'Solic. Contrato'!AA268</f>
        <v>0</v>
      </c>
      <c r="X271" s="389">
        <f ca="1">'Solic. Contrato'!AB268</f>
        <v>0</v>
      </c>
      <c r="Y271" s="389">
        <f ca="1">'Solic. Contrato'!AC268</f>
        <v>0</v>
      </c>
      <c r="Z271" s="389">
        <f ca="1">'Solic. Contrato'!AD268</f>
        <v>0</v>
      </c>
      <c r="AA271" s="389">
        <f ca="1">'Solic. Contrato'!AE268</f>
        <v>0</v>
      </c>
      <c r="AB271" s="389">
        <f ca="1">'Solic. Contrato'!AF268</f>
        <v>0</v>
      </c>
      <c r="AC271" s="389">
        <f ca="1">'Solic. Contrato'!AG268</f>
        <v>0</v>
      </c>
      <c r="AD271" s="389">
        <f ca="1">'Solic. Contrato'!AH268</f>
        <v>0</v>
      </c>
      <c r="AE271" s="389">
        <f ca="1">'Solic. Contrato'!AI268</f>
        <v>0</v>
      </c>
      <c r="AF271" s="389">
        <f ca="1">'Solic. Contrato'!AJ268</f>
        <v>0</v>
      </c>
      <c r="AG271" s="389">
        <f ca="1">'Solic. Contrato'!AK268</f>
        <v>0</v>
      </c>
      <c r="AH271" s="317"/>
      <c r="AI271" s="318"/>
      <c r="AJ271" s="318"/>
      <c r="AK271" s="318"/>
      <c r="AL271" s="318"/>
      <c r="AM271"/>
      <c r="AN271"/>
      <c r="AO271"/>
      <c r="AP271"/>
      <c r="AQ271"/>
      <c r="AR271"/>
    </row>
    <row r="272" spans="1:44" ht="13.15" customHeight="1">
      <c r="A272" s="317"/>
      <c r="B272" s="380"/>
      <c r="C272" s="317"/>
      <c r="D272" s="889" t="str">
        <f ca="1">'Solic. Contrato'!G269</f>
        <v/>
      </c>
      <c r="E272" s="892" t="str">
        <f ca="1">'Solic. Contrato'!H269</f>
        <v/>
      </c>
      <c r="F272" s="927"/>
      <c r="G272" s="893"/>
      <c r="H272" s="381">
        <f>'Solic. Contrato'!J269</f>
        <v>0</v>
      </c>
      <c r="I272" s="904" t="str">
        <f ca="1">'Solic. Contrato'!M269</f>
        <v/>
      </c>
      <c r="J272" s="933">
        <f ca="1">'Solic. Contrato'!N269</f>
        <v>0</v>
      </c>
      <c r="K272" s="930">
        <f ca="1">'Solic. Contrato'!O269</f>
        <v>0</v>
      </c>
      <c r="L272" s="913">
        <f t="shared" ref="L272" ca="1" si="99">J272*K272</f>
        <v>0</v>
      </c>
      <c r="M272" s="262" t="s">
        <v>89</v>
      </c>
      <c r="N272" s="382" t="str">
        <f ca="1">'Solic. Contrato'!R269</f>
        <v/>
      </c>
      <c r="O272" s="383" t="str">
        <f ca="1">'Solic. Contrato'!S269</f>
        <v/>
      </c>
      <c r="P272" s="383" t="str">
        <f ca="1">'Solic. Contrato'!T269</f>
        <v/>
      </c>
      <c r="Q272" s="384" t="str">
        <f ca="1">'Solic. Contrato'!U269</f>
        <v/>
      </c>
      <c r="R272" s="383" t="str">
        <f ca="1">'Solic. Contrato'!V269</f>
        <v/>
      </c>
      <c r="S272" s="383" t="str">
        <f ca="1">'Solic. Contrato'!W269</f>
        <v/>
      </c>
      <c r="T272" s="383" t="str">
        <f ca="1">'Solic. Contrato'!X269</f>
        <v/>
      </c>
      <c r="U272" s="383" t="str">
        <f ca="1">'Solic. Contrato'!Y269</f>
        <v/>
      </c>
      <c r="V272" s="383" t="str">
        <f ca="1">'Solic. Contrato'!Z269</f>
        <v/>
      </c>
      <c r="W272" s="383" t="str">
        <f ca="1">'Solic. Contrato'!AA269</f>
        <v/>
      </c>
      <c r="X272" s="383" t="str">
        <f ca="1">'Solic. Contrato'!AB269</f>
        <v/>
      </c>
      <c r="Y272" s="383" t="str">
        <f ca="1">'Solic. Contrato'!AC269</f>
        <v/>
      </c>
      <c r="Z272" s="383" t="str">
        <f ca="1">'Solic. Contrato'!AD269</f>
        <v/>
      </c>
      <c r="AA272" s="383" t="str">
        <f ca="1">'Solic. Contrato'!AE269</f>
        <v/>
      </c>
      <c r="AB272" s="383" t="str">
        <f ca="1">'Solic. Contrato'!AF269</f>
        <v/>
      </c>
      <c r="AC272" s="383" t="str">
        <f ca="1">'Solic. Contrato'!AG269</f>
        <v/>
      </c>
      <c r="AD272" s="383" t="str">
        <f ca="1">'Solic. Contrato'!AH269</f>
        <v/>
      </c>
      <c r="AE272" s="383" t="str">
        <f ca="1">'Solic. Contrato'!AI269</f>
        <v/>
      </c>
      <c r="AF272" s="383" t="str">
        <f ca="1">'Solic. Contrato'!AJ269</f>
        <v/>
      </c>
      <c r="AG272" s="383" t="str">
        <f ca="1">'Solic. Contrato'!AK269</f>
        <v/>
      </c>
      <c r="AH272" s="317"/>
      <c r="AI272" s="318"/>
      <c r="AJ272" s="318"/>
      <c r="AK272" s="318"/>
      <c r="AL272" s="318"/>
      <c r="AM272"/>
      <c r="AN272"/>
      <c r="AO272"/>
      <c r="AP272"/>
      <c r="AQ272"/>
      <c r="AR272"/>
    </row>
    <row r="273" spans="1:44" ht="13.15" customHeight="1">
      <c r="A273" s="317"/>
      <c r="B273" s="380">
        <f ca="1">'Solic. Contrato'!B270</f>
        <v>0</v>
      </c>
      <c r="C273" s="317"/>
      <c r="D273" s="890"/>
      <c r="E273" s="894"/>
      <c r="F273" s="928"/>
      <c r="G273" s="895"/>
      <c r="H273" s="385"/>
      <c r="I273" s="905"/>
      <c r="J273" s="934"/>
      <c r="K273" s="931"/>
      <c r="L273" s="914"/>
      <c r="M273" s="265" t="s">
        <v>90</v>
      </c>
      <c r="N273" s="386" t="str">
        <f ca="1">'Solic. Contrato'!R270</f>
        <v/>
      </c>
      <c r="O273" s="386" t="str">
        <f ca="1">'Solic. Contrato'!S270</f>
        <v/>
      </c>
      <c r="P273" s="386" t="str">
        <f ca="1">'Solic. Contrato'!T270</f>
        <v/>
      </c>
      <c r="Q273" s="387" t="str">
        <f ca="1">'Solic. Contrato'!U270</f>
        <v/>
      </c>
      <c r="R273" s="386" t="str">
        <f ca="1">'Solic. Contrato'!V270</f>
        <v/>
      </c>
      <c r="S273" s="386" t="str">
        <f ca="1">'Solic. Contrato'!W270</f>
        <v/>
      </c>
      <c r="T273" s="386" t="str">
        <f ca="1">'Solic. Contrato'!X270</f>
        <v/>
      </c>
      <c r="U273" s="386" t="str">
        <f ca="1">'Solic. Contrato'!Y270</f>
        <v/>
      </c>
      <c r="V273" s="386" t="str">
        <f ca="1">'Solic. Contrato'!Z270</f>
        <v/>
      </c>
      <c r="W273" s="386" t="str">
        <f ca="1">'Solic. Contrato'!AA270</f>
        <v/>
      </c>
      <c r="X273" s="386" t="str">
        <f ca="1">'Solic. Contrato'!AB270</f>
        <v/>
      </c>
      <c r="Y273" s="386" t="str">
        <f ca="1">'Solic. Contrato'!AC270</f>
        <v/>
      </c>
      <c r="Z273" s="386" t="str">
        <f ca="1">'Solic. Contrato'!AD270</f>
        <v/>
      </c>
      <c r="AA273" s="386" t="str">
        <f ca="1">'Solic. Contrato'!AE270</f>
        <v/>
      </c>
      <c r="AB273" s="386" t="str">
        <f ca="1">'Solic. Contrato'!AF270</f>
        <v/>
      </c>
      <c r="AC273" s="386" t="str">
        <f ca="1">'Solic. Contrato'!AG270</f>
        <v/>
      </c>
      <c r="AD273" s="386" t="str">
        <f ca="1">'Solic. Contrato'!AH270</f>
        <v/>
      </c>
      <c r="AE273" s="386" t="str">
        <f ca="1">'Solic. Contrato'!AI270</f>
        <v/>
      </c>
      <c r="AF273" s="386" t="str">
        <f ca="1">'Solic. Contrato'!AJ270</f>
        <v/>
      </c>
      <c r="AG273" s="386" t="str">
        <f ca="1">'Solic. Contrato'!AK270</f>
        <v/>
      </c>
      <c r="AH273" s="317"/>
      <c r="AI273" s="318"/>
      <c r="AJ273" s="318"/>
      <c r="AK273" s="318"/>
      <c r="AL273" s="318"/>
      <c r="AM273"/>
      <c r="AN273"/>
      <c r="AO273"/>
      <c r="AP273"/>
      <c r="AQ273"/>
      <c r="AR273"/>
    </row>
    <row r="274" spans="1:44" ht="13.15" customHeight="1">
      <c r="A274" s="317"/>
      <c r="B274" s="380" t="str">
        <f ca="1">'Solic. Contrato'!B271</f>
        <v/>
      </c>
      <c r="C274" s="317" t="str">
        <f ca="1">'Solic. Contrato'!C271</f>
        <v/>
      </c>
      <c r="D274" s="891"/>
      <c r="E274" s="896"/>
      <c r="F274" s="929"/>
      <c r="G274" s="897"/>
      <c r="H274" s="388"/>
      <c r="I274" s="906"/>
      <c r="J274" s="935"/>
      <c r="K274" s="932"/>
      <c r="L274" s="915"/>
      <c r="M274" s="267" t="s">
        <v>91</v>
      </c>
      <c r="N274" s="389">
        <f ca="1">'Solic. Contrato'!R271</f>
        <v>0</v>
      </c>
      <c r="O274" s="389">
        <f ca="1">'Solic. Contrato'!S271</f>
        <v>0</v>
      </c>
      <c r="P274" s="389">
        <f ca="1">'Solic. Contrato'!T271</f>
        <v>0</v>
      </c>
      <c r="Q274" s="390">
        <f ca="1">'Solic. Contrato'!U271</f>
        <v>0</v>
      </c>
      <c r="R274" s="389">
        <f ca="1">'Solic. Contrato'!V271</f>
        <v>0</v>
      </c>
      <c r="S274" s="389">
        <f ca="1">'Solic. Contrato'!W271</f>
        <v>0</v>
      </c>
      <c r="T274" s="389">
        <f ca="1">'Solic. Contrato'!X271</f>
        <v>0</v>
      </c>
      <c r="U274" s="389">
        <f ca="1">'Solic. Contrato'!Y271</f>
        <v>0</v>
      </c>
      <c r="V274" s="389">
        <f ca="1">'Solic. Contrato'!Z271</f>
        <v>0</v>
      </c>
      <c r="W274" s="389">
        <f ca="1">'Solic. Contrato'!AA271</f>
        <v>0</v>
      </c>
      <c r="X274" s="389">
        <f ca="1">'Solic. Contrato'!AB271</f>
        <v>0</v>
      </c>
      <c r="Y274" s="389">
        <f ca="1">'Solic. Contrato'!AC271</f>
        <v>0</v>
      </c>
      <c r="Z274" s="389">
        <f ca="1">'Solic. Contrato'!AD271</f>
        <v>0</v>
      </c>
      <c r="AA274" s="389">
        <f ca="1">'Solic. Contrato'!AE271</f>
        <v>0</v>
      </c>
      <c r="AB274" s="389">
        <f ca="1">'Solic. Contrato'!AF271</f>
        <v>0</v>
      </c>
      <c r="AC274" s="389">
        <f ca="1">'Solic. Contrato'!AG271</f>
        <v>0</v>
      </c>
      <c r="AD274" s="389">
        <f ca="1">'Solic. Contrato'!AH271</f>
        <v>0</v>
      </c>
      <c r="AE274" s="389">
        <f ca="1">'Solic. Contrato'!AI271</f>
        <v>0</v>
      </c>
      <c r="AF274" s="389">
        <f ca="1">'Solic. Contrato'!AJ271</f>
        <v>0</v>
      </c>
      <c r="AG274" s="389">
        <f ca="1">'Solic. Contrato'!AK271</f>
        <v>0</v>
      </c>
      <c r="AH274" s="317"/>
      <c r="AI274" s="318"/>
      <c r="AJ274" s="318"/>
      <c r="AK274" s="318"/>
      <c r="AL274" s="318"/>
      <c r="AM274"/>
      <c r="AN274"/>
      <c r="AO274"/>
      <c r="AP274"/>
      <c r="AQ274"/>
      <c r="AR274"/>
    </row>
    <row r="275" spans="1:44" ht="13.15" customHeight="1">
      <c r="A275" s="317"/>
      <c r="B275" s="380"/>
      <c r="C275" s="317"/>
      <c r="D275" s="889" t="str">
        <f ca="1">'Solic. Contrato'!G272</f>
        <v/>
      </c>
      <c r="E275" s="892" t="str">
        <f ca="1">'Solic. Contrato'!H272</f>
        <v/>
      </c>
      <c r="F275" s="927"/>
      <c r="G275" s="893"/>
      <c r="H275" s="381">
        <f>'Solic. Contrato'!J272</f>
        <v>0</v>
      </c>
      <c r="I275" s="904" t="str">
        <f ca="1">'Solic. Contrato'!M272</f>
        <v/>
      </c>
      <c r="J275" s="933">
        <f ca="1">'Solic. Contrato'!N272</f>
        <v>0</v>
      </c>
      <c r="K275" s="930">
        <f ca="1">'Solic. Contrato'!O272</f>
        <v>0</v>
      </c>
      <c r="L275" s="913">
        <f t="shared" ref="L275" ca="1" si="100">J275*K275</f>
        <v>0</v>
      </c>
      <c r="M275" s="262" t="s">
        <v>89</v>
      </c>
      <c r="N275" s="382" t="str">
        <f ca="1">'Solic. Contrato'!R272</f>
        <v/>
      </c>
      <c r="O275" s="383" t="str">
        <f ca="1">'Solic. Contrato'!S272</f>
        <v/>
      </c>
      <c r="P275" s="383" t="str">
        <f ca="1">'Solic. Contrato'!T272</f>
        <v/>
      </c>
      <c r="Q275" s="384" t="str">
        <f ca="1">'Solic. Contrato'!U272</f>
        <v/>
      </c>
      <c r="R275" s="383" t="str">
        <f ca="1">'Solic. Contrato'!V272</f>
        <v/>
      </c>
      <c r="S275" s="383" t="str">
        <f ca="1">'Solic. Contrato'!W272</f>
        <v/>
      </c>
      <c r="T275" s="383" t="str">
        <f ca="1">'Solic. Contrato'!X272</f>
        <v/>
      </c>
      <c r="U275" s="383" t="str">
        <f ca="1">'Solic. Contrato'!Y272</f>
        <v/>
      </c>
      <c r="V275" s="383" t="str">
        <f ca="1">'Solic. Contrato'!Z272</f>
        <v/>
      </c>
      <c r="W275" s="383" t="str">
        <f ca="1">'Solic. Contrato'!AA272</f>
        <v/>
      </c>
      <c r="X275" s="383" t="str">
        <f ca="1">'Solic. Contrato'!AB272</f>
        <v/>
      </c>
      <c r="Y275" s="383" t="str">
        <f ca="1">'Solic. Contrato'!AC272</f>
        <v/>
      </c>
      <c r="Z275" s="383" t="str">
        <f ca="1">'Solic. Contrato'!AD272</f>
        <v/>
      </c>
      <c r="AA275" s="383" t="str">
        <f ca="1">'Solic. Contrato'!AE272</f>
        <v/>
      </c>
      <c r="AB275" s="383" t="str">
        <f ca="1">'Solic. Contrato'!AF272</f>
        <v/>
      </c>
      <c r="AC275" s="383" t="str">
        <f ca="1">'Solic. Contrato'!AG272</f>
        <v/>
      </c>
      <c r="AD275" s="383" t="str">
        <f ca="1">'Solic. Contrato'!AH272</f>
        <v/>
      </c>
      <c r="AE275" s="383" t="str">
        <f ca="1">'Solic. Contrato'!AI272</f>
        <v/>
      </c>
      <c r="AF275" s="383" t="str">
        <f ca="1">'Solic. Contrato'!AJ272</f>
        <v/>
      </c>
      <c r="AG275" s="383" t="str">
        <f ca="1">'Solic. Contrato'!AK272</f>
        <v/>
      </c>
      <c r="AH275" s="317"/>
      <c r="AI275" s="318"/>
      <c r="AJ275" s="318"/>
      <c r="AK275" s="318"/>
      <c r="AL275" s="318"/>
      <c r="AM275"/>
      <c r="AN275"/>
      <c r="AO275"/>
      <c r="AP275"/>
      <c r="AQ275"/>
      <c r="AR275"/>
    </row>
    <row r="276" spans="1:44" ht="13.15" customHeight="1">
      <c r="A276" s="317"/>
      <c r="B276" s="380">
        <f ca="1">'Solic. Contrato'!B273</f>
        <v>0</v>
      </c>
      <c r="C276" s="317"/>
      <c r="D276" s="890"/>
      <c r="E276" s="894"/>
      <c r="F276" s="928"/>
      <c r="G276" s="895"/>
      <c r="H276" s="385"/>
      <c r="I276" s="905"/>
      <c r="J276" s="934"/>
      <c r="K276" s="931"/>
      <c r="L276" s="914"/>
      <c r="M276" s="265" t="s">
        <v>90</v>
      </c>
      <c r="N276" s="386" t="str">
        <f ca="1">'Solic. Contrato'!R273</f>
        <v/>
      </c>
      <c r="O276" s="386" t="str">
        <f ca="1">'Solic. Contrato'!S273</f>
        <v/>
      </c>
      <c r="P276" s="386" t="str">
        <f ca="1">'Solic. Contrato'!T273</f>
        <v/>
      </c>
      <c r="Q276" s="387" t="str">
        <f ca="1">'Solic. Contrato'!U273</f>
        <v/>
      </c>
      <c r="R276" s="386" t="str">
        <f ca="1">'Solic. Contrato'!V273</f>
        <v/>
      </c>
      <c r="S276" s="386" t="str">
        <f ca="1">'Solic. Contrato'!W273</f>
        <v/>
      </c>
      <c r="T276" s="386" t="str">
        <f ca="1">'Solic. Contrato'!X273</f>
        <v/>
      </c>
      <c r="U276" s="386" t="str">
        <f ca="1">'Solic. Contrato'!Y273</f>
        <v/>
      </c>
      <c r="V276" s="386" t="str">
        <f ca="1">'Solic. Contrato'!Z273</f>
        <v/>
      </c>
      <c r="W276" s="386" t="str">
        <f ca="1">'Solic. Contrato'!AA273</f>
        <v/>
      </c>
      <c r="X276" s="386" t="str">
        <f ca="1">'Solic. Contrato'!AB273</f>
        <v/>
      </c>
      <c r="Y276" s="386" t="str">
        <f ca="1">'Solic. Contrato'!AC273</f>
        <v/>
      </c>
      <c r="Z276" s="386" t="str">
        <f ca="1">'Solic. Contrato'!AD273</f>
        <v/>
      </c>
      <c r="AA276" s="386" t="str">
        <f ca="1">'Solic. Contrato'!AE273</f>
        <v/>
      </c>
      <c r="AB276" s="386" t="str">
        <f ca="1">'Solic. Contrato'!AF273</f>
        <v/>
      </c>
      <c r="AC276" s="386" t="str">
        <f ca="1">'Solic. Contrato'!AG273</f>
        <v/>
      </c>
      <c r="AD276" s="386" t="str">
        <f ca="1">'Solic. Contrato'!AH273</f>
        <v/>
      </c>
      <c r="AE276" s="386" t="str">
        <f ca="1">'Solic. Contrato'!AI273</f>
        <v/>
      </c>
      <c r="AF276" s="386" t="str">
        <f ca="1">'Solic. Contrato'!AJ273</f>
        <v/>
      </c>
      <c r="AG276" s="386" t="str">
        <f ca="1">'Solic. Contrato'!AK273</f>
        <v/>
      </c>
      <c r="AH276" s="317"/>
      <c r="AI276" s="318"/>
      <c r="AJ276" s="318"/>
      <c r="AK276" s="318"/>
      <c r="AL276" s="318"/>
      <c r="AM276"/>
      <c r="AN276"/>
      <c r="AO276"/>
      <c r="AP276"/>
      <c r="AQ276"/>
      <c r="AR276"/>
    </row>
    <row r="277" spans="1:44" ht="13.15" customHeight="1">
      <c r="A277" s="317"/>
      <c r="B277" s="380" t="str">
        <f ca="1">'Solic. Contrato'!B274</f>
        <v/>
      </c>
      <c r="C277" s="317" t="str">
        <f ca="1">'Solic. Contrato'!C274</f>
        <v/>
      </c>
      <c r="D277" s="891"/>
      <c r="E277" s="896"/>
      <c r="F277" s="929"/>
      <c r="G277" s="897"/>
      <c r="H277" s="388"/>
      <c r="I277" s="906"/>
      <c r="J277" s="935"/>
      <c r="K277" s="932"/>
      <c r="L277" s="915"/>
      <c r="M277" s="267" t="s">
        <v>91</v>
      </c>
      <c r="N277" s="389">
        <f ca="1">'Solic. Contrato'!R274</f>
        <v>0</v>
      </c>
      <c r="O277" s="389">
        <f ca="1">'Solic. Contrato'!S274</f>
        <v>0</v>
      </c>
      <c r="P277" s="389">
        <f ca="1">'Solic. Contrato'!T274</f>
        <v>0</v>
      </c>
      <c r="Q277" s="390">
        <f ca="1">'Solic. Contrato'!U274</f>
        <v>0</v>
      </c>
      <c r="R277" s="389">
        <f ca="1">'Solic. Contrato'!V274</f>
        <v>0</v>
      </c>
      <c r="S277" s="389">
        <f ca="1">'Solic. Contrato'!W274</f>
        <v>0</v>
      </c>
      <c r="T277" s="389">
        <f ca="1">'Solic. Contrato'!X274</f>
        <v>0</v>
      </c>
      <c r="U277" s="389">
        <f ca="1">'Solic. Contrato'!Y274</f>
        <v>0</v>
      </c>
      <c r="V277" s="389">
        <f ca="1">'Solic. Contrato'!Z274</f>
        <v>0</v>
      </c>
      <c r="W277" s="389">
        <f ca="1">'Solic. Contrato'!AA274</f>
        <v>0</v>
      </c>
      <c r="X277" s="389">
        <f ca="1">'Solic. Contrato'!AB274</f>
        <v>0</v>
      </c>
      <c r="Y277" s="389">
        <f ca="1">'Solic. Contrato'!AC274</f>
        <v>0</v>
      </c>
      <c r="Z277" s="389">
        <f ca="1">'Solic. Contrato'!AD274</f>
        <v>0</v>
      </c>
      <c r="AA277" s="389">
        <f ca="1">'Solic. Contrato'!AE274</f>
        <v>0</v>
      </c>
      <c r="AB277" s="389">
        <f ca="1">'Solic. Contrato'!AF274</f>
        <v>0</v>
      </c>
      <c r="AC277" s="389">
        <f ca="1">'Solic. Contrato'!AG274</f>
        <v>0</v>
      </c>
      <c r="AD277" s="389">
        <f ca="1">'Solic. Contrato'!AH274</f>
        <v>0</v>
      </c>
      <c r="AE277" s="389">
        <f ca="1">'Solic. Contrato'!AI274</f>
        <v>0</v>
      </c>
      <c r="AF277" s="389">
        <f ca="1">'Solic. Contrato'!AJ274</f>
        <v>0</v>
      </c>
      <c r="AG277" s="389">
        <f ca="1">'Solic. Contrato'!AK274</f>
        <v>0</v>
      </c>
      <c r="AH277" s="317"/>
      <c r="AI277" s="318"/>
      <c r="AJ277" s="318"/>
      <c r="AK277" s="318"/>
      <c r="AL277" s="318"/>
      <c r="AM277"/>
      <c r="AN277"/>
      <c r="AO277"/>
      <c r="AP277"/>
      <c r="AQ277"/>
      <c r="AR277"/>
    </row>
    <row r="278" spans="1:44" ht="13.15" customHeight="1">
      <c r="A278" s="317"/>
      <c r="B278" s="380"/>
      <c r="C278" s="317"/>
      <c r="D278" s="889" t="str">
        <f ca="1">'Solic. Contrato'!G275</f>
        <v/>
      </c>
      <c r="E278" s="892" t="str">
        <f ca="1">'Solic. Contrato'!H275</f>
        <v/>
      </c>
      <c r="F278" s="927"/>
      <c r="G278" s="893"/>
      <c r="H278" s="381">
        <f>'Solic. Contrato'!J275</f>
        <v>0</v>
      </c>
      <c r="I278" s="904" t="str">
        <f ca="1">'Solic. Contrato'!M275</f>
        <v/>
      </c>
      <c r="J278" s="933">
        <f ca="1">'Solic. Contrato'!N275</f>
        <v>0</v>
      </c>
      <c r="K278" s="930">
        <f ca="1">'Solic. Contrato'!O275</f>
        <v>0</v>
      </c>
      <c r="L278" s="913">
        <f t="shared" ref="L278" ca="1" si="101">J278*K278</f>
        <v>0</v>
      </c>
      <c r="M278" s="262" t="s">
        <v>89</v>
      </c>
      <c r="N278" s="382" t="str">
        <f ca="1">'Solic. Contrato'!R275</f>
        <v/>
      </c>
      <c r="O278" s="383" t="str">
        <f ca="1">'Solic. Contrato'!S275</f>
        <v/>
      </c>
      <c r="P278" s="383" t="str">
        <f ca="1">'Solic. Contrato'!T275</f>
        <v/>
      </c>
      <c r="Q278" s="384" t="str">
        <f ca="1">'Solic. Contrato'!U275</f>
        <v/>
      </c>
      <c r="R278" s="383" t="str">
        <f ca="1">'Solic. Contrato'!V275</f>
        <v/>
      </c>
      <c r="S278" s="383" t="str">
        <f ca="1">'Solic. Contrato'!W275</f>
        <v/>
      </c>
      <c r="T278" s="383" t="str">
        <f ca="1">'Solic. Contrato'!X275</f>
        <v/>
      </c>
      <c r="U278" s="383" t="str">
        <f ca="1">'Solic. Contrato'!Y275</f>
        <v/>
      </c>
      <c r="V278" s="383" t="str">
        <f ca="1">'Solic. Contrato'!Z275</f>
        <v/>
      </c>
      <c r="W278" s="383" t="str">
        <f ca="1">'Solic. Contrato'!AA275</f>
        <v/>
      </c>
      <c r="X278" s="383" t="str">
        <f ca="1">'Solic. Contrato'!AB275</f>
        <v/>
      </c>
      <c r="Y278" s="383" t="str">
        <f ca="1">'Solic. Contrato'!AC275</f>
        <v/>
      </c>
      <c r="Z278" s="383" t="str">
        <f ca="1">'Solic. Contrato'!AD275</f>
        <v/>
      </c>
      <c r="AA278" s="383" t="str">
        <f ca="1">'Solic. Contrato'!AE275</f>
        <v/>
      </c>
      <c r="AB278" s="383" t="str">
        <f ca="1">'Solic. Contrato'!AF275</f>
        <v/>
      </c>
      <c r="AC278" s="383" t="str">
        <f ca="1">'Solic. Contrato'!AG275</f>
        <v/>
      </c>
      <c r="AD278" s="383" t="str">
        <f ca="1">'Solic. Contrato'!AH275</f>
        <v/>
      </c>
      <c r="AE278" s="383" t="str">
        <f ca="1">'Solic. Contrato'!AI275</f>
        <v/>
      </c>
      <c r="AF278" s="383" t="str">
        <f ca="1">'Solic. Contrato'!AJ275</f>
        <v/>
      </c>
      <c r="AG278" s="383" t="str">
        <f ca="1">'Solic. Contrato'!AK275</f>
        <v/>
      </c>
      <c r="AH278" s="317"/>
      <c r="AI278" s="318"/>
      <c r="AJ278" s="318"/>
      <c r="AK278" s="318"/>
      <c r="AL278" s="318"/>
      <c r="AM278"/>
      <c r="AN278"/>
      <c r="AO278"/>
      <c r="AP278"/>
      <c r="AQ278"/>
      <c r="AR278"/>
    </row>
    <row r="279" spans="1:44" ht="13.15" customHeight="1">
      <c r="A279" s="317"/>
      <c r="B279" s="380">
        <f ca="1">'Solic. Contrato'!B276</f>
        <v>0</v>
      </c>
      <c r="C279" s="317"/>
      <c r="D279" s="890"/>
      <c r="E279" s="894"/>
      <c r="F279" s="928"/>
      <c r="G279" s="895"/>
      <c r="H279" s="385"/>
      <c r="I279" s="905"/>
      <c r="J279" s="934"/>
      <c r="K279" s="931"/>
      <c r="L279" s="914"/>
      <c r="M279" s="265" t="s">
        <v>90</v>
      </c>
      <c r="N279" s="386" t="str">
        <f ca="1">'Solic. Contrato'!R276</f>
        <v/>
      </c>
      <c r="O279" s="386" t="str">
        <f ca="1">'Solic. Contrato'!S276</f>
        <v/>
      </c>
      <c r="P279" s="386" t="str">
        <f ca="1">'Solic. Contrato'!T276</f>
        <v/>
      </c>
      <c r="Q279" s="387" t="str">
        <f ca="1">'Solic. Contrato'!U276</f>
        <v/>
      </c>
      <c r="R279" s="386" t="str">
        <f ca="1">'Solic. Contrato'!V276</f>
        <v/>
      </c>
      <c r="S279" s="386" t="str">
        <f ca="1">'Solic. Contrato'!W276</f>
        <v/>
      </c>
      <c r="T279" s="386" t="str">
        <f ca="1">'Solic. Contrato'!X276</f>
        <v/>
      </c>
      <c r="U279" s="386" t="str">
        <f ca="1">'Solic. Contrato'!Y276</f>
        <v/>
      </c>
      <c r="V279" s="386" t="str">
        <f ca="1">'Solic. Contrato'!Z276</f>
        <v/>
      </c>
      <c r="W279" s="386" t="str">
        <f ca="1">'Solic. Contrato'!AA276</f>
        <v/>
      </c>
      <c r="X279" s="386" t="str">
        <f ca="1">'Solic. Contrato'!AB276</f>
        <v/>
      </c>
      <c r="Y279" s="386" t="str">
        <f ca="1">'Solic. Contrato'!AC276</f>
        <v/>
      </c>
      <c r="Z279" s="386" t="str">
        <f ca="1">'Solic. Contrato'!AD276</f>
        <v/>
      </c>
      <c r="AA279" s="386" t="str">
        <f ca="1">'Solic. Contrato'!AE276</f>
        <v/>
      </c>
      <c r="AB279" s="386" t="str">
        <f ca="1">'Solic. Contrato'!AF276</f>
        <v/>
      </c>
      <c r="AC279" s="386" t="str">
        <f ca="1">'Solic. Contrato'!AG276</f>
        <v/>
      </c>
      <c r="AD279" s="386" t="str">
        <f ca="1">'Solic. Contrato'!AH276</f>
        <v/>
      </c>
      <c r="AE279" s="386" t="str">
        <f ca="1">'Solic. Contrato'!AI276</f>
        <v/>
      </c>
      <c r="AF279" s="386" t="str">
        <f ca="1">'Solic. Contrato'!AJ276</f>
        <v/>
      </c>
      <c r="AG279" s="386" t="str">
        <f ca="1">'Solic. Contrato'!AK276</f>
        <v/>
      </c>
      <c r="AH279" s="317"/>
      <c r="AI279" s="318"/>
      <c r="AJ279" s="318"/>
      <c r="AK279" s="318"/>
      <c r="AL279" s="318"/>
      <c r="AM279"/>
      <c r="AN279"/>
      <c r="AO279"/>
      <c r="AP279"/>
      <c r="AQ279"/>
      <c r="AR279"/>
    </row>
    <row r="280" spans="1:44" ht="13.15" customHeight="1">
      <c r="A280" s="317"/>
      <c r="B280" s="380" t="str">
        <f ca="1">'Solic. Contrato'!B277</f>
        <v/>
      </c>
      <c r="C280" s="317" t="str">
        <f ca="1">'Solic. Contrato'!C277</f>
        <v/>
      </c>
      <c r="D280" s="891"/>
      <c r="E280" s="896"/>
      <c r="F280" s="929"/>
      <c r="G280" s="897"/>
      <c r="H280" s="388"/>
      <c r="I280" s="906"/>
      <c r="J280" s="935"/>
      <c r="K280" s="932"/>
      <c r="L280" s="915"/>
      <c r="M280" s="267" t="s">
        <v>91</v>
      </c>
      <c r="N280" s="389">
        <f ca="1">'Solic. Contrato'!R277</f>
        <v>0</v>
      </c>
      <c r="O280" s="389">
        <f ca="1">'Solic. Contrato'!S277</f>
        <v>0</v>
      </c>
      <c r="P280" s="389">
        <f ca="1">'Solic. Contrato'!T277</f>
        <v>0</v>
      </c>
      <c r="Q280" s="390">
        <f ca="1">'Solic. Contrato'!U277</f>
        <v>0</v>
      </c>
      <c r="R280" s="389">
        <f ca="1">'Solic. Contrato'!V277</f>
        <v>0</v>
      </c>
      <c r="S280" s="389">
        <f ca="1">'Solic. Contrato'!W277</f>
        <v>0</v>
      </c>
      <c r="T280" s="389">
        <f ca="1">'Solic. Contrato'!X277</f>
        <v>0</v>
      </c>
      <c r="U280" s="389">
        <f ca="1">'Solic. Contrato'!Y277</f>
        <v>0</v>
      </c>
      <c r="V280" s="389">
        <f ca="1">'Solic. Contrato'!Z277</f>
        <v>0</v>
      </c>
      <c r="W280" s="389">
        <f ca="1">'Solic. Contrato'!AA277</f>
        <v>0</v>
      </c>
      <c r="X280" s="389">
        <f ca="1">'Solic. Contrato'!AB277</f>
        <v>0</v>
      </c>
      <c r="Y280" s="389">
        <f ca="1">'Solic. Contrato'!AC277</f>
        <v>0</v>
      </c>
      <c r="Z280" s="389">
        <f ca="1">'Solic. Contrato'!AD277</f>
        <v>0</v>
      </c>
      <c r="AA280" s="389">
        <f ca="1">'Solic. Contrato'!AE277</f>
        <v>0</v>
      </c>
      <c r="AB280" s="389">
        <f ca="1">'Solic. Contrato'!AF277</f>
        <v>0</v>
      </c>
      <c r="AC280" s="389">
        <f ca="1">'Solic. Contrato'!AG277</f>
        <v>0</v>
      </c>
      <c r="AD280" s="389">
        <f ca="1">'Solic. Contrato'!AH277</f>
        <v>0</v>
      </c>
      <c r="AE280" s="389">
        <f ca="1">'Solic. Contrato'!AI277</f>
        <v>0</v>
      </c>
      <c r="AF280" s="389">
        <f ca="1">'Solic. Contrato'!AJ277</f>
        <v>0</v>
      </c>
      <c r="AG280" s="389">
        <f ca="1">'Solic. Contrato'!AK277</f>
        <v>0</v>
      </c>
      <c r="AH280" s="317"/>
      <c r="AI280" s="318"/>
      <c r="AJ280" s="318"/>
      <c r="AK280" s="318"/>
      <c r="AL280" s="318"/>
      <c r="AM280"/>
      <c r="AN280"/>
      <c r="AO280"/>
      <c r="AP280"/>
      <c r="AQ280"/>
      <c r="AR280"/>
    </row>
    <row r="281" spans="1:44" ht="13.15" customHeight="1">
      <c r="A281" s="317"/>
      <c r="B281" s="380"/>
      <c r="C281" s="317"/>
      <c r="D281" s="889" t="str">
        <f ca="1">'Solic. Contrato'!G278</f>
        <v/>
      </c>
      <c r="E281" s="892" t="str">
        <f ca="1">'Solic. Contrato'!H278</f>
        <v/>
      </c>
      <c r="F281" s="927"/>
      <c r="G281" s="893"/>
      <c r="H281" s="381">
        <f>'Solic. Contrato'!J278</f>
        <v>0</v>
      </c>
      <c r="I281" s="904" t="str">
        <f ca="1">'Solic. Contrato'!M278</f>
        <v/>
      </c>
      <c r="J281" s="933">
        <f ca="1">'Solic. Contrato'!N278</f>
        <v>0</v>
      </c>
      <c r="K281" s="930">
        <f ca="1">'Solic. Contrato'!O278</f>
        <v>0</v>
      </c>
      <c r="L281" s="913">
        <f t="shared" ref="L281" ca="1" si="102">J281*K281</f>
        <v>0</v>
      </c>
      <c r="M281" s="262" t="s">
        <v>89</v>
      </c>
      <c r="N281" s="382" t="str">
        <f ca="1">'Solic. Contrato'!R278</f>
        <v/>
      </c>
      <c r="O281" s="383" t="str">
        <f ca="1">'Solic. Contrato'!S278</f>
        <v/>
      </c>
      <c r="P281" s="383" t="str">
        <f ca="1">'Solic. Contrato'!T278</f>
        <v/>
      </c>
      <c r="Q281" s="384" t="str">
        <f ca="1">'Solic. Contrato'!U278</f>
        <v/>
      </c>
      <c r="R281" s="383" t="str">
        <f ca="1">'Solic. Contrato'!V278</f>
        <v/>
      </c>
      <c r="S281" s="383" t="str">
        <f ca="1">'Solic. Contrato'!W278</f>
        <v/>
      </c>
      <c r="T281" s="383" t="str">
        <f ca="1">'Solic. Contrato'!X278</f>
        <v/>
      </c>
      <c r="U281" s="383" t="str">
        <f ca="1">'Solic. Contrato'!Y278</f>
        <v/>
      </c>
      <c r="V281" s="383" t="str">
        <f ca="1">'Solic. Contrato'!Z278</f>
        <v/>
      </c>
      <c r="W281" s="383" t="str">
        <f ca="1">'Solic. Contrato'!AA278</f>
        <v/>
      </c>
      <c r="X281" s="383" t="str">
        <f ca="1">'Solic. Contrato'!AB278</f>
        <v/>
      </c>
      <c r="Y281" s="383" t="str">
        <f ca="1">'Solic. Contrato'!AC278</f>
        <v/>
      </c>
      <c r="Z281" s="383" t="str">
        <f ca="1">'Solic. Contrato'!AD278</f>
        <v/>
      </c>
      <c r="AA281" s="383" t="str">
        <f ca="1">'Solic. Contrato'!AE278</f>
        <v/>
      </c>
      <c r="AB281" s="383" t="str">
        <f ca="1">'Solic. Contrato'!AF278</f>
        <v/>
      </c>
      <c r="AC281" s="383" t="str">
        <f ca="1">'Solic. Contrato'!AG278</f>
        <v/>
      </c>
      <c r="AD281" s="383" t="str">
        <f ca="1">'Solic. Contrato'!AH278</f>
        <v/>
      </c>
      <c r="AE281" s="383" t="str">
        <f ca="1">'Solic. Contrato'!AI278</f>
        <v/>
      </c>
      <c r="AF281" s="383" t="str">
        <f ca="1">'Solic. Contrato'!AJ278</f>
        <v/>
      </c>
      <c r="AG281" s="383" t="str">
        <f ca="1">'Solic. Contrato'!AK278</f>
        <v/>
      </c>
      <c r="AH281" s="317"/>
      <c r="AI281" s="318"/>
      <c r="AJ281" s="318"/>
      <c r="AK281" s="318"/>
      <c r="AL281" s="318"/>
      <c r="AM281"/>
      <c r="AN281"/>
      <c r="AO281"/>
      <c r="AP281"/>
      <c r="AQ281"/>
      <c r="AR281"/>
    </row>
    <row r="282" spans="1:44" ht="13.15" customHeight="1">
      <c r="A282" s="317"/>
      <c r="B282" s="380">
        <f ca="1">'Solic. Contrato'!B279</f>
        <v>0</v>
      </c>
      <c r="C282" s="317"/>
      <c r="D282" s="890"/>
      <c r="E282" s="894"/>
      <c r="F282" s="928"/>
      <c r="G282" s="895"/>
      <c r="H282" s="385"/>
      <c r="I282" s="905"/>
      <c r="J282" s="934"/>
      <c r="K282" s="931"/>
      <c r="L282" s="914"/>
      <c r="M282" s="265" t="s">
        <v>90</v>
      </c>
      <c r="N282" s="386" t="str">
        <f ca="1">'Solic. Contrato'!R279</f>
        <v/>
      </c>
      <c r="O282" s="386" t="str">
        <f ca="1">'Solic. Contrato'!S279</f>
        <v/>
      </c>
      <c r="P282" s="386" t="str">
        <f ca="1">'Solic. Contrato'!T279</f>
        <v/>
      </c>
      <c r="Q282" s="387" t="str">
        <f ca="1">'Solic. Contrato'!U279</f>
        <v/>
      </c>
      <c r="R282" s="386" t="str">
        <f ca="1">'Solic. Contrato'!V279</f>
        <v/>
      </c>
      <c r="S282" s="386" t="str">
        <f ca="1">'Solic. Contrato'!W279</f>
        <v/>
      </c>
      <c r="T282" s="386" t="str">
        <f ca="1">'Solic. Contrato'!X279</f>
        <v/>
      </c>
      <c r="U282" s="386" t="str">
        <f ca="1">'Solic. Contrato'!Y279</f>
        <v/>
      </c>
      <c r="V282" s="386" t="str">
        <f ca="1">'Solic. Contrato'!Z279</f>
        <v/>
      </c>
      <c r="W282" s="386" t="str">
        <f ca="1">'Solic. Contrato'!AA279</f>
        <v/>
      </c>
      <c r="X282" s="386" t="str">
        <f ca="1">'Solic. Contrato'!AB279</f>
        <v/>
      </c>
      <c r="Y282" s="386" t="str">
        <f ca="1">'Solic. Contrato'!AC279</f>
        <v/>
      </c>
      <c r="Z282" s="386" t="str">
        <f ca="1">'Solic. Contrato'!AD279</f>
        <v/>
      </c>
      <c r="AA282" s="386" t="str">
        <f ca="1">'Solic. Contrato'!AE279</f>
        <v/>
      </c>
      <c r="AB282" s="386" t="str">
        <f ca="1">'Solic. Contrato'!AF279</f>
        <v/>
      </c>
      <c r="AC282" s="386" t="str">
        <f ca="1">'Solic. Contrato'!AG279</f>
        <v/>
      </c>
      <c r="AD282" s="386" t="str">
        <f ca="1">'Solic. Contrato'!AH279</f>
        <v/>
      </c>
      <c r="AE282" s="386" t="str">
        <f ca="1">'Solic. Contrato'!AI279</f>
        <v/>
      </c>
      <c r="AF282" s="386" t="str">
        <f ca="1">'Solic. Contrato'!AJ279</f>
        <v/>
      </c>
      <c r="AG282" s="386" t="str">
        <f ca="1">'Solic. Contrato'!AK279</f>
        <v/>
      </c>
      <c r="AH282" s="317"/>
      <c r="AI282" s="318"/>
      <c r="AJ282" s="318"/>
      <c r="AK282" s="318"/>
      <c r="AL282" s="318"/>
      <c r="AM282"/>
      <c r="AN282"/>
      <c r="AO282"/>
      <c r="AP282"/>
      <c r="AQ282"/>
      <c r="AR282"/>
    </row>
    <row r="283" spans="1:44" ht="13.15" customHeight="1">
      <c r="A283" s="317"/>
      <c r="B283" s="380" t="str">
        <f ca="1">'Solic. Contrato'!B280</f>
        <v/>
      </c>
      <c r="C283" s="317" t="str">
        <f ca="1">'Solic. Contrato'!C280</f>
        <v/>
      </c>
      <c r="D283" s="891"/>
      <c r="E283" s="896"/>
      <c r="F283" s="929"/>
      <c r="G283" s="897"/>
      <c r="H283" s="388"/>
      <c r="I283" s="906"/>
      <c r="J283" s="935"/>
      <c r="K283" s="932"/>
      <c r="L283" s="915"/>
      <c r="M283" s="267" t="s">
        <v>91</v>
      </c>
      <c r="N283" s="389">
        <f ca="1">'Solic. Contrato'!R280</f>
        <v>0</v>
      </c>
      <c r="O283" s="389">
        <f ca="1">'Solic. Contrato'!S280</f>
        <v>0</v>
      </c>
      <c r="P283" s="389">
        <f ca="1">'Solic. Contrato'!T280</f>
        <v>0</v>
      </c>
      <c r="Q283" s="390">
        <f ca="1">'Solic. Contrato'!U280</f>
        <v>0</v>
      </c>
      <c r="R283" s="389">
        <f ca="1">'Solic. Contrato'!V280</f>
        <v>0</v>
      </c>
      <c r="S283" s="389">
        <f ca="1">'Solic. Contrato'!W280</f>
        <v>0</v>
      </c>
      <c r="T283" s="389">
        <f ca="1">'Solic. Contrato'!X280</f>
        <v>0</v>
      </c>
      <c r="U283" s="389">
        <f ca="1">'Solic. Contrato'!Y280</f>
        <v>0</v>
      </c>
      <c r="V283" s="389">
        <f ca="1">'Solic. Contrato'!Z280</f>
        <v>0</v>
      </c>
      <c r="W283" s="389">
        <f ca="1">'Solic. Contrato'!AA280</f>
        <v>0</v>
      </c>
      <c r="X283" s="389">
        <f ca="1">'Solic. Contrato'!AB280</f>
        <v>0</v>
      </c>
      <c r="Y283" s="389">
        <f ca="1">'Solic. Contrato'!AC280</f>
        <v>0</v>
      </c>
      <c r="Z283" s="389">
        <f ca="1">'Solic. Contrato'!AD280</f>
        <v>0</v>
      </c>
      <c r="AA283" s="389">
        <f ca="1">'Solic. Contrato'!AE280</f>
        <v>0</v>
      </c>
      <c r="AB283" s="389">
        <f ca="1">'Solic. Contrato'!AF280</f>
        <v>0</v>
      </c>
      <c r="AC283" s="389">
        <f ca="1">'Solic. Contrato'!AG280</f>
        <v>0</v>
      </c>
      <c r="AD283" s="389">
        <f ca="1">'Solic. Contrato'!AH280</f>
        <v>0</v>
      </c>
      <c r="AE283" s="389">
        <f ca="1">'Solic. Contrato'!AI280</f>
        <v>0</v>
      </c>
      <c r="AF283" s="389">
        <f ca="1">'Solic. Contrato'!AJ280</f>
        <v>0</v>
      </c>
      <c r="AG283" s="389">
        <f ca="1">'Solic. Contrato'!AK280</f>
        <v>0</v>
      </c>
      <c r="AH283" s="317"/>
      <c r="AI283" s="318"/>
      <c r="AJ283" s="318"/>
      <c r="AK283" s="318"/>
      <c r="AL283" s="318"/>
      <c r="AM283"/>
      <c r="AN283"/>
      <c r="AO283"/>
      <c r="AP283"/>
      <c r="AQ283"/>
      <c r="AR283"/>
    </row>
    <row r="284" spans="1:44" ht="13.15" customHeight="1">
      <c r="A284" s="317"/>
      <c r="B284" s="380"/>
      <c r="C284" s="317"/>
      <c r="D284" s="889" t="str">
        <f ca="1">'Solic. Contrato'!G281</f>
        <v/>
      </c>
      <c r="E284" s="892" t="str">
        <f ca="1">'Solic. Contrato'!H281</f>
        <v/>
      </c>
      <c r="F284" s="927"/>
      <c r="G284" s="893"/>
      <c r="H284" s="381">
        <f>'Solic. Contrato'!J281</f>
        <v>0</v>
      </c>
      <c r="I284" s="904" t="str">
        <f ca="1">'Solic. Contrato'!M281</f>
        <v/>
      </c>
      <c r="J284" s="933">
        <f ca="1">'Solic. Contrato'!N281</f>
        <v>0</v>
      </c>
      <c r="K284" s="930">
        <f ca="1">'Solic. Contrato'!O281</f>
        <v>0</v>
      </c>
      <c r="L284" s="913">
        <f t="shared" ref="L284" ca="1" si="103">J284*K284</f>
        <v>0</v>
      </c>
      <c r="M284" s="262" t="s">
        <v>89</v>
      </c>
      <c r="N284" s="382" t="str">
        <f ca="1">'Solic. Contrato'!R281</f>
        <v/>
      </c>
      <c r="O284" s="383" t="str">
        <f ca="1">'Solic. Contrato'!S281</f>
        <v/>
      </c>
      <c r="P284" s="383" t="str">
        <f ca="1">'Solic. Contrato'!T281</f>
        <v/>
      </c>
      <c r="Q284" s="384" t="str">
        <f ca="1">'Solic. Contrato'!U281</f>
        <v/>
      </c>
      <c r="R284" s="383" t="str">
        <f ca="1">'Solic. Contrato'!V281</f>
        <v/>
      </c>
      <c r="S284" s="383" t="str">
        <f ca="1">'Solic. Contrato'!W281</f>
        <v/>
      </c>
      <c r="T284" s="383" t="str">
        <f ca="1">'Solic. Contrato'!X281</f>
        <v/>
      </c>
      <c r="U284" s="383" t="str">
        <f ca="1">'Solic. Contrato'!Y281</f>
        <v/>
      </c>
      <c r="V284" s="383" t="str">
        <f ca="1">'Solic. Contrato'!Z281</f>
        <v/>
      </c>
      <c r="W284" s="383" t="str">
        <f ca="1">'Solic. Contrato'!AA281</f>
        <v/>
      </c>
      <c r="X284" s="383" t="str">
        <f ca="1">'Solic. Contrato'!AB281</f>
        <v/>
      </c>
      <c r="Y284" s="383" t="str">
        <f ca="1">'Solic. Contrato'!AC281</f>
        <v/>
      </c>
      <c r="Z284" s="383" t="str">
        <f ca="1">'Solic. Contrato'!AD281</f>
        <v/>
      </c>
      <c r="AA284" s="383" t="str">
        <f ca="1">'Solic. Contrato'!AE281</f>
        <v/>
      </c>
      <c r="AB284" s="383" t="str">
        <f ca="1">'Solic. Contrato'!AF281</f>
        <v/>
      </c>
      <c r="AC284" s="383" t="str">
        <f ca="1">'Solic. Contrato'!AG281</f>
        <v/>
      </c>
      <c r="AD284" s="383" t="str">
        <f ca="1">'Solic. Contrato'!AH281</f>
        <v/>
      </c>
      <c r="AE284" s="383" t="str">
        <f ca="1">'Solic. Contrato'!AI281</f>
        <v/>
      </c>
      <c r="AF284" s="383" t="str">
        <f ca="1">'Solic. Contrato'!AJ281</f>
        <v/>
      </c>
      <c r="AG284" s="383" t="str">
        <f ca="1">'Solic. Contrato'!AK281</f>
        <v/>
      </c>
      <c r="AH284" s="317"/>
      <c r="AI284" s="318"/>
      <c r="AJ284" s="318"/>
      <c r="AK284" s="318"/>
      <c r="AL284" s="318"/>
      <c r="AM284"/>
      <c r="AN284"/>
      <c r="AO284"/>
      <c r="AP284"/>
      <c r="AQ284"/>
      <c r="AR284"/>
    </row>
    <row r="285" spans="1:44" ht="13.15" customHeight="1">
      <c r="A285" s="317"/>
      <c r="B285" s="380">
        <f ca="1">'Solic. Contrato'!B282</f>
        <v>0</v>
      </c>
      <c r="C285" s="317"/>
      <c r="D285" s="890"/>
      <c r="E285" s="894"/>
      <c r="F285" s="928"/>
      <c r="G285" s="895"/>
      <c r="H285" s="385"/>
      <c r="I285" s="905"/>
      <c r="J285" s="934"/>
      <c r="K285" s="931"/>
      <c r="L285" s="914"/>
      <c r="M285" s="265" t="s">
        <v>90</v>
      </c>
      <c r="N285" s="386" t="str">
        <f ca="1">'Solic. Contrato'!R282</f>
        <v/>
      </c>
      <c r="O285" s="386" t="str">
        <f ca="1">'Solic. Contrato'!S282</f>
        <v/>
      </c>
      <c r="P285" s="386" t="str">
        <f ca="1">'Solic. Contrato'!T282</f>
        <v/>
      </c>
      <c r="Q285" s="387" t="str">
        <f ca="1">'Solic. Contrato'!U282</f>
        <v/>
      </c>
      <c r="R285" s="386" t="str">
        <f ca="1">'Solic. Contrato'!V282</f>
        <v/>
      </c>
      <c r="S285" s="386" t="str">
        <f ca="1">'Solic. Contrato'!W282</f>
        <v/>
      </c>
      <c r="T285" s="386" t="str">
        <f ca="1">'Solic. Contrato'!X282</f>
        <v/>
      </c>
      <c r="U285" s="386" t="str">
        <f ca="1">'Solic. Contrato'!Y282</f>
        <v/>
      </c>
      <c r="V285" s="386" t="str">
        <f ca="1">'Solic. Contrato'!Z282</f>
        <v/>
      </c>
      <c r="W285" s="386" t="str">
        <f ca="1">'Solic. Contrato'!AA282</f>
        <v/>
      </c>
      <c r="X285" s="386" t="str">
        <f ca="1">'Solic. Contrato'!AB282</f>
        <v/>
      </c>
      <c r="Y285" s="386" t="str">
        <f ca="1">'Solic. Contrato'!AC282</f>
        <v/>
      </c>
      <c r="Z285" s="386" t="str">
        <f ca="1">'Solic. Contrato'!AD282</f>
        <v/>
      </c>
      <c r="AA285" s="386" t="str">
        <f ca="1">'Solic. Contrato'!AE282</f>
        <v/>
      </c>
      <c r="AB285" s="386" t="str">
        <f ca="1">'Solic. Contrato'!AF282</f>
        <v/>
      </c>
      <c r="AC285" s="386" t="str">
        <f ca="1">'Solic. Contrato'!AG282</f>
        <v/>
      </c>
      <c r="AD285" s="386" t="str">
        <f ca="1">'Solic. Contrato'!AH282</f>
        <v/>
      </c>
      <c r="AE285" s="386" t="str">
        <f ca="1">'Solic. Contrato'!AI282</f>
        <v/>
      </c>
      <c r="AF285" s="386" t="str">
        <f ca="1">'Solic. Contrato'!AJ282</f>
        <v/>
      </c>
      <c r="AG285" s="386" t="str">
        <f ca="1">'Solic. Contrato'!AK282</f>
        <v/>
      </c>
      <c r="AH285" s="317"/>
      <c r="AI285" s="318"/>
      <c r="AJ285" s="318"/>
      <c r="AK285" s="318"/>
      <c r="AL285" s="318"/>
      <c r="AM285"/>
      <c r="AN285"/>
      <c r="AO285"/>
      <c r="AP285"/>
      <c r="AQ285"/>
      <c r="AR285"/>
    </row>
    <row r="286" spans="1:44" ht="13.15" customHeight="1">
      <c r="A286" s="317"/>
      <c r="B286" s="380" t="str">
        <f ca="1">'Solic. Contrato'!B283</f>
        <v/>
      </c>
      <c r="C286" s="317" t="str">
        <f ca="1">'Solic. Contrato'!C283</f>
        <v/>
      </c>
      <c r="D286" s="891"/>
      <c r="E286" s="896"/>
      <c r="F286" s="929"/>
      <c r="G286" s="897"/>
      <c r="H286" s="388"/>
      <c r="I286" s="906"/>
      <c r="J286" s="935"/>
      <c r="K286" s="932"/>
      <c r="L286" s="915"/>
      <c r="M286" s="267" t="s">
        <v>91</v>
      </c>
      <c r="N286" s="389">
        <f ca="1">'Solic. Contrato'!R283</f>
        <v>0</v>
      </c>
      <c r="O286" s="389">
        <f ca="1">'Solic. Contrato'!S283</f>
        <v>0</v>
      </c>
      <c r="P286" s="389">
        <f ca="1">'Solic. Contrato'!T283</f>
        <v>0</v>
      </c>
      <c r="Q286" s="390">
        <f ca="1">'Solic. Contrato'!U283</f>
        <v>0</v>
      </c>
      <c r="R286" s="389">
        <f ca="1">'Solic. Contrato'!V283</f>
        <v>0</v>
      </c>
      <c r="S286" s="389">
        <f ca="1">'Solic. Contrato'!W283</f>
        <v>0</v>
      </c>
      <c r="T286" s="389">
        <f ca="1">'Solic. Contrato'!X283</f>
        <v>0</v>
      </c>
      <c r="U286" s="389">
        <f ca="1">'Solic. Contrato'!Y283</f>
        <v>0</v>
      </c>
      <c r="V286" s="389">
        <f ca="1">'Solic. Contrato'!Z283</f>
        <v>0</v>
      </c>
      <c r="W286" s="389">
        <f ca="1">'Solic. Contrato'!AA283</f>
        <v>0</v>
      </c>
      <c r="X286" s="389">
        <f ca="1">'Solic. Contrato'!AB283</f>
        <v>0</v>
      </c>
      <c r="Y286" s="389">
        <f ca="1">'Solic. Contrato'!AC283</f>
        <v>0</v>
      </c>
      <c r="Z286" s="389">
        <f ca="1">'Solic. Contrato'!AD283</f>
        <v>0</v>
      </c>
      <c r="AA286" s="389">
        <f ca="1">'Solic. Contrato'!AE283</f>
        <v>0</v>
      </c>
      <c r="AB286" s="389">
        <f ca="1">'Solic. Contrato'!AF283</f>
        <v>0</v>
      </c>
      <c r="AC286" s="389">
        <f ca="1">'Solic. Contrato'!AG283</f>
        <v>0</v>
      </c>
      <c r="AD286" s="389">
        <f ca="1">'Solic. Contrato'!AH283</f>
        <v>0</v>
      </c>
      <c r="AE286" s="389">
        <f ca="1">'Solic. Contrato'!AI283</f>
        <v>0</v>
      </c>
      <c r="AF286" s="389">
        <f ca="1">'Solic. Contrato'!AJ283</f>
        <v>0</v>
      </c>
      <c r="AG286" s="389">
        <f ca="1">'Solic. Contrato'!AK283</f>
        <v>0</v>
      </c>
      <c r="AH286" s="317"/>
      <c r="AI286" s="318"/>
      <c r="AJ286" s="318"/>
      <c r="AK286" s="318"/>
      <c r="AL286" s="318"/>
      <c r="AM286"/>
      <c r="AN286"/>
      <c r="AO286"/>
      <c r="AP286"/>
      <c r="AQ286"/>
      <c r="AR286"/>
    </row>
    <row r="287" spans="1:44" ht="13.15" customHeight="1">
      <c r="A287" s="317"/>
      <c r="B287" s="380"/>
      <c r="C287" s="317"/>
      <c r="D287" s="889" t="str">
        <f ca="1">'Solic. Contrato'!G284</f>
        <v/>
      </c>
      <c r="E287" s="892" t="str">
        <f ca="1">'Solic. Contrato'!H284</f>
        <v/>
      </c>
      <c r="F287" s="927"/>
      <c r="G287" s="893"/>
      <c r="H287" s="381">
        <f>'Solic. Contrato'!J284</f>
        <v>0</v>
      </c>
      <c r="I287" s="904" t="str">
        <f ca="1">'Solic. Contrato'!M284</f>
        <v/>
      </c>
      <c r="J287" s="933">
        <f ca="1">'Solic. Contrato'!N284</f>
        <v>0</v>
      </c>
      <c r="K287" s="930">
        <f ca="1">'Solic. Contrato'!O284</f>
        <v>0</v>
      </c>
      <c r="L287" s="913">
        <f t="shared" ref="L287" ca="1" si="104">J287*K287</f>
        <v>0</v>
      </c>
      <c r="M287" s="262" t="s">
        <v>89</v>
      </c>
      <c r="N287" s="382" t="str">
        <f ca="1">'Solic. Contrato'!R284</f>
        <v/>
      </c>
      <c r="O287" s="383" t="str">
        <f ca="1">'Solic. Contrato'!S284</f>
        <v/>
      </c>
      <c r="P287" s="383" t="str">
        <f ca="1">'Solic. Contrato'!T284</f>
        <v/>
      </c>
      <c r="Q287" s="384" t="str">
        <f ca="1">'Solic. Contrato'!U284</f>
        <v/>
      </c>
      <c r="R287" s="383" t="str">
        <f ca="1">'Solic. Contrato'!V284</f>
        <v/>
      </c>
      <c r="S287" s="383" t="str">
        <f ca="1">'Solic. Contrato'!W284</f>
        <v/>
      </c>
      <c r="T287" s="383" t="str">
        <f ca="1">'Solic. Contrato'!X284</f>
        <v/>
      </c>
      <c r="U287" s="383" t="str">
        <f ca="1">'Solic. Contrato'!Y284</f>
        <v/>
      </c>
      <c r="V287" s="383" t="str">
        <f ca="1">'Solic. Contrato'!Z284</f>
        <v/>
      </c>
      <c r="W287" s="383" t="str">
        <f ca="1">'Solic. Contrato'!AA284</f>
        <v/>
      </c>
      <c r="X287" s="383" t="str">
        <f ca="1">'Solic. Contrato'!AB284</f>
        <v/>
      </c>
      <c r="Y287" s="383" t="str">
        <f ca="1">'Solic. Contrato'!AC284</f>
        <v/>
      </c>
      <c r="Z287" s="383" t="str">
        <f ca="1">'Solic. Contrato'!AD284</f>
        <v/>
      </c>
      <c r="AA287" s="383" t="str">
        <f ca="1">'Solic. Contrato'!AE284</f>
        <v/>
      </c>
      <c r="AB287" s="383" t="str">
        <f ca="1">'Solic. Contrato'!AF284</f>
        <v/>
      </c>
      <c r="AC287" s="383" t="str">
        <f ca="1">'Solic. Contrato'!AG284</f>
        <v/>
      </c>
      <c r="AD287" s="383" t="str">
        <f ca="1">'Solic. Contrato'!AH284</f>
        <v/>
      </c>
      <c r="AE287" s="383" t="str">
        <f ca="1">'Solic. Contrato'!AI284</f>
        <v/>
      </c>
      <c r="AF287" s="383" t="str">
        <f ca="1">'Solic. Contrato'!AJ284</f>
        <v/>
      </c>
      <c r="AG287" s="383" t="str">
        <f ca="1">'Solic. Contrato'!AK284</f>
        <v/>
      </c>
      <c r="AH287" s="317"/>
      <c r="AI287" s="318"/>
      <c r="AJ287" s="318"/>
      <c r="AK287" s="318"/>
      <c r="AL287" s="318"/>
      <c r="AM287"/>
      <c r="AN287"/>
      <c r="AO287"/>
      <c r="AP287"/>
      <c r="AQ287"/>
      <c r="AR287"/>
    </row>
    <row r="288" spans="1:44" ht="13.15" customHeight="1">
      <c r="A288" s="317"/>
      <c r="B288" s="380">
        <f ca="1">'Solic. Contrato'!B285</f>
        <v>0</v>
      </c>
      <c r="C288" s="317"/>
      <c r="D288" s="890"/>
      <c r="E288" s="894"/>
      <c r="F288" s="928"/>
      <c r="G288" s="895"/>
      <c r="H288" s="385"/>
      <c r="I288" s="905"/>
      <c r="J288" s="934"/>
      <c r="K288" s="931"/>
      <c r="L288" s="914"/>
      <c r="M288" s="265" t="s">
        <v>90</v>
      </c>
      <c r="N288" s="386" t="str">
        <f ca="1">'Solic. Contrato'!R285</f>
        <v/>
      </c>
      <c r="O288" s="386" t="str">
        <f ca="1">'Solic. Contrato'!S285</f>
        <v/>
      </c>
      <c r="P288" s="386" t="str">
        <f ca="1">'Solic. Contrato'!T285</f>
        <v/>
      </c>
      <c r="Q288" s="387" t="str">
        <f ca="1">'Solic. Contrato'!U285</f>
        <v/>
      </c>
      <c r="R288" s="386" t="str">
        <f ca="1">'Solic. Contrato'!V285</f>
        <v/>
      </c>
      <c r="S288" s="386" t="str">
        <f ca="1">'Solic. Contrato'!W285</f>
        <v/>
      </c>
      <c r="T288" s="386" t="str">
        <f ca="1">'Solic. Contrato'!X285</f>
        <v/>
      </c>
      <c r="U288" s="386" t="str">
        <f ca="1">'Solic. Contrato'!Y285</f>
        <v/>
      </c>
      <c r="V288" s="386" t="str">
        <f ca="1">'Solic. Contrato'!Z285</f>
        <v/>
      </c>
      <c r="W288" s="386" t="str">
        <f ca="1">'Solic. Contrato'!AA285</f>
        <v/>
      </c>
      <c r="X288" s="386" t="str">
        <f ca="1">'Solic. Contrato'!AB285</f>
        <v/>
      </c>
      <c r="Y288" s="386" t="str">
        <f ca="1">'Solic. Contrato'!AC285</f>
        <v/>
      </c>
      <c r="Z288" s="386" t="str">
        <f ca="1">'Solic. Contrato'!AD285</f>
        <v/>
      </c>
      <c r="AA288" s="386" t="str">
        <f ca="1">'Solic. Contrato'!AE285</f>
        <v/>
      </c>
      <c r="AB288" s="386" t="str">
        <f ca="1">'Solic. Contrato'!AF285</f>
        <v/>
      </c>
      <c r="AC288" s="386" t="str">
        <f ca="1">'Solic. Contrato'!AG285</f>
        <v/>
      </c>
      <c r="AD288" s="386" t="str">
        <f ca="1">'Solic. Contrato'!AH285</f>
        <v/>
      </c>
      <c r="AE288" s="386" t="str">
        <f ca="1">'Solic. Contrato'!AI285</f>
        <v/>
      </c>
      <c r="AF288" s="386" t="str">
        <f ca="1">'Solic. Contrato'!AJ285</f>
        <v/>
      </c>
      <c r="AG288" s="386" t="str">
        <f ca="1">'Solic. Contrato'!AK285</f>
        <v/>
      </c>
      <c r="AH288" s="317"/>
      <c r="AI288" s="318"/>
      <c r="AJ288" s="318"/>
      <c r="AK288" s="318"/>
      <c r="AL288" s="318"/>
      <c r="AM288"/>
      <c r="AN288"/>
      <c r="AO288"/>
      <c r="AP288"/>
      <c r="AQ288"/>
      <c r="AR288"/>
    </row>
    <row r="289" spans="1:44" ht="13.15" customHeight="1">
      <c r="A289" s="317"/>
      <c r="B289" s="380" t="str">
        <f ca="1">'Solic. Contrato'!B286</f>
        <v/>
      </c>
      <c r="C289" s="317" t="str">
        <f ca="1">'Solic. Contrato'!C286</f>
        <v/>
      </c>
      <c r="D289" s="891"/>
      <c r="E289" s="896"/>
      <c r="F289" s="929"/>
      <c r="G289" s="897"/>
      <c r="H289" s="388"/>
      <c r="I289" s="906"/>
      <c r="J289" s="935"/>
      <c r="K289" s="932"/>
      <c r="L289" s="915"/>
      <c r="M289" s="267" t="s">
        <v>91</v>
      </c>
      <c r="N289" s="389">
        <f ca="1">'Solic. Contrato'!R286</f>
        <v>0</v>
      </c>
      <c r="O289" s="389">
        <f ca="1">'Solic. Contrato'!S286</f>
        <v>0</v>
      </c>
      <c r="P289" s="389">
        <f ca="1">'Solic. Contrato'!T286</f>
        <v>0</v>
      </c>
      <c r="Q289" s="390">
        <f ca="1">'Solic. Contrato'!U286</f>
        <v>0</v>
      </c>
      <c r="R289" s="389">
        <f ca="1">'Solic. Contrato'!V286</f>
        <v>0</v>
      </c>
      <c r="S289" s="389">
        <f ca="1">'Solic. Contrato'!W286</f>
        <v>0</v>
      </c>
      <c r="T289" s="389">
        <f ca="1">'Solic. Contrato'!X286</f>
        <v>0</v>
      </c>
      <c r="U289" s="389">
        <f ca="1">'Solic. Contrato'!Y286</f>
        <v>0</v>
      </c>
      <c r="V289" s="389">
        <f ca="1">'Solic. Contrato'!Z286</f>
        <v>0</v>
      </c>
      <c r="W289" s="389">
        <f ca="1">'Solic. Contrato'!AA286</f>
        <v>0</v>
      </c>
      <c r="X289" s="389">
        <f ca="1">'Solic. Contrato'!AB286</f>
        <v>0</v>
      </c>
      <c r="Y289" s="389">
        <f ca="1">'Solic. Contrato'!AC286</f>
        <v>0</v>
      </c>
      <c r="Z289" s="389">
        <f ca="1">'Solic. Contrato'!AD286</f>
        <v>0</v>
      </c>
      <c r="AA289" s="389">
        <f ca="1">'Solic. Contrato'!AE286</f>
        <v>0</v>
      </c>
      <c r="AB289" s="389">
        <f ca="1">'Solic. Contrato'!AF286</f>
        <v>0</v>
      </c>
      <c r="AC289" s="389">
        <f ca="1">'Solic. Contrato'!AG286</f>
        <v>0</v>
      </c>
      <c r="AD289" s="389">
        <f ca="1">'Solic. Contrato'!AH286</f>
        <v>0</v>
      </c>
      <c r="AE289" s="389">
        <f ca="1">'Solic. Contrato'!AI286</f>
        <v>0</v>
      </c>
      <c r="AF289" s="389">
        <f ca="1">'Solic. Contrato'!AJ286</f>
        <v>0</v>
      </c>
      <c r="AG289" s="389">
        <f ca="1">'Solic. Contrato'!AK286</f>
        <v>0</v>
      </c>
      <c r="AH289" s="317"/>
      <c r="AI289" s="318"/>
      <c r="AJ289" s="318"/>
      <c r="AK289" s="318"/>
      <c r="AL289" s="318"/>
      <c r="AM289"/>
      <c r="AN289"/>
      <c r="AO289"/>
      <c r="AP289"/>
      <c r="AQ289"/>
      <c r="AR289"/>
    </row>
    <row r="290" spans="1:44" ht="13.15" customHeight="1">
      <c r="A290" s="317"/>
      <c r="B290" s="380"/>
      <c r="C290" s="317"/>
      <c r="D290" s="889" t="str">
        <f ca="1">'Solic. Contrato'!G287</f>
        <v/>
      </c>
      <c r="E290" s="892" t="str">
        <f ca="1">'Solic. Contrato'!H287</f>
        <v/>
      </c>
      <c r="F290" s="927"/>
      <c r="G290" s="893"/>
      <c r="H290" s="381">
        <f>'Solic. Contrato'!J287</f>
        <v>0</v>
      </c>
      <c r="I290" s="904" t="str">
        <f ca="1">'Solic. Contrato'!M287</f>
        <v/>
      </c>
      <c r="J290" s="933">
        <f ca="1">'Solic. Contrato'!N287</f>
        <v>0</v>
      </c>
      <c r="K290" s="930">
        <f ca="1">'Solic. Contrato'!O287</f>
        <v>0</v>
      </c>
      <c r="L290" s="913">
        <f t="shared" ref="L290" ca="1" si="105">J290*K290</f>
        <v>0</v>
      </c>
      <c r="M290" s="262" t="s">
        <v>89</v>
      </c>
      <c r="N290" s="382" t="str">
        <f ca="1">'Solic. Contrato'!R287</f>
        <v/>
      </c>
      <c r="O290" s="383" t="str">
        <f ca="1">'Solic. Contrato'!S287</f>
        <v/>
      </c>
      <c r="P290" s="383" t="str">
        <f ca="1">'Solic. Contrato'!T287</f>
        <v/>
      </c>
      <c r="Q290" s="384" t="str">
        <f ca="1">'Solic. Contrato'!U287</f>
        <v/>
      </c>
      <c r="R290" s="383" t="str">
        <f ca="1">'Solic. Contrato'!V287</f>
        <v/>
      </c>
      <c r="S290" s="383" t="str">
        <f ca="1">'Solic. Contrato'!W287</f>
        <v/>
      </c>
      <c r="T290" s="383" t="str">
        <f ca="1">'Solic. Contrato'!X287</f>
        <v/>
      </c>
      <c r="U290" s="383" t="str">
        <f ca="1">'Solic. Contrato'!Y287</f>
        <v/>
      </c>
      <c r="V290" s="383" t="str">
        <f ca="1">'Solic. Contrato'!Z287</f>
        <v/>
      </c>
      <c r="W290" s="383" t="str">
        <f ca="1">'Solic. Contrato'!AA287</f>
        <v/>
      </c>
      <c r="X290" s="383" t="str">
        <f ca="1">'Solic. Contrato'!AB287</f>
        <v/>
      </c>
      <c r="Y290" s="383" t="str">
        <f ca="1">'Solic. Contrato'!AC287</f>
        <v/>
      </c>
      <c r="Z290" s="383" t="str">
        <f ca="1">'Solic. Contrato'!AD287</f>
        <v/>
      </c>
      <c r="AA290" s="383" t="str">
        <f ca="1">'Solic. Contrato'!AE287</f>
        <v/>
      </c>
      <c r="AB290" s="383" t="str">
        <f ca="1">'Solic. Contrato'!AF287</f>
        <v/>
      </c>
      <c r="AC290" s="383" t="str">
        <f ca="1">'Solic. Contrato'!AG287</f>
        <v/>
      </c>
      <c r="AD290" s="383" t="str">
        <f ca="1">'Solic. Contrato'!AH287</f>
        <v/>
      </c>
      <c r="AE290" s="383" t="str">
        <f ca="1">'Solic. Contrato'!AI287</f>
        <v/>
      </c>
      <c r="AF290" s="383" t="str">
        <f ca="1">'Solic. Contrato'!AJ287</f>
        <v/>
      </c>
      <c r="AG290" s="383" t="str">
        <f ca="1">'Solic. Contrato'!AK287</f>
        <v/>
      </c>
      <c r="AH290" s="317"/>
      <c r="AI290" s="318"/>
      <c r="AJ290" s="318"/>
      <c r="AK290" s="318"/>
      <c r="AL290" s="318"/>
      <c r="AM290"/>
      <c r="AN290"/>
      <c r="AO290"/>
      <c r="AP290"/>
      <c r="AQ290"/>
      <c r="AR290"/>
    </row>
    <row r="291" spans="1:44" ht="13.15" customHeight="1">
      <c r="A291" s="317"/>
      <c r="B291" s="380">
        <f ca="1">'Solic. Contrato'!B288</f>
        <v>0</v>
      </c>
      <c r="C291" s="317"/>
      <c r="D291" s="890"/>
      <c r="E291" s="894"/>
      <c r="F291" s="928"/>
      <c r="G291" s="895"/>
      <c r="H291" s="385"/>
      <c r="I291" s="905"/>
      <c r="J291" s="934"/>
      <c r="K291" s="931"/>
      <c r="L291" s="914"/>
      <c r="M291" s="265" t="s">
        <v>90</v>
      </c>
      <c r="N291" s="386" t="str">
        <f ca="1">'Solic. Contrato'!R288</f>
        <v/>
      </c>
      <c r="O291" s="386" t="str">
        <f ca="1">'Solic. Contrato'!S288</f>
        <v/>
      </c>
      <c r="P291" s="386" t="str">
        <f ca="1">'Solic. Contrato'!T288</f>
        <v/>
      </c>
      <c r="Q291" s="387" t="str">
        <f ca="1">'Solic. Contrato'!U288</f>
        <v/>
      </c>
      <c r="R291" s="386" t="str">
        <f ca="1">'Solic. Contrato'!V288</f>
        <v/>
      </c>
      <c r="S291" s="386" t="str">
        <f ca="1">'Solic. Contrato'!W288</f>
        <v/>
      </c>
      <c r="T291" s="386" t="str">
        <f ca="1">'Solic. Contrato'!X288</f>
        <v/>
      </c>
      <c r="U291" s="386" t="str">
        <f ca="1">'Solic. Contrato'!Y288</f>
        <v/>
      </c>
      <c r="V291" s="386" t="str">
        <f ca="1">'Solic. Contrato'!Z288</f>
        <v/>
      </c>
      <c r="W291" s="386" t="str">
        <f ca="1">'Solic. Contrato'!AA288</f>
        <v/>
      </c>
      <c r="X291" s="386" t="str">
        <f ca="1">'Solic. Contrato'!AB288</f>
        <v/>
      </c>
      <c r="Y291" s="386" t="str">
        <f ca="1">'Solic. Contrato'!AC288</f>
        <v/>
      </c>
      <c r="Z291" s="386" t="str">
        <f ca="1">'Solic. Contrato'!AD288</f>
        <v/>
      </c>
      <c r="AA291" s="386" t="str">
        <f ca="1">'Solic. Contrato'!AE288</f>
        <v/>
      </c>
      <c r="AB291" s="386" t="str">
        <f ca="1">'Solic. Contrato'!AF288</f>
        <v/>
      </c>
      <c r="AC291" s="386" t="str">
        <f ca="1">'Solic. Contrato'!AG288</f>
        <v/>
      </c>
      <c r="AD291" s="386" t="str">
        <f ca="1">'Solic. Contrato'!AH288</f>
        <v/>
      </c>
      <c r="AE291" s="386" t="str">
        <f ca="1">'Solic. Contrato'!AI288</f>
        <v/>
      </c>
      <c r="AF291" s="386" t="str">
        <f ca="1">'Solic. Contrato'!AJ288</f>
        <v/>
      </c>
      <c r="AG291" s="386" t="str">
        <f ca="1">'Solic. Contrato'!AK288</f>
        <v/>
      </c>
      <c r="AH291" s="317"/>
      <c r="AI291" s="318"/>
      <c r="AJ291" s="318"/>
      <c r="AK291" s="318"/>
      <c r="AL291" s="318"/>
      <c r="AM291"/>
      <c r="AN291"/>
      <c r="AO291"/>
      <c r="AP291"/>
      <c r="AQ291"/>
      <c r="AR291"/>
    </row>
    <row r="292" spans="1:44" ht="13.15" customHeight="1">
      <c r="A292" s="317"/>
      <c r="B292" s="380" t="str">
        <f ca="1">'Solic. Contrato'!B289</f>
        <v/>
      </c>
      <c r="C292" s="317" t="str">
        <f ca="1">'Solic. Contrato'!C289</f>
        <v/>
      </c>
      <c r="D292" s="891"/>
      <c r="E292" s="896"/>
      <c r="F292" s="929"/>
      <c r="G292" s="897"/>
      <c r="H292" s="388"/>
      <c r="I292" s="906"/>
      <c r="J292" s="935"/>
      <c r="K292" s="932"/>
      <c r="L292" s="915"/>
      <c r="M292" s="267" t="s">
        <v>91</v>
      </c>
      <c r="N292" s="389">
        <f ca="1">'Solic. Contrato'!R289</f>
        <v>0</v>
      </c>
      <c r="O292" s="389">
        <f ca="1">'Solic. Contrato'!S289</f>
        <v>0</v>
      </c>
      <c r="P292" s="389">
        <f ca="1">'Solic. Contrato'!T289</f>
        <v>0</v>
      </c>
      <c r="Q292" s="390">
        <f ca="1">'Solic. Contrato'!U289</f>
        <v>0</v>
      </c>
      <c r="R292" s="389">
        <f ca="1">'Solic. Contrato'!V289</f>
        <v>0</v>
      </c>
      <c r="S292" s="389">
        <f ca="1">'Solic. Contrato'!W289</f>
        <v>0</v>
      </c>
      <c r="T292" s="389">
        <f ca="1">'Solic. Contrato'!X289</f>
        <v>0</v>
      </c>
      <c r="U292" s="389">
        <f ca="1">'Solic. Contrato'!Y289</f>
        <v>0</v>
      </c>
      <c r="V292" s="389">
        <f ca="1">'Solic. Contrato'!Z289</f>
        <v>0</v>
      </c>
      <c r="W292" s="389">
        <f ca="1">'Solic. Contrato'!AA289</f>
        <v>0</v>
      </c>
      <c r="X292" s="389">
        <f ca="1">'Solic. Contrato'!AB289</f>
        <v>0</v>
      </c>
      <c r="Y292" s="389">
        <f ca="1">'Solic. Contrato'!AC289</f>
        <v>0</v>
      </c>
      <c r="Z292" s="389">
        <f ca="1">'Solic. Contrato'!AD289</f>
        <v>0</v>
      </c>
      <c r="AA292" s="389">
        <f ca="1">'Solic. Contrato'!AE289</f>
        <v>0</v>
      </c>
      <c r="AB292" s="389">
        <f ca="1">'Solic. Contrato'!AF289</f>
        <v>0</v>
      </c>
      <c r="AC292" s="389">
        <f ca="1">'Solic. Contrato'!AG289</f>
        <v>0</v>
      </c>
      <c r="AD292" s="389">
        <f ca="1">'Solic. Contrato'!AH289</f>
        <v>0</v>
      </c>
      <c r="AE292" s="389">
        <f ca="1">'Solic. Contrato'!AI289</f>
        <v>0</v>
      </c>
      <c r="AF292" s="389">
        <f ca="1">'Solic. Contrato'!AJ289</f>
        <v>0</v>
      </c>
      <c r="AG292" s="389">
        <f ca="1">'Solic. Contrato'!AK289</f>
        <v>0</v>
      </c>
      <c r="AH292" s="317"/>
      <c r="AI292" s="318"/>
      <c r="AJ292" s="318"/>
      <c r="AK292" s="318"/>
      <c r="AL292" s="318"/>
      <c r="AM292"/>
      <c r="AN292"/>
      <c r="AO292"/>
      <c r="AP292"/>
      <c r="AQ292"/>
      <c r="AR292"/>
    </row>
    <row r="293" spans="1:44" ht="13.15" customHeight="1">
      <c r="A293" s="317"/>
      <c r="B293" s="380"/>
      <c r="C293" s="317"/>
      <c r="D293" s="889" t="str">
        <f ca="1">'Solic. Contrato'!G290</f>
        <v/>
      </c>
      <c r="E293" s="892" t="str">
        <f ca="1">'Solic. Contrato'!H290</f>
        <v/>
      </c>
      <c r="F293" s="927"/>
      <c r="G293" s="893"/>
      <c r="H293" s="381">
        <f>'Solic. Contrato'!J290</f>
        <v>0</v>
      </c>
      <c r="I293" s="904" t="str">
        <f ca="1">'Solic. Contrato'!M290</f>
        <v/>
      </c>
      <c r="J293" s="933">
        <f ca="1">'Solic. Contrato'!N290</f>
        <v>0</v>
      </c>
      <c r="K293" s="930">
        <f ca="1">'Solic. Contrato'!O290</f>
        <v>0</v>
      </c>
      <c r="L293" s="913">
        <f t="shared" ref="L293" ca="1" si="106">J293*K293</f>
        <v>0</v>
      </c>
      <c r="M293" s="262" t="s">
        <v>89</v>
      </c>
      <c r="N293" s="382" t="str">
        <f ca="1">'Solic. Contrato'!R290</f>
        <v/>
      </c>
      <c r="O293" s="383" t="str">
        <f ca="1">'Solic. Contrato'!S290</f>
        <v/>
      </c>
      <c r="P293" s="383" t="str">
        <f ca="1">'Solic. Contrato'!T290</f>
        <v/>
      </c>
      <c r="Q293" s="384" t="str">
        <f ca="1">'Solic. Contrato'!U290</f>
        <v/>
      </c>
      <c r="R293" s="383" t="str">
        <f ca="1">'Solic. Contrato'!V290</f>
        <v/>
      </c>
      <c r="S293" s="383" t="str">
        <f ca="1">'Solic. Contrato'!W290</f>
        <v/>
      </c>
      <c r="T293" s="383" t="str">
        <f ca="1">'Solic. Contrato'!X290</f>
        <v/>
      </c>
      <c r="U293" s="383" t="str">
        <f ca="1">'Solic. Contrato'!Y290</f>
        <v/>
      </c>
      <c r="V293" s="383" t="str">
        <f ca="1">'Solic. Contrato'!Z290</f>
        <v/>
      </c>
      <c r="W293" s="383" t="str">
        <f ca="1">'Solic. Contrato'!AA290</f>
        <v/>
      </c>
      <c r="X293" s="383" t="str">
        <f ca="1">'Solic. Contrato'!AB290</f>
        <v/>
      </c>
      <c r="Y293" s="383" t="str">
        <f ca="1">'Solic. Contrato'!AC290</f>
        <v/>
      </c>
      <c r="Z293" s="383" t="str">
        <f ca="1">'Solic. Contrato'!AD290</f>
        <v/>
      </c>
      <c r="AA293" s="383" t="str">
        <f ca="1">'Solic. Contrato'!AE290</f>
        <v/>
      </c>
      <c r="AB293" s="383" t="str">
        <f ca="1">'Solic. Contrato'!AF290</f>
        <v/>
      </c>
      <c r="AC293" s="383" t="str">
        <f ca="1">'Solic. Contrato'!AG290</f>
        <v/>
      </c>
      <c r="AD293" s="383" t="str">
        <f ca="1">'Solic. Contrato'!AH290</f>
        <v/>
      </c>
      <c r="AE293" s="383" t="str">
        <f ca="1">'Solic. Contrato'!AI290</f>
        <v/>
      </c>
      <c r="AF293" s="383" t="str">
        <f ca="1">'Solic. Contrato'!AJ290</f>
        <v/>
      </c>
      <c r="AG293" s="383" t="str">
        <f ca="1">'Solic. Contrato'!AK290</f>
        <v/>
      </c>
      <c r="AH293" s="317"/>
      <c r="AI293" s="318"/>
      <c r="AJ293" s="318"/>
      <c r="AK293" s="318"/>
      <c r="AL293" s="318"/>
      <c r="AM293"/>
      <c r="AN293"/>
      <c r="AO293"/>
      <c r="AP293"/>
      <c r="AQ293"/>
      <c r="AR293"/>
    </row>
    <row r="294" spans="1:44" ht="13.15" customHeight="1">
      <c r="A294" s="317"/>
      <c r="B294" s="380">
        <f ca="1">'Solic. Contrato'!B291</f>
        <v>0</v>
      </c>
      <c r="C294" s="317"/>
      <c r="D294" s="890"/>
      <c r="E294" s="894"/>
      <c r="F294" s="928"/>
      <c r="G294" s="895"/>
      <c r="H294" s="385"/>
      <c r="I294" s="905"/>
      <c r="J294" s="934"/>
      <c r="K294" s="931"/>
      <c r="L294" s="914"/>
      <c r="M294" s="265" t="s">
        <v>90</v>
      </c>
      <c r="N294" s="386" t="str">
        <f ca="1">'Solic. Contrato'!R291</f>
        <v/>
      </c>
      <c r="O294" s="386" t="str">
        <f ca="1">'Solic. Contrato'!S291</f>
        <v/>
      </c>
      <c r="P294" s="386" t="str">
        <f ca="1">'Solic. Contrato'!T291</f>
        <v/>
      </c>
      <c r="Q294" s="387" t="str">
        <f ca="1">'Solic. Contrato'!U291</f>
        <v/>
      </c>
      <c r="R294" s="386" t="str">
        <f ca="1">'Solic. Contrato'!V291</f>
        <v/>
      </c>
      <c r="S294" s="386" t="str">
        <f ca="1">'Solic. Contrato'!W291</f>
        <v/>
      </c>
      <c r="T294" s="386" t="str">
        <f ca="1">'Solic. Contrato'!X291</f>
        <v/>
      </c>
      <c r="U294" s="386" t="str">
        <f ca="1">'Solic. Contrato'!Y291</f>
        <v/>
      </c>
      <c r="V294" s="386" t="str">
        <f ca="1">'Solic. Contrato'!Z291</f>
        <v/>
      </c>
      <c r="W294" s="386" t="str">
        <f ca="1">'Solic. Contrato'!AA291</f>
        <v/>
      </c>
      <c r="X294" s="386" t="str">
        <f ca="1">'Solic. Contrato'!AB291</f>
        <v/>
      </c>
      <c r="Y294" s="386" t="str">
        <f ca="1">'Solic. Contrato'!AC291</f>
        <v/>
      </c>
      <c r="Z294" s="386" t="str">
        <f ca="1">'Solic. Contrato'!AD291</f>
        <v/>
      </c>
      <c r="AA294" s="386" t="str">
        <f ca="1">'Solic. Contrato'!AE291</f>
        <v/>
      </c>
      <c r="AB294" s="386" t="str">
        <f ca="1">'Solic. Contrato'!AF291</f>
        <v/>
      </c>
      <c r="AC294" s="386" t="str">
        <f ca="1">'Solic. Contrato'!AG291</f>
        <v/>
      </c>
      <c r="AD294" s="386" t="str">
        <f ca="1">'Solic. Contrato'!AH291</f>
        <v/>
      </c>
      <c r="AE294" s="386" t="str">
        <f ca="1">'Solic. Contrato'!AI291</f>
        <v/>
      </c>
      <c r="AF294" s="386" t="str">
        <f ca="1">'Solic. Contrato'!AJ291</f>
        <v/>
      </c>
      <c r="AG294" s="386" t="str">
        <f ca="1">'Solic. Contrato'!AK291</f>
        <v/>
      </c>
      <c r="AH294" s="317"/>
      <c r="AI294" s="318"/>
      <c r="AJ294" s="318"/>
      <c r="AK294" s="318"/>
      <c r="AL294" s="318"/>
      <c r="AM294"/>
      <c r="AN294"/>
      <c r="AO294"/>
      <c r="AP294"/>
      <c r="AQ294"/>
      <c r="AR294"/>
    </row>
    <row r="295" spans="1:44" ht="13.15" customHeight="1">
      <c r="A295" s="317"/>
      <c r="B295" s="380" t="str">
        <f ca="1">'Solic. Contrato'!B292</f>
        <v/>
      </c>
      <c r="C295" s="317" t="str">
        <f ca="1">'Solic. Contrato'!C292</f>
        <v/>
      </c>
      <c r="D295" s="891"/>
      <c r="E295" s="896"/>
      <c r="F295" s="929"/>
      <c r="G295" s="897"/>
      <c r="H295" s="388"/>
      <c r="I295" s="906"/>
      <c r="J295" s="935"/>
      <c r="K295" s="932"/>
      <c r="L295" s="915"/>
      <c r="M295" s="267" t="s">
        <v>91</v>
      </c>
      <c r="N295" s="389">
        <f ca="1">'Solic. Contrato'!R292</f>
        <v>0</v>
      </c>
      <c r="O295" s="389">
        <f ca="1">'Solic. Contrato'!S292</f>
        <v>0</v>
      </c>
      <c r="P295" s="389">
        <f ca="1">'Solic. Contrato'!T292</f>
        <v>0</v>
      </c>
      <c r="Q295" s="390">
        <f ca="1">'Solic. Contrato'!U292</f>
        <v>0</v>
      </c>
      <c r="R295" s="389">
        <f ca="1">'Solic. Contrato'!V292</f>
        <v>0</v>
      </c>
      <c r="S295" s="389">
        <f ca="1">'Solic. Contrato'!W292</f>
        <v>0</v>
      </c>
      <c r="T295" s="389">
        <f ca="1">'Solic. Contrato'!X292</f>
        <v>0</v>
      </c>
      <c r="U295" s="389">
        <f ca="1">'Solic. Contrato'!Y292</f>
        <v>0</v>
      </c>
      <c r="V295" s="389">
        <f ca="1">'Solic. Contrato'!Z292</f>
        <v>0</v>
      </c>
      <c r="W295" s="389">
        <f ca="1">'Solic. Contrato'!AA292</f>
        <v>0</v>
      </c>
      <c r="X295" s="389">
        <f ca="1">'Solic. Contrato'!AB292</f>
        <v>0</v>
      </c>
      <c r="Y295" s="389">
        <f ca="1">'Solic. Contrato'!AC292</f>
        <v>0</v>
      </c>
      <c r="Z295" s="389">
        <f ca="1">'Solic. Contrato'!AD292</f>
        <v>0</v>
      </c>
      <c r="AA295" s="389">
        <f ca="1">'Solic. Contrato'!AE292</f>
        <v>0</v>
      </c>
      <c r="AB295" s="389">
        <f ca="1">'Solic. Contrato'!AF292</f>
        <v>0</v>
      </c>
      <c r="AC295" s="389">
        <f ca="1">'Solic. Contrato'!AG292</f>
        <v>0</v>
      </c>
      <c r="AD295" s="389">
        <f ca="1">'Solic. Contrato'!AH292</f>
        <v>0</v>
      </c>
      <c r="AE295" s="389">
        <f ca="1">'Solic. Contrato'!AI292</f>
        <v>0</v>
      </c>
      <c r="AF295" s="389">
        <f ca="1">'Solic. Contrato'!AJ292</f>
        <v>0</v>
      </c>
      <c r="AG295" s="389">
        <f ca="1">'Solic. Contrato'!AK292</f>
        <v>0</v>
      </c>
      <c r="AH295" s="317"/>
      <c r="AI295" s="318"/>
      <c r="AJ295" s="318"/>
      <c r="AK295" s="318"/>
      <c r="AL295" s="318"/>
      <c r="AM295"/>
      <c r="AN295"/>
      <c r="AO295"/>
      <c r="AP295"/>
      <c r="AQ295"/>
      <c r="AR295"/>
    </row>
    <row r="296" spans="1:44" ht="13.15" customHeight="1">
      <c r="A296" s="317"/>
      <c r="B296" s="380"/>
      <c r="C296" s="317"/>
      <c r="D296" s="889" t="str">
        <f ca="1">'Solic. Contrato'!G293</f>
        <v/>
      </c>
      <c r="E296" s="892" t="str">
        <f ca="1">'Solic. Contrato'!H293</f>
        <v/>
      </c>
      <c r="F296" s="927"/>
      <c r="G296" s="893"/>
      <c r="H296" s="381">
        <f>'Solic. Contrato'!J293</f>
        <v>0</v>
      </c>
      <c r="I296" s="904" t="str">
        <f ca="1">'Solic. Contrato'!M293</f>
        <v/>
      </c>
      <c r="J296" s="933">
        <f ca="1">'Solic. Contrato'!N293</f>
        <v>0</v>
      </c>
      <c r="K296" s="930">
        <f ca="1">'Solic. Contrato'!O293</f>
        <v>0</v>
      </c>
      <c r="L296" s="913">
        <f t="shared" ref="L296" ca="1" si="107">J296*K296</f>
        <v>0</v>
      </c>
      <c r="M296" s="262" t="s">
        <v>89</v>
      </c>
      <c r="N296" s="382" t="str">
        <f ca="1">'Solic. Contrato'!R293</f>
        <v/>
      </c>
      <c r="O296" s="383" t="str">
        <f ca="1">'Solic. Contrato'!S293</f>
        <v/>
      </c>
      <c r="P296" s="383" t="str">
        <f ca="1">'Solic. Contrato'!T293</f>
        <v/>
      </c>
      <c r="Q296" s="384" t="str">
        <f ca="1">'Solic. Contrato'!U293</f>
        <v/>
      </c>
      <c r="R296" s="383" t="str">
        <f ca="1">'Solic. Contrato'!V293</f>
        <v/>
      </c>
      <c r="S296" s="383" t="str">
        <f ca="1">'Solic. Contrato'!W293</f>
        <v/>
      </c>
      <c r="T296" s="383" t="str">
        <f ca="1">'Solic. Contrato'!X293</f>
        <v/>
      </c>
      <c r="U296" s="383" t="str">
        <f ca="1">'Solic. Contrato'!Y293</f>
        <v/>
      </c>
      <c r="V296" s="383" t="str">
        <f ca="1">'Solic. Contrato'!Z293</f>
        <v/>
      </c>
      <c r="W296" s="383" t="str">
        <f ca="1">'Solic. Contrato'!AA293</f>
        <v/>
      </c>
      <c r="X296" s="383" t="str">
        <f ca="1">'Solic. Contrato'!AB293</f>
        <v/>
      </c>
      <c r="Y296" s="383" t="str">
        <f ca="1">'Solic. Contrato'!AC293</f>
        <v/>
      </c>
      <c r="Z296" s="383" t="str">
        <f ca="1">'Solic. Contrato'!AD293</f>
        <v/>
      </c>
      <c r="AA296" s="383" t="str">
        <f ca="1">'Solic. Contrato'!AE293</f>
        <v/>
      </c>
      <c r="AB296" s="383" t="str">
        <f ca="1">'Solic. Contrato'!AF293</f>
        <v/>
      </c>
      <c r="AC296" s="383" t="str">
        <f ca="1">'Solic. Contrato'!AG293</f>
        <v/>
      </c>
      <c r="AD296" s="383" t="str">
        <f ca="1">'Solic. Contrato'!AH293</f>
        <v/>
      </c>
      <c r="AE296" s="383" t="str">
        <f ca="1">'Solic. Contrato'!AI293</f>
        <v/>
      </c>
      <c r="AF296" s="383" t="str">
        <f ca="1">'Solic. Contrato'!AJ293</f>
        <v/>
      </c>
      <c r="AG296" s="383" t="str">
        <f ca="1">'Solic. Contrato'!AK293</f>
        <v/>
      </c>
      <c r="AH296" s="317"/>
      <c r="AI296" s="318"/>
      <c r="AJ296" s="318"/>
      <c r="AK296" s="318"/>
      <c r="AL296" s="318"/>
      <c r="AM296"/>
      <c r="AN296"/>
      <c r="AO296"/>
      <c r="AP296"/>
      <c r="AQ296"/>
      <c r="AR296"/>
    </row>
    <row r="297" spans="1:44" ht="13.15" customHeight="1">
      <c r="A297" s="317"/>
      <c r="B297" s="380">
        <f ca="1">'Solic. Contrato'!B294</f>
        <v>0</v>
      </c>
      <c r="C297" s="317"/>
      <c r="D297" s="890"/>
      <c r="E297" s="894"/>
      <c r="F297" s="928"/>
      <c r="G297" s="895"/>
      <c r="H297" s="385"/>
      <c r="I297" s="905"/>
      <c r="J297" s="934"/>
      <c r="K297" s="931"/>
      <c r="L297" s="914"/>
      <c r="M297" s="265" t="s">
        <v>90</v>
      </c>
      <c r="N297" s="386" t="str">
        <f ca="1">'Solic. Contrato'!R294</f>
        <v/>
      </c>
      <c r="O297" s="386" t="str">
        <f ca="1">'Solic. Contrato'!S294</f>
        <v/>
      </c>
      <c r="P297" s="386" t="str">
        <f ca="1">'Solic. Contrato'!T294</f>
        <v/>
      </c>
      <c r="Q297" s="387" t="str">
        <f ca="1">'Solic. Contrato'!U294</f>
        <v/>
      </c>
      <c r="R297" s="386" t="str">
        <f ca="1">'Solic. Contrato'!V294</f>
        <v/>
      </c>
      <c r="S297" s="386" t="str">
        <f ca="1">'Solic. Contrato'!W294</f>
        <v/>
      </c>
      <c r="T297" s="386" t="str">
        <f ca="1">'Solic. Contrato'!X294</f>
        <v/>
      </c>
      <c r="U297" s="386" t="str">
        <f ca="1">'Solic. Contrato'!Y294</f>
        <v/>
      </c>
      <c r="V297" s="386" t="str">
        <f ca="1">'Solic. Contrato'!Z294</f>
        <v/>
      </c>
      <c r="W297" s="386" t="str">
        <f ca="1">'Solic. Contrato'!AA294</f>
        <v/>
      </c>
      <c r="X297" s="386" t="str">
        <f ca="1">'Solic. Contrato'!AB294</f>
        <v/>
      </c>
      <c r="Y297" s="386" t="str">
        <f ca="1">'Solic. Contrato'!AC294</f>
        <v/>
      </c>
      <c r="Z297" s="386" t="str">
        <f ca="1">'Solic. Contrato'!AD294</f>
        <v/>
      </c>
      <c r="AA297" s="386" t="str">
        <f ca="1">'Solic. Contrato'!AE294</f>
        <v/>
      </c>
      <c r="AB297" s="386" t="str">
        <f ca="1">'Solic. Contrato'!AF294</f>
        <v/>
      </c>
      <c r="AC297" s="386" t="str">
        <f ca="1">'Solic. Contrato'!AG294</f>
        <v/>
      </c>
      <c r="AD297" s="386" t="str">
        <f ca="1">'Solic. Contrato'!AH294</f>
        <v/>
      </c>
      <c r="AE297" s="386" t="str">
        <f ca="1">'Solic. Contrato'!AI294</f>
        <v/>
      </c>
      <c r="AF297" s="386" t="str">
        <f ca="1">'Solic. Contrato'!AJ294</f>
        <v/>
      </c>
      <c r="AG297" s="386" t="str">
        <f ca="1">'Solic. Contrato'!AK294</f>
        <v/>
      </c>
      <c r="AH297" s="317"/>
      <c r="AI297" s="318"/>
      <c r="AJ297" s="318"/>
      <c r="AK297" s="318"/>
      <c r="AL297" s="318"/>
      <c r="AM297"/>
      <c r="AN297"/>
      <c r="AO297"/>
      <c r="AP297"/>
      <c r="AQ297"/>
      <c r="AR297"/>
    </row>
    <row r="298" spans="1:44" ht="13.15" customHeight="1">
      <c r="A298" s="317"/>
      <c r="B298" s="380" t="str">
        <f ca="1">'Solic. Contrato'!B295</f>
        <v/>
      </c>
      <c r="C298" s="317" t="str">
        <f ca="1">'Solic. Contrato'!C295</f>
        <v/>
      </c>
      <c r="D298" s="891"/>
      <c r="E298" s="896"/>
      <c r="F298" s="929"/>
      <c r="G298" s="897"/>
      <c r="H298" s="388"/>
      <c r="I298" s="906"/>
      <c r="J298" s="935"/>
      <c r="K298" s="932"/>
      <c r="L298" s="915"/>
      <c r="M298" s="267" t="s">
        <v>91</v>
      </c>
      <c r="N298" s="389">
        <f ca="1">'Solic. Contrato'!R295</f>
        <v>0</v>
      </c>
      <c r="O298" s="389">
        <f ca="1">'Solic. Contrato'!S295</f>
        <v>0</v>
      </c>
      <c r="P298" s="389">
        <f ca="1">'Solic. Contrato'!T295</f>
        <v>0</v>
      </c>
      <c r="Q298" s="390">
        <f ca="1">'Solic. Contrato'!U295</f>
        <v>0</v>
      </c>
      <c r="R298" s="389">
        <f ca="1">'Solic. Contrato'!V295</f>
        <v>0</v>
      </c>
      <c r="S298" s="389">
        <f ca="1">'Solic. Contrato'!W295</f>
        <v>0</v>
      </c>
      <c r="T298" s="389">
        <f ca="1">'Solic. Contrato'!X295</f>
        <v>0</v>
      </c>
      <c r="U298" s="389">
        <f ca="1">'Solic. Contrato'!Y295</f>
        <v>0</v>
      </c>
      <c r="V298" s="389">
        <f ca="1">'Solic. Contrato'!Z295</f>
        <v>0</v>
      </c>
      <c r="W298" s="389">
        <f ca="1">'Solic. Contrato'!AA295</f>
        <v>0</v>
      </c>
      <c r="X298" s="389">
        <f ca="1">'Solic. Contrato'!AB295</f>
        <v>0</v>
      </c>
      <c r="Y298" s="389">
        <f ca="1">'Solic. Contrato'!AC295</f>
        <v>0</v>
      </c>
      <c r="Z298" s="389">
        <f ca="1">'Solic. Contrato'!AD295</f>
        <v>0</v>
      </c>
      <c r="AA298" s="389">
        <f ca="1">'Solic. Contrato'!AE295</f>
        <v>0</v>
      </c>
      <c r="AB298" s="389">
        <f ca="1">'Solic. Contrato'!AF295</f>
        <v>0</v>
      </c>
      <c r="AC298" s="389">
        <f ca="1">'Solic. Contrato'!AG295</f>
        <v>0</v>
      </c>
      <c r="AD298" s="389">
        <f ca="1">'Solic. Contrato'!AH295</f>
        <v>0</v>
      </c>
      <c r="AE298" s="389">
        <f ca="1">'Solic. Contrato'!AI295</f>
        <v>0</v>
      </c>
      <c r="AF298" s="389">
        <f ca="1">'Solic. Contrato'!AJ295</f>
        <v>0</v>
      </c>
      <c r="AG298" s="389">
        <f ca="1">'Solic. Contrato'!AK295</f>
        <v>0</v>
      </c>
      <c r="AH298" s="317"/>
      <c r="AI298" s="318"/>
      <c r="AJ298" s="318"/>
      <c r="AK298" s="318"/>
      <c r="AL298" s="318"/>
      <c r="AM298"/>
      <c r="AN298"/>
      <c r="AO298"/>
      <c r="AP298"/>
      <c r="AQ298"/>
      <c r="AR298"/>
    </row>
    <row r="299" spans="1:44" ht="13.15" customHeight="1">
      <c r="A299" s="317"/>
      <c r="B299" s="380"/>
      <c r="C299" s="317"/>
      <c r="D299" s="889" t="str">
        <f ca="1">'Solic. Contrato'!G296</f>
        <v/>
      </c>
      <c r="E299" s="892" t="str">
        <f ca="1">'Solic. Contrato'!H296</f>
        <v/>
      </c>
      <c r="F299" s="927"/>
      <c r="G299" s="893"/>
      <c r="H299" s="381">
        <f>'Solic. Contrato'!J296</f>
        <v>0</v>
      </c>
      <c r="I299" s="904" t="str">
        <f ca="1">'Solic. Contrato'!M296</f>
        <v/>
      </c>
      <c r="J299" s="933">
        <f ca="1">'Solic. Contrato'!N296</f>
        <v>0</v>
      </c>
      <c r="K299" s="930">
        <f ca="1">'Solic. Contrato'!O296</f>
        <v>0</v>
      </c>
      <c r="L299" s="913">
        <f t="shared" ref="L299" ca="1" si="108">J299*K299</f>
        <v>0</v>
      </c>
      <c r="M299" s="262" t="s">
        <v>89</v>
      </c>
      <c r="N299" s="382" t="str">
        <f ca="1">'Solic. Contrato'!R296</f>
        <v/>
      </c>
      <c r="O299" s="383" t="str">
        <f ca="1">'Solic. Contrato'!S296</f>
        <v/>
      </c>
      <c r="P299" s="383" t="str">
        <f ca="1">'Solic. Contrato'!T296</f>
        <v/>
      </c>
      <c r="Q299" s="384" t="str">
        <f ca="1">'Solic. Contrato'!U296</f>
        <v/>
      </c>
      <c r="R299" s="383" t="str">
        <f ca="1">'Solic. Contrato'!V296</f>
        <v/>
      </c>
      <c r="S299" s="383" t="str">
        <f ca="1">'Solic. Contrato'!W296</f>
        <v/>
      </c>
      <c r="T299" s="383" t="str">
        <f ca="1">'Solic. Contrato'!X296</f>
        <v/>
      </c>
      <c r="U299" s="383" t="str">
        <f ca="1">'Solic. Contrato'!Y296</f>
        <v/>
      </c>
      <c r="V299" s="383" t="str">
        <f ca="1">'Solic. Contrato'!Z296</f>
        <v/>
      </c>
      <c r="W299" s="383" t="str">
        <f ca="1">'Solic. Contrato'!AA296</f>
        <v/>
      </c>
      <c r="X299" s="383" t="str">
        <f ca="1">'Solic. Contrato'!AB296</f>
        <v/>
      </c>
      <c r="Y299" s="383" t="str">
        <f ca="1">'Solic. Contrato'!AC296</f>
        <v/>
      </c>
      <c r="Z299" s="383" t="str">
        <f ca="1">'Solic. Contrato'!AD296</f>
        <v/>
      </c>
      <c r="AA299" s="383" t="str">
        <f ca="1">'Solic. Contrato'!AE296</f>
        <v/>
      </c>
      <c r="AB299" s="383" t="str">
        <f ca="1">'Solic. Contrato'!AF296</f>
        <v/>
      </c>
      <c r="AC299" s="383" t="str">
        <f ca="1">'Solic. Contrato'!AG296</f>
        <v/>
      </c>
      <c r="AD299" s="383" t="str">
        <f ca="1">'Solic. Contrato'!AH296</f>
        <v/>
      </c>
      <c r="AE299" s="383" t="str">
        <f ca="1">'Solic. Contrato'!AI296</f>
        <v/>
      </c>
      <c r="AF299" s="383" t="str">
        <f ca="1">'Solic. Contrato'!AJ296</f>
        <v/>
      </c>
      <c r="AG299" s="383" t="str">
        <f ca="1">'Solic. Contrato'!AK296</f>
        <v/>
      </c>
      <c r="AH299" s="317"/>
      <c r="AI299" s="318"/>
      <c r="AJ299" s="318"/>
      <c r="AK299" s="318"/>
      <c r="AL299" s="318"/>
      <c r="AM299"/>
      <c r="AN299"/>
      <c r="AO299"/>
      <c r="AP299"/>
      <c r="AQ299"/>
      <c r="AR299"/>
    </row>
    <row r="300" spans="1:44" ht="13.15" customHeight="1">
      <c r="A300" s="317"/>
      <c r="B300" s="380">
        <f ca="1">'Solic. Contrato'!B297</f>
        <v>0</v>
      </c>
      <c r="C300" s="317"/>
      <c r="D300" s="890"/>
      <c r="E300" s="894"/>
      <c r="F300" s="928"/>
      <c r="G300" s="895"/>
      <c r="H300" s="385"/>
      <c r="I300" s="905"/>
      <c r="J300" s="934"/>
      <c r="K300" s="931"/>
      <c r="L300" s="914"/>
      <c r="M300" s="265" t="s">
        <v>90</v>
      </c>
      <c r="N300" s="386" t="str">
        <f ca="1">'Solic. Contrato'!R297</f>
        <v/>
      </c>
      <c r="O300" s="386" t="str">
        <f ca="1">'Solic. Contrato'!S297</f>
        <v/>
      </c>
      <c r="P300" s="386" t="str">
        <f ca="1">'Solic. Contrato'!T297</f>
        <v/>
      </c>
      <c r="Q300" s="387" t="str">
        <f ca="1">'Solic. Contrato'!U297</f>
        <v/>
      </c>
      <c r="R300" s="386" t="str">
        <f ca="1">'Solic. Contrato'!V297</f>
        <v/>
      </c>
      <c r="S300" s="386" t="str">
        <f ca="1">'Solic. Contrato'!W297</f>
        <v/>
      </c>
      <c r="T300" s="386" t="str">
        <f ca="1">'Solic. Contrato'!X297</f>
        <v/>
      </c>
      <c r="U300" s="386" t="str">
        <f ca="1">'Solic. Contrato'!Y297</f>
        <v/>
      </c>
      <c r="V300" s="386" t="str">
        <f ca="1">'Solic. Contrato'!Z297</f>
        <v/>
      </c>
      <c r="W300" s="386" t="str">
        <f ca="1">'Solic. Contrato'!AA297</f>
        <v/>
      </c>
      <c r="X300" s="386" t="str">
        <f ca="1">'Solic. Contrato'!AB297</f>
        <v/>
      </c>
      <c r="Y300" s="386" t="str">
        <f ca="1">'Solic. Contrato'!AC297</f>
        <v/>
      </c>
      <c r="Z300" s="386" t="str">
        <f ca="1">'Solic. Contrato'!AD297</f>
        <v/>
      </c>
      <c r="AA300" s="386" t="str">
        <f ca="1">'Solic. Contrato'!AE297</f>
        <v/>
      </c>
      <c r="AB300" s="386" t="str">
        <f ca="1">'Solic. Contrato'!AF297</f>
        <v/>
      </c>
      <c r="AC300" s="386" t="str">
        <f ca="1">'Solic. Contrato'!AG297</f>
        <v/>
      </c>
      <c r="AD300" s="386" t="str">
        <f ca="1">'Solic. Contrato'!AH297</f>
        <v/>
      </c>
      <c r="AE300" s="386" t="str">
        <f ca="1">'Solic. Contrato'!AI297</f>
        <v/>
      </c>
      <c r="AF300" s="386" t="str">
        <f ca="1">'Solic. Contrato'!AJ297</f>
        <v/>
      </c>
      <c r="AG300" s="386" t="str">
        <f ca="1">'Solic. Contrato'!AK297</f>
        <v/>
      </c>
      <c r="AH300" s="317"/>
      <c r="AI300" s="318"/>
      <c r="AJ300" s="318"/>
      <c r="AK300" s="318"/>
      <c r="AL300" s="318"/>
      <c r="AM300"/>
      <c r="AN300"/>
      <c r="AO300"/>
      <c r="AP300"/>
      <c r="AQ300"/>
      <c r="AR300"/>
    </row>
    <row r="301" spans="1:44" ht="13.15" customHeight="1">
      <c r="A301" s="317"/>
      <c r="B301" s="380" t="str">
        <f ca="1">'Solic. Contrato'!B298</f>
        <v/>
      </c>
      <c r="C301" s="317" t="str">
        <f ca="1">'Solic. Contrato'!C298</f>
        <v/>
      </c>
      <c r="D301" s="891"/>
      <c r="E301" s="896"/>
      <c r="F301" s="929"/>
      <c r="G301" s="897"/>
      <c r="H301" s="388"/>
      <c r="I301" s="906"/>
      <c r="J301" s="935"/>
      <c r="K301" s="932"/>
      <c r="L301" s="915"/>
      <c r="M301" s="267" t="s">
        <v>91</v>
      </c>
      <c r="N301" s="389">
        <f ca="1">'Solic. Contrato'!R298</f>
        <v>0</v>
      </c>
      <c r="O301" s="389">
        <f ca="1">'Solic. Contrato'!S298</f>
        <v>0</v>
      </c>
      <c r="P301" s="389">
        <f ca="1">'Solic. Contrato'!T298</f>
        <v>0</v>
      </c>
      <c r="Q301" s="390">
        <f ca="1">'Solic. Contrato'!U298</f>
        <v>0</v>
      </c>
      <c r="R301" s="389">
        <f ca="1">'Solic. Contrato'!V298</f>
        <v>0</v>
      </c>
      <c r="S301" s="389">
        <f ca="1">'Solic. Contrato'!W298</f>
        <v>0</v>
      </c>
      <c r="T301" s="389">
        <f ca="1">'Solic. Contrato'!X298</f>
        <v>0</v>
      </c>
      <c r="U301" s="389">
        <f ca="1">'Solic. Contrato'!Y298</f>
        <v>0</v>
      </c>
      <c r="V301" s="389">
        <f ca="1">'Solic. Contrato'!Z298</f>
        <v>0</v>
      </c>
      <c r="W301" s="389">
        <f ca="1">'Solic. Contrato'!AA298</f>
        <v>0</v>
      </c>
      <c r="X301" s="389">
        <f ca="1">'Solic. Contrato'!AB298</f>
        <v>0</v>
      </c>
      <c r="Y301" s="389">
        <f ca="1">'Solic. Contrato'!AC298</f>
        <v>0</v>
      </c>
      <c r="Z301" s="389">
        <f ca="1">'Solic. Contrato'!AD298</f>
        <v>0</v>
      </c>
      <c r="AA301" s="389">
        <f ca="1">'Solic. Contrato'!AE298</f>
        <v>0</v>
      </c>
      <c r="AB301" s="389">
        <f ca="1">'Solic. Contrato'!AF298</f>
        <v>0</v>
      </c>
      <c r="AC301" s="389">
        <f ca="1">'Solic. Contrato'!AG298</f>
        <v>0</v>
      </c>
      <c r="AD301" s="389">
        <f ca="1">'Solic. Contrato'!AH298</f>
        <v>0</v>
      </c>
      <c r="AE301" s="389">
        <f ca="1">'Solic. Contrato'!AI298</f>
        <v>0</v>
      </c>
      <c r="AF301" s="389">
        <f ca="1">'Solic. Contrato'!AJ298</f>
        <v>0</v>
      </c>
      <c r="AG301" s="389">
        <f ca="1">'Solic. Contrato'!AK298</f>
        <v>0</v>
      </c>
      <c r="AH301" s="317"/>
      <c r="AI301" s="318"/>
      <c r="AJ301" s="318"/>
      <c r="AK301" s="318"/>
      <c r="AL301" s="318"/>
      <c r="AM301"/>
      <c r="AN301"/>
      <c r="AO301"/>
      <c r="AP301"/>
      <c r="AQ301"/>
      <c r="AR301"/>
    </row>
    <row r="302" spans="1:44" ht="13.15" customHeight="1">
      <c r="A302" s="317"/>
      <c r="B302" s="380"/>
      <c r="C302" s="317"/>
      <c r="D302" s="889" t="str">
        <f ca="1">'Solic. Contrato'!G299</f>
        <v/>
      </c>
      <c r="E302" s="892" t="str">
        <f ca="1">'Solic. Contrato'!H299</f>
        <v/>
      </c>
      <c r="F302" s="927"/>
      <c r="G302" s="893"/>
      <c r="H302" s="381">
        <f>'Solic. Contrato'!J299</f>
        <v>0</v>
      </c>
      <c r="I302" s="904" t="str">
        <f ca="1">'Solic. Contrato'!M299</f>
        <v/>
      </c>
      <c r="J302" s="933">
        <f ca="1">'Solic. Contrato'!N299</f>
        <v>0</v>
      </c>
      <c r="K302" s="930">
        <f ca="1">'Solic. Contrato'!O299</f>
        <v>0</v>
      </c>
      <c r="L302" s="913">
        <f t="shared" ref="L302" ca="1" si="109">J302*K302</f>
        <v>0</v>
      </c>
      <c r="M302" s="262" t="s">
        <v>89</v>
      </c>
      <c r="N302" s="382" t="str">
        <f ca="1">'Solic. Contrato'!R299</f>
        <v/>
      </c>
      <c r="O302" s="383" t="str">
        <f ca="1">'Solic. Contrato'!S299</f>
        <v/>
      </c>
      <c r="P302" s="383" t="str">
        <f ca="1">'Solic. Contrato'!T299</f>
        <v/>
      </c>
      <c r="Q302" s="384" t="str">
        <f ca="1">'Solic. Contrato'!U299</f>
        <v/>
      </c>
      <c r="R302" s="383" t="str">
        <f ca="1">'Solic. Contrato'!V299</f>
        <v/>
      </c>
      <c r="S302" s="383" t="str">
        <f ca="1">'Solic. Contrato'!W299</f>
        <v/>
      </c>
      <c r="T302" s="383" t="str">
        <f ca="1">'Solic. Contrato'!X299</f>
        <v/>
      </c>
      <c r="U302" s="383" t="str">
        <f ca="1">'Solic. Contrato'!Y299</f>
        <v/>
      </c>
      <c r="V302" s="383" t="str">
        <f ca="1">'Solic. Contrato'!Z299</f>
        <v/>
      </c>
      <c r="W302" s="383" t="str">
        <f ca="1">'Solic. Contrato'!AA299</f>
        <v/>
      </c>
      <c r="X302" s="383" t="str">
        <f ca="1">'Solic. Contrato'!AB299</f>
        <v/>
      </c>
      <c r="Y302" s="383" t="str">
        <f ca="1">'Solic. Contrato'!AC299</f>
        <v/>
      </c>
      <c r="Z302" s="383" t="str">
        <f ca="1">'Solic. Contrato'!AD299</f>
        <v/>
      </c>
      <c r="AA302" s="383" t="str">
        <f ca="1">'Solic. Contrato'!AE299</f>
        <v/>
      </c>
      <c r="AB302" s="383" t="str">
        <f ca="1">'Solic. Contrato'!AF299</f>
        <v/>
      </c>
      <c r="AC302" s="383" t="str">
        <f ca="1">'Solic. Contrato'!AG299</f>
        <v/>
      </c>
      <c r="AD302" s="383" t="str">
        <f ca="1">'Solic. Contrato'!AH299</f>
        <v/>
      </c>
      <c r="AE302" s="383" t="str">
        <f ca="1">'Solic. Contrato'!AI299</f>
        <v/>
      </c>
      <c r="AF302" s="383" t="str">
        <f ca="1">'Solic. Contrato'!AJ299</f>
        <v/>
      </c>
      <c r="AG302" s="383" t="str">
        <f ca="1">'Solic. Contrato'!AK299</f>
        <v/>
      </c>
      <c r="AH302" s="317"/>
      <c r="AI302" s="318"/>
      <c r="AJ302" s="318"/>
      <c r="AK302" s="318"/>
      <c r="AL302" s="318"/>
      <c r="AM302"/>
      <c r="AN302"/>
      <c r="AO302"/>
      <c r="AP302"/>
      <c r="AQ302"/>
      <c r="AR302"/>
    </row>
    <row r="303" spans="1:44" ht="13.15" customHeight="1">
      <c r="A303" s="317"/>
      <c r="B303" s="380">
        <f ca="1">'Solic. Contrato'!B300</f>
        <v>0</v>
      </c>
      <c r="C303" s="317"/>
      <c r="D303" s="890"/>
      <c r="E303" s="894"/>
      <c r="F303" s="928"/>
      <c r="G303" s="895"/>
      <c r="H303" s="385"/>
      <c r="I303" s="905"/>
      <c r="J303" s="934"/>
      <c r="K303" s="931"/>
      <c r="L303" s="914"/>
      <c r="M303" s="265" t="s">
        <v>90</v>
      </c>
      <c r="N303" s="386" t="str">
        <f ca="1">'Solic. Contrato'!R300</f>
        <v/>
      </c>
      <c r="O303" s="386" t="str">
        <f ca="1">'Solic. Contrato'!S300</f>
        <v/>
      </c>
      <c r="P303" s="386" t="str">
        <f ca="1">'Solic. Contrato'!T300</f>
        <v/>
      </c>
      <c r="Q303" s="387" t="str">
        <f ca="1">'Solic. Contrato'!U300</f>
        <v/>
      </c>
      <c r="R303" s="386" t="str">
        <f ca="1">'Solic. Contrato'!V300</f>
        <v/>
      </c>
      <c r="S303" s="386" t="str">
        <f ca="1">'Solic. Contrato'!W300</f>
        <v/>
      </c>
      <c r="T303" s="386" t="str">
        <f ca="1">'Solic. Contrato'!X300</f>
        <v/>
      </c>
      <c r="U303" s="386" t="str">
        <f ca="1">'Solic. Contrato'!Y300</f>
        <v/>
      </c>
      <c r="V303" s="386" t="str">
        <f ca="1">'Solic. Contrato'!Z300</f>
        <v/>
      </c>
      <c r="W303" s="386" t="str">
        <f ca="1">'Solic. Contrato'!AA300</f>
        <v/>
      </c>
      <c r="X303" s="386" t="str">
        <f ca="1">'Solic. Contrato'!AB300</f>
        <v/>
      </c>
      <c r="Y303" s="386" t="str">
        <f ca="1">'Solic. Contrato'!AC300</f>
        <v/>
      </c>
      <c r="Z303" s="386" t="str">
        <f ca="1">'Solic. Contrato'!AD300</f>
        <v/>
      </c>
      <c r="AA303" s="386" t="str">
        <f ca="1">'Solic. Contrato'!AE300</f>
        <v/>
      </c>
      <c r="AB303" s="386" t="str">
        <f ca="1">'Solic. Contrato'!AF300</f>
        <v/>
      </c>
      <c r="AC303" s="386" t="str">
        <f ca="1">'Solic. Contrato'!AG300</f>
        <v/>
      </c>
      <c r="AD303" s="386" t="str">
        <f ca="1">'Solic. Contrato'!AH300</f>
        <v/>
      </c>
      <c r="AE303" s="386" t="str">
        <f ca="1">'Solic. Contrato'!AI300</f>
        <v/>
      </c>
      <c r="AF303" s="386" t="str">
        <f ca="1">'Solic. Contrato'!AJ300</f>
        <v/>
      </c>
      <c r="AG303" s="386" t="str">
        <f ca="1">'Solic. Contrato'!AK300</f>
        <v/>
      </c>
      <c r="AH303" s="317"/>
      <c r="AI303" s="318"/>
      <c r="AJ303" s="318"/>
      <c r="AK303" s="318"/>
      <c r="AL303" s="318"/>
      <c r="AM303"/>
      <c r="AN303"/>
      <c r="AO303"/>
      <c r="AP303"/>
      <c r="AQ303"/>
      <c r="AR303"/>
    </row>
    <row r="304" spans="1:44" ht="13.15" customHeight="1">
      <c r="A304" s="317"/>
      <c r="B304" s="380" t="str">
        <f ca="1">'Solic. Contrato'!B301</f>
        <v/>
      </c>
      <c r="C304" s="317" t="str">
        <f ca="1">'Solic. Contrato'!C301</f>
        <v/>
      </c>
      <c r="D304" s="891"/>
      <c r="E304" s="896"/>
      <c r="F304" s="929"/>
      <c r="G304" s="897"/>
      <c r="H304" s="388"/>
      <c r="I304" s="906"/>
      <c r="J304" s="935"/>
      <c r="K304" s="932"/>
      <c r="L304" s="915"/>
      <c r="M304" s="267" t="s">
        <v>91</v>
      </c>
      <c r="N304" s="389">
        <f ca="1">'Solic. Contrato'!R301</f>
        <v>0</v>
      </c>
      <c r="O304" s="389">
        <f ca="1">'Solic. Contrato'!S301</f>
        <v>0</v>
      </c>
      <c r="P304" s="389">
        <f ca="1">'Solic. Contrato'!T301</f>
        <v>0</v>
      </c>
      <c r="Q304" s="390">
        <f ca="1">'Solic. Contrato'!U301</f>
        <v>0</v>
      </c>
      <c r="R304" s="389">
        <f ca="1">'Solic. Contrato'!V301</f>
        <v>0</v>
      </c>
      <c r="S304" s="389">
        <f ca="1">'Solic. Contrato'!W301</f>
        <v>0</v>
      </c>
      <c r="T304" s="389">
        <f ca="1">'Solic. Contrato'!X301</f>
        <v>0</v>
      </c>
      <c r="U304" s="389">
        <f ca="1">'Solic. Contrato'!Y301</f>
        <v>0</v>
      </c>
      <c r="V304" s="389">
        <f ca="1">'Solic. Contrato'!Z301</f>
        <v>0</v>
      </c>
      <c r="W304" s="389">
        <f ca="1">'Solic. Contrato'!AA301</f>
        <v>0</v>
      </c>
      <c r="X304" s="389">
        <f ca="1">'Solic. Contrato'!AB301</f>
        <v>0</v>
      </c>
      <c r="Y304" s="389">
        <f ca="1">'Solic. Contrato'!AC301</f>
        <v>0</v>
      </c>
      <c r="Z304" s="389">
        <f ca="1">'Solic. Contrato'!AD301</f>
        <v>0</v>
      </c>
      <c r="AA304" s="389">
        <f ca="1">'Solic. Contrato'!AE301</f>
        <v>0</v>
      </c>
      <c r="AB304" s="389">
        <f ca="1">'Solic. Contrato'!AF301</f>
        <v>0</v>
      </c>
      <c r="AC304" s="389">
        <f ca="1">'Solic. Contrato'!AG301</f>
        <v>0</v>
      </c>
      <c r="AD304" s="389">
        <f ca="1">'Solic. Contrato'!AH301</f>
        <v>0</v>
      </c>
      <c r="AE304" s="389">
        <f ca="1">'Solic. Contrato'!AI301</f>
        <v>0</v>
      </c>
      <c r="AF304" s="389">
        <f ca="1">'Solic. Contrato'!AJ301</f>
        <v>0</v>
      </c>
      <c r="AG304" s="389">
        <f ca="1">'Solic. Contrato'!AK301</f>
        <v>0</v>
      </c>
      <c r="AH304" s="317"/>
      <c r="AI304" s="318"/>
      <c r="AJ304" s="318"/>
      <c r="AK304" s="318"/>
      <c r="AL304" s="318"/>
      <c r="AM304"/>
      <c r="AN304"/>
      <c r="AO304"/>
      <c r="AP304"/>
      <c r="AQ304"/>
      <c r="AR304"/>
    </row>
    <row r="305" spans="1:44" ht="13.15" customHeight="1">
      <c r="A305" s="317"/>
      <c r="B305" s="380"/>
      <c r="C305" s="317"/>
      <c r="D305" s="889" t="str">
        <f ca="1">'Solic. Contrato'!G302</f>
        <v/>
      </c>
      <c r="E305" s="892" t="str">
        <f ca="1">'Solic. Contrato'!H302</f>
        <v/>
      </c>
      <c r="F305" s="927"/>
      <c r="G305" s="893"/>
      <c r="H305" s="381">
        <f>'Solic. Contrato'!J302</f>
        <v>0</v>
      </c>
      <c r="I305" s="904" t="str">
        <f ca="1">'Solic. Contrato'!M302</f>
        <v/>
      </c>
      <c r="J305" s="933">
        <f ca="1">'Solic. Contrato'!N302</f>
        <v>0</v>
      </c>
      <c r="K305" s="930">
        <f ca="1">'Solic. Contrato'!O302</f>
        <v>0</v>
      </c>
      <c r="L305" s="913">
        <f t="shared" ref="L305" ca="1" si="110">J305*K305</f>
        <v>0</v>
      </c>
      <c r="M305" s="262" t="s">
        <v>89</v>
      </c>
      <c r="N305" s="382" t="str">
        <f ca="1">'Solic. Contrato'!R302</f>
        <v/>
      </c>
      <c r="O305" s="383" t="str">
        <f ca="1">'Solic. Contrato'!S302</f>
        <v/>
      </c>
      <c r="P305" s="383" t="str">
        <f ca="1">'Solic. Contrato'!T302</f>
        <v/>
      </c>
      <c r="Q305" s="384" t="str">
        <f ca="1">'Solic. Contrato'!U302</f>
        <v/>
      </c>
      <c r="R305" s="383" t="str">
        <f ca="1">'Solic. Contrato'!V302</f>
        <v/>
      </c>
      <c r="S305" s="383" t="str">
        <f ca="1">'Solic. Contrato'!W302</f>
        <v/>
      </c>
      <c r="T305" s="383" t="str">
        <f ca="1">'Solic. Contrato'!X302</f>
        <v/>
      </c>
      <c r="U305" s="383" t="str">
        <f ca="1">'Solic. Contrato'!Y302</f>
        <v/>
      </c>
      <c r="V305" s="383" t="str">
        <f ca="1">'Solic. Contrato'!Z302</f>
        <v/>
      </c>
      <c r="W305" s="383" t="str">
        <f ca="1">'Solic. Contrato'!AA302</f>
        <v/>
      </c>
      <c r="X305" s="383" t="str">
        <f ca="1">'Solic. Contrato'!AB302</f>
        <v/>
      </c>
      <c r="Y305" s="383" t="str">
        <f ca="1">'Solic. Contrato'!AC302</f>
        <v/>
      </c>
      <c r="Z305" s="383" t="str">
        <f ca="1">'Solic. Contrato'!AD302</f>
        <v/>
      </c>
      <c r="AA305" s="383" t="str">
        <f ca="1">'Solic. Contrato'!AE302</f>
        <v/>
      </c>
      <c r="AB305" s="383" t="str">
        <f ca="1">'Solic. Contrato'!AF302</f>
        <v/>
      </c>
      <c r="AC305" s="383" t="str">
        <f ca="1">'Solic. Contrato'!AG302</f>
        <v/>
      </c>
      <c r="AD305" s="383" t="str">
        <f ca="1">'Solic. Contrato'!AH302</f>
        <v/>
      </c>
      <c r="AE305" s="383" t="str">
        <f ca="1">'Solic. Contrato'!AI302</f>
        <v/>
      </c>
      <c r="AF305" s="383" t="str">
        <f ca="1">'Solic. Contrato'!AJ302</f>
        <v/>
      </c>
      <c r="AG305" s="383" t="str">
        <f ca="1">'Solic. Contrato'!AK302</f>
        <v/>
      </c>
      <c r="AH305" s="317"/>
      <c r="AI305" s="318"/>
      <c r="AJ305" s="318"/>
      <c r="AK305" s="318"/>
      <c r="AL305" s="318"/>
      <c r="AM305"/>
      <c r="AN305"/>
      <c r="AO305"/>
      <c r="AP305"/>
      <c r="AQ305"/>
      <c r="AR305"/>
    </row>
    <row r="306" spans="1:44" ht="13.15" customHeight="1">
      <c r="A306" s="317"/>
      <c r="B306" s="380">
        <f ca="1">'Solic. Contrato'!B303</f>
        <v>0</v>
      </c>
      <c r="C306" s="317"/>
      <c r="D306" s="890"/>
      <c r="E306" s="894"/>
      <c r="F306" s="928"/>
      <c r="G306" s="895"/>
      <c r="H306" s="385"/>
      <c r="I306" s="905"/>
      <c r="J306" s="934"/>
      <c r="K306" s="931"/>
      <c r="L306" s="914"/>
      <c r="M306" s="265" t="s">
        <v>90</v>
      </c>
      <c r="N306" s="386" t="str">
        <f ca="1">'Solic. Contrato'!R303</f>
        <v/>
      </c>
      <c r="O306" s="386" t="str">
        <f ca="1">'Solic. Contrato'!S303</f>
        <v/>
      </c>
      <c r="P306" s="386" t="str">
        <f ca="1">'Solic. Contrato'!T303</f>
        <v/>
      </c>
      <c r="Q306" s="387" t="str">
        <f ca="1">'Solic. Contrato'!U303</f>
        <v/>
      </c>
      <c r="R306" s="386" t="str">
        <f ca="1">'Solic. Contrato'!V303</f>
        <v/>
      </c>
      <c r="S306" s="386" t="str">
        <f ca="1">'Solic. Contrato'!W303</f>
        <v/>
      </c>
      <c r="T306" s="386" t="str">
        <f ca="1">'Solic. Contrato'!X303</f>
        <v/>
      </c>
      <c r="U306" s="386" t="str">
        <f ca="1">'Solic. Contrato'!Y303</f>
        <v/>
      </c>
      <c r="V306" s="386" t="str">
        <f ca="1">'Solic. Contrato'!Z303</f>
        <v/>
      </c>
      <c r="W306" s="386" t="str">
        <f ca="1">'Solic. Contrato'!AA303</f>
        <v/>
      </c>
      <c r="X306" s="386" t="str">
        <f ca="1">'Solic. Contrato'!AB303</f>
        <v/>
      </c>
      <c r="Y306" s="386" t="str">
        <f ca="1">'Solic. Contrato'!AC303</f>
        <v/>
      </c>
      <c r="Z306" s="386" t="str">
        <f ca="1">'Solic. Contrato'!AD303</f>
        <v/>
      </c>
      <c r="AA306" s="386" t="str">
        <f ca="1">'Solic. Contrato'!AE303</f>
        <v/>
      </c>
      <c r="AB306" s="386" t="str">
        <f ca="1">'Solic. Contrato'!AF303</f>
        <v/>
      </c>
      <c r="AC306" s="386" t="str">
        <f ca="1">'Solic. Contrato'!AG303</f>
        <v/>
      </c>
      <c r="AD306" s="386" t="str">
        <f ca="1">'Solic. Contrato'!AH303</f>
        <v/>
      </c>
      <c r="AE306" s="386" t="str">
        <f ca="1">'Solic. Contrato'!AI303</f>
        <v/>
      </c>
      <c r="AF306" s="386" t="str">
        <f ca="1">'Solic. Contrato'!AJ303</f>
        <v/>
      </c>
      <c r="AG306" s="386" t="str">
        <f ca="1">'Solic. Contrato'!AK303</f>
        <v/>
      </c>
      <c r="AH306" s="317"/>
      <c r="AI306" s="318"/>
      <c r="AJ306" s="318"/>
      <c r="AK306" s="318"/>
      <c r="AL306" s="318"/>
      <c r="AM306"/>
      <c r="AN306"/>
      <c r="AO306"/>
      <c r="AP306"/>
      <c r="AQ306"/>
      <c r="AR306"/>
    </row>
    <row r="307" spans="1:44" ht="13.15" customHeight="1">
      <c r="A307" s="317"/>
      <c r="B307" s="380" t="str">
        <f ca="1">'Solic. Contrato'!B304</f>
        <v/>
      </c>
      <c r="C307" s="317" t="str">
        <f ca="1">'Solic. Contrato'!C304</f>
        <v/>
      </c>
      <c r="D307" s="891"/>
      <c r="E307" s="896"/>
      <c r="F307" s="929"/>
      <c r="G307" s="897"/>
      <c r="H307" s="388"/>
      <c r="I307" s="906"/>
      <c r="J307" s="935"/>
      <c r="K307" s="932"/>
      <c r="L307" s="915"/>
      <c r="M307" s="267" t="s">
        <v>91</v>
      </c>
      <c r="N307" s="389">
        <f ca="1">'Solic. Contrato'!R304</f>
        <v>0</v>
      </c>
      <c r="O307" s="389">
        <f ca="1">'Solic. Contrato'!S304</f>
        <v>0</v>
      </c>
      <c r="P307" s="389">
        <f ca="1">'Solic. Contrato'!T304</f>
        <v>0</v>
      </c>
      <c r="Q307" s="390">
        <f ca="1">'Solic. Contrato'!U304</f>
        <v>0</v>
      </c>
      <c r="R307" s="389">
        <f ca="1">'Solic. Contrato'!V304</f>
        <v>0</v>
      </c>
      <c r="S307" s="389">
        <f ca="1">'Solic. Contrato'!W304</f>
        <v>0</v>
      </c>
      <c r="T307" s="389">
        <f ca="1">'Solic. Contrato'!X304</f>
        <v>0</v>
      </c>
      <c r="U307" s="389">
        <f ca="1">'Solic. Contrato'!Y304</f>
        <v>0</v>
      </c>
      <c r="V307" s="389">
        <f ca="1">'Solic. Contrato'!Z304</f>
        <v>0</v>
      </c>
      <c r="W307" s="389">
        <f ca="1">'Solic. Contrato'!AA304</f>
        <v>0</v>
      </c>
      <c r="X307" s="389">
        <f ca="1">'Solic. Contrato'!AB304</f>
        <v>0</v>
      </c>
      <c r="Y307" s="389">
        <f ca="1">'Solic. Contrato'!AC304</f>
        <v>0</v>
      </c>
      <c r="Z307" s="389">
        <f ca="1">'Solic. Contrato'!AD304</f>
        <v>0</v>
      </c>
      <c r="AA307" s="389">
        <f ca="1">'Solic. Contrato'!AE304</f>
        <v>0</v>
      </c>
      <c r="AB307" s="389">
        <f ca="1">'Solic. Contrato'!AF304</f>
        <v>0</v>
      </c>
      <c r="AC307" s="389">
        <f ca="1">'Solic. Contrato'!AG304</f>
        <v>0</v>
      </c>
      <c r="AD307" s="389">
        <f ca="1">'Solic. Contrato'!AH304</f>
        <v>0</v>
      </c>
      <c r="AE307" s="389">
        <f ca="1">'Solic. Contrato'!AI304</f>
        <v>0</v>
      </c>
      <c r="AF307" s="389">
        <f ca="1">'Solic. Contrato'!AJ304</f>
        <v>0</v>
      </c>
      <c r="AG307" s="389">
        <f ca="1">'Solic. Contrato'!AK304</f>
        <v>0</v>
      </c>
      <c r="AH307" s="317"/>
      <c r="AI307" s="318"/>
      <c r="AJ307" s="318"/>
      <c r="AK307" s="318"/>
      <c r="AL307" s="318"/>
      <c r="AM307"/>
      <c r="AN307"/>
      <c r="AO307"/>
      <c r="AP307"/>
      <c r="AQ307"/>
      <c r="AR307"/>
    </row>
    <row r="308" spans="1:44" ht="13.15" customHeight="1">
      <c r="A308" s="317"/>
      <c r="B308" s="380"/>
      <c r="C308" s="317"/>
      <c r="D308" s="889" t="str">
        <f ca="1">'Solic. Contrato'!G305</f>
        <v/>
      </c>
      <c r="E308" s="892" t="str">
        <f ca="1">'Solic. Contrato'!H305</f>
        <v/>
      </c>
      <c r="F308" s="927"/>
      <c r="G308" s="893"/>
      <c r="H308" s="381">
        <f>'Solic. Contrato'!J305</f>
        <v>0</v>
      </c>
      <c r="I308" s="904" t="str">
        <f ca="1">'Solic. Contrato'!M305</f>
        <v/>
      </c>
      <c r="J308" s="933">
        <f ca="1">'Solic. Contrato'!N305</f>
        <v>0</v>
      </c>
      <c r="K308" s="930">
        <f ca="1">'Solic. Contrato'!O305</f>
        <v>0</v>
      </c>
      <c r="L308" s="913">
        <f t="shared" ref="L308" ca="1" si="111">J308*K308</f>
        <v>0</v>
      </c>
      <c r="M308" s="262" t="s">
        <v>89</v>
      </c>
      <c r="N308" s="382" t="str">
        <f ca="1">'Solic. Contrato'!R305</f>
        <v/>
      </c>
      <c r="O308" s="383" t="str">
        <f ca="1">'Solic. Contrato'!S305</f>
        <v/>
      </c>
      <c r="P308" s="383" t="str">
        <f ca="1">'Solic. Contrato'!T305</f>
        <v/>
      </c>
      <c r="Q308" s="384" t="str">
        <f ca="1">'Solic. Contrato'!U305</f>
        <v/>
      </c>
      <c r="R308" s="383" t="str">
        <f ca="1">'Solic. Contrato'!V305</f>
        <v/>
      </c>
      <c r="S308" s="383" t="str">
        <f ca="1">'Solic. Contrato'!W305</f>
        <v/>
      </c>
      <c r="T308" s="383" t="str">
        <f ca="1">'Solic. Contrato'!X305</f>
        <v/>
      </c>
      <c r="U308" s="383" t="str">
        <f ca="1">'Solic. Contrato'!Y305</f>
        <v/>
      </c>
      <c r="V308" s="383" t="str">
        <f ca="1">'Solic. Contrato'!Z305</f>
        <v/>
      </c>
      <c r="W308" s="383" t="str">
        <f ca="1">'Solic. Contrato'!AA305</f>
        <v/>
      </c>
      <c r="X308" s="383" t="str">
        <f ca="1">'Solic. Contrato'!AB305</f>
        <v/>
      </c>
      <c r="Y308" s="383" t="str">
        <f ca="1">'Solic. Contrato'!AC305</f>
        <v/>
      </c>
      <c r="Z308" s="383" t="str">
        <f ca="1">'Solic. Contrato'!AD305</f>
        <v/>
      </c>
      <c r="AA308" s="383" t="str">
        <f ca="1">'Solic. Contrato'!AE305</f>
        <v/>
      </c>
      <c r="AB308" s="383" t="str">
        <f ca="1">'Solic. Contrato'!AF305</f>
        <v/>
      </c>
      <c r="AC308" s="383" t="str">
        <f ca="1">'Solic. Contrato'!AG305</f>
        <v/>
      </c>
      <c r="AD308" s="383" t="str">
        <f ca="1">'Solic. Contrato'!AH305</f>
        <v/>
      </c>
      <c r="AE308" s="383" t="str">
        <f ca="1">'Solic. Contrato'!AI305</f>
        <v/>
      </c>
      <c r="AF308" s="383" t="str">
        <f ca="1">'Solic. Contrato'!AJ305</f>
        <v/>
      </c>
      <c r="AG308" s="383" t="str">
        <f ca="1">'Solic. Contrato'!AK305</f>
        <v/>
      </c>
      <c r="AH308" s="317"/>
      <c r="AI308" s="318"/>
      <c r="AJ308" s="318"/>
      <c r="AK308" s="318"/>
      <c r="AL308" s="318"/>
      <c r="AM308"/>
      <c r="AN308"/>
      <c r="AO308"/>
      <c r="AP308"/>
      <c r="AQ308"/>
      <c r="AR308"/>
    </row>
    <row r="309" spans="1:44" ht="13.15" customHeight="1">
      <c r="A309" s="317"/>
      <c r="B309" s="380">
        <f ca="1">'Solic. Contrato'!B306</f>
        <v>0</v>
      </c>
      <c r="C309" s="317"/>
      <c r="D309" s="890"/>
      <c r="E309" s="894"/>
      <c r="F309" s="928"/>
      <c r="G309" s="895"/>
      <c r="H309" s="385"/>
      <c r="I309" s="905"/>
      <c r="J309" s="934"/>
      <c r="K309" s="931"/>
      <c r="L309" s="914"/>
      <c r="M309" s="265" t="s">
        <v>90</v>
      </c>
      <c r="N309" s="386" t="str">
        <f ca="1">'Solic. Contrato'!R306</f>
        <v/>
      </c>
      <c r="O309" s="386" t="str">
        <f ca="1">'Solic. Contrato'!S306</f>
        <v/>
      </c>
      <c r="P309" s="386" t="str">
        <f ca="1">'Solic. Contrato'!T306</f>
        <v/>
      </c>
      <c r="Q309" s="387" t="str">
        <f ca="1">'Solic. Contrato'!U306</f>
        <v/>
      </c>
      <c r="R309" s="386" t="str">
        <f ca="1">'Solic. Contrato'!V306</f>
        <v/>
      </c>
      <c r="S309" s="386" t="str">
        <f ca="1">'Solic. Contrato'!W306</f>
        <v/>
      </c>
      <c r="T309" s="386" t="str">
        <f ca="1">'Solic. Contrato'!X306</f>
        <v/>
      </c>
      <c r="U309" s="386" t="str">
        <f ca="1">'Solic. Contrato'!Y306</f>
        <v/>
      </c>
      <c r="V309" s="386" t="str">
        <f ca="1">'Solic. Contrato'!Z306</f>
        <v/>
      </c>
      <c r="W309" s="386" t="str">
        <f ca="1">'Solic. Contrato'!AA306</f>
        <v/>
      </c>
      <c r="X309" s="386" t="str">
        <f ca="1">'Solic. Contrato'!AB306</f>
        <v/>
      </c>
      <c r="Y309" s="386" t="str">
        <f ca="1">'Solic. Contrato'!AC306</f>
        <v/>
      </c>
      <c r="Z309" s="386" t="str">
        <f ca="1">'Solic. Contrato'!AD306</f>
        <v/>
      </c>
      <c r="AA309" s="386" t="str">
        <f ca="1">'Solic. Contrato'!AE306</f>
        <v/>
      </c>
      <c r="AB309" s="386" t="str">
        <f ca="1">'Solic. Contrato'!AF306</f>
        <v/>
      </c>
      <c r="AC309" s="386" t="str">
        <f ca="1">'Solic. Contrato'!AG306</f>
        <v/>
      </c>
      <c r="AD309" s="386" t="str">
        <f ca="1">'Solic. Contrato'!AH306</f>
        <v/>
      </c>
      <c r="AE309" s="386" t="str">
        <f ca="1">'Solic. Contrato'!AI306</f>
        <v/>
      </c>
      <c r="AF309" s="386" t="str">
        <f ca="1">'Solic. Contrato'!AJ306</f>
        <v/>
      </c>
      <c r="AG309" s="386" t="str">
        <f ca="1">'Solic. Contrato'!AK306</f>
        <v/>
      </c>
      <c r="AH309" s="317"/>
      <c r="AI309" s="318"/>
      <c r="AJ309" s="318"/>
      <c r="AK309" s="318"/>
      <c r="AL309" s="318"/>
      <c r="AM309"/>
      <c r="AN309"/>
      <c r="AO309"/>
      <c r="AP309"/>
      <c r="AQ309"/>
      <c r="AR309"/>
    </row>
    <row r="310" spans="1:44" ht="13.15" customHeight="1">
      <c r="A310" s="317"/>
      <c r="B310" s="380" t="str">
        <f ca="1">'Solic. Contrato'!B307</f>
        <v/>
      </c>
      <c r="C310" s="317" t="str">
        <f ca="1">'Solic. Contrato'!C307</f>
        <v/>
      </c>
      <c r="D310" s="891"/>
      <c r="E310" s="896"/>
      <c r="F310" s="929"/>
      <c r="G310" s="897"/>
      <c r="H310" s="388"/>
      <c r="I310" s="906"/>
      <c r="J310" s="935"/>
      <c r="K310" s="932"/>
      <c r="L310" s="915"/>
      <c r="M310" s="267" t="s">
        <v>91</v>
      </c>
      <c r="N310" s="389">
        <f ca="1">'Solic. Contrato'!R307</f>
        <v>0</v>
      </c>
      <c r="O310" s="389">
        <f ca="1">'Solic. Contrato'!S307</f>
        <v>0</v>
      </c>
      <c r="P310" s="389">
        <f ca="1">'Solic. Contrato'!T307</f>
        <v>0</v>
      </c>
      <c r="Q310" s="390">
        <f ca="1">'Solic. Contrato'!U307</f>
        <v>0</v>
      </c>
      <c r="R310" s="389">
        <f ca="1">'Solic. Contrato'!V307</f>
        <v>0</v>
      </c>
      <c r="S310" s="389">
        <f ca="1">'Solic. Contrato'!W307</f>
        <v>0</v>
      </c>
      <c r="T310" s="389">
        <f ca="1">'Solic. Contrato'!X307</f>
        <v>0</v>
      </c>
      <c r="U310" s="389">
        <f ca="1">'Solic. Contrato'!Y307</f>
        <v>0</v>
      </c>
      <c r="V310" s="389">
        <f ca="1">'Solic. Contrato'!Z307</f>
        <v>0</v>
      </c>
      <c r="W310" s="389">
        <f ca="1">'Solic. Contrato'!AA307</f>
        <v>0</v>
      </c>
      <c r="X310" s="389">
        <f ca="1">'Solic. Contrato'!AB307</f>
        <v>0</v>
      </c>
      <c r="Y310" s="389">
        <f ca="1">'Solic. Contrato'!AC307</f>
        <v>0</v>
      </c>
      <c r="Z310" s="389">
        <f ca="1">'Solic. Contrato'!AD307</f>
        <v>0</v>
      </c>
      <c r="AA310" s="389">
        <f ca="1">'Solic. Contrato'!AE307</f>
        <v>0</v>
      </c>
      <c r="AB310" s="389">
        <f ca="1">'Solic. Contrato'!AF307</f>
        <v>0</v>
      </c>
      <c r="AC310" s="389">
        <f ca="1">'Solic. Contrato'!AG307</f>
        <v>0</v>
      </c>
      <c r="AD310" s="389">
        <f ca="1">'Solic. Contrato'!AH307</f>
        <v>0</v>
      </c>
      <c r="AE310" s="389">
        <f ca="1">'Solic. Contrato'!AI307</f>
        <v>0</v>
      </c>
      <c r="AF310" s="389">
        <f ca="1">'Solic. Contrato'!AJ307</f>
        <v>0</v>
      </c>
      <c r="AG310" s="389">
        <f ca="1">'Solic. Contrato'!AK307</f>
        <v>0</v>
      </c>
      <c r="AH310" s="317"/>
      <c r="AI310" s="318"/>
      <c r="AJ310" s="318"/>
      <c r="AK310" s="318"/>
      <c r="AL310" s="318"/>
      <c r="AM310"/>
      <c r="AN310"/>
      <c r="AO310"/>
      <c r="AP310"/>
      <c r="AQ310"/>
      <c r="AR310"/>
    </row>
    <row r="311" spans="1:44" ht="13.15" customHeight="1">
      <c r="A311" s="317"/>
      <c r="B311" s="380"/>
      <c r="C311" s="317"/>
      <c r="D311" s="889" t="str">
        <f ca="1">'Solic. Contrato'!G308</f>
        <v/>
      </c>
      <c r="E311" s="892" t="str">
        <f ca="1">'Solic. Contrato'!H308</f>
        <v/>
      </c>
      <c r="F311" s="927"/>
      <c r="G311" s="893"/>
      <c r="H311" s="381">
        <f>'Solic. Contrato'!J308</f>
        <v>0</v>
      </c>
      <c r="I311" s="904" t="str">
        <f ca="1">'Solic. Contrato'!M308</f>
        <v/>
      </c>
      <c r="J311" s="933">
        <f ca="1">'Solic. Contrato'!N308</f>
        <v>0</v>
      </c>
      <c r="K311" s="930">
        <f ca="1">'Solic. Contrato'!O308</f>
        <v>0</v>
      </c>
      <c r="L311" s="913">
        <f t="shared" ref="L311" ca="1" si="112">J311*K311</f>
        <v>0</v>
      </c>
      <c r="M311" s="262" t="s">
        <v>89</v>
      </c>
      <c r="N311" s="382" t="str">
        <f ca="1">'Solic. Contrato'!R308</f>
        <v/>
      </c>
      <c r="O311" s="383" t="str">
        <f ca="1">'Solic. Contrato'!S308</f>
        <v/>
      </c>
      <c r="P311" s="383" t="str">
        <f ca="1">'Solic. Contrato'!T308</f>
        <v/>
      </c>
      <c r="Q311" s="384" t="str">
        <f ca="1">'Solic. Contrato'!U308</f>
        <v/>
      </c>
      <c r="R311" s="383" t="str">
        <f ca="1">'Solic. Contrato'!V308</f>
        <v/>
      </c>
      <c r="S311" s="383" t="str">
        <f ca="1">'Solic. Contrato'!W308</f>
        <v/>
      </c>
      <c r="T311" s="383" t="str">
        <f ca="1">'Solic. Contrato'!X308</f>
        <v/>
      </c>
      <c r="U311" s="383" t="str">
        <f ca="1">'Solic. Contrato'!Y308</f>
        <v/>
      </c>
      <c r="V311" s="383" t="str">
        <f ca="1">'Solic. Contrato'!Z308</f>
        <v/>
      </c>
      <c r="W311" s="383" t="str">
        <f ca="1">'Solic. Contrato'!AA308</f>
        <v/>
      </c>
      <c r="X311" s="383" t="str">
        <f ca="1">'Solic. Contrato'!AB308</f>
        <v/>
      </c>
      <c r="Y311" s="383" t="str">
        <f ca="1">'Solic. Contrato'!AC308</f>
        <v/>
      </c>
      <c r="Z311" s="383" t="str">
        <f ca="1">'Solic. Contrato'!AD308</f>
        <v/>
      </c>
      <c r="AA311" s="383" t="str">
        <f ca="1">'Solic. Contrato'!AE308</f>
        <v/>
      </c>
      <c r="AB311" s="383" t="str">
        <f ca="1">'Solic. Contrato'!AF308</f>
        <v/>
      </c>
      <c r="AC311" s="383" t="str">
        <f ca="1">'Solic. Contrato'!AG308</f>
        <v/>
      </c>
      <c r="AD311" s="383" t="str">
        <f ca="1">'Solic. Contrato'!AH308</f>
        <v/>
      </c>
      <c r="AE311" s="383" t="str">
        <f ca="1">'Solic. Contrato'!AI308</f>
        <v/>
      </c>
      <c r="AF311" s="383" t="str">
        <f ca="1">'Solic. Contrato'!AJ308</f>
        <v/>
      </c>
      <c r="AG311" s="383" t="str">
        <f ca="1">'Solic. Contrato'!AK308</f>
        <v/>
      </c>
      <c r="AH311" s="317"/>
      <c r="AI311" s="318"/>
      <c r="AJ311" s="318"/>
      <c r="AK311" s="318"/>
      <c r="AL311" s="318"/>
      <c r="AM311"/>
      <c r="AN311"/>
      <c r="AO311"/>
      <c r="AP311"/>
      <c r="AQ311"/>
      <c r="AR311"/>
    </row>
    <row r="312" spans="1:44" ht="13.15" customHeight="1">
      <c r="A312" s="317"/>
      <c r="B312" s="380">
        <f ca="1">'Solic. Contrato'!B309</f>
        <v>0</v>
      </c>
      <c r="C312" s="317"/>
      <c r="D312" s="890"/>
      <c r="E312" s="894"/>
      <c r="F312" s="928"/>
      <c r="G312" s="895"/>
      <c r="H312" s="385"/>
      <c r="I312" s="905"/>
      <c r="J312" s="934"/>
      <c r="K312" s="931"/>
      <c r="L312" s="914"/>
      <c r="M312" s="265" t="s">
        <v>90</v>
      </c>
      <c r="N312" s="386" t="str">
        <f ca="1">'Solic. Contrato'!R309</f>
        <v/>
      </c>
      <c r="O312" s="386" t="str">
        <f ca="1">'Solic. Contrato'!S309</f>
        <v/>
      </c>
      <c r="P312" s="386" t="str">
        <f ca="1">'Solic. Contrato'!T309</f>
        <v/>
      </c>
      <c r="Q312" s="387" t="str">
        <f ca="1">'Solic. Contrato'!U309</f>
        <v/>
      </c>
      <c r="R312" s="386" t="str">
        <f ca="1">'Solic. Contrato'!V309</f>
        <v/>
      </c>
      <c r="S312" s="386" t="str">
        <f ca="1">'Solic. Contrato'!W309</f>
        <v/>
      </c>
      <c r="T312" s="386" t="str">
        <f ca="1">'Solic. Contrato'!X309</f>
        <v/>
      </c>
      <c r="U312" s="386" t="str">
        <f ca="1">'Solic. Contrato'!Y309</f>
        <v/>
      </c>
      <c r="V312" s="386" t="str">
        <f ca="1">'Solic. Contrato'!Z309</f>
        <v/>
      </c>
      <c r="W312" s="386" t="str">
        <f ca="1">'Solic. Contrato'!AA309</f>
        <v/>
      </c>
      <c r="X312" s="386" t="str">
        <f ca="1">'Solic. Contrato'!AB309</f>
        <v/>
      </c>
      <c r="Y312" s="386" t="str">
        <f ca="1">'Solic. Contrato'!AC309</f>
        <v/>
      </c>
      <c r="Z312" s="386" t="str">
        <f ca="1">'Solic. Contrato'!AD309</f>
        <v/>
      </c>
      <c r="AA312" s="386" t="str">
        <f ca="1">'Solic. Contrato'!AE309</f>
        <v/>
      </c>
      <c r="AB312" s="386" t="str">
        <f ca="1">'Solic. Contrato'!AF309</f>
        <v/>
      </c>
      <c r="AC312" s="386" t="str">
        <f ca="1">'Solic. Contrato'!AG309</f>
        <v/>
      </c>
      <c r="AD312" s="386" t="str">
        <f ca="1">'Solic. Contrato'!AH309</f>
        <v/>
      </c>
      <c r="AE312" s="386" t="str">
        <f ca="1">'Solic. Contrato'!AI309</f>
        <v/>
      </c>
      <c r="AF312" s="386" t="str">
        <f ca="1">'Solic. Contrato'!AJ309</f>
        <v/>
      </c>
      <c r="AG312" s="386" t="str">
        <f ca="1">'Solic. Contrato'!AK309</f>
        <v/>
      </c>
      <c r="AH312" s="317"/>
      <c r="AI312" s="318"/>
      <c r="AJ312" s="318"/>
      <c r="AK312" s="318"/>
      <c r="AL312" s="318"/>
      <c r="AM312"/>
      <c r="AN312"/>
      <c r="AO312"/>
      <c r="AP312"/>
      <c r="AQ312"/>
      <c r="AR312"/>
    </row>
    <row r="313" spans="1:44" ht="13.15" customHeight="1">
      <c r="A313" s="317"/>
      <c r="B313" s="380" t="str">
        <f ca="1">'Solic. Contrato'!B310</f>
        <v/>
      </c>
      <c r="C313" s="317" t="str">
        <f ca="1">'Solic. Contrato'!C310</f>
        <v/>
      </c>
      <c r="D313" s="891"/>
      <c r="E313" s="896"/>
      <c r="F313" s="929"/>
      <c r="G313" s="897"/>
      <c r="H313" s="388"/>
      <c r="I313" s="906"/>
      <c r="J313" s="935"/>
      <c r="K313" s="932"/>
      <c r="L313" s="915"/>
      <c r="M313" s="267" t="s">
        <v>91</v>
      </c>
      <c r="N313" s="389">
        <f ca="1">'Solic. Contrato'!R310</f>
        <v>0</v>
      </c>
      <c r="O313" s="389">
        <f ca="1">'Solic. Contrato'!S310</f>
        <v>0</v>
      </c>
      <c r="P313" s="389">
        <f ca="1">'Solic. Contrato'!T310</f>
        <v>0</v>
      </c>
      <c r="Q313" s="390">
        <f ca="1">'Solic. Contrato'!U310</f>
        <v>0</v>
      </c>
      <c r="R313" s="389">
        <f ca="1">'Solic. Contrato'!V310</f>
        <v>0</v>
      </c>
      <c r="S313" s="389">
        <f ca="1">'Solic. Contrato'!W310</f>
        <v>0</v>
      </c>
      <c r="T313" s="389">
        <f ca="1">'Solic. Contrato'!X310</f>
        <v>0</v>
      </c>
      <c r="U313" s="389">
        <f ca="1">'Solic. Contrato'!Y310</f>
        <v>0</v>
      </c>
      <c r="V313" s="389">
        <f ca="1">'Solic. Contrato'!Z310</f>
        <v>0</v>
      </c>
      <c r="W313" s="389">
        <f ca="1">'Solic. Contrato'!AA310</f>
        <v>0</v>
      </c>
      <c r="X313" s="389">
        <f ca="1">'Solic. Contrato'!AB310</f>
        <v>0</v>
      </c>
      <c r="Y313" s="389">
        <f ca="1">'Solic. Contrato'!AC310</f>
        <v>0</v>
      </c>
      <c r="Z313" s="389">
        <f ca="1">'Solic. Contrato'!AD310</f>
        <v>0</v>
      </c>
      <c r="AA313" s="389">
        <f ca="1">'Solic. Contrato'!AE310</f>
        <v>0</v>
      </c>
      <c r="AB313" s="389">
        <f ca="1">'Solic. Contrato'!AF310</f>
        <v>0</v>
      </c>
      <c r="AC313" s="389">
        <f ca="1">'Solic. Contrato'!AG310</f>
        <v>0</v>
      </c>
      <c r="AD313" s="389">
        <f ca="1">'Solic. Contrato'!AH310</f>
        <v>0</v>
      </c>
      <c r="AE313" s="389">
        <f ca="1">'Solic. Contrato'!AI310</f>
        <v>0</v>
      </c>
      <c r="AF313" s="389">
        <f ca="1">'Solic. Contrato'!AJ310</f>
        <v>0</v>
      </c>
      <c r="AG313" s="389">
        <f ca="1">'Solic. Contrato'!AK310</f>
        <v>0</v>
      </c>
      <c r="AH313" s="317"/>
      <c r="AI313" s="318"/>
      <c r="AJ313" s="318"/>
      <c r="AK313" s="318"/>
      <c r="AL313" s="318"/>
      <c r="AM313"/>
      <c r="AN313"/>
      <c r="AO313"/>
      <c r="AP313"/>
      <c r="AQ313"/>
      <c r="AR313"/>
    </row>
    <row r="314" spans="1:44" ht="13.15" customHeight="1">
      <c r="A314" s="317"/>
      <c r="B314" s="380"/>
      <c r="C314" s="317"/>
      <c r="D314" s="889" t="str">
        <f ca="1">'Solic. Contrato'!G311</f>
        <v/>
      </c>
      <c r="E314" s="892" t="str">
        <f ca="1">'Solic. Contrato'!H311</f>
        <v/>
      </c>
      <c r="F314" s="927"/>
      <c r="G314" s="893"/>
      <c r="H314" s="381">
        <f>'Solic. Contrato'!J311</f>
        <v>0</v>
      </c>
      <c r="I314" s="904" t="str">
        <f ca="1">'Solic. Contrato'!M311</f>
        <v/>
      </c>
      <c r="J314" s="933">
        <f ca="1">'Solic. Contrato'!N311</f>
        <v>0</v>
      </c>
      <c r="K314" s="930">
        <f ca="1">'Solic. Contrato'!O311</f>
        <v>0</v>
      </c>
      <c r="L314" s="913">
        <f t="shared" ref="L314" ca="1" si="113">J314*K314</f>
        <v>0</v>
      </c>
      <c r="M314" s="262" t="s">
        <v>89</v>
      </c>
      <c r="N314" s="382" t="str">
        <f ca="1">'Solic. Contrato'!R311</f>
        <v/>
      </c>
      <c r="O314" s="383" t="str">
        <f ca="1">'Solic. Contrato'!S311</f>
        <v/>
      </c>
      <c r="P314" s="383" t="str">
        <f ca="1">'Solic. Contrato'!T311</f>
        <v/>
      </c>
      <c r="Q314" s="384" t="str">
        <f ca="1">'Solic. Contrato'!U311</f>
        <v/>
      </c>
      <c r="R314" s="383" t="str">
        <f ca="1">'Solic. Contrato'!V311</f>
        <v/>
      </c>
      <c r="S314" s="383" t="str">
        <f ca="1">'Solic. Contrato'!W311</f>
        <v/>
      </c>
      <c r="T314" s="383" t="str">
        <f ca="1">'Solic. Contrato'!X311</f>
        <v/>
      </c>
      <c r="U314" s="383" t="str">
        <f ca="1">'Solic. Contrato'!Y311</f>
        <v/>
      </c>
      <c r="V314" s="383" t="str">
        <f ca="1">'Solic. Contrato'!Z311</f>
        <v/>
      </c>
      <c r="W314" s="383" t="str">
        <f ca="1">'Solic. Contrato'!AA311</f>
        <v/>
      </c>
      <c r="X314" s="383" t="str">
        <f ca="1">'Solic. Contrato'!AB311</f>
        <v/>
      </c>
      <c r="Y314" s="383" t="str">
        <f ca="1">'Solic. Contrato'!AC311</f>
        <v/>
      </c>
      <c r="Z314" s="383" t="str">
        <f ca="1">'Solic. Contrato'!AD311</f>
        <v/>
      </c>
      <c r="AA314" s="383" t="str">
        <f ca="1">'Solic. Contrato'!AE311</f>
        <v/>
      </c>
      <c r="AB314" s="383" t="str">
        <f ca="1">'Solic. Contrato'!AF311</f>
        <v/>
      </c>
      <c r="AC314" s="383" t="str">
        <f ca="1">'Solic. Contrato'!AG311</f>
        <v/>
      </c>
      <c r="AD314" s="383" t="str">
        <f ca="1">'Solic. Contrato'!AH311</f>
        <v/>
      </c>
      <c r="AE314" s="383" t="str">
        <f ca="1">'Solic. Contrato'!AI311</f>
        <v/>
      </c>
      <c r="AF314" s="383" t="str">
        <f ca="1">'Solic. Contrato'!AJ311</f>
        <v/>
      </c>
      <c r="AG314" s="383" t="str">
        <f ca="1">'Solic. Contrato'!AK311</f>
        <v/>
      </c>
      <c r="AH314" s="317"/>
      <c r="AI314" s="318"/>
      <c r="AJ314" s="318"/>
      <c r="AK314" s="318"/>
      <c r="AL314" s="318"/>
      <c r="AM314"/>
      <c r="AN314"/>
      <c r="AO314"/>
      <c r="AP314"/>
      <c r="AQ314"/>
      <c r="AR314"/>
    </row>
    <row r="315" spans="1:44" ht="13.15" customHeight="1">
      <c r="A315" s="317"/>
      <c r="B315" s="380">
        <f ca="1">'Solic. Contrato'!B312</f>
        <v>0</v>
      </c>
      <c r="C315" s="317"/>
      <c r="D315" s="890"/>
      <c r="E315" s="894"/>
      <c r="F315" s="928"/>
      <c r="G315" s="895"/>
      <c r="H315" s="385"/>
      <c r="I315" s="905"/>
      <c r="J315" s="934"/>
      <c r="K315" s="931"/>
      <c r="L315" s="914"/>
      <c r="M315" s="265" t="s">
        <v>90</v>
      </c>
      <c r="N315" s="386" t="str">
        <f ca="1">'Solic. Contrato'!R312</f>
        <v/>
      </c>
      <c r="O315" s="386" t="str">
        <f ca="1">'Solic. Contrato'!S312</f>
        <v/>
      </c>
      <c r="P315" s="386" t="str">
        <f ca="1">'Solic. Contrato'!T312</f>
        <v/>
      </c>
      <c r="Q315" s="387" t="str">
        <f ca="1">'Solic. Contrato'!U312</f>
        <v/>
      </c>
      <c r="R315" s="386" t="str">
        <f ca="1">'Solic. Contrato'!V312</f>
        <v/>
      </c>
      <c r="S315" s="386" t="str">
        <f ca="1">'Solic. Contrato'!W312</f>
        <v/>
      </c>
      <c r="T315" s="386" t="str">
        <f ca="1">'Solic. Contrato'!X312</f>
        <v/>
      </c>
      <c r="U315" s="386" t="str">
        <f ca="1">'Solic. Contrato'!Y312</f>
        <v/>
      </c>
      <c r="V315" s="386" t="str">
        <f ca="1">'Solic. Contrato'!Z312</f>
        <v/>
      </c>
      <c r="W315" s="386" t="str">
        <f ca="1">'Solic. Contrato'!AA312</f>
        <v/>
      </c>
      <c r="X315" s="386" t="str">
        <f ca="1">'Solic. Contrato'!AB312</f>
        <v/>
      </c>
      <c r="Y315" s="386" t="str">
        <f ca="1">'Solic. Contrato'!AC312</f>
        <v/>
      </c>
      <c r="Z315" s="386" t="str">
        <f ca="1">'Solic. Contrato'!AD312</f>
        <v/>
      </c>
      <c r="AA315" s="386" t="str">
        <f ca="1">'Solic. Contrato'!AE312</f>
        <v/>
      </c>
      <c r="AB315" s="386" t="str">
        <f ca="1">'Solic. Contrato'!AF312</f>
        <v/>
      </c>
      <c r="AC315" s="386" t="str">
        <f ca="1">'Solic. Contrato'!AG312</f>
        <v/>
      </c>
      <c r="AD315" s="386" t="str">
        <f ca="1">'Solic. Contrato'!AH312</f>
        <v/>
      </c>
      <c r="AE315" s="386" t="str">
        <f ca="1">'Solic. Contrato'!AI312</f>
        <v/>
      </c>
      <c r="AF315" s="386" t="str">
        <f ca="1">'Solic. Contrato'!AJ312</f>
        <v/>
      </c>
      <c r="AG315" s="386" t="str">
        <f ca="1">'Solic. Contrato'!AK312</f>
        <v/>
      </c>
      <c r="AH315" s="317"/>
      <c r="AI315" s="318"/>
      <c r="AJ315" s="318"/>
      <c r="AK315" s="318"/>
      <c r="AL315" s="318"/>
      <c r="AM315"/>
      <c r="AN315"/>
      <c r="AO315"/>
      <c r="AP315"/>
      <c r="AQ315"/>
      <c r="AR315"/>
    </row>
    <row r="316" spans="1:44" ht="13.15" customHeight="1">
      <c r="A316" s="317"/>
      <c r="B316" s="380" t="str">
        <f ca="1">'Solic. Contrato'!B313</f>
        <v/>
      </c>
      <c r="C316" s="317" t="str">
        <f ca="1">'Solic. Contrato'!C313</f>
        <v/>
      </c>
      <c r="D316" s="891"/>
      <c r="E316" s="896"/>
      <c r="F316" s="929"/>
      <c r="G316" s="897"/>
      <c r="H316" s="388"/>
      <c r="I316" s="906"/>
      <c r="J316" s="935"/>
      <c r="K316" s="932"/>
      <c r="L316" s="915"/>
      <c r="M316" s="267" t="s">
        <v>91</v>
      </c>
      <c r="N316" s="389">
        <f ca="1">'Solic. Contrato'!R313</f>
        <v>0</v>
      </c>
      <c r="O316" s="389">
        <f ca="1">'Solic. Contrato'!S313</f>
        <v>0</v>
      </c>
      <c r="P316" s="389">
        <f ca="1">'Solic. Contrato'!T313</f>
        <v>0</v>
      </c>
      <c r="Q316" s="390">
        <f ca="1">'Solic. Contrato'!U313</f>
        <v>0</v>
      </c>
      <c r="R316" s="389">
        <f ca="1">'Solic. Contrato'!V313</f>
        <v>0</v>
      </c>
      <c r="S316" s="389">
        <f ca="1">'Solic. Contrato'!W313</f>
        <v>0</v>
      </c>
      <c r="T316" s="389">
        <f ca="1">'Solic. Contrato'!X313</f>
        <v>0</v>
      </c>
      <c r="U316" s="389">
        <f ca="1">'Solic. Contrato'!Y313</f>
        <v>0</v>
      </c>
      <c r="V316" s="389">
        <f ca="1">'Solic. Contrato'!Z313</f>
        <v>0</v>
      </c>
      <c r="W316" s="389">
        <f ca="1">'Solic. Contrato'!AA313</f>
        <v>0</v>
      </c>
      <c r="X316" s="389">
        <f ca="1">'Solic. Contrato'!AB313</f>
        <v>0</v>
      </c>
      <c r="Y316" s="389">
        <f ca="1">'Solic. Contrato'!AC313</f>
        <v>0</v>
      </c>
      <c r="Z316" s="389">
        <f ca="1">'Solic. Contrato'!AD313</f>
        <v>0</v>
      </c>
      <c r="AA316" s="389">
        <f ca="1">'Solic. Contrato'!AE313</f>
        <v>0</v>
      </c>
      <c r="AB316" s="389">
        <f ca="1">'Solic. Contrato'!AF313</f>
        <v>0</v>
      </c>
      <c r="AC316" s="389">
        <f ca="1">'Solic. Contrato'!AG313</f>
        <v>0</v>
      </c>
      <c r="AD316" s="389">
        <f ca="1">'Solic. Contrato'!AH313</f>
        <v>0</v>
      </c>
      <c r="AE316" s="389">
        <f ca="1">'Solic. Contrato'!AI313</f>
        <v>0</v>
      </c>
      <c r="AF316" s="389">
        <f ca="1">'Solic. Contrato'!AJ313</f>
        <v>0</v>
      </c>
      <c r="AG316" s="389">
        <f ca="1">'Solic. Contrato'!AK313</f>
        <v>0</v>
      </c>
      <c r="AH316" s="317"/>
      <c r="AI316" s="318"/>
      <c r="AJ316" s="318"/>
      <c r="AK316" s="318"/>
      <c r="AL316" s="318"/>
      <c r="AM316"/>
      <c r="AN316"/>
      <c r="AO316"/>
      <c r="AP316"/>
      <c r="AQ316"/>
      <c r="AR316"/>
    </row>
    <row r="317" spans="1:44" ht="13.15" customHeight="1">
      <c r="A317" s="317"/>
      <c r="B317" s="380"/>
      <c r="C317" s="317"/>
      <c r="D317" s="889" t="str">
        <f ca="1">'Solic. Contrato'!G314</f>
        <v/>
      </c>
      <c r="E317" s="892" t="str">
        <f ca="1">'Solic. Contrato'!H314</f>
        <v/>
      </c>
      <c r="F317" s="927"/>
      <c r="G317" s="893"/>
      <c r="H317" s="381">
        <f>'Solic. Contrato'!J314</f>
        <v>0</v>
      </c>
      <c r="I317" s="904" t="str">
        <f ca="1">'Solic. Contrato'!M314</f>
        <v/>
      </c>
      <c r="J317" s="933">
        <f ca="1">'Solic. Contrato'!N314</f>
        <v>0</v>
      </c>
      <c r="K317" s="930">
        <f ca="1">'Solic. Contrato'!O314</f>
        <v>0</v>
      </c>
      <c r="L317" s="913">
        <f t="shared" ref="L317" ca="1" si="114">J317*K317</f>
        <v>0</v>
      </c>
      <c r="M317" s="262" t="s">
        <v>89</v>
      </c>
      <c r="N317" s="382" t="str">
        <f ca="1">'Solic. Contrato'!R314</f>
        <v/>
      </c>
      <c r="O317" s="383" t="str">
        <f ca="1">'Solic. Contrato'!S314</f>
        <v/>
      </c>
      <c r="P317" s="383" t="str">
        <f ca="1">'Solic. Contrato'!T314</f>
        <v/>
      </c>
      <c r="Q317" s="384" t="str">
        <f ca="1">'Solic. Contrato'!U314</f>
        <v/>
      </c>
      <c r="R317" s="383" t="str">
        <f ca="1">'Solic. Contrato'!V314</f>
        <v/>
      </c>
      <c r="S317" s="383" t="str">
        <f ca="1">'Solic. Contrato'!W314</f>
        <v/>
      </c>
      <c r="T317" s="383" t="str">
        <f ca="1">'Solic. Contrato'!X314</f>
        <v/>
      </c>
      <c r="U317" s="383" t="str">
        <f ca="1">'Solic. Contrato'!Y314</f>
        <v/>
      </c>
      <c r="V317" s="383" t="str">
        <f ca="1">'Solic. Contrato'!Z314</f>
        <v/>
      </c>
      <c r="W317" s="383" t="str">
        <f ca="1">'Solic. Contrato'!AA314</f>
        <v/>
      </c>
      <c r="X317" s="383" t="str">
        <f ca="1">'Solic. Contrato'!AB314</f>
        <v/>
      </c>
      <c r="Y317" s="383" t="str">
        <f ca="1">'Solic. Contrato'!AC314</f>
        <v/>
      </c>
      <c r="Z317" s="383" t="str">
        <f ca="1">'Solic. Contrato'!AD314</f>
        <v/>
      </c>
      <c r="AA317" s="383" t="str">
        <f ca="1">'Solic. Contrato'!AE314</f>
        <v/>
      </c>
      <c r="AB317" s="383" t="str">
        <f ca="1">'Solic. Contrato'!AF314</f>
        <v/>
      </c>
      <c r="AC317" s="383" t="str">
        <f ca="1">'Solic. Contrato'!AG314</f>
        <v/>
      </c>
      <c r="AD317" s="383" t="str">
        <f ca="1">'Solic. Contrato'!AH314</f>
        <v/>
      </c>
      <c r="AE317" s="383" t="str">
        <f ca="1">'Solic. Contrato'!AI314</f>
        <v/>
      </c>
      <c r="AF317" s="383" t="str">
        <f ca="1">'Solic. Contrato'!AJ314</f>
        <v/>
      </c>
      <c r="AG317" s="383" t="str">
        <f ca="1">'Solic. Contrato'!AK314</f>
        <v/>
      </c>
      <c r="AH317" s="317"/>
      <c r="AI317" s="318"/>
      <c r="AJ317" s="318"/>
      <c r="AK317" s="318"/>
      <c r="AL317" s="318"/>
      <c r="AM317"/>
      <c r="AN317"/>
      <c r="AO317"/>
      <c r="AP317"/>
      <c r="AQ317"/>
      <c r="AR317"/>
    </row>
    <row r="318" spans="1:44" ht="13.15" customHeight="1">
      <c r="A318" s="317"/>
      <c r="B318" s="380">
        <f ca="1">'Solic. Contrato'!B315</f>
        <v>0</v>
      </c>
      <c r="C318" s="317"/>
      <c r="D318" s="890"/>
      <c r="E318" s="894"/>
      <c r="F318" s="928"/>
      <c r="G318" s="895"/>
      <c r="H318" s="385"/>
      <c r="I318" s="905"/>
      <c r="J318" s="934"/>
      <c r="K318" s="931"/>
      <c r="L318" s="914"/>
      <c r="M318" s="265" t="s">
        <v>90</v>
      </c>
      <c r="N318" s="386" t="str">
        <f ca="1">'Solic. Contrato'!R315</f>
        <v/>
      </c>
      <c r="O318" s="386" t="str">
        <f ca="1">'Solic. Contrato'!S315</f>
        <v/>
      </c>
      <c r="P318" s="386" t="str">
        <f ca="1">'Solic. Contrato'!T315</f>
        <v/>
      </c>
      <c r="Q318" s="387" t="str">
        <f ca="1">'Solic. Contrato'!U315</f>
        <v/>
      </c>
      <c r="R318" s="386" t="str">
        <f ca="1">'Solic. Contrato'!V315</f>
        <v/>
      </c>
      <c r="S318" s="386" t="str">
        <f ca="1">'Solic. Contrato'!W315</f>
        <v/>
      </c>
      <c r="T318" s="386" t="str">
        <f ca="1">'Solic. Contrato'!X315</f>
        <v/>
      </c>
      <c r="U318" s="386" t="str">
        <f ca="1">'Solic. Contrato'!Y315</f>
        <v/>
      </c>
      <c r="V318" s="386" t="str">
        <f ca="1">'Solic. Contrato'!Z315</f>
        <v/>
      </c>
      <c r="W318" s="386" t="str">
        <f ca="1">'Solic. Contrato'!AA315</f>
        <v/>
      </c>
      <c r="X318" s="386" t="str">
        <f ca="1">'Solic. Contrato'!AB315</f>
        <v/>
      </c>
      <c r="Y318" s="386" t="str">
        <f ca="1">'Solic. Contrato'!AC315</f>
        <v/>
      </c>
      <c r="Z318" s="386" t="str">
        <f ca="1">'Solic. Contrato'!AD315</f>
        <v/>
      </c>
      <c r="AA318" s="386" t="str">
        <f ca="1">'Solic. Contrato'!AE315</f>
        <v/>
      </c>
      <c r="AB318" s="386" t="str">
        <f ca="1">'Solic. Contrato'!AF315</f>
        <v/>
      </c>
      <c r="AC318" s="386" t="str">
        <f ca="1">'Solic. Contrato'!AG315</f>
        <v/>
      </c>
      <c r="AD318" s="386" t="str">
        <f ca="1">'Solic. Contrato'!AH315</f>
        <v/>
      </c>
      <c r="AE318" s="386" t="str">
        <f ca="1">'Solic. Contrato'!AI315</f>
        <v/>
      </c>
      <c r="AF318" s="386" t="str">
        <f ca="1">'Solic. Contrato'!AJ315</f>
        <v/>
      </c>
      <c r="AG318" s="386" t="str">
        <f ca="1">'Solic. Contrato'!AK315</f>
        <v/>
      </c>
      <c r="AH318" s="317"/>
      <c r="AI318" s="318"/>
      <c r="AJ318" s="318"/>
      <c r="AK318" s="318"/>
      <c r="AL318" s="318"/>
      <c r="AM318"/>
      <c r="AN318"/>
      <c r="AO318"/>
      <c r="AP318"/>
      <c r="AQ318"/>
      <c r="AR318"/>
    </row>
    <row r="319" spans="1:44" ht="13.15" customHeight="1">
      <c r="A319" s="317"/>
      <c r="B319" s="380" t="str">
        <f ca="1">'Solic. Contrato'!B316</f>
        <v/>
      </c>
      <c r="C319" s="317" t="str">
        <f ca="1">'Solic. Contrato'!C316</f>
        <v/>
      </c>
      <c r="D319" s="891"/>
      <c r="E319" s="896"/>
      <c r="F319" s="929"/>
      <c r="G319" s="897"/>
      <c r="H319" s="388"/>
      <c r="I319" s="906"/>
      <c r="J319" s="935"/>
      <c r="K319" s="932"/>
      <c r="L319" s="915"/>
      <c r="M319" s="267" t="s">
        <v>91</v>
      </c>
      <c r="N319" s="389">
        <f ca="1">'Solic. Contrato'!R316</f>
        <v>0</v>
      </c>
      <c r="O319" s="389">
        <f ca="1">'Solic. Contrato'!S316</f>
        <v>0</v>
      </c>
      <c r="P319" s="389">
        <f ca="1">'Solic. Contrato'!T316</f>
        <v>0</v>
      </c>
      <c r="Q319" s="390">
        <f ca="1">'Solic. Contrato'!U316</f>
        <v>0</v>
      </c>
      <c r="R319" s="389">
        <f ca="1">'Solic. Contrato'!V316</f>
        <v>0</v>
      </c>
      <c r="S319" s="389">
        <f ca="1">'Solic. Contrato'!W316</f>
        <v>0</v>
      </c>
      <c r="T319" s="389">
        <f ca="1">'Solic. Contrato'!X316</f>
        <v>0</v>
      </c>
      <c r="U319" s="389">
        <f ca="1">'Solic. Contrato'!Y316</f>
        <v>0</v>
      </c>
      <c r="V319" s="389">
        <f ca="1">'Solic. Contrato'!Z316</f>
        <v>0</v>
      </c>
      <c r="W319" s="389">
        <f ca="1">'Solic. Contrato'!AA316</f>
        <v>0</v>
      </c>
      <c r="X319" s="389">
        <f ca="1">'Solic. Contrato'!AB316</f>
        <v>0</v>
      </c>
      <c r="Y319" s="389">
        <f ca="1">'Solic. Contrato'!AC316</f>
        <v>0</v>
      </c>
      <c r="Z319" s="389">
        <f ca="1">'Solic. Contrato'!AD316</f>
        <v>0</v>
      </c>
      <c r="AA319" s="389">
        <f ca="1">'Solic. Contrato'!AE316</f>
        <v>0</v>
      </c>
      <c r="AB319" s="389">
        <f ca="1">'Solic. Contrato'!AF316</f>
        <v>0</v>
      </c>
      <c r="AC319" s="389">
        <f ca="1">'Solic. Contrato'!AG316</f>
        <v>0</v>
      </c>
      <c r="AD319" s="389">
        <f ca="1">'Solic. Contrato'!AH316</f>
        <v>0</v>
      </c>
      <c r="AE319" s="389">
        <f ca="1">'Solic. Contrato'!AI316</f>
        <v>0</v>
      </c>
      <c r="AF319" s="389">
        <f ca="1">'Solic. Contrato'!AJ316</f>
        <v>0</v>
      </c>
      <c r="AG319" s="389">
        <f ca="1">'Solic. Contrato'!AK316</f>
        <v>0</v>
      </c>
      <c r="AH319" s="317"/>
      <c r="AI319" s="318"/>
      <c r="AJ319" s="318"/>
      <c r="AK319" s="318"/>
      <c r="AL319" s="318"/>
      <c r="AM319"/>
      <c r="AN319"/>
      <c r="AO319"/>
      <c r="AP319"/>
      <c r="AQ319"/>
      <c r="AR319"/>
    </row>
    <row r="320" spans="1:44" ht="13.15" customHeight="1">
      <c r="A320" s="317"/>
      <c r="B320" s="380"/>
      <c r="C320" s="317"/>
      <c r="D320" s="889" t="str">
        <f ca="1">'Solic. Contrato'!G317</f>
        <v/>
      </c>
      <c r="E320" s="892" t="str">
        <f ca="1">'Solic. Contrato'!H317</f>
        <v/>
      </c>
      <c r="F320" s="927"/>
      <c r="G320" s="893"/>
      <c r="H320" s="381">
        <f>'Solic. Contrato'!J317</f>
        <v>0</v>
      </c>
      <c r="I320" s="904" t="str">
        <f ca="1">'Solic. Contrato'!M317</f>
        <v/>
      </c>
      <c r="J320" s="933">
        <f ca="1">'Solic. Contrato'!N317</f>
        <v>0</v>
      </c>
      <c r="K320" s="930">
        <f ca="1">'Solic. Contrato'!O317</f>
        <v>0</v>
      </c>
      <c r="L320" s="913">
        <f t="shared" ref="L320" ca="1" si="115">J320*K320</f>
        <v>0</v>
      </c>
      <c r="M320" s="262" t="s">
        <v>89</v>
      </c>
      <c r="N320" s="382" t="str">
        <f ca="1">'Solic. Contrato'!R317</f>
        <v/>
      </c>
      <c r="O320" s="383" t="str">
        <f ca="1">'Solic. Contrato'!S317</f>
        <v/>
      </c>
      <c r="P320" s="383" t="str">
        <f ca="1">'Solic. Contrato'!T317</f>
        <v/>
      </c>
      <c r="Q320" s="384" t="str">
        <f ca="1">'Solic. Contrato'!U317</f>
        <v/>
      </c>
      <c r="R320" s="383" t="str">
        <f ca="1">'Solic. Contrato'!V317</f>
        <v/>
      </c>
      <c r="S320" s="383" t="str">
        <f ca="1">'Solic. Contrato'!W317</f>
        <v/>
      </c>
      <c r="T320" s="383" t="str">
        <f ca="1">'Solic. Contrato'!X317</f>
        <v/>
      </c>
      <c r="U320" s="383" t="str">
        <f ca="1">'Solic. Contrato'!Y317</f>
        <v/>
      </c>
      <c r="V320" s="383" t="str">
        <f ca="1">'Solic. Contrato'!Z317</f>
        <v/>
      </c>
      <c r="W320" s="383" t="str">
        <f ca="1">'Solic. Contrato'!AA317</f>
        <v/>
      </c>
      <c r="X320" s="383" t="str">
        <f ca="1">'Solic. Contrato'!AB317</f>
        <v/>
      </c>
      <c r="Y320" s="383" t="str">
        <f ca="1">'Solic. Contrato'!AC317</f>
        <v/>
      </c>
      <c r="Z320" s="383" t="str">
        <f ca="1">'Solic. Contrato'!AD317</f>
        <v/>
      </c>
      <c r="AA320" s="383" t="str">
        <f ca="1">'Solic. Contrato'!AE317</f>
        <v/>
      </c>
      <c r="AB320" s="383" t="str">
        <f ca="1">'Solic. Contrato'!AF317</f>
        <v/>
      </c>
      <c r="AC320" s="383" t="str">
        <f ca="1">'Solic. Contrato'!AG317</f>
        <v/>
      </c>
      <c r="AD320" s="383" t="str">
        <f ca="1">'Solic. Contrato'!AH317</f>
        <v/>
      </c>
      <c r="AE320" s="383" t="str">
        <f ca="1">'Solic. Contrato'!AI317</f>
        <v/>
      </c>
      <c r="AF320" s="383" t="str">
        <f ca="1">'Solic. Contrato'!AJ317</f>
        <v/>
      </c>
      <c r="AG320" s="383" t="str">
        <f ca="1">'Solic. Contrato'!AK317</f>
        <v/>
      </c>
      <c r="AH320" s="317"/>
      <c r="AI320" s="318"/>
      <c r="AJ320" s="318"/>
      <c r="AK320" s="318"/>
      <c r="AL320" s="318"/>
      <c r="AM320"/>
      <c r="AN320"/>
      <c r="AO320"/>
      <c r="AP320"/>
      <c r="AQ320"/>
      <c r="AR320"/>
    </row>
    <row r="321" spans="1:44" ht="13.15" customHeight="1">
      <c r="A321" s="317"/>
      <c r="B321" s="380">
        <f ca="1">'Solic. Contrato'!B318</f>
        <v>0</v>
      </c>
      <c r="C321" s="317"/>
      <c r="D321" s="890"/>
      <c r="E321" s="894"/>
      <c r="F321" s="928"/>
      <c r="G321" s="895"/>
      <c r="H321" s="385"/>
      <c r="I321" s="905"/>
      <c r="J321" s="934"/>
      <c r="K321" s="931"/>
      <c r="L321" s="914"/>
      <c r="M321" s="265" t="s">
        <v>90</v>
      </c>
      <c r="N321" s="386" t="str">
        <f ca="1">'Solic. Contrato'!R318</f>
        <v/>
      </c>
      <c r="O321" s="386" t="str">
        <f ca="1">'Solic. Contrato'!S318</f>
        <v/>
      </c>
      <c r="P321" s="386" t="str">
        <f ca="1">'Solic. Contrato'!T318</f>
        <v/>
      </c>
      <c r="Q321" s="387" t="str">
        <f ca="1">'Solic. Contrato'!U318</f>
        <v/>
      </c>
      <c r="R321" s="386" t="str">
        <f ca="1">'Solic. Contrato'!V318</f>
        <v/>
      </c>
      <c r="S321" s="386" t="str">
        <f ca="1">'Solic. Contrato'!W318</f>
        <v/>
      </c>
      <c r="T321" s="386" t="str">
        <f ca="1">'Solic. Contrato'!X318</f>
        <v/>
      </c>
      <c r="U321" s="386" t="str">
        <f ca="1">'Solic. Contrato'!Y318</f>
        <v/>
      </c>
      <c r="V321" s="386" t="str">
        <f ca="1">'Solic. Contrato'!Z318</f>
        <v/>
      </c>
      <c r="W321" s="386" t="str">
        <f ca="1">'Solic. Contrato'!AA318</f>
        <v/>
      </c>
      <c r="X321" s="386" t="str">
        <f ca="1">'Solic. Contrato'!AB318</f>
        <v/>
      </c>
      <c r="Y321" s="386" t="str">
        <f ca="1">'Solic. Contrato'!AC318</f>
        <v/>
      </c>
      <c r="Z321" s="386" t="str">
        <f ca="1">'Solic. Contrato'!AD318</f>
        <v/>
      </c>
      <c r="AA321" s="386" t="str">
        <f ca="1">'Solic. Contrato'!AE318</f>
        <v/>
      </c>
      <c r="AB321" s="386" t="str">
        <f ca="1">'Solic. Contrato'!AF318</f>
        <v/>
      </c>
      <c r="AC321" s="386" t="str">
        <f ca="1">'Solic. Contrato'!AG318</f>
        <v/>
      </c>
      <c r="AD321" s="386" t="str">
        <f ca="1">'Solic. Contrato'!AH318</f>
        <v/>
      </c>
      <c r="AE321" s="386" t="str">
        <f ca="1">'Solic. Contrato'!AI318</f>
        <v/>
      </c>
      <c r="AF321" s="386" t="str">
        <f ca="1">'Solic. Contrato'!AJ318</f>
        <v/>
      </c>
      <c r="AG321" s="386" t="str">
        <f ca="1">'Solic. Contrato'!AK318</f>
        <v/>
      </c>
      <c r="AH321" s="317"/>
      <c r="AI321" s="318"/>
      <c r="AJ321" s="318"/>
      <c r="AK321" s="318"/>
      <c r="AL321" s="318"/>
      <c r="AM321"/>
      <c r="AN321"/>
      <c r="AO321"/>
      <c r="AP321"/>
      <c r="AQ321"/>
      <c r="AR321"/>
    </row>
    <row r="322" spans="1:44" ht="13.15" customHeight="1">
      <c r="A322" s="317"/>
      <c r="B322" s="380" t="str">
        <f ca="1">'Solic. Contrato'!B319</f>
        <v/>
      </c>
      <c r="C322" s="317" t="str">
        <f ca="1">'Solic. Contrato'!C319</f>
        <v/>
      </c>
      <c r="D322" s="891"/>
      <c r="E322" s="896"/>
      <c r="F322" s="929"/>
      <c r="G322" s="897"/>
      <c r="H322" s="388"/>
      <c r="I322" s="906"/>
      <c r="J322" s="935"/>
      <c r="K322" s="932"/>
      <c r="L322" s="915"/>
      <c r="M322" s="267" t="s">
        <v>91</v>
      </c>
      <c r="N322" s="389">
        <f ca="1">'Solic. Contrato'!R319</f>
        <v>0</v>
      </c>
      <c r="O322" s="389">
        <f ca="1">'Solic. Contrato'!S319</f>
        <v>0</v>
      </c>
      <c r="P322" s="389">
        <f ca="1">'Solic. Contrato'!T319</f>
        <v>0</v>
      </c>
      <c r="Q322" s="390">
        <f ca="1">'Solic. Contrato'!U319</f>
        <v>0</v>
      </c>
      <c r="R322" s="389">
        <f ca="1">'Solic. Contrato'!V319</f>
        <v>0</v>
      </c>
      <c r="S322" s="389">
        <f ca="1">'Solic. Contrato'!W319</f>
        <v>0</v>
      </c>
      <c r="T322" s="389">
        <f ca="1">'Solic. Contrato'!X319</f>
        <v>0</v>
      </c>
      <c r="U322" s="389">
        <f ca="1">'Solic. Contrato'!Y319</f>
        <v>0</v>
      </c>
      <c r="V322" s="389">
        <f ca="1">'Solic. Contrato'!Z319</f>
        <v>0</v>
      </c>
      <c r="W322" s="389">
        <f ca="1">'Solic. Contrato'!AA319</f>
        <v>0</v>
      </c>
      <c r="X322" s="389">
        <f ca="1">'Solic. Contrato'!AB319</f>
        <v>0</v>
      </c>
      <c r="Y322" s="389">
        <f ca="1">'Solic. Contrato'!AC319</f>
        <v>0</v>
      </c>
      <c r="Z322" s="389">
        <f ca="1">'Solic. Contrato'!AD319</f>
        <v>0</v>
      </c>
      <c r="AA322" s="389">
        <f ca="1">'Solic. Contrato'!AE319</f>
        <v>0</v>
      </c>
      <c r="AB322" s="389">
        <f ca="1">'Solic. Contrato'!AF319</f>
        <v>0</v>
      </c>
      <c r="AC322" s="389">
        <f ca="1">'Solic. Contrato'!AG319</f>
        <v>0</v>
      </c>
      <c r="AD322" s="389">
        <f ca="1">'Solic. Contrato'!AH319</f>
        <v>0</v>
      </c>
      <c r="AE322" s="389">
        <f ca="1">'Solic. Contrato'!AI319</f>
        <v>0</v>
      </c>
      <c r="AF322" s="389">
        <f ca="1">'Solic. Contrato'!AJ319</f>
        <v>0</v>
      </c>
      <c r="AG322" s="389">
        <f ca="1">'Solic. Contrato'!AK319</f>
        <v>0</v>
      </c>
      <c r="AH322" s="317"/>
      <c r="AI322" s="318"/>
      <c r="AJ322" s="318"/>
      <c r="AK322" s="318"/>
      <c r="AL322" s="318"/>
      <c r="AM322"/>
      <c r="AN322"/>
      <c r="AO322"/>
      <c r="AP322"/>
      <c r="AQ322"/>
      <c r="AR322"/>
    </row>
    <row r="323" spans="1:44" ht="13.15" customHeight="1">
      <c r="A323" s="317"/>
      <c r="B323" s="380"/>
      <c r="C323" s="317"/>
      <c r="D323" s="889" t="str">
        <f ca="1">'Solic. Contrato'!G320</f>
        <v/>
      </c>
      <c r="E323" s="892" t="str">
        <f ca="1">'Solic. Contrato'!H320</f>
        <v/>
      </c>
      <c r="F323" s="927"/>
      <c r="G323" s="893"/>
      <c r="H323" s="381">
        <f>'Solic. Contrato'!J320</f>
        <v>0</v>
      </c>
      <c r="I323" s="904" t="str">
        <f ca="1">'Solic. Contrato'!M320</f>
        <v/>
      </c>
      <c r="J323" s="933">
        <f ca="1">'Solic. Contrato'!N320</f>
        <v>0</v>
      </c>
      <c r="K323" s="930">
        <f ca="1">'Solic. Contrato'!O320</f>
        <v>0</v>
      </c>
      <c r="L323" s="913">
        <f t="shared" ref="L323" ca="1" si="116">J323*K323</f>
        <v>0</v>
      </c>
      <c r="M323" s="262" t="s">
        <v>89</v>
      </c>
      <c r="N323" s="382" t="str">
        <f ca="1">'Solic. Contrato'!R320</f>
        <v/>
      </c>
      <c r="O323" s="383" t="str">
        <f ca="1">'Solic. Contrato'!S320</f>
        <v/>
      </c>
      <c r="P323" s="383" t="str">
        <f ca="1">'Solic. Contrato'!T320</f>
        <v/>
      </c>
      <c r="Q323" s="384" t="str">
        <f ca="1">'Solic. Contrato'!U320</f>
        <v/>
      </c>
      <c r="R323" s="383" t="str">
        <f ca="1">'Solic. Contrato'!V320</f>
        <v/>
      </c>
      <c r="S323" s="383" t="str">
        <f ca="1">'Solic. Contrato'!W320</f>
        <v/>
      </c>
      <c r="T323" s="383" t="str">
        <f ca="1">'Solic. Contrato'!X320</f>
        <v/>
      </c>
      <c r="U323" s="383" t="str">
        <f ca="1">'Solic. Contrato'!Y320</f>
        <v/>
      </c>
      <c r="V323" s="383" t="str">
        <f ca="1">'Solic. Contrato'!Z320</f>
        <v/>
      </c>
      <c r="W323" s="383" t="str">
        <f ca="1">'Solic. Contrato'!AA320</f>
        <v/>
      </c>
      <c r="X323" s="383" t="str">
        <f ca="1">'Solic. Contrato'!AB320</f>
        <v/>
      </c>
      <c r="Y323" s="383" t="str">
        <f ca="1">'Solic. Contrato'!AC320</f>
        <v/>
      </c>
      <c r="Z323" s="383" t="str">
        <f ca="1">'Solic. Contrato'!AD320</f>
        <v/>
      </c>
      <c r="AA323" s="383" t="str">
        <f ca="1">'Solic. Contrato'!AE320</f>
        <v/>
      </c>
      <c r="AB323" s="383" t="str">
        <f ca="1">'Solic. Contrato'!AF320</f>
        <v/>
      </c>
      <c r="AC323" s="383" t="str">
        <f ca="1">'Solic. Contrato'!AG320</f>
        <v/>
      </c>
      <c r="AD323" s="383" t="str">
        <f ca="1">'Solic. Contrato'!AH320</f>
        <v/>
      </c>
      <c r="AE323" s="383" t="str">
        <f ca="1">'Solic. Contrato'!AI320</f>
        <v/>
      </c>
      <c r="AF323" s="383" t="str">
        <f ca="1">'Solic. Contrato'!AJ320</f>
        <v/>
      </c>
      <c r="AG323" s="383" t="str">
        <f ca="1">'Solic. Contrato'!AK320</f>
        <v/>
      </c>
      <c r="AH323" s="317"/>
      <c r="AI323" s="318"/>
      <c r="AJ323" s="318"/>
      <c r="AK323" s="318"/>
      <c r="AL323" s="318"/>
      <c r="AM323"/>
      <c r="AN323"/>
      <c r="AO323"/>
      <c r="AP323"/>
      <c r="AQ323"/>
      <c r="AR323"/>
    </row>
    <row r="324" spans="1:44" ht="13.15" customHeight="1">
      <c r="A324" s="317"/>
      <c r="B324" s="380">
        <f ca="1">'Solic. Contrato'!B321</f>
        <v>0</v>
      </c>
      <c r="C324" s="317"/>
      <c r="D324" s="890"/>
      <c r="E324" s="894"/>
      <c r="F324" s="928"/>
      <c r="G324" s="895"/>
      <c r="H324" s="385"/>
      <c r="I324" s="905"/>
      <c r="J324" s="934"/>
      <c r="K324" s="931"/>
      <c r="L324" s="914"/>
      <c r="M324" s="265" t="s">
        <v>90</v>
      </c>
      <c r="N324" s="386" t="str">
        <f ca="1">'Solic. Contrato'!R321</f>
        <v/>
      </c>
      <c r="O324" s="386" t="str">
        <f ca="1">'Solic. Contrato'!S321</f>
        <v/>
      </c>
      <c r="P324" s="386" t="str">
        <f ca="1">'Solic. Contrato'!T321</f>
        <v/>
      </c>
      <c r="Q324" s="387" t="str">
        <f ca="1">'Solic. Contrato'!U321</f>
        <v/>
      </c>
      <c r="R324" s="386" t="str">
        <f ca="1">'Solic. Contrato'!V321</f>
        <v/>
      </c>
      <c r="S324" s="386" t="str">
        <f ca="1">'Solic. Contrato'!W321</f>
        <v/>
      </c>
      <c r="T324" s="386" t="str">
        <f ca="1">'Solic. Contrato'!X321</f>
        <v/>
      </c>
      <c r="U324" s="386" t="str">
        <f ca="1">'Solic. Contrato'!Y321</f>
        <v/>
      </c>
      <c r="V324" s="386" t="str">
        <f ca="1">'Solic. Contrato'!Z321</f>
        <v/>
      </c>
      <c r="W324" s="386" t="str">
        <f ca="1">'Solic. Contrato'!AA321</f>
        <v/>
      </c>
      <c r="X324" s="386" t="str">
        <f ca="1">'Solic. Contrato'!AB321</f>
        <v/>
      </c>
      <c r="Y324" s="386" t="str">
        <f ca="1">'Solic. Contrato'!AC321</f>
        <v/>
      </c>
      <c r="Z324" s="386" t="str">
        <f ca="1">'Solic. Contrato'!AD321</f>
        <v/>
      </c>
      <c r="AA324" s="386" t="str">
        <f ca="1">'Solic. Contrato'!AE321</f>
        <v/>
      </c>
      <c r="AB324" s="386" t="str">
        <f ca="1">'Solic. Contrato'!AF321</f>
        <v/>
      </c>
      <c r="AC324" s="386" t="str">
        <f ca="1">'Solic. Contrato'!AG321</f>
        <v/>
      </c>
      <c r="AD324" s="386" t="str">
        <f ca="1">'Solic. Contrato'!AH321</f>
        <v/>
      </c>
      <c r="AE324" s="386" t="str">
        <f ca="1">'Solic. Contrato'!AI321</f>
        <v/>
      </c>
      <c r="AF324" s="386" t="str">
        <f ca="1">'Solic. Contrato'!AJ321</f>
        <v/>
      </c>
      <c r="AG324" s="386" t="str">
        <f ca="1">'Solic. Contrato'!AK321</f>
        <v/>
      </c>
      <c r="AH324" s="317"/>
      <c r="AI324" s="318"/>
      <c r="AJ324" s="318"/>
      <c r="AK324" s="318"/>
      <c r="AL324" s="318"/>
      <c r="AM324"/>
      <c r="AN324"/>
      <c r="AO324"/>
      <c r="AP324"/>
      <c r="AQ324"/>
      <c r="AR324"/>
    </row>
    <row r="325" spans="1:44" ht="13.15" customHeight="1">
      <c r="A325" s="317"/>
      <c r="B325" s="380" t="str">
        <f ca="1">'Solic. Contrato'!B322</f>
        <v/>
      </c>
      <c r="C325" s="317" t="str">
        <f ca="1">'Solic. Contrato'!C322</f>
        <v/>
      </c>
      <c r="D325" s="891"/>
      <c r="E325" s="896"/>
      <c r="F325" s="929"/>
      <c r="G325" s="897"/>
      <c r="H325" s="388"/>
      <c r="I325" s="906"/>
      <c r="J325" s="935"/>
      <c r="K325" s="932"/>
      <c r="L325" s="915"/>
      <c r="M325" s="267" t="s">
        <v>91</v>
      </c>
      <c r="N325" s="389">
        <f ca="1">'Solic. Contrato'!R322</f>
        <v>0</v>
      </c>
      <c r="O325" s="389">
        <f ca="1">'Solic. Contrato'!S322</f>
        <v>0</v>
      </c>
      <c r="P325" s="389">
        <f ca="1">'Solic. Contrato'!T322</f>
        <v>0</v>
      </c>
      <c r="Q325" s="390">
        <f ca="1">'Solic. Contrato'!U322</f>
        <v>0</v>
      </c>
      <c r="R325" s="389">
        <f ca="1">'Solic. Contrato'!V322</f>
        <v>0</v>
      </c>
      <c r="S325" s="389">
        <f ca="1">'Solic. Contrato'!W322</f>
        <v>0</v>
      </c>
      <c r="T325" s="389">
        <f ca="1">'Solic. Contrato'!X322</f>
        <v>0</v>
      </c>
      <c r="U325" s="389">
        <f ca="1">'Solic. Contrato'!Y322</f>
        <v>0</v>
      </c>
      <c r="V325" s="389">
        <f ca="1">'Solic. Contrato'!Z322</f>
        <v>0</v>
      </c>
      <c r="W325" s="389">
        <f ca="1">'Solic. Contrato'!AA322</f>
        <v>0</v>
      </c>
      <c r="X325" s="389">
        <f ca="1">'Solic. Contrato'!AB322</f>
        <v>0</v>
      </c>
      <c r="Y325" s="389">
        <f ca="1">'Solic. Contrato'!AC322</f>
        <v>0</v>
      </c>
      <c r="Z325" s="389">
        <f ca="1">'Solic. Contrato'!AD322</f>
        <v>0</v>
      </c>
      <c r="AA325" s="389">
        <f ca="1">'Solic. Contrato'!AE322</f>
        <v>0</v>
      </c>
      <c r="AB325" s="389">
        <f ca="1">'Solic. Contrato'!AF322</f>
        <v>0</v>
      </c>
      <c r="AC325" s="389">
        <f ca="1">'Solic. Contrato'!AG322</f>
        <v>0</v>
      </c>
      <c r="AD325" s="389">
        <f ca="1">'Solic. Contrato'!AH322</f>
        <v>0</v>
      </c>
      <c r="AE325" s="389">
        <f ca="1">'Solic. Contrato'!AI322</f>
        <v>0</v>
      </c>
      <c r="AF325" s="389">
        <f ca="1">'Solic. Contrato'!AJ322</f>
        <v>0</v>
      </c>
      <c r="AG325" s="389">
        <f ca="1">'Solic. Contrato'!AK322</f>
        <v>0</v>
      </c>
      <c r="AH325" s="317"/>
      <c r="AI325" s="318"/>
      <c r="AJ325" s="318"/>
      <c r="AK325" s="318"/>
      <c r="AL325" s="318"/>
      <c r="AM325"/>
      <c r="AN325"/>
      <c r="AO325"/>
      <c r="AP325"/>
      <c r="AQ325"/>
      <c r="AR325"/>
    </row>
    <row r="326" spans="1:44" ht="13.15" customHeight="1">
      <c r="A326" s="317"/>
      <c r="B326" s="380"/>
      <c r="C326" s="317"/>
      <c r="D326" s="889" t="str">
        <f ca="1">'Solic. Contrato'!G323</f>
        <v/>
      </c>
      <c r="E326" s="892" t="str">
        <f ca="1">'Solic. Contrato'!H323</f>
        <v/>
      </c>
      <c r="F326" s="927"/>
      <c r="G326" s="893"/>
      <c r="H326" s="381">
        <f>'Solic. Contrato'!J323</f>
        <v>0</v>
      </c>
      <c r="I326" s="904" t="str">
        <f ca="1">'Solic. Contrato'!M323</f>
        <v/>
      </c>
      <c r="J326" s="933">
        <f ca="1">'Solic. Contrato'!N323</f>
        <v>0</v>
      </c>
      <c r="K326" s="930">
        <f ca="1">'Solic. Contrato'!O323</f>
        <v>0</v>
      </c>
      <c r="L326" s="913">
        <f t="shared" ref="L326" ca="1" si="117">J326*K326</f>
        <v>0</v>
      </c>
      <c r="M326" s="262" t="s">
        <v>89</v>
      </c>
      <c r="N326" s="382" t="str">
        <f ca="1">'Solic. Contrato'!R323</f>
        <v/>
      </c>
      <c r="O326" s="383" t="str">
        <f ca="1">'Solic. Contrato'!S323</f>
        <v/>
      </c>
      <c r="P326" s="383" t="str">
        <f ca="1">'Solic. Contrato'!T323</f>
        <v/>
      </c>
      <c r="Q326" s="384" t="str">
        <f ca="1">'Solic. Contrato'!U323</f>
        <v/>
      </c>
      <c r="R326" s="383" t="str">
        <f ca="1">'Solic. Contrato'!V323</f>
        <v/>
      </c>
      <c r="S326" s="383" t="str">
        <f ca="1">'Solic. Contrato'!W323</f>
        <v/>
      </c>
      <c r="T326" s="383" t="str">
        <f ca="1">'Solic. Contrato'!X323</f>
        <v/>
      </c>
      <c r="U326" s="383" t="str">
        <f ca="1">'Solic. Contrato'!Y323</f>
        <v/>
      </c>
      <c r="V326" s="383" t="str">
        <f ca="1">'Solic. Contrato'!Z323</f>
        <v/>
      </c>
      <c r="W326" s="383" t="str">
        <f ca="1">'Solic. Contrato'!AA323</f>
        <v/>
      </c>
      <c r="X326" s="383" t="str">
        <f ca="1">'Solic. Contrato'!AB323</f>
        <v/>
      </c>
      <c r="Y326" s="383" t="str">
        <f ca="1">'Solic. Contrato'!AC323</f>
        <v/>
      </c>
      <c r="Z326" s="383" t="str">
        <f ca="1">'Solic. Contrato'!AD323</f>
        <v/>
      </c>
      <c r="AA326" s="383" t="str">
        <f ca="1">'Solic. Contrato'!AE323</f>
        <v/>
      </c>
      <c r="AB326" s="383" t="str">
        <f ca="1">'Solic. Contrato'!AF323</f>
        <v/>
      </c>
      <c r="AC326" s="383" t="str">
        <f ca="1">'Solic. Contrato'!AG323</f>
        <v/>
      </c>
      <c r="AD326" s="383" t="str">
        <f ca="1">'Solic. Contrato'!AH323</f>
        <v/>
      </c>
      <c r="AE326" s="383" t="str">
        <f ca="1">'Solic. Contrato'!AI323</f>
        <v/>
      </c>
      <c r="AF326" s="383" t="str">
        <f ca="1">'Solic. Contrato'!AJ323</f>
        <v/>
      </c>
      <c r="AG326" s="383" t="str">
        <f ca="1">'Solic. Contrato'!AK323</f>
        <v/>
      </c>
      <c r="AH326" s="317"/>
      <c r="AI326" s="318"/>
      <c r="AJ326" s="318"/>
      <c r="AK326" s="318"/>
      <c r="AL326" s="318"/>
      <c r="AM326"/>
      <c r="AN326"/>
      <c r="AO326"/>
      <c r="AP326"/>
      <c r="AQ326"/>
      <c r="AR326"/>
    </row>
    <row r="327" spans="1:44" ht="13.15" customHeight="1">
      <c r="A327" s="317"/>
      <c r="B327" s="380">
        <f ca="1">'Solic. Contrato'!B324</f>
        <v>0</v>
      </c>
      <c r="C327" s="317"/>
      <c r="D327" s="890"/>
      <c r="E327" s="894"/>
      <c r="F327" s="928"/>
      <c r="G327" s="895"/>
      <c r="H327" s="385"/>
      <c r="I327" s="905"/>
      <c r="J327" s="934"/>
      <c r="K327" s="931"/>
      <c r="L327" s="914"/>
      <c r="M327" s="265" t="s">
        <v>90</v>
      </c>
      <c r="N327" s="386" t="str">
        <f ca="1">'Solic. Contrato'!R324</f>
        <v/>
      </c>
      <c r="O327" s="386" t="str">
        <f ca="1">'Solic. Contrato'!S324</f>
        <v/>
      </c>
      <c r="P327" s="386" t="str">
        <f ca="1">'Solic. Contrato'!T324</f>
        <v/>
      </c>
      <c r="Q327" s="387" t="str">
        <f ca="1">'Solic. Contrato'!U324</f>
        <v/>
      </c>
      <c r="R327" s="386" t="str">
        <f ca="1">'Solic. Contrato'!V324</f>
        <v/>
      </c>
      <c r="S327" s="386" t="str">
        <f ca="1">'Solic. Contrato'!W324</f>
        <v/>
      </c>
      <c r="T327" s="386" t="str">
        <f ca="1">'Solic. Contrato'!X324</f>
        <v/>
      </c>
      <c r="U327" s="386" t="str">
        <f ca="1">'Solic. Contrato'!Y324</f>
        <v/>
      </c>
      <c r="V327" s="386" t="str">
        <f ca="1">'Solic. Contrato'!Z324</f>
        <v/>
      </c>
      <c r="W327" s="386" t="str">
        <f ca="1">'Solic. Contrato'!AA324</f>
        <v/>
      </c>
      <c r="X327" s="386" t="str">
        <f ca="1">'Solic. Contrato'!AB324</f>
        <v/>
      </c>
      <c r="Y327" s="386" t="str">
        <f ca="1">'Solic. Contrato'!AC324</f>
        <v/>
      </c>
      <c r="Z327" s="386" t="str">
        <f ca="1">'Solic. Contrato'!AD324</f>
        <v/>
      </c>
      <c r="AA327" s="386" t="str">
        <f ca="1">'Solic. Contrato'!AE324</f>
        <v/>
      </c>
      <c r="AB327" s="386" t="str">
        <f ca="1">'Solic. Contrato'!AF324</f>
        <v/>
      </c>
      <c r="AC327" s="386" t="str">
        <f ca="1">'Solic. Contrato'!AG324</f>
        <v/>
      </c>
      <c r="AD327" s="386" t="str">
        <f ca="1">'Solic. Contrato'!AH324</f>
        <v/>
      </c>
      <c r="AE327" s="386" t="str">
        <f ca="1">'Solic. Contrato'!AI324</f>
        <v/>
      </c>
      <c r="AF327" s="386" t="str">
        <f ca="1">'Solic. Contrato'!AJ324</f>
        <v/>
      </c>
      <c r="AG327" s="386" t="str">
        <f ca="1">'Solic. Contrato'!AK324</f>
        <v/>
      </c>
      <c r="AH327" s="317"/>
      <c r="AI327" s="318"/>
      <c r="AJ327" s="318"/>
      <c r="AK327" s="318"/>
      <c r="AL327" s="318"/>
      <c r="AM327"/>
      <c r="AN327"/>
      <c r="AO327"/>
      <c r="AP327"/>
      <c r="AQ327"/>
      <c r="AR327"/>
    </row>
    <row r="328" spans="1:44" ht="13.15" customHeight="1">
      <c r="A328" s="317"/>
      <c r="B328" s="380" t="str">
        <f ca="1">'Solic. Contrato'!B325</f>
        <v/>
      </c>
      <c r="C328" s="317" t="str">
        <f ca="1">'Solic. Contrato'!C325</f>
        <v/>
      </c>
      <c r="D328" s="891"/>
      <c r="E328" s="896"/>
      <c r="F328" s="929"/>
      <c r="G328" s="897"/>
      <c r="H328" s="388"/>
      <c r="I328" s="906"/>
      <c r="J328" s="935"/>
      <c r="K328" s="932"/>
      <c r="L328" s="915"/>
      <c r="M328" s="267" t="s">
        <v>91</v>
      </c>
      <c r="N328" s="389">
        <f ca="1">'Solic. Contrato'!R325</f>
        <v>0</v>
      </c>
      <c r="O328" s="389">
        <f ca="1">'Solic. Contrato'!S325</f>
        <v>0</v>
      </c>
      <c r="P328" s="389">
        <f ca="1">'Solic. Contrato'!T325</f>
        <v>0</v>
      </c>
      <c r="Q328" s="390">
        <f ca="1">'Solic. Contrato'!U325</f>
        <v>0</v>
      </c>
      <c r="R328" s="389">
        <f ca="1">'Solic. Contrato'!V325</f>
        <v>0</v>
      </c>
      <c r="S328" s="389">
        <f ca="1">'Solic. Contrato'!W325</f>
        <v>0</v>
      </c>
      <c r="T328" s="389">
        <f ca="1">'Solic. Contrato'!X325</f>
        <v>0</v>
      </c>
      <c r="U328" s="389">
        <f ca="1">'Solic. Contrato'!Y325</f>
        <v>0</v>
      </c>
      <c r="V328" s="389">
        <f ca="1">'Solic. Contrato'!Z325</f>
        <v>0</v>
      </c>
      <c r="W328" s="389">
        <f ca="1">'Solic. Contrato'!AA325</f>
        <v>0</v>
      </c>
      <c r="X328" s="389">
        <f ca="1">'Solic. Contrato'!AB325</f>
        <v>0</v>
      </c>
      <c r="Y328" s="389">
        <f ca="1">'Solic. Contrato'!AC325</f>
        <v>0</v>
      </c>
      <c r="Z328" s="389">
        <f ca="1">'Solic. Contrato'!AD325</f>
        <v>0</v>
      </c>
      <c r="AA328" s="389">
        <f ca="1">'Solic. Contrato'!AE325</f>
        <v>0</v>
      </c>
      <c r="AB328" s="389">
        <f ca="1">'Solic. Contrato'!AF325</f>
        <v>0</v>
      </c>
      <c r="AC328" s="389">
        <f ca="1">'Solic. Contrato'!AG325</f>
        <v>0</v>
      </c>
      <c r="AD328" s="389">
        <f ca="1">'Solic. Contrato'!AH325</f>
        <v>0</v>
      </c>
      <c r="AE328" s="389">
        <f ca="1">'Solic. Contrato'!AI325</f>
        <v>0</v>
      </c>
      <c r="AF328" s="389">
        <f ca="1">'Solic. Contrato'!AJ325</f>
        <v>0</v>
      </c>
      <c r="AG328" s="389">
        <f ca="1">'Solic. Contrato'!AK325</f>
        <v>0</v>
      </c>
      <c r="AH328" s="317"/>
      <c r="AI328" s="318"/>
      <c r="AJ328" s="318"/>
      <c r="AK328" s="318"/>
      <c r="AL328" s="318"/>
      <c r="AM328"/>
      <c r="AN328"/>
      <c r="AO328"/>
      <c r="AP328"/>
      <c r="AQ328"/>
      <c r="AR328"/>
    </row>
    <row r="329" spans="1:44" ht="13.15" customHeight="1">
      <c r="A329" s="317"/>
      <c r="B329" s="380"/>
      <c r="C329" s="317"/>
      <c r="D329" s="889" t="str">
        <f ca="1">'Solic. Contrato'!G326</f>
        <v/>
      </c>
      <c r="E329" s="892" t="str">
        <f ca="1">'Solic. Contrato'!H326</f>
        <v/>
      </c>
      <c r="F329" s="927"/>
      <c r="G329" s="893"/>
      <c r="H329" s="381">
        <f>'Solic. Contrato'!J326</f>
        <v>0</v>
      </c>
      <c r="I329" s="904" t="str">
        <f ca="1">'Solic. Contrato'!M326</f>
        <v/>
      </c>
      <c r="J329" s="933">
        <f ca="1">'Solic. Contrato'!N326</f>
        <v>0</v>
      </c>
      <c r="K329" s="930">
        <f ca="1">'Solic. Contrato'!O326</f>
        <v>0</v>
      </c>
      <c r="L329" s="913">
        <f t="shared" ref="L329" ca="1" si="118">J329*K329</f>
        <v>0</v>
      </c>
      <c r="M329" s="262" t="s">
        <v>89</v>
      </c>
      <c r="N329" s="382" t="str">
        <f ca="1">'Solic. Contrato'!R326</f>
        <v/>
      </c>
      <c r="O329" s="383" t="str">
        <f ca="1">'Solic. Contrato'!S326</f>
        <v/>
      </c>
      <c r="P329" s="383" t="str">
        <f ca="1">'Solic. Contrato'!T326</f>
        <v/>
      </c>
      <c r="Q329" s="384" t="str">
        <f ca="1">'Solic. Contrato'!U326</f>
        <v/>
      </c>
      <c r="R329" s="383" t="str">
        <f ca="1">'Solic. Contrato'!V326</f>
        <v/>
      </c>
      <c r="S329" s="383" t="str">
        <f ca="1">'Solic. Contrato'!W326</f>
        <v/>
      </c>
      <c r="T329" s="383" t="str">
        <f ca="1">'Solic. Contrato'!X326</f>
        <v/>
      </c>
      <c r="U329" s="383" t="str">
        <f ca="1">'Solic. Contrato'!Y326</f>
        <v/>
      </c>
      <c r="V329" s="383" t="str">
        <f ca="1">'Solic. Contrato'!Z326</f>
        <v/>
      </c>
      <c r="W329" s="383" t="str">
        <f ca="1">'Solic. Contrato'!AA326</f>
        <v/>
      </c>
      <c r="X329" s="383" t="str">
        <f ca="1">'Solic. Contrato'!AB326</f>
        <v/>
      </c>
      <c r="Y329" s="383" t="str">
        <f ca="1">'Solic. Contrato'!AC326</f>
        <v/>
      </c>
      <c r="Z329" s="383" t="str">
        <f ca="1">'Solic. Contrato'!AD326</f>
        <v/>
      </c>
      <c r="AA329" s="383" t="str">
        <f ca="1">'Solic. Contrato'!AE326</f>
        <v/>
      </c>
      <c r="AB329" s="383" t="str">
        <f ca="1">'Solic. Contrato'!AF326</f>
        <v/>
      </c>
      <c r="AC329" s="383" t="str">
        <f ca="1">'Solic. Contrato'!AG326</f>
        <v/>
      </c>
      <c r="AD329" s="383" t="str">
        <f ca="1">'Solic. Contrato'!AH326</f>
        <v/>
      </c>
      <c r="AE329" s="383" t="str">
        <f ca="1">'Solic. Contrato'!AI326</f>
        <v/>
      </c>
      <c r="AF329" s="383" t="str">
        <f ca="1">'Solic. Contrato'!AJ326</f>
        <v/>
      </c>
      <c r="AG329" s="383" t="str">
        <f ca="1">'Solic. Contrato'!AK326</f>
        <v/>
      </c>
      <c r="AH329" s="317"/>
      <c r="AI329" s="318"/>
      <c r="AJ329" s="318"/>
      <c r="AK329" s="318"/>
      <c r="AL329" s="318"/>
      <c r="AM329"/>
      <c r="AN329"/>
      <c r="AO329"/>
      <c r="AP329"/>
      <c r="AQ329"/>
      <c r="AR329"/>
    </row>
    <row r="330" spans="1:44" ht="13.15" customHeight="1">
      <c r="A330" s="317"/>
      <c r="B330" s="380">
        <f ca="1">'Solic. Contrato'!B327</f>
        <v>0</v>
      </c>
      <c r="C330" s="317"/>
      <c r="D330" s="890"/>
      <c r="E330" s="894"/>
      <c r="F330" s="928"/>
      <c r="G330" s="895"/>
      <c r="H330" s="385"/>
      <c r="I330" s="905"/>
      <c r="J330" s="934"/>
      <c r="K330" s="931"/>
      <c r="L330" s="914"/>
      <c r="M330" s="265" t="s">
        <v>90</v>
      </c>
      <c r="N330" s="386" t="str">
        <f ca="1">'Solic. Contrato'!R327</f>
        <v/>
      </c>
      <c r="O330" s="386" t="str">
        <f ca="1">'Solic. Contrato'!S327</f>
        <v/>
      </c>
      <c r="P330" s="386" t="str">
        <f ca="1">'Solic. Contrato'!T327</f>
        <v/>
      </c>
      <c r="Q330" s="387" t="str">
        <f ca="1">'Solic. Contrato'!U327</f>
        <v/>
      </c>
      <c r="R330" s="386" t="str">
        <f ca="1">'Solic. Contrato'!V327</f>
        <v/>
      </c>
      <c r="S330" s="386" t="str">
        <f ca="1">'Solic. Contrato'!W327</f>
        <v/>
      </c>
      <c r="T330" s="386" t="str">
        <f ca="1">'Solic. Contrato'!X327</f>
        <v/>
      </c>
      <c r="U330" s="386" t="str">
        <f ca="1">'Solic. Contrato'!Y327</f>
        <v/>
      </c>
      <c r="V330" s="386" t="str">
        <f ca="1">'Solic. Contrato'!Z327</f>
        <v/>
      </c>
      <c r="W330" s="386" t="str">
        <f ca="1">'Solic. Contrato'!AA327</f>
        <v/>
      </c>
      <c r="X330" s="386" t="str">
        <f ca="1">'Solic. Contrato'!AB327</f>
        <v/>
      </c>
      <c r="Y330" s="386" t="str">
        <f ca="1">'Solic. Contrato'!AC327</f>
        <v/>
      </c>
      <c r="Z330" s="386" t="str">
        <f ca="1">'Solic. Contrato'!AD327</f>
        <v/>
      </c>
      <c r="AA330" s="386" t="str">
        <f ca="1">'Solic. Contrato'!AE327</f>
        <v/>
      </c>
      <c r="AB330" s="386" t="str">
        <f ca="1">'Solic. Contrato'!AF327</f>
        <v/>
      </c>
      <c r="AC330" s="386" t="str">
        <f ca="1">'Solic. Contrato'!AG327</f>
        <v/>
      </c>
      <c r="AD330" s="386" t="str">
        <f ca="1">'Solic. Contrato'!AH327</f>
        <v/>
      </c>
      <c r="AE330" s="386" t="str">
        <f ca="1">'Solic. Contrato'!AI327</f>
        <v/>
      </c>
      <c r="AF330" s="386" t="str">
        <f ca="1">'Solic. Contrato'!AJ327</f>
        <v/>
      </c>
      <c r="AG330" s="386" t="str">
        <f ca="1">'Solic. Contrato'!AK327</f>
        <v/>
      </c>
      <c r="AH330" s="317"/>
      <c r="AI330" s="318"/>
      <c r="AJ330" s="318"/>
      <c r="AK330" s="318"/>
      <c r="AL330" s="318"/>
      <c r="AM330"/>
      <c r="AN330"/>
      <c r="AO330"/>
      <c r="AP330"/>
      <c r="AQ330"/>
      <c r="AR330"/>
    </row>
    <row r="331" spans="1:44" ht="13.15" customHeight="1">
      <c r="A331" s="317"/>
      <c r="B331" s="380" t="str">
        <f ca="1">'Solic. Contrato'!B328</f>
        <v/>
      </c>
      <c r="C331" s="317" t="str">
        <f ca="1">'Solic. Contrato'!C328</f>
        <v/>
      </c>
      <c r="D331" s="891"/>
      <c r="E331" s="896"/>
      <c r="F331" s="929"/>
      <c r="G331" s="897"/>
      <c r="H331" s="388"/>
      <c r="I331" s="906"/>
      <c r="J331" s="935"/>
      <c r="K331" s="932"/>
      <c r="L331" s="915"/>
      <c r="M331" s="267" t="s">
        <v>91</v>
      </c>
      <c r="N331" s="389">
        <f ca="1">'Solic. Contrato'!R328</f>
        <v>0</v>
      </c>
      <c r="O331" s="389">
        <f ca="1">'Solic. Contrato'!S328</f>
        <v>0</v>
      </c>
      <c r="P331" s="389">
        <f ca="1">'Solic. Contrato'!T328</f>
        <v>0</v>
      </c>
      <c r="Q331" s="390">
        <f ca="1">'Solic. Contrato'!U328</f>
        <v>0</v>
      </c>
      <c r="R331" s="389">
        <f ca="1">'Solic. Contrato'!V328</f>
        <v>0</v>
      </c>
      <c r="S331" s="389">
        <f ca="1">'Solic. Contrato'!W328</f>
        <v>0</v>
      </c>
      <c r="T331" s="389">
        <f ca="1">'Solic. Contrato'!X328</f>
        <v>0</v>
      </c>
      <c r="U331" s="389">
        <f ca="1">'Solic. Contrato'!Y328</f>
        <v>0</v>
      </c>
      <c r="V331" s="389">
        <f ca="1">'Solic. Contrato'!Z328</f>
        <v>0</v>
      </c>
      <c r="W331" s="389">
        <f ca="1">'Solic. Contrato'!AA328</f>
        <v>0</v>
      </c>
      <c r="X331" s="389">
        <f ca="1">'Solic. Contrato'!AB328</f>
        <v>0</v>
      </c>
      <c r="Y331" s="389">
        <f ca="1">'Solic. Contrato'!AC328</f>
        <v>0</v>
      </c>
      <c r="Z331" s="389">
        <f ca="1">'Solic. Contrato'!AD328</f>
        <v>0</v>
      </c>
      <c r="AA331" s="389">
        <f ca="1">'Solic. Contrato'!AE328</f>
        <v>0</v>
      </c>
      <c r="AB331" s="389">
        <f ca="1">'Solic. Contrato'!AF328</f>
        <v>0</v>
      </c>
      <c r="AC331" s="389">
        <f ca="1">'Solic. Contrato'!AG328</f>
        <v>0</v>
      </c>
      <c r="AD331" s="389">
        <f ca="1">'Solic. Contrato'!AH328</f>
        <v>0</v>
      </c>
      <c r="AE331" s="389">
        <f ca="1">'Solic. Contrato'!AI328</f>
        <v>0</v>
      </c>
      <c r="AF331" s="389">
        <f ca="1">'Solic. Contrato'!AJ328</f>
        <v>0</v>
      </c>
      <c r="AG331" s="389">
        <f ca="1">'Solic. Contrato'!AK328</f>
        <v>0</v>
      </c>
      <c r="AH331" s="317"/>
      <c r="AI331" s="318"/>
      <c r="AJ331" s="318"/>
      <c r="AK331" s="318"/>
      <c r="AL331" s="318"/>
      <c r="AM331"/>
      <c r="AN331"/>
      <c r="AO331"/>
      <c r="AP331"/>
      <c r="AQ331"/>
      <c r="AR331"/>
    </row>
    <row r="332" spans="1:44" ht="13.15" customHeight="1">
      <c r="A332" s="317"/>
      <c r="B332" s="380"/>
      <c r="C332" s="317"/>
      <c r="D332" s="889" t="str">
        <f ca="1">'Solic. Contrato'!G329</f>
        <v/>
      </c>
      <c r="E332" s="892" t="str">
        <f ca="1">'Solic. Contrato'!H329</f>
        <v/>
      </c>
      <c r="F332" s="927"/>
      <c r="G332" s="893"/>
      <c r="H332" s="381">
        <f>'Solic. Contrato'!J329</f>
        <v>0</v>
      </c>
      <c r="I332" s="904" t="str">
        <f ca="1">'Solic. Contrato'!M329</f>
        <v/>
      </c>
      <c r="J332" s="933">
        <f ca="1">'Solic. Contrato'!N329</f>
        <v>0</v>
      </c>
      <c r="K332" s="930">
        <f ca="1">'Solic. Contrato'!O329</f>
        <v>0</v>
      </c>
      <c r="L332" s="913">
        <f t="shared" ref="L332" ca="1" si="119">J332*K332</f>
        <v>0</v>
      </c>
      <c r="M332" s="262" t="s">
        <v>89</v>
      </c>
      <c r="N332" s="382" t="str">
        <f ca="1">'Solic. Contrato'!R329</f>
        <v/>
      </c>
      <c r="O332" s="383" t="str">
        <f ca="1">'Solic. Contrato'!S329</f>
        <v/>
      </c>
      <c r="P332" s="383" t="str">
        <f ca="1">'Solic. Contrato'!T329</f>
        <v/>
      </c>
      <c r="Q332" s="384" t="str">
        <f ca="1">'Solic. Contrato'!U329</f>
        <v/>
      </c>
      <c r="R332" s="383" t="str">
        <f ca="1">'Solic. Contrato'!V329</f>
        <v/>
      </c>
      <c r="S332" s="383" t="str">
        <f ca="1">'Solic. Contrato'!W329</f>
        <v/>
      </c>
      <c r="T332" s="383" t="str">
        <f ca="1">'Solic. Contrato'!X329</f>
        <v/>
      </c>
      <c r="U332" s="383" t="str">
        <f ca="1">'Solic. Contrato'!Y329</f>
        <v/>
      </c>
      <c r="V332" s="383" t="str">
        <f ca="1">'Solic. Contrato'!Z329</f>
        <v/>
      </c>
      <c r="W332" s="383" t="str">
        <f ca="1">'Solic. Contrato'!AA329</f>
        <v/>
      </c>
      <c r="X332" s="383" t="str">
        <f ca="1">'Solic. Contrato'!AB329</f>
        <v/>
      </c>
      <c r="Y332" s="383" t="str">
        <f ca="1">'Solic. Contrato'!AC329</f>
        <v/>
      </c>
      <c r="Z332" s="383" t="str">
        <f ca="1">'Solic. Contrato'!AD329</f>
        <v/>
      </c>
      <c r="AA332" s="383" t="str">
        <f ca="1">'Solic. Contrato'!AE329</f>
        <v/>
      </c>
      <c r="AB332" s="383" t="str">
        <f ca="1">'Solic. Contrato'!AF329</f>
        <v/>
      </c>
      <c r="AC332" s="383" t="str">
        <f ca="1">'Solic. Contrato'!AG329</f>
        <v/>
      </c>
      <c r="AD332" s="383" t="str">
        <f ca="1">'Solic. Contrato'!AH329</f>
        <v/>
      </c>
      <c r="AE332" s="383" t="str">
        <f ca="1">'Solic. Contrato'!AI329</f>
        <v/>
      </c>
      <c r="AF332" s="383" t="str">
        <f ca="1">'Solic. Contrato'!AJ329</f>
        <v/>
      </c>
      <c r="AG332" s="383" t="str">
        <f ca="1">'Solic. Contrato'!AK329</f>
        <v/>
      </c>
      <c r="AH332" s="317"/>
      <c r="AI332" s="318"/>
      <c r="AJ332" s="318"/>
      <c r="AK332" s="318"/>
      <c r="AL332" s="318"/>
      <c r="AM332"/>
      <c r="AN332"/>
      <c r="AO332"/>
      <c r="AP332"/>
      <c r="AQ332"/>
      <c r="AR332"/>
    </row>
    <row r="333" spans="1:44" ht="13.15" customHeight="1">
      <c r="A333" s="317"/>
      <c r="B333" s="380">
        <f ca="1">'Solic. Contrato'!B330</f>
        <v>0</v>
      </c>
      <c r="C333" s="317"/>
      <c r="D333" s="890"/>
      <c r="E333" s="894"/>
      <c r="F333" s="928"/>
      <c r="G333" s="895"/>
      <c r="H333" s="385"/>
      <c r="I333" s="905"/>
      <c r="J333" s="934"/>
      <c r="K333" s="931"/>
      <c r="L333" s="914"/>
      <c r="M333" s="265" t="s">
        <v>90</v>
      </c>
      <c r="N333" s="386" t="str">
        <f ca="1">'Solic. Contrato'!R330</f>
        <v/>
      </c>
      <c r="O333" s="386" t="str">
        <f ca="1">'Solic. Contrato'!S330</f>
        <v/>
      </c>
      <c r="P333" s="386" t="str">
        <f ca="1">'Solic. Contrato'!T330</f>
        <v/>
      </c>
      <c r="Q333" s="387" t="str">
        <f ca="1">'Solic. Contrato'!U330</f>
        <v/>
      </c>
      <c r="R333" s="386" t="str">
        <f ca="1">'Solic. Contrato'!V330</f>
        <v/>
      </c>
      <c r="S333" s="386" t="str">
        <f ca="1">'Solic. Contrato'!W330</f>
        <v/>
      </c>
      <c r="T333" s="386" t="str">
        <f ca="1">'Solic. Contrato'!X330</f>
        <v/>
      </c>
      <c r="U333" s="386" t="str">
        <f ca="1">'Solic. Contrato'!Y330</f>
        <v/>
      </c>
      <c r="V333" s="386" t="str">
        <f ca="1">'Solic. Contrato'!Z330</f>
        <v/>
      </c>
      <c r="W333" s="386" t="str">
        <f ca="1">'Solic. Contrato'!AA330</f>
        <v/>
      </c>
      <c r="X333" s="386" t="str">
        <f ca="1">'Solic. Contrato'!AB330</f>
        <v/>
      </c>
      <c r="Y333" s="386" t="str">
        <f ca="1">'Solic. Contrato'!AC330</f>
        <v/>
      </c>
      <c r="Z333" s="386" t="str">
        <f ca="1">'Solic. Contrato'!AD330</f>
        <v/>
      </c>
      <c r="AA333" s="386" t="str">
        <f ca="1">'Solic. Contrato'!AE330</f>
        <v/>
      </c>
      <c r="AB333" s="386" t="str">
        <f ca="1">'Solic. Contrato'!AF330</f>
        <v/>
      </c>
      <c r="AC333" s="386" t="str">
        <f ca="1">'Solic. Contrato'!AG330</f>
        <v/>
      </c>
      <c r="AD333" s="386" t="str">
        <f ca="1">'Solic. Contrato'!AH330</f>
        <v/>
      </c>
      <c r="AE333" s="386" t="str">
        <f ca="1">'Solic. Contrato'!AI330</f>
        <v/>
      </c>
      <c r="AF333" s="386" t="str">
        <f ca="1">'Solic. Contrato'!AJ330</f>
        <v/>
      </c>
      <c r="AG333" s="386" t="str">
        <f ca="1">'Solic. Contrato'!AK330</f>
        <v/>
      </c>
      <c r="AH333" s="317"/>
      <c r="AI333" s="318"/>
      <c r="AJ333" s="318"/>
      <c r="AK333" s="318"/>
      <c r="AL333" s="318"/>
      <c r="AM333"/>
      <c r="AN333"/>
      <c r="AO333"/>
      <c r="AP333"/>
      <c r="AQ333"/>
      <c r="AR333"/>
    </row>
    <row r="334" spans="1:44" ht="13.15" customHeight="1">
      <c r="A334" s="317"/>
      <c r="B334" s="380" t="str">
        <f ca="1">'Solic. Contrato'!B331</f>
        <v/>
      </c>
      <c r="C334" s="317" t="str">
        <f ca="1">'Solic. Contrato'!C331</f>
        <v/>
      </c>
      <c r="D334" s="891"/>
      <c r="E334" s="896"/>
      <c r="F334" s="929"/>
      <c r="G334" s="897"/>
      <c r="H334" s="388"/>
      <c r="I334" s="906"/>
      <c r="J334" s="935"/>
      <c r="K334" s="932"/>
      <c r="L334" s="915"/>
      <c r="M334" s="267" t="s">
        <v>91</v>
      </c>
      <c r="N334" s="389">
        <f ca="1">'Solic. Contrato'!R331</f>
        <v>0</v>
      </c>
      <c r="O334" s="389">
        <f ca="1">'Solic. Contrato'!S331</f>
        <v>0</v>
      </c>
      <c r="P334" s="389">
        <f ca="1">'Solic. Contrato'!T331</f>
        <v>0</v>
      </c>
      <c r="Q334" s="390">
        <f ca="1">'Solic. Contrato'!U331</f>
        <v>0</v>
      </c>
      <c r="R334" s="389">
        <f ca="1">'Solic. Contrato'!V331</f>
        <v>0</v>
      </c>
      <c r="S334" s="389">
        <f ca="1">'Solic. Contrato'!W331</f>
        <v>0</v>
      </c>
      <c r="T334" s="389">
        <f ca="1">'Solic. Contrato'!X331</f>
        <v>0</v>
      </c>
      <c r="U334" s="389">
        <f ca="1">'Solic. Contrato'!Y331</f>
        <v>0</v>
      </c>
      <c r="V334" s="389">
        <f ca="1">'Solic. Contrato'!Z331</f>
        <v>0</v>
      </c>
      <c r="W334" s="389">
        <f ca="1">'Solic. Contrato'!AA331</f>
        <v>0</v>
      </c>
      <c r="X334" s="389">
        <f ca="1">'Solic. Contrato'!AB331</f>
        <v>0</v>
      </c>
      <c r="Y334" s="389">
        <f ca="1">'Solic. Contrato'!AC331</f>
        <v>0</v>
      </c>
      <c r="Z334" s="389">
        <f ca="1">'Solic. Contrato'!AD331</f>
        <v>0</v>
      </c>
      <c r="AA334" s="389">
        <f ca="1">'Solic. Contrato'!AE331</f>
        <v>0</v>
      </c>
      <c r="AB334" s="389">
        <f ca="1">'Solic. Contrato'!AF331</f>
        <v>0</v>
      </c>
      <c r="AC334" s="389">
        <f ca="1">'Solic. Contrato'!AG331</f>
        <v>0</v>
      </c>
      <c r="AD334" s="389">
        <f ca="1">'Solic. Contrato'!AH331</f>
        <v>0</v>
      </c>
      <c r="AE334" s="389">
        <f ca="1">'Solic. Contrato'!AI331</f>
        <v>0</v>
      </c>
      <c r="AF334" s="389">
        <f ca="1">'Solic. Contrato'!AJ331</f>
        <v>0</v>
      </c>
      <c r="AG334" s="389">
        <f ca="1">'Solic. Contrato'!AK331</f>
        <v>0</v>
      </c>
      <c r="AH334" s="317"/>
      <c r="AI334" s="318"/>
      <c r="AJ334" s="318"/>
      <c r="AK334" s="318"/>
      <c r="AL334" s="318"/>
      <c r="AM334"/>
      <c r="AN334"/>
      <c r="AO334"/>
      <c r="AP334"/>
      <c r="AQ334"/>
      <c r="AR334"/>
    </row>
    <row r="335" spans="1:44" ht="13.15" customHeight="1">
      <c r="A335" s="317"/>
      <c r="B335" s="380"/>
      <c r="C335" s="317"/>
      <c r="D335" s="889" t="str">
        <f ca="1">'Solic. Contrato'!G332</f>
        <v/>
      </c>
      <c r="E335" s="892" t="str">
        <f ca="1">'Solic. Contrato'!H332</f>
        <v/>
      </c>
      <c r="F335" s="927"/>
      <c r="G335" s="893"/>
      <c r="H335" s="381">
        <f>'Solic. Contrato'!J332</f>
        <v>0</v>
      </c>
      <c r="I335" s="904" t="str">
        <f ca="1">'Solic. Contrato'!M332</f>
        <v/>
      </c>
      <c r="J335" s="933">
        <f ca="1">'Solic. Contrato'!N332</f>
        <v>0</v>
      </c>
      <c r="K335" s="930">
        <f ca="1">'Solic. Contrato'!O332</f>
        <v>0</v>
      </c>
      <c r="L335" s="913">
        <f t="shared" ref="L335" ca="1" si="120">J335*K335</f>
        <v>0</v>
      </c>
      <c r="M335" s="262" t="s">
        <v>89</v>
      </c>
      <c r="N335" s="382" t="str">
        <f ca="1">'Solic. Contrato'!R332</f>
        <v/>
      </c>
      <c r="O335" s="383" t="str">
        <f ca="1">'Solic. Contrato'!S332</f>
        <v/>
      </c>
      <c r="P335" s="383" t="str">
        <f ca="1">'Solic. Contrato'!T332</f>
        <v/>
      </c>
      <c r="Q335" s="384" t="str">
        <f ca="1">'Solic. Contrato'!U332</f>
        <v/>
      </c>
      <c r="R335" s="383" t="str">
        <f ca="1">'Solic. Contrato'!V332</f>
        <v/>
      </c>
      <c r="S335" s="383" t="str">
        <f ca="1">'Solic. Contrato'!W332</f>
        <v/>
      </c>
      <c r="T335" s="383" t="str">
        <f ca="1">'Solic. Contrato'!X332</f>
        <v/>
      </c>
      <c r="U335" s="383" t="str">
        <f ca="1">'Solic. Contrato'!Y332</f>
        <v/>
      </c>
      <c r="V335" s="383" t="str">
        <f ca="1">'Solic. Contrato'!Z332</f>
        <v/>
      </c>
      <c r="W335" s="383" t="str">
        <f ca="1">'Solic. Contrato'!AA332</f>
        <v/>
      </c>
      <c r="X335" s="383" t="str">
        <f ca="1">'Solic. Contrato'!AB332</f>
        <v/>
      </c>
      <c r="Y335" s="383" t="str">
        <f ca="1">'Solic. Contrato'!AC332</f>
        <v/>
      </c>
      <c r="Z335" s="383" t="str">
        <f ca="1">'Solic. Contrato'!AD332</f>
        <v/>
      </c>
      <c r="AA335" s="383" t="str">
        <f ca="1">'Solic. Contrato'!AE332</f>
        <v/>
      </c>
      <c r="AB335" s="383" t="str">
        <f ca="1">'Solic. Contrato'!AF332</f>
        <v/>
      </c>
      <c r="AC335" s="383" t="str">
        <f ca="1">'Solic. Contrato'!AG332</f>
        <v/>
      </c>
      <c r="AD335" s="383" t="str">
        <f ca="1">'Solic. Contrato'!AH332</f>
        <v/>
      </c>
      <c r="AE335" s="383" t="str">
        <f ca="1">'Solic. Contrato'!AI332</f>
        <v/>
      </c>
      <c r="AF335" s="383" t="str">
        <f ca="1">'Solic. Contrato'!AJ332</f>
        <v/>
      </c>
      <c r="AG335" s="383" t="str">
        <f ca="1">'Solic. Contrato'!AK332</f>
        <v/>
      </c>
      <c r="AH335" s="317"/>
      <c r="AI335" s="318"/>
      <c r="AJ335" s="318"/>
      <c r="AK335" s="318"/>
      <c r="AL335" s="318"/>
      <c r="AM335"/>
      <c r="AN335"/>
      <c r="AO335"/>
      <c r="AP335"/>
      <c r="AQ335"/>
      <c r="AR335"/>
    </row>
    <row r="336" spans="1:44" ht="13.15" customHeight="1">
      <c r="A336" s="317"/>
      <c r="B336" s="380">
        <f ca="1">'Solic. Contrato'!B333</f>
        <v>0</v>
      </c>
      <c r="C336" s="317"/>
      <c r="D336" s="890"/>
      <c r="E336" s="894"/>
      <c r="F336" s="928"/>
      <c r="G336" s="895"/>
      <c r="H336" s="385"/>
      <c r="I336" s="905"/>
      <c r="J336" s="934"/>
      <c r="K336" s="931"/>
      <c r="L336" s="914"/>
      <c r="M336" s="265" t="s">
        <v>90</v>
      </c>
      <c r="N336" s="386" t="str">
        <f ca="1">'Solic. Contrato'!R333</f>
        <v/>
      </c>
      <c r="O336" s="386" t="str">
        <f ca="1">'Solic. Contrato'!S333</f>
        <v/>
      </c>
      <c r="P336" s="386" t="str">
        <f ca="1">'Solic. Contrato'!T333</f>
        <v/>
      </c>
      <c r="Q336" s="387" t="str">
        <f ca="1">'Solic. Contrato'!U333</f>
        <v/>
      </c>
      <c r="R336" s="386" t="str">
        <f ca="1">'Solic. Contrato'!V333</f>
        <v/>
      </c>
      <c r="S336" s="386" t="str">
        <f ca="1">'Solic. Contrato'!W333</f>
        <v/>
      </c>
      <c r="T336" s="386" t="str">
        <f ca="1">'Solic. Contrato'!X333</f>
        <v/>
      </c>
      <c r="U336" s="386" t="str">
        <f ca="1">'Solic. Contrato'!Y333</f>
        <v/>
      </c>
      <c r="V336" s="386" t="str">
        <f ca="1">'Solic. Contrato'!Z333</f>
        <v/>
      </c>
      <c r="W336" s="386" t="str">
        <f ca="1">'Solic. Contrato'!AA333</f>
        <v/>
      </c>
      <c r="X336" s="386" t="str">
        <f ca="1">'Solic. Contrato'!AB333</f>
        <v/>
      </c>
      <c r="Y336" s="386" t="str">
        <f ca="1">'Solic. Contrato'!AC333</f>
        <v/>
      </c>
      <c r="Z336" s="386" t="str">
        <f ca="1">'Solic. Contrato'!AD333</f>
        <v/>
      </c>
      <c r="AA336" s="386" t="str">
        <f ca="1">'Solic. Contrato'!AE333</f>
        <v/>
      </c>
      <c r="AB336" s="386" t="str">
        <f ca="1">'Solic. Contrato'!AF333</f>
        <v/>
      </c>
      <c r="AC336" s="386" t="str">
        <f ca="1">'Solic. Contrato'!AG333</f>
        <v/>
      </c>
      <c r="AD336" s="386" t="str">
        <f ca="1">'Solic. Contrato'!AH333</f>
        <v/>
      </c>
      <c r="AE336" s="386" t="str">
        <f ca="1">'Solic. Contrato'!AI333</f>
        <v/>
      </c>
      <c r="AF336" s="386" t="str">
        <f ca="1">'Solic. Contrato'!AJ333</f>
        <v/>
      </c>
      <c r="AG336" s="386" t="str">
        <f ca="1">'Solic. Contrato'!AK333</f>
        <v/>
      </c>
      <c r="AH336" s="317"/>
      <c r="AI336" s="318"/>
      <c r="AJ336" s="318"/>
      <c r="AK336" s="318"/>
      <c r="AL336" s="318"/>
      <c r="AM336"/>
      <c r="AN336"/>
      <c r="AO336"/>
      <c r="AP336"/>
      <c r="AQ336"/>
      <c r="AR336"/>
    </row>
    <row r="337" spans="1:44" ht="13.15" customHeight="1">
      <c r="A337" s="317"/>
      <c r="B337" s="380" t="str">
        <f ca="1">'Solic. Contrato'!B334</f>
        <v/>
      </c>
      <c r="C337" s="317" t="str">
        <f ca="1">'Solic. Contrato'!C334</f>
        <v/>
      </c>
      <c r="D337" s="891"/>
      <c r="E337" s="896"/>
      <c r="F337" s="929"/>
      <c r="G337" s="897"/>
      <c r="H337" s="388"/>
      <c r="I337" s="906"/>
      <c r="J337" s="935"/>
      <c r="K337" s="932"/>
      <c r="L337" s="915"/>
      <c r="M337" s="267" t="s">
        <v>91</v>
      </c>
      <c r="N337" s="389">
        <f ca="1">'Solic. Contrato'!R334</f>
        <v>0</v>
      </c>
      <c r="O337" s="389">
        <f ca="1">'Solic. Contrato'!S334</f>
        <v>0</v>
      </c>
      <c r="P337" s="389">
        <f ca="1">'Solic. Contrato'!T334</f>
        <v>0</v>
      </c>
      <c r="Q337" s="390">
        <f ca="1">'Solic. Contrato'!U334</f>
        <v>0</v>
      </c>
      <c r="R337" s="389">
        <f ca="1">'Solic. Contrato'!V334</f>
        <v>0</v>
      </c>
      <c r="S337" s="389">
        <f ca="1">'Solic. Contrato'!W334</f>
        <v>0</v>
      </c>
      <c r="T337" s="389">
        <f ca="1">'Solic. Contrato'!X334</f>
        <v>0</v>
      </c>
      <c r="U337" s="389">
        <f ca="1">'Solic. Contrato'!Y334</f>
        <v>0</v>
      </c>
      <c r="V337" s="389">
        <f ca="1">'Solic. Contrato'!Z334</f>
        <v>0</v>
      </c>
      <c r="W337" s="389">
        <f ca="1">'Solic. Contrato'!AA334</f>
        <v>0</v>
      </c>
      <c r="X337" s="389">
        <f ca="1">'Solic. Contrato'!AB334</f>
        <v>0</v>
      </c>
      <c r="Y337" s="389">
        <f ca="1">'Solic. Contrato'!AC334</f>
        <v>0</v>
      </c>
      <c r="Z337" s="389">
        <f ca="1">'Solic. Contrato'!AD334</f>
        <v>0</v>
      </c>
      <c r="AA337" s="389">
        <f ca="1">'Solic. Contrato'!AE334</f>
        <v>0</v>
      </c>
      <c r="AB337" s="389">
        <f ca="1">'Solic. Contrato'!AF334</f>
        <v>0</v>
      </c>
      <c r="AC337" s="389">
        <f ca="1">'Solic. Contrato'!AG334</f>
        <v>0</v>
      </c>
      <c r="AD337" s="389">
        <f ca="1">'Solic. Contrato'!AH334</f>
        <v>0</v>
      </c>
      <c r="AE337" s="389">
        <f ca="1">'Solic. Contrato'!AI334</f>
        <v>0</v>
      </c>
      <c r="AF337" s="389">
        <f ca="1">'Solic. Contrato'!AJ334</f>
        <v>0</v>
      </c>
      <c r="AG337" s="389">
        <f ca="1">'Solic. Contrato'!AK334</f>
        <v>0</v>
      </c>
      <c r="AH337" s="317"/>
      <c r="AI337" s="318"/>
      <c r="AJ337" s="318"/>
      <c r="AK337" s="318"/>
      <c r="AL337" s="318"/>
      <c r="AM337"/>
      <c r="AN337"/>
      <c r="AO337"/>
      <c r="AP337"/>
      <c r="AQ337"/>
      <c r="AR337"/>
    </row>
    <row r="338" spans="1:44" ht="13.15" customHeight="1">
      <c r="A338" s="317"/>
      <c r="B338" s="380"/>
      <c r="C338" s="317"/>
      <c r="D338" s="889" t="str">
        <f ca="1">'Solic. Contrato'!G335</f>
        <v/>
      </c>
      <c r="E338" s="892" t="str">
        <f ca="1">'Solic. Contrato'!H335</f>
        <v/>
      </c>
      <c r="F338" s="927"/>
      <c r="G338" s="893"/>
      <c r="H338" s="381">
        <f>'Solic. Contrato'!J335</f>
        <v>0</v>
      </c>
      <c r="I338" s="904" t="str">
        <f ca="1">'Solic. Contrato'!M335</f>
        <v/>
      </c>
      <c r="J338" s="933">
        <f ca="1">'Solic. Contrato'!N335</f>
        <v>0</v>
      </c>
      <c r="K338" s="930">
        <f ca="1">'Solic. Contrato'!O335</f>
        <v>0</v>
      </c>
      <c r="L338" s="913">
        <f t="shared" ref="L338" ca="1" si="121">J338*K338</f>
        <v>0</v>
      </c>
      <c r="M338" s="262" t="s">
        <v>89</v>
      </c>
      <c r="N338" s="382" t="str">
        <f ca="1">'Solic. Contrato'!R335</f>
        <v/>
      </c>
      <c r="O338" s="383" t="str">
        <f ca="1">'Solic. Contrato'!S335</f>
        <v/>
      </c>
      <c r="P338" s="383" t="str">
        <f ca="1">'Solic. Contrato'!T335</f>
        <v/>
      </c>
      <c r="Q338" s="384" t="str">
        <f ca="1">'Solic. Contrato'!U335</f>
        <v/>
      </c>
      <c r="R338" s="383" t="str">
        <f ca="1">'Solic. Contrato'!V335</f>
        <v/>
      </c>
      <c r="S338" s="383" t="str">
        <f ca="1">'Solic. Contrato'!W335</f>
        <v/>
      </c>
      <c r="T338" s="383" t="str">
        <f ca="1">'Solic. Contrato'!X335</f>
        <v/>
      </c>
      <c r="U338" s="383" t="str">
        <f ca="1">'Solic. Contrato'!Y335</f>
        <v/>
      </c>
      <c r="V338" s="383" t="str">
        <f ca="1">'Solic. Contrato'!Z335</f>
        <v/>
      </c>
      <c r="W338" s="383" t="str">
        <f ca="1">'Solic. Contrato'!AA335</f>
        <v/>
      </c>
      <c r="X338" s="383" t="str">
        <f ca="1">'Solic. Contrato'!AB335</f>
        <v/>
      </c>
      <c r="Y338" s="383" t="str">
        <f ca="1">'Solic. Contrato'!AC335</f>
        <v/>
      </c>
      <c r="Z338" s="383" t="str">
        <f ca="1">'Solic. Contrato'!AD335</f>
        <v/>
      </c>
      <c r="AA338" s="383" t="str">
        <f ca="1">'Solic. Contrato'!AE335</f>
        <v/>
      </c>
      <c r="AB338" s="383" t="str">
        <f ca="1">'Solic. Contrato'!AF335</f>
        <v/>
      </c>
      <c r="AC338" s="383" t="str">
        <f ca="1">'Solic. Contrato'!AG335</f>
        <v/>
      </c>
      <c r="AD338" s="383" t="str">
        <f ca="1">'Solic. Contrato'!AH335</f>
        <v/>
      </c>
      <c r="AE338" s="383" t="str">
        <f ca="1">'Solic. Contrato'!AI335</f>
        <v/>
      </c>
      <c r="AF338" s="383" t="str">
        <f ca="1">'Solic. Contrato'!AJ335</f>
        <v/>
      </c>
      <c r="AG338" s="383" t="str">
        <f ca="1">'Solic. Contrato'!AK335</f>
        <v/>
      </c>
      <c r="AH338" s="317"/>
      <c r="AI338" s="318"/>
      <c r="AJ338" s="318"/>
      <c r="AK338" s="318"/>
      <c r="AL338" s="318"/>
      <c r="AM338"/>
      <c r="AN338"/>
      <c r="AO338"/>
      <c r="AP338"/>
      <c r="AQ338"/>
      <c r="AR338"/>
    </row>
    <row r="339" spans="1:44" ht="13.15" customHeight="1">
      <c r="A339" s="317"/>
      <c r="B339" s="380">
        <f ca="1">'Solic. Contrato'!B336</f>
        <v>0</v>
      </c>
      <c r="C339" s="317"/>
      <c r="D339" s="890"/>
      <c r="E339" s="894"/>
      <c r="F339" s="928"/>
      <c r="G339" s="895"/>
      <c r="H339" s="385"/>
      <c r="I339" s="905"/>
      <c r="J339" s="934"/>
      <c r="K339" s="931"/>
      <c r="L339" s="914"/>
      <c r="M339" s="265" t="s">
        <v>90</v>
      </c>
      <c r="N339" s="386" t="str">
        <f ca="1">'Solic. Contrato'!R336</f>
        <v/>
      </c>
      <c r="O339" s="386" t="str">
        <f ca="1">'Solic. Contrato'!S336</f>
        <v/>
      </c>
      <c r="P339" s="386" t="str">
        <f ca="1">'Solic. Contrato'!T336</f>
        <v/>
      </c>
      <c r="Q339" s="387" t="str">
        <f ca="1">'Solic. Contrato'!U336</f>
        <v/>
      </c>
      <c r="R339" s="386" t="str">
        <f ca="1">'Solic. Contrato'!V336</f>
        <v/>
      </c>
      <c r="S339" s="386" t="str">
        <f ca="1">'Solic. Contrato'!W336</f>
        <v/>
      </c>
      <c r="T339" s="386" t="str">
        <f ca="1">'Solic. Contrato'!X336</f>
        <v/>
      </c>
      <c r="U339" s="386" t="str">
        <f ca="1">'Solic. Contrato'!Y336</f>
        <v/>
      </c>
      <c r="V339" s="386" t="str">
        <f ca="1">'Solic. Contrato'!Z336</f>
        <v/>
      </c>
      <c r="W339" s="386" t="str">
        <f ca="1">'Solic. Contrato'!AA336</f>
        <v/>
      </c>
      <c r="X339" s="386" t="str">
        <f ca="1">'Solic. Contrato'!AB336</f>
        <v/>
      </c>
      <c r="Y339" s="386" t="str">
        <f ca="1">'Solic. Contrato'!AC336</f>
        <v/>
      </c>
      <c r="Z339" s="386" t="str">
        <f ca="1">'Solic. Contrato'!AD336</f>
        <v/>
      </c>
      <c r="AA339" s="386" t="str">
        <f ca="1">'Solic. Contrato'!AE336</f>
        <v/>
      </c>
      <c r="AB339" s="386" t="str">
        <f ca="1">'Solic. Contrato'!AF336</f>
        <v/>
      </c>
      <c r="AC339" s="386" t="str">
        <f ca="1">'Solic. Contrato'!AG336</f>
        <v/>
      </c>
      <c r="AD339" s="386" t="str">
        <f ca="1">'Solic. Contrato'!AH336</f>
        <v/>
      </c>
      <c r="AE339" s="386" t="str">
        <f ca="1">'Solic. Contrato'!AI336</f>
        <v/>
      </c>
      <c r="AF339" s="386" t="str">
        <f ca="1">'Solic. Contrato'!AJ336</f>
        <v/>
      </c>
      <c r="AG339" s="386" t="str">
        <f ca="1">'Solic. Contrato'!AK336</f>
        <v/>
      </c>
      <c r="AH339" s="317"/>
      <c r="AI339" s="318"/>
      <c r="AJ339" s="318"/>
      <c r="AK339" s="318"/>
      <c r="AL339" s="318"/>
      <c r="AM339"/>
      <c r="AN339"/>
      <c r="AO339"/>
      <c r="AP339"/>
      <c r="AQ339"/>
      <c r="AR339"/>
    </row>
    <row r="340" spans="1:44" ht="13.15" customHeight="1">
      <c r="A340" s="317"/>
      <c r="B340" s="380" t="str">
        <f ca="1">'Solic. Contrato'!B337</f>
        <v/>
      </c>
      <c r="C340" s="317" t="str">
        <f ca="1">'Solic. Contrato'!C337</f>
        <v/>
      </c>
      <c r="D340" s="891"/>
      <c r="E340" s="896"/>
      <c r="F340" s="929"/>
      <c r="G340" s="897"/>
      <c r="H340" s="388"/>
      <c r="I340" s="906"/>
      <c r="J340" s="935"/>
      <c r="K340" s="932"/>
      <c r="L340" s="915"/>
      <c r="M340" s="267" t="s">
        <v>91</v>
      </c>
      <c r="N340" s="389">
        <f ca="1">'Solic. Contrato'!R337</f>
        <v>0</v>
      </c>
      <c r="O340" s="389">
        <f ca="1">'Solic. Contrato'!S337</f>
        <v>0</v>
      </c>
      <c r="P340" s="389">
        <f ca="1">'Solic. Contrato'!T337</f>
        <v>0</v>
      </c>
      <c r="Q340" s="390">
        <f ca="1">'Solic. Contrato'!U337</f>
        <v>0</v>
      </c>
      <c r="R340" s="389">
        <f ca="1">'Solic. Contrato'!V337</f>
        <v>0</v>
      </c>
      <c r="S340" s="389">
        <f ca="1">'Solic. Contrato'!W337</f>
        <v>0</v>
      </c>
      <c r="T340" s="389">
        <f ca="1">'Solic. Contrato'!X337</f>
        <v>0</v>
      </c>
      <c r="U340" s="389">
        <f ca="1">'Solic. Contrato'!Y337</f>
        <v>0</v>
      </c>
      <c r="V340" s="389">
        <f ca="1">'Solic. Contrato'!Z337</f>
        <v>0</v>
      </c>
      <c r="W340" s="389">
        <f ca="1">'Solic. Contrato'!AA337</f>
        <v>0</v>
      </c>
      <c r="X340" s="389">
        <f ca="1">'Solic. Contrato'!AB337</f>
        <v>0</v>
      </c>
      <c r="Y340" s="389">
        <f ca="1">'Solic. Contrato'!AC337</f>
        <v>0</v>
      </c>
      <c r="Z340" s="389">
        <f ca="1">'Solic. Contrato'!AD337</f>
        <v>0</v>
      </c>
      <c r="AA340" s="389">
        <f ca="1">'Solic. Contrato'!AE337</f>
        <v>0</v>
      </c>
      <c r="AB340" s="389">
        <f ca="1">'Solic. Contrato'!AF337</f>
        <v>0</v>
      </c>
      <c r="AC340" s="389">
        <f ca="1">'Solic. Contrato'!AG337</f>
        <v>0</v>
      </c>
      <c r="AD340" s="389">
        <f ca="1">'Solic. Contrato'!AH337</f>
        <v>0</v>
      </c>
      <c r="AE340" s="389">
        <f ca="1">'Solic. Contrato'!AI337</f>
        <v>0</v>
      </c>
      <c r="AF340" s="389">
        <f ca="1">'Solic. Contrato'!AJ337</f>
        <v>0</v>
      </c>
      <c r="AG340" s="389">
        <f ca="1">'Solic. Contrato'!AK337</f>
        <v>0</v>
      </c>
      <c r="AH340" s="317"/>
      <c r="AI340" s="318"/>
      <c r="AJ340" s="318"/>
      <c r="AK340" s="318"/>
      <c r="AL340" s="318"/>
      <c r="AM340"/>
      <c r="AN340"/>
      <c r="AO340"/>
      <c r="AP340"/>
      <c r="AQ340"/>
      <c r="AR340"/>
    </row>
    <row r="341" spans="1:44" ht="13.15" customHeight="1">
      <c r="A341" s="317"/>
      <c r="B341" s="380"/>
      <c r="C341" s="317"/>
      <c r="D341" s="889" t="str">
        <f ca="1">'Solic. Contrato'!G338</f>
        <v/>
      </c>
      <c r="E341" s="892" t="str">
        <f ca="1">'Solic. Contrato'!H338</f>
        <v/>
      </c>
      <c r="F341" s="927"/>
      <c r="G341" s="893"/>
      <c r="H341" s="381">
        <f>'Solic. Contrato'!J338</f>
        <v>0</v>
      </c>
      <c r="I341" s="904" t="str">
        <f ca="1">'Solic. Contrato'!M338</f>
        <v/>
      </c>
      <c r="J341" s="933">
        <f ca="1">'Solic. Contrato'!N338</f>
        <v>0</v>
      </c>
      <c r="K341" s="930">
        <f ca="1">'Solic. Contrato'!O338</f>
        <v>0</v>
      </c>
      <c r="L341" s="913">
        <f t="shared" ref="L341" ca="1" si="122">J341*K341</f>
        <v>0</v>
      </c>
      <c r="M341" s="262" t="s">
        <v>89</v>
      </c>
      <c r="N341" s="382" t="str">
        <f ca="1">'Solic. Contrato'!R338</f>
        <v/>
      </c>
      <c r="O341" s="383" t="str">
        <f ca="1">'Solic. Contrato'!S338</f>
        <v/>
      </c>
      <c r="P341" s="383" t="str">
        <f ca="1">'Solic. Contrato'!T338</f>
        <v/>
      </c>
      <c r="Q341" s="384" t="str">
        <f ca="1">'Solic. Contrato'!U338</f>
        <v/>
      </c>
      <c r="R341" s="383" t="str">
        <f ca="1">'Solic. Contrato'!V338</f>
        <v/>
      </c>
      <c r="S341" s="383" t="str">
        <f ca="1">'Solic. Contrato'!W338</f>
        <v/>
      </c>
      <c r="T341" s="383" t="str">
        <f ca="1">'Solic. Contrato'!X338</f>
        <v/>
      </c>
      <c r="U341" s="383" t="str">
        <f ca="1">'Solic. Contrato'!Y338</f>
        <v/>
      </c>
      <c r="V341" s="383" t="str">
        <f ca="1">'Solic. Contrato'!Z338</f>
        <v/>
      </c>
      <c r="W341" s="383" t="str">
        <f ca="1">'Solic. Contrato'!AA338</f>
        <v/>
      </c>
      <c r="X341" s="383" t="str">
        <f ca="1">'Solic. Contrato'!AB338</f>
        <v/>
      </c>
      <c r="Y341" s="383" t="str">
        <f ca="1">'Solic. Contrato'!AC338</f>
        <v/>
      </c>
      <c r="Z341" s="383" t="str">
        <f ca="1">'Solic. Contrato'!AD338</f>
        <v/>
      </c>
      <c r="AA341" s="383" t="str">
        <f ca="1">'Solic. Contrato'!AE338</f>
        <v/>
      </c>
      <c r="AB341" s="383" t="str">
        <f ca="1">'Solic. Contrato'!AF338</f>
        <v/>
      </c>
      <c r="AC341" s="383" t="str">
        <f ca="1">'Solic. Contrato'!AG338</f>
        <v/>
      </c>
      <c r="AD341" s="383" t="str">
        <f ca="1">'Solic. Contrato'!AH338</f>
        <v/>
      </c>
      <c r="AE341" s="383" t="str">
        <f ca="1">'Solic. Contrato'!AI338</f>
        <v/>
      </c>
      <c r="AF341" s="383" t="str">
        <f ca="1">'Solic. Contrato'!AJ338</f>
        <v/>
      </c>
      <c r="AG341" s="383" t="str">
        <f ca="1">'Solic. Contrato'!AK338</f>
        <v/>
      </c>
      <c r="AH341" s="317"/>
      <c r="AI341" s="318"/>
      <c r="AJ341" s="318"/>
      <c r="AK341" s="318"/>
      <c r="AL341" s="318"/>
      <c r="AM341"/>
      <c r="AN341"/>
      <c r="AO341"/>
      <c r="AP341"/>
      <c r="AQ341"/>
      <c r="AR341"/>
    </row>
    <row r="342" spans="1:44" ht="13.15" customHeight="1">
      <c r="A342" s="317"/>
      <c r="B342" s="380">
        <f ca="1">'Solic. Contrato'!B339</f>
        <v>0</v>
      </c>
      <c r="C342" s="317"/>
      <c r="D342" s="890"/>
      <c r="E342" s="894"/>
      <c r="F342" s="928"/>
      <c r="G342" s="895"/>
      <c r="H342" s="385"/>
      <c r="I342" s="905"/>
      <c r="J342" s="934"/>
      <c r="K342" s="931"/>
      <c r="L342" s="914"/>
      <c r="M342" s="265" t="s">
        <v>90</v>
      </c>
      <c r="N342" s="386" t="str">
        <f ca="1">'Solic. Contrato'!R339</f>
        <v/>
      </c>
      <c r="O342" s="386" t="str">
        <f ca="1">'Solic. Contrato'!S339</f>
        <v/>
      </c>
      <c r="P342" s="386" t="str">
        <f ca="1">'Solic. Contrato'!T339</f>
        <v/>
      </c>
      <c r="Q342" s="387" t="str">
        <f ca="1">'Solic. Contrato'!U339</f>
        <v/>
      </c>
      <c r="R342" s="386" t="str">
        <f ca="1">'Solic. Contrato'!V339</f>
        <v/>
      </c>
      <c r="S342" s="386" t="str">
        <f ca="1">'Solic. Contrato'!W339</f>
        <v/>
      </c>
      <c r="T342" s="386" t="str">
        <f ca="1">'Solic. Contrato'!X339</f>
        <v/>
      </c>
      <c r="U342" s="386" t="str">
        <f ca="1">'Solic. Contrato'!Y339</f>
        <v/>
      </c>
      <c r="V342" s="386" t="str">
        <f ca="1">'Solic. Contrato'!Z339</f>
        <v/>
      </c>
      <c r="W342" s="386" t="str">
        <f ca="1">'Solic. Contrato'!AA339</f>
        <v/>
      </c>
      <c r="X342" s="386" t="str">
        <f ca="1">'Solic. Contrato'!AB339</f>
        <v/>
      </c>
      <c r="Y342" s="386" t="str">
        <f ca="1">'Solic. Contrato'!AC339</f>
        <v/>
      </c>
      <c r="Z342" s="386" t="str">
        <f ca="1">'Solic. Contrato'!AD339</f>
        <v/>
      </c>
      <c r="AA342" s="386" t="str">
        <f ca="1">'Solic. Contrato'!AE339</f>
        <v/>
      </c>
      <c r="AB342" s="386" t="str">
        <f ca="1">'Solic. Contrato'!AF339</f>
        <v/>
      </c>
      <c r="AC342" s="386" t="str">
        <f ca="1">'Solic. Contrato'!AG339</f>
        <v/>
      </c>
      <c r="AD342" s="386" t="str">
        <f ca="1">'Solic. Contrato'!AH339</f>
        <v/>
      </c>
      <c r="AE342" s="386" t="str">
        <f ca="1">'Solic. Contrato'!AI339</f>
        <v/>
      </c>
      <c r="AF342" s="386" t="str">
        <f ca="1">'Solic. Contrato'!AJ339</f>
        <v/>
      </c>
      <c r="AG342" s="386" t="str">
        <f ca="1">'Solic. Contrato'!AK339</f>
        <v/>
      </c>
      <c r="AH342" s="317"/>
      <c r="AI342" s="318"/>
      <c r="AJ342" s="318"/>
      <c r="AK342" s="318"/>
      <c r="AL342" s="318"/>
      <c r="AM342"/>
      <c r="AN342"/>
      <c r="AO342"/>
      <c r="AP342"/>
      <c r="AQ342"/>
      <c r="AR342"/>
    </row>
    <row r="343" spans="1:44" ht="13.15" customHeight="1">
      <c r="A343" s="317"/>
      <c r="B343" s="380" t="str">
        <f ca="1">'Solic. Contrato'!B340</f>
        <v/>
      </c>
      <c r="C343" s="317" t="str">
        <f ca="1">'Solic. Contrato'!C340</f>
        <v/>
      </c>
      <c r="D343" s="891"/>
      <c r="E343" s="896"/>
      <c r="F343" s="929"/>
      <c r="G343" s="897"/>
      <c r="H343" s="388"/>
      <c r="I343" s="906"/>
      <c r="J343" s="935"/>
      <c r="K343" s="932"/>
      <c r="L343" s="915"/>
      <c r="M343" s="267" t="s">
        <v>91</v>
      </c>
      <c r="N343" s="389">
        <f ca="1">'Solic. Contrato'!R340</f>
        <v>0</v>
      </c>
      <c r="O343" s="389">
        <f ca="1">'Solic. Contrato'!S340</f>
        <v>0</v>
      </c>
      <c r="P343" s="389">
        <f ca="1">'Solic. Contrato'!T340</f>
        <v>0</v>
      </c>
      <c r="Q343" s="390">
        <f ca="1">'Solic. Contrato'!U340</f>
        <v>0</v>
      </c>
      <c r="R343" s="389">
        <f ca="1">'Solic. Contrato'!V340</f>
        <v>0</v>
      </c>
      <c r="S343" s="389">
        <f ca="1">'Solic. Contrato'!W340</f>
        <v>0</v>
      </c>
      <c r="T343" s="389">
        <f ca="1">'Solic. Contrato'!X340</f>
        <v>0</v>
      </c>
      <c r="U343" s="389">
        <f ca="1">'Solic. Contrato'!Y340</f>
        <v>0</v>
      </c>
      <c r="V343" s="389">
        <f ca="1">'Solic. Contrato'!Z340</f>
        <v>0</v>
      </c>
      <c r="W343" s="389">
        <f ca="1">'Solic. Contrato'!AA340</f>
        <v>0</v>
      </c>
      <c r="X343" s="389">
        <f ca="1">'Solic. Contrato'!AB340</f>
        <v>0</v>
      </c>
      <c r="Y343" s="389">
        <f ca="1">'Solic. Contrato'!AC340</f>
        <v>0</v>
      </c>
      <c r="Z343" s="389">
        <f ca="1">'Solic. Contrato'!AD340</f>
        <v>0</v>
      </c>
      <c r="AA343" s="389">
        <f ca="1">'Solic. Contrato'!AE340</f>
        <v>0</v>
      </c>
      <c r="AB343" s="389">
        <f ca="1">'Solic. Contrato'!AF340</f>
        <v>0</v>
      </c>
      <c r="AC343" s="389">
        <f ca="1">'Solic. Contrato'!AG340</f>
        <v>0</v>
      </c>
      <c r="AD343" s="389">
        <f ca="1">'Solic. Contrato'!AH340</f>
        <v>0</v>
      </c>
      <c r="AE343" s="389">
        <f ca="1">'Solic. Contrato'!AI340</f>
        <v>0</v>
      </c>
      <c r="AF343" s="389">
        <f ca="1">'Solic. Contrato'!AJ340</f>
        <v>0</v>
      </c>
      <c r="AG343" s="389">
        <f ca="1">'Solic. Contrato'!AK340</f>
        <v>0</v>
      </c>
      <c r="AH343" s="317"/>
      <c r="AI343" s="318"/>
      <c r="AJ343" s="318"/>
      <c r="AK343" s="318"/>
      <c r="AL343" s="318"/>
      <c r="AM343"/>
      <c r="AN343"/>
      <c r="AO343"/>
      <c r="AP343"/>
      <c r="AQ343"/>
      <c r="AR343"/>
    </row>
    <row r="344" spans="1:44" ht="13.15" customHeight="1">
      <c r="A344" s="317"/>
      <c r="B344" s="380"/>
      <c r="C344" s="317"/>
      <c r="D344" s="889" t="str">
        <f ca="1">'Solic. Contrato'!G341</f>
        <v/>
      </c>
      <c r="E344" s="892" t="str">
        <f ca="1">'Solic. Contrato'!H341</f>
        <v/>
      </c>
      <c r="F344" s="927"/>
      <c r="G344" s="893"/>
      <c r="H344" s="381">
        <f>'Solic. Contrato'!J341</f>
        <v>0</v>
      </c>
      <c r="I344" s="904" t="str">
        <f ca="1">'Solic. Contrato'!M341</f>
        <v/>
      </c>
      <c r="J344" s="933">
        <f ca="1">'Solic. Contrato'!N341</f>
        <v>0</v>
      </c>
      <c r="K344" s="930">
        <f ca="1">'Solic. Contrato'!O341</f>
        <v>0</v>
      </c>
      <c r="L344" s="913">
        <f t="shared" ref="L344" ca="1" si="123">J344*K344</f>
        <v>0</v>
      </c>
      <c r="M344" s="262" t="s">
        <v>89</v>
      </c>
      <c r="N344" s="382" t="str">
        <f ca="1">'Solic. Contrato'!R341</f>
        <v/>
      </c>
      <c r="O344" s="383" t="str">
        <f ca="1">'Solic. Contrato'!S341</f>
        <v/>
      </c>
      <c r="P344" s="383" t="str">
        <f ca="1">'Solic. Contrato'!T341</f>
        <v/>
      </c>
      <c r="Q344" s="384" t="str">
        <f ca="1">'Solic. Contrato'!U341</f>
        <v/>
      </c>
      <c r="R344" s="383" t="str">
        <f ca="1">'Solic. Contrato'!V341</f>
        <v/>
      </c>
      <c r="S344" s="383" t="str">
        <f ca="1">'Solic. Contrato'!W341</f>
        <v/>
      </c>
      <c r="T344" s="383" t="str">
        <f ca="1">'Solic. Contrato'!X341</f>
        <v/>
      </c>
      <c r="U344" s="383" t="str">
        <f ca="1">'Solic. Contrato'!Y341</f>
        <v/>
      </c>
      <c r="V344" s="383" t="str">
        <f ca="1">'Solic. Contrato'!Z341</f>
        <v/>
      </c>
      <c r="W344" s="383" t="str">
        <f ca="1">'Solic. Contrato'!AA341</f>
        <v/>
      </c>
      <c r="X344" s="383" t="str">
        <f ca="1">'Solic. Contrato'!AB341</f>
        <v/>
      </c>
      <c r="Y344" s="383" t="str">
        <f ca="1">'Solic. Contrato'!AC341</f>
        <v/>
      </c>
      <c r="Z344" s="383" t="str">
        <f ca="1">'Solic. Contrato'!AD341</f>
        <v/>
      </c>
      <c r="AA344" s="383" t="str">
        <f ca="1">'Solic. Contrato'!AE341</f>
        <v/>
      </c>
      <c r="AB344" s="383" t="str">
        <f ca="1">'Solic. Contrato'!AF341</f>
        <v/>
      </c>
      <c r="AC344" s="383" t="str">
        <f ca="1">'Solic. Contrato'!AG341</f>
        <v/>
      </c>
      <c r="AD344" s="383" t="str">
        <f ca="1">'Solic. Contrato'!AH341</f>
        <v/>
      </c>
      <c r="AE344" s="383" t="str">
        <f ca="1">'Solic. Contrato'!AI341</f>
        <v/>
      </c>
      <c r="AF344" s="383" t="str">
        <f ca="1">'Solic. Contrato'!AJ341</f>
        <v/>
      </c>
      <c r="AG344" s="383" t="str">
        <f ca="1">'Solic. Contrato'!AK341</f>
        <v/>
      </c>
      <c r="AH344" s="317"/>
      <c r="AI344" s="318"/>
      <c r="AJ344" s="318"/>
      <c r="AK344" s="318"/>
      <c r="AL344" s="318"/>
      <c r="AM344"/>
      <c r="AN344"/>
      <c r="AO344"/>
      <c r="AP344"/>
      <c r="AQ344"/>
      <c r="AR344"/>
    </row>
    <row r="345" spans="1:44" ht="13.15" customHeight="1">
      <c r="A345" s="317"/>
      <c r="B345" s="380">
        <f ca="1">'Solic. Contrato'!B342</f>
        <v>0</v>
      </c>
      <c r="C345" s="317"/>
      <c r="D345" s="890"/>
      <c r="E345" s="894"/>
      <c r="F345" s="928"/>
      <c r="G345" s="895"/>
      <c r="H345" s="385"/>
      <c r="I345" s="905"/>
      <c r="J345" s="934"/>
      <c r="K345" s="931"/>
      <c r="L345" s="914"/>
      <c r="M345" s="265" t="s">
        <v>90</v>
      </c>
      <c r="N345" s="386" t="str">
        <f ca="1">'Solic. Contrato'!R342</f>
        <v/>
      </c>
      <c r="O345" s="386" t="str">
        <f ca="1">'Solic. Contrato'!S342</f>
        <v/>
      </c>
      <c r="P345" s="386" t="str">
        <f ca="1">'Solic. Contrato'!T342</f>
        <v/>
      </c>
      <c r="Q345" s="387" t="str">
        <f ca="1">'Solic. Contrato'!U342</f>
        <v/>
      </c>
      <c r="R345" s="386" t="str">
        <f ca="1">'Solic. Contrato'!V342</f>
        <v/>
      </c>
      <c r="S345" s="386" t="str">
        <f ca="1">'Solic. Contrato'!W342</f>
        <v/>
      </c>
      <c r="T345" s="386" t="str">
        <f ca="1">'Solic. Contrato'!X342</f>
        <v/>
      </c>
      <c r="U345" s="386" t="str">
        <f ca="1">'Solic. Contrato'!Y342</f>
        <v/>
      </c>
      <c r="V345" s="386" t="str">
        <f ca="1">'Solic. Contrato'!Z342</f>
        <v/>
      </c>
      <c r="W345" s="386" t="str">
        <f ca="1">'Solic. Contrato'!AA342</f>
        <v/>
      </c>
      <c r="X345" s="386" t="str">
        <f ca="1">'Solic. Contrato'!AB342</f>
        <v/>
      </c>
      <c r="Y345" s="386" t="str">
        <f ca="1">'Solic. Contrato'!AC342</f>
        <v/>
      </c>
      <c r="Z345" s="386" t="str">
        <f ca="1">'Solic. Contrato'!AD342</f>
        <v/>
      </c>
      <c r="AA345" s="386" t="str">
        <f ca="1">'Solic. Contrato'!AE342</f>
        <v/>
      </c>
      <c r="AB345" s="386" t="str">
        <f ca="1">'Solic. Contrato'!AF342</f>
        <v/>
      </c>
      <c r="AC345" s="386" t="str">
        <f ca="1">'Solic. Contrato'!AG342</f>
        <v/>
      </c>
      <c r="AD345" s="386" t="str">
        <f ca="1">'Solic. Contrato'!AH342</f>
        <v/>
      </c>
      <c r="AE345" s="386" t="str">
        <f ca="1">'Solic. Contrato'!AI342</f>
        <v/>
      </c>
      <c r="AF345" s="386" t="str">
        <f ca="1">'Solic. Contrato'!AJ342</f>
        <v/>
      </c>
      <c r="AG345" s="386" t="str">
        <f ca="1">'Solic. Contrato'!AK342</f>
        <v/>
      </c>
      <c r="AH345" s="317"/>
      <c r="AI345" s="318"/>
      <c r="AJ345" s="318"/>
      <c r="AK345" s="318"/>
      <c r="AL345" s="318"/>
      <c r="AM345"/>
      <c r="AN345"/>
      <c r="AO345"/>
      <c r="AP345"/>
      <c r="AQ345"/>
      <c r="AR345"/>
    </row>
    <row r="346" spans="1:44" ht="13.15" customHeight="1">
      <c r="A346" s="317"/>
      <c r="B346" s="380" t="str">
        <f ca="1">'Solic. Contrato'!B343</f>
        <v/>
      </c>
      <c r="C346" s="317" t="str">
        <f ca="1">'Solic. Contrato'!C343</f>
        <v/>
      </c>
      <c r="D346" s="891"/>
      <c r="E346" s="896"/>
      <c r="F346" s="929"/>
      <c r="G346" s="897"/>
      <c r="H346" s="388"/>
      <c r="I346" s="906"/>
      <c r="J346" s="935"/>
      <c r="K346" s="932"/>
      <c r="L346" s="915"/>
      <c r="M346" s="267" t="s">
        <v>91</v>
      </c>
      <c r="N346" s="389">
        <f ca="1">'Solic. Contrato'!R343</f>
        <v>0</v>
      </c>
      <c r="O346" s="389">
        <f ca="1">'Solic. Contrato'!S343</f>
        <v>0</v>
      </c>
      <c r="P346" s="389">
        <f ca="1">'Solic. Contrato'!T343</f>
        <v>0</v>
      </c>
      <c r="Q346" s="390">
        <f ca="1">'Solic. Contrato'!U343</f>
        <v>0</v>
      </c>
      <c r="R346" s="389">
        <f ca="1">'Solic. Contrato'!V343</f>
        <v>0</v>
      </c>
      <c r="S346" s="389">
        <f ca="1">'Solic. Contrato'!W343</f>
        <v>0</v>
      </c>
      <c r="T346" s="389">
        <f ca="1">'Solic. Contrato'!X343</f>
        <v>0</v>
      </c>
      <c r="U346" s="389">
        <f ca="1">'Solic. Contrato'!Y343</f>
        <v>0</v>
      </c>
      <c r="V346" s="389">
        <f ca="1">'Solic. Contrato'!Z343</f>
        <v>0</v>
      </c>
      <c r="W346" s="389">
        <f ca="1">'Solic. Contrato'!AA343</f>
        <v>0</v>
      </c>
      <c r="X346" s="389">
        <f ca="1">'Solic. Contrato'!AB343</f>
        <v>0</v>
      </c>
      <c r="Y346" s="389">
        <f ca="1">'Solic. Contrato'!AC343</f>
        <v>0</v>
      </c>
      <c r="Z346" s="389">
        <f ca="1">'Solic. Contrato'!AD343</f>
        <v>0</v>
      </c>
      <c r="AA346" s="389">
        <f ca="1">'Solic. Contrato'!AE343</f>
        <v>0</v>
      </c>
      <c r="AB346" s="389">
        <f ca="1">'Solic. Contrato'!AF343</f>
        <v>0</v>
      </c>
      <c r="AC346" s="389">
        <f ca="1">'Solic. Contrato'!AG343</f>
        <v>0</v>
      </c>
      <c r="AD346" s="389">
        <f ca="1">'Solic. Contrato'!AH343</f>
        <v>0</v>
      </c>
      <c r="AE346" s="389">
        <f ca="1">'Solic. Contrato'!AI343</f>
        <v>0</v>
      </c>
      <c r="AF346" s="389">
        <f ca="1">'Solic. Contrato'!AJ343</f>
        <v>0</v>
      </c>
      <c r="AG346" s="389">
        <f ca="1">'Solic. Contrato'!AK343</f>
        <v>0</v>
      </c>
      <c r="AH346" s="317"/>
      <c r="AI346" s="318"/>
      <c r="AJ346" s="318"/>
      <c r="AK346" s="318"/>
      <c r="AL346" s="318"/>
      <c r="AM346"/>
      <c r="AN346"/>
      <c r="AO346"/>
      <c r="AP346"/>
      <c r="AQ346"/>
      <c r="AR346"/>
    </row>
    <row r="347" spans="1:44" ht="13.15" customHeight="1">
      <c r="A347" s="317"/>
      <c r="B347" s="380"/>
      <c r="C347" s="317"/>
      <c r="D347" s="889" t="str">
        <f ca="1">'Solic. Contrato'!G344</f>
        <v/>
      </c>
      <c r="E347" s="892" t="str">
        <f ca="1">'Solic. Contrato'!H344</f>
        <v/>
      </c>
      <c r="F347" s="927"/>
      <c r="G347" s="893"/>
      <c r="H347" s="381">
        <f>'Solic. Contrato'!J344</f>
        <v>0</v>
      </c>
      <c r="I347" s="904" t="str">
        <f ca="1">'Solic. Contrato'!M344</f>
        <v/>
      </c>
      <c r="J347" s="933">
        <f ca="1">'Solic. Contrato'!N344</f>
        <v>0</v>
      </c>
      <c r="K347" s="930">
        <f ca="1">'Solic. Contrato'!O344</f>
        <v>0</v>
      </c>
      <c r="L347" s="913">
        <f t="shared" ref="L347" ca="1" si="124">J347*K347</f>
        <v>0</v>
      </c>
      <c r="M347" s="262" t="s">
        <v>89</v>
      </c>
      <c r="N347" s="382" t="str">
        <f ca="1">'Solic. Contrato'!R344</f>
        <v/>
      </c>
      <c r="O347" s="383" t="str">
        <f ca="1">'Solic. Contrato'!S344</f>
        <v/>
      </c>
      <c r="P347" s="383" t="str">
        <f ca="1">'Solic. Contrato'!T344</f>
        <v/>
      </c>
      <c r="Q347" s="384" t="str">
        <f ca="1">'Solic. Contrato'!U344</f>
        <v/>
      </c>
      <c r="R347" s="383" t="str">
        <f ca="1">'Solic. Contrato'!V344</f>
        <v/>
      </c>
      <c r="S347" s="383" t="str">
        <f ca="1">'Solic. Contrato'!W344</f>
        <v/>
      </c>
      <c r="T347" s="383" t="str">
        <f ca="1">'Solic. Contrato'!X344</f>
        <v/>
      </c>
      <c r="U347" s="383" t="str">
        <f ca="1">'Solic. Contrato'!Y344</f>
        <v/>
      </c>
      <c r="V347" s="383" t="str">
        <f ca="1">'Solic. Contrato'!Z344</f>
        <v/>
      </c>
      <c r="W347" s="383" t="str">
        <f ca="1">'Solic. Contrato'!AA344</f>
        <v/>
      </c>
      <c r="X347" s="383" t="str">
        <f ca="1">'Solic. Contrato'!AB344</f>
        <v/>
      </c>
      <c r="Y347" s="383" t="str">
        <f ca="1">'Solic. Contrato'!AC344</f>
        <v/>
      </c>
      <c r="Z347" s="383" t="str">
        <f ca="1">'Solic. Contrato'!AD344</f>
        <v/>
      </c>
      <c r="AA347" s="383" t="str">
        <f ca="1">'Solic. Contrato'!AE344</f>
        <v/>
      </c>
      <c r="AB347" s="383" t="str">
        <f ca="1">'Solic. Contrato'!AF344</f>
        <v/>
      </c>
      <c r="AC347" s="383" t="str">
        <f ca="1">'Solic. Contrato'!AG344</f>
        <v/>
      </c>
      <c r="AD347" s="383" t="str">
        <f ca="1">'Solic. Contrato'!AH344</f>
        <v/>
      </c>
      <c r="AE347" s="383" t="str">
        <f ca="1">'Solic. Contrato'!AI344</f>
        <v/>
      </c>
      <c r="AF347" s="383" t="str">
        <f ca="1">'Solic. Contrato'!AJ344</f>
        <v/>
      </c>
      <c r="AG347" s="383" t="str">
        <f ca="1">'Solic. Contrato'!AK344</f>
        <v/>
      </c>
      <c r="AH347" s="317"/>
      <c r="AI347" s="318"/>
      <c r="AJ347" s="318"/>
      <c r="AK347" s="318"/>
      <c r="AL347" s="318"/>
      <c r="AM347"/>
      <c r="AN347"/>
      <c r="AO347"/>
      <c r="AP347"/>
      <c r="AQ347"/>
      <c r="AR347"/>
    </row>
    <row r="348" spans="1:44" ht="13.15" customHeight="1">
      <c r="A348" s="317"/>
      <c r="B348" s="380">
        <f ca="1">'Solic. Contrato'!B345</f>
        <v>0</v>
      </c>
      <c r="C348" s="317"/>
      <c r="D348" s="890"/>
      <c r="E348" s="894"/>
      <c r="F348" s="928"/>
      <c r="G348" s="895"/>
      <c r="H348" s="385"/>
      <c r="I348" s="905"/>
      <c r="J348" s="934"/>
      <c r="K348" s="931"/>
      <c r="L348" s="914"/>
      <c r="M348" s="265" t="s">
        <v>90</v>
      </c>
      <c r="N348" s="386" t="str">
        <f ca="1">'Solic. Contrato'!R345</f>
        <v/>
      </c>
      <c r="O348" s="386" t="str">
        <f ca="1">'Solic. Contrato'!S345</f>
        <v/>
      </c>
      <c r="P348" s="386" t="str">
        <f ca="1">'Solic. Contrato'!T345</f>
        <v/>
      </c>
      <c r="Q348" s="387" t="str">
        <f ca="1">'Solic. Contrato'!U345</f>
        <v/>
      </c>
      <c r="R348" s="386" t="str">
        <f ca="1">'Solic. Contrato'!V345</f>
        <v/>
      </c>
      <c r="S348" s="386" t="str">
        <f ca="1">'Solic. Contrato'!W345</f>
        <v/>
      </c>
      <c r="T348" s="386" t="str">
        <f ca="1">'Solic. Contrato'!X345</f>
        <v/>
      </c>
      <c r="U348" s="386" t="str">
        <f ca="1">'Solic. Contrato'!Y345</f>
        <v/>
      </c>
      <c r="V348" s="386" t="str">
        <f ca="1">'Solic. Contrato'!Z345</f>
        <v/>
      </c>
      <c r="W348" s="386" t="str">
        <f ca="1">'Solic. Contrato'!AA345</f>
        <v/>
      </c>
      <c r="X348" s="386" t="str">
        <f ca="1">'Solic. Contrato'!AB345</f>
        <v/>
      </c>
      <c r="Y348" s="386" t="str">
        <f ca="1">'Solic. Contrato'!AC345</f>
        <v/>
      </c>
      <c r="Z348" s="386" t="str">
        <f ca="1">'Solic. Contrato'!AD345</f>
        <v/>
      </c>
      <c r="AA348" s="386" t="str">
        <f ca="1">'Solic. Contrato'!AE345</f>
        <v/>
      </c>
      <c r="AB348" s="386" t="str">
        <f ca="1">'Solic. Contrato'!AF345</f>
        <v/>
      </c>
      <c r="AC348" s="386" t="str">
        <f ca="1">'Solic. Contrato'!AG345</f>
        <v/>
      </c>
      <c r="AD348" s="386" t="str">
        <f ca="1">'Solic. Contrato'!AH345</f>
        <v/>
      </c>
      <c r="AE348" s="386" t="str">
        <f ca="1">'Solic. Contrato'!AI345</f>
        <v/>
      </c>
      <c r="AF348" s="386" t="str">
        <f ca="1">'Solic. Contrato'!AJ345</f>
        <v/>
      </c>
      <c r="AG348" s="386" t="str">
        <f ca="1">'Solic. Contrato'!AK345</f>
        <v/>
      </c>
      <c r="AH348" s="317"/>
      <c r="AI348" s="318"/>
      <c r="AJ348" s="318"/>
      <c r="AK348" s="318"/>
      <c r="AL348" s="318"/>
      <c r="AM348"/>
      <c r="AN348"/>
      <c r="AO348"/>
      <c r="AP348"/>
      <c r="AQ348"/>
      <c r="AR348"/>
    </row>
    <row r="349" spans="1:44" ht="13.15" customHeight="1">
      <c r="A349" s="317"/>
      <c r="B349" s="380" t="str">
        <f ca="1">'Solic. Contrato'!B346</f>
        <v/>
      </c>
      <c r="C349" s="317" t="str">
        <f ca="1">'Solic. Contrato'!C346</f>
        <v/>
      </c>
      <c r="D349" s="891"/>
      <c r="E349" s="896"/>
      <c r="F349" s="929"/>
      <c r="G349" s="897"/>
      <c r="H349" s="388"/>
      <c r="I349" s="906"/>
      <c r="J349" s="935"/>
      <c r="K349" s="932"/>
      <c r="L349" s="915"/>
      <c r="M349" s="267" t="s">
        <v>91</v>
      </c>
      <c r="N349" s="389">
        <f ca="1">'Solic. Contrato'!R346</f>
        <v>0</v>
      </c>
      <c r="O349" s="389">
        <f ca="1">'Solic. Contrato'!S346</f>
        <v>0</v>
      </c>
      <c r="P349" s="389">
        <f ca="1">'Solic. Contrato'!T346</f>
        <v>0</v>
      </c>
      <c r="Q349" s="390">
        <f ca="1">'Solic. Contrato'!U346</f>
        <v>0</v>
      </c>
      <c r="R349" s="389">
        <f ca="1">'Solic. Contrato'!V346</f>
        <v>0</v>
      </c>
      <c r="S349" s="389">
        <f ca="1">'Solic. Contrato'!W346</f>
        <v>0</v>
      </c>
      <c r="T349" s="389">
        <f ca="1">'Solic. Contrato'!X346</f>
        <v>0</v>
      </c>
      <c r="U349" s="389">
        <f ca="1">'Solic. Contrato'!Y346</f>
        <v>0</v>
      </c>
      <c r="V349" s="389">
        <f ca="1">'Solic. Contrato'!Z346</f>
        <v>0</v>
      </c>
      <c r="W349" s="389">
        <f ca="1">'Solic. Contrato'!AA346</f>
        <v>0</v>
      </c>
      <c r="X349" s="389">
        <f ca="1">'Solic. Contrato'!AB346</f>
        <v>0</v>
      </c>
      <c r="Y349" s="389">
        <f ca="1">'Solic. Contrato'!AC346</f>
        <v>0</v>
      </c>
      <c r="Z349" s="389">
        <f ca="1">'Solic. Contrato'!AD346</f>
        <v>0</v>
      </c>
      <c r="AA349" s="389">
        <f ca="1">'Solic. Contrato'!AE346</f>
        <v>0</v>
      </c>
      <c r="AB349" s="389">
        <f ca="1">'Solic. Contrato'!AF346</f>
        <v>0</v>
      </c>
      <c r="AC349" s="389">
        <f ca="1">'Solic. Contrato'!AG346</f>
        <v>0</v>
      </c>
      <c r="AD349" s="389">
        <f ca="1">'Solic. Contrato'!AH346</f>
        <v>0</v>
      </c>
      <c r="AE349" s="389">
        <f ca="1">'Solic. Contrato'!AI346</f>
        <v>0</v>
      </c>
      <c r="AF349" s="389">
        <f ca="1">'Solic. Contrato'!AJ346</f>
        <v>0</v>
      </c>
      <c r="AG349" s="389">
        <f ca="1">'Solic. Contrato'!AK346</f>
        <v>0</v>
      </c>
      <c r="AH349" s="317"/>
      <c r="AI349" s="318"/>
      <c r="AJ349" s="318"/>
      <c r="AK349" s="318"/>
      <c r="AL349" s="318"/>
      <c r="AM349"/>
      <c r="AN349"/>
      <c r="AO349"/>
      <c r="AP349"/>
      <c r="AQ349"/>
      <c r="AR349"/>
    </row>
    <row r="350" spans="1:44" ht="13.15" customHeight="1">
      <c r="A350" s="317"/>
      <c r="B350" s="380"/>
      <c r="C350" s="317"/>
      <c r="D350" s="889" t="str">
        <f ca="1">'Solic. Contrato'!G347</f>
        <v/>
      </c>
      <c r="E350" s="892" t="str">
        <f ca="1">'Solic. Contrato'!H347</f>
        <v/>
      </c>
      <c r="F350" s="927"/>
      <c r="G350" s="893"/>
      <c r="H350" s="381">
        <f>'Solic. Contrato'!J347</f>
        <v>0</v>
      </c>
      <c r="I350" s="904" t="str">
        <f ca="1">'Solic. Contrato'!M347</f>
        <v/>
      </c>
      <c r="J350" s="933">
        <f ca="1">'Solic. Contrato'!N347</f>
        <v>0</v>
      </c>
      <c r="K350" s="930">
        <f ca="1">'Solic. Contrato'!O347</f>
        <v>0</v>
      </c>
      <c r="L350" s="913">
        <f t="shared" ref="L350" ca="1" si="125">J350*K350</f>
        <v>0</v>
      </c>
      <c r="M350" s="262" t="s">
        <v>89</v>
      </c>
      <c r="N350" s="382" t="str">
        <f ca="1">'Solic. Contrato'!R347</f>
        <v/>
      </c>
      <c r="O350" s="383" t="str">
        <f ca="1">'Solic. Contrato'!S347</f>
        <v/>
      </c>
      <c r="P350" s="383" t="str">
        <f ca="1">'Solic. Contrato'!T347</f>
        <v/>
      </c>
      <c r="Q350" s="384" t="str">
        <f ca="1">'Solic. Contrato'!U347</f>
        <v/>
      </c>
      <c r="R350" s="383" t="str">
        <f ca="1">'Solic. Contrato'!V347</f>
        <v/>
      </c>
      <c r="S350" s="383" t="str">
        <f ca="1">'Solic. Contrato'!W347</f>
        <v/>
      </c>
      <c r="T350" s="383" t="str">
        <f ca="1">'Solic. Contrato'!X347</f>
        <v/>
      </c>
      <c r="U350" s="383" t="str">
        <f ca="1">'Solic. Contrato'!Y347</f>
        <v/>
      </c>
      <c r="V350" s="383" t="str">
        <f ca="1">'Solic. Contrato'!Z347</f>
        <v/>
      </c>
      <c r="W350" s="383" t="str">
        <f ca="1">'Solic. Contrato'!AA347</f>
        <v/>
      </c>
      <c r="X350" s="383" t="str">
        <f ca="1">'Solic. Contrato'!AB347</f>
        <v/>
      </c>
      <c r="Y350" s="383" t="str">
        <f ca="1">'Solic. Contrato'!AC347</f>
        <v/>
      </c>
      <c r="Z350" s="383" t="str">
        <f ca="1">'Solic. Contrato'!AD347</f>
        <v/>
      </c>
      <c r="AA350" s="383" t="str">
        <f ca="1">'Solic. Contrato'!AE347</f>
        <v/>
      </c>
      <c r="AB350" s="383" t="str">
        <f ca="1">'Solic. Contrato'!AF347</f>
        <v/>
      </c>
      <c r="AC350" s="383" t="str">
        <f ca="1">'Solic. Contrato'!AG347</f>
        <v/>
      </c>
      <c r="AD350" s="383" t="str">
        <f ca="1">'Solic. Contrato'!AH347</f>
        <v/>
      </c>
      <c r="AE350" s="383" t="str">
        <f ca="1">'Solic. Contrato'!AI347</f>
        <v/>
      </c>
      <c r="AF350" s="383" t="str">
        <f ca="1">'Solic. Contrato'!AJ347</f>
        <v/>
      </c>
      <c r="AG350" s="383" t="str">
        <f ca="1">'Solic. Contrato'!AK347</f>
        <v/>
      </c>
      <c r="AH350" s="317"/>
      <c r="AI350" s="318"/>
      <c r="AJ350" s="318"/>
      <c r="AK350" s="318"/>
      <c r="AL350" s="318"/>
      <c r="AM350"/>
      <c r="AN350"/>
      <c r="AO350"/>
      <c r="AP350"/>
      <c r="AQ350"/>
      <c r="AR350"/>
    </row>
    <row r="351" spans="1:44" ht="13.15" customHeight="1">
      <c r="A351" s="317"/>
      <c r="B351" s="380">
        <f ca="1">'Solic. Contrato'!B348</f>
        <v>0</v>
      </c>
      <c r="C351" s="317"/>
      <c r="D351" s="890"/>
      <c r="E351" s="894"/>
      <c r="F351" s="928"/>
      <c r="G351" s="895"/>
      <c r="H351" s="385"/>
      <c r="I351" s="905"/>
      <c r="J351" s="934"/>
      <c r="K351" s="931"/>
      <c r="L351" s="914"/>
      <c r="M351" s="265" t="s">
        <v>90</v>
      </c>
      <c r="N351" s="386" t="str">
        <f ca="1">'Solic. Contrato'!R348</f>
        <v/>
      </c>
      <c r="O351" s="386" t="str">
        <f ca="1">'Solic. Contrato'!S348</f>
        <v/>
      </c>
      <c r="P351" s="386" t="str">
        <f ca="1">'Solic. Contrato'!T348</f>
        <v/>
      </c>
      <c r="Q351" s="387" t="str">
        <f ca="1">'Solic. Contrato'!U348</f>
        <v/>
      </c>
      <c r="R351" s="386" t="str">
        <f ca="1">'Solic. Contrato'!V348</f>
        <v/>
      </c>
      <c r="S351" s="386" t="str">
        <f ca="1">'Solic. Contrato'!W348</f>
        <v/>
      </c>
      <c r="T351" s="386" t="str">
        <f ca="1">'Solic. Contrato'!X348</f>
        <v/>
      </c>
      <c r="U351" s="386" t="str">
        <f ca="1">'Solic. Contrato'!Y348</f>
        <v/>
      </c>
      <c r="V351" s="386" t="str">
        <f ca="1">'Solic. Contrato'!Z348</f>
        <v/>
      </c>
      <c r="W351" s="386" t="str">
        <f ca="1">'Solic. Contrato'!AA348</f>
        <v/>
      </c>
      <c r="X351" s="386" t="str">
        <f ca="1">'Solic. Contrato'!AB348</f>
        <v/>
      </c>
      <c r="Y351" s="386" t="str">
        <f ca="1">'Solic. Contrato'!AC348</f>
        <v/>
      </c>
      <c r="Z351" s="386" t="str">
        <f ca="1">'Solic. Contrato'!AD348</f>
        <v/>
      </c>
      <c r="AA351" s="386" t="str">
        <f ca="1">'Solic. Contrato'!AE348</f>
        <v/>
      </c>
      <c r="AB351" s="386" t="str">
        <f ca="1">'Solic. Contrato'!AF348</f>
        <v/>
      </c>
      <c r="AC351" s="386" t="str">
        <f ca="1">'Solic. Contrato'!AG348</f>
        <v/>
      </c>
      <c r="AD351" s="386" t="str">
        <f ca="1">'Solic. Contrato'!AH348</f>
        <v/>
      </c>
      <c r="AE351" s="386" t="str">
        <f ca="1">'Solic. Contrato'!AI348</f>
        <v/>
      </c>
      <c r="AF351" s="386" t="str">
        <f ca="1">'Solic. Contrato'!AJ348</f>
        <v/>
      </c>
      <c r="AG351" s="386" t="str">
        <f ca="1">'Solic. Contrato'!AK348</f>
        <v/>
      </c>
      <c r="AH351" s="317"/>
      <c r="AI351" s="318"/>
      <c r="AJ351" s="318"/>
      <c r="AK351" s="318"/>
      <c r="AL351" s="318"/>
      <c r="AM351"/>
      <c r="AN351"/>
      <c r="AO351"/>
      <c r="AP351"/>
      <c r="AQ351"/>
      <c r="AR351"/>
    </row>
    <row r="352" spans="1:44" ht="13.15" customHeight="1">
      <c r="A352" s="317"/>
      <c r="B352" s="380" t="str">
        <f ca="1">'Solic. Contrato'!B349</f>
        <v/>
      </c>
      <c r="C352" s="317" t="str">
        <f ca="1">'Solic. Contrato'!C349</f>
        <v/>
      </c>
      <c r="D352" s="891"/>
      <c r="E352" s="896"/>
      <c r="F352" s="929"/>
      <c r="G352" s="897"/>
      <c r="H352" s="388"/>
      <c r="I352" s="906"/>
      <c r="J352" s="935"/>
      <c r="K352" s="932"/>
      <c r="L352" s="915"/>
      <c r="M352" s="267" t="s">
        <v>91</v>
      </c>
      <c r="N352" s="389">
        <f ca="1">'Solic. Contrato'!R349</f>
        <v>0</v>
      </c>
      <c r="O352" s="389">
        <f ca="1">'Solic. Contrato'!S349</f>
        <v>0</v>
      </c>
      <c r="P352" s="389">
        <f ca="1">'Solic. Contrato'!T349</f>
        <v>0</v>
      </c>
      <c r="Q352" s="390">
        <f ca="1">'Solic. Contrato'!U349</f>
        <v>0</v>
      </c>
      <c r="R352" s="389">
        <f ca="1">'Solic. Contrato'!V349</f>
        <v>0</v>
      </c>
      <c r="S352" s="389">
        <f ca="1">'Solic. Contrato'!W349</f>
        <v>0</v>
      </c>
      <c r="T352" s="389">
        <f ca="1">'Solic. Contrato'!X349</f>
        <v>0</v>
      </c>
      <c r="U352" s="389">
        <f ca="1">'Solic. Contrato'!Y349</f>
        <v>0</v>
      </c>
      <c r="V352" s="389">
        <f ca="1">'Solic. Contrato'!Z349</f>
        <v>0</v>
      </c>
      <c r="W352" s="389">
        <f ca="1">'Solic. Contrato'!AA349</f>
        <v>0</v>
      </c>
      <c r="X352" s="389">
        <f ca="1">'Solic. Contrato'!AB349</f>
        <v>0</v>
      </c>
      <c r="Y352" s="389">
        <f ca="1">'Solic. Contrato'!AC349</f>
        <v>0</v>
      </c>
      <c r="Z352" s="389">
        <f ca="1">'Solic. Contrato'!AD349</f>
        <v>0</v>
      </c>
      <c r="AA352" s="389">
        <f ca="1">'Solic. Contrato'!AE349</f>
        <v>0</v>
      </c>
      <c r="AB352" s="389">
        <f ca="1">'Solic. Contrato'!AF349</f>
        <v>0</v>
      </c>
      <c r="AC352" s="389">
        <f ca="1">'Solic. Contrato'!AG349</f>
        <v>0</v>
      </c>
      <c r="AD352" s="389">
        <f ca="1">'Solic. Contrato'!AH349</f>
        <v>0</v>
      </c>
      <c r="AE352" s="389">
        <f ca="1">'Solic. Contrato'!AI349</f>
        <v>0</v>
      </c>
      <c r="AF352" s="389">
        <f ca="1">'Solic. Contrato'!AJ349</f>
        <v>0</v>
      </c>
      <c r="AG352" s="389">
        <f ca="1">'Solic. Contrato'!AK349</f>
        <v>0</v>
      </c>
      <c r="AH352" s="317"/>
      <c r="AI352" s="318"/>
      <c r="AJ352" s="318"/>
      <c r="AK352" s="318"/>
      <c r="AL352" s="318"/>
      <c r="AM352"/>
      <c r="AN352"/>
      <c r="AO352"/>
      <c r="AP352"/>
      <c r="AQ352"/>
      <c r="AR352"/>
    </row>
    <row r="353" spans="1:44" ht="13.15" customHeight="1">
      <c r="A353" s="317"/>
      <c r="B353" s="380"/>
      <c r="C353" s="317"/>
      <c r="D353" s="889" t="str">
        <f ca="1">'Solic. Contrato'!G350</f>
        <v/>
      </c>
      <c r="E353" s="892" t="str">
        <f ca="1">'Solic. Contrato'!H350</f>
        <v/>
      </c>
      <c r="F353" s="927"/>
      <c r="G353" s="893"/>
      <c r="H353" s="381">
        <f>'Solic. Contrato'!J350</f>
        <v>0</v>
      </c>
      <c r="I353" s="904" t="str">
        <f ca="1">'Solic. Contrato'!M350</f>
        <v/>
      </c>
      <c r="J353" s="933">
        <f ca="1">'Solic. Contrato'!N350</f>
        <v>0</v>
      </c>
      <c r="K353" s="930">
        <f ca="1">'Solic. Contrato'!O350</f>
        <v>0</v>
      </c>
      <c r="L353" s="913">
        <f t="shared" ref="L353" ca="1" si="126">J353*K353</f>
        <v>0</v>
      </c>
      <c r="M353" s="262" t="s">
        <v>89</v>
      </c>
      <c r="N353" s="382" t="str">
        <f ca="1">'Solic. Contrato'!R350</f>
        <v/>
      </c>
      <c r="O353" s="383" t="str">
        <f ca="1">'Solic. Contrato'!S350</f>
        <v/>
      </c>
      <c r="P353" s="383" t="str">
        <f ca="1">'Solic. Contrato'!T350</f>
        <v/>
      </c>
      <c r="Q353" s="384" t="str">
        <f ca="1">'Solic. Contrato'!U350</f>
        <v/>
      </c>
      <c r="R353" s="383" t="str">
        <f ca="1">'Solic. Contrato'!V350</f>
        <v/>
      </c>
      <c r="S353" s="383" t="str">
        <f ca="1">'Solic. Contrato'!W350</f>
        <v/>
      </c>
      <c r="T353" s="383" t="str">
        <f ca="1">'Solic. Contrato'!X350</f>
        <v/>
      </c>
      <c r="U353" s="383" t="str">
        <f ca="1">'Solic. Contrato'!Y350</f>
        <v/>
      </c>
      <c r="V353" s="383" t="str">
        <f ca="1">'Solic. Contrato'!Z350</f>
        <v/>
      </c>
      <c r="W353" s="383" t="str">
        <f ca="1">'Solic. Contrato'!AA350</f>
        <v/>
      </c>
      <c r="X353" s="383" t="str">
        <f ca="1">'Solic. Contrato'!AB350</f>
        <v/>
      </c>
      <c r="Y353" s="383" t="str">
        <f ca="1">'Solic. Contrato'!AC350</f>
        <v/>
      </c>
      <c r="Z353" s="383" t="str">
        <f ca="1">'Solic. Contrato'!AD350</f>
        <v/>
      </c>
      <c r="AA353" s="383" t="str">
        <f ca="1">'Solic. Contrato'!AE350</f>
        <v/>
      </c>
      <c r="AB353" s="383" t="str">
        <f ca="1">'Solic. Contrato'!AF350</f>
        <v/>
      </c>
      <c r="AC353" s="383" t="str">
        <f ca="1">'Solic. Contrato'!AG350</f>
        <v/>
      </c>
      <c r="AD353" s="383" t="str">
        <f ca="1">'Solic. Contrato'!AH350</f>
        <v/>
      </c>
      <c r="AE353" s="383" t="str">
        <f ca="1">'Solic. Contrato'!AI350</f>
        <v/>
      </c>
      <c r="AF353" s="383" t="str">
        <f ca="1">'Solic. Contrato'!AJ350</f>
        <v/>
      </c>
      <c r="AG353" s="383" t="str">
        <f ca="1">'Solic. Contrato'!AK350</f>
        <v/>
      </c>
      <c r="AH353" s="317"/>
      <c r="AI353" s="318"/>
      <c r="AJ353" s="318"/>
      <c r="AK353" s="318"/>
      <c r="AL353" s="318"/>
    </row>
    <row r="354" spans="1:44" ht="13.15" customHeight="1">
      <c r="A354" s="317"/>
      <c r="B354" s="380">
        <f ca="1">'Solic. Contrato'!B351</f>
        <v>0</v>
      </c>
      <c r="C354" s="317"/>
      <c r="D354" s="890"/>
      <c r="E354" s="894"/>
      <c r="F354" s="928"/>
      <c r="G354" s="895"/>
      <c r="H354" s="385"/>
      <c r="I354" s="905"/>
      <c r="J354" s="934"/>
      <c r="K354" s="931"/>
      <c r="L354" s="914"/>
      <c r="M354" s="265" t="s">
        <v>90</v>
      </c>
      <c r="N354" s="386" t="str">
        <f ca="1">'Solic. Contrato'!R351</f>
        <v/>
      </c>
      <c r="O354" s="386" t="str">
        <f ca="1">'Solic. Contrato'!S351</f>
        <v/>
      </c>
      <c r="P354" s="386" t="str">
        <f ca="1">'Solic. Contrato'!T351</f>
        <v/>
      </c>
      <c r="Q354" s="387" t="str">
        <f ca="1">'Solic. Contrato'!U351</f>
        <v/>
      </c>
      <c r="R354" s="386" t="str">
        <f ca="1">'Solic. Contrato'!V351</f>
        <v/>
      </c>
      <c r="S354" s="386" t="str">
        <f ca="1">'Solic. Contrato'!W351</f>
        <v/>
      </c>
      <c r="T354" s="386" t="str">
        <f ca="1">'Solic. Contrato'!X351</f>
        <v/>
      </c>
      <c r="U354" s="386" t="str">
        <f ca="1">'Solic. Contrato'!Y351</f>
        <v/>
      </c>
      <c r="V354" s="386" t="str">
        <f ca="1">'Solic. Contrato'!Z351</f>
        <v/>
      </c>
      <c r="W354" s="386" t="str">
        <f ca="1">'Solic. Contrato'!AA351</f>
        <v/>
      </c>
      <c r="X354" s="386" t="str">
        <f ca="1">'Solic. Contrato'!AB351</f>
        <v/>
      </c>
      <c r="Y354" s="386" t="str">
        <f ca="1">'Solic. Contrato'!AC351</f>
        <v/>
      </c>
      <c r="Z354" s="386" t="str">
        <f ca="1">'Solic. Contrato'!AD351</f>
        <v/>
      </c>
      <c r="AA354" s="386" t="str">
        <f ca="1">'Solic. Contrato'!AE351</f>
        <v/>
      </c>
      <c r="AB354" s="386" t="str">
        <f ca="1">'Solic. Contrato'!AF351</f>
        <v/>
      </c>
      <c r="AC354" s="386" t="str">
        <f ca="1">'Solic. Contrato'!AG351</f>
        <v/>
      </c>
      <c r="AD354" s="386" t="str">
        <f ca="1">'Solic. Contrato'!AH351</f>
        <v/>
      </c>
      <c r="AE354" s="386" t="str">
        <f ca="1">'Solic. Contrato'!AI351</f>
        <v/>
      </c>
      <c r="AF354" s="386" t="str">
        <f ca="1">'Solic. Contrato'!AJ351</f>
        <v/>
      </c>
      <c r="AG354" s="386" t="str">
        <f ca="1">'Solic. Contrato'!AK351</f>
        <v/>
      </c>
      <c r="AH354" s="317"/>
      <c r="AI354" s="318"/>
      <c r="AJ354" s="318"/>
      <c r="AK354" s="318"/>
      <c r="AL354" s="318"/>
    </row>
    <row r="355" spans="1:44" ht="13.15" customHeight="1" thickBot="1">
      <c r="A355" s="317"/>
      <c r="B355" s="380" t="str">
        <f ca="1">'Solic. Contrato'!B352</f>
        <v/>
      </c>
      <c r="C355" s="317" t="str">
        <f ca="1">'Solic. Contrato'!C352</f>
        <v/>
      </c>
      <c r="D355" s="891"/>
      <c r="E355" s="896"/>
      <c r="F355" s="929"/>
      <c r="G355" s="897"/>
      <c r="H355" s="388"/>
      <c r="I355" s="906"/>
      <c r="J355" s="935"/>
      <c r="K355" s="932"/>
      <c r="L355" s="915"/>
      <c r="M355" s="267" t="s">
        <v>91</v>
      </c>
      <c r="N355" s="389">
        <f ca="1">'Solic. Contrato'!R352</f>
        <v>0</v>
      </c>
      <c r="O355" s="389">
        <f ca="1">'Solic. Contrato'!S352</f>
        <v>0</v>
      </c>
      <c r="P355" s="389">
        <f ca="1">'Solic. Contrato'!T352</f>
        <v>0</v>
      </c>
      <c r="Q355" s="390">
        <f ca="1">'Solic. Contrato'!U352</f>
        <v>0</v>
      </c>
      <c r="R355" s="389">
        <f ca="1">'Solic. Contrato'!V352</f>
        <v>0</v>
      </c>
      <c r="S355" s="389">
        <f ca="1">'Solic. Contrato'!W352</f>
        <v>0</v>
      </c>
      <c r="T355" s="389">
        <f ca="1">'Solic. Contrato'!X352</f>
        <v>0</v>
      </c>
      <c r="U355" s="389">
        <f ca="1">'Solic. Contrato'!Y352</f>
        <v>0</v>
      </c>
      <c r="V355" s="389">
        <f ca="1">'Solic. Contrato'!Z352</f>
        <v>0</v>
      </c>
      <c r="W355" s="389">
        <f ca="1">'Solic. Contrato'!AA352</f>
        <v>0</v>
      </c>
      <c r="X355" s="389">
        <f ca="1">'Solic. Contrato'!AB352</f>
        <v>0</v>
      </c>
      <c r="Y355" s="389">
        <f ca="1">'Solic. Contrato'!AC352</f>
        <v>0</v>
      </c>
      <c r="Z355" s="389">
        <f ca="1">'Solic. Contrato'!AD352</f>
        <v>0</v>
      </c>
      <c r="AA355" s="389">
        <f ca="1">'Solic. Contrato'!AE352</f>
        <v>0</v>
      </c>
      <c r="AB355" s="389">
        <f ca="1">'Solic. Contrato'!AF352</f>
        <v>0</v>
      </c>
      <c r="AC355" s="389">
        <f ca="1">'Solic. Contrato'!AG352</f>
        <v>0</v>
      </c>
      <c r="AD355" s="389">
        <f ca="1">'Solic. Contrato'!AH352</f>
        <v>0</v>
      </c>
      <c r="AE355" s="389">
        <f ca="1">'Solic. Contrato'!AI352</f>
        <v>0</v>
      </c>
      <c r="AF355" s="389">
        <f ca="1">'Solic. Contrato'!AJ352</f>
        <v>0</v>
      </c>
      <c r="AG355" s="389">
        <f ca="1">'Solic. Contrato'!AK352</f>
        <v>0</v>
      </c>
      <c r="AH355" s="317"/>
      <c r="AI355" s="318"/>
      <c r="AJ355" s="318"/>
      <c r="AK355" s="318"/>
      <c r="AL355" s="318"/>
    </row>
    <row r="356" spans="1:44" s="398" customFormat="1" ht="24" customHeight="1" thickBot="1">
      <c r="A356" s="391"/>
      <c r="B356" s="391"/>
      <c r="C356" s="391"/>
      <c r="D356" s="392"/>
      <c r="E356" s="393"/>
      <c r="F356" s="393"/>
      <c r="G356" s="393"/>
      <c r="H356" s="393"/>
      <c r="I356" s="393"/>
      <c r="J356" s="393"/>
      <c r="K356" s="394" t="s">
        <v>125</v>
      </c>
      <c r="L356" s="919">
        <f ca="1">SUM(L26:L355)</f>
        <v>0</v>
      </c>
      <c r="M356" s="920"/>
      <c r="N356" s="920"/>
      <c r="O356" s="920"/>
      <c r="P356" s="920"/>
      <c r="Q356" s="1023"/>
      <c r="R356" s="395"/>
      <c r="S356" s="395"/>
      <c r="T356" s="395"/>
      <c r="U356" s="395"/>
      <c r="V356" s="395"/>
      <c r="W356" s="395"/>
      <c r="X356" s="395"/>
      <c r="Y356" s="395"/>
      <c r="Z356" s="395"/>
      <c r="AA356" s="395"/>
      <c r="AB356" s="395"/>
      <c r="AC356" s="395"/>
      <c r="AD356" s="395"/>
      <c r="AE356" s="395"/>
      <c r="AF356" s="395"/>
      <c r="AG356" s="395"/>
      <c r="AH356" s="391"/>
      <c r="AI356" s="396"/>
      <c r="AJ356" s="396"/>
      <c r="AK356" s="396"/>
      <c r="AL356" s="396"/>
      <c r="AM356" s="397"/>
      <c r="AN356" s="397"/>
      <c r="AO356" s="397"/>
      <c r="AP356" s="397"/>
      <c r="AQ356" s="397"/>
      <c r="AR356" s="397"/>
    </row>
    <row r="357" spans="1:44" ht="3" customHeight="1">
      <c r="A357" s="207"/>
      <c r="B357" s="207"/>
      <c r="C357" s="207"/>
      <c r="D357" s="241"/>
      <c r="E357" s="243"/>
      <c r="F357" s="242"/>
      <c r="G357" s="243"/>
      <c r="H357" s="243"/>
      <c r="I357" s="242"/>
      <c r="J357" s="243"/>
      <c r="K357" s="243"/>
      <c r="L357" s="243"/>
      <c r="M357" s="243"/>
      <c r="N357" s="243"/>
      <c r="O357" s="243"/>
      <c r="P357" s="243"/>
      <c r="Q357" s="244"/>
      <c r="R357" s="282"/>
      <c r="S357" s="282"/>
      <c r="T357" s="282"/>
      <c r="U357" s="282"/>
      <c r="V357" s="282"/>
      <c r="W357" s="282"/>
      <c r="X357" s="282"/>
      <c r="Y357" s="282"/>
      <c r="Z357" s="282"/>
      <c r="AA357" s="282"/>
      <c r="AB357" s="282"/>
      <c r="AC357" s="282"/>
      <c r="AD357" s="282"/>
      <c r="AE357" s="282"/>
      <c r="AF357" s="282"/>
      <c r="AG357" s="282"/>
      <c r="AH357" s="207"/>
      <c r="AI357" s="332"/>
      <c r="AJ357" s="332"/>
      <c r="AK357" s="332"/>
      <c r="AL357" s="332"/>
    </row>
    <row r="358" spans="1:44" ht="17.25" customHeight="1">
      <c r="A358" s="317"/>
      <c r="B358" s="317"/>
      <c r="C358" s="317"/>
      <c r="D358" s="399" t="s">
        <v>126</v>
      </c>
      <c r="E358" s="400"/>
      <c r="F358" s="400"/>
      <c r="G358" s="400"/>
      <c r="H358" s="400"/>
      <c r="I358" s="400"/>
      <c r="J358" s="400"/>
      <c r="K358" s="400"/>
      <c r="L358" s="400"/>
      <c r="M358" s="400"/>
      <c r="N358" s="400"/>
      <c r="O358" s="400"/>
      <c r="P358" s="400"/>
      <c r="Q358" s="401"/>
      <c r="R358" s="283"/>
      <c r="S358" s="283"/>
      <c r="T358" s="283"/>
      <c r="U358" s="283"/>
      <c r="V358" s="283"/>
      <c r="W358" s="283"/>
      <c r="X358" s="283"/>
      <c r="Y358" s="283"/>
      <c r="Z358" s="283"/>
      <c r="AA358" s="283"/>
      <c r="AB358" s="283"/>
      <c r="AC358" s="283"/>
      <c r="AD358" s="283"/>
      <c r="AE358" s="283"/>
      <c r="AF358" s="283"/>
      <c r="AG358" s="283"/>
      <c r="AH358" s="317"/>
      <c r="AI358" s="318"/>
      <c r="AJ358" s="318"/>
      <c r="AK358" s="318"/>
      <c r="AL358" s="318"/>
    </row>
    <row r="359" spans="1:44" ht="15" customHeight="1">
      <c r="A359" s="317"/>
      <c r="B359" s="317"/>
      <c r="C359" s="317"/>
      <c r="D359" s="853" t="s">
        <v>82</v>
      </c>
      <c r="E359" s="827" t="s">
        <v>83</v>
      </c>
      <c r="F359" s="922"/>
      <c r="G359" s="851" t="s">
        <v>124</v>
      </c>
      <c r="H359" s="825" t="s">
        <v>127</v>
      </c>
      <c r="I359" s="825" t="s">
        <v>86</v>
      </c>
      <c r="J359" s="825" t="s">
        <v>128</v>
      </c>
      <c r="K359" s="825" t="s">
        <v>87</v>
      </c>
      <c r="L359" s="827" t="s">
        <v>20</v>
      </c>
      <c r="M359" s="965" t="s">
        <v>88</v>
      </c>
      <c r="N359" s="856">
        <v>1</v>
      </c>
      <c r="O359" s="856">
        <f>N359+1</f>
        <v>2</v>
      </c>
      <c r="P359" s="856">
        <f t="shared" ref="P359" si="127">O359+1</f>
        <v>3</v>
      </c>
      <c r="Q359" s="866">
        <f t="shared" ref="Q359:T359" si="128">P359+1</f>
        <v>4</v>
      </c>
      <c r="R359" s="856">
        <f t="shared" si="128"/>
        <v>5</v>
      </c>
      <c r="S359" s="856">
        <f t="shared" si="128"/>
        <v>6</v>
      </c>
      <c r="T359" s="856">
        <f t="shared" si="128"/>
        <v>7</v>
      </c>
      <c r="U359" s="856">
        <f t="shared" ref="U359" si="129">T359+1</f>
        <v>8</v>
      </c>
      <c r="V359" s="856">
        <f t="shared" ref="V359" si="130">U359+1</f>
        <v>9</v>
      </c>
      <c r="W359" s="856">
        <f t="shared" ref="W359" si="131">V359+1</f>
        <v>10</v>
      </c>
      <c r="X359" s="856">
        <f t="shared" ref="X359" si="132">W359+1</f>
        <v>11</v>
      </c>
      <c r="Y359" s="856">
        <f t="shared" ref="Y359" si="133">X359+1</f>
        <v>12</v>
      </c>
      <c r="Z359" s="856">
        <f t="shared" ref="Z359" si="134">Y359+1</f>
        <v>13</v>
      </c>
      <c r="AA359" s="856">
        <f t="shared" ref="AA359" si="135">Z359+1</f>
        <v>14</v>
      </c>
      <c r="AB359" s="856">
        <f t="shared" ref="AB359" si="136">AA359+1</f>
        <v>15</v>
      </c>
      <c r="AC359" s="856">
        <f t="shared" ref="AC359" si="137">AB359+1</f>
        <v>16</v>
      </c>
      <c r="AD359" s="856">
        <f t="shared" ref="AD359" si="138">AC359+1</f>
        <v>17</v>
      </c>
      <c r="AE359" s="856">
        <f t="shared" ref="AE359" si="139">AD359+1</f>
        <v>18</v>
      </c>
      <c r="AF359" s="856">
        <f t="shared" ref="AF359" si="140">AE359+1</f>
        <v>19</v>
      </c>
      <c r="AG359" s="856">
        <f t="shared" ref="AG359" si="141">AF359+1</f>
        <v>20</v>
      </c>
      <c r="AH359" s="317"/>
      <c r="AI359" s="318"/>
      <c r="AJ359" s="318"/>
      <c r="AK359" s="318"/>
      <c r="AL359" s="318"/>
    </row>
    <row r="360" spans="1:44" ht="15" customHeight="1">
      <c r="A360" s="317"/>
      <c r="B360" s="317"/>
      <c r="C360" s="317"/>
      <c r="D360" s="918"/>
      <c r="E360" s="855"/>
      <c r="F360" s="923"/>
      <c r="G360" s="916"/>
      <c r="H360" s="916"/>
      <c r="I360" s="916"/>
      <c r="J360" s="916"/>
      <c r="K360" s="916"/>
      <c r="L360" s="917"/>
      <c r="M360" s="966"/>
      <c r="N360" s="857"/>
      <c r="O360" s="857"/>
      <c r="P360" s="857"/>
      <c r="Q360" s="867"/>
      <c r="R360" s="857"/>
      <c r="S360" s="857"/>
      <c r="T360" s="857"/>
      <c r="U360" s="857"/>
      <c r="V360" s="857"/>
      <c r="W360" s="857"/>
      <c r="X360" s="857"/>
      <c r="Y360" s="857"/>
      <c r="Z360" s="857"/>
      <c r="AA360" s="857"/>
      <c r="AB360" s="857"/>
      <c r="AC360" s="857"/>
      <c r="AD360" s="857"/>
      <c r="AE360" s="857"/>
      <c r="AF360" s="857"/>
      <c r="AG360" s="857"/>
      <c r="AH360" s="317"/>
      <c r="AI360" s="318"/>
      <c r="AJ360" s="318"/>
      <c r="AK360" s="318"/>
      <c r="AL360" s="318"/>
    </row>
    <row r="361" spans="1:44" ht="13.15" customHeight="1">
      <c r="A361" s="317"/>
      <c r="B361" s="317"/>
      <c r="C361" s="317" cm="1">
        <f t="array" aca="1" ref="C361" ca="1">OFFSET(C361,-3,,,)+1</f>
        <v>1</v>
      </c>
      <c r="D361" s="889" t="str">
        <f ca="1">D26</f>
        <v/>
      </c>
      <c r="E361" s="892" t="str">
        <f ca="1">E26</f>
        <v/>
      </c>
      <c r="F361" s="893"/>
      <c r="G361" s="898">
        <f>H26</f>
        <v>0</v>
      </c>
      <c r="H361" s="901"/>
      <c r="I361" s="904" t="str">
        <f ca="1">I26</f>
        <v/>
      </c>
      <c r="J361" s="907">
        <f ca="1">IF($D361=$C$3,
SUMPRODUCT(OFFSET($B$361,1,,($C361-1)*3-2,),OFFSET($L$361,,,($C361-1)*3-2,)),J26+H361)</f>
        <v>0</v>
      </c>
      <c r="K361" s="910">
        <f ca="1">K26</f>
        <v>0</v>
      </c>
      <c r="L361" s="913">
        <f t="shared" ref="L361:L364" ca="1" si="142">J361*K361</f>
        <v>0</v>
      </c>
      <c r="M361" s="402" t="s">
        <v>89</v>
      </c>
      <c r="N361" s="308" t="str">
        <f t="shared" ref="N361:AG361" ca="1" si="143">N26</f>
        <v/>
      </c>
      <c r="O361" s="309" t="str">
        <f t="shared" ca="1" si="143"/>
        <v/>
      </c>
      <c r="P361" s="309" t="str">
        <f t="shared" ca="1" si="143"/>
        <v/>
      </c>
      <c r="Q361" s="310" t="str">
        <f t="shared" ca="1" si="143"/>
        <v/>
      </c>
      <c r="R361" s="309" t="str">
        <f t="shared" ca="1" si="143"/>
        <v/>
      </c>
      <c r="S361" s="309" t="str">
        <f t="shared" ca="1" si="143"/>
        <v/>
      </c>
      <c r="T361" s="309" t="str">
        <f t="shared" ca="1" si="143"/>
        <v/>
      </c>
      <c r="U361" s="309" t="str">
        <f t="shared" ca="1" si="143"/>
        <v/>
      </c>
      <c r="V361" s="309" t="str">
        <f t="shared" ca="1" si="143"/>
        <v/>
      </c>
      <c r="W361" s="309" t="str">
        <f t="shared" ca="1" si="143"/>
        <v/>
      </c>
      <c r="X361" s="309" t="str">
        <f t="shared" ca="1" si="143"/>
        <v/>
      </c>
      <c r="Y361" s="309" t="str">
        <f t="shared" ca="1" si="143"/>
        <v/>
      </c>
      <c r="Z361" s="309" t="str">
        <f t="shared" ca="1" si="143"/>
        <v/>
      </c>
      <c r="AA361" s="309" t="str">
        <f t="shared" ca="1" si="143"/>
        <v/>
      </c>
      <c r="AB361" s="309" t="str">
        <f t="shared" ca="1" si="143"/>
        <v/>
      </c>
      <c r="AC361" s="309" t="str">
        <f t="shared" ca="1" si="143"/>
        <v/>
      </c>
      <c r="AD361" s="309" t="str">
        <f t="shared" ca="1" si="143"/>
        <v/>
      </c>
      <c r="AE361" s="309" t="str">
        <f t="shared" ca="1" si="143"/>
        <v/>
      </c>
      <c r="AF361" s="309" t="str">
        <f t="shared" ca="1" si="143"/>
        <v/>
      </c>
      <c r="AG361" s="309" t="str">
        <f t="shared" ca="1" si="143"/>
        <v/>
      </c>
      <c r="AH361" s="317"/>
      <c r="AI361" s="318"/>
      <c r="AJ361" s="318"/>
      <c r="AK361" s="318"/>
      <c r="AL361" s="318"/>
    </row>
    <row r="362" spans="1:44" ht="13.15" customHeight="1">
      <c r="A362" s="317"/>
      <c r="B362" s="380">
        <f ca="1">B27</f>
        <v>0</v>
      </c>
      <c r="C362" s="317" cm="1">
        <f t="array" aca="1" ref="C362" ca="1">IF(ROUND(SUM(IF(N361:AG361&lt;&gt;"",IF(N361:AG361&lt;&gt;0,(N362:AG362))))-J361,3)&lt;&gt;0,"X",0)</f>
        <v>0</v>
      </c>
      <c r="D362" s="890"/>
      <c r="E362" s="894"/>
      <c r="F362" s="895"/>
      <c r="G362" s="899"/>
      <c r="H362" s="902"/>
      <c r="I362" s="905"/>
      <c r="J362" s="908"/>
      <c r="K362" s="911"/>
      <c r="L362" s="914"/>
      <c r="M362" s="403" t="s">
        <v>90</v>
      </c>
      <c r="N362" s="312" cm="1">
        <f t="array" aca="1" ref="N362" ca="1">IF($D361=$C$3,
SUM(IF(OFFSET($N$361,,,($C361-1)*3-2,$C$2)=N361,OFFSET($N$363,,,($C361-1)*3-2,$C$2)*OFFSET($B$361,1,,($C361-1)*3-2,1))),
IFERROR((N27/$J26)*$J361,0))</f>
        <v>0</v>
      </c>
      <c r="O362" s="312" cm="1">
        <f t="array" aca="1" ref="O362" ca="1">IF($D361=$C$3,
SUM(IF(OFFSET($N$361,,,($C361-1)*3-2,$C$2)=O361,OFFSET($N$363,,,($C361-1)*3-2,$C$2)*OFFSET($B$361,1,,($C361-1)*3-2,1))),
IFERROR((O27/$J26)*$J361,0))</f>
        <v>0</v>
      </c>
      <c r="P362" s="312" cm="1">
        <f t="array" aca="1" ref="P362" ca="1">IF($D361=$C$3,
SUM(IF(OFFSET($N$361,,,($C361-1)*3-2,$C$2)=P361,OFFSET($N$363,,,($C361-1)*3-2,$C$2)*OFFSET($B$361,1,,($C361-1)*3-2,1))),
IFERROR((P27/$J26)*$J361,0))</f>
        <v>0</v>
      </c>
      <c r="Q362" s="313" cm="1">
        <f t="array" aca="1" ref="Q362" ca="1">IF($D361=$C$3,
SUM(IF(OFFSET($N$361,,,($C361-1)*3-2,$C$2)=Q361,OFFSET($N$363,,,($C361-1)*3-2,$C$2)*OFFSET($B$361,1,,($C361-1)*3-2,1))),
IFERROR((Q27/$J26)*$J361,0))</f>
        <v>0</v>
      </c>
      <c r="R362" s="312" cm="1">
        <f t="array" aca="1" ref="R362" ca="1">IF($D361=$C$3,
SUM(IF(OFFSET($N$361,,,($C361-1)*3-2,$C$2)=R361,OFFSET($N$363,,,($C361-1)*3-2,$C$2)*OFFSET($B$361,1,,($C361-1)*3-2,1))),
IFERROR((R27/$J26)*$J361,0))</f>
        <v>0</v>
      </c>
      <c r="S362" s="312" cm="1">
        <f t="array" aca="1" ref="S362" ca="1">IF($D361=$C$3,
SUM(IF(OFFSET($N$361,,,($C361-1)*3-2,$C$2)=S361,OFFSET($N$363,,,($C361-1)*3-2,$C$2)*OFFSET($B$361,1,,($C361-1)*3-2,1))),
IFERROR((S27/$J26)*$J361,0))</f>
        <v>0</v>
      </c>
      <c r="T362" s="312" cm="1">
        <f t="array" aca="1" ref="T362" ca="1">IF($D361=$C$3,
SUM(IF(OFFSET($N$361,,,($C361-1)*3-2,$C$2)=T361,OFFSET($N$363,,,($C361-1)*3-2,$C$2)*OFFSET($B$361,1,,($C361-1)*3-2,1))),
IFERROR((T27/$J26)*$J361,0))</f>
        <v>0</v>
      </c>
      <c r="U362" s="312" cm="1">
        <f t="array" aca="1" ref="U362" ca="1">IF($D361=$C$3,
SUM(IF(OFFSET($N$361,,,($C361-1)*3-2,$C$2)=U361,OFFSET($N$363,,,($C361-1)*3-2,$C$2)*OFFSET($B$361,1,,($C361-1)*3-2,1))),
IFERROR((U27/$J26)*$J361,0))</f>
        <v>0</v>
      </c>
      <c r="V362" s="312" cm="1">
        <f t="array" aca="1" ref="V362" ca="1">IF($D361=$C$3,
SUM(IF(OFFSET($N$361,,,($C361-1)*3-2,$C$2)=V361,OFFSET($N$363,,,($C361-1)*3-2,$C$2)*OFFSET($B$361,1,,($C361-1)*3-2,1))),
IFERROR((V27/$J26)*$J361,0))</f>
        <v>0</v>
      </c>
      <c r="W362" s="312" cm="1">
        <f t="array" aca="1" ref="W362" ca="1">IF($D361=$C$3,
SUM(IF(OFFSET($N$361,,,($C361-1)*3-2,$C$2)=W361,OFFSET($N$363,,,($C361-1)*3-2,$C$2)*OFFSET($B$361,1,,($C361-1)*3-2,1))),
IFERROR((W27/$J26)*$J361,0))</f>
        <v>0</v>
      </c>
      <c r="X362" s="312" cm="1">
        <f t="array" aca="1" ref="X362" ca="1">IF($D361=$C$3,
SUM(IF(OFFSET($N$361,,,($C361-1)*3-2,$C$2)=X361,OFFSET($N$363,,,($C361-1)*3-2,$C$2)*OFFSET($B$361,1,,($C361-1)*3-2,1))),
IFERROR((X27/$J26)*$J361,0))</f>
        <v>0</v>
      </c>
      <c r="Y362" s="312" cm="1">
        <f t="array" aca="1" ref="Y362" ca="1">IF($D361=$C$3,
SUM(IF(OFFSET($N$361,,,($C361-1)*3-2,$C$2)=Y361,OFFSET($N$363,,,($C361-1)*3-2,$C$2)*OFFSET($B$361,1,,($C361-1)*3-2,1))),
IFERROR((Y27/$J26)*$J361,0))</f>
        <v>0</v>
      </c>
      <c r="Z362" s="312" cm="1">
        <f t="array" aca="1" ref="Z362" ca="1">IF($D361=$C$3,
SUM(IF(OFFSET($N$361,,,($C361-1)*3-2,$C$2)=Z361,OFFSET($N$363,,,($C361-1)*3-2,$C$2)*OFFSET($B$361,1,,($C361-1)*3-2,1))),
IFERROR((Z27/$J26)*$J361,0))</f>
        <v>0</v>
      </c>
      <c r="AA362" s="312" cm="1">
        <f t="array" aca="1" ref="AA362" ca="1">IF($D361=$C$3,
SUM(IF(OFFSET($N$361,,,($C361-1)*3-2,$C$2)=AA361,OFFSET($N$363,,,($C361-1)*3-2,$C$2)*OFFSET($B$361,1,,($C361-1)*3-2,1))),
IFERROR((AA27/$J26)*$J361,0))</f>
        <v>0</v>
      </c>
      <c r="AB362" s="312" cm="1">
        <f t="array" aca="1" ref="AB362" ca="1">IF($D361=$C$3,
SUM(IF(OFFSET($N$361,,,($C361-1)*3-2,$C$2)=AB361,OFFSET($N$363,,,($C361-1)*3-2,$C$2)*OFFSET($B$361,1,,($C361-1)*3-2,1))),
IFERROR((AB27/$J26)*$J361,0))</f>
        <v>0</v>
      </c>
      <c r="AC362" s="312" cm="1">
        <f t="array" aca="1" ref="AC362" ca="1">IF($D361=$C$3,
SUM(IF(OFFSET($N$361,,,($C361-1)*3-2,$C$2)=AC361,OFFSET($N$363,,,($C361-1)*3-2,$C$2)*OFFSET($B$361,1,,($C361-1)*3-2,1))),
IFERROR((AC27/$J26)*$J361,0))</f>
        <v>0</v>
      </c>
      <c r="AD362" s="312" cm="1">
        <f t="array" aca="1" ref="AD362" ca="1">IF($D361=$C$3,
SUM(IF(OFFSET($N$361,,,($C361-1)*3-2,$C$2)=AD361,OFFSET($N$363,,,($C361-1)*3-2,$C$2)*OFFSET($B$361,1,,($C361-1)*3-2,1))),
IFERROR((AD27/$J26)*$J361,0))</f>
        <v>0</v>
      </c>
      <c r="AE362" s="312" cm="1">
        <f t="array" aca="1" ref="AE362" ca="1">IF($D361=$C$3,
SUM(IF(OFFSET($N$361,,,($C361-1)*3-2,$C$2)=AE361,OFFSET($N$363,,,($C361-1)*3-2,$C$2)*OFFSET($B$361,1,,($C361-1)*3-2,1))),
IFERROR((AE27/$J26)*$J361,0))</f>
        <v>0</v>
      </c>
      <c r="AF362" s="312" cm="1">
        <f t="array" aca="1" ref="AF362" ca="1">IF($D361=$C$3,
SUM(IF(OFFSET($N$361,,,($C361-1)*3-2,$C$2)=AF361,OFFSET($N$363,,,($C361-1)*3-2,$C$2)*OFFSET($B$361,1,,($C361-1)*3-2,1))),
IFERROR((AF27/$J26)*$J361,0))</f>
        <v>0</v>
      </c>
      <c r="AG362" s="312" cm="1">
        <f t="array" aca="1" ref="AG362" ca="1">IF($D361=$C$3,
SUM(IF(OFFSET($N$361,,,($C361-1)*3-2,$C$2)=AG361,OFFSET($N$363,,,($C361-1)*3-2,$C$2)*OFFSET($B$361,1,,($C361-1)*3-2,1))),
IFERROR((AG27/$J26)*$J361,0))</f>
        <v>0</v>
      </c>
      <c r="AH362" s="317"/>
      <c r="AI362" s="318"/>
      <c r="AJ362" s="318"/>
      <c r="AK362" s="318"/>
      <c r="AL362" s="318"/>
    </row>
    <row r="363" spans="1:44" ht="13.15" customHeight="1">
      <c r="A363" s="317"/>
      <c r="B363" s="380" t="str">
        <f ca="1">B28</f>
        <v/>
      </c>
      <c r="C363" s="380" t="str">
        <f ca="1">C28</f>
        <v/>
      </c>
      <c r="D363" s="891"/>
      <c r="E363" s="896"/>
      <c r="F363" s="897"/>
      <c r="G363" s="900"/>
      <c r="H363" s="903"/>
      <c r="I363" s="906"/>
      <c r="J363" s="909"/>
      <c r="K363" s="912"/>
      <c r="L363" s="915"/>
      <c r="M363" s="404" t="s">
        <v>91</v>
      </c>
      <c r="N363" s="405">
        <f ca="1">IFERROR(N362*$K361,0)</f>
        <v>0</v>
      </c>
      <c r="O363" s="406">
        <f t="shared" ref="O363:AG363" ca="1" si="144">IFERROR(O362*$K361,0)</f>
        <v>0</v>
      </c>
      <c r="P363" s="406">
        <f t="shared" ca="1" si="144"/>
        <v>0</v>
      </c>
      <c r="Q363" s="407">
        <f t="shared" ca="1" si="144"/>
        <v>0</v>
      </c>
      <c r="R363" s="406">
        <f t="shared" ca="1" si="144"/>
        <v>0</v>
      </c>
      <c r="S363" s="406">
        <f t="shared" ca="1" si="144"/>
        <v>0</v>
      </c>
      <c r="T363" s="406">
        <f t="shared" ca="1" si="144"/>
        <v>0</v>
      </c>
      <c r="U363" s="406">
        <f t="shared" ca="1" si="144"/>
        <v>0</v>
      </c>
      <c r="V363" s="406">
        <f t="shared" ca="1" si="144"/>
        <v>0</v>
      </c>
      <c r="W363" s="406">
        <f t="shared" ca="1" si="144"/>
        <v>0</v>
      </c>
      <c r="X363" s="406">
        <f t="shared" ca="1" si="144"/>
        <v>0</v>
      </c>
      <c r="Y363" s="406">
        <f t="shared" ca="1" si="144"/>
        <v>0</v>
      </c>
      <c r="Z363" s="406">
        <f t="shared" ca="1" si="144"/>
        <v>0</v>
      </c>
      <c r="AA363" s="406">
        <f t="shared" ca="1" si="144"/>
        <v>0</v>
      </c>
      <c r="AB363" s="406">
        <f t="shared" ca="1" si="144"/>
        <v>0</v>
      </c>
      <c r="AC363" s="406">
        <f t="shared" ca="1" si="144"/>
        <v>0</v>
      </c>
      <c r="AD363" s="406">
        <f t="shared" ca="1" si="144"/>
        <v>0</v>
      </c>
      <c r="AE363" s="406">
        <f t="shared" ca="1" si="144"/>
        <v>0</v>
      </c>
      <c r="AF363" s="406">
        <f t="shared" ca="1" si="144"/>
        <v>0</v>
      </c>
      <c r="AG363" s="406">
        <f t="shared" ca="1" si="144"/>
        <v>0</v>
      </c>
      <c r="AH363" s="317"/>
      <c r="AI363" s="318"/>
      <c r="AJ363" s="318"/>
      <c r="AK363" s="318"/>
      <c r="AL363" s="318"/>
    </row>
    <row r="364" spans="1:44" ht="13.15" customHeight="1">
      <c r="A364" s="317"/>
      <c r="B364" s="317"/>
      <c r="C364" s="317" cm="1">
        <f t="array" aca="1" ref="C364" ca="1">OFFSET(C364,-3,,,)+1</f>
        <v>2</v>
      </c>
      <c r="D364" s="889" t="str">
        <f ca="1">D29</f>
        <v/>
      </c>
      <c r="E364" s="892" t="str">
        <f ca="1">E29</f>
        <v/>
      </c>
      <c r="F364" s="893"/>
      <c r="G364" s="898">
        <f>H29</f>
        <v>0</v>
      </c>
      <c r="H364" s="901"/>
      <c r="I364" s="904" t="str">
        <f ca="1">I29</f>
        <v/>
      </c>
      <c r="J364" s="907">
        <f t="shared" ref="J364" ca="1" si="145">IF($D364=$C$3,
SUMPRODUCT(OFFSET($B$361,1,,($C364-1)*3-2,),OFFSET($L$361,,,($C364-1)*3-2,)),J29+H364)</f>
        <v>0</v>
      </c>
      <c r="K364" s="910">
        <f ca="1">K29</f>
        <v>0</v>
      </c>
      <c r="L364" s="913">
        <f t="shared" ca="1" si="142"/>
        <v>0</v>
      </c>
      <c r="M364" s="402" t="s">
        <v>89</v>
      </c>
      <c r="N364" s="308" t="str">
        <f t="shared" ref="N364:AG364" ca="1" si="146">N29</f>
        <v/>
      </c>
      <c r="O364" s="309" t="str">
        <f t="shared" ca="1" si="146"/>
        <v/>
      </c>
      <c r="P364" s="309" t="str">
        <f t="shared" ca="1" si="146"/>
        <v/>
      </c>
      <c r="Q364" s="310" t="str">
        <f t="shared" ca="1" si="146"/>
        <v/>
      </c>
      <c r="R364" s="309" t="str">
        <f t="shared" ca="1" si="146"/>
        <v/>
      </c>
      <c r="S364" s="309" t="str">
        <f t="shared" ca="1" si="146"/>
        <v/>
      </c>
      <c r="T364" s="309" t="str">
        <f t="shared" ca="1" si="146"/>
        <v/>
      </c>
      <c r="U364" s="309" t="str">
        <f t="shared" ca="1" si="146"/>
        <v/>
      </c>
      <c r="V364" s="309" t="str">
        <f t="shared" ca="1" si="146"/>
        <v/>
      </c>
      <c r="W364" s="309" t="str">
        <f t="shared" ca="1" si="146"/>
        <v/>
      </c>
      <c r="X364" s="309" t="str">
        <f t="shared" ca="1" si="146"/>
        <v/>
      </c>
      <c r="Y364" s="309" t="str">
        <f t="shared" ca="1" si="146"/>
        <v/>
      </c>
      <c r="Z364" s="309" t="str">
        <f t="shared" ca="1" si="146"/>
        <v/>
      </c>
      <c r="AA364" s="309" t="str">
        <f t="shared" ca="1" si="146"/>
        <v/>
      </c>
      <c r="AB364" s="309" t="str">
        <f t="shared" ca="1" si="146"/>
        <v/>
      </c>
      <c r="AC364" s="309" t="str">
        <f t="shared" ca="1" si="146"/>
        <v/>
      </c>
      <c r="AD364" s="309" t="str">
        <f t="shared" ca="1" si="146"/>
        <v/>
      </c>
      <c r="AE364" s="309" t="str">
        <f t="shared" ca="1" si="146"/>
        <v/>
      </c>
      <c r="AF364" s="309" t="str">
        <f t="shared" ca="1" si="146"/>
        <v/>
      </c>
      <c r="AG364" s="309" t="str">
        <f t="shared" ca="1" si="146"/>
        <v/>
      </c>
      <c r="AH364" s="317"/>
      <c r="AI364" s="318"/>
      <c r="AJ364" s="318"/>
      <c r="AK364" s="318"/>
      <c r="AL364" s="318"/>
    </row>
    <row r="365" spans="1:44" ht="13.15" customHeight="1">
      <c r="A365" s="317"/>
      <c r="B365" s="380">
        <f t="shared" ref="B365:C366" ca="1" si="147">B30</f>
        <v>0</v>
      </c>
      <c r="C365" s="317" cm="1">
        <f t="array" aca="1" ref="C365" ca="1">IF(ROUND(SUM(IF(N364:AG364&lt;&gt;"",IF(N364:AG364&lt;&gt;0,(N365:AG365))))-J364,3)&lt;&gt;0,"X",0)</f>
        <v>0</v>
      </c>
      <c r="D365" s="890"/>
      <c r="E365" s="894"/>
      <c r="F365" s="895"/>
      <c r="G365" s="899"/>
      <c r="H365" s="902"/>
      <c r="I365" s="905"/>
      <c r="J365" s="908"/>
      <c r="K365" s="911"/>
      <c r="L365" s="914"/>
      <c r="M365" s="403" t="s">
        <v>90</v>
      </c>
      <c r="N365" s="312" cm="1">
        <f t="array" aca="1" ref="N365" ca="1">IF($D364=$C$3,
SUM(IF(OFFSET($N$361,,,($C364-1)*3-2,$C$2)=N364,OFFSET($N$363,,,($C364-1)*3-2,$C$2)*OFFSET($B$361,1,,($C364-1)*3-2,1))),
IFERROR((N30/$J29)*$J364,0))</f>
        <v>0</v>
      </c>
      <c r="O365" s="312" cm="1">
        <f t="array" aca="1" ref="O365" ca="1">IF($D364=$C$3,
SUM(IF(OFFSET($N$361,,,($C364-1)*3-2,$C$2)=O364,OFFSET($N$363,,,($C364-1)*3-2,$C$2)*OFFSET($B$361,1,,($C364-1)*3-2,1))),
IFERROR((O30/$J29)*$J364,0))</f>
        <v>0</v>
      </c>
      <c r="P365" s="312" cm="1">
        <f t="array" aca="1" ref="P365" ca="1">IF($D364=$C$3,
SUM(IF(OFFSET($N$361,,,($C364-1)*3-2,$C$2)=P364,OFFSET($N$363,,,($C364-1)*3-2,$C$2)*OFFSET($B$361,1,,($C364-1)*3-2,1))),
IFERROR((P30/$J29)*$J364,0))</f>
        <v>0</v>
      </c>
      <c r="Q365" s="313" cm="1">
        <f t="array" aca="1" ref="Q365" ca="1">IF($D364=$C$3,
SUM(IF(OFFSET($N$361,,,($C364-1)*3-2,$C$2)=Q364,OFFSET($N$363,,,($C364-1)*3-2,$C$2)*OFFSET($B$361,1,,($C364-1)*3-2,1))),
IFERROR((Q30/$J29)*$J364,0))</f>
        <v>0</v>
      </c>
      <c r="R365" s="312" cm="1">
        <f t="array" aca="1" ref="R365" ca="1">IF($D364=$C$3,
SUM(IF(OFFSET($N$361,,,($C364-1)*3-2,$C$2)=R364,OFFSET($N$363,,,($C364-1)*3-2,$C$2)*OFFSET($B$361,1,,($C364-1)*3-2,1))),
IFERROR((R30/$J29)*$J364,0))</f>
        <v>0</v>
      </c>
      <c r="S365" s="312" cm="1">
        <f t="array" aca="1" ref="S365" ca="1">IF($D364=$C$3,
SUM(IF(OFFSET($N$361,,,($C364-1)*3-2,$C$2)=S364,OFFSET($N$363,,,($C364-1)*3-2,$C$2)*OFFSET($B$361,1,,($C364-1)*3-2,1))),
IFERROR((S30/$J29)*$J364,0))</f>
        <v>0</v>
      </c>
      <c r="T365" s="312" cm="1">
        <f t="array" aca="1" ref="T365" ca="1">IF($D364=$C$3,
SUM(IF(OFFSET($N$361,,,($C364-1)*3-2,$C$2)=T364,OFFSET($N$363,,,($C364-1)*3-2,$C$2)*OFFSET($B$361,1,,($C364-1)*3-2,1))),
IFERROR((T30/$J29)*$J364,0))</f>
        <v>0</v>
      </c>
      <c r="U365" s="312" cm="1">
        <f t="array" aca="1" ref="U365" ca="1">IF($D364=$C$3,
SUM(IF(OFFSET($N$361,,,($C364-1)*3-2,$C$2)=U364,OFFSET($N$363,,,($C364-1)*3-2,$C$2)*OFFSET($B$361,1,,($C364-1)*3-2,1))),
IFERROR((U30/$J29)*$J364,0))</f>
        <v>0</v>
      </c>
      <c r="V365" s="312" cm="1">
        <f t="array" aca="1" ref="V365" ca="1">IF($D364=$C$3,
SUM(IF(OFFSET($N$361,,,($C364-1)*3-2,$C$2)=V364,OFFSET($N$363,,,($C364-1)*3-2,$C$2)*OFFSET($B$361,1,,($C364-1)*3-2,1))),
IFERROR((V30/$J29)*$J364,0))</f>
        <v>0</v>
      </c>
      <c r="W365" s="312" cm="1">
        <f t="array" aca="1" ref="W365" ca="1">IF($D364=$C$3,
SUM(IF(OFFSET($N$361,,,($C364-1)*3-2,$C$2)=W364,OFFSET($N$363,,,($C364-1)*3-2,$C$2)*OFFSET($B$361,1,,($C364-1)*3-2,1))),
IFERROR((W30/$J29)*$J364,0))</f>
        <v>0</v>
      </c>
      <c r="X365" s="312" cm="1">
        <f t="array" aca="1" ref="X365" ca="1">IF($D364=$C$3,
SUM(IF(OFFSET($N$361,,,($C364-1)*3-2,$C$2)=X364,OFFSET($N$363,,,($C364-1)*3-2,$C$2)*OFFSET($B$361,1,,($C364-1)*3-2,1))),
IFERROR((X30/$J29)*$J364,0))</f>
        <v>0</v>
      </c>
      <c r="Y365" s="312" cm="1">
        <f t="array" aca="1" ref="Y365" ca="1">IF($D364=$C$3,
SUM(IF(OFFSET($N$361,,,($C364-1)*3-2,$C$2)=Y364,OFFSET($N$363,,,($C364-1)*3-2,$C$2)*OFFSET($B$361,1,,($C364-1)*3-2,1))),
IFERROR((Y30/$J29)*$J364,0))</f>
        <v>0</v>
      </c>
      <c r="Z365" s="312" cm="1">
        <f t="array" aca="1" ref="Z365" ca="1">IF($D364=$C$3,
SUM(IF(OFFSET($N$361,,,($C364-1)*3-2,$C$2)=Z364,OFFSET($N$363,,,($C364-1)*3-2,$C$2)*OFFSET($B$361,1,,($C364-1)*3-2,1))),
IFERROR((Z30/$J29)*$J364,0))</f>
        <v>0</v>
      </c>
      <c r="AA365" s="312" cm="1">
        <f t="array" aca="1" ref="AA365" ca="1">IF($D364=$C$3,
SUM(IF(OFFSET($N$361,,,($C364-1)*3-2,$C$2)=AA364,OFFSET($N$363,,,($C364-1)*3-2,$C$2)*OFFSET($B$361,1,,($C364-1)*3-2,1))),
IFERROR((AA30/$J29)*$J364,0))</f>
        <v>0</v>
      </c>
      <c r="AB365" s="312" cm="1">
        <f t="array" aca="1" ref="AB365" ca="1">IF($D364=$C$3,
SUM(IF(OFFSET($N$361,,,($C364-1)*3-2,$C$2)=AB364,OFFSET($N$363,,,($C364-1)*3-2,$C$2)*OFFSET($B$361,1,,($C364-1)*3-2,1))),
IFERROR((AB30/$J29)*$J364,0))</f>
        <v>0</v>
      </c>
      <c r="AC365" s="312" cm="1">
        <f t="array" aca="1" ref="AC365" ca="1">IF($D364=$C$3,
SUM(IF(OFFSET($N$361,,,($C364-1)*3-2,$C$2)=AC364,OFFSET($N$363,,,($C364-1)*3-2,$C$2)*OFFSET($B$361,1,,($C364-1)*3-2,1))),
IFERROR((AC30/$J29)*$J364,0))</f>
        <v>0</v>
      </c>
      <c r="AD365" s="312" cm="1">
        <f t="array" aca="1" ref="AD365" ca="1">IF($D364=$C$3,
SUM(IF(OFFSET($N$361,,,($C364-1)*3-2,$C$2)=AD364,OFFSET($N$363,,,($C364-1)*3-2,$C$2)*OFFSET($B$361,1,,($C364-1)*3-2,1))),
IFERROR((AD30/$J29)*$J364,0))</f>
        <v>0</v>
      </c>
      <c r="AE365" s="312" cm="1">
        <f t="array" aca="1" ref="AE365" ca="1">IF($D364=$C$3,
SUM(IF(OFFSET($N$361,,,($C364-1)*3-2,$C$2)=AE364,OFFSET($N$363,,,($C364-1)*3-2,$C$2)*OFFSET($B$361,1,,($C364-1)*3-2,1))),
IFERROR((AE30/$J29)*$J364,0))</f>
        <v>0</v>
      </c>
      <c r="AF365" s="312" cm="1">
        <f t="array" aca="1" ref="AF365" ca="1">IF($D364=$C$3,
SUM(IF(OFFSET($N$361,,,($C364-1)*3-2,$C$2)=AF364,OFFSET($N$363,,,($C364-1)*3-2,$C$2)*OFFSET($B$361,1,,($C364-1)*3-2,1))),
IFERROR((AF30/$J29)*$J364,0))</f>
        <v>0</v>
      </c>
      <c r="AG365" s="312" cm="1">
        <f t="array" aca="1" ref="AG365" ca="1">IF($D364=$C$3,
SUM(IF(OFFSET($N$361,,,($C364-1)*3-2,$C$2)=AG364,OFFSET($N$363,,,($C364-1)*3-2,$C$2)*OFFSET($B$361,1,,($C364-1)*3-2,1))),
IFERROR((AG30/$J29)*$J364,0))</f>
        <v>0</v>
      </c>
      <c r="AH365" s="317"/>
      <c r="AI365" s="318"/>
      <c r="AJ365" s="318"/>
      <c r="AK365" s="318"/>
      <c r="AL365" s="318"/>
    </row>
    <row r="366" spans="1:44" ht="13.15" customHeight="1">
      <c r="A366" s="317"/>
      <c r="B366" s="380" t="str">
        <f t="shared" ca="1" si="147"/>
        <v/>
      </c>
      <c r="C366" s="380" t="str">
        <f t="shared" ca="1" si="147"/>
        <v/>
      </c>
      <c r="D366" s="891"/>
      <c r="E366" s="896"/>
      <c r="F366" s="897"/>
      <c r="G366" s="900"/>
      <c r="H366" s="903"/>
      <c r="I366" s="906"/>
      <c r="J366" s="909"/>
      <c r="K366" s="912"/>
      <c r="L366" s="915"/>
      <c r="M366" s="404" t="s">
        <v>91</v>
      </c>
      <c r="N366" s="405">
        <f t="shared" ref="N366:AG366" ca="1" si="148">IFERROR(N365*$K364,0)</f>
        <v>0</v>
      </c>
      <c r="O366" s="406">
        <f t="shared" ca="1" si="148"/>
        <v>0</v>
      </c>
      <c r="P366" s="406">
        <f t="shared" ca="1" si="148"/>
        <v>0</v>
      </c>
      <c r="Q366" s="407">
        <f t="shared" ca="1" si="148"/>
        <v>0</v>
      </c>
      <c r="R366" s="406">
        <f t="shared" ca="1" si="148"/>
        <v>0</v>
      </c>
      <c r="S366" s="406">
        <f t="shared" ca="1" si="148"/>
        <v>0</v>
      </c>
      <c r="T366" s="406">
        <f t="shared" ca="1" si="148"/>
        <v>0</v>
      </c>
      <c r="U366" s="406">
        <f t="shared" ca="1" si="148"/>
        <v>0</v>
      </c>
      <c r="V366" s="406">
        <f t="shared" ca="1" si="148"/>
        <v>0</v>
      </c>
      <c r="W366" s="406">
        <f t="shared" ca="1" si="148"/>
        <v>0</v>
      </c>
      <c r="X366" s="406">
        <f t="shared" ca="1" si="148"/>
        <v>0</v>
      </c>
      <c r="Y366" s="406">
        <f t="shared" ca="1" si="148"/>
        <v>0</v>
      </c>
      <c r="Z366" s="406">
        <f t="shared" ca="1" si="148"/>
        <v>0</v>
      </c>
      <c r="AA366" s="406">
        <f t="shared" ca="1" si="148"/>
        <v>0</v>
      </c>
      <c r="AB366" s="406">
        <f t="shared" ca="1" si="148"/>
        <v>0</v>
      </c>
      <c r="AC366" s="406">
        <f t="shared" ca="1" si="148"/>
        <v>0</v>
      </c>
      <c r="AD366" s="406">
        <f t="shared" ca="1" si="148"/>
        <v>0</v>
      </c>
      <c r="AE366" s="406">
        <f t="shared" ca="1" si="148"/>
        <v>0</v>
      </c>
      <c r="AF366" s="406">
        <f t="shared" ca="1" si="148"/>
        <v>0</v>
      </c>
      <c r="AG366" s="406">
        <f t="shared" ca="1" si="148"/>
        <v>0</v>
      </c>
      <c r="AH366" s="317"/>
      <c r="AI366" s="318"/>
      <c r="AJ366" s="318"/>
      <c r="AK366" s="318"/>
      <c r="AL366" s="318"/>
    </row>
    <row r="367" spans="1:44" ht="13.15" customHeight="1">
      <c r="A367" s="317"/>
      <c r="B367" s="317"/>
      <c r="C367" s="317" cm="1">
        <f t="array" aca="1" ref="C367" ca="1">OFFSET(C367,-3,,,)+1</f>
        <v>3</v>
      </c>
      <c r="D367" s="889" t="str">
        <f t="shared" ref="D367:E367" ca="1" si="149">D32</f>
        <v/>
      </c>
      <c r="E367" s="892" t="str">
        <f t="shared" ca="1" si="149"/>
        <v/>
      </c>
      <c r="F367" s="893"/>
      <c r="G367" s="898">
        <f t="shared" ref="G367" si="150">H32</f>
        <v>0</v>
      </c>
      <c r="H367" s="901"/>
      <c r="I367" s="904" t="str">
        <f t="shared" ref="I367" ca="1" si="151">I32</f>
        <v/>
      </c>
      <c r="J367" s="907">
        <f t="shared" ref="J367" ca="1" si="152">IF($D367=$C$3,
SUMPRODUCT(OFFSET($B$361,1,,($C367-1)*3-2,),OFFSET($L$361,,,($C367-1)*3-2,)),J32+H367)</f>
        <v>0</v>
      </c>
      <c r="K367" s="910">
        <f t="shared" ref="K367" ca="1" si="153">K32</f>
        <v>0</v>
      </c>
      <c r="L367" s="913">
        <f t="shared" ref="L367" ca="1" si="154">J367*K367</f>
        <v>0</v>
      </c>
      <c r="M367" s="402" t="s">
        <v>89</v>
      </c>
      <c r="N367" s="308" t="str">
        <f t="shared" ref="N367:AG367" ca="1" si="155">N32</f>
        <v/>
      </c>
      <c r="O367" s="309" t="str">
        <f t="shared" ca="1" si="155"/>
        <v/>
      </c>
      <c r="P367" s="309" t="str">
        <f t="shared" ca="1" si="155"/>
        <v/>
      </c>
      <c r="Q367" s="310" t="str">
        <f t="shared" ca="1" si="155"/>
        <v/>
      </c>
      <c r="R367" s="309" t="str">
        <f t="shared" ca="1" si="155"/>
        <v/>
      </c>
      <c r="S367" s="309" t="str">
        <f t="shared" ca="1" si="155"/>
        <v/>
      </c>
      <c r="T367" s="309" t="str">
        <f t="shared" ca="1" si="155"/>
        <v/>
      </c>
      <c r="U367" s="309" t="str">
        <f t="shared" ca="1" si="155"/>
        <v/>
      </c>
      <c r="V367" s="309" t="str">
        <f t="shared" ca="1" si="155"/>
        <v/>
      </c>
      <c r="W367" s="309" t="str">
        <f t="shared" ca="1" si="155"/>
        <v/>
      </c>
      <c r="X367" s="309" t="str">
        <f t="shared" ca="1" si="155"/>
        <v/>
      </c>
      <c r="Y367" s="309" t="str">
        <f t="shared" ca="1" si="155"/>
        <v/>
      </c>
      <c r="Z367" s="309" t="str">
        <f t="shared" ca="1" si="155"/>
        <v/>
      </c>
      <c r="AA367" s="309" t="str">
        <f t="shared" ca="1" si="155"/>
        <v/>
      </c>
      <c r="AB367" s="309" t="str">
        <f t="shared" ca="1" si="155"/>
        <v/>
      </c>
      <c r="AC367" s="309" t="str">
        <f t="shared" ca="1" si="155"/>
        <v/>
      </c>
      <c r="AD367" s="309" t="str">
        <f t="shared" ca="1" si="155"/>
        <v/>
      </c>
      <c r="AE367" s="309" t="str">
        <f t="shared" ca="1" si="155"/>
        <v/>
      </c>
      <c r="AF367" s="309" t="str">
        <f t="shared" ca="1" si="155"/>
        <v/>
      </c>
      <c r="AG367" s="309" t="str">
        <f t="shared" ca="1" si="155"/>
        <v/>
      </c>
      <c r="AH367" s="317"/>
      <c r="AI367" s="318"/>
      <c r="AJ367" s="318"/>
      <c r="AK367" s="318"/>
      <c r="AL367" s="318"/>
    </row>
    <row r="368" spans="1:44" ht="13.15" customHeight="1">
      <c r="A368" s="317"/>
      <c r="B368" s="380">
        <f t="shared" ref="B368:C369" ca="1" si="156">B33</f>
        <v>0</v>
      </c>
      <c r="C368" s="317" cm="1">
        <f t="array" aca="1" ref="C368" ca="1">IF(ROUND(SUM(IF(N367:AG367&lt;&gt;"",IF(N367:AG367&lt;&gt;0,(N368:AG368))))-J367,3)&lt;&gt;0,"X",0)</f>
        <v>0</v>
      </c>
      <c r="D368" s="890"/>
      <c r="E368" s="894"/>
      <c r="F368" s="895"/>
      <c r="G368" s="899"/>
      <c r="H368" s="902"/>
      <c r="I368" s="905"/>
      <c r="J368" s="908"/>
      <c r="K368" s="911"/>
      <c r="L368" s="914"/>
      <c r="M368" s="403" t="s">
        <v>90</v>
      </c>
      <c r="N368" s="312" cm="1">
        <f t="array" aca="1" ref="N368" ca="1">IF($D367=$C$3,
SUM(IF(OFFSET($N$361,,,($C367-1)*3-2,$C$2)=N367,OFFSET($N$363,,,($C367-1)*3-2,$C$2)*OFFSET($B$361,1,,($C367-1)*3-2,1))),
IFERROR((N33/$J32)*$J367,0))</f>
        <v>0</v>
      </c>
      <c r="O368" s="312" cm="1">
        <f t="array" aca="1" ref="O368" ca="1">IF($D367=$C$3,
SUM(IF(OFFSET($N$361,,,($C367-1)*3-2,$C$2)=O367,OFFSET($N$363,,,($C367-1)*3-2,$C$2)*OFFSET($B$361,1,,($C367-1)*3-2,1))),
IFERROR((O33/$J32)*$J367,0))</f>
        <v>0</v>
      </c>
      <c r="P368" s="312" cm="1">
        <f t="array" aca="1" ref="P368" ca="1">IF($D367=$C$3,
SUM(IF(OFFSET($N$361,,,($C367-1)*3-2,$C$2)=P367,OFFSET($N$363,,,($C367-1)*3-2,$C$2)*OFFSET($B$361,1,,($C367-1)*3-2,1))),
IFERROR((P33/$J32)*$J367,0))</f>
        <v>0</v>
      </c>
      <c r="Q368" s="313" cm="1">
        <f t="array" aca="1" ref="Q368" ca="1">IF($D367=$C$3,
SUM(IF(OFFSET($N$361,,,($C367-1)*3-2,$C$2)=Q367,OFFSET($N$363,,,($C367-1)*3-2,$C$2)*OFFSET($B$361,1,,($C367-1)*3-2,1))),
IFERROR((Q33/$J32)*$J367,0))</f>
        <v>0</v>
      </c>
      <c r="R368" s="312" cm="1">
        <f t="array" aca="1" ref="R368" ca="1">IF($D367=$C$3,
SUM(IF(OFFSET($N$361,,,($C367-1)*3-2,$C$2)=R367,OFFSET($N$363,,,($C367-1)*3-2,$C$2)*OFFSET($B$361,1,,($C367-1)*3-2,1))),
IFERROR((R33/$J32)*$J367,0))</f>
        <v>0</v>
      </c>
      <c r="S368" s="312" cm="1">
        <f t="array" aca="1" ref="S368" ca="1">IF($D367=$C$3,
SUM(IF(OFFSET($N$361,,,($C367-1)*3-2,$C$2)=S367,OFFSET($N$363,,,($C367-1)*3-2,$C$2)*OFFSET($B$361,1,,($C367-1)*3-2,1))),
IFERROR((S33/$J32)*$J367,0))</f>
        <v>0</v>
      </c>
      <c r="T368" s="312" cm="1">
        <f t="array" aca="1" ref="T368" ca="1">IF($D367=$C$3,
SUM(IF(OFFSET($N$361,,,($C367-1)*3-2,$C$2)=T367,OFFSET($N$363,,,($C367-1)*3-2,$C$2)*OFFSET($B$361,1,,($C367-1)*3-2,1))),
IFERROR((T33/$J32)*$J367,0))</f>
        <v>0</v>
      </c>
      <c r="U368" s="312" cm="1">
        <f t="array" aca="1" ref="U368" ca="1">IF($D367=$C$3,
SUM(IF(OFFSET($N$361,,,($C367-1)*3-2,$C$2)=U367,OFFSET($N$363,,,($C367-1)*3-2,$C$2)*OFFSET($B$361,1,,($C367-1)*3-2,1))),
IFERROR((U33/$J32)*$J367,0))</f>
        <v>0</v>
      </c>
      <c r="V368" s="312" cm="1">
        <f t="array" aca="1" ref="V368" ca="1">IF($D367=$C$3,
SUM(IF(OFFSET($N$361,,,($C367-1)*3-2,$C$2)=V367,OFFSET($N$363,,,($C367-1)*3-2,$C$2)*OFFSET($B$361,1,,($C367-1)*3-2,1))),
IFERROR((V33/$J32)*$J367,0))</f>
        <v>0</v>
      </c>
      <c r="W368" s="312" cm="1">
        <f t="array" aca="1" ref="W368" ca="1">IF($D367=$C$3,
SUM(IF(OFFSET($N$361,,,($C367-1)*3-2,$C$2)=W367,OFFSET($N$363,,,($C367-1)*3-2,$C$2)*OFFSET($B$361,1,,($C367-1)*3-2,1))),
IFERROR((W33/$J32)*$J367,0))</f>
        <v>0</v>
      </c>
      <c r="X368" s="312" cm="1">
        <f t="array" aca="1" ref="X368" ca="1">IF($D367=$C$3,
SUM(IF(OFFSET($N$361,,,($C367-1)*3-2,$C$2)=X367,OFFSET($N$363,,,($C367-1)*3-2,$C$2)*OFFSET($B$361,1,,($C367-1)*3-2,1))),
IFERROR((X33/$J32)*$J367,0))</f>
        <v>0</v>
      </c>
      <c r="Y368" s="312" cm="1">
        <f t="array" aca="1" ref="Y368" ca="1">IF($D367=$C$3,
SUM(IF(OFFSET($N$361,,,($C367-1)*3-2,$C$2)=Y367,OFFSET($N$363,,,($C367-1)*3-2,$C$2)*OFFSET($B$361,1,,($C367-1)*3-2,1))),
IFERROR((Y33/$J32)*$J367,0))</f>
        <v>0</v>
      </c>
      <c r="Z368" s="312" cm="1">
        <f t="array" aca="1" ref="Z368" ca="1">IF($D367=$C$3,
SUM(IF(OFFSET($N$361,,,($C367-1)*3-2,$C$2)=Z367,OFFSET($N$363,,,($C367-1)*3-2,$C$2)*OFFSET($B$361,1,,($C367-1)*3-2,1))),
IFERROR((Z33/$J32)*$J367,0))</f>
        <v>0</v>
      </c>
      <c r="AA368" s="312" cm="1">
        <f t="array" aca="1" ref="AA368" ca="1">IF($D367=$C$3,
SUM(IF(OFFSET($N$361,,,($C367-1)*3-2,$C$2)=AA367,OFFSET($N$363,,,($C367-1)*3-2,$C$2)*OFFSET($B$361,1,,($C367-1)*3-2,1))),
IFERROR((AA33/$J32)*$J367,0))</f>
        <v>0</v>
      </c>
      <c r="AB368" s="312" cm="1">
        <f t="array" aca="1" ref="AB368" ca="1">IF($D367=$C$3,
SUM(IF(OFFSET($N$361,,,($C367-1)*3-2,$C$2)=AB367,OFFSET($N$363,,,($C367-1)*3-2,$C$2)*OFFSET($B$361,1,,($C367-1)*3-2,1))),
IFERROR((AB33/$J32)*$J367,0))</f>
        <v>0</v>
      </c>
      <c r="AC368" s="312" cm="1">
        <f t="array" aca="1" ref="AC368" ca="1">IF($D367=$C$3,
SUM(IF(OFFSET($N$361,,,($C367-1)*3-2,$C$2)=AC367,OFFSET($N$363,,,($C367-1)*3-2,$C$2)*OFFSET($B$361,1,,($C367-1)*3-2,1))),
IFERROR((AC33/$J32)*$J367,0))</f>
        <v>0</v>
      </c>
      <c r="AD368" s="312" cm="1">
        <f t="array" aca="1" ref="AD368" ca="1">IF($D367=$C$3,
SUM(IF(OFFSET($N$361,,,($C367-1)*3-2,$C$2)=AD367,OFFSET($N$363,,,($C367-1)*3-2,$C$2)*OFFSET($B$361,1,,($C367-1)*3-2,1))),
IFERROR((AD33/$J32)*$J367,0))</f>
        <v>0</v>
      </c>
      <c r="AE368" s="312" cm="1">
        <f t="array" aca="1" ref="AE368" ca="1">IF($D367=$C$3,
SUM(IF(OFFSET($N$361,,,($C367-1)*3-2,$C$2)=AE367,OFFSET($N$363,,,($C367-1)*3-2,$C$2)*OFFSET($B$361,1,,($C367-1)*3-2,1))),
IFERROR((AE33/$J32)*$J367,0))</f>
        <v>0</v>
      </c>
      <c r="AF368" s="312" cm="1">
        <f t="array" aca="1" ref="AF368" ca="1">IF($D367=$C$3,
SUM(IF(OFFSET($N$361,,,($C367-1)*3-2,$C$2)=AF367,OFFSET($N$363,,,($C367-1)*3-2,$C$2)*OFFSET($B$361,1,,($C367-1)*3-2,1))),
IFERROR((AF33/$J32)*$J367,0))</f>
        <v>0</v>
      </c>
      <c r="AG368" s="312" cm="1">
        <f t="array" aca="1" ref="AG368" ca="1">IF($D367=$C$3,
SUM(IF(OFFSET($N$361,,,($C367-1)*3-2,$C$2)=AG367,OFFSET($N$363,,,($C367-1)*3-2,$C$2)*OFFSET($B$361,1,,($C367-1)*3-2,1))),
IFERROR((AG33/$J32)*$J367,0))</f>
        <v>0</v>
      </c>
      <c r="AH368" s="317"/>
      <c r="AI368" s="318"/>
      <c r="AJ368" s="318"/>
      <c r="AK368" s="318"/>
      <c r="AL368" s="318"/>
    </row>
    <row r="369" spans="1:44" ht="13.15" customHeight="1">
      <c r="A369" s="317"/>
      <c r="B369" s="380" t="str">
        <f t="shared" ca="1" si="156"/>
        <v/>
      </c>
      <c r="C369" s="380" t="str">
        <f t="shared" ca="1" si="156"/>
        <v/>
      </c>
      <c r="D369" s="891"/>
      <c r="E369" s="896"/>
      <c r="F369" s="897"/>
      <c r="G369" s="900"/>
      <c r="H369" s="903"/>
      <c r="I369" s="906"/>
      <c r="J369" s="909"/>
      <c r="K369" s="912"/>
      <c r="L369" s="915"/>
      <c r="M369" s="404" t="s">
        <v>91</v>
      </c>
      <c r="N369" s="405">
        <f t="shared" ref="N369:AG369" ca="1" si="157">IFERROR(N368*$K367,0)</f>
        <v>0</v>
      </c>
      <c r="O369" s="406">
        <f t="shared" ca="1" si="157"/>
        <v>0</v>
      </c>
      <c r="P369" s="406">
        <f t="shared" ca="1" si="157"/>
        <v>0</v>
      </c>
      <c r="Q369" s="407">
        <f t="shared" ca="1" si="157"/>
        <v>0</v>
      </c>
      <c r="R369" s="406">
        <f t="shared" ca="1" si="157"/>
        <v>0</v>
      </c>
      <c r="S369" s="406">
        <f t="shared" ca="1" si="157"/>
        <v>0</v>
      </c>
      <c r="T369" s="406">
        <f t="shared" ca="1" si="157"/>
        <v>0</v>
      </c>
      <c r="U369" s="406">
        <f t="shared" ca="1" si="157"/>
        <v>0</v>
      </c>
      <c r="V369" s="406">
        <f t="shared" ca="1" si="157"/>
        <v>0</v>
      </c>
      <c r="W369" s="406">
        <f t="shared" ca="1" si="157"/>
        <v>0</v>
      </c>
      <c r="X369" s="406">
        <f t="shared" ca="1" si="157"/>
        <v>0</v>
      </c>
      <c r="Y369" s="406">
        <f t="shared" ca="1" si="157"/>
        <v>0</v>
      </c>
      <c r="Z369" s="406">
        <f t="shared" ca="1" si="157"/>
        <v>0</v>
      </c>
      <c r="AA369" s="406">
        <f t="shared" ca="1" si="157"/>
        <v>0</v>
      </c>
      <c r="AB369" s="406">
        <f t="shared" ca="1" si="157"/>
        <v>0</v>
      </c>
      <c r="AC369" s="406">
        <f t="shared" ca="1" si="157"/>
        <v>0</v>
      </c>
      <c r="AD369" s="406">
        <f t="shared" ca="1" si="157"/>
        <v>0</v>
      </c>
      <c r="AE369" s="406">
        <f t="shared" ca="1" si="157"/>
        <v>0</v>
      </c>
      <c r="AF369" s="406">
        <f t="shared" ca="1" si="157"/>
        <v>0</v>
      </c>
      <c r="AG369" s="406">
        <f t="shared" ca="1" si="157"/>
        <v>0</v>
      </c>
      <c r="AH369" s="317"/>
      <c r="AI369" s="318"/>
      <c r="AJ369" s="318"/>
      <c r="AK369" s="318"/>
      <c r="AL369" s="318"/>
      <c r="AM369"/>
      <c r="AN369"/>
      <c r="AO369"/>
      <c r="AP369"/>
      <c r="AQ369"/>
      <c r="AR369"/>
    </row>
    <row r="370" spans="1:44" ht="13.15" customHeight="1">
      <c r="A370" s="317"/>
      <c r="B370" s="317"/>
      <c r="C370" s="317" cm="1">
        <f t="array" aca="1" ref="C370" ca="1">OFFSET(C370,-3,,,)+1</f>
        <v>4</v>
      </c>
      <c r="D370" s="889" t="str">
        <f t="shared" ref="D370:E370" ca="1" si="158">D35</f>
        <v/>
      </c>
      <c r="E370" s="892" t="str">
        <f t="shared" ca="1" si="158"/>
        <v/>
      </c>
      <c r="F370" s="893"/>
      <c r="G370" s="898">
        <f t="shared" ref="G370" si="159">H35</f>
        <v>0</v>
      </c>
      <c r="H370" s="901"/>
      <c r="I370" s="904" t="str">
        <f t="shared" ref="I370" ca="1" si="160">I35</f>
        <v/>
      </c>
      <c r="J370" s="907">
        <f t="shared" ref="J370" ca="1" si="161">IF($D370=$C$3,
SUMPRODUCT(OFFSET($B$361,1,,($C370-1)*3-2,),OFFSET($L$361,,,($C370-1)*3-2,)),J35+H370)</f>
        <v>0</v>
      </c>
      <c r="K370" s="910">
        <f t="shared" ref="K370" ca="1" si="162">K35</f>
        <v>0</v>
      </c>
      <c r="L370" s="913">
        <f t="shared" ref="L370" ca="1" si="163">J370*K370</f>
        <v>0</v>
      </c>
      <c r="M370" s="402" t="s">
        <v>89</v>
      </c>
      <c r="N370" s="308" t="str">
        <f t="shared" ref="N370:AG370" ca="1" si="164">N35</f>
        <v/>
      </c>
      <c r="O370" s="309" t="str">
        <f t="shared" ca="1" si="164"/>
        <v/>
      </c>
      <c r="P370" s="309" t="str">
        <f t="shared" ca="1" si="164"/>
        <v/>
      </c>
      <c r="Q370" s="310" t="str">
        <f t="shared" ca="1" si="164"/>
        <v/>
      </c>
      <c r="R370" s="309" t="str">
        <f t="shared" ca="1" si="164"/>
        <v/>
      </c>
      <c r="S370" s="309" t="str">
        <f t="shared" ca="1" si="164"/>
        <v/>
      </c>
      <c r="T370" s="309" t="str">
        <f t="shared" ca="1" si="164"/>
        <v/>
      </c>
      <c r="U370" s="309" t="str">
        <f t="shared" ca="1" si="164"/>
        <v/>
      </c>
      <c r="V370" s="309" t="str">
        <f t="shared" ca="1" si="164"/>
        <v/>
      </c>
      <c r="W370" s="309" t="str">
        <f t="shared" ca="1" si="164"/>
        <v/>
      </c>
      <c r="X370" s="309" t="str">
        <f t="shared" ca="1" si="164"/>
        <v/>
      </c>
      <c r="Y370" s="309" t="str">
        <f t="shared" ca="1" si="164"/>
        <v/>
      </c>
      <c r="Z370" s="309" t="str">
        <f t="shared" ca="1" si="164"/>
        <v/>
      </c>
      <c r="AA370" s="309" t="str">
        <f t="shared" ca="1" si="164"/>
        <v/>
      </c>
      <c r="AB370" s="309" t="str">
        <f t="shared" ca="1" si="164"/>
        <v/>
      </c>
      <c r="AC370" s="309" t="str">
        <f t="shared" ca="1" si="164"/>
        <v/>
      </c>
      <c r="AD370" s="309" t="str">
        <f t="shared" ca="1" si="164"/>
        <v/>
      </c>
      <c r="AE370" s="309" t="str">
        <f t="shared" ca="1" si="164"/>
        <v/>
      </c>
      <c r="AF370" s="309" t="str">
        <f t="shared" ca="1" si="164"/>
        <v/>
      </c>
      <c r="AG370" s="309" t="str">
        <f t="shared" ca="1" si="164"/>
        <v/>
      </c>
      <c r="AH370" s="317"/>
      <c r="AI370" s="318"/>
      <c r="AJ370" s="318"/>
      <c r="AK370" s="318"/>
      <c r="AL370" s="318"/>
      <c r="AM370"/>
      <c r="AN370"/>
      <c r="AO370"/>
      <c r="AP370"/>
      <c r="AQ370"/>
      <c r="AR370"/>
    </row>
    <row r="371" spans="1:44" ht="13.15" customHeight="1">
      <c r="A371" s="317"/>
      <c r="B371" s="380">
        <f t="shared" ref="B371:C372" ca="1" si="165">B36</f>
        <v>0</v>
      </c>
      <c r="C371" s="317" cm="1">
        <f t="array" aca="1" ref="C371" ca="1">IF(ROUND(SUM(IF(N370:AG370&lt;&gt;"",IF(N370:AG370&lt;&gt;0,(N371:AG371))))-J370,3)&lt;&gt;0,"X",0)</f>
        <v>0</v>
      </c>
      <c r="D371" s="890"/>
      <c r="E371" s="894"/>
      <c r="F371" s="895"/>
      <c r="G371" s="899"/>
      <c r="H371" s="902"/>
      <c r="I371" s="905"/>
      <c r="J371" s="908"/>
      <c r="K371" s="911"/>
      <c r="L371" s="914"/>
      <c r="M371" s="403" t="s">
        <v>90</v>
      </c>
      <c r="N371" s="312" cm="1">
        <f t="array" aca="1" ref="N371" ca="1">IF($D370=$C$3,
SUM(IF(OFFSET($N$361,,,($C370-1)*3-2,$C$2)=N370,OFFSET($N$363,,,($C370-1)*3-2,$C$2)*OFFSET($B$361,1,,($C370-1)*3-2,1))),
IFERROR((N36/$J35)*$J370,0))</f>
        <v>0</v>
      </c>
      <c r="O371" s="312" cm="1">
        <f t="array" aca="1" ref="O371" ca="1">IF($D370=$C$3,
SUM(IF(OFFSET($N$361,,,($C370-1)*3-2,$C$2)=O370,OFFSET($N$363,,,($C370-1)*3-2,$C$2)*OFFSET($B$361,1,,($C370-1)*3-2,1))),
IFERROR((O36/$J35)*$J370,0))</f>
        <v>0</v>
      </c>
      <c r="P371" s="312" cm="1">
        <f t="array" aca="1" ref="P371" ca="1">IF($D370=$C$3,
SUM(IF(OFFSET($N$361,,,($C370-1)*3-2,$C$2)=P370,OFFSET($N$363,,,($C370-1)*3-2,$C$2)*OFFSET($B$361,1,,($C370-1)*3-2,1))),
IFERROR((P36/$J35)*$J370,0))</f>
        <v>0</v>
      </c>
      <c r="Q371" s="313" cm="1">
        <f t="array" aca="1" ref="Q371" ca="1">IF($D370=$C$3,
SUM(IF(OFFSET($N$361,,,($C370-1)*3-2,$C$2)=Q370,OFFSET($N$363,,,($C370-1)*3-2,$C$2)*OFFSET($B$361,1,,($C370-1)*3-2,1))),
IFERROR((Q36/$J35)*$J370,0))</f>
        <v>0</v>
      </c>
      <c r="R371" s="312" cm="1">
        <f t="array" aca="1" ref="R371" ca="1">IF($D370=$C$3,
SUM(IF(OFFSET($N$361,,,($C370-1)*3-2,$C$2)=R370,OFFSET($N$363,,,($C370-1)*3-2,$C$2)*OFFSET($B$361,1,,($C370-1)*3-2,1))),
IFERROR((R36/$J35)*$J370,0))</f>
        <v>0</v>
      </c>
      <c r="S371" s="312" cm="1">
        <f t="array" aca="1" ref="S371" ca="1">IF($D370=$C$3,
SUM(IF(OFFSET($N$361,,,($C370-1)*3-2,$C$2)=S370,OFFSET($N$363,,,($C370-1)*3-2,$C$2)*OFFSET($B$361,1,,($C370-1)*3-2,1))),
IFERROR((S36/$J35)*$J370,0))</f>
        <v>0</v>
      </c>
      <c r="T371" s="312" cm="1">
        <f t="array" aca="1" ref="T371" ca="1">IF($D370=$C$3,
SUM(IF(OFFSET($N$361,,,($C370-1)*3-2,$C$2)=T370,OFFSET($N$363,,,($C370-1)*3-2,$C$2)*OFFSET($B$361,1,,($C370-1)*3-2,1))),
IFERROR((T36/$J35)*$J370,0))</f>
        <v>0</v>
      </c>
      <c r="U371" s="312" cm="1">
        <f t="array" aca="1" ref="U371" ca="1">IF($D370=$C$3,
SUM(IF(OFFSET($N$361,,,($C370-1)*3-2,$C$2)=U370,OFFSET($N$363,,,($C370-1)*3-2,$C$2)*OFFSET($B$361,1,,($C370-1)*3-2,1))),
IFERROR((U36/$J35)*$J370,0))</f>
        <v>0</v>
      </c>
      <c r="V371" s="312" cm="1">
        <f t="array" aca="1" ref="V371" ca="1">IF($D370=$C$3,
SUM(IF(OFFSET($N$361,,,($C370-1)*3-2,$C$2)=V370,OFFSET($N$363,,,($C370-1)*3-2,$C$2)*OFFSET($B$361,1,,($C370-1)*3-2,1))),
IFERROR((V36/$J35)*$J370,0))</f>
        <v>0</v>
      </c>
      <c r="W371" s="312" cm="1">
        <f t="array" aca="1" ref="W371" ca="1">IF($D370=$C$3,
SUM(IF(OFFSET($N$361,,,($C370-1)*3-2,$C$2)=W370,OFFSET($N$363,,,($C370-1)*3-2,$C$2)*OFFSET($B$361,1,,($C370-1)*3-2,1))),
IFERROR((W36/$J35)*$J370,0))</f>
        <v>0</v>
      </c>
      <c r="X371" s="312" cm="1">
        <f t="array" aca="1" ref="X371" ca="1">IF($D370=$C$3,
SUM(IF(OFFSET($N$361,,,($C370-1)*3-2,$C$2)=X370,OFFSET($N$363,,,($C370-1)*3-2,$C$2)*OFFSET($B$361,1,,($C370-1)*3-2,1))),
IFERROR((X36/$J35)*$J370,0))</f>
        <v>0</v>
      </c>
      <c r="Y371" s="312" cm="1">
        <f t="array" aca="1" ref="Y371" ca="1">IF($D370=$C$3,
SUM(IF(OFFSET($N$361,,,($C370-1)*3-2,$C$2)=Y370,OFFSET($N$363,,,($C370-1)*3-2,$C$2)*OFFSET($B$361,1,,($C370-1)*3-2,1))),
IFERROR((Y36/$J35)*$J370,0))</f>
        <v>0</v>
      </c>
      <c r="Z371" s="312" cm="1">
        <f t="array" aca="1" ref="Z371" ca="1">IF($D370=$C$3,
SUM(IF(OFFSET($N$361,,,($C370-1)*3-2,$C$2)=Z370,OFFSET($N$363,,,($C370-1)*3-2,$C$2)*OFFSET($B$361,1,,($C370-1)*3-2,1))),
IFERROR((Z36/$J35)*$J370,0))</f>
        <v>0</v>
      </c>
      <c r="AA371" s="312" cm="1">
        <f t="array" aca="1" ref="AA371" ca="1">IF($D370=$C$3,
SUM(IF(OFFSET($N$361,,,($C370-1)*3-2,$C$2)=AA370,OFFSET($N$363,,,($C370-1)*3-2,$C$2)*OFFSET($B$361,1,,($C370-1)*3-2,1))),
IFERROR((AA36/$J35)*$J370,0))</f>
        <v>0</v>
      </c>
      <c r="AB371" s="312" cm="1">
        <f t="array" aca="1" ref="AB371" ca="1">IF($D370=$C$3,
SUM(IF(OFFSET($N$361,,,($C370-1)*3-2,$C$2)=AB370,OFFSET($N$363,,,($C370-1)*3-2,$C$2)*OFFSET($B$361,1,,($C370-1)*3-2,1))),
IFERROR((AB36/$J35)*$J370,0))</f>
        <v>0</v>
      </c>
      <c r="AC371" s="312" cm="1">
        <f t="array" aca="1" ref="AC371" ca="1">IF($D370=$C$3,
SUM(IF(OFFSET($N$361,,,($C370-1)*3-2,$C$2)=AC370,OFFSET($N$363,,,($C370-1)*3-2,$C$2)*OFFSET($B$361,1,,($C370-1)*3-2,1))),
IFERROR((AC36/$J35)*$J370,0))</f>
        <v>0</v>
      </c>
      <c r="AD371" s="312" cm="1">
        <f t="array" aca="1" ref="AD371" ca="1">IF($D370=$C$3,
SUM(IF(OFFSET($N$361,,,($C370-1)*3-2,$C$2)=AD370,OFFSET($N$363,,,($C370-1)*3-2,$C$2)*OFFSET($B$361,1,,($C370-1)*3-2,1))),
IFERROR((AD36/$J35)*$J370,0))</f>
        <v>0</v>
      </c>
      <c r="AE371" s="312" cm="1">
        <f t="array" aca="1" ref="AE371" ca="1">IF($D370=$C$3,
SUM(IF(OFFSET($N$361,,,($C370-1)*3-2,$C$2)=AE370,OFFSET($N$363,,,($C370-1)*3-2,$C$2)*OFFSET($B$361,1,,($C370-1)*3-2,1))),
IFERROR((AE36/$J35)*$J370,0))</f>
        <v>0</v>
      </c>
      <c r="AF371" s="312" cm="1">
        <f t="array" aca="1" ref="AF371" ca="1">IF($D370=$C$3,
SUM(IF(OFFSET($N$361,,,($C370-1)*3-2,$C$2)=AF370,OFFSET($N$363,,,($C370-1)*3-2,$C$2)*OFFSET($B$361,1,,($C370-1)*3-2,1))),
IFERROR((AF36/$J35)*$J370,0))</f>
        <v>0</v>
      </c>
      <c r="AG371" s="312" cm="1">
        <f t="array" aca="1" ref="AG371" ca="1">IF($D370=$C$3,
SUM(IF(OFFSET($N$361,,,($C370-1)*3-2,$C$2)=AG370,OFFSET($N$363,,,($C370-1)*3-2,$C$2)*OFFSET($B$361,1,,($C370-1)*3-2,1))),
IFERROR((AG36/$J35)*$J370,0))</f>
        <v>0</v>
      </c>
      <c r="AH371" s="317"/>
      <c r="AI371" s="318"/>
      <c r="AJ371" s="318"/>
      <c r="AK371" s="318"/>
      <c r="AL371" s="318"/>
      <c r="AM371"/>
      <c r="AN371"/>
      <c r="AO371"/>
      <c r="AP371"/>
      <c r="AQ371"/>
      <c r="AR371"/>
    </row>
    <row r="372" spans="1:44" ht="13.15" customHeight="1">
      <c r="A372" s="317"/>
      <c r="B372" s="380" t="str">
        <f t="shared" ca="1" si="165"/>
        <v/>
      </c>
      <c r="C372" s="380" t="str">
        <f t="shared" ca="1" si="165"/>
        <v/>
      </c>
      <c r="D372" s="891"/>
      <c r="E372" s="896"/>
      <c r="F372" s="897"/>
      <c r="G372" s="900"/>
      <c r="H372" s="903"/>
      <c r="I372" s="906"/>
      <c r="J372" s="909"/>
      <c r="K372" s="912"/>
      <c r="L372" s="915"/>
      <c r="M372" s="404" t="s">
        <v>91</v>
      </c>
      <c r="N372" s="405">
        <f t="shared" ref="N372:AG372" ca="1" si="166">IFERROR(N371*$K370,0)</f>
        <v>0</v>
      </c>
      <c r="O372" s="406">
        <f t="shared" ca="1" si="166"/>
        <v>0</v>
      </c>
      <c r="P372" s="406">
        <f t="shared" ca="1" si="166"/>
        <v>0</v>
      </c>
      <c r="Q372" s="407">
        <f t="shared" ca="1" si="166"/>
        <v>0</v>
      </c>
      <c r="R372" s="406">
        <f t="shared" ca="1" si="166"/>
        <v>0</v>
      </c>
      <c r="S372" s="406">
        <f t="shared" ca="1" si="166"/>
        <v>0</v>
      </c>
      <c r="T372" s="406">
        <f t="shared" ca="1" si="166"/>
        <v>0</v>
      </c>
      <c r="U372" s="406">
        <f t="shared" ca="1" si="166"/>
        <v>0</v>
      </c>
      <c r="V372" s="406">
        <f t="shared" ca="1" si="166"/>
        <v>0</v>
      </c>
      <c r="W372" s="406">
        <f t="shared" ca="1" si="166"/>
        <v>0</v>
      </c>
      <c r="X372" s="406">
        <f t="shared" ca="1" si="166"/>
        <v>0</v>
      </c>
      <c r="Y372" s="406">
        <f t="shared" ca="1" si="166"/>
        <v>0</v>
      </c>
      <c r="Z372" s="406">
        <f t="shared" ca="1" si="166"/>
        <v>0</v>
      </c>
      <c r="AA372" s="406">
        <f t="shared" ca="1" si="166"/>
        <v>0</v>
      </c>
      <c r="AB372" s="406">
        <f t="shared" ca="1" si="166"/>
        <v>0</v>
      </c>
      <c r="AC372" s="406">
        <f t="shared" ca="1" si="166"/>
        <v>0</v>
      </c>
      <c r="AD372" s="406">
        <f t="shared" ca="1" si="166"/>
        <v>0</v>
      </c>
      <c r="AE372" s="406">
        <f t="shared" ca="1" si="166"/>
        <v>0</v>
      </c>
      <c r="AF372" s="406">
        <f t="shared" ca="1" si="166"/>
        <v>0</v>
      </c>
      <c r="AG372" s="406">
        <f t="shared" ca="1" si="166"/>
        <v>0</v>
      </c>
      <c r="AH372" s="317"/>
      <c r="AI372" s="318"/>
      <c r="AJ372" s="318"/>
      <c r="AK372" s="318"/>
      <c r="AL372" s="318"/>
      <c r="AM372"/>
      <c r="AN372"/>
      <c r="AO372"/>
      <c r="AP372"/>
      <c r="AQ372"/>
      <c r="AR372"/>
    </row>
    <row r="373" spans="1:44" ht="13.15" customHeight="1">
      <c r="A373" s="317"/>
      <c r="B373" s="317"/>
      <c r="C373" s="317" cm="1">
        <f t="array" aca="1" ref="C373" ca="1">OFFSET(C373,-3,,,)+1</f>
        <v>5</v>
      </c>
      <c r="D373" s="889" t="str">
        <f t="shared" ref="D373:E373" ca="1" si="167">D38</f>
        <v/>
      </c>
      <c r="E373" s="892" t="str">
        <f t="shared" ca="1" si="167"/>
        <v/>
      </c>
      <c r="F373" s="893"/>
      <c r="G373" s="898">
        <f t="shared" ref="G373" si="168">H38</f>
        <v>0</v>
      </c>
      <c r="H373" s="901"/>
      <c r="I373" s="904" t="str">
        <f t="shared" ref="I373" ca="1" si="169">I38</f>
        <v/>
      </c>
      <c r="J373" s="907">
        <f t="shared" ref="J373" ca="1" si="170">IF($D373=$C$3,
SUMPRODUCT(OFFSET($B$361,1,,($C373-1)*3-2,),OFFSET($L$361,,,($C373-1)*3-2,)),J38+H373)</f>
        <v>0</v>
      </c>
      <c r="K373" s="910">
        <f t="shared" ref="K373" ca="1" si="171">K38</f>
        <v>0</v>
      </c>
      <c r="L373" s="913">
        <f t="shared" ref="L373" ca="1" si="172">J373*K373</f>
        <v>0</v>
      </c>
      <c r="M373" s="402" t="s">
        <v>89</v>
      </c>
      <c r="N373" s="308" t="str">
        <f t="shared" ref="N373:AG373" ca="1" si="173">N38</f>
        <v/>
      </c>
      <c r="O373" s="309" t="str">
        <f t="shared" ca="1" si="173"/>
        <v/>
      </c>
      <c r="P373" s="309" t="str">
        <f t="shared" ca="1" si="173"/>
        <v/>
      </c>
      <c r="Q373" s="310" t="str">
        <f t="shared" ca="1" si="173"/>
        <v/>
      </c>
      <c r="R373" s="309" t="str">
        <f t="shared" ca="1" si="173"/>
        <v/>
      </c>
      <c r="S373" s="309" t="str">
        <f t="shared" ca="1" si="173"/>
        <v/>
      </c>
      <c r="T373" s="309" t="str">
        <f t="shared" ca="1" si="173"/>
        <v/>
      </c>
      <c r="U373" s="309" t="str">
        <f t="shared" ca="1" si="173"/>
        <v/>
      </c>
      <c r="V373" s="309" t="str">
        <f t="shared" ca="1" si="173"/>
        <v/>
      </c>
      <c r="W373" s="309" t="str">
        <f t="shared" ca="1" si="173"/>
        <v/>
      </c>
      <c r="X373" s="309" t="str">
        <f t="shared" ca="1" si="173"/>
        <v/>
      </c>
      <c r="Y373" s="309" t="str">
        <f t="shared" ca="1" si="173"/>
        <v/>
      </c>
      <c r="Z373" s="309" t="str">
        <f t="shared" ca="1" si="173"/>
        <v/>
      </c>
      <c r="AA373" s="309" t="str">
        <f t="shared" ca="1" si="173"/>
        <v/>
      </c>
      <c r="AB373" s="309" t="str">
        <f t="shared" ca="1" si="173"/>
        <v/>
      </c>
      <c r="AC373" s="309" t="str">
        <f t="shared" ca="1" si="173"/>
        <v/>
      </c>
      <c r="AD373" s="309" t="str">
        <f t="shared" ca="1" si="173"/>
        <v/>
      </c>
      <c r="AE373" s="309" t="str">
        <f t="shared" ca="1" si="173"/>
        <v/>
      </c>
      <c r="AF373" s="309" t="str">
        <f t="shared" ca="1" si="173"/>
        <v/>
      </c>
      <c r="AG373" s="309" t="str">
        <f t="shared" ca="1" si="173"/>
        <v/>
      </c>
      <c r="AH373" s="317"/>
      <c r="AI373" s="318"/>
      <c r="AJ373" s="318"/>
      <c r="AK373" s="318"/>
      <c r="AL373" s="318"/>
      <c r="AM373"/>
      <c r="AN373"/>
      <c r="AO373"/>
      <c r="AP373"/>
      <c r="AQ373"/>
      <c r="AR373"/>
    </row>
    <row r="374" spans="1:44" ht="13.15" customHeight="1">
      <c r="A374" s="317"/>
      <c r="B374" s="380">
        <f t="shared" ref="B374:C375" ca="1" si="174">B39</f>
        <v>0</v>
      </c>
      <c r="C374" s="317" cm="1">
        <f t="array" aca="1" ref="C374" ca="1">IF(ROUND(SUM(IF(N373:AG373&lt;&gt;"",IF(N373:AG373&lt;&gt;0,(N374:AG374))))-J373,3)&lt;&gt;0,"X",0)</f>
        <v>0</v>
      </c>
      <c r="D374" s="890"/>
      <c r="E374" s="894"/>
      <c r="F374" s="895"/>
      <c r="G374" s="899"/>
      <c r="H374" s="902"/>
      <c r="I374" s="905"/>
      <c r="J374" s="908"/>
      <c r="K374" s="911"/>
      <c r="L374" s="914"/>
      <c r="M374" s="403" t="s">
        <v>90</v>
      </c>
      <c r="N374" s="312" cm="1">
        <f t="array" aca="1" ref="N374" ca="1">IF($D373=$C$3,
SUM(IF(OFFSET($N$361,,,($C373-1)*3-2,$C$2)=N373,OFFSET($N$363,,,($C373-1)*3-2,$C$2)*OFFSET($B$361,1,,($C373-1)*3-2,1))),
IFERROR((N39/$J38)*$J373,0))</f>
        <v>0</v>
      </c>
      <c r="O374" s="312" cm="1">
        <f t="array" aca="1" ref="O374" ca="1">IF($D373=$C$3,
SUM(IF(OFFSET($N$361,,,($C373-1)*3-2,$C$2)=O373,OFFSET($N$363,,,($C373-1)*3-2,$C$2)*OFFSET($B$361,1,,($C373-1)*3-2,1))),
IFERROR((O39/$J38)*$J373,0))</f>
        <v>0</v>
      </c>
      <c r="P374" s="312" cm="1">
        <f t="array" aca="1" ref="P374" ca="1">IF($D373=$C$3,
SUM(IF(OFFSET($N$361,,,($C373-1)*3-2,$C$2)=P373,OFFSET($N$363,,,($C373-1)*3-2,$C$2)*OFFSET($B$361,1,,($C373-1)*3-2,1))),
IFERROR((P39/$J38)*$J373,0))</f>
        <v>0</v>
      </c>
      <c r="Q374" s="313" cm="1">
        <f t="array" aca="1" ref="Q374" ca="1">IF($D373=$C$3,
SUM(IF(OFFSET($N$361,,,($C373-1)*3-2,$C$2)=Q373,OFFSET($N$363,,,($C373-1)*3-2,$C$2)*OFFSET($B$361,1,,($C373-1)*3-2,1))),
IFERROR((Q39/$J38)*$J373,0))</f>
        <v>0</v>
      </c>
      <c r="R374" s="312" cm="1">
        <f t="array" aca="1" ref="R374" ca="1">IF($D373=$C$3,
SUM(IF(OFFSET($N$361,,,($C373-1)*3-2,$C$2)=R373,OFFSET($N$363,,,($C373-1)*3-2,$C$2)*OFFSET($B$361,1,,($C373-1)*3-2,1))),
IFERROR((R39/$J38)*$J373,0))</f>
        <v>0</v>
      </c>
      <c r="S374" s="312" cm="1">
        <f t="array" aca="1" ref="S374" ca="1">IF($D373=$C$3,
SUM(IF(OFFSET($N$361,,,($C373-1)*3-2,$C$2)=S373,OFFSET($N$363,,,($C373-1)*3-2,$C$2)*OFFSET($B$361,1,,($C373-1)*3-2,1))),
IFERROR((S39/$J38)*$J373,0))</f>
        <v>0</v>
      </c>
      <c r="T374" s="312" cm="1">
        <f t="array" aca="1" ref="T374" ca="1">IF($D373=$C$3,
SUM(IF(OFFSET($N$361,,,($C373-1)*3-2,$C$2)=T373,OFFSET($N$363,,,($C373-1)*3-2,$C$2)*OFFSET($B$361,1,,($C373-1)*3-2,1))),
IFERROR((T39/$J38)*$J373,0))</f>
        <v>0</v>
      </c>
      <c r="U374" s="312" cm="1">
        <f t="array" aca="1" ref="U374" ca="1">IF($D373=$C$3,
SUM(IF(OFFSET($N$361,,,($C373-1)*3-2,$C$2)=U373,OFFSET($N$363,,,($C373-1)*3-2,$C$2)*OFFSET($B$361,1,,($C373-1)*3-2,1))),
IFERROR((U39/$J38)*$J373,0))</f>
        <v>0</v>
      </c>
      <c r="V374" s="312" cm="1">
        <f t="array" aca="1" ref="V374" ca="1">IF($D373=$C$3,
SUM(IF(OFFSET($N$361,,,($C373-1)*3-2,$C$2)=V373,OFFSET($N$363,,,($C373-1)*3-2,$C$2)*OFFSET($B$361,1,,($C373-1)*3-2,1))),
IFERROR((V39/$J38)*$J373,0))</f>
        <v>0</v>
      </c>
      <c r="W374" s="312" cm="1">
        <f t="array" aca="1" ref="W374" ca="1">IF($D373=$C$3,
SUM(IF(OFFSET($N$361,,,($C373-1)*3-2,$C$2)=W373,OFFSET($N$363,,,($C373-1)*3-2,$C$2)*OFFSET($B$361,1,,($C373-1)*3-2,1))),
IFERROR((W39/$J38)*$J373,0))</f>
        <v>0</v>
      </c>
      <c r="X374" s="312" cm="1">
        <f t="array" aca="1" ref="X374" ca="1">IF($D373=$C$3,
SUM(IF(OFFSET($N$361,,,($C373-1)*3-2,$C$2)=X373,OFFSET($N$363,,,($C373-1)*3-2,$C$2)*OFFSET($B$361,1,,($C373-1)*3-2,1))),
IFERROR((X39/$J38)*$J373,0))</f>
        <v>0</v>
      </c>
      <c r="Y374" s="312" cm="1">
        <f t="array" aca="1" ref="Y374" ca="1">IF($D373=$C$3,
SUM(IF(OFFSET($N$361,,,($C373-1)*3-2,$C$2)=Y373,OFFSET($N$363,,,($C373-1)*3-2,$C$2)*OFFSET($B$361,1,,($C373-1)*3-2,1))),
IFERROR((Y39/$J38)*$J373,0))</f>
        <v>0</v>
      </c>
      <c r="Z374" s="312" cm="1">
        <f t="array" aca="1" ref="Z374" ca="1">IF($D373=$C$3,
SUM(IF(OFFSET($N$361,,,($C373-1)*3-2,$C$2)=Z373,OFFSET($N$363,,,($C373-1)*3-2,$C$2)*OFFSET($B$361,1,,($C373-1)*3-2,1))),
IFERROR((Z39/$J38)*$J373,0))</f>
        <v>0</v>
      </c>
      <c r="AA374" s="312" cm="1">
        <f t="array" aca="1" ref="AA374" ca="1">IF($D373=$C$3,
SUM(IF(OFFSET($N$361,,,($C373-1)*3-2,$C$2)=AA373,OFFSET($N$363,,,($C373-1)*3-2,$C$2)*OFFSET($B$361,1,,($C373-1)*3-2,1))),
IFERROR((AA39/$J38)*$J373,0))</f>
        <v>0</v>
      </c>
      <c r="AB374" s="312" cm="1">
        <f t="array" aca="1" ref="AB374" ca="1">IF($D373=$C$3,
SUM(IF(OFFSET($N$361,,,($C373-1)*3-2,$C$2)=AB373,OFFSET($N$363,,,($C373-1)*3-2,$C$2)*OFFSET($B$361,1,,($C373-1)*3-2,1))),
IFERROR((AB39/$J38)*$J373,0))</f>
        <v>0</v>
      </c>
      <c r="AC374" s="312" cm="1">
        <f t="array" aca="1" ref="AC374" ca="1">IF($D373=$C$3,
SUM(IF(OFFSET($N$361,,,($C373-1)*3-2,$C$2)=AC373,OFFSET($N$363,,,($C373-1)*3-2,$C$2)*OFFSET($B$361,1,,($C373-1)*3-2,1))),
IFERROR((AC39/$J38)*$J373,0))</f>
        <v>0</v>
      </c>
      <c r="AD374" s="312" cm="1">
        <f t="array" aca="1" ref="AD374" ca="1">IF($D373=$C$3,
SUM(IF(OFFSET($N$361,,,($C373-1)*3-2,$C$2)=AD373,OFFSET($N$363,,,($C373-1)*3-2,$C$2)*OFFSET($B$361,1,,($C373-1)*3-2,1))),
IFERROR((AD39/$J38)*$J373,0))</f>
        <v>0</v>
      </c>
      <c r="AE374" s="312" cm="1">
        <f t="array" aca="1" ref="AE374" ca="1">IF($D373=$C$3,
SUM(IF(OFFSET($N$361,,,($C373-1)*3-2,$C$2)=AE373,OFFSET($N$363,,,($C373-1)*3-2,$C$2)*OFFSET($B$361,1,,($C373-1)*3-2,1))),
IFERROR((AE39/$J38)*$J373,0))</f>
        <v>0</v>
      </c>
      <c r="AF374" s="312" cm="1">
        <f t="array" aca="1" ref="AF374" ca="1">IF($D373=$C$3,
SUM(IF(OFFSET($N$361,,,($C373-1)*3-2,$C$2)=AF373,OFFSET($N$363,,,($C373-1)*3-2,$C$2)*OFFSET($B$361,1,,($C373-1)*3-2,1))),
IFERROR((AF39/$J38)*$J373,0))</f>
        <v>0</v>
      </c>
      <c r="AG374" s="312" cm="1">
        <f t="array" aca="1" ref="AG374" ca="1">IF($D373=$C$3,
SUM(IF(OFFSET($N$361,,,($C373-1)*3-2,$C$2)=AG373,OFFSET($N$363,,,($C373-1)*3-2,$C$2)*OFFSET($B$361,1,,($C373-1)*3-2,1))),
IFERROR((AG39/$J38)*$J373,0))</f>
        <v>0</v>
      </c>
      <c r="AH374" s="317"/>
      <c r="AI374" s="318"/>
      <c r="AJ374" s="318"/>
      <c r="AK374" s="318"/>
      <c r="AL374" s="318"/>
      <c r="AM374"/>
      <c r="AN374"/>
      <c r="AO374"/>
      <c r="AP374"/>
      <c r="AQ374"/>
      <c r="AR374"/>
    </row>
    <row r="375" spans="1:44" ht="13.15" customHeight="1">
      <c r="A375" s="317"/>
      <c r="B375" s="380" t="str">
        <f t="shared" ca="1" si="174"/>
        <v/>
      </c>
      <c r="C375" s="380" t="str">
        <f t="shared" ca="1" si="174"/>
        <v/>
      </c>
      <c r="D375" s="891"/>
      <c r="E375" s="896"/>
      <c r="F375" s="897"/>
      <c r="G375" s="900"/>
      <c r="H375" s="903"/>
      <c r="I375" s="906"/>
      <c r="J375" s="909"/>
      <c r="K375" s="912"/>
      <c r="L375" s="915"/>
      <c r="M375" s="404" t="s">
        <v>91</v>
      </c>
      <c r="N375" s="405">
        <f t="shared" ref="N375:AG375" ca="1" si="175">IFERROR(N374*$K373,0)</f>
        <v>0</v>
      </c>
      <c r="O375" s="406">
        <f t="shared" ca="1" si="175"/>
        <v>0</v>
      </c>
      <c r="P375" s="406">
        <f t="shared" ca="1" si="175"/>
        <v>0</v>
      </c>
      <c r="Q375" s="407">
        <f t="shared" ca="1" si="175"/>
        <v>0</v>
      </c>
      <c r="R375" s="406">
        <f t="shared" ca="1" si="175"/>
        <v>0</v>
      </c>
      <c r="S375" s="406">
        <f t="shared" ca="1" si="175"/>
        <v>0</v>
      </c>
      <c r="T375" s="406">
        <f t="shared" ca="1" si="175"/>
        <v>0</v>
      </c>
      <c r="U375" s="406">
        <f t="shared" ca="1" si="175"/>
        <v>0</v>
      </c>
      <c r="V375" s="406">
        <f t="shared" ca="1" si="175"/>
        <v>0</v>
      </c>
      <c r="W375" s="406">
        <f t="shared" ca="1" si="175"/>
        <v>0</v>
      </c>
      <c r="X375" s="406">
        <f t="shared" ca="1" si="175"/>
        <v>0</v>
      </c>
      <c r="Y375" s="406">
        <f t="shared" ca="1" si="175"/>
        <v>0</v>
      </c>
      <c r="Z375" s="406">
        <f t="shared" ca="1" si="175"/>
        <v>0</v>
      </c>
      <c r="AA375" s="406">
        <f t="shared" ca="1" si="175"/>
        <v>0</v>
      </c>
      <c r="AB375" s="406">
        <f t="shared" ca="1" si="175"/>
        <v>0</v>
      </c>
      <c r="AC375" s="406">
        <f t="shared" ca="1" si="175"/>
        <v>0</v>
      </c>
      <c r="AD375" s="406">
        <f t="shared" ca="1" si="175"/>
        <v>0</v>
      </c>
      <c r="AE375" s="406">
        <f t="shared" ca="1" si="175"/>
        <v>0</v>
      </c>
      <c r="AF375" s="406">
        <f t="shared" ca="1" si="175"/>
        <v>0</v>
      </c>
      <c r="AG375" s="406">
        <f t="shared" ca="1" si="175"/>
        <v>0</v>
      </c>
      <c r="AH375" s="317"/>
      <c r="AI375" s="318"/>
      <c r="AJ375" s="318"/>
      <c r="AK375" s="318"/>
      <c r="AL375" s="318"/>
      <c r="AM375"/>
      <c r="AN375"/>
      <c r="AO375"/>
      <c r="AP375"/>
      <c r="AQ375"/>
      <c r="AR375"/>
    </row>
    <row r="376" spans="1:44" ht="13.15" customHeight="1">
      <c r="A376" s="317"/>
      <c r="B376" s="317"/>
      <c r="C376" s="317" cm="1">
        <f t="array" aca="1" ref="C376" ca="1">OFFSET(C376,-3,,,)+1</f>
        <v>6</v>
      </c>
      <c r="D376" s="889" t="str">
        <f t="shared" ref="D376:E376" ca="1" si="176">D41</f>
        <v/>
      </c>
      <c r="E376" s="892" t="str">
        <f t="shared" ca="1" si="176"/>
        <v/>
      </c>
      <c r="F376" s="893"/>
      <c r="G376" s="898">
        <f t="shared" ref="G376" si="177">H41</f>
        <v>0</v>
      </c>
      <c r="H376" s="901"/>
      <c r="I376" s="904" t="str">
        <f t="shared" ref="I376" ca="1" si="178">I41</f>
        <v/>
      </c>
      <c r="J376" s="907">
        <f t="shared" ref="J376" ca="1" si="179">IF($D376=$C$3,
SUMPRODUCT(OFFSET($B$361,1,,($C376-1)*3-2,),OFFSET($L$361,,,($C376-1)*3-2,)),J41+H376)</f>
        <v>0</v>
      </c>
      <c r="K376" s="910">
        <f t="shared" ref="K376" ca="1" si="180">K41</f>
        <v>0</v>
      </c>
      <c r="L376" s="913">
        <f t="shared" ref="L376" ca="1" si="181">J376*K376</f>
        <v>0</v>
      </c>
      <c r="M376" s="402" t="s">
        <v>89</v>
      </c>
      <c r="N376" s="308" t="str">
        <f t="shared" ref="N376:AG376" ca="1" si="182">N41</f>
        <v/>
      </c>
      <c r="O376" s="309" t="str">
        <f t="shared" ca="1" si="182"/>
        <v/>
      </c>
      <c r="P376" s="309" t="str">
        <f t="shared" ca="1" si="182"/>
        <v/>
      </c>
      <c r="Q376" s="310" t="str">
        <f t="shared" ca="1" si="182"/>
        <v/>
      </c>
      <c r="R376" s="309" t="str">
        <f t="shared" ca="1" si="182"/>
        <v/>
      </c>
      <c r="S376" s="309" t="str">
        <f t="shared" ca="1" si="182"/>
        <v/>
      </c>
      <c r="T376" s="309" t="str">
        <f t="shared" ca="1" si="182"/>
        <v/>
      </c>
      <c r="U376" s="309" t="str">
        <f t="shared" ca="1" si="182"/>
        <v/>
      </c>
      <c r="V376" s="309" t="str">
        <f t="shared" ca="1" si="182"/>
        <v/>
      </c>
      <c r="W376" s="309" t="str">
        <f t="shared" ca="1" si="182"/>
        <v/>
      </c>
      <c r="X376" s="309" t="str">
        <f t="shared" ca="1" si="182"/>
        <v/>
      </c>
      <c r="Y376" s="309" t="str">
        <f t="shared" ca="1" si="182"/>
        <v/>
      </c>
      <c r="Z376" s="309" t="str">
        <f t="shared" ca="1" si="182"/>
        <v/>
      </c>
      <c r="AA376" s="309" t="str">
        <f t="shared" ca="1" si="182"/>
        <v/>
      </c>
      <c r="AB376" s="309" t="str">
        <f t="shared" ca="1" si="182"/>
        <v/>
      </c>
      <c r="AC376" s="309" t="str">
        <f t="shared" ca="1" si="182"/>
        <v/>
      </c>
      <c r="AD376" s="309" t="str">
        <f t="shared" ca="1" si="182"/>
        <v/>
      </c>
      <c r="AE376" s="309" t="str">
        <f t="shared" ca="1" si="182"/>
        <v/>
      </c>
      <c r="AF376" s="309" t="str">
        <f t="shared" ca="1" si="182"/>
        <v/>
      </c>
      <c r="AG376" s="309" t="str">
        <f t="shared" ca="1" si="182"/>
        <v/>
      </c>
      <c r="AH376" s="317"/>
      <c r="AI376" s="318"/>
      <c r="AJ376" s="318"/>
      <c r="AK376" s="318"/>
      <c r="AL376" s="318"/>
      <c r="AM376"/>
      <c r="AN376"/>
      <c r="AO376"/>
      <c r="AP376"/>
      <c r="AQ376"/>
      <c r="AR376"/>
    </row>
    <row r="377" spans="1:44" ht="13.15" customHeight="1">
      <c r="A377" s="317"/>
      <c r="B377" s="380">
        <f t="shared" ref="B377:C378" ca="1" si="183">B42</f>
        <v>0</v>
      </c>
      <c r="C377" s="317" cm="1">
        <f t="array" aca="1" ref="C377" ca="1">IF(ROUND(SUM(IF(N376:AG376&lt;&gt;"",IF(N376:AG376&lt;&gt;0,(N377:AG377))))-J376,3)&lt;&gt;0,"X",0)</f>
        <v>0</v>
      </c>
      <c r="D377" s="890"/>
      <c r="E377" s="894"/>
      <c r="F377" s="895"/>
      <c r="G377" s="899"/>
      <c r="H377" s="902"/>
      <c r="I377" s="905"/>
      <c r="J377" s="908"/>
      <c r="K377" s="911"/>
      <c r="L377" s="914"/>
      <c r="M377" s="403" t="s">
        <v>90</v>
      </c>
      <c r="N377" s="312" cm="1">
        <f t="array" aca="1" ref="N377" ca="1">IF($D376=$C$3,
SUM(IF(OFFSET($N$361,,,($C376-1)*3-2,$C$2)=N376,OFFSET($N$363,,,($C376-1)*3-2,$C$2)*OFFSET($B$361,1,,($C376-1)*3-2,1))),
IFERROR((N42/$J41)*$J376,0))</f>
        <v>0</v>
      </c>
      <c r="O377" s="312" cm="1">
        <f t="array" aca="1" ref="O377" ca="1">IF($D376=$C$3,
SUM(IF(OFFSET($N$361,,,($C376-1)*3-2,$C$2)=O376,OFFSET($N$363,,,($C376-1)*3-2,$C$2)*OFFSET($B$361,1,,($C376-1)*3-2,1))),
IFERROR((O42/$J41)*$J376,0))</f>
        <v>0</v>
      </c>
      <c r="P377" s="312" cm="1">
        <f t="array" aca="1" ref="P377" ca="1">IF($D376=$C$3,
SUM(IF(OFFSET($N$361,,,($C376-1)*3-2,$C$2)=P376,OFFSET($N$363,,,($C376-1)*3-2,$C$2)*OFFSET($B$361,1,,($C376-1)*3-2,1))),
IFERROR((P42/$J41)*$J376,0))</f>
        <v>0</v>
      </c>
      <c r="Q377" s="313" cm="1">
        <f t="array" aca="1" ref="Q377" ca="1">IF($D376=$C$3,
SUM(IF(OFFSET($N$361,,,($C376-1)*3-2,$C$2)=Q376,OFFSET($N$363,,,($C376-1)*3-2,$C$2)*OFFSET($B$361,1,,($C376-1)*3-2,1))),
IFERROR((Q42/$J41)*$J376,0))</f>
        <v>0</v>
      </c>
      <c r="R377" s="312" cm="1">
        <f t="array" aca="1" ref="R377" ca="1">IF($D376=$C$3,
SUM(IF(OFFSET($N$361,,,($C376-1)*3-2,$C$2)=R376,OFFSET($N$363,,,($C376-1)*3-2,$C$2)*OFFSET($B$361,1,,($C376-1)*3-2,1))),
IFERROR((R42/$J41)*$J376,0))</f>
        <v>0</v>
      </c>
      <c r="S377" s="312" cm="1">
        <f t="array" aca="1" ref="S377" ca="1">IF($D376=$C$3,
SUM(IF(OFFSET($N$361,,,($C376-1)*3-2,$C$2)=S376,OFFSET($N$363,,,($C376-1)*3-2,$C$2)*OFFSET($B$361,1,,($C376-1)*3-2,1))),
IFERROR((S42/$J41)*$J376,0))</f>
        <v>0</v>
      </c>
      <c r="T377" s="312" cm="1">
        <f t="array" aca="1" ref="T377" ca="1">IF($D376=$C$3,
SUM(IF(OFFSET($N$361,,,($C376-1)*3-2,$C$2)=T376,OFFSET($N$363,,,($C376-1)*3-2,$C$2)*OFFSET($B$361,1,,($C376-1)*3-2,1))),
IFERROR((T42/$J41)*$J376,0))</f>
        <v>0</v>
      </c>
      <c r="U377" s="312" cm="1">
        <f t="array" aca="1" ref="U377" ca="1">IF($D376=$C$3,
SUM(IF(OFFSET($N$361,,,($C376-1)*3-2,$C$2)=U376,OFFSET($N$363,,,($C376-1)*3-2,$C$2)*OFFSET($B$361,1,,($C376-1)*3-2,1))),
IFERROR((U42/$J41)*$J376,0))</f>
        <v>0</v>
      </c>
      <c r="V377" s="312" cm="1">
        <f t="array" aca="1" ref="V377" ca="1">IF($D376=$C$3,
SUM(IF(OFFSET($N$361,,,($C376-1)*3-2,$C$2)=V376,OFFSET($N$363,,,($C376-1)*3-2,$C$2)*OFFSET($B$361,1,,($C376-1)*3-2,1))),
IFERROR((V42/$J41)*$J376,0))</f>
        <v>0</v>
      </c>
      <c r="W377" s="312" cm="1">
        <f t="array" aca="1" ref="W377" ca="1">IF($D376=$C$3,
SUM(IF(OFFSET($N$361,,,($C376-1)*3-2,$C$2)=W376,OFFSET($N$363,,,($C376-1)*3-2,$C$2)*OFFSET($B$361,1,,($C376-1)*3-2,1))),
IFERROR((W42/$J41)*$J376,0))</f>
        <v>0</v>
      </c>
      <c r="X377" s="312" cm="1">
        <f t="array" aca="1" ref="X377" ca="1">IF($D376=$C$3,
SUM(IF(OFFSET($N$361,,,($C376-1)*3-2,$C$2)=X376,OFFSET($N$363,,,($C376-1)*3-2,$C$2)*OFFSET($B$361,1,,($C376-1)*3-2,1))),
IFERROR((X42/$J41)*$J376,0))</f>
        <v>0</v>
      </c>
      <c r="Y377" s="312" cm="1">
        <f t="array" aca="1" ref="Y377" ca="1">IF($D376=$C$3,
SUM(IF(OFFSET($N$361,,,($C376-1)*3-2,$C$2)=Y376,OFFSET($N$363,,,($C376-1)*3-2,$C$2)*OFFSET($B$361,1,,($C376-1)*3-2,1))),
IFERROR((Y42/$J41)*$J376,0))</f>
        <v>0</v>
      </c>
      <c r="Z377" s="312" cm="1">
        <f t="array" aca="1" ref="Z377" ca="1">IF($D376=$C$3,
SUM(IF(OFFSET($N$361,,,($C376-1)*3-2,$C$2)=Z376,OFFSET($N$363,,,($C376-1)*3-2,$C$2)*OFFSET($B$361,1,,($C376-1)*3-2,1))),
IFERROR((Z42/$J41)*$J376,0))</f>
        <v>0</v>
      </c>
      <c r="AA377" s="312" cm="1">
        <f t="array" aca="1" ref="AA377" ca="1">IF($D376=$C$3,
SUM(IF(OFFSET($N$361,,,($C376-1)*3-2,$C$2)=AA376,OFFSET($N$363,,,($C376-1)*3-2,$C$2)*OFFSET($B$361,1,,($C376-1)*3-2,1))),
IFERROR((AA42/$J41)*$J376,0))</f>
        <v>0</v>
      </c>
      <c r="AB377" s="312" cm="1">
        <f t="array" aca="1" ref="AB377" ca="1">IF($D376=$C$3,
SUM(IF(OFFSET($N$361,,,($C376-1)*3-2,$C$2)=AB376,OFFSET($N$363,,,($C376-1)*3-2,$C$2)*OFFSET($B$361,1,,($C376-1)*3-2,1))),
IFERROR((AB42/$J41)*$J376,0))</f>
        <v>0</v>
      </c>
      <c r="AC377" s="312" cm="1">
        <f t="array" aca="1" ref="AC377" ca="1">IF($D376=$C$3,
SUM(IF(OFFSET($N$361,,,($C376-1)*3-2,$C$2)=AC376,OFFSET($N$363,,,($C376-1)*3-2,$C$2)*OFFSET($B$361,1,,($C376-1)*3-2,1))),
IFERROR((AC42/$J41)*$J376,0))</f>
        <v>0</v>
      </c>
      <c r="AD377" s="312" cm="1">
        <f t="array" aca="1" ref="AD377" ca="1">IF($D376=$C$3,
SUM(IF(OFFSET($N$361,,,($C376-1)*3-2,$C$2)=AD376,OFFSET($N$363,,,($C376-1)*3-2,$C$2)*OFFSET($B$361,1,,($C376-1)*3-2,1))),
IFERROR((AD42/$J41)*$J376,0))</f>
        <v>0</v>
      </c>
      <c r="AE377" s="312" cm="1">
        <f t="array" aca="1" ref="AE377" ca="1">IF($D376=$C$3,
SUM(IF(OFFSET($N$361,,,($C376-1)*3-2,$C$2)=AE376,OFFSET($N$363,,,($C376-1)*3-2,$C$2)*OFFSET($B$361,1,,($C376-1)*3-2,1))),
IFERROR((AE42/$J41)*$J376,0))</f>
        <v>0</v>
      </c>
      <c r="AF377" s="312" cm="1">
        <f t="array" aca="1" ref="AF377" ca="1">IF($D376=$C$3,
SUM(IF(OFFSET($N$361,,,($C376-1)*3-2,$C$2)=AF376,OFFSET($N$363,,,($C376-1)*3-2,$C$2)*OFFSET($B$361,1,,($C376-1)*3-2,1))),
IFERROR((AF42/$J41)*$J376,0))</f>
        <v>0</v>
      </c>
      <c r="AG377" s="312" cm="1">
        <f t="array" aca="1" ref="AG377" ca="1">IF($D376=$C$3,
SUM(IF(OFFSET($N$361,,,($C376-1)*3-2,$C$2)=AG376,OFFSET($N$363,,,($C376-1)*3-2,$C$2)*OFFSET($B$361,1,,($C376-1)*3-2,1))),
IFERROR((AG42/$J41)*$J376,0))</f>
        <v>0</v>
      </c>
      <c r="AH377" s="317"/>
      <c r="AI377" s="318"/>
      <c r="AJ377" s="318"/>
      <c r="AK377" s="318"/>
      <c r="AL377" s="318"/>
      <c r="AM377"/>
      <c r="AN377"/>
      <c r="AO377"/>
      <c r="AP377"/>
      <c r="AQ377"/>
      <c r="AR377"/>
    </row>
    <row r="378" spans="1:44" ht="13.15" customHeight="1">
      <c r="A378" s="317"/>
      <c r="B378" s="380" t="str">
        <f t="shared" ca="1" si="183"/>
        <v/>
      </c>
      <c r="C378" s="380" t="str">
        <f t="shared" ca="1" si="183"/>
        <v/>
      </c>
      <c r="D378" s="891"/>
      <c r="E378" s="896"/>
      <c r="F378" s="897"/>
      <c r="G378" s="900"/>
      <c r="H378" s="903"/>
      <c r="I378" s="906"/>
      <c r="J378" s="909"/>
      <c r="K378" s="912"/>
      <c r="L378" s="915"/>
      <c r="M378" s="404" t="s">
        <v>91</v>
      </c>
      <c r="N378" s="405">
        <f t="shared" ref="N378:AG378" ca="1" si="184">IFERROR(N377*$K376,0)</f>
        <v>0</v>
      </c>
      <c r="O378" s="406">
        <f t="shared" ca="1" si="184"/>
        <v>0</v>
      </c>
      <c r="P378" s="406">
        <f t="shared" ca="1" si="184"/>
        <v>0</v>
      </c>
      <c r="Q378" s="407">
        <f t="shared" ca="1" si="184"/>
        <v>0</v>
      </c>
      <c r="R378" s="406">
        <f t="shared" ca="1" si="184"/>
        <v>0</v>
      </c>
      <c r="S378" s="406">
        <f t="shared" ca="1" si="184"/>
        <v>0</v>
      </c>
      <c r="T378" s="406">
        <f t="shared" ca="1" si="184"/>
        <v>0</v>
      </c>
      <c r="U378" s="406">
        <f t="shared" ca="1" si="184"/>
        <v>0</v>
      </c>
      <c r="V378" s="406">
        <f t="shared" ca="1" si="184"/>
        <v>0</v>
      </c>
      <c r="W378" s="406">
        <f t="shared" ca="1" si="184"/>
        <v>0</v>
      </c>
      <c r="X378" s="406">
        <f t="shared" ca="1" si="184"/>
        <v>0</v>
      </c>
      <c r="Y378" s="406">
        <f t="shared" ca="1" si="184"/>
        <v>0</v>
      </c>
      <c r="Z378" s="406">
        <f t="shared" ca="1" si="184"/>
        <v>0</v>
      </c>
      <c r="AA378" s="406">
        <f t="shared" ca="1" si="184"/>
        <v>0</v>
      </c>
      <c r="AB378" s="406">
        <f t="shared" ca="1" si="184"/>
        <v>0</v>
      </c>
      <c r="AC378" s="406">
        <f t="shared" ca="1" si="184"/>
        <v>0</v>
      </c>
      <c r="AD378" s="406">
        <f t="shared" ca="1" si="184"/>
        <v>0</v>
      </c>
      <c r="AE378" s="406">
        <f t="shared" ca="1" si="184"/>
        <v>0</v>
      </c>
      <c r="AF378" s="406">
        <f t="shared" ca="1" si="184"/>
        <v>0</v>
      </c>
      <c r="AG378" s="406">
        <f t="shared" ca="1" si="184"/>
        <v>0</v>
      </c>
      <c r="AH378" s="317"/>
      <c r="AI378" s="318"/>
      <c r="AJ378" s="318"/>
      <c r="AK378" s="318"/>
      <c r="AL378" s="318"/>
      <c r="AM378"/>
      <c r="AN378"/>
      <c r="AO378"/>
      <c r="AP378"/>
      <c r="AQ378"/>
      <c r="AR378"/>
    </row>
    <row r="379" spans="1:44" ht="13.15" customHeight="1">
      <c r="A379" s="317"/>
      <c r="B379" s="317"/>
      <c r="C379" s="317" cm="1">
        <f t="array" aca="1" ref="C379" ca="1">OFFSET(C379,-3,,,)+1</f>
        <v>7</v>
      </c>
      <c r="D379" s="889" t="str">
        <f t="shared" ref="D379:E379" ca="1" si="185">D44</f>
        <v/>
      </c>
      <c r="E379" s="892" t="str">
        <f t="shared" ca="1" si="185"/>
        <v/>
      </c>
      <c r="F379" s="893"/>
      <c r="G379" s="898">
        <f t="shared" ref="G379" si="186">H44</f>
        <v>0</v>
      </c>
      <c r="H379" s="901"/>
      <c r="I379" s="904" t="str">
        <f t="shared" ref="I379" ca="1" si="187">I44</f>
        <v/>
      </c>
      <c r="J379" s="907">
        <f t="shared" ref="J379" ca="1" si="188">IF($D379=$C$3,
SUMPRODUCT(OFFSET($B$361,1,,($C379-1)*3-2,),OFFSET($L$361,,,($C379-1)*3-2,)),J44+H379)</f>
        <v>0</v>
      </c>
      <c r="K379" s="910">
        <f t="shared" ref="K379" ca="1" si="189">K44</f>
        <v>0</v>
      </c>
      <c r="L379" s="913">
        <f t="shared" ref="L379" ca="1" si="190">J379*K379</f>
        <v>0</v>
      </c>
      <c r="M379" s="402" t="s">
        <v>89</v>
      </c>
      <c r="N379" s="308" t="str">
        <f t="shared" ref="N379:AG379" ca="1" si="191">N44</f>
        <v/>
      </c>
      <c r="O379" s="309" t="str">
        <f t="shared" ca="1" si="191"/>
        <v/>
      </c>
      <c r="P379" s="309" t="str">
        <f t="shared" ca="1" si="191"/>
        <v/>
      </c>
      <c r="Q379" s="310" t="str">
        <f t="shared" ca="1" si="191"/>
        <v/>
      </c>
      <c r="R379" s="309" t="str">
        <f t="shared" ca="1" si="191"/>
        <v/>
      </c>
      <c r="S379" s="309" t="str">
        <f t="shared" ca="1" si="191"/>
        <v/>
      </c>
      <c r="T379" s="309" t="str">
        <f t="shared" ca="1" si="191"/>
        <v/>
      </c>
      <c r="U379" s="309" t="str">
        <f t="shared" ca="1" si="191"/>
        <v/>
      </c>
      <c r="V379" s="309" t="str">
        <f t="shared" ca="1" si="191"/>
        <v/>
      </c>
      <c r="W379" s="309" t="str">
        <f t="shared" ca="1" si="191"/>
        <v/>
      </c>
      <c r="X379" s="309" t="str">
        <f t="shared" ca="1" si="191"/>
        <v/>
      </c>
      <c r="Y379" s="309" t="str">
        <f t="shared" ca="1" si="191"/>
        <v/>
      </c>
      <c r="Z379" s="309" t="str">
        <f t="shared" ca="1" si="191"/>
        <v/>
      </c>
      <c r="AA379" s="309" t="str">
        <f t="shared" ca="1" si="191"/>
        <v/>
      </c>
      <c r="AB379" s="309" t="str">
        <f t="shared" ca="1" si="191"/>
        <v/>
      </c>
      <c r="AC379" s="309" t="str">
        <f t="shared" ca="1" si="191"/>
        <v/>
      </c>
      <c r="AD379" s="309" t="str">
        <f t="shared" ca="1" si="191"/>
        <v/>
      </c>
      <c r="AE379" s="309" t="str">
        <f t="shared" ca="1" si="191"/>
        <v/>
      </c>
      <c r="AF379" s="309" t="str">
        <f t="shared" ca="1" si="191"/>
        <v/>
      </c>
      <c r="AG379" s="309" t="str">
        <f t="shared" ca="1" si="191"/>
        <v/>
      </c>
      <c r="AH379" s="317"/>
      <c r="AI379" s="318"/>
      <c r="AJ379" s="318"/>
      <c r="AK379" s="318"/>
      <c r="AL379" s="318"/>
      <c r="AM379"/>
      <c r="AN379"/>
      <c r="AO379"/>
      <c r="AP379"/>
      <c r="AQ379"/>
      <c r="AR379"/>
    </row>
    <row r="380" spans="1:44" ht="13.15" customHeight="1">
      <c r="A380" s="317"/>
      <c r="B380" s="380">
        <f t="shared" ref="B380:C381" ca="1" si="192">B45</f>
        <v>0</v>
      </c>
      <c r="C380" s="317" cm="1">
        <f t="array" aca="1" ref="C380" ca="1">IF(ROUND(SUM(IF(N379:AG379&lt;&gt;"",IF(N379:AG379&lt;&gt;0,(N380:AG380))))-J379,3)&lt;&gt;0,"X",0)</f>
        <v>0</v>
      </c>
      <c r="D380" s="890"/>
      <c r="E380" s="894"/>
      <c r="F380" s="895"/>
      <c r="G380" s="899"/>
      <c r="H380" s="902"/>
      <c r="I380" s="905"/>
      <c r="J380" s="908"/>
      <c r="K380" s="911"/>
      <c r="L380" s="914"/>
      <c r="M380" s="403" t="s">
        <v>90</v>
      </c>
      <c r="N380" s="312" cm="1">
        <f t="array" aca="1" ref="N380" ca="1">IF($D379=$C$3,
SUM(IF(OFFSET($N$361,,,($C379-1)*3-2,$C$2)=N379,OFFSET($N$363,,,($C379-1)*3-2,$C$2)*OFFSET($B$361,1,,($C379-1)*3-2,1))),
IFERROR((N45/$J44)*$J379,0))</f>
        <v>0</v>
      </c>
      <c r="O380" s="312" cm="1">
        <f t="array" aca="1" ref="O380" ca="1">IF($D379=$C$3,
SUM(IF(OFFSET($N$361,,,($C379-1)*3-2,$C$2)=O379,OFFSET($N$363,,,($C379-1)*3-2,$C$2)*OFFSET($B$361,1,,($C379-1)*3-2,1))),
IFERROR((O45/$J44)*$J379,0))</f>
        <v>0</v>
      </c>
      <c r="P380" s="312" cm="1">
        <f t="array" aca="1" ref="P380" ca="1">IF($D379=$C$3,
SUM(IF(OFFSET($N$361,,,($C379-1)*3-2,$C$2)=P379,OFFSET($N$363,,,($C379-1)*3-2,$C$2)*OFFSET($B$361,1,,($C379-1)*3-2,1))),
IFERROR((P45/$J44)*$J379,0))</f>
        <v>0</v>
      </c>
      <c r="Q380" s="313" cm="1">
        <f t="array" aca="1" ref="Q380" ca="1">IF($D379=$C$3,
SUM(IF(OFFSET($N$361,,,($C379-1)*3-2,$C$2)=Q379,OFFSET($N$363,,,($C379-1)*3-2,$C$2)*OFFSET($B$361,1,,($C379-1)*3-2,1))),
IFERROR((Q45/$J44)*$J379,0))</f>
        <v>0</v>
      </c>
      <c r="R380" s="312" cm="1">
        <f t="array" aca="1" ref="R380" ca="1">IF($D379=$C$3,
SUM(IF(OFFSET($N$361,,,($C379-1)*3-2,$C$2)=R379,OFFSET($N$363,,,($C379-1)*3-2,$C$2)*OFFSET($B$361,1,,($C379-1)*3-2,1))),
IFERROR((R45/$J44)*$J379,0))</f>
        <v>0</v>
      </c>
      <c r="S380" s="312" cm="1">
        <f t="array" aca="1" ref="S380" ca="1">IF($D379=$C$3,
SUM(IF(OFFSET($N$361,,,($C379-1)*3-2,$C$2)=S379,OFFSET($N$363,,,($C379-1)*3-2,$C$2)*OFFSET($B$361,1,,($C379-1)*3-2,1))),
IFERROR((S45/$J44)*$J379,0))</f>
        <v>0</v>
      </c>
      <c r="T380" s="312" cm="1">
        <f t="array" aca="1" ref="T380" ca="1">IF($D379=$C$3,
SUM(IF(OFFSET($N$361,,,($C379-1)*3-2,$C$2)=T379,OFFSET($N$363,,,($C379-1)*3-2,$C$2)*OFFSET($B$361,1,,($C379-1)*3-2,1))),
IFERROR((T45/$J44)*$J379,0))</f>
        <v>0</v>
      </c>
      <c r="U380" s="312" cm="1">
        <f t="array" aca="1" ref="U380" ca="1">IF($D379=$C$3,
SUM(IF(OFFSET($N$361,,,($C379-1)*3-2,$C$2)=U379,OFFSET($N$363,,,($C379-1)*3-2,$C$2)*OFFSET($B$361,1,,($C379-1)*3-2,1))),
IFERROR((U45/$J44)*$J379,0))</f>
        <v>0</v>
      </c>
      <c r="V380" s="312" cm="1">
        <f t="array" aca="1" ref="V380" ca="1">IF($D379=$C$3,
SUM(IF(OFFSET($N$361,,,($C379-1)*3-2,$C$2)=V379,OFFSET($N$363,,,($C379-1)*3-2,$C$2)*OFFSET($B$361,1,,($C379-1)*3-2,1))),
IFERROR((V45/$J44)*$J379,0))</f>
        <v>0</v>
      </c>
      <c r="W380" s="312" cm="1">
        <f t="array" aca="1" ref="W380" ca="1">IF($D379=$C$3,
SUM(IF(OFFSET($N$361,,,($C379-1)*3-2,$C$2)=W379,OFFSET($N$363,,,($C379-1)*3-2,$C$2)*OFFSET($B$361,1,,($C379-1)*3-2,1))),
IFERROR((W45/$J44)*$J379,0))</f>
        <v>0</v>
      </c>
      <c r="X380" s="312" cm="1">
        <f t="array" aca="1" ref="X380" ca="1">IF($D379=$C$3,
SUM(IF(OFFSET($N$361,,,($C379-1)*3-2,$C$2)=X379,OFFSET($N$363,,,($C379-1)*3-2,$C$2)*OFFSET($B$361,1,,($C379-1)*3-2,1))),
IFERROR((X45/$J44)*$J379,0))</f>
        <v>0</v>
      </c>
      <c r="Y380" s="312" cm="1">
        <f t="array" aca="1" ref="Y380" ca="1">IF($D379=$C$3,
SUM(IF(OFFSET($N$361,,,($C379-1)*3-2,$C$2)=Y379,OFFSET($N$363,,,($C379-1)*3-2,$C$2)*OFFSET($B$361,1,,($C379-1)*3-2,1))),
IFERROR((Y45/$J44)*$J379,0))</f>
        <v>0</v>
      </c>
      <c r="Z380" s="312" cm="1">
        <f t="array" aca="1" ref="Z380" ca="1">IF($D379=$C$3,
SUM(IF(OFFSET($N$361,,,($C379-1)*3-2,$C$2)=Z379,OFFSET($N$363,,,($C379-1)*3-2,$C$2)*OFFSET($B$361,1,,($C379-1)*3-2,1))),
IFERROR((Z45/$J44)*$J379,0))</f>
        <v>0</v>
      </c>
      <c r="AA380" s="312" cm="1">
        <f t="array" aca="1" ref="AA380" ca="1">IF($D379=$C$3,
SUM(IF(OFFSET($N$361,,,($C379-1)*3-2,$C$2)=AA379,OFFSET($N$363,,,($C379-1)*3-2,$C$2)*OFFSET($B$361,1,,($C379-1)*3-2,1))),
IFERROR((AA45/$J44)*$J379,0))</f>
        <v>0</v>
      </c>
      <c r="AB380" s="312" cm="1">
        <f t="array" aca="1" ref="AB380" ca="1">IF($D379=$C$3,
SUM(IF(OFFSET($N$361,,,($C379-1)*3-2,$C$2)=AB379,OFFSET($N$363,,,($C379-1)*3-2,$C$2)*OFFSET($B$361,1,,($C379-1)*3-2,1))),
IFERROR((AB45/$J44)*$J379,0))</f>
        <v>0</v>
      </c>
      <c r="AC380" s="312" cm="1">
        <f t="array" aca="1" ref="AC380" ca="1">IF($D379=$C$3,
SUM(IF(OFFSET($N$361,,,($C379-1)*3-2,$C$2)=AC379,OFFSET($N$363,,,($C379-1)*3-2,$C$2)*OFFSET($B$361,1,,($C379-1)*3-2,1))),
IFERROR((AC45/$J44)*$J379,0))</f>
        <v>0</v>
      </c>
      <c r="AD380" s="312" cm="1">
        <f t="array" aca="1" ref="AD380" ca="1">IF($D379=$C$3,
SUM(IF(OFFSET($N$361,,,($C379-1)*3-2,$C$2)=AD379,OFFSET($N$363,,,($C379-1)*3-2,$C$2)*OFFSET($B$361,1,,($C379-1)*3-2,1))),
IFERROR((AD45/$J44)*$J379,0))</f>
        <v>0</v>
      </c>
      <c r="AE380" s="312" cm="1">
        <f t="array" aca="1" ref="AE380" ca="1">IF($D379=$C$3,
SUM(IF(OFFSET($N$361,,,($C379-1)*3-2,$C$2)=AE379,OFFSET($N$363,,,($C379-1)*3-2,$C$2)*OFFSET($B$361,1,,($C379-1)*3-2,1))),
IFERROR((AE45/$J44)*$J379,0))</f>
        <v>0</v>
      </c>
      <c r="AF380" s="312" cm="1">
        <f t="array" aca="1" ref="AF380" ca="1">IF($D379=$C$3,
SUM(IF(OFFSET($N$361,,,($C379-1)*3-2,$C$2)=AF379,OFFSET($N$363,,,($C379-1)*3-2,$C$2)*OFFSET($B$361,1,,($C379-1)*3-2,1))),
IFERROR((AF45/$J44)*$J379,0))</f>
        <v>0</v>
      </c>
      <c r="AG380" s="312" cm="1">
        <f t="array" aca="1" ref="AG380" ca="1">IF($D379=$C$3,
SUM(IF(OFFSET($N$361,,,($C379-1)*3-2,$C$2)=AG379,OFFSET($N$363,,,($C379-1)*3-2,$C$2)*OFFSET($B$361,1,,($C379-1)*3-2,1))),
IFERROR((AG45/$J44)*$J379,0))</f>
        <v>0</v>
      </c>
      <c r="AH380" s="317"/>
      <c r="AI380" s="318"/>
      <c r="AJ380" s="318"/>
      <c r="AK380" s="318"/>
      <c r="AL380" s="318"/>
      <c r="AM380"/>
      <c r="AN380"/>
      <c r="AO380"/>
      <c r="AP380"/>
      <c r="AQ380"/>
      <c r="AR380"/>
    </row>
    <row r="381" spans="1:44" ht="13.15" customHeight="1">
      <c r="A381" s="317"/>
      <c r="B381" s="380" t="str">
        <f t="shared" ca="1" si="192"/>
        <v/>
      </c>
      <c r="C381" s="380" t="str">
        <f t="shared" ca="1" si="192"/>
        <v/>
      </c>
      <c r="D381" s="891"/>
      <c r="E381" s="896"/>
      <c r="F381" s="897"/>
      <c r="G381" s="900"/>
      <c r="H381" s="903"/>
      <c r="I381" s="906"/>
      <c r="J381" s="909"/>
      <c r="K381" s="912"/>
      <c r="L381" s="915"/>
      <c r="M381" s="404" t="s">
        <v>91</v>
      </c>
      <c r="N381" s="405">
        <f t="shared" ref="N381:AG381" ca="1" si="193">IFERROR(N380*$K379,0)</f>
        <v>0</v>
      </c>
      <c r="O381" s="406">
        <f t="shared" ca="1" si="193"/>
        <v>0</v>
      </c>
      <c r="P381" s="406">
        <f t="shared" ca="1" si="193"/>
        <v>0</v>
      </c>
      <c r="Q381" s="407">
        <f t="shared" ca="1" si="193"/>
        <v>0</v>
      </c>
      <c r="R381" s="406">
        <f t="shared" ca="1" si="193"/>
        <v>0</v>
      </c>
      <c r="S381" s="406">
        <f t="shared" ca="1" si="193"/>
        <v>0</v>
      </c>
      <c r="T381" s="406">
        <f t="shared" ca="1" si="193"/>
        <v>0</v>
      </c>
      <c r="U381" s="406">
        <f t="shared" ca="1" si="193"/>
        <v>0</v>
      </c>
      <c r="V381" s="406">
        <f t="shared" ca="1" si="193"/>
        <v>0</v>
      </c>
      <c r="W381" s="406">
        <f t="shared" ca="1" si="193"/>
        <v>0</v>
      </c>
      <c r="X381" s="406">
        <f t="shared" ca="1" si="193"/>
        <v>0</v>
      </c>
      <c r="Y381" s="406">
        <f t="shared" ca="1" si="193"/>
        <v>0</v>
      </c>
      <c r="Z381" s="406">
        <f t="shared" ca="1" si="193"/>
        <v>0</v>
      </c>
      <c r="AA381" s="406">
        <f t="shared" ca="1" si="193"/>
        <v>0</v>
      </c>
      <c r="AB381" s="406">
        <f t="shared" ca="1" si="193"/>
        <v>0</v>
      </c>
      <c r="AC381" s="406">
        <f t="shared" ca="1" si="193"/>
        <v>0</v>
      </c>
      <c r="AD381" s="406">
        <f t="shared" ca="1" si="193"/>
        <v>0</v>
      </c>
      <c r="AE381" s="406">
        <f t="shared" ca="1" si="193"/>
        <v>0</v>
      </c>
      <c r="AF381" s="406">
        <f t="shared" ca="1" si="193"/>
        <v>0</v>
      </c>
      <c r="AG381" s="406">
        <f t="shared" ca="1" si="193"/>
        <v>0</v>
      </c>
      <c r="AH381" s="317"/>
      <c r="AI381" s="318"/>
      <c r="AJ381" s="318"/>
      <c r="AK381" s="318"/>
      <c r="AL381" s="318"/>
      <c r="AM381"/>
      <c r="AN381"/>
      <c r="AO381"/>
      <c r="AP381"/>
      <c r="AQ381"/>
      <c r="AR381"/>
    </row>
    <row r="382" spans="1:44" ht="13.15" customHeight="1">
      <c r="A382" s="317"/>
      <c r="B382" s="317"/>
      <c r="C382" s="317" cm="1">
        <f t="array" aca="1" ref="C382" ca="1">OFFSET(C382,-3,,,)+1</f>
        <v>8</v>
      </c>
      <c r="D382" s="889" t="str">
        <f t="shared" ref="D382:E382" ca="1" si="194">D47</f>
        <v/>
      </c>
      <c r="E382" s="892" t="str">
        <f t="shared" ca="1" si="194"/>
        <v/>
      </c>
      <c r="F382" s="893"/>
      <c r="G382" s="898">
        <f t="shared" ref="G382" si="195">H47</f>
        <v>0</v>
      </c>
      <c r="H382" s="901"/>
      <c r="I382" s="904" t="str">
        <f t="shared" ref="I382" ca="1" si="196">I47</f>
        <v/>
      </c>
      <c r="J382" s="907">
        <f t="shared" ref="J382" ca="1" si="197">IF($D382=$C$3,
SUMPRODUCT(OFFSET($B$361,1,,($C382-1)*3-2,),OFFSET($L$361,,,($C382-1)*3-2,)),J47+H382)</f>
        <v>0</v>
      </c>
      <c r="K382" s="910">
        <f t="shared" ref="K382" ca="1" si="198">K47</f>
        <v>0</v>
      </c>
      <c r="L382" s="913">
        <f t="shared" ref="L382" ca="1" si="199">J382*K382</f>
        <v>0</v>
      </c>
      <c r="M382" s="402" t="s">
        <v>89</v>
      </c>
      <c r="N382" s="308" t="str">
        <f t="shared" ref="N382:AG382" ca="1" si="200">N47</f>
        <v/>
      </c>
      <c r="O382" s="309" t="str">
        <f t="shared" ca="1" si="200"/>
        <v/>
      </c>
      <c r="P382" s="309" t="str">
        <f t="shared" ca="1" si="200"/>
        <v/>
      </c>
      <c r="Q382" s="310" t="str">
        <f t="shared" ca="1" si="200"/>
        <v/>
      </c>
      <c r="R382" s="309" t="str">
        <f t="shared" ca="1" si="200"/>
        <v/>
      </c>
      <c r="S382" s="309" t="str">
        <f t="shared" ca="1" si="200"/>
        <v/>
      </c>
      <c r="T382" s="309" t="str">
        <f t="shared" ca="1" si="200"/>
        <v/>
      </c>
      <c r="U382" s="309" t="str">
        <f t="shared" ca="1" si="200"/>
        <v/>
      </c>
      <c r="V382" s="309" t="str">
        <f t="shared" ca="1" si="200"/>
        <v/>
      </c>
      <c r="W382" s="309" t="str">
        <f t="shared" ca="1" si="200"/>
        <v/>
      </c>
      <c r="X382" s="309" t="str">
        <f t="shared" ca="1" si="200"/>
        <v/>
      </c>
      <c r="Y382" s="309" t="str">
        <f t="shared" ca="1" si="200"/>
        <v/>
      </c>
      <c r="Z382" s="309" t="str">
        <f t="shared" ca="1" si="200"/>
        <v/>
      </c>
      <c r="AA382" s="309" t="str">
        <f t="shared" ca="1" si="200"/>
        <v/>
      </c>
      <c r="AB382" s="309" t="str">
        <f t="shared" ca="1" si="200"/>
        <v/>
      </c>
      <c r="AC382" s="309" t="str">
        <f t="shared" ca="1" si="200"/>
        <v/>
      </c>
      <c r="AD382" s="309" t="str">
        <f t="shared" ca="1" si="200"/>
        <v/>
      </c>
      <c r="AE382" s="309" t="str">
        <f t="shared" ca="1" si="200"/>
        <v/>
      </c>
      <c r="AF382" s="309" t="str">
        <f t="shared" ca="1" si="200"/>
        <v/>
      </c>
      <c r="AG382" s="309" t="str">
        <f t="shared" ca="1" si="200"/>
        <v/>
      </c>
      <c r="AH382" s="317"/>
      <c r="AI382" s="318"/>
      <c r="AJ382" s="318"/>
      <c r="AK382" s="318"/>
      <c r="AL382" s="318"/>
      <c r="AM382"/>
      <c r="AN382"/>
      <c r="AO382"/>
      <c r="AP382"/>
      <c r="AQ382"/>
      <c r="AR382"/>
    </row>
    <row r="383" spans="1:44" ht="13.15" customHeight="1">
      <c r="A383" s="317"/>
      <c r="B383" s="380">
        <f t="shared" ref="B383:C384" ca="1" si="201">B48</f>
        <v>0</v>
      </c>
      <c r="C383" s="317" cm="1">
        <f t="array" aca="1" ref="C383" ca="1">IF(ROUND(SUM(IF(N382:AG382&lt;&gt;"",IF(N382:AG382&lt;&gt;0,(N383:AG383))))-J382,3)&lt;&gt;0,"X",0)</f>
        <v>0</v>
      </c>
      <c r="D383" s="890"/>
      <c r="E383" s="894"/>
      <c r="F383" s="895"/>
      <c r="G383" s="899"/>
      <c r="H383" s="902"/>
      <c r="I383" s="905"/>
      <c r="J383" s="908"/>
      <c r="K383" s="911"/>
      <c r="L383" s="914"/>
      <c r="M383" s="403" t="s">
        <v>90</v>
      </c>
      <c r="N383" s="312" cm="1">
        <f t="array" aca="1" ref="N383" ca="1">IF($D382=$C$3,
SUM(IF(OFFSET($N$361,,,($C382-1)*3-2,$C$2)=N382,OFFSET($N$363,,,($C382-1)*3-2,$C$2)*OFFSET($B$361,1,,($C382-1)*3-2,1))),
IFERROR((N48/$J47)*$J382,0))</f>
        <v>0</v>
      </c>
      <c r="O383" s="312" cm="1">
        <f t="array" aca="1" ref="O383" ca="1">IF($D382=$C$3,
SUM(IF(OFFSET($N$361,,,($C382-1)*3-2,$C$2)=O382,OFFSET($N$363,,,($C382-1)*3-2,$C$2)*OFFSET($B$361,1,,($C382-1)*3-2,1))),
IFERROR((O48/$J47)*$J382,0))</f>
        <v>0</v>
      </c>
      <c r="P383" s="312" cm="1">
        <f t="array" aca="1" ref="P383" ca="1">IF($D382=$C$3,
SUM(IF(OFFSET($N$361,,,($C382-1)*3-2,$C$2)=P382,OFFSET($N$363,,,($C382-1)*3-2,$C$2)*OFFSET($B$361,1,,($C382-1)*3-2,1))),
IFERROR((P48/$J47)*$J382,0))</f>
        <v>0</v>
      </c>
      <c r="Q383" s="313" cm="1">
        <f t="array" aca="1" ref="Q383" ca="1">IF($D382=$C$3,
SUM(IF(OFFSET($N$361,,,($C382-1)*3-2,$C$2)=Q382,OFFSET($N$363,,,($C382-1)*3-2,$C$2)*OFFSET($B$361,1,,($C382-1)*3-2,1))),
IFERROR((Q48/$J47)*$J382,0))</f>
        <v>0</v>
      </c>
      <c r="R383" s="312" cm="1">
        <f t="array" aca="1" ref="R383" ca="1">IF($D382=$C$3,
SUM(IF(OFFSET($N$361,,,($C382-1)*3-2,$C$2)=R382,OFFSET($N$363,,,($C382-1)*3-2,$C$2)*OFFSET($B$361,1,,($C382-1)*3-2,1))),
IFERROR((R48/$J47)*$J382,0))</f>
        <v>0</v>
      </c>
      <c r="S383" s="312" cm="1">
        <f t="array" aca="1" ref="S383" ca="1">IF($D382=$C$3,
SUM(IF(OFFSET($N$361,,,($C382-1)*3-2,$C$2)=S382,OFFSET($N$363,,,($C382-1)*3-2,$C$2)*OFFSET($B$361,1,,($C382-1)*3-2,1))),
IFERROR((S48/$J47)*$J382,0))</f>
        <v>0</v>
      </c>
      <c r="T383" s="312" cm="1">
        <f t="array" aca="1" ref="T383" ca="1">IF($D382=$C$3,
SUM(IF(OFFSET($N$361,,,($C382-1)*3-2,$C$2)=T382,OFFSET($N$363,,,($C382-1)*3-2,$C$2)*OFFSET($B$361,1,,($C382-1)*3-2,1))),
IFERROR((T48/$J47)*$J382,0))</f>
        <v>0</v>
      </c>
      <c r="U383" s="312" cm="1">
        <f t="array" aca="1" ref="U383" ca="1">IF($D382=$C$3,
SUM(IF(OFFSET($N$361,,,($C382-1)*3-2,$C$2)=U382,OFFSET($N$363,,,($C382-1)*3-2,$C$2)*OFFSET($B$361,1,,($C382-1)*3-2,1))),
IFERROR((U48/$J47)*$J382,0))</f>
        <v>0</v>
      </c>
      <c r="V383" s="312" cm="1">
        <f t="array" aca="1" ref="V383" ca="1">IF($D382=$C$3,
SUM(IF(OFFSET($N$361,,,($C382-1)*3-2,$C$2)=V382,OFFSET($N$363,,,($C382-1)*3-2,$C$2)*OFFSET($B$361,1,,($C382-1)*3-2,1))),
IFERROR((V48/$J47)*$J382,0))</f>
        <v>0</v>
      </c>
      <c r="W383" s="312" cm="1">
        <f t="array" aca="1" ref="W383" ca="1">IF($D382=$C$3,
SUM(IF(OFFSET($N$361,,,($C382-1)*3-2,$C$2)=W382,OFFSET($N$363,,,($C382-1)*3-2,$C$2)*OFFSET($B$361,1,,($C382-1)*3-2,1))),
IFERROR((W48/$J47)*$J382,0))</f>
        <v>0</v>
      </c>
      <c r="X383" s="312" cm="1">
        <f t="array" aca="1" ref="X383" ca="1">IF($D382=$C$3,
SUM(IF(OFFSET($N$361,,,($C382-1)*3-2,$C$2)=X382,OFFSET($N$363,,,($C382-1)*3-2,$C$2)*OFFSET($B$361,1,,($C382-1)*3-2,1))),
IFERROR((X48/$J47)*$J382,0))</f>
        <v>0</v>
      </c>
      <c r="Y383" s="312" cm="1">
        <f t="array" aca="1" ref="Y383" ca="1">IF($D382=$C$3,
SUM(IF(OFFSET($N$361,,,($C382-1)*3-2,$C$2)=Y382,OFFSET($N$363,,,($C382-1)*3-2,$C$2)*OFFSET($B$361,1,,($C382-1)*3-2,1))),
IFERROR((Y48/$J47)*$J382,0))</f>
        <v>0</v>
      </c>
      <c r="Z383" s="312" cm="1">
        <f t="array" aca="1" ref="Z383" ca="1">IF($D382=$C$3,
SUM(IF(OFFSET($N$361,,,($C382-1)*3-2,$C$2)=Z382,OFFSET($N$363,,,($C382-1)*3-2,$C$2)*OFFSET($B$361,1,,($C382-1)*3-2,1))),
IFERROR((Z48/$J47)*$J382,0))</f>
        <v>0</v>
      </c>
      <c r="AA383" s="312" cm="1">
        <f t="array" aca="1" ref="AA383" ca="1">IF($D382=$C$3,
SUM(IF(OFFSET($N$361,,,($C382-1)*3-2,$C$2)=AA382,OFFSET($N$363,,,($C382-1)*3-2,$C$2)*OFFSET($B$361,1,,($C382-1)*3-2,1))),
IFERROR((AA48/$J47)*$J382,0))</f>
        <v>0</v>
      </c>
      <c r="AB383" s="312" cm="1">
        <f t="array" aca="1" ref="AB383" ca="1">IF($D382=$C$3,
SUM(IF(OFFSET($N$361,,,($C382-1)*3-2,$C$2)=AB382,OFFSET($N$363,,,($C382-1)*3-2,$C$2)*OFFSET($B$361,1,,($C382-1)*3-2,1))),
IFERROR((AB48/$J47)*$J382,0))</f>
        <v>0</v>
      </c>
      <c r="AC383" s="312" cm="1">
        <f t="array" aca="1" ref="AC383" ca="1">IF($D382=$C$3,
SUM(IF(OFFSET($N$361,,,($C382-1)*3-2,$C$2)=AC382,OFFSET($N$363,,,($C382-1)*3-2,$C$2)*OFFSET($B$361,1,,($C382-1)*3-2,1))),
IFERROR((AC48/$J47)*$J382,0))</f>
        <v>0</v>
      </c>
      <c r="AD383" s="312" cm="1">
        <f t="array" aca="1" ref="AD383" ca="1">IF($D382=$C$3,
SUM(IF(OFFSET($N$361,,,($C382-1)*3-2,$C$2)=AD382,OFFSET($N$363,,,($C382-1)*3-2,$C$2)*OFFSET($B$361,1,,($C382-1)*3-2,1))),
IFERROR((AD48/$J47)*$J382,0))</f>
        <v>0</v>
      </c>
      <c r="AE383" s="312" cm="1">
        <f t="array" aca="1" ref="AE383" ca="1">IF($D382=$C$3,
SUM(IF(OFFSET($N$361,,,($C382-1)*3-2,$C$2)=AE382,OFFSET($N$363,,,($C382-1)*3-2,$C$2)*OFFSET($B$361,1,,($C382-1)*3-2,1))),
IFERROR((AE48/$J47)*$J382,0))</f>
        <v>0</v>
      </c>
      <c r="AF383" s="312" cm="1">
        <f t="array" aca="1" ref="AF383" ca="1">IF($D382=$C$3,
SUM(IF(OFFSET($N$361,,,($C382-1)*3-2,$C$2)=AF382,OFFSET($N$363,,,($C382-1)*3-2,$C$2)*OFFSET($B$361,1,,($C382-1)*3-2,1))),
IFERROR((AF48/$J47)*$J382,0))</f>
        <v>0</v>
      </c>
      <c r="AG383" s="312" cm="1">
        <f t="array" aca="1" ref="AG383" ca="1">IF($D382=$C$3,
SUM(IF(OFFSET($N$361,,,($C382-1)*3-2,$C$2)=AG382,OFFSET($N$363,,,($C382-1)*3-2,$C$2)*OFFSET($B$361,1,,($C382-1)*3-2,1))),
IFERROR((AG48/$J47)*$J382,0))</f>
        <v>0</v>
      </c>
      <c r="AH383" s="317"/>
      <c r="AI383" s="318"/>
      <c r="AJ383" s="318"/>
      <c r="AK383" s="318"/>
      <c r="AL383" s="318"/>
      <c r="AM383"/>
      <c r="AN383"/>
      <c r="AO383"/>
      <c r="AP383"/>
      <c r="AQ383"/>
      <c r="AR383"/>
    </row>
    <row r="384" spans="1:44" ht="13.15" customHeight="1">
      <c r="A384" s="317"/>
      <c r="B384" s="380" t="str">
        <f t="shared" ca="1" si="201"/>
        <v/>
      </c>
      <c r="C384" s="380" t="str">
        <f t="shared" ca="1" si="201"/>
        <v/>
      </c>
      <c r="D384" s="891"/>
      <c r="E384" s="896"/>
      <c r="F384" s="897"/>
      <c r="G384" s="900"/>
      <c r="H384" s="903"/>
      <c r="I384" s="906"/>
      <c r="J384" s="909"/>
      <c r="K384" s="912"/>
      <c r="L384" s="915"/>
      <c r="M384" s="404" t="s">
        <v>91</v>
      </c>
      <c r="N384" s="405">
        <f t="shared" ref="N384:AG384" ca="1" si="202">IFERROR(N383*$K382,0)</f>
        <v>0</v>
      </c>
      <c r="O384" s="406">
        <f t="shared" ca="1" si="202"/>
        <v>0</v>
      </c>
      <c r="P384" s="406">
        <f t="shared" ca="1" si="202"/>
        <v>0</v>
      </c>
      <c r="Q384" s="407">
        <f t="shared" ca="1" si="202"/>
        <v>0</v>
      </c>
      <c r="R384" s="406">
        <f t="shared" ca="1" si="202"/>
        <v>0</v>
      </c>
      <c r="S384" s="406">
        <f t="shared" ca="1" si="202"/>
        <v>0</v>
      </c>
      <c r="T384" s="406">
        <f t="shared" ca="1" si="202"/>
        <v>0</v>
      </c>
      <c r="U384" s="406">
        <f t="shared" ca="1" si="202"/>
        <v>0</v>
      </c>
      <c r="V384" s="406">
        <f t="shared" ca="1" si="202"/>
        <v>0</v>
      </c>
      <c r="W384" s="406">
        <f t="shared" ca="1" si="202"/>
        <v>0</v>
      </c>
      <c r="X384" s="406">
        <f t="shared" ca="1" si="202"/>
        <v>0</v>
      </c>
      <c r="Y384" s="406">
        <f t="shared" ca="1" si="202"/>
        <v>0</v>
      </c>
      <c r="Z384" s="406">
        <f t="shared" ca="1" si="202"/>
        <v>0</v>
      </c>
      <c r="AA384" s="406">
        <f t="shared" ca="1" si="202"/>
        <v>0</v>
      </c>
      <c r="AB384" s="406">
        <f t="shared" ca="1" si="202"/>
        <v>0</v>
      </c>
      <c r="AC384" s="406">
        <f t="shared" ca="1" si="202"/>
        <v>0</v>
      </c>
      <c r="AD384" s="406">
        <f t="shared" ca="1" si="202"/>
        <v>0</v>
      </c>
      <c r="AE384" s="406">
        <f t="shared" ca="1" si="202"/>
        <v>0</v>
      </c>
      <c r="AF384" s="406">
        <f t="shared" ca="1" si="202"/>
        <v>0</v>
      </c>
      <c r="AG384" s="406">
        <f t="shared" ca="1" si="202"/>
        <v>0</v>
      </c>
      <c r="AH384" s="317"/>
      <c r="AI384" s="318"/>
      <c r="AJ384" s="318"/>
      <c r="AK384" s="318"/>
      <c r="AL384" s="318"/>
      <c r="AM384"/>
      <c r="AN384"/>
      <c r="AO384"/>
      <c r="AP384"/>
      <c r="AQ384"/>
      <c r="AR384"/>
    </row>
    <row r="385" spans="1:44" ht="13.15" customHeight="1">
      <c r="A385" s="317"/>
      <c r="B385" s="317"/>
      <c r="C385" s="317" cm="1">
        <f t="array" aca="1" ref="C385" ca="1">OFFSET(C385,-3,,,)+1</f>
        <v>9</v>
      </c>
      <c r="D385" s="889" t="str">
        <f t="shared" ref="D385:E385" ca="1" si="203">D50</f>
        <v/>
      </c>
      <c r="E385" s="892" t="str">
        <f t="shared" ca="1" si="203"/>
        <v/>
      </c>
      <c r="F385" s="893"/>
      <c r="G385" s="898">
        <f t="shared" ref="G385" si="204">H50</f>
        <v>0</v>
      </c>
      <c r="H385" s="901"/>
      <c r="I385" s="904" t="str">
        <f t="shared" ref="I385" ca="1" si="205">I50</f>
        <v/>
      </c>
      <c r="J385" s="907">
        <f t="shared" ref="J385" ca="1" si="206">IF($D385=$C$3,
SUMPRODUCT(OFFSET($B$361,1,,($C385-1)*3-2,),OFFSET($L$361,,,($C385-1)*3-2,)),J50+H385)</f>
        <v>0</v>
      </c>
      <c r="K385" s="910">
        <f t="shared" ref="K385" ca="1" si="207">K50</f>
        <v>0</v>
      </c>
      <c r="L385" s="913">
        <f t="shared" ref="L385" ca="1" si="208">J385*K385</f>
        <v>0</v>
      </c>
      <c r="M385" s="402" t="s">
        <v>89</v>
      </c>
      <c r="N385" s="308" t="str">
        <f t="shared" ref="N385:AG385" ca="1" si="209">N50</f>
        <v/>
      </c>
      <c r="O385" s="309" t="str">
        <f t="shared" ca="1" si="209"/>
        <v/>
      </c>
      <c r="P385" s="309" t="str">
        <f t="shared" ca="1" si="209"/>
        <v/>
      </c>
      <c r="Q385" s="310" t="str">
        <f t="shared" ca="1" si="209"/>
        <v/>
      </c>
      <c r="R385" s="309" t="str">
        <f t="shared" ca="1" si="209"/>
        <v/>
      </c>
      <c r="S385" s="309" t="str">
        <f t="shared" ca="1" si="209"/>
        <v/>
      </c>
      <c r="T385" s="309" t="str">
        <f t="shared" ca="1" si="209"/>
        <v/>
      </c>
      <c r="U385" s="309" t="str">
        <f t="shared" ca="1" si="209"/>
        <v/>
      </c>
      <c r="V385" s="309" t="str">
        <f t="shared" ca="1" si="209"/>
        <v/>
      </c>
      <c r="W385" s="309" t="str">
        <f t="shared" ca="1" si="209"/>
        <v/>
      </c>
      <c r="X385" s="309" t="str">
        <f t="shared" ca="1" si="209"/>
        <v/>
      </c>
      <c r="Y385" s="309" t="str">
        <f t="shared" ca="1" si="209"/>
        <v/>
      </c>
      <c r="Z385" s="309" t="str">
        <f t="shared" ca="1" si="209"/>
        <v/>
      </c>
      <c r="AA385" s="309" t="str">
        <f t="shared" ca="1" si="209"/>
        <v/>
      </c>
      <c r="AB385" s="309" t="str">
        <f t="shared" ca="1" si="209"/>
        <v/>
      </c>
      <c r="AC385" s="309" t="str">
        <f t="shared" ca="1" si="209"/>
        <v/>
      </c>
      <c r="AD385" s="309" t="str">
        <f t="shared" ca="1" si="209"/>
        <v/>
      </c>
      <c r="AE385" s="309" t="str">
        <f t="shared" ca="1" si="209"/>
        <v/>
      </c>
      <c r="AF385" s="309" t="str">
        <f t="shared" ca="1" si="209"/>
        <v/>
      </c>
      <c r="AG385" s="309" t="str">
        <f t="shared" ca="1" si="209"/>
        <v/>
      </c>
      <c r="AH385" s="317"/>
      <c r="AI385" s="318"/>
      <c r="AJ385" s="318"/>
      <c r="AK385" s="318"/>
      <c r="AL385" s="318"/>
      <c r="AM385"/>
      <c r="AN385"/>
      <c r="AO385"/>
      <c r="AP385"/>
      <c r="AQ385"/>
      <c r="AR385"/>
    </row>
    <row r="386" spans="1:44" ht="13.15" customHeight="1">
      <c r="A386" s="317"/>
      <c r="B386" s="380">
        <f t="shared" ref="B386:C387" ca="1" si="210">B51</f>
        <v>0</v>
      </c>
      <c r="C386" s="317" cm="1">
        <f t="array" aca="1" ref="C386" ca="1">IF(ROUND(SUM(IF(N385:AG385&lt;&gt;"",IF(N385:AG385&lt;&gt;0,(N386:AG386))))-J385,3)&lt;&gt;0,"X",0)</f>
        <v>0</v>
      </c>
      <c r="D386" s="890"/>
      <c r="E386" s="894"/>
      <c r="F386" s="895"/>
      <c r="G386" s="899"/>
      <c r="H386" s="902"/>
      <c r="I386" s="905"/>
      <c r="J386" s="908"/>
      <c r="K386" s="911"/>
      <c r="L386" s="914"/>
      <c r="M386" s="403" t="s">
        <v>90</v>
      </c>
      <c r="N386" s="312" cm="1">
        <f t="array" aca="1" ref="N386" ca="1">IF($D385=$C$3,
SUM(IF(OFFSET($N$361,,,($C385-1)*3-2,$C$2)=N385,OFFSET($N$363,,,($C385-1)*3-2,$C$2)*OFFSET($B$361,1,,($C385-1)*3-2,1))),
IFERROR((N51/$J50)*$J385,0))</f>
        <v>0</v>
      </c>
      <c r="O386" s="312" cm="1">
        <f t="array" aca="1" ref="O386" ca="1">IF($D385=$C$3,
SUM(IF(OFFSET($N$361,,,($C385-1)*3-2,$C$2)=O385,OFFSET($N$363,,,($C385-1)*3-2,$C$2)*OFFSET($B$361,1,,($C385-1)*3-2,1))),
IFERROR((O51/$J50)*$J385,0))</f>
        <v>0</v>
      </c>
      <c r="P386" s="312" cm="1">
        <f t="array" aca="1" ref="P386" ca="1">IF($D385=$C$3,
SUM(IF(OFFSET($N$361,,,($C385-1)*3-2,$C$2)=P385,OFFSET($N$363,,,($C385-1)*3-2,$C$2)*OFFSET($B$361,1,,($C385-1)*3-2,1))),
IFERROR((P51/$J50)*$J385,0))</f>
        <v>0</v>
      </c>
      <c r="Q386" s="313" cm="1">
        <f t="array" aca="1" ref="Q386" ca="1">IF($D385=$C$3,
SUM(IF(OFFSET($N$361,,,($C385-1)*3-2,$C$2)=Q385,OFFSET($N$363,,,($C385-1)*3-2,$C$2)*OFFSET($B$361,1,,($C385-1)*3-2,1))),
IFERROR((Q51/$J50)*$J385,0))</f>
        <v>0</v>
      </c>
      <c r="R386" s="312" cm="1">
        <f t="array" aca="1" ref="R386" ca="1">IF($D385=$C$3,
SUM(IF(OFFSET($N$361,,,($C385-1)*3-2,$C$2)=R385,OFFSET($N$363,,,($C385-1)*3-2,$C$2)*OFFSET($B$361,1,,($C385-1)*3-2,1))),
IFERROR((R51/$J50)*$J385,0))</f>
        <v>0</v>
      </c>
      <c r="S386" s="312" cm="1">
        <f t="array" aca="1" ref="S386" ca="1">IF($D385=$C$3,
SUM(IF(OFFSET($N$361,,,($C385-1)*3-2,$C$2)=S385,OFFSET($N$363,,,($C385-1)*3-2,$C$2)*OFFSET($B$361,1,,($C385-1)*3-2,1))),
IFERROR((S51/$J50)*$J385,0))</f>
        <v>0</v>
      </c>
      <c r="T386" s="312" cm="1">
        <f t="array" aca="1" ref="T386" ca="1">IF($D385=$C$3,
SUM(IF(OFFSET($N$361,,,($C385-1)*3-2,$C$2)=T385,OFFSET($N$363,,,($C385-1)*3-2,$C$2)*OFFSET($B$361,1,,($C385-1)*3-2,1))),
IFERROR((T51/$J50)*$J385,0))</f>
        <v>0</v>
      </c>
      <c r="U386" s="312" cm="1">
        <f t="array" aca="1" ref="U386" ca="1">IF($D385=$C$3,
SUM(IF(OFFSET($N$361,,,($C385-1)*3-2,$C$2)=U385,OFFSET($N$363,,,($C385-1)*3-2,$C$2)*OFFSET($B$361,1,,($C385-1)*3-2,1))),
IFERROR((U51/$J50)*$J385,0))</f>
        <v>0</v>
      </c>
      <c r="V386" s="312" cm="1">
        <f t="array" aca="1" ref="V386" ca="1">IF($D385=$C$3,
SUM(IF(OFFSET($N$361,,,($C385-1)*3-2,$C$2)=V385,OFFSET($N$363,,,($C385-1)*3-2,$C$2)*OFFSET($B$361,1,,($C385-1)*3-2,1))),
IFERROR((V51/$J50)*$J385,0))</f>
        <v>0</v>
      </c>
      <c r="W386" s="312" cm="1">
        <f t="array" aca="1" ref="W386" ca="1">IF($D385=$C$3,
SUM(IF(OFFSET($N$361,,,($C385-1)*3-2,$C$2)=W385,OFFSET($N$363,,,($C385-1)*3-2,$C$2)*OFFSET($B$361,1,,($C385-1)*3-2,1))),
IFERROR((W51/$J50)*$J385,0))</f>
        <v>0</v>
      </c>
      <c r="X386" s="312" cm="1">
        <f t="array" aca="1" ref="X386" ca="1">IF($D385=$C$3,
SUM(IF(OFFSET($N$361,,,($C385-1)*3-2,$C$2)=X385,OFFSET($N$363,,,($C385-1)*3-2,$C$2)*OFFSET($B$361,1,,($C385-1)*3-2,1))),
IFERROR((X51/$J50)*$J385,0))</f>
        <v>0</v>
      </c>
      <c r="Y386" s="312" cm="1">
        <f t="array" aca="1" ref="Y386" ca="1">IF($D385=$C$3,
SUM(IF(OFFSET($N$361,,,($C385-1)*3-2,$C$2)=Y385,OFFSET($N$363,,,($C385-1)*3-2,$C$2)*OFFSET($B$361,1,,($C385-1)*3-2,1))),
IFERROR((Y51/$J50)*$J385,0))</f>
        <v>0</v>
      </c>
      <c r="Z386" s="312" cm="1">
        <f t="array" aca="1" ref="Z386" ca="1">IF($D385=$C$3,
SUM(IF(OFFSET($N$361,,,($C385-1)*3-2,$C$2)=Z385,OFFSET($N$363,,,($C385-1)*3-2,$C$2)*OFFSET($B$361,1,,($C385-1)*3-2,1))),
IFERROR((Z51/$J50)*$J385,0))</f>
        <v>0</v>
      </c>
      <c r="AA386" s="312" cm="1">
        <f t="array" aca="1" ref="AA386" ca="1">IF($D385=$C$3,
SUM(IF(OFFSET($N$361,,,($C385-1)*3-2,$C$2)=AA385,OFFSET($N$363,,,($C385-1)*3-2,$C$2)*OFFSET($B$361,1,,($C385-1)*3-2,1))),
IFERROR((AA51/$J50)*$J385,0))</f>
        <v>0</v>
      </c>
      <c r="AB386" s="312" cm="1">
        <f t="array" aca="1" ref="AB386" ca="1">IF($D385=$C$3,
SUM(IF(OFFSET($N$361,,,($C385-1)*3-2,$C$2)=AB385,OFFSET($N$363,,,($C385-1)*3-2,$C$2)*OFFSET($B$361,1,,($C385-1)*3-2,1))),
IFERROR((AB51/$J50)*$J385,0))</f>
        <v>0</v>
      </c>
      <c r="AC386" s="312" cm="1">
        <f t="array" aca="1" ref="AC386" ca="1">IF($D385=$C$3,
SUM(IF(OFFSET($N$361,,,($C385-1)*3-2,$C$2)=AC385,OFFSET($N$363,,,($C385-1)*3-2,$C$2)*OFFSET($B$361,1,,($C385-1)*3-2,1))),
IFERROR((AC51/$J50)*$J385,0))</f>
        <v>0</v>
      </c>
      <c r="AD386" s="312" cm="1">
        <f t="array" aca="1" ref="AD386" ca="1">IF($D385=$C$3,
SUM(IF(OFFSET($N$361,,,($C385-1)*3-2,$C$2)=AD385,OFFSET($N$363,,,($C385-1)*3-2,$C$2)*OFFSET($B$361,1,,($C385-1)*3-2,1))),
IFERROR((AD51/$J50)*$J385,0))</f>
        <v>0</v>
      </c>
      <c r="AE386" s="312" cm="1">
        <f t="array" aca="1" ref="AE386" ca="1">IF($D385=$C$3,
SUM(IF(OFFSET($N$361,,,($C385-1)*3-2,$C$2)=AE385,OFFSET($N$363,,,($C385-1)*3-2,$C$2)*OFFSET($B$361,1,,($C385-1)*3-2,1))),
IFERROR((AE51/$J50)*$J385,0))</f>
        <v>0</v>
      </c>
      <c r="AF386" s="312" cm="1">
        <f t="array" aca="1" ref="AF386" ca="1">IF($D385=$C$3,
SUM(IF(OFFSET($N$361,,,($C385-1)*3-2,$C$2)=AF385,OFFSET($N$363,,,($C385-1)*3-2,$C$2)*OFFSET($B$361,1,,($C385-1)*3-2,1))),
IFERROR((AF51/$J50)*$J385,0))</f>
        <v>0</v>
      </c>
      <c r="AG386" s="312" cm="1">
        <f t="array" aca="1" ref="AG386" ca="1">IF($D385=$C$3,
SUM(IF(OFFSET($N$361,,,($C385-1)*3-2,$C$2)=AG385,OFFSET($N$363,,,($C385-1)*3-2,$C$2)*OFFSET($B$361,1,,($C385-1)*3-2,1))),
IFERROR((AG51/$J50)*$J385,0))</f>
        <v>0</v>
      </c>
      <c r="AH386" s="317"/>
      <c r="AI386" s="318"/>
      <c r="AJ386" s="318"/>
      <c r="AK386" s="318"/>
      <c r="AL386" s="318"/>
      <c r="AM386"/>
      <c r="AN386"/>
      <c r="AO386"/>
      <c r="AP386"/>
      <c r="AQ386"/>
      <c r="AR386"/>
    </row>
    <row r="387" spans="1:44" ht="13.15" customHeight="1">
      <c r="A387" s="317"/>
      <c r="B387" s="380" t="str">
        <f t="shared" ca="1" si="210"/>
        <v/>
      </c>
      <c r="C387" s="380" t="str">
        <f t="shared" ca="1" si="210"/>
        <v/>
      </c>
      <c r="D387" s="891"/>
      <c r="E387" s="896"/>
      <c r="F387" s="897"/>
      <c r="G387" s="900"/>
      <c r="H387" s="903"/>
      <c r="I387" s="906"/>
      <c r="J387" s="909"/>
      <c r="K387" s="912"/>
      <c r="L387" s="915"/>
      <c r="M387" s="404" t="s">
        <v>91</v>
      </c>
      <c r="N387" s="405">
        <f t="shared" ref="N387:AG387" ca="1" si="211">IFERROR(N386*$K385,0)</f>
        <v>0</v>
      </c>
      <c r="O387" s="406">
        <f t="shared" ca="1" si="211"/>
        <v>0</v>
      </c>
      <c r="P387" s="406">
        <f t="shared" ca="1" si="211"/>
        <v>0</v>
      </c>
      <c r="Q387" s="407">
        <f t="shared" ca="1" si="211"/>
        <v>0</v>
      </c>
      <c r="R387" s="406">
        <f t="shared" ca="1" si="211"/>
        <v>0</v>
      </c>
      <c r="S387" s="406">
        <f t="shared" ca="1" si="211"/>
        <v>0</v>
      </c>
      <c r="T387" s="406">
        <f t="shared" ca="1" si="211"/>
        <v>0</v>
      </c>
      <c r="U387" s="406">
        <f t="shared" ca="1" si="211"/>
        <v>0</v>
      </c>
      <c r="V387" s="406">
        <f t="shared" ca="1" si="211"/>
        <v>0</v>
      </c>
      <c r="W387" s="406">
        <f t="shared" ca="1" si="211"/>
        <v>0</v>
      </c>
      <c r="X387" s="406">
        <f t="shared" ca="1" si="211"/>
        <v>0</v>
      </c>
      <c r="Y387" s="406">
        <f t="shared" ca="1" si="211"/>
        <v>0</v>
      </c>
      <c r="Z387" s="406">
        <f t="shared" ca="1" si="211"/>
        <v>0</v>
      </c>
      <c r="AA387" s="406">
        <f t="shared" ca="1" si="211"/>
        <v>0</v>
      </c>
      <c r="AB387" s="406">
        <f t="shared" ca="1" si="211"/>
        <v>0</v>
      </c>
      <c r="AC387" s="406">
        <f t="shared" ca="1" si="211"/>
        <v>0</v>
      </c>
      <c r="AD387" s="406">
        <f t="shared" ca="1" si="211"/>
        <v>0</v>
      </c>
      <c r="AE387" s="406">
        <f t="shared" ca="1" si="211"/>
        <v>0</v>
      </c>
      <c r="AF387" s="406">
        <f t="shared" ca="1" si="211"/>
        <v>0</v>
      </c>
      <c r="AG387" s="406">
        <f t="shared" ca="1" si="211"/>
        <v>0</v>
      </c>
      <c r="AH387" s="317"/>
      <c r="AI387" s="318"/>
      <c r="AJ387" s="318"/>
      <c r="AK387" s="318"/>
      <c r="AL387" s="318"/>
      <c r="AM387"/>
      <c r="AN387"/>
      <c r="AO387"/>
      <c r="AP387"/>
      <c r="AQ387"/>
      <c r="AR387"/>
    </row>
    <row r="388" spans="1:44" ht="13.15" customHeight="1">
      <c r="A388" s="317"/>
      <c r="B388" s="317"/>
      <c r="C388" s="317" cm="1">
        <f t="array" aca="1" ref="C388" ca="1">OFFSET(C388,-3,,,)+1</f>
        <v>10</v>
      </c>
      <c r="D388" s="889" t="str">
        <f t="shared" ref="D388:E388" ca="1" si="212">D53</f>
        <v/>
      </c>
      <c r="E388" s="892" t="str">
        <f t="shared" ca="1" si="212"/>
        <v/>
      </c>
      <c r="F388" s="893"/>
      <c r="G388" s="898">
        <f t="shared" ref="G388" si="213">H53</f>
        <v>0</v>
      </c>
      <c r="H388" s="901"/>
      <c r="I388" s="904" t="str">
        <f t="shared" ref="I388" ca="1" si="214">I53</f>
        <v/>
      </c>
      <c r="J388" s="907">
        <f t="shared" ref="J388" ca="1" si="215">IF($D388=$C$3,
SUMPRODUCT(OFFSET($B$361,1,,($C388-1)*3-2,),OFFSET($L$361,,,($C388-1)*3-2,)),J53+H388)</f>
        <v>0</v>
      </c>
      <c r="K388" s="910">
        <f t="shared" ref="K388" ca="1" si="216">K53</f>
        <v>0</v>
      </c>
      <c r="L388" s="913">
        <f t="shared" ref="L388" ca="1" si="217">J388*K388</f>
        <v>0</v>
      </c>
      <c r="M388" s="402" t="s">
        <v>89</v>
      </c>
      <c r="N388" s="308" t="str">
        <f t="shared" ref="N388:AG388" ca="1" si="218">N53</f>
        <v/>
      </c>
      <c r="O388" s="309" t="str">
        <f t="shared" ca="1" si="218"/>
        <v/>
      </c>
      <c r="P388" s="309" t="str">
        <f t="shared" ca="1" si="218"/>
        <v/>
      </c>
      <c r="Q388" s="310" t="str">
        <f t="shared" ca="1" si="218"/>
        <v/>
      </c>
      <c r="R388" s="309" t="str">
        <f t="shared" ca="1" si="218"/>
        <v/>
      </c>
      <c r="S388" s="309" t="str">
        <f t="shared" ca="1" si="218"/>
        <v/>
      </c>
      <c r="T388" s="309" t="str">
        <f t="shared" ca="1" si="218"/>
        <v/>
      </c>
      <c r="U388" s="309" t="str">
        <f t="shared" ca="1" si="218"/>
        <v/>
      </c>
      <c r="V388" s="309" t="str">
        <f t="shared" ca="1" si="218"/>
        <v/>
      </c>
      <c r="W388" s="309" t="str">
        <f t="shared" ca="1" si="218"/>
        <v/>
      </c>
      <c r="X388" s="309" t="str">
        <f t="shared" ca="1" si="218"/>
        <v/>
      </c>
      <c r="Y388" s="309" t="str">
        <f t="shared" ca="1" si="218"/>
        <v/>
      </c>
      <c r="Z388" s="309" t="str">
        <f t="shared" ca="1" si="218"/>
        <v/>
      </c>
      <c r="AA388" s="309" t="str">
        <f t="shared" ca="1" si="218"/>
        <v/>
      </c>
      <c r="AB388" s="309" t="str">
        <f t="shared" ca="1" si="218"/>
        <v/>
      </c>
      <c r="AC388" s="309" t="str">
        <f t="shared" ca="1" si="218"/>
        <v/>
      </c>
      <c r="AD388" s="309" t="str">
        <f t="shared" ca="1" si="218"/>
        <v/>
      </c>
      <c r="AE388" s="309" t="str">
        <f t="shared" ca="1" si="218"/>
        <v/>
      </c>
      <c r="AF388" s="309" t="str">
        <f t="shared" ca="1" si="218"/>
        <v/>
      </c>
      <c r="AG388" s="309" t="str">
        <f t="shared" ca="1" si="218"/>
        <v/>
      </c>
      <c r="AH388" s="317"/>
      <c r="AI388" s="318"/>
      <c r="AJ388" s="318"/>
      <c r="AK388" s="318"/>
      <c r="AL388" s="318"/>
      <c r="AM388"/>
      <c r="AN388"/>
      <c r="AO388"/>
      <c r="AP388"/>
      <c r="AQ388"/>
      <c r="AR388"/>
    </row>
    <row r="389" spans="1:44" ht="13.15" customHeight="1">
      <c r="A389" s="317"/>
      <c r="B389" s="380">
        <f t="shared" ref="B389:C390" ca="1" si="219">B54</f>
        <v>0</v>
      </c>
      <c r="C389" s="317" cm="1">
        <f t="array" aca="1" ref="C389" ca="1">IF(ROUND(SUM(IF(N388:AG388&lt;&gt;"",IF(N388:AG388&lt;&gt;0,(N389:AG389))))-J388,3)&lt;&gt;0,"X",0)</f>
        <v>0</v>
      </c>
      <c r="D389" s="890"/>
      <c r="E389" s="894"/>
      <c r="F389" s="895"/>
      <c r="G389" s="899"/>
      <c r="H389" s="902"/>
      <c r="I389" s="905"/>
      <c r="J389" s="908"/>
      <c r="K389" s="911"/>
      <c r="L389" s="914"/>
      <c r="M389" s="403" t="s">
        <v>90</v>
      </c>
      <c r="N389" s="312" cm="1">
        <f t="array" aca="1" ref="N389" ca="1">IF($D388=$C$3,
SUM(IF(OFFSET($N$361,,,($C388-1)*3-2,$C$2)=N388,OFFSET($N$363,,,($C388-1)*3-2,$C$2)*OFFSET($B$361,1,,($C388-1)*3-2,1))),
IFERROR((N54/$J53)*$J388,0))</f>
        <v>0</v>
      </c>
      <c r="O389" s="312" cm="1">
        <f t="array" aca="1" ref="O389" ca="1">IF($D388=$C$3,
SUM(IF(OFFSET($N$361,,,($C388-1)*3-2,$C$2)=O388,OFFSET($N$363,,,($C388-1)*3-2,$C$2)*OFFSET($B$361,1,,($C388-1)*3-2,1))),
IFERROR((O54/$J53)*$J388,0))</f>
        <v>0</v>
      </c>
      <c r="P389" s="312" cm="1">
        <f t="array" aca="1" ref="P389" ca="1">IF($D388=$C$3,
SUM(IF(OFFSET($N$361,,,($C388-1)*3-2,$C$2)=P388,OFFSET($N$363,,,($C388-1)*3-2,$C$2)*OFFSET($B$361,1,,($C388-1)*3-2,1))),
IFERROR((P54/$J53)*$J388,0))</f>
        <v>0</v>
      </c>
      <c r="Q389" s="313" cm="1">
        <f t="array" aca="1" ref="Q389" ca="1">IF($D388=$C$3,
SUM(IF(OFFSET($N$361,,,($C388-1)*3-2,$C$2)=Q388,OFFSET($N$363,,,($C388-1)*3-2,$C$2)*OFFSET($B$361,1,,($C388-1)*3-2,1))),
IFERROR((Q54/$J53)*$J388,0))</f>
        <v>0</v>
      </c>
      <c r="R389" s="312" cm="1">
        <f t="array" aca="1" ref="R389" ca="1">IF($D388=$C$3,
SUM(IF(OFFSET($N$361,,,($C388-1)*3-2,$C$2)=R388,OFFSET($N$363,,,($C388-1)*3-2,$C$2)*OFFSET($B$361,1,,($C388-1)*3-2,1))),
IFERROR((R54/$J53)*$J388,0))</f>
        <v>0</v>
      </c>
      <c r="S389" s="312" cm="1">
        <f t="array" aca="1" ref="S389" ca="1">IF($D388=$C$3,
SUM(IF(OFFSET($N$361,,,($C388-1)*3-2,$C$2)=S388,OFFSET($N$363,,,($C388-1)*3-2,$C$2)*OFFSET($B$361,1,,($C388-1)*3-2,1))),
IFERROR((S54/$J53)*$J388,0))</f>
        <v>0</v>
      </c>
      <c r="T389" s="312" cm="1">
        <f t="array" aca="1" ref="T389" ca="1">IF($D388=$C$3,
SUM(IF(OFFSET($N$361,,,($C388-1)*3-2,$C$2)=T388,OFFSET($N$363,,,($C388-1)*3-2,$C$2)*OFFSET($B$361,1,,($C388-1)*3-2,1))),
IFERROR((T54/$J53)*$J388,0))</f>
        <v>0</v>
      </c>
      <c r="U389" s="312" cm="1">
        <f t="array" aca="1" ref="U389" ca="1">IF($D388=$C$3,
SUM(IF(OFFSET($N$361,,,($C388-1)*3-2,$C$2)=U388,OFFSET($N$363,,,($C388-1)*3-2,$C$2)*OFFSET($B$361,1,,($C388-1)*3-2,1))),
IFERROR((U54/$J53)*$J388,0))</f>
        <v>0</v>
      </c>
      <c r="V389" s="312" cm="1">
        <f t="array" aca="1" ref="V389" ca="1">IF($D388=$C$3,
SUM(IF(OFFSET($N$361,,,($C388-1)*3-2,$C$2)=V388,OFFSET($N$363,,,($C388-1)*3-2,$C$2)*OFFSET($B$361,1,,($C388-1)*3-2,1))),
IFERROR((V54/$J53)*$J388,0))</f>
        <v>0</v>
      </c>
      <c r="W389" s="312" cm="1">
        <f t="array" aca="1" ref="W389" ca="1">IF($D388=$C$3,
SUM(IF(OFFSET($N$361,,,($C388-1)*3-2,$C$2)=W388,OFFSET($N$363,,,($C388-1)*3-2,$C$2)*OFFSET($B$361,1,,($C388-1)*3-2,1))),
IFERROR((W54/$J53)*$J388,0))</f>
        <v>0</v>
      </c>
      <c r="X389" s="312" cm="1">
        <f t="array" aca="1" ref="X389" ca="1">IF($D388=$C$3,
SUM(IF(OFFSET($N$361,,,($C388-1)*3-2,$C$2)=X388,OFFSET($N$363,,,($C388-1)*3-2,$C$2)*OFFSET($B$361,1,,($C388-1)*3-2,1))),
IFERROR((X54/$J53)*$J388,0))</f>
        <v>0</v>
      </c>
      <c r="Y389" s="312" cm="1">
        <f t="array" aca="1" ref="Y389" ca="1">IF($D388=$C$3,
SUM(IF(OFFSET($N$361,,,($C388-1)*3-2,$C$2)=Y388,OFFSET($N$363,,,($C388-1)*3-2,$C$2)*OFFSET($B$361,1,,($C388-1)*3-2,1))),
IFERROR((Y54/$J53)*$J388,0))</f>
        <v>0</v>
      </c>
      <c r="Z389" s="312" cm="1">
        <f t="array" aca="1" ref="Z389" ca="1">IF($D388=$C$3,
SUM(IF(OFFSET($N$361,,,($C388-1)*3-2,$C$2)=Z388,OFFSET($N$363,,,($C388-1)*3-2,$C$2)*OFFSET($B$361,1,,($C388-1)*3-2,1))),
IFERROR((Z54/$J53)*$J388,0))</f>
        <v>0</v>
      </c>
      <c r="AA389" s="312" cm="1">
        <f t="array" aca="1" ref="AA389" ca="1">IF($D388=$C$3,
SUM(IF(OFFSET($N$361,,,($C388-1)*3-2,$C$2)=AA388,OFFSET($N$363,,,($C388-1)*3-2,$C$2)*OFFSET($B$361,1,,($C388-1)*3-2,1))),
IFERROR((AA54/$J53)*$J388,0))</f>
        <v>0</v>
      </c>
      <c r="AB389" s="312" cm="1">
        <f t="array" aca="1" ref="AB389" ca="1">IF($D388=$C$3,
SUM(IF(OFFSET($N$361,,,($C388-1)*3-2,$C$2)=AB388,OFFSET($N$363,,,($C388-1)*3-2,$C$2)*OFFSET($B$361,1,,($C388-1)*3-2,1))),
IFERROR((AB54/$J53)*$J388,0))</f>
        <v>0</v>
      </c>
      <c r="AC389" s="312" cm="1">
        <f t="array" aca="1" ref="AC389" ca="1">IF($D388=$C$3,
SUM(IF(OFFSET($N$361,,,($C388-1)*3-2,$C$2)=AC388,OFFSET($N$363,,,($C388-1)*3-2,$C$2)*OFFSET($B$361,1,,($C388-1)*3-2,1))),
IFERROR((AC54/$J53)*$J388,0))</f>
        <v>0</v>
      </c>
      <c r="AD389" s="312" cm="1">
        <f t="array" aca="1" ref="AD389" ca="1">IF($D388=$C$3,
SUM(IF(OFFSET($N$361,,,($C388-1)*3-2,$C$2)=AD388,OFFSET($N$363,,,($C388-1)*3-2,$C$2)*OFFSET($B$361,1,,($C388-1)*3-2,1))),
IFERROR((AD54/$J53)*$J388,0))</f>
        <v>0</v>
      </c>
      <c r="AE389" s="312" cm="1">
        <f t="array" aca="1" ref="AE389" ca="1">IF($D388=$C$3,
SUM(IF(OFFSET($N$361,,,($C388-1)*3-2,$C$2)=AE388,OFFSET($N$363,,,($C388-1)*3-2,$C$2)*OFFSET($B$361,1,,($C388-1)*3-2,1))),
IFERROR((AE54/$J53)*$J388,0))</f>
        <v>0</v>
      </c>
      <c r="AF389" s="312" cm="1">
        <f t="array" aca="1" ref="AF389" ca="1">IF($D388=$C$3,
SUM(IF(OFFSET($N$361,,,($C388-1)*3-2,$C$2)=AF388,OFFSET($N$363,,,($C388-1)*3-2,$C$2)*OFFSET($B$361,1,,($C388-1)*3-2,1))),
IFERROR((AF54/$J53)*$J388,0))</f>
        <v>0</v>
      </c>
      <c r="AG389" s="312" cm="1">
        <f t="array" aca="1" ref="AG389" ca="1">IF($D388=$C$3,
SUM(IF(OFFSET($N$361,,,($C388-1)*3-2,$C$2)=AG388,OFFSET($N$363,,,($C388-1)*3-2,$C$2)*OFFSET($B$361,1,,($C388-1)*3-2,1))),
IFERROR((AG54/$J53)*$J388,0))</f>
        <v>0</v>
      </c>
      <c r="AH389" s="317"/>
      <c r="AI389" s="318"/>
      <c r="AJ389" s="318"/>
      <c r="AK389" s="318"/>
      <c r="AL389" s="318"/>
      <c r="AM389"/>
      <c r="AN389"/>
      <c r="AO389"/>
      <c r="AP389"/>
      <c r="AQ389"/>
      <c r="AR389"/>
    </row>
    <row r="390" spans="1:44" ht="13.15" customHeight="1">
      <c r="A390" s="317"/>
      <c r="B390" s="380" t="str">
        <f t="shared" ca="1" si="219"/>
        <v/>
      </c>
      <c r="C390" s="380" t="str">
        <f t="shared" ca="1" si="219"/>
        <v/>
      </c>
      <c r="D390" s="891"/>
      <c r="E390" s="896"/>
      <c r="F390" s="897"/>
      <c r="G390" s="900"/>
      <c r="H390" s="903"/>
      <c r="I390" s="906"/>
      <c r="J390" s="909"/>
      <c r="K390" s="912"/>
      <c r="L390" s="915"/>
      <c r="M390" s="404" t="s">
        <v>91</v>
      </c>
      <c r="N390" s="405">
        <f t="shared" ref="N390:AG390" ca="1" si="220">IFERROR(N389*$K388,0)</f>
        <v>0</v>
      </c>
      <c r="O390" s="406">
        <f t="shared" ca="1" si="220"/>
        <v>0</v>
      </c>
      <c r="P390" s="406">
        <f t="shared" ca="1" si="220"/>
        <v>0</v>
      </c>
      <c r="Q390" s="407">
        <f t="shared" ca="1" si="220"/>
        <v>0</v>
      </c>
      <c r="R390" s="406">
        <f t="shared" ca="1" si="220"/>
        <v>0</v>
      </c>
      <c r="S390" s="406">
        <f t="shared" ca="1" si="220"/>
        <v>0</v>
      </c>
      <c r="T390" s="406">
        <f t="shared" ca="1" si="220"/>
        <v>0</v>
      </c>
      <c r="U390" s="406">
        <f t="shared" ca="1" si="220"/>
        <v>0</v>
      </c>
      <c r="V390" s="406">
        <f t="shared" ca="1" si="220"/>
        <v>0</v>
      </c>
      <c r="W390" s="406">
        <f t="shared" ca="1" si="220"/>
        <v>0</v>
      </c>
      <c r="X390" s="406">
        <f t="shared" ca="1" si="220"/>
        <v>0</v>
      </c>
      <c r="Y390" s="406">
        <f t="shared" ca="1" si="220"/>
        <v>0</v>
      </c>
      <c r="Z390" s="406">
        <f t="shared" ca="1" si="220"/>
        <v>0</v>
      </c>
      <c r="AA390" s="406">
        <f t="shared" ca="1" si="220"/>
        <v>0</v>
      </c>
      <c r="AB390" s="406">
        <f t="shared" ca="1" si="220"/>
        <v>0</v>
      </c>
      <c r="AC390" s="406">
        <f t="shared" ca="1" si="220"/>
        <v>0</v>
      </c>
      <c r="AD390" s="406">
        <f t="shared" ca="1" si="220"/>
        <v>0</v>
      </c>
      <c r="AE390" s="406">
        <f t="shared" ca="1" si="220"/>
        <v>0</v>
      </c>
      <c r="AF390" s="406">
        <f t="shared" ca="1" si="220"/>
        <v>0</v>
      </c>
      <c r="AG390" s="406">
        <f t="shared" ca="1" si="220"/>
        <v>0</v>
      </c>
      <c r="AH390" s="317"/>
      <c r="AI390" s="318"/>
      <c r="AJ390" s="318"/>
      <c r="AK390" s="318"/>
      <c r="AL390" s="318"/>
      <c r="AM390"/>
      <c r="AN390"/>
      <c r="AO390"/>
      <c r="AP390"/>
      <c r="AQ390"/>
      <c r="AR390"/>
    </row>
    <row r="391" spans="1:44" ht="13.15" customHeight="1">
      <c r="A391" s="317"/>
      <c r="B391" s="317"/>
      <c r="C391" s="317" cm="1">
        <f t="array" aca="1" ref="C391" ca="1">OFFSET(C391,-3,,,)+1</f>
        <v>11</v>
      </c>
      <c r="D391" s="889" t="str">
        <f t="shared" ref="D391:E391" ca="1" si="221">D56</f>
        <v/>
      </c>
      <c r="E391" s="892" t="str">
        <f t="shared" ca="1" si="221"/>
        <v/>
      </c>
      <c r="F391" s="893"/>
      <c r="G391" s="898">
        <f t="shared" ref="G391" si="222">H56</f>
        <v>0</v>
      </c>
      <c r="H391" s="901"/>
      <c r="I391" s="904" t="str">
        <f t="shared" ref="I391" ca="1" si="223">I56</f>
        <v/>
      </c>
      <c r="J391" s="907">
        <f t="shared" ref="J391" ca="1" si="224">IF($D391=$C$3,
SUMPRODUCT(OFFSET($B$361,1,,($C391-1)*3-2,),OFFSET($L$361,,,($C391-1)*3-2,)),J56+H391)</f>
        <v>0</v>
      </c>
      <c r="K391" s="910">
        <f t="shared" ref="K391" ca="1" si="225">K56</f>
        <v>0</v>
      </c>
      <c r="L391" s="913">
        <f t="shared" ref="L391" ca="1" si="226">J391*K391</f>
        <v>0</v>
      </c>
      <c r="M391" s="402" t="s">
        <v>89</v>
      </c>
      <c r="N391" s="308" t="str">
        <f t="shared" ref="N391:AG391" ca="1" si="227">N56</f>
        <v/>
      </c>
      <c r="O391" s="309" t="str">
        <f t="shared" ca="1" si="227"/>
        <v/>
      </c>
      <c r="P391" s="309" t="str">
        <f t="shared" ca="1" si="227"/>
        <v/>
      </c>
      <c r="Q391" s="310" t="str">
        <f t="shared" ca="1" si="227"/>
        <v/>
      </c>
      <c r="R391" s="309" t="str">
        <f t="shared" ca="1" si="227"/>
        <v/>
      </c>
      <c r="S391" s="309" t="str">
        <f t="shared" ca="1" si="227"/>
        <v/>
      </c>
      <c r="T391" s="309" t="str">
        <f t="shared" ca="1" si="227"/>
        <v/>
      </c>
      <c r="U391" s="309" t="str">
        <f t="shared" ca="1" si="227"/>
        <v/>
      </c>
      <c r="V391" s="309" t="str">
        <f t="shared" ca="1" si="227"/>
        <v/>
      </c>
      <c r="W391" s="309" t="str">
        <f t="shared" ca="1" si="227"/>
        <v/>
      </c>
      <c r="X391" s="309" t="str">
        <f t="shared" ca="1" si="227"/>
        <v/>
      </c>
      <c r="Y391" s="309" t="str">
        <f t="shared" ca="1" si="227"/>
        <v/>
      </c>
      <c r="Z391" s="309" t="str">
        <f t="shared" ca="1" si="227"/>
        <v/>
      </c>
      <c r="AA391" s="309" t="str">
        <f t="shared" ca="1" si="227"/>
        <v/>
      </c>
      <c r="AB391" s="309" t="str">
        <f t="shared" ca="1" si="227"/>
        <v/>
      </c>
      <c r="AC391" s="309" t="str">
        <f t="shared" ca="1" si="227"/>
        <v/>
      </c>
      <c r="AD391" s="309" t="str">
        <f t="shared" ca="1" si="227"/>
        <v/>
      </c>
      <c r="AE391" s="309" t="str">
        <f t="shared" ca="1" si="227"/>
        <v/>
      </c>
      <c r="AF391" s="309" t="str">
        <f t="shared" ca="1" si="227"/>
        <v/>
      </c>
      <c r="AG391" s="309" t="str">
        <f t="shared" ca="1" si="227"/>
        <v/>
      </c>
      <c r="AH391" s="317"/>
      <c r="AI391" s="318"/>
      <c r="AJ391" s="318"/>
      <c r="AK391" s="318"/>
      <c r="AL391" s="318"/>
      <c r="AM391"/>
      <c r="AN391"/>
      <c r="AO391"/>
      <c r="AP391"/>
      <c r="AQ391"/>
      <c r="AR391"/>
    </row>
    <row r="392" spans="1:44" ht="13.15" customHeight="1">
      <c r="A392" s="317"/>
      <c r="B392" s="380">
        <f t="shared" ref="B392:C393" ca="1" si="228">B57</f>
        <v>0</v>
      </c>
      <c r="C392" s="317" cm="1">
        <f t="array" aca="1" ref="C392" ca="1">IF(ROUND(SUM(IF(N391:AG391&lt;&gt;"",IF(N391:AG391&lt;&gt;0,(N392:AG392))))-J391,3)&lt;&gt;0,"X",0)</f>
        <v>0</v>
      </c>
      <c r="D392" s="890"/>
      <c r="E392" s="894"/>
      <c r="F392" s="895"/>
      <c r="G392" s="899"/>
      <c r="H392" s="902"/>
      <c r="I392" s="905"/>
      <c r="J392" s="908"/>
      <c r="K392" s="911"/>
      <c r="L392" s="914"/>
      <c r="M392" s="403" t="s">
        <v>90</v>
      </c>
      <c r="N392" s="312" cm="1">
        <f t="array" aca="1" ref="N392" ca="1">IF($D391=$C$3,
SUM(IF(OFFSET($N$361,,,($C391-1)*3-2,$C$2)=N391,OFFSET($N$363,,,($C391-1)*3-2,$C$2)*OFFSET($B$361,1,,($C391-1)*3-2,1))),
IFERROR((N57/$J56)*$J391,0))</f>
        <v>0</v>
      </c>
      <c r="O392" s="312" cm="1">
        <f t="array" aca="1" ref="O392" ca="1">IF($D391=$C$3,
SUM(IF(OFFSET($N$361,,,($C391-1)*3-2,$C$2)=O391,OFFSET($N$363,,,($C391-1)*3-2,$C$2)*OFFSET($B$361,1,,($C391-1)*3-2,1))),
IFERROR((O57/$J56)*$J391,0))</f>
        <v>0</v>
      </c>
      <c r="P392" s="312" cm="1">
        <f t="array" aca="1" ref="P392" ca="1">IF($D391=$C$3,
SUM(IF(OFFSET($N$361,,,($C391-1)*3-2,$C$2)=P391,OFFSET($N$363,,,($C391-1)*3-2,$C$2)*OFFSET($B$361,1,,($C391-1)*3-2,1))),
IFERROR((P57/$J56)*$J391,0))</f>
        <v>0</v>
      </c>
      <c r="Q392" s="313" cm="1">
        <f t="array" aca="1" ref="Q392" ca="1">IF($D391=$C$3,
SUM(IF(OFFSET($N$361,,,($C391-1)*3-2,$C$2)=Q391,OFFSET($N$363,,,($C391-1)*3-2,$C$2)*OFFSET($B$361,1,,($C391-1)*3-2,1))),
IFERROR((Q57/$J56)*$J391,0))</f>
        <v>0</v>
      </c>
      <c r="R392" s="312" cm="1">
        <f t="array" aca="1" ref="R392" ca="1">IF($D391=$C$3,
SUM(IF(OFFSET($N$361,,,($C391-1)*3-2,$C$2)=R391,OFFSET($N$363,,,($C391-1)*3-2,$C$2)*OFFSET($B$361,1,,($C391-1)*3-2,1))),
IFERROR((R57/$J56)*$J391,0))</f>
        <v>0</v>
      </c>
      <c r="S392" s="312" cm="1">
        <f t="array" aca="1" ref="S392" ca="1">IF($D391=$C$3,
SUM(IF(OFFSET($N$361,,,($C391-1)*3-2,$C$2)=S391,OFFSET($N$363,,,($C391-1)*3-2,$C$2)*OFFSET($B$361,1,,($C391-1)*3-2,1))),
IFERROR((S57/$J56)*$J391,0))</f>
        <v>0</v>
      </c>
      <c r="T392" s="312" cm="1">
        <f t="array" aca="1" ref="T392" ca="1">IF($D391=$C$3,
SUM(IF(OFFSET($N$361,,,($C391-1)*3-2,$C$2)=T391,OFFSET($N$363,,,($C391-1)*3-2,$C$2)*OFFSET($B$361,1,,($C391-1)*3-2,1))),
IFERROR((T57/$J56)*$J391,0))</f>
        <v>0</v>
      </c>
      <c r="U392" s="312" cm="1">
        <f t="array" aca="1" ref="U392" ca="1">IF($D391=$C$3,
SUM(IF(OFFSET($N$361,,,($C391-1)*3-2,$C$2)=U391,OFFSET($N$363,,,($C391-1)*3-2,$C$2)*OFFSET($B$361,1,,($C391-1)*3-2,1))),
IFERROR((U57/$J56)*$J391,0))</f>
        <v>0</v>
      </c>
      <c r="V392" s="312" cm="1">
        <f t="array" aca="1" ref="V392" ca="1">IF($D391=$C$3,
SUM(IF(OFFSET($N$361,,,($C391-1)*3-2,$C$2)=V391,OFFSET($N$363,,,($C391-1)*3-2,$C$2)*OFFSET($B$361,1,,($C391-1)*3-2,1))),
IFERROR((V57/$J56)*$J391,0))</f>
        <v>0</v>
      </c>
      <c r="W392" s="312" cm="1">
        <f t="array" aca="1" ref="W392" ca="1">IF($D391=$C$3,
SUM(IF(OFFSET($N$361,,,($C391-1)*3-2,$C$2)=W391,OFFSET($N$363,,,($C391-1)*3-2,$C$2)*OFFSET($B$361,1,,($C391-1)*3-2,1))),
IFERROR((W57/$J56)*$J391,0))</f>
        <v>0</v>
      </c>
      <c r="X392" s="312" cm="1">
        <f t="array" aca="1" ref="X392" ca="1">IF($D391=$C$3,
SUM(IF(OFFSET($N$361,,,($C391-1)*3-2,$C$2)=X391,OFFSET($N$363,,,($C391-1)*3-2,$C$2)*OFFSET($B$361,1,,($C391-1)*3-2,1))),
IFERROR((X57/$J56)*$J391,0))</f>
        <v>0</v>
      </c>
      <c r="Y392" s="312" cm="1">
        <f t="array" aca="1" ref="Y392" ca="1">IF($D391=$C$3,
SUM(IF(OFFSET($N$361,,,($C391-1)*3-2,$C$2)=Y391,OFFSET($N$363,,,($C391-1)*3-2,$C$2)*OFFSET($B$361,1,,($C391-1)*3-2,1))),
IFERROR((Y57/$J56)*$J391,0))</f>
        <v>0</v>
      </c>
      <c r="Z392" s="312" cm="1">
        <f t="array" aca="1" ref="Z392" ca="1">IF($D391=$C$3,
SUM(IF(OFFSET($N$361,,,($C391-1)*3-2,$C$2)=Z391,OFFSET($N$363,,,($C391-1)*3-2,$C$2)*OFFSET($B$361,1,,($C391-1)*3-2,1))),
IFERROR((Z57/$J56)*$J391,0))</f>
        <v>0</v>
      </c>
      <c r="AA392" s="312" cm="1">
        <f t="array" aca="1" ref="AA392" ca="1">IF($D391=$C$3,
SUM(IF(OFFSET($N$361,,,($C391-1)*3-2,$C$2)=AA391,OFFSET($N$363,,,($C391-1)*3-2,$C$2)*OFFSET($B$361,1,,($C391-1)*3-2,1))),
IFERROR((AA57/$J56)*$J391,0))</f>
        <v>0</v>
      </c>
      <c r="AB392" s="312" cm="1">
        <f t="array" aca="1" ref="AB392" ca="1">IF($D391=$C$3,
SUM(IF(OFFSET($N$361,,,($C391-1)*3-2,$C$2)=AB391,OFFSET($N$363,,,($C391-1)*3-2,$C$2)*OFFSET($B$361,1,,($C391-1)*3-2,1))),
IFERROR((AB57/$J56)*$J391,0))</f>
        <v>0</v>
      </c>
      <c r="AC392" s="312" cm="1">
        <f t="array" aca="1" ref="AC392" ca="1">IF($D391=$C$3,
SUM(IF(OFFSET($N$361,,,($C391-1)*3-2,$C$2)=AC391,OFFSET($N$363,,,($C391-1)*3-2,$C$2)*OFFSET($B$361,1,,($C391-1)*3-2,1))),
IFERROR((AC57/$J56)*$J391,0))</f>
        <v>0</v>
      </c>
      <c r="AD392" s="312" cm="1">
        <f t="array" aca="1" ref="AD392" ca="1">IF($D391=$C$3,
SUM(IF(OFFSET($N$361,,,($C391-1)*3-2,$C$2)=AD391,OFFSET($N$363,,,($C391-1)*3-2,$C$2)*OFFSET($B$361,1,,($C391-1)*3-2,1))),
IFERROR((AD57/$J56)*$J391,0))</f>
        <v>0</v>
      </c>
      <c r="AE392" s="312" cm="1">
        <f t="array" aca="1" ref="AE392" ca="1">IF($D391=$C$3,
SUM(IF(OFFSET($N$361,,,($C391-1)*3-2,$C$2)=AE391,OFFSET($N$363,,,($C391-1)*3-2,$C$2)*OFFSET($B$361,1,,($C391-1)*3-2,1))),
IFERROR((AE57/$J56)*$J391,0))</f>
        <v>0</v>
      </c>
      <c r="AF392" s="312" cm="1">
        <f t="array" aca="1" ref="AF392" ca="1">IF($D391=$C$3,
SUM(IF(OFFSET($N$361,,,($C391-1)*3-2,$C$2)=AF391,OFFSET($N$363,,,($C391-1)*3-2,$C$2)*OFFSET($B$361,1,,($C391-1)*3-2,1))),
IFERROR((AF57/$J56)*$J391,0))</f>
        <v>0</v>
      </c>
      <c r="AG392" s="312" cm="1">
        <f t="array" aca="1" ref="AG392" ca="1">IF($D391=$C$3,
SUM(IF(OFFSET($N$361,,,($C391-1)*3-2,$C$2)=AG391,OFFSET($N$363,,,($C391-1)*3-2,$C$2)*OFFSET($B$361,1,,($C391-1)*3-2,1))),
IFERROR((AG57/$J56)*$J391,0))</f>
        <v>0</v>
      </c>
      <c r="AH392" s="317"/>
      <c r="AI392" s="318"/>
      <c r="AJ392" s="318"/>
      <c r="AK392" s="318"/>
      <c r="AL392" s="318"/>
      <c r="AM392"/>
      <c r="AN392"/>
      <c r="AO392"/>
      <c r="AP392"/>
      <c r="AQ392"/>
      <c r="AR392"/>
    </row>
    <row r="393" spans="1:44" ht="13.15" customHeight="1">
      <c r="A393" s="317"/>
      <c r="B393" s="380" t="str">
        <f t="shared" ca="1" si="228"/>
        <v/>
      </c>
      <c r="C393" s="380" t="str">
        <f t="shared" ca="1" si="228"/>
        <v/>
      </c>
      <c r="D393" s="891"/>
      <c r="E393" s="896"/>
      <c r="F393" s="897"/>
      <c r="G393" s="900"/>
      <c r="H393" s="903"/>
      <c r="I393" s="906"/>
      <c r="J393" s="909"/>
      <c r="K393" s="912"/>
      <c r="L393" s="915"/>
      <c r="M393" s="404" t="s">
        <v>91</v>
      </c>
      <c r="N393" s="405">
        <f t="shared" ref="N393:AG393" ca="1" si="229">IFERROR(N392*$K391,0)</f>
        <v>0</v>
      </c>
      <c r="O393" s="406">
        <f t="shared" ca="1" si="229"/>
        <v>0</v>
      </c>
      <c r="P393" s="406">
        <f t="shared" ca="1" si="229"/>
        <v>0</v>
      </c>
      <c r="Q393" s="407">
        <f t="shared" ca="1" si="229"/>
        <v>0</v>
      </c>
      <c r="R393" s="406">
        <f t="shared" ca="1" si="229"/>
        <v>0</v>
      </c>
      <c r="S393" s="406">
        <f t="shared" ca="1" si="229"/>
        <v>0</v>
      </c>
      <c r="T393" s="406">
        <f t="shared" ca="1" si="229"/>
        <v>0</v>
      </c>
      <c r="U393" s="406">
        <f t="shared" ca="1" si="229"/>
        <v>0</v>
      </c>
      <c r="V393" s="406">
        <f t="shared" ca="1" si="229"/>
        <v>0</v>
      </c>
      <c r="W393" s="406">
        <f t="shared" ca="1" si="229"/>
        <v>0</v>
      </c>
      <c r="X393" s="406">
        <f t="shared" ca="1" si="229"/>
        <v>0</v>
      </c>
      <c r="Y393" s="406">
        <f t="shared" ca="1" si="229"/>
        <v>0</v>
      </c>
      <c r="Z393" s="406">
        <f t="shared" ca="1" si="229"/>
        <v>0</v>
      </c>
      <c r="AA393" s="406">
        <f t="shared" ca="1" si="229"/>
        <v>0</v>
      </c>
      <c r="AB393" s="406">
        <f t="shared" ca="1" si="229"/>
        <v>0</v>
      </c>
      <c r="AC393" s="406">
        <f t="shared" ca="1" si="229"/>
        <v>0</v>
      </c>
      <c r="AD393" s="406">
        <f t="shared" ca="1" si="229"/>
        <v>0</v>
      </c>
      <c r="AE393" s="406">
        <f t="shared" ca="1" si="229"/>
        <v>0</v>
      </c>
      <c r="AF393" s="406">
        <f t="shared" ca="1" si="229"/>
        <v>0</v>
      </c>
      <c r="AG393" s="406">
        <f t="shared" ca="1" si="229"/>
        <v>0</v>
      </c>
      <c r="AH393" s="317"/>
      <c r="AI393" s="318"/>
      <c r="AJ393" s="318"/>
      <c r="AK393" s="318"/>
      <c r="AL393" s="318"/>
      <c r="AM393"/>
      <c r="AN393"/>
      <c r="AO393"/>
      <c r="AP393"/>
      <c r="AQ393"/>
      <c r="AR393"/>
    </row>
    <row r="394" spans="1:44" ht="13.15" customHeight="1">
      <c r="A394" s="317"/>
      <c r="B394" s="317"/>
      <c r="C394" s="317" cm="1">
        <f t="array" aca="1" ref="C394" ca="1">OFFSET(C394,-3,,,)+1</f>
        <v>12</v>
      </c>
      <c r="D394" s="889" t="str">
        <f t="shared" ref="D394:E394" ca="1" si="230">D59</f>
        <v/>
      </c>
      <c r="E394" s="892" t="str">
        <f t="shared" ca="1" si="230"/>
        <v/>
      </c>
      <c r="F394" s="893"/>
      <c r="G394" s="898">
        <f t="shared" ref="G394" si="231">H59</f>
        <v>0</v>
      </c>
      <c r="H394" s="901"/>
      <c r="I394" s="904" t="str">
        <f t="shared" ref="I394" ca="1" si="232">I59</f>
        <v/>
      </c>
      <c r="J394" s="907">
        <f t="shared" ref="J394" ca="1" si="233">IF($D394=$C$3,
SUMPRODUCT(OFFSET($B$361,1,,($C394-1)*3-2,),OFFSET($L$361,,,($C394-1)*3-2,)),J59+H394)</f>
        <v>0</v>
      </c>
      <c r="K394" s="910">
        <f t="shared" ref="K394" ca="1" si="234">K59</f>
        <v>0</v>
      </c>
      <c r="L394" s="913">
        <f t="shared" ref="L394" ca="1" si="235">J394*K394</f>
        <v>0</v>
      </c>
      <c r="M394" s="402" t="s">
        <v>89</v>
      </c>
      <c r="N394" s="308" t="str">
        <f t="shared" ref="N394:AG394" ca="1" si="236">N59</f>
        <v/>
      </c>
      <c r="O394" s="309" t="str">
        <f t="shared" ca="1" si="236"/>
        <v/>
      </c>
      <c r="P394" s="309" t="str">
        <f t="shared" ca="1" si="236"/>
        <v/>
      </c>
      <c r="Q394" s="310" t="str">
        <f t="shared" ca="1" si="236"/>
        <v/>
      </c>
      <c r="R394" s="309" t="str">
        <f t="shared" ca="1" si="236"/>
        <v/>
      </c>
      <c r="S394" s="309" t="str">
        <f t="shared" ca="1" si="236"/>
        <v/>
      </c>
      <c r="T394" s="309" t="str">
        <f t="shared" ca="1" si="236"/>
        <v/>
      </c>
      <c r="U394" s="309" t="str">
        <f t="shared" ca="1" si="236"/>
        <v/>
      </c>
      <c r="V394" s="309" t="str">
        <f t="shared" ca="1" si="236"/>
        <v/>
      </c>
      <c r="W394" s="309" t="str">
        <f t="shared" ca="1" si="236"/>
        <v/>
      </c>
      <c r="X394" s="309" t="str">
        <f t="shared" ca="1" si="236"/>
        <v/>
      </c>
      <c r="Y394" s="309" t="str">
        <f t="shared" ca="1" si="236"/>
        <v/>
      </c>
      <c r="Z394" s="309" t="str">
        <f t="shared" ca="1" si="236"/>
        <v/>
      </c>
      <c r="AA394" s="309" t="str">
        <f t="shared" ca="1" si="236"/>
        <v/>
      </c>
      <c r="AB394" s="309" t="str">
        <f t="shared" ca="1" si="236"/>
        <v/>
      </c>
      <c r="AC394" s="309" t="str">
        <f t="shared" ca="1" si="236"/>
        <v/>
      </c>
      <c r="AD394" s="309" t="str">
        <f t="shared" ca="1" si="236"/>
        <v/>
      </c>
      <c r="AE394" s="309" t="str">
        <f t="shared" ca="1" si="236"/>
        <v/>
      </c>
      <c r="AF394" s="309" t="str">
        <f t="shared" ca="1" si="236"/>
        <v/>
      </c>
      <c r="AG394" s="309" t="str">
        <f t="shared" ca="1" si="236"/>
        <v/>
      </c>
      <c r="AH394" s="317"/>
      <c r="AI394" s="318"/>
      <c r="AJ394" s="318"/>
      <c r="AK394" s="318"/>
      <c r="AL394" s="318"/>
      <c r="AM394"/>
      <c r="AN394"/>
      <c r="AO394"/>
      <c r="AP394"/>
      <c r="AQ394"/>
      <c r="AR394"/>
    </row>
    <row r="395" spans="1:44" ht="13.15" customHeight="1">
      <c r="A395" s="317"/>
      <c r="B395" s="380">
        <f t="shared" ref="B395:C396" ca="1" si="237">B60</f>
        <v>0</v>
      </c>
      <c r="C395" s="317" cm="1">
        <f t="array" aca="1" ref="C395" ca="1">IF(ROUND(SUM(IF(N394:AG394&lt;&gt;"",IF(N394:AG394&lt;&gt;0,(N395:AG395))))-J394,3)&lt;&gt;0,"X",0)</f>
        <v>0</v>
      </c>
      <c r="D395" s="890"/>
      <c r="E395" s="894"/>
      <c r="F395" s="895"/>
      <c r="G395" s="899"/>
      <c r="H395" s="902"/>
      <c r="I395" s="905"/>
      <c r="J395" s="908"/>
      <c r="K395" s="911"/>
      <c r="L395" s="914"/>
      <c r="M395" s="403" t="s">
        <v>90</v>
      </c>
      <c r="N395" s="312" cm="1">
        <f t="array" aca="1" ref="N395" ca="1">IF($D394=$C$3,
SUM(IF(OFFSET($N$361,,,($C394-1)*3-2,$C$2)=N394,OFFSET($N$363,,,($C394-1)*3-2,$C$2)*OFFSET($B$361,1,,($C394-1)*3-2,1))),
IFERROR((N60/$J59)*$J394,0))</f>
        <v>0</v>
      </c>
      <c r="O395" s="312" cm="1">
        <f t="array" aca="1" ref="O395" ca="1">IF($D394=$C$3,
SUM(IF(OFFSET($N$361,,,($C394-1)*3-2,$C$2)=O394,OFFSET($N$363,,,($C394-1)*3-2,$C$2)*OFFSET($B$361,1,,($C394-1)*3-2,1))),
IFERROR((O60/$J59)*$J394,0))</f>
        <v>0</v>
      </c>
      <c r="P395" s="312" cm="1">
        <f t="array" aca="1" ref="P395" ca="1">IF($D394=$C$3,
SUM(IF(OFFSET($N$361,,,($C394-1)*3-2,$C$2)=P394,OFFSET($N$363,,,($C394-1)*3-2,$C$2)*OFFSET($B$361,1,,($C394-1)*3-2,1))),
IFERROR((P60/$J59)*$J394,0))</f>
        <v>0</v>
      </c>
      <c r="Q395" s="313" cm="1">
        <f t="array" aca="1" ref="Q395" ca="1">IF($D394=$C$3,
SUM(IF(OFFSET($N$361,,,($C394-1)*3-2,$C$2)=Q394,OFFSET($N$363,,,($C394-1)*3-2,$C$2)*OFFSET($B$361,1,,($C394-1)*3-2,1))),
IFERROR((Q60/$J59)*$J394,0))</f>
        <v>0</v>
      </c>
      <c r="R395" s="312" cm="1">
        <f t="array" aca="1" ref="R395" ca="1">IF($D394=$C$3,
SUM(IF(OFFSET($N$361,,,($C394-1)*3-2,$C$2)=R394,OFFSET($N$363,,,($C394-1)*3-2,$C$2)*OFFSET($B$361,1,,($C394-1)*3-2,1))),
IFERROR((R60/$J59)*$J394,0))</f>
        <v>0</v>
      </c>
      <c r="S395" s="312" cm="1">
        <f t="array" aca="1" ref="S395" ca="1">IF($D394=$C$3,
SUM(IF(OFFSET($N$361,,,($C394-1)*3-2,$C$2)=S394,OFFSET($N$363,,,($C394-1)*3-2,$C$2)*OFFSET($B$361,1,,($C394-1)*3-2,1))),
IFERROR((S60/$J59)*$J394,0))</f>
        <v>0</v>
      </c>
      <c r="T395" s="312" cm="1">
        <f t="array" aca="1" ref="T395" ca="1">IF($D394=$C$3,
SUM(IF(OFFSET($N$361,,,($C394-1)*3-2,$C$2)=T394,OFFSET($N$363,,,($C394-1)*3-2,$C$2)*OFFSET($B$361,1,,($C394-1)*3-2,1))),
IFERROR((T60/$J59)*$J394,0))</f>
        <v>0</v>
      </c>
      <c r="U395" s="312" cm="1">
        <f t="array" aca="1" ref="U395" ca="1">IF($D394=$C$3,
SUM(IF(OFFSET($N$361,,,($C394-1)*3-2,$C$2)=U394,OFFSET($N$363,,,($C394-1)*3-2,$C$2)*OFFSET($B$361,1,,($C394-1)*3-2,1))),
IFERROR((U60/$J59)*$J394,0))</f>
        <v>0</v>
      </c>
      <c r="V395" s="312" cm="1">
        <f t="array" aca="1" ref="V395" ca="1">IF($D394=$C$3,
SUM(IF(OFFSET($N$361,,,($C394-1)*3-2,$C$2)=V394,OFFSET($N$363,,,($C394-1)*3-2,$C$2)*OFFSET($B$361,1,,($C394-1)*3-2,1))),
IFERROR((V60/$J59)*$J394,0))</f>
        <v>0</v>
      </c>
      <c r="W395" s="312" cm="1">
        <f t="array" aca="1" ref="W395" ca="1">IF($D394=$C$3,
SUM(IF(OFFSET($N$361,,,($C394-1)*3-2,$C$2)=W394,OFFSET($N$363,,,($C394-1)*3-2,$C$2)*OFFSET($B$361,1,,($C394-1)*3-2,1))),
IFERROR((W60/$J59)*$J394,0))</f>
        <v>0</v>
      </c>
      <c r="X395" s="312" cm="1">
        <f t="array" aca="1" ref="X395" ca="1">IF($D394=$C$3,
SUM(IF(OFFSET($N$361,,,($C394-1)*3-2,$C$2)=X394,OFFSET($N$363,,,($C394-1)*3-2,$C$2)*OFFSET($B$361,1,,($C394-1)*3-2,1))),
IFERROR((X60/$J59)*$J394,0))</f>
        <v>0</v>
      </c>
      <c r="Y395" s="312" cm="1">
        <f t="array" aca="1" ref="Y395" ca="1">IF($D394=$C$3,
SUM(IF(OFFSET($N$361,,,($C394-1)*3-2,$C$2)=Y394,OFFSET($N$363,,,($C394-1)*3-2,$C$2)*OFFSET($B$361,1,,($C394-1)*3-2,1))),
IFERROR((Y60/$J59)*$J394,0))</f>
        <v>0</v>
      </c>
      <c r="Z395" s="312" cm="1">
        <f t="array" aca="1" ref="Z395" ca="1">IF($D394=$C$3,
SUM(IF(OFFSET($N$361,,,($C394-1)*3-2,$C$2)=Z394,OFFSET($N$363,,,($C394-1)*3-2,$C$2)*OFFSET($B$361,1,,($C394-1)*3-2,1))),
IFERROR((Z60/$J59)*$J394,0))</f>
        <v>0</v>
      </c>
      <c r="AA395" s="312" cm="1">
        <f t="array" aca="1" ref="AA395" ca="1">IF($D394=$C$3,
SUM(IF(OFFSET($N$361,,,($C394-1)*3-2,$C$2)=AA394,OFFSET($N$363,,,($C394-1)*3-2,$C$2)*OFFSET($B$361,1,,($C394-1)*3-2,1))),
IFERROR((AA60/$J59)*$J394,0))</f>
        <v>0</v>
      </c>
      <c r="AB395" s="312" cm="1">
        <f t="array" aca="1" ref="AB395" ca="1">IF($D394=$C$3,
SUM(IF(OFFSET($N$361,,,($C394-1)*3-2,$C$2)=AB394,OFFSET($N$363,,,($C394-1)*3-2,$C$2)*OFFSET($B$361,1,,($C394-1)*3-2,1))),
IFERROR((AB60/$J59)*$J394,0))</f>
        <v>0</v>
      </c>
      <c r="AC395" s="312" cm="1">
        <f t="array" aca="1" ref="AC395" ca="1">IF($D394=$C$3,
SUM(IF(OFFSET($N$361,,,($C394-1)*3-2,$C$2)=AC394,OFFSET($N$363,,,($C394-1)*3-2,$C$2)*OFFSET($B$361,1,,($C394-1)*3-2,1))),
IFERROR((AC60/$J59)*$J394,0))</f>
        <v>0</v>
      </c>
      <c r="AD395" s="312" cm="1">
        <f t="array" aca="1" ref="AD395" ca="1">IF($D394=$C$3,
SUM(IF(OFFSET($N$361,,,($C394-1)*3-2,$C$2)=AD394,OFFSET($N$363,,,($C394-1)*3-2,$C$2)*OFFSET($B$361,1,,($C394-1)*3-2,1))),
IFERROR((AD60/$J59)*$J394,0))</f>
        <v>0</v>
      </c>
      <c r="AE395" s="312" cm="1">
        <f t="array" aca="1" ref="AE395" ca="1">IF($D394=$C$3,
SUM(IF(OFFSET($N$361,,,($C394-1)*3-2,$C$2)=AE394,OFFSET($N$363,,,($C394-1)*3-2,$C$2)*OFFSET($B$361,1,,($C394-1)*3-2,1))),
IFERROR((AE60/$J59)*$J394,0))</f>
        <v>0</v>
      </c>
      <c r="AF395" s="312" cm="1">
        <f t="array" aca="1" ref="AF395" ca="1">IF($D394=$C$3,
SUM(IF(OFFSET($N$361,,,($C394-1)*3-2,$C$2)=AF394,OFFSET($N$363,,,($C394-1)*3-2,$C$2)*OFFSET($B$361,1,,($C394-1)*3-2,1))),
IFERROR((AF60/$J59)*$J394,0))</f>
        <v>0</v>
      </c>
      <c r="AG395" s="312" cm="1">
        <f t="array" aca="1" ref="AG395" ca="1">IF($D394=$C$3,
SUM(IF(OFFSET($N$361,,,($C394-1)*3-2,$C$2)=AG394,OFFSET($N$363,,,($C394-1)*3-2,$C$2)*OFFSET($B$361,1,,($C394-1)*3-2,1))),
IFERROR((AG60/$J59)*$J394,0))</f>
        <v>0</v>
      </c>
      <c r="AH395" s="317"/>
      <c r="AI395" s="318"/>
      <c r="AJ395" s="318"/>
      <c r="AK395" s="318"/>
      <c r="AL395" s="318"/>
      <c r="AM395"/>
      <c r="AN395"/>
      <c r="AO395"/>
      <c r="AP395"/>
      <c r="AQ395"/>
      <c r="AR395"/>
    </row>
    <row r="396" spans="1:44" ht="13.15" customHeight="1">
      <c r="A396" s="317"/>
      <c r="B396" s="380" t="str">
        <f t="shared" ca="1" si="237"/>
        <v/>
      </c>
      <c r="C396" s="380" t="str">
        <f t="shared" ca="1" si="237"/>
        <v/>
      </c>
      <c r="D396" s="891"/>
      <c r="E396" s="896"/>
      <c r="F396" s="897"/>
      <c r="G396" s="900"/>
      <c r="H396" s="903"/>
      <c r="I396" s="906"/>
      <c r="J396" s="909"/>
      <c r="K396" s="912"/>
      <c r="L396" s="915"/>
      <c r="M396" s="404" t="s">
        <v>91</v>
      </c>
      <c r="N396" s="405">
        <f t="shared" ref="N396" ca="1" si="238">IFERROR(N395*$K394,0)</f>
        <v>0</v>
      </c>
      <c r="O396" s="406">
        <f t="shared" ref="O396" ca="1" si="239">IFERROR(O395*$K394,0)</f>
        <v>0</v>
      </c>
      <c r="P396" s="406">
        <f t="shared" ref="P396" ca="1" si="240">IFERROR(P395*$K394,0)</f>
        <v>0</v>
      </c>
      <c r="Q396" s="407">
        <f t="shared" ref="Q396" ca="1" si="241">IFERROR(Q395*$K394,0)</f>
        <v>0</v>
      </c>
      <c r="R396" s="406">
        <f t="shared" ref="R396" ca="1" si="242">IFERROR(R395*$K394,0)</f>
        <v>0</v>
      </c>
      <c r="S396" s="406">
        <f t="shared" ref="S396" ca="1" si="243">IFERROR(S395*$K394,0)</f>
        <v>0</v>
      </c>
      <c r="T396" s="406">
        <f t="shared" ref="T396" ca="1" si="244">IFERROR(T395*$K394,0)</f>
        <v>0</v>
      </c>
      <c r="U396" s="406">
        <f t="shared" ref="U396" ca="1" si="245">IFERROR(U395*$K394,0)</f>
        <v>0</v>
      </c>
      <c r="V396" s="406">
        <f t="shared" ref="V396" ca="1" si="246">IFERROR(V395*$K394,0)</f>
        <v>0</v>
      </c>
      <c r="W396" s="406">
        <f t="shared" ref="W396" ca="1" si="247">IFERROR(W395*$K394,0)</f>
        <v>0</v>
      </c>
      <c r="X396" s="406">
        <f t="shared" ref="X396" ca="1" si="248">IFERROR(X395*$K394,0)</f>
        <v>0</v>
      </c>
      <c r="Y396" s="406">
        <f t="shared" ref="Y396" ca="1" si="249">IFERROR(Y395*$K394,0)</f>
        <v>0</v>
      </c>
      <c r="Z396" s="406">
        <f t="shared" ref="Z396" ca="1" si="250">IFERROR(Z395*$K394,0)</f>
        <v>0</v>
      </c>
      <c r="AA396" s="406">
        <f t="shared" ref="AA396" ca="1" si="251">IFERROR(AA395*$K394,0)</f>
        <v>0</v>
      </c>
      <c r="AB396" s="406">
        <f t="shared" ref="AB396" ca="1" si="252">IFERROR(AB395*$K394,0)</f>
        <v>0</v>
      </c>
      <c r="AC396" s="406">
        <f t="shared" ref="AC396" ca="1" si="253">IFERROR(AC395*$K394,0)</f>
        <v>0</v>
      </c>
      <c r="AD396" s="406">
        <f t="shared" ref="AD396" ca="1" si="254">IFERROR(AD395*$K394,0)</f>
        <v>0</v>
      </c>
      <c r="AE396" s="406">
        <f t="shared" ref="AE396" ca="1" si="255">IFERROR(AE395*$K394,0)</f>
        <v>0</v>
      </c>
      <c r="AF396" s="406">
        <f t="shared" ref="AF396" ca="1" si="256">IFERROR(AF395*$K394,0)</f>
        <v>0</v>
      </c>
      <c r="AG396" s="406">
        <f t="shared" ref="AG396" ca="1" si="257">IFERROR(AG395*$K394,0)</f>
        <v>0</v>
      </c>
      <c r="AH396" s="317"/>
      <c r="AI396" s="318"/>
      <c r="AJ396" s="318"/>
      <c r="AK396" s="318"/>
      <c r="AL396" s="318"/>
      <c r="AM396"/>
      <c r="AN396"/>
      <c r="AO396"/>
      <c r="AP396"/>
      <c r="AQ396"/>
      <c r="AR396"/>
    </row>
    <row r="397" spans="1:44" ht="13.15" customHeight="1">
      <c r="A397" s="317"/>
      <c r="B397" s="317"/>
      <c r="C397" s="317" cm="1">
        <f t="array" aca="1" ref="C397" ca="1">OFFSET(C397,-3,,,)+1</f>
        <v>13</v>
      </c>
      <c r="D397" s="889" t="str">
        <f t="shared" ref="D397:E397" ca="1" si="258">D62</f>
        <v/>
      </c>
      <c r="E397" s="892" t="str">
        <f t="shared" ca="1" si="258"/>
        <v/>
      </c>
      <c r="F397" s="893"/>
      <c r="G397" s="898">
        <f t="shared" ref="G397" si="259">H62</f>
        <v>0</v>
      </c>
      <c r="H397" s="901"/>
      <c r="I397" s="904" t="str">
        <f t="shared" ref="I397" ca="1" si="260">I62</f>
        <v/>
      </c>
      <c r="J397" s="907">
        <f t="shared" ref="J397" ca="1" si="261">IF($D397=$C$3,
SUMPRODUCT(OFFSET($B$361,1,,($C397-1)*3-2,),OFFSET($L$361,,,($C397-1)*3-2,)),J62+H397)</f>
        <v>0</v>
      </c>
      <c r="K397" s="910">
        <f t="shared" ref="K397" ca="1" si="262">K62</f>
        <v>0</v>
      </c>
      <c r="L397" s="913">
        <f t="shared" ref="L397" ca="1" si="263">J397*K397</f>
        <v>0</v>
      </c>
      <c r="M397" s="402" t="s">
        <v>89</v>
      </c>
      <c r="N397" s="308" t="str">
        <f t="shared" ref="N397:AG397" ca="1" si="264">N62</f>
        <v/>
      </c>
      <c r="O397" s="309" t="str">
        <f t="shared" ca="1" si="264"/>
        <v/>
      </c>
      <c r="P397" s="309" t="str">
        <f t="shared" ca="1" si="264"/>
        <v/>
      </c>
      <c r="Q397" s="310" t="str">
        <f t="shared" ca="1" si="264"/>
        <v/>
      </c>
      <c r="R397" s="309" t="str">
        <f t="shared" ca="1" si="264"/>
        <v/>
      </c>
      <c r="S397" s="309" t="str">
        <f t="shared" ca="1" si="264"/>
        <v/>
      </c>
      <c r="T397" s="309" t="str">
        <f t="shared" ca="1" si="264"/>
        <v/>
      </c>
      <c r="U397" s="309" t="str">
        <f t="shared" ca="1" si="264"/>
        <v/>
      </c>
      <c r="V397" s="309" t="str">
        <f t="shared" ca="1" si="264"/>
        <v/>
      </c>
      <c r="W397" s="309" t="str">
        <f t="shared" ca="1" si="264"/>
        <v/>
      </c>
      <c r="X397" s="309" t="str">
        <f t="shared" ca="1" si="264"/>
        <v/>
      </c>
      <c r="Y397" s="309" t="str">
        <f t="shared" ca="1" si="264"/>
        <v/>
      </c>
      <c r="Z397" s="309" t="str">
        <f t="shared" ca="1" si="264"/>
        <v/>
      </c>
      <c r="AA397" s="309" t="str">
        <f t="shared" ca="1" si="264"/>
        <v/>
      </c>
      <c r="AB397" s="309" t="str">
        <f t="shared" ca="1" si="264"/>
        <v/>
      </c>
      <c r="AC397" s="309" t="str">
        <f t="shared" ca="1" si="264"/>
        <v/>
      </c>
      <c r="AD397" s="309" t="str">
        <f t="shared" ca="1" si="264"/>
        <v/>
      </c>
      <c r="AE397" s="309" t="str">
        <f t="shared" ca="1" si="264"/>
        <v/>
      </c>
      <c r="AF397" s="309" t="str">
        <f t="shared" ca="1" si="264"/>
        <v/>
      </c>
      <c r="AG397" s="309" t="str">
        <f t="shared" ca="1" si="264"/>
        <v/>
      </c>
      <c r="AH397" s="317"/>
      <c r="AI397" s="318"/>
      <c r="AJ397" s="318"/>
      <c r="AK397" s="318"/>
      <c r="AL397" s="318"/>
      <c r="AM397"/>
      <c r="AN397"/>
      <c r="AO397"/>
      <c r="AP397"/>
      <c r="AQ397"/>
      <c r="AR397"/>
    </row>
    <row r="398" spans="1:44" ht="13.15" customHeight="1">
      <c r="A398" s="317"/>
      <c r="B398" s="380">
        <f t="shared" ref="B398:C399" ca="1" si="265">B63</f>
        <v>0</v>
      </c>
      <c r="C398" s="317" cm="1">
        <f t="array" aca="1" ref="C398" ca="1">IF(ROUND(SUM(IF(N397:AG397&lt;&gt;"",IF(N397:AG397&lt;&gt;0,(N398:AG398))))-J397,3)&lt;&gt;0,"X",0)</f>
        <v>0</v>
      </c>
      <c r="D398" s="890"/>
      <c r="E398" s="894"/>
      <c r="F398" s="895"/>
      <c r="G398" s="899"/>
      <c r="H398" s="902"/>
      <c r="I398" s="905"/>
      <c r="J398" s="908"/>
      <c r="K398" s="911"/>
      <c r="L398" s="914"/>
      <c r="M398" s="403" t="s">
        <v>90</v>
      </c>
      <c r="N398" s="312" cm="1">
        <f t="array" aca="1" ref="N398" ca="1">IF($D397=$C$3,
SUM(IF(OFFSET($N$361,,,($C397-1)*3-2,$C$2)=N397,OFFSET($N$363,,,($C397-1)*3-2,$C$2)*OFFSET($B$361,1,,($C397-1)*3-2,1))),
IFERROR((N63/$J62)*$J397,0))</f>
        <v>0</v>
      </c>
      <c r="O398" s="312" cm="1">
        <f t="array" aca="1" ref="O398" ca="1">IF($D397=$C$3,
SUM(IF(OFFSET($N$361,,,($C397-1)*3-2,$C$2)=O397,OFFSET($N$363,,,($C397-1)*3-2,$C$2)*OFFSET($B$361,1,,($C397-1)*3-2,1))),
IFERROR((O63/$J62)*$J397,0))</f>
        <v>0</v>
      </c>
      <c r="P398" s="312" cm="1">
        <f t="array" aca="1" ref="P398" ca="1">IF($D397=$C$3,
SUM(IF(OFFSET($N$361,,,($C397-1)*3-2,$C$2)=P397,OFFSET($N$363,,,($C397-1)*3-2,$C$2)*OFFSET($B$361,1,,($C397-1)*3-2,1))),
IFERROR((P63/$J62)*$J397,0))</f>
        <v>0</v>
      </c>
      <c r="Q398" s="313" cm="1">
        <f t="array" aca="1" ref="Q398" ca="1">IF($D397=$C$3,
SUM(IF(OFFSET($N$361,,,($C397-1)*3-2,$C$2)=Q397,OFFSET($N$363,,,($C397-1)*3-2,$C$2)*OFFSET($B$361,1,,($C397-1)*3-2,1))),
IFERROR((Q63/$J62)*$J397,0))</f>
        <v>0</v>
      </c>
      <c r="R398" s="312" cm="1">
        <f t="array" aca="1" ref="R398" ca="1">IF($D397=$C$3,
SUM(IF(OFFSET($N$361,,,($C397-1)*3-2,$C$2)=R397,OFFSET($N$363,,,($C397-1)*3-2,$C$2)*OFFSET($B$361,1,,($C397-1)*3-2,1))),
IFERROR((R63/$J62)*$J397,0))</f>
        <v>0</v>
      </c>
      <c r="S398" s="312" cm="1">
        <f t="array" aca="1" ref="S398" ca="1">IF($D397=$C$3,
SUM(IF(OFFSET($N$361,,,($C397-1)*3-2,$C$2)=S397,OFFSET($N$363,,,($C397-1)*3-2,$C$2)*OFFSET($B$361,1,,($C397-1)*3-2,1))),
IFERROR((S63/$J62)*$J397,0))</f>
        <v>0</v>
      </c>
      <c r="T398" s="312" cm="1">
        <f t="array" aca="1" ref="T398" ca="1">IF($D397=$C$3,
SUM(IF(OFFSET($N$361,,,($C397-1)*3-2,$C$2)=T397,OFFSET($N$363,,,($C397-1)*3-2,$C$2)*OFFSET($B$361,1,,($C397-1)*3-2,1))),
IFERROR((T63/$J62)*$J397,0))</f>
        <v>0</v>
      </c>
      <c r="U398" s="312" cm="1">
        <f t="array" aca="1" ref="U398" ca="1">IF($D397=$C$3,
SUM(IF(OFFSET($N$361,,,($C397-1)*3-2,$C$2)=U397,OFFSET($N$363,,,($C397-1)*3-2,$C$2)*OFFSET($B$361,1,,($C397-1)*3-2,1))),
IFERROR((U63/$J62)*$J397,0))</f>
        <v>0</v>
      </c>
      <c r="V398" s="312" cm="1">
        <f t="array" aca="1" ref="V398" ca="1">IF($D397=$C$3,
SUM(IF(OFFSET($N$361,,,($C397-1)*3-2,$C$2)=V397,OFFSET($N$363,,,($C397-1)*3-2,$C$2)*OFFSET($B$361,1,,($C397-1)*3-2,1))),
IFERROR((V63/$J62)*$J397,0))</f>
        <v>0</v>
      </c>
      <c r="W398" s="312" cm="1">
        <f t="array" aca="1" ref="W398" ca="1">IF($D397=$C$3,
SUM(IF(OFFSET($N$361,,,($C397-1)*3-2,$C$2)=W397,OFFSET($N$363,,,($C397-1)*3-2,$C$2)*OFFSET($B$361,1,,($C397-1)*3-2,1))),
IFERROR((W63/$J62)*$J397,0))</f>
        <v>0</v>
      </c>
      <c r="X398" s="312" cm="1">
        <f t="array" aca="1" ref="X398" ca="1">IF($D397=$C$3,
SUM(IF(OFFSET($N$361,,,($C397-1)*3-2,$C$2)=X397,OFFSET($N$363,,,($C397-1)*3-2,$C$2)*OFFSET($B$361,1,,($C397-1)*3-2,1))),
IFERROR((X63/$J62)*$J397,0))</f>
        <v>0</v>
      </c>
      <c r="Y398" s="312" cm="1">
        <f t="array" aca="1" ref="Y398" ca="1">IF($D397=$C$3,
SUM(IF(OFFSET($N$361,,,($C397-1)*3-2,$C$2)=Y397,OFFSET($N$363,,,($C397-1)*3-2,$C$2)*OFFSET($B$361,1,,($C397-1)*3-2,1))),
IFERROR((Y63/$J62)*$J397,0))</f>
        <v>0</v>
      </c>
      <c r="Z398" s="312" cm="1">
        <f t="array" aca="1" ref="Z398" ca="1">IF($D397=$C$3,
SUM(IF(OFFSET($N$361,,,($C397-1)*3-2,$C$2)=Z397,OFFSET($N$363,,,($C397-1)*3-2,$C$2)*OFFSET($B$361,1,,($C397-1)*3-2,1))),
IFERROR((Z63/$J62)*$J397,0))</f>
        <v>0</v>
      </c>
      <c r="AA398" s="312" cm="1">
        <f t="array" aca="1" ref="AA398" ca="1">IF($D397=$C$3,
SUM(IF(OFFSET($N$361,,,($C397-1)*3-2,$C$2)=AA397,OFFSET($N$363,,,($C397-1)*3-2,$C$2)*OFFSET($B$361,1,,($C397-1)*3-2,1))),
IFERROR((AA63/$J62)*$J397,0))</f>
        <v>0</v>
      </c>
      <c r="AB398" s="312" cm="1">
        <f t="array" aca="1" ref="AB398" ca="1">IF($D397=$C$3,
SUM(IF(OFFSET($N$361,,,($C397-1)*3-2,$C$2)=AB397,OFFSET($N$363,,,($C397-1)*3-2,$C$2)*OFFSET($B$361,1,,($C397-1)*3-2,1))),
IFERROR((AB63/$J62)*$J397,0))</f>
        <v>0</v>
      </c>
      <c r="AC398" s="312" cm="1">
        <f t="array" aca="1" ref="AC398" ca="1">IF($D397=$C$3,
SUM(IF(OFFSET($N$361,,,($C397-1)*3-2,$C$2)=AC397,OFFSET($N$363,,,($C397-1)*3-2,$C$2)*OFFSET($B$361,1,,($C397-1)*3-2,1))),
IFERROR((AC63/$J62)*$J397,0))</f>
        <v>0</v>
      </c>
      <c r="AD398" s="312" cm="1">
        <f t="array" aca="1" ref="AD398" ca="1">IF($D397=$C$3,
SUM(IF(OFFSET($N$361,,,($C397-1)*3-2,$C$2)=AD397,OFFSET($N$363,,,($C397-1)*3-2,$C$2)*OFFSET($B$361,1,,($C397-1)*3-2,1))),
IFERROR((AD63/$J62)*$J397,0))</f>
        <v>0</v>
      </c>
      <c r="AE398" s="312" cm="1">
        <f t="array" aca="1" ref="AE398" ca="1">IF($D397=$C$3,
SUM(IF(OFFSET($N$361,,,($C397-1)*3-2,$C$2)=AE397,OFFSET($N$363,,,($C397-1)*3-2,$C$2)*OFFSET($B$361,1,,($C397-1)*3-2,1))),
IFERROR((AE63/$J62)*$J397,0))</f>
        <v>0</v>
      </c>
      <c r="AF398" s="312" cm="1">
        <f t="array" aca="1" ref="AF398" ca="1">IF($D397=$C$3,
SUM(IF(OFFSET($N$361,,,($C397-1)*3-2,$C$2)=AF397,OFFSET($N$363,,,($C397-1)*3-2,$C$2)*OFFSET($B$361,1,,($C397-1)*3-2,1))),
IFERROR((AF63/$J62)*$J397,0))</f>
        <v>0</v>
      </c>
      <c r="AG398" s="312" cm="1">
        <f t="array" aca="1" ref="AG398" ca="1">IF($D397=$C$3,
SUM(IF(OFFSET($N$361,,,($C397-1)*3-2,$C$2)=AG397,OFFSET($N$363,,,($C397-1)*3-2,$C$2)*OFFSET($B$361,1,,($C397-1)*3-2,1))),
IFERROR((AG63/$J62)*$J397,0))</f>
        <v>0</v>
      </c>
      <c r="AH398" s="317"/>
      <c r="AI398" s="318"/>
      <c r="AJ398" s="318"/>
      <c r="AK398" s="318"/>
      <c r="AL398" s="318"/>
      <c r="AM398"/>
      <c r="AN398"/>
      <c r="AO398"/>
      <c r="AP398"/>
      <c r="AQ398"/>
      <c r="AR398"/>
    </row>
    <row r="399" spans="1:44" ht="13.15" customHeight="1">
      <c r="A399" s="317"/>
      <c r="B399" s="380" t="str">
        <f t="shared" ca="1" si="265"/>
        <v/>
      </c>
      <c r="C399" s="380" t="str">
        <f t="shared" ca="1" si="265"/>
        <v/>
      </c>
      <c r="D399" s="891"/>
      <c r="E399" s="896"/>
      <c r="F399" s="897"/>
      <c r="G399" s="900"/>
      <c r="H399" s="903"/>
      <c r="I399" s="906"/>
      <c r="J399" s="909"/>
      <c r="K399" s="912"/>
      <c r="L399" s="915"/>
      <c r="M399" s="404" t="s">
        <v>91</v>
      </c>
      <c r="N399" s="405">
        <f t="shared" ref="N399" ca="1" si="266">IFERROR(N398*$K397,0)</f>
        <v>0</v>
      </c>
      <c r="O399" s="406">
        <f t="shared" ref="O399" ca="1" si="267">IFERROR(O398*$K397,0)</f>
        <v>0</v>
      </c>
      <c r="P399" s="406">
        <f t="shared" ref="P399" ca="1" si="268">IFERROR(P398*$K397,0)</f>
        <v>0</v>
      </c>
      <c r="Q399" s="407">
        <f t="shared" ref="Q399" ca="1" si="269">IFERROR(Q398*$K397,0)</f>
        <v>0</v>
      </c>
      <c r="R399" s="406">
        <f t="shared" ref="R399" ca="1" si="270">IFERROR(R398*$K397,0)</f>
        <v>0</v>
      </c>
      <c r="S399" s="406">
        <f t="shared" ref="S399" ca="1" si="271">IFERROR(S398*$K397,0)</f>
        <v>0</v>
      </c>
      <c r="T399" s="406">
        <f t="shared" ref="T399" ca="1" si="272">IFERROR(T398*$K397,0)</f>
        <v>0</v>
      </c>
      <c r="U399" s="406">
        <f t="shared" ref="U399" ca="1" si="273">IFERROR(U398*$K397,0)</f>
        <v>0</v>
      </c>
      <c r="V399" s="406">
        <f t="shared" ref="V399" ca="1" si="274">IFERROR(V398*$K397,0)</f>
        <v>0</v>
      </c>
      <c r="W399" s="406">
        <f t="shared" ref="W399" ca="1" si="275">IFERROR(W398*$K397,0)</f>
        <v>0</v>
      </c>
      <c r="X399" s="406">
        <f t="shared" ref="X399" ca="1" si="276">IFERROR(X398*$K397,0)</f>
        <v>0</v>
      </c>
      <c r="Y399" s="406">
        <f t="shared" ref="Y399" ca="1" si="277">IFERROR(Y398*$K397,0)</f>
        <v>0</v>
      </c>
      <c r="Z399" s="406">
        <f t="shared" ref="Z399" ca="1" si="278">IFERROR(Z398*$K397,0)</f>
        <v>0</v>
      </c>
      <c r="AA399" s="406">
        <f t="shared" ref="AA399" ca="1" si="279">IFERROR(AA398*$K397,0)</f>
        <v>0</v>
      </c>
      <c r="AB399" s="406">
        <f t="shared" ref="AB399" ca="1" si="280">IFERROR(AB398*$K397,0)</f>
        <v>0</v>
      </c>
      <c r="AC399" s="406">
        <f t="shared" ref="AC399" ca="1" si="281">IFERROR(AC398*$K397,0)</f>
        <v>0</v>
      </c>
      <c r="AD399" s="406">
        <f t="shared" ref="AD399" ca="1" si="282">IFERROR(AD398*$K397,0)</f>
        <v>0</v>
      </c>
      <c r="AE399" s="406">
        <f t="shared" ref="AE399" ca="1" si="283">IFERROR(AE398*$K397,0)</f>
        <v>0</v>
      </c>
      <c r="AF399" s="406">
        <f t="shared" ref="AF399" ca="1" si="284">IFERROR(AF398*$K397,0)</f>
        <v>0</v>
      </c>
      <c r="AG399" s="406">
        <f t="shared" ref="AG399" ca="1" si="285">IFERROR(AG398*$K397,0)</f>
        <v>0</v>
      </c>
      <c r="AH399" s="317"/>
      <c r="AI399" s="318"/>
      <c r="AJ399" s="318"/>
      <c r="AK399" s="318"/>
      <c r="AL399" s="318"/>
      <c r="AM399"/>
      <c r="AN399"/>
      <c r="AO399"/>
      <c r="AP399"/>
      <c r="AQ399"/>
      <c r="AR399"/>
    </row>
    <row r="400" spans="1:44" ht="13.15" customHeight="1">
      <c r="A400" s="317"/>
      <c r="B400" s="317"/>
      <c r="C400" s="317" cm="1">
        <f t="array" aca="1" ref="C400" ca="1">OFFSET(C400,-3,,,)+1</f>
        <v>14</v>
      </c>
      <c r="D400" s="889" t="str">
        <f t="shared" ref="D400:E400" ca="1" si="286">D65</f>
        <v/>
      </c>
      <c r="E400" s="892" t="str">
        <f t="shared" ca="1" si="286"/>
        <v/>
      </c>
      <c r="F400" s="893"/>
      <c r="G400" s="898">
        <f t="shared" ref="G400" si="287">H65</f>
        <v>0</v>
      </c>
      <c r="H400" s="901"/>
      <c r="I400" s="904" t="str">
        <f t="shared" ref="I400" ca="1" si="288">I65</f>
        <v/>
      </c>
      <c r="J400" s="907">
        <f t="shared" ref="J400" ca="1" si="289">IF($D400=$C$3,
SUMPRODUCT(OFFSET($B$361,1,,($C400-1)*3-2,),OFFSET($L$361,,,($C400-1)*3-2,)),J65+H400)</f>
        <v>0</v>
      </c>
      <c r="K400" s="910">
        <f t="shared" ref="K400" ca="1" si="290">K65</f>
        <v>0</v>
      </c>
      <c r="L400" s="913">
        <f t="shared" ref="L400" ca="1" si="291">J400*K400</f>
        <v>0</v>
      </c>
      <c r="M400" s="402" t="s">
        <v>89</v>
      </c>
      <c r="N400" s="308" t="str">
        <f t="shared" ref="N400:AG400" ca="1" si="292">N65</f>
        <v/>
      </c>
      <c r="O400" s="309" t="str">
        <f t="shared" ca="1" si="292"/>
        <v/>
      </c>
      <c r="P400" s="309" t="str">
        <f t="shared" ca="1" si="292"/>
        <v/>
      </c>
      <c r="Q400" s="310" t="str">
        <f t="shared" ca="1" si="292"/>
        <v/>
      </c>
      <c r="R400" s="309" t="str">
        <f t="shared" ca="1" si="292"/>
        <v/>
      </c>
      <c r="S400" s="309" t="str">
        <f t="shared" ca="1" si="292"/>
        <v/>
      </c>
      <c r="T400" s="309" t="str">
        <f t="shared" ca="1" si="292"/>
        <v/>
      </c>
      <c r="U400" s="309" t="str">
        <f t="shared" ca="1" si="292"/>
        <v/>
      </c>
      <c r="V400" s="309" t="str">
        <f t="shared" ca="1" si="292"/>
        <v/>
      </c>
      <c r="W400" s="309" t="str">
        <f t="shared" ca="1" si="292"/>
        <v/>
      </c>
      <c r="X400" s="309" t="str">
        <f t="shared" ca="1" si="292"/>
        <v/>
      </c>
      <c r="Y400" s="309" t="str">
        <f t="shared" ca="1" si="292"/>
        <v/>
      </c>
      <c r="Z400" s="309" t="str">
        <f t="shared" ca="1" si="292"/>
        <v/>
      </c>
      <c r="AA400" s="309" t="str">
        <f t="shared" ca="1" si="292"/>
        <v/>
      </c>
      <c r="AB400" s="309" t="str">
        <f t="shared" ca="1" si="292"/>
        <v/>
      </c>
      <c r="AC400" s="309" t="str">
        <f t="shared" ca="1" si="292"/>
        <v/>
      </c>
      <c r="AD400" s="309" t="str">
        <f t="shared" ca="1" si="292"/>
        <v/>
      </c>
      <c r="AE400" s="309" t="str">
        <f t="shared" ca="1" si="292"/>
        <v/>
      </c>
      <c r="AF400" s="309" t="str">
        <f t="shared" ca="1" si="292"/>
        <v/>
      </c>
      <c r="AG400" s="309" t="str">
        <f t="shared" ca="1" si="292"/>
        <v/>
      </c>
      <c r="AH400" s="317"/>
      <c r="AI400" s="318"/>
      <c r="AJ400" s="318"/>
      <c r="AK400" s="318"/>
      <c r="AL400" s="318"/>
      <c r="AM400"/>
      <c r="AN400"/>
      <c r="AO400"/>
      <c r="AP400"/>
      <c r="AQ400"/>
      <c r="AR400"/>
    </row>
    <row r="401" spans="1:44" ht="13.15" customHeight="1">
      <c r="A401" s="317"/>
      <c r="B401" s="380">
        <f t="shared" ref="B401:C402" ca="1" si="293">B66</f>
        <v>0</v>
      </c>
      <c r="C401" s="317" cm="1">
        <f t="array" aca="1" ref="C401" ca="1">IF(ROUND(SUM(IF(N400:AG400&lt;&gt;"",IF(N400:AG400&lt;&gt;0,(N401:AG401))))-J400,3)&lt;&gt;0,"X",0)</f>
        <v>0</v>
      </c>
      <c r="D401" s="890"/>
      <c r="E401" s="894"/>
      <c r="F401" s="895"/>
      <c r="G401" s="899"/>
      <c r="H401" s="902"/>
      <c r="I401" s="905"/>
      <c r="J401" s="908"/>
      <c r="K401" s="911"/>
      <c r="L401" s="914"/>
      <c r="M401" s="403" t="s">
        <v>90</v>
      </c>
      <c r="N401" s="312" cm="1">
        <f t="array" aca="1" ref="N401" ca="1">IF($D400=$C$3,
SUM(IF(OFFSET($N$361,,,($C400-1)*3-2,$C$2)=N400,OFFSET($N$363,,,($C400-1)*3-2,$C$2)*OFFSET($B$361,1,,($C400-1)*3-2,1))),
IFERROR((N66/$J65)*$J400,0))</f>
        <v>0</v>
      </c>
      <c r="O401" s="312" cm="1">
        <f t="array" aca="1" ref="O401" ca="1">IF($D400=$C$3,
SUM(IF(OFFSET($N$361,,,($C400-1)*3-2,$C$2)=O400,OFFSET($N$363,,,($C400-1)*3-2,$C$2)*OFFSET($B$361,1,,($C400-1)*3-2,1))),
IFERROR((O66/$J65)*$J400,0))</f>
        <v>0</v>
      </c>
      <c r="P401" s="312" cm="1">
        <f t="array" aca="1" ref="P401" ca="1">IF($D400=$C$3,
SUM(IF(OFFSET($N$361,,,($C400-1)*3-2,$C$2)=P400,OFFSET($N$363,,,($C400-1)*3-2,$C$2)*OFFSET($B$361,1,,($C400-1)*3-2,1))),
IFERROR((P66/$J65)*$J400,0))</f>
        <v>0</v>
      </c>
      <c r="Q401" s="313" cm="1">
        <f t="array" aca="1" ref="Q401" ca="1">IF($D400=$C$3,
SUM(IF(OFFSET($N$361,,,($C400-1)*3-2,$C$2)=Q400,OFFSET($N$363,,,($C400-1)*3-2,$C$2)*OFFSET($B$361,1,,($C400-1)*3-2,1))),
IFERROR((Q66/$J65)*$J400,0))</f>
        <v>0</v>
      </c>
      <c r="R401" s="312" cm="1">
        <f t="array" aca="1" ref="R401" ca="1">IF($D400=$C$3,
SUM(IF(OFFSET($N$361,,,($C400-1)*3-2,$C$2)=R400,OFFSET($N$363,,,($C400-1)*3-2,$C$2)*OFFSET($B$361,1,,($C400-1)*3-2,1))),
IFERROR((R66/$J65)*$J400,0))</f>
        <v>0</v>
      </c>
      <c r="S401" s="312" cm="1">
        <f t="array" aca="1" ref="S401" ca="1">IF($D400=$C$3,
SUM(IF(OFFSET($N$361,,,($C400-1)*3-2,$C$2)=S400,OFFSET($N$363,,,($C400-1)*3-2,$C$2)*OFFSET($B$361,1,,($C400-1)*3-2,1))),
IFERROR((S66/$J65)*$J400,0))</f>
        <v>0</v>
      </c>
      <c r="T401" s="312" cm="1">
        <f t="array" aca="1" ref="T401" ca="1">IF($D400=$C$3,
SUM(IF(OFFSET($N$361,,,($C400-1)*3-2,$C$2)=T400,OFFSET($N$363,,,($C400-1)*3-2,$C$2)*OFFSET($B$361,1,,($C400-1)*3-2,1))),
IFERROR((T66/$J65)*$J400,0))</f>
        <v>0</v>
      </c>
      <c r="U401" s="312" cm="1">
        <f t="array" aca="1" ref="U401" ca="1">IF($D400=$C$3,
SUM(IF(OFFSET($N$361,,,($C400-1)*3-2,$C$2)=U400,OFFSET($N$363,,,($C400-1)*3-2,$C$2)*OFFSET($B$361,1,,($C400-1)*3-2,1))),
IFERROR((U66/$J65)*$J400,0))</f>
        <v>0</v>
      </c>
      <c r="V401" s="312" cm="1">
        <f t="array" aca="1" ref="V401" ca="1">IF($D400=$C$3,
SUM(IF(OFFSET($N$361,,,($C400-1)*3-2,$C$2)=V400,OFFSET($N$363,,,($C400-1)*3-2,$C$2)*OFFSET($B$361,1,,($C400-1)*3-2,1))),
IFERROR((V66/$J65)*$J400,0))</f>
        <v>0</v>
      </c>
      <c r="W401" s="312" cm="1">
        <f t="array" aca="1" ref="W401" ca="1">IF($D400=$C$3,
SUM(IF(OFFSET($N$361,,,($C400-1)*3-2,$C$2)=W400,OFFSET($N$363,,,($C400-1)*3-2,$C$2)*OFFSET($B$361,1,,($C400-1)*3-2,1))),
IFERROR((W66/$J65)*$J400,0))</f>
        <v>0</v>
      </c>
      <c r="X401" s="312" cm="1">
        <f t="array" aca="1" ref="X401" ca="1">IF($D400=$C$3,
SUM(IF(OFFSET($N$361,,,($C400-1)*3-2,$C$2)=X400,OFFSET($N$363,,,($C400-1)*3-2,$C$2)*OFFSET($B$361,1,,($C400-1)*3-2,1))),
IFERROR((X66/$J65)*$J400,0))</f>
        <v>0</v>
      </c>
      <c r="Y401" s="312" cm="1">
        <f t="array" aca="1" ref="Y401" ca="1">IF($D400=$C$3,
SUM(IF(OFFSET($N$361,,,($C400-1)*3-2,$C$2)=Y400,OFFSET($N$363,,,($C400-1)*3-2,$C$2)*OFFSET($B$361,1,,($C400-1)*3-2,1))),
IFERROR((Y66/$J65)*$J400,0))</f>
        <v>0</v>
      </c>
      <c r="Z401" s="312" cm="1">
        <f t="array" aca="1" ref="Z401" ca="1">IF($D400=$C$3,
SUM(IF(OFFSET($N$361,,,($C400-1)*3-2,$C$2)=Z400,OFFSET($N$363,,,($C400-1)*3-2,$C$2)*OFFSET($B$361,1,,($C400-1)*3-2,1))),
IFERROR((Z66/$J65)*$J400,0))</f>
        <v>0</v>
      </c>
      <c r="AA401" s="312" cm="1">
        <f t="array" aca="1" ref="AA401" ca="1">IF($D400=$C$3,
SUM(IF(OFFSET($N$361,,,($C400-1)*3-2,$C$2)=AA400,OFFSET($N$363,,,($C400-1)*3-2,$C$2)*OFFSET($B$361,1,,($C400-1)*3-2,1))),
IFERROR((AA66/$J65)*$J400,0))</f>
        <v>0</v>
      </c>
      <c r="AB401" s="312" cm="1">
        <f t="array" aca="1" ref="AB401" ca="1">IF($D400=$C$3,
SUM(IF(OFFSET($N$361,,,($C400-1)*3-2,$C$2)=AB400,OFFSET($N$363,,,($C400-1)*3-2,$C$2)*OFFSET($B$361,1,,($C400-1)*3-2,1))),
IFERROR((AB66/$J65)*$J400,0))</f>
        <v>0</v>
      </c>
      <c r="AC401" s="312" cm="1">
        <f t="array" aca="1" ref="AC401" ca="1">IF($D400=$C$3,
SUM(IF(OFFSET($N$361,,,($C400-1)*3-2,$C$2)=AC400,OFFSET($N$363,,,($C400-1)*3-2,$C$2)*OFFSET($B$361,1,,($C400-1)*3-2,1))),
IFERROR((AC66/$J65)*$J400,0))</f>
        <v>0</v>
      </c>
      <c r="AD401" s="312" cm="1">
        <f t="array" aca="1" ref="AD401" ca="1">IF($D400=$C$3,
SUM(IF(OFFSET($N$361,,,($C400-1)*3-2,$C$2)=AD400,OFFSET($N$363,,,($C400-1)*3-2,$C$2)*OFFSET($B$361,1,,($C400-1)*3-2,1))),
IFERROR((AD66/$J65)*$J400,0))</f>
        <v>0</v>
      </c>
      <c r="AE401" s="312" cm="1">
        <f t="array" aca="1" ref="AE401" ca="1">IF($D400=$C$3,
SUM(IF(OFFSET($N$361,,,($C400-1)*3-2,$C$2)=AE400,OFFSET($N$363,,,($C400-1)*3-2,$C$2)*OFFSET($B$361,1,,($C400-1)*3-2,1))),
IFERROR((AE66/$J65)*$J400,0))</f>
        <v>0</v>
      </c>
      <c r="AF401" s="312" cm="1">
        <f t="array" aca="1" ref="AF401" ca="1">IF($D400=$C$3,
SUM(IF(OFFSET($N$361,,,($C400-1)*3-2,$C$2)=AF400,OFFSET($N$363,,,($C400-1)*3-2,$C$2)*OFFSET($B$361,1,,($C400-1)*3-2,1))),
IFERROR((AF66/$J65)*$J400,0))</f>
        <v>0</v>
      </c>
      <c r="AG401" s="312" cm="1">
        <f t="array" aca="1" ref="AG401" ca="1">IF($D400=$C$3,
SUM(IF(OFFSET($N$361,,,($C400-1)*3-2,$C$2)=AG400,OFFSET($N$363,,,($C400-1)*3-2,$C$2)*OFFSET($B$361,1,,($C400-1)*3-2,1))),
IFERROR((AG66/$J65)*$J400,0))</f>
        <v>0</v>
      </c>
      <c r="AH401" s="317"/>
      <c r="AI401" s="318"/>
      <c r="AJ401" s="318"/>
      <c r="AK401" s="318"/>
      <c r="AL401" s="318"/>
      <c r="AM401"/>
      <c r="AN401"/>
      <c r="AO401"/>
      <c r="AP401"/>
      <c r="AQ401"/>
      <c r="AR401"/>
    </row>
    <row r="402" spans="1:44" ht="13.15" customHeight="1">
      <c r="A402" s="317"/>
      <c r="B402" s="380" t="str">
        <f t="shared" ca="1" si="293"/>
        <v/>
      </c>
      <c r="C402" s="380" t="str">
        <f t="shared" ca="1" si="293"/>
        <v/>
      </c>
      <c r="D402" s="891"/>
      <c r="E402" s="896"/>
      <c r="F402" s="897"/>
      <c r="G402" s="900"/>
      <c r="H402" s="903"/>
      <c r="I402" s="906"/>
      <c r="J402" s="909"/>
      <c r="K402" s="912"/>
      <c r="L402" s="915"/>
      <c r="M402" s="404" t="s">
        <v>91</v>
      </c>
      <c r="N402" s="405">
        <f t="shared" ref="N402" ca="1" si="294">IFERROR(N401*$K400,0)</f>
        <v>0</v>
      </c>
      <c r="O402" s="406">
        <f t="shared" ref="O402" ca="1" si="295">IFERROR(O401*$K400,0)</f>
        <v>0</v>
      </c>
      <c r="P402" s="406">
        <f t="shared" ref="P402" ca="1" si="296">IFERROR(P401*$K400,0)</f>
        <v>0</v>
      </c>
      <c r="Q402" s="407">
        <f t="shared" ref="Q402" ca="1" si="297">IFERROR(Q401*$K400,0)</f>
        <v>0</v>
      </c>
      <c r="R402" s="406">
        <f t="shared" ref="R402" ca="1" si="298">IFERROR(R401*$K400,0)</f>
        <v>0</v>
      </c>
      <c r="S402" s="406">
        <f t="shared" ref="S402" ca="1" si="299">IFERROR(S401*$K400,0)</f>
        <v>0</v>
      </c>
      <c r="T402" s="406">
        <f t="shared" ref="T402" ca="1" si="300">IFERROR(T401*$K400,0)</f>
        <v>0</v>
      </c>
      <c r="U402" s="406">
        <f t="shared" ref="U402" ca="1" si="301">IFERROR(U401*$K400,0)</f>
        <v>0</v>
      </c>
      <c r="V402" s="406">
        <f t="shared" ref="V402" ca="1" si="302">IFERROR(V401*$K400,0)</f>
        <v>0</v>
      </c>
      <c r="W402" s="406">
        <f t="shared" ref="W402" ca="1" si="303">IFERROR(W401*$K400,0)</f>
        <v>0</v>
      </c>
      <c r="X402" s="406">
        <f t="shared" ref="X402" ca="1" si="304">IFERROR(X401*$K400,0)</f>
        <v>0</v>
      </c>
      <c r="Y402" s="406">
        <f t="shared" ref="Y402" ca="1" si="305">IFERROR(Y401*$K400,0)</f>
        <v>0</v>
      </c>
      <c r="Z402" s="406">
        <f t="shared" ref="Z402" ca="1" si="306">IFERROR(Z401*$K400,0)</f>
        <v>0</v>
      </c>
      <c r="AA402" s="406">
        <f t="shared" ref="AA402" ca="1" si="307">IFERROR(AA401*$K400,0)</f>
        <v>0</v>
      </c>
      <c r="AB402" s="406">
        <f t="shared" ref="AB402" ca="1" si="308">IFERROR(AB401*$K400,0)</f>
        <v>0</v>
      </c>
      <c r="AC402" s="406">
        <f t="shared" ref="AC402" ca="1" si="309">IFERROR(AC401*$K400,0)</f>
        <v>0</v>
      </c>
      <c r="AD402" s="406">
        <f t="shared" ref="AD402" ca="1" si="310">IFERROR(AD401*$K400,0)</f>
        <v>0</v>
      </c>
      <c r="AE402" s="406">
        <f t="shared" ref="AE402" ca="1" si="311">IFERROR(AE401*$K400,0)</f>
        <v>0</v>
      </c>
      <c r="AF402" s="406">
        <f t="shared" ref="AF402" ca="1" si="312">IFERROR(AF401*$K400,0)</f>
        <v>0</v>
      </c>
      <c r="AG402" s="406">
        <f t="shared" ref="AG402" ca="1" si="313">IFERROR(AG401*$K400,0)</f>
        <v>0</v>
      </c>
      <c r="AH402" s="317"/>
      <c r="AI402" s="318"/>
      <c r="AJ402" s="318"/>
      <c r="AK402" s="318"/>
      <c r="AL402" s="318"/>
      <c r="AM402"/>
      <c r="AN402"/>
      <c r="AO402"/>
      <c r="AP402"/>
      <c r="AQ402"/>
      <c r="AR402"/>
    </row>
    <row r="403" spans="1:44" ht="13.15" customHeight="1">
      <c r="A403" s="317"/>
      <c r="B403" s="317"/>
      <c r="C403" s="317" cm="1">
        <f t="array" aca="1" ref="C403" ca="1">OFFSET(C403,-3,,,)+1</f>
        <v>15</v>
      </c>
      <c r="D403" s="889" t="str">
        <f t="shared" ref="D403:E403" ca="1" si="314">D68</f>
        <v/>
      </c>
      <c r="E403" s="892" t="str">
        <f t="shared" ca="1" si="314"/>
        <v/>
      </c>
      <c r="F403" s="893"/>
      <c r="G403" s="898">
        <f t="shared" ref="G403" si="315">H68</f>
        <v>0</v>
      </c>
      <c r="H403" s="901"/>
      <c r="I403" s="904" t="str">
        <f t="shared" ref="I403" ca="1" si="316">I68</f>
        <v/>
      </c>
      <c r="J403" s="907">
        <f t="shared" ref="J403" ca="1" si="317">IF($D403=$C$3,
SUMPRODUCT(OFFSET($B$361,1,,($C403-1)*3-2,),OFFSET($L$361,,,($C403-1)*3-2,)),J68+H403)</f>
        <v>0</v>
      </c>
      <c r="K403" s="910">
        <f t="shared" ref="K403" ca="1" si="318">K68</f>
        <v>0</v>
      </c>
      <c r="L403" s="913">
        <f t="shared" ref="L403" ca="1" si="319">J403*K403</f>
        <v>0</v>
      </c>
      <c r="M403" s="402" t="s">
        <v>89</v>
      </c>
      <c r="N403" s="308" t="str">
        <f t="shared" ref="N403:AG403" ca="1" si="320">N68</f>
        <v/>
      </c>
      <c r="O403" s="309" t="str">
        <f t="shared" ca="1" si="320"/>
        <v/>
      </c>
      <c r="P403" s="309" t="str">
        <f t="shared" ca="1" si="320"/>
        <v/>
      </c>
      <c r="Q403" s="310" t="str">
        <f t="shared" ca="1" si="320"/>
        <v/>
      </c>
      <c r="R403" s="309" t="str">
        <f t="shared" ca="1" si="320"/>
        <v/>
      </c>
      <c r="S403" s="309" t="str">
        <f t="shared" ca="1" si="320"/>
        <v/>
      </c>
      <c r="T403" s="309" t="str">
        <f t="shared" ca="1" si="320"/>
        <v/>
      </c>
      <c r="U403" s="309" t="str">
        <f t="shared" ca="1" si="320"/>
        <v/>
      </c>
      <c r="V403" s="309" t="str">
        <f t="shared" ca="1" si="320"/>
        <v/>
      </c>
      <c r="W403" s="309" t="str">
        <f t="shared" ca="1" si="320"/>
        <v/>
      </c>
      <c r="X403" s="309" t="str">
        <f t="shared" ca="1" si="320"/>
        <v/>
      </c>
      <c r="Y403" s="309" t="str">
        <f t="shared" ca="1" si="320"/>
        <v/>
      </c>
      <c r="Z403" s="309" t="str">
        <f t="shared" ca="1" si="320"/>
        <v/>
      </c>
      <c r="AA403" s="309" t="str">
        <f t="shared" ca="1" si="320"/>
        <v/>
      </c>
      <c r="AB403" s="309" t="str">
        <f t="shared" ca="1" si="320"/>
        <v/>
      </c>
      <c r="AC403" s="309" t="str">
        <f t="shared" ca="1" si="320"/>
        <v/>
      </c>
      <c r="AD403" s="309" t="str">
        <f t="shared" ca="1" si="320"/>
        <v/>
      </c>
      <c r="AE403" s="309" t="str">
        <f t="shared" ca="1" si="320"/>
        <v/>
      </c>
      <c r="AF403" s="309" t="str">
        <f t="shared" ca="1" si="320"/>
        <v/>
      </c>
      <c r="AG403" s="309" t="str">
        <f t="shared" ca="1" si="320"/>
        <v/>
      </c>
      <c r="AH403" s="317"/>
      <c r="AI403" s="318"/>
      <c r="AJ403" s="318"/>
      <c r="AK403" s="318"/>
      <c r="AL403" s="318"/>
      <c r="AM403"/>
      <c r="AN403"/>
      <c r="AO403"/>
      <c r="AP403"/>
      <c r="AQ403"/>
      <c r="AR403"/>
    </row>
    <row r="404" spans="1:44" ht="13.15" customHeight="1">
      <c r="A404" s="317"/>
      <c r="B404" s="380">
        <f t="shared" ref="B404:C405" ca="1" si="321">B69</f>
        <v>0</v>
      </c>
      <c r="C404" s="317" cm="1">
        <f t="array" aca="1" ref="C404" ca="1">IF(ROUND(SUM(IF(N403:AG403&lt;&gt;"",IF(N403:AG403&lt;&gt;0,(N404:AG404))))-J403,3)&lt;&gt;0,"X",0)</f>
        <v>0</v>
      </c>
      <c r="D404" s="890"/>
      <c r="E404" s="894"/>
      <c r="F404" s="895"/>
      <c r="G404" s="899"/>
      <c r="H404" s="902"/>
      <c r="I404" s="905"/>
      <c r="J404" s="908"/>
      <c r="K404" s="911"/>
      <c r="L404" s="914"/>
      <c r="M404" s="403" t="s">
        <v>90</v>
      </c>
      <c r="N404" s="312" cm="1">
        <f t="array" aca="1" ref="N404" ca="1">IF($D403=$C$3,
SUM(IF(OFFSET($N$361,,,($C403-1)*3-2,$C$2)=N403,OFFSET($N$363,,,($C403-1)*3-2,$C$2)*OFFSET($B$361,1,,($C403-1)*3-2,1))),
IFERROR((N69/$J68)*$J403,0))</f>
        <v>0</v>
      </c>
      <c r="O404" s="312" cm="1">
        <f t="array" aca="1" ref="O404" ca="1">IF($D403=$C$3,
SUM(IF(OFFSET($N$361,,,($C403-1)*3-2,$C$2)=O403,OFFSET($N$363,,,($C403-1)*3-2,$C$2)*OFFSET($B$361,1,,($C403-1)*3-2,1))),
IFERROR((O69/$J68)*$J403,0))</f>
        <v>0</v>
      </c>
      <c r="P404" s="312" cm="1">
        <f t="array" aca="1" ref="P404" ca="1">IF($D403=$C$3,
SUM(IF(OFFSET($N$361,,,($C403-1)*3-2,$C$2)=P403,OFFSET($N$363,,,($C403-1)*3-2,$C$2)*OFFSET($B$361,1,,($C403-1)*3-2,1))),
IFERROR((P69/$J68)*$J403,0))</f>
        <v>0</v>
      </c>
      <c r="Q404" s="313" cm="1">
        <f t="array" aca="1" ref="Q404" ca="1">IF($D403=$C$3,
SUM(IF(OFFSET($N$361,,,($C403-1)*3-2,$C$2)=Q403,OFFSET($N$363,,,($C403-1)*3-2,$C$2)*OFFSET($B$361,1,,($C403-1)*3-2,1))),
IFERROR((Q69/$J68)*$J403,0))</f>
        <v>0</v>
      </c>
      <c r="R404" s="312" cm="1">
        <f t="array" aca="1" ref="R404" ca="1">IF($D403=$C$3,
SUM(IF(OFFSET($N$361,,,($C403-1)*3-2,$C$2)=R403,OFFSET($N$363,,,($C403-1)*3-2,$C$2)*OFFSET($B$361,1,,($C403-1)*3-2,1))),
IFERROR((R69/$J68)*$J403,0))</f>
        <v>0</v>
      </c>
      <c r="S404" s="312" cm="1">
        <f t="array" aca="1" ref="S404" ca="1">IF($D403=$C$3,
SUM(IF(OFFSET($N$361,,,($C403-1)*3-2,$C$2)=S403,OFFSET($N$363,,,($C403-1)*3-2,$C$2)*OFFSET($B$361,1,,($C403-1)*3-2,1))),
IFERROR((S69/$J68)*$J403,0))</f>
        <v>0</v>
      </c>
      <c r="T404" s="312" cm="1">
        <f t="array" aca="1" ref="T404" ca="1">IF($D403=$C$3,
SUM(IF(OFFSET($N$361,,,($C403-1)*3-2,$C$2)=T403,OFFSET($N$363,,,($C403-1)*3-2,$C$2)*OFFSET($B$361,1,,($C403-1)*3-2,1))),
IFERROR((T69/$J68)*$J403,0))</f>
        <v>0</v>
      </c>
      <c r="U404" s="312" cm="1">
        <f t="array" aca="1" ref="U404" ca="1">IF($D403=$C$3,
SUM(IF(OFFSET($N$361,,,($C403-1)*3-2,$C$2)=U403,OFFSET($N$363,,,($C403-1)*3-2,$C$2)*OFFSET($B$361,1,,($C403-1)*3-2,1))),
IFERROR((U69/$J68)*$J403,0))</f>
        <v>0</v>
      </c>
      <c r="V404" s="312" cm="1">
        <f t="array" aca="1" ref="V404" ca="1">IF($D403=$C$3,
SUM(IF(OFFSET($N$361,,,($C403-1)*3-2,$C$2)=V403,OFFSET($N$363,,,($C403-1)*3-2,$C$2)*OFFSET($B$361,1,,($C403-1)*3-2,1))),
IFERROR((V69/$J68)*$J403,0))</f>
        <v>0</v>
      </c>
      <c r="W404" s="312" cm="1">
        <f t="array" aca="1" ref="W404" ca="1">IF($D403=$C$3,
SUM(IF(OFFSET($N$361,,,($C403-1)*3-2,$C$2)=W403,OFFSET($N$363,,,($C403-1)*3-2,$C$2)*OFFSET($B$361,1,,($C403-1)*3-2,1))),
IFERROR((W69/$J68)*$J403,0))</f>
        <v>0</v>
      </c>
      <c r="X404" s="312" cm="1">
        <f t="array" aca="1" ref="X404" ca="1">IF($D403=$C$3,
SUM(IF(OFFSET($N$361,,,($C403-1)*3-2,$C$2)=X403,OFFSET($N$363,,,($C403-1)*3-2,$C$2)*OFFSET($B$361,1,,($C403-1)*3-2,1))),
IFERROR((X69/$J68)*$J403,0))</f>
        <v>0</v>
      </c>
      <c r="Y404" s="312" cm="1">
        <f t="array" aca="1" ref="Y404" ca="1">IF($D403=$C$3,
SUM(IF(OFFSET($N$361,,,($C403-1)*3-2,$C$2)=Y403,OFFSET($N$363,,,($C403-1)*3-2,$C$2)*OFFSET($B$361,1,,($C403-1)*3-2,1))),
IFERROR((Y69/$J68)*$J403,0))</f>
        <v>0</v>
      </c>
      <c r="Z404" s="312" cm="1">
        <f t="array" aca="1" ref="Z404" ca="1">IF($D403=$C$3,
SUM(IF(OFFSET($N$361,,,($C403-1)*3-2,$C$2)=Z403,OFFSET($N$363,,,($C403-1)*3-2,$C$2)*OFFSET($B$361,1,,($C403-1)*3-2,1))),
IFERROR((Z69/$J68)*$J403,0))</f>
        <v>0</v>
      </c>
      <c r="AA404" s="312" cm="1">
        <f t="array" aca="1" ref="AA404" ca="1">IF($D403=$C$3,
SUM(IF(OFFSET($N$361,,,($C403-1)*3-2,$C$2)=AA403,OFFSET($N$363,,,($C403-1)*3-2,$C$2)*OFFSET($B$361,1,,($C403-1)*3-2,1))),
IFERROR((AA69/$J68)*$J403,0))</f>
        <v>0</v>
      </c>
      <c r="AB404" s="312" cm="1">
        <f t="array" aca="1" ref="AB404" ca="1">IF($D403=$C$3,
SUM(IF(OFFSET($N$361,,,($C403-1)*3-2,$C$2)=AB403,OFFSET($N$363,,,($C403-1)*3-2,$C$2)*OFFSET($B$361,1,,($C403-1)*3-2,1))),
IFERROR((AB69/$J68)*$J403,0))</f>
        <v>0</v>
      </c>
      <c r="AC404" s="312" cm="1">
        <f t="array" aca="1" ref="AC404" ca="1">IF($D403=$C$3,
SUM(IF(OFFSET($N$361,,,($C403-1)*3-2,$C$2)=AC403,OFFSET($N$363,,,($C403-1)*3-2,$C$2)*OFFSET($B$361,1,,($C403-1)*3-2,1))),
IFERROR((AC69/$J68)*$J403,0))</f>
        <v>0</v>
      </c>
      <c r="AD404" s="312" cm="1">
        <f t="array" aca="1" ref="AD404" ca="1">IF($D403=$C$3,
SUM(IF(OFFSET($N$361,,,($C403-1)*3-2,$C$2)=AD403,OFFSET($N$363,,,($C403-1)*3-2,$C$2)*OFFSET($B$361,1,,($C403-1)*3-2,1))),
IFERROR((AD69/$J68)*$J403,0))</f>
        <v>0</v>
      </c>
      <c r="AE404" s="312" cm="1">
        <f t="array" aca="1" ref="AE404" ca="1">IF($D403=$C$3,
SUM(IF(OFFSET($N$361,,,($C403-1)*3-2,$C$2)=AE403,OFFSET($N$363,,,($C403-1)*3-2,$C$2)*OFFSET($B$361,1,,($C403-1)*3-2,1))),
IFERROR((AE69/$J68)*$J403,0))</f>
        <v>0</v>
      </c>
      <c r="AF404" s="312" cm="1">
        <f t="array" aca="1" ref="AF404" ca="1">IF($D403=$C$3,
SUM(IF(OFFSET($N$361,,,($C403-1)*3-2,$C$2)=AF403,OFFSET($N$363,,,($C403-1)*3-2,$C$2)*OFFSET($B$361,1,,($C403-1)*3-2,1))),
IFERROR((AF69/$J68)*$J403,0))</f>
        <v>0</v>
      </c>
      <c r="AG404" s="312" cm="1">
        <f t="array" aca="1" ref="AG404" ca="1">IF($D403=$C$3,
SUM(IF(OFFSET($N$361,,,($C403-1)*3-2,$C$2)=AG403,OFFSET($N$363,,,($C403-1)*3-2,$C$2)*OFFSET($B$361,1,,($C403-1)*3-2,1))),
IFERROR((AG69/$J68)*$J403,0))</f>
        <v>0</v>
      </c>
      <c r="AH404" s="317"/>
      <c r="AI404" s="318"/>
      <c r="AJ404" s="318"/>
      <c r="AK404" s="318"/>
      <c r="AL404" s="318"/>
      <c r="AM404"/>
      <c r="AN404"/>
      <c r="AO404"/>
      <c r="AP404"/>
      <c r="AQ404"/>
      <c r="AR404"/>
    </row>
    <row r="405" spans="1:44" ht="13.15" customHeight="1">
      <c r="A405" s="317"/>
      <c r="B405" s="380" t="str">
        <f t="shared" ca="1" si="321"/>
        <v/>
      </c>
      <c r="C405" s="380" t="str">
        <f t="shared" ca="1" si="321"/>
        <v/>
      </c>
      <c r="D405" s="891"/>
      <c r="E405" s="896"/>
      <c r="F405" s="897"/>
      <c r="G405" s="900"/>
      <c r="H405" s="903"/>
      <c r="I405" s="906"/>
      <c r="J405" s="909"/>
      <c r="K405" s="912"/>
      <c r="L405" s="915"/>
      <c r="M405" s="404" t="s">
        <v>91</v>
      </c>
      <c r="N405" s="405">
        <f t="shared" ref="N405" ca="1" si="322">IFERROR(N404*$K403,0)</f>
        <v>0</v>
      </c>
      <c r="O405" s="406">
        <f t="shared" ref="O405" ca="1" si="323">IFERROR(O404*$K403,0)</f>
        <v>0</v>
      </c>
      <c r="P405" s="406">
        <f t="shared" ref="P405" ca="1" si="324">IFERROR(P404*$K403,0)</f>
        <v>0</v>
      </c>
      <c r="Q405" s="407">
        <f t="shared" ref="Q405" ca="1" si="325">IFERROR(Q404*$K403,0)</f>
        <v>0</v>
      </c>
      <c r="R405" s="406">
        <f t="shared" ref="R405" ca="1" si="326">IFERROR(R404*$K403,0)</f>
        <v>0</v>
      </c>
      <c r="S405" s="406">
        <f t="shared" ref="S405" ca="1" si="327">IFERROR(S404*$K403,0)</f>
        <v>0</v>
      </c>
      <c r="T405" s="406">
        <f t="shared" ref="T405" ca="1" si="328">IFERROR(T404*$K403,0)</f>
        <v>0</v>
      </c>
      <c r="U405" s="406">
        <f t="shared" ref="U405" ca="1" si="329">IFERROR(U404*$K403,0)</f>
        <v>0</v>
      </c>
      <c r="V405" s="406">
        <f t="shared" ref="V405" ca="1" si="330">IFERROR(V404*$K403,0)</f>
        <v>0</v>
      </c>
      <c r="W405" s="406">
        <f t="shared" ref="W405" ca="1" si="331">IFERROR(W404*$K403,0)</f>
        <v>0</v>
      </c>
      <c r="X405" s="406">
        <f t="shared" ref="X405" ca="1" si="332">IFERROR(X404*$K403,0)</f>
        <v>0</v>
      </c>
      <c r="Y405" s="406">
        <f t="shared" ref="Y405" ca="1" si="333">IFERROR(Y404*$K403,0)</f>
        <v>0</v>
      </c>
      <c r="Z405" s="406">
        <f t="shared" ref="Z405" ca="1" si="334">IFERROR(Z404*$K403,0)</f>
        <v>0</v>
      </c>
      <c r="AA405" s="406">
        <f t="shared" ref="AA405" ca="1" si="335">IFERROR(AA404*$K403,0)</f>
        <v>0</v>
      </c>
      <c r="AB405" s="406">
        <f t="shared" ref="AB405" ca="1" si="336">IFERROR(AB404*$K403,0)</f>
        <v>0</v>
      </c>
      <c r="AC405" s="406">
        <f t="shared" ref="AC405" ca="1" si="337">IFERROR(AC404*$K403,0)</f>
        <v>0</v>
      </c>
      <c r="AD405" s="406">
        <f t="shared" ref="AD405" ca="1" si="338">IFERROR(AD404*$K403,0)</f>
        <v>0</v>
      </c>
      <c r="AE405" s="406">
        <f t="shared" ref="AE405" ca="1" si="339">IFERROR(AE404*$K403,0)</f>
        <v>0</v>
      </c>
      <c r="AF405" s="406">
        <f t="shared" ref="AF405" ca="1" si="340">IFERROR(AF404*$K403,0)</f>
        <v>0</v>
      </c>
      <c r="AG405" s="406">
        <f t="shared" ref="AG405" ca="1" si="341">IFERROR(AG404*$K403,0)</f>
        <v>0</v>
      </c>
      <c r="AH405" s="317"/>
      <c r="AI405" s="318"/>
      <c r="AJ405" s="318"/>
      <c r="AK405" s="318"/>
      <c r="AL405" s="318"/>
      <c r="AM405"/>
      <c r="AN405"/>
      <c r="AO405"/>
      <c r="AP405"/>
      <c r="AQ405"/>
      <c r="AR405"/>
    </row>
    <row r="406" spans="1:44" ht="13.15" customHeight="1">
      <c r="A406" s="317"/>
      <c r="B406" s="317"/>
      <c r="C406" s="317" cm="1">
        <f t="array" aca="1" ref="C406" ca="1">OFFSET(C406,-3,,,)+1</f>
        <v>16</v>
      </c>
      <c r="D406" s="889" t="str">
        <f t="shared" ref="D406:E406" ca="1" si="342">D71</f>
        <v/>
      </c>
      <c r="E406" s="892" t="str">
        <f t="shared" ca="1" si="342"/>
        <v/>
      </c>
      <c r="F406" s="893"/>
      <c r="G406" s="898">
        <f t="shared" ref="G406" si="343">H71</f>
        <v>0</v>
      </c>
      <c r="H406" s="901"/>
      <c r="I406" s="904" t="str">
        <f t="shared" ref="I406" ca="1" si="344">I71</f>
        <v/>
      </c>
      <c r="J406" s="907">
        <f t="shared" ref="J406" ca="1" si="345">IF($D406=$C$3,
SUMPRODUCT(OFFSET($B$361,1,,($C406-1)*3-2,),OFFSET($L$361,,,($C406-1)*3-2,)),J71+H406)</f>
        <v>0</v>
      </c>
      <c r="K406" s="910">
        <f t="shared" ref="K406" ca="1" si="346">K71</f>
        <v>0</v>
      </c>
      <c r="L406" s="913">
        <f t="shared" ref="L406" ca="1" si="347">J406*K406</f>
        <v>0</v>
      </c>
      <c r="M406" s="402" t="s">
        <v>89</v>
      </c>
      <c r="N406" s="308" t="str">
        <f t="shared" ref="N406:AG406" ca="1" si="348">N71</f>
        <v/>
      </c>
      <c r="O406" s="309" t="str">
        <f t="shared" ca="1" si="348"/>
        <v/>
      </c>
      <c r="P406" s="309" t="str">
        <f t="shared" ca="1" si="348"/>
        <v/>
      </c>
      <c r="Q406" s="310" t="str">
        <f t="shared" ca="1" si="348"/>
        <v/>
      </c>
      <c r="R406" s="309" t="str">
        <f t="shared" ca="1" si="348"/>
        <v/>
      </c>
      <c r="S406" s="309" t="str">
        <f t="shared" ca="1" si="348"/>
        <v/>
      </c>
      <c r="T406" s="309" t="str">
        <f t="shared" ca="1" si="348"/>
        <v/>
      </c>
      <c r="U406" s="309" t="str">
        <f t="shared" ca="1" si="348"/>
        <v/>
      </c>
      <c r="V406" s="309" t="str">
        <f t="shared" ca="1" si="348"/>
        <v/>
      </c>
      <c r="W406" s="309" t="str">
        <f t="shared" ca="1" si="348"/>
        <v/>
      </c>
      <c r="X406" s="309" t="str">
        <f t="shared" ca="1" si="348"/>
        <v/>
      </c>
      <c r="Y406" s="309" t="str">
        <f t="shared" ca="1" si="348"/>
        <v/>
      </c>
      <c r="Z406" s="309" t="str">
        <f t="shared" ca="1" si="348"/>
        <v/>
      </c>
      <c r="AA406" s="309" t="str">
        <f t="shared" ca="1" si="348"/>
        <v/>
      </c>
      <c r="AB406" s="309" t="str">
        <f t="shared" ca="1" si="348"/>
        <v/>
      </c>
      <c r="AC406" s="309" t="str">
        <f t="shared" ca="1" si="348"/>
        <v/>
      </c>
      <c r="AD406" s="309" t="str">
        <f t="shared" ca="1" si="348"/>
        <v/>
      </c>
      <c r="AE406" s="309" t="str">
        <f t="shared" ca="1" si="348"/>
        <v/>
      </c>
      <c r="AF406" s="309" t="str">
        <f t="shared" ca="1" si="348"/>
        <v/>
      </c>
      <c r="AG406" s="309" t="str">
        <f t="shared" ca="1" si="348"/>
        <v/>
      </c>
      <c r="AH406" s="317"/>
      <c r="AI406" s="318"/>
      <c r="AJ406" s="318"/>
      <c r="AK406" s="318"/>
      <c r="AL406" s="318"/>
      <c r="AM406"/>
      <c r="AN406"/>
      <c r="AO406"/>
      <c r="AP406"/>
      <c r="AQ406"/>
      <c r="AR406"/>
    </row>
    <row r="407" spans="1:44" ht="13.15" customHeight="1">
      <c r="A407" s="317"/>
      <c r="B407" s="380">
        <f t="shared" ref="B407:C408" ca="1" si="349">B72</f>
        <v>0</v>
      </c>
      <c r="C407" s="317" cm="1">
        <f t="array" aca="1" ref="C407" ca="1">IF(ROUND(SUM(IF(N406:AG406&lt;&gt;"",IF(N406:AG406&lt;&gt;0,(N407:AG407))))-J406,3)&lt;&gt;0,"X",0)</f>
        <v>0</v>
      </c>
      <c r="D407" s="890"/>
      <c r="E407" s="894"/>
      <c r="F407" s="895"/>
      <c r="G407" s="899"/>
      <c r="H407" s="902"/>
      <c r="I407" s="905"/>
      <c r="J407" s="908"/>
      <c r="K407" s="911"/>
      <c r="L407" s="914"/>
      <c r="M407" s="403" t="s">
        <v>90</v>
      </c>
      <c r="N407" s="312" cm="1">
        <f t="array" aca="1" ref="N407" ca="1">IF($D406=$C$3,
SUM(IF(OFFSET($N$361,,,($C406-1)*3-2,$C$2)=N406,OFFSET($N$363,,,($C406-1)*3-2,$C$2)*OFFSET($B$361,1,,($C406-1)*3-2,1))),
IFERROR((N72/$J71)*$J406,0))</f>
        <v>0</v>
      </c>
      <c r="O407" s="312" cm="1">
        <f t="array" aca="1" ref="O407" ca="1">IF($D406=$C$3,
SUM(IF(OFFSET($N$361,,,($C406-1)*3-2,$C$2)=O406,OFFSET($N$363,,,($C406-1)*3-2,$C$2)*OFFSET($B$361,1,,($C406-1)*3-2,1))),
IFERROR((O72/$J71)*$J406,0))</f>
        <v>0</v>
      </c>
      <c r="P407" s="312" cm="1">
        <f t="array" aca="1" ref="P407" ca="1">IF($D406=$C$3,
SUM(IF(OFFSET($N$361,,,($C406-1)*3-2,$C$2)=P406,OFFSET($N$363,,,($C406-1)*3-2,$C$2)*OFFSET($B$361,1,,($C406-1)*3-2,1))),
IFERROR((P72/$J71)*$J406,0))</f>
        <v>0</v>
      </c>
      <c r="Q407" s="313" cm="1">
        <f t="array" aca="1" ref="Q407" ca="1">IF($D406=$C$3,
SUM(IF(OFFSET($N$361,,,($C406-1)*3-2,$C$2)=Q406,OFFSET($N$363,,,($C406-1)*3-2,$C$2)*OFFSET($B$361,1,,($C406-1)*3-2,1))),
IFERROR((Q72/$J71)*$J406,0))</f>
        <v>0</v>
      </c>
      <c r="R407" s="312" cm="1">
        <f t="array" aca="1" ref="R407" ca="1">IF($D406=$C$3,
SUM(IF(OFFSET($N$361,,,($C406-1)*3-2,$C$2)=R406,OFFSET($N$363,,,($C406-1)*3-2,$C$2)*OFFSET($B$361,1,,($C406-1)*3-2,1))),
IFERROR((R72/$J71)*$J406,0))</f>
        <v>0</v>
      </c>
      <c r="S407" s="312" cm="1">
        <f t="array" aca="1" ref="S407" ca="1">IF($D406=$C$3,
SUM(IF(OFFSET($N$361,,,($C406-1)*3-2,$C$2)=S406,OFFSET($N$363,,,($C406-1)*3-2,$C$2)*OFFSET($B$361,1,,($C406-1)*3-2,1))),
IFERROR((S72/$J71)*$J406,0))</f>
        <v>0</v>
      </c>
      <c r="T407" s="312" cm="1">
        <f t="array" aca="1" ref="T407" ca="1">IF($D406=$C$3,
SUM(IF(OFFSET($N$361,,,($C406-1)*3-2,$C$2)=T406,OFFSET($N$363,,,($C406-1)*3-2,$C$2)*OFFSET($B$361,1,,($C406-1)*3-2,1))),
IFERROR((T72/$J71)*$J406,0))</f>
        <v>0</v>
      </c>
      <c r="U407" s="312" cm="1">
        <f t="array" aca="1" ref="U407" ca="1">IF($D406=$C$3,
SUM(IF(OFFSET($N$361,,,($C406-1)*3-2,$C$2)=U406,OFFSET($N$363,,,($C406-1)*3-2,$C$2)*OFFSET($B$361,1,,($C406-1)*3-2,1))),
IFERROR((U72/$J71)*$J406,0))</f>
        <v>0</v>
      </c>
      <c r="V407" s="312" cm="1">
        <f t="array" aca="1" ref="V407" ca="1">IF($D406=$C$3,
SUM(IF(OFFSET($N$361,,,($C406-1)*3-2,$C$2)=V406,OFFSET($N$363,,,($C406-1)*3-2,$C$2)*OFFSET($B$361,1,,($C406-1)*3-2,1))),
IFERROR((V72/$J71)*$J406,0))</f>
        <v>0</v>
      </c>
      <c r="W407" s="312" cm="1">
        <f t="array" aca="1" ref="W407" ca="1">IF($D406=$C$3,
SUM(IF(OFFSET($N$361,,,($C406-1)*3-2,$C$2)=W406,OFFSET($N$363,,,($C406-1)*3-2,$C$2)*OFFSET($B$361,1,,($C406-1)*3-2,1))),
IFERROR((W72/$J71)*$J406,0))</f>
        <v>0</v>
      </c>
      <c r="X407" s="312" cm="1">
        <f t="array" aca="1" ref="X407" ca="1">IF($D406=$C$3,
SUM(IF(OFFSET($N$361,,,($C406-1)*3-2,$C$2)=X406,OFFSET($N$363,,,($C406-1)*3-2,$C$2)*OFFSET($B$361,1,,($C406-1)*3-2,1))),
IFERROR((X72/$J71)*$J406,0))</f>
        <v>0</v>
      </c>
      <c r="Y407" s="312" cm="1">
        <f t="array" aca="1" ref="Y407" ca="1">IF($D406=$C$3,
SUM(IF(OFFSET($N$361,,,($C406-1)*3-2,$C$2)=Y406,OFFSET($N$363,,,($C406-1)*3-2,$C$2)*OFFSET($B$361,1,,($C406-1)*3-2,1))),
IFERROR((Y72/$J71)*$J406,0))</f>
        <v>0</v>
      </c>
      <c r="Z407" s="312" cm="1">
        <f t="array" aca="1" ref="Z407" ca="1">IF($D406=$C$3,
SUM(IF(OFFSET($N$361,,,($C406-1)*3-2,$C$2)=Z406,OFFSET($N$363,,,($C406-1)*3-2,$C$2)*OFFSET($B$361,1,,($C406-1)*3-2,1))),
IFERROR((Z72/$J71)*$J406,0))</f>
        <v>0</v>
      </c>
      <c r="AA407" s="312" cm="1">
        <f t="array" aca="1" ref="AA407" ca="1">IF($D406=$C$3,
SUM(IF(OFFSET($N$361,,,($C406-1)*3-2,$C$2)=AA406,OFFSET($N$363,,,($C406-1)*3-2,$C$2)*OFFSET($B$361,1,,($C406-1)*3-2,1))),
IFERROR((AA72/$J71)*$J406,0))</f>
        <v>0</v>
      </c>
      <c r="AB407" s="312" cm="1">
        <f t="array" aca="1" ref="AB407" ca="1">IF($D406=$C$3,
SUM(IF(OFFSET($N$361,,,($C406-1)*3-2,$C$2)=AB406,OFFSET($N$363,,,($C406-1)*3-2,$C$2)*OFFSET($B$361,1,,($C406-1)*3-2,1))),
IFERROR((AB72/$J71)*$J406,0))</f>
        <v>0</v>
      </c>
      <c r="AC407" s="312" cm="1">
        <f t="array" aca="1" ref="AC407" ca="1">IF($D406=$C$3,
SUM(IF(OFFSET($N$361,,,($C406-1)*3-2,$C$2)=AC406,OFFSET($N$363,,,($C406-1)*3-2,$C$2)*OFFSET($B$361,1,,($C406-1)*3-2,1))),
IFERROR((AC72/$J71)*$J406,0))</f>
        <v>0</v>
      </c>
      <c r="AD407" s="312" cm="1">
        <f t="array" aca="1" ref="AD407" ca="1">IF($D406=$C$3,
SUM(IF(OFFSET($N$361,,,($C406-1)*3-2,$C$2)=AD406,OFFSET($N$363,,,($C406-1)*3-2,$C$2)*OFFSET($B$361,1,,($C406-1)*3-2,1))),
IFERROR((AD72/$J71)*$J406,0))</f>
        <v>0</v>
      </c>
      <c r="AE407" s="312" cm="1">
        <f t="array" aca="1" ref="AE407" ca="1">IF($D406=$C$3,
SUM(IF(OFFSET($N$361,,,($C406-1)*3-2,$C$2)=AE406,OFFSET($N$363,,,($C406-1)*3-2,$C$2)*OFFSET($B$361,1,,($C406-1)*3-2,1))),
IFERROR((AE72/$J71)*$J406,0))</f>
        <v>0</v>
      </c>
      <c r="AF407" s="312" cm="1">
        <f t="array" aca="1" ref="AF407" ca="1">IF($D406=$C$3,
SUM(IF(OFFSET($N$361,,,($C406-1)*3-2,$C$2)=AF406,OFFSET($N$363,,,($C406-1)*3-2,$C$2)*OFFSET($B$361,1,,($C406-1)*3-2,1))),
IFERROR((AF72/$J71)*$J406,0))</f>
        <v>0</v>
      </c>
      <c r="AG407" s="312" cm="1">
        <f t="array" aca="1" ref="AG407" ca="1">IF($D406=$C$3,
SUM(IF(OFFSET($N$361,,,($C406-1)*3-2,$C$2)=AG406,OFFSET($N$363,,,($C406-1)*3-2,$C$2)*OFFSET($B$361,1,,($C406-1)*3-2,1))),
IFERROR((AG72/$J71)*$J406,0))</f>
        <v>0</v>
      </c>
      <c r="AH407" s="317"/>
      <c r="AI407" s="318"/>
      <c r="AJ407" s="318"/>
      <c r="AK407" s="318"/>
      <c r="AL407" s="318"/>
      <c r="AM407"/>
      <c r="AN407"/>
      <c r="AO407"/>
      <c r="AP407"/>
      <c r="AQ407"/>
      <c r="AR407"/>
    </row>
    <row r="408" spans="1:44" ht="13.15" customHeight="1">
      <c r="A408" s="317"/>
      <c r="B408" s="380" t="str">
        <f t="shared" ca="1" si="349"/>
        <v/>
      </c>
      <c r="C408" s="380" t="str">
        <f t="shared" ca="1" si="349"/>
        <v/>
      </c>
      <c r="D408" s="891"/>
      <c r="E408" s="896"/>
      <c r="F408" s="897"/>
      <c r="G408" s="900"/>
      <c r="H408" s="903"/>
      <c r="I408" s="906"/>
      <c r="J408" s="909"/>
      <c r="K408" s="912"/>
      <c r="L408" s="915"/>
      <c r="M408" s="404" t="s">
        <v>91</v>
      </c>
      <c r="N408" s="405">
        <f t="shared" ref="N408" ca="1" si="350">IFERROR(N407*$K406,0)</f>
        <v>0</v>
      </c>
      <c r="O408" s="406">
        <f t="shared" ref="O408" ca="1" si="351">IFERROR(O407*$K406,0)</f>
        <v>0</v>
      </c>
      <c r="P408" s="406">
        <f t="shared" ref="P408" ca="1" si="352">IFERROR(P407*$K406,0)</f>
        <v>0</v>
      </c>
      <c r="Q408" s="407">
        <f t="shared" ref="Q408" ca="1" si="353">IFERROR(Q407*$K406,0)</f>
        <v>0</v>
      </c>
      <c r="R408" s="406">
        <f t="shared" ref="R408" ca="1" si="354">IFERROR(R407*$K406,0)</f>
        <v>0</v>
      </c>
      <c r="S408" s="406">
        <f t="shared" ref="S408" ca="1" si="355">IFERROR(S407*$K406,0)</f>
        <v>0</v>
      </c>
      <c r="T408" s="406">
        <f t="shared" ref="T408" ca="1" si="356">IFERROR(T407*$K406,0)</f>
        <v>0</v>
      </c>
      <c r="U408" s="406">
        <f t="shared" ref="U408" ca="1" si="357">IFERROR(U407*$K406,0)</f>
        <v>0</v>
      </c>
      <c r="V408" s="406">
        <f t="shared" ref="V408" ca="1" si="358">IFERROR(V407*$K406,0)</f>
        <v>0</v>
      </c>
      <c r="W408" s="406">
        <f t="shared" ref="W408" ca="1" si="359">IFERROR(W407*$K406,0)</f>
        <v>0</v>
      </c>
      <c r="X408" s="406">
        <f t="shared" ref="X408" ca="1" si="360">IFERROR(X407*$K406,0)</f>
        <v>0</v>
      </c>
      <c r="Y408" s="406">
        <f t="shared" ref="Y408" ca="1" si="361">IFERROR(Y407*$K406,0)</f>
        <v>0</v>
      </c>
      <c r="Z408" s="406">
        <f t="shared" ref="Z408" ca="1" si="362">IFERROR(Z407*$K406,0)</f>
        <v>0</v>
      </c>
      <c r="AA408" s="406">
        <f t="shared" ref="AA408" ca="1" si="363">IFERROR(AA407*$K406,0)</f>
        <v>0</v>
      </c>
      <c r="AB408" s="406">
        <f t="shared" ref="AB408" ca="1" si="364">IFERROR(AB407*$K406,0)</f>
        <v>0</v>
      </c>
      <c r="AC408" s="406">
        <f t="shared" ref="AC408" ca="1" si="365">IFERROR(AC407*$K406,0)</f>
        <v>0</v>
      </c>
      <c r="AD408" s="406">
        <f t="shared" ref="AD408" ca="1" si="366">IFERROR(AD407*$K406,0)</f>
        <v>0</v>
      </c>
      <c r="AE408" s="406">
        <f t="shared" ref="AE408" ca="1" si="367">IFERROR(AE407*$K406,0)</f>
        <v>0</v>
      </c>
      <c r="AF408" s="406">
        <f t="shared" ref="AF408" ca="1" si="368">IFERROR(AF407*$K406,0)</f>
        <v>0</v>
      </c>
      <c r="AG408" s="406">
        <f t="shared" ref="AG408" ca="1" si="369">IFERROR(AG407*$K406,0)</f>
        <v>0</v>
      </c>
      <c r="AH408" s="317"/>
      <c r="AI408" s="318"/>
      <c r="AJ408" s="318"/>
      <c r="AK408" s="318"/>
      <c r="AL408" s="318"/>
      <c r="AM408"/>
      <c r="AN408"/>
      <c r="AO408"/>
      <c r="AP408"/>
      <c r="AQ408"/>
      <c r="AR408"/>
    </row>
    <row r="409" spans="1:44" ht="13.15" customHeight="1">
      <c r="A409" s="317"/>
      <c r="B409" s="317"/>
      <c r="C409" s="317" cm="1">
        <f t="array" aca="1" ref="C409" ca="1">OFFSET(C409,-3,,,)+1</f>
        <v>17</v>
      </c>
      <c r="D409" s="889" t="str">
        <f t="shared" ref="D409:E409" ca="1" si="370">D74</f>
        <v/>
      </c>
      <c r="E409" s="892" t="str">
        <f t="shared" ca="1" si="370"/>
        <v/>
      </c>
      <c r="F409" s="893"/>
      <c r="G409" s="898">
        <f t="shared" ref="G409" si="371">H74</f>
        <v>0</v>
      </c>
      <c r="H409" s="901"/>
      <c r="I409" s="904" t="str">
        <f t="shared" ref="I409" ca="1" si="372">I74</f>
        <v/>
      </c>
      <c r="J409" s="907">
        <f t="shared" ref="J409" ca="1" si="373">IF($D409=$C$3,
SUMPRODUCT(OFFSET($B$361,1,,($C409-1)*3-2,),OFFSET($L$361,,,($C409-1)*3-2,)),J74+H409)</f>
        <v>0</v>
      </c>
      <c r="K409" s="910">
        <f t="shared" ref="K409" ca="1" si="374">K74</f>
        <v>0</v>
      </c>
      <c r="L409" s="913">
        <f t="shared" ref="L409" ca="1" si="375">J409*K409</f>
        <v>0</v>
      </c>
      <c r="M409" s="402" t="s">
        <v>89</v>
      </c>
      <c r="N409" s="308" t="str">
        <f t="shared" ref="N409:AG409" ca="1" si="376">N74</f>
        <v/>
      </c>
      <c r="O409" s="309" t="str">
        <f t="shared" ca="1" si="376"/>
        <v/>
      </c>
      <c r="P409" s="309" t="str">
        <f t="shared" ca="1" si="376"/>
        <v/>
      </c>
      <c r="Q409" s="310" t="str">
        <f t="shared" ca="1" si="376"/>
        <v/>
      </c>
      <c r="R409" s="309" t="str">
        <f t="shared" ca="1" si="376"/>
        <v/>
      </c>
      <c r="S409" s="309" t="str">
        <f t="shared" ca="1" si="376"/>
        <v/>
      </c>
      <c r="T409" s="309" t="str">
        <f t="shared" ca="1" si="376"/>
        <v/>
      </c>
      <c r="U409" s="309" t="str">
        <f t="shared" ca="1" si="376"/>
        <v/>
      </c>
      <c r="V409" s="309" t="str">
        <f t="shared" ca="1" si="376"/>
        <v/>
      </c>
      <c r="W409" s="309" t="str">
        <f t="shared" ca="1" si="376"/>
        <v/>
      </c>
      <c r="X409" s="309" t="str">
        <f t="shared" ca="1" si="376"/>
        <v/>
      </c>
      <c r="Y409" s="309" t="str">
        <f t="shared" ca="1" si="376"/>
        <v/>
      </c>
      <c r="Z409" s="309" t="str">
        <f t="shared" ca="1" si="376"/>
        <v/>
      </c>
      <c r="AA409" s="309" t="str">
        <f t="shared" ca="1" si="376"/>
        <v/>
      </c>
      <c r="AB409" s="309" t="str">
        <f t="shared" ca="1" si="376"/>
        <v/>
      </c>
      <c r="AC409" s="309" t="str">
        <f t="shared" ca="1" si="376"/>
        <v/>
      </c>
      <c r="AD409" s="309" t="str">
        <f t="shared" ca="1" si="376"/>
        <v/>
      </c>
      <c r="AE409" s="309" t="str">
        <f t="shared" ca="1" si="376"/>
        <v/>
      </c>
      <c r="AF409" s="309" t="str">
        <f t="shared" ca="1" si="376"/>
        <v/>
      </c>
      <c r="AG409" s="309" t="str">
        <f t="shared" ca="1" si="376"/>
        <v/>
      </c>
      <c r="AH409" s="317"/>
      <c r="AI409" s="318"/>
      <c r="AJ409" s="318"/>
      <c r="AK409" s="318"/>
      <c r="AL409" s="318"/>
      <c r="AM409"/>
      <c r="AN409"/>
      <c r="AO409"/>
      <c r="AP409"/>
      <c r="AQ409"/>
      <c r="AR409"/>
    </row>
    <row r="410" spans="1:44" ht="13.15" customHeight="1">
      <c r="A410" s="317"/>
      <c r="B410" s="380">
        <f t="shared" ref="B410:C411" ca="1" si="377">B75</f>
        <v>0</v>
      </c>
      <c r="C410" s="317" cm="1">
        <f t="array" aca="1" ref="C410" ca="1">IF(ROUND(SUM(IF(N409:AG409&lt;&gt;"",IF(N409:AG409&lt;&gt;0,(N410:AG410))))-J409,3)&lt;&gt;0,"X",0)</f>
        <v>0</v>
      </c>
      <c r="D410" s="890"/>
      <c r="E410" s="894"/>
      <c r="F410" s="895"/>
      <c r="G410" s="899"/>
      <c r="H410" s="902"/>
      <c r="I410" s="905"/>
      <c r="J410" s="908"/>
      <c r="K410" s="911"/>
      <c r="L410" s="914"/>
      <c r="M410" s="403" t="s">
        <v>90</v>
      </c>
      <c r="N410" s="312" cm="1">
        <f t="array" aca="1" ref="N410" ca="1">IF($D409=$C$3,
SUM(IF(OFFSET($N$361,,,($C409-1)*3-2,$C$2)=N409,OFFSET($N$363,,,($C409-1)*3-2,$C$2)*OFFSET($B$361,1,,($C409-1)*3-2,1))),
IFERROR((N75/$J74)*$J409,0))</f>
        <v>0</v>
      </c>
      <c r="O410" s="312" cm="1">
        <f t="array" aca="1" ref="O410" ca="1">IF($D409=$C$3,
SUM(IF(OFFSET($N$361,,,($C409-1)*3-2,$C$2)=O409,OFFSET($N$363,,,($C409-1)*3-2,$C$2)*OFFSET($B$361,1,,($C409-1)*3-2,1))),
IFERROR((O75/$J74)*$J409,0))</f>
        <v>0</v>
      </c>
      <c r="P410" s="312" cm="1">
        <f t="array" aca="1" ref="P410" ca="1">IF($D409=$C$3,
SUM(IF(OFFSET($N$361,,,($C409-1)*3-2,$C$2)=P409,OFFSET($N$363,,,($C409-1)*3-2,$C$2)*OFFSET($B$361,1,,($C409-1)*3-2,1))),
IFERROR((P75/$J74)*$J409,0))</f>
        <v>0</v>
      </c>
      <c r="Q410" s="313" cm="1">
        <f t="array" aca="1" ref="Q410" ca="1">IF($D409=$C$3,
SUM(IF(OFFSET($N$361,,,($C409-1)*3-2,$C$2)=Q409,OFFSET($N$363,,,($C409-1)*3-2,$C$2)*OFFSET($B$361,1,,($C409-1)*3-2,1))),
IFERROR((Q75/$J74)*$J409,0))</f>
        <v>0</v>
      </c>
      <c r="R410" s="312" cm="1">
        <f t="array" aca="1" ref="R410" ca="1">IF($D409=$C$3,
SUM(IF(OFFSET($N$361,,,($C409-1)*3-2,$C$2)=R409,OFFSET($N$363,,,($C409-1)*3-2,$C$2)*OFFSET($B$361,1,,($C409-1)*3-2,1))),
IFERROR((R75/$J74)*$J409,0))</f>
        <v>0</v>
      </c>
      <c r="S410" s="312" cm="1">
        <f t="array" aca="1" ref="S410" ca="1">IF($D409=$C$3,
SUM(IF(OFFSET($N$361,,,($C409-1)*3-2,$C$2)=S409,OFFSET($N$363,,,($C409-1)*3-2,$C$2)*OFFSET($B$361,1,,($C409-1)*3-2,1))),
IFERROR((S75/$J74)*$J409,0))</f>
        <v>0</v>
      </c>
      <c r="T410" s="312" cm="1">
        <f t="array" aca="1" ref="T410" ca="1">IF($D409=$C$3,
SUM(IF(OFFSET($N$361,,,($C409-1)*3-2,$C$2)=T409,OFFSET($N$363,,,($C409-1)*3-2,$C$2)*OFFSET($B$361,1,,($C409-1)*3-2,1))),
IFERROR((T75/$J74)*$J409,0))</f>
        <v>0</v>
      </c>
      <c r="U410" s="312" cm="1">
        <f t="array" aca="1" ref="U410" ca="1">IF($D409=$C$3,
SUM(IF(OFFSET($N$361,,,($C409-1)*3-2,$C$2)=U409,OFFSET($N$363,,,($C409-1)*3-2,$C$2)*OFFSET($B$361,1,,($C409-1)*3-2,1))),
IFERROR((U75/$J74)*$J409,0))</f>
        <v>0</v>
      </c>
      <c r="V410" s="312" cm="1">
        <f t="array" aca="1" ref="V410" ca="1">IF($D409=$C$3,
SUM(IF(OFFSET($N$361,,,($C409-1)*3-2,$C$2)=V409,OFFSET($N$363,,,($C409-1)*3-2,$C$2)*OFFSET($B$361,1,,($C409-1)*3-2,1))),
IFERROR((V75/$J74)*$J409,0))</f>
        <v>0</v>
      </c>
      <c r="W410" s="312" cm="1">
        <f t="array" aca="1" ref="W410" ca="1">IF($D409=$C$3,
SUM(IF(OFFSET($N$361,,,($C409-1)*3-2,$C$2)=W409,OFFSET($N$363,,,($C409-1)*3-2,$C$2)*OFFSET($B$361,1,,($C409-1)*3-2,1))),
IFERROR((W75/$J74)*$J409,0))</f>
        <v>0</v>
      </c>
      <c r="X410" s="312" cm="1">
        <f t="array" aca="1" ref="X410" ca="1">IF($D409=$C$3,
SUM(IF(OFFSET($N$361,,,($C409-1)*3-2,$C$2)=X409,OFFSET($N$363,,,($C409-1)*3-2,$C$2)*OFFSET($B$361,1,,($C409-1)*3-2,1))),
IFERROR((X75/$J74)*$J409,0))</f>
        <v>0</v>
      </c>
      <c r="Y410" s="312" cm="1">
        <f t="array" aca="1" ref="Y410" ca="1">IF($D409=$C$3,
SUM(IF(OFFSET($N$361,,,($C409-1)*3-2,$C$2)=Y409,OFFSET($N$363,,,($C409-1)*3-2,$C$2)*OFFSET($B$361,1,,($C409-1)*3-2,1))),
IFERROR((Y75/$J74)*$J409,0))</f>
        <v>0</v>
      </c>
      <c r="Z410" s="312" cm="1">
        <f t="array" aca="1" ref="Z410" ca="1">IF($D409=$C$3,
SUM(IF(OFFSET($N$361,,,($C409-1)*3-2,$C$2)=Z409,OFFSET($N$363,,,($C409-1)*3-2,$C$2)*OFFSET($B$361,1,,($C409-1)*3-2,1))),
IFERROR((Z75/$J74)*$J409,0))</f>
        <v>0</v>
      </c>
      <c r="AA410" s="312" cm="1">
        <f t="array" aca="1" ref="AA410" ca="1">IF($D409=$C$3,
SUM(IF(OFFSET($N$361,,,($C409-1)*3-2,$C$2)=AA409,OFFSET($N$363,,,($C409-1)*3-2,$C$2)*OFFSET($B$361,1,,($C409-1)*3-2,1))),
IFERROR((AA75/$J74)*$J409,0))</f>
        <v>0</v>
      </c>
      <c r="AB410" s="312" cm="1">
        <f t="array" aca="1" ref="AB410" ca="1">IF($D409=$C$3,
SUM(IF(OFFSET($N$361,,,($C409-1)*3-2,$C$2)=AB409,OFFSET($N$363,,,($C409-1)*3-2,$C$2)*OFFSET($B$361,1,,($C409-1)*3-2,1))),
IFERROR((AB75/$J74)*$J409,0))</f>
        <v>0</v>
      </c>
      <c r="AC410" s="312" cm="1">
        <f t="array" aca="1" ref="AC410" ca="1">IF($D409=$C$3,
SUM(IF(OFFSET($N$361,,,($C409-1)*3-2,$C$2)=AC409,OFFSET($N$363,,,($C409-1)*3-2,$C$2)*OFFSET($B$361,1,,($C409-1)*3-2,1))),
IFERROR((AC75/$J74)*$J409,0))</f>
        <v>0</v>
      </c>
      <c r="AD410" s="312" cm="1">
        <f t="array" aca="1" ref="AD410" ca="1">IF($D409=$C$3,
SUM(IF(OFFSET($N$361,,,($C409-1)*3-2,$C$2)=AD409,OFFSET($N$363,,,($C409-1)*3-2,$C$2)*OFFSET($B$361,1,,($C409-1)*3-2,1))),
IFERROR((AD75/$J74)*$J409,0))</f>
        <v>0</v>
      </c>
      <c r="AE410" s="312" cm="1">
        <f t="array" aca="1" ref="AE410" ca="1">IF($D409=$C$3,
SUM(IF(OFFSET($N$361,,,($C409-1)*3-2,$C$2)=AE409,OFFSET($N$363,,,($C409-1)*3-2,$C$2)*OFFSET($B$361,1,,($C409-1)*3-2,1))),
IFERROR((AE75/$J74)*$J409,0))</f>
        <v>0</v>
      </c>
      <c r="AF410" s="312" cm="1">
        <f t="array" aca="1" ref="AF410" ca="1">IF($D409=$C$3,
SUM(IF(OFFSET($N$361,,,($C409-1)*3-2,$C$2)=AF409,OFFSET($N$363,,,($C409-1)*3-2,$C$2)*OFFSET($B$361,1,,($C409-1)*3-2,1))),
IFERROR((AF75/$J74)*$J409,0))</f>
        <v>0</v>
      </c>
      <c r="AG410" s="312" cm="1">
        <f t="array" aca="1" ref="AG410" ca="1">IF($D409=$C$3,
SUM(IF(OFFSET($N$361,,,($C409-1)*3-2,$C$2)=AG409,OFFSET($N$363,,,($C409-1)*3-2,$C$2)*OFFSET($B$361,1,,($C409-1)*3-2,1))),
IFERROR((AG75/$J74)*$J409,0))</f>
        <v>0</v>
      </c>
      <c r="AH410" s="317"/>
      <c r="AI410" s="318"/>
      <c r="AJ410" s="318"/>
      <c r="AK410" s="318"/>
      <c r="AL410" s="318"/>
      <c r="AM410"/>
      <c r="AN410"/>
      <c r="AO410"/>
      <c r="AP410"/>
      <c r="AQ410"/>
      <c r="AR410"/>
    </row>
    <row r="411" spans="1:44" ht="13.15" customHeight="1">
      <c r="A411" s="317"/>
      <c r="B411" s="380" t="str">
        <f t="shared" ca="1" si="377"/>
        <v/>
      </c>
      <c r="C411" s="380" t="str">
        <f t="shared" ca="1" si="377"/>
        <v/>
      </c>
      <c r="D411" s="891"/>
      <c r="E411" s="896"/>
      <c r="F411" s="897"/>
      <c r="G411" s="900"/>
      <c r="H411" s="903"/>
      <c r="I411" s="906"/>
      <c r="J411" s="909"/>
      <c r="K411" s="912"/>
      <c r="L411" s="915"/>
      <c r="M411" s="404" t="s">
        <v>91</v>
      </c>
      <c r="N411" s="405">
        <f t="shared" ref="N411" ca="1" si="378">IFERROR(N410*$K409,0)</f>
        <v>0</v>
      </c>
      <c r="O411" s="406">
        <f t="shared" ref="O411" ca="1" si="379">IFERROR(O410*$K409,0)</f>
        <v>0</v>
      </c>
      <c r="P411" s="406">
        <f t="shared" ref="P411" ca="1" si="380">IFERROR(P410*$K409,0)</f>
        <v>0</v>
      </c>
      <c r="Q411" s="407">
        <f t="shared" ref="Q411" ca="1" si="381">IFERROR(Q410*$K409,0)</f>
        <v>0</v>
      </c>
      <c r="R411" s="406">
        <f t="shared" ref="R411" ca="1" si="382">IFERROR(R410*$K409,0)</f>
        <v>0</v>
      </c>
      <c r="S411" s="406">
        <f t="shared" ref="S411" ca="1" si="383">IFERROR(S410*$K409,0)</f>
        <v>0</v>
      </c>
      <c r="T411" s="406">
        <f t="shared" ref="T411" ca="1" si="384">IFERROR(T410*$K409,0)</f>
        <v>0</v>
      </c>
      <c r="U411" s="406">
        <f t="shared" ref="U411" ca="1" si="385">IFERROR(U410*$K409,0)</f>
        <v>0</v>
      </c>
      <c r="V411" s="406">
        <f t="shared" ref="V411" ca="1" si="386">IFERROR(V410*$K409,0)</f>
        <v>0</v>
      </c>
      <c r="W411" s="406">
        <f t="shared" ref="W411" ca="1" si="387">IFERROR(W410*$K409,0)</f>
        <v>0</v>
      </c>
      <c r="X411" s="406">
        <f t="shared" ref="X411" ca="1" si="388">IFERROR(X410*$K409,0)</f>
        <v>0</v>
      </c>
      <c r="Y411" s="406">
        <f t="shared" ref="Y411" ca="1" si="389">IFERROR(Y410*$K409,0)</f>
        <v>0</v>
      </c>
      <c r="Z411" s="406">
        <f t="shared" ref="Z411" ca="1" si="390">IFERROR(Z410*$K409,0)</f>
        <v>0</v>
      </c>
      <c r="AA411" s="406">
        <f t="shared" ref="AA411" ca="1" si="391">IFERROR(AA410*$K409,0)</f>
        <v>0</v>
      </c>
      <c r="AB411" s="406">
        <f t="shared" ref="AB411" ca="1" si="392">IFERROR(AB410*$K409,0)</f>
        <v>0</v>
      </c>
      <c r="AC411" s="406">
        <f t="shared" ref="AC411" ca="1" si="393">IFERROR(AC410*$K409,0)</f>
        <v>0</v>
      </c>
      <c r="AD411" s="406">
        <f t="shared" ref="AD411" ca="1" si="394">IFERROR(AD410*$K409,0)</f>
        <v>0</v>
      </c>
      <c r="AE411" s="406">
        <f t="shared" ref="AE411" ca="1" si="395">IFERROR(AE410*$K409,0)</f>
        <v>0</v>
      </c>
      <c r="AF411" s="406">
        <f t="shared" ref="AF411" ca="1" si="396">IFERROR(AF410*$K409,0)</f>
        <v>0</v>
      </c>
      <c r="AG411" s="406">
        <f t="shared" ref="AG411" ca="1" si="397">IFERROR(AG410*$K409,0)</f>
        <v>0</v>
      </c>
      <c r="AH411" s="317"/>
      <c r="AI411" s="318"/>
      <c r="AJ411" s="318"/>
      <c r="AK411" s="318"/>
      <c r="AL411" s="318"/>
      <c r="AM411"/>
      <c r="AN411"/>
      <c r="AO411"/>
      <c r="AP411"/>
      <c r="AQ411"/>
      <c r="AR411"/>
    </row>
    <row r="412" spans="1:44" ht="13.15" customHeight="1">
      <c r="A412" s="317"/>
      <c r="B412" s="317"/>
      <c r="C412" s="317" cm="1">
        <f t="array" aca="1" ref="C412" ca="1">OFFSET(C412,-3,,,)+1</f>
        <v>18</v>
      </c>
      <c r="D412" s="889" t="str">
        <f t="shared" ref="D412:E412" ca="1" si="398">D77</f>
        <v/>
      </c>
      <c r="E412" s="892" t="str">
        <f t="shared" ca="1" si="398"/>
        <v/>
      </c>
      <c r="F412" s="893"/>
      <c r="G412" s="898">
        <f t="shared" ref="G412" si="399">H77</f>
        <v>0</v>
      </c>
      <c r="H412" s="901"/>
      <c r="I412" s="904" t="str">
        <f t="shared" ref="I412" ca="1" si="400">I77</f>
        <v/>
      </c>
      <c r="J412" s="907">
        <f t="shared" ref="J412" ca="1" si="401">IF($D412=$C$3,
SUMPRODUCT(OFFSET($B$361,1,,($C412-1)*3-2,),OFFSET($L$361,,,($C412-1)*3-2,)),J77+H412)</f>
        <v>0</v>
      </c>
      <c r="K412" s="910">
        <f t="shared" ref="K412" ca="1" si="402">K77</f>
        <v>0</v>
      </c>
      <c r="L412" s="913">
        <f t="shared" ref="L412" ca="1" si="403">J412*K412</f>
        <v>0</v>
      </c>
      <c r="M412" s="402" t="s">
        <v>89</v>
      </c>
      <c r="N412" s="308" t="str">
        <f t="shared" ref="N412:AG412" ca="1" si="404">N77</f>
        <v/>
      </c>
      <c r="O412" s="309" t="str">
        <f t="shared" ca="1" si="404"/>
        <v/>
      </c>
      <c r="P412" s="309" t="str">
        <f t="shared" ca="1" si="404"/>
        <v/>
      </c>
      <c r="Q412" s="310" t="str">
        <f t="shared" ca="1" si="404"/>
        <v/>
      </c>
      <c r="R412" s="309" t="str">
        <f t="shared" ca="1" si="404"/>
        <v/>
      </c>
      <c r="S412" s="309" t="str">
        <f t="shared" ca="1" si="404"/>
        <v/>
      </c>
      <c r="T412" s="309" t="str">
        <f t="shared" ca="1" si="404"/>
        <v/>
      </c>
      <c r="U412" s="309" t="str">
        <f t="shared" ca="1" si="404"/>
        <v/>
      </c>
      <c r="V412" s="309" t="str">
        <f t="shared" ca="1" si="404"/>
        <v/>
      </c>
      <c r="W412" s="309" t="str">
        <f t="shared" ca="1" si="404"/>
        <v/>
      </c>
      <c r="X412" s="309" t="str">
        <f t="shared" ca="1" si="404"/>
        <v/>
      </c>
      <c r="Y412" s="309" t="str">
        <f t="shared" ca="1" si="404"/>
        <v/>
      </c>
      <c r="Z412" s="309" t="str">
        <f t="shared" ca="1" si="404"/>
        <v/>
      </c>
      <c r="AA412" s="309" t="str">
        <f t="shared" ca="1" si="404"/>
        <v/>
      </c>
      <c r="AB412" s="309" t="str">
        <f t="shared" ca="1" si="404"/>
        <v/>
      </c>
      <c r="AC412" s="309" t="str">
        <f t="shared" ca="1" si="404"/>
        <v/>
      </c>
      <c r="AD412" s="309" t="str">
        <f t="shared" ca="1" si="404"/>
        <v/>
      </c>
      <c r="AE412" s="309" t="str">
        <f t="shared" ca="1" si="404"/>
        <v/>
      </c>
      <c r="AF412" s="309" t="str">
        <f t="shared" ca="1" si="404"/>
        <v/>
      </c>
      <c r="AG412" s="309" t="str">
        <f t="shared" ca="1" si="404"/>
        <v/>
      </c>
      <c r="AH412" s="317"/>
      <c r="AI412" s="318"/>
      <c r="AJ412" s="318"/>
      <c r="AK412" s="318"/>
      <c r="AL412" s="318"/>
      <c r="AM412"/>
      <c r="AN412"/>
      <c r="AO412"/>
      <c r="AP412"/>
      <c r="AQ412"/>
      <c r="AR412"/>
    </row>
    <row r="413" spans="1:44" ht="13.15" customHeight="1">
      <c r="A413" s="317"/>
      <c r="B413" s="380">
        <f t="shared" ref="B413:C414" ca="1" si="405">B78</f>
        <v>0</v>
      </c>
      <c r="C413" s="317" cm="1">
        <f t="array" aca="1" ref="C413" ca="1">IF(ROUND(SUM(IF(N412:AG412&lt;&gt;"",IF(N412:AG412&lt;&gt;0,(N413:AG413))))-J412,3)&lt;&gt;0,"X",0)</f>
        <v>0</v>
      </c>
      <c r="D413" s="890"/>
      <c r="E413" s="894"/>
      <c r="F413" s="895"/>
      <c r="G413" s="899"/>
      <c r="H413" s="902"/>
      <c r="I413" s="905"/>
      <c r="J413" s="908"/>
      <c r="K413" s="911"/>
      <c r="L413" s="914"/>
      <c r="M413" s="403" t="s">
        <v>90</v>
      </c>
      <c r="N413" s="312" cm="1">
        <f t="array" aca="1" ref="N413" ca="1">IF($D412=$C$3,
SUM(IF(OFFSET($N$361,,,($C412-1)*3-2,$C$2)=N412,OFFSET($N$363,,,($C412-1)*3-2,$C$2)*OFFSET($B$361,1,,($C412-1)*3-2,1))),
IFERROR((N78/$J77)*$J412,0))</f>
        <v>0</v>
      </c>
      <c r="O413" s="312" cm="1">
        <f t="array" aca="1" ref="O413" ca="1">IF($D412=$C$3,
SUM(IF(OFFSET($N$361,,,($C412-1)*3-2,$C$2)=O412,OFFSET($N$363,,,($C412-1)*3-2,$C$2)*OFFSET($B$361,1,,($C412-1)*3-2,1))),
IFERROR((O78/$J77)*$J412,0))</f>
        <v>0</v>
      </c>
      <c r="P413" s="312" cm="1">
        <f t="array" aca="1" ref="P413" ca="1">IF($D412=$C$3,
SUM(IF(OFFSET($N$361,,,($C412-1)*3-2,$C$2)=P412,OFFSET($N$363,,,($C412-1)*3-2,$C$2)*OFFSET($B$361,1,,($C412-1)*3-2,1))),
IFERROR((P78/$J77)*$J412,0))</f>
        <v>0</v>
      </c>
      <c r="Q413" s="313" cm="1">
        <f t="array" aca="1" ref="Q413" ca="1">IF($D412=$C$3,
SUM(IF(OFFSET($N$361,,,($C412-1)*3-2,$C$2)=Q412,OFFSET($N$363,,,($C412-1)*3-2,$C$2)*OFFSET($B$361,1,,($C412-1)*3-2,1))),
IFERROR((Q78/$J77)*$J412,0))</f>
        <v>0</v>
      </c>
      <c r="R413" s="312" cm="1">
        <f t="array" aca="1" ref="R413" ca="1">IF($D412=$C$3,
SUM(IF(OFFSET($N$361,,,($C412-1)*3-2,$C$2)=R412,OFFSET($N$363,,,($C412-1)*3-2,$C$2)*OFFSET($B$361,1,,($C412-1)*3-2,1))),
IFERROR((R78/$J77)*$J412,0))</f>
        <v>0</v>
      </c>
      <c r="S413" s="312" cm="1">
        <f t="array" aca="1" ref="S413" ca="1">IF($D412=$C$3,
SUM(IF(OFFSET($N$361,,,($C412-1)*3-2,$C$2)=S412,OFFSET($N$363,,,($C412-1)*3-2,$C$2)*OFFSET($B$361,1,,($C412-1)*3-2,1))),
IFERROR((S78/$J77)*$J412,0))</f>
        <v>0</v>
      </c>
      <c r="T413" s="312" cm="1">
        <f t="array" aca="1" ref="T413" ca="1">IF($D412=$C$3,
SUM(IF(OFFSET($N$361,,,($C412-1)*3-2,$C$2)=T412,OFFSET($N$363,,,($C412-1)*3-2,$C$2)*OFFSET($B$361,1,,($C412-1)*3-2,1))),
IFERROR((T78/$J77)*$J412,0))</f>
        <v>0</v>
      </c>
      <c r="U413" s="312" cm="1">
        <f t="array" aca="1" ref="U413" ca="1">IF($D412=$C$3,
SUM(IF(OFFSET($N$361,,,($C412-1)*3-2,$C$2)=U412,OFFSET($N$363,,,($C412-1)*3-2,$C$2)*OFFSET($B$361,1,,($C412-1)*3-2,1))),
IFERROR((U78/$J77)*$J412,0))</f>
        <v>0</v>
      </c>
      <c r="V413" s="312" cm="1">
        <f t="array" aca="1" ref="V413" ca="1">IF($D412=$C$3,
SUM(IF(OFFSET($N$361,,,($C412-1)*3-2,$C$2)=V412,OFFSET($N$363,,,($C412-1)*3-2,$C$2)*OFFSET($B$361,1,,($C412-1)*3-2,1))),
IFERROR((V78/$J77)*$J412,0))</f>
        <v>0</v>
      </c>
      <c r="W413" s="312" cm="1">
        <f t="array" aca="1" ref="W413" ca="1">IF($D412=$C$3,
SUM(IF(OFFSET($N$361,,,($C412-1)*3-2,$C$2)=W412,OFFSET($N$363,,,($C412-1)*3-2,$C$2)*OFFSET($B$361,1,,($C412-1)*3-2,1))),
IFERROR((W78/$J77)*$J412,0))</f>
        <v>0</v>
      </c>
      <c r="X413" s="312" cm="1">
        <f t="array" aca="1" ref="X413" ca="1">IF($D412=$C$3,
SUM(IF(OFFSET($N$361,,,($C412-1)*3-2,$C$2)=X412,OFFSET($N$363,,,($C412-1)*3-2,$C$2)*OFFSET($B$361,1,,($C412-1)*3-2,1))),
IFERROR((X78/$J77)*$J412,0))</f>
        <v>0</v>
      </c>
      <c r="Y413" s="312" cm="1">
        <f t="array" aca="1" ref="Y413" ca="1">IF($D412=$C$3,
SUM(IF(OFFSET($N$361,,,($C412-1)*3-2,$C$2)=Y412,OFFSET($N$363,,,($C412-1)*3-2,$C$2)*OFFSET($B$361,1,,($C412-1)*3-2,1))),
IFERROR((Y78/$J77)*$J412,0))</f>
        <v>0</v>
      </c>
      <c r="Z413" s="312" cm="1">
        <f t="array" aca="1" ref="Z413" ca="1">IF($D412=$C$3,
SUM(IF(OFFSET($N$361,,,($C412-1)*3-2,$C$2)=Z412,OFFSET($N$363,,,($C412-1)*3-2,$C$2)*OFFSET($B$361,1,,($C412-1)*3-2,1))),
IFERROR((Z78/$J77)*$J412,0))</f>
        <v>0</v>
      </c>
      <c r="AA413" s="312" cm="1">
        <f t="array" aca="1" ref="AA413" ca="1">IF($D412=$C$3,
SUM(IF(OFFSET($N$361,,,($C412-1)*3-2,$C$2)=AA412,OFFSET($N$363,,,($C412-1)*3-2,$C$2)*OFFSET($B$361,1,,($C412-1)*3-2,1))),
IFERROR((AA78/$J77)*$J412,0))</f>
        <v>0</v>
      </c>
      <c r="AB413" s="312" cm="1">
        <f t="array" aca="1" ref="AB413" ca="1">IF($D412=$C$3,
SUM(IF(OFFSET($N$361,,,($C412-1)*3-2,$C$2)=AB412,OFFSET($N$363,,,($C412-1)*3-2,$C$2)*OFFSET($B$361,1,,($C412-1)*3-2,1))),
IFERROR((AB78/$J77)*$J412,0))</f>
        <v>0</v>
      </c>
      <c r="AC413" s="312" cm="1">
        <f t="array" aca="1" ref="AC413" ca="1">IF($D412=$C$3,
SUM(IF(OFFSET($N$361,,,($C412-1)*3-2,$C$2)=AC412,OFFSET($N$363,,,($C412-1)*3-2,$C$2)*OFFSET($B$361,1,,($C412-1)*3-2,1))),
IFERROR((AC78/$J77)*$J412,0))</f>
        <v>0</v>
      </c>
      <c r="AD413" s="312" cm="1">
        <f t="array" aca="1" ref="AD413" ca="1">IF($D412=$C$3,
SUM(IF(OFFSET($N$361,,,($C412-1)*3-2,$C$2)=AD412,OFFSET($N$363,,,($C412-1)*3-2,$C$2)*OFFSET($B$361,1,,($C412-1)*3-2,1))),
IFERROR((AD78/$J77)*$J412,0))</f>
        <v>0</v>
      </c>
      <c r="AE413" s="312" cm="1">
        <f t="array" aca="1" ref="AE413" ca="1">IF($D412=$C$3,
SUM(IF(OFFSET($N$361,,,($C412-1)*3-2,$C$2)=AE412,OFFSET($N$363,,,($C412-1)*3-2,$C$2)*OFFSET($B$361,1,,($C412-1)*3-2,1))),
IFERROR((AE78/$J77)*$J412,0))</f>
        <v>0</v>
      </c>
      <c r="AF413" s="312" cm="1">
        <f t="array" aca="1" ref="AF413" ca="1">IF($D412=$C$3,
SUM(IF(OFFSET($N$361,,,($C412-1)*3-2,$C$2)=AF412,OFFSET($N$363,,,($C412-1)*3-2,$C$2)*OFFSET($B$361,1,,($C412-1)*3-2,1))),
IFERROR((AF78/$J77)*$J412,0))</f>
        <v>0</v>
      </c>
      <c r="AG413" s="312" cm="1">
        <f t="array" aca="1" ref="AG413" ca="1">IF($D412=$C$3,
SUM(IF(OFFSET($N$361,,,($C412-1)*3-2,$C$2)=AG412,OFFSET($N$363,,,($C412-1)*3-2,$C$2)*OFFSET($B$361,1,,($C412-1)*3-2,1))),
IFERROR((AG78/$J77)*$J412,0))</f>
        <v>0</v>
      </c>
      <c r="AH413" s="317"/>
      <c r="AI413" s="318"/>
      <c r="AJ413" s="318"/>
      <c r="AK413" s="318"/>
      <c r="AL413" s="318"/>
      <c r="AM413"/>
      <c r="AN413"/>
      <c r="AO413"/>
      <c r="AP413"/>
      <c r="AQ413"/>
      <c r="AR413"/>
    </row>
    <row r="414" spans="1:44" ht="13.15" customHeight="1">
      <c r="A414" s="317"/>
      <c r="B414" s="380" t="str">
        <f t="shared" ca="1" si="405"/>
        <v/>
      </c>
      <c r="C414" s="380" t="str">
        <f t="shared" ca="1" si="405"/>
        <v/>
      </c>
      <c r="D414" s="891"/>
      <c r="E414" s="896"/>
      <c r="F414" s="897"/>
      <c r="G414" s="900"/>
      <c r="H414" s="903"/>
      <c r="I414" s="906"/>
      <c r="J414" s="909"/>
      <c r="K414" s="912"/>
      <c r="L414" s="915"/>
      <c r="M414" s="404" t="s">
        <v>91</v>
      </c>
      <c r="N414" s="405">
        <f t="shared" ref="N414" ca="1" si="406">IFERROR(N413*$K412,0)</f>
        <v>0</v>
      </c>
      <c r="O414" s="406">
        <f t="shared" ref="O414" ca="1" si="407">IFERROR(O413*$K412,0)</f>
        <v>0</v>
      </c>
      <c r="P414" s="406">
        <f t="shared" ref="P414" ca="1" si="408">IFERROR(P413*$K412,0)</f>
        <v>0</v>
      </c>
      <c r="Q414" s="407">
        <f t="shared" ref="Q414" ca="1" si="409">IFERROR(Q413*$K412,0)</f>
        <v>0</v>
      </c>
      <c r="R414" s="406">
        <f t="shared" ref="R414" ca="1" si="410">IFERROR(R413*$K412,0)</f>
        <v>0</v>
      </c>
      <c r="S414" s="406">
        <f t="shared" ref="S414" ca="1" si="411">IFERROR(S413*$K412,0)</f>
        <v>0</v>
      </c>
      <c r="T414" s="406">
        <f t="shared" ref="T414" ca="1" si="412">IFERROR(T413*$K412,0)</f>
        <v>0</v>
      </c>
      <c r="U414" s="406">
        <f t="shared" ref="U414" ca="1" si="413">IFERROR(U413*$K412,0)</f>
        <v>0</v>
      </c>
      <c r="V414" s="406">
        <f t="shared" ref="V414" ca="1" si="414">IFERROR(V413*$K412,0)</f>
        <v>0</v>
      </c>
      <c r="W414" s="406">
        <f t="shared" ref="W414" ca="1" si="415">IFERROR(W413*$K412,0)</f>
        <v>0</v>
      </c>
      <c r="X414" s="406">
        <f t="shared" ref="X414" ca="1" si="416">IFERROR(X413*$K412,0)</f>
        <v>0</v>
      </c>
      <c r="Y414" s="406">
        <f t="shared" ref="Y414" ca="1" si="417">IFERROR(Y413*$K412,0)</f>
        <v>0</v>
      </c>
      <c r="Z414" s="406">
        <f t="shared" ref="Z414" ca="1" si="418">IFERROR(Z413*$K412,0)</f>
        <v>0</v>
      </c>
      <c r="AA414" s="406">
        <f t="shared" ref="AA414" ca="1" si="419">IFERROR(AA413*$K412,0)</f>
        <v>0</v>
      </c>
      <c r="AB414" s="406">
        <f t="shared" ref="AB414" ca="1" si="420">IFERROR(AB413*$K412,0)</f>
        <v>0</v>
      </c>
      <c r="AC414" s="406">
        <f t="shared" ref="AC414" ca="1" si="421">IFERROR(AC413*$K412,0)</f>
        <v>0</v>
      </c>
      <c r="AD414" s="406">
        <f t="shared" ref="AD414" ca="1" si="422">IFERROR(AD413*$K412,0)</f>
        <v>0</v>
      </c>
      <c r="AE414" s="406">
        <f t="shared" ref="AE414" ca="1" si="423">IFERROR(AE413*$K412,0)</f>
        <v>0</v>
      </c>
      <c r="AF414" s="406">
        <f t="shared" ref="AF414" ca="1" si="424">IFERROR(AF413*$K412,0)</f>
        <v>0</v>
      </c>
      <c r="AG414" s="406">
        <f t="shared" ref="AG414" ca="1" si="425">IFERROR(AG413*$K412,0)</f>
        <v>0</v>
      </c>
      <c r="AH414" s="317"/>
      <c r="AI414" s="318"/>
      <c r="AJ414" s="318"/>
      <c r="AK414" s="318"/>
      <c r="AL414" s="318"/>
      <c r="AM414"/>
      <c r="AN414"/>
      <c r="AO414"/>
      <c r="AP414"/>
      <c r="AQ414"/>
      <c r="AR414"/>
    </row>
    <row r="415" spans="1:44" ht="13.15" customHeight="1">
      <c r="A415" s="317"/>
      <c r="B415" s="317"/>
      <c r="C415" s="317" cm="1">
        <f t="array" aca="1" ref="C415" ca="1">OFFSET(C415,-3,,,)+1</f>
        <v>19</v>
      </c>
      <c r="D415" s="889" t="str">
        <f t="shared" ref="D415:E415" ca="1" si="426">D80</f>
        <v/>
      </c>
      <c r="E415" s="892" t="str">
        <f t="shared" ca="1" si="426"/>
        <v/>
      </c>
      <c r="F415" s="893"/>
      <c r="G415" s="898">
        <f t="shared" ref="G415" si="427">H80</f>
        <v>0</v>
      </c>
      <c r="H415" s="901"/>
      <c r="I415" s="904" t="str">
        <f t="shared" ref="I415" ca="1" si="428">I80</f>
        <v/>
      </c>
      <c r="J415" s="907">
        <f t="shared" ref="J415" ca="1" si="429">IF($D415=$C$3,
SUMPRODUCT(OFFSET($B$361,1,,($C415-1)*3-2,),OFFSET($L$361,,,($C415-1)*3-2,)),J80+H415)</f>
        <v>0</v>
      </c>
      <c r="K415" s="910">
        <f t="shared" ref="K415" ca="1" si="430">K80</f>
        <v>0</v>
      </c>
      <c r="L415" s="913">
        <f t="shared" ref="L415" ca="1" si="431">J415*K415</f>
        <v>0</v>
      </c>
      <c r="M415" s="402" t="s">
        <v>89</v>
      </c>
      <c r="N415" s="308" t="str">
        <f t="shared" ref="N415:AG415" ca="1" si="432">N80</f>
        <v/>
      </c>
      <c r="O415" s="309" t="str">
        <f t="shared" ca="1" si="432"/>
        <v/>
      </c>
      <c r="P415" s="309" t="str">
        <f t="shared" ca="1" si="432"/>
        <v/>
      </c>
      <c r="Q415" s="310" t="str">
        <f t="shared" ca="1" si="432"/>
        <v/>
      </c>
      <c r="R415" s="309" t="str">
        <f t="shared" ca="1" si="432"/>
        <v/>
      </c>
      <c r="S415" s="309" t="str">
        <f t="shared" ca="1" si="432"/>
        <v/>
      </c>
      <c r="T415" s="309" t="str">
        <f t="shared" ca="1" si="432"/>
        <v/>
      </c>
      <c r="U415" s="309" t="str">
        <f t="shared" ca="1" si="432"/>
        <v/>
      </c>
      <c r="V415" s="309" t="str">
        <f t="shared" ca="1" si="432"/>
        <v/>
      </c>
      <c r="W415" s="309" t="str">
        <f t="shared" ca="1" si="432"/>
        <v/>
      </c>
      <c r="X415" s="309" t="str">
        <f t="shared" ca="1" si="432"/>
        <v/>
      </c>
      <c r="Y415" s="309" t="str">
        <f t="shared" ca="1" si="432"/>
        <v/>
      </c>
      <c r="Z415" s="309" t="str">
        <f t="shared" ca="1" si="432"/>
        <v/>
      </c>
      <c r="AA415" s="309" t="str">
        <f t="shared" ca="1" si="432"/>
        <v/>
      </c>
      <c r="AB415" s="309" t="str">
        <f t="shared" ca="1" si="432"/>
        <v/>
      </c>
      <c r="AC415" s="309" t="str">
        <f t="shared" ca="1" si="432"/>
        <v/>
      </c>
      <c r="AD415" s="309" t="str">
        <f t="shared" ca="1" si="432"/>
        <v/>
      </c>
      <c r="AE415" s="309" t="str">
        <f t="shared" ca="1" si="432"/>
        <v/>
      </c>
      <c r="AF415" s="309" t="str">
        <f t="shared" ca="1" si="432"/>
        <v/>
      </c>
      <c r="AG415" s="309" t="str">
        <f t="shared" ca="1" si="432"/>
        <v/>
      </c>
      <c r="AH415" s="317"/>
      <c r="AI415" s="318"/>
      <c r="AJ415" s="318"/>
      <c r="AK415" s="318"/>
      <c r="AL415" s="318"/>
      <c r="AM415"/>
      <c r="AN415"/>
      <c r="AO415"/>
      <c r="AP415"/>
      <c r="AQ415"/>
      <c r="AR415"/>
    </row>
    <row r="416" spans="1:44" ht="13.15" customHeight="1">
      <c r="A416" s="317"/>
      <c r="B416" s="380">
        <f t="shared" ref="B416:C417" ca="1" si="433">B81</f>
        <v>0</v>
      </c>
      <c r="C416" s="317" cm="1">
        <f t="array" aca="1" ref="C416" ca="1">IF(ROUND(SUM(IF(N415:AG415&lt;&gt;"",IF(N415:AG415&lt;&gt;0,(N416:AG416))))-J415,3)&lt;&gt;0,"X",0)</f>
        <v>0</v>
      </c>
      <c r="D416" s="890"/>
      <c r="E416" s="894"/>
      <c r="F416" s="895"/>
      <c r="G416" s="899"/>
      <c r="H416" s="902"/>
      <c r="I416" s="905"/>
      <c r="J416" s="908"/>
      <c r="K416" s="911"/>
      <c r="L416" s="914"/>
      <c r="M416" s="403" t="s">
        <v>90</v>
      </c>
      <c r="N416" s="312" cm="1">
        <f t="array" aca="1" ref="N416" ca="1">IF($D415=$C$3,
SUM(IF(OFFSET($N$361,,,($C415-1)*3-2,$C$2)=N415,OFFSET($N$363,,,($C415-1)*3-2,$C$2)*OFFSET($B$361,1,,($C415-1)*3-2,1))),
IFERROR((N81/$J80)*$J415,0))</f>
        <v>0</v>
      </c>
      <c r="O416" s="312" cm="1">
        <f t="array" aca="1" ref="O416" ca="1">IF($D415=$C$3,
SUM(IF(OFFSET($N$361,,,($C415-1)*3-2,$C$2)=O415,OFFSET($N$363,,,($C415-1)*3-2,$C$2)*OFFSET($B$361,1,,($C415-1)*3-2,1))),
IFERROR((O81/$J80)*$J415,0))</f>
        <v>0</v>
      </c>
      <c r="P416" s="312" cm="1">
        <f t="array" aca="1" ref="P416" ca="1">IF($D415=$C$3,
SUM(IF(OFFSET($N$361,,,($C415-1)*3-2,$C$2)=P415,OFFSET($N$363,,,($C415-1)*3-2,$C$2)*OFFSET($B$361,1,,($C415-1)*3-2,1))),
IFERROR((P81/$J80)*$J415,0))</f>
        <v>0</v>
      </c>
      <c r="Q416" s="313" cm="1">
        <f t="array" aca="1" ref="Q416" ca="1">IF($D415=$C$3,
SUM(IF(OFFSET($N$361,,,($C415-1)*3-2,$C$2)=Q415,OFFSET($N$363,,,($C415-1)*3-2,$C$2)*OFFSET($B$361,1,,($C415-1)*3-2,1))),
IFERROR((Q81/$J80)*$J415,0))</f>
        <v>0</v>
      </c>
      <c r="R416" s="312" cm="1">
        <f t="array" aca="1" ref="R416" ca="1">IF($D415=$C$3,
SUM(IF(OFFSET($N$361,,,($C415-1)*3-2,$C$2)=R415,OFFSET($N$363,,,($C415-1)*3-2,$C$2)*OFFSET($B$361,1,,($C415-1)*3-2,1))),
IFERROR((R81/$J80)*$J415,0))</f>
        <v>0</v>
      </c>
      <c r="S416" s="312" cm="1">
        <f t="array" aca="1" ref="S416" ca="1">IF($D415=$C$3,
SUM(IF(OFFSET($N$361,,,($C415-1)*3-2,$C$2)=S415,OFFSET($N$363,,,($C415-1)*3-2,$C$2)*OFFSET($B$361,1,,($C415-1)*3-2,1))),
IFERROR((S81/$J80)*$J415,0))</f>
        <v>0</v>
      </c>
      <c r="T416" s="312" cm="1">
        <f t="array" aca="1" ref="T416" ca="1">IF($D415=$C$3,
SUM(IF(OFFSET($N$361,,,($C415-1)*3-2,$C$2)=T415,OFFSET($N$363,,,($C415-1)*3-2,$C$2)*OFFSET($B$361,1,,($C415-1)*3-2,1))),
IFERROR((T81/$J80)*$J415,0))</f>
        <v>0</v>
      </c>
      <c r="U416" s="312" cm="1">
        <f t="array" aca="1" ref="U416" ca="1">IF($D415=$C$3,
SUM(IF(OFFSET($N$361,,,($C415-1)*3-2,$C$2)=U415,OFFSET($N$363,,,($C415-1)*3-2,$C$2)*OFFSET($B$361,1,,($C415-1)*3-2,1))),
IFERROR((U81/$J80)*$J415,0))</f>
        <v>0</v>
      </c>
      <c r="V416" s="312" cm="1">
        <f t="array" aca="1" ref="V416" ca="1">IF($D415=$C$3,
SUM(IF(OFFSET($N$361,,,($C415-1)*3-2,$C$2)=V415,OFFSET($N$363,,,($C415-1)*3-2,$C$2)*OFFSET($B$361,1,,($C415-1)*3-2,1))),
IFERROR((V81/$J80)*$J415,0))</f>
        <v>0</v>
      </c>
      <c r="W416" s="312" cm="1">
        <f t="array" aca="1" ref="W416" ca="1">IF($D415=$C$3,
SUM(IF(OFFSET($N$361,,,($C415-1)*3-2,$C$2)=W415,OFFSET($N$363,,,($C415-1)*3-2,$C$2)*OFFSET($B$361,1,,($C415-1)*3-2,1))),
IFERROR((W81/$J80)*$J415,0))</f>
        <v>0</v>
      </c>
      <c r="X416" s="312" cm="1">
        <f t="array" aca="1" ref="X416" ca="1">IF($D415=$C$3,
SUM(IF(OFFSET($N$361,,,($C415-1)*3-2,$C$2)=X415,OFFSET($N$363,,,($C415-1)*3-2,$C$2)*OFFSET($B$361,1,,($C415-1)*3-2,1))),
IFERROR((X81/$J80)*$J415,0))</f>
        <v>0</v>
      </c>
      <c r="Y416" s="312" cm="1">
        <f t="array" aca="1" ref="Y416" ca="1">IF($D415=$C$3,
SUM(IF(OFFSET($N$361,,,($C415-1)*3-2,$C$2)=Y415,OFFSET($N$363,,,($C415-1)*3-2,$C$2)*OFFSET($B$361,1,,($C415-1)*3-2,1))),
IFERROR((Y81/$J80)*$J415,0))</f>
        <v>0</v>
      </c>
      <c r="Z416" s="312" cm="1">
        <f t="array" aca="1" ref="Z416" ca="1">IF($D415=$C$3,
SUM(IF(OFFSET($N$361,,,($C415-1)*3-2,$C$2)=Z415,OFFSET($N$363,,,($C415-1)*3-2,$C$2)*OFFSET($B$361,1,,($C415-1)*3-2,1))),
IFERROR((Z81/$J80)*$J415,0))</f>
        <v>0</v>
      </c>
      <c r="AA416" s="312" cm="1">
        <f t="array" aca="1" ref="AA416" ca="1">IF($D415=$C$3,
SUM(IF(OFFSET($N$361,,,($C415-1)*3-2,$C$2)=AA415,OFFSET($N$363,,,($C415-1)*3-2,$C$2)*OFFSET($B$361,1,,($C415-1)*3-2,1))),
IFERROR((AA81/$J80)*$J415,0))</f>
        <v>0</v>
      </c>
      <c r="AB416" s="312" cm="1">
        <f t="array" aca="1" ref="AB416" ca="1">IF($D415=$C$3,
SUM(IF(OFFSET($N$361,,,($C415-1)*3-2,$C$2)=AB415,OFFSET($N$363,,,($C415-1)*3-2,$C$2)*OFFSET($B$361,1,,($C415-1)*3-2,1))),
IFERROR((AB81/$J80)*$J415,0))</f>
        <v>0</v>
      </c>
      <c r="AC416" s="312" cm="1">
        <f t="array" aca="1" ref="AC416" ca="1">IF($D415=$C$3,
SUM(IF(OFFSET($N$361,,,($C415-1)*3-2,$C$2)=AC415,OFFSET($N$363,,,($C415-1)*3-2,$C$2)*OFFSET($B$361,1,,($C415-1)*3-2,1))),
IFERROR((AC81/$J80)*$J415,0))</f>
        <v>0</v>
      </c>
      <c r="AD416" s="312" cm="1">
        <f t="array" aca="1" ref="AD416" ca="1">IF($D415=$C$3,
SUM(IF(OFFSET($N$361,,,($C415-1)*3-2,$C$2)=AD415,OFFSET($N$363,,,($C415-1)*3-2,$C$2)*OFFSET($B$361,1,,($C415-1)*3-2,1))),
IFERROR((AD81/$J80)*$J415,0))</f>
        <v>0</v>
      </c>
      <c r="AE416" s="312" cm="1">
        <f t="array" aca="1" ref="AE416" ca="1">IF($D415=$C$3,
SUM(IF(OFFSET($N$361,,,($C415-1)*3-2,$C$2)=AE415,OFFSET($N$363,,,($C415-1)*3-2,$C$2)*OFFSET($B$361,1,,($C415-1)*3-2,1))),
IFERROR((AE81/$J80)*$J415,0))</f>
        <v>0</v>
      </c>
      <c r="AF416" s="312" cm="1">
        <f t="array" aca="1" ref="AF416" ca="1">IF($D415=$C$3,
SUM(IF(OFFSET($N$361,,,($C415-1)*3-2,$C$2)=AF415,OFFSET($N$363,,,($C415-1)*3-2,$C$2)*OFFSET($B$361,1,,($C415-1)*3-2,1))),
IFERROR((AF81/$J80)*$J415,0))</f>
        <v>0</v>
      </c>
      <c r="AG416" s="312" cm="1">
        <f t="array" aca="1" ref="AG416" ca="1">IF($D415=$C$3,
SUM(IF(OFFSET($N$361,,,($C415-1)*3-2,$C$2)=AG415,OFFSET($N$363,,,($C415-1)*3-2,$C$2)*OFFSET($B$361,1,,($C415-1)*3-2,1))),
IFERROR((AG81/$J80)*$J415,0))</f>
        <v>0</v>
      </c>
      <c r="AH416" s="317"/>
      <c r="AI416" s="318"/>
      <c r="AJ416" s="318"/>
      <c r="AK416" s="318"/>
      <c r="AL416" s="318"/>
      <c r="AM416"/>
      <c r="AN416"/>
      <c r="AO416"/>
      <c r="AP416"/>
      <c r="AQ416"/>
      <c r="AR416"/>
    </row>
    <row r="417" spans="1:44" ht="13.15" customHeight="1">
      <c r="A417" s="317"/>
      <c r="B417" s="380" t="str">
        <f t="shared" ca="1" si="433"/>
        <v/>
      </c>
      <c r="C417" s="380" t="str">
        <f t="shared" ca="1" si="433"/>
        <v/>
      </c>
      <c r="D417" s="891"/>
      <c r="E417" s="896"/>
      <c r="F417" s="897"/>
      <c r="G417" s="900"/>
      <c r="H417" s="903"/>
      <c r="I417" s="906"/>
      <c r="J417" s="909"/>
      <c r="K417" s="912"/>
      <c r="L417" s="915"/>
      <c r="M417" s="404" t="s">
        <v>91</v>
      </c>
      <c r="N417" s="405">
        <f t="shared" ref="N417" ca="1" si="434">IFERROR(N416*$K415,0)</f>
        <v>0</v>
      </c>
      <c r="O417" s="406">
        <f t="shared" ref="O417" ca="1" si="435">IFERROR(O416*$K415,0)</f>
        <v>0</v>
      </c>
      <c r="P417" s="406">
        <f t="shared" ref="P417" ca="1" si="436">IFERROR(P416*$K415,0)</f>
        <v>0</v>
      </c>
      <c r="Q417" s="407">
        <f t="shared" ref="Q417" ca="1" si="437">IFERROR(Q416*$K415,0)</f>
        <v>0</v>
      </c>
      <c r="R417" s="406">
        <f t="shared" ref="R417" ca="1" si="438">IFERROR(R416*$K415,0)</f>
        <v>0</v>
      </c>
      <c r="S417" s="406">
        <f t="shared" ref="S417" ca="1" si="439">IFERROR(S416*$K415,0)</f>
        <v>0</v>
      </c>
      <c r="T417" s="406">
        <f t="shared" ref="T417" ca="1" si="440">IFERROR(T416*$K415,0)</f>
        <v>0</v>
      </c>
      <c r="U417" s="406">
        <f t="shared" ref="U417" ca="1" si="441">IFERROR(U416*$K415,0)</f>
        <v>0</v>
      </c>
      <c r="V417" s="406">
        <f t="shared" ref="V417" ca="1" si="442">IFERROR(V416*$K415,0)</f>
        <v>0</v>
      </c>
      <c r="W417" s="406">
        <f t="shared" ref="W417" ca="1" si="443">IFERROR(W416*$K415,0)</f>
        <v>0</v>
      </c>
      <c r="X417" s="406">
        <f t="shared" ref="X417" ca="1" si="444">IFERROR(X416*$K415,0)</f>
        <v>0</v>
      </c>
      <c r="Y417" s="406">
        <f t="shared" ref="Y417" ca="1" si="445">IFERROR(Y416*$K415,0)</f>
        <v>0</v>
      </c>
      <c r="Z417" s="406">
        <f t="shared" ref="Z417" ca="1" si="446">IFERROR(Z416*$K415,0)</f>
        <v>0</v>
      </c>
      <c r="AA417" s="406">
        <f t="shared" ref="AA417" ca="1" si="447">IFERROR(AA416*$K415,0)</f>
        <v>0</v>
      </c>
      <c r="AB417" s="406">
        <f t="shared" ref="AB417" ca="1" si="448">IFERROR(AB416*$K415,0)</f>
        <v>0</v>
      </c>
      <c r="AC417" s="406">
        <f t="shared" ref="AC417" ca="1" si="449">IFERROR(AC416*$K415,0)</f>
        <v>0</v>
      </c>
      <c r="AD417" s="406">
        <f t="shared" ref="AD417" ca="1" si="450">IFERROR(AD416*$K415,0)</f>
        <v>0</v>
      </c>
      <c r="AE417" s="406">
        <f t="shared" ref="AE417" ca="1" si="451">IFERROR(AE416*$K415,0)</f>
        <v>0</v>
      </c>
      <c r="AF417" s="406">
        <f t="shared" ref="AF417" ca="1" si="452">IFERROR(AF416*$K415,0)</f>
        <v>0</v>
      </c>
      <c r="AG417" s="406">
        <f t="shared" ref="AG417" ca="1" si="453">IFERROR(AG416*$K415,0)</f>
        <v>0</v>
      </c>
      <c r="AH417" s="317"/>
      <c r="AI417" s="318"/>
      <c r="AJ417" s="318"/>
      <c r="AK417" s="318"/>
      <c r="AL417" s="318"/>
      <c r="AM417"/>
      <c r="AN417"/>
      <c r="AO417"/>
      <c r="AP417"/>
      <c r="AQ417"/>
      <c r="AR417"/>
    </row>
    <row r="418" spans="1:44" ht="13.15" customHeight="1">
      <c r="A418" s="317"/>
      <c r="B418" s="317"/>
      <c r="C418" s="317" cm="1">
        <f t="array" aca="1" ref="C418" ca="1">OFFSET(C418,-3,,,)+1</f>
        <v>20</v>
      </c>
      <c r="D418" s="889" t="str">
        <f t="shared" ref="D418:E418" ca="1" si="454">D83</f>
        <v/>
      </c>
      <c r="E418" s="892" t="str">
        <f t="shared" ca="1" si="454"/>
        <v/>
      </c>
      <c r="F418" s="893"/>
      <c r="G418" s="898">
        <f t="shared" ref="G418" si="455">H83</f>
        <v>0</v>
      </c>
      <c r="H418" s="901"/>
      <c r="I418" s="904" t="str">
        <f t="shared" ref="I418" ca="1" si="456">I83</f>
        <v/>
      </c>
      <c r="J418" s="907">
        <f t="shared" ref="J418" ca="1" si="457">IF($D418=$C$3,
SUMPRODUCT(OFFSET($B$361,1,,($C418-1)*3-2,),OFFSET($L$361,,,($C418-1)*3-2,)),J83+H418)</f>
        <v>0</v>
      </c>
      <c r="K418" s="910">
        <f t="shared" ref="K418" ca="1" si="458">K83</f>
        <v>0</v>
      </c>
      <c r="L418" s="913">
        <f t="shared" ref="L418" ca="1" si="459">J418*K418</f>
        <v>0</v>
      </c>
      <c r="M418" s="402" t="s">
        <v>89</v>
      </c>
      <c r="N418" s="308" t="str">
        <f t="shared" ref="N418:AG418" ca="1" si="460">N83</f>
        <v/>
      </c>
      <c r="O418" s="309" t="str">
        <f t="shared" ca="1" si="460"/>
        <v/>
      </c>
      <c r="P418" s="309" t="str">
        <f t="shared" ca="1" si="460"/>
        <v/>
      </c>
      <c r="Q418" s="310" t="str">
        <f t="shared" ca="1" si="460"/>
        <v/>
      </c>
      <c r="R418" s="309" t="str">
        <f t="shared" ca="1" si="460"/>
        <v/>
      </c>
      <c r="S418" s="309" t="str">
        <f t="shared" ca="1" si="460"/>
        <v/>
      </c>
      <c r="T418" s="309" t="str">
        <f t="shared" ca="1" si="460"/>
        <v/>
      </c>
      <c r="U418" s="309" t="str">
        <f t="shared" ca="1" si="460"/>
        <v/>
      </c>
      <c r="V418" s="309" t="str">
        <f t="shared" ca="1" si="460"/>
        <v/>
      </c>
      <c r="W418" s="309" t="str">
        <f t="shared" ca="1" si="460"/>
        <v/>
      </c>
      <c r="X418" s="309" t="str">
        <f t="shared" ca="1" si="460"/>
        <v/>
      </c>
      <c r="Y418" s="309" t="str">
        <f t="shared" ca="1" si="460"/>
        <v/>
      </c>
      <c r="Z418" s="309" t="str">
        <f t="shared" ca="1" si="460"/>
        <v/>
      </c>
      <c r="AA418" s="309" t="str">
        <f t="shared" ca="1" si="460"/>
        <v/>
      </c>
      <c r="AB418" s="309" t="str">
        <f t="shared" ca="1" si="460"/>
        <v/>
      </c>
      <c r="AC418" s="309" t="str">
        <f t="shared" ca="1" si="460"/>
        <v/>
      </c>
      <c r="AD418" s="309" t="str">
        <f t="shared" ca="1" si="460"/>
        <v/>
      </c>
      <c r="AE418" s="309" t="str">
        <f t="shared" ca="1" si="460"/>
        <v/>
      </c>
      <c r="AF418" s="309" t="str">
        <f t="shared" ca="1" si="460"/>
        <v/>
      </c>
      <c r="AG418" s="309" t="str">
        <f t="shared" ca="1" si="460"/>
        <v/>
      </c>
      <c r="AH418" s="317"/>
      <c r="AI418" s="318"/>
      <c r="AJ418" s="318"/>
      <c r="AK418" s="318"/>
      <c r="AL418" s="318"/>
      <c r="AM418"/>
      <c r="AN418"/>
      <c r="AO418"/>
      <c r="AP418"/>
      <c r="AQ418"/>
      <c r="AR418"/>
    </row>
    <row r="419" spans="1:44" ht="13.15" customHeight="1">
      <c r="A419" s="317"/>
      <c r="B419" s="380">
        <f t="shared" ref="B419:C420" ca="1" si="461">B84</f>
        <v>0</v>
      </c>
      <c r="C419" s="317" cm="1">
        <f t="array" aca="1" ref="C419" ca="1">IF(ROUND(SUM(IF(N418:AG418&lt;&gt;"",IF(N418:AG418&lt;&gt;0,(N419:AG419))))-J418,3)&lt;&gt;0,"X",0)</f>
        <v>0</v>
      </c>
      <c r="D419" s="890"/>
      <c r="E419" s="894"/>
      <c r="F419" s="895"/>
      <c r="G419" s="899"/>
      <c r="H419" s="902"/>
      <c r="I419" s="905"/>
      <c r="J419" s="908"/>
      <c r="K419" s="911"/>
      <c r="L419" s="914"/>
      <c r="M419" s="403" t="s">
        <v>90</v>
      </c>
      <c r="N419" s="312" cm="1">
        <f t="array" aca="1" ref="N419" ca="1">IF($D418=$C$3,
SUM(IF(OFFSET($N$361,,,($C418-1)*3-2,$C$2)=N418,OFFSET($N$363,,,($C418-1)*3-2,$C$2)*OFFSET($B$361,1,,($C418-1)*3-2,1))),
IFERROR((N84/$J83)*$J418,0))</f>
        <v>0</v>
      </c>
      <c r="O419" s="312" cm="1">
        <f t="array" aca="1" ref="O419" ca="1">IF($D418=$C$3,
SUM(IF(OFFSET($N$361,,,($C418-1)*3-2,$C$2)=O418,OFFSET($N$363,,,($C418-1)*3-2,$C$2)*OFFSET($B$361,1,,($C418-1)*3-2,1))),
IFERROR((O84/$J83)*$J418,0))</f>
        <v>0</v>
      </c>
      <c r="P419" s="312" cm="1">
        <f t="array" aca="1" ref="P419" ca="1">IF($D418=$C$3,
SUM(IF(OFFSET($N$361,,,($C418-1)*3-2,$C$2)=P418,OFFSET($N$363,,,($C418-1)*3-2,$C$2)*OFFSET($B$361,1,,($C418-1)*3-2,1))),
IFERROR((P84/$J83)*$J418,0))</f>
        <v>0</v>
      </c>
      <c r="Q419" s="313" cm="1">
        <f t="array" aca="1" ref="Q419" ca="1">IF($D418=$C$3,
SUM(IF(OFFSET($N$361,,,($C418-1)*3-2,$C$2)=Q418,OFFSET($N$363,,,($C418-1)*3-2,$C$2)*OFFSET($B$361,1,,($C418-1)*3-2,1))),
IFERROR((Q84/$J83)*$J418,0))</f>
        <v>0</v>
      </c>
      <c r="R419" s="312" cm="1">
        <f t="array" aca="1" ref="R419" ca="1">IF($D418=$C$3,
SUM(IF(OFFSET($N$361,,,($C418-1)*3-2,$C$2)=R418,OFFSET($N$363,,,($C418-1)*3-2,$C$2)*OFFSET($B$361,1,,($C418-1)*3-2,1))),
IFERROR((R84/$J83)*$J418,0))</f>
        <v>0</v>
      </c>
      <c r="S419" s="312" cm="1">
        <f t="array" aca="1" ref="S419" ca="1">IF($D418=$C$3,
SUM(IF(OFFSET($N$361,,,($C418-1)*3-2,$C$2)=S418,OFFSET($N$363,,,($C418-1)*3-2,$C$2)*OFFSET($B$361,1,,($C418-1)*3-2,1))),
IFERROR((S84/$J83)*$J418,0))</f>
        <v>0</v>
      </c>
      <c r="T419" s="312" cm="1">
        <f t="array" aca="1" ref="T419" ca="1">IF($D418=$C$3,
SUM(IF(OFFSET($N$361,,,($C418-1)*3-2,$C$2)=T418,OFFSET($N$363,,,($C418-1)*3-2,$C$2)*OFFSET($B$361,1,,($C418-1)*3-2,1))),
IFERROR((T84/$J83)*$J418,0))</f>
        <v>0</v>
      </c>
      <c r="U419" s="312" cm="1">
        <f t="array" aca="1" ref="U419" ca="1">IF($D418=$C$3,
SUM(IF(OFFSET($N$361,,,($C418-1)*3-2,$C$2)=U418,OFFSET($N$363,,,($C418-1)*3-2,$C$2)*OFFSET($B$361,1,,($C418-1)*3-2,1))),
IFERROR((U84/$J83)*$J418,0))</f>
        <v>0</v>
      </c>
      <c r="V419" s="312" cm="1">
        <f t="array" aca="1" ref="V419" ca="1">IF($D418=$C$3,
SUM(IF(OFFSET($N$361,,,($C418-1)*3-2,$C$2)=V418,OFFSET($N$363,,,($C418-1)*3-2,$C$2)*OFFSET($B$361,1,,($C418-1)*3-2,1))),
IFERROR((V84/$J83)*$J418,0))</f>
        <v>0</v>
      </c>
      <c r="W419" s="312" cm="1">
        <f t="array" aca="1" ref="W419" ca="1">IF($D418=$C$3,
SUM(IF(OFFSET($N$361,,,($C418-1)*3-2,$C$2)=W418,OFFSET($N$363,,,($C418-1)*3-2,$C$2)*OFFSET($B$361,1,,($C418-1)*3-2,1))),
IFERROR((W84/$J83)*$J418,0))</f>
        <v>0</v>
      </c>
      <c r="X419" s="312" cm="1">
        <f t="array" aca="1" ref="X419" ca="1">IF($D418=$C$3,
SUM(IF(OFFSET($N$361,,,($C418-1)*3-2,$C$2)=X418,OFFSET($N$363,,,($C418-1)*3-2,$C$2)*OFFSET($B$361,1,,($C418-1)*3-2,1))),
IFERROR((X84/$J83)*$J418,0))</f>
        <v>0</v>
      </c>
      <c r="Y419" s="312" cm="1">
        <f t="array" aca="1" ref="Y419" ca="1">IF($D418=$C$3,
SUM(IF(OFFSET($N$361,,,($C418-1)*3-2,$C$2)=Y418,OFFSET($N$363,,,($C418-1)*3-2,$C$2)*OFFSET($B$361,1,,($C418-1)*3-2,1))),
IFERROR((Y84/$J83)*$J418,0))</f>
        <v>0</v>
      </c>
      <c r="Z419" s="312" cm="1">
        <f t="array" aca="1" ref="Z419" ca="1">IF($D418=$C$3,
SUM(IF(OFFSET($N$361,,,($C418-1)*3-2,$C$2)=Z418,OFFSET($N$363,,,($C418-1)*3-2,$C$2)*OFFSET($B$361,1,,($C418-1)*3-2,1))),
IFERROR((Z84/$J83)*$J418,0))</f>
        <v>0</v>
      </c>
      <c r="AA419" s="312" cm="1">
        <f t="array" aca="1" ref="AA419" ca="1">IF($D418=$C$3,
SUM(IF(OFFSET($N$361,,,($C418-1)*3-2,$C$2)=AA418,OFFSET($N$363,,,($C418-1)*3-2,$C$2)*OFFSET($B$361,1,,($C418-1)*3-2,1))),
IFERROR((AA84/$J83)*$J418,0))</f>
        <v>0</v>
      </c>
      <c r="AB419" s="312" cm="1">
        <f t="array" aca="1" ref="AB419" ca="1">IF($D418=$C$3,
SUM(IF(OFFSET($N$361,,,($C418-1)*3-2,$C$2)=AB418,OFFSET($N$363,,,($C418-1)*3-2,$C$2)*OFFSET($B$361,1,,($C418-1)*3-2,1))),
IFERROR((AB84/$J83)*$J418,0))</f>
        <v>0</v>
      </c>
      <c r="AC419" s="312" cm="1">
        <f t="array" aca="1" ref="AC419" ca="1">IF($D418=$C$3,
SUM(IF(OFFSET($N$361,,,($C418-1)*3-2,$C$2)=AC418,OFFSET($N$363,,,($C418-1)*3-2,$C$2)*OFFSET($B$361,1,,($C418-1)*3-2,1))),
IFERROR((AC84/$J83)*$J418,0))</f>
        <v>0</v>
      </c>
      <c r="AD419" s="312" cm="1">
        <f t="array" aca="1" ref="AD419" ca="1">IF($D418=$C$3,
SUM(IF(OFFSET($N$361,,,($C418-1)*3-2,$C$2)=AD418,OFFSET($N$363,,,($C418-1)*3-2,$C$2)*OFFSET($B$361,1,,($C418-1)*3-2,1))),
IFERROR((AD84/$J83)*$J418,0))</f>
        <v>0</v>
      </c>
      <c r="AE419" s="312" cm="1">
        <f t="array" aca="1" ref="AE419" ca="1">IF($D418=$C$3,
SUM(IF(OFFSET($N$361,,,($C418-1)*3-2,$C$2)=AE418,OFFSET($N$363,,,($C418-1)*3-2,$C$2)*OFFSET($B$361,1,,($C418-1)*3-2,1))),
IFERROR((AE84/$J83)*$J418,0))</f>
        <v>0</v>
      </c>
      <c r="AF419" s="312" cm="1">
        <f t="array" aca="1" ref="AF419" ca="1">IF($D418=$C$3,
SUM(IF(OFFSET($N$361,,,($C418-1)*3-2,$C$2)=AF418,OFFSET($N$363,,,($C418-1)*3-2,$C$2)*OFFSET($B$361,1,,($C418-1)*3-2,1))),
IFERROR((AF84/$J83)*$J418,0))</f>
        <v>0</v>
      </c>
      <c r="AG419" s="312" cm="1">
        <f t="array" aca="1" ref="AG419" ca="1">IF($D418=$C$3,
SUM(IF(OFFSET($N$361,,,($C418-1)*3-2,$C$2)=AG418,OFFSET($N$363,,,($C418-1)*3-2,$C$2)*OFFSET($B$361,1,,($C418-1)*3-2,1))),
IFERROR((AG84/$J83)*$J418,0))</f>
        <v>0</v>
      </c>
      <c r="AH419" s="317"/>
      <c r="AI419" s="318"/>
      <c r="AJ419" s="318"/>
      <c r="AK419" s="318"/>
      <c r="AL419" s="318"/>
      <c r="AM419"/>
      <c r="AN419"/>
      <c r="AO419"/>
      <c r="AP419"/>
      <c r="AQ419"/>
      <c r="AR419"/>
    </row>
    <row r="420" spans="1:44" ht="13.15" customHeight="1">
      <c r="A420" s="317"/>
      <c r="B420" s="380" t="str">
        <f t="shared" ca="1" si="461"/>
        <v/>
      </c>
      <c r="C420" s="380" t="str">
        <f t="shared" ca="1" si="461"/>
        <v/>
      </c>
      <c r="D420" s="891"/>
      <c r="E420" s="896"/>
      <c r="F420" s="897"/>
      <c r="G420" s="900"/>
      <c r="H420" s="903"/>
      <c r="I420" s="906"/>
      <c r="J420" s="909"/>
      <c r="K420" s="912"/>
      <c r="L420" s="915"/>
      <c r="M420" s="404" t="s">
        <v>91</v>
      </c>
      <c r="N420" s="405">
        <f t="shared" ref="N420" ca="1" si="462">IFERROR(N419*$K418,0)</f>
        <v>0</v>
      </c>
      <c r="O420" s="406">
        <f t="shared" ref="O420" ca="1" si="463">IFERROR(O419*$K418,0)</f>
        <v>0</v>
      </c>
      <c r="P420" s="406">
        <f t="shared" ref="P420" ca="1" si="464">IFERROR(P419*$K418,0)</f>
        <v>0</v>
      </c>
      <c r="Q420" s="407">
        <f t="shared" ref="Q420" ca="1" si="465">IFERROR(Q419*$K418,0)</f>
        <v>0</v>
      </c>
      <c r="R420" s="406">
        <f t="shared" ref="R420" ca="1" si="466">IFERROR(R419*$K418,0)</f>
        <v>0</v>
      </c>
      <c r="S420" s="406">
        <f t="shared" ref="S420" ca="1" si="467">IFERROR(S419*$K418,0)</f>
        <v>0</v>
      </c>
      <c r="T420" s="406">
        <f t="shared" ref="T420" ca="1" si="468">IFERROR(T419*$K418,0)</f>
        <v>0</v>
      </c>
      <c r="U420" s="406">
        <f t="shared" ref="U420" ca="1" si="469">IFERROR(U419*$K418,0)</f>
        <v>0</v>
      </c>
      <c r="V420" s="406">
        <f t="shared" ref="V420" ca="1" si="470">IFERROR(V419*$K418,0)</f>
        <v>0</v>
      </c>
      <c r="W420" s="406">
        <f t="shared" ref="W420" ca="1" si="471">IFERROR(W419*$K418,0)</f>
        <v>0</v>
      </c>
      <c r="X420" s="406">
        <f t="shared" ref="X420" ca="1" si="472">IFERROR(X419*$K418,0)</f>
        <v>0</v>
      </c>
      <c r="Y420" s="406">
        <f t="shared" ref="Y420" ca="1" si="473">IFERROR(Y419*$K418,0)</f>
        <v>0</v>
      </c>
      <c r="Z420" s="406">
        <f t="shared" ref="Z420" ca="1" si="474">IFERROR(Z419*$K418,0)</f>
        <v>0</v>
      </c>
      <c r="AA420" s="406">
        <f t="shared" ref="AA420" ca="1" si="475">IFERROR(AA419*$K418,0)</f>
        <v>0</v>
      </c>
      <c r="AB420" s="406">
        <f t="shared" ref="AB420" ca="1" si="476">IFERROR(AB419*$K418,0)</f>
        <v>0</v>
      </c>
      <c r="AC420" s="406">
        <f t="shared" ref="AC420" ca="1" si="477">IFERROR(AC419*$K418,0)</f>
        <v>0</v>
      </c>
      <c r="AD420" s="406">
        <f t="shared" ref="AD420" ca="1" si="478">IFERROR(AD419*$K418,0)</f>
        <v>0</v>
      </c>
      <c r="AE420" s="406">
        <f t="shared" ref="AE420" ca="1" si="479">IFERROR(AE419*$K418,0)</f>
        <v>0</v>
      </c>
      <c r="AF420" s="406">
        <f t="shared" ref="AF420" ca="1" si="480">IFERROR(AF419*$K418,0)</f>
        <v>0</v>
      </c>
      <c r="AG420" s="406">
        <f t="shared" ref="AG420" ca="1" si="481">IFERROR(AG419*$K418,0)</f>
        <v>0</v>
      </c>
      <c r="AH420" s="317"/>
      <c r="AI420" s="318"/>
      <c r="AJ420" s="318"/>
      <c r="AK420" s="318"/>
      <c r="AL420" s="318"/>
      <c r="AM420"/>
      <c r="AN420"/>
      <c r="AO420"/>
      <c r="AP420"/>
      <c r="AQ420"/>
      <c r="AR420"/>
    </row>
    <row r="421" spans="1:44" ht="13.15" customHeight="1">
      <c r="A421" s="317"/>
      <c r="B421" s="317"/>
      <c r="C421" s="317" cm="1">
        <f t="array" aca="1" ref="C421" ca="1">OFFSET(C421,-3,,,)+1</f>
        <v>21</v>
      </c>
      <c r="D421" s="889" t="str">
        <f t="shared" ref="D421:E421" ca="1" si="482">D86</f>
        <v/>
      </c>
      <c r="E421" s="892" t="str">
        <f t="shared" ca="1" si="482"/>
        <v/>
      </c>
      <c r="F421" s="893"/>
      <c r="G421" s="898">
        <f t="shared" ref="G421" si="483">H86</f>
        <v>0</v>
      </c>
      <c r="H421" s="901"/>
      <c r="I421" s="904" t="str">
        <f t="shared" ref="I421" ca="1" si="484">I86</f>
        <v/>
      </c>
      <c r="J421" s="907">
        <f t="shared" ref="J421" ca="1" si="485">IF($D421=$C$3,
SUMPRODUCT(OFFSET($B$361,1,,($C421-1)*3-2,),OFFSET($L$361,,,($C421-1)*3-2,)),J86+H421)</f>
        <v>0</v>
      </c>
      <c r="K421" s="910">
        <f t="shared" ref="K421" ca="1" si="486">K86</f>
        <v>0</v>
      </c>
      <c r="L421" s="913">
        <f t="shared" ref="L421" ca="1" si="487">J421*K421</f>
        <v>0</v>
      </c>
      <c r="M421" s="402" t="s">
        <v>89</v>
      </c>
      <c r="N421" s="308" t="str">
        <f t="shared" ref="N421:AG421" ca="1" si="488">N86</f>
        <v/>
      </c>
      <c r="O421" s="309" t="str">
        <f t="shared" ca="1" si="488"/>
        <v/>
      </c>
      <c r="P421" s="309" t="str">
        <f t="shared" ca="1" si="488"/>
        <v/>
      </c>
      <c r="Q421" s="310" t="str">
        <f t="shared" ca="1" si="488"/>
        <v/>
      </c>
      <c r="R421" s="309" t="str">
        <f t="shared" ca="1" si="488"/>
        <v/>
      </c>
      <c r="S421" s="309" t="str">
        <f t="shared" ca="1" si="488"/>
        <v/>
      </c>
      <c r="T421" s="309" t="str">
        <f t="shared" ca="1" si="488"/>
        <v/>
      </c>
      <c r="U421" s="309" t="str">
        <f t="shared" ca="1" si="488"/>
        <v/>
      </c>
      <c r="V421" s="309" t="str">
        <f t="shared" ca="1" si="488"/>
        <v/>
      </c>
      <c r="W421" s="309" t="str">
        <f t="shared" ca="1" si="488"/>
        <v/>
      </c>
      <c r="X421" s="309" t="str">
        <f t="shared" ca="1" si="488"/>
        <v/>
      </c>
      <c r="Y421" s="309" t="str">
        <f t="shared" ca="1" si="488"/>
        <v/>
      </c>
      <c r="Z421" s="309" t="str">
        <f t="shared" ca="1" si="488"/>
        <v/>
      </c>
      <c r="AA421" s="309" t="str">
        <f t="shared" ca="1" si="488"/>
        <v/>
      </c>
      <c r="AB421" s="309" t="str">
        <f t="shared" ca="1" si="488"/>
        <v/>
      </c>
      <c r="AC421" s="309" t="str">
        <f t="shared" ca="1" si="488"/>
        <v/>
      </c>
      <c r="AD421" s="309" t="str">
        <f t="shared" ca="1" si="488"/>
        <v/>
      </c>
      <c r="AE421" s="309" t="str">
        <f t="shared" ca="1" si="488"/>
        <v/>
      </c>
      <c r="AF421" s="309" t="str">
        <f t="shared" ca="1" si="488"/>
        <v/>
      </c>
      <c r="AG421" s="309" t="str">
        <f t="shared" ca="1" si="488"/>
        <v/>
      </c>
      <c r="AH421" s="317"/>
      <c r="AI421" s="318"/>
      <c r="AJ421" s="318"/>
      <c r="AK421" s="318"/>
      <c r="AL421" s="318"/>
      <c r="AM421"/>
      <c r="AN421"/>
      <c r="AO421"/>
      <c r="AP421"/>
      <c r="AQ421"/>
      <c r="AR421"/>
    </row>
    <row r="422" spans="1:44" ht="13.15" customHeight="1">
      <c r="A422" s="317"/>
      <c r="B422" s="380">
        <f t="shared" ref="B422:C423" ca="1" si="489">B87</f>
        <v>0</v>
      </c>
      <c r="C422" s="317" cm="1">
        <f t="array" aca="1" ref="C422" ca="1">IF(ROUND(SUM(IF(N421:AG421&lt;&gt;"",IF(N421:AG421&lt;&gt;0,(N422:AG422))))-J421,3)&lt;&gt;0,"X",0)</f>
        <v>0</v>
      </c>
      <c r="D422" s="890"/>
      <c r="E422" s="894"/>
      <c r="F422" s="895"/>
      <c r="G422" s="899"/>
      <c r="H422" s="902"/>
      <c r="I422" s="905"/>
      <c r="J422" s="908"/>
      <c r="K422" s="911"/>
      <c r="L422" s="914"/>
      <c r="M422" s="403" t="s">
        <v>90</v>
      </c>
      <c r="N422" s="312" cm="1">
        <f t="array" aca="1" ref="N422" ca="1">IF($D421=$C$3,
SUM(IF(OFFSET($N$361,,,($C421-1)*3-2,$C$2)=N421,OFFSET($N$363,,,($C421-1)*3-2,$C$2)*OFFSET($B$361,1,,($C421-1)*3-2,1))),
IFERROR((N87/$J86)*$J421,0))</f>
        <v>0</v>
      </c>
      <c r="O422" s="312" cm="1">
        <f t="array" aca="1" ref="O422" ca="1">IF($D421=$C$3,
SUM(IF(OFFSET($N$361,,,($C421-1)*3-2,$C$2)=O421,OFFSET($N$363,,,($C421-1)*3-2,$C$2)*OFFSET($B$361,1,,($C421-1)*3-2,1))),
IFERROR((O87/$J86)*$J421,0))</f>
        <v>0</v>
      </c>
      <c r="P422" s="312" cm="1">
        <f t="array" aca="1" ref="P422" ca="1">IF($D421=$C$3,
SUM(IF(OFFSET($N$361,,,($C421-1)*3-2,$C$2)=P421,OFFSET($N$363,,,($C421-1)*3-2,$C$2)*OFFSET($B$361,1,,($C421-1)*3-2,1))),
IFERROR((P87/$J86)*$J421,0))</f>
        <v>0</v>
      </c>
      <c r="Q422" s="313" cm="1">
        <f t="array" aca="1" ref="Q422" ca="1">IF($D421=$C$3,
SUM(IF(OFFSET($N$361,,,($C421-1)*3-2,$C$2)=Q421,OFFSET($N$363,,,($C421-1)*3-2,$C$2)*OFFSET($B$361,1,,($C421-1)*3-2,1))),
IFERROR((Q87/$J86)*$J421,0))</f>
        <v>0</v>
      </c>
      <c r="R422" s="312" cm="1">
        <f t="array" aca="1" ref="R422" ca="1">IF($D421=$C$3,
SUM(IF(OFFSET($N$361,,,($C421-1)*3-2,$C$2)=R421,OFFSET($N$363,,,($C421-1)*3-2,$C$2)*OFFSET($B$361,1,,($C421-1)*3-2,1))),
IFERROR((R87/$J86)*$J421,0))</f>
        <v>0</v>
      </c>
      <c r="S422" s="312" cm="1">
        <f t="array" aca="1" ref="S422" ca="1">IF($D421=$C$3,
SUM(IF(OFFSET($N$361,,,($C421-1)*3-2,$C$2)=S421,OFFSET($N$363,,,($C421-1)*3-2,$C$2)*OFFSET($B$361,1,,($C421-1)*3-2,1))),
IFERROR((S87/$J86)*$J421,0))</f>
        <v>0</v>
      </c>
      <c r="T422" s="312" cm="1">
        <f t="array" aca="1" ref="T422" ca="1">IF($D421=$C$3,
SUM(IF(OFFSET($N$361,,,($C421-1)*3-2,$C$2)=T421,OFFSET($N$363,,,($C421-1)*3-2,$C$2)*OFFSET($B$361,1,,($C421-1)*3-2,1))),
IFERROR((T87/$J86)*$J421,0))</f>
        <v>0</v>
      </c>
      <c r="U422" s="312" cm="1">
        <f t="array" aca="1" ref="U422" ca="1">IF($D421=$C$3,
SUM(IF(OFFSET($N$361,,,($C421-1)*3-2,$C$2)=U421,OFFSET($N$363,,,($C421-1)*3-2,$C$2)*OFFSET($B$361,1,,($C421-1)*3-2,1))),
IFERROR((U87/$J86)*$J421,0))</f>
        <v>0</v>
      </c>
      <c r="V422" s="312" cm="1">
        <f t="array" aca="1" ref="V422" ca="1">IF($D421=$C$3,
SUM(IF(OFFSET($N$361,,,($C421-1)*3-2,$C$2)=V421,OFFSET($N$363,,,($C421-1)*3-2,$C$2)*OFFSET($B$361,1,,($C421-1)*3-2,1))),
IFERROR((V87/$J86)*$J421,0))</f>
        <v>0</v>
      </c>
      <c r="W422" s="312" cm="1">
        <f t="array" aca="1" ref="W422" ca="1">IF($D421=$C$3,
SUM(IF(OFFSET($N$361,,,($C421-1)*3-2,$C$2)=W421,OFFSET($N$363,,,($C421-1)*3-2,$C$2)*OFFSET($B$361,1,,($C421-1)*3-2,1))),
IFERROR((W87/$J86)*$J421,0))</f>
        <v>0</v>
      </c>
      <c r="X422" s="312" cm="1">
        <f t="array" aca="1" ref="X422" ca="1">IF($D421=$C$3,
SUM(IF(OFFSET($N$361,,,($C421-1)*3-2,$C$2)=X421,OFFSET($N$363,,,($C421-1)*3-2,$C$2)*OFFSET($B$361,1,,($C421-1)*3-2,1))),
IFERROR((X87/$J86)*$J421,0))</f>
        <v>0</v>
      </c>
      <c r="Y422" s="312" cm="1">
        <f t="array" aca="1" ref="Y422" ca="1">IF($D421=$C$3,
SUM(IF(OFFSET($N$361,,,($C421-1)*3-2,$C$2)=Y421,OFFSET($N$363,,,($C421-1)*3-2,$C$2)*OFFSET($B$361,1,,($C421-1)*3-2,1))),
IFERROR((Y87/$J86)*$J421,0))</f>
        <v>0</v>
      </c>
      <c r="Z422" s="312" cm="1">
        <f t="array" aca="1" ref="Z422" ca="1">IF($D421=$C$3,
SUM(IF(OFFSET($N$361,,,($C421-1)*3-2,$C$2)=Z421,OFFSET($N$363,,,($C421-1)*3-2,$C$2)*OFFSET($B$361,1,,($C421-1)*3-2,1))),
IFERROR((Z87/$J86)*$J421,0))</f>
        <v>0</v>
      </c>
      <c r="AA422" s="312" cm="1">
        <f t="array" aca="1" ref="AA422" ca="1">IF($D421=$C$3,
SUM(IF(OFFSET($N$361,,,($C421-1)*3-2,$C$2)=AA421,OFFSET($N$363,,,($C421-1)*3-2,$C$2)*OFFSET($B$361,1,,($C421-1)*3-2,1))),
IFERROR((AA87/$J86)*$J421,0))</f>
        <v>0</v>
      </c>
      <c r="AB422" s="312" cm="1">
        <f t="array" aca="1" ref="AB422" ca="1">IF($D421=$C$3,
SUM(IF(OFFSET($N$361,,,($C421-1)*3-2,$C$2)=AB421,OFFSET($N$363,,,($C421-1)*3-2,$C$2)*OFFSET($B$361,1,,($C421-1)*3-2,1))),
IFERROR((AB87/$J86)*$J421,0))</f>
        <v>0</v>
      </c>
      <c r="AC422" s="312" cm="1">
        <f t="array" aca="1" ref="AC422" ca="1">IF($D421=$C$3,
SUM(IF(OFFSET($N$361,,,($C421-1)*3-2,$C$2)=AC421,OFFSET($N$363,,,($C421-1)*3-2,$C$2)*OFFSET($B$361,1,,($C421-1)*3-2,1))),
IFERROR((AC87/$J86)*$J421,0))</f>
        <v>0</v>
      </c>
      <c r="AD422" s="312" cm="1">
        <f t="array" aca="1" ref="AD422" ca="1">IF($D421=$C$3,
SUM(IF(OFFSET($N$361,,,($C421-1)*3-2,$C$2)=AD421,OFFSET($N$363,,,($C421-1)*3-2,$C$2)*OFFSET($B$361,1,,($C421-1)*3-2,1))),
IFERROR((AD87/$J86)*$J421,0))</f>
        <v>0</v>
      </c>
      <c r="AE422" s="312" cm="1">
        <f t="array" aca="1" ref="AE422" ca="1">IF($D421=$C$3,
SUM(IF(OFFSET($N$361,,,($C421-1)*3-2,$C$2)=AE421,OFFSET($N$363,,,($C421-1)*3-2,$C$2)*OFFSET($B$361,1,,($C421-1)*3-2,1))),
IFERROR((AE87/$J86)*$J421,0))</f>
        <v>0</v>
      </c>
      <c r="AF422" s="312" cm="1">
        <f t="array" aca="1" ref="AF422" ca="1">IF($D421=$C$3,
SUM(IF(OFFSET($N$361,,,($C421-1)*3-2,$C$2)=AF421,OFFSET($N$363,,,($C421-1)*3-2,$C$2)*OFFSET($B$361,1,,($C421-1)*3-2,1))),
IFERROR((AF87/$J86)*$J421,0))</f>
        <v>0</v>
      </c>
      <c r="AG422" s="312" cm="1">
        <f t="array" aca="1" ref="AG422" ca="1">IF($D421=$C$3,
SUM(IF(OFFSET($N$361,,,($C421-1)*3-2,$C$2)=AG421,OFFSET($N$363,,,($C421-1)*3-2,$C$2)*OFFSET($B$361,1,,($C421-1)*3-2,1))),
IFERROR((AG87/$J86)*$J421,0))</f>
        <v>0</v>
      </c>
      <c r="AH422" s="317"/>
      <c r="AI422" s="318"/>
      <c r="AJ422" s="318"/>
      <c r="AK422" s="318"/>
      <c r="AL422" s="318"/>
      <c r="AM422"/>
      <c r="AN422"/>
      <c r="AO422"/>
      <c r="AP422"/>
      <c r="AQ422"/>
      <c r="AR422"/>
    </row>
    <row r="423" spans="1:44" ht="13.15" customHeight="1">
      <c r="A423" s="317"/>
      <c r="B423" s="380" t="str">
        <f t="shared" ca="1" si="489"/>
        <v/>
      </c>
      <c r="C423" s="380" t="str">
        <f t="shared" ca="1" si="489"/>
        <v/>
      </c>
      <c r="D423" s="891"/>
      <c r="E423" s="896"/>
      <c r="F423" s="897"/>
      <c r="G423" s="900"/>
      <c r="H423" s="903"/>
      <c r="I423" s="906"/>
      <c r="J423" s="909"/>
      <c r="K423" s="912"/>
      <c r="L423" s="915"/>
      <c r="M423" s="404" t="s">
        <v>91</v>
      </c>
      <c r="N423" s="405">
        <f t="shared" ref="N423" ca="1" si="490">IFERROR(N422*$K421,0)</f>
        <v>0</v>
      </c>
      <c r="O423" s="406">
        <f t="shared" ref="O423" ca="1" si="491">IFERROR(O422*$K421,0)</f>
        <v>0</v>
      </c>
      <c r="P423" s="406">
        <f t="shared" ref="P423" ca="1" si="492">IFERROR(P422*$K421,0)</f>
        <v>0</v>
      </c>
      <c r="Q423" s="407">
        <f t="shared" ref="Q423" ca="1" si="493">IFERROR(Q422*$K421,0)</f>
        <v>0</v>
      </c>
      <c r="R423" s="406">
        <f t="shared" ref="R423" ca="1" si="494">IFERROR(R422*$K421,0)</f>
        <v>0</v>
      </c>
      <c r="S423" s="406">
        <f t="shared" ref="S423" ca="1" si="495">IFERROR(S422*$K421,0)</f>
        <v>0</v>
      </c>
      <c r="T423" s="406">
        <f t="shared" ref="T423" ca="1" si="496">IFERROR(T422*$K421,0)</f>
        <v>0</v>
      </c>
      <c r="U423" s="406">
        <f t="shared" ref="U423" ca="1" si="497">IFERROR(U422*$K421,0)</f>
        <v>0</v>
      </c>
      <c r="V423" s="406">
        <f t="shared" ref="V423" ca="1" si="498">IFERROR(V422*$K421,0)</f>
        <v>0</v>
      </c>
      <c r="W423" s="406">
        <f t="shared" ref="W423" ca="1" si="499">IFERROR(W422*$K421,0)</f>
        <v>0</v>
      </c>
      <c r="X423" s="406">
        <f t="shared" ref="X423" ca="1" si="500">IFERROR(X422*$K421,0)</f>
        <v>0</v>
      </c>
      <c r="Y423" s="406">
        <f t="shared" ref="Y423" ca="1" si="501">IFERROR(Y422*$K421,0)</f>
        <v>0</v>
      </c>
      <c r="Z423" s="406">
        <f t="shared" ref="Z423" ca="1" si="502">IFERROR(Z422*$K421,0)</f>
        <v>0</v>
      </c>
      <c r="AA423" s="406">
        <f t="shared" ref="AA423" ca="1" si="503">IFERROR(AA422*$K421,0)</f>
        <v>0</v>
      </c>
      <c r="AB423" s="406">
        <f t="shared" ref="AB423" ca="1" si="504">IFERROR(AB422*$K421,0)</f>
        <v>0</v>
      </c>
      <c r="AC423" s="406">
        <f t="shared" ref="AC423" ca="1" si="505">IFERROR(AC422*$K421,0)</f>
        <v>0</v>
      </c>
      <c r="AD423" s="406">
        <f t="shared" ref="AD423" ca="1" si="506">IFERROR(AD422*$K421,0)</f>
        <v>0</v>
      </c>
      <c r="AE423" s="406">
        <f t="shared" ref="AE423" ca="1" si="507">IFERROR(AE422*$K421,0)</f>
        <v>0</v>
      </c>
      <c r="AF423" s="406">
        <f t="shared" ref="AF423" ca="1" si="508">IFERROR(AF422*$K421,0)</f>
        <v>0</v>
      </c>
      <c r="AG423" s="406">
        <f t="shared" ref="AG423" ca="1" si="509">IFERROR(AG422*$K421,0)</f>
        <v>0</v>
      </c>
      <c r="AH423" s="317"/>
      <c r="AI423" s="318"/>
      <c r="AJ423" s="318"/>
      <c r="AK423" s="318"/>
      <c r="AL423" s="318"/>
      <c r="AM423"/>
      <c r="AN423"/>
      <c r="AO423"/>
      <c r="AP423"/>
      <c r="AQ423"/>
      <c r="AR423"/>
    </row>
    <row r="424" spans="1:44" ht="13.15" customHeight="1">
      <c r="A424" s="317"/>
      <c r="B424" s="317"/>
      <c r="C424" s="317" cm="1">
        <f t="array" aca="1" ref="C424" ca="1">OFFSET(C424,-3,,,)+1</f>
        <v>22</v>
      </c>
      <c r="D424" s="889" t="str">
        <f t="shared" ref="D424:E424" ca="1" si="510">D89</f>
        <v/>
      </c>
      <c r="E424" s="892" t="str">
        <f t="shared" ca="1" si="510"/>
        <v/>
      </c>
      <c r="F424" s="893"/>
      <c r="G424" s="898">
        <f t="shared" ref="G424" si="511">H89</f>
        <v>0</v>
      </c>
      <c r="H424" s="901"/>
      <c r="I424" s="904" t="str">
        <f t="shared" ref="I424" ca="1" si="512">I89</f>
        <v/>
      </c>
      <c r="J424" s="907">
        <f t="shared" ref="J424" ca="1" si="513">IF($D424=$C$3,
SUMPRODUCT(OFFSET($B$361,1,,($C424-1)*3-2,),OFFSET($L$361,,,($C424-1)*3-2,)),J89+H424)</f>
        <v>0</v>
      </c>
      <c r="K424" s="910">
        <f t="shared" ref="K424" ca="1" si="514">K89</f>
        <v>0</v>
      </c>
      <c r="L424" s="913">
        <f t="shared" ref="L424" ca="1" si="515">J424*K424</f>
        <v>0</v>
      </c>
      <c r="M424" s="402" t="s">
        <v>89</v>
      </c>
      <c r="N424" s="308" t="str">
        <f t="shared" ref="N424:AG424" ca="1" si="516">N89</f>
        <v/>
      </c>
      <c r="O424" s="309" t="str">
        <f t="shared" ca="1" si="516"/>
        <v/>
      </c>
      <c r="P424" s="309" t="str">
        <f t="shared" ca="1" si="516"/>
        <v/>
      </c>
      <c r="Q424" s="310" t="str">
        <f t="shared" ca="1" si="516"/>
        <v/>
      </c>
      <c r="R424" s="309" t="str">
        <f t="shared" ca="1" si="516"/>
        <v/>
      </c>
      <c r="S424" s="309" t="str">
        <f t="shared" ca="1" si="516"/>
        <v/>
      </c>
      <c r="T424" s="309" t="str">
        <f t="shared" ca="1" si="516"/>
        <v/>
      </c>
      <c r="U424" s="309" t="str">
        <f t="shared" ca="1" si="516"/>
        <v/>
      </c>
      <c r="V424" s="309" t="str">
        <f t="shared" ca="1" si="516"/>
        <v/>
      </c>
      <c r="W424" s="309" t="str">
        <f t="shared" ca="1" si="516"/>
        <v/>
      </c>
      <c r="X424" s="309" t="str">
        <f t="shared" ca="1" si="516"/>
        <v/>
      </c>
      <c r="Y424" s="309" t="str">
        <f t="shared" ca="1" si="516"/>
        <v/>
      </c>
      <c r="Z424" s="309" t="str">
        <f t="shared" ca="1" si="516"/>
        <v/>
      </c>
      <c r="AA424" s="309" t="str">
        <f t="shared" ca="1" si="516"/>
        <v/>
      </c>
      <c r="AB424" s="309" t="str">
        <f t="shared" ca="1" si="516"/>
        <v/>
      </c>
      <c r="AC424" s="309" t="str">
        <f t="shared" ca="1" si="516"/>
        <v/>
      </c>
      <c r="AD424" s="309" t="str">
        <f t="shared" ca="1" si="516"/>
        <v/>
      </c>
      <c r="AE424" s="309" t="str">
        <f t="shared" ca="1" si="516"/>
        <v/>
      </c>
      <c r="AF424" s="309" t="str">
        <f t="shared" ca="1" si="516"/>
        <v/>
      </c>
      <c r="AG424" s="309" t="str">
        <f t="shared" ca="1" si="516"/>
        <v/>
      </c>
      <c r="AH424" s="317"/>
      <c r="AI424" s="318"/>
      <c r="AJ424" s="318"/>
      <c r="AK424" s="318"/>
      <c r="AL424" s="318"/>
      <c r="AM424"/>
      <c r="AN424"/>
      <c r="AO424"/>
      <c r="AP424"/>
      <c r="AQ424"/>
      <c r="AR424"/>
    </row>
    <row r="425" spans="1:44" ht="13.15" customHeight="1">
      <c r="A425" s="317"/>
      <c r="B425" s="380">
        <f t="shared" ref="B425:C426" ca="1" si="517">B90</f>
        <v>0</v>
      </c>
      <c r="C425" s="317" cm="1">
        <f t="array" aca="1" ref="C425" ca="1">IF(ROUND(SUM(IF(N424:AG424&lt;&gt;"",IF(N424:AG424&lt;&gt;0,(N425:AG425))))-J424,3)&lt;&gt;0,"X",0)</f>
        <v>0</v>
      </c>
      <c r="D425" s="890"/>
      <c r="E425" s="894"/>
      <c r="F425" s="895"/>
      <c r="G425" s="899"/>
      <c r="H425" s="902"/>
      <c r="I425" s="905"/>
      <c r="J425" s="908"/>
      <c r="K425" s="911"/>
      <c r="L425" s="914"/>
      <c r="M425" s="403" t="s">
        <v>90</v>
      </c>
      <c r="N425" s="312" cm="1">
        <f t="array" aca="1" ref="N425" ca="1">IF($D424=$C$3,
SUM(IF(OFFSET($N$361,,,($C424-1)*3-2,$C$2)=N424,OFFSET($N$363,,,($C424-1)*3-2,$C$2)*OFFSET($B$361,1,,($C424-1)*3-2,1))),
IFERROR((N90/$J89)*$J424,0))</f>
        <v>0</v>
      </c>
      <c r="O425" s="312" cm="1">
        <f t="array" aca="1" ref="O425" ca="1">IF($D424=$C$3,
SUM(IF(OFFSET($N$361,,,($C424-1)*3-2,$C$2)=O424,OFFSET($N$363,,,($C424-1)*3-2,$C$2)*OFFSET($B$361,1,,($C424-1)*3-2,1))),
IFERROR((O90/$J89)*$J424,0))</f>
        <v>0</v>
      </c>
      <c r="P425" s="312" cm="1">
        <f t="array" aca="1" ref="P425" ca="1">IF($D424=$C$3,
SUM(IF(OFFSET($N$361,,,($C424-1)*3-2,$C$2)=P424,OFFSET($N$363,,,($C424-1)*3-2,$C$2)*OFFSET($B$361,1,,($C424-1)*3-2,1))),
IFERROR((P90/$J89)*$J424,0))</f>
        <v>0</v>
      </c>
      <c r="Q425" s="313" cm="1">
        <f t="array" aca="1" ref="Q425" ca="1">IF($D424=$C$3,
SUM(IF(OFFSET($N$361,,,($C424-1)*3-2,$C$2)=Q424,OFFSET($N$363,,,($C424-1)*3-2,$C$2)*OFFSET($B$361,1,,($C424-1)*3-2,1))),
IFERROR((Q90/$J89)*$J424,0))</f>
        <v>0</v>
      </c>
      <c r="R425" s="312" cm="1">
        <f t="array" aca="1" ref="R425" ca="1">IF($D424=$C$3,
SUM(IF(OFFSET($N$361,,,($C424-1)*3-2,$C$2)=R424,OFFSET($N$363,,,($C424-1)*3-2,$C$2)*OFFSET($B$361,1,,($C424-1)*3-2,1))),
IFERROR((R90/$J89)*$J424,0))</f>
        <v>0</v>
      </c>
      <c r="S425" s="312" cm="1">
        <f t="array" aca="1" ref="S425" ca="1">IF($D424=$C$3,
SUM(IF(OFFSET($N$361,,,($C424-1)*3-2,$C$2)=S424,OFFSET($N$363,,,($C424-1)*3-2,$C$2)*OFFSET($B$361,1,,($C424-1)*3-2,1))),
IFERROR((S90/$J89)*$J424,0))</f>
        <v>0</v>
      </c>
      <c r="T425" s="312" cm="1">
        <f t="array" aca="1" ref="T425" ca="1">IF($D424=$C$3,
SUM(IF(OFFSET($N$361,,,($C424-1)*3-2,$C$2)=T424,OFFSET($N$363,,,($C424-1)*3-2,$C$2)*OFFSET($B$361,1,,($C424-1)*3-2,1))),
IFERROR((T90/$J89)*$J424,0))</f>
        <v>0</v>
      </c>
      <c r="U425" s="312" cm="1">
        <f t="array" aca="1" ref="U425" ca="1">IF($D424=$C$3,
SUM(IF(OFFSET($N$361,,,($C424-1)*3-2,$C$2)=U424,OFFSET($N$363,,,($C424-1)*3-2,$C$2)*OFFSET($B$361,1,,($C424-1)*3-2,1))),
IFERROR((U90/$J89)*$J424,0))</f>
        <v>0</v>
      </c>
      <c r="V425" s="312" cm="1">
        <f t="array" aca="1" ref="V425" ca="1">IF($D424=$C$3,
SUM(IF(OFFSET($N$361,,,($C424-1)*3-2,$C$2)=V424,OFFSET($N$363,,,($C424-1)*3-2,$C$2)*OFFSET($B$361,1,,($C424-1)*3-2,1))),
IFERROR((V90/$J89)*$J424,0))</f>
        <v>0</v>
      </c>
      <c r="W425" s="312" cm="1">
        <f t="array" aca="1" ref="W425" ca="1">IF($D424=$C$3,
SUM(IF(OFFSET($N$361,,,($C424-1)*3-2,$C$2)=W424,OFFSET($N$363,,,($C424-1)*3-2,$C$2)*OFFSET($B$361,1,,($C424-1)*3-2,1))),
IFERROR((W90/$J89)*$J424,0))</f>
        <v>0</v>
      </c>
      <c r="X425" s="312" cm="1">
        <f t="array" aca="1" ref="X425" ca="1">IF($D424=$C$3,
SUM(IF(OFFSET($N$361,,,($C424-1)*3-2,$C$2)=X424,OFFSET($N$363,,,($C424-1)*3-2,$C$2)*OFFSET($B$361,1,,($C424-1)*3-2,1))),
IFERROR((X90/$J89)*$J424,0))</f>
        <v>0</v>
      </c>
      <c r="Y425" s="312" cm="1">
        <f t="array" aca="1" ref="Y425" ca="1">IF($D424=$C$3,
SUM(IF(OFFSET($N$361,,,($C424-1)*3-2,$C$2)=Y424,OFFSET($N$363,,,($C424-1)*3-2,$C$2)*OFFSET($B$361,1,,($C424-1)*3-2,1))),
IFERROR((Y90/$J89)*$J424,0))</f>
        <v>0</v>
      </c>
      <c r="Z425" s="312" cm="1">
        <f t="array" aca="1" ref="Z425" ca="1">IF($D424=$C$3,
SUM(IF(OFFSET($N$361,,,($C424-1)*3-2,$C$2)=Z424,OFFSET($N$363,,,($C424-1)*3-2,$C$2)*OFFSET($B$361,1,,($C424-1)*3-2,1))),
IFERROR((Z90/$J89)*$J424,0))</f>
        <v>0</v>
      </c>
      <c r="AA425" s="312" cm="1">
        <f t="array" aca="1" ref="AA425" ca="1">IF($D424=$C$3,
SUM(IF(OFFSET($N$361,,,($C424-1)*3-2,$C$2)=AA424,OFFSET($N$363,,,($C424-1)*3-2,$C$2)*OFFSET($B$361,1,,($C424-1)*3-2,1))),
IFERROR((AA90/$J89)*$J424,0))</f>
        <v>0</v>
      </c>
      <c r="AB425" s="312" cm="1">
        <f t="array" aca="1" ref="AB425" ca="1">IF($D424=$C$3,
SUM(IF(OFFSET($N$361,,,($C424-1)*3-2,$C$2)=AB424,OFFSET($N$363,,,($C424-1)*3-2,$C$2)*OFFSET($B$361,1,,($C424-1)*3-2,1))),
IFERROR((AB90/$J89)*$J424,0))</f>
        <v>0</v>
      </c>
      <c r="AC425" s="312" cm="1">
        <f t="array" aca="1" ref="AC425" ca="1">IF($D424=$C$3,
SUM(IF(OFFSET($N$361,,,($C424-1)*3-2,$C$2)=AC424,OFFSET($N$363,,,($C424-1)*3-2,$C$2)*OFFSET($B$361,1,,($C424-1)*3-2,1))),
IFERROR((AC90/$J89)*$J424,0))</f>
        <v>0</v>
      </c>
      <c r="AD425" s="312" cm="1">
        <f t="array" aca="1" ref="AD425" ca="1">IF($D424=$C$3,
SUM(IF(OFFSET($N$361,,,($C424-1)*3-2,$C$2)=AD424,OFFSET($N$363,,,($C424-1)*3-2,$C$2)*OFFSET($B$361,1,,($C424-1)*3-2,1))),
IFERROR((AD90/$J89)*$J424,0))</f>
        <v>0</v>
      </c>
      <c r="AE425" s="312" cm="1">
        <f t="array" aca="1" ref="AE425" ca="1">IF($D424=$C$3,
SUM(IF(OFFSET($N$361,,,($C424-1)*3-2,$C$2)=AE424,OFFSET($N$363,,,($C424-1)*3-2,$C$2)*OFFSET($B$361,1,,($C424-1)*3-2,1))),
IFERROR((AE90/$J89)*$J424,0))</f>
        <v>0</v>
      </c>
      <c r="AF425" s="312" cm="1">
        <f t="array" aca="1" ref="AF425" ca="1">IF($D424=$C$3,
SUM(IF(OFFSET($N$361,,,($C424-1)*3-2,$C$2)=AF424,OFFSET($N$363,,,($C424-1)*3-2,$C$2)*OFFSET($B$361,1,,($C424-1)*3-2,1))),
IFERROR((AF90/$J89)*$J424,0))</f>
        <v>0</v>
      </c>
      <c r="AG425" s="312" cm="1">
        <f t="array" aca="1" ref="AG425" ca="1">IF($D424=$C$3,
SUM(IF(OFFSET($N$361,,,($C424-1)*3-2,$C$2)=AG424,OFFSET($N$363,,,($C424-1)*3-2,$C$2)*OFFSET($B$361,1,,($C424-1)*3-2,1))),
IFERROR((AG90/$J89)*$J424,0))</f>
        <v>0</v>
      </c>
      <c r="AH425" s="317"/>
      <c r="AI425" s="318"/>
      <c r="AJ425" s="318"/>
      <c r="AK425" s="318"/>
      <c r="AL425" s="318"/>
      <c r="AM425"/>
      <c r="AN425"/>
      <c r="AO425"/>
      <c r="AP425"/>
      <c r="AQ425"/>
      <c r="AR425"/>
    </row>
    <row r="426" spans="1:44" ht="13.15" customHeight="1">
      <c r="A426" s="317"/>
      <c r="B426" s="380" t="str">
        <f t="shared" ca="1" si="517"/>
        <v/>
      </c>
      <c r="C426" s="380" t="str">
        <f t="shared" ca="1" si="517"/>
        <v/>
      </c>
      <c r="D426" s="891"/>
      <c r="E426" s="896"/>
      <c r="F426" s="897"/>
      <c r="G426" s="900"/>
      <c r="H426" s="903"/>
      <c r="I426" s="906"/>
      <c r="J426" s="909"/>
      <c r="K426" s="912"/>
      <c r="L426" s="915"/>
      <c r="M426" s="404" t="s">
        <v>91</v>
      </c>
      <c r="N426" s="405">
        <f t="shared" ref="N426" ca="1" si="518">IFERROR(N425*$K424,0)</f>
        <v>0</v>
      </c>
      <c r="O426" s="406">
        <f t="shared" ref="O426" ca="1" si="519">IFERROR(O425*$K424,0)</f>
        <v>0</v>
      </c>
      <c r="P426" s="406">
        <f t="shared" ref="P426" ca="1" si="520">IFERROR(P425*$K424,0)</f>
        <v>0</v>
      </c>
      <c r="Q426" s="407">
        <f t="shared" ref="Q426" ca="1" si="521">IFERROR(Q425*$K424,0)</f>
        <v>0</v>
      </c>
      <c r="R426" s="406">
        <f t="shared" ref="R426" ca="1" si="522">IFERROR(R425*$K424,0)</f>
        <v>0</v>
      </c>
      <c r="S426" s="406">
        <f t="shared" ref="S426" ca="1" si="523">IFERROR(S425*$K424,0)</f>
        <v>0</v>
      </c>
      <c r="T426" s="406">
        <f t="shared" ref="T426" ca="1" si="524">IFERROR(T425*$K424,0)</f>
        <v>0</v>
      </c>
      <c r="U426" s="406">
        <f t="shared" ref="U426" ca="1" si="525">IFERROR(U425*$K424,0)</f>
        <v>0</v>
      </c>
      <c r="V426" s="406">
        <f t="shared" ref="V426" ca="1" si="526">IFERROR(V425*$K424,0)</f>
        <v>0</v>
      </c>
      <c r="W426" s="406">
        <f t="shared" ref="W426" ca="1" si="527">IFERROR(W425*$K424,0)</f>
        <v>0</v>
      </c>
      <c r="X426" s="406">
        <f t="shared" ref="X426" ca="1" si="528">IFERROR(X425*$K424,0)</f>
        <v>0</v>
      </c>
      <c r="Y426" s="406">
        <f t="shared" ref="Y426" ca="1" si="529">IFERROR(Y425*$K424,0)</f>
        <v>0</v>
      </c>
      <c r="Z426" s="406">
        <f t="shared" ref="Z426" ca="1" si="530">IFERROR(Z425*$K424,0)</f>
        <v>0</v>
      </c>
      <c r="AA426" s="406">
        <f t="shared" ref="AA426" ca="1" si="531">IFERROR(AA425*$K424,0)</f>
        <v>0</v>
      </c>
      <c r="AB426" s="406">
        <f t="shared" ref="AB426" ca="1" si="532">IFERROR(AB425*$K424,0)</f>
        <v>0</v>
      </c>
      <c r="AC426" s="406">
        <f t="shared" ref="AC426" ca="1" si="533">IFERROR(AC425*$K424,0)</f>
        <v>0</v>
      </c>
      <c r="AD426" s="406">
        <f t="shared" ref="AD426" ca="1" si="534">IFERROR(AD425*$K424,0)</f>
        <v>0</v>
      </c>
      <c r="AE426" s="406">
        <f t="shared" ref="AE426" ca="1" si="535">IFERROR(AE425*$K424,0)</f>
        <v>0</v>
      </c>
      <c r="AF426" s="406">
        <f t="shared" ref="AF426" ca="1" si="536">IFERROR(AF425*$K424,0)</f>
        <v>0</v>
      </c>
      <c r="AG426" s="406">
        <f t="shared" ref="AG426" ca="1" si="537">IFERROR(AG425*$K424,0)</f>
        <v>0</v>
      </c>
      <c r="AH426" s="317"/>
      <c r="AI426" s="318"/>
      <c r="AJ426" s="318"/>
      <c r="AK426" s="318"/>
      <c r="AL426" s="318"/>
      <c r="AM426"/>
      <c r="AN426"/>
      <c r="AO426"/>
      <c r="AP426"/>
      <c r="AQ426"/>
      <c r="AR426"/>
    </row>
    <row r="427" spans="1:44" ht="13.15" customHeight="1">
      <c r="A427" s="317"/>
      <c r="B427" s="317"/>
      <c r="C427" s="317" cm="1">
        <f t="array" aca="1" ref="C427" ca="1">OFFSET(C427,-3,,,)+1</f>
        <v>23</v>
      </c>
      <c r="D427" s="889" t="str">
        <f t="shared" ref="D427:E427" ca="1" si="538">D92</f>
        <v/>
      </c>
      <c r="E427" s="892" t="str">
        <f t="shared" ca="1" si="538"/>
        <v/>
      </c>
      <c r="F427" s="893"/>
      <c r="G427" s="898">
        <f t="shared" ref="G427" si="539">H92</f>
        <v>0</v>
      </c>
      <c r="H427" s="901"/>
      <c r="I427" s="904" t="str">
        <f t="shared" ref="I427" ca="1" si="540">I92</f>
        <v/>
      </c>
      <c r="J427" s="907">
        <f t="shared" ref="J427" ca="1" si="541">IF($D427=$C$3,
SUMPRODUCT(OFFSET($B$361,1,,($C427-1)*3-2,),OFFSET($L$361,,,($C427-1)*3-2,)),J92+H427)</f>
        <v>0</v>
      </c>
      <c r="K427" s="910">
        <f t="shared" ref="K427" ca="1" si="542">K92</f>
        <v>0</v>
      </c>
      <c r="L427" s="913">
        <f t="shared" ref="L427" ca="1" si="543">J427*K427</f>
        <v>0</v>
      </c>
      <c r="M427" s="402" t="s">
        <v>89</v>
      </c>
      <c r="N427" s="308" t="str">
        <f t="shared" ref="N427:AG427" ca="1" si="544">N92</f>
        <v/>
      </c>
      <c r="O427" s="309" t="str">
        <f t="shared" ca="1" si="544"/>
        <v/>
      </c>
      <c r="P427" s="309" t="str">
        <f t="shared" ca="1" si="544"/>
        <v/>
      </c>
      <c r="Q427" s="310" t="str">
        <f t="shared" ca="1" si="544"/>
        <v/>
      </c>
      <c r="R427" s="309" t="str">
        <f t="shared" ca="1" si="544"/>
        <v/>
      </c>
      <c r="S427" s="309" t="str">
        <f t="shared" ca="1" si="544"/>
        <v/>
      </c>
      <c r="T427" s="309" t="str">
        <f t="shared" ca="1" si="544"/>
        <v/>
      </c>
      <c r="U427" s="309" t="str">
        <f t="shared" ca="1" si="544"/>
        <v/>
      </c>
      <c r="V427" s="309" t="str">
        <f t="shared" ca="1" si="544"/>
        <v/>
      </c>
      <c r="W427" s="309" t="str">
        <f t="shared" ca="1" si="544"/>
        <v/>
      </c>
      <c r="X427" s="309" t="str">
        <f t="shared" ca="1" si="544"/>
        <v/>
      </c>
      <c r="Y427" s="309" t="str">
        <f t="shared" ca="1" si="544"/>
        <v/>
      </c>
      <c r="Z427" s="309" t="str">
        <f t="shared" ca="1" si="544"/>
        <v/>
      </c>
      <c r="AA427" s="309" t="str">
        <f t="shared" ca="1" si="544"/>
        <v/>
      </c>
      <c r="AB427" s="309" t="str">
        <f t="shared" ca="1" si="544"/>
        <v/>
      </c>
      <c r="AC427" s="309" t="str">
        <f t="shared" ca="1" si="544"/>
        <v/>
      </c>
      <c r="AD427" s="309" t="str">
        <f t="shared" ca="1" si="544"/>
        <v/>
      </c>
      <c r="AE427" s="309" t="str">
        <f t="shared" ca="1" si="544"/>
        <v/>
      </c>
      <c r="AF427" s="309" t="str">
        <f t="shared" ca="1" si="544"/>
        <v/>
      </c>
      <c r="AG427" s="309" t="str">
        <f t="shared" ca="1" si="544"/>
        <v/>
      </c>
      <c r="AH427" s="317"/>
      <c r="AI427" s="318"/>
      <c r="AJ427" s="318"/>
      <c r="AK427" s="318"/>
      <c r="AL427" s="318"/>
      <c r="AM427"/>
      <c r="AN427"/>
      <c r="AO427"/>
      <c r="AP427"/>
      <c r="AQ427"/>
      <c r="AR427"/>
    </row>
    <row r="428" spans="1:44" ht="13.15" customHeight="1">
      <c r="A428" s="317"/>
      <c r="B428" s="380">
        <f t="shared" ref="B428:C429" ca="1" si="545">B93</f>
        <v>0</v>
      </c>
      <c r="C428" s="317" cm="1">
        <f t="array" aca="1" ref="C428" ca="1">IF(ROUND(SUM(IF(N427:AG427&lt;&gt;"",IF(N427:AG427&lt;&gt;0,(N428:AG428))))-J427,3)&lt;&gt;0,"X",0)</f>
        <v>0</v>
      </c>
      <c r="D428" s="890"/>
      <c r="E428" s="894"/>
      <c r="F428" s="895"/>
      <c r="G428" s="899"/>
      <c r="H428" s="902"/>
      <c r="I428" s="905"/>
      <c r="J428" s="908"/>
      <c r="K428" s="911"/>
      <c r="L428" s="914"/>
      <c r="M428" s="403" t="s">
        <v>90</v>
      </c>
      <c r="N428" s="312" cm="1">
        <f t="array" aca="1" ref="N428" ca="1">IF($D427=$C$3,
SUM(IF(OFFSET($N$361,,,($C427-1)*3-2,$C$2)=N427,OFFSET($N$363,,,($C427-1)*3-2,$C$2)*OFFSET($B$361,1,,($C427-1)*3-2,1))),
IFERROR((N93/$J92)*$J427,0))</f>
        <v>0</v>
      </c>
      <c r="O428" s="312" cm="1">
        <f t="array" aca="1" ref="O428" ca="1">IF($D427=$C$3,
SUM(IF(OFFSET($N$361,,,($C427-1)*3-2,$C$2)=O427,OFFSET($N$363,,,($C427-1)*3-2,$C$2)*OFFSET($B$361,1,,($C427-1)*3-2,1))),
IFERROR((O93/$J92)*$J427,0))</f>
        <v>0</v>
      </c>
      <c r="P428" s="312" cm="1">
        <f t="array" aca="1" ref="P428" ca="1">IF($D427=$C$3,
SUM(IF(OFFSET($N$361,,,($C427-1)*3-2,$C$2)=P427,OFFSET($N$363,,,($C427-1)*3-2,$C$2)*OFFSET($B$361,1,,($C427-1)*3-2,1))),
IFERROR((P93/$J92)*$J427,0))</f>
        <v>0</v>
      </c>
      <c r="Q428" s="313" cm="1">
        <f t="array" aca="1" ref="Q428" ca="1">IF($D427=$C$3,
SUM(IF(OFFSET($N$361,,,($C427-1)*3-2,$C$2)=Q427,OFFSET($N$363,,,($C427-1)*3-2,$C$2)*OFFSET($B$361,1,,($C427-1)*3-2,1))),
IFERROR((Q93/$J92)*$J427,0))</f>
        <v>0</v>
      </c>
      <c r="R428" s="312" cm="1">
        <f t="array" aca="1" ref="R428" ca="1">IF($D427=$C$3,
SUM(IF(OFFSET($N$361,,,($C427-1)*3-2,$C$2)=R427,OFFSET($N$363,,,($C427-1)*3-2,$C$2)*OFFSET($B$361,1,,($C427-1)*3-2,1))),
IFERROR((R93/$J92)*$J427,0))</f>
        <v>0</v>
      </c>
      <c r="S428" s="312" cm="1">
        <f t="array" aca="1" ref="S428" ca="1">IF($D427=$C$3,
SUM(IF(OFFSET($N$361,,,($C427-1)*3-2,$C$2)=S427,OFFSET($N$363,,,($C427-1)*3-2,$C$2)*OFFSET($B$361,1,,($C427-1)*3-2,1))),
IFERROR((S93/$J92)*$J427,0))</f>
        <v>0</v>
      </c>
      <c r="T428" s="312" cm="1">
        <f t="array" aca="1" ref="T428" ca="1">IF($D427=$C$3,
SUM(IF(OFFSET($N$361,,,($C427-1)*3-2,$C$2)=T427,OFFSET($N$363,,,($C427-1)*3-2,$C$2)*OFFSET($B$361,1,,($C427-1)*3-2,1))),
IFERROR((T93/$J92)*$J427,0))</f>
        <v>0</v>
      </c>
      <c r="U428" s="312" cm="1">
        <f t="array" aca="1" ref="U428" ca="1">IF($D427=$C$3,
SUM(IF(OFFSET($N$361,,,($C427-1)*3-2,$C$2)=U427,OFFSET($N$363,,,($C427-1)*3-2,$C$2)*OFFSET($B$361,1,,($C427-1)*3-2,1))),
IFERROR((U93/$J92)*$J427,0))</f>
        <v>0</v>
      </c>
      <c r="V428" s="312" cm="1">
        <f t="array" aca="1" ref="V428" ca="1">IF($D427=$C$3,
SUM(IF(OFFSET($N$361,,,($C427-1)*3-2,$C$2)=V427,OFFSET($N$363,,,($C427-1)*3-2,$C$2)*OFFSET($B$361,1,,($C427-1)*3-2,1))),
IFERROR((V93/$J92)*$J427,0))</f>
        <v>0</v>
      </c>
      <c r="W428" s="312" cm="1">
        <f t="array" aca="1" ref="W428" ca="1">IF($D427=$C$3,
SUM(IF(OFFSET($N$361,,,($C427-1)*3-2,$C$2)=W427,OFFSET($N$363,,,($C427-1)*3-2,$C$2)*OFFSET($B$361,1,,($C427-1)*3-2,1))),
IFERROR((W93/$J92)*$J427,0))</f>
        <v>0</v>
      </c>
      <c r="X428" s="312" cm="1">
        <f t="array" aca="1" ref="X428" ca="1">IF($D427=$C$3,
SUM(IF(OFFSET($N$361,,,($C427-1)*3-2,$C$2)=X427,OFFSET($N$363,,,($C427-1)*3-2,$C$2)*OFFSET($B$361,1,,($C427-1)*3-2,1))),
IFERROR((X93/$J92)*$J427,0))</f>
        <v>0</v>
      </c>
      <c r="Y428" s="312" cm="1">
        <f t="array" aca="1" ref="Y428" ca="1">IF($D427=$C$3,
SUM(IF(OFFSET($N$361,,,($C427-1)*3-2,$C$2)=Y427,OFFSET($N$363,,,($C427-1)*3-2,$C$2)*OFFSET($B$361,1,,($C427-1)*3-2,1))),
IFERROR((Y93/$J92)*$J427,0))</f>
        <v>0</v>
      </c>
      <c r="Z428" s="312" cm="1">
        <f t="array" aca="1" ref="Z428" ca="1">IF($D427=$C$3,
SUM(IF(OFFSET($N$361,,,($C427-1)*3-2,$C$2)=Z427,OFFSET($N$363,,,($C427-1)*3-2,$C$2)*OFFSET($B$361,1,,($C427-1)*3-2,1))),
IFERROR((Z93/$J92)*$J427,0))</f>
        <v>0</v>
      </c>
      <c r="AA428" s="312" cm="1">
        <f t="array" aca="1" ref="AA428" ca="1">IF($D427=$C$3,
SUM(IF(OFFSET($N$361,,,($C427-1)*3-2,$C$2)=AA427,OFFSET($N$363,,,($C427-1)*3-2,$C$2)*OFFSET($B$361,1,,($C427-1)*3-2,1))),
IFERROR((AA93/$J92)*$J427,0))</f>
        <v>0</v>
      </c>
      <c r="AB428" s="312" cm="1">
        <f t="array" aca="1" ref="AB428" ca="1">IF($D427=$C$3,
SUM(IF(OFFSET($N$361,,,($C427-1)*3-2,$C$2)=AB427,OFFSET($N$363,,,($C427-1)*3-2,$C$2)*OFFSET($B$361,1,,($C427-1)*3-2,1))),
IFERROR((AB93/$J92)*$J427,0))</f>
        <v>0</v>
      </c>
      <c r="AC428" s="312" cm="1">
        <f t="array" aca="1" ref="AC428" ca="1">IF($D427=$C$3,
SUM(IF(OFFSET($N$361,,,($C427-1)*3-2,$C$2)=AC427,OFFSET($N$363,,,($C427-1)*3-2,$C$2)*OFFSET($B$361,1,,($C427-1)*3-2,1))),
IFERROR((AC93/$J92)*$J427,0))</f>
        <v>0</v>
      </c>
      <c r="AD428" s="312" cm="1">
        <f t="array" aca="1" ref="AD428" ca="1">IF($D427=$C$3,
SUM(IF(OFFSET($N$361,,,($C427-1)*3-2,$C$2)=AD427,OFFSET($N$363,,,($C427-1)*3-2,$C$2)*OFFSET($B$361,1,,($C427-1)*3-2,1))),
IFERROR((AD93/$J92)*$J427,0))</f>
        <v>0</v>
      </c>
      <c r="AE428" s="312" cm="1">
        <f t="array" aca="1" ref="AE428" ca="1">IF($D427=$C$3,
SUM(IF(OFFSET($N$361,,,($C427-1)*3-2,$C$2)=AE427,OFFSET($N$363,,,($C427-1)*3-2,$C$2)*OFFSET($B$361,1,,($C427-1)*3-2,1))),
IFERROR((AE93/$J92)*$J427,0))</f>
        <v>0</v>
      </c>
      <c r="AF428" s="312" cm="1">
        <f t="array" aca="1" ref="AF428" ca="1">IF($D427=$C$3,
SUM(IF(OFFSET($N$361,,,($C427-1)*3-2,$C$2)=AF427,OFFSET($N$363,,,($C427-1)*3-2,$C$2)*OFFSET($B$361,1,,($C427-1)*3-2,1))),
IFERROR((AF93/$J92)*$J427,0))</f>
        <v>0</v>
      </c>
      <c r="AG428" s="312" cm="1">
        <f t="array" aca="1" ref="AG428" ca="1">IF($D427=$C$3,
SUM(IF(OFFSET($N$361,,,($C427-1)*3-2,$C$2)=AG427,OFFSET($N$363,,,($C427-1)*3-2,$C$2)*OFFSET($B$361,1,,($C427-1)*3-2,1))),
IFERROR((AG93/$J92)*$J427,0))</f>
        <v>0</v>
      </c>
      <c r="AH428" s="317"/>
      <c r="AI428" s="318"/>
      <c r="AJ428" s="318"/>
      <c r="AK428" s="318"/>
      <c r="AL428" s="318"/>
      <c r="AM428"/>
      <c r="AN428"/>
      <c r="AO428"/>
      <c r="AP428"/>
      <c r="AQ428"/>
      <c r="AR428"/>
    </row>
    <row r="429" spans="1:44" ht="13.15" customHeight="1">
      <c r="A429" s="317"/>
      <c r="B429" s="380" t="str">
        <f t="shared" ca="1" si="545"/>
        <v/>
      </c>
      <c r="C429" s="380" t="str">
        <f t="shared" ca="1" si="545"/>
        <v/>
      </c>
      <c r="D429" s="891"/>
      <c r="E429" s="896"/>
      <c r="F429" s="897"/>
      <c r="G429" s="900"/>
      <c r="H429" s="903"/>
      <c r="I429" s="906"/>
      <c r="J429" s="909"/>
      <c r="K429" s="912"/>
      <c r="L429" s="915"/>
      <c r="M429" s="404" t="s">
        <v>91</v>
      </c>
      <c r="N429" s="405">
        <f t="shared" ref="N429" ca="1" si="546">IFERROR(N428*$K427,0)</f>
        <v>0</v>
      </c>
      <c r="O429" s="406">
        <f t="shared" ref="O429" ca="1" si="547">IFERROR(O428*$K427,0)</f>
        <v>0</v>
      </c>
      <c r="P429" s="406">
        <f t="shared" ref="P429" ca="1" si="548">IFERROR(P428*$K427,0)</f>
        <v>0</v>
      </c>
      <c r="Q429" s="407">
        <f t="shared" ref="Q429" ca="1" si="549">IFERROR(Q428*$K427,0)</f>
        <v>0</v>
      </c>
      <c r="R429" s="406">
        <f t="shared" ref="R429" ca="1" si="550">IFERROR(R428*$K427,0)</f>
        <v>0</v>
      </c>
      <c r="S429" s="406">
        <f t="shared" ref="S429" ca="1" si="551">IFERROR(S428*$K427,0)</f>
        <v>0</v>
      </c>
      <c r="T429" s="406">
        <f t="shared" ref="T429" ca="1" si="552">IFERROR(T428*$K427,0)</f>
        <v>0</v>
      </c>
      <c r="U429" s="406">
        <f t="shared" ref="U429" ca="1" si="553">IFERROR(U428*$K427,0)</f>
        <v>0</v>
      </c>
      <c r="V429" s="406">
        <f t="shared" ref="V429" ca="1" si="554">IFERROR(V428*$K427,0)</f>
        <v>0</v>
      </c>
      <c r="W429" s="406">
        <f t="shared" ref="W429" ca="1" si="555">IFERROR(W428*$K427,0)</f>
        <v>0</v>
      </c>
      <c r="X429" s="406">
        <f t="shared" ref="X429" ca="1" si="556">IFERROR(X428*$K427,0)</f>
        <v>0</v>
      </c>
      <c r="Y429" s="406">
        <f t="shared" ref="Y429" ca="1" si="557">IFERROR(Y428*$K427,0)</f>
        <v>0</v>
      </c>
      <c r="Z429" s="406">
        <f t="shared" ref="Z429" ca="1" si="558">IFERROR(Z428*$K427,0)</f>
        <v>0</v>
      </c>
      <c r="AA429" s="406">
        <f t="shared" ref="AA429" ca="1" si="559">IFERROR(AA428*$K427,0)</f>
        <v>0</v>
      </c>
      <c r="AB429" s="406">
        <f t="shared" ref="AB429" ca="1" si="560">IFERROR(AB428*$K427,0)</f>
        <v>0</v>
      </c>
      <c r="AC429" s="406">
        <f t="shared" ref="AC429" ca="1" si="561">IFERROR(AC428*$K427,0)</f>
        <v>0</v>
      </c>
      <c r="AD429" s="406">
        <f t="shared" ref="AD429" ca="1" si="562">IFERROR(AD428*$K427,0)</f>
        <v>0</v>
      </c>
      <c r="AE429" s="406">
        <f t="shared" ref="AE429" ca="1" si="563">IFERROR(AE428*$K427,0)</f>
        <v>0</v>
      </c>
      <c r="AF429" s="406">
        <f t="shared" ref="AF429" ca="1" si="564">IFERROR(AF428*$K427,0)</f>
        <v>0</v>
      </c>
      <c r="AG429" s="406">
        <f t="shared" ref="AG429" ca="1" si="565">IFERROR(AG428*$K427,0)</f>
        <v>0</v>
      </c>
      <c r="AH429" s="317"/>
      <c r="AI429" s="318"/>
      <c r="AJ429" s="318"/>
      <c r="AK429" s="318"/>
      <c r="AL429" s="318"/>
      <c r="AM429"/>
      <c r="AN429"/>
      <c r="AO429"/>
      <c r="AP429"/>
      <c r="AQ429"/>
      <c r="AR429"/>
    </row>
    <row r="430" spans="1:44" ht="13.15" customHeight="1">
      <c r="A430" s="317"/>
      <c r="B430" s="317"/>
      <c r="C430" s="317" cm="1">
        <f t="array" aca="1" ref="C430" ca="1">OFFSET(C430,-3,,,)+1</f>
        <v>24</v>
      </c>
      <c r="D430" s="889" t="str">
        <f t="shared" ref="D430:E430" ca="1" si="566">D95</f>
        <v/>
      </c>
      <c r="E430" s="892" t="str">
        <f t="shared" ca="1" si="566"/>
        <v/>
      </c>
      <c r="F430" s="893"/>
      <c r="G430" s="898">
        <f t="shared" ref="G430" si="567">H95</f>
        <v>0</v>
      </c>
      <c r="H430" s="901"/>
      <c r="I430" s="904" t="str">
        <f t="shared" ref="I430" ca="1" si="568">I95</f>
        <v/>
      </c>
      <c r="J430" s="907">
        <f t="shared" ref="J430" ca="1" si="569">IF($D430=$C$3,
SUMPRODUCT(OFFSET($B$361,1,,($C430-1)*3-2,),OFFSET($L$361,,,($C430-1)*3-2,)),J95+H430)</f>
        <v>0</v>
      </c>
      <c r="K430" s="910">
        <f t="shared" ref="K430" ca="1" si="570">K95</f>
        <v>0</v>
      </c>
      <c r="L430" s="913">
        <f t="shared" ref="L430" ca="1" si="571">J430*K430</f>
        <v>0</v>
      </c>
      <c r="M430" s="402" t="s">
        <v>89</v>
      </c>
      <c r="N430" s="308" t="str">
        <f t="shared" ref="N430:AG430" ca="1" si="572">N95</f>
        <v/>
      </c>
      <c r="O430" s="309" t="str">
        <f t="shared" ca="1" si="572"/>
        <v/>
      </c>
      <c r="P430" s="309" t="str">
        <f t="shared" ca="1" si="572"/>
        <v/>
      </c>
      <c r="Q430" s="310" t="str">
        <f t="shared" ca="1" si="572"/>
        <v/>
      </c>
      <c r="R430" s="309" t="str">
        <f t="shared" ca="1" si="572"/>
        <v/>
      </c>
      <c r="S430" s="309" t="str">
        <f t="shared" ca="1" si="572"/>
        <v/>
      </c>
      <c r="T430" s="309" t="str">
        <f t="shared" ca="1" si="572"/>
        <v/>
      </c>
      <c r="U430" s="309" t="str">
        <f t="shared" ca="1" si="572"/>
        <v/>
      </c>
      <c r="V430" s="309" t="str">
        <f t="shared" ca="1" si="572"/>
        <v/>
      </c>
      <c r="W430" s="309" t="str">
        <f t="shared" ca="1" si="572"/>
        <v/>
      </c>
      <c r="X430" s="309" t="str">
        <f t="shared" ca="1" si="572"/>
        <v/>
      </c>
      <c r="Y430" s="309" t="str">
        <f t="shared" ca="1" si="572"/>
        <v/>
      </c>
      <c r="Z430" s="309" t="str">
        <f t="shared" ca="1" si="572"/>
        <v/>
      </c>
      <c r="AA430" s="309" t="str">
        <f t="shared" ca="1" si="572"/>
        <v/>
      </c>
      <c r="AB430" s="309" t="str">
        <f t="shared" ca="1" si="572"/>
        <v/>
      </c>
      <c r="AC430" s="309" t="str">
        <f t="shared" ca="1" si="572"/>
        <v/>
      </c>
      <c r="AD430" s="309" t="str">
        <f t="shared" ca="1" si="572"/>
        <v/>
      </c>
      <c r="AE430" s="309" t="str">
        <f t="shared" ca="1" si="572"/>
        <v/>
      </c>
      <c r="AF430" s="309" t="str">
        <f t="shared" ca="1" si="572"/>
        <v/>
      </c>
      <c r="AG430" s="309" t="str">
        <f t="shared" ca="1" si="572"/>
        <v/>
      </c>
      <c r="AH430" s="317"/>
      <c r="AI430" s="318"/>
      <c r="AJ430" s="318"/>
      <c r="AK430" s="318"/>
      <c r="AL430" s="318"/>
      <c r="AM430"/>
      <c r="AN430"/>
      <c r="AO430"/>
      <c r="AP430"/>
      <c r="AQ430"/>
      <c r="AR430"/>
    </row>
    <row r="431" spans="1:44" ht="13.15" customHeight="1">
      <c r="A431" s="317"/>
      <c r="B431" s="380">
        <f t="shared" ref="B431:C432" ca="1" si="573">B96</f>
        <v>0</v>
      </c>
      <c r="C431" s="317" cm="1">
        <f t="array" aca="1" ref="C431" ca="1">IF(ROUND(SUM(IF(N430:AG430&lt;&gt;"",IF(N430:AG430&lt;&gt;0,(N431:AG431))))-J430,3)&lt;&gt;0,"X",0)</f>
        <v>0</v>
      </c>
      <c r="D431" s="890"/>
      <c r="E431" s="894"/>
      <c r="F431" s="895"/>
      <c r="G431" s="899"/>
      <c r="H431" s="902"/>
      <c r="I431" s="905"/>
      <c r="J431" s="908"/>
      <c r="K431" s="911"/>
      <c r="L431" s="914"/>
      <c r="M431" s="403" t="s">
        <v>90</v>
      </c>
      <c r="N431" s="312" cm="1">
        <f t="array" aca="1" ref="N431" ca="1">IF($D430=$C$3,
SUM(IF(OFFSET($N$361,,,($C430-1)*3-2,$C$2)=N430,OFFSET($N$363,,,($C430-1)*3-2,$C$2)*OFFSET($B$361,1,,($C430-1)*3-2,1))),
IFERROR((N96/$J95)*$J430,0))</f>
        <v>0</v>
      </c>
      <c r="O431" s="312" cm="1">
        <f t="array" aca="1" ref="O431" ca="1">IF($D430=$C$3,
SUM(IF(OFFSET($N$361,,,($C430-1)*3-2,$C$2)=O430,OFFSET($N$363,,,($C430-1)*3-2,$C$2)*OFFSET($B$361,1,,($C430-1)*3-2,1))),
IFERROR((O96/$J95)*$J430,0))</f>
        <v>0</v>
      </c>
      <c r="P431" s="312" cm="1">
        <f t="array" aca="1" ref="P431" ca="1">IF($D430=$C$3,
SUM(IF(OFFSET($N$361,,,($C430-1)*3-2,$C$2)=P430,OFFSET($N$363,,,($C430-1)*3-2,$C$2)*OFFSET($B$361,1,,($C430-1)*3-2,1))),
IFERROR((P96/$J95)*$J430,0))</f>
        <v>0</v>
      </c>
      <c r="Q431" s="313" cm="1">
        <f t="array" aca="1" ref="Q431" ca="1">IF($D430=$C$3,
SUM(IF(OFFSET($N$361,,,($C430-1)*3-2,$C$2)=Q430,OFFSET($N$363,,,($C430-1)*3-2,$C$2)*OFFSET($B$361,1,,($C430-1)*3-2,1))),
IFERROR((Q96/$J95)*$J430,0))</f>
        <v>0</v>
      </c>
      <c r="R431" s="312" cm="1">
        <f t="array" aca="1" ref="R431" ca="1">IF($D430=$C$3,
SUM(IF(OFFSET($N$361,,,($C430-1)*3-2,$C$2)=R430,OFFSET($N$363,,,($C430-1)*3-2,$C$2)*OFFSET($B$361,1,,($C430-1)*3-2,1))),
IFERROR((R96/$J95)*$J430,0))</f>
        <v>0</v>
      </c>
      <c r="S431" s="312" cm="1">
        <f t="array" aca="1" ref="S431" ca="1">IF($D430=$C$3,
SUM(IF(OFFSET($N$361,,,($C430-1)*3-2,$C$2)=S430,OFFSET($N$363,,,($C430-1)*3-2,$C$2)*OFFSET($B$361,1,,($C430-1)*3-2,1))),
IFERROR((S96/$J95)*$J430,0))</f>
        <v>0</v>
      </c>
      <c r="T431" s="312" cm="1">
        <f t="array" aca="1" ref="T431" ca="1">IF($D430=$C$3,
SUM(IF(OFFSET($N$361,,,($C430-1)*3-2,$C$2)=T430,OFFSET($N$363,,,($C430-1)*3-2,$C$2)*OFFSET($B$361,1,,($C430-1)*3-2,1))),
IFERROR((T96/$J95)*$J430,0))</f>
        <v>0</v>
      </c>
      <c r="U431" s="312" cm="1">
        <f t="array" aca="1" ref="U431" ca="1">IF($D430=$C$3,
SUM(IF(OFFSET($N$361,,,($C430-1)*3-2,$C$2)=U430,OFFSET($N$363,,,($C430-1)*3-2,$C$2)*OFFSET($B$361,1,,($C430-1)*3-2,1))),
IFERROR((U96/$J95)*$J430,0))</f>
        <v>0</v>
      </c>
      <c r="V431" s="312" cm="1">
        <f t="array" aca="1" ref="V431" ca="1">IF($D430=$C$3,
SUM(IF(OFFSET($N$361,,,($C430-1)*3-2,$C$2)=V430,OFFSET($N$363,,,($C430-1)*3-2,$C$2)*OFFSET($B$361,1,,($C430-1)*3-2,1))),
IFERROR((V96/$J95)*$J430,0))</f>
        <v>0</v>
      </c>
      <c r="W431" s="312" cm="1">
        <f t="array" aca="1" ref="W431" ca="1">IF($D430=$C$3,
SUM(IF(OFFSET($N$361,,,($C430-1)*3-2,$C$2)=W430,OFFSET($N$363,,,($C430-1)*3-2,$C$2)*OFFSET($B$361,1,,($C430-1)*3-2,1))),
IFERROR((W96/$J95)*$J430,0))</f>
        <v>0</v>
      </c>
      <c r="X431" s="312" cm="1">
        <f t="array" aca="1" ref="X431" ca="1">IF($D430=$C$3,
SUM(IF(OFFSET($N$361,,,($C430-1)*3-2,$C$2)=X430,OFFSET($N$363,,,($C430-1)*3-2,$C$2)*OFFSET($B$361,1,,($C430-1)*3-2,1))),
IFERROR((X96/$J95)*$J430,0))</f>
        <v>0</v>
      </c>
      <c r="Y431" s="312" cm="1">
        <f t="array" aca="1" ref="Y431" ca="1">IF($D430=$C$3,
SUM(IF(OFFSET($N$361,,,($C430-1)*3-2,$C$2)=Y430,OFFSET($N$363,,,($C430-1)*3-2,$C$2)*OFFSET($B$361,1,,($C430-1)*3-2,1))),
IFERROR((Y96/$J95)*$J430,0))</f>
        <v>0</v>
      </c>
      <c r="Z431" s="312" cm="1">
        <f t="array" aca="1" ref="Z431" ca="1">IF($D430=$C$3,
SUM(IF(OFFSET($N$361,,,($C430-1)*3-2,$C$2)=Z430,OFFSET($N$363,,,($C430-1)*3-2,$C$2)*OFFSET($B$361,1,,($C430-1)*3-2,1))),
IFERROR((Z96/$J95)*$J430,0))</f>
        <v>0</v>
      </c>
      <c r="AA431" s="312" cm="1">
        <f t="array" aca="1" ref="AA431" ca="1">IF($D430=$C$3,
SUM(IF(OFFSET($N$361,,,($C430-1)*3-2,$C$2)=AA430,OFFSET($N$363,,,($C430-1)*3-2,$C$2)*OFFSET($B$361,1,,($C430-1)*3-2,1))),
IFERROR((AA96/$J95)*$J430,0))</f>
        <v>0</v>
      </c>
      <c r="AB431" s="312" cm="1">
        <f t="array" aca="1" ref="AB431" ca="1">IF($D430=$C$3,
SUM(IF(OFFSET($N$361,,,($C430-1)*3-2,$C$2)=AB430,OFFSET($N$363,,,($C430-1)*3-2,$C$2)*OFFSET($B$361,1,,($C430-1)*3-2,1))),
IFERROR((AB96/$J95)*$J430,0))</f>
        <v>0</v>
      </c>
      <c r="AC431" s="312" cm="1">
        <f t="array" aca="1" ref="AC431" ca="1">IF($D430=$C$3,
SUM(IF(OFFSET($N$361,,,($C430-1)*3-2,$C$2)=AC430,OFFSET($N$363,,,($C430-1)*3-2,$C$2)*OFFSET($B$361,1,,($C430-1)*3-2,1))),
IFERROR((AC96/$J95)*$J430,0))</f>
        <v>0</v>
      </c>
      <c r="AD431" s="312" cm="1">
        <f t="array" aca="1" ref="AD431" ca="1">IF($D430=$C$3,
SUM(IF(OFFSET($N$361,,,($C430-1)*3-2,$C$2)=AD430,OFFSET($N$363,,,($C430-1)*3-2,$C$2)*OFFSET($B$361,1,,($C430-1)*3-2,1))),
IFERROR((AD96/$J95)*$J430,0))</f>
        <v>0</v>
      </c>
      <c r="AE431" s="312" cm="1">
        <f t="array" aca="1" ref="AE431" ca="1">IF($D430=$C$3,
SUM(IF(OFFSET($N$361,,,($C430-1)*3-2,$C$2)=AE430,OFFSET($N$363,,,($C430-1)*3-2,$C$2)*OFFSET($B$361,1,,($C430-1)*3-2,1))),
IFERROR((AE96/$J95)*$J430,0))</f>
        <v>0</v>
      </c>
      <c r="AF431" s="312" cm="1">
        <f t="array" aca="1" ref="AF431" ca="1">IF($D430=$C$3,
SUM(IF(OFFSET($N$361,,,($C430-1)*3-2,$C$2)=AF430,OFFSET($N$363,,,($C430-1)*3-2,$C$2)*OFFSET($B$361,1,,($C430-1)*3-2,1))),
IFERROR((AF96/$J95)*$J430,0))</f>
        <v>0</v>
      </c>
      <c r="AG431" s="312" cm="1">
        <f t="array" aca="1" ref="AG431" ca="1">IF($D430=$C$3,
SUM(IF(OFFSET($N$361,,,($C430-1)*3-2,$C$2)=AG430,OFFSET($N$363,,,($C430-1)*3-2,$C$2)*OFFSET($B$361,1,,($C430-1)*3-2,1))),
IFERROR((AG96/$J95)*$J430,0))</f>
        <v>0</v>
      </c>
      <c r="AH431" s="317"/>
      <c r="AI431" s="318"/>
      <c r="AJ431" s="318"/>
      <c r="AK431" s="318"/>
      <c r="AL431" s="318"/>
      <c r="AM431"/>
      <c r="AN431"/>
      <c r="AO431"/>
      <c r="AP431"/>
      <c r="AQ431"/>
      <c r="AR431"/>
    </row>
    <row r="432" spans="1:44" ht="13.15" customHeight="1">
      <c r="A432" s="317"/>
      <c r="B432" s="380" t="str">
        <f t="shared" ca="1" si="573"/>
        <v/>
      </c>
      <c r="C432" s="380" t="str">
        <f t="shared" ca="1" si="573"/>
        <v/>
      </c>
      <c r="D432" s="891"/>
      <c r="E432" s="896"/>
      <c r="F432" s="897"/>
      <c r="G432" s="900"/>
      <c r="H432" s="903"/>
      <c r="I432" s="906"/>
      <c r="J432" s="909"/>
      <c r="K432" s="912"/>
      <c r="L432" s="915"/>
      <c r="M432" s="404" t="s">
        <v>91</v>
      </c>
      <c r="N432" s="405">
        <f t="shared" ref="N432" ca="1" si="574">IFERROR(N431*$K430,0)</f>
        <v>0</v>
      </c>
      <c r="O432" s="406">
        <f t="shared" ref="O432" ca="1" si="575">IFERROR(O431*$K430,0)</f>
        <v>0</v>
      </c>
      <c r="P432" s="406">
        <f t="shared" ref="P432" ca="1" si="576">IFERROR(P431*$K430,0)</f>
        <v>0</v>
      </c>
      <c r="Q432" s="407">
        <f t="shared" ref="Q432" ca="1" si="577">IFERROR(Q431*$K430,0)</f>
        <v>0</v>
      </c>
      <c r="R432" s="406">
        <f t="shared" ref="R432" ca="1" si="578">IFERROR(R431*$K430,0)</f>
        <v>0</v>
      </c>
      <c r="S432" s="406">
        <f t="shared" ref="S432" ca="1" si="579">IFERROR(S431*$K430,0)</f>
        <v>0</v>
      </c>
      <c r="T432" s="406">
        <f t="shared" ref="T432" ca="1" si="580">IFERROR(T431*$K430,0)</f>
        <v>0</v>
      </c>
      <c r="U432" s="406">
        <f t="shared" ref="U432" ca="1" si="581">IFERROR(U431*$K430,0)</f>
        <v>0</v>
      </c>
      <c r="V432" s="406">
        <f t="shared" ref="V432" ca="1" si="582">IFERROR(V431*$K430,0)</f>
        <v>0</v>
      </c>
      <c r="W432" s="406">
        <f t="shared" ref="W432" ca="1" si="583">IFERROR(W431*$K430,0)</f>
        <v>0</v>
      </c>
      <c r="X432" s="406">
        <f t="shared" ref="X432" ca="1" si="584">IFERROR(X431*$K430,0)</f>
        <v>0</v>
      </c>
      <c r="Y432" s="406">
        <f t="shared" ref="Y432" ca="1" si="585">IFERROR(Y431*$K430,0)</f>
        <v>0</v>
      </c>
      <c r="Z432" s="406">
        <f t="shared" ref="Z432" ca="1" si="586">IFERROR(Z431*$K430,0)</f>
        <v>0</v>
      </c>
      <c r="AA432" s="406">
        <f t="shared" ref="AA432" ca="1" si="587">IFERROR(AA431*$K430,0)</f>
        <v>0</v>
      </c>
      <c r="AB432" s="406">
        <f t="shared" ref="AB432" ca="1" si="588">IFERROR(AB431*$K430,0)</f>
        <v>0</v>
      </c>
      <c r="AC432" s="406">
        <f t="shared" ref="AC432" ca="1" si="589">IFERROR(AC431*$K430,0)</f>
        <v>0</v>
      </c>
      <c r="AD432" s="406">
        <f t="shared" ref="AD432" ca="1" si="590">IFERROR(AD431*$K430,0)</f>
        <v>0</v>
      </c>
      <c r="AE432" s="406">
        <f t="shared" ref="AE432" ca="1" si="591">IFERROR(AE431*$K430,0)</f>
        <v>0</v>
      </c>
      <c r="AF432" s="406">
        <f t="shared" ref="AF432" ca="1" si="592">IFERROR(AF431*$K430,0)</f>
        <v>0</v>
      </c>
      <c r="AG432" s="406">
        <f t="shared" ref="AG432" ca="1" si="593">IFERROR(AG431*$K430,0)</f>
        <v>0</v>
      </c>
      <c r="AH432" s="317"/>
      <c r="AI432" s="318"/>
      <c r="AJ432" s="318"/>
      <c r="AK432" s="318"/>
      <c r="AL432" s="318"/>
      <c r="AM432"/>
      <c r="AN432"/>
      <c r="AO432"/>
      <c r="AP432"/>
      <c r="AQ432"/>
      <c r="AR432"/>
    </row>
    <row r="433" spans="1:44" ht="13.15" customHeight="1">
      <c r="A433" s="317"/>
      <c r="B433" s="317"/>
      <c r="C433" s="317" cm="1">
        <f t="array" aca="1" ref="C433" ca="1">OFFSET(C433,-3,,,)+1</f>
        <v>25</v>
      </c>
      <c r="D433" s="889" t="str">
        <f t="shared" ref="D433:E433" ca="1" si="594">D98</f>
        <v/>
      </c>
      <c r="E433" s="892" t="str">
        <f t="shared" ca="1" si="594"/>
        <v/>
      </c>
      <c r="F433" s="893"/>
      <c r="G433" s="898">
        <f t="shared" ref="G433" si="595">H98</f>
        <v>0</v>
      </c>
      <c r="H433" s="901"/>
      <c r="I433" s="904" t="str">
        <f t="shared" ref="I433" ca="1" si="596">I98</f>
        <v/>
      </c>
      <c r="J433" s="907">
        <f t="shared" ref="J433" ca="1" si="597">IF($D433=$C$3,
SUMPRODUCT(OFFSET($B$361,1,,($C433-1)*3-2,),OFFSET($L$361,,,($C433-1)*3-2,)),J98+H433)</f>
        <v>0</v>
      </c>
      <c r="K433" s="910">
        <f t="shared" ref="K433" ca="1" si="598">K98</f>
        <v>0</v>
      </c>
      <c r="L433" s="913">
        <f t="shared" ref="L433" ca="1" si="599">J433*K433</f>
        <v>0</v>
      </c>
      <c r="M433" s="402" t="s">
        <v>89</v>
      </c>
      <c r="N433" s="308" t="str">
        <f t="shared" ref="N433:AG433" ca="1" si="600">N98</f>
        <v/>
      </c>
      <c r="O433" s="309" t="str">
        <f t="shared" ca="1" si="600"/>
        <v/>
      </c>
      <c r="P433" s="309" t="str">
        <f t="shared" ca="1" si="600"/>
        <v/>
      </c>
      <c r="Q433" s="310" t="str">
        <f t="shared" ca="1" si="600"/>
        <v/>
      </c>
      <c r="R433" s="309" t="str">
        <f t="shared" ca="1" si="600"/>
        <v/>
      </c>
      <c r="S433" s="309" t="str">
        <f t="shared" ca="1" si="600"/>
        <v/>
      </c>
      <c r="T433" s="309" t="str">
        <f t="shared" ca="1" si="600"/>
        <v/>
      </c>
      <c r="U433" s="309" t="str">
        <f t="shared" ca="1" si="600"/>
        <v/>
      </c>
      <c r="V433" s="309" t="str">
        <f t="shared" ca="1" si="600"/>
        <v/>
      </c>
      <c r="W433" s="309" t="str">
        <f t="shared" ca="1" si="600"/>
        <v/>
      </c>
      <c r="X433" s="309" t="str">
        <f t="shared" ca="1" si="600"/>
        <v/>
      </c>
      <c r="Y433" s="309" t="str">
        <f t="shared" ca="1" si="600"/>
        <v/>
      </c>
      <c r="Z433" s="309" t="str">
        <f t="shared" ca="1" si="600"/>
        <v/>
      </c>
      <c r="AA433" s="309" t="str">
        <f t="shared" ca="1" si="600"/>
        <v/>
      </c>
      <c r="AB433" s="309" t="str">
        <f t="shared" ca="1" si="600"/>
        <v/>
      </c>
      <c r="AC433" s="309" t="str">
        <f t="shared" ca="1" si="600"/>
        <v/>
      </c>
      <c r="AD433" s="309" t="str">
        <f t="shared" ca="1" si="600"/>
        <v/>
      </c>
      <c r="AE433" s="309" t="str">
        <f t="shared" ca="1" si="600"/>
        <v/>
      </c>
      <c r="AF433" s="309" t="str">
        <f t="shared" ca="1" si="600"/>
        <v/>
      </c>
      <c r="AG433" s="309" t="str">
        <f t="shared" ca="1" si="600"/>
        <v/>
      </c>
      <c r="AH433" s="317"/>
      <c r="AI433" s="318"/>
      <c r="AJ433" s="318"/>
      <c r="AK433" s="318"/>
      <c r="AL433" s="318"/>
      <c r="AM433"/>
      <c r="AN433"/>
      <c r="AO433"/>
      <c r="AP433"/>
      <c r="AQ433"/>
      <c r="AR433"/>
    </row>
    <row r="434" spans="1:44" ht="13.15" customHeight="1">
      <c r="A434" s="317"/>
      <c r="B434" s="380">
        <f t="shared" ref="B434:C435" ca="1" si="601">B99</f>
        <v>0</v>
      </c>
      <c r="C434" s="317" cm="1">
        <f t="array" aca="1" ref="C434" ca="1">IF(ROUND(SUM(IF(N433:AG433&lt;&gt;"",IF(N433:AG433&lt;&gt;0,(N434:AG434))))-J433,3)&lt;&gt;0,"X",0)</f>
        <v>0</v>
      </c>
      <c r="D434" s="890"/>
      <c r="E434" s="894"/>
      <c r="F434" s="895"/>
      <c r="G434" s="899"/>
      <c r="H434" s="902"/>
      <c r="I434" s="905"/>
      <c r="J434" s="908"/>
      <c r="K434" s="911"/>
      <c r="L434" s="914"/>
      <c r="M434" s="403" t="s">
        <v>90</v>
      </c>
      <c r="N434" s="312" cm="1">
        <f t="array" aca="1" ref="N434" ca="1">IF($D433=$C$3,
SUM(IF(OFFSET($N$361,,,($C433-1)*3-2,$C$2)=N433,OFFSET($N$363,,,($C433-1)*3-2,$C$2)*OFFSET($B$361,1,,($C433-1)*3-2,1))),
IFERROR((N99/$J98)*$J433,0))</f>
        <v>0</v>
      </c>
      <c r="O434" s="312" cm="1">
        <f t="array" aca="1" ref="O434" ca="1">IF($D433=$C$3,
SUM(IF(OFFSET($N$361,,,($C433-1)*3-2,$C$2)=O433,OFFSET($N$363,,,($C433-1)*3-2,$C$2)*OFFSET($B$361,1,,($C433-1)*3-2,1))),
IFERROR((O99/$J98)*$J433,0))</f>
        <v>0</v>
      </c>
      <c r="P434" s="312" cm="1">
        <f t="array" aca="1" ref="P434" ca="1">IF($D433=$C$3,
SUM(IF(OFFSET($N$361,,,($C433-1)*3-2,$C$2)=P433,OFFSET($N$363,,,($C433-1)*3-2,$C$2)*OFFSET($B$361,1,,($C433-1)*3-2,1))),
IFERROR((P99/$J98)*$J433,0))</f>
        <v>0</v>
      </c>
      <c r="Q434" s="313" cm="1">
        <f t="array" aca="1" ref="Q434" ca="1">IF($D433=$C$3,
SUM(IF(OFFSET($N$361,,,($C433-1)*3-2,$C$2)=Q433,OFFSET($N$363,,,($C433-1)*3-2,$C$2)*OFFSET($B$361,1,,($C433-1)*3-2,1))),
IFERROR((Q99/$J98)*$J433,0))</f>
        <v>0</v>
      </c>
      <c r="R434" s="312" cm="1">
        <f t="array" aca="1" ref="R434" ca="1">IF($D433=$C$3,
SUM(IF(OFFSET($N$361,,,($C433-1)*3-2,$C$2)=R433,OFFSET($N$363,,,($C433-1)*3-2,$C$2)*OFFSET($B$361,1,,($C433-1)*3-2,1))),
IFERROR((R99/$J98)*$J433,0))</f>
        <v>0</v>
      </c>
      <c r="S434" s="312" cm="1">
        <f t="array" aca="1" ref="S434" ca="1">IF($D433=$C$3,
SUM(IF(OFFSET($N$361,,,($C433-1)*3-2,$C$2)=S433,OFFSET($N$363,,,($C433-1)*3-2,$C$2)*OFFSET($B$361,1,,($C433-1)*3-2,1))),
IFERROR((S99/$J98)*$J433,0))</f>
        <v>0</v>
      </c>
      <c r="T434" s="312" cm="1">
        <f t="array" aca="1" ref="T434" ca="1">IF($D433=$C$3,
SUM(IF(OFFSET($N$361,,,($C433-1)*3-2,$C$2)=T433,OFFSET($N$363,,,($C433-1)*3-2,$C$2)*OFFSET($B$361,1,,($C433-1)*3-2,1))),
IFERROR((T99/$J98)*$J433,0))</f>
        <v>0</v>
      </c>
      <c r="U434" s="312" cm="1">
        <f t="array" aca="1" ref="U434" ca="1">IF($D433=$C$3,
SUM(IF(OFFSET($N$361,,,($C433-1)*3-2,$C$2)=U433,OFFSET($N$363,,,($C433-1)*3-2,$C$2)*OFFSET($B$361,1,,($C433-1)*3-2,1))),
IFERROR((U99/$J98)*$J433,0))</f>
        <v>0</v>
      </c>
      <c r="V434" s="312" cm="1">
        <f t="array" aca="1" ref="V434" ca="1">IF($D433=$C$3,
SUM(IF(OFFSET($N$361,,,($C433-1)*3-2,$C$2)=V433,OFFSET($N$363,,,($C433-1)*3-2,$C$2)*OFFSET($B$361,1,,($C433-1)*3-2,1))),
IFERROR((V99/$J98)*$J433,0))</f>
        <v>0</v>
      </c>
      <c r="W434" s="312" cm="1">
        <f t="array" aca="1" ref="W434" ca="1">IF($D433=$C$3,
SUM(IF(OFFSET($N$361,,,($C433-1)*3-2,$C$2)=W433,OFFSET($N$363,,,($C433-1)*3-2,$C$2)*OFFSET($B$361,1,,($C433-1)*3-2,1))),
IFERROR((W99/$J98)*$J433,0))</f>
        <v>0</v>
      </c>
      <c r="X434" s="312" cm="1">
        <f t="array" aca="1" ref="X434" ca="1">IF($D433=$C$3,
SUM(IF(OFFSET($N$361,,,($C433-1)*3-2,$C$2)=X433,OFFSET($N$363,,,($C433-1)*3-2,$C$2)*OFFSET($B$361,1,,($C433-1)*3-2,1))),
IFERROR((X99/$J98)*$J433,0))</f>
        <v>0</v>
      </c>
      <c r="Y434" s="312" cm="1">
        <f t="array" aca="1" ref="Y434" ca="1">IF($D433=$C$3,
SUM(IF(OFFSET($N$361,,,($C433-1)*3-2,$C$2)=Y433,OFFSET($N$363,,,($C433-1)*3-2,$C$2)*OFFSET($B$361,1,,($C433-1)*3-2,1))),
IFERROR((Y99/$J98)*$J433,0))</f>
        <v>0</v>
      </c>
      <c r="Z434" s="312" cm="1">
        <f t="array" aca="1" ref="Z434" ca="1">IF($D433=$C$3,
SUM(IF(OFFSET($N$361,,,($C433-1)*3-2,$C$2)=Z433,OFFSET($N$363,,,($C433-1)*3-2,$C$2)*OFFSET($B$361,1,,($C433-1)*3-2,1))),
IFERROR((Z99/$J98)*$J433,0))</f>
        <v>0</v>
      </c>
      <c r="AA434" s="312" cm="1">
        <f t="array" aca="1" ref="AA434" ca="1">IF($D433=$C$3,
SUM(IF(OFFSET($N$361,,,($C433-1)*3-2,$C$2)=AA433,OFFSET($N$363,,,($C433-1)*3-2,$C$2)*OFFSET($B$361,1,,($C433-1)*3-2,1))),
IFERROR((AA99/$J98)*$J433,0))</f>
        <v>0</v>
      </c>
      <c r="AB434" s="312" cm="1">
        <f t="array" aca="1" ref="AB434" ca="1">IF($D433=$C$3,
SUM(IF(OFFSET($N$361,,,($C433-1)*3-2,$C$2)=AB433,OFFSET($N$363,,,($C433-1)*3-2,$C$2)*OFFSET($B$361,1,,($C433-1)*3-2,1))),
IFERROR((AB99/$J98)*$J433,0))</f>
        <v>0</v>
      </c>
      <c r="AC434" s="312" cm="1">
        <f t="array" aca="1" ref="AC434" ca="1">IF($D433=$C$3,
SUM(IF(OFFSET($N$361,,,($C433-1)*3-2,$C$2)=AC433,OFFSET($N$363,,,($C433-1)*3-2,$C$2)*OFFSET($B$361,1,,($C433-1)*3-2,1))),
IFERROR((AC99/$J98)*$J433,0))</f>
        <v>0</v>
      </c>
      <c r="AD434" s="312" cm="1">
        <f t="array" aca="1" ref="AD434" ca="1">IF($D433=$C$3,
SUM(IF(OFFSET($N$361,,,($C433-1)*3-2,$C$2)=AD433,OFFSET($N$363,,,($C433-1)*3-2,$C$2)*OFFSET($B$361,1,,($C433-1)*3-2,1))),
IFERROR((AD99/$J98)*$J433,0))</f>
        <v>0</v>
      </c>
      <c r="AE434" s="312" cm="1">
        <f t="array" aca="1" ref="AE434" ca="1">IF($D433=$C$3,
SUM(IF(OFFSET($N$361,,,($C433-1)*3-2,$C$2)=AE433,OFFSET($N$363,,,($C433-1)*3-2,$C$2)*OFFSET($B$361,1,,($C433-1)*3-2,1))),
IFERROR((AE99/$J98)*$J433,0))</f>
        <v>0</v>
      </c>
      <c r="AF434" s="312" cm="1">
        <f t="array" aca="1" ref="AF434" ca="1">IF($D433=$C$3,
SUM(IF(OFFSET($N$361,,,($C433-1)*3-2,$C$2)=AF433,OFFSET($N$363,,,($C433-1)*3-2,$C$2)*OFFSET($B$361,1,,($C433-1)*3-2,1))),
IFERROR((AF99/$J98)*$J433,0))</f>
        <v>0</v>
      </c>
      <c r="AG434" s="312" cm="1">
        <f t="array" aca="1" ref="AG434" ca="1">IF($D433=$C$3,
SUM(IF(OFFSET($N$361,,,($C433-1)*3-2,$C$2)=AG433,OFFSET($N$363,,,($C433-1)*3-2,$C$2)*OFFSET($B$361,1,,($C433-1)*3-2,1))),
IFERROR((AG99/$J98)*$J433,0))</f>
        <v>0</v>
      </c>
      <c r="AH434" s="317"/>
      <c r="AI434" s="318"/>
      <c r="AJ434" s="318"/>
      <c r="AK434" s="318"/>
      <c r="AL434" s="318"/>
      <c r="AM434"/>
      <c r="AN434"/>
      <c r="AO434"/>
      <c r="AP434"/>
      <c r="AQ434"/>
      <c r="AR434"/>
    </row>
    <row r="435" spans="1:44" ht="13.15" customHeight="1">
      <c r="A435" s="317"/>
      <c r="B435" s="380" t="str">
        <f t="shared" ca="1" si="601"/>
        <v/>
      </c>
      <c r="C435" s="380" t="str">
        <f t="shared" ca="1" si="601"/>
        <v/>
      </c>
      <c r="D435" s="891"/>
      <c r="E435" s="896"/>
      <c r="F435" s="897"/>
      <c r="G435" s="900"/>
      <c r="H435" s="903"/>
      <c r="I435" s="906"/>
      <c r="J435" s="909"/>
      <c r="K435" s="912"/>
      <c r="L435" s="915"/>
      <c r="M435" s="404" t="s">
        <v>91</v>
      </c>
      <c r="N435" s="405">
        <f t="shared" ref="N435" ca="1" si="602">IFERROR(N434*$K433,0)</f>
        <v>0</v>
      </c>
      <c r="O435" s="406">
        <f t="shared" ref="O435" ca="1" si="603">IFERROR(O434*$K433,0)</f>
        <v>0</v>
      </c>
      <c r="P435" s="406">
        <f t="shared" ref="P435" ca="1" si="604">IFERROR(P434*$K433,0)</f>
        <v>0</v>
      </c>
      <c r="Q435" s="407">
        <f t="shared" ref="Q435" ca="1" si="605">IFERROR(Q434*$K433,0)</f>
        <v>0</v>
      </c>
      <c r="R435" s="406">
        <f t="shared" ref="R435" ca="1" si="606">IFERROR(R434*$K433,0)</f>
        <v>0</v>
      </c>
      <c r="S435" s="406">
        <f t="shared" ref="S435" ca="1" si="607">IFERROR(S434*$K433,0)</f>
        <v>0</v>
      </c>
      <c r="T435" s="406">
        <f t="shared" ref="T435" ca="1" si="608">IFERROR(T434*$K433,0)</f>
        <v>0</v>
      </c>
      <c r="U435" s="406">
        <f t="shared" ref="U435" ca="1" si="609">IFERROR(U434*$K433,0)</f>
        <v>0</v>
      </c>
      <c r="V435" s="406">
        <f t="shared" ref="V435" ca="1" si="610">IFERROR(V434*$K433,0)</f>
        <v>0</v>
      </c>
      <c r="W435" s="406">
        <f t="shared" ref="W435" ca="1" si="611">IFERROR(W434*$K433,0)</f>
        <v>0</v>
      </c>
      <c r="X435" s="406">
        <f t="shared" ref="X435" ca="1" si="612">IFERROR(X434*$K433,0)</f>
        <v>0</v>
      </c>
      <c r="Y435" s="406">
        <f t="shared" ref="Y435" ca="1" si="613">IFERROR(Y434*$K433,0)</f>
        <v>0</v>
      </c>
      <c r="Z435" s="406">
        <f t="shared" ref="Z435" ca="1" si="614">IFERROR(Z434*$K433,0)</f>
        <v>0</v>
      </c>
      <c r="AA435" s="406">
        <f t="shared" ref="AA435" ca="1" si="615">IFERROR(AA434*$K433,0)</f>
        <v>0</v>
      </c>
      <c r="AB435" s="406">
        <f t="shared" ref="AB435" ca="1" si="616">IFERROR(AB434*$K433,0)</f>
        <v>0</v>
      </c>
      <c r="AC435" s="406">
        <f t="shared" ref="AC435" ca="1" si="617">IFERROR(AC434*$K433,0)</f>
        <v>0</v>
      </c>
      <c r="AD435" s="406">
        <f t="shared" ref="AD435" ca="1" si="618">IFERROR(AD434*$K433,0)</f>
        <v>0</v>
      </c>
      <c r="AE435" s="406">
        <f t="shared" ref="AE435" ca="1" si="619">IFERROR(AE434*$K433,0)</f>
        <v>0</v>
      </c>
      <c r="AF435" s="406">
        <f t="shared" ref="AF435" ca="1" si="620">IFERROR(AF434*$K433,0)</f>
        <v>0</v>
      </c>
      <c r="AG435" s="406">
        <f t="shared" ref="AG435" ca="1" si="621">IFERROR(AG434*$K433,0)</f>
        <v>0</v>
      </c>
      <c r="AH435" s="317"/>
      <c r="AI435" s="318"/>
      <c r="AJ435" s="318"/>
      <c r="AK435" s="318"/>
      <c r="AL435" s="318"/>
      <c r="AM435"/>
      <c r="AN435"/>
      <c r="AO435"/>
      <c r="AP435"/>
      <c r="AQ435"/>
      <c r="AR435"/>
    </row>
    <row r="436" spans="1:44" ht="13.15" customHeight="1">
      <c r="A436" s="317"/>
      <c r="B436" s="317"/>
      <c r="C436" s="317" cm="1">
        <f t="array" aca="1" ref="C436" ca="1">OFFSET(C436,-3,,,)+1</f>
        <v>26</v>
      </c>
      <c r="D436" s="889" t="str">
        <f t="shared" ref="D436:E436" ca="1" si="622">D101</f>
        <v/>
      </c>
      <c r="E436" s="892" t="str">
        <f t="shared" ca="1" si="622"/>
        <v/>
      </c>
      <c r="F436" s="893"/>
      <c r="G436" s="898">
        <f t="shared" ref="G436" si="623">H101</f>
        <v>0</v>
      </c>
      <c r="H436" s="901"/>
      <c r="I436" s="904" t="str">
        <f t="shared" ref="I436" ca="1" si="624">I101</f>
        <v/>
      </c>
      <c r="J436" s="907">
        <f t="shared" ref="J436" ca="1" si="625">IF($D436=$C$3,
SUMPRODUCT(OFFSET($B$361,1,,($C436-1)*3-2,),OFFSET($L$361,,,($C436-1)*3-2,)),J101+H436)</f>
        <v>0</v>
      </c>
      <c r="K436" s="910">
        <f t="shared" ref="K436" ca="1" si="626">K101</f>
        <v>0</v>
      </c>
      <c r="L436" s="913">
        <f t="shared" ref="L436" ca="1" si="627">J436*K436</f>
        <v>0</v>
      </c>
      <c r="M436" s="402" t="s">
        <v>89</v>
      </c>
      <c r="N436" s="308" t="str">
        <f t="shared" ref="N436:AG436" ca="1" si="628">N101</f>
        <v/>
      </c>
      <c r="O436" s="309" t="str">
        <f t="shared" ca="1" si="628"/>
        <v/>
      </c>
      <c r="P436" s="309" t="str">
        <f t="shared" ca="1" si="628"/>
        <v/>
      </c>
      <c r="Q436" s="310" t="str">
        <f t="shared" ca="1" si="628"/>
        <v/>
      </c>
      <c r="R436" s="309" t="str">
        <f t="shared" ca="1" si="628"/>
        <v/>
      </c>
      <c r="S436" s="309" t="str">
        <f t="shared" ca="1" si="628"/>
        <v/>
      </c>
      <c r="T436" s="309" t="str">
        <f t="shared" ca="1" si="628"/>
        <v/>
      </c>
      <c r="U436" s="309" t="str">
        <f t="shared" ca="1" si="628"/>
        <v/>
      </c>
      <c r="V436" s="309" t="str">
        <f t="shared" ca="1" si="628"/>
        <v/>
      </c>
      <c r="W436" s="309" t="str">
        <f t="shared" ca="1" si="628"/>
        <v/>
      </c>
      <c r="X436" s="309" t="str">
        <f t="shared" ca="1" si="628"/>
        <v/>
      </c>
      <c r="Y436" s="309" t="str">
        <f t="shared" ca="1" si="628"/>
        <v/>
      </c>
      <c r="Z436" s="309" t="str">
        <f t="shared" ca="1" si="628"/>
        <v/>
      </c>
      <c r="AA436" s="309" t="str">
        <f t="shared" ca="1" si="628"/>
        <v/>
      </c>
      <c r="AB436" s="309" t="str">
        <f t="shared" ca="1" si="628"/>
        <v/>
      </c>
      <c r="AC436" s="309" t="str">
        <f t="shared" ca="1" si="628"/>
        <v/>
      </c>
      <c r="AD436" s="309" t="str">
        <f t="shared" ca="1" si="628"/>
        <v/>
      </c>
      <c r="AE436" s="309" t="str">
        <f t="shared" ca="1" si="628"/>
        <v/>
      </c>
      <c r="AF436" s="309" t="str">
        <f t="shared" ca="1" si="628"/>
        <v/>
      </c>
      <c r="AG436" s="309" t="str">
        <f t="shared" ca="1" si="628"/>
        <v/>
      </c>
      <c r="AH436" s="317"/>
      <c r="AI436" s="318"/>
      <c r="AJ436" s="318"/>
      <c r="AK436" s="318"/>
      <c r="AL436" s="318"/>
      <c r="AM436"/>
      <c r="AN436"/>
      <c r="AO436"/>
      <c r="AP436"/>
      <c r="AQ436"/>
      <c r="AR436"/>
    </row>
    <row r="437" spans="1:44" ht="13.15" customHeight="1">
      <c r="A437" s="317"/>
      <c r="B437" s="380">
        <f t="shared" ref="B437:C438" ca="1" si="629">B102</f>
        <v>0</v>
      </c>
      <c r="C437" s="317" cm="1">
        <f t="array" aca="1" ref="C437" ca="1">IF(ROUND(SUM(IF(N436:AG436&lt;&gt;"",IF(N436:AG436&lt;&gt;0,(N437:AG437))))-J436,3)&lt;&gt;0,"X",0)</f>
        <v>0</v>
      </c>
      <c r="D437" s="890"/>
      <c r="E437" s="894"/>
      <c r="F437" s="895"/>
      <c r="G437" s="899"/>
      <c r="H437" s="902"/>
      <c r="I437" s="905"/>
      <c r="J437" s="908"/>
      <c r="K437" s="911"/>
      <c r="L437" s="914"/>
      <c r="M437" s="403" t="s">
        <v>90</v>
      </c>
      <c r="N437" s="312" cm="1">
        <f t="array" aca="1" ref="N437" ca="1">IF($D436=$C$3,
SUM(IF(OFFSET($N$361,,,($C436-1)*3-2,$C$2)=N436,OFFSET($N$363,,,($C436-1)*3-2,$C$2)*OFFSET($B$361,1,,($C436-1)*3-2,1))),
IFERROR((N102/$J101)*$J436,0))</f>
        <v>0</v>
      </c>
      <c r="O437" s="312" cm="1">
        <f t="array" aca="1" ref="O437" ca="1">IF($D436=$C$3,
SUM(IF(OFFSET($N$361,,,($C436-1)*3-2,$C$2)=O436,OFFSET($N$363,,,($C436-1)*3-2,$C$2)*OFFSET($B$361,1,,($C436-1)*3-2,1))),
IFERROR((O102/$J101)*$J436,0))</f>
        <v>0</v>
      </c>
      <c r="P437" s="312" cm="1">
        <f t="array" aca="1" ref="P437" ca="1">IF($D436=$C$3,
SUM(IF(OFFSET($N$361,,,($C436-1)*3-2,$C$2)=P436,OFFSET($N$363,,,($C436-1)*3-2,$C$2)*OFFSET($B$361,1,,($C436-1)*3-2,1))),
IFERROR((P102/$J101)*$J436,0))</f>
        <v>0</v>
      </c>
      <c r="Q437" s="313" cm="1">
        <f t="array" aca="1" ref="Q437" ca="1">IF($D436=$C$3,
SUM(IF(OFFSET($N$361,,,($C436-1)*3-2,$C$2)=Q436,OFFSET($N$363,,,($C436-1)*3-2,$C$2)*OFFSET($B$361,1,,($C436-1)*3-2,1))),
IFERROR((Q102/$J101)*$J436,0))</f>
        <v>0</v>
      </c>
      <c r="R437" s="312" cm="1">
        <f t="array" aca="1" ref="R437" ca="1">IF($D436=$C$3,
SUM(IF(OFFSET($N$361,,,($C436-1)*3-2,$C$2)=R436,OFFSET($N$363,,,($C436-1)*3-2,$C$2)*OFFSET($B$361,1,,($C436-1)*3-2,1))),
IFERROR((R102/$J101)*$J436,0))</f>
        <v>0</v>
      </c>
      <c r="S437" s="312" cm="1">
        <f t="array" aca="1" ref="S437" ca="1">IF($D436=$C$3,
SUM(IF(OFFSET($N$361,,,($C436-1)*3-2,$C$2)=S436,OFFSET($N$363,,,($C436-1)*3-2,$C$2)*OFFSET($B$361,1,,($C436-1)*3-2,1))),
IFERROR((S102/$J101)*$J436,0))</f>
        <v>0</v>
      </c>
      <c r="T437" s="312" cm="1">
        <f t="array" aca="1" ref="T437" ca="1">IF($D436=$C$3,
SUM(IF(OFFSET($N$361,,,($C436-1)*3-2,$C$2)=T436,OFFSET($N$363,,,($C436-1)*3-2,$C$2)*OFFSET($B$361,1,,($C436-1)*3-2,1))),
IFERROR((T102/$J101)*$J436,0))</f>
        <v>0</v>
      </c>
      <c r="U437" s="312" cm="1">
        <f t="array" aca="1" ref="U437" ca="1">IF($D436=$C$3,
SUM(IF(OFFSET($N$361,,,($C436-1)*3-2,$C$2)=U436,OFFSET($N$363,,,($C436-1)*3-2,$C$2)*OFFSET($B$361,1,,($C436-1)*3-2,1))),
IFERROR((U102/$J101)*$J436,0))</f>
        <v>0</v>
      </c>
      <c r="V437" s="312" cm="1">
        <f t="array" aca="1" ref="V437" ca="1">IF($D436=$C$3,
SUM(IF(OFFSET($N$361,,,($C436-1)*3-2,$C$2)=V436,OFFSET($N$363,,,($C436-1)*3-2,$C$2)*OFFSET($B$361,1,,($C436-1)*3-2,1))),
IFERROR((V102/$J101)*$J436,0))</f>
        <v>0</v>
      </c>
      <c r="W437" s="312" cm="1">
        <f t="array" aca="1" ref="W437" ca="1">IF($D436=$C$3,
SUM(IF(OFFSET($N$361,,,($C436-1)*3-2,$C$2)=W436,OFFSET($N$363,,,($C436-1)*3-2,$C$2)*OFFSET($B$361,1,,($C436-1)*3-2,1))),
IFERROR((W102/$J101)*$J436,0))</f>
        <v>0</v>
      </c>
      <c r="X437" s="312" cm="1">
        <f t="array" aca="1" ref="X437" ca="1">IF($D436=$C$3,
SUM(IF(OFFSET($N$361,,,($C436-1)*3-2,$C$2)=X436,OFFSET($N$363,,,($C436-1)*3-2,$C$2)*OFFSET($B$361,1,,($C436-1)*3-2,1))),
IFERROR((X102/$J101)*$J436,0))</f>
        <v>0</v>
      </c>
      <c r="Y437" s="312" cm="1">
        <f t="array" aca="1" ref="Y437" ca="1">IF($D436=$C$3,
SUM(IF(OFFSET($N$361,,,($C436-1)*3-2,$C$2)=Y436,OFFSET($N$363,,,($C436-1)*3-2,$C$2)*OFFSET($B$361,1,,($C436-1)*3-2,1))),
IFERROR((Y102/$J101)*$J436,0))</f>
        <v>0</v>
      </c>
      <c r="Z437" s="312" cm="1">
        <f t="array" aca="1" ref="Z437" ca="1">IF($D436=$C$3,
SUM(IF(OFFSET($N$361,,,($C436-1)*3-2,$C$2)=Z436,OFFSET($N$363,,,($C436-1)*3-2,$C$2)*OFFSET($B$361,1,,($C436-1)*3-2,1))),
IFERROR((Z102/$J101)*$J436,0))</f>
        <v>0</v>
      </c>
      <c r="AA437" s="312" cm="1">
        <f t="array" aca="1" ref="AA437" ca="1">IF($D436=$C$3,
SUM(IF(OFFSET($N$361,,,($C436-1)*3-2,$C$2)=AA436,OFFSET($N$363,,,($C436-1)*3-2,$C$2)*OFFSET($B$361,1,,($C436-1)*3-2,1))),
IFERROR((AA102/$J101)*$J436,0))</f>
        <v>0</v>
      </c>
      <c r="AB437" s="312" cm="1">
        <f t="array" aca="1" ref="AB437" ca="1">IF($D436=$C$3,
SUM(IF(OFFSET($N$361,,,($C436-1)*3-2,$C$2)=AB436,OFFSET($N$363,,,($C436-1)*3-2,$C$2)*OFFSET($B$361,1,,($C436-1)*3-2,1))),
IFERROR((AB102/$J101)*$J436,0))</f>
        <v>0</v>
      </c>
      <c r="AC437" s="312" cm="1">
        <f t="array" aca="1" ref="AC437" ca="1">IF($D436=$C$3,
SUM(IF(OFFSET($N$361,,,($C436-1)*3-2,$C$2)=AC436,OFFSET($N$363,,,($C436-1)*3-2,$C$2)*OFFSET($B$361,1,,($C436-1)*3-2,1))),
IFERROR((AC102/$J101)*$J436,0))</f>
        <v>0</v>
      </c>
      <c r="AD437" s="312" cm="1">
        <f t="array" aca="1" ref="AD437" ca="1">IF($D436=$C$3,
SUM(IF(OFFSET($N$361,,,($C436-1)*3-2,$C$2)=AD436,OFFSET($N$363,,,($C436-1)*3-2,$C$2)*OFFSET($B$361,1,,($C436-1)*3-2,1))),
IFERROR((AD102/$J101)*$J436,0))</f>
        <v>0</v>
      </c>
      <c r="AE437" s="312" cm="1">
        <f t="array" aca="1" ref="AE437" ca="1">IF($D436=$C$3,
SUM(IF(OFFSET($N$361,,,($C436-1)*3-2,$C$2)=AE436,OFFSET($N$363,,,($C436-1)*3-2,$C$2)*OFFSET($B$361,1,,($C436-1)*3-2,1))),
IFERROR((AE102/$J101)*$J436,0))</f>
        <v>0</v>
      </c>
      <c r="AF437" s="312" cm="1">
        <f t="array" aca="1" ref="AF437" ca="1">IF($D436=$C$3,
SUM(IF(OFFSET($N$361,,,($C436-1)*3-2,$C$2)=AF436,OFFSET($N$363,,,($C436-1)*3-2,$C$2)*OFFSET($B$361,1,,($C436-1)*3-2,1))),
IFERROR((AF102/$J101)*$J436,0))</f>
        <v>0</v>
      </c>
      <c r="AG437" s="312" cm="1">
        <f t="array" aca="1" ref="AG437" ca="1">IF($D436=$C$3,
SUM(IF(OFFSET($N$361,,,($C436-1)*3-2,$C$2)=AG436,OFFSET($N$363,,,($C436-1)*3-2,$C$2)*OFFSET($B$361,1,,($C436-1)*3-2,1))),
IFERROR((AG102/$J101)*$J436,0))</f>
        <v>0</v>
      </c>
      <c r="AH437" s="317"/>
      <c r="AI437" s="318"/>
      <c r="AJ437" s="318"/>
      <c r="AK437" s="318"/>
      <c r="AL437" s="318"/>
      <c r="AM437"/>
      <c r="AN437"/>
      <c r="AO437"/>
      <c r="AP437"/>
      <c r="AQ437"/>
      <c r="AR437"/>
    </row>
    <row r="438" spans="1:44" ht="13.15" customHeight="1">
      <c r="A438" s="317"/>
      <c r="B438" s="380" t="str">
        <f t="shared" ca="1" si="629"/>
        <v/>
      </c>
      <c r="C438" s="380" t="str">
        <f t="shared" ca="1" si="629"/>
        <v/>
      </c>
      <c r="D438" s="891"/>
      <c r="E438" s="896"/>
      <c r="F438" s="897"/>
      <c r="G438" s="900"/>
      <c r="H438" s="903"/>
      <c r="I438" s="906"/>
      <c r="J438" s="909"/>
      <c r="K438" s="912"/>
      <c r="L438" s="915"/>
      <c r="M438" s="404" t="s">
        <v>91</v>
      </c>
      <c r="N438" s="405">
        <f t="shared" ref="N438" ca="1" si="630">IFERROR(N437*$K436,0)</f>
        <v>0</v>
      </c>
      <c r="O438" s="406">
        <f t="shared" ref="O438" ca="1" si="631">IFERROR(O437*$K436,0)</f>
        <v>0</v>
      </c>
      <c r="P438" s="406">
        <f t="shared" ref="P438" ca="1" si="632">IFERROR(P437*$K436,0)</f>
        <v>0</v>
      </c>
      <c r="Q438" s="407">
        <f t="shared" ref="Q438" ca="1" si="633">IFERROR(Q437*$K436,0)</f>
        <v>0</v>
      </c>
      <c r="R438" s="406">
        <f t="shared" ref="R438" ca="1" si="634">IFERROR(R437*$K436,0)</f>
        <v>0</v>
      </c>
      <c r="S438" s="406">
        <f t="shared" ref="S438" ca="1" si="635">IFERROR(S437*$K436,0)</f>
        <v>0</v>
      </c>
      <c r="T438" s="406">
        <f t="shared" ref="T438" ca="1" si="636">IFERROR(T437*$K436,0)</f>
        <v>0</v>
      </c>
      <c r="U438" s="406">
        <f t="shared" ref="U438" ca="1" si="637">IFERROR(U437*$K436,0)</f>
        <v>0</v>
      </c>
      <c r="V438" s="406">
        <f t="shared" ref="V438" ca="1" si="638">IFERROR(V437*$K436,0)</f>
        <v>0</v>
      </c>
      <c r="W438" s="406">
        <f t="shared" ref="W438" ca="1" si="639">IFERROR(W437*$K436,0)</f>
        <v>0</v>
      </c>
      <c r="X438" s="406">
        <f t="shared" ref="X438" ca="1" si="640">IFERROR(X437*$K436,0)</f>
        <v>0</v>
      </c>
      <c r="Y438" s="406">
        <f t="shared" ref="Y438" ca="1" si="641">IFERROR(Y437*$K436,0)</f>
        <v>0</v>
      </c>
      <c r="Z438" s="406">
        <f t="shared" ref="Z438" ca="1" si="642">IFERROR(Z437*$K436,0)</f>
        <v>0</v>
      </c>
      <c r="AA438" s="406">
        <f t="shared" ref="AA438" ca="1" si="643">IFERROR(AA437*$K436,0)</f>
        <v>0</v>
      </c>
      <c r="AB438" s="406">
        <f t="shared" ref="AB438" ca="1" si="644">IFERROR(AB437*$K436,0)</f>
        <v>0</v>
      </c>
      <c r="AC438" s="406">
        <f t="shared" ref="AC438" ca="1" si="645">IFERROR(AC437*$K436,0)</f>
        <v>0</v>
      </c>
      <c r="AD438" s="406">
        <f t="shared" ref="AD438" ca="1" si="646">IFERROR(AD437*$K436,0)</f>
        <v>0</v>
      </c>
      <c r="AE438" s="406">
        <f t="shared" ref="AE438" ca="1" si="647">IFERROR(AE437*$K436,0)</f>
        <v>0</v>
      </c>
      <c r="AF438" s="406">
        <f t="shared" ref="AF438" ca="1" si="648">IFERROR(AF437*$K436,0)</f>
        <v>0</v>
      </c>
      <c r="AG438" s="406">
        <f t="shared" ref="AG438" ca="1" si="649">IFERROR(AG437*$K436,0)</f>
        <v>0</v>
      </c>
      <c r="AH438" s="317"/>
      <c r="AI438" s="318"/>
      <c r="AJ438" s="318"/>
      <c r="AK438" s="318"/>
      <c r="AL438" s="318"/>
      <c r="AM438"/>
      <c r="AN438"/>
      <c r="AO438"/>
      <c r="AP438"/>
      <c r="AQ438"/>
      <c r="AR438"/>
    </row>
    <row r="439" spans="1:44" ht="13.15" customHeight="1">
      <c r="A439" s="317"/>
      <c r="B439" s="317"/>
      <c r="C439" s="317" cm="1">
        <f t="array" aca="1" ref="C439" ca="1">OFFSET(C439,-3,,,)+1</f>
        <v>27</v>
      </c>
      <c r="D439" s="889" t="str">
        <f t="shared" ref="D439:E439" ca="1" si="650">D104</f>
        <v/>
      </c>
      <c r="E439" s="892" t="str">
        <f t="shared" ca="1" si="650"/>
        <v/>
      </c>
      <c r="F439" s="893"/>
      <c r="G439" s="898">
        <f t="shared" ref="G439" si="651">H104</f>
        <v>0</v>
      </c>
      <c r="H439" s="901"/>
      <c r="I439" s="904" t="str">
        <f t="shared" ref="I439" ca="1" si="652">I104</f>
        <v/>
      </c>
      <c r="J439" s="907">
        <f t="shared" ref="J439" ca="1" si="653">IF($D439=$C$3,
SUMPRODUCT(OFFSET($B$361,1,,($C439-1)*3-2,),OFFSET($L$361,,,($C439-1)*3-2,)),J104+H439)</f>
        <v>0</v>
      </c>
      <c r="K439" s="910">
        <f t="shared" ref="K439" ca="1" si="654">K104</f>
        <v>0</v>
      </c>
      <c r="L439" s="913">
        <f t="shared" ref="L439" ca="1" si="655">J439*K439</f>
        <v>0</v>
      </c>
      <c r="M439" s="402" t="s">
        <v>89</v>
      </c>
      <c r="N439" s="308" t="str">
        <f t="shared" ref="N439:AG439" ca="1" si="656">N104</f>
        <v/>
      </c>
      <c r="O439" s="309" t="str">
        <f t="shared" ca="1" si="656"/>
        <v/>
      </c>
      <c r="P439" s="309" t="str">
        <f t="shared" ca="1" si="656"/>
        <v/>
      </c>
      <c r="Q439" s="310" t="str">
        <f t="shared" ca="1" si="656"/>
        <v/>
      </c>
      <c r="R439" s="309" t="str">
        <f t="shared" ca="1" si="656"/>
        <v/>
      </c>
      <c r="S439" s="309" t="str">
        <f t="shared" ca="1" si="656"/>
        <v/>
      </c>
      <c r="T439" s="309" t="str">
        <f t="shared" ca="1" si="656"/>
        <v/>
      </c>
      <c r="U439" s="309" t="str">
        <f t="shared" ca="1" si="656"/>
        <v/>
      </c>
      <c r="V439" s="309" t="str">
        <f t="shared" ca="1" si="656"/>
        <v/>
      </c>
      <c r="W439" s="309" t="str">
        <f t="shared" ca="1" si="656"/>
        <v/>
      </c>
      <c r="X439" s="309" t="str">
        <f t="shared" ca="1" si="656"/>
        <v/>
      </c>
      <c r="Y439" s="309" t="str">
        <f t="shared" ca="1" si="656"/>
        <v/>
      </c>
      <c r="Z439" s="309" t="str">
        <f t="shared" ca="1" si="656"/>
        <v/>
      </c>
      <c r="AA439" s="309" t="str">
        <f t="shared" ca="1" si="656"/>
        <v/>
      </c>
      <c r="AB439" s="309" t="str">
        <f t="shared" ca="1" si="656"/>
        <v/>
      </c>
      <c r="AC439" s="309" t="str">
        <f t="shared" ca="1" si="656"/>
        <v/>
      </c>
      <c r="AD439" s="309" t="str">
        <f t="shared" ca="1" si="656"/>
        <v/>
      </c>
      <c r="AE439" s="309" t="str">
        <f t="shared" ca="1" si="656"/>
        <v/>
      </c>
      <c r="AF439" s="309" t="str">
        <f t="shared" ca="1" si="656"/>
        <v/>
      </c>
      <c r="AG439" s="309" t="str">
        <f t="shared" ca="1" si="656"/>
        <v/>
      </c>
      <c r="AH439" s="317"/>
      <c r="AI439" s="318"/>
      <c r="AJ439" s="318"/>
      <c r="AK439" s="318"/>
      <c r="AL439" s="318"/>
      <c r="AM439"/>
      <c r="AN439"/>
      <c r="AO439"/>
      <c r="AP439"/>
      <c r="AQ439"/>
      <c r="AR439"/>
    </row>
    <row r="440" spans="1:44" ht="13.15" customHeight="1">
      <c r="A440" s="317"/>
      <c r="B440" s="380">
        <f t="shared" ref="B440:C441" ca="1" si="657">B105</f>
        <v>0</v>
      </c>
      <c r="C440" s="317" cm="1">
        <f t="array" aca="1" ref="C440" ca="1">IF(ROUND(SUM(IF(N439:AG439&lt;&gt;"",IF(N439:AG439&lt;&gt;0,(N440:AG440))))-J439,3)&lt;&gt;0,"X",0)</f>
        <v>0</v>
      </c>
      <c r="D440" s="890"/>
      <c r="E440" s="894"/>
      <c r="F440" s="895"/>
      <c r="G440" s="899"/>
      <c r="H440" s="902"/>
      <c r="I440" s="905"/>
      <c r="J440" s="908"/>
      <c r="K440" s="911"/>
      <c r="L440" s="914"/>
      <c r="M440" s="403" t="s">
        <v>90</v>
      </c>
      <c r="N440" s="312" cm="1">
        <f t="array" aca="1" ref="N440" ca="1">IF($D439=$C$3,
SUM(IF(OFFSET($N$361,,,($C439-1)*3-2,$C$2)=N439,OFFSET($N$363,,,($C439-1)*3-2,$C$2)*OFFSET($B$361,1,,($C439-1)*3-2,1))),
IFERROR((N105/$J104)*$J439,0))</f>
        <v>0</v>
      </c>
      <c r="O440" s="312" cm="1">
        <f t="array" aca="1" ref="O440" ca="1">IF($D439=$C$3,
SUM(IF(OFFSET($N$361,,,($C439-1)*3-2,$C$2)=O439,OFFSET($N$363,,,($C439-1)*3-2,$C$2)*OFFSET($B$361,1,,($C439-1)*3-2,1))),
IFERROR((O105/$J104)*$J439,0))</f>
        <v>0</v>
      </c>
      <c r="P440" s="312" cm="1">
        <f t="array" aca="1" ref="P440" ca="1">IF($D439=$C$3,
SUM(IF(OFFSET($N$361,,,($C439-1)*3-2,$C$2)=P439,OFFSET($N$363,,,($C439-1)*3-2,$C$2)*OFFSET($B$361,1,,($C439-1)*3-2,1))),
IFERROR((P105/$J104)*$J439,0))</f>
        <v>0</v>
      </c>
      <c r="Q440" s="313" cm="1">
        <f t="array" aca="1" ref="Q440" ca="1">IF($D439=$C$3,
SUM(IF(OFFSET($N$361,,,($C439-1)*3-2,$C$2)=Q439,OFFSET($N$363,,,($C439-1)*3-2,$C$2)*OFFSET($B$361,1,,($C439-1)*3-2,1))),
IFERROR((Q105/$J104)*$J439,0))</f>
        <v>0</v>
      </c>
      <c r="R440" s="312" cm="1">
        <f t="array" aca="1" ref="R440" ca="1">IF($D439=$C$3,
SUM(IF(OFFSET($N$361,,,($C439-1)*3-2,$C$2)=R439,OFFSET($N$363,,,($C439-1)*3-2,$C$2)*OFFSET($B$361,1,,($C439-1)*3-2,1))),
IFERROR((R105/$J104)*$J439,0))</f>
        <v>0</v>
      </c>
      <c r="S440" s="312" cm="1">
        <f t="array" aca="1" ref="S440" ca="1">IF($D439=$C$3,
SUM(IF(OFFSET($N$361,,,($C439-1)*3-2,$C$2)=S439,OFFSET($N$363,,,($C439-1)*3-2,$C$2)*OFFSET($B$361,1,,($C439-1)*3-2,1))),
IFERROR((S105/$J104)*$J439,0))</f>
        <v>0</v>
      </c>
      <c r="T440" s="312" cm="1">
        <f t="array" aca="1" ref="T440" ca="1">IF($D439=$C$3,
SUM(IF(OFFSET($N$361,,,($C439-1)*3-2,$C$2)=T439,OFFSET($N$363,,,($C439-1)*3-2,$C$2)*OFFSET($B$361,1,,($C439-1)*3-2,1))),
IFERROR((T105/$J104)*$J439,0))</f>
        <v>0</v>
      </c>
      <c r="U440" s="312" cm="1">
        <f t="array" aca="1" ref="U440" ca="1">IF($D439=$C$3,
SUM(IF(OFFSET($N$361,,,($C439-1)*3-2,$C$2)=U439,OFFSET($N$363,,,($C439-1)*3-2,$C$2)*OFFSET($B$361,1,,($C439-1)*3-2,1))),
IFERROR((U105/$J104)*$J439,0))</f>
        <v>0</v>
      </c>
      <c r="V440" s="312" cm="1">
        <f t="array" aca="1" ref="V440" ca="1">IF($D439=$C$3,
SUM(IF(OFFSET($N$361,,,($C439-1)*3-2,$C$2)=V439,OFFSET($N$363,,,($C439-1)*3-2,$C$2)*OFFSET($B$361,1,,($C439-1)*3-2,1))),
IFERROR((V105/$J104)*$J439,0))</f>
        <v>0</v>
      </c>
      <c r="W440" s="312" cm="1">
        <f t="array" aca="1" ref="W440" ca="1">IF($D439=$C$3,
SUM(IF(OFFSET($N$361,,,($C439-1)*3-2,$C$2)=W439,OFFSET($N$363,,,($C439-1)*3-2,$C$2)*OFFSET($B$361,1,,($C439-1)*3-2,1))),
IFERROR((W105/$J104)*$J439,0))</f>
        <v>0</v>
      </c>
      <c r="X440" s="312" cm="1">
        <f t="array" aca="1" ref="X440" ca="1">IF($D439=$C$3,
SUM(IF(OFFSET($N$361,,,($C439-1)*3-2,$C$2)=X439,OFFSET($N$363,,,($C439-1)*3-2,$C$2)*OFFSET($B$361,1,,($C439-1)*3-2,1))),
IFERROR((X105/$J104)*$J439,0))</f>
        <v>0</v>
      </c>
      <c r="Y440" s="312" cm="1">
        <f t="array" aca="1" ref="Y440" ca="1">IF($D439=$C$3,
SUM(IF(OFFSET($N$361,,,($C439-1)*3-2,$C$2)=Y439,OFFSET($N$363,,,($C439-1)*3-2,$C$2)*OFFSET($B$361,1,,($C439-1)*3-2,1))),
IFERROR((Y105/$J104)*$J439,0))</f>
        <v>0</v>
      </c>
      <c r="Z440" s="312" cm="1">
        <f t="array" aca="1" ref="Z440" ca="1">IF($D439=$C$3,
SUM(IF(OFFSET($N$361,,,($C439-1)*3-2,$C$2)=Z439,OFFSET($N$363,,,($C439-1)*3-2,$C$2)*OFFSET($B$361,1,,($C439-1)*3-2,1))),
IFERROR((Z105/$J104)*$J439,0))</f>
        <v>0</v>
      </c>
      <c r="AA440" s="312" cm="1">
        <f t="array" aca="1" ref="AA440" ca="1">IF($D439=$C$3,
SUM(IF(OFFSET($N$361,,,($C439-1)*3-2,$C$2)=AA439,OFFSET($N$363,,,($C439-1)*3-2,$C$2)*OFFSET($B$361,1,,($C439-1)*3-2,1))),
IFERROR((AA105/$J104)*$J439,0))</f>
        <v>0</v>
      </c>
      <c r="AB440" s="312" cm="1">
        <f t="array" aca="1" ref="AB440" ca="1">IF($D439=$C$3,
SUM(IF(OFFSET($N$361,,,($C439-1)*3-2,$C$2)=AB439,OFFSET($N$363,,,($C439-1)*3-2,$C$2)*OFFSET($B$361,1,,($C439-1)*3-2,1))),
IFERROR((AB105/$J104)*$J439,0))</f>
        <v>0</v>
      </c>
      <c r="AC440" s="312" cm="1">
        <f t="array" aca="1" ref="AC440" ca="1">IF($D439=$C$3,
SUM(IF(OFFSET($N$361,,,($C439-1)*3-2,$C$2)=AC439,OFFSET($N$363,,,($C439-1)*3-2,$C$2)*OFFSET($B$361,1,,($C439-1)*3-2,1))),
IFERROR((AC105/$J104)*$J439,0))</f>
        <v>0</v>
      </c>
      <c r="AD440" s="312" cm="1">
        <f t="array" aca="1" ref="AD440" ca="1">IF($D439=$C$3,
SUM(IF(OFFSET($N$361,,,($C439-1)*3-2,$C$2)=AD439,OFFSET($N$363,,,($C439-1)*3-2,$C$2)*OFFSET($B$361,1,,($C439-1)*3-2,1))),
IFERROR((AD105/$J104)*$J439,0))</f>
        <v>0</v>
      </c>
      <c r="AE440" s="312" cm="1">
        <f t="array" aca="1" ref="AE440" ca="1">IF($D439=$C$3,
SUM(IF(OFFSET($N$361,,,($C439-1)*3-2,$C$2)=AE439,OFFSET($N$363,,,($C439-1)*3-2,$C$2)*OFFSET($B$361,1,,($C439-1)*3-2,1))),
IFERROR((AE105/$J104)*$J439,0))</f>
        <v>0</v>
      </c>
      <c r="AF440" s="312" cm="1">
        <f t="array" aca="1" ref="AF440" ca="1">IF($D439=$C$3,
SUM(IF(OFFSET($N$361,,,($C439-1)*3-2,$C$2)=AF439,OFFSET($N$363,,,($C439-1)*3-2,$C$2)*OFFSET($B$361,1,,($C439-1)*3-2,1))),
IFERROR((AF105/$J104)*$J439,0))</f>
        <v>0</v>
      </c>
      <c r="AG440" s="312" cm="1">
        <f t="array" aca="1" ref="AG440" ca="1">IF($D439=$C$3,
SUM(IF(OFFSET($N$361,,,($C439-1)*3-2,$C$2)=AG439,OFFSET($N$363,,,($C439-1)*3-2,$C$2)*OFFSET($B$361,1,,($C439-1)*3-2,1))),
IFERROR((AG105/$J104)*$J439,0))</f>
        <v>0</v>
      </c>
      <c r="AH440" s="317"/>
      <c r="AI440" s="318"/>
      <c r="AJ440" s="318"/>
      <c r="AK440" s="318"/>
      <c r="AL440" s="318"/>
      <c r="AM440"/>
      <c r="AN440"/>
      <c r="AO440"/>
      <c r="AP440"/>
      <c r="AQ440"/>
      <c r="AR440"/>
    </row>
    <row r="441" spans="1:44" ht="13.15" customHeight="1">
      <c r="A441" s="317"/>
      <c r="B441" s="380" t="str">
        <f t="shared" ca="1" si="657"/>
        <v/>
      </c>
      <c r="C441" s="380" t="str">
        <f t="shared" ca="1" si="657"/>
        <v/>
      </c>
      <c r="D441" s="891"/>
      <c r="E441" s="896"/>
      <c r="F441" s="897"/>
      <c r="G441" s="900"/>
      <c r="H441" s="903"/>
      <c r="I441" s="906"/>
      <c r="J441" s="909"/>
      <c r="K441" s="912"/>
      <c r="L441" s="915"/>
      <c r="M441" s="404" t="s">
        <v>91</v>
      </c>
      <c r="N441" s="405">
        <f t="shared" ref="N441" ca="1" si="658">IFERROR(N440*$K439,0)</f>
        <v>0</v>
      </c>
      <c r="O441" s="406">
        <f t="shared" ref="O441" ca="1" si="659">IFERROR(O440*$K439,0)</f>
        <v>0</v>
      </c>
      <c r="P441" s="406">
        <f t="shared" ref="P441" ca="1" si="660">IFERROR(P440*$K439,0)</f>
        <v>0</v>
      </c>
      <c r="Q441" s="407">
        <f t="shared" ref="Q441" ca="1" si="661">IFERROR(Q440*$K439,0)</f>
        <v>0</v>
      </c>
      <c r="R441" s="406">
        <f t="shared" ref="R441" ca="1" si="662">IFERROR(R440*$K439,0)</f>
        <v>0</v>
      </c>
      <c r="S441" s="406">
        <f t="shared" ref="S441" ca="1" si="663">IFERROR(S440*$K439,0)</f>
        <v>0</v>
      </c>
      <c r="T441" s="406">
        <f t="shared" ref="T441" ca="1" si="664">IFERROR(T440*$K439,0)</f>
        <v>0</v>
      </c>
      <c r="U441" s="406">
        <f t="shared" ref="U441" ca="1" si="665">IFERROR(U440*$K439,0)</f>
        <v>0</v>
      </c>
      <c r="V441" s="406">
        <f t="shared" ref="V441" ca="1" si="666">IFERROR(V440*$K439,0)</f>
        <v>0</v>
      </c>
      <c r="W441" s="406">
        <f t="shared" ref="W441" ca="1" si="667">IFERROR(W440*$K439,0)</f>
        <v>0</v>
      </c>
      <c r="X441" s="406">
        <f t="shared" ref="X441" ca="1" si="668">IFERROR(X440*$K439,0)</f>
        <v>0</v>
      </c>
      <c r="Y441" s="406">
        <f t="shared" ref="Y441" ca="1" si="669">IFERROR(Y440*$K439,0)</f>
        <v>0</v>
      </c>
      <c r="Z441" s="406">
        <f t="shared" ref="Z441" ca="1" si="670">IFERROR(Z440*$K439,0)</f>
        <v>0</v>
      </c>
      <c r="AA441" s="406">
        <f t="shared" ref="AA441" ca="1" si="671">IFERROR(AA440*$K439,0)</f>
        <v>0</v>
      </c>
      <c r="AB441" s="406">
        <f t="shared" ref="AB441" ca="1" si="672">IFERROR(AB440*$K439,0)</f>
        <v>0</v>
      </c>
      <c r="AC441" s="406">
        <f t="shared" ref="AC441" ca="1" si="673">IFERROR(AC440*$K439,0)</f>
        <v>0</v>
      </c>
      <c r="AD441" s="406">
        <f t="shared" ref="AD441" ca="1" si="674">IFERROR(AD440*$K439,0)</f>
        <v>0</v>
      </c>
      <c r="AE441" s="406">
        <f t="shared" ref="AE441" ca="1" si="675">IFERROR(AE440*$K439,0)</f>
        <v>0</v>
      </c>
      <c r="AF441" s="406">
        <f t="shared" ref="AF441" ca="1" si="676">IFERROR(AF440*$K439,0)</f>
        <v>0</v>
      </c>
      <c r="AG441" s="406">
        <f t="shared" ref="AG441" ca="1" si="677">IFERROR(AG440*$K439,0)</f>
        <v>0</v>
      </c>
      <c r="AH441" s="317"/>
      <c r="AI441" s="318"/>
      <c r="AJ441" s="318"/>
      <c r="AK441" s="318"/>
      <c r="AL441" s="318"/>
      <c r="AM441"/>
      <c r="AN441"/>
      <c r="AO441"/>
      <c r="AP441"/>
      <c r="AQ441"/>
      <c r="AR441"/>
    </row>
    <row r="442" spans="1:44" ht="13.15" customHeight="1">
      <c r="A442" s="317"/>
      <c r="B442" s="317"/>
      <c r="C442" s="317" cm="1">
        <f t="array" aca="1" ref="C442" ca="1">OFFSET(C442,-3,,,)+1</f>
        <v>28</v>
      </c>
      <c r="D442" s="889" t="str">
        <f t="shared" ref="D442:E442" ca="1" si="678">D107</f>
        <v/>
      </c>
      <c r="E442" s="892" t="str">
        <f t="shared" ca="1" si="678"/>
        <v/>
      </c>
      <c r="F442" s="893"/>
      <c r="G442" s="898">
        <f t="shared" ref="G442" si="679">H107</f>
        <v>0</v>
      </c>
      <c r="H442" s="901"/>
      <c r="I442" s="904" t="str">
        <f t="shared" ref="I442" ca="1" si="680">I107</f>
        <v/>
      </c>
      <c r="J442" s="907">
        <f t="shared" ref="J442" ca="1" si="681">IF($D442=$C$3,
SUMPRODUCT(OFFSET($B$361,1,,($C442-1)*3-2,),OFFSET($L$361,,,($C442-1)*3-2,)),J107+H442)</f>
        <v>0</v>
      </c>
      <c r="K442" s="910">
        <f t="shared" ref="K442" ca="1" si="682">K107</f>
        <v>0</v>
      </c>
      <c r="L442" s="913">
        <f t="shared" ref="L442" ca="1" si="683">J442*K442</f>
        <v>0</v>
      </c>
      <c r="M442" s="402" t="s">
        <v>89</v>
      </c>
      <c r="N442" s="308" t="str">
        <f t="shared" ref="N442:AG442" ca="1" si="684">N107</f>
        <v/>
      </c>
      <c r="O442" s="309" t="str">
        <f t="shared" ca="1" si="684"/>
        <v/>
      </c>
      <c r="P442" s="309" t="str">
        <f t="shared" ca="1" si="684"/>
        <v/>
      </c>
      <c r="Q442" s="310" t="str">
        <f t="shared" ca="1" si="684"/>
        <v/>
      </c>
      <c r="R442" s="309" t="str">
        <f t="shared" ca="1" si="684"/>
        <v/>
      </c>
      <c r="S442" s="309" t="str">
        <f t="shared" ca="1" si="684"/>
        <v/>
      </c>
      <c r="T442" s="309" t="str">
        <f t="shared" ca="1" si="684"/>
        <v/>
      </c>
      <c r="U442" s="309" t="str">
        <f t="shared" ca="1" si="684"/>
        <v/>
      </c>
      <c r="V442" s="309" t="str">
        <f t="shared" ca="1" si="684"/>
        <v/>
      </c>
      <c r="W442" s="309" t="str">
        <f t="shared" ca="1" si="684"/>
        <v/>
      </c>
      <c r="X442" s="309" t="str">
        <f t="shared" ca="1" si="684"/>
        <v/>
      </c>
      <c r="Y442" s="309" t="str">
        <f t="shared" ca="1" si="684"/>
        <v/>
      </c>
      <c r="Z442" s="309" t="str">
        <f t="shared" ca="1" si="684"/>
        <v/>
      </c>
      <c r="AA442" s="309" t="str">
        <f t="shared" ca="1" si="684"/>
        <v/>
      </c>
      <c r="AB442" s="309" t="str">
        <f t="shared" ca="1" si="684"/>
        <v/>
      </c>
      <c r="AC442" s="309" t="str">
        <f t="shared" ca="1" si="684"/>
        <v/>
      </c>
      <c r="AD442" s="309" t="str">
        <f t="shared" ca="1" si="684"/>
        <v/>
      </c>
      <c r="AE442" s="309" t="str">
        <f t="shared" ca="1" si="684"/>
        <v/>
      </c>
      <c r="AF442" s="309" t="str">
        <f t="shared" ca="1" si="684"/>
        <v/>
      </c>
      <c r="AG442" s="309" t="str">
        <f t="shared" ca="1" si="684"/>
        <v/>
      </c>
      <c r="AH442" s="317"/>
      <c r="AI442" s="318"/>
      <c r="AJ442" s="318"/>
      <c r="AK442" s="318"/>
      <c r="AL442" s="318"/>
      <c r="AM442"/>
      <c r="AN442"/>
      <c r="AO442"/>
      <c r="AP442"/>
      <c r="AQ442"/>
      <c r="AR442"/>
    </row>
    <row r="443" spans="1:44" ht="13.15" customHeight="1">
      <c r="A443" s="317"/>
      <c r="B443" s="380">
        <f t="shared" ref="B443:C444" ca="1" si="685">B108</f>
        <v>0</v>
      </c>
      <c r="C443" s="317" cm="1">
        <f t="array" aca="1" ref="C443" ca="1">IF(ROUND(SUM(IF(N442:AG442&lt;&gt;"",IF(N442:AG442&lt;&gt;0,(N443:AG443))))-J442,3)&lt;&gt;0,"X",0)</f>
        <v>0</v>
      </c>
      <c r="D443" s="890"/>
      <c r="E443" s="894"/>
      <c r="F443" s="895"/>
      <c r="G443" s="899"/>
      <c r="H443" s="902"/>
      <c r="I443" s="905"/>
      <c r="J443" s="908"/>
      <c r="K443" s="911"/>
      <c r="L443" s="914"/>
      <c r="M443" s="403" t="s">
        <v>90</v>
      </c>
      <c r="N443" s="312" cm="1">
        <f t="array" aca="1" ref="N443" ca="1">IF($D442=$C$3,
SUM(IF(OFFSET($N$361,,,($C442-1)*3-2,$C$2)=N442,OFFSET($N$363,,,($C442-1)*3-2,$C$2)*OFFSET($B$361,1,,($C442-1)*3-2,1))),
IFERROR((N108/$J107)*$J442,0))</f>
        <v>0</v>
      </c>
      <c r="O443" s="312" cm="1">
        <f t="array" aca="1" ref="O443" ca="1">IF($D442=$C$3,
SUM(IF(OFFSET($N$361,,,($C442-1)*3-2,$C$2)=O442,OFFSET($N$363,,,($C442-1)*3-2,$C$2)*OFFSET($B$361,1,,($C442-1)*3-2,1))),
IFERROR((O108/$J107)*$J442,0))</f>
        <v>0</v>
      </c>
      <c r="P443" s="312" cm="1">
        <f t="array" aca="1" ref="P443" ca="1">IF($D442=$C$3,
SUM(IF(OFFSET($N$361,,,($C442-1)*3-2,$C$2)=P442,OFFSET($N$363,,,($C442-1)*3-2,$C$2)*OFFSET($B$361,1,,($C442-1)*3-2,1))),
IFERROR((P108/$J107)*$J442,0))</f>
        <v>0</v>
      </c>
      <c r="Q443" s="313" cm="1">
        <f t="array" aca="1" ref="Q443" ca="1">IF($D442=$C$3,
SUM(IF(OFFSET($N$361,,,($C442-1)*3-2,$C$2)=Q442,OFFSET($N$363,,,($C442-1)*3-2,$C$2)*OFFSET($B$361,1,,($C442-1)*3-2,1))),
IFERROR((Q108/$J107)*$J442,0))</f>
        <v>0</v>
      </c>
      <c r="R443" s="312" cm="1">
        <f t="array" aca="1" ref="R443" ca="1">IF($D442=$C$3,
SUM(IF(OFFSET($N$361,,,($C442-1)*3-2,$C$2)=R442,OFFSET($N$363,,,($C442-1)*3-2,$C$2)*OFFSET($B$361,1,,($C442-1)*3-2,1))),
IFERROR((R108/$J107)*$J442,0))</f>
        <v>0</v>
      </c>
      <c r="S443" s="312" cm="1">
        <f t="array" aca="1" ref="S443" ca="1">IF($D442=$C$3,
SUM(IF(OFFSET($N$361,,,($C442-1)*3-2,$C$2)=S442,OFFSET($N$363,,,($C442-1)*3-2,$C$2)*OFFSET($B$361,1,,($C442-1)*3-2,1))),
IFERROR((S108/$J107)*$J442,0))</f>
        <v>0</v>
      </c>
      <c r="T443" s="312" cm="1">
        <f t="array" aca="1" ref="T443" ca="1">IF($D442=$C$3,
SUM(IF(OFFSET($N$361,,,($C442-1)*3-2,$C$2)=T442,OFFSET($N$363,,,($C442-1)*3-2,$C$2)*OFFSET($B$361,1,,($C442-1)*3-2,1))),
IFERROR((T108/$J107)*$J442,0))</f>
        <v>0</v>
      </c>
      <c r="U443" s="312" cm="1">
        <f t="array" aca="1" ref="U443" ca="1">IF($D442=$C$3,
SUM(IF(OFFSET($N$361,,,($C442-1)*3-2,$C$2)=U442,OFFSET($N$363,,,($C442-1)*3-2,$C$2)*OFFSET($B$361,1,,($C442-1)*3-2,1))),
IFERROR((U108/$J107)*$J442,0))</f>
        <v>0</v>
      </c>
      <c r="V443" s="312" cm="1">
        <f t="array" aca="1" ref="V443" ca="1">IF($D442=$C$3,
SUM(IF(OFFSET($N$361,,,($C442-1)*3-2,$C$2)=V442,OFFSET($N$363,,,($C442-1)*3-2,$C$2)*OFFSET($B$361,1,,($C442-1)*3-2,1))),
IFERROR((V108/$J107)*$J442,0))</f>
        <v>0</v>
      </c>
      <c r="W443" s="312" cm="1">
        <f t="array" aca="1" ref="W443" ca="1">IF($D442=$C$3,
SUM(IF(OFFSET($N$361,,,($C442-1)*3-2,$C$2)=W442,OFFSET($N$363,,,($C442-1)*3-2,$C$2)*OFFSET($B$361,1,,($C442-1)*3-2,1))),
IFERROR((W108/$J107)*$J442,0))</f>
        <v>0</v>
      </c>
      <c r="X443" s="312" cm="1">
        <f t="array" aca="1" ref="X443" ca="1">IF($D442=$C$3,
SUM(IF(OFFSET($N$361,,,($C442-1)*3-2,$C$2)=X442,OFFSET($N$363,,,($C442-1)*3-2,$C$2)*OFFSET($B$361,1,,($C442-1)*3-2,1))),
IFERROR((X108/$J107)*$J442,0))</f>
        <v>0</v>
      </c>
      <c r="Y443" s="312" cm="1">
        <f t="array" aca="1" ref="Y443" ca="1">IF($D442=$C$3,
SUM(IF(OFFSET($N$361,,,($C442-1)*3-2,$C$2)=Y442,OFFSET($N$363,,,($C442-1)*3-2,$C$2)*OFFSET($B$361,1,,($C442-1)*3-2,1))),
IFERROR((Y108/$J107)*$J442,0))</f>
        <v>0</v>
      </c>
      <c r="Z443" s="312" cm="1">
        <f t="array" aca="1" ref="Z443" ca="1">IF($D442=$C$3,
SUM(IF(OFFSET($N$361,,,($C442-1)*3-2,$C$2)=Z442,OFFSET($N$363,,,($C442-1)*3-2,$C$2)*OFFSET($B$361,1,,($C442-1)*3-2,1))),
IFERROR((Z108/$J107)*$J442,0))</f>
        <v>0</v>
      </c>
      <c r="AA443" s="312" cm="1">
        <f t="array" aca="1" ref="AA443" ca="1">IF($D442=$C$3,
SUM(IF(OFFSET($N$361,,,($C442-1)*3-2,$C$2)=AA442,OFFSET($N$363,,,($C442-1)*3-2,$C$2)*OFFSET($B$361,1,,($C442-1)*3-2,1))),
IFERROR((AA108/$J107)*$J442,0))</f>
        <v>0</v>
      </c>
      <c r="AB443" s="312" cm="1">
        <f t="array" aca="1" ref="AB443" ca="1">IF($D442=$C$3,
SUM(IF(OFFSET($N$361,,,($C442-1)*3-2,$C$2)=AB442,OFFSET($N$363,,,($C442-1)*3-2,$C$2)*OFFSET($B$361,1,,($C442-1)*3-2,1))),
IFERROR((AB108/$J107)*$J442,0))</f>
        <v>0</v>
      </c>
      <c r="AC443" s="312" cm="1">
        <f t="array" aca="1" ref="AC443" ca="1">IF($D442=$C$3,
SUM(IF(OFFSET($N$361,,,($C442-1)*3-2,$C$2)=AC442,OFFSET($N$363,,,($C442-1)*3-2,$C$2)*OFFSET($B$361,1,,($C442-1)*3-2,1))),
IFERROR((AC108/$J107)*$J442,0))</f>
        <v>0</v>
      </c>
      <c r="AD443" s="312" cm="1">
        <f t="array" aca="1" ref="AD443" ca="1">IF($D442=$C$3,
SUM(IF(OFFSET($N$361,,,($C442-1)*3-2,$C$2)=AD442,OFFSET($N$363,,,($C442-1)*3-2,$C$2)*OFFSET($B$361,1,,($C442-1)*3-2,1))),
IFERROR((AD108/$J107)*$J442,0))</f>
        <v>0</v>
      </c>
      <c r="AE443" s="312" cm="1">
        <f t="array" aca="1" ref="AE443" ca="1">IF($D442=$C$3,
SUM(IF(OFFSET($N$361,,,($C442-1)*3-2,$C$2)=AE442,OFFSET($N$363,,,($C442-1)*3-2,$C$2)*OFFSET($B$361,1,,($C442-1)*3-2,1))),
IFERROR((AE108/$J107)*$J442,0))</f>
        <v>0</v>
      </c>
      <c r="AF443" s="312" cm="1">
        <f t="array" aca="1" ref="AF443" ca="1">IF($D442=$C$3,
SUM(IF(OFFSET($N$361,,,($C442-1)*3-2,$C$2)=AF442,OFFSET($N$363,,,($C442-1)*3-2,$C$2)*OFFSET($B$361,1,,($C442-1)*3-2,1))),
IFERROR((AF108/$J107)*$J442,0))</f>
        <v>0</v>
      </c>
      <c r="AG443" s="312" cm="1">
        <f t="array" aca="1" ref="AG443" ca="1">IF($D442=$C$3,
SUM(IF(OFFSET($N$361,,,($C442-1)*3-2,$C$2)=AG442,OFFSET($N$363,,,($C442-1)*3-2,$C$2)*OFFSET($B$361,1,,($C442-1)*3-2,1))),
IFERROR((AG108/$J107)*$J442,0))</f>
        <v>0</v>
      </c>
      <c r="AH443" s="317"/>
      <c r="AI443" s="318"/>
      <c r="AJ443" s="318"/>
      <c r="AK443" s="318"/>
      <c r="AL443" s="318"/>
      <c r="AM443"/>
      <c r="AN443"/>
      <c r="AO443"/>
      <c r="AP443"/>
      <c r="AQ443"/>
      <c r="AR443"/>
    </row>
    <row r="444" spans="1:44" ht="13.15" customHeight="1">
      <c r="A444" s="317"/>
      <c r="B444" s="380" t="str">
        <f t="shared" ca="1" si="685"/>
        <v/>
      </c>
      <c r="C444" s="380" t="str">
        <f t="shared" ca="1" si="685"/>
        <v/>
      </c>
      <c r="D444" s="891"/>
      <c r="E444" s="896"/>
      <c r="F444" s="897"/>
      <c r="G444" s="900"/>
      <c r="H444" s="903"/>
      <c r="I444" s="906"/>
      <c r="J444" s="909"/>
      <c r="K444" s="912"/>
      <c r="L444" s="915"/>
      <c r="M444" s="404" t="s">
        <v>91</v>
      </c>
      <c r="N444" s="405">
        <f t="shared" ref="N444" ca="1" si="686">IFERROR(N443*$K442,0)</f>
        <v>0</v>
      </c>
      <c r="O444" s="406">
        <f t="shared" ref="O444" ca="1" si="687">IFERROR(O443*$K442,0)</f>
        <v>0</v>
      </c>
      <c r="P444" s="406">
        <f t="shared" ref="P444" ca="1" si="688">IFERROR(P443*$K442,0)</f>
        <v>0</v>
      </c>
      <c r="Q444" s="407">
        <f t="shared" ref="Q444" ca="1" si="689">IFERROR(Q443*$K442,0)</f>
        <v>0</v>
      </c>
      <c r="R444" s="406">
        <f t="shared" ref="R444" ca="1" si="690">IFERROR(R443*$K442,0)</f>
        <v>0</v>
      </c>
      <c r="S444" s="406">
        <f t="shared" ref="S444" ca="1" si="691">IFERROR(S443*$K442,0)</f>
        <v>0</v>
      </c>
      <c r="T444" s="406">
        <f t="shared" ref="T444" ca="1" si="692">IFERROR(T443*$K442,0)</f>
        <v>0</v>
      </c>
      <c r="U444" s="406">
        <f t="shared" ref="U444" ca="1" si="693">IFERROR(U443*$K442,0)</f>
        <v>0</v>
      </c>
      <c r="V444" s="406">
        <f t="shared" ref="V444" ca="1" si="694">IFERROR(V443*$K442,0)</f>
        <v>0</v>
      </c>
      <c r="W444" s="406">
        <f t="shared" ref="W444" ca="1" si="695">IFERROR(W443*$K442,0)</f>
        <v>0</v>
      </c>
      <c r="X444" s="406">
        <f t="shared" ref="X444" ca="1" si="696">IFERROR(X443*$K442,0)</f>
        <v>0</v>
      </c>
      <c r="Y444" s="406">
        <f t="shared" ref="Y444" ca="1" si="697">IFERROR(Y443*$K442,0)</f>
        <v>0</v>
      </c>
      <c r="Z444" s="406">
        <f t="shared" ref="Z444" ca="1" si="698">IFERROR(Z443*$K442,0)</f>
        <v>0</v>
      </c>
      <c r="AA444" s="406">
        <f t="shared" ref="AA444" ca="1" si="699">IFERROR(AA443*$K442,0)</f>
        <v>0</v>
      </c>
      <c r="AB444" s="406">
        <f t="shared" ref="AB444" ca="1" si="700">IFERROR(AB443*$K442,0)</f>
        <v>0</v>
      </c>
      <c r="AC444" s="406">
        <f t="shared" ref="AC444" ca="1" si="701">IFERROR(AC443*$K442,0)</f>
        <v>0</v>
      </c>
      <c r="AD444" s="406">
        <f t="shared" ref="AD444" ca="1" si="702">IFERROR(AD443*$K442,0)</f>
        <v>0</v>
      </c>
      <c r="AE444" s="406">
        <f t="shared" ref="AE444" ca="1" si="703">IFERROR(AE443*$K442,0)</f>
        <v>0</v>
      </c>
      <c r="AF444" s="406">
        <f t="shared" ref="AF444" ca="1" si="704">IFERROR(AF443*$K442,0)</f>
        <v>0</v>
      </c>
      <c r="AG444" s="406">
        <f t="shared" ref="AG444" ca="1" si="705">IFERROR(AG443*$K442,0)</f>
        <v>0</v>
      </c>
      <c r="AH444" s="317"/>
      <c r="AI444" s="318"/>
      <c r="AJ444" s="318"/>
      <c r="AK444" s="318"/>
      <c r="AL444" s="318"/>
      <c r="AM444"/>
      <c r="AN444"/>
      <c r="AO444"/>
      <c r="AP444"/>
      <c r="AQ444"/>
      <c r="AR444"/>
    </row>
    <row r="445" spans="1:44" ht="13.15" customHeight="1">
      <c r="A445" s="317"/>
      <c r="B445" s="317"/>
      <c r="C445" s="317" cm="1">
        <f t="array" aca="1" ref="C445" ca="1">OFFSET(C445,-3,,,)+1</f>
        <v>29</v>
      </c>
      <c r="D445" s="889" t="str">
        <f t="shared" ref="D445:E445" ca="1" si="706">D110</f>
        <v/>
      </c>
      <c r="E445" s="892" t="str">
        <f t="shared" ca="1" si="706"/>
        <v/>
      </c>
      <c r="F445" s="893"/>
      <c r="G445" s="898">
        <f t="shared" ref="G445" si="707">H110</f>
        <v>0</v>
      </c>
      <c r="H445" s="901"/>
      <c r="I445" s="904" t="str">
        <f t="shared" ref="I445" ca="1" si="708">I110</f>
        <v/>
      </c>
      <c r="J445" s="907">
        <f t="shared" ref="J445" ca="1" si="709">IF($D445=$C$3,
SUMPRODUCT(OFFSET($B$361,1,,($C445-1)*3-2,),OFFSET($L$361,,,($C445-1)*3-2,)),J110+H445)</f>
        <v>0</v>
      </c>
      <c r="K445" s="910">
        <f t="shared" ref="K445" ca="1" si="710">K110</f>
        <v>0</v>
      </c>
      <c r="L445" s="913">
        <f t="shared" ref="L445" ca="1" si="711">J445*K445</f>
        <v>0</v>
      </c>
      <c r="M445" s="402" t="s">
        <v>89</v>
      </c>
      <c r="N445" s="308" t="str">
        <f t="shared" ref="N445:AG445" ca="1" si="712">N110</f>
        <v/>
      </c>
      <c r="O445" s="309" t="str">
        <f t="shared" ca="1" si="712"/>
        <v/>
      </c>
      <c r="P445" s="309" t="str">
        <f t="shared" ca="1" si="712"/>
        <v/>
      </c>
      <c r="Q445" s="310" t="str">
        <f t="shared" ca="1" si="712"/>
        <v/>
      </c>
      <c r="R445" s="309" t="str">
        <f t="shared" ca="1" si="712"/>
        <v/>
      </c>
      <c r="S445" s="309" t="str">
        <f t="shared" ca="1" si="712"/>
        <v/>
      </c>
      <c r="T445" s="309" t="str">
        <f t="shared" ca="1" si="712"/>
        <v/>
      </c>
      <c r="U445" s="309" t="str">
        <f t="shared" ca="1" si="712"/>
        <v/>
      </c>
      <c r="V445" s="309" t="str">
        <f t="shared" ca="1" si="712"/>
        <v/>
      </c>
      <c r="W445" s="309" t="str">
        <f t="shared" ca="1" si="712"/>
        <v/>
      </c>
      <c r="X445" s="309" t="str">
        <f t="shared" ca="1" si="712"/>
        <v/>
      </c>
      <c r="Y445" s="309" t="str">
        <f t="shared" ca="1" si="712"/>
        <v/>
      </c>
      <c r="Z445" s="309" t="str">
        <f t="shared" ca="1" si="712"/>
        <v/>
      </c>
      <c r="AA445" s="309" t="str">
        <f t="shared" ca="1" si="712"/>
        <v/>
      </c>
      <c r="AB445" s="309" t="str">
        <f t="shared" ca="1" si="712"/>
        <v/>
      </c>
      <c r="AC445" s="309" t="str">
        <f t="shared" ca="1" si="712"/>
        <v/>
      </c>
      <c r="AD445" s="309" t="str">
        <f t="shared" ca="1" si="712"/>
        <v/>
      </c>
      <c r="AE445" s="309" t="str">
        <f t="shared" ca="1" si="712"/>
        <v/>
      </c>
      <c r="AF445" s="309" t="str">
        <f t="shared" ca="1" si="712"/>
        <v/>
      </c>
      <c r="AG445" s="309" t="str">
        <f t="shared" ca="1" si="712"/>
        <v/>
      </c>
      <c r="AH445" s="317"/>
      <c r="AI445" s="318"/>
      <c r="AJ445" s="318"/>
      <c r="AK445" s="318"/>
      <c r="AL445" s="318"/>
      <c r="AM445"/>
      <c r="AN445"/>
      <c r="AO445"/>
      <c r="AP445"/>
      <c r="AQ445"/>
      <c r="AR445"/>
    </row>
    <row r="446" spans="1:44" ht="13.15" customHeight="1">
      <c r="A446" s="317"/>
      <c r="B446" s="380">
        <f t="shared" ref="B446:C447" ca="1" si="713">B111</f>
        <v>0</v>
      </c>
      <c r="C446" s="317" cm="1">
        <f t="array" aca="1" ref="C446" ca="1">IF(ROUND(SUM(IF(N445:AG445&lt;&gt;"",IF(N445:AG445&lt;&gt;0,(N446:AG446))))-J445,3)&lt;&gt;0,"X",0)</f>
        <v>0</v>
      </c>
      <c r="D446" s="890"/>
      <c r="E446" s="894"/>
      <c r="F446" s="895"/>
      <c r="G446" s="899"/>
      <c r="H446" s="902"/>
      <c r="I446" s="905"/>
      <c r="J446" s="908"/>
      <c r="K446" s="911"/>
      <c r="L446" s="914"/>
      <c r="M446" s="403" t="s">
        <v>90</v>
      </c>
      <c r="N446" s="312" cm="1">
        <f t="array" aca="1" ref="N446" ca="1">IF($D445=$C$3,
SUM(IF(OFFSET($N$361,,,($C445-1)*3-2,$C$2)=N445,OFFSET($N$363,,,($C445-1)*3-2,$C$2)*OFFSET($B$361,1,,($C445-1)*3-2,1))),
IFERROR((N111/$J110)*$J445,0))</f>
        <v>0</v>
      </c>
      <c r="O446" s="312" cm="1">
        <f t="array" aca="1" ref="O446" ca="1">IF($D445=$C$3,
SUM(IF(OFFSET($N$361,,,($C445-1)*3-2,$C$2)=O445,OFFSET($N$363,,,($C445-1)*3-2,$C$2)*OFFSET($B$361,1,,($C445-1)*3-2,1))),
IFERROR((O111/$J110)*$J445,0))</f>
        <v>0</v>
      </c>
      <c r="P446" s="312" cm="1">
        <f t="array" aca="1" ref="P446" ca="1">IF($D445=$C$3,
SUM(IF(OFFSET($N$361,,,($C445-1)*3-2,$C$2)=P445,OFFSET($N$363,,,($C445-1)*3-2,$C$2)*OFFSET($B$361,1,,($C445-1)*3-2,1))),
IFERROR((P111/$J110)*$J445,0))</f>
        <v>0</v>
      </c>
      <c r="Q446" s="313" cm="1">
        <f t="array" aca="1" ref="Q446" ca="1">IF($D445=$C$3,
SUM(IF(OFFSET($N$361,,,($C445-1)*3-2,$C$2)=Q445,OFFSET($N$363,,,($C445-1)*3-2,$C$2)*OFFSET($B$361,1,,($C445-1)*3-2,1))),
IFERROR((Q111/$J110)*$J445,0))</f>
        <v>0</v>
      </c>
      <c r="R446" s="312" cm="1">
        <f t="array" aca="1" ref="R446" ca="1">IF($D445=$C$3,
SUM(IF(OFFSET($N$361,,,($C445-1)*3-2,$C$2)=R445,OFFSET($N$363,,,($C445-1)*3-2,$C$2)*OFFSET($B$361,1,,($C445-1)*3-2,1))),
IFERROR((R111/$J110)*$J445,0))</f>
        <v>0</v>
      </c>
      <c r="S446" s="312" cm="1">
        <f t="array" aca="1" ref="S446" ca="1">IF($D445=$C$3,
SUM(IF(OFFSET($N$361,,,($C445-1)*3-2,$C$2)=S445,OFFSET($N$363,,,($C445-1)*3-2,$C$2)*OFFSET($B$361,1,,($C445-1)*3-2,1))),
IFERROR((S111/$J110)*$J445,0))</f>
        <v>0</v>
      </c>
      <c r="T446" s="312" cm="1">
        <f t="array" aca="1" ref="T446" ca="1">IF($D445=$C$3,
SUM(IF(OFFSET($N$361,,,($C445-1)*3-2,$C$2)=T445,OFFSET($N$363,,,($C445-1)*3-2,$C$2)*OFFSET($B$361,1,,($C445-1)*3-2,1))),
IFERROR((T111/$J110)*$J445,0))</f>
        <v>0</v>
      </c>
      <c r="U446" s="312" cm="1">
        <f t="array" aca="1" ref="U446" ca="1">IF($D445=$C$3,
SUM(IF(OFFSET($N$361,,,($C445-1)*3-2,$C$2)=U445,OFFSET($N$363,,,($C445-1)*3-2,$C$2)*OFFSET($B$361,1,,($C445-1)*3-2,1))),
IFERROR((U111/$J110)*$J445,0))</f>
        <v>0</v>
      </c>
      <c r="V446" s="312" cm="1">
        <f t="array" aca="1" ref="V446" ca="1">IF($D445=$C$3,
SUM(IF(OFFSET($N$361,,,($C445-1)*3-2,$C$2)=V445,OFFSET($N$363,,,($C445-1)*3-2,$C$2)*OFFSET($B$361,1,,($C445-1)*3-2,1))),
IFERROR((V111/$J110)*$J445,0))</f>
        <v>0</v>
      </c>
      <c r="W446" s="312" cm="1">
        <f t="array" aca="1" ref="W446" ca="1">IF($D445=$C$3,
SUM(IF(OFFSET($N$361,,,($C445-1)*3-2,$C$2)=W445,OFFSET($N$363,,,($C445-1)*3-2,$C$2)*OFFSET($B$361,1,,($C445-1)*3-2,1))),
IFERROR((W111/$J110)*$J445,0))</f>
        <v>0</v>
      </c>
      <c r="X446" s="312" cm="1">
        <f t="array" aca="1" ref="X446" ca="1">IF($D445=$C$3,
SUM(IF(OFFSET($N$361,,,($C445-1)*3-2,$C$2)=X445,OFFSET($N$363,,,($C445-1)*3-2,$C$2)*OFFSET($B$361,1,,($C445-1)*3-2,1))),
IFERROR((X111/$J110)*$J445,0))</f>
        <v>0</v>
      </c>
      <c r="Y446" s="312" cm="1">
        <f t="array" aca="1" ref="Y446" ca="1">IF($D445=$C$3,
SUM(IF(OFFSET($N$361,,,($C445-1)*3-2,$C$2)=Y445,OFFSET($N$363,,,($C445-1)*3-2,$C$2)*OFFSET($B$361,1,,($C445-1)*3-2,1))),
IFERROR((Y111/$J110)*$J445,0))</f>
        <v>0</v>
      </c>
      <c r="Z446" s="312" cm="1">
        <f t="array" aca="1" ref="Z446" ca="1">IF($D445=$C$3,
SUM(IF(OFFSET($N$361,,,($C445-1)*3-2,$C$2)=Z445,OFFSET($N$363,,,($C445-1)*3-2,$C$2)*OFFSET($B$361,1,,($C445-1)*3-2,1))),
IFERROR((Z111/$J110)*$J445,0))</f>
        <v>0</v>
      </c>
      <c r="AA446" s="312" cm="1">
        <f t="array" aca="1" ref="AA446" ca="1">IF($D445=$C$3,
SUM(IF(OFFSET($N$361,,,($C445-1)*3-2,$C$2)=AA445,OFFSET($N$363,,,($C445-1)*3-2,$C$2)*OFFSET($B$361,1,,($C445-1)*3-2,1))),
IFERROR((AA111/$J110)*$J445,0))</f>
        <v>0</v>
      </c>
      <c r="AB446" s="312" cm="1">
        <f t="array" aca="1" ref="AB446" ca="1">IF($D445=$C$3,
SUM(IF(OFFSET($N$361,,,($C445-1)*3-2,$C$2)=AB445,OFFSET($N$363,,,($C445-1)*3-2,$C$2)*OFFSET($B$361,1,,($C445-1)*3-2,1))),
IFERROR((AB111/$J110)*$J445,0))</f>
        <v>0</v>
      </c>
      <c r="AC446" s="312" cm="1">
        <f t="array" aca="1" ref="AC446" ca="1">IF($D445=$C$3,
SUM(IF(OFFSET($N$361,,,($C445-1)*3-2,$C$2)=AC445,OFFSET($N$363,,,($C445-1)*3-2,$C$2)*OFFSET($B$361,1,,($C445-1)*3-2,1))),
IFERROR((AC111/$J110)*$J445,0))</f>
        <v>0</v>
      </c>
      <c r="AD446" s="312" cm="1">
        <f t="array" aca="1" ref="AD446" ca="1">IF($D445=$C$3,
SUM(IF(OFFSET($N$361,,,($C445-1)*3-2,$C$2)=AD445,OFFSET($N$363,,,($C445-1)*3-2,$C$2)*OFFSET($B$361,1,,($C445-1)*3-2,1))),
IFERROR((AD111/$J110)*$J445,0))</f>
        <v>0</v>
      </c>
      <c r="AE446" s="312" cm="1">
        <f t="array" aca="1" ref="AE446" ca="1">IF($D445=$C$3,
SUM(IF(OFFSET($N$361,,,($C445-1)*3-2,$C$2)=AE445,OFFSET($N$363,,,($C445-1)*3-2,$C$2)*OFFSET($B$361,1,,($C445-1)*3-2,1))),
IFERROR((AE111/$J110)*$J445,0))</f>
        <v>0</v>
      </c>
      <c r="AF446" s="312" cm="1">
        <f t="array" aca="1" ref="AF446" ca="1">IF($D445=$C$3,
SUM(IF(OFFSET($N$361,,,($C445-1)*3-2,$C$2)=AF445,OFFSET($N$363,,,($C445-1)*3-2,$C$2)*OFFSET($B$361,1,,($C445-1)*3-2,1))),
IFERROR((AF111/$J110)*$J445,0))</f>
        <v>0</v>
      </c>
      <c r="AG446" s="312" cm="1">
        <f t="array" aca="1" ref="AG446" ca="1">IF($D445=$C$3,
SUM(IF(OFFSET($N$361,,,($C445-1)*3-2,$C$2)=AG445,OFFSET($N$363,,,($C445-1)*3-2,$C$2)*OFFSET($B$361,1,,($C445-1)*3-2,1))),
IFERROR((AG111/$J110)*$J445,0))</f>
        <v>0</v>
      </c>
      <c r="AH446" s="317"/>
      <c r="AI446" s="318"/>
      <c r="AJ446" s="318"/>
      <c r="AK446" s="318"/>
      <c r="AL446" s="318"/>
      <c r="AM446"/>
      <c r="AN446"/>
      <c r="AO446"/>
      <c r="AP446"/>
      <c r="AQ446"/>
      <c r="AR446"/>
    </row>
    <row r="447" spans="1:44" ht="13.15" customHeight="1">
      <c r="A447" s="317"/>
      <c r="B447" s="380" t="str">
        <f t="shared" ca="1" si="713"/>
        <v/>
      </c>
      <c r="C447" s="380" t="str">
        <f t="shared" ca="1" si="713"/>
        <v/>
      </c>
      <c r="D447" s="891"/>
      <c r="E447" s="896"/>
      <c r="F447" s="897"/>
      <c r="G447" s="900"/>
      <c r="H447" s="903"/>
      <c r="I447" s="906"/>
      <c r="J447" s="909"/>
      <c r="K447" s="912"/>
      <c r="L447" s="915"/>
      <c r="M447" s="404" t="s">
        <v>91</v>
      </c>
      <c r="N447" s="405">
        <f t="shared" ref="N447" ca="1" si="714">IFERROR(N446*$K445,0)</f>
        <v>0</v>
      </c>
      <c r="O447" s="406">
        <f t="shared" ref="O447" ca="1" si="715">IFERROR(O446*$K445,0)</f>
        <v>0</v>
      </c>
      <c r="P447" s="406">
        <f t="shared" ref="P447" ca="1" si="716">IFERROR(P446*$K445,0)</f>
        <v>0</v>
      </c>
      <c r="Q447" s="407">
        <f t="shared" ref="Q447" ca="1" si="717">IFERROR(Q446*$K445,0)</f>
        <v>0</v>
      </c>
      <c r="R447" s="406">
        <f t="shared" ref="R447" ca="1" si="718">IFERROR(R446*$K445,0)</f>
        <v>0</v>
      </c>
      <c r="S447" s="406">
        <f t="shared" ref="S447" ca="1" si="719">IFERROR(S446*$K445,0)</f>
        <v>0</v>
      </c>
      <c r="T447" s="406">
        <f t="shared" ref="T447" ca="1" si="720">IFERROR(T446*$K445,0)</f>
        <v>0</v>
      </c>
      <c r="U447" s="406">
        <f t="shared" ref="U447" ca="1" si="721">IFERROR(U446*$K445,0)</f>
        <v>0</v>
      </c>
      <c r="V447" s="406">
        <f t="shared" ref="V447" ca="1" si="722">IFERROR(V446*$K445,0)</f>
        <v>0</v>
      </c>
      <c r="W447" s="406">
        <f t="shared" ref="W447" ca="1" si="723">IFERROR(W446*$K445,0)</f>
        <v>0</v>
      </c>
      <c r="X447" s="406">
        <f t="shared" ref="X447" ca="1" si="724">IFERROR(X446*$K445,0)</f>
        <v>0</v>
      </c>
      <c r="Y447" s="406">
        <f t="shared" ref="Y447" ca="1" si="725">IFERROR(Y446*$K445,0)</f>
        <v>0</v>
      </c>
      <c r="Z447" s="406">
        <f t="shared" ref="Z447" ca="1" si="726">IFERROR(Z446*$K445,0)</f>
        <v>0</v>
      </c>
      <c r="AA447" s="406">
        <f t="shared" ref="AA447" ca="1" si="727">IFERROR(AA446*$K445,0)</f>
        <v>0</v>
      </c>
      <c r="AB447" s="406">
        <f t="shared" ref="AB447" ca="1" si="728">IFERROR(AB446*$K445,0)</f>
        <v>0</v>
      </c>
      <c r="AC447" s="406">
        <f t="shared" ref="AC447" ca="1" si="729">IFERROR(AC446*$K445,0)</f>
        <v>0</v>
      </c>
      <c r="AD447" s="406">
        <f t="shared" ref="AD447" ca="1" si="730">IFERROR(AD446*$K445,0)</f>
        <v>0</v>
      </c>
      <c r="AE447" s="406">
        <f t="shared" ref="AE447" ca="1" si="731">IFERROR(AE446*$K445,0)</f>
        <v>0</v>
      </c>
      <c r="AF447" s="406">
        <f t="shared" ref="AF447" ca="1" si="732">IFERROR(AF446*$K445,0)</f>
        <v>0</v>
      </c>
      <c r="AG447" s="406">
        <f t="shared" ref="AG447" ca="1" si="733">IFERROR(AG446*$K445,0)</f>
        <v>0</v>
      </c>
      <c r="AH447" s="317"/>
      <c r="AI447" s="318"/>
      <c r="AJ447" s="318"/>
      <c r="AK447" s="318"/>
      <c r="AL447" s="318"/>
      <c r="AM447"/>
      <c r="AN447"/>
      <c r="AO447"/>
      <c r="AP447"/>
      <c r="AQ447"/>
      <c r="AR447"/>
    </row>
    <row r="448" spans="1:44" ht="13.15" customHeight="1">
      <c r="A448" s="317"/>
      <c r="B448" s="317"/>
      <c r="C448" s="317" cm="1">
        <f t="array" aca="1" ref="C448" ca="1">OFFSET(C448,-3,,,)+1</f>
        <v>30</v>
      </c>
      <c r="D448" s="889" t="str">
        <f t="shared" ref="D448:E448" ca="1" si="734">D113</f>
        <v/>
      </c>
      <c r="E448" s="892" t="str">
        <f t="shared" ca="1" si="734"/>
        <v/>
      </c>
      <c r="F448" s="893"/>
      <c r="G448" s="898">
        <f t="shared" ref="G448" si="735">H113</f>
        <v>0</v>
      </c>
      <c r="H448" s="901"/>
      <c r="I448" s="904" t="str">
        <f t="shared" ref="I448" ca="1" si="736">I113</f>
        <v/>
      </c>
      <c r="J448" s="907">
        <f t="shared" ref="J448" ca="1" si="737">IF($D448=$C$3,
SUMPRODUCT(OFFSET($B$361,1,,($C448-1)*3-2,),OFFSET($L$361,,,($C448-1)*3-2,)),J113+H448)</f>
        <v>0</v>
      </c>
      <c r="K448" s="910">
        <f t="shared" ref="K448" ca="1" si="738">K113</f>
        <v>0</v>
      </c>
      <c r="L448" s="913">
        <f t="shared" ref="L448" ca="1" si="739">J448*K448</f>
        <v>0</v>
      </c>
      <c r="M448" s="402" t="s">
        <v>89</v>
      </c>
      <c r="N448" s="308" t="str">
        <f t="shared" ref="N448:AG448" ca="1" si="740">N113</f>
        <v/>
      </c>
      <c r="O448" s="309" t="str">
        <f t="shared" ca="1" si="740"/>
        <v/>
      </c>
      <c r="P448" s="309" t="str">
        <f t="shared" ca="1" si="740"/>
        <v/>
      </c>
      <c r="Q448" s="310" t="str">
        <f t="shared" ca="1" si="740"/>
        <v/>
      </c>
      <c r="R448" s="309" t="str">
        <f t="shared" ca="1" si="740"/>
        <v/>
      </c>
      <c r="S448" s="309" t="str">
        <f t="shared" ca="1" si="740"/>
        <v/>
      </c>
      <c r="T448" s="309" t="str">
        <f t="shared" ca="1" si="740"/>
        <v/>
      </c>
      <c r="U448" s="309" t="str">
        <f t="shared" ca="1" si="740"/>
        <v/>
      </c>
      <c r="V448" s="309" t="str">
        <f t="shared" ca="1" si="740"/>
        <v/>
      </c>
      <c r="W448" s="309" t="str">
        <f t="shared" ca="1" si="740"/>
        <v/>
      </c>
      <c r="X448" s="309" t="str">
        <f t="shared" ca="1" si="740"/>
        <v/>
      </c>
      <c r="Y448" s="309" t="str">
        <f t="shared" ca="1" si="740"/>
        <v/>
      </c>
      <c r="Z448" s="309" t="str">
        <f t="shared" ca="1" si="740"/>
        <v/>
      </c>
      <c r="AA448" s="309" t="str">
        <f t="shared" ca="1" si="740"/>
        <v/>
      </c>
      <c r="AB448" s="309" t="str">
        <f t="shared" ca="1" si="740"/>
        <v/>
      </c>
      <c r="AC448" s="309" t="str">
        <f t="shared" ca="1" si="740"/>
        <v/>
      </c>
      <c r="AD448" s="309" t="str">
        <f t="shared" ca="1" si="740"/>
        <v/>
      </c>
      <c r="AE448" s="309" t="str">
        <f t="shared" ca="1" si="740"/>
        <v/>
      </c>
      <c r="AF448" s="309" t="str">
        <f t="shared" ca="1" si="740"/>
        <v/>
      </c>
      <c r="AG448" s="309" t="str">
        <f t="shared" ca="1" si="740"/>
        <v/>
      </c>
      <c r="AH448" s="317"/>
      <c r="AI448" s="318"/>
      <c r="AJ448" s="318"/>
      <c r="AK448" s="318"/>
      <c r="AL448" s="318"/>
      <c r="AM448"/>
      <c r="AN448"/>
      <c r="AO448"/>
      <c r="AP448"/>
      <c r="AQ448"/>
      <c r="AR448"/>
    </row>
    <row r="449" spans="1:44" ht="13.15" customHeight="1">
      <c r="A449" s="317"/>
      <c r="B449" s="380">
        <f t="shared" ref="B449:C450" ca="1" si="741">B114</f>
        <v>0</v>
      </c>
      <c r="C449" s="317" cm="1">
        <f t="array" aca="1" ref="C449" ca="1">IF(ROUND(SUM(IF(N448:AG448&lt;&gt;"",IF(N448:AG448&lt;&gt;0,(N449:AG449))))-J448,3)&lt;&gt;0,"X",0)</f>
        <v>0</v>
      </c>
      <c r="D449" s="890"/>
      <c r="E449" s="894"/>
      <c r="F449" s="895"/>
      <c r="G449" s="899"/>
      <c r="H449" s="902"/>
      <c r="I449" s="905"/>
      <c r="J449" s="908"/>
      <c r="K449" s="911"/>
      <c r="L449" s="914"/>
      <c r="M449" s="403" t="s">
        <v>90</v>
      </c>
      <c r="N449" s="312" cm="1">
        <f t="array" aca="1" ref="N449" ca="1">IF($D448=$C$3,
SUM(IF(OFFSET($N$361,,,($C448-1)*3-2,$C$2)=N448,OFFSET($N$363,,,($C448-1)*3-2,$C$2)*OFFSET($B$361,1,,($C448-1)*3-2,1))),
IFERROR((N114/$J113)*$J448,0))</f>
        <v>0</v>
      </c>
      <c r="O449" s="312" cm="1">
        <f t="array" aca="1" ref="O449" ca="1">IF($D448=$C$3,
SUM(IF(OFFSET($N$361,,,($C448-1)*3-2,$C$2)=O448,OFFSET($N$363,,,($C448-1)*3-2,$C$2)*OFFSET($B$361,1,,($C448-1)*3-2,1))),
IFERROR((O114/$J113)*$J448,0))</f>
        <v>0</v>
      </c>
      <c r="P449" s="312" cm="1">
        <f t="array" aca="1" ref="P449" ca="1">IF($D448=$C$3,
SUM(IF(OFFSET($N$361,,,($C448-1)*3-2,$C$2)=P448,OFFSET($N$363,,,($C448-1)*3-2,$C$2)*OFFSET($B$361,1,,($C448-1)*3-2,1))),
IFERROR((P114/$J113)*$J448,0))</f>
        <v>0</v>
      </c>
      <c r="Q449" s="313" cm="1">
        <f t="array" aca="1" ref="Q449" ca="1">IF($D448=$C$3,
SUM(IF(OFFSET($N$361,,,($C448-1)*3-2,$C$2)=Q448,OFFSET($N$363,,,($C448-1)*3-2,$C$2)*OFFSET($B$361,1,,($C448-1)*3-2,1))),
IFERROR((Q114/$J113)*$J448,0))</f>
        <v>0</v>
      </c>
      <c r="R449" s="312" cm="1">
        <f t="array" aca="1" ref="R449" ca="1">IF($D448=$C$3,
SUM(IF(OFFSET($N$361,,,($C448-1)*3-2,$C$2)=R448,OFFSET($N$363,,,($C448-1)*3-2,$C$2)*OFFSET($B$361,1,,($C448-1)*3-2,1))),
IFERROR((R114/$J113)*$J448,0))</f>
        <v>0</v>
      </c>
      <c r="S449" s="312" cm="1">
        <f t="array" aca="1" ref="S449" ca="1">IF($D448=$C$3,
SUM(IF(OFFSET($N$361,,,($C448-1)*3-2,$C$2)=S448,OFFSET($N$363,,,($C448-1)*3-2,$C$2)*OFFSET($B$361,1,,($C448-1)*3-2,1))),
IFERROR((S114/$J113)*$J448,0))</f>
        <v>0</v>
      </c>
      <c r="T449" s="312" cm="1">
        <f t="array" aca="1" ref="T449" ca="1">IF($D448=$C$3,
SUM(IF(OFFSET($N$361,,,($C448-1)*3-2,$C$2)=T448,OFFSET($N$363,,,($C448-1)*3-2,$C$2)*OFFSET($B$361,1,,($C448-1)*3-2,1))),
IFERROR((T114/$J113)*$J448,0))</f>
        <v>0</v>
      </c>
      <c r="U449" s="312" cm="1">
        <f t="array" aca="1" ref="U449" ca="1">IF($D448=$C$3,
SUM(IF(OFFSET($N$361,,,($C448-1)*3-2,$C$2)=U448,OFFSET($N$363,,,($C448-1)*3-2,$C$2)*OFFSET($B$361,1,,($C448-1)*3-2,1))),
IFERROR((U114/$J113)*$J448,0))</f>
        <v>0</v>
      </c>
      <c r="V449" s="312" cm="1">
        <f t="array" aca="1" ref="V449" ca="1">IF($D448=$C$3,
SUM(IF(OFFSET($N$361,,,($C448-1)*3-2,$C$2)=V448,OFFSET($N$363,,,($C448-1)*3-2,$C$2)*OFFSET($B$361,1,,($C448-1)*3-2,1))),
IFERROR((V114/$J113)*$J448,0))</f>
        <v>0</v>
      </c>
      <c r="W449" s="312" cm="1">
        <f t="array" aca="1" ref="W449" ca="1">IF($D448=$C$3,
SUM(IF(OFFSET($N$361,,,($C448-1)*3-2,$C$2)=W448,OFFSET($N$363,,,($C448-1)*3-2,$C$2)*OFFSET($B$361,1,,($C448-1)*3-2,1))),
IFERROR((W114/$J113)*$J448,0))</f>
        <v>0</v>
      </c>
      <c r="X449" s="312" cm="1">
        <f t="array" aca="1" ref="X449" ca="1">IF($D448=$C$3,
SUM(IF(OFFSET($N$361,,,($C448-1)*3-2,$C$2)=X448,OFFSET($N$363,,,($C448-1)*3-2,$C$2)*OFFSET($B$361,1,,($C448-1)*3-2,1))),
IFERROR((X114/$J113)*$J448,0))</f>
        <v>0</v>
      </c>
      <c r="Y449" s="312" cm="1">
        <f t="array" aca="1" ref="Y449" ca="1">IF($D448=$C$3,
SUM(IF(OFFSET($N$361,,,($C448-1)*3-2,$C$2)=Y448,OFFSET($N$363,,,($C448-1)*3-2,$C$2)*OFFSET($B$361,1,,($C448-1)*3-2,1))),
IFERROR((Y114/$J113)*$J448,0))</f>
        <v>0</v>
      </c>
      <c r="Z449" s="312" cm="1">
        <f t="array" aca="1" ref="Z449" ca="1">IF($D448=$C$3,
SUM(IF(OFFSET($N$361,,,($C448-1)*3-2,$C$2)=Z448,OFFSET($N$363,,,($C448-1)*3-2,$C$2)*OFFSET($B$361,1,,($C448-1)*3-2,1))),
IFERROR((Z114/$J113)*$J448,0))</f>
        <v>0</v>
      </c>
      <c r="AA449" s="312" cm="1">
        <f t="array" aca="1" ref="AA449" ca="1">IF($D448=$C$3,
SUM(IF(OFFSET($N$361,,,($C448-1)*3-2,$C$2)=AA448,OFFSET($N$363,,,($C448-1)*3-2,$C$2)*OFFSET($B$361,1,,($C448-1)*3-2,1))),
IFERROR((AA114/$J113)*$J448,0))</f>
        <v>0</v>
      </c>
      <c r="AB449" s="312" cm="1">
        <f t="array" aca="1" ref="AB449" ca="1">IF($D448=$C$3,
SUM(IF(OFFSET($N$361,,,($C448-1)*3-2,$C$2)=AB448,OFFSET($N$363,,,($C448-1)*3-2,$C$2)*OFFSET($B$361,1,,($C448-1)*3-2,1))),
IFERROR((AB114/$J113)*$J448,0))</f>
        <v>0</v>
      </c>
      <c r="AC449" s="312" cm="1">
        <f t="array" aca="1" ref="AC449" ca="1">IF($D448=$C$3,
SUM(IF(OFFSET($N$361,,,($C448-1)*3-2,$C$2)=AC448,OFFSET($N$363,,,($C448-1)*3-2,$C$2)*OFFSET($B$361,1,,($C448-1)*3-2,1))),
IFERROR((AC114/$J113)*$J448,0))</f>
        <v>0</v>
      </c>
      <c r="AD449" s="312" cm="1">
        <f t="array" aca="1" ref="AD449" ca="1">IF($D448=$C$3,
SUM(IF(OFFSET($N$361,,,($C448-1)*3-2,$C$2)=AD448,OFFSET($N$363,,,($C448-1)*3-2,$C$2)*OFFSET($B$361,1,,($C448-1)*3-2,1))),
IFERROR((AD114/$J113)*$J448,0))</f>
        <v>0</v>
      </c>
      <c r="AE449" s="312" cm="1">
        <f t="array" aca="1" ref="AE449" ca="1">IF($D448=$C$3,
SUM(IF(OFFSET($N$361,,,($C448-1)*3-2,$C$2)=AE448,OFFSET($N$363,,,($C448-1)*3-2,$C$2)*OFFSET($B$361,1,,($C448-1)*3-2,1))),
IFERROR((AE114/$J113)*$J448,0))</f>
        <v>0</v>
      </c>
      <c r="AF449" s="312" cm="1">
        <f t="array" aca="1" ref="AF449" ca="1">IF($D448=$C$3,
SUM(IF(OFFSET($N$361,,,($C448-1)*3-2,$C$2)=AF448,OFFSET($N$363,,,($C448-1)*3-2,$C$2)*OFFSET($B$361,1,,($C448-1)*3-2,1))),
IFERROR((AF114/$J113)*$J448,0))</f>
        <v>0</v>
      </c>
      <c r="AG449" s="312" cm="1">
        <f t="array" aca="1" ref="AG449" ca="1">IF($D448=$C$3,
SUM(IF(OFFSET($N$361,,,($C448-1)*3-2,$C$2)=AG448,OFFSET($N$363,,,($C448-1)*3-2,$C$2)*OFFSET($B$361,1,,($C448-1)*3-2,1))),
IFERROR((AG114/$J113)*$J448,0))</f>
        <v>0</v>
      </c>
      <c r="AH449" s="317"/>
      <c r="AI449" s="318"/>
      <c r="AJ449" s="318"/>
      <c r="AK449" s="318"/>
      <c r="AL449" s="318"/>
      <c r="AM449"/>
      <c r="AN449"/>
      <c r="AO449"/>
      <c r="AP449"/>
      <c r="AQ449"/>
      <c r="AR449"/>
    </row>
    <row r="450" spans="1:44" ht="13.15" customHeight="1">
      <c r="A450" s="317"/>
      <c r="B450" s="380" t="str">
        <f t="shared" ca="1" si="741"/>
        <v/>
      </c>
      <c r="C450" s="380" t="str">
        <f t="shared" ca="1" si="741"/>
        <v/>
      </c>
      <c r="D450" s="891"/>
      <c r="E450" s="896"/>
      <c r="F450" s="897"/>
      <c r="G450" s="900"/>
      <c r="H450" s="903"/>
      <c r="I450" s="906"/>
      <c r="J450" s="909"/>
      <c r="K450" s="912"/>
      <c r="L450" s="915"/>
      <c r="M450" s="404" t="s">
        <v>91</v>
      </c>
      <c r="N450" s="405">
        <f t="shared" ref="N450" ca="1" si="742">IFERROR(N449*$K448,0)</f>
        <v>0</v>
      </c>
      <c r="O450" s="406">
        <f t="shared" ref="O450" ca="1" si="743">IFERROR(O449*$K448,0)</f>
        <v>0</v>
      </c>
      <c r="P450" s="406">
        <f t="shared" ref="P450" ca="1" si="744">IFERROR(P449*$K448,0)</f>
        <v>0</v>
      </c>
      <c r="Q450" s="407">
        <f t="shared" ref="Q450" ca="1" si="745">IFERROR(Q449*$K448,0)</f>
        <v>0</v>
      </c>
      <c r="R450" s="406">
        <f t="shared" ref="R450" ca="1" si="746">IFERROR(R449*$K448,0)</f>
        <v>0</v>
      </c>
      <c r="S450" s="406">
        <f t="shared" ref="S450" ca="1" si="747">IFERROR(S449*$K448,0)</f>
        <v>0</v>
      </c>
      <c r="T450" s="406">
        <f t="shared" ref="T450" ca="1" si="748">IFERROR(T449*$K448,0)</f>
        <v>0</v>
      </c>
      <c r="U450" s="406">
        <f t="shared" ref="U450" ca="1" si="749">IFERROR(U449*$K448,0)</f>
        <v>0</v>
      </c>
      <c r="V450" s="406">
        <f t="shared" ref="V450" ca="1" si="750">IFERROR(V449*$K448,0)</f>
        <v>0</v>
      </c>
      <c r="W450" s="406">
        <f t="shared" ref="W450" ca="1" si="751">IFERROR(W449*$K448,0)</f>
        <v>0</v>
      </c>
      <c r="X450" s="406">
        <f t="shared" ref="X450" ca="1" si="752">IFERROR(X449*$K448,0)</f>
        <v>0</v>
      </c>
      <c r="Y450" s="406">
        <f t="shared" ref="Y450" ca="1" si="753">IFERROR(Y449*$K448,0)</f>
        <v>0</v>
      </c>
      <c r="Z450" s="406">
        <f t="shared" ref="Z450" ca="1" si="754">IFERROR(Z449*$K448,0)</f>
        <v>0</v>
      </c>
      <c r="AA450" s="406">
        <f t="shared" ref="AA450" ca="1" si="755">IFERROR(AA449*$K448,0)</f>
        <v>0</v>
      </c>
      <c r="AB450" s="406">
        <f t="shared" ref="AB450" ca="1" si="756">IFERROR(AB449*$K448,0)</f>
        <v>0</v>
      </c>
      <c r="AC450" s="406">
        <f t="shared" ref="AC450" ca="1" si="757">IFERROR(AC449*$K448,0)</f>
        <v>0</v>
      </c>
      <c r="AD450" s="406">
        <f t="shared" ref="AD450" ca="1" si="758">IFERROR(AD449*$K448,0)</f>
        <v>0</v>
      </c>
      <c r="AE450" s="406">
        <f t="shared" ref="AE450" ca="1" si="759">IFERROR(AE449*$K448,0)</f>
        <v>0</v>
      </c>
      <c r="AF450" s="406">
        <f t="shared" ref="AF450" ca="1" si="760">IFERROR(AF449*$K448,0)</f>
        <v>0</v>
      </c>
      <c r="AG450" s="406">
        <f t="shared" ref="AG450" ca="1" si="761">IFERROR(AG449*$K448,0)</f>
        <v>0</v>
      </c>
      <c r="AH450" s="317"/>
      <c r="AI450" s="318"/>
      <c r="AJ450" s="318"/>
      <c r="AK450" s="318"/>
      <c r="AL450" s="318"/>
      <c r="AM450"/>
      <c r="AN450"/>
      <c r="AO450"/>
      <c r="AP450"/>
      <c r="AQ450"/>
      <c r="AR450"/>
    </row>
    <row r="451" spans="1:44" ht="13.15" customHeight="1">
      <c r="A451" s="317"/>
      <c r="B451" s="317"/>
      <c r="C451" s="317" cm="1">
        <f t="array" aca="1" ref="C451" ca="1">OFFSET(C451,-3,,,)+1</f>
        <v>31</v>
      </c>
      <c r="D451" s="889" t="str">
        <f t="shared" ref="D451:E451" ca="1" si="762">D116</f>
        <v/>
      </c>
      <c r="E451" s="892" t="str">
        <f t="shared" ca="1" si="762"/>
        <v/>
      </c>
      <c r="F451" s="893"/>
      <c r="G451" s="898">
        <f t="shared" ref="G451" si="763">H116</f>
        <v>0</v>
      </c>
      <c r="H451" s="901"/>
      <c r="I451" s="904" t="str">
        <f t="shared" ref="I451" ca="1" si="764">I116</f>
        <v/>
      </c>
      <c r="J451" s="907">
        <f t="shared" ref="J451" ca="1" si="765">IF($D451=$C$3,
SUMPRODUCT(OFFSET($B$361,1,,($C451-1)*3-2,),OFFSET($L$361,,,($C451-1)*3-2,)),J116+H451)</f>
        <v>0</v>
      </c>
      <c r="K451" s="910">
        <f t="shared" ref="K451" ca="1" si="766">K116</f>
        <v>0</v>
      </c>
      <c r="L451" s="913">
        <f t="shared" ref="L451" ca="1" si="767">J451*K451</f>
        <v>0</v>
      </c>
      <c r="M451" s="402" t="s">
        <v>89</v>
      </c>
      <c r="N451" s="308" t="str">
        <f t="shared" ref="N451:AG451" ca="1" si="768">N116</f>
        <v/>
      </c>
      <c r="O451" s="309" t="str">
        <f t="shared" ca="1" si="768"/>
        <v/>
      </c>
      <c r="P451" s="309" t="str">
        <f t="shared" ca="1" si="768"/>
        <v/>
      </c>
      <c r="Q451" s="310" t="str">
        <f t="shared" ca="1" si="768"/>
        <v/>
      </c>
      <c r="R451" s="309" t="str">
        <f t="shared" ca="1" si="768"/>
        <v/>
      </c>
      <c r="S451" s="309" t="str">
        <f t="shared" ca="1" si="768"/>
        <v/>
      </c>
      <c r="T451" s="309" t="str">
        <f t="shared" ca="1" si="768"/>
        <v/>
      </c>
      <c r="U451" s="309" t="str">
        <f t="shared" ca="1" si="768"/>
        <v/>
      </c>
      <c r="V451" s="309" t="str">
        <f t="shared" ca="1" si="768"/>
        <v/>
      </c>
      <c r="W451" s="309" t="str">
        <f t="shared" ca="1" si="768"/>
        <v/>
      </c>
      <c r="X451" s="309" t="str">
        <f t="shared" ca="1" si="768"/>
        <v/>
      </c>
      <c r="Y451" s="309" t="str">
        <f t="shared" ca="1" si="768"/>
        <v/>
      </c>
      <c r="Z451" s="309" t="str">
        <f t="shared" ca="1" si="768"/>
        <v/>
      </c>
      <c r="AA451" s="309" t="str">
        <f t="shared" ca="1" si="768"/>
        <v/>
      </c>
      <c r="AB451" s="309" t="str">
        <f t="shared" ca="1" si="768"/>
        <v/>
      </c>
      <c r="AC451" s="309" t="str">
        <f t="shared" ca="1" si="768"/>
        <v/>
      </c>
      <c r="AD451" s="309" t="str">
        <f t="shared" ca="1" si="768"/>
        <v/>
      </c>
      <c r="AE451" s="309" t="str">
        <f t="shared" ca="1" si="768"/>
        <v/>
      </c>
      <c r="AF451" s="309" t="str">
        <f t="shared" ca="1" si="768"/>
        <v/>
      </c>
      <c r="AG451" s="309" t="str">
        <f t="shared" ca="1" si="768"/>
        <v/>
      </c>
      <c r="AH451" s="317"/>
      <c r="AI451" s="318"/>
      <c r="AJ451" s="318"/>
      <c r="AK451" s="318"/>
      <c r="AL451" s="318"/>
      <c r="AM451"/>
      <c r="AN451"/>
      <c r="AO451"/>
      <c r="AP451"/>
      <c r="AQ451"/>
      <c r="AR451"/>
    </row>
    <row r="452" spans="1:44" ht="13.15" customHeight="1">
      <c r="A452" s="317"/>
      <c r="B452" s="380">
        <f t="shared" ref="B452:C453" ca="1" si="769">B117</f>
        <v>0</v>
      </c>
      <c r="C452" s="317" cm="1">
        <f t="array" aca="1" ref="C452" ca="1">IF(ROUND(SUM(IF(N451:AG451&lt;&gt;"",IF(N451:AG451&lt;&gt;0,(N452:AG452))))-J451,3)&lt;&gt;0,"X",0)</f>
        <v>0</v>
      </c>
      <c r="D452" s="890"/>
      <c r="E452" s="894"/>
      <c r="F452" s="895"/>
      <c r="G452" s="899"/>
      <c r="H452" s="902"/>
      <c r="I452" s="905"/>
      <c r="J452" s="908"/>
      <c r="K452" s="911"/>
      <c r="L452" s="914"/>
      <c r="M452" s="403" t="s">
        <v>90</v>
      </c>
      <c r="N452" s="312" cm="1">
        <f t="array" aca="1" ref="N452" ca="1">IF($D451=$C$3,
SUM(IF(OFFSET($N$361,,,($C451-1)*3-2,$C$2)=N451,OFFSET($N$363,,,($C451-1)*3-2,$C$2)*OFFSET($B$361,1,,($C451-1)*3-2,1))),
IFERROR((N117/$J116)*$J451,0))</f>
        <v>0</v>
      </c>
      <c r="O452" s="312" cm="1">
        <f t="array" aca="1" ref="O452" ca="1">IF($D451=$C$3,
SUM(IF(OFFSET($N$361,,,($C451-1)*3-2,$C$2)=O451,OFFSET($N$363,,,($C451-1)*3-2,$C$2)*OFFSET($B$361,1,,($C451-1)*3-2,1))),
IFERROR((O117/$J116)*$J451,0))</f>
        <v>0</v>
      </c>
      <c r="P452" s="312" cm="1">
        <f t="array" aca="1" ref="P452" ca="1">IF($D451=$C$3,
SUM(IF(OFFSET($N$361,,,($C451-1)*3-2,$C$2)=P451,OFFSET($N$363,,,($C451-1)*3-2,$C$2)*OFFSET($B$361,1,,($C451-1)*3-2,1))),
IFERROR((P117/$J116)*$J451,0))</f>
        <v>0</v>
      </c>
      <c r="Q452" s="313" cm="1">
        <f t="array" aca="1" ref="Q452" ca="1">IF($D451=$C$3,
SUM(IF(OFFSET($N$361,,,($C451-1)*3-2,$C$2)=Q451,OFFSET($N$363,,,($C451-1)*3-2,$C$2)*OFFSET($B$361,1,,($C451-1)*3-2,1))),
IFERROR((Q117/$J116)*$J451,0))</f>
        <v>0</v>
      </c>
      <c r="R452" s="312" cm="1">
        <f t="array" aca="1" ref="R452" ca="1">IF($D451=$C$3,
SUM(IF(OFFSET($N$361,,,($C451-1)*3-2,$C$2)=R451,OFFSET($N$363,,,($C451-1)*3-2,$C$2)*OFFSET($B$361,1,,($C451-1)*3-2,1))),
IFERROR((R117/$J116)*$J451,0))</f>
        <v>0</v>
      </c>
      <c r="S452" s="312" cm="1">
        <f t="array" aca="1" ref="S452" ca="1">IF($D451=$C$3,
SUM(IF(OFFSET($N$361,,,($C451-1)*3-2,$C$2)=S451,OFFSET($N$363,,,($C451-1)*3-2,$C$2)*OFFSET($B$361,1,,($C451-1)*3-2,1))),
IFERROR((S117/$J116)*$J451,0))</f>
        <v>0</v>
      </c>
      <c r="T452" s="312" cm="1">
        <f t="array" aca="1" ref="T452" ca="1">IF($D451=$C$3,
SUM(IF(OFFSET($N$361,,,($C451-1)*3-2,$C$2)=T451,OFFSET($N$363,,,($C451-1)*3-2,$C$2)*OFFSET($B$361,1,,($C451-1)*3-2,1))),
IFERROR((T117/$J116)*$J451,0))</f>
        <v>0</v>
      </c>
      <c r="U452" s="312" cm="1">
        <f t="array" aca="1" ref="U452" ca="1">IF($D451=$C$3,
SUM(IF(OFFSET($N$361,,,($C451-1)*3-2,$C$2)=U451,OFFSET($N$363,,,($C451-1)*3-2,$C$2)*OFFSET($B$361,1,,($C451-1)*3-2,1))),
IFERROR((U117/$J116)*$J451,0))</f>
        <v>0</v>
      </c>
      <c r="V452" s="312" cm="1">
        <f t="array" aca="1" ref="V452" ca="1">IF($D451=$C$3,
SUM(IF(OFFSET($N$361,,,($C451-1)*3-2,$C$2)=V451,OFFSET($N$363,,,($C451-1)*3-2,$C$2)*OFFSET($B$361,1,,($C451-1)*3-2,1))),
IFERROR((V117/$J116)*$J451,0))</f>
        <v>0</v>
      </c>
      <c r="W452" s="312" cm="1">
        <f t="array" aca="1" ref="W452" ca="1">IF($D451=$C$3,
SUM(IF(OFFSET($N$361,,,($C451-1)*3-2,$C$2)=W451,OFFSET($N$363,,,($C451-1)*3-2,$C$2)*OFFSET($B$361,1,,($C451-1)*3-2,1))),
IFERROR((W117/$J116)*$J451,0))</f>
        <v>0</v>
      </c>
      <c r="X452" s="312" cm="1">
        <f t="array" aca="1" ref="X452" ca="1">IF($D451=$C$3,
SUM(IF(OFFSET($N$361,,,($C451-1)*3-2,$C$2)=X451,OFFSET($N$363,,,($C451-1)*3-2,$C$2)*OFFSET($B$361,1,,($C451-1)*3-2,1))),
IFERROR((X117/$J116)*$J451,0))</f>
        <v>0</v>
      </c>
      <c r="Y452" s="312" cm="1">
        <f t="array" aca="1" ref="Y452" ca="1">IF($D451=$C$3,
SUM(IF(OFFSET($N$361,,,($C451-1)*3-2,$C$2)=Y451,OFFSET($N$363,,,($C451-1)*3-2,$C$2)*OFFSET($B$361,1,,($C451-1)*3-2,1))),
IFERROR((Y117/$J116)*$J451,0))</f>
        <v>0</v>
      </c>
      <c r="Z452" s="312" cm="1">
        <f t="array" aca="1" ref="Z452" ca="1">IF($D451=$C$3,
SUM(IF(OFFSET($N$361,,,($C451-1)*3-2,$C$2)=Z451,OFFSET($N$363,,,($C451-1)*3-2,$C$2)*OFFSET($B$361,1,,($C451-1)*3-2,1))),
IFERROR((Z117/$J116)*$J451,0))</f>
        <v>0</v>
      </c>
      <c r="AA452" s="312" cm="1">
        <f t="array" aca="1" ref="AA452" ca="1">IF($D451=$C$3,
SUM(IF(OFFSET($N$361,,,($C451-1)*3-2,$C$2)=AA451,OFFSET($N$363,,,($C451-1)*3-2,$C$2)*OFFSET($B$361,1,,($C451-1)*3-2,1))),
IFERROR((AA117/$J116)*$J451,0))</f>
        <v>0</v>
      </c>
      <c r="AB452" s="312" cm="1">
        <f t="array" aca="1" ref="AB452" ca="1">IF($D451=$C$3,
SUM(IF(OFFSET($N$361,,,($C451-1)*3-2,$C$2)=AB451,OFFSET($N$363,,,($C451-1)*3-2,$C$2)*OFFSET($B$361,1,,($C451-1)*3-2,1))),
IFERROR((AB117/$J116)*$J451,0))</f>
        <v>0</v>
      </c>
      <c r="AC452" s="312" cm="1">
        <f t="array" aca="1" ref="AC452" ca="1">IF($D451=$C$3,
SUM(IF(OFFSET($N$361,,,($C451-1)*3-2,$C$2)=AC451,OFFSET($N$363,,,($C451-1)*3-2,$C$2)*OFFSET($B$361,1,,($C451-1)*3-2,1))),
IFERROR((AC117/$J116)*$J451,0))</f>
        <v>0</v>
      </c>
      <c r="AD452" s="312" cm="1">
        <f t="array" aca="1" ref="AD452" ca="1">IF($D451=$C$3,
SUM(IF(OFFSET($N$361,,,($C451-1)*3-2,$C$2)=AD451,OFFSET($N$363,,,($C451-1)*3-2,$C$2)*OFFSET($B$361,1,,($C451-1)*3-2,1))),
IFERROR((AD117/$J116)*$J451,0))</f>
        <v>0</v>
      </c>
      <c r="AE452" s="312" cm="1">
        <f t="array" aca="1" ref="AE452" ca="1">IF($D451=$C$3,
SUM(IF(OFFSET($N$361,,,($C451-1)*3-2,$C$2)=AE451,OFFSET($N$363,,,($C451-1)*3-2,$C$2)*OFFSET($B$361,1,,($C451-1)*3-2,1))),
IFERROR((AE117/$J116)*$J451,0))</f>
        <v>0</v>
      </c>
      <c r="AF452" s="312" cm="1">
        <f t="array" aca="1" ref="AF452" ca="1">IF($D451=$C$3,
SUM(IF(OFFSET($N$361,,,($C451-1)*3-2,$C$2)=AF451,OFFSET($N$363,,,($C451-1)*3-2,$C$2)*OFFSET($B$361,1,,($C451-1)*3-2,1))),
IFERROR((AF117/$J116)*$J451,0))</f>
        <v>0</v>
      </c>
      <c r="AG452" s="312" cm="1">
        <f t="array" aca="1" ref="AG452" ca="1">IF($D451=$C$3,
SUM(IF(OFFSET($N$361,,,($C451-1)*3-2,$C$2)=AG451,OFFSET($N$363,,,($C451-1)*3-2,$C$2)*OFFSET($B$361,1,,($C451-1)*3-2,1))),
IFERROR((AG117/$J116)*$J451,0))</f>
        <v>0</v>
      </c>
      <c r="AH452" s="317"/>
      <c r="AI452" s="318"/>
      <c r="AJ452" s="318"/>
      <c r="AK452" s="318"/>
      <c r="AL452" s="318"/>
      <c r="AM452"/>
      <c r="AN452"/>
      <c r="AO452"/>
      <c r="AP452"/>
      <c r="AQ452"/>
      <c r="AR452"/>
    </row>
    <row r="453" spans="1:44" ht="13.15" customHeight="1">
      <c r="A453" s="317"/>
      <c r="B453" s="380" t="str">
        <f t="shared" ca="1" si="769"/>
        <v/>
      </c>
      <c r="C453" s="380" t="str">
        <f t="shared" ca="1" si="769"/>
        <v/>
      </c>
      <c r="D453" s="891"/>
      <c r="E453" s="896"/>
      <c r="F453" s="897"/>
      <c r="G453" s="900"/>
      <c r="H453" s="903"/>
      <c r="I453" s="906"/>
      <c r="J453" s="909"/>
      <c r="K453" s="912"/>
      <c r="L453" s="915"/>
      <c r="M453" s="404" t="s">
        <v>91</v>
      </c>
      <c r="N453" s="405">
        <f t="shared" ref="N453" ca="1" si="770">IFERROR(N452*$K451,0)</f>
        <v>0</v>
      </c>
      <c r="O453" s="406">
        <f t="shared" ref="O453" ca="1" si="771">IFERROR(O452*$K451,0)</f>
        <v>0</v>
      </c>
      <c r="P453" s="406">
        <f t="shared" ref="P453" ca="1" si="772">IFERROR(P452*$K451,0)</f>
        <v>0</v>
      </c>
      <c r="Q453" s="407">
        <f t="shared" ref="Q453" ca="1" si="773">IFERROR(Q452*$K451,0)</f>
        <v>0</v>
      </c>
      <c r="R453" s="406">
        <f t="shared" ref="R453" ca="1" si="774">IFERROR(R452*$K451,0)</f>
        <v>0</v>
      </c>
      <c r="S453" s="406">
        <f t="shared" ref="S453" ca="1" si="775">IFERROR(S452*$K451,0)</f>
        <v>0</v>
      </c>
      <c r="T453" s="406">
        <f t="shared" ref="T453" ca="1" si="776">IFERROR(T452*$K451,0)</f>
        <v>0</v>
      </c>
      <c r="U453" s="406">
        <f t="shared" ref="U453" ca="1" si="777">IFERROR(U452*$K451,0)</f>
        <v>0</v>
      </c>
      <c r="V453" s="406">
        <f t="shared" ref="V453" ca="1" si="778">IFERROR(V452*$K451,0)</f>
        <v>0</v>
      </c>
      <c r="W453" s="406">
        <f t="shared" ref="W453" ca="1" si="779">IFERROR(W452*$K451,0)</f>
        <v>0</v>
      </c>
      <c r="X453" s="406">
        <f t="shared" ref="X453" ca="1" si="780">IFERROR(X452*$K451,0)</f>
        <v>0</v>
      </c>
      <c r="Y453" s="406">
        <f t="shared" ref="Y453" ca="1" si="781">IFERROR(Y452*$K451,0)</f>
        <v>0</v>
      </c>
      <c r="Z453" s="406">
        <f t="shared" ref="Z453" ca="1" si="782">IFERROR(Z452*$K451,0)</f>
        <v>0</v>
      </c>
      <c r="AA453" s="406">
        <f t="shared" ref="AA453" ca="1" si="783">IFERROR(AA452*$K451,0)</f>
        <v>0</v>
      </c>
      <c r="AB453" s="406">
        <f t="shared" ref="AB453" ca="1" si="784">IFERROR(AB452*$K451,0)</f>
        <v>0</v>
      </c>
      <c r="AC453" s="406">
        <f t="shared" ref="AC453" ca="1" si="785">IFERROR(AC452*$K451,0)</f>
        <v>0</v>
      </c>
      <c r="AD453" s="406">
        <f t="shared" ref="AD453" ca="1" si="786">IFERROR(AD452*$K451,0)</f>
        <v>0</v>
      </c>
      <c r="AE453" s="406">
        <f t="shared" ref="AE453" ca="1" si="787">IFERROR(AE452*$K451,0)</f>
        <v>0</v>
      </c>
      <c r="AF453" s="406">
        <f t="shared" ref="AF453" ca="1" si="788">IFERROR(AF452*$K451,0)</f>
        <v>0</v>
      </c>
      <c r="AG453" s="406">
        <f t="shared" ref="AG453" ca="1" si="789">IFERROR(AG452*$K451,0)</f>
        <v>0</v>
      </c>
      <c r="AH453" s="317"/>
      <c r="AI453" s="318"/>
      <c r="AJ453" s="318"/>
      <c r="AK453" s="318"/>
      <c r="AL453" s="318"/>
      <c r="AM453"/>
      <c r="AN453"/>
      <c r="AO453"/>
      <c r="AP453"/>
      <c r="AQ453"/>
      <c r="AR453"/>
    </row>
    <row r="454" spans="1:44" ht="13.15" customHeight="1">
      <c r="A454" s="317"/>
      <c r="B454" s="317"/>
      <c r="C454" s="317" cm="1">
        <f t="array" aca="1" ref="C454" ca="1">OFFSET(C454,-3,,,)+1</f>
        <v>32</v>
      </c>
      <c r="D454" s="889" t="str">
        <f t="shared" ref="D454:E454" ca="1" si="790">D119</f>
        <v/>
      </c>
      <c r="E454" s="892" t="str">
        <f t="shared" ca="1" si="790"/>
        <v/>
      </c>
      <c r="F454" s="893"/>
      <c r="G454" s="898">
        <f t="shared" ref="G454" si="791">H119</f>
        <v>0</v>
      </c>
      <c r="H454" s="901"/>
      <c r="I454" s="904" t="str">
        <f t="shared" ref="I454" ca="1" si="792">I119</f>
        <v/>
      </c>
      <c r="J454" s="907">
        <f t="shared" ref="J454" ca="1" si="793">IF($D454=$C$3,
SUMPRODUCT(OFFSET($B$361,1,,($C454-1)*3-2,),OFFSET($L$361,,,($C454-1)*3-2,)),J119+H454)</f>
        <v>0</v>
      </c>
      <c r="K454" s="910">
        <f t="shared" ref="K454" ca="1" si="794">K119</f>
        <v>0</v>
      </c>
      <c r="L454" s="913">
        <f t="shared" ref="L454" ca="1" si="795">J454*K454</f>
        <v>0</v>
      </c>
      <c r="M454" s="402" t="s">
        <v>89</v>
      </c>
      <c r="N454" s="308" t="str">
        <f t="shared" ref="N454:AG454" ca="1" si="796">N119</f>
        <v/>
      </c>
      <c r="O454" s="309" t="str">
        <f t="shared" ca="1" si="796"/>
        <v/>
      </c>
      <c r="P454" s="309" t="str">
        <f t="shared" ca="1" si="796"/>
        <v/>
      </c>
      <c r="Q454" s="310" t="str">
        <f t="shared" ca="1" si="796"/>
        <v/>
      </c>
      <c r="R454" s="309" t="str">
        <f t="shared" ca="1" si="796"/>
        <v/>
      </c>
      <c r="S454" s="309" t="str">
        <f t="shared" ca="1" si="796"/>
        <v/>
      </c>
      <c r="T454" s="309" t="str">
        <f t="shared" ca="1" si="796"/>
        <v/>
      </c>
      <c r="U454" s="309" t="str">
        <f t="shared" ca="1" si="796"/>
        <v/>
      </c>
      <c r="V454" s="309" t="str">
        <f t="shared" ca="1" si="796"/>
        <v/>
      </c>
      <c r="W454" s="309" t="str">
        <f t="shared" ca="1" si="796"/>
        <v/>
      </c>
      <c r="X454" s="309" t="str">
        <f t="shared" ca="1" si="796"/>
        <v/>
      </c>
      <c r="Y454" s="309" t="str">
        <f t="shared" ca="1" si="796"/>
        <v/>
      </c>
      <c r="Z454" s="309" t="str">
        <f t="shared" ca="1" si="796"/>
        <v/>
      </c>
      <c r="AA454" s="309" t="str">
        <f t="shared" ca="1" si="796"/>
        <v/>
      </c>
      <c r="AB454" s="309" t="str">
        <f t="shared" ca="1" si="796"/>
        <v/>
      </c>
      <c r="AC454" s="309" t="str">
        <f t="shared" ca="1" si="796"/>
        <v/>
      </c>
      <c r="AD454" s="309" t="str">
        <f t="shared" ca="1" si="796"/>
        <v/>
      </c>
      <c r="AE454" s="309" t="str">
        <f t="shared" ca="1" si="796"/>
        <v/>
      </c>
      <c r="AF454" s="309" t="str">
        <f t="shared" ca="1" si="796"/>
        <v/>
      </c>
      <c r="AG454" s="309" t="str">
        <f t="shared" ca="1" si="796"/>
        <v/>
      </c>
      <c r="AH454" s="317"/>
      <c r="AI454" s="318"/>
      <c r="AJ454" s="318"/>
      <c r="AK454" s="318"/>
      <c r="AL454" s="318"/>
      <c r="AM454"/>
      <c r="AN454"/>
      <c r="AO454"/>
      <c r="AP454"/>
      <c r="AQ454"/>
      <c r="AR454"/>
    </row>
    <row r="455" spans="1:44" ht="13.15" customHeight="1">
      <c r="A455" s="317"/>
      <c r="B455" s="380">
        <f t="shared" ref="B455:C456" ca="1" si="797">B120</f>
        <v>0</v>
      </c>
      <c r="C455" s="317" cm="1">
        <f t="array" aca="1" ref="C455" ca="1">IF(ROUND(SUM(IF(N454:AG454&lt;&gt;"",IF(N454:AG454&lt;&gt;0,(N455:AG455))))-J454,3)&lt;&gt;0,"X",0)</f>
        <v>0</v>
      </c>
      <c r="D455" s="890"/>
      <c r="E455" s="894"/>
      <c r="F455" s="895"/>
      <c r="G455" s="899"/>
      <c r="H455" s="902"/>
      <c r="I455" s="905"/>
      <c r="J455" s="908"/>
      <c r="K455" s="911"/>
      <c r="L455" s="914"/>
      <c r="M455" s="403" t="s">
        <v>90</v>
      </c>
      <c r="N455" s="312" cm="1">
        <f t="array" aca="1" ref="N455" ca="1">IF($D454=$C$3,
SUM(IF(OFFSET($N$361,,,($C454-1)*3-2,$C$2)=N454,OFFSET($N$363,,,($C454-1)*3-2,$C$2)*OFFSET($B$361,1,,($C454-1)*3-2,1))),
IFERROR((N120/$J119)*$J454,0))</f>
        <v>0</v>
      </c>
      <c r="O455" s="312" cm="1">
        <f t="array" aca="1" ref="O455" ca="1">IF($D454=$C$3,
SUM(IF(OFFSET($N$361,,,($C454-1)*3-2,$C$2)=O454,OFFSET($N$363,,,($C454-1)*3-2,$C$2)*OFFSET($B$361,1,,($C454-1)*3-2,1))),
IFERROR((O120/$J119)*$J454,0))</f>
        <v>0</v>
      </c>
      <c r="P455" s="312" cm="1">
        <f t="array" aca="1" ref="P455" ca="1">IF($D454=$C$3,
SUM(IF(OFFSET($N$361,,,($C454-1)*3-2,$C$2)=P454,OFFSET($N$363,,,($C454-1)*3-2,$C$2)*OFFSET($B$361,1,,($C454-1)*3-2,1))),
IFERROR((P120/$J119)*$J454,0))</f>
        <v>0</v>
      </c>
      <c r="Q455" s="313" cm="1">
        <f t="array" aca="1" ref="Q455" ca="1">IF($D454=$C$3,
SUM(IF(OFFSET($N$361,,,($C454-1)*3-2,$C$2)=Q454,OFFSET($N$363,,,($C454-1)*3-2,$C$2)*OFFSET($B$361,1,,($C454-1)*3-2,1))),
IFERROR((Q120/$J119)*$J454,0))</f>
        <v>0</v>
      </c>
      <c r="R455" s="312" cm="1">
        <f t="array" aca="1" ref="R455" ca="1">IF($D454=$C$3,
SUM(IF(OFFSET($N$361,,,($C454-1)*3-2,$C$2)=R454,OFFSET($N$363,,,($C454-1)*3-2,$C$2)*OFFSET($B$361,1,,($C454-1)*3-2,1))),
IFERROR((R120/$J119)*$J454,0))</f>
        <v>0</v>
      </c>
      <c r="S455" s="312" cm="1">
        <f t="array" aca="1" ref="S455" ca="1">IF($D454=$C$3,
SUM(IF(OFFSET($N$361,,,($C454-1)*3-2,$C$2)=S454,OFFSET($N$363,,,($C454-1)*3-2,$C$2)*OFFSET($B$361,1,,($C454-1)*3-2,1))),
IFERROR((S120/$J119)*$J454,0))</f>
        <v>0</v>
      </c>
      <c r="T455" s="312" cm="1">
        <f t="array" aca="1" ref="T455" ca="1">IF($D454=$C$3,
SUM(IF(OFFSET($N$361,,,($C454-1)*3-2,$C$2)=T454,OFFSET($N$363,,,($C454-1)*3-2,$C$2)*OFFSET($B$361,1,,($C454-1)*3-2,1))),
IFERROR((T120/$J119)*$J454,0))</f>
        <v>0</v>
      </c>
      <c r="U455" s="312" cm="1">
        <f t="array" aca="1" ref="U455" ca="1">IF($D454=$C$3,
SUM(IF(OFFSET($N$361,,,($C454-1)*3-2,$C$2)=U454,OFFSET($N$363,,,($C454-1)*3-2,$C$2)*OFFSET($B$361,1,,($C454-1)*3-2,1))),
IFERROR((U120/$J119)*$J454,0))</f>
        <v>0</v>
      </c>
      <c r="V455" s="312" cm="1">
        <f t="array" aca="1" ref="V455" ca="1">IF($D454=$C$3,
SUM(IF(OFFSET($N$361,,,($C454-1)*3-2,$C$2)=V454,OFFSET($N$363,,,($C454-1)*3-2,$C$2)*OFFSET($B$361,1,,($C454-1)*3-2,1))),
IFERROR((V120/$J119)*$J454,0))</f>
        <v>0</v>
      </c>
      <c r="W455" s="312" cm="1">
        <f t="array" aca="1" ref="W455" ca="1">IF($D454=$C$3,
SUM(IF(OFFSET($N$361,,,($C454-1)*3-2,$C$2)=W454,OFFSET($N$363,,,($C454-1)*3-2,$C$2)*OFFSET($B$361,1,,($C454-1)*3-2,1))),
IFERROR((W120/$J119)*$J454,0))</f>
        <v>0</v>
      </c>
      <c r="X455" s="312" cm="1">
        <f t="array" aca="1" ref="X455" ca="1">IF($D454=$C$3,
SUM(IF(OFFSET($N$361,,,($C454-1)*3-2,$C$2)=X454,OFFSET($N$363,,,($C454-1)*3-2,$C$2)*OFFSET($B$361,1,,($C454-1)*3-2,1))),
IFERROR((X120/$J119)*$J454,0))</f>
        <v>0</v>
      </c>
      <c r="Y455" s="312" cm="1">
        <f t="array" aca="1" ref="Y455" ca="1">IF($D454=$C$3,
SUM(IF(OFFSET($N$361,,,($C454-1)*3-2,$C$2)=Y454,OFFSET($N$363,,,($C454-1)*3-2,$C$2)*OFFSET($B$361,1,,($C454-1)*3-2,1))),
IFERROR((Y120/$J119)*$J454,0))</f>
        <v>0</v>
      </c>
      <c r="Z455" s="312" cm="1">
        <f t="array" aca="1" ref="Z455" ca="1">IF($D454=$C$3,
SUM(IF(OFFSET($N$361,,,($C454-1)*3-2,$C$2)=Z454,OFFSET($N$363,,,($C454-1)*3-2,$C$2)*OFFSET($B$361,1,,($C454-1)*3-2,1))),
IFERROR((Z120/$J119)*$J454,0))</f>
        <v>0</v>
      </c>
      <c r="AA455" s="312" cm="1">
        <f t="array" aca="1" ref="AA455" ca="1">IF($D454=$C$3,
SUM(IF(OFFSET($N$361,,,($C454-1)*3-2,$C$2)=AA454,OFFSET($N$363,,,($C454-1)*3-2,$C$2)*OFFSET($B$361,1,,($C454-1)*3-2,1))),
IFERROR((AA120/$J119)*$J454,0))</f>
        <v>0</v>
      </c>
      <c r="AB455" s="312" cm="1">
        <f t="array" aca="1" ref="AB455" ca="1">IF($D454=$C$3,
SUM(IF(OFFSET($N$361,,,($C454-1)*3-2,$C$2)=AB454,OFFSET($N$363,,,($C454-1)*3-2,$C$2)*OFFSET($B$361,1,,($C454-1)*3-2,1))),
IFERROR((AB120/$J119)*$J454,0))</f>
        <v>0</v>
      </c>
      <c r="AC455" s="312" cm="1">
        <f t="array" aca="1" ref="AC455" ca="1">IF($D454=$C$3,
SUM(IF(OFFSET($N$361,,,($C454-1)*3-2,$C$2)=AC454,OFFSET($N$363,,,($C454-1)*3-2,$C$2)*OFFSET($B$361,1,,($C454-1)*3-2,1))),
IFERROR((AC120/$J119)*$J454,0))</f>
        <v>0</v>
      </c>
      <c r="AD455" s="312" cm="1">
        <f t="array" aca="1" ref="AD455" ca="1">IF($D454=$C$3,
SUM(IF(OFFSET($N$361,,,($C454-1)*3-2,$C$2)=AD454,OFFSET($N$363,,,($C454-1)*3-2,$C$2)*OFFSET($B$361,1,,($C454-1)*3-2,1))),
IFERROR((AD120/$J119)*$J454,0))</f>
        <v>0</v>
      </c>
      <c r="AE455" s="312" cm="1">
        <f t="array" aca="1" ref="AE455" ca="1">IF($D454=$C$3,
SUM(IF(OFFSET($N$361,,,($C454-1)*3-2,$C$2)=AE454,OFFSET($N$363,,,($C454-1)*3-2,$C$2)*OFFSET($B$361,1,,($C454-1)*3-2,1))),
IFERROR((AE120/$J119)*$J454,0))</f>
        <v>0</v>
      </c>
      <c r="AF455" s="312" cm="1">
        <f t="array" aca="1" ref="AF455" ca="1">IF($D454=$C$3,
SUM(IF(OFFSET($N$361,,,($C454-1)*3-2,$C$2)=AF454,OFFSET($N$363,,,($C454-1)*3-2,$C$2)*OFFSET($B$361,1,,($C454-1)*3-2,1))),
IFERROR((AF120/$J119)*$J454,0))</f>
        <v>0</v>
      </c>
      <c r="AG455" s="312" cm="1">
        <f t="array" aca="1" ref="AG455" ca="1">IF($D454=$C$3,
SUM(IF(OFFSET($N$361,,,($C454-1)*3-2,$C$2)=AG454,OFFSET($N$363,,,($C454-1)*3-2,$C$2)*OFFSET($B$361,1,,($C454-1)*3-2,1))),
IFERROR((AG120/$J119)*$J454,0))</f>
        <v>0</v>
      </c>
      <c r="AH455" s="317"/>
      <c r="AI455" s="318"/>
      <c r="AJ455" s="318"/>
      <c r="AK455" s="318"/>
      <c r="AL455" s="318"/>
      <c r="AM455"/>
      <c r="AN455"/>
      <c r="AO455"/>
      <c r="AP455"/>
      <c r="AQ455"/>
      <c r="AR455"/>
    </row>
    <row r="456" spans="1:44" ht="13.15" customHeight="1">
      <c r="A456" s="317"/>
      <c r="B456" s="380" t="str">
        <f t="shared" ca="1" si="797"/>
        <v/>
      </c>
      <c r="C456" s="380" t="str">
        <f t="shared" ca="1" si="797"/>
        <v/>
      </c>
      <c r="D456" s="891"/>
      <c r="E456" s="896"/>
      <c r="F456" s="897"/>
      <c r="G456" s="900"/>
      <c r="H456" s="903"/>
      <c r="I456" s="906"/>
      <c r="J456" s="909"/>
      <c r="K456" s="912"/>
      <c r="L456" s="915"/>
      <c r="M456" s="404" t="s">
        <v>91</v>
      </c>
      <c r="N456" s="405">
        <f t="shared" ref="N456" ca="1" si="798">IFERROR(N455*$K454,0)</f>
        <v>0</v>
      </c>
      <c r="O456" s="406">
        <f t="shared" ref="O456" ca="1" si="799">IFERROR(O455*$K454,0)</f>
        <v>0</v>
      </c>
      <c r="P456" s="406">
        <f t="shared" ref="P456" ca="1" si="800">IFERROR(P455*$K454,0)</f>
        <v>0</v>
      </c>
      <c r="Q456" s="407">
        <f t="shared" ref="Q456" ca="1" si="801">IFERROR(Q455*$K454,0)</f>
        <v>0</v>
      </c>
      <c r="R456" s="406">
        <f t="shared" ref="R456" ca="1" si="802">IFERROR(R455*$K454,0)</f>
        <v>0</v>
      </c>
      <c r="S456" s="406">
        <f t="shared" ref="S456" ca="1" si="803">IFERROR(S455*$K454,0)</f>
        <v>0</v>
      </c>
      <c r="T456" s="406">
        <f t="shared" ref="T456" ca="1" si="804">IFERROR(T455*$K454,0)</f>
        <v>0</v>
      </c>
      <c r="U456" s="406">
        <f t="shared" ref="U456" ca="1" si="805">IFERROR(U455*$K454,0)</f>
        <v>0</v>
      </c>
      <c r="V456" s="406">
        <f t="shared" ref="V456" ca="1" si="806">IFERROR(V455*$K454,0)</f>
        <v>0</v>
      </c>
      <c r="W456" s="406">
        <f t="shared" ref="W456" ca="1" si="807">IFERROR(W455*$K454,0)</f>
        <v>0</v>
      </c>
      <c r="X456" s="406">
        <f t="shared" ref="X456" ca="1" si="808">IFERROR(X455*$K454,0)</f>
        <v>0</v>
      </c>
      <c r="Y456" s="406">
        <f t="shared" ref="Y456" ca="1" si="809">IFERROR(Y455*$K454,0)</f>
        <v>0</v>
      </c>
      <c r="Z456" s="406">
        <f t="shared" ref="Z456" ca="1" si="810">IFERROR(Z455*$K454,0)</f>
        <v>0</v>
      </c>
      <c r="AA456" s="406">
        <f t="shared" ref="AA456" ca="1" si="811">IFERROR(AA455*$K454,0)</f>
        <v>0</v>
      </c>
      <c r="AB456" s="406">
        <f t="shared" ref="AB456" ca="1" si="812">IFERROR(AB455*$K454,0)</f>
        <v>0</v>
      </c>
      <c r="AC456" s="406">
        <f t="shared" ref="AC456" ca="1" si="813">IFERROR(AC455*$K454,0)</f>
        <v>0</v>
      </c>
      <c r="AD456" s="406">
        <f t="shared" ref="AD456" ca="1" si="814">IFERROR(AD455*$K454,0)</f>
        <v>0</v>
      </c>
      <c r="AE456" s="406">
        <f t="shared" ref="AE456" ca="1" si="815">IFERROR(AE455*$K454,0)</f>
        <v>0</v>
      </c>
      <c r="AF456" s="406">
        <f t="shared" ref="AF456" ca="1" si="816">IFERROR(AF455*$K454,0)</f>
        <v>0</v>
      </c>
      <c r="AG456" s="406">
        <f t="shared" ref="AG456" ca="1" si="817">IFERROR(AG455*$K454,0)</f>
        <v>0</v>
      </c>
      <c r="AH456" s="317"/>
      <c r="AI456" s="318"/>
      <c r="AJ456" s="318"/>
      <c r="AK456" s="318"/>
      <c r="AL456" s="318"/>
      <c r="AM456"/>
      <c r="AN456"/>
      <c r="AO456"/>
      <c r="AP456"/>
      <c r="AQ456"/>
      <c r="AR456"/>
    </row>
    <row r="457" spans="1:44" ht="13.15" customHeight="1">
      <c r="A457" s="317"/>
      <c r="B457" s="317"/>
      <c r="C457" s="317" cm="1">
        <f t="array" aca="1" ref="C457" ca="1">OFFSET(C457,-3,,,)+1</f>
        <v>33</v>
      </c>
      <c r="D457" s="889" t="str">
        <f t="shared" ref="D457:E457" ca="1" si="818">D122</f>
        <v/>
      </c>
      <c r="E457" s="892" t="str">
        <f t="shared" ca="1" si="818"/>
        <v/>
      </c>
      <c r="F457" s="893"/>
      <c r="G457" s="898">
        <f t="shared" ref="G457" si="819">H122</f>
        <v>0</v>
      </c>
      <c r="H457" s="901"/>
      <c r="I457" s="904" t="str">
        <f t="shared" ref="I457" ca="1" si="820">I122</f>
        <v/>
      </c>
      <c r="J457" s="907">
        <f t="shared" ref="J457" ca="1" si="821">IF($D457=$C$3,
SUMPRODUCT(OFFSET($B$361,1,,($C457-1)*3-2,),OFFSET($L$361,,,($C457-1)*3-2,)),J122+H457)</f>
        <v>0</v>
      </c>
      <c r="K457" s="910">
        <f t="shared" ref="K457" ca="1" si="822">K122</f>
        <v>0</v>
      </c>
      <c r="L457" s="913">
        <f t="shared" ref="L457" ca="1" si="823">J457*K457</f>
        <v>0</v>
      </c>
      <c r="M457" s="402" t="s">
        <v>89</v>
      </c>
      <c r="N457" s="308" t="str">
        <f t="shared" ref="N457:AG457" ca="1" si="824">N122</f>
        <v/>
      </c>
      <c r="O457" s="309" t="str">
        <f t="shared" ca="1" si="824"/>
        <v/>
      </c>
      <c r="P457" s="309" t="str">
        <f t="shared" ca="1" si="824"/>
        <v/>
      </c>
      <c r="Q457" s="310" t="str">
        <f t="shared" ca="1" si="824"/>
        <v/>
      </c>
      <c r="R457" s="309" t="str">
        <f t="shared" ca="1" si="824"/>
        <v/>
      </c>
      <c r="S457" s="309" t="str">
        <f t="shared" ca="1" si="824"/>
        <v/>
      </c>
      <c r="T457" s="309" t="str">
        <f t="shared" ca="1" si="824"/>
        <v/>
      </c>
      <c r="U457" s="309" t="str">
        <f t="shared" ca="1" si="824"/>
        <v/>
      </c>
      <c r="V457" s="309" t="str">
        <f t="shared" ca="1" si="824"/>
        <v/>
      </c>
      <c r="W457" s="309" t="str">
        <f t="shared" ca="1" si="824"/>
        <v/>
      </c>
      <c r="X457" s="309" t="str">
        <f t="shared" ca="1" si="824"/>
        <v/>
      </c>
      <c r="Y457" s="309" t="str">
        <f t="shared" ca="1" si="824"/>
        <v/>
      </c>
      <c r="Z457" s="309" t="str">
        <f t="shared" ca="1" si="824"/>
        <v/>
      </c>
      <c r="AA457" s="309" t="str">
        <f t="shared" ca="1" si="824"/>
        <v/>
      </c>
      <c r="AB457" s="309" t="str">
        <f t="shared" ca="1" si="824"/>
        <v/>
      </c>
      <c r="AC457" s="309" t="str">
        <f t="shared" ca="1" si="824"/>
        <v/>
      </c>
      <c r="AD457" s="309" t="str">
        <f t="shared" ca="1" si="824"/>
        <v/>
      </c>
      <c r="AE457" s="309" t="str">
        <f t="shared" ca="1" si="824"/>
        <v/>
      </c>
      <c r="AF457" s="309" t="str">
        <f t="shared" ca="1" si="824"/>
        <v/>
      </c>
      <c r="AG457" s="309" t="str">
        <f t="shared" ca="1" si="824"/>
        <v/>
      </c>
      <c r="AH457" s="317"/>
      <c r="AI457" s="318"/>
      <c r="AJ457" s="318"/>
      <c r="AK457" s="318"/>
      <c r="AL457" s="318"/>
      <c r="AM457"/>
      <c r="AN457"/>
      <c r="AO457"/>
      <c r="AP457"/>
      <c r="AQ457"/>
      <c r="AR457"/>
    </row>
    <row r="458" spans="1:44" ht="13.15" customHeight="1">
      <c r="A458" s="317"/>
      <c r="B458" s="380">
        <f t="shared" ref="B458:C459" ca="1" si="825">B123</f>
        <v>0</v>
      </c>
      <c r="C458" s="317" cm="1">
        <f t="array" aca="1" ref="C458" ca="1">IF(ROUND(SUM(IF(N457:AG457&lt;&gt;"",IF(N457:AG457&lt;&gt;0,(N458:AG458))))-J457,3)&lt;&gt;0,"X",0)</f>
        <v>0</v>
      </c>
      <c r="D458" s="890"/>
      <c r="E458" s="894"/>
      <c r="F458" s="895"/>
      <c r="G458" s="899"/>
      <c r="H458" s="902"/>
      <c r="I458" s="905"/>
      <c r="J458" s="908"/>
      <c r="K458" s="911"/>
      <c r="L458" s="914"/>
      <c r="M458" s="403" t="s">
        <v>90</v>
      </c>
      <c r="N458" s="312" cm="1">
        <f t="array" aca="1" ref="N458" ca="1">IF($D457=$C$3,
SUM(IF(OFFSET($N$361,,,($C457-1)*3-2,$C$2)=N457,OFFSET($N$363,,,($C457-1)*3-2,$C$2)*OFFSET($B$361,1,,($C457-1)*3-2,1))),
IFERROR((N123/$J122)*$J457,0))</f>
        <v>0</v>
      </c>
      <c r="O458" s="312" cm="1">
        <f t="array" aca="1" ref="O458" ca="1">IF($D457=$C$3,
SUM(IF(OFFSET($N$361,,,($C457-1)*3-2,$C$2)=O457,OFFSET($N$363,,,($C457-1)*3-2,$C$2)*OFFSET($B$361,1,,($C457-1)*3-2,1))),
IFERROR((O123/$J122)*$J457,0))</f>
        <v>0</v>
      </c>
      <c r="P458" s="312" cm="1">
        <f t="array" aca="1" ref="P458" ca="1">IF($D457=$C$3,
SUM(IF(OFFSET($N$361,,,($C457-1)*3-2,$C$2)=P457,OFFSET($N$363,,,($C457-1)*3-2,$C$2)*OFFSET($B$361,1,,($C457-1)*3-2,1))),
IFERROR((P123/$J122)*$J457,0))</f>
        <v>0</v>
      </c>
      <c r="Q458" s="313" cm="1">
        <f t="array" aca="1" ref="Q458" ca="1">IF($D457=$C$3,
SUM(IF(OFFSET($N$361,,,($C457-1)*3-2,$C$2)=Q457,OFFSET($N$363,,,($C457-1)*3-2,$C$2)*OFFSET($B$361,1,,($C457-1)*3-2,1))),
IFERROR((Q123/$J122)*$J457,0))</f>
        <v>0</v>
      </c>
      <c r="R458" s="312" cm="1">
        <f t="array" aca="1" ref="R458" ca="1">IF($D457=$C$3,
SUM(IF(OFFSET($N$361,,,($C457-1)*3-2,$C$2)=R457,OFFSET($N$363,,,($C457-1)*3-2,$C$2)*OFFSET($B$361,1,,($C457-1)*3-2,1))),
IFERROR((R123/$J122)*$J457,0))</f>
        <v>0</v>
      </c>
      <c r="S458" s="312" cm="1">
        <f t="array" aca="1" ref="S458" ca="1">IF($D457=$C$3,
SUM(IF(OFFSET($N$361,,,($C457-1)*3-2,$C$2)=S457,OFFSET($N$363,,,($C457-1)*3-2,$C$2)*OFFSET($B$361,1,,($C457-1)*3-2,1))),
IFERROR((S123/$J122)*$J457,0))</f>
        <v>0</v>
      </c>
      <c r="T458" s="312" cm="1">
        <f t="array" aca="1" ref="T458" ca="1">IF($D457=$C$3,
SUM(IF(OFFSET($N$361,,,($C457-1)*3-2,$C$2)=T457,OFFSET($N$363,,,($C457-1)*3-2,$C$2)*OFFSET($B$361,1,,($C457-1)*3-2,1))),
IFERROR((T123/$J122)*$J457,0))</f>
        <v>0</v>
      </c>
      <c r="U458" s="312" cm="1">
        <f t="array" aca="1" ref="U458" ca="1">IF($D457=$C$3,
SUM(IF(OFFSET($N$361,,,($C457-1)*3-2,$C$2)=U457,OFFSET($N$363,,,($C457-1)*3-2,$C$2)*OFFSET($B$361,1,,($C457-1)*3-2,1))),
IFERROR((U123/$J122)*$J457,0))</f>
        <v>0</v>
      </c>
      <c r="V458" s="312" cm="1">
        <f t="array" aca="1" ref="V458" ca="1">IF($D457=$C$3,
SUM(IF(OFFSET($N$361,,,($C457-1)*3-2,$C$2)=V457,OFFSET($N$363,,,($C457-1)*3-2,$C$2)*OFFSET($B$361,1,,($C457-1)*3-2,1))),
IFERROR((V123/$J122)*$J457,0))</f>
        <v>0</v>
      </c>
      <c r="W458" s="312" cm="1">
        <f t="array" aca="1" ref="W458" ca="1">IF($D457=$C$3,
SUM(IF(OFFSET($N$361,,,($C457-1)*3-2,$C$2)=W457,OFFSET($N$363,,,($C457-1)*3-2,$C$2)*OFFSET($B$361,1,,($C457-1)*3-2,1))),
IFERROR((W123/$J122)*$J457,0))</f>
        <v>0</v>
      </c>
      <c r="X458" s="312" cm="1">
        <f t="array" aca="1" ref="X458" ca="1">IF($D457=$C$3,
SUM(IF(OFFSET($N$361,,,($C457-1)*3-2,$C$2)=X457,OFFSET($N$363,,,($C457-1)*3-2,$C$2)*OFFSET($B$361,1,,($C457-1)*3-2,1))),
IFERROR((X123/$J122)*$J457,0))</f>
        <v>0</v>
      </c>
      <c r="Y458" s="312" cm="1">
        <f t="array" aca="1" ref="Y458" ca="1">IF($D457=$C$3,
SUM(IF(OFFSET($N$361,,,($C457-1)*3-2,$C$2)=Y457,OFFSET($N$363,,,($C457-1)*3-2,$C$2)*OFFSET($B$361,1,,($C457-1)*3-2,1))),
IFERROR((Y123/$J122)*$J457,0))</f>
        <v>0</v>
      </c>
      <c r="Z458" s="312" cm="1">
        <f t="array" aca="1" ref="Z458" ca="1">IF($D457=$C$3,
SUM(IF(OFFSET($N$361,,,($C457-1)*3-2,$C$2)=Z457,OFFSET($N$363,,,($C457-1)*3-2,$C$2)*OFFSET($B$361,1,,($C457-1)*3-2,1))),
IFERROR((Z123/$J122)*$J457,0))</f>
        <v>0</v>
      </c>
      <c r="AA458" s="312" cm="1">
        <f t="array" aca="1" ref="AA458" ca="1">IF($D457=$C$3,
SUM(IF(OFFSET($N$361,,,($C457-1)*3-2,$C$2)=AA457,OFFSET($N$363,,,($C457-1)*3-2,$C$2)*OFFSET($B$361,1,,($C457-1)*3-2,1))),
IFERROR((AA123/$J122)*$J457,0))</f>
        <v>0</v>
      </c>
      <c r="AB458" s="312" cm="1">
        <f t="array" aca="1" ref="AB458" ca="1">IF($D457=$C$3,
SUM(IF(OFFSET($N$361,,,($C457-1)*3-2,$C$2)=AB457,OFFSET($N$363,,,($C457-1)*3-2,$C$2)*OFFSET($B$361,1,,($C457-1)*3-2,1))),
IFERROR((AB123/$J122)*$J457,0))</f>
        <v>0</v>
      </c>
      <c r="AC458" s="312" cm="1">
        <f t="array" aca="1" ref="AC458" ca="1">IF($D457=$C$3,
SUM(IF(OFFSET($N$361,,,($C457-1)*3-2,$C$2)=AC457,OFFSET($N$363,,,($C457-1)*3-2,$C$2)*OFFSET($B$361,1,,($C457-1)*3-2,1))),
IFERROR((AC123/$J122)*$J457,0))</f>
        <v>0</v>
      </c>
      <c r="AD458" s="312" cm="1">
        <f t="array" aca="1" ref="AD458" ca="1">IF($D457=$C$3,
SUM(IF(OFFSET($N$361,,,($C457-1)*3-2,$C$2)=AD457,OFFSET($N$363,,,($C457-1)*3-2,$C$2)*OFFSET($B$361,1,,($C457-1)*3-2,1))),
IFERROR((AD123/$J122)*$J457,0))</f>
        <v>0</v>
      </c>
      <c r="AE458" s="312" cm="1">
        <f t="array" aca="1" ref="AE458" ca="1">IF($D457=$C$3,
SUM(IF(OFFSET($N$361,,,($C457-1)*3-2,$C$2)=AE457,OFFSET($N$363,,,($C457-1)*3-2,$C$2)*OFFSET($B$361,1,,($C457-1)*3-2,1))),
IFERROR((AE123/$J122)*$J457,0))</f>
        <v>0</v>
      </c>
      <c r="AF458" s="312" cm="1">
        <f t="array" aca="1" ref="AF458" ca="1">IF($D457=$C$3,
SUM(IF(OFFSET($N$361,,,($C457-1)*3-2,$C$2)=AF457,OFFSET($N$363,,,($C457-1)*3-2,$C$2)*OFFSET($B$361,1,,($C457-1)*3-2,1))),
IFERROR((AF123/$J122)*$J457,0))</f>
        <v>0</v>
      </c>
      <c r="AG458" s="312" cm="1">
        <f t="array" aca="1" ref="AG458" ca="1">IF($D457=$C$3,
SUM(IF(OFFSET($N$361,,,($C457-1)*3-2,$C$2)=AG457,OFFSET($N$363,,,($C457-1)*3-2,$C$2)*OFFSET($B$361,1,,($C457-1)*3-2,1))),
IFERROR((AG123/$J122)*$J457,0))</f>
        <v>0</v>
      </c>
      <c r="AH458" s="317"/>
      <c r="AI458" s="318"/>
      <c r="AJ458" s="318"/>
      <c r="AK458" s="318"/>
      <c r="AL458" s="318"/>
      <c r="AM458"/>
      <c r="AN458"/>
      <c r="AO458"/>
      <c r="AP458"/>
      <c r="AQ458"/>
      <c r="AR458"/>
    </row>
    <row r="459" spans="1:44" ht="13.15" customHeight="1">
      <c r="A459" s="317"/>
      <c r="B459" s="380" t="str">
        <f t="shared" ca="1" si="825"/>
        <v/>
      </c>
      <c r="C459" s="380" t="str">
        <f t="shared" ca="1" si="825"/>
        <v/>
      </c>
      <c r="D459" s="891"/>
      <c r="E459" s="896"/>
      <c r="F459" s="897"/>
      <c r="G459" s="900"/>
      <c r="H459" s="903"/>
      <c r="I459" s="906"/>
      <c r="J459" s="909"/>
      <c r="K459" s="912"/>
      <c r="L459" s="915"/>
      <c r="M459" s="404" t="s">
        <v>91</v>
      </c>
      <c r="N459" s="405">
        <f t="shared" ref="N459" ca="1" si="826">IFERROR(N458*$K457,0)</f>
        <v>0</v>
      </c>
      <c r="O459" s="406">
        <f t="shared" ref="O459" ca="1" si="827">IFERROR(O458*$K457,0)</f>
        <v>0</v>
      </c>
      <c r="P459" s="406">
        <f t="shared" ref="P459" ca="1" si="828">IFERROR(P458*$K457,0)</f>
        <v>0</v>
      </c>
      <c r="Q459" s="407">
        <f t="shared" ref="Q459" ca="1" si="829">IFERROR(Q458*$K457,0)</f>
        <v>0</v>
      </c>
      <c r="R459" s="406">
        <f t="shared" ref="R459" ca="1" si="830">IFERROR(R458*$K457,0)</f>
        <v>0</v>
      </c>
      <c r="S459" s="406">
        <f t="shared" ref="S459" ca="1" si="831">IFERROR(S458*$K457,0)</f>
        <v>0</v>
      </c>
      <c r="T459" s="406">
        <f t="shared" ref="T459" ca="1" si="832">IFERROR(T458*$K457,0)</f>
        <v>0</v>
      </c>
      <c r="U459" s="406">
        <f t="shared" ref="U459" ca="1" si="833">IFERROR(U458*$K457,0)</f>
        <v>0</v>
      </c>
      <c r="V459" s="406">
        <f t="shared" ref="V459" ca="1" si="834">IFERROR(V458*$K457,0)</f>
        <v>0</v>
      </c>
      <c r="W459" s="406">
        <f t="shared" ref="W459" ca="1" si="835">IFERROR(W458*$K457,0)</f>
        <v>0</v>
      </c>
      <c r="X459" s="406">
        <f t="shared" ref="X459" ca="1" si="836">IFERROR(X458*$K457,0)</f>
        <v>0</v>
      </c>
      <c r="Y459" s="406">
        <f t="shared" ref="Y459" ca="1" si="837">IFERROR(Y458*$K457,0)</f>
        <v>0</v>
      </c>
      <c r="Z459" s="406">
        <f t="shared" ref="Z459" ca="1" si="838">IFERROR(Z458*$K457,0)</f>
        <v>0</v>
      </c>
      <c r="AA459" s="406">
        <f t="shared" ref="AA459" ca="1" si="839">IFERROR(AA458*$K457,0)</f>
        <v>0</v>
      </c>
      <c r="AB459" s="406">
        <f t="shared" ref="AB459" ca="1" si="840">IFERROR(AB458*$K457,0)</f>
        <v>0</v>
      </c>
      <c r="AC459" s="406">
        <f t="shared" ref="AC459" ca="1" si="841">IFERROR(AC458*$K457,0)</f>
        <v>0</v>
      </c>
      <c r="AD459" s="406">
        <f t="shared" ref="AD459" ca="1" si="842">IFERROR(AD458*$K457,0)</f>
        <v>0</v>
      </c>
      <c r="AE459" s="406">
        <f t="shared" ref="AE459" ca="1" si="843">IFERROR(AE458*$K457,0)</f>
        <v>0</v>
      </c>
      <c r="AF459" s="406">
        <f t="shared" ref="AF459" ca="1" si="844">IFERROR(AF458*$K457,0)</f>
        <v>0</v>
      </c>
      <c r="AG459" s="406">
        <f t="shared" ref="AG459" ca="1" si="845">IFERROR(AG458*$K457,0)</f>
        <v>0</v>
      </c>
      <c r="AH459" s="317"/>
      <c r="AI459" s="318"/>
      <c r="AJ459" s="318"/>
      <c r="AK459" s="318"/>
      <c r="AL459" s="318"/>
      <c r="AM459"/>
      <c r="AN459"/>
      <c r="AO459"/>
      <c r="AP459"/>
      <c r="AQ459"/>
      <c r="AR459"/>
    </row>
    <row r="460" spans="1:44" ht="13.15" customHeight="1">
      <c r="A460" s="317"/>
      <c r="B460" s="317"/>
      <c r="C460" s="317" cm="1">
        <f t="array" aca="1" ref="C460" ca="1">OFFSET(C460,-3,,,)+1</f>
        <v>34</v>
      </c>
      <c r="D460" s="889" t="str">
        <f t="shared" ref="D460:E460" ca="1" si="846">D125</f>
        <v/>
      </c>
      <c r="E460" s="892" t="str">
        <f t="shared" ca="1" si="846"/>
        <v/>
      </c>
      <c r="F460" s="893"/>
      <c r="G460" s="898">
        <f t="shared" ref="G460" si="847">H125</f>
        <v>0</v>
      </c>
      <c r="H460" s="901"/>
      <c r="I460" s="904" t="str">
        <f t="shared" ref="I460" ca="1" si="848">I125</f>
        <v/>
      </c>
      <c r="J460" s="907">
        <f t="shared" ref="J460" ca="1" si="849">IF($D460=$C$3,
SUMPRODUCT(OFFSET($B$361,1,,($C460-1)*3-2,),OFFSET($L$361,,,($C460-1)*3-2,)),J125+H460)</f>
        <v>0</v>
      </c>
      <c r="K460" s="910">
        <f t="shared" ref="K460" ca="1" si="850">K125</f>
        <v>0</v>
      </c>
      <c r="L460" s="913">
        <f t="shared" ref="L460" ca="1" si="851">J460*K460</f>
        <v>0</v>
      </c>
      <c r="M460" s="402" t="s">
        <v>89</v>
      </c>
      <c r="N460" s="308" t="str">
        <f t="shared" ref="N460:AG460" ca="1" si="852">N125</f>
        <v/>
      </c>
      <c r="O460" s="309" t="str">
        <f t="shared" ca="1" si="852"/>
        <v/>
      </c>
      <c r="P460" s="309" t="str">
        <f t="shared" ca="1" si="852"/>
        <v/>
      </c>
      <c r="Q460" s="310" t="str">
        <f t="shared" ca="1" si="852"/>
        <v/>
      </c>
      <c r="R460" s="309" t="str">
        <f t="shared" ca="1" si="852"/>
        <v/>
      </c>
      <c r="S460" s="309" t="str">
        <f t="shared" ca="1" si="852"/>
        <v/>
      </c>
      <c r="T460" s="309" t="str">
        <f t="shared" ca="1" si="852"/>
        <v/>
      </c>
      <c r="U460" s="309" t="str">
        <f t="shared" ca="1" si="852"/>
        <v/>
      </c>
      <c r="V460" s="309" t="str">
        <f t="shared" ca="1" si="852"/>
        <v/>
      </c>
      <c r="W460" s="309" t="str">
        <f t="shared" ca="1" si="852"/>
        <v/>
      </c>
      <c r="X460" s="309" t="str">
        <f t="shared" ca="1" si="852"/>
        <v/>
      </c>
      <c r="Y460" s="309" t="str">
        <f t="shared" ca="1" si="852"/>
        <v/>
      </c>
      <c r="Z460" s="309" t="str">
        <f t="shared" ca="1" si="852"/>
        <v/>
      </c>
      <c r="AA460" s="309" t="str">
        <f t="shared" ca="1" si="852"/>
        <v/>
      </c>
      <c r="AB460" s="309" t="str">
        <f t="shared" ca="1" si="852"/>
        <v/>
      </c>
      <c r="AC460" s="309" t="str">
        <f t="shared" ca="1" si="852"/>
        <v/>
      </c>
      <c r="AD460" s="309" t="str">
        <f t="shared" ca="1" si="852"/>
        <v/>
      </c>
      <c r="AE460" s="309" t="str">
        <f t="shared" ca="1" si="852"/>
        <v/>
      </c>
      <c r="AF460" s="309" t="str">
        <f t="shared" ca="1" si="852"/>
        <v/>
      </c>
      <c r="AG460" s="309" t="str">
        <f t="shared" ca="1" si="852"/>
        <v/>
      </c>
      <c r="AH460" s="317"/>
      <c r="AI460" s="318"/>
      <c r="AJ460" s="318"/>
      <c r="AK460" s="318"/>
      <c r="AL460" s="318"/>
      <c r="AM460"/>
      <c r="AN460"/>
      <c r="AO460"/>
      <c r="AP460"/>
      <c r="AQ460"/>
      <c r="AR460"/>
    </row>
    <row r="461" spans="1:44" ht="13.15" customHeight="1">
      <c r="A461" s="317"/>
      <c r="B461" s="380">
        <f t="shared" ref="B461:C462" ca="1" si="853">B126</f>
        <v>0</v>
      </c>
      <c r="C461" s="317" cm="1">
        <f t="array" aca="1" ref="C461" ca="1">IF(ROUND(SUM(IF(N460:AG460&lt;&gt;"",IF(N460:AG460&lt;&gt;0,(N461:AG461))))-J460,3)&lt;&gt;0,"X",0)</f>
        <v>0</v>
      </c>
      <c r="D461" s="890"/>
      <c r="E461" s="894"/>
      <c r="F461" s="895"/>
      <c r="G461" s="899"/>
      <c r="H461" s="902"/>
      <c r="I461" s="905"/>
      <c r="J461" s="908"/>
      <c r="K461" s="911"/>
      <c r="L461" s="914"/>
      <c r="M461" s="403" t="s">
        <v>90</v>
      </c>
      <c r="N461" s="312" cm="1">
        <f t="array" aca="1" ref="N461" ca="1">IF($D460=$C$3,
SUM(IF(OFFSET($N$361,,,($C460-1)*3-2,$C$2)=N460,OFFSET($N$363,,,($C460-1)*3-2,$C$2)*OFFSET($B$361,1,,($C460-1)*3-2,1))),
IFERROR((N126/$J125)*$J460,0))</f>
        <v>0</v>
      </c>
      <c r="O461" s="312" cm="1">
        <f t="array" aca="1" ref="O461" ca="1">IF($D460=$C$3,
SUM(IF(OFFSET($N$361,,,($C460-1)*3-2,$C$2)=O460,OFFSET($N$363,,,($C460-1)*3-2,$C$2)*OFFSET($B$361,1,,($C460-1)*3-2,1))),
IFERROR((O126/$J125)*$J460,0))</f>
        <v>0</v>
      </c>
      <c r="P461" s="312" cm="1">
        <f t="array" aca="1" ref="P461" ca="1">IF($D460=$C$3,
SUM(IF(OFFSET($N$361,,,($C460-1)*3-2,$C$2)=P460,OFFSET($N$363,,,($C460-1)*3-2,$C$2)*OFFSET($B$361,1,,($C460-1)*3-2,1))),
IFERROR((P126/$J125)*$J460,0))</f>
        <v>0</v>
      </c>
      <c r="Q461" s="313" cm="1">
        <f t="array" aca="1" ref="Q461" ca="1">IF($D460=$C$3,
SUM(IF(OFFSET($N$361,,,($C460-1)*3-2,$C$2)=Q460,OFFSET($N$363,,,($C460-1)*3-2,$C$2)*OFFSET($B$361,1,,($C460-1)*3-2,1))),
IFERROR((Q126/$J125)*$J460,0))</f>
        <v>0</v>
      </c>
      <c r="R461" s="312" cm="1">
        <f t="array" aca="1" ref="R461" ca="1">IF($D460=$C$3,
SUM(IF(OFFSET($N$361,,,($C460-1)*3-2,$C$2)=R460,OFFSET($N$363,,,($C460-1)*3-2,$C$2)*OFFSET($B$361,1,,($C460-1)*3-2,1))),
IFERROR((R126/$J125)*$J460,0))</f>
        <v>0</v>
      </c>
      <c r="S461" s="312" cm="1">
        <f t="array" aca="1" ref="S461" ca="1">IF($D460=$C$3,
SUM(IF(OFFSET($N$361,,,($C460-1)*3-2,$C$2)=S460,OFFSET($N$363,,,($C460-1)*3-2,$C$2)*OFFSET($B$361,1,,($C460-1)*3-2,1))),
IFERROR((S126/$J125)*$J460,0))</f>
        <v>0</v>
      </c>
      <c r="T461" s="312" cm="1">
        <f t="array" aca="1" ref="T461" ca="1">IF($D460=$C$3,
SUM(IF(OFFSET($N$361,,,($C460-1)*3-2,$C$2)=T460,OFFSET($N$363,,,($C460-1)*3-2,$C$2)*OFFSET($B$361,1,,($C460-1)*3-2,1))),
IFERROR((T126/$J125)*$J460,0))</f>
        <v>0</v>
      </c>
      <c r="U461" s="312" cm="1">
        <f t="array" aca="1" ref="U461" ca="1">IF($D460=$C$3,
SUM(IF(OFFSET($N$361,,,($C460-1)*3-2,$C$2)=U460,OFFSET($N$363,,,($C460-1)*3-2,$C$2)*OFFSET($B$361,1,,($C460-1)*3-2,1))),
IFERROR((U126/$J125)*$J460,0))</f>
        <v>0</v>
      </c>
      <c r="V461" s="312" cm="1">
        <f t="array" aca="1" ref="V461" ca="1">IF($D460=$C$3,
SUM(IF(OFFSET($N$361,,,($C460-1)*3-2,$C$2)=V460,OFFSET($N$363,,,($C460-1)*3-2,$C$2)*OFFSET($B$361,1,,($C460-1)*3-2,1))),
IFERROR((V126/$J125)*$J460,0))</f>
        <v>0</v>
      </c>
      <c r="W461" s="312" cm="1">
        <f t="array" aca="1" ref="W461" ca="1">IF($D460=$C$3,
SUM(IF(OFFSET($N$361,,,($C460-1)*3-2,$C$2)=W460,OFFSET($N$363,,,($C460-1)*3-2,$C$2)*OFFSET($B$361,1,,($C460-1)*3-2,1))),
IFERROR((W126/$J125)*$J460,0))</f>
        <v>0</v>
      </c>
      <c r="X461" s="312" cm="1">
        <f t="array" aca="1" ref="X461" ca="1">IF($D460=$C$3,
SUM(IF(OFFSET($N$361,,,($C460-1)*3-2,$C$2)=X460,OFFSET($N$363,,,($C460-1)*3-2,$C$2)*OFFSET($B$361,1,,($C460-1)*3-2,1))),
IFERROR((X126/$J125)*$J460,0))</f>
        <v>0</v>
      </c>
      <c r="Y461" s="312" cm="1">
        <f t="array" aca="1" ref="Y461" ca="1">IF($D460=$C$3,
SUM(IF(OFFSET($N$361,,,($C460-1)*3-2,$C$2)=Y460,OFFSET($N$363,,,($C460-1)*3-2,$C$2)*OFFSET($B$361,1,,($C460-1)*3-2,1))),
IFERROR((Y126/$J125)*$J460,0))</f>
        <v>0</v>
      </c>
      <c r="Z461" s="312" cm="1">
        <f t="array" aca="1" ref="Z461" ca="1">IF($D460=$C$3,
SUM(IF(OFFSET($N$361,,,($C460-1)*3-2,$C$2)=Z460,OFFSET($N$363,,,($C460-1)*3-2,$C$2)*OFFSET($B$361,1,,($C460-1)*3-2,1))),
IFERROR((Z126/$J125)*$J460,0))</f>
        <v>0</v>
      </c>
      <c r="AA461" s="312" cm="1">
        <f t="array" aca="1" ref="AA461" ca="1">IF($D460=$C$3,
SUM(IF(OFFSET($N$361,,,($C460-1)*3-2,$C$2)=AA460,OFFSET($N$363,,,($C460-1)*3-2,$C$2)*OFFSET($B$361,1,,($C460-1)*3-2,1))),
IFERROR((AA126/$J125)*$J460,0))</f>
        <v>0</v>
      </c>
      <c r="AB461" s="312" cm="1">
        <f t="array" aca="1" ref="AB461" ca="1">IF($D460=$C$3,
SUM(IF(OFFSET($N$361,,,($C460-1)*3-2,$C$2)=AB460,OFFSET($N$363,,,($C460-1)*3-2,$C$2)*OFFSET($B$361,1,,($C460-1)*3-2,1))),
IFERROR((AB126/$J125)*$J460,0))</f>
        <v>0</v>
      </c>
      <c r="AC461" s="312" cm="1">
        <f t="array" aca="1" ref="AC461" ca="1">IF($D460=$C$3,
SUM(IF(OFFSET($N$361,,,($C460-1)*3-2,$C$2)=AC460,OFFSET($N$363,,,($C460-1)*3-2,$C$2)*OFFSET($B$361,1,,($C460-1)*3-2,1))),
IFERROR((AC126/$J125)*$J460,0))</f>
        <v>0</v>
      </c>
      <c r="AD461" s="312" cm="1">
        <f t="array" aca="1" ref="AD461" ca="1">IF($D460=$C$3,
SUM(IF(OFFSET($N$361,,,($C460-1)*3-2,$C$2)=AD460,OFFSET($N$363,,,($C460-1)*3-2,$C$2)*OFFSET($B$361,1,,($C460-1)*3-2,1))),
IFERROR((AD126/$J125)*$J460,0))</f>
        <v>0</v>
      </c>
      <c r="AE461" s="312" cm="1">
        <f t="array" aca="1" ref="AE461" ca="1">IF($D460=$C$3,
SUM(IF(OFFSET($N$361,,,($C460-1)*3-2,$C$2)=AE460,OFFSET($N$363,,,($C460-1)*3-2,$C$2)*OFFSET($B$361,1,,($C460-1)*3-2,1))),
IFERROR((AE126/$J125)*$J460,0))</f>
        <v>0</v>
      </c>
      <c r="AF461" s="312" cm="1">
        <f t="array" aca="1" ref="AF461" ca="1">IF($D460=$C$3,
SUM(IF(OFFSET($N$361,,,($C460-1)*3-2,$C$2)=AF460,OFFSET($N$363,,,($C460-1)*3-2,$C$2)*OFFSET($B$361,1,,($C460-1)*3-2,1))),
IFERROR((AF126/$J125)*$J460,0))</f>
        <v>0</v>
      </c>
      <c r="AG461" s="312" cm="1">
        <f t="array" aca="1" ref="AG461" ca="1">IF($D460=$C$3,
SUM(IF(OFFSET($N$361,,,($C460-1)*3-2,$C$2)=AG460,OFFSET($N$363,,,($C460-1)*3-2,$C$2)*OFFSET($B$361,1,,($C460-1)*3-2,1))),
IFERROR((AG126/$J125)*$J460,0))</f>
        <v>0</v>
      </c>
      <c r="AH461" s="317"/>
      <c r="AI461" s="318"/>
      <c r="AJ461" s="318"/>
      <c r="AK461" s="318"/>
      <c r="AL461" s="318"/>
      <c r="AM461"/>
      <c r="AN461"/>
      <c r="AO461"/>
      <c r="AP461"/>
      <c r="AQ461"/>
      <c r="AR461"/>
    </row>
    <row r="462" spans="1:44" ht="13.15" customHeight="1">
      <c r="A462" s="317"/>
      <c r="B462" s="380" t="str">
        <f t="shared" ca="1" si="853"/>
        <v/>
      </c>
      <c r="C462" s="380" t="str">
        <f t="shared" ca="1" si="853"/>
        <v/>
      </c>
      <c r="D462" s="891"/>
      <c r="E462" s="896"/>
      <c r="F462" s="897"/>
      <c r="G462" s="900"/>
      <c r="H462" s="903"/>
      <c r="I462" s="906"/>
      <c r="J462" s="909"/>
      <c r="K462" s="912"/>
      <c r="L462" s="915"/>
      <c r="M462" s="404" t="s">
        <v>91</v>
      </c>
      <c r="N462" s="405">
        <f t="shared" ref="N462" ca="1" si="854">IFERROR(N461*$K460,0)</f>
        <v>0</v>
      </c>
      <c r="O462" s="406">
        <f t="shared" ref="O462" ca="1" si="855">IFERROR(O461*$K460,0)</f>
        <v>0</v>
      </c>
      <c r="P462" s="406">
        <f t="shared" ref="P462" ca="1" si="856">IFERROR(P461*$K460,0)</f>
        <v>0</v>
      </c>
      <c r="Q462" s="407">
        <f t="shared" ref="Q462" ca="1" si="857">IFERROR(Q461*$K460,0)</f>
        <v>0</v>
      </c>
      <c r="R462" s="406">
        <f t="shared" ref="R462" ca="1" si="858">IFERROR(R461*$K460,0)</f>
        <v>0</v>
      </c>
      <c r="S462" s="406">
        <f t="shared" ref="S462" ca="1" si="859">IFERROR(S461*$K460,0)</f>
        <v>0</v>
      </c>
      <c r="T462" s="406">
        <f t="shared" ref="T462" ca="1" si="860">IFERROR(T461*$K460,0)</f>
        <v>0</v>
      </c>
      <c r="U462" s="406">
        <f t="shared" ref="U462" ca="1" si="861">IFERROR(U461*$K460,0)</f>
        <v>0</v>
      </c>
      <c r="V462" s="406">
        <f t="shared" ref="V462" ca="1" si="862">IFERROR(V461*$K460,0)</f>
        <v>0</v>
      </c>
      <c r="W462" s="406">
        <f t="shared" ref="W462" ca="1" si="863">IFERROR(W461*$K460,0)</f>
        <v>0</v>
      </c>
      <c r="X462" s="406">
        <f t="shared" ref="X462" ca="1" si="864">IFERROR(X461*$K460,0)</f>
        <v>0</v>
      </c>
      <c r="Y462" s="406">
        <f t="shared" ref="Y462" ca="1" si="865">IFERROR(Y461*$K460,0)</f>
        <v>0</v>
      </c>
      <c r="Z462" s="406">
        <f t="shared" ref="Z462" ca="1" si="866">IFERROR(Z461*$K460,0)</f>
        <v>0</v>
      </c>
      <c r="AA462" s="406">
        <f t="shared" ref="AA462" ca="1" si="867">IFERROR(AA461*$K460,0)</f>
        <v>0</v>
      </c>
      <c r="AB462" s="406">
        <f t="shared" ref="AB462" ca="1" si="868">IFERROR(AB461*$K460,0)</f>
        <v>0</v>
      </c>
      <c r="AC462" s="406">
        <f t="shared" ref="AC462" ca="1" si="869">IFERROR(AC461*$K460,0)</f>
        <v>0</v>
      </c>
      <c r="AD462" s="406">
        <f t="shared" ref="AD462" ca="1" si="870">IFERROR(AD461*$K460,0)</f>
        <v>0</v>
      </c>
      <c r="AE462" s="406">
        <f t="shared" ref="AE462" ca="1" si="871">IFERROR(AE461*$K460,0)</f>
        <v>0</v>
      </c>
      <c r="AF462" s="406">
        <f t="shared" ref="AF462" ca="1" si="872">IFERROR(AF461*$K460,0)</f>
        <v>0</v>
      </c>
      <c r="AG462" s="406">
        <f t="shared" ref="AG462" ca="1" si="873">IFERROR(AG461*$K460,0)</f>
        <v>0</v>
      </c>
      <c r="AH462" s="317"/>
      <c r="AI462" s="318"/>
      <c r="AJ462" s="318"/>
      <c r="AK462" s="318"/>
      <c r="AL462" s="318"/>
      <c r="AM462"/>
      <c r="AN462"/>
      <c r="AO462"/>
      <c r="AP462"/>
      <c r="AQ462"/>
      <c r="AR462"/>
    </row>
    <row r="463" spans="1:44" ht="13.15" customHeight="1">
      <c r="A463" s="317"/>
      <c r="B463" s="317"/>
      <c r="C463" s="317" cm="1">
        <f t="array" aca="1" ref="C463" ca="1">OFFSET(C463,-3,,,)+1</f>
        <v>35</v>
      </c>
      <c r="D463" s="889" t="str">
        <f t="shared" ref="D463:E463" ca="1" si="874">D128</f>
        <v/>
      </c>
      <c r="E463" s="892" t="str">
        <f t="shared" ca="1" si="874"/>
        <v/>
      </c>
      <c r="F463" s="893"/>
      <c r="G463" s="898">
        <f t="shared" ref="G463" si="875">H128</f>
        <v>0</v>
      </c>
      <c r="H463" s="901"/>
      <c r="I463" s="904" t="str">
        <f t="shared" ref="I463" ca="1" si="876">I128</f>
        <v/>
      </c>
      <c r="J463" s="907">
        <f t="shared" ref="J463" ca="1" si="877">IF($D463=$C$3,
SUMPRODUCT(OFFSET($B$361,1,,($C463-1)*3-2,),OFFSET($L$361,,,($C463-1)*3-2,)),J128+H463)</f>
        <v>0</v>
      </c>
      <c r="K463" s="910">
        <f t="shared" ref="K463" ca="1" si="878">K128</f>
        <v>0</v>
      </c>
      <c r="L463" s="913">
        <f t="shared" ref="L463" ca="1" si="879">J463*K463</f>
        <v>0</v>
      </c>
      <c r="M463" s="402" t="s">
        <v>89</v>
      </c>
      <c r="N463" s="308" t="str">
        <f t="shared" ref="N463:AG463" ca="1" si="880">N128</f>
        <v/>
      </c>
      <c r="O463" s="309" t="str">
        <f t="shared" ca="1" si="880"/>
        <v/>
      </c>
      <c r="P463" s="309" t="str">
        <f t="shared" ca="1" si="880"/>
        <v/>
      </c>
      <c r="Q463" s="310" t="str">
        <f t="shared" ca="1" si="880"/>
        <v/>
      </c>
      <c r="R463" s="309" t="str">
        <f t="shared" ca="1" si="880"/>
        <v/>
      </c>
      <c r="S463" s="309" t="str">
        <f t="shared" ca="1" si="880"/>
        <v/>
      </c>
      <c r="T463" s="309" t="str">
        <f t="shared" ca="1" si="880"/>
        <v/>
      </c>
      <c r="U463" s="309" t="str">
        <f t="shared" ca="1" si="880"/>
        <v/>
      </c>
      <c r="V463" s="309" t="str">
        <f t="shared" ca="1" si="880"/>
        <v/>
      </c>
      <c r="W463" s="309" t="str">
        <f t="shared" ca="1" si="880"/>
        <v/>
      </c>
      <c r="X463" s="309" t="str">
        <f t="shared" ca="1" si="880"/>
        <v/>
      </c>
      <c r="Y463" s="309" t="str">
        <f t="shared" ca="1" si="880"/>
        <v/>
      </c>
      <c r="Z463" s="309" t="str">
        <f t="shared" ca="1" si="880"/>
        <v/>
      </c>
      <c r="AA463" s="309" t="str">
        <f t="shared" ca="1" si="880"/>
        <v/>
      </c>
      <c r="AB463" s="309" t="str">
        <f t="shared" ca="1" si="880"/>
        <v/>
      </c>
      <c r="AC463" s="309" t="str">
        <f t="shared" ca="1" si="880"/>
        <v/>
      </c>
      <c r="AD463" s="309" t="str">
        <f t="shared" ca="1" si="880"/>
        <v/>
      </c>
      <c r="AE463" s="309" t="str">
        <f t="shared" ca="1" si="880"/>
        <v/>
      </c>
      <c r="AF463" s="309" t="str">
        <f t="shared" ca="1" si="880"/>
        <v/>
      </c>
      <c r="AG463" s="309" t="str">
        <f t="shared" ca="1" si="880"/>
        <v/>
      </c>
      <c r="AH463" s="317"/>
      <c r="AI463" s="318"/>
      <c r="AJ463" s="318"/>
      <c r="AK463" s="318"/>
      <c r="AL463" s="318"/>
      <c r="AM463"/>
      <c r="AN463"/>
      <c r="AO463"/>
      <c r="AP463"/>
      <c r="AQ463"/>
      <c r="AR463"/>
    </row>
    <row r="464" spans="1:44" ht="13.15" customHeight="1">
      <c r="A464" s="317"/>
      <c r="B464" s="380">
        <f t="shared" ref="B464:C465" ca="1" si="881">B129</f>
        <v>0</v>
      </c>
      <c r="C464" s="317" cm="1">
        <f t="array" aca="1" ref="C464" ca="1">IF(ROUND(SUM(IF(N463:AG463&lt;&gt;"",IF(N463:AG463&lt;&gt;0,(N464:AG464))))-J463,3)&lt;&gt;0,"X",0)</f>
        <v>0</v>
      </c>
      <c r="D464" s="890"/>
      <c r="E464" s="894"/>
      <c r="F464" s="895"/>
      <c r="G464" s="899"/>
      <c r="H464" s="902"/>
      <c r="I464" s="905"/>
      <c r="J464" s="908"/>
      <c r="K464" s="911"/>
      <c r="L464" s="914"/>
      <c r="M464" s="403" t="s">
        <v>90</v>
      </c>
      <c r="N464" s="312" cm="1">
        <f t="array" aca="1" ref="N464" ca="1">IF($D463=$C$3,
SUM(IF(OFFSET($N$361,,,($C463-1)*3-2,$C$2)=N463,OFFSET($N$363,,,($C463-1)*3-2,$C$2)*OFFSET($B$361,1,,($C463-1)*3-2,1))),
IFERROR((N129/$J128)*$J463,0))</f>
        <v>0</v>
      </c>
      <c r="O464" s="312" cm="1">
        <f t="array" aca="1" ref="O464" ca="1">IF($D463=$C$3,
SUM(IF(OFFSET($N$361,,,($C463-1)*3-2,$C$2)=O463,OFFSET($N$363,,,($C463-1)*3-2,$C$2)*OFFSET($B$361,1,,($C463-1)*3-2,1))),
IFERROR((O129/$J128)*$J463,0))</f>
        <v>0</v>
      </c>
      <c r="P464" s="312" cm="1">
        <f t="array" aca="1" ref="P464" ca="1">IF($D463=$C$3,
SUM(IF(OFFSET($N$361,,,($C463-1)*3-2,$C$2)=P463,OFFSET($N$363,,,($C463-1)*3-2,$C$2)*OFFSET($B$361,1,,($C463-1)*3-2,1))),
IFERROR((P129/$J128)*$J463,0))</f>
        <v>0</v>
      </c>
      <c r="Q464" s="313" cm="1">
        <f t="array" aca="1" ref="Q464" ca="1">IF($D463=$C$3,
SUM(IF(OFFSET($N$361,,,($C463-1)*3-2,$C$2)=Q463,OFFSET($N$363,,,($C463-1)*3-2,$C$2)*OFFSET($B$361,1,,($C463-1)*3-2,1))),
IFERROR((Q129/$J128)*$J463,0))</f>
        <v>0</v>
      </c>
      <c r="R464" s="312" cm="1">
        <f t="array" aca="1" ref="R464" ca="1">IF($D463=$C$3,
SUM(IF(OFFSET($N$361,,,($C463-1)*3-2,$C$2)=R463,OFFSET($N$363,,,($C463-1)*3-2,$C$2)*OFFSET($B$361,1,,($C463-1)*3-2,1))),
IFERROR((R129/$J128)*$J463,0))</f>
        <v>0</v>
      </c>
      <c r="S464" s="312" cm="1">
        <f t="array" aca="1" ref="S464" ca="1">IF($D463=$C$3,
SUM(IF(OFFSET($N$361,,,($C463-1)*3-2,$C$2)=S463,OFFSET($N$363,,,($C463-1)*3-2,$C$2)*OFFSET($B$361,1,,($C463-1)*3-2,1))),
IFERROR((S129/$J128)*$J463,0))</f>
        <v>0</v>
      </c>
      <c r="T464" s="312" cm="1">
        <f t="array" aca="1" ref="T464" ca="1">IF($D463=$C$3,
SUM(IF(OFFSET($N$361,,,($C463-1)*3-2,$C$2)=T463,OFFSET($N$363,,,($C463-1)*3-2,$C$2)*OFFSET($B$361,1,,($C463-1)*3-2,1))),
IFERROR((T129/$J128)*$J463,0))</f>
        <v>0</v>
      </c>
      <c r="U464" s="312" cm="1">
        <f t="array" aca="1" ref="U464" ca="1">IF($D463=$C$3,
SUM(IF(OFFSET($N$361,,,($C463-1)*3-2,$C$2)=U463,OFFSET($N$363,,,($C463-1)*3-2,$C$2)*OFFSET($B$361,1,,($C463-1)*3-2,1))),
IFERROR((U129/$J128)*$J463,0))</f>
        <v>0</v>
      </c>
      <c r="V464" s="312" cm="1">
        <f t="array" aca="1" ref="V464" ca="1">IF($D463=$C$3,
SUM(IF(OFFSET($N$361,,,($C463-1)*3-2,$C$2)=V463,OFFSET($N$363,,,($C463-1)*3-2,$C$2)*OFFSET($B$361,1,,($C463-1)*3-2,1))),
IFERROR((V129/$J128)*$J463,0))</f>
        <v>0</v>
      </c>
      <c r="W464" s="312" cm="1">
        <f t="array" aca="1" ref="W464" ca="1">IF($D463=$C$3,
SUM(IF(OFFSET($N$361,,,($C463-1)*3-2,$C$2)=W463,OFFSET($N$363,,,($C463-1)*3-2,$C$2)*OFFSET($B$361,1,,($C463-1)*3-2,1))),
IFERROR((W129/$J128)*$J463,0))</f>
        <v>0</v>
      </c>
      <c r="X464" s="312" cm="1">
        <f t="array" aca="1" ref="X464" ca="1">IF($D463=$C$3,
SUM(IF(OFFSET($N$361,,,($C463-1)*3-2,$C$2)=X463,OFFSET($N$363,,,($C463-1)*3-2,$C$2)*OFFSET($B$361,1,,($C463-1)*3-2,1))),
IFERROR((X129/$J128)*$J463,0))</f>
        <v>0</v>
      </c>
      <c r="Y464" s="312" cm="1">
        <f t="array" aca="1" ref="Y464" ca="1">IF($D463=$C$3,
SUM(IF(OFFSET($N$361,,,($C463-1)*3-2,$C$2)=Y463,OFFSET($N$363,,,($C463-1)*3-2,$C$2)*OFFSET($B$361,1,,($C463-1)*3-2,1))),
IFERROR((Y129/$J128)*$J463,0))</f>
        <v>0</v>
      </c>
      <c r="Z464" s="312" cm="1">
        <f t="array" aca="1" ref="Z464" ca="1">IF($D463=$C$3,
SUM(IF(OFFSET($N$361,,,($C463-1)*3-2,$C$2)=Z463,OFFSET($N$363,,,($C463-1)*3-2,$C$2)*OFFSET($B$361,1,,($C463-1)*3-2,1))),
IFERROR((Z129/$J128)*$J463,0))</f>
        <v>0</v>
      </c>
      <c r="AA464" s="312" cm="1">
        <f t="array" aca="1" ref="AA464" ca="1">IF($D463=$C$3,
SUM(IF(OFFSET($N$361,,,($C463-1)*3-2,$C$2)=AA463,OFFSET($N$363,,,($C463-1)*3-2,$C$2)*OFFSET($B$361,1,,($C463-1)*3-2,1))),
IFERROR((AA129/$J128)*$J463,0))</f>
        <v>0</v>
      </c>
      <c r="AB464" s="312" cm="1">
        <f t="array" aca="1" ref="AB464" ca="1">IF($D463=$C$3,
SUM(IF(OFFSET($N$361,,,($C463-1)*3-2,$C$2)=AB463,OFFSET($N$363,,,($C463-1)*3-2,$C$2)*OFFSET($B$361,1,,($C463-1)*3-2,1))),
IFERROR((AB129/$J128)*$J463,0))</f>
        <v>0</v>
      </c>
      <c r="AC464" s="312" cm="1">
        <f t="array" aca="1" ref="AC464" ca="1">IF($D463=$C$3,
SUM(IF(OFFSET($N$361,,,($C463-1)*3-2,$C$2)=AC463,OFFSET($N$363,,,($C463-1)*3-2,$C$2)*OFFSET($B$361,1,,($C463-1)*3-2,1))),
IFERROR((AC129/$J128)*$J463,0))</f>
        <v>0</v>
      </c>
      <c r="AD464" s="312" cm="1">
        <f t="array" aca="1" ref="AD464" ca="1">IF($D463=$C$3,
SUM(IF(OFFSET($N$361,,,($C463-1)*3-2,$C$2)=AD463,OFFSET($N$363,,,($C463-1)*3-2,$C$2)*OFFSET($B$361,1,,($C463-1)*3-2,1))),
IFERROR((AD129/$J128)*$J463,0))</f>
        <v>0</v>
      </c>
      <c r="AE464" s="312" cm="1">
        <f t="array" aca="1" ref="AE464" ca="1">IF($D463=$C$3,
SUM(IF(OFFSET($N$361,,,($C463-1)*3-2,$C$2)=AE463,OFFSET($N$363,,,($C463-1)*3-2,$C$2)*OFFSET($B$361,1,,($C463-1)*3-2,1))),
IFERROR((AE129/$J128)*$J463,0))</f>
        <v>0</v>
      </c>
      <c r="AF464" s="312" cm="1">
        <f t="array" aca="1" ref="AF464" ca="1">IF($D463=$C$3,
SUM(IF(OFFSET($N$361,,,($C463-1)*3-2,$C$2)=AF463,OFFSET($N$363,,,($C463-1)*3-2,$C$2)*OFFSET($B$361,1,,($C463-1)*3-2,1))),
IFERROR((AF129/$J128)*$J463,0))</f>
        <v>0</v>
      </c>
      <c r="AG464" s="312" cm="1">
        <f t="array" aca="1" ref="AG464" ca="1">IF($D463=$C$3,
SUM(IF(OFFSET($N$361,,,($C463-1)*3-2,$C$2)=AG463,OFFSET($N$363,,,($C463-1)*3-2,$C$2)*OFFSET($B$361,1,,($C463-1)*3-2,1))),
IFERROR((AG129/$J128)*$J463,0))</f>
        <v>0</v>
      </c>
      <c r="AH464" s="317"/>
      <c r="AI464" s="318"/>
      <c r="AJ464" s="318"/>
      <c r="AK464" s="318"/>
      <c r="AL464" s="318"/>
      <c r="AM464"/>
      <c r="AN464"/>
      <c r="AO464"/>
      <c r="AP464"/>
      <c r="AQ464"/>
      <c r="AR464"/>
    </row>
    <row r="465" spans="1:44" ht="13.15" customHeight="1">
      <c r="A465" s="317"/>
      <c r="B465" s="380" t="str">
        <f t="shared" ca="1" si="881"/>
        <v/>
      </c>
      <c r="C465" s="380" t="str">
        <f t="shared" ca="1" si="881"/>
        <v/>
      </c>
      <c r="D465" s="891"/>
      <c r="E465" s="896"/>
      <c r="F465" s="897"/>
      <c r="G465" s="900"/>
      <c r="H465" s="903"/>
      <c r="I465" s="906"/>
      <c r="J465" s="909"/>
      <c r="K465" s="912"/>
      <c r="L465" s="915"/>
      <c r="M465" s="404" t="s">
        <v>91</v>
      </c>
      <c r="N465" s="405">
        <f t="shared" ref="N465" ca="1" si="882">IFERROR(N464*$K463,0)</f>
        <v>0</v>
      </c>
      <c r="O465" s="406">
        <f t="shared" ref="O465" ca="1" si="883">IFERROR(O464*$K463,0)</f>
        <v>0</v>
      </c>
      <c r="P465" s="406">
        <f t="shared" ref="P465" ca="1" si="884">IFERROR(P464*$K463,0)</f>
        <v>0</v>
      </c>
      <c r="Q465" s="407">
        <f t="shared" ref="Q465" ca="1" si="885">IFERROR(Q464*$K463,0)</f>
        <v>0</v>
      </c>
      <c r="R465" s="406">
        <f t="shared" ref="R465" ca="1" si="886">IFERROR(R464*$K463,0)</f>
        <v>0</v>
      </c>
      <c r="S465" s="406">
        <f t="shared" ref="S465" ca="1" si="887">IFERROR(S464*$K463,0)</f>
        <v>0</v>
      </c>
      <c r="T465" s="406">
        <f t="shared" ref="T465" ca="1" si="888">IFERROR(T464*$K463,0)</f>
        <v>0</v>
      </c>
      <c r="U465" s="406">
        <f t="shared" ref="U465" ca="1" si="889">IFERROR(U464*$K463,0)</f>
        <v>0</v>
      </c>
      <c r="V465" s="406">
        <f t="shared" ref="V465" ca="1" si="890">IFERROR(V464*$K463,0)</f>
        <v>0</v>
      </c>
      <c r="W465" s="406">
        <f t="shared" ref="W465" ca="1" si="891">IFERROR(W464*$K463,0)</f>
        <v>0</v>
      </c>
      <c r="X465" s="406">
        <f t="shared" ref="X465" ca="1" si="892">IFERROR(X464*$K463,0)</f>
        <v>0</v>
      </c>
      <c r="Y465" s="406">
        <f t="shared" ref="Y465" ca="1" si="893">IFERROR(Y464*$K463,0)</f>
        <v>0</v>
      </c>
      <c r="Z465" s="406">
        <f t="shared" ref="Z465" ca="1" si="894">IFERROR(Z464*$K463,0)</f>
        <v>0</v>
      </c>
      <c r="AA465" s="406">
        <f t="shared" ref="AA465" ca="1" si="895">IFERROR(AA464*$K463,0)</f>
        <v>0</v>
      </c>
      <c r="AB465" s="406">
        <f t="shared" ref="AB465" ca="1" si="896">IFERROR(AB464*$K463,0)</f>
        <v>0</v>
      </c>
      <c r="AC465" s="406">
        <f t="shared" ref="AC465" ca="1" si="897">IFERROR(AC464*$K463,0)</f>
        <v>0</v>
      </c>
      <c r="AD465" s="406">
        <f t="shared" ref="AD465" ca="1" si="898">IFERROR(AD464*$K463,0)</f>
        <v>0</v>
      </c>
      <c r="AE465" s="406">
        <f t="shared" ref="AE465" ca="1" si="899">IFERROR(AE464*$K463,0)</f>
        <v>0</v>
      </c>
      <c r="AF465" s="406">
        <f t="shared" ref="AF465" ca="1" si="900">IFERROR(AF464*$K463,0)</f>
        <v>0</v>
      </c>
      <c r="AG465" s="406">
        <f t="shared" ref="AG465" ca="1" si="901">IFERROR(AG464*$K463,0)</f>
        <v>0</v>
      </c>
      <c r="AH465" s="317"/>
      <c r="AI465" s="318"/>
      <c r="AJ465" s="318"/>
      <c r="AK465" s="318"/>
      <c r="AL465" s="318"/>
      <c r="AM465"/>
      <c r="AN465"/>
      <c r="AO465"/>
      <c r="AP465"/>
      <c r="AQ465"/>
      <c r="AR465"/>
    </row>
    <row r="466" spans="1:44" ht="13.15" customHeight="1">
      <c r="A466" s="317"/>
      <c r="B466" s="317"/>
      <c r="C466" s="317" cm="1">
        <f t="array" aca="1" ref="C466" ca="1">OFFSET(C466,-3,,,)+1</f>
        <v>36</v>
      </c>
      <c r="D466" s="889" t="str">
        <f t="shared" ref="D466:E466" ca="1" si="902">D131</f>
        <v/>
      </c>
      <c r="E466" s="892" t="str">
        <f t="shared" ca="1" si="902"/>
        <v/>
      </c>
      <c r="F466" s="893"/>
      <c r="G466" s="898">
        <f t="shared" ref="G466" si="903">H131</f>
        <v>0</v>
      </c>
      <c r="H466" s="901"/>
      <c r="I466" s="904" t="str">
        <f t="shared" ref="I466" ca="1" si="904">I131</f>
        <v/>
      </c>
      <c r="J466" s="907">
        <f t="shared" ref="J466" ca="1" si="905">IF($D466=$C$3,
SUMPRODUCT(OFFSET($B$361,1,,($C466-1)*3-2,),OFFSET($L$361,,,($C466-1)*3-2,)),J131+H466)</f>
        <v>0</v>
      </c>
      <c r="K466" s="910">
        <f t="shared" ref="K466" ca="1" si="906">K131</f>
        <v>0</v>
      </c>
      <c r="L466" s="913">
        <f t="shared" ref="L466" ca="1" si="907">J466*K466</f>
        <v>0</v>
      </c>
      <c r="M466" s="402" t="s">
        <v>89</v>
      </c>
      <c r="N466" s="308" t="str">
        <f t="shared" ref="N466:AG466" ca="1" si="908">N131</f>
        <v/>
      </c>
      <c r="O466" s="309" t="str">
        <f t="shared" ca="1" si="908"/>
        <v/>
      </c>
      <c r="P466" s="309" t="str">
        <f t="shared" ca="1" si="908"/>
        <v/>
      </c>
      <c r="Q466" s="310" t="str">
        <f t="shared" ca="1" si="908"/>
        <v/>
      </c>
      <c r="R466" s="309" t="str">
        <f t="shared" ca="1" si="908"/>
        <v/>
      </c>
      <c r="S466" s="309" t="str">
        <f t="shared" ca="1" si="908"/>
        <v/>
      </c>
      <c r="T466" s="309" t="str">
        <f t="shared" ca="1" si="908"/>
        <v/>
      </c>
      <c r="U466" s="309" t="str">
        <f t="shared" ca="1" si="908"/>
        <v/>
      </c>
      <c r="V466" s="309" t="str">
        <f t="shared" ca="1" si="908"/>
        <v/>
      </c>
      <c r="W466" s="309" t="str">
        <f t="shared" ca="1" si="908"/>
        <v/>
      </c>
      <c r="X466" s="309" t="str">
        <f t="shared" ca="1" si="908"/>
        <v/>
      </c>
      <c r="Y466" s="309" t="str">
        <f t="shared" ca="1" si="908"/>
        <v/>
      </c>
      <c r="Z466" s="309" t="str">
        <f t="shared" ca="1" si="908"/>
        <v/>
      </c>
      <c r="AA466" s="309" t="str">
        <f t="shared" ca="1" si="908"/>
        <v/>
      </c>
      <c r="AB466" s="309" t="str">
        <f t="shared" ca="1" si="908"/>
        <v/>
      </c>
      <c r="AC466" s="309" t="str">
        <f t="shared" ca="1" si="908"/>
        <v/>
      </c>
      <c r="AD466" s="309" t="str">
        <f t="shared" ca="1" si="908"/>
        <v/>
      </c>
      <c r="AE466" s="309" t="str">
        <f t="shared" ca="1" si="908"/>
        <v/>
      </c>
      <c r="AF466" s="309" t="str">
        <f t="shared" ca="1" si="908"/>
        <v/>
      </c>
      <c r="AG466" s="309" t="str">
        <f t="shared" ca="1" si="908"/>
        <v/>
      </c>
      <c r="AH466" s="317"/>
      <c r="AI466" s="318"/>
      <c r="AJ466" s="318"/>
      <c r="AK466" s="318"/>
      <c r="AL466" s="318"/>
      <c r="AM466"/>
      <c r="AN466"/>
      <c r="AO466"/>
      <c r="AP466"/>
      <c r="AQ466"/>
      <c r="AR466"/>
    </row>
    <row r="467" spans="1:44" ht="13.15" customHeight="1">
      <c r="A467" s="317"/>
      <c r="B467" s="380">
        <f t="shared" ref="B467:C468" ca="1" si="909">B132</f>
        <v>0</v>
      </c>
      <c r="C467" s="317" cm="1">
        <f t="array" aca="1" ref="C467" ca="1">IF(ROUND(SUM(IF(N466:AG466&lt;&gt;"",IF(N466:AG466&lt;&gt;0,(N467:AG467))))-J466,3)&lt;&gt;0,"X",0)</f>
        <v>0</v>
      </c>
      <c r="D467" s="890"/>
      <c r="E467" s="894"/>
      <c r="F467" s="895"/>
      <c r="G467" s="899"/>
      <c r="H467" s="902"/>
      <c r="I467" s="905"/>
      <c r="J467" s="908"/>
      <c r="K467" s="911"/>
      <c r="L467" s="914"/>
      <c r="M467" s="403" t="s">
        <v>90</v>
      </c>
      <c r="N467" s="312" cm="1">
        <f t="array" aca="1" ref="N467" ca="1">IF($D466=$C$3,
SUM(IF(OFFSET($N$361,,,($C466-1)*3-2,$C$2)=N466,OFFSET($N$363,,,($C466-1)*3-2,$C$2)*OFFSET($B$361,1,,($C466-1)*3-2,1))),
IFERROR((N132/$J131)*$J466,0))</f>
        <v>0</v>
      </c>
      <c r="O467" s="312" cm="1">
        <f t="array" aca="1" ref="O467" ca="1">IF($D466=$C$3,
SUM(IF(OFFSET($N$361,,,($C466-1)*3-2,$C$2)=O466,OFFSET($N$363,,,($C466-1)*3-2,$C$2)*OFFSET($B$361,1,,($C466-1)*3-2,1))),
IFERROR((O132/$J131)*$J466,0))</f>
        <v>0</v>
      </c>
      <c r="P467" s="312" cm="1">
        <f t="array" aca="1" ref="P467" ca="1">IF($D466=$C$3,
SUM(IF(OFFSET($N$361,,,($C466-1)*3-2,$C$2)=P466,OFFSET($N$363,,,($C466-1)*3-2,$C$2)*OFFSET($B$361,1,,($C466-1)*3-2,1))),
IFERROR((P132/$J131)*$J466,0))</f>
        <v>0</v>
      </c>
      <c r="Q467" s="313" cm="1">
        <f t="array" aca="1" ref="Q467" ca="1">IF($D466=$C$3,
SUM(IF(OFFSET($N$361,,,($C466-1)*3-2,$C$2)=Q466,OFFSET($N$363,,,($C466-1)*3-2,$C$2)*OFFSET($B$361,1,,($C466-1)*3-2,1))),
IFERROR((Q132/$J131)*$J466,0))</f>
        <v>0</v>
      </c>
      <c r="R467" s="312" cm="1">
        <f t="array" aca="1" ref="R467" ca="1">IF($D466=$C$3,
SUM(IF(OFFSET($N$361,,,($C466-1)*3-2,$C$2)=R466,OFFSET($N$363,,,($C466-1)*3-2,$C$2)*OFFSET($B$361,1,,($C466-1)*3-2,1))),
IFERROR((R132/$J131)*$J466,0))</f>
        <v>0</v>
      </c>
      <c r="S467" s="312" cm="1">
        <f t="array" aca="1" ref="S467" ca="1">IF($D466=$C$3,
SUM(IF(OFFSET($N$361,,,($C466-1)*3-2,$C$2)=S466,OFFSET($N$363,,,($C466-1)*3-2,$C$2)*OFFSET($B$361,1,,($C466-1)*3-2,1))),
IFERROR((S132/$J131)*$J466,0))</f>
        <v>0</v>
      </c>
      <c r="T467" s="312" cm="1">
        <f t="array" aca="1" ref="T467" ca="1">IF($D466=$C$3,
SUM(IF(OFFSET($N$361,,,($C466-1)*3-2,$C$2)=T466,OFFSET($N$363,,,($C466-1)*3-2,$C$2)*OFFSET($B$361,1,,($C466-1)*3-2,1))),
IFERROR((T132/$J131)*$J466,0))</f>
        <v>0</v>
      </c>
      <c r="U467" s="312" cm="1">
        <f t="array" aca="1" ref="U467" ca="1">IF($D466=$C$3,
SUM(IF(OFFSET($N$361,,,($C466-1)*3-2,$C$2)=U466,OFFSET($N$363,,,($C466-1)*3-2,$C$2)*OFFSET($B$361,1,,($C466-1)*3-2,1))),
IFERROR((U132/$J131)*$J466,0))</f>
        <v>0</v>
      </c>
      <c r="V467" s="312" cm="1">
        <f t="array" aca="1" ref="V467" ca="1">IF($D466=$C$3,
SUM(IF(OFFSET($N$361,,,($C466-1)*3-2,$C$2)=V466,OFFSET($N$363,,,($C466-1)*3-2,$C$2)*OFFSET($B$361,1,,($C466-1)*3-2,1))),
IFERROR((V132/$J131)*$J466,0))</f>
        <v>0</v>
      </c>
      <c r="W467" s="312" cm="1">
        <f t="array" aca="1" ref="W467" ca="1">IF($D466=$C$3,
SUM(IF(OFFSET($N$361,,,($C466-1)*3-2,$C$2)=W466,OFFSET($N$363,,,($C466-1)*3-2,$C$2)*OFFSET($B$361,1,,($C466-1)*3-2,1))),
IFERROR((W132/$J131)*$J466,0))</f>
        <v>0</v>
      </c>
      <c r="X467" s="312" cm="1">
        <f t="array" aca="1" ref="X467" ca="1">IF($D466=$C$3,
SUM(IF(OFFSET($N$361,,,($C466-1)*3-2,$C$2)=X466,OFFSET($N$363,,,($C466-1)*3-2,$C$2)*OFFSET($B$361,1,,($C466-1)*3-2,1))),
IFERROR((X132/$J131)*$J466,0))</f>
        <v>0</v>
      </c>
      <c r="Y467" s="312" cm="1">
        <f t="array" aca="1" ref="Y467" ca="1">IF($D466=$C$3,
SUM(IF(OFFSET($N$361,,,($C466-1)*3-2,$C$2)=Y466,OFFSET($N$363,,,($C466-1)*3-2,$C$2)*OFFSET($B$361,1,,($C466-1)*3-2,1))),
IFERROR((Y132/$J131)*$J466,0))</f>
        <v>0</v>
      </c>
      <c r="Z467" s="312" cm="1">
        <f t="array" aca="1" ref="Z467" ca="1">IF($D466=$C$3,
SUM(IF(OFFSET($N$361,,,($C466-1)*3-2,$C$2)=Z466,OFFSET($N$363,,,($C466-1)*3-2,$C$2)*OFFSET($B$361,1,,($C466-1)*3-2,1))),
IFERROR((Z132/$J131)*$J466,0))</f>
        <v>0</v>
      </c>
      <c r="AA467" s="312" cm="1">
        <f t="array" aca="1" ref="AA467" ca="1">IF($D466=$C$3,
SUM(IF(OFFSET($N$361,,,($C466-1)*3-2,$C$2)=AA466,OFFSET($N$363,,,($C466-1)*3-2,$C$2)*OFFSET($B$361,1,,($C466-1)*3-2,1))),
IFERROR((AA132/$J131)*$J466,0))</f>
        <v>0</v>
      </c>
      <c r="AB467" s="312" cm="1">
        <f t="array" aca="1" ref="AB467" ca="1">IF($D466=$C$3,
SUM(IF(OFFSET($N$361,,,($C466-1)*3-2,$C$2)=AB466,OFFSET($N$363,,,($C466-1)*3-2,$C$2)*OFFSET($B$361,1,,($C466-1)*3-2,1))),
IFERROR((AB132/$J131)*$J466,0))</f>
        <v>0</v>
      </c>
      <c r="AC467" s="312" cm="1">
        <f t="array" aca="1" ref="AC467" ca="1">IF($D466=$C$3,
SUM(IF(OFFSET($N$361,,,($C466-1)*3-2,$C$2)=AC466,OFFSET($N$363,,,($C466-1)*3-2,$C$2)*OFFSET($B$361,1,,($C466-1)*3-2,1))),
IFERROR((AC132/$J131)*$J466,0))</f>
        <v>0</v>
      </c>
      <c r="AD467" s="312" cm="1">
        <f t="array" aca="1" ref="AD467" ca="1">IF($D466=$C$3,
SUM(IF(OFFSET($N$361,,,($C466-1)*3-2,$C$2)=AD466,OFFSET($N$363,,,($C466-1)*3-2,$C$2)*OFFSET($B$361,1,,($C466-1)*3-2,1))),
IFERROR((AD132/$J131)*$J466,0))</f>
        <v>0</v>
      </c>
      <c r="AE467" s="312" cm="1">
        <f t="array" aca="1" ref="AE467" ca="1">IF($D466=$C$3,
SUM(IF(OFFSET($N$361,,,($C466-1)*3-2,$C$2)=AE466,OFFSET($N$363,,,($C466-1)*3-2,$C$2)*OFFSET($B$361,1,,($C466-1)*3-2,1))),
IFERROR((AE132/$J131)*$J466,0))</f>
        <v>0</v>
      </c>
      <c r="AF467" s="312" cm="1">
        <f t="array" aca="1" ref="AF467" ca="1">IF($D466=$C$3,
SUM(IF(OFFSET($N$361,,,($C466-1)*3-2,$C$2)=AF466,OFFSET($N$363,,,($C466-1)*3-2,$C$2)*OFFSET($B$361,1,,($C466-1)*3-2,1))),
IFERROR((AF132/$J131)*$J466,0))</f>
        <v>0</v>
      </c>
      <c r="AG467" s="312" cm="1">
        <f t="array" aca="1" ref="AG467" ca="1">IF($D466=$C$3,
SUM(IF(OFFSET($N$361,,,($C466-1)*3-2,$C$2)=AG466,OFFSET($N$363,,,($C466-1)*3-2,$C$2)*OFFSET($B$361,1,,($C466-1)*3-2,1))),
IFERROR((AG132/$J131)*$J466,0))</f>
        <v>0</v>
      </c>
      <c r="AH467" s="317"/>
      <c r="AI467" s="318"/>
      <c r="AJ467" s="318"/>
      <c r="AK467" s="318"/>
      <c r="AL467" s="318"/>
      <c r="AM467"/>
      <c r="AN467"/>
      <c r="AO467"/>
      <c r="AP467"/>
      <c r="AQ467"/>
      <c r="AR467"/>
    </row>
    <row r="468" spans="1:44" ht="13.15" customHeight="1">
      <c r="A468" s="317"/>
      <c r="B468" s="380" t="str">
        <f t="shared" ca="1" si="909"/>
        <v/>
      </c>
      <c r="C468" s="380" t="str">
        <f t="shared" ca="1" si="909"/>
        <v/>
      </c>
      <c r="D468" s="891"/>
      <c r="E468" s="896"/>
      <c r="F468" s="897"/>
      <c r="G468" s="900"/>
      <c r="H468" s="903"/>
      <c r="I468" s="906"/>
      <c r="J468" s="909"/>
      <c r="K468" s="912"/>
      <c r="L468" s="915"/>
      <c r="M468" s="404" t="s">
        <v>91</v>
      </c>
      <c r="N468" s="405">
        <f t="shared" ref="N468" ca="1" si="910">IFERROR(N467*$K466,0)</f>
        <v>0</v>
      </c>
      <c r="O468" s="406">
        <f t="shared" ref="O468" ca="1" si="911">IFERROR(O467*$K466,0)</f>
        <v>0</v>
      </c>
      <c r="P468" s="406">
        <f t="shared" ref="P468" ca="1" si="912">IFERROR(P467*$K466,0)</f>
        <v>0</v>
      </c>
      <c r="Q468" s="407">
        <f t="shared" ref="Q468" ca="1" si="913">IFERROR(Q467*$K466,0)</f>
        <v>0</v>
      </c>
      <c r="R468" s="406">
        <f t="shared" ref="R468" ca="1" si="914">IFERROR(R467*$K466,0)</f>
        <v>0</v>
      </c>
      <c r="S468" s="406">
        <f t="shared" ref="S468" ca="1" si="915">IFERROR(S467*$K466,0)</f>
        <v>0</v>
      </c>
      <c r="T468" s="406">
        <f t="shared" ref="T468" ca="1" si="916">IFERROR(T467*$K466,0)</f>
        <v>0</v>
      </c>
      <c r="U468" s="406">
        <f t="shared" ref="U468" ca="1" si="917">IFERROR(U467*$K466,0)</f>
        <v>0</v>
      </c>
      <c r="V468" s="406">
        <f t="shared" ref="V468" ca="1" si="918">IFERROR(V467*$K466,0)</f>
        <v>0</v>
      </c>
      <c r="W468" s="406">
        <f t="shared" ref="W468" ca="1" si="919">IFERROR(W467*$K466,0)</f>
        <v>0</v>
      </c>
      <c r="X468" s="406">
        <f t="shared" ref="X468" ca="1" si="920">IFERROR(X467*$K466,0)</f>
        <v>0</v>
      </c>
      <c r="Y468" s="406">
        <f t="shared" ref="Y468" ca="1" si="921">IFERROR(Y467*$K466,0)</f>
        <v>0</v>
      </c>
      <c r="Z468" s="406">
        <f t="shared" ref="Z468" ca="1" si="922">IFERROR(Z467*$K466,0)</f>
        <v>0</v>
      </c>
      <c r="AA468" s="406">
        <f t="shared" ref="AA468" ca="1" si="923">IFERROR(AA467*$K466,0)</f>
        <v>0</v>
      </c>
      <c r="AB468" s="406">
        <f t="shared" ref="AB468" ca="1" si="924">IFERROR(AB467*$K466,0)</f>
        <v>0</v>
      </c>
      <c r="AC468" s="406">
        <f t="shared" ref="AC468" ca="1" si="925">IFERROR(AC467*$K466,0)</f>
        <v>0</v>
      </c>
      <c r="AD468" s="406">
        <f t="shared" ref="AD468" ca="1" si="926">IFERROR(AD467*$K466,0)</f>
        <v>0</v>
      </c>
      <c r="AE468" s="406">
        <f t="shared" ref="AE468" ca="1" si="927">IFERROR(AE467*$K466,0)</f>
        <v>0</v>
      </c>
      <c r="AF468" s="406">
        <f t="shared" ref="AF468" ca="1" si="928">IFERROR(AF467*$K466,0)</f>
        <v>0</v>
      </c>
      <c r="AG468" s="406">
        <f t="shared" ref="AG468" ca="1" si="929">IFERROR(AG467*$K466,0)</f>
        <v>0</v>
      </c>
      <c r="AH468" s="317"/>
      <c r="AI468" s="318"/>
      <c r="AJ468" s="318"/>
      <c r="AK468" s="318"/>
      <c r="AL468" s="318"/>
      <c r="AM468"/>
      <c r="AN468"/>
      <c r="AO468"/>
      <c r="AP468"/>
      <c r="AQ468"/>
      <c r="AR468"/>
    </row>
    <row r="469" spans="1:44" ht="13.15" customHeight="1">
      <c r="A469" s="317"/>
      <c r="B469" s="317"/>
      <c r="C469" s="317" cm="1">
        <f t="array" aca="1" ref="C469" ca="1">OFFSET(C469,-3,,,)+1</f>
        <v>37</v>
      </c>
      <c r="D469" s="889" t="str">
        <f t="shared" ref="D469:E469" ca="1" si="930">D134</f>
        <v/>
      </c>
      <c r="E469" s="892" t="str">
        <f t="shared" ca="1" si="930"/>
        <v/>
      </c>
      <c r="F469" s="893"/>
      <c r="G469" s="898">
        <f t="shared" ref="G469" si="931">H134</f>
        <v>0</v>
      </c>
      <c r="H469" s="901"/>
      <c r="I469" s="904" t="str">
        <f t="shared" ref="I469" ca="1" si="932">I134</f>
        <v/>
      </c>
      <c r="J469" s="907">
        <f t="shared" ref="J469" ca="1" si="933">IF($D469=$C$3,
SUMPRODUCT(OFFSET($B$361,1,,($C469-1)*3-2,),OFFSET($L$361,,,($C469-1)*3-2,)),J134+H469)</f>
        <v>0</v>
      </c>
      <c r="K469" s="910">
        <f t="shared" ref="K469" ca="1" si="934">K134</f>
        <v>0</v>
      </c>
      <c r="L469" s="913">
        <f t="shared" ref="L469" ca="1" si="935">J469*K469</f>
        <v>0</v>
      </c>
      <c r="M469" s="402" t="s">
        <v>89</v>
      </c>
      <c r="N469" s="308" t="str">
        <f t="shared" ref="N469:AG469" ca="1" si="936">N134</f>
        <v/>
      </c>
      <c r="O469" s="309" t="str">
        <f t="shared" ca="1" si="936"/>
        <v/>
      </c>
      <c r="P469" s="309" t="str">
        <f t="shared" ca="1" si="936"/>
        <v/>
      </c>
      <c r="Q469" s="310" t="str">
        <f t="shared" ca="1" si="936"/>
        <v/>
      </c>
      <c r="R469" s="309" t="str">
        <f t="shared" ca="1" si="936"/>
        <v/>
      </c>
      <c r="S469" s="309" t="str">
        <f t="shared" ca="1" si="936"/>
        <v/>
      </c>
      <c r="T469" s="309" t="str">
        <f t="shared" ca="1" si="936"/>
        <v/>
      </c>
      <c r="U469" s="309" t="str">
        <f t="shared" ca="1" si="936"/>
        <v/>
      </c>
      <c r="V469" s="309" t="str">
        <f t="shared" ca="1" si="936"/>
        <v/>
      </c>
      <c r="W469" s="309" t="str">
        <f t="shared" ca="1" si="936"/>
        <v/>
      </c>
      <c r="X469" s="309" t="str">
        <f t="shared" ca="1" si="936"/>
        <v/>
      </c>
      <c r="Y469" s="309" t="str">
        <f t="shared" ca="1" si="936"/>
        <v/>
      </c>
      <c r="Z469" s="309" t="str">
        <f t="shared" ca="1" si="936"/>
        <v/>
      </c>
      <c r="AA469" s="309" t="str">
        <f t="shared" ca="1" si="936"/>
        <v/>
      </c>
      <c r="AB469" s="309" t="str">
        <f t="shared" ca="1" si="936"/>
        <v/>
      </c>
      <c r="AC469" s="309" t="str">
        <f t="shared" ca="1" si="936"/>
        <v/>
      </c>
      <c r="AD469" s="309" t="str">
        <f t="shared" ca="1" si="936"/>
        <v/>
      </c>
      <c r="AE469" s="309" t="str">
        <f t="shared" ca="1" si="936"/>
        <v/>
      </c>
      <c r="AF469" s="309" t="str">
        <f t="shared" ca="1" si="936"/>
        <v/>
      </c>
      <c r="AG469" s="309" t="str">
        <f t="shared" ca="1" si="936"/>
        <v/>
      </c>
      <c r="AH469" s="317"/>
      <c r="AI469" s="318"/>
      <c r="AJ469" s="318"/>
      <c r="AK469" s="318"/>
      <c r="AL469" s="318"/>
      <c r="AM469"/>
      <c r="AN469"/>
      <c r="AO469"/>
      <c r="AP469"/>
      <c r="AQ469"/>
      <c r="AR469"/>
    </row>
    <row r="470" spans="1:44" ht="13.15" customHeight="1">
      <c r="A470" s="317"/>
      <c r="B470" s="380">
        <f t="shared" ref="B470:C471" ca="1" si="937">B135</f>
        <v>0</v>
      </c>
      <c r="C470" s="317" cm="1">
        <f t="array" aca="1" ref="C470" ca="1">IF(ROUND(SUM(IF(N469:AG469&lt;&gt;"",IF(N469:AG469&lt;&gt;0,(N470:AG470))))-J469,3)&lt;&gt;0,"X",0)</f>
        <v>0</v>
      </c>
      <c r="D470" s="890"/>
      <c r="E470" s="894"/>
      <c r="F470" s="895"/>
      <c r="G470" s="899"/>
      <c r="H470" s="902"/>
      <c r="I470" s="905"/>
      <c r="J470" s="908"/>
      <c r="K470" s="911"/>
      <c r="L470" s="914"/>
      <c r="M470" s="403" t="s">
        <v>90</v>
      </c>
      <c r="N470" s="312" cm="1">
        <f t="array" aca="1" ref="N470" ca="1">IF($D469=$C$3,
SUM(IF(OFFSET($N$361,,,($C469-1)*3-2,$C$2)=N469,OFFSET($N$363,,,($C469-1)*3-2,$C$2)*OFFSET($B$361,1,,($C469-1)*3-2,1))),
IFERROR((N135/$J134)*$J469,0))</f>
        <v>0</v>
      </c>
      <c r="O470" s="312" cm="1">
        <f t="array" aca="1" ref="O470" ca="1">IF($D469=$C$3,
SUM(IF(OFFSET($N$361,,,($C469-1)*3-2,$C$2)=O469,OFFSET($N$363,,,($C469-1)*3-2,$C$2)*OFFSET($B$361,1,,($C469-1)*3-2,1))),
IFERROR((O135/$J134)*$J469,0))</f>
        <v>0</v>
      </c>
      <c r="P470" s="312" cm="1">
        <f t="array" aca="1" ref="P470" ca="1">IF($D469=$C$3,
SUM(IF(OFFSET($N$361,,,($C469-1)*3-2,$C$2)=P469,OFFSET($N$363,,,($C469-1)*3-2,$C$2)*OFFSET($B$361,1,,($C469-1)*3-2,1))),
IFERROR((P135/$J134)*$J469,0))</f>
        <v>0</v>
      </c>
      <c r="Q470" s="313" cm="1">
        <f t="array" aca="1" ref="Q470" ca="1">IF($D469=$C$3,
SUM(IF(OFFSET($N$361,,,($C469-1)*3-2,$C$2)=Q469,OFFSET($N$363,,,($C469-1)*3-2,$C$2)*OFFSET($B$361,1,,($C469-1)*3-2,1))),
IFERROR((Q135/$J134)*$J469,0))</f>
        <v>0</v>
      </c>
      <c r="R470" s="312" cm="1">
        <f t="array" aca="1" ref="R470" ca="1">IF($D469=$C$3,
SUM(IF(OFFSET($N$361,,,($C469-1)*3-2,$C$2)=R469,OFFSET($N$363,,,($C469-1)*3-2,$C$2)*OFFSET($B$361,1,,($C469-1)*3-2,1))),
IFERROR((R135/$J134)*$J469,0))</f>
        <v>0</v>
      </c>
      <c r="S470" s="312" cm="1">
        <f t="array" aca="1" ref="S470" ca="1">IF($D469=$C$3,
SUM(IF(OFFSET($N$361,,,($C469-1)*3-2,$C$2)=S469,OFFSET($N$363,,,($C469-1)*3-2,$C$2)*OFFSET($B$361,1,,($C469-1)*3-2,1))),
IFERROR((S135/$J134)*$J469,0))</f>
        <v>0</v>
      </c>
      <c r="T470" s="312" cm="1">
        <f t="array" aca="1" ref="T470" ca="1">IF($D469=$C$3,
SUM(IF(OFFSET($N$361,,,($C469-1)*3-2,$C$2)=T469,OFFSET($N$363,,,($C469-1)*3-2,$C$2)*OFFSET($B$361,1,,($C469-1)*3-2,1))),
IFERROR((T135/$J134)*$J469,0))</f>
        <v>0</v>
      </c>
      <c r="U470" s="312" cm="1">
        <f t="array" aca="1" ref="U470" ca="1">IF($D469=$C$3,
SUM(IF(OFFSET($N$361,,,($C469-1)*3-2,$C$2)=U469,OFFSET($N$363,,,($C469-1)*3-2,$C$2)*OFFSET($B$361,1,,($C469-1)*3-2,1))),
IFERROR((U135/$J134)*$J469,0))</f>
        <v>0</v>
      </c>
      <c r="V470" s="312" cm="1">
        <f t="array" aca="1" ref="V470" ca="1">IF($D469=$C$3,
SUM(IF(OFFSET($N$361,,,($C469-1)*3-2,$C$2)=V469,OFFSET($N$363,,,($C469-1)*3-2,$C$2)*OFFSET($B$361,1,,($C469-1)*3-2,1))),
IFERROR((V135/$J134)*$J469,0))</f>
        <v>0</v>
      </c>
      <c r="W470" s="312" cm="1">
        <f t="array" aca="1" ref="W470" ca="1">IF($D469=$C$3,
SUM(IF(OFFSET($N$361,,,($C469-1)*3-2,$C$2)=W469,OFFSET($N$363,,,($C469-1)*3-2,$C$2)*OFFSET($B$361,1,,($C469-1)*3-2,1))),
IFERROR((W135/$J134)*$J469,0))</f>
        <v>0</v>
      </c>
      <c r="X470" s="312" cm="1">
        <f t="array" aca="1" ref="X470" ca="1">IF($D469=$C$3,
SUM(IF(OFFSET($N$361,,,($C469-1)*3-2,$C$2)=X469,OFFSET($N$363,,,($C469-1)*3-2,$C$2)*OFFSET($B$361,1,,($C469-1)*3-2,1))),
IFERROR((X135/$J134)*$J469,0))</f>
        <v>0</v>
      </c>
      <c r="Y470" s="312" cm="1">
        <f t="array" aca="1" ref="Y470" ca="1">IF($D469=$C$3,
SUM(IF(OFFSET($N$361,,,($C469-1)*3-2,$C$2)=Y469,OFFSET($N$363,,,($C469-1)*3-2,$C$2)*OFFSET($B$361,1,,($C469-1)*3-2,1))),
IFERROR((Y135/$J134)*$J469,0))</f>
        <v>0</v>
      </c>
      <c r="Z470" s="312" cm="1">
        <f t="array" aca="1" ref="Z470" ca="1">IF($D469=$C$3,
SUM(IF(OFFSET($N$361,,,($C469-1)*3-2,$C$2)=Z469,OFFSET($N$363,,,($C469-1)*3-2,$C$2)*OFFSET($B$361,1,,($C469-1)*3-2,1))),
IFERROR((Z135/$J134)*$J469,0))</f>
        <v>0</v>
      </c>
      <c r="AA470" s="312" cm="1">
        <f t="array" aca="1" ref="AA470" ca="1">IF($D469=$C$3,
SUM(IF(OFFSET($N$361,,,($C469-1)*3-2,$C$2)=AA469,OFFSET($N$363,,,($C469-1)*3-2,$C$2)*OFFSET($B$361,1,,($C469-1)*3-2,1))),
IFERROR((AA135/$J134)*$J469,0))</f>
        <v>0</v>
      </c>
      <c r="AB470" s="312" cm="1">
        <f t="array" aca="1" ref="AB470" ca="1">IF($D469=$C$3,
SUM(IF(OFFSET($N$361,,,($C469-1)*3-2,$C$2)=AB469,OFFSET($N$363,,,($C469-1)*3-2,$C$2)*OFFSET($B$361,1,,($C469-1)*3-2,1))),
IFERROR((AB135/$J134)*$J469,0))</f>
        <v>0</v>
      </c>
      <c r="AC470" s="312" cm="1">
        <f t="array" aca="1" ref="AC470" ca="1">IF($D469=$C$3,
SUM(IF(OFFSET($N$361,,,($C469-1)*3-2,$C$2)=AC469,OFFSET($N$363,,,($C469-1)*3-2,$C$2)*OFFSET($B$361,1,,($C469-1)*3-2,1))),
IFERROR((AC135/$J134)*$J469,0))</f>
        <v>0</v>
      </c>
      <c r="AD470" s="312" cm="1">
        <f t="array" aca="1" ref="AD470" ca="1">IF($D469=$C$3,
SUM(IF(OFFSET($N$361,,,($C469-1)*3-2,$C$2)=AD469,OFFSET($N$363,,,($C469-1)*3-2,$C$2)*OFFSET($B$361,1,,($C469-1)*3-2,1))),
IFERROR((AD135/$J134)*$J469,0))</f>
        <v>0</v>
      </c>
      <c r="AE470" s="312" cm="1">
        <f t="array" aca="1" ref="AE470" ca="1">IF($D469=$C$3,
SUM(IF(OFFSET($N$361,,,($C469-1)*3-2,$C$2)=AE469,OFFSET($N$363,,,($C469-1)*3-2,$C$2)*OFFSET($B$361,1,,($C469-1)*3-2,1))),
IFERROR((AE135/$J134)*$J469,0))</f>
        <v>0</v>
      </c>
      <c r="AF470" s="312" cm="1">
        <f t="array" aca="1" ref="AF470" ca="1">IF($D469=$C$3,
SUM(IF(OFFSET($N$361,,,($C469-1)*3-2,$C$2)=AF469,OFFSET($N$363,,,($C469-1)*3-2,$C$2)*OFFSET($B$361,1,,($C469-1)*3-2,1))),
IFERROR((AF135/$J134)*$J469,0))</f>
        <v>0</v>
      </c>
      <c r="AG470" s="312" cm="1">
        <f t="array" aca="1" ref="AG470" ca="1">IF($D469=$C$3,
SUM(IF(OFFSET($N$361,,,($C469-1)*3-2,$C$2)=AG469,OFFSET($N$363,,,($C469-1)*3-2,$C$2)*OFFSET($B$361,1,,($C469-1)*3-2,1))),
IFERROR((AG135/$J134)*$J469,0))</f>
        <v>0</v>
      </c>
      <c r="AH470" s="317"/>
      <c r="AI470" s="318"/>
      <c r="AJ470" s="318"/>
      <c r="AK470" s="318"/>
      <c r="AL470" s="318"/>
      <c r="AM470"/>
      <c r="AN470"/>
      <c r="AO470"/>
      <c r="AP470"/>
      <c r="AQ470"/>
      <c r="AR470"/>
    </row>
    <row r="471" spans="1:44" ht="13.15" customHeight="1">
      <c r="A471" s="317"/>
      <c r="B471" s="380" t="str">
        <f t="shared" ca="1" si="937"/>
        <v/>
      </c>
      <c r="C471" s="380" t="str">
        <f t="shared" ca="1" si="937"/>
        <v/>
      </c>
      <c r="D471" s="891"/>
      <c r="E471" s="896"/>
      <c r="F471" s="897"/>
      <c r="G471" s="900"/>
      <c r="H471" s="903"/>
      <c r="I471" s="906"/>
      <c r="J471" s="909"/>
      <c r="K471" s="912"/>
      <c r="L471" s="915"/>
      <c r="M471" s="404" t="s">
        <v>91</v>
      </c>
      <c r="N471" s="405">
        <f t="shared" ref="N471" ca="1" si="938">IFERROR(N470*$K469,0)</f>
        <v>0</v>
      </c>
      <c r="O471" s="406">
        <f t="shared" ref="O471" ca="1" si="939">IFERROR(O470*$K469,0)</f>
        <v>0</v>
      </c>
      <c r="P471" s="406">
        <f t="shared" ref="P471" ca="1" si="940">IFERROR(P470*$K469,0)</f>
        <v>0</v>
      </c>
      <c r="Q471" s="407">
        <f t="shared" ref="Q471" ca="1" si="941">IFERROR(Q470*$K469,0)</f>
        <v>0</v>
      </c>
      <c r="R471" s="406">
        <f t="shared" ref="R471" ca="1" si="942">IFERROR(R470*$K469,0)</f>
        <v>0</v>
      </c>
      <c r="S471" s="406">
        <f t="shared" ref="S471" ca="1" si="943">IFERROR(S470*$K469,0)</f>
        <v>0</v>
      </c>
      <c r="T471" s="406">
        <f t="shared" ref="T471" ca="1" si="944">IFERROR(T470*$K469,0)</f>
        <v>0</v>
      </c>
      <c r="U471" s="406">
        <f t="shared" ref="U471" ca="1" si="945">IFERROR(U470*$K469,0)</f>
        <v>0</v>
      </c>
      <c r="V471" s="406">
        <f t="shared" ref="V471" ca="1" si="946">IFERROR(V470*$K469,0)</f>
        <v>0</v>
      </c>
      <c r="W471" s="406">
        <f t="shared" ref="W471" ca="1" si="947">IFERROR(W470*$K469,0)</f>
        <v>0</v>
      </c>
      <c r="X471" s="406">
        <f t="shared" ref="X471" ca="1" si="948">IFERROR(X470*$K469,0)</f>
        <v>0</v>
      </c>
      <c r="Y471" s="406">
        <f t="shared" ref="Y471" ca="1" si="949">IFERROR(Y470*$K469,0)</f>
        <v>0</v>
      </c>
      <c r="Z471" s="406">
        <f t="shared" ref="Z471" ca="1" si="950">IFERROR(Z470*$K469,0)</f>
        <v>0</v>
      </c>
      <c r="AA471" s="406">
        <f t="shared" ref="AA471" ca="1" si="951">IFERROR(AA470*$K469,0)</f>
        <v>0</v>
      </c>
      <c r="AB471" s="406">
        <f t="shared" ref="AB471" ca="1" si="952">IFERROR(AB470*$K469,0)</f>
        <v>0</v>
      </c>
      <c r="AC471" s="406">
        <f t="shared" ref="AC471" ca="1" si="953">IFERROR(AC470*$K469,0)</f>
        <v>0</v>
      </c>
      <c r="AD471" s="406">
        <f t="shared" ref="AD471" ca="1" si="954">IFERROR(AD470*$K469,0)</f>
        <v>0</v>
      </c>
      <c r="AE471" s="406">
        <f t="shared" ref="AE471" ca="1" si="955">IFERROR(AE470*$K469,0)</f>
        <v>0</v>
      </c>
      <c r="AF471" s="406">
        <f t="shared" ref="AF471" ca="1" si="956">IFERROR(AF470*$K469,0)</f>
        <v>0</v>
      </c>
      <c r="AG471" s="406">
        <f t="shared" ref="AG471" ca="1" si="957">IFERROR(AG470*$K469,0)</f>
        <v>0</v>
      </c>
      <c r="AH471" s="317"/>
      <c r="AI471" s="318"/>
      <c r="AJ471" s="318"/>
      <c r="AK471" s="318"/>
      <c r="AL471" s="318"/>
      <c r="AM471"/>
      <c r="AN471"/>
      <c r="AO471"/>
      <c r="AP471"/>
      <c r="AQ471"/>
      <c r="AR471"/>
    </row>
    <row r="472" spans="1:44" ht="13.15" customHeight="1">
      <c r="A472" s="317"/>
      <c r="B472" s="317"/>
      <c r="C472" s="317" cm="1">
        <f t="array" aca="1" ref="C472" ca="1">OFFSET(C472,-3,,,)+1</f>
        <v>38</v>
      </c>
      <c r="D472" s="889" t="str">
        <f t="shared" ref="D472:E472" ca="1" si="958">D137</f>
        <v/>
      </c>
      <c r="E472" s="892" t="str">
        <f t="shared" ca="1" si="958"/>
        <v/>
      </c>
      <c r="F472" s="893"/>
      <c r="G472" s="898">
        <f t="shared" ref="G472" si="959">H137</f>
        <v>0</v>
      </c>
      <c r="H472" s="901"/>
      <c r="I472" s="904" t="str">
        <f t="shared" ref="I472" ca="1" si="960">I137</f>
        <v/>
      </c>
      <c r="J472" s="907">
        <f t="shared" ref="J472" ca="1" si="961">IF($D472=$C$3,
SUMPRODUCT(OFFSET($B$361,1,,($C472-1)*3-2,),OFFSET($L$361,,,($C472-1)*3-2,)),J137+H472)</f>
        <v>0</v>
      </c>
      <c r="K472" s="910">
        <f t="shared" ref="K472" ca="1" si="962">K137</f>
        <v>0</v>
      </c>
      <c r="L472" s="913">
        <f t="shared" ref="L472" ca="1" si="963">J472*K472</f>
        <v>0</v>
      </c>
      <c r="M472" s="402" t="s">
        <v>89</v>
      </c>
      <c r="N472" s="308" t="str">
        <f t="shared" ref="N472:AG472" ca="1" si="964">N137</f>
        <v/>
      </c>
      <c r="O472" s="309" t="str">
        <f t="shared" ca="1" si="964"/>
        <v/>
      </c>
      <c r="P472" s="309" t="str">
        <f t="shared" ca="1" si="964"/>
        <v/>
      </c>
      <c r="Q472" s="310" t="str">
        <f t="shared" ca="1" si="964"/>
        <v/>
      </c>
      <c r="R472" s="309" t="str">
        <f t="shared" ca="1" si="964"/>
        <v/>
      </c>
      <c r="S472" s="309" t="str">
        <f t="shared" ca="1" si="964"/>
        <v/>
      </c>
      <c r="T472" s="309" t="str">
        <f t="shared" ca="1" si="964"/>
        <v/>
      </c>
      <c r="U472" s="309" t="str">
        <f t="shared" ca="1" si="964"/>
        <v/>
      </c>
      <c r="V472" s="309" t="str">
        <f t="shared" ca="1" si="964"/>
        <v/>
      </c>
      <c r="W472" s="309" t="str">
        <f t="shared" ca="1" si="964"/>
        <v/>
      </c>
      <c r="X472" s="309" t="str">
        <f t="shared" ca="1" si="964"/>
        <v/>
      </c>
      <c r="Y472" s="309" t="str">
        <f t="shared" ca="1" si="964"/>
        <v/>
      </c>
      <c r="Z472" s="309" t="str">
        <f t="shared" ca="1" si="964"/>
        <v/>
      </c>
      <c r="AA472" s="309" t="str">
        <f t="shared" ca="1" si="964"/>
        <v/>
      </c>
      <c r="AB472" s="309" t="str">
        <f t="shared" ca="1" si="964"/>
        <v/>
      </c>
      <c r="AC472" s="309" t="str">
        <f t="shared" ca="1" si="964"/>
        <v/>
      </c>
      <c r="AD472" s="309" t="str">
        <f t="shared" ca="1" si="964"/>
        <v/>
      </c>
      <c r="AE472" s="309" t="str">
        <f t="shared" ca="1" si="964"/>
        <v/>
      </c>
      <c r="AF472" s="309" t="str">
        <f t="shared" ca="1" si="964"/>
        <v/>
      </c>
      <c r="AG472" s="309" t="str">
        <f t="shared" ca="1" si="964"/>
        <v/>
      </c>
      <c r="AH472" s="317"/>
      <c r="AI472" s="318"/>
      <c r="AJ472" s="318"/>
      <c r="AK472" s="318"/>
      <c r="AL472" s="318"/>
      <c r="AM472"/>
      <c r="AN472"/>
      <c r="AO472"/>
      <c r="AP472"/>
      <c r="AQ472"/>
      <c r="AR472"/>
    </row>
    <row r="473" spans="1:44" ht="13.15" customHeight="1">
      <c r="A473" s="317"/>
      <c r="B473" s="380">
        <f t="shared" ref="B473:C474" ca="1" si="965">B138</f>
        <v>0</v>
      </c>
      <c r="C473" s="317" cm="1">
        <f t="array" aca="1" ref="C473" ca="1">IF(ROUND(SUM(IF(N472:AG472&lt;&gt;"",IF(N472:AG472&lt;&gt;0,(N473:AG473))))-J472,3)&lt;&gt;0,"X",0)</f>
        <v>0</v>
      </c>
      <c r="D473" s="890"/>
      <c r="E473" s="894"/>
      <c r="F473" s="895"/>
      <c r="G473" s="899"/>
      <c r="H473" s="902"/>
      <c r="I473" s="905"/>
      <c r="J473" s="908"/>
      <c r="K473" s="911"/>
      <c r="L473" s="914"/>
      <c r="M473" s="403" t="s">
        <v>90</v>
      </c>
      <c r="N473" s="312" cm="1">
        <f t="array" aca="1" ref="N473" ca="1">IF($D472=$C$3,
SUM(IF(OFFSET($N$361,,,($C472-1)*3-2,$C$2)=N472,OFFSET($N$363,,,($C472-1)*3-2,$C$2)*OFFSET($B$361,1,,($C472-1)*3-2,1))),
IFERROR((N138/$J137)*$J472,0))</f>
        <v>0</v>
      </c>
      <c r="O473" s="312" cm="1">
        <f t="array" aca="1" ref="O473" ca="1">IF($D472=$C$3,
SUM(IF(OFFSET($N$361,,,($C472-1)*3-2,$C$2)=O472,OFFSET($N$363,,,($C472-1)*3-2,$C$2)*OFFSET($B$361,1,,($C472-1)*3-2,1))),
IFERROR((O138/$J137)*$J472,0))</f>
        <v>0</v>
      </c>
      <c r="P473" s="312" cm="1">
        <f t="array" aca="1" ref="P473" ca="1">IF($D472=$C$3,
SUM(IF(OFFSET($N$361,,,($C472-1)*3-2,$C$2)=P472,OFFSET($N$363,,,($C472-1)*3-2,$C$2)*OFFSET($B$361,1,,($C472-1)*3-2,1))),
IFERROR((P138/$J137)*$J472,0))</f>
        <v>0</v>
      </c>
      <c r="Q473" s="313" cm="1">
        <f t="array" aca="1" ref="Q473" ca="1">IF($D472=$C$3,
SUM(IF(OFFSET($N$361,,,($C472-1)*3-2,$C$2)=Q472,OFFSET($N$363,,,($C472-1)*3-2,$C$2)*OFFSET($B$361,1,,($C472-1)*3-2,1))),
IFERROR((Q138/$J137)*$J472,0))</f>
        <v>0</v>
      </c>
      <c r="R473" s="312" cm="1">
        <f t="array" aca="1" ref="R473" ca="1">IF($D472=$C$3,
SUM(IF(OFFSET($N$361,,,($C472-1)*3-2,$C$2)=R472,OFFSET($N$363,,,($C472-1)*3-2,$C$2)*OFFSET($B$361,1,,($C472-1)*3-2,1))),
IFERROR((R138/$J137)*$J472,0))</f>
        <v>0</v>
      </c>
      <c r="S473" s="312" cm="1">
        <f t="array" aca="1" ref="S473" ca="1">IF($D472=$C$3,
SUM(IF(OFFSET($N$361,,,($C472-1)*3-2,$C$2)=S472,OFFSET($N$363,,,($C472-1)*3-2,$C$2)*OFFSET($B$361,1,,($C472-1)*3-2,1))),
IFERROR((S138/$J137)*$J472,0))</f>
        <v>0</v>
      </c>
      <c r="T473" s="312" cm="1">
        <f t="array" aca="1" ref="T473" ca="1">IF($D472=$C$3,
SUM(IF(OFFSET($N$361,,,($C472-1)*3-2,$C$2)=T472,OFFSET($N$363,,,($C472-1)*3-2,$C$2)*OFFSET($B$361,1,,($C472-1)*3-2,1))),
IFERROR((T138/$J137)*$J472,0))</f>
        <v>0</v>
      </c>
      <c r="U473" s="312" cm="1">
        <f t="array" aca="1" ref="U473" ca="1">IF($D472=$C$3,
SUM(IF(OFFSET($N$361,,,($C472-1)*3-2,$C$2)=U472,OFFSET($N$363,,,($C472-1)*3-2,$C$2)*OFFSET($B$361,1,,($C472-1)*3-2,1))),
IFERROR((U138/$J137)*$J472,0))</f>
        <v>0</v>
      </c>
      <c r="V473" s="312" cm="1">
        <f t="array" aca="1" ref="V473" ca="1">IF($D472=$C$3,
SUM(IF(OFFSET($N$361,,,($C472-1)*3-2,$C$2)=V472,OFFSET($N$363,,,($C472-1)*3-2,$C$2)*OFFSET($B$361,1,,($C472-1)*3-2,1))),
IFERROR((V138/$J137)*$J472,0))</f>
        <v>0</v>
      </c>
      <c r="W473" s="312" cm="1">
        <f t="array" aca="1" ref="W473" ca="1">IF($D472=$C$3,
SUM(IF(OFFSET($N$361,,,($C472-1)*3-2,$C$2)=W472,OFFSET($N$363,,,($C472-1)*3-2,$C$2)*OFFSET($B$361,1,,($C472-1)*3-2,1))),
IFERROR((W138/$J137)*$J472,0))</f>
        <v>0</v>
      </c>
      <c r="X473" s="312" cm="1">
        <f t="array" aca="1" ref="X473" ca="1">IF($D472=$C$3,
SUM(IF(OFFSET($N$361,,,($C472-1)*3-2,$C$2)=X472,OFFSET($N$363,,,($C472-1)*3-2,$C$2)*OFFSET($B$361,1,,($C472-1)*3-2,1))),
IFERROR((X138/$J137)*$J472,0))</f>
        <v>0</v>
      </c>
      <c r="Y473" s="312" cm="1">
        <f t="array" aca="1" ref="Y473" ca="1">IF($D472=$C$3,
SUM(IF(OFFSET($N$361,,,($C472-1)*3-2,$C$2)=Y472,OFFSET($N$363,,,($C472-1)*3-2,$C$2)*OFFSET($B$361,1,,($C472-1)*3-2,1))),
IFERROR((Y138/$J137)*$J472,0))</f>
        <v>0</v>
      </c>
      <c r="Z473" s="312" cm="1">
        <f t="array" aca="1" ref="Z473" ca="1">IF($D472=$C$3,
SUM(IF(OFFSET($N$361,,,($C472-1)*3-2,$C$2)=Z472,OFFSET($N$363,,,($C472-1)*3-2,$C$2)*OFFSET($B$361,1,,($C472-1)*3-2,1))),
IFERROR((Z138/$J137)*$J472,0))</f>
        <v>0</v>
      </c>
      <c r="AA473" s="312" cm="1">
        <f t="array" aca="1" ref="AA473" ca="1">IF($D472=$C$3,
SUM(IF(OFFSET($N$361,,,($C472-1)*3-2,$C$2)=AA472,OFFSET($N$363,,,($C472-1)*3-2,$C$2)*OFFSET($B$361,1,,($C472-1)*3-2,1))),
IFERROR((AA138/$J137)*$J472,0))</f>
        <v>0</v>
      </c>
      <c r="AB473" s="312" cm="1">
        <f t="array" aca="1" ref="AB473" ca="1">IF($D472=$C$3,
SUM(IF(OFFSET($N$361,,,($C472-1)*3-2,$C$2)=AB472,OFFSET($N$363,,,($C472-1)*3-2,$C$2)*OFFSET($B$361,1,,($C472-1)*3-2,1))),
IFERROR((AB138/$J137)*$J472,0))</f>
        <v>0</v>
      </c>
      <c r="AC473" s="312" cm="1">
        <f t="array" aca="1" ref="AC473" ca="1">IF($D472=$C$3,
SUM(IF(OFFSET($N$361,,,($C472-1)*3-2,$C$2)=AC472,OFFSET($N$363,,,($C472-1)*3-2,$C$2)*OFFSET($B$361,1,,($C472-1)*3-2,1))),
IFERROR((AC138/$J137)*$J472,0))</f>
        <v>0</v>
      </c>
      <c r="AD473" s="312" cm="1">
        <f t="array" aca="1" ref="AD473" ca="1">IF($D472=$C$3,
SUM(IF(OFFSET($N$361,,,($C472-1)*3-2,$C$2)=AD472,OFFSET($N$363,,,($C472-1)*3-2,$C$2)*OFFSET($B$361,1,,($C472-1)*3-2,1))),
IFERROR((AD138/$J137)*$J472,0))</f>
        <v>0</v>
      </c>
      <c r="AE473" s="312" cm="1">
        <f t="array" aca="1" ref="AE473" ca="1">IF($D472=$C$3,
SUM(IF(OFFSET($N$361,,,($C472-1)*3-2,$C$2)=AE472,OFFSET($N$363,,,($C472-1)*3-2,$C$2)*OFFSET($B$361,1,,($C472-1)*3-2,1))),
IFERROR((AE138/$J137)*$J472,0))</f>
        <v>0</v>
      </c>
      <c r="AF473" s="312" cm="1">
        <f t="array" aca="1" ref="AF473" ca="1">IF($D472=$C$3,
SUM(IF(OFFSET($N$361,,,($C472-1)*3-2,$C$2)=AF472,OFFSET($N$363,,,($C472-1)*3-2,$C$2)*OFFSET($B$361,1,,($C472-1)*3-2,1))),
IFERROR((AF138/$J137)*$J472,0))</f>
        <v>0</v>
      </c>
      <c r="AG473" s="312" cm="1">
        <f t="array" aca="1" ref="AG473" ca="1">IF($D472=$C$3,
SUM(IF(OFFSET($N$361,,,($C472-1)*3-2,$C$2)=AG472,OFFSET($N$363,,,($C472-1)*3-2,$C$2)*OFFSET($B$361,1,,($C472-1)*3-2,1))),
IFERROR((AG138/$J137)*$J472,0))</f>
        <v>0</v>
      </c>
      <c r="AH473" s="317"/>
      <c r="AI473" s="318"/>
      <c r="AJ473" s="318"/>
      <c r="AK473" s="318"/>
      <c r="AL473" s="318"/>
      <c r="AM473"/>
      <c r="AN473"/>
      <c r="AO473"/>
      <c r="AP473"/>
      <c r="AQ473"/>
      <c r="AR473"/>
    </row>
    <row r="474" spans="1:44" ht="13.15" customHeight="1">
      <c r="A474" s="317"/>
      <c r="B474" s="380" t="str">
        <f t="shared" ca="1" si="965"/>
        <v/>
      </c>
      <c r="C474" s="380" t="str">
        <f t="shared" ca="1" si="965"/>
        <v/>
      </c>
      <c r="D474" s="891"/>
      <c r="E474" s="896"/>
      <c r="F474" s="897"/>
      <c r="G474" s="900"/>
      <c r="H474" s="903"/>
      <c r="I474" s="906"/>
      <c r="J474" s="909"/>
      <c r="K474" s="912"/>
      <c r="L474" s="915"/>
      <c r="M474" s="404" t="s">
        <v>91</v>
      </c>
      <c r="N474" s="405">
        <f t="shared" ref="N474" ca="1" si="966">IFERROR(N473*$K472,0)</f>
        <v>0</v>
      </c>
      <c r="O474" s="406">
        <f t="shared" ref="O474" ca="1" si="967">IFERROR(O473*$K472,0)</f>
        <v>0</v>
      </c>
      <c r="P474" s="406">
        <f t="shared" ref="P474" ca="1" si="968">IFERROR(P473*$K472,0)</f>
        <v>0</v>
      </c>
      <c r="Q474" s="407">
        <f t="shared" ref="Q474" ca="1" si="969">IFERROR(Q473*$K472,0)</f>
        <v>0</v>
      </c>
      <c r="R474" s="406">
        <f t="shared" ref="R474" ca="1" si="970">IFERROR(R473*$K472,0)</f>
        <v>0</v>
      </c>
      <c r="S474" s="406">
        <f t="shared" ref="S474" ca="1" si="971">IFERROR(S473*$K472,0)</f>
        <v>0</v>
      </c>
      <c r="T474" s="406">
        <f t="shared" ref="T474" ca="1" si="972">IFERROR(T473*$K472,0)</f>
        <v>0</v>
      </c>
      <c r="U474" s="406">
        <f t="shared" ref="U474" ca="1" si="973">IFERROR(U473*$K472,0)</f>
        <v>0</v>
      </c>
      <c r="V474" s="406">
        <f t="shared" ref="V474" ca="1" si="974">IFERROR(V473*$K472,0)</f>
        <v>0</v>
      </c>
      <c r="W474" s="406">
        <f t="shared" ref="W474" ca="1" si="975">IFERROR(W473*$K472,0)</f>
        <v>0</v>
      </c>
      <c r="X474" s="406">
        <f t="shared" ref="X474" ca="1" si="976">IFERROR(X473*$K472,0)</f>
        <v>0</v>
      </c>
      <c r="Y474" s="406">
        <f t="shared" ref="Y474" ca="1" si="977">IFERROR(Y473*$K472,0)</f>
        <v>0</v>
      </c>
      <c r="Z474" s="406">
        <f t="shared" ref="Z474" ca="1" si="978">IFERROR(Z473*$K472,0)</f>
        <v>0</v>
      </c>
      <c r="AA474" s="406">
        <f t="shared" ref="AA474" ca="1" si="979">IFERROR(AA473*$K472,0)</f>
        <v>0</v>
      </c>
      <c r="AB474" s="406">
        <f t="shared" ref="AB474" ca="1" si="980">IFERROR(AB473*$K472,0)</f>
        <v>0</v>
      </c>
      <c r="AC474" s="406">
        <f t="shared" ref="AC474" ca="1" si="981">IFERROR(AC473*$K472,0)</f>
        <v>0</v>
      </c>
      <c r="AD474" s="406">
        <f t="shared" ref="AD474" ca="1" si="982">IFERROR(AD473*$K472,0)</f>
        <v>0</v>
      </c>
      <c r="AE474" s="406">
        <f t="shared" ref="AE474" ca="1" si="983">IFERROR(AE473*$K472,0)</f>
        <v>0</v>
      </c>
      <c r="AF474" s="406">
        <f t="shared" ref="AF474" ca="1" si="984">IFERROR(AF473*$K472,0)</f>
        <v>0</v>
      </c>
      <c r="AG474" s="406">
        <f t="shared" ref="AG474" ca="1" si="985">IFERROR(AG473*$K472,0)</f>
        <v>0</v>
      </c>
      <c r="AH474" s="317"/>
      <c r="AI474" s="318"/>
      <c r="AJ474" s="318"/>
      <c r="AK474" s="318"/>
      <c r="AL474" s="318"/>
      <c r="AM474"/>
      <c r="AN474"/>
      <c r="AO474"/>
      <c r="AP474"/>
      <c r="AQ474"/>
      <c r="AR474"/>
    </row>
    <row r="475" spans="1:44" ht="13.15" customHeight="1">
      <c r="A475" s="317"/>
      <c r="B475" s="317"/>
      <c r="C475" s="317" cm="1">
        <f t="array" aca="1" ref="C475" ca="1">OFFSET(C475,-3,,,)+1</f>
        <v>39</v>
      </c>
      <c r="D475" s="889" t="str">
        <f t="shared" ref="D475:E475" ca="1" si="986">D140</f>
        <v/>
      </c>
      <c r="E475" s="892" t="str">
        <f t="shared" ca="1" si="986"/>
        <v/>
      </c>
      <c r="F475" s="893"/>
      <c r="G475" s="898">
        <f t="shared" ref="G475" si="987">H140</f>
        <v>0</v>
      </c>
      <c r="H475" s="901"/>
      <c r="I475" s="904" t="str">
        <f t="shared" ref="I475" ca="1" si="988">I140</f>
        <v/>
      </c>
      <c r="J475" s="907">
        <f t="shared" ref="J475" ca="1" si="989">IF($D475=$C$3,
SUMPRODUCT(OFFSET($B$361,1,,($C475-1)*3-2,),OFFSET($L$361,,,($C475-1)*3-2,)),J140+H475)</f>
        <v>0</v>
      </c>
      <c r="K475" s="910">
        <f t="shared" ref="K475" ca="1" si="990">K140</f>
        <v>0</v>
      </c>
      <c r="L475" s="913">
        <f t="shared" ref="L475" ca="1" si="991">J475*K475</f>
        <v>0</v>
      </c>
      <c r="M475" s="402" t="s">
        <v>89</v>
      </c>
      <c r="N475" s="308" t="str">
        <f t="shared" ref="N475:AG475" ca="1" si="992">N140</f>
        <v/>
      </c>
      <c r="O475" s="309" t="str">
        <f t="shared" ca="1" si="992"/>
        <v/>
      </c>
      <c r="P475" s="309" t="str">
        <f t="shared" ca="1" si="992"/>
        <v/>
      </c>
      <c r="Q475" s="310" t="str">
        <f t="shared" ca="1" si="992"/>
        <v/>
      </c>
      <c r="R475" s="309" t="str">
        <f t="shared" ca="1" si="992"/>
        <v/>
      </c>
      <c r="S475" s="309" t="str">
        <f t="shared" ca="1" si="992"/>
        <v/>
      </c>
      <c r="T475" s="309" t="str">
        <f t="shared" ca="1" si="992"/>
        <v/>
      </c>
      <c r="U475" s="309" t="str">
        <f t="shared" ca="1" si="992"/>
        <v/>
      </c>
      <c r="V475" s="309" t="str">
        <f t="shared" ca="1" si="992"/>
        <v/>
      </c>
      <c r="W475" s="309" t="str">
        <f t="shared" ca="1" si="992"/>
        <v/>
      </c>
      <c r="X475" s="309" t="str">
        <f t="shared" ca="1" si="992"/>
        <v/>
      </c>
      <c r="Y475" s="309" t="str">
        <f t="shared" ca="1" si="992"/>
        <v/>
      </c>
      <c r="Z475" s="309" t="str">
        <f t="shared" ca="1" si="992"/>
        <v/>
      </c>
      <c r="AA475" s="309" t="str">
        <f t="shared" ca="1" si="992"/>
        <v/>
      </c>
      <c r="AB475" s="309" t="str">
        <f t="shared" ca="1" si="992"/>
        <v/>
      </c>
      <c r="AC475" s="309" t="str">
        <f t="shared" ca="1" si="992"/>
        <v/>
      </c>
      <c r="AD475" s="309" t="str">
        <f t="shared" ca="1" si="992"/>
        <v/>
      </c>
      <c r="AE475" s="309" t="str">
        <f t="shared" ca="1" si="992"/>
        <v/>
      </c>
      <c r="AF475" s="309" t="str">
        <f t="shared" ca="1" si="992"/>
        <v/>
      </c>
      <c r="AG475" s="309" t="str">
        <f t="shared" ca="1" si="992"/>
        <v/>
      </c>
      <c r="AH475" s="317"/>
      <c r="AI475" s="318"/>
      <c r="AJ475" s="318"/>
      <c r="AK475" s="318"/>
      <c r="AL475" s="318"/>
      <c r="AM475"/>
      <c r="AN475"/>
      <c r="AO475"/>
      <c r="AP475"/>
      <c r="AQ475"/>
      <c r="AR475"/>
    </row>
    <row r="476" spans="1:44" ht="13.15" customHeight="1">
      <c r="A476" s="317"/>
      <c r="B476" s="380">
        <f t="shared" ref="B476:C477" ca="1" si="993">B141</f>
        <v>0</v>
      </c>
      <c r="C476" s="317" cm="1">
        <f t="array" aca="1" ref="C476" ca="1">IF(ROUND(SUM(IF(N475:AG475&lt;&gt;"",IF(N475:AG475&lt;&gt;0,(N476:AG476))))-J475,3)&lt;&gt;0,"X",0)</f>
        <v>0</v>
      </c>
      <c r="D476" s="890"/>
      <c r="E476" s="894"/>
      <c r="F476" s="895"/>
      <c r="G476" s="899"/>
      <c r="H476" s="902"/>
      <c r="I476" s="905"/>
      <c r="J476" s="908"/>
      <c r="K476" s="911"/>
      <c r="L476" s="914"/>
      <c r="M476" s="403" t="s">
        <v>90</v>
      </c>
      <c r="N476" s="312" cm="1">
        <f t="array" aca="1" ref="N476" ca="1">IF($D475=$C$3,
SUM(IF(OFFSET($N$361,,,($C475-1)*3-2,$C$2)=N475,OFFSET($N$363,,,($C475-1)*3-2,$C$2)*OFFSET($B$361,1,,($C475-1)*3-2,1))),
IFERROR((N141/$J140)*$J475,0))</f>
        <v>0</v>
      </c>
      <c r="O476" s="312" cm="1">
        <f t="array" aca="1" ref="O476" ca="1">IF($D475=$C$3,
SUM(IF(OFFSET($N$361,,,($C475-1)*3-2,$C$2)=O475,OFFSET($N$363,,,($C475-1)*3-2,$C$2)*OFFSET($B$361,1,,($C475-1)*3-2,1))),
IFERROR((O141/$J140)*$J475,0))</f>
        <v>0</v>
      </c>
      <c r="P476" s="312" cm="1">
        <f t="array" aca="1" ref="P476" ca="1">IF($D475=$C$3,
SUM(IF(OFFSET($N$361,,,($C475-1)*3-2,$C$2)=P475,OFFSET($N$363,,,($C475-1)*3-2,$C$2)*OFFSET($B$361,1,,($C475-1)*3-2,1))),
IFERROR((P141/$J140)*$J475,0))</f>
        <v>0</v>
      </c>
      <c r="Q476" s="313" cm="1">
        <f t="array" aca="1" ref="Q476" ca="1">IF($D475=$C$3,
SUM(IF(OFFSET($N$361,,,($C475-1)*3-2,$C$2)=Q475,OFFSET($N$363,,,($C475-1)*3-2,$C$2)*OFFSET($B$361,1,,($C475-1)*3-2,1))),
IFERROR((Q141/$J140)*$J475,0))</f>
        <v>0</v>
      </c>
      <c r="R476" s="312" cm="1">
        <f t="array" aca="1" ref="R476" ca="1">IF($D475=$C$3,
SUM(IF(OFFSET($N$361,,,($C475-1)*3-2,$C$2)=R475,OFFSET($N$363,,,($C475-1)*3-2,$C$2)*OFFSET($B$361,1,,($C475-1)*3-2,1))),
IFERROR((R141/$J140)*$J475,0))</f>
        <v>0</v>
      </c>
      <c r="S476" s="312" cm="1">
        <f t="array" aca="1" ref="S476" ca="1">IF($D475=$C$3,
SUM(IF(OFFSET($N$361,,,($C475-1)*3-2,$C$2)=S475,OFFSET($N$363,,,($C475-1)*3-2,$C$2)*OFFSET($B$361,1,,($C475-1)*3-2,1))),
IFERROR((S141/$J140)*$J475,0))</f>
        <v>0</v>
      </c>
      <c r="T476" s="312" cm="1">
        <f t="array" aca="1" ref="T476" ca="1">IF($D475=$C$3,
SUM(IF(OFFSET($N$361,,,($C475-1)*3-2,$C$2)=T475,OFFSET($N$363,,,($C475-1)*3-2,$C$2)*OFFSET($B$361,1,,($C475-1)*3-2,1))),
IFERROR((T141/$J140)*$J475,0))</f>
        <v>0</v>
      </c>
      <c r="U476" s="312" cm="1">
        <f t="array" aca="1" ref="U476" ca="1">IF($D475=$C$3,
SUM(IF(OFFSET($N$361,,,($C475-1)*3-2,$C$2)=U475,OFFSET($N$363,,,($C475-1)*3-2,$C$2)*OFFSET($B$361,1,,($C475-1)*3-2,1))),
IFERROR((U141/$J140)*$J475,0))</f>
        <v>0</v>
      </c>
      <c r="V476" s="312" cm="1">
        <f t="array" aca="1" ref="V476" ca="1">IF($D475=$C$3,
SUM(IF(OFFSET($N$361,,,($C475-1)*3-2,$C$2)=V475,OFFSET($N$363,,,($C475-1)*3-2,$C$2)*OFFSET($B$361,1,,($C475-1)*3-2,1))),
IFERROR((V141/$J140)*$J475,0))</f>
        <v>0</v>
      </c>
      <c r="W476" s="312" cm="1">
        <f t="array" aca="1" ref="W476" ca="1">IF($D475=$C$3,
SUM(IF(OFFSET($N$361,,,($C475-1)*3-2,$C$2)=W475,OFFSET($N$363,,,($C475-1)*3-2,$C$2)*OFFSET($B$361,1,,($C475-1)*3-2,1))),
IFERROR((W141/$J140)*$J475,0))</f>
        <v>0</v>
      </c>
      <c r="X476" s="312" cm="1">
        <f t="array" aca="1" ref="X476" ca="1">IF($D475=$C$3,
SUM(IF(OFFSET($N$361,,,($C475-1)*3-2,$C$2)=X475,OFFSET($N$363,,,($C475-1)*3-2,$C$2)*OFFSET($B$361,1,,($C475-1)*3-2,1))),
IFERROR((X141/$J140)*$J475,0))</f>
        <v>0</v>
      </c>
      <c r="Y476" s="312" cm="1">
        <f t="array" aca="1" ref="Y476" ca="1">IF($D475=$C$3,
SUM(IF(OFFSET($N$361,,,($C475-1)*3-2,$C$2)=Y475,OFFSET($N$363,,,($C475-1)*3-2,$C$2)*OFFSET($B$361,1,,($C475-1)*3-2,1))),
IFERROR((Y141/$J140)*$J475,0))</f>
        <v>0</v>
      </c>
      <c r="Z476" s="312" cm="1">
        <f t="array" aca="1" ref="Z476" ca="1">IF($D475=$C$3,
SUM(IF(OFFSET($N$361,,,($C475-1)*3-2,$C$2)=Z475,OFFSET($N$363,,,($C475-1)*3-2,$C$2)*OFFSET($B$361,1,,($C475-1)*3-2,1))),
IFERROR((Z141/$J140)*$J475,0))</f>
        <v>0</v>
      </c>
      <c r="AA476" s="312" cm="1">
        <f t="array" aca="1" ref="AA476" ca="1">IF($D475=$C$3,
SUM(IF(OFFSET($N$361,,,($C475-1)*3-2,$C$2)=AA475,OFFSET($N$363,,,($C475-1)*3-2,$C$2)*OFFSET($B$361,1,,($C475-1)*3-2,1))),
IFERROR((AA141/$J140)*$J475,0))</f>
        <v>0</v>
      </c>
      <c r="AB476" s="312" cm="1">
        <f t="array" aca="1" ref="AB476" ca="1">IF($D475=$C$3,
SUM(IF(OFFSET($N$361,,,($C475-1)*3-2,$C$2)=AB475,OFFSET($N$363,,,($C475-1)*3-2,$C$2)*OFFSET($B$361,1,,($C475-1)*3-2,1))),
IFERROR((AB141/$J140)*$J475,0))</f>
        <v>0</v>
      </c>
      <c r="AC476" s="312" cm="1">
        <f t="array" aca="1" ref="AC476" ca="1">IF($D475=$C$3,
SUM(IF(OFFSET($N$361,,,($C475-1)*3-2,$C$2)=AC475,OFFSET($N$363,,,($C475-1)*3-2,$C$2)*OFFSET($B$361,1,,($C475-1)*3-2,1))),
IFERROR((AC141/$J140)*$J475,0))</f>
        <v>0</v>
      </c>
      <c r="AD476" s="312" cm="1">
        <f t="array" aca="1" ref="AD476" ca="1">IF($D475=$C$3,
SUM(IF(OFFSET($N$361,,,($C475-1)*3-2,$C$2)=AD475,OFFSET($N$363,,,($C475-1)*3-2,$C$2)*OFFSET($B$361,1,,($C475-1)*3-2,1))),
IFERROR((AD141/$J140)*$J475,0))</f>
        <v>0</v>
      </c>
      <c r="AE476" s="312" cm="1">
        <f t="array" aca="1" ref="AE476" ca="1">IF($D475=$C$3,
SUM(IF(OFFSET($N$361,,,($C475-1)*3-2,$C$2)=AE475,OFFSET($N$363,,,($C475-1)*3-2,$C$2)*OFFSET($B$361,1,,($C475-1)*3-2,1))),
IFERROR((AE141/$J140)*$J475,0))</f>
        <v>0</v>
      </c>
      <c r="AF476" s="312" cm="1">
        <f t="array" aca="1" ref="AF476" ca="1">IF($D475=$C$3,
SUM(IF(OFFSET($N$361,,,($C475-1)*3-2,$C$2)=AF475,OFFSET($N$363,,,($C475-1)*3-2,$C$2)*OFFSET($B$361,1,,($C475-1)*3-2,1))),
IFERROR((AF141/$J140)*$J475,0))</f>
        <v>0</v>
      </c>
      <c r="AG476" s="312" cm="1">
        <f t="array" aca="1" ref="AG476" ca="1">IF($D475=$C$3,
SUM(IF(OFFSET($N$361,,,($C475-1)*3-2,$C$2)=AG475,OFFSET($N$363,,,($C475-1)*3-2,$C$2)*OFFSET($B$361,1,,($C475-1)*3-2,1))),
IFERROR((AG141/$J140)*$J475,0))</f>
        <v>0</v>
      </c>
      <c r="AH476" s="317"/>
      <c r="AI476" s="318"/>
      <c r="AJ476" s="318"/>
      <c r="AK476" s="318"/>
      <c r="AL476" s="318"/>
      <c r="AM476"/>
      <c r="AN476"/>
      <c r="AO476"/>
      <c r="AP476"/>
      <c r="AQ476"/>
      <c r="AR476"/>
    </row>
    <row r="477" spans="1:44" ht="13.15" customHeight="1">
      <c r="A477" s="317"/>
      <c r="B477" s="380" t="str">
        <f t="shared" ca="1" si="993"/>
        <v/>
      </c>
      <c r="C477" s="380" t="str">
        <f t="shared" ca="1" si="993"/>
        <v/>
      </c>
      <c r="D477" s="891"/>
      <c r="E477" s="896"/>
      <c r="F477" s="897"/>
      <c r="G477" s="900"/>
      <c r="H477" s="903"/>
      <c r="I477" s="906"/>
      <c r="J477" s="909"/>
      <c r="K477" s="912"/>
      <c r="L477" s="915"/>
      <c r="M477" s="404" t="s">
        <v>91</v>
      </c>
      <c r="N477" s="405">
        <f t="shared" ref="N477" ca="1" si="994">IFERROR(N476*$K475,0)</f>
        <v>0</v>
      </c>
      <c r="O477" s="406">
        <f t="shared" ref="O477" ca="1" si="995">IFERROR(O476*$K475,0)</f>
        <v>0</v>
      </c>
      <c r="P477" s="406">
        <f t="shared" ref="P477" ca="1" si="996">IFERROR(P476*$K475,0)</f>
        <v>0</v>
      </c>
      <c r="Q477" s="407">
        <f t="shared" ref="Q477" ca="1" si="997">IFERROR(Q476*$K475,0)</f>
        <v>0</v>
      </c>
      <c r="R477" s="406">
        <f t="shared" ref="R477" ca="1" si="998">IFERROR(R476*$K475,0)</f>
        <v>0</v>
      </c>
      <c r="S477" s="406">
        <f t="shared" ref="S477" ca="1" si="999">IFERROR(S476*$K475,0)</f>
        <v>0</v>
      </c>
      <c r="T477" s="406">
        <f t="shared" ref="T477" ca="1" si="1000">IFERROR(T476*$K475,0)</f>
        <v>0</v>
      </c>
      <c r="U477" s="406">
        <f t="shared" ref="U477" ca="1" si="1001">IFERROR(U476*$K475,0)</f>
        <v>0</v>
      </c>
      <c r="V477" s="406">
        <f t="shared" ref="V477" ca="1" si="1002">IFERROR(V476*$K475,0)</f>
        <v>0</v>
      </c>
      <c r="W477" s="406">
        <f t="shared" ref="W477" ca="1" si="1003">IFERROR(W476*$K475,0)</f>
        <v>0</v>
      </c>
      <c r="X477" s="406">
        <f t="shared" ref="X477" ca="1" si="1004">IFERROR(X476*$K475,0)</f>
        <v>0</v>
      </c>
      <c r="Y477" s="406">
        <f t="shared" ref="Y477" ca="1" si="1005">IFERROR(Y476*$K475,0)</f>
        <v>0</v>
      </c>
      <c r="Z477" s="406">
        <f t="shared" ref="Z477" ca="1" si="1006">IFERROR(Z476*$K475,0)</f>
        <v>0</v>
      </c>
      <c r="AA477" s="406">
        <f t="shared" ref="AA477" ca="1" si="1007">IFERROR(AA476*$K475,0)</f>
        <v>0</v>
      </c>
      <c r="AB477" s="406">
        <f t="shared" ref="AB477" ca="1" si="1008">IFERROR(AB476*$K475,0)</f>
        <v>0</v>
      </c>
      <c r="AC477" s="406">
        <f t="shared" ref="AC477" ca="1" si="1009">IFERROR(AC476*$K475,0)</f>
        <v>0</v>
      </c>
      <c r="AD477" s="406">
        <f t="shared" ref="AD477" ca="1" si="1010">IFERROR(AD476*$K475,0)</f>
        <v>0</v>
      </c>
      <c r="AE477" s="406">
        <f t="shared" ref="AE477" ca="1" si="1011">IFERROR(AE476*$K475,0)</f>
        <v>0</v>
      </c>
      <c r="AF477" s="406">
        <f t="shared" ref="AF477" ca="1" si="1012">IFERROR(AF476*$K475,0)</f>
        <v>0</v>
      </c>
      <c r="AG477" s="406">
        <f t="shared" ref="AG477" ca="1" si="1013">IFERROR(AG476*$K475,0)</f>
        <v>0</v>
      </c>
      <c r="AH477" s="317"/>
      <c r="AI477" s="318"/>
      <c r="AJ477" s="318"/>
      <c r="AK477" s="318"/>
      <c r="AL477" s="318"/>
      <c r="AM477"/>
      <c r="AN477"/>
      <c r="AO477"/>
      <c r="AP477"/>
      <c r="AQ477"/>
      <c r="AR477"/>
    </row>
    <row r="478" spans="1:44" ht="13.15" customHeight="1">
      <c r="A478" s="317"/>
      <c r="B478" s="317"/>
      <c r="C478" s="317" cm="1">
        <f t="array" aca="1" ref="C478" ca="1">OFFSET(C478,-3,,,)+1</f>
        <v>40</v>
      </c>
      <c r="D478" s="889" t="str">
        <f t="shared" ref="D478:E478" ca="1" si="1014">D143</f>
        <v/>
      </c>
      <c r="E478" s="892" t="str">
        <f t="shared" ca="1" si="1014"/>
        <v/>
      </c>
      <c r="F478" s="893"/>
      <c r="G478" s="898">
        <f t="shared" ref="G478" si="1015">H143</f>
        <v>0</v>
      </c>
      <c r="H478" s="901"/>
      <c r="I478" s="904" t="str">
        <f t="shared" ref="I478" ca="1" si="1016">I143</f>
        <v/>
      </c>
      <c r="J478" s="907">
        <f t="shared" ref="J478" ca="1" si="1017">IF($D478=$C$3,
SUMPRODUCT(OFFSET($B$361,1,,($C478-1)*3-2,),OFFSET($L$361,,,($C478-1)*3-2,)),J143+H478)</f>
        <v>0</v>
      </c>
      <c r="K478" s="910">
        <f t="shared" ref="K478" ca="1" si="1018">K143</f>
        <v>0</v>
      </c>
      <c r="L478" s="913">
        <f t="shared" ref="L478" ca="1" si="1019">J478*K478</f>
        <v>0</v>
      </c>
      <c r="M478" s="402" t="s">
        <v>89</v>
      </c>
      <c r="N478" s="308" t="str">
        <f t="shared" ref="N478:AG478" ca="1" si="1020">N143</f>
        <v/>
      </c>
      <c r="O478" s="309" t="str">
        <f t="shared" ca="1" si="1020"/>
        <v/>
      </c>
      <c r="P478" s="309" t="str">
        <f t="shared" ca="1" si="1020"/>
        <v/>
      </c>
      <c r="Q478" s="310" t="str">
        <f t="shared" ca="1" si="1020"/>
        <v/>
      </c>
      <c r="R478" s="309" t="str">
        <f t="shared" ca="1" si="1020"/>
        <v/>
      </c>
      <c r="S478" s="309" t="str">
        <f t="shared" ca="1" si="1020"/>
        <v/>
      </c>
      <c r="T478" s="309" t="str">
        <f t="shared" ca="1" si="1020"/>
        <v/>
      </c>
      <c r="U478" s="309" t="str">
        <f t="shared" ca="1" si="1020"/>
        <v/>
      </c>
      <c r="V478" s="309" t="str">
        <f t="shared" ca="1" si="1020"/>
        <v/>
      </c>
      <c r="W478" s="309" t="str">
        <f t="shared" ca="1" si="1020"/>
        <v/>
      </c>
      <c r="X478" s="309" t="str">
        <f t="shared" ca="1" si="1020"/>
        <v/>
      </c>
      <c r="Y478" s="309" t="str">
        <f t="shared" ca="1" si="1020"/>
        <v/>
      </c>
      <c r="Z478" s="309" t="str">
        <f t="shared" ca="1" si="1020"/>
        <v/>
      </c>
      <c r="AA478" s="309" t="str">
        <f t="shared" ca="1" si="1020"/>
        <v/>
      </c>
      <c r="AB478" s="309" t="str">
        <f t="shared" ca="1" si="1020"/>
        <v/>
      </c>
      <c r="AC478" s="309" t="str">
        <f t="shared" ca="1" si="1020"/>
        <v/>
      </c>
      <c r="AD478" s="309" t="str">
        <f t="shared" ca="1" si="1020"/>
        <v/>
      </c>
      <c r="AE478" s="309" t="str">
        <f t="shared" ca="1" si="1020"/>
        <v/>
      </c>
      <c r="AF478" s="309" t="str">
        <f t="shared" ca="1" si="1020"/>
        <v/>
      </c>
      <c r="AG478" s="309" t="str">
        <f t="shared" ca="1" si="1020"/>
        <v/>
      </c>
      <c r="AH478" s="317"/>
      <c r="AI478" s="318"/>
      <c r="AJ478" s="318"/>
      <c r="AK478" s="318"/>
      <c r="AL478" s="318"/>
      <c r="AM478"/>
      <c r="AN478"/>
      <c r="AO478"/>
      <c r="AP478"/>
      <c r="AQ478"/>
      <c r="AR478"/>
    </row>
    <row r="479" spans="1:44" ht="13.15" customHeight="1">
      <c r="A479" s="317"/>
      <c r="B479" s="380">
        <f t="shared" ref="B479:C480" ca="1" si="1021">B144</f>
        <v>0</v>
      </c>
      <c r="C479" s="317" cm="1">
        <f t="array" aca="1" ref="C479" ca="1">IF(ROUND(SUM(IF(N478:AG478&lt;&gt;"",IF(N478:AG478&lt;&gt;0,(N479:AG479))))-J478,3)&lt;&gt;0,"X",0)</f>
        <v>0</v>
      </c>
      <c r="D479" s="890"/>
      <c r="E479" s="894"/>
      <c r="F479" s="895"/>
      <c r="G479" s="899"/>
      <c r="H479" s="902"/>
      <c r="I479" s="905"/>
      <c r="J479" s="908"/>
      <c r="K479" s="911"/>
      <c r="L479" s="914"/>
      <c r="M479" s="403" t="s">
        <v>90</v>
      </c>
      <c r="N479" s="312" cm="1">
        <f t="array" aca="1" ref="N479" ca="1">IF($D478=$C$3,
SUM(IF(OFFSET($N$361,,,($C478-1)*3-2,$C$2)=N478,OFFSET($N$363,,,($C478-1)*3-2,$C$2)*OFFSET($B$361,1,,($C478-1)*3-2,1))),
IFERROR((N144/$J143)*$J478,0))</f>
        <v>0</v>
      </c>
      <c r="O479" s="312" cm="1">
        <f t="array" aca="1" ref="O479" ca="1">IF($D478=$C$3,
SUM(IF(OFFSET($N$361,,,($C478-1)*3-2,$C$2)=O478,OFFSET($N$363,,,($C478-1)*3-2,$C$2)*OFFSET($B$361,1,,($C478-1)*3-2,1))),
IFERROR((O144/$J143)*$J478,0))</f>
        <v>0</v>
      </c>
      <c r="P479" s="312" cm="1">
        <f t="array" aca="1" ref="P479" ca="1">IF($D478=$C$3,
SUM(IF(OFFSET($N$361,,,($C478-1)*3-2,$C$2)=P478,OFFSET($N$363,,,($C478-1)*3-2,$C$2)*OFFSET($B$361,1,,($C478-1)*3-2,1))),
IFERROR((P144/$J143)*$J478,0))</f>
        <v>0</v>
      </c>
      <c r="Q479" s="313" cm="1">
        <f t="array" aca="1" ref="Q479" ca="1">IF($D478=$C$3,
SUM(IF(OFFSET($N$361,,,($C478-1)*3-2,$C$2)=Q478,OFFSET($N$363,,,($C478-1)*3-2,$C$2)*OFFSET($B$361,1,,($C478-1)*3-2,1))),
IFERROR((Q144/$J143)*$J478,0))</f>
        <v>0</v>
      </c>
      <c r="R479" s="312" cm="1">
        <f t="array" aca="1" ref="R479" ca="1">IF($D478=$C$3,
SUM(IF(OFFSET($N$361,,,($C478-1)*3-2,$C$2)=R478,OFFSET($N$363,,,($C478-1)*3-2,$C$2)*OFFSET($B$361,1,,($C478-1)*3-2,1))),
IFERROR((R144/$J143)*$J478,0))</f>
        <v>0</v>
      </c>
      <c r="S479" s="312" cm="1">
        <f t="array" aca="1" ref="S479" ca="1">IF($D478=$C$3,
SUM(IF(OFFSET($N$361,,,($C478-1)*3-2,$C$2)=S478,OFFSET($N$363,,,($C478-1)*3-2,$C$2)*OFFSET($B$361,1,,($C478-1)*3-2,1))),
IFERROR((S144/$J143)*$J478,0))</f>
        <v>0</v>
      </c>
      <c r="T479" s="312" cm="1">
        <f t="array" aca="1" ref="T479" ca="1">IF($D478=$C$3,
SUM(IF(OFFSET($N$361,,,($C478-1)*3-2,$C$2)=T478,OFFSET($N$363,,,($C478-1)*3-2,$C$2)*OFFSET($B$361,1,,($C478-1)*3-2,1))),
IFERROR((T144/$J143)*$J478,0))</f>
        <v>0</v>
      </c>
      <c r="U479" s="312" cm="1">
        <f t="array" aca="1" ref="U479" ca="1">IF($D478=$C$3,
SUM(IF(OFFSET($N$361,,,($C478-1)*3-2,$C$2)=U478,OFFSET($N$363,,,($C478-1)*3-2,$C$2)*OFFSET($B$361,1,,($C478-1)*3-2,1))),
IFERROR((U144/$J143)*$J478,0))</f>
        <v>0</v>
      </c>
      <c r="V479" s="312" cm="1">
        <f t="array" aca="1" ref="V479" ca="1">IF($D478=$C$3,
SUM(IF(OFFSET($N$361,,,($C478-1)*3-2,$C$2)=V478,OFFSET($N$363,,,($C478-1)*3-2,$C$2)*OFFSET($B$361,1,,($C478-1)*3-2,1))),
IFERROR((V144/$J143)*$J478,0))</f>
        <v>0</v>
      </c>
      <c r="W479" s="312" cm="1">
        <f t="array" aca="1" ref="W479" ca="1">IF($D478=$C$3,
SUM(IF(OFFSET($N$361,,,($C478-1)*3-2,$C$2)=W478,OFFSET($N$363,,,($C478-1)*3-2,$C$2)*OFFSET($B$361,1,,($C478-1)*3-2,1))),
IFERROR((W144/$J143)*$J478,0))</f>
        <v>0</v>
      </c>
      <c r="X479" s="312" cm="1">
        <f t="array" aca="1" ref="X479" ca="1">IF($D478=$C$3,
SUM(IF(OFFSET($N$361,,,($C478-1)*3-2,$C$2)=X478,OFFSET($N$363,,,($C478-1)*3-2,$C$2)*OFFSET($B$361,1,,($C478-1)*3-2,1))),
IFERROR((X144/$J143)*$J478,0))</f>
        <v>0</v>
      </c>
      <c r="Y479" s="312" cm="1">
        <f t="array" aca="1" ref="Y479" ca="1">IF($D478=$C$3,
SUM(IF(OFFSET($N$361,,,($C478-1)*3-2,$C$2)=Y478,OFFSET($N$363,,,($C478-1)*3-2,$C$2)*OFFSET($B$361,1,,($C478-1)*3-2,1))),
IFERROR((Y144/$J143)*$J478,0))</f>
        <v>0</v>
      </c>
      <c r="Z479" s="312" cm="1">
        <f t="array" aca="1" ref="Z479" ca="1">IF($D478=$C$3,
SUM(IF(OFFSET($N$361,,,($C478-1)*3-2,$C$2)=Z478,OFFSET($N$363,,,($C478-1)*3-2,$C$2)*OFFSET($B$361,1,,($C478-1)*3-2,1))),
IFERROR((Z144/$J143)*$J478,0))</f>
        <v>0</v>
      </c>
      <c r="AA479" s="312" cm="1">
        <f t="array" aca="1" ref="AA479" ca="1">IF($D478=$C$3,
SUM(IF(OFFSET($N$361,,,($C478-1)*3-2,$C$2)=AA478,OFFSET($N$363,,,($C478-1)*3-2,$C$2)*OFFSET($B$361,1,,($C478-1)*3-2,1))),
IFERROR((AA144/$J143)*$J478,0))</f>
        <v>0</v>
      </c>
      <c r="AB479" s="312" cm="1">
        <f t="array" aca="1" ref="AB479" ca="1">IF($D478=$C$3,
SUM(IF(OFFSET($N$361,,,($C478-1)*3-2,$C$2)=AB478,OFFSET($N$363,,,($C478-1)*3-2,$C$2)*OFFSET($B$361,1,,($C478-1)*3-2,1))),
IFERROR((AB144/$J143)*$J478,0))</f>
        <v>0</v>
      </c>
      <c r="AC479" s="312" cm="1">
        <f t="array" aca="1" ref="AC479" ca="1">IF($D478=$C$3,
SUM(IF(OFFSET($N$361,,,($C478-1)*3-2,$C$2)=AC478,OFFSET($N$363,,,($C478-1)*3-2,$C$2)*OFFSET($B$361,1,,($C478-1)*3-2,1))),
IFERROR((AC144/$J143)*$J478,0))</f>
        <v>0</v>
      </c>
      <c r="AD479" s="312" cm="1">
        <f t="array" aca="1" ref="AD479" ca="1">IF($D478=$C$3,
SUM(IF(OFFSET($N$361,,,($C478-1)*3-2,$C$2)=AD478,OFFSET($N$363,,,($C478-1)*3-2,$C$2)*OFFSET($B$361,1,,($C478-1)*3-2,1))),
IFERROR((AD144/$J143)*$J478,0))</f>
        <v>0</v>
      </c>
      <c r="AE479" s="312" cm="1">
        <f t="array" aca="1" ref="AE479" ca="1">IF($D478=$C$3,
SUM(IF(OFFSET($N$361,,,($C478-1)*3-2,$C$2)=AE478,OFFSET($N$363,,,($C478-1)*3-2,$C$2)*OFFSET($B$361,1,,($C478-1)*3-2,1))),
IFERROR((AE144/$J143)*$J478,0))</f>
        <v>0</v>
      </c>
      <c r="AF479" s="312" cm="1">
        <f t="array" aca="1" ref="AF479" ca="1">IF($D478=$C$3,
SUM(IF(OFFSET($N$361,,,($C478-1)*3-2,$C$2)=AF478,OFFSET($N$363,,,($C478-1)*3-2,$C$2)*OFFSET($B$361,1,,($C478-1)*3-2,1))),
IFERROR((AF144/$J143)*$J478,0))</f>
        <v>0</v>
      </c>
      <c r="AG479" s="312" cm="1">
        <f t="array" aca="1" ref="AG479" ca="1">IF($D478=$C$3,
SUM(IF(OFFSET($N$361,,,($C478-1)*3-2,$C$2)=AG478,OFFSET($N$363,,,($C478-1)*3-2,$C$2)*OFFSET($B$361,1,,($C478-1)*3-2,1))),
IFERROR((AG144/$J143)*$J478,0))</f>
        <v>0</v>
      </c>
      <c r="AH479" s="317"/>
      <c r="AI479" s="318"/>
      <c r="AJ479" s="318"/>
      <c r="AK479" s="318"/>
      <c r="AL479" s="318"/>
      <c r="AM479"/>
      <c r="AN479"/>
      <c r="AO479"/>
      <c r="AP479"/>
      <c r="AQ479"/>
      <c r="AR479"/>
    </row>
    <row r="480" spans="1:44" ht="13.15" customHeight="1">
      <c r="A480" s="317"/>
      <c r="B480" s="380" t="str">
        <f t="shared" ca="1" si="1021"/>
        <v/>
      </c>
      <c r="C480" s="380" t="str">
        <f t="shared" ca="1" si="1021"/>
        <v/>
      </c>
      <c r="D480" s="891"/>
      <c r="E480" s="896"/>
      <c r="F480" s="897"/>
      <c r="G480" s="900"/>
      <c r="H480" s="903"/>
      <c r="I480" s="906"/>
      <c r="J480" s="909"/>
      <c r="K480" s="912"/>
      <c r="L480" s="915"/>
      <c r="M480" s="404" t="s">
        <v>91</v>
      </c>
      <c r="N480" s="405">
        <f t="shared" ref="N480" ca="1" si="1022">IFERROR(N479*$K478,0)</f>
        <v>0</v>
      </c>
      <c r="O480" s="406">
        <f t="shared" ref="O480" ca="1" si="1023">IFERROR(O479*$K478,0)</f>
        <v>0</v>
      </c>
      <c r="P480" s="406">
        <f t="shared" ref="P480" ca="1" si="1024">IFERROR(P479*$K478,0)</f>
        <v>0</v>
      </c>
      <c r="Q480" s="407">
        <f t="shared" ref="Q480" ca="1" si="1025">IFERROR(Q479*$K478,0)</f>
        <v>0</v>
      </c>
      <c r="R480" s="406">
        <f t="shared" ref="R480" ca="1" si="1026">IFERROR(R479*$K478,0)</f>
        <v>0</v>
      </c>
      <c r="S480" s="406">
        <f t="shared" ref="S480" ca="1" si="1027">IFERROR(S479*$K478,0)</f>
        <v>0</v>
      </c>
      <c r="T480" s="406">
        <f t="shared" ref="T480" ca="1" si="1028">IFERROR(T479*$K478,0)</f>
        <v>0</v>
      </c>
      <c r="U480" s="406">
        <f t="shared" ref="U480" ca="1" si="1029">IFERROR(U479*$K478,0)</f>
        <v>0</v>
      </c>
      <c r="V480" s="406">
        <f t="shared" ref="V480" ca="1" si="1030">IFERROR(V479*$K478,0)</f>
        <v>0</v>
      </c>
      <c r="W480" s="406">
        <f t="shared" ref="W480" ca="1" si="1031">IFERROR(W479*$K478,0)</f>
        <v>0</v>
      </c>
      <c r="X480" s="406">
        <f t="shared" ref="X480" ca="1" si="1032">IFERROR(X479*$K478,0)</f>
        <v>0</v>
      </c>
      <c r="Y480" s="406">
        <f t="shared" ref="Y480" ca="1" si="1033">IFERROR(Y479*$K478,0)</f>
        <v>0</v>
      </c>
      <c r="Z480" s="406">
        <f t="shared" ref="Z480" ca="1" si="1034">IFERROR(Z479*$K478,0)</f>
        <v>0</v>
      </c>
      <c r="AA480" s="406">
        <f t="shared" ref="AA480" ca="1" si="1035">IFERROR(AA479*$K478,0)</f>
        <v>0</v>
      </c>
      <c r="AB480" s="406">
        <f t="shared" ref="AB480" ca="1" si="1036">IFERROR(AB479*$K478,0)</f>
        <v>0</v>
      </c>
      <c r="AC480" s="406">
        <f t="shared" ref="AC480" ca="1" si="1037">IFERROR(AC479*$K478,0)</f>
        <v>0</v>
      </c>
      <c r="AD480" s="406">
        <f t="shared" ref="AD480" ca="1" si="1038">IFERROR(AD479*$K478,0)</f>
        <v>0</v>
      </c>
      <c r="AE480" s="406">
        <f t="shared" ref="AE480" ca="1" si="1039">IFERROR(AE479*$K478,0)</f>
        <v>0</v>
      </c>
      <c r="AF480" s="406">
        <f t="shared" ref="AF480" ca="1" si="1040">IFERROR(AF479*$K478,0)</f>
        <v>0</v>
      </c>
      <c r="AG480" s="406">
        <f t="shared" ref="AG480" ca="1" si="1041">IFERROR(AG479*$K478,0)</f>
        <v>0</v>
      </c>
      <c r="AH480" s="317"/>
      <c r="AI480" s="318"/>
      <c r="AJ480" s="318"/>
      <c r="AK480" s="318"/>
      <c r="AL480" s="318"/>
      <c r="AM480"/>
      <c r="AN480"/>
      <c r="AO480"/>
      <c r="AP480"/>
      <c r="AQ480"/>
      <c r="AR480"/>
    </row>
    <row r="481" spans="1:44" ht="13.15" customHeight="1">
      <c r="A481" s="317"/>
      <c r="B481" s="317"/>
      <c r="C481" s="317" cm="1">
        <f t="array" aca="1" ref="C481" ca="1">OFFSET(C481,-3,,,)+1</f>
        <v>41</v>
      </c>
      <c r="D481" s="889" t="str">
        <f t="shared" ref="D481:E481" ca="1" si="1042">D146</f>
        <v/>
      </c>
      <c r="E481" s="892" t="str">
        <f t="shared" ca="1" si="1042"/>
        <v/>
      </c>
      <c r="F481" s="893"/>
      <c r="G481" s="898">
        <f t="shared" ref="G481" si="1043">H146</f>
        <v>0</v>
      </c>
      <c r="H481" s="901"/>
      <c r="I481" s="904" t="str">
        <f t="shared" ref="I481" ca="1" si="1044">I146</f>
        <v/>
      </c>
      <c r="J481" s="907">
        <f t="shared" ref="J481" ca="1" si="1045">IF($D481=$C$3,
SUMPRODUCT(OFFSET($B$361,1,,($C481-1)*3-2,),OFFSET($L$361,,,($C481-1)*3-2,)),J146+H481)</f>
        <v>0</v>
      </c>
      <c r="K481" s="910">
        <f t="shared" ref="K481" ca="1" si="1046">K146</f>
        <v>0</v>
      </c>
      <c r="L481" s="913">
        <f t="shared" ref="L481" ca="1" si="1047">J481*K481</f>
        <v>0</v>
      </c>
      <c r="M481" s="402" t="s">
        <v>89</v>
      </c>
      <c r="N481" s="308" t="str">
        <f t="shared" ref="N481:AG481" ca="1" si="1048">N146</f>
        <v/>
      </c>
      <c r="O481" s="309" t="str">
        <f t="shared" ca="1" si="1048"/>
        <v/>
      </c>
      <c r="P481" s="309" t="str">
        <f t="shared" ca="1" si="1048"/>
        <v/>
      </c>
      <c r="Q481" s="310" t="str">
        <f t="shared" ca="1" si="1048"/>
        <v/>
      </c>
      <c r="R481" s="309" t="str">
        <f t="shared" ca="1" si="1048"/>
        <v/>
      </c>
      <c r="S481" s="309" t="str">
        <f t="shared" ca="1" si="1048"/>
        <v/>
      </c>
      <c r="T481" s="309" t="str">
        <f t="shared" ca="1" si="1048"/>
        <v/>
      </c>
      <c r="U481" s="309" t="str">
        <f t="shared" ca="1" si="1048"/>
        <v/>
      </c>
      <c r="V481" s="309" t="str">
        <f t="shared" ca="1" si="1048"/>
        <v/>
      </c>
      <c r="W481" s="309" t="str">
        <f t="shared" ca="1" si="1048"/>
        <v/>
      </c>
      <c r="X481" s="309" t="str">
        <f t="shared" ca="1" si="1048"/>
        <v/>
      </c>
      <c r="Y481" s="309" t="str">
        <f t="shared" ca="1" si="1048"/>
        <v/>
      </c>
      <c r="Z481" s="309" t="str">
        <f t="shared" ca="1" si="1048"/>
        <v/>
      </c>
      <c r="AA481" s="309" t="str">
        <f t="shared" ca="1" si="1048"/>
        <v/>
      </c>
      <c r="AB481" s="309" t="str">
        <f t="shared" ca="1" si="1048"/>
        <v/>
      </c>
      <c r="AC481" s="309" t="str">
        <f t="shared" ca="1" si="1048"/>
        <v/>
      </c>
      <c r="AD481" s="309" t="str">
        <f t="shared" ca="1" si="1048"/>
        <v/>
      </c>
      <c r="AE481" s="309" t="str">
        <f t="shared" ca="1" si="1048"/>
        <v/>
      </c>
      <c r="AF481" s="309" t="str">
        <f t="shared" ca="1" si="1048"/>
        <v/>
      </c>
      <c r="AG481" s="309" t="str">
        <f t="shared" ca="1" si="1048"/>
        <v/>
      </c>
      <c r="AH481" s="317"/>
      <c r="AI481" s="318"/>
      <c r="AJ481" s="318"/>
      <c r="AK481" s="318"/>
      <c r="AL481" s="318"/>
      <c r="AM481"/>
      <c r="AN481"/>
      <c r="AO481"/>
      <c r="AP481"/>
      <c r="AQ481"/>
      <c r="AR481"/>
    </row>
    <row r="482" spans="1:44" ht="13.15" customHeight="1">
      <c r="A482" s="317"/>
      <c r="B482" s="380">
        <f t="shared" ref="B482:C483" ca="1" si="1049">B147</f>
        <v>0</v>
      </c>
      <c r="C482" s="317" cm="1">
        <f t="array" aca="1" ref="C482" ca="1">IF(ROUND(SUM(IF(N481:AG481&lt;&gt;"",IF(N481:AG481&lt;&gt;0,(N482:AG482))))-J481,3)&lt;&gt;0,"X",0)</f>
        <v>0</v>
      </c>
      <c r="D482" s="890"/>
      <c r="E482" s="894"/>
      <c r="F482" s="895"/>
      <c r="G482" s="899"/>
      <c r="H482" s="902"/>
      <c r="I482" s="905"/>
      <c r="J482" s="908"/>
      <c r="K482" s="911"/>
      <c r="L482" s="914"/>
      <c r="M482" s="403" t="s">
        <v>90</v>
      </c>
      <c r="N482" s="312" cm="1">
        <f t="array" aca="1" ref="N482" ca="1">IF($D481=$C$3,
SUM(IF(OFFSET($N$361,,,($C481-1)*3-2,$C$2)=N481,OFFSET($N$363,,,($C481-1)*3-2,$C$2)*OFFSET($B$361,1,,($C481-1)*3-2,1))),
IFERROR((N147/$J146)*$J481,0))</f>
        <v>0</v>
      </c>
      <c r="O482" s="312" cm="1">
        <f t="array" aca="1" ref="O482" ca="1">IF($D481=$C$3,
SUM(IF(OFFSET($N$361,,,($C481-1)*3-2,$C$2)=O481,OFFSET($N$363,,,($C481-1)*3-2,$C$2)*OFFSET($B$361,1,,($C481-1)*3-2,1))),
IFERROR((O147/$J146)*$J481,0))</f>
        <v>0</v>
      </c>
      <c r="P482" s="312" cm="1">
        <f t="array" aca="1" ref="P482" ca="1">IF($D481=$C$3,
SUM(IF(OFFSET($N$361,,,($C481-1)*3-2,$C$2)=P481,OFFSET($N$363,,,($C481-1)*3-2,$C$2)*OFFSET($B$361,1,,($C481-1)*3-2,1))),
IFERROR((P147/$J146)*$J481,0))</f>
        <v>0</v>
      </c>
      <c r="Q482" s="313" cm="1">
        <f t="array" aca="1" ref="Q482" ca="1">IF($D481=$C$3,
SUM(IF(OFFSET($N$361,,,($C481-1)*3-2,$C$2)=Q481,OFFSET($N$363,,,($C481-1)*3-2,$C$2)*OFFSET($B$361,1,,($C481-1)*3-2,1))),
IFERROR((Q147/$J146)*$J481,0))</f>
        <v>0</v>
      </c>
      <c r="R482" s="312" cm="1">
        <f t="array" aca="1" ref="R482" ca="1">IF($D481=$C$3,
SUM(IF(OFFSET($N$361,,,($C481-1)*3-2,$C$2)=R481,OFFSET($N$363,,,($C481-1)*3-2,$C$2)*OFFSET($B$361,1,,($C481-1)*3-2,1))),
IFERROR((R147/$J146)*$J481,0))</f>
        <v>0</v>
      </c>
      <c r="S482" s="312" cm="1">
        <f t="array" aca="1" ref="S482" ca="1">IF($D481=$C$3,
SUM(IF(OFFSET($N$361,,,($C481-1)*3-2,$C$2)=S481,OFFSET($N$363,,,($C481-1)*3-2,$C$2)*OFFSET($B$361,1,,($C481-1)*3-2,1))),
IFERROR((S147/$J146)*$J481,0))</f>
        <v>0</v>
      </c>
      <c r="T482" s="312" cm="1">
        <f t="array" aca="1" ref="T482" ca="1">IF($D481=$C$3,
SUM(IF(OFFSET($N$361,,,($C481-1)*3-2,$C$2)=T481,OFFSET($N$363,,,($C481-1)*3-2,$C$2)*OFFSET($B$361,1,,($C481-1)*3-2,1))),
IFERROR((T147/$J146)*$J481,0))</f>
        <v>0</v>
      </c>
      <c r="U482" s="312" cm="1">
        <f t="array" aca="1" ref="U482" ca="1">IF($D481=$C$3,
SUM(IF(OFFSET($N$361,,,($C481-1)*3-2,$C$2)=U481,OFFSET($N$363,,,($C481-1)*3-2,$C$2)*OFFSET($B$361,1,,($C481-1)*3-2,1))),
IFERROR((U147/$J146)*$J481,0))</f>
        <v>0</v>
      </c>
      <c r="V482" s="312" cm="1">
        <f t="array" aca="1" ref="V482" ca="1">IF($D481=$C$3,
SUM(IF(OFFSET($N$361,,,($C481-1)*3-2,$C$2)=V481,OFFSET($N$363,,,($C481-1)*3-2,$C$2)*OFFSET($B$361,1,,($C481-1)*3-2,1))),
IFERROR((V147/$J146)*$J481,0))</f>
        <v>0</v>
      </c>
      <c r="W482" s="312" cm="1">
        <f t="array" aca="1" ref="W482" ca="1">IF($D481=$C$3,
SUM(IF(OFFSET($N$361,,,($C481-1)*3-2,$C$2)=W481,OFFSET($N$363,,,($C481-1)*3-2,$C$2)*OFFSET($B$361,1,,($C481-1)*3-2,1))),
IFERROR((W147/$J146)*$J481,0))</f>
        <v>0</v>
      </c>
      <c r="X482" s="312" cm="1">
        <f t="array" aca="1" ref="X482" ca="1">IF($D481=$C$3,
SUM(IF(OFFSET($N$361,,,($C481-1)*3-2,$C$2)=X481,OFFSET($N$363,,,($C481-1)*3-2,$C$2)*OFFSET($B$361,1,,($C481-1)*3-2,1))),
IFERROR((X147/$J146)*$J481,0))</f>
        <v>0</v>
      </c>
      <c r="Y482" s="312" cm="1">
        <f t="array" aca="1" ref="Y482" ca="1">IF($D481=$C$3,
SUM(IF(OFFSET($N$361,,,($C481-1)*3-2,$C$2)=Y481,OFFSET($N$363,,,($C481-1)*3-2,$C$2)*OFFSET($B$361,1,,($C481-1)*3-2,1))),
IFERROR((Y147/$J146)*$J481,0))</f>
        <v>0</v>
      </c>
      <c r="Z482" s="312" cm="1">
        <f t="array" aca="1" ref="Z482" ca="1">IF($D481=$C$3,
SUM(IF(OFFSET($N$361,,,($C481-1)*3-2,$C$2)=Z481,OFFSET($N$363,,,($C481-1)*3-2,$C$2)*OFFSET($B$361,1,,($C481-1)*3-2,1))),
IFERROR((Z147/$J146)*$J481,0))</f>
        <v>0</v>
      </c>
      <c r="AA482" s="312" cm="1">
        <f t="array" aca="1" ref="AA482" ca="1">IF($D481=$C$3,
SUM(IF(OFFSET($N$361,,,($C481-1)*3-2,$C$2)=AA481,OFFSET($N$363,,,($C481-1)*3-2,$C$2)*OFFSET($B$361,1,,($C481-1)*3-2,1))),
IFERROR((AA147/$J146)*$J481,0))</f>
        <v>0</v>
      </c>
      <c r="AB482" s="312" cm="1">
        <f t="array" aca="1" ref="AB482" ca="1">IF($D481=$C$3,
SUM(IF(OFFSET($N$361,,,($C481-1)*3-2,$C$2)=AB481,OFFSET($N$363,,,($C481-1)*3-2,$C$2)*OFFSET($B$361,1,,($C481-1)*3-2,1))),
IFERROR((AB147/$J146)*$J481,0))</f>
        <v>0</v>
      </c>
      <c r="AC482" s="312" cm="1">
        <f t="array" aca="1" ref="AC482" ca="1">IF($D481=$C$3,
SUM(IF(OFFSET($N$361,,,($C481-1)*3-2,$C$2)=AC481,OFFSET($N$363,,,($C481-1)*3-2,$C$2)*OFFSET($B$361,1,,($C481-1)*3-2,1))),
IFERROR((AC147/$J146)*$J481,0))</f>
        <v>0</v>
      </c>
      <c r="AD482" s="312" cm="1">
        <f t="array" aca="1" ref="AD482" ca="1">IF($D481=$C$3,
SUM(IF(OFFSET($N$361,,,($C481-1)*3-2,$C$2)=AD481,OFFSET($N$363,,,($C481-1)*3-2,$C$2)*OFFSET($B$361,1,,($C481-1)*3-2,1))),
IFERROR((AD147/$J146)*$J481,0))</f>
        <v>0</v>
      </c>
      <c r="AE482" s="312" cm="1">
        <f t="array" aca="1" ref="AE482" ca="1">IF($D481=$C$3,
SUM(IF(OFFSET($N$361,,,($C481-1)*3-2,$C$2)=AE481,OFFSET($N$363,,,($C481-1)*3-2,$C$2)*OFFSET($B$361,1,,($C481-1)*3-2,1))),
IFERROR((AE147/$J146)*$J481,0))</f>
        <v>0</v>
      </c>
      <c r="AF482" s="312" cm="1">
        <f t="array" aca="1" ref="AF482" ca="1">IF($D481=$C$3,
SUM(IF(OFFSET($N$361,,,($C481-1)*3-2,$C$2)=AF481,OFFSET($N$363,,,($C481-1)*3-2,$C$2)*OFFSET($B$361,1,,($C481-1)*3-2,1))),
IFERROR((AF147/$J146)*$J481,0))</f>
        <v>0</v>
      </c>
      <c r="AG482" s="312" cm="1">
        <f t="array" aca="1" ref="AG482" ca="1">IF($D481=$C$3,
SUM(IF(OFFSET($N$361,,,($C481-1)*3-2,$C$2)=AG481,OFFSET($N$363,,,($C481-1)*3-2,$C$2)*OFFSET($B$361,1,,($C481-1)*3-2,1))),
IFERROR((AG147/$J146)*$J481,0))</f>
        <v>0</v>
      </c>
      <c r="AH482" s="317"/>
      <c r="AI482" s="318"/>
      <c r="AJ482" s="318"/>
      <c r="AK482" s="318"/>
      <c r="AL482" s="318"/>
      <c r="AM482"/>
      <c r="AN482"/>
      <c r="AO482"/>
      <c r="AP482"/>
      <c r="AQ482"/>
      <c r="AR482"/>
    </row>
    <row r="483" spans="1:44" ht="13.15" customHeight="1">
      <c r="A483" s="317"/>
      <c r="B483" s="380" t="str">
        <f t="shared" ca="1" si="1049"/>
        <v/>
      </c>
      <c r="C483" s="380" t="str">
        <f t="shared" ca="1" si="1049"/>
        <v/>
      </c>
      <c r="D483" s="891"/>
      <c r="E483" s="896"/>
      <c r="F483" s="897"/>
      <c r="G483" s="900"/>
      <c r="H483" s="903"/>
      <c r="I483" s="906"/>
      <c r="J483" s="909"/>
      <c r="K483" s="912"/>
      <c r="L483" s="915"/>
      <c r="M483" s="404" t="s">
        <v>91</v>
      </c>
      <c r="N483" s="405">
        <f t="shared" ref="N483" ca="1" si="1050">IFERROR(N482*$K481,0)</f>
        <v>0</v>
      </c>
      <c r="O483" s="406">
        <f t="shared" ref="O483" ca="1" si="1051">IFERROR(O482*$K481,0)</f>
        <v>0</v>
      </c>
      <c r="P483" s="406">
        <f t="shared" ref="P483" ca="1" si="1052">IFERROR(P482*$K481,0)</f>
        <v>0</v>
      </c>
      <c r="Q483" s="407">
        <f t="shared" ref="Q483" ca="1" si="1053">IFERROR(Q482*$K481,0)</f>
        <v>0</v>
      </c>
      <c r="R483" s="406">
        <f t="shared" ref="R483" ca="1" si="1054">IFERROR(R482*$K481,0)</f>
        <v>0</v>
      </c>
      <c r="S483" s="406">
        <f t="shared" ref="S483" ca="1" si="1055">IFERROR(S482*$K481,0)</f>
        <v>0</v>
      </c>
      <c r="T483" s="406">
        <f t="shared" ref="T483" ca="1" si="1056">IFERROR(T482*$K481,0)</f>
        <v>0</v>
      </c>
      <c r="U483" s="406">
        <f t="shared" ref="U483" ca="1" si="1057">IFERROR(U482*$K481,0)</f>
        <v>0</v>
      </c>
      <c r="V483" s="406">
        <f t="shared" ref="V483" ca="1" si="1058">IFERROR(V482*$K481,0)</f>
        <v>0</v>
      </c>
      <c r="W483" s="406">
        <f t="shared" ref="W483" ca="1" si="1059">IFERROR(W482*$K481,0)</f>
        <v>0</v>
      </c>
      <c r="X483" s="406">
        <f t="shared" ref="X483" ca="1" si="1060">IFERROR(X482*$K481,0)</f>
        <v>0</v>
      </c>
      <c r="Y483" s="406">
        <f t="shared" ref="Y483" ca="1" si="1061">IFERROR(Y482*$K481,0)</f>
        <v>0</v>
      </c>
      <c r="Z483" s="406">
        <f t="shared" ref="Z483" ca="1" si="1062">IFERROR(Z482*$K481,0)</f>
        <v>0</v>
      </c>
      <c r="AA483" s="406">
        <f t="shared" ref="AA483" ca="1" si="1063">IFERROR(AA482*$K481,0)</f>
        <v>0</v>
      </c>
      <c r="AB483" s="406">
        <f t="shared" ref="AB483" ca="1" si="1064">IFERROR(AB482*$K481,0)</f>
        <v>0</v>
      </c>
      <c r="AC483" s="406">
        <f t="shared" ref="AC483" ca="1" si="1065">IFERROR(AC482*$K481,0)</f>
        <v>0</v>
      </c>
      <c r="AD483" s="406">
        <f t="shared" ref="AD483" ca="1" si="1066">IFERROR(AD482*$K481,0)</f>
        <v>0</v>
      </c>
      <c r="AE483" s="406">
        <f t="shared" ref="AE483" ca="1" si="1067">IFERROR(AE482*$K481,0)</f>
        <v>0</v>
      </c>
      <c r="AF483" s="406">
        <f t="shared" ref="AF483" ca="1" si="1068">IFERROR(AF482*$K481,0)</f>
        <v>0</v>
      </c>
      <c r="AG483" s="406">
        <f t="shared" ref="AG483" ca="1" si="1069">IFERROR(AG482*$K481,0)</f>
        <v>0</v>
      </c>
      <c r="AH483" s="317"/>
      <c r="AI483" s="318"/>
      <c r="AJ483" s="318"/>
      <c r="AK483" s="318"/>
      <c r="AL483" s="318"/>
      <c r="AM483"/>
      <c r="AN483"/>
      <c r="AO483"/>
      <c r="AP483"/>
      <c r="AQ483"/>
      <c r="AR483"/>
    </row>
    <row r="484" spans="1:44" ht="13.15" customHeight="1">
      <c r="A484" s="317"/>
      <c r="B484" s="317"/>
      <c r="C484" s="317" cm="1">
        <f t="array" aca="1" ref="C484" ca="1">OFFSET(C484,-3,,,)+1</f>
        <v>42</v>
      </c>
      <c r="D484" s="889" t="str">
        <f t="shared" ref="D484:E484" ca="1" si="1070">D149</f>
        <v/>
      </c>
      <c r="E484" s="892" t="str">
        <f t="shared" ca="1" si="1070"/>
        <v/>
      </c>
      <c r="F484" s="893"/>
      <c r="G484" s="898">
        <f t="shared" ref="G484" si="1071">H149</f>
        <v>0</v>
      </c>
      <c r="H484" s="901"/>
      <c r="I484" s="904" t="str">
        <f t="shared" ref="I484" ca="1" si="1072">I149</f>
        <v/>
      </c>
      <c r="J484" s="907">
        <f t="shared" ref="J484" ca="1" si="1073">IF($D484=$C$3,
SUMPRODUCT(OFFSET($B$361,1,,($C484-1)*3-2,),OFFSET($L$361,,,($C484-1)*3-2,)),J149+H484)</f>
        <v>0</v>
      </c>
      <c r="K484" s="910">
        <f t="shared" ref="K484" ca="1" si="1074">K149</f>
        <v>0</v>
      </c>
      <c r="L484" s="913">
        <f t="shared" ref="L484" ca="1" si="1075">J484*K484</f>
        <v>0</v>
      </c>
      <c r="M484" s="402" t="s">
        <v>89</v>
      </c>
      <c r="N484" s="308" t="str">
        <f t="shared" ref="N484:AG484" ca="1" si="1076">N149</f>
        <v/>
      </c>
      <c r="O484" s="309" t="str">
        <f t="shared" ca="1" si="1076"/>
        <v/>
      </c>
      <c r="P484" s="309" t="str">
        <f t="shared" ca="1" si="1076"/>
        <v/>
      </c>
      <c r="Q484" s="310" t="str">
        <f t="shared" ca="1" si="1076"/>
        <v/>
      </c>
      <c r="R484" s="309" t="str">
        <f t="shared" ca="1" si="1076"/>
        <v/>
      </c>
      <c r="S484" s="309" t="str">
        <f t="shared" ca="1" si="1076"/>
        <v/>
      </c>
      <c r="T484" s="309" t="str">
        <f t="shared" ca="1" si="1076"/>
        <v/>
      </c>
      <c r="U484" s="309" t="str">
        <f t="shared" ca="1" si="1076"/>
        <v/>
      </c>
      <c r="V484" s="309" t="str">
        <f t="shared" ca="1" si="1076"/>
        <v/>
      </c>
      <c r="W484" s="309" t="str">
        <f t="shared" ca="1" si="1076"/>
        <v/>
      </c>
      <c r="X484" s="309" t="str">
        <f t="shared" ca="1" si="1076"/>
        <v/>
      </c>
      <c r="Y484" s="309" t="str">
        <f t="shared" ca="1" si="1076"/>
        <v/>
      </c>
      <c r="Z484" s="309" t="str">
        <f t="shared" ca="1" si="1076"/>
        <v/>
      </c>
      <c r="AA484" s="309" t="str">
        <f t="shared" ca="1" si="1076"/>
        <v/>
      </c>
      <c r="AB484" s="309" t="str">
        <f t="shared" ca="1" si="1076"/>
        <v/>
      </c>
      <c r="AC484" s="309" t="str">
        <f t="shared" ca="1" si="1076"/>
        <v/>
      </c>
      <c r="AD484" s="309" t="str">
        <f t="shared" ca="1" si="1076"/>
        <v/>
      </c>
      <c r="AE484" s="309" t="str">
        <f t="shared" ca="1" si="1076"/>
        <v/>
      </c>
      <c r="AF484" s="309" t="str">
        <f t="shared" ca="1" si="1076"/>
        <v/>
      </c>
      <c r="AG484" s="309" t="str">
        <f t="shared" ca="1" si="1076"/>
        <v/>
      </c>
      <c r="AH484" s="317"/>
      <c r="AI484" s="318"/>
      <c r="AJ484" s="318"/>
      <c r="AK484" s="318"/>
      <c r="AL484" s="318"/>
      <c r="AM484"/>
      <c r="AN484"/>
      <c r="AO484"/>
      <c r="AP484"/>
      <c r="AQ484"/>
      <c r="AR484"/>
    </row>
    <row r="485" spans="1:44" ht="13.15" customHeight="1">
      <c r="A485" s="317"/>
      <c r="B485" s="380">
        <f t="shared" ref="B485:C486" ca="1" si="1077">B150</f>
        <v>0</v>
      </c>
      <c r="C485" s="317" cm="1">
        <f t="array" aca="1" ref="C485" ca="1">IF(ROUND(SUM(IF(N484:AG484&lt;&gt;"",IF(N484:AG484&lt;&gt;0,(N485:AG485))))-J484,3)&lt;&gt;0,"X",0)</f>
        <v>0</v>
      </c>
      <c r="D485" s="890"/>
      <c r="E485" s="894"/>
      <c r="F485" s="895"/>
      <c r="G485" s="899"/>
      <c r="H485" s="902"/>
      <c r="I485" s="905"/>
      <c r="J485" s="908"/>
      <c r="K485" s="911"/>
      <c r="L485" s="914"/>
      <c r="M485" s="403" t="s">
        <v>90</v>
      </c>
      <c r="N485" s="312" cm="1">
        <f t="array" aca="1" ref="N485" ca="1">IF($D484=$C$3,
SUM(IF(OFFSET($N$361,,,($C484-1)*3-2,$C$2)=N484,OFFSET($N$363,,,($C484-1)*3-2,$C$2)*OFFSET($B$361,1,,($C484-1)*3-2,1))),
IFERROR((N150/$J149)*$J484,0))</f>
        <v>0</v>
      </c>
      <c r="O485" s="312" cm="1">
        <f t="array" aca="1" ref="O485" ca="1">IF($D484=$C$3,
SUM(IF(OFFSET($N$361,,,($C484-1)*3-2,$C$2)=O484,OFFSET($N$363,,,($C484-1)*3-2,$C$2)*OFFSET($B$361,1,,($C484-1)*3-2,1))),
IFERROR((O150/$J149)*$J484,0))</f>
        <v>0</v>
      </c>
      <c r="P485" s="312" cm="1">
        <f t="array" aca="1" ref="P485" ca="1">IF($D484=$C$3,
SUM(IF(OFFSET($N$361,,,($C484-1)*3-2,$C$2)=P484,OFFSET($N$363,,,($C484-1)*3-2,$C$2)*OFFSET($B$361,1,,($C484-1)*3-2,1))),
IFERROR((P150/$J149)*$J484,0))</f>
        <v>0</v>
      </c>
      <c r="Q485" s="313" cm="1">
        <f t="array" aca="1" ref="Q485" ca="1">IF($D484=$C$3,
SUM(IF(OFFSET($N$361,,,($C484-1)*3-2,$C$2)=Q484,OFFSET($N$363,,,($C484-1)*3-2,$C$2)*OFFSET($B$361,1,,($C484-1)*3-2,1))),
IFERROR((Q150/$J149)*$J484,0))</f>
        <v>0</v>
      </c>
      <c r="R485" s="312" cm="1">
        <f t="array" aca="1" ref="R485" ca="1">IF($D484=$C$3,
SUM(IF(OFFSET($N$361,,,($C484-1)*3-2,$C$2)=R484,OFFSET($N$363,,,($C484-1)*3-2,$C$2)*OFFSET($B$361,1,,($C484-1)*3-2,1))),
IFERROR((R150/$J149)*$J484,0))</f>
        <v>0</v>
      </c>
      <c r="S485" s="312" cm="1">
        <f t="array" aca="1" ref="S485" ca="1">IF($D484=$C$3,
SUM(IF(OFFSET($N$361,,,($C484-1)*3-2,$C$2)=S484,OFFSET($N$363,,,($C484-1)*3-2,$C$2)*OFFSET($B$361,1,,($C484-1)*3-2,1))),
IFERROR((S150/$J149)*$J484,0))</f>
        <v>0</v>
      </c>
      <c r="T485" s="312" cm="1">
        <f t="array" aca="1" ref="T485" ca="1">IF($D484=$C$3,
SUM(IF(OFFSET($N$361,,,($C484-1)*3-2,$C$2)=T484,OFFSET($N$363,,,($C484-1)*3-2,$C$2)*OFFSET($B$361,1,,($C484-1)*3-2,1))),
IFERROR((T150/$J149)*$J484,0))</f>
        <v>0</v>
      </c>
      <c r="U485" s="312" cm="1">
        <f t="array" aca="1" ref="U485" ca="1">IF($D484=$C$3,
SUM(IF(OFFSET($N$361,,,($C484-1)*3-2,$C$2)=U484,OFFSET($N$363,,,($C484-1)*3-2,$C$2)*OFFSET($B$361,1,,($C484-1)*3-2,1))),
IFERROR((U150/$J149)*$J484,0))</f>
        <v>0</v>
      </c>
      <c r="V485" s="312" cm="1">
        <f t="array" aca="1" ref="V485" ca="1">IF($D484=$C$3,
SUM(IF(OFFSET($N$361,,,($C484-1)*3-2,$C$2)=V484,OFFSET($N$363,,,($C484-1)*3-2,$C$2)*OFFSET($B$361,1,,($C484-1)*3-2,1))),
IFERROR((V150/$J149)*$J484,0))</f>
        <v>0</v>
      </c>
      <c r="W485" s="312" cm="1">
        <f t="array" aca="1" ref="W485" ca="1">IF($D484=$C$3,
SUM(IF(OFFSET($N$361,,,($C484-1)*3-2,$C$2)=W484,OFFSET($N$363,,,($C484-1)*3-2,$C$2)*OFFSET($B$361,1,,($C484-1)*3-2,1))),
IFERROR((W150/$J149)*$J484,0))</f>
        <v>0</v>
      </c>
      <c r="X485" s="312" cm="1">
        <f t="array" aca="1" ref="X485" ca="1">IF($D484=$C$3,
SUM(IF(OFFSET($N$361,,,($C484-1)*3-2,$C$2)=X484,OFFSET($N$363,,,($C484-1)*3-2,$C$2)*OFFSET($B$361,1,,($C484-1)*3-2,1))),
IFERROR((X150/$J149)*$J484,0))</f>
        <v>0</v>
      </c>
      <c r="Y485" s="312" cm="1">
        <f t="array" aca="1" ref="Y485" ca="1">IF($D484=$C$3,
SUM(IF(OFFSET($N$361,,,($C484-1)*3-2,$C$2)=Y484,OFFSET($N$363,,,($C484-1)*3-2,$C$2)*OFFSET($B$361,1,,($C484-1)*3-2,1))),
IFERROR((Y150/$J149)*$J484,0))</f>
        <v>0</v>
      </c>
      <c r="Z485" s="312" cm="1">
        <f t="array" aca="1" ref="Z485" ca="1">IF($D484=$C$3,
SUM(IF(OFFSET($N$361,,,($C484-1)*3-2,$C$2)=Z484,OFFSET($N$363,,,($C484-1)*3-2,$C$2)*OFFSET($B$361,1,,($C484-1)*3-2,1))),
IFERROR((Z150/$J149)*$J484,0))</f>
        <v>0</v>
      </c>
      <c r="AA485" s="312" cm="1">
        <f t="array" aca="1" ref="AA485" ca="1">IF($D484=$C$3,
SUM(IF(OFFSET($N$361,,,($C484-1)*3-2,$C$2)=AA484,OFFSET($N$363,,,($C484-1)*3-2,$C$2)*OFFSET($B$361,1,,($C484-1)*3-2,1))),
IFERROR((AA150/$J149)*$J484,0))</f>
        <v>0</v>
      </c>
      <c r="AB485" s="312" cm="1">
        <f t="array" aca="1" ref="AB485" ca="1">IF($D484=$C$3,
SUM(IF(OFFSET($N$361,,,($C484-1)*3-2,$C$2)=AB484,OFFSET($N$363,,,($C484-1)*3-2,$C$2)*OFFSET($B$361,1,,($C484-1)*3-2,1))),
IFERROR((AB150/$J149)*$J484,0))</f>
        <v>0</v>
      </c>
      <c r="AC485" s="312" cm="1">
        <f t="array" aca="1" ref="AC485" ca="1">IF($D484=$C$3,
SUM(IF(OFFSET($N$361,,,($C484-1)*3-2,$C$2)=AC484,OFFSET($N$363,,,($C484-1)*3-2,$C$2)*OFFSET($B$361,1,,($C484-1)*3-2,1))),
IFERROR((AC150/$J149)*$J484,0))</f>
        <v>0</v>
      </c>
      <c r="AD485" s="312" cm="1">
        <f t="array" aca="1" ref="AD485" ca="1">IF($D484=$C$3,
SUM(IF(OFFSET($N$361,,,($C484-1)*3-2,$C$2)=AD484,OFFSET($N$363,,,($C484-1)*3-2,$C$2)*OFFSET($B$361,1,,($C484-1)*3-2,1))),
IFERROR((AD150/$J149)*$J484,0))</f>
        <v>0</v>
      </c>
      <c r="AE485" s="312" cm="1">
        <f t="array" aca="1" ref="AE485" ca="1">IF($D484=$C$3,
SUM(IF(OFFSET($N$361,,,($C484-1)*3-2,$C$2)=AE484,OFFSET($N$363,,,($C484-1)*3-2,$C$2)*OFFSET($B$361,1,,($C484-1)*3-2,1))),
IFERROR((AE150/$J149)*$J484,0))</f>
        <v>0</v>
      </c>
      <c r="AF485" s="312" cm="1">
        <f t="array" aca="1" ref="AF485" ca="1">IF($D484=$C$3,
SUM(IF(OFFSET($N$361,,,($C484-1)*3-2,$C$2)=AF484,OFFSET($N$363,,,($C484-1)*3-2,$C$2)*OFFSET($B$361,1,,($C484-1)*3-2,1))),
IFERROR((AF150/$J149)*$J484,0))</f>
        <v>0</v>
      </c>
      <c r="AG485" s="312" cm="1">
        <f t="array" aca="1" ref="AG485" ca="1">IF($D484=$C$3,
SUM(IF(OFFSET($N$361,,,($C484-1)*3-2,$C$2)=AG484,OFFSET($N$363,,,($C484-1)*3-2,$C$2)*OFFSET($B$361,1,,($C484-1)*3-2,1))),
IFERROR((AG150/$J149)*$J484,0))</f>
        <v>0</v>
      </c>
      <c r="AH485" s="317"/>
      <c r="AI485" s="318"/>
      <c r="AJ485" s="318"/>
      <c r="AK485" s="318"/>
      <c r="AL485" s="318"/>
      <c r="AM485"/>
      <c r="AN485"/>
      <c r="AO485"/>
      <c r="AP485"/>
      <c r="AQ485"/>
      <c r="AR485"/>
    </row>
    <row r="486" spans="1:44" ht="13.15" customHeight="1">
      <c r="A486" s="317"/>
      <c r="B486" s="380" t="str">
        <f t="shared" ca="1" si="1077"/>
        <v/>
      </c>
      <c r="C486" s="380" t="str">
        <f t="shared" ca="1" si="1077"/>
        <v/>
      </c>
      <c r="D486" s="891"/>
      <c r="E486" s="896"/>
      <c r="F486" s="897"/>
      <c r="G486" s="900"/>
      <c r="H486" s="903"/>
      <c r="I486" s="906"/>
      <c r="J486" s="909"/>
      <c r="K486" s="912"/>
      <c r="L486" s="915"/>
      <c r="M486" s="404" t="s">
        <v>91</v>
      </c>
      <c r="N486" s="405">
        <f t="shared" ref="N486" ca="1" si="1078">IFERROR(N485*$K484,0)</f>
        <v>0</v>
      </c>
      <c r="O486" s="406">
        <f t="shared" ref="O486" ca="1" si="1079">IFERROR(O485*$K484,0)</f>
        <v>0</v>
      </c>
      <c r="P486" s="406">
        <f t="shared" ref="P486" ca="1" si="1080">IFERROR(P485*$K484,0)</f>
        <v>0</v>
      </c>
      <c r="Q486" s="407">
        <f t="shared" ref="Q486" ca="1" si="1081">IFERROR(Q485*$K484,0)</f>
        <v>0</v>
      </c>
      <c r="R486" s="406">
        <f t="shared" ref="R486" ca="1" si="1082">IFERROR(R485*$K484,0)</f>
        <v>0</v>
      </c>
      <c r="S486" s="406">
        <f t="shared" ref="S486" ca="1" si="1083">IFERROR(S485*$K484,0)</f>
        <v>0</v>
      </c>
      <c r="T486" s="406">
        <f t="shared" ref="T486" ca="1" si="1084">IFERROR(T485*$K484,0)</f>
        <v>0</v>
      </c>
      <c r="U486" s="406">
        <f t="shared" ref="U486" ca="1" si="1085">IFERROR(U485*$K484,0)</f>
        <v>0</v>
      </c>
      <c r="V486" s="406">
        <f t="shared" ref="V486" ca="1" si="1086">IFERROR(V485*$K484,0)</f>
        <v>0</v>
      </c>
      <c r="W486" s="406">
        <f t="shared" ref="W486" ca="1" si="1087">IFERROR(W485*$K484,0)</f>
        <v>0</v>
      </c>
      <c r="X486" s="406">
        <f t="shared" ref="X486" ca="1" si="1088">IFERROR(X485*$K484,0)</f>
        <v>0</v>
      </c>
      <c r="Y486" s="406">
        <f t="shared" ref="Y486" ca="1" si="1089">IFERROR(Y485*$K484,0)</f>
        <v>0</v>
      </c>
      <c r="Z486" s="406">
        <f t="shared" ref="Z486" ca="1" si="1090">IFERROR(Z485*$K484,0)</f>
        <v>0</v>
      </c>
      <c r="AA486" s="406">
        <f t="shared" ref="AA486" ca="1" si="1091">IFERROR(AA485*$K484,0)</f>
        <v>0</v>
      </c>
      <c r="AB486" s="406">
        <f t="shared" ref="AB486" ca="1" si="1092">IFERROR(AB485*$K484,0)</f>
        <v>0</v>
      </c>
      <c r="AC486" s="406">
        <f t="shared" ref="AC486" ca="1" si="1093">IFERROR(AC485*$K484,0)</f>
        <v>0</v>
      </c>
      <c r="AD486" s="406">
        <f t="shared" ref="AD486" ca="1" si="1094">IFERROR(AD485*$K484,0)</f>
        <v>0</v>
      </c>
      <c r="AE486" s="406">
        <f t="shared" ref="AE486" ca="1" si="1095">IFERROR(AE485*$K484,0)</f>
        <v>0</v>
      </c>
      <c r="AF486" s="406">
        <f t="shared" ref="AF486" ca="1" si="1096">IFERROR(AF485*$K484,0)</f>
        <v>0</v>
      </c>
      <c r="AG486" s="406">
        <f t="shared" ref="AG486" ca="1" si="1097">IFERROR(AG485*$K484,0)</f>
        <v>0</v>
      </c>
      <c r="AH486" s="317"/>
      <c r="AI486" s="318"/>
      <c r="AJ486" s="318"/>
      <c r="AK486" s="318"/>
      <c r="AL486" s="318"/>
      <c r="AM486"/>
      <c r="AN486"/>
      <c r="AO486"/>
      <c r="AP486"/>
      <c r="AQ486"/>
      <c r="AR486"/>
    </row>
    <row r="487" spans="1:44" ht="13.15" customHeight="1">
      <c r="A487" s="317"/>
      <c r="B487" s="317"/>
      <c r="C487" s="317" cm="1">
        <f t="array" aca="1" ref="C487" ca="1">OFFSET(C487,-3,,,)+1</f>
        <v>43</v>
      </c>
      <c r="D487" s="889" t="str">
        <f t="shared" ref="D487:E487" ca="1" si="1098">D152</f>
        <v/>
      </c>
      <c r="E487" s="892" t="str">
        <f t="shared" ca="1" si="1098"/>
        <v/>
      </c>
      <c r="F487" s="893"/>
      <c r="G487" s="898">
        <f t="shared" ref="G487" si="1099">H152</f>
        <v>0</v>
      </c>
      <c r="H487" s="901"/>
      <c r="I487" s="904" t="str">
        <f t="shared" ref="I487" ca="1" si="1100">I152</f>
        <v/>
      </c>
      <c r="J487" s="907">
        <f t="shared" ref="J487" ca="1" si="1101">IF($D487=$C$3,
SUMPRODUCT(OFFSET($B$361,1,,($C487-1)*3-2,),OFFSET($L$361,,,($C487-1)*3-2,)),J152+H487)</f>
        <v>0</v>
      </c>
      <c r="K487" s="910">
        <f t="shared" ref="K487" ca="1" si="1102">K152</f>
        <v>0</v>
      </c>
      <c r="L487" s="913">
        <f t="shared" ref="L487" ca="1" si="1103">J487*K487</f>
        <v>0</v>
      </c>
      <c r="M487" s="402" t="s">
        <v>89</v>
      </c>
      <c r="N487" s="308" t="str">
        <f t="shared" ref="N487:AG487" ca="1" si="1104">N152</f>
        <v/>
      </c>
      <c r="O487" s="309" t="str">
        <f t="shared" ca="1" si="1104"/>
        <v/>
      </c>
      <c r="P487" s="309" t="str">
        <f t="shared" ca="1" si="1104"/>
        <v/>
      </c>
      <c r="Q487" s="310" t="str">
        <f t="shared" ca="1" si="1104"/>
        <v/>
      </c>
      <c r="R487" s="309" t="str">
        <f t="shared" ca="1" si="1104"/>
        <v/>
      </c>
      <c r="S487" s="309" t="str">
        <f t="shared" ca="1" si="1104"/>
        <v/>
      </c>
      <c r="T487" s="309" t="str">
        <f t="shared" ca="1" si="1104"/>
        <v/>
      </c>
      <c r="U487" s="309" t="str">
        <f t="shared" ca="1" si="1104"/>
        <v/>
      </c>
      <c r="V487" s="309" t="str">
        <f t="shared" ca="1" si="1104"/>
        <v/>
      </c>
      <c r="W487" s="309" t="str">
        <f t="shared" ca="1" si="1104"/>
        <v/>
      </c>
      <c r="X487" s="309" t="str">
        <f t="shared" ca="1" si="1104"/>
        <v/>
      </c>
      <c r="Y487" s="309" t="str">
        <f t="shared" ca="1" si="1104"/>
        <v/>
      </c>
      <c r="Z487" s="309" t="str">
        <f t="shared" ca="1" si="1104"/>
        <v/>
      </c>
      <c r="AA487" s="309" t="str">
        <f t="shared" ca="1" si="1104"/>
        <v/>
      </c>
      <c r="AB487" s="309" t="str">
        <f t="shared" ca="1" si="1104"/>
        <v/>
      </c>
      <c r="AC487" s="309" t="str">
        <f t="shared" ca="1" si="1104"/>
        <v/>
      </c>
      <c r="AD487" s="309" t="str">
        <f t="shared" ca="1" si="1104"/>
        <v/>
      </c>
      <c r="AE487" s="309" t="str">
        <f t="shared" ca="1" si="1104"/>
        <v/>
      </c>
      <c r="AF487" s="309" t="str">
        <f t="shared" ca="1" si="1104"/>
        <v/>
      </c>
      <c r="AG487" s="309" t="str">
        <f t="shared" ca="1" si="1104"/>
        <v/>
      </c>
      <c r="AH487" s="317"/>
      <c r="AI487" s="318"/>
      <c r="AJ487" s="318"/>
      <c r="AK487" s="318"/>
      <c r="AL487" s="318"/>
      <c r="AM487"/>
      <c r="AN487"/>
      <c r="AO487"/>
      <c r="AP487"/>
      <c r="AQ487"/>
      <c r="AR487"/>
    </row>
    <row r="488" spans="1:44" ht="13.15" customHeight="1">
      <c r="A488" s="317"/>
      <c r="B488" s="380">
        <f t="shared" ref="B488:C489" ca="1" si="1105">B153</f>
        <v>0</v>
      </c>
      <c r="C488" s="317" cm="1">
        <f t="array" aca="1" ref="C488" ca="1">IF(ROUND(SUM(IF(N487:AG487&lt;&gt;"",IF(N487:AG487&lt;&gt;0,(N488:AG488))))-J487,3)&lt;&gt;0,"X",0)</f>
        <v>0</v>
      </c>
      <c r="D488" s="890"/>
      <c r="E488" s="894"/>
      <c r="F488" s="895"/>
      <c r="G488" s="899"/>
      <c r="H488" s="902"/>
      <c r="I488" s="905"/>
      <c r="J488" s="908"/>
      <c r="K488" s="911"/>
      <c r="L488" s="914"/>
      <c r="M488" s="403" t="s">
        <v>90</v>
      </c>
      <c r="N488" s="312" cm="1">
        <f t="array" aca="1" ref="N488" ca="1">IF($D487=$C$3,
SUM(IF(OFFSET($N$361,,,($C487-1)*3-2,$C$2)=N487,OFFSET($N$363,,,($C487-1)*3-2,$C$2)*OFFSET($B$361,1,,($C487-1)*3-2,1))),
IFERROR((N153/$J152)*$J487,0))</f>
        <v>0</v>
      </c>
      <c r="O488" s="312" cm="1">
        <f t="array" aca="1" ref="O488" ca="1">IF($D487=$C$3,
SUM(IF(OFFSET($N$361,,,($C487-1)*3-2,$C$2)=O487,OFFSET($N$363,,,($C487-1)*3-2,$C$2)*OFFSET($B$361,1,,($C487-1)*3-2,1))),
IFERROR((O153/$J152)*$J487,0))</f>
        <v>0</v>
      </c>
      <c r="P488" s="312" cm="1">
        <f t="array" aca="1" ref="P488" ca="1">IF($D487=$C$3,
SUM(IF(OFFSET($N$361,,,($C487-1)*3-2,$C$2)=P487,OFFSET($N$363,,,($C487-1)*3-2,$C$2)*OFFSET($B$361,1,,($C487-1)*3-2,1))),
IFERROR((P153/$J152)*$J487,0))</f>
        <v>0</v>
      </c>
      <c r="Q488" s="313" cm="1">
        <f t="array" aca="1" ref="Q488" ca="1">IF($D487=$C$3,
SUM(IF(OFFSET($N$361,,,($C487-1)*3-2,$C$2)=Q487,OFFSET($N$363,,,($C487-1)*3-2,$C$2)*OFFSET($B$361,1,,($C487-1)*3-2,1))),
IFERROR((Q153/$J152)*$J487,0))</f>
        <v>0</v>
      </c>
      <c r="R488" s="312" cm="1">
        <f t="array" aca="1" ref="R488" ca="1">IF($D487=$C$3,
SUM(IF(OFFSET($N$361,,,($C487-1)*3-2,$C$2)=R487,OFFSET($N$363,,,($C487-1)*3-2,$C$2)*OFFSET($B$361,1,,($C487-1)*3-2,1))),
IFERROR((R153/$J152)*$J487,0))</f>
        <v>0</v>
      </c>
      <c r="S488" s="312" cm="1">
        <f t="array" aca="1" ref="S488" ca="1">IF($D487=$C$3,
SUM(IF(OFFSET($N$361,,,($C487-1)*3-2,$C$2)=S487,OFFSET($N$363,,,($C487-1)*3-2,$C$2)*OFFSET($B$361,1,,($C487-1)*3-2,1))),
IFERROR((S153/$J152)*$J487,0))</f>
        <v>0</v>
      </c>
      <c r="T488" s="312" cm="1">
        <f t="array" aca="1" ref="T488" ca="1">IF($D487=$C$3,
SUM(IF(OFFSET($N$361,,,($C487-1)*3-2,$C$2)=T487,OFFSET($N$363,,,($C487-1)*3-2,$C$2)*OFFSET($B$361,1,,($C487-1)*3-2,1))),
IFERROR((T153/$J152)*$J487,0))</f>
        <v>0</v>
      </c>
      <c r="U488" s="312" cm="1">
        <f t="array" aca="1" ref="U488" ca="1">IF($D487=$C$3,
SUM(IF(OFFSET($N$361,,,($C487-1)*3-2,$C$2)=U487,OFFSET($N$363,,,($C487-1)*3-2,$C$2)*OFFSET($B$361,1,,($C487-1)*3-2,1))),
IFERROR((U153/$J152)*$J487,0))</f>
        <v>0</v>
      </c>
      <c r="V488" s="312" cm="1">
        <f t="array" aca="1" ref="V488" ca="1">IF($D487=$C$3,
SUM(IF(OFFSET($N$361,,,($C487-1)*3-2,$C$2)=V487,OFFSET($N$363,,,($C487-1)*3-2,$C$2)*OFFSET($B$361,1,,($C487-1)*3-2,1))),
IFERROR((V153/$J152)*$J487,0))</f>
        <v>0</v>
      </c>
      <c r="W488" s="312" cm="1">
        <f t="array" aca="1" ref="W488" ca="1">IF($D487=$C$3,
SUM(IF(OFFSET($N$361,,,($C487-1)*3-2,$C$2)=W487,OFFSET($N$363,,,($C487-1)*3-2,$C$2)*OFFSET($B$361,1,,($C487-1)*3-2,1))),
IFERROR((W153/$J152)*$J487,0))</f>
        <v>0</v>
      </c>
      <c r="X488" s="312" cm="1">
        <f t="array" aca="1" ref="X488" ca="1">IF($D487=$C$3,
SUM(IF(OFFSET($N$361,,,($C487-1)*3-2,$C$2)=X487,OFFSET($N$363,,,($C487-1)*3-2,$C$2)*OFFSET($B$361,1,,($C487-1)*3-2,1))),
IFERROR((X153/$J152)*$J487,0))</f>
        <v>0</v>
      </c>
      <c r="Y488" s="312" cm="1">
        <f t="array" aca="1" ref="Y488" ca="1">IF($D487=$C$3,
SUM(IF(OFFSET($N$361,,,($C487-1)*3-2,$C$2)=Y487,OFFSET($N$363,,,($C487-1)*3-2,$C$2)*OFFSET($B$361,1,,($C487-1)*3-2,1))),
IFERROR((Y153/$J152)*$J487,0))</f>
        <v>0</v>
      </c>
      <c r="Z488" s="312" cm="1">
        <f t="array" aca="1" ref="Z488" ca="1">IF($D487=$C$3,
SUM(IF(OFFSET($N$361,,,($C487-1)*3-2,$C$2)=Z487,OFFSET($N$363,,,($C487-1)*3-2,$C$2)*OFFSET($B$361,1,,($C487-1)*3-2,1))),
IFERROR((Z153/$J152)*$J487,0))</f>
        <v>0</v>
      </c>
      <c r="AA488" s="312" cm="1">
        <f t="array" aca="1" ref="AA488" ca="1">IF($D487=$C$3,
SUM(IF(OFFSET($N$361,,,($C487-1)*3-2,$C$2)=AA487,OFFSET($N$363,,,($C487-1)*3-2,$C$2)*OFFSET($B$361,1,,($C487-1)*3-2,1))),
IFERROR((AA153/$J152)*$J487,0))</f>
        <v>0</v>
      </c>
      <c r="AB488" s="312" cm="1">
        <f t="array" aca="1" ref="AB488" ca="1">IF($D487=$C$3,
SUM(IF(OFFSET($N$361,,,($C487-1)*3-2,$C$2)=AB487,OFFSET($N$363,,,($C487-1)*3-2,$C$2)*OFFSET($B$361,1,,($C487-1)*3-2,1))),
IFERROR((AB153/$J152)*$J487,0))</f>
        <v>0</v>
      </c>
      <c r="AC488" s="312" cm="1">
        <f t="array" aca="1" ref="AC488" ca="1">IF($D487=$C$3,
SUM(IF(OFFSET($N$361,,,($C487-1)*3-2,$C$2)=AC487,OFFSET($N$363,,,($C487-1)*3-2,$C$2)*OFFSET($B$361,1,,($C487-1)*3-2,1))),
IFERROR((AC153/$J152)*$J487,0))</f>
        <v>0</v>
      </c>
      <c r="AD488" s="312" cm="1">
        <f t="array" aca="1" ref="AD488" ca="1">IF($D487=$C$3,
SUM(IF(OFFSET($N$361,,,($C487-1)*3-2,$C$2)=AD487,OFFSET($N$363,,,($C487-1)*3-2,$C$2)*OFFSET($B$361,1,,($C487-1)*3-2,1))),
IFERROR((AD153/$J152)*$J487,0))</f>
        <v>0</v>
      </c>
      <c r="AE488" s="312" cm="1">
        <f t="array" aca="1" ref="AE488" ca="1">IF($D487=$C$3,
SUM(IF(OFFSET($N$361,,,($C487-1)*3-2,$C$2)=AE487,OFFSET($N$363,,,($C487-1)*3-2,$C$2)*OFFSET($B$361,1,,($C487-1)*3-2,1))),
IFERROR((AE153/$J152)*$J487,0))</f>
        <v>0</v>
      </c>
      <c r="AF488" s="312" cm="1">
        <f t="array" aca="1" ref="AF488" ca="1">IF($D487=$C$3,
SUM(IF(OFFSET($N$361,,,($C487-1)*3-2,$C$2)=AF487,OFFSET($N$363,,,($C487-1)*3-2,$C$2)*OFFSET($B$361,1,,($C487-1)*3-2,1))),
IFERROR((AF153/$J152)*$J487,0))</f>
        <v>0</v>
      </c>
      <c r="AG488" s="312" cm="1">
        <f t="array" aca="1" ref="AG488" ca="1">IF($D487=$C$3,
SUM(IF(OFFSET($N$361,,,($C487-1)*3-2,$C$2)=AG487,OFFSET($N$363,,,($C487-1)*3-2,$C$2)*OFFSET($B$361,1,,($C487-1)*3-2,1))),
IFERROR((AG153/$J152)*$J487,0))</f>
        <v>0</v>
      </c>
      <c r="AH488" s="317"/>
      <c r="AI488" s="318"/>
      <c r="AJ488" s="318"/>
      <c r="AK488" s="318"/>
      <c r="AL488" s="318"/>
      <c r="AM488"/>
      <c r="AN488"/>
      <c r="AO488"/>
      <c r="AP488"/>
      <c r="AQ488"/>
      <c r="AR488"/>
    </row>
    <row r="489" spans="1:44" ht="13.15" customHeight="1">
      <c r="A489" s="317"/>
      <c r="B489" s="380" t="str">
        <f t="shared" ca="1" si="1105"/>
        <v/>
      </c>
      <c r="C489" s="380" t="str">
        <f t="shared" ca="1" si="1105"/>
        <v/>
      </c>
      <c r="D489" s="891"/>
      <c r="E489" s="896"/>
      <c r="F489" s="897"/>
      <c r="G489" s="900"/>
      <c r="H489" s="903"/>
      <c r="I489" s="906"/>
      <c r="J489" s="909"/>
      <c r="K489" s="912"/>
      <c r="L489" s="915"/>
      <c r="M489" s="404" t="s">
        <v>91</v>
      </c>
      <c r="N489" s="405">
        <f t="shared" ref="N489" ca="1" si="1106">IFERROR(N488*$K487,0)</f>
        <v>0</v>
      </c>
      <c r="O489" s="406">
        <f t="shared" ref="O489" ca="1" si="1107">IFERROR(O488*$K487,0)</f>
        <v>0</v>
      </c>
      <c r="P489" s="406">
        <f t="shared" ref="P489" ca="1" si="1108">IFERROR(P488*$K487,0)</f>
        <v>0</v>
      </c>
      <c r="Q489" s="407">
        <f t="shared" ref="Q489" ca="1" si="1109">IFERROR(Q488*$K487,0)</f>
        <v>0</v>
      </c>
      <c r="R489" s="406">
        <f t="shared" ref="R489" ca="1" si="1110">IFERROR(R488*$K487,0)</f>
        <v>0</v>
      </c>
      <c r="S489" s="406">
        <f t="shared" ref="S489" ca="1" si="1111">IFERROR(S488*$K487,0)</f>
        <v>0</v>
      </c>
      <c r="T489" s="406">
        <f t="shared" ref="T489" ca="1" si="1112">IFERROR(T488*$K487,0)</f>
        <v>0</v>
      </c>
      <c r="U489" s="406">
        <f t="shared" ref="U489" ca="1" si="1113">IFERROR(U488*$K487,0)</f>
        <v>0</v>
      </c>
      <c r="V489" s="406">
        <f t="shared" ref="V489" ca="1" si="1114">IFERROR(V488*$K487,0)</f>
        <v>0</v>
      </c>
      <c r="W489" s="406">
        <f t="shared" ref="W489" ca="1" si="1115">IFERROR(W488*$K487,0)</f>
        <v>0</v>
      </c>
      <c r="X489" s="406">
        <f t="shared" ref="X489" ca="1" si="1116">IFERROR(X488*$K487,0)</f>
        <v>0</v>
      </c>
      <c r="Y489" s="406">
        <f t="shared" ref="Y489" ca="1" si="1117">IFERROR(Y488*$K487,0)</f>
        <v>0</v>
      </c>
      <c r="Z489" s="406">
        <f t="shared" ref="Z489" ca="1" si="1118">IFERROR(Z488*$K487,0)</f>
        <v>0</v>
      </c>
      <c r="AA489" s="406">
        <f t="shared" ref="AA489" ca="1" si="1119">IFERROR(AA488*$K487,0)</f>
        <v>0</v>
      </c>
      <c r="AB489" s="406">
        <f t="shared" ref="AB489" ca="1" si="1120">IFERROR(AB488*$K487,0)</f>
        <v>0</v>
      </c>
      <c r="AC489" s="406">
        <f t="shared" ref="AC489" ca="1" si="1121">IFERROR(AC488*$K487,0)</f>
        <v>0</v>
      </c>
      <c r="AD489" s="406">
        <f t="shared" ref="AD489" ca="1" si="1122">IFERROR(AD488*$K487,0)</f>
        <v>0</v>
      </c>
      <c r="AE489" s="406">
        <f t="shared" ref="AE489" ca="1" si="1123">IFERROR(AE488*$K487,0)</f>
        <v>0</v>
      </c>
      <c r="AF489" s="406">
        <f t="shared" ref="AF489" ca="1" si="1124">IFERROR(AF488*$K487,0)</f>
        <v>0</v>
      </c>
      <c r="AG489" s="406">
        <f t="shared" ref="AG489" ca="1" si="1125">IFERROR(AG488*$K487,0)</f>
        <v>0</v>
      </c>
      <c r="AH489" s="317"/>
      <c r="AI489" s="318"/>
      <c r="AJ489" s="318"/>
      <c r="AK489" s="318"/>
      <c r="AL489" s="318"/>
      <c r="AM489"/>
      <c r="AN489"/>
      <c r="AO489"/>
      <c r="AP489"/>
      <c r="AQ489"/>
      <c r="AR489"/>
    </row>
    <row r="490" spans="1:44" ht="13.15" customHeight="1">
      <c r="A490" s="317"/>
      <c r="B490" s="317"/>
      <c r="C490" s="317" cm="1">
        <f t="array" aca="1" ref="C490" ca="1">OFFSET(C490,-3,,,)+1</f>
        <v>44</v>
      </c>
      <c r="D490" s="889" t="str">
        <f t="shared" ref="D490:E490" ca="1" si="1126">D155</f>
        <v/>
      </c>
      <c r="E490" s="892" t="str">
        <f t="shared" ca="1" si="1126"/>
        <v/>
      </c>
      <c r="F490" s="893"/>
      <c r="G490" s="898">
        <f t="shared" ref="G490" si="1127">H155</f>
        <v>0</v>
      </c>
      <c r="H490" s="901"/>
      <c r="I490" s="904" t="str">
        <f t="shared" ref="I490" ca="1" si="1128">I155</f>
        <v/>
      </c>
      <c r="J490" s="907">
        <f t="shared" ref="J490" ca="1" si="1129">IF($D490=$C$3,
SUMPRODUCT(OFFSET($B$361,1,,($C490-1)*3-2,),OFFSET($L$361,,,($C490-1)*3-2,)),J155+H490)</f>
        <v>0</v>
      </c>
      <c r="K490" s="910">
        <f t="shared" ref="K490" ca="1" si="1130">K155</f>
        <v>0</v>
      </c>
      <c r="L490" s="913">
        <f t="shared" ref="L490" ca="1" si="1131">J490*K490</f>
        <v>0</v>
      </c>
      <c r="M490" s="402" t="s">
        <v>89</v>
      </c>
      <c r="N490" s="308" t="str">
        <f t="shared" ref="N490:AG490" ca="1" si="1132">N155</f>
        <v/>
      </c>
      <c r="O490" s="309" t="str">
        <f t="shared" ca="1" si="1132"/>
        <v/>
      </c>
      <c r="P490" s="309" t="str">
        <f t="shared" ca="1" si="1132"/>
        <v/>
      </c>
      <c r="Q490" s="310" t="str">
        <f t="shared" ca="1" si="1132"/>
        <v/>
      </c>
      <c r="R490" s="309" t="str">
        <f t="shared" ca="1" si="1132"/>
        <v/>
      </c>
      <c r="S490" s="309" t="str">
        <f t="shared" ca="1" si="1132"/>
        <v/>
      </c>
      <c r="T490" s="309" t="str">
        <f t="shared" ca="1" si="1132"/>
        <v/>
      </c>
      <c r="U490" s="309" t="str">
        <f t="shared" ca="1" si="1132"/>
        <v/>
      </c>
      <c r="V490" s="309" t="str">
        <f t="shared" ca="1" si="1132"/>
        <v/>
      </c>
      <c r="W490" s="309" t="str">
        <f t="shared" ca="1" si="1132"/>
        <v/>
      </c>
      <c r="X490" s="309" t="str">
        <f t="shared" ca="1" si="1132"/>
        <v/>
      </c>
      <c r="Y490" s="309" t="str">
        <f t="shared" ca="1" si="1132"/>
        <v/>
      </c>
      <c r="Z490" s="309" t="str">
        <f t="shared" ca="1" si="1132"/>
        <v/>
      </c>
      <c r="AA490" s="309" t="str">
        <f t="shared" ca="1" si="1132"/>
        <v/>
      </c>
      <c r="AB490" s="309" t="str">
        <f t="shared" ca="1" si="1132"/>
        <v/>
      </c>
      <c r="AC490" s="309" t="str">
        <f t="shared" ca="1" si="1132"/>
        <v/>
      </c>
      <c r="AD490" s="309" t="str">
        <f t="shared" ca="1" si="1132"/>
        <v/>
      </c>
      <c r="AE490" s="309" t="str">
        <f t="shared" ca="1" si="1132"/>
        <v/>
      </c>
      <c r="AF490" s="309" t="str">
        <f t="shared" ca="1" si="1132"/>
        <v/>
      </c>
      <c r="AG490" s="309" t="str">
        <f t="shared" ca="1" si="1132"/>
        <v/>
      </c>
      <c r="AH490" s="317"/>
      <c r="AI490" s="318"/>
      <c r="AJ490" s="318"/>
      <c r="AK490" s="318"/>
      <c r="AL490" s="318"/>
      <c r="AM490"/>
      <c r="AN490"/>
      <c r="AO490"/>
      <c r="AP490"/>
      <c r="AQ490"/>
      <c r="AR490"/>
    </row>
    <row r="491" spans="1:44" ht="13.15" customHeight="1">
      <c r="A491" s="317"/>
      <c r="B491" s="380">
        <f t="shared" ref="B491:C492" ca="1" si="1133">B156</f>
        <v>0</v>
      </c>
      <c r="C491" s="317" cm="1">
        <f t="array" aca="1" ref="C491" ca="1">IF(ROUND(SUM(IF(N490:AG490&lt;&gt;"",IF(N490:AG490&lt;&gt;0,(N491:AG491))))-J490,3)&lt;&gt;0,"X",0)</f>
        <v>0</v>
      </c>
      <c r="D491" s="890"/>
      <c r="E491" s="894"/>
      <c r="F491" s="895"/>
      <c r="G491" s="899"/>
      <c r="H491" s="902"/>
      <c r="I491" s="905"/>
      <c r="J491" s="908"/>
      <c r="K491" s="911"/>
      <c r="L491" s="914"/>
      <c r="M491" s="403" t="s">
        <v>90</v>
      </c>
      <c r="N491" s="312" cm="1">
        <f t="array" aca="1" ref="N491" ca="1">IF($D490=$C$3,
SUM(IF(OFFSET($N$361,,,($C490-1)*3-2,$C$2)=N490,OFFSET($N$363,,,($C490-1)*3-2,$C$2)*OFFSET($B$361,1,,($C490-1)*3-2,1))),
IFERROR((N156/$J155)*$J490,0))</f>
        <v>0</v>
      </c>
      <c r="O491" s="312" cm="1">
        <f t="array" aca="1" ref="O491" ca="1">IF($D490=$C$3,
SUM(IF(OFFSET($N$361,,,($C490-1)*3-2,$C$2)=O490,OFFSET($N$363,,,($C490-1)*3-2,$C$2)*OFFSET($B$361,1,,($C490-1)*3-2,1))),
IFERROR((O156/$J155)*$J490,0))</f>
        <v>0</v>
      </c>
      <c r="P491" s="312" cm="1">
        <f t="array" aca="1" ref="P491" ca="1">IF($D490=$C$3,
SUM(IF(OFFSET($N$361,,,($C490-1)*3-2,$C$2)=P490,OFFSET($N$363,,,($C490-1)*3-2,$C$2)*OFFSET($B$361,1,,($C490-1)*3-2,1))),
IFERROR((P156/$J155)*$J490,0))</f>
        <v>0</v>
      </c>
      <c r="Q491" s="313" cm="1">
        <f t="array" aca="1" ref="Q491" ca="1">IF($D490=$C$3,
SUM(IF(OFFSET($N$361,,,($C490-1)*3-2,$C$2)=Q490,OFFSET($N$363,,,($C490-1)*3-2,$C$2)*OFFSET($B$361,1,,($C490-1)*3-2,1))),
IFERROR((Q156/$J155)*$J490,0))</f>
        <v>0</v>
      </c>
      <c r="R491" s="312" cm="1">
        <f t="array" aca="1" ref="R491" ca="1">IF($D490=$C$3,
SUM(IF(OFFSET($N$361,,,($C490-1)*3-2,$C$2)=R490,OFFSET($N$363,,,($C490-1)*3-2,$C$2)*OFFSET($B$361,1,,($C490-1)*3-2,1))),
IFERROR((R156/$J155)*$J490,0))</f>
        <v>0</v>
      </c>
      <c r="S491" s="312" cm="1">
        <f t="array" aca="1" ref="S491" ca="1">IF($D490=$C$3,
SUM(IF(OFFSET($N$361,,,($C490-1)*3-2,$C$2)=S490,OFFSET($N$363,,,($C490-1)*3-2,$C$2)*OFFSET($B$361,1,,($C490-1)*3-2,1))),
IFERROR((S156/$J155)*$J490,0))</f>
        <v>0</v>
      </c>
      <c r="T491" s="312" cm="1">
        <f t="array" aca="1" ref="T491" ca="1">IF($D490=$C$3,
SUM(IF(OFFSET($N$361,,,($C490-1)*3-2,$C$2)=T490,OFFSET($N$363,,,($C490-1)*3-2,$C$2)*OFFSET($B$361,1,,($C490-1)*3-2,1))),
IFERROR((T156/$J155)*$J490,0))</f>
        <v>0</v>
      </c>
      <c r="U491" s="312" cm="1">
        <f t="array" aca="1" ref="U491" ca="1">IF($D490=$C$3,
SUM(IF(OFFSET($N$361,,,($C490-1)*3-2,$C$2)=U490,OFFSET($N$363,,,($C490-1)*3-2,$C$2)*OFFSET($B$361,1,,($C490-1)*3-2,1))),
IFERROR((U156/$J155)*$J490,0))</f>
        <v>0</v>
      </c>
      <c r="V491" s="312" cm="1">
        <f t="array" aca="1" ref="V491" ca="1">IF($D490=$C$3,
SUM(IF(OFFSET($N$361,,,($C490-1)*3-2,$C$2)=V490,OFFSET($N$363,,,($C490-1)*3-2,$C$2)*OFFSET($B$361,1,,($C490-1)*3-2,1))),
IFERROR((V156/$J155)*$J490,0))</f>
        <v>0</v>
      </c>
      <c r="W491" s="312" cm="1">
        <f t="array" aca="1" ref="W491" ca="1">IF($D490=$C$3,
SUM(IF(OFFSET($N$361,,,($C490-1)*3-2,$C$2)=W490,OFFSET($N$363,,,($C490-1)*3-2,$C$2)*OFFSET($B$361,1,,($C490-1)*3-2,1))),
IFERROR((W156/$J155)*$J490,0))</f>
        <v>0</v>
      </c>
      <c r="X491" s="312" cm="1">
        <f t="array" aca="1" ref="X491" ca="1">IF($D490=$C$3,
SUM(IF(OFFSET($N$361,,,($C490-1)*3-2,$C$2)=X490,OFFSET($N$363,,,($C490-1)*3-2,$C$2)*OFFSET($B$361,1,,($C490-1)*3-2,1))),
IFERROR((X156/$J155)*$J490,0))</f>
        <v>0</v>
      </c>
      <c r="Y491" s="312" cm="1">
        <f t="array" aca="1" ref="Y491" ca="1">IF($D490=$C$3,
SUM(IF(OFFSET($N$361,,,($C490-1)*3-2,$C$2)=Y490,OFFSET($N$363,,,($C490-1)*3-2,$C$2)*OFFSET($B$361,1,,($C490-1)*3-2,1))),
IFERROR((Y156/$J155)*$J490,0))</f>
        <v>0</v>
      </c>
      <c r="Z491" s="312" cm="1">
        <f t="array" aca="1" ref="Z491" ca="1">IF($D490=$C$3,
SUM(IF(OFFSET($N$361,,,($C490-1)*3-2,$C$2)=Z490,OFFSET($N$363,,,($C490-1)*3-2,$C$2)*OFFSET($B$361,1,,($C490-1)*3-2,1))),
IFERROR((Z156/$J155)*$J490,0))</f>
        <v>0</v>
      </c>
      <c r="AA491" s="312" cm="1">
        <f t="array" aca="1" ref="AA491" ca="1">IF($D490=$C$3,
SUM(IF(OFFSET($N$361,,,($C490-1)*3-2,$C$2)=AA490,OFFSET($N$363,,,($C490-1)*3-2,$C$2)*OFFSET($B$361,1,,($C490-1)*3-2,1))),
IFERROR((AA156/$J155)*$J490,0))</f>
        <v>0</v>
      </c>
      <c r="AB491" s="312" cm="1">
        <f t="array" aca="1" ref="AB491" ca="1">IF($D490=$C$3,
SUM(IF(OFFSET($N$361,,,($C490-1)*3-2,$C$2)=AB490,OFFSET($N$363,,,($C490-1)*3-2,$C$2)*OFFSET($B$361,1,,($C490-1)*3-2,1))),
IFERROR((AB156/$J155)*$J490,0))</f>
        <v>0</v>
      </c>
      <c r="AC491" s="312" cm="1">
        <f t="array" aca="1" ref="AC491" ca="1">IF($D490=$C$3,
SUM(IF(OFFSET($N$361,,,($C490-1)*3-2,$C$2)=AC490,OFFSET($N$363,,,($C490-1)*3-2,$C$2)*OFFSET($B$361,1,,($C490-1)*3-2,1))),
IFERROR((AC156/$J155)*$J490,0))</f>
        <v>0</v>
      </c>
      <c r="AD491" s="312" cm="1">
        <f t="array" aca="1" ref="AD491" ca="1">IF($D490=$C$3,
SUM(IF(OFFSET($N$361,,,($C490-1)*3-2,$C$2)=AD490,OFFSET($N$363,,,($C490-1)*3-2,$C$2)*OFFSET($B$361,1,,($C490-1)*3-2,1))),
IFERROR((AD156/$J155)*$J490,0))</f>
        <v>0</v>
      </c>
      <c r="AE491" s="312" cm="1">
        <f t="array" aca="1" ref="AE491" ca="1">IF($D490=$C$3,
SUM(IF(OFFSET($N$361,,,($C490-1)*3-2,$C$2)=AE490,OFFSET($N$363,,,($C490-1)*3-2,$C$2)*OFFSET($B$361,1,,($C490-1)*3-2,1))),
IFERROR((AE156/$J155)*$J490,0))</f>
        <v>0</v>
      </c>
      <c r="AF491" s="312" cm="1">
        <f t="array" aca="1" ref="AF491" ca="1">IF($D490=$C$3,
SUM(IF(OFFSET($N$361,,,($C490-1)*3-2,$C$2)=AF490,OFFSET($N$363,,,($C490-1)*3-2,$C$2)*OFFSET($B$361,1,,($C490-1)*3-2,1))),
IFERROR((AF156/$J155)*$J490,0))</f>
        <v>0</v>
      </c>
      <c r="AG491" s="312" cm="1">
        <f t="array" aca="1" ref="AG491" ca="1">IF($D490=$C$3,
SUM(IF(OFFSET($N$361,,,($C490-1)*3-2,$C$2)=AG490,OFFSET($N$363,,,($C490-1)*3-2,$C$2)*OFFSET($B$361,1,,($C490-1)*3-2,1))),
IFERROR((AG156/$J155)*$J490,0))</f>
        <v>0</v>
      </c>
      <c r="AH491" s="317"/>
      <c r="AI491" s="318"/>
      <c r="AJ491" s="318"/>
      <c r="AK491" s="318"/>
      <c r="AL491" s="318"/>
      <c r="AM491"/>
      <c r="AN491"/>
      <c r="AO491"/>
      <c r="AP491"/>
      <c r="AQ491"/>
      <c r="AR491"/>
    </row>
    <row r="492" spans="1:44" ht="13.15" customHeight="1">
      <c r="A492" s="317"/>
      <c r="B492" s="380" t="str">
        <f t="shared" ca="1" si="1133"/>
        <v/>
      </c>
      <c r="C492" s="380" t="str">
        <f t="shared" ca="1" si="1133"/>
        <v/>
      </c>
      <c r="D492" s="891"/>
      <c r="E492" s="896"/>
      <c r="F492" s="897"/>
      <c r="G492" s="900"/>
      <c r="H492" s="903"/>
      <c r="I492" s="906"/>
      <c r="J492" s="909"/>
      <c r="K492" s="912"/>
      <c r="L492" s="915"/>
      <c r="M492" s="404" t="s">
        <v>91</v>
      </c>
      <c r="N492" s="405">
        <f t="shared" ref="N492" ca="1" si="1134">IFERROR(N491*$K490,0)</f>
        <v>0</v>
      </c>
      <c r="O492" s="406">
        <f t="shared" ref="O492" ca="1" si="1135">IFERROR(O491*$K490,0)</f>
        <v>0</v>
      </c>
      <c r="P492" s="406">
        <f t="shared" ref="P492" ca="1" si="1136">IFERROR(P491*$K490,0)</f>
        <v>0</v>
      </c>
      <c r="Q492" s="407">
        <f t="shared" ref="Q492" ca="1" si="1137">IFERROR(Q491*$K490,0)</f>
        <v>0</v>
      </c>
      <c r="R492" s="406">
        <f t="shared" ref="R492" ca="1" si="1138">IFERROR(R491*$K490,0)</f>
        <v>0</v>
      </c>
      <c r="S492" s="406">
        <f t="shared" ref="S492" ca="1" si="1139">IFERROR(S491*$K490,0)</f>
        <v>0</v>
      </c>
      <c r="T492" s="406">
        <f t="shared" ref="T492" ca="1" si="1140">IFERROR(T491*$K490,0)</f>
        <v>0</v>
      </c>
      <c r="U492" s="406">
        <f t="shared" ref="U492" ca="1" si="1141">IFERROR(U491*$K490,0)</f>
        <v>0</v>
      </c>
      <c r="V492" s="406">
        <f t="shared" ref="V492" ca="1" si="1142">IFERROR(V491*$K490,0)</f>
        <v>0</v>
      </c>
      <c r="W492" s="406">
        <f t="shared" ref="W492" ca="1" si="1143">IFERROR(W491*$K490,0)</f>
        <v>0</v>
      </c>
      <c r="X492" s="406">
        <f t="shared" ref="X492" ca="1" si="1144">IFERROR(X491*$K490,0)</f>
        <v>0</v>
      </c>
      <c r="Y492" s="406">
        <f t="shared" ref="Y492" ca="1" si="1145">IFERROR(Y491*$K490,0)</f>
        <v>0</v>
      </c>
      <c r="Z492" s="406">
        <f t="shared" ref="Z492" ca="1" si="1146">IFERROR(Z491*$K490,0)</f>
        <v>0</v>
      </c>
      <c r="AA492" s="406">
        <f t="shared" ref="AA492" ca="1" si="1147">IFERROR(AA491*$K490,0)</f>
        <v>0</v>
      </c>
      <c r="AB492" s="406">
        <f t="shared" ref="AB492" ca="1" si="1148">IFERROR(AB491*$K490,0)</f>
        <v>0</v>
      </c>
      <c r="AC492" s="406">
        <f t="shared" ref="AC492" ca="1" si="1149">IFERROR(AC491*$K490,0)</f>
        <v>0</v>
      </c>
      <c r="AD492" s="406">
        <f t="shared" ref="AD492" ca="1" si="1150">IFERROR(AD491*$K490,0)</f>
        <v>0</v>
      </c>
      <c r="AE492" s="406">
        <f t="shared" ref="AE492" ca="1" si="1151">IFERROR(AE491*$K490,0)</f>
        <v>0</v>
      </c>
      <c r="AF492" s="406">
        <f t="shared" ref="AF492" ca="1" si="1152">IFERROR(AF491*$K490,0)</f>
        <v>0</v>
      </c>
      <c r="AG492" s="406">
        <f t="shared" ref="AG492" ca="1" si="1153">IFERROR(AG491*$K490,0)</f>
        <v>0</v>
      </c>
      <c r="AH492" s="317"/>
      <c r="AI492" s="318"/>
      <c r="AJ492" s="318"/>
      <c r="AK492" s="318"/>
      <c r="AL492" s="318"/>
      <c r="AM492"/>
      <c r="AN492"/>
      <c r="AO492"/>
      <c r="AP492"/>
      <c r="AQ492"/>
      <c r="AR492"/>
    </row>
    <row r="493" spans="1:44" ht="13.15" customHeight="1">
      <c r="A493" s="317"/>
      <c r="B493" s="317"/>
      <c r="C493" s="317" cm="1">
        <f t="array" aca="1" ref="C493" ca="1">OFFSET(C493,-3,,,)+1</f>
        <v>45</v>
      </c>
      <c r="D493" s="889" t="str">
        <f t="shared" ref="D493:E493" ca="1" si="1154">D158</f>
        <v/>
      </c>
      <c r="E493" s="892" t="str">
        <f t="shared" ca="1" si="1154"/>
        <v/>
      </c>
      <c r="F493" s="893"/>
      <c r="G493" s="898">
        <f t="shared" ref="G493" si="1155">H158</f>
        <v>0</v>
      </c>
      <c r="H493" s="901"/>
      <c r="I493" s="904" t="str">
        <f t="shared" ref="I493" ca="1" si="1156">I158</f>
        <v/>
      </c>
      <c r="J493" s="907">
        <f t="shared" ref="J493" ca="1" si="1157">IF($D493=$C$3,
SUMPRODUCT(OFFSET($B$361,1,,($C493-1)*3-2,),OFFSET($L$361,,,($C493-1)*3-2,)),J158+H493)</f>
        <v>0</v>
      </c>
      <c r="K493" s="910">
        <f t="shared" ref="K493" ca="1" si="1158">K158</f>
        <v>0</v>
      </c>
      <c r="L493" s="913">
        <f t="shared" ref="L493" ca="1" si="1159">J493*K493</f>
        <v>0</v>
      </c>
      <c r="M493" s="402" t="s">
        <v>89</v>
      </c>
      <c r="N493" s="308" t="str">
        <f t="shared" ref="N493:AG493" ca="1" si="1160">N158</f>
        <v/>
      </c>
      <c r="O493" s="309" t="str">
        <f t="shared" ca="1" si="1160"/>
        <v/>
      </c>
      <c r="P493" s="309" t="str">
        <f t="shared" ca="1" si="1160"/>
        <v/>
      </c>
      <c r="Q493" s="310" t="str">
        <f t="shared" ca="1" si="1160"/>
        <v/>
      </c>
      <c r="R493" s="309" t="str">
        <f t="shared" ca="1" si="1160"/>
        <v/>
      </c>
      <c r="S493" s="309" t="str">
        <f t="shared" ca="1" si="1160"/>
        <v/>
      </c>
      <c r="T493" s="309" t="str">
        <f t="shared" ca="1" si="1160"/>
        <v/>
      </c>
      <c r="U493" s="309" t="str">
        <f t="shared" ca="1" si="1160"/>
        <v/>
      </c>
      <c r="V493" s="309" t="str">
        <f t="shared" ca="1" si="1160"/>
        <v/>
      </c>
      <c r="W493" s="309" t="str">
        <f t="shared" ca="1" si="1160"/>
        <v/>
      </c>
      <c r="X493" s="309" t="str">
        <f t="shared" ca="1" si="1160"/>
        <v/>
      </c>
      <c r="Y493" s="309" t="str">
        <f t="shared" ca="1" si="1160"/>
        <v/>
      </c>
      <c r="Z493" s="309" t="str">
        <f t="shared" ca="1" si="1160"/>
        <v/>
      </c>
      <c r="AA493" s="309" t="str">
        <f t="shared" ca="1" si="1160"/>
        <v/>
      </c>
      <c r="AB493" s="309" t="str">
        <f t="shared" ca="1" si="1160"/>
        <v/>
      </c>
      <c r="AC493" s="309" t="str">
        <f t="shared" ca="1" si="1160"/>
        <v/>
      </c>
      <c r="AD493" s="309" t="str">
        <f t="shared" ca="1" si="1160"/>
        <v/>
      </c>
      <c r="AE493" s="309" t="str">
        <f t="shared" ca="1" si="1160"/>
        <v/>
      </c>
      <c r="AF493" s="309" t="str">
        <f t="shared" ca="1" si="1160"/>
        <v/>
      </c>
      <c r="AG493" s="309" t="str">
        <f t="shared" ca="1" si="1160"/>
        <v/>
      </c>
      <c r="AH493" s="317"/>
      <c r="AI493" s="318"/>
      <c r="AJ493" s="318"/>
      <c r="AK493" s="318"/>
      <c r="AL493" s="318"/>
      <c r="AM493"/>
      <c r="AN493"/>
      <c r="AO493"/>
      <c r="AP493"/>
      <c r="AQ493"/>
      <c r="AR493"/>
    </row>
    <row r="494" spans="1:44" ht="13.15" customHeight="1">
      <c r="A494" s="317"/>
      <c r="B494" s="380">
        <f t="shared" ref="B494:C495" ca="1" si="1161">B159</f>
        <v>0</v>
      </c>
      <c r="C494" s="317" cm="1">
        <f t="array" aca="1" ref="C494" ca="1">IF(ROUND(SUM(IF(N493:AG493&lt;&gt;"",IF(N493:AG493&lt;&gt;0,(N494:AG494))))-J493,3)&lt;&gt;0,"X",0)</f>
        <v>0</v>
      </c>
      <c r="D494" s="890"/>
      <c r="E494" s="894"/>
      <c r="F494" s="895"/>
      <c r="G494" s="899"/>
      <c r="H494" s="902"/>
      <c r="I494" s="905"/>
      <c r="J494" s="908"/>
      <c r="K494" s="911"/>
      <c r="L494" s="914"/>
      <c r="M494" s="403" t="s">
        <v>90</v>
      </c>
      <c r="N494" s="312" cm="1">
        <f t="array" aca="1" ref="N494" ca="1">IF($D493=$C$3,
SUM(IF(OFFSET($N$361,,,($C493-1)*3-2,$C$2)=N493,OFFSET($N$363,,,($C493-1)*3-2,$C$2)*OFFSET($B$361,1,,($C493-1)*3-2,1))),
IFERROR((N159/$J158)*$J493,0))</f>
        <v>0</v>
      </c>
      <c r="O494" s="312" cm="1">
        <f t="array" aca="1" ref="O494" ca="1">IF($D493=$C$3,
SUM(IF(OFFSET($N$361,,,($C493-1)*3-2,$C$2)=O493,OFFSET($N$363,,,($C493-1)*3-2,$C$2)*OFFSET($B$361,1,,($C493-1)*3-2,1))),
IFERROR((O159/$J158)*$J493,0))</f>
        <v>0</v>
      </c>
      <c r="P494" s="312" cm="1">
        <f t="array" aca="1" ref="P494" ca="1">IF($D493=$C$3,
SUM(IF(OFFSET($N$361,,,($C493-1)*3-2,$C$2)=P493,OFFSET($N$363,,,($C493-1)*3-2,$C$2)*OFFSET($B$361,1,,($C493-1)*3-2,1))),
IFERROR((P159/$J158)*$J493,0))</f>
        <v>0</v>
      </c>
      <c r="Q494" s="313" cm="1">
        <f t="array" aca="1" ref="Q494" ca="1">IF($D493=$C$3,
SUM(IF(OFFSET($N$361,,,($C493-1)*3-2,$C$2)=Q493,OFFSET($N$363,,,($C493-1)*3-2,$C$2)*OFFSET($B$361,1,,($C493-1)*3-2,1))),
IFERROR((Q159/$J158)*$J493,0))</f>
        <v>0</v>
      </c>
      <c r="R494" s="312" cm="1">
        <f t="array" aca="1" ref="R494" ca="1">IF($D493=$C$3,
SUM(IF(OFFSET($N$361,,,($C493-1)*3-2,$C$2)=R493,OFFSET($N$363,,,($C493-1)*3-2,$C$2)*OFFSET($B$361,1,,($C493-1)*3-2,1))),
IFERROR((R159/$J158)*$J493,0))</f>
        <v>0</v>
      </c>
      <c r="S494" s="312" cm="1">
        <f t="array" aca="1" ref="S494" ca="1">IF($D493=$C$3,
SUM(IF(OFFSET($N$361,,,($C493-1)*3-2,$C$2)=S493,OFFSET($N$363,,,($C493-1)*3-2,$C$2)*OFFSET($B$361,1,,($C493-1)*3-2,1))),
IFERROR((S159/$J158)*$J493,0))</f>
        <v>0</v>
      </c>
      <c r="T494" s="312" cm="1">
        <f t="array" aca="1" ref="T494" ca="1">IF($D493=$C$3,
SUM(IF(OFFSET($N$361,,,($C493-1)*3-2,$C$2)=T493,OFFSET($N$363,,,($C493-1)*3-2,$C$2)*OFFSET($B$361,1,,($C493-1)*3-2,1))),
IFERROR((T159/$J158)*$J493,0))</f>
        <v>0</v>
      </c>
      <c r="U494" s="312" cm="1">
        <f t="array" aca="1" ref="U494" ca="1">IF($D493=$C$3,
SUM(IF(OFFSET($N$361,,,($C493-1)*3-2,$C$2)=U493,OFFSET($N$363,,,($C493-1)*3-2,$C$2)*OFFSET($B$361,1,,($C493-1)*3-2,1))),
IFERROR((U159/$J158)*$J493,0))</f>
        <v>0</v>
      </c>
      <c r="V494" s="312" cm="1">
        <f t="array" aca="1" ref="V494" ca="1">IF($D493=$C$3,
SUM(IF(OFFSET($N$361,,,($C493-1)*3-2,$C$2)=V493,OFFSET($N$363,,,($C493-1)*3-2,$C$2)*OFFSET($B$361,1,,($C493-1)*3-2,1))),
IFERROR((V159/$J158)*$J493,0))</f>
        <v>0</v>
      </c>
      <c r="W494" s="312" cm="1">
        <f t="array" aca="1" ref="W494" ca="1">IF($D493=$C$3,
SUM(IF(OFFSET($N$361,,,($C493-1)*3-2,$C$2)=W493,OFFSET($N$363,,,($C493-1)*3-2,$C$2)*OFFSET($B$361,1,,($C493-1)*3-2,1))),
IFERROR((W159/$J158)*$J493,0))</f>
        <v>0</v>
      </c>
      <c r="X494" s="312" cm="1">
        <f t="array" aca="1" ref="X494" ca="1">IF($D493=$C$3,
SUM(IF(OFFSET($N$361,,,($C493-1)*3-2,$C$2)=X493,OFFSET($N$363,,,($C493-1)*3-2,$C$2)*OFFSET($B$361,1,,($C493-1)*3-2,1))),
IFERROR((X159/$J158)*$J493,0))</f>
        <v>0</v>
      </c>
      <c r="Y494" s="312" cm="1">
        <f t="array" aca="1" ref="Y494" ca="1">IF($D493=$C$3,
SUM(IF(OFFSET($N$361,,,($C493-1)*3-2,$C$2)=Y493,OFFSET($N$363,,,($C493-1)*3-2,$C$2)*OFFSET($B$361,1,,($C493-1)*3-2,1))),
IFERROR((Y159/$J158)*$J493,0))</f>
        <v>0</v>
      </c>
      <c r="Z494" s="312" cm="1">
        <f t="array" aca="1" ref="Z494" ca="1">IF($D493=$C$3,
SUM(IF(OFFSET($N$361,,,($C493-1)*3-2,$C$2)=Z493,OFFSET($N$363,,,($C493-1)*3-2,$C$2)*OFFSET($B$361,1,,($C493-1)*3-2,1))),
IFERROR((Z159/$J158)*$J493,0))</f>
        <v>0</v>
      </c>
      <c r="AA494" s="312" cm="1">
        <f t="array" aca="1" ref="AA494" ca="1">IF($D493=$C$3,
SUM(IF(OFFSET($N$361,,,($C493-1)*3-2,$C$2)=AA493,OFFSET($N$363,,,($C493-1)*3-2,$C$2)*OFFSET($B$361,1,,($C493-1)*3-2,1))),
IFERROR((AA159/$J158)*$J493,0))</f>
        <v>0</v>
      </c>
      <c r="AB494" s="312" cm="1">
        <f t="array" aca="1" ref="AB494" ca="1">IF($D493=$C$3,
SUM(IF(OFFSET($N$361,,,($C493-1)*3-2,$C$2)=AB493,OFFSET($N$363,,,($C493-1)*3-2,$C$2)*OFFSET($B$361,1,,($C493-1)*3-2,1))),
IFERROR((AB159/$J158)*$J493,0))</f>
        <v>0</v>
      </c>
      <c r="AC494" s="312" cm="1">
        <f t="array" aca="1" ref="AC494" ca="1">IF($D493=$C$3,
SUM(IF(OFFSET($N$361,,,($C493-1)*3-2,$C$2)=AC493,OFFSET($N$363,,,($C493-1)*3-2,$C$2)*OFFSET($B$361,1,,($C493-1)*3-2,1))),
IFERROR((AC159/$J158)*$J493,0))</f>
        <v>0</v>
      </c>
      <c r="AD494" s="312" cm="1">
        <f t="array" aca="1" ref="AD494" ca="1">IF($D493=$C$3,
SUM(IF(OFFSET($N$361,,,($C493-1)*3-2,$C$2)=AD493,OFFSET($N$363,,,($C493-1)*3-2,$C$2)*OFFSET($B$361,1,,($C493-1)*3-2,1))),
IFERROR((AD159/$J158)*$J493,0))</f>
        <v>0</v>
      </c>
      <c r="AE494" s="312" cm="1">
        <f t="array" aca="1" ref="AE494" ca="1">IF($D493=$C$3,
SUM(IF(OFFSET($N$361,,,($C493-1)*3-2,$C$2)=AE493,OFFSET($N$363,,,($C493-1)*3-2,$C$2)*OFFSET($B$361,1,,($C493-1)*3-2,1))),
IFERROR((AE159/$J158)*$J493,0))</f>
        <v>0</v>
      </c>
      <c r="AF494" s="312" cm="1">
        <f t="array" aca="1" ref="AF494" ca="1">IF($D493=$C$3,
SUM(IF(OFFSET($N$361,,,($C493-1)*3-2,$C$2)=AF493,OFFSET($N$363,,,($C493-1)*3-2,$C$2)*OFFSET($B$361,1,,($C493-1)*3-2,1))),
IFERROR((AF159/$J158)*$J493,0))</f>
        <v>0</v>
      </c>
      <c r="AG494" s="312" cm="1">
        <f t="array" aca="1" ref="AG494" ca="1">IF($D493=$C$3,
SUM(IF(OFFSET($N$361,,,($C493-1)*3-2,$C$2)=AG493,OFFSET($N$363,,,($C493-1)*3-2,$C$2)*OFFSET($B$361,1,,($C493-1)*3-2,1))),
IFERROR((AG159/$J158)*$J493,0))</f>
        <v>0</v>
      </c>
      <c r="AH494" s="317"/>
      <c r="AI494" s="318"/>
      <c r="AJ494" s="318"/>
      <c r="AK494" s="318"/>
      <c r="AL494" s="318"/>
      <c r="AM494"/>
      <c r="AN494"/>
      <c r="AO494"/>
      <c r="AP494"/>
      <c r="AQ494"/>
      <c r="AR494"/>
    </row>
    <row r="495" spans="1:44" ht="13.15" customHeight="1">
      <c r="A495" s="317"/>
      <c r="B495" s="380" t="str">
        <f t="shared" ca="1" si="1161"/>
        <v/>
      </c>
      <c r="C495" s="380" t="str">
        <f t="shared" ca="1" si="1161"/>
        <v/>
      </c>
      <c r="D495" s="891"/>
      <c r="E495" s="896"/>
      <c r="F495" s="897"/>
      <c r="G495" s="900"/>
      <c r="H495" s="903"/>
      <c r="I495" s="906"/>
      <c r="J495" s="909"/>
      <c r="K495" s="912"/>
      <c r="L495" s="915"/>
      <c r="M495" s="404" t="s">
        <v>91</v>
      </c>
      <c r="N495" s="405">
        <f t="shared" ref="N495" ca="1" si="1162">IFERROR(N494*$K493,0)</f>
        <v>0</v>
      </c>
      <c r="O495" s="406">
        <f t="shared" ref="O495" ca="1" si="1163">IFERROR(O494*$K493,0)</f>
        <v>0</v>
      </c>
      <c r="P495" s="406">
        <f t="shared" ref="P495" ca="1" si="1164">IFERROR(P494*$K493,0)</f>
        <v>0</v>
      </c>
      <c r="Q495" s="407">
        <f t="shared" ref="Q495" ca="1" si="1165">IFERROR(Q494*$K493,0)</f>
        <v>0</v>
      </c>
      <c r="R495" s="406">
        <f t="shared" ref="R495" ca="1" si="1166">IFERROR(R494*$K493,0)</f>
        <v>0</v>
      </c>
      <c r="S495" s="406">
        <f t="shared" ref="S495" ca="1" si="1167">IFERROR(S494*$K493,0)</f>
        <v>0</v>
      </c>
      <c r="T495" s="406">
        <f t="shared" ref="T495" ca="1" si="1168">IFERROR(T494*$K493,0)</f>
        <v>0</v>
      </c>
      <c r="U495" s="406">
        <f t="shared" ref="U495" ca="1" si="1169">IFERROR(U494*$K493,0)</f>
        <v>0</v>
      </c>
      <c r="V495" s="406">
        <f t="shared" ref="V495" ca="1" si="1170">IFERROR(V494*$K493,0)</f>
        <v>0</v>
      </c>
      <c r="W495" s="406">
        <f t="shared" ref="W495" ca="1" si="1171">IFERROR(W494*$K493,0)</f>
        <v>0</v>
      </c>
      <c r="X495" s="406">
        <f t="shared" ref="X495" ca="1" si="1172">IFERROR(X494*$K493,0)</f>
        <v>0</v>
      </c>
      <c r="Y495" s="406">
        <f t="shared" ref="Y495" ca="1" si="1173">IFERROR(Y494*$K493,0)</f>
        <v>0</v>
      </c>
      <c r="Z495" s="406">
        <f t="shared" ref="Z495" ca="1" si="1174">IFERROR(Z494*$K493,0)</f>
        <v>0</v>
      </c>
      <c r="AA495" s="406">
        <f t="shared" ref="AA495" ca="1" si="1175">IFERROR(AA494*$K493,0)</f>
        <v>0</v>
      </c>
      <c r="AB495" s="406">
        <f t="shared" ref="AB495" ca="1" si="1176">IFERROR(AB494*$K493,0)</f>
        <v>0</v>
      </c>
      <c r="AC495" s="406">
        <f t="shared" ref="AC495" ca="1" si="1177">IFERROR(AC494*$K493,0)</f>
        <v>0</v>
      </c>
      <c r="AD495" s="406">
        <f t="shared" ref="AD495" ca="1" si="1178">IFERROR(AD494*$K493,0)</f>
        <v>0</v>
      </c>
      <c r="AE495" s="406">
        <f t="shared" ref="AE495" ca="1" si="1179">IFERROR(AE494*$K493,0)</f>
        <v>0</v>
      </c>
      <c r="AF495" s="406">
        <f t="shared" ref="AF495" ca="1" si="1180">IFERROR(AF494*$K493,0)</f>
        <v>0</v>
      </c>
      <c r="AG495" s="406">
        <f t="shared" ref="AG495" ca="1" si="1181">IFERROR(AG494*$K493,0)</f>
        <v>0</v>
      </c>
      <c r="AH495" s="317"/>
      <c r="AI495" s="318"/>
      <c r="AJ495" s="318"/>
      <c r="AK495" s="318"/>
      <c r="AL495" s="318"/>
      <c r="AM495"/>
      <c r="AN495"/>
      <c r="AO495"/>
      <c r="AP495"/>
      <c r="AQ495"/>
      <c r="AR495"/>
    </row>
    <row r="496" spans="1:44" ht="13.15" customHeight="1">
      <c r="A496" s="317"/>
      <c r="B496" s="317"/>
      <c r="C496" s="317" cm="1">
        <f t="array" aca="1" ref="C496" ca="1">OFFSET(C496,-3,,,)+1</f>
        <v>46</v>
      </c>
      <c r="D496" s="889" t="str">
        <f t="shared" ref="D496:E496" ca="1" si="1182">D161</f>
        <v/>
      </c>
      <c r="E496" s="892" t="str">
        <f t="shared" ca="1" si="1182"/>
        <v/>
      </c>
      <c r="F496" s="893"/>
      <c r="G496" s="898">
        <f t="shared" ref="G496" si="1183">H161</f>
        <v>0</v>
      </c>
      <c r="H496" s="901"/>
      <c r="I496" s="904" t="str">
        <f t="shared" ref="I496" ca="1" si="1184">I161</f>
        <v/>
      </c>
      <c r="J496" s="907">
        <f t="shared" ref="J496" ca="1" si="1185">IF($D496=$C$3,
SUMPRODUCT(OFFSET($B$361,1,,($C496-1)*3-2,),OFFSET($L$361,,,($C496-1)*3-2,)),J161+H496)</f>
        <v>0</v>
      </c>
      <c r="K496" s="910">
        <f t="shared" ref="K496" ca="1" si="1186">K161</f>
        <v>0</v>
      </c>
      <c r="L496" s="913">
        <f t="shared" ref="L496" ca="1" si="1187">J496*K496</f>
        <v>0</v>
      </c>
      <c r="M496" s="402" t="s">
        <v>89</v>
      </c>
      <c r="N496" s="308" t="str">
        <f t="shared" ref="N496:AG496" ca="1" si="1188">N161</f>
        <v/>
      </c>
      <c r="O496" s="309" t="str">
        <f t="shared" ca="1" si="1188"/>
        <v/>
      </c>
      <c r="P496" s="309" t="str">
        <f t="shared" ca="1" si="1188"/>
        <v/>
      </c>
      <c r="Q496" s="310" t="str">
        <f t="shared" ca="1" si="1188"/>
        <v/>
      </c>
      <c r="R496" s="309" t="str">
        <f t="shared" ca="1" si="1188"/>
        <v/>
      </c>
      <c r="S496" s="309" t="str">
        <f t="shared" ca="1" si="1188"/>
        <v/>
      </c>
      <c r="T496" s="309" t="str">
        <f t="shared" ca="1" si="1188"/>
        <v/>
      </c>
      <c r="U496" s="309" t="str">
        <f t="shared" ca="1" si="1188"/>
        <v/>
      </c>
      <c r="V496" s="309" t="str">
        <f t="shared" ca="1" si="1188"/>
        <v/>
      </c>
      <c r="W496" s="309" t="str">
        <f t="shared" ca="1" si="1188"/>
        <v/>
      </c>
      <c r="X496" s="309" t="str">
        <f t="shared" ca="1" si="1188"/>
        <v/>
      </c>
      <c r="Y496" s="309" t="str">
        <f t="shared" ca="1" si="1188"/>
        <v/>
      </c>
      <c r="Z496" s="309" t="str">
        <f t="shared" ca="1" si="1188"/>
        <v/>
      </c>
      <c r="AA496" s="309" t="str">
        <f t="shared" ca="1" si="1188"/>
        <v/>
      </c>
      <c r="AB496" s="309" t="str">
        <f t="shared" ca="1" si="1188"/>
        <v/>
      </c>
      <c r="AC496" s="309" t="str">
        <f t="shared" ca="1" si="1188"/>
        <v/>
      </c>
      <c r="AD496" s="309" t="str">
        <f t="shared" ca="1" si="1188"/>
        <v/>
      </c>
      <c r="AE496" s="309" t="str">
        <f t="shared" ca="1" si="1188"/>
        <v/>
      </c>
      <c r="AF496" s="309" t="str">
        <f t="shared" ca="1" si="1188"/>
        <v/>
      </c>
      <c r="AG496" s="309" t="str">
        <f t="shared" ca="1" si="1188"/>
        <v/>
      </c>
      <c r="AH496" s="317"/>
      <c r="AI496" s="318"/>
      <c r="AJ496" s="318"/>
      <c r="AK496" s="318"/>
      <c r="AL496" s="318"/>
      <c r="AM496"/>
      <c r="AN496"/>
      <c r="AO496"/>
      <c r="AP496"/>
      <c r="AQ496"/>
      <c r="AR496"/>
    </row>
    <row r="497" spans="1:44" ht="13.15" customHeight="1">
      <c r="A497" s="317"/>
      <c r="B497" s="380">
        <f t="shared" ref="B497:C498" ca="1" si="1189">B162</f>
        <v>0</v>
      </c>
      <c r="C497" s="317" cm="1">
        <f t="array" aca="1" ref="C497" ca="1">IF(ROUND(SUM(IF(N496:AG496&lt;&gt;"",IF(N496:AG496&lt;&gt;0,(N497:AG497))))-J496,3)&lt;&gt;0,"X",0)</f>
        <v>0</v>
      </c>
      <c r="D497" s="890"/>
      <c r="E497" s="894"/>
      <c r="F497" s="895"/>
      <c r="G497" s="899"/>
      <c r="H497" s="902"/>
      <c r="I497" s="905"/>
      <c r="J497" s="908"/>
      <c r="K497" s="911"/>
      <c r="L497" s="914"/>
      <c r="M497" s="403" t="s">
        <v>90</v>
      </c>
      <c r="N497" s="312" cm="1">
        <f t="array" aca="1" ref="N497" ca="1">IF($D496=$C$3,
SUM(IF(OFFSET($N$361,,,($C496-1)*3-2,$C$2)=N496,OFFSET($N$363,,,($C496-1)*3-2,$C$2)*OFFSET($B$361,1,,($C496-1)*3-2,1))),
IFERROR((N162/$J161)*$J496,0))</f>
        <v>0</v>
      </c>
      <c r="O497" s="312" cm="1">
        <f t="array" aca="1" ref="O497" ca="1">IF($D496=$C$3,
SUM(IF(OFFSET($N$361,,,($C496-1)*3-2,$C$2)=O496,OFFSET($N$363,,,($C496-1)*3-2,$C$2)*OFFSET($B$361,1,,($C496-1)*3-2,1))),
IFERROR((O162/$J161)*$J496,0))</f>
        <v>0</v>
      </c>
      <c r="P497" s="312" cm="1">
        <f t="array" aca="1" ref="P497" ca="1">IF($D496=$C$3,
SUM(IF(OFFSET($N$361,,,($C496-1)*3-2,$C$2)=P496,OFFSET($N$363,,,($C496-1)*3-2,$C$2)*OFFSET($B$361,1,,($C496-1)*3-2,1))),
IFERROR((P162/$J161)*$J496,0))</f>
        <v>0</v>
      </c>
      <c r="Q497" s="313" cm="1">
        <f t="array" aca="1" ref="Q497" ca="1">IF($D496=$C$3,
SUM(IF(OFFSET($N$361,,,($C496-1)*3-2,$C$2)=Q496,OFFSET($N$363,,,($C496-1)*3-2,$C$2)*OFFSET($B$361,1,,($C496-1)*3-2,1))),
IFERROR((Q162/$J161)*$J496,0))</f>
        <v>0</v>
      </c>
      <c r="R497" s="312" cm="1">
        <f t="array" aca="1" ref="R497" ca="1">IF($D496=$C$3,
SUM(IF(OFFSET($N$361,,,($C496-1)*3-2,$C$2)=R496,OFFSET($N$363,,,($C496-1)*3-2,$C$2)*OFFSET($B$361,1,,($C496-1)*3-2,1))),
IFERROR((R162/$J161)*$J496,0))</f>
        <v>0</v>
      </c>
      <c r="S497" s="312" cm="1">
        <f t="array" aca="1" ref="S497" ca="1">IF($D496=$C$3,
SUM(IF(OFFSET($N$361,,,($C496-1)*3-2,$C$2)=S496,OFFSET($N$363,,,($C496-1)*3-2,$C$2)*OFFSET($B$361,1,,($C496-1)*3-2,1))),
IFERROR((S162/$J161)*$J496,0))</f>
        <v>0</v>
      </c>
      <c r="T497" s="312" cm="1">
        <f t="array" aca="1" ref="T497" ca="1">IF($D496=$C$3,
SUM(IF(OFFSET($N$361,,,($C496-1)*3-2,$C$2)=T496,OFFSET($N$363,,,($C496-1)*3-2,$C$2)*OFFSET($B$361,1,,($C496-1)*3-2,1))),
IFERROR((T162/$J161)*$J496,0))</f>
        <v>0</v>
      </c>
      <c r="U497" s="312" cm="1">
        <f t="array" aca="1" ref="U497" ca="1">IF($D496=$C$3,
SUM(IF(OFFSET($N$361,,,($C496-1)*3-2,$C$2)=U496,OFFSET($N$363,,,($C496-1)*3-2,$C$2)*OFFSET($B$361,1,,($C496-1)*3-2,1))),
IFERROR((U162/$J161)*$J496,0))</f>
        <v>0</v>
      </c>
      <c r="V497" s="312" cm="1">
        <f t="array" aca="1" ref="V497" ca="1">IF($D496=$C$3,
SUM(IF(OFFSET($N$361,,,($C496-1)*3-2,$C$2)=V496,OFFSET($N$363,,,($C496-1)*3-2,$C$2)*OFFSET($B$361,1,,($C496-1)*3-2,1))),
IFERROR((V162/$J161)*$J496,0))</f>
        <v>0</v>
      </c>
      <c r="W497" s="312" cm="1">
        <f t="array" aca="1" ref="W497" ca="1">IF($D496=$C$3,
SUM(IF(OFFSET($N$361,,,($C496-1)*3-2,$C$2)=W496,OFFSET($N$363,,,($C496-1)*3-2,$C$2)*OFFSET($B$361,1,,($C496-1)*3-2,1))),
IFERROR((W162/$J161)*$J496,0))</f>
        <v>0</v>
      </c>
      <c r="X497" s="312" cm="1">
        <f t="array" aca="1" ref="X497" ca="1">IF($D496=$C$3,
SUM(IF(OFFSET($N$361,,,($C496-1)*3-2,$C$2)=X496,OFFSET($N$363,,,($C496-1)*3-2,$C$2)*OFFSET($B$361,1,,($C496-1)*3-2,1))),
IFERROR((X162/$J161)*$J496,0))</f>
        <v>0</v>
      </c>
      <c r="Y497" s="312" cm="1">
        <f t="array" aca="1" ref="Y497" ca="1">IF($D496=$C$3,
SUM(IF(OFFSET($N$361,,,($C496-1)*3-2,$C$2)=Y496,OFFSET($N$363,,,($C496-1)*3-2,$C$2)*OFFSET($B$361,1,,($C496-1)*3-2,1))),
IFERROR((Y162/$J161)*$J496,0))</f>
        <v>0</v>
      </c>
      <c r="Z497" s="312" cm="1">
        <f t="array" aca="1" ref="Z497" ca="1">IF($D496=$C$3,
SUM(IF(OFFSET($N$361,,,($C496-1)*3-2,$C$2)=Z496,OFFSET($N$363,,,($C496-1)*3-2,$C$2)*OFFSET($B$361,1,,($C496-1)*3-2,1))),
IFERROR((Z162/$J161)*$J496,0))</f>
        <v>0</v>
      </c>
      <c r="AA497" s="312" cm="1">
        <f t="array" aca="1" ref="AA497" ca="1">IF($D496=$C$3,
SUM(IF(OFFSET($N$361,,,($C496-1)*3-2,$C$2)=AA496,OFFSET($N$363,,,($C496-1)*3-2,$C$2)*OFFSET($B$361,1,,($C496-1)*3-2,1))),
IFERROR((AA162/$J161)*$J496,0))</f>
        <v>0</v>
      </c>
      <c r="AB497" s="312" cm="1">
        <f t="array" aca="1" ref="AB497" ca="1">IF($D496=$C$3,
SUM(IF(OFFSET($N$361,,,($C496-1)*3-2,$C$2)=AB496,OFFSET($N$363,,,($C496-1)*3-2,$C$2)*OFFSET($B$361,1,,($C496-1)*3-2,1))),
IFERROR((AB162/$J161)*$J496,0))</f>
        <v>0</v>
      </c>
      <c r="AC497" s="312" cm="1">
        <f t="array" aca="1" ref="AC497" ca="1">IF($D496=$C$3,
SUM(IF(OFFSET($N$361,,,($C496-1)*3-2,$C$2)=AC496,OFFSET($N$363,,,($C496-1)*3-2,$C$2)*OFFSET($B$361,1,,($C496-1)*3-2,1))),
IFERROR((AC162/$J161)*$J496,0))</f>
        <v>0</v>
      </c>
      <c r="AD497" s="312" cm="1">
        <f t="array" aca="1" ref="AD497" ca="1">IF($D496=$C$3,
SUM(IF(OFFSET($N$361,,,($C496-1)*3-2,$C$2)=AD496,OFFSET($N$363,,,($C496-1)*3-2,$C$2)*OFFSET($B$361,1,,($C496-1)*3-2,1))),
IFERROR((AD162/$J161)*$J496,0))</f>
        <v>0</v>
      </c>
      <c r="AE497" s="312" cm="1">
        <f t="array" aca="1" ref="AE497" ca="1">IF($D496=$C$3,
SUM(IF(OFFSET($N$361,,,($C496-1)*3-2,$C$2)=AE496,OFFSET($N$363,,,($C496-1)*3-2,$C$2)*OFFSET($B$361,1,,($C496-1)*3-2,1))),
IFERROR((AE162/$J161)*$J496,0))</f>
        <v>0</v>
      </c>
      <c r="AF497" s="312" cm="1">
        <f t="array" aca="1" ref="AF497" ca="1">IF($D496=$C$3,
SUM(IF(OFFSET($N$361,,,($C496-1)*3-2,$C$2)=AF496,OFFSET($N$363,,,($C496-1)*3-2,$C$2)*OFFSET($B$361,1,,($C496-1)*3-2,1))),
IFERROR((AF162/$J161)*$J496,0))</f>
        <v>0</v>
      </c>
      <c r="AG497" s="312" cm="1">
        <f t="array" aca="1" ref="AG497" ca="1">IF($D496=$C$3,
SUM(IF(OFFSET($N$361,,,($C496-1)*3-2,$C$2)=AG496,OFFSET($N$363,,,($C496-1)*3-2,$C$2)*OFFSET($B$361,1,,($C496-1)*3-2,1))),
IFERROR((AG162/$J161)*$J496,0))</f>
        <v>0</v>
      </c>
      <c r="AH497" s="317"/>
      <c r="AI497" s="318"/>
      <c r="AJ497" s="318"/>
      <c r="AK497" s="318"/>
      <c r="AL497" s="318"/>
      <c r="AM497"/>
      <c r="AN497"/>
      <c r="AO497"/>
      <c r="AP497"/>
      <c r="AQ497"/>
      <c r="AR497"/>
    </row>
    <row r="498" spans="1:44" ht="13.15" customHeight="1">
      <c r="A498" s="317"/>
      <c r="B498" s="380" t="str">
        <f t="shared" ca="1" si="1189"/>
        <v/>
      </c>
      <c r="C498" s="380" t="str">
        <f t="shared" ca="1" si="1189"/>
        <v/>
      </c>
      <c r="D498" s="891"/>
      <c r="E498" s="896"/>
      <c r="F498" s="897"/>
      <c r="G498" s="900"/>
      <c r="H498" s="903"/>
      <c r="I498" s="906"/>
      <c r="J498" s="909"/>
      <c r="K498" s="912"/>
      <c r="L498" s="915"/>
      <c r="M498" s="404" t="s">
        <v>91</v>
      </c>
      <c r="N498" s="405">
        <f t="shared" ref="N498" ca="1" si="1190">IFERROR(N497*$K496,0)</f>
        <v>0</v>
      </c>
      <c r="O498" s="406">
        <f t="shared" ref="O498" ca="1" si="1191">IFERROR(O497*$K496,0)</f>
        <v>0</v>
      </c>
      <c r="P498" s="406">
        <f t="shared" ref="P498" ca="1" si="1192">IFERROR(P497*$K496,0)</f>
        <v>0</v>
      </c>
      <c r="Q498" s="407">
        <f t="shared" ref="Q498" ca="1" si="1193">IFERROR(Q497*$K496,0)</f>
        <v>0</v>
      </c>
      <c r="R498" s="406">
        <f t="shared" ref="R498" ca="1" si="1194">IFERROR(R497*$K496,0)</f>
        <v>0</v>
      </c>
      <c r="S498" s="406">
        <f t="shared" ref="S498" ca="1" si="1195">IFERROR(S497*$K496,0)</f>
        <v>0</v>
      </c>
      <c r="T498" s="406">
        <f t="shared" ref="T498" ca="1" si="1196">IFERROR(T497*$K496,0)</f>
        <v>0</v>
      </c>
      <c r="U498" s="406">
        <f t="shared" ref="U498" ca="1" si="1197">IFERROR(U497*$K496,0)</f>
        <v>0</v>
      </c>
      <c r="V498" s="406">
        <f t="shared" ref="V498" ca="1" si="1198">IFERROR(V497*$K496,0)</f>
        <v>0</v>
      </c>
      <c r="W498" s="406">
        <f t="shared" ref="W498" ca="1" si="1199">IFERROR(W497*$K496,0)</f>
        <v>0</v>
      </c>
      <c r="X498" s="406">
        <f t="shared" ref="X498" ca="1" si="1200">IFERROR(X497*$K496,0)</f>
        <v>0</v>
      </c>
      <c r="Y498" s="406">
        <f t="shared" ref="Y498" ca="1" si="1201">IFERROR(Y497*$K496,0)</f>
        <v>0</v>
      </c>
      <c r="Z498" s="406">
        <f t="shared" ref="Z498" ca="1" si="1202">IFERROR(Z497*$K496,0)</f>
        <v>0</v>
      </c>
      <c r="AA498" s="406">
        <f t="shared" ref="AA498" ca="1" si="1203">IFERROR(AA497*$K496,0)</f>
        <v>0</v>
      </c>
      <c r="AB498" s="406">
        <f t="shared" ref="AB498" ca="1" si="1204">IFERROR(AB497*$K496,0)</f>
        <v>0</v>
      </c>
      <c r="AC498" s="406">
        <f t="shared" ref="AC498" ca="1" si="1205">IFERROR(AC497*$K496,0)</f>
        <v>0</v>
      </c>
      <c r="AD498" s="406">
        <f t="shared" ref="AD498" ca="1" si="1206">IFERROR(AD497*$K496,0)</f>
        <v>0</v>
      </c>
      <c r="AE498" s="406">
        <f t="shared" ref="AE498" ca="1" si="1207">IFERROR(AE497*$K496,0)</f>
        <v>0</v>
      </c>
      <c r="AF498" s="406">
        <f t="shared" ref="AF498" ca="1" si="1208">IFERROR(AF497*$K496,0)</f>
        <v>0</v>
      </c>
      <c r="AG498" s="406">
        <f t="shared" ref="AG498" ca="1" si="1209">IFERROR(AG497*$K496,0)</f>
        <v>0</v>
      </c>
      <c r="AH498" s="317"/>
      <c r="AI498" s="318"/>
      <c r="AJ498" s="318"/>
      <c r="AK498" s="318"/>
      <c r="AL498" s="318"/>
      <c r="AM498"/>
      <c r="AN498"/>
      <c r="AO498"/>
      <c r="AP498"/>
      <c r="AQ498"/>
      <c r="AR498"/>
    </row>
    <row r="499" spans="1:44" ht="13.15" customHeight="1">
      <c r="A499" s="317"/>
      <c r="B499" s="317"/>
      <c r="C499" s="317" cm="1">
        <f t="array" aca="1" ref="C499" ca="1">OFFSET(C499,-3,,,)+1</f>
        <v>47</v>
      </c>
      <c r="D499" s="889" t="str">
        <f t="shared" ref="D499:E499" ca="1" si="1210">D164</f>
        <v/>
      </c>
      <c r="E499" s="892" t="str">
        <f t="shared" ca="1" si="1210"/>
        <v/>
      </c>
      <c r="F499" s="893"/>
      <c r="G499" s="898">
        <f t="shared" ref="G499" si="1211">H164</f>
        <v>0</v>
      </c>
      <c r="H499" s="901"/>
      <c r="I499" s="904" t="str">
        <f t="shared" ref="I499" ca="1" si="1212">I164</f>
        <v/>
      </c>
      <c r="J499" s="907">
        <f t="shared" ref="J499" ca="1" si="1213">IF($D499=$C$3,
SUMPRODUCT(OFFSET($B$361,1,,($C499-1)*3-2,),OFFSET($L$361,,,($C499-1)*3-2,)),J164+H499)</f>
        <v>0</v>
      </c>
      <c r="K499" s="910">
        <f t="shared" ref="K499" ca="1" si="1214">K164</f>
        <v>0</v>
      </c>
      <c r="L499" s="913">
        <f t="shared" ref="L499" ca="1" si="1215">J499*K499</f>
        <v>0</v>
      </c>
      <c r="M499" s="402" t="s">
        <v>89</v>
      </c>
      <c r="N499" s="308" t="str">
        <f t="shared" ref="N499:AG499" ca="1" si="1216">N164</f>
        <v/>
      </c>
      <c r="O499" s="309" t="str">
        <f t="shared" ca="1" si="1216"/>
        <v/>
      </c>
      <c r="P499" s="309" t="str">
        <f t="shared" ca="1" si="1216"/>
        <v/>
      </c>
      <c r="Q499" s="310" t="str">
        <f t="shared" ca="1" si="1216"/>
        <v/>
      </c>
      <c r="R499" s="309" t="str">
        <f t="shared" ca="1" si="1216"/>
        <v/>
      </c>
      <c r="S499" s="309" t="str">
        <f t="shared" ca="1" si="1216"/>
        <v/>
      </c>
      <c r="T499" s="309" t="str">
        <f t="shared" ca="1" si="1216"/>
        <v/>
      </c>
      <c r="U499" s="309" t="str">
        <f t="shared" ca="1" si="1216"/>
        <v/>
      </c>
      <c r="V499" s="309" t="str">
        <f t="shared" ca="1" si="1216"/>
        <v/>
      </c>
      <c r="W499" s="309" t="str">
        <f t="shared" ca="1" si="1216"/>
        <v/>
      </c>
      <c r="X499" s="309" t="str">
        <f t="shared" ca="1" si="1216"/>
        <v/>
      </c>
      <c r="Y499" s="309" t="str">
        <f t="shared" ca="1" si="1216"/>
        <v/>
      </c>
      <c r="Z499" s="309" t="str">
        <f t="shared" ca="1" si="1216"/>
        <v/>
      </c>
      <c r="AA499" s="309" t="str">
        <f t="shared" ca="1" si="1216"/>
        <v/>
      </c>
      <c r="AB499" s="309" t="str">
        <f t="shared" ca="1" si="1216"/>
        <v/>
      </c>
      <c r="AC499" s="309" t="str">
        <f t="shared" ca="1" si="1216"/>
        <v/>
      </c>
      <c r="AD499" s="309" t="str">
        <f t="shared" ca="1" si="1216"/>
        <v/>
      </c>
      <c r="AE499" s="309" t="str">
        <f t="shared" ca="1" si="1216"/>
        <v/>
      </c>
      <c r="AF499" s="309" t="str">
        <f t="shared" ca="1" si="1216"/>
        <v/>
      </c>
      <c r="AG499" s="309" t="str">
        <f t="shared" ca="1" si="1216"/>
        <v/>
      </c>
      <c r="AH499" s="317"/>
      <c r="AI499" s="318"/>
      <c r="AJ499" s="318"/>
      <c r="AK499" s="318"/>
      <c r="AL499" s="318"/>
      <c r="AM499"/>
      <c r="AN499"/>
      <c r="AO499"/>
      <c r="AP499"/>
      <c r="AQ499"/>
      <c r="AR499"/>
    </row>
    <row r="500" spans="1:44" ht="13.15" customHeight="1">
      <c r="A500" s="317"/>
      <c r="B500" s="380">
        <f t="shared" ref="B500:C501" ca="1" si="1217">B165</f>
        <v>0</v>
      </c>
      <c r="C500" s="317" cm="1">
        <f t="array" aca="1" ref="C500" ca="1">IF(ROUND(SUM(IF(N499:AG499&lt;&gt;"",IF(N499:AG499&lt;&gt;0,(N500:AG500))))-J499,3)&lt;&gt;0,"X",0)</f>
        <v>0</v>
      </c>
      <c r="D500" s="890"/>
      <c r="E500" s="894"/>
      <c r="F500" s="895"/>
      <c r="G500" s="899"/>
      <c r="H500" s="902"/>
      <c r="I500" s="905"/>
      <c r="J500" s="908"/>
      <c r="K500" s="911"/>
      <c r="L500" s="914"/>
      <c r="M500" s="403" t="s">
        <v>90</v>
      </c>
      <c r="N500" s="312" cm="1">
        <f t="array" aca="1" ref="N500" ca="1">IF($D499=$C$3,
SUM(IF(OFFSET($N$361,,,($C499-1)*3-2,$C$2)=N499,OFFSET($N$363,,,($C499-1)*3-2,$C$2)*OFFSET($B$361,1,,($C499-1)*3-2,1))),
IFERROR((N165/$J164)*$J499,0))</f>
        <v>0</v>
      </c>
      <c r="O500" s="312" cm="1">
        <f t="array" aca="1" ref="O500" ca="1">IF($D499=$C$3,
SUM(IF(OFFSET($N$361,,,($C499-1)*3-2,$C$2)=O499,OFFSET($N$363,,,($C499-1)*3-2,$C$2)*OFFSET($B$361,1,,($C499-1)*3-2,1))),
IFERROR((O165/$J164)*$J499,0))</f>
        <v>0</v>
      </c>
      <c r="P500" s="312" cm="1">
        <f t="array" aca="1" ref="P500" ca="1">IF($D499=$C$3,
SUM(IF(OFFSET($N$361,,,($C499-1)*3-2,$C$2)=P499,OFFSET($N$363,,,($C499-1)*3-2,$C$2)*OFFSET($B$361,1,,($C499-1)*3-2,1))),
IFERROR((P165/$J164)*$J499,0))</f>
        <v>0</v>
      </c>
      <c r="Q500" s="313" cm="1">
        <f t="array" aca="1" ref="Q500" ca="1">IF($D499=$C$3,
SUM(IF(OFFSET($N$361,,,($C499-1)*3-2,$C$2)=Q499,OFFSET($N$363,,,($C499-1)*3-2,$C$2)*OFFSET($B$361,1,,($C499-1)*3-2,1))),
IFERROR((Q165/$J164)*$J499,0))</f>
        <v>0</v>
      </c>
      <c r="R500" s="312" cm="1">
        <f t="array" aca="1" ref="R500" ca="1">IF($D499=$C$3,
SUM(IF(OFFSET($N$361,,,($C499-1)*3-2,$C$2)=R499,OFFSET($N$363,,,($C499-1)*3-2,$C$2)*OFFSET($B$361,1,,($C499-1)*3-2,1))),
IFERROR((R165/$J164)*$J499,0))</f>
        <v>0</v>
      </c>
      <c r="S500" s="312" cm="1">
        <f t="array" aca="1" ref="S500" ca="1">IF($D499=$C$3,
SUM(IF(OFFSET($N$361,,,($C499-1)*3-2,$C$2)=S499,OFFSET($N$363,,,($C499-1)*3-2,$C$2)*OFFSET($B$361,1,,($C499-1)*3-2,1))),
IFERROR((S165/$J164)*$J499,0))</f>
        <v>0</v>
      </c>
      <c r="T500" s="312" cm="1">
        <f t="array" aca="1" ref="T500" ca="1">IF($D499=$C$3,
SUM(IF(OFFSET($N$361,,,($C499-1)*3-2,$C$2)=T499,OFFSET($N$363,,,($C499-1)*3-2,$C$2)*OFFSET($B$361,1,,($C499-1)*3-2,1))),
IFERROR((T165/$J164)*$J499,0))</f>
        <v>0</v>
      </c>
      <c r="U500" s="312" cm="1">
        <f t="array" aca="1" ref="U500" ca="1">IF($D499=$C$3,
SUM(IF(OFFSET($N$361,,,($C499-1)*3-2,$C$2)=U499,OFFSET($N$363,,,($C499-1)*3-2,$C$2)*OFFSET($B$361,1,,($C499-1)*3-2,1))),
IFERROR((U165/$J164)*$J499,0))</f>
        <v>0</v>
      </c>
      <c r="V500" s="312" cm="1">
        <f t="array" aca="1" ref="V500" ca="1">IF($D499=$C$3,
SUM(IF(OFFSET($N$361,,,($C499-1)*3-2,$C$2)=V499,OFFSET($N$363,,,($C499-1)*3-2,$C$2)*OFFSET($B$361,1,,($C499-1)*3-2,1))),
IFERROR((V165/$J164)*$J499,0))</f>
        <v>0</v>
      </c>
      <c r="W500" s="312" cm="1">
        <f t="array" aca="1" ref="W500" ca="1">IF($D499=$C$3,
SUM(IF(OFFSET($N$361,,,($C499-1)*3-2,$C$2)=W499,OFFSET($N$363,,,($C499-1)*3-2,$C$2)*OFFSET($B$361,1,,($C499-1)*3-2,1))),
IFERROR((W165/$J164)*$J499,0))</f>
        <v>0</v>
      </c>
      <c r="X500" s="312" cm="1">
        <f t="array" aca="1" ref="X500" ca="1">IF($D499=$C$3,
SUM(IF(OFFSET($N$361,,,($C499-1)*3-2,$C$2)=X499,OFFSET($N$363,,,($C499-1)*3-2,$C$2)*OFFSET($B$361,1,,($C499-1)*3-2,1))),
IFERROR((X165/$J164)*$J499,0))</f>
        <v>0</v>
      </c>
      <c r="Y500" s="312" cm="1">
        <f t="array" aca="1" ref="Y500" ca="1">IF($D499=$C$3,
SUM(IF(OFFSET($N$361,,,($C499-1)*3-2,$C$2)=Y499,OFFSET($N$363,,,($C499-1)*3-2,$C$2)*OFFSET($B$361,1,,($C499-1)*3-2,1))),
IFERROR((Y165/$J164)*$J499,0))</f>
        <v>0</v>
      </c>
      <c r="Z500" s="312" cm="1">
        <f t="array" aca="1" ref="Z500" ca="1">IF($D499=$C$3,
SUM(IF(OFFSET($N$361,,,($C499-1)*3-2,$C$2)=Z499,OFFSET($N$363,,,($C499-1)*3-2,$C$2)*OFFSET($B$361,1,,($C499-1)*3-2,1))),
IFERROR((Z165/$J164)*$J499,0))</f>
        <v>0</v>
      </c>
      <c r="AA500" s="312" cm="1">
        <f t="array" aca="1" ref="AA500" ca="1">IF($D499=$C$3,
SUM(IF(OFFSET($N$361,,,($C499-1)*3-2,$C$2)=AA499,OFFSET($N$363,,,($C499-1)*3-2,$C$2)*OFFSET($B$361,1,,($C499-1)*3-2,1))),
IFERROR((AA165/$J164)*$J499,0))</f>
        <v>0</v>
      </c>
      <c r="AB500" s="312" cm="1">
        <f t="array" aca="1" ref="AB500" ca="1">IF($D499=$C$3,
SUM(IF(OFFSET($N$361,,,($C499-1)*3-2,$C$2)=AB499,OFFSET($N$363,,,($C499-1)*3-2,$C$2)*OFFSET($B$361,1,,($C499-1)*3-2,1))),
IFERROR((AB165/$J164)*$J499,0))</f>
        <v>0</v>
      </c>
      <c r="AC500" s="312" cm="1">
        <f t="array" aca="1" ref="AC500" ca="1">IF($D499=$C$3,
SUM(IF(OFFSET($N$361,,,($C499-1)*3-2,$C$2)=AC499,OFFSET($N$363,,,($C499-1)*3-2,$C$2)*OFFSET($B$361,1,,($C499-1)*3-2,1))),
IFERROR((AC165/$J164)*$J499,0))</f>
        <v>0</v>
      </c>
      <c r="AD500" s="312" cm="1">
        <f t="array" aca="1" ref="AD500" ca="1">IF($D499=$C$3,
SUM(IF(OFFSET($N$361,,,($C499-1)*3-2,$C$2)=AD499,OFFSET($N$363,,,($C499-1)*3-2,$C$2)*OFFSET($B$361,1,,($C499-1)*3-2,1))),
IFERROR((AD165/$J164)*$J499,0))</f>
        <v>0</v>
      </c>
      <c r="AE500" s="312" cm="1">
        <f t="array" aca="1" ref="AE500" ca="1">IF($D499=$C$3,
SUM(IF(OFFSET($N$361,,,($C499-1)*3-2,$C$2)=AE499,OFFSET($N$363,,,($C499-1)*3-2,$C$2)*OFFSET($B$361,1,,($C499-1)*3-2,1))),
IFERROR((AE165/$J164)*$J499,0))</f>
        <v>0</v>
      </c>
      <c r="AF500" s="312" cm="1">
        <f t="array" aca="1" ref="AF500" ca="1">IF($D499=$C$3,
SUM(IF(OFFSET($N$361,,,($C499-1)*3-2,$C$2)=AF499,OFFSET($N$363,,,($C499-1)*3-2,$C$2)*OFFSET($B$361,1,,($C499-1)*3-2,1))),
IFERROR((AF165/$J164)*$J499,0))</f>
        <v>0</v>
      </c>
      <c r="AG500" s="312" cm="1">
        <f t="array" aca="1" ref="AG500" ca="1">IF($D499=$C$3,
SUM(IF(OFFSET($N$361,,,($C499-1)*3-2,$C$2)=AG499,OFFSET($N$363,,,($C499-1)*3-2,$C$2)*OFFSET($B$361,1,,($C499-1)*3-2,1))),
IFERROR((AG165/$J164)*$J499,0))</f>
        <v>0</v>
      </c>
      <c r="AH500" s="317"/>
      <c r="AI500" s="318"/>
      <c r="AJ500" s="318"/>
      <c r="AK500" s="318"/>
      <c r="AL500" s="318"/>
      <c r="AM500"/>
      <c r="AN500"/>
      <c r="AO500"/>
      <c r="AP500"/>
      <c r="AQ500"/>
      <c r="AR500"/>
    </row>
    <row r="501" spans="1:44" ht="13.15" customHeight="1">
      <c r="A501" s="317"/>
      <c r="B501" s="380" t="str">
        <f t="shared" ca="1" si="1217"/>
        <v/>
      </c>
      <c r="C501" s="380" t="str">
        <f t="shared" ca="1" si="1217"/>
        <v/>
      </c>
      <c r="D501" s="891"/>
      <c r="E501" s="896"/>
      <c r="F501" s="897"/>
      <c r="G501" s="900"/>
      <c r="H501" s="903"/>
      <c r="I501" s="906"/>
      <c r="J501" s="909"/>
      <c r="K501" s="912"/>
      <c r="L501" s="915"/>
      <c r="M501" s="404" t="s">
        <v>91</v>
      </c>
      <c r="N501" s="405">
        <f t="shared" ref="N501" ca="1" si="1218">IFERROR(N500*$K499,0)</f>
        <v>0</v>
      </c>
      <c r="O501" s="406">
        <f t="shared" ref="O501" ca="1" si="1219">IFERROR(O500*$K499,0)</f>
        <v>0</v>
      </c>
      <c r="P501" s="406">
        <f t="shared" ref="P501" ca="1" si="1220">IFERROR(P500*$K499,0)</f>
        <v>0</v>
      </c>
      <c r="Q501" s="407">
        <f t="shared" ref="Q501" ca="1" si="1221">IFERROR(Q500*$K499,0)</f>
        <v>0</v>
      </c>
      <c r="R501" s="406">
        <f t="shared" ref="R501" ca="1" si="1222">IFERROR(R500*$K499,0)</f>
        <v>0</v>
      </c>
      <c r="S501" s="406">
        <f t="shared" ref="S501" ca="1" si="1223">IFERROR(S500*$K499,0)</f>
        <v>0</v>
      </c>
      <c r="T501" s="406">
        <f t="shared" ref="T501" ca="1" si="1224">IFERROR(T500*$K499,0)</f>
        <v>0</v>
      </c>
      <c r="U501" s="406">
        <f t="shared" ref="U501" ca="1" si="1225">IFERROR(U500*$K499,0)</f>
        <v>0</v>
      </c>
      <c r="V501" s="406">
        <f t="shared" ref="V501" ca="1" si="1226">IFERROR(V500*$K499,0)</f>
        <v>0</v>
      </c>
      <c r="W501" s="406">
        <f t="shared" ref="W501" ca="1" si="1227">IFERROR(W500*$K499,0)</f>
        <v>0</v>
      </c>
      <c r="X501" s="406">
        <f t="shared" ref="X501" ca="1" si="1228">IFERROR(X500*$K499,0)</f>
        <v>0</v>
      </c>
      <c r="Y501" s="406">
        <f t="shared" ref="Y501" ca="1" si="1229">IFERROR(Y500*$K499,0)</f>
        <v>0</v>
      </c>
      <c r="Z501" s="406">
        <f t="shared" ref="Z501" ca="1" si="1230">IFERROR(Z500*$K499,0)</f>
        <v>0</v>
      </c>
      <c r="AA501" s="406">
        <f t="shared" ref="AA501" ca="1" si="1231">IFERROR(AA500*$K499,0)</f>
        <v>0</v>
      </c>
      <c r="AB501" s="406">
        <f t="shared" ref="AB501" ca="1" si="1232">IFERROR(AB500*$K499,0)</f>
        <v>0</v>
      </c>
      <c r="AC501" s="406">
        <f t="shared" ref="AC501" ca="1" si="1233">IFERROR(AC500*$K499,0)</f>
        <v>0</v>
      </c>
      <c r="AD501" s="406">
        <f t="shared" ref="AD501" ca="1" si="1234">IFERROR(AD500*$K499,0)</f>
        <v>0</v>
      </c>
      <c r="AE501" s="406">
        <f t="shared" ref="AE501" ca="1" si="1235">IFERROR(AE500*$K499,0)</f>
        <v>0</v>
      </c>
      <c r="AF501" s="406">
        <f t="shared" ref="AF501" ca="1" si="1236">IFERROR(AF500*$K499,0)</f>
        <v>0</v>
      </c>
      <c r="AG501" s="406">
        <f t="shared" ref="AG501" ca="1" si="1237">IFERROR(AG500*$K499,0)</f>
        <v>0</v>
      </c>
      <c r="AH501" s="317"/>
      <c r="AI501" s="318"/>
      <c r="AJ501" s="318"/>
      <c r="AK501" s="318"/>
      <c r="AL501" s="318"/>
      <c r="AM501"/>
      <c r="AN501"/>
      <c r="AO501"/>
      <c r="AP501"/>
      <c r="AQ501"/>
      <c r="AR501"/>
    </row>
    <row r="502" spans="1:44" ht="13.15" customHeight="1">
      <c r="A502" s="317"/>
      <c r="B502" s="317"/>
      <c r="C502" s="317" cm="1">
        <f t="array" aca="1" ref="C502" ca="1">OFFSET(C502,-3,,,)+1</f>
        <v>48</v>
      </c>
      <c r="D502" s="889" t="str">
        <f t="shared" ref="D502:E502" ca="1" si="1238">D167</f>
        <v/>
      </c>
      <c r="E502" s="892" t="str">
        <f t="shared" ca="1" si="1238"/>
        <v/>
      </c>
      <c r="F502" s="893"/>
      <c r="G502" s="898">
        <f t="shared" ref="G502" si="1239">H167</f>
        <v>0</v>
      </c>
      <c r="H502" s="901"/>
      <c r="I502" s="904" t="str">
        <f t="shared" ref="I502" ca="1" si="1240">I167</f>
        <v/>
      </c>
      <c r="J502" s="907">
        <f t="shared" ref="J502" ca="1" si="1241">IF($D502=$C$3,
SUMPRODUCT(OFFSET($B$361,1,,($C502-1)*3-2,),OFFSET($L$361,,,($C502-1)*3-2,)),J167+H502)</f>
        <v>0</v>
      </c>
      <c r="K502" s="910">
        <f t="shared" ref="K502" ca="1" si="1242">K167</f>
        <v>0</v>
      </c>
      <c r="L502" s="913">
        <f t="shared" ref="L502" ca="1" si="1243">J502*K502</f>
        <v>0</v>
      </c>
      <c r="M502" s="402" t="s">
        <v>89</v>
      </c>
      <c r="N502" s="308" t="str">
        <f t="shared" ref="N502:AG502" ca="1" si="1244">N167</f>
        <v/>
      </c>
      <c r="O502" s="309" t="str">
        <f t="shared" ca="1" si="1244"/>
        <v/>
      </c>
      <c r="P502" s="309" t="str">
        <f t="shared" ca="1" si="1244"/>
        <v/>
      </c>
      <c r="Q502" s="310" t="str">
        <f t="shared" ca="1" si="1244"/>
        <v/>
      </c>
      <c r="R502" s="309" t="str">
        <f t="shared" ca="1" si="1244"/>
        <v/>
      </c>
      <c r="S502" s="309" t="str">
        <f t="shared" ca="1" si="1244"/>
        <v/>
      </c>
      <c r="T502" s="309" t="str">
        <f t="shared" ca="1" si="1244"/>
        <v/>
      </c>
      <c r="U502" s="309" t="str">
        <f t="shared" ca="1" si="1244"/>
        <v/>
      </c>
      <c r="V502" s="309" t="str">
        <f t="shared" ca="1" si="1244"/>
        <v/>
      </c>
      <c r="W502" s="309" t="str">
        <f t="shared" ca="1" si="1244"/>
        <v/>
      </c>
      <c r="X502" s="309" t="str">
        <f t="shared" ca="1" si="1244"/>
        <v/>
      </c>
      <c r="Y502" s="309" t="str">
        <f t="shared" ca="1" si="1244"/>
        <v/>
      </c>
      <c r="Z502" s="309" t="str">
        <f t="shared" ca="1" si="1244"/>
        <v/>
      </c>
      <c r="AA502" s="309" t="str">
        <f t="shared" ca="1" si="1244"/>
        <v/>
      </c>
      <c r="AB502" s="309" t="str">
        <f t="shared" ca="1" si="1244"/>
        <v/>
      </c>
      <c r="AC502" s="309" t="str">
        <f t="shared" ca="1" si="1244"/>
        <v/>
      </c>
      <c r="AD502" s="309" t="str">
        <f t="shared" ca="1" si="1244"/>
        <v/>
      </c>
      <c r="AE502" s="309" t="str">
        <f t="shared" ca="1" si="1244"/>
        <v/>
      </c>
      <c r="AF502" s="309" t="str">
        <f t="shared" ca="1" si="1244"/>
        <v/>
      </c>
      <c r="AG502" s="309" t="str">
        <f t="shared" ca="1" si="1244"/>
        <v/>
      </c>
      <c r="AH502" s="317"/>
      <c r="AI502" s="318"/>
      <c r="AJ502" s="318"/>
      <c r="AK502" s="318"/>
      <c r="AL502" s="318"/>
      <c r="AM502"/>
      <c r="AN502"/>
      <c r="AO502"/>
      <c r="AP502"/>
      <c r="AQ502"/>
      <c r="AR502"/>
    </row>
    <row r="503" spans="1:44" ht="13.15" customHeight="1">
      <c r="A503" s="317"/>
      <c r="B503" s="380">
        <f t="shared" ref="B503:C504" ca="1" si="1245">B168</f>
        <v>0</v>
      </c>
      <c r="C503" s="317" cm="1">
        <f t="array" aca="1" ref="C503" ca="1">IF(ROUND(SUM(IF(N502:AG502&lt;&gt;"",IF(N502:AG502&lt;&gt;0,(N503:AG503))))-J502,3)&lt;&gt;0,"X",0)</f>
        <v>0</v>
      </c>
      <c r="D503" s="890"/>
      <c r="E503" s="894"/>
      <c r="F503" s="895"/>
      <c r="G503" s="899"/>
      <c r="H503" s="902"/>
      <c r="I503" s="905"/>
      <c r="J503" s="908"/>
      <c r="K503" s="911"/>
      <c r="L503" s="914"/>
      <c r="M503" s="403" t="s">
        <v>90</v>
      </c>
      <c r="N503" s="312" cm="1">
        <f t="array" aca="1" ref="N503" ca="1">IF($D502=$C$3,
SUM(IF(OFFSET($N$361,,,($C502-1)*3-2,$C$2)=N502,OFFSET($N$363,,,($C502-1)*3-2,$C$2)*OFFSET($B$361,1,,($C502-1)*3-2,1))),
IFERROR((N168/$J167)*$J502,0))</f>
        <v>0</v>
      </c>
      <c r="O503" s="312" cm="1">
        <f t="array" aca="1" ref="O503" ca="1">IF($D502=$C$3,
SUM(IF(OFFSET($N$361,,,($C502-1)*3-2,$C$2)=O502,OFFSET($N$363,,,($C502-1)*3-2,$C$2)*OFFSET($B$361,1,,($C502-1)*3-2,1))),
IFERROR((O168/$J167)*$J502,0))</f>
        <v>0</v>
      </c>
      <c r="P503" s="312" cm="1">
        <f t="array" aca="1" ref="P503" ca="1">IF($D502=$C$3,
SUM(IF(OFFSET($N$361,,,($C502-1)*3-2,$C$2)=P502,OFFSET($N$363,,,($C502-1)*3-2,$C$2)*OFFSET($B$361,1,,($C502-1)*3-2,1))),
IFERROR((P168/$J167)*$J502,0))</f>
        <v>0</v>
      </c>
      <c r="Q503" s="313" cm="1">
        <f t="array" aca="1" ref="Q503" ca="1">IF($D502=$C$3,
SUM(IF(OFFSET($N$361,,,($C502-1)*3-2,$C$2)=Q502,OFFSET($N$363,,,($C502-1)*3-2,$C$2)*OFFSET($B$361,1,,($C502-1)*3-2,1))),
IFERROR((Q168/$J167)*$J502,0))</f>
        <v>0</v>
      </c>
      <c r="R503" s="312" cm="1">
        <f t="array" aca="1" ref="R503" ca="1">IF($D502=$C$3,
SUM(IF(OFFSET($N$361,,,($C502-1)*3-2,$C$2)=R502,OFFSET($N$363,,,($C502-1)*3-2,$C$2)*OFFSET($B$361,1,,($C502-1)*3-2,1))),
IFERROR((R168/$J167)*$J502,0))</f>
        <v>0</v>
      </c>
      <c r="S503" s="312" cm="1">
        <f t="array" aca="1" ref="S503" ca="1">IF($D502=$C$3,
SUM(IF(OFFSET($N$361,,,($C502-1)*3-2,$C$2)=S502,OFFSET($N$363,,,($C502-1)*3-2,$C$2)*OFFSET($B$361,1,,($C502-1)*3-2,1))),
IFERROR((S168/$J167)*$J502,0))</f>
        <v>0</v>
      </c>
      <c r="T503" s="312" cm="1">
        <f t="array" aca="1" ref="T503" ca="1">IF($D502=$C$3,
SUM(IF(OFFSET($N$361,,,($C502-1)*3-2,$C$2)=T502,OFFSET($N$363,,,($C502-1)*3-2,$C$2)*OFFSET($B$361,1,,($C502-1)*3-2,1))),
IFERROR((T168/$J167)*$J502,0))</f>
        <v>0</v>
      </c>
      <c r="U503" s="312" cm="1">
        <f t="array" aca="1" ref="U503" ca="1">IF($D502=$C$3,
SUM(IF(OFFSET($N$361,,,($C502-1)*3-2,$C$2)=U502,OFFSET($N$363,,,($C502-1)*3-2,$C$2)*OFFSET($B$361,1,,($C502-1)*3-2,1))),
IFERROR((U168/$J167)*$J502,0))</f>
        <v>0</v>
      </c>
      <c r="V503" s="312" cm="1">
        <f t="array" aca="1" ref="V503" ca="1">IF($D502=$C$3,
SUM(IF(OFFSET($N$361,,,($C502-1)*3-2,$C$2)=V502,OFFSET($N$363,,,($C502-1)*3-2,$C$2)*OFFSET($B$361,1,,($C502-1)*3-2,1))),
IFERROR((V168/$J167)*$J502,0))</f>
        <v>0</v>
      </c>
      <c r="W503" s="312" cm="1">
        <f t="array" aca="1" ref="W503" ca="1">IF($D502=$C$3,
SUM(IF(OFFSET($N$361,,,($C502-1)*3-2,$C$2)=W502,OFFSET($N$363,,,($C502-1)*3-2,$C$2)*OFFSET($B$361,1,,($C502-1)*3-2,1))),
IFERROR((W168/$J167)*$J502,0))</f>
        <v>0</v>
      </c>
      <c r="X503" s="312" cm="1">
        <f t="array" aca="1" ref="X503" ca="1">IF($D502=$C$3,
SUM(IF(OFFSET($N$361,,,($C502-1)*3-2,$C$2)=X502,OFFSET($N$363,,,($C502-1)*3-2,$C$2)*OFFSET($B$361,1,,($C502-1)*3-2,1))),
IFERROR((X168/$J167)*$J502,0))</f>
        <v>0</v>
      </c>
      <c r="Y503" s="312" cm="1">
        <f t="array" aca="1" ref="Y503" ca="1">IF($D502=$C$3,
SUM(IF(OFFSET($N$361,,,($C502-1)*3-2,$C$2)=Y502,OFFSET($N$363,,,($C502-1)*3-2,$C$2)*OFFSET($B$361,1,,($C502-1)*3-2,1))),
IFERROR((Y168/$J167)*$J502,0))</f>
        <v>0</v>
      </c>
      <c r="Z503" s="312" cm="1">
        <f t="array" aca="1" ref="Z503" ca="1">IF($D502=$C$3,
SUM(IF(OFFSET($N$361,,,($C502-1)*3-2,$C$2)=Z502,OFFSET($N$363,,,($C502-1)*3-2,$C$2)*OFFSET($B$361,1,,($C502-1)*3-2,1))),
IFERROR((Z168/$J167)*$J502,0))</f>
        <v>0</v>
      </c>
      <c r="AA503" s="312" cm="1">
        <f t="array" aca="1" ref="AA503" ca="1">IF($D502=$C$3,
SUM(IF(OFFSET($N$361,,,($C502-1)*3-2,$C$2)=AA502,OFFSET($N$363,,,($C502-1)*3-2,$C$2)*OFFSET($B$361,1,,($C502-1)*3-2,1))),
IFERROR((AA168/$J167)*$J502,0))</f>
        <v>0</v>
      </c>
      <c r="AB503" s="312" cm="1">
        <f t="array" aca="1" ref="AB503" ca="1">IF($D502=$C$3,
SUM(IF(OFFSET($N$361,,,($C502-1)*3-2,$C$2)=AB502,OFFSET($N$363,,,($C502-1)*3-2,$C$2)*OFFSET($B$361,1,,($C502-1)*3-2,1))),
IFERROR((AB168/$J167)*$J502,0))</f>
        <v>0</v>
      </c>
      <c r="AC503" s="312" cm="1">
        <f t="array" aca="1" ref="AC503" ca="1">IF($D502=$C$3,
SUM(IF(OFFSET($N$361,,,($C502-1)*3-2,$C$2)=AC502,OFFSET($N$363,,,($C502-1)*3-2,$C$2)*OFFSET($B$361,1,,($C502-1)*3-2,1))),
IFERROR((AC168/$J167)*$J502,0))</f>
        <v>0</v>
      </c>
      <c r="AD503" s="312" cm="1">
        <f t="array" aca="1" ref="AD503" ca="1">IF($D502=$C$3,
SUM(IF(OFFSET($N$361,,,($C502-1)*3-2,$C$2)=AD502,OFFSET($N$363,,,($C502-1)*3-2,$C$2)*OFFSET($B$361,1,,($C502-1)*3-2,1))),
IFERROR((AD168/$J167)*$J502,0))</f>
        <v>0</v>
      </c>
      <c r="AE503" s="312" cm="1">
        <f t="array" aca="1" ref="AE503" ca="1">IF($D502=$C$3,
SUM(IF(OFFSET($N$361,,,($C502-1)*3-2,$C$2)=AE502,OFFSET($N$363,,,($C502-1)*3-2,$C$2)*OFFSET($B$361,1,,($C502-1)*3-2,1))),
IFERROR((AE168/$J167)*$J502,0))</f>
        <v>0</v>
      </c>
      <c r="AF503" s="312" cm="1">
        <f t="array" aca="1" ref="AF503" ca="1">IF($D502=$C$3,
SUM(IF(OFFSET($N$361,,,($C502-1)*3-2,$C$2)=AF502,OFFSET($N$363,,,($C502-1)*3-2,$C$2)*OFFSET($B$361,1,,($C502-1)*3-2,1))),
IFERROR((AF168/$J167)*$J502,0))</f>
        <v>0</v>
      </c>
      <c r="AG503" s="312" cm="1">
        <f t="array" aca="1" ref="AG503" ca="1">IF($D502=$C$3,
SUM(IF(OFFSET($N$361,,,($C502-1)*3-2,$C$2)=AG502,OFFSET($N$363,,,($C502-1)*3-2,$C$2)*OFFSET($B$361,1,,($C502-1)*3-2,1))),
IFERROR((AG168/$J167)*$J502,0))</f>
        <v>0</v>
      </c>
      <c r="AH503" s="317"/>
      <c r="AI503" s="318"/>
      <c r="AJ503" s="318"/>
      <c r="AK503" s="318"/>
      <c r="AL503" s="318"/>
      <c r="AM503"/>
      <c r="AN503"/>
      <c r="AO503"/>
      <c r="AP503"/>
      <c r="AQ503"/>
      <c r="AR503"/>
    </row>
    <row r="504" spans="1:44" ht="13.15" customHeight="1">
      <c r="A504" s="317"/>
      <c r="B504" s="380" t="str">
        <f t="shared" ca="1" si="1245"/>
        <v/>
      </c>
      <c r="C504" s="380" t="str">
        <f t="shared" ca="1" si="1245"/>
        <v/>
      </c>
      <c r="D504" s="891"/>
      <c r="E504" s="896"/>
      <c r="F504" s="897"/>
      <c r="G504" s="900"/>
      <c r="H504" s="903"/>
      <c r="I504" s="906"/>
      <c r="J504" s="909"/>
      <c r="K504" s="912"/>
      <c r="L504" s="915"/>
      <c r="M504" s="404" t="s">
        <v>91</v>
      </c>
      <c r="N504" s="405">
        <f t="shared" ref="N504" ca="1" si="1246">IFERROR(N503*$K502,0)</f>
        <v>0</v>
      </c>
      <c r="O504" s="406">
        <f t="shared" ref="O504" ca="1" si="1247">IFERROR(O503*$K502,0)</f>
        <v>0</v>
      </c>
      <c r="P504" s="406">
        <f t="shared" ref="P504" ca="1" si="1248">IFERROR(P503*$K502,0)</f>
        <v>0</v>
      </c>
      <c r="Q504" s="407">
        <f t="shared" ref="Q504" ca="1" si="1249">IFERROR(Q503*$K502,0)</f>
        <v>0</v>
      </c>
      <c r="R504" s="406">
        <f t="shared" ref="R504" ca="1" si="1250">IFERROR(R503*$K502,0)</f>
        <v>0</v>
      </c>
      <c r="S504" s="406">
        <f t="shared" ref="S504" ca="1" si="1251">IFERROR(S503*$K502,0)</f>
        <v>0</v>
      </c>
      <c r="T504" s="406">
        <f t="shared" ref="T504" ca="1" si="1252">IFERROR(T503*$K502,0)</f>
        <v>0</v>
      </c>
      <c r="U504" s="406">
        <f t="shared" ref="U504" ca="1" si="1253">IFERROR(U503*$K502,0)</f>
        <v>0</v>
      </c>
      <c r="V504" s="406">
        <f t="shared" ref="V504" ca="1" si="1254">IFERROR(V503*$K502,0)</f>
        <v>0</v>
      </c>
      <c r="W504" s="406">
        <f t="shared" ref="W504" ca="1" si="1255">IFERROR(W503*$K502,0)</f>
        <v>0</v>
      </c>
      <c r="X504" s="406">
        <f t="shared" ref="X504" ca="1" si="1256">IFERROR(X503*$K502,0)</f>
        <v>0</v>
      </c>
      <c r="Y504" s="406">
        <f t="shared" ref="Y504" ca="1" si="1257">IFERROR(Y503*$K502,0)</f>
        <v>0</v>
      </c>
      <c r="Z504" s="406">
        <f t="shared" ref="Z504" ca="1" si="1258">IFERROR(Z503*$K502,0)</f>
        <v>0</v>
      </c>
      <c r="AA504" s="406">
        <f t="shared" ref="AA504" ca="1" si="1259">IFERROR(AA503*$K502,0)</f>
        <v>0</v>
      </c>
      <c r="AB504" s="406">
        <f t="shared" ref="AB504" ca="1" si="1260">IFERROR(AB503*$K502,0)</f>
        <v>0</v>
      </c>
      <c r="AC504" s="406">
        <f t="shared" ref="AC504" ca="1" si="1261">IFERROR(AC503*$K502,0)</f>
        <v>0</v>
      </c>
      <c r="AD504" s="406">
        <f t="shared" ref="AD504" ca="1" si="1262">IFERROR(AD503*$K502,0)</f>
        <v>0</v>
      </c>
      <c r="AE504" s="406">
        <f t="shared" ref="AE504" ca="1" si="1263">IFERROR(AE503*$K502,0)</f>
        <v>0</v>
      </c>
      <c r="AF504" s="406">
        <f t="shared" ref="AF504" ca="1" si="1264">IFERROR(AF503*$K502,0)</f>
        <v>0</v>
      </c>
      <c r="AG504" s="406">
        <f t="shared" ref="AG504" ca="1" si="1265">IFERROR(AG503*$K502,0)</f>
        <v>0</v>
      </c>
      <c r="AH504" s="317"/>
      <c r="AI504" s="318"/>
      <c r="AJ504" s="318"/>
      <c r="AK504" s="318"/>
      <c r="AL504" s="318"/>
      <c r="AM504"/>
      <c r="AN504"/>
      <c r="AO504"/>
      <c r="AP504"/>
      <c r="AQ504"/>
      <c r="AR504"/>
    </row>
    <row r="505" spans="1:44" ht="13.15" customHeight="1">
      <c r="A505" s="317"/>
      <c r="B505" s="317"/>
      <c r="C505" s="317" cm="1">
        <f t="array" aca="1" ref="C505" ca="1">OFFSET(C505,-3,,,)+1</f>
        <v>49</v>
      </c>
      <c r="D505" s="889" t="str">
        <f t="shared" ref="D505:E505" ca="1" si="1266">D170</f>
        <v/>
      </c>
      <c r="E505" s="892" t="str">
        <f t="shared" ca="1" si="1266"/>
        <v/>
      </c>
      <c r="F505" s="893"/>
      <c r="G505" s="898">
        <f t="shared" ref="G505" si="1267">H170</f>
        <v>0</v>
      </c>
      <c r="H505" s="901"/>
      <c r="I505" s="904" t="str">
        <f t="shared" ref="I505" ca="1" si="1268">I170</f>
        <v/>
      </c>
      <c r="J505" s="907">
        <f t="shared" ref="J505" ca="1" si="1269">IF($D505=$C$3,
SUMPRODUCT(OFFSET($B$361,1,,($C505-1)*3-2,),OFFSET($L$361,,,($C505-1)*3-2,)),J170+H505)</f>
        <v>0</v>
      </c>
      <c r="K505" s="910">
        <f t="shared" ref="K505" ca="1" si="1270">K170</f>
        <v>0</v>
      </c>
      <c r="L505" s="913">
        <f t="shared" ref="L505" ca="1" si="1271">J505*K505</f>
        <v>0</v>
      </c>
      <c r="M505" s="402" t="s">
        <v>89</v>
      </c>
      <c r="N505" s="308" t="str">
        <f t="shared" ref="N505:AG505" ca="1" si="1272">N170</f>
        <v/>
      </c>
      <c r="O505" s="309" t="str">
        <f t="shared" ca="1" si="1272"/>
        <v/>
      </c>
      <c r="P505" s="309" t="str">
        <f t="shared" ca="1" si="1272"/>
        <v/>
      </c>
      <c r="Q505" s="310" t="str">
        <f t="shared" ca="1" si="1272"/>
        <v/>
      </c>
      <c r="R505" s="309" t="str">
        <f t="shared" ca="1" si="1272"/>
        <v/>
      </c>
      <c r="S505" s="309" t="str">
        <f t="shared" ca="1" si="1272"/>
        <v/>
      </c>
      <c r="T505" s="309" t="str">
        <f t="shared" ca="1" si="1272"/>
        <v/>
      </c>
      <c r="U505" s="309" t="str">
        <f t="shared" ca="1" si="1272"/>
        <v/>
      </c>
      <c r="V505" s="309" t="str">
        <f t="shared" ca="1" si="1272"/>
        <v/>
      </c>
      <c r="W505" s="309" t="str">
        <f t="shared" ca="1" si="1272"/>
        <v/>
      </c>
      <c r="X505" s="309" t="str">
        <f t="shared" ca="1" si="1272"/>
        <v/>
      </c>
      <c r="Y505" s="309" t="str">
        <f t="shared" ca="1" si="1272"/>
        <v/>
      </c>
      <c r="Z505" s="309" t="str">
        <f t="shared" ca="1" si="1272"/>
        <v/>
      </c>
      <c r="AA505" s="309" t="str">
        <f t="shared" ca="1" si="1272"/>
        <v/>
      </c>
      <c r="AB505" s="309" t="str">
        <f t="shared" ca="1" si="1272"/>
        <v/>
      </c>
      <c r="AC505" s="309" t="str">
        <f t="shared" ca="1" si="1272"/>
        <v/>
      </c>
      <c r="AD505" s="309" t="str">
        <f t="shared" ca="1" si="1272"/>
        <v/>
      </c>
      <c r="AE505" s="309" t="str">
        <f t="shared" ca="1" si="1272"/>
        <v/>
      </c>
      <c r="AF505" s="309" t="str">
        <f t="shared" ca="1" si="1272"/>
        <v/>
      </c>
      <c r="AG505" s="309" t="str">
        <f t="shared" ca="1" si="1272"/>
        <v/>
      </c>
      <c r="AH505" s="317"/>
      <c r="AI505" s="318"/>
      <c r="AJ505" s="318"/>
      <c r="AK505" s="318"/>
      <c r="AL505" s="318"/>
      <c r="AM505"/>
      <c r="AN505"/>
      <c r="AO505"/>
      <c r="AP505"/>
      <c r="AQ505"/>
      <c r="AR505"/>
    </row>
    <row r="506" spans="1:44" ht="13.15" customHeight="1">
      <c r="A506" s="317"/>
      <c r="B506" s="380">
        <f t="shared" ref="B506:C507" ca="1" si="1273">B171</f>
        <v>0</v>
      </c>
      <c r="C506" s="317" cm="1">
        <f t="array" aca="1" ref="C506" ca="1">IF(ROUND(SUM(IF(N505:AG505&lt;&gt;"",IF(N505:AG505&lt;&gt;0,(N506:AG506))))-J505,3)&lt;&gt;0,"X",0)</f>
        <v>0</v>
      </c>
      <c r="D506" s="890"/>
      <c r="E506" s="894"/>
      <c r="F506" s="895"/>
      <c r="G506" s="899"/>
      <c r="H506" s="902"/>
      <c r="I506" s="905"/>
      <c r="J506" s="908"/>
      <c r="K506" s="911"/>
      <c r="L506" s="914"/>
      <c r="M506" s="403" t="s">
        <v>90</v>
      </c>
      <c r="N506" s="312" cm="1">
        <f t="array" aca="1" ref="N506" ca="1">IF($D505=$C$3,
SUM(IF(OFFSET($N$361,,,($C505-1)*3-2,$C$2)=N505,OFFSET($N$363,,,($C505-1)*3-2,$C$2)*OFFSET($B$361,1,,($C505-1)*3-2,1))),
IFERROR((N171/$J170)*$J505,0))</f>
        <v>0</v>
      </c>
      <c r="O506" s="312" cm="1">
        <f t="array" aca="1" ref="O506" ca="1">IF($D505=$C$3,
SUM(IF(OFFSET($N$361,,,($C505-1)*3-2,$C$2)=O505,OFFSET($N$363,,,($C505-1)*3-2,$C$2)*OFFSET($B$361,1,,($C505-1)*3-2,1))),
IFERROR((O171/$J170)*$J505,0))</f>
        <v>0</v>
      </c>
      <c r="P506" s="312" cm="1">
        <f t="array" aca="1" ref="P506" ca="1">IF($D505=$C$3,
SUM(IF(OFFSET($N$361,,,($C505-1)*3-2,$C$2)=P505,OFFSET($N$363,,,($C505-1)*3-2,$C$2)*OFFSET($B$361,1,,($C505-1)*3-2,1))),
IFERROR((P171/$J170)*$J505,0))</f>
        <v>0</v>
      </c>
      <c r="Q506" s="313" cm="1">
        <f t="array" aca="1" ref="Q506" ca="1">IF($D505=$C$3,
SUM(IF(OFFSET($N$361,,,($C505-1)*3-2,$C$2)=Q505,OFFSET($N$363,,,($C505-1)*3-2,$C$2)*OFFSET($B$361,1,,($C505-1)*3-2,1))),
IFERROR((Q171/$J170)*$J505,0))</f>
        <v>0</v>
      </c>
      <c r="R506" s="312" cm="1">
        <f t="array" aca="1" ref="R506" ca="1">IF($D505=$C$3,
SUM(IF(OFFSET($N$361,,,($C505-1)*3-2,$C$2)=R505,OFFSET($N$363,,,($C505-1)*3-2,$C$2)*OFFSET($B$361,1,,($C505-1)*3-2,1))),
IFERROR((R171/$J170)*$J505,0))</f>
        <v>0</v>
      </c>
      <c r="S506" s="312" cm="1">
        <f t="array" aca="1" ref="S506" ca="1">IF($D505=$C$3,
SUM(IF(OFFSET($N$361,,,($C505-1)*3-2,$C$2)=S505,OFFSET($N$363,,,($C505-1)*3-2,$C$2)*OFFSET($B$361,1,,($C505-1)*3-2,1))),
IFERROR((S171/$J170)*$J505,0))</f>
        <v>0</v>
      </c>
      <c r="T506" s="312" cm="1">
        <f t="array" aca="1" ref="T506" ca="1">IF($D505=$C$3,
SUM(IF(OFFSET($N$361,,,($C505-1)*3-2,$C$2)=T505,OFFSET($N$363,,,($C505-1)*3-2,$C$2)*OFFSET($B$361,1,,($C505-1)*3-2,1))),
IFERROR((T171/$J170)*$J505,0))</f>
        <v>0</v>
      </c>
      <c r="U506" s="312" cm="1">
        <f t="array" aca="1" ref="U506" ca="1">IF($D505=$C$3,
SUM(IF(OFFSET($N$361,,,($C505-1)*3-2,$C$2)=U505,OFFSET($N$363,,,($C505-1)*3-2,$C$2)*OFFSET($B$361,1,,($C505-1)*3-2,1))),
IFERROR((U171/$J170)*$J505,0))</f>
        <v>0</v>
      </c>
      <c r="V506" s="312" cm="1">
        <f t="array" aca="1" ref="V506" ca="1">IF($D505=$C$3,
SUM(IF(OFFSET($N$361,,,($C505-1)*3-2,$C$2)=V505,OFFSET($N$363,,,($C505-1)*3-2,$C$2)*OFFSET($B$361,1,,($C505-1)*3-2,1))),
IFERROR((V171/$J170)*$J505,0))</f>
        <v>0</v>
      </c>
      <c r="W506" s="312" cm="1">
        <f t="array" aca="1" ref="W506" ca="1">IF($D505=$C$3,
SUM(IF(OFFSET($N$361,,,($C505-1)*3-2,$C$2)=W505,OFFSET($N$363,,,($C505-1)*3-2,$C$2)*OFFSET($B$361,1,,($C505-1)*3-2,1))),
IFERROR((W171/$J170)*$J505,0))</f>
        <v>0</v>
      </c>
      <c r="X506" s="312" cm="1">
        <f t="array" aca="1" ref="X506" ca="1">IF($D505=$C$3,
SUM(IF(OFFSET($N$361,,,($C505-1)*3-2,$C$2)=X505,OFFSET($N$363,,,($C505-1)*3-2,$C$2)*OFFSET($B$361,1,,($C505-1)*3-2,1))),
IFERROR((X171/$J170)*$J505,0))</f>
        <v>0</v>
      </c>
      <c r="Y506" s="312" cm="1">
        <f t="array" aca="1" ref="Y506" ca="1">IF($D505=$C$3,
SUM(IF(OFFSET($N$361,,,($C505-1)*3-2,$C$2)=Y505,OFFSET($N$363,,,($C505-1)*3-2,$C$2)*OFFSET($B$361,1,,($C505-1)*3-2,1))),
IFERROR((Y171/$J170)*$J505,0))</f>
        <v>0</v>
      </c>
      <c r="Z506" s="312" cm="1">
        <f t="array" aca="1" ref="Z506" ca="1">IF($D505=$C$3,
SUM(IF(OFFSET($N$361,,,($C505-1)*3-2,$C$2)=Z505,OFFSET($N$363,,,($C505-1)*3-2,$C$2)*OFFSET($B$361,1,,($C505-1)*3-2,1))),
IFERROR((Z171/$J170)*$J505,0))</f>
        <v>0</v>
      </c>
      <c r="AA506" s="312" cm="1">
        <f t="array" aca="1" ref="AA506" ca="1">IF($D505=$C$3,
SUM(IF(OFFSET($N$361,,,($C505-1)*3-2,$C$2)=AA505,OFFSET($N$363,,,($C505-1)*3-2,$C$2)*OFFSET($B$361,1,,($C505-1)*3-2,1))),
IFERROR((AA171/$J170)*$J505,0))</f>
        <v>0</v>
      </c>
      <c r="AB506" s="312" cm="1">
        <f t="array" aca="1" ref="AB506" ca="1">IF($D505=$C$3,
SUM(IF(OFFSET($N$361,,,($C505-1)*3-2,$C$2)=AB505,OFFSET($N$363,,,($C505-1)*3-2,$C$2)*OFFSET($B$361,1,,($C505-1)*3-2,1))),
IFERROR((AB171/$J170)*$J505,0))</f>
        <v>0</v>
      </c>
      <c r="AC506" s="312" cm="1">
        <f t="array" aca="1" ref="AC506" ca="1">IF($D505=$C$3,
SUM(IF(OFFSET($N$361,,,($C505-1)*3-2,$C$2)=AC505,OFFSET($N$363,,,($C505-1)*3-2,$C$2)*OFFSET($B$361,1,,($C505-1)*3-2,1))),
IFERROR((AC171/$J170)*$J505,0))</f>
        <v>0</v>
      </c>
      <c r="AD506" s="312" cm="1">
        <f t="array" aca="1" ref="AD506" ca="1">IF($D505=$C$3,
SUM(IF(OFFSET($N$361,,,($C505-1)*3-2,$C$2)=AD505,OFFSET($N$363,,,($C505-1)*3-2,$C$2)*OFFSET($B$361,1,,($C505-1)*3-2,1))),
IFERROR((AD171/$J170)*$J505,0))</f>
        <v>0</v>
      </c>
      <c r="AE506" s="312" cm="1">
        <f t="array" aca="1" ref="AE506" ca="1">IF($D505=$C$3,
SUM(IF(OFFSET($N$361,,,($C505-1)*3-2,$C$2)=AE505,OFFSET($N$363,,,($C505-1)*3-2,$C$2)*OFFSET($B$361,1,,($C505-1)*3-2,1))),
IFERROR((AE171/$J170)*$J505,0))</f>
        <v>0</v>
      </c>
      <c r="AF506" s="312" cm="1">
        <f t="array" aca="1" ref="AF506" ca="1">IF($D505=$C$3,
SUM(IF(OFFSET($N$361,,,($C505-1)*3-2,$C$2)=AF505,OFFSET($N$363,,,($C505-1)*3-2,$C$2)*OFFSET($B$361,1,,($C505-1)*3-2,1))),
IFERROR((AF171/$J170)*$J505,0))</f>
        <v>0</v>
      </c>
      <c r="AG506" s="312" cm="1">
        <f t="array" aca="1" ref="AG506" ca="1">IF($D505=$C$3,
SUM(IF(OFFSET($N$361,,,($C505-1)*3-2,$C$2)=AG505,OFFSET($N$363,,,($C505-1)*3-2,$C$2)*OFFSET($B$361,1,,($C505-1)*3-2,1))),
IFERROR((AG171/$J170)*$J505,0))</f>
        <v>0</v>
      </c>
      <c r="AH506" s="317"/>
      <c r="AI506" s="318"/>
      <c r="AJ506" s="318"/>
      <c r="AK506" s="318"/>
      <c r="AL506" s="318"/>
      <c r="AM506"/>
      <c r="AN506"/>
      <c r="AO506"/>
      <c r="AP506"/>
      <c r="AQ506"/>
      <c r="AR506"/>
    </row>
    <row r="507" spans="1:44" ht="13.15" customHeight="1">
      <c r="A507" s="317"/>
      <c r="B507" s="380" t="str">
        <f t="shared" ca="1" si="1273"/>
        <v/>
      </c>
      <c r="C507" s="380" t="str">
        <f t="shared" ca="1" si="1273"/>
        <v/>
      </c>
      <c r="D507" s="891"/>
      <c r="E507" s="896"/>
      <c r="F507" s="897"/>
      <c r="G507" s="900"/>
      <c r="H507" s="903"/>
      <c r="I507" s="906"/>
      <c r="J507" s="909"/>
      <c r="K507" s="912"/>
      <c r="L507" s="915"/>
      <c r="M507" s="404" t="s">
        <v>91</v>
      </c>
      <c r="N507" s="405">
        <f t="shared" ref="N507" ca="1" si="1274">IFERROR(N506*$K505,0)</f>
        <v>0</v>
      </c>
      <c r="O507" s="406">
        <f t="shared" ref="O507" ca="1" si="1275">IFERROR(O506*$K505,0)</f>
        <v>0</v>
      </c>
      <c r="P507" s="406">
        <f t="shared" ref="P507" ca="1" si="1276">IFERROR(P506*$K505,0)</f>
        <v>0</v>
      </c>
      <c r="Q507" s="407">
        <f t="shared" ref="Q507" ca="1" si="1277">IFERROR(Q506*$K505,0)</f>
        <v>0</v>
      </c>
      <c r="R507" s="406">
        <f t="shared" ref="R507" ca="1" si="1278">IFERROR(R506*$K505,0)</f>
        <v>0</v>
      </c>
      <c r="S507" s="406">
        <f t="shared" ref="S507" ca="1" si="1279">IFERROR(S506*$K505,0)</f>
        <v>0</v>
      </c>
      <c r="T507" s="406">
        <f t="shared" ref="T507" ca="1" si="1280">IFERROR(T506*$K505,0)</f>
        <v>0</v>
      </c>
      <c r="U507" s="406">
        <f t="shared" ref="U507" ca="1" si="1281">IFERROR(U506*$K505,0)</f>
        <v>0</v>
      </c>
      <c r="V507" s="406">
        <f t="shared" ref="V507" ca="1" si="1282">IFERROR(V506*$K505,0)</f>
        <v>0</v>
      </c>
      <c r="W507" s="406">
        <f t="shared" ref="W507" ca="1" si="1283">IFERROR(W506*$K505,0)</f>
        <v>0</v>
      </c>
      <c r="X507" s="406">
        <f t="shared" ref="X507" ca="1" si="1284">IFERROR(X506*$K505,0)</f>
        <v>0</v>
      </c>
      <c r="Y507" s="406">
        <f t="shared" ref="Y507" ca="1" si="1285">IFERROR(Y506*$K505,0)</f>
        <v>0</v>
      </c>
      <c r="Z507" s="406">
        <f t="shared" ref="Z507" ca="1" si="1286">IFERROR(Z506*$K505,0)</f>
        <v>0</v>
      </c>
      <c r="AA507" s="406">
        <f t="shared" ref="AA507" ca="1" si="1287">IFERROR(AA506*$K505,0)</f>
        <v>0</v>
      </c>
      <c r="AB507" s="406">
        <f t="shared" ref="AB507" ca="1" si="1288">IFERROR(AB506*$K505,0)</f>
        <v>0</v>
      </c>
      <c r="AC507" s="406">
        <f t="shared" ref="AC507" ca="1" si="1289">IFERROR(AC506*$K505,0)</f>
        <v>0</v>
      </c>
      <c r="AD507" s="406">
        <f t="shared" ref="AD507" ca="1" si="1290">IFERROR(AD506*$K505,0)</f>
        <v>0</v>
      </c>
      <c r="AE507" s="406">
        <f t="shared" ref="AE507" ca="1" si="1291">IFERROR(AE506*$K505,0)</f>
        <v>0</v>
      </c>
      <c r="AF507" s="406">
        <f t="shared" ref="AF507" ca="1" si="1292">IFERROR(AF506*$K505,0)</f>
        <v>0</v>
      </c>
      <c r="AG507" s="406">
        <f t="shared" ref="AG507" ca="1" si="1293">IFERROR(AG506*$K505,0)</f>
        <v>0</v>
      </c>
      <c r="AH507" s="317"/>
      <c r="AI507" s="318"/>
      <c r="AJ507" s="318"/>
      <c r="AK507" s="318"/>
      <c r="AL507" s="318"/>
      <c r="AM507"/>
      <c r="AN507"/>
      <c r="AO507"/>
      <c r="AP507"/>
      <c r="AQ507"/>
      <c r="AR507"/>
    </row>
    <row r="508" spans="1:44" ht="13.15" customHeight="1">
      <c r="A508" s="317"/>
      <c r="B508" s="317"/>
      <c r="C508" s="317" cm="1">
        <f t="array" aca="1" ref="C508" ca="1">OFFSET(C508,-3,,,)+1</f>
        <v>50</v>
      </c>
      <c r="D508" s="889" t="str">
        <f t="shared" ref="D508:E508" ca="1" si="1294">D173</f>
        <v/>
      </c>
      <c r="E508" s="892" t="str">
        <f t="shared" ca="1" si="1294"/>
        <v/>
      </c>
      <c r="F508" s="893"/>
      <c r="G508" s="898">
        <f t="shared" ref="G508" si="1295">H173</f>
        <v>0</v>
      </c>
      <c r="H508" s="901"/>
      <c r="I508" s="904" t="str">
        <f t="shared" ref="I508" ca="1" si="1296">I173</f>
        <v/>
      </c>
      <c r="J508" s="907">
        <f t="shared" ref="J508" ca="1" si="1297">IF($D508=$C$3,
SUMPRODUCT(OFFSET($B$361,1,,($C508-1)*3-2,),OFFSET($L$361,,,($C508-1)*3-2,)),J173+H508)</f>
        <v>0</v>
      </c>
      <c r="K508" s="910">
        <f t="shared" ref="K508" ca="1" si="1298">K173</f>
        <v>0</v>
      </c>
      <c r="L508" s="913">
        <f t="shared" ref="L508" ca="1" si="1299">J508*K508</f>
        <v>0</v>
      </c>
      <c r="M508" s="402" t="s">
        <v>89</v>
      </c>
      <c r="N508" s="308" t="str">
        <f t="shared" ref="N508:AG508" ca="1" si="1300">N173</f>
        <v/>
      </c>
      <c r="O508" s="309" t="str">
        <f t="shared" ca="1" si="1300"/>
        <v/>
      </c>
      <c r="P508" s="309" t="str">
        <f t="shared" ca="1" si="1300"/>
        <v/>
      </c>
      <c r="Q508" s="310" t="str">
        <f t="shared" ca="1" si="1300"/>
        <v/>
      </c>
      <c r="R508" s="309" t="str">
        <f t="shared" ca="1" si="1300"/>
        <v/>
      </c>
      <c r="S508" s="309" t="str">
        <f t="shared" ca="1" si="1300"/>
        <v/>
      </c>
      <c r="T508" s="309" t="str">
        <f t="shared" ca="1" si="1300"/>
        <v/>
      </c>
      <c r="U508" s="309" t="str">
        <f t="shared" ca="1" si="1300"/>
        <v/>
      </c>
      <c r="V508" s="309" t="str">
        <f t="shared" ca="1" si="1300"/>
        <v/>
      </c>
      <c r="W508" s="309" t="str">
        <f t="shared" ca="1" si="1300"/>
        <v/>
      </c>
      <c r="X508" s="309" t="str">
        <f t="shared" ca="1" si="1300"/>
        <v/>
      </c>
      <c r="Y508" s="309" t="str">
        <f t="shared" ca="1" si="1300"/>
        <v/>
      </c>
      <c r="Z508" s="309" t="str">
        <f t="shared" ca="1" si="1300"/>
        <v/>
      </c>
      <c r="AA508" s="309" t="str">
        <f t="shared" ca="1" si="1300"/>
        <v/>
      </c>
      <c r="AB508" s="309" t="str">
        <f t="shared" ca="1" si="1300"/>
        <v/>
      </c>
      <c r="AC508" s="309" t="str">
        <f t="shared" ca="1" si="1300"/>
        <v/>
      </c>
      <c r="AD508" s="309" t="str">
        <f t="shared" ca="1" si="1300"/>
        <v/>
      </c>
      <c r="AE508" s="309" t="str">
        <f t="shared" ca="1" si="1300"/>
        <v/>
      </c>
      <c r="AF508" s="309" t="str">
        <f t="shared" ca="1" si="1300"/>
        <v/>
      </c>
      <c r="AG508" s="309" t="str">
        <f t="shared" ca="1" si="1300"/>
        <v/>
      </c>
      <c r="AH508" s="317"/>
      <c r="AI508" s="318"/>
      <c r="AJ508" s="318"/>
      <c r="AK508" s="318"/>
      <c r="AL508" s="318"/>
      <c r="AM508"/>
      <c r="AN508"/>
      <c r="AO508"/>
      <c r="AP508"/>
      <c r="AQ508"/>
      <c r="AR508"/>
    </row>
    <row r="509" spans="1:44" ht="13.15" customHeight="1">
      <c r="A509" s="317"/>
      <c r="B509" s="380">
        <f t="shared" ref="B509:C510" ca="1" si="1301">B174</f>
        <v>0</v>
      </c>
      <c r="C509" s="317" cm="1">
        <f t="array" aca="1" ref="C509" ca="1">IF(ROUND(SUM(IF(N508:AG508&lt;&gt;"",IF(N508:AG508&lt;&gt;0,(N509:AG509))))-J508,3)&lt;&gt;0,"X",0)</f>
        <v>0</v>
      </c>
      <c r="D509" s="890"/>
      <c r="E509" s="894"/>
      <c r="F509" s="895"/>
      <c r="G509" s="899"/>
      <c r="H509" s="902"/>
      <c r="I509" s="905"/>
      <c r="J509" s="908"/>
      <c r="K509" s="911"/>
      <c r="L509" s="914"/>
      <c r="M509" s="403" t="s">
        <v>90</v>
      </c>
      <c r="N509" s="312" cm="1">
        <f t="array" aca="1" ref="N509" ca="1">IF($D508=$C$3,
SUM(IF(OFFSET($N$361,,,($C508-1)*3-2,$C$2)=N508,OFFSET($N$363,,,($C508-1)*3-2,$C$2)*OFFSET($B$361,1,,($C508-1)*3-2,1))),
IFERROR((N174/$J173)*$J508,0))</f>
        <v>0</v>
      </c>
      <c r="O509" s="312" cm="1">
        <f t="array" aca="1" ref="O509" ca="1">IF($D508=$C$3,
SUM(IF(OFFSET($N$361,,,($C508-1)*3-2,$C$2)=O508,OFFSET($N$363,,,($C508-1)*3-2,$C$2)*OFFSET($B$361,1,,($C508-1)*3-2,1))),
IFERROR((O174/$J173)*$J508,0))</f>
        <v>0</v>
      </c>
      <c r="P509" s="312" cm="1">
        <f t="array" aca="1" ref="P509" ca="1">IF($D508=$C$3,
SUM(IF(OFFSET($N$361,,,($C508-1)*3-2,$C$2)=P508,OFFSET($N$363,,,($C508-1)*3-2,$C$2)*OFFSET($B$361,1,,($C508-1)*3-2,1))),
IFERROR((P174/$J173)*$J508,0))</f>
        <v>0</v>
      </c>
      <c r="Q509" s="313" cm="1">
        <f t="array" aca="1" ref="Q509" ca="1">IF($D508=$C$3,
SUM(IF(OFFSET($N$361,,,($C508-1)*3-2,$C$2)=Q508,OFFSET($N$363,,,($C508-1)*3-2,$C$2)*OFFSET($B$361,1,,($C508-1)*3-2,1))),
IFERROR((Q174/$J173)*$J508,0))</f>
        <v>0</v>
      </c>
      <c r="R509" s="312" cm="1">
        <f t="array" aca="1" ref="R509" ca="1">IF($D508=$C$3,
SUM(IF(OFFSET($N$361,,,($C508-1)*3-2,$C$2)=R508,OFFSET($N$363,,,($C508-1)*3-2,$C$2)*OFFSET($B$361,1,,($C508-1)*3-2,1))),
IFERROR((R174/$J173)*$J508,0))</f>
        <v>0</v>
      </c>
      <c r="S509" s="312" cm="1">
        <f t="array" aca="1" ref="S509" ca="1">IF($D508=$C$3,
SUM(IF(OFFSET($N$361,,,($C508-1)*3-2,$C$2)=S508,OFFSET($N$363,,,($C508-1)*3-2,$C$2)*OFFSET($B$361,1,,($C508-1)*3-2,1))),
IFERROR((S174/$J173)*$J508,0))</f>
        <v>0</v>
      </c>
      <c r="T509" s="312" cm="1">
        <f t="array" aca="1" ref="T509" ca="1">IF($D508=$C$3,
SUM(IF(OFFSET($N$361,,,($C508-1)*3-2,$C$2)=T508,OFFSET($N$363,,,($C508-1)*3-2,$C$2)*OFFSET($B$361,1,,($C508-1)*3-2,1))),
IFERROR((T174/$J173)*$J508,0))</f>
        <v>0</v>
      </c>
      <c r="U509" s="312" cm="1">
        <f t="array" aca="1" ref="U509" ca="1">IF($D508=$C$3,
SUM(IF(OFFSET($N$361,,,($C508-1)*3-2,$C$2)=U508,OFFSET($N$363,,,($C508-1)*3-2,$C$2)*OFFSET($B$361,1,,($C508-1)*3-2,1))),
IFERROR((U174/$J173)*$J508,0))</f>
        <v>0</v>
      </c>
      <c r="V509" s="312" cm="1">
        <f t="array" aca="1" ref="V509" ca="1">IF($D508=$C$3,
SUM(IF(OFFSET($N$361,,,($C508-1)*3-2,$C$2)=V508,OFFSET($N$363,,,($C508-1)*3-2,$C$2)*OFFSET($B$361,1,,($C508-1)*3-2,1))),
IFERROR((V174/$J173)*$J508,0))</f>
        <v>0</v>
      </c>
      <c r="W509" s="312" cm="1">
        <f t="array" aca="1" ref="W509" ca="1">IF($D508=$C$3,
SUM(IF(OFFSET($N$361,,,($C508-1)*3-2,$C$2)=W508,OFFSET($N$363,,,($C508-1)*3-2,$C$2)*OFFSET($B$361,1,,($C508-1)*3-2,1))),
IFERROR((W174/$J173)*$J508,0))</f>
        <v>0</v>
      </c>
      <c r="X509" s="312" cm="1">
        <f t="array" aca="1" ref="X509" ca="1">IF($D508=$C$3,
SUM(IF(OFFSET($N$361,,,($C508-1)*3-2,$C$2)=X508,OFFSET($N$363,,,($C508-1)*3-2,$C$2)*OFFSET($B$361,1,,($C508-1)*3-2,1))),
IFERROR((X174/$J173)*$J508,0))</f>
        <v>0</v>
      </c>
      <c r="Y509" s="312" cm="1">
        <f t="array" aca="1" ref="Y509" ca="1">IF($D508=$C$3,
SUM(IF(OFFSET($N$361,,,($C508-1)*3-2,$C$2)=Y508,OFFSET($N$363,,,($C508-1)*3-2,$C$2)*OFFSET($B$361,1,,($C508-1)*3-2,1))),
IFERROR((Y174/$J173)*$J508,0))</f>
        <v>0</v>
      </c>
      <c r="Z509" s="312" cm="1">
        <f t="array" aca="1" ref="Z509" ca="1">IF($D508=$C$3,
SUM(IF(OFFSET($N$361,,,($C508-1)*3-2,$C$2)=Z508,OFFSET($N$363,,,($C508-1)*3-2,$C$2)*OFFSET($B$361,1,,($C508-1)*3-2,1))),
IFERROR((Z174/$J173)*$J508,0))</f>
        <v>0</v>
      </c>
      <c r="AA509" s="312" cm="1">
        <f t="array" aca="1" ref="AA509" ca="1">IF($D508=$C$3,
SUM(IF(OFFSET($N$361,,,($C508-1)*3-2,$C$2)=AA508,OFFSET($N$363,,,($C508-1)*3-2,$C$2)*OFFSET($B$361,1,,($C508-1)*3-2,1))),
IFERROR((AA174/$J173)*$J508,0))</f>
        <v>0</v>
      </c>
      <c r="AB509" s="312" cm="1">
        <f t="array" aca="1" ref="AB509" ca="1">IF($D508=$C$3,
SUM(IF(OFFSET($N$361,,,($C508-1)*3-2,$C$2)=AB508,OFFSET($N$363,,,($C508-1)*3-2,$C$2)*OFFSET($B$361,1,,($C508-1)*3-2,1))),
IFERROR((AB174/$J173)*$J508,0))</f>
        <v>0</v>
      </c>
      <c r="AC509" s="312" cm="1">
        <f t="array" aca="1" ref="AC509" ca="1">IF($D508=$C$3,
SUM(IF(OFFSET($N$361,,,($C508-1)*3-2,$C$2)=AC508,OFFSET($N$363,,,($C508-1)*3-2,$C$2)*OFFSET($B$361,1,,($C508-1)*3-2,1))),
IFERROR((AC174/$J173)*$J508,0))</f>
        <v>0</v>
      </c>
      <c r="AD509" s="312" cm="1">
        <f t="array" aca="1" ref="AD509" ca="1">IF($D508=$C$3,
SUM(IF(OFFSET($N$361,,,($C508-1)*3-2,$C$2)=AD508,OFFSET($N$363,,,($C508-1)*3-2,$C$2)*OFFSET($B$361,1,,($C508-1)*3-2,1))),
IFERROR((AD174/$J173)*$J508,0))</f>
        <v>0</v>
      </c>
      <c r="AE509" s="312" cm="1">
        <f t="array" aca="1" ref="AE509" ca="1">IF($D508=$C$3,
SUM(IF(OFFSET($N$361,,,($C508-1)*3-2,$C$2)=AE508,OFFSET($N$363,,,($C508-1)*3-2,$C$2)*OFFSET($B$361,1,,($C508-1)*3-2,1))),
IFERROR((AE174/$J173)*$J508,0))</f>
        <v>0</v>
      </c>
      <c r="AF509" s="312" cm="1">
        <f t="array" aca="1" ref="AF509" ca="1">IF($D508=$C$3,
SUM(IF(OFFSET($N$361,,,($C508-1)*3-2,$C$2)=AF508,OFFSET($N$363,,,($C508-1)*3-2,$C$2)*OFFSET($B$361,1,,($C508-1)*3-2,1))),
IFERROR((AF174/$J173)*$J508,0))</f>
        <v>0</v>
      </c>
      <c r="AG509" s="312" cm="1">
        <f t="array" aca="1" ref="AG509" ca="1">IF($D508=$C$3,
SUM(IF(OFFSET($N$361,,,($C508-1)*3-2,$C$2)=AG508,OFFSET($N$363,,,($C508-1)*3-2,$C$2)*OFFSET($B$361,1,,($C508-1)*3-2,1))),
IFERROR((AG174/$J173)*$J508,0))</f>
        <v>0</v>
      </c>
      <c r="AH509" s="317"/>
      <c r="AI509" s="318"/>
      <c r="AJ509" s="318"/>
      <c r="AK509" s="318"/>
      <c r="AL509" s="318"/>
      <c r="AM509"/>
      <c r="AN509"/>
      <c r="AO509"/>
      <c r="AP509"/>
      <c r="AQ509"/>
      <c r="AR509"/>
    </row>
    <row r="510" spans="1:44" ht="13.15" customHeight="1">
      <c r="A510" s="317"/>
      <c r="B510" s="380" t="str">
        <f t="shared" ca="1" si="1301"/>
        <v/>
      </c>
      <c r="C510" s="380" t="str">
        <f t="shared" ca="1" si="1301"/>
        <v/>
      </c>
      <c r="D510" s="891"/>
      <c r="E510" s="896"/>
      <c r="F510" s="897"/>
      <c r="G510" s="900"/>
      <c r="H510" s="903"/>
      <c r="I510" s="906"/>
      <c r="J510" s="909"/>
      <c r="K510" s="912"/>
      <c r="L510" s="915"/>
      <c r="M510" s="404" t="s">
        <v>91</v>
      </c>
      <c r="N510" s="405">
        <f t="shared" ref="N510" ca="1" si="1302">IFERROR(N509*$K508,0)</f>
        <v>0</v>
      </c>
      <c r="O510" s="406">
        <f t="shared" ref="O510" ca="1" si="1303">IFERROR(O509*$K508,0)</f>
        <v>0</v>
      </c>
      <c r="P510" s="406">
        <f t="shared" ref="P510" ca="1" si="1304">IFERROR(P509*$K508,0)</f>
        <v>0</v>
      </c>
      <c r="Q510" s="407">
        <f t="shared" ref="Q510" ca="1" si="1305">IFERROR(Q509*$K508,0)</f>
        <v>0</v>
      </c>
      <c r="R510" s="406">
        <f t="shared" ref="R510" ca="1" si="1306">IFERROR(R509*$K508,0)</f>
        <v>0</v>
      </c>
      <c r="S510" s="406">
        <f t="shared" ref="S510" ca="1" si="1307">IFERROR(S509*$K508,0)</f>
        <v>0</v>
      </c>
      <c r="T510" s="406">
        <f t="shared" ref="T510" ca="1" si="1308">IFERROR(T509*$K508,0)</f>
        <v>0</v>
      </c>
      <c r="U510" s="406">
        <f t="shared" ref="U510" ca="1" si="1309">IFERROR(U509*$K508,0)</f>
        <v>0</v>
      </c>
      <c r="V510" s="406">
        <f t="shared" ref="V510" ca="1" si="1310">IFERROR(V509*$K508,0)</f>
        <v>0</v>
      </c>
      <c r="W510" s="406">
        <f t="shared" ref="W510" ca="1" si="1311">IFERROR(W509*$K508,0)</f>
        <v>0</v>
      </c>
      <c r="X510" s="406">
        <f t="shared" ref="X510" ca="1" si="1312">IFERROR(X509*$K508,0)</f>
        <v>0</v>
      </c>
      <c r="Y510" s="406">
        <f t="shared" ref="Y510" ca="1" si="1313">IFERROR(Y509*$K508,0)</f>
        <v>0</v>
      </c>
      <c r="Z510" s="406">
        <f t="shared" ref="Z510" ca="1" si="1314">IFERROR(Z509*$K508,0)</f>
        <v>0</v>
      </c>
      <c r="AA510" s="406">
        <f t="shared" ref="AA510" ca="1" si="1315">IFERROR(AA509*$K508,0)</f>
        <v>0</v>
      </c>
      <c r="AB510" s="406">
        <f t="shared" ref="AB510" ca="1" si="1316">IFERROR(AB509*$K508,0)</f>
        <v>0</v>
      </c>
      <c r="AC510" s="406">
        <f t="shared" ref="AC510" ca="1" si="1317">IFERROR(AC509*$K508,0)</f>
        <v>0</v>
      </c>
      <c r="AD510" s="406">
        <f t="shared" ref="AD510" ca="1" si="1318">IFERROR(AD509*$K508,0)</f>
        <v>0</v>
      </c>
      <c r="AE510" s="406">
        <f t="shared" ref="AE510" ca="1" si="1319">IFERROR(AE509*$K508,0)</f>
        <v>0</v>
      </c>
      <c r="AF510" s="406">
        <f t="shared" ref="AF510" ca="1" si="1320">IFERROR(AF509*$K508,0)</f>
        <v>0</v>
      </c>
      <c r="AG510" s="406">
        <f t="shared" ref="AG510" ca="1" si="1321">IFERROR(AG509*$K508,0)</f>
        <v>0</v>
      </c>
      <c r="AH510" s="317"/>
      <c r="AI510" s="318"/>
      <c r="AJ510" s="318"/>
      <c r="AK510" s="318"/>
      <c r="AL510" s="318"/>
      <c r="AM510"/>
      <c r="AN510"/>
      <c r="AO510"/>
      <c r="AP510"/>
      <c r="AQ510"/>
      <c r="AR510"/>
    </row>
    <row r="511" spans="1:44" ht="13.15" customHeight="1">
      <c r="A511" s="317"/>
      <c r="B511" s="317"/>
      <c r="C511" s="317" cm="1">
        <f t="array" aca="1" ref="C511" ca="1">OFFSET(C511,-3,,,)+1</f>
        <v>51</v>
      </c>
      <c r="D511" s="889" t="str">
        <f t="shared" ref="D511:E511" ca="1" si="1322">D176</f>
        <v/>
      </c>
      <c r="E511" s="892" t="str">
        <f t="shared" ca="1" si="1322"/>
        <v/>
      </c>
      <c r="F511" s="893"/>
      <c r="G511" s="898">
        <f t="shared" ref="G511" si="1323">H176</f>
        <v>0</v>
      </c>
      <c r="H511" s="901"/>
      <c r="I511" s="904" t="str">
        <f t="shared" ref="I511" ca="1" si="1324">I176</f>
        <v/>
      </c>
      <c r="J511" s="907">
        <f t="shared" ref="J511" ca="1" si="1325">IF($D511=$C$3,
SUMPRODUCT(OFFSET($B$361,1,,($C511-1)*3-2,),OFFSET($L$361,,,($C511-1)*3-2,)),J176+H511)</f>
        <v>0</v>
      </c>
      <c r="K511" s="910">
        <f t="shared" ref="K511" ca="1" si="1326">K176</f>
        <v>0</v>
      </c>
      <c r="L511" s="913">
        <f t="shared" ref="L511" ca="1" si="1327">J511*K511</f>
        <v>0</v>
      </c>
      <c r="M511" s="402" t="s">
        <v>89</v>
      </c>
      <c r="N511" s="308" t="str">
        <f t="shared" ref="N511:AG511" ca="1" si="1328">N176</f>
        <v/>
      </c>
      <c r="O511" s="309" t="str">
        <f t="shared" ca="1" si="1328"/>
        <v/>
      </c>
      <c r="P511" s="309" t="str">
        <f t="shared" ca="1" si="1328"/>
        <v/>
      </c>
      <c r="Q511" s="310" t="str">
        <f t="shared" ca="1" si="1328"/>
        <v/>
      </c>
      <c r="R511" s="309" t="str">
        <f t="shared" ca="1" si="1328"/>
        <v/>
      </c>
      <c r="S511" s="309" t="str">
        <f t="shared" ca="1" si="1328"/>
        <v/>
      </c>
      <c r="T511" s="309" t="str">
        <f t="shared" ca="1" si="1328"/>
        <v/>
      </c>
      <c r="U511" s="309" t="str">
        <f t="shared" ca="1" si="1328"/>
        <v/>
      </c>
      <c r="V511" s="309" t="str">
        <f t="shared" ca="1" si="1328"/>
        <v/>
      </c>
      <c r="W511" s="309" t="str">
        <f t="shared" ca="1" si="1328"/>
        <v/>
      </c>
      <c r="X511" s="309" t="str">
        <f t="shared" ca="1" si="1328"/>
        <v/>
      </c>
      <c r="Y511" s="309" t="str">
        <f t="shared" ca="1" si="1328"/>
        <v/>
      </c>
      <c r="Z511" s="309" t="str">
        <f t="shared" ca="1" si="1328"/>
        <v/>
      </c>
      <c r="AA511" s="309" t="str">
        <f t="shared" ca="1" si="1328"/>
        <v/>
      </c>
      <c r="AB511" s="309" t="str">
        <f t="shared" ca="1" si="1328"/>
        <v/>
      </c>
      <c r="AC511" s="309" t="str">
        <f t="shared" ca="1" si="1328"/>
        <v/>
      </c>
      <c r="AD511" s="309" t="str">
        <f t="shared" ca="1" si="1328"/>
        <v/>
      </c>
      <c r="AE511" s="309" t="str">
        <f t="shared" ca="1" si="1328"/>
        <v/>
      </c>
      <c r="AF511" s="309" t="str">
        <f t="shared" ca="1" si="1328"/>
        <v/>
      </c>
      <c r="AG511" s="309" t="str">
        <f t="shared" ca="1" si="1328"/>
        <v/>
      </c>
      <c r="AH511" s="317"/>
      <c r="AI511" s="318"/>
      <c r="AJ511" s="318"/>
      <c r="AK511" s="318"/>
      <c r="AL511" s="318"/>
      <c r="AM511"/>
      <c r="AN511"/>
      <c r="AO511"/>
      <c r="AP511"/>
      <c r="AQ511"/>
      <c r="AR511"/>
    </row>
    <row r="512" spans="1:44" ht="13.15" customHeight="1">
      <c r="A512" s="317"/>
      <c r="B512" s="380">
        <f t="shared" ref="B512:C513" ca="1" si="1329">B177</f>
        <v>0</v>
      </c>
      <c r="C512" s="317" cm="1">
        <f t="array" aca="1" ref="C512" ca="1">IF(ROUND(SUM(IF(N511:AG511&lt;&gt;"",IF(N511:AG511&lt;&gt;0,(N512:AG512))))-J511,3)&lt;&gt;0,"X",0)</f>
        <v>0</v>
      </c>
      <c r="D512" s="890"/>
      <c r="E512" s="894"/>
      <c r="F512" s="895"/>
      <c r="G512" s="899"/>
      <c r="H512" s="902"/>
      <c r="I512" s="905"/>
      <c r="J512" s="908"/>
      <c r="K512" s="911"/>
      <c r="L512" s="914"/>
      <c r="M512" s="403" t="s">
        <v>90</v>
      </c>
      <c r="N512" s="312" cm="1">
        <f t="array" aca="1" ref="N512" ca="1">IF($D511=$C$3,
SUM(IF(OFFSET($N$361,,,($C511-1)*3-2,$C$2)=N511,OFFSET($N$363,,,($C511-1)*3-2,$C$2)*OFFSET($B$361,1,,($C511-1)*3-2,1))),
IFERROR((N177/$J176)*$J511,0))</f>
        <v>0</v>
      </c>
      <c r="O512" s="312" cm="1">
        <f t="array" aca="1" ref="O512" ca="1">IF($D511=$C$3,
SUM(IF(OFFSET($N$361,,,($C511-1)*3-2,$C$2)=O511,OFFSET($N$363,,,($C511-1)*3-2,$C$2)*OFFSET($B$361,1,,($C511-1)*3-2,1))),
IFERROR((O177/$J176)*$J511,0))</f>
        <v>0</v>
      </c>
      <c r="P512" s="312" cm="1">
        <f t="array" aca="1" ref="P512" ca="1">IF($D511=$C$3,
SUM(IF(OFFSET($N$361,,,($C511-1)*3-2,$C$2)=P511,OFFSET($N$363,,,($C511-1)*3-2,$C$2)*OFFSET($B$361,1,,($C511-1)*3-2,1))),
IFERROR((P177/$J176)*$J511,0))</f>
        <v>0</v>
      </c>
      <c r="Q512" s="313" cm="1">
        <f t="array" aca="1" ref="Q512" ca="1">IF($D511=$C$3,
SUM(IF(OFFSET($N$361,,,($C511-1)*3-2,$C$2)=Q511,OFFSET($N$363,,,($C511-1)*3-2,$C$2)*OFFSET($B$361,1,,($C511-1)*3-2,1))),
IFERROR((Q177/$J176)*$J511,0))</f>
        <v>0</v>
      </c>
      <c r="R512" s="312" cm="1">
        <f t="array" aca="1" ref="R512" ca="1">IF($D511=$C$3,
SUM(IF(OFFSET($N$361,,,($C511-1)*3-2,$C$2)=R511,OFFSET($N$363,,,($C511-1)*3-2,$C$2)*OFFSET($B$361,1,,($C511-1)*3-2,1))),
IFERROR((R177/$J176)*$J511,0))</f>
        <v>0</v>
      </c>
      <c r="S512" s="312" cm="1">
        <f t="array" aca="1" ref="S512" ca="1">IF($D511=$C$3,
SUM(IF(OFFSET($N$361,,,($C511-1)*3-2,$C$2)=S511,OFFSET($N$363,,,($C511-1)*3-2,$C$2)*OFFSET($B$361,1,,($C511-1)*3-2,1))),
IFERROR((S177/$J176)*$J511,0))</f>
        <v>0</v>
      </c>
      <c r="T512" s="312" cm="1">
        <f t="array" aca="1" ref="T512" ca="1">IF($D511=$C$3,
SUM(IF(OFFSET($N$361,,,($C511-1)*3-2,$C$2)=T511,OFFSET($N$363,,,($C511-1)*3-2,$C$2)*OFFSET($B$361,1,,($C511-1)*3-2,1))),
IFERROR((T177/$J176)*$J511,0))</f>
        <v>0</v>
      </c>
      <c r="U512" s="312" cm="1">
        <f t="array" aca="1" ref="U512" ca="1">IF($D511=$C$3,
SUM(IF(OFFSET($N$361,,,($C511-1)*3-2,$C$2)=U511,OFFSET($N$363,,,($C511-1)*3-2,$C$2)*OFFSET($B$361,1,,($C511-1)*3-2,1))),
IFERROR((U177/$J176)*$J511,0))</f>
        <v>0</v>
      </c>
      <c r="V512" s="312" cm="1">
        <f t="array" aca="1" ref="V512" ca="1">IF($D511=$C$3,
SUM(IF(OFFSET($N$361,,,($C511-1)*3-2,$C$2)=V511,OFFSET($N$363,,,($C511-1)*3-2,$C$2)*OFFSET($B$361,1,,($C511-1)*3-2,1))),
IFERROR((V177/$J176)*$J511,0))</f>
        <v>0</v>
      </c>
      <c r="W512" s="312" cm="1">
        <f t="array" aca="1" ref="W512" ca="1">IF($D511=$C$3,
SUM(IF(OFFSET($N$361,,,($C511-1)*3-2,$C$2)=W511,OFFSET($N$363,,,($C511-1)*3-2,$C$2)*OFFSET($B$361,1,,($C511-1)*3-2,1))),
IFERROR((W177/$J176)*$J511,0))</f>
        <v>0</v>
      </c>
      <c r="X512" s="312" cm="1">
        <f t="array" aca="1" ref="X512" ca="1">IF($D511=$C$3,
SUM(IF(OFFSET($N$361,,,($C511-1)*3-2,$C$2)=X511,OFFSET($N$363,,,($C511-1)*3-2,$C$2)*OFFSET($B$361,1,,($C511-1)*3-2,1))),
IFERROR((X177/$J176)*$J511,0))</f>
        <v>0</v>
      </c>
      <c r="Y512" s="312" cm="1">
        <f t="array" aca="1" ref="Y512" ca="1">IF($D511=$C$3,
SUM(IF(OFFSET($N$361,,,($C511-1)*3-2,$C$2)=Y511,OFFSET($N$363,,,($C511-1)*3-2,$C$2)*OFFSET($B$361,1,,($C511-1)*3-2,1))),
IFERROR((Y177/$J176)*$J511,0))</f>
        <v>0</v>
      </c>
      <c r="Z512" s="312" cm="1">
        <f t="array" aca="1" ref="Z512" ca="1">IF($D511=$C$3,
SUM(IF(OFFSET($N$361,,,($C511-1)*3-2,$C$2)=Z511,OFFSET($N$363,,,($C511-1)*3-2,$C$2)*OFFSET($B$361,1,,($C511-1)*3-2,1))),
IFERROR((Z177/$J176)*$J511,0))</f>
        <v>0</v>
      </c>
      <c r="AA512" s="312" cm="1">
        <f t="array" aca="1" ref="AA512" ca="1">IF($D511=$C$3,
SUM(IF(OFFSET($N$361,,,($C511-1)*3-2,$C$2)=AA511,OFFSET($N$363,,,($C511-1)*3-2,$C$2)*OFFSET($B$361,1,,($C511-1)*3-2,1))),
IFERROR((AA177/$J176)*$J511,0))</f>
        <v>0</v>
      </c>
      <c r="AB512" s="312" cm="1">
        <f t="array" aca="1" ref="AB512" ca="1">IF($D511=$C$3,
SUM(IF(OFFSET($N$361,,,($C511-1)*3-2,$C$2)=AB511,OFFSET($N$363,,,($C511-1)*3-2,$C$2)*OFFSET($B$361,1,,($C511-1)*3-2,1))),
IFERROR((AB177/$J176)*$J511,0))</f>
        <v>0</v>
      </c>
      <c r="AC512" s="312" cm="1">
        <f t="array" aca="1" ref="AC512" ca="1">IF($D511=$C$3,
SUM(IF(OFFSET($N$361,,,($C511-1)*3-2,$C$2)=AC511,OFFSET($N$363,,,($C511-1)*3-2,$C$2)*OFFSET($B$361,1,,($C511-1)*3-2,1))),
IFERROR((AC177/$J176)*$J511,0))</f>
        <v>0</v>
      </c>
      <c r="AD512" s="312" cm="1">
        <f t="array" aca="1" ref="AD512" ca="1">IF($D511=$C$3,
SUM(IF(OFFSET($N$361,,,($C511-1)*3-2,$C$2)=AD511,OFFSET($N$363,,,($C511-1)*3-2,$C$2)*OFFSET($B$361,1,,($C511-1)*3-2,1))),
IFERROR((AD177/$J176)*$J511,0))</f>
        <v>0</v>
      </c>
      <c r="AE512" s="312" cm="1">
        <f t="array" aca="1" ref="AE512" ca="1">IF($D511=$C$3,
SUM(IF(OFFSET($N$361,,,($C511-1)*3-2,$C$2)=AE511,OFFSET($N$363,,,($C511-1)*3-2,$C$2)*OFFSET($B$361,1,,($C511-1)*3-2,1))),
IFERROR((AE177/$J176)*$J511,0))</f>
        <v>0</v>
      </c>
      <c r="AF512" s="312" cm="1">
        <f t="array" aca="1" ref="AF512" ca="1">IF($D511=$C$3,
SUM(IF(OFFSET($N$361,,,($C511-1)*3-2,$C$2)=AF511,OFFSET($N$363,,,($C511-1)*3-2,$C$2)*OFFSET($B$361,1,,($C511-1)*3-2,1))),
IFERROR((AF177/$J176)*$J511,0))</f>
        <v>0</v>
      </c>
      <c r="AG512" s="312" cm="1">
        <f t="array" aca="1" ref="AG512" ca="1">IF($D511=$C$3,
SUM(IF(OFFSET($N$361,,,($C511-1)*3-2,$C$2)=AG511,OFFSET($N$363,,,($C511-1)*3-2,$C$2)*OFFSET($B$361,1,,($C511-1)*3-2,1))),
IFERROR((AG177/$J176)*$J511,0))</f>
        <v>0</v>
      </c>
      <c r="AH512" s="317"/>
      <c r="AI512" s="318"/>
      <c r="AJ512" s="318"/>
      <c r="AK512" s="318"/>
      <c r="AL512" s="318"/>
      <c r="AM512"/>
      <c r="AN512"/>
      <c r="AO512"/>
      <c r="AP512"/>
      <c r="AQ512"/>
      <c r="AR512"/>
    </row>
    <row r="513" spans="1:44" ht="13.15" customHeight="1">
      <c r="A513" s="317"/>
      <c r="B513" s="380" t="str">
        <f t="shared" ca="1" si="1329"/>
        <v/>
      </c>
      <c r="C513" s="380" t="str">
        <f t="shared" ca="1" si="1329"/>
        <v/>
      </c>
      <c r="D513" s="891"/>
      <c r="E513" s="896"/>
      <c r="F513" s="897"/>
      <c r="G513" s="900"/>
      <c r="H513" s="903"/>
      <c r="I513" s="906"/>
      <c r="J513" s="909"/>
      <c r="K513" s="912"/>
      <c r="L513" s="915"/>
      <c r="M513" s="404" t="s">
        <v>91</v>
      </c>
      <c r="N513" s="405">
        <f t="shared" ref="N513" ca="1" si="1330">IFERROR(N512*$K511,0)</f>
        <v>0</v>
      </c>
      <c r="O513" s="406">
        <f t="shared" ref="O513" ca="1" si="1331">IFERROR(O512*$K511,0)</f>
        <v>0</v>
      </c>
      <c r="P513" s="406">
        <f t="shared" ref="P513" ca="1" si="1332">IFERROR(P512*$K511,0)</f>
        <v>0</v>
      </c>
      <c r="Q513" s="407">
        <f t="shared" ref="Q513" ca="1" si="1333">IFERROR(Q512*$K511,0)</f>
        <v>0</v>
      </c>
      <c r="R513" s="406">
        <f t="shared" ref="R513" ca="1" si="1334">IFERROR(R512*$K511,0)</f>
        <v>0</v>
      </c>
      <c r="S513" s="406">
        <f t="shared" ref="S513" ca="1" si="1335">IFERROR(S512*$K511,0)</f>
        <v>0</v>
      </c>
      <c r="T513" s="406">
        <f t="shared" ref="T513" ca="1" si="1336">IFERROR(T512*$K511,0)</f>
        <v>0</v>
      </c>
      <c r="U513" s="406">
        <f t="shared" ref="U513" ca="1" si="1337">IFERROR(U512*$K511,0)</f>
        <v>0</v>
      </c>
      <c r="V513" s="406">
        <f t="shared" ref="V513" ca="1" si="1338">IFERROR(V512*$K511,0)</f>
        <v>0</v>
      </c>
      <c r="W513" s="406">
        <f t="shared" ref="W513" ca="1" si="1339">IFERROR(W512*$K511,0)</f>
        <v>0</v>
      </c>
      <c r="X513" s="406">
        <f t="shared" ref="X513" ca="1" si="1340">IFERROR(X512*$K511,0)</f>
        <v>0</v>
      </c>
      <c r="Y513" s="406">
        <f t="shared" ref="Y513" ca="1" si="1341">IFERROR(Y512*$K511,0)</f>
        <v>0</v>
      </c>
      <c r="Z513" s="406">
        <f t="shared" ref="Z513" ca="1" si="1342">IFERROR(Z512*$K511,0)</f>
        <v>0</v>
      </c>
      <c r="AA513" s="406">
        <f t="shared" ref="AA513" ca="1" si="1343">IFERROR(AA512*$K511,0)</f>
        <v>0</v>
      </c>
      <c r="AB513" s="406">
        <f t="shared" ref="AB513" ca="1" si="1344">IFERROR(AB512*$K511,0)</f>
        <v>0</v>
      </c>
      <c r="AC513" s="406">
        <f t="shared" ref="AC513" ca="1" si="1345">IFERROR(AC512*$K511,0)</f>
        <v>0</v>
      </c>
      <c r="AD513" s="406">
        <f t="shared" ref="AD513" ca="1" si="1346">IFERROR(AD512*$K511,0)</f>
        <v>0</v>
      </c>
      <c r="AE513" s="406">
        <f t="shared" ref="AE513" ca="1" si="1347">IFERROR(AE512*$K511,0)</f>
        <v>0</v>
      </c>
      <c r="AF513" s="406">
        <f t="shared" ref="AF513" ca="1" si="1348">IFERROR(AF512*$K511,0)</f>
        <v>0</v>
      </c>
      <c r="AG513" s="406">
        <f t="shared" ref="AG513" ca="1" si="1349">IFERROR(AG512*$K511,0)</f>
        <v>0</v>
      </c>
      <c r="AH513" s="317"/>
      <c r="AI513" s="318"/>
      <c r="AJ513" s="318"/>
      <c r="AK513" s="318"/>
      <c r="AL513" s="318"/>
      <c r="AM513"/>
      <c r="AN513"/>
      <c r="AO513"/>
      <c r="AP513"/>
      <c r="AQ513"/>
      <c r="AR513"/>
    </row>
    <row r="514" spans="1:44" ht="13.15" customHeight="1">
      <c r="A514" s="317"/>
      <c r="B514" s="317"/>
      <c r="C514" s="317" cm="1">
        <f t="array" aca="1" ref="C514" ca="1">OFFSET(C514,-3,,,)+1</f>
        <v>52</v>
      </c>
      <c r="D514" s="889" t="str">
        <f t="shared" ref="D514:E514" ca="1" si="1350">D179</f>
        <v/>
      </c>
      <c r="E514" s="892" t="str">
        <f t="shared" ca="1" si="1350"/>
        <v/>
      </c>
      <c r="F514" s="893"/>
      <c r="G514" s="898">
        <f t="shared" ref="G514" si="1351">H179</f>
        <v>0</v>
      </c>
      <c r="H514" s="901"/>
      <c r="I514" s="904" t="str">
        <f t="shared" ref="I514" ca="1" si="1352">I179</f>
        <v/>
      </c>
      <c r="J514" s="907">
        <f t="shared" ref="J514" ca="1" si="1353">IF($D514=$C$3,
SUMPRODUCT(OFFSET($B$361,1,,($C514-1)*3-2,),OFFSET($L$361,,,($C514-1)*3-2,)),J179+H514)</f>
        <v>0</v>
      </c>
      <c r="K514" s="910">
        <f t="shared" ref="K514" ca="1" si="1354">K179</f>
        <v>0</v>
      </c>
      <c r="L514" s="913">
        <f t="shared" ref="L514" ca="1" si="1355">J514*K514</f>
        <v>0</v>
      </c>
      <c r="M514" s="402" t="s">
        <v>89</v>
      </c>
      <c r="N514" s="308" t="str">
        <f t="shared" ref="N514:AG514" ca="1" si="1356">N179</f>
        <v/>
      </c>
      <c r="O514" s="309" t="str">
        <f t="shared" ca="1" si="1356"/>
        <v/>
      </c>
      <c r="P514" s="309" t="str">
        <f t="shared" ca="1" si="1356"/>
        <v/>
      </c>
      <c r="Q514" s="310" t="str">
        <f t="shared" ca="1" si="1356"/>
        <v/>
      </c>
      <c r="R514" s="309" t="str">
        <f t="shared" ca="1" si="1356"/>
        <v/>
      </c>
      <c r="S514" s="309" t="str">
        <f t="shared" ca="1" si="1356"/>
        <v/>
      </c>
      <c r="T514" s="309" t="str">
        <f t="shared" ca="1" si="1356"/>
        <v/>
      </c>
      <c r="U514" s="309" t="str">
        <f t="shared" ca="1" si="1356"/>
        <v/>
      </c>
      <c r="V514" s="309" t="str">
        <f t="shared" ca="1" si="1356"/>
        <v/>
      </c>
      <c r="W514" s="309" t="str">
        <f t="shared" ca="1" si="1356"/>
        <v/>
      </c>
      <c r="X514" s="309" t="str">
        <f t="shared" ca="1" si="1356"/>
        <v/>
      </c>
      <c r="Y514" s="309" t="str">
        <f t="shared" ca="1" si="1356"/>
        <v/>
      </c>
      <c r="Z514" s="309" t="str">
        <f t="shared" ca="1" si="1356"/>
        <v/>
      </c>
      <c r="AA514" s="309" t="str">
        <f t="shared" ca="1" si="1356"/>
        <v/>
      </c>
      <c r="AB514" s="309" t="str">
        <f t="shared" ca="1" si="1356"/>
        <v/>
      </c>
      <c r="AC514" s="309" t="str">
        <f t="shared" ca="1" si="1356"/>
        <v/>
      </c>
      <c r="AD514" s="309" t="str">
        <f t="shared" ca="1" si="1356"/>
        <v/>
      </c>
      <c r="AE514" s="309" t="str">
        <f t="shared" ca="1" si="1356"/>
        <v/>
      </c>
      <c r="AF514" s="309" t="str">
        <f t="shared" ca="1" si="1356"/>
        <v/>
      </c>
      <c r="AG514" s="309" t="str">
        <f t="shared" ca="1" si="1356"/>
        <v/>
      </c>
      <c r="AH514" s="317"/>
      <c r="AI514" s="318"/>
      <c r="AJ514" s="318"/>
      <c r="AK514" s="318"/>
      <c r="AL514" s="318"/>
      <c r="AM514"/>
      <c r="AN514"/>
      <c r="AO514"/>
      <c r="AP514"/>
      <c r="AQ514"/>
      <c r="AR514"/>
    </row>
    <row r="515" spans="1:44" ht="13.15" customHeight="1">
      <c r="A515" s="317"/>
      <c r="B515" s="380">
        <f t="shared" ref="B515:C516" ca="1" si="1357">B180</f>
        <v>0</v>
      </c>
      <c r="C515" s="317" cm="1">
        <f t="array" aca="1" ref="C515" ca="1">IF(ROUND(SUM(IF(N514:AG514&lt;&gt;"",IF(N514:AG514&lt;&gt;0,(N515:AG515))))-J514,3)&lt;&gt;0,"X",0)</f>
        <v>0</v>
      </c>
      <c r="D515" s="890"/>
      <c r="E515" s="894"/>
      <c r="F515" s="895"/>
      <c r="G515" s="899"/>
      <c r="H515" s="902"/>
      <c r="I515" s="905"/>
      <c r="J515" s="908"/>
      <c r="K515" s="911"/>
      <c r="L515" s="914"/>
      <c r="M515" s="403" t="s">
        <v>90</v>
      </c>
      <c r="N515" s="312" cm="1">
        <f t="array" aca="1" ref="N515" ca="1">IF($D514=$C$3,
SUM(IF(OFFSET($N$361,,,($C514-1)*3-2,$C$2)=N514,OFFSET($N$363,,,($C514-1)*3-2,$C$2)*OFFSET($B$361,1,,($C514-1)*3-2,1))),
IFERROR((N180/$J179)*$J514,0))</f>
        <v>0</v>
      </c>
      <c r="O515" s="312" cm="1">
        <f t="array" aca="1" ref="O515" ca="1">IF($D514=$C$3,
SUM(IF(OFFSET($N$361,,,($C514-1)*3-2,$C$2)=O514,OFFSET($N$363,,,($C514-1)*3-2,$C$2)*OFFSET($B$361,1,,($C514-1)*3-2,1))),
IFERROR((O180/$J179)*$J514,0))</f>
        <v>0</v>
      </c>
      <c r="P515" s="312" cm="1">
        <f t="array" aca="1" ref="P515" ca="1">IF($D514=$C$3,
SUM(IF(OFFSET($N$361,,,($C514-1)*3-2,$C$2)=P514,OFFSET($N$363,,,($C514-1)*3-2,$C$2)*OFFSET($B$361,1,,($C514-1)*3-2,1))),
IFERROR((P180/$J179)*$J514,0))</f>
        <v>0</v>
      </c>
      <c r="Q515" s="313" cm="1">
        <f t="array" aca="1" ref="Q515" ca="1">IF($D514=$C$3,
SUM(IF(OFFSET($N$361,,,($C514-1)*3-2,$C$2)=Q514,OFFSET($N$363,,,($C514-1)*3-2,$C$2)*OFFSET($B$361,1,,($C514-1)*3-2,1))),
IFERROR((Q180/$J179)*$J514,0))</f>
        <v>0</v>
      </c>
      <c r="R515" s="312" cm="1">
        <f t="array" aca="1" ref="R515" ca="1">IF($D514=$C$3,
SUM(IF(OFFSET($N$361,,,($C514-1)*3-2,$C$2)=R514,OFFSET($N$363,,,($C514-1)*3-2,$C$2)*OFFSET($B$361,1,,($C514-1)*3-2,1))),
IFERROR((R180/$J179)*$J514,0))</f>
        <v>0</v>
      </c>
      <c r="S515" s="312" cm="1">
        <f t="array" aca="1" ref="S515" ca="1">IF($D514=$C$3,
SUM(IF(OFFSET($N$361,,,($C514-1)*3-2,$C$2)=S514,OFFSET($N$363,,,($C514-1)*3-2,$C$2)*OFFSET($B$361,1,,($C514-1)*3-2,1))),
IFERROR((S180/$J179)*$J514,0))</f>
        <v>0</v>
      </c>
      <c r="T515" s="312" cm="1">
        <f t="array" aca="1" ref="T515" ca="1">IF($D514=$C$3,
SUM(IF(OFFSET($N$361,,,($C514-1)*3-2,$C$2)=T514,OFFSET($N$363,,,($C514-1)*3-2,$C$2)*OFFSET($B$361,1,,($C514-1)*3-2,1))),
IFERROR((T180/$J179)*$J514,0))</f>
        <v>0</v>
      </c>
      <c r="U515" s="312" cm="1">
        <f t="array" aca="1" ref="U515" ca="1">IF($D514=$C$3,
SUM(IF(OFFSET($N$361,,,($C514-1)*3-2,$C$2)=U514,OFFSET($N$363,,,($C514-1)*3-2,$C$2)*OFFSET($B$361,1,,($C514-1)*3-2,1))),
IFERROR((U180/$J179)*$J514,0))</f>
        <v>0</v>
      </c>
      <c r="V515" s="312" cm="1">
        <f t="array" aca="1" ref="V515" ca="1">IF($D514=$C$3,
SUM(IF(OFFSET($N$361,,,($C514-1)*3-2,$C$2)=V514,OFFSET($N$363,,,($C514-1)*3-2,$C$2)*OFFSET($B$361,1,,($C514-1)*3-2,1))),
IFERROR((V180/$J179)*$J514,0))</f>
        <v>0</v>
      </c>
      <c r="W515" s="312" cm="1">
        <f t="array" aca="1" ref="W515" ca="1">IF($D514=$C$3,
SUM(IF(OFFSET($N$361,,,($C514-1)*3-2,$C$2)=W514,OFFSET($N$363,,,($C514-1)*3-2,$C$2)*OFFSET($B$361,1,,($C514-1)*3-2,1))),
IFERROR((W180/$J179)*$J514,0))</f>
        <v>0</v>
      </c>
      <c r="X515" s="312" cm="1">
        <f t="array" aca="1" ref="X515" ca="1">IF($D514=$C$3,
SUM(IF(OFFSET($N$361,,,($C514-1)*3-2,$C$2)=X514,OFFSET($N$363,,,($C514-1)*3-2,$C$2)*OFFSET($B$361,1,,($C514-1)*3-2,1))),
IFERROR((X180/$J179)*$J514,0))</f>
        <v>0</v>
      </c>
      <c r="Y515" s="312" cm="1">
        <f t="array" aca="1" ref="Y515" ca="1">IF($D514=$C$3,
SUM(IF(OFFSET($N$361,,,($C514-1)*3-2,$C$2)=Y514,OFFSET($N$363,,,($C514-1)*3-2,$C$2)*OFFSET($B$361,1,,($C514-1)*3-2,1))),
IFERROR((Y180/$J179)*$J514,0))</f>
        <v>0</v>
      </c>
      <c r="Z515" s="312" cm="1">
        <f t="array" aca="1" ref="Z515" ca="1">IF($D514=$C$3,
SUM(IF(OFFSET($N$361,,,($C514-1)*3-2,$C$2)=Z514,OFFSET($N$363,,,($C514-1)*3-2,$C$2)*OFFSET($B$361,1,,($C514-1)*3-2,1))),
IFERROR((Z180/$J179)*$J514,0))</f>
        <v>0</v>
      </c>
      <c r="AA515" s="312" cm="1">
        <f t="array" aca="1" ref="AA515" ca="1">IF($D514=$C$3,
SUM(IF(OFFSET($N$361,,,($C514-1)*3-2,$C$2)=AA514,OFFSET($N$363,,,($C514-1)*3-2,$C$2)*OFFSET($B$361,1,,($C514-1)*3-2,1))),
IFERROR((AA180/$J179)*$J514,0))</f>
        <v>0</v>
      </c>
      <c r="AB515" s="312" cm="1">
        <f t="array" aca="1" ref="AB515" ca="1">IF($D514=$C$3,
SUM(IF(OFFSET($N$361,,,($C514-1)*3-2,$C$2)=AB514,OFFSET($N$363,,,($C514-1)*3-2,$C$2)*OFFSET($B$361,1,,($C514-1)*3-2,1))),
IFERROR((AB180/$J179)*$J514,0))</f>
        <v>0</v>
      </c>
      <c r="AC515" s="312" cm="1">
        <f t="array" aca="1" ref="AC515" ca="1">IF($D514=$C$3,
SUM(IF(OFFSET($N$361,,,($C514-1)*3-2,$C$2)=AC514,OFFSET($N$363,,,($C514-1)*3-2,$C$2)*OFFSET($B$361,1,,($C514-1)*3-2,1))),
IFERROR((AC180/$J179)*$J514,0))</f>
        <v>0</v>
      </c>
      <c r="AD515" s="312" cm="1">
        <f t="array" aca="1" ref="AD515" ca="1">IF($D514=$C$3,
SUM(IF(OFFSET($N$361,,,($C514-1)*3-2,$C$2)=AD514,OFFSET($N$363,,,($C514-1)*3-2,$C$2)*OFFSET($B$361,1,,($C514-1)*3-2,1))),
IFERROR((AD180/$J179)*$J514,0))</f>
        <v>0</v>
      </c>
      <c r="AE515" s="312" cm="1">
        <f t="array" aca="1" ref="AE515" ca="1">IF($D514=$C$3,
SUM(IF(OFFSET($N$361,,,($C514-1)*3-2,$C$2)=AE514,OFFSET($N$363,,,($C514-1)*3-2,$C$2)*OFFSET($B$361,1,,($C514-1)*3-2,1))),
IFERROR((AE180/$J179)*$J514,0))</f>
        <v>0</v>
      </c>
      <c r="AF515" s="312" cm="1">
        <f t="array" aca="1" ref="AF515" ca="1">IF($D514=$C$3,
SUM(IF(OFFSET($N$361,,,($C514-1)*3-2,$C$2)=AF514,OFFSET($N$363,,,($C514-1)*3-2,$C$2)*OFFSET($B$361,1,,($C514-1)*3-2,1))),
IFERROR((AF180/$J179)*$J514,0))</f>
        <v>0</v>
      </c>
      <c r="AG515" s="312" cm="1">
        <f t="array" aca="1" ref="AG515" ca="1">IF($D514=$C$3,
SUM(IF(OFFSET($N$361,,,($C514-1)*3-2,$C$2)=AG514,OFFSET($N$363,,,($C514-1)*3-2,$C$2)*OFFSET($B$361,1,,($C514-1)*3-2,1))),
IFERROR((AG180/$J179)*$J514,0))</f>
        <v>0</v>
      </c>
      <c r="AH515" s="317"/>
      <c r="AI515" s="318"/>
      <c r="AJ515" s="318"/>
      <c r="AK515" s="318"/>
      <c r="AL515" s="318"/>
      <c r="AM515"/>
      <c r="AN515"/>
      <c r="AO515"/>
      <c r="AP515"/>
      <c r="AQ515"/>
      <c r="AR515"/>
    </row>
    <row r="516" spans="1:44" ht="13.15" customHeight="1">
      <c r="A516" s="317"/>
      <c r="B516" s="380" t="str">
        <f t="shared" ca="1" si="1357"/>
        <v/>
      </c>
      <c r="C516" s="380" t="str">
        <f t="shared" ca="1" si="1357"/>
        <v/>
      </c>
      <c r="D516" s="891"/>
      <c r="E516" s="896"/>
      <c r="F516" s="897"/>
      <c r="G516" s="900"/>
      <c r="H516" s="903"/>
      <c r="I516" s="906"/>
      <c r="J516" s="909"/>
      <c r="K516" s="912"/>
      <c r="L516" s="915"/>
      <c r="M516" s="404" t="s">
        <v>91</v>
      </c>
      <c r="N516" s="405">
        <f t="shared" ref="N516" ca="1" si="1358">IFERROR(N515*$K514,0)</f>
        <v>0</v>
      </c>
      <c r="O516" s="406">
        <f t="shared" ref="O516" ca="1" si="1359">IFERROR(O515*$K514,0)</f>
        <v>0</v>
      </c>
      <c r="P516" s="406">
        <f t="shared" ref="P516" ca="1" si="1360">IFERROR(P515*$K514,0)</f>
        <v>0</v>
      </c>
      <c r="Q516" s="407">
        <f t="shared" ref="Q516" ca="1" si="1361">IFERROR(Q515*$K514,0)</f>
        <v>0</v>
      </c>
      <c r="R516" s="406">
        <f t="shared" ref="R516" ca="1" si="1362">IFERROR(R515*$K514,0)</f>
        <v>0</v>
      </c>
      <c r="S516" s="406">
        <f t="shared" ref="S516" ca="1" si="1363">IFERROR(S515*$K514,0)</f>
        <v>0</v>
      </c>
      <c r="T516" s="406">
        <f t="shared" ref="T516" ca="1" si="1364">IFERROR(T515*$K514,0)</f>
        <v>0</v>
      </c>
      <c r="U516" s="406">
        <f t="shared" ref="U516" ca="1" si="1365">IFERROR(U515*$K514,0)</f>
        <v>0</v>
      </c>
      <c r="V516" s="406">
        <f t="shared" ref="V516" ca="1" si="1366">IFERROR(V515*$K514,0)</f>
        <v>0</v>
      </c>
      <c r="W516" s="406">
        <f t="shared" ref="W516" ca="1" si="1367">IFERROR(W515*$K514,0)</f>
        <v>0</v>
      </c>
      <c r="X516" s="406">
        <f t="shared" ref="X516" ca="1" si="1368">IFERROR(X515*$K514,0)</f>
        <v>0</v>
      </c>
      <c r="Y516" s="406">
        <f t="shared" ref="Y516" ca="1" si="1369">IFERROR(Y515*$K514,0)</f>
        <v>0</v>
      </c>
      <c r="Z516" s="406">
        <f t="shared" ref="Z516" ca="1" si="1370">IFERROR(Z515*$K514,0)</f>
        <v>0</v>
      </c>
      <c r="AA516" s="406">
        <f t="shared" ref="AA516" ca="1" si="1371">IFERROR(AA515*$K514,0)</f>
        <v>0</v>
      </c>
      <c r="AB516" s="406">
        <f t="shared" ref="AB516" ca="1" si="1372">IFERROR(AB515*$K514,0)</f>
        <v>0</v>
      </c>
      <c r="AC516" s="406">
        <f t="shared" ref="AC516" ca="1" si="1373">IFERROR(AC515*$K514,0)</f>
        <v>0</v>
      </c>
      <c r="AD516" s="406">
        <f t="shared" ref="AD516" ca="1" si="1374">IFERROR(AD515*$K514,0)</f>
        <v>0</v>
      </c>
      <c r="AE516" s="406">
        <f t="shared" ref="AE516" ca="1" si="1375">IFERROR(AE515*$K514,0)</f>
        <v>0</v>
      </c>
      <c r="AF516" s="406">
        <f t="shared" ref="AF516" ca="1" si="1376">IFERROR(AF515*$K514,0)</f>
        <v>0</v>
      </c>
      <c r="AG516" s="406">
        <f t="shared" ref="AG516" ca="1" si="1377">IFERROR(AG515*$K514,0)</f>
        <v>0</v>
      </c>
      <c r="AH516" s="317"/>
      <c r="AI516" s="318"/>
      <c r="AJ516" s="318"/>
      <c r="AK516" s="318"/>
      <c r="AL516" s="318"/>
      <c r="AM516"/>
      <c r="AN516"/>
      <c r="AO516"/>
      <c r="AP516"/>
      <c r="AQ516"/>
      <c r="AR516"/>
    </row>
    <row r="517" spans="1:44" ht="13.15" customHeight="1">
      <c r="A517" s="317"/>
      <c r="B517" s="317"/>
      <c r="C517" s="317" cm="1">
        <f t="array" aca="1" ref="C517" ca="1">OFFSET(C517,-3,,,)+1</f>
        <v>53</v>
      </c>
      <c r="D517" s="889" t="str">
        <f t="shared" ref="D517:E517" ca="1" si="1378">D182</f>
        <v/>
      </c>
      <c r="E517" s="892" t="str">
        <f t="shared" ca="1" si="1378"/>
        <v/>
      </c>
      <c r="F517" s="893"/>
      <c r="G517" s="898">
        <f t="shared" ref="G517" si="1379">H182</f>
        <v>0</v>
      </c>
      <c r="H517" s="901"/>
      <c r="I517" s="904" t="str">
        <f t="shared" ref="I517" ca="1" si="1380">I182</f>
        <v/>
      </c>
      <c r="J517" s="907">
        <f t="shared" ref="J517" ca="1" si="1381">IF($D517=$C$3,
SUMPRODUCT(OFFSET($B$361,1,,($C517-1)*3-2,),OFFSET($L$361,,,($C517-1)*3-2,)),J182+H517)</f>
        <v>0</v>
      </c>
      <c r="K517" s="910">
        <f t="shared" ref="K517" ca="1" si="1382">K182</f>
        <v>0</v>
      </c>
      <c r="L517" s="913">
        <f t="shared" ref="L517" ca="1" si="1383">J517*K517</f>
        <v>0</v>
      </c>
      <c r="M517" s="402" t="s">
        <v>89</v>
      </c>
      <c r="N517" s="308" t="str">
        <f t="shared" ref="N517:AG517" ca="1" si="1384">N182</f>
        <v/>
      </c>
      <c r="O517" s="309" t="str">
        <f t="shared" ca="1" si="1384"/>
        <v/>
      </c>
      <c r="P517" s="309" t="str">
        <f t="shared" ca="1" si="1384"/>
        <v/>
      </c>
      <c r="Q517" s="310" t="str">
        <f t="shared" ca="1" si="1384"/>
        <v/>
      </c>
      <c r="R517" s="309" t="str">
        <f t="shared" ca="1" si="1384"/>
        <v/>
      </c>
      <c r="S517" s="309" t="str">
        <f t="shared" ca="1" si="1384"/>
        <v/>
      </c>
      <c r="T517" s="309" t="str">
        <f t="shared" ca="1" si="1384"/>
        <v/>
      </c>
      <c r="U517" s="309" t="str">
        <f t="shared" ca="1" si="1384"/>
        <v/>
      </c>
      <c r="V517" s="309" t="str">
        <f t="shared" ca="1" si="1384"/>
        <v/>
      </c>
      <c r="W517" s="309" t="str">
        <f t="shared" ca="1" si="1384"/>
        <v/>
      </c>
      <c r="X517" s="309" t="str">
        <f t="shared" ca="1" si="1384"/>
        <v/>
      </c>
      <c r="Y517" s="309" t="str">
        <f t="shared" ca="1" si="1384"/>
        <v/>
      </c>
      <c r="Z517" s="309" t="str">
        <f t="shared" ca="1" si="1384"/>
        <v/>
      </c>
      <c r="AA517" s="309" t="str">
        <f t="shared" ca="1" si="1384"/>
        <v/>
      </c>
      <c r="AB517" s="309" t="str">
        <f t="shared" ca="1" si="1384"/>
        <v/>
      </c>
      <c r="AC517" s="309" t="str">
        <f t="shared" ca="1" si="1384"/>
        <v/>
      </c>
      <c r="AD517" s="309" t="str">
        <f t="shared" ca="1" si="1384"/>
        <v/>
      </c>
      <c r="AE517" s="309" t="str">
        <f t="shared" ca="1" si="1384"/>
        <v/>
      </c>
      <c r="AF517" s="309" t="str">
        <f t="shared" ca="1" si="1384"/>
        <v/>
      </c>
      <c r="AG517" s="309" t="str">
        <f t="shared" ca="1" si="1384"/>
        <v/>
      </c>
      <c r="AH517" s="317"/>
      <c r="AI517" s="318"/>
      <c r="AJ517" s="318"/>
      <c r="AK517" s="318"/>
      <c r="AL517" s="318"/>
      <c r="AM517"/>
      <c r="AN517"/>
      <c r="AO517"/>
      <c r="AP517"/>
      <c r="AQ517"/>
      <c r="AR517"/>
    </row>
    <row r="518" spans="1:44" ht="13.15" customHeight="1">
      <c r="A518" s="317"/>
      <c r="B518" s="380">
        <f t="shared" ref="B518:C519" ca="1" si="1385">B183</f>
        <v>0</v>
      </c>
      <c r="C518" s="317" cm="1">
        <f t="array" aca="1" ref="C518" ca="1">IF(ROUND(SUM(IF(N517:AG517&lt;&gt;"",IF(N517:AG517&lt;&gt;0,(N518:AG518))))-J517,3)&lt;&gt;0,"X",0)</f>
        <v>0</v>
      </c>
      <c r="D518" s="890"/>
      <c r="E518" s="894"/>
      <c r="F518" s="895"/>
      <c r="G518" s="899"/>
      <c r="H518" s="902"/>
      <c r="I518" s="905"/>
      <c r="J518" s="908"/>
      <c r="K518" s="911"/>
      <c r="L518" s="914"/>
      <c r="M518" s="403" t="s">
        <v>90</v>
      </c>
      <c r="N518" s="312" cm="1">
        <f t="array" aca="1" ref="N518" ca="1">IF($D517=$C$3,
SUM(IF(OFFSET($N$361,,,($C517-1)*3-2,$C$2)=N517,OFFSET($N$363,,,($C517-1)*3-2,$C$2)*OFFSET($B$361,1,,($C517-1)*3-2,1))),
IFERROR((N183/$J182)*$J517,0))</f>
        <v>0</v>
      </c>
      <c r="O518" s="312" cm="1">
        <f t="array" aca="1" ref="O518" ca="1">IF($D517=$C$3,
SUM(IF(OFFSET($N$361,,,($C517-1)*3-2,$C$2)=O517,OFFSET($N$363,,,($C517-1)*3-2,$C$2)*OFFSET($B$361,1,,($C517-1)*3-2,1))),
IFERROR((O183/$J182)*$J517,0))</f>
        <v>0</v>
      </c>
      <c r="P518" s="312" cm="1">
        <f t="array" aca="1" ref="P518" ca="1">IF($D517=$C$3,
SUM(IF(OFFSET($N$361,,,($C517-1)*3-2,$C$2)=P517,OFFSET($N$363,,,($C517-1)*3-2,$C$2)*OFFSET($B$361,1,,($C517-1)*3-2,1))),
IFERROR((P183/$J182)*$J517,0))</f>
        <v>0</v>
      </c>
      <c r="Q518" s="313" cm="1">
        <f t="array" aca="1" ref="Q518" ca="1">IF($D517=$C$3,
SUM(IF(OFFSET($N$361,,,($C517-1)*3-2,$C$2)=Q517,OFFSET($N$363,,,($C517-1)*3-2,$C$2)*OFFSET($B$361,1,,($C517-1)*3-2,1))),
IFERROR((Q183/$J182)*$J517,0))</f>
        <v>0</v>
      </c>
      <c r="R518" s="312" cm="1">
        <f t="array" aca="1" ref="R518" ca="1">IF($D517=$C$3,
SUM(IF(OFFSET($N$361,,,($C517-1)*3-2,$C$2)=R517,OFFSET($N$363,,,($C517-1)*3-2,$C$2)*OFFSET($B$361,1,,($C517-1)*3-2,1))),
IFERROR((R183/$J182)*$J517,0))</f>
        <v>0</v>
      </c>
      <c r="S518" s="312" cm="1">
        <f t="array" aca="1" ref="S518" ca="1">IF($D517=$C$3,
SUM(IF(OFFSET($N$361,,,($C517-1)*3-2,$C$2)=S517,OFFSET($N$363,,,($C517-1)*3-2,$C$2)*OFFSET($B$361,1,,($C517-1)*3-2,1))),
IFERROR((S183/$J182)*$J517,0))</f>
        <v>0</v>
      </c>
      <c r="T518" s="312" cm="1">
        <f t="array" aca="1" ref="T518" ca="1">IF($D517=$C$3,
SUM(IF(OFFSET($N$361,,,($C517-1)*3-2,$C$2)=T517,OFFSET($N$363,,,($C517-1)*3-2,$C$2)*OFFSET($B$361,1,,($C517-1)*3-2,1))),
IFERROR((T183/$J182)*$J517,0))</f>
        <v>0</v>
      </c>
      <c r="U518" s="312" cm="1">
        <f t="array" aca="1" ref="U518" ca="1">IF($D517=$C$3,
SUM(IF(OFFSET($N$361,,,($C517-1)*3-2,$C$2)=U517,OFFSET($N$363,,,($C517-1)*3-2,$C$2)*OFFSET($B$361,1,,($C517-1)*3-2,1))),
IFERROR((U183/$J182)*$J517,0))</f>
        <v>0</v>
      </c>
      <c r="V518" s="312" cm="1">
        <f t="array" aca="1" ref="V518" ca="1">IF($D517=$C$3,
SUM(IF(OFFSET($N$361,,,($C517-1)*3-2,$C$2)=V517,OFFSET($N$363,,,($C517-1)*3-2,$C$2)*OFFSET($B$361,1,,($C517-1)*3-2,1))),
IFERROR((V183/$J182)*$J517,0))</f>
        <v>0</v>
      </c>
      <c r="W518" s="312" cm="1">
        <f t="array" aca="1" ref="W518" ca="1">IF($D517=$C$3,
SUM(IF(OFFSET($N$361,,,($C517-1)*3-2,$C$2)=W517,OFFSET($N$363,,,($C517-1)*3-2,$C$2)*OFFSET($B$361,1,,($C517-1)*3-2,1))),
IFERROR((W183/$J182)*$J517,0))</f>
        <v>0</v>
      </c>
      <c r="X518" s="312" cm="1">
        <f t="array" aca="1" ref="X518" ca="1">IF($D517=$C$3,
SUM(IF(OFFSET($N$361,,,($C517-1)*3-2,$C$2)=X517,OFFSET($N$363,,,($C517-1)*3-2,$C$2)*OFFSET($B$361,1,,($C517-1)*3-2,1))),
IFERROR((X183/$J182)*$J517,0))</f>
        <v>0</v>
      </c>
      <c r="Y518" s="312" cm="1">
        <f t="array" aca="1" ref="Y518" ca="1">IF($D517=$C$3,
SUM(IF(OFFSET($N$361,,,($C517-1)*3-2,$C$2)=Y517,OFFSET($N$363,,,($C517-1)*3-2,$C$2)*OFFSET($B$361,1,,($C517-1)*3-2,1))),
IFERROR((Y183/$J182)*$J517,0))</f>
        <v>0</v>
      </c>
      <c r="Z518" s="312" cm="1">
        <f t="array" aca="1" ref="Z518" ca="1">IF($D517=$C$3,
SUM(IF(OFFSET($N$361,,,($C517-1)*3-2,$C$2)=Z517,OFFSET($N$363,,,($C517-1)*3-2,$C$2)*OFFSET($B$361,1,,($C517-1)*3-2,1))),
IFERROR((Z183/$J182)*$J517,0))</f>
        <v>0</v>
      </c>
      <c r="AA518" s="312" cm="1">
        <f t="array" aca="1" ref="AA518" ca="1">IF($D517=$C$3,
SUM(IF(OFFSET($N$361,,,($C517-1)*3-2,$C$2)=AA517,OFFSET($N$363,,,($C517-1)*3-2,$C$2)*OFFSET($B$361,1,,($C517-1)*3-2,1))),
IFERROR((AA183/$J182)*$J517,0))</f>
        <v>0</v>
      </c>
      <c r="AB518" s="312" cm="1">
        <f t="array" aca="1" ref="AB518" ca="1">IF($D517=$C$3,
SUM(IF(OFFSET($N$361,,,($C517-1)*3-2,$C$2)=AB517,OFFSET($N$363,,,($C517-1)*3-2,$C$2)*OFFSET($B$361,1,,($C517-1)*3-2,1))),
IFERROR((AB183/$J182)*$J517,0))</f>
        <v>0</v>
      </c>
      <c r="AC518" s="312" cm="1">
        <f t="array" aca="1" ref="AC518" ca="1">IF($D517=$C$3,
SUM(IF(OFFSET($N$361,,,($C517-1)*3-2,$C$2)=AC517,OFFSET($N$363,,,($C517-1)*3-2,$C$2)*OFFSET($B$361,1,,($C517-1)*3-2,1))),
IFERROR((AC183/$J182)*$J517,0))</f>
        <v>0</v>
      </c>
      <c r="AD518" s="312" cm="1">
        <f t="array" aca="1" ref="AD518" ca="1">IF($D517=$C$3,
SUM(IF(OFFSET($N$361,,,($C517-1)*3-2,$C$2)=AD517,OFFSET($N$363,,,($C517-1)*3-2,$C$2)*OFFSET($B$361,1,,($C517-1)*3-2,1))),
IFERROR((AD183/$J182)*$J517,0))</f>
        <v>0</v>
      </c>
      <c r="AE518" s="312" cm="1">
        <f t="array" aca="1" ref="AE518" ca="1">IF($D517=$C$3,
SUM(IF(OFFSET($N$361,,,($C517-1)*3-2,$C$2)=AE517,OFFSET($N$363,,,($C517-1)*3-2,$C$2)*OFFSET($B$361,1,,($C517-1)*3-2,1))),
IFERROR((AE183/$J182)*$J517,0))</f>
        <v>0</v>
      </c>
      <c r="AF518" s="312" cm="1">
        <f t="array" aca="1" ref="AF518" ca="1">IF($D517=$C$3,
SUM(IF(OFFSET($N$361,,,($C517-1)*3-2,$C$2)=AF517,OFFSET($N$363,,,($C517-1)*3-2,$C$2)*OFFSET($B$361,1,,($C517-1)*3-2,1))),
IFERROR((AF183/$J182)*$J517,0))</f>
        <v>0</v>
      </c>
      <c r="AG518" s="312" cm="1">
        <f t="array" aca="1" ref="AG518" ca="1">IF($D517=$C$3,
SUM(IF(OFFSET($N$361,,,($C517-1)*3-2,$C$2)=AG517,OFFSET($N$363,,,($C517-1)*3-2,$C$2)*OFFSET($B$361,1,,($C517-1)*3-2,1))),
IFERROR((AG183/$J182)*$J517,0))</f>
        <v>0</v>
      </c>
      <c r="AH518" s="317"/>
      <c r="AI518" s="318"/>
      <c r="AJ518" s="318"/>
      <c r="AK518" s="318"/>
      <c r="AL518" s="318"/>
      <c r="AM518"/>
      <c r="AN518"/>
      <c r="AO518"/>
      <c r="AP518"/>
      <c r="AQ518"/>
      <c r="AR518"/>
    </row>
    <row r="519" spans="1:44" ht="13.15" customHeight="1">
      <c r="A519" s="317"/>
      <c r="B519" s="380" t="str">
        <f t="shared" ca="1" si="1385"/>
        <v/>
      </c>
      <c r="C519" s="380" t="str">
        <f t="shared" ca="1" si="1385"/>
        <v/>
      </c>
      <c r="D519" s="891"/>
      <c r="E519" s="896"/>
      <c r="F519" s="897"/>
      <c r="G519" s="900"/>
      <c r="H519" s="903"/>
      <c r="I519" s="906"/>
      <c r="J519" s="909"/>
      <c r="K519" s="912"/>
      <c r="L519" s="915"/>
      <c r="M519" s="404" t="s">
        <v>91</v>
      </c>
      <c r="N519" s="405">
        <f t="shared" ref="N519" ca="1" si="1386">IFERROR(N518*$K517,0)</f>
        <v>0</v>
      </c>
      <c r="O519" s="406">
        <f t="shared" ref="O519" ca="1" si="1387">IFERROR(O518*$K517,0)</f>
        <v>0</v>
      </c>
      <c r="P519" s="406">
        <f t="shared" ref="P519" ca="1" si="1388">IFERROR(P518*$K517,0)</f>
        <v>0</v>
      </c>
      <c r="Q519" s="407">
        <f t="shared" ref="Q519" ca="1" si="1389">IFERROR(Q518*$K517,0)</f>
        <v>0</v>
      </c>
      <c r="R519" s="406">
        <f t="shared" ref="R519" ca="1" si="1390">IFERROR(R518*$K517,0)</f>
        <v>0</v>
      </c>
      <c r="S519" s="406">
        <f t="shared" ref="S519" ca="1" si="1391">IFERROR(S518*$K517,0)</f>
        <v>0</v>
      </c>
      <c r="T519" s="406">
        <f t="shared" ref="T519" ca="1" si="1392">IFERROR(T518*$K517,0)</f>
        <v>0</v>
      </c>
      <c r="U519" s="406">
        <f t="shared" ref="U519" ca="1" si="1393">IFERROR(U518*$K517,0)</f>
        <v>0</v>
      </c>
      <c r="V519" s="406">
        <f t="shared" ref="V519" ca="1" si="1394">IFERROR(V518*$K517,0)</f>
        <v>0</v>
      </c>
      <c r="W519" s="406">
        <f t="shared" ref="W519" ca="1" si="1395">IFERROR(W518*$K517,0)</f>
        <v>0</v>
      </c>
      <c r="X519" s="406">
        <f t="shared" ref="X519" ca="1" si="1396">IFERROR(X518*$K517,0)</f>
        <v>0</v>
      </c>
      <c r="Y519" s="406">
        <f t="shared" ref="Y519" ca="1" si="1397">IFERROR(Y518*$K517,0)</f>
        <v>0</v>
      </c>
      <c r="Z519" s="406">
        <f t="shared" ref="Z519" ca="1" si="1398">IFERROR(Z518*$K517,0)</f>
        <v>0</v>
      </c>
      <c r="AA519" s="406">
        <f t="shared" ref="AA519" ca="1" si="1399">IFERROR(AA518*$K517,0)</f>
        <v>0</v>
      </c>
      <c r="AB519" s="406">
        <f t="shared" ref="AB519" ca="1" si="1400">IFERROR(AB518*$K517,0)</f>
        <v>0</v>
      </c>
      <c r="AC519" s="406">
        <f t="shared" ref="AC519" ca="1" si="1401">IFERROR(AC518*$K517,0)</f>
        <v>0</v>
      </c>
      <c r="AD519" s="406">
        <f t="shared" ref="AD519" ca="1" si="1402">IFERROR(AD518*$K517,0)</f>
        <v>0</v>
      </c>
      <c r="AE519" s="406">
        <f t="shared" ref="AE519" ca="1" si="1403">IFERROR(AE518*$K517,0)</f>
        <v>0</v>
      </c>
      <c r="AF519" s="406">
        <f t="shared" ref="AF519" ca="1" si="1404">IFERROR(AF518*$K517,0)</f>
        <v>0</v>
      </c>
      <c r="AG519" s="406">
        <f t="shared" ref="AG519" ca="1" si="1405">IFERROR(AG518*$K517,0)</f>
        <v>0</v>
      </c>
      <c r="AH519" s="317"/>
      <c r="AI519" s="318"/>
      <c r="AJ519" s="318"/>
      <c r="AK519" s="318"/>
      <c r="AL519" s="318"/>
      <c r="AM519"/>
      <c r="AN519"/>
      <c r="AO519"/>
      <c r="AP519"/>
      <c r="AQ519"/>
      <c r="AR519"/>
    </row>
    <row r="520" spans="1:44" ht="13.15" customHeight="1">
      <c r="A520" s="317"/>
      <c r="B520" s="317"/>
      <c r="C520" s="317" cm="1">
        <f t="array" aca="1" ref="C520" ca="1">OFFSET(C520,-3,,,)+1</f>
        <v>54</v>
      </c>
      <c r="D520" s="889" t="str">
        <f t="shared" ref="D520:E520" ca="1" si="1406">D185</f>
        <v/>
      </c>
      <c r="E520" s="892" t="str">
        <f t="shared" ca="1" si="1406"/>
        <v/>
      </c>
      <c r="F520" s="893"/>
      <c r="G520" s="898">
        <f t="shared" ref="G520" si="1407">H185</f>
        <v>0</v>
      </c>
      <c r="H520" s="901"/>
      <c r="I520" s="904" t="str">
        <f t="shared" ref="I520" ca="1" si="1408">I185</f>
        <v/>
      </c>
      <c r="J520" s="907">
        <f t="shared" ref="J520" ca="1" si="1409">IF($D520=$C$3,
SUMPRODUCT(OFFSET($B$361,1,,($C520-1)*3-2,),OFFSET($L$361,,,($C520-1)*3-2,)),J185+H520)</f>
        <v>0</v>
      </c>
      <c r="K520" s="910">
        <f t="shared" ref="K520" ca="1" si="1410">K185</f>
        <v>0</v>
      </c>
      <c r="L520" s="913">
        <f t="shared" ref="L520" ca="1" si="1411">J520*K520</f>
        <v>0</v>
      </c>
      <c r="M520" s="402" t="s">
        <v>89</v>
      </c>
      <c r="N520" s="308" t="str">
        <f t="shared" ref="N520:AG520" ca="1" si="1412">N185</f>
        <v/>
      </c>
      <c r="O520" s="309" t="str">
        <f t="shared" ca="1" si="1412"/>
        <v/>
      </c>
      <c r="P520" s="309" t="str">
        <f t="shared" ca="1" si="1412"/>
        <v/>
      </c>
      <c r="Q520" s="310" t="str">
        <f t="shared" ca="1" si="1412"/>
        <v/>
      </c>
      <c r="R520" s="309" t="str">
        <f t="shared" ca="1" si="1412"/>
        <v/>
      </c>
      <c r="S520" s="309" t="str">
        <f t="shared" ca="1" si="1412"/>
        <v/>
      </c>
      <c r="T520" s="309" t="str">
        <f t="shared" ca="1" si="1412"/>
        <v/>
      </c>
      <c r="U520" s="309" t="str">
        <f t="shared" ca="1" si="1412"/>
        <v/>
      </c>
      <c r="V520" s="309" t="str">
        <f t="shared" ca="1" si="1412"/>
        <v/>
      </c>
      <c r="W520" s="309" t="str">
        <f t="shared" ca="1" si="1412"/>
        <v/>
      </c>
      <c r="X520" s="309" t="str">
        <f t="shared" ca="1" si="1412"/>
        <v/>
      </c>
      <c r="Y520" s="309" t="str">
        <f t="shared" ca="1" si="1412"/>
        <v/>
      </c>
      <c r="Z520" s="309" t="str">
        <f t="shared" ca="1" si="1412"/>
        <v/>
      </c>
      <c r="AA520" s="309" t="str">
        <f t="shared" ca="1" si="1412"/>
        <v/>
      </c>
      <c r="AB520" s="309" t="str">
        <f t="shared" ca="1" si="1412"/>
        <v/>
      </c>
      <c r="AC520" s="309" t="str">
        <f t="shared" ca="1" si="1412"/>
        <v/>
      </c>
      <c r="AD520" s="309" t="str">
        <f t="shared" ca="1" si="1412"/>
        <v/>
      </c>
      <c r="AE520" s="309" t="str">
        <f t="shared" ca="1" si="1412"/>
        <v/>
      </c>
      <c r="AF520" s="309" t="str">
        <f t="shared" ca="1" si="1412"/>
        <v/>
      </c>
      <c r="AG520" s="309" t="str">
        <f t="shared" ca="1" si="1412"/>
        <v/>
      </c>
      <c r="AH520" s="317"/>
      <c r="AI520" s="318"/>
      <c r="AJ520" s="318"/>
      <c r="AK520" s="318"/>
      <c r="AL520" s="318"/>
      <c r="AM520"/>
      <c r="AN520"/>
      <c r="AO520"/>
      <c r="AP520"/>
      <c r="AQ520"/>
      <c r="AR520"/>
    </row>
    <row r="521" spans="1:44" ht="13.15" customHeight="1">
      <c r="A521" s="317"/>
      <c r="B521" s="380">
        <f t="shared" ref="B521:C522" ca="1" si="1413">B186</f>
        <v>0</v>
      </c>
      <c r="C521" s="317" cm="1">
        <f t="array" aca="1" ref="C521" ca="1">IF(ROUND(SUM(IF(N520:AG520&lt;&gt;"",IF(N520:AG520&lt;&gt;0,(N521:AG521))))-J520,3)&lt;&gt;0,"X",0)</f>
        <v>0</v>
      </c>
      <c r="D521" s="890"/>
      <c r="E521" s="894"/>
      <c r="F521" s="895"/>
      <c r="G521" s="899"/>
      <c r="H521" s="902"/>
      <c r="I521" s="905"/>
      <c r="J521" s="908"/>
      <c r="K521" s="911"/>
      <c r="L521" s="914"/>
      <c r="M521" s="403" t="s">
        <v>90</v>
      </c>
      <c r="N521" s="312" cm="1">
        <f t="array" aca="1" ref="N521" ca="1">IF($D520=$C$3,
SUM(IF(OFFSET($N$361,,,($C520-1)*3-2,$C$2)=N520,OFFSET($N$363,,,($C520-1)*3-2,$C$2)*OFFSET($B$361,1,,($C520-1)*3-2,1))),
IFERROR((N186/$J185)*$J520,0))</f>
        <v>0</v>
      </c>
      <c r="O521" s="312" cm="1">
        <f t="array" aca="1" ref="O521" ca="1">IF($D520=$C$3,
SUM(IF(OFFSET($N$361,,,($C520-1)*3-2,$C$2)=O520,OFFSET($N$363,,,($C520-1)*3-2,$C$2)*OFFSET($B$361,1,,($C520-1)*3-2,1))),
IFERROR((O186/$J185)*$J520,0))</f>
        <v>0</v>
      </c>
      <c r="P521" s="312" cm="1">
        <f t="array" aca="1" ref="P521" ca="1">IF($D520=$C$3,
SUM(IF(OFFSET($N$361,,,($C520-1)*3-2,$C$2)=P520,OFFSET($N$363,,,($C520-1)*3-2,$C$2)*OFFSET($B$361,1,,($C520-1)*3-2,1))),
IFERROR((P186/$J185)*$J520,0))</f>
        <v>0</v>
      </c>
      <c r="Q521" s="313" cm="1">
        <f t="array" aca="1" ref="Q521" ca="1">IF($D520=$C$3,
SUM(IF(OFFSET($N$361,,,($C520-1)*3-2,$C$2)=Q520,OFFSET($N$363,,,($C520-1)*3-2,$C$2)*OFFSET($B$361,1,,($C520-1)*3-2,1))),
IFERROR((Q186/$J185)*$J520,0))</f>
        <v>0</v>
      </c>
      <c r="R521" s="312" cm="1">
        <f t="array" aca="1" ref="R521" ca="1">IF($D520=$C$3,
SUM(IF(OFFSET($N$361,,,($C520-1)*3-2,$C$2)=R520,OFFSET($N$363,,,($C520-1)*3-2,$C$2)*OFFSET($B$361,1,,($C520-1)*3-2,1))),
IFERROR((R186/$J185)*$J520,0))</f>
        <v>0</v>
      </c>
      <c r="S521" s="312" cm="1">
        <f t="array" aca="1" ref="S521" ca="1">IF($D520=$C$3,
SUM(IF(OFFSET($N$361,,,($C520-1)*3-2,$C$2)=S520,OFFSET($N$363,,,($C520-1)*3-2,$C$2)*OFFSET($B$361,1,,($C520-1)*3-2,1))),
IFERROR((S186/$J185)*$J520,0))</f>
        <v>0</v>
      </c>
      <c r="T521" s="312" cm="1">
        <f t="array" aca="1" ref="T521" ca="1">IF($D520=$C$3,
SUM(IF(OFFSET($N$361,,,($C520-1)*3-2,$C$2)=T520,OFFSET($N$363,,,($C520-1)*3-2,$C$2)*OFFSET($B$361,1,,($C520-1)*3-2,1))),
IFERROR((T186/$J185)*$J520,0))</f>
        <v>0</v>
      </c>
      <c r="U521" s="312" cm="1">
        <f t="array" aca="1" ref="U521" ca="1">IF($D520=$C$3,
SUM(IF(OFFSET($N$361,,,($C520-1)*3-2,$C$2)=U520,OFFSET($N$363,,,($C520-1)*3-2,$C$2)*OFFSET($B$361,1,,($C520-1)*3-2,1))),
IFERROR((U186/$J185)*$J520,0))</f>
        <v>0</v>
      </c>
      <c r="V521" s="312" cm="1">
        <f t="array" aca="1" ref="V521" ca="1">IF($D520=$C$3,
SUM(IF(OFFSET($N$361,,,($C520-1)*3-2,$C$2)=V520,OFFSET($N$363,,,($C520-1)*3-2,$C$2)*OFFSET($B$361,1,,($C520-1)*3-2,1))),
IFERROR((V186/$J185)*$J520,0))</f>
        <v>0</v>
      </c>
      <c r="W521" s="312" cm="1">
        <f t="array" aca="1" ref="W521" ca="1">IF($D520=$C$3,
SUM(IF(OFFSET($N$361,,,($C520-1)*3-2,$C$2)=W520,OFFSET($N$363,,,($C520-1)*3-2,$C$2)*OFFSET($B$361,1,,($C520-1)*3-2,1))),
IFERROR((W186/$J185)*$J520,0))</f>
        <v>0</v>
      </c>
      <c r="X521" s="312" cm="1">
        <f t="array" aca="1" ref="X521" ca="1">IF($D520=$C$3,
SUM(IF(OFFSET($N$361,,,($C520-1)*3-2,$C$2)=X520,OFFSET($N$363,,,($C520-1)*3-2,$C$2)*OFFSET($B$361,1,,($C520-1)*3-2,1))),
IFERROR((X186/$J185)*$J520,0))</f>
        <v>0</v>
      </c>
      <c r="Y521" s="312" cm="1">
        <f t="array" aca="1" ref="Y521" ca="1">IF($D520=$C$3,
SUM(IF(OFFSET($N$361,,,($C520-1)*3-2,$C$2)=Y520,OFFSET($N$363,,,($C520-1)*3-2,$C$2)*OFFSET($B$361,1,,($C520-1)*3-2,1))),
IFERROR((Y186/$J185)*$J520,0))</f>
        <v>0</v>
      </c>
      <c r="Z521" s="312" cm="1">
        <f t="array" aca="1" ref="Z521" ca="1">IF($D520=$C$3,
SUM(IF(OFFSET($N$361,,,($C520-1)*3-2,$C$2)=Z520,OFFSET($N$363,,,($C520-1)*3-2,$C$2)*OFFSET($B$361,1,,($C520-1)*3-2,1))),
IFERROR((Z186/$J185)*$J520,0))</f>
        <v>0</v>
      </c>
      <c r="AA521" s="312" cm="1">
        <f t="array" aca="1" ref="AA521" ca="1">IF($D520=$C$3,
SUM(IF(OFFSET($N$361,,,($C520-1)*3-2,$C$2)=AA520,OFFSET($N$363,,,($C520-1)*3-2,$C$2)*OFFSET($B$361,1,,($C520-1)*3-2,1))),
IFERROR((AA186/$J185)*$J520,0))</f>
        <v>0</v>
      </c>
      <c r="AB521" s="312" cm="1">
        <f t="array" aca="1" ref="AB521" ca="1">IF($D520=$C$3,
SUM(IF(OFFSET($N$361,,,($C520-1)*3-2,$C$2)=AB520,OFFSET($N$363,,,($C520-1)*3-2,$C$2)*OFFSET($B$361,1,,($C520-1)*3-2,1))),
IFERROR((AB186/$J185)*$J520,0))</f>
        <v>0</v>
      </c>
      <c r="AC521" s="312" cm="1">
        <f t="array" aca="1" ref="AC521" ca="1">IF($D520=$C$3,
SUM(IF(OFFSET($N$361,,,($C520-1)*3-2,$C$2)=AC520,OFFSET($N$363,,,($C520-1)*3-2,$C$2)*OFFSET($B$361,1,,($C520-1)*3-2,1))),
IFERROR((AC186/$J185)*$J520,0))</f>
        <v>0</v>
      </c>
      <c r="AD521" s="312" cm="1">
        <f t="array" aca="1" ref="AD521" ca="1">IF($D520=$C$3,
SUM(IF(OFFSET($N$361,,,($C520-1)*3-2,$C$2)=AD520,OFFSET($N$363,,,($C520-1)*3-2,$C$2)*OFFSET($B$361,1,,($C520-1)*3-2,1))),
IFERROR((AD186/$J185)*$J520,0))</f>
        <v>0</v>
      </c>
      <c r="AE521" s="312" cm="1">
        <f t="array" aca="1" ref="AE521" ca="1">IF($D520=$C$3,
SUM(IF(OFFSET($N$361,,,($C520-1)*3-2,$C$2)=AE520,OFFSET($N$363,,,($C520-1)*3-2,$C$2)*OFFSET($B$361,1,,($C520-1)*3-2,1))),
IFERROR((AE186/$J185)*$J520,0))</f>
        <v>0</v>
      </c>
      <c r="AF521" s="312" cm="1">
        <f t="array" aca="1" ref="AF521" ca="1">IF($D520=$C$3,
SUM(IF(OFFSET($N$361,,,($C520-1)*3-2,$C$2)=AF520,OFFSET($N$363,,,($C520-1)*3-2,$C$2)*OFFSET($B$361,1,,($C520-1)*3-2,1))),
IFERROR((AF186/$J185)*$J520,0))</f>
        <v>0</v>
      </c>
      <c r="AG521" s="312" cm="1">
        <f t="array" aca="1" ref="AG521" ca="1">IF($D520=$C$3,
SUM(IF(OFFSET($N$361,,,($C520-1)*3-2,$C$2)=AG520,OFFSET($N$363,,,($C520-1)*3-2,$C$2)*OFFSET($B$361,1,,($C520-1)*3-2,1))),
IFERROR((AG186/$J185)*$J520,0))</f>
        <v>0</v>
      </c>
      <c r="AH521" s="317"/>
      <c r="AI521" s="318"/>
      <c r="AJ521" s="318"/>
      <c r="AK521" s="318"/>
      <c r="AL521" s="318"/>
      <c r="AM521"/>
      <c r="AN521"/>
      <c r="AO521"/>
      <c r="AP521"/>
      <c r="AQ521"/>
      <c r="AR521"/>
    </row>
    <row r="522" spans="1:44" ht="13.15" customHeight="1">
      <c r="A522" s="317"/>
      <c r="B522" s="380" t="str">
        <f t="shared" ca="1" si="1413"/>
        <v/>
      </c>
      <c r="C522" s="380" t="str">
        <f t="shared" ca="1" si="1413"/>
        <v/>
      </c>
      <c r="D522" s="891"/>
      <c r="E522" s="896"/>
      <c r="F522" s="897"/>
      <c r="G522" s="900"/>
      <c r="H522" s="903"/>
      <c r="I522" s="906"/>
      <c r="J522" s="909"/>
      <c r="K522" s="912"/>
      <c r="L522" s="915"/>
      <c r="M522" s="404" t="s">
        <v>91</v>
      </c>
      <c r="N522" s="405">
        <f t="shared" ref="N522" ca="1" si="1414">IFERROR(N521*$K520,0)</f>
        <v>0</v>
      </c>
      <c r="O522" s="406">
        <f t="shared" ref="O522" ca="1" si="1415">IFERROR(O521*$K520,0)</f>
        <v>0</v>
      </c>
      <c r="P522" s="406">
        <f t="shared" ref="P522" ca="1" si="1416">IFERROR(P521*$K520,0)</f>
        <v>0</v>
      </c>
      <c r="Q522" s="407">
        <f t="shared" ref="Q522" ca="1" si="1417">IFERROR(Q521*$K520,0)</f>
        <v>0</v>
      </c>
      <c r="R522" s="406">
        <f t="shared" ref="R522" ca="1" si="1418">IFERROR(R521*$K520,0)</f>
        <v>0</v>
      </c>
      <c r="S522" s="406">
        <f t="shared" ref="S522" ca="1" si="1419">IFERROR(S521*$K520,0)</f>
        <v>0</v>
      </c>
      <c r="T522" s="406">
        <f t="shared" ref="T522" ca="1" si="1420">IFERROR(T521*$K520,0)</f>
        <v>0</v>
      </c>
      <c r="U522" s="406">
        <f t="shared" ref="U522" ca="1" si="1421">IFERROR(U521*$K520,0)</f>
        <v>0</v>
      </c>
      <c r="V522" s="406">
        <f t="shared" ref="V522" ca="1" si="1422">IFERROR(V521*$K520,0)</f>
        <v>0</v>
      </c>
      <c r="W522" s="406">
        <f t="shared" ref="W522" ca="1" si="1423">IFERROR(W521*$K520,0)</f>
        <v>0</v>
      </c>
      <c r="X522" s="406">
        <f t="shared" ref="X522" ca="1" si="1424">IFERROR(X521*$K520,0)</f>
        <v>0</v>
      </c>
      <c r="Y522" s="406">
        <f t="shared" ref="Y522" ca="1" si="1425">IFERROR(Y521*$K520,0)</f>
        <v>0</v>
      </c>
      <c r="Z522" s="406">
        <f t="shared" ref="Z522" ca="1" si="1426">IFERROR(Z521*$K520,0)</f>
        <v>0</v>
      </c>
      <c r="AA522" s="406">
        <f t="shared" ref="AA522" ca="1" si="1427">IFERROR(AA521*$K520,0)</f>
        <v>0</v>
      </c>
      <c r="AB522" s="406">
        <f t="shared" ref="AB522" ca="1" si="1428">IFERROR(AB521*$K520,0)</f>
        <v>0</v>
      </c>
      <c r="AC522" s="406">
        <f t="shared" ref="AC522" ca="1" si="1429">IFERROR(AC521*$K520,0)</f>
        <v>0</v>
      </c>
      <c r="AD522" s="406">
        <f t="shared" ref="AD522" ca="1" si="1430">IFERROR(AD521*$K520,0)</f>
        <v>0</v>
      </c>
      <c r="AE522" s="406">
        <f t="shared" ref="AE522" ca="1" si="1431">IFERROR(AE521*$K520,0)</f>
        <v>0</v>
      </c>
      <c r="AF522" s="406">
        <f t="shared" ref="AF522" ca="1" si="1432">IFERROR(AF521*$K520,0)</f>
        <v>0</v>
      </c>
      <c r="AG522" s="406">
        <f t="shared" ref="AG522" ca="1" si="1433">IFERROR(AG521*$K520,0)</f>
        <v>0</v>
      </c>
      <c r="AH522" s="317"/>
      <c r="AI522" s="318"/>
      <c r="AJ522" s="318"/>
      <c r="AK522" s="318"/>
      <c r="AL522" s="318"/>
      <c r="AM522"/>
      <c r="AN522"/>
      <c r="AO522"/>
      <c r="AP522"/>
      <c r="AQ522"/>
      <c r="AR522"/>
    </row>
    <row r="523" spans="1:44" ht="13.15" customHeight="1">
      <c r="A523" s="317"/>
      <c r="B523" s="317"/>
      <c r="C523" s="317" cm="1">
        <f t="array" aca="1" ref="C523" ca="1">OFFSET(C523,-3,,,)+1</f>
        <v>55</v>
      </c>
      <c r="D523" s="889" t="str">
        <f t="shared" ref="D523:E523" ca="1" si="1434">D188</f>
        <v/>
      </c>
      <c r="E523" s="892" t="str">
        <f t="shared" ca="1" si="1434"/>
        <v/>
      </c>
      <c r="F523" s="893"/>
      <c r="G523" s="898">
        <f t="shared" ref="G523" si="1435">H188</f>
        <v>0</v>
      </c>
      <c r="H523" s="901"/>
      <c r="I523" s="904" t="str">
        <f t="shared" ref="I523" ca="1" si="1436">I188</f>
        <v/>
      </c>
      <c r="J523" s="907">
        <f t="shared" ref="J523" ca="1" si="1437">IF($D523=$C$3,
SUMPRODUCT(OFFSET($B$361,1,,($C523-1)*3-2,),OFFSET($L$361,,,($C523-1)*3-2,)),J188+H523)</f>
        <v>0</v>
      </c>
      <c r="K523" s="910">
        <f t="shared" ref="K523" ca="1" si="1438">K188</f>
        <v>0</v>
      </c>
      <c r="L523" s="913">
        <f t="shared" ref="L523" ca="1" si="1439">J523*K523</f>
        <v>0</v>
      </c>
      <c r="M523" s="402" t="s">
        <v>89</v>
      </c>
      <c r="N523" s="308" t="str">
        <f t="shared" ref="N523:AG523" ca="1" si="1440">N188</f>
        <v/>
      </c>
      <c r="O523" s="309" t="str">
        <f t="shared" ca="1" si="1440"/>
        <v/>
      </c>
      <c r="P523" s="309" t="str">
        <f t="shared" ca="1" si="1440"/>
        <v/>
      </c>
      <c r="Q523" s="310" t="str">
        <f t="shared" ca="1" si="1440"/>
        <v/>
      </c>
      <c r="R523" s="309" t="str">
        <f t="shared" ca="1" si="1440"/>
        <v/>
      </c>
      <c r="S523" s="309" t="str">
        <f t="shared" ca="1" si="1440"/>
        <v/>
      </c>
      <c r="T523" s="309" t="str">
        <f t="shared" ca="1" si="1440"/>
        <v/>
      </c>
      <c r="U523" s="309" t="str">
        <f t="shared" ca="1" si="1440"/>
        <v/>
      </c>
      <c r="V523" s="309" t="str">
        <f t="shared" ca="1" si="1440"/>
        <v/>
      </c>
      <c r="W523" s="309" t="str">
        <f t="shared" ca="1" si="1440"/>
        <v/>
      </c>
      <c r="X523" s="309" t="str">
        <f t="shared" ca="1" si="1440"/>
        <v/>
      </c>
      <c r="Y523" s="309" t="str">
        <f t="shared" ca="1" si="1440"/>
        <v/>
      </c>
      <c r="Z523" s="309" t="str">
        <f t="shared" ca="1" si="1440"/>
        <v/>
      </c>
      <c r="AA523" s="309" t="str">
        <f t="shared" ca="1" si="1440"/>
        <v/>
      </c>
      <c r="AB523" s="309" t="str">
        <f t="shared" ca="1" si="1440"/>
        <v/>
      </c>
      <c r="AC523" s="309" t="str">
        <f t="shared" ca="1" si="1440"/>
        <v/>
      </c>
      <c r="AD523" s="309" t="str">
        <f t="shared" ca="1" si="1440"/>
        <v/>
      </c>
      <c r="AE523" s="309" t="str">
        <f t="shared" ca="1" si="1440"/>
        <v/>
      </c>
      <c r="AF523" s="309" t="str">
        <f t="shared" ca="1" si="1440"/>
        <v/>
      </c>
      <c r="AG523" s="309" t="str">
        <f t="shared" ca="1" si="1440"/>
        <v/>
      </c>
      <c r="AH523" s="317"/>
      <c r="AI523" s="318"/>
      <c r="AJ523" s="318"/>
      <c r="AK523" s="318"/>
      <c r="AL523" s="318"/>
      <c r="AM523"/>
      <c r="AN523"/>
      <c r="AO523"/>
      <c r="AP523"/>
      <c r="AQ523"/>
      <c r="AR523"/>
    </row>
    <row r="524" spans="1:44" ht="13.15" customHeight="1">
      <c r="A524" s="317"/>
      <c r="B524" s="380">
        <f t="shared" ref="B524:C525" ca="1" si="1441">B189</f>
        <v>0</v>
      </c>
      <c r="C524" s="317" cm="1">
        <f t="array" aca="1" ref="C524" ca="1">IF(ROUND(SUM(IF(N523:AG523&lt;&gt;"",IF(N523:AG523&lt;&gt;0,(N524:AG524))))-J523,3)&lt;&gt;0,"X",0)</f>
        <v>0</v>
      </c>
      <c r="D524" s="890"/>
      <c r="E524" s="894"/>
      <c r="F524" s="895"/>
      <c r="G524" s="899"/>
      <c r="H524" s="902"/>
      <c r="I524" s="905"/>
      <c r="J524" s="908"/>
      <c r="K524" s="911"/>
      <c r="L524" s="914"/>
      <c r="M524" s="403" t="s">
        <v>90</v>
      </c>
      <c r="N524" s="312" cm="1">
        <f t="array" aca="1" ref="N524" ca="1">IF($D523=$C$3,
SUM(IF(OFFSET($N$361,,,($C523-1)*3-2,$C$2)=N523,OFFSET($N$363,,,($C523-1)*3-2,$C$2)*OFFSET($B$361,1,,($C523-1)*3-2,1))),
IFERROR((N189/$J188)*$J523,0))</f>
        <v>0</v>
      </c>
      <c r="O524" s="312" cm="1">
        <f t="array" aca="1" ref="O524" ca="1">IF($D523=$C$3,
SUM(IF(OFFSET($N$361,,,($C523-1)*3-2,$C$2)=O523,OFFSET($N$363,,,($C523-1)*3-2,$C$2)*OFFSET($B$361,1,,($C523-1)*3-2,1))),
IFERROR((O189/$J188)*$J523,0))</f>
        <v>0</v>
      </c>
      <c r="P524" s="312" cm="1">
        <f t="array" aca="1" ref="P524" ca="1">IF($D523=$C$3,
SUM(IF(OFFSET($N$361,,,($C523-1)*3-2,$C$2)=P523,OFFSET($N$363,,,($C523-1)*3-2,$C$2)*OFFSET($B$361,1,,($C523-1)*3-2,1))),
IFERROR((P189/$J188)*$J523,0))</f>
        <v>0</v>
      </c>
      <c r="Q524" s="313" cm="1">
        <f t="array" aca="1" ref="Q524" ca="1">IF($D523=$C$3,
SUM(IF(OFFSET($N$361,,,($C523-1)*3-2,$C$2)=Q523,OFFSET($N$363,,,($C523-1)*3-2,$C$2)*OFFSET($B$361,1,,($C523-1)*3-2,1))),
IFERROR((Q189/$J188)*$J523,0))</f>
        <v>0</v>
      </c>
      <c r="R524" s="312" cm="1">
        <f t="array" aca="1" ref="R524" ca="1">IF($D523=$C$3,
SUM(IF(OFFSET($N$361,,,($C523-1)*3-2,$C$2)=R523,OFFSET($N$363,,,($C523-1)*3-2,$C$2)*OFFSET($B$361,1,,($C523-1)*3-2,1))),
IFERROR((R189/$J188)*$J523,0))</f>
        <v>0</v>
      </c>
      <c r="S524" s="312" cm="1">
        <f t="array" aca="1" ref="S524" ca="1">IF($D523=$C$3,
SUM(IF(OFFSET($N$361,,,($C523-1)*3-2,$C$2)=S523,OFFSET($N$363,,,($C523-1)*3-2,$C$2)*OFFSET($B$361,1,,($C523-1)*3-2,1))),
IFERROR((S189/$J188)*$J523,0))</f>
        <v>0</v>
      </c>
      <c r="T524" s="312" cm="1">
        <f t="array" aca="1" ref="T524" ca="1">IF($D523=$C$3,
SUM(IF(OFFSET($N$361,,,($C523-1)*3-2,$C$2)=T523,OFFSET($N$363,,,($C523-1)*3-2,$C$2)*OFFSET($B$361,1,,($C523-1)*3-2,1))),
IFERROR((T189/$J188)*$J523,0))</f>
        <v>0</v>
      </c>
      <c r="U524" s="312" cm="1">
        <f t="array" aca="1" ref="U524" ca="1">IF($D523=$C$3,
SUM(IF(OFFSET($N$361,,,($C523-1)*3-2,$C$2)=U523,OFFSET($N$363,,,($C523-1)*3-2,$C$2)*OFFSET($B$361,1,,($C523-1)*3-2,1))),
IFERROR((U189/$J188)*$J523,0))</f>
        <v>0</v>
      </c>
      <c r="V524" s="312" cm="1">
        <f t="array" aca="1" ref="V524" ca="1">IF($D523=$C$3,
SUM(IF(OFFSET($N$361,,,($C523-1)*3-2,$C$2)=V523,OFFSET($N$363,,,($C523-1)*3-2,$C$2)*OFFSET($B$361,1,,($C523-1)*3-2,1))),
IFERROR((V189/$J188)*$J523,0))</f>
        <v>0</v>
      </c>
      <c r="W524" s="312" cm="1">
        <f t="array" aca="1" ref="W524" ca="1">IF($D523=$C$3,
SUM(IF(OFFSET($N$361,,,($C523-1)*3-2,$C$2)=W523,OFFSET($N$363,,,($C523-1)*3-2,$C$2)*OFFSET($B$361,1,,($C523-1)*3-2,1))),
IFERROR((W189/$J188)*$J523,0))</f>
        <v>0</v>
      </c>
      <c r="X524" s="312" cm="1">
        <f t="array" aca="1" ref="X524" ca="1">IF($D523=$C$3,
SUM(IF(OFFSET($N$361,,,($C523-1)*3-2,$C$2)=X523,OFFSET($N$363,,,($C523-1)*3-2,$C$2)*OFFSET($B$361,1,,($C523-1)*3-2,1))),
IFERROR((X189/$J188)*$J523,0))</f>
        <v>0</v>
      </c>
      <c r="Y524" s="312" cm="1">
        <f t="array" aca="1" ref="Y524" ca="1">IF($D523=$C$3,
SUM(IF(OFFSET($N$361,,,($C523-1)*3-2,$C$2)=Y523,OFFSET($N$363,,,($C523-1)*3-2,$C$2)*OFFSET($B$361,1,,($C523-1)*3-2,1))),
IFERROR((Y189/$J188)*$J523,0))</f>
        <v>0</v>
      </c>
      <c r="Z524" s="312" cm="1">
        <f t="array" aca="1" ref="Z524" ca="1">IF($D523=$C$3,
SUM(IF(OFFSET($N$361,,,($C523-1)*3-2,$C$2)=Z523,OFFSET($N$363,,,($C523-1)*3-2,$C$2)*OFFSET($B$361,1,,($C523-1)*3-2,1))),
IFERROR((Z189/$J188)*$J523,0))</f>
        <v>0</v>
      </c>
      <c r="AA524" s="312" cm="1">
        <f t="array" aca="1" ref="AA524" ca="1">IF($D523=$C$3,
SUM(IF(OFFSET($N$361,,,($C523-1)*3-2,$C$2)=AA523,OFFSET($N$363,,,($C523-1)*3-2,$C$2)*OFFSET($B$361,1,,($C523-1)*3-2,1))),
IFERROR((AA189/$J188)*$J523,0))</f>
        <v>0</v>
      </c>
      <c r="AB524" s="312" cm="1">
        <f t="array" aca="1" ref="AB524" ca="1">IF($D523=$C$3,
SUM(IF(OFFSET($N$361,,,($C523-1)*3-2,$C$2)=AB523,OFFSET($N$363,,,($C523-1)*3-2,$C$2)*OFFSET($B$361,1,,($C523-1)*3-2,1))),
IFERROR((AB189/$J188)*$J523,0))</f>
        <v>0</v>
      </c>
      <c r="AC524" s="312" cm="1">
        <f t="array" aca="1" ref="AC524" ca="1">IF($D523=$C$3,
SUM(IF(OFFSET($N$361,,,($C523-1)*3-2,$C$2)=AC523,OFFSET($N$363,,,($C523-1)*3-2,$C$2)*OFFSET($B$361,1,,($C523-1)*3-2,1))),
IFERROR((AC189/$J188)*$J523,0))</f>
        <v>0</v>
      </c>
      <c r="AD524" s="312" cm="1">
        <f t="array" aca="1" ref="AD524" ca="1">IF($D523=$C$3,
SUM(IF(OFFSET($N$361,,,($C523-1)*3-2,$C$2)=AD523,OFFSET($N$363,,,($C523-1)*3-2,$C$2)*OFFSET($B$361,1,,($C523-1)*3-2,1))),
IFERROR((AD189/$J188)*$J523,0))</f>
        <v>0</v>
      </c>
      <c r="AE524" s="312" cm="1">
        <f t="array" aca="1" ref="AE524" ca="1">IF($D523=$C$3,
SUM(IF(OFFSET($N$361,,,($C523-1)*3-2,$C$2)=AE523,OFFSET($N$363,,,($C523-1)*3-2,$C$2)*OFFSET($B$361,1,,($C523-1)*3-2,1))),
IFERROR((AE189/$J188)*$J523,0))</f>
        <v>0</v>
      </c>
      <c r="AF524" s="312" cm="1">
        <f t="array" aca="1" ref="AF524" ca="1">IF($D523=$C$3,
SUM(IF(OFFSET($N$361,,,($C523-1)*3-2,$C$2)=AF523,OFFSET($N$363,,,($C523-1)*3-2,$C$2)*OFFSET($B$361,1,,($C523-1)*3-2,1))),
IFERROR((AF189/$J188)*$J523,0))</f>
        <v>0</v>
      </c>
      <c r="AG524" s="312" cm="1">
        <f t="array" aca="1" ref="AG524" ca="1">IF($D523=$C$3,
SUM(IF(OFFSET($N$361,,,($C523-1)*3-2,$C$2)=AG523,OFFSET($N$363,,,($C523-1)*3-2,$C$2)*OFFSET($B$361,1,,($C523-1)*3-2,1))),
IFERROR((AG189/$J188)*$J523,0))</f>
        <v>0</v>
      </c>
      <c r="AH524" s="317"/>
      <c r="AI524" s="318"/>
      <c r="AJ524" s="318"/>
      <c r="AK524" s="318"/>
      <c r="AL524" s="318"/>
      <c r="AM524"/>
      <c r="AN524"/>
      <c r="AO524"/>
      <c r="AP524"/>
      <c r="AQ524"/>
      <c r="AR524"/>
    </row>
    <row r="525" spans="1:44" ht="13.15" customHeight="1">
      <c r="A525" s="317"/>
      <c r="B525" s="380" t="str">
        <f t="shared" ca="1" si="1441"/>
        <v/>
      </c>
      <c r="C525" s="380" t="str">
        <f t="shared" ca="1" si="1441"/>
        <v/>
      </c>
      <c r="D525" s="891"/>
      <c r="E525" s="896"/>
      <c r="F525" s="897"/>
      <c r="G525" s="900"/>
      <c r="H525" s="903"/>
      <c r="I525" s="906"/>
      <c r="J525" s="909"/>
      <c r="K525" s="912"/>
      <c r="L525" s="915"/>
      <c r="M525" s="404" t="s">
        <v>91</v>
      </c>
      <c r="N525" s="405">
        <f t="shared" ref="N525" ca="1" si="1442">IFERROR(N524*$K523,0)</f>
        <v>0</v>
      </c>
      <c r="O525" s="406">
        <f t="shared" ref="O525" ca="1" si="1443">IFERROR(O524*$K523,0)</f>
        <v>0</v>
      </c>
      <c r="P525" s="406">
        <f t="shared" ref="P525" ca="1" si="1444">IFERROR(P524*$K523,0)</f>
        <v>0</v>
      </c>
      <c r="Q525" s="407">
        <f t="shared" ref="Q525" ca="1" si="1445">IFERROR(Q524*$K523,0)</f>
        <v>0</v>
      </c>
      <c r="R525" s="406">
        <f t="shared" ref="R525" ca="1" si="1446">IFERROR(R524*$K523,0)</f>
        <v>0</v>
      </c>
      <c r="S525" s="406">
        <f t="shared" ref="S525" ca="1" si="1447">IFERROR(S524*$K523,0)</f>
        <v>0</v>
      </c>
      <c r="T525" s="406">
        <f t="shared" ref="T525" ca="1" si="1448">IFERROR(T524*$K523,0)</f>
        <v>0</v>
      </c>
      <c r="U525" s="406">
        <f t="shared" ref="U525" ca="1" si="1449">IFERROR(U524*$K523,0)</f>
        <v>0</v>
      </c>
      <c r="V525" s="406">
        <f t="shared" ref="V525" ca="1" si="1450">IFERROR(V524*$K523,0)</f>
        <v>0</v>
      </c>
      <c r="W525" s="406">
        <f t="shared" ref="W525" ca="1" si="1451">IFERROR(W524*$K523,0)</f>
        <v>0</v>
      </c>
      <c r="X525" s="406">
        <f t="shared" ref="X525" ca="1" si="1452">IFERROR(X524*$K523,0)</f>
        <v>0</v>
      </c>
      <c r="Y525" s="406">
        <f t="shared" ref="Y525" ca="1" si="1453">IFERROR(Y524*$K523,0)</f>
        <v>0</v>
      </c>
      <c r="Z525" s="406">
        <f t="shared" ref="Z525" ca="1" si="1454">IFERROR(Z524*$K523,0)</f>
        <v>0</v>
      </c>
      <c r="AA525" s="406">
        <f t="shared" ref="AA525" ca="1" si="1455">IFERROR(AA524*$K523,0)</f>
        <v>0</v>
      </c>
      <c r="AB525" s="406">
        <f t="shared" ref="AB525" ca="1" si="1456">IFERROR(AB524*$K523,0)</f>
        <v>0</v>
      </c>
      <c r="AC525" s="406">
        <f t="shared" ref="AC525" ca="1" si="1457">IFERROR(AC524*$K523,0)</f>
        <v>0</v>
      </c>
      <c r="AD525" s="406">
        <f t="shared" ref="AD525" ca="1" si="1458">IFERROR(AD524*$K523,0)</f>
        <v>0</v>
      </c>
      <c r="AE525" s="406">
        <f t="shared" ref="AE525" ca="1" si="1459">IFERROR(AE524*$K523,0)</f>
        <v>0</v>
      </c>
      <c r="AF525" s="406">
        <f t="shared" ref="AF525" ca="1" si="1460">IFERROR(AF524*$K523,0)</f>
        <v>0</v>
      </c>
      <c r="AG525" s="406">
        <f t="shared" ref="AG525" ca="1" si="1461">IFERROR(AG524*$K523,0)</f>
        <v>0</v>
      </c>
      <c r="AH525" s="317"/>
      <c r="AI525" s="318"/>
      <c r="AJ525" s="318"/>
      <c r="AK525" s="318"/>
      <c r="AL525" s="318"/>
      <c r="AM525"/>
      <c r="AN525"/>
      <c r="AO525"/>
      <c r="AP525"/>
      <c r="AQ525"/>
      <c r="AR525"/>
    </row>
    <row r="526" spans="1:44" ht="13.15" customHeight="1">
      <c r="A526" s="317"/>
      <c r="B526" s="317"/>
      <c r="C526" s="317" cm="1">
        <f t="array" aca="1" ref="C526" ca="1">OFFSET(C526,-3,,,)+1</f>
        <v>56</v>
      </c>
      <c r="D526" s="889" t="str">
        <f t="shared" ref="D526:E526" ca="1" si="1462">D191</f>
        <v/>
      </c>
      <c r="E526" s="892" t="str">
        <f t="shared" ca="1" si="1462"/>
        <v/>
      </c>
      <c r="F526" s="893"/>
      <c r="G526" s="898">
        <f t="shared" ref="G526" si="1463">H191</f>
        <v>0</v>
      </c>
      <c r="H526" s="901"/>
      <c r="I526" s="904" t="str">
        <f t="shared" ref="I526" ca="1" si="1464">I191</f>
        <v/>
      </c>
      <c r="J526" s="907">
        <f t="shared" ref="J526" ca="1" si="1465">IF($D526=$C$3,
SUMPRODUCT(OFFSET($B$361,1,,($C526-1)*3-2,),OFFSET($L$361,,,($C526-1)*3-2,)),J191+H526)</f>
        <v>0</v>
      </c>
      <c r="K526" s="910">
        <f t="shared" ref="K526" ca="1" si="1466">K191</f>
        <v>0</v>
      </c>
      <c r="L526" s="913">
        <f t="shared" ref="L526" ca="1" si="1467">J526*K526</f>
        <v>0</v>
      </c>
      <c r="M526" s="402" t="s">
        <v>89</v>
      </c>
      <c r="N526" s="308" t="str">
        <f t="shared" ref="N526:AG526" ca="1" si="1468">N191</f>
        <v/>
      </c>
      <c r="O526" s="309" t="str">
        <f t="shared" ca="1" si="1468"/>
        <v/>
      </c>
      <c r="P526" s="309" t="str">
        <f t="shared" ca="1" si="1468"/>
        <v/>
      </c>
      <c r="Q526" s="310" t="str">
        <f t="shared" ca="1" si="1468"/>
        <v/>
      </c>
      <c r="R526" s="309" t="str">
        <f t="shared" ca="1" si="1468"/>
        <v/>
      </c>
      <c r="S526" s="309" t="str">
        <f t="shared" ca="1" si="1468"/>
        <v/>
      </c>
      <c r="T526" s="309" t="str">
        <f t="shared" ca="1" si="1468"/>
        <v/>
      </c>
      <c r="U526" s="309" t="str">
        <f t="shared" ca="1" si="1468"/>
        <v/>
      </c>
      <c r="V526" s="309" t="str">
        <f t="shared" ca="1" si="1468"/>
        <v/>
      </c>
      <c r="W526" s="309" t="str">
        <f t="shared" ca="1" si="1468"/>
        <v/>
      </c>
      <c r="X526" s="309" t="str">
        <f t="shared" ca="1" si="1468"/>
        <v/>
      </c>
      <c r="Y526" s="309" t="str">
        <f t="shared" ca="1" si="1468"/>
        <v/>
      </c>
      <c r="Z526" s="309" t="str">
        <f t="shared" ca="1" si="1468"/>
        <v/>
      </c>
      <c r="AA526" s="309" t="str">
        <f t="shared" ca="1" si="1468"/>
        <v/>
      </c>
      <c r="AB526" s="309" t="str">
        <f t="shared" ca="1" si="1468"/>
        <v/>
      </c>
      <c r="AC526" s="309" t="str">
        <f t="shared" ca="1" si="1468"/>
        <v/>
      </c>
      <c r="AD526" s="309" t="str">
        <f t="shared" ca="1" si="1468"/>
        <v/>
      </c>
      <c r="AE526" s="309" t="str">
        <f t="shared" ca="1" si="1468"/>
        <v/>
      </c>
      <c r="AF526" s="309" t="str">
        <f t="shared" ca="1" si="1468"/>
        <v/>
      </c>
      <c r="AG526" s="309" t="str">
        <f t="shared" ca="1" si="1468"/>
        <v/>
      </c>
      <c r="AH526" s="317"/>
      <c r="AI526" s="318"/>
      <c r="AJ526" s="318"/>
      <c r="AK526" s="318"/>
      <c r="AL526" s="318"/>
      <c r="AM526"/>
      <c r="AN526"/>
      <c r="AO526"/>
      <c r="AP526"/>
      <c r="AQ526"/>
      <c r="AR526"/>
    </row>
    <row r="527" spans="1:44" ht="13.15" customHeight="1">
      <c r="A527" s="317"/>
      <c r="B527" s="380">
        <f t="shared" ref="B527:C528" ca="1" si="1469">B192</f>
        <v>0</v>
      </c>
      <c r="C527" s="317" cm="1">
        <f t="array" aca="1" ref="C527" ca="1">IF(ROUND(SUM(IF(N526:AG526&lt;&gt;"",IF(N526:AG526&lt;&gt;0,(N527:AG527))))-J526,3)&lt;&gt;0,"X",0)</f>
        <v>0</v>
      </c>
      <c r="D527" s="890"/>
      <c r="E527" s="894"/>
      <c r="F527" s="895"/>
      <c r="G527" s="899"/>
      <c r="H527" s="902"/>
      <c r="I527" s="905"/>
      <c r="J527" s="908"/>
      <c r="K527" s="911"/>
      <c r="L527" s="914"/>
      <c r="M527" s="403" t="s">
        <v>90</v>
      </c>
      <c r="N527" s="312" cm="1">
        <f t="array" aca="1" ref="N527" ca="1">IF($D526=$C$3,
SUM(IF(OFFSET($N$361,,,($C526-1)*3-2,$C$2)=N526,OFFSET($N$363,,,($C526-1)*3-2,$C$2)*OFFSET($B$361,1,,($C526-1)*3-2,1))),
IFERROR((N192/$J191)*$J526,0))</f>
        <v>0</v>
      </c>
      <c r="O527" s="312" cm="1">
        <f t="array" aca="1" ref="O527" ca="1">IF($D526=$C$3,
SUM(IF(OFFSET($N$361,,,($C526-1)*3-2,$C$2)=O526,OFFSET($N$363,,,($C526-1)*3-2,$C$2)*OFFSET($B$361,1,,($C526-1)*3-2,1))),
IFERROR((O192/$J191)*$J526,0))</f>
        <v>0</v>
      </c>
      <c r="P527" s="312" cm="1">
        <f t="array" aca="1" ref="P527" ca="1">IF($D526=$C$3,
SUM(IF(OFFSET($N$361,,,($C526-1)*3-2,$C$2)=P526,OFFSET($N$363,,,($C526-1)*3-2,$C$2)*OFFSET($B$361,1,,($C526-1)*3-2,1))),
IFERROR((P192/$J191)*$J526,0))</f>
        <v>0</v>
      </c>
      <c r="Q527" s="313" cm="1">
        <f t="array" aca="1" ref="Q527" ca="1">IF($D526=$C$3,
SUM(IF(OFFSET($N$361,,,($C526-1)*3-2,$C$2)=Q526,OFFSET($N$363,,,($C526-1)*3-2,$C$2)*OFFSET($B$361,1,,($C526-1)*3-2,1))),
IFERROR((Q192/$J191)*$J526,0))</f>
        <v>0</v>
      </c>
      <c r="R527" s="312" cm="1">
        <f t="array" aca="1" ref="R527" ca="1">IF($D526=$C$3,
SUM(IF(OFFSET($N$361,,,($C526-1)*3-2,$C$2)=R526,OFFSET($N$363,,,($C526-1)*3-2,$C$2)*OFFSET($B$361,1,,($C526-1)*3-2,1))),
IFERROR((R192/$J191)*$J526,0))</f>
        <v>0</v>
      </c>
      <c r="S527" s="312" cm="1">
        <f t="array" aca="1" ref="S527" ca="1">IF($D526=$C$3,
SUM(IF(OFFSET($N$361,,,($C526-1)*3-2,$C$2)=S526,OFFSET($N$363,,,($C526-1)*3-2,$C$2)*OFFSET($B$361,1,,($C526-1)*3-2,1))),
IFERROR((S192/$J191)*$J526,0))</f>
        <v>0</v>
      </c>
      <c r="T527" s="312" cm="1">
        <f t="array" aca="1" ref="T527" ca="1">IF($D526=$C$3,
SUM(IF(OFFSET($N$361,,,($C526-1)*3-2,$C$2)=T526,OFFSET($N$363,,,($C526-1)*3-2,$C$2)*OFFSET($B$361,1,,($C526-1)*3-2,1))),
IFERROR((T192/$J191)*$J526,0))</f>
        <v>0</v>
      </c>
      <c r="U527" s="312" cm="1">
        <f t="array" aca="1" ref="U527" ca="1">IF($D526=$C$3,
SUM(IF(OFFSET($N$361,,,($C526-1)*3-2,$C$2)=U526,OFFSET($N$363,,,($C526-1)*3-2,$C$2)*OFFSET($B$361,1,,($C526-1)*3-2,1))),
IFERROR((U192/$J191)*$J526,0))</f>
        <v>0</v>
      </c>
      <c r="V527" s="312" cm="1">
        <f t="array" aca="1" ref="V527" ca="1">IF($D526=$C$3,
SUM(IF(OFFSET($N$361,,,($C526-1)*3-2,$C$2)=V526,OFFSET($N$363,,,($C526-1)*3-2,$C$2)*OFFSET($B$361,1,,($C526-1)*3-2,1))),
IFERROR((V192/$J191)*$J526,0))</f>
        <v>0</v>
      </c>
      <c r="W527" s="312" cm="1">
        <f t="array" aca="1" ref="W527" ca="1">IF($D526=$C$3,
SUM(IF(OFFSET($N$361,,,($C526-1)*3-2,$C$2)=W526,OFFSET($N$363,,,($C526-1)*3-2,$C$2)*OFFSET($B$361,1,,($C526-1)*3-2,1))),
IFERROR((W192/$J191)*$J526,0))</f>
        <v>0</v>
      </c>
      <c r="X527" s="312" cm="1">
        <f t="array" aca="1" ref="X527" ca="1">IF($D526=$C$3,
SUM(IF(OFFSET($N$361,,,($C526-1)*3-2,$C$2)=X526,OFFSET($N$363,,,($C526-1)*3-2,$C$2)*OFFSET($B$361,1,,($C526-1)*3-2,1))),
IFERROR((X192/$J191)*$J526,0))</f>
        <v>0</v>
      </c>
      <c r="Y527" s="312" cm="1">
        <f t="array" aca="1" ref="Y527" ca="1">IF($D526=$C$3,
SUM(IF(OFFSET($N$361,,,($C526-1)*3-2,$C$2)=Y526,OFFSET($N$363,,,($C526-1)*3-2,$C$2)*OFFSET($B$361,1,,($C526-1)*3-2,1))),
IFERROR((Y192/$J191)*$J526,0))</f>
        <v>0</v>
      </c>
      <c r="Z527" s="312" cm="1">
        <f t="array" aca="1" ref="Z527" ca="1">IF($D526=$C$3,
SUM(IF(OFFSET($N$361,,,($C526-1)*3-2,$C$2)=Z526,OFFSET($N$363,,,($C526-1)*3-2,$C$2)*OFFSET($B$361,1,,($C526-1)*3-2,1))),
IFERROR((Z192/$J191)*$J526,0))</f>
        <v>0</v>
      </c>
      <c r="AA527" s="312" cm="1">
        <f t="array" aca="1" ref="AA527" ca="1">IF($D526=$C$3,
SUM(IF(OFFSET($N$361,,,($C526-1)*3-2,$C$2)=AA526,OFFSET($N$363,,,($C526-1)*3-2,$C$2)*OFFSET($B$361,1,,($C526-1)*3-2,1))),
IFERROR((AA192/$J191)*$J526,0))</f>
        <v>0</v>
      </c>
      <c r="AB527" s="312" cm="1">
        <f t="array" aca="1" ref="AB527" ca="1">IF($D526=$C$3,
SUM(IF(OFFSET($N$361,,,($C526-1)*3-2,$C$2)=AB526,OFFSET($N$363,,,($C526-1)*3-2,$C$2)*OFFSET($B$361,1,,($C526-1)*3-2,1))),
IFERROR((AB192/$J191)*$J526,0))</f>
        <v>0</v>
      </c>
      <c r="AC527" s="312" cm="1">
        <f t="array" aca="1" ref="AC527" ca="1">IF($D526=$C$3,
SUM(IF(OFFSET($N$361,,,($C526-1)*3-2,$C$2)=AC526,OFFSET($N$363,,,($C526-1)*3-2,$C$2)*OFFSET($B$361,1,,($C526-1)*3-2,1))),
IFERROR((AC192/$J191)*$J526,0))</f>
        <v>0</v>
      </c>
      <c r="AD527" s="312" cm="1">
        <f t="array" aca="1" ref="AD527" ca="1">IF($D526=$C$3,
SUM(IF(OFFSET($N$361,,,($C526-1)*3-2,$C$2)=AD526,OFFSET($N$363,,,($C526-1)*3-2,$C$2)*OFFSET($B$361,1,,($C526-1)*3-2,1))),
IFERROR((AD192/$J191)*$J526,0))</f>
        <v>0</v>
      </c>
      <c r="AE527" s="312" cm="1">
        <f t="array" aca="1" ref="AE527" ca="1">IF($D526=$C$3,
SUM(IF(OFFSET($N$361,,,($C526-1)*3-2,$C$2)=AE526,OFFSET($N$363,,,($C526-1)*3-2,$C$2)*OFFSET($B$361,1,,($C526-1)*3-2,1))),
IFERROR((AE192/$J191)*$J526,0))</f>
        <v>0</v>
      </c>
      <c r="AF527" s="312" cm="1">
        <f t="array" aca="1" ref="AF527" ca="1">IF($D526=$C$3,
SUM(IF(OFFSET($N$361,,,($C526-1)*3-2,$C$2)=AF526,OFFSET($N$363,,,($C526-1)*3-2,$C$2)*OFFSET($B$361,1,,($C526-1)*3-2,1))),
IFERROR((AF192/$J191)*$J526,0))</f>
        <v>0</v>
      </c>
      <c r="AG527" s="312" cm="1">
        <f t="array" aca="1" ref="AG527" ca="1">IF($D526=$C$3,
SUM(IF(OFFSET($N$361,,,($C526-1)*3-2,$C$2)=AG526,OFFSET($N$363,,,($C526-1)*3-2,$C$2)*OFFSET($B$361,1,,($C526-1)*3-2,1))),
IFERROR((AG192/$J191)*$J526,0))</f>
        <v>0</v>
      </c>
      <c r="AH527" s="317"/>
      <c r="AI527" s="318"/>
      <c r="AJ527" s="318"/>
      <c r="AK527" s="318"/>
      <c r="AL527" s="318"/>
      <c r="AM527"/>
      <c r="AN527"/>
      <c r="AO527"/>
      <c r="AP527"/>
      <c r="AQ527"/>
      <c r="AR527"/>
    </row>
    <row r="528" spans="1:44" ht="13.15" customHeight="1">
      <c r="A528" s="317"/>
      <c r="B528" s="380" t="str">
        <f t="shared" ca="1" si="1469"/>
        <v/>
      </c>
      <c r="C528" s="380" t="str">
        <f t="shared" ca="1" si="1469"/>
        <v/>
      </c>
      <c r="D528" s="891"/>
      <c r="E528" s="896"/>
      <c r="F528" s="897"/>
      <c r="G528" s="900"/>
      <c r="H528" s="903"/>
      <c r="I528" s="906"/>
      <c r="J528" s="909"/>
      <c r="K528" s="912"/>
      <c r="L528" s="915"/>
      <c r="M528" s="404" t="s">
        <v>91</v>
      </c>
      <c r="N528" s="405">
        <f t="shared" ref="N528" ca="1" si="1470">IFERROR(N527*$K526,0)</f>
        <v>0</v>
      </c>
      <c r="O528" s="406">
        <f t="shared" ref="O528" ca="1" si="1471">IFERROR(O527*$K526,0)</f>
        <v>0</v>
      </c>
      <c r="P528" s="406">
        <f t="shared" ref="P528" ca="1" si="1472">IFERROR(P527*$K526,0)</f>
        <v>0</v>
      </c>
      <c r="Q528" s="407">
        <f t="shared" ref="Q528" ca="1" si="1473">IFERROR(Q527*$K526,0)</f>
        <v>0</v>
      </c>
      <c r="R528" s="406">
        <f t="shared" ref="R528" ca="1" si="1474">IFERROR(R527*$K526,0)</f>
        <v>0</v>
      </c>
      <c r="S528" s="406">
        <f t="shared" ref="S528" ca="1" si="1475">IFERROR(S527*$K526,0)</f>
        <v>0</v>
      </c>
      <c r="T528" s="406">
        <f t="shared" ref="T528" ca="1" si="1476">IFERROR(T527*$K526,0)</f>
        <v>0</v>
      </c>
      <c r="U528" s="406">
        <f t="shared" ref="U528" ca="1" si="1477">IFERROR(U527*$K526,0)</f>
        <v>0</v>
      </c>
      <c r="V528" s="406">
        <f t="shared" ref="V528" ca="1" si="1478">IFERROR(V527*$K526,0)</f>
        <v>0</v>
      </c>
      <c r="W528" s="406">
        <f t="shared" ref="W528" ca="1" si="1479">IFERROR(W527*$K526,0)</f>
        <v>0</v>
      </c>
      <c r="X528" s="406">
        <f t="shared" ref="X528" ca="1" si="1480">IFERROR(X527*$K526,0)</f>
        <v>0</v>
      </c>
      <c r="Y528" s="406">
        <f t="shared" ref="Y528" ca="1" si="1481">IFERROR(Y527*$K526,0)</f>
        <v>0</v>
      </c>
      <c r="Z528" s="406">
        <f t="shared" ref="Z528" ca="1" si="1482">IFERROR(Z527*$K526,0)</f>
        <v>0</v>
      </c>
      <c r="AA528" s="406">
        <f t="shared" ref="AA528" ca="1" si="1483">IFERROR(AA527*$K526,0)</f>
        <v>0</v>
      </c>
      <c r="AB528" s="406">
        <f t="shared" ref="AB528" ca="1" si="1484">IFERROR(AB527*$K526,0)</f>
        <v>0</v>
      </c>
      <c r="AC528" s="406">
        <f t="shared" ref="AC528" ca="1" si="1485">IFERROR(AC527*$K526,0)</f>
        <v>0</v>
      </c>
      <c r="AD528" s="406">
        <f t="shared" ref="AD528" ca="1" si="1486">IFERROR(AD527*$K526,0)</f>
        <v>0</v>
      </c>
      <c r="AE528" s="406">
        <f t="shared" ref="AE528" ca="1" si="1487">IFERROR(AE527*$K526,0)</f>
        <v>0</v>
      </c>
      <c r="AF528" s="406">
        <f t="shared" ref="AF528" ca="1" si="1488">IFERROR(AF527*$K526,0)</f>
        <v>0</v>
      </c>
      <c r="AG528" s="406">
        <f t="shared" ref="AG528" ca="1" si="1489">IFERROR(AG527*$K526,0)</f>
        <v>0</v>
      </c>
      <c r="AH528" s="317"/>
      <c r="AI528" s="318"/>
      <c r="AJ528" s="318"/>
      <c r="AK528" s="318"/>
      <c r="AL528" s="318"/>
      <c r="AM528"/>
      <c r="AN528"/>
      <c r="AO528"/>
      <c r="AP528"/>
      <c r="AQ528"/>
      <c r="AR528"/>
    </row>
    <row r="529" spans="1:44" ht="13.15" customHeight="1">
      <c r="A529" s="317"/>
      <c r="B529" s="317"/>
      <c r="C529" s="317" cm="1">
        <f t="array" aca="1" ref="C529" ca="1">OFFSET(C529,-3,,,)+1</f>
        <v>57</v>
      </c>
      <c r="D529" s="889" t="str">
        <f t="shared" ref="D529:E529" ca="1" si="1490">D194</f>
        <v/>
      </c>
      <c r="E529" s="892" t="str">
        <f t="shared" ca="1" si="1490"/>
        <v/>
      </c>
      <c r="F529" s="893"/>
      <c r="G529" s="898">
        <f t="shared" ref="G529" si="1491">H194</f>
        <v>0</v>
      </c>
      <c r="H529" s="901"/>
      <c r="I529" s="904" t="str">
        <f t="shared" ref="I529" ca="1" si="1492">I194</f>
        <v/>
      </c>
      <c r="J529" s="907">
        <f t="shared" ref="J529" ca="1" si="1493">IF($D529=$C$3,
SUMPRODUCT(OFFSET($B$361,1,,($C529-1)*3-2,),OFFSET($L$361,,,($C529-1)*3-2,)),J194+H529)</f>
        <v>0</v>
      </c>
      <c r="K529" s="910">
        <f t="shared" ref="K529" ca="1" si="1494">K194</f>
        <v>0</v>
      </c>
      <c r="L529" s="913">
        <f t="shared" ref="L529" ca="1" si="1495">J529*K529</f>
        <v>0</v>
      </c>
      <c r="M529" s="402" t="s">
        <v>89</v>
      </c>
      <c r="N529" s="308" t="str">
        <f t="shared" ref="N529:AG529" ca="1" si="1496">N194</f>
        <v/>
      </c>
      <c r="O529" s="309" t="str">
        <f t="shared" ca="1" si="1496"/>
        <v/>
      </c>
      <c r="P529" s="309" t="str">
        <f t="shared" ca="1" si="1496"/>
        <v/>
      </c>
      <c r="Q529" s="310" t="str">
        <f t="shared" ca="1" si="1496"/>
        <v/>
      </c>
      <c r="R529" s="309" t="str">
        <f t="shared" ca="1" si="1496"/>
        <v/>
      </c>
      <c r="S529" s="309" t="str">
        <f t="shared" ca="1" si="1496"/>
        <v/>
      </c>
      <c r="T529" s="309" t="str">
        <f t="shared" ca="1" si="1496"/>
        <v/>
      </c>
      <c r="U529" s="309" t="str">
        <f t="shared" ca="1" si="1496"/>
        <v/>
      </c>
      <c r="V529" s="309" t="str">
        <f t="shared" ca="1" si="1496"/>
        <v/>
      </c>
      <c r="W529" s="309" t="str">
        <f t="shared" ca="1" si="1496"/>
        <v/>
      </c>
      <c r="X529" s="309" t="str">
        <f t="shared" ca="1" si="1496"/>
        <v/>
      </c>
      <c r="Y529" s="309" t="str">
        <f t="shared" ca="1" si="1496"/>
        <v/>
      </c>
      <c r="Z529" s="309" t="str">
        <f t="shared" ca="1" si="1496"/>
        <v/>
      </c>
      <c r="AA529" s="309" t="str">
        <f t="shared" ca="1" si="1496"/>
        <v/>
      </c>
      <c r="AB529" s="309" t="str">
        <f t="shared" ca="1" si="1496"/>
        <v/>
      </c>
      <c r="AC529" s="309" t="str">
        <f t="shared" ca="1" si="1496"/>
        <v/>
      </c>
      <c r="AD529" s="309" t="str">
        <f t="shared" ca="1" si="1496"/>
        <v/>
      </c>
      <c r="AE529" s="309" t="str">
        <f t="shared" ca="1" si="1496"/>
        <v/>
      </c>
      <c r="AF529" s="309" t="str">
        <f t="shared" ca="1" si="1496"/>
        <v/>
      </c>
      <c r="AG529" s="309" t="str">
        <f t="shared" ca="1" si="1496"/>
        <v/>
      </c>
      <c r="AH529" s="317"/>
      <c r="AI529" s="318"/>
      <c r="AJ529" s="318"/>
      <c r="AK529" s="318"/>
      <c r="AL529" s="318"/>
      <c r="AM529"/>
      <c r="AN529"/>
      <c r="AO529"/>
      <c r="AP529"/>
      <c r="AQ529"/>
      <c r="AR529"/>
    </row>
    <row r="530" spans="1:44" ht="13.15" customHeight="1">
      <c r="A530" s="317"/>
      <c r="B530" s="380">
        <f t="shared" ref="B530:C531" ca="1" si="1497">B195</f>
        <v>0</v>
      </c>
      <c r="C530" s="317" cm="1">
        <f t="array" aca="1" ref="C530" ca="1">IF(ROUND(SUM(IF(N529:AG529&lt;&gt;"",IF(N529:AG529&lt;&gt;0,(N530:AG530))))-J529,3)&lt;&gt;0,"X",0)</f>
        <v>0</v>
      </c>
      <c r="D530" s="890"/>
      <c r="E530" s="894"/>
      <c r="F530" s="895"/>
      <c r="G530" s="899"/>
      <c r="H530" s="902"/>
      <c r="I530" s="905"/>
      <c r="J530" s="908"/>
      <c r="K530" s="911"/>
      <c r="L530" s="914"/>
      <c r="M530" s="403" t="s">
        <v>90</v>
      </c>
      <c r="N530" s="312" cm="1">
        <f t="array" aca="1" ref="N530" ca="1">IF($D529=$C$3,
SUM(IF(OFFSET($N$361,,,($C529-1)*3-2,$C$2)=N529,OFFSET($N$363,,,($C529-1)*3-2,$C$2)*OFFSET($B$361,1,,($C529-1)*3-2,1))),
IFERROR((N195/$J194)*$J529,0))</f>
        <v>0</v>
      </c>
      <c r="O530" s="312" cm="1">
        <f t="array" aca="1" ref="O530" ca="1">IF($D529=$C$3,
SUM(IF(OFFSET($N$361,,,($C529-1)*3-2,$C$2)=O529,OFFSET($N$363,,,($C529-1)*3-2,$C$2)*OFFSET($B$361,1,,($C529-1)*3-2,1))),
IFERROR((O195/$J194)*$J529,0))</f>
        <v>0</v>
      </c>
      <c r="P530" s="312" cm="1">
        <f t="array" aca="1" ref="P530" ca="1">IF($D529=$C$3,
SUM(IF(OFFSET($N$361,,,($C529-1)*3-2,$C$2)=P529,OFFSET($N$363,,,($C529-1)*3-2,$C$2)*OFFSET($B$361,1,,($C529-1)*3-2,1))),
IFERROR((P195/$J194)*$J529,0))</f>
        <v>0</v>
      </c>
      <c r="Q530" s="313" cm="1">
        <f t="array" aca="1" ref="Q530" ca="1">IF($D529=$C$3,
SUM(IF(OFFSET($N$361,,,($C529-1)*3-2,$C$2)=Q529,OFFSET($N$363,,,($C529-1)*3-2,$C$2)*OFFSET($B$361,1,,($C529-1)*3-2,1))),
IFERROR((Q195/$J194)*$J529,0))</f>
        <v>0</v>
      </c>
      <c r="R530" s="312" cm="1">
        <f t="array" aca="1" ref="R530" ca="1">IF($D529=$C$3,
SUM(IF(OFFSET($N$361,,,($C529-1)*3-2,$C$2)=R529,OFFSET($N$363,,,($C529-1)*3-2,$C$2)*OFFSET($B$361,1,,($C529-1)*3-2,1))),
IFERROR((R195/$J194)*$J529,0))</f>
        <v>0</v>
      </c>
      <c r="S530" s="312" cm="1">
        <f t="array" aca="1" ref="S530" ca="1">IF($D529=$C$3,
SUM(IF(OFFSET($N$361,,,($C529-1)*3-2,$C$2)=S529,OFFSET($N$363,,,($C529-1)*3-2,$C$2)*OFFSET($B$361,1,,($C529-1)*3-2,1))),
IFERROR((S195/$J194)*$J529,0))</f>
        <v>0</v>
      </c>
      <c r="T530" s="312" cm="1">
        <f t="array" aca="1" ref="T530" ca="1">IF($D529=$C$3,
SUM(IF(OFFSET($N$361,,,($C529-1)*3-2,$C$2)=T529,OFFSET($N$363,,,($C529-1)*3-2,$C$2)*OFFSET($B$361,1,,($C529-1)*3-2,1))),
IFERROR((T195/$J194)*$J529,0))</f>
        <v>0</v>
      </c>
      <c r="U530" s="312" cm="1">
        <f t="array" aca="1" ref="U530" ca="1">IF($D529=$C$3,
SUM(IF(OFFSET($N$361,,,($C529-1)*3-2,$C$2)=U529,OFFSET($N$363,,,($C529-1)*3-2,$C$2)*OFFSET($B$361,1,,($C529-1)*3-2,1))),
IFERROR((U195/$J194)*$J529,0))</f>
        <v>0</v>
      </c>
      <c r="V530" s="312" cm="1">
        <f t="array" aca="1" ref="V530" ca="1">IF($D529=$C$3,
SUM(IF(OFFSET($N$361,,,($C529-1)*3-2,$C$2)=V529,OFFSET($N$363,,,($C529-1)*3-2,$C$2)*OFFSET($B$361,1,,($C529-1)*3-2,1))),
IFERROR((V195/$J194)*$J529,0))</f>
        <v>0</v>
      </c>
      <c r="W530" s="312" cm="1">
        <f t="array" aca="1" ref="W530" ca="1">IF($D529=$C$3,
SUM(IF(OFFSET($N$361,,,($C529-1)*3-2,$C$2)=W529,OFFSET($N$363,,,($C529-1)*3-2,$C$2)*OFFSET($B$361,1,,($C529-1)*3-2,1))),
IFERROR((W195/$J194)*$J529,0))</f>
        <v>0</v>
      </c>
      <c r="X530" s="312" cm="1">
        <f t="array" aca="1" ref="X530" ca="1">IF($D529=$C$3,
SUM(IF(OFFSET($N$361,,,($C529-1)*3-2,$C$2)=X529,OFFSET($N$363,,,($C529-1)*3-2,$C$2)*OFFSET($B$361,1,,($C529-1)*3-2,1))),
IFERROR((X195/$J194)*$J529,0))</f>
        <v>0</v>
      </c>
      <c r="Y530" s="312" cm="1">
        <f t="array" aca="1" ref="Y530" ca="1">IF($D529=$C$3,
SUM(IF(OFFSET($N$361,,,($C529-1)*3-2,$C$2)=Y529,OFFSET($N$363,,,($C529-1)*3-2,$C$2)*OFFSET($B$361,1,,($C529-1)*3-2,1))),
IFERROR((Y195/$J194)*$J529,0))</f>
        <v>0</v>
      </c>
      <c r="Z530" s="312" cm="1">
        <f t="array" aca="1" ref="Z530" ca="1">IF($D529=$C$3,
SUM(IF(OFFSET($N$361,,,($C529-1)*3-2,$C$2)=Z529,OFFSET($N$363,,,($C529-1)*3-2,$C$2)*OFFSET($B$361,1,,($C529-1)*3-2,1))),
IFERROR((Z195/$J194)*$J529,0))</f>
        <v>0</v>
      </c>
      <c r="AA530" s="312" cm="1">
        <f t="array" aca="1" ref="AA530" ca="1">IF($D529=$C$3,
SUM(IF(OFFSET($N$361,,,($C529-1)*3-2,$C$2)=AA529,OFFSET($N$363,,,($C529-1)*3-2,$C$2)*OFFSET($B$361,1,,($C529-1)*3-2,1))),
IFERROR((AA195/$J194)*$J529,0))</f>
        <v>0</v>
      </c>
      <c r="AB530" s="312" cm="1">
        <f t="array" aca="1" ref="AB530" ca="1">IF($D529=$C$3,
SUM(IF(OFFSET($N$361,,,($C529-1)*3-2,$C$2)=AB529,OFFSET($N$363,,,($C529-1)*3-2,$C$2)*OFFSET($B$361,1,,($C529-1)*3-2,1))),
IFERROR((AB195/$J194)*$J529,0))</f>
        <v>0</v>
      </c>
      <c r="AC530" s="312" cm="1">
        <f t="array" aca="1" ref="AC530" ca="1">IF($D529=$C$3,
SUM(IF(OFFSET($N$361,,,($C529-1)*3-2,$C$2)=AC529,OFFSET($N$363,,,($C529-1)*3-2,$C$2)*OFFSET($B$361,1,,($C529-1)*3-2,1))),
IFERROR((AC195/$J194)*$J529,0))</f>
        <v>0</v>
      </c>
      <c r="AD530" s="312" cm="1">
        <f t="array" aca="1" ref="AD530" ca="1">IF($D529=$C$3,
SUM(IF(OFFSET($N$361,,,($C529-1)*3-2,$C$2)=AD529,OFFSET($N$363,,,($C529-1)*3-2,$C$2)*OFFSET($B$361,1,,($C529-1)*3-2,1))),
IFERROR((AD195/$J194)*$J529,0))</f>
        <v>0</v>
      </c>
      <c r="AE530" s="312" cm="1">
        <f t="array" aca="1" ref="AE530" ca="1">IF($D529=$C$3,
SUM(IF(OFFSET($N$361,,,($C529-1)*3-2,$C$2)=AE529,OFFSET($N$363,,,($C529-1)*3-2,$C$2)*OFFSET($B$361,1,,($C529-1)*3-2,1))),
IFERROR((AE195/$J194)*$J529,0))</f>
        <v>0</v>
      </c>
      <c r="AF530" s="312" cm="1">
        <f t="array" aca="1" ref="AF530" ca="1">IF($D529=$C$3,
SUM(IF(OFFSET($N$361,,,($C529-1)*3-2,$C$2)=AF529,OFFSET($N$363,,,($C529-1)*3-2,$C$2)*OFFSET($B$361,1,,($C529-1)*3-2,1))),
IFERROR((AF195/$J194)*$J529,0))</f>
        <v>0</v>
      </c>
      <c r="AG530" s="312" cm="1">
        <f t="array" aca="1" ref="AG530" ca="1">IF($D529=$C$3,
SUM(IF(OFFSET($N$361,,,($C529-1)*3-2,$C$2)=AG529,OFFSET($N$363,,,($C529-1)*3-2,$C$2)*OFFSET($B$361,1,,($C529-1)*3-2,1))),
IFERROR((AG195/$J194)*$J529,0))</f>
        <v>0</v>
      </c>
      <c r="AH530" s="317"/>
      <c r="AI530" s="318"/>
      <c r="AJ530" s="318"/>
      <c r="AK530" s="318"/>
      <c r="AL530" s="318"/>
      <c r="AM530"/>
      <c r="AN530"/>
      <c r="AO530"/>
      <c r="AP530"/>
      <c r="AQ530"/>
      <c r="AR530"/>
    </row>
    <row r="531" spans="1:44" ht="13.15" customHeight="1">
      <c r="A531" s="317"/>
      <c r="B531" s="380" t="str">
        <f t="shared" ca="1" si="1497"/>
        <v/>
      </c>
      <c r="C531" s="380" t="str">
        <f t="shared" ca="1" si="1497"/>
        <v/>
      </c>
      <c r="D531" s="891"/>
      <c r="E531" s="896"/>
      <c r="F531" s="897"/>
      <c r="G531" s="900"/>
      <c r="H531" s="903"/>
      <c r="I531" s="906"/>
      <c r="J531" s="909"/>
      <c r="K531" s="912"/>
      <c r="L531" s="915"/>
      <c r="M531" s="404" t="s">
        <v>91</v>
      </c>
      <c r="N531" s="405">
        <f t="shared" ref="N531" ca="1" si="1498">IFERROR(N530*$K529,0)</f>
        <v>0</v>
      </c>
      <c r="O531" s="406">
        <f t="shared" ref="O531" ca="1" si="1499">IFERROR(O530*$K529,0)</f>
        <v>0</v>
      </c>
      <c r="P531" s="406">
        <f t="shared" ref="P531" ca="1" si="1500">IFERROR(P530*$K529,0)</f>
        <v>0</v>
      </c>
      <c r="Q531" s="407">
        <f t="shared" ref="Q531" ca="1" si="1501">IFERROR(Q530*$K529,0)</f>
        <v>0</v>
      </c>
      <c r="R531" s="406">
        <f t="shared" ref="R531" ca="1" si="1502">IFERROR(R530*$K529,0)</f>
        <v>0</v>
      </c>
      <c r="S531" s="406">
        <f t="shared" ref="S531" ca="1" si="1503">IFERROR(S530*$K529,0)</f>
        <v>0</v>
      </c>
      <c r="T531" s="406">
        <f t="shared" ref="T531" ca="1" si="1504">IFERROR(T530*$K529,0)</f>
        <v>0</v>
      </c>
      <c r="U531" s="406">
        <f t="shared" ref="U531" ca="1" si="1505">IFERROR(U530*$K529,0)</f>
        <v>0</v>
      </c>
      <c r="V531" s="406">
        <f t="shared" ref="V531" ca="1" si="1506">IFERROR(V530*$K529,0)</f>
        <v>0</v>
      </c>
      <c r="W531" s="406">
        <f t="shared" ref="W531" ca="1" si="1507">IFERROR(W530*$K529,0)</f>
        <v>0</v>
      </c>
      <c r="X531" s="406">
        <f t="shared" ref="X531" ca="1" si="1508">IFERROR(X530*$K529,0)</f>
        <v>0</v>
      </c>
      <c r="Y531" s="406">
        <f t="shared" ref="Y531" ca="1" si="1509">IFERROR(Y530*$K529,0)</f>
        <v>0</v>
      </c>
      <c r="Z531" s="406">
        <f t="shared" ref="Z531" ca="1" si="1510">IFERROR(Z530*$K529,0)</f>
        <v>0</v>
      </c>
      <c r="AA531" s="406">
        <f t="shared" ref="AA531" ca="1" si="1511">IFERROR(AA530*$K529,0)</f>
        <v>0</v>
      </c>
      <c r="AB531" s="406">
        <f t="shared" ref="AB531" ca="1" si="1512">IFERROR(AB530*$K529,0)</f>
        <v>0</v>
      </c>
      <c r="AC531" s="406">
        <f t="shared" ref="AC531" ca="1" si="1513">IFERROR(AC530*$K529,0)</f>
        <v>0</v>
      </c>
      <c r="AD531" s="406">
        <f t="shared" ref="AD531" ca="1" si="1514">IFERROR(AD530*$K529,0)</f>
        <v>0</v>
      </c>
      <c r="AE531" s="406">
        <f t="shared" ref="AE531" ca="1" si="1515">IFERROR(AE530*$K529,0)</f>
        <v>0</v>
      </c>
      <c r="AF531" s="406">
        <f t="shared" ref="AF531" ca="1" si="1516">IFERROR(AF530*$K529,0)</f>
        <v>0</v>
      </c>
      <c r="AG531" s="406">
        <f t="shared" ref="AG531" ca="1" si="1517">IFERROR(AG530*$K529,0)</f>
        <v>0</v>
      </c>
      <c r="AH531" s="317"/>
      <c r="AI531" s="318"/>
      <c r="AJ531" s="318"/>
      <c r="AK531" s="318"/>
      <c r="AL531" s="318"/>
      <c r="AM531"/>
      <c r="AN531"/>
      <c r="AO531"/>
      <c r="AP531"/>
      <c r="AQ531"/>
      <c r="AR531"/>
    </row>
    <row r="532" spans="1:44" ht="13.15" customHeight="1">
      <c r="A532" s="317"/>
      <c r="B532" s="317"/>
      <c r="C532" s="317" cm="1">
        <f t="array" aca="1" ref="C532" ca="1">OFFSET(C532,-3,,,)+1</f>
        <v>58</v>
      </c>
      <c r="D532" s="889" t="str">
        <f t="shared" ref="D532:E532" ca="1" si="1518">D197</f>
        <v/>
      </c>
      <c r="E532" s="892" t="str">
        <f t="shared" ca="1" si="1518"/>
        <v/>
      </c>
      <c r="F532" s="893"/>
      <c r="G532" s="898">
        <f t="shared" ref="G532" si="1519">H197</f>
        <v>0</v>
      </c>
      <c r="H532" s="901"/>
      <c r="I532" s="904" t="str">
        <f t="shared" ref="I532" ca="1" si="1520">I197</f>
        <v/>
      </c>
      <c r="J532" s="907">
        <f t="shared" ref="J532" ca="1" si="1521">IF($D532=$C$3,
SUMPRODUCT(OFFSET($B$361,1,,($C532-1)*3-2,),OFFSET($L$361,,,($C532-1)*3-2,)),J197+H532)</f>
        <v>0</v>
      </c>
      <c r="K532" s="910">
        <f t="shared" ref="K532" ca="1" si="1522">K197</f>
        <v>0</v>
      </c>
      <c r="L532" s="913">
        <f t="shared" ref="L532" ca="1" si="1523">J532*K532</f>
        <v>0</v>
      </c>
      <c r="M532" s="402" t="s">
        <v>89</v>
      </c>
      <c r="N532" s="308" t="str">
        <f t="shared" ref="N532:AG532" ca="1" si="1524">N197</f>
        <v/>
      </c>
      <c r="O532" s="309" t="str">
        <f t="shared" ca="1" si="1524"/>
        <v/>
      </c>
      <c r="P532" s="309" t="str">
        <f t="shared" ca="1" si="1524"/>
        <v/>
      </c>
      <c r="Q532" s="310" t="str">
        <f t="shared" ca="1" si="1524"/>
        <v/>
      </c>
      <c r="R532" s="309" t="str">
        <f t="shared" ca="1" si="1524"/>
        <v/>
      </c>
      <c r="S532" s="309" t="str">
        <f t="shared" ca="1" si="1524"/>
        <v/>
      </c>
      <c r="T532" s="309" t="str">
        <f t="shared" ca="1" si="1524"/>
        <v/>
      </c>
      <c r="U532" s="309" t="str">
        <f t="shared" ca="1" si="1524"/>
        <v/>
      </c>
      <c r="V532" s="309" t="str">
        <f t="shared" ca="1" si="1524"/>
        <v/>
      </c>
      <c r="W532" s="309" t="str">
        <f t="shared" ca="1" si="1524"/>
        <v/>
      </c>
      <c r="X532" s="309" t="str">
        <f t="shared" ca="1" si="1524"/>
        <v/>
      </c>
      <c r="Y532" s="309" t="str">
        <f t="shared" ca="1" si="1524"/>
        <v/>
      </c>
      <c r="Z532" s="309" t="str">
        <f t="shared" ca="1" si="1524"/>
        <v/>
      </c>
      <c r="AA532" s="309" t="str">
        <f t="shared" ca="1" si="1524"/>
        <v/>
      </c>
      <c r="AB532" s="309" t="str">
        <f t="shared" ca="1" si="1524"/>
        <v/>
      </c>
      <c r="AC532" s="309" t="str">
        <f t="shared" ca="1" si="1524"/>
        <v/>
      </c>
      <c r="AD532" s="309" t="str">
        <f t="shared" ca="1" si="1524"/>
        <v/>
      </c>
      <c r="AE532" s="309" t="str">
        <f t="shared" ca="1" si="1524"/>
        <v/>
      </c>
      <c r="AF532" s="309" t="str">
        <f t="shared" ca="1" si="1524"/>
        <v/>
      </c>
      <c r="AG532" s="309" t="str">
        <f t="shared" ca="1" si="1524"/>
        <v/>
      </c>
      <c r="AH532" s="317"/>
      <c r="AI532" s="318"/>
      <c r="AJ532" s="318"/>
      <c r="AK532" s="318"/>
      <c r="AL532" s="318"/>
      <c r="AM532"/>
      <c r="AN532"/>
      <c r="AO532"/>
      <c r="AP532"/>
      <c r="AQ532"/>
      <c r="AR532"/>
    </row>
    <row r="533" spans="1:44" ht="13.15" customHeight="1">
      <c r="A533" s="317"/>
      <c r="B533" s="380">
        <f t="shared" ref="B533:C534" ca="1" si="1525">B198</f>
        <v>0</v>
      </c>
      <c r="C533" s="317" cm="1">
        <f t="array" aca="1" ref="C533" ca="1">IF(ROUND(SUM(IF(N532:AG532&lt;&gt;"",IF(N532:AG532&lt;&gt;0,(N533:AG533))))-J532,3)&lt;&gt;0,"X",0)</f>
        <v>0</v>
      </c>
      <c r="D533" s="890"/>
      <c r="E533" s="894"/>
      <c r="F533" s="895"/>
      <c r="G533" s="899"/>
      <c r="H533" s="902"/>
      <c r="I533" s="905"/>
      <c r="J533" s="908"/>
      <c r="K533" s="911"/>
      <c r="L533" s="914"/>
      <c r="M533" s="403" t="s">
        <v>90</v>
      </c>
      <c r="N533" s="312" cm="1">
        <f t="array" aca="1" ref="N533" ca="1">IF($D532=$C$3,
SUM(IF(OFFSET($N$361,,,($C532-1)*3-2,$C$2)=N532,OFFSET($N$363,,,($C532-1)*3-2,$C$2)*OFFSET($B$361,1,,($C532-1)*3-2,1))),
IFERROR((N198/$J197)*$J532,0))</f>
        <v>0</v>
      </c>
      <c r="O533" s="312" cm="1">
        <f t="array" aca="1" ref="O533" ca="1">IF($D532=$C$3,
SUM(IF(OFFSET($N$361,,,($C532-1)*3-2,$C$2)=O532,OFFSET($N$363,,,($C532-1)*3-2,$C$2)*OFFSET($B$361,1,,($C532-1)*3-2,1))),
IFERROR((O198/$J197)*$J532,0))</f>
        <v>0</v>
      </c>
      <c r="P533" s="312" cm="1">
        <f t="array" aca="1" ref="P533" ca="1">IF($D532=$C$3,
SUM(IF(OFFSET($N$361,,,($C532-1)*3-2,$C$2)=P532,OFFSET($N$363,,,($C532-1)*3-2,$C$2)*OFFSET($B$361,1,,($C532-1)*3-2,1))),
IFERROR((P198/$J197)*$J532,0))</f>
        <v>0</v>
      </c>
      <c r="Q533" s="313" cm="1">
        <f t="array" aca="1" ref="Q533" ca="1">IF($D532=$C$3,
SUM(IF(OFFSET($N$361,,,($C532-1)*3-2,$C$2)=Q532,OFFSET($N$363,,,($C532-1)*3-2,$C$2)*OFFSET($B$361,1,,($C532-1)*3-2,1))),
IFERROR((Q198/$J197)*$J532,0))</f>
        <v>0</v>
      </c>
      <c r="R533" s="312" cm="1">
        <f t="array" aca="1" ref="R533" ca="1">IF($D532=$C$3,
SUM(IF(OFFSET($N$361,,,($C532-1)*3-2,$C$2)=R532,OFFSET($N$363,,,($C532-1)*3-2,$C$2)*OFFSET($B$361,1,,($C532-1)*3-2,1))),
IFERROR((R198/$J197)*$J532,0))</f>
        <v>0</v>
      </c>
      <c r="S533" s="312" cm="1">
        <f t="array" aca="1" ref="S533" ca="1">IF($D532=$C$3,
SUM(IF(OFFSET($N$361,,,($C532-1)*3-2,$C$2)=S532,OFFSET($N$363,,,($C532-1)*3-2,$C$2)*OFFSET($B$361,1,,($C532-1)*3-2,1))),
IFERROR((S198/$J197)*$J532,0))</f>
        <v>0</v>
      </c>
      <c r="T533" s="312" cm="1">
        <f t="array" aca="1" ref="T533" ca="1">IF($D532=$C$3,
SUM(IF(OFFSET($N$361,,,($C532-1)*3-2,$C$2)=T532,OFFSET($N$363,,,($C532-1)*3-2,$C$2)*OFFSET($B$361,1,,($C532-1)*3-2,1))),
IFERROR((T198/$J197)*$J532,0))</f>
        <v>0</v>
      </c>
      <c r="U533" s="312" cm="1">
        <f t="array" aca="1" ref="U533" ca="1">IF($D532=$C$3,
SUM(IF(OFFSET($N$361,,,($C532-1)*3-2,$C$2)=U532,OFFSET($N$363,,,($C532-1)*3-2,$C$2)*OFFSET($B$361,1,,($C532-1)*3-2,1))),
IFERROR((U198/$J197)*$J532,0))</f>
        <v>0</v>
      </c>
      <c r="V533" s="312" cm="1">
        <f t="array" aca="1" ref="V533" ca="1">IF($D532=$C$3,
SUM(IF(OFFSET($N$361,,,($C532-1)*3-2,$C$2)=V532,OFFSET($N$363,,,($C532-1)*3-2,$C$2)*OFFSET($B$361,1,,($C532-1)*3-2,1))),
IFERROR((V198/$J197)*$J532,0))</f>
        <v>0</v>
      </c>
      <c r="W533" s="312" cm="1">
        <f t="array" aca="1" ref="W533" ca="1">IF($D532=$C$3,
SUM(IF(OFFSET($N$361,,,($C532-1)*3-2,$C$2)=W532,OFFSET($N$363,,,($C532-1)*3-2,$C$2)*OFFSET($B$361,1,,($C532-1)*3-2,1))),
IFERROR((W198/$J197)*$J532,0))</f>
        <v>0</v>
      </c>
      <c r="X533" s="312" cm="1">
        <f t="array" aca="1" ref="X533" ca="1">IF($D532=$C$3,
SUM(IF(OFFSET($N$361,,,($C532-1)*3-2,$C$2)=X532,OFFSET($N$363,,,($C532-1)*3-2,$C$2)*OFFSET($B$361,1,,($C532-1)*3-2,1))),
IFERROR((X198/$J197)*$J532,0))</f>
        <v>0</v>
      </c>
      <c r="Y533" s="312" cm="1">
        <f t="array" aca="1" ref="Y533" ca="1">IF($D532=$C$3,
SUM(IF(OFFSET($N$361,,,($C532-1)*3-2,$C$2)=Y532,OFFSET($N$363,,,($C532-1)*3-2,$C$2)*OFFSET($B$361,1,,($C532-1)*3-2,1))),
IFERROR((Y198/$J197)*$J532,0))</f>
        <v>0</v>
      </c>
      <c r="Z533" s="312" cm="1">
        <f t="array" aca="1" ref="Z533" ca="1">IF($D532=$C$3,
SUM(IF(OFFSET($N$361,,,($C532-1)*3-2,$C$2)=Z532,OFFSET($N$363,,,($C532-1)*3-2,$C$2)*OFFSET($B$361,1,,($C532-1)*3-2,1))),
IFERROR((Z198/$J197)*$J532,0))</f>
        <v>0</v>
      </c>
      <c r="AA533" s="312" cm="1">
        <f t="array" aca="1" ref="AA533" ca="1">IF($D532=$C$3,
SUM(IF(OFFSET($N$361,,,($C532-1)*3-2,$C$2)=AA532,OFFSET($N$363,,,($C532-1)*3-2,$C$2)*OFFSET($B$361,1,,($C532-1)*3-2,1))),
IFERROR((AA198/$J197)*$J532,0))</f>
        <v>0</v>
      </c>
      <c r="AB533" s="312" cm="1">
        <f t="array" aca="1" ref="AB533" ca="1">IF($D532=$C$3,
SUM(IF(OFFSET($N$361,,,($C532-1)*3-2,$C$2)=AB532,OFFSET($N$363,,,($C532-1)*3-2,$C$2)*OFFSET($B$361,1,,($C532-1)*3-2,1))),
IFERROR((AB198/$J197)*$J532,0))</f>
        <v>0</v>
      </c>
      <c r="AC533" s="312" cm="1">
        <f t="array" aca="1" ref="AC533" ca="1">IF($D532=$C$3,
SUM(IF(OFFSET($N$361,,,($C532-1)*3-2,$C$2)=AC532,OFFSET($N$363,,,($C532-1)*3-2,$C$2)*OFFSET($B$361,1,,($C532-1)*3-2,1))),
IFERROR((AC198/$J197)*$J532,0))</f>
        <v>0</v>
      </c>
      <c r="AD533" s="312" cm="1">
        <f t="array" aca="1" ref="AD533" ca="1">IF($D532=$C$3,
SUM(IF(OFFSET($N$361,,,($C532-1)*3-2,$C$2)=AD532,OFFSET($N$363,,,($C532-1)*3-2,$C$2)*OFFSET($B$361,1,,($C532-1)*3-2,1))),
IFERROR((AD198/$J197)*$J532,0))</f>
        <v>0</v>
      </c>
      <c r="AE533" s="312" cm="1">
        <f t="array" aca="1" ref="AE533" ca="1">IF($D532=$C$3,
SUM(IF(OFFSET($N$361,,,($C532-1)*3-2,$C$2)=AE532,OFFSET($N$363,,,($C532-1)*3-2,$C$2)*OFFSET($B$361,1,,($C532-1)*3-2,1))),
IFERROR((AE198/$J197)*$J532,0))</f>
        <v>0</v>
      </c>
      <c r="AF533" s="312" cm="1">
        <f t="array" aca="1" ref="AF533" ca="1">IF($D532=$C$3,
SUM(IF(OFFSET($N$361,,,($C532-1)*3-2,$C$2)=AF532,OFFSET($N$363,,,($C532-1)*3-2,$C$2)*OFFSET($B$361,1,,($C532-1)*3-2,1))),
IFERROR((AF198/$J197)*$J532,0))</f>
        <v>0</v>
      </c>
      <c r="AG533" s="312" cm="1">
        <f t="array" aca="1" ref="AG533" ca="1">IF($D532=$C$3,
SUM(IF(OFFSET($N$361,,,($C532-1)*3-2,$C$2)=AG532,OFFSET($N$363,,,($C532-1)*3-2,$C$2)*OFFSET($B$361,1,,($C532-1)*3-2,1))),
IFERROR((AG198/$J197)*$J532,0))</f>
        <v>0</v>
      </c>
      <c r="AH533" s="317"/>
      <c r="AI533" s="318"/>
      <c r="AJ533" s="318"/>
      <c r="AK533" s="318"/>
      <c r="AL533" s="318"/>
      <c r="AM533"/>
      <c r="AN533"/>
      <c r="AO533"/>
      <c r="AP533"/>
      <c r="AQ533"/>
      <c r="AR533"/>
    </row>
    <row r="534" spans="1:44" ht="13.15" customHeight="1">
      <c r="A534" s="317"/>
      <c r="B534" s="380" t="str">
        <f t="shared" ca="1" si="1525"/>
        <v/>
      </c>
      <c r="C534" s="380" t="str">
        <f t="shared" ca="1" si="1525"/>
        <v/>
      </c>
      <c r="D534" s="891"/>
      <c r="E534" s="896"/>
      <c r="F534" s="897"/>
      <c r="G534" s="900"/>
      <c r="H534" s="903"/>
      <c r="I534" s="906"/>
      <c r="J534" s="909"/>
      <c r="K534" s="912"/>
      <c r="L534" s="915"/>
      <c r="M534" s="404" t="s">
        <v>91</v>
      </c>
      <c r="N534" s="405">
        <f t="shared" ref="N534" ca="1" si="1526">IFERROR(N533*$K532,0)</f>
        <v>0</v>
      </c>
      <c r="O534" s="406">
        <f t="shared" ref="O534" ca="1" si="1527">IFERROR(O533*$K532,0)</f>
        <v>0</v>
      </c>
      <c r="P534" s="406">
        <f t="shared" ref="P534" ca="1" si="1528">IFERROR(P533*$K532,0)</f>
        <v>0</v>
      </c>
      <c r="Q534" s="407">
        <f t="shared" ref="Q534" ca="1" si="1529">IFERROR(Q533*$K532,0)</f>
        <v>0</v>
      </c>
      <c r="R534" s="406">
        <f t="shared" ref="R534" ca="1" si="1530">IFERROR(R533*$K532,0)</f>
        <v>0</v>
      </c>
      <c r="S534" s="406">
        <f t="shared" ref="S534" ca="1" si="1531">IFERROR(S533*$K532,0)</f>
        <v>0</v>
      </c>
      <c r="T534" s="406">
        <f t="shared" ref="T534" ca="1" si="1532">IFERROR(T533*$K532,0)</f>
        <v>0</v>
      </c>
      <c r="U534" s="406">
        <f t="shared" ref="U534" ca="1" si="1533">IFERROR(U533*$K532,0)</f>
        <v>0</v>
      </c>
      <c r="V534" s="406">
        <f t="shared" ref="V534" ca="1" si="1534">IFERROR(V533*$K532,0)</f>
        <v>0</v>
      </c>
      <c r="W534" s="406">
        <f t="shared" ref="W534" ca="1" si="1535">IFERROR(W533*$K532,0)</f>
        <v>0</v>
      </c>
      <c r="X534" s="406">
        <f t="shared" ref="X534" ca="1" si="1536">IFERROR(X533*$K532,0)</f>
        <v>0</v>
      </c>
      <c r="Y534" s="406">
        <f t="shared" ref="Y534" ca="1" si="1537">IFERROR(Y533*$K532,0)</f>
        <v>0</v>
      </c>
      <c r="Z534" s="406">
        <f t="shared" ref="Z534" ca="1" si="1538">IFERROR(Z533*$K532,0)</f>
        <v>0</v>
      </c>
      <c r="AA534" s="406">
        <f t="shared" ref="AA534" ca="1" si="1539">IFERROR(AA533*$K532,0)</f>
        <v>0</v>
      </c>
      <c r="AB534" s="406">
        <f t="shared" ref="AB534" ca="1" si="1540">IFERROR(AB533*$K532,0)</f>
        <v>0</v>
      </c>
      <c r="AC534" s="406">
        <f t="shared" ref="AC534" ca="1" si="1541">IFERROR(AC533*$K532,0)</f>
        <v>0</v>
      </c>
      <c r="AD534" s="406">
        <f t="shared" ref="AD534" ca="1" si="1542">IFERROR(AD533*$K532,0)</f>
        <v>0</v>
      </c>
      <c r="AE534" s="406">
        <f t="shared" ref="AE534" ca="1" si="1543">IFERROR(AE533*$K532,0)</f>
        <v>0</v>
      </c>
      <c r="AF534" s="406">
        <f t="shared" ref="AF534" ca="1" si="1544">IFERROR(AF533*$K532,0)</f>
        <v>0</v>
      </c>
      <c r="AG534" s="406">
        <f t="shared" ref="AG534" ca="1" si="1545">IFERROR(AG533*$K532,0)</f>
        <v>0</v>
      </c>
      <c r="AH534" s="317"/>
      <c r="AI534" s="318"/>
      <c r="AJ534" s="318"/>
      <c r="AK534" s="318"/>
      <c r="AL534" s="318"/>
      <c r="AM534"/>
      <c r="AN534"/>
      <c r="AO534"/>
      <c r="AP534"/>
      <c r="AQ534"/>
      <c r="AR534"/>
    </row>
    <row r="535" spans="1:44" ht="13.15" customHeight="1">
      <c r="A535" s="317"/>
      <c r="B535" s="317"/>
      <c r="C535" s="317" cm="1">
        <f t="array" aca="1" ref="C535" ca="1">OFFSET(C535,-3,,,)+1</f>
        <v>59</v>
      </c>
      <c r="D535" s="889" t="str">
        <f t="shared" ref="D535:E535" ca="1" si="1546">D200</f>
        <v/>
      </c>
      <c r="E535" s="892" t="str">
        <f t="shared" ca="1" si="1546"/>
        <v/>
      </c>
      <c r="F535" s="893"/>
      <c r="G535" s="898">
        <f t="shared" ref="G535" si="1547">H200</f>
        <v>0</v>
      </c>
      <c r="H535" s="901"/>
      <c r="I535" s="904" t="str">
        <f t="shared" ref="I535" ca="1" si="1548">I200</f>
        <v/>
      </c>
      <c r="J535" s="907">
        <f t="shared" ref="J535" ca="1" si="1549">IF($D535=$C$3,
SUMPRODUCT(OFFSET($B$361,1,,($C535-1)*3-2,),OFFSET($L$361,,,($C535-1)*3-2,)),J200+H535)</f>
        <v>0</v>
      </c>
      <c r="K535" s="910">
        <f t="shared" ref="K535" ca="1" si="1550">K200</f>
        <v>0</v>
      </c>
      <c r="L535" s="913">
        <f t="shared" ref="L535" ca="1" si="1551">J535*K535</f>
        <v>0</v>
      </c>
      <c r="M535" s="402" t="s">
        <v>89</v>
      </c>
      <c r="N535" s="308" t="str">
        <f t="shared" ref="N535:AG535" ca="1" si="1552">N200</f>
        <v/>
      </c>
      <c r="O535" s="309" t="str">
        <f t="shared" ca="1" si="1552"/>
        <v/>
      </c>
      <c r="P535" s="309" t="str">
        <f t="shared" ca="1" si="1552"/>
        <v/>
      </c>
      <c r="Q535" s="310" t="str">
        <f t="shared" ca="1" si="1552"/>
        <v/>
      </c>
      <c r="R535" s="309" t="str">
        <f t="shared" ca="1" si="1552"/>
        <v/>
      </c>
      <c r="S535" s="309" t="str">
        <f t="shared" ca="1" si="1552"/>
        <v/>
      </c>
      <c r="T535" s="309" t="str">
        <f t="shared" ca="1" si="1552"/>
        <v/>
      </c>
      <c r="U535" s="309" t="str">
        <f t="shared" ca="1" si="1552"/>
        <v/>
      </c>
      <c r="V535" s="309" t="str">
        <f t="shared" ca="1" si="1552"/>
        <v/>
      </c>
      <c r="W535" s="309" t="str">
        <f t="shared" ca="1" si="1552"/>
        <v/>
      </c>
      <c r="X535" s="309" t="str">
        <f t="shared" ca="1" si="1552"/>
        <v/>
      </c>
      <c r="Y535" s="309" t="str">
        <f t="shared" ca="1" si="1552"/>
        <v/>
      </c>
      <c r="Z535" s="309" t="str">
        <f t="shared" ca="1" si="1552"/>
        <v/>
      </c>
      <c r="AA535" s="309" t="str">
        <f t="shared" ca="1" si="1552"/>
        <v/>
      </c>
      <c r="AB535" s="309" t="str">
        <f t="shared" ca="1" si="1552"/>
        <v/>
      </c>
      <c r="AC535" s="309" t="str">
        <f t="shared" ca="1" si="1552"/>
        <v/>
      </c>
      <c r="AD535" s="309" t="str">
        <f t="shared" ca="1" si="1552"/>
        <v/>
      </c>
      <c r="AE535" s="309" t="str">
        <f t="shared" ca="1" si="1552"/>
        <v/>
      </c>
      <c r="AF535" s="309" t="str">
        <f t="shared" ca="1" si="1552"/>
        <v/>
      </c>
      <c r="AG535" s="309" t="str">
        <f t="shared" ca="1" si="1552"/>
        <v/>
      </c>
      <c r="AH535" s="317"/>
      <c r="AI535" s="318"/>
      <c r="AJ535" s="318"/>
      <c r="AK535" s="318"/>
      <c r="AL535" s="318"/>
      <c r="AM535"/>
      <c r="AN535"/>
      <c r="AO535"/>
      <c r="AP535"/>
      <c r="AQ535"/>
      <c r="AR535"/>
    </row>
    <row r="536" spans="1:44" ht="13.15" customHeight="1">
      <c r="A536" s="317"/>
      <c r="B536" s="380">
        <f t="shared" ref="B536:C537" ca="1" si="1553">B201</f>
        <v>0</v>
      </c>
      <c r="C536" s="317" cm="1">
        <f t="array" aca="1" ref="C536" ca="1">IF(ROUND(SUM(IF(N535:AG535&lt;&gt;"",IF(N535:AG535&lt;&gt;0,(N536:AG536))))-J535,3)&lt;&gt;0,"X",0)</f>
        <v>0</v>
      </c>
      <c r="D536" s="890"/>
      <c r="E536" s="894"/>
      <c r="F536" s="895"/>
      <c r="G536" s="899"/>
      <c r="H536" s="902"/>
      <c r="I536" s="905"/>
      <c r="J536" s="908"/>
      <c r="K536" s="911"/>
      <c r="L536" s="914"/>
      <c r="M536" s="403" t="s">
        <v>90</v>
      </c>
      <c r="N536" s="312" cm="1">
        <f t="array" aca="1" ref="N536" ca="1">IF($D535=$C$3,
SUM(IF(OFFSET($N$361,,,($C535-1)*3-2,$C$2)=N535,OFFSET($N$363,,,($C535-1)*3-2,$C$2)*OFFSET($B$361,1,,($C535-1)*3-2,1))),
IFERROR((N201/$J200)*$J535,0))</f>
        <v>0</v>
      </c>
      <c r="O536" s="312" cm="1">
        <f t="array" aca="1" ref="O536" ca="1">IF($D535=$C$3,
SUM(IF(OFFSET($N$361,,,($C535-1)*3-2,$C$2)=O535,OFFSET($N$363,,,($C535-1)*3-2,$C$2)*OFFSET($B$361,1,,($C535-1)*3-2,1))),
IFERROR((O201/$J200)*$J535,0))</f>
        <v>0</v>
      </c>
      <c r="P536" s="312" cm="1">
        <f t="array" aca="1" ref="P536" ca="1">IF($D535=$C$3,
SUM(IF(OFFSET($N$361,,,($C535-1)*3-2,$C$2)=P535,OFFSET($N$363,,,($C535-1)*3-2,$C$2)*OFFSET($B$361,1,,($C535-1)*3-2,1))),
IFERROR((P201/$J200)*$J535,0))</f>
        <v>0</v>
      </c>
      <c r="Q536" s="313" cm="1">
        <f t="array" aca="1" ref="Q536" ca="1">IF($D535=$C$3,
SUM(IF(OFFSET($N$361,,,($C535-1)*3-2,$C$2)=Q535,OFFSET($N$363,,,($C535-1)*3-2,$C$2)*OFFSET($B$361,1,,($C535-1)*3-2,1))),
IFERROR((Q201/$J200)*$J535,0))</f>
        <v>0</v>
      </c>
      <c r="R536" s="312" cm="1">
        <f t="array" aca="1" ref="R536" ca="1">IF($D535=$C$3,
SUM(IF(OFFSET($N$361,,,($C535-1)*3-2,$C$2)=R535,OFFSET($N$363,,,($C535-1)*3-2,$C$2)*OFFSET($B$361,1,,($C535-1)*3-2,1))),
IFERROR((R201/$J200)*$J535,0))</f>
        <v>0</v>
      </c>
      <c r="S536" s="312" cm="1">
        <f t="array" aca="1" ref="S536" ca="1">IF($D535=$C$3,
SUM(IF(OFFSET($N$361,,,($C535-1)*3-2,$C$2)=S535,OFFSET($N$363,,,($C535-1)*3-2,$C$2)*OFFSET($B$361,1,,($C535-1)*3-2,1))),
IFERROR((S201/$J200)*$J535,0))</f>
        <v>0</v>
      </c>
      <c r="T536" s="312" cm="1">
        <f t="array" aca="1" ref="T536" ca="1">IF($D535=$C$3,
SUM(IF(OFFSET($N$361,,,($C535-1)*3-2,$C$2)=T535,OFFSET($N$363,,,($C535-1)*3-2,$C$2)*OFFSET($B$361,1,,($C535-1)*3-2,1))),
IFERROR((T201/$J200)*$J535,0))</f>
        <v>0</v>
      </c>
      <c r="U536" s="312" cm="1">
        <f t="array" aca="1" ref="U536" ca="1">IF($D535=$C$3,
SUM(IF(OFFSET($N$361,,,($C535-1)*3-2,$C$2)=U535,OFFSET($N$363,,,($C535-1)*3-2,$C$2)*OFFSET($B$361,1,,($C535-1)*3-2,1))),
IFERROR((U201/$J200)*$J535,0))</f>
        <v>0</v>
      </c>
      <c r="V536" s="312" cm="1">
        <f t="array" aca="1" ref="V536" ca="1">IF($D535=$C$3,
SUM(IF(OFFSET($N$361,,,($C535-1)*3-2,$C$2)=V535,OFFSET($N$363,,,($C535-1)*3-2,$C$2)*OFFSET($B$361,1,,($C535-1)*3-2,1))),
IFERROR((V201/$J200)*$J535,0))</f>
        <v>0</v>
      </c>
      <c r="W536" s="312" cm="1">
        <f t="array" aca="1" ref="W536" ca="1">IF($D535=$C$3,
SUM(IF(OFFSET($N$361,,,($C535-1)*3-2,$C$2)=W535,OFFSET($N$363,,,($C535-1)*3-2,$C$2)*OFFSET($B$361,1,,($C535-1)*3-2,1))),
IFERROR((W201/$J200)*$J535,0))</f>
        <v>0</v>
      </c>
      <c r="X536" s="312" cm="1">
        <f t="array" aca="1" ref="X536" ca="1">IF($D535=$C$3,
SUM(IF(OFFSET($N$361,,,($C535-1)*3-2,$C$2)=X535,OFFSET($N$363,,,($C535-1)*3-2,$C$2)*OFFSET($B$361,1,,($C535-1)*3-2,1))),
IFERROR((X201/$J200)*$J535,0))</f>
        <v>0</v>
      </c>
      <c r="Y536" s="312" cm="1">
        <f t="array" aca="1" ref="Y536" ca="1">IF($D535=$C$3,
SUM(IF(OFFSET($N$361,,,($C535-1)*3-2,$C$2)=Y535,OFFSET($N$363,,,($C535-1)*3-2,$C$2)*OFFSET($B$361,1,,($C535-1)*3-2,1))),
IFERROR((Y201/$J200)*$J535,0))</f>
        <v>0</v>
      </c>
      <c r="Z536" s="312" cm="1">
        <f t="array" aca="1" ref="Z536" ca="1">IF($D535=$C$3,
SUM(IF(OFFSET($N$361,,,($C535-1)*3-2,$C$2)=Z535,OFFSET($N$363,,,($C535-1)*3-2,$C$2)*OFFSET($B$361,1,,($C535-1)*3-2,1))),
IFERROR((Z201/$J200)*$J535,0))</f>
        <v>0</v>
      </c>
      <c r="AA536" s="312" cm="1">
        <f t="array" aca="1" ref="AA536" ca="1">IF($D535=$C$3,
SUM(IF(OFFSET($N$361,,,($C535-1)*3-2,$C$2)=AA535,OFFSET($N$363,,,($C535-1)*3-2,$C$2)*OFFSET($B$361,1,,($C535-1)*3-2,1))),
IFERROR((AA201/$J200)*$J535,0))</f>
        <v>0</v>
      </c>
      <c r="AB536" s="312" cm="1">
        <f t="array" aca="1" ref="AB536" ca="1">IF($D535=$C$3,
SUM(IF(OFFSET($N$361,,,($C535-1)*3-2,$C$2)=AB535,OFFSET($N$363,,,($C535-1)*3-2,$C$2)*OFFSET($B$361,1,,($C535-1)*3-2,1))),
IFERROR((AB201/$J200)*$J535,0))</f>
        <v>0</v>
      </c>
      <c r="AC536" s="312" cm="1">
        <f t="array" aca="1" ref="AC536" ca="1">IF($D535=$C$3,
SUM(IF(OFFSET($N$361,,,($C535-1)*3-2,$C$2)=AC535,OFFSET($N$363,,,($C535-1)*3-2,$C$2)*OFFSET($B$361,1,,($C535-1)*3-2,1))),
IFERROR((AC201/$J200)*$J535,0))</f>
        <v>0</v>
      </c>
      <c r="AD536" s="312" cm="1">
        <f t="array" aca="1" ref="AD536" ca="1">IF($D535=$C$3,
SUM(IF(OFFSET($N$361,,,($C535-1)*3-2,$C$2)=AD535,OFFSET($N$363,,,($C535-1)*3-2,$C$2)*OFFSET($B$361,1,,($C535-1)*3-2,1))),
IFERROR((AD201/$J200)*$J535,0))</f>
        <v>0</v>
      </c>
      <c r="AE536" s="312" cm="1">
        <f t="array" aca="1" ref="AE536" ca="1">IF($D535=$C$3,
SUM(IF(OFFSET($N$361,,,($C535-1)*3-2,$C$2)=AE535,OFFSET($N$363,,,($C535-1)*3-2,$C$2)*OFFSET($B$361,1,,($C535-1)*3-2,1))),
IFERROR((AE201/$J200)*$J535,0))</f>
        <v>0</v>
      </c>
      <c r="AF536" s="312" cm="1">
        <f t="array" aca="1" ref="AF536" ca="1">IF($D535=$C$3,
SUM(IF(OFFSET($N$361,,,($C535-1)*3-2,$C$2)=AF535,OFFSET($N$363,,,($C535-1)*3-2,$C$2)*OFFSET($B$361,1,,($C535-1)*3-2,1))),
IFERROR((AF201/$J200)*$J535,0))</f>
        <v>0</v>
      </c>
      <c r="AG536" s="312" cm="1">
        <f t="array" aca="1" ref="AG536" ca="1">IF($D535=$C$3,
SUM(IF(OFFSET($N$361,,,($C535-1)*3-2,$C$2)=AG535,OFFSET($N$363,,,($C535-1)*3-2,$C$2)*OFFSET($B$361,1,,($C535-1)*3-2,1))),
IFERROR((AG201/$J200)*$J535,0))</f>
        <v>0</v>
      </c>
      <c r="AH536" s="317"/>
      <c r="AI536" s="318"/>
      <c r="AJ536" s="318"/>
      <c r="AK536" s="318"/>
      <c r="AL536" s="318"/>
      <c r="AM536"/>
      <c r="AN536"/>
      <c r="AO536"/>
      <c r="AP536"/>
      <c r="AQ536"/>
      <c r="AR536"/>
    </row>
    <row r="537" spans="1:44" ht="13.15" customHeight="1">
      <c r="A537" s="317"/>
      <c r="B537" s="380" t="str">
        <f t="shared" ca="1" si="1553"/>
        <v/>
      </c>
      <c r="C537" s="380" t="str">
        <f t="shared" ca="1" si="1553"/>
        <v/>
      </c>
      <c r="D537" s="891"/>
      <c r="E537" s="896"/>
      <c r="F537" s="897"/>
      <c r="G537" s="900"/>
      <c r="H537" s="903"/>
      <c r="I537" s="906"/>
      <c r="J537" s="909"/>
      <c r="K537" s="912"/>
      <c r="L537" s="915"/>
      <c r="M537" s="404" t="s">
        <v>91</v>
      </c>
      <c r="N537" s="405">
        <f t="shared" ref="N537" ca="1" si="1554">IFERROR(N536*$K535,0)</f>
        <v>0</v>
      </c>
      <c r="O537" s="406">
        <f t="shared" ref="O537" ca="1" si="1555">IFERROR(O536*$K535,0)</f>
        <v>0</v>
      </c>
      <c r="P537" s="406">
        <f t="shared" ref="P537" ca="1" si="1556">IFERROR(P536*$K535,0)</f>
        <v>0</v>
      </c>
      <c r="Q537" s="407">
        <f t="shared" ref="Q537" ca="1" si="1557">IFERROR(Q536*$K535,0)</f>
        <v>0</v>
      </c>
      <c r="R537" s="406">
        <f t="shared" ref="R537" ca="1" si="1558">IFERROR(R536*$K535,0)</f>
        <v>0</v>
      </c>
      <c r="S537" s="406">
        <f t="shared" ref="S537" ca="1" si="1559">IFERROR(S536*$K535,0)</f>
        <v>0</v>
      </c>
      <c r="T537" s="406">
        <f t="shared" ref="T537" ca="1" si="1560">IFERROR(T536*$K535,0)</f>
        <v>0</v>
      </c>
      <c r="U537" s="406">
        <f t="shared" ref="U537" ca="1" si="1561">IFERROR(U536*$K535,0)</f>
        <v>0</v>
      </c>
      <c r="V537" s="406">
        <f t="shared" ref="V537" ca="1" si="1562">IFERROR(V536*$K535,0)</f>
        <v>0</v>
      </c>
      <c r="W537" s="406">
        <f t="shared" ref="W537" ca="1" si="1563">IFERROR(W536*$K535,0)</f>
        <v>0</v>
      </c>
      <c r="X537" s="406">
        <f t="shared" ref="X537" ca="1" si="1564">IFERROR(X536*$K535,0)</f>
        <v>0</v>
      </c>
      <c r="Y537" s="406">
        <f t="shared" ref="Y537" ca="1" si="1565">IFERROR(Y536*$K535,0)</f>
        <v>0</v>
      </c>
      <c r="Z537" s="406">
        <f t="shared" ref="Z537" ca="1" si="1566">IFERROR(Z536*$K535,0)</f>
        <v>0</v>
      </c>
      <c r="AA537" s="406">
        <f t="shared" ref="AA537" ca="1" si="1567">IFERROR(AA536*$K535,0)</f>
        <v>0</v>
      </c>
      <c r="AB537" s="406">
        <f t="shared" ref="AB537" ca="1" si="1568">IFERROR(AB536*$K535,0)</f>
        <v>0</v>
      </c>
      <c r="AC537" s="406">
        <f t="shared" ref="AC537" ca="1" si="1569">IFERROR(AC536*$K535,0)</f>
        <v>0</v>
      </c>
      <c r="AD537" s="406">
        <f t="shared" ref="AD537" ca="1" si="1570">IFERROR(AD536*$K535,0)</f>
        <v>0</v>
      </c>
      <c r="AE537" s="406">
        <f t="shared" ref="AE537" ca="1" si="1571">IFERROR(AE536*$K535,0)</f>
        <v>0</v>
      </c>
      <c r="AF537" s="406">
        <f t="shared" ref="AF537" ca="1" si="1572">IFERROR(AF536*$K535,0)</f>
        <v>0</v>
      </c>
      <c r="AG537" s="406">
        <f t="shared" ref="AG537" ca="1" si="1573">IFERROR(AG536*$K535,0)</f>
        <v>0</v>
      </c>
      <c r="AH537" s="317"/>
      <c r="AI537" s="318"/>
      <c r="AJ537" s="318"/>
      <c r="AK537" s="318"/>
      <c r="AL537" s="318"/>
      <c r="AM537"/>
      <c r="AN537"/>
      <c r="AO537"/>
      <c r="AP537"/>
      <c r="AQ537"/>
      <c r="AR537"/>
    </row>
    <row r="538" spans="1:44" ht="13.15" customHeight="1">
      <c r="A538" s="317"/>
      <c r="B538" s="317"/>
      <c r="C538" s="317" cm="1">
        <f t="array" aca="1" ref="C538" ca="1">OFFSET(C538,-3,,,)+1</f>
        <v>60</v>
      </c>
      <c r="D538" s="889" t="str">
        <f t="shared" ref="D538:E538" ca="1" si="1574">D203</f>
        <v/>
      </c>
      <c r="E538" s="892" t="str">
        <f t="shared" ca="1" si="1574"/>
        <v/>
      </c>
      <c r="F538" s="893"/>
      <c r="G538" s="898">
        <f t="shared" ref="G538" si="1575">H203</f>
        <v>0</v>
      </c>
      <c r="H538" s="901"/>
      <c r="I538" s="904" t="str">
        <f t="shared" ref="I538" ca="1" si="1576">I203</f>
        <v/>
      </c>
      <c r="J538" s="907">
        <f t="shared" ref="J538" ca="1" si="1577">IF($D538=$C$3,
SUMPRODUCT(OFFSET($B$361,1,,($C538-1)*3-2,),OFFSET($L$361,,,($C538-1)*3-2,)),J203+H538)</f>
        <v>0</v>
      </c>
      <c r="K538" s="910">
        <f t="shared" ref="K538" ca="1" si="1578">K203</f>
        <v>0</v>
      </c>
      <c r="L538" s="913">
        <f t="shared" ref="L538" ca="1" si="1579">J538*K538</f>
        <v>0</v>
      </c>
      <c r="M538" s="402" t="s">
        <v>89</v>
      </c>
      <c r="N538" s="308" t="str">
        <f t="shared" ref="N538:AG538" ca="1" si="1580">N203</f>
        <v/>
      </c>
      <c r="O538" s="309" t="str">
        <f t="shared" ca="1" si="1580"/>
        <v/>
      </c>
      <c r="P538" s="309" t="str">
        <f t="shared" ca="1" si="1580"/>
        <v/>
      </c>
      <c r="Q538" s="310" t="str">
        <f t="shared" ca="1" si="1580"/>
        <v/>
      </c>
      <c r="R538" s="309" t="str">
        <f t="shared" ca="1" si="1580"/>
        <v/>
      </c>
      <c r="S538" s="309" t="str">
        <f t="shared" ca="1" si="1580"/>
        <v/>
      </c>
      <c r="T538" s="309" t="str">
        <f t="shared" ca="1" si="1580"/>
        <v/>
      </c>
      <c r="U538" s="309" t="str">
        <f t="shared" ca="1" si="1580"/>
        <v/>
      </c>
      <c r="V538" s="309" t="str">
        <f t="shared" ca="1" si="1580"/>
        <v/>
      </c>
      <c r="W538" s="309" t="str">
        <f t="shared" ca="1" si="1580"/>
        <v/>
      </c>
      <c r="X538" s="309" t="str">
        <f t="shared" ca="1" si="1580"/>
        <v/>
      </c>
      <c r="Y538" s="309" t="str">
        <f t="shared" ca="1" si="1580"/>
        <v/>
      </c>
      <c r="Z538" s="309" t="str">
        <f t="shared" ca="1" si="1580"/>
        <v/>
      </c>
      <c r="AA538" s="309" t="str">
        <f t="shared" ca="1" si="1580"/>
        <v/>
      </c>
      <c r="AB538" s="309" t="str">
        <f t="shared" ca="1" si="1580"/>
        <v/>
      </c>
      <c r="AC538" s="309" t="str">
        <f t="shared" ca="1" si="1580"/>
        <v/>
      </c>
      <c r="AD538" s="309" t="str">
        <f t="shared" ca="1" si="1580"/>
        <v/>
      </c>
      <c r="AE538" s="309" t="str">
        <f t="shared" ca="1" si="1580"/>
        <v/>
      </c>
      <c r="AF538" s="309" t="str">
        <f t="shared" ca="1" si="1580"/>
        <v/>
      </c>
      <c r="AG538" s="309" t="str">
        <f t="shared" ca="1" si="1580"/>
        <v/>
      </c>
      <c r="AH538" s="317"/>
      <c r="AI538" s="318"/>
      <c r="AJ538" s="318"/>
      <c r="AK538" s="318"/>
      <c r="AL538" s="318"/>
      <c r="AM538"/>
      <c r="AN538"/>
      <c r="AO538"/>
      <c r="AP538"/>
      <c r="AQ538"/>
      <c r="AR538"/>
    </row>
    <row r="539" spans="1:44" ht="13.15" customHeight="1">
      <c r="A539" s="317"/>
      <c r="B539" s="380">
        <f t="shared" ref="B539:C540" ca="1" si="1581">B204</f>
        <v>0</v>
      </c>
      <c r="C539" s="317" cm="1">
        <f t="array" aca="1" ref="C539" ca="1">IF(ROUND(SUM(IF(N538:AG538&lt;&gt;"",IF(N538:AG538&lt;&gt;0,(N539:AG539))))-J538,3)&lt;&gt;0,"X",0)</f>
        <v>0</v>
      </c>
      <c r="D539" s="890"/>
      <c r="E539" s="894"/>
      <c r="F539" s="895"/>
      <c r="G539" s="899"/>
      <c r="H539" s="902"/>
      <c r="I539" s="905"/>
      <c r="J539" s="908"/>
      <c r="K539" s="911"/>
      <c r="L539" s="914"/>
      <c r="M539" s="403" t="s">
        <v>90</v>
      </c>
      <c r="N539" s="312" cm="1">
        <f t="array" aca="1" ref="N539" ca="1">IF($D538=$C$3,
SUM(IF(OFFSET($N$361,,,($C538-1)*3-2,$C$2)=N538,OFFSET($N$363,,,($C538-1)*3-2,$C$2)*OFFSET($B$361,1,,($C538-1)*3-2,1))),
IFERROR((N204/$J203)*$J538,0))</f>
        <v>0</v>
      </c>
      <c r="O539" s="312" cm="1">
        <f t="array" aca="1" ref="O539" ca="1">IF($D538=$C$3,
SUM(IF(OFFSET($N$361,,,($C538-1)*3-2,$C$2)=O538,OFFSET($N$363,,,($C538-1)*3-2,$C$2)*OFFSET($B$361,1,,($C538-1)*3-2,1))),
IFERROR((O204/$J203)*$J538,0))</f>
        <v>0</v>
      </c>
      <c r="P539" s="312" cm="1">
        <f t="array" aca="1" ref="P539" ca="1">IF($D538=$C$3,
SUM(IF(OFFSET($N$361,,,($C538-1)*3-2,$C$2)=P538,OFFSET($N$363,,,($C538-1)*3-2,$C$2)*OFFSET($B$361,1,,($C538-1)*3-2,1))),
IFERROR((P204/$J203)*$J538,0))</f>
        <v>0</v>
      </c>
      <c r="Q539" s="313" cm="1">
        <f t="array" aca="1" ref="Q539" ca="1">IF($D538=$C$3,
SUM(IF(OFFSET($N$361,,,($C538-1)*3-2,$C$2)=Q538,OFFSET($N$363,,,($C538-1)*3-2,$C$2)*OFFSET($B$361,1,,($C538-1)*3-2,1))),
IFERROR((Q204/$J203)*$J538,0))</f>
        <v>0</v>
      </c>
      <c r="R539" s="312" cm="1">
        <f t="array" aca="1" ref="R539" ca="1">IF($D538=$C$3,
SUM(IF(OFFSET($N$361,,,($C538-1)*3-2,$C$2)=R538,OFFSET($N$363,,,($C538-1)*3-2,$C$2)*OFFSET($B$361,1,,($C538-1)*3-2,1))),
IFERROR((R204/$J203)*$J538,0))</f>
        <v>0</v>
      </c>
      <c r="S539" s="312" cm="1">
        <f t="array" aca="1" ref="S539" ca="1">IF($D538=$C$3,
SUM(IF(OFFSET($N$361,,,($C538-1)*3-2,$C$2)=S538,OFFSET($N$363,,,($C538-1)*3-2,$C$2)*OFFSET($B$361,1,,($C538-1)*3-2,1))),
IFERROR((S204/$J203)*$J538,0))</f>
        <v>0</v>
      </c>
      <c r="T539" s="312" cm="1">
        <f t="array" aca="1" ref="T539" ca="1">IF($D538=$C$3,
SUM(IF(OFFSET($N$361,,,($C538-1)*3-2,$C$2)=T538,OFFSET($N$363,,,($C538-1)*3-2,$C$2)*OFFSET($B$361,1,,($C538-1)*3-2,1))),
IFERROR((T204/$J203)*$J538,0))</f>
        <v>0</v>
      </c>
      <c r="U539" s="312" cm="1">
        <f t="array" aca="1" ref="U539" ca="1">IF($D538=$C$3,
SUM(IF(OFFSET($N$361,,,($C538-1)*3-2,$C$2)=U538,OFFSET($N$363,,,($C538-1)*3-2,$C$2)*OFFSET($B$361,1,,($C538-1)*3-2,1))),
IFERROR((U204/$J203)*$J538,0))</f>
        <v>0</v>
      </c>
      <c r="V539" s="312" cm="1">
        <f t="array" aca="1" ref="V539" ca="1">IF($D538=$C$3,
SUM(IF(OFFSET($N$361,,,($C538-1)*3-2,$C$2)=V538,OFFSET($N$363,,,($C538-1)*3-2,$C$2)*OFFSET($B$361,1,,($C538-1)*3-2,1))),
IFERROR((V204/$J203)*$J538,0))</f>
        <v>0</v>
      </c>
      <c r="W539" s="312" cm="1">
        <f t="array" aca="1" ref="W539" ca="1">IF($D538=$C$3,
SUM(IF(OFFSET($N$361,,,($C538-1)*3-2,$C$2)=W538,OFFSET($N$363,,,($C538-1)*3-2,$C$2)*OFFSET($B$361,1,,($C538-1)*3-2,1))),
IFERROR((W204/$J203)*$J538,0))</f>
        <v>0</v>
      </c>
      <c r="X539" s="312" cm="1">
        <f t="array" aca="1" ref="X539" ca="1">IF($D538=$C$3,
SUM(IF(OFFSET($N$361,,,($C538-1)*3-2,$C$2)=X538,OFFSET($N$363,,,($C538-1)*3-2,$C$2)*OFFSET($B$361,1,,($C538-1)*3-2,1))),
IFERROR((X204/$J203)*$J538,0))</f>
        <v>0</v>
      </c>
      <c r="Y539" s="312" cm="1">
        <f t="array" aca="1" ref="Y539" ca="1">IF($D538=$C$3,
SUM(IF(OFFSET($N$361,,,($C538-1)*3-2,$C$2)=Y538,OFFSET($N$363,,,($C538-1)*3-2,$C$2)*OFFSET($B$361,1,,($C538-1)*3-2,1))),
IFERROR((Y204/$J203)*$J538,0))</f>
        <v>0</v>
      </c>
      <c r="Z539" s="312" cm="1">
        <f t="array" aca="1" ref="Z539" ca="1">IF($D538=$C$3,
SUM(IF(OFFSET($N$361,,,($C538-1)*3-2,$C$2)=Z538,OFFSET($N$363,,,($C538-1)*3-2,$C$2)*OFFSET($B$361,1,,($C538-1)*3-2,1))),
IFERROR((Z204/$J203)*$J538,0))</f>
        <v>0</v>
      </c>
      <c r="AA539" s="312" cm="1">
        <f t="array" aca="1" ref="AA539" ca="1">IF($D538=$C$3,
SUM(IF(OFFSET($N$361,,,($C538-1)*3-2,$C$2)=AA538,OFFSET($N$363,,,($C538-1)*3-2,$C$2)*OFFSET($B$361,1,,($C538-1)*3-2,1))),
IFERROR((AA204/$J203)*$J538,0))</f>
        <v>0</v>
      </c>
      <c r="AB539" s="312" cm="1">
        <f t="array" aca="1" ref="AB539" ca="1">IF($D538=$C$3,
SUM(IF(OFFSET($N$361,,,($C538-1)*3-2,$C$2)=AB538,OFFSET($N$363,,,($C538-1)*3-2,$C$2)*OFFSET($B$361,1,,($C538-1)*3-2,1))),
IFERROR((AB204/$J203)*$J538,0))</f>
        <v>0</v>
      </c>
      <c r="AC539" s="312" cm="1">
        <f t="array" aca="1" ref="AC539" ca="1">IF($D538=$C$3,
SUM(IF(OFFSET($N$361,,,($C538-1)*3-2,$C$2)=AC538,OFFSET($N$363,,,($C538-1)*3-2,$C$2)*OFFSET($B$361,1,,($C538-1)*3-2,1))),
IFERROR((AC204/$J203)*$J538,0))</f>
        <v>0</v>
      </c>
      <c r="AD539" s="312" cm="1">
        <f t="array" aca="1" ref="AD539" ca="1">IF($D538=$C$3,
SUM(IF(OFFSET($N$361,,,($C538-1)*3-2,$C$2)=AD538,OFFSET($N$363,,,($C538-1)*3-2,$C$2)*OFFSET($B$361,1,,($C538-1)*3-2,1))),
IFERROR((AD204/$J203)*$J538,0))</f>
        <v>0</v>
      </c>
      <c r="AE539" s="312" cm="1">
        <f t="array" aca="1" ref="AE539" ca="1">IF($D538=$C$3,
SUM(IF(OFFSET($N$361,,,($C538-1)*3-2,$C$2)=AE538,OFFSET($N$363,,,($C538-1)*3-2,$C$2)*OFFSET($B$361,1,,($C538-1)*3-2,1))),
IFERROR((AE204/$J203)*$J538,0))</f>
        <v>0</v>
      </c>
      <c r="AF539" s="312" cm="1">
        <f t="array" aca="1" ref="AF539" ca="1">IF($D538=$C$3,
SUM(IF(OFFSET($N$361,,,($C538-1)*3-2,$C$2)=AF538,OFFSET($N$363,,,($C538-1)*3-2,$C$2)*OFFSET($B$361,1,,($C538-1)*3-2,1))),
IFERROR((AF204/$J203)*$J538,0))</f>
        <v>0</v>
      </c>
      <c r="AG539" s="312" cm="1">
        <f t="array" aca="1" ref="AG539" ca="1">IF($D538=$C$3,
SUM(IF(OFFSET($N$361,,,($C538-1)*3-2,$C$2)=AG538,OFFSET($N$363,,,($C538-1)*3-2,$C$2)*OFFSET($B$361,1,,($C538-1)*3-2,1))),
IFERROR((AG204/$J203)*$J538,0))</f>
        <v>0</v>
      </c>
      <c r="AH539" s="317"/>
      <c r="AI539" s="318"/>
      <c r="AJ539" s="318"/>
      <c r="AK539" s="318"/>
      <c r="AL539" s="318"/>
      <c r="AM539"/>
      <c r="AN539"/>
      <c r="AO539"/>
      <c r="AP539"/>
      <c r="AQ539"/>
      <c r="AR539"/>
    </row>
    <row r="540" spans="1:44" ht="13.15" customHeight="1">
      <c r="A540" s="317"/>
      <c r="B540" s="380" t="str">
        <f t="shared" ca="1" si="1581"/>
        <v/>
      </c>
      <c r="C540" s="380" t="str">
        <f t="shared" ca="1" si="1581"/>
        <v/>
      </c>
      <c r="D540" s="891"/>
      <c r="E540" s="896"/>
      <c r="F540" s="897"/>
      <c r="G540" s="900"/>
      <c r="H540" s="903"/>
      <c r="I540" s="906"/>
      <c r="J540" s="909"/>
      <c r="K540" s="912"/>
      <c r="L540" s="915"/>
      <c r="M540" s="404" t="s">
        <v>91</v>
      </c>
      <c r="N540" s="405">
        <f t="shared" ref="N540" ca="1" si="1582">IFERROR(N539*$K538,0)</f>
        <v>0</v>
      </c>
      <c r="O540" s="406">
        <f t="shared" ref="O540" ca="1" si="1583">IFERROR(O539*$K538,0)</f>
        <v>0</v>
      </c>
      <c r="P540" s="406">
        <f t="shared" ref="P540" ca="1" si="1584">IFERROR(P539*$K538,0)</f>
        <v>0</v>
      </c>
      <c r="Q540" s="407">
        <f t="shared" ref="Q540" ca="1" si="1585">IFERROR(Q539*$K538,0)</f>
        <v>0</v>
      </c>
      <c r="R540" s="406">
        <f t="shared" ref="R540" ca="1" si="1586">IFERROR(R539*$K538,0)</f>
        <v>0</v>
      </c>
      <c r="S540" s="406">
        <f t="shared" ref="S540" ca="1" si="1587">IFERROR(S539*$K538,0)</f>
        <v>0</v>
      </c>
      <c r="T540" s="406">
        <f t="shared" ref="T540" ca="1" si="1588">IFERROR(T539*$K538,0)</f>
        <v>0</v>
      </c>
      <c r="U540" s="406">
        <f t="shared" ref="U540" ca="1" si="1589">IFERROR(U539*$K538,0)</f>
        <v>0</v>
      </c>
      <c r="V540" s="406">
        <f t="shared" ref="V540" ca="1" si="1590">IFERROR(V539*$K538,0)</f>
        <v>0</v>
      </c>
      <c r="W540" s="406">
        <f t="shared" ref="W540" ca="1" si="1591">IFERROR(W539*$K538,0)</f>
        <v>0</v>
      </c>
      <c r="X540" s="406">
        <f t="shared" ref="X540" ca="1" si="1592">IFERROR(X539*$K538,0)</f>
        <v>0</v>
      </c>
      <c r="Y540" s="406">
        <f t="shared" ref="Y540" ca="1" si="1593">IFERROR(Y539*$K538,0)</f>
        <v>0</v>
      </c>
      <c r="Z540" s="406">
        <f t="shared" ref="Z540" ca="1" si="1594">IFERROR(Z539*$K538,0)</f>
        <v>0</v>
      </c>
      <c r="AA540" s="406">
        <f t="shared" ref="AA540" ca="1" si="1595">IFERROR(AA539*$K538,0)</f>
        <v>0</v>
      </c>
      <c r="AB540" s="406">
        <f t="shared" ref="AB540" ca="1" si="1596">IFERROR(AB539*$K538,0)</f>
        <v>0</v>
      </c>
      <c r="AC540" s="406">
        <f t="shared" ref="AC540" ca="1" si="1597">IFERROR(AC539*$K538,0)</f>
        <v>0</v>
      </c>
      <c r="AD540" s="406">
        <f t="shared" ref="AD540" ca="1" si="1598">IFERROR(AD539*$K538,0)</f>
        <v>0</v>
      </c>
      <c r="AE540" s="406">
        <f t="shared" ref="AE540" ca="1" si="1599">IFERROR(AE539*$K538,0)</f>
        <v>0</v>
      </c>
      <c r="AF540" s="406">
        <f t="shared" ref="AF540" ca="1" si="1600">IFERROR(AF539*$K538,0)</f>
        <v>0</v>
      </c>
      <c r="AG540" s="406">
        <f t="shared" ref="AG540" ca="1" si="1601">IFERROR(AG539*$K538,0)</f>
        <v>0</v>
      </c>
      <c r="AH540" s="317"/>
      <c r="AI540" s="318"/>
      <c r="AJ540" s="318"/>
      <c r="AK540" s="318"/>
      <c r="AL540" s="318"/>
      <c r="AM540"/>
      <c r="AN540"/>
      <c r="AO540"/>
      <c r="AP540"/>
      <c r="AQ540"/>
      <c r="AR540"/>
    </row>
    <row r="541" spans="1:44" ht="13.15" customHeight="1">
      <c r="A541" s="317"/>
      <c r="B541" s="317"/>
      <c r="C541" s="317" cm="1">
        <f t="array" aca="1" ref="C541" ca="1">OFFSET(C541,-3,,,)+1</f>
        <v>61</v>
      </c>
      <c r="D541" s="889" t="str">
        <f t="shared" ref="D541:E541" ca="1" si="1602">D206</f>
        <v/>
      </c>
      <c r="E541" s="892" t="str">
        <f t="shared" ca="1" si="1602"/>
        <v/>
      </c>
      <c r="F541" s="893"/>
      <c r="G541" s="898">
        <f t="shared" ref="G541" si="1603">H206</f>
        <v>0</v>
      </c>
      <c r="H541" s="901"/>
      <c r="I541" s="904" t="str">
        <f t="shared" ref="I541" ca="1" si="1604">I206</f>
        <v/>
      </c>
      <c r="J541" s="907">
        <f t="shared" ref="J541" ca="1" si="1605">IF($D541=$C$3,
SUMPRODUCT(OFFSET($B$361,1,,($C541-1)*3-2,),OFFSET($L$361,,,($C541-1)*3-2,)),J206+H541)</f>
        <v>0</v>
      </c>
      <c r="K541" s="910">
        <f t="shared" ref="K541" ca="1" si="1606">K206</f>
        <v>0</v>
      </c>
      <c r="L541" s="913">
        <f t="shared" ref="L541" ca="1" si="1607">J541*K541</f>
        <v>0</v>
      </c>
      <c r="M541" s="402" t="s">
        <v>89</v>
      </c>
      <c r="N541" s="308" t="str">
        <f t="shared" ref="N541:AG541" ca="1" si="1608">N206</f>
        <v/>
      </c>
      <c r="O541" s="309" t="str">
        <f t="shared" ca="1" si="1608"/>
        <v/>
      </c>
      <c r="P541" s="309" t="str">
        <f t="shared" ca="1" si="1608"/>
        <v/>
      </c>
      <c r="Q541" s="310" t="str">
        <f t="shared" ca="1" si="1608"/>
        <v/>
      </c>
      <c r="R541" s="309" t="str">
        <f t="shared" ca="1" si="1608"/>
        <v/>
      </c>
      <c r="S541" s="309" t="str">
        <f t="shared" ca="1" si="1608"/>
        <v/>
      </c>
      <c r="T541" s="309" t="str">
        <f t="shared" ca="1" si="1608"/>
        <v/>
      </c>
      <c r="U541" s="309" t="str">
        <f t="shared" ca="1" si="1608"/>
        <v/>
      </c>
      <c r="V541" s="309" t="str">
        <f t="shared" ca="1" si="1608"/>
        <v/>
      </c>
      <c r="W541" s="309" t="str">
        <f t="shared" ca="1" si="1608"/>
        <v/>
      </c>
      <c r="X541" s="309" t="str">
        <f t="shared" ca="1" si="1608"/>
        <v/>
      </c>
      <c r="Y541" s="309" t="str">
        <f t="shared" ca="1" si="1608"/>
        <v/>
      </c>
      <c r="Z541" s="309" t="str">
        <f t="shared" ca="1" si="1608"/>
        <v/>
      </c>
      <c r="AA541" s="309" t="str">
        <f t="shared" ca="1" si="1608"/>
        <v/>
      </c>
      <c r="AB541" s="309" t="str">
        <f t="shared" ca="1" si="1608"/>
        <v/>
      </c>
      <c r="AC541" s="309" t="str">
        <f t="shared" ca="1" si="1608"/>
        <v/>
      </c>
      <c r="AD541" s="309" t="str">
        <f t="shared" ca="1" si="1608"/>
        <v/>
      </c>
      <c r="AE541" s="309" t="str">
        <f t="shared" ca="1" si="1608"/>
        <v/>
      </c>
      <c r="AF541" s="309" t="str">
        <f t="shared" ca="1" si="1608"/>
        <v/>
      </c>
      <c r="AG541" s="309" t="str">
        <f t="shared" ca="1" si="1608"/>
        <v/>
      </c>
      <c r="AH541" s="317"/>
      <c r="AI541" s="318"/>
      <c r="AJ541" s="318"/>
      <c r="AK541" s="318"/>
      <c r="AL541" s="318"/>
      <c r="AM541"/>
      <c r="AN541"/>
      <c r="AO541"/>
      <c r="AP541"/>
      <c r="AQ541"/>
      <c r="AR541"/>
    </row>
    <row r="542" spans="1:44" ht="13.15" customHeight="1">
      <c r="A542" s="317"/>
      <c r="B542" s="380">
        <f t="shared" ref="B542:C543" ca="1" si="1609">B207</f>
        <v>0</v>
      </c>
      <c r="C542" s="317" cm="1">
        <f t="array" aca="1" ref="C542" ca="1">IF(ROUND(SUM(IF(N541:AG541&lt;&gt;"",IF(N541:AG541&lt;&gt;0,(N542:AG542))))-J541,3)&lt;&gt;0,"X",0)</f>
        <v>0</v>
      </c>
      <c r="D542" s="890"/>
      <c r="E542" s="894"/>
      <c r="F542" s="895"/>
      <c r="G542" s="899"/>
      <c r="H542" s="902"/>
      <c r="I542" s="905"/>
      <c r="J542" s="908"/>
      <c r="K542" s="911"/>
      <c r="L542" s="914"/>
      <c r="M542" s="403" t="s">
        <v>90</v>
      </c>
      <c r="N542" s="312" cm="1">
        <f t="array" aca="1" ref="N542" ca="1">IF($D541=$C$3,
SUM(IF(OFFSET($N$361,,,($C541-1)*3-2,$C$2)=N541,OFFSET($N$363,,,($C541-1)*3-2,$C$2)*OFFSET($B$361,1,,($C541-1)*3-2,1))),
IFERROR((N207/$J206)*$J541,0))</f>
        <v>0</v>
      </c>
      <c r="O542" s="312" cm="1">
        <f t="array" aca="1" ref="O542" ca="1">IF($D541=$C$3,
SUM(IF(OFFSET($N$361,,,($C541-1)*3-2,$C$2)=O541,OFFSET($N$363,,,($C541-1)*3-2,$C$2)*OFFSET($B$361,1,,($C541-1)*3-2,1))),
IFERROR((O207/$J206)*$J541,0))</f>
        <v>0</v>
      </c>
      <c r="P542" s="312" cm="1">
        <f t="array" aca="1" ref="P542" ca="1">IF($D541=$C$3,
SUM(IF(OFFSET($N$361,,,($C541-1)*3-2,$C$2)=P541,OFFSET($N$363,,,($C541-1)*3-2,$C$2)*OFFSET($B$361,1,,($C541-1)*3-2,1))),
IFERROR((P207/$J206)*$J541,0))</f>
        <v>0</v>
      </c>
      <c r="Q542" s="313" cm="1">
        <f t="array" aca="1" ref="Q542" ca="1">IF($D541=$C$3,
SUM(IF(OFFSET($N$361,,,($C541-1)*3-2,$C$2)=Q541,OFFSET($N$363,,,($C541-1)*3-2,$C$2)*OFFSET($B$361,1,,($C541-1)*3-2,1))),
IFERROR((Q207/$J206)*$J541,0))</f>
        <v>0</v>
      </c>
      <c r="R542" s="312" cm="1">
        <f t="array" aca="1" ref="R542" ca="1">IF($D541=$C$3,
SUM(IF(OFFSET($N$361,,,($C541-1)*3-2,$C$2)=R541,OFFSET($N$363,,,($C541-1)*3-2,$C$2)*OFFSET($B$361,1,,($C541-1)*3-2,1))),
IFERROR((R207/$J206)*$J541,0))</f>
        <v>0</v>
      </c>
      <c r="S542" s="312" cm="1">
        <f t="array" aca="1" ref="S542" ca="1">IF($D541=$C$3,
SUM(IF(OFFSET($N$361,,,($C541-1)*3-2,$C$2)=S541,OFFSET($N$363,,,($C541-1)*3-2,$C$2)*OFFSET($B$361,1,,($C541-1)*3-2,1))),
IFERROR((S207/$J206)*$J541,0))</f>
        <v>0</v>
      </c>
      <c r="T542" s="312" cm="1">
        <f t="array" aca="1" ref="T542" ca="1">IF($D541=$C$3,
SUM(IF(OFFSET($N$361,,,($C541-1)*3-2,$C$2)=T541,OFFSET($N$363,,,($C541-1)*3-2,$C$2)*OFFSET($B$361,1,,($C541-1)*3-2,1))),
IFERROR((T207/$J206)*$J541,0))</f>
        <v>0</v>
      </c>
      <c r="U542" s="312" cm="1">
        <f t="array" aca="1" ref="U542" ca="1">IF($D541=$C$3,
SUM(IF(OFFSET($N$361,,,($C541-1)*3-2,$C$2)=U541,OFFSET($N$363,,,($C541-1)*3-2,$C$2)*OFFSET($B$361,1,,($C541-1)*3-2,1))),
IFERROR((U207/$J206)*$J541,0))</f>
        <v>0</v>
      </c>
      <c r="V542" s="312" cm="1">
        <f t="array" aca="1" ref="V542" ca="1">IF($D541=$C$3,
SUM(IF(OFFSET($N$361,,,($C541-1)*3-2,$C$2)=V541,OFFSET($N$363,,,($C541-1)*3-2,$C$2)*OFFSET($B$361,1,,($C541-1)*3-2,1))),
IFERROR((V207/$J206)*$J541,0))</f>
        <v>0</v>
      </c>
      <c r="W542" s="312" cm="1">
        <f t="array" aca="1" ref="W542" ca="1">IF($D541=$C$3,
SUM(IF(OFFSET($N$361,,,($C541-1)*3-2,$C$2)=W541,OFFSET($N$363,,,($C541-1)*3-2,$C$2)*OFFSET($B$361,1,,($C541-1)*3-2,1))),
IFERROR((W207/$J206)*$J541,0))</f>
        <v>0</v>
      </c>
      <c r="X542" s="312" cm="1">
        <f t="array" aca="1" ref="X542" ca="1">IF($D541=$C$3,
SUM(IF(OFFSET($N$361,,,($C541-1)*3-2,$C$2)=X541,OFFSET($N$363,,,($C541-1)*3-2,$C$2)*OFFSET($B$361,1,,($C541-1)*3-2,1))),
IFERROR((X207/$J206)*$J541,0))</f>
        <v>0</v>
      </c>
      <c r="Y542" s="312" cm="1">
        <f t="array" aca="1" ref="Y542" ca="1">IF($D541=$C$3,
SUM(IF(OFFSET($N$361,,,($C541-1)*3-2,$C$2)=Y541,OFFSET($N$363,,,($C541-1)*3-2,$C$2)*OFFSET($B$361,1,,($C541-1)*3-2,1))),
IFERROR((Y207/$J206)*$J541,0))</f>
        <v>0</v>
      </c>
      <c r="Z542" s="312" cm="1">
        <f t="array" aca="1" ref="Z542" ca="1">IF($D541=$C$3,
SUM(IF(OFFSET($N$361,,,($C541-1)*3-2,$C$2)=Z541,OFFSET($N$363,,,($C541-1)*3-2,$C$2)*OFFSET($B$361,1,,($C541-1)*3-2,1))),
IFERROR((Z207/$J206)*$J541,0))</f>
        <v>0</v>
      </c>
      <c r="AA542" s="312" cm="1">
        <f t="array" aca="1" ref="AA542" ca="1">IF($D541=$C$3,
SUM(IF(OFFSET($N$361,,,($C541-1)*3-2,$C$2)=AA541,OFFSET($N$363,,,($C541-1)*3-2,$C$2)*OFFSET($B$361,1,,($C541-1)*3-2,1))),
IFERROR((AA207/$J206)*$J541,0))</f>
        <v>0</v>
      </c>
      <c r="AB542" s="312" cm="1">
        <f t="array" aca="1" ref="AB542" ca="1">IF($D541=$C$3,
SUM(IF(OFFSET($N$361,,,($C541-1)*3-2,$C$2)=AB541,OFFSET($N$363,,,($C541-1)*3-2,$C$2)*OFFSET($B$361,1,,($C541-1)*3-2,1))),
IFERROR((AB207/$J206)*$J541,0))</f>
        <v>0</v>
      </c>
      <c r="AC542" s="312" cm="1">
        <f t="array" aca="1" ref="AC542" ca="1">IF($D541=$C$3,
SUM(IF(OFFSET($N$361,,,($C541-1)*3-2,$C$2)=AC541,OFFSET($N$363,,,($C541-1)*3-2,$C$2)*OFFSET($B$361,1,,($C541-1)*3-2,1))),
IFERROR((AC207/$J206)*$J541,0))</f>
        <v>0</v>
      </c>
      <c r="AD542" s="312" cm="1">
        <f t="array" aca="1" ref="AD542" ca="1">IF($D541=$C$3,
SUM(IF(OFFSET($N$361,,,($C541-1)*3-2,$C$2)=AD541,OFFSET($N$363,,,($C541-1)*3-2,$C$2)*OFFSET($B$361,1,,($C541-1)*3-2,1))),
IFERROR((AD207/$J206)*$J541,0))</f>
        <v>0</v>
      </c>
      <c r="AE542" s="312" cm="1">
        <f t="array" aca="1" ref="AE542" ca="1">IF($D541=$C$3,
SUM(IF(OFFSET($N$361,,,($C541-1)*3-2,$C$2)=AE541,OFFSET($N$363,,,($C541-1)*3-2,$C$2)*OFFSET($B$361,1,,($C541-1)*3-2,1))),
IFERROR((AE207/$J206)*$J541,0))</f>
        <v>0</v>
      </c>
      <c r="AF542" s="312" cm="1">
        <f t="array" aca="1" ref="AF542" ca="1">IF($D541=$C$3,
SUM(IF(OFFSET($N$361,,,($C541-1)*3-2,$C$2)=AF541,OFFSET($N$363,,,($C541-1)*3-2,$C$2)*OFFSET($B$361,1,,($C541-1)*3-2,1))),
IFERROR((AF207/$J206)*$J541,0))</f>
        <v>0</v>
      </c>
      <c r="AG542" s="312" cm="1">
        <f t="array" aca="1" ref="AG542" ca="1">IF($D541=$C$3,
SUM(IF(OFFSET($N$361,,,($C541-1)*3-2,$C$2)=AG541,OFFSET($N$363,,,($C541-1)*3-2,$C$2)*OFFSET($B$361,1,,($C541-1)*3-2,1))),
IFERROR((AG207/$J206)*$J541,0))</f>
        <v>0</v>
      </c>
      <c r="AH542" s="317"/>
      <c r="AI542" s="318"/>
      <c r="AJ542" s="318"/>
      <c r="AK542" s="318"/>
      <c r="AL542" s="318"/>
      <c r="AM542"/>
      <c r="AN542"/>
      <c r="AO542"/>
      <c r="AP542"/>
      <c r="AQ542"/>
      <c r="AR542"/>
    </row>
    <row r="543" spans="1:44" ht="13.15" customHeight="1">
      <c r="A543" s="317"/>
      <c r="B543" s="380" t="str">
        <f t="shared" ca="1" si="1609"/>
        <v/>
      </c>
      <c r="C543" s="380" t="str">
        <f t="shared" ca="1" si="1609"/>
        <v/>
      </c>
      <c r="D543" s="891"/>
      <c r="E543" s="896"/>
      <c r="F543" s="897"/>
      <c r="G543" s="900"/>
      <c r="H543" s="903"/>
      <c r="I543" s="906"/>
      <c r="J543" s="909"/>
      <c r="K543" s="912"/>
      <c r="L543" s="915"/>
      <c r="M543" s="404" t="s">
        <v>91</v>
      </c>
      <c r="N543" s="405">
        <f t="shared" ref="N543" ca="1" si="1610">IFERROR(N542*$K541,0)</f>
        <v>0</v>
      </c>
      <c r="O543" s="406">
        <f t="shared" ref="O543" ca="1" si="1611">IFERROR(O542*$K541,0)</f>
        <v>0</v>
      </c>
      <c r="P543" s="406">
        <f t="shared" ref="P543" ca="1" si="1612">IFERROR(P542*$K541,0)</f>
        <v>0</v>
      </c>
      <c r="Q543" s="407">
        <f t="shared" ref="Q543" ca="1" si="1613">IFERROR(Q542*$K541,0)</f>
        <v>0</v>
      </c>
      <c r="R543" s="406">
        <f t="shared" ref="R543" ca="1" si="1614">IFERROR(R542*$K541,0)</f>
        <v>0</v>
      </c>
      <c r="S543" s="406">
        <f t="shared" ref="S543" ca="1" si="1615">IFERROR(S542*$K541,0)</f>
        <v>0</v>
      </c>
      <c r="T543" s="406">
        <f t="shared" ref="T543" ca="1" si="1616">IFERROR(T542*$K541,0)</f>
        <v>0</v>
      </c>
      <c r="U543" s="406">
        <f t="shared" ref="U543" ca="1" si="1617">IFERROR(U542*$K541,0)</f>
        <v>0</v>
      </c>
      <c r="V543" s="406">
        <f t="shared" ref="V543" ca="1" si="1618">IFERROR(V542*$K541,0)</f>
        <v>0</v>
      </c>
      <c r="W543" s="406">
        <f t="shared" ref="W543" ca="1" si="1619">IFERROR(W542*$K541,0)</f>
        <v>0</v>
      </c>
      <c r="X543" s="406">
        <f t="shared" ref="X543" ca="1" si="1620">IFERROR(X542*$K541,0)</f>
        <v>0</v>
      </c>
      <c r="Y543" s="406">
        <f t="shared" ref="Y543" ca="1" si="1621">IFERROR(Y542*$K541,0)</f>
        <v>0</v>
      </c>
      <c r="Z543" s="406">
        <f t="shared" ref="Z543" ca="1" si="1622">IFERROR(Z542*$K541,0)</f>
        <v>0</v>
      </c>
      <c r="AA543" s="406">
        <f t="shared" ref="AA543" ca="1" si="1623">IFERROR(AA542*$K541,0)</f>
        <v>0</v>
      </c>
      <c r="AB543" s="406">
        <f t="shared" ref="AB543" ca="1" si="1624">IFERROR(AB542*$K541,0)</f>
        <v>0</v>
      </c>
      <c r="AC543" s="406">
        <f t="shared" ref="AC543" ca="1" si="1625">IFERROR(AC542*$K541,0)</f>
        <v>0</v>
      </c>
      <c r="AD543" s="406">
        <f t="shared" ref="AD543" ca="1" si="1626">IFERROR(AD542*$K541,0)</f>
        <v>0</v>
      </c>
      <c r="AE543" s="406">
        <f t="shared" ref="AE543" ca="1" si="1627">IFERROR(AE542*$K541,0)</f>
        <v>0</v>
      </c>
      <c r="AF543" s="406">
        <f t="shared" ref="AF543" ca="1" si="1628">IFERROR(AF542*$K541,0)</f>
        <v>0</v>
      </c>
      <c r="AG543" s="406">
        <f t="shared" ref="AG543" ca="1" si="1629">IFERROR(AG542*$K541,0)</f>
        <v>0</v>
      </c>
      <c r="AH543" s="317"/>
      <c r="AI543" s="318"/>
      <c r="AJ543" s="318"/>
      <c r="AK543" s="318"/>
      <c r="AL543" s="318"/>
      <c r="AM543"/>
      <c r="AN543"/>
      <c r="AO543"/>
      <c r="AP543"/>
      <c r="AQ543"/>
      <c r="AR543"/>
    </row>
    <row r="544" spans="1:44" ht="13.15" customHeight="1">
      <c r="A544" s="317"/>
      <c r="B544" s="317"/>
      <c r="C544" s="317" cm="1">
        <f t="array" aca="1" ref="C544" ca="1">OFFSET(C544,-3,,,)+1</f>
        <v>62</v>
      </c>
      <c r="D544" s="889" t="str">
        <f t="shared" ref="D544:E544" ca="1" si="1630">D209</f>
        <v/>
      </c>
      <c r="E544" s="892" t="str">
        <f t="shared" ca="1" si="1630"/>
        <v/>
      </c>
      <c r="F544" s="893"/>
      <c r="G544" s="898">
        <f t="shared" ref="G544" si="1631">H209</f>
        <v>0</v>
      </c>
      <c r="H544" s="901"/>
      <c r="I544" s="904" t="str">
        <f t="shared" ref="I544" ca="1" si="1632">I209</f>
        <v/>
      </c>
      <c r="J544" s="907">
        <f t="shared" ref="J544" ca="1" si="1633">IF($D544=$C$3,
SUMPRODUCT(OFFSET($B$361,1,,($C544-1)*3-2,),OFFSET($L$361,,,($C544-1)*3-2,)),J209+H544)</f>
        <v>0</v>
      </c>
      <c r="K544" s="910">
        <f t="shared" ref="K544" ca="1" si="1634">K209</f>
        <v>0</v>
      </c>
      <c r="L544" s="913">
        <f t="shared" ref="L544" ca="1" si="1635">J544*K544</f>
        <v>0</v>
      </c>
      <c r="M544" s="402" t="s">
        <v>89</v>
      </c>
      <c r="N544" s="308" t="str">
        <f t="shared" ref="N544:AG544" ca="1" si="1636">N209</f>
        <v/>
      </c>
      <c r="O544" s="309" t="str">
        <f t="shared" ca="1" si="1636"/>
        <v/>
      </c>
      <c r="P544" s="309" t="str">
        <f t="shared" ca="1" si="1636"/>
        <v/>
      </c>
      <c r="Q544" s="310" t="str">
        <f t="shared" ca="1" si="1636"/>
        <v/>
      </c>
      <c r="R544" s="309" t="str">
        <f t="shared" ca="1" si="1636"/>
        <v/>
      </c>
      <c r="S544" s="309" t="str">
        <f t="shared" ca="1" si="1636"/>
        <v/>
      </c>
      <c r="T544" s="309" t="str">
        <f t="shared" ca="1" si="1636"/>
        <v/>
      </c>
      <c r="U544" s="309" t="str">
        <f t="shared" ca="1" si="1636"/>
        <v/>
      </c>
      <c r="V544" s="309" t="str">
        <f t="shared" ca="1" si="1636"/>
        <v/>
      </c>
      <c r="W544" s="309" t="str">
        <f t="shared" ca="1" si="1636"/>
        <v/>
      </c>
      <c r="X544" s="309" t="str">
        <f t="shared" ca="1" si="1636"/>
        <v/>
      </c>
      <c r="Y544" s="309" t="str">
        <f t="shared" ca="1" si="1636"/>
        <v/>
      </c>
      <c r="Z544" s="309" t="str">
        <f t="shared" ca="1" si="1636"/>
        <v/>
      </c>
      <c r="AA544" s="309" t="str">
        <f t="shared" ca="1" si="1636"/>
        <v/>
      </c>
      <c r="AB544" s="309" t="str">
        <f t="shared" ca="1" si="1636"/>
        <v/>
      </c>
      <c r="AC544" s="309" t="str">
        <f t="shared" ca="1" si="1636"/>
        <v/>
      </c>
      <c r="AD544" s="309" t="str">
        <f t="shared" ca="1" si="1636"/>
        <v/>
      </c>
      <c r="AE544" s="309" t="str">
        <f t="shared" ca="1" si="1636"/>
        <v/>
      </c>
      <c r="AF544" s="309" t="str">
        <f t="shared" ca="1" si="1636"/>
        <v/>
      </c>
      <c r="AG544" s="309" t="str">
        <f t="shared" ca="1" si="1636"/>
        <v/>
      </c>
      <c r="AH544" s="317"/>
      <c r="AI544" s="318"/>
      <c r="AJ544" s="318"/>
      <c r="AK544" s="318"/>
      <c r="AL544" s="318"/>
      <c r="AM544"/>
      <c r="AN544"/>
      <c r="AO544"/>
      <c r="AP544"/>
      <c r="AQ544"/>
      <c r="AR544"/>
    </row>
    <row r="545" spans="1:44" ht="13.15" customHeight="1">
      <c r="A545" s="317"/>
      <c r="B545" s="380">
        <f t="shared" ref="B545:C546" ca="1" si="1637">B210</f>
        <v>0</v>
      </c>
      <c r="C545" s="317" cm="1">
        <f t="array" aca="1" ref="C545" ca="1">IF(ROUND(SUM(IF(N544:AG544&lt;&gt;"",IF(N544:AG544&lt;&gt;0,(N545:AG545))))-J544,3)&lt;&gt;0,"X",0)</f>
        <v>0</v>
      </c>
      <c r="D545" s="890"/>
      <c r="E545" s="894"/>
      <c r="F545" s="895"/>
      <c r="G545" s="899"/>
      <c r="H545" s="902"/>
      <c r="I545" s="905"/>
      <c r="J545" s="908"/>
      <c r="K545" s="911"/>
      <c r="L545" s="914"/>
      <c r="M545" s="403" t="s">
        <v>90</v>
      </c>
      <c r="N545" s="312" cm="1">
        <f t="array" aca="1" ref="N545" ca="1">IF($D544=$C$3,
SUM(IF(OFFSET($N$361,,,($C544-1)*3-2,$C$2)=N544,OFFSET($N$363,,,($C544-1)*3-2,$C$2)*OFFSET($B$361,1,,($C544-1)*3-2,1))),
IFERROR((N210/$J209)*$J544,0))</f>
        <v>0</v>
      </c>
      <c r="O545" s="312" cm="1">
        <f t="array" aca="1" ref="O545" ca="1">IF($D544=$C$3,
SUM(IF(OFFSET($N$361,,,($C544-1)*3-2,$C$2)=O544,OFFSET($N$363,,,($C544-1)*3-2,$C$2)*OFFSET($B$361,1,,($C544-1)*3-2,1))),
IFERROR((O210/$J209)*$J544,0))</f>
        <v>0</v>
      </c>
      <c r="P545" s="312" cm="1">
        <f t="array" aca="1" ref="P545" ca="1">IF($D544=$C$3,
SUM(IF(OFFSET($N$361,,,($C544-1)*3-2,$C$2)=P544,OFFSET($N$363,,,($C544-1)*3-2,$C$2)*OFFSET($B$361,1,,($C544-1)*3-2,1))),
IFERROR((P210/$J209)*$J544,0))</f>
        <v>0</v>
      </c>
      <c r="Q545" s="313" cm="1">
        <f t="array" aca="1" ref="Q545" ca="1">IF($D544=$C$3,
SUM(IF(OFFSET($N$361,,,($C544-1)*3-2,$C$2)=Q544,OFFSET($N$363,,,($C544-1)*3-2,$C$2)*OFFSET($B$361,1,,($C544-1)*3-2,1))),
IFERROR((Q210/$J209)*$J544,0))</f>
        <v>0</v>
      </c>
      <c r="R545" s="312" cm="1">
        <f t="array" aca="1" ref="R545" ca="1">IF($D544=$C$3,
SUM(IF(OFFSET($N$361,,,($C544-1)*3-2,$C$2)=R544,OFFSET($N$363,,,($C544-1)*3-2,$C$2)*OFFSET($B$361,1,,($C544-1)*3-2,1))),
IFERROR((R210/$J209)*$J544,0))</f>
        <v>0</v>
      </c>
      <c r="S545" s="312" cm="1">
        <f t="array" aca="1" ref="S545" ca="1">IF($D544=$C$3,
SUM(IF(OFFSET($N$361,,,($C544-1)*3-2,$C$2)=S544,OFFSET($N$363,,,($C544-1)*3-2,$C$2)*OFFSET($B$361,1,,($C544-1)*3-2,1))),
IFERROR((S210/$J209)*$J544,0))</f>
        <v>0</v>
      </c>
      <c r="T545" s="312" cm="1">
        <f t="array" aca="1" ref="T545" ca="1">IF($D544=$C$3,
SUM(IF(OFFSET($N$361,,,($C544-1)*3-2,$C$2)=T544,OFFSET($N$363,,,($C544-1)*3-2,$C$2)*OFFSET($B$361,1,,($C544-1)*3-2,1))),
IFERROR((T210/$J209)*$J544,0))</f>
        <v>0</v>
      </c>
      <c r="U545" s="312" cm="1">
        <f t="array" aca="1" ref="U545" ca="1">IF($D544=$C$3,
SUM(IF(OFFSET($N$361,,,($C544-1)*3-2,$C$2)=U544,OFFSET($N$363,,,($C544-1)*3-2,$C$2)*OFFSET($B$361,1,,($C544-1)*3-2,1))),
IFERROR((U210/$J209)*$J544,0))</f>
        <v>0</v>
      </c>
      <c r="V545" s="312" cm="1">
        <f t="array" aca="1" ref="V545" ca="1">IF($D544=$C$3,
SUM(IF(OFFSET($N$361,,,($C544-1)*3-2,$C$2)=V544,OFFSET($N$363,,,($C544-1)*3-2,$C$2)*OFFSET($B$361,1,,($C544-1)*3-2,1))),
IFERROR((V210/$J209)*$J544,0))</f>
        <v>0</v>
      </c>
      <c r="W545" s="312" cm="1">
        <f t="array" aca="1" ref="W545" ca="1">IF($D544=$C$3,
SUM(IF(OFFSET($N$361,,,($C544-1)*3-2,$C$2)=W544,OFFSET($N$363,,,($C544-1)*3-2,$C$2)*OFFSET($B$361,1,,($C544-1)*3-2,1))),
IFERROR((W210/$J209)*$J544,0))</f>
        <v>0</v>
      </c>
      <c r="X545" s="312" cm="1">
        <f t="array" aca="1" ref="X545" ca="1">IF($D544=$C$3,
SUM(IF(OFFSET($N$361,,,($C544-1)*3-2,$C$2)=X544,OFFSET($N$363,,,($C544-1)*3-2,$C$2)*OFFSET($B$361,1,,($C544-1)*3-2,1))),
IFERROR((X210/$J209)*$J544,0))</f>
        <v>0</v>
      </c>
      <c r="Y545" s="312" cm="1">
        <f t="array" aca="1" ref="Y545" ca="1">IF($D544=$C$3,
SUM(IF(OFFSET($N$361,,,($C544-1)*3-2,$C$2)=Y544,OFFSET($N$363,,,($C544-1)*3-2,$C$2)*OFFSET($B$361,1,,($C544-1)*3-2,1))),
IFERROR((Y210/$J209)*$J544,0))</f>
        <v>0</v>
      </c>
      <c r="Z545" s="312" cm="1">
        <f t="array" aca="1" ref="Z545" ca="1">IF($D544=$C$3,
SUM(IF(OFFSET($N$361,,,($C544-1)*3-2,$C$2)=Z544,OFFSET($N$363,,,($C544-1)*3-2,$C$2)*OFFSET($B$361,1,,($C544-1)*3-2,1))),
IFERROR((Z210/$J209)*$J544,0))</f>
        <v>0</v>
      </c>
      <c r="AA545" s="312" cm="1">
        <f t="array" aca="1" ref="AA545" ca="1">IF($D544=$C$3,
SUM(IF(OFFSET($N$361,,,($C544-1)*3-2,$C$2)=AA544,OFFSET($N$363,,,($C544-1)*3-2,$C$2)*OFFSET($B$361,1,,($C544-1)*3-2,1))),
IFERROR((AA210/$J209)*$J544,0))</f>
        <v>0</v>
      </c>
      <c r="AB545" s="312" cm="1">
        <f t="array" aca="1" ref="AB545" ca="1">IF($D544=$C$3,
SUM(IF(OFFSET($N$361,,,($C544-1)*3-2,$C$2)=AB544,OFFSET($N$363,,,($C544-1)*3-2,$C$2)*OFFSET($B$361,1,,($C544-1)*3-2,1))),
IFERROR((AB210/$J209)*$J544,0))</f>
        <v>0</v>
      </c>
      <c r="AC545" s="312" cm="1">
        <f t="array" aca="1" ref="AC545" ca="1">IF($D544=$C$3,
SUM(IF(OFFSET($N$361,,,($C544-1)*3-2,$C$2)=AC544,OFFSET($N$363,,,($C544-1)*3-2,$C$2)*OFFSET($B$361,1,,($C544-1)*3-2,1))),
IFERROR((AC210/$J209)*$J544,0))</f>
        <v>0</v>
      </c>
      <c r="AD545" s="312" cm="1">
        <f t="array" aca="1" ref="AD545" ca="1">IF($D544=$C$3,
SUM(IF(OFFSET($N$361,,,($C544-1)*3-2,$C$2)=AD544,OFFSET($N$363,,,($C544-1)*3-2,$C$2)*OFFSET($B$361,1,,($C544-1)*3-2,1))),
IFERROR((AD210/$J209)*$J544,0))</f>
        <v>0</v>
      </c>
      <c r="AE545" s="312" cm="1">
        <f t="array" aca="1" ref="AE545" ca="1">IF($D544=$C$3,
SUM(IF(OFFSET($N$361,,,($C544-1)*3-2,$C$2)=AE544,OFFSET($N$363,,,($C544-1)*3-2,$C$2)*OFFSET($B$361,1,,($C544-1)*3-2,1))),
IFERROR((AE210/$J209)*$J544,0))</f>
        <v>0</v>
      </c>
      <c r="AF545" s="312" cm="1">
        <f t="array" aca="1" ref="AF545" ca="1">IF($D544=$C$3,
SUM(IF(OFFSET($N$361,,,($C544-1)*3-2,$C$2)=AF544,OFFSET($N$363,,,($C544-1)*3-2,$C$2)*OFFSET($B$361,1,,($C544-1)*3-2,1))),
IFERROR((AF210/$J209)*$J544,0))</f>
        <v>0</v>
      </c>
      <c r="AG545" s="312" cm="1">
        <f t="array" aca="1" ref="AG545" ca="1">IF($D544=$C$3,
SUM(IF(OFFSET($N$361,,,($C544-1)*3-2,$C$2)=AG544,OFFSET($N$363,,,($C544-1)*3-2,$C$2)*OFFSET($B$361,1,,($C544-1)*3-2,1))),
IFERROR((AG210/$J209)*$J544,0))</f>
        <v>0</v>
      </c>
      <c r="AH545" s="317"/>
      <c r="AI545" s="318"/>
      <c r="AJ545" s="318"/>
      <c r="AK545" s="318"/>
      <c r="AL545" s="318"/>
      <c r="AM545"/>
      <c r="AN545"/>
      <c r="AO545"/>
      <c r="AP545"/>
      <c r="AQ545"/>
      <c r="AR545"/>
    </row>
    <row r="546" spans="1:44" ht="13.15" customHeight="1">
      <c r="A546" s="317"/>
      <c r="B546" s="380" t="str">
        <f t="shared" ca="1" si="1637"/>
        <v/>
      </c>
      <c r="C546" s="380" t="str">
        <f t="shared" ca="1" si="1637"/>
        <v/>
      </c>
      <c r="D546" s="891"/>
      <c r="E546" s="896"/>
      <c r="F546" s="897"/>
      <c r="G546" s="900"/>
      <c r="H546" s="903"/>
      <c r="I546" s="906"/>
      <c r="J546" s="909"/>
      <c r="K546" s="912"/>
      <c r="L546" s="915"/>
      <c r="M546" s="404" t="s">
        <v>91</v>
      </c>
      <c r="N546" s="405">
        <f t="shared" ref="N546" ca="1" si="1638">IFERROR(N545*$K544,0)</f>
        <v>0</v>
      </c>
      <c r="O546" s="406">
        <f t="shared" ref="O546" ca="1" si="1639">IFERROR(O545*$K544,0)</f>
        <v>0</v>
      </c>
      <c r="P546" s="406">
        <f t="shared" ref="P546" ca="1" si="1640">IFERROR(P545*$K544,0)</f>
        <v>0</v>
      </c>
      <c r="Q546" s="407">
        <f t="shared" ref="Q546" ca="1" si="1641">IFERROR(Q545*$K544,0)</f>
        <v>0</v>
      </c>
      <c r="R546" s="406">
        <f t="shared" ref="R546" ca="1" si="1642">IFERROR(R545*$K544,0)</f>
        <v>0</v>
      </c>
      <c r="S546" s="406">
        <f t="shared" ref="S546" ca="1" si="1643">IFERROR(S545*$K544,0)</f>
        <v>0</v>
      </c>
      <c r="T546" s="406">
        <f t="shared" ref="T546" ca="1" si="1644">IFERROR(T545*$K544,0)</f>
        <v>0</v>
      </c>
      <c r="U546" s="406">
        <f t="shared" ref="U546" ca="1" si="1645">IFERROR(U545*$K544,0)</f>
        <v>0</v>
      </c>
      <c r="V546" s="406">
        <f t="shared" ref="V546" ca="1" si="1646">IFERROR(V545*$K544,0)</f>
        <v>0</v>
      </c>
      <c r="W546" s="406">
        <f t="shared" ref="W546" ca="1" si="1647">IFERROR(W545*$K544,0)</f>
        <v>0</v>
      </c>
      <c r="X546" s="406">
        <f t="shared" ref="X546" ca="1" si="1648">IFERROR(X545*$K544,0)</f>
        <v>0</v>
      </c>
      <c r="Y546" s="406">
        <f t="shared" ref="Y546" ca="1" si="1649">IFERROR(Y545*$K544,0)</f>
        <v>0</v>
      </c>
      <c r="Z546" s="406">
        <f t="shared" ref="Z546" ca="1" si="1650">IFERROR(Z545*$K544,0)</f>
        <v>0</v>
      </c>
      <c r="AA546" s="406">
        <f t="shared" ref="AA546" ca="1" si="1651">IFERROR(AA545*$K544,0)</f>
        <v>0</v>
      </c>
      <c r="AB546" s="406">
        <f t="shared" ref="AB546" ca="1" si="1652">IFERROR(AB545*$K544,0)</f>
        <v>0</v>
      </c>
      <c r="AC546" s="406">
        <f t="shared" ref="AC546" ca="1" si="1653">IFERROR(AC545*$K544,0)</f>
        <v>0</v>
      </c>
      <c r="AD546" s="406">
        <f t="shared" ref="AD546" ca="1" si="1654">IFERROR(AD545*$K544,0)</f>
        <v>0</v>
      </c>
      <c r="AE546" s="406">
        <f t="shared" ref="AE546" ca="1" si="1655">IFERROR(AE545*$K544,0)</f>
        <v>0</v>
      </c>
      <c r="AF546" s="406">
        <f t="shared" ref="AF546" ca="1" si="1656">IFERROR(AF545*$K544,0)</f>
        <v>0</v>
      </c>
      <c r="AG546" s="406">
        <f t="shared" ref="AG546" ca="1" si="1657">IFERROR(AG545*$K544,0)</f>
        <v>0</v>
      </c>
      <c r="AH546" s="317"/>
      <c r="AI546" s="318"/>
      <c r="AJ546" s="318"/>
      <c r="AK546" s="318"/>
      <c r="AL546" s="318"/>
      <c r="AM546"/>
      <c r="AN546"/>
      <c r="AO546"/>
      <c r="AP546"/>
      <c r="AQ546"/>
      <c r="AR546"/>
    </row>
    <row r="547" spans="1:44" ht="13.15" customHeight="1">
      <c r="A547" s="317"/>
      <c r="B547" s="317"/>
      <c r="C547" s="317" cm="1">
        <f t="array" aca="1" ref="C547" ca="1">OFFSET(C547,-3,,,)+1</f>
        <v>63</v>
      </c>
      <c r="D547" s="889" t="str">
        <f t="shared" ref="D547:E547" ca="1" si="1658">D212</f>
        <v/>
      </c>
      <c r="E547" s="892" t="str">
        <f t="shared" ca="1" si="1658"/>
        <v/>
      </c>
      <c r="F547" s="893"/>
      <c r="G547" s="898">
        <f t="shared" ref="G547" si="1659">H212</f>
        <v>0</v>
      </c>
      <c r="H547" s="901"/>
      <c r="I547" s="904" t="str">
        <f t="shared" ref="I547" ca="1" si="1660">I212</f>
        <v/>
      </c>
      <c r="J547" s="907">
        <f t="shared" ref="J547" ca="1" si="1661">IF($D547=$C$3,
SUMPRODUCT(OFFSET($B$361,1,,($C547-1)*3-2,),OFFSET($L$361,,,($C547-1)*3-2,)),J212+H547)</f>
        <v>0</v>
      </c>
      <c r="K547" s="910">
        <f t="shared" ref="K547" ca="1" si="1662">K212</f>
        <v>0</v>
      </c>
      <c r="L547" s="913">
        <f t="shared" ref="L547" ca="1" si="1663">J547*K547</f>
        <v>0</v>
      </c>
      <c r="M547" s="402" t="s">
        <v>89</v>
      </c>
      <c r="N547" s="308" t="str">
        <f t="shared" ref="N547:AG547" ca="1" si="1664">N212</f>
        <v/>
      </c>
      <c r="O547" s="309" t="str">
        <f t="shared" ca="1" si="1664"/>
        <v/>
      </c>
      <c r="P547" s="309" t="str">
        <f t="shared" ca="1" si="1664"/>
        <v/>
      </c>
      <c r="Q547" s="310" t="str">
        <f t="shared" ca="1" si="1664"/>
        <v/>
      </c>
      <c r="R547" s="309" t="str">
        <f t="shared" ca="1" si="1664"/>
        <v/>
      </c>
      <c r="S547" s="309" t="str">
        <f t="shared" ca="1" si="1664"/>
        <v/>
      </c>
      <c r="T547" s="309" t="str">
        <f t="shared" ca="1" si="1664"/>
        <v/>
      </c>
      <c r="U547" s="309" t="str">
        <f t="shared" ca="1" si="1664"/>
        <v/>
      </c>
      <c r="V547" s="309" t="str">
        <f t="shared" ca="1" si="1664"/>
        <v/>
      </c>
      <c r="W547" s="309" t="str">
        <f t="shared" ca="1" si="1664"/>
        <v/>
      </c>
      <c r="X547" s="309" t="str">
        <f t="shared" ca="1" si="1664"/>
        <v/>
      </c>
      <c r="Y547" s="309" t="str">
        <f t="shared" ca="1" si="1664"/>
        <v/>
      </c>
      <c r="Z547" s="309" t="str">
        <f t="shared" ca="1" si="1664"/>
        <v/>
      </c>
      <c r="AA547" s="309" t="str">
        <f t="shared" ca="1" si="1664"/>
        <v/>
      </c>
      <c r="AB547" s="309" t="str">
        <f t="shared" ca="1" si="1664"/>
        <v/>
      </c>
      <c r="AC547" s="309" t="str">
        <f t="shared" ca="1" si="1664"/>
        <v/>
      </c>
      <c r="AD547" s="309" t="str">
        <f t="shared" ca="1" si="1664"/>
        <v/>
      </c>
      <c r="AE547" s="309" t="str">
        <f t="shared" ca="1" si="1664"/>
        <v/>
      </c>
      <c r="AF547" s="309" t="str">
        <f t="shared" ca="1" si="1664"/>
        <v/>
      </c>
      <c r="AG547" s="309" t="str">
        <f t="shared" ca="1" si="1664"/>
        <v/>
      </c>
      <c r="AH547" s="317"/>
      <c r="AI547" s="318"/>
      <c r="AJ547" s="318"/>
      <c r="AK547" s="318"/>
      <c r="AL547" s="318"/>
      <c r="AM547"/>
      <c r="AN547"/>
      <c r="AO547"/>
      <c r="AP547"/>
      <c r="AQ547"/>
      <c r="AR547"/>
    </row>
    <row r="548" spans="1:44" ht="13.15" customHeight="1">
      <c r="A548" s="317"/>
      <c r="B548" s="380">
        <f t="shared" ref="B548:C549" ca="1" si="1665">B213</f>
        <v>0</v>
      </c>
      <c r="C548" s="317" cm="1">
        <f t="array" aca="1" ref="C548" ca="1">IF(ROUND(SUM(IF(N547:AG547&lt;&gt;"",IF(N547:AG547&lt;&gt;0,(N548:AG548))))-J547,3)&lt;&gt;0,"X",0)</f>
        <v>0</v>
      </c>
      <c r="D548" s="890"/>
      <c r="E548" s="894"/>
      <c r="F548" s="895"/>
      <c r="G548" s="899"/>
      <c r="H548" s="902"/>
      <c r="I548" s="905"/>
      <c r="J548" s="908"/>
      <c r="K548" s="911"/>
      <c r="L548" s="914"/>
      <c r="M548" s="403" t="s">
        <v>90</v>
      </c>
      <c r="N548" s="312" cm="1">
        <f t="array" aca="1" ref="N548" ca="1">IF($D547=$C$3,
SUM(IF(OFFSET($N$361,,,($C547-1)*3-2,$C$2)=N547,OFFSET($N$363,,,($C547-1)*3-2,$C$2)*OFFSET($B$361,1,,($C547-1)*3-2,1))),
IFERROR((N213/$J212)*$J547,0))</f>
        <v>0</v>
      </c>
      <c r="O548" s="312" cm="1">
        <f t="array" aca="1" ref="O548" ca="1">IF($D547=$C$3,
SUM(IF(OFFSET($N$361,,,($C547-1)*3-2,$C$2)=O547,OFFSET($N$363,,,($C547-1)*3-2,$C$2)*OFFSET($B$361,1,,($C547-1)*3-2,1))),
IFERROR((O213/$J212)*$J547,0))</f>
        <v>0</v>
      </c>
      <c r="P548" s="312" cm="1">
        <f t="array" aca="1" ref="P548" ca="1">IF($D547=$C$3,
SUM(IF(OFFSET($N$361,,,($C547-1)*3-2,$C$2)=P547,OFFSET($N$363,,,($C547-1)*3-2,$C$2)*OFFSET($B$361,1,,($C547-1)*3-2,1))),
IFERROR((P213/$J212)*$J547,0))</f>
        <v>0</v>
      </c>
      <c r="Q548" s="313" cm="1">
        <f t="array" aca="1" ref="Q548" ca="1">IF($D547=$C$3,
SUM(IF(OFFSET($N$361,,,($C547-1)*3-2,$C$2)=Q547,OFFSET($N$363,,,($C547-1)*3-2,$C$2)*OFFSET($B$361,1,,($C547-1)*3-2,1))),
IFERROR((Q213/$J212)*$J547,0))</f>
        <v>0</v>
      </c>
      <c r="R548" s="312" cm="1">
        <f t="array" aca="1" ref="R548" ca="1">IF($D547=$C$3,
SUM(IF(OFFSET($N$361,,,($C547-1)*3-2,$C$2)=R547,OFFSET($N$363,,,($C547-1)*3-2,$C$2)*OFFSET($B$361,1,,($C547-1)*3-2,1))),
IFERROR((R213/$J212)*$J547,0))</f>
        <v>0</v>
      </c>
      <c r="S548" s="312" cm="1">
        <f t="array" aca="1" ref="S548" ca="1">IF($D547=$C$3,
SUM(IF(OFFSET($N$361,,,($C547-1)*3-2,$C$2)=S547,OFFSET($N$363,,,($C547-1)*3-2,$C$2)*OFFSET($B$361,1,,($C547-1)*3-2,1))),
IFERROR((S213/$J212)*$J547,0))</f>
        <v>0</v>
      </c>
      <c r="T548" s="312" cm="1">
        <f t="array" aca="1" ref="T548" ca="1">IF($D547=$C$3,
SUM(IF(OFFSET($N$361,,,($C547-1)*3-2,$C$2)=T547,OFFSET($N$363,,,($C547-1)*3-2,$C$2)*OFFSET($B$361,1,,($C547-1)*3-2,1))),
IFERROR((T213/$J212)*$J547,0))</f>
        <v>0</v>
      </c>
      <c r="U548" s="312" cm="1">
        <f t="array" aca="1" ref="U548" ca="1">IF($D547=$C$3,
SUM(IF(OFFSET($N$361,,,($C547-1)*3-2,$C$2)=U547,OFFSET($N$363,,,($C547-1)*3-2,$C$2)*OFFSET($B$361,1,,($C547-1)*3-2,1))),
IFERROR((U213/$J212)*$J547,0))</f>
        <v>0</v>
      </c>
      <c r="V548" s="312" cm="1">
        <f t="array" aca="1" ref="V548" ca="1">IF($D547=$C$3,
SUM(IF(OFFSET($N$361,,,($C547-1)*3-2,$C$2)=V547,OFFSET($N$363,,,($C547-1)*3-2,$C$2)*OFFSET($B$361,1,,($C547-1)*3-2,1))),
IFERROR((V213/$J212)*$J547,0))</f>
        <v>0</v>
      </c>
      <c r="W548" s="312" cm="1">
        <f t="array" aca="1" ref="W548" ca="1">IF($D547=$C$3,
SUM(IF(OFFSET($N$361,,,($C547-1)*3-2,$C$2)=W547,OFFSET($N$363,,,($C547-1)*3-2,$C$2)*OFFSET($B$361,1,,($C547-1)*3-2,1))),
IFERROR((W213/$J212)*$J547,0))</f>
        <v>0</v>
      </c>
      <c r="X548" s="312" cm="1">
        <f t="array" aca="1" ref="X548" ca="1">IF($D547=$C$3,
SUM(IF(OFFSET($N$361,,,($C547-1)*3-2,$C$2)=X547,OFFSET($N$363,,,($C547-1)*3-2,$C$2)*OFFSET($B$361,1,,($C547-1)*3-2,1))),
IFERROR((X213/$J212)*$J547,0))</f>
        <v>0</v>
      </c>
      <c r="Y548" s="312" cm="1">
        <f t="array" aca="1" ref="Y548" ca="1">IF($D547=$C$3,
SUM(IF(OFFSET($N$361,,,($C547-1)*3-2,$C$2)=Y547,OFFSET($N$363,,,($C547-1)*3-2,$C$2)*OFFSET($B$361,1,,($C547-1)*3-2,1))),
IFERROR((Y213/$J212)*$J547,0))</f>
        <v>0</v>
      </c>
      <c r="Z548" s="312" cm="1">
        <f t="array" aca="1" ref="Z548" ca="1">IF($D547=$C$3,
SUM(IF(OFFSET($N$361,,,($C547-1)*3-2,$C$2)=Z547,OFFSET($N$363,,,($C547-1)*3-2,$C$2)*OFFSET($B$361,1,,($C547-1)*3-2,1))),
IFERROR((Z213/$J212)*$J547,0))</f>
        <v>0</v>
      </c>
      <c r="AA548" s="312" cm="1">
        <f t="array" aca="1" ref="AA548" ca="1">IF($D547=$C$3,
SUM(IF(OFFSET($N$361,,,($C547-1)*3-2,$C$2)=AA547,OFFSET($N$363,,,($C547-1)*3-2,$C$2)*OFFSET($B$361,1,,($C547-1)*3-2,1))),
IFERROR((AA213/$J212)*$J547,0))</f>
        <v>0</v>
      </c>
      <c r="AB548" s="312" cm="1">
        <f t="array" aca="1" ref="AB548" ca="1">IF($D547=$C$3,
SUM(IF(OFFSET($N$361,,,($C547-1)*3-2,$C$2)=AB547,OFFSET($N$363,,,($C547-1)*3-2,$C$2)*OFFSET($B$361,1,,($C547-1)*3-2,1))),
IFERROR((AB213/$J212)*$J547,0))</f>
        <v>0</v>
      </c>
      <c r="AC548" s="312" cm="1">
        <f t="array" aca="1" ref="AC548" ca="1">IF($D547=$C$3,
SUM(IF(OFFSET($N$361,,,($C547-1)*3-2,$C$2)=AC547,OFFSET($N$363,,,($C547-1)*3-2,$C$2)*OFFSET($B$361,1,,($C547-1)*3-2,1))),
IFERROR((AC213/$J212)*$J547,0))</f>
        <v>0</v>
      </c>
      <c r="AD548" s="312" cm="1">
        <f t="array" aca="1" ref="AD548" ca="1">IF($D547=$C$3,
SUM(IF(OFFSET($N$361,,,($C547-1)*3-2,$C$2)=AD547,OFFSET($N$363,,,($C547-1)*3-2,$C$2)*OFFSET($B$361,1,,($C547-1)*3-2,1))),
IFERROR((AD213/$J212)*$J547,0))</f>
        <v>0</v>
      </c>
      <c r="AE548" s="312" cm="1">
        <f t="array" aca="1" ref="AE548" ca="1">IF($D547=$C$3,
SUM(IF(OFFSET($N$361,,,($C547-1)*3-2,$C$2)=AE547,OFFSET($N$363,,,($C547-1)*3-2,$C$2)*OFFSET($B$361,1,,($C547-1)*3-2,1))),
IFERROR((AE213/$J212)*$J547,0))</f>
        <v>0</v>
      </c>
      <c r="AF548" s="312" cm="1">
        <f t="array" aca="1" ref="AF548" ca="1">IF($D547=$C$3,
SUM(IF(OFFSET($N$361,,,($C547-1)*3-2,$C$2)=AF547,OFFSET($N$363,,,($C547-1)*3-2,$C$2)*OFFSET($B$361,1,,($C547-1)*3-2,1))),
IFERROR((AF213/$J212)*$J547,0))</f>
        <v>0</v>
      </c>
      <c r="AG548" s="312" cm="1">
        <f t="array" aca="1" ref="AG548" ca="1">IF($D547=$C$3,
SUM(IF(OFFSET($N$361,,,($C547-1)*3-2,$C$2)=AG547,OFFSET($N$363,,,($C547-1)*3-2,$C$2)*OFFSET($B$361,1,,($C547-1)*3-2,1))),
IFERROR((AG213/$J212)*$J547,0))</f>
        <v>0</v>
      </c>
      <c r="AH548" s="317"/>
      <c r="AI548" s="318"/>
      <c r="AJ548" s="318"/>
      <c r="AK548" s="318"/>
      <c r="AL548" s="318"/>
      <c r="AM548"/>
      <c r="AN548"/>
      <c r="AO548"/>
      <c r="AP548"/>
      <c r="AQ548"/>
      <c r="AR548"/>
    </row>
    <row r="549" spans="1:44" ht="13.15" customHeight="1">
      <c r="A549" s="317"/>
      <c r="B549" s="380" t="str">
        <f t="shared" ca="1" si="1665"/>
        <v/>
      </c>
      <c r="C549" s="380" t="str">
        <f t="shared" ca="1" si="1665"/>
        <v/>
      </c>
      <c r="D549" s="891"/>
      <c r="E549" s="896"/>
      <c r="F549" s="897"/>
      <c r="G549" s="900"/>
      <c r="H549" s="903"/>
      <c r="I549" s="906"/>
      <c r="J549" s="909"/>
      <c r="K549" s="912"/>
      <c r="L549" s="915"/>
      <c r="M549" s="404" t="s">
        <v>91</v>
      </c>
      <c r="N549" s="405">
        <f t="shared" ref="N549" ca="1" si="1666">IFERROR(N548*$K547,0)</f>
        <v>0</v>
      </c>
      <c r="O549" s="406">
        <f t="shared" ref="O549" ca="1" si="1667">IFERROR(O548*$K547,0)</f>
        <v>0</v>
      </c>
      <c r="P549" s="406">
        <f t="shared" ref="P549" ca="1" si="1668">IFERROR(P548*$K547,0)</f>
        <v>0</v>
      </c>
      <c r="Q549" s="407">
        <f t="shared" ref="Q549" ca="1" si="1669">IFERROR(Q548*$K547,0)</f>
        <v>0</v>
      </c>
      <c r="R549" s="406">
        <f t="shared" ref="R549" ca="1" si="1670">IFERROR(R548*$K547,0)</f>
        <v>0</v>
      </c>
      <c r="S549" s="406">
        <f t="shared" ref="S549" ca="1" si="1671">IFERROR(S548*$K547,0)</f>
        <v>0</v>
      </c>
      <c r="T549" s="406">
        <f t="shared" ref="T549" ca="1" si="1672">IFERROR(T548*$K547,0)</f>
        <v>0</v>
      </c>
      <c r="U549" s="406">
        <f t="shared" ref="U549" ca="1" si="1673">IFERROR(U548*$K547,0)</f>
        <v>0</v>
      </c>
      <c r="V549" s="406">
        <f t="shared" ref="V549" ca="1" si="1674">IFERROR(V548*$K547,0)</f>
        <v>0</v>
      </c>
      <c r="W549" s="406">
        <f t="shared" ref="W549" ca="1" si="1675">IFERROR(W548*$K547,0)</f>
        <v>0</v>
      </c>
      <c r="X549" s="406">
        <f t="shared" ref="X549" ca="1" si="1676">IFERROR(X548*$K547,0)</f>
        <v>0</v>
      </c>
      <c r="Y549" s="406">
        <f t="shared" ref="Y549" ca="1" si="1677">IFERROR(Y548*$K547,0)</f>
        <v>0</v>
      </c>
      <c r="Z549" s="406">
        <f t="shared" ref="Z549" ca="1" si="1678">IFERROR(Z548*$K547,0)</f>
        <v>0</v>
      </c>
      <c r="AA549" s="406">
        <f t="shared" ref="AA549" ca="1" si="1679">IFERROR(AA548*$K547,0)</f>
        <v>0</v>
      </c>
      <c r="AB549" s="406">
        <f t="shared" ref="AB549" ca="1" si="1680">IFERROR(AB548*$K547,0)</f>
        <v>0</v>
      </c>
      <c r="AC549" s="406">
        <f t="shared" ref="AC549" ca="1" si="1681">IFERROR(AC548*$K547,0)</f>
        <v>0</v>
      </c>
      <c r="AD549" s="406">
        <f t="shared" ref="AD549" ca="1" si="1682">IFERROR(AD548*$K547,0)</f>
        <v>0</v>
      </c>
      <c r="AE549" s="406">
        <f t="shared" ref="AE549" ca="1" si="1683">IFERROR(AE548*$K547,0)</f>
        <v>0</v>
      </c>
      <c r="AF549" s="406">
        <f t="shared" ref="AF549" ca="1" si="1684">IFERROR(AF548*$K547,0)</f>
        <v>0</v>
      </c>
      <c r="AG549" s="406">
        <f t="shared" ref="AG549" ca="1" si="1685">IFERROR(AG548*$K547,0)</f>
        <v>0</v>
      </c>
      <c r="AH549" s="317"/>
      <c r="AI549" s="318"/>
      <c r="AJ549" s="318"/>
      <c r="AK549" s="318"/>
      <c r="AL549" s="318"/>
      <c r="AM549"/>
      <c r="AN549"/>
      <c r="AO549"/>
      <c r="AP549"/>
      <c r="AQ549"/>
      <c r="AR549"/>
    </row>
    <row r="550" spans="1:44" ht="13.15" customHeight="1">
      <c r="A550" s="317"/>
      <c r="B550" s="317"/>
      <c r="C550" s="317" cm="1">
        <f t="array" aca="1" ref="C550" ca="1">OFFSET(C550,-3,,,)+1</f>
        <v>64</v>
      </c>
      <c r="D550" s="889" t="str">
        <f t="shared" ref="D550:E550" ca="1" si="1686">D215</f>
        <v/>
      </c>
      <c r="E550" s="892" t="str">
        <f t="shared" ca="1" si="1686"/>
        <v/>
      </c>
      <c r="F550" s="893"/>
      <c r="G550" s="898">
        <f t="shared" ref="G550" si="1687">H215</f>
        <v>0</v>
      </c>
      <c r="H550" s="901"/>
      <c r="I550" s="904" t="str">
        <f t="shared" ref="I550" ca="1" si="1688">I215</f>
        <v/>
      </c>
      <c r="J550" s="907">
        <f t="shared" ref="J550" ca="1" si="1689">IF($D550=$C$3,
SUMPRODUCT(OFFSET($B$361,1,,($C550-1)*3-2,),OFFSET($L$361,,,($C550-1)*3-2,)),J215+H550)</f>
        <v>0</v>
      </c>
      <c r="K550" s="910">
        <f t="shared" ref="K550" ca="1" si="1690">K215</f>
        <v>0</v>
      </c>
      <c r="L550" s="913">
        <f t="shared" ref="L550" ca="1" si="1691">J550*K550</f>
        <v>0</v>
      </c>
      <c r="M550" s="402" t="s">
        <v>89</v>
      </c>
      <c r="N550" s="308" t="str">
        <f t="shared" ref="N550:AG550" ca="1" si="1692">N215</f>
        <v/>
      </c>
      <c r="O550" s="309" t="str">
        <f t="shared" ca="1" si="1692"/>
        <v/>
      </c>
      <c r="P550" s="309" t="str">
        <f t="shared" ca="1" si="1692"/>
        <v/>
      </c>
      <c r="Q550" s="310" t="str">
        <f t="shared" ca="1" si="1692"/>
        <v/>
      </c>
      <c r="R550" s="309" t="str">
        <f t="shared" ca="1" si="1692"/>
        <v/>
      </c>
      <c r="S550" s="309" t="str">
        <f t="shared" ca="1" si="1692"/>
        <v/>
      </c>
      <c r="T550" s="309" t="str">
        <f t="shared" ca="1" si="1692"/>
        <v/>
      </c>
      <c r="U550" s="309" t="str">
        <f t="shared" ca="1" si="1692"/>
        <v/>
      </c>
      <c r="V550" s="309" t="str">
        <f t="shared" ca="1" si="1692"/>
        <v/>
      </c>
      <c r="W550" s="309" t="str">
        <f t="shared" ca="1" si="1692"/>
        <v/>
      </c>
      <c r="X550" s="309" t="str">
        <f t="shared" ca="1" si="1692"/>
        <v/>
      </c>
      <c r="Y550" s="309" t="str">
        <f t="shared" ca="1" si="1692"/>
        <v/>
      </c>
      <c r="Z550" s="309" t="str">
        <f t="shared" ca="1" si="1692"/>
        <v/>
      </c>
      <c r="AA550" s="309" t="str">
        <f t="shared" ca="1" si="1692"/>
        <v/>
      </c>
      <c r="AB550" s="309" t="str">
        <f t="shared" ca="1" si="1692"/>
        <v/>
      </c>
      <c r="AC550" s="309" t="str">
        <f t="shared" ca="1" si="1692"/>
        <v/>
      </c>
      <c r="AD550" s="309" t="str">
        <f t="shared" ca="1" si="1692"/>
        <v/>
      </c>
      <c r="AE550" s="309" t="str">
        <f t="shared" ca="1" si="1692"/>
        <v/>
      </c>
      <c r="AF550" s="309" t="str">
        <f t="shared" ca="1" si="1692"/>
        <v/>
      </c>
      <c r="AG550" s="309" t="str">
        <f t="shared" ca="1" si="1692"/>
        <v/>
      </c>
      <c r="AH550" s="317"/>
      <c r="AI550" s="318"/>
      <c r="AJ550" s="318"/>
      <c r="AK550" s="318"/>
      <c r="AL550" s="318"/>
      <c r="AM550"/>
      <c r="AN550"/>
      <c r="AO550"/>
      <c r="AP550"/>
      <c r="AQ550"/>
      <c r="AR550"/>
    </row>
    <row r="551" spans="1:44" ht="13.15" customHeight="1">
      <c r="A551" s="317"/>
      <c r="B551" s="380">
        <f t="shared" ref="B551:C552" ca="1" si="1693">B216</f>
        <v>0</v>
      </c>
      <c r="C551" s="317" cm="1">
        <f t="array" aca="1" ref="C551" ca="1">IF(ROUND(SUM(IF(N550:AG550&lt;&gt;"",IF(N550:AG550&lt;&gt;0,(N551:AG551))))-J550,3)&lt;&gt;0,"X",0)</f>
        <v>0</v>
      </c>
      <c r="D551" s="890"/>
      <c r="E551" s="894"/>
      <c r="F551" s="895"/>
      <c r="G551" s="899"/>
      <c r="H551" s="902"/>
      <c r="I551" s="905"/>
      <c r="J551" s="908"/>
      <c r="K551" s="911"/>
      <c r="L551" s="914"/>
      <c r="M551" s="403" t="s">
        <v>90</v>
      </c>
      <c r="N551" s="312" cm="1">
        <f t="array" aca="1" ref="N551" ca="1">IF($D550=$C$3,
SUM(IF(OFFSET($N$361,,,($C550-1)*3-2,$C$2)=N550,OFFSET($N$363,,,($C550-1)*3-2,$C$2)*OFFSET($B$361,1,,($C550-1)*3-2,1))),
IFERROR((N216/$J215)*$J550,0))</f>
        <v>0</v>
      </c>
      <c r="O551" s="312" cm="1">
        <f t="array" aca="1" ref="O551" ca="1">IF($D550=$C$3,
SUM(IF(OFFSET($N$361,,,($C550-1)*3-2,$C$2)=O550,OFFSET($N$363,,,($C550-1)*3-2,$C$2)*OFFSET($B$361,1,,($C550-1)*3-2,1))),
IFERROR((O216/$J215)*$J550,0))</f>
        <v>0</v>
      </c>
      <c r="P551" s="312" cm="1">
        <f t="array" aca="1" ref="P551" ca="1">IF($D550=$C$3,
SUM(IF(OFFSET($N$361,,,($C550-1)*3-2,$C$2)=P550,OFFSET($N$363,,,($C550-1)*3-2,$C$2)*OFFSET($B$361,1,,($C550-1)*3-2,1))),
IFERROR((P216/$J215)*$J550,0))</f>
        <v>0</v>
      </c>
      <c r="Q551" s="313" cm="1">
        <f t="array" aca="1" ref="Q551" ca="1">IF($D550=$C$3,
SUM(IF(OFFSET($N$361,,,($C550-1)*3-2,$C$2)=Q550,OFFSET($N$363,,,($C550-1)*3-2,$C$2)*OFFSET($B$361,1,,($C550-1)*3-2,1))),
IFERROR((Q216/$J215)*$J550,0))</f>
        <v>0</v>
      </c>
      <c r="R551" s="312" cm="1">
        <f t="array" aca="1" ref="R551" ca="1">IF($D550=$C$3,
SUM(IF(OFFSET($N$361,,,($C550-1)*3-2,$C$2)=R550,OFFSET($N$363,,,($C550-1)*3-2,$C$2)*OFFSET($B$361,1,,($C550-1)*3-2,1))),
IFERROR((R216/$J215)*$J550,0))</f>
        <v>0</v>
      </c>
      <c r="S551" s="312" cm="1">
        <f t="array" aca="1" ref="S551" ca="1">IF($D550=$C$3,
SUM(IF(OFFSET($N$361,,,($C550-1)*3-2,$C$2)=S550,OFFSET($N$363,,,($C550-1)*3-2,$C$2)*OFFSET($B$361,1,,($C550-1)*3-2,1))),
IFERROR((S216/$J215)*$J550,0))</f>
        <v>0</v>
      </c>
      <c r="T551" s="312" cm="1">
        <f t="array" aca="1" ref="T551" ca="1">IF($D550=$C$3,
SUM(IF(OFFSET($N$361,,,($C550-1)*3-2,$C$2)=T550,OFFSET($N$363,,,($C550-1)*3-2,$C$2)*OFFSET($B$361,1,,($C550-1)*3-2,1))),
IFERROR((T216/$J215)*$J550,0))</f>
        <v>0</v>
      </c>
      <c r="U551" s="312" cm="1">
        <f t="array" aca="1" ref="U551" ca="1">IF($D550=$C$3,
SUM(IF(OFFSET($N$361,,,($C550-1)*3-2,$C$2)=U550,OFFSET($N$363,,,($C550-1)*3-2,$C$2)*OFFSET($B$361,1,,($C550-1)*3-2,1))),
IFERROR((U216/$J215)*$J550,0))</f>
        <v>0</v>
      </c>
      <c r="V551" s="312" cm="1">
        <f t="array" aca="1" ref="V551" ca="1">IF($D550=$C$3,
SUM(IF(OFFSET($N$361,,,($C550-1)*3-2,$C$2)=V550,OFFSET($N$363,,,($C550-1)*3-2,$C$2)*OFFSET($B$361,1,,($C550-1)*3-2,1))),
IFERROR((V216/$J215)*$J550,0))</f>
        <v>0</v>
      </c>
      <c r="W551" s="312" cm="1">
        <f t="array" aca="1" ref="W551" ca="1">IF($D550=$C$3,
SUM(IF(OFFSET($N$361,,,($C550-1)*3-2,$C$2)=W550,OFFSET($N$363,,,($C550-1)*3-2,$C$2)*OFFSET($B$361,1,,($C550-1)*3-2,1))),
IFERROR((W216/$J215)*$J550,0))</f>
        <v>0</v>
      </c>
      <c r="X551" s="312" cm="1">
        <f t="array" aca="1" ref="X551" ca="1">IF($D550=$C$3,
SUM(IF(OFFSET($N$361,,,($C550-1)*3-2,$C$2)=X550,OFFSET($N$363,,,($C550-1)*3-2,$C$2)*OFFSET($B$361,1,,($C550-1)*3-2,1))),
IFERROR((X216/$J215)*$J550,0))</f>
        <v>0</v>
      </c>
      <c r="Y551" s="312" cm="1">
        <f t="array" aca="1" ref="Y551" ca="1">IF($D550=$C$3,
SUM(IF(OFFSET($N$361,,,($C550-1)*3-2,$C$2)=Y550,OFFSET($N$363,,,($C550-1)*3-2,$C$2)*OFFSET($B$361,1,,($C550-1)*3-2,1))),
IFERROR((Y216/$J215)*$J550,0))</f>
        <v>0</v>
      </c>
      <c r="Z551" s="312" cm="1">
        <f t="array" aca="1" ref="Z551" ca="1">IF($D550=$C$3,
SUM(IF(OFFSET($N$361,,,($C550-1)*3-2,$C$2)=Z550,OFFSET($N$363,,,($C550-1)*3-2,$C$2)*OFFSET($B$361,1,,($C550-1)*3-2,1))),
IFERROR((Z216/$J215)*$J550,0))</f>
        <v>0</v>
      </c>
      <c r="AA551" s="312" cm="1">
        <f t="array" aca="1" ref="AA551" ca="1">IF($D550=$C$3,
SUM(IF(OFFSET($N$361,,,($C550-1)*3-2,$C$2)=AA550,OFFSET($N$363,,,($C550-1)*3-2,$C$2)*OFFSET($B$361,1,,($C550-1)*3-2,1))),
IFERROR((AA216/$J215)*$J550,0))</f>
        <v>0</v>
      </c>
      <c r="AB551" s="312" cm="1">
        <f t="array" aca="1" ref="AB551" ca="1">IF($D550=$C$3,
SUM(IF(OFFSET($N$361,,,($C550-1)*3-2,$C$2)=AB550,OFFSET($N$363,,,($C550-1)*3-2,$C$2)*OFFSET($B$361,1,,($C550-1)*3-2,1))),
IFERROR((AB216/$J215)*$J550,0))</f>
        <v>0</v>
      </c>
      <c r="AC551" s="312" cm="1">
        <f t="array" aca="1" ref="AC551" ca="1">IF($D550=$C$3,
SUM(IF(OFFSET($N$361,,,($C550-1)*3-2,$C$2)=AC550,OFFSET($N$363,,,($C550-1)*3-2,$C$2)*OFFSET($B$361,1,,($C550-1)*3-2,1))),
IFERROR((AC216/$J215)*$J550,0))</f>
        <v>0</v>
      </c>
      <c r="AD551" s="312" cm="1">
        <f t="array" aca="1" ref="AD551" ca="1">IF($D550=$C$3,
SUM(IF(OFFSET($N$361,,,($C550-1)*3-2,$C$2)=AD550,OFFSET($N$363,,,($C550-1)*3-2,$C$2)*OFFSET($B$361,1,,($C550-1)*3-2,1))),
IFERROR((AD216/$J215)*$J550,0))</f>
        <v>0</v>
      </c>
      <c r="AE551" s="312" cm="1">
        <f t="array" aca="1" ref="AE551" ca="1">IF($D550=$C$3,
SUM(IF(OFFSET($N$361,,,($C550-1)*3-2,$C$2)=AE550,OFFSET($N$363,,,($C550-1)*3-2,$C$2)*OFFSET($B$361,1,,($C550-1)*3-2,1))),
IFERROR((AE216/$J215)*$J550,0))</f>
        <v>0</v>
      </c>
      <c r="AF551" s="312" cm="1">
        <f t="array" aca="1" ref="AF551" ca="1">IF($D550=$C$3,
SUM(IF(OFFSET($N$361,,,($C550-1)*3-2,$C$2)=AF550,OFFSET($N$363,,,($C550-1)*3-2,$C$2)*OFFSET($B$361,1,,($C550-1)*3-2,1))),
IFERROR((AF216/$J215)*$J550,0))</f>
        <v>0</v>
      </c>
      <c r="AG551" s="312" cm="1">
        <f t="array" aca="1" ref="AG551" ca="1">IF($D550=$C$3,
SUM(IF(OFFSET($N$361,,,($C550-1)*3-2,$C$2)=AG550,OFFSET($N$363,,,($C550-1)*3-2,$C$2)*OFFSET($B$361,1,,($C550-1)*3-2,1))),
IFERROR((AG216/$J215)*$J550,0))</f>
        <v>0</v>
      </c>
      <c r="AH551" s="317"/>
      <c r="AI551" s="318"/>
      <c r="AJ551" s="318"/>
      <c r="AK551" s="318"/>
      <c r="AL551" s="318"/>
      <c r="AM551"/>
      <c r="AN551"/>
      <c r="AO551"/>
      <c r="AP551"/>
      <c r="AQ551"/>
      <c r="AR551"/>
    </row>
    <row r="552" spans="1:44" ht="13.15" customHeight="1">
      <c r="A552" s="317"/>
      <c r="B552" s="380" t="str">
        <f t="shared" ca="1" si="1693"/>
        <v/>
      </c>
      <c r="C552" s="380" t="str">
        <f t="shared" ca="1" si="1693"/>
        <v/>
      </c>
      <c r="D552" s="891"/>
      <c r="E552" s="896"/>
      <c r="F552" s="897"/>
      <c r="G552" s="900"/>
      <c r="H552" s="903"/>
      <c r="I552" s="906"/>
      <c r="J552" s="909"/>
      <c r="K552" s="912"/>
      <c r="L552" s="915"/>
      <c r="M552" s="404" t="s">
        <v>91</v>
      </c>
      <c r="N552" s="405">
        <f t="shared" ref="N552" ca="1" si="1694">IFERROR(N551*$K550,0)</f>
        <v>0</v>
      </c>
      <c r="O552" s="406">
        <f t="shared" ref="O552" ca="1" si="1695">IFERROR(O551*$K550,0)</f>
        <v>0</v>
      </c>
      <c r="P552" s="406">
        <f t="shared" ref="P552" ca="1" si="1696">IFERROR(P551*$K550,0)</f>
        <v>0</v>
      </c>
      <c r="Q552" s="407">
        <f t="shared" ref="Q552" ca="1" si="1697">IFERROR(Q551*$K550,0)</f>
        <v>0</v>
      </c>
      <c r="R552" s="406">
        <f t="shared" ref="R552" ca="1" si="1698">IFERROR(R551*$K550,0)</f>
        <v>0</v>
      </c>
      <c r="S552" s="406">
        <f t="shared" ref="S552" ca="1" si="1699">IFERROR(S551*$K550,0)</f>
        <v>0</v>
      </c>
      <c r="T552" s="406">
        <f t="shared" ref="T552" ca="1" si="1700">IFERROR(T551*$K550,0)</f>
        <v>0</v>
      </c>
      <c r="U552" s="406">
        <f t="shared" ref="U552" ca="1" si="1701">IFERROR(U551*$K550,0)</f>
        <v>0</v>
      </c>
      <c r="V552" s="406">
        <f t="shared" ref="V552" ca="1" si="1702">IFERROR(V551*$K550,0)</f>
        <v>0</v>
      </c>
      <c r="W552" s="406">
        <f t="shared" ref="W552" ca="1" si="1703">IFERROR(W551*$K550,0)</f>
        <v>0</v>
      </c>
      <c r="X552" s="406">
        <f t="shared" ref="X552" ca="1" si="1704">IFERROR(X551*$K550,0)</f>
        <v>0</v>
      </c>
      <c r="Y552" s="406">
        <f t="shared" ref="Y552" ca="1" si="1705">IFERROR(Y551*$K550,0)</f>
        <v>0</v>
      </c>
      <c r="Z552" s="406">
        <f t="shared" ref="Z552" ca="1" si="1706">IFERROR(Z551*$K550,0)</f>
        <v>0</v>
      </c>
      <c r="AA552" s="406">
        <f t="shared" ref="AA552" ca="1" si="1707">IFERROR(AA551*$K550,0)</f>
        <v>0</v>
      </c>
      <c r="AB552" s="406">
        <f t="shared" ref="AB552" ca="1" si="1708">IFERROR(AB551*$K550,0)</f>
        <v>0</v>
      </c>
      <c r="AC552" s="406">
        <f t="shared" ref="AC552" ca="1" si="1709">IFERROR(AC551*$K550,0)</f>
        <v>0</v>
      </c>
      <c r="AD552" s="406">
        <f t="shared" ref="AD552" ca="1" si="1710">IFERROR(AD551*$K550,0)</f>
        <v>0</v>
      </c>
      <c r="AE552" s="406">
        <f t="shared" ref="AE552" ca="1" si="1711">IFERROR(AE551*$K550,0)</f>
        <v>0</v>
      </c>
      <c r="AF552" s="406">
        <f t="shared" ref="AF552" ca="1" si="1712">IFERROR(AF551*$K550,0)</f>
        <v>0</v>
      </c>
      <c r="AG552" s="406">
        <f t="shared" ref="AG552" ca="1" si="1713">IFERROR(AG551*$K550,0)</f>
        <v>0</v>
      </c>
      <c r="AH552" s="317"/>
      <c r="AI552" s="318"/>
      <c r="AJ552" s="318"/>
      <c r="AK552" s="318"/>
      <c r="AL552" s="318"/>
      <c r="AM552"/>
      <c r="AN552"/>
      <c r="AO552"/>
      <c r="AP552"/>
      <c r="AQ552"/>
      <c r="AR552"/>
    </row>
    <row r="553" spans="1:44" ht="13.15" customHeight="1">
      <c r="A553" s="317"/>
      <c r="B553" s="317"/>
      <c r="C553" s="317" cm="1">
        <f t="array" aca="1" ref="C553" ca="1">OFFSET(C553,-3,,,)+1</f>
        <v>65</v>
      </c>
      <c r="D553" s="889" t="str">
        <f t="shared" ref="D553:E553" ca="1" si="1714">D218</f>
        <v/>
      </c>
      <c r="E553" s="892" t="str">
        <f t="shared" ca="1" si="1714"/>
        <v/>
      </c>
      <c r="F553" s="893"/>
      <c r="G553" s="898">
        <f t="shared" ref="G553" si="1715">H218</f>
        <v>0</v>
      </c>
      <c r="H553" s="901"/>
      <c r="I553" s="904" t="str">
        <f t="shared" ref="I553" ca="1" si="1716">I218</f>
        <v/>
      </c>
      <c r="J553" s="907">
        <f t="shared" ref="J553" ca="1" si="1717">IF($D553=$C$3,
SUMPRODUCT(OFFSET($B$361,1,,($C553-1)*3-2,),OFFSET($L$361,,,($C553-1)*3-2,)),J218+H553)</f>
        <v>0</v>
      </c>
      <c r="K553" s="910">
        <f t="shared" ref="K553" ca="1" si="1718">K218</f>
        <v>0</v>
      </c>
      <c r="L553" s="913">
        <f t="shared" ref="L553" ca="1" si="1719">J553*K553</f>
        <v>0</v>
      </c>
      <c r="M553" s="402" t="s">
        <v>89</v>
      </c>
      <c r="N553" s="308" t="str">
        <f t="shared" ref="N553:AG553" ca="1" si="1720">N218</f>
        <v/>
      </c>
      <c r="O553" s="309" t="str">
        <f t="shared" ca="1" si="1720"/>
        <v/>
      </c>
      <c r="P553" s="309" t="str">
        <f t="shared" ca="1" si="1720"/>
        <v/>
      </c>
      <c r="Q553" s="310" t="str">
        <f t="shared" ca="1" si="1720"/>
        <v/>
      </c>
      <c r="R553" s="309" t="str">
        <f t="shared" ca="1" si="1720"/>
        <v/>
      </c>
      <c r="S553" s="309" t="str">
        <f t="shared" ca="1" si="1720"/>
        <v/>
      </c>
      <c r="T553" s="309" t="str">
        <f t="shared" ca="1" si="1720"/>
        <v/>
      </c>
      <c r="U553" s="309" t="str">
        <f t="shared" ca="1" si="1720"/>
        <v/>
      </c>
      <c r="V553" s="309" t="str">
        <f t="shared" ca="1" si="1720"/>
        <v/>
      </c>
      <c r="W553" s="309" t="str">
        <f t="shared" ca="1" si="1720"/>
        <v/>
      </c>
      <c r="X553" s="309" t="str">
        <f t="shared" ca="1" si="1720"/>
        <v/>
      </c>
      <c r="Y553" s="309" t="str">
        <f t="shared" ca="1" si="1720"/>
        <v/>
      </c>
      <c r="Z553" s="309" t="str">
        <f t="shared" ca="1" si="1720"/>
        <v/>
      </c>
      <c r="AA553" s="309" t="str">
        <f t="shared" ca="1" si="1720"/>
        <v/>
      </c>
      <c r="AB553" s="309" t="str">
        <f t="shared" ca="1" si="1720"/>
        <v/>
      </c>
      <c r="AC553" s="309" t="str">
        <f t="shared" ca="1" si="1720"/>
        <v/>
      </c>
      <c r="AD553" s="309" t="str">
        <f t="shared" ca="1" si="1720"/>
        <v/>
      </c>
      <c r="AE553" s="309" t="str">
        <f t="shared" ca="1" si="1720"/>
        <v/>
      </c>
      <c r="AF553" s="309" t="str">
        <f t="shared" ca="1" si="1720"/>
        <v/>
      </c>
      <c r="AG553" s="309" t="str">
        <f t="shared" ca="1" si="1720"/>
        <v/>
      </c>
      <c r="AH553" s="317"/>
      <c r="AI553" s="318"/>
      <c r="AJ553" s="318"/>
      <c r="AK553" s="318"/>
      <c r="AL553" s="318"/>
      <c r="AM553"/>
      <c r="AN553"/>
      <c r="AO553"/>
      <c r="AP553"/>
      <c r="AQ553"/>
      <c r="AR553"/>
    </row>
    <row r="554" spans="1:44" ht="13.15" customHeight="1">
      <c r="A554" s="317"/>
      <c r="B554" s="380">
        <f t="shared" ref="B554:C555" ca="1" si="1721">B219</f>
        <v>0</v>
      </c>
      <c r="C554" s="317" cm="1">
        <f t="array" aca="1" ref="C554" ca="1">IF(ROUND(SUM(IF(N553:AG553&lt;&gt;"",IF(N553:AG553&lt;&gt;0,(N554:AG554))))-J553,3)&lt;&gt;0,"X",0)</f>
        <v>0</v>
      </c>
      <c r="D554" s="890"/>
      <c r="E554" s="894"/>
      <c r="F554" s="895"/>
      <c r="G554" s="899"/>
      <c r="H554" s="902"/>
      <c r="I554" s="905"/>
      <c r="J554" s="908"/>
      <c r="K554" s="911"/>
      <c r="L554" s="914"/>
      <c r="M554" s="403" t="s">
        <v>90</v>
      </c>
      <c r="N554" s="312" cm="1">
        <f t="array" aca="1" ref="N554" ca="1">IF($D553=$C$3,
SUM(IF(OFFSET($N$361,,,($C553-1)*3-2,$C$2)=N553,OFFSET($N$363,,,($C553-1)*3-2,$C$2)*OFFSET($B$361,1,,($C553-1)*3-2,1))),
IFERROR((N219/$J218)*$J553,0))</f>
        <v>0</v>
      </c>
      <c r="O554" s="312" cm="1">
        <f t="array" aca="1" ref="O554" ca="1">IF($D553=$C$3,
SUM(IF(OFFSET($N$361,,,($C553-1)*3-2,$C$2)=O553,OFFSET($N$363,,,($C553-1)*3-2,$C$2)*OFFSET($B$361,1,,($C553-1)*3-2,1))),
IFERROR((O219/$J218)*$J553,0))</f>
        <v>0</v>
      </c>
      <c r="P554" s="312" cm="1">
        <f t="array" aca="1" ref="P554" ca="1">IF($D553=$C$3,
SUM(IF(OFFSET($N$361,,,($C553-1)*3-2,$C$2)=P553,OFFSET($N$363,,,($C553-1)*3-2,$C$2)*OFFSET($B$361,1,,($C553-1)*3-2,1))),
IFERROR((P219/$J218)*$J553,0))</f>
        <v>0</v>
      </c>
      <c r="Q554" s="313" cm="1">
        <f t="array" aca="1" ref="Q554" ca="1">IF($D553=$C$3,
SUM(IF(OFFSET($N$361,,,($C553-1)*3-2,$C$2)=Q553,OFFSET($N$363,,,($C553-1)*3-2,$C$2)*OFFSET($B$361,1,,($C553-1)*3-2,1))),
IFERROR((Q219/$J218)*$J553,0))</f>
        <v>0</v>
      </c>
      <c r="R554" s="312" cm="1">
        <f t="array" aca="1" ref="R554" ca="1">IF($D553=$C$3,
SUM(IF(OFFSET($N$361,,,($C553-1)*3-2,$C$2)=R553,OFFSET($N$363,,,($C553-1)*3-2,$C$2)*OFFSET($B$361,1,,($C553-1)*3-2,1))),
IFERROR((R219/$J218)*$J553,0))</f>
        <v>0</v>
      </c>
      <c r="S554" s="312" cm="1">
        <f t="array" aca="1" ref="S554" ca="1">IF($D553=$C$3,
SUM(IF(OFFSET($N$361,,,($C553-1)*3-2,$C$2)=S553,OFFSET($N$363,,,($C553-1)*3-2,$C$2)*OFFSET($B$361,1,,($C553-1)*3-2,1))),
IFERROR((S219/$J218)*$J553,0))</f>
        <v>0</v>
      </c>
      <c r="T554" s="312" cm="1">
        <f t="array" aca="1" ref="T554" ca="1">IF($D553=$C$3,
SUM(IF(OFFSET($N$361,,,($C553-1)*3-2,$C$2)=T553,OFFSET($N$363,,,($C553-1)*3-2,$C$2)*OFFSET($B$361,1,,($C553-1)*3-2,1))),
IFERROR((T219/$J218)*$J553,0))</f>
        <v>0</v>
      </c>
      <c r="U554" s="312" cm="1">
        <f t="array" aca="1" ref="U554" ca="1">IF($D553=$C$3,
SUM(IF(OFFSET($N$361,,,($C553-1)*3-2,$C$2)=U553,OFFSET($N$363,,,($C553-1)*3-2,$C$2)*OFFSET($B$361,1,,($C553-1)*3-2,1))),
IFERROR((U219/$J218)*$J553,0))</f>
        <v>0</v>
      </c>
      <c r="V554" s="312" cm="1">
        <f t="array" aca="1" ref="V554" ca="1">IF($D553=$C$3,
SUM(IF(OFFSET($N$361,,,($C553-1)*3-2,$C$2)=V553,OFFSET($N$363,,,($C553-1)*3-2,$C$2)*OFFSET($B$361,1,,($C553-1)*3-2,1))),
IFERROR((V219/$J218)*$J553,0))</f>
        <v>0</v>
      </c>
      <c r="W554" s="312" cm="1">
        <f t="array" aca="1" ref="W554" ca="1">IF($D553=$C$3,
SUM(IF(OFFSET($N$361,,,($C553-1)*3-2,$C$2)=W553,OFFSET($N$363,,,($C553-1)*3-2,$C$2)*OFFSET($B$361,1,,($C553-1)*3-2,1))),
IFERROR((W219/$J218)*$J553,0))</f>
        <v>0</v>
      </c>
      <c r="X554" s="312" cm="1">
        <f t="array" aca="1" ref="X554" ca="1">IF($D553=$C$3,
SUM(IF(OFFSET($N$361,,,($C553-1)*3-2,$C$2)=X553,OFFSET($N$363,,,($C553-1)*3-2,$C$2)*OFFSET($B$361,1,,($C553-1)*3-2,1))),
IFERROR((X219/$J218)*$J553,0))</f>
        <v>0</v>
      </c>
      <c r="Y554" s="312" cm="1">
        <f t="array" aca="1" ref="Y554" ca="1">IF($D553=$C$3,
SUM(IF(OFFSET($N$361,,,($C553-1)*3-2,$C$2)=Y553,OFFSET($N$363,,,($C553-1)*3-2,$C$2)*OFFSET($B$361,1,,($C553-1)*3-2,1))),
IFERROR((Y219/$J218)*$J553,0))</f>
        <v>0</v>
      </c>
      <c r="Z554" s="312" cm="1">
        <f t="array" aca="1" ref="Z554" ca="1">IF($D553=$C$3,
SUM(IF(OFFSET($N$361,,,($C553-1)*3-2,$C$2)=Z553,OFFSET($N$363,,,($C553-1)*3-2,$C$2)*OFFSET($B$361,1,,($C553-1)*3-2,1))),
IFERROR((Z219/$J218)*$J553,0))</f>
        <v>0</v>
      </c>
      <c r="AA554" s="312" cm="1">
        <f t="array" aca="1" ref="AA554" ca="1">IF($D553=$C$3,
SUM(IF(OFFSET($N$361,,,($C553-1)*3-2,$C$2)=AA553,OFFSET($N$363,,,($C553-1)*3-2,$C$2)*OFFSET($B$361,1,,($C553-1)*3-2,1))),
IFERROR((AA219/$J218)*$J553,0))</f>
        <v>0</v>
      </c>
      <c r="AB554" s="312" cm="1">
        <f t="array" aca="1" ref="AB554" ca="1">IF($D553=$C$3,
SUM(IF(OFFSET($N$361,,,($C553-1)*3-2,$C$2)=AB553,OFFSET($N$363,,,($C553-1)*3-2,$C$2)*OFFSET($B$361,1,,($C553-1)*3-2,1))),
IFERROR((AB219/$J218)*$J553,0))</f>
        <v>0</v>
      </c>
      <c r="AC554" s="312" cm="1">
        <f t="array" aca="1" ref="AC554" ca="1">IF($D553=$C$3,
SUM(IF(OFFSET($N$361,,,($C553-1)*3-2,$C$2)=AC553,OFFSET($N$363,,,($C553-1)*3-2,$C$2)*OFFSET($B$361,1,,($C553-1)*3-2,1))),
IFERROR((AC219/$J218)*$J553,0))</f>
        <v>0</v>
      </c>
      <c r="AD554" s="312" cm="1">
        <f t="array" aca="1" ref="AD554" ca="1">IF($D553=$C$3,
SUM(IF(OFFSET($N$361,,,($C553-1)*3-2,$C$2)=AD553,OFFSET($N$363,,,($C553-1)*3-2,$C$2)*OFFSET($B$361,1,,($C553-1)*3-2,1))),
IFERROR((AD219/$J218)*$J553,0))</f>
        <v>0</v>
      </c>
      <c r="AE554" s="312" cm="1">
        <f t="array" aca="1" ref="AE554" ca="1">IF($D553=$C$3,
SUM(IF(OFFSET($N$361,,,($C553-1)*3-2,$C$2)=AE553,OFFSET($N$363,,,($C553-1)*3-2,$C$2)*OFFSET($B$361,1,,($C553-1)*3-2,1))),
IFERROR((AE219/$J218)*$J553,0))</f>
        <v>0</v>
      </c>
      <c r="AF554" s="312" cm="1">
        <f t="array" aca="1" ref="AF554" ca="1">IF($D553=$C$3,
SUM(IF(OFFSET($N$361,,,($C553-1)*3-2,$C$2)=AF553,OFFSET($N$363,,,($C553-1)*3-2,$C$2)*OFFSET($B$361,1,,($C553-1)*3-2,1))),
IFERROR((AF219/$J218)*$J553,0))</f>
        <v>0</v>
      </c>
      <c r="AG554" s="312" cm="1">
        <f t="array" aca="1" ref="AG554" ca="1">IF($D553=$C$3,
SUM(IF(OFFSET($N$361,,,($C553-1)*3-2,$C$2)=AG553,OFFSET($N$363,,,($C553-1)*3-2,$C$2)*OFFSET($B$361,1,,($C553-1)*3-2,1))),
IFERROR((AG219/$J218)*$J553,0))</f>
        <v>0</v>
      </c>
      <c r="AH554" s="317"/>
      <c r="AI554" s="318"/>
      <c r="AJ554" s="318"/>
      <c r="AK554" s="318"/>
      <c r="AL554" s="318"/>
      <c r="AM554"/>
      <c r="AN554"/>
      <c r="AO554"/>
      <c r="AP554"/>
      <c r="AQ554"/>
      <c r="AR554"/>
    </row>
    <row r="555" spans="1:44" ht="13.15" customHeight="1">
      <c r="A555" s="317"/>
      <c r="B555" s="380" t="str">
        <f t="shared" ca="1" si="1721"/>
        <v/>
      </c>
      <c r="C555" s="380" t="str">
        <f t="shared" ca="1" si="1721"/>
        <v/>
      </c>
      <c r="D555" s="891"/>
      <c r="E555" s="896"/>
      <c r="F555" s="897"/>
      <c r="G555" s="900"/>
      <c r="H555" s="903"/>
      <c r="I555" s="906"/>
      <c r="J555" s="909"/>
      <c r="K555" s="912"/>
      <c r="L555" s="915"/>
      <c r="M555" s="404" t="s">
        <v>91</v>
      </c>
      <c r="N555" s="405">
        <f t="shared" ref="N555" ca="1" si="1722">IFERROR(N554*$K553,0)</f>
        <v>0</v>
      </c>
      <c r="O555" s="406">
        <f t="shared" ref="O555" ca="1" si="1723">IFERROR(O554*$K553,0)</f>
        <v>0</v>
      </c>
      <c r="P555" s="406">
        <f t="shared" ref="P555" ca="1" si="1724">IFERROR(P554*$K553,0)</f>
        <v>0</v>
      </c>
      <c r="Q555" s="407">
        <f t="shared" ref="Q555" ca="1" si="1725">IFERROR(Q554*$K553,0)</f>
        <v>0</v>
      </c>
      <c r="R555" s="406">
        <f t="shared" ref="R555" ca="1" si="1726">IFERROR(R554*$K553,0)</f>
        <v>0</v>
      </c>
      <c r="S555" s="406">
        <f t="shared" ref="S555" ca="1" si="1727">IFERROR(S554*$K553,0)</f>
        <v>0</v>
      </c>
      <c r="T555" s="406">
        <f t="shared" ref="T555" ca="1" si="1728">IFERROR(T554*$K553,0)</f>
        <v>0</v>
      </c>
      <c r="U555" s="406">
        <f t="shared" ref="U555" ca="1" si="1729">IFERROR(U554*$K553,0)</f>
        <v>0</v>
      </c>
      <c r="V555" s="406">
        <f t="shared" ref="V555" ca="1" si="1730">IFERROR(V554*$K553,0)</f>
        <v>0</v>
      </c>
      <c r="W555" s="406">
        <f t="shared" ref="W555" ca="1" si="1731">IFERROR(W554*$K553,0)</f>
        <v>0</v>
      </c>
      <c r="X555" s="406">
        <f t="shared" ref="X555" ca="1" si="1732">IFERROR(X554*$K553,0)</f>
        <v>0</v>
      </c>
      <c r="Y555" s="406">
        <f t="shared" ref="Y555" ca="1" si="1733">IFERROR(Y554*$K553,0)</f>
        <v>0</v>
      </c>
      <c r="Z555" s="406">
        <f t="shared" ref="Z555" ca="1" si="1734">IFERROR(Z554*$K553,0)</f>
        <v>0</v>
      </c>
      <c r="AA555" s="406">
        <f t="shared" ref="AA555" ca="1" si="1735">IFERROR(AA554*$K553,0)</f>
        <v>0</v>
      </c>
      <c r="AB555" s="406">
        <f t="shared" ref="AB555" ca="1" si="1736">IFERROR(AB554*$K553,0)</f>
        <v>0</v>
      </c>
      <c r="AC555" s="406">
        <f t="shared" ref="AC555" ca="1" si="1737">IFERROR(AC554*$K553,0)</f>
        <v>0</v>
      </c>
      <c r="AD555" s="406">
        <f t="shared" ref="AD555" ca="1" si="1738">IFERROR(AD554*$K553,0)</f>
        <v>0</v>
      </c>
      <c r="AE555" s="406">
        <f t="shared" ref="AE555" ca="1" si="1739">IFERROR(AE554*$K553,0)</f>
        <v>0</v>
      </c>
      <c r="AF555" s="406">
        <f t="shared" ref="AF555" ca="1" si="1740">IFERROR(AF554*$K553,0)</f>
        <v>0</v>
      </c>
      <c r="AG555" s="406">
        <f t="shared" ref="AG555" ca="1" si="1741">IFERROR(AG554*$K553,0)</f>
        <v>0</v>
      </c>
      <c r="AH555" s="317"/>
      <c r="AI555" s="318"/>
      <c r="AJ555" s="318"/>
      <c r="AK555" s="318"/>
      <c r="AL555" s="318"/>
      <c r="AM555"/>
      <c r="AN555"/>
      <c r="AO555"/>
      <c r="AP555"/>
      <c r="AQ555"/>
      <c r="AR555"/>
    </row>
    <row r="556" spans="1:44" ht="13.15" customHeight="1">
      <c r="A556" s="317"/>
      <c r="B556" s="317"/>
      <c r="C556" s="317" cm="1">
        <f t="array" aca="1" ref="C556" ca="1">OFFSET(C556,-3,,,)+1</f>
        <v>66</v>
      </c>
      <c r="D556" s="889" t="str">
        <f t="shared" ref="D556:E556" ca="1" si="1742">D221</f>
        <v/>
      </c>
      <c r="E556" s="892" t="str">
        <f t="shared" ca="1" si="1742"/>
        <v/>
      </c>
      <c r="F556" s="893"/>
      <c r="G556" s="898">
        <f t="shared" ref="G556" si="1743">H221</f>
        <v>0</v>
      </c>
      <c r="H556" s="901"/>
      <c r="I556" s="904" t="str">
        <f t="shared" ref="I556" ca="1" si="1744">I221</f>
        <v/>
      </c>
      <c r="J556" s="907">
        <f t="shared" ref="J556" ca="1" si="1745">IF($D556=$C$3,
SUMPRODUCT(OFFSET($B$361,1,,($C556-1)*3-2,),OFFSET($L$361,,,($C556-1)*3-2,)),J221+H556)</f>
        <v>0</v>
      </c>
      <c r="K556" s="910">
        <f t="shared" ref="K556" ca="1" si="1746">K221</f>
        <v>0</v>
      </c>
      <c r="L556" s="913">
        <f t="shared" ref="L556" ca="1" si="1747">J556*K556</f>
        <v>0</v>
      </c>
      <c r="M556" s="402" t="s">
        <v>89</v>
      </c>
      <c r="N556" s="308" t="str">
        <f t="shared" ref="N556:AG556" ca="1" si="1748">N221</f>
        <v/>
      </c>
      <c r="O556" s="309" t="str">
        <f t="shared" ca="1" si="1748"/>
        <v/>
      </c>
      <c r="P556" s="309" t="str">
        <f t="shared" ca="1" si="1748"/>
        <v/>
      </c>
      <c r="Q556" s="310" t="str">
        <f t="shared" ca="1" si="1748"/>
        <v/>
      </c>
      <c r="R556" s="309" t="str">
        <f t="shared" ca="1" si="1748"/>
        <v/>
      </c>
      <c r="S556" s="309" t="str">
        <f t="shared" ca="1" si="1748"/>
        <v/>
      </c>
      <c r="T556" s="309" t="str">
        <f t="shared" ca="1" si="1748"/>
        <v/>
      </c>
      <c r="U556" s="309" t="str">
        <f t="shared" ca="1" si="1748"/>
        <v/>
      </c>
      <c r="V556" s="309" t="str">
        <f t="shared" ca="1" si="1748"/>
        <v/>
      </c>
      <c r="W556" s="309" t="str">
        <f t="shared" ca="1" si="1748"/>
        <v/>
      </c>
      <c r="X556" s="309" t="str">
        <f t="shared" ca="1" si="1748"/>
        <v/>
      </c>
      <c r="Y556" s="309" t="str">
        <f t="shared" ca="1" si="1748"/>
        <v/>
      </c>
      <c r="Z556" s="309" t="str">
        <f t="shared" ca="1" si="1748"/>
        <v/>
      </c>
      <c r="AA556" s="309" t="str">
        <f t="shared" ca="1" si="1748"/>
        <v/>
      </c>
      <c r="AB556" s="309" t="str">
        <f t="shared" ca="1" si="1748"/>
        <v/>
      </c>
      <c r="AC556" s="309" t="str">
        <f t="shared" ca="1" si="1748"/>
        <v/>
      </c>
      <c r="AD556" s="309" t="str">
        <f t="shared" ca="1" si="1748"/>
        <v/>
      </c>
      <c r="AE556" s="309" t="str">
        <f t="shared" ca="1" si="1748"/>
        <v/>
      </c>
      <c r="AF556" s="309" t="str">
        <f t="shared" ca="1" si="1748"/>
        <v/>
      </c>
      <c r="AG556" s="309" t="str">
        <f t="shared" ca="1" si="1748"/>
        <v/>
      </c>
      <c r="AH556" s="317"/>
      <c r="AI556" s="318"/>
      <c r="AJ556" s="318"/>
      <c r="AK556" s="318"/>
      <c r="AL556" s="318"/>
      <c r="AM556"/>
      <c r="AN556"/>
      <c r="AO556"/>
      <c r="AP556"/>
      <c r="AQ556"/>
      <c r="AR556"/>
    </row>
    <row r="557" spans="1:44" ht="13.15" customHeight="1">
      <c r="A557" s="317"/>
      <c r="B557" s="380">
        <f t="shared" ref="B557:C558" ca="1" si="1749">B222</f>
        <v>0</v>
      </c>
      <c r="C557" s="317" cm="1">
        <f t="array" aca="1" ref="C557" ca="1">IF(ROUND(SUM(IF(N556:AG556&lt;&gt;"",IF(N556:AG556&lt;&gt;0,(N557:AG557))))-J556,3)&lt;&gt;0,"X",0)</f>
        <v>0</v>
      </c>
      <c r="D557" s="890"/>
      <c r="E557" s="894"/>
      <c r="F557" s="895"/>
      <c r="G557" s="899"/>
      <c r="H557" s="902"/>
      <c r="I557" s="905"/>
      <c r="J557" s="908"/>
      <c r="K557" s="911"/>
      <c r="L557" s="914"/>
      <c r="M557" s="403" t="s">
        <v>90</v>
      </c>
      <c r="N557" s="312" cm="1">
        <f t="array" aca="1" ref="N557" ca="1">IF($D556=$C$3,
SUM(IF(OFFSET($N$361,,,($C556-1)*3-2,$C$2)=N556,OFFSET($N$363,,,($C556-1)*3-2,$C$2)*OFFSET($B$361,1,,($C556-1)*3-2,1))),
IFERROR((N222/$J221)*$J556,0))</f>
        <v>0</v>
      </c>
      <c r="O557" s="312" cm="1">
        <f t="array" aca="1" ref="O557" ca="1">IF($D556=$C$3,
SUM(IF(OFFSET($N$361,,,($C556-1)*3-2,$C$2)=O556,OFFSET($N$363,,,($C556-1)*3-2,$C$2)*OFFSET($B$361,1,,($C556-1)*3-2,1))),
IFERROR((O222/$J221)*$J556,0))</f>
        <v>0</v>
      </c>
      <c r="P557" s="312" cm="1">
        <f t="array" aca="1" ref="P557" ca="1">IF($D556=$C$3,
SUM(IF(OFFSET($N$361,,,($C556-1)*3-2,$C$2)=P556,OFFSET($N$363,,,($C556-1)*3-2,$C$2)*OFFSET($B$361,1,,($C556-1)*3-2,1))),
IFERROR((P222/$J221)*$J556,0))</f>
        <v>0</v>
      </c>
      <c r="Q557" s="313" cm="1">
        <f t="array" aca="1" ref="Q557" ca="1">IF($D556=$C$3,
SUM(IF(OFFSET($N$361,,,($C556-1)*3-2,$C$2)=Q556,OFFSET($N$363,,,($C556-1)*3-2,$C$2)*OFFSET($B$361,1,,($C556-1)*3-2,1))),
IFERROR((Q222/$J221)*$J556,0))</f>
        <v>0</v>
      </c>
      <c r="R557" s="312" cm="1">
        <f t="array" aca="1" ref="R557" ca="1">IF($D556=$C$3,
SUM(IF(OFFSET($N$361,,,($C556-1)*3-2,$C$2)=R556,OFFSET($N$363,,,($C556-1)*3-2,$C$2)*OFFSET($B$361,1,,($C556-1)*3-2,1))),
IFERROR((R222/$J221)*$J556,0))</f>
        <v>0</v>
      </c>
      <c r="S557" s="312" cm="1">
        <f t="array" aca="1" ref="S557" ca="1">IF($D556=$C$3,
SUM(IF(OFFSET($N$361,,,($C556-1)*3-2,$C$2)=S556,OFFSET($N$363,,,($C556-1)*3-2,$C$2)*OFFSET($B$361,1,,($C556-1)*3-2,1))),
IFERROR((S222/$J221)*$J556,0))</f>
        <v>0</v>
      </c>
      <c r="T557" s="312" cm="1">
        <f t="array" aca="1" ref="T557" ca="1">IF($D556=$C$3,
SUM(IF(OFFSET($N$361,,,($C556-1)*3-2,$C$2)=T556,OFFSET($N$363,,,($C556-1)*3-2,$C$2)*OFFSET($B$361,1,,($C556-1)*3-2,1))),
IFERROR((T222/$J221)*$J556,0))</f>
        <v>0</v>
      </c>
      <c r="U557" s="312" cm="1">
        <f t="array" aca="1" ref="U557" ca="1">IF($D556=$C$3,
SUM(IF(OFFSET($N$361,,,($C556-1)*3-2,$C$2)=U556,OFFSET($N$363,,,($C556-1)*3-2,$C$2)*OFFSET($B$361,1,,($C556-1)*3-2,1))),
IFERROR((U222/$J221)*$J556,0))</f>
        <v>0</v>
      </c>
      <c r="V557" s="312" cm="1">
        <f t="array" aca="1" ref="V557" ca="1">IF($D556=$C$3,
SUM(IF(OFFSET($N$361,,,($C556-1)*3-2,$C$2)=V556,OFFSET($N$363,,,($C556-1)*3-2,$C$2)*OFFSET($B$361,1,,($C556-1)*3-2,1))),
IFERROR((V222/$J221)*$J556,0))</f>
        <v>0</v>
      </c>
      <c r="W557" s="312" cm="1">
        <f t="array" aca="1" ref="W557" ca="1">IF($D556=$C$3,
SUM(IF(OFFSET($N$361,,,($C556-1)*3-2,$C$2)=W556,OFFSET($N$363,,,($C556-1)*3-2,$C$2)*OFFSET($B$361,1,,($C556-1)*3-2,1))),
IFERROR((W222/$J221)*$J556,0))</f>
        <v>0</v>
      </c>
      <c r="X557" s="312" cm="1">
        <f t="array" aca="1" ref="X557" ca="1">IF($D556=$C$3,
SUM(IF(OFFSET($N$361,,,($C556-1)*3-2,$C$2)=X556,OFFSET($N$363,,,($C556-1)*3-2,$C$2)*OFFSET($B$361,1,,($C556-1)*3-2,1))),
IFERROR((X222/$J221)*$J556,0))</f>
        <v>0</v>
      </c>
      <c r="Y557" s="312" cm="1">
        <f t="array" aca="1" ref="Y557" ca="1">IF($D556=$C$3,
SUM(IF(OFFSET($N$361,,,($C556-1)*3-2,$C$2)=Y556,OFFSET($N$363,,,($C556-1)*3-2,$C$2)*OFFSET($B$361,1,,($C556-1)*3-2,1))),
IFERROR((Y222/$J221)*$J556,0))</f>
        <v>0</v>
      </c>
      <c r="Z557" s="312" cm="1">
        <f t="array" aca="1" ref="Z557" ca="1">IF($D556=$C$3,
SUM(IF(OFFSET($N$361,,,($C556-1)*3-2,$C$2)=Z556,OFFSET($N$363,,,($C556-1)*3-2,$C$2)*OFFSET($B$361,1,,($C556-1)*3-2,1))),
IFERROR((Z222/$J221)*$J556,0))</f>
        <v>0</v>
      </c>
      <c r="AA557" s="312" cm="1">
        <f t="array" aca="1" ref="AA557" ca="1">IF($D556=$C$3,
SUM(IF(OFFSET($N$361,,,($C556-1)*3-2,$C$2)=AA556,OFFSET($N$363,,,($C556-1)*3-2,$C$2)*OFFSET($B$361,1,,($C556-1)*3-2,1))),
IFERROR((AA222/$J221)*$J556,0))</f>
        <v>0</v>
      </c>
      <c r="AB557" s="312" cm="1">
        <f t="array" aca="1" ref="AB557" ca="1">IF($D556=$C$3,
SUM(IF(OFFSET($N$361,,,($C556-1)*3-2,$C$2)=AB556,OFFSET($N$363,,,($C556-1)*3-2,$C$2)*OFFSET($B$361,1,,($C556-1)*3-2,1))),
IFERROR((AB222/$J221)*$J556,0))</f>
        <v>0</v>
      </c>
      <c r="AC557" s="312" cm="1">
        <f t="array" aca="1" ref="AC557" ca="1">IF($D556=$C$3,
SUM(IF(OFFSET($N$361,,,($C556-1)*3-2,$C$2)=AC556,OFFSET($N$363,,,($C556-1)*3-2,$C$2)*OFFSET($B$361,1,,($C556-1)*3-2,1))),
IFERROR((AC222/$J221)*$J556,0))</f>
        <v>0</v>
      </c>
      <c r="AD557" s="312" cm="1">
        <f t="array" aca="1" ref="AD557" ca="1">IF($D556=$C$3,
SUM(IF(OFFSET($N$361,,,($C556-1)*3-2,$C$2)=AD556,OFFSET($N$363,,,($C556-1)*3-2,$C$2)*OFFSET($B$361,1,,($C556-1)*3-2,1))),
IFERROR((AD222/$J221)*$J556,0))</f>
        <v>0</v>
      </c>
      <c r="AE557" s="312" cm="1">
        <f t="array" aca="1" ref="AE557" ca="1">IF($D556=$C$3,
SUM(IF(OFFSET($N$361,,,($C556-1)*3-2,$C$2)=AE556,OFFSET($N$363,,,($C556-1)*3-2,$C$2)*OFFSET($B$361,1,,($C556-1)*3-2,1))),
IFERROR((AE222/$J221)*$J556,0))</f>
        <v>0</v>
      </c>
      <c r="AF557" s="312" cm="1">
        <f t="array" aca="1" ref="AF557" ca="1">IF($D556=$C$3,
SUM(IF(OFFSET($N$361,,,($C556-1)*3-2,$C$2)=AF556,OFFSET($N$363,,,($C556-1)*3-2,$C$2)*OFFSET($B$361,1,,($C556-1)*3-2,1))),
IFERROR((AF222/$J221)*$J556,0))</f>
        <v>0</v>
      </c>
      <c r="AG557" s="312" cm="1">
        <f t="array" aca="1" ref="AG557" ca="1">IF($D556=$C$3,
SUM(IF(OFFSET($N$361,,,($C556-1)*3-2,$C$2)=AG556,OFFSET($N$363,,,($C556-1)*3-2,$C$2)*OFFSET($B$361,1,,($C556-1)*3-2,1))),
IFERROR((AG222/$J221)*$J556,0))</f>
        <v>0</v>
      </c>
      <c r="AH557" s="317"/>
      <c r="AI557" s="318"/>
      <c r="AJ557" s="318"/>
      <c r="AK557" s="318"/>
      <c r="AL557" s="318"/>
      <c r="AM557"/>
      <c r="AN557"/>
      <c r="AO557"/>
      <c r="AP557"/>
      <c r="AQ557"/>
      <c r="AR557"/>
    </row>
    <row r="558" spans="1:44" ht="13.15" customHeight="1">
      <c r="A558" s="317"/>
      <c r="B558" s="380" t="str">
        <f t="shared" ca="1" si="1749"/>
        <v/>
      </c>
      <c r="C558" s="380" t="str">
        <f t="shared" ca="1" si="1749"/>
        <v/>
      </c>
      <c r="D558" s="891"/>
      <c r="E558" s="896"/>
      <c r="F558" s="897"/>
      <c r="G558" s="900"/>
      <c r="H558" s="903"/>
      <c r="I558" s="906"/>
      <c r="J558" s="909"/>
      <c r="K558" s="912"/>
      <c r="L558" s="915"/>
      <c r="M558" s="404" t="s">
        <v>91</v>
      </c>
      <c r="N558" s="405">
        <f t="shared" ref="N558" ca="1" si="1750">IFERROR(N557*$K556,0)</f>
        <v>0</v>
      </c>
      <c r="O558" s="406">
        <f t="shared" ref="O558" ca="1" si="1751">IFERROR(O557*$K556,0)</f>
        <v>0</v>
      </c>
      <c r="P558" s="406">
        <f t="shared" ref="P558" ca="1" si="1752">IFERROR(P557*$K556,0)</f>
        <v>0</v>
      </c>
      <c r="Q558" s="407">
        <f t="shared" ref="Q558" ca="1" si="1753">IFERROR(Q557*$K556,0)</f>
        <v>0</v>
      </c>
      <c r="R558" s="406">
        <f t="shared" ref="R558" ca="1" si="1754">IFERROR(R557*$K556,0)</f>
        <v>0</v>
      </c>
      <c r="S558" s="406">
        <f t="shared" ref="S558" ca="1" si="1755">IFERROR(S557*$K556,0)</f>
        <v>0</v>
      </c>
      <c r="T558" s="406">
        <f t="shared" ref="T558" ca="1" si="1756">IFERROR(T557*$K556,0)</f>
        <v>0</v>
      </c>
      <c r="U558" s="406">
        <f t="shared" ref="U558" ca="1" si="1757">IFERROR(U557*$K556,0)</f>
        <v>0</v>
      </c>
      <c r="V558" s="406">
        <f t="shared" ref="V558" ca="1" si="1758">IFERROR(V557*$K556,0)</f>
        <v>0</v>
      </c>
      <c r="W558" s="406">
        <f t="shared" ref="W558" ca="1" si="1759">IFERROR(W557*$K556,0)</f>
        <v>0</v>
      </c>
      <c r="X558" s="406">
        <f t="shared" ref="X558" ca="1" si="1760">IFERROR(X557*$K556,0)</f>
        <v>0</v>
      </c>
      <c r="Y558" s="406">
        <f t="shared" ref="Y558" ca="1" si="1761">IFERROR(Y557*$K556,0)</f>
        <v>0</v>
      </c>
      <c r="Z558" s="406">
        <f t="shared" ref="Z558" ca="1" si="1762">IFERROR(Z557*$K556,0)</f>
        <v>0</v>
      </c>
      <c r="AA558" s="406">
        <f t="shared" ref="AA558" ca="1" si="1763">IFERROR(AA557*$K556,0)</f>
        <v>0</v>
      </c>
      <c r="AB558" s="406">
        <f t="shared" ref="AB558" ca="1" si="1764">IFERROR(AB557*$K556,0)</f>
        <v>0</v>
      </c>
      <c r="AC558" s="406">
        <f t="shared" ref="AC558" ca="1" si="1765">IFERROR(AC557*$K556,0)</f>
        <v>0</v>
      </c>
      <c r="AD558" s="406">
        <f t="shared" ref="AD558" ca="1" si="1766">IFERROR(AD557*$K556,0)</f>
        <v>0</v>
      </c>
      <c r="AE558" s="406">
        <f t="shared" ref="AE558" ca="1" si="1767">IFERROR(AE557*$K556,0)</f>
        <v>0</v>
      </c>
      <c r="AF558" s="406">
        <f t="shared" ref="AF558" ca="1" si="1768">IFERROR(AF557*$K556,0)</f>
        <v>0</v>
      </c>
      <c r="AG558" s="406">
        <f t="shared" ref="AG558" ca="1" si="1769">IFERROR(AG557*$K556,0)</f>
        <v>0</v>
      </c>
      <c r="AH558" s="317"/>
      <c r="AI558" s="318"/>
      <c r="AJ558" s="318"/>
      <c r="AK558" s="318"/>
      <c r="AL558" s="318"/>
      <c r="AM558"/>
      <c r="AN558"/>
      <c r="AO558"/>
      <c r="AP558"/>
      <c r="AQ558"/>
      <c r="AR558"/>
    </row>
    <row r="559" spans="1:44" ht="13.15" customHeight="1">
      <c r="A559" s="317"/>
      <c r="B559" s="317"/>
      <c r="C559" s="317" cm="1">
        <f t="array" aca="1" ref="C559" ca="1">OFFSET(C559,-3,,,)+1</f>
        <v>67</v>
      </c>
      <c r="D559" s="889" t="str">
        <f t="shared" ref="D559:E559" ca="1" si="1770">D224</f>
        <v/>
      </c>
      <c r="E559" s="892" t="str">
        <f t="shared" ca="1" si="1770"/>
        <v/>
      </c>
      <c r="F559" s="893"/>
      <c r="G559" s="898">
        <f t="shared" ref="G559" si="1771">H224</f>
        <v>0</v>
      </c>
      <c r="H559" s="901"/>
      <c r="I559" s="904" t="str">
        <f t="shared" ref="I559" ca="1" si="1772">I224</f>
        <v/>
      </c>
      <c r="J559" s="907">
        <f t="shared" ref="J559" ca="1" si="1773">IF($D559=$C$3,
SUMPRODUCT(OFFSET($B$361,1,,($C559-1)*3-2,),OFFSET($L$361,,,($C559-1)*3-2,)),J224+H559)</f>
        <v>0</v>
      </c>
      <c r="K559" s="910">
        <f t="shared" ref="K559" ca="1" si="1774">K224</f>
        <v>0</v>
      </c>
      <c r="L559" s="913">
        <f t="shared" ref="L559" ca="1" si="1775">J559*K559</f>
        <v>0</v>
      </c>
      <c r="M559" s="402" t="s">
        <v>89</v>
      </c>
      <c r="N559" s="308" t="str">
        <f t="shared" ref="N559:AG559" ca="1" si="1776">N224</f>
        <v/>
      </c>
      <c r="O559" s="309" t="str">
        <f t="shared" ca="1" si="1776"/>
        <v/>
      </c>
      <c r="P559" s="309" t="str">
        <f t="shared" ca="1" si="1776"/>
        <v/>
      </c>
      <c r="Q559" s="310" t="str">
        <f t="shared" ca="1" si="1776"/>
        <v/>
      </c>
      <c r="R559" s="309" t="str">
        <f t="shared" ca="1" si="1776"/>
        <v/>
      </c>
      <c r="S559" s="309" t="str">
        <f t="shared" ca="1" si="1776"/>
        <v/>
      </c>
      <c r="T559" s="309" t="str">
        <f t="shared" ca="1" si="1776"/>
        <v/>
      </c>
      <c r="U559" s="309" t="str">
        <f t="shared" ca="1" si="1776"/>
        <v/>
      </c>
      <c r="V559" s="309" t="str">
        <f t="shared" ca="1" si="1776"/>
        <v/>
      </c>
      <c r="W559" s="309" t="str">
        <f t="shared" ca="1" si="1776"/>
        <v/>
      </c>
      <c r="X559" s="309" t="str">
        <f t="shared" ca="1" si="1776"/>
        <v/>
      </c>
      <c r="Y559" s="309" t="str">
        <f t="shared" ca="1" si="1776"/>
        <v/>
      </c>
      <c r="Z559" s="309" t="str">
        <f t="shared" ca="1" si="1776"/>
        <v/>
      </c>
      <c r="AA559" s="309" t="str">
        <f t="shared" ca="1" si="1776"/>
        <v/>
      </c>
      <c r="AB559" s="309" t="str">
        <f t="shared" ca="1" si="1776"/>
        <v/>
      </c>
      <c r="AC559" s="309" t="str">
        <f t="shared" ca="1" si="1776"/>
        <v/>
      </c>
      <c r="AD559" s="309" t="str">
        <f t="shared" ca="1" si="1776"/>
        <v/>
      </c>
      <c r="AE559" s="309" t="str">
        <f t="shared" ca="1" si="1776"/>
        <v/>
      </c>
      <c r="AF559" s="309" t="str">
        <f t="shared" ca="1" si="1776"/>
        <v/>
      </c>
      <c r="AG559" s="309" t="str">
        <f t="shared" ca="1" si="1776"/>
        <v/>
      </c>
      <c r="AH559" s="317"/>
      <c r="AI559" s="318"/>
      <c r="AJ559" s="318"/>
      <c r="AK559" s="318"/>
      <c r="AL559" s="318"/>
      <c r="AM559"/>
      <c r="AN559"/>
      <c r="AO559"/>
      <c r="AP559"/>
      <c r="AQ559"/>
      <c r="AR559"/>
    </row>
    <row r="560" spans="1:44" ht="13.15" customHeight="1">
      <c r="A560" s="317"/>
      <c r="B560" s="380">
        <f t="shared" ref="B560:C561" ca="1" si="1777">B225</f>
        <v>0</v>
      </c>
      <c r="C560" s="317" cm="1">
        <f t="array" aca="1" ref="C560" ca="1">IF(ROUND(SUM(IF(N559:AG559&lt;&gt;"",IF(N559:AG559&lt;&gt;0,(N560:AG560))))-J559,3)&lt;&gt;0,"X",0)</f>
        <v>0</v>
      </c>
      <c r="D560" s="890"/>
      <c r="E560" s="894"/>
      <c r="F560" s="895"/>
      <c r="G560" s="899"/>
      <c r="H560" s="902"/>
      <c r="I560" s="905"/>
      <c r="J560" s="908"/>
      <c r="K560" s="911"/>
      <c r="L560" s="914"/>
      <c r="M560" s="403" t="s">
        <v>90</v>
      </c>
      <c r="N560" s="312" cm="1">
        <f t="array" aca="1" ref="N560" ca="1">IF($D559=$C$3,
SUM(IF(OFFSET($N$361,,,($C559-1)*3-2,$C$2)=N559,OFFSET($N$363,,,($C559-1)*3-2,$C$2)*OFFSET($B$361,1,,($C559-1)*3-2,1))),
IFERROR((N225/$J224)*$J559,0))</f>
        <v>0</v>
      </c>
      <c r="O560" s="312" cm="1">
        <f t="array" aca="1" ref="O560" ca="1">IF($D559=$C$3,
SUM(IF(OFFSET($N$361,,,($C559-1)*3-2,$C$2)=O559,OFFSET($N$363,,,($C559-1)*3-2,$C$2)*OFFSET($B$361,1,,($C559-1)*3-2,1))),
IFERROR((O225/$J224)*$J559,0))</f>
        <v>0</v>
      </c>
      <c r="P560" s="312" cm="1">
        <f t="array" aca="1" ref="P560" ca="1">IF($D559=$C$3,
SUM(IF(OFFSET($N$361,,,($C559-1)*3-2,$C$2)=P559,OFFSET($N$363,,,($C559-1)*3-2,$C$2)*OFFSET($B$361,1,,($C559-1)*3-2,1))),
IFERROR((P225/$J224)*$J559,0))</f>
        <v>0</v>
      </c>
      <c r="Q560" s="313" cm="1">
        <f t="array" aca="1" ref="Q560" ca="1">IF($D559=$C$3,
SUM(IF(OFFSET($N$361,,,($C559-1)*3-2,$C$2)=Q559,OFFSET($N$363,,,($C559-1)*3-2,$C$2)*OFFSET($B$361,1,,($C559-1)*3-2,1))),
IFERROR((Q225/$J224)*$J559,0))</f>
        <v>0</v>
      </c>
      <c r="R560" s="312" cm="1">
        <f t="array" aca="1" ref="R560" ca="1">IF($D559=$C$3,
SUM(IF(OFFSET($N$361,,,($C559-1)*3-2,$C$2)=R559,OFFSET($N$363,,,($C559-1)*3-2,$C$2)*OFFSET($B$361,1,,($C559-1)*3-2,1))),
IFERROR((R225/$J224)*$J559,0))</f>
        <v>0</v>
      </c>
      <c r="S560" s="312" cm="1">
        <f t="array" aca="1" ref="S560" ca="1">IF($D559=$C$3,
SUM(IF(OFFSET($N$361,,,($C559-1)*3-2,$C$2)=S559,OFFSET($N$363,,,($C559-1)*3-2,$C$2)*OFFSET($B$361,1,,($C559-1)*3-2,1))),
IFERROR((S225/$J224)*$J559,0))</f>
        <v>0</v>
      </c>
      <c r="T560" s="312" cm="1">
        <f t="array" aca="1" ref="T560" ca="1">IF($D559=$C$3,
SUM(IF(OFFSET($N$361,,,($C559-1)*3-2,$C$2)=T559,OFFSET($N$363,,,($C559-1)*3-2,$C$2)*OFFSET($B$361,1,,($C559-1)*3-2,1))),
IFERROR((T225/$J224)*$J559,0))</f>
        <v>0</v>
      </c>
      <c r="U560" s="312" cm="1">
        <f t="array" aca="1" ref="U560" ca="1">IF($D559=$C$3,
SUM(IF(OFFSET($N$361,,,($C559-1)*3-2,$C$2)=U559,OFFSET($N$363,,,($C559-1)*3-2,$C$2)*OFFSET($B$361,1,,($C559-1)*3-2,1))),
IFERROR((U225/$J224)*$J559,0))</f>
        <v>0</v>
      </c>
      <c r="V560" s="312" cm="1">
        <f t="array" aca="1" ref="V560" ca="1">IF($D559=$C$3,
SUM(IF(OFFSET($N$361,,,($C559-1)*3-2,$C$2)=V559,OFFSET($N$363,,,($C559-1)*3-2,$C$2)*OFFSET($B$361,1,,($C559-1)*3-2,1))),
IFERROR((V225/$J224)*$J559,0))</f>
        <v>0</v>
      </c>
      <c r="W560" s="312" cm="1">
        <f t="array" aca="1" ref="W560" ca="1">IF($D559=$C$3,
SUM(IF(OFFSET($N$361,,,($C559-1)*3-2,$C$2)=W559,OFFSET($N$363,,,($C559-1)*3-2,$C$2)*OFFSET($B$361,1,,($C559-1)*3-2,1))),
IFERROR((W225/$J224)*$J559,0))</f>
        <v>0</v>
      </c>
      <c r="X560" s="312" cm="1">
        <f t="array" aca="1" ref="X560" ca="1">IF($D559=$C$3,
SUM(IF(OFFSET($N$361,,,($C559-1)*3-2,$C$2)=X559,OFFSET($N$363,,,($C559-1)*3-2,$C$2)*OFFSET($B$361,1,,($C559-1)*3-2,1))),
IFERROR((X225/$J224)*$J559,0))</f>
        <v>0</v>
      </c>
      <c r="Y560" s="312" cm="1">
        <f t="array" aca="1" ref="Y560" ca="1">IF($D559=$C$3,
SUM(IF(OFFSET($N$361,,,($C559-1)*3-2,$C$2)=Y559,OFFSET($N$363,,,($C559-1)*3-2,$C$2)*OFFSET($B$361,1,,($C559-1)*3-2,1))),
IFERROR((Y225/$J224)*$J559,0))</f>
        <v>0</v>
      </c>
      <c r="Z560" s="312" cm="1">
        <f t="array" aca="1" ref="Z560" ca="1">IF($D559=$C$3,
SUM(IF(OFFSET($N$361,,,($C559-1)*3-2,$C$2)=Z559,OFFSET($N$363,,,($C559-1)*3-2,$C$2)*OFFSET($B$361,1,,($C559-1)*3-2,1))),
IFERROR((Z225/$J224)*$J559,0))</f>
        <v>0</v>
      </c>
      <c r="AA560" s="312" cm="1">
        <f t="array" aca="1" ref="AA560" ca="1">IF($D559=$C$3,
SUM(IF(OFFSET($N$361,,,($C559-1)*3-2,$C$2)=AA559,OFFSET($N$363,,,($C559-1)*3-2,$C$2)*OFFSET($B$361,1,,($C559-1)*3-2,1))),
IFERROR((AA225/$J224)*$J559,0))</f>
        <v>0</v>
      </c>
      <c r="AB560" s="312" cm="1">
        <f t="array" aca="1" ref="AB560" ca="1">IF($D559=$C$3,
SUM(IF(OFFSET($N$361,,,($C559-1)*3-2,$C$2)=AB559,OFFSET($N$363,,,($C559-1)*3-2,$C$2)*OFFSET($B$361,1,,($C559-1)*3-2,1))),
IFERROR((AB225/$J224)*$J559,0))</f>
        <v>0</v>
      </c>
      <c r="AC560" s="312" cm="1">
        <f t="array" aca="1" ref="AC560" ca="1">IF($D559=$C$3,
SUM(IF(OFFSET($N$361,,,($C559-1)*3-2,$C$2)=AC559,OFFSET($N$363,,,($C559-1)*3-2,$C$2)*OFFSET($B$361,1,,($C559-1)*3-2,1))),
IFERROR((AC225/$J224)*$J559,0))</f>
        <v>0</v>
      </c>
      <c r="AD560" s="312" cm="1">
        <f t="array" aca="1" ref="AD560" ca="1">IF($D559=$C$3,
SUM(IF(OFFSET($N$361,,,($C559-1)*3-2,$C$2)=AD559,OFFSET($N$363,,,($C559-1)*3-2,$C$2)*OFFSET($B$361,1,,($C559-1)*3-2,1))),
IFERROR((AD225/$J224)*$J559,0))</f>
        <v>0</v>
      </c>
      <c r="AE560" s="312" cm="1">
        <f t="array" aca="1" ref="AE560" ca="1">IF($D559=$C$3,
SUM(IF(OFFSET($N$361,,,($C559-1)*3-2,$C$2)=AE559,OFFSET($N$363,,,($C559-1)*3-2,$C$2)*OFFSET($B$361,1,,($C559-1)*3-2,1))),
IFERROR((AE225/$J224)*$J559,0))</f>
        <v>0</v>
      </c>
      <c r="AF560" s="312" cm="1">
        <f t="array" aca="1" ref="AF560" ca="1">IF($D559=$C$3,
SUM(IF(OFFSET($N$361,,,($C559-1)*3-2,$C$2)=AF559,OFFSET($N$363,,,($C559-1)*3-2,$C$2)*OFFSET($B$361,1,,($C559-1)*3-2,1))),
IFERROR((AF225/$J224)*$J559,0))</f>
        <v>0</v>
      </c>
      <c r="AG560" s="312" cm="1">
        <f t="array" aca="1" ref="AG560" ca="1">IF($D559=$C$3,
SUM(IF(OFFSET($N$361,,,($C559-1)*3-2,$C$2)=AG559,OFFSET($N$363,,,($C559-1)*3-2,$C$2)*OFFSET($B$361,1,,($C559-1)*3-2,1))),
IFERROR((AG225/$J224)*$J559,0))</f>
        <v>0</v>
      </c>
      <c r="AH560" s="317"/>
      <c r="AI560" s="318"/>
      <c r="AJ560" s="318"/>
      <c r="AK560" s="318"/>
      <c r="AL560" s="318"/>
      <c r="AM560"/>
      <c r="AN560"/>
      <c r="AO560"/>
      <c r="AP560"/>
      <c r="AQ560"/>
      <c r="AR560"/>
    </row>
    <row r="561" spans="1:44" ht="13.15" customHeight="1">
      <c r="A561" s="317"/>
      <c r="B561" s="380" t="str">
        <f t="shared" ca="1" si="1777"/>
        <v/>
      </c>
      <c r="C561" s="380" t="str">
        <f t="shared" ca="1" si="1777"/>
        <v/>
      </c>
      <c r="D561" s="891"/>
      <c r="E561" s="896"/>
      <c r="F561" s="897"/>
      <c r="G561" s="900"/>
      <c r="H561" s="903"/>
      <c r="I561" s="906"/>
      <c r="J561" s="909"/>
      <c r="K561" s="912"/>
      <c r="L561" s="915"/>
      <c r="M561" s="404" t="s">
        <v>91</v>
      </c>
      <c r="N561" s="405">
        <f t="shared" ref="N561" ca="1" si="1778">IFERROR(N560*$K559,0)</f>
        <v>0</v>
      </c>
      <c r="O561" s="406">
        <f t="shared" ref="O561" ca="1" si="1779">IFERROR(O560*$K559,0)</f>
        <v>0</v>
      </c>
      <c r="P561" s="406">
        <f t="shared" ref="P561" ca="1" si="1780">IFERROR(P560*$K559,0)</f>
        <v>0</v>
      </c>
      <c r="Q561" s="407">
        <f t="shared" ref="Q561" ca="1" si="1781">IFERROR(Q560*$K559,0)</f>
        <v>0</v>
      </c>
      <c r="R561" s="406">
        <f t="shared" ref="R561" ca="1" si="1782">IFERROR(R560*$K559,0)</f>
        <v>0</v>
      </c>
      <c r="S561" s="406">
        <f t="shared" ref="S561" ca="1" si="1783">IFERROR(S560*$K559,0)</f>
        <v>0</v>
      </c>
      <c r="T561" s="406">
        <f t="shared" ref="T561" ca="1" si="1784">IFERROR(T560*$K559,0)</f>
        <v>0</v>
      </c>
      <c r="U561" s="406">
        <f t="shared" ref="U561" ca="1" si="1785">IFERROR(U560*$K559,0)</f>
        <v>0</v>
      </c>
      <c r="V561" s="406">
        <f t="shared" ref="V561" ca="1" si="1786">IFERROR(V560*$K559,0)</f>
        <v>0</v>
      </c>
      <c r="W561" s="406">
        <f t="shared" ref="W561" ca="1" si="1787">IFERROR(W560*$K559,0)</f>
        <v>0</v>
      </c>
      <c r="X561" s="406">
        <f t="shared" ref="X561" ca="1" si="1788">IFERROR(X560*$K559,0)</f>
        <v>0</v>
      </c>
      <c r="Y561" s="406">
        <f t="shared" ref="Y561" ca="1" si="1789">IFERROR(Y560*$K559,0)</f>
        <v>0</v>
      </c>
      <c r="Z561" s="406">
        <f t="shared" ref="Z561" ca="1" si="1790">IFERROR(Z560*$K559,0)</f>
        <v>0</v>
      </c>
      <c r="AA561" s="406">
        <f t="shared" ref="AA561" ca="1" si="1791">IFERROR(AA560*$K559,0)</f>
        <v>0</v>
      </c>
      <c r="AB561" s="406">
        <f t="shared" ref="AB561" ca="1" si="1792">IFERROR(AB560*$K559,0)</f>
        <v>0</v>
      </c>
      <c r="AC561" s="406">
        <f t="shared" ref="AC561" ca="1" si="1793">IFERROR(AC560*$K559,0)</f>
        <v>0</v>
      </c>
      <c r="AD561" s="406">
        <f t="shared" ref="AD561" ca="1" si="1794">IFERROR(AD560*$K559,0)</f>
        <v>0</v>
      </c>
      <c r="AE561" s="406">
        <f t="shared" ref="AE561" ca="1" si="1795">IFERROR(AE560*$K559,0)</f>
        <v>0</v>
      </c>
      <c r="AF561" s="406">
        <f t="shared" ref="AF561" ca="1" si="1796">IFERROR(AF560*$K559,0)</f>
        <v>0</v>
      </c>
      <c r="AG561" s="406">
        <f t="shared" ref="AG561" ca="1" si="1797">IFERROR(AG560*$K559,0)</f>
        <v>0</v>
      </c>
      <c r="AH561" s="317"/>
      <c r="AI561" s="318"/>
      <c r="AJ561" s="318"/>
      <c r="AK561" s="318"/>
      <c r="AL561" s="318"/>
      <c r="AM561"/>
      <c r="AN561"/>
      <c r="AO561"/>
      <c r="AP561"/>
      <c r="AQ561"/>
      <c r="AR561"/>
    </row>
    <row r="562" spans="1:44" ht="13.15" customHeight="1">
      <c r="A562" s="317"/>
      <c r="B562" s="317"/>
      <c r="C562" s="317" cm="1">
        <f t="array" aca="1" ref="C562" ca="1">OFFSET(C562,-3,,,)+1</f>
        <v>68</v>
      </c>
      <c r="D562" s="889" t="str">
        <f t="shared" ref="D562:E562" ca="1" si="1798">D227</f>
        <v/>
      </c>
      <c r="E562" s="892" t="str">
        <f t="shared" ca="1" si="1798"/>
        <v/>
      </c>
      <c r="F562" s="893"/>
      <c r="G562" s="898">
        <f t="shared" ref="G562" si="1799">H227</f>
        <v>0</v>
      </c>
      <c r="H562" s="901"/>
      <c r="I562" s="904" t="str">
        <f t="shared" ref="I562" ca="1" si="1800">I227</f>
        <v/>
      </c>
      <c r="J562" s="907">
        <f t="shared" ref="J562" ca="1" si="1801">IF($D562=$C$3,
SUMPRODUCT(OFFSET($B$361,1,,($C562-1)*3-2,),OFFSET($L$361,,,($C562-1)*3-2,)),J227+H562)</f>
        <v>0</v>
      </c>
      <c r="K562" s="910">
        <f t="shared" ref="K562" ca="1" si="1802">K227</f>
        <v>0</v>
      </c>
      <c r="L562" s="913">
        <f t="shared" ref="L562" ca="1" si="1803">J562*K562</f>
        <v>0</v>
      </c>
      <c r="M562" s="402" t="s">
        <v>89</v>
      </c>
      <c r="N562" s="308" t="str">
        <f t="shared" ref="N562:AG562" ca="1" si="1804">N227</f>
        <v/>
      </c>
      <c r="O562" s="309" t="str">
        <f t="shared" ca="1" si="1804"/>
        <v/>
      </c>
      <c r="P562" s="309" t="str">
        <f t="shared" ca="1" si="1804"/>
        <v/>
      </c>
      <c r="Q562" s="310" t="str">
        <f t="shared" ca="1" si="1804"/>
        <v/>
      </c>
      <c r="R562" s="309" t="str">
        <f t="shared" ca="1" si="1804"/>
        <v/>
      </c>
      <c r="S562" s="309" t="str">
        <f t="shared" ca="1" si="1804"/>
        <v/>
      </c>
      <c r="T562" s="309" t="str">
        <f t="shared" ca="1" si="1804"/>
        <v/>
      </c>
      <c r="U562" s="309" t="str">
        <f t="shared" ca="1" si="1804"/>
        <v/>
      </c>
      <c r="V562" s="309" t="str">
        <f t="shared" ca="1" si="1804"/>
        <v/>
      </c>
      <c r="W562" s="309" t="str">
        <f t="shared" ca="1" si="1804"/>
        <v/>
      </c>
      <c r="X562" s="309" t="str">
        <f t="shared" ca="1" si="1804"/>
        <v/>
      </c>
      <c r="Y562" s="309" t="str">
        <f t="shared" ca="1" si="1804"/>
        <v/>
      </c>
      <c r="Z562" s="309" t="str">
        <f t="shared" ca="1" si="1804"/>
        <v/>
      </c>
      <c r="AA562" s="309" t="str">
        <f t="shared" ca="1" si="1804"/>
        <v/>
      </c>
      <c r="AB562" s="309" t="str">
        <f t="shared" ca="1" si="1804"/>
        <v/>
      </c>
      <c r="AC562" s="309" t="str">
        <f t="shared" ca="1" si="1804"/>
        <v/>
      </c>
      <c r="AD562" s="309" t="str">
        <f t="shared" ca="1" si="1804"/>
        <v/>
      </c>
      <c r="AE562" s="309" t="str">
        <f t="shared" ca="1" si="1804"/>
        <v/>
      </c>
      <c r="AF562" s="309" t="str">
        <f t="shared" ca="1" si="1804"/>
        <v/>
      </c>
      <c r="AG562" s="309" t="str">
        <f t="shared" ca="1" si="1804"/>
        <v/>
      </c>
      <c r="AH562" s="317"/>
      <c r="AI562" s="318"/>
      <c r="AJ562" s="318"/>
      <c r="AK562" s="318"/>
      <c r="AL562" s="318"/>
      <c r="AM562"/>
      <c r="AN562"/>
      <c r="AO562"/>
      <c r="AP562"/>
      <c r="AQ562"/>
      <c r="AR562"/>
    </row>
    <row r="563" spans="1:44" ht="13.15" customHeight="1">
      <c r="A563" s="317"/>
      <c r="B563" s="380">
        <f t="shared" ref="B563:C564" ca="1" si="1805">B228</f>
        <v>0</v>
      </c>
      <c r="C563" s="317" cm="1">
        <f t="array" aca="1" ref="C563" ca="1">IF(ROUND(SUM(IF(N562:AG562&lt;&gt;"",IF(N562:AG562&lt;&gt;0,(N563:AG563))))-J562,3)&lt;&gt;0,"X",0)</f>
        <v>0</v>
      </c>
      <c r="D563" s="890"/>
      <c r="E563" s="894"/>
      <c r="F563" s="895"/>
      <c r="G563" s="899"/>
      <c r="H563" s="902"/>
      <c r="I563" s="905"/>
      <c r="J563" s="908"/>
      <c r="K563" s="911"/>
      <c r="L563" s="914"/>
      <c r="M563" s="403" t="s">
        <v>90</v>
      </c>
      <c r="N563" s="312" cm="1">
        <f t="array" aca="1" ref="N563" ca="1">IF($D562=$C$3,
SUM(IF(OFFSET($N$361,,,($C562-1)*3-2,$C$2)=N562,OFFSET($N$363,,,($C562-1)*3-2,$C$2)*OFFSET($B$361,1,,($C562-1)*3-2,1))),
IFERROR((N228/$J227)*$J562,0))</f>
        <v>0</v>
      </c>
      <c r="O563" s="312" cm="1">
        <f t="array" aca="1" ref="O563" ca="1">IF($D562=$C$3,
SUM(IF(OFFSET($N$361,,,($C562-1)*3-2,$C$2)=O562,OFFSET($N$363,,,($C562-1)*3-2,$C$2)*OFFSET($B$361,1,,($C562-1)*3-2,1))),
IFERROR((O228/$J227)*$J562,0))</f>
        <v>0</v>
      </c>
      <c r="P563" s="312" cm="1">
        <f t="array" aca="1" ref="P563" ca="1">IF($D562=$C$3,
SUM(IF(OFFSET($N$361,,,($C562-1)*3-2,$C$2)=P562,OFFSET($N$363,,,($C562-1)*3-2,$C$2)*OFFSET($B$361,1,,($C562-1)*3-2,1))),
IFERROR((P228/$J227)*$J562,0))</f>
        <v>0</v>
      </c>
      <c r="Q563" s="313" cm="1">
        <f t="array" aca="1" ref="Q563" ca="1">IF($D562=$C$3,
SUM(IF(OFFSET($N$361,,,($C562-1)*3-2,$C$2)=Q562,OFFSET($N$363,,,($C562-1)*3-2,$C$2)*OFFSET($B$361,1,,($C562-1)*3-2,1))),
IFERROR((Q228/$J227)*$J562,0))</f>
        <v>0</v>
      </c>
      <c r="R563" s="312" cm="1">
        <f t="array" aca="1" ref="R563" ca="1">IF($D562=$C$3,
SUM(IF(OFFSET($N$361,,,($C562-1)*3-2,$C$2)=R562,OFFSET($N$363,,,($C562-1)*3-2,$C$2)*OFFSET($B$361,1,,($C562-1)*3-2,1))),
IFERROR((R228/$J227)*$J562,0))</f>
        <v>0</v>
      </c>
      <c r="S563" s="312" cm="1">
        <f t="array" aca="1" ref="S563" ca="1">IF($D562=$C$3,
SUM(IF(OFFSET($N$361,,,($C562-1)*3-2,$C$2)=S562,OFFSET($N$363,,,($C562-1)*3-2,$C$2)*OFFSET($B$361,1,,($C562-1)*3-2,1))),
IFERROR((S228/$J227)*$J562,0))</f>
        <v>0</v>
      </c>
      <c r="T563" s="312" cm="1">
        <f t="array" aca="1" ref="T563" ca="1">IF($D562=$C$3,
SUM(IF(OFFSET($N$361,,,($C562-1)*3-2,$C$2)=T562,OFFSET($N$363,,,($C562-1)*3-2,$C$2)*OFFSET($B$361,1,,($C562-1)*3-2,1))),
IFERROR((T228/$J227)*$J562,0))</f>
        <v>0</v>
      </c>
      <c r="U563" s="312" cm="1">
        <f t="array" aca="1" ref="U563" ca="1">IF($D562=$C$3,
SUM(IF(OFFSET($N$361,,,($C562-1)*3-2,$C$2)=U562,OFFSET($N$363,,,($C562-1)*3-2,$C$2)*OFFSET($B$361,1,,($C562-1)*3-2,1))),
IFERROR((U228/$J227)*$J562,0))</f>
        <v>0</v>
      </c>
      <c r="V563" s="312" cm="1">
        <f t="array" aca="1" ref="V563" ca="1">IF($D562=$C$3,
SUM(IF(OFFSET($N$361,,,($C562-1)*3-2,$C$2)=V562,OFFSET($N$363,,,($C562-1)*3-2,$C$2)*OFFSET($B$361,1,,($C562-1)*3-2,1))),
IFERROR((V228/$J227)*$J562,0))</f>
        <v>0</v>
      </c>
      <c r="W563" s="312" cm="1">
        <f t="array" aca="1" ref="W563" ca="1">IF($D562=$C$3,
SUM(IF(OFFSET($N$361,,,($C562-1)*3-2,$C$2)=W562,OFFSET($N$363,,,($C562-1)*3-2,$C$2)*OFFSET($B$361,1,,($C562-1)*3-2,1))),
IFERROR((W228/$J227)*$J562,0))</f>
        <v>0</v>
      </c>
      <c r="X563" s="312" cm="1">
        <f t="array" aca="1" ref="X563" ca="1">IF($D562=$C$3,
SUM(IF(OFFSET($N$361,,,($C562-1)*3-2,$C$2)=X562,OFFSET($N$363,,,($C562-1)*3-2,$C$2)*OFFSET($B$361,1,,($C562-1)*3-2,1))),
IFERROR((X228/$J227)*$J562,0))</f>
        <v>0</v>
      </c>
      <c r="Y563" s="312" cm="1">
        <f t="array" aca="1" ref="Y563" ca="1">IF($D562=$C$3,
SUM(IF(OFFSET($N$361,,,($C562-1)*3-2,$C$2)=Y562,OFFSET($N$363,,,($C562-1)*3-2,$C$2)*OFFSET($B$361,1,,($C562-1)*3-2,1))),
IFERROR((Y228/$J227)*$J562,0))</f>
        <v>0</v>
      </c>
      <c r="Z563" s="312" cm="1">
        <f t="array" aca="1" ref="Z563" ca="1">IF($D562=$C$3,
SUM(IF(OFFSET($N$361,,,($C562-1)*3-2,$C$2)=Z562,OFFSET($N$363,,,($C562-1)*3-2,$C$2)*OFFSET($B$361,1,,($C562-1)*3-2,1))),
IFERROR((Z228/$J227)*$J562,0))</f>
        <v>0</v>
      </c>
      <c r="AA563" s="312" cm="1">
        <f t="array" aca="1" ref="AA563" ca="1">IF($D562=$C$3,
SUM(IF(OFFSET($N$361,,,($C562-1)*3-2,$C$2)=AA562,OFFSET($N$363,,,($C562-1)*3-2,$C$2)*OFFSET($B$361,1,,($C562-1)*3-2,1))),
IFERROR((AA228/$J227)*$J562,0))</f>
        <v>0</v>
      </c>
      <c r="AB563" s="312" cm="1">
        <f t="array" aca="1" ref="AB563" ca="1">IF($D562=$C$3,
SUM(IF(OFFSET($N$361,,,($C562-1)*3-2,$C$2)=AB562,OFFSET($N$363,,,($C562-1)*3-2,$C$2)*OFFSET($B$361,1,,($C562-1)*3-2,1))),
IFERROR((AB228/$J227)*$J562,0))</f>
        <v>0</v>
      </c>
      <c r="AC563" s="312" cm="1">
        <f t="array" aca="1" ref="AC563" ca="1">IF($D562=$C$3,
SUM(IF(OFFSET($N$361,,,($C562-1)*3-2,$C$2)=AC562,OFFSET($N$363,,,($C562-1)*3-2,$C$2)*OFFSET($B$361,1,,($C562-1)*3-2,1))),
IFERROR((AC228/$J227)*$J562,0))</f>
        <v>0</v>
      </c>
      <c r="AD563" s="312" cm="1">
        <f t="array" aca="1" ref="AD563" ca="1">IF($D562=$C$3,
SUM(IF(OFFSET($N$361,,,($C562-1)*3-2,$C$2)=AD562,OFFSET($N$363,,,($C562-1)*3-2,$C$2)*OFFSET($B$361,1,,($C562-1)*3-2,1))),
IFERROR((AD228/$J227)*$J562,0))</f>
        <v>0</v>
      </c>
      <c r="AE563" s="312" cm="1">
        <f t="array" aca="1" ref="AE563" ca="1">IF($D562=$C$3,
SUM(IF(OFFSET($N$361,,,($C562-1)*3-2,$C$2)=AE562,OFFSET($N$363,,,($C562-1)*3-2,$C$2)*OFFSET($B$361,1,,($C562-1)*3-2,1))),
IFERROR((AE228/$J227)*$J562,0))</f>
        <v>0</v>
      </c>
      <c r="AF563" s="312" cm="1">
        <f t="array" aca="1" ref="AF563" ca="1">IF($D562=$C$3,
SUM(IF(OFFSET($N$361,,,($C562-1)*3-2,$C$2)=AF562,OFFSET($N$363,,,($C562-1)*3-2,$C$2)*OFFSET($B$361,1,,($C562-1)*3-2,1))),
IFERROR((AF228/$J227)*$J562,0))</f>
        <v>0</v>
      </c>
      <c r="AG563" s="312" cm="1">
        <f t="array" aca="1" ref="AG563" ca="1">IF($D562=$C$3,
SUM(IF(OFFSET($N$361,,,($C562-1)*3-2,$C$2)=AG562,OFFSET($N$363,,,($C562-1)*3-2,$C$2)*OFFSET($B$361,1,,($C562-1)*3-2,1))),
IFERROR((AG228/$J227)*$J562,0))</f>
        <v>0</v>
      </c>
      <c r="AH563" s="317"/>
      <c r="AI563" s="318"/>
      <c r="AJ563" s="318"/>
      <c r="AK563" s="318"/>
      <c r="AL563" s="318"/>
      <c r="AM563"/>
      <c r="AN563"/>
      <c r="AO563"/>
      <c r="AP563"/>
      <c r="AQ563"/>
      <c r="AR563"/>
    </row>
    <row r="564" spans="1:44" ht="13.15" customHeight="1">
      <c r="A564" s="317"/>
      <c r="B564" s="380" t="str">
        <f t="shared" ca="1" si="1805"/>
        <v/>
      </c>
      <c r="C564" s="380" t="str">
        <f t="shared" ca="1" si="1805"/>
        <v/>
      </c>
      <c r="D564" s="891"/>
      <c r="E564" s="896"/>
      <c r="F564" s="897"/>
      <c r="G564" s="900"/>
      <c r="H564" s="903"/>
      <c r="I564" s="906"/>
      <c r="J564" s="909"/>
      <c r="K564" s="912"/>
      <c r="L564" s="915"/>
      <c r="M564" s="404" t="s">
        <v>91</v>
      </c>
      <c r="N564" s="405">
        <f t="shared" ref="N564" ca="1" si="1806">IFERROR(N563*$K562,0)</f>
        <v>0</v>
      </c>
      <c r="O564" s="406">
        <f t="shared" ref="O564" ca="1" si="1807">IFERROR(O563*$K562,0)</f>
        <v>0</v>
      </c>
      <c r="P564" s="406">
        <f t="shared" ref="P564" ca="1" si="1808">IFERROR(P563*$K562,0)</f>
        <v>0</v>
      </c>
      <c r="Q564" s="407">
        <f t="shared" ref="Q564" ca="1" si="1809">IFERROR(Q563*$K562,0)</f>
        <v>0</v>
      </c>
      <c r="R564" s="406">
        <f t="shared" ref="R564" ca="1" si="1810">IFERROR(R563*$K562,0)</f>
        <v>0</v>
      </c>
      <c r="S564" s="406">
        <f t="shared" ref="S564" ca="1" si="1811">IFERROR(S563*$K562,0)</f>
        <v>0</v>
      </c>
      <c r="T564" s="406">
        <f t="shared" ref="T564" ca="1" si="1812">IFERROR(T563*$K562,0)</f>
        <v>0</v>
      </c>
      <c r="U564" s="406">
        <f t="shared" ref="U564" ca="1" si="1813">IFERROR(U563*$K562,0)</f>
        <v>0</v>
      </c>
      <c r="V564" s="406">
        <f t="shared" ref="V564" ca="1" si="1814">IFERROR(V563*$K562,0)</f>
        <v>0</v>
      </c>
      <c r="W564" s="406">
        <f t="shared" ref="W564" ca="1" si="1815">IFERROR(W563*$K562,0)</f>
        <v>0</v>
      </c>
      <c r="X564" s="406">
        <f t="shared" ref="X564" ca="1" si="1816">IFERROR(X563*$K562,0)</f>
        <v>0</v>
      </c>
      <c r="Y564" s="406">
        <f t="shared" ref="Y564" ca="1" si="1817">IFERROR(Y563*$K562,0)</f>
        <v>0</v>
      </c>
      <c r="Z564" s="406">
        <f t="shared" ref="Z564" ca="1" si="1818">IFERROR(Z563*$K562,0)</f>
        <v>0</v>
      </c>
      <c r="AA564" s="406">
        <f t="shared" ref="AA564" ca="1" si="1819">IFERROR(AA563*$K562,0)</f>
        <v>0</v>
      </c>
      <c r="AB564" s="406">
        <f t="shared" ref="AB564" ca="1" si="1820">IFERROR(AB563*$K562,0)</f>
        <v>0</v>
      </c>
      <c r="AC564" s="406">
        <f t="shared" ref="AC564" ca="1" si="1821">IFERROR(AC563*$K562,0)</f>
        <v>0</v>
      </c>
      <c r="AD564" s="406">
        <f t="shared" ref="AD564" ca="1" si="1822">IFERROR(AD563*$K562,0)</f>
        <v>0</v>
      </c>
      <c r="AE564" s="406">
        <f t="shared" ref="AE564" ca="1" si="1823">IFERROR(AE563*$K562,0)</f>
        <v>0</v>
      </c>
      <c r="AF564" s="406">
        <f t="shared" ref="AF564" ca="1" si="1824">IFERROR(AF563*$K562,0)</f>
        <v>0</v>
      </c>
      <c r="AG564" s="406">
        <f t="shared" ref="AG564" ca="1" si="1825">IFERROR(AG563*$K562,0)</f>
        <v>0</v>
      </c>
      <c r="AH564" s="317"/>
      <c r="AI564" s="318"/>
      <c r="AJ564" s="318"/>
      <c r="AK564" s="318"/>
      <c r="AL564" s="318"/>
      <c r="AM564"/>
      <c r="AN564"/>
      <c r="AO564"/>
      <c r="AP564"/>
      <c r="AQ564"/>
      <c r="AR564"/>
    </row>
    <row r="565" spans="1:44" ht="13.15" customHeight="1">
      <c r="A565" s="317"/>
      <c r="B565" s="317"/>
      <c r="C565" s="317" cm="1">
        <f t="array" aca="1" ref="C565" ca="1">OFFSET(C565,-3,,,)+1</f>
        <v>69</v>
      </c>
      <c r="D565" s="889" t="str">
        <f t="shared" ref="D565:E565" ca="1" si="1826">D230</f>
        <v/>
      </c>
      <c r="E565" s="892" t="str">
        <f t="shared" ca="1" si="1826"/>
        <v/>
      </c>
      <c r="F565" s="893"/>
      <c r="G565" s="898">
        <f t="shared" ref="G565" si="1827">H230</f>
        <v>0</v>
      </c>
      <c r="H565" s="901"/>
      <c r="I565" s="904" t="str">
        <f t="shared" ref="I565" ca="1" si="1828">I230</f>
        <v/>
      </c>
      <c r="J565" s="907">
        <f t="shared" ref="J565" ca="1" si="1829">IF($D565=$C$3,
SUMPRODUCT(OFFSET($B$361,1,,($C565-1)*3-2,),OFFSET($L$361,,,($C565-1)*3-2,)),J230+H565)</f>
        <v>0</v>
      </c>
      <c r="K565" s="910">
        <f t="shared" ref="K565" ca="1" si="1830">K230</f>
        <v>0</v>
      </c>
      <c r="L565" s="913">
        <f t="shared" ref="L565" ca="1" si="1831">J565*K565</f>
        <v>0</v>
      </c>
      <c r="M565" s="402" t="s">
        <v>89</v>
      </c>
      <c r="N565" s="308" t="str">
        <f t="shared" ref="N565:AG565" ca="1" si="1832">N230</f>
        <v/>
      </c>
      <c r="O565" s="309" t="str">
        <f t="shared" ca="1" si="1832"/>
        <v/>
      </c>
      <c r="P565" s="309" t="str">
        <f t="shared" ca="1" si="1832"/>
        <v/>
      </c>
      <c r="Q565" s="310" t="str">
        <f t="shared" ca="1" si="1832"/>
        <v/>
      </c>
      <c r="R565" s="309" t="str">
        <f t="shared" ca="1" si="1832"/>
        <v/>
      </c>
      <c r="S565" s="309" t="str">
        <f t="shared" ca="1" si="1832"/>
        <v/>
      </c>
      <c r="T565" s="309" t="str">
        <f t="shared" ca="1" si="1832"/>
        <v/>
      </c>
      <c r="U565" s="309" t="str">
        <f t="shared" ca="1" si="1832"/>
        <v/>
      </c>
      <c r="V565" s="309" t="str">
        <f t="shared" ca="1" si="1832"/>
        <v/>
      </c>
      <c r="W565" s="309" t="str">
        <f t="shared" ca="1" si="1832"/>
        <v/>
      </c>
      <c r="X565" s="309" t="str">
        <f t="shared" ca="1" si="1832"/>
        <v/>
      </c>
      <c r="Y565" s="309" t="str">
        <f t="shared" ca="1" si="1832"/>
        <v/>
      </c>
      <c r="Z565" s="309" t="str">
        <f t="shared" ca="1" si="1832"/>
        <v/>
      </c>
      <c r="AA565" s="309" t="str">
        <f t="shared" ca="1" si="1832"/>
        <v/>
      </c>
      <c r="AB565" s="309" t="str">
        <f t="shared" ca="1" si="1832"/>
        <v/>
      </c>
      <c r="AC565" s="309" t="str">
        <f t="shared" ca="1" si="1832"/>
        <v/>
      </c>
      <c r="AD565" s="309" t="str">
        <f t="shared" ca="1" si="1832"/>
        <v/>
      </c>
      <c r="AE565" s="309" t="str">
        <f t="shared" ca="1" si="1832"/>
        <v/>
      </c>
      <c r="AF565" s="309" t="str">
        <f t="shared" ca="1" si="1832"/>
        <v/>
      </c>
      <c r="AG565" s="309" t="str">
        <f t="shared" ca="1" si="1832"/>
        <v/>
      </c>
      <c r="AH565" s="317"/>
      <c r="AI565" s="318"/>
      <c r="AJ565" s="318"/>
      <c r="AK565" s="318"/>
      <c r="AL565" s="318"/>
      <c r="AM565"/>
      <c r="AN565"/>
      <c r="AO565"/>
      <c r="AP565"/>
      <c r="AQ565"/>
      <c r="AR565"/>
    </row>
    <row r="566" spans="1:44" ht="13.15" customHeight="1">
      <c r="A566" s="317"/>
      <c r="B566" s="380">
        <f t="shared" ref="B566:C567" ca="1" si="1833">B231</f>
        <v>0</v>
      </c>
      <c r="C566" s="317" cm="1">
        <f t="array" aca="1" ref="C566" ca="1">IF(ROUND(SUM(IF(N565:AG565&lt;&gt;"",IF(N565:AG565&lt;&gt;0,(N566:AG566))))-J565,3)&lt;&gt;0,"X",0)</f>
        <v>0</v>
      </c>
      <c r="D566" s="890"/>
      <c r="E566" s="894"/>
      <c r="F566" s="895"/>
      <c r="G566" s="899"/>
      <c r="H566" s="902"/>
      <c r="I566" s="905"/>
      <c r="J566" s="908"/>
      <c r="K566" s="911"/>
      <c r="L566" s="914"/>
      <c r="M566" s="403" t="s">
        <v>90</v>
      </c>
      <c r="N566" s="312" cm="1">
        <f t="array" aca="1" ref="N566" ca="1">IF($D565=$C$3,
SUM(IF(OFFSET($N$361,,,($C565-1)*3-2,$C$2)=N565,OFFSET($N$363,,,($C565-1)*3-2,$C$2)*OFFSET($B$361,1,,($C565-1)*3-2,1))),
IFERROR((N231/$J230)*$J565,0))</f>
        <v>0</v>
      </c>
      <c r="O566" s="312" cm="1">
        <f t="array" aca="1" ref="O566" ca="1">IF($D565=$C$3,
SUM(IF(OFFSET($N$361,,,($C565-1)*3-2,$C$2)=O565,OFFSET($N$363,,,($C565-1)*3-2,$C$2)*OFFSET($B$361,1,,($C565-1)*3-2,1))),
IFERROR((O231/$J230)*$J565,0))</f>
        <v>0</v>
      </c>
      <c r="P566" s="312" cm="1">
        <f t="array" aca="1" ref="P566" ca="1">IF($D565=$C$3,
SUM(IF(OFFSET($N$361,,,($C565-1)*3-2,$C$2)=P565,OFFSET($N$363,,,($C565-1)*3-2,$C$2)*OFFSET($B$361,1,,($C565-1)*3-2,1))),
IFERROR((P231/$J230)*$J565,0))</f>
        <v>0</v>
      </c>
      <c r="Q566" s="313" cm="1">
        <f t="array" aca="1" ref="Q566" ca="1">IF($D565=$C$3,
SUM(IF(OFFSET($N$361,,,($C565-1)*3-2,$C$2)=Q565,OFFSET($N$363,,,($C565-1)*3-2,$C$2)*OFFSET($B$361,1,,($C565-1)*3-2,1))),
IFERROR((Q231/$J230)*$J565,0))</f>
        <v>0</v>
      </c>
      <c r="R566" s="312" cm="1">
        <f t="array" aca="1" ref="R566" ca="1">IF($D565=$C$3,
SUM(IF(OFFSET($N$361,,,($C565-1)*3-2,$C$2)=R565,OFFSET($N$363,,,($C565-1)*3-2,$C$2)*OFFSET($B$361,1,,($C565-1)*3-2,1))),
IFERROR((R231/$J230)*$J565,0))</f>
        <v>0</v>
      </c>
      <c r="S566" s="312" cm="1">
        <f t="array" aca="1" ref="S566" ca="1">IF($D565=$C$3,
SUM(IF(OFFSET($N$361,,,($C565-1)*3-2,$C$2)=S565,OFFSET($N$363,,,($C565-1)*3-2,$C$2)*OFFSET($B$361,1,,($C565-1)*3-2,1))),
IFERROR((S231/$J230)*$J565,0))</f>
        <v>0</v>
      </c>
      <c r="T566" s="312" cm="1">
        <f t="array" aca="1" ref="T566" ca="1">IF($D565=$C$3,
SUM(IF(OFFSET($N$361,,,($C565-1)*3-2,$C$2)=T565,OFFSET($N$363,,,($C565-1)*3-2,$C$2)*OFFSET($B$361,1,,($C565-1)*3-2,1))),
IFERROR((T231/$J230)*$J565,0))</f>
        <v>0</v>
      </c>
      <c r="U566" s="312" cm="1">
        <f t="array" aca="1" ref="U566" ca="1">IF($D565=$C$3,
SUM(IF(OFFSET($N$361,,,($C565-1)*3-2,$C$2)=U565,OFFSET($N$363,,,($C565-1)*3-2,$C$2)*OFFSET($B$361,1,,($C565-1)*3-2,1))),
IFERROR((U231/$J230)*$J565,0))</f>
        <v>0</v>
      </c>
      <c r="V566" s="312" cm="1">
        <f t="array" aca="1" ref="V566" ca="1">IF($D565=$C$3,
SUM(IF(OFFSET($N$361,,,($C565-1)*3-2,$C$2)=V565,OFFSET($N$363,,,($C565-1)*3-2,$C$2)*OFFSET($B$361,1,,($C565-1)*3-2,1))),
IFERROR((V231/$J230)*$J565,0))</f>
        <v>0</v>
      </c>
      <c r="W566" s="312" cm="1">
        <f t="array" aca="1" ref="W566" ca="1">IF($D565=$C$3,
SUM(IF(OFFSET($N$361,,,($C565-1)*3-2,$C$2)=W565,OFFSET($N$363,,,($C565-1)*3-2,$C$2)*OFFSET($B$361,1,,($C565-1)*3-2,1))),
IFERROR((W231/$J230)*$J565,0))</f>
        <v>0</v>
      </c>
      <c r="X566" s="312" cm="1">
        <f t="array" aca="1" ref="X566" ca="1">IF($D565=$C$3,
SUM(IF(OFFSET($N$361,,,($C565-1)*3-2,$C$2)=X565,OFFSET($N$363,,,($C565-1)*3-2,$C$2)*OFFSET($B$361,1,,($C565-1)*3-2,1))),
IFERROR((X231/$J230)*$J565,0))</f>
        <v>0</v>
      </c>
      <c r="Y566" s="312" cm="1">
        <f t="array" aca="1" ref="Y566" ca="1">IF($D565=$C$3,
SUM(IF(OFFSET($N$361,,,($C565-1)*3-2,$C$2)=Y565,OFFSET($N$363,,,($C565-1)*3-2,$C$2)*OFFSET($B$361,1,,($C565-1)*3-2,1))),
IFERROR((Y231/$J230)*$J565,0))</f>
        <v>0</v>
      </c>
      <c r="Z566" s="312" cm="1">
        <f t="array" aca="1" ref="Z566" ca="1">IF($D565=$C$3,
SUM(IF(OFFSET($N$361,,,($C565-1)*3-2,$C$2)=Z565,OFFSET($N$363,,,($C565-1)*3-2,$C$2)*OFFSET($B$361,1,,($C565-1)*3-2,1))),
IFERROR((Z231/$J230)*$J565,0))</f>
        <v>0</v>
      </c>
      <c r="AA566" s="312" cm="1">
        <f t="array" aca="1" ref="AA566" ca="1">IF($D565=$C$3,
SUM(IF(OFFSET($N$361,,,($C565-1)*3-2,$C$2)=AA565,OFFSET($N$363,,,($C565-1)*3-2,$C$2)*OFFSET($B$361,1,,($C565-1)*3-2,1))),
IFERROR((AA231/$J230)*$J565,0))</f>
        <v>0</v>
      </c>
      <c r="AB566" s="312" cm="1">
        <f t="array" aca="1" ref="AB566" ca="1">IF($D565=$C$3,
SUM(IF(OFFSET($N$361,,,($C565-1)*3-2,$C$2)=AB565,OFFSET($N$363,,,($C565-1)*3-2,$C$2)*OFFSET($B$361,1,,($C565-1)*3-2,1))),
IFERROR((AB231/$J230)*$J565,0))</f>
        <v>0</v>
      </c>
      <c r="AC566" s="312" cm="1">
        <f t="array" aca="1" ref="AC566" ca="1">IF($D565=$C$3,
SUM(IF(OFFSET($N$361,,,($C565-1)*3-2,$C$2)=AC565,OFFSET($N$363,,,($C565-1)*3-2,$C$2)*OFFSET($B$361,1,,($C565-1)*3-2,1))),
IFERROR((AC231/$J230)*$J565,0))</f>
        <v>0</v>
      </c>
      <c r="AD566" s="312" cm="1">
        <f t="array" aca="1" ref="AD566" ca="1">IF($D565=$C$3,
SUM(IF(OFFSET($N$361,,,($C565-1)*3-2,$C$2)=AD565,OFFSET($N$363,,,($C565-1)*3-2,$C$2)*OFFSET($B$361,1,,($C565-1)*3-2,1))),
IFERROR((AD231/$J230)*$J565,0))</f>
        <v>0</v>
      </c>
      <c r="AE566" s="312" cm="1">
        <f t="array" aca="1" ref="AE566" ca="1">IF($D565=$C$3,
SUM(IF(OFFSET($N$361,,,($C565-1)*3-2,$C$2)=AE565,OFFSET($N$363,,,($C565-1)*3-2,$C$2)*OFFSET($B$361,1,,($C565-1)*3-2,1))),
IFERROR((AE231/$J230)*$J565,0))</f>
        <v>0</v>
      </c>
      <c r="AF566" s="312" cm="1">
        <f t="array" aca="1" ref="AF566" ca="1">IF($D565=$C$3,
SUM(IF(OFFSET($N$361,,,($C565-1)*3-2,$C$2)=AF565,OFFSET($N$363,,,($C565-1)*3-2,$C$2)*OFFSET($B$361,1,,($C565-1)*3-2,1))),
IFERROR((AF231/$J230)*$J565,0))</f>
        <v>0</v>
      </c>
      <c r="AG566" s="312" cm="1">
        <f t="array" aca="1" ref="AG566" ca="1">IF($D565=$C$3,
SUM(IF(OFFSET($N$361,,,($C565-1)*3-2,$C$2)=AG565,OFFSET($N$363,,,($C565-1)*3-2,$C$2)*OFFSET($B$361,1,,($C565-1)*3-2,1))),
IFERROR((AG231/$J230)*$J565,0))</f>
        <v>0</v>
      </c>
      <c r="AH566" s="317"/>
      <c r="AI566" s="318"/>
      <c r="AJ566" s="318"/>
      <c r="AK566" s="318"/>
      <c r="AL566" s="318"/>
      <c r="AM566"/>
      <c r="AN566"/>
      <c r="AO566"/>
      <c r="AP566"/>
      <c r="AQ566"/>
      <c r="AR566"/>
    </row>
    <row r="567" spans="1:44" ht="13.15" customHeight="1">
      <c r="A567" s="317"/>
      <c r="B567" s="380" t="str">
        <f t="shared" ca="1" si="1833"/>
        <v/>
      </c>
      <c r="C567" s="380" t="str">
        <f t="shared" ca="1" si="1833"/>
        <v/>
      </c>
      <c r="D567" s="891"/>
      <c r="E567" s="896"/>
      <c r="F567" s="897"/>
      <c r="G567" s="900"/>
      <c r="H567" s="903"/>
      <c r="I567" s="906"/>
      <c r="J567" s="909"/>
      <c r="K567" s="912"/>
      <c r="L567" s="915"/>
      <c r="M567" s="404" t="s">
        <v>91</v>
      </c>
      <c r="N567" s="405">
        <f t="shared" ref="N567" ca="1" si="1834">IFERROR(N566*$K565,0)</f>
        <v>0</v>
      </c>
      <c r="O567" s="406">
        <f t="shared" ref="O567" ca="1" si="1835">IFERROR(O566*$K565,0)</f>
        <v>0</v>
      </c>
      <c r="P567" s="406">
        <f t="shared" ref="P567" ca="1" si="1836">IFERROR(P566*$K565,0)</f>
        <v>0</v>
      </c>
      <c r="Q567" s="407">
        <f t="shared" ref="Q567" ca="1" si="1837">IFERROR(Q566*$K565,0)</f>
        <v>0</v>
      </c>
      <c r="R567" s="406">
        <f t="shared" ref="R567" ca="1" si="1838">IFERROR(R566*$K565,0)</f>
        <v>0</v>
      </c>
      <c r="S567" s="406">
        <f t="shared" ref="S567" ca="1" si="1839">IFERROR(S566*$K565,0)</f>
        <v>0</v>
      </c>
      <c r="T567" s="406">
        <f t="shared" ref="T567" ca="1" si="1840">IFERROR(T566*$K565,0)</f>
        <v>0</v>
      </c>
      <c r="U567" s="406">
        <f t="shared" ref="U567" ca="1" si="1841">IFERROR(U566*$K565,0)</f>
        <v>0</v>
      </c>
      <c r="V567" s="406">
        <f t="shared" ref="V567" ca="1" si="1842">IFERROR(V566*$K565,0)</f>
        <v>0</v>
      </c>
      <c r="W567" s="406">
        <f t="shared" ref="W567" ca="1" si="1843">IFERROR(W566*$K565,0)</f>
        <v>0</v>
      </c>
      <c r="X567" s="406">
        <f t="shared" ref="X567" ca="1" si="1844">IFERROR(X566*$K565,0)</f>
        <v>0</v>
      </c>
      <c r="Y567" s="406">
        <f t="shared" ref="Y567" ca="1" si="1845">IFERROR(Y566*$K565,0)</f>
        <v>0</v>
      </c>
      <c r="Z567" s="406">
        <f t="shared" ref="Z567" ca="1" si="1846">IFERROR(Z566*$K565,0)</f>
        <v>0</v>
      </c>
      <c r="AA567" s="406">
        <f t="shared" ref="AA567" ca="1" si="1847">IFERROR(AA566*$K565,0)</f>
        <v>0</v>
      </c>
      <c r="AB567" s="406">
        <f t="shared" ref="AB567" ca="1" si="1848">IFERROR(AB566*$K565,0)</f>
        <v>0</v>
      </c>
      <c r="AC567" s="406">
        <f t="shared" ref="AC567" ca="1" si="1849">IFERROR(AC566*$K565,0)</f>
        <v>0</v>
      </c>
      <c r="AD567" s="406">
        <f t="shared" ref="AD567" ca="1" si="1850">IFERROR(AD566*$K565,0)</f>
        <v>0</v>
      </c>
      <c r="AE567" s="406">
        <f t="shared" ref="AE567" ca="1" si="1851">IFERROR(AE566*$K565,0)</f>
        <v>0</v>
      </c>
      <c r="AF567" s="406">
        <f t="shared" ref="AF567" ca="1" si="1852">IFERROR(AF566*$K565,0)</f>
        <v>0</v>
      </c>
      <c r="AG567" s="406">
        <f t="shared" ref="AG567" ca="1" si="1853">IFERROR(AG566*$K565,0)</f>
        <v>0</v>
      </c>
      <c r="AH567" s="317"/>
      <c r="AI567" s="318"/>
      <c r="AJ567" s="318"/>
      <c r="AK567" s="318"/>
      <c r="AL567" s="318"/>
      <c r="AM567"/>
      <c r="AN567"/>
      <c r="AO567"/>
      <c r="AP567"/>
      <c r="AQ567"/>
      <c r="AR567"/>
    </row>
    <row r="568" spans="1:44" ht="13.15" customHeight="1">
      <c r="A568" s="317"/>
      <c r="B568" s="317"/>
      <c r="C568" s="317" cm="1">
        <f t="array" aca="1" ref="C568" ca="1">OFFSET(C568,-3,,,)+1</f>
        <v>70</v>
      </c>
      <c r="D568" s="889" t="str">
        <f t="shared" ref="D568:E568" ca="1" si="1854">D233</f>
        <v/>
      </c>
      <c r="E568" s="892" t="str">
        <f t="shared" ca="1" si="1854"/>
        <v/>
      </c>
      <c r="F568" s="893"/>
      <c r="G568" s="898">
        <f t="shared" ref="G568" si="1855">H233</f>
        <v>0</v>
      </c>
      <c r="H568" s="901"/>
      <c r="I568" s="904" t="str">
        <f t="shared" ref="I568" ca="1" si="1856">I233</f>
        <v/>
      </c>
      <c r="J568" s="907">
        <f t="shared" ref="J568" ca="1" si="1857">IF($D568=$C$3,
SUMPRODUCT(OFFSET($B$361,1,,($C568-1)*3-2,),OFFSET($L$361,,,($C568-1)*3-2,)),J233+H568)</f>
        <v>0</v>
      </c>
      <c r="K568" s="910">
        <f t="shared" ref="K568" ca="1" si="1858">K233</f>
        <v>0</v>
      </c>
      <c r="L568" s="913">
        <f t="shared" ref="L568" ca="1" si="1859">J568*K568</f>
        <v>0</v>
      </c>
      <c r="M568" s="402" t="s">
        <v>89</v>
      </c>
      <c r="N568" s="308" t="str">
        <f t="shared" ref="N568:AG568" ca="1" si="1860">N233</f>
        <v/>
      </c>
      <c r="O568" s="309" t="str">
        <f t="shared" ca="1" si="1860"/>
        <v/>
      </c>
      <c r="P568" s="309" t="str">
        <f t="shared" ca="1" si="1860"/>
        <v/>
      </c>
      <c r="Q568" s="310" t="str">
        <f t="shared" ca="1" si="1860"/>
        <v/>
      </c>
      <c r="R568" s="309" t="str">
        <f t="shared" ca="1" si="1860"/>
        <v/>
      </c>
      <c r="S568" s="309" t="str">
        <f t="shared" ca="1" si="1860"/>
        <v/>
      </c>
      <c r="T568" s="309" t="str">
        <f t="shared" ca="1" si="1860"/>
        <v/>
      </c>
      <c r="U568" s="309" t="str">
        <f t="shared" ca="1" si="1860"/>
        <v/>
      </c>
      <c r="V568" s="309" t="str">
        <f t="shared" ca="1" si="1860"/>
        <v/>
      </c>
      <c r="W568" s="309" t="str">
        <f t="shared" ca="1" si="1860"/>
        <v/>
      </c>
      <c r="X568" s="309" t="str">
        <f t="shared" ca="1" si="1860"/>
        <v/>
      </c>
      <c r="Y568" s="309" t="str">
        <f t="shared" ca="1" si="1860"/>
        <v/>
      </c>
      <c r="Z568" s="309" t="str">
        <f t="shared" ca="1" si="1860"/>
        <v/>
      </c>
      <c r="AA568" s="309" t="str">
        <f t="shared" ca="1" si="1860"/>
        <v/>
      </c>
      <c r="AB568" s="309" t="str">
        <f t="shared" ca="1" si="1860"/>
        <v/>
      </c>
      <c r="AC568" s="309" t="str">
        <f t="shared" ca="1" si="1860"/>
        <v/>
      </c>
      <c r="AD568" s="309" t="str">
        <f t="shared" ca="1" si="1860"/>
        <v/>
      </c>
      <c r="AE568" s="309" t="str">
        <f t="shared" ca="1" si="1860"/>
        <v/>
      </c>
      <c r="AF568" s="309" t="str">
        <f t="shared" ca="1" si="1860"/>
        <v/>
      </c>
      <c r="AG568" s="309" t="str">
        <f t="shared" ca="1" si="1860"/>
        <v/>
      </c>
      <c r="AH568" s="317"/>
      <c r="AI568" s="318"/>
      <c r="AJ568" s="318"/>
      <c r="AK568" s="318"/>
      <c r="AL568" s="318"/>
      <c r="AM568"/>
      <c r="AN568"/>
      <c r="AO568"/>
      <c r="AP568"/>
      <c r="AQ568"/>
      <c r="AR568"/>
    </row>
    <row r="569" spans="1:44" ht="13.15" customHeight="1">
      <c r="A569" s="317"/>
      <c r="B569" s="380">
        <f t="shared" ref="B569:C570" ca="1" si="1861">B234</f>
        <v>0</v>
      </c>
      <c r="C569" s="317" cm="1">
        <f t="array" aca="1" ref="C569" ca="1">IF(ROUND(SUM(IF(N568:AG568&lt;&gt;"",IF(N568:AG568&lt;&gt;0,(N569:AG569))))-J568,3)&lt;&gt;0,"X",0)</f>
        <v>0</v>
      </c>
      <c r="D569" s="890"/>
      <c r="E569" s="894"/>
      <c r="F569" s="895"/>
      <c r="G569" s="899"/>
      <c r="H569" s="902"/>
      <c r="I569" s="905"/>
      <c r="J569" s="908"/>
      <c r="K569" s="911"/>
      <c r="L569" s="914"/>
      <c r="M569" s="403" t="s">
        <v>90</v>
      </c>
      <c r="N569" s="312" cm="1">
        <f t="array" aca="1" ref="N569" ca="1">IF($D568=$C$3,
SUM(IF(OFFSET($N$361,,,($C568-1)*3-2,$C$2)=N568,OFFSET($N$363,,,($C568-1)*3-2,$C$2)*OFFSET($B$361,1,,($C568-1)*3-2,1))),
IFERROR((N234/$J233)*$J568,0))</f>
        <v>0</v>
      </c>
      <c r="O569" s="312" cm="1">
        <f t="array" aca="1" ref="O569" ca="1">IF($D568=$C$3,
SUM(IF(OFFSET($N$361,,,($C568-1)*3-2,$C$2)=O568,OFFSET($N$363,,,($C568-1)*3-2,$C$2)*OFFSET($B$361,1,,($C568-1)*3-2,1))),
IFERROR((O234/$J233)*$J568,0))</f>
        <v>0</v>
      </c>
      <c r="P569" s="312" cm="1">
        <f t="array" aca="1" ref="P569" ca="1">IF($D568=$C$3,
SUM(IF(OFFSET($N$361,,,($C568-1)*3-2,$C$2)=P568,OFFSET($N$363,,,($C568-1)*3-2,$C$2)*OFFSET($B$361,1,,($C568-1)*3-2,1))),
IFERROR((P234/$J233)*$J568,0))</f>
        <v>0</v>
      </c>
      <c r="Q569" s="313" cm="1">
        <f t="array" aca="1" ref="Q569" ca="1">IF($D568=$C$3,
SUM(IF(OFFSET($N$361,,,($C568-1)*3-2,$C$2)=Q568,OFFSET($N$363,,,($C568-1)*3-2,$C$2)*OFFSET($B$361,1,,($C568-1)*3-2,1))),
IFERROR((Q234/$J233)*$J568,0))</f>
        <v>0</v>
      </c>
      <c r="R569" s="312" cm="1">
        <f t="array" aca="1" ref="R569" ca="1">IF($D568=$C$3,
SUM(IF(OFFSET($N$361,,,($C568-1)*3-2,$C$2)=R568,OFFSET($N$363,,,($C568-1)*3-2,$C$2)*OFFSET($B$361,1,,($C568-1)*3-2,1))),
IFERROR((R234/$J233)*$J568,0))</f>
        <v>0</v>
      </c>
      <c r="S569" s="312" cm="1">
        <f t="array" aca="1" ref="S569" ca="1">IF($D568=$C$3,
SUM(IF(OFFSET($N$361,,,($C568-1)*3-2,$C$2)=S568,OFFSET($N$363,,,($C568-1)*3-2,$C$2)*OFFSET($B$361,1,,($C568-1)*3-2,1))),
IFERROR((S234/$J233)*$J568,0))</f>
        <v>0</v>
      </c>
      <c r="T569" s="312" cm="1">
        <f t="array" aca="1" ref="T569" ca="1">IF($D568=$C$3,
SUM(IF(OFFSET($N$361,,,($C568-1)*3-2,$C$2)=T568,OFFSET($N$363,,,($C568-1)*3-2,$C$2)*OFFSET($B$361,1,,($C568-1)*3-2,1))),
IFERROR((T234/$J233)*$J568,0))</f>
        <v>0</v>
      </c>
      <c r="U569" s="312" cm="1">
        <f t="array" aca="1" ref="U569" ca="1">IF($D568=$C$3,
SUM(IF(OFFSET($N$361,,,($C568-1)*3-2,$C$2)=U568,OFFSET($N$363,,,($C568-1)*3-2,$C$2)*OFFSET($B$361,1,,($C568-1)*3-2,1))),
IFERROR((U234/$J233)*$J568,0))</f>
        <v>0</v>
      </c>
      <c r="V569" s="312" cm="1">
        <f t="array" aca="1" ref="V569" ca="1">IF($D568=$C$3,
SUM(IF(OFFSET($N$361,,,($C568-1)*3-2,$C$2)=V568,OFFSET($N$363,,,($C568-1)*3-2,$C$2)*OFFSET($B$361,1,,($C568-1)*3-2,1))),
IFERROR((V234/$J233)*$J568,0))</f>
        <v>0</v>
      </c>
      <c r="W569" s="312" cm="1">
        <f t="array" aca="1" ref="W569" ca="1">IF($D568=$C$3,
SUM(IF(OFFSET($N$361,,,($C568-1)*3-2,$C$2)=W568,OFFSET($N$363,,,($C568-1)*3-2,$C$2)*OFFSET($B$361,1,,($C568-1)*3-2,1))),
IFERROR((W234/$J233)*$J568,0))</f>
        <v>0</v>
      </c>
      <c r="X569" s="312" cm="1">
        <f t="array" aca="1" ref="X569" ca="1">IF($D568=$C$3,
SUM(IF(OFFSET($N$361,,,($C568-1)*3-2,$C$2)=X568,OFFSET($N$363,,,($C568-1)*3-2,$C$2)*OFFSET($B$361,1,,($C568-1)*3-2,1))),
IFERROR((X234/$J233)*$J568,0))</f>
        <v>0</v>
      </c>
      <c r="Y569" s="312" cm="1">
        <f t="array" aca="1" ref="Y569" ca="1">IF($D568=$C$3,
SUM(IF(OFFSET($N$361,,,($C568-1)*3-2,$C$2)=Y568,OFFSET($N$363,,,($C568-1)*3-2,$C$2)*OFFSET($B$361,1,,($C568-1)*3-2,1))),
IFERROR((Y234/$J233)*$J568,0))</f>
        <v>0</v>
      </c>
      <c r="Z569" s="312" cm="1">
        <f t="array" aca="1" ref="Z569" ca="1">IF($D568=$C$3,
SUM(IF(OFFSET($N$361,,,($C568-1)*3-2,$C$2)=Z568,OFFSET($N$363,,,($C568-1)*3-2,$C$2)*OFFSET($B$361,1,,($C568-1)*3-2,1))),
IFERROR((Z234/$J233)*$J568,0))</f>
        <v>0</v>
      </c>
      <c r="AA569" s="312" cm="1">
        <f t="array" aca="1" ref="AA569" ca="1">IF($D568=$C$3,
SUM(IF(OFFSET($N$361,,,($C568-1)*3-2,$C$2)=AA568,OFFSET($N$363,,,($C568-1)*3-2,$C$2)*OFFSET($B$361,1,,($C568-1)*3-2,1))),
IFERROR((AA234/$J233)*$J568,0))</f>
        <v>0</v>
      </c>
      <c r="AB569" s="312" cm="1">
        <f t="array" aca="1" ref="AB569" ca="1">IF($D568=$C$3,
SUM(IF(OFFSET($N$361,,,($C568-1)*3-2,$C$2)=AB568,OFFSET($N$363,,,($C568-1)*3-2,$C$2)*OFFSET($B$361,1,,($C568-1)*3-2,1))),
IFERROR((AB234/$J233)*$J568,0))</f>
        <v>0</v>
      </c>
      <c r="AC569" s="312" cm="1">
        <f t="array" aca="1" ref="AC569" ca="1">IF($D568=$C$3,
SUM(IF(OFFSET($N$361,,,($C568-1)*3-2,$C$2)=AC568,OFFSET($N$363,,,($C568-1)*3-2,$C$2)*OFFSET($B$361,1,,($C568-1)*3-2,1))),
IFERROR((AC234/$J233)*$J568,0))</f>
        <v>0</v>
      </c>
      <c r="AD569" s="312" cm="1">
        <f t="array" aca="1" ref="AD569" ca="1">IF($D568=$C$3,
SUM(IF(OFFSET($N$361,,,($C568-1)*3-2,$C$2)=AD568,OFFSET($N$363,,,($C568-1)*3-2,$C$2)*OFFSET($B$361,1,,($C568-1)*3-2,1))),
IFERROR((AD234/$J233)*$J568,0))</f>
        <v>0</v>
      </c>
      <c r="AE569" s="312" cm="1">
        <f t="array" aca="1" ref="AE569" ca="1">IF($D568=$C$3,
SUM(IF(OFFSET($N$361,,,($C568-1)*3-2,$C$2)=AE568,OFFSET($N$363,,,($C568-1)*3-2,$C$2)*OFFSET($B$361,1,,($C568-1)*3-2,1))),
IFERROR((AE234/$J233)*$J568,0))</f>
        <v>0</v>
      </c>
      <c r="AF569" s="312" cm="1">
        <f t="array" aca="1" ref="AF569" ca="1">IF($D568=$C$3,
SUM(IF(OFFSET($N$361,,,($C568-1)*3-2,$C$2)=AF568,OFFSET($N$363,,,($C568-1)*3-2,$C$2)*OFFSET($B$361,1,,($C568-1)*3-2,1))),
IFERROR((AF234/$J233)*$J568,0))</f>
        <v>0</v>
      </c>
      <c r="AG569" s="312" cm="1">
        <f t="array" aca="1" ref="AG569" ca="1">IF($D568=$C$3,
SUM(IF(OFFSET($N$361,,,($C568-1)*3-2,$C$2)=AG568,OFFSET($N$363,,,($C568-1)*3-2,$C$2)*OFFSET($B$361,1,,($C568-1)*3-2,1))),
IFERROR((AG234/$J233)*$J568,0))</f>
        <v>0</v>
      </c>
      <c r="AH569" s="317"/>
      <c r="AI569" s="318"/>
      <c r="AJ569" s="318"/>
      <c r="AK569" s="318"/>
      <c r="AL569" s="318"/>
      <c r="AM569"/>
      <c r="AN569"/>
      <c r="AO569"/>
      <c r="AP569"/>
      <c r="AQ569"/>
      <c r="AR569"/>
    </row>
    <row r="570" spans="1:44" ht="13.15" customHeight="1">
      <c r="A570" s="317"/>
      <c r="B570" s="380" t="str">
        <f t="shared" ca="1" si="1861"/>
        <v/>
      </c>
      <c r="C570" s="380" t="str">
        <f t="shared" ca="1" si="1861"/>
        <v/>
      </c>
      <c r="D570" s="891"/>
      <c r="E570" s="896"/>
      <c r="F570" s="897"/>
      <c r="G570" s="900"/>
      <c r="H570" s="903"/>
      <c r="I570" s="906"/>
      <c r="J570" s="909"/>
      <c r="K570" s="912"/>
      <c r="L570" s="915"/>
      <c r="M570" s="404" t="s">
        <v>91</v>
      </c>
      <c r="N570" s="405">
        <f t="shared" ref="N570" ca="1" si="1862">IFERROR(N569*$K568,0)</f>
        <v>0</v>
      </c>
      <c r="O570" s="406">
        <f t="shared" ref="O570" ca="1" si="1863">IFERROR(O569*$K568,0)</f>
        <v>0</v>
      </c>
      <c r="P570" s="406">
        <f t="shared" ref="P570" ca="1" si="1864">IFERROR(P569*$K568,0)</f>
        <v>0</v>
      </c>
      <c r="Q570" s="407">
        <f t="shared" ref="Q570" ca="1" si="1865">IFERROR(Q569*$K568,0)</f>
        <v>0</v>
      </c>
      <c r="R570" s="406">
        <f t="shared" ref="R570" ca="1" si="1866">IFERROR(R569*$K568,0)</f>
        <v>0</v>
      </c>
      <c r="S570" s="406">
        <f t="shared" ref="S570" ca="1" si="1867">IFERROR(S569*$K568,0)</f>
        <v>0</v>
      </c>
      <c r="T570" s="406">
        <f t="shared" ref="T570" ca="1" si="1868">IFERROR(T569*$K568,0)</f>
        <v>0</v>
      </c>
      <c r="U570" s="406">
        <f t="shared" ref="U570" ca="1" si="1869">IFERROR(U569*$K568,0)</f>
        <v>0</v>
      </c>
      <c r="V570" s="406">
        <f t="shared" ref="V570" ca="1" si="1870">IFERROR(V569*$K568,0)</f>
        <v>0</v>
      </c>
      <c r="W570" s="406">
        <f t="shared" ref="W570" ca="1" si="1871">IFERROR(W569*$K568,0)</f>
        <v>0</v>
      </c>
      <c r="X570" s="406">
        <f t="shared" ref="X570" ca="1" si="1872">IFERROR(X569*$K568,0)</f>
        <v>0</v>
      </c>
      <c r="Y570" s="406">
        <f t="shared" ref="Y570" ca="1" si="1873">IFERROR(Y569*$K568,0)</f>
        <v>0</v>
      </c>
      <c r="Z570" s="406">
        <f t="shared" ref="Z570" ca="1" si="1874">IFERROR(Z569*$K568,0)</f>
        <v>0</v>
      </c>
      <c r="AA570" s="406">
        <f t="shared" ref="AA570" ca="1" si="1875">IFERROR(AA569*$K568,0)</f>
        <v>0</v>
      </c>
      <c r="AB570" s="406">
        <f t="shared" ref="AB570" ca="1" si="1876">IFERROR(AB569*$K568,0)</f>
        <v>0</v>
      </c>
      <c r="AC570" s="406">
        <f t="shared" ref="AC570" ca="1" si="1877">IFERROR(AC569*$K568,0)</f>
        <v>0</v>
      </c>
      <c r="AD570" s="406">
        <f t="shared" ref="AD570" ca="1" si="1878">IFERROR(AD569*$K568,0)</f>
        <v>0</v>
      </c>
      <c r="AE570" s="406">
        <f t="shared" ref="AE570" ca="1" si="1879">IFERROR(AE569*$K568,0)</f>
        <v>0</v>
      </c>
      <c r="AF570" s="406">
        <f t="shared" ref="AF570" ca="1" si="1880">IFERROR(AF569*$K568,0)</f>
        <v>0</v>
      </c>
      <c r="AG570" s="406">
        <f t="shared" ref="AG570" ca="1" si="1881">IFERROR(AG569*$K568,0)</f>
        <v>0</v>
      </c>
      <c r="AH570" s="317"/>
      <c r="AI570" s="318"/>
      <c r="AJ570" s="318"/>
      <c r="AK570" s="318"/>
      <c r="AL570" s="318"/>
      <c r="AM570"/>
      <c r="AN570"/>
      <c r="AO570"/>
      <c r="AP570"/>
      <c r="AQ570"/>
      <c r="AR570"/>
    </row>
    <row r="571" spans="1:44" ht="13.15" customHeight="1">
      <c r="A571" s="317"/>
      <c r="B571" s="317"/>
      <c r="C571" s="317" cm="1">
        <f t="array" aca="1" ref="C571" ca="1">OFFSET(C571,-3,,,)+1</f>
        <v>71</v>
      </c>
      <c r="D571" s="889" t="str">
        <f t="shared" ref="D571:E571" ca="1" si="1882">D236</f>
        <v/>
      </c>
      <c r="E571" s="892" t="str">
        <f t="shared" ca="1" si="1882"/>
        <v/>
      </c>
      <c r="F571" s="893"/>
      <c r="G571" s="898">
        <f t="shared" ref="G571" si="1883">H236</f>
        <v>0</v>
      </c>
      <c r="H571" s="901"/>
      <c r="I571" s="904" t="str">
        <f t="shared" ref="I571" ca="1" si="1884">I236</f>
        <v/>
      </c>
      <c r="J571" s="907">
        <f t="shared" ref="J571" ca="1" si="1885">IF($D571=$C$3,
SUMPRODUCT(OFFSET($B$361,1,,($C571-1)*3-2,),OFFSET($L$361,,,($C571-1)*3-2,)),J236+H571)</f>
        <v>0</v>
      </c>
      <c r="K571" s="910">
        <f t="shared" ref="K571" ca="1" si="1886">K236</f>
        <v>0</v>
      </c>
      <c r="L571" s="913">
        <f t="shared" ref="L571" ca="1" si="1887">J571*K571</f>
        <v>0</v>
      </c>
      <c r="M571" s="402" t="s">
        <v>89</v>
      </c>
      <c r="N571" s="308" t="str">
        <f t="shared" ref="N571:AG571" ca="1" si="1888">N236</f>
        <v/>
      </c>
      <c r="O571" s="309" t="str">
        <f t="shared" ca="1" si="1888"/>
        <v/>
      </c>
      <c r="P571" s="309" t="str">
        <f t="shared" ca="1" si="1888"/>
        <v/>
      </c>
      <c r="Q571" s="310" t="str">
        <f t="shared" ca="1" si="1888"/>
        <v/>
      </c>
      <c r="R571" s="309" t="str">
        <f t="shared" ca="1" si="1888"/>
        <v/>
      </c>
      <c r="S571" s="309" t="str">
        <f t="shared" ca="1" si="1888"/>
        <v/>
      </c>
      <c r="T571" s="309" t="str">
        <f t="shared" ca="1" si="1888"/>
        <v/>
      </c>
      <c r="U571" s="309" t="str">
        <f t="shared" ca="1" si="1888"/>
        <v/>
      </c>
      <c r="V571" s="309" t="str">
        <f t="shared" ca="1" si="1888"/>
        <v/>
      </c>
      <c r="W571" s="309" t="str">
        <f t="shared" ca="1" si="1888"/>
        <v/>
      </c>
      <c r="X571" s="309" t="str">
        <f t="shared" ca="1" si="1888"/>
        <v/>
      </c>
      <c r="Y571" s="309" t="str">
        <f t="shared" ca="1" si="1888"/>
        <v/>
      </c>
      <c r="Z571" s="309" t="str">
        <f t="shared" ca="1" si="1888"/>
        <v/>
      </c>
      <c r="AA571" s="309" t="str">
        <f t="shared" ca="1" si="1888"/>
        <v/>
      </c>
      <c r="AB571" s="309" t="str">
        <f t="shared" ca="1" si="1888"/>
        <v/>
      </c>
      <c r="AC571" s="309" t="str">
        <f t="shared" ca="1" si="1888"/>
        <v/>
      </c>
      <c r="AD571" s="309" t="str">
        <f t="shared" ca="1" si="1888"/>
        <v/>
      </c>
      <c r="AE571" s="309" t="str">
        <f t="shared" ca="1" si="1888"/>
        <v/>
      </c>
      <c r="AF571" s="309" t="str">
        <f t="shared" ca="1" si="1888"/>
        <v/>
      </c>
      <c r="AG571" s="309" t="str">
        <f t="shared" ca="1" si="1888"/>
        <v/>
      </c>
      <c r="AH571" s="317"/>
      <c r="AI571" s="318"/>
      <c r="AJ571" s="318"/>
      <c r="AK571" s="318"/>
      <c r="AL571" s="318"/>
      <c r="AM571"/>
      <c r="AN571"/>
      <c r="AO571"/>
      <c r="AP571"/>
      <c r="AQ571"/>
      <c r="AR571"/>
    </row>
    <row r="572" spans="1:44" ht="13.15" customHeight="1">
      <c r="A572" s="317"/>
      <c r="B572" s="380">
        <f t="shared" ref="B572:C573" ca="1" si="1889">B237</f>
        <v>0</v>
      </c>
      <c r="C572" s="317" cm="1">
        <f t="array" aca="1" ref="C572" ca="1">IF(ROUND(SUM(IF(N571:AG571&lt;&gt;"",IF(N571:AG571&lt;&gt;0,(N572:AG572))))-J571,3)&lt;&gt;0,"X",0)</f>
        <v>0</v>
      </c>
      <c r="D572" s="890"/>
      <c r="E572" s="894"/>
      <c r="F572" s="895"/>
      <c r="G572" s="899"/>
      <c r="H572" s="902"/>
      <c r="I572" s="905"/>
      <c r="J572" s="908"/>
      <c r="K572" s="911"/>
      <c r="L572" s="914"/>
      <c r="M572" s="403" t="s">
        <v>90</v>
      </c>
      <c r="N572" s="312" cm="1">
        <f t="array" aca="1" ref="N572" ca="1">IF($D571=$C$3,
SUM(IF(OFFSET($N$361,,,($C571-1)*3-2,$C$2)=N571,OFFSET($N$363,,,($C571-1)*3-2,$C$2)*OFFSET($B$361,1,,($C571-1)*3-2,1))),
IFERROR((N237/$J236)*$J571,0))</f>
        <v>0</v>
      </c>
      <c r="O572" s="312" cm="1">
        <f t="array" aca="1" ref="O572" ca="1">IF($D571=$C$3,
SUM(IF(OFFSET($N$361,,,($C571-1)*3-2,$C$2)=O571,OFFSET($N$363,,,($C571-1)*3-2,$C$2)*OFFSET($B$361,1,,($C571-1)*3-2,1))),
IFERROR((O237/$J236)*$J571,0))</f>
        <v>0</v>
      </c>
      <c r="P572" s="312" cm="1">
        <f t="array" aca="1" ref="P572" ca="1">IF($D571=$C$3,
SUM(IF(OFFSET($N$361,,,($C571-1)*3-2,$C$2)=P571,OFFSET($N$363,,,($C571-1)*3-2,$C$2)*OFFSET($B$361,1,,($C571-1)*3-2,1))),
IFERROR((P237/$J236)*$J571,0))</f>
        <v>0</v>
      </c>
      <c r="Q572" s="313" cm="1">
        <f t="array" aca="1" ref="Q572" ca="1">IF($D571=$C$3,
SUM(IF(OFFSET($N$361,,,($C571-1)*3-2,$C$2)=Q571,OFFSET($N$363,,,($C571-1)*3-2,$C$2)*OFFSET($B$361,1,,($C571-1)*3-2,1))),
IFERROR((Q237/$J236)*$J571,0))</f>
        <v>0</v>
      </c>
      <c r="R572" s="312" cm="1">
        <f t="array" aca="1" ref="R572" ca="1">IF($D571=$C$3,
SUM(IF(OFFSET($N$361,,,($C571-1)*3-2,$C$2)=R571,OFFSET($N$363,,,($C571-1)*3-2,$C$2)*OFFSET($B$361,1,,($C571-1)*3-2,1))),
IFERROR((R237/$J236)*$J571,0))</f>
        <v>0</v>
      </c>
      <c r="S572" s="312" cm="1">
        <f t="array" aca="1" ref="S572" ca="1">IF($D571=$C$3,
SUM(IF(OFFSET($N$361,,,($C571-1)*3-2,$C$2)=S571,OFFSET($N$363,,,($C571-1)*3-2,$C$2)*OFFSET($B$361,1,,($C571-1)*3-2,1))),
IFERROR((S237/$J236)*$J571,0))</f>
        <v>0</v>
      </c>
      <c r="T572" s="312" cm="1">
        <f t="array" aca="1" ref="T572" ca="1">IF($D571=$C$3,
SUM(IF(OFFSET($N$361,,,($C571-1)*3-2,$C$2)=T571,OFFSET($N$363,,,($C571-1)*3-2,$C$2)*OFFSET($B$361,1,,($C571-1)*3-2,1))),
IFERROR((T237/$J236)*$J571,0))</f>
        <v>0</v>
      </c>
      <c r="U572" s="312" cm="1">
        <f t="array" aca="1" ref="U572" ca="1">IF($D571=$C$3,
SUM(IF(OFFSET($N$361,,,($C571-1)*3-2,$C$2)=U571,OFFSET($N$363,,,($C571-1)*3-2,$C$2)*OFFSET($B$361,1,,($C571-1)*3-2,1))),
IFERROR((U237/$J236)*$J571,0))</f>
        <v>0</v>
      </c>
      <c r="V572" s="312" cm="1">
        <f t="array" aca="1" ref="V572" ca="1">IF($D571=$C$3,
SUM(IF(OFFSET($N$361,,,($C571-1)*3-2,$C$2)=V571,OFFSET($N$363,,,($C571-1)*3-2,$C$2)*OFFSET($B$361,1,,($C571-1)*3-2,1))),
IFERROR((V237/$J236)*$J571,0))</f>
        <v>0</v>
      </c>
      <c r="W572" s="312" cm="1">
        <f t="array" aca="1" ref="W572" ca="1">IF($D571=$C$3,
SUM(IF(OFFSET($N$361,,,($C571-1)*3-2,$C$2)=W571,OFFSET($N$363,,,($C571-1)*3-2,$C$2)*OFFSET($B$361,1,,($C571-1)*3-2,1))),
IFERROR((W237/$J236)*$J571,0))</f>
        <v>0</v>
      </c>
      <c r="X572" s="312" cm="1">
        <f t="array" aca="1" ref="X572" ca="1">IF($D571=$C$3,
SUM(IF(OFFSET($N$361,,,($C571-1)*3-2,$C$2)=X571,OFFSET($N$363,,,($C571-1)*3-2,$C$2)*OFFSET($B$361,1,,($C571-1)*3-2,1))),
IFERROR((X237/$J236)*$J571,0))</f>
        <v>0</v>
      </c>
      <c r="Y572" s="312" cm="1">
        <f t="array" aca="1" ref="Y572" ca="1">IF($D571=$C$3,
SUM(IF(OFFSET($N$361,,,($C571-1)*3-2,$C$2)=Y571,OFFSET($N$363,,,($C571-1)*3-2,$C$2)*OFFSET($B$361,1,,($C571-1)*3-2,1))),
IFERROR((Y237/$J236)*$J571,0))</f>
        <v>0</v>
      </c>
      <c r="Z572" s="312" cm="1">
        <f t="array" aca="1" ref="Z572" ca="1">IF($D571=$C$3,
SUM(IF(OFFSET($N$361,,,($C571-1)*3-2,$C$2)=Z571,OFFSET($N$363,,,($C571-1)*3-2,$C$2)*OFFSET($B$361,1,,($C571-1)*3-2,1))),
IFERROR((Z237/$J236)*$J571,0))</f>
        <v>0</v>
      </c>
      <c r="AA572" s="312" cm="1">
        <f t="array" aca="1" ref="AA572" ca="1">IF($D571=$C$3,
SUM(IF(OFFSET($N$361,,,($C571-1)*3-2,$C$2)=AA571,OFFSET($N$363,,,($C571-1)*3-2,$C$2)*OFFSET($B$361,1,,($C571-1)*3-2,1))),
IFERROR((AA237/$J236)*$J571,0))</f>
        <v>0</v>
      </c>
      <c r="AB572" s="312" cm="1">
        <f t="array" aca="1" ref="AB572" ca="1">IF($D571=$C$3,
SUM(IF(OFFSET($N$361,,,($C571-1)*3-2,$C$2)=AB571,OFFSET($N$363,,,($C571-1)*3-2,$C$2)*OFFSET($B$361,1,,($C571-1)*3-2,1))),
IFERROR((AB237/$J236)*$J571,0))</f>
        <v>0</v>
      </c>
      <c r="AC572" s="312" cm="1">
        <f t="array" aca="1" ref="AC572" ca="1">IF($D571=$C$3,
SUM(IF(OFFSET($N$361,,,($C571-1)*3-2,$C$2)=AC571,OFFSET($N$363,,,($C571-1)*3-2,$C$2)*OFFSET($B$361,1,,($C571-1)*3-2,1))),
IFERROR((AC237/$J236)*$J571,0))</f>
        <v>0</v>
      </c>
      <c r="AD572" s="312" cm="1">
        <f t="array" aca="1" ref="AD572" ca="1">IF($D571=$C$3,
SUM(IF(OFFSET($N$361,,,($C571-1)*3-2,$C$2)=AD571,OFFSET($N$363,,,($C571-1)*3-2,$C$2)*OFFSET($B$361,1,,($C571-1)*3-2,1))),
IFERROR((AD237/$J236)*$J571,0))</f>
        <v>0</v>
      </c>
      <c r="AE572" s="312" cm="1">
        <f t="array" aca="1" ref="AE572" ca="1">IF($D571=$C$3,
SUM(IF(OFFSET($N$361,,,($C571-1)*3-2,$C$2)=AE571,OFFSET($N$363,,,($C571-1)*3-2,$C$2)*OFFSET($B$361,1,,($C571-1)*3-2,1))),
IFERROR((AE237/$J236)*$J571,0))</f>
        <v>0</v>
      </c>
      <c r="AF572" s="312" cm="1">
        <f t="array" aca="1" ref="AF572" ca="1">IF($D571=$C$3,
SUM(IF(OFFSET($N$361,,,($C571-1)*3-2,$C$2)=AF571,OFFSET($N$363,,,($C571-1)*3-2,$C$2)*OFFSET($B$361,1,,($C571-1)*3-2,1))),
IFERROR((AF237/$J236)*$J571,0))</f>
        <v>0</v>
      </c>
      <c r="AG572" s="312" cm="1">
        <f t="array" aca="1" ref="AG572" ca="1">IF($D571=$C$3,
SUM(IF(OFFSET($N$361,,,($C571-1)*3-2,$C$2)=AG571,OFFSET($N$363,,,($C571-1)*3-2,$C$2)*OFFSET($B$361,1,,($C571-1)*3-2,1))),
IFERROR((AG237/$J236)*$J571,0))</f>
        <v>0</v>
      </c>
      <c r="AH572" s="317"/>
      <c r="AI572" s="318"/>
      <c r="AJ572" s="318"/>
      <c r="AK572" s="318"/>
      <c r="AL572" s="318"/>
      <c r="AM572"/>
      <c r="AN572"/>
      <c r="AO572"/>
      <c r="AP572"/>
      <c r="AQ572"/>
      <c r="AR572"/>
    </row>
    <row r="573" spans="1:44" ht="13.15" customHeight="1">
      <c r="A573" s="317"/>
      <c r="B573" s="380" t="str">
        <f t="shared" ca="1" si="1889"/>
        <v/>
      </c>
      <c r="C573" s="380" t="str">
        <f t="shared" ca="1" si="1889"/>
        <v/>
      </c>
      <c r="D573" s="891"/>
      <c r="E573" s="896"/>
      <c r="F573" s="897"/>
      <c r="G573" s="900"/>
      <c r="H573" s="903"/>
      <c r="I573" s="906"/>
      <c r="J573" s="909"/>
      <c r="K573" s="912"/>
      <c r="L573" s="915"/>
      <c r="M573" s="404" t="s">
        <v>91</v>
      </c>
      <c r="N573" s="405">
        <f t="shared" ref="N573" ca="1" si="1890">IFERROR(N572*$K571,0)</f>
        <v>0</v>
      </c>
      <c r="O573" s="406">
        <f t="shared" ref="O573" ca="1" si="1891">IFERROR(O572*$K571,0)</f>
        <v>0</v>
      </c>
      <c r="P573" s="406">
        <f t="shared" ref="P573" ca="1" si="1892">IFERROR(P572*$K571,0)</f>
        <v>0</v>
      </c>
      <c r="Q573" s="407">
        <f t="shared" ref="Q573" ca="1" si="1893">IFERROR(Q572*$K571,0)</f>
        <v>0</v>
      </c>
      <c r="R573" s="406">
        <f t="shared" ref="R573" ca="1" si="1894">IFERROR(R572*$K571,0)</f>
        <v>0</v>
      </c>
      <c r="S573" s="406">
        <f t="shared" ref="S573" ca="1" si="1895">IFERROR(S572*$K571,0)</f>
        <v>0</v>
      </c>
      <c r="T573" s="406">
        <f t="shared" ref="T573" ca="1" si="1896">IFERROR(T572*$K571,0)</f>
        <v>0</v>
      </c>
      <c r="U573" s="406">
        <f t="shared" ref="U573" ca="1" si="1897">IFERROR(U572*$K571,0)</f>
        <v>0</v>
      </c>
      <c r="V573" s="406">
        <f t="shared" ref="V573" ca="1" si="1898">IFERROR(V572*$K571,0)</f>
        <v>0</v>
      </c>
      <c r="W573" s="406">
        <f t="shared" ref="W573" ca="1" si="1899">IFERROR(W572*$K571,0)</f>
        <v>0</v>
      </c>
      <c r="X573" s="406">
        <f t="shared" ref="X573" ca="1" si="1900">IFERROR(X572*$K571,0)</f>
        <v>0</v>
      </c>
      <c r="Y573" s="406">
        <f t="shared" ref="Y573" ca="1" si="1901">IFERROR(Y572*$K571,0)</f>
        <v>0</v>
      </c>
      <c r="Z573" s="406">
        <f t="shared" ref="Z573" ca="1" si="1902">IFERROR(Z572*$K571,0)</f>
        <v>0</v>
      </c>
      <c r="AA573" s="406">
        <f t="shared" ref="AA573" ca="1" si="1903">IFERROR(AA572*$K571,0)</f>
        <v>0</v>
      </c>
      <c r="AB573" s="406">
        <f t="shared" ref="AB573" ca="1" si="1904">IFERROR(AB572*$K571,0)</f>
        <v>0</v>
      </c>
      <c r="AC573" s="406">
        <f t="shared" ref="AC573" ca="1" si="1905">IFERROR(AC572*$K571,0)</f>
        <v>0</v>
      </c>
      <c r="AD573" s="406">
        <f t="shared" ref="AD573" ca="1" si="1906">IFERROR(AD572*$K571,0)</f>
        <v>0</v>
      </c>
      <c r="AE573" s="406">
        <f t="shared" ref="AE573" ca="1" si="1907">IFERROR(AE572*$K571,0)</f>
        <v>0</v>
      </c>
      <c r="AF573" s="406">
        <f t="shared" ref="AF573" ca="1" si="1908">IFERROR(AF572*$K571,0)</f>
        <v>0</v>
      </c>
      <c r="AG573" s="406">
        <f t="shared" ref="AG573" ca="1" si="1909">IFERROR(AG572*$K571,0)</f>
        <v>0</v>
      </c>
      <c r="AH573" s="317"/>
      <c r="AI573" s="318"/>
      <c r="AJ573" s="318"/>
      <c r="AK573" s="318"/>
      <c r="AL573" s="318"/>
      <c r="AM573"/>
      <c r="AN573"/>
      <c r="AO573"/>
      <c r="AP573"/>
      <c r="AQ573"/>
      <c r="AR573"/>
    </row>
    <row r="574" spans="1:44" ht="13.15" customHeight="1">
      <c r="A574" s="317"/>
      <c r="B574" s="317"/>
      <c r="C574" s="317" cm="1">
        <f t="array" aca="1" ref="C574" ca="1">OFFSET(C574,-3,,,)+1</f>
        <v>72</v>
      </c>
      <c r="D574" s="889" t="str">
        <f t="shared" ref="D574:E574" ca="1" si="1910">D239</f>
        <v/>
      </c>
      <c r="E574" s="892" t="str">
        <f t="shared" ca="1" si="1910"/>
        <v/>
      </c>
      <c r="F574" s="893"/>
      <c r="G574" s="898">
        <f t="shared" ref="G574" si="1911">H239</f>
        <v>0</v>
      </c>
      <c r="H574" s="901"/>
      <c r="I574" s="904" t="str">
        <f t="shared" ref="I574" ca="1" si="1912">I239</f>
        <v/>
      </c>
      <c r="J574" s="907">
        <f t="shared" ref="J574" ca="1" si="1913">IF($D574=$C$3,
SUMPRODUCT(OFFSET($B$361,1,,($C574-1)*3-2,),OFFSET($L$361,,,($C574-1)*3-2,)),J239+H574)</f>
        <v>0</v>
      </c>
      <c r="K574" s="910">
        <f t="shared" ref="K574" ca="1" si="1914">K239</f>
        <v>0</v>
      </c>
      <c r="L574" s="913">
        <f t="shared" ref="L574" ca="1" si="1915">J574*K574</f>
        <v>0</v>
      </c>
      <c r="M574" s="402" t="s">
        <v>89</v>
      </c>
      <c r="N574" s="308" t="str">
        <f t="shared" ref="N574:AG574" ca="1" si="1916">N239</f>
        <v/>
      </c>
      <c r="O574" s="309" t="str">
        <f t="shared" ca="1" si="1916"/>
        <v/>
      </c>
      <c r="P574" s="309" t="str">
        <f t="shared" ca="1" si="1916"/>
        <v/>
      </c>
      <c r="Q574" s="310" t="str">
        <f t="shared" ca="1" si="1916"/>
        <v/>
      </c>
      <c r="R574" s="309" t="str">
        <f t="shared" ca="1" si="1916"/>
        <v/>
      </c>
      <c r="S574" s="309" t="str">
        <f t="shared" ca="1" si="1916"/>
        <v/>
      </c>
      <c r="T574" s="309" t="str">
        <f t="shared" ca="1" si="1916"/>
        <v/>
      </c>
      <c r="U574" s="309" t="str">
        <f t="shared" ca="1" si="1916"/>
        <v/>
      </c>
      <c r="V574" s="309" t="str">
        <f t="shared" ca="1" si="1916"/>
        <v/>
      </c>
      <c r="W574" s="309" t="str">
        <f t="shared" ca="1" si="1916"/>
        <v/>
      </c>
      <c r="X574" s="309" t="str">
        <f t="shared" ca="1" si="1916"/>
        <v/>
      </c>
      <c r="Y574" s="309" t="str">
        <f t="shared" ca="1" si="1916"/>
        <v/>
      </c>
      <c r="Z574" s="309" t="str">
        <f t="shared" ca="1" si="1916"/>
        <v/>
      </c>
      <c r="AA574" s="309" t="str">
        <f t="shared" ca="1" si="1916"/>
        <v/>
      </c>
      <c r="AB574" s="309" t="str">
        <f t="shared" ca="1" si="1916"/>
        <v/>
      </c>
      <c r="AC574" s="309" t="str">
        <f t="shared" ca="1" si="1916"/>
        <v/>
      </c>
      <c r="AD574" s="309" t="str">
        <f t="shared" ca="1" si="1916"/>
        <v/>
      </c>
      <c r="AE574" s="309" t="str">
        <f t="shared" ca="1" si="1916"/>
        <v/>
      </c>
      <c r="AF574" s="309" t="str">
        <f t="shared" ca="1" si="1916"/>
        <v/>
      </c>
      <c r="AG574" s="309" t="str">
        <f t="shared" ca="1" si="1916"/>
        <v/>
      </c>
      <c r="AH574" s="317"/>
      <c r="AI574" s="318"/>
      <c r="AJ574" s="318"/>
      <c r="AK574" s="318"/>
      <c r="AL574" s="318"/>
      <c r="AM574"/>
      <c r="AN574"/>
      <c r="AO574"/>
      <c r="AP574"/>
      <c r="AQ574"/>
      <c r="AR574"/>
    </row>
    <row r="575" spans="1:44" ht="13.15" customHeight="1">
      <c r="A575" s="317"/>
      <c r="B575" s="380">
        <f t="shared" ref="B575:C576" ca="1" si="1917">B240</f>
        <v>0</v>
      </c>
      <c r="C575" s="317" cm="1">
        <f t="array" aca="1" ref="C575" ca="1">IF(ROUND(SUM(IF(N574:AG574&lt;&gt;"",IF(N574:AG574&lt;&gt;0,(N575:AG575))))-J574,3)&lt;&gt;0,"X",0)</f>
        <v>0</v>
      </c>
      <c r="D575" s="890"/>
      <c r="E575" s="894"/>
      <c r="F575" s="895"/>
      <c r="G575" s="899"/>
      <c r="H575" s="902"/>
      <c r="I575" s="905"/>
      <c r="J575" s="908"/>
      <c r="K575" s="911"/>
      <c r="L575" s="914"/>
      <c r="M575" s="403" t="s">
        <v>90</v>
      </c>
      <c r="N575" s="312" cm="1">
        <f t="array" aca="1" ref="N575" ca="1">IF($D574=$C$3,
SUM(IF(OFFSET($N$361,,,($C574-1)*3-2,$C$2)=N574,OFFSET($N$363,,,($C574-1)*3-2,$C$2)*OFFSET($B$361,1,,($C574-1)*3-2,1))),
IFERROR((N240/$J239)*$J574,0))</f>
        <v>0</v>
      </c>
      <c r="O575" s="312" cm="1">
        <f t="array" aca="1" ref="O575" ca="1">IF($D574=$C$3,
SUM(IF(OFFSET($N$361,,,($C574-1)*3-2,$C$2)=O574,OFFSET($N$363,,,($C574-1)*3-2,$C$2)*OFFSET($B$361,1,,($C574-1)*3-2,1))),
IFERROR((O240/$J239)*$J574,0))</f>
        <v>0</v>
      </c>
      <c r="P575" s="312" cm="1">
        <f t="array" aca="1" ref="P575" ca="1">IF($D574=$C$3,
SUM(IF(OFFSET($N$361,,,($C574-1)*3-2,$C$2)=P574,OFFSET($N$363,,,($C574-1)*3-2,$C$2)*OFFSET($B$361,1,,($C574-1)*3-2,1))),
IFERROR((P240/$J239)*$J574,0))</f>
        <v>0</v>
      </c>
      <c r="Q575" s="313" cm="1">
        <f t="array" aca="1" ref="Q575" ca="1">IF($D574=$C$3,
SUM(IF(OFFSET($N$361,,,($C574-1)*3-2,$C$2)=Q574,OFFSET($N$363,,,($C574-1)*3-2,$C$2)*OFFSET($B$361,1,,($C574-1)*3-2,1))),
IFERROR((Q240/$J239)*$J574,0))</f>
        <v>0</v>
      </c>
      <c r="R575" s="312" cm="1">
        <f t="array" aca="1" ref="R575" ca="1">IF($D574=$C$3,
SUM(IF(OFFSET($N$361,,,($C574-1)*3-2,$C$2)=R574,OFFSET($N$363,,,($C574-1)*3-2,$C$2)*OFFSET($B$361,1,,($C574-1)*3-2,1))),
IFERROR((R240/$J239)*$J574,0))</f>
        <v>0</v>
      </c>
      <c r="S575" s="312" cm="1">
        <f t="array" aca="1" ref="S575" ca="1">IF($D574=$C$3,
SUM(IF(OFFSET($N$361,,,($C574-1)*3-2,$C$2)=S574,OFFSET($N$363,,,($C574-1)*3-2,$C$2)*OFFSET($B$361,1,,($C574-1)*3-2,1))),
IFERROR((S240/$J239)*$J574,0))</f>
        <v>0</v>
      </c>
      <c r="T575" s="312" cm="1">
        <f t="array" aca="1" ref="T575" ca="1">IF($D574=$C$3,
SUM(IF(OFFSET($N$361,,,($C574-1)*3-2,$C$2)=T574,OFFSET($N$363,,,($C574-1)*3-2,$C$2)*OFFSET($B$361,1,,($C574-1)*3-2,1))),
IFERROR((T240/$J239)*$J574,0))</f>
        <v>0</v>
      </c>
      <c r="U575" s="312" cm="1">
        <f t="array" aca="1" ref="U575" ca="1">IF($D574=$C$3,
SUM(IF(OFFSET($N$361,,,($C574-1)*3-2,$C$2)=U574,OFFSET($N$363,,,($C574-1)*3-2,$C$2)*OFFSET($B$361,1,,($C574-1)*3-2,1))),
IFERROR((U240/$J239)*$J574,0))</f>
        <v>0</v>
      </c>
      <c r="V575" s="312" cm="1">
        <f t="array" aca="1" ref="V575" ca="1">IF($D574=$C$3,
SUM(IF(OFFSET($N$361,,,($C574-1)*3-2,$C$2)=V574,OFFSET($N$363,,,($C574-1)*3-2,$C$2)*OFFSET($B$361,1,,($C574-1)*3-2,1))),
IFERROR((V240/$J239)*$J574,0))</f>
        <v>0</v>
      </c>
      <c r="W575" s="312" cm="1">
        <f t="array" aca="1" ref="W575" ca="1">IF($D574=$C$3,
SUM(IF(OFFSET($N$361,,,($C574-1)*3-2,$C$2)=W574,OFFSET($N$363,,,($C574-1)*3-2,$C$2)*OFFSET($B$361,1,,($C574-1)*3-2,1))),
IFERROR((W240/$J239)*$J574,0))</f>
        <v>0</v>
      </c>
      <c r="X575" s="312" cm="1">
        <f t="array" aca="1" ref="X575" ca="1">IF($D574=$C$3,
SUM(IF(OFFSET($N$361,,,($C574-1)*3-2,$C$2)=X574,OFFSET($N$363,,,($C574-1)*3-2,$C$2)*OFFSET($B$361,1,,($C574-1)*3-2,1))),
IFERROR((X240/$J239)*$J574,0))</f>
        <v>0</v>
      </c>
      <c r="Y575" s="312" cm="1">
        <f t="array" aca="1" ref="Y575" ca="1">IF($D574=$C$3,
SUM(IF(OFFSET($N$361,,,($C574-1)*3-2,$C$2)=Y574,OFFSET($N$363,,,($C574-1)*3-2,$C$2)*OFFSET($B$361,1,,($C574-1)*3-2,1))),
IFERROR((Y240/$J239)*$J574,0))</f>
        <v>0</v>
      </c>
      <c r="Z575" s="312" cm="1">
        <f t="array" aca="1" ref="Z575" ca="1">IF($D574=$C$3,
SUM(IF(OFFSET($N$361,,,($C574-1)*3-2,$C$2)=Z574,OFFSET($N$363,,,($C574-1)*3-2,$C$2)*OFFSET($B$361,1,,($C574-1)*3-2,1))),
IFERROR((Z240/$J239)*$J574,0))</f>
        <v>0</v>
      </c>
      <c r="AA575" s="312" cm="1">
        <f t="array" aca="1" ref="AA575" ca="1">IF($D574=$C$3,
SUM(IF(OFFSET($N$361,,,($C574-1)*3-2,$C$2)=AA574,OFFSET($N$363,,,($C574-1)*3-2,$C$2)*OFFSET($B$361,1,,($C574-1)*3-2,1))),
IFERROR((AA240/$J239)*$J574,0))</f>
        <v>0</v>
      </c>
      <c r="AB575" s="312" cm="1">
        <f t="array" aca="1" ref="AB575" ca="1">IF($D574=$C$3,
SUM(IF(OFFSET($N$361,,,($C574-1)*3-2,$C$2)=AB574,OFFSET($N$363,,,($C574-1)*3-2,$C$2)*OFFSET($B$361,1,,($C574-1)*3-2,1))),
IFERROR((AB240/$J239)*$J574,0))</f>
        <v>0</v>
      </c>
      <c r="AC575" s="312" cm="1">
        <f t="array" aca="1" ref="AC575" ca="1">IF($D574=$C$3,
SUM(IF(OFFSET($N$361,,,($C574-1)*3-2,$C$2)=AC574,OFFSET($N$363,,,($C574-1)*3-2,$C$2)*OFFSET($B$361,1,,($C574-1)*3-2,1))),
IFERROR((AC240/$J239)*$J574,0))</f>
        <v>0</v>
      </c>
      <c r="AD575" s="312" cm="1">
        <f t="array" aca="1" ref="AD575" ca="1">IF($D574=$C$3,
SUM(IF(OFFSET($N$361,,,($C574-1)*3-2,$C$2)=AD574,OFFSET($N$363,,,($C574-1)*3-2,$C$2)*OFFSET($B$361,1,,($C574-1)*3-2,1))),
IFERROR((AD240/$J239)*$J574,0))</f>
        <v>0</v>
      </c>
      <c r="AE575" s="312" cm="1">
        <f t="array" aca="1" ref="AE575" ca="1">IF($D574=$C$3,
SUM(IF(OFFSET($N$361,,,($C574-1)*3-2,$C$2)=AE574,OFFSET($N$363,,,($C574-1)*3-2,$C$2)*OFFSET($B$361,1,,($C574-1)*3-2,1))),
IFERROR((AE240/$J239)*$J574,0))</f>
        <v>0</v>
      </c>
      <c r="AF575" s="312" cm="1">
        <f t="array" aca="1" ref="AF575" ca="1">IF($D574=$C$3,
SUM(IF(OFFSET($N$361,,,($C574-1)*3-2,$C$2)=AF574,OFFSET($N$363,,,($C574-1)*3-2,$C$2)*OFFSET($B$361,1,,($C574-1)*3-2,1))),
IFERROR((AF240/$J239)*$J574,0))</f>
        <v>0</v>
      </c>
      <c r="AG575" s="312" cm="1">
        <f t="array" aca="1" ref="AG575" ca="1">IF($D574=$C$3,
SUM(IF(OFFSET($N$361,,,($C574-1)*3-2,$C$2)=AG574,OFFSET($N$363,,,($C574-1)*3-2,$C$2)*OFFSET($B$361,1,,($C574-1)*3-2,1))),
IFERROR((AG240/$J239)*$J574,0))</f>
        <v>0</v>
      </c>
      <c r="AH575" s="317"/>
      <c r="AI575" s="318"/>
      <c r="AJ575" s="318"/>
      <c r="AK575" s="318"/>
      <c r="AL575" s="318"/>
      <c r="AM575"/>
      <c r="AN575"/>
      <c r="AO575"/>
      <c r="AP575"/>
      <c r="AQ575"/>
      <c r="AR575"/>
    </row>
    <row r="576" spans="1:44" ht="13.15" customHeight="1">
      <c r="A576" s="317"/>
      <c r="B576" s="380" t="str">
        <f t="shared" ca="1" si="1917"/>
        <v/>
      </c>
      <c r="C576" s="380" t="str">
        <f t="shared" ca="1" si="1917"/>
        <v/>
      </c>
      <c r="D576" s="891"/>
      <c r="E576" s="896"/>
      <c r="F576" s="897"/>
      <c r="G576" s="900"/>
      <c r="H576" s="903"/>
      <c r="I576" s="906"/>
      <c r="J576" s="909"/>
      <c r="K576" s="912"/>
      <c r="L576" s="915"/>
      <c r="M576" s="404" t="s">
        <v>91</v>
      </c>
      <c r="N576" s="405">
        <f t="shared" ref="N576" ca="1" si="1918">IFERROR(N575*$K574,0)</f>
        <v>0</v>
      </c>
      <c r="O576" s="406">
        <f t="shared" ref="O576" ca="1" si="1919">IFERROR(O575*$K574,0)</f>
        <v>0</v>
      </c>
      <c r="P576" s="406">
        <f t="shared" ref="P576" ca="1" si="1920">IFERROR(P575*$K574,0)</f>
        <v>0</v>
      </c>
      <c r="Q576" s="407">
        <f t="shared" ref="Q576" ca="1" si="1921">IFERROR(Q575*$K574,0)</f>
        <v>0</v>
      </c>
      <c r="R576" s="406">
        <f t="shared" ref="R576" ca="1" si="1922">IFERROR(R575*$K574,0)</f>
        <v>0</v>
      </c>
      <c r="S576" s="406">
        <f t="shared" ref="S576" ca="1" si="1923">IFERROR(S575*$K574,0)</f>
        <v>0</v>
      </c>
      <c r="T576" s="406">
        <f t="shared" ref="T576" ca="1" si="1924">IFERROR(T575*$K574,0)</f>
        <v>0</v>
      </c>
      <c r="U576" s="406">
        <f t="shared" ref="U576" ca="1" si="1925">IFERROR(U575*$K574,0)</f>
        <v>0</v>
      </c>
      <c r="V576" s="406">
        <f t="shared" ref="V576" ca="1" si="1926">IFERROR(V575*$K574,0)</f>
        <v>0</v>
      </c>
      <c r="W576" s="406">
        <f t="shared" ref="W576" ca="1" si="1927">IFERROR(W575*$K574,0)</f>
        <v>0</v>
      </c>
      <c r="X576" s="406">
        <f t="shared" ref="X576" ca="1" si="1928">IFERROR(X575*$K574,0)</f>
        <v>0</v>
      </c>
      <c r="Y576" s="406">
        <f t="shared" ref="Y576" ca="1" si="1929">IFERROR(Y575*$K574,0)</f>
        <v>0</v>
      </c>
      <c r="Z576" s="406">
        <f t="shared" ref="Z576" ca="1" si="1930">IFERROR(Z575*$K574,0)</f>
        <v>0</v>
      </c>
      <c r="AA576" s="406">
        <f t="shared" ref="AA576" ca="1" si="1931">IFERROR(AA575*$K574,0)</f>
        <v>0</v>
      </c>
      <c r="AB576" s="406">
        <f t="shared" ref="AB576" ca="1" si="1932">IFERROR(AB575*$K574,0)</f>
        <v>0</v>
      </c>
      <c r="AC576" s="406">
        <f t="shared" ref="AC576" ca="1" si="1933">IFERROR(AC575*$K574,0)</f>
        <v>0</v>
      </c>
      <c r="AD576" s="406">
        <f t="shared" ref="AD576" ca="1" si="1934">IFERROR(AD575*$K574,0)</f>
        <v>0</v>
      </c>
      <c r="AE576" s="406">
        <f t="shared" ref="AE576" ca="1" si="1935">IFERROR(AE575*$K574,0)</f>
        <v>0</v>
      </c>
      <c r="AF576" s="406">
        <f t="shared" ref="AF576" ca="1" si="1936">IFERROR(AF575*$K574,0)</f>
        <v>0</v>
      </c>
      <c r="AG576" s="406">
        <f t="shared" ref="AG576" ca="1" si="1937">IFERROR(AG575*$K574,0)</f>
        <v>0</v>
      </c>
      <c r="AH576" s="317"/>
      <c r="AI576" s="318"/>
      <c r="AJ576" s="318"/>
      <c r="AK576" s="318"/>
      <c r="AL576" s="318"/>
      <c r="AM576"/>
      <c r="AN576"/>
      <c r="AO576"/>
      <c r="AP576"/>
      <c r="AQ576"/>
      <c r="AR576"/>
    </row>
    <row r="577" spans="1:44" ht="13.15" customHeight="1">
      <c r="A577" s="317"/>
      <c r="B577" s="317"/>
      <c r="C577" s="317" cm="1">
        <f t="array" aca="1" ref="C577" ca="1">OFFSET(C577,-3,,,)+1</f>
        <v>73</v>
      </c>
      <c r="D577" s="889" t="str">
        <f t="shared" ref="D577:E577" ca="1" si="1938">D242</f>
        <v/>
      </c>
      <c r="E577" s="892" t="str">
        <f t="shared" ca="1" si="1938"/>
        <v/>
      </c>
      <c r="F577" s="893"/>
      <c r="G577" s="898">
        <f t="shared" ref="G577" si="1939">H242</f>
        <v>0</v>
      </c>
      <c r="H577" s="901"/>
      <c r="I577" s="904" t="str">
        <f t="shared" ref="I577" ca="1" si="1940">I242</f>
        <v/>
      </c>
      <c r="J577" s="907">
        <f t="shared" ref="J577" ca="1" si="1941">IF($D577=$C$3,
SUMPRODUCT(OFFSET($B$361,1,,($C577-1)*3-2,),OFFSET($L$361,,,($C577-1)*3-2,)),J242+H577)</f>
        <v>0</v>
      </c>
      <c r="K577" s="910">
        <f t="shared" ref="K577" ca="1" si="1942">K242</f>
        <v>0</v>
      </c>
      <c r="L577" s="913">
        <f t="shared" ref="L577" ca="1" si="1943">J577*K577</f>
        <v>0</v>
      </c>
      <c r="M577" s="402" t="s">
        <v>89</v>
      </c>
      <c r="N577" s="308" t="str">
        <f t="shared" ref="N577:AG577" ca="1" si="1944">N242</f>
        <v/>
      </c>
      <c r="O577" s="309" t="str">
        <f t="shared" ca="1" si="1944"/>
        <v/>
      </c>
      <c r="P577" s="309" t="str">
        <f t="shared" ca="1" si="1944"/>
        <v/>
      </c>
      <c r="Q577" s="310" t="str">
        <f t="shared" ca="1" si="1944"/>
        <v/>
      </c>
      <c r="R577" s="309" t="str">
        <f t="shared" ca="1" si="1944"/>
        <v/>
      </c>
      <c r="S577" s="309" t="str">
        <f t="shared" ca="1" si="1944"/>
        <v/>
      </c>
      <c r="T577" s="309" t="str">
        <f t="shared" ca="1" si="1944"/>
        <v/>
      </c>
      <c r="U577" s="309" t="str">
        <f t="shared" ca="1" si="1944"/>
        <v/>
      </c>
      <c r="V577" s="309" t="str">
        <f t="shared" ca="1" si="1944"/>
        <v/>
      </c>
      <c r="W577" s="309" t="str">
        <f t="shared" ca="1" si="1944"/>
        <v/>
      </c>
      <c r="X577" s="309" t="str">
        <f t="shared" ca="1" si="1944"/>
        <v/>
      </c>
      <c r="Y577" s="309" t="str">
        <f t="shared" ca="1" si="1944"/>
        <v/>
      </c>
      <c r="Z577" s="309" t="str">
        <f t="shared" ca="1" si="1944"/>
        <v/>
      </c>
      <c r="AA577" s="309" t="str">
        <f t="shared" ca="1" si="1944"/>
        <v/>
      </c>
      <c r="AB577" s="309" t="str">
        <f t="shared" ca="1" si="1944"/>
        <v/>
      </c>
      <c r="AC577" s="309" t="str">
        <f t="shared" ca="1" si="1944"/>
        <v/>
      </c>
      <c r="AD577" s="309" t="str">
        <f t="shared" ca="1" si="1944"/>
        <v/>
      </c>
      <c r="AE577" s="309" t="str">
        <f t="shared" ca="1" si="1944"/>
        <v/>
      </c>
      <c r="AF577" s="309" t="str">
        <f t="shared" ca="1" si="1944"/>
        <v/>
      </c>
      <c r="AG577" s="309" t="str">
        <f t="shared" ca="1" si="1944"/>
        <v/>
      </c>
      <c r="AH577" s="317"/>
      <c r="AI577" s="318"/>
      <c r="AJ577" s="318"/>
      <c r="AK577" s="318"/>
      <c r="AL577" s="318"/>
      <c r="AM577"/>
      <c r="AN577"/>
      <c r="AO577"/>
      <c r="AP577"/>
      <c r="AQ577"/>
      <c r="AR577"/>
    </row>
    <row r="578" spans="1:44" ht="13.15" customHeight="1">
      <c r="A578" s="317"/>
      <c r="B578" s="380">
        <f t="shared" ref="B578:C579" ca="1" si="1945">B243</f>
        <v>0</v>
      </c>
      <c r="C578" s="317" cm="1">
        <f t="array" aca="1" ref="C578" ca="1">IF(ROUND(SUM(IF(N577:AG577&lt;&gt;"",IF(N577:AG577&lt;&gt;0,(N578:AG578))))-J577,3)&lt;&gt;0,"X",0)</f>
        <v>0</v>
      </c>
      <c r="D578" s="890"/>
      <c r="E578" s="894"/>
      <c r="F578" s="895"/>
      <c r="G578" s="899"/>
      <c r="H578" s="902"/>
      <c r="I578" s="905"/>
      <c r="J578" s="908"/>
      <c r="K578" s="911"/>
      <c r="L578" s="914"/>
      <c r="M578" s="403" t="s">
        <v>90</v>
      </c>
      <c r="N578" s="312" cm="1">
        <f t="array" aca="1" ref="N578" ca="1">IF($D577=$C$3,
SUM(IF(OFFSET($N$361,,,($C577-1)*3-2,$C$2)=N577,OFFSET($N$363,,,($C577-1)*3-2,$C$2)*OFFSET($B$361,1,,($C577-1)*3-2,1))),
IFERROR((N243/$J242)*$J577,0))</f>
        <v>0</v>
      </c>
      <c r="O578" s="312" cm="1">
        <f t="array" aca="1" ref="O578" ca="1">IF($D577=$C$3,
SUM(IF(OFFSET($N$361,,,($C577-1)*3-2,$C$2)=O577,OFFSET($N$363,,,($C577-1)*3-2,$C$2)*OFFSET($B$361,1,,($C577-1)*3-2,1))),
IFERROR((O243/$J242)*$J577,0))</f>
        <v>0</v>
      </c>
      <c r="P578" s="312" cm="1">
        <f t="array" aca="1" ref="P578" ca="1">IF($D577=$C$3,
SUM(IF(OFFSET($N$361,,,($C577-1)*3-2,$C$2)=P577,OFFSET($N$363,,,($C577-1)*3-2,$C$2)*OFFSET($B$361,1,,($C577-1)*3-2,1))),
IFERROR((P243/$J242)*$J577,0))</f>
        <v>0</v>
      </c>
      <c r="Q578" s="313" cm="1">
        <f t="array" aca="1" ref="Q578" ca="1">IF($D577=$C$3,
SUM(IF(OFFSET($N$361,,,($C577-1)*3-2,$C$2)=Q577,OFFSET($N$363,,,($C577-1)*3-2,$C$2)*OFFSET($B$361,1,,($C577-1)*3-2,1))),
IFERROR((Q243/$J242)*$J577,0))</f>
        <v>0</v>
      </c>
      <c r="R578" s="312" cm="1">
        <f t="array" aca="1" ref="R578" ca="1">IF($D577=$C$3,
SUM(IF(OFFSET($N$361,,,($C577-1)*3-2,$C$2)=R577,OFFSET($N$363,,,($C577-1)*3-2,$C$2)*OFFSET($B$361,1,,($C577-1)*3-2,1))),
IFERROR((R243/$J242)*$J577,0))</f>
        <v>0</v>
      </c>
      <c r="S578" s="312" cm="1">
        <f t="array" aca="1" ref="S578" ca="1">IF($D577=$C$3,
SUM(IF(OFFSET($N$361,,,($C577-1)*3-2,$C$2)=S577,OFFSET($N$363,,,($C577-1)*3-2,$C$2)*OFFSET($B$361,1,,($C577-1)*3-2,1))),
IFERROR((S243/$J242)*$J577,0))</f>
        <v>0</v>
      </c>
      <c r="T578" s="312" cm="1">
        <f t="array" aca="1" ref="T578" ca="1">IF($D577=$C$3,
SUM(IF(OFFSET($N$361,,,($C577-1)*3-2,$C$2)=T577,OFFSET($N$363,,,($C577-1)*3-2,$C$2)*OFFSET($B$361,1,,($C577-1)*3-2,1))),
IFERROR((T243/$J242)*$J577,0))</f>
        <v>0</v>
      </c>
      <c r="U578" s="312" cm="1">
        <f t="array" aca="1" ref="U578" ca="1">IF($D577=$C$3,
SUM(IF(OFFSET($N$361,,,($C577-1)*3-2,$C$2)=U577,OFFSET($N$363,,,($C577-1)*3-2,$C$2)*OFFSET($B$361,1,,($C577-1)*3-2,1))),
IFERROR((U243/$J242)*$J577,0))</f>
        <v>0</v>
      </c>
      <c r="V578" s="312" cm="1">
        <f t="array" aca="1" ref="V578" ca="1">IF($D577=$C$3,
SUM(IF(OFFSET($N$361,,,($C577-1)*3-2,$C$2)=V577,OFFSET($N$363,,,($C577-1)*3-2,$C$2)*OFFSET($B$361,1,,($C577-1)*3-2,1))),
IFERROR((V243/$J242)*$J577,0))</f>
        <v>0</v>
      </c>
      <c r="W578" s="312" cm="1">
        <f t="array" aca="1" ref="W578" ca="1">IF($D577=$C$3,
SUM(IF(OFFSET($N$361,,,($C577-1)*3-2,$C$2)=W577,OFFSET($N$363,,,($C577-1)*3-2,$C$2)*OFFSET($B$361,1,,($C577-1)*3-2,1))),
IFERROR((W243/$J242)*$J577,0))</f>
        <v>0</v>
      </c>
      <c r="X578" s="312" cm="1">
        <f t="array" aca="1" ref="X578" ca="1">IF($D577=$C$3,
SUM(IF(OFFSET($N$361,,,($C577-1)*3-2,$C$2)=X577,OFFSET($N$363,,,($C577-1)*3-2,$C$2)*OFFSET($B$361,1,,($C577-1)*3-2,1))),
IFERROR((X243/$J242)*$J577,0))</f>
        <v>0</v>
      </c>
      <c r="Y578" s="312" cm="1">
        <f t="array" aca="1" ref="Y578" ca="1">IF($D577=$C$3,
SUM(IF(OFFSET($N$361,,,($C577-1)*3-2,$C$2)=Y577,OFFSET($N$363,,,($C577-1)*3-2,$C$2)*OFFSET($B$361,1,,($C577-1)*3-2,1))),
IFERROR((Y243/$J242)*$J577,0))</f>
        <v>0</v>
      </c>
      <c r="Z578" s="312" cm="1">
        <f t="array" aca="1" ref="Z578" ca="1">IF($D577=$C$3,
SUM(IF(OFFSET($N$361,,,($C577-1)*3-2,$C$2)=Z577,OFFSET($N$363,,,($C577-1)*3-2,$C$2)*OFFSET($B$361,1,,($C577-1)*3-2,1))),
IFERROR((Z243/$J242)*$J577,0))</f>
        <v>0</v>
      </c>
      <c r="AA578" s="312" cm="1">
        <f t="array" aca="1" ref="AA578" ca="1">IF($D577=$C$3,
SUM(IF(OFFSET($N$361,,,($C577-1)*3-2,$C$2)=AA577,OFFSET($N$363,,,($C577-1)*3-2,$C$2)*OFFSET($B$361,1,,($C577-1)*3-2,1))),
IFERROR((AA243/$J242)*$J577,0))</f>
        <v>0</v>
      </c>
      <c r="AB578" s="312" cm="1">
        <f t="array" aca="1" ref="AB578" ca="1">IF($D577=$C$3,
SUM(IF(OFFSET($N$361,,,($C577-1)*3-2,$C$2)=AB577,OFFSET($N$363,,,($C577-1)*3-2,$C$2)*OFFSET($B$361,1,,($C577-1)*3-2,1))),
IFERROR((AB243/$J242)*$J577,0))</f>
        <v>0</v>
      </c>
      <c r="AC578" s="312" cm="1">
        <f t="array" aca="1" ref="AC578" ca="1">IF($D577=$C$3,
SUM(IF(OFFSET($N$361,,,($C577-1)*3-2,$C$2)=AC577,OFFSET($N$363,,,($C577-1)*3-2,$C$2)*OFFSET($B$361,1,,($C577-1)*3-2,1))),
IFERROR((AC243/$J242)*$J577,0))</f>
        <v>0</v>
      </c>
      <c r="AD578" s="312" cm="1">
        <f t="array" aca="1" ref="AD578" ca="1">IF($D577=$C$3,
SUM(IF(OFFSET($N$361,,,($C577-1)*3-2,$C$2)=AD577,OFFSET($N$363,,,($C577-1)*3-2,$C$2)*OFFSET($B$361,1,,($C577-1)*3-2,1))),
IFERROR((AD243/$J242)*$J577,0))</f>
        <v>0</v>
      </c>
      <c r="AE578" s="312" cm="1">
        <f t="array" aca="1" ref="AE578" ca="1">IF($D577=$C$3,
SUM(IF(OFFSET($N$361,,,($C577-1)*3-2,$C$2)=AE577,OFFSET($N$363,,,($C577-1)*3-2,$C$2)*OFFSET($B$361,1,,($C577-1)*3-2,1))),
IFERROR((AE243/$J242)*$J577,0))</f>
        <v>0</v>
      </c>
      <c r="AF578" s="312" cm="1">
        <f t="array" aca="1" ref="AF578" ca="1">IF($D577=$C$3,
SUM(IF(OFFSET($N$361,,,($C577-1)*3-2,$C$2)=AF577,OFFSET($N$363,,,($C577-1)*3-2,$C$2)*OFFSET($B$361,1,,($C577-1)*3-2,1))),
IFERROR((AF243/$J242)*$J577,0))</f>
        <v>0</v>
      </c>
      <c r="AG578" s="312" cm="1">
        <f t="array" aca="1" ref="AG578" ca="1">IF($D577=$C$3,
SUM(IF(OFFSET($N$361,,,($C577-1)*3-2,$C$2)=AG577,OFFSET($N$363,,,($C577-1)*3-2,$C$2)*OFFSET($B$361,1,,($C577-1)*3-2,1))),
IFERROR((AG243/$J242)*$J577,0))</f>
        <v>0</v>
      </c>
      <c r="AH578" s="317"/>
      <c r="AI578" s="318"/>
      <c r="AJ578" s="318"/>
      <c r="AK578" s="318"/>
      <c r="AL578" s="318"/>
      <c r="AM578"/>
      <c r="AN578"/>
      <c r="AO578"/>
      <c r="AP578"/>
      <c r="AQ578"/>
      <c r="AR578"/>
    </row>
    <row r="579" spans="1:44" ht="13.15" customHeight="1">
      <c r="A579" s="317"/>
      <c r="B579" s="380" t="str">
        <f t="shared" ca="1" si="1945"/>
        <v/>
      </c>
      <c r="C579" s="380" t="str">
        <f t="shared" ca="1" si="1945"/>
        <v/>
      </c>
      <c r="D579" s="891"/>
      <c r="E579" s="896"/>
      <c r="F579" s="897"/>
      <c r="G579" s="900"/>
      <c r="H579" s="903"/>
      <c r="I579" s="906"/>
      <c r="J579" s="909"/>
      <c r="K579" s="912"/>
      <c r="L579" s="915"/>
      <c r="M579" s="404" t="s">
        <v>91</v>
      </c>
      <c r="N579" s="405">
        <f t="shared" ref="N579" ca="1" si="1946">IFERROR(N578*$K577,0)</f>
        <v>0</v>
      </c>
      <c r="O579" s="406">
        <f t="shared" ref="O579" ca="1" si="1947">IFERROR(O578*$K577,0)</f>
        <v>0</v>
      </c>
      <c r="P579" s="406">
        <f t="shared" ref="P579" ca="1" si="1948">IFERROR(P578*$K577,0)</f>
        <v>0</v>
      </c>
      <c r="Q579" s="407">
        <f t="shared" ref="Q579" ca="1" si="1949">IFERROR(Q578*$K577,0)</f>
        <v>0</v>
      </c>
      <c r="R579" s="406">
        <f t="shared" ref="R579" ca="1" si="1950">IFERROR(R578*$K577,0)</f>
        <v>0</v>
      </c>
      <c r="S579" s="406">
        <f t="shared" ref="S579" ca="1" si="1951">IFERROR(S578*$K577,0)</f>
        <v>0</v>
      </c>
      <c r="T579" s="406">
        <f t="shared" ref="T579" ca="1" si="1952">IFERROR(T578*$K577,0)</f>
        <v>0</v>
      </c>
      <c r="U579" s="406">
        <f t="shared" ref="U579" ca="1" si="1953">IFERROR(U578*$K577,0)</f>
        <v>0</v>
      </c>
      <c r="V579" s="406">
        <f t="shared" ref="V579" ca="1" si="1954">IFERROR(V578*$K577,0)</f>
        <v>0</v>
      </c>
      <c r="W579" s="406">
        <f t="shared" ref="W579" ca="1" si="1955">IFERROR(W578*$K577,0)</f>
        <v>0</v>
      </c>
      <c r="X579" s="406">
        <f t="shared" ref="X579" ca="1" si="1956">IFERROR(X578*$K577,0)</f>
        <v>0</v>
      </c>
      <c r="Y579" s="406">
        <f t="shared" ref="Y579" ca="1" si="1957">IFERROR(Y578*$K577,0)</f>
        <v>0</v>
      </c>
      <c r="Z579" s="406">
        <f t="shared" ref="Z579" ca="1" si="1958">IFERROR(Z578*$K577,0)</f>
        <v>0</v>
      </c>
      <c r="AA579" s="406">
        <f t="shared" ref="AA579" ca="1" si="1959">IFERROR(AA578*$K577,0)</f>
        <v>0</v>
      </c>
      <c r="AB579" s="406">
        <f t="shared" ref="AB579" ca="1" si="1960">IFERROR(AB578*$K577,0)</f>
        <v>0</v>
      </c>
      <c r="AC579" s="406">
        <f t="shared" ref="AC579" ca="1" si="1961">IFERROR(AC578*$K577,0)</f>
        <v>0</v>
      </c>
      <c r="AD579" s="406">
        <f t="shared" ref="AD579" ca="1" si="1962">IFERROR(AD578*$K577,0)</f>
        <v>0</v>
      </c>
      <c r="AE579" s="406">
        <f t="shared" ref="AE579" ca="1" si="1963">IFERROR(AE578*$K577,0)</f>
        <v>0</v>
      </c>
      <c r="AF579" s="406">
        <f t="shared" ref="AF579" ca="1" si="1964">IFERROR(AF578*$K577,0)</f>
        <v>0</v>
      </c>
      <c r="AG579" s="406">
        <f t="shared" ref="AG579" ca="1" si="1965">IFERROR(AG578*$K577,0)</f>
        <v>0</v>
      </c>
      <c r="AH579" s="317"/>
      <c r="AI579" s="318"/>
      <c r="AJ579" s="318"/>
      <c r="AK579" s="318"/>
      <c r="AL579" s="318"/>
      <c r="AM579"/>
      <c r="AN579"/>
      <c r="AO579"/>
      <c r="AP579"/>
      <c r="AQ579"/>
      <c r="AR579"/>
    </row>
    <row r="580" spans="1:44" ht="13.15" customHeight="1">
      <c r="A580" s="317"/>
      <c r="B580" s="317"/>
      <c r="C580" s="317" cm="1">
        <f t="array" aca="1" ref="C580" ca="1">OFFSET(C580,-3,,,)+1</f>
        <v>74</v>
      </c>
      <c r="D580" s="889" t="str">
        <f t="shared" ref="D580:E580" ca="1" si="1966">D245</f>
        <v/>
      </c>
      <c r="E580" s="892" t="str">
        <f t="shared" ca="1" si="1966"/>
        <v/>
      </c>
      <c r="F580" s="893"/>
      <c r="G580" s="898">
        <f t="shared" ref="G580" si="1967">H245</f>
        <v>0</v>
      </c>
      <c r="H580" s="901"/>
      <c r="I580" s="904" t="str">
        <f t="shared" ref="I580" ca="1" si="1968">I245</f>
        <v/>
      </c>
      <c r="J580" s="907">
        <f t="shared" ref="J580" ca="1" si="1969">IF($D580=$C$3,
SUMPRODUCT(OFFSET($B$361,1,,($C580-1)*3-2,),OFFSET($L$361,,,($C580-1)*3-2,)),J245+H580)</f>
        <v>0</v>
      </c>
      <c r="K580" s="910">
        <f t="shared" ref="K580" ca="1" si="1970">K245</f>
        <v>0</v>
      </c>
      <c r="L580" s="913">
        <f t="shared" ref="L580" ca="1" si="1971">J580*K580</f>
        <v>0</v>
      </c>
      <c r="M580" s="402" t="s">
        <v>89</v>
      </c>
      <c r="N580" s="308" t="str">
        <f t="shared" ref="N580:AG580" ca="1" si="1972">N245</f>
        <v/>
      </c>
      <c r="O580" s="309" t="str">
        <f t="shared" ca="1" si="1972"/>
        <v/>
      </c>
      <c r="P580" s="309" t="str">
        <f t="shared" ca="1" si="1972"/>
        <v/>
      </c>
      <c r="Q580" s="310" t="str">
        <f t="shared" ca="1" si="1972"/>
        <v/>
      </c>
      <c r="R580" s="309" t="str">
        <f t="shared" ca="1" si="1972"/>
        <v/>
      </c>
      <c r="S580" s="309" t="str">
        <f t="shared" ca="1" si="1972"/>
        <v/>
      </c>
      <c r="T580" s="309" t="str">
        <f t="shared" ca="1" si="1972"/>
        <v/>
      </c>
      <c r="U580" s="309" t="str">
        <f t="shared" ca="1" si="1972"/>
        <v/>
      </c>
      <c r="V580" s="309" t="str">
        <f t="shared" ca="1" si="1972"/>
        <v/>
      </c>
      <c r="W580" s="309" t="str">
        <f t="shared" ca="1" si="1972"/>
        <v/>
      </c>
      <c r="X580" s="309" t="str">
        <f t="shared" ca="1" si="1972"/>
        <v/>
      </c>
      <c r="Y580" s="309" t="str">
        <f t="shared" ca="1" si="1972"/>
        <v/>
      </c>
      <c r="Z580" s="309" t="str">
        <f t="shared" ca="1" si="1972"/>
        <v/>
      </c>
      <c r="AA580" s="309" t="str">
        <f t="shared" ca="1" si="1972"/>
        <v/>
      </c>
      <c r="AB580" s="309" t="str">
        <f t="shared" ca="1" si="1972"/>
        <v/>
      </c>
      <c r="AC580" s="309" t="str">
        <f t="shared" ca="1" si="1972"/>
        <v/>
      </c>
      <c r="AD580" s="309" t="str">
        <f t="shared" ca="1" si="1972"/>
        <v/>
      </c>
      <c r="AE580" s="309" t="str">
        <f t="shared" ca="1" si="1972"/>
        <v/>
      </c>
      <c r="AF580" s="309" t="str">
        <f t="shared" ca="1" si="1972"/>
        <v/>
      </c>
      <c r="AG580" s="309" t="str">
        <f t="shared" ca="1" si="1972"/>
        <v/>
      </c>
      <c r="AH580" s="317"/>
      <c r="AI580" s="318"/>
      <c r="AJ580" s="318"/>
      <c r="AK580" s="318"/>
      <c r="AL580" s="318"/>
      <c r="AM580"/>
      <c r="AN580"/>
      <c r="AO580"/>
      <c r="AP580"/>
      <c r="AQ580"/>
      <c r="AR580"/>
    </row>
    <row r="581" spans="1:44" ht="13.15" customHeight="1">
      <c r="A581" s="317"/>
      <c r="B581" s="380">
        <f t="shared" ref="B581:C582" ca="1" si="1973">B246</f>
        <v>0</v>
      </c>
      <c r="C581" s="317" cm="1">
        <f t="array" aca="1" ref="C581" ca="1">IF(ROUND(SUM(IF(N580:AG580&lt;&gt;"",IF(N580:AG580&lt;&gt;0,(N581:AG581))))-J580,3)&lt;&gt;0,"X",0)</f>
        <v>0</v>
      </c>
      <c r="D581" s="890"/>
      <c r="E581" s="894"/>
      <c r="F581" s="895"/>
      <c r="G581" s="899"/>
      <c r="H581" s="902"/>
      <c r="I581" s="905"/>
      <c r="J581" s="908"/>
      <c r="K581" s="911"/>
      <c r="L581" s="914"/>
      <c r="M581" s="403" t="s">
        <v>90</v>
      </c>
      <c r="N581" s="312" cm="1">
        <f t="array" aca="1" ref="N581" ca="1">IF($D580=$C$3,
SUM(IF(OFFSET($N$361,,,($C580-1)*3-2,$C$2)=N580,OFFSET($N$363,,,($C580-1)*3-2,$C$2)*OFFSET($B$361,1,,($C580-1)*3-2,1))),
IFERROR((N246/$J245)*$J580,0))</f>
        <v>0</v>
      </c>
      <c r="O581" s="312" cm="1">
        <f t="array" aca="1" ref="O581" ca="1">IF($D580=$C$3,
SUM(IF(OFFSET($N$361,,,($C580-1)*3-2,$C$2)=O580,OFFSET($N$363,,,($C580-1)*3-2,$C$2)*OFFSET($B$361,1,,($C580-1)*3-2,1))),
IFERROR((O246/$J245)*$J580,0))</f>
        <v>0</v>
      </c>
      <c r="P581" s="312" cm="1">
        <f t="array" aca="1" ref="P581" ca="1">IF($D580=$C$3,
SUM(IF(OFFSET($N$361,,,($C580-1)*3-2,$C$2)=P580,OFFSET($N$363,,,($C580-1)*3-2,$C$2)*OFFSET($B$361,1,,($C580-1)*3-2,1))),
IFERROR((P246/$J245)*$J580,0))</f>
        <v>0</v>
      </c>
      <c r="Q581" s="313" cm="1">
        <f t="array" aca="1" ref="Q581" ca="1">IF($D580=$C$3,
SUM(IF(OFFSET($N$361,,,($C580-1)*3-2,$C$2)=Q580,OFFSET($N$363,,,($C580-1)*3-2,$C$2)*OFFSET($B$361,1,,($C580-1)*3-2,1))),
IFERROR((Q246/$J245)*$J580,0))</f>
        <v>0</v>
      </c>
      <c r="R581" s="312" cm="1">
        <f t="array" aca="1" ref="R581" ca="1">IF($D580=$C$3,
SUM(IF(OFFSET($N$361,,,($C580-1)*3-2,$C$2)=R580,OFFSET($N$363,,,($C580-1)*3-2,$C$2)*OFFSET($B$361,1,,($C580-1)*3-2,1))),
IFERROR((R246/$J245)*$J580,0))</f>
        <v>0</v>
      </c>
      <c r="S581" s="312" cm="1">
        <f t="array" aca="1" ref="S581" ca="1">IF($D580=$C$3,
SUM(IF(OFFSET($N$361,,,($C580-1)*3-2,$C$2)=S580,OFFSET($N$363,,,($C580-1)*3-2,$C$2)*OFFSET($B$361,1,,($C580-1)*3-2,1))),
IFERROR((S246/$J245)*$J580,0))</f>
        <v>0</v>
      </c>
      <c r="T581" s="312" cm="1">
        <f t="array" aca="1" ref="T581" ca="1">IF($D580=$C$3,
SUM(IF(OFFSET($N$361,,,($C580-1)*3-2,$C$2)=T580,OFFSET($N$363,,,($C580-1)*3-2,$C$2)*OFFSET($B$361,1,,($C580-1)*3-2,1))),
IFERROR((T246/$J245)*$J580,0))</f>
        <v>0</v>
      </c>
      <c r="U581" s="312" cm="1">
        <f t="array" aca="1" ref="U581" ca="1">IF($D580=$C$3,
SUM(IF(OFFSET($N$361,,,($C580-1)*3-2,$C$2)=U580,OFFSET($N$363,,,($C580-1)*3-2,$C$2)*OFFSET($B$361,1,,($C580-1)*3-2,1))),
IFERROR((U246/$J245)*$J580,0))</f>
        <v>0</v>
      </c>
      <c r="V581" s="312" cm="1">
        <f t="array" aca="1" ref="V581" ca="1">IF($D580=$C$3,
SUM(IF(OFFSET($N$361,,,($C580-1)*3-2,$C$2)=V580,OFFSET($N$363,,,($C580-1)*3-2,$C$2)*OFFSET($B$361,1,,($C580-1)*3-2,1))),
IFERROR((V246/$J245)*$J580,0))</f>
        <v>0</v>
      </c>
      <c r="W581" s="312" cm="1">
        <f t="array" aca="1" ref="W581" ca="1">IF($D580=$C$3,
SUM(IF(OFFSET($N$361,,,($C580-1)*3-2,$C$2)=W580,OFFSET($N$363,,,($C580-1)*3-2,$C$2)*OFFSET($B$361,1,,($C580-1)*3-2,1))),
IFERROR((W246/$J245)*$J580,0))</f>
        <v>0</v>
      </c>
      <c r="X581" s="312" cm="1">
        <f t="array" aca="1" ref="X581" ca="1">IF($D580=$C$3,
SUM(IF(OFFSET($N$361,,,($C580-1)*3-2,$C$2)=X580,OFFSET($N$363,,,($C580-1)*3-2,$C$2)*OFFSET($B$361,1,,($C580-1)*3-2,1))),
IFERROR((X246/$J245)*$J580,0))</f>
        <v>0</v>
      </c>
      <c r="Y581" s="312" cm="1">
        <f t="array" aca="1" ref="Y581" ca="1">IF($D580=$C$3,
SUM(IF(OFFSET($N$361,,,($C580-1)*3-2,$C$2)=Y580,OFFSET($N$363,,,($C580-1)*3-2,$C$2)*OFFSET($B$361,1,,($C580-1)*3-2,1))),
IFERROR((Y246/$J245)*$J580,0))</f>
        <v>0</v>
      </c>
      <c r="Z581" s="312" cm="1">
        <f t="array" aca="1" ref="Z581" ca="1">IF($D580=$C$3,
SUM(IF(OFFSET($N$361,,,($C580-1)*3-2,$C$2)=Z580,OFFSET($N$363,,,($C580-1)*3-2,$C$2)*OFFSET($B$361,1,,($C580-1)*3-2,1))),
IFERROR((Z246/$J245)*$J580,0))</f>
        <v>0</v>
      </c>
      <c r="AA581" s="312" cm="1">
        <f t="array" aca="1" ref="AA581" ca="1">IF($D580=$C$3,
SUM(IF(OFFSET($N$361,,,($C580-1)*3-2,$C$2)=AA580,OFFSET($N$363,,,($C580-1)*3-2,$C$2)*OFFSET($B$361,1,,($C580-1)*3-2,1))),
IFERROR((AA246/$J245)*$J580,0))</f>
        <v>0</v>
      </c>
      <c r="AB581" s="312" cm="1">
        <f t="array" aca="1" ref="AB581" ca="1">IF($D580=$C$3,
SUM(IF(OFFSET($N$361,,,($C580-1)*3-2,$C$2)=AB580,OFFSET($N$363,,,($C580-1)*3-2,$C$2)*OFFSET($B$361,1,,($C580-1)*3-2,1))),
IFERROR((AB246/$J245)*$J580,0))</f>
        <v>0</v>
      </c>
      <c r="AC581" s="312" cm="1">
        <f t="array" aca="1" ref="AC581" ca="1">IF($D580=$C$3,
SUM(IF(OFFSET($N$361,,,($C580-1)*3-2,$C$2)=AC580,OFFSET($N$363,,,($C580-1)*3-2,$C$2)*OFFSET($B$361,1,,($C580-1)*3-2,1))),
IFERROR((AC246/$J245)*$J580,0))</f>
        <v>0</v>
      </c>
      <c r="AD581" s="312" cm="1">
        <f t="array" aca="1" ref="AD581" ca="1">IF($D580=$C$3,
SUM(IF(OFFSET($N$361,,,($C580-1)*3-2,$C$2)=AD580,OFFSET($N$363,,,($C580-1)*3-2,$C$2)*OFFSET($B$361,1,,($C580-1)*3-2,1))),
IFERROR((AD246/$J245)*$J580,0))</f>
        <v>0</v>
      </c>
      <c r="AE581" s="312" cm="1">
        <f t="array" aca="1" ref="AE581" ca="1">IF($D580=$C$3,
SUM(IF(OFFSET($N$361,,,($C580-1)*3-2,$C$2)=AE580,OFFSET($N$363,,,($C580-1)*3-2,$C$2)*OFFSET($B$361,1,,($C580-1)*3-2,1))),
IFERROR((AE246/$J245)*$J580,0))</f>
        <v>0</v>
      </c>
      <c r="AF581" s="312" cm="1">
        <f t="array" aca="1" ref="AF581" ca="1">IF($D580=$C$3,
SUM(IF(OFFSET($N$361,,,($C580-1)*3-2,$C$2)=AF580,OFFSET($N$363,,,($C580-1)*3-2,$C$2)*OFFSET($B$361,1,,($C580-1)*3-2,1))),
IFERROR((AF246/$J245)*$J580,0))</f>
        <v>0</v>
      </c>
      <c r="AG581" s="312" cm="1">
        <f t="array" aca="1" ref="AG581" ca="1">IF($D580=$C$3,
SUM(IF(OFFSET($N$361,,,($C580-1)*3-2,$C$2)=AG580,OFFSET($N$363,,,($C580-1)*3-2,$C$2)*OFFSET($B$361,1,,($C580-1)*3-2,1))),
IFERROR((AG246/$J245)*$J580,0))</f>
        <v>0</v>
      </c>
      <c r="AH581" s="317"/>
      <c r="AI581" s="318"/>
      <c r="AJ581" s="318"/>
      <c r="AK581" s="318"/>
      <c r="AL581" s="318"/>
      <c r="AM581"/>
      <c r="AN581"/>
      <c r="AO581"/>
      <c r="AP581"/>
      <c r="AQ581"/>
      <c r="AR581"/>
    </row>
    <row r="582" spans="1:44" ht="13.15" customHeight="1">
      <c r="A582" s="317"/>
      <c r="B582" s="380" t="str">
        <f t="shared" ca="1" si="1973"/>
        <v/>
      </c>
      <c r="C582" s="380" t="str">
        <f t="shared" ca="1" si="1973"/>
        <v/>
      </c>
      <c r="D582" s="891"/>
      <c r="E582" s="896"/>
      <c r="F582" s="897"/>
      <c r="G582" s="900"/>
      <c r="H582" s="903"/>
      <c r="I582" s="906"/>
      <c r="J582" s="909"/>
      <c r="K582" s="912"/>
      <c r="L582" s="915"/>
      <c r="M582" s="404" t="s">
        <v>91</v>
      </c>
      <c r="N582" s="405">
        <f t="shared" ref="N582" ca="1" si="1974">IFERROR(N581*$K580,0)</f>
        <v>0</v>
      </c>
      <c r="O582" s="406">
        <f t="shared" ref="O582" ca="1" si="1975">IFERROR(O581*$K580,0)</f>
        <v>0</v>
      </c>
      <c r="P582" s="406">
        <f t="shared" ref="P582" ca="1" si="1976">IFERROR(P581*$K580,0)</f>
        <v>0</v>
      </c>
      <c r="Q582" s="407">
        <f t="shared" ref="Q582" ca="1" si="1977">IFERROR(Q581*$K580,0)</f>
        <v>0</v>
      </c>
      <c r="R582" s="406">
        <f t="shared" ref="R582" ca="1" si="1978">IFERROR(R581*$K580,0)</f>
        <v>0</v>
      </c>
      <c r="S582" s="406">
        <f t="shared" ref="S582" ca="1" si="1979">IFERROR(S581*$K580,0)</f>
        <v>0</v>
      </c>
      <c r="T582" s="406">
        <f t="shared" ref="T582" ca="1" si="1980">IFERROR(T581*$K580,0)</f>
        <v>0</v>
      </c>
      <c r="U582" s="406">
        <f t="shared" ref="U582" ca="1" si="1981">IFERROR(U581*$K580,0)</f>
        <v>0</v>
      </c>
      <c r="V582" s="406">
        <f t="shared" ref="V582" ca="1" si="1982">IFERROR(V581*$K580,0)</f>
        <v>0</v>
      </c>
      <c r="W582" s="406">
        <f t="shared" ref="W582" ca="1" si="1983">IFERROR(W581*$K580,0)</f>
        <v>0</v>
      </c>
      <c r="X582" s="406">
        <f t="shared" ref="X582" ca="1" si="1984">IFERROR(X581*$K580,0)</f>
        <v>0</v>
      </c>
      <c r="Y582" s="406">
        <f t="shared" ref="Y582" ca="1" si="1985">IFERROR(Y581*$K580,0)</f>
        <v>0</v>
      </c>
      <c r="Z582" s="406">
        <f t="shared" ref="Z582" ca="1" si="1986">IFERROR(Z581*$K580,0)</f>
        <v>0</v>
      </c>
      <c r="AA582" s="406">
        <f t="shared" ref="AA582" ca="1" si="1987">IFERROR(AA581*$K580,0)</f>
        <v>0</v>
      </c>
      <c r="AB582" s="406">
        <f t="shared" ref="AB582" ca="1" si="1988">IFERROR(AB581*$K580,0)</f>
        <v>0</v>
      </c>
      <c r="AC582" s="406">
        <f t="shared" ref="AC582" ca="1" si="1989">IFERROR(AC581*$K580,0)</f>
        <v>0</v>
      </c>
      <c r="AD582" s="406">
        <f t="shared" ref="AD582" ca="1" si="1990">IFERROR(AD581*$K580,0)</f>
        <v>0</v>
      </c>
      <c r="AE582" s="406">
        <f t="shared" ref="AE582" ca="1" si="1991">IFERROR(AE581*$K580,0)</f>
        <v>0</v>
      </c>
      <c r="AF582" s="406">
        <f t="shared" ref="AF582" ca="1" si="1992">IFERROR(AF581*$K580,0)</f>
        <v>0</v>
      </c>
      <c r="AG582" s="406">
        <f t="shared" ref="AG582" ca="1" si="1993">IFERROR(AG581*$K580,0)</f>
        <v>0</v>
      </c>
      <c r="AH582" s="317"/>
      <c r="AI582" s="318"/>
      <c r="AJ582" s="318"/>
      <c r="AK582" s="318"/>
      <c r="AL582" s="318"/>
      <c r="AM582"/>
      <c r="AN582"/>
      <c r="AO582"/>
      <c r="AP582"/>
      <c r="AQ582"/>
      <c r="AR582"/>
    </row>
    <row r="583" spans="1:44" ht="13.15" customHeight="1">
      <c r="A583" s="317"/>
      <c r="B583" s="317"/>
      <c r="C583" s="317" cm="1">
        <f t="array" aca="1" ref="C583" ca="1">OFFSET(C583,-3,,,)+1</f>
        <v>75</v>
      </c>
      <c r="D583" s="889" t="str">
        <f t="shared" ref="D583:E583" ca="1" si="1994">D248</f>
        <v/>
      </c>
      <c r="E583" s="892" t="str">
        <f t="shared" ca="1" si="1994"/>
        <v/>
      </c>
      <c r="F583" s="893"/>
      <c r="G583" s="898">
        <f t="shared" ref="G583" si="1995">H248</f>
        <v>0</v>
      </c>
      <c r="H583" s="901"/>
      <c r="I583" s="904" t="str">
        <f t="shared" ref="I583" ca="1" si="1996">I248</f>
        <v/>
      </c>
      <c r="J583" s="907">
        <f t="shared" ref="J583" ca="1" si="1997">IF($D583=$C$3,
SUMPRODUCT(OFFSET($B$361,1,,($C583-1)*3-2,),OFFSET($L$361,,,($C583-1)*3-2,)),J248+H583)</f>
        <v>0</v>
      </c>
      <c r="K583" s="910">
        <f t="shared" ref="K583" ca="1" si="1998">K248</f>
        <v>0</v>
      </c>
      <c r="L583" s="913">
        <f t="shared" ref="L583" ca="1" si="1999">J583*K583</f>
        <v>0</v>
      </c>
      <c r="M583" s="402" t="s">
        <v>89</v>
      </c>
      <c r="N583" s="308" t="str">
        <f t="shared" ref="N583:AG583" ca="1" si="2000">N248</f>
        <v/>
      </c>
      <c r="O583" s="309" t="str">
        <f t="shared" ca="1" si="2000"/>
        <v/>
      </c>
      <c r="P583" s="309" t="str">
        <f t="shared" ca="1" si="2000"/>
        <v/>
      </c>
      <c r="Q583" s="310" t="str">
        <f t="shared" ca="1" si="2000"/>
        <v/>
      </c>
      <c r="R583" s="309" t="str">
        <f t="shared" ca="1" si="2000"/>
        <v/>
      </c>
      <c r="S583" s="309" t="str">
        <f t="shared" ca="1" si="2000"/>
        <v/>
      </c>
      <c r="T583" s="309" t="str">
        <f t="shared" ca="1" si="2000"/>
        <v/>
      </c>
      <c r="U583" s="309" t="str">
        <f t="shared" ca="1" si="2000"/>
        <v/>
      </c>
      <c r="V583" s="309" t="str">
        <f t="shared" ca="1" si="2000"/>
        <v/>
      </c>
      <c r="W583" s="309" t="str">
        <f t="shared" ca="1" si="2000"/>
        <v/>
      </c>
      <c r="X583" s="309" t="str">
        <f t="shared" ca="1" si="2000"/>
        <v/>
      </c>
      <c r="Y583" s="309" t="str">
        <f t="shared" ca="1" si="2000"/>
        <v/>
      </c>
      <c r="Z583" s="309" t="str">
        <f t="shared" ca="1" si="2000"/>
        <v/>
      </c>
      <c r="AA583" s="309" t="str">
        <f t="shared" ca="1" si="2000"/>
        <v/>
      </c>
      <c r="AB583" s="309" t="str">
        <f t="shared" ca="1" si="2000"/>
        <v/>
      </c>
      <c r="AC583" s="309" t="str">
        <f t="shared" ca="1" si="2000"/>
        <v/>
      </c>
      <c r="AD583" s="309" t="str">
        <f t="shared" ca="1" si="2000"/>
        <v/>
      </c>
      <c r="AE583" s="309" t="str">
        <f t="shared" ca="1" si="2000"/>
        <v/>
      </c>
      <c r="AF583" s="309" t="str">
        <f t="shared" ca="1" si="2000"/>
        <v/>
      </c>
      <c r="AG583" s="309" t="str">
        <f t="shared" ca="1" si="2000"/>
        <v/>
      </c>
      <c r="AH583" s="317"/>
      <c r="AI583" s="318"/>
      <c r="AJ583" s="318"/>
      <c r="AK583" s="318"/>
      <c r="AL583" s="318"/>
      <c r="AM583"/>
      <c r="AN583"/>
      <c r="AO583"/>
      <c r="AP583"/>
      <c r="AQ583"/>
      <c r="AR583"/>
    </row>
    <row r="584" spans="1:44" ht="13.15" customHeight="1">
      <c r="A584" s="317"/>
      <c r="B584" s="380">
        <f t="shared" ref="B584:C585" ca="1" si="2001">B249</f>
        <v>0</v>
      </c>
      <c r="C584" s="317" cm="1">
        <f t="array" aca="1" ref="C584" ca="1">IF(ROUND(SUM(IF(N583:AG583&lt;&gt;"",IF(N583:AG583&lt;&gt;0,(N584:AG584))))-J583,3)&lt;&gt;0,"X",0)</f>
        <v>0</v>
      </c>
      <c r="D584" s="890"/>
      <c r="E584" s="894"/>
      <c r="F584" s="895"/>
      <c r="G584" s="899"/>
      <c r="H584" s="902"/>
      <c r="I584" s="905"/>
      <c r="J584" s="908"/>
      <c r="K584" s="911"/>
      <c r="L584" s="914"/>
      <c r="M584" s="403" t="s">
        <v>90</v>
      </c>
      <c r="N584" s="312" cm="1">
        <f t="array" aca="1" ref="N584" ca="1">IF($D583=$C$3,
SUM(IF(OFFSET($N$361,,,($C583-1)*3-2,$C$2)=N583,OFFSET($N$363,,,($C583-1)*3-2,$C$2)*OFFSET($B$361,1,,($C583-1)*3-2,1))),
IFERROR((N249/$J248)*$J583,0))</f>
        <v>0</v>
      </c>
      <c r="O584" s="312" cm="1">
        <f t="array" aca="1" ref="O584" ca="1">IF($D583=$C$3,
SUM(IF(OFFSET($N$361,,,($C583-1)*3-2,$C$2)=O583,OFFSET($N$363,,,($C583-1)*3-2,$C$2)*OFFSET($B$361,1,,($C583-1)*3-2,1))),
IFERROR((O249/$J248)*$J583,0))</f>
        <v>0</v>
      </c>
      <c r="P584" s="312" cm="1">
        <f t="array" aca="1" ref="P584" ca="1">IF($D583=$C$3,
SUM(IF(OFFSET($N$361,,,($C583-1)*3-2,$C$2)=P583,OFFSET($N$363,,,($C583-1)*3-2,$C$2)*OFFSET($B$361,1,,($C583-1)*3-2,1))),
IFERROR((P249/$J248)*$J583,0))</f>
        <v>0</v>
      </c>
      <c r="Q584" s="313" cm="1">
        <f t="array" aca="1" ref="Q584" ca="1">IF($D583=$C$3,
SUM(IF(OFFSET($N$361,,,($C583-1)*3-2,$C$2)=Q583,OFFSET($N$363,,,($C583-1)*3-2,$C$2)*OFFSET($B$361,1,,($C583-1)*3-2,1))),
IFERROR((Q249/$J248)*$J583,0))</f>
        <v>0</v>
      </c>
      <c r="R584" s="312" cm="1">
        <f t="array" aca="1" ref="R584" ca="1">IF($D583=$C$3,
SUM(IF(OFFSET($N$361,,,($C583-1)*3-2,$C$2)=R583,OFFSET($N$363,,,($C583-1)*3-2,$C$2)*OFFSET($B$361,1,,($C583-1)*3-2,1))),
IFERROR((R249/$J248)*$J583,0))</f>
        <v>0</v>
      </c>
      <c r="S584" s="312" cm="1">
        <f t="array" aca="1" ref="S584" ca="1">IF($D583=$C$3,
SUM(IF(OFFSET($N$361,,,($C583-1)*3-2,$C$2)=S583,OFFSET($N$363,,,($C583-1)*3-2,$C$2)*OFFSET($B$361,1,,($C583-1)*3-2,1))),
IFERROR((S249/$J248)*$J583,0))</f>
        <v>0</v>
      </c>
      <c r="T584" s="312" cm="1">
        <f t="array" aca="1" ref="T584" ca="1">IF($D583=$C$3,
SUM(IF(OFFSET($N$361,,,($C583-1)*3-2,$C$2)=T583,OFFSET($N$363,,,($C583-1)*3-2,$C$2)*OFFSET($B$361,1,,($C583-1)*3-2,1))),
IFERROR((T249/$J248)*$J583,0))</f>
        <v>0</v>
      </c>
      <c r="U584" s="312" cm="1">
        <f t="array" aca="1" ref="U584" ca="1">IF($D583=$C$3,
SUM(IF(OFFSET($N$361,,,($C583-1)*3-2,$C$2)=U583,OFFSET($N$363,,,($C583-1)*3-2,$C$2)*OFFSET($B$361,1,,($C583-1)*3-2,1))),
IFERROR((U249/$J248)*$J583,0))</f>
        <v>0</v>
      </c>
      <c r="V584" s="312" cm="1">
        <f t="array" aca="1" ref="V584" ca="1">IF($D583=$C$3,
SUM(IF(OFFSET($N$361,,,($C583-1)*3-2,$C$2)=V583,OFFSET($N$363,,,($C583-1)*3-2,$C$2)*OFFSET($B$361,1,,($C583-1)*3-2,1))),
IFERROR((V249/$J248)*$J583,0))</f>
        <v>0</v>
      </c>
      <c r="W584" s="312" cm="1">
        <f t="array" aca="1" ref="W584" ca="1">IF($D583=$C$3,
SUM(IF(OFFSET($N$361,,,($C583-1)*3-2,$C$2)=W583,OFFSET($N$363,,,($C583-1)*3-2,$C$2)*OFFSET($B$361,1,,($C583-1)*3-2,1))),
IFERROR((W249/$J248)*$J583,0))</f>
        <v>0</v>
      </c>
      <c r="X584" s="312" cm="1">
        <f t="array" aca="1" ref="X584" ca="1">IF($D583=$C$3,
SUM(IF(OFFSET($N$361,,,($C583-1)*3-2,$C$2)=X583,OFFSET($N$363,,,($C583-1)*3-2,$C$2)*OFFSET($B$361,1,,($C583-1)*3-2,1))),
IFERROR((X249/$J248)*$J583,0))</f>
        <v>0</v>
      </c>
      <c r="Y584" s="312" cm="1">
        <f t="array" aca="1" ref="Y584" ca="1">IF($D583=$C$3,
SUM(IF(OFFSET($N$361,,,($C583-1)*3-2,$C$2)=Y583,OFFSET($N$363,,,($C583-1)*3-2,$C$2)*OFFSET($B$361,1,,($C583-1)*3-2,1))),
IFERROR((Y249/$J248)*$J583,0))</f>
        <v>0</v>
      </c>
      <c r="Z584" s="312" cm="1">
        <f t="array" aca="1" ref="Z584" ca="1">IF($D583=$C$3,
SUM(IF(OFFSET($N$361,,,($C583-1)*3-2,$C$2)=Z583,OFFSET($N$363,,,($C583-1)*3-2,$C$2)*OFFSET($B$361,1,,($C583-1)*3-2,1))),
IFERROR((Z249/$J248)*$J583,0))</f>
        <v>0</v>
      </c>
      <c r="AA584" s="312" cm="1">
        <f t="array" aca="1" ref="AA584" ca="1">IF($D583=$C$3,
SUM(IF(OFFSET($N$361,,,($C583-1)*3-2,$C$2)=AA583,OFFSET($N$363,,,($C583-1)*3-2,$C$2)*OFFSET($B$361,1,,($C583-1)*3-2,1))),
IFERROR((AA249/$J248)*$J583,0))</f>
        <v>0</v>
      </c>
      <c r="AB584" s="312" cm="1">
        <f t="array" aca="1" ref="AB584" ca="1">IF($D583=$C$3,
SUM(IF(OFFSET($N$361,,,($C583-1)*3-2,$C$2)=AB583,OFFSET($N$363,,,($C583-1)*3-2,$C$2)*OFFSET($B$361,1,,($C583-1)*3-2,1))),
IFERROR((AB249/$J248)*$J583,0))</f>
        <v>0</v>
      </c>
      <c r="AC584" s="312" cm="1">
        <f t="array" aca="1" ref="AC584" ca="1">IF($D583=$C$3,
SUM(IF(OFFSET($N$361,,,($C583-1)*3-2,$C$2)=AC583,OFFSET($N$363,,,($C583-1)*3-2,$C$2)*OFFSET($B$361,1,,($C583-1)*3-2,1))),
IFERROR((AC249/$J248)*$J583,0))</f>
        <v>0</v>
      </c>
      <c r="AD584" s="312" cm="1">
        <f t="array" aca="1" ref="AD584" ca="1">IF($D583=$C$3,
SUM(IF(OFFSET($N$361,,,($C583-1)*3-2,$C$2)=AD583,OFFSET($N$363,,,($C583-1)*3-2,$C$2)*OFFSET($B$361,1,,($C583-1)*3-2,1))),
IFERROR((AD249/$J248)*$J583,0))</f>
        <v>0</v>
      </c>
      <c r="AE584" s="312" cm="1">
        <f t="array" aca="1" ref="AE584" ca="1">IF($D583=$C$3,
SUM(IF(OFFSET($N$361,,,($C583-1)*3-2,$C$2)=AE583,OFFSET($N$363,,,($C583-1)*3-2,$C$2)*OFFSET($B$361,1,,($C583-1)*3-2,1))),
IFERROR((AE249/$J248)*$J583,0))</f>
        <v>0</v>
      </c>
      <c r="AF584" s="312" cm="1">
        <f t="array" aca="1" ref="AF584" ca="1">IF($D583=$C$3,
SUM(IF(OFFSET($N$361,,,($C583-1)*3-2,$C$2)=AF583,OFFSET($N$363,,,($C583-1)*3-2,$C$2)*OFFSET($B$361,1,,($C583-1)*3-2,1))),
IFERROR((AF249/$J248)*$J583,0))</f>
        <v>0</v>
      </c>
      <c r="AG584" s="312" cm="1">
        <f t="array" aca="1" ref="AG584" ca="1">IF($D583=$C$3,
SUM(IF(OFFSET($N$361,,,($C583-1)*3-2,$C$2)=AG583,OFFSET($N$363,,,($C583-1)*3-2,$C$2)*OFFSET($B$361,1,,($C583-1)*3-2,1))),
IFERROR((AG249/$J248)*$J583,0))</f>
        <v>0</v>
      </c>
      <c r="AH584" s="317"/>
      <c r="AI584" s="318"/>
      <c r="AJ584" s="318"/>
      <c r="AK584" s="318"/>
      <c r="AL584" s="318"/>
      <c r="AM584"/>
      <c r="AN584"/>
      <c r="AO584"/>
      <c r="AP584"/>
      <c r="AQ584"/>
      <c r="AR584"/>
    </row>
    <row r="585" spans="1:44" ht="13.15" customHeight="1">
      <c r="A585" s="317"/>
      <c r="B585" s="380" t="str">
        <f t="shared" ca="1" si="2001"/>
        <v/>
      </c>
      <c r="C585" s="380" t="str">
        <f t="shared" ca="1" si="2001"/>
        <v/>
      </c>
      <c r="D585" s="891"/>
      <c r="E585" s="896"/>
      <c r="F585" s="897"/>
      <c r="G585" s="900"/>
      <c r="H585" s="903"/>
      <c r="I585" s="906"/>
      <c r="J585" s="909"/>
      <c r="K585" s="912"/>
      <c r="L585" s="915"/>
      <c r="M585" s="404" t="s">
        <v>91</v>
      </c>
      <c r="N585" s="405">
        <f t="shared" ref="N585" ca="1" si="2002">IFERROR(N584*$K583,0)</f>
        <v>0</v>
      </c>
      <c r="O585" s="406">
        <f t="shared" ref="O585" ca="1" si="2003">IFERROR(O584*$K583,0)</f>
        <v>0</v>
      </c>
      <c r="P585" s="406">
        <f t="shared" ref="P585" ca="1" si="2004">IFERROR(P584*$K583,0)</f>
        <v>0</v>
      </c>
      <c r="Q585" s="407">
        <f t="shared" ref="Q585" ca="1" si="2005">IFERROR(Q584*$K583,0)</f>
        <v>0</v>
      </c>
      <c r="R585" s="406">
        <f t="shared" ref="R585" ca="1" si="2006">IFERROR(R584*$K583,0)</f>
        <v>0</v>
      </c>
      <c r="S585" s="406">
        <f t="shared" ref="S585" ca="1" si="2007">IFERROR(S584*$K583,0)</f>
        <v>0</v>
      </c>
      <c r="T585" s="406">
        <f t="shared" ref="T585" ca="1" si="2008">IFERROR(T584*$K583,0)</f>
        <v>0</v>
      </c>
      <c r="U585" s="406">
        <f t="shared" ref="U585" ca="1" si="2009">IFERROR(U584*$K583,0)</f>
        <v>0</v>
      </c>
      <c r="V585" s="406">
        <f t="shared" ref="V585" ca="1" si="2010">IFERROR(V584*$K583,0)</f>
        <v>0</v>
      </c>
      <c r="W585" s="406">
        <f t="shared" ref="W585" ca="1" si="2011">IFERROR(W584*$K583,0)</f>
        <v>0</v>
      </c>
      <c r="X585" s="406">
        <f t="shared" ref="X585" ca="1" si="2012">IFERROR(X584*$K583,0)</f>
        <v>0</v>
      </c>
      <c r="Y585" s="406">
        <f t="shared" ref="Y585" ca="1" si="2013">IFERROR(Y584*$K583,0)</f>
        <v>0</v>
      </c>
      <c r="Z585" s="406">
        <f t="shared" ref="Z585" ca="1" si="2014">IFERROR(Z584*$K583,0)</f>
        <v>0</v>
      </c>
      <c r="AA585" s="406">
        <f t="shared" ref="AA585" ca="1" si="2015">IFERROR(AA584*$K583,0)</f>
        <v>0</v>
      </c>
      <c r="AB585" s="406">
        <f t="shared" ref="AB585" ca="1" si="2016">IFERROR(AB584*$K583,0)</f>
        <v>0</v>
      </c>
      <c r="AC585" s="406">
        <f t="shared" ref="AC585" ca="1" si="2017">IFERROR(AC584*$K583,0)</f>
        <v>0</v>
      </c>
      <c r="AD585" s="406">
        <f t="shared" ref="AD585" ca="1" si="2018">IFERROR(AD584*$K583,0)</f>
        <v>0</v>
      </c>
      <c r="AE585" s="406">
        <f t="shared" ref="AE585" ca="1" si="2019">IFERROR(AE584*$K583,0)</f>
        <v>0</v>
      </c>
      <c r="AF585" s="406">
        <f t="shared" ref="AF585" ca="1" si="2020">IFERROR(AF584*$K583,0)</f>
        <v>0</v>
      </c>
      <c r="AG585" s="406">
        <f t="shared" ref="AG585" ca="1" si="2021">IFERROR(AG584*$K583,0)</f>
        <v>0</v>
      </c>
      <c r="AH585" s="317"/>
      <c r="AI585" s="318"/>
      <c r="AJ585" s="318"/>
      <c r="AK585" s="318"/>
      <c r="AL585" s="318"/>
      <c r="AM585"/>
      <c r="AN585"/>
      <c r="AO585"/>
      <c r="AP585"/>
      <c r="AQ585"/>
      <c r="AR585"/>
    </row>
    <row r="586" spans="1:44" ht="13.15" customHeight="1">
      <c r="A586" s="317"/>
      <c r="B586" s="317"/>
      <c r="C586" s="317" cm="1">
        <f t="array" aca="1" ref="C586" ca="1">OFFSET(C586,-3,,,)+1</f>
        <v>76</v>
      </c>
      <c r="D586" s="889" t="str">
        <f t="shared" ref="D586:E586" ca="1" si="2022">D251</f>
        <v/>
      </c>
      <c r="E586" s="892" t="str">
        <f t="shared" ca="1" si="2022"/>
        <v/>
      </c>
      <c r="F586" s="893"/>
      <c r="G586" s="898">
        <f t="shared" ref="G586" si="2023">H251</f>
        <v>0</v>
      </c>
      <c r="H586" s="901"/>
      <c r="I586" s="904" t="str">
        <f t="shared" ref="I586" ca="1" si="2024">I251</f>
        <v/>
      </c>
      <c r="J586" s="907">
        <f t="shared" ref="J586" ca="1" si="2025">IF($D586=$C$3,
SUMPRODUCT(OFFSET($B$361,1,,($C586-1)*3-2,),OFFSET($L$361,,,($C586-1)*3-2,)),J251+H586)</f>
        <v>0</v>
      </c>
      <c r="K586" s="910">
        <f t="shared" ref="K586" ca="1" si="2026">K251</f>
        <v>0</v>
      </c>
      <c r="L586" s="913">
        <f t="shared" ref="L586" ca="1" si="2027">J586*K586</f>
        <v>0</v>
      </c>
      <c r="M586" s="402" t="s">
        <v>89</v>
      </c>
      <c r="N586" s="308" t="str">
        <f t="shared" ref="N586:AG586" ca="1" si="2028">N251</f>
        <v/>
      </c>
      <c r="O586" s="309" t="str">
        <f t="shared" ca="1" si="2028"/>
        <v/>
      </c>
      <c r="P586" s="309" t="str">
        <f t="shared" ca="1" si="2028"/>
        <v/>
      </c>
      <c r="Q586" s="310" t="str">
        <f t="shared" ca="1" si="2028"/>
        <v/>
      </c>
      <c r="R586" s="309" t="str">
        <f t="shared" ca="1" si="2028"/>
        <v/>
      </c>
      <c r="S586" s="309" t="str">
        <f t="shared" ca="1" si="2028"/>
        <v/>
      </c>
      <c r="T586" s="309" t="str">
        <f t="shared" ca="1" si="2028"/>
        <v/>
      </c>
      <c r="U586" s="309" t="str">
        <f t="shared" ca="1" si="2028"/>
        <v/>
      </c>
      <c r="V586" s="309" t="str">
        <f t="shared" ca="1" si="2028"/>
        <v/>
      </c>
      <c r="W586" s="309" t="str">
        <f t="shared" ca="1" si="2028"/>
        <v/>
      </c>
      <c r="X586" s="309" t="str">
        <f t="shared" ca="1" si="2028"/>
        <v/>
      </c>
      <c r="Y586" s="309" t="str">
        <f t="shared" ca="1" si="2028"/>
        <v/>
      </c>
      <c r="Z586" s="309" t="str">
        <f t="shared" ca="1" si="2028"/>
        <v/>
      </c>
      <c r="AA586" s="309" t="str">
        <f t="shared" ca="1" si="2028"/>
        <v/>
      </c>
      <c r="AB586" s="309" t="str">
        <f t="shared" ca="1" si="2028"/>
        <v/>
      </c>
      <c r="AC586" s="309" t="str">
        <f t="shared" ca="1" si="2028"/>
        <v/>
      </c>
      <c r="AD586" s="309" t="str">
        <f t="shared" ca="1" si="2028"/>
        <v/>
      </c>
      <c r="AE586" s="309" t="str">
        <f t="shared" ca="1" si="2028"/>
        <v/>
      </c>
      <c r="AF586" s="309" t="str">
        <f t="shared" ca="1" si="2028"/>
        <v/>
      </c>
      <c r="AG586" s="309" t="str">
        <f t="shared" ca="1" si="2028"/>
        <v/>
      </c>
      <c r="AH586" s="317"/>
      <c r="AI586" s="318"/>
      <c r="AJ586" s="318"/>
      <c r="AK586" s="318"/>
      <c r="AL586" s="318"/>
      <c r="AM586"/>
      <c r="AN586"/>
      <c r="AO586"/>
      <c r="AP586"/>
      <c r="AQ586"/>
      <c r="AR586"/>
    </row>
    <row r="587" spans="1:44" ht="13.15" customHeight="1">
      <c r="A587" s="317"/>
      <c r="B587" s="380">
        <f t="shared" ref="B587:C588" ca="1" si="2029">B252</f>
        <v>0</v>
      </c>
      <c r="C587" s="317" cm="1">
        <f t="array" aca="1" ref="C587" ca="1">IF(ROUND(SUM(IF(N586:AG586&lt;&gt;"",IF(N586:AG586&lt;&gt;0,(N587:AG587))))-J586,3)&lt;&gt;0,"X",0)</f>
        <v>0</v>
      </c>
      <c r="D587" s="890"/>
      <c r="E587" s="894"/>
      <c r="F587" s="895"/>
      <c r="G587" s="899"/>
      <c r="H587" s="902"/>
      <c r="I587" s="905"/>
      <c r="J587" s="908"/>
      <c r="K587" s="911"/>
      <c r="L587" s="914"/>
      <c r="M587" s="403" t="s">
        <v>90</v>
      </c>
      <c r="N587" s="312" cm="1">
        <f t="array" aca="1" ref="N587" ca="1">IF($D586=$C$3,
SUM(IF(OFFSET($N$361,,,($C586-1)*3-2,$C$2)=N586,OFFSET($N$363,,,($C586-1)*3-2,$C$2)*OFFSET($B$361,1,,($C586-1)*3-2,1))),
IFERROR((N252/$J251)*$J586,0))</f>
        <v>0</v>
      </c>
      <c r="O587" s="312" cm="1">
        <f t="array" aca="1" ref="O587" ca="1">IF($D586=$C$3,
SUM(IF(OFFSET($N$361,,,($C586-1)*3-2,$C$2)=O586,OFFSET($N$363,,,($C586-1)*3-2,$C$2)*OFFSET($B$361,1,,($C586-1)*3-2,1))),
IFERROR((O252/$J251)*$J586,0))</f>
        <v>0</v>
      </c>
      <c r="P587" s="312" cm="1">
        <f t="array" aca="1" ref="P587" ca="1">IF($D586=$C$3,
SUM(IF(OFFSET($N$361,,,($C586-1)*3-2,$C$2)=P586,OFFSET($N$363,,,($C586-1)*3-2,$C$2)*OFFSET($B$361,1,,($C586-1)*3-2,1))),
IFERROR((P252/$J251)*$J586,0))</f>
        <v>0</v>
      </c>
      <c r="Q587" s="313" cm="1">
        <f t="array" aca="1" ref="Q587" ca="1">IF($D586=$C$3,
SUM(IF(OFFSET($N$361,,,($C586-1)*3-2,$C$2)=Q586,OFFSET($N$363,,,($C586-1)*3-2,$C$2)*OFFSET($B$361,1,,($C586-1)*3-2,1))),
IFERROR((Q252/$J251)*$J586,0))</f>
        <v>0</v>
      </c>
      <c r="R587" s="312" cm="1">
        <f t="array" aca="1" ref="R587" ca="1">IF($D586=$C$3,
SUM(IF(OFFSET($N$361,,,($C586-1)*3-2,$C$2)=R586,OFFSET($N$363,,,($C586-1)*3-2,$C$2)*OFFSET($B$361,1,,($C586-1)*3-2,1))),
IFERROR((R252/$J251)*$J586,0))</f>
        <v>0</v>
      </c>
      <c r="S587" s="312" cm="1">
        <f t="array" aca="1" ref="S587" ca="1">IF($D586=$C$3,
SUM(IF(OFFSET($N$361,,,($C586-1)*3-2,$C$2)=S586,OFFSET($N$363,,,($C586-1)*3-2,$C$2)*OFFSET($B$361,1,,($C586-1)*3-2,1))),
IFERROR((S252/$J251)*$J586,0))</f>
        <v>0</v>
      </c>
      <c r="T587" s="312" cm="1">
        <f t="array" aca="1" ref="T587" ca="1">IF($D586=$C$3,
SUM(IF(OFFSET($N$361,,,($C586-1)*3-2,$C$2)=T586,OFFSET($N$363,,,($C586-1)*3-2,$C$2)*OFFSET($B$361,1,,($C586-1)*3-2,1))),
IFERROR((T252/$J251)*$J586,0))</f>
        <v>0</v>
      </c>
      <c r="U587" s="312" cm="1">
        <f t="array" aca="1" ref="U587" ca="1">IF($D586=$C$3,
SUM(IF(OFFSET($N$361,,,($C586-1)*3-2,$C$2)=U586,OFFSET($N$363,,,($C586-1)*3-2,$C$2)*OFFSET($B$361,1,,($C586-1)*3-2,1))),
IFERROR((U252/$J251)*$J586,0))</f>
        <v>0</v>
      </c>
      <c r="V587" s="312" cm="1">
        <f t="array" aca="1" ref="V587" ca="1">IF($D586=$C$3,
SUM(IF(OFFSET($N$361,,,($C586-1)*3-2,$C$2)=V586,OFFSET($N$363,,,($C586-1)*3-2,$C$2)*OFFSET($B$361,1,,($C586-1)*3-2,1))),
IFERROR((V252/$J251)*$J586,0))</f>
        <v>0</v>
      </c>
      <c r="W587" s="312" cm="1">
        <f t="array" aca="1" ref="W587" ca="1">IF($D586=$C$3,
SUM(IF(OFFSET($N$361,,,($C586-1)*3-2,$C$2)=W586,OFFSET($N$363,,,($C586-1)*3-2,$C$2)*OFFSET($B$361,1,,($C586-1)*3-2,1))),
IFERROR((W252/$J251)*$J586,0))</f>
        <v>0</v>
      </c>
      <c r="X587" s="312" cm="1">
        <f t="array" aca="1" ref="X587" ca="1">IF($D586=$C$3,
SUM(IF(OFFSET($N$361,,,($C586-1)*3-2,$C$2)=X586,OFFSET($N$363,,,($C586-1)*3-2,$C$2)*OFFSET($B$361,1,,($C586-1)*3-2,1))),
IFERROR((X252/$J251)*$J586,0))</f>
        <v>0</v>
      </c>
      <c r="Y587" s="312" cm="1">
        <f t="array" aca="1" ref="Y587" ca="1">IF($D586=$C$3,
SUM(IF(OFFSET($N$361,,,($C586-1)*3-2,$C$2)=Y586,OFFSET($N$363,,,($C586-1)*3-2,$C$2)*OFFSET($B$361,1,,($C586-1)*3-2,1))),
IFERROR((Y252/$J251)*$J586,0))</f>
        <v>0</v>
      </c>
      <c r="Z587" s="312" cm="1">
        <f t="array" aca="1" ref="Z587" ca="1">IF($D586=$C$3,
SUM(IF(OFFSET($N$361,,,($C586-1)*3-2,$C$2)=Z586,OFFSET($N$363,,,($C586-1)*3-2,$C$2)*OFFSET($B$361,1,,($C586-1)*3-2,1))),
IFERROR((Z252/$J251)*$J586,0))</f>
        <v>0</v>
      </c>
      <c r="AA587" s="312" cm="1">
        <f t="array" aca="1" ref="AA587" ca="1">IF($D586=$C$3,
SUM(IF(OFFSET($N$361,,,($C586-1)*3-2,$C$2)=AA586,OFFSET($N$363,,,($C586-1)*3-2,$C$2)*OFFSET($B$361,1,,($C586-1)*3-2,1))),
IFERROR((AA252/$J251)*$J586,0))</f>
        <v>0</v>
      </c>
      <c r="AB587" s="312" cm="1">
        <f t="array" aca="1" ref="AB587" ca="1">IF($D586=$C$3,
SUM(IF(OFFSET($N$361,,,($C586-1)*3-2,$C$2)=AB586,OFFSET($N$363,,,($C586-1)*3-2,$C$2)*OFFSET($B$361,1,,($C586-1)*3-2,1))),
IFERROR((AB252/$J251)*$J586,0))</f>
        <v>0</v>
      </c>
      <c r="AC587" s="312" cm="1">
        <f t="array" aca="1" ref="AC587" ca="1">IF($D586=$C$3,
SUM(IF(OFFSET($N$361,,,($C586-1)*3-2,$C$2)=AC586,OFFSET($N$363,,,($C586-1)*3-2,$C$2)*OFFSET($B$361,1,,($C586-1)*3-2,1))),
IFERROR((AC252/$J251)*$J586,0))</f>
        <v>0</v>
      </c>
      <c r="AD587" s="312" cm="1">
        <f t="array" aca="1" ref="AD587" ca="1">IF($D586=$C$3,
SUM(IF(OFFSET($N$361,,,($C586-1)*3-2,$C$2)=AD586,OFFSET($N$363,,,($C586-1)*3-2,$C$2)*OFFSET($B$361,1,,($C586-1)*3-2,1))),
IFERROR((AD252/$J251)*$J586,0))</f>
        <v>0</v>
      </c>
      <c r="AE587" s="312" cm="1">
        <f t="array" aca="1" ref="AE587" ca="1">IF($D586=$C$3,
SUM(IF(OFFSET($N$361,,,($C586-1)*3-2,$C$2)=AE586,OFFSET($N$363,,,($C586-1)*3-2,$C$2)*OFFSET($B$361,1,,($C586-1)*3-2,1))),
IFERROR((AE252/$J251)*$J586,0))</f>
        <v>0</v>
      </c>
      <c r="AF587" s="312" cm="1">
        <f t="array" aca="1" ref="AF587" ca="1">IF($D586=$C$3,
SUM(IF(OFFSET($N$361,,,($C586-1)*3-2,$C$2)=AF586,OFFSET($N$363,,,($C586-1)*3-2,$C$2)*OFFSET($B$361,1,,($C586-1)*3-2,1))),
IFERROR((AF252/$J251)*$J586,0))</f>
        <v>0</v>
      </c>
      <c r="AG587" s="312" cm="1">
        <f t="array" aca="1" ref="AG587" ca="1">IF($D586=$C$3,
SUM(IF(OFFSET($N$361,,,($C586-1)*3-2,$C$2)=AG586,OFFSET($N$363,,,($C586-1)*3-2,$C$2)*OFFSET($B$361,1,,($C586-1)*3-2,1))),
IFERROR((AG252/$J251)*$J586,0))</f>
        <v>0</v>
      </c>
      <c r="AH587" s="317"/>
      <c r="AI587" s="318"/>
      <c r="AJ587" s="318"/>
      <c r="AK587" s="318"/>
      <c r="AL587" s="318"/>
      <c r="AM587"/>
      <c r="AN587"/>
      <c r="AO587"/>
      <c r="AP587"/>
      <c r="AQ587"/>
      <c r="AR587"/>
    </row>
    <row r="588" spans="1:44" ht="13.15" customHeight="1">
      <c r="A588" s="317"/>
      <c r="B588" s="380" t="str">
        <f t="shared" ca="1" si="2029"/>
        <v/>
      </c>
      <c r="C588" s="380" t="str">
        <f t="shared" ca="1" si="2029"/>
        <v/>
      </c>
      <c r="D588" s="891"/>
      <c r="E588" s="896"/>
      <c r="F588" s="897"/>
      <c r="G588" s="900"/>
      <c r="H588" s="903"/>
      <c r="I588" s="906"/>
      <c r="J588" s="909"/>
      <c r="K588" s="912"/>
      <c r="L588" s="915"/>
      <c r="M588" s="404" t="s">
        <v>91</v>
      </c>
      <c r="N588" s="405">
        <f t="shared" ref="N588" ca="1" si="2030">IFERROR(N587*$K586,0)</f>
        <v>0</v>
      </c>
      <c r="O588" s="406">
        <f t="shared" ref="O588" ca="1" si="2031">IFERROR(O587*$K586,0)</f>
        <v>0</v>
      </c>
      <c r="P588" s="406">
        <f t="shared" ref="P588" ca="1" si="2032">IFERROR(P587*$K586,0)</f>
        <v>0</v>
      </c>
      <c r="Q588" s="407">
        <f t="shared" ref="Q588" ca="1" si="2033">IFERROR(Q587*$K586,0)</f>
        <v>0</v>
      </c>
      <c r="R588" s="406">
        <f t="shared" ref="R588" ca="1" si="2034">IFERROR(R587*$K586,0)</f>
        <v>0</v>
      </c>
      <c r="S588" s="406">
        <f t="shared" ref="S588" ca="1" si="2035">IFERROR(S587*$K586,0)</f>
        <v>0</v>
      </c>
      <c r="T588" s="406">
        <f t="shared" ref="T588" ca="1" si="2036">IFERROR(T587*$K586,0)</f>
        <v>0</v>
      </c>
      <c r="U588" s="406">
        <f t="shared" ref="U588" ca="1" si="2037">IFERROR(U587*$K586,0)</f>
        <v>0</v>
      </c>
      <c r="V588" s="406">
        <f t="shared" ref="V588" ca="1" si="2038">IFERROR(V587*$K586,0)</f>
        <v>0</v>
      </c>
      <c r="W588" s="406">
        <f t="shared" ref="W588" ca="1" si="2039">IFERROR(W587*$K586,0)</f>
        <v>0</v>
      </c>
      <c r="X588" s="406">
        <f t="shared" ref="X588" ca="1" si="2040">IFERROR(X587*$K586,0)</f>
        <v>0</v>
      </c>
      <c r="Y588" s="406">
        <f t="shared" ref="Y588" ca="1" si="2041">IFERROR(Y587*$K586,0)</f>
        <v>0</v>
      </c>
      <c r="Z588" s="406">
        <f t="shared" ref="Z588" ca="1" si="2042">IFERROR(Z587*$K586,0)</f>
        <v>0</v>
      </c>
      <c r="AA588" s="406">
        <f t="shared" ref="AA588" ca="1" si="2043">IFERROR(AA587*$K586,0)</f>
        <v>0</v>
      </c>
      <c r="AB588" s="406">
        <f t="shared" ref="AB588" ca="1" si="2044">IFERROR(AB587*$K586,0)</f>
        <v>0</v>
      </c>
      <c r="AC588" s="406">
        <f t="shared" ref="AC588" ca="1" si="2045">IFERROR(AC587*$K586,0)</f>
        <v>0</v>
      </c>
      <c r="AD588" s="406">
        <f t="shared" ref="AD588" ca="1" si="2046">IFERROR(AD587*$K586,0)</f>
        <v>0</v>
      </c>
      <c r="AE588" s="406">
        <f t="shared" ref="AE588" ca="1" si="2047">IFERROR(AE587*$K586,0)</f>
        <v>0</v>
      </c>
      <c r="AF588" s="406">
        <f t="shared" ref="AF588" ca="1" si="2048">IFERROR(AF587*$K586,0)</f>
        <v>0</v>
      </c>
      <c r="AG588" s="406">
        <f t="shared" ref="AG588" ca="1" si="2049">IFERROR(AG587*$K586,0)</f>
        <v>0</v>
      </c>
      <c r="AH588" s="317"/>
      <c r="AI588" s="318"/>
      <c r="AJ588" s="318"/>
      <c r="AK588" s="318"/>
      <c r="AL588" s="318"/>
      <c r="AM588"/>
      <c r="AN588"/>
      <c r="AO588"/>
      <c r="AP588"/>
      <c r="AQ588"/>
      <c r="AR588"/>
    </row>
    <row r="589" spans="1:44" ht="13.15" customHeight="1">
      <c r="A589" s="317"/>
      <c r="B589" s="317"/>
      <c r="C589" s="317" cm="1">
        <f t="array" aca="1" ref="C589" ca="1">OFFSET(C589,-3,,,)+1</f>
        <v>77</v>
      </c>
      <c r="D589" s="889" t="str">
        <f t="shared" ref="D589:E589" ca="1" si="2050">D254</f>
        <v/>
      </c>
      <c r="E589" s="892" t="str">
        <f t="shared" ca="1" si="2050"/>
        <v/>
      </c>
      <c r="F589" s="893"/>
      <c r="G589" s="898">
        <f t="shared" ref="G589" si="2051">H254</f>
        <v>0</v>
      </c>
      <c r="H589" s="901"/>
      <c r="I589" s="904" t="str">
        <f t="shared" ref="I589" ca="1" si="2052">I254</f>
        <v/>
      </c>
      <c r="J589" s="907">
        <f t="shared" ref="J589" ca="1" si="2053">IF($D589=$C$3,
SUMPRODUCT(OFFSET($B$361,1,,($C589-1)*3-2,),OFFSET($L$361,,,($C589-1)*3-2,)),J254+H589)</f>
        <v>0</v>
      </c>
      <c r="K589" s="910">
        <f t="shared" ref="K589" ca="1" si="2054">K254</f>
        <v>0</v>
      </c>
      <c r="L589" s="913">
        <f t="shared" ref="L589" ca="1" si="2055">J589*K589</f>
        <v>0</v>
      </c>
      <c r="M589" s="402" t="s">
        <v>89</v>
      </c>
      <c r="N589" s="308" t="str">
        <f t="shared" ref="N589:AG589" ca="1" si="2056">N254</f>
        <v/>
      </c>
      <c r="O589" s="309" t="str">
        <f t="shared" ca="1" si="2056"/>
        <v/>
      </c>
      <c r="P589" s="309" t="str">
        <f t="shared" ca="1" si="2056"/>
        <v/>
      </c>
      <c r="Q589" s="310" t="str">
        <f t="shared" ca="1" si="2056"/>
        <v/>
      </c>
      <c r="R589" s="309" t="str">
        <f t="shared" ca="1" si="2056"/>
        <v/>
      </c>
      <c r="S589" s="309" t="str">
        <f t="shared" ca="1" si="2056"/>
        <v/>
      </c>
      <c r="T589" s="309" t="str">
        <f t="shared" ca="1" si="2056"/>
        <v/>
      </c>
      <c r="U589" s="309" t="str">
        <f t="shared" ca="1" si="2056"/>
        <v/>
      </c>
      <c r="V589" s="309" t="str">
        <f t="shared" ca="1" si="2056"/>
        <v/>
      </c>
      <c r="W589" s="309" t="str">
        <f t="shared" ca="1" si="2056"/>
        <v/>
      </c>
      <c r="X589" s="309" t="str">
        <f t="shared" ca="1" si="2056"/>
        <v/>
      </c>
      <c r="Y589" s="309" t="str">
        <f t="shared" ca="1" si="2056"/>
        <v/>
      </c>
      <c r="Z589" s="309" t="str">
        <f t="shared" ca="1" si="2056"/>
        <v/>
      </c>
      <c r="AA589" s="309" t="str">
        <f t="shared" ca="1" si="2056"/>
        <v/>
      </c>
      <c r="AB589" s="309" t="str">
        <f t="shared" ca="1" si="2056"/>
        <v/>
      </c>
      <c r="AC589" s="309" t="str">
        <f t="shared" ca="1" si="2056"/>
        <v/>
      </c>
      <c r="AD589" s="309" t="str">
        <f t="shared" ca="1" si="2056"/>
        <v/>
      </c>
      <c r="AE589" s="309" t="str">
        <f t="shared" ca="1" si="2056"/>
        <v/>
      </c>
      <c r="AF589" s="309" t="str">
        <f t="shared" ca="1" si="2056"/>
        <v/>
      </c>
      <c r="AG589" s="309" t="str">
        <f t="shared" ca="1" si="2056"/>
        <v/>
      </c>
      <c r="AH589" s="317"/>
      <c r="AI589" s="318"/>
      <c r="AJ589" s="318"/>
      <c r="AK589" s="318"/>
      <c r="AL589" s="318"/>
      <c r="AM589"/>
      <c r="AN589"/>
      <c r="AO589"/>
      <c r="AP589"/>
      <c r="AQ589"/>
      <c r="AR589"/>
    </row>
    <row r="590" spans="1:44" ht="13.15" customHeight="1">
      <c r="A590" s="317"/>
      <c r="B590" s="380">
        <f t="shared" ref="B590:C591" ca="1" si="2057">B255</f>
        <v>0</v>
      </c>
      <c r="C590" s="317" cm="1">
        <f t="array" aca="1" ref="C590" ca="1">IF(ROUND(SUM(IF(N589:AG589&lt;&gt;"",IF(N589:AG589&lt;&gt;0,(N590:AG590))))-J589,3)&lt;&gt;0,"X",0)</f>
        <v>0</v>
      </c>
      <c r="D590" s="890"/>
      <c r="E590" s="894"/>
      <c r="F590" s="895"/>
      <c r="G590" s="899"/>
      <c r="H590" s="902"/>
      <c r="I590" s="905"/>
      <c r="J590" s="908"/>
      <c r="K590" s="911"/>
      <c r="L590" s="914"/>
      <c r="M590" s="403" t="s">
        <v>90</v>
      </c>
      <c r="N590" s="312" cm="1">
        <f t="array" aca="1" ref="N590" ca="1">IF($D589=$C$3,
SUM(IF(OFFSET($N$361,,,($C589-1)*3-2,$C$2)=N589,OFFSET($N$363,,,($C589-1)*3-2,$C$2)*OFFSET($B$361,1,,($C589-1)*3-2,1))),
IFERROR((N255/$J254)*$J589,0))</f>
        <v>0</v>
      </c>
      <c r="O590" s="312" cm="1">
        <f t="array" aca="1" ref="O590" ca="1">IF($D589=$C$3,
SUM(IF(OFFSET($N$361,,,($C589-1)*3-2,$C$2)=O589,OFFSET($N$363,,,($C589-1)*3-2,$C$2)*OFFSET($B$361,1,,($C589-1)*3-2,1))),
IFERROR((O255/$J254)*$J589,0))</f>
        <v>0</v>
      </c>
      <c r="P590" s="312" cm="1">
        <f t="array" aca="1" ref="P590" ca="1">IF($D589=$C$3,
SUM(IF(OFFSET($N$361,,,($C589-1)*3-2,$C$2)=P589,OFFSET($N$363,,,($C589-1)*3-2,$C$2)*OFFSET($B$361,1,,($C589-1)*3-2,1))),
IFERROR((P255/$J254)*$J589,0))</f>
        <v>0</v>
      </c>
      <c r="Q590" s="313" cm="1">
        <f t="array" aca="1" ref="Q590" ca="1">IF($D589=$C$3,
SUM(IF(OFFSET($N$361,,,($C589-1)*3-2,$C$2)=Q589,OFFSET($N$363,,,($C589-1)*3-2,$C$2)*OFFSET($B$361,1,,($C589-1)*3-2,1))),
IFERROR((Q255/$J254)*$J589,0))</f>
        <v>0</v>
      </c>
      <c r="R590" s="312" cm="1">
        <f t="array" aca="1" ref="R590" ca="1">IF($D589=$C$3,
SUM(IF(OFFSET($N$361,,,($C589-1)*3-2,$C$2)=R589,OFFSET($N$363,,,($C589-1)*3-2,$C$2)*OFFSET($B$361,1,,($C589-1)*3-2,1))),
IFERROR((R255/$J254)*$J589,0))</f>
        <v>0</v>
      </c>
      <c r="S590" s="312" cm="1">
        <f t="array" aca="1" ref="S590" ca="1">IF($D589=$C$3,
SUM(IF(OFFSET($N$361,,,($C589-1)*3-2,$C$2)=S589,OFFSET($N$363,,,($C589-1)*3-2,$C$2)*OFFSET($B$361,1,,($C589-1)*3-2,1))),
IFERROR((S255/$J254)*$J589,0))</f>
        <v>0</v>
      </c>
      <c r="T590" s="312" cm="1">
        <f t="array" aca="1" ref="T590" ca="1">IF($D589=$C$3,
SUM(IF(OFFSET($N$361,,,($C589-1)*3-2,$C$2)=T589,OFFSET($N$363,,,($C589-1)*3-2,$C$2)*OFFSET($B$361,1,,($C589-1)*3-2,1))),
IFERROR((T255/$J254)*$J589,0))</f>
        <v>0</v>
      </c>
      <c r="U590" s="312" cm="1">
        <f t="array" aca="1" ref="U590" ca="1">IF($D589=$C$3,
SUM(IF(OFFSET($N$361,,,($C589-1)*3-2,$C$2)=U589,OFFSET($N$363,,,($C589-1)*3-2,$C$2)*OFFSET($B$361,1,,($C589-1)*3-2,1))),
IFERROR((U255/$J254)*$J589,0))</f>
        <v>0</v>
      </c>
      <c r="V590" s="312" cm="1">
        <f t="array" aca="1" ref="V590" ca="1">IF($D589=$C$3,
SUM(IF(OFFSET($N$361,,,($C589-1)*3-2,$C$2)=V589,OFFSET($N$363,,,($C589-1)*3-2,$C$2)*OFFSET($B$361,1,,($C589-1)*3-2,1))),
IFERROR((V255/$J254)*$J589,0))</f>
        <v>0</v>
      </c>
      <c r="W590" s="312" cm="1">
        <f t="array" aca="1" ref="W590" ca="1">IF($D589=$C$3,
SUM(IF(OFFSET($N$361,,,($C589-1)*3-2,$C$2)=W589,OFFSET($N$363,,,($C589-1)*3-2,$C$2)*OFFSET($B$361,1,,($C589-1)*3-2,1))),
IFERROR((W255/$J254)*$J589,0))</f>
        <v>0</v>
      </c>
      <c r="X590" s="312" cm="1">
        <f t="array" aca="1" ref="X590" ca="1">IF($D589=$C$3,
SUM(IF(OFFSET($N$361,,,($C589-1)*3-2,$C$2)=X589,OFFSET($N$363,,,($C589-1)*3-2,$C$2)*OFFSET($B$361,1,,($C589-1)*3-2,1))),
IFERROR((X255/$J254)*$J589,0))</f>
        <v>0</v>
      </c>
      <c r="Y590" s="312" cm="1">
        <f t="array" aca="1" ref="Y590" ca="1">IF($D589=$C$3,
SUM(IF(OFFSET($N$361,,,($C589-1)*3-2,$C$2)=Y589,OFFSET($N$363,,,($C589-1)*3-2,$C$2)*OFFSET($B$361,1,,($C589-1)*3-2,1))),
IFERROR((Y255/$J254)*$J589,0))</f>
        <v>0</v>
      </c>
      <c r="Z590" s="312" cm="1">
        <f t="array" aca="1" ref="Z590" ca="1">IF($D589=$C$3,
SUM(IF(OFFSET($N$361,,,($C589-1)*3-2,$C$2)=Z589,OFFSET($N$363,,,($C589-1)*3-2,$C$2)*OFFSET($B$361,1,,($C589-1)*3-2,1))),
IFERROR((Z255/$J254)*$J589,0))</f>
        <v>0</v>
      </c>
      <c r="AA590" s="312" cm="1">
        <f t="array" aca="1" ref="AA590" ca="1">IF($D589=$C$3,
SUM(IF(OFFSET($N$361,,,($C589-1)*3-2,$C$2)=AA589,OFFSET($N$363,,,($C589-1)*3-2,$C$2)*OFFSET($B$361,1,,($C589-1)*3-2,1))),
IFERROR((AA255/$J254)*$J589,0))</f>
        <v>0</v>
      </c>
      <c r="AB590" s="312" cm="1">
        <f t="array" aca="1" ref="AB590" ca="1">IF($D589=$C$3,
SUM(IF(OFFSET($N$361,,,($C589-1)*3-2,$C$2)=AB589,OFFSET($N$363,,,($C589-1)*3-2,$C$2)*OFFSET($B$361,1,,($C589-1)*3-2,1))),
IFERROR((AB255/$J254)*$J589,0))</f>
        <v>0</v>
      </c>
      <c r="AC590" s="312" cm="1">
        <f t="array" aca="1" ref="AC590" ca="1">IF($D589=$C$3,
SUM(IF(OFFSET($N$361,,,($C589-1)*3-2,$C$2)=AC589,OFFSET($N$363,,,($C589-1)*3-2,$C$2)*OFFSET($B$361,1,,($C589-1)*3-2,1))),
IFERROR((AC255/$J254)*$J589,0))</f>
        <v>0</v>
      </c>
      <c r="AD590" s="312" cm="1">
        <f t="array" aca="1" ref="AD590" ca="1">IF($D589=$C$3,
SUM(IF(OFFSET($N$361,,,($C589-1)*3-2,$C$2)=AD589,OFFSET($N$363,,,($C589-1)*3-2,$C$2)*OFFSET($B$361,1,,($C589-1)*3-2,1))),
IFERROR((AD255/$J254)*$J589,0))</f>
        <v>0</v>
      </c>
      <c r="AE590" s="312" cm="1">
        <f t="array" aca="1" ref="AE590" ca="1">IF($D589=$C$3,
SUM(IF(OFFSET($N$361,,,($C589-1)*3-2,$C$2)=AE589,OFFSET($N$363,,,($C589-1)*3-2,$C$2)*OFFSET($B$361,1,,($C589-1)*3-2,1))),
IFERROR((AE255/$J254)*$J589,0))</f>
        <v>0</v>
      </c>
      <c r="AF590" s="312" cm="1">
        <f t="array" aca="1" ref="AF590" ca="1">IF($D589=$C$3,
SUM(IF(OFFSET($N$361,,,($C589-1)*3-2,$C$2)=AF589,OFFSET($N$363,,,($C589-1)*3-2,$C$2)*OFFSET($B$361,1,,($C589-1)*3-2,1))),
IFERROR((AF255/$J254)*$J589,0))</f>
        <v>0</v>
      </c>
      <c r="AG590" s="312" cm="1">
        <f t="array" aca="1" ref="AG590" ca="1">IF($D589=$C$3,
SUM(IF(OFFSET($N$361,,,($C589-1)*3-2,$C$2)=AG589,OFFSET($N$363,,,($C589-1)*3-2,$C$2)*OFFSET($B$361,1,,($C589-1)*3-2,1))),
IFERROR((AG255/$J254)*$J589,0))</f>
        <v>0</v>
      </c>
      <c r="AH590" s="317"/>
      <c r="AI590" s="318"/>
      <c r="AJ590" s="318"/>
      <c r="AK590" s="318"/>
      <c r="AL590" s="318"/>
      <c r="AM590"/>
      <c r="AN590"/>
      <c r="AO590"/>
      <c r="AP590"/>
      <c r="AQ590"/>
      <c r="AR590"/>
    </row>
    <row r="591" spans="1:44" ht="13.15" customHeight="1">
      <c r="A591" s="317"/>
      <c r="B591" s="380" t="str">
        <f t="shared" ca="1" si="2057"/>
        <v/>
      </c>
      <c r="C591" s="380" t="str">
        <f t="shared" ca="1" si="2057"/>
        <v/>
      </c>
      <c r="D591" s="891"/>
      <c r="E591" s="896"/>
      <c r="F591" s="897"/>
      <c r="G591" s="900"/>
      <c r="H591" s="903"/>
      <c r="I591" s="906"/>
      <c r="J591" s="909"/>
      <c r="K591" s="912"/>
      <c r="L591" s="915"/>
      <c r="M591" s="404" t="s">
        <v>91</v>
      </c>
      <c r="N591" s="405">
        <f t="shared" ref="N591" ca="1" si="2058">IFERROR(N590*$K589,0)</f>
        <v>0</v>
      </c>
      <c r="O591" s="406">
        <f t="shared" ref="O591" ca="1" si="2059">IFERROR(O590*$K589,0)</f>
        <v>0</v>
      </c>
      <c r="P591" s="406">
        <f t="shared" ref="P591" ca="1" si="2060">IFERROR(P590*$K589,0)</f>
        <v>0</v>
      </c>
      <c r="Q591" s="407">
        <f t="shared" ref="Q591" ca="1" si="2061">IFERROR(Q590*$K589,0)</f>
        <v>0</v>
      </c>
      <c r="R591" s="406">
        <f t="shared" ref="R591" ca="1" si="2062">IFERROR(R590*$K589,0)</f>
        <v>0</v>
      </c>
      <c r="S591" s="406">
        <f t="shared" ref="S591" ca="1" si="2063">IFERROR(S590*$K589,0)</f>
        <v>0</v>
      </c>
      <c r="T591" s="406">
        <f t="shared" ref="T591" ca="1" si="2064">IFERROR(T590*$K589,0)</f>
        <v>0</v>
      </c>
      <c r="U591" s="406">
        <f t="shared" ref="U591" ca="1" si="2065">IFERROR(U590*$K589,0)</f>
        <v>0</v>
      </c>
      <c r="V591" s="406">
        <f t="shared" ref="V591" ca="1" si="2066">IFERROR(V590*$K589,0)</f>
        <v>0</v>
      </c>
      <c r="W591" s="406">
        <f t="shared" ref="W591" ca="1" si="2067">IFERROR(W590*$K589,0)</f>
        <v>0</v>
      </c>
      <c r="X591" s="406">
        <f t="shared" ref="X591" ca="1" si="2068">IFERROR(X590*$K589,0)</f>
        <v>0</v>
      </c>
      <c r="Y591" s="406">
        <f t="shared" ref="Y591" ca="1" si="2069">IFERROR(Y590*$K589,0)</f>
        <v>0</v>
      </c>
      <c r="Z591" s="406">
        <f t="shared" ref="Z591" ca="1" si="2070">IFERROR(Z590*$K589,0)</f>
        <v>0</v>
      </c>
      <c r="AA591" s="406">
        <f t="shared" ref="AA591" ca="1" si="2071">IFERROR(AA590*$K589,0)</f>
        <v>0</v>
      </c>
      <c r="AB591" s="406">
        <f t="shared" ref="AB591" ca="1" si="2072">IFERROR(AB590*$K589,0)</f>
        <v>0</v>
      </c>
      <c r="AC591" s="406">
        <f t="shared" ref="AC591" ca="1" si="2073">IFERROR(AC590*$K589,0)</f>
        <v>0</v>
      </c>
      <c r="AD591" s="406">
        <f t="shared" ref="AD591" ca="1" si="2074">IFERROR(AD590*$K589,0)</f>
        <v>0</v>
      </c>
      <c r="AE591" s="406">
        <f t="shared" ref="AE591" ca="1" si="2075">IFERROR(AE590*$K589,0)</f>
        <v>0</v>
      </c>
      <c r="AF591" s="406">
        <f t="shared" ref="AF591" ca="1" si="2076">IFERROR(AF590*$K589,0)</f>
        <v>0</v>
      </c>
      <c r="AG591" s="406">
        <f t="shared" ref="AG591" ca="1" si="2077">IFERROR(AG590*$K589,0)</f>
        <v>0</v>
      </c>
      <c r="AH591" s="317"/>
      <c r="AI591" s="318"/>
      <c r="AJ591" s="318"/>
      <c r="AK591" s="318"/>
      <c r="AL591" s="318"/>
      <c r="AM591"/>
      <c r="AN591"/>
      <c r="AO591"/>
      <c r="AP591"/>
      <c r="AQ591"/>
      <c r="AR591"/>
    </row>
    <row r="592" spans="1:44" ht="13.15" customHeight="1">
      <c r="A592" s="317"/>
      <c r="B592" s="317"/>
      <c r="C592" s="317" cm="1">
        <f t="array" aca="1" ref="C592" ca="1">OFFSET(C592,-3,,,)+1</f>
        <v>78</v>
      </c>
      <c r="D592" s="889" t="str">
        <f t="shared" ref="D592:E592" ca="1" si="2078">D257</f>
        <v/>
      </c>
      <c r="E592" s="892" t="str">
        <f t="shared" ca="1" si="2078"/>
        <v/>
      </c>
      <c r="F592" s="893"/>
      <c r="G592" s="898">
        <f t="shared" ref="G592" si="2079">H257</f>
        <v>0</v>
      </c>
      <c r="H592" s="901"/>
      <c r="I592" s="904" t="str">
        <f t="shared" ref="I592" ca="1" si="2080">I257</f>
        <v/>
      </c>
      <c r="J592" s="907">
        <f t="shared" ref="J592" ca="1" si="2081">IF($D592=$C$3,
SUMPRODUCT(OFFSET($B$361,1,,($C592-1)*3-2,),OFFSET($L$361,,,($C592-1)*3-2,)),J257+H592)</f>
        <v>0</v>
      </c>
      <c r="K592" s="910">
        <f t="shared" ref="K592" ca="1" si="2082">K257</f>
        <v>0</v>
      </c>
      <c r="L592" s="913">
        <f t="shared" ref="L592" ca="1" si="2083">J592*K592</f>
        <v>0</v>
      </c>
      <c r="M592" s="402" t="s">
        <v>89</v>
      </c>
      <c r="N592" s="308" t="str">
        <f t="shared" ref="N592:AG592" ca="1" si="2084">N257</f>
        <v/>
      </c>
      <c r="O592" s="309" t="str">
        <f t="shared" ca="1" si="2084"/>
        <v/>
      </c>
      <c r="P592" s="309" t="str">
        <f t="shared" ca="1" si="2084"/>
        <v/>
      </c>
      <c r="Q592" s="310" t="str">
        <f t="shared" ca="1" si="2084"/>
        <v/>
      </c>
      <c r="R592" s="309" t="str">
        <f t="shared" ca="1" si="2084"/>
        <v/>
      </c>
      <c r="S592" s="309" t="str">
        <f t="shared" ca="1" si="2084"/>
        <v/>
      </c>
      <c r="T592" s="309" t="str">
        <f t="shared" ca="1" si="2084"/>
        <v/>
      </c>
      <c r="U592" s="309" t="str">
        <f t="shared" ca="1" si="2084"/>
        <v/>
      </c>
      <c r="V592" s="309" t="str">
        <f t="shared" ca="1" si="2084"/>
        <v/>
      </c>
      <c r="W592" s="309" t="str">
        <f t="shared" ca="1" si="2084"/>
        <v/>
      </c>
      <c r="X592" s="309" t="str">
        <f t="shared" ca="1" si="2084"/>
        <v/>
      </c>
      <c r="Y592" s="309" t="str">
        <f t="shared" ca="1" si="2084"/>
        <v/>
      </c>
      <c r="Z592" s="309" t="str">
        <f t="shared" ca="1" si="2084"/>
        <v/>
      </c>
      <c r="AA592" s="309" t="str">
        <f t="shared" ca="1" si="2084"/>
        <v/>
      </c>
      <c r="AB592" s="309" t="str">
        <f t="shared" ca="1" si="2084"/>
        <v/>
      </c>
      <c r="AC592" s="309" t="str">
        <f t="shared" ca="1" si="2084"/>
        <v/>
      </c>
      <c r="AD592" s="309" t="str">
        <f t="shared" ca="1" si="2084"/>
        <v/>
      </c>
      <c r="AE592" s="309" t="str">
        <f t="shared" ca="1" si="2084"/>
        <v/>
      </c>
      <c r="AF592" s="309" t="str">
        <f t="shared" ca="1" si="2084"/>
        <v/>
      </c>
      <c r="AG592" s="309" t="str">
        <f t="shared" ca="1" si="2084"/>
        <v/>
      </c>
      <c r="AH592" s="317"/>
      <c r="AI592" s="318"/>
      <c r="AJ592" s="318"/>
      <c r="AK592" s="318"/>
      <c r="AL592" s="318"/>
      <c r="AM592"/>
      <c r="AN592"/>
      <c r="AO592"/>
      <c r="AP592"/>
      <c r="AQ592"/>
      <c r="AR592"/>
    </row>
    <row r="593" spans="1:44" ht="13.15" customHeight="1">
      <c r="A593" s="317"/>
      <c r="B593" s="380">
        <f t="shared" ref="B593:C594" ca="1" si="2085">B258</f>
        <v>0</v>
      </c>
      <c r="C593" s="317" cm="1">
        <f t="array" aca="1" ref="C593" ca="1">IF(ROUND(SUM(IF(N592:AG592&lt;&gt;"",IF(N592:AG592&lt;&gt;0,(N593:AG593))))-J592,3)&lt;&gt;0,"X",0)</f>
        <v>0</v>
      </c>
      <c r="D593" s="890"/>
      <c r="E593" s="894"/>
      <c r="F593" s="895"/>
      <c r="G593" s="899"/>
      <c r="H593" s="902"/>
      <c r="I593" s="905"/>
      <c r="J593" s="908"/>
      <c r="K593" s="911"/>
      <c r="L593" s="914"/>
      <c r="M593" s="403" t="s">
        <v>90</v>
      </c>
      <c r="N593" s="312" cm="1">
        <f t="array" aca="1" ref="N593" ca="1">IF($D592=$C$3,
SUM(IF(OFFSET($N$361,,,($C592-1)*3-2,$C$2)=N592,OFFSET($N$363,,,($C592-1)*3-2,$C$2)*OFFSET($B$361,1,,($C592-1)*3-2,1))),
IFERROR((N258/$J257)*$J592,0))</f>
        <v>0</v>
      </c>
      <c r="O593" s="312" cm="1">
        <f t="array" aca="1" ref="O593" ca="1">IF($D592=$C$3,
SUM(IF(OFFSET($N$361,,,($C592-1)*3-2,$C$2)=O592,OFFSET($N$363,,,($C592-1)*3-2,$C$2)*OFFSET($B$361,1,,($C592-1)*3-2,1))),
IFERROR((O258/$J257)*$J592,0))</f>
        <v>0</v>
      </c>
      <c r="P593" s="312" cm="1">
        <f t="array" aca="1" ref="P593" ca="1">IF($D592=$C$3,
SUM(IF(OFFSET($N$361,,,($C592-1)*3-2,$C$2)=P592,OFFSET($N$363,,,($C592-1)*3-2,$C$2)*OFFSET($B$361,1,,($C592-1)*3-2,1))),
IFERROR((P258/$J257)*$J592,0))</f>
        <v>0</v>
      </c>
      <c r="Q593" s="313" cm="1">
        <f t="array" aca="1" ref="Q593" ca="1">IF($D592=$C$3,
SUM(IF(OFFSET($N$361,,,($C592-1)*3-2,$C$2)=Q592,OFFSET($N$363,,,($C592-1)*3-2,$C$2)*OFFSET($B$361,1,,($C592-1)*3-2,1))),
IFERROR((Q258/$J257)*$J592,0))</f>
        <v>0</v>
      </c>
      <c r="R593" s="312" cm="1">
        <f t="array" aca="1" ref="R593" ca="1">IF($D592=$C$3,
SUM(IF(OFFSET($N$361,,,($C592-1)*3-2,$C$2)=R592,OFFSET($N$363,,,($C592-1)*3-2,$C$2)*OFFSET($B$361,1,,($C592-1)*3-2,1))),
IFERROR((R258/$J257)*$J592,0))</f>
        <v>0</v>
      </c>
      <c r="S593" s="312" cm="1">
        <f t="array" aca="1" ref="S593" ca="1">IF($D592=$C$3,
SUM(IF(OFFSET($N$361,,,($C592-1)*3-2,$C$2)=S592,OFFSET($N$363,,,($C592-1)*3-2,$C$2)*OFFSET($B$361,1,,($C592-1)*3-2,1))),
IFERROR((S258/$J257)*$J592,0))</f>
        <v>0</v>
      </c>
      <c r="T593" s="312" cm="1">
        <f t="array" aca="1" ref="T593" ca="1">IF($D592=$C$3,
SUM(IF(OFFSET($N$361,,,($C592-1)*3-2,$C$2)=T592,OFFSET($N$363,,,($C592-1)*3-2,$C$2)*OFFSET($B$361,1,,($C592-1)*3-2,1))),
IFERROR((T258/$J257)*$J592,0))</f>
        <v>0</v>
      </c>
      <c r="U593" s="312" cm="1">
        <f t="array" aca="1" ref="U593" ca="1">IF($D592=$C$3,
SUM(IF(OFFSET($N$361,,,($C592-1)*3-2,$C$2)=U592,OFFSET($N$363,,,($C592-1)*3-2,$C$2)*OFFSET($B$361,1,,($C592-1)*3-2,1))),
IFERROR((U258/$J257)*$J592,0))</f>
        <v>0</v>
      </c>
      <c r="V593" s="312" cm="1">
        <f t="array" aca="1" ref="V593" ca="1">IF($D592=$C$3,
SUM(IF(OFFSET($N$361,,,($C592-1)*3-2,$C$2)=V592,OFFSET($N$363,,,($C592-1)*3-2,$C$2)*OFFSET($B$361,1,,($C592-1)*3-2,1))),
IFERROR((V258/$J257)*$J592,0))</f>
        <v>0</v>
      </c>
      <c r="W593" s="312" cm="1">
        <f t="array" aca="1" ref="W593" ca="1">IF($D592=$C$3,
SUM(IF(OFFSET($N$361,,,($C592-1)*3-2,$C$2)=W592,OFFSET($N$363,,,($C592-1)*3-2,$C$2)*OFFSET($B$361,1,,($C592-1)*3-2,1))),
IFERROR((W258/$J257)*$J592,0))</f>
        <v>0</v>
      </c>
      <c r="X593" s="312" cm="1">
        <f t="array" aca="1" ref="X593" ca="1">IF($D592=$C$3,
SUM(IF(OFFSET($N$361,,,($C592-1)*3-2,$C$2)=X592,OFFSET($N$363,,,($C592-1)*3-2,$C$2)*OFFSET($B$361,1,,($C592-1)*3-2,1))),
IFERROR((X258/$J257)*$J592,0))</f>
        <v>0</v>
      </c>
      <c r="Y593" s="312" cm="1">
        <f t="array" aca="1" ref="Y593" ca="1">IF($D592=$C$3,
SUM(IF(OFFSET($N$361,,,($C592-1)*3-2,$C$2)=Y592,OFFSET($N$363,,,($C592-1)*3-2,$C$2)*OFFSET($B$361,1,,($C592-1)*3-2,1))),
IFERROR((Y258/$J257)*$J592,0))</f>
        <v>0</v>
      </c>
      <c r="Z593" s="312" cm="1">
        <f t="array" aca="1" ref="Z593" ca="1">IF($D592=$C$3,
SUM(IF(OFFSET($N$361,,,($C592-1)*3-2,$C$2)=Z592,OFFSET($N$363,,,($C592-1)*3-2,$C$2)*OFFSET($B$361,1,,($C592-1)*3-2,1))),
IFERROR((Z258/$J257)*$J592,0))</f>
        <v>0</v>
      </c>
      <c r="AA593" s="312" cm="1">
        <f t="array" aca="1" ref="AA593" ca="1">IF($D592=$C$3,
SUM(IF(OFFSET($N$361,,,($C592-1)*3-2,$C$2)=AA592,OFFSET($N$363,,,($C592-1)*3-2,$C$2)*OFFSET($B$361,1,,($C592-1)*3-2,1))),
IFERROR((AA258/$J257)*$J592,0))</f>
        <v>0</v>
      </c>
      <c r="AB593" s="312" cm="1">
        <f t="array" aca="1" ref="AB593" ca="1">IF($D592=$C$3,
SUM(IF(OFFSET($N$361,,,($C592-1)*3-2,$C$2)=AB592,OFFSET($N$363,,,($C592-1)*3-2,$C$2)*OFFSET($B$361,1,,($C592-1)*3-2,1))),
IFERROR((AB258/$J257)*$J592,0))</f>
        <v>0</v>
      </c>
      <c r="AC593" s="312" cm="1">
        <f t="array" aca="1" ref="AC593" ca="1">IF($D592=$C$3,
SUM(IF(OFFSET($N$361,,,($C592-1)*3-2,$C$2)=AC592,OFFSET($N$363,,,($C592-1)*3-2,$C$2)*OFFSET($B$361,1,,($C592-1)*3-2,1))),
IFERROR((AC258/$J257)*$J592,0))</f>
        <v>0</v>
      </c>
      <c r="AD593" s="312" cm="1">
        <f t="array" aca="1" ref="AD593" ca="1">IF($D592=$C$3,
SUM(IF(OFFSET($N$361,,,($C592-1)*3-2,$C$2)=AD592,OFFSET($N$363,,,($C592-1)*3-2,$C$2)*OFFSET($B$361,1,,($C592-1)*3-2,1))),
IFERROR((AD258/$J257)*$J592,0))</f>
        <v>0</v>
      </c>
      <c r="AE593" s="312" cm="1">
        <f t="array" aca="1" ref="AE593" ca="1">IF($D592=$C$3,
SUM(IF(OFFSET($N$361,,,($C592-1)*3-2,$C$2)=AE592,OFFSET($N$363,,,($C592-1)*3-2,$C$2)*OFFSET($B$361,1,,($C592-1)*3-2,1))),
IFERROR((AE258/$J257)*$J592,0))</f>
        <v>0</v>
      </c>
      <c r="AF593" s="312" cm="1">
        <f t="array" aca="1" ref="AF593" ca="1">IF($D592=$C$3,
SUM(IF(OFFSET($N$361,,,($C592-1)*3-2,$C$2)=AF592,OFFSET($N$363,,,($C592-1)*3-2,$C$2)*OFFSET($B$361,1,,($C592-1)*3-2,1))),
IFERROR((AF258/$J257)*$J592,0))</f>
        <v>0</v>
      </c>
      <c r="AG593" s="312" cm="1">
        <f t="array" aca="1" ref="AG593" ca="1">IF($D592=$C$3,
SUM(IF(OFFSET($N$361,,,($C592-1)*3-2,$C$2)=AG592,OFFSET($N$363,,,($C592-1)*3-2,$C$2)*OFFSET($B$361,1,,($C592-1)*3-2,1))),
IFERROR((AG258/$J257)*$J592,0))</f>
        <v>0</v>
      </c>
      <c r="AH593" s="317"/>
      <c r="AI593" s="318"/>
      <c r="AJ593" s="318"/>
      <c r="AK593" s="318"/>
      <c r="AL593" s="318"/>
      <c r="AM593"/>
      <c r="AN593"/>
      <c r="AO593"/>
      <c r="AP593"/>
      <c r="AQ593"/>
      <c r="AR593"/>
    </row>
    <row r="594" spans="1:44" ht="13.15" customHeight="1">
      <c r="A594" s="317"/>
      <c r="B594" s="380" t="str">
        <f t="shared" ca="1" si="2085"/>
        <v/>
      </c>
      <c r="C594" s="380" t="str">
        <f t="shared" ca="1" si="2085"/>
        <v/>
      </c>
      <c r="D594" s="891"/>
      <c r="E594" s="896"/>
      <c r="F594" s="897"/>
      <c r="G594" s="900"/>
      <c r="H594" s="903"/>
      <c r="I594" s="906"/>
      <c r="J594" s="909"/>
      <c r="K594" s="912"/>
      <c r="L594" s="915"/>
      <c r="M594" s="404" t="s">
        <v>91</v>
      </c>
      <c r="N594" s="405">
        <f t="shared" ref="N594" ca="1" si="2086">IFERROR(N593*$K592,0)</f>
        <v>0</v>
      </c>
      <c r="O594" s="406">
        <f t="shared" ref="O594" ca="1" si="2087">IFERROR(O593*$K592,0)</f>
        <v>0</v>
      </c>
      <c r="P594" s="406">
        <f t="shared" ref="P594" ca="1" si="2088">IFERROR(P593*$K592,0)</f>
        <v>0</v>
      </c>
      <c r="Q594" s="407">
        <f t="shared" ref="Q594" ca="1" si="2089">IFERROR(Q593*$K592,0)</f>
        <v>0</v>
      </c>
      <c r="R594" s="406">
        <f t="shared" ref="R594" ca="1" si="2090">IFERROR(R593*$K592,0)</f>
        <v>0</v>
      </c>
      <c r="S594" s="406">
        <f t="shared" ref="S594" ca="1" si="2091">IFERROR(S593*$K592,0)</f>
        <v>0</v>
      </c>
      <c r="T594" s="406">
        <f t="shared" ref="T594" ca="1" si="2092">IFERROR(T593*$K592,0)</f>
        <v>0</v>
      </c>
      <c r="U594" s="406">
        <f t="shared" ref="U594" ca="1" si="2093">IFERROR(U593*$K592,0)</f>
        <v>0</v>
      </c>
      <c r="V594" s="406">
        <f t="shared" ref="V594" ca="1" si="2094">IFERROR(V593*$K592,0)</f>
        <v>0</v>
      </c>
      <c r="W594" s="406">
        <f t="shared" ref="W594" ca="1" si="2095">IFERROR(W593*$K592,0)</f>
        <v>0</v>
      </c>
      <c r="X594" s="406">
        <f t="shared" ref="X594" ca="1" si="2096">IFERROR(X593*$K592,0)</f>
        <v>0</v>
      </c>
      <c r="Y594" s="406">
        <f t="shared" ref="Y594" ca="1" si="2097">IFERROR(Y593*$K592,0)</f>
        <v>0</v>
      </c>
      <c r="Z594" s="406">
        <f t="shared" ref="Z594" ca="1" si="2098">IFERROR(Z593*$K592,0)</f>
        <v>0</v>
      </c>
      <c r="AA594" s="406">
        <f t="shared" ref="AA594" ca="1" si="2099">IFERROR(AA593*$K592,0)</f>
        <v>0</v>
      </c>
      <c r="AB594" s="406">
        <f t="shared" ref="AB594" ca="1" si="2100">IFERROR(AB593*$K592,0)</f>
        <v>0</v>
      </c>
      <c r="AC594" s="406">
        <f t="shared" ref="AC594" ca="1" si="2101">IFERROR(AC593*$K592,0)</f>
        <v>0</v>
      </c>
      <c r="AD594" s="406">
        <f t="shared" ref="AD594" ca="1" si="2102">IFERROR(AD593*$K592,0)</f>
        <v>0</v>
      </c>
      <c r="AE594" s="406">
        <f t="shared" ref="AE594" ca="1" si="2103">IFERROR(AE593*$K592,0)</f>
        <v>0</v>
      </c>
      <c r="AF594" s="406">
        <f t="shared" ref="AF594" ca="1" si="2104">IFERROR(AF593*$K592,0)</f>
        <v>0</v>
      </c>
      <c r="AG594" s="406">
        <f t="shared" ref="AG594" ca="1" si="2105">IFERROR(AG593*$K592,0)</f>
        <v>0</v>
      </c>
      <c r="AH594" s="317"/>
      <c r="AI594" s="318"/>
      <c r="AJ594" s="318"/>
      <c r="AK594" s="318"/>
      <c r="AL594" s="318"/>
      <c r="AM594"/>
      <c r="AN594"/>
      <c r="AO594"/>
      <c r="AP594"/>
      <c r="AQ594"/>
      <c r="AR594"/>
    </row>
    <row r="595" spans="1:44" ht="13.15" customHeight="1">
      <c r="A595" s="317"/>
      <c r="B595" s="317"/>
      <c r="C595" s="317" cm="1">
        <f t="array" aca="1" ref="C595" ca="1">OFFSET(C595,-3,,,)+1</f>
        <v>79</v>
      </c>
      <c r="D595" s="889" t="str">
        <f t="shared" ref="D595:E595" ca="1" si="2106">D260</f>
        <v/>
      </c>
      <c r="E595" s="892" t="str">
        <f t="shared" ca="1" si="2106"/>
        <v/>
      </c>
      <c r="F595" s="893"/>
      <c r="G595" s="898">
        <f t="shared" ref="G595" si="2107">H260</f>
        <v>0</v>
      </c>
      <c r="H595" s="901"/>
      <c r="I595" s="904" t="str">
        <f t="shared" ref="I595" ca="1" si="2108">I260</f>
        <v/>
      </c>
      <c r="J595" s="907">
        <f t="shared" ref="J595" ca="1" si="2109">IF($D595=$C$3,
SUMPRODUCT(OFFSET($B$361,1,,($C595-1)*3-2,),OFFSET($L$361,,,($C595-1)*3-2,)),J260+H595)</f>
        <v>0</v>
      </c>
      <c r="K595" s="910">
        <f t="shared" ref="K595" ca="1" si="2110">K260</f>
        <v>0</v>
      </c>
      <c r="L595" s="913">
        <f t="shared" ref="L595" ca="1" si="2111">J595*K595</f>
        <v>0</v>
      </c>
      <c r="M595" s="402" t="s">
        <v>89</v>
      </c>
      <c r="N595" s="308" t="str">
        <f t="shared" ref="N595:AG595" ca="1" si="2112">N260</f>
        <v/>
      </c>
      <c r="O595" s="309" t="str">
        <f t="shared" ca="1" si="2112"/>
        <v/>
      </c>
      <c r="P595" s="309" t="str">
        <f t="shared" ca="1" si="2112"/>
        <v/>
      </c>
      <c r="Q595" s="310" t="str">
        <f t="shared" ca="1" si="2112"/>
        <v/>
      </c>
      <c r="R595" s="309" t="str">
        <f t="shared" ca="1" si="2112"/>
        <v/>
      </c>
      <c r="S595" s="309" t="str">
        <f t="shared" ca="1" si="2112"/>
        <v/>
      </c>
      <c r="T595" s="309" t="str">
        <f t="shared" ca="1" si="2112"/>
        <v/>
      </c>
      <c r="U595" s="309" t="str">
        <f t="shared" ca="1" si="2112"/>
        <v/>
      </c>
      <c r="V595" s="309" t="str">
        <f t="shared" ca="1" si="2112"/>
        <v/>
      </c>
      <c r="W595" s="309" t="str">
        <f t="shared" ca="1" si="2112"/>
        <v/>
      </c>
      <c r="X595" s="309" t="str">
        <f t="shared" ca="1" si="2112"/>
        <v/>
      </c>
      <c r="Y595" s="309" t="str">
        <f t="shared" ca="1" si="2112"/>
        <v/>
      </c>
      <c r="Z595" s="309" t="str">
        <f t="shared" ca="1" si="2112"/>
        <v/>
      </c>
      <c r="AA595" s="309" t="str">
        <f t="shared" ca="1" si="2112"/>
        <v/>
      </c>
      <c r="AB595" s="309" t="str">
        <f t="shared" ca="1" si="2112"/>
        <v/>
      </c>
      <c r="AC595" s="309" t="str">
        <f t="shared" ca="1" si="2112"/>
        <v/>
      </c>
      <c r="AD595" s="309" t="str">
        <f t="shared" ca="1" si="2112"/>
        <v/>
      </c>
      <c r="AE595" s="309" t="str">
        <f t="shared" ca="1" si="2112"/>
        <v/>
      </c>
      <c r="AF595" s="309" t="str">
        <f t="shared" ca="1" si="2112"/>
        <v/>
      </c>
      <c r="AG595" s="309" t="str">
        <f t="shared" ca="1" si="2112"/>
        <v/>
      </c>
      <c r="AH595" s="317"/>
      <c r="AI595" s="318"/>
      <c r="AJ595" s="318"/>
      <c r="AK595" s="318"/>
      <c r="AL595" s="318"/>
      <c r="AM595"/>
      <c r="AN595"/>
      <c r="AO595"/>
      <c r="AP595"/>
      <c r="AQ595"/>
      <c r="AR595"/>
    </row>
    <row r="596" spans="1:44" ht="13.15" customHeight="1">
      <c r="A596" s="317"/>
      <c r="B596" s="380">
        <f t="shared" ref="B596:C597" ca="1" si="2113">B261</f>
        <v>0</v>
      </c>
      <c r="C596" s="317" cm="1">
        <f t="array" aca="1" ref="C596" ca="1">IF(ROUND(SUM(IF(N595:AG595&lt;&gt;"",IF(N595:AG595&lt;&gt;0,(N596:AG596))))-J595,3)&lt;&gt;0,"X",0)</f>
        <v>0</v>
      </c>
      <c r="D596" s="890"/>
      <c r="E596" s="894"/>
      <c r="F596" s="895"/>
      <c r="G596" s="899"/>
      <c r="H596" s="902"/>
      <c r="I596" s="905"/>
      <c r="J596" s="908"/>
      <c r="K596" s="911"/>
      <c r="L596" s="914"/>
      <c r="M596" s="403" t="s">
        <v>90</v>
      </c>
      <c r="N596" s="312" cm="1">
        <f t="array" aca="1" ref="N596" ca="1">IF($D595=$C$3,
SUM(IF(OFFSET($N$361,,,($C595-1)*3-2,$C$2)=N595,OFFSET($N$363,,,($C595-1)*3-2,$C$2)*OFFSET($B$361,1,,($C595-1)*3-2,1))),
IFERROR((N261/$J260)*$J595,0))</f>
        <v>0</v>
      </c>
      <c r="O596" s="312" cm="1">
        <f t="array" aca="1" ref="O596" ca="1">IF($D595=$C$3,
SUM(IF(OFFSET($N$361,,,($C595-1)*3-2,$C$2)=O595,OFFSET($N$363,,,($C595-1)*3-2,$C$2)*OFFSET($B$361,1,,($C595-1)*3-2,1))),
IFERROR((O261/$J260)*$J595,0))</f>
        <v>0</v>
      </c>
      <c r="P596" s="312" cm="1">
        <f t="array" aca="1" ref="P596" ca="1">IF($D595=$C$3,
SUM(IF(OFFSET($N$361,,,($C595-1)*3-2,$C$2)=P595,OFFSET($N$363,,,($C595-1)*3-2,$C$2)*OFFSET($B$361,1,,($C595-1)*3-2,1))),
IFERROR((P261/$J260)*$J595,0))</f>
        <v>0</v>
      </c>
      <c r="Q596" s="313" cm="1">
        <f t="array" aca="1" ref="Q596" ca="1">IF($D595=$C$3,
SUM(IF(OFFSET($N$361,,,($C595-1)*3-2,$C$2)=Q595,OFFSET($N$363,,,($C595-1)*3-2,$C$2)*OFFSET($B$361,1,,($C595-1)*3-2,1))),
IFERROR((Q261/$J260)*$J595,0))</f>
        <v>0</v>
      </c>
      <c r="R596" s="312" cm="1">
        <f t="array" aca="1" ref="R596" ca="1">IF($D595=$C$3,
SUM(IF(OFFSET($N$361,,,($C595-1)*3-2,$C$2)=R595,OFFSET($N$363,,,($C595-1)*3-2,$C$2)*OFFSET($B$361,1,,($C595-1)*3-2,1))),
IFERROR((R261/$J260)*$J595,0))</f>
        <v>0</v>
      </c>
      <c r="S596" s="312" cm="1">
        <f t="array" aca="1" ref="S596" ca="1">IF($D595=$C$3,
SUM(IF(OFFSET($N$361,,,($C595-1)*3-2,$C$2)=S595,OFFSET($N$363,,,($C595-1)*3-2,$C$2)*OFFSET($B$361,1,,($C595-1)*3-2,1))),
IFERROR((S261/$J260)*$J595,0))</f>
        <v>0</v>
      </c>
      <c r="T596" s="312" cm="1">
        <f t="array" aca="1" ref="T596" ca="1">IF($D595=$C$3,
SUM(IF(OFFSET($N$361,,,($C595-1)*3-2,$C$2)=T595,OFFSET($N$363,,,($C595-1)*3-2,$C$2)*OFFSET($B$361,1,,($C595-1)*3-2,1))),
IFERROR((T261/$J260)*$J595,0))</f>
        <v>0</v>
      </c>
      <c r="U596" s="312" cm="1">
        <f t="array" aca="1" ref="U596" ca="1">IF($D595=$C$3,
SUM(IF(OFFSET($N$361,,,($C595-1)*3-2,$C$2)=U595,OFFSET($N$363,,,($C595-1)*3-2,$C$2)*OFFSET($B$361,1,,($C595-1)*3-2,1))),
IFERROR((U261/$J260)*$J595,0))</f>
        <v>0</v>
      </c>
      <c r="V596" s="312" cm="1">
        <f t="array" aca="1" ref="V596" ca="1">IF($D595=$C$3,
SUM(IF(OFFSET($N$361,,,($C595-1)*3-2,$C$2)=V595,OFFSET($N$363,,,($C595-1)*3-2,$C$2)*OFFSET($B$361,1,,($C595-1)*3-2,1))),
IFERROR((V261/$J260)*$J595,0))</f>
        <v>0</v>
      </c>
      <c r="W596" s="312" cm="1">
        <f t="array" aca="1" ref="W596" ca="1">IF($D595=$C$3,
SUM(IF(OFFSET($N$361,,,($C595-1)*3-2,$C$2)=W595,OFFSET($N$363,,,($C595-1)*3-2,$C$2)*OFFSET($B$361,1,,($C595-1)*3-2,1))),
IFERROR((W261/$J260)*$J595,0))</f>
        <v>0</v>
      </c>
      <c r="X596" s="312" cm="1">
        <f t="array" aca="1" ref="X596" ca="1">IF($D595=$C$3,
SUM(IF(OFFSET($N$361,,,($C595-1)*3-2,$C$2)=X595,OFFSET($N$363,,,($C595-1)*3-2,$C$2)*OFFSET($B$361,1,,($C595-1)*3-2,1))),
IFERROR((X261/$J260)*$J595,0))</f>
        <v>0</v>
      </c>
      <c r="Y596" s="312" cm="1">
        <f t="array" aca="1" ref="Y596" ca="1">IF($D595=$C$3,
SUM(IF(OFFSET($N$361,,,($C595-1)*3-2,$C$2)=Y595,OFFSET($N$363,,,($C595-1)*3-2,$C$2)*OFFSET($B$361,1,,($C595-1)*3-2,1))),
IFERROR((Y261/$J260)*$J595,0))</f>
        <v>0</v>
      </c>
      <c r="Z596" s="312" cm="1">
        <f t="array" aca="1" ref="Z596" ca="1">IF($D595=$C$3,
SUM(IF(OFFSET($N$361,,,($C595-1)*3-2,$C$2)=Z595,OFFSET($N$363,,,($C595-1)*3-2,$C$2)*OFFSET($B$361,1,,($C595-1)*3-2,1))),
IFERROR((Z261/$J260)*$J595,0))</f>
        <v>0</v>
      </c>
      <c r="AA596" s="312" cm="1">
        <f t="array" aca="1" ref="AA596" ca="1">IF($D595=$C$3,
SUM(IF(OFFSET($N$361,,,($C595-1)*3-2,$C$2)=AA595,OFFSET($N$363,,,($C595-1)*3-2,$C$2)*OFFSET($B$361,1,,($C595-1)*3-2,1))),
IFERROR((AA261/$J260)*$J595,0))</f>
        <v>0</v>
      </c>
      <c r="AB596" s="312" cm="1">
        <f t="array" aca="1" ref="AB596" ca="1">IF($D595=$C$3,
SUM(IF(OFFSET($N$361,,,($C595-1)*3-2,$C$2)=AB595,OFFSET($N$363,,,($C595-1)*3-2,$C$2)*OFFSET($B$361,1,,($C595-1)*3-2,1))),
IFERROR((AB261/$J260)*$J595,0))</f>
        <v>0</v>
      </c>
      <c r="AC596" s="312" cm="1">
        <f t="array" aca="1" ref="AC596" ca="1">IF($D595=$C$3,
SUM(IF(OFFSET($N$361,,,($C595-1)*3-2,$C$2)=AC595,OFFSET($N$363,,,($C595-1)*3-2,$C$2)*OFFSET($B$361,1,,($C595-1)*3-2,1))),
IFERROR((AC261/$J260)*$J595,0))</f>
        <v>0</v>
      </c>
      <c r="AD596" s="312" cm="1">
        <f t="array" aca="1" ref="AD596" ca="1">IF($D595=$C$3,
SUM(IF(OFFSET($N$361,,,($C595-1)*3-2,$C$2)=AD595,OFFSET($N$363,,,($C595-1)*3-2,$C$2)*OFFSET($B$361,1,,($C595-1)*3-2,1))),
IFERROR((AD261/$J260)*$J595,0))</f>
        <v>0</v>
      </c>
      <c r="AE596" s="312" cm="1">
        <f t="array" aca="1" ref="AE596" ca="1">IF($D595=$C$3,
SUM(IF(OFFSET($N$361,,,($C595-1)*3-2,$C$2)=AE595,OFFSET($N$363,,,($C595-1)*3-2,$C$2)*OFFSET($B$361,1,,($C595-1)*3-2,1))),
IFERROR((AE261/$J260)*$J595,0))</f>
        <v>0</v>
      </c>
      <c r="AF596" s="312" cm="1">
        <f t="array" aca="1" ref="AF596" ca="1">IF($D595=$C$3,
SUM(IF(OFFSET($N$361,,,($C595-1)*3-2,$C$2)=AF595,OFFSET($N$363,,,($C595-1)*3-2,$C$2)*OFFSET($B$361,1,,($C595-1)*3-2,1))),
IFERROR((AF261/$J260)*$J595,0))</f>
        <v>0</v>
      </c>
      <c r="AG596" s="312" cm="1">
        <f t="array" aca="1" ref="AG596" ca="1">IF($D595=$C$3,
SUM(IF(OFFSET($N$361,,,($C595-1)*3-2,$C$2)=AG595,OFFSET($N$363,,,($C595-1)*3-2,$C$2)*OFFSET($B$361,1,,($C595-1)*3-2,1))),
IFERROR((AG261/$J260)*$J595,0))</f>
        <v>0</v>
      </c>
      <c r="AH596" s="317"/>
      <c r="AI596" s="318"/>
      <c r="AJ596" s="318"/>
      <c r="AK596" s="318"/>
      <c r="AL596" s="318"/>
      <c r="AM596"/>
      <c r="AN596"/>
      <c r="AO596"/>
      <c r="AP596"/>
      <c r="AQ596"/>
      <c r="AR596"/>
    </row>
    <row r="597" spans="1:44" ht="13.15" customHeight="1">
      <c r="A597" s="317"/>
      <c r="B597" s="380" t="str">
        <f t="shared" ca="1" si="2113"/>
        <v/>
      </c>
      <c r="C597" s="380" t="str">
        <f t="shared" ca="1" si="2113"/>
        <v/>
      </c>
      <c r="D597" s="891"/>
      <c r="E597" s="896"/>
      <c r="F597" s="897"/>
      <c r="G597" s="900"/>
      <c r="H597" s="903"/>
      <c r="I597" s="906"/>
      <c r="J597" s="909"/>
      <c r="K597" s="912"/>
      <c r="L597" s="915"/>
      <c r="M597" s="404" t="s">
        <v>91</v>
      </c>
      <c r="N597" s="405">
        <f t="shared" ref="N597" ca="1" si="2114">IFERROR(N596*$K595,0)</f>
        <v>0</v>
      </c>
      <c r="O597" s="406">
        <f t="shared" ref="O597" ca="1" si="2115">IFERROR(O596*$K595,0)</f>
        <v>0</v>
      </c>
      <c r="P597" s="406">
        <f t="shared" ref="P597" ca="1" si="2116">IFERROR(P596*$K595,0)</f>
        <v>0</v>
      </c>
      <c r="Q597" s="407">
        <f t="shared" ref="Q597" ca="1" si="2117">IFERROR(Q596*$K595,0)</f>
        <v>0</v>
      </c>
      <c r="R597" s="406">
        <f t="shared" ref="R597" ca="1" si="2118">IFERROR(R596*$K595,0)</f>
        <v>0</v>
      </c>
      <c r="S597" s="406">
        <f t="shared" ref="S597" ca="1" si="2119">IFERROR(S596*$K595,0)</f>
        <v>0</v>
      </c>
      <c r="T597" s="406">
        <f t="shared" ref="T597" ca="1" si="2120">IFERROR(T596*$K595,0)</f>
        <v>0</v>
      </c>
      <c r="U597" s="406">
        <f t="shared" ref="U597" ca="1" si="2121">IFERROR(U596*$K595,0)</f>
        <v>0</v>
      </c>
      <c r="V597" s="406">
        <f t="shared" ref="V597" ca="1" si="2122">IFERROR(V596*$K595,0)</f>
        <v>0</v>
      </c>
      <c r="W597" s="406">
        <f t="shared" ref="W597" ca="1" si="2123">IFERROR(W596*$K595,0)</f>
        <v>0</v>
      </c>
      <c r="X597" s="406">
        <f t="shared" ref="X597" ca="1" si="2124">IFERROR(X596*$K595,0)</f>
        <v>0</v>
      </c>
      <c r="Y597" s="406">
        <f t="shared" ref="Y597" ca="1" si="2125">IFERROR(Y596*$K595,0)</f>
        <v>0</v>
      </c>
      <c r="Z597" s="406">
        <f t="shared" ref="Z597" ca="1" si="2126">IFERROR(Z596*$K595,0)</f>
        <v>0</v>
      </c>
      <c r="AA597" s="406">
        <f t="shared" ref="AA597" ca="1" si="2127">IFERROR(AA596*$K595,0)</f>
        <v>0</v>
      </c>
      <c r="AB597" s="406">
        <f t="shared" ref="AB597" ca="1" si="2128">IFERROR(AB596*$K595,0)</f>
        <v>0</v>
      </c>
      <c r="AC597" s="406">
        <f t="shared" ref="AC597" ca="1" si="2129">IFERROR(AC596*$K595,0)</f>
        <v>0</v>
      </c>
      <c r="AD597" s="406">
        <f t="shared" ref="AD597" ca="1" si="2130">IFERROR(AD596*$K595,0)</f>
        <v>0</v>
      </c>
      <c r="AE597" s="406">
        <f t="shared" ref="AE597" ca="1" si="2131">IFERROR(AE596*$K595,0)</f>
        <v>0</v>
      </c>
      <c r="AF597" s="406">
        <f t="shared" ref="AF597" ca="1" si="2132">IFERROR(AF596*$K595,0)</f>
        <v>0</v>
      </c>
      <c r="AG597" s="406">
        <f t="shared" ref="AG597" ca="1" si="2133">IFERROR(AG596*$K595,0)</f>
        <v>0</v>
      </c>
      <c r="AH597" s="317"/>
      <c r="AI597" s="318"/>
      <c r="AJ597" s="318"/>
      <c r="AK597" s="318"/>
      <c r="AL597" s="318"/>
      <c r="AM597"/>
      <c r="AN597"/>
      <c r="AO597"/>
      <c r="AP597"/>
      <c r="AQ597"/>
      <c r="AR597"/>
    </row>
    <row r="598" spans="1:44" ht="13.15" customHeight="1">
      <c r="A598" s="317"/>
      <c r="B598" s="317"/>
      <c r="C598" s="317" cm="1">
        <f t="array" aca="1" ref="C598" ca="1">OFFSET(C598,-3,,,)+1</f>
        <v>80</v>
      </c>
      <c r="D598" s="889" t="str">
        <f t="shared" ref="D598:E598" ca="1" si="2134">D263</f>
        <v/>
      </c>
      <c r="E598" s="892" t="str">
        <f t="shared" ca="1" si="2134"/>
        <v/>
      </c>
      <c r="F598" s="893"/>
      <c r="G598" s="898">
        <f t="shared" ref="G598" si="2135">H263</f>
        <v>0</v>
      </c>
      <c r="H598" s="901"/>
      <c r="I598" s="904" t="str">
        <f t="shared" ref="I598" ca="1" si="2136">I263</f>
        <v/>
      </c>
      <c r="J598" s="907">
        <f t="shared" ref="J598" ca="1" si="2137">IF($D598=$C$3,
SUMPRODUCT(OFFSET($B$361,1,,($C598-1)*3-2,),OFFSET($L$361,,,($C598-1)*3-2,)),J263+H598)</f>
        <v>0</v>
      </c>
      <c r="K598" s="910">
        <f t="shared" ref="K598" ca="1" si="2138">K263</f>
        <v>0</v>
      </c>
      <c r="L598" s="913">
        <f t="shared" ref="L598" ca="1" si="2139">J598*K598</f>
        <v>0</v>
      </c>
      <c r="M598" s="402" t="s">
        <v>89</v>
      </c>
      <c r="N598" s="308" t="str">
        <f t="shared" ref="N598:AG598" ca="1" si="2140">N263</f>
        <v/>
      </c>
      <c r="O598" s="309" t="str">
        <f t="shared" ca="1" si="2140"/>
        <v/>
      </c>
      <c r="P598" s="309" t="str">
        <f t="shared" ca="1" si="2140"/>
        <v/>
      </c>
      <c r="Q598" s="310" t="str">
        <f t="shared" ca="1" si="2140"/>
        <v/>
      </c>
      <c r="R598" s="309" t="str">
        <f t="shared" ca="1" si="2140"/>
        <v/>
      </c>
      <c r="S598" s="309" t="str">
        <f t="shared" ca="1" si="2140"/>
        <v/>
      </c>
      <c r="T598" s="309" t="str">
        <f t="shared" ca="1" si="2140"/>
        <v/>
      </c>
      <c r="U598" s="309" t="str">
        <f t="shared" ca="1" si="2140"/>
        <v/>
      </c>
      <c r="V598" s="309" t="str">
        <f t="shared" ca="1" si="2140"/>
        <v/>
      </c>
      <c r="W598" s="309" t="str">
        <f t="shared" ca="1" si="2140"/>
        <v/>
      </c>
      <c r="X598" s="309" t="str">
        <f t="shared" ca="1" si="2140"/>
        <v/>
      </c>
      <c r="Y598" s="309" t="str">
        <f t="shared" ca="1" si="2140"/>
        <v/>
      </c>
      <c r="Z598" s="309" t="str">
        <f t="shared" ca="1" si="2140"/>
        <v/>
      </c>
      <c r="AA598" s="309" t="str">
        <f t="shared" ca="1" si="2140"/>
        <v/>
      </c>
      <c r="AB598" s="309" t="str">
        <f t="shared" ca="1" si="2140"/>
        <v/>
      </c>
      <c r="AC598" s="309" t="str">
        <f t="shared" ca="1" si="2140"/>
        <v/>
      </c>
      <c r="AD598" s="309" t="str">
        <f t="shared" ca="1" si="2140"/>
        <v/>
      </c>
      <c r="AE598" s="309" t="str">
        <f t="shared" ca="1" si="2140"/>
        <v/>
      </c>
      <c r="AF598" s="309" t="str">
        <f t="shared" ca="1" si="2140"/>
        <v/>
      </c>
      <c r="AG598" s="309" t="str">
        <f t="shared" ca="1" si="2140"/>
        <v/>
      </c>
      <c r="AH598" s="317"/>
      <c r="AI598" s="318"/>
      <c r="AJ598" s="318"/>
      <c r="AK598" s="318"/>
      <c r="AL598" s="318"/>
      <c r="AM598"/>
      <c r="AN598"/>
      <c r="AO598"/>
      <c r="AP598"/>
      <c r="AQ598"/>
      <c r="AR598"/>
    </row>
    <row r="599" spans="1:44" ht="13.15" customHeight="1">
      <c r="A599" s="317"/>
      <c r="B599" s="380">
        <f t="shared" ref="B599:C600" ca="1" si="2141">B264</f>
        <v>0</v>
      </c>
      <c r="C599" s="317" cm="1">
        <f t="array" aca="1" ref="C599" ca="1">IF(ROUND(SUM(IF(N598:AG598&lt;&gt;"",IF(N598:AG598&lt;&gt;0,(N599:AG599))))-J598,3)&lt;&gt;0,"X",0)</f>
        <v>0</v>
      </c>
      <c r="D599" s="890"/>
      <c r="E599" s="894"/>
      <c r="F599" s="895"/>
      <c r="G599" s="899"/>
      <c r="H599" s="902"/>
      <c r="I599" s="905"/>
      <c r="J599" s="908"/>
      <c r="K599" s="911"/>
      <c r="L599" s="914"/>
      <c r="M599" s="403" t="s">
        <v>90</v>
      </c>
      <c r="N599" s="312" cm="1">
        <f t="array" aca="1" ref="N599" ca="1">IF($D598=$C$3,
SUM(IF(OFFSET($N$361,,,($C598-1)*3-2,$C$2)=N598,OFFSET($N$363,,,($C598-1)*3-2,$C$2)*OFFSET($B$361,1,,($C598-1)*3-2,1))),
IFERROR((N264/$J263)*$J598,0))</f>
        <v>0</v>
      </c>
      <c r="O599" s="312" cm="1">
        <f t="array" aca="1" ref="O599" ca="1">IF($D598=$C$3,
SUM(IF(OFFSET($N$361,,,($C598-1)*3-2,$C$2)=O598,OFFSET($N$363,,,($C598-1)*3-2,$C$2)*OFFSET($B$361,1,,($C598-1)*3-2,1))),
IFERROR((O264/$J263)*$J598,0))</f>
        <v>0</v>
      </c>
      <c r="P599" s="312" cm="1">
        <f t="array" aca="1" ref="P599" ca="1">IF($D598=$C$3,
SUM(IF(OFFSET($N$361,,,($C598-1)*3-2,$C$2)=P598,OFFSET($N$363,,,($C598-1)*3-2,$C$2)*OFFSET($B$361,1,,($C598-1)*3-2,1))),
IFERROR((P264/$J263)*$J598,0))</f>
        <v>0</v>
      </c>
      <c r="Q599" s="313" cm="1">
        <f t="array" aca="1" ref="Q599" ca="1">IF($D598=$C$3,
SUM(IF(OFFSET($N$361,,,($C598-1)*3-2,$C$2)=Q598,OFFSET($N$363,,,($C598-1)*3-2,$C$2)*OFFSET($B$361,1,,($C598-1)*3-2,1))),
IFERROR((Q264/$J263)*$J598,0))</f>
        <v>0</v>
      </c>
      <c r="R599" s="312" cm="1">
        <f t="array" aca="1" ref="R599" ca="1">IF($D598=$C$3,
SUM(IF(OFFSET($N$361,,,($C598-1)*3-2,$C$2)=R598,OFFSET($N$363,,,($C598-1)*3-2,$C$2)*OFFSET($B$361,1,,($C598-1)*3-2,1))),
IFERROR((R264/$J263)*$J598,0))</f>
        <v>0</v>
      </c>
      <c r="S599" s="312" cm="1">
        <f t="array" aca="1" ref="S599" ca="1">IF($D598=$C$3,
SUM(IF(OFFSET($N$361,,,($C598-1)*3-2,$C$2)=S598,OFFSET($N$363,,,($C598-1)*3-2,$C$2)*OFFSET($B$361,1,,($C598-1)*3-2,1))),
IFERROR((S264/$J263)*$J598,0))</f>
        <v>0</v>
      </c>
      <c r="T599" s="312" cm="1">
        <f t="array" aca="1" ref="T599" ca="1">IF($D598=$C$3,
SUM(IF(OFFSET($N$361,,,($C598-1)*3-2,$C$2)=T598,OFFSET($N$363,,,($C598-1)*3-2,$C$2)*OFFSET($B$361,1,,($C598-1)*3-2,1))),
IFERROR((T264/$J263)*$J598,0))</f>
        <v>0</v>
      </c>
      <c r="U599" s="312" cm="1">
        <f t="array" aca="1" ref="U599" ca="1">IF($D598=$C$3,
SUM(IF(OFFSET($N$361,,,($C598-1)*3-2,$C$2)=U598,OFFSET($N$363,,,($C598-1)*3-2,$C$2)*OFFSET($B$361,1,,($C598-1)*3-2,1))),
IFERROR((U264/$J263)*$J598,0))</f>
        <v>0</v>
      </c>
      <c r="V599" s="312" cm="1">
        <f t="array" aca="1" ref="V599" ca="1">IF($D598=$C$3,
SUM(IF(OFFSET($N$361,,,($C598-1)*3-2,$C$2)=V598,OFFSET($N$363,,,($C598-1)*3-2,$C$2)*OFFSET($B$361,1,,($C598-1)*3-2,1))),
IFERROR((V264/$J263)*$J598,0))</f>
        <v>0</v>
      </c>
      <c r="W599" s="312" cm="1">
        <f t="array" aca="1" ref="W599" ca="1">IF($D598=$C$3,
SUM(IF(OFFSET($N$361,,,($C598-1)*3-2,$C$2)=W598,OFFSET($N$363,,,($C598-1)*3-2,$C$2)*OFFSET($B$361,1,,($C598-1)*3-2,1))),
IFERROR((W264/$J263)*$J598,0))</f>
        <v>0</v>
      </c>
      <c r="X599" s="312" cm="1">
        <f t="array" aca="1" ref="X599" ca="1">IF($D598=$C$3,
SUM(IF(OFFSET($N$361,,,($C598-1)*3-2,$C$2)=X598,OFFSET($N$363,,,($C598-1)*3-2,$C$2)*OFFSET($B$361,1,,($C598-1)*3-2,1))),
IFERROR((X264/$J263)*$J598,0))</f>
        <v>0</v>
      </c>
      <c r="Y599" s="312" cm="1">
        <f t="array" aca="1" ref="Y599" ca="1">IF($D598=$C$3,
SUM(IF(OFFSET($N$361,,,($C598-1)*3-2,$C$2)=Y598,OFFSET($N$363,,,($C598-1)*3-2,$C$2)*OFFSET($B$361,1,,($C598-1)*3-2,1))),
IFERROR((Y264/$J263)*$J598,0))</f>
        <v>0</v>
      </c>
      <c r="Z599" s="312" cm="1">
        <f t="array" aca="1" ref="Z599" ca="1">IF($D598=$C$3,
SUM(IF(OFFSET($N$361,,,($C598-1)*3-2,$C$2)=Z598,OFFSET($N$363,,,($C598-1)*3-2,$C$2)*OFFSET($B$361,1,,($C598-1)*3-2,1))),
IFERROR((Z264/$J263)*$J598,0))</f>
        <v>0</v>
      </c>
      <c r="AA599" s="312" cm="1">
        <f t="array" aca="1" ref="AA599" ca="1">IF($D598=$C$3,
SUM(IF(OFFSET($N$361,,,($C598-1)*3-2,$C$2)=AA598,OFFSET($N$363,,,($C598-1)*3-2,$C$2)*OFFSET($B$361,1,,($C598-1)*3-2,1))),
IFERROR((AA264/$J263)*$J598,0))</f>
        <v>0</v>
      </c>
      <c r="AB599" s="312" cm="1">
        <f t="array" aca="1" ref="AB599" ca="1">IF($D598=$C$3,
SUM(IF(OFFSET($N$361,,,($C598-1)*3-2,$C$2)=AB598,OFFSET($N$363,,,($C598-1)*3-2,$C$2)*OFFSET($B$361,1,,($C598-1)*3-2,1))),
IFERROR((AB264/$J263)*$J598,0))</f>
        <v>0</v>
      </c>
      <c r="AC599" s="312" cm="1">
        <f t="array" aca="1" ref="AC599" ca="1">IF($D598=$C$3,
SUM(IF(OFFSET($N$361,,,($C598-1)*3-2,$C$2)=AC598,OFFSET($N$363,,,($C598-1)*3-2,$C$2)*OFFSET($B$361,1,,($C598-1)*3-2,1))),
IFERROR((AC264/$J263)*$J598,0))</f>
        <v>0</v>
      </c>
      <c r="AD599" s="312" cm="1">
        <f t="array" aca="1" ref="AD599" ca="1">IF($D598=$C$3,
SUM(IF(OFFSET($N$361,,,($C598-1)*3-2,$C$2)=AD598,OFFSET($N$363,,,($C598-1)*3-2,$C$2)*OFFSET($B$361,1,,($C598-1)*3-2,1))),
IFERROR((AD264/$J263)*$J598,0))</f>
        <v>0</v>
      </c>
      <c r="AE599" s="312" cm="1">
        <f t="array" aca="1" ref="AE599" ca="1">IF($D598=$C$3,
SUM(IF(OFFSET($N$361,,,($C598-1)*3-2,$C$2)=AE598,OFFSET($N$363,,,($C598-1)*3-2,$C$2)*OFFSET($B$361,1,,($C598-1)*3-2,1))),
IFERROR((AE264/$J263)*$J598,0))</f>
        <v>0</v>
      </c>
      <c r="AF599" s="312" cm="1">
        <f t="array" aca="1" ref="AF599" ca="1">IF($D598=$C$3,
SUM(IF(OFFSET($N$361,,,($C598-1)*3-2,$C$2)=AF598,OFFSET($N$363,,,($C598-1)*3-2,$C$2)*OFFSET($B$361,1,,($C598-1)*3-2,1))),
IFERROR((AF264/$J263)*$J598,0))</f>
        <v>0</v>
      </c>
      <c r="AG599" s="312" cm="1">
        <f t="array" aca="1" ref="AG599" ca="1">IF($D598=$C$3,
SUM(IF(OFFSET($N$361,,,($C598-1)*3-2,$C$2)=AG598,OFFSET($N$363,,,($C598-1)*3-2,$C$2)*OFFSET($B$361,1,,($C598-1)*3-2,1))),
IFERROR((AG264/$J263)*$J598,0))</f>
        <v>0</v>
      </c>
      <c r="AH599" s="317"/>
      <c r="AI599" s="318"/>
      <c r="AJ599" s="318"/>
      <c r="AK599" s="318"/>
      <c r="AL599" s="318"/>
      <c r="AM599"/>
      <c r="AN599"/>
      <c r="AO599"/>
      <c r="AP599"/>
      <c r="AQ599"/>
      <c r="AR599"/>
    </row>
    <row r="600" spans="1:44" ht="13.15" customHeight="1">
      <c r="A600" s="317"/>
      <c r="B600" s="380" t="str">
        <f t="shared" ca="1" si="2141"/>
        <v/>
      </c>
      <c r="C600" s="380" t="str">
        <f t="shared" ca="1" si="2141"/>
        <v/>
      </c>
      <c r="D600" s="891"/>
      <c r="E600" s="896"/>
      <c r="F600" s="897"/>
      <c r="G600" s="900"/>
      <c r="H600" s="903"/>
      <c r="I600" s="906"/>
      <c r="J600" s="909"/>
      <c r="K600" s="912"/>
      <c r="L600" s="915"/>
      <c r="M600" s="404" t="s">
        <v>91</v>
      </c>
      <c r="N600" s="405">
        <f t="shared" ref="N600" ca="1" si="2142">IFERROR(N599*$K598,0)</f>
        <v>0</v>
      </c>
      <c r="O600" s="406">
        <f t="shared" ref="O600" ca="1" si="2143">IFERROR(O599*$K598,0)</f>
        <v>0</v>
      </c>
      <c r="P600" s="406">
        <f t="shared" ref="P600" ca="1" si="2144">IFERROR(P599*$K598,0)</f>
        <v>0</v>
      </c>
      <c r="Q600" s="407">
        <f t="shared" ref="Q600" ca="1" si="2145">IFERROR(Q599*$K598,0)</f>
        <v>0</v>
      </c>
      <c r="R600" s="406">
        <f t="shared" ref="R600" ca="1" si="2146">IFERROR(R599*$K598,0)</f>
        <v>0</v>
      </c>
      <c r="S600" s="406">
        <f t="shared" ref="S600" ca="1" si="2147">IFERROR(S599*$K598,0)</f>
        <v>0</v>
      </c>
      <c r="T600" s="406">
        <f t="shared" ref="T600" ca="1" si="2148">IFERROR(T599*$K598,0)</f>
        <v>0</v>
      </c>
      <c r="U600" s="406">
        <f t="shared" ref="U600" ca="1" si="2149">IFERROR(U599*$K598,0)</f>
        <v>0</v>
      </c>
      <c r="V600" s="406">
        <f t="shared" ref="V600" ca="1" si="2150">IFERROR(V599*$K598,0)</f>
        <v>0</v>
      </c>
      <c r="W600" s="406">
        <f t="shared" ref="W600" ca="1" si="2151">IFERROR(W599*$K598,0)</f>
        <v>0</v>
      </c>
      <c r="X600" s="406">
        <f t="shared" ref="X600" ca="1" si="2152">IFERROR(X599*$K598,0)</f>
        <v>0</v>
      </c>
      <c r="Y600" s="406">
        <f t="shared" ref="Y600" ca="1" si="2153">IFERROR(Y599*$K598,0)</f>
        <v>0</v>
      </c>
      <c r="Z600" s="406">
        <f t="shared" ref="Z600" ca="1" si="2154">IFERROR(Z599*$K598,0)</f>
        <v>0</v>
      </c>
      <c r="AA600" s="406">
        <f t="shared" ref="AA600" ca="1" si="2155">IFERROR(AA599*$K598,0)</f>
        <v>0</v>
      </c>
      <c r="AB600" s="406">
        <f t="shared" ref="AB600" ca="1" si="2156">IFERROR(AB599*$K598,0)</f>
        <v>0</v>
      </c>
      <c r="AC600" s="406">
        <f t="shared" ref="AC600" ca="1" si="2157">IFERROR(AC599*$K598,0)</f>
        <v>0</v>
      </c>
      <c r="AD600" s="406">
        <f t="shared" ref="AD600" ca="1" si="2158">IFERROR(AD599*$K598,0)</f>
        <v>0</v>
      </c>
      <c r="AE600" s="406">
        <f t="shared" ref="AE600" ca="1" si="2159">IFERROR(AE599*$K598,0)</f>
        <v>0</v>
      </c>
      <c r="AF600" s="406">
        <f t="shared" ref="AF600" ca="1" si="2160">IFERROR(AF599*$K598,0)</f>
        <v>0</v>
      </c>
      <c r="AG600" s="406">
        <f t="shared" ref="AG600" ca="1" si="2161">IFERROR(AG599*$K598,0)</f>
        <v>0</v>
      </c>
      <c r="AH600" s="317"/>
      <c r="AI600" s="318"/>
      <c r="AJ600" s="318"/>
      <c r="AK600" s="318"/>
      <c r="AL600" s="318"/>
      <c r="AM600"/>
      <c r="AN600"/>
      <c r="AO600"/>
      <c r="AP600"/>
      <c r="AQ600"/>
      <c r="AR600"/>
    </row>
    <row r="601" spans="1:44" ht="13.15" customHeight="1">
      <c r="A601" s="317"/>
      <c r="B601" s="317"/>
      <c r="C601" s="317" cm="1">
        <f t="array" aca="1" ref="C601" ca="1">OFFSET(C601,-3,,,)+1</f>
        <v>81</v>
      </c>
      <c r="D601" s="889" t="str">
        <f t="shared" ref="D601:E601" ca="1" si="2162">D266</f>
        <v/>
      </c>
      <c r="E601" s="892" t="str">
        <f t="shared" ca="1" si="2162"/>
        <v/>
      </c>
      <c r="F601" s="893"/>
      <c r="G601" s="898">
        <f t="shared" ref="G601" si="2163">H266</f>
        <v>0</v>
      </c>
      <c r="H601" s="901"/>
      <c r="I601" s="904" t="str">
        <f t="shared" ref="I601" ca="1" si="2164">I266</f>
        <v/>
      </c>
      <c r="J601" s="907">
        <f t="shared" ref="J601" ca="1" si="2165">IF($D601=$C$3,
SUMPRODUCT(OFFSET($B$361,1,,($C601-1)*3-2,),OFFSET($L$361,,,($C601-1)*3-2,)),J266+H601)</f>
        <v>0</v>
      </c>
      <c r="K601" s="910">
        <f t="shared" ref="K601" ca="1" si="2166">K266</f>
        <v>0</v>
      </c>
      <c r="L601" s="913">
        <f t="shared" ref="L601" ca="1" si="2167">J601*K601</f>
        <v>0</v>
      </c>
      <c r="M601" s="402" t="s">
        <v>89</v>
      </c>
      <c r="N601" s="308" t="str">
        <f t="shared" ref="N601:AG601" ca="1" si="2168">N266</f>
        <v/>
      </c>
      <c r="O601" s="309" t="str">
        <f t="shared" ca="1" si="2168"/>
        <v/>
      </c>
      <c r="P601" s="309" t="str">
        <f t="shared" ca="1" si="2168"/>
        <v/>
      </c>
      <c r="Q601" s="310" t="str">
        <f t="shared" ca="1" si="2168"/>
        <v/>
      </c>
      <c r="R601" s="309" t="str">
        <f t="shared" ca="1" si="2168"/>
        <v/>
      </c>
      <c r="S601" s="309" t="str">
        <f t="shared" ca="1" si="2168"/>
        <v/>
      </c>
      <c r="T601" s="309" t="str">
        <f t="shared" ca="1" si="2168"/>
        <v/>
      </c>
      <c r="U601" s="309" t="str">
        <f t="shared" ca="1" si="2168"/>
        <v/>
      </c>
      <c r="V601" s="309" t="str">
        <f t="shared" ca="1" si="2168"/>
        <v/>
      </c>
      <c r="W601" s="309" t="str">
        <f t="shared" ca="1" si="2168"/>
        <v/>
      </c>
      <c r="X601" s="309" t="str">
        <f t="shared" ca="1" si="2168"/>
        <v/>
      </c>
      <c r="Y601" s="309" t="str">
        <f t="shared" ca="1" si="2168"/>
        <v/>
      </c>
      <c r="Z601" s="309" t="str">
        <f t="shared" ca="1" si="2168"/>
        <v/>
      </c>
      <c r="AA601" s="309" t="str">
        <f t="shared" ca="1" si="2168"/>
        <v/>
      </c>
      <c r="AB601" s="309" t="str">
        <f t="shared" ca="1" si="2168"/>
        <v/>
      </c>
      <c r="AC601" s="309" t="str">
        <f t="shared" ca="1" si="2168"/>
        <v/>
      </c>
      <c r="AD601" s="309" t="str">
        <f t="shared" ca="1" si="2168"/>
        <v/>
      </c>
      <c r="AE601" s="309" t="str">
        <f t="shared" ca="1" si="2168"/>
        <v/>
      </c>
      <c r="AF601" s="309" t="str">
        <f t="shared" ca="1" si="2168"/>
        <v/>
      </c>
      <c r="AG601" s="309" t="str">
        <f t="shared" ca="1" si="2168"/>
        <v/>
      </c>
      <c r="AH601" s="317"/>
      <c r="AI601" s="318"/>
      <c r="AJ601" s="318"/>
      <c r="AK601" s="318"/>
      <c r="AL601" s="318"/>
      <c r="AM601"/>
      <c r="AN601"/>
      <c r="AO601"/>
      <c r="AP601"/>
      <c r="AQ601"/>
      <c r="AR601"/>
    </row>
    <row r="602" spans="1:44" ht="13.15" customHeight="1">
      <c r="A602" s="317"/>
      <c r="B602" s="380">
        <f t="shared" ref="B602:C603" ca="1" si="2169">B267</f>
        <v>0</v>
      </c>
      <c r="C602" s="317" cm="1">
        <f t="array" aca="1" ref="C602" ca="1">IF(ROUND(SUM(IF(N601:AG601&lt;&gt;"",IF(N601:AG601&lt;&gt;0,(N602:AG602))))-J601,3)&lt;&gt;0,"X",0)</f>
        <v>0</v>
      </c>
      <c r="D602" s="890"/>
      <c r="E602" s="894"/>
      <c r="F602" s="895"/>
      <c r="G602" s="899"/>
      <c r="H602" s="902"/>
      <c r="I602" s="905"/>
      <c r="J602" s="908"/>
      <c r="K602" s="911"/>
      <c r="L602" s="914"/>
      <c r="M602" s="403" t="s">
        <v>90</v>
      </c>
      <c r="N602" s="312" cm="1">
        <f t="array" aca="1" ref="N602" ca="1">IF($D601=$C$3,
SUM(IF(OFFSET($N$361,,,($C601-1)*3-2,$C$2)=N601,OFFSET($N$363,,,($C601-1)*3-2,$C$2)*OFFSET($B$361,1,,($C601-1)*3-2,1))),
IFERROR((N267/$J266)*$J601,0))</f>
        <v>0</v>
      </c>
      <c r="O602" s="312" cm="1">
        <f t="array" aca="1" ref="O602" ca="1">IF($D601=$C$3,
SUM(IF(OFFSET($N$361,,,($C601-1)*3-2,$C$2)=O601,OFFSET($N$363,,,($C601-1)*3-2,$C$2)*OFFSET($B$361,1,,($C601-1)*3-2,1))),
IFERROR((O267/$J266)*$J601,0))</f>
        <v>0</v>
      </c>
      <c r="P602" s="312" cm="1">
        <f t="array" aca="1" ref="P602" ca="1">IF($D601=$C$3,
SUM(IF(OFFSET($N$361,,,($C601-1)*3-2,$C$2)=P601,OFFSET($N$363,,,($C601-1)*3-2,$C$2)*OFFSET($B$361,1,,($C601-1)*3-2,1))),
IFERROR((P267/$J266)*$J601,0))</f>
        <v>0</v>
      </c>
      <c r="Q602" s="313" cm="1">
        <f t="array" aca="1" ref="Q602" ca="1">IF($D601=$C$3,
SUM(IF(OFFSET($N$361,,,($C601-1)*3-2,$C$2)=Q601,OFFSET($N$363,,,($C601-1)*3-2,$C$2)*OFFSET($B$361,1,,($C601-1)*3-2,1))),
IFERROR((Q267/$J266)*$J601,0))</f>
        <v>0</v>
      </c>
      <c r="R602" s="312" cm="1">
        <f t="array" aca="1" ref="R602" ca="1">IF($D601=$C$3,
SUM(IF(OFFSET($N$361,,,($C601-1)*3-2,$C$2)=R601,OFFSET($N$363,,,($C601-1)*3-2,$C$2)*OFFSET($B$361,1,,($C601-1)*3-2,1))),
IFERROR((R267/$J266)*$J601,0))</f>
        <v>0</v>
      </c>
      <c r="S602" s="312" cm="1">
        <f t="array" aca="1" ref="S602" ca="1">IF($D601=$C$3,
SUM(IF(OFFSET($N$361,,,($C601-1)*3-2,$C$2)=S601,OFFSET($N$363,,,($C601-1)*3-2,$C$2)*OFFSET($B$361,1,,($C601-1)*3-2,1))),
IFERROR((S267/$J266)*$J601,0))</f>
        <v>0</v>
      </c>
      <c r="T602" s="312" cm="1">
        <f t="array" aca="1" ref="T602" ca="1">IF($D601=$C$3,
SUM(IF(OFFSET($N$361,,,($C601-1)*3-2,$C$2)=T601,OFFSET($N$363,,,($C601-1)*3-2,$C$2)*OFFSET($B$361,1,,($C601-1)*3-2,1))),
IFERROR((T267/$J266)*$J601,0))</f>
        <v>0</v>
      </c>
      <c r="U602" s="312" cm="1">
        <f t="array" aca="1" ref="U602" ca="1">IF($D601=$C$3,
SUM(IF(OFFSET($N$361,,,($C601-1)*3-2,$C$2)=U601,OFFSET($N$363,,,($C601-1)*3-2,$C$2)*OFFSET($B$361,1,,($C601-1)*3-2,1))),
IFERROR((U267/$J266)*$J601,0))</f>
        <v>0</v>
      </c>
      <c r="V602" s="312" cm="1">
        <f t="array" aca="1" ref="V602" ca="1">IF($D601=$C$3,
SUM(IF(OFFSET($N$361,,,($C601-1)*3-2,$C$2)=V601,OFFSET($N$363,,,($C601-1)*3-2,$C$2)*OFFSET($B$361,1,,($C601-1)*3-2,1))),
IFERROR((V267/$J266)*$J601,0))</f>
        <v>0</v>
      </c>
      <c r="W602" s="312" cm="1">
        <f t="array" aca="1" ref="W602" ca="1">IF($D601=$C$3,
SUM(IF(OFFSET($N$361,,,($C601-1)*3-2,$C$2)=W601,OFFSET($N$363,,,($C601-1)*3-2,$C$2)*OFFSET($B$361,1,,($C601-1)*3-2,1))),
IFERROR((W267/$J266)*$J601,0))</f>
        <v>0</v>
      </c>
      <c r="X602" s="312" cm="1">
        <f t="array" aca="1" ref="X602" ca="1">IF($D601=$C$3,
SUM(IF(OFFSET($N$361,,,($C601-1)*3-2,$C$2)=X601,OFFSET($N$363,,,($C601-1)*3-2,$C$2)*OFFSET($B$361,1,,($C601-1)*3-2,1))),
IFERROR((X267/$J266)*$J601,0))</f>
        <v>0</v>
      </c>
      <c r="Y602" s="312" cm="1">
        <f t="array" aca="1" ref="Y602" ca="1">IF($D601=$C$3,
SUM(IF(OFFSET($N$361,,,($C601-1)*3-2,$C$2)=Y601,OFFSET($N$363,,,($C601-1)*3-2,$C$2)*OFFSET($B$361,1,,($C601-1)*3-2,1))),
IFERROR((Y267/$J266)*$J601,0))</f>
        <v>0</v>
      </c>
      <c r="Z602" s="312" cm="1">
        <f t="array" aca="1" ref="Z602" ca="1">IF($D601=$C$3,
SUM(IF(OFFSET($N$361,,,($C601-1)*3-2,$C$2)=Z601,OFFSET($N$363,,,($C601-1)*3-2,$C$2)*OFFSET($B$361,1,,($C601-1)*3-2,1))),
IFERROR((Z267/$J266)*$J601,0))</f>
        <v>0</v>
      </c>
      <c r="AA602" s="312" cm="1">
        <f t="array" aca="1" ref="AA602" ca="1">IF($D601=$C$3,
SUM(IF(OFFSET($N$361,,,($C601-1)*3-2,$C$2)=AA601,OFFSET($N$363,,,($C601-1)*3-2,$C$2)*OFFSET($B$361,1,,($C601-1)*3-2,1))),
IFERROR((AA267/$J266)*$J601,0))</f>
        <v>0</v>
      </c>
      <c r="AB602" s="312" cm="1">
        <f t="array" aca="1" ref="AB602" ca="1">IF($D601=$C$3,
SUM(IF(OFFSET($N$361,,,($C601-1)*3-2,$C$2)=AB601,OFFSET($N$363,,,($C601-1)*3-2,$C$2)*OFFSET($B$361,1,,($C601-1)*3-2,1))),
IFERROR((AB267/$J266)*$J601,0))</f>
        <v>0</v>
      </c>
      <c r="AC602" s="312" cm="1">
        <f t="array" aca="1" ref="AC602" ca="1">IF($D601=$C$3,
SUM(IF(OFFSET($N$361,,,($C601-1)*3-2,$C$2)=AC601,OFFSET($N$363,,,($C601-1)*3-2,$C$2)*OFFSET($B$361,1,,($C601-1)*3-2,1))),
IFERROR((AC267/$J266)*$J601,0))</f>
        <v>0</v>
      </c>
      <c r="AD602" s="312" cm="1">
        <f t="array" aca="1" ref="AD602" ca="1">IF($D601=$C$3,
SUM(IF(OFFSET($N$361,,,($C601-1)*3-2,$C$2)=AD601,OFFSET($N$363,,,($C601-1)*3-2,$C$2)*OFFSET($B$361,1,,($C601-1)*3-2,1))),
IFERROR((AD267/$J266)*$J601,0))</f>
        <v>0</v>
      </c>
      <c r="AE602" s="312" cm="1">
        <f t="array" aca="1" ref="AE602" ca="1">IF($D601=$C$3,
SUM(IF(OFFSET($N$361,,,($C601-1)*3-2,$C$2)=AE601,OFFSET($N$363,,,($C601-1)*3-2,$C$2)*OFFSET($B$361,1,,($C601-1)*3-2,1))),
IFERROR((AE267/$J266)*$J601,0))</f>
        <v>0</v>
      </c>
      <c r="AF602" s="312" cm="1">
        <f t="array" aca="1" ref="AF602" ca="1">IF($D601=$C$3,
SUM(IF(OFFSET($N$361,,,($C601-1)*3-2,$C$2)=AF601,OFFSET($N$363,,,($C601-1)*3-2,$C$2)*OFFSET($B$361,1,,($C601-1)*3-2,1))),
IFERROR((AF267/$J266)*$J601,0))</f>
        <v>0</v>
      </c>
      <c r="AG602" s="312" cm="1">
        <f t="array" aca="1" ref="AG602" ca="1">IF($D601=$C$3,
SUM(IF(OFFSET($N$361,,,($C601-1)*3-2,$C$2)=AG601,OFFSET($N$363,,,($C601-1)*3-2,$C$2)*OFFSET($B$361,1,,($C601-1)*3-2,1))),
IFERROR((AG267/$J266)*$J601,0))</f>
        <v>0</v>
      </c>
      <c r="AH602" s="317"/>
      <c r="AI602" s="318"/>
      <c r="AJ602" s="318"/>
      <c r="AK602" s="318"/>
      <c r="AL602" s="318"/>
      <c r="AM602"/>
      <c r="AN602"/>
      <c r="AO602"/>
      <c r="AP602"/>
      <c r="AQ602"/>
      <c r="AR602"/>
    </row>
    <row r="603" spans="1:44" ht="13.15" customHeight="1">
      <c r="A603" s="317"/>
      <c r="B603" s="380" t="str">
        <f t="shared" ca="1" si="2169"/>
        <v/>
      </c>
      <c r="C603" s="380" t="str">
        <f t="shared" ca="1" si="2169"/>
        <v/>
      </c>
      <c r="D603" s="891"/>
      <c r="E603" s="896"/>
      <c r="F603" s="897"/>
      <c r="G603" s="900"/>
      <c r="H603" s="903"/>
      <c r="I603" s="906"/>
      <c r="J603" s="909"/>
      <c r="K603" s="912"/>
      <c r="L603" s="915"/>
      <c r="M603" s="404" t="s">
        <v>91</v>
      </c>
      <c r="N603" s="405">
        <f t="shared" ref="N603" ca="1" si="2170">IFERROR(N602*$K601,0)</f>
        <v>0</v>
      </c>
      <c r="O603" s="406">
        <f t="shared" ref="O603" ca="1" si="2171">IFERROR(O602*$K601,0)</f>
        <v>0</v>
      </c>
      <c r="P603" s="406">
        <f t="shared" ref="P603" ca="1" si="2172">IFERROR(P602*$K601,0)</f>
        <v>0</v>
      </c>
      <c r="Q603" s="407">
        <f t="shared" ref="Q603" ca="1" si="2173">IFERROR(Q602*$K601,0)</f>
        <v>0</v>
      </c>
      <c r="R603" s="406">
        <f t="shared" ref="R603" ca="1" si="2174">IFERROR(R602*$K601,0)</f>
        <v>0</v>
      </c>
      <c r="S603" s="406">
        <f t="shared" ref="S603" ca="1" si="2175">IFERROR(S602*$K601,0)</f>
        <v>0</v>
      </c>
      <c r="T603" s="406">
        <f t="shared" ref="T603" ca="1" si="2176">IFERROR(T602*$K601,0)</f>
        <v>0</v>
      </c>
      <c r="U603" s="406">
        <f t="shared" ref="U603" ca="1" si="2177">IFERROR(U602*$K601,0)</f>
        <v>0</v>
      </c>
      <c r="V603" s="406">
        <f t="shared" ref="V603" ca="1" si="2178">IFERROR(V602*$K601,0)</f>
        <v>0</v>
      </c>
      <c r="W603" s="406">
        <f t="shared" ref="W603" ca="1" si="2179">IFERROR(W602*$K601,0)</f>
        <v>0</v>
      </c>
      <c r="X603" s="406">
        <f t="shared" ref="X603" ca="1" si="2180">IFERROR(X602*$K601,0)</f>
        <v>0</v>
      </c>
      <c r="Y603" s="406">
        <f t="shared" ref="Y603" ca="1" si="2181">IFERROR(Y602*$K601,0)</f>
        <v>0</v>
      </c>
      <c r="Z603" s="406">
        <f t="shared" ref="Z603" ca="1" si="2182">IFERROR(Z602*$K601,0)</f>
        <v>0</v>
      </c>
      <c r="AA603" s="406">
        <f t="shared" ref="AA603" ca="1" si="2183">IFERROR(AA602*$K601,0)</f>
        <v>0</v>
      </c>
      <c r="AB603" s="406">
        <f t="shared" ref="AB603" ca="1" si="2184">IFERROR(AB602*$K601,0)</f>
        <v>0</v>
      </c>
      <c r="AC603" s="406">
        <f t="shared" ref="AC603" ca="1" si="2185">IFERROR(AC602*$K601,0)</f>
        <v>0</v>
      </c>
      <c r="AD603" s="406">
        <f t="shared" ref="AD603" ca="1" si="2186">IFERROR(AD602*$K601,0)</f>
        <v>0</v>
      </c>
      <c r="AE603" s="406">
        <f t="shared" ref="AE603" ca="1" si="2187">IFERROR(AE602*$K601,0)</f>
        <v>0</v>
      </c>
      <c r="AF603" s="406">
        <f t="shared" ref="AF603" ca="1" si="2188">IFERROR(AF602*$K601,0)</f>
        <v>0</v>
      </c>
      <c r="AG603" s="406">
        <f t="shared" ref="AG603" ca="1" si="2189">IFERROR(AG602*$K601,0)</f>
        <v>0</v>
      </c>
      <c r="AH603" s="317"/>
      <c r="AI603" s="318"/>
      <c r="AJ603" s="318"/>
      <c r="AK603" s="318"/>
      <c r="AL603" s="318"/>
      <c r="AM603"/>
      <c r="AN603"/>
      <c r="AO603"/>
      <c r="AP603"/>
      <c r="AQ603"/>
      <c r="AR603"/>
    </row>
    <row r="604" spans="1:44" ht="13.15" customHeight="1">
      <c r="A604" s="317"/>
      <c r="B604" s="317"/>
      <c r="C604" s="317" cm="1">
        <f t="array" aca="1" ref="C604" ca="1">OFFSET(C604,-3,,,)+1</f>
        <v>82</v>
      </c>
      <c r="D604" s="889" t="str">
        <f t="shared" ref="D604:E604" ca="1" si="2190">D269</f>
        <v/>
      </c>
      <c r="E604" s="892" t="str">
        <f t="shared" ca="1" si="2190"/>
        <v/>
      </c>
      <c r="F604" s="893"/>
      <c r="G604" s="898">
        <f t="shared" ref="G604" si="2191">H269</f>
        <v>0</v>
      </c>
      <c r="H604" s="901"/>
      <c r="I604" s="904" t="str">
        <f t="shared" ref="I604" ca="1" si="2192">I269</f>
        <v/>
      </c>
      <c r="J604" s="907">
        <f t="shared" ref="J604" ca="1" si="2193">IF($D604=$C$3,
SUMPRODUCT(OFFSET($B$361,1,,($C604-1)*3-2,),OFFSET($L$361,,,($C604-1)*3-2,)),J269+H604)</f>
        <v>0</v>
      </c>
      <c r="K604" s="910">
        <f t="shared" ref="K604" ca="1" si="2194">K269</f>
        <v>0</v>
      </c>
      <c r="L604" s="913">
        <f t="shared" ref="L604" ca="1" si="2195">J604*K604</f>
        <v>0</v>
      </c>
      <c r="M604" s="402" t="s">
        <v>89</v>
      </c>
      <c r="N604" s="308" t="str">
        <f t="shared" ref="N604:AG604" ca="1" si="2196">N269</f>
        <v/>
      </c>
      <c r="O604" s="309" t="str">
        <f t="shared" ca="1" si="2196"/>
        <v/>
      </c>
      <c r="P604" s="309" t="str">
        <f t="shared" ca="1" si="2196"/>
        <v/>
      </c>
      <c r="Q604" s="310" t="str">
        <f t="shared" ca="1" si="2196"/>
        <v/>
      </c>
      <c r="R604" s="309" t="str">
        <f t="shared" ca="1" si="2196"/>
        <v/>
      </c>
      <c r="S604" s="309" t="str">
        <f t="shared" ca="1" si="2196"/>
        <v/>
      </c>
      <c r="T604" s="309" t="str">
        <f t="shared" ca="1" si="2196"/>
        <v/>
      </c>
      <c r="U604" s="309" t="str">
        <f t="shared" ca="1" si="2196"/>
        <v/>
      </c>
      <c r="V604" s="309" t="str">
        <f t="shared" ca="1" si="2196"/>
        <v/>
      </c>
      <c r="W604" s="309" t="str">
        <f t="shared" ca="1" si="2196"/>
        <v/>
      </c>
      <c r="X604" s="309" t="str">
        <f t="shared" ca="1" si="2196"/>
        <v/>
      </c>
      <c r="Y604" s="309" t="str">
        <f t="shared" ca="1" si="2196"/>
        <v/>
      </c>
      <c r="Z604" s="309" t="str">
        <f t="shared" ca="1" si="2196"/>
        <v/>
      </c>
      <c r="AA604" s="309" t="str">
        <f t="shared" ca="1" si="2196"/>
        <v/>
      </c>
      <c r="AB604" s="309" t="str">
        <f t="shared" ca="1" si="2196"/>
        <v/>
      </c>
      <c r="AC604" s="309" t="str">
        <f t="shared" ca="1" si="2196"/>
        <v/>
      </c>
      <c r="AD604" s="309" t="str">
        <f t="shared" ca="1" si="2196"/>
        <v/>
      </c>
      <c r="AE604" s="309" t="str">
        <f t="shared" ca="1" si="2196"/>
        <v/>
      </c>
      <c r="AF604" s="309" t="str">
        <f t="shared" ca="1" si="2196"/>
        <v/>
      </c>
      <c r="AG604" s="309" t="str">
        <f t="shared" ca="1" si="2196"/>
        <v/>
      </c>
      <c r="AH604" s="317"/>
      <c r="AI604" s="318"/>
      <c r="AJ604" s="318"/>
      <c r="AK604" s="318"/>
      <c r="AL604" s="318"/>
      <c r="AM604"/>
      <c r="AN604"/>
      <c r="AO604"/>
      <c r="AP604"/>
      <c r="AQ604"/>
      <c r="AR604"/>
    </row>
    <row r="605" spans="1:44" ht="13.15" customHeight="1">
      <c r="A605" s="317"/>
      <c r="B605" s="380">
        <f t="shared" ref="B605:C606" ca="1" si="2197">B270</f>
        <v>0</v>
      </c>
      <c r="C605" s="317" cm="1">
        <f t="array" aca="1" ref="C605" ca="1">IF(ROUND(SUM(IF(N604:AG604&lt;&gt;"",IF(N604:AG604&lt;&gt;0,(N605:AG605))))-J604,3)&lt;&gt;0,"X",0)</f>
        <v>0</v>
      </c>
      <c r="D605" s="890"/>
      <c r="E605" s="894"/>
      <c r="F605" s="895"/>
      <c r="G605" s="899"/>
      <c r="H605" s="902"/>
      <c r="I605" s="905"/>
      <c r="J605" s="908"/>
      <c r="K605" s="911"/>
      <c r="L605" s="914"/>
      <c r="M605" s="403" t="s">
        <v>90</v>
      </c>
      <c r="N605" s="312" cm="1">
        <f t="array" aca="1" ref="N605" ca="1">IF($D604=$C$3,
SUM(IF(OFFSET($N$361,,,($C604-1)*3-2,$C$2)=N604,OFFSET($N$363,,,($C604-1)*3-2,$C$2)*OFFSET($B$361,1,,($C604-1)*3-2,1))),
IFERROR((N270/$J269)*$J604,0))</f>
        <v>0</v>
      </c>
      <c r="O605" s="312" cm="1">
        <f t="array" aca="1" ref="O605" ca="1">IF($D604=$C$3,
SUM(IF(OFFSET($N$361,,,($C604-1)*3-2,$C$2)=O604,OFFSET($N$363,,,($C604-1)*3-2,$C$2)*OFFSET($B$361,1,,($C604-1)*3-2,1))),
IFERROR((O270/$J269)*$J604,0))</f>
        <v>0</v>
      </c>
      <c r="P605" s="312" cm="1">
        <f t="array" aca="1" ref="P605" ca="1">IF($D604=$C$3,
SUM(IF(OFFSET($N$361,,,($C604-1)*3-2,$C$2)=P604,OFFSET($N$363,,,($C604-1)*3-2,$C$2)*OFFSET($B$361,1,,($C604-1)*3-2,1))),
IFERROR((P270/$J269)*$J604,0))</f>
        <v>0</v>
      </c>
      <c r="Q605" s="313" cm="1">
        <f t="array" aca="1" ref="Q605" ca="1">IF($D604=$C$3,
SUM(IF(OFFSET($N$361,,,($C604-1)*3-2,$C$2)=Q604,OFFSET($N$363,,,($C604-1)*3-2,$C$2)*OFFSET($B$361,1,,($C604-1)*3-2,1))),
IFERROR((Q270/$J269)*$J604,0))</f>
        <v>0</v>
      </c>
      <c r="R605" s="312" cm="1">
        <f t="array" aca="1" ref="R605" ca="1">IF($D604=$C$3,
SUM(IF(OFFSET($N$361,,,($C604-1)*3-2,$C$2)=R604,OFFSET($N$363,,,($C604-1)*3-2,$C$2)*OFFSET($B$361,1,,($C604-1)*3-2,1))),
IFERROR((R270/$J269)*$J604,0))</f>
        <v>0</v>
      </c>
      <c r="S605" s="312" cm="1">
        <f t="array" aca="1" ref="S605" ca="1">IF($D604=$C$3,
SUM(IF(OFFSET($N$361,,,($C604-1)*3-2,$C$2)=S604,OFFSET($N$363,,,($C604-1)*3-2,$C$2)*OFFSET($B$361,1,,($C604-1)*3-2,1))),
IFERROR((S270/$J269)*$J604,0))</f>
        <v>0</v>
      </c>
      <c r="T605" s="312" cm="1">
        <f t="array" aca="1" ref="T605" ca="1">IF($D604=$C$3,
SUM(IF(OFFSET($N$361,,,($C604-1)*3-2,$C$2)=T604,OFFSET($N$363,,,($C604-1)*3-2,$C$2)*OFFSET($B$361,1,,($C604-1)*3-2,1))),
IFERROR((T270/$J269)*$J604,0))</f>
        <v>0</v>
      </c>
      <c r="U605" s="312" cm="1">
        <f t="array" aca="1" ref="U605" ca="1">IF($D604=$C$3,
SUM(IF(OFFSET($N$361,,,($C604-1)*3-2,$C$2)=U604,OFFSET($N$363,,,($C604-1)*3-2,$C$2)*OFFSET($B$361,1,,($C604-1)*3-2,1))),
IFERROR((U270/$J269)*$J604,0))</f>
        <v>0</v>
      </c>
      <c r="V605" s="312" cm="1">
        <f t="array" aca="1" ref="V605" ca="1">IF($D604=$C$3,
SUM(IF(OFFSET($N$361,,,($C604-1)*3-2,$C$2)=V604,OFFSET($N$363,,,($C604-1)*3-2,$C$2)*OFFSET($B$361,1,,($C604-1)*3-2,1))),
IFERROR((V270/$J269)*$J604,0))</f>
        <v>0</v>
      </c>
      <c r="W605" s="312" cm="1">
        <f t="array" aca="1" ref="W605" ca="1">IF($D604=$C$3,
SUM(IF(OFFSET($N$361,,,($C604-1)*3-2,$C$2)=W604,OFFSET($N$363,,,($C604-1)*3-2,$C$2)*OFFSET($B$361,1,,($C604-1)*3-2,1))),
IFERROR((W270/$J269)*$J604,0))</f>
        <v>0</v>
      </c>
      <c r="X605" s="312" cm="1">
        <f t="array" aca="1" ref="X605" ca="1">IF($D604=$C$3,
SUM(IF(OFFSET($N$361,,,($C604-1)*3-2,$C$2)=X604,OFFSET($N$363,,,($C604-1)*3-2,$C$2)*OFFSET($B$361,1,,($C604-1)*3-2,1))),
IFERROR((X270/$J269)*$J604,0))</f>
        <v>0</v>
      </c>
      <c r="Y605" s="312" cm="1">
        <f t="array" aca="1" ref="Y605" ca="1">IF($D604=$C$3,
SUM(IF(OFFSET($N$361,,,($C604-1)*3-2,$C$2)=Y604,OFFSET($N$363,,,($C604-1)*3-2,$C$2)*OFFSET($B$361,1,,($C604-1)*3-2,1))),
IFERROR((Y270/$J269)*$J604,0))</f>
        <v>0</v>
      </c>
      <c r="Z605" s="312" cm="1">
        <f t="array" aca="1" ref="Z605" ca="1">IF($D604=$C$3,
SUM(IF(OFFSET($N$361,,,($C604-1)*3-2,$C$2)=Z604,OFFSET($N$363,,,($C604-1)*3-2,$C$2)*OFFSET($B$361,1,,($C604-1)*3-2,1))),
IFERROR((Z270/$J269)*$J604,0))</f>
        <v>0</v>
      </c>
      <c r="AA605" s="312" cm="1">
        <f t="array" aca="1" ref="AA605" ca="1">IF($D604=$C$3,
SUM(IF(OFFSET($N$361,,,($C604-1)*3-2,$C$2)=AA604,OFFSET($N$363,,,($C604-1)*3-2,$C$2)*OFFSET($B$361,1,,($C604-1)*3-2,1))),
IFERROR((AA270/$J269)*$J604,0))</f>
        <v>0</v>
      </c>
      <c r="AB605" s="312" cm="1">
        <f t="array" aca="1" ref="AB605" ca="1">IF($D604=$C$3,
SUM(IF(OFFSET($N$361,,,($C604-1)*3-2,$C$2)=AB604,OFFSET($N$363,,,($C604-1)*3-2,$C$2)*OFFSET($B$361,1,,($C604-1)*3-2,1))),
IFERROR((AB270/$J269)*$J604,0))</f>
        <v>0</v>
      </c>
      <c r="AC605" s="312" cm="1">
        <f t="array" aca="1" ref="AC605" ca="1">IF($D604=$C$3,
SUM(IF(OFFSET($N$361,,,($C604-1)*3-2,$C$2)=AC604,OFFSET($N$363,,,($C604-1)*3-2,$C$2)*OFFSET($B$361,1,,($C604-1)*3-2,1))),
IFERROR((AC270/$J269)*$J604,0))</f>
        <v>0</v>
      </c>
      <c r="AD605" s="312" cm="1">
        <f t="array" aca="1" ref="AD605" ca="1">IF($D604=$C$3,
SUM(IF(OFFSET($N$361,,,($C604-1)*3-2,$C$2)=AD604,OFFSET($N$363,,,($C604-1)*3-2,$C$2)*OFFSET($B$361,1,,($C604-1)*3-2,1))),
IFERROR((AD270/$J269)*$J604,0))</f>
        <v>0</v>
      </c>
      <c r="AE605" s="312" cm="1">
        <f t="array" aca="1" ref="AE605" ca="1">IF($D604=$C$3,
SUM(IF(OFFSET($N$361,,,($C604-1)*3-2,$C$2)=AE604,OFFSET($N$363,,,($C604-1)*3-2,$C$2)*OFFSET($B$361,1,,($C604-1)*3-2,1))),
IFERROR((AE270/$J269)*$J604,0))</f>
        <v>0</v>
      </c>
      <c r="AF605" s="312" cm="1">
        <f t="array" aca="1" ref="AF605" ca="1">IF($D604=$C$3,
SUM(IF(OFFSET($N$361,,,($C604-1)*3-2,$C$2)=AF604,OFFSET($N$363,,,($C604-1)*3-2,$C$2)*OFFSET($B$361,1,,($C604-1)*3-2,1))),
IFERROR((AF270/$J269)*$J604,0))</f>
        <v>0</v>
      </c>
      <c r="AG605" s="312" cm="1">
        <f t="array" aca="1" ref="AG605" ca="1">IF($D604=$C$3,
SUM(IF(OFFSET($N$361,,,($C604-1)*3-2,$C$2)=AG604,OFFSET($N$363,,,($C604-1)*3-2,$C$2)*OFFSET($B$361,1,,($C604-1)*3-2,1))),
IFERROR((AG270/$J269)*$J604,0))</f>
        <v>0</v>
      </c>
      <c r="AH605" s="317"/>
      <c r="AI605" s="318"/>
      <c r="AJ605" s="318"/>
      <c r="AK605" s="318"/>
      <c r="AL605" s="318"/>
      <c r="AM605"/>
      <c r="AN605"/>
      <c r="AO605"/>
      <c r="AP605"/>
      <c r="AQ605"/>
      <c r="AR605"/>
    </row>
    <row r="606" spans="1:44" ht="13.15" customHeight="1">
      <c r="A606" s="317"/>
      <c r="B606" s="380" t="str">
        <f t="shared" ca="1" si="2197"/>
        <v/>
      </c>
      <c r="C606" s="380" t="str">
        <f t="shared" ca="1" si="2197"/>
        <v/>
      </c>
      <c r="D606" s="891"/>
      <c r="E606" s="896"/>
      <c r="F606" s="897"/>
      <c r="G606" s="900"/>
      <c r="H606" s="903"/>
      <c r="I606" s="906"/>
      <c r="J606" s="909"/>
      <c r="K606" s="912"/>
      <c r="L606" s="915"/>
      <c r="M606" s="404" t="s">
        <v>91</v>
      </c>
      <c r="N606" s="405">
        <f t="shared" ref="N606" ca="1" si="2198">IFERROR(N605*$K604,0)</f>
        <v>0</v>
      </c>
      <c r="O606" s="406">
        <f t="shared" ref="O606" ca="1" si="2199">IFERROR(O605*$K604,0)</f>
        <v>0</v>
      </c>
      <c r="P606" s="406">
        <f t="shared" ref="P606" ca="1" si="2200">IFERROR(P605*$K604,0)</f>
        <v>0</v>
      </c>
      <c r="Q606" s="407">
        <f t="shared" ref="Q606" ca="1" si="2201">IFERROR(Q605*$K604,0)</f>
        <v>0</v>
      </c>
      <c r="R606" s="406">
        <f t="shared" ref="R606" ca="1" si="2202">IFERROR(R605*$K604,0)</f>
        <v>0</v>
      </c>
      <c r="S606" s="406">
        <f t="shared" ref="S606" ca="1" si="2203">IFERROR(S605*$K604,0)</f>
        <v>0</v>
      </c>
      <c r="T606" s="406">
        <f t="shared" ref="T606" ca="1" si="2204">IFERROR(T605*$K604,0)</f>
        <v>0</v>
      </c>
      <c r="U606" s="406">
        <f t="shared" ref="U606" ca="1" si="2205">IFERROR(U605*$K604,0)</f>
        <v>0</v>
      </c>
      <c r="V606" s="406">
        <f t="shared" ref="V606" ca="1" si="2206">IFERROR(V605*$K604,0)</f>
        <v>0</v>
      </c>
      <c r="W606" s="406">
        <f t="shared" ref="W606" ca="1" si="2207">IFERROR(W605*$K604,0)</f>
        <v>0</v>
      </c>
      <c r="X606" s="406">
        <f t="shared" ref="X606" ca="1" si="2208">IFERROR(X605*$K604,0)</f>
        <v>0</v>
      </c>
      <c r="Y606" s="406">
        <f t="shared" ref="Y606" ca="1" si="2209">IFERROR(Y605*$K604,0)</f>
        <v>0</v>
      </c>
      <c r="Z606" s="406">
        <f t="shared" ref="Z606" ca="1" si="2210">IFERROR(Z605*$K604,0)</f>
        <v>0</v>
      </c>
      <c r="AA606" s="406">
        <f t="shared" ref="AA606" ca="1" si="2211">IFERROR(AA605*$K604,0)</f>
        <v>0</v>
      </c>
      <c r="AB606" s="406">
        <f t="shared" ref="AB606" ca="1" si="2212">IFERROR(AB605*$K604,0)</f>
        <v>0</v>
      </c>
      <c r="AC606" s="406">
        <f t="shared" ref="AC606" ca="1" si="2213">IFERROR(AC605*$K604,0)</f>
        <v>0</v>
      </c>
      <c r="AD606" s="406">
        <f t="shared" ref="AD606" ca="1" si="2214">IFERROR(AD605*$K604,0)</f>
        <v>0</v>
      </c>
      <c r="AE606" s="406">
        <f t="shared" ref="AE606" ca="1" si="2215">IFERROR(AE605*$K604,0)</f>
        <v>0</v>
      </c>
      <c r="AF606" s="406">
        <f t="shared" ref="AF606" ca="1" si="2216">IFERROR(AF605*$K604,0)</f>
        <v>0</v>
      </c>
      <c r="AG606" s="406">
        <f t="shared" ref="AG606" ca="1" si="2217">IFERROR(AG605*$K604,0)</f>
        <v>0</v>
      </c>
      <c r="AH606" s="317"/>
      <c r="AI606" s="318"/>
      <c r="AJ606" s="318"/>
      <c r="AK606" s="318"/>
      <c r="AL606" s="318"/>
      <c r="AM606"/>
      <c r="AN606"/>
      <c r="AO606"/>
      <c r="AP606"/>
      <c r="AQ606"/>
      <c r="AR606"/>
    </row>
    <row r="607" spans="1:44" ht="13.15" customHeight="1">
      <c r="A607" s="317"/>
      <c r="B607" s="317"/>
      <c r="C607" s="317" cm="1">
        <f t="array" aca="1" ref="C607" ca="1">OFFSET(C607,-3,,,)+1</f>
        <v>83</v>
      </c>
      <c r="D607" s="889" t="str">
        <f t="shared" ref="D607:E607" ca="1" si="2218">D272</f>
        <v/>
      </c>
      <c r="E607" s="892" t="str">
        <f t="shared" ca="1" si="2218"/>
        <v/>
      </c>
      <c r="F607" s="893"/>
      <c r="G607" s="898">
        <f t="shared" ref="G607" si="2219">H272</f>
        <v>0</v>
      </c>
      <c r="H607" s="901"/>
      <c r="I607" s="904" t="str">
        <f t="shared" ref="I607" ca="1" si="2220">I272</f>
        <v/>
      </c>
      <c r="J607" s="907">
        <f t="shared" ref="J607" ca="1" si="2221">IF($D607=$C$3,
SUMPRODUCT(OFFSET($B$361,1,,($C607-1)*3-2,),OFFSET($L$361,,,($C607-1)*3-2,)),J272+H607)</f>
        <v>0</v>
      </c>
      <c r="K607" s="910">
        <f t="shared" ref="K607" ca="1" si="2222">K272</f>
        <v>0</v>
      </c>
      <c r="L607" s="913">
        <f t="shared" ref="L607" ca="1" si="2223">J607*K607</f>
        <v>0</v>
      </c>
      <c r="M607" s="402" t="s">
        <v>89</v>
      </c>
      <c r="N607" s="308" t="str">
        <f t="shared" ref="N607:AG607" ca="1" si="2224">N272</f>
        <v/>
      </c>
      <c r="O607" s="309" t="str">
        <f t="shared" ca="1" si="2224"/>
        <v/>
      </c>
      <c r="P607" s="309" t="str">
        <f t="shared" ca="1" si="2224"/>
        <v/>
      </c>
      <c r="Q607" s="310" t="str">
        <f t="shared" ca="1" si="2224"/>
        <v/>
      </c>
      <c r="R607" s="309" t="str">
        <f t="shared" ca="1" si="2224"/>
        <v/>
      </c>
      <c r="S607" s="309" t="str">
        <f t="shared" ca="1" si="2224"/>
        <v/>
      </c>
      <c r="T607" s="309" t="str">
        <f t="shared" ca="1" si="2224"/>
        <v/>
      </c>
      <c r="U607" s="309" t="str">
        <f t="shared" ca="1" si="2224"/>
        <v/>
      </c>
      <c r="V607" s="309" t="str">
        <f t="shared" ca="1" si="2224"/>
        <v/>
      </c>
      <c r="W607" s="309" t="str">
        <f t="shared" ca="1" si="2224"/>
        <v/>
      </c>
      <c r="X607" s="309" t="str">
        <f t="shared" ca="1" si="2224"/>
        <v/>
      </c>
      <c r="Y607" s="309" t="str">
        <f t="shared" ca="1" si="2224"/>
        <v/>
      </c>
      <c r="Z607" s="309" t="str">
        <f t="shared" ca="1" si="2224"/>
        <v/>
      </c>
      <c r="AA607" s="309" t="str">
        <f t="shared" ca="1" si="2224"/>
        <v/>
      </c>
      <c r="AB607" s="309" t="str">
        <f t="shared" ca="1" si="2224"/>
        <v/>
      </c>
      <c r="AC607" s="309" t="str">
        <f t="shared" ca="1" si="2224"/>
        <v/>
      </c>
      <c r="AD607" s="309" t="str">
        <f t="shared" ca="1" si="2224"/>
        <v/>
      </c>
      <c r="AE607" s="309" t="str">
        <f t="shared" ca="1" si="2224"/>
        <v/>
      </c>
      <c r="AF607" s="309" t="str">
        <f t="shared" ca="1" si="2224"/>
        <v/>
      </c>
      <c r="AG607" s="309" t="str">
        <f t="shared" ca="1" si="2224"/>
        <v/>
      </c>
      <c r="AH607" s="317"/>
      <c r="AI607" s="318"/>
      <c r="AJ607" s="318"/>
      <c r="AK607" s="318"/>
      <c r="AL607" s="318"/>
      <c r="AM607"/>
      <c r="AN607"/>
      <c r="AO607"/>
      <c r="AP607"/>
      <c r="AQ607"/>
      <c r="AR607"/>
    </row>
    <row r="608" spans="1:44" ht="13.15" customHeight="1">
      <c r="A608" s="317"/>
      <c r="B608" s="380">
        <f t="shared" ref="B608:C609" ca="1" si="2225">B273</f>
        <v>0</v>
      </c>
      <c r="C608" s="317" cm="1">
        <f t="array" aca="1" ref="C608" ca="1">IF(ROUND(SUM(IF(N607:AG607&lt;&gt;"",IF(N607:AG607&lt;&gt;0,(N608:AG608))))-J607,3)&lt;&gt;0,"X",0)</f>
        <v>0</v>
      </c>
      <c r="D608" s="890"/>
      <c r="E608" s="894"/>
      <c r="F608" s="895"/>
      <c r="G608" s="899"/>
      <c r="H608" s="902"/>
      <c r="I608" s="905"/>
      <c r="J608" s="908"/>
      <c r="K608" s="911"/>
      <c r="L608" s="914"/>
      <c r="M608" s="403" t="s">
        <v>90</v>
      </c>
      <c r="N608" s="312" cm="1">
        <f t="array" aca="1" ref="N608" ca="1">IF($D607=$C$3,
SUM(IF(OFFSET($N$361,,,($C607-1)*3-2,$C$2)=N607,OFFSET($N$363,,,($C607-1)*3-2,$C$2)*OFFSET($B$361,1,,($C607-1)*3-2,1))),
IFERROR((N273/$J272)*$J607,0))</f>
        <v>0</v>
      </c>
      <c r="O608" s="312" cm="1">
        <f t="array" aca="1" ref="O608" ca="1">IF($D607=$C$3,
SUM(IF(OFFSET($N$361,,,($C607-1)*3-2,$C$2)=O607,OFFSET($N$363,,,($C607-1)*3-2,$C$2)*OFFSET($B$361,1,,($C607-1)*3-2,1))),
IFERROR((O273/$J272)*$J607,0))</f>
        <v>0</v>
      </c>
      <c r="P608" s="312" cm="1">
        <f t="array" aca="1" ref="P608" ca="1">IF($D607=$C$3,
SUM(IF(OFFSET($N$361,,,($C607-1)*3-2,$C$2)=P607,OFFSET($N$363,,,($C607-1)*3-2,$C$2)*OFFSET($B$361,1,,($C607-1)*3-2,1))),
IFERROR((P273/$J272)*$J607,0))</f>
        <v>0</v>
      </c>
      <c r="Q608" s="313" cm="1">
        <f t="array" aca="1" ref="Q608" ca="1">IF($D607=$C$3,
SUM(IF(OFFSET($N$361,,,($C607-1)*3-2,$C$2)=Q607,OFFSET($N$363,,,($C607-1)*3-2,$C$2)*OFFSET($B$361,1,,($C607-1)*3-2,1))),
IFERROR((Q273/$J272)*$J607,0))</f>
        <v>0</v>
      </c>
      <c r="R608" s="312" cm="1">
        <f t="array" aca="1" ref="R608" ca="1">IF($D607=$C$3,
SUM(IF(OFFSET($N$361,,,($C607-1)*3-2,$C$2)=R607,OFFSET($N$363,,,($C607-1)*3-2,$C$2)*OFFSET($B$361,1,,($C607-1)*3-2,1))),
IFERROR((R273/$J272)*$J607,0))</f>
        <v>0</v>
      </c>
      <c r="S608" s="312" cm="1">
        <f t="array" aca="1" ref="S608" ca="1">IF($D607=$C$3,
SUM(IF(OFFSET($N$361,,,($C607-1)*3-2,$C$2)=S607,OFFSET($N$363,,,($C607-1)*3-2,$C$2)*OFFSET($B$361,1,,($C607-1)*3-2,1))),
IFERROR((S273/$J272)*$J607,0))</f>
        <v>0</v>
      </c>
      <c r="T608" s="312" cm="1">
        <f t="array" aca="1" ref="T608" ca="1">IF($D607=$C$3,
SUM(IF(OFFSET($N$361,,,($C607-1)*3-2,$C$2)=T607,OFFSET($N$363,,,($C607-1)*3-2,$C$2)*OFFSET($B$361,1,,($C607-1)*3-2,1))),
IFERROR((T273/$J272)*$J607,0))</f>
        <v>0</v>
      </c>
      <c r="U608" s="312" cm="1">
        <f t="array" aca="1" ref="U608" ca="1">IF($D607=$C$3,
SUM(IF(OFFSET($N$361,,,($C607-1)*3-2,$C$2)=U607,OFFSET($N$363,,,($C607-1)*3-2,$C$2)*OFFSET($B$361,1,,($C607-1)*3-2,1))),
IFERROR((U273/$J272)*$J607,0))</f>
        <v>0</v>
      </c>
      <c r="V608" s="312" cm="1">
        <f t="array" aca="1" ref="V608" ca="1">IF($D607=$C$3,
SUM(IF(OFFSET($N$361,,,($C607-1)*3-2,$C$2)=V607,OFFSET($N$363,,,($C607-1)*3-2,$C$2)*OFFSET($B$361,1,,($C607-1)*3-2,1))),
IFERROR((V273/$J272)*$J607,0))</f>
        <v>0</v>
      </c>
      <c r="W608" s="312" cm="1">
        <f t="array" aca="1" ref="W608" ca="1">IF($D607=$C$3,
SUM(IF(OFFSET($N$361,,,($C607-1)*3-2,$C$2)=W607,OFFSET($N$363,,,($C607-1)*3-2,$C$2)*OFFSET($B$361,1,,($C607-1)*3-2,1))),
IFERROR((W273/$J272)*$J607,0))</f>
        <v>0</v>
      </c>
      <c r="X608" s="312" cm="1">
        <f t="array" aca="1" ref="X608" ca="1">IF($D607=$C$3,
SUM(IF(OFFSET($N$361,,,($C607-1)*3-2,$C$2)=X607,OFFSET($N$363,,,($C607-1)*3-2,$C$2)*OFFSET($B$361,1,,($C607-1)*3-2,1))),
IFERROR((X273/$J272)*$J607,0))</f>
        <v>0</v>
      </c>
      <c r="Y608" s="312" cm="1">
        <f t="array" aca="1" ref="Y608" ca="1">IF($D607=$C$3,
SUM(IF(OFFSET($N$361,,,($C607-1)*3-2,$C$2)=Y607,OFFSET($N$363,,,($C607-1)*3-2,$C$2)*OFFSET($B$361,1,,($C607-1)*3-2,1))),
IFERROR((Y273/$J272)*$J607,0))</f>
        <v>0</v>
      </c>
      <c r="Z608" s="312" cm="1">
        <f t="array" aca="1" ref="Z608" ca="1">IF($D607=$C$3,
SUM(IF(OFFSET($N$361,,,($C607-1)*3-2,$C$2)=Z607,OFFSET($N$363,,,($C607-1)*3-2,$C$2)*OFFSET($B$361,1,,($C607-1)*3-2,1))),
IFERROR((Z273/$J272)*$J607,0))</f>
        <v>0</v>
      </c>
      <c r="AA608" s="312" cm="1">
        <f t="array" aca="1" ref="AA608" ca="1">IF($D607=$C$3,
SUM(IF(OFFSET($N$361,,,($C607-1)*3-2,$C$2)=AA607,OFFSET($N$363,,,($C607-1)*3-2,$C$2)*OFFSET($B$361,1,,($C607-1)*3-2,1))),
IFERROR((AA273/$J272)*$J607,0))</f>
        <v>0</v>
      </c>
      <c r="AB608" s="312" cm="1">
        <f t="array" aca="1" ref="AB608" ca="1">IF($D607=$C$3,
SUM(IF(OFFSET($N$361,,,($C607-1)*3-2,$C$2)=AB607,OFFSET($N$363,,,($C607-1)*3-2,$C$2)*OFFSET($B$361,1,,($C607-1)*3-2,1))),
IFERROR((AB273/$J272)*$J607,0))</f>
        <v>0</v>
      </c>
      <c r="AC608" s="312" cm="1">
        <f t="array" aca="1" ref="AC608" ca="1">IF($D607=$C$3,
SUM(IF(OFFSET($N$361,,,($C607-1)*3-2,$C$2)=AC607,OFFSET($N$363,,,($C607-1)*3-2,$C$2)*OFFSET($B$361,1,,($C607-1)*3-2,1))),
IFERROR((AC273/$J272)*$J607,0))</f>
        <v>0</v>
      </c>
      <c r="AD608" s="312" cm="1">
        <f t="array" aca="1" ref="AD608" ca="1">IF($D607=$C$3,
SUM(IF(OFFSET($N$361,,,($C607-1)*3-2,$C$2)=AD607,OFFSET($N$363,,,($C607-1)*3-2,$C$2)*OFFSET($B$361,1,,($C607-1)*3-2,1))),
IFERROR((AD273/$J272)*$J607,0))</f>
        <v>0</v>
      </c>
      <c r="AE608" s="312" cm="1">
        <f t="array" aca="1" ref="AE608" ca="1">IF($D607=$C$3,
SUM(IF(OFFSET($N$361,,,($C607-1)*3-2,$C$2)=AE607,OFFSET($N$363,,,($C607-1)*3-2,$C$2)*OFFSET($B$361,1,,($C607-1)*3-2,1))),
IFERROR((AE273/$J272)*$J607,0))</f>
        <v>0</v>
      </c>
      <c r="AF608" s="312" cm="1">
        <f t="array" aca="1" ref="AF608" ca="1">IF($D607=$C$3,
SUM(IF(OFFSET($N$361,,,($C607-1)*3-2,$C$2)=AF607,OFFSET($N$363,,,($C607-1)*3-2,$C$2)*OFFSET($B$361,1,,($C607-1)*3-2,1))),
IFERROR((AF273/$J272)*$J607,0))</f>
        <v>0</v>
      </c>
      <c r="AG608" s="312" cm="1">
        <f t="array" aca="1" ref="AG608" ca="1">IF($D607=$C$3,
SUM(IF(OFFSET($N$361,,,($C607-1)*3-2,$C$2)=AG607,OFFSET($N$363,,,($C607-1)*3-2,$C$2)*OFFSET($B$361,1,,($C607-1)*3-2,1))),
IFERROR((AG273/$J272)*$J607,0))</f>
        <v>0</v>
      </c>
      <c r="AH608" s="317"/>
      <c r="AI608" s="318"/>
      <c r="AJ608" s="318"/>
      <c r="AK608" s="318"/>
      <c r="AL608" s="318"/>
      <c r="AM608"/>
      <c r="AN608"/>
      <c r="AO608"/>
      <c r="AP608"/>
      <c r="AQ608"/>
      <c r="AR608"/>
    </row>
    <row r="609" spans="1:44" ht="13.15" customHeight="1">
      <c r="A609" s="317"/>
      <c r="B609" s="380" t="str">
        <f t="shared" ca="1" si="2225"/>
        <v/>
      </c>
      <c r="C609" s="380" t="str">
        <f t="shared" ca="1" si="2225"/>
        <v/>
      </c>
      <c r="D609" s="891"/>
      <c r="E609" s="896"/>
      <c r="F609" s="897"/>
      <c r="G609" s="900"/>
      <c r="H609" s="903"/>
      <c r="I609" s="906"/>
      <c r="J609" s="909"/>
      <c r="K609" s="912"/>
      <c r="L609" s="915"/>
      <c r="M609" s="404" t="s">
        <v>91</v>
      </c>
      <c r="N609" s="405">
        <f t="shared" ref="N609" ca="1" si="2226">IFERROR(N608*$K607,0)</f>
        <v>0</v>
      </c>
      <c r="O609" s="406">
        <f t="shared" ref="O609" ca="1" si="2227">IFERROR(O608*$K607,0)</f>
        <v>0</v>
      </c>
      <c r="P609" s="406">
        <f t="shared" ref="P609" ca="1" si="2228">IFERROR(P608*$K607,0)</f>
        <v>0</v>
      </c>
      <c r="Q609" s="407">
        <f t="shared" ref="Q609" ca="1" si="2229">IFERROR(Q608*$K607,0)</f>
        <v>0</v>
      </c>
      <c r="R609" s="406">
        <f t="shared" ref="R609" ca="1" si="2230">IFERROR(R608*$K607,0)</f>
        <v>0</v>
      </c>
      <c r="S609" s="406">
        <f t="shared" ref="S609" ca="1" si="2231">IFERROR(S608*$K607,0)</f>
        <v>0</v>
      </c>
      <c r="T609" s="406">
        <f t="shared" ref="T609" ca="1" si="2232">IFERROR(T608*$K607,0)</f>
        <v>0</v>
      </c>
      <c r="U609" s="406">
        <f t="shared" ref="U609" ca="1" si="2233">IFERROR(U608*$K607,0)</f>
        <v>0</v>
      </c>
      <c r="V609" s="406">
        <f t="shared" ref="V609" ca="1" si="2234">IFERROR(V608*$K607,0)</f>
        <v>0</v>
      </c>
      <c r="W609" s="406">
        <f t="shared" ref="W609" ca="1" si="2235">IFERROR(W608*$K607,0)</f>
        <v>0</v>
      </c>
      <c r="X609" s="406">
        <f t="shared" ref="X609" ca="1" si="2236">IFERROR(X608*$K607,0)</f>
        <v>0</v>
      </c>
      <c r="Y609" s="406">
        <f t="shared" ref="Y609" ca="1" si="2237">IFERROR(Y608*$K607,0)</f>
        <v>0</v>
      </c>
      <c r="Z609" s="406">
        <f t="shared" ref="Z609" ca="1" si="2238">IFERROR(Z608*$K607,0)</f>
        <v>0</v>
      </c>
      <c r="AA609" s="406">
        <f t="shared" ref="AA609" ca="1" si="2239">IFERROR(AA608*$K607,0)</f>
        <v>0</v>
      </c>
      <c r="AB609" s="406">
        <f t="shared" ref="AB609" ca="1" si="2240">IFERROR(AB608*$K607,0)</f>
        <v>0</v>
      </c>
      <c r="AC609" s="406">
        <f t="shared" ref="AC609" ca="1" si="2241">IFERROR(AC608*$K607,0)</f>
        <v>0</v>
      </c>
      <c r="AD609" s="406">
        <f t="shared" ref="AD609" ca="1" si="2242">IFERROR(AD608*$K607,0)</f>
        <v>0</v>
      </c>
      <c r="AE609" s="406">
        <f t="shared" ref="AE609" ca="1" si="2243">IFERROR(AE608*$K607,0)</f>
        <v>0</v>
      </c>
      <c r="AF609" s="406">
        <f t="shared" ref="AF609" ca="1" si="2244">IFERROR(AF608*$K607,0)</f>
        <v>0</v>
      </c>
      <c r="AG609" s="406">
        <f t="shared" ref="AG609" ca="1" si="2245">IFERROR(AG608*$K607,0)</f>
        <v>0</v>
      </c>
      <c r="AH609" s="317"/>
      <c r="AI609" s="318"/>
      <c r="AJ609" s="318"/>
      <c r="AK609" s="318"/>
      <c r="AL609" s="318"/>
      <c r="AM609"/>
      <c r="AN609"/>
      <c r="AO609"/>
      <c r="AP609"/>
      <c r="AQ609"/>
      <c r="AR609"/>
    </row>
    <row r="610" spans="1:44" ht="13.15" customHeight="1">
      <c r="A610" s="317"/>
      <c r="B610" s="317"/>
      <c r="C610" s="317" cm="1">
        <f t="array" aca="1" ref="C610" ca="1">OFFSET(C610,-3,,,)+1</f>
        <v>84</v>
      </c>
      <c r="D610" s="889" t="str">
        <f t="shared" ref="D610:E610" ca="1" si="2246">D275</f>
        <v/>
      </c>
      <c r="E610" s="892" t="str">
        <f t="shared" ca="1" si="2246"/>
        <v/>
      </c>
      <c r="F610" s="893"/>
      <c r="G610" s="898">
        <f t="shared" ref="G610" si="2247">H275</f>
        <v>0</v>
      </c>
      <c r="H610" s="901"/>
      <c r="I610" s="904" t="str">
        <f t="shared" ref="I610" ca="1" si="2248">I275</f>
        <v/>
      </c>
      <c r="J610" s="907">
        <f t="shared" ref="J610" ca="1" si="2249">IF($D610=$C$3,
SUMPRODUCT(OFFSET($B$361,1,,($C610-1)*3-2,),OFFSET($L$361,,,($C610-1)*3-2,)),J275+H610)</f>
        <v>0</v>
      </c>
      <c r="K610" s="910">
        <f t="shared" ref="K610" ca="1" si="2250">K275</f>
        <v>0</v>
      </c>
      <c r="L610" s="913">
        <f t="shared" ref="L610" ca="1" si="2251">J610*K610</f>
        <v>0</v>
      </c>
      <c r="M610" s="402" t="s">
        <v>89</v>
      </c>
      <c r="N610" s="308" t="str">
        <f t="shared" ref="N610:AG610" ca="1" si="2252">N275</f>
        <v/>
      </c>
      <c r="O610" s="309" t="str">
        <f t="shared" ca="1" si="2252"/>
        <v/>
      </c>
      <c r="P610" s="309" t="str">
        <f t="shared" ca="1" si="2252"/>
        <v/>
      </c>
      <c r="Q610" s="310" t="str">
        <f t="shared" ca="1" si="2252"/>
        <v/>
      </c>
      <c r="R610" s="309" t="str">
        <f t="shared" ca="1" si="2252"/>
        <v/>
      </c>
      <c r="S610" s="309" t="str">
        <f t="shared" ca="1" si="2252"/>
        <v/>
      </c>
      <c r="T610" s="309" t="str">
        <f t="shared" ca="1" si="2252"/>
        <v/>
      </c>
      <c r="U610" s="309" t="str">
        <f t="shared" ca="1" si="2252"/>
        <v/>
      </c>
      <c r="V610" s="309" t="str">
        <f t="shared" ca="1" si="2252"/>
        <v/>
      </c>
      <c r="W610" s="309" t="str">
        <f t="shared" ca="1" si="2252"/>
        <v/>
      </c>
      <c r="X610" s="309" t="str">
        <f t="shared" ca="1" si="2252"/>
        <v/>
      </c>
      <c r="Y610" s="309" t="str">
        <f t="shared" ca="1" si="2252"/>
        <v/>
      </c>
      <c r="Z610" s="309" t="str">
        <f t="shared" ca="1" si="2252"/>
        <v/>
      </c>
      <c r="AA610" s="309" t="str">
        <f t="shared" ca="1" si="2252"/>
        <v/>
      </c>
      <c r="AB610" s="309" t="str">
        <f t="shared" ca="1" si="2252"/>
        <v/>
      </c>
      <c r="AC610" s="309" t="str">
        <f t="shared" ca="1" si="2252"/>
        <v/>
      </c>
      <c r="AD610" s="309" t="str">
        <f t="shared" ca="1" si="2252"/>
        <v/>
      </c>
      <c r="AE610" s="309" t="str">
        <f t="shared" ca="1" si="2252"/>
        <v/>
      </c>
      <c r="AF610" s="309" t="str">
        <f t="shared" ca="1" si="2252"/>
        <v/>
      </c>
      <c r="AG610" s="309" t="str">
        <f t="shared" ca="1" si="2252"/>
        <v/>
      </c>
      <c r="AH610" s="317"/>
      <c r="AI610" s="318"/>
      <c r="AJ610" s="318"/>
      <c r="AK610" s="318"/>
      <c r="AL610" s="318"/>
      <c r="AM610"/>
      <c r="AN610"/>
      <c r="AO610"/>
      <c r="AP610"/>
      <c r="AQ610"/>
      <c r="AR610"/>
    </row>
    <row r="611" spans="1:44" ht="13.15" customHeight="1">
      <c r="A611" s="317"/>
      <c r="B611" s="380">
        <f t="shared" ref="B611:C612" ca="1" si="2253">B276</f>
        <v>0</v>
      </c>
      <c r="C611" s="317" cm="1">
        <f t="array" aca="1" ref="C611" ca="1">IF(ROUND(SUM(IF(N610:AG610&lt;&gt;"",IF(N610:AG610&lt;&gt;0,(N611:AG611))))-J610,3)&lt;&gt;0,"X",0)</f>
        <v>0</v>
      </c>
      <c r="D611" s="890"/>
      <c r="E611" s="894"/>
      <c r="F611" s="895"/>
      <c r="G611" s="899"/>
      <c r="H611" s="902"/>
      <c r="I611" s="905"/>
      <c r="J611" s="908"/>
      <c r="K611" s="911"/>
      <c r="L611" s="914"/>
      <c r="M611" s="403" t="s">
        <v>90</v>
      </c>
      <c r="N611" s="312" cm="1">
        <f t="array" aca="1" ref="N611" ca="1">IF($D610=$C$3,
SUM(IF(OFFSET($N$361,,,($C610-1)*3-2,$C$2)=N610,OFFSET($N$363,,,($C610-1)*3-2,$C$2)*OFFSET($B$361,1,,($C610-1)*3-2,1))),
IFERROR((N276/$J275)*$J610,0))</f>
        <v>0</v>
      </c>
      <c r="O611" s="312" cm="1">
        <f t="array" aca="1" ref="O611" ca="1">IF($D610=$C$3,
SUM(IF(OFFSET($N$361,,,($C610-1)*3-2,$C$2)=O610,OFFSET($N$363,,,($C610-1)*3-2,$C$2)*OFFSET($B$361,1,,($C610-1)*3-2,1))),
IFERROR((O276/$J275)*$J610,0))</f>
        <v>0</v>
      </c>
      <c r="P611" s="312" cm="1">
        <f t="array" aca="1" ref="P611" ca="1">IF($D610=$C$3,
SUM(IF(OFFSET($N$361,,,($C610-1)*3-2,$C$2)=P610,OFFSET($N$363,,,($C610-1)*3-2,$C$2)*OFFSET($B$361,1,,($C610-1)*3-2,1))),
IFERROR((P276/$J275)*$J610,0))</f>
        <v>0</v>
      </c>
      <c r="Q611" s="313" cm="1">
        <f t="array" aca="1" ref="Q611" ca="1">IF($D610=$C$3,
SUM(IF(OFFSET($N$361,,,($C610-1)*3-2,$C$2)=Q610,OFFSET($N$363,,,($C610-1)*3-2,$C$2)*OFFSET($B$361,1,,($C610-1)*3-2,1))),
IFERROR((Q276/$J275)*$J610,0))</f>
        <v>0</v>
      </c>
      <c r="R611" s="312" cm="1">
        <f t="array" aca="1" ref="R611" ca="1">IF($D610=$C$3,
SUM(IF(OFFSET($N$361,,,($C610-1)*3-2,$C$2)=R610,OFFSET($N$363,,,($C610-1)*3-2,$C$2)*OFFSET($B$361,1,,($C610-1)*3-2,1))),
IFERROR((R276/$J275)*$J610,0))</f>
        <v>0</v>
      </c>
      <c r="S611" s="312" cm="1">
        <f t="array" aca="1" ref="S611" ca="1">IF($D610=$C$3,
SUM(IF(OFFSET($N$361,,,($C610-1)*3-2,$C$2)=S610,OFFSET($N$363,,,($C610-1)*3-2,$C$2)*OFFSET($B$361,1,,($C610-1)*3-2,1))),
IFERROR((S276/$J275)*$J610,0))</f>
        <v>0</v>
      </c>
      <c r="T611" s="312" cm="1">
        <f t="array" aca="1" ref="T611" ca="1">IF($D610=$C$3,
SUM(IF(OFFSET($N$361,,,($C610-1)*3-2,$C$2)=T610,OFFSET($N$363,,,($C610-1)*3-2,$C$2)*OFFSET($B$361,1,,($C610-1)*3-2,1))),
IFERROR((T276/$J275)*$J610,0))</f>
        <v>0</v>
      </c>
      <c r="U611" s="312" cm="1">
        <f t="array" aca="1" ref="U611" ca="1">IF($D610=$C$3,
SUM(IF(OFFSET($N$361,,,($C610-1)*3-2,$C$2)=U610,OFFSET($N$363,,,($C610-1)*3-2,$C$2)*OFFSET($B$361,1,,($C610-1)*3-2,1))),
IFERROR((U276/$J275)*$J610,0))</f>
        <v>0</v>
      </c>
      <c r="V611" s="312" cm="1">
        <f t="array" aca="1" ref="V611" ca="1">IF($D610=$C$3,
SUM(IF(OFFSET($N$361,,,($C610-1)*3-2,$C$2)=V610,OFFSET($N$363,,,($C610-1)*3-2,$C$2)*OFFSET($B$361,1,,($C610-1)*3-2,1))),
IFERROR((V276/$J275)*$J610,0))</f>
        <v>0</v>
      </c>
      <c r="W611" s="312" cm="1">
        <f t="array" aca="1" ref="W611" ca="1">IF($D610=$C$3,
SUM(IF(OFFSET($N$361,,,($C610-1)*3-2,$C$2)=W610,OFFSET($N$363,,,($C610-1)*3-2,$C$2)*OFFSET($B$361,1,,($C610-1)*3-2,1))),
IFERROR((W276/$J275)*$J610,0))</f>
        <v>0</v>
      </c>
      <c r="X611" s="312" cm="1">
        <f t="array" aca="1" ref="X611" ca="1">IF($D610=$C$3,
SUM(IF(OFFSET($N$361,,,($C610-1)*3-2,$C$2)=X610,OFFSET($N$363,,,($C610-1)*3-2,$C$2)*OFFSET($B$361,1,,($C610-1)*3-2,1))),
IFERROR((X276/$J275)*$J610,0))</f>
        <v>0</v>
      </c>
      <c r="Y611" s="312" cm="1">
        <f t="array" aca="1" ref="Y611" ca="1">IF($D610=$C$3,
SUM(IF(OFFSET($N$361,,,($C610-1)*3-2,$C$2)=Y610,OFFSET($N$363,,,($C610-1)*3-2,$C$2)*OFFSET($B$361,1,,($C610-1)*3-2,1))),
IFERROR((Y276/$J275)*$J610,0))</f>
        <v>0</v>
      </c>
      <c r="Z611" s="312" cm="1">
        <f t="array" aca="1" ref="Z611" ca="1">IF($D610=$C$3,
SUM(IF(OFFSET($N$361,,,($C610-1)*3-2,$C$2)=Z610,OFFSET($N$363,,,($C610-1)*3-2,$C$2)*OFFSET($B$361,1,,($C610-1)*3-2,1))),
IFERROR((Z276/$J275)*$J610,0))</f>
        <v>0</v>
      </c>
      <c r="AA611" s="312" cm="1">
        <f t="array" aca="1" ref="AA611" ca="1">IF($D610=$C$3,
SUM(IF(OFFSET($N$361,,,($C610-1)*3-2,$C$2)=AA610,OFFSET($N$363,,,($C610-1)*3-2,$C$2)*OFFSET($B$361,1,,($C610-1)*3-2,1))),
IFERROR((AA276/$J275)*$J610,0))</f>
        <v>0</v>
      </c>
      <c r="AB611" s="312" cm="1">
        <f t="array" aca="1" ref="AB611" ca="1">IF($D610=$C$3,
SUM(IF(OFFSET($N$361,,,($C610-1)*3-2,$C$2)=AB610,OFFSET($N$363,,,($C610-1)*3-2,$C$2)*OFFSET($B$361,1,,($C610-1)*3-2,1))),
IFERROR((AB276/$J275)*$J610,0))</f>
        <v>0</v>
      </c>
      <c r="AC611" s="312" cm="1">
        <f t="array" aca="1" ref="AC611" ca="1">IF($D610=$C$3,
SUM(IF(OFFSET($N$361,,,($C610-1)*3-2,$C$2)=AC610,OFFSET($N$363,,,($C610-1)*3-2,$C$2)*OFFSET($B$361,1,,($C610-1)*3-2,1))),
IFERROR((AC276/$J275)*$J610,0))</f>
        <v>0</v>
      </c>
      <c r="AD611" s="312" cm="1">
        <f t="array" aca="1" ref="AD611" ca="1">IF($D610=$C$3,
SUM(IF(OFFSET($N$361,,,($C610-1)*3-2,$C$2)=AD610,OFFSET($N$363,,,($C610-1)*3-2,$C$2)*OFFSET($B$361,1,,($C610-1)*3-2,1))),
IFERROR((AD276/$J275)*$J610,0))</f>
        <v>0</v>
      </c>
      <c r="AE611" s="312" cm="1">
        <f t="array" aca="1" ref="AE611" ca="1">IF($D610=$C$3,
SUM(IF(OFFSET($N$361,,,($C610-1)*3-2,$C$2)=AE610,OFFSET($N$363,,,($C610-1)*3-2,$C$2)*OFFSET($B$361,1,,($C610-1)*3-2,1))),
IFERROR((AE276/$J275)*$J610,0))</f>
        <v>0</v>
      </c>
      <c r="AF611" s="312" cm="1">
        <f t="array" aca="1" ref="AF611" ca="1">IF($D610=$C$3,
SUM(IF(OFFSET($N$361,,,($C610-1)*3-2,$C$2)=AF610,OFFSET($N$363,,,($C610-1)*3-2,$C$2)*OFFSET($B$361,1,,($C610-1)*3-2,1))),
IFERROR((AF276/$J275)*$J610,0))</f>
        <v>0</v>
      </c>
      <c r="AG611" s="312" cm="1">
        <f t="array" aca="1" ref="AG611" ca="1">IF($D610=$C$3,
SUM(IF(OFFSET($N$361,,,($C610-1)*3-2,$C$2)=AG610,OFFSET($N$363,,,($C610-1)*3-2,$C$2)*OFFSET($B$361,1,,($C610-1)*3-2,1))),
IFERROR((AG276/$J275)*$J610,0))</f>
        <v>0</v>
      </c>
      <c r="AH611" s="317"/>
      <c r="AI611" s="318"/>
      <c r="AJ611" s="318"/>
      <c r="AK611" s="318"/>
      <c r="AL611" s="318"/>
      <c r="AM611"/>
      <c r="AN611"/>
      <c r="AO611"/>
      <c r="AP611"/>
      <c r="AQ611"/>
      <c r="AR611"/>
    </row>
    <row r="612" spans="1:44" ht="13.15" customHeight="1">
      <c r="A612" s="317"/>
      <c r="B612" s="380" t="str">
        <f t="shared" ca="1" si="2253"/>
        <v/>
      </c>
      <c r="C612" s="380" t="str">
        <f t="shared" ca="1" si="2253"/>
        <v/>
      </c>
      <c r="D612" s="891"/>
      <c r="E612" s="896"/>
      <c r="F612" s="897"/>
      <c r="G612" s="900"/>
      <c r="H612" s="903"/>
      <c r="I612" s="906"/>
      <c r="J612" s="909"/>
      <c r="K612" s="912"/>
      <c r="L612" s="915"/>
      <c r="M612" s="404" t="s">
        <v>91</v>
      </c>
      <c r="N612" s="405">
        <f t="shared" ref="N612" ca="1" si="2254">IFERROR(N611*$K610,0)</f>
        <v>0</v>
      </c>
      <c r="O612" s="406">
        <f t="shared" ref="O612" ca="1" si="2255">IFERROR(O611*$K610,0)</f>
        <v>0</v>
      </c>
      <c r="P612" s="406">
        <f t="shared" ref="P612" ca="1" si="2256">IFERROR(P611*$K610,0)</f>
        <v>0</v>
      </c>
      <c r="Q612" s="407">
        <f t="shared" ref="Q612" ca="1" si="2257">IFERROR(Q611*$K610,0)</f>
        <v>0</v>
      </c>
      <c r="R612" s="406">
        <f t="shared" ref="R612" ca="1" si="2258">IFERROR(R611*$K610,0)</f>
        <v>0</v>
      </c>
      <c r="S612" s="406">
        <f t="shared" ref="S612" ca="1" si="2259">IFERROR(S611*$K610,0)</f>
        <v>0</v>
      </c>
      <c r="T612" s="406">
        <f t="shared" ref="T612" ca="1" si="2260">IFERROR(T611*$K610,0)</f>
        <v>0</v>
      </c>
      <c r="U612" s="406">
        <f t="shared" ref="U612" ca="1" si="2261">IFERROR(U611*$K610,0)</f>
        <v>0</v>
      </c>
      <c r="V612" s="406">
        <f t="shared" ref="V612" ca="1" si="2262">IFERROR(V611*$K610,0)</f>
        <v>0</v>
      </c>
      <c r="W612" s="406">
        <f t="shared" ref="W612" ca="1" si="2263">IFERROR(W611*$K610,0)</f>
        <v>0</v>
      </c>
      <c r="X612" s="406">
        <f t="shared" ref="X612" ca="1" si="2264">IFERROR(X611*$K610,0)</f>
        <v>0</v>
      </c>
      <c r="Y612" s="406">
        <f t="shared" ref="Y612" ca="1" si="2265">IFERROR(Y611*$K610,0)</f>
        <v>0</v>
      </c>
      <c r="Z612" s="406">
        <f t="shared" ref="Z612" ca="1" si="2266">IFERROR(Z611*$K610,0)</f>
        <v>0</v>
      </c>
      <c r="AA612" s="406">
        <f t="shared" ref="AA612" ca="1" si="2267">IFERROR(AA611*$K610,0)</f>
        <v>0</v>
      </c>
      <c r="AB612" s="406">
        <f t="shared" ref="AB612" ca="1" si="2268">IFERROR(AB611*$K610,0)</f>
        <v>0</v>
      </c>
      <c r="AC612" s="406">
        <f t="shared" ref="AC612" ca="1" si="2269">IFERROR(AC611*$K610,0)</f>
        <v>0</v>
      </c>
      <c r="AD612" s="406">
        <f t="shared" ref="AD612" ca="1" si="2270">IFERROR(AD611*$K610,0)</f>
        <v>0</v>
      </c>
      <c r="AE612" s="406">
        <f t="shared" ref="AE612" ca="1" si="2271">IFERROR(AE611*$K610,0)</f>
        <v>0</v>
      </c>
      <c r="AF612" s="406">
        <f t="shared" ref="AF612" ca="1" si="2272">IFERROR(AF611*$K610,0)</f>
        <v>0</v>
      </c>
      <c r="AG612" s="406">
        <f t="shared" ref="AG612" ca="1" si="2273">IFERROR(AG611*$K610,0)</f>
        <v>0</v>
      </c>
      <c r="AH612" s="317"/>
      <c r="AI612" s="318"/>
      <c r="AJ612" s="318"/>
      <c r="AK612" s="318"/>
      <c r="AL612" s="318"/>
      <c r="AM612"/>
      <c r="AN612"/>
      <c r="AO612"/>
      <c r="AP612"/>
      <c r="AQ612"/>
      <c r="AR612"/>
    </row>
    <row r="613" spans="1:44" ht="13.15" customHeight="1">
      <c r="A613" s="317"/>
      <c r="B613" s="317"/>
      <c r="C613" s="317" cm="1">
        <f t="array" aca="1" ref="C613" ca="1">OFFSET(C613,-3,,,)+1</f>
        <v>85</v>
      </c>
      <c r="D613" s="889" t="str">
        <f t="shared" ref="D613:E613" ca="1" si="2274">D278</f>
        <v/>
      </c>
      <c r="E613" s="892" t="str">
        <f t="shared" ca="1" si="2274"/>
        <v/>
      </c>
      <c r="F613" s="893"/>
      <c r="G613" s="898">
        <f t="shared" ref="G613" si="2275">H278</f>
        <v>0</v>
      </c>
      <c r="H613" s="901"/>
      <c r="I613" s="904" t="str">
        <f t="shared" ref="I613" ca="1" si="2276">I278</f>
        <v/>
      </c>
      <c r="J613" s="907">
        <f t="shared" ref="J613" ca="1" si="2277">IF($D613=$C$3,
SUMPRODUCT(OFFSET($B$361,1,,($C613-1)*3-2,),OFFSET($L$361,,,($C613-1)*3-2,)),J278+H613)</f>
        <v>0</v>
      </c>
      <c r="K613" s="910">
        <f t="shared" ref="K613" ca="1" si="2278">K278</f>
        <v>0</v>
      </c>
      <c r="L613" s="913">
        <f t="shared" ref="L613" ca="1" si="2279">J613*K613</f>
        <v>0</v>
      </c>
      <c r="M613" s="402" t="s">
        <v>89</v>
      </c>
      <c r="N613" s="308" t="str">
        <f t="shared" ref="N613:AG613" ca="1" si="2280">N278</f>
        <v/>
      </c>
      <c r="O613" s="309" t="str">
        <f t="shared" ca="1" si="2280"/>
        <v/>
      </c>
      <c r="P613" s="309" t="str">
        <f t="shared" ca="1" si="2280"/>
        <v/>
      </c>
      <c r="Q613" s="310" t="str">
        <f t="shared" ca="1" si="2280"/>
        <v/>
      </c>
      <c r="R613" s="309" t="str">
        <f t="shared" ca="1" si="2280"/>
        <v/>
      </c>
      <c r="S613" s="309" t="str">
        <f t="shared" ca="1" si="2280"/>
        <v/>
      </c>
      <c r="T613" s="309" t="str">
        <f t="shared" ca="1" si="2280"/>
        <v/>
      </c>
      <c r="U613" s="309" t="str">
        <f t="shared" ca="1" si="2280"/>
        <v/>
      </c>
      <c r="V613" s="309" t="str">
        <f t="shared" ca="1" si="2280"/>
        <v/>
      </c>
      <c r="W613" s="309" t="str">
        <f t="shared" ca="1" si="2280"/>
        <v/>
      </c>
      <c r="X613" s="309" t="str">
        <f t="shared" ca="1" si="2280"/>
        <v/>
      </c>
      <c r="Y613" s="309" t="str">
        <f t="shared" ca="1" si="2280"/>
        <v/>
      </c>
      <c r="Z613" s="309" t="str">
        <f t="shared" ca="1" si="2280"/>
        <v/>
      </c>
      <c r="AA613" s="309" t="str">
        <f t="shared" ca="1" si="2280"/>
        <v/>
      </c>
      <c r="AB613" s="309" t="str">
        <f t="shared" ca="1" si="2280"/>
        <v/>
      </c>
      <c r="AC613" s="309" t="str">
        <f t="shared" ca="1" si="2280"/>
        <v/>
      </c>
      <c r="AD613" s="309" t="str">
        <f t="shared" ca="1" si="2280"/>
        <v/>
      </c>
      <c r="AE613" s="309" t="str">
        <f t="shared" ca="1" si="2280"/>
        <v/>
      </c>
      <c r="AF613" s="309" t="str">
        <f t="shared" ca="1" si="2280"/>
        <v/>
      </c>
      <c r="AG613" s="309" t="str">
        <f t="shared" ca="1" si="2280"/>
        <v/>
      </c>
      <c r="AH613" s="317"/>
      <c r="AI613" s="318"/>
      <c r="AJ613" s="318"/>
      <c r="AK613" s="318"/>
      <c r="AL613" s="318"/>
      <c r="AM613"/>
      <c r="AN613"/>
      <c r="AO613"/>
      <c r="AP613"/>
      <c r="AQ613"/>
      <c r="AR613"/>
    </row>
    <row r="614" spans="1:44" ht="13.15" customHeight="1">
      <c r="A614" s="317"/>
      <c r="B614" s="380">
        <f t="shared" ref="B614:C615" ca="1" si="2281">B279</f>
        <v>0</v>
      </c>
      <c r="C614" s="317" cm="1">
        <f t="array" aca="1" ref="C614" ca="1">IF(ROUND(SUM(IF(N613:AG613&lt;&gt;"",IF(N613:AG613&lt;&gt;0,(N614:AG614))))-J613,3)&lt;&gt;0,"X",0)</f>
        <v>0</v>
      </c>
      <c r="D614" s="890"/>
      <c r="E614" s="894"/>
      <c r="F614" s="895"/>
      <c r="G614" s="899"/>
      <c r="H614" s="902"/>
      <c r="I614" s="905"/>
      <c r="J614" s="908"/>
      <c r="K614" s="911"/>
      <c r="L614" s="914"/>
      <c r="M614" s="403" t="s">
        <v>90</v>
      </c>
      <c r="N614" s="312" cm="1">
        <f t="array" aca="1" ref="N614" ca="1">IF($D613=$C$3,
SUM(IF(OFFSET($N$361,,,($C613-1)*3-2,$C$2)=N613,OFFSET($N$363,,,($C613-1)*3-2,$C$2)*OFFSET($B$361,1,,($C613-1)*3-2,1))),
IFERROR((N279/$J278)*$J613,0))</f>
        <v>0</v>
      </c>
      <c r="O614" s="312" cm="1">
        <f t="array" aca="1" ref="O614" ca="1">IF($D613=$C$3,
SUM(IF(OFFSET($N$361,,,($C613-1)*3-2,$C$2)=O613,OFFSET($N$363,,,($C613-1)*3-2,$C$2)*OFFSET($B$361,1,,($C613-1)*3-2,1))),
IFERROR((O279/$J278)*$J613,0))</f>
        <v>0</v>
      </c>
      <c r="P614" s="312" cm="1">
        <f t="array" aca="1" ref="P614" ca="1">IF($D613=$C$3,
SUM(IF(OFFSET($N$361,,,($C613-1)*3-2,$C$2)=P613,OFFSET($N$363,,,($C613-1)*3-2,$C$2)*OFFSET($B$361,1,,($C613-1)*3-2,1))),
IFERROR((P279/$J278)*$J613,0))</f>
        <v>0</v>
      </c>
      <c r="Q614" s="313" cm="1">
        <f t="array" aca="1" ref="Q614" ca="1">IF($D613=$C$3,
SUM(IF(OFFSET($N$361,,,($C613-1)*3-2,$C$2)=Q613,OFFSET($N$363,,,($C613-1)*3-2,$C$2)*OFFSET($B$361,1,,($C613-1)*3-2,1))),
IFERROR((Q279/$J278)*$J613,0))</f>
        <v>0</v>
      </c>
      <c r="R614" s="312" cm="1">
        <f t="array" aca="1" ref="R614" ca="1">IF($D613=$C$3,
SUM(IF(OFFSET($N$361,,,($C613-1)*3-2,$C$2)=R613,OFFSET($N$363,,,($C613-1)*3-2,$C$2)*OFFSET($B$361,1,,($C613-1)*3-2,1))),
IFERROR((R279/$J278)*$J613,0))</f>
        <v>0</v>
      </c>
      <c r="S614" s="312" cm="1">
        <f t="array" aca="1" ref="S614" ca="1">IF($D613=$C$3,
SUM(IF(OFFSET($N$361,,,($C613-1)*3-2,$C$2)=S613,OFFSET($N$363,,,($C613-1)*3-2,$C$2)*OFFSET($B$361,1,,($C613-1)*3-2,1))),
IFERROR((S279/$J278)*$J613,0))</f>
        <v>0</v>
      </c>
      <c r="T614" s="312" cm="1">
        <f t="array" aca="1" ref="T614" ca="1">IF($D613=$C$3,
SUM(IF(OFFSET($N$361,,,($C613-1)*3-2,$C$2)=T613,OFFSET($N$363,,,($C613-1)*3-2,$C$2)*OFFSET($B$361,1,,($C613-1)*3-2,1))),
IFERROR((T279/$J278)*$J613,0))</f>
        <v>0</v>
      </c>
      <c r="U614" s="312" cm="1">
        <f t="array" aca="1" ref="U614" ca="1">IF($D613=$C$3,
SUM(IF(OFFSET($N$361,,,($C613-1)*3-2,$C$2)=U613,OFFSET($N$363,,,($C613-1)*3-2,$C$2)*OFFSET($B$361,1,,($C613-1)*3-2,1))),
IFERROR((U279/$J278)*$J613,0))</f>
        <v>0</v>
      </c>
      <c r="V614" s="312" cm="1">
        <f t="array" aca="1" ref="V614" ca="1">IF($D613=$C$3,
SUM(IF(OFFSET($N$361,,,($C613-1)*3-2,$C$2)=V613,OFFSET($N$363,,,($C613-1)*3-2,$C$2)*OFFSET($B$361,1,,($C613-1)*3-2,1))),
IFERROR((V279/$J278)*$J613,0))</f>
        <v>0</v>
      </c>
      <c r="W614" s="312" cm="1">
        <f t="array" aca="1" ref="W614" ca="1">IF($D613=$C$3,
SUM(IF(OFFSET($N$361,,,($C613-1)*3-2,$C$2)=W613,OFFSET($N$363,,,($C613-1)*3-2,$C$2)*OFFSET($B$361,1,,($C613-1)*3-2,1))),
IFERROR((W279/$J278)*$J613,0))</f>
        <v>0</v>
      </c>
      <c r="X614" s="312" cm="1">
        <f t="array" aca="1" ref="X614" ca="1">IF($D613=$C$3,
SUM(IF(OFFSET($N$361,,,($C613-1)*3-2,$C$2)=X613,OFFSET($N$363,,,($C613-1)*3-2,$C$2)*OFFSET($B$361,1,,($C613-1)*3-2,1))),
IFERROR((X279/$J278)*$J613,0))</f>
        <v>0</v>
      </c>
      <c r="Y614" s="312" cm="1">
        <f t="array" aca="1" ref="Y614" ca="1">IF($D613=$C$3,
SUM(IF(OFFSET($N$361,,,($C613-1)*3-2,$C$2)=Y613,OFFSET($N$363,,,($C613-1)*3-2,$C$2)*OFFSET($B$361,1,,($C613-1)*3-2,1))),
IFERROR((Y279/$J278)*$J613,0))</f>
        <v>0</v>
      </c>
      <c r="Z614" s="312" cm="1">
        <f t="array" aca="1" ref="Z614" ca="1">IF($D613=$C$3,
SUM(IF(OFFSET($N$361,,,($C613-1)*3-2,$C$2)=Z613,OFFSET($N$363,,,($C613-1)*3-2,$C$2)*OFFSET($B$361,1,,($C613-1)*3-2,1))),
IFERROR((Z279/$J278)*$J613,0))</f>
        <v>0</v>
      </c>
      <c r="AA614" s="312" cm="1">
        <f t="array" aca="1" ref="AA614" ca="1">IF($D613=$C$3,
SUM(IF(OFFSET($N$361,,,($C613-1)*3-2,$C$2)=AA613,OFFSET($N$363,,,($C613-1)*3-2,$C$2)*OFFSET($B$361,1,,($C613-1)*3-2,1))),
IFERROR((AA279/$J278)*$J613,0))</f>
        <v>0</v>
      </c>
      <c r="AB614" s="312" cm="1">
        <f t="array" aca="1" ref="AB614" ca="1">IF($D613=$C$3,
SUM(IF(OFFSET($N$361,,,($C613-1)*3-2,$C$2)=AB613,OFFSET($N$363,,,($C613-1)*3-2,$C$2)*OFFSET($B$361,1,,($C613-1)*3-2,1))),
IFERROR((AB279/$J278)*$J613,0))</f>
        <v>0</v>
      </c>
      <c r="AC614" s="312" cm="1">
        <f t="array" aca="1" ref="AC614" ca="1">IF($D613=$C$3,
SUM(IF(OFFSET($N$361,,,($C613-1)*3-2,$C$2)=AC613,OFFSET($N$363,,,($C613-1)*3-2,$C$2)*OFFSET($B$361,1,,($C613-1)*3-2,1))),
IFERROR((AC279/$J278)*$J613,0))</f>
        <v>0</v>
      </c>
      <c r="AD614" s="312" cm="1">
        <f t="array" aca="1" ref="AD614" ca="1">IF($D613=$C$3,
SUM(IF(OFFSET($N$361,,,($C613-1)*3-2,$C$2)=AD613,OFFSET($N$363,,,($C613-1)*3-2,$C$2)*OFFSET($B$361,1,,($C613-1)*3-2,1))),
IFERROR((AD279/$J278)*$J613,0))</f>
        <v>0</v>
      </c>
      <c r="AE614" s="312" cm="1">
        <f t="array" aca="1" ref="AE614" ca="1">IF($D613=$C$3,
SUM(IF(OFFSET($N$361,,,($C613-1)*3-2,$C$2)=AE613,OFFSET($N$363,,,($C613-1)*3-2,$C$2)*OFFSET($B$361,1,,($C613-1)*3-2,1))),
IFERROR((AE279/$J278)*$J613,0))</f>
        <v>0</v>
      </c>
      <c r="AF614" s="312" cm="1">
        <f t="array" aca="1" ref="AF614" ca="1">IF($D613=$C$3,
SUM(IF(OFFSET($N$361,,,($C613-1)*3-2,$C$2)=AF613,OFFSET($N$363,,,($C613-1)*3-2,$C$2)*OFFSET($B$361,1,,($C613-1)*3-2,1))),
IFERROR((AF279/$J278)*$J613,0))</f>
        <v>0</v>
      </c>
      <c r="AG614" s="312" cm="1">
        <f t="array" aca="1" ref="AG614" ca="1">IF($D613=$C$3,
SUM(IF(OFFSET($N$361,,,($C613-1)*3-2,$C$2)=AG613,OFFSET($N$363,,,($C613-1)*3-2,$C$2)*OFFSET($B$361,1,,($C613-1)*3-2,1))),
IFERROR((AG279/$J278)*$J613,0))</f>
        <v>0</v>
      </c>
      <c r="AH614" s="317"/>
      <c r="AI614" s="318"/>
      <c r="AJ614" s="318"/>
      <c r="AK614" s="318"/>
      <c r="AL614" s="318"/>
      <c r="AM614"/>
      <c r="AN614"/>
      <c r="AO614"/>
      <c r="AP614"/>
      <c r="AQ614"/>
      <c r="AR614"/>
    </row>
    <row r="615" spans="1:44" ht="13.15" customHeight="1">
      <c r="A615" s="317"/>
      <c r="B615" s="380" t="str">
        <f t="shared" ca="1" si="2281"/>
        <v/>
      </c>
      <c r="C615" s="380" t="str">
        <f t="shared" ca="1" si="2281"/>
        <v/>
      </c>
      <c r="D615" s="891"/>
      <c r="E615" s="896"/>
      <c r="F615" s="897"/>
      <c r="G615" s="900"/>
      <c r="H615" s="903"/>
      <c r="I615" s="906"/>
      <c r="J615" s="909"/>
      <c r="K615" s="912"/>
      <c r="L615" s="915"/>
      <c r="M615" s="404" t="s">
        <v>91</v>
      </c>
      <c r="N615" s="405">
        <f t="shared" ref="N615" ca="1" si="2282">IFERROR(N614*$K613,0)</f>
        <v>0</v>
      </c>
      <c r="O615" s="406">
        <f t="shared" ref="O615" ca="1" si="2283">IFERROR(O614*$K613,0)</f>
        <v>0</v>
      </c>
      <c r="P615" s="406">
        <f t="shared" ref="P615" ca="1" si="2284">IFERROR(P614*$K613,0)</f>
        <v>0</v>
      </c>
      <c r="Q615" s="407">
        <f t="shared" ref="Q615" ca="1" si="2285">IFERROR(Q614*$K613,0)</f>
        <v>0</v>
      </c>
      <c r="R615" s="406">
        <f t="shared" ref="R615" ca="1" si="2286">IFERROR(R614*$K613,0)</f>
        <v>0</v>
      </c>
      <c r="S615" s="406">
        <f t="shared" ref="S615" ca="1" si="2287">IFERROR(S614*$K613,0)</f>
        <v>0</v>
      </c>
      <c r="T615" s="406">
        <f t="shared" ref="T615" ca="1" si="2288">IFERROR(T614*$K613,0)</f>
        <v>0</v>
      </c>
      <c r="U615" s="406">
        <f t="shared" ref="U615" ca="1" si="2289">IFERROR(U614*$K613,0)</f>
        <v>0</v>
      </c>
      <c r="V615" s="406">
        <f t="shared" ref="V615" ca="1" si="2290">IFERROR(V614*$K613,0)</f>
        <v>0</v>
      </c>
      <c r="W615" s="406">
        <f t="shared" ref="W615" ca="1" si="2291">IFERROR(W614*$K613,0)</f>
        <v>0</v>
      </c>
      <c r="X615" s="406">
        <f t="shared" ref="X615" ca="1" si="2292">IFERROR(X614*$K613,0)</f>
        <v>0</v>
      </c>
      <c r="Y615" s="406">
        <f t="shared" ref="Y615" ca="1" si="2293">IFERROR(Y614*$K613,0)</f>
        <v>0</v>
      </c>
      <c r="Z615" s="406">
        <f t="shared" ref="Z615" ca="1" si="2294">IFERROR(Z614*$K613,0)</f>
        <v>0</v>
      </c>
      <c r="AA615" s="406">
        <f t="shared" ref="AA615" ca="1" si="2295">IFERROR(AA614*$K613,0)</f>
        <v>0</v>
      </c>
      <c r="AB615" s="406">
        <f t="shared" ref="AB615" ca="1" si="2296">IFERROR(AB614*$K613,0)</f>
        <v>0</v>
      </c>
      <c r="AC615" s="406">
        <f t="shared" ref="AC615" ca="1" si="2297">IFERROR(AC614*$K613,0)</f>
        <v>0</v>
      </c>
      <c r="AD615" s="406">
        <f t="shared" ref="AD615" ca="1" si="2298">IFERROR(AD614*$K613,0)</f>
        <v>0</v>
      </c>
      <c r="AE615" s="406">
        <f t="shared" ref="AE615" ca="1" si="2299">IFERROR(AE614*$K613,0)</f>
        <v>0</v>
      </c>
      <c r="AF615" s="406">
        <f t="shared" ref="AF615" ca="1" si="2300">IFERROR(AF614*$K613,0)</f>
        <v>0</v>
      </c>
      <c r="AG615" s="406">
        <f t="shared" ref="AG615" ca="1" si="2301">IFERROR(AG614*$K613,0)</f>
        <v>0</v>
      </c>
      <c r="AH615" s="317"/>
      <c r="AI615" s="318"/>
      <c r="AJ615" s="318"/>
      <c r="AK615" s="318"/>
      <c r="AL615" s="318"/>
      <c r="AM615"/>
      <c r="AN615"/>
      <c r="AO615"/>
      <c r="AP615"/>
      <c r="AQ615"/>
      <c r="AR615"/>
    </row>
    <row r="616" spans="1:44" ht="13.15" customHeight="1">
      <c r="A616" s="317"/>
      <c r="B616" s="317"/>
      <c r="C616" s="317" cm="1">
        <f t="array" aca="1" ref="C616" ca="1">OFFSET(C616,-3,,,)+1</f>
        <v>86</v>
      </c>
      <c r="D616" s="889" t="str">
        <f t="shared" ref="D616:E616" ca="1" si="2302">D281</f>
        <v/>
      </c>
      <c r="E616" s="892" t="str">
        <f t="shared" ca="1" si="2302"/>
        <v/>
      </c>
      <c r="F616" s="893"/>
      <c r="G616" s="898">
        <f t="shared" ref="G616" si="2303">H281</f>
        <v>0</v>
      </c>
      <c r="H616" s="901"/>
      <c r="I616" s="904" t="str">
        <f t="shared" ref="I616" ca="1" si="2304">I281</f>
        <v/>
      </c>
      <c r="J616" s="907">
        <f t="shared" ref="J616" ca="1" si="2305">IF($D616=$C$3,
SUMPRODUCT(OFFSET($B$361,1,,($C616-1)*3-2,),OFFSET($L$361,,,($C616-1)*3-2,)),J281+H616)</f>
        <v>0</v>
      </c>
      <c r="K616" s="910">
        <f t="shared" ref="K616" ca="1" si="2306">K281</f>
        <v>0</v>
      </c>
      <c r="L616" s="913">
        <f t="shared" ref="L616" ca="1" si="2307">J616*K616</f>
        <v>0</v>
      </c>
      <c r="M616" s="402" t="s">
        <v>89</v>
      </c>
      <c r="N616" s="308" t="str">
        <f t="shared" ref="N616:AG616" ca="1" si="2308">N281</f>
        <v/>
      </c>
      <c r="O616" s="309" t="str">
        <f t="shared" ca="1" si="2308"/>
        <v/>
      </c>
      <c r="P616" s="309" t="str">
        <f t="shared" ca="1" si="2308"/>
        <v/>
      </c>
      <c r="Q616" s="310" t="str">
        <f t="shared" ca="1" si="2308"/>
        <v/>
      </c>
      <c r="R616" s="309" t="str">
        <f t="shared" ca="1" si="2308"/>
        <v/>
      </c>
      <c r="S616" s="309" t="str">
        <f t="shared" ca="1" si="2308"/>
        <v/>
      </c>
      <c r="T616" s="309" t="str">
        <f t="shared" ca="1" si="2308"/>
        <v/>
      </c>
      <c r="U616" s="309" t="str">
        <f t="shared" ca="1" si="2308"/>
        <v/>
      </c>
      <c r="V616" s="309" t="str">
        <f t="shared" ca="1" si="2308"/>
        <v/>
      </c>
      <c r="W616" s="309" t="str">
        <f t="shared" ca="1" si="2308"/>
        <v/>
      </c>
      <c r="X616" s="309" t="str">
        <f t="shared" ca="1" si="2308"/>
        <v/>
      </c>
      <c r="Y616" s="309" t="str">
        <f t="shared" ca="1" si="2308"/>
        <v/>
      </c>
      <c r="Z616" s="309" t="str">
        <f t="shared" ca="1" si="2308"/>
        <v/>
      </c>
      <c r="AA616" s="309" t="str">
        <f t="shared" ca="1" si="2308"/>
        <v/>
      </c>
      <c r="AB616" s="309" t="str">
        <f t="shared" ca="1" si="2308"/>
        <v/>
      </c>
      <c r="AC616" s="309" t="str">
        <f t="shared" ca="1" si="2308"/>
        <v/>
      </c>
      <c r="AD616" s="309" t="str">
        <f t="shared" ca="1" si="2308"/>
        <v/>
      </c>
      <c r="AE616" s="309" t="str">
        <f t="shared" ca="1" si="2308"/>
        <v/>
      </c>
      <c r="AF616" s="309" t="str">
        <f t="shared" ca="1" si="2308"/>
        <v/>
      </c>
      <c r="AG616" s="309" t="str">
        <f t="shared" ca="1" si="2308"/>
        <v/>
      </c>
      <c r="AH616" s="317"/>
      <c r="AI616" s="318"/>
      <c r="AJ616" s="318"/>
      <c r="AK616" s="318"/>
      <c r="AL616" s="318"/>
      <c r="AM616"/>
      <c r="AN616"/>
      <c r="AO616"/>
      <c r="AP616"/>
      <c r="AQ616"/>
      <c r="AR616"/>
    </row>
    <row r="617" spans="1:44" ht="13.15" customHeight="1">
      <c r="A617" s="317"/>
      <c r="B617" s="380">
        <f t="shared" ref="B617:C618" ca="1" si="2309">B282</f>
        <v>0</v>
      </c>
      <c r="C617" s="317" cm="1">
        <f t="array" aca="1" ref="C617" ca="1">IF(ROUND(SUM(IF(N616:AG616&lt;&gt;"",IF(N616:AG616&lt;&gt;0,(N617:AG617))))-J616,3)&lt;&gt;0,"X",0)</f>
        <v>0</v>
      </c>
      <c r="D617" s="890"/>
      <c r="E617" s="894"/>
      <c r="F617" s="895"/>
      <c r="G617" s="899"/>
      <c r="H617" s="902"/>
      <c r="I617" s="905"/>
      <c r="J617" s="908"/>
      <c r="K617" s="911"/>
      <c r="L617" s="914"/>
      <c r="M617" s="403" t="s">
        <v>90</v>
      </c>
      <c r="N617" s="312" cm="1">
        <f t="array" aca="1" ref="N617" ca="1">IF($D616=$C$3,
SUM(IF(OFFSET($N$361,,,($C616-1)*3-2,$C$2)=N616,OFFSET($N$363,,,($C616-1)*3-2,$C$2)*OFFSET($B$361,1,,($C616-1)*3-2,1))),
IFERROR((N282/$J281)*$J616,0))</f>
        <v>0</v>
      </c>
      <c r="O617" s="312" cm="1">
        <f t="array" aca="1" ref="O617" ca="1">IF($D616=$C$3,
SUM(IF(OFFSET($N$361,,,($C616-1)*3-2,$C$2)=O616,OFFSET($N$363,,,($C616-1)*3-2,$C$2)*OFFSET($B$361,1,,($C616-1)*3-2,1))),
IFERROR((O282/$J281)*$J616,0))</f>
        <v>0</v>
      </c>
      <c r="P617" s="312" cm="1">
        <f t="array" aca="1" ref="P617" ca="1">IF($D616=$C$3,
SUM(IF(OFFSET($N$361,,,($C616-1)*3-2,$C$2)=P616,OFFSET($N$363,,,($C616-1)*3-2,$C$2)*OFFSET($B$361,1,,($C616-1)*3-2,1))),
IFERROR((P282/$J281)*$J616,0))</f>
        <v>0</v>
      </c>
      <c r="Q617" s="313" cm="1">
        <f t="array" aca="1" ref="Q617" ca="1">IF($D616=$C$3,
SUM(IF(OFFSET($N$361,,,($C616-1)*3-2,$C$2)=Q616,OFFSET($N$363,,,($C616-1)*3-2,$C$2)*OFFSET($B$361,1,,($C616-1)*3-2,1))),
IFERROR((Q282/$J281)*$J616,0))</f>
        <v>0</v>
      </c>
      <c r="R617" s="312" cm="1">
        <f t="array" aca="1" ref="R617" ca="1">IF($D616=$C$3,
SUM(IF(OFFSET($N$361,,,($C616-1)*3-2,$C$2)=R616,OFFSET($N$363,,,($C616-1)*3-2,$C$2)*OFFSET($B$361,1,,($C616-1)*3-2,1))),
IFERROR((R282/$J281)*$J616,0))</f>
        <v>0</v>
      </c>
      <c r="S617" s="312" cm="1">
        <f t="array" aca="1" ref="S617" ca="1">IF($D616=$C$3,
SUM(IF(OFFSET($N$361,,,($C616-1)*3-2,$C$2)=S616,OFFSET($N$363,,,($C616-1)*3-2,$C$2)*OFFSET($B$361,1,,($C616-1)*3-2,1))),
IFERROR((S282/$J281)*$J616,0))</f>
        <v>0</v>
      </c>
      <c r="T617" s="312" cm="1">
        <f t="array" aca="1" ref="T617" ca="1">IF($D616=$C$3,
SUM(IF(OFFSET($N$361,,,($C616-1)*3-2,$C$2)=T616,OFFSET($N$363,,,($C616-1)*3-2,$C$2)*OFFSET($B$361,1,,($C616-1)*3-2,1))),
IFERROR((T282/$J281)*$J616,0))</f>
        <v>0</v>
      </c>
      <c r="U617" s="312" cm="1">
        <f t="array" aca="1" ref="U617" ca="1">IF($D616=$C$3,
SUM(IF(OFFSET($N$361,,,($C616-1)*3-2,$C$2)=U616,OFFSET($N$363,,,($C616-1)*3-2,$C$2)*OFFSET($B$361,1,,($C616-1)*3-2,1))),
IFERROR((U282/$J281)*$J616,0))</f>
        <v>0</v>
      </c>
      <c r="V617" s="312" cm="1">
        <f t="array" aca="1" ref="V617" ca="1">IF($D616=$C$3,
SUM(IF(OFFSET($N$361,,,($C616-1)*3-2,$C$2)=V616,OFFSET($N$363,,,($C616-1)*3-2,$C$2)*OFFSET($B$361,1,,($C616-1)*3-2,1))),
IFERROR((V282/$J281)*$J616,0))</f>
        <v>0</v>
      </c>
      <c r="W617" s="312" cm="1">
        <f t="array" aca="1" ref="W617" ca="1">IF($D616=$C$3,
SUM(IF(OFFSET($N$361,,,($C616-1)*3-2,$C$2)=W616,OFFSET($N$363,,,($C616-1)*3-2,$C$2)*OFFSET($B$361,1,,($C616-1)*3-2,1))),
IFERROR((W282/$J281)*$J616,0))</f>
        <v>0</v>
      </c>
      <c r="X617" s="312" cm="1">
        <f t="array" aca="1" ref="X617" ca="1">IF($D616=$C$3,
SUM(IF(OFFSET($N$361,,,($C616-1)*3-2,$C$2)=X616,OFFSET($N$363,,,($C616-1)*3-2,$C$2)*OFFSET($B$361,1,,($C616-1)*3-2,1))),
IFERROR((X282/$J281)*$J616,0))</f>
        <v>0</v>
      </c>
      <c r="Y617" s="312" cm="1">
        <f t="array" aca="1" ref="Y617" ca="1">IF($D616=$C$3,
SUM(IF(OFFSET($N$361,,,($C616-1)*3-2,$C$2)=Y616,OFFSET($N$363,,,($C616-1)*3-2,$C$2)*OFFSET($B$361,1,,($C616-1)*3-2,1))),
IFERROR((Y282/$J281)*$J616,0))</f>
        <v>0</v>
      </c>
      <c r="Z617" s="312" cm="1">
        <f t="array" aca="1" ref="Z617" ca="1">IF($D616=$C$3,
SUM(IF(OFFSET($N$361,,,($C616-1)*3-2,$C$2)=Z616,OFFSET($N$363,,,($C616-1)*3-2,$C$2)*OFFSET($B$361,1,,($C616-1)*3-2,1))),
IFERROR((Z282/$J281)*$J616,0))</f>
        <v>0</v>
      </c>
      <c r="AA617" s="312" cm="1">
        <f t="array" aca="1" ref="AA617" ca="1">IF($D616=$C$3,
SUM(IF(OFFSET($N$361,,,($C616-1)*3-2,$C$2)=AA616,OFFSET($N$363,,,($C616-1)*3-2,$C$2)*OFFSET($B$361,1,,($C616-1)*3-2,1))),
IFERROR((AA282/$J281)*$J616,0))</f>
        <v>0</v>
      </c>
      <c r="AB617" s="312" cm="1">
        <f t="array" aca="1" ref="AB617" ca="1">IF($D616=$C$3,
SUM(IF(OFFSET($N$361,,,($C616-1)*3-2,$C$2)=AB616,OFFSET($N$363,,,($C616-1)*3-2,$C$2)*OFFSET($B$361,1,,($C616-1)*3-2,1))),
IFERROR((AB282/$J281)*$J616,0))</f>
        <v>0</v>
      </c>
      <c r="AC617" s="312" cm="1">
        <f t="array" aca="1" ref="AC617" ca="1">IF($D616=$C$3,
SUM(IF(OFFSET($N$361,,,($C616-1)*3-2,$C$2)=AC616,OFFSET($N$363,,,($C616-1)*3-2,$C$2)*OFFSET($B$361,1,,($C616-1)*3-2,1))),
IFERROR((AC282/$J281)*$J616,0))</f>
        <v>0</v>
      </c>
      <c r="AD617" s="312" cm="1">
        <f t="array" aca="1" ref="AD617" ca="1">IF($D616=$C$3,
SUM(IF(OFFSET($N$361,,,($C616-1)*3-2,$C$2)=AD616,OFFSET($N$363,,,($C616-1)*3-2,$C$2)*OFFSET($B$361,1,,($C616-1)*3-2,1))),
IFERROR((AD282/$J281)*$J616,0))</f>
        <v>0</v>
      </c>
      <c r="AE617" s="312" cm="1">
        <f t="array" aca="1" ref="AE617" ca="1">IF($D616=$C$3,
SUM(IF(OFFSET($N$361,,,($C616-1)*3-2,$C$2)=AE616,OFFSET($N$363,,,($C616-1)*3-2,$C$2)*OFFSET($B$361,1,,($C616-1)*3-2,1))),
IFERROR((AE282/$J281)*$J616,0))</f>
        <v>0</v>
      </c>
      <c r="AF617" s="312" cm="1">
        <f t="array" aca="1" ref="AF617" ca="1">IF($D616=$C$3,
SUM(IF(OFFSET($N$361,,,($C616-1)*3-2,$C$2)=AF616,OFFSET($N$363,,,($C616-1)*3-2,$C$2)*OFFSET($B$361,1,,($C616-1)*3-2,1))),
IFERROR((AF282/$J281)*$J616,0))</f>
        <v>0</v>
      </c>
      <c r="AG617" s="312" cm="1">
        <f t="array" aca="1" ref="AG617" ca="1">IF($D616=$C$3,
SUM(IF(OFFSET($N$361,,,($C616-1)*3-2,$C$2)=AG616,OFFSET($N$363,,,($C616-1)*3-2,$C$2)*OFFSET($B$361,1,,($C616-1)*3-2,1))),
IFERROR((AG282/$J281)*$J616,0))</f>
        <v>0</v>
      </c>
      <c r="AH617" s="317"/>
      <c r="AI617" s="318"/>
      <c r="AJ617" s="318"/>
      <c r="AK617" s="318"/>
      <c r="AL617" s="318"/>
      <c r="AM617"/>
      <c r="AN617"/>
      <c r="AO617"/>
      <c r="AP617"/>
      <c r="AQ617"/>
      <c r="AR617"/>
    </row>
    <row r="618" spans="1:44" ht="13.15" customHeight="1">
      <c r="A618" s="317"/>
      <c r="B618" s="380" t="str">
        <f t="shared" ca="1" si="2309"/>
        <v/>
      </c>
      <c r="C618" s="380" t="str">
        <f t="shared" ca="1" si="2309"/>
        <v/>
      </c>
      <c r="D618" s="891"/>
      <c r="E618" s="896"/>
      <c r="F618" s="897"/>
      <c r="G618" s="900"/>
      <c r="H618" s="903"/>
      <c r="I618" s="906"/>
      <c r="J618" s="909"/>
      <c r="K618" s="912"/>
      <c r="L618" s="915"/>
      <c r="M618" s="404" t="s">
        <v>91</v>
      </c>
      <c r="N618" s="405">
        <f t="shared" ref="N618" ca="1" si="2310">IFERROR(N617*$K616,0)</f>
        <v>0</v>
      </c>
      <c r="O618" s="406">
        <f t="shared" ref="O618" ca="1" si="2311">IFERROR(O617*$K616,0)</f>
        <v>0</v>
      </c>
      <c r="P618" s="406">
        <f t="shared" ref="P618" ca="1" si="2312">IFERROR(P617*$K616,0)</f>
        <v>0</v>
      </c>
      <c r="Q618" s="407">
        <f t="shared" ref="Q618" ca="1" si="2313">IFERROR(Q617*$K616,0)</f>
        <v>0</v>
      </c>
      <c r="R618" s="406">
        <f t="shared" ref="R618" ca="1" si="2314">IFERROR(R617*$K616,0)</f>
        <v>0</v>
      </c>
      <c r="S618" s="406">
        <f t="shared" ref="S618" ca="1" si="2315">IFERROR(S617*$K616,0)</f>
        <v>0</v>
      </c>
      <c r="T618" s="406">
        <f t="shared" ref="T618" ca="1" si="2316">IFERROR(T617*$K616,0)</f>
        <v>0</v>
      </c>
      <c r="U618" s="406">
        <f t="shared" ref="U618" ca="1" si="2317">IFERROR(U617*$K616,0)</f>
        <v>0</v>
      </c>
      <c r="V618" s="406">
        <f t="shared" ref="V618" ca="1" si="2318">IFERROR(V617*$K616,0)</f>
        <v>0</v>
      </c>
      <c r="W618" s="406">
        <f t="shared" ref="W618" ca="1" si="2319">IFERROR(W617*$K616,0)</f>
        <v>0</v>
      </c>
      <c r="X618" s="406">
        <f t="shared" ref="X618" ca="1" si="2320">IFERROR(X617*$K616,0)</f>
        <v>0</v>
      </c>
      <c r="Y618" s="406">
        <f t="shared" ref="Y618" ca="1" si="2321">IFERROR(Y617*$K616,0)</f>
        <v>0</v>
      </c>
      <c r="Z618" s="406">
        <f t="shared" ref="Z618" ca="1" si="2322">IFERROR(Z617*$K616,0)</f>
        <v>0</v>
      </c>
      <c r="AA618" s="406">
        <f t="shared" ref="AA618" ca="1" si="2323">IFERROR(AA617*$K616,0)</f>
        <v>0</v>
      </c>
      <c r="AB618" s="406">
        <f t="shared" ref="AB618" ca="1" si="2324">IFERROR(AB617*$K616,0)</f>
        <v>0</v>
      </c>
      <c r="AC618" s="406">
        <f t="shared" ref="AC618" ca="1" si="2325">IFERROR(AC617*$K616,0)</f>
        <v>0</v>
      </c>
      <c r="AD618" s="406">
        <f t="shared" ref="AD618" ca="1" si="2326">IFERROR(AD617*$K616,0)</f>
        <v>0</v>
      </c>
      <c r="AE618" s="406">
        <f t="shared" ref="AE618" ca="1" si="2327">IFERROR(AE617*$K616,0)</f>
        <v>0</v>
      </c>
      <c r="AF618" s="406">
        <f t="shared" ref="AF618" ca="1" si="2328">IFERROR(AF617*$K616,0)</f>
        <v>0</v>
      </c>
      <c r="AG618" s="406">
        <f t="shared" ref="AG618" ca="1" si="2329">IFERROR(AG617*$K616,0)</f>
        <v>0</v>
      </c>
      <c r="AH618" s="317"/>
      <c r="AI618" s="318"/>
      <c r="AJ618" s="318"/>
      <c r="AK618" s="318"/>
      <c r="AL618" s="318"/>
      <c r="AM618"/>
      <c r="AN618"/>
      <c r="AO618"/>
      <c r="AP618"/>
      <c r="AQ618"/>
      <c r="AR618"/>
    </row>
    <row r="619" spans="1:44" ht="13.15" customHeight="1">
      <c r="A619" s="317"/>
      <c r="B619" s="317"/>
      <c r="C619" s="317" cm="1">
        <f t="array" aca="1" ref="C619" ca="1">OFFSET(C619,-3,,,)+1</f>
        <v>87</v>
      </c>
      <c r="D619" s="889" t="str">
        <f t="shared" ref="D619:E619" ca="1" si="2330">D284</f>
        <v/>
      </c>
      <c r="E619" s="892" t="str">
        <f t="shared" ca="1" si="2330"/>
        <v/>
      </c>
      <c r="F619" s="893"/>
      <c r="G619" s="898">
        <f t="shared" ref="G619" si="2331">H284</f>
        <v>0</v>
      </c>
      <c r="H619" s="901"/>
      <c r="I619" s="904" t="str">
        <f t="shared" ref="I619" ca="1" si="2332">I284</f>
        <v/>
      </c>
      <c r="J619" s="907">
        <f t="shared" ref="J619" ca="1" si="2333">IF($D619=$C$3,
SUMPRODUCT(OFFSET($B$361,1,,($C619-1)*3-2,),OFFSET($L$361,,,($C619-1)*3-2,)),J284+H619)</f>
        <v>0</v>
      </c>
      <c r="K619" s="910">
        <f t="shared" ref="K619" ca="1" si="2334">K284</f>
        <v>0</v>
      </c>
      <c r="L619" s="913">
        <f t="shared" ref="L619" ca="1" si="2335">J619*K619</f>
        <v>0</v>
      </c>
      <c r="M619" s="402" t="s">
        <v>89</v>
      </c>
      <c r="N619" s="308" t="str">
        <f t="shared" ref="N619:AG619" ca="1" si="2336">N284</f>
        <v/>
      </c>
      <c r="O619" s="309" t="str">
        <f t="shared" ca="1" si="2336"/>
        <v/>
      </c>
      <c r="P619" s="309" t="str">
        <f t="shared" ca="1" si="2336"/>
        <v/>
      </c>
      <c r="Q619" s="310" t="str">
        <f t="shared" ca="1" si="2336"/>
        <v/>
      </c>
      <c r="R619" s="309" t="str">
        <f t="shared" ca="1" si="2336"/>
        <v/>
      </c>
      <c r="S619" s="309" t="str">
        <f t="shared" ca="1" si="2336"/>
        <v/>
      </c>
      <c r="T619" s="309" t="str">
        <f t="shared" ca="1" si="2336"/>
        <v/>
      </c>
      <c r="U619" s="309" t="str">
        <f t="shared" ca="1" si="2336"/>
        <v/>
      </c>
      <c r="V619" s="309" t="str">
        <f t="shared" ca="1" si="2336"/>
        <v/>
      </c>
      <c r="W619" s="309" t="str">
        <f t="shared" ca="1" si="2336"/>
        <v/>
      </c>
      <c r="X619" s="309" t="str">
        <f t="shared" ca="1" si="2336"/>
        <v/>
      </c>
      <c r="Y619" s="309" t="str">
        <f t="shared" ca="1" si="2336"/>
        <v/>
      </c>
      <c r="Z619" s="309" t="str">
        <f t="shared" ca="1" si="2336"/>
        <v/>
      </c>
      <c r="AA619" s="309" t="str">
        <f t="shared" ca="1" si="2336"/>
        <v/>
      </c>
      <c r="AB619" s="309" t="str">
        <f t="shared" ca="1" si="2336"/>
        <v/>
      </c>
      <c r="AC619" s="309" t="str">
        <f t="shared" ca="1" si="2336"/>
        <v/>
      </c>
      <c r="AD619" s="309" t="str">
        <f t="shared" ca="1" si="2336"/>
        <v/>
      </c>
      <c r="AE619" s="309" t="str">
        <f t="shared" ca="1" si="2336"/>
        <v/>
      </c>
      <c r="AF619" s="309" t="str">
        <f t="shared" ca="1" si="2336"/>
        <v/>
      </c>
      <c r="AG619" s="309" t="str">
        <f t="shared" ca="1" si="2336"/>
        <v/>
      </c>
      <c r="AH619" s="317"/>
      <c r="AI619" s="318"/>
      <c r="AJ619" s="318"/>
      <c r="AK619" s="318"/>
      <c r="AL619" s="318"/>
      <c r="AM619"/>
      <c r="AN619"/>
      <c r="AO619"/>
      <c r="AP619"/>
      <c r="AQ619"/>
      <c r="AR619"/>
    </row>
    <row r="620" spans="1:44" ht="13.15" customHeight="1">
      <c r="A620" s="317"/>
      <c r="B620" s="380">
        <f t="shared" ref="B620:C621" ca="1" si="2337">B285</f>
        <v>0</v>
      </c>
      <c r="C620" s="317" cm="1">
        <f t="array" aca="1" ref="C620" ca="1">IF(ROUND(SUM(IF(N619:AG619&lt;&gt;"",IF(N619:AG619&lt;&gt;0,(N620:AG620))))-J619,3)&lt;&gt;0,"X",0)</f>
        <v>0</v>
      </c>
      <c r="D620" s="890"/>
      <c r="E620" s="894"/>
      <c r="F620" s="895"/>
      <c r="G620" s="899"/>
      <c r="H620" s="902"/>
      <c r="I620" s="905"/>
      <c r="J620" s="908"/>
      <c r="K620" s="911"/>
      <c r="L620" s="914"/>
      <c r="M620" s="403" t="s">
        <v>90</v>
      </c>
      <c r="N620" s="312" cm="1">
        <f t="array" aca="1" ref="N620" ca="1">IF($D619=$C$3,
SUM(IF(OFFSET($N$361,,,($C619-1)*3-2,$C$2)=N619,OFFSET($N$363,,,($C619-1)*3-2,$C$2)*OFFSET($B$361,1,,($C619-1)*3-2,1))),
IFERROR((N285/$J284)*$J619,0))</f>
        <v>0</v>
      </c>
      <c r="O620" s="312" cm="1">
        <f t="array" aca="1" ref="O620" ca="1">IF($D619=$C$3,
SUM(IF(OFFSET($N$361,,,($C619-1)*3-2,$C$2)=O619,OFFSET($N$363,,,($C619-1)*3-2,$C$2)*OFFSET($B$361,1,,($C619-1)*3-2,1))),
IFERROR((O285/$J284)*$J619,0))</f>
        <v>0</v>
      </c>
      <c r="P620" s="312" cm="1">
        <f t="array" aca="1" ref="P620" ca="1">IF($D619=$C$3,
SUM(IF(OFFSET($N$361,,,($C619-1)*3-2,$C$2)=P619,OFFSET($N$363,,,($C619-1)*3-2,$C$2)*OFFSET($B$361,1,,($C619-1)*3-2,1))),
IFERROR((P285/$J284)*$J619,0))</f>
        <v>0</v>
      </c>
      <c r="Q620" s="313" cm="1">
        <f t="array" aca="1" ref="Q620" ca="1">IF($D619=$C$3,
SUM(IF(OFFSET($N$361,,,($C619-1)*3-2,$C$2)=Q619,OFFSET($N$363,,,($C619-1)*3-2,$C$2)*OFFSET($B$361,1,,($C619-1)*3-2,1))),
IFERROR((Q285/$J284)*$J619,0))</f>
        <v>0</v>
      </c>
      <c r="R620" s="312" cm="1">
        <f t="array" aca="1" ref="R620" ca="1">IF($D619=$C$3,
SUM(IF(OFFSET($N$361,,,($C619-1)*3-2,$C$2)=R619,OFFSET($N$363,,,($C619-1)*3-2,$C$2)*OFFSET($B$361,1,,($C619-1)*3-2,1))),
IFERROR((R285/$J284)*$J619,0))</f>
        <v>0</v>
      </c>
      <c r="S620" s="312" cm="1">
        <f t="array" aca="1" ref="S620" ca="1">IF($D619=$C$3,
SUM(IF(OFFSET($N$361,,,($C619-1)*3-2,$C$2)=S619,OFFSET($N$363,,,($C619-1)*3-2,$C$2)*OFFSET($B$361,1,,($C619-1)*3-2,1))),
IFERROR((S285/$J284)*$J619,0))</f>
        <v>0</v>
      </c>
      <c r="T620" s="312" cm="1">
        <f t="array" aca="1" ref="T620" ca="1">IF($D619=$C$3,
SUM(IF(OFFSET($N$361,,,($C619-1)*3-2,$C$2)=T619,OFFSET($N$363,,,($C619-1)*3-2,$C$2)*OFFSET($B$361,1,,($C619-1)*3-2,1))),
IFERROR((T285/$J284)*$J619,0))</f>
        <v>0</v>
      </c>
      <c r="U620" s="312" cm="1">
        <f t="array" aca="1" ref="U620" ca="1">IF($D619=$C$3,
SUM(IF(OFFSET($N$361,,,($C619-1)*3-2,$C$2)=U619,OFFSET($N$363,,,($C619-1)*3-2,$C$2)*OFFSET($B$361,1,,($C619-1)*3-2,1))),
IFERROR((U285/$J284)*$J619,0))</f>
        <v>0</v>
      </c>
      <c r="V620" s="312" cm="1">
        <f t="array" aca="1" ref="V620" ca="1">IF($D619=$C$3,
SUM(IF(OFFSET($N$361,,,($C619-1)*3-2,$C$2)=V619,OFFSET($N$363,,,($C619-1)*3-2,$C$2)*OFFSET($B$361,1,,($C619-1)*3-2,1))),
IFERROR((V285/$J284)*$J619,0))</f>
        <v>0</v>
      </c>
      <c r="W620" s="312" cm="1">
        <f t="array" aca="1" ref="W620" ca="1">IF($D619=$C$3,
SUM(IF(OFFSET($N$361,,,($C619-1)*3-2,$C$2)=W619,OFFSET($N$363,,,($C619-1)*3-2,$C$2)*OFFSET($B$361,1,,($C619-1)*3-2,1))),
IFERROR((W285/$J284)*$J619,0))</f>
        <v>0</v>
      </c>
      <c r="X620" s="312" cm="1">
        <f t="array" aca="1" ref="X620" ca="1">IF($D619=$C$3,
SUM(IF(OFFSET($N$361,,,($C619-1)*3-2,$C$2)=X619,OFFSET($N$363,,,($C619-1)*3-2,$C$2)*OFFSET($B$361,1,,($C619-1)*3-2,1))),
IFERROR((X285/$J284)*$J619,0))</f>
        <v>0</v>
      </c>
      <c r="Y620" s="312" cm="1">
        <f t="array" aca="1" ref="Y620" ca="1">IF($D619=$C$3,
SUM(IF(OFFSET($N$361,,,($C619-1)*3-2,$C$2)=Y619,OFFSET($N$363,,,($C619-1)*3-2,$C$2)*OFFSET($B$361,1,,($C619-1)*3-2,1))),
IFERROR((Y285/$J284)*$J619,0))</f>
        <v>0</v>
      </c>
      <c r="Z620" s="312" cm="1">
        <f t="array" aca="1" ref="Z620" ca="1">IF($D619=$C$3,
SUM(IF(OFFSET($N$361,,,($C619-1)*3-2,$C$2)=Z619,OFFSET($N$363,,,($C619-1)*3-2,$C$2)*OFFSET($B$361,1,,($C619-1)*3-2,1))),
IFERROR((Z285/$J284)*$J619,0))</f>
        <v>0</v>
      </c>
      <c r="AA620" s="312" cm="1">
        <f t="array" aca="1" ref="AA620" ca="1">IF($D619=$C$3,
SUM(IF(OFFSET($N$361,,,($C619-1)*3-2,$C$2)=AA619,OFFSET($N$363,,,($C619-1)*3-2,$C$2)*OFFSET($B$361,1,,($C619-1)*3-2,1))),
IFERROR((AA285/$J284)*$J619,0))</f>
        <v>0</v>
      </c>
      <c r="AB620" s="312" cm="1">
        <f t="array" aca="1" ref="AB620" ca="1">IF($D619=$C$3,
SUM(IF(OFFSET($N$361,,,($C619-1)*3-2,$C$2)=AB619,OFFSET($N$363,,,($C619-1)*3-2,$C$2)*OFFSET($B$361,1,,($C619-1)*3-2,1))),
IFERROR((AB285/$J284)*$J619,0))</f>
        <v>0</v>
      </c>
      <c r="AC620" s="312" cm="1">
        <f t="array" aca="1" ref="AC620" ca="1">IF($D619=$C$3,
SUM(IF(OFFSET($N$361,,,($C619-1)*3-2,$C$2)=AC619,OFFSET($N$363,,,($C619-1)*3-2,$C$2)*OFFSET($B$361,1,,($C619-1)*3-2,1))),
IFERROR((AC285/$J284)*$J619,0))</f>
        <v>0</v>
      </c>
      <c r="AD620" s="312" cm="1">
        <f t="array" aca="1" ref="AD620" ca="1">IF($D619=$C$3,
SUM(IF(OFFSET($N$361,,,($C619-1)*3-2,$C$2)=AD619,OFFSET($N$363,,,($C619-1)*3-2,$C$2)*OFFSET($B$361,1,,($C619-1)*3-2,1))),
IFERROR((AD285/$J284)*$J619,0))</f>
        <v>0</v>
      </c>
      <c r="AE620" s="312" cm="1">
        <f t="array" aca="1" ref="AE620" ca="1">IF($D619=$C$3,
SUM(IF(OFFSET($N$361,,,($C619-1)*3-2,$C$2)=AE619,OFFSET($N$363,,,($C619-1)*3-2,$C$2)*OFFSET($B$361,1,,($C619-1)*3-2,1))),
IFERROR((AE285/$J284)*$J619,0))</f>
        <v>0</v>
      </c>
      <c r="AF620" s="312" cm="1">
        <f t="array" aca="1" ref="AF620" ca="1">IF($D619=$C$3,
SUM(IF(OFFSET($N$361,,,($C619-1)*3-2,$C$2)=AF619,OFFSET($N$363,,,($C619-1)*3-2,$C$2)*OFFSET($B$361,1,,($C619-1)*3-2,1))),
IFERROR((AF285/$J284)*$J619,0))</f>
        <v>0</v>
      </c>
      <c r="AG620" s="312" cm="1">
        <f t="array" aca="1" ref="AG620" ca="1">IF($D619=$C$3,
SUM(IF(OFFSET($N$361,,,($C619-1)*3-2,$C$2)=AG619,OFFSET($N$363,,,($C619-1)*3-2,$C$2)*OFFSET($B$361,1,,($C619-1)*3-2,1))),
IFERROR((AG285/$J284)*$J619,0))</f>
        <v>0</v>
      </c>
      <c r="AH620" s="317"/>
      <c r="AI620" s="318"/>
      <c r="AJ620" s="318"/>
      <c r="AK620" s="318"/>
      <c r="AL620" s="318"/>
      <c r="AM620"/>
      <c r="AN620"/>
      <c r="AO620"/>
      <c r="AP620"/>
      <c r="AQ620"/>
      <c r="AR620"/>
    </row>
    <row r="621" spans="1:44" ht="13.15" customHeight="1">
      <c r="A621" s="317"/>
      <c r="B621" s="380" t="str">
        <f t="shared" ca="1" si="2337"/>
        <v/>
      </c>
      <c r="C621" s="380" t="str">
        <f t="shared" ca="1" si="2337"/>
        <v/>
      </c>
      <c r="D621" s="891"/>
      <c r="E621" s="896"/>
      <c r="F621" s="897"/>
      <c r="G621" s="900"/>
      <c r="H621" s="903"/>
      <c r="I621" s="906"/>
      <c r="J621" s="909"/>
      <c r="K621" s="912"/>
      <c r="L621" s="915"/>
      <c r="M621" s="404" t="s">
        <v>91</v>
      </c>
      <c r="N621" s="405">
        <f t="shared" ref="N621" ca="1" si="2338">IFERROR(N620*$K619,0)</f>
        <v>0</v>
      </c>
      <c r="O621" s="406">
        <f t="shared" ref="O621" ca="1" si="2339">IFERROR(O620*$K619,0)</f>
        <v>0</v>
      </c>
      <c r="P621" s="406">
        <f t="shared" ref="P621" ca="1" si="2340">IFERROR(P620*$K619,0)</f>
        <v>0</v>
      </c>
      <c r="Q621" s="407">
        <f t="shared" ref="Q621" ca="1" si="2341">IFERROR(Q620*$K619,0)</f>
        <v>0</v>
      </c>
      <c r="R621" s="406">
        <f t="shared" ref="R621" ca="1" si="2342">IFERROR(R620*$K619,0)</f>
        <v>0</v>
      </c>
      <c r="S621" s="406">
        <f t="shared" ref="S621" ca="1" si="2343">IFERROR(S620*$K619,0)</f>
        <v>0</v>
      </c>
      <c r="T621" s="406">
        <f t="shared" ref="T621" ca="1" si="2344">IFERROR(T620*$K619,0)</f>
        <v>0</v>
      </c>
      <c r="U621" s="406">
        <f t="shared" ref="U621" ca="1" si="2345">IFERROR(U620*$K619,0)</f>
        <v>0</v>
      </c>
      <c r="V621" s="406">
        <f t="shared" ref="V621" ca="1" si="2346">IFERROR(V620*$K619,0)</f>
        <v>0</v>
      </c>
      <c r="W621" s="406">
        <f t="shared" ref="W621" ca="1" si="2347">IFERROR(W620*$K619,0)</f>
        <v>0</v>
      </c>
      <c r="X621" s="406">
        <f t="shared" ref="X621" ca="1" si="2348">IFERROR(X620*$K619,0)</f>
        <v>0</v>
      </c>
      <c r="Y621" s="406">
        <f t="shared" ref="Y621" ca="1" si="2349">IFERROR(Y620*$K619,0)</f>
        <v>0</v>
      </c>
      <c r="Z621" s="406">
        <f t="shared" ref="Z621" ca="1" si="2350">IFERROR(Z620*$K619,0)</f>
        <v>0</v>
      </c>
      <c r="AA621" s="406">
        <f t="shared" ref="AA621" ca="1" si="2351">IFERROR(AA620*$K619,0)</f>
        <v>0</v>
      </c>
      <c r="AB621" s="406">
        <f t="shared" ref="AB621" ca="1" si="2352">IFERROR(AB620*$K619,0)</f>
        <v>0</v>
      </c>
      <c r="AC621" s="406">
        <f t="shared" ref="AC621" ca="1" si="2353">IFERROR(AC620*$K619,0)</f>
        <v>0</v>
      </c>
      <c r="AD621" s="406">
        <f t="shared" ref="AD621" ca="1" si="2354">IFERROR(AD620*$K619,0)</f>
        <v>0</v>
      </c>
      <c r="AE621" s="406">
        <f t="shared" ref="AE621" ca="1" si="2355">IFERROR(AE620*$K619,0)</f>
        <v>0</v>
      </c>
      <c r="AF621" s="406">
        <f t="shared" ref="AF621" ca="1" si="2356">IFERROR(AF620*$K619,0)</f>
        <v>0</v>
      </c>
      <c r="AG621" s="406">
        <f t="shared" ref="AG621" ca="1" si="2357">IFERROR(AG620*$K619,0)</f>
        <v>0</v>
      </c>
      <c r="AH621" s="317"/>
      <c r="AI621" s="318"/>
      <c r="AJ621" s="318"/>
      <c r="AK621" s="318"/>
      <c r="AL621" s="318"/>
      <c r="AM621"/>
      <c r="AN621"/>
      <c r="AO621"/>
      <c r="AP621"/>
      <c r="AQ621"/>
      <c r="AR621"/>
    </row>
    <row r="622" spans="1:44" ht="13.15" customHeight="1">
      <c r="A622" s="317"/>
      <c r="B622" s="317"/>
      <c r="C622" s="317" cm="1">
        <f t="array" aca="1" ref="C622" ca="1">OFFSET(C622,-3,,,)+1</f>
        <v>88</v>
      </c>
      <c r="D622" s="889" t="str">
        <f t="shared" ref="D622:E622" ca="1" si="2358">D287</f>
        <v/>
      </c>
      <c r="E622" s="892" t="str">
        <f t="shared" ca="1" si="2358"/>
        <v/>
      </c>
      <c r="F622" s="893"/>
      <c r="G622" s="898">
        <f t="shared" ref="G622" si="2359">H287</f>
        <v>0</v>
      </c>
      <c r="H622" s="901"/>
      <c r="I622" s="904" t="str">
        <f t="shared" ref="I622" ca="1" si="2360">I287</f>
        <v/>
      </c>
      <c r="J622" s="907">
        <f t="shared" ref="J622" ca="1" si="2361">IF($D622=$C$3,
SUMPRODUCT(OFFSET($B$361,1,,($C622-1)*3-2,),OFFSET($L$361,,,($C622-1)*3-2,)),J287+H622)</f>
        <v>0</v>
      </c>
      <c r="K622" s="910">
        <f t="shared" ref="K622" ca="1" si="2362">K287</f>
        <v>0</v>
      </c>
      <c r="L622" s="913">
        <f t="shared" ref="L622" ca="1" si="2363">J622*K622</f>
        <v>0</v>
      </c>
      <c r="M622" s="402" t="s">
        <v>89</v>
      </c>
      <c r="N622" s="308" t="str">
        <f t="shared" ref="N622:AG622" ca="1" si="2364">N287</f>
        <v/>
      </c>
      <c r="O622" s="309" t="str">
        <f t="shared" ca="1" si="2364"/>
        <v/>
      </c>
      <c r="P622" s="309" t="str">
        <f t="shared" ca="1" si="2364"/>
        <v/>
      </c>
      <c r="Q622" s="310" t="str">
        <f t="shared" ca="1" si="2364"/>
        <v/>
      </c>
      <c r="R622" s="309" t="str">
        <f t="shared" ca="1" si="2364"/>
        <v/>
      </c>
      <c r="S622" s="309" t="str">
        <f t="shared" ca="1" si="2364"/>
        <v/>
      </c>
      <c r="T622" s="309" t="str">
        <f t="shared" ca="1" si="2364"/>
        <v/>
      </c>
      <c r="U622" s="309" t="str">
        <f t="shared" ca="1" si="2364"/>
        <v/>
      </c>
      <c r="V622" s="309" t="str">
        <f t="shared" ca="1" si="2364"/>
        <v/>
      </c>
      <c r="W622" s="309" t="str">
        <f t="shared" ca="1" si="2364"/>
        <v/>
      </c>
      <c r="X622" s="309" t="str">
        <f t="shared" ca="1" si="2364"/>
        <v/>
      </c>
      <c r="Y622" s="309" t="str">
        <f t="shared" ca="1" si="2364"/>
        <v/>
      </c>
      <c r="Z622" s="309" t="str">
        <f t="shared" ca="1" si="2364"/>
        <v/>
      </c>
      <c r="AA622" s="309" t="str">
        <f t="shared" ca="1" si="2364"/>
        <v/>
      </c>
      <c r="AB622" s="309" t="str">
        <f t="shared" ca="1" si="2364"/>
        <v/>
      </c>
      <c r="AC622" s="309" t="str">
        <f t="shared" ca="1" si="2364"/>
        <v/>
      </c>
      <c r="AD622" s="309" t="str">
        <f t="shared" ca="1" si="2364"/>
        <v/>
      </c>
      <c r="AE622" s="309" t="str">
        <f t="shared" ca="1" si="2364"/>
        <v/>
      </c>
      <c r="AF622" s="309" t="str">
        <f t="shared" ca="1" si="2364"/>
        <v/>
      </c>
      <c r="AG622" s="309" t="str">
        <f t="shared" ca="1" si="2364"/>
        <v/>
      </c>
      <c r="AH622" s="317"/>
      <c r="AI622" s="318"/>
      <c r="AJ622" s="318"/>
      <c r="AK622" s="318"/>
      <c r="AL622" s="318"/>
      <c r="AM622"/>
      <c r="AN622"/>
      <c r="AO622"/>
      <c r="AP622"/>
      <c r="AQ622"/>
      <c r="AR622"/>
    </row>
    <row r="623" spans="1:44" ht="13.15" customHeight="1">
      <c r="A623" s="317"/>
      <c r="B623" s="380">
        <f t="shared" ref="B623:C624" ca="1" si="2365">B288</f>
        <v>0</v>
      </c>
      <c r="C623" s="317" cm="1">
        <f t="array" aca="1" ref="C623" ca="1">IF(ROUND(SUM(IF(N622:AG622&lt;&gt;"",IF(N622:AG622&lt;&gt;0,(N623:AG623))))-J622,3)&lt;&gt;0,"X",0)</f>
        <v>0</v>
      </c>
      <c r="D623" s="890"/>
      <c r="E623" s="894"/>
      <c r="F623" s="895"/>
      <c r="G623" s="899"/>
      <c r="H623" s="902"/>
      <c r="I623" s="905"/>
      <c r="J623" s="908"/>
      <c r="K623" s="911"/>
      <c r="L623" s="914"/>
      <c r="M623" s="403" t="s">
        <v>90</v>
      </c>
      <c r="N623" s="312" cm="1">
        <f t="array" aca="1" ref="N623" ca="1">IF($D622=$C$3,
SUM(IF(OFFSET($N$361,,,($C622-1)*3-2,$C$2)=N622,OFFSET($N$363,,,($C622-1)*3-2,$C$2)*OFFSET($B$361,1,,($C622-1)*3-2,1))),
IFERROR((N288/$J287)*$J622,0))</f>
        <v>0</v>
      </c>
      <c r="O623" s="312" cm="1">
        <f t="array" aca="1" ref="O623" ca="1">IF($D622=$C$3,
SUM(IF(OFFSET($N$361,,,($C622-1)*3-2,$C$2)=O622,OFFSET($N$363,,,($C622-1)*3-2,$C$2)*OFFSET($B$361,1,,($C622-1)*3-2,1))),
IFERROR((O288/$J287)*$J622,0))</f>
        <v>0</v>
      </c>
      <c r="P623" s="312" cm="1">
        <f t="array" aca="1" ref="P623" ca="1">IF($D622=$C$3,
SUM(IF(OFFSET($N$361,,,($C622-1)*3-2,$C$2)=P622,OFFSET($N$363,,,($C622-1)*3-2,$C$2)*OFFSET($B$361,1,,($C622-1)*3-2,1))),
IFERROR((P288/$J287)*$J622,0))</f>
        <v>0</v>
      </c>
      <c r="Q623" s="313" cm="1">
        <f t="array" aca="1" ref="Q623" ca="1">IF($D622=$C$3,
SUM(IF(OFFSET($N$361,,,($C622-1)*3-2,$C$2)=Q622,OFFSET($N$363,,,($C622-1)*3-2,$C$2)*OFFSET($B$361,1,,($C622-1)*3-2,1))),
IFERROR((Q288/$J287)*$J622,0))</f>
        <v>0</v>
      </c>
      <c r="R623" s="312" cm="1">
        <f t="array" aca="1" ref="R623" ca="1">IF($D622=$C$3,
SUM(IF(OFFSET($N$361,,,($C622-1)*3-2,$C$2)=R622,OFFSET($N$363,,,($C622-1)*3-2,$C$2)*OFFSET($B$361,1,,($C622-1)*3-2,1))),
IFERROR((R288/$J287)*$J622,0))</f>
        <v>0</v>
      </c>
      <c r="S623" s="312" cm="1">
        <f t="array" aca="1" ref="S623" ca="1">IF($D622=$C$3,
SUM(IF(OFFSET($N$361,,,($C622-1)*3-2,$C$2)=S622,OFFSET($N$363,,,($C622-1)*3-2,$C$2)*OFFSET($B$361,1,,($C622-1)*3-2,1))),
IFERROR((S288/$J287)*$J622,0))</f>
        <v>0</v>
      </c>
      <c r="T623" s="312" cm="1">
        <f t="array" aca="1" ref="T623" ca="1">IF($D622=$C$3,
SUM(IF(OFFSET($N$361,,,($C622-1)*3-2,$C$2)=T622,OFFSET($N$363,,,($C622-1)*3-2,$C$2)*OFFSET($B$361,1,,($C622-1)*3-2,1))),
IFERROR((T288/$J287)*$J622,0))</f>
        <v>0</v>
      </c>
      <c r="U623" s="312" cm="1">
        <f t="array" aca="1" ref="U623" ca="1">IF($D622=$C$3,
SUM(IF(OFFSET($N$361,,,($C622-1)*3-2,$C$2)=U622,OFFSET($N$363,,,($C622-1)*3-2,$C$2)*OFFSET($B$361,1,,($C622-1)*3-2,1))),
IFERROR((U288/$J287)*$J622,0))</f>
        <v>0</v>
      </c>
      <c r="V623" s="312" cm="1">
        <f t="array" aca="1" ref="V623" ca="1">IF($D622=$C$3,
SUM(IF(OFFSET($N$361,,,($C622-1)*3-2,$C$2)=V622,OFFSET($N$363,,,($C622-1)*3-2,$C$2)*OFFSET($B$361,1,,($C622-1)*3-2,1))),
IFERROR((V288/$J287)*$J622,0))</f>
        <v>0</v>
      </c>
      <c r="W623" s="312" cm="1">
        <f t="array" aca="1" ref="W623" ca="1">IF($D622=$C$3,
SUM(IF(OFFSET($N$361,,,($C622-1)*3-2,$C$2)=W622,OFFSET($N$363,,,($C622-1)*3-2,$C$2)*OFFSET($B$361,1,,($C622-1)*3-2,1))),
IFERROR((W288/$J287)*$J622,0))</f>
        <v>0</v>
      </c>
      <c r="X623" s="312" cm="1">
        <f t="array" aca="1" ref="X623" ca="1">IF($D622=$C$3,
SUM(IF(OFFSET($N$361,,,($C622-1)*3-2,$C$2)=X622,OFFSET($N$363,,,($C622-1)*3-2,$C$2)*OFFSET($B$361,1,,($C622-1)*3-2,1))),
IFERROR((X288/$J287)*$J622,0))</f>
        <v>0</v>
      </c>
      <c r="Y623" s="312" cm="1">
        <f t="array" aca="1" ref="Y623" ca="1">IF($D622=$C$3,
SUM(IF(OFFSET($N$361,,,($C622-1)*3-2,$C$2)=Y622,OFFSET($N$363,,,($C622-1)*3-2,$C$2)*OFFSET($B$361,1,,($C622-1)*3-2,1))),
IFERROR((Y288/$J287)*$J622,0))</f>
        <v>0</v>
      </c>
      <c r="Z623" s="312" cm="1">
        <f t="array" aca="1" ref="Z623" ca="1">IF($D622=$C$3,
SUM(IF(OFFSET($N$361,,,($C622-1)*3-2,$C$2)=Z622,OFFSET($N$363,,,($C622-1)*3-2,$C$2)*OFFSET($B$361,1,,($C622-1)*3-2,1))),
IFERROR((Z288/$J287)*$J622,0))</f>
        <v>0</v>
      </c>
      <c r="AA623" s="312" cm="1">
        <f t="array" aca="1" ref="AA623" ca="1">IF($D622=$C$3,
SUM(IF(OFFSET($N$361,,,($C622-1)*3-2,$C$2)=AA622,OFFSET($N$363,,,($C622-1)*3-2,$C$2)*OFFSET($B$361,1,,($C622-1)*3-2,1))),
IFERROR((AA288/$J287)*$J622,0))</f>
        <v>0</v>
      </c>
      <c r="AB623" s="312" cm="1">
        <f t="array" aca="1" ref="AB623" ca="1">IF($D622=$C$3,
SUM(IF(OFFSET($N$361,,,($C622-1)*3-2,$C$2)=AB622,OFFSET($N$363,,,($C622-1)*3-2,$C$2)*OFFSET($B$361,1,,($C622-1)*3-2,1))),
IFERROR((AB288/$J287)*$J622,0))</f>
        <v>0</v>
      </c>
      <c r="AC623" s="312" cm="1">
        <f t="array" aca="1" ref="AC623" ca="1">IF($D622=$C$3,
SUM(IF(OFFSET($N$361,,,($C622-1)*3-2,$C$2)=AC622,OFFSET($N$363,,,($C622-1)*3-2,$C$2)*OFFSET($B$361,1,,($C622-1)*3-2,1))),
IFERROR((AC288/$J287)*$J622,0))</f>
        <v>0</v>
      </c>
      <c r="AD623" s="312" cm="1">
        <f t="array" aca="1" ref="AD623" ca="1">IF($D622=$C$3,
SUM(IF(OFFSET($N$361,,,($C622-1)*3-2,$C$2)=AD622,OFFSET($N$363,,,($C622-1)*3-2,$C$2)*OFFSET($B$361,1,,($C622-1)*3-2,1))),
IFERROR((AD288/$J287)*$J622,0))</f>
        <v>0</v>
      </c>
      <c r="AE623" s="312" cm="1">
        <f t="array" aca="1" ref="AE623" ca="1">IF($D622=$C$3,
SUM(IF(OFFSET($N$361,,,($C622-1)*3-2,$C$2)=AE622,OFFSET($N$363,,,($C622-1)*3-2,$C$2)*OFFSET($B$361,1,,($C622-1)*3-2,1))),
IFERROR((AE288/$J287)*$J622,0))</f>
        <v>0</v>
      </c>
      <c r="AF623" s="312" cm="1">
        <f t="array" aca="1" ref="AF623" ca="1">IF($D622=$C$3,
SUM(IF(OFFSET($N$361,,,($C622-1)*3-2,$C$2)=AF622,OFFSET($N$363,,,($C622-1)*3-2,$C$2)*OFFSET($B$361,1,,($C622-1)*3-2,1))),
IFERROR((AF288/$J287)*$J622,0))</f>
        <v>0</v>
      </c>
      <c r="AG623" s="312" cm="1">
        <f t="array" aca="1" ref="AG623" ca="1">IF($D622=$C$3,
SUM(IF(OFFSET($N$361,,,($C622-1)*3-2,$C$2)=AG622,OFFSET($N$363,,,($C622-1)*3-2,$C$2)*OFFSET($B$361,1,,($C622-1)*3-2,1))),
IFERROR((AG288/$J287)*$J622,0))</f>
        <v>0</v>
      </c>
      <c r="AH623" s="317"/>
      <c r="AI623" s="318"/>
      <c r="AJ623" s="318"/>
      <c r="AK623" s="318"/>
      <c r="AL623" s="318"/>
      <c r="AM623"/>
      <c r="AN623"/>
      <c r="AO623"/>
      <c r="AP623"/>
      <c r="AQ623"/>
      <c r="AR623"/>
    </row>
    <row r="624" spans="1:44" ht="13.15" customHeight="1">
      <c r="A624" s="317"/>
      <c r="B624" s="380" t="str">
        <f t="shared" ca="1" si="2365"/>
        <v/>
      </c>
      <c r="C624" s="380" t="str">
        <f t="shared" ca="1" si="2365"/>
        <v/>
      </c>
      <c r="D624" s="891"/>
      <c r="E624" s="896"/>
      <c r="F624" s="897"/>
      <c r="G624" s="900"/>
      <c r="H624" s="903"/>
      <c r="I624" s="906"/>
      <c r="J624" s="909"/>
      <c r="K624" s="912"/>
      <c r="L624" s="915"/>
      <c r="M624" s="404" t="s">
        <v>91</v>
      </c>
      <c r="N624" s="405">
        <f t="shared" ref="N624" ca="1" si="2366">IFERROR(N623*$K622,0)</f>
        <v>0</v>
      </c>
      <c r="O624" s="406">
        <f t="shared" ref="O624" ca="1" si="2367">IFERROR(O623*$K622,0)</f>
        <v>0</v>
      </c>
      <c r="P624" s="406">
        <f t="shared" ref="P624" ca="1" si="2368">IFERROR(P623*$K622,0)</f>
        <v>0</v>
      </c>
      <c r="Q624" s="407">
        <f t="shared" ref="Q624" ca="1" si="2369">IFERROR(Q623*$K622,0)</f>
        <v>0</v>
      </c>
      <c r="R624" s="406">
        <f t="shared" ref="R624" ca="1" si="2370">IFERROR(R623*$K622,0)</f>
        <v>0</v>
      </c>
      <c r="S624" s="406">
        <f t="shared" ref="S624" ca="1" si="2371">IFERROR(S623*$K622,0)</f>
        <v>0</v>
      </c>
      <c r="T624" s="406">
        <f t="shared" ref="T624" ca="1" si="2372">IFERROR(T623*$K622,0)</f>
        <v>0</v>
      </c>
      <c r="U624" s="406">
        <f t="shared" ref="U624" ca="1" si="2373">IFERROR(U623*$K622,0)</f>
        <v>0</v>
      </c>
      <c r="V624" s="406">
        <f t="shared" ref="V624" ca="1" si="2374">IFERROR(V623*$K622,0)</f>
        <v>0</v>
      </c>
      <c r="W624" s="406">
        <f t="shared" ref="W624" ca="1" si="2375">IFERROR(W623*$K622,0)</f>
        <v>0</v>
      </c>
      <c r="X624" s="406">
        <f t="shared" ref="X624" ca="1" si="2376">IFERROR(X623*$K622,0)</f>
        <v>0</v>
      </c>
      <c r="Y624" s="406">
        <f t="shared" ref="Y624" ca="1" si="2377">IFERROR(Y623*$K622,0)</f>
        <v>0</v>
      </c>
      <c r="Z624" s="406">
        <f t="shared" ref="Z624" ca="1" si="2378">IFERROR(Z623*$K622,0)</f>
        <v>0</v>
      </c>
      <c r="AA624" s="406">
        <f t="shared" ref="AA624" ca="1" si="2379">IFERROR(AA623*$K622,0)</f>
        <v>0</v>
      </c>
      <c r="AB624" s="406">
        <f t="shared" ref="AB624" ca="1" si="2380">IFERROR(AB623*$K622,0)</f>
        <v>0</v>
      </c>
      <c r="AC624" s="406">
        <f t="shared" ref="AC624" ca="1" si="2381">IFERROR(AC623*$K622,0)</f>
        <v>0</v>
      </c>
      <c r="AD624" s="406">
        <f t="shared" ref="AD624" ca="1" si="2382">IFERROR(AD623*$K622,0)</f>
        <v>0</v>
      </c>
      <c r="AE624" s="406">
        <f t="shared" ref="AE624" ca="1" si="2383">IFERROR(AE623*$K622,0)</f>
        <v>0</v>
      </c>
      <c r="AF624" s="406">
        <f t="shared" ref="AF624" ca="1" si="2384">IFERROR(AF623*$K622,0)</f>
        <v>0</v>
      </c>
      <c r="AG624" s="406">
        <f t="shared" ref="AG624" ca="1" si="2385">IFERROR(AG623*$K622,0)</f>
        <v>0</v>
      </c>
      <c r="AH624" s="317"/>
      <c r="AI624" s="318"/>
      <c r="AJ624" s="318"/>
      <c r="AK624" s="318"/>
      <c r="AL624" s="318"/>
      <c r="AM624"/>
      <c r="AN624"/>
      <c r="AO624"/>
      <c r="AP624"/>
      <c r="AQ624"/>
      <c r="AR624"/>
    </row>
    <row r="625" spans="1:44" ht="13.15" customHeight="1">
      <c r="A625" s="317"/>
      <c r="B625" s="317"/>
      <c r="C625" s="317" cm="1">
        <f t="array" aca="1" ref="C625" ca="1">OFFSET(C625,-3,,,)+1</f>
        <v>89</v>
      </c>
      <c r="D625" s="889" t="str">
        <f t="shared" ref="D625:E625" ca="1" si="2386">D290</f>
        <v/>
      </c>
      <c r="E625" s="892" t="str">
        <f t="shared" ca="1" si="2386"/>
        <v/>
      </c>
      <c r="F625" s="893"/>
      <c r="G625" s="898">
        <f t="shared" ref="G625" si="2387">H290</f>
        <v>0</v>
      </c>
      <c r="H625" s="901"/>
      <c r="I625" s="904" t="str">
        <f t="shared" ref="I625" ca="1" si="2388">I290</f>
        <v/>
      </c>
      <c r="J625" s="907">
        <f t="shared" ref="J625" ca="1" si="2389">IF($D625=$C$3,
SUMPRODUCT(OFFSET($B$361,1,,($C625-1)*3-2,),OFFSET($L$361,,,($C625-1)*3-2,)),J290+H625)</f>
        <v>0</v>
      </c>
      <c r="K625" s="910">
        <f t="shared" ref="K625" ca="1" si="2390">K290</f>
        <v>0</v>
      </c>
      <c r="L625" s="913">
        <f t="shared" ref="L625" ca="1" si="2391">J625*K625</f>
        <v>0</v>
      </c>
      <c r="M625" s="402" t="s">
        <v>89</v>
      </c>
      <c r="N625" s="308" t="str">
        <f t="shared" ref="N625:AG625" ca="1" si="2392">N290</f>
        <v/>
      </c>
      <c r="O625" s="309" t="str">
        <f t="shared" ca="1" si="2392"/>
        <v/>
      </c>
      <c r="P625" s="309" t="str">
        <f t="shared" ca="1" si="2392"/>
        <v/>
      </c>
      <c r="Q625" s="310" t="str">
        <f t="shared" ca="1" si="2392"/>
        <v/>
      </c>
      <c r="R625" s="309" t="str">
        <f t="shared" ca="1" si="2392"/>
        <v/>
      </c>
      <c r="S625" s="309" t="str">
        <f t="shared" ca="1" si="2392"/>
        <v/>
      </c>
      <c r="T625" s="309" t="str">
        <f t="shared" ca="1" si="2392"/>
        <v/>
      </c>
      <c r="U625" s="309" t="str">
        <f t="shared" ca="1" si="2392"/>
        <v/>
      </c>
      <c r="V625" s="309" t="str">
        <f t="shared" ca="1" si="2392"/>
        <v/>
      </c>
      <c r="W625" s="309" t="str">
        <f t="shared" ca="1" si="2392"/>
        <v/>
      </c>
      <c r="X625" s="309" t="str">
        <f t="shared" ca="1" si="2392"/>
        <v/>
      </c>
      <c r="Y625" s="309" t="str">
        <f t="shared" ca="1" si="2392"/>
        <v/>
      </c>
      <c r="Z625" s="309" t="str">
        <f t="shared" ca="1" si="2392"/>
        <v/>
      </c>
      <c r="AA625" s="309" t="str">
        <f t="shared" ca="1" si="2392"/>
        <v/>
      </c>
      <c r="AB625" s="309" t="str">
        <f t="shared" ca="1" si="2392"/>
        <v/>
      </c>
      <c r="AC625" s="309" t="str">
        <f t="shared" ca="1" si="2392"/>
        <v/>
      </c>
      <c r="AD625" s="309" t="str">
        <f t="shared" ca="1" si="2392"/>
        <v/>
      </c>
      <c r="AE625" s="309" t="str">
        <f t="shared" ca="1" si="2392"/>
        <v/>
      </c>
      <c r="AF625" s="309" t="str">
        <f t="shared" ca="1" si="2392"/>
        <v/>
      </c>
      <c r="AG625" s="309" t="str">
        <f t="shared" ca="1" si="2392"/>
        <v/>
      </c>
      <c r="AH625" s="317"/>
      <c r="AI625" s="318"/>
      <c r="AJ625" s="318"/>
      <c r="AK625" s="318"/>
      <c r="AL625" s="318"/>
      <c r="AM625"/>
      <c r="AN625"/>
      <c r="AO625"/>
      <c r="AP625"/>
      <c r="AQ625"/>
      <c r="AR625"/>
    </row>
    <row r="626" spans="1:44" ht="13.15" customHeight="1">
      <c r="A626" s="317"/>
      <c r="B626" s="380">
        <f t="shared" ref="B626:C627" ca="1" si="2393">B291</f>
        <v>0</v>
      </c>
      <c r="C626" s="317" cm="1">
        <f t="array" aca="1" ref="C626" ca="1">IF(ROUND(SUM(IF(N625:AG625&lt;&gt;"",IF(N625:AG625&lt;&gt;0,(N626:AG626))))-J625,3)&lt;&gt;0,"X",0)</f>
        <v>0</v>
      </c>
      <c r="D626" s="890"/>
      <c r="E626" s="894"/>
      <c r="F626" s="895"/>
      <c r="G626" s="899"/>
      <c r="H626" s="902"/>
      <c r="I626" s="905"/>
      <c r="J626" s="908"/>
      <c r="K626" s="911"/>
      <c r="L626" s="914"/>
      <c r="M626" s="403" t="s">
        <v>90</v>
      </c>
      <c r="N626" s="312" cm="1">
        <f t="array" aca="1" ref="N626" ca="1">IF($D625=$C$3,
SUM(IF(OFFSET($N$361,,,($C625-1)*3-2,$C$2)=N625,OFFSET($N$363,,,($C625-1)*3-2,$C$2)*OFFSET($B$361,1,,($C625-1)*3-2,1))),
IFERROR((N291/$J290)*$J625,0))</f>
        <v>0</v>
      </c>
      <c r="O626" s="312" cm="1">
        <f t="array" aca="1" ref="O626" ca="1">IF($D625=$C$3,
SUM(IF(OFFSET($N$361,,,($C625-1)*3-2,$C$2)=O625,OFFSET($N$363,,,($C625-1)*3-2,$C$2)*OFFSET($B$361,1,,($C625-1)*3-2,1))),
IFERROR((O291/$J290)*$J625,0))</f>
        <v>0</v>
      </c>
      <c r="P626" s="312" cm="1">
        <f t="array" aca="1" ref="P626" ca="1">IF($D625=$C$3,
SUM(IF(OFFSET($N$361,,,($C625-1)*3-2,$C$2)=P625,OFFSET($N$363,,,($C625-1)*3-2,$C$2)*OFFSET($B$361,1,,($C625-1)*3-2,1))),
IFERROR((P291/$J290)*$J625,0))</f>
        <v>0</v>
      </c>
      <c r="Q626" s="313" cm="1">
        <f t="array" aca="1" ref="Q626" ca="1">IF($D625=$C$3,
SUM(IF(OFFSET($N$361,,,($C625-1)*3-2,$C$2)=Q625,OFFSET($N$363,,,($C625-1)*3-2,$C$2)*OFFSET($B$361,1,,($C625-1)*3-2,1))),
IFERROR((Q291/$J290)*$J625,0))</f>
        <v>0</v>
      </c>
      <c r="R626" s="312" cm="1">
        <f t="array" aca="1" ref="R626" ca="1">IF($D625=$C$3,
SUM(IF(OFFSET($N$361,,,($C625-1)*3-2,$C$2)=R625,OFFSET($N$363,,,($C625-1)*3-2,$C$2)*OFFSET($B$361,1,,($C625-1)*3-2,1))),
IFERROR((R291/$J290)*$J625,0))</f>
        <v>0</v>
      </c>
      <c r="S626" s="312" cm="1">
        <f t="array" aca="1" ref="S626" ca="1">IF($D625=$C$3,
SUM(IF(OFFSET($N$361,,,($C625-1)*3-2,$C$2)=S625,OFFSET($N$363,,,($C625-1)*3-2,$C$2)*OFFSET($B$361,1,,($C625-1)*3-2,1))),
IFERROR((S291/$J290)*$J625,0))</f>
        <v>0</v>
      </c>
      <c r="T626" s="312" cm="1">
        <f t="array" aca="1" ref="T626" ca="1">IF($D625=$C$3,
SUM(IF(OFFSET($N$361,,,($C625-1)*3-2,$C$2)=T625,OFFSET($N$363,,,($C625-1)*3-2,$C$2)*OFFSET($B$361,1,,($C625-1)*3-2,1))),
IFERROR((T291/$J290)*$J625,0))</f>
        <v>0</v>
      </c>
      <c r="U626" s="312" cm="1">
        <f t="array" aca="1" ref="U626" ca="1">IF($D625=$C$3,
SUM(IF(OFFSET($N$361,,,($C625-1)*3-2,$C$2)=U625,OFFSET($N$363,,,($C625-1)*3-2,$C$2)*OFFSET($B$361,1,,($C625-1)*3-2,1))),
IFERROR((U291/$J290)*$J625,0))</f>
        <v>0</v>
      </c>
      <c r="V626" s="312" cm="1">
        <f t="array" aca="1" ref="V626" ca="1">IF($D625=$C$3,
SUM(IF(OFFSET($N$361,,,($C625-1)*3-2,$C$2)=V625,OFFSET($N$363,,,($C625-1)*3-2,$C$2)*OFFSET($B$361,1,,($C625-1)*3-2,1))),
IFERROR((V291/$J290)*$J625,0))</f>
        <v>0</v>
      </c>
      <c r="W626" s="312" cm="1">
        <f t="array" aca="1" ref="W626" ca="1">IF($D625=$C$3,
SUM(IF(OFFSET($N$361,,,($C625-1)*3-2,$C$2)=W625,OFFSET($N$363,,,($C625-1)*3-2,$C$2)*OFFSET($B$361,1,,($C625-1)*3-2,1))),
IFERROR((W291/$J290)*$J625,0))</f>
        <v>0</v>
      </c>
      <c r="X626" s="312" cm="1">
        <f t="array" aca="1" ref="X626" ca="1">IF($D625=$C$3,
SUM(IF(OFFSET($N$361,,,($C625-1)*3-2,$C$2)=X625,OFFSET($N$363,,,($C625-1)*3-2,$C$2)*OFFSET($B$361,1,,($C625-1)*3-2,1))),
IFERROR((X291/$J290)*$J625,0))</f>
        <v>0</v>
      </c>
      <c r="Y626" s="312" cm="1">
        <f t="array" aca="1" ref="Y626" ca="1">IF($D625=$C$3,
SUM(IF(OFFSET($N$361,,,($C625-1)*3-2,$C$2)=Y625,OFFSET($N$363,,,($C625-1)*3-2,$C$2)*OFFSET($B$361,1,,($C625-1)*3-2,1))),
IFERROR((Y291/$J290)*$J625,0))</f>
        <v>0</v>
      </c>
      <c r="Z626" s="312" cm="1">
        <f t="array" aca="1" ref="Z626" ca="1">IF($D625=$C$3,
SUM(IF(OFFSET($N$361,,,($C625-1)*3-2,$C$2)=Z625,OFFSET($N$363,,,($C625-1)*3-2,$C$2)*OFFSET($B$361,1,,($C625-1)*3-2,1))),
IFERROR((Z291/$J290)*$J625,0))</f>
        <v>0</v>
      </c>
      <c r="AA626" s="312" cm="1">
        <f t="array" aca="1" ref="AA626" ca="1">IF($D625=$C$3,
SUM(IF(OFFSET($N$361,,,($C625-1)*3-2,$C$2)=AA625,OFFSET($N$363,,,($C625-1)*3-2,$C$2)*OFFSET($B$361,1,,($C625-1)*3-2,1))),
IFERROR((AA291/$J290)*$J625,0))</f>
        <v>0</v>
      </c>
      <c r="AB626" s="312" cm="1">
        <f t="array" aca="1" ref="AB626" ca="1">IF($D625=$C$3,
SUM(IF(OFFSET($N$361,,,($C625-1)*3-2,$C$2)=AB625,OFFSET($N$363,,,($C625-1)*3-2,$C$2)*OFFSET($B$361,1,,($C625-1)*3-2,1))),
IFERROR((AB291/$J290)*$J625,0))</f>
        <v>0</v>
      </c>
      <c r="AC626" s="312" cm="1">
        <f t="array" aca="1" ref="AC626" ca="1">IF($D625=$C$3,
SUM(IF(OFFSET($N$361,,,($C625-1)*3-2,$C$2)=AC625,OFFSET($N$363,,,($C625-1)*3-2,$C$2)*OFFSET($B$361,1,,($C625-1)*3-2,1))),
IFERROR((AC291/$J290)*$J625,0))</f>
        <v>0</v>
      </c>
      <c r="AD626" s="312" cm="1">
        <f t="array" aca="1" ref="AD626" ca="1">IF($D625=$C$3,
SUM(IF(OFFSET($N$361,,,($C625-1)*3-2,$C$2)=AD625,OFFSET($N$363,,,($C625-1)*3-2,$C$2)*OFFSET($B$361,1,,($C625-1)*3-2,1))),
IFERROR((AD291/$J290)*$J625,0))</f>
        <v>0</v>
      </c>
      <c r="AE626" s="312" cm="1">
        <f t="array" aca="1" ref="AE626" ca="1">IF($D625=$C$3,
SUM(IF(OFFSET($N$361,,,($C625-1)*3-2,$C$2)=AE625,OFFSET($N$363,,,($C625-1)*3-2,$C$2)*OFFSET($B$361,1,,($C625-1)*3-2,1))),
IFERROR((AE291/$J290)*$J625,0))</f>
        <v>0</v>
      </c>
      <c r="AF626" s="312" cm="1">
        <f t="array" aca="1" ref="AF626" ca="1">IF($D625=$C$3,
SUM(IF(OFFSET($N$361,,,($C625-1)*3-2,$C$2)=AF625,OFFSET($N$363,,,($C625-1)*3-2,$C$2)*OFFSET($B$361,1,,($C625-1)*3-2,1))),
IFERROR((AF291/$J290)*$J625,0))</f>
        <v>0</v>
      </c>
      <c r="AG626" s="312" cm="1">
        <f t="array" aca="1" ref="AG626" ca="1">IF($D625=$C$3,
SUM(IF(OFFSET($N$361,,,($C625-1)*3-2,$C$2)=AG625,OFFSET($N$363,,,($C625-1)*3-2,$C$2)*OFFSET($B$361,1,,($C625-1)*3-2,1))),
IFERROR((AG291/$J290)*$J625,0))</f>
        <v>0</v>
      </c>
      <c r="AH626" s="317"/>
      <c r="AI626" s="318"/>
      <c r="AJ626" s="318"/>
      <c r="AK626" s="318"/>
      <c r="AL626" s="318"/>
      <c r="AM626"/>
      <c r="AN626"/>
      <c r="AO626"/>
      <c r="AP626"/>
      <c r="AQ626"/>
      <c r="AR626"/>
    </row>
    <row r="627" spans="1:44" ht="13.15" customHeight="1">
      <c r="A627" s="317"/>
      <c r="B627" s="380" t="str">
        <f t="shared" ca="1" si="2393"/>
        <v/>
      </c>
      <c r="C627" s="380" t="str">
        <f t="shared" ca="1" si="2393"/>
        <v/>
      </c>
      <c r="D627" s="891"/>
      <c r="E627" s="896"/>
      <c r="F627" s="897"/>
      <c r="G627" s="900"/>
      <c r="H627" s="903"/>
      <c r="I627" s="906"/>
      <c r="J627" s="909"/>
      <c r="K627" s="912"/>
      <c r="L627" s="915"/>
      <c r="M627" s="404" t="s">
        <v>91</v>
      </c>
      <c r="N627" s="405">
        <f t="shared" ref="N627" ca="1" si="2394">IFERROR(N626*$K625,0)</f>
        <v>0</v>
      </c>
      <c r="O627" s="406">
        <f t="shared" ref="O627" ca="1" si="2395">IFERROR(O626*$K625,0)</f>
        <v>0</v>
      </c>
      <c r="P627" s="406">
        <f t="shared" ref="P627" ca="1" si="2396">IFERROR(P626*$K625,0)</f>
        <v>0</v>
      </c>
      <c r="Q627" s="407">
        <f t="shared" ref="Q627" ca="1" si="2397">IFERROR(Q626*$K625,0)</f>
        <v>0</v>
      </c>
      <c r="R627" s="406">
        <f t="shared" ref="R627" ca="1" si="2398">IFERROR(R626*$K625,0)</f>
        <v>0</v>
      </c>
      <c r="S627" s="406">
        <f t="shared" ref="S627" ca="1" si="2399">IFERROR(S626*$K625,0)</f>
        <v>0</v>
      </c>
      <c r="T627" s="406">
        <f t="shared" ref="T627" ca="1" si="2400">IFERROR(T626*$K625,0)</f>
        <v>0</v>
      </c>
      <c r="U627" s="406">
        <f t="shared" ref="U627" ca="1" si="2401">IFERROR(U626*$K625,0)</f>
        <v>0</v>
      </c>
      <c r="V627" s="406">
        <f t="shared" ref="V627" ca="1" si="2402">IFERROR(V626*$K625,0)</f>
        <v>0</v>
      </c>
      <c r="W627" s="406">
        <f t="shared" ref="W627" ca="1" si="2403">IFERROR(W626*$K625,0)</f>
        <v>0</v>
      </c>
      <c r="X627" s="406">
        <f t="shared" ref="X627" ca="1" si="2404">IFERROR(X626*$K625,0)</f>
        <v>0</v>
      </c>
      <c r="Y627" s="406">
        <f t="shared" ref="Y627" ca="1" si="2405">IFERROR(Y626*$K625,0)</f>
        <v>0</v>
      </c>
      <c r="Z627" s="406">
        <f t="shared" ref="Z627" ca="1" si="2406">IFERROR(Z626*$K625,0)</f>
        <v>0</v>
      </c>
      <c r="AA627" s="406">
        <f t="shared" ref="AA627" ca="1" si="2407">IFERROR(AA626*$K625,0)</f>
        <v>0</v>
      </c>
      <c r="AB627" s="406">
        <f t="shared" ref="AB627" ca="1" si="2408">IFERROR(AB626*$K625,0)</f>
        <v>0</v>
      </c>
      <c r="AC627" s="406">
        <f t="shared" ref="AC627" ca="1" si="2409">IFERROR(AC626*$K625,0)</f>
        <v>0</v>
      </c>
      <c r="AD627" s="406">
        <f t="shared" ref="AD627" ca="1" si="2410">IFERROR(AD626*$K625,0)</f>
        <v>0</v>
      </c>
      <c r="AE627" s="406">
        <f t="shared" ref="AE627" ca="1" si="2411">IFERROR(AE626*$K625,0)</f>
        <v>0</v>
      </c>
      <c r="AF627" s="406">
        <f t="shared" ref="AF627" ca="1" si="2412">IFERROR(AF626*$K625,0)</f>
        <v>0</v>
      </c>
      <c r="AG627" s="406">
        <f t="shared" ref="AG627" ca="1" si="2413">IFERROR(AG626*$K625,0)</f>
        <v>0</v>
      </c>
      <c r="AH627" s="317"/>
      <c r="AI627" s="318"/>
      <c r="AJ627" s="318"/>
      <c r="AK627" s="318"/>
      <c r="AL627" s="318"/>
      <c r="AM627"/>
      <c r="AN627"/>
      <c r="AO627"/>
      <c r="AP627"/>
      <c r="AQ627"/>
      <c r="AR627"/>
    </row>
    <row r="628" spans="1:44" ht="13.15" customHeight="1">
      <c r="A628" s="317"/>
      <c r="B628" s="317"/>
      <c r="C628" s="317" cm="1">
        <f t="array" aca="1" ref="C628" ca="1">OFFSET(C628,-3,,,)+1</f>
        <v>90</v>
      </c>
      <c r="D628" s="889" t="str">
        <f t="shared" ref="D628:E628" ca="1" si="2414">D293</f>
        <v/>
      </c>
      <c r="E628" s="892" t="str">
        <f t="shared" ca="1" si="2414"/>
        <v/>
      </c>
      <c r="F628" s="893"/>
      <c r="G628" s="898">
        <f t="shared" ref="G628" si="2415">H293</f>
        <v>0</v>
      </c>
      <c r="H628" s="901"/>
      <c r="I628" s="904" t="str">
        <f t="shared" ref="I628" ca="1" si="2416">I293</f>
        <v/>
      </c>
      <c r="J628" s="907">
        <f t="shared" ref="J628" ca="1" si="2417">IF($D628=$C$3,
SUMPRODUCT(OFFSET($B$361,1,,($C628-1)*3-2,),OFFSET($L$361,,,($C628-1)*3-2,)),J293+H628)</f>
        <v>0</v>
      </c>
      <c r="K628" s="910">
        <f t="shared" ref="K628" ca="1" si="2418">K293</f>
        <v>0</v>
      </c>
      <c r="L628" s="913">
        <f t="shared" ref="L628" ca="1" si="2419">J628*K628</f>
        <v>0</v>
      </c>
      <c r="M628" s="402" t="s">
        <v>89</v>
      </c>
      <c r="N628" s="308" t="str">
        <f t="shared" ref="N628:AG628" ca="1" si="2420">N293</f>
        <v/>
      </c>
      <c r="O628" s="309" t="str">
        <f t="shared" ca="1" si="2420"/>
        <v/>
      </c>
      <c r="P628" s="309" t="str">
        <f t="shared" ca="1" si="2420"/>
        <v/>
      </c>
      <c r="Q628" s="310" t="str">
        <f t="shared" ca="1" si="2420"/>
        <v/>
      </c>
      <c r="R628" s="309" t="str">
        <f t="shared" ca="1" si="2420"/>
        <v/>
      </c>
      <c r="S628" s="309" t="str">
        <f t="shared" ca="1" si="2420"/>
        <v/>
      </c>
      <c r="T628" s="309" t="str">
        <f t="shared" ca="1" si="2420"/>
        <v/>
      </c>
      <c r="U628" s="309" t="str">
        <f t="shared" ca="1" si="2420"/>
        <v/>
      </c>
      <c r="V628" s="309" t="str">
        <f t="shared" ca="1" si="2420"/>
        <v/>
      </c>
      <c r="W628" s="309" t="str">
        <f t="shared" ca="1" si="2420"/>
        <v/>
      </c>
      <c r="X628" s="309" t="str">
        <f t="shared" ca="1" si="2420"/>
        <v/>
      </c>
      <c r="Y628" s="309" t="str">
        <f t="shared" ca="1" si="2420"/>
        <v/>
      </c>
      <c r="Z628" s="309" t="str">
        <f t="shared" ca="1" si="2420"/>
        <v/>
      </c>
      <c r="AA628" s="309" t="str">
        <f t="shared" ca="1" si="2420"/>
        <v/>
      </c>
      <c r="AB628" s="309" t="str">
        <f t="shared" ca="1" si="2420"/>
        <v/>
      </c>
      <c r="AC628" s="309" t="str">
        <f t="shared" ca="1" si="2420"/>
        <v/>
      </c>
      <c r="AD628" s="309" t="str">
        <f t="shared" ca="1" si="2420"/>
        <v/>
      </c>
      <c r="AE628" s="309" t="str">
        <f t="shared" ca="1" si="2420"/>
        <v/>
      </c>
      <c r="AF628" s="309" t="str">
        <f t="shared" ca="1" si="2420"/>
        <v/>
      </c>
      <c r="AG628" s="309" t="str">
        <f t="shared" ca="1" si="2420"/>
        <v/>
      </c>
      <c r="AH628" s="317"/>
      <c r="AI628" s="318"/>
      <c r="AJ628" s="318"/>
      <c r="AK628" s="318"/>
      <c r="AL628" s="318"/>
      <c r="AM628"/>
      <c r="AN628"/>
      <c r="AO628"/>
      <c r="AP628"/>
      <c r="AQ628"/>
      <c r="AR628"/>
    </row>
    <row r="629" spans="1:44" ht="13.15" customHeight="1">
      <c r="A629" s="317"/>
      <c r="B629" s="380">
        <f t="shared" ref="B629:C630" ca="1" si="2421">B294</f>
        <v>0</v>
      </c>
      <c r="C629" s="317" cm="1">
        <f t="array" aca="1" ref="C629" ca="1">IF(ROUND(SUM(IF(N628:AG628&lt;&gt;"",IF(N628:AG628&lt;&gt;0,(N629:AG629))))-J628,3)&lt;&gt;0,"X",0)</f>
        <v>0</v>
      </c>
      <c r="D629" s="890"/>
      <c r="E629" s="894"/>
      <c r="F629" s="895"/>
      <c r="G629" s="899"/>
      <c r="H629" s="902"/>
      <c r="I629" s="905"/>
      <c r="J629" s="908"/>
      <c r="K629" s="911"/>
      <c r="L629" s="914"/>
      <c r="M629" s="403" t="s">
        <v>90</v>
      </c>
      <c r="N629" s="312" cm="1">
        <f t="array" aca="1" ref="N629" ca="1">IF($D628=$C$3,
SUM(IF(OFFSET($N$361,,,($C628-1)*3-2,$C$2)=N628,OFFSET($N$363,,,($C628-1)*3-2,$C$2)*OFFSET($B$361,1,,($C628-1)*3-2,1))),
IFERROR((N294/$J293)*$J628,0))</f>
        <v>0</v>
      </c>
      <c r="O629" s="312" cm="1">
        <f t="array" aca="1" ref="O629" ca="1">IF($D628=$C$3,
SUM(IF(OFFSET($N$361,,,($C628-1)*3-2,$C$2)=O628,OFFSET($N$363,,,($C628-1)*3-2,$C$2)*OFFSET($B$361,1,,($C628-1)*3-2,1))),
IFERROR((O294/$J293)*$J628,0))</f>
        <v>0</v>
      </c>
      <c r="P629" s="312" cm="1">
        <f t="array" aca="1" ref="P629" ca="1">IF($D628=$C$3,
SUM(IF(OFFSET($N$361,,,($C628-1)*3-2,$C$2)=P628,OFFSET($N$363,,,($C628-1)*3-2,$C$2)*OFFSET($B$361,1,,($C628-1)*3-2,1))),
IFERROR((P294/$J293)*$J628,0))</f>
        <v>0</v>
      </c>
      <c r="Q629" s="313" cm="1">
        <f t="array" aca="1" ref="Q629" ca="1">IF($D628=$C$3,
SUM(IF(OFFSET($N$361,,,($C628-1)*3-2,$C$2)=Q628,OFFSET($N$363,,,($C628-1)*3-2,$C$2)*OFFSET($B$361,1,,($C628-1)*3-2,1))),
IFERROR((Q294/$J293)*$J628,0))</f>
        <v>0</v>
      </c>
      <c r="R629" s="312" cm="1">
        <f t="array" aca="1" ref="R629" ca="1">IF($D628=$C$3,
SUM(IF(OFFSET($N$361,,,($C628-1)*3-2,$C$2)=R628,OFFSET($N$363,,,($C628-1)*3-2,$C$2)*OFFSET($B$361,1,,($C628-1)*3-2,1))),
IFERROR((R294/$J293)*$J628,0))</f>
        <v>0</v>
      </c>
      <c r="S629" s="312" cm="1">
        <f t="array" aca="1" ref="S629" ca="1">IF($D628=$C$3,
SUM(IF(OFFSET($N$361,,,($C628-1)*3-2,$C$2)=S628,OFFSET($N$363,,,($C628-1)*3-2,$C$2)*OFFSET($B$361,1,,($C628-1)*3-2,1))),
IFERROR((S294/$J293)*$J628,0))</f>
        <v>0</v>
      </c>
      <c r="T629" s="312" cm="1">
        <f t="array" aca="1" ref="T629" ca="1">IF($D628=$C$3,
SUM(IF(OFFSET($N$361,,,($C628-1)*3-2,$C$2)=T628,OFFSET($N$363,,,($C628-1)*3-2,$C$2)*OFFSET($B$361,1,,($C628-1)*3-2,1))),
IFERROR((T294/$J293)*$J628,0))</f>
        <v>0</v>
      </c>
      <c r="U629" s="312" cm="1">
        <f t="array" aca="1" ref="U629" ca="1">IF($D628=$C$3,
SUM(IF(OFFSET($N$361,,,($C628-1)*3-2,$C$2)=U628,OFFSET($N$363,,,($C628-1)*3-2,$C$2)*OFFSET($B$361,1,,($C628-1)*3-2,1))),
IFERROR((U294/$J293)*$J628,0))</f>
        <v>0</v>
      </c>
      <c r="V629" s="312" cm="1">
        <f t="array" aca="1" ref="V629" ca="1">IF($D628=$C$3,
SUM(IF(OFFSET($N$361,,,($C628-1)*3-2,$C$2)=V628,OFFSET($N$363,,,($C628-1)*3-2,$C$2)*OFFSET($B$361,1,,($C628-1)*3-2,1))),
IFERROR((V294/$J293)*$J628,0))</f>
        <v>0</v>
      </c>
      <c r="W629" s="312" cm="1">
        <f t="array" aca="1" ref="W629" ca="1">IF($D628=$C$3,
SUM(IF(OFFSET($N$361,,,($C628-1)*3-2,$C$2)=W628,OFFSET($N$363,,,($C628-1)*3-2,$C$2)*OFFSET($B$361,1,,($C628-1)*3-2,1))),
IFERROR((W294/$J293)*$J628,0))</f>
        <v>0</v>
      </c>
      <c r="X629" s="312" cm="1">
        <f t="array" aca="1" ref="X629" ca="1">IF($D628=$C$3,
SUM(IF(OFFSET($N$361,,,($C628-1)*3-2,$C$2)=X628,OFFSET($N$363,,,($C628-1)*3-2,$C$2)*OFFSET($B$361,1,,($C628-1)*3-2,1))),
IFERROR((X294/$J293)*$J628,0))</f>
        <v>0</v>
      </c>
      <c r="Y629" s="312" cm="1">
        <f t="array" aca="1" ref="Y629" ca="1">IF($D628=$C$3,
SUM(IF(OFFSET($N$361,,,($C628-1)*3-2,$C$2)=Y628,OFFSET($N$363,,,($C628-1)*3-2,$C$2)*OFFSET($B$361,1,,($C628-1)*3-2,1))),
IFERROR((Y294/$J293)*$J628,0))</f>
        <v>0</v>
      </c>
      <c r="Z629" s="312" cm="1">
        <f t="array" aca="1" ref="Z629" ca="1">IF($D628=$C$3,
SUM(IF(OFFSET($N$361,,,($C628-1)*3-2,$C$2)=Z628,OFFSET($N$363,,,($C628-1)*3-2,$C$2)*OFFSET($B$361,1,,($C628-1)*3-2,1))),
IFERROR((Z294/$J293)*$J628,0))</f>
        <v>0</v>
      </c>
      <c r="AA629" s="312" cm="1">
        <f t="array" aca="1" ref="AA629" ca="1">IF($D628=$C$3,
SUM(IF(OFFSET($N$361,,,($C628-1)*3-2,$C$2)=AA628,OFFSET($N$363,,,($C628-1)*3-2,$C$2)*OFFSET($B$361,1,,($C628-1)*3-2,1))),
IFERROR((AA294/$J293)*$J628,0))</f>
        <v>0</v>
      </c>
      <c r="AB629" s="312" cm="1">
        <f t="array" aca="1" ref="AB629" ca="1">IF($D628=$C$3,
SUM(IF(OFFSET($N$361,,,($C628-1)*3-2,$C$2)=AB628,OFFSET($N$363,,,($C628-1)*3-2,$C$2)*OFFSET($B$361,1,,($C628-1)*3-2,1))),
IFERROR((AB294/$J293)*$J628,0))</f>
        <v>0</v>
      </c>
      <c r="AC629" s="312" cm="1">
        <f t="array" aca="1" ref="AC629" ca="1">IF($D628=$C$3,
SUM(IF(OFFSET($N$361,,,($C628-1)*3-2,$C$2)=AC628,OFFSET($N$363,,,($C628-1)*3-2,$C$2)*OFFSET($B$361,1,,($C628-1)*3-2,1))),
IFERROR((AC294/$J293)*$J628,0))</f>
        <v>0</v>
      </c>
      <c r="AD629" s="312" cm="1">
        <f t="array" aca="1" ref="AD629" ca="1">IF($D628=$C$3,
SUM(IF(OFFSET($N$361,,,($C628-1)*3-2,$C$2)=AD628,OFFSET($N$363,,,($C628-1)*3-2,$C$2)*OFFSET($B$361,1,,($C628-1)*3-2,1))),
IFERROR((AD294/$J293)*$J628,0))</f>
        <v>0</v>
      </c>
      <c r="AE629" s="312" cm="1">
        <f t="array" aca="1" ref="AE629" ca="1">IF($D628=$C$3,
SUM(IF(OFFSET($N$361,,,($C628-1)*3-2,$C$2)=AE628,OFFSET($N$363,,,($C628-1)*3-2,$C$2)*OFFSET($B$361,1,,($C628-1)*3-2,1))),
IFERROR((AE294/$J293)*$J628,0))</f>
        <v>0</v>
      </c>
      <c r="AF629" s="312" cm="1">
        <f t="array" aca="1" ref="AF629" ca="1">IF($D628=$C$3,
SUM(IF(OFFSET($N$361,,,($C628-1)*3-2,$C$2)=AF628,OFFSET($N$363,,,($C628-1)*3-2,$C$2)*OFFSET($B$361,1,,($C628-1)*3-2,1))),
IFERROR((AF294/$J293)*$J628,0))</f>
        <v>0</v>
      </c>
      <c r="AG629" s="312" cm="1">
        <f t="array" aca="1" ref="AG629" ca="1">IF($D628=$C$3,
SUM(IF(OFFSET($N$361,,,($C628-1)*3-2,$C$2)=AG628,OFFSET($N$363,,,($C628-1)*3-2,$C$2)*OFFSET($B$361,1,,($C628-1)*3-2,1))),
IFERROR((AG294/$J293)*$J628,0))</f>
        <v>0</v>
      </c>
      <c r="AH629" s="317"/>
      <c r="AI629" s="318"/>
      <c r="AJ629" s="318"/>
      <c r="AK629" s="318"/>
      <c r="AL629" s="318"/>
      <c r="AM629"/>
      <c r="AN629"/>
      <c r="AO629"/>
      <c r="AP629"/>
      <c r="AQ629"/>
      <c r="AR629"/>
    </row>
    <row r="630" spans="1:44" ht="13.15" customHeight="1">
      <c r="A630" s="317"/>
      <c r="B630" s="380" t="str">
        <f t="shared" ca="1" si="2421"/>
        <v/>
      </c>
      <c r="C630" s="380" t="str">
        <f t="shared" ca="1" si="2421"/>
        <v/>
      </c>
      <c r="D630" s="891"/>
      <c r="E630" s="896"/>
      <c r="F630" s="897"/>
      <c r="G630" s="900"/>
      <c r="H630" s="903"/>
      <c r="I630" s="906"/>
      <c r="J630" s="909"/>
      <c r="K630" s="912"/>
      <c r="L630" s="915"/>
      <c r="M630" s="404" t="s">
        <v>91</v>
      </c>
      <c r="N630" s="405">
        <f t="shared" ref="N630" ca="1" si="2422">IFERROR(N629*$K628,0)</f>
        <v>0</v>
      </c>
      <c r="O630" s="406">
        <f t="shared" ref="O630" ca="1" si="2423">IFERROR(O629*$K628,0)</f>
        <v>0</v>
      </c>
      <c r="P630" s="406">
        <f t="shared" ref="P630" ca="1" si="2424">IFERROR(P629*$K628,0)</f>
        <v>0</v>
      </c>
      <c r="Q630" s="407">
        <f t="shared" ref="Q630" ca="1" si="2425">IFERROR(Q629*$K628,0)</f>
        <v>0</v>
      </c>
      <c r="R630" s="406">
        <f t="shared" ref="R630" ca="1" si="2426">IFERROR(R629*$K628,0)</f>
        <v>0</v>
      </c>
      <c r="S630" s="406">
        <f t="shared" ref="S630" ca="1" si="2427">IFERROR(S629*$K628,0)</f>
        <v>0</v>
      </c>
      <c r="T630" s="406">
        <f t="shared" ref="T630" ca="1" si="2428">IFERROR(T629*$K628,0)</f>
        <v>0</v>
      </c>
      <c r="U630" s="406">
        <f t="shared" ref="U630" ca="1" si="2429">IFERROR(U629*$K628,0)</f>
        <v>0</v>
      </c>
      <c r="V630" s="406">
        <f t="shared" ref="V630" ca="1" si="2430">IFERROR(V629*$K628,0)</f>
        <v>0</v>
      </c>
      <c r="W630" s="406">
        <f t="shared" ref="W630" ca="1" si="2431">IFERROR(W629*$K628,0)</f>
        <v>0</v>
      </c>
      <c r="X630" s="406">
        <f t="shared" ref="X630" ca="1" si="2432">IFERROR(X629*$K628,0)</f>
        <v>0</v>
      </c>
      <c r="Y630" s="406">
        <f t="shared" ref="Y630" ca="1" si="2433">IFERROR(Y629*$K628,0)</f>
        <v>0</v>
      </c>
      <c r="Z630" s="406">
        <f t="shared" ref="Z630" ca="1" si="2434">IFERROR(Z629*$K628,0)</f>
        <v>0</v>
      </c>
      <c r="AA630" s="406">
        <f t="shared" ref="AA630" ca="1" si="2435">IFERROR(AA629*$K628,0)</f>
        <v>0</v>
      </c>
      <c r="AB630" s="406">
        <f t="shared" ref="AB630" ca="1" si="2436">IFERROR(AB629*$K628,0)</f>
        <v>0</v>
      </c>
      <c r="AC630" s="406">
        <f t="shared" ref="AC630" ca="1" si="2437">IFERROR(AC629*$K628,0)</f>
        <v>0</v>
      </c>
      <c r="AD630" s="406">
        <f t="shared" ref="AD630" ca="1" si="2438">IFERROR(AD629*$K628,0)</f>
        <v>0</v>
      </c>
      <c r="AE630" s="406">
        <f t="shared" ref="AE630" ca="1" si="2439">IFERROR(AE629*$K628,0)</f>
        <v>0</v>
      </c>
      <c r="AF630" s="406">
        <f t="shared" ref="AF630" ca="1" si="2440">IFERROR(AF629*$K628,0)</f>
        <v>0</v>
      </c>
      <c r="AG630" s="406">
        <f t="shared" ref="AG630" ca="1" si="2441">IFERROR(AG629*$K628,0)</f>
        <v>0</v>
      </c>
      <c r="AH630" s="317"/>
      <c r="AI630" s="318"/>
      <c r="AJ630" s="318"/>
      <c r="AK630" s="318"/>
      <c r="AL630" s="318"/>
      <c r="AM630"/>
      <c r="AN630"/>
      <c r="AO630"/>
      <c r="AP630"/>
      <c r="AQ630"/>
      <c r="AR630"/>
    </row>
    <row r="631" spans="1:44" ht="13.15" customHeight="1">
      <c r="A631" s="317"/>
      <c r="B631" s="317"/>
      <c r="C631" s="317" cm="1">
        <f t="array" aca="1" ref="C631" ca="1">OFFSET(C631,-3,,,)+1</f>
        <v>91</v>
      </c>
      <c r="D631" s="889" t="str">
        <f t="shared" ref="D631:E631" ca="1" si="2442">D296</f>
        <v/>
      </c>
      <c r="E631" s="892" t="str">
        <f t="shared" ca="1" si="2442"/>
        <v/>
      </c>
      <c r="F631" s="893"/>
      <c r="G631" s="898">
        <f t="shared" ref="G631" si="2443">H296</f>
        <v>0</v>
      </c>
      <c r="H631" s="901"/>
      <c r="I631" s="904" t="str">
        <f t="shared" ref="I631" ca="1" si="2444">I296</f>
        <v/>
      </c>
      <c r="J631" s="907">
        <f t="shared" ref="J631" ca="1" si="2445">IF($D631=$C$3,
SUMPRODUCT(OFFSET($B$361,1,,($C631-1)*3-2,),OFFSET($L$361,,,($C631-1)*3-2,)),J296+H631)</f>
        <v>0</v>
      </c>
      <c r="K631" s="910">
        <f t="shared" ref="K631" ca="1" si="2446">K296</f>
        <v>0</v>
      </c>
      <c r="L631" s="913">
        <f t="shared" ref="L631" ca="1" si="2447">J631*K631</f>
        <v>0</v>
      </c>
      <c r="M631" s="402" t="s">
        <v>89</v>
      </c>
      <c r="N631" s="308" t="str">
        <f t="shared" ref="N631:AG631" ca="1" si="2448">N296</f>
        <v/>
      </c>
      <c r="O631" s="309" t="str">
        <f t="shared" ca="1" si="2448"/>
        <v/>
      </c>
      <c r="P631" s="309" t="str">
        <f t="shared" ca="1" si="2448"/>
        <v/>
      </c>
      <c r="Q631" s="310" t="str">
        <f t="shared" ca="1" si="2448"/>
        <v/>
      </c>
      <c r="R631" s="309" t="str">
        <f t="shared" ca="1" si="2448"/>
        <v/>
      </c>
      <c r="S631" s="309" t="str">
        <f t="shared" ca="1" si="2448"/>
        <v/>
      </c>
      <c r="T631" s="309" t="str">
        <f t="shared" ca="1" si="2448"/>
        <v/>
      </c>
      <c r="U631" s="309" t="str">
        <f t="shared" ca="1" si="2448"/>
        <v/>
      </c>
      <c r="V631" s="309" t="str">
        <f t="shared" ca="1" si="2448"/>
        <v/>
      </c>
      <c r="W631" s="309" t="str">
        <f t="shared" ca="1" si="2448"/>
        <v/>
      </c>
      <c r="X631" s="309" t="str">
        <f t="shared" ca="1" si="2448"/>
        <v/>
      </c>
      <c r="Y631" s="309" t="str">
        <f t="shared" ca="1" si="2448"/>
        <v/>
      </c>
      <c r="Z631" s="309" t="str">
        <f t="shared" ca="1" si="2448"/>
        <v/>
      </c>
      <c r="AA631" s="309" t="str">
        <f t="shared" ca="1" si="2448"/>
        <v/>
      </c>
      <c r="AB631" s="309" t="str">
        <f t="shared" ca="1" si="2448"/>
        <v/>
      </c>
      <c r="AC631" s="309" t="str">
        <f t="shared" ca="1" si="2448"/>
        <v/>
      </c>
      <c r="AD631" s="309" t="str">
        <f t="shared" ca="1" si="2448"/>
        <v/>
      </c>
      <c r="AE631" s="309" t="str">
        <f t="shared" ca="1" si="2448"/>
        <v/>
      </c>
      <c r="AF631" s="309" t="str">
        <f t="shared" ca="1" si="2448"/>
        <v/>
      </c>
      <c r="AG631" s="309" t="str">
        <f t="shared" ca="1" si="2448"/>
        <v/>
      </c>
      <c r="AH631" s="317"/>
      <c r="AI631" s="318"/>
      <c r="AJ631" s="318"/>
      <c r="AK631" s="318"/>
      <c r="AL631" s="318"/>
      <c r="AM631"/>
      <c r="AN631"/>
      <c r="AO631"/>
      <c r="AP631"/>
      <c r="AQ631"/>
      <c r="AR631"/>
    </row>
    <row r="632" spans="1:44" ht="13.15" customHeight="1">
      <c r="A632" s="317"/>
      <c r="B632" s="380">
        <f t="shared" ref="B632:C633" ca="1" si="2449">B297</f>
        <v>0</v>
      </c>
      <c r="C632" s="317" cm="1">
        <f t="array" aca="1" ref="C632" ca="1">IF(ROUND(SUM(IF(N631:AG631&lt;&gt;"",IF(N631:AG631&lt;&gt;0,(N632:AG632))))-J631,3)&lt;&gt;0,"X",0)</f>
        <v>0</v>
      </c>
      <c r="D632" s="890"/>
      <c r="E632" s="894"/>
      <c r="F632" s="895"/>
      <c r="G632" s="899"/>
      <c r="H632" s="902"/>
      <c r="I632" s="905"/>
      <c r="J632" s="908"/>
      <c r="K632" s="911"/>
      <c r="L632" s="914"/>
      <c r="M632" s="403" t="s">
        <v>90</v>
      </c>
      <c r="N632" s="312" cm="1">
        <f t="array" aca="1" ref="N632" ca="1">IF($D631=$C$3,
SUM(IF(OFFSET($N$361,,,($C631-1)*3-2,$C$2)=N631,OFFSET($N$363,,,($C631-1)*3-2,$C$2)*OFFSET($B$361,1,,($C631-1)*3-2,1))),
IFERROR((N297/$J296)*$J631,0))</f>
        <v>0</v>
      </c>
      <c r="O632" s="312" cm="1">
        <f t="array" aca="1" ref="O632" ca="1">IF($D631=$C$3,
SUM(IF(OFFSET($N$361,,,($C631-1)*3-2,$C$2)=O631,OFFSET($N$363,,,($C631-1)*3-2,$C$2)*OFFSET($B$361,1,,($C631-1)*3-2,1))),
IFERROR((O297/$J296)*$J631,0))</f>
        <v>0</v>
      </c>
      <c r="P632" s="312" cm="1">
        <f t="array" aca="1" ref="P632" ca="1">IF($D631=$C$3,
SUM(IF(OFFSET($N$361,,,($C631-1)*3-2,$C$2)=P631,OFFSET($N$363,,,($C631-1)*3-2,$C$2)*OFFSET($B$361,1,,($C631-1)*3-2,1))),
IFERROR((P297/$J296)*$J631,0))</f>
        <v>0</v>
      </c>
      <c r="Q632" s="313" cm="1">
        <f t="array" aca="1" ref="Q632" ca="1">IF($D631=$C$3,
SUM(IF(OFFSET($N$361,,,($C631-1)*3-2,$C$2)=Q631,OFFSET($N$363,,,($C631-1)*3-2,$C$2)*OFFSET($B$361,1,,($C631-1)*3-2,1))),
IFERROR((Q297/$J296)*$J631,0))</f>
        <v>0</v>
      </c>
      <c r="R632" s="312" cm="1">
        <f t="array" aca="1" ref="R632" ca="1">IF($D631=$C$3,
SUM(IF(OFFSET($N$361,,,($C631-1)*3-2,$C$2)=R631,OFFSET($N$363,,,($C631-1)*3-2,$C$2)*OFFSET($B$361,1,,($C631-1)*3-2,1))),
IFERROR((R297/$J296)*$J631,0))</f>
        <v>0</v>
      </c>
      <c r="S632" s="312" cm="1">
        <f t="array" aca="1" ref="S632" ca="1">IF($D631=$C$3,
SUM(IF(OFFSET($N$361,,,($C631-1)*3-2,$C$2)=S631,OFFSET($N$363,,,($C631-1)*3-2,$C$2)*OFFSET($B$361,1,,($C631-1)*3-2,1))),
IFERROR((S297/$J296)*$J631,0))</f>
        <v>0</v>
      </c>
      <c r="T632" s="312" cm="1">
        <f t="array" aca="1" ref="T632" ca="1">IF($D631=$C$3,
SUM(IF(OFFSET($N$361,,,($C631-1)*3-2,$C$2)=T631,OFFSET($N$363,,,($C631-1)*3-2,$C$2)*OFFSET($B$361,1,,($C631-1)*3-2,1))),
IFERROR((T297/$J296)*$J631,0))</f>
        <v>0</v>
      </c>
      <c r="U632" s="312" cm="1">
        <f t="array" aca="1" ref="U632" ca="1">IF($D631=$C$3,
SUM(IF(OFFSET($N$361,,,($C631-1)*3-2,$C$2)=U631,OFFSET($N$363,,,($C631-1)*3-2,$C$2)*OFFSET($B$361,1,,($C631-1)*3-2,1))),
IFERROR((U297/$J296)*$J631,0))</f>
        <v>0</v>
      </c>
      <c r="V632" s="312" cm="1">
        <f t="array" aca="1" ref="V632" ca="1">IF($D631=$C$3,
SUM(IF(OFFSET($N$361,,,($C631-1)*3-2,$C$2)=V631,OFFSET($N$363,,,($C631-1)*3-2,$C$2)*OFFSET($B$361,1,,($C631-1)*3-2,1))),
IFERROR((V297/$J296)*$J631,0))</f>
        <v>0</v>
      </c>
      <c r="W632" s="312" cm="1">
        <f t="array" aca="1" ref="W632" ca="1">IF($D631=$C$3,
SUM(IF(OFFSET($N$361,,,($C631-1)*3-2,$C$2)=W631,OFFSET($N$363,,,($C631-1)*3-2,$C$2)*OFFSET($B$361,1,,($C631-1)*3-2,1))),
IFERROR((W297/$J296)*$J631,0))</f>
        <v>0</v>
      </c>
      <c r="X632" s="312" cm="1">
        <f t="array" aca="1" ref="X632" ca="1">IF($D631=$C$3,
SUM(IF(OFFSET($N$361,,,($C631-1)*3-2,$C$2)=X631,OFFSET($N$363,,,($C631-1)*3-2,$C$2)*OFFSET($B$361,1,,($C631-1)*3-2,1))),
IFERROR((X297/$J296)*$J631,0))</f>
        <v>0</v>
      </c>
      <c r="Y632" s="312" cm="1">
        <f t="array" aca="1" ref="Y632" ca="1">IF($D631=$C$3,
SUM(IF(OFFSET($N$361,,,($C631-1)*3-2,$C$2)=Y631,OFFSET($N$363,,,($C631-1)*3-2,$C$2)*OFFSET($B$361,1,,($C631-1)*3-2,1))),
IFERROR((Y297/$J296)*$J631,0))</f>
        <v>0</v>
      </c>
      <c r="Z632" s="312" cm="1">
        <f t="array" aca="1" ref="Z632" ca="1">IF($D631=$C$3,
SUM(IF(OFFSET($N$361,,,($C631-1)*3-2,$C$2)=Z631,OFFSET($N$363,,,($C631-1)*3-2,$C$2)*OFFSET($B$361,1,,($C631-1)*3-2,1))),
IFERROR((Z297/$J296)*$J631,0))</f>
        <v>0</v>
      </c>
      <c r="AA632" s="312" cm="1">
        <f t="array" aca="1" ref="AA632" ca="1">IF($D631=$C$3,
SUM(IF(OFFSET($N$361,,,($C631-1)*3-2,$C$2)=AA631,OFFSET($N$363,,,($C631-1)*3-2,$C$2)*OFFSET($B$361,1,,($C631-1)*3-2,1))),
IFERROR((AA297/$J296)*$J631,0))</f>
        <v>0</v>
      </c>
      <c r="AB632" s="312" cm="1">
        <f t="array" aca="1" ref="AB632" ca="1">IF($D631=$C$3,
SUM(IF(OFFSET($N$361,,,($C631-1)*3-2,$C$2)=AB631,OFFSET($N$363,,,($C631-1)*3-2,$C$2)*OFFSET($B$361,1,,($C631-1)*3-2,1))),
IFERROR((AB297/$J296)*$J631,0))</f>
        <v>0</v>
      </c>
      <c r="AC632" s="312" cm="1">
        <f t="array" aca="1" ref="AC632" ca="1">IF($D631=$C$3,
SUM(IF(OFFSET($N$361,,,($C631-1)*3-2,$C$2)=AC631,OFFSET($N$363,,,($C631-1)*3-2,$C$2)*OFFSET($B$361,1,,($C631-1)*3-2,1))),
IFERROR((AC297/$J296)*$J631,0))</f>
        <v>0</v>
      </c>
      <c r="AD632" s="312" cm="1">
        <f t="array" aca="1" ref="AD632" ca="1">IF($D631=$C$3,
SUM(IF(OFFSET($N$361,,,($C631-1)*3-2,$C$2)=AD631,OFFSET($N$363,,,($C631-1)*3-2,$C$2)*OFFSET($B$361,1,,($C631-1)*3-2,1))),
IFERROR((AD297/$J296)*$J631,0))</f>
        <v>0</v>
      </c>
      <c r="AE632" s="312" cm="1">
        <f t="array" aca="1" ref="AE632" ca="1">IF($D631=$C$3,
SUM(IF(OFFSET($N$361,,,($C631-1)*3-2,$C$2)=AE631,OFFSET($N$363,,,($C631-1)*3-2,$C$2)*OFFSET($B$361,1,,($C631-1)*3-2,1))),
IFERROR((AE297/$J296)*$J631,0))</f>
        <v>0</v>
      </c>
      <c r="AF632" s="312" cm="1">
        <f t="array" aca="1" ref="AF632" ca="1">IF($D631=$C$3,
SUM(IF(OFFSET($N$361,,,($C631-1)*3-2,$C$2)=AF631,OFFSET($N$363,,,($C631-1)*3-2,$C$2)*OFFSET($B$361,1,,($C631-1)*3-2,1))),
IFERROR((AF297/$J296)*$J631,0))</f>
        <v>0</v>
      </c>
      <c r="AG632" s="312" cm="1">
        <f t="array" aca="1" ref="AG632" ca="1">IF($D631=$C$3,
SUM(IF(OFFSET($N$361,,,($C631-1)*3-2,$C$2)=AG631,OFFSET($N$363,,,($C631-1)*3-2,$C$2)*OFFSET($B$361,1,,($C631-1)*3-2,1))),
IFERROR((AG297/$J296)*$J631,0))</f>
        <v>0</v>
      </c>
      <c r="AH632" s="317"/>
      <c r="AI632" s="318"/>
      <c r="AJ632" s="318"/>
      <c r="AK632" s="318"/>
      <c r="AL632" s="318"/>
      <c r="AM632"/>
      <c r="AN632"/>
      <c r="AO632"/>
      <c r="AP632"/>
      <c r="AQ632"/>
      <c r="AR632"/>
    </row>
    <row r="633" spans="1:44" ht="13.15" customHeight="1">
      <c r="A633" s="317"/>
      <c r="B633" s="380" t="str">
        <f t="shared" ca="1" si="2449"/>
        <v/>
      </c>
      <c r="C633" s="380" t="str">
        <f t="shared" ca="1" si="2449"/>
        <v/>
      </c>
      <c r="D633" s="891"/>
      <c r="E633" s="896"/>
      <c r="F633" s="897"/>
      <c r="G633" s="900"/>
      <c r="H633" s="903"/>
      <c r="I633" s="906"/>
      <c r="J633" s="909"/>
      <c r="K633" s="912"/>
      <c r="L633" s="915"/>
      <c r="M633" s="404" t="s">
        <v>91</v>
      </c>
      <c r="N633" s="405">
        <f t="shared" ref="N633" ca="1" si="2450">IFERROR(N632*$K631,0)</f>
        <v>0</v>
      </c>
      <c r="O633" s="406">
        <f t="shared" ref="O633" ca="1" si="2451">IFERROR(O632*$K631,0)</f>
        <v>0</v>
      </c>
      <c r="P633" s="406">
        <f t="shared" ref="P633" ca="1" si="2452">IFERROR(P632*$K631,0)</f>
        <v>0</v>
      </c>
      <c r="Q633" s="407">
        <f t="shared" ref="Q633" ca="1" si="2453">IFERROR(Q632*$K631,0)</f>
        <v>0</v>
      </c>
      <c r="R633" s="406">
        <f t="shared" ref="R633" ca="1" si="2454">IFERROR(R632*$K631,0)</f>
        <v>0</v>
      </c>
      <c r="S633" s="406">
        <f t="shared" ref="S633" ca="1" si="2455">IFERROR(S632*$K631,0)</f>
        <v>0</v>
      </c>
      <c r="T633" s="406">
        <f t="shared" ref="T633" ca="1" si="2456">IFERROR(T632*$K631,0)</f>
        <v>0</v>
      </c>
      <c r="U633" s="406">
        <f t="shared" ref="U633" ca="1" si="2457">IFERROR(U632*$K631,0)</f>
        <v>0</v>
      </c>
      <c r="V633" s="406">
        <f t="shared" ref="V633" ca="1" si="2458">IFERROR(V632*$K631,0)</f>
        <v>0</v>
      </c>
      <c r="W633" s="406">
        <f t="shared" ref="W633" ca="1" si="2459">IFERROR(W632*$K631,0)</f>
        <v>0</v>
      </c>
      <c r="X633" s="406">
        <f t="shared" ref="X633" ca="1" si="2460">IFERROR(X632*$K631,0)</f>
        <v>0</v>
      </c>
      <c r="Y633" s="406">
        <f t="shared" ref="Y633" ca="1" si="2461">IFERROR(Y632*$K631,0)</f>
        <v>0</v>
      </c>
      <c r="Z633" s="406">
        <f t="shared" ref="Z633" ca="1" si="2462">IFERROR(Z632*$K631,0)</f>
        <v>0</v>
      </c>
      <c r="AA633" s="406">
        <f t="shared" ref="AA633" ca="1" si="2463">IFERROR(AA632*$K631,0)</f>
        <v>0</v>
      </c>
      <c r="AB633" s="406">
        <f t="shared" ref="AB633" ca="1" si="2464">IFERROR(AB632*$K631,0)</f>
        <v>0</v>
      </c>
      <c r="AC633" s="406">
        <f t="shared" ref="AC633" ca="1" si="2465">IFERROR(AC632*$K631,0)</f>
        <v>0</v>
      </c>
      <c r="AD633" s="406">
        <f t="shared" ref="AD633" ca="1" si="2466">IFERROR(AD632*$K631,0)</f>
        <v>0</v>
      </c>
      <c r="AE633" s="406">
        <f t="shared" ref="AE633" ca="1" si="2467">IFERROR(AE632*$K631,0)</f>
        <v>0</v>
      </c>
      <c r="AF633" s="406">
        <f t="shared" ref="AF633" ca="1" si="2468">IFERROR(AF632*$K631,0)</f>
        <v>0</v>
      </c>
      <c r="AG633" s="406">
        <f t="shared" ref="AG633" ca="1" si="2469">IFERROR(AG632*$K631,0)</f>
        <v>0</v>
      </c>
      <c r="AH633" s="317"/>
      <c r="AI633" s="318"/>
      <c r="AJ633" s="318"/>
      <c r="AK633" s="318"/>
      <c r="AL633" s="318"/>
      <c r="AM633"/>
      <c r="AN633"/>
      <c r="AO633"/>
      <c r="AP633"/>
      <c r="AQ633"/>
      <c r="AR633"/>
    </row>
    <row r="634" spans="1:44" ht="13.15" customHeight="1">
      <c r="A634" s="317"/>
      <c r="B634" s="317"/>
      <c r="C634" s="317" cm="1">
        <f t="array" aca="1" ref="C634" ca="1">OFFSET(C634,-3,,,)+1</f>
        <v>92</v>
      </c>
      <c r="D634" s="889" t="str">
        <f t="shared" ref="D634:E634" ca="1" si="2470">D299</f>
        <v/>
      </c>
      <c r="E634" s="892" t="str">
        <f t="shared" ca="1" si="2470"/>
        <v/>
      </c>
      <c r="F634" s="893"/>
      <c r="G634" s="898">
        <f t="shared" ref="G634" si="2471">H299</f>
        <v>0</v>
      </c>
      <c r="H634" s="901"/>
      <c r="I634" s="904" t="str">
        <f t="shared" ref="I634" ca="1" si="2472">I299</f>
        <v/>
      </c>
      <c r="J634" s="907">
        <f t="shared" ref="J634" ca="1" si="2473">IF($D634=$C$3,
SUMPRODUCT(OFFSET($B$361,1,,($C634-1)*3-2,),OFFSET($L$361,,,($C634-1)*3-2,)),J299+H634)</f>
        <v>0</v>
      </c>
      <c r="K634" s="910">
        <f t="shared" ref="K634" ca="1" si="2474">K299</f>
        <v>0</v>
      </c>
      <c r="L634" s="913">
        <f t="shared" ref="L634" ca="1" si="2475">J634*K634</f>
        <v>0</v>
      </c>
      <c r="M634" s="402" t="s">
        <v>89</v>
      </c>
      <c r="N634" s="308" t="str">
        <f t="shared" ref="N634:AG634" ca="1" si="2476">N299</f>
        <v/>
      </c>
      <c r="O634" s="309" t="str">
        <f t="shared" ca="1" si="2476"/>
        <v/>
      </c>
      <c r="P634" s="309" t="str">
        <f t="shared" ca="1" si="2476"/>
        <v/>
      </c>
      <c r="Q634" s="310" t="str">
        <f t="shared" ca="1" si="2476"/>
        <v/>
      </c>
      <c r="R634" s="309" t="str">
        <f t="shared" ca="1" si="2476"/>
        <v/>
      </c>
      <c r="S634" s="309" t="str">
        <f t="shared" ca="1" si="2476"/>
        <v/>
      </c>
      <c r="T634" s="309" t="str">
        <f t="shared" ca="1" si="2476"/>
        <v/>
      </c>
      <c r="U634" s="309" t="str">
        <f t="shared" ca="1" si="2476"/>
        <v/>
      </c>
      <c r="V634" s="309" t="str">
        <f t="shared" ca="1" si="2476"/>
        <v/>
      </c>
      <c r="W634" s="309" t="str">
        <f t="shared" ca="1" si="2476"/>
        <v/>
      </c>
      <c r="X634" s="309" t="str">
        <f t="shared" ca="1" si="2476"/>
        <v/>
      </c>
      <c r="Y634" s="309" t="str">
        <f t="shared" ca="1" si="2476"/>
        <v/>
      </c>
      <c r="Z634" s="309" t="str">
        <f t="shared" ca="1" si="2476"/>
        <v/>
      </c>
      <c r="AA634" s="309" t="str">
        <f t="shared" ca="1" si="2476"/>
        <v/>
      </c>
      <c r="AB634" s="309" t="str">
        <f t="shared" ca="1" si="2476"/>
        <v/>
      </c>
      <c r="AC634" s="309" t="str">
        <f t="shared" ca="1" si="2476"/>
        <v/>
      </c>
      <c r="AD634" s="309" t="str">
        <f t="shared" ca="1" si="2476"/>
        <v/>
      </c>
      <c r="AE634" s="309" t="str">
        <f t="shared" ca="1" si="2476"/>
        <v/>
      </c>
      <c r="AF634" s="309" t="str">
        <f t="shared" ca="1" si="2476"/>
        <v/>
      </c>
      <c r="AG634" s="309" t="str">
        <f t="shared" ca="1" si="2476"/>
        <v/>
      </c>
      <c r="AH634" s="317"/>
      <c r="AI634" s="318"/>
      <c r="AJ634" s="318"/>
      <c r="AK634" s="318"/>
      <c r="AL634" s="318"/>
      <c r="AM634"/>
      <c r="AN634"/>
      <c r="AO634"/>
      <c r="AP634"/>
      <c r="AQ634"/>
      <c r="AR634"/>
    </row>
    <row r="635" spans="1:44" ht="13.15" customHeight="1">
      <c r="A635" s="317"/>
      <c r="B635" s="380">
        <f t="shared" ref="B635:C636" ca="1" si="2477">B300</f>
        <v>0</v>
      </c>
      <c r="C635" s="317" cm="1">
        <f t="array" aca="1" ref="C635" ca="1">IF(ROUND(SUM(IF(N634:AG634&lt;&gt;"",IF(N634:AG634&lt;&gt;0,(N635:AG635))))-J634,3)&lt;&gt;0,"X",0)</f>
        <v>0</v>
      </c>
      <c r="D635" s="890"/>
      <c r="E635" s="894"/>
      <c r="F635" s="895"/>
      <c r="G635" s="899"/>
      <c r="H635" s="902"/>
      <c r="I635" s="905"/>
      <c r="J635" s="908"/>
      <c r="K635" s="911"/>
      <c r="L635" s="914"/>
      <c r="M635" s="403" t="s">
        <v>90</v>
      </c>
      <c r="N635" s="312" cm="1">
        <f t="array" aca="1" ref="N635" ca="1">IF($D634=$C$3,
SUM(IF(OFFSET($N$361,,,($C634-1)*3-2,$C$2)=N634,OFFSET($N$363,,,($C634-1)*3-2,$C$2)*OFFSET($B$361,1,,($C634-1)*3-2,1))),
IFERROR((N300/$J299)*$J634,0))</f>
        <v>0</v>
      </c>
      <c r="O635" s="312" cm="1">
        <f t="array" aca="1" ref="O635" ca="1">IF($D634=$C$3,
SUM(IF(OFFSET($N$361,,,($C634-1)*3-2,$C$2)=O634,OFFSET($N$363,,,($C634-1)*3-2,$C$2)*OFFSET($B$361,1,,($C634-1)*3-2,1))),
IFERROR((O300/$J299)*$J634,0))</f>
        <v>0</v>
      </c>
      <c r="P635" s="312" cm="1">
        <f t="array" aca="1" ref="P635" ca="1">IF($D634=$C$3,
SUM(IF(OFFSET($N$361,,,($C634-1)*3-2,$C$2)=P634,OFFSET($N$363,,,($C634-1)*3-2,$C$2)*OFFSET($B$361,1,,($C634-1)*3-2,1))),
IFERROR((P300/$J299)*$J634,0))</f>
        <v>0</v>
      </c>
      <c r="Q635" s="313" cm="1">
        <f t="array" aca="1" ref="Q635" ca="1">IF($D634=$C$3,
SUM(IF(OFFSET($N$361,,,($C634-1)*3-2,$C$2)=Q634,OFFSET($N$363,,,($C634-1)*3-2,$C$2)*OFFSET($B$361,1,,($C634-1)*3-2,1))),
IFERROR((Q300/$J299)*$J634,0))</f>
        <v>0</v>
      </c>
      <c r="R635" s="312" cm="1">
        <f t="array" aca="1" ref="R635" ca="1">IF($D634=$C$3,
SUM(IF(OFFSET($N$361,,,($C634-1)*3-2,$C$2)=R634,OFFSET($N$363,,,($C634-1)*3-2,$C$2)*OFFSET($B$361,1,,($C634-1)*3-2,1))),
IFERROR((R300/$J299)*$J634,0))</f>
        <v>0</v>
      </c>
      <c r="S635" s="312" cm="1">
        <f t="array" aca="1" ref="S635" ca="1">IF($D634=$C$3,
SUM(IF(OFFSET($N$361,,,($C634-1)*3-2,$C$2)=S634,OFFSET($N$363,,,($C634-1)*3-2,$C$2)*OFFSET($B$361,1,,($C634-1)*3-2,1))),
IFERROR((S300/$J299)*$J634,0))</f>
        <v>0</v>
      </c>
      <c r="T635" s="312" cm="1">
        <f t="array" aca="1" ref="T635" ca="1">IF($D634=$C$3,
SUM(IF(OFFSET($N$361,,,($C634-1)*3-2,$C$2)=T634,OFFSET($N$363,,,($C634-1)*3-2,$C$2)*OFFSET($B$361,1,,($C634-1)*3-2,1))),
IFERROR((T300/$J299)*$J634,0))</f>
        <v>0</v>
      </c>
      <c r="U635" s="312" cm="1">
        <f t="array" aca="1" ref="U635" ca="1">IF($D634=$C$3,
SUM(IF(OFFSET($N$361,,,($C634-1)*3-2,$C$2)=U634,OFFSET($N$363,,,($C634-1)*3-2,$C$2)*OFFSET($B$361,1,,($C634-1)*3-2,1))),
IFERROR((U300/$J299)*$J634,0))</f>
        <v>0</v>
      </c>
      <c r="V635" s="312" cm="1">
        <f t="array" aca="1" ref="V635" ca="1">IF($D634=$C$3,
SUM(IF(OFFSET($N$361,,,($C634-1)*3-2,$C$2)=V634,OFFSET($N$363,,,($C634-1)*3-2,$C$2)*OFFSET($B$361,1,,($C634-1)*3-2,1))),
IFERROR((V300/$J299)*$J634,0))</f>
        <v>0</v>
      </c>
      <c r="W635" s="312" cm="1">
        <f t="array" aca="1" ref="W635" ca="1">IF($D634=$C$3,
SUM(IF(OFFSET($N$361,,,($C634-1)*3-2,$C$2)=W634,OFFSET($N$363,,,($C634-1)*3-2,$C$2)*OFFSET($B$361,1,,($C634-1)*3-2,1))),
IFERROR((W300/$J299)*$J634,0))</f>
        <v>0</v>
      </c>
      <c r="X635" s="312" cm="1">
        <f t="array" aca="1" ref="X635" ca="1">IF($D634=$C$3,
SUM(IF(OFFSET($N$361,,,($C634-1)*3-2,$C$2)=X634,OFFSET($N$363,,,($C634-1)*3-2,$C$2)*OFFSET($B$361,1,,($C634-1)*3-2,1))),
IFERROR((X300/$J299)*$J634,0))</f>
        <v>0</v>
      </c>
      <c r="Y635" s="312" cm="1">
        <f t="array" aca="1" ref="Y635" ca="1">IF($D634=$C$3,
SUM(IF(OFFSET($N$361,,,($C634-1)*3-2,$C$2)=Y634,OFFSET($N$363,,,($C634-1)*3-2,$C$2)*OFFSET($B$361,1,,($C634-1)*3-2,1))),
IFERROR((Y300/$J299)*$J634,0))</f>
        <v>0</v>
      </c>
      <c r="Z635" s="312" cm="1">
        <f t="array" aca="1" ref="Z635" ca="1">IF($D634=$C$3,
SUM(IF(OFFSET($N$361,,,($C634-1)*3-2,$C$2)=Z634,OFFSET($N$363,,,($C634-1)*3-2,$C$2)*OFFSET($B$361,1,,($C634-1)*3-2,1))),
IFERROR((Z300/$J299)*$J634,0))</f>
        <v>0</v>
      </c>
      <c r="AA635" s="312" cm="1">
        <f t="array" aca="1" ref="AA635" ca="1">IF($D634=$C$3,
SUM(IF(OFFSET($N$361,,,($C634-1)*3-2,$C$2)=AA634,OFFSET($N$363,,,($C634-1)*3-2,$C$2)*OFFSET($B$361,1,,($C634-1)*3-2,1))),
IFERROR((AA300/$J299)*$J634,0))</f>
        <v>0</v>
      </c>
      <c r="AB635" s="312" cm="1">
        <f t="array" aca="1" ref="AB635" ca="1">IF($D634=$C$3,
SUM(IF(OFFSET($N$361,,,($C634-1)*3-2,$C$2)=AB634,OFFSET($N$363,,,($C634-1)*3-2,$C$2)*OFFSET($B$361,1,,($C634-1)*3-2,1))),
IFERROR((AB300/$J299)*$J634,0))</f>
        <v>0</v>
      </c>
      <c r="AC635" s="312" cm="1">
        <f t="array" aca="1" ref="AC635" ca="1">IF($D634=$C$3,
SUM(IF(OFFSET($N$361,,,($C634-1)*3-2,$C$2)=AC634,OFFSET($N$363,,,($C634-1)*3-2,$C$2)*OFFSET($B$361,1,,($C634-1)*3-2,1))),
IFERROR((AC300/$J299)*$J634,0))</f>
        <v>0</v>
      </c>
      <c r="AD635" s="312" cm="1">
        <f t="array" aca="1" ref="AD635" ca="1">IF($D634=$C$3,
SUM(IF(OFFSET($N$361,,,($C634-1)*3-2,$C$2)=AD634,OFFSET($N$363,,,($C634-1)*3-2,$C$2)*OFFSET($B$361,1,,($C634-1)*3-2,1))),
IFERROR((AD300/$J299)*$J634,0))</f>
        <v>0</v>
      </c>
      <c r="AE635" s="312" cm="1">
        <f t="array" aca="1" ref="AE635" ca="1">IF($D634=$C$3,
SUM(IF(OFFSET($N$361,,,($C634-1)*3-2,$C$2)=AE634,OFFSET($N$363,,,($C634-1)*3-2,$C$2)*OFFSET($B$361,1,,($C634-1)*3-2,1))),
IFERROR((AE300/$J299)*$J634,0))</f>
        <v>0</v>
      </c>
      <c r="AF635" s="312" cm="1">
        <f t="array" aca="1" ref="AF635" ca="1">IF($D634=$C$3,
SUM(IF(OFFSET($N$361,,,($C634-1)*3-2,$C$2)=AF634,OFFSET($N$363,,,($C634-1)*3-2,$C$2)*OFFSET($B$361,1,,($C634-1)*3-2,1))),
IFERROR((AF300/$J299)*$J634,0))</f>
        <v>0</v>
      </c>
      <c r="AG635" s="312" cm="1">
        <f t="array" aca="1" ref="AG635" ca="1">IF($D634=$C$3,
SUM(IF(OFFSET($N$361,,,($C634-1)*3-2,$C$2)=AG634,OFFSET($N$363,,,($C634-1)*3-2,$C$2)*OFFSET($B$361,1,,($C634-1)*3-2,1))),
IFERROR((AG300/$J299)*$J634,0))</f>
        <v>0</v>
      </c>
      <c r="AH635" s="317"/>
      <c r="AI635" s="318"/>
      <c r="AJ635" s="318"/>
      <c r="AK635" s="318"/>
      <c r="AL635" s="318"/>
      <c r="AM635"/>
      <c r="AN635"/>
      <c r="AO635"/>
      <c r="AP635"/>
      <c r="AQ635"/>
      <c r="AR635"/>
    </row>
    <row r="636" spans="1:44" ht="13.15" customHeight="1">
      <c r="A636" s="317"/>
      <c r="B636" s="380" t="str">
        <f t="shared" ca="1" si="2477"/>
        <v/>
      </c>
      <c r="C636" s="380" t="str">
        <f t="shared" ca="1" si="2477"/>
        <v/>
      </c>
      <c r="D636" s="891"/>
      <c r="E636" s="896"/>
      <c r="F636" s="897"/>
      <c r="G636" s="900"/>
      <c r="H636" s="903"/>
      <c r="I636" s="906"/>
      <c r="J636" s="909"/>
      <c r="K636" s="912"/>
      <c r="L636" s="915"/>
      <c r="M636" s="404" t="s">
        <v>91</v>
      </c>
      <c r="N636" s="405">
        <f t="shared" ref="N636" ca="1" si="2478">IFERROR(N635*$K634,0)</f>
        <v>0</v>
      </c>
      <c r="O636" s="406">
        <f t="shared" ref="O636" ca="1" si="2479">IFERROR(O635*$K634,0)</f>
        <v>0</v>
      </c>
      <c r="P636" s="406">
        <f t="shared" ref="P636" ca="1" si="2480">IFERROR(P635*$K634,0)</f>
        <v>0</v>
      </c>
      <c r="Q636" s="407">
        <f t="shared" ref="Q636" ca="1" si="2481">IFERROR(Q635*$K634,0)</f>
        <v>0</v>
      </c>
      <c r="R636" s="406">
        <f t="shared" ref="R636" ca="1" si="2482">IFERROR(R635*$K634,0)</f>
        <v>0</v>
      </c>
      <c r="S636" s="406">
        <f t="shared" ref="S636" ca="1" si="2483">IFERROR(S635*$K634,0)</f>
        <v>0</v>
      </c>
      <c r="T636" s="406">
        <f t="shared" ref="T636" ca="1" si="2484">IFERROR(T635*$K634,0)</f>
        <v>0</v>
      </c>
      <c r="U636" s="406">
        <f t="shared" ref="U636" ca="1" si="2485">IFERROR(U635*$K634,0)</f>
        <v>0</v>
      </c>
      <c r="V636" s="406">
        <f t="shared" ref="V636" ca="1" si="2486">IFERROR(V635*$K634,0)</f>
        <v>0</v>
      </c>
      <c r="W636" s="406">
        <f t="shared" ref="W636" ca="1" si="2487">IFERROR(W635*$K634,0)</f>
        <v>0</v>
      </c>
      <c r="X636" s="406">
        <f t="shared" ref="X636" ca="1" si="2488">IFERROR(X635*$K634,0)</f>
        <v>0</v>
      </c>
      <c r="Y636" s="406">
        <f t="shared" ref="Y636" ca="1" si="2489">IFERROR(Y635*$K634,0)</f>
        <v>0</v>
      </c>
      <c r="Z636" s="406">
        <f t="shared" ref="Z636" ca="1" si="2490">IFERROR(Z635*$K634,0)</f>
        <v>0</v>
      </c>
      <c r="AA636" s="406">
        <f t="shared" ref="AA636" ca="1" si="2491">IFERROR(AA635*$K634,0)</f>
        <v>0</v>
      </c>
      <c r="AB636" s="406">
        <f t="shared" ref="AB636" ca="1" si="2492">IFERROR(AB635*$K634,0)</f>
        <v>0</v>
      </c>
      <c r="AC636" s="406">
        <f t="shared" ref="AC636" ca="1" si="2493">IFERROR(AC635*$K634,0)</f>
        <v>0</v>
      </c>
      <c r="AD636" s="406">
        <f t="shared" ref="AD636" ca="1" si="2494">IFERROR(AD635*$K634,0)</f>
        <v>0</v>
      </c>
      <c r="AE636" s="406">
        <f t="shared" ref="AE636" ca="1" si="2495">IFERROR(AE635*$K634,0)</f>
        <v>0</v>
      </c>
      <c r="AF636" s="406">
        <f t="shared" ref="AF636" ca="1" si="2496">IFERROR(AF635*$K634,0)</f>
        <v>0</v>
      </c>
      <c r="AG636" s="406">
        <f t="shared" ref="AG636" ca="1" si="2497">IFERROR(AG635*$K634,0)</f>
        <v>0</v>
      </c>
      <c r="AH636" s="317"/>
      <c r="AI636" s="318"/>
      <c r="AJ636" s="318"/>
      <c r="AK636" s="318"/>
      <c r="AL636" s="318"/>
      <c r="AM636"/>
      <c r="AN636"/>
      <c r="AO636"/>
      <c r="AP636"/>
      <c r="AQ636"/>
      <c r="AR636"/>
    </row>
    <row r="637" spans="1:44" ht="13.15" customHeight="1">
      <c r="A637" s="317"/>
      <c r="B637" s="317"/>
      <c r="C637" s="317" cm="1">
        <f t="array" aca="1" ref="C637" ca="1">OFFSET(C637,-3,,,)+1</f>
        <v>93</v>
      </c>
      <c r="D637" s="889" t="str">
        <f t="shared" ref="D637:E637" ca="1" si="2498">D302</f>
        <v/>
      </c>
      <c r="E637" s="892" t="str">
        <f t="shared" ca="1" si="2498"/>
        <v/>
      </c>
      <c r="F637" s="893"/>
      <c r="G637" s="898">
        <f t="shared" ref="G637" si="2499">H302</f>
        <v>0</v>
      </c>
      <c r="H637" s="901"/>
      <c r="I637" s="904" t="str">
        <f t="shared" ref="I637" ca="1" si="2500">I302</f>
        <v/>
      </c>
      <c r="J637" s="907">
        <f t="shared" ref="J637" ca="1" si="2501">IF($D637=$C$3,
SUMPRODUCT(OFFSET($B$361,1,,($C637-1)*3-2,),OFFSET($L$361,,,($C637-1)*3-2,)),J302+H637)</f>
        <v>0</v>
      </c>
      <c r="K637" s="910">
        <f t="shared" ref="K637" ca="1" si="2502">K302</f>
        <v>0</v>
      </c>
      <c r="L637" s="913">
        <f t="shared" ref="L637" ca="1" si="2503">J637*K637</f>
        <v>0</v>
      </c>
      <c r="M637" s="402" t="s">
        <v>89</v>
      </c>
      <c r="N637" s="308" t="str">
        <f t="shared" ref="N637:AG637" ca="1" si="2504">N302</f>
        <v/>
      </c>
      <c r="O637" s="309" t="str">
        <f t="shared" ca="1" si="2504"/>
        <v/>
      </c>
      <c r="P637" s="309" t="str">
        <f t="shared" ca="1" si="2504"/>
        <v/>
      </c>
      <c r="Q637" s="310" t="str">
        <f t="shared" ca="1" si="2504"/>
        <v/>
      </c>
      <c r="R637" s="309" t="str">
        <f t="shared" ca="1" si="2504"/>
        <v/>
      </c>
      <c r="S637" s="309" t="str">
        <f t="shared" ca="1" si="2504"/>
        <v/>
      </c>
      <c r="T637" s="309" t="str">
        <f t="shared" ca="1" si="2504"/>
        <v/>
      </c>
      <c r="U637" s="309" t="str">
        <f t="shared" ca="1" si="2504"/>
        <v/>
      </c>
      <c r="V637" s="309" t="str">
        <f t="shared" ca="1" si="2504"/>
        <v/>
      </c>
      <c r="W637" s="309" t="str">
        <f t="shared" ca="1" si="2504"/>
        <v/>
      </c>
      <c r="X637" s="309" t="str">
        <f t="shared" ca="1" si="2504"/>
        <v/>
      </c>
      <c r="Y637" s="309" t="str">
        <f t="shared" ca="1" si="2504"/>
        <v/>
      </c>
      <c r="Z637" s="309" t="str">
        <f t="shared" ca="1" si="2504"/>
        <v/>
      </c>
      <c r="AA637" s="309" t="str">
        <f t="shared" ca="1" si="2504"/>
        <v/>
      </c>
      <c r="AB637" s="309" t="str">
        <f t="shared" ca="1" si="2504"/>
        <v/>
      </c>
      <c r="AC637" s="309" t="str">
        <f t="shared" ca="1" si="2504"/>
        <v/>
      </c>
      <c r="AD637" s="309" t="str">
        <f t="shared" ca="1" si="2504"/>
        <v/>
      </c>
      <c r="AE637" s="309" t="str">
        <f t="shared" ca="1" si="2504"/>
        <v/>
      </c>
      <c r="AF637" s="309" t="str">
        <f t="shared" ca="1" si="2504"/>
        <v/>
      </c>
      <c r="AG637" s="309" t="str">
        <f t="shared" ca="1" si="2504"/>
        <v/>
      </c>
      <c r="AH637" s="317"/>
      <c r="AI637" s="318"/>
      <c r="AJ637" s="318"/>
      <c r="AK637" s="318"/>
      <c r="AL637" s="318"/>
      <c r="AM637"/>
      <c r="AN637"/>
      <c r="AO637"/>
      <c r="AP637"/>
      <c r="AQ637"/>
      <c r="AR637"/>
    </row>
    <row r="638" spans="1:44" ht="13.15" customHeight="1">
      <c r="A638" s="317"/>
      <c r="B638" s="380">
        <f t="shared" ref="B638:C639" ca="1" si="2505">B303</f>
        <v>0</v>
      </c>
      <c r="C638" s="317" cm="1">
        <f t="array" aca="1" ref="C638" ca="1">IF(ROUND(SUM(IF(N637:AG637&lt;&gt;"",IF(N637:AG637&lt;&gt;0,(N638:AG638))))-J637,3)&lt;&gt;0,"X",0)</f>
        <v>0</v>
      </c>
      <c r="D638" s="890"/>
      <c r="E638" s="894"/>
      <c r="F638" s="895"/>
      <c r="G638" s="899"/>
      <c r="H638" s="902"/>
      <c r="I638" s="905"/>
      <c r="J638" s="908"/>
      <c r="K638" s="911"/>
      <c r="L638" s="914"/>
      <c r="M638" s="403" t="s">
        <v>90</v>
      </c>
      <c r="N638" s="312" cm="1">
        <f t="array" aca="1" ref="N638" ca="1">IF($D637=$C$3,
SUM(IF(OFFSET($N$361,,,($C637-1)*3-2,$C$2)=N637,OFFSET($N$363,,,($C637-1)*3-2,$C$2)*OFFSET($B$361,1,,($C637-1)*3-2,1))),
IFERROR((N303/$J302)*$J637,0))</f>
        <v>0</v>
      </c>
      <c r="O638" s="312" cm="1">
        <f t="array" aca="1" ref="O638" ca="1">IF($D637=$C$3,
SUM(IF(OFFSET($N$361,,,($C637-1)*3-2,$C$2)=O637,OFFSET($N$363,,,($C637-1)*3-2,$C$2)*OFFSET($B$361,1,,($C637-1)*3-2,1))),
IFERROR((O303/$J302)*$J637,0))</f>
        <v>0</v>
      </c>
      <c r="P638" s="312" cm="1">
        <f t="array" aca="1" ref="P638" ca="1">IF($D637=$C$3,
SUM(IF(OFFSET($N$361,,,($C637-1)*3-2,$C$2)=P637,OFFSET($N$363,,,($C637-1)*3-2,$C$2)*OFFSET($B$361,1,,($C637-1)*3-2,1))),
IFERROR((P303/$J302)*$J637,0))</f>
        <v>0</v>
      </c>
      <c r="Q638" s="313" cm="1">
        <f t="array" aca="1" ref="Q638" ca="1">IF($D637=$C$3,
SUM(IF(OFFSET($N$361,,,($C637-1)*3-2,$C$2)=Q637,OFFSET($N$363,,,($C637-1)*3-2,$C$2)*OFFSET($B$361,1,,($C637-1)*3-2,1))),
IFERROR((Q303/$J302)*$J637,0))</f>
        <v>0</v>
      </c>
      <c r="R638" s="312" cm="1">
        <f t="array" aca="1" ref="R638" ca="1">IF($D637=$C$3,
SUM(IF(OFFSET($N$361,,,($C637-1)*3-2,$C$2)=R637,OFFSET($N$363,,,($C637-1)*3-2,$C$2)*OFFSET($B$361,1,,($C637-1)*3-2,1))),
IFERROR((R303/$J302)*$J637,0))</f>
        <v>0</v>
      </c>
      <c r="S638" s="312" cm="1">
        <f t="array" aca="1" ref="S638" ca="1">IF($D637=$C$3,
SUM(IF(OFFSET($N$361,,,($C637-1)*3-2,$C$2)=S637,OFFSET($N$363,,,($C637-1)*3-2,$C$2)*OFFSET($B$361,1,,($C637-1)*3-2,1))),
IFERROR((S303/$J302)*$J637,0))</f>
        <v>0</v>
      </c>
      <c r="T638" s="312" cm="1">
        <f t="array" aca="1" ref="T638" ca="1">IF($D637=$C$3,
SUM(IF(OFFSET($N$361,,,($C637-1)*3-2,$C$2)=T637,OFFSET($N$363,,,($C637-1)*3-2,$C$2)*OFFSET($B$361,1,,($C637-1)*3-2,1))),
IFERROR((T303/$J302)*$J637,0))</f>
        <v>0</v>
      </c>
      <c r="U638" s="312" cm="1">
        <f t="array" aca="1" ref="U638" ca="1">IF($D637=$C$3,
SUM(IF(OFFSET($N$361,,,($C637-1)*3-2,$C$2)=U637,OFFSET($N$363,,,($C637-1)*3-2,$C$2)*OFFSET($B$361,1,,($C637-1)*3-2,1))),
IFERROR((U303/$J302)*$J637,0))</f>
        <v>0</v>
      </c>
      <c r="V638" s="312" cm="1">
        <f t="array" aca="1" ref="V638" ca="1">IF($D637=$C$3,
SUM(IF(OFFSET($N$361,,,($C637-1)*3-2,$C$2)=V637,OFFSET($N$363,,,($C637-1)*3-2,$C$2)*OFFSET($B$361,1,,($C637-1)*3-2,1))),
IFERROR((V303/$J302)*$J637,0))</f>
        <v>0</v>
      </c>
      <c r="W638" s="312" cm="1">
        <f t="array" aca="1" ref="W638" ca="1">IF($D637=$C$3,
SUM(IF(OFFSET($N$361,,,($C637-1)*3-2,$C$2)=W637,OFFSET($N$363,,,($C637-1)*3-2,$C$2)*OFFSET($B$361,1,,($C637-1)*3-2,1))),
IFERROR((W303/$J302)*$J637,0))</f>
        <v>0</v>
      </c>
      <c r="X638" s="312" cm="1">
        <f t="array" aca="1" ref="X638" ca="1">IF($D637=$C$3,
SUM(IF(OFFSET($N$361,,,($C637-1)*3-2,$C$2)=X637,OFFSET($N$363,,,($C637-1)*3-2,$C$2)*OFFSET($B$361,1,,($C637-1)*3-2,1))),
IFERROR((X303/$J302)*$J637,0))</f>
        <v>0</v>
      </c>
      <c r="Y638" s="312" cm="1">
        <f t="array" aca="1" ref="Y638" ca="1">IF($D637=$C$3,
SUM(IF(OFFSET($N$361,,,($C637-1)*3-2,$C$2)=Y637,OFFSET($N$363,,,($C637-1)*3-2,$C$2)*OFFSET($B$361,1,,($C637-1)*3-2,1))),
IFERROR((Y303/$J302)*$J637,0))</f>
        <v>0</v>
      </c>
      <c r="Z638" s="312" cm="1">
        <f t="array" aca="1" ref="Z638" ca="1">IF($D637=$C$3,
SUM(IF(OFFSET($N$361,,,($C637-1)*3-2,$C$2)=Z637,OFFSET($N$363,,,($C637-1)*3-2,$C$2)*OFFSET($B$361,1,,($C637-1)*3-2,1))),
IFERROR((Z303/$J302)*$J637,0))</f>
        <v>0</v>
      </c>
      <c r="AA638" s="312" cm="1">
        <f t="array" aca="1" ref="AA638" ca="1">IF($D637=$C$3,
SUM(IF(OFFSET($N$361,,,($C637-1)*3-2,$C$2)=AA637,OFFSET($N$363,,,($C637-1)*3-2,$C$2)*OFFSET($B$361,1,,($C637-1)*3-2,1))),
IFERROR((AA303/$J302)*$J637,0))</f>
        <v>0</v>
      </c>
      <c r="AB638" s="312" cm="1">
        <f t="array" aca="1" ref="AB638" ca="1">IF($D637=$C$3,
SUM(IF(OFFSET($N$361,,,($C637-1)*3-2,$C$2)=AB637,OFFSET($N$363,,,($C637-1)*3-2,$C$2)*OFFSET($B$361,1,,($C637-1)*3-2,1))),
IFERROR((AB303/$J302)*$J637,0))</f>
        <v>0</v>
      </c>
      <c r="AC638" s="312" cm="1">
        <f t="array" aca="1" ref="AC638" ca="1">IF($D637=$C$3,
SUM(IF(OFFSET($N$361,,,($C637-1)*3-2,$C$2)=AC637,OFFSET($N$363,,,($C637-1)*3-2,$C$2)*OFFSET($B$361,1,,($C637-1)*3-2,1))),
IFERROR((AC303/$J302)*$J637,0))</f>
        <v>0</v>
      </c>
      <c r="AD638" s="312" cm="1">
        <f t="array" aca="1" ref="AD638" ca="1">IF($D637=$C$3,
SUM(IF(OFFSET($N$361,,,($C637-1)*3-2,$C$2)=AD637,OFFSET($N$363,,,($C637-1)*3-2,$C$2)*OFFSET($B$361,1,,($C637-1)*3-2,1))),
IFERROR((AD303/$J302)*$J637,0))</f>
        <v>0</v>
      </c>
      <c r="AE638" s="312" cm="1">
        <f t="array" aca="1" ref="AE638" ca="1">IF($D637=$C$3,
SUM(IF(OFFSET($N$361,,,($C637-1)*3-2,$C$2)=AE637,OFFSET($N$363,,,($C637-1)*3-2,$C$2)*OFFSET($B$361,1,,($C637-1)*3-2,1))),
IFERROR((AE303/$J302)*$J637,0))</f>
        <v>0</v>
      </c>
      <c r="AF638" s="312" cm="1">
        <f t="array" aca="1" ref="AF638" ca="1">IF($D637=$C$3,
SUM(IF(OFFSET($N$361,,,($C637-1)*3-2,$C$2)=AF637,OFFSET($N$363,,,($C637-1)*3-2,$C$2)*OFFSET($B$361,1,,($C637-1)*3-2,1))),
IFERROR((AF303/$J302)*$J637,0))</f>
        <v>0</v>
      </c>
      <c r="AG638" s="312" cm="1">
        <f t="array" aca="1" ref="AG638" ca="1">IF($D637=$C$3,
SUM(IF(OFFSET($N$361,,,($C637-1)*3-2,$C$2)=AG637,OFFSET($N$363,,,($C637-1)*3-2,$C$2)*OFFSET($B$361,1,,($C637-1)*3-2,1))),
IFERROR((AG303/$J302)*$J637,0))</f>
        <v>0</v>
      </c>
      <c r="AH638" s="317"/>
      <c r="AI638" s="318"/>
      <c r="AJ638" s="318"/>
      <c r="AK638" s="318"/>
      <c r="AL638" s="318"/>
      <c r="AM638"/>
      <c r="AN638"/>
      <c r="AO638"/>
      <c r="AP638"/>
      <c r="AQ638"/>
      <c r="AR638"/>
    </row>
    <row r="639" spans="1:44" ht="13.15" customHeight="1">
      <c r="A639" s="317"/>
      <c r="B639" s="380" t="str">
        <f t="shared" ca="1" si="2505"/>
        <v/>
      </c>
      <c r="C639" s="380" t="str">
        <f t="shared" ca="1" si="2505"/>
        <v/>
      </c>
      <c r="D639" s="891"/>
      <c r="E639" s="896"/>
      <c r="F639" s="897"/>
      <c r="G639" s="900"/>
      <c r="H639" s="903"/>
      <c r="I639" s="906"/>
      <c r="J639" s="909"/>
      <c r="K639" s="912"/>
      <c r="L639" s="915"/>
      <c r="M639" s="404" t="s">
        <v>91</v>
      </c>
      <c r="N639" s="405">
        <f t="shared" ref="N639" ca="1" si="2506">IFERROR(N638*$K637,0)</f>
        <v>0</v>
      </c>
      <c r="O639" s="406">
        <f t="shared" ref="O639" ca="1" si="2507">IFERROR(O638*$K637,0)</f>
        <v>0</v>
      </c>
      <c r="P639" s="406">
        <f t="shared" ref="P639" ca="1" si="2508">IFERROR(P638*$K637,0)</f>
        <v>0</v>
      </c>
      <c r="Q639" s="407">
        <f t="shared" ref="Q639" ca="1" si="2509">IFERROR(Q638*$K637,0)</f>
        <v>0</v>
      </c>
      <c r="R639" s="406">
        <f t="shared" ref="R639" ca="1" si="2510">IFERROR(R638*$K637,0)</f>
        <v>0</v>
      </c>
      <c r="S639" s="406">
        <f t="shared" ref="S639" ca="1" si="2511">IFERROR(S638*$K637,0)</f>
        <v>0</v>
      </c>
      <c r="T639" s="406">
        <f t="shared" ref="T639" ca="1" si="2512">IFERROR(T638*$K637,0)</f>
        <v>0</v>
      </c>
      <c r="U639" s="406">
        <f t="shared" ref="U639" ca="1" si="2513">IFERROR(U638*$K637,0)</f>
        <v>0</v>
      </c>
      <c r="V639" s="406">
        <f t="shared" ref="V639" ca="1" si="2514">IFERROR(V638*$K637,0)</f>
        <v>0</v>
      </c>
      <c r="W639" s="406">
        <f t="shared" ref="W639" ca="1" si="2515">IFERROR(W638*$K637,0)</f>
        <v>0</v>
      </c>
      <c r="X639" s="406">
        <f t="shared" ref="X639" ca="1" si="2516">IFERROR(X638*$K637,0)</f>
        <v>0</v>
      </c>
      <c r="Y639" s="406">
        <f t="shared" ref="Y639" ca="1" si="2517">IFERROR(Y638*$K637,0)</f>
        <v>0</v>
      </c>
      <c r="Z639" s="406">
        <f t="shared" ref="Z639" ca="1" si="2518">IFERROR(Z638*$K637,0)</f>
        <v>0</v>
      </c>
      <c r="AA639" s="406">
        <f t="shared" ref="AA639" ca="1" si="2519">IFERROR(AA638*$K637,0)</f>
        <v>0</v>
      </c>
      <c r="AB639" s="406">
        <f t="shared" ref="AB639" ca="1" si="2520">IFERROR(AB638*$K637,0)</f>
        <v>0</v>
      </c>
      <c r="AC639" s="406">
        <f t="shared" ref="AC639" ca="1" si="2521">IFERROR(AC638*$K637,0)</f>
        <v>0</v>
      </c>
      <c r="AD639" s="406">
        <f t="shared" ref="AD639" ca="1" si="2522">IFERROR(AD638*$K637,0)</f>
        <v>0</v>
      </c>
      <c r="AE639" s="406">
        <f t="shared" ref="AE639" ca="1" si="2523">IFERROR(AE638*$K637,0)</f>
        <v>0</v>
      </c>
      <c r="AF639" s="406">
        <f t="shared" ref="AF639" ca="1" si="2524">IFERROR(AF638*$K637,0)</f>
        <v>0</v>
      </c>
      <c r="AG639" s="406">
        <f t="shared" ref="AG639" ca="1" si="2525">IFERROR(AG638*$K637,0)</f>
        <v>0</v>
      </c>
      <c r="AH639" s="317"/>
      <c r="AI639" s="318"/>
      <c r="AJ639" s="318"/>
      <c r="AK639" s="318"/>
      <c r="AL639" s="318"/>
      <c r="AM639"/>
      <c r="AN639"/>
      <c r="AO639"/>
      <c r="AP639"/>
      <c r="AQ639"/>
      <c r="AR639"/>
    </row>
    <row r="640" spans="1:44" ht="13.15" customHeight="1">
      <c r="A640" s="317"/>
      <c r="B640" s="317"/>
      <c r="C640" s="317" cm="1">
        <f t="array" aca="1" ref="C640" ca="1">OFFSET(C640,-3,,,)+1</f>
        <v>94</v>
      </c>
      <c r="D640" s="889" t="str">
        <f t="shared" ref="D640:E640" ca="1" si="2526">D305</f>
        <v/>
      </c>
      <c r="E640" s="892" t="str">
        <f t="shared" ca="1" si="2526"/>
        <v/>
      </c>
      <c r="F640" s="893"/>
      <c r="G640" s="898">
        <f t="shared" ref="G640" si="2527">H305</f>
        <v>0</v>
      </c>
      <c r="H640" s="901"/>
      <c r="I640" s="904" t="str">
        <f t="shared" ref="I640" ca="1" si="2528">I305</f>
        <v/>
      </c>
      <c r="J640" s="907">
        <f t="shared" ref="J640" ca="1" si="2529">IF($D640=$C$3,
SUMPRODUCT(OFFSET($B$361,1,,($C640-1)*3-2,),OFFSET($L$361,,,($C640-1)*3-2,)),J305+H640)</f>
        <v>0</v>
      </c>
      <c r="K640" s="910">
        <f t="shared" ref="K640" ca="1" si="2530">K305</f>
        <v>0</v>
      </c>
      <c r="L640" s="913">
        <f t="shared" ref="L640" ca="1" si="2531">J640*K640</f>
        <v>0</v>
      </c>
      <c r="M640" s="402" t="s">
        <v>89</v>
      </c>
      <c r="N640" s="308" t="str">
        <f t="shared" ref="N640:AG640" ca="1" si="2532">N305</f>
        <v/>
      </c>
      <c r="O640" s="309" t="str">
        <f t="shared" ca="1" si="2532"/>
        <v/>
      </c>
      <c r="P640" s="309" t="str">
        <f t="shared" ca="1" si="2532"/>
        <v/>
      </c>
      <c r="Q640" s="310" t="str">
        <f t="shared" ca="1" si="2532"/>
        <v/>
      </c>
      <c r="R640" s="309" t="str">
        <f t="shared" ca="1" si="2532"/>
        <v/>
      </c>
      <c r="S640" s="309" t="str">
        <f t="shared" ca="1" si="2532"/>
        <v/>
      </c>
      <c r="T640" s="309" t="str">
        <f t="shared" ca="1" si="2532"/>
        <v/>
      </c>
      <c r="U640" s="309" t="str">
        <f t="shared" ca="1" si="2532"/>
        <v/>
      </c>
      <c r="V640" s="309" t="str">
        <f t="shared" ca="1" si="2532"/>
        <v/>
      </c>
      <c r="W640" s="309" t="str">
        <f t="shared" ca="1" si="2532"/>
        <v/>
      </c>
      <c r="X640" s="309" t="str">
        <f t="shared" ca="1" si="2532"/>
        <v/>
      </c>
      <c r="Y640" s="309" t="str">
        <f t="shared" ca="1" si="2532"/>
        <v/>
      </c>
      <c r="Z640" s="309" t="str">
        <f t="shared" ca="1" si="2532"/>
        <v/>
      </c>
      <c r="AA640" s="309" t="str">
        <f t="shared" ca="1" si="2532"/>
        <v/>
      </c>
      <c r="AB640" s="309" t="str">
        <f t="shared" ca="1" si="2532"/>
        <v/>
      </c>
      <c r="AC640" s="309" t="str">
        <f t="shared" ca="1" si="2532"/>
        <v/>
      </c>
      <c r="AD640" s="309" t="str">
        <f t="shared" ca="1" si="2532"/>
        <v/>
      </c>
      <c r="AE640" s="309" t="str">
        <f t="shared" ca="1" si="2532"/>
        <v/>
      </c>
      <c r="AF640" s="309" t="str">
        <f t="shared" ca="1" si="2532"/>
        <v/>
      </c>
      <c r="AG640" s="309" t="str">
        <f t="shared" ca="1" si="2532"/>
        <v/>
      </c>
      <c r="AH640" s="317"/>
      <c r="AI640" s="318"/>
      <c r="AJ640" s="318"/>
      <c r="AK640" s="318"/>
      <c r="AL640" s="318"/>
      <c r="AM640"/>
      <c r="AN640"/>
      <c r="AO640"/>
      <c r="AP640"/>
      <c r="AQ640"/>
      <c r="AR640"/>
    </row>
    <row r="641" spans="1:44" ht="13.15" customHeight="1">
      <c r="A641" s="317"/>
      <c r="B641" s="380">
        <f t="shared" ref="B641:C642" ca="1" si="2533">B306</f>
        <v>0</v>
      </c>
      <c r="C641" s="317" cm="1">
        <f t="array" aca="1" ref="C641" ca="1">IF(ROUND(SUM(IF(N640:AG640&lt;&gt;"",IF(N640:AG640&lt;&gt;0,(N641:AG641))))-J640,3)&lt;&gt;0,"X",0)</f>
        <v>0</v>
      </c>
      <c r="D641" s="890"/>
      <c r="E641" s="894"/>
      <c r="F641" s="895"/>
      <c r="G641" s="899"/>
      <c r="H641" s="902"/>
      <c r="I641" s="905"/>
      <c r="J641" s="908"/>
      <c r="K641" s="911"/>
      <c r="L641" s="914"/>
      <c r="M641" s="403" t="s">
        <v>90</v>
      </c>
      <c r="N641" s="312" cm="1">
        <f t="array" aca="1" ref="N641" ca="1">IF($D640=$C$3,
SUM(IF(OFFSET($N$361,,,($C640-1)*3-2,$C$2)=N640,OFFSET($N$363,,,($C640-1)*3-2,$C$2)*OFFSET($B$361,1,,($C640-1)*3-2,1))),
IFERROR((N306/$J305)*$J640,0))</f>
        <v>0</v>
      </c>
      <c r="O641" s="312" cm="1">
        <f t="array" aca="1" ref="O641" ca="1">IF($D640=$C$3,
SUM(IF(OFFSET($N$361,,,($C640-1)*3-2,$C$2)=O640,OFFSET($N$363,,,($C640-1)*3-2,$C$2)*OFFSET($B$361,1,,($C640-1)*3-2,1))),
IFERROR((O306/$J305)*$J640,0))</f>
        <v>0</v>
      </c>
      <c r="P641" s="312" cm="1">
        <f t="array" aca="1" ref="P641" ca="1">IF($D640=$C$3,
SUM(IF(OFFSET($N$361,,,($C640-1)*3-2,$C$2)=P640,OFFSET($N$363,,,($C640-1)*3-2,$C$2)*OFFSET($B$361,1,,($C640-1)*3-2,1))),
IFERROR((P306/$J305)*$J640,0))</f>
        <v>0</v>
      </c>
      <c r="Q641" s="313" cm="1">
        <f t="array" aca="1" ref="Q641" ca="1">IF($D640=$C$3,
SUM(IF(OFFSET($N$361,,,($C640-1)*3-2,$C$2)=Q640,OFFSET($N$363,,,($C640-1)*3-2,$C$2)*OFFSET($B$361,1,,($C640-1)*3-2,1))),
IFERROR((Q306/$J305)*$J640,0))</f>
        <v>0</v>
      </c>
      <c r="R641" s="312" cm="1">
        <f t="array" aca="1" ref="R641" ca="1">IF($D640=$C$3,
SUM(IF(OFFSET($N$361,,,($C640-1)*3-2,$C$2)=R640,OFFSET($N$363,,,($C640-1)*3-2,$C$2)*OFFSET($B$361,1,,($C640-1)*3-2,1))),
IFERROR((R306/$J305)*$J640,0))</f>
        <v>0</v>
      </c>
      <c r="S641" s="312" cm="1">
        <f t="array" aca="1" ref="S641" ca="1">IF($D640=$C$3,
SUM(IF(OFFSET($N$361,,,($C640-1)*3-2,$C$2)=S640,OFFSET($N$363,,,($C640-1)*3-2,$C$2)*OFFSET($B$361,1,,($C640-1)*3-2,1))),
IFERROR((S306/$J305)*$J640,0))</f>
        <v>0</v>
      </c>
      <c r="T641" s="312" cm="1">
        <f t="array" aca="1" ref="T641" ca="1">IF($D640=$C$3,
SUM(IF(OFFSET($N$361,,,($C640-1)*3-2,$C$2)=T640,OFFSET($N$363,,,($C640-1)*3-2,$C$2)*OFFSET($B$361,1,,($C640-1)*3-2,1))),
IFERROR((T306/$J305)*$J640,0))</f>
        <v>0</v>
      </c>
      <c r="U641" s="312" cm="1">
        <f t="array" aca="1" ref="U641" ca="1">IF($D640=$C$3,
SUM(IF(OFFSET($N$361,,,($C640-1)*3-2,$C$2)=U640,OFFSET($N$363,,,($C640-1)*3-2,$C$2)*OFFSET($B$361,1,,($C640-1)*3-2,1))),
IFERROR((U306/$J305)*$J640,0))</f>
        <v>0</v>
      </c>
      <c r="V641" s="312" cm="1">
        <f t="array" aca="1" ref="V641" ca="1">IF($D640=$C$3,
SUM(IF(OFFSET($N$361,,,($C640-1)*3-2,$C$2)=V640,OFFSET($N$363,,,($C640-1)*3-2,$C$2)*OFFSET($B$361,1,,($C640-1)*3-2,1))),
IFERROR((V306/$J305)*$J640,0))</f>
        <v>0</v>
      </c>
      <c r="W641" s="312" cm="1">
        <f t="array" aca="1" ref="W641" ca="1">IF($D640=$C$3,
SUM(IF(OFFSET($N$361,,,($C640-1)*3-2,$C$2)=W640,OFFSET($N$363,,,($C640-1)*3-2,$C$2)*OFFSET($B$361,1,,($C640-1)*3-2,1))),
IFERROR((W306/$J305)*$J640,0))</f>
        <v>0</v>
      </c>
      <c r="X641" s="312" cm="1">
        <f t="array" aca="1" ref="X641" ca="1">IF($D640=$C$3,
SUM(IF(OFFSET($N$361,,,($C640-1)*3-2,$C$2)=X640,OFFSET($N$363,,,($C640-1)*3-2,$C$2)*OFFSET($B$361,1,,($C640-1)*3-2,1))),
IFERROR((X306/$J305)*$J640,0))</f>
        <v>0</v>
      </c>
      <c r="Y641" s="312" cm="1">
        <f t="array" aca="1" ref="Y641" ca="1">IF($D640=$C$3,
SUM(IF(OFFSET($N$361,,,($C640-1)*3-2,$C$2)=Y640,OFFSET($N$363,,,($C640-1)*3-2,$C$2)*OFFSET($B$361,1,,($C640-1)*3-2,1))),
IFERROR((Y306/$J305)*$J640,0))</f>
        <v>0</v>
      </c>
      <c r="Z641" s="312" cm="1">
        <f t="array" aca="1" ref="Z641" ca="1">IF($D640=$C$3,
SUM(IF(OFFSET($N$361,,,($C640-1)*3-2,$C$2)=Z640,OFFSET($N$363,,,($C640-1)*3-2,$C$2)*OFFSET($B$361,1,,($C640-1)*3-2,1))),
IFERROR((Z306/$J305)*$J640,0))</f>
        <v>0</v>
      </c>
      <c r="AA641" s="312" cm="1">
        <f t="array" aca="1" ref="AA641" ca="1">IF($D640=$C$3,
SUM(IF(OFFSET($N$361,,,($C640-1)*3-2,$C$2)=AA640,OFFSET($N$363,,,($C640-1)*3-2,$C$2)*OFFSET($B$361,1,,($C640-1)*3-2,1))),
IFERROR((AA306/$J305)*$J640,0))</f>
        <v>0</v>
      </c>
      <c r="AB641" s="312" cm="1">
        <f t="array" aca="1" ref="AB641" ca="1">IF($D640=$C$3,
SUM(IF(OFFSET($N$361,,,($C640-1)*3-2,$C$2)=AB640,OFFSET($N$363,,,($C640-1)*3-2,$C$2)*OFFSET($B$361,1,,($C640-1)*3-2,1))),
IFERROR((AB306/$J305)*$J640,0))</f>
        <v>0</v>
      </c>
      <c r="AC641" s="312" cm="1">
        <f t="array" aca="1" ref="AC641" ca="1">IF($D640=$C$3,
SUM(IF(OFFSET($N$361,,,($C640-1)*3-2,$C$2)=AC640,OFFSET($N$363,,,($C640-1)*3-2,$C$2)*OFFSET($B$361,1,,($C640-1)*3-2,1))),
IFERROR((AC306/$J305)*$J640,0))</f>
        <v>0</v>
      </c>
      <c r="AD641" s="312" cm="1">
        <f t="array" aca="1" ref="AD641" ca="1">IF($D640=$C$3,
SUM(IF(OFFSET($N$361,,,($C640-1)*3-2,$C$2)=AD640,OFFSET($N$363,,,($C640-1)*3-2,$C$2)*OFFSET($B$361,1,,($C640-1)*3-2,1))),
IFERROR((AD306/$J305)*$J640,0))</f>
        <v>0</v>
      </c>
      <c r="AE641" s="312" cm="1">
        <f t="array" aca="1" ref="AE641" ca="1">IF($D640=$C$3,
SUM(IF(OFFSET($N$361,,,($C640-1)*3-2,$C$2)=AE640,OFFSET($N$363,,,($C640-1)*3-2,$C$2)*OFFSET($B$361,1,,($C640-1)*3-2,1))),
IFERROR((AE306/$J305)*$J640,0))</f>
        <v>0</v>
      </c>
      <c r="AF641" s="312" cm="1">
        <f t="array" aca="1" ref="AF641" ca="1">IF($D640=$C$3,
SUM(IF(OFFSET($N$361,,,($C640-1)*3-2,$C$2)=AF640,OFFSET($N$363,,,($C640-1)*3-2,$C$2)*OFFSET($B$361,1,,($C640-1)*3-2,1))),
IFERROR((AF306/$J305)*$J640,0))</f>
        <v>0</v>
      </c>
      <c r="AG641" s="312" cm="1">
        <f t="array" aca="1" ref="AG641" ca="1">IF($D640=$C$3,
SUM(IF(OFFSET($N$361,,,($C640-1)*3-2,$C$2)=AG640,OFFSET($N$363,,,($C640-1)*3-2,$C$2)*OFFSET($B$361,1,,($C640-1)*3-2,1))),
IFERROR((AG306/$J305)*$J640,0))</f>
        <v>0</v>
      </c>
      <c r="AH641" s="317"/>
      <c r="AI641" s="318"/>
      <c r="AJ641" s="318"/>
      <c r="AK641" s="318"/>
      <c r="AL641" s="318"/>
      <c r="AM641"/>
      <c r="AN641"/>
      <c r="AO641"/>
      <c r="AP641"/>
      <c r="AQ641"/>
      <c r="AR641"/>
    </row>
    <row r="642" spans="1:44" ht="13.15" customHeight="1">
      <c r="A642" s="317"/>
      <c r="B642" s="380" t="str">
        <f t="shared" ca="1" si="2533"/>
        <v/>
      </c>
      <c r="C642" s="380" t="str">
        <f t="shared" ca="1" si="2533"/>
        <v/>
      </c>
      <c r="D642" s="891"/>
      <c r="E642" s="896"/>
      <c r="F642" s="897"/>
      <c r="G642" s="900"/>
      <c r="H642" s="903"/>
      <c r="I642" s="906"/>
      <c r="J642" s="909"/>
      <c r="K642" s="912"/>
      <c r="L642" s="915"/>
      <c r="M642" s="404" t="s">
        <v>91</v>
      </c>
      <c r="N642" s="405">
        <f t="shared" ref="N642" ca="1" si="2534">IFERROR(N641*$K640,0)</f>
        <v>0</v>
      </c>
      <c r="O642" s="406">
        <f t="shared" ref="O642" ca="1" si="2535">IFERROR(O641*$K640,0)</f>
        <v>0</v>
      </c>
      <c r="P642" s="406">
        <f t="shared" ref="P642" ca="1" si="2536">IFERROR(P641*$K640,0)</f>
        <v>0</v>
      </c>
      <c r="Q642" s="407">
        <f t="shared" ref="Q642" ca="1" si="2537">IFERROR(Q641*$K640,0)</f>
        <v>0</v>
      </c>
      <c r="R642" s="406">
        <f t="shared" ref="R642" ca="1" si="2538">IFERROR(R641*$K640,0)</f>
        <v>0</v>
      </c>
      <c r="S642" s="406">
        <f t="shared" ref="S642" ca="1" si="2539">IFERROR(S641*$K640,0)</f>
        <v>0</v>
      </c>
      <c r="T642" s="406">
        <f t="shared" ref="T642" ca="1" si="2540">IFERROR(T641*$K640,0)</f>
        <v>0</v>
      </c>
      <c r="U642" s="406">
        <f t="shared" ref="U642" ca="1" si="2541">IFERROR(U641*$K640,0)</f>
        <v>0</v>
      </c>
      <c r="V642" s="406">
        <f t="shared" ref="V642" ca="1" si="2542">IFERROR(V641*$K640,0)</f>
        <v>0</v>
      </c>
      <c r="W642" s="406">
        <f t="shared" ref="W642" ca="1" si="2543">IFERROR(W641*$K640,0)</f>
        <v>0</v>
      </c>
      <c r="X642" s="406">
        <f t="shared" ref="X642" ca="1" si="2544">IFERROR(X641*$K640,0)</f>
        <v>0</v>
      </c>
      <c r="Y642" s="406">
        <f t="shared" ref="Y642" ca="1" si="2545">IFERROR(Y641*$K640,0)</f>
        <v>0</v>
      </c>
      <c r="Z642" s="406">
        <f t="shared" ref="Z642" ca="1" si="2546">IFERROR(Z641*$K640,0)</f>
        <v>0</v>
      </c>
      <c r="AA642" s="406">
        <f t="shared" ref="AA642" ca="1" si="2547">IFERROR(AA641*$K640,0)</f>
        <v>0</v>
      </c>
      <c r="AB642" s="406">
        <f t="shared" ref="AB642" ca="1" si="2548">IFERROR(AB641*$K640,0)</f>
        <v>0</v>
      </c>
      <c r="AC642" s="406">
        <f t="shared" ref="AC642" ca="1" si="2549">IFERROR(AC641*$K640,0)</f>
        <v>0</v>
      </c>
      <c r="AD642" s="406">
        <f t="shared" ref="AD642" ca="1" si="2550">IFERROR(AD641*$K640,0)</f>
        <v>0</v>
      </c>
      <c r="AE642" s="406">
        <f t="shared" ref="AE642" ca="1" si="2551">IFERROR(AE641*$K640,0)</f>
        <v>0</v>
      </c>
      <c r="AF642" s="406">
        <f t="shared" ref="AF642" ca="1" si="2552">IFERROR(AF641*$K640,0)</f>
        <v>0</v>
      </c>
      <c r="AG642" s="406">
        <f t="shared" ref="AG642" ca="1" si="2553">IFERROR(AG641*$K640,0)</f>
        <v>0</v>
      </c>
      <c r="AH642" s="317"/>
      <c r="AI642" s="318"/>
      <c r="AJ642" s="318"/>
      <c r="AK642" s="318"/>
      <c r="AL642" s="318"/>
      <c r="AM642"/>
      <c r="AN642"/>
      <c r="AO642"/>
      <c r="AP642"/>
      <c r="AQ642"/>
      <c r="AR642"/>
    </row>
    <row r="643" spans="1:44" ht="13.15" customHeight="1">
      <c r="A643" s="317"/>
      <c r="B643" s="317"/>
      <c r="C643" s="317" cm="1">
        <f t="array" aca="1" ref="C643" ca="1">OFFSET(C643,-3,,,)+1</f>
        <v>95</v>
      </c>
      <c r="D643" s="889" t="str">
        <f t="shared" ref="D643:E643" ca="1" si="2554">D308</f>
        <v/>
      </c>
      <c r="E643" s="892" t="str">
        <f t="shared" ca="1" si="2554"/>
        <v/>
      </c>
      <c r="F643" s="893"/>
      <c r="G643" s="898">
        <f t="shared" ref="G643" si="2555">H308</f>
        <v>0</v>
      </c>
      <c r="H643" s="901"/>
      <c r="I643" s="904" t="str">
        <f t="shared" ref="I643" ca="1" si="2556">I308</f>
        <v/>
      </c>
      <c r="J643" s="907">
        <f t="shared" ref="J643" ca="1" si="2557">IF($D643=$C$3,
SUMPRODUCT(OFFSET($B$361,1,,($C643-1)*3-2,),OFFSET($L$361,,,($C643-1)*3-2,)),J308+H643)</f>
        <v>0</v>
      </c>
      <c r="K643" s="910">
        <f t="shared" ref="K643" ca="1" si="2558">K308</f>
        <v>0</v>
      </c>
      <c r="L643" s="913">
        <f t="shared" ref="L643" ca="1" si="2559">J643*K643</f>
        <v>0</v>
      </c>
      <c r="M643" s="402" t="s">
        <v>89</v>
      </c>
      <c r="N643" s="308" t="str">
        <f t="shared" ref="N643:AG643" ca="1" si="2560">N308</f>
        <v/>
      </c>
      <c r="O643" s="309" t="str">
        <f t="shared" ca="1" si="2560"/>
        <v/>
      </c>
      <c r="P643" s="309" t="str">
        <f t="shared" ca="1" si="2560"/>
        <v/>
      </c>
      <c r="Q643" s="310" t="str">
        <f t="shared" ca="1" si="2560"/>
        <v/>
      </c>
      <c r="R643" s="309" t="str">
        <f t="shared" ca="1" si="2560"/>
        <v/>
      </c>
      <c r="S643" s="309" t="str">
        <f t="shared" ca="1" si="2560"/>
        <v/>
      </c>
      <c r="T643" s="309" t="str">
        <f t="shared" ca="1" si="2560"/>
        <v/>
      </c>
      <c r="U643" s="309" t="str">
        <f t="shared" ca="1" si="2560"/>
        <v/>
      </c>
      <c r="V643" s="309" t="str">
        <f t="shared" ca="1" si="2560"/>
        <v/>
      </c>
      <c r="W643" s="309" t="str">
        <f t="shared" ca="1" si="2560"/>
        <v/>
      </c>
      <c r="X643" s="309" t="str">
        <f t="shared" ca="1" si="2560"/>
        <v/>
      </c>
      <c r="Y643" s="309" t="str">
        <f t="shared" ca="1" si="2560"/>
        <v/>
      </c>
      <c r="Z643" s="309" t="str">
        <f t="shared" ca="1" si="2560"/>
        <v/>
      </c>
      <c r="AA643" s="309" t="str">
        <f t="shared" ca="1" si="2560"/>
        <v/>
      </c>
      <c r="AB643" s="309" t="str">
        <f t="shared" ca="1" si="2560"/>
        <v/>
      </c>
      <c r="AC643" s="309" t="str">
        <f t="shared" ca="1" si="2560"/>
        <v/>
      </c>
      <c r="AD643" s="309" t="str">
        <f t="shared" ca="1" si="2560"/>
        <v/>
      </c>
      <c r="AE643" s="309" t="str">
        <f t="shared" ca="1" si="2560"/>
        <v/>
      </c>
      <c r="AF643" s="309" t="str">
        <f t="shared" ca="1" si="2560"/>
        <v/>
      </c>
      <c r="AG643" s="309" t="str">
        <f t="shared" ca="1" si="2560"/>
        <v/>
      </c>
      <c r="AH643" s="317"/>
      <c r="AI643" s="318"/>
      <c r="AJ643" s="318"/>
      <c r="AK643" s="318"/>
      <c r="AL643" s="318"/>
      <c r="AM643"/>
      <c r="AN643"/>
      <c r="AO643"/>
      <c r="AP643"/>
      <c r="AQ643"/>
      <c r="AR643"/>
    </row>
    <row r="644" spans="1:44" ht="13.15" customHeight="1">
      <c r="A644" s="317"/>
      <c r="B644" s="380">
        <f t="shared" ref="B644:C645" ca="1" si="2561">B309</f>
        <v>0</v>
      </c>
      <c r="C644" s="317" cm="1">
        <f t="array" aca="1" ref="C644" ca="1">IF(ROUND(SUM(IF(N643:AG643&lt;&gt;"",IF(N643:AG643&lt;&gt;0,(N644:AG644))))-J643,3)&lt;&gt;0,"X",0)</f>
        <v>0</v>
      </c>
      <c r="D644" s="890"/>
      <c r="E644" s="894"/>
      <c r="F644" s="895"/>
      <c r="G644" s="899"/>
      <c r="H644" s="902"/>
      <c r="I644" s="905"/>
      <c r="J644" s="908"/>
      <c r="K644" s="911"/>
      <c r="L644" s="914"/>
      <c r="M644" s="403" t="s">
        <v>90</v>
      </c>
      <c r="N644" s="312" cm="1">
        <f t="array" aca="1" ref="N644" ca="1">IF($D643=$C$3,
SUM(IF(OFFSET($N$361,,,($C643-1)*3-2,$C$2)=N643,OFFSET($N$363,,,($C643-1)*3-2,$C$2)*OFFSET($B$361,1,,($C643-1)*3-2,1))),
IFERROR((N309/$J308)*$J643,0))</f>
        <v>0</v>
      </c>
      <c r="O644" s="312" cm="1">
        <f t="array" aca="1" ref="O644" ca="1">IF($D643=$C$3,
SUM(IF(OFFSET($N$361,,,($C643-1)*3-2,$C$2)=O643,OFFSET($N$363,,,($C643-1)*3-2,$C$2)*OFFSET($B$361,1,,($C643-1)*3-2,1))),
IFERROR((O309/$J308)*$J643,0))</f>
        <v>0</v>
      </c>
      <c r="P644" s="312" cm="1">
        <f t="array" aca="1" ref="P644" ca="1">IF($D643=$C$3,
SUM(IF(OFFSET($N$361,,,($C643-1)*3-2,$C$2)=P643,OFFSET($N$363,,,($C643-1)*3-2,$C$2)*OFFSET($B$361,1,,($C643-1)*3-2,1))),
IFERROR((P309/$J308)*$J643,0))</f>
        <v>0</v>
      </c>
      <c r="Q644" s="313" cm="1">
        <f t="array" aca="1" ref="Q644" ca="1">IF($D643=$C$3,
SUM(IF(OFFSET($N$361,,,($C643-1)*3-2,$C$2)=Q643,OFFSET($N$363,,,($C643-1)*3-2,$C$2)*OFFSET($B$361,1,,($C643-1)*3-2,1))),
IFERROR((Q309/$J308)*$J643,0))</f>
        <v>0</v>
      </c>
      <c r="R644" s="312" cm="1">
        <f t="array" aca="1" ref="R644" ca="1">IF($D643=$C$3,
SUM(IF(OFFSET($N$361,,,($C643-1)*3-2,$C$2)=R643,OFFSET($N$363,,,($C643-1)*3-2,$C$2)*OFFSET($B$361,1,,($C643-1)*3-2,1))),
IFERROR((R309/$J308)*$J643,0))</f>
        <v>0</v>
      </c>
      <c r="S644" s="312" cm="1">
        <f t="array" aca="1" ref="S644" ca="1">IF($D643=$C$3,
SUM(IF(OFFSET($N$361,,,($C643-1)*3-2,$C$2)=S643,OFFSET($N$363,,,($C643-1)*3-2,$C$2)*OFFSET($B$361,1,,($C643-1)*3-2,1))),
IFERROR((S309/$J308)*$J643,0))</f>
        <v>0</v>
      </c>
      <c r="T644" s="312" cm="1">
        <f t="array" aca="1" ref="T644" ca="1">IF($D643=$C$3,
SUM(IF(OFFSET($N$361,,,($C643-1)*3-2,$C$2)=T643,OFFSET($N$363,,,($C643-1)*3-2,$C$2)*OFFSET($B$361,1,,($C643-1)*3-2,1))),
IFERROR((T309/$J308)*$J643,0))</f>
        <v>0</v>
      </c>
      <c r="U644" s="312" cm="1">
        <f t="array" aca="1" ref="U644" ca="1">IF($D643=$C$3,
SUM(IF(OFFSET($N$361,,,($C643-1)*3-2,$C$2)=U643,OFFSET($N$363,,,($C643-1)*3-2,$C$2)*OFFSET($B$361,1,,($C643-1)*3-2,1))),
IFERROR((U309/$J308)*$J643,0))</f>
        <v>0</v>
      </c>
      <c r="V644" s="312" cm="1">
        <f t="array" aca="1" ref="V644" ca="1">IF($D643=$C$3,
SUM(IF(OFFSET($N$361,,,($C643-1)*3-2,$C$2)=V643,OFFSET($N$363,,,($C643-1)*3-2,$C$2)*OFFSET($B$361,1,,($C643-1)*3-2,1))),
IFERROR((V309/$J308)*$J643,0))</f>
        <v>0</v>
      </c>
      <c r="W644" s="312" cm="1">
        <f t="array" aca="1" ref="W644" ca="1">IF($D643=$C$3,
SUM(IF(OFFSET($N$361,,,($C643-1)*3-2,$C$2)=W643,OFFSET($N$363,,,($C643-1)*3-2,$C$2)*OFFSET($B$361,1,,($C643-1)*3-2,1))),
IFERROR((W309/$J308)*$J643,0))</f>
        <v>0</v>
      </c>
      <c r="X644" s="312" cm="1">
        <f t="array" aca="1" ref="X644" ca="1">IF($D643=$C$3,
SUM(IF(OFFSET($N$361,,,($C643-1)*3-2,$C$2)=X643,OFFSET($N$363,,,($C643-1)*3-2,$C$2)*OFFSET($B$361,1,,($C643-1)*3-2,1))),
IFERROR((X309/$J308)*$J643,0))</f>
        <v>0</v>
      </c>
      <c r="Y644" s="312" cm="1">
        <f t="array" aca="1" ref="Y644" ca="1">IF($D643=$C$3,
SUM(IF(OFFSET($N$361,,,($C643-1)*3-2,$C$2)=Y643,OFFSET($N$363,,,($C643-1)*3-2,$C$2)*OFFSET($B$361,1,,($C643-1)*3-2,1))),
IFERROR((Y309/$J308)*$J643,0))</f>
        <v>0</v>
      </c>
      <c r="Z644" s="312" cm="1">
        <f t="array" aca="1" ref="Z644" ca="1">IF($D643=$C$3,
SUM(IF(OFFSET($N$361,,,($C643-1)*3-2,$C$2)=Z643,OFFSET($N$363,,,($C643-1)*3-2,$C$2)*OFFSET($B$361,1,,($C643-1)*3-2,1))),
IFERROR((Z309/$J308)*$J643,0))</f>
        <v>0</v>
      </c>
      <c r="AA644" s="312" cm="1">
        <f t="array" aca="1" ref="AA644" ca="1">IF($D643=$C$3,
SUM(IF(OFFSET($N$361,,,($C643-1)*3-2,$C$2)=AA643,OFFSET($N$363,,,($C643-1)*3-2,$C$2)*OFFSET($B$361,1,,($C643-1)*3-2,1))),
IFERROR((AA309/$J308)*$J643,0))</f>
        <v>0</v>
      </c>
      <c r="AB644" s="312" cm="1">
        <f t="array" aca="1" ref="AB644" ca="1">IF($D643=$C$3,
SUM(IF(OFFSET($N$361,,,($C643-1)*3-2,$C$2)=AB643,OFFSET($N$363,,,($C643-1)*3-2,$C$2)*OFFSET($B$361,1,,($C643-1)*3-2,1))),
IFERROR((AB309/$J308)*$J643,0))</f>
        <v>0</v>
      </c>
      <c r="AC644" s="312" cm="1">
        <f t="array" aca="1" ref="AC644" ca="1">IF($D643=$C$3,
SUM(IF(OFFSET($N$361,,,($C643-1)*3-2,$C$2)=AC643,OFFSET($N$363,,,($C643-1)*3-2,$C$2)*OFFSET($B$361,1,,($C643-1)*3-2,1))),
IFERROR((AC309/$J308)*$J643,0))</f>
        <v>0</v>
      </c>
      <c r="AD644" s="312" cm="1">
        <f t="array" aca="1" ref="AD644" ca="1">IF($D643=$C$3,
SUM(IF(OFFSET($N$361,,,($C643-1)*3-2,$C$2)=AD643,OFFSET($N$363,,,($C643-1)*3-2,$C$2)*OFFSET($B$361,1,,($C643-1)*3-2,1))),
IFERROR((AD309/$J308)*$J643,0))</f>
        <v>0</v>
      </c>
      <c r="AE644" s="312" cm="1">
        <f t="array" aca="1" ref="AE644" ca="1">IF($D643=$C$3,
SUM(IF(OFFSET($N$361,,,($C643-1)*3-2,$C$2)=AE643,OFFSET($N$363,,,($C643-1)*3-2,$C$2)*OFFSET($B$361,1,,($C643-1)*3-2,1))),
IFERROR((AE309/$J308)*$J643,0))</f>
        <v>0</v>
      </c>
      <c r="AF644" s="312" cm="1">
        <f t="array" aca="1" ref="AF644" ca="1">IF($D643=$C$3,
SUM(IF(OFFSET($N$361,,,($C643-1)*3-2,$C$2)=AF643,OFFSET($N$363,,,($C643-1)*3-2,$C$2)*OFFSET($B$361,1,,($C643-1)*3-2,1))),
IFERROR((AF309/$J308)*$J643,0))</f>
        <v>0</v>
      </c>
      <c r="AG644" s="312" cm="1">
        <f t="array" aca="1" ref="AG644" ca="1">IF($D643=$C$3,
SUM(IF(OFFSET($N$361,,,($C643-1)*3-2,$C$2)=AG643,OFFSET($N$363,,,($C643-1)*3-2,$C$2)*OFFSET($B$361,1,,($C643-1)*3-2,1))),
IFERROR((AG309/$J308)*$J643,0))</f>
        <v>0</v>
      </c>
      <c r="AH644" s="317"/>
      <c r="AI644" s="318"/>
      <c r="AJ644" s="318"/>
      <c r="AK644" s="318"/>
      <c r="AL644" s="318"/>
      <c r="AM644"/>
      <c r="AN644"/>
      <c r="AO644"/>
      <c r="AP644"/>
      <c r="AQ644"/>
      <c r="AR644"/>
    </row>
    <row r="645" spans="1:44" ht="13.15" customHeight="1">
      <c r="A645" s="317"/>
      <c r="B645" s="380" t="str">
        <f t="shared" ca="1" si="2561"/>
        <v/>
      </c>
      <c r="C645" s="380" t="str">
        <f t="shared" ca="1" si="2561"/>
        <v/>
      </c>
      <c r="D645" s="891"/>
      <c r="E645" s="896"/>
      <c r="F645" s="897"/>
      <c r="G645" s="900"/>
      <c r="H645" s="903"/>
      <c r="I645" s="906"/>
      <c r="J645" s="909"/>
      <c r="K645" s="912"/>
      <c r="L645" s="915"/>
      <c r="M645" s="404" t="s">
        <v>91</v>
      </c>
      <c r="N645" s="405">
        <f t="shared" ref="N645" ca="1" si="2562">IFERROR(N644*$K643,0)</f>
        <v>0</v>
      </c>
      <c r="O645" s="406">
        <f t="shared" ref="O645" ca="1" si="2563">IFERROR(O644*$K643,0)</f>
        <v>0</v>
      </c>
      <c r="P645" s="406">
        <f t="shared" ref="P645" ca="1" si="2564">IFERROR(P644*$K643,0)</f>
        <v>0</v>
      </c>
      <c r="Q645" s="407">
        <f t="shared" ref="Q645" ca="1" si="2565">IFERROR(Q644*$K643,0)</f>
        <v>0</v>
      </c>
      <c r="R645" s="406">
        <f t="shared" ref="R645" ca="1" si="2566">IFERROR(R644*$K643,0)</f>
        <v>0</v>
      </c>
      <c r="S645" s="406">
        <f t="shared" ref="S645" ca="1" si="2567">IFERROR(S644*$K643,0)</f>
        <v>0</v>
      </c>
      <c r="T645" s="406">
        <f t="shared" ref="T645" ca="1" si="2568">IFERROR(T644*$K643,0)</f>
        <v>0</v>
      </c>
      <c r="U645" s="406">
        <f t="shared" ref="U645" ca="1" si="2569">IFERROR(U644*$K643,0)</f>
        <v>0</v>
      </c>
      <c r="V645" s="406">
        <f t="shared" ref="V645" ca="1" si="2570">IFERROR(V644*$K643,0)</f>
        <v>0</v>
      </c>
      <c r="W645" s="406">
        <f t="shared" ref="W645" ca="1" si="2571">IFERROR(W644*$K643,0)</f>
        <v>0</v>
      </c>
      <c r="X645" s="406">
        <f t="shared" ref="X645" ca="1" si="2572">IFERROR(X644*$K643,0)</f>
        <v>0</v>
      </c>
      <c r="Y645" s="406">
        <f t="shared" ref="Y645" ca="1" si="2573">IFERROR(Y644*$K643,0)</f>
        <v>0</v>
      </c>
      <c r="Z645" s="406">
        <f t="shared" ref="Z645" ca="1" si="2574">IFERROR(Z644*$K643,0)</f>
        <v>0</v>
      </c>
      <c r="AA645" s="406">
        <f t="shared" ref="AA645" ca="1" si="2575">IFERROR(AA644*$K643,0)</f>
        <v>0</v>
      </c>
      <c r="AB645" s="406">
        <f t="shared" ref="AB645" ca="1" si="2576">IFERROR(AB644*$K643,0)</f>
        <v>0</v>
      </c>
      <c r="AC645" s="406">
        <f t="shared" ref="AC645" ca="1" si="2577">IFERROR(AC644*$K643,0)</f>
        <v>0</v>
      </c>
      <c r="AD645" s="406">
        <f t="shared" ref="AD645" ca="1" si="2578">IFERROR(AD644*$K643,0)</f>
        <v>0</v>
      </c>
      <c r="AE645" s="406">
        <f t="shared" ref="AE645" ca="1" si="2579">IFERROR(AE644*$K643,0)</f>
        <v>0</v>
      </c>
      <c r="AF645" s="406">
        <f t="shared" ref="AF645" ca="1" si="2580">IFERROR(AF644*$K643,0)</f>
        <v>0</v>
      </c>
      <c r="AG645" s="406">
        <f t="shared" ref="AG645" ca="1" si="2581">IFERROR(AG644*$K643,0)</f>
        <v>0</v>
      </c>
      <c r="AH645" s="317"/>
      <c r="AI645" s="318"/>
      <c r="AJ645" s="318"/>
      <c r="AK645" s="318"/>
      <c r="AL645" s="318"/>
      <c r="AM645"/>
      <c r="AN645"/>
      <c r="AO645"/>
      <c r="AP645"/>
      <c r="AQ645"/>
      <c r="AR645"/>
    </row>
    <row r="646" spans="1:44" ht="13.15" customHeight="1">
      <c r="A646" s="317"/>
      <c r="B646" s="317"/>
      <c r="C646" s="317" cm="1">
        <f t="array" aca="1" ref="C646" ca="1">OFFSET(C646,-3,,,)+1</f>
        <v>96</v>
      </c>
      <c r="D646" s="889" t="str">
        <f t="shared" ref="D646:E646" ca="1" si="2582">D311</f>
        <v/>
      </c>
      <c r="E646" s="892" t="str">
        <f t="shared" ca="1" si="2582"/>
        <v/>
      </c>
      <c r="F646" s="893"/>
      <c r="G646" s="898">
        <f t="shared" ref="G646" si="2583">H311</f>
        <v>0</v>
      </c>
      <c r="H646" s="901"/>
      <c r="I646" s="904" t="str">
        <f t="shared" ref="I646" ca="1" si="2584">I311</f>
        <v/>
      </c>
      <c r="J646" s="907">
        <f t="shared" ref="J646" ca="1" si="2585">IF($D646=$C$3,
SUMPRODUCT(OFFSET($B$361,1,,($C646-1)*3-2,),OFFSET($L$361,,,($C646-1)*3-2,)),J311+H646)</f>
        <v>0</v>
      </c>
      <c r="K646" s="910">
        <f t="shared" ref="K646" ca="1" si="2586">K311</f>
        <v>0</v>
      </c>
      <c r="L646" s="913">
        <f t="shared" ref="L646" ca="1" si="2587">J646*K646</f>
        <v>0</v>
      </c>
      <c r="M646" s="402" t="s">
        <v>89</v>
      </c>
      <c r="N646" s="308" t="str">
        <f t="shared" ref="N646:AG646" ca="1" si="2588">N311</f>
        <v/>
      </c>
      <c r="O646" s="309" t="str">
        <f t="shared" ca="1" si="2588"/>
        <v/>
      </c>
      <c r="P646" s="309" t="str">
        <f t="shared" ca="1" si="2588"/>
        <v/>
      </c>
      <c r="Q646" s="310" t="str">
        <f t="shared" ca="1" si="2588"/>
        <v/>
      </c>
      <c r="R646" s="309" t="str">
        <f t="shared" ca="1" si="2588"/>
        <v/>
      </c>
      <c r="S646" s="309" t="str">
        <f t="shared" ca="1" si="2588"/>
        <v/>
      </c>
      <c r="T646" s="309" t="str">
        <f t="shared" ca="1" si="2588"/>
        <v/>
      </c>
      <c r="U646" s="309" t="str">
        <f t="shared" ca="1" si="2588"/>
        <v/>
      </c>
      <c r="V646" s="309" t="str">
        <f t="shared" ca="1" si="2588"/>
        <v/>
      </c>
      <c r="W646" s="309" t="str">
        <f t="shared" ca="1" si="2588"/>
        <v/>
      </c>
      <c r="X646" s="309" t="str">
        <f t="shared" ca="1" si="2588"/>
        <v/>
      </c>
      <c r="Y646" s="309" t="str">
        <f t="shared" ca="1" si="2588"/>
        <v/>
      </c>
      <c r="Z646" s="309" t="str">
        <f t="shared" ca="1" si="2588"/>
        <v/>
      </c>
      <c r="AA646" s="309" t="str">
        <f t="shared" ca="1" si="2588"/>
        <v/>
      </c>
      <c r="AB646" s="309" t="str">
        <f t="shared" ca="1" si="2588"/>
        <v/>
      </c>
      <c r="AC646" s="309" t="str">
        <f t="shared" ca="1" si="2588"/>
        <v/>
      </c>
      <c r="AD646" s="309" t="str">
        <f t="shared" ca="1" si="2588"/>
        <v/>
      </c>
      <c r="AE646" s="309" t="str">
        <f t="shared" ca="1" si="2588"/>
        <v/>
      </c>
      <c r="AF646" s="309" t="str">
        <f t="shared" ca="1" si="2588"/>
        <v/>
      </c>
      <c r="AG646" s="309" t="str">
        <f t="shared" ca="1" si="2588"/>
        <v/>
      </c>
      <c r="AH646" s="317"/>
      <c r="AI646" s="318"/>
      <c r="AJ646" s="318"/>
      <c r="AK646" s="318"/>
      <c r="AL646" s="318"/>
      <c r="AM646"/>
      <c r="AN646"/>
      <c r="AO646"/>
      <c r="AP646"/>
      <c r="AQ646"/>
      <c r="AR646"/>
    </row>
    <row r="647" spans="1:44" ht="13.15" customHeight="1">
      <c r="A647" s="317"/>
      <c r="B647" s="380">
        <f t="shared" ref="B647:C648" ca="1" si="2589">B312</f>
        <v>0</v>
      </c>
      <c r="C647" s="317" cm="1">
        <f t="array" aca="1" ref="C647" ca="1">IF(ROUND(SUM(IF(N646:AG646&lt;&gt;"",IF(N646:AG646&lt;&gt;0,(N647:AG647))))-J646,3)&lt;&gt;0,"X",0)</f>
        <v>0</v>
      </c>
      <c r="D647" s="890"/>
      <c r="E647" s="894"/>
      <c r="F647" s="895"/>
      <c r="G647" s="899"/>
      <c r="H647" s="902"/>
      <c r="I647" s="905"/>
      <c r="J647" s="908"/>
      <c r="K647" s="911"/>
      <c r="L647" s="914"/>
      <c r="M647" s="403" t="s">
        <v>90</v>
      </c>
      <c r="N647" s="312" cm="1">
        <f t="array" aca="1" ref="N647" ca="1">IF($D646=$C$3,
SUM(IF(OFFSET($N$361,,,($C646-1)*3-2,$C$2)=N646,OFFSET($N$363,,,($C646-1)*3-2,$C$2)*OFFSET($B$361,1,,($C646-1)*3-2,1))),
IFERROR((N312/$J311)*$J646,0))</f>
        <v>0</v>
      </c>
      <c r="O647" s="312" cm="1">
        <f t="array" aca="1" ref="O647" ca="1">IF($D646=$C$3,
SUM(IF(OFFSET($N$361,,,($C646-1)*3-2,$C$2)=O646,OFFSET($N$363,,,($C646-1)*3-2,$C$2)*OFFSET($B$361,1,,($C646-1)*3-2,1))),
IFERROR((O312/$J311)*$J646,0))</f>
        <v>0</v>
      </c>
      <c r="P647" s="312" cm="1">
        <f t="array" aca="1" ref="P647" ca="1">IF($D646=$C$3,
SUM(IF(OFFSET($N$361,,,($C646-1)*3-2,$C$2)=P646,OFFSET($N$363,,,($C646-1)*3-2,$C$2)*OFFSET($B$361,1,,($C646-1)*3-2,1))),
IFERROR((P312/$J311)*$J646,0))</f>
        <v>0</v>
      </c>
      <c r="Q647" s="313" cm="1">
        <f t="array" aca="1" ref="Q647" ca="1">IF($D646=$C$3,
SUM(IF(OFFSET($N$361,,,($C646-1)*3-2,$C$2)=Q646,OFFSET($N$363,,,($C646-1)*3-2,$C$2)*OFFSET($B$361,1,,($C646-1)*3-2,1))),
IFERROR((Q312/$J311)*$J646,0))</f>
        <v>0</v>
      </c>
      <c r="R647" s="312" cm="1">
        <f t="array" aca="1" ref="R647" ca="1">IF($D646=$C$3,
SUM(IF(OFFSET($N$361,,,($C646-1)*3-2,$C$2)=R646,OFFSET($N$363,,,($C646-1)*3-2,$C$2)*OFFSET($B$361,1,,($C646-1)*3-2,1))),
IFERROR((R312/$J311)*$J646,0))</f>
        <v>0</v>
      </c>
      <c r="S647" s="312" cm="1">
        <f t="array" aca="1" ref="S647" ca="1">IF($D646=$C$3,
SUM(IF(OFFSET($N$361,,,($C646-1)*3-2,$C$2)=S646,OFFSET($N$363,,,($C646-1)*3-2,$C$2)*OFFSET($B$361,1,,($C646-1)*3-2,1))),
IFERROR((S312/$J311)*$J646,0))</f>
        <v>0</v>
      </c>
      <c r="T647" s="312" cm="1">
        <f t="array" aca="1" ref="T647" ca="1">IF($D646=$C$3,
SUM(IF(OFFSET($N$361,,,($C646-1)*3-2,$C$2)=T646,OFFSET($N$363,,,($C646-1)*3-2,$C$2)*OFFSET($B$361,1,,($C646-1)*3-2,1))),
IFERROR((T312/$J311)*$J646,0))</f>
        <v>0</v>
      </c>
      <c r="U647" s="312" cm="1">
        <f t="array" aca="1" ref="U647" ca="1">IF($D646=$C$3,
SUM(IF(OFFSET($N$361,,,($C646-1)*3-2,$C$2)=U646,OFFSET($N$363,,,($C646-1)*3-2,$C$2)*OFFSET($B$361,1,,($C646-1)*3-2,1))),
IFERROR((U312/$J311)*$J646,0))</f>
        <v>0</v>
      </c>
      <c r="V647" s="312" cm="1">
        <f t="array" aca="1" ref="V647" ca="1">IF($D646=$C$3,
SUM(IF(OFFSET($N$361,,,($C646-1)*3-2,$C$2)=V646,OFFSET($N$363,,,($C646-1)*3-2,$C$2)*OFFSET($B$361,1,,($C646-1)*3-2,1))),
IFERROR((V312/$J311)*$J646,0))</f>
        <v>0</v>
      </c>
      <c r="W647" s="312" cm="1">
        <f t="array" aca="1" ref="W647" ca="1">IF($D646=$C$3,
SUM(IF(OFFSET($N$361,,,($C646-1)*3-2,$C$2)=W646,OFFSET($N$363,,,($C646-1)*3-2,$C$2)*OFFSET($B$361,1,,($C646-1)*3-2,1))),
IFERROR((W312/$J311)*$J646,0))</f>
        <v>0</v>
      </c>
      <c r="X647" s="312" cm="1">
        <f t="array" aca="1" ref="X647" ca="1">IF($D646=$C$3,
SUM(IF(OFFSET($N$361,,,($C646-1)*3-2,$C$2)=X646,OFFSET($N$363,,,($C646-1)*3-2,$C$2)*OFFSET($B$361,1,,($C646-1)*3-2,1))),
IFERROR((X312/$J311)*$J646,0))</f>
        <v>0</v>
      </c>
      <c r="Y647" s="312" cm="1">
        <f t="array" aca="1" ref="Y647" ca="1">IF($D646=$C$3,
SUM(IF(OFFSET($N$361,,,($C646-1)*3-2,$C$2)=Y646,OFFSET($N$363,,,($C646-1)*3-2,$C$2)*OFFSET($B$361,1,,($C646-1)*3-2,1))),
IFERROR((Y312/$J311)*$J646,0))</f>
        <v>0</v>
      </c>
      <c r="Z647" s="312" cm="1">
        <f t="array" aca="1" ref="Z647" ca="1">IF($D646=$C$3,
SUM(IF(OFFSET($N$361,,,($C646-1)*3-2,$C$2)=Z646,OFFSET($N$363,,,($C646-1)*3-2,$C$2)*OFFSET($B$361,1,,($C646-1)*3-2,1))),
IFERROR((Z312/$J311)*$J646,0))</f>
        <v>0</v>
      </c>
      <c r="AA647" s="312" cm="1">
        <f t="array" aca="1" ref="AA647" ca="1">IF($D646=$C$3,
SUM(IF(OFFSET($N$361,,,($C646-1)*3-2,$C$2)=AA646,OFFSET($N$363,,,($C646-1)*3-2,$C$2)*OFFSET($B$361,1,,($C646-1)*3-2,1))),
IFERROR((AA312/$J311)*$J646,0))</f>
        <v>0</v>
      </c>
      <c r="AB647" s="312" cm="1">
        <f t="array" aca="1" ref="AB647" ca="1">IF($D646=$C$3,
SUM(IF(OFFSET($N$361,,,($C646-1)*3-2,$C$2)=AB646,OFFSET($N$363,,,($C646-1)*3-2,$C$2)*OFFSET($B$361,1,,($C646-1)*3-2,1))),
IFERROR((AB312/$J311)*$J646,0))</f>
        <v>0</v>
      </c>
      <c r="AC647" s="312" cm="1">
        <f t="array" aca="1" ref="AC647" ca="1">IF($D646=$C$3,
SUM(IF(OFFSET($N$361,,,($C646-1)*3-2,$C$2)=AC646,OFFSET($N$363,,,($C646-1)*3-2,$C$2)*OFFSET($B$361,1,,($C646-1)*3-2,1))),
IFERROR((AC312/$J311)*$J646,0))</f>
        <v>0</v>
      </c>
      <c r="AD647" s="312" cm="1">
        <f t="array" aca="1" ref="AD647" ca="1">IF($D646=$C$3,
SUM(IF(OFFSET($N$361,,,($C646-1)*3-2,$C$2)=AD646,OFFSET($N$363,,,($C646-1)*3-2,$C$2)*OFFSET($B$361,1,,($C646-1)*3-2,1))),
IFERROR((AD312/$J311)*$J646,0))</f>
        <v>0</v>
      </c>
      <c r="AE647" s="312" cm="1">
        <f t="array" aca="1" ref="AE647" ca="1">IF($D646=$C$3,
SUM(IF(OFFSET($N$361,,,($C646-1)*3-2,$C$2)=AE646,OFFSET($N$363,,,($C646-1)*3-2,$C$2)*OFFSET($B$361,1,,($C646-1)*3-2,1))),
IFERROR((AE312/$J311)*$J646,0))</f>
        <v>0</v>
      </c>
      <c r="AF647" s="312" cm="1">
        <f t="array" aca="1" ref="AF647" ca="1">IF($D646=$C$3,
SUM(IF(OFFSET($N$361,,,($C646-1)*3-2,$C$2)=AF646,OFFSET($N$363,,,($C646-1)*3-2,$C$2)*OFFSET($B$361,1,,($C646-1)*3-2,1))),
IFERROR((AF312/$J311)*$J646,0))</f>
        <v>0</v>
      </c>
      <c r="AG647" s="312" cm="1">
        <f t="array" aca="1" ref="AG647" ca="1">IF($D646=$C$3,
SUM(IF(OFFSET($N$361,,,($C646-1)*3-2,$C$2)=AG646,OFFSET($N$363,,,($C646-1)*3-2,$C$2)*OFFSET($B$361,1,,($C646-1)*3-2,1))),
IFERROR((AG312/$J311)*$J646,0))</f>
        <v>0</v>
      </c>
      <c r="AH647" s="317"/>
      <c r="AI647" s="318"/>
      <c r="AJ647" s="318"/>
      <c r="AK647" s="318"/>
      <c r="AL647" s="318"/>
      <c r="AM647"/>
      <c r="AN647"/>
      <c r="AO647"/>
      <c r="AP647"/>
      <c r="AQ647"/>
      <c r="AR647"/>
    </row>
    <row r="648" spans="1:44" ht="13.15" customHeight="1">
      <c r="A648" s="317"/>
      <c r="B648" s="380" t="str">
        <f t="shared" ca="1" si="2589"/>
        <v/>
      </c>
      <c r="C648" s="380" t="str">
        <f t="shared" ca="1" si="2589"/>
        <v/>
      </c>
      <c r="D648" s="891"/>
      <c r="E648" s="896"/>
      <c r="F648" s="897"/>
      <c r="G648" s="900"/>
      <c r="H648" s="903"/>
      <c r="I648" s="906"/>
      <c r="J648" s="909"/>
      <c r="K648" s="912"/>
      <c r="L648" s="915"/>
      <c r="M648" s="404" t="s">
        <v>91</v>
      </c>
      <c r="N648" s="405">
        <f t="shared" ref="N648" ca="1" si="2590">IFERROR(N647*$K646,0)</f>
        <v>0</v>
      </c>
      <c r="O648" s="406">
        <f t="shared" ref="O648" ca="1" si="2591">IFERROR(O647*$K646,0)</f>
        <v>0</v>
      </c>
      <c r="P648" s="406">
        <f t="shared" ref="P648" ca="1" si="2592">IFERROR(P647*$K646,0)</f>
        <v>0</v>
      </c>
      <c r="Q648" s="407">
        <f t="shared" ref="Q648" ca="1" si="2593">IFERROR(Q647*$K646,0)</f>
        <v>0</v>
      </c>
      <c r="R648" s="406">
        <f t="shared" ref="R648" ca="1" si="2594">IFERROR(R647*$K646,0)</f>
        <v>0</v>
      </c>
      <c r="S648" s="406">
        <f t="shared" ref="S648" ca="1" si="2595">IFERROR(S647*$K646,0)</f>
        <v>0</v>
      </c>
      <c r="T648" s="406">
        <f t="shared" ref="T648" ca="1" si="2596">IFERROR(T647*$K646,0)</f>
        <v>0</v>
      </c>
      <c r="U648" s="406">
        <f t="shared" ref="U648" ca="1" si="2597">IFERROR(U647*$K646,0)</f>
        <v>0</v>
      </c>
      <c r="V648" s="406">
        <f t="shared" ref="V648" ca="1" si="2598">IFERROR(V647*$K646,0)</f>
        <v>0</v>
      </c>
      <c r="W648" s="406">
        <f t="shared" ref="W648" ca="1" si="2599">IFERROR(W647*$K646,0)</f>
        <v>0</v>
      </c>
      <c r="X648" s="406">
        <f t="shared" ref="X648" ca="1" si="2600">IFERROR(X647*$K646,0)</f>
        <v>0</v>
      </c>
      <c r="Y648" s="406">
        <f t="shared" ref="Y648" ca="1" si="2601">IFERROR(Y647*$K646,0)</f>
        <v>0</v>
      </c>
      <c r="Z648" s="406">
        <f t="shared" ref="Z648" ca="1" si="2602">IFERROR(Z647*$K646,0)</f>
        <v>0</v>
      </c>
      <c r="AA648" s="406">
        <f t="shared" ref="AA648" ca="1" si="2603">IFERROR(AA647*$K646,0)</f>
        <v>0</v>
      </c>
      <c r="AB648" s="406">
        <f t="shared" ref="AB648" ca="1" si="2604">IFERROR(AB647*$K646,0)</f>
        <v>0</v>
      </c>
      <c r="AC648" s="406">
        <f t="shared" ref="AC648" ca="1" si="2605">IFERROR(AC647*$K646,0)</f>
        <v>0</v>
      </c>
      <c r="AD648" s="406">
        <f t="shared" ref="AD648" ca="1" si="2606">IFERROR(AD647*$K646,0)</f>
        <v>0</v>
      </c>
      <c r="AE648" s="406">
        <f t="shared" ref="AE648" ca="1" si="2607">IFERROR(AE647*$K646,0)</f>
        <v>0</v>
      </c>
      <c r="AF648" s="406">
        <f t="shared" ref="AF648" ca="1" si="2608">IFERROR(AF647*$K646,0)</f>
        <v>0</v>
      </c>
      <c r="AG648" s="406">
        <f t="shared" ref="AG648" ca="1" si="2609">IFERROR(AG647*$K646,0)</f>
        <v>0</v>
      </c>
      <c r="AH648" s="317"/>
      <c r="AI648" s="318"/>
      <c r="AJ648" s="318"/>
      <c r="AK648" s="318"/>
      <c r="AL648" s="318"/>
      <c r="AM648"/>
      <c r="AN648"/>
      <c r="AO648"/>
      <c r="AP648"/>
      <c r="AQ648"/>
      <c r="AR648"/>
    </row>
    <row r="649" spans="1:44" ht="13.15" customHeight="1">
      <c r="A649" s="317"/>
      <c r="B649" s="317"/>
      <c r="C649" s="317" cm="1">
        <f t="array" aca="1" ref="C649" ca="1">OFFSET(C649,-3,,,)+1</f>
        <v>97</v>
      </c>
      <c r="D649" s="889" t="str">
        <f t="shared" ref="D649:E649" ca="1" si="2610">D314</f>
        <v/>
      </c>
      <c r="E649" s="892" t="str">
        <f t="shared" ca="1" si="2610"/>
        <v/>
      </c>
      <c r="F649" s="893"/>
      <c r="G649" s="898">
        <f t="shared" ref="G649" si="2611">H314</f>
        <v>0</v>
      </c>
      <c r="H649" s="901"/>
      <c r="I649" s="904" t="str">
        <f t="shared" ref="I649" ca="1" si="2612">I314</f>
        <v/>
      </c>
      <c r="J649" s="907">
        <f t="shared" ref="J649" ca="1" si="2613">IF($D649=$C$3,
SUMPRODUCT(OFFSET($B$361,1,,($C649-1)*3-2,),OFFSET($L$361,,,($C649-1)*3-2,)),J314+H649)</f>
        <v>0</v>
      </c>
      <c r="K649" s="910">
        <f t="shared" ref="K649" ca="1" si="2614">K314</f>
        <v>0</v>
      </c>
      <c r="L649" s="913">
        <f t="shared" ref="L649" ca="1" si="2615">J649*K649</f>
        <v>0</v>
      </c>
      <c r="M649" s="402" t="s">
        <v>89</v>
      </c>
      <c r="N649" s="308" t="str">
        <f t="shared" ref="N649:AG649" ca="1" si="2616">N314</f>
        <v/>
      </c>
      <c r="O649" s="309" t="str">
        <f t="shared" ca="1" si="2616"/>
        <v/>
      </c>
      <c r="P649" s="309" t="str">
        <f t="shared" ca="1" si="2616"/>
        <v/>
      </c>
      <c r="Q649" s="310" t="str">
        <f t="shared" ca="1" si="2616"/>
        <v/>
      </c>
      <c r="R649" s="309" t="str">
        <f t="shared" ca="1" si="2616"/>
        <v/>
      </c>
      <c r="S649" s="309" t="str">
        <f t="shared" ca="1" si="2616"/>
        <v/>
      </c>
      <c r="T649" s="309" t="str">
        <f t="shared" ca="1" si="2616"/>
        <v/>
      </c>
      <c r="U649" s="309" t="str">
        <f t="shared" ca="1" si="2616"/>
        <v/>
      </c>
      <c r="V649" s="309" t="str">
        <f t="shared" ca="1" si="2616"/>
        <v/>
      </c>
      <c r="W649" s="309" t="str">
        <f t="shared" ca="1" si="2616"/>
        <v/>
      </c>
      <c r="X649" s="309" t="str">
        <f t="shared" ca="1" si="2616"/>
        <v/>
      </c>
      <c r="Y649" s="309" t="str">
        <f t="shared" ca="1" si="2616"/>
        <v/>
      </c>
      <c r="Z649" s="309" t="str">
        <f t="shared" ca="1" si="2616"/>
        <v/>
      </c>
      <c r="AA649" s="309" t="str">
        <f t="shared" ca="1" si="2616"/>
        <v/>
      </c>
      <c r="AB649" s="309" t="str">
        <f t="shared" ca="1" si="2616"/>
        <v/>
      </c>
      <c r="AC649" s="309" t="str">
        <f t="shared" ca="1" si="2616"/>
        <v/>
      </c>
      <c r="AD649" s="309" t="str">
        <f t="shared" ca="1" si="2616"/>
        <v/>
      </c>
      <c r="AE649" s="309" t="str">
        <f t="shared" ca="1" si="2616"/>
        <v/>
      </c>
      <c r="AF649" s="309" t="str">
        <f t="shared" ca="1" si="2616"/>
        <v/>
      </c>
      <c r="AG649" s="309" t="str">
        <f t="shared" ca="1" si="2616"/>
        <v/>
      </c>
      <c r="AH649" s="317"/>
      <c r="AI649" s="318"/>
      <c r="AJ649" s="318"/>
      <c r="AK649" s="318"/>
      <c r="AL649" s="318"/>
      <c r="AM649"/>
      <c r="AN649"/>
      <c r="AO649"/>
      <c r="AP649"/>
      <c r="AQ649"/>
      <c r="AR649"/>
    </row>
    <row r="650" spans="1:44" ht="13.15" customHeight="1">
      <c r="A650" s="317"/>
      <c r="B650" s="380">
        <f t="shared" ref="B650:C651" ca="1" si="2617">B315</f>
        <v>0</v>
      </c>
      <c r="C650" s="317" cm="1">
        <f t="array" aca="1" ref="C650" ca="1">IF(ROUND(SUM(IF(N649:AG649&lt;&gt;"",IF(N649:AG649&lt;&gt;0,(N650:AG650))))-J649,3)&lt;&gt;0,"X",0)</f>
        <v>0</v>
      </c>
      <c r="D650" s="890"/>
      <c r="E650" s="894"/>
      <c r="F650" s="895"/>
      <c r="G650" s="899"/>
      <c r="H650" s="902"/>
      <c r="I650" s="905"/>
      <c r="J650" s="908"/>
      <c r="K650" s="911"/>
      <c r="L650" s="914"/>
      <c r="M650" s="403" t="s">
        <v>90</v>
      </c>
      <c r="N650" s="312" cm="1">
        <f t="array" aca="1" ref="N650" ca="1">IF($D649=$C$3,
SUM(IF(OFFSET($N$361,,,($C649-1)*3-2,$C$2)=N649,OFFSET($N$363,,,($C649-1)*3-2,$C$2)*OFFSET($B$361,1,,($C649-1)*3-2,1))),
IFERROR((N315/$J314)*$J649,0))</f>
        <v>0</v>
      </c>
      <c r="O650" s="312" cm="1">
        <f t="array" aca="1" ref="O650" ca="1">IF($D649=$C$3,
SUM(IF(OFFSET($N$361,,,($C649-1)*3-2,$C$2)=O649,OFFSET($N$363,,,($C649-1)*3-2,$C$2)*OFFSET($B$361,1,,($C649-1)*3-2,1))),
IFERROR((O315/$J314)*$J649,0))</f>
        <v>0</v>
      </c>
      <c r="P650" s="312" cm="1">
        <f t="array" aca="1" ref="P650" ca="1">IF($D649=$C$3,
SUM(IF(OFFSET($N$361,,,($C649-1)*3-2,$C$2)=P649,OFFSET($N$363,,,($C649-1)*3-2,$C$2)*OFFSET($B$361,1,,($C649-1)*3-2,1))),
IFERROR((P315/$J314)*$J649,0))</f>
        <v>0</v>
      </c>
      <c r="Q650" s="313" cm="1">
        <f t="array" aca="1" ref="Q650" ca="1">IF($D649=$C$3,
SUM(IF(OFFSET($N$361,,,($C649-1)*3-2,$C$2)=Q649,OFFSET($N$363,,,($C649-1)*3-2,$C$2)*OFFSET($B$361,1,,($C649-1)*3-2,1))),
IFERROR((Q315/$J314)*$J649,0))</f>
        <v>0</v>
      </c>
      <c r="R650" s="312" cm="1">
        <f t="array" aca="1" ref="R650" ca="1">IF($D649=$C$3,
SUM(IF(OFFSET($N$361,,,($C649-1)*3-2,$C$2)=R649,OFFSET($N$363,,,($C649-1)*3-2,$C$2)*OFFSET($B$361,1,,($C649-1)*3-2,1))),
IFERROR((R315/$J314)*$J649,0))</f>
        <v>0</v>
      </c>
      <c r="S650" s="312" cm="1">
        <f t="array" aca="1" ref="S650" ca="1">IF($D649=$C$3,
SUM(IF(OFFSET($N$361,,,($C649-1)*3-2,$C$2)=S649,OFFSET($N$363,,,($C649-1)*3-2,$C$2)*OFFSET($B$361,1,,($C649-1)*3-2,1))),
IFERROR((S315/$J314)*$J649,0))</f>
        <v>0</v>
      </c>
      <c r="T650" s="312" cm="1">
        <f t="array" aca="1" ref="T650" ca="1">IF($D649=$C$3,
SUM(IF(OFFSET($N$361,,,($C649-1)*3-2,$C$2)=T649,OFFSET($N$363,,,($C649-1)*3-2,$C$2)*OFFSET($B$361,1,,($C649-1)*3-2,1))),
IFERROR((T315/$J314)*$J649,0))</f>
        <v>0</v>
      </c>
      <c r="U650" s="312" cm="1">
        <f t="array" aca="1" ref="U650" ca="1">IF($D649=$C$3,
SUM(IF(OFFSET($N$361,,,($C649-1)*3-2,$C$2)=U649,OFFSET($N$363,,,($C649-1)*3-2,$C$2)*OFFSET($B$361,1,,($C649-1)*3-2,1))),
IFERROR((U315/$J314)*$J649,0))</f>
        <v>0</v>
      </c>
      <c r="V650" s="312" cm="1">
        <f t="array" aca="1" ref="V650" ca="1">IF($D649=$C$3,
SUM(IF(OFFSET($N$361,,,($C649-1)*3-2,$C$2)=V649,OFFSET($N$363,,,($C649-1)*3-2,$C$2)*OFFSET($B$361,1,,($C649-1)*3-2,1))),
IFERROR((V315/$J314)*$J649,0))</f>
        <v>0</v>
      </c>
      <c r="W650" s="312" cm="1">
        <f t="array" aca="1" ref="W650" ca="1">IF($D649=$C$3,
SUM(IF(OFFSET($N$361,,,($C649-1)*3-2,$C$2)=W649,OFFSET($N$363,,,($C649-1)*3-2,$C$2)*OFFSET($B$361,1,,($C649-1)*3-2,1))),
IFERROR((W315/$J314)*$J649,0))</f>
        <v>0</v>
      </c>
      <c r="X650" s="312" cm="1">
        <f t="array" aca="1" ref="X650" ca="1">IF($D649=$C$3,
SUM(IF(OFFSET($N$361,,,($C649-1)*3-2,$C$2)=X649,OFFSET($N$363,,,($C649-1)*3-2,$C$2)*OFFSET($B$361,1,,($C649-1)*3-2,1))),
IFERROR((X315/$J314)*$J649,0))</f>
        <v>0</v>
      </c>
      <c r="Y650" s="312" cm="1">
        <f t="array" aca="1" ref="Y650" ca="1">IF($D649=$C$3,
SUM(IF(OFFSET($N$361,,,($C649-1)*3-2,$C$2)=Y649,OFFSET($N$363,,,($C649-1)*3-2,$C$2)*OFFSET($B$361,1,,($C649-1)*3-2,1))),
IFERROR((Y315/$J314)*$J649,0))</f>
        <v>0</v>
      </c>
      <c r="Z650" s="312" cm="1">
        <f t="array" aca="1" ref="Z650" ca="1">IF($D649=$C$3,
SUM(IF(OFFSET($N$361,,,($C649-1)*3-2,$C$2)=Z649,OFFSET($N$363,,,($C649-1)*3-2,$C$2)*OFFSET($B$361,1,,($C649-1)*3-2,1))),
IFERROR((Z315/$J314)*$J649,0))</f>
        <v>0</v>
      </c>
      <c r="AA650" s="312" cm="1">
        <f t="array" aca="1" ref="AA650" ca="1">IF($D649=$C$3,
SUM(IF(OFFSET($N$361,,,($C649-1)*3-2,$C$2)=AA649,OFFSET($N$363,,,($C649-1)*3-2,$C$2)*OFFSET($B$361,1,,($C649-1)*3-2,1))),
IFERROR((AA315/$J314)*$J649,0))</f>
        <v>0</v>
      </c>
      <c r="AB650" s="312" cm="1">
        <f t="array" aca="1" ref="AB650" ca="1">IF($D649=$C$3,
SUM(IF(OFFSET($N$361,,,($C649-1)*3-2,$C$2)=AB649,OFFSET($N$363,,,($C649-1)*3-2,$C$2)*OFFSET($B$361,1,,($C649-1)*3-2,1))),
IFERROR((AB315/$J314)*$J649,0))</f>
        <v>0</v>
      </c>
      <c r="AC650" s="312" cm="1">
        <f t="array" aca="1" ref="AC650" ca="1">IF($D649=$C$3,
SUM(IF(OFFSET($N$361,,,($C649-1)*3-2,$C$2)=AC649,OFFSET($N$363,,,($C649-1)*3-2,$C$2)*OFFSET($B$361,1,,($C649-1)*3-2,1))),
IFERROR((AC315/$J314)*$J649,0))</f>
        <v>0</v>
      </c>
      <c r="AD650" s="312" cm="1">
        <f t="array" aca="1" ref="AD650" ca="1">IF($D649=$C$3,
SUM(IF(OFFSET($N$361,,,($C649-1)*3-2,$C$2)=AD649,OFFSET($N$363,,,($C649-1)*3-2,$C$2)*OFFSET($B$361,1,,($C649-1)*3-2,1))),
IFERROR((AD315/$J314)*$J649,0))</f>
        <v>0</v>
      </c>
      <c r="AE650" s="312" cm="1">
        <f t="array" aca="1" ref="AE650" ca="1">IF($D649=$C$3,
SUM(IF(OFFSET($N$361,,,($C649-1)*3-2,$C$2)=AE649,OFFSET($N$363,,,($C649-1)*3-2,$C$2)*OFFSET($B$361,1,,($C649-1)*3-2,1))),
IFERROR((AE315/$J314)*$J649,0))</f>
        <v>0</v>
      </c>
      <c r="AF650" s="312" cm="1">
        <f t="array" aca="1" ref="AF650" ca="1">IF($D649=$C$3,
SUM(IF(OFFSET($N$361,,,($C649-1)*3-2,$C$2)=AF649,OFFSET($N$363,,,($C649-1)*3-2,$C$2)*OFFSET($B$361,1,,($C649-1)*3-2,1))),
IFERROR((AF315/$J314)*$J649,0))</f>
        <v>0</v>
      </c>
      <c r="AG650" s="312" cm="1">
        <f t="array" aca="1" ref="AG650" ca="1">IF($D649=$C$3,
SUM(IF(OFFSET($N$361,,,($C649-1)*3-2,$C$2)=AG649,OFFSET($N$363,,,($C649-1)*3-2,$C$2)*OFFSET($B$361,1,,($C649-1)*3-2,1))),
IFERROR((AG315/$J314)*$J649,0))</f>
        <v>0</v>
      </c>
      <c r="AH650" s="317"/>
      <c r="AI650" s="318"/>
      <c r="AJ650" s="318"/>
      <c r="AK650" s="318"/>
      <c r="AL650" s="318"/>
      <c r="AM650"/>
      <c r="AN650"/>
      <c r="AO650"/>
      <c r="AP650"/>
      <c r="AQ650"/>
      <c r="AR650"/>
    </row>
    <row r="651" spans="1:44" ht="13.15" customHeight="1">
      <c r="A651" s="317"/>
      <c r="B651" s="380" t="str">
        <f t="shared" ca="1" si="2617"/>
        <v/>
      </c>
      <c r="C651" s="380" t="str">
        <f t="shared" ca="1" si="2617"/>
        <v/>
      </c>
      <c r="D651" s="891"/>
      <c r="E651" s="896"/>
      <c r="F651" s="897"/>
      <c r="G651" s="900"/>
      <c r="H651" s="903"/>
      <c r="I651" s="906"/>
      <c r="J651" s="909"/>
      <c r="K651" s="912"/>
      <c r="L651" s="915"/>
      <c r="M651" s="404" t="s">
        <v>91</v>
      </c>
      <c r="N651" s="405">
        <f t="shared" ref="N651" ca="1" si="2618">IFERROR(N650*$K649,0)</f>
        <v>0</v>
      </c>
      <c r="O651" s="406">
        <f t="shared" ref="O651" ca="1" si="2619">IFERROR(O650*$K649,0)</f>
        <v>0</v>
      </c>
      <c r="P651" s="406">
        <f t="shared" ref="P651" ca="1" si="2620">IFERROR(P650*$K649,0)</f>
        <v>0</v>
      </c>
      <c r="Q651" s="407">
        <f t="shared" ref="Q651" ca="1" si="2621">IFERROR(Q650*$K649,0)</f>
        <v>0</v>
      </c>
      <c r="R651" s="406">
        <f t="shared" ref="R651" ca="1" si="2622">IFERROR(R650*$K649,0)</f>
        <v>0</v>
      </c>
      <c r="S651" s="406">
        <f t="shared" ref="S651" ca="1" si="2623">IFERROR(S650*$K649,0)</f>
        <v>0</v>
      </c>
      <c r="T651" s="406">
        <f t="shared" ref="T651" ca="1" si="2624">IFERROR(T650*$K649,0)</f>
        <v>0</v>
      </c>
      <c r="U651" s="406">
        <f t="shared" ref="U651" ca="1" si="2625">IFERROR(U650*$K649,0)</f>
        <v>0</v>
      </c>
      <c r="V651" s="406">
        <f t="shared" ref="V651" ca="1" si="2626">IFERROR(V650*$K649,0)</f>
        <v>0</v>
      </c>
      <c r="W651" s="406">
        <f t="shared" ref="W651" ca="1" si="2627">IFERROR(W650*$K649,0)</f>
        <v>0</v>
      </c>
      <c r="X651" s="406">
        <f t="shared" ref="X651" ca="1" si="2628">IFERROR(X650*$K649,0)</f>
        <v>0</v>
      </c>
      <c r="Y651" s="406">
        <f t="shared" ref="Y651" ca="1" si="2629">IFERROR(Y650*$K649,0)</f>
        <v>0</v>
      </c>
      <c r="Z651" s="406">
        <f t="shared" ref="Z651" ca="1" si="2630">IFERROR(Z650*$K649,0)</f>
        <v>0</v>
      </c>
      <c r="AA651" s="406">
        <f t="shared" ref="AA651" ca="1" si="2631">IFERROR(AA650*$K649,0)</f>
        <v>0</v>
      </c>
      <c r="AB651" s="406">
        <f t="shared" ref="AB651" ca="1" si="2632">IFERROR(AB650*$K649,0)</f>
        <v>0</v>
      </c>
      <c r="AC651" s="406">
        <f t="shared" ref="AC651" ca="1" si="2633">IFERROR(AC650*$K649,0)</f>
        <v>0</v>
      </c>
      <c r="AD651" s="406">
        <f t="shared" ref="AD651" ca="1" si="2634">IFERROR(AD650*$K649,0)</f>
        <v>0</v>
      </c>
      <c r="AE651" s="406">
        <f t="shared" ref="AE651" ca="1" si="2635">IFERROR(AE650*$K649,0)</f>
        <v>0</v>
      </c>
      <c r="AF651" s="406">
        <f t="shared" ref="AF651" ca="1" si="2636">IFERROR(AF650*$K649,0)</f>
        <v>0</v>
      </c>
      <c r="AG651" s="406">
        <f t="shared" ref="AG651" ca="1" si="2637">IFERROR(AG650*$K649,0)</f>
        <v>0</v>
      </c>
      <c r="AH651" s="317"/>
      <c r="AI651" s="318"/>
      <c r="AJ651" s="318"/>
      <c r="AK651" s="318"/>
      <c r="AL651" s="318"/>
      <c r="AM651"/>
      <c r="AN651"/>
      <c r="AO651"/>
      <c r="AP651"/>
      <c r="AQ651"/>
      <c r="AR651"/>
    </row>
    <row r="652" spans="1:44" ht="13.15" customHeight="1">
      <c r="A652" s="317"/>
      <c r="B652" s="317"/>
      <c r="C652" s="317" cm="1">
        <f t="array" aca="1" ref="C652" ca="1">OFFSET(C652,-3,,,)+1</f>
        <v>98</v>
      </c>
      <c r="D652" s="889" t="str">
        <f t="shared" ref="D652:E652" ca="1" si="2638">D317</f>
        <v/>
      </c>
      <c r="E652" s="892" t="str">
        <f t="shared" ca="1" si="2638"/>
        <v/>
      </c>
      <c r="F652" s="893"/>
      <c r="G652" s="898">
        <f t="shared" ref="G652" si="2639">H317</f>
        <v>0</v>
      </c>
      <c r="H652" s="901"/>
      <c r="I652" s="904" t="str">
        <f t="shared" ref="I652" ca="1" si="2640">I317</f>
        <v/>
      </c>
      <c r="J652" s="907">
        <f t="shared" ref="J652" ca="1" si="2641">IF($D652=$C$3,
SUMPRODUCT(OFFSET($B$361,1,,($C652-1)*3-2,),OFFSET($L$361,,,($C652-1)*3-2,)),J317+H652)</f>
        <v>0</v>
      </c>
      <c r="K652" s="910">
        <f t="shared" ref="K652" ca="1" si="2642">K317</f>
        <v>0</v>
      </c>
      <c r="L652" s="913">
        <f t="shared" ref="L652" ca="1" si="2643">J652*K652</f>
        <v>0</v>
      </c>
      <c r="M652" s="402" t="s">
        <v>89</v>
      </c>
      <c r="N652" s="308" t="str">
        <f t="shared" ref="N652:AG652" ca="1" si="2644">N317</f>
        <v/>
      </c>
      <c r="O652" s="309" t="str">
        <f t="shared" ca="1" si="2644"/>
        <v/>
      </c>
      <c r="P652" s="309" t="str">
        <f t="shared" ca="1" si="2644"/>
        <v/>
      </c>
      <c r="Q652" s="310" t="str">
        <f t="shared" ca="1" si="2644"/>
        <v/>
      </c>
      <c r="R652" s="309" t="str">
        <f t="shared" ca="1" si="2644"/>
        <v/>
      </c>
      <c r="S652" s="309" t="str">
        <f t="shared" ca="1" si="2644"/>
        <v/>
      </c>
      <c r="T652" s="309" t="str">
        <f t="shared" ca="1" si="2644"/>
        <v/>
      </c>
      <c r="U652" s="309" t="str">
        <f t="shared" ca="1" si="2644"/>
        <v/>
      </c>
      <c r="V652" s="309" t="str">
        <f t="shared" ca="1" si="2644"/>
        <v/>
      </c>
      <c r="W652" s="309" t="str">
        <f t="shared" ca="1" si="2644"/>
        <v/>
      </c>
      <c r="X652" s="309" t="str">
        <f t="shared" ca="1" si="2644"/>
        <v/>
      </c>
      <c r="Y652" s="309" t="str">
        <f t="shared" ca="1" si="2644"/>
        <v/>
      </c>
      <c r="Z652" s="309" t="str">
        <f t="shared" ca="1" si="2644"/>
        <v/>
      </c>
      <c r="AA652" s="309" t="str">
        <f t="shared" ca="1" si="2644"/>
        <v/>
      </c>
      <c r="AB652" s="309" t="str">
        <f t="shared" ca="1" si="2644"/>
        <v/>
      </c>
      <c r="AC652" s="309" t="str">
        <f t="shared" ca="1" si="2644"/>
        <v/>
      </c>
      <c r="AD652" s="309" t="str">
        <f t="shared" ca="1" si="2644"/>
        <v/>
      </c>
      <c r="AE652" s="309" t="str">
        <f t="shared" ca="1" si="2644"/>
        <v/>
      </c>
      <c r="AF652" s="309" t="str">
        <f t="shared" ca="1" si="2644"/>
        <v/>
      </c>
      <c r="AG652" s="309" t="str">
        <f t="shared" ca="1" si="2644"/>
        <v/>
      </c>
      <c r="AH652" s="317"/>
      <c r="AI652" s="318"/>
      <c r="AJ652" s="318"/>
      <c r="AK652" s="318"/>
      <c r="AL652" s="318"/>
      <c r="AM652"/>
      <c r="AN652"/>
      <c r="AO652"/>
      <c r="AP652"/>
      <c r="AQ652"/>
      <c r="AR652"/>
    </row>
    <row r="653" spans="1:44" ht="13.15" customHeight="1">
      <c r="A653" s="317"/>
      <c r="B653" s="380">
        <f t="shared" ref="B653:C654" ca="1" si="2645">B318</f>
        <v>0</v>
      </c>
      <c r="C653" s="317" cm="1">
        <f t="array" aca="1" ref="C653" ca="1">IF(ROUND(SUM(IF(N652:AG652&lt;&gt;"",IF(N652:AG652&lt;&gt;0,(N653:AG653))))-J652,3)&lt;&gt;0,"X",0)</f>
        <v>0</v>
      </c>
      <c r="D653" s="890"/>
      <c r="E653" s="894"/>
      <c r="F653" s="895"/>
      <c r="G653" s="899"/>
      <c r="H653" s="902"/>
      <c r="I653" s="905"/>
      <c r="J653" s="908"/>
      <c r="K653" s="911"/>
      <c r="L653" s="914"/>
      <c r="M653" s="403" t="s">
        <v>90</v>
      </c>
      <c r="N653" s="312" cm="1">
        <f t="array" aca="1" ref="N653" ca="1">IF($D652=$C$3,
SUM(IF(OFFSET($N$361,,,($C652-1)*3-2,$C$2)=N652,OFFSET($N$363,,,($C652-1)*3-2,$C$2)*OFFSET($B$361,1,,($C652-1)*3-2,1))),
IFERROR((N318/$J317)*$J652,0))</f>
        <v>0</v>
      </c>
      <c r="O653" s="312" cm="1">
        <f t="array" aca="1" ref="O653" ca="1">IF($D652=$C$3,
SUM(IF(OFFSET($N$361,,,($C652-1)*3-2,$C$2)=O652,OFFSET($N$363,,,($C652-1)*3-2,$C$2)*OFFSET($B$361,1,,($C652-1)*3-2,1))),
IFERROR((O318/$J317)*$J652,0))</f>
        <v>0</v>
      </c>
      <c r="P653" s="312" cm="1">
        <f t="array" aca="1" ref="P653" ca="1">IF($D652=$C$3,
SUM(IF(OFFSET($N$361,,,($C652-1)*3-2,$C$2)=P652,OFFSET($N$363,,,($C652-1)*3-2,$C$2)*OFFSET($B$361,1,,($C652-1)*3-2,1))),
IFERROR((P318/$J317)*$J652,0))</f>
        <v>0</v>
      </c>
      <c r="Q653" s="313" cm="1">
        <f t="array" aca="1" ref="Q653" ca="1">IF($D652=$C$3,
SUM(IF(OFFSET($N$361,,,($C652-1)*3-2,$C$2)=Q652,OFFSET($N$363,,,($C652-1)*3-2,$C$2)*OFFSET($B$361,1,,($C652-1)*3-2,1))),
IFERROR((Q318/$J317)*$J652,0))</f>
        <v>0</v>
      </c>
      <c r="R653" s="312" cm="1">
        <f t="array" aca="1" ref="R653" ca="1">IF($D652=$C$3,
SUM(IF(OFFSET($N$361,,,($C652-1)*3-2,$C$2)=R652,OFFSET($N$363,,,($C652-1)*3-2,$C$2)*OFFSET($B$361,1,,($C652-1)*3-2,1))),
IFERROR((R318/$J317)*$J652,0))</f>
        <v>0</v>
      </c>
      <c r="S653" s="312" cm="1">
        <f t="array" aca="1" ref="S653" ca="1">IF($D652=$C$3,
SUM(IF(OFFSET($N$361,,,($C652-1)*3-2,$C$2)=S652,OFFSET($N$363,,,($C652-1)*3-2,$C$2)*OFFSET($B$361,1,,($C652-1)*3-2,1))),
IFERROR((S318/$J317)*$J652,0))</f>
        <v>0</v>
      </c>
      <c r="T653" s="312" cm="1">
        <f t="array" aca="1" ref="T653" ca="1">IF($D652=$C$3,
SUM(IF(OFFSET($N$361,,,($C652-1)*3-2,$C$2)=T652,OFFSET($N$363,,,($C652-1)*3-2,$C$2)*OFFSET($B$361,1,,($C652-1)*3-2,1))),
IFERROR((T318/$J317)*$J652,0))</f>
        <v>0</v>
      </c>
      <c r="U653" s="312" cm="1">
        <f t="array" aca="1" ref="U653" ca="1">IF($D652=$C$3,
SUM(IF(OFFSET($N$361,,,($C652-1)*3-2,$C$2)=U652,OFFSET($N$363,,,($C652-1)*3-2,$C$2)*OFFSET($B$361,1,,($C652-1)*3-2,1))),
IFERROR((U318/$J317)*$J652,0))</f>
        <v>0</v>
      </c>
      <c r="V653" s="312" cm="1">
        <f t="array" aca="1" ref="V653" ca="1">IF($D652=$C$3,
SUM(IF(OFFSET($N$361,,,($C652-1)*3-2,$C$2)=V652,OFFSET($N$363,,,($C652-1)*3-2,$C$2)*OFFSET($B$361,1,,($C652-1)*3-2,1))),
IFERROR((V318/$J317)*$J652,0))</f>
        <v>0</v>
      </c>
      <c r="W653" s="312" cm="1">
        <f t="array" aca="1" ref="W653" ca="1">IF($D652=$C$3,
SUM(IF(OFFSET($N$361,,,($C652-1)*3-2,$C$2)=W652,OFFSET($N$363,,,($C652-1)*3-2,$C$2)*OFFSET($B$361,1,,($C652-1)*3-2,1))),
IFERROR((W318/$J317)*$J652,0))</f>
        <v>0</v>
      </c>
      <c r="X653" s="312" cm="1">
        <f t="array" aca="1" ref="X653" ca="1">IF($D652=$C$3,
SUM(IF(OFFSET($N$361,,,($C652-1)*3-2,$C$2)=X652,OFFSET($N$363,,,($C652-1)*3-2,$C$2)*OFFSET($B$361,1,,($C652-1)*3-2,1))),
IFERROR((X318/$J317)*$J652,0))</f>
        <v>0</v>
      </c>
      <c r="Y653" s="312" cm="1">
        <f t="array" aca="1" ref="Y653" ca="1">IF($D652=$C$3,
SUM(IF(OFFSET($N$361,,,($C652-1)*3-2,$C$2)=Y652,OFFSET($N$363,,,($C652-1)*3-2,$C$2)*OFFSET($B$361,1,,($C652-1)*3-2,1))),
IFERROR((Y318/$J317)*$J652,0))</f>
        <v>0</v>
      </c>
      <c r="Z653" s="312" cm="1">
        <f t="array" aca="1" ref="Z653" ca="1">IF($D652=$C$3,
SUM(IF(OFFSET($N$361,,,($C652-1)*3-2,$C$2)=Z652,OFFSET($N$363,,,($C652-1)*3-2,$C$2)*OFFSET($B$361,1,,($C652-1)*3-2,1))),
IFERROR((Z318/$J317)*$J652,0))</f>
        <v>0</v>
      </c>
      <c r="AA653" s="312" cm="1">
        <f t="array" aca="1" ref="AA653" ca="1">IF($D652=$C$3,
SUM(IF(OFFSET($N$361,,,($C652-1)*3-2,$C$2)=AA652,OFFSET($N$363,,,($C652-1)*3-2,$C$2)*OFFSET($B$361,1,,($C652-1)*3-2,1))),
IFERROR((AA318/$J317)*$J652,0))</f>
        <v>0</v>
      </c>
      <c r="AB653" s="312" cm="1">
        <f t="array" aca="1" ref="AB653" ca="1">IF($D652=$C$3,
SUM(IF(OFFSET($N$361,,,($C652-1)*3-2,$C$2)=AB652,OFFSET($N$363,,,($C652-1)*3-2,$C$2)*OFFSET($B$361,1,,($C652-1)*3-2,1))),
IFERROR((AB318/$J317)*$J652,0))</f>
        <v>0</v>
      </c>
      <c r="AC653" s="312" cm="1">
        <f t="array" aca="1" ref="AC653" ca="1">IF($D652=$C$3,
SUM(IF(OFFSET($N$361,,,($C652-1)*3-2,$C$2)=AC652,OFFSET($N$363,,,($C652-1)*3-2,$C$2)*OFFSET($B$361,1,,($C652-1)*3-2,1))),
IFERROR((AC318/$J317)*$J652,0))</f>
        <v>0</v>
      </c>
      <c r="AD653" s="312" cm="1">
        <f t="array" aca="1" ref="AD653" ca="1">IF($D652=$C$3,
SUM(IF(OFFSET($N$361,,,($C652-1)*3-2,$C$2)=AD652,OFFSET($N$363,,,($C652-1)*3-2,$C$2)*OFFSET($B$361,1,,($C652-1)*3-2,1))),
IFERROR((AD318/$J317)*$J652,0))</f>
        <v>0</v>
      </c>
      <c r="AE653" s="312" cm="1">
        <f t="array" aca="1" ref="AE653" ca="1">IF($D652=$C$3,
SUM(IF(OFFSET($N$361,,,($C652-1)*3-2,$C$2)=AE652,OFFSET($N$363,,,($C652-1)*3-2,$C$2)*OFFSET($B$361,1,,($C652-1)*3-2,1))),
IFERROR((AE318/$J317)*$J652,0))</f>
        <v>0</v>
      </c>
      <c r="AF653" s="312" cm="1">
        <f t="array" aca="1" ref="AF653" ca="1">IF($D652=$C$3,
SUM(IF(OFFSET($N$361,,,($C652-1)*3-2,$C$2)=AF652,OFFSET($N$363,,,($C652-1)*3-2,$C$2)*OFFSET($B$361,1,,($C652-1)*3-2,1))),
IFERROR((AF318/$J317)*$J652,0))</f>
        <v>0</v>
      </c>
      <c r="AG653" s="312" cm="1">
        <f t="array" aca="1" ref="AG653" ca="1">IF($D652=$C$3,
SUM(IF(OFFSET($N$361,,,($C652-1)*3-2,$C$2)=AG652,OFFSET($N$363,,,($C652-1)*3-2,$C$2)*OFFSET($B$361,1,,($C652-1)*3-2,1))),
IFERROR((AG318/$J317)*$J652,0))</f>
        <v>0</v>
      </c>
      <c r="AH653" s="317"/>
      <c r="AI653" s="318"/>
      <c r="AJ653" s="318"/>
      <c r="AK653" s="318"/>
      <c r="AL653" s="318"/>
      <c r="AM653"/>
      <c r="AN653"/>
      <c r="AO653"/>
      <c r="AP653"/>
      <c r="AQ653"/>
      <c r="AR653"/>
    </row>
    <row r="654" spans="1:44" ht="13.15" customHeight="1">
      <c r="A654" s="317"/>
      <c r="B654" s="380" t="str">
        <f t="shared" ca="1" si="2645"/>
        <v/>
      </c>
      <c r="C654" s="380" t="str">
        <f t="shared" ca="1" si="2645"/>
        <v/>
      </c>
      <c r="D654" s="891"/>
      <c r="E654" s="896"/>
      <c r="F654" s="897"/>
      <c r="G654" s="900"/>
      <c r="H654" s="903"/>
      <c r="I654" s="906"/>
      <c r="J654" s="909"/>
      <c r="K654" s="912"/>
      <c r="L654" s="915"/>
      <c r="M654" s="404" t="s">
        <v>91</v>
      </c>
      <c r="N654" s="405">
        <f t="shared" ref="N654" ca="1" si="2646">IFERROR(N653*$K652,0)</f>
        <v>0</v>
      </c>
      <c r="O654" s="406">
        <f t="shared" ref="O654" ca="1" si="2647">IFERROR(O653*$K652,0)</f>
        <v>0</v>
      </c>
      <c r="P654" s="406">
        <f t="shared" ref="P654" ca="1" si="2648">IFERROR(P653*$K652,0)</f>
        <v>0</v>
      </c>
      <c r="Q654" s="407">
        <f t="shared" ref="Q654" ca="1" si="2649">IFERROR(Q653*$K652,0)</f>
        <v>0</v>
      </c>
      <c r="R654" s="406">
        <f t="shared" ref="R654" ca="1" si="2650">IFERROR(R653*$K652,0)</f>
        <v>0</v>
      </c>
      <c r="S654" s="406">
        <f t="shared" ref="S654" ca="1" si="2651">IFERROR(S653*$K652,0)</f>
        <v>0</v>
      </c>
      <c r="T654" s="406">
        <f t="shared" ref="T654" ca="1" si="2652">IFERROR(T653*$K652,0)</f>
        <v>0</v>
      </c>
      <c r="U654" s="406">
        <f t="shared" ref="U654" ca="1" si="2653">IFERROR(U653*$K652,0)</f>
        <v>0</v>
      </c>
      <c r="V654" s="406">
        <f t="shared" ref="V654" ca="1" si="2654">IFERROR(V653*$K652,0)</f>
        <v>0</v>
      </c>
      <c r="W654" s="406">
        <f t="shared" ref="W654" ca="1" si="2655">IFERROR(W653*$K652,0)</f>
        <v>0</v>
      </c>
      <c r="X654" s="406">
        <f t="shared" ref="X654" ca="1" si="2656">IFERROR(X653*$K652,0)</f>
        <v>0</v>
      </c>
      <c r="Y654" s="406">
        <f t="shared" ref="Y654" ca="1" si="2657">IFERROR(Y653*$K652,0)</f>
        <v>0</v>
      </c>
      <c r="Z654" s="406">
        <f t="shared" ref="Z654" ca="1" si="2658">IFERROR(Z653*$K652,0)</f>
        <v>0</v>
      </c>
      <c r="AA654" s="406">
        <f t="shared" ref="AA654" ca="1" si="2659">IFERROR(AA653*$K652,0)</f>
        <v>0</v>
      </c>
      <c r="AB654" s="406">
        <f t="shared" ref="AB654" ca="1" si="2660">IFERROR(AB653*$K652,0)</f>
        <v>0</v>
      </c>
      <c r="AC654" s="406">
        <f t="shared" ref="AC654" ca="1" si="2661">IFERROR(AC653*$K652,0)</f>
        <v>0</v>
      </c>
      <c r="AD654" s="406">
        <f t="shared" ref="AD654" ca="1" si="2662">IFERROR(AD653*$K652,0)</f>
        <v>0</v>
      </c>
      <c r="AE654" s="406">
        <f t="shared" ref="AE654" ca="1" si="2663">IFERROR(AE653*$K652,0)</f>
        <v>0</v>
      </c>
      <c r="AF654" s="406">
        <f t="shared" ref="AF654" ca="1" si="2664">IFERROR(AF653*$K652,0)</f>
        <v>0</v>
      </c>
      <c r="AG654" s="406">
        <f t="shared" ref="AG654" ca="1" si="2665">IFERROR(AG653*$K652,0)</f>
        <v>0</v>
      </c>
      <c r="AH654" s="317"/>
      <c r="AI654" s="318"/>
      <c r="AJ654" s="318"/>
      <c r="AK654" s="318"/>
      <c r="AL654" s="318"/>
      <c r="AM654"/>
      <c r="AN654"/>
      <c r="AO654"/>
      <c r="AP654"/>
      <c r="AQ654"/>
      <c r="AR654"/>
    </row>
    <row r="655" spans="1:44" ht="13.15" customHeight="1">
      <c r="A655" s="317"/>
      <c r="B655" s="317"/>
      <c r="C655" s="317" cm="1">
        <f t="array" aca="1" ref="C655" ca="1">OFFSET(C655,-3,,,)+1</f>
        <v>99</v>
      </c>
      <c r="D655" s="889" t="str">
        <f t="shared" ref="D655:E655" ca="1" si="2666">D320</f>
        <v/>
      </c>
      <c r="E655" s="892" t="str">
        <f t="shared" ca="1" si="2666"/>
        <v/>
      </c>
      <c r="F655" s="893"/>
      <c r="G655" s="898">
        <f t="shared" ref="G655" si="2667">H320</f>
        <v>0</v>
      </c>
      <c r="H655" s="901"/>
      <c r="I655" s="904" t="str">
        <f t="shared" ref="I655" ca="1" si="2668">I320</f>
        <v/>
      </c>
      <c r="J655" s="907">
        <f t="shared" ref="J655" ca="1" si="2669">IF($D655=$C$3,
SUMPRODUCT(OFFSET($B$361,1,,($C655-1)*3-2,),OFFSET($L$361,,,($C655-1)*3-2,)),J320+H655)</f>
        <v>0</v>
      </c>
      <c r="K655" s="910">
        <f t="shared" ref="K655" ca="1" si="2670">K320</f>
        <v>0</v>
      </c>
      <c r="L655" s="913">
        <f t="shared" ref="L655" ca="1" si="2671">J655*K655</f>
        <v>0</v>
      </c>
      <c r="M655" s="402" t="s">
        <v>89</v>
      </c>
      <c r="N655" s="308" t="str">
        <f t="shared" ref="N655:AG655" ca="1" si="2672">N320</f>
        <v/>
      </c>
      <c r="O655" s="309" t="str">
        <f t="shared" ca="1" si="2672"/>
        <v/>
      </c>
      <c r="P655" s="309" t="str">
        <f t="shared" ca="1" si="2672"/>
        <v/>
      </c>
      <c r="Q655" s="310" t="str">
        <f t="shared" ca="1" si="2672"/>
        <v/>
      </c>
      <c r="R655" s="309" t="str">
        <f t="shared" ca="1" si="2672"/>
        <v/>
      </c>
      <c r="S655" s="309" t="str">
        <f t="shared" ca="1" si="2672"/>
        <v/>
      </c>
      <c r="T655" s="309" t="str">
        <f t="shared" ca="1" si="2672"/>
        <v/>
      </c>
      <c r="U655" s="309" t="str">
        <f t="shared" ca="1" si="2672"/>
        <v/>
      </c>
      <c r="V655" s="309" t="str">
        <f t="shared" ca="1" si="2672"/>
        <v/>
      </c>
      <c r="W655" s="309" t="str">
        <f t="shared" ca="1" si="2672"/>
        <v/>
      </c>
      <c r="X655" s="309" t="str">
        <f t="shared" ca="1" si="2672"/>
        <v/>
      </c>
      <c r="Y655" s="309" t="str">
        <f t="shared" ca="1" si="2672"/>
        <v/>
      </c>
      <c r="Z655" s="309" t="str">
        <f t="shared" ca="1" si="2672"/>
        <v/>
      </c>
      <c r="AA655" s="309" t="str">
        <f t="shared" ca="1" si="2672"/>
        <v/>
      </c>
      <c r="AB655" s="309" t="str">
        <f t="shared" ca="1" si="2672"/>
        <v/>
      </c>
      <c r="AC655" s="309" t="str">
        <f t="shared" ca="1" si="2672"/>
        <v/>
      </c>
      <c r="AD655" s="309" t="str">
        <f t="shared" ca="1" si="2672"/>
        <v/>
      </c>
      <c r="AE655" s="309" t="str">
        <f t="shared" ca="1" si="2672"/>
        <v/>
      </c>
      <c r="AF655" s="309" t="str">
        <f t="shared" ca="1" si="2672"/>
        <v/>
      </c>
      <c r="AG655" s="309" t="str">
        <f t="shared" ca="1" si="2672"/>
        <v/>
      </c>
      <c r="AH655" s="317"/>
      <c r="AI655" s="318"/>
      <c r="AJ655" s="318"/>
      <c r="AK655" s="318"/>
      <c r="AL655" s="318"/>
      <c r="AM655"/>
      <c r="AN655"/>
      <c r="AO655"/>
      <c r="AP655"/>
      <c r="AQ655"/>
      <c r="AR655"/>
    </row>
    <row r="656" spans="1:44" ht="13.15" customHeight="1">
      <c r="A656" s="317"/>
      <c r="B656" s="380">
        <f t="shared" ref="B656:C657" ca="1" si="2673">B321</f>
        <v>0</v>
      </c>
      <c r="C656" s="317" cm="1">
        <f t="array" aca="1" ref="C656" ca="1">IF(ROUND(SUM(IF(N655:AG655&lt;&gt;"",IF(N655:AG655&lt;&gt;0,(N656:AG656))))-J655,3)&lt;&gt;0,"X",0)</f>
        <v>0</v>
      </c>
      <c r="D656" s="890"/>
      <c r="E656" s="894"/>
      <c r="F656" s="895"/>
      <c r="G656" s="899"/>
      <c r="H656" s="902"/>
      <c r="I656" s="905"/>
      <c r="J656" s="908"/>
      <c r="K656" s="911"/>
      <c r="L656" s="914"/>
      <c r="M656" s="403" t="s">
        <v>90</v>
      </c>
      <c r="N656" s="312" cm="1">
        <f t="array" aca="1" ref="N656" ca="1">IF($D655=$C$3,
SUM(IF(OFFSET($N$361,,,($C655-1)*3-2,$C$2)=N655,OFFSET($N$363,,,($C655-1)*3-2,$C$2)*OFFSET($B$361,1,,($C655-1)*3-2,1))),
IFERROR((N321/$J320)*$J655,0))</f>
        <v>0</v>
      </c>
      <c r="O656" s="312" cm="1">
        <f t="array" aca="1" ref="O656" ca="1">IF($D655=$C$3,
SUM(IF(OFFSET($N$361,,,($C655-1)*3-2,$C$2)=O655,OFFSET($N$363,,,($C655-1)*3-2,$C$2)*OFFSET($B$361,1,,($C655-1)*3-2,1))),
IFERROR((O321/$J320)*$J655,0))</f>
        <v>0</v>
      </c>
      <c r="P656" s="312" cm="1">
        <f t="array" aca="1" ref="P656" ca="1">IF($D655=$C$3,
SUM(IF(OFFSET($N$361,,,($C655-1)*3-2,$C$2)=P655,OFFSET($N$363,,,($C655-1)*3-2,$C$2)*OFFSET($B$361,1,,($C655-1)*3-2,1))),
IFERROR((P321/$J320)*$J655,0))</f>
        <v>0</v>
      </c>
      <c r="Q656" s="313" cm="1">
        <f t="array" aca="1" ref="Q656" ca="1">IF($D655=$C$3,
SUM(IF(OFFSET($N$361,,,($C655-1)*3-2,$C$2)=Q655,OFFSET($N$363,,,($C655-1)*3-2,$C$2)*OFFSET($B$361,1,,($C655-1)*3-2,1))),
IFERROR((Q321/$J320)*$J655,0))</f>
        <v>0</v>
      </c>
      <c r="R656" s="312" cm="1">
        <f t="array" aca="1" ref="R656" ca="1">IF($D655=$C$3,
SUM(IF(OFFSET($N$361,,,($C655-1)*3-2,$C$2)=R655,OFFSET($N$363,,,($C655-1)*3-2,$C$2)*OFFSET($B$361,1,,($C655-1)*3-2,1))),
IFERROR((R321/$J320)*$J655,0))</f>
        <v>0</v>
      </c>
      <c r="S656" s="312" cm="1">
        <f t="array" aca="1" ref="S656" ca="1">IF($D655=$C$3,
SUM(IF(OFFSET($N$361,,,($C655-1)*3-2,$C$2)=S655,OFFSET($N$363,,,($C655-1)*3-2,$C$2)*OFFSET($B$361,1,,($C655-1)*3-2,1))),
IFERROR((S321/$J320)*$J655,0))</f>
        <v>0</v>
      </c>
      <c r="T656" s="312" cm="1">
        <f t="array" aca="1" ref="T656" ca="1">IF($D655=$C$3,
SUM(IF(OFFSET($N$361,,,($C655-1)*3-2,$C$2)=T655,OFFSET($N$363,,,($C655-1)*3-2,$C$2)*OFFSET($B$361,1,,($C655-1)*3-2,1))),
IFERROR((T321/$J320)*$J655,0))</f>
        <v>0</v>
      </c>
      <c r="U656" s="312" cm="1">
        <f t="array" aca="1" ref="U656" ca="1">IF($D655=$C$3,
SUM(IF(OFFSET($N$361,,,($C655-1)*3-2,$C$2)=U655,OFFSET($N$363,,,($C655-1)*3-2,$C$2)*OFFSET($B$361,1,,($C655-1)*3-2,1))),
IFERROR((U321/$J320)*$J655,0))</f>
        <v>0</v>
      </c>
      <c r="V656" s="312" cm="1">
        <f t="array" aca="1" ref="V656" ca="1">IF($D655=$C$3,
SUM(IF(OFFSET($N$361,,,($C655-1)*3-2,$C$2)=V655,OFFSET($N$363,,,($C655-1)*3-2,$C$2)*OFFSET($B$361,1,,($C655-1)*3-2,1))),
IFERROR((V321/$J320)*$J655,0))</f>
        <v>0</v>
      </c>
      <c r="W656" s="312" cm="1">
        <f t="array" aca="1" ref="W656" ca="1">IF($D655=$C$3,
SUM(IF(OFFSET($N$361,,,($C655-1)*3-2,$C$2)=W655,OFFSET($N$363,,,($C655-1)*3-2,$C$2)*OFFSET($B$361,1,,($C655-1)*3-2,1))),
IFERROR((W321/$J320)*$J655,0))</f>
        <v>0</v>
      </c>
      <c r="X656" s="312" cm="1">
        <f t="array" aca="1" ref="X656" ca="1">IF($D655=$C$3,
SUM(IF(OFFSET($N$361,,,($C655-1)*3-2,$C$2)=X655,OFFSET($N$363,,,($C655-1)*3-2,$C$2)*OFFSET($B$361,1,,($C655-1)*3-2,1))),
IFERROR((X321/$J320)*$J655,0))</f>
        <v>0</v>
      </c>
      <c r="Y656" s="312" cm="1">
        <f t="array" aca="1" ref="Y656" ca="1">IF($D655=$C$3,
SUM(IF(OFFSET($N$361,,,($C655-1)*3-2,$C$2)=Y655,OFFSET($N$363,,,($C655-1)*3-2,$C$2)*OFFSET($B$361,1,,($C655-1)*3-2,1))),
IFERROR((Y321/$J320)*$J655,0))</f>
        <v>0</v>
      </c>
      <c r="Z656" s="312" cm="1">
        <f t="array" aca="1" ref="Z656" ca="1">IF($D655=$C$3,
SUM(IF(OFFSET($N$361,,,($C655-1)*3-2,$C$2)=Z655,OFFSET($N$363,,,($C655-1)*3-2,$C$2)*OFFSET($B$361,1,,($C655-1)*3-2,1))),
IFERROR((Z321/$J320)*$J655,0))</f>
        <v>0</v>
      </c>
      <c r="AA656" s="312" cm="1">
        <f t="array" aca="1" ref="AA656" ca="1">IF($D655=$C$3,
SUM(IF(OFFSET($N$361,,,($C655-1)*3-2,$C$2)=AA655,OFFSET($N$363,,,($C655-1)*3-2,$C$2)*OFFSET($B$361,1,,($C655-1)*3-2,1))),
IFERROR((AA321/$J320)*$J655,0))</f>
        <v>0</v>
      </c>
      <c r="AB656" s="312" cm="1">
        <f t="array" aca="1" ref="AB656" ca="1">IF($D655=$C$3,
SUM(IF(OFFSET($N$361,,,($C655-1)*3-2,$C$2)=AB655,OFFSET($N$363,,,($C655-1)*3-2,$C$2)*OFFSET($B$361,1,,($C655-1)*3-2,1))),
IFERROR((AB321/$J320)*$J655,0))</f>
        <v>0</v>
      </c>
      <c r="AC656" s="312" cm="1">
        <f t="array" aca="1" ref="AC656" ca="1">IF($D655=$C$3,
SUM(IF(OFFSET($N$361,,,($C655-1)*3-2,$C$2)=AC655,OFFSET($N$363,,,($C655-1)*3-2,$C$2)*OFFSET($B$361,1,,($C655-1)*3-2,1))),
IFERROR((AC321/$J320)*$J655,0))</f>
        <v>0</v>
      </c>
      <c r="AD656" s="312" cm="1">
        <f t="array" aca="1" ref="AD656" ca="1">IF($D655=$C$3,
SUM(IF(OFFSET($N$361,,,($C655-1)*3-2,$C$2)=AD655,OFFSET($N$363,,,($C655-1)*3-2,$C$2)*OFFSET($B$361,1,,($C655-1)*3-2,1))),
IFERROR((AD321/$J320)*$J655,0))</f>
        <v>0</v>
      </c>
      <c r="AE656" s="312" cm="1">
        <f t="array" aca="1" ref="AE656" ca="1">IF($D655=$C$3,
SUM(IF(OFFSET($N$361,,,($C655-1)*3-2,$C$2)=AE655,OFFSET($N$363,,,($C655-1)*3-2,$C$2)*OFFSET($B$361,1,,($C655-1)*3-2,1))),
IFERROR((AE321/$J320)*$J655,0))</f>
        <v>0</v>
      </c>
      <c r="AF656" s="312" cm="1">
        <f t="array" aca="1" ref="AF656" ca="1">IF($D655=$C$3,
SUM(IF(OFFSET($N$361,,,($C655-1)*3-2,$C$2)=AF655,OFFSET($N$363,,,($C655-1)*3-2,$C$2)*OFFSET($B$361,1,,($C655-1)*3-2,1))),
IFERROR((AF321/$J320)*$J655,0))</f>
        <v>0</v>
      </c>
      <c r="AG656" s="312" cm="1">
        <f t="array" aca="1" ref="AG656" ca="1">IF($D655=$C$3,
SUM(IF(OFFSET($N$361,,,($C655-1)*3-2,$C$2)=AG655,OFFSET($N$363,,,($C655-1)*3-2,$C$2)*OFFSET($B$361,1,,($C655-1)*3-2,1))),
IFERROR((AG321/$J320)*$J655,0))</f>
        <v>0</v>
      </c>
      <c r="AH656" s="317"/>
      <c r="AI656" s="318"/>
      <c r="AJ656" s="318"/>
      <c r="AK656" s="318"/>
      <c r="AL656" s="318"/>
      <c r="AM656"/>
      <c r="AN656"/>
      <c r="AO656"/>
      <c r="AP656"/>
      <c r="AQ656"/>
      <c r="AR656"/>
    </row>
    <row r="657" spans="1:44" ht="13.15" customHeight="1">
      <c r="A657" s="317"/>
      <c r="B657" s="380" t="str">
        <f t="shared" ca="1" si="2673"/>
        <v/>
      </c>
      <c r="C657" s="380" t="str">
        <f t="shared" ca="1" si="2673"/>
        <v/>
      </c>
      <c r="D657" s="891"/>
      <c r="E657" s="896"/>
      <c r="F657" s="897"/>
      <c r="G657" s="900"/>
      <c r="H657" s="903"/>
      <c r="I657" s="906"/>
      <c r="J657" s="909"/>
      <c r="K657" s="912"/>
      <c r="L657" s="915"/>
      <c r="M657" s="404" t="s">
        <v>91</v>
      </c>
      <c r="N657" s="405">
        <f t="shared" ref="N657" ca="1" si="2674">IFERROR(N656*$K655,0)</f>
        <v>0</v>
      </c>
      <c r="O657" s="406">
        <f t="shared" ref="O657" ca="1" si="2675">IFERROR(O656*$K655,0)</f>
        <v>0</v>
      </c>
      <c r="P657" s="406">
        <f t="shared" ref="P657" ca="1" si="2676">IFERROR(P656*$K655,0)</f>
        <v>0</v>
      </c>
      <c r="Q657" s="407">
        <f t="shared" ref="Q657" ca="1" si="2677">IFERROR(Q656*$K655,0)</f>
        <v>0</v>
      </c>
      <c r="R657" s="406">
        <f t="shared" ref="R657" ca="1" si="2678">IFERROR(R656*$K655,0)</f>
        <v>0</v>
      </c>
      <c r="S657" s="406">
        <f t="shared" ref="S657" ca="1" si="2679">IFERROR(S656*$K655,0)</f>
        <v>0</v>
      </c>
      <c r="T657" s="406">
        <f t="shared" ref="T657" ca="1" si="2680">IFERROR(T656*$K655,0)</f>
        <v>0</v>
      </c>
      <c r="U657" s="406">
        <f t="shared" ref="U657" ca="1" si="2681">IFERROR(U656*$K655,0)</f>
        <v>0</v>
      </c>
      <c r="V657" s="406">
        <f t="shared" ref="V657" ca="1" si="2682">IFERROR(V656*$K655,0)</f>
        <v>0</v>
      </c>
      <c r="W657" s="406">
        <f t="shared" ref="W657" ca="1" si="2683">IFERROR(W656*$K655,0)</f>
        <v>0</v>
      </c>
      <c r="X657" s="406">
        <f t="shared" ref="X657" ca="1" si="2684">IFERROR(X656*$K655,0)</f>
        <v>0</v>
      </c>
      <c r="Y657" s="406">
        <f t="shared" ref="Y657" ca="1" si="2685">IFERROR(Y656*$K655,0)</f>
        <v>0</v>
      </c>
      <c r="Z657" s="406">
        <f t="shared" ref="Z657" ca="1" si="2686">IFERROR(Z656*$K655,0)</f>
        <v>0</v>
      </c>
      <c r="AA657" s="406">
        <f t="shared" ref="AA657" ca="1" si="2687">IFERROR(AA656*$K655,0)</f>
        <v>0</v>
      </c>
      <c r="AB657" s="406">
        <f t="shared" ref="AB657" ca="1" si="2688">IFERROR(AB656*$K655,0)</f>
        <v>0</v>
      </c>
      <c r="AC657" s="406">
        <f t="shared" ref="AC657" ca="1" si="2689">IFERROR(AC656*$K655,0)</f>
        <v>0</v>
      </c>
      <c r="AD657" s="406">
        <f t="shared" ref="AD657" ca="1" si="2690">IFERROR(AD656*$K655,0)</f>
        <v>0</v>
      </c>
      <c r="AE657" s="406">
        <f t="shared" ref="AE657" ca="1" si="2691">IFERROR(AE656*$K655,0)</f>
        <v>0</v>
      </c>
      <c r="AF657" s="406">
        <f t="shared" ref="AF657" ca="1" si="2692">IFERROR(AF656*$K655,0)</f>
        <v>0</v>
      </c>
      <c r="AG657" s="406">
        <f t="shared" ref="AG657" ca="1" si="2693">IFERROR(AG656*$K655,0)</f>
        <v>0</v>
      </c>
      <c r="AH657" s="317"/>
      <c r="AI657" s="318"/>
      <c r="AJ657" s="318"/>
      <c r="AK657" s="318"/>
      <c r="AL657" s="318"/>
      <c r="AM657"/>
      <c r="AN657"/>
      <c r="AO657"/>
      <c r="AP657"/>
      <c r="AQ657"/>
      <c r="AR657"/>
    </row>
    <row r="658" spans="1:44" ht="13.15" customHeight="1">
      <c r="A658" s="317"/>
      <c r="B658" s="317"/>
      <c r="C658" s="317" cm="1">
        <f t="array" aca="1" ref="C658" ca="1">OFFSET(C658,-3,,,)+1</f>
        <v>100</v>
      </c>
      <c r="D658" s="889" t="str">
        <f t="shared" ref="D658:E658" ca="1" si="2694">D323</f>
        <v/>
      </c>
      <c r="E658" s="892" t="str">
        <f t="shared" ca="1" si="2694"/>
        <v/>
      </c>
      <c r="F658" s="893"/>
      <c r="G658" s="898">
        <f t="shared" ref="G658" si="2695">H323</f>
        <v>0</v>
      </c>
      <c r="H658" s="901"/>
      <c r="I658" s="904" t="str">
        <f t="shared" ref="I658" ca="1" si="2696">I323</f>
        <v/>
      </c>
      <c r="J658" s="907">
        <f t="shared" ref="J658" ca="1" si="2697">IF($D658=$C$3,
SUMPRODUCT(OFFSET($B$361,1,,($C658-1)*3-2,),OFFSET($L$361,,,($C658-1)*3-2,)),J323+H658)</f>
        <v>0</v>
      </c>
      <c r="K658" s="910">
        <f t="shared" ref="K658" ca="1" si="2698">K323</f>
        <v>0</v>
      </c>
      <c r="L658" s="913">
        <f t="shared" ref="L658" ca="1" si="2699">J658*K658</f>
        <v>0</v>
      </c>
      <c r="M658" s="402" t="s">
        <v>89</v>
      </c>
      <c r="N658" s="308" t="str">
        <f t="shared" ref="N658:AG658" ca="1" si="2700">N323</f>
        <v/>
      </c>
      <c r="O658" s="309" t="str">
        <f t="shared" ca="1" si="2700"/>
        <v/>
      </c>
      <c r="P658" s="309" t="str">
        <f t="shared" ca="1" si="2700"/>
        <v/>
      </c>
      <c r="Q658" s="310" t="str">
        <f t="shared" ca="1" si="2700"/>
        <v/>
      </c>
      <c r="R658" s="309" t="str">
        <f t="shared" ca="1" si="2700"/>
        <v/>
      </c>
      <c r="S658" s="309" t="str">
        <f t="shared" ca="1" si="2700"/>
        <v/>
      </c>
      <c r="T658" s="309" t="str">
        <f t="shared" ca="1" si="2700"/>
        <v/>
      </c>
      <c r="U658" s="309" t="str">
        <f t="shared" ca="1" si="2700"/>
        <v/>
      </c>
      <c r="V658" s="309" t="str">
        <f t="shared" ca="1" si="2700"/>
        <v/>
      </c>
      <c r="W658" s="309" t="str">
        <f t="shared" ca="1" si="2700"/>
        <v/>
      </c>
      <c r="X658" s="309" t="str">
        <f t="shared" ca="1" si="2700"/>
        <v/>
      </c>
      <c r="Y658" s="309" t="str">
        <f t="shared" ca="1" si="2700"/>
        <v/>
      </c>
      <c r="Z658" s="309" t="str">
        <f t="shared" ca="1" si="2700"/>
        <v/>
      </c>
      <c r="AA658" s="309" t="str">
        <f t="shared" ca="1" si="2700"/>
        <v/>
      </c>
      <c r="AB658" s="309" t="str">
        <f t="shared" ca="1" si="2700"/>
        <v/>
      </c>
      <c r="AC658" s="309" t="str">
        <f t="shared" ca="1" si="2700"/>
        <v/>
      </c>
      <c r="AD658" s="309" t="str">
        <f t="shared" ca="1" si="2700"/>
        <v/>
      </c>
      <c r="AE658" s="309" t="str">
        <f t="shared" ca="1" si="2700"/>
        <v/>
      </c>
      <c r="AF658" s="309" t="str">
        <f t="shared" ca="1" si="2700"/>
        <v/>
      </c>
      <c r="AG658" s="309" t="str">
        <f t="shared" ca="1" si="2700"/>
        <v/>
      </c>
      <c r="AH658" s="317"/>
      <c r="AI658" s="318"/>
      <c r="AJ658" s="318"/>
      <c r="AK658" s="318"/>
      <c r="AL658" s="318"/>
      <c r="AM658"/>
      <c r="AN658"/>
      <c r="AO658"/>
      <c r="AP658"/>
      <c r="AQ658"/>
      <c r="AR658"/>
    </row>
    <row r="659" spans="1:44" ht="13.15" customHeight="1">
      <c r="A659" s="317"/>
      <c r="B659" s="380">
        <f t="shared" ref="B659:C660" ca="1" si="2701">B324</f>
        <v>0</v>
      </c>
      <c r="C659" s="317" cm="1">
        <f t="array" aca="1" ref="C659" ca="1">IF(ROUND(SUM(IF(N658:AG658&lt;&gt;"",IF(N658:AG658&lt;&gt;0,(N659:AG659))))-J658,3)&lt;&gt;0,"X",0)</f>
        <v>0</v>
      </c>
      <c r="D659" s="890"/>
      <c r="E659" s="894"/>
      <c r="F659" s="895"/>
      <c r="G659" s="899"/>
      <c r="H659" s="902"/>
      <c r="I659" s="905"/>
      <c r="J659" s="908"/>
      <c r="K659" s="911"/>
      <c r="L659" s="914"/>
      <c r="M659" s="403" t="s">
        <v>90</v>
      </c>
      <c r="N659" s="312" cm="1">
        <f t="array" aca="1" ref="N659" ca="1">IF($D658=$C$3,
SUM(IF(OFFSET($N$361,,,($C658-1)*3-2,$C$2)=N658,OFFSET($N$363,,,($C658-1)*3-2,$C$2)*OFFSET($B$361,1,,($C658-1)*3-2,1))),
IFERROR((N324/$J323)*$J658,0))</f>
        <v>0</v>
      </c>
      <c r="O659" s="312" cm="1">
        <f t="array" aca="1" ref="O659" ca="1">IF($D658=$C$3,
SUM(IF(OFFSET($N$361,,,($C658-1)*3-2,$C$2)=O658,OFFSET($N$363,,,($C658-1)*3-2,$C$2)*OFFSET($B$361,1,,($C658-1)*3-2,1))),
IFERROR((O324/$J323)*$J658,0))</f>
        <v>0</v>
      </c>
      <c r="P659" s="312" cm="1">
        <f t="array" aca="1" ref="P659" ca="1">IF($D658=$C$3,
SUM(IF(OFFSET($N$361,,,($C658-1)*3-2,$C$2)=P658,OFFSET($N$363,,,($C658-1)*3-2,$C$2)*OFFSET($B$361,1,,($C658-1)*3-2,1))),
IFERROR((P324/$J323)*$J658,0))</f>
        <v>0</v>
      </c>
      <c r="Q659" s="313" cm="1">
        <f t="array" aca="1" ref="Q659" ca="1">IF($D658=$C$3,
SUM(IF(OFFSET($N$361,,,($C658-1)*3-2,$C$2)=Q658,OFFSET($N$363,,,($C658-1)*3-2,$C$2)*OFFSET($B$361,1,,($C658-1)*3-2,1))),
IFERROR((Q324/$J323)*$J658,0))</f>
        <v>0</v>
      </c>
      <c r="R659" s="312" cm="1">
        <f t="array" aca="1" ref="R659" ca="1">IF($D658=$C$3,
SUM(IF(OFFSET($N$361,,,($C658-1)*3-2,$C$2)=R658,OFFSET($N$363,,,($C658-1)*3-2,$C$2)*OFFSET($B$361,1,,($C658-1)*3-2,1))),
IFERROR((R324/$J323)*$J658,0))</f>
        <v>0</v>
      </c>
      <c r="S659" s="312" cm="1">
        <f t="array" aca="1" ref="S659" ca="1">IF($D658=$C$3,
SUM(IF(OFFSET($N$361,,,($C658-1)*3-2,$C$2)=S658,OFFSET($N$363,,,($C658-1)*3-2,$C$2)*OFFSET($B$361,1,,($C658-1)*3-2,1))),
IFERROR((S324/$J323)*$J658,0))</f>
        <v>0</v>
      </c>
      <c r="T659" s="312" cm="1">
        <f t="array" aca="1" ref="T659" ca="1">IF($D658=$C$3,
SUM(IF(OFFSET($N$361,,,($C658-1)*3-2,$C$2)=T658,OFFSET($N$363,,,($C658-1)*3-2,$C$2)*OFFSET($B$361,1,,($C658-1)*3-2,1))),
IFERROR((T324/$J323)*$J658,0))</f>
        <v>0</v>
      </c>
      <c r="U659" s="312" cm="1">
        <f t="array" aca="1" ref="U659" ca="1">IF($D658=$C$3,
SUM(IF(OFFSET($N$361,,,($C658-1)*3-2,$C$2)=U658,OFFSET($N$363,,,($C658-1)*3-2,$C$2)*OFFSET($B$361,1,,($C658-1)*3-2,1))),
IFERROR((U324/$J323)*$J658,0))</f>
        <v>0</v>
      </c>
      <c r="V659" s="312" cm="1">
        <f t="array" aca="1" ref="V659" ca="1">IF($D658=$C$3,
SUM(IF(OFFSET($N$361,,,($C658-1)*3-2,$C$2)=V658,OFFSET($N$363,,,($C658-1)*3-2,$C$2)*OFFSET($B$361,1,,($C658-1)*3-2,1))),
IFERROR((V324/$J323)*$J658,0))</f>
        <v>0</v>
      </c>
      <c r="W659" s="312" cm="1">
        <f t="array" aca="1" ref="W659" ca="1">IF($D658=$C$3,
SUM(IF(OFFSET($N$361,,,($C658-1)*3-2,$C$2)=W658,OFFSET($N$363,,,($C658-1)*3-2,$C$2)*OFFSET($B$361,1,,($C658-1)*3-2,1))),
IFERROR((W324/$J323)*$J658,0))</f>
        <v>0</v>
      </c>
      <c r="X659" s="312" cm="1">
        <f t="array" aca="1" ref="X659" ca="1">IF($D658=$C$3,
SUM(IF(OFFSET($N$361,,,($C658-1)*3-2,$C$2)=X658,OFFSET($N$363,,,($C658-1)*3-2,$C$2)*OFFSET($B$361,1,,($C658-1)*3-2,1))),
IFERROR((X324/$J323)*$J658,0))</f>
        <v>0</v>
      </c>
      <c r="Y659" s="312" cm="1">
        <f t="array" aca="1" ref="Y659" ca="1">IF($D658=$C$3,
SUM(IF(OFFSET($N$361,,,($C658-1)*3-2,$C$2)=Y658,OFFSET($N$363,,,($C658-1)*3-2,$C$2)*OFFSET($B$361,1,,($C658-1)*3-2,1))),
IFERROR((Y324/$J323)*$J658,0))</f>
        <v>0</v>
      </c>
      <c r="Z659" s="312" cm="1">
        <f t="array" aca="1" ref="Z659" ca="1">IF($D658=$C$3,
SUM(IF(OFFSET($N$361,,,($C658-1)*3-2,$C$2)=Z658,OFFSET($N$363,,,($C658-1)*3-2,$C$2)*OFFSET($B$361,1,,($C658-1)*3-2,1))),
IFERROR((Z324/$J323)*$J658,0))</f>
        <v>0</v>
      </c>
      <c r="AA659" s="312" cm="1">
        <f t="array" aca="1" ref="AA659" ca="1">IF($D658=$C$3,
SUM(IF(OFFSET($N$361,,,($C658-1)*3-2,$C$2)=AA658,OFFSET($N$363,,,($C658-1)*3-2,$C$2)*OFFSET($B$361,1,,($C658-1)*3-2,1))),
IFERROR((AA324/$J323)*$J658,0))</f>
        <v>0</v>
      </c>
      <c r="AB659" s="312" cm="1">
        <f t="array" aca="1" ref="AB659" ca="1">IF($D658=$C$3,
SUM(IF(OFFSET($N$361,,,($C658-1)*3-2,$C$2)=AB658,OFFSET($N$363,,,($C658-1)*3-2,$C$2)*OFFSET($B$361,1,,($C658-1)*3-2,1))),
IFERROR((AB324/$J323)*$J658,0))</f>
        <v>0</v>
      </c>
      <c r="AC659" s="312" cm="1">
        <f t="array" aca="1" ref="AC659" ca="1">IF($D658=$C$3,
SUM(IF(OFFSET($N$361,,,($C658-1)*3-2,$C$2)=AC658,OFFSET($N$363,,,($C658-1)*3-2,$C$2)*OFFSET($B$361,1,,($C658-1)*3-2,1))),
IFERROR((AC324/$J323)*$J658,0))</f>
        <v>0</v>
      </c>
      <c r="AD659" s="312" cm="1">
        <f t="array" aca="1" ref="AD659" ca="1">IF($D658=$C$3,
SUM(IF(OFFSET($N$361,,,($C658-1)*3-2,$C$2)=AD658,OFFSET($N$363,,,($C658-1)*3-2,$C$2)*OFFSET($B$361,1,,($C658-1)*3-2,1))),
IFERROR((AD324/$J323)*$J658,0))</f>
        <v>0</v>
      </c>
      <c r="AE659" s="312" cm="1">
        <f t="array" aca="1" ref="AE659" ca="1">IF($D658=$C$3,
SUM(IF(OFFSET($N$361,,,($C658-1)*3-2,$C$2)=AE658,OFFSET($N$363,,,($C658-1)*3-2,$C$2)*OFFSET($B$361,1,,($C658-1)*3-2,1))),
IFERROR((AE324/$J323)*$J658,0))</f>
        <v>0</v>
      </c>
      <c r="AF659" s="312" cm="1">
        <f t="array" aca="1" ref="AF659" ca="1">IF($D658=$C$3,
SUM(IF(OFFSET($N$361,,,($C658-1)*3-2,$C$2)=AF658,OFFSET($N$363,,,($C658-1)*3-2,$C$2)*OFFSET($B$361,1,,($C658-1)*3-2,1))),
IFERROR((AF324/$J323)*$J658,0))</f>
        <v>0</v>
      </c>
      <c r="AG659" s="312" cm="1">
        <f t="array" aca="1" ref="AG659" ca="1">IF($D658=$C$3,
SUM(IF(OFFSET($N$361,,,($C658-1)*3-2,$C$2)=AG658,OFFSET($N$363,,,($C658-1)*3-2,$C$2)*OFFSET($B$361,1,,($C658-1)*3-2,1))),
IFERROR((AG324/$J323)*$J658,0))</f>
        <v>0</v>
      </c>
      <c r="AH659" s="317"/>
      <c r="AI659" s="318"/>
      <c r="AJ659" s="318"/>
      <c r="AK659" s="318"/>
      <c r="AL659" s="318"/>
      <c r="AM659"/>
      <c r="AN659"/>
      <c r="AO659"/>
      <c r="AP659"/>
      <c r="AQ659"/>
      <c r="AR659"/>
    </row>
    <row r="660" spans="1:44" ht="13.15" customHeight="1">
      <c r="A660" s="317"/>
      <c r="B660" s="380" t="str">
        <f t="shared" ca="1" si="2701"/>
        <v/>
      </c>
      <c r="C660" s="380" t="str">
        <f t="shared" ca="1" si="2701"/>
        <v/>
      </c>
      <c r="D660" s="891"/>
      <c r="E660" s="896"/>
      <c r="F660" s="897"/>
      <c r="G660" s="900"/>
      <c r="H660" s="903"/>
      <c r="I660" s="906"/>
      <c r="J660" s="909"/>
      <c r="K660" s="912"/>
      <c r="L660" s="915"/>
      <c r="M660" s="404" t="s">
        <v>91</v>
      </c>
      <c r="N660" s="405">
        <f t="shared" ref="N660" ca="1" si="2702">IFERROR(N659*$K658,0)</f>
        <v>0</v>
      </c>
      <c r="O660" s="406">
        <f t="shared" ref="O660" ca="1" si="2703">IFERROR(O659*$K658,0)</f>
        <v>0</v>
      </c>
      <c r="P660" s="406">
        <f t="shared" ref="P660" ca="1" si="2704">IFERROR(P659*$K658,0)</f>
        <v>0</v>
      </c>
      <c r="Q660" s="407">
        <f t="shared" ref="Q660" ca="1" si="2705">IFERROR(Q659*$K658,0)</f>
        <v>0</v>
      </c>
      <c r="R660" s="406">
        <f t="shared" ref="R660" ca="1" si="2706">IFERROR(R659*$K658,0)</f>
        <v>0</v>
      </c>
      <c r="S660" s="406">
        <f t="shared" ref="S660" ca="1" si="2707">IFERROR(S659*$K658,0)</f>
        <v>0</v>
      </c>
      <c r="T660" s="406">
        <f t="shared" ref="T660" ca="1" si="2708">IFERROR(T659*$K658,0)</f>
        <v>0</v>
      </c>
      <c r="U660" s="406">
        <f t="shared" ref="U660" ca="1" si="2709">IFERROR(U659*$K658,0)</f>
        <v>0</v>
      </c>
      <c r="V660" s="406">
        <f t="shared" ref="V660" ca="1" si="2710">IFERROR(V659*$K658,0)</f>
        <v>0</v>
      </c>
      <c r="W660" s="406">
        <f t="shared" ref="W660" ca="1" si="2711">IFERROR(W659*$K658,0)</f>
        <v>0</v>
      </c>
      <c r="X660" s="406">
        <f t="shared" ref="X660" ca="1" si="2712">IFERROR(X659*$K658,0)</f>
        <v>0</v>
      </c>
      <c r="Y660" s="406">
        <f t="shared" ref="Y660" ca="1" si="2713">IFERROR(Y659*$K658,0)</f>
        <v>0</v>
      </c>
      <c r="Z660" s="406">
        <f t="shared" ref="Z660" ca="1" si="2714">IFERROR(Z659*$K658,0)</f>
        <v>0</v>
      </c>
      <c r="AA660" s="406">
        <f t="shared" ref="AA660" ca="1" si="2715">IFERROR(AA659*$K658,0)</f>
        <v>0</v>
      </c>
      <c r="AB660" s="406">
        <f t="shared" ref="AB660" ca="1" si="2716">IFERROR(AB659*$K658,0)</f>
        <v>0</v>
      </c>
      <c r="AC660" s="406">
        <f t="shared" ref="AC660" ca="1" si="2717">IFERROR(AC659*$K658,0)</f>
        <v>0</v>
      </c>
      <c r="AD660" s="406">
        <f t="shared" ref="AD660" ca="1" si="2718">IFERROR(AD659*$K658,0)</f>
        <v>0</v>
      </c>
      <c r="AE660" s="406">
        <f t="shared" ref="AE660" ca="1" si="2719">IFERROR(AE659*$K658,0)</f>
        <v>0</v>
      </c>
      <c r="AF660" s="406">
        <f t="shared" ref="AF660" ca="1" si="2720">IFERROR(AF659*$K658,0)</f>
        <v>0</v>
      </c>
      <c r="AG660" s="406">
        <f t="shared" ref="AG660" ca="1" si="2721">IFERROR(AG659*$K658,0)</f>
        <v>0</v>
      </c>
      <c r="AH660" s="317"/>
      <c r="AI660" s="318"/>
      <c r="AJ660" s="318"/>
      <c r="AK660" s="318"/>
      <c r="AL660" s="318"/>
      <c r="AM660"/>
      <c r="AN660"/>
      <c r="AO660"/>
      <c r="AP660"/>
      <c r="AQ660"/>
      <c r="AR660"/>
    </row>
    <row r="661" spans="1:44" ht="13.15" customHeight="1">
      <c r="A661" s="317"/>
      <c r="B661" s="317"/>
      <c r="C661" s="317" cm="1">
        <f t="array" aca="1" ref="C661" ca="1">OFFSET(C661,-3,,,)+1</f>
        <v>101</v>
      </c>
      <c r="D661" s="889" t="str">
        <f t="shared" ref="D661:E661" ca="1" si="2722">D326</f>
        <v/>
      </c>
      <c r="E661" s="892" t="str">
        <f t="shared" ca="1" si="2722"/>
        <v/>
      </c>
      <c r="F661" s="893"/>
      <c r="G661" s="898">
        <f t="shared" ref="G661" si="2723">H326</f>
        <v>0</v>
      </c>
      <c r="H661" s="901"/>
      <c r="I661" s="904" t="str">
        <f t="shared" ref="I661" ca="1" si="2724">I326</f>
        <v/>
      </c>
      <c r="J661" s="907">
        <f t="shared" ref="J661" ca="1" si="2725">IF($D661=$C$3,
SUMPRODUCT(OFFSET($B$361,1,,($C661-1)*3-2,),OFFSET($L$361,,,($C661-1)*3-2,)),J326+H661)</f>
        <v>0</v>
      </c>
      <c r="K661" s="910">
        <f t="shared" ref="K661" ca="1" si="2726">K326</f>
        <v>0</v>
      </c>
      <c r="L661" s="913">
        <f t="shared" ref="L661" ca="1" si="2727">J661*K661</f>
        <v>0</v>
      </c>
      <c r="M661" s="402" t="s">
        <v>89</v>
      </c>
      <c r="N661" s="308" t="str">
        <f t="shared" ref="N661:AG661" ca="1" si="2728">N326</f>
        <v/>
      </c>
      <c r="O661" s="309" t="str">
        <f t="shared" ca="1" si="2728"/>
        <v/>
      </c>
      <c r="P661" s="309" t="str">
        <f t="shared" ca="1" si="2728"/>
        <v/>
      </c>
      <c r="Q661" s="310" t="str">
        <f t="shared" ca="1" si="2728"/>
        <v/>
      </c>
      <c r="R661" s="309" t="str">
        <f t="shared" ca="1" si="2728"/>
        <v/>
      </c>
      <c r="S661" s="309" t="str">
        <f t="shared" ca="1" si="2728"/>
        <v/>
      </c>
      <c r="T661" s="309" t="str">
        <f t="shared" ca="1" si="2728"/>
        <v/>
      </c>
      <c r="U661" s="309" t="str">
        <f t="shared" ca="1" si="2728"/>
        <v/>
      </c>
      <c r="V661" s="309" t="str">
        <f t="shared" ca="1" si="2728"/>
        <v/>
      </c>
      <c r="W661" s="309" t="str">
        <f t="shared" ca="1" si="2728"/>
        <v/>
      </c>
      <c r="X661" s="309" t="str">
        <f t="shared" ca="1" si="2728"/>
        <v/>
      </c>
      <c r="Y661" s="309" t="str">
        <f t="shared" ca="1" si="2728"/>
        <v/>
      </c>
      <c r="Z661" s="309" t="str">
        <f t="shared" ca="1" si="2728"/>
        <v/>
      </c>
      <c r="AA661" s="309" t="str">
        <f t="shared" ca="1" si="2728"/>
        <v/>
      </c>
      <c r="AB661" s="309" t="str">
        <f t="shared" ca="1" si="2728"/>
        <v/>
      </c>
      <c r="AC661" s="309" t="str">
        <f t="shared" ca="1" si="2728"/>
        <v/>
      </c>
      <c r="AD661" s="309" t="str">
        <f t="shared" ca="1" si="2728"/>
        <v/>
      </c>
      <c r="AE661" s="309" t="str">
        <f t="shared" ca="1" si="2728"/>
        <v/>
      </c>
      <c r="AF661" s="309" t="str">
        <f t="shared" ca="1" si="2728"/>
        <v/>
      </c>
      <c r="AG661" s="309" t="str">
        <f t="shared" ca="1" si="2728"/>
        <v/>
      </c>
      <c r="AH661" s="317"/>
      <c r="AI661" s="318"/>
      <c r="AJ661" s="318"/>
      <c r="AK661" s="318"/>
      <c r="AL661" s="318"/>
      <c r="AM661"/>
      <c r="AN661"/>
      <c r="AO661"/>
      <c r="AP661"/>
      <c r="AQ661"/>
      <c r="AR661"/>
    </row>
    <row r="662" spans="1:44" ht="13.15" customHeight="1">
      <c r="A662" s="317"/>
      <c r="B662" s="380">
        <f t="shared" ref="B662:C663" ca="1" si="2729">B327</f>
        <v>0</v>
      </c>
      <c r="C662" s="317" cm="1">
        <f t="array" aca="1" ref="C662" ca="1">IF(ROUND(SUM(IF(N661:AG661&lt;&gt;"",IF(N661:AG661&lt;&gt;0,(N662:AG662))))-J661,3)&lt;&gt;0,"X",0)</f>
        <v>0</v>
      </c>
      <c r="D662" s="890"/>
      <c r="E662" s="894"/>
      <c r="F662" s="895"/>
      <c r="G662" s="899"/>
      <c r="H662" s="902"/>
      <c r="I662" s="905"/>
      <c r="J662" s="908"/>
      <c r="K662" s="911"/>
      <c r="L662" s="914"/>
      <c r="M662" s="403" t="s">
        <v>90</v>
      </c>
      <c r="N662" s="312" cm="1">
        <f t="array" aca="1" ref="N662" ca="1">IF($D661=$C$3,
SUM(IF(OFFSET($N$361,,,($C661-1)*3-2,$C$2)=N661,OFFSET($N$363,,,($C661-1)*3-2,$C$2)*OFFSET($B$361,1,,($C661-1)*3-2,1))),
IFERROR((N327/$J326)*$J661,0))</f>
        <v>0</v>
      </c>
      <c r="O662" s="312" cm="1">
        <f t="array" aca="1" ref="O662" ca="1">IF($D661=$C$3,
SUM(IF(OFFSET($N$361,,,($C661-1)*3-2,$C$2)=O661,OFFSET($N$363,,,($C661-1)*3-2,$C$2)*OFFSET($B$361,1,,($C661-1)*3-2,1))),
IFERROR((O327/$J326)*$J661,0))</f>
        <v>0</v>
      </c>
      <c r="P662" s="312" cm="1">
        <f t="array" aca="1" ref="P662" ca="1">IF($D661=$C$3,
SUM(IF(OFFSET($N$361,,,($C661-1)*3-2,$C$2)=P661,OFFSET($N$363,,,($C661-1)*3-2,$C$2)*OFFSET($B$361,1,,($C661-1)*3-2,1))),
IFERROR((P327/$J326)*$J661,0))</f>
        <v>0</v>
      </c>
      <c r="Q662" s="313" cm="1">
        <f t="array" aca="1" ref="Q662" ca="1">IF($D661=$C$3,
SUM(IF(OFFSET($N$361,,,($C661-1)*3-2,$C$2)=Q661,OFFSET($N$363,,,($C661-1)*3-2,$C$2)*OFFSET($B$361,1,,($C661-1)*3-2,1))),
IFERROR((Q327/$J326)*$J661,0))</f>
        <v>0</v>
      </c>
      <c r="R662" s="312" cm="1">
        <f t="array" aca="1" ref="R662" ca="1">IF($D661=$C$3,
SUM(IF(OFFSET($N$361,,,($C661-1)*3-2,$C$2)=R661,OFFSET($N$363,,,($C661-1)*3-2,$C$2)*OFFSET($B$361,1,,($C661-1)*3-2,1))),
IFERROR((R327/$J326)*$J661,0))</f>
        <v>0</v>
      </c>
      <c r="S662" s="312" cm="1">
        <f t="array" aca="1" ref="S662" ca="1">IF($D661=$C$3,
SUM(IF(OFFSET($N$361,,,($C661-1)*3-2,$C$2)=S661,OFFSET($N$363,,,($C661-1)*3-2,$C$2)*OFFSET($B$361,1,,($C661-1)*3-2,1))),
IFERROR((S327/$J326)*$J661,0))</f>
        <v>0</v>
      </c>
      <c r="T662" s="312" cm="1">
        <f t="array" aca="1" ref="T662" ca="1">IF($D661=$C$3,
SUM(IF(OFFSET($N$361,,,($C661-1)*3-2,$C$2)=T661,OFFSET($N$363,,,($C661-1)*3-2,$C$2)*OFFSET($B$361,1,,($C661-1)*3-2,1))),
IFERROR((T327/$J326)*$J661,0))</f>
        <v>0</v>
      </c>
      <c r="U662" s="312" cm="1">
        <f t="array" aca="1" ref="U662" ca="1">IF($D661=$C$3,
SUM(IF(OFFSET($N$361,,,($C661-1)*3-2,$C$2)=U661,OFFSET($N$363,,,($C661-1)*3-2,$C$2)*OFFSET($B$361,1,,($C661-1)*3-2,1))),
IFERROR((U327/$J326)*$J661,0))</f>
        <v>0</v>
      </c>
      <c r="V662" s="312" cm="1">
        <f t="array" aca="1" ref="V662" ca="1">IF($D661=$C$3,
SUM(IF(OFFSET($N$361,,,($C661-1)*3-2,$C$2)=V661,OFFSET($N$363,,,($C661-1)*3-2,$C$2)*OFFSET($B$361,1,,($C661-1)*3-2,1))),
IFERROR((V327/$J326)*$J661,0))</f>
        <v>0</v>
      </c>
      <c r="W662" s="312" cm="1">
        <f t="array" aca="1" ref="W662" ca="1">IF($D661=$C$3,
SUM(IF(OFFSET($N$361,,,($C661-1)*3-2,$C$2)=W661,OFFSET($N$363,,,($C661-1)*3-2,$C$2)*OFFSET($B$361,1,,($C661-1)*3-2,1))),
IFERROR((W327/$J326)*$J661,0))</f>
        <v>0</v>
      </c>
      <c r="X662" s="312" cm="1">
        <f t="array" aca="1" ref="X662" ca="1">IF($D661=$C$3,
SUM(IF(OFFSET($N$361,,,($C661-1)*3-2,$C$2)=X661,OFFSET($N$363,,,($C661-1)*3-2,$C$2)*OFFSET($B$361,1,,($C661-1)*3-2,1))),
IFERROR((X327/$J326)*$J661,0))</f>
        <v>0</v>
      </c>
      <c r="Y662" s="312" cm="1">
        <f t="array" aca="1" ref="Y662" ca="1">IF($D661=$C$3,
SUM(IF(OFFSET($N$361,,,($C661-1)*3-2,$C$2)=Y661,OFFSET($N$363,,,($C661-1)*3-2,$C$2)*OFFSET($B$361,1,,($C661-1)*3-2,1))),
IFERROR((Y327/$J326)*$J661,0))</f>
        <v>0</v>
      </c>
      <c r="Z662" s="312" cm="1">
        <f t="array" aca="1" ref="Z662" ca="1">IF($D661=$C$3,
SUM(IF(OFFSET($N$361,,,($C661-1)*3-2,$C$2)=Z661,OFFSET($N$363,,,($C661-1)*3-2,$C$2)*OFFSET($B$361,1,,($C661-1)*3-2,1))),
IFERROR((Z327/$J326)*$J661,0))</f>
        <v>0</v>
      </c>
      <c r="AA662" s="312" cm="1">
        <f t="array" aca="1" ref="AA662" ca="1">IF($D661=$C$3,
SUM(IF(OFFSET($N$361,,,($C661-1)*3-2,$C$2)=AA661,OFFSET($N$363,,,($C661-1)*3-2,$C$2)*OFFSET($B$361,1,,($C661-1)*3-2,1))),
IFERROR((AA327/$J326)*$J661,0))</f>
        <v>0</v>
      </c>
      <c r="AB662" s="312" cm="1">
        <f t="array" aca="1" ref="AB662" ca="1">IF($D661=$C$3,
SUM(IF(OFFSET($N$361,,,($C661-1)*3-2,$C$2)=AB661,OFFSET($N$363,,,($C661-1)*3-2,$C$2)*OFFSET($B$361,1,,($C661-1)*3-2,1))),
IFERROR((AB327/$J326)*$J661,0))</f>
        <v>0</v>
      </c>
      <c r="AC662" s="312" cm="1">
        <f t="array" aca="1" ref="AC662" ca="1">IF($D661=$C$3,
SUM(IF(OFFSET($N$361,,,($C661-1)*3-2,$C$2)=AC661,OFFSET($N$363,,,($C661-1)*3-2,$C$2)*OFFSET($B$361,1,,($C661-1)*3-2,1))),
IFERROR((AC327/$J326)*$J661,0))</f>
        <v>0</v>
      </c>
      <c r="AD662" s="312" cm="1">
        <f t="array" aca="1" ref="AD662" ca="1">IF($D661=$C$3,
SUM(IF(OFFSET($N$361,,,($C661-1)*3-2,$C$2)=AD661,OFFSET($N$363,,,($C661-1)*3-2,$C$2)*OFFSET($B$361,1,,($C661-1)*3-2,1))),
IFERROR((AD327/$J326)*$J661,0))</f>
        <v>0</v>
      </c>
      <c r="AE662" s="312" cm="1">
        <f t="array" aca="1" ref="AE662" ca="1">IF($D661=$C$3,
SUM(IF(OFFSET($N$361,,,($C661-1)*3-2,$C$2)=AE661,OFFSET($N$363,,,($C661-1)*3-2,$C$2)*OFFSET($B$361,1,,($C661-1)*3-2,1))),
IFERROR((AE327/$J326)*$J661,0))</f>
        <v>0</v>
      </c>
      <c r="AF662" s="312" cm="1">
        <f t="array" aca="1" ref="AF662" ca="1">IF($D661=$C$3,
SUM(IF(OFFSET($N$361,,,($C661-1)*3-2,$C$2)=AF661,OFFSET($N$363,,,($C661-1)*3-2,$C$2)*OFFSET($B$361,1,,($C661-1)*3-2,1))),
IFERROR((AF327/$J326)*$J661,0))</f>
        <v>0</v>
      </c>
      <c r="AG662" s="312" cm="1">
        <f t="array" aca="1" ref="AG662" ca="1">IF($D661=$C$3,
SUM(IF(OFFSET($N$361,,,($C661-1)*3-2,$C$2)=AG661,OFFSET($N$363,,,($C661-1)*3-2,$C$2)*OFFSET($B$361,1,,($C661-1)*3-2,1))),
IFERROR((AG327/$J326)*$J661,0))</f>
        <v>0</v>
      </c>
      <c r="AH662" s="317"/>
      <c r="AI662" s="318"/>
      <c r="AJ662" s="318"/>
      <c r="AK662" s="318"/>
      <c r="AL662" s="318"/>
      <c r="AM662"/>
      <c r="AN662"/>
      <c r="AO662"/>
      <c r="AP662"/>
      <c r="AQ662"/>
      <c r="AR662"/>
    </row>
    <row r="663" spans="1:44" ht="13.15" customHeight="1">
      <c r="A663" s="317"/>
      <c r="B663" s="380" t="str">
        <f t="shared" ca="1" si="2729"/>
        <v/>
      </c>
      <c r="C663" s="380" t="str">
        <f t="shared" ca="1" si="2729"/>
        <v/>
      </c>
      <c r="D663" s="891"/>
      <c r="E663" s="896"/>
      <c r="F663" s="897"/>
      <c r="G663" s="900"/>
      <c r="H663" s="903"/>
      <c r="I663" s="906"/>
      <c r="J663" s="909"/>
      <c r="K663" s="912"/>
      <c r="L663" s="915"/>
      <c r="M663" s="404" t="s">
        <v>91</v>
      </c>
      <c r="N663" s="405">
        <f t="shared" ref="N663" ca="1" si="2730">IFERROR(N662*$K661,0)</f>
        <v>0</v>
      </c>
      <c r="O663" s="406">
        <f t="shared" ref="O663" ca="1" si="2731">IFERROR(O662*$K661,0)</f>
        <v>0</v>
      </c>
      <c r="P663" s="406">
        <f t="shared" ref="P663" ca="1" si="2732">IFERROR(P662*$K661,0)</f>
        <v>0</v>
      </c>
      <c r="Q663" s="407">
        <f t="shared" ref="Q663" ca="1" si="2733">IFERROR(Q662*$K661,0)</f>
        <v>0</v>
      </c>
      <c r="R663" s="406">
        <f t="shared" ref="R663" ca="1" si="2734">IFERROR(R662*$K661,0)</f>
        <v>0</v>
      </c>
      <c r="S663" s="406">
        <f t="shared" ref="S663" ca="1" si="2735">IFERROR(S662*$K661,0)</f>
        <v>0</v>
      </c>
      <c r="T663" s="406">
        <f t="shared" ref="T663" ca="1" si="2736">IFERROR(T662*$K661,0)</f>
        <v>0</v>
      </c>
      <c r="U663" s="406">
        <f t="shared" ref="U663" ca="1" si="2737">IFERROR(U662*$K661,0)</f>
        <v>0</v>
      </c>
      <c r="V663" s="406">
        <f t="shared" ref="V663" ca="1" si="2738">IFERROR(V662*$K661,0)</f>
        <v>0</v>
      </c>
      <c r="W663" s="406">
        <f t="shared" ref="W663" ca="1" si="2739">IFERROR(W662*$K661,0)</f>
        <v>0</v>
      </c>
      <c r="X663" s="406">
        <f t="shared" ref="X663" ca="1" si="2740">IFERROR(X662*$K661,0)</f>
        <v>0</v>
      </c>
      <c r="Y663" s="406">
        <f t="shared" ref="Y663" ca="1" si="2741">IFERROR(Y662*$K661,0)</f>
        <v>0</v>
      </c>
      <c r="Z663" s="406">
        <f t="shared" ref="Z663" ca="1" si="2742">IFERROR(Z662*$K661,0)</f>
        <v>0</v>
      </c>
      <c r="AA663" s="406">
        <f t="shared" ref="AA663" ca="1" si="2743">IFERROR(AA662*$K661,0)</f>
        <v>0</v>
      </c>
      <c r="AB663" s="406">
        <f t="shared" ref="AB663" ca="1" si="2744">IFERROR(AB662*$K661,0)</f>
        <v>0</v>
      </c>
      <c r="AC663" s="406">
        <f t="shared" ref="AC663" ca="1" si="2745">IFERROR(AC662*$K661,0)</f>
        <v>0</v>
      </c>
      <c r="AD663" s="406">
        <f t="shared" ref="AD663" ca="1" si="2746">IFERROR(AD662*$K661,0)</f>
        <v>0</v>
      </c>
      <c r="AE663" s="406">
        <f t="shared" ref="AE663" ca="1" si="2747">IFERROR(AE662*$K661,0)</f>
        <v>0</v>
      </c>
      <c r="AF663" s="406">
        <f t="shared" ref="AF663" ca="1" si="2748">IFERROR(AF662*$K661,0)</f>
        <v>0</v>
      </c>
      <c r="AG663" s="406">
        <f t="shared" ref="AG663" ca="1" si="2749">IFERROR(AG662*$K661,0)</f>
        <v>0</v>
      </c>
      <c r="AH663" s="317"/>
      <c r="AI663" s="318"/>
      <c r="AJ663" s="318"/>
      <c r="AK663" s="318"/>
      <c r="AL663" s="318"/>
      <c r="AM663"/>
      <c r="AN663"/>
      <c r="AO663"/>
      <c r="AP663"/>
      <c r="AQ663"/>
      <c r="AR663"/>
    </row>
    <row r="664" spans="1:44" ht="13.15" customHeight="1">
      <c r="A664" s="317"/>
      <c r="B664" s="317"/>
      <c r="C664" s="317" cm="1">
        <f t="array" aca="1" ref="C664" ca="1">OFFSET(C664,-3,,,)+1</f>
        <v>102</v>
      </c>
      <c r="D664" s="889" t="str">
        <f t="shared" ref="D664:E664" ca="1" si="2750">D329</f>
        <v/>
      </c>
      <c r="E664" s="892" t="str">
        <f t="shared" ca="1" si="2750"/>
        <v/>
      </c>
      <c r="F664" s="893"/>
      <c r="G664" s="898">
        <f t="shared" ref="G664" si="2751">H329</f>
        <v>0</v>
      </c>
      <c r="H664" s="901"/>
      <c r="I664" s="904" t="str">
        <f t="shared" ref="I664" ca="1" si="2752">I329</f>
        <v/>
      </c>
      <c r="J664" s="907">
        <f t="shared" ref="J664" ca="1" si="2753">IF($D664=$C$3,
SUMPRODUCT(OFFSET($B$361,1,,($C664-1)*3-2,),OFFSET($L$361,,,($C664-1)*3-2,)),J329+H664)</f>
        <v>0</v>
      </c>
      <c r="K664" s="910">
        <f t="shared" ref="K664" ca="1" si="2754">K329</f>
        <v>0</v>
      </c>
      <c r="L664" s="913">
        <f t="shared" ref="L664" ca="1" si="2755">J664*K664</f>
        <v>0</v>
      </c>
      <c r="M664" s="402" t="s">
        <v>89</v>
      </c>
      <c r="N664" s="308" t="str">
        <f t="shared" ref="N664:AG664" ca="1" si="2756">N329</f>
        <v/>
      </c>
      <c r="O664" s="309" t="str">
        <f t="shared" ca="1" si="2756"/>
        <v/>
      </c>
      <c r="P664" s="309" t="str">
        <f t="shared" ca="1" si="2756"/>
        <v/>
      </c>
      <c r="Q664" s="310" t="str">
        <f t="shared" ca="1" si="2756"/>
        <v/>
      </c>
      <c r="R664" s="309" t="str">
        <f t="shared" ca="1" si="2756"/>
        <v/>
      </c>
      <c r="S664" s="309" t="str">
        <f t="shared" ca="1" si="2756"/>
        <v/>
      </c>
      <c r="T664" s="309" t="str">
        <f t="shared" ca="1" si="2756"/>
        <v/>
      </c>
      <c r="U664" s="309" t="str">
        <f t="shared" ca="1" si="2756"/>
        <v/>
      </c>
      <c r="V664" s="309" t="str">
        <f t="shared" ca="1" si="2756"/>
        <v/>
      </c>
      <c r="W664" s="309" t="str">
        <f t="shared" ca="1" si="2756"/>
        <v/>
      </c>
      <c r="X664" s="309" t="str">
        <f t="shared" ca="1" si="2756"/>
        <v/>
      </c>
      <c r="Y664" s="309" t="str">
        <f t="shared" ca="1" si="2756"/>
        <v/>
      </c>
      <c r="Z664" s="309" t="str">
        <f t="shared" ca="1" si="2756"/>
        <v/>
      </c>
      <c r="AA664" s="309" t="str">
        <f t="shared" ca="1" si="2756"/>
        <v/>
      </c>
      <c r="AB664" s="309" t="str">
        <f t="shared" ca="1" si="2756"/>
        <v/>
      </c>
      <c r="AC664" s="309" t="str">
        <f t="shared" ca="1" si="2756"/>
        <v/>
      </c>
      <c r="AD664" s="309" t="str">
        <f t="shared" ca="1" si="2756"/>
        <v/>
      </c>
      <c r="AE664" s="309" t="str">
        <f t="shared" ca="1" si="2756"/>
        <v/>
      </c>
      <c r="AF664" s="309" t="str">
        <f t="shared" ca="1" si="2756"/>
        <v/>
      </c>
      <c r="AG664" s="309" t="str">
        <f t="shared" ca="1" si="2756"/>
        <v/>
      </c>
      <c r="AH664" s="317"/>
      <c r="AI664" s="318"/>
      <c r="AJ664" s="318"/>
      <c r="AK664" s="318"/>
      <c r="AL664" s="318"/>
      <c r="AM664"/>
      <c r="AN664"/>
      <c r="AO664"/>
      <c r="AP664"/>
      <c r="AQ664"/>
      <c r="AR664"/>
    </row>
    <row r="665" spans="1:44" ht="13.15" customHeight="1">
      <c r="A665" s="317"/>
      <c r="B665" s="380">
        <f t="shared" ref="B665:C666" ca="1" si="2757">B330</f>
        <v>0</v>
      </c>
      <c r="C665" s="317" cm="1">
        <f t="array" aca="1" ref="C665" ca="1">IF(ROUND(SUM(IF(N664:AG664&lt;&gt;"",IF(N664:AG664&lt;&gt;0,(N665:AG665))))-J664,3)&lt;&gt;0,"X",0)</f>
        <v>0</v>
      </c>
      <c r="D665" s="890"/>
      <c r="E665" s="894"/>
      <c r="F665" s="895"/>
      <c r="G665" s="899"/>
      <c r="H665" s="902"/>
      <c r="I665" s="905"/>
      <c r="J665" s="908"/>
      <c r="K665" s="911"/>
      <c r="L665" s="914"/>
      <c r="M665" s="403" t="s">
        <v>90</v>
      </c>
      <c r="N665" s="312" cm="1">
        <f t="array" aca="1" ref="N665" ca="1">IF($D664=$C$3,
SUM(IF(OFFSET($N$361,,,($C664-1)*3-2,$C$2)=N664,OFFSET($N$363,,,($C664-1)*3-2,$C$2)*OFFSET($B$361,1,,($C664-1)*3-2,1))),
IFERROR((N330/$J329)*$J664,0))</f>
        <v>0</v>
      </c>
      <c r="O665" s="312" cm="1">
        <f t="array" aca="1" ref="O665" ca="1">IF($D664=$C$3,
SUM(IF(OFFSET($N$361,,,($C664-1)*3-2,$C$2)=O664,OFFSET($N$363,,,($C664-1)*3-2,$C$2)*OFFSET($B$361,1,,($C664-1)*3-2,1))),
IFERROR((O330/$J329)*$J664,0))</f>
        <v>0</v>
      </c>
      <c r="P665" s="312" cm="1">
        <f t="array" aca="1" ref="P665" ca="1">IF($D664=$C$3,
SUM(IF(OFFSET($N$361,,,($C664-1)*3-2,$C$2)=P664,OFFSET($N$363,,,($C664-1)*3-2,$C$2)*OFFSET($B$361,1,,($C664-1)*3-2,1))),
IFERROR((P330/$J329)*$J664,0))</f>
        <v>0</v>
      </c>
      <c r="Q665" s="313" cm="1">
        <f t="array" aca="1" ref="Q665" ca="1">IF($D664=$C$3,
SUM(IF(OFFSET($N$361,,,($C664-1)*3-2,$C$2)=Q664,OFFSET($N$363,,,($C664-1)*3-2,$C$2)*OFFSET($B$361,1,,($C664-1)*3-2,1))),
IFERROR((Q330/$J329)*$J664,0))</f>
        <v>0</v>
      </c>
      <c r="R665" s="312" cm="1">
        <f t="array" aca="1" ref="R665" ca="1">IF($D664=$C$3,
SUM(IF(OFFSET($N$361,,,($C664-1)*3-2,$C$2)=R664,OFFSET($N$363,,,($C664-1)*3-2,$C$2)*OFFSET($B$361,1,,($C664-1)*3-2,1))),
IFERROR((R330/$J329)*$J664,0))</f>
        <v>0</v>
      </c>
      <c r="S665" s="312" cm="1">
        <f t="array" aca="1" ref="S665" ca="1">IF($D664=$C$3,
SUM(IF(OFFSET($N$361,,,($C664-1)*3-2,$C$2)=S664,OFFSET($N$363,,,($C664-1)*3-2,$C$2)*OFFSET($B$361,1,,($C664-1)*3-2,1))),
IFERROR((S330/$J329)*$J664,0))</f>
        <v>0</v>
      </c>
      <c r="T665" s="312" cm="1">
        <f t="array" aca="1" ref="T665" ca="1">IF($D664=$C$3,
SUM(IF(OFFSET($N$361,,,($C664-1)*3-2,$C$2)=T664,OFFSET($N$363,,,($C664-1)*3-2,$C$2)*OFFSET($B$361,1,,($C664-1)*3-2,1))),
IFERROR((T330/$J329)*$J664,0))</f>
        <v>0</v>
      </c>
      <c r="U665" s="312" cm="1">
        <f t="array" aca="1" ref="U665" ca="1">IF($D664=$C$3,
SUM(IF(OFFSET($N$361,,,($C664-1)*3-2,$C$2)=U664,OFFSET($N$363,,,($C664-1)*3-2,$C$2)*OFFSET($B$361,1,,($C664-1)*3-2,1))),
IFERROR((U330/$J329)*$J664,0))</f>
        <v>0</v>
      </c>
      <c r="V665" s="312" cm="1">
        <f t="array" aca="1" ref="V665" ca="1">IF($D664=$C$3,
SUM(IF(OFFSET($N$361,,,($C664-1)*3-2,$C$2)=V664,OFFSET($N$363,,,($C664-1)*3-2,$C$2)*OFFSET($B$361,1,,($C664-1)*3-2,1))),
IFERROR((V330/$J329)*$J664,0))</f>
        <v>0</v>
      </c>
      <c r="W665" s="312" cm="1">
        <f t="array" aca="1" ref="W665" ca="1">IF($D664=$C$3,
SUM(IF(OFFSET($N$361,,,($C664-1)*3-2,$C$2)=W664,OFFSET($N$363,,,($C664-1)*3-2,$C$2)*OFFSET($B$361,1,,($C664-1)*3-2,1))),
IFERROR((W330/$J329)*$J664,0))</f>
        <v>0</v>
      </c>
      <c r="X665" s="312" cm="1">
        <f t="array" aca="1" ref="X665" ca="1">IF($D664=$C$3,
SUM(IF(OFFSET($N$361,,,($C664-1)*3-2,$C$2)=X664,OFFSET($N$363,,,($C664-1)*3-2,$C$2)*OFFSET($B$361,1,,($C664-1)*3-2,1))),
IFERROR((X330/$J329)*$J664,0))</f>
        <v>0</v>
      </c>
      <c r="Y665" s="312" cm="1">
        <f t="array" aca="1" ref="Y665" ca="1">IF($D664=$C$3,
SUM(IF(OFFSET($N$361,,,($C664-1)*3-2,$C$2)=Y664,OFFSET($N$363,,,($C664-1)*3-2,$C$2)*OFFSET($B$361,1,,($C664-1)*3-2,1))),
IFERROR((Y330/$J329)*$J664,0))</f>
        <v>0</v>
      </c>
      <c r="Z665" s="312" cm="1">
        <f t="array" aca="1" ref="Z665" ca="1">IF($D664=$C$3,
SUM(IF(OFFSET($N$361,,,($C664-1)*3-2,$C$2)=Z664,OFFSET($N$363,,,($C664-1)*3-2,$C$2)*OFFSET($B$361,1,,($C664-1)*3-2,1))),
IFERROR((Z330/$J329)*$J664,0))</f>
        <v>0</v>
      </c>
      <c r="AA665" s="312" cm="1">
        <f t="array" aca="1" ref="AA665" ca="1">IF($D664=$C$3,
SUM(IF(OFFSET($N$361,,,($C664-1)*3-2,$C$2)=AA664,OFFSET($N$363,,,($C664-1)*3-2,$C$2)*OFFSET($B$361,1,,($C664-1)*3-2,1))),
IFERROR((AA330/$J329)*$J664,0))</f>
        <v>0</v>
      </c>
      <c r="AB665" s="312" cm="1">
        <f t="array" aca="1" ref="AB665" ca="1">IF($D664=$C$3,
SUM(IF(OFFSET($N$361,,,($C664-1)*3-2,$C$2)=AB664,OFFSET($N$363,,,($C664-1)*3-2,$C$2)*OFFSET($B$361,1,,($C664-1)*3-2,1))),
IFERROR((AB330/$J329)*$J664,0))</f>
        <v>0</v>
      </c>
      <c r="AC665" s="312" cm="1">
        <f t="array" aca="1" ref="AC665" ca="1">IF($D664=$C$3,
SUM(IF(OFFSET($N$361,,,($C664-1)*3-2,$C$2)=AC664,OFFSET($N$363,,,($C664-1)*3-2,$C$2)*OFFSET($B$361,1,,($C664-1)*3-2,1))),
IFERROR((AC330/$J329)*$J664,0))</f>
        <v>0</v>
      </c>
      <c r="AD665" s="312" cm="1">
        <f t="array" aca="1" ref="AD665" ca="1">IF($D664=$C$3,
SUM(IF(OFFSET($N$361,,,($C664-1)*3-2,$C$2)=AD664,OFFSET($N$363,,,($C664-1)*3-2,$C$2)*OFFSET($B$361,1,,($C664-1)*3-2,1))),
IFERROR((AD330/$J329)*$J664,0))</f>
        <v>0</v>
      </c>
      <c r="AE665" s="312" cm="1">
        <f t="array" aca="1" ref="AE665" ca="1">IF($D664=$C$3,
SUM(IF(OFFSET($N$361,,,($C664-1)*3-2,$C$2)=AE664,OFFSET($N$363,,,($C664-1)*3-2,$C$2)*OFFSET($B$361,1,,($C664-1)*3-2,1))),
IFERROR((AE330/$J329)*$J664,0))</f>
        <v>0</v>
      </c>
      <c r="AF665" s="312" cm="1">
        <f t="array" aca="1" ref="AF665" ca="1">IF($D664=$C$3,
SUM(IF(OFFSET($N$361,,,($C664-1)*3-2,$C$2)=AF664,OFFSET($N$363,,,($C664-1)*3-2,$C$2)*OFFSET($B$361,1,,($C664-1)*3-2,1))),
IFERROR((AF330/$J329)*$J664,0))</f>
        <v>0</v>
      </c>
      <c r="AG665" s="312" cm="1">
        <f t="array" aca="1" ref="AG665" ca="1">IF($D664=$C$3,
SUM(IF(OFFSET($N$361,,,($C664-1)*3-2,$C$2)=AG664,OFFSET($N$363,,,($C664-1)*3-2,$C$2)*OFFSET($B$361,1,,($C664-1)*3-2,1))),
IFERROR((AG330/$J329)*$J664,0))</f>
        <v>0</v>
      </c>
      <c r="AH665" s="317"/>
      <c r="AI665" s="318"/>
      <c r="AJ665" s="318"/>
      <c r="AK665" s="318"/>
      <c r="AL665" s="318"/>
      <c r="AM665"/>
      <c r="AN665"/>
      <c r="AO665"/>
      <c r="AP665"/>
      <c r="AQ665"/>
      <c r="AR665"/>
    </row>
    <row r="666" spans="1:44" ht="13.15" customHeight="1">
      <c r="A666" s="317"/>
      <c r="B666" s="380" t="str">
        <f t="shared" ca="1" si="2757"/>
        <v/>
      </c>
      <c r="C666" s="380" t="str">
        <f t="shared" ca="1" si="2757"/>
        <v/>
      </c>
      <c r="D666" s="891"/>
      <c r="E666" s="896"/>
      <c r="F666" s="897"/>
      <c r="G666" s="900"/>
      <c r="H666" s="903"/>
      <c r="I666" s="906"/>
      <c r="J666" s="909"/>
      <c r="K666" s="912"/>
      <c r="L666" s="915"/>
      <c r="M666" s="404" t="s">
        <v>91</v>
      </c>
      <c r="N666" s="405">
        <f t="shared" ref="N666" ca="1" si="2758">IFERROR(N665*$K664,0)</f>
        <v>0</v>
      </c>
      <c r="O666" s="406">
        <f t="shared" ref="O666" ca="1" si="2759">IFERROR(O665*$K664,0)</f>
        <v>0</v>
      </c>
      <c r="P666" s="406">
        <f t="shared" ref="P666" ca="1" si="2760">IFERROR(P665*$K664,0)</f>
        <v>0</v>
      </c>
      <c r="Q666" s="407">
        <f t="shared" ref="Q666" ca="1" si="2761">IFERROR(Q665*$K664,0)</f>
        <v>0</v>
      </c>
      <c r="R666" s="406">
        <f t="shared" ref="R666" ca="1" si="2762">IFERROR(R665*$K664,0)</f>
        <v>0</v>
      </c>
      <c r="S666" s="406">
        <f t="shared" ref="S666" ca="1" si="2763">IFERROR(S665*$K664,0)</f>
        <v>0</v>
      </c>
      <c r="T666" s="406">
        <f t="shared" ref="T666" ca="1" si="2764">IFERROR(T665*$K664,0)</f>
        <v>0</v>
      </c>
      <c r="U666" s="406">
        <f t="shared" ref="U666" ca="1" si="2765">IFERROR(U665*$K664,0)</f>
        <v>0</v>
      </c>
      <c r="V666" s="406">
        <f t="shared" ref="V666" ca="1" si="2766">IFERROR(V665*$K664,0)</f>
        <v>0</v>
      </c>
      <c r="W666" s="406">
        <f t="shared" ref="W666" ca="1" si="2767">IFERROR(W665*$K664,0)</f>
        <v>0</v>
      </c>
      <c r="X666" s="406">
        <f t="shared" ref="X666" ca="1" si="2768">IFERROR(X665*$K664,0)</f>
        <v>0</v>
      </c>
      <c r="Y666" s="406">
        <f t="shared" ref="Y666" ca="1" si="2769">IFERROR(Y665*$K664,0)</f>
        <v>0</v>
      </c>
      <c r="Z666" s="406">
        <f t="shared" ref="Z666" ca="1" si="2770">IFERROR(Z665*$K664,0)</f>
        <v>0</v>
      </c>
      <c r="AA666" s="406">
        <f t="shared" ref="AA666" ca="1" si="2771">IFERROR(AA665*$K664,0)</f>
        <v>0</v>
      </c>
      <c r="AB666" s="406">
        <f t="shared" ref="AB666" ca="1" si="2772">IFERROR(AB665*$K664,0)</f>
        <v>0</v>
      </c>
      <c r="AC666" s="406">
        <f t="shared" ref="AC666" ca="1" si="2773">IFERROR(AC665*$K664,0)</f>
        <v>0</v>
      </c>
      <c r="AD666" s="406">
        <f t="shared" ref="AD666" ca="1" si="2774">IFERROR(AD665*$K664,0)</f>
        <v>0</v>
      </c>
      <c r="AE666" s="406">
        <f t="shared" ref="AE666" ca="1" si="2775">IFERROR(AE665*$K664,0)</f>
        <v>0</v>
      </c>
      <c r="AF666" s="406">
        <f t="shared" ref="AF666" ca="1" si="2776">IFERROR(AF665*$K664,0)</f>
        <v>0</v>
      </c>
      <c r="AG666" s="406">
        <f t="shared" ref="AG666" ca="1" si="2777">IFERROR(AG665*$K664,0)</f>
        <v>0</v>
      </c>
      <c r="AH666" s="317"/>
      <c r="AI666" s="318"/>
      <c r="AJ666" s="318"/>
      <c r="AK666" s="318"/>
      <c r="AL666" s="318"/>
      <c r="AM666"/>
      <c r="AN666"/>
      <c r="AO666"/>
      <c r="AP666"/>
      <c r="AQ666"/>
      <c r="AR666"/>
    </row>
    <row r="667" spans="1:44" ht="13.15" customHeight="1">
      <c r="A667" s="317"/>
      <c r="B667" s="317"/>
      <c r="C667" s="317" cm="1">
        <f t="array" aca="1" ref="C667" ca="1">OFFSET(C667,-3,,,)+1</f>
        <v>103</v>
      </c>
      <c r="D667" s="889" t="str">
        <f t="shared" ref="D667:E667" ca="1" si="2778">D332</f>
        <v/>
      </c>
      <c r="E667" s="892" t="str">
        <f t="shared" ca="1" si="2778"/>
        <v/>
      </c>
      <c r="F667" s="893"/>
      <c r="G667" s="898">
        <f t="shared" ref="G667" si="2779">H332</f>
        <v>0</v>
      </c>
      <c r="H667" s="901"/>
      <c r="I667" s="904" t="str">
        <f t="shared" ref="I667" ca="1" si="2780">I332</f>
        <v/>
      </c>
      <c r="J667" s="907">
        <f t="shared" ref="J667" ca="1" si="2781">IF($D667=$C$3,
SUMPRODUCT(OFFSET($B$361,1,,($C667-1)*3-2,),OFFSET($L$361,,,($C667-1)*3-2,)),J332+H667)</f>
        <v>0</v>
      </c>
      <c r="K667" s="910">
        <f t="shared" ref="K667" ca="1" si="2782">K332</f>
        <v>0</v>
      </c>
      <c r="L667" s="913">
        <f t="shared" ref="L667" ca="1" si="2783">J667*K667</f>
        <v>0</v>
      </c>
      <c r="M667" s="402" t="s">
        <v>89</v>
      </c>
      <c r="N667" s="308" t="str">
        <f t="shared" ref="N667:AG667" ca="1" si="2784">N332</f>
        <v/>
      </c>
      <c r="O667" s="309" t="str">
        <f t="shared" ca="1" si="2784"/>
        <v/>
      </c>
      <c r="P667" s="309" t="str">
        <f t="shared" ca="1" si="2784"/>
        <v/>
      </c>
      <c r="Q667" s="310" t="str">
        <f t="shared" ca="1" si="2784"/>
        <v/>
      </c>
      <c r="R667" s="309" t="str">
        <f t="shared" ca="1" si="2784"/>
        <v/>
      </c>
      <c r="S667" s="309" t="str">
        <f t="shared" ca="1" si="2784"/>
        <v/>
      </c>
      <c r="T667" s="309" t="str">
        <f t="shared" ca="1" si="2784"/>
        <v/>
      </c>
      <c r="U667" s="309" t="str">
        <f t="shared" ca="1" si="2784"/>
        <v/>
      </c>
      <c r="V667" s="309" t="str">
        <f t="shared" ca="1" si="2784"/>
        <v/>
      </c>
      <c r="W667" s="309" t="str">
        <f t="shared" ca="1" si="2784"/>
        <v/>
      </c>
      <c r="X667" s="309" t="str">
        <f t="shared" ca="1" si="2784"/>
        <v/>
      </c>
      <c r="Y667" s="309" t="str">
        <f t="shared" ca="1" si="2784"/>
        <v/>
      </c>
      <c r="Z667" s="309" t="str">
        <f t="shared" ca="1" si="2784"/>
        <v/>
      </c>
      <c r="AA667" s="309" t="str">
        <f t="shared" ca="1" si="2784"/>
        <v/>
      </c>
      <c r="AB667" s="309" t="str">
        <f t="shared" ca="1" si="2784"/>
        <v/>
      </c>
      <c r="AC667" s="309" t="str">
        <f t="shared" ca="1" si="2784"/>
        <v/>
      </c>
      <c r="AD667" s="309" t="str">
        <f t="shared" ca="1" si="2784"/>
        <v/>
      </c>
      <c r="AE667" s="309" t="str">
        <f t="shared" ca="1" si="2784"/>
        <v/>
      </c>
      <c r="AF667" s="309" t="str">
        <f t="shared" ca="1" si="2784"/>
        <v/>
      </c>
      <c r="AG667" s="309" t="str">
        <f t="shared" ca="1" si="2784"/>
        <v/>
      </c>
      <c r="AH667" s="317"/>
      <c r="AI667" s="318"/>
      <c r="AJ667" s="318"/>
      <c r="AK667" s="318"/>
      <c r="AL667" s="318"/>
      <c r="AM667"/>
      <c r="AN667"/>
      <c r="AO667"/>
      <c r="AP667"/>
      <c r="AQ667"/>
      <c r="AR667"/>
    </row>
    <row r="668" spans="1:44" ht="13.15" customHeight="1">
      <c r="A668" s="317"/>
      <c r="B668" s="380">
        <f t="shared" ref="B668:C669" ca="1" si="2785">B333</f>
        <v>0</v>
      </c>
      <c r="C668" s="317" cm="1">
        <f t="array" aca="1" ref="C668" ca="1">IF(ROUND(SUM(IF(N667:AG667&lt;&gt;"",IF(N667:AG667&lt;&gt;0,(N668:AG668))))-J667,3)&lt;&gt;0,"X",0)</f>
        <v>0</v>
      </c>
      <c r="D668" s="890"/>
      <c r="E668" s="894"/>
      <c r="F668" s="895"/>
      <c r="G668" s="899"/>
      <c r="H668" s="902"/>
      <c r="I668" s="905"/>
      <c r="J668" s="908"/>
      <c r="K668" s="911"/>
      <c r="L668" s="914"/>
      <c r="M668" s="403" t="s">
        <v>90</v>
      </c>
      <c r="N668" s="312" cm="1">
        <f t="array" aca="1" ref="N668" ca="1">IF($D667=$C$3,
SUM(IF(OFFSET($N$361,,,($C667-1)*3-2,$C$2)=N667,OFFSET($N$363,,,($C667-1)*3-2,$C$2)*OFFSET($B$361,1,,($C667-1)*3-2,1))),
IFERROR((N333/$J332)*$J667,0))</f>
        <v>0</v>
      </c>
      <c r="O668" s="312" cm="1">
        <f t="array" aca="1" ref="O668" ca="1">IF($D667=$C$3,
SUM(IF(OFFSET($N$361,,,($C667-1)*3-2,$C$2)=O667,OFFSET($N$363,,,($C667-1)*3-2,$C$2)*OFFSET($B$361,1,,($C667-1)*3-2,1))),
IFERROR((O333/$J332)*$J667,0))</f>
        <v>0</v>
      </c>
      <c r="P668" s="312" cm="1">
        <f t="array" aca="1" ref="P668" ca="1">IF($D667=$C$3,
SUM(IF(OFFSET($N$361,,,($C667-1)*3-2,$C$2)=P667,OFFSET($N$363,,,($C667-1)*3-2,$C$2)*OFFSET($B$361,1,,($C667-1)*3-2,1))),
IFERROR((P333/$J332)*$J667,0))</f>
        <v>0</v>
      </c>
      <c r="Q668" s="313" cm="1">
        <f t="array" aca="1" ref="Q668" ca="1">IF($D667=$C$3,
SUM(IF(OFFSET($N$361,,,($C667-1)*3-2,$C$2)=Q667,OFFSET($N$363,,,($C667-1)*3-2,$C$2)*OFFSET($B$361,1,,($C667-1)*3-2,1))),
IFERROR((Q333/$J332)*$J667,0))</f>
        <v>0</v>
      </c>
      <c r="R668" s="312" cm="1">
        <f t="array" aca="1" ref="R668" ca="1">IF($D667=$C$3,
SUM(IF(OFFSET($N$361,,,($C667-1)*3-2,$C$2)=R667,OFFSET($N$363,,,($C667-1)*3-2,$C$2)*OFFSET($B$361,1,,($C667-1)*3-2,1))),
IFERROR((R333/$J332)*$J667,0))</f>
        <v>0</v>
      </c>
      <c r="S668" s="312" cm="1">
        <f t="array" aca="1" ref="S668" ca="1">IF($D667=$C$3,
SUM(IF(OFFSET($N$361,,,($C667-1)*3-2,$C$2)=S667,OFFSET($N$363,,,($C667-1)*3-2,$C$2)*OFFSET($B$361,1,,($C667-1)*3-2,1))),
IFERROR((S333/$J332)*$J667,0))</f>
        <v>0</v>
      </c>
      <c r="T668" s="312" cm="1">
        <f t="array" aca="1" ref="T668" ca="1">IF($D667=$C$3,
SUM(IF(OFFSET($N$361,,,($C667-1)*3-2,$C$2)=T667,OFFSET($N$363,,,($C667-1)*3-2,$C$2)*OFFSET($B$361,1,,($C667-1)*3-2,1))),
IFERROR((T333/$J332)*$J667,0))</f>
        <v>0</v>
      </c>
      <c r="U668" s="312" cm="1">
        <f t="array" aca="1" ref="U668" ca="1">IF($D667=$C$3,
SUM(IF(OFFSET($N$361,,,($C667-1)*3-2,$C$2)=U667,OFFSET($N$363,,,($C667-1)*3-2,$C$2)*OFFSET($B$361,1,,($C667-1)*3-2,1))),
IFERROR((U333/$J332)*$J667,0))</f>
        <v>0</v>
      </c>
      <c r="V668" s="312" cm="1">
        <f t="array" aca="1" ref="V668" ca="1">IF($D667=$C$3,
SUM(IF(OFFSET($N$361,,,($C667-1)*3-2,$C$2)=V667,OFFSET($N$363,,,($C667-1)*3-2,$C$2)*OFFSET($B$361,1,,($C667-1)*3-2,1))),
IFERROR((V333/$J332)*$J667,0))</f>
        <v>0</v>
      </c>
      <c r="W668" s="312" cm="1">
        <f t="array" aca="1" ref="W668" ca="1">IF($D667=$C$3,
SUM(IF(OFFSET($N$361,,,($C667-1)*3-2,$C$2)=W667,OFFSET($N$363,,,($C667-1)*3-2,$C$2)*OFFSET($B$361,1,,($C667-1)*3-2,1))),
IFERROR((W333/$J332)*$J667,0))</f>
        <v>0</v>
      </c>
      <c r="X668" s="312" cm="1">
        <f t="array" aca="1" ref="X668" ca="1">IF($D667=$C$3,
SUM(IF(OFFSET($N$361,,,($C667-1)*3-2,$C$2)=X667,OFFSET($N$363,,,($C667-1)*3-2,$C$2)*OFFSET($B$361,1,,($C667-1)*3-2,1))),
IFERROR((X333/$J332)*$J667,0))</f>
        <v>0</v>
      </c>
      <c r="Y668" s="312" cm="1">
        <f t="array" aca="1" ref="Y668" ca="1">IF($D667=$C$3,
SUM(IF(OFFSET($N$361,,,($C667-1)*3-2,$C$2)=Y667,OFFSET($N$363,,,($C667-1)*3-2,$C$2)*OFFSET($B$361,1,,($C667-1)*3-2,1))),
IFERROR((Y333/$J332)*$J667,0))</f>
        <v>0</v>
      </c>
      <c r="Z668" s="312" cm="1">
        <f t="array" aca="1" ref="Z668" ca="1">IF($D667=$C$3,
SUM(IF(OFFSET($N$361,,,($C667-1)*3-2,$C$2)=Z667,OFFSET($N$363,,,($C667-1)*3-2,$C$2)*OFFSET($B$361,1,,($C667-1)*3-2,1))),
IFERROR((Z333/$J332)*$J667,0))</f>
        <v>0</v>
      </c>
      <c r="AA668" s="312" cm="1">
        <f t="array" aca="1" ref="AA668" ca="1">IF($D667=$C$3,
SUM(IF(OFFSET($N$361,,,($C667-1)*3-2,$C$2)=AA667,OFFSET($N$363,,,($C667-1)*3-2,$C$2)*OFFSET($B$361,1,,($C667-1)*3-2,1))),
IFERROR((AA333/$J332)*$J667,0))</f>
        <v>0</v>
      </c>
      <c r="AB668" s="312" cm="1">
        <f t="array" aca="1" ref="AB668" ca="1">IF($D667=$C$3,
SUM(IF(OFFSET($N$361,,,($C667-1)*3-2,$C$2)=AB667,OFFSET($N$363,,,($C667-1)*3-2,$C$2)*OFFSET($B$361,1,,($C667-1)*3-2,1))),
IFERROR((AB333/$J332)*$J667,0))</f>
        <v>0</v>
      </c>
      <c r="AC668" s="312" cm="1">
        <f t="array" aca="1" ref="AC668" ca="1">IF($D667=$C$3,
SUM(IF(OFFSET($N$361,,,($C667-1)*3-2,$C$2)=AC667,OFFSET($N$363,,,($C667-1)*3-2,$C$2)*OFFSET($B$361,1,,($C667-1)*3-2,1))),
IFERROR((AC333/$J332)*$J667,0))</f>
        <v>0</v>
      </c>
      <c r="AD668" s="312" cm="1">
        <f t="array" aca="1" ref="AD668" ca="1">IF($D667=$C$3,
SUM(IF(OFFSET($N$361,,,($C667-1)*3-2,$C$2)=AD667,OFFSET($N$363,,,($C667-1)*3-2,$C$2)*OFFSET($B$361,1,,($C667-1)*3-2,1))),
IFERROR((AD333/$J332)*$J667,0))</f>
        <v>0</v>
      </c>
      <c r="AE668" s="312" cm="1">
        <f t="array" aca="1" ref="AE668" ca="1">IF($D667=$C$3,
SUM(IF(OFFSET($N$361,,,($C667-1)*3-2,$C$2)=AE667,OFFSET($N$363,,,($C667-1)*3-2,$C$2)*OFFSET($B$361,1,,($C667-1)*3-2,1))),
IFERROR((AE333/$J332)*$J667,0))</f>
        <v>0</v>
      </c>
      <c r="AF668" s="312" cm="1">
        <f t="array" aca="1" ref="AF668" ca="1">IF($D667=$C$3,
SUM(IF(OFFSET($N$361,,,($C667-1)*3-2,$C$2)=AF667,OFFSET($N$363,,,($C667-1)*3-2,$C$2)*OFFSET($B$361,1,,($C667-1)*3-2,1))),
IFERROR((AF333/$J332)*$J667,0))</f>
        <v>0</v>
      </c>
      <c r="AG668" s="312" cm="1">
        <f t="array" aca="1" ref="AG668" ca="1">IF($D667=$C$3,
SUM(IF(OFFSET($N$361,,,($C667-1)*3-2,$C$2)=AG667,OFFSET($N$363,,,($C667-1)*3-2,$C$2)*OFFSET($B$361,1,,($C667-1)*3-2,1))),
IFERROR((AG333/$J332)*$J667,0))</f>
        <v>0</v>
      </c>
      <c r="AH668" s="317"/>
      <c r="AI668" s="318"/>
      <c r="AJ668" s="318"/>
      <c r="AK668" s="318"/>
      <c r="AL668" s="318"/>
      <c r="AM668"/>
      <c r="AN668"/>
      <c r="AO668"/>
      <c r="AP668"/>
      <c r="AQ668"/>
      <c r="AR668"/>
    </row>
    <row r="669" spans="1:44" ht="13.15" customHeight="1">
      <c r="A669" s="317"/>
      <c r="B669" s="380" t="str">
        <f t="shared" ca="1" si="2785"/>
        <v/>
      </c>
      <c r="C669" s="380" t="str">
        <f t="shared" ca="1" si="2785"/>
        <v/>
      </c>
      <c r="D669" s="891"/>
      <c r="E669" s="896"/>
      <c r="F669" s="897"/>
      <c r="G669" s="900"/>
      <c r="H669" s="903"/>
      <c r="I669" s="906"/>
      <c r="J669" s="909"/>
      <c r="K669" s="912"/>
      <c r="L669" s="915"/>
      <c r="M669" s="404" t="s">
        <v>91</v>
      </c>
      <c r="N669" s="405">
        <f t="shared" ref="N669" ca="1" si="2786">IFERROR(N668*$K667,0)</f>
        <v>0</v>
      </c>
      <c r="O669" s="406">
        <f t="shared" ref="O669" ca="1" si="2787">IFERROR(O668*$K667,0)</f>
        <v>0</v>
      </c>
      <c r="P669" s="406">
        <f t="shared" ref="P669" ca="1" si="2788">IFERROR(P668*$K667,0)</f>
        <v>0</v>
      </c>
      <c r="Q669" s="407">
        <f t="shared" ref="Q669" ca="1" si="2789">IFERROR(Q668*$K667,0)</f>
        <v>0</v>
      </c>
      <c r="R669" s="406">
        <f t="shared" ref="R669" ca="1" si="2790">IFERROR(R668*$K667,0)</f>
        <v>0</v>
      </c>
      <c r="S669" s="406">
        <f t="shared" ref="S669" ca="1" si="2791">IFERROR(S668*$K667,0)</f>
        <v>0</v>
      </c>
      <c r="T669" s="406">
        <f t="shared" ref="T669" ca="1" si="2792">IFERROR(T668*$K667,0)</f>
        <v>0</v>
      </c>
      <c r="U669" s="406">
        <f t="shared" ref="U669" ca="1" si="2793">IFERROR(U668*$K667,0)</f>
        <v>0</v>
      </c>
      <c r="V669" s="406">
        <f t="shared" ref="V669" ca="1" si="2794">IFERROR(V668*$K667,0)</f>
        <v>0</v>
      </c>
      <c r="W669" s="406">
        <f t="shared" ref="W669" ca="1" si="2795">IFERROR(W668*$K667,0)</f>
        <v>0</v>
      </c>
      <c r="X669" s="406">
        <f t="shared" ref="X669" ca="1" si="2796">IFERROR(X668*$K667,0)</f>
        <v>0</v>
      </c>
      <c r="Y669" s="406">
        <f t="shared" ref="Y669" ca="1" si="2797">IFERROR(Y668*$K667,0)</f>
        <v>0</v>
      </c>
      <c r="Z669" s="406">
        <f t="shared" ref="Z669" ca="1" si="2798">IFERROR(Z668*$K667,0)</f>
        <v>0</v>
      </c>
      <c r="AA669" s="406">
        <f t="shared" ref="AA669" ca="1" si="2799">IFERROR(AA668*$K667,0)</f>
        <v>0</v>
      </c>
      <c r="AB669" s="406">
        <f t="shared" ref="AB669" ca="1" si="2800">IFERROR(AB668*$K667,0)</f>
        <v>0</v>
      </c>
      <c r="AC669" s="406">
        <f t="shared" ref="AC669" ca="1" si="2801">IFERROR(AC668*$K667,0)</f>
        <v>0</v>
      </c>
      <c r="AD669" s="406">
        <f t="shared" ref="AD669" ca="1" si="2802">IFERROR(AD668*$K667,0)</f>
        <v>0</v>
      </c>
      <c r="AE669" s="406">
        <f t="shared" ref="AE669" ca="1" si="2803">IFERROR(AE668*$K667,0)</f>
        <v>0</v>
      </c>
      <c r="AF669" s="406">
        <f t="shared" ref="AF669" ca="1" si="2804">IFERROR(AF668*$K667,0)</f>
        <v>0</v>
      </c>
      <c r="AG669" s="406">
        <f t="shared" ref="AG669" ca="1" si="2805">IFERROR(AG668*$K667,0)</f>
        <v>0</v>
      </c>
      <c r="AH669" s="317"/>
      <c r="AI669" s="318"/>
      <c r="AJ669" s="318"/>
      <c r="AK669" s="318"/>
      <c r="AL669" s="318"/>
      <c r="AM669"/>
      <c r="AN669"/>
      <c r="AO669"/>
      <c r="AP669"/>
      <c r="AQ669"/>
      <c r="AR669"/>
    </row>
    <row r="670" spans="1:44" ht="13.15" customHeight="1">
      <c r="A670" s="317"/>
      <c r="B670" s="317"/>
      <c r="C670" s="317" cm="1">
        <f t="array" aca="1" ref="C670" ca="1">OFFSET(C670,-3,,,)+1</f>
        <v>104</v>
      </c>
      <c r="D670" s="889" t="str">
        <f t="shared" ref="D670:E670" ca="1" si="2806">D335</f>
        <v/>
      </c>
      <c r="E670" s="892" t="str">
        <f t="shared" ca="1" si="2806"/>
        <v/>
      </c>
      <c r="F670" s="893"/>
      <c r="G670" s="898">
        <f t="shared" ref="G670" si="2807">H335</f>
        <v>0</v>
      </c>
      <c r="H670" s="901"/>
      <c r="I670" s="904" t="str">
        <f t="shared" ref="I670" ca="1" si="2808">I335</f>
        <v/>
      </c>
      <c r="J670" s="907">
        <f t="shared" ref="J670" ca="1" si="2809">IF($D670=$C$3,
SUMPRODUCT(OFFSET($B$361,1,,($C670-1)*3-2,),OFFSET($L$361,,,($C670-1)*3-2,)),J335+H670)</f>
        <v>0</v>
      </c>
      <c r="K670" s="910">
        <f t="shared" ref="K670" ca="1" si="2810">K335</f>
        <v>0</v>
      </c>
      <c r="L670" s="913">
        <f t="shared" ref="L670" ca="1" si="2811">J670*K670</f>
        <v>0</v>
      </c>
      <c r="M670" s="402" t="s">
        <v>89</v>
      </c>
      <c r="N670" s="308" t="str">
        <f t="shared" ref="N670:AG670" ca="1" si="2812">N335</f>
        <v/>
      </c>
      <c r="O670" s="309" t="str">
        <f t="shared" ca="1" si="2812"/>
        <v/>
      </c>
      <c r="P670" s="309" t="str">
        <f t="shared" ca="1" si="2812"/>
        <v/>
      </c>
      <c r="Q670" s="310" t="str">
        <f t="shared" ca="1" si="2812"/>
        <v/>
      </c>
      <c r="R670" s="309" t="str">
        <f t="shared" ca="1" si="2812"/>
        <v/>
      </c>
      <c r="S670" s="309" t="str">
        <f t="shared" ca="1" si="2812"/>
        <v/>
      </c>
      <c r="T670" s="309" t="str">
        <f t="shared" ca="1" si="2812"/>
        <v/>
      </c>
      <c r="U670" s="309" t="str">
        <f t="shared" ca="1" si="2812"/>
        <v/>
      </c>
      <c r="V670" s="309" t="str">
        <f t="shared" ca="1" si="2812"/>
        <v/>
      </c>
      <c r="W670" s="309" t="str">
        <f t="shared" ca="1" si="2812"/>
        <v/>
      </c>
      <c r="X670" s="309" t="str">
        <f t="shared" ca="1" si="2812"/>
        <v/>
      </c>
      <c r="Y670" s="309" t="str">
        <f t="shared" ca="1" si="2812"/>
        <v/>
      </c>
      <c r="Z670" s="309" t="str">
        <f t="shared" ca="1" si="2812"/>
        <v/>
      </c>
      <c r="AA670" s="309" t="str">
        <f t="shared" ca="1" si="2812"/>
        <v/>
      </c>
      <c r="AB670" s="309" t="str">
        <f t="shared" ca="1" si="2812"/>
        <v/>
      </c>
      <c r="AC670" s="309" t="str">
        <f t="shared" ca="1" si="2812"/>
        <v/>
      </c>
      <c r="AD670" s="309" t="str">
        <f t="shared" ca="1" si="2812"/>
        <v/>
      </c>
      <c r="AE670" s="309" t="str">
        <f t="shared" ca="1" si="2812"/>
        <v/>
      </c>
      <c r="AF670" s="309" t="str">
        <f t="shared" ca="1" si="2812"/>
        <v/>
      </c>
      <c r="AG670" s="309" t="str">
        <f t="shared" ca="1" si="2812"/>
        <v/>
      </c>
      <c r="AH670" s="317"/>
      <c r="AI670" s="318"/>
      <c r="AJ670" s="318"/>
      <c r="AK670" s="318"/>
      <c r="AL670" s="318"/>
      <c r="AM670"/>
      <c r="AN670"/>
      <c r="AO670"/>
      <c r="AP670"/>
      <c r="AQ670"/>
      <c r="AR670"/>
    </row>
    <row r="671" spans="1:44" ht="13.15" customHeight="1">
      <c r="A671" s="317"/>
      <c r="B671" s="380">
        <f t="shared" ref="B671:C672" ca="1" si="2813">B336</f>
        <v>0</v>
      </c>
      <c r="C671" s="317" cm="1">
        <f t="array" aca="1" ref="C671" ca="1">IF(ROUND(SUM(IF(N670:AG670&lt;&gt;"",IF(N670:AG670&lt;&gt;0,(N671:AG671))))-J670,3)&lt;&gt;0,"X",0)</f>
        <v>0</v>
      </c>
      <c r="D671" s="890"/>
      <c r="E671" s="894"/>
      <c r="F671" s="895"/>
      <c r="G671" s="899"/>
      <c r="H671" s="902"/>
      <c r="I671" s="905"/>
      <c r="J671" s="908"/>
      <c r="K671" s="911"/>
      <c r="L671" s="914"/>
      <c r="M671" s="403" t="s">
        <v>90</v>
      </c>
      <c r="N671" s="312" cm="1">
        <f t="array" aca="1" ref="N671" ca="1">IF($D670=$C$3,
SUM(IF(OFFSET($N$361,,,($C670-1)*3-2,$C$2)=N670,OFFSET($N$363,,,($C670-1)*3-2,$C$2)*OFFSET($B$361,1,,($C670-1)*3-2,1))),
IFERROR((N336/$J335)*$J670,0))</f>
        <v>0</v>
      </c>
      <c r="O671" s="312" cm="1">
        <f t="array" aca="1" ref="O671" ca="1">IF($D670=$C$3,
SUM(IF(OFFSET($N$361,,,($C670-1)*3-2,$C$2)=O670,OFFSET($N$363,,,($C670-1)*3-2,$C$2)*OFFSET($B$361,1,,($C670-1)*3-2,1))),
IFERROR((O336/$J335)*$J670,0))</f>
        <v>0</v>
      </c>
      <c r="P671" s="312" cm="1">
        <f t="array" aca="1" ref="P671" ca="1">IF($D670=$C$3,
SUM(IF(OFFSET($N$361,,,($C670-1)*3-2,$C$2)=P670,OFFSET($N$363,,,($C670-1)*3-2,$C$2)*OFFSET($B$361,1,,($C670-1)*3-2,1))),
IFERROR((P336/$J335)*$J670,0))</f>
        <v>0</v>
      </c>
      <c r="Q671" s="313" cm="1">
        <f t="array" aca="1" ref="Q671" ca="1">IF($D670=$C$3,
SUM(IF(OFFSET($N$361,,,($C670-1)*3-2,$C$2)=Q670,OFFSET($N$363,,,($C670-1)*3-2,$C$2)*OFFSET($B$361,1,,($C670-1)*3-2,1))),
IFERROR((Q336/$J335)*$J670,0))</f>
        <v>0</v>
      </c>
      <c r="R671" s="312" cm="1">
        <f t="array" aca="1" ref="R671" ca="1">IF($D670=$C$3,
SUM(IF(OFFSET($N$361,,,($C670-1)*3-2,$C$2)=R670,OFFSET($N$363,,,($C670-1)*3-2,$C$2)*OFFSET($B$361,1,,($C670-1)*3-2,1))),
IFERROR((R336/$J335)*$J670,0))</f>
        <v>0</v>
      </c>
      <c r="S671" s="312" cm="1">
        <f t="array" aca="1" ref="S671" ca="1">IF($D670=$C$3,
SUM(IF(OFFSET($N$361,,,($C670-1)*3-2,$C$2)=S670,OFFSET($N$363,,,($C670-1)*3-2,$C$2)*OFFSET($B$361,1,,($C670-1)*3-2,1))),
IFERROR((S336/$J335)*$J670,0))</f>
        <v>0</v>
      </c>
      <c r="T671" s="312" cm="1">
        <f t="array" aca="1" ref="T671" ca="1">IF($D670=$C$3,
SUM(IF(OFFSET($N$361,,,($C670-1)*3-2,$C$2)=T670,OFFSET($N$363,,,($C670-1)*3-2,$C$2)*OFFSET($B$361,1,,($C670-1)*3-2,1))),
IFERROR((T336/$J335)*$J670,0))</f>
        <v>0</v>
      </c>
      <c r="U671" s="312" cm="1">
        <f t="array" aca="1" ref="U671" ca="1">IF($D670=$C$3,
SUM(IF(OFFSET($N$361,,,($C670-1)*3-2,$C$2)=U670,OFFSET($N$363,,,($C670-1)*3-2,$C$2)*OFFSET($B$361,1,,($C670-1)*3-2,1))),
IFERROR((U336/$J335)*$J670,0))</f>
        <v>0</v>
      </c>
      <c r="V671" s="312" cm="1">
        <f t="array" aca="1" ref="V671" ca="1">IF($D670=$C$3,
SUM(IF(OFFSET($N$361,,,($C670-1)*3-2,$C$2)=V670,OFFSET($N$363,,,($C670-1)*3-2,$C$2)*OFFSET($B$361,1,,($C670-1)*3-2,1))),
IFERROR((V336/$J335)*$J670,0))</f>
        <v>0</v>
      </c>
      <c r="W671" s="312" cm="1">
        <f t="array" aca="1" ref="W671" ca="1">IF($D670=$C$3,
SUM(IF(OFFSET($N$361,,,($C670-1)*3-2,$C$2)=W670,OFFSET($N$363,,,($C670-1)*3-2,$C$2)*OFFSET($B$361,1,,($C670-1)*3-2,1))),
IFERROR((W336/$J335)*$J670,0))</f>
        <v>0</v>
      </c>
      <c r="X671" s="312" cm="1">
        <f t="array" aca="1" ref="X671" ca="1">IF($D670=$C$3,
SUM(IF(OFFSET($N$361,,,($C670-1)*3-2,$C$2)=X670,OFFSET($N$363,,,($C670-1)*3-2,$C$2)*OFFSET($B$361,1,,($C670-1)*3-2,1))),
IFERROR((X336/$J335)*$J670,0))</f>
        <v>0</v>
      </c>
      <c r="Y671" s="312" cm="1">
        <f t="array" aca="1" ref="Y671" ca="1">IF($D670=$C$3,
SUM(IF(OFFSET($N$361,,,($C670-1)*3-2,$C$2)=Y670,OFFSET($N$363,,,($C670-1)*3-2,$C$2)*OFFSET($B$361,1,,($C670-1)*3-2,1))),
IFERROR((Y336/$J335)*$J670,0))</f>
        <v>0</v>
      </c>
      <c r="Z671" s="312" cm="1">
        <f t="array" aca="1" ref="Z671" ca="1">IF($D670=$C$3,
SUM(IF(OFFSET($N$361,,,($C670-1)*3-2,$C$2)=Z670,OFFSET($N$363,,,($C670-1)*3-2,$C$2)*OFFSET($B$361,1,,($C670-1)*3-2,1))),
IFERROR((Z336/$J335)*$J670,0))</f>
        <v>0</v>
      </c>
      <c r="AA671" s="312" cm="1">
        <f t="array" aca="1" ref="AA671" ca="1">IF($D670=$C$3,
SUM(IF(OFFSET($N$361,,,($C670-1)*3-2,$C$2)=AA670,OFFSET($N$363,,,($C670-1)*3-2,$C$2)*OFFSET($B$361,1,,($C670-1)*3-2,1))),
IFERROR((AA336/$J335)*$J670,0))</f>
        <v>0</v>
      </c>
      <c r="AB671" s="312" cm="1">
        <f t="array" aca="1" ref="AB671" ca="1">IF($D670=$C$3,
SUM(IF(OFFSET($N$361,,,($C670-1)*3-2,$C$2)=AB670,OFFSET($N$363,,,($C670-1)*3-2,$C$2)*OFFSET($B$361,1,,($C670-1)*3-2,1))),
IFERROR((AB336/$J335)*$J670,0))</f>
        <v>0</v>
      </c>
      <c r="AC671" s="312" cm="1">
        <f t="array" aca="1" ref="AC671" ca="1">IF($D670=$C$3,
SUM(IF(OFFSET($N$361,,,($C670-1)*3-2,$C$2)=AC670,OFFSET($N$363,,,($C670-1)*3-2,$C$2)*OFFSET($B$361,1,,($C670-1)*3-2,1))),
IFERROR((AC336/$J335)*$J670,0))</f>
        <v>0</v>
      </c>
      <c r="AD671" s="312" cm="1">
        <f t="array" aca="1" ref="AD671" ca="1">IF($D670=$C$3,
SUM(IF(OFFSET($N$361,,,($C670-1)*3-2,$C$2)=AD670,OFFSET($N$363,,,($C670-1)*3-2,$C$2)*OFFSET($B$361,1,,($C670-1)*3-2,1))),
IFERROR((AD336/$J335)*$J670,0))</f>
        <v>0</v>
      </c>
      <c r="AE671" s="312" cm="1">
        <f t="array" aca="1" ref="AE671" ca="1">IF($D670=$C$3,
SUM(IF(OFFSET($N$361,,,($C670-1)*3-2,$C$2)=AE670,OFFSET($N$363,,,($C670-1)*3-2,$C$2)*OFFSET($B$361,1,,($C670-1)*3-2,1))),
IFERROR((AE336/$J335)*$J670,0))</f>
        <v>0</v>
      </c>
      <c r="AF671" s="312" cm="1">
        <f t="array" aca="1" ref="AF671" ca="1">IF($D670=$C$3,
SUM(IF(OFFSET($N$361,,,($C670-1)*3-2,$C$2)=AF670,OFFSET($N$363,,,($C670-1)*3-2,$C$2)*OFFSET($B$361,1,,($C670-1)*3-2,1))),
IFERROR((AF336/$J335)*$J670,0))</f>
        <v>0</v>
      </c>
      <c r="AG671" s="312" cm="1">
        <f t="array" aca="1" ref="AG671" ca="1">IF($D670=$C$3,
SUM(IF(OFFSET($N$361,,,($C670-1)*3-2,$C$2)=AG670,OFFSET($N$363,,,($C670-1)*3-2,$C$2)*OFFSET($B$361,1,,($C670-1)*3-2,1))),
IFERROR((AG336/$J335)*$J670,0))</f>
        <v>0</v>
      </c>
      <c r="AH671" s="317"/>
      <c r="AI671" s="318"/>
      <c r="AJ671" s="318"/>
      <c r="AK671" s="318"/>
      <c r="AL671" s="318"/>
      <c r="AM671"/>
      <c r="AN671"/>
      <c r="AO671"/>
      <c r="AP671"/>
      <c r="AQ671"/>
      <c r="AR671"/>
    </row>
    <row r="672" spans="1:44" ht="13.15" customHeight="1">
      <c r="A672" s="317"/>
      <c r="B672" s="380" t="str">
        <f t="shared" ca="1" si="2813"/>
        <v/>
      </c>
      <c r="C672" s="380" t="str">
        <f t="shared" ca="1" si="2813"/>
        <v/>
      </c>
      <c r="D672" s="891"/>
      <c r="E672" s="896"/>
      <c r="F672" s="897"/>
      <c r="G672" s="900"/>
      <c r="H672" s="903"/>
      <c r="I672" s="906"/>
      <c r="J672" s="909"/>
      <c r="K672" s="912"/>
      <c r="L672" s="915"/>
      <c r="M672" s="404" t="s">
        <v>91</v>
      </c>
      <c r="N672" s="405">
        <f t="shared" ref="N672" ca="1" si="2814">IFERROR(N671*$K670,0)</f>
        <v>0</v>
      </c>
      <c r="O672" s="406">
        <f t="shared" ref="O672" ca="1" si="2815">IFERROR(O671*$K670,0)</f>
        <v>0</v>
      </c>
      <c r="P672" s="406">
        <f t="shared" ref="P672" ca="1" si="2816">IFERROR(P671*$K670,0)</f>
        <v>0</v>
      </c>
      <c r="Q672" s="407">
        <f t="shared" ref="Q672" ca="1" si="2817">IFERROR(Q671*$K670,0)</f>
        <v>0</v>
      </c>
      <c r="R672" s="406">
        <f t="shared" ref="R672" ca="1" si="2818">IFERROR(R671*$K670,0)</f>
        <v>0</v>
      </c>
      <c r="S672" s="406">
        <f t="shared" ref="S672" ca="1" si="2819">IFERROR(S671*$K670,0)</f>
        <v>0</v>
      </c>
      <c r="T672" s="406">
        <f t="shared" ref="T672" ca="1" si="2820">IFERROR(T671*$K670,0)</f>
        <v>0</v>
      </c>
      <c r="U672" s="406">
        <f t="shared" ref="U672" ca="1" si="2821">IFERROR(U671*$K670,0)</f>
        <v>0</v>
      </c>
      <c r="V672" s="406">
        <f t="shared" ref="V672" ca="1" si="2822">IFERROR(V671*$K670,0)</f>
        <v>0</v>
      </c>
      <c r="W672" s="406">
        <f t="shared" ref="W672" ca="1" si="2823">IFERROR(W671*$K670,0)</f>
        <v>0</v>
      </c>
      <c r="X672" s="406">
        <f t="shared" ref="X672" ca="1" si="2824">IFERROR(X671*$K670,0)</f>
        <v>0</v>
      </c>
      <c r="Y672" s="406">
        <f t="shared" ref="Y672" ca="1" si="2825">IFERROR(Y671*$K670,0)</f>
        <v>0</v>
      </c>
      <c r="Z672" s="406">
        <f t="shared" ref="Z672" ca="1" si="2826">IFERROR(Z671*$K670,0)</f>
        <v>0</v>
      </c>
      <c r="AA672" s="406">
        <f t="shared" ref="AA672" ca="1" si="2827">IFERROR(AA671*$K670,0)</f>
        <v>0</v>
      </c>
      <c r="AB672" s="406">
        <f t="shared" ref="AB672" ca="1" si="2828">IFERROR(AB671*$K670,0)</f>
        <v>0</v>
      </c>
      <c r="AC672" s="406">
        <f t="shared" ref="AC672" ca="1" si="2829">IFERROR(AC671*$K670,0)</f>
        <v>0</v>
      </c>
      <c r="AD672" s="406">
        <f t="shared" ref="AD672" ca="1" si="2830">IFERROR(AD671*$K670,0)</f>
        <v>0</v>
      </c>
      <c r="AE672" s="406">
        <f t="shared" ref="AE672" ca="1" si="2831">IFERROR(AE671*$K670,0)</f>
        <v>0</v>
      </c>
      <c r="AF672" s="406">
        <f t="shared" ref="AF672" ca="1" si="2832">IFERROR(AF671*$K670,0)</f>
        <v>0</v>
      </c>
      <c r="AG672" s="406">
        <f t="shared" ref="AG672" ca="1" si="2833">IFERROR(AG671*$K670,0)</f>
        <v>0</v>
      </c>
      <c r="AH672" s="317"/>
      <c r="AI672" s="318"/>
      <c r="AJ672" s="318"/>
      <c r="AK672" s="318"/>
      <c r="AL672" s="318"/>
      <c r="AM672"/>
      <c r="AN672"/>
      <c r="AO672"/>
      <c r="AP672"/>
      <c r="AQ672"/>
      <c r="AR672"/>
    </row>
    <row r="673" spans="1:44" ht="13.15" customHeight="1">
      <c r="A673" s="317"/>
      <c r="B673" s="317"/>
      <c r="C673" s="317" cm="1">
        <f t="array" aca="1" ref="C673" ca="1">OFFSET(C673,-3,,,)+1</f>
        <v>105</v>
      </c>
      <c r="D673" s="889" t="str">
        <f t="shared" ref="D673:E673" ca="1" si="2834">D338</f>
        <v/>
      </c>
      <c r="E673" s="892" t="str">
        <f t="shared" ca="1" si="2834"/>
        <v/>
      </c>
      <c r="F673" s="893"/>
      <c r="G673" s="898">
        <f t="shared" ref="G673" si="2835">H338</f>
        <v>0</v>
      </c>
      <c r="H673" s="901"/>
      <c r="I673" s="904" t="str">
        <f t="shared" ref="I673" ca="1" si="2836">I338</f>
        <v/>
      </c>
      <c r="J673" s="907">
        <f t="shared" ref="J673" ca="1" si="2837">IF($D673=$C$3,
SUMPRODUCT(OFFSET($B$361,1,,($C673-1)*3-2,),OFFSET($L$361,,,($C673-1)*3-2,)),J338+H673)</f>
        <v>0</v>
      </c>
      <c r="K673" s="910">
        <f t="shared" ref="K673" ca="1" si="2838">K338</f>
        <v>0</v>
      </c>
      <c r="L673" s="913">
        <f t="shared" ref="L673" ca="1" si="2839">J673*K673</f>
        <v>0</v>
      </c>
      <c r="M673" s="402" t="s">
        <v>89</v>
      </c>
      <c r="N673" s="308" t="str">
        <f t="shared" ref="N673:AG673" ca="1" si="2840">N338</f>
        <v/>
      </c>
      <c r="O673" s="309" t="str">
        <f t="shared" ca="1" si="2840"/>
        <v/>
      </c>
      <c r="P673" s="309" t="str">
        <f t="shared" ca="1" si="2840"/>
        <v/>
      </c>
      <c r="Q673" s="310" t="str">
        <f t="shared" ca="1" si="2840"/>
        <v/>
      </c>
      <c r="R673" s="309" t="str">
        <f t="shared" ca="1" si="2840"/>
        <v/>
      </c>
      <c r="S673" s="309" t="str">
        <f t="shared" ca="1" si="2840"/>
        <v/>
      </c>
      <c r="T673" s="309" t="str">
        <f t="shared" ca="1" si="2840"/>
        <v/>
      </c>
      <c r="U673" s="309" t="str">
        <f t="shared" ca="1" si="2840"/>
        <v/>
      </c>
      <c r="V673" s="309" t="str">
        <f t="shared" ca="1" si="2840"/>
        <v/>
      </c>
      <c r="W673" s="309" t="str">
        <f t="shared" ca="1" si="2840"/>
        <v/>
      </c>
      <c r="X673" s="309" t="str">
        <f t="shared" ca="1" si="2840"/>
        <v/>
      </c>
      <c r="Y673" s="309" t="str">
        <f t="shared" ca="1" si="2840"/>
        <v/>
      </c>
      <c r="Z673" s="309" t="str">
        <f t="shared" ca="1" si="2840"/>
        <v/>
      </c>
      <c r="AA673" s="309" t="str">
        <f t="shared" ca="1" si="2840"/>
        <v/>
      </c>
      <c r="AB673" s="309" t="str">
        <f t="shared" ca="1" si="2840"/>
        <v/>
      </c>
      <c r="AC673" s="309" t="str">
        <f t="shared" ca="1" si="2840"/>
        <v/>
      </c>
      <c r="AD673" s="309" t="str">
        <f t="shared" ca="1" si="2840"/>
        <v/>
      </c>
      <c r="AE673" s="309" t="str">
        <f t="shared" ca="1" si="2840"/>
        <v/>
      </c>
      <c r="AF673" s="309" t="str">
        <f t="shared" ca="1" si="2840"/>
        <v/>
      </c>
      <c r="AG673" s="309" t="str">
        <f t="shared" ca="1" si="2840"/>
        <v/>
      </c>
      <c r="AH673" s="317"/>
      <c r="AI673" s="318"/>
      <c r="AJ673" s="318"/>
      <c r="AK673" s="318"/>
      <c r="AL673" s="318"/>
      <c r="AM673"/>
      <c r="AN673"/>
      <c r="AO673"/>
      <c r="AP673"/>
      <c r="AQ673"/>
      <c r="AR673"/>
    </row>
    <row r="674" spans="1:44" ht="13.15" customHeight="1">
      <c r="A674" s="317"/>
      <c r="B674" s="380">
        <f t="shared" ref="B674:C675" ca="1" si="2841">B339</f>
        <v>0</v>
      </c>
      <c r="C674" s="317" cm="1">
        <f t="array" aca="1" ref="C674" ca="1">IF(ROUND(SUM(IF(N673:AG673&lt;&gt;"",IF(N673:AG673&lt;&gt;0,(N674:AG674))))-J673,3)&lt;&gt;0,"X",0)</f>
        <v>0</v>
      </c>
      <c r="D674" s="890"/>
      <c r="E674" s="894"/>
      <c r="F674" s="895"/>
      <c r="G674" s="899"/>
      <c r="H674" s="902"/>
      <c r="I674" s="905"/>
      <c r="J674" s="908"/>
      <c r="K674" s="911"/>
      <c r="L674" s="914"/>
      <c r="M674" s="403" t="s">
        <v>90</v>
      </c>
      <c r="N674" s="312" cm="1">
        <f t="array" aca="1" ref="N674" ca="1">IF($D673=$C$3,
SUM(IF(OFFSET($N$361,,,($C673-1)*3-2,$C$2)=N673,OFFSET($N$363,,,($C673-1)*3-2,$C$2)*OFFSET($B$361,1,,($C673-1)*3-2,1))),
IFERROR((N339/$J338)*$J673,0))</f>
        <v>0</v>
      </c>
      <c r="O674" s="312" cm="1">
        <f t="array" aca="1" ref="O674" ca="1">IF($D673=$C$3,
SUM(IF(OFFSET($N$361,,,($C673-1)*3-2,$C$2)=O673,OFFSET($N$363,,,($C673-1)*3-2,$C$2)*OFFSET($B$361,1,,($C673-1)*3-2,1))),
IFERROR((O339/$J338)*$J673,0))</f>
        <v>0</v>
      </c>
      <c r="P674" s="312" cm="1">
        <f t="array" aca="1" ref="P674" ca="1">IF($D673=$C$3,
SUM(IF(OFFSET($N$361,,,($C673-1)*3-2,$C$2)=P673,OFFSET($N$363,,,($C673-1)*3-2,$C$2)*OFFSET($B$361,1,,($C673-1)*3-2,1))),
IFERROR((P339/$J338)*$J673,0))</f>
        <v>0</v>
      </c>
      <c r="Q674" s="313" cm="1">
        <f t="array" aca="1" ref="Q674" ca="1">IF($D673=$C$3,
SUM(IF(OFFSET($N$361,,,($C673-1)*3-2,$C$2)=Q673,OFFSET($N$363,,,($C673-1)*3-2,$C$2)*OFFSET($B$361,1,,($C673-1)*3-2,1))),
IFERROR((Q339/$J338)*$J673,0))</f>
        <v>0</v>
      </c>
      <c r="R674" s="312" cm="1">
        <f t="array" aca="1" ref="R674" ca="1">IF($D673=$C$3,
SUM(IF(OFFSET($N$361,,,($C673-1)*3-2,$C$2)=R673,OFFSET($N$363,,,($C673-1)*3-2,$C$2)*OFFSET($B$361,1,,($C673-1)*3-2,1))),
IFERROR((R339/$J338)*$J673,0))</f>
        <v>0</v>
      </c>
      <c r="S674" s="312" cm="1">
        <f t="array" aca="1" ref="S674" ca="1">IF($D673=$C$3,
SUM(IF(OFFSET($N$361,,,($C673-1)*3-2,$C$2)=S673,OFFSET($N$363,,,($C673-1)*3-2,$C$2)*OFFSET($B$361,1,,($C673-1)*3-2,1))),
IFERROR((S339/$J338)*$J673,0))</f>
        <v>0</v>
      </c>
      <c r="T674" s="312" cm="1">
        <f t="array" aca="1" ref="T674" ca="1">IF($D673=$C$3,
SUM(IF(OFFSET($N$361,,,($C673-1)*3-2,$C$2)=T673,OFFSET($N$363,,,($C673-1)*3-2,$C$2)*OFFSET($B$361,1,,($C673-1)*3-2,1))),
IFERROR((T339/$J338)*$J673,0))</f>
        <v>0</v>
      </c>
      <c r="U674" s="312" cm="1">
        <f t="array" aca="1" ref="U674" ca="1">IF($D673=$C$3,
SUM(IF(OFFSET($N$361,,,($C673-1)*3-2,$C$2)=U673,OFFSET($N$363,,,($C673-1)*3-2,$C$2)*OFFSET($B$361,1,,($C673-1)*3-2,1))),
IFERROR((U339/$J338)*$J673,0))</f>
        <v>0</v>
      </c>
      <c r="V674" s="312" cm="1">
        <f t="array" aca="1" ref="V674" ca="1">IF($D673=$C$3,
SUM(IF(OFFSET($N$361,,,($C673-1)*3-2,$C$2)=V673,OFFSET($N$363,,,($C673-1)*3-2,$C$2)*OFFSET($B$361,1,,($C673-1)*3-2,1))),
IFERROR((V339/$J338)*$J673,0))</f>
        <v>0</v>
      </c>
      <c r="W674" s="312" cm="1">
        <f t="array" aca="1" ref="W674" ca="1">IF($D673=$C$3,
SUM(IF(OFFSET($N$361,,,($C673-1)*3-2,$C$2)=W673,OFFSET($N$363,,,($C673-1)*3-2,$C$2)*OFFSET($B$361,1,,($C673-1)*3-2,1))),
IFERROR((W339/$J338)*$J673,0))</f>
        <v>0</v>
      </c>
      <c r="X674" s="312" cm="1">
        <f t="array" aca="1" ref="X674" ca="1">IF($D673=$C$3,
SUM(IF(OFFSET($N$361,,,($C673-1)*3-2,$C$2)=X673,OFFSET($N$363,,,($C673-1)*3-2,$C$2)*OFFSET($B$361,1,,($C673-1)*3-2,1))),
IFERROR((X339/$J338)*$J673,0))</f>
        <v>0</v>
      </c>
      <c r="Y674" s="312" cm="1">
        <f t="array" aca="1" ref="Y674" ca="1">IF($D673=$C$3,
SUM(IF(OFFSET($N$361,,,($C673-1)*3-2,$C$2)=Y673,OFFSET($N$363,,,($C673-1)*3-2,$C$2)*OFFSET($B$361,1,,($C673-1)*3-2,1))),
IFERROR((Y339/$J338)*$J673,0))</f>
        <v>0</v>
      </c>
      <c r="Z674" s="312" cm="1">
        <f t="array" aca="1" ref="Z674" ca="1">IF($D673=$C$3,
SUM(IF(OFFSET($N$361,,,($C673-1)*3-2,$C$2)=Z673,OFFSET($N$363,,,($C673-1)*3-2,$C$2)*OFFSET($B$361,1,,($C673-1)*3-2,1))),
IFERROR((Z339/$J338)*$J673,0))</f>
        <v>0</v>
      </c>
      <c r="AA674" s="312" cm="1">
        <f t="array" aca="1" ref="AA674" ca="1">IF($D673=$C$3,
SUM(IF(OFFSET($N$361,,,($C673-1)*3-2,$C$2)=AA673,OFFSET($N$363,,,($C673-1)*3-2,$C$2)*OFFSET($B$361,1,,($C673-1)*3-2,1))),
IFERROR((AA339/$J338)*$J673,0))</f>
        <v>0</v>
      </c>
      <c r="AB674" s="312" cm="1">
        <f t="array" aca="1" ref="AB674" ca="1">IF($D673=$C$3,
SUM(IF(OFFSET($N$361,,,($C673-1)*3-2,$C$2)=AB673,OFFSET($N$363,,,($C673-1)*3-2,$C$2)*OFFSET($B$361,1,,($C673-1)*3-2,1))),
IFERROR((AB339/$J338)*$J673,0))</f>
        <v>0</v>
      </c>
      <c r="AC674" s="312" cm="1">
        <f t="array" aca="1" ref="AC674" ca="1">IF($D673=$C$3,
SUM(IF(OFFSET($N$361,,,($C673-1)*3-2,$C$2)=AC673,OFFSET($N$363,,,($C673-1)*3-2,$C$2)*OFFSET($B$361,1,,($C673-1)*3-2,1))),
IFERROR((AC339/$J338)*$J673,0))</f>
        <v>0</v>
      </c>
      <c r="AD674" s="312" cm="1">
        <f t="array" aca="1" ref="AD674" ca="1">IF($D673=$C$3,
SUM(IF(OFFSET($N$361,,,($C673-1)*3-2,$C$2)=AD673,OFFSET($N$363,,,($C673-1)*3-2,$C$2)*OFFSET($B$361,1,,($C673-1)*3-2,1))),
IFERROR((AD339/$J338)*$J673,0))</f>
        <v>0</v>
      </c>
      <c r="AE674" s="312" cm="1">
        <f t="array" aca="1" ref="AE674" ca="1">IF($D673=$C$3,
SUM(IF(OFFSET($N$361,,,($C673-1)*3-2,$C$2)=AE673,OFFSET($N$363,,,($C673-1)*3-2,$C$2)*OFFSET($B$361,1,,($C673-1)*3-2,1))),
IFERROR((AE339/$J338)*$J673,0))</f>
        <v>0</v>
      </c>
      <c r="AF674" s="312" cm="1">
        <f t="array" aca="1" ref="AF674" ca="1">IF($D673=$C$3,
SUM(IF(OFFSET($N$361,,,($C673-1)*3-2,$C$2)=AF673,OFFSET($N$363,,,($C673-1)*3-2,$C$2)*OFFSET($B$361,1,,($C673-1)*3-2,1))),
IFERROR((AF339/$J338)*$J673,0))</f>
        <v>0</v>
      </c>
      <c r="AG674" s="312" cm="1">
        <f t="array" aca="1" ref="AG674" ca="1">IF($D673=$C$3,
SUM(IF(OFFSET($N$361,,,($C673-1)*3-2,$C$2)=AG673,OFFSET($N$363,,,($C673-1)*3-2,$C$2)*OFFSET($B$361,1,,($C673-1)*3-2,1))),
IFERROR((AG339/$J338)*$J673,0))</f>
        <v>0</v>
      </c>
      <c r="AH674" s="317"/>
      <c r="AI674" s="318"/>
      <c r="AJ674" s="318"/>
      <c r="AK674" s="318"/>
      <c r="AL674" s="318"/>
      <c r="AM674"/>
      <c r="AN674"/>
      <c r="AO674"/>
      <c r="AP674"/>
      <c r="AQ674"/>
      <c r="AR674"/>
    </row>
    <row r="675" spans="1:44" ht="13.15" customHeight="1">
      <c r="A675" s="317"/>
      <c r="B675" s="380" t="str">
        <f t="shared" ca="1" si="2841"/>
        <v/>
      </c>
      <c r="C675" s="380" t="str">
        <f t="shared" ca="1" si="2841"/>
        <v/>
      </c>
      <c r="D675" s="891"/>
      <c r="E675" s="896"/>
      <c r="F675" s="897"/>
      <c r="G675" s="900"/>
      <c r="H675" s="903"/>
      <c r="I675" s="906"/>
      <c r="J675" s="909"/>
      <c r="K675" s="912"/>
      <c r="L675" s="915"/>
      <c r="M675" s="404" t="s">
        <v>91</v>
      </c>
      <c r="N675" s="405">
        <f t="shared" ref="N675" ca="1" si="2842">IFERROR(N674*$K673,0)</f>
        <v>0</v>
      </c>
      <c r="O675" s="406">
        <f t="shared" ref="O675" ca="1" si="2843">IFERROR(O674*$K673,0)</f>
        <v>0</v>
      </c>
      <c r="P675" s="406">
        <f t="shared" ref="P675" ca="1" si="2844">IFERROR(P674*$K673,0)</f>
        <v>0</v>
      </c>
      <c r="Q675" s="407">
        <f t="shared" ref="Q675" ca="1" si="2845">IFERROR(Q674*$K673,0)</f>
        <v>0</v>
      </c>
      <c r="R675" s="406">
        <f t="shared" ref="R675" ca="1" si="2846">IFERROR(R674*$K673,0)</f>
        <v>0</v>
      </c>
      <c r="S675" s="406">
        <f t="shared" ref="S675" ca="1" si="2847">IFERROR(S674*$K673,0)</f>
        <v>0</v>
      </c>
      <c r="T675" s="406">
        <f t="shared" ref="T675" ca="1" si="2848">IFERROR(T674*$K673,0)</f>
        <v>0</v>
      </c>
      <c r="U675" s="406">
        <f t="shared" ref="U675" ca="1" si="2849">IFERROR(U674*$K673,0)</f>
        <v>0</v>
      </c>
      <c r="V675" s="406">
        <f t="shared" ref="V675" ca="1" si="2850">IFERROR(V674*$K673,0)</f>
        <v>0</v>
      </c>
      <c r="W675" s="406">
        <f t="shared" ref="W675" ca="1" si="2851">IFERROR(W674*$K673,0)</f>
        <v>0</v>
      </c>
      <c r="X675" s="406">
        <f t="shared" ref="X675" ca="1" si="2852">IFERROR(X674*$K673,0)</f>
        <v>0</v>
      </c>
      <c r="Y675" s="406">
        <f t="shared" ref="Y675" ca="1" si="2853">IFERROR(Y674*$K673,0)</f>
        <v>0</v>
      </c>
      <c r="Z675" s="406">
        <f t="shared" ref="Z675" ca="1" si="2854">IFERROR(Z674*$K673,0)</f>
        <v>0</v>
      </c>
      <c r="AA675" s="406">
        <f t="shared" ref="AA675" ca="1" si="2855">IFERROR(AA674*$K673,0)</f>
        <v>0</v>
      </c>
      <c r="AB675" s="406">
        <f t="shared" ref="AB675" ca="1" si="2856">IFERROR(AB674*$K673,0)</f>
        <v>0</v>
      </c>
      <c r="AC675" s="406">
        <f t="shared" ref="AC675" ca="1" si="2857">IFERROR(AC674*$K673,0)</f>
        <v>0</v>
      </c>
      <c r="AD675" s="406">
        <f t="shared" ref="AD675" ca="1" si="2858">IFERROR(AD674*$K673,0)</f>
        <v>0</v>
      </c>
      <c r="AE675" s="406">
        <f t="shared" ref="AE675" ca="1" si="2859">IFERROR(AE674*$K673,0)</f>
        <v>0</v>
      </c>
      <c r="AF675" s="406">
        <f t="shared" ref="AF675" ca="1" si="2860">IFERROR(AF674*$K673,0)</f>
        <v>0</v>
      </c>
      <c r="AG675" s="406">
        <f t="shared" ref="AG675" ca="1" si="2861">IFERROR(AG674*$K673,0)</f>
        <v>0</v>
      </c>
      <c r="AH675" s="317"/>
      <c r="AI675" s="318"/>
      <c r="AJ675" s="318"/>
      <c r="AK675" s="318"/>
      <c r="AL675" s="318"/>
      <c r="AM675"/>
      <c r="AN675"/>
      <c r="AO675"/>
      <c r="AP675"/>
      <c r="AQ675"/>
      <c r="AR675"/>
    </row>
    <row r="676" spans="1:44" ht="13.15" customHeight="1">
      <c r="A676" s="317"/>
      <c r="B676" s="317"/>
      <c r="C676" s="317" cm="1">
        <f t="array" aca="1" ref="C676" ca="1">OFFSET(C676,-3,,,)+1</f>
        <v>106</v>
      </c>
      <c r="D676" s="889" t="str">
        <f t="shared" ref="D676:E676" ca="1" si="2862">D341</f>
        <v/>
      </c>
      <c r="E676" s="892" t="str">
        <f t="shared" ca="1" si="2862"/>
        <v/>
      </c>
      <c r="F676" s="893"/>
      <c r="G676" s="898">
        <f t="shared" ref="G676" si="2863">H341</f>
        <v>0</v>
      </c>
      <c r="H676" s="901"/>
      <c r="I676" s="904" t="str">
        <f t="shared" ref="I676" ca="1" si="2864">I341</f>
        <v/>
      </c>
      <c r="J676" s="907">
        <f t="shared" ref="J676" ca="1" si="2865">IF($D676=$C$3,
SUMPRODUCT(OFFSET($B$361,1,,($C676-1)*3-2,),OFFSET($L$361,,,($C676-1)*3-2,)),J341+H676)</f>
        <v>0</v>
      </c>
      <c r="K676" s="910">
        <f t="shared" ref="K676" ca="1" si="2866">K341</f>
        <v>0</v>
      </c>
      <c r="L676" s="913">
        <f t="shared" ref="L676" ca="1" si="2867">J676*K676</f>
        <v>0</v>
      </c>
      <c r="M676" s="402" t="s">
        <v>89</v>
      </c>
      <c r="N676" s="308" t="str">
        <f t="shared" ref="N676:AG676" ca="1" si="2868">N341</f>
        <v/>
      </c>
      <c r="O676" s="309" t="str">
        <f t="shared" ca="1" si="2868"/>
        <v/>
      </c>
      <c r="P676" s="309" t="str">
        <f t="shared" ca="1" si="2868"/>
        <v/>
      </c>
      <c r="Q676" s="310" t="str">
        <f t="shared" ca="1" si="2868"/>
        <v/>
      </c>
      <c r="R676" s="309" t="str">
        <f t="shared" ca="1" si="2868"/>
        <v/>
      </c>
      <c r="S676" s="309" t="str">
        <f t="shared" ca="1" si="2868"/>
        <v/>
      </c>
      <c r="T676" s="309" t="str">
        <f t="shared" ca="1" si="2868"/>
        <v/>
      </c>
      <c r="U676" s="309" t="str">
        <f t="shared" ca="1" si="2868"/>
        <v/>
      </c>
      <c r="V676" s="309" t="str">
        <f t="shared" ca="1" si="2868"/>
        <v/>
      </c>
      <c r="W676" s="309" t="str">
        <f t="shared" ca="1" si="2868"/>
        <v/>
      </c>
      <c r="X676" s="309" t="str">
        <f t="shared" ca="1" si="2868"/>
        <v/>
      </c>
      <c r="Y676" s="309" t="str">
        <f t="shared" ca="1" si="2868"/>
        <v/>
      </c>
      <c r="Z676" s="309" t="str">
        <f t="shared" ca="1" si="2868"/>
        <v/>
      </c>
      <c r="AA676" s="309" t="str">
        <f t="shared" ca="1" si="2868"/>
        <v/>
      </c>
      <c r="AB676" s="309" t="str">
        <f t="shared" ca="1" si="2868"/>
        <v/>
      </c>
      <c r="AC676" s="309" t="str">
        <f t="shared" ca="1" si="2868"/>
        <v/>
      </c>
      <c r="AD676" s="309" t="str">
        <f t="shared" ca="1" si="2868"/>
        <v/>
      </c>
      <c r="AE676" s="309" t="str">
        <f t="shared" ca="1" si="2868"/>
        <v/>
      </c>
      <c r="AF676" s="309" t="str">
        <f t="shared" ca="1" si="2868"/>
        <v/>
      </c>
      <c r="AG676" s="309" t="str">
        <f t="shared" ca="1" si="2868"/>
        <v/>
      </c>
      <c r="AH676" s="317"/>
      <c r="AI676" s="318"/>
      <c r="AJ676" s="318"/>
      <c r="AK676" s="318"/>
      <c r="AL676" s="318"/>
      <c r="AM676"/>
      <c r="AN676"/>
      <c r="AO676"/>
      <c r="AP676"/>
      <c r="AQ676"/>
      <c r="AR676"/>
    </row>
    <row r="677" spans="1:44" ht="13.15" customHeight="1">
      <c r="A677" s="317"/>
      <c r="B677" s="380">
        <f t="shared" ref="B677:C678" ca="1" si="2869">B342</f>
        <v>0</v>
      </c>
      <c r="C677" s="317" cm="1">
        <f t="array" aca="1" ref="C677" ca="1">IF(ROUND(SUM(IF(N676:AG676&lt;&gt;"",IF(N676:AG676&lt;&gt;0,(N677:AG677))))-J676,3)&lt;&gt;0,"X",0)</f>
        <v>0</v>
      </c>
      <c r="D677" s="890"/>
      <c r="E677" s="894"/>
      <c r="F677" s="895"/>
      <c r="G677" s="899"/>
      <c r="H677" s="902"/>
      <c r="I677" s="905"/>
      <c r="J677" s="908"/>
      <c r="K677" s="911"/>
      <c r="L677" s="914"/>
      <c r="M677" s="403" t="s">
        <v>90</v>
      </c>
      <c r="N677" s="312" cm="1">
        <f t="array" aca="1" ref="N677" ca="1">IF($D676=$C$3,
SUM(IF(OFFSET($N$361,,,($C676-1)*3-2,$C$2)=N676,OFFSET($N$363,,,($C676-1)*3-2,$C$2)*OFFSET($B$361,1,,($C676-1)*3-2,1))),
IFERROR((N342/$J341)*$J676,0))</f>
        <v>0</v>
      </c>
      <c r="O677" s="312" cm="1">
        <f t="array" aca="1" ref="O677" ca="1">IF($D676=$C$3,
SUM(IF(OFFSET($N$361,,,($C676-1)*3-2,$C$2)=O676,OFFSET($N$363,,,($C676-1)*3-2,$C$2)*OFFSET($B$361,1,,($C676-1)*3-2,1))),
IFERROR((O342/$J341)*$J676,0))</f>
        <v>0</v>
      </c>
      <c r="P677" s="312" cm="1">
        <f t="array" aca="1" ref="P677" ca="1">IF($D676=$C$3,
SUM(IF(OFFSET($N$361,,,($C676-1)*3-2,$C$2)=P676,OFFSET($N$363,,,($C676-1)*3-2,$C$2)*OFFSET($B$361,1,,($C676-1)*3-2,1))),
IFERROR((P342/$J341)*$J676,0))</f>
        <v>0</v>
      </c>
      <c r="Q677" s="313" cm="1">
        <f t="array" aca="1" ref="Q677" ca="1">IF($D676=$C$3,
SUM(IF(OFFSET($N$361,,,($C676-1)*3-2,$C$2)=Q676,OFFSET($N$363,,,($C676-1)*3-2,$C$2)*OFFSET($B$361,1,,($C676-1)*3-2,1))),
IFERROR((Q342/$J341)*$J676,0))</f>
        <v>0</v>
      </c>
      <c r="R677" s="312" cm="1">
        <f t="array" aca="1" ref="R677" ca="1">IF($D676=$C$3,
SUM(IF(OFFSET($N$361,,,($C676-1)*3-2,$C$2)=R676,OFFSET($N$363,,,($C676-1)*3-2,$C$2)*OFFSET($B$361,1,,($C676-1)*3-2,1))),
IFERROR((R342/$J341)*$J676,0))</f>
        <v>0</v>
      </c>
      <c r="S677" s="312" cm="1">
        <f t="array" aca="1" ref="S677" ca="1">IF($D676=$C$3,
SUM(IF(OFFSET($N$361,,,($C676-1)*3-2,$C$2)=S676,OFFSET($N$363,,,($C676-1)*3-2,$C$2)*OFFSET($B$361,1,,($C676-1)*3-2,1))),
IFERROR((S342/$J341)*$J676,0))</f>
        <v>0</v>
      </c>
      <c r="T677" s="312" cm="1">
        <f t="array" aca="1" ref="T677" ca="1">IF($D676=$C$3,
SUM(IF(OFFSET($N$361,,,($C676-1)*3-2,$C$2)=T676,OFFSET($N$363,,,($C676-1)*3-2,$C$2)*OFFSET($B$361,1,,($C676-1)*3-2,1))),
IFERROR((T342/$J341)*$J676,0))</f>
        <v>0</v>
      </c>
      <c r="U677" s="312" cm="1">
        <f t="array" aca="1" ref="U677" ca="1">IF($D676=$C$3,
SUM(IF(OFFSET($N$361,,,($C676-1)*3-2,$C$2)=U676,OFFSET($N$363,,,($C676-1)*3-2,$C$2)*OFFSET($B$361,1,,($C676-1)*3-2,1))),
IFERROR((U342/$J341)*$J676,0))</f>
        <v>0</v>
      </c>
      <c r="V677" s="312" cm="1">
        <f t="array" aca="1" ref="V677" ca="1">IF($D676=$C$3,
SUM(IF(OFFSET($N$361,,,($C676-1)*3-2,$C$2)=V676,OFFSET($N$363,,,($C676-1)*3-2,$C$2)*OFFSET($B$361,1,,($C676-1)*3-2,1))),
IFERROR((V342/$J341)*$J676,0))</f>
        <v>0</v>
      </c>
      <c r="W677" s="312" cm="1">
        <f t="array" aca="1" ref="W677" ca="1">IF($D676=$C$3,
SUM(IF(OFFSET($N$361,,,($C676-1)*3-2,$C$2)=W676,OFFSET($N$363,,,($C676-1)*3-2,$C$2)*OFFSET($B$361,1,,($C676-1)*3-2,1))),
IFERROR((W342/$J341)*$J676,0))</f>
        <v>0</v>
      </c>
      <c r="X677" s="312" cm="1">
        <f t="array" aca="1" ref="X677" ca="1">IF($D676=$C$3,
SUM(IF(OFFSET($N$361,,,($C676-1)*3-2,$C$2)=X676,OFFSET($N$363,,,($C676-1)*3-2,$C$2)*OFFSET($B$361,1,,($C676-1)*3-2,1))),
IFERROR((X342/$J341)*$J676,0))</f>
        <v>0</v>
      </c>
      <c r="Y677" s="312" cm="1">
        <f t="array" aca="1" ref="Y677" ca="1">IF($D676=$C$3,
SUM(IF(OFFSET($N$361,,,($C676-1)*3-2,$C$2)=Y676,OFFSET($N$363,,,($C676-1)*3-2,$C$2)*OFFSET($B$361,1,,($C676-1)*3-2,1))),
IFERROR((Y342/$J341)*$J676,0))</f>
        <v>0</v>
      </c>
      <c r="Z677" s="312" cm="1">
        <f t="array" aca="1" ref="Z677" ca="1">IF($D676=$C$3,
SUM(IF(OFFSET($N$361,,,($C676-1)*3-2,$C$2)=Z676,OFFSET($N$363,,,($C676-1)*3-2,$C$2)*OFFSET($B$361,1,,($C676-1)*3-2,1))),
IFERROR((Z342/$J341)*$J676,0))</f>
        <v>0</v>
      </c>
      <c r="AA677" s="312" cm="1">
        <f t="array" aca="1" ref="AA677" ca="1">IF($D676=$C$3,
SUM(IF(OFFSET($N$361,,,($C676-1)*3-2,$C$2)=AA676,OFFSET($N$363,,,($C676-1)*3-2,$C$2)*OFFSET($B$361,1,,($C676-1)*3-2,1))),
IFERROR((AA342/$J341)*$J676,0))</f>
        <v>0</v>
      </c>
      <c r="AB677" s="312" cm="1">
        <f t="array" aca="1" ref="AB677" ca="1">IF($D676=$C$3,
SUM(IF(OFFSET($N$361,,,($C676-1)*3-2,$C$2)=AB676,OFFSET($N$363,,,($C676-1)*3-2,$C$2)*OFFSET($B$361,1,,($C676-1)*3-2,1))),
IFERROR((AB342/$J341)*$J676,0))</f>
        <v>0</v>
      </c>
      <c r="AC677" s="312" cm="1">
        <f t="array" aca="1" ref="AC677" ca="1">IF($D676=$C$3,
SUM(IF(OFFSET($N$361,,,($C676-1)*3-2,$C$2)=AC676,OFFSET($N$363,,,($C676-1)*3-2,$C$2)*OFFSET($B$361,1,,($C676-1)*3-2,1))),
IFERROR((AC342/$J341)*$J676,0))</f>
        <v>0</v>
      </c>
      <c r="AD677" s="312" cm="1">
        <f t="array" aca="1" ref="AD677" ca="1">IF($D676=$C$3,
SUM(IF(OFFSET($N$361,,,($C676-1)*3-2,$C$2)=AD676,OFFSET($N$363,,,($C676-1)*3-2,$C$2)*OFFSET($B$361,1,,($C676-1)*3-2,1))),
IFERROR((AD342/$J341)*$J676,0))</f>
        <v>0</v>
      </c>
      <c r="AE677" s="312" cm="1">
        <f t="array" aca="1" ref="AE677" ca="1">IF($D676=$C$3,
SUM(IF(OFFSET($N$361,,,($C676-1)*3-2,$C$2)=AE676,OFFSET($N$363,,,($C676-1)*3-2,$C$2)*OFFSET($B$361,1,,($C676-1)*3-2,1))),
IFERROR((AE342/$J341)*$J676,0))</f>
        <v>0</v>
      </c>
      <c r="AF677" s="312" cm="1">
        <f t="array" aca="1" ref="AF677" ca="1">IF($D676=$C$3,
SUM(IF(OFFSET($N$361,,,($C676-1)*3-2,$C$2)=AF676,OFFSET($N$363,,,($C676-1)*3-2,$C$2)*OFFSET($B$361,1,,($C676-1)*3-2,1))),
IFERROR((AF342/$J341)*$J676,0))</f>
        <v>0</v>
      </c>
      <c r="AG677" s="312" cm="1">
        <f t="array" aca="1" ref="AG677" ca="1">IF($D676=$C$3,
SUM(IF(OFFSET($N$361,,,($C676-1)*3-2,$C$2)=AG676,OFFSET($N$363,,,($C676-1)*3-2,$C$2)*OFFSET($B$361,1,,($C676-1)*3-2,1))),
IFERROR((AG342/$J341)*$J676,0))</f>
        <v>0</v>
      </c>
      <c r="AH677" s="317"/>
      <c r="AI677" s="318"/>
      <c r="AJ677" s="318"/>
      <c r="AK677" s="318"/>
      <c r="AL677" s="318"/>
      <c r="AM677"/>
      <c r="AN677"/>
      <c r="AO677"/>
      <c r="AP677"/>
      <c r="AQ677"/>
      <c r="AR677"/>
    </row>
    <row r="678" spans="1:44" ht="13.15" customHeight="1">
      <c r="A678" s="317"/>
      <c r="B678" s="380" t="str">
        <f t="shared" ca="1" si="2869"/>
        <v/>
      </c>
      <c r="C678" s="380" t="str">
        <f t="shared" ca="1" si="2869"/>
        <v/>
      </c>
      <c r="D678" s="891"/>
      <c r="E678" s="896"/>
      <c r="F678" s="897"/>
      <c r="G678" s="900"/>
      <c r="H678" s="903"/>
      <c r="I678" s="906"/>
      <c r="J678" s="909"/>
      <c r="K678" s="912"/>
      <c r="L678" s="915"/>
      <c r="M678" s="404" t="s">
        <v>91</v>
      </c>
      <c r="N678" s="405">
        <f t="shared" ref="N678" ca="1" si="2870">IFERROR(N677*$K676,0)</f>
        <v>0</v>
      </c>
      <c r="O678" s="406">
        <f t="shared" ref="O678" ca="1" si="2871">IFERROR(O677*$K676,0)</f>
        <v>0</v>
      </c>
      <c r="P678" s="406">
        <f t="shared" ref="P678" ca="1" si="2872">IFERROR(P677*$K676,0)</f>
        <v>0</v>
      </c>
      <c r="Q678" s="407">
        <f t="shared" ref="Q678" ca="1" si="2873">IFERROR(Q677*$K676,0)</f>
        <v>0</v>
      </c>
      <c r="R678" s="406">
        <f t="shared" ref="R678" ca="1" si="2874">IFERROR(R677*$K676,0)</f>
        <v>0</v>
      </c>
      <c r="S678" s="406">
        <f t="shared" ref="S678" ca="1" si="2875">IFERROR(S677*$K676,0)</f>
        <v>0</v>
      </c>
      <c r="T678" s="406">
        <f t="shared" ref="T678" ca="1" si="2876">IFERROR(T677*$K676,0)</f>
        <v>0</v>
      </c>
      <c r="U678" s="406">
        <f t="shared" ref="U678" ca="1" si="2877">IFERROR(U677*$K676,0)</f>
        <v>0</v>
      </c>
      <c r="V678" s="406">
        <f t="shared" ref="V678" ca="1" si="2878">IFERROR(V677*$K676,0)</f>
        <v>0</v>
      </c>
      <c r="W678" s="406">
        <f t="shared" ref="W678" ca="1" si="2879">IFERROR(W677*$K676,0)</f>
        <v>0</v>
      </c>
      <c r="X678" s="406">
        <f t="shared" ref="X678" ca="1" si="2880">IFERROR(X677*$K676,0)</f>
        <v>0</v>
      </c>
      <c r="Y678" s="406">
        <f t="shared" ref="Y678" ca="1" si="2881">IFERROR(Y677*$K676,0)</f>
        <v>0</v>
      </c>
      <c r="Z678" s="406">
        <f t="shared" ref="Z678" ca="1" si="2882">IFERROR(Z677*$K676,0)</f>
        <v>0</v>
      </c>
      <c r="AA678" s="406">
        <f t="shared" ref="AA678" ca="1" si="2883">IFERROR(AA677*$K676,0)</f>
        <v>0</v>
      </c>
      <c r="AB678" s="406">
        <f t="shared" ref="AB678" ca="1" si="2884">IFERROR(AB677*$K676,0)</f>
        <v>0</v>
      </c>
      <c r="AC678" s="406">
        <f t="shared" ref="AC678" ca="1" si="2885">IFERROR(AC677*$K676,0)</f>
        <v>0</v>
      </c>
      <c r="AD678" s="406">
        <f t="shared" ref="AD678" ca="1" si="2886">IFERROR(AD677*$K676,0)</f>
        <v>0</v>
      </c>
      <c r="AE678" s="406">
        <f t="shared" ref="AE678" ca="1" si="2887">IFERROR(AE677*$K676,0)</f>
        <v>0</v>
      </c>
      <c r="AF678" s="406">
        <f t="shared" ref="AF678" ca="1" si="2888">IFERROR(AF677*$K676,0)</f>
        <v>0</v>
      </c>
      <c r="AG678" s="406">
        <f t="shared" ref="AG678" ca="1" si="2889">IFERROR(AG677*$K676,0)</f>
        <v>0</v>
      </c>
      <c r="AH678" s="317"/>
      <c r="AI678" s="318"/>
      <c r="AJ678" s="318"/>
      <c r="AK678" s="318"/>
      <c r="AL678" s="318"/>
      <c r="AM678"/>
      <c r="AN678"/>
      <c r="AO678"/>
      <c r="AP678"/>
      <c r="AQ678"/>
      <c r="AR678"/>
    </row>
    <row r="679" spans="1:44" ht="13.15" customHeight="1">
      <c r="A679" s="317"/>
      <c r="B679" s="317"/>
      <c r="C679" s="317" cm="1">
        <f t="array" aca="1" ref="C679" ca="1">OFFSET(C679,-3,,,)+1</f>
        <v>107</v>
      </c>
      <c r="D679" s="889" t="str">
        <f t="shared" ref="D679:E679" ca="1" si="2890">D344</f>
        <v/>
      </c>
      <c r="E679" s="892" t="str">
        <f t="shared" ca="1" si="2890"/>
        <v/>
      </c>
      <c r="F679" s="893"/>
      <c r="G679" s="898">
        <f t="shared" ref="G679" si="2891">H344</f>
        <v>0</v>
      </c>
      <c r="H679" s="901"/>
      <c r="I679" s="904" t="str">
        <f t="shared" ref="I679" ca="1" si="2892">I344</f>
        <v/>
      </c>
      <c r="J679" s="907">
        <f t="shared" ref="J679" ca="1" si="2893">IF($D679=$C$3,
SUMPRODUCT(OFFSET($B$361,1,,($C679-1)*3-2,),OFFSET($L$361,,,($C679-1)*3-2,)),J344+H679)</f>
        <v>0</v>
      </c>
      <c r="K679" s="910">
        <f t="shared" ref="K679" ca="1" si="2894">K344</f>
        <v>0</v>
      </c>
      <c r="L679" s="913">
        <f t="shared" ref="L679" ca="1" si="2895">J679*K679</f>
        <v>0</v>
      </c>
      <c r="M679" s="402" t="s">
        <v>89</v>
      </c>
      <c r="N679" s="308" t="str">
        <f t="shared" ref="N679:AG679" ca="1" si="2896">N344</f>
        <v/>
      </c>
      <c r="O679" s="309" t="str">
        <f t="shared" ca="1" si="2896"/>
        <v/>
      </c>
      <c r="P679" s="309" t="str">
        <f t="shared" ca="1" si="2896"/>
        <v/>
      </c>
      <c r="Q679" s="310" t="str">
        <f t="shared" ca="1" si="2896"/>
        <v/>
      </c>
      <c r="R679" s="309" t="str">
        <f t="shared" ca="1" si="2896"/>
        <v/>
      </c>
      <c r="S679" s="309" t="str">
        <f t="shared" ca="1" si="2896"/>
        <v/>
      </c>
      <c r="T679" s="309" t="str">
        <f t="shared" ca="1" si="2896"/>
        <v/>
      </c>
      <c r="U679" s="309" t="str">
        <f t="shared" ca="1" si="2896"/>
        <v/>
      </c>
      <c r="V679" s="309" t="str">
        <f t="shared" ca="1" si="2896"/>
        <v/>
      </c>
      <c r="W679" s="309" t="str">
        <f t="shared" ca="1" si="2896"/>
        <v/>
      </c>
      <c r="X679" s="309" t="str">
        <f t="shared" ca="1" si="2896"/>
        <v/>
      </c>
      <c r="Y679" s="309" t="str">
        <f t="shared" ca="1" si="2896"/>
        <v/>
      </c>
      <c r="Z679" s="309" t="str">
        <f t="shared" ca="1" si="2896"/>
        <v/>
      </c>
      <c r="AA679" s="309" t="str">
        <f t="shared" ca="1" si="2896"/>
        <v/>
      </c>
      <c r="AB679" s="309" t="str">
        <f t="shared" ca="1" si="2896"/>
        <v/>
      </c>
      <c r="AC679" s="309" t="str">
        <f t="shared" ca="1" si="2896"/>
        <v/>
      </c>
      <c r="AD679" s="309" t="str">
        <f t="shared" ca="1" si="2896"/>
        <v/>
      </c>
      <c r="AE679" s="309" t="str">
        <f t="shared" ca="1" si="2896"/>
        <v/>
      </c>
      <c r="AF679" s="309" t="str">
        <f t="shared" ca="1" si="2896"/>
        <v/>
      </c>
      <c r="AG679" s="309" t="str">
        <f t="shared" ca="1" si="2896"/>
        <v/>
      </c>
      <c r="AH679" s="317"/>
      <c r="AI679" s="318"/>
      <c r="AJ679" s="318"/>
      <c r="AK679" s="318"/>
      <c r="AL679" s="318"/>
      <c r="AM679"/>
      <c r="AN679"/>
      <c r="AO679"/>
      <c r="AP679"/>
      <c r="AQ679"/>
      <c r="AR679"/>
    </row>
    <row r="680" spans="1:44" ht="13.15" customHeight="1">
      <c r="A680" s="317"/>
      <c r="B680" s="380">
        <f t="shared" ref="B680:C681" ca="1" si="2897">B345</f>
        <v>0</v>
      </c>
      <c r="C680" s="317" cm="1">
        <f t="array" aca="1" ref="C680" ca="1">IF(ROUND(SUM(IF(N679:AG679&lt;&gt;"",IF(N679:AG679&lt;&gt;0,(N680:AG680))))-J679,3)&lt;&gt;0,"X",0)</f>
        <v>0</v>
      </c>
      <c r="D680" s="890"/>
      <c r="E680" s="894"/>
      <c r="F680" s="895"/>
      <c r="G680" s="899"/>
      <c r="H680" s="902"/>
      <c r="I680" s="905"/>
      <c r="J680" s="908"/>
      <c r="K680" s="911"/>
      <c r="L680" s="914"/>
      <c r="M680" s="403" t="s">
        <v>90</v>
      </c>
      <c r="N680" s="312" cm="1">
        <f t="array" aca="1" ref="N680" ca="1">IF($D679=$C$3,
SUM(IF(OFFSET($N$361,,,($C679-1)*3-2,$C$2)=N679,OFFSET($N$363,,,($C679-1)*3-2,$C$2)*OFFSET($B$361,1,,($C679-1)*3-2,1))),
IFERROR((N345/$J344)*$J679,0))</f>
        <v>0</v>
      </c>
      <c r="O680" s="312" cm="1">
        <f t="array" aca="1" ref="O680" ca="1">IF($D679=$C$3,
SUM(IF(OFFSET($N$361,,,($C679-1)*3-2,$C$2)=O679,OFFSET($N$363,,,($C679-1)*3-2,$C$2)*OFFSET($B$361,1,,($C679-1)*3-2,1))),
IFERROR((O345/$J344)*$J679,0))</f>
        <v>0</v>
      </c>
      <c r="P680" s="312" cm="1">
        <f t="array" aca="1" ref="P680" ca="1">IF($D679=$C$3,
SUM(IF(OFFSET($N$361,,,($C679-1)*3-2,$C$2)=P679,OFFSET($N$363,,,($C679-1)*3-2,$C$2)*OFFSET($B$361,1,,($C679-1)*3-2,1))),
IFERROR((P345/$J344)*$J679,0))</f>
        <v>0</v>
      </c>
      <c r="Q680" s="313" cm="1">
        <f t="array" aca="1" ref="Q680" ca="1">IF($D679=$C$3,
SUM(IF(OFFSET($N$361,,,($C679-1)*3-2,$C$2)=Q679,OFFSET($N$363,,,($C679-1)*3-2,$C$2)*OFFSET($B$361,1,,($C679-1)*3-2,1))),
IFERROR((Q345/$J344)*$J679,0))</f>
        <v>0</v>
      </c>
      <c r="R680" s="312" cm="1">
        <f t="array" aca="1" ref="R680" ca="1">IF($D679=$C$3,
SUM(IF(OFFSET($N$361,,,($C679-1)*3-2,$C$2)=R679,OFFSET($N$363,,,($C679-1)*3-2,$C$2)*OFFSET($B$361,1,,($C679-1)*3-2,1))),
IFERROR((R345/$J344)*$J679,0))</f>
        <v>0</v>
      </c>
      <c r="S680" s="312" cm="1">
        <f t="array" aca="1" ref="S680" ca="1">IF($D679=$C$3,
SUM(IF(OFFSET($N$361,,,($C679-1)*3-2,$C$2)=S679,OFFSET($N$363,,,($C679-1)*3-2,$C$2)*OFFSET($B$361,1,,($C679-1)*3-2,1))),
IFERROR((S345/$J344)*$J679,0))</f>
        <v>0</v>
      </c>
      <c r="T680" s="312" cm="1">
        <f t="array" aca="1" ref="T680" ca="1">IF($D679=$C$3,
SUM(IF(OFFSET($N$361,,,($C679-1)*3-2,$C$2)=T679,OFFSET($N$363,,,($C679-1)*3-2,$C$2)*OFFSET($B$361,1,,($C679-1)*3-2,1))),
IFERROR((T345/$J344)*$J679,0))</f>
        <v>0</v>
      </c>
      <c r="U680" s="312" cm="1">
        <f t="array" aca="1" ref="U680" ca="1">IF($D679=$C$3,
SUM(IF(OFFSET($N$361,,,($C679-1)*3-2,$C$2)=U679,OFFSET($N$363,,,($C679-1)*3-2,$C$2)*OFFSET($B$361,1,,($C679-1)*3-2,1))),
IFERROR((U345/$J344)*$J679,0))</f>
        <v>0</v>
      </c>
      <c r="V680" s="312" cm="1">
        <f t="array" aca="1" ref="V680" ca="1">IF($D679=$C$3,
SUM(IF(OFFSET($N$361,,,($C679-1)*3-2,$C$2)=V679,OFFSET($N$363,,,($C679-1)*3-2,$C$2)*OFFSET($B$361,1,,($C679-1)*3-2,1))),
IFERROR((V345/$J344)*$J679,0))</f>
        <v>0</v>
      </c>
      <c r="W680" s="312" cm="1">
        <f t="array" aca="1" ref="W680" ca="1">IF($D679=$C$3,
SUM(IF(OFFSET($N$361,,,($C679-1)*3-2,$C$2)=W679,OFFSET($N$363,,,($C679-1)*3-2,$C$2)*OFFSET($B$361,1,,($C679-1)*3-2,1))),
IFERROR((W345/$J344)*$J679,0))</f>
        <v>0</v>
      </c>
      <c r="X680" s="312" cm="1">
        <f t="array" aca="1" ref="X680" ca="1">IF($D679=$C$3,
SUM(IF(OFFSET($N$361,,,($C679-1)*3-2,$C$2)=X679,OFFSET($N$363,,,($C679-1)*3-2,$C$2)*OFFSET($B$361,1,,($C679-1)*3-2,1))),
IFERROR((X345/$J344)*$J679,0))</f>
        <v>0</v>
      </c>
      <c r="Y680" s="312" cm="1">
        <f t="array" aca="1" ref="Y680" ca="1">IF($D679=$C$3,
SUM(IF(OFFSET($N$361,,,($C679-1)*3-2,$C$2)=Y679,OFFSET($N$363,,,($C679-1)*3-2,$C$2)*OFFSET($B$361,1,,($C679-1)*3-2,1))),
IFERROR((Y345/$J344)*$J679,0))</f>
        <v>0</v>
      </c>
      <c r="Z680" s="312" cm="1">
        <f t="array" aca="1" ref="Z680" ca="1">IF($D679=$C$3,
SUM(IF(OFFSET($N$361,,,($C679-1)*3-2,$C$2)=Z679,OFFSET($N$363,,,($C679-1)*3-2,$C$2)*OFFSET($B$361,1,,($C679-1)*3-2,1))),
IFERROR((Z345/$J344)*$J679,0))</f>
        <v>0</v>
      </c>
      <c r="AA680" s="312" cm="1">
        <f t="array" aca="1" ref="AA680" ca="1">IF($D679=$C$3,
SUM(IF(OFFSET($N$361,,,($C679-1)*3-2,$C$2)=AA679,OFFSET($N$363,,,($C679-1)*3-2,$C$2)*OFFSET($B$361,1,,($C679-1)*3-2,1))),
IFERROR((AA345/$J344)*$J679,0))</f>
        <v>0</v>
      </c>
      <c r="AB680" s="312" cm="1">
        <f t="array" aca="1" ref="AB680" ca="1">IF($D679=$C$3,
SUM(IF(OFFSET($N$361,,,($C679-1)*3-2,$C$2)=AB679,OFFSET($N$363,,,($C679-1)*3-2,$C$2)*OFFSET($B$361,1,,($C679-1)*3-2,1))),
IFERROR((AB345/$J344)*$J679,0))</f>
        <v>0</v>
      </c>
      <c r="AC680" s="312" cm="1">
        <f t="array" aca="1" ref="AC680" ca="1">IF($D679=$C$3,
SUM(IF(OFFSET($N$361,,,($C679-1)*3-2,$C$2)=AC679,OFFSET($N$363,,,($C679-1)*3-2,$C$2)*OFFSET($B$361,1,,($C679-1)*3-2,1))),
IFERROR((AC345/$J344)*$J679,0))</f>
        <v>0</v>
      </c>
      <c r="AD680" s="312" cm="1">
        <f t="array" aca="1" ref="AD680" ca="1">IF($D679=$C$3,
SUM(IF(OFFSET($N$361,,,($C679-1)*3-2,$C$2)=AD679,OFFSET($N$363,,,($C679-1)*3-2,$C$2)*OFFSET($B$361,1,,($C679-1)*3-2,1))),
IFERROR((AD345/$J344)*$J679,0))</f>
        <v>0</v>
      </c>
      <c r="AE680" s="312" cm="1">
        <f t="array" aca="1" ref="AE680" ca="1">IF($D679=$C$3,
SUM(IF(OFFSET($N$361,,,($C679-1)*3-2,$C$2)=AE679,OFFSET($N$363,,,($C679-1)*3-2,$C$2)*OFFSET($B$361,1,,($C679-1)*3-2,1))),
IFERROR((AE345/$J344)*$J679,0))</f>
        <v>0</v>
      </c>
      <c r="AF680" s="312" cm="1">
        <f t="array" aca="1" ref="AF680" ca="1">IF($D679=$C$3,
SUM(IF(OFFSET($N$361,,,($C679-1)*3-2,$C$2)=AF679,OFFSET($N$363,,,($C679-1)*3-2,$C$2)*OFFSET($B$361,1,,($C679-1)*3-2,1))),
IFERROR((AF345/$J344)*$J679,0))</f>
        <v>0</v>
      </c>
      <c r="AG680" s="312" cm="1">
        <f t="array" aca="1" ref="AG680" ca="1">IF($D679=$C$3,
SUM(IF(OFFSET($N$361,,,($C679-1)*3-2,$C$2)=AG679,OFFSET($N$363,,,($C679-1)*3-2,$C$2)*OFFSET($B$361,1,,($C679-1)*3-2,1))),
IFERROR((AG345/$J344)*$J679,0))</f>
        <v>0</v>
      </c>
      <c r="AH680" s="317"/>
      <c r="AI680" s="318"/>
      <c r="AJ680" s="318"/>
      <c r="AK680" s="318"/>
      <c r="AL680" s="318"/>
      <c r="AM680"/>
      <c r="AN680"/>
      <c r="AO680"/>
      <c r="AP680"/>
      <c r="AQ680"/>
      <c r="AR680"/>
    </row>
    <row r="681" spans="1:44" ht="13.15" customHeight="1">
      <c r="A681" s="317"/>
      <c r="B681" s="380" t="str">
        <f t="shared" ca="1" si="2897"/>
        <v/>
      </c>
      <c r="C681" s="380" t="str">
        <f t="shared" ca="1" si="2897"/>
        <v/>
      </c>
      <c r="D681" s="891"/>
      <c r="E681" s="896"/>
      <c r="F681" s="897"/>
      <c r="G681" s="900"/>
      <c r="H681" s="903"/>
      <c r="I681" s="906"/>
      <c r="J681" s="909"/>
      <c r="K681" s="912"/>
      <c r="L681" s="915"/>
      <c r="M681" s="404" t="s">
        <v>91</v>
      </c>
      <c r="N681" s="405">
        <f t="shared" ref="N681" ca="1" si="2898">IFERROR(N680*$K679,0)</f>
        <v>0</v>
      </c>
      <c r="O681" s="406">
        <f t="shared" ref="O681" ca="1" si="2899">IFERROR(O680*$K679,0)</f>
        <v>0</v>
      </c>
      <c r="P681" s="406">
        <f t="shared" ref="P681" ca="1" si="2900">IFERROR(P680*$K679,0)</f>
        <v>0</v>
      </c>
      <c r="Q681" s="407">
        <f t="shared" ref="Q681" ca="1" si="2901">IFERROR(Q680*$K679,0)</f>
        <v>0</v>
      </c>
      <c r="R681" s="406">
        <f t="shared" ref="R681" ca="1" si="2902">IFERROR(R680*$K679,0)</f>
        <v>0</v>
      </c>
      <c r="S681" s="406">
        <f t="shared" ref="S681" ca="1" si="2903">IFERROR(S680*$K679,0)</f>
        <v>0</v>
      </c>
      <c r="T681" s="406">
        <f t="shared" ref="T681" ca="1" si="2904">IFERROR(T680*$K679,0)</f>
        <v>0</v>
      </c>
      <c r="U681" s="406">
        <f t="shared" ref="U681" ca="1" si="2905">IFERROR(U680*$K679,0)</f>
        <v>0</v>
      </c>
      <c r="V681" s="406">
        <f t="shared" ref="V681" ca="1" si="2906">IFERROR(V680*$K679,0)</f>
        <v>0</v>
      </c>
      <c r="W681" s="406">
        <f t="shared" ref="W681" ca="1" si="2907">IFERROR(W680*$K679,0)</f>
        <v>0</v>
      </c>
      <c r="X681" s="406">
        <f t="shared" ref="X681" ca="1" si="2908">IFERROR(X680*$K679,0)</f>
        <v>0</v>
      </c>
      <c r="Y681" s="406">
        <f t="shared" ref="Y681" ca="1" si="2909">IFERROR(Y680*$K679,0)</f>
        <v>0</v>
      </c>
      <c r="Z681" s="406">
        <f t="shared" ref="Z681" ca="1" si="2910">IFERROR(Z680*$K679,0)</f>
        <v>0</v>
      </c>
      <c r="AA681" s="406">
        <f t="shared" ref="AA681" ca="1" si="2911">IFERROR(AA680*$K679,0)</f>
        <v>0</v>
      </c>
      <c r="AB681" s="406">
        <f t="shared" ref="AB681" ca="1" si="2912">IFERROR(AB680*$K679,0)</f>
        <v>0</v>
      </c>
      <c r="AC681" s="406">
        <f t="shared" ref="AC681" ca="1" si="2913">IFERROR(AC680*$K679,0)</f>
        <v>0</v>
      </c>
      <c r="AD681" s="406">
        <f t="shared" ref="AD681" ca="1" si="2914">IFERROR(AD680*$K679,0)</f>
        <v>0</v>
      </c>
      <c r="AE681" s="406">
        <f t="shared" ref="AE681" ca="1" si="2915">IFERROR(AE680*$K679,0)</f>
        <v>0</v>
      </c>
      <c r="AF681" s="406">
        <f t="shared" ref="AF681" ca="1" si="2916">IFERROR(AF680*$K679,0)</f>
        <v>0</v>
      </c>
      <c r="AG681" s="406">
        <f t="shared" ref="AG681" ca="1" si="2917">IFERROR(AG680*$K679,0)</f>
        <v>0</v>
      </c>
      <c r="AH681" s="317"/>
      <c r="AI681" s="318"/>
      <c r="AJ681" s="318"/>
      <c r="AK681" s="318"/>
      <c r="AL681" s="318"/>
      <c r="AM681"/>
      <c r="AN681"/>
      <c r="AO681"/>
      <c r="AP681"/>
      <c r="AQ681"/>
      <c r="AR681"/>
    </row>
    <row r="682" spans="1:44" ht="13.15" customHeight="1">
      <c r="A682" s="317"/>
      <c r="B682" s="317"/>
      <c r="C682" s="317" cm="1">
        <f t="array" aca="1" ref="C682" ca="1">OFFSET(C682,-3,,,)+1</f>
        <v>108</v>
      </c>
      <c r="D682" s="889" t="str">
        <f t="shared" ref="D682:E682" ca="1" si="2918">D347</f>
        <v/>
      </c>
      <c r="E682" s="892" t="str">
        <f t="shared" ca="1" si="2918"/>
        <v/>
      </c>
      <c r="F682" s="893"/>
      <c r="G682" s="898">
        <f t="shared" ref="G682" si="2919">H347</f>
        <v>0</v>
      </c>
      <c r="H682" s="901"/>
      <c r="I682" s="904" t="str">
        <f t="shared" ref="I682" ca="1" si="2920">I347</f>
        <v/>
      </c>
      <c r="J682" s="907">
        <f t="shared" ref="J682" ca="1" si="2921">IF($D682=$C$3,
SUMPRODUCT(OFFSET($B$361,1,,($C682-1)*3-2,),OFFSET($L$361,,,($C682-1)*3-2,)),J347+H682)</f>
        <v>0</v>
      </c>
      <c r="K682" s="910">
        <f t="shared" ref="K682" ca="1" si="2922">K347</f>
        <v>0</v>
      </c>
      <c r="L682" s="913">
        <f t="shared" ref="L682" ca="1" si="2923">J682*K682</f>
        <v>0</v>
      </c>
      <c r="M682" s="402" t="s">
        <v>89</v>
      </c>
      <c r="N682" s="308" t="str">
        <f t="shared" ref="N682:AG682" ca="1" si="2924">N347</f>
        <v/>
      </c>
      <c r="O682" s="309" t="str">
        <f t="shared" ca="1" si="2924"/>
        <v/>
      </c>
      <c r="P682" s="309" t="str">
        <f t="shared" ca="1" si="2924"/>
        <v/>
      </c>
      <c r="Q682" s="310" t="str">
        <f t="shared" ca="1" si="2924"/>
        <v/>
      </c>
      <c r="R682" s="309" t="str">
        <f t="shared" ca="1" si="2924"/>
        <v/>
      </c>
      <c r="S682" s="309" t="str">
        <f t="shared" ca="1" si="2924"/>
        <v/>
      </c>
      <c r="T682" s="309" t="str">
        <f t="shared" ca="1" si="2924"/>
        <v/>
      </c>
      <c r="U682" s="309" t="str">
        <f t="shared" ca="1" si="2924"/>
        <v/>
      </c>
      <c r="V682" s="309" t="str">
        <f t="shared" ca="1" si="2924"/>
        <v/>
      </c>
      <c r="W682" s="309" t="str">
        <f t="shared" ca="1" si="2924"/>
        <v/>
      </c>
      <c r="X682" s="309" t="str">
        <f t="shared" ca="1" si="2924"/>
        <v/>
      </c>
      <c r="Y682" s="309" t="str">
        <f t="shared" ca="1" si="2924"/>
        <v/>
      </c>
      <c r="Z682" s="309" t="str">
        <f t="shared" ca="1" si="2924"/>
        <v/>
      </c>
      <c r="AA682" s="309" t="str">
        <f t="shared" ca="1" si="2924"/>
        <v/>
      </c>
      <c r="AB682" s="309" t="str">
        <f t="shared" ca="1" si="2924"/>
        <v/>
      </c>
      <c r="AC682" s="309" t="str">
        <f t="shared" ca="1" si="2924"/>
        <v/>
      </c>
      <c r="AD682" s="309" t="str">
        <f t="shared" ca="1" si="2924"/>
        <v/>
      </c>
      <c r="AE682" s="309" t="str">
        <f t="shared" ca="1" si="2924"/>
        <v/>
      </c>
      <c r="AF682" s="309" t="str">
        <f t="shared" ca="1" si="2924"/>
        <v/>
      </c>
      <c r="AG682" s="309" t="str">
        <f t="shared" ca="1" si="2924"/>
        <v/>
      </c>
      <c r="AH682" s="317"/>
      <c r="AI682" s="318"/>
      <c r="AJ682" s="318"/>
      <c r="AK682" s="318"/>
      <c r="AL682" s="318"/>
      <c r="AM682"/>
      <c r="AN682"/>
      <c r="AO682"/>
      <c r="AP682"/>
      <c r="AQ682"/>
      <c r="AR682"/>
    </row>
    <row r="683" spans="1:44" ht="13.15" customHeight="1">
      <c r="A683" s="317"/>
      <c r="B683" s="380">
        <f t="shared" ref="B683:C684" ca="1" si="2925">B348</f>
        <v>0</v>
      </c>
      <c r="C683" s="317" cm="1">
        <f t="array" aca="1" ref="C683" ca="1">IF(ROUND(SUM(IF(N682:AG682&lt;&gt;"",IF(N682:AG682&lt;&gt;0,(N683:AG683))))-J682,3)&lt;&gt;0,"X",0)</f>
        <v>0</v>
      </c>
      <c r="D683" s="890"/>
      <c r="E683" s="894"/>
      <c r="F683" s="895"/>
      <c r="G683" s="899"/>
      <c r="H683" s="902"/>
      <c r="I683" s="905"/>
      <c r="J683" s="908"/>
      <c r="K683" s="911"/>
      <c r="L683" s="914"/>
      <c r="M683" s="403" t="s">
        <v>90</v>
      </c>
      <c r="N683" s="312" cm="1">
        <f t="array" aca="1" ref="N683" ca="1">IF($D682=$C$3,
SUM(IF(OFFSET($N$361,,,($C682-1)*3-2,$C$2)=N682,OFFSET($N$363,,,($C682-1)*3-2,$C$2)*OFFSET($B$361,1,,($C682-1)*3-2,1))),
IFERROR((N348/$J347)*$J682,0))</f>
        <v>0</v>
      </c>
      <c r="O683" s="312" cm="1">
        <f t="array" aca="1" ref="O683" ca="1">IF($D682=$C$3,
SUM(IF(OFFSET($N$361,,,($C682-1)*3-2,$C$2)=O682,OFFSET($N$363,,,($C682-1)*3-2,$C$2)*OFFSET($B$361,1,,($C682-1)*3-2,1))),
IFERROR((O348/$J347)*$J682,0))</f>
        <v>0</v>
      </c>
      <c r="P683" s="312" cm="1">
        <f t="array" aca="1" ref="P683" ca="1">IF($D682=$C$3,
SUM(IF(OFFSET($N$361,,,($C682-1)*3-2,$C$2)=P682,OFFSET($N$363,,,($C682-1)*3-2,$C$2)*OFFSET($B$361,1,,($C682-1)*3-2,1))),
IFERROR((P348/$J347)*$J682,0))</f>
        <v>0</v>
      </c>
      <c r="Q683" s="313" cm="1">
        <f t="array" aca="1" ref="Q683" ca="1">IF($D682=$C$3,
SUM(IF(OFFSET($N$361,,,($C682-1)*3-2,$C$2)=Q682,OFFSET($N$363,,,($C682-1)*3-2,$C$2)*OFFSET($B$361,1,,($C682-1)*3-2,1))),
IFERROR((Q348/$J347)*$J682,0))</f>
        <v>0</v>
      </c>
      <c r="R683" s="312" cm="1">
        <f t="array" aca="1" ref="R683" ca="1">IF($D682=$C$3,
SUM(IF(OFFSET($N$361,,,($C682-1)*3-2,$C$2)=R682,OFFSET($N$363,,,($C682-1)*3-2,$C$2)*OFFSET($B$361,1,,($C682-1)*3-2,1))),
IFERROR((R348/$J347)*$J682,0))</f>
        <v>0</v>
      </c>
      <c r="S683" s="312" cm="1">
        <f t="array" aca="1" ref="S683" ca="1">IF($D682=$C$3,
SUM(IF(OFFSET($N$361,,,($C682-1)*3-2,$C$2)=S682,OFFSET($N$363,,,($C682-1)*3-2,$C$2)*OFFSET($B$361,1,,($C682-1)*3-2,1))),
IFERROR((S348/$J347)*$J682,0))</f>
        <v>0</v>
      </c>
      <c r="T683" s="312" cm="1">
        <f t="array" aca="1" ref="T683" ca="1">IF($D682=$C$3,
SUM(IF(OFFSET($N$361,,,($C682-1)*3-2,$C$2)=T682,OFFSET($N$363,,,($C682-1)*3-2,$C$2)*OFFSET($B$361,1,,($C682-1)*3-2,1))),
IFERROR((T348/$J347)*$J682,0))</f>
        <v>0</v>
      </c>
      <c r="U683" s="312" cm="1">
        <f t="array" aca="1" ref="U683" ca="1">IF($D682=$C$3,
SUM(IF(OFFSET($N$361,,,($C682-1)*3-2,$C$2)=U682,OFFSET($N$363,,,($C682-1)*3-2,$C$2)*OFFSET($B$361,1,,($C682-1)*3-2,1))),
IFERROR((U348/$J347)*$J682,0))</f>
        <v>0</v>
      </c>
      <c r="V683" s="312" cm="1">
        <f t="array" aca="1" ref="V683" ca="1">IF($D682=$C$3,
SUM(IF(OFFSET($N$361,,,($C682-1)*3-2,$C$2)=V682,OFFSET($N$363,,,($C682-1)*3-2,$C$2)*OFFSET($B$361,1,,($C682-1)*3-2,1))),
IFERROR((V348/$J347)*$J682,0))</f>
        <v>0</v>
      </c>
      <c r="W683" s="312" cm="1">
        <f t="array" aca="1" ref="W683" ca="1">IF($D682=$C$3,
SUM(IF(OFFSET($N$361,,,($C682-1)*3-2,$C$2)=W682,OFFSET($N$363,,,($C682-1)*3-2,$C$2)*OFFSET($B$361,1,,($C682-1)*3-2,1))),
IFERROR((W348/$J347)*$J682,0))</f>
        <v>0</v>
      </c>
      <c r="X683" s="312" cm="1">
        <f t="array" aca="1" ref="X683" ca="1">IF($D682=$C$3,
SUM(IF(OFFSET($N$361,,,($C682-1)*3-2,$C$2)=X682,OFFSET($N$363,,,($C682-1)*3-2,$C$2)*OFFSET($B$361,1,,($C682-1)*3-2,1))),
IFERROR((X348/$J347)*$J682,0))</f>
        <v>0</v>
      </c>
      <c r="Y683" s="312" cm="1">
        <f t="array" aca="1" ref="Y683" ca="1">IF($D682=$C$3,
SUM(IF(OFFSET($N$361,,,($C682-1)*3-2,$C$2)=Y682,OFFSET($N$363,,,($C682-1)*3-2,$C$2)*OFFSET($B$361,1,,($C682-1)*3-2,1))),
IFERROR((Y348/$J347)*$J682,0))</f>
        <v>0</v>
      </c>
      <c r="Z683" s="312" cm="1">
        <f t="array" aca="1" ref="Z683" ca="1">IF($D682=$C$3,
SUM(IF(OFFSET($N$361,,,($C682-1)*3-2,$C$2)=Z682,OFFSET($N$363,,,($C682-1)*3-2,$C$2)*OFFSET($B$361,1,,($C682-1)*3-2,1))),
IFERROR((Z348/$J347)*$J682,0))</f>
        <v>0</v>
      </c>
      <c r="AA683" s="312" cm="1">
        <f t="array" aca="1" ref="AA683" ca="1">IF($D682=$C$3,
SUM(IF(OFFSET($N$361,,,($C682-1)*3-2,$C$2)=AA682,OFFSET($N$363,,,($C682-1)*3-2,$C$2)*OFFSET($B$361,1,,($C682-1)*3-2,1))),
IFERROR((AA348/$J347)*$J682,0))</f>
        <v>0</v>
      </c>
      <c r="AB683" s="312" cm="1">
        <f t="array" aca="1" ref="AB683" ca="1">IF($D682=$C$3,
SUM(IF(OFFSET($N$361,,,($C682-1)*3-2,$C$2)=AB682,OFFSET($N$363,,,($C682-1)*3-2,$C$2)*OFFSET($B$361,1,,($C682-1)*3-2,1))),
IFERROR((AB348/$J347)*$J682,0))</f>
        <v>0</v>
      </c>
      <c r="AC683" s="312" cm="1">
        <f t="array" aca="1" ref="AC683" ca="1">IF($D682=$C$3,
SUM(IF(OFFSET($N$361,,,($C682-1)*3-2,$C$2)=AC682,OFFSET($N$363,,,($C682-1)*3-2,$C$2)*OFFSET($B$361,1,,($C682-1)*3-2,1))),
IFERROR((AC348/$J347)*$J682,0))</f>
        <v>0</v>
      </c>
      <c r="AD683" s="312" cm="1">
        <f t="array" aca="1" ref="AD683" ca="1">IF($D682=$C$3,
SUM(IF(OFFSET($N$361,,,($C682-1)*3-2,$C$2)=AD682,OFFSET($N$363,,,($C682-1)*3-2,$C$2)*OFFSET($B$361,1,,($C682-1)*3-2,1))),
IFERROR((AD348/$J347)*$J682,0))</f>
        <v>0</v>
      </c>
      <c r="AE683" s="312" cm="1">
        <f t="array" aca="1" ref="AE683" ca="1">IF($D682=$C$3,
SUM(IF(OFFSET($N$361,,,($C682-1)*3-2,$C$2)=AE682,OFFSET($N$363,,,($C682-1)*3-2,$C$2)*OFFSET($B$361,1,,($C682-1)*3-2,1))),
IFERROR((AE348/$J347)*$J682,0))</f>
        <v>0</v>
      </c>
      <c r="AF683" s="312" cm="1">
        <f t="array" aca="1" ref="AF683" ca="1">IF($D682=$C$3,
SUM(IF(OFFSET($N$361,,,($C682-1)*3-2,$C$2)=AF682,OFFSET($N$363,,,($C682-1)*3-2,$C$2)*OFFSET($B$361,1,,($C682-1)*3-2,1))),
IFERROR((AF348/$J347)*$J682,0))</f>
        <v>0</v>
      </c>
      <c r="AG683" s="312" cm="1">
        <f t="array" aca="1" ref="AG683" ca="1">IF($D682=$C$3,
SUM(IF(OFFSET($N$361,,,($C682-1)*3-2,$C$2)=AG682,OFFSET($N$363,,,($C682-1)*3-2,$C$2)*OFFSET($B$361,1,,($C682-1)*3-2,1))),
IFERROR((AG348/$J347)*$J682,0))</f>
        <v>0</v>
      </c>
      <c r="AH683" s="317"/>
      <c r="AI683" s="318"/>
      <c r="AJ683" s="318"/>
      <c r="AK683" s="318"/>
      <c r="AL683" s="318"/>
      <c r="AM683"/>
      <c r="AN683"/>
      <c r="AO683"/>
      <c r="AP683"/>
      <c r="AQ683"/>
      <c r="AR683"/>
    </row>
    <row r="684" spans="1:44" ht="13.15" customHeight="1">
      <c r="A684" s="317"/>
      <c r="B684" s="380" t="str">
        <f t="shared" ca="1" si="2925"/>
        <v/>
      </c>
      <c r="C684" s="380" t="str">
        <f t="shared" ca="1" si="2925"/>
        <v/>
      </c>
      <c r="D684" s="891"/>
      <c r="E684" s="896"/>
      <c r="F684" s="897"/>
      <c r="G684" s="900"/>
      <c r="H684" s="903"/>
      <c r="I684" s="906"/>
      <c r="J684" s="909"/>
      <c r="K684" s="912"/>
      <c r="L684" s="915"/>
      <c r="M684" s="404" t="s">
        <v>91</v>
      </c>
      <c r="N684" s="405">
        <f t="shared" ref="N684" ca="1" si="2926">IFERROR(N683*$K682,0)</f>
        <v>0</v>
      </c>
      <c r="O684" s="406">
        <f t="shared" ref="O684" ca="1" si="2927">IFERROR(O683*$K682,0)</f>
        <v>0</v>
      </c>
      <c r="P684" s="406">
        <f t="shared" ref="P684" ca="1" si="2928">IFERROR(P683*$K682,0)</f>
        <v>0</v>
      </c>
      <c r="Q684" s="407">
        <f t="shared" ref="Q684" ca="1" si="2929">IFERROR(Q683*$K682,0)</f>
        <v>0</v>
      </c>
      <c r="R684" s="406">
        <f t="shared" ref="R684" ca="1" si="2930">IFERROR(R683*$K682,0)</f>
        <v>0</v>
      </c>
      <c r="S684" s="406">
        <f t="shared" ref="S684" ca="1" si="2931">IFERROR(S683*$K682,0)</f>
        <v>0</v>
      </c>
      <c r="T684" s="406">
        <f t="shared" ref="T684" ca="1" si="2932">IFERROR(T683*$K682,0)</f>
        <v>0</v>
      </c>
      <c r="U684" s="406">
        <f t="shared" ref="U684" ca="1" si="2933">IFERROR(U683*$K682,0)</f>
        <v>0</v>
      </c>
      <c r="V684" s="406">
        <f t="shared" ref="V684" ca="1" si="2934">IFERROR(V683*$K682,0)</f>
        <v>0</v>
      </c>
      <c r="W684" s="406">
        <f t="shared" ref="W684" ca="1" si="2935">IFERROR(W683*$K682,0)</f>
        <v>0</v>
      </c>
      <c r="X684" s="406">
        <f t="shared" ref="X684" ca="1" si="2936">IFERROR(X683*$K682,0)</f>
        <v>0</v>
      </c>
      <c r="Y684" s="406">
        <f t="shared" ref="Y684" ca="1" si="2937">IFERROR(Y683*$K682,0)</f>
        <v>0</v>
      </c>
      <c r="Z684" s="406">
        <f t="shared" ref="Z684" ca="1" si="2938">IFERROR(Z683*$K682,0)</f>
        <v>0</v>
      </c>
      <c r="AA684" s="406">
        <f t="shared" ref="AA684" ca="1" si="2939">IFERROR(AA683*$K682,0)</f>
        <v>0</v>
      </c>
      <c r="AB684" s="406">
        <f t="shared" ref="AB684" ca="1" si="2940">IFERROR(AB683*$K682,0)</f>
        <v>0</v>
      </c>
      <c r="AC684" s="406">
        <f t="shared" ref="AC684" ca="1" si="2941">IFERROR(AC683*$K682,0)</f>
        <v>0</v>
      </c>
      <c r="AD684" s="406">
        <f t="shared" ref="AD684" ca="1" si="2942">IFERROR(AD683*$K682,0)</f>
        <v>0</v>
      </c>
      <c r="AE684" s="406">
        <f t="shared" ref="AE684" ca="1" si="2943">IFERROR(AE683*$K682,0)</f>
        <v>0</v>
      </c>
      <c r="AF684" s="406">
        <f t="shared" ref="AF684" ca="1" si="2944">IFERROR(AF683*$K682,0)</f>
        <v>0</v>
      </c>
      <c r="AG684" s="406">
        <f t="shared" ref="AG684" ca="1" si="2945">IFERROR(AG683*$K682,0)</f>
        <v>0</v>
      </c>
      <c r="AH684" s="317"/>
      <c r="AI684" s="318"/>
      <c r="AJ684" s="318"/>
      <c r="AK684" s="318"/>
      <c r="AL684" s="318"/>
      <c r="AM684"/>
      <c r="AN684"/>
      <c r="AO684"/>
      <c r="AP684"/>
      <c r="AQ684"/>
      <c r="AR684"/>
    </row>
    <row r="685" spans="1:44" ht="13.15" customHeight="1">
      <c r="A685" s="317"/>
      <c r="B685" s="317"/>
      <c r="C685" s="317" cm="1">
        <f t="array" aca="1" ref="C685" ca="1">OFFSET(C685,-3,,,)+1</f>
        <v>109</v>
      </c>
      <c r="D685" s="889" t="str">
        <f t="shared" ref="D685:E685" ca="1" si="2946">D350</f>
        <v/>
      </c>
      <c r="E685" s="892" t="str">
        <f t="shared" ca="1" si="2946"/>
        <v/>
      </c>
      <c r="F685" s="893"/>
      <c r="G685" s="898">
        <f t="shared" ref="G685" si="2947">H350</f>
        <v>0</v>
      </c>
      <c r="H685" s="901"/>
      <c r="I685" s="904" t="str">
        <f t="shared" ref="I685" ca="1" si="2948">I350</f>
        <v/>
      </c>
      <c r="J685" s="907">
        <f t="shared" ref="J685" ca="1" si="2949">IF($D685=$C$3,
SUMPRODUCT(OFFSET($B$361,1,,($C685-1)*3-2,),OFFSET($L$361,,,($C685-1)*3-2,)),J350+H685)</f>
        <v>0</v>
      </c>
      <c r="K685" s="910">
        <f t="shared" ref="K685" ca="1" si="2950">K350</f>
        <v>0</v>
      </c>
      <c r="L685" s="913">
        <f t="shared" ref="L685" ca="1" si="2951">J685*K685</f>
        <v>0</v>
      </c>
      <c r="M685" s="402" t="s">
        <v>89</v>
      </c>
      <c r="N685" s="308" t="str">
        <f t="shared" ref="N685:AG685" ca="1" si="2952">N350</f>
        <v/>
      </c>
      <c r="O685" s="309" t="str">
        <f t="shared" ca="1" si="2952"/>
        <v/>
      </c>
      <c r="P685" s="309" t="str">
        <f t="shared" ca="1" si="2952"/>
        <v/>
      </c>
      <c r="Q685" s="310" t="str">
        <f t="shared" ca="1" si="2952"/>
        <v/>
      </c>
      <c r="R685" s="309" t="str">
        <f t="shared" ca="1" si="2952"/>
        <v/>
      </c>
      <c r="S685" s="309" t="str">
        <f t="shared" ca="1" si="2952"/>
        <v/>
      </c>
      <c r="T685" s="309" t="str">
        <f t="shared" ca="1" si="2952"/>
        <v/>
      </c>
      <c r="U685" s="309" t="str">
        <f t="shared" ca="1" si="2952"/>
        <v/>
      </c>
      <c r="V685" s="309" t="str">
        <f t="shared" ca="1" si="2952"/>
        <v/>
      </c>
      <c r="W685" s="309" t="str">
        <f t="shared" ca="1" si="2952"/>
        <v/>
      </c>
      <c r="X685" s="309" t="str">
        <f t="shared" ca="1" si="2952"/>
        <v/>
      </c>
      <c r="Y685" s="309" t="str">
        <f t="shared" ca="1" si="2952"/>
        <v/>
      </c>
      <c r="Z685" s="309" t="str">
        <f t="shared" ca="1" si="2952"/>
        <v/>
      </c>
      <c r="AA685" s="309" t="str">
        <f t="shared" ca="1" si="2952"/>
        <v/>
      </c>
      <c r="AB685" s="309" t="str">
        <f t="shared" ca="1" si="2952"/>
        <v/>
      </c>
      <c r="AC685" s="309" t="str">
        <f t="shared" ca="1" si="2952"/>
        <v/>
      </c>
      <c r="AD685" s="309" t="str">
        <f t="shared" ca="1" si="2952"/>
        <v/>
      </c>
      <c r="AE685" s="309" t="str">
        <f t="shared" ca="1" si="2952"/>
        <v/>
      </c>
      <c r="AF685" s="309" t="str">
        <f t="shared" ca="1" si="2952"/>
        <v/>
      </c>
      <c r="AG685" s="309" t="str">
        <f t="shared" ca="1" si="2952"/>
        <v/>
      </c>
      <c r="AH685" s="317"/>
      <c r="AI685" s="318"/>
      <c r="AJ685" s="318"/>
      <c r="AK685" s="318"/>
      <c r="AL685" s="318"/>
      <c r="AM685"/>
      <c r="AN685"/>
      <c r="AO685"/>
      <c r="AP685"/>
      <c r="AQ685"/>
      <c r="AR685"/>
    </row>
    <row r="686" spans="1:44" ht="13.15" customHeight="1">
      <c r="A686" s="317"/>
      <c r="B686" s="380">
        <f t="shared" ref="B686:C687" ca="1" si="2953">B351</f>
        <v>0</v>
      </c>
      <c r="C686" s="317" cm="1">
        <f t="array" aca="1" ref="C686" ca="1">IF(ROUND(SUM(IF(N685:AG685&lt;&gt;"",IF(N685:AG685&lt;&gt;0,(N686:AG686))))-J685,3)&lt;&gt;0,"X",0)</f>
        <v>0</v>
      </c>
      <c r="D686" s="890"/>
      <c r="E686" s="894"/>
      <c r="F686" s="895"/>
      <c r="G686" s="899"/>
      <c r="H686" s="902"/>
      <c r="I686" s="905"/>
      <c r="J686" s="908"/>
      <c r="K686" s="911"/>
      <c r="L686" s="914"/>
      <c r="M686" s="403" t="s">
        <v>90</v>
      </c>
      <c r="N686" s="312" cm="1">
        <f t="array" aca="1" ref="N686" ca="1">IF($D685=$C$3,
SUM(IF(OFFSET($N$361,,,($C685-1)*3-2,$C$2)=N685,OFFSET($N$363,,,($C685-1)*3-2,$C$2)*OFFSET($B$361,1,,($C685-1)*3-2,1))),
IFERROR((N351/$J350)*$J685,0))</f>
        <v>0</v>
      </c>
      <c r="O686" s="312" cm="1">
        <f t="array" aca="1" ref="O686" ca="1">IF($D685=$C$3,
SUM(IF(OFFSET($N$361,,,($C685-1)*3-2,$C$2)=O685,OFFSET($N$363,,,($C685-1)*3-2,$C$2)*OFFSET($B$361,1,,($C685-1)*3-2,1))),
IFERROR((O351/$J350)*$J685,0))</f>
        <v>0</v>
      </c>
      <c r="P686" s="312" cm="1">
        <f t="array" aca="1" ref="P686" ca="1">IF($D685=$C$3,
SUM(IF(OFFSET($N$361,,,($C685-1)*3-2,$C$2)=P685,OFFSET($N$363,,,($C685-1)*3-2,$C$2)*OFFSET($B$361,1,,($C685-1)*3-2,1))),
IFERROR((P351/$J350)*$J685,0))</f>
        <v>0</v>
      </c>
      <c r="Q686" s="313" cm="1">
        <f t="array" aca="1" ref="Q686" ca="1">IF($D685=$C$3,
SUM(IF(OFFSET($N$361,,,($C685-1)*3-2,$C$2)=Q685,OFFSET($N$363,,,($C685-1)*3-2,$C$2)*OFFSET($B$361,1,,($C685-1)*3-2,1))),
IFERROR((Q351/$J350)*$J685,0))</f>
        <v>0</v>
      </c>
      <c r="R686" s="312" cm="1">
        <f t="array" aca="1" ref="R686" ca="1">IF($D685=$C$3,
SUM(IF(OFFSET($N$361,,,($C685-1)*3-2,$C$2)=R685,OFFSET($N$363,,,($C685-1)*3-2,$C$2)*OFFSET($B$361,1,,($C685-1)*3-2,1))),
IFERROR((R351/$J350)*$J685,0))</f>
        <v>0</v>
      </c>
      <c r="S686" s="312" cm="1">
        <f t="array" aca="1" ref="S686" ca="1">IF($D685=$C$3,
SUM(IF(OFFSET($N$361,,,($C685-1)*3-2,$C$2)=S685,OFFSET($N$363,,,($C685-1)*3-2,$C$2)*OFFSET($B$361,1,,($C685-1)*3-2,1))),
IFERROR((S351/$J350)*$J685,0))</f>
        <v>0</v>
      </c>
      <c r="T686" s="312" cm="1">
        <f t="array" aca="1" ref="T686" ca="1">IF($D685=$C$3,
SUM(IF(OFFSET($N$361,,,($C685-1)*3-2,$C$2)=T685,OFFSET($N$363,,,($C685-1)*3-2,$C$2)*OFFSET($B$361,1,,($C685-1)*3-2,1))),
IFERROR((T351/$J350)*$J685,0))</f>
        <v>0</v>
      </c>
      <c r="U686" s="312" cm="1">
        <f t="array" aca="1" ref="U686" ca="1">IF($D685=$C$3,
SUM(IF(OFFSET($N$361,,,($C685-1)*3-2,$C$2)=U685,OFFSET($N$363,,,($C685-1)*3-2,$C$2)*OFFSET($B$361,1,,($C685-1)*3-2,1))),
IFERROR((U351/$J350)*$J685,0))</f>
        <v>0</v>
      </c>
      <c r="V686" s="312" cm="1">
        <f t="array" aca="1" ref="V686" ca="1">IF($D685=$C$3,
SUM(IF(OFFSET($N$361,,,($C685-1)*3-2,$C$2)=V685,OFFSET($N$363,,,($C685-1)*3-2,$C$2)*OFFSET($B$361,1,,($C685-1)*3-2,1))),
IFERROR((V351/$J350)*$J685,0))</f>
        <v>0</v>
      </c>
      <c r="W686" s="312" cm="1">
        <f t="array" aca="1" ref="W686" ca="1">IF($D685=$C$3,
SUM(IF(OFFSET($N$361,,,($C685-1)*3-2,$C$2)=W685,OFFSET($N$363,,,($C685-1)*3-2,$C$2)*OFFSET($B$361,1,,($C685-1)*3-2,1))),
IFERROR((W351/$J350)*$J685,0))</f>
        <v>0</v>
      </c>
      <c r="X686" s="312" cm="1">
        <f t="array" aca="1" ref="X686" ca="1">IF($D685=$C$3,
SUM(IF(OFFSET($N$361,,,($C685-1)*3-2,$C$2)=X685,OFFSET($N$363,,,($C685-1)*3-2,$C$2)*OFFSET($B$361,1,,($C685-1)*3-2,1))),
IFERROR((X351/$J350)*$J685,0))</f>
        <v>0</v>
      </c>
      <c r="Y686" s="312" cm="1">
        <f t="array" aca="1" ref="Y686" ca="1">IF($D685=$C$3,
SUM(IF(OFFSET($N$361,,,($C685-1)*3-2,$C$2)=Y685,OFFSET($N$363,,,($C685-1)*3-2,$C$2)*OFFSET($B$361,1,,($C685-1)*3-2,1))),
IFERROR((Y351/$J350)*$J685,0))</f>
        <v>0</v>
      </c>
      <c r="Z686" s="312" cm="1">
        <f t="array" aca="1" ref="Z686" ca="1">IF($D685=$C$3,
SUM(IF(OFFSET($N$361,,,($C685-1)*3-2,$C$2)=Z685,OFFSET($N$363,,,($C685-1)*3-2,$C$2)*OFFSET($B$361,1,,($C685-1)*3-2,1))),
IFERROR((Z351/$J350)*$J685,0))</f>
        <v>0</v>
      </c>
      <c r="AA686" s="312" cm="1">
        <f t="array" aca="1" ref="AA686" ca="1">IF($D685=$C$3,
SUM(IF(OFFSET($N$361,,,($C685-1)*3-2,$C$2)=AA685,OFFSET($N$363,,,($C685-1)*3-2,$C$2)*OFFSET($B$361,1,,($C685-1)*3-2,1))),
IFERROR((AA351/$J350)*$J685,0))</f>
        <v>0</v>
      </c>
      <c r="AB686" s="312" cm="1">
        <f t="array" aca="1" ref="AB686" ca="1">IF($D685=$C$3,
SUM(IF(OFFSET($N$361,,,($C685-1)*3-2,$C$2)=AB685,OFFSET($N$363,,,($C685-1)*3-2,$C$2)*OFFSET($B$361,1,,($C685-1)*3-2,1))),
IFERROR((AB351/$J350)*$J685,0))</f>
        <v>0</v>
      </c>
      <c r="AC686" s="312" cm="1">
        <f t="array" aca="1" ref="AC686" ca="1">IF($D685=$C$3,
SUM(IF(OFFSET($N$361,,,($C685-1)*3-2,$C$2)=AC685,OFFSET($N$363,,,($C685-1)*3-2,$C$2)*OFFSET($B$361,1,,($C685-1)*3-2,1))),
IFERROR((AC351/$J350)*$J685,0))</f>
        <v>0</v>
      </c>
      <c r="AD686" s="312" cm="1">
        <f t="array" aca="1" ref="AD686" ca="1">IF($D685=$C$3,
SUM(IF(OFFSET($N$361,,,($C685-1)*3-2,$C$2)=AD685,OFFSET($N$363,,,($C685-1)*3-2,$C$2)*OFFSET($B$361,1,,($C685-1)*3-2,1))),
IFERROR((AD351/$J350)*$J685,0))</f>
        <v>0</v>
      </c>
      <c r="AE686" s="312" cm="1">
        <f t="array" aca="1" ref="AE686" ca="1">IF($D685=$C$3,
SUM(IF(OFFSET($N$361,,,($C685-1)*3-2,$C$2)=AE685,OFFSET($N$363,,,($C685-1)*3-2,$C$2)*OFFSET($B$361,1,,($C685-1)*3-2,1))),
IFERROR((AE351/$J350)*$J685,0))</f>
        <v>0</v>
      </c>
      <c r="AF686" s="312" cm="1">
        <f t="array" aca="1" ref="AF686" ca="1">IF($D685=$C$3,
SUM(IF(OFFSET($N$361,,,($C685-1)*3-2,$C$2)=AF685,OFFSET($N$363,,,($C685-1)*3-2,$C$2)*OFFSET($B$361,1,,($C685-1)*3-2,1))),
IFERROR((AF351/$J350)*$J685,0))</f>
        <v>0</v>
      </c>
      <c r="AG686" s="312" cm="1">
        <f t="array" aca="1" ref="AG686" ca="1">IF($D685=$C$3,
SUM(IF(OFFSET($N$361,,,($C685-1)*3-2,$C$2)=AG685,OFFSET($N$363,,,($C685-1)*3-2,$C$2)*OFFSET($B$361,1,,($C685-1)*3-2,1))),
IFERROR((AG351/$J350)*$J685,0))</f>
        <v>0</v>
      </c>
      <c r="AH686" s="317"/>
      <c r="AI686" s="318"/>
      <c r="AJ686" s="318"/>
      <c r="AK686" s="318"/>
      <c r="AL686" s="318"/>
      <c r="AM686"/>
      <c r="AN686"/>
      <c r="AO686"/>
      <c r="AP686"/>
      <c r="AQ686"/>
      <c r="AR686"/>
    </row>
    <row r="687" spans="1:44" ht="13.15" customHeight="1">
      <c r="A687" s="317"/>
      <c r="B687" s="380" t="str">
        <f t="shared" ca="1" si="2953"/>
        <v/>
      </c>
      <c r="C687" s="380" t="str">
        <f t="shared" ca="1" si="2953"/>
        <v/>
      </c>
      <c r="D687" s="891"/>
      <c r="E687" s="896"/>
      <c r="F687" s="897"/>
      <c r="G687" s="900"/>
      <c r="H687" s="903"/>
      <c r="I687" s="906"/>
      <c r="J687" s="909"/>
      <c r="K687" s="912"/>
      <c r="L687" s="915"/>
      <c r="M687" s="404" t="s">
        <v>91</v>
      </c>
      <c r="N687" s="405">
        <f t="shared" ref="N687" ca="1" si="2954">IFERROR(N686*$K685,0)</f>
        <v>0</v>
      </c>
      <c r="O687" s="406">
        <f t="shared" ref="O687" ca="1" si="2955">IFERROR(O686*$K685,0)</f>
        <v>0</v>
      </c>
      <c r="P687" s="406">
        <f t="shared" ref="P687" ca="1" si="2956">IFERROR(P686*$K685,0)</f>
        <v>0</v>
      </c>
      <c r="Q687" s="407">
        <f t="shared" ref="Q687" ca="1" si="2957">IFERROR(Q686*$K685,0)</f>
        <v>0</v>
      </c>
      <c r="R687" s="406">
        <f t="shared" ref="R687" ca="1" si="2958">IFERROR(R686*$K685,0)</f>
        <v>0</v>
      </c>
      <c r="S687" s="406">
        <f t="shared" ref="S687" ca="1" si="2959">IFERROR(S686*$K685,0)</f>
        <v>0</v>
      </c>
      <c r="T687" s="406">
        <f t="shared" ref="T687" ca="1" si="2960">IFERROR(T686*$K685,0)</f>
        <v>0</v>
      </c>
      <c r="U687" s="406">
        <f t="shared" ref="U687" ca="1" si="2961">IFERROR(U686*$K685,0)</f>
        <v>0</v>
      </c>
      <c r="V687" s="406">
        <f t="shared" ref="V687" ca="1" si="2962">IFERROR(V686*$K685,0)</f>
        <v>0</v>
      </c>
      <c r="W687" s="406">
        <f t="shared" ref="W687" ca="1" si="2963">IFERROR(W686*$K685,0)</f>
        <v>0</v>
      </c>
      <c r="X687" s="406">
        <f t="shared" ref="X687" ca="1" si="2964">IFERROR(X686*$K685,0)</f>
        <v>0</v>
      </c>
      <c r="Y687" s="406">
        <f t="shared" ref="Y687" ca="1" si="2965">IFERROR(Y686*$K685,0)</f>
        <v>0</v>
      </c>
      <c r="Z687" s="406">
        <f t="shared" ref="Z687" ca="1" si="2966">IFERROR(Z686*$K685,0)</f>
        <v>0</v>
      </c>
      <c r="AA687" s="406">
        <f t="shared" ref="AA687" ca="1" si="2967">IFERROR(AA686*$K685,0)</f>
        <v>0</v>
      </c>
      <c r="AB687" s="406">
        <f t="shared" ref="AB687" ca="1" si="2968">IFERROR(AB686*$K685,0)</f>
        <v>0</v>
      </c>
      <c r="AC687" s="406">
        <f t="shared" ref="AC687" ca="1" si="2969">IFERROR(AC686*$K685,0)</f>
        <v>0</v>
      </c>
      <c r="AD687" s="406">
        <f t="shared" ref="AD687" ca="1" si="2970">IFERROR(AD686*$K685,0)</f>
        <v>0</v>
      </c>
      <c r="AE687" s="406">
        <f t="shared" ref="AE687" ca="1" si="2971">IFERROR(AE686*$K685,0)</f>
        <v>0</v>
      </c>
      <c r="AF687" s="406">
        <f t="shared" ref="AF687" ca="1" si="2972">IFERROR(AF686*$K685,0)</f>
        <v>0</v>
      </c>
      <c r="AG687" s="406">
        <f t="shared" ref="AG687" ca="1" si="2973">IFERROR(AG686*$K685,0)</f>
        <v>0</v>
      </c>
      <c r="AH687" s="317"/>
      <c r="AI687" s="318"/>
      <c r="AJ687" s="318"/>
      <c r="AK687" s="318"/>
      <c r="AL687" s="318"/>
      <c r="AM687"/>
      <c r="AN687"/>
      <c r="AO687"/>
      <c r="AP687"/>
      <c r="AQ687"/>
      <c r="AR687"/>
    </row>
    <row r="688" spans="1:44" ht="13.15" customHeight="1">
      <c r="A688" s="317"/>
      <c r="B688" s="317"/>
      <c r="C688" s="317" cm="1">
        <f t="array" aca="1" ref="C688" ca="1">OFFSET(C688,-3,,,)+1</f>
        <v>110</v>
      </c>
      <c r="D688" s="889" t="str">
        <f t="shared" ref="D688:E688" ca="1" si="2974">D353</f>
        <v/>
      </c>
      <c r="E688" s="892" t="str">
        <f t="shared" ca="1" si="2974"/>
        <v/>
      </c>
      <c r="F688" s="893"/>
      <c r="G688" s="898">
        <f t="shared" ref="G688" si="2975">H353</f>
        <v>0</v>
      </c>
      <c r="H688" s="901"/>
      <c r="I688" s="904" t="str">
        <f t="shared" ref="I688" ca="1" si="2976">I353</f>
        <v/>
      </c>
      <c r="J688" s="907">
        <f t="shared" ref="J688" ca="1" si="2977">IF($D688=$C$3,
SUMPRODUCT(OFFSET($B$361,1,,($C688-1)*3-2,),OFFSET($L$361,,,($C688-1)*3-2,)),J353+H688)</f>
        <v>0</v>
      </c>
      <c r="K688" s="910">
        <f t="shared" ref="K688" ca="1" si="2978">K353</f>
        <v>0</v>
      </c>
      <c r="L688" s="913">
        <f t="shared" ref="L688" ca="1" si="2979">J688*K688</f>
        <v>0</v>
      </c>
      <c r="M688" s="402" t="s">
        <v>89</v>
      </c>
      <c r="N688" s="308" t="str">
        <f t="shared" ref="N688:AG688" ca="1" si="2980">N353</f>
        <v/>
      </c>
      <c r="O688" s="309" t="str">
        <f t="shared" ca="1" si="2980"/>
        <v/>
      </c>
      <c r="P688" s="309" t="str">
        <f t="shared" ca="1" si="2980"/>
        <v/>
      </c>
      <c r="Q688" s="310" t="str">
        <f t="shared" ca="1" si="2980"/>
        <v/>
      </c>
      <c r="R688" s="309" t="str">
        <f t="shared" ca="1" si="2980"/>
        <v/>
      </c>
      <c r="S688" s="309" t="str">
        <f t="shared" ca="1" si="2980"/>
        <v/>
      </c>
      <c r="T688" s="309" t="str">
        <f t="shared" ca="1" si="2980"/>
        <v/>
      </c>
      <c r="U688" s="309" t="str">
        <f t="shared" ca="1" si="2980"/>
        <v/>
      </c>
      <c r="V688" s="309" t="str">
        <f t="shared" ca="1" si="2980"/>
        <v/>
      </c>
      <c r="W688" s="309" t="str">
        <f t="shared" ca="1" si="2980"/>
        <v/>
      </c>
      <c r="X688" s="309" t="str">
        <f t="shared" ca="1" si="2980"/>
        <v/>
      </c>
      <c r="Y688" s="309" t="str">
        <f t="shared" ca="1" si="2980"/>
        <v/>
      </c>
      <c r="Z688" s="309" t="str">
        <f t="shared" ca="1" si="2980"/>
        <v/>
      </c>
      <c r="AA688" s="309" t="str">
        <f t="shared" ca="1" si="2980"/>
        <v/>
      </c>
      <c r="AB688" s="309" t="str">
        <f t="shared" ca="1" si="2980"/>
        <v/>
      </c>
      <c r="AC688" s="309" t="str">
        <f t="shared" ca="1" si="2980"/>
        <v/>
      </c>
      <c r="AD688" s="309" t="str">
        <f t="shared" ca="1" si="2980"/>
        <v/>
      </c>
      <c r="AE688" s="309" t="str">
        <f t="shared" ca="1" si="2980"/>
        <v/>
      </c>
      <c r="AF688" s="309" t="str">
        <f t="shared" ca="1" si="2980"/>
        <v/>
      </c>
      <c r="AG688" s="309" t="str">
        <f t="shared" ca="1" si="2980"/>
        <v/>
      </c>
      <c r="AH688" s="317"/>
      <c r="AI688" s="318"/>
      <c r="AJ688" s="318"/>
      <c r="AK688" s="318"/>
      <c r="AL688" s="318"/>
      <c r="AM688"/>
      <c r="AN688"/>
      <c r="AO688"/>
      <c r="AP688"/>
      <c r="AQ688"/>
      <c r="AR688"/>
    </row>
    <row r="689" spans="1:44" ht="13.15" customHeight="1">
      <c r="A689" s="317"/>
      <c r="B689" s="380">
        <f t="shared" ref="B689:C690" ca="1" si="2981">B354</f>
        <v>0</v>
      </c>
      <c r="C689" s="317" cm="1">
        <f t="array" aca="1" ref="C689" ca="1">IF(ROUND(SUM(IF(N688:AG688&lt;&gt;"",IF(N688:AG688&lt;&gt;0,(N689:AG689))))-J688,3)&lt;&gt;0,"X",0)</f>
        <v>0</v>
      </c>
      <c r="D689" s="890"/>
      <c r="E689" s="894"/>
      <c r="F689" s="895"/>
      <c r="G689" s="899"/>
      <c r="H689" s="902"/>
      <c r="I689" s="905"/>
      <c r="J689" s="908"/>
      <c r="K689" s="911"/>
      <c r="L689" s="914"/>
      <c r="M689" s="403" t="s">
        <v>90</v>
      </c>
      <c r="N689" s="312" cm="1">
        <f t="array" aca="1" ref="N689" ca="1">IF($D688=$C$3,
SUM(IF(OFFSET($N$361,,,($C688-1)*3-2,$C$2)=N688,OFFSET($N$363,,,($C688-1)*3-2,$C$2)*OFFSET($B$361,1,,($C688-1)*3-2,1))),
IFERROR((N354/$J353)*$J688,0))</f>
        <v>0</v>
      </c>
      <c r="O689" s="312" cm="1">
        <f t="array" aca="1" ref="O689" ca="1">IF($D688=$C$3,
SUM(IF(OFFSET($N$361,,,($C688-1)*3-2,$C$2)=O688,OFFSET($N$363,,,($C688-1)*3-2,$C$2)*OFFSET($B$361,1,,($C688-1)*3-2,1))),
IFERROR((O354/$J353)*$J688,0))</f>
        <v>0</v>
      </c>
      <c r="P689" s="312" cm="1">
        <f t="array" aca="1" ref="P689" ca="1">IF($D688=$C$3,
SUM(IF(OFFSET($N$361,,,($C688-1)*3-2,$C$2)=P688,OFFSET($N$363,,,($C688-1)*3-2,$C$2)*OFFSET($B$361,1,,($C688-1)*3-2,1))),
IFERROR((P354/$J353)*$J688,0))</f>
        <v>0</v>
      </c>
      <c r="Q689" s="313" cm="1">
        <f t="array" aca="1" ref="Q689" ca="1">IF($D688=$C$3,
SUM(IF(OFFSET($N$361,,,($C688-1)*3-2,$C$2)=Q688,OFFSET($N$363,,,($C688-1)*3-2,$C$2)*OFFSET($B$361,1,,($C688-1)*3-2,1))),
IFERROR((Q354/$J353)*$J688,0))</f>
        <v>0</v>
      </c>
      <c r="R689" s="312" cm="1">
        <f t="array" aca="1" ref="R689" ca="1">IF($D688=$C$3,
SUM(IF(OFFSET($N$361,,,($C688-1)*3-2,$C$2)=R688,OFFSET($N$363,,,($C688-1)*3-2,$C$2)*OFFSET($B$361,1,,($C688-1)*3-2,1))),
IFERROR((R354/$J353)*$J688,0))</f>
        <v>0</v>
      </c>
      <c r="S689" s="312" cm="1">
        <f t="array" aca="1" ref="S689" ca="1">IF($D688=$C$3,
SUM(IF(OFFSET($N$361,,,($C688-1)*3-2,$C$2)=S688,OFFSET($N$363,,,($C688-1)*3-2,$C$2)*OFFSET($B$361,1,,($C688-1)*3-2,1))),
IFERROR((S354/$J353)*$J688,0))</f>
        <v>0</v>
      </c>
      <c r="T689" s="312" cm="1">
        <f t="array" aca="1" ref="T689" ca="1">IF($D688=$C$3,
SUM(IF(OFFSET($N$361,,,($C688-1)*3-2,$C$2)=T688,OFFSET($N$363,,,($C688-1)*3-2,$C$2)*OFFSET($B$361,1,,($C688-1)*3-2,1))),
IFERROR((T354/$J353)*$J688,0))</f>
        <v>0</v>
      </c>
      <c r="U689" s="312" cm="1">
        <f t="array" aca="1" ref="U689" ca="1">IF($D688=$C$3,
SUM(IF(OFFSET($N$361,,,($C688-1)*3-2,$C$2)=U688,OFFSET($N$363,,,($C688-1)*3-2,$C$2)*OFFSET($B$361,1,,($C688-1)*3-2,1))),
IFERROR((U354/$J353)*$J688,0))</f>
        <v>0</v>
      </c>
      <c r="V689" s="312" cm="1">
        <f t="array" aca="1" ref="V689" ca="1">IF($D688=$C$3,
SUM(IF(OFFSET($N$361,,,($C688-1)*3-2,$C$2)=V688,OFFSET($N$363,,,($C688-1)*3-2,$C$2)*OFFSET($B$361,1,,($C688-1)*3-2,1))),
IFERROR((V354/$J353)*$J688,0))</f>
        <v>0</v>
      </c>
      <c r="W689" s="312" cm="1">
        <f t="array" aca="1" ref="W689" ca="1">IF($D688=$C$3,
SUM(IF(OFFSET($N$361,,,($C688-1)*3-2,$C$2)=W688,OFFSET($N$363,,,($C688-1)*3-2,$C$2)*OFFSET($B$361,1,,($C688-1)*3-2,1))),
IFERROR((W354/$J353)*$J688,0))</f>
        <v>0</v>
      </c>
      <c r="X689" s="312" cm="1">
        <f t="array" aca="1" ref="X689" ca="1">IF($D688=$C$3,
SUM(IF(OFFSET($N$361,,,($C688-1)*3-2,$C$2)=X688,OFFSET($N$363,,,($C688-1)*3-2,$C$2)*OFFSET($B$361,1,,($C688-1)*3-2,1))),
IFERROR((X354/$J353)*$J688,0))</f>
        <v>0</v>
      </c>
      <c r="Y689" s="312" cm="1">
        <f t="array" aca="1" ref="Y689" ca="1">IF($D688=$C$3,
SUM(IF(OFFSET($N$361,,,($C688-1)*3-2,$C$2)=Y688,OFFSET($N$363,,,($C688-1)*3-2,$C$2)*OFFSET($B$361,1,,($C688-1)*3-2,1))),
IFERROR((Y354/$J353)*$J688,0))</f>
        <v>0</v>
      </c>
      <c r="Z689" s="312" cm="1">
        <f t="array" aca="1" ref="Z689" ca="1">IF($D688=$C$3,
SUM(IF(OFFSET($N$361,,,($C688-1)*3-2,$C$2)=Z688,OFFSET($N$363,,,($C688-1)*3-2,$C$2)*OFFSET($B$361,1,,($C688-1)*3-2,1))),
IFERROR((Z354/$J353)*$J688,0))</f>
        <v>0</v>
      </c>
      <c r="AA689" s="312" cm="1">
        <f t="array" aca="1" ref="AA689" ca="1">IF($D688=$C$3,
SUM(IF(OFFSET($N$361,,,($C688-1)*3-2,$C$2)=AA688,OFFSET($N$363,,,($C688-1)*3-2,$C$2)*OFFSET($B$361,1,,($C688-1)*3-2,1))),
IFERROR((AA354/$J353)*$J688,0))</f>
        <v>0</v>
      </c>
      <c r="AB689" s="312" cm="1">
        <f t="array" aca="1" ref="AB689" ca="1">IF($D688=$C$3,
SUM(IF(OFFSET($N$361,,,($C688-1)*3-2,$C$2)=AB688,OFFSET($N$363,,,($C688-1)*3-2,$C$2)*OFFSET($B$361,1,,($C688-1)*3-2,1))),
IFERROR((AB354/$J353)*$J688,0))</f>
        <v>0</v>
      </c>
      <c r="AC689" s="312" cm="1">
        <f t="array" aca="1" ref="AC689" ca="1">IF($D688=$C$3,
SUM(IF(OFFSET($N$361,,,($C688-1)*3-2,$C$2)=AC688,OFFSET($N$363,,,($C688-1)*3-2,$C$2)*OFFSET($B$361,1,,($C688-1)*3-2,1))),
IFERROR((AC354/$J353)*$J688,0))</f>
        <v>0</v>
      </c>
      <c r="AD689" s="312" cm="1">
        <f t="array" aca="1" ref="AD689" ca="1">IF($D688=$C$3,
SUM(IF(OFFSET($N$361,,,($C688-1)*3-2,$C$2)=AD688,OFFSET($N$363,,,($C688-1)*3-2,$C$2)*OFFSET($B$361,1,,($C688-1)*3-2,1))),
IFERROR((AD354/$J353)*$J688,0))</f>
        <v>0</v>
      </c>
      <c r="AE689" s="312" cm="1">
        <f t="array" aca="1" ref="AE689" ca="1">IF($D688=$C$3,
SUM(IF(OFFSET($N$361,,,($C688-1)*3-2,$C$2)=AE688,OFFSET($N$363,,,($C688-1)*3-2,$C$2)*OFFSET($B$361,1,,($C688-1)*3-2,1))),
IFERROR((AE354/$J353)*$J688,0))</f>
        <v>0</v>
      </c>
      <c r="AF689" s="312" cm="1">
        <f t="array" aca="1" ref="AF689" ca="1">IF($D688=$C$3,
SUM(IF(OFFSET($N$361,,,($C688-1)*3-2,$C$2)=AF688,OFFSET($N$363,,,($C688-1)*3-2,$C$2)*OFFSET($B$361,1,,($C688-1)*3-2,1))),
IFERROR((AF354/$J353)*$J688,0))</f>
        <v>0</v>
      </c>
      <c r="AG689" s="312" cm="1">
        <f t="array" aca="1" ref="AG689" ca="1">IF($D688=$C$3,
SUM(IF(OFFSET($N$361,,,($C688-1)*3-2,$C$2)=AG688,OFFSET($N$363,,,($C688-1)*3-2,$C$2)*OFFSET($B$361,1,,($C688-1)*3-2,1))),
IFERROR((AG354/$J353)*$J688,0))</f>
        <v>0</v>
      </c>
      <c r="AH689" s="317"/>
      <c r="AI689" s="318"/>
      <c r="AJ689" s="318"/>
      <c r="AK689" s="318"/>
      <c r="AL689" s="318"/>
    </row>
    <row r="690" spans="1:44" ht="13.15" customHeight="1" thickBot="1">
      <c r="A690" s="317"/>
      <c r="B690" s="380" t="str">
        <f t="shared" ca="1" si="2981"/>
        <v/>
      </c>
      <c r="C690" s="380" t="str">
        <f t="shared" ca="1" si="2981"/>
        <v/>
      </c>
      <c r="D690" s="891"/>
      <c r="E690" s="896"/>
      <c r="F690" s="897"/>
      <c r="G690" s="900"/>
      <c r="H690" s="903"/>
      <c r="I690" s="906"/>
      <c r="J690" s="909"/>
      <c r="K690" s="912"/>
      <c r="L690" s="915"/>
      <c r="M690" s="404" t="s">
        <v>91</v>
      </c>
      <c r="N690" s="405">
        <f t="shared" ref="N690" ca="1" si="2982">IFERROR(N689*$K688,0)</f>
        <v>0</v>
      </c>
      <c r="O690" s="406">
        <f t="shared" ref="O690" ca="1" si="2983">IFERROR(O689*$K688,0)</f>
        <v>0</v>
      </c>
      <c r="P690" s="406">
        <f t="shared" ref="P690" ca="1" si="2984">IFERROR(P689*$K688,0)</f>
        <v>0</v>
      </c>
      <c r="Q690" s="407">
        <f t="shared" ref="Q690" ca="1" si="2985">IFERROR(Q689*$K688,0)</f>
        <v>0</v>
      </c>
      <c r="R690" s="406">
        <f t="shared" ref="R690" ca="1" si="2986">IFERROR(R689*$K688,0)</f>
        <v>0</v>
      </c>
      <c r="S690" s="406">
        <f t="shared" ref="S690" ca="1" si="2987">IFERROR(S689*$K688,0)</f>
        <v>0</v>
      </c>
      <c r="T690" s="406">
        <f t="shared" ref="T690" ca="1" si="2988">IFERROR(T689*$K688,0)</f>
        <v>0</v>
      </c>
      <c r="U690" s="406">
        <f t="shared" ref="U690" ca="1" si="2989">IFERROR(U689*$K688,0)</f>
        <v>0</v>
      </c>
      <c r="V690" s="406">
        <f t="shared" ref="V690" ca="1" si="2990">IFERROR(V689*$K688,0)</f>
        <v>0</v>
      </c>
      <c r="W690" s="406">
        <f t="shared" ref="W690" ca="1" si="2991">IFERROR(W689*$K688,0)</f>
        <v>0</v>
      </c>
      <c r="X690" s="406">
        <f t="shared" ref="X690" ca="1" si="2992">IFERROR(X689*$K688,0)</f>
        <v>0</v>
      </c>
      <c r="Y690" s="406">
        <f t="shared" ref="Y690" ca="1" si="2993">IFERROR(Y689*$K688,0)</f>
        <v>0</v>
      </c>
      <c r="Z690" s="406">
        <f t="shared" ref="Z690" ca="1" si="2994">IFERROR(Z689*$K688,0)</f>
        <v>0</v>
      </c>
      <c r="AA690" s="406">
        <f t="shared" ref="AA690" ca="1" si="2995">IFERROR(AA689*$K688,0)</f>
        <v>0</v>
      </c>
      <c r="AB690" s="406">
        <f t="shared" ref="AB690" ca="1" si="2996">IFERROR(AB689*$K688,0)</f>
        <v>0</v>
      </c>
      <c r="AC690" s="406">
        <f t="shared" ref="AC690" ca="1" si="2997">IFERROR(AC689*$K688,0)</f>
        <v>0</v>
      </c>
      <c r="AD690" s="406">
        <f t="shared" ref="AD690" ca="1" si="2998">IFERROR(AD689*$K688,0)</f>
        <v>0</v>
      </c>
      <c r="AE690" s="406">
        <f t="shared" ref="AE690" ca="1" si="2999">IFERROR(AE689*$K688,0)</f>
        <v>0</v>
      </c>
      <c r="AF690" s="406">
        <f t="shared" ref="AF690" ca="1" si="3000">IFERROR(AF689*$K688,0)</f>
        <v>0</v>
      </c>
      <c r="AG690" s="406">
        <f t="shared" ref="AG690" ca="1" si="3001">IFERROR(AG689*$K688,0)</f>
        <v>0</v>
      </c>
      <c r="AH690" s="317"/>
      <c r="AI690" s="318"/>
      <c r="AJ690" s="318"/>
      <c r="AK690" s="318"/>
      <c r="AL690" s="318"/>
    </row>
    <row r="691" spans="1:44" s="398" customFormat="1" ht="24" customHeight="1" thickBot="1">
      <c r="A691" s="391"/>
      <c r="B691" s="391"/>
      <c r="C691" s="391"/>
      <c r="D691" s="408" t="s">
        <v>129</v>
      </c>
      <c r="E691" s="409"/>
      <c r="F691" s="409"/>
      <c r="G691" s="410">
        <f ca="1">L691-L356</f>
        <v>0</v>
      </c>
      <c r="H691" s="410"/>
      <c r="I691" s="924" t="s">
        <v>130</v>
      </c>
      <c r="J691" s="925"/>
      <c r="K691" s="926"/>
      <c r="L691" s="919">
        <f ca="1">SUM(L361:L690)</f>
        <v>0</v>
      </c>
      <c r="M691" s="920"/>
      <c r="N691" s="920"/>
      <c r="O691" s="920"/>
      <c r="P691" s="920"/>
      <c r="Q691" s="921"/>
      <c r="R691" s="395"/>
      <c r="S691" s="395"/>
      <c r="T691" s="395"/>
      <c r="U691" s="395"/>
      <c r="V691" s="395"/>
      <c r="W691" s="395"/>
      <c r="X691" s="395"/>
      <c r="Y691" s="395"/>
      <c r="Z691" s="395"/>
      <c r="AA691" s="395"/>
      <c r="AB691" s="395"/>
      <c r="AC691" s="395"/>
      <c r="AD691" s="395"/>
      <c r="AE691" s="395"/>
      <c r="AF691" s="395"/>
      <c r="AG691" s="395"/>
      <c r="AH691" s="391"/>
      <c r="AI691" s="396"/>
      <c r="AJ691" s="396"/>
      <c r="AK691" s="396"/>
      <c r="AL691" s="396"/>
      <c r="AM691" s="397"/>
      <c r="AN691" s="397"/>
      <c r="AO691" s="397"/>
      <c r="AP691" s="397"/>
      <c r="AQ691" s="397"/>
      <c r="AR691" s="397"/>
    </row>
    <row r="692" spans="1:44" ht="3" customHeight="1">
      <c r="A692" s="207"/>
      <c r="B692" s="207"/>
      <c r="C692" s="207"/>
      <c r="D692" s="241"/>
      <c r="E692" s="243"/>
      <c r="F692" s="242"/>
      <c r="G692" s="243"/>
      <c r="H692" s="243"/>
      <c r="I692" s="242"/>
      <c r="J692" s="243"/>
      <c r="K692" s="243"/>
      <c r="L692" s="243"/>
      <c r="M692" s="243"/>
      <c r="N692" s="243"/>
      <c r="O692" s="243"/>
      <c r="P692" s="243"/>
      <c r="Q692" s="244"/>
      <c r="R692" s="282"/>
      <c r="S692" s="282"/>
      <c r="T692" s="282"/>
      <c r="U692" s="282"/>
      <c r="V692" s="282"/>
      <c r="W692" s="282"/>
      <c r="X692" s="282"/>
      <c r="Y692" s="282"/>
      <c r="Z692" s="282"/>
      <c r="AA692" s="282"/>
      <c r="AB692" s="282"/>
      <c r="AC692" s="282"/>
      <c r="AD692" s="282"/>
      <c r="AE692" s="282"/>
      <c r="AF692" s="282"/>
      <c r="AG692" s="282"/>
      <c r="AH692" s="207"/>
      <c r="AI692" s="332"/>
      <c r="AJ692" s="332"/>
      <c r="AK692" s="332"/>
      <c r="AL692" s="332"/>
    </row>
    <row r="693" spans="1:44" ht="17.25" customHeight="1">
      <c r="A693" s="317"/>
      <c r="B693" s="317"/>
      <c r="C693" s="317"/>
      <c r="D693" s="399" t="s">
        <v>131</v>
      </c>
      <c r="E693" s="400"/>
      <c r="F693" s="400"/>
      <c r="G693" s="400"/>
      <c r="H693" s="400"/>
      <c r="I693" s="400"/>
      <c r="J693" s="400"/>
      <c r="K693" s="400"/>
      <c r="L693" s="400"/>
      <c r="M693" s="400"/>
      <c r="N693" s="400"/>
      <c r="O693" s="400"/>
      <c r="P693" s="400"/>
      <c r="Q693" s="401"/>
      <c r="R693" s="283"/>
      <c r="S693" s="283"/>
      <c r="T693" s="283"/>
      <c r="U693" s="283"/>
      <c r="V693" s="283"/>
      <c r="W693" s="283"/>
      <c r="X693" s="283"/>
      <c r="Y693" s="283"/>
      <c r="Z693" s="283"/>
      <c r="AA693" s="283"/>
      <c r="AB693" s="283"/>
      <c r="AC693" s="283"/>
      <c r="AD693" s="283"/>
      <c r="AE693" s="283"/>
      <c r="AF693" s="283"/>
      <c r="AG693" s="283"/>
      <c r="AH693" s="317"/>
      <c r="AI693" s="318"/>
      <c r="AJ693" s="318"/>
      <c r="AK693" s="318"/>
      <c r="AL693" s="318"/>
    </row>
    <row r="694" spans="1:44" ht="15" customHeight="1">
      <c r="A694" s="317"/>
      <c r="B694" s="317"/>
      <c r="C694" s="317"/>
      <c r="D694" s="853" t="s">
        <v>82</v>
      </c>
      <c r="E694" s="827" t="s">
        <v>83</v>
      </c>
      <c r="F694" s="922"/>
      <c r="G694" s="851" t="s">
        <v>124</v>
      </c>
      <c r="H694" s="825" t="s">
        <v>127</v>
      </c>
      <c r="I694" s="825" t="s">
        <v>86</v>
      </c>
      <c r="J694" s="825" t="s">
        <v>128</v>
      </c>
      <c r="K694" s="825" t="s">
        <v>87</v>
      </c>
      <c r="L694" s="827" t="s">
        <v>20</v>
      </c>
      <c r="M694" s="965" t="s">
        <v>88</v>
      </c>
      <c r="N694" s="856">
        <v>1</v>
      </c>
      <c r="O694" s="856">
        <f>N694+1</f>
        <v>2</v>
      </c>
      <c r="P694" s="856">
        <f t="shared" ref="P694" si="3002">O694+1</f>
        <v>3</v>
      </c>
      <c r="Q694" s="866">
        <f t="shared" ref="Q694" si="3003">P694+1</f>
        <v>4</v>
      </c>
      <c r="R694" s="856">
        <f t="shared" ref="R694" si="3004">Q694+1</f>
        <v>5</v>
      </c>
      <c r="S694" s="856">
        <f t="shared" ref="S694" si="3005">R694+1</f>
        <v>6</v>
      </c>
      <c r="T694" s="856">
        <f t="shared" ref="T694" si="3006">S694+1</f>
        <v>7</v>
      </c>
      <c r="U694" s="856">
        <f t="shared" ref="U694" si="3007">T694+1</f>
        <v>8</v>
      </c>
      <c r="V694" s="856">
        <f t="shared" ref="V694" si="3008">U694+1</f>
        <v>9</v>
      </c>
      <c r="W694" s="856">
        <f t="shared" ref="W694" si="3009">V694+1</f>
        <v>10</v>
      </c>
      <c r="X694" s="856">
        <f t="shared" ref="X694" si="3010">W694+1</f>
        <v>11</v>
      </c>
      <c r="Y694" s="856">
        <f t="shared" ref="Y694" si="3011">X694+1</f>
        <v>12</v>
      </c>
      <c r="Z694" s="856">
        <f t="shared" ref="Z694" si="3012">Y694+1</f>
        <v>13</v>
      </c>
      <c r="AA694" s="856">
        <f t="shared" ref="AA694" si="3013">Z694+1</f>
        <v>14</v>
      </c>
      <c r="AB694" s="856">
        <f t="shared" ref="AB694" si="3014">AA694+1</f>
        <v>15</v>
      </c>
      <c r="AC694" s="856">
        <f t="shared" ref="AC694" si="3015">AB694+1</f>
        <v>16</v>
      </c>
      <c r="AD694" s="856">
        <f t="shared" ref="AD694" si="3016">AC694+1</f>
        <v>17</v>
      </c>
      <c r="AE694" s="856">
        <f t="shared" ref="AE694" si="3017">AD694+1</f>
        <v>18</v>
      </c>
      <c r="AF694" s="856">
        <f t="shared" ref="AF694" si="3018">AE694+1</f>
        <v>19</v>
      </c>
      <c r="AG694" s="856">
        <f t="shared" ref="AG694" si="3019">AF694+1</f>
        <v>20</v>
      </c>
      <c r="AH694" s="317"/>
      <c r="AI694" s="318"/>
      <c r="AJ694" s="318"/>
      <c r="AK694" s="318"/>
      <c r="AL694" s="318"/>
    </row>
    <row r="695" spans="1:44" ht="15" customHeight="1">
      <c r="A695" s="317"/>
      <c r="B695" s="317"/>
      <c r="C695" s="317"/>
      <c r="D695" s="918"/>
      <c r="E695" s="855"/>
      <c r="F695" s="923"/>
      <c r="G695" s="916"/>
      <c r="H695" s="916"/>
      <c r="I695" s="916"/>
      <c r="J695" s="916"/>
      <c r="K695" s="916"/>
      <c r="L695" s="917"/>
      <c r="M695" s="966"/>
      <c r="N695" s="857"/>
      <c r="O695" s="857"/>
      <c r="P695" s="857"/>
      <c r="Q695" s="867"/>
      <c r="R695" s="857"/>
      <c r="S695" s="857"/>
      <c r="T695" s="857"/>
      <c r="U695" s="857"/>
      <c r="V695" s="857"/>
      <c r="W695" s="857"/>
      <c r="X695" s="857"/>
      <c r="Y695" s="857"/>
      <c r="Z695" s="857"/>
      <c r="AA695" s="857"/>
      <c r="AB695" s="857"/>
      <c r="AC695" s="857"/>
      <c r="AD695" s="857"/>
      <c r="AE695" s="857"/>
      <c r="AF695" s="857"/>
      <c r="AG695" s="857"/>
      <c r="AH695" s="317"/>
      <c r="AI695" s="318"/>
      <c r="AJ695" s="318"/>
      <c r="AK695" s="318"/>
      <c r="AL695" s="318"/>
    </row>
    <row r="696" spans="1:44" ht="13.15" customHeight="1">
      <c r="A696" s="317"/>
      <c r="B696" s="317"/>
      <c r="C696" s="317" cm="1">
        <f t="array" aca="1" ref="C696" ca="1">OFFSET(C696,-3,,,)+1</f>
        <v>1</v>
      </c>
      <c r="D696" s="889" t="str">
        <f ca="1">D361</f>
        <v/>
      </c>
      <c r="E696" s="892" t="str">
        <f ca="1">E361</f>
        <v/>
      </c>
      <c r="F696" s="893"/>
      <c r="G696" s="898">
        <f>G361</f>
        <v>0</v>
      </c>
      <c r="H696" s="901"/>
      <c r="I696" s="904" t="str">
        <f ca="1">I361</f>
        <v/>
      </c>
      <c r="J696" s="907">
        <f ca="1">IF($D696=$C$3,
SUMPRODUCT(OFFSET($B$696,1,,($C696-1)*3-2,),OFFSET($L$696,,,($C696-1)*3-2,)),J361+H696)</f>
        <v>0</v>
      </c>
      <c r="K696" s="910">
        <f ca="1">K361</f>
        <v>0</v>
      </c>
      <c r="L696" s="913">
        <f t="shared" ref="L696" ca="1" si="3020">J696*K696</f>
        <v>0</v>
      </c>
      <c r="M696" s="402" t="s">
        <v>89</v>
      </c>
      <c r="N696" s="308" t="str">
        <f t="shared" ref="N696:AG696" ca="1" si="3021">N361</f>
        <v/>
      </c>
      <c r="O696" s="309" t="str">
        <f t="shared" ca="1" si="3021"/>
        <v/>
      </c>
      <c r="P696" s="309" t="str">
        <f t="shared" ca="1" si="3021"/>
        <v/>
      </c>
      <c r="Q696" s="310" t="str">
        <f t="shared" ca="1" si="3021"/>
        <v/>
      </c>
      <c r="R696" s="309" t="str">
        <f t="shared" ca="1" si="3021"/>
        <v/>
      </c>
      <c r="S696" s="309" t="str">
        <f t="shared" ca="1" si="3021"/>
        <v/>
      </c>
      <c r="T696" s="309" t="str">
        <f t="shared" ca="1" si="3021"/>
        <v/>
      </c>
      <c r="U696" s="309" t="str">
        <f t="shared" ca="1" si="3021"/>
        <v/>
      </c>
      <c r="V696" s="309" t="str">
        <f t="shared" ca="1" si="3021"/>
        <v/>
      </c>
      <c r="W696" s="309" t="str">
        <f t="shared" ca="1" si="3021"/>
        <v/>
      </c>
      <c r="X696" s="309" t="str">
        <f t="shared" ca="1" si="3021"/>
        <v/>
      </c>
      <c r="Y696" s="309" t="str">
        <f t="shared" ca="1" si="3021"/>
        <v/>
      </c>
      <c r="Z696" s="309" t="str">
        <f t="shared" ca="1" si="3021"/>
        <v/>
      </c>
      <c r="AA696" s="309" t="str">
        <f t="shared" ca="1" si="3021"/>
        <v/>
      </c>
      <c r="AB696" s="309" t="str">
        <f t="shared" ca="1" si="3021"/>
        <v/>
      </c>
      <c r="AC696" s="309" t="str">
        <f t="shared" ca="1" si="3021"/>
        <v/>
      </c>
      <c r="AD696" s="309" t="str">
        <f t="shared" ca="1" si="3021"/>
        <v/>
      </c>
      <c r="AE696" s="309" t="str">
        <f t="shared" ca="1" si="3021"/>
        <v/>
      </c>
      <c r="AF696" s="309" t="str">
        <f t="shared" ca="1" si="3021"/>
        <v/>
      </c>
      <c r="AG696" s="309" t="str">
        <f t="shared" ca="1" si="3021"/>
        <v/>
      </c>
      <c r="AH696" s="317"/>
      <c r="AI696" s="318"/>
      <c r="AJ696" s="318"/>
      <c r="AK696" s="318"/>
      <c r="AL696" s="318"/>
    </row>
    <row r="697" spans="1:44" ht="13.15" customHeight="1">
      <c r="A697" s="317"/>
      <c r="B697" s="380">
        <f ca="1">B362</f>
        <v>0</v>
      </c>
      <c r="C697" s="317" cm="1">
        <f t="array" aca="1" ref="C697" ca="1">IF(ROUND(SUM(IF(N696:AG696&lt;&gt;"",IF(N696:AG696&lt;&gt;0,(N697:AG697))))-J696,3)&lt;&gt;0,"X",0)</f>
        <v>0</v>
      </c>
      <c r="D697" s="890"/>
      <c r="E697" s="894"/>
      <c r="F697" s="895"/>
      <c r="G697" s="899"/>
      <c r="H697" s="902"/>
      <c r="I697" s="905"/>
      <c r="J697" s="908"/>
      <c r="K697" s="911"/>
      <c r="L697" s="914"/>
      <c r="M697" s="403" t="s">
        <v>90</v>
      </c>
      <c r="N697" s="312" cm="1">
        <f t="array" aca="1" ref="N697" ca="1">IF($D696=$C$3,
SUM(IF(OFFSET($N$696,,,($C696-1)*3-2,$C$2)=N696,OFFSET($N$698,,,($C696-1)*3-2,$C$2)*OFFSET($B$696,1,,($C696-1)*3-2,1))),
IFERROR((N362/$J361)*$J696,0))</f>
        <v>0</v>
      </c>
      <c r="O697" s="312" cm="1">
        <f t="array" aca="1" ref="O697" ca="1">IF($D696=$C$3,
SUM(IF(OFFSET($N$696,,,($C696-1)*3-2,$C$2)=O696,OFFSET($N$698,,,($C696-1)*3-2,$C$2)*OFFSET($B$696,1,,($C696-1)*3-2,1))),
IFERROR((O362/$J361)*$J696,0))</f>
        <v>0</v>
      </c>
      <c r="P697" s="312" cm="1">
        <f t="array" aca="1" ref="P697" ca="1">IF($D696=$C$3,
SUM(IF(OFFSET($N$696,,,($C696-1)*3-2,$C$2)=P696,OFFSET($N$698,,,($C696-1)*3-2,$C$2)*OFFSET($B$696,1,,($C696-1)*3-2,1))),
IFERROR((P362/$J361)*$J696,0))</f>
        <v>0</v>
      </c>
      <c r="Q697" s="313" cm="1">
        <f t="array" aca="1" ref="Q697" ca="1">IF($D696=$C$3,
SUM(IF(OFFSET($N$696,,,($C696-1)*3-2,$C$2)=Q696,OFFSET($N$698,,,($C696-1)*3-2,$C$2)*OFFSET($B$696,1,,($C696-1)*3-2,1))),
IFERROR((Q362/$J361)*$J696,0))</f>
        <v>0</v>
      </c>
      <c r="R697" s="312" cm="1">
        <f t="array" aca="1" ref="R697" ca="1">IF($D696=$C$3,
SUM(IF(OFFSET($N$696,,,($C696-1)*3-2,$C$2)=R696,OFFSET($N$698,,,($C696-1)*3-2,$C$2)*OFFSET($B$696,1,,($C696-1)*3-2,1))),
IFERROR((R362/$J361)*$J696,0))</f>
        <v>0</v>
      </c>
      <c r="S697" s="312" cm="1">
        <f t="array" aca="1" ref="S697" ca="1">IF($D696=$C$3,
SUM(IF(OFFSET($N$696,,,($C696-1)*3-2,$C$2)=S696,OFFSET($N$698,,,($C696-1)*3-2,$C$2)*OFFSET($B$696,1,,($C696-1)*3-2,1))),
IFERROR((S362/$J361)*$J696,0))</f>
        <v>0</v>
      </c>
      <c r="T697" s="312" cm="1">
        <f t="array" aca="1" ref="T697" ca="1">IF($D696=$C$3,
SUM(IF(OFFSET($N$696,,,($C696-1)*3-2,$C$2)=T696,OFFSET($N$698,,,($C696-1)*3-2,$C$2)*OFFSET($B$696,1,,($C696-1)*3-2,1))),
IFERROR((T362/$J361)*$J696,0))</f>
        <v>0</v>
      </c>
      <c r="U697" s="312" cm="1">
        <f t="array" aca="1" ref="U697" ca="1">IF($D696=$C$3,
SUM(IF(OFFSET($N$696,,,($C696-1)*3-2,$C$2)=U696,OFFSET($N$698,,,($C696-1)*3-2,$C$2)*OFFSET($B$696,1,,($C696-1)*3-2,1))),
IFERROR((U362/$J361)*$J696,0))</f>
        <v>0</v>
      </c>
      <c r="V697" s="312" cm="1">
        <f t="array" aca="1" ref="V697" ca="1">IF($D696=$C$3,
SUM(IF(OFFSET($N$696,,,($C696-1)*3-2,$C$2)=V696,OFFSET($N$698,,,($C696-1)*3-2,$C$2)*OFFSET($B$696,1,,($C696-1)*3-2,1))),
IFERROR((V362/$J361)*$J696,0))</f>
        <v>0</v>
      </c>
      <c r="W697" s="312" cm="1">
        <f t="array" aca="1" ref="W697" ca="1">IF($D696=$C$3,
SUM(IF(OFFSET($N$696,,,($C696-1)*3-2,$C$2)=W696,OFFSET($N$698,,,($C696-1)*3-2,$C$2)*OFFSET($B$696,1,,($C696-1)*3-2,1))),
IFERROR((W362/$J361)*$J696,0))</f>
        <v>0</v>
      </c>
      <c r="X697" s="312" cm="1">
        <f t="array" aca="1" ref="X697" ca="1">IF($D696=$C$3,
SUM(IF(OFFSET($N$696,,,($C696-1)*3-2,$C$2)=X696,OFFSET($N$698,,,($C696-1)*3-2,$C$2)*OFFSET($B$696,1,,($C696-1)*3-2,1))),
IFERROR((X362/$J361)*$J696,0))</f>
        <v>0</v>
      </c>
      <c r="Y697" s="312" cm="1">
        <f t="array" aca="1" ref="Y697" ca="1">IF($D696=$C$3,
SUM(IF(OFFSET($N$696,,,($C696-1)*3-2,$C$2)=Y696,OFFSET($N$698,,,($C696-1)*3-2,$C$2)*OFFSET($B$696,1,,($C696-1)*3-2,1))),
IFERROR((Y362/$J361)*$J696,0))</f>
        <v>0</v>
      </c>
      <c r="Z697" s="312" cm="1">
        <f t="array" aca="1" ref="Z697" ca="1">IF($D696=$C$3,
SUM(IF(OFFSET($N$696,,,($C696-1)*3-2,$C$2)=Z696,OFFSET($N$698,,,($C696-1)*3-2,$C$2)*OFFSET($B$696,1,,($C696-1)*3-2,1))),
IFERROR((Z362/$J361)*$J696,0))</f>
        <v>0</v>
      </c>
      <c r="AA697" s="312" cm="1">
        <f t="array" aca="1" ref="AA697" ca="1">IF($D696=$C$3,
SUM(IF(OFFSET($N$696,,,($C696-1)*3-2,$C$2)=AA696,OFFSET($N$698,,,($C696-1)*3-2,$C$2)*OFFSET($B$696,1,,($C696-1)*3-2,1))),
IFERROR((AA362/$J361)*$J696,0))</f>
        <v>0</v>
      </c>
      <c r="AB697" s="312" cm="1">
        <f t="array" aca="1" ref="AB697" ca="1">IF($D696=$C$3,
SUM(IF(OFFSET($N$696,,,($C696-1)*3-2,$C$2)=AB696,OFFSET($N$698,,,($C696-1)*3-2,$C$2)*OFFSET($B$696,1,,($C696-1)*3-2,1))),
IFERROR((AB362/$J361)*$J696,0))</f>
        <v>0</v>
      </c>
      <c r="AC697" s="312" cm="1">
        <f t="array" aca="1" ref="AC697" ca="1">IF($D696=$C$3,
SUM(IF(OFFSET($N$696,,,($C696-1)*3-2,$C$2)=AC696,OFFSET($N$698,,,($C696-1)*3-2,$C$2)*OFFSET($B$696,1,,($C696-1)*3-2,1))),
IFERROR((AC362/$J361)*$J696,0))</f>
        <v>0</v>
      </c>
      <c r="AD697" s="312" cm="1">
        <f t="array" aca="1" ref="AD697" ca="1">IF($D696=$C$3,
SUM(IF(OFFSET($N$696,,,($C696-1)*3-2,$C$2)=AD696,OFFSET($N$698,,,($C696-1)*3-2,$C$2)*OFFSET($B$696,1,,($C696-1)*3-2,1))),
IFERROR((AD362/$J361)*$J696,0))</f>
        <v>0</v>
      </c>
      <c r="AE697" s="312" cm="1">
        <f t="array" aca="1" ref="AE697" ca="1">IF($D696=$C$3,
SUM(IF(OFFSET($N$696,,,($C696-1)*3-2,$C$2)=AE696,OFFSET($N$698,,,($C696-1)*3-2,$C$2)*OFFSET($B$696,1,,($C696-1)*3-2,1))),
IFERROR((AE362/$J361)*$J696,0))</f>
        <v>0</v>
      </c>
      <c r="AF697" s="312" cm="1">
        <f t="array" aca="1" ref="AF697" ca="1">IF($D696=$C$3,
SUM(IF(OFFSET($N$696,,,($C696-1)*3-2,$C$2)=AF696,OFFSET($N$698,,,($C696-1)*3-2,$C$2)*OFFSET($B$696,1,,($C696-1)*3-2,1))),
IFERROR((AF362/$J361)*$J696,0))</f>
        <v>0</v>
      </c>
      <c r="AG697" s="312" cm="1">
        <f t="array" aca="1" ref="AG697" ca="1">IF($D696=$C$3,
SUM(IF(OFFSET($N$696,,,($C696-1)*3-2,$C$2)=AG696,OFFSET($N$698,,,($C696-1)*3-2,$C$2)*OFFSET($B$696,1,,($C696-1)*3-2,1))),
IFERROR((AG362/$J361)*$J696,0))</f>
        <v>0</v>
      </c>
      <c r="AH697" s="317"/>
      <c r="AI697" s="318"/>
      <c r="AJ697" s="318"/>
      <c r="AK697" s="318"/>
      <c r="AL697" s="318"/>
    </row>
    <row r="698" spans="1:44" ht="13.15" customHeight="1">
      <c r="A698" s="317"/>
      <c r="B698" s="380" t="str">
        <f ca="1">B363</f>
        <v/>
      </c>
      <c r="C698" s="380" t="str">
        <f t="shared" ref="C698" ca="1" si="3022">C363</f>
        <v/>
      </c>
      <c r="D698" s="891"/>
      <c r="E698" s="896"/>
      <c r="F698" s="897"/>
      <c r="G698" s="900"/>
      <c r="H698" s="903"/>
      <c r="I698" s="906"/>
      <c r="J698" s="909"/>
      <c r="K698" s="912"/>
      <c r="L698" s="915"/>
      <c r="M698" s="404" t="s">
        <v>91</v>
      </c>
      <c r="N698" s="405">
        <f ca="1">IFERROR(N697*$K696,0)</f>
        <v>0</v>
      </c>
      <c r="O698" s="406">
        <f t="shared" ref="O698:AG698" ca="1" si="3023">IFERROR(O697*$K696,0)</f>
        <v>0</v>
      </c>
      <c r="P698" s="406">
        <f t="shared" ca="1" si="3023"/>
        <v>0</v>
      </c>
      <c r="Q698" s="407">
        <f t="shared" ca="1" si="3023"/>
        <v>0</v>
      </c>
      <c r="R698" s="406">
        <f t="shared" ca="1" si="3023"/>
        <v>0</v>
      </c>
      <c r="S698" s="406">
        <f t="shared" ca="1" si="3023"/>
        <v>0</v>
      </c>
      <c r="T698" s="406">
        <f t="shared" ca="1" si="3023"/>
        <v>0</v>
      </c>
      <c r="U698" s="406">
        <f t="shared" ca="1" si="3023"/>
        <v>0</v>
      </c>
      <c r="V698" s="406">
        <f t="shared" ca="1" si="3023"/>
        <v>0</v>
      </c>
      <c r="W698" s="406">
        <f t="shared" ca="1" si="3023"/>
        <v>0</v>
      </c>
      <c r="X698" s="406">
        <f t="shared" ca="1" si="3023"/>
        <v>0</v>
      </c>
      <c r="Y698" s="406">
        <f t="shared" ca="1" si="3023"/>
        <v>0</v>
      </c>
      <c r="Z698" s="406">
        <f t="shared" ca="1" si="3023"/>
        <v>0</v>
      </c>
      <c r="AA698" s="406">
        <f t="shared" ca="1" si="3023"/>
        <v>0</v>
      </c>
      <c r="AB698" s="406">
        <f t="shared" ca="1" si="3023"/>
        <v>0</v>
      </c>
      <c r="AC698" s="406">
        <f t="shared" ca="1" si="3023"/>
        <v>0</v>
      </c>
      <c r="AD698" s="406">
        <f t="shared" ca="1" si="3023"/>
        <v>0</v>
      </c>
      <c r="AE698" s="406">
        <f t="shared" ca="1" si="3023"/>
        <v>0</v>
      </c>
      <c r="AF698" s="406">
        <f t="shared" ca="1" si="3023"/>
        <v>0</v>
      </c>
      <c r="AG698" s="406">
        <f t="shared" ca="1" si="3023"/>
        <v>0</v>
      </c>
      <c r="AH698" s="317"/>
      <c r="AI698" s="318"/>
      <c r="AJ698" s="318"/>
      <c r="AK698" s="318"/>
      <c r="AL698" s="318"/>
    </row>
    <row r="699" spans="1:44" ht="13.15" customHeight="1">
      <c r="A699" s="317"/>
      <c r="B699" s="317"/>
      <c r="C699" s="317" cm="1">
        <f t="array" aca="1" ref="C699" ca="1">OFFSET(C699,-3,,,)+1</f>
        <v>2</v>
      </c>
      <c r="D699" s="889" t="str">
        <f ca="1">D364</f>
        <v/>
      </c>
      <c r="E699" s="892" t="str">
        <f ca="1">E364</f>
        <v/>
      </c>
      <c r="F699" s="893"/>
      <c r="G699" s="898">
        <f>G364</f>
        <v>0</v>
      </c>
      <c r="H699" s="901"/>
      <c r="I699" s="904" t="str">
        <f ca="1">I364</f>
        <v/>
      </c>
      <c r="J699" s="907">
        <f t="shared" ref="J699" ca="1" si="3024">IF($D699=$C$3,
SUMPRODUCT(OFFSET($B$696,1,,($C699-1)*3-2,),OFFSET($L$696,,,($C699-1)*3-2,)),J364+H699)</f>
        <v>0</v>
      </c>
      <c r="K699" s="910">
        <f ca="1">K364</f>
        <v>0</v>
      </c>
      <c r="L699" s="913">
        <f t="shared" ref="L699" ca="1" si="3025">J699*K699</f>
        <v>0</v>
      </c>
      <c r="M699" s="402" t="s">
        <v>89</v>
      </c>
      <c r="N699" s="308" t="str">
        <f t="shared" ref="N699:AG699" ca="1" si="3026">N364</f>
        <v/>
      </c>
      <c r="O699" s="309" t="str">
        <f t="shared" ca="1" si="3026"/>
        <v/>
      </c>
      <c r="P699" s="309" t="str">
        <f t="shared" ca="1" si="3026"/>
        <v/>
      </c>
      <c r="Q699" s="310" t="str">
        <f t="shared" ca="1" si="3026"/>
        <v/>
      </c>
      <c r="R699" s="309" t="str">
        <f t="shared" ca="1" si="3026"/>
        <v/>
      </c>
      <c r="S699" s="309" t="str">
        <f t="shared" ca="1" si="3026"/>
        <v/>
      </c>
      <c r="T699" s="309" t="str">
        <f t="shared" ca="1" si="3026"/>
        <v/>
      </c>
      <c r="U699" s="309" t="str">
        <f t="shared" ca="1" si="3026"/>
        <v/>
      </c>
      <c r="V699" s="309" t="str">
        <f t="shared" ca="1" si="3026"/>
        <v/>
      </c>
      <c r="W699" s="309" t="str">
        <f t="shared" ca="1" si="3026"/>
        <v/>
      </c>
      <c r="X699" s="309" t="str">
        <f t="shared" ca="1" si="3026"/>
        <v/>
      </c>
      <c r="Y699" s="309" t="str">
        <f t="shared" ca="1" si="3026"/>
        <v/>
      </c>
      <c r="Z699" s="309" t="str">
        <f t="shared" ca="1" si="3026"/>
        <v/>
      </c>
      <c r="AA699" s="309" t="str">
        <f t="shared" ca="1" si="3026"/>
        <v/>
      </c>
      <c r="AB699" s="309" t="str">
        <f t="shared" ca="1" si="3026"/>
        <v/>
      </c>
      <c r="AC699" s="309" t="str">
        <f t="shared" ca="1" si="3026"/>
        <v/>
      </c>
      <c r="AD699" s="309" t="str">
        <f t="shared" ca="1" si="3026"/>
        <v/>
      </c>
      <c r="AE699" s="309" t="str">
        <f t="shared" ca="1" si="3026"/>
        <v/>
      </c>
      <c r="AF699" s="309" t="str">
        <f t="shared" ca="1" si="3026"/>
        <v/>
      </c>
      <c r="AG699" s="309" t="str">
        <f t="shared" ca="1" si="3026"/>
        <v/>
      </c>
      <c r="AH699" s="317"/>
      <c r="AI699" s="318"/>
      <c r="AJ699" s="318"/>
      <c r="AK699" s="318"/>
      <c r="AL699" s="318"/>
    </row>
    <row r="700" spans="1:44" ht="13.15" customHeight="1">
      <c r="A700" s="317"/>
      <c r="B700" s="380">
        <f t="shared" ref="B700:C701" ca="1" si="3027">B365</f>
        <v>0</v>
      </c>
      <c r="C700" s="317" cm="1">
        <f t="array" aca="1" ref="C700" ca="1">IF(ROUND(SUM(IF(N699:AG699&lt;&gt;"",IF(N699:AG699&lt;&gt;0,(N700:AG700))))-J699,3)&lt;&gt;0,"X",0)</f>
        <v>0</v>
      </c>
      <c r="D700" s="890"/>
      <c r="E700" s="894"/>
      <c r="F700" s="895"/>
      <c r="G700" s="899"/>
      <c r="H700" s="902"/>
      <c r="I700" s="905"/>
      <c r="J700" s="908"/>
      <c r="K700" s="911"/>
      <c r="L700" s="914"/>
      <c r="M700" s="403" t="s">
        <v>90</v>
      </c>
      <c r="N700" s="312" cm="1">
        <f t="array" aca="1" ref="N700" ca="1">IF($D699=$C$3,
SUM(IF(OFFSET($N$696,,,($C699-1)*3-2,$C$2)=N699,OFFSET($N$698,,,($C699-1)*3-2,$C$2)*OFFSET($B$696,1,,($C699-1)*3-2,1))),
IFERROR((N365/$J364)*$J699,0))</f>
        <v>0</v>
      </c>
      <c r="O700" s="312" cm="1">
        <f t="array" aca="1" ref="O700" ca="1">IF($D699=$C$3,
SUM(IF(OFFSET($N$696,,,($C699-1)*3-2,$C$2)=O699,OFFSET($N$698,,,($C699-1)*3-2,$C$2)*OFFSET($B$696,1,,($C699-1)*3-2,1))),
IFERROR((O365/$J364)*$J699,0))</f>
        <v>0</v>
      </c>
      <c r="P700" s="312" cm="1">
        <f t="array" aca="1" ref="P700" ca="1">IF($D699=$C$3,
SUM(IF(OFFSET($N$696,,,($C699-1)*3-2,$C$2)=P699,OFFSET($N$698,,,($C699-1)*3-2,$C$2)*OFFSET($B$696,1,,($C699-1)*3-2,1))),
IFERROR((P365/$J364)*$J699,0))</f>
        <v>0</v>
      </c>
      <c r="Q700" s="313" cm="1">
        <f t="array" aca="1" ref="Q700" ca="1">IF($D699=$C$3,
SUM(IF(OFFSET($N$696,,,($C699-1)*3-2,$C$2)=Q699,OFFSET($N$698,,,($C699-1)*3-2,$C$2)*OFFSET($B$696,1,,($C699-1)*3-2,1))),
IFERROR((Q365/$J364)*$J699,0))</f>
        <v>0</v>
      </c>
      <c r="R700" s="312" cm="1">
        <f t="array" aca="1" ref="R700" ca="1">IF($D699=$C$3,
SUM(IF(OFFSET($N$696,,,($C699-1)*3-2,$C$2)=R699,OFFSET($N$698,,,($C699-1)*3-2,$C$2)*OFFSET($B$696,1,,($C699-1)*3-2,1))),
IFERROR((R365/$J364)*$J699,0))</f>
        <v>0</v>
      </c>
      <c r="S700" s="312" cm="1">
        <f t="array" aca="1" ref="S700" ca="1">IF($D699=$C$3,
SUM(IF(OFFSET($N$696,,,($C699-1)*3-2,$C$2)=S699,OFFSET($N$698,,,($C699-1)*3-2,$C$2)*OFFSET($B$696,1,,($C699-1)*3-2,1))),
IFERROR((S365/$J364)*$J699,0))</f>
        <v>0</v>
      </c>
      <c r="T700" s="312" cm="1">
        <f t="array" aca="1" ref="T700" ca="1">IF($D699=$C$3,
SUM(IF(OFFSET($N$696,,,($C699-1)*3-2,$C$2)=T699,OFFSET($N$698,,,($C699-1)*3-2,$C$2)*OFFSET($B$696,1,,($C699-1)*3-2,1))),
IFERROR((T365/$J364)*$J699,0))</f>
        <v>0</v>
      </c>
      <c r="U700" s="312" cm="1">
        <f t="array" aca="1" ref="U700" ca="1">IF($D699=$C$3,
SUM(IF(OFFSET($N$696,,,($C699-1)*3-2,$C$2)=U699,OFFSET($N$698,,,($C699-1)*3-2,$C$2)*OFFSET($B$696,1,,($C699-1)*3-2,1))),
IFERROR((U365/$J364)*$J699,0))</f>
        <v>0</v>
      </c>
      <c r="V700" s="312" cm="1">
        <f t="array" aca="1" ref="V700" ca="1">IF($D699=$C$3,
SUM(IF(OFFSET($N$696,,,($C699-1)*3-2,$C$2)=V699,OFFSET($N$698,,,($C699-1)*3-2,$C$2)*OFFSET($B$696,1,,($C699-1)*3-2,1))),
IFERROR((V365/$J364)*$J699,0))</f>
        <v>0</v>
      </c>
      <c r="W700" s="312" cm="1">
        <f t="array" aca="1" ref="W700" ca="1">IF($D699=$C$3,
SUM(IF(OFFSET($N$696,,,($C699-1)*3-2,$C$2)=W699,OFFSET($N$698,,,($C699-1)*3-2,$C$2)*OFFSET($B$696,1,,($C699-1)*3-2,1))),
IFERROR((W365/$J364)*$J699,0))</f>
        <v>0</v>
      </c>
      <c r="X700" s="312" cm="1">
        <f t="array" aca="1" ref="X700" ca="1">IF($D699=$C$3,
SUM(IF(OFFSET($N$696,,,($C699-1)*3-2,$C$2)=X699,OFFSET($N$698,,,($C699-1)*3-2,$C$2)*OFFSET($B$696,1,,($C699-1)*3-2,1))),
IFERROR((X365/$J364)*$J699,0))</f>
        <v>0</v>
      </c>
      <c r="Y700" s="312" cm="1">
        <f t="array" aca="1" ref="Y700" ca="1">IF($D699=$C$3,
SUM(IF(OFFSET($N$696,,,($C699-1)*3-2,$C$2)=Y699,OFFSET($N$698,,,($C699-1)*3-2,$C$2)*OFFSET($B$696,1,,($C699-1)*3-2,1))),
IFERROR((Y365/$J364)*$J699,0))</f>
        <v>0</v>
      </c>
      <c r="Z700" s="312" cm="1">
        <f t="array" aca="1" ref="Z700" ca="1">IF($D699=$C$3,
SUM(IF(OFFSET($N$696,,,($C699-1)*3-2,$C$2)=Z699,OFFSET($N$698,,,($C699-1)*3-2,$C$2)*OFFSET($B$696,1,,($C699-1)*3-2,1))),
IFERROR((Z365/$J364)*$J699,0))</f>
        <v>0</v>
      </c>
      <c r="AA700" s="312" cm="1">
        <f t="array" aca="1" ref="AA700" ca="1">IF($D699=$C$3,
SUM(IF(OFFSET($N$696,,,($C699-1)*3-2,$C$2)=AA699,OFFSET($N$698,,,($C699-1)*3-2,$C$2)*OFFSET($B$696,1,,($C699-1)*3-2,1))),
IFERROR((AA365/$J364)*$J699,0))</f>
        <v>0</v>
      </c>
      <c r="AB700" s="312" cm="1">
        <f t="array" aca="1" ref="AB700" ca="1">IF($D699=$C$3,
SUM(IF(OFFSET($N$696,,,($C699-1)*3-2,$C$2)=AB699,OFFSET($N$698,,,($C699-1)*3-2,$C$2)*OFFSET($B$696,1,,($C699-1)*3-2,1))),
IFERROR((AB365/$J364)*$J699,0))</f>
        <v>0</v>
      </c>
      <c r="AC700" s="312" cm="1">
        <f t="array" aca="1" ref="AC700" ca="1">IF($D699=$C$3,
SUM(IF(OFFSET($N$696,,,($C699-1)*3-2,$C$2)=AC699,OFFSET($N$698,,,($C699-1)*3-2,$C$2)*OFFSET($B$696,1,,($C699-1)*3-2,1))),
IFERROR((AC365/$J364)*$J699,0))</f>
        <v>0</v>
      </c>
      <c r="AD700" s="312" cm="1">
        <f t="array" aca="1" ref="AD700" ca="1">IF($D699=$C$3,
SUM(IF(OFFSET($N$696,,,($C699-1)*3-2,$C$2)=AD699,OFFSET($N$698,,,($C699-1)*3-2,$C$2)*OFFSET($B$696,1,,($C699-1)*3-2,1))),
IFERROR((AD365/$J364)*$J699,0))</f>
        <v>0</v>
      </c>
      <c r="AE700" s="312" cm="1">
        <f t="array" aca="1" ref="AE700" ca="1">IF($D699=$C$3,
SUM(IF(OFFSET($N$696,,,($C699-1)*3-2,$C$2)=AE699,OFFSET($N$698,,,($C699-1)*3-2,$C$2)*OFFSET($B$696,1,,($C699-1)*3-2,1))),
IFERROR((AE365/$J364)*$J699,0))</f>
        <v>0</v>
      </c>
      <c r="AF700" s="312" cm="1">
        <f t="array" aca="1" ref="AF700" ca="1">IF($D699=$C$3,
SUM(IF(OFFSET($N$696,,,($C699-1)*3-2,$C$2)=AF699,OFFSET($N$698,,,($C699-1)*3-2,$C$2)*OFFSET($B$696,1,,($C699-1)*3-2,1))),
IFERROR((AF365/$J364)*$J699,0))</f>
        <v>0</v>
      </c>
      <c r="AG700" s="312" cm="1">
        <f t="array" aca="1" ref="AG700" ca="1">IF($D699=$C$3,
SUM(IF(OFFSET($N$696,,,($C699-1)*3-2,$C$2)=AG699,OFFSET($N$698,,,($C699-1)*3-2,$C$2)*OFFSET($B$696,1,,($C699-1)*3-2,1))),
IFERROR((AG365/$J364)*$J699,0))</f>
        <v>0</v>
      </c>
      <c r="AH700" s="317"/>
      <c r="AI700" s="318"/>
      <c r="AJ700" s="318"/>
      <c r="AK700" s="318"/>
      <c r="AL700" s="318"/>
    </row>
    <row r="701" spans="1:44" ht="13.15" customHeight="1">
      <c r="A701" s="317"/>
      <c r="B701" s="380" t="str">
        <f t="shared" ca="1" si="3027"/>
        <v/>
      </c>
      <c r="C701" s="380" t="str">
        <f t="shared" ca="1" si="3027"/>
        <v/>
      </c>
      <c r="D701" s="891"/>
      <c r="E701" s="896"/>
      <c r="F701" s="897"/>
      <c r="G701" s="900"/>
      <c r="H701" s="903"/>
      <c r="I701" s="906"/>
      <c r="J701" s="909"/>
      <c r="K701" s="912"/>
      <c r="L701" s="915"/>
      <c r="M701" s="404" t="s">
        <v>91</v>
      </c>
      <c r="N701" s="405">
        <f t="shared" ref="N701:AG701" ca="1" si="3028">IFERROR(N700*$K699,0)</f>
        <v>0</v>
      </c>
      <c r="O701" s="406">
        <f t="shared" ca="1" si="3028"/>
        <v>0</v>
      </c>
      <c r="P701" s="406">
        <f t="shared" ca="1" si="3028"/>
        <v>0</v>
      </c>
      <c r="Q701" s="407">
        <f t="shared" ca="1" si="3028"/>
        <v>0</v>
      </c>
      <c r="R701" s="406">
        <f t="shared" ca="1" si="3028"/>
        <v>0</v>
      </c>
      <c r="S701" s="406">
        <f t="shared" ca="1" si="3028"/>
        <v>0</v>
      </c>
      <c r="T701" s="406">
        <f t="shared" ca="1" si="3028"/>
        <v>0</v>
      </c>
      <c r="U701" s="406">
        <f t="shared" ca="1" si="3028"/>
        <v>0</v>
      </c>
      <c r="V701" s="406">
        <f t="shared" ca="1" si="3028"/>
        <v>0</v>
      </c>
      <c r="W701" s="406">
        <f t="shared" ca="1" si="3028"/>
        <v>0</v>
      </c>
      <c r="X701" s="406">
        <f t="shared" ca="1" si="3028"/>
        <v>0</v>
      </c>
      <c r="Y701" s="406">
        <f t="shared" ca="1" si="3028"/>
        <v>0</v>
      </c>
      <c r="Z701" s="406">
        <f t="shared" ca="1" si="3028"/>
        <v>0</v>
      </c>
      <c r="AA701" s="406">
        <f t="shared" ca="1" si="3028"/>
        <v>0</v>
      </c>
      <c r="AB701" s="406">
        <f t="shared" ca="1" si="3028"/>
        <v>0</v>
      </c>
      <c r="AC701" s="406">
        <f t="shared" ca="1" si="3028"/>
        <v>0</v>
      </c>
      <c r="AD701" s="406">
        <f t="shared" ca="1" si="3028"/>
        <v>0</v>
      </c>
      <c r="AE701" s="406">
        <f t="shared" ca="1" si="3028"/>
        <v>0</v>
      </c>
      <c r="AF701" s="406">
        <f t="shared" ca="1" si="3028"/>
        <v>0</v>
      </c>
      <c r="AG701" s="406">
        <f t="shared" ca="1" si="3028"/>
        <v>0</v>
      </c>
      <c r="AH701" s="317"/>
      <c r="AI701" s="318"/>
      <c r="AJ701" s="318"/>
      <c r="AK701" s="318"/>
      <c r="AL701" s="318"/>
    </row>
    <row r="702" spans="1:44" ht="13.15" customHeight="1">
      <c r="A702" s="317"/>
      <c r="B702" s="317"/>
      <c r="C702" s="317" cm="1">
        <f t="array" aca="1" ref="C702" ca="1">OFFSET(C702,-3,,,)+1</f>
        <v>3</v>
      </c>
      <c r="D702" s="889" t="str">
        <f t="shared" ref="D702:E702" ca="1" si="3029">D367</f>
        <v/>
      </c>
      <c r="E702" s="892" t="str">
        <f t="shared" ca="1" si="3029"/>
        <v/>
      </c>
      <c r="F702" s="893"/>
      <c r="G702" s="898">
        <f t="shared" ref="G702" si="3030">G367</f>
        <v>0</v>
      </c>
      <c r="H702" s="901"/>
      <c r="I702" s="904" t="str">
        <f t="shared" ref="I702" ca="1" si="3031">I367</f>
        <v/>
      </c>
      <c r="J702" s="907">
        <f t="shared" ref="J702" ca="1" si="3032">IF($D702=$C$3,
SUMPRODUCT(OFFSET($B$696,1,,($C702-1)*3-2,),OFFSET($L$696,,,($C702-1)*3-2,)),J367+H702)</f>
        <v>0</v>
      </c>
      <c r="K702" s="910">
        <f t="shared" ref="K702" ca="1" si="3033">K367</f>
        <v>0</v>
      </c>
      <c r="L702" s="913">
        <f t="shared" ref="L702" ca="1" si="3034">J702*K702</f>
        <v>0</v>
      </c>
      <c r="M702" s="402" t="s">
        <v>89</v>
      </c>
      <c r="N702" s="308" t="str">
        <f t="shared" ref="N702:AG702" ca="1" si="3035">N367</f>
        <v/>
      </c>
      <c r="O702" s="309" t="str">
        <f t="shared" ca="1" si="3035"/>
        <v/>
      </c>
      <c r="P702" s="309" t="str">
        <f t="shared" ca="1" si="3035"/>
        <v/>
      </c>
      <c r="Q702" s="310" t="str">
        <f t="shared" ca="1" si="3035"/>
        <v/>
      </c>
      <c r="R702" s="309" t="str">
        <f t="shared" ca="1" si="3035"/>
        <v/>
      </c>
      <c r="S702" s="309" t="str">
        <f t="shared" ca="1" si="3035"/>
        <v/>
      </c>
      <c r="T702" s="309" t="str">
        <f t="shared" ca="1" si="3035"/>
        <v/>
      </c>
      <c r="U702" s="309" t="str">
        <f t="shared" ca="1" si="3035"/>
        <v/>
      </c>
      <c r="V702" s="309" t="str">
        <f t="shared" ca="1" si="3035"/>
        <v/>
      </c>
      <c r="W702" s="309" t="str">
        <f t="shared" ca="1" si="3035"/>
        <v/>
      </c>
      <c r="X702" s="309" t="str">
        <f t="shared" ca="1" si="3035"/>
        <v/>
      </c>
      <c r="Y702" s="309" t="str">
        <f t="shared" ca="1" si="3035"/>
        <v/>
      </c>
      <c r="Z702" s="309" t="str">
        <f t="shared" ca="1" si="3035"/>
        <v/>
      </c>
      <c r="AA702" s="309" t="str">
        <f t="shared" ca="1" si="3035"/>
        <v/>
      </c>
      <c r="AB702" s="309" t="str">
        <f t="shared" ca="1" si="3035"/>
        <v/>
      </c>
      <c r="AC702" s="309" t="str">
        <f t="shared" ca="1" si="3035"/>
        <v/>
      </c>
      <c r="AD702" s="309" t="str">
        <f t="shared" ca="1" si="3035"/>
        <v/>
      </c>
      <c r="AE702" s="309" t="str">
        <f t="shared" ca="1" si="3035"/>
        <v/>
      </c>
      <c r="AF702" s="309" t="str">
        <f t="shared" ca="1" si="3035"/>
        <v/>
      </c>
      <c r="AG702" s="309" t="str">
        <f t="shared" ca="1" si="3035"/>
        <v/>
      </c>
      <c r="AH702" s="317"/>
      <c r="AI702" s="318"/>
      <c r="AJ702" s="318"/>
      <c r="AK702" s="318"/>
      <c r="AL702" s="318"/>
    </row>
    <row r="703" spans="1:44" ht="13.15" customHeight="1">
      <c r="A703" s="317"/>
      <c r="B703" s="380">
        <f t="shared" ref="B703:C704" ca="1" si="3036">B368</f>
        <v>0</v>
      </c>
      <c r="C703" s="317" cm="1">
        <f t="array" aca="1" ref="C703" ca="1">IF(ROUND(SUM(IF(N702:AG702&lt;&gt;"",IF(N702:AG702&lt;&gt;0,(N703:AG703))))-J702,3)&lt;&gt;0,"X",0)</f>
        <v>0</v>
      </c>
      <c r="D703" s="890"/>
      <c r="E703" s="894"/>
      <c r="F703" s="895"/>
      <c r="G703" s="899"/>
      <c r="H703" s="902"/>
      <c r="I703" s="905"/>
      <c r="J703" s="908"/>
      <c r="K703" s="911"/>
      <c r="L703" s="914"/>
      <c r="M703" s="403" t="s">
        <v>90</v>
      </c>
      <c r="N703" s="312" cm="1">
        <f t="array" aca="1" ref="N703" ca="1">IF($D702=$C$3,
SUM(IF(OFFSET($N$696,,,($C702-1)*3-2,$C$2)=N702,OFFSET($N$698,,,($C702-1)*3-2,$C$2)*OFFSET($B$696,1,,($C702-1)*3-2,1))),
IFERROR((N368/$J367)*$J702,0))</f>
        <v>0</v>
      </c>
      <c r="O703" s="312" cm="1">
        <f t="array" aca="1" ref="O703" ca="1">IF($D702=$C$3,
SUM(IF(OFFSET($N$696,,,($C702-1)*3-2,$C$2)=O702,OFFSET($N$698,,,($C702-1)*3-2,$C$2)*OFFSET($B$696,1,,($C702-1)*3-2,1))),
IFERROR((O368/$J367)*$J702,0))</f>
        <v>0</v>
      </c>
      <c r="P703" s="312" cm="1">
        <f t="array" aca="1" ref="P703" ca="1">IF($D702=$C$3,
SUM(IF(OFFSET($N$696,,,($C702-1)*3-2,$C$2)=P702,OFFSET($N$698,,,($C702-1)*3-2,$C$2)*OFFSET($B$696,1,,($C702-1)*3-2,1))),
IFERROR((P368/$J367)*$J702,0))</f>
        <v>0</v>
      </c>
      <c r="Q703" s="313" cm="1">
        <f t="array" aca="1" ref="Q703" ca="1">IF($D702=$C$3,
SUM(IF(OFFSET($N$696,,,($C702-1)*3-2,$C$2)=Q702,OFFSET($N$698,,,($C702-1)*3-2,$C$2)*OFFSET($B$696,1,,($C702-1)*3-2,1))),
IFERROR((Q368/$J367)*$J702,0))</f>
        <v>0</v>
      </c>
      <c r="R703" s="312" cm="1">
        <f t="array" aca="1" ref="R703" ca="1">IF($D702=$C$3,
SUM(IF(OFFSET($N$696,,,($C702-1)*3-2,$C$2)=R702,OFFSET($N$698,,,($C702-1)*3-2,$C$2)*OFFSET($B$696,1,,($C702-1)*3-2,1))),
IFERROR((R368/$J367)*$J702,0))</f>
        <v>0</v>
      </c>
      <c r="S703" s="312" cm="1">
        <f t="array" aca="1" ref="S703" ca="1">IF($D702=$C$3,
SUM(IF(OFFSET($N$696,,,($C702-1)*3-2,$C$2)=S702,OFFSET($N$698,,,($C702-1)*3-2,$C$2)*OFFSET($B$696,1,,($C702-1)*3-2,1))),
IFERROR((S368/$J367)*$J702,0))</f>
        <v>0</v>
      </c>
      <c r="T703" s="312" cm="1">
        <f t="array" aca="1" ref="T703" ca="1">IF($D702=$C$3,
SUM(IF(OFFSET($N$696,,,($C702-1)*3-2,$C$2)=T702,OFFSET($N$698,,,($C702-1)*3-2,$C$2)*OFFSET($B$696,1,,($C702-1)*3-2,1))),
IFERROR((T368/$J367)*$J702,0))</f>
        <v>0</v>
      </c>
      <c r="U703" s="312" cm="1">
        <f t="array" aca="1" ref="U703" ca="1">IF($D702=$C$3,
SUM(IF(OFFSET($N$696,,,($C702-1)*3-2,$C$2)=U702,OFFSET($N$698,,,($C702-1)*3-2,$C$2)*OFFSET($B$696,1,,($C702-1)*3-2,1))),
IFERROR((U368/$J367)*$J702,0))</f>
        <v>0</v>
      </c>
      <c r="V703" s="312" cm="1">
        <f t="array" aca="1" ref="V703" ca="1">IF($D702=$C$3,
SUM(IF(OFFSET($N$696,,,($C702-1)*3-2,$C$2)=V702,OFFSET($N$698,,,($C702-1)*3-2,$C$2)*OFFSET($B$696,1,,($C702-1)*3-2,1))),
IFERROR((V368/$J367)*$J702,0))</f>
        <v>0</v>
      </c>
      <c r="W703" s="312" cm="1">
        <f t="array" aca="1" ref="W703" ca="1">IF($D702=$C$3,
SUM(IF(OFFSET($N$696,,,($C702-1)*3-2,$C$2)=W702,OFFSET($N$698,,,($C702-1)*3-2,$C$2)*OFFSET($B$696,1,,($C702-1)*3-2,1))),
IFERROR((W368/$J367)*$J702,0))</f>
        <v>0</v>
      </c>
      <c r="X703" s="312" cm="1">
        <f t="array" aca="1" ref="X703" ca="1">IF($D702=$C$3,
SUM(IF(OFFSET($N$696,,,($C702-1)*3-2,$C$2)=X702,OFFSET($N$698,,,($C702-1)*3-2,$C$2)*OFFSET($B$696,1,,($C702-1)*3-2,1))),
IFERROR((X368/$J367)*$J702,0))</f>
        <v>0</v>
      </c>
      <c r="Y703" s="312" cm="1">
        <f t="array" aca="1" ref="Y703" ca="1">IF($D702=$C$3,
SUM(IF(OFFSET($N$696,,,($C702-1)*3-2,$C$2)=Y702,OFFSET($N$698,,,($C702-1)*3-2,$C$2)*OFFSET($B$696,1,,($C702-1)*3-2,1))),
IFERROR((Y368/$J367)*$J702,0))</f>
        <v>0</v>
      </c>
      <c r="Z703" s="312" cm="1">
        <f t="array" aca="1" ref="Z703" ca="1">IF($D702=$C$3,
SUM(IF(OFFSET($N$696,,,($C702-1)*3-2,$C$2)=Z702,OFFSET($N$698,,,($C702-1)*3-2,$C$2)*OFFSET($B$696,1,,($C702-1)*3-2,1))),
IFERROR((Z368/$J367)*$J702,0))</f>
        <v>0</v>
      </c>
      <c r="AA703" s="312" cm="1">
        <f t="array" aca="1" ref="AA703" ca="1">IF($D702=$C$3,
SUM(IF(OFFSET($N$696,,,($C702-1)*3-2,$C$2)=AA702,OFFSET($N$698,,,($C702-1)*3-2,$C$2)*OFFSET($B$696,1,,($C702-1)*3-2,1))),
IFERROR((AA368/$J367)*$J702,0))</f>
        <v>0</v>
      </c>
      <c r="AB703" s="312" cm="1">
        <f t="array" aca="1" ref="AB703" ca="1">IF($D702=$C$3,
SUM(IF(OFFSET($N$696,,,($C702-1)*3-2,$C$2)=AB702,OFFSET($N$698,,,($C702-1)*3-2,$C$2)*OFFSET($B$696,1,,($C702-1)*3-2,1))),
IFERROR((AB368/$J367)*$J702,0))</f>
        <v>0</v>
      </c>
      <c r="AC703" s="312" cm="1">
        <f t="array" aca="1" ref="AC703" ca="1">IF($D702=$C$3,
SUM(IF(OFFSET($N$696,,,($C702-1)*3-2,$C$2)=AC702,OFFSET($N$698,,,($C702-1)*3-2,$C$2)*OFFSET($B$696,1,,($C702-1)*3-2,1))),
IFERROR((AC368/$J367)*$J702,0))</f>
        <v>0</v>
      </c>
      <c r="AD703" s="312" cm="1">
        <f t="array" aca="1" ref="AD703" ca="1">IF($D702=$C$3,
SUM(IF(OFFSET($N$696,,,($C702-1)*3-2,$C$2)=AD702,OFFSET($N$698,,,($C702-1)*3-2,$C$2)*OFFSET($B$696,1,,($C702-1)*3-2,1))),
IFERROR((AD368/$J367)*$J702,0))</f>
        <v>0</v>
      </c>
      <c r="AE703" s="312" cm="1">
        <f t="array" aca="1" ref="AE703" ca="1">IF($D702=$C$3,
SUM(IF(OFFSET($N$696,,,($C702-1)*3-2,$C$2)=AE702,OFFSET($N$698,,,($C702-1)*3-2,$C$2)*OFFSET($B$696,1,,($C702-1)*3-2,1))),
IFERROR((AE368/$J367)*$J702,0))</f>
        <v>0</v>
      </c>
      <c r="AF703" s="312" cm="1">
        <f t="array" aca="1" ref="AF703" ca="1">IF($D702=$C$3,
SUM(IF(OFFSET($N$696,,,($C702-1)*3-2,$C$2)=AF702,OFFSET($N$698,,,($C702-1)*3-2,$C$2)*OFFSET($B$696,1,,($C702-1)*3-2,1))),
IFERROR((AF368/$J367)*$J702,0))</f>
        <v>0</v>
      </c>
      <c r="AG703" s="312" cm="1">
        <f t="array" aca="1" ref="AG703" ca="1">IF($D702=$C$3,
SUM(IF(OFFSET($N$696,,,($C702-1)*3-2,$C$2)=AG702,OFFSET($N$698,,,($C702-1)*3-2,$C$2)*OFFSET($B$696,1,,($C702-1)*3-2,1))),
IFERROR((AG368/$J367)*$J702,0))</f>
        <v>0</v>
      </c>
      <c r="AH703" s="317"/>
      <c r="AI703" s="318"/>
      <c r="AJ703" s="318"/>
      <c r="AK703" s="318"/>
      <c r="AL703" s="318"/>
    </row>
    <row r="704" spans="1:44" ht="13.15" customHeight="1">
      <c r="A704" s="317"/>
      <c r="B704" s="380" t="str">
        <f t="shared" ca="1" si="3036"/>
        <v/>
      </c>
      <c r="C704" s="380" t="str">
        <f t="shared" ca="1" si="3036"/>
        <v/>
      </c>
      <c r="D704" s="891"/>
      <c r="E704" s="896"/>
      <c r="F704" s="897"/>
      <c r="G704" s="900"/>
      <c r="H704" s="903"/>
      <c r="I704" s="906"/>
      <c r="J704" s="909"/>
      <c r="K704" s="912"/>
      <c r="L704" s="915"/>
      <c r="M704" s="404" t="s">
        <v>91</v>
      </c>
      <c r="N704" s="405">
        <f t="shared" ref="N704:AG704" ca="1" si="3037">IFERROR(N703*$K702,0)</f>
        <v>0</v>
      </c>
      <c r="O704" s="406">
        <f t="shared" ca="1" si="3037"/>
        <v>0</v>
      </c>
      <c r="P704" s="406">
        <f t="shared" ca="1" si="3037"/>
        <v>0</v>
      </c>
      <c r="Q704" s="407">
        <f t="shared" ca="1" si="3037"/>
        <v>0</v>
      </c>
      <c r="R704" s="406">
        <f t="shared" ca="1" si="3037"/>
        <v>0</v>
      </c>
      <c r="S704" s="406">
        <f t="shared" ca="1" si="3037"/>
        <v>0</v>
      </c>
      <c r="T704" s="406">
        <f t="shared" ca="1" si="3037"/>
        <v>0</v>
      </c>
      <c r="U704" s="406">
        <f t="shared" ca="1" si="3037"/>
        <v>0</v>
      </c>
      <c r="V704" s="406">
        <f t="shared" ca="1" si="3037"/>
        <v>0</v>
      </c>
      <c r="W704" s="406">
        <f t="shared" ca="1" si="3037"/>
        <v>0</v>
      </c>
      <c r="X704" s="406">
        <f t="shared" ca="1" si="3037"/>
        <v>0</v>
      </c>
      <c r="Y704" s="406">
        <f t="shared" ca="1" si="3037"/>
        <v>0</v>
      </c>
      <c r="Z704" s="406">
        <f t="shared" ca="1" si="3037"/>
        <v>0</v>
      </c>
      <c r="AA704" s="406">
        <f t="shared" ca="1" si="3037"/>
        <v>0</v>
      </c>
      <c r="AB704" s="406">
        <f t="shared" ca="1" si="3037"/>
        <v>0</v>
      </c>
      <c r="AC704" s="406">
        <f t="shared" ca="1" si="3037"/>
        <v>0</v>
      </c>
      <c r="AD704" s="406">
        <f t="shared" ca="1" si="3037"/>
        <v>0</v>
      </c>
      <c r="AE704" s="406">
        <f t="shared" ca="1" si="3037"/>
        <v>0</v>
      </c>
      <c r="AF704" s="406">
        <f t="shared" ca="1" si="3037"/>
        <v>0</v>
      </c>
      <c r="AG704" s="406">
        <f t="shared" ca="1" si="3037"/>
        <v>0</v>
      </c>
      <c r="AH704" s="317"/>
      <c r="AI704" s="318"/>
      <c r="AJ704" s="318"/>
      <c r="AK704" s="318"/>
      <c r="AL704" s="318"/>
    </row>
    <row r="705" spans="1:44" ht="13.15" customHeight="1">
      <c r="A705" s="317"/>
      <c r="B705" s="317"/>
      <c r="C705" s="317" cm="1">
        <f t="array" aca="1" ref="C705" ca="1">OFFSET(C705,-3,,,)+1</f>
        <v>4</v>
      </c>
      <c r="D705" s="889" t="str">
        <f t="shared" ref="D705:E705" ca="1" si="3038">D370</f>
        <v/>
      </c>
      <c r="E705" s="892" t="str">
        <f t="shared" ca="1" si="3038"/>
        <v/>
      </c>
      <c r="F705" s="893"/>
      <c r="G705" s="898">
        <f t="shared" ref="G705" si="3039">G370</f>
        <v>0</v>
      </c>
      <c r="H705" s="901"/>
      <c r="I705" s="904" t="str">
        <f t="shared" ref="I705" ca="1" si="3040">I370</f>
        <v/>
      </c>
      <c r="J705" s="907">
        <f t="shared" ref="J705" ca="1" si="3041">IF($D705=$C$3,
SUMPRODUCT(OFFSET($B$696,1,,($C705-1)*3-2,),OFFSET($L$696,,,($C705-1)*3-2,)),J370+H705)</f>
        <v>0</v>
      </c>
      <c r="K705" s="910">
        <f t="shared" ref="K705" ca="1" si="3042">K370</f>
        <v>0</v>
      </c>
      <c r="L705" s="913">
        <f t="shared" ref="L705" ca="1" si="3043">J705*K705</f>
        <v>0</v>
      </c>
      <c r="M705" s="402" t="s">
        <v>89</v>
      </c>
      <c r="N705" s="308" t="str">
        <f t="shared" ref="N705:AG705" ca="1" si="3044">N370</f>
        <v/>
      </c>
      <c r="O705" s="309" t="str">
        <f t="shared" ca="1" si="3044"/>
        <v/>
      </c>
      <c r="P705" s="309" t="str">
        <f t="shared" ca="1" si="3044"/>
        <v/>
      </c>
      <c r="Q705" s="310" t="str">
        <f t="shared" ca="1" si="3044"/>
        <v/>
      </c>
      <c r="R705" s="309" t="str">
        <f t="shared" ca="1" si="3044"/>
        <v/>
      </c>
      <c r="S705" s="309" t="str">
        <f t="shared" ca="1" si="3044"/>
        <v/>
      </c>
      <c r="T705" s="309" t="str">
        <f t="shared" ca="1" si="3044"/>
        <v/>
      </c>
      <c r="U705" s="309" t="str">
        <f t="shared" ca="1" si="3044"/>
        <v/>
      </c>
      <c r="V705" s="309" t="str">
        <f t="shared" ca="1" si="3044"/>
        <v/>
      </c>
      <c r="W705" s="309" t="str">
        <f t="shared" ca="1" si="3044"/>
        <v/>
      </c>
      <c r="X705" s="309" t="str">
        <f t="shared" ca="1" si="3044"/>
        <v/>
      </c>
      <c r="Y705" s="309" t="str">
        <f t="shared" ca="1" si="3044"/>
        <v/>
      </c>
      <c r="Z705" s="309" t="str">
        <f t="shared" ca="1" si="3044"/>
        <v/>
      </c>
      <c r="AA705" s="309" t="str">
        <f t="shared" ca="1" si="3044"/>
        <v/>
      </c>
      <c r="AB705" s="309" t="str">
        <f t="shared" ca="1" si="3044"/>
        <v/>
      </c>
      <c r="AC705" s="309" t="str">
        <f t="shared" ca="1" si="3044"/>
        <v/>
      </c>
      <c r="AD705" s="309" t="str">
        <f t="shared" ca="1" si="3044"/>
        <v/>
      </c>
      <c r="AE705" s="309" t="str">
        <f t="shared" ca="1" si="3044"/>
        <v/>
      </c>
      <c r="AF705" s="309" t="str">
        <f t="shared" ca="1" si="3044"/>
        <v/>
      </c>
      <c r="AG705" s="309" t="str">
        <f t="shared" ca="1" si="3044"/>
        <v/>
      </c>
      <c r="AH705" s="317"/>
      <c r="AI705" s="318"/>
      <c r="AJ705" s="318"/>
      <c r="AK705" s="318"/>
      <c r="AL705" s="318"/>
      <c r="AM705"/>
      <c r="AN705"/>
      <c r="AO705"/>
      <c r="AP705"/>
      <c r="AQ705"/>
      <c r="AR705"/>
    </row>
    <row r="706" spans="1:44" ht="13.15" customHeight="1">
      <c r="A706" s="317"/>
      <c r="B706" s="380">
        <f t="shared" ref="B706:C707" ca="1" si="3045">B371</f>
        <v>0</v>
      </c>
      <c r="C706" s="317" cm="1">
        <f t="array" aca="1" ref="C706" ca="1">IF(ROUND(SUM(IF(N705:AG705&lt;&gt;"",IF(N705:AG705&lt;&gt;0,(N706:AG706))))-J705,3)&lt;&gt;0,"X",0)</f>
        <v>0</v>
      </c>
      <c r="D706" s="890"/>
      <c r="E706" s="894"/>
      <c r="F706" s="895"/>
      <c r="G706" s="899"/>
      <c r="H706" s="902"/>
      <c r="I706" s="905"/>
      <c r="J706" s="908"/>
      <c r="K706" s="911"/>
      <c r="L706" s="914"/>
      <c r="M706" s="403" t="s">
        <v>90</v>
      </c>
      <c r="N706" s="312" cm="1">
        <f t="array" aca="1" ref="N706" ca="1">IF($D705=$C$3,
SUM(IF(OFFSET($N$696,,,($C705-1)*3-2,$C$2)=N705,OFFSET($N$698,,,($C705-1)*3-2,$C$2)*OFFSET($B$696,1,,($C705-1)*3-2,1))),
IFERROR((N371/$J370)*$J705,0))</f>
        <v>0</v>
      </c>
      <c r="O706" s="312" cm="1">
        <f t="array" aca="1" ref="O706" ca="1">IF($D705=$C$3,
SUM(IF(OFFSET($N$696,,,($C705-1)*3-2,$C$2)=O705,OFFSET($N$698,,,($C705-1)*3-2,$C$2)*OFFSET($B$696,1,,($C705-1)*3-2,1))),
IFERROR((O371/$J370)*$J705,0))</f>
        <v>0</v>
      </c>
      <c r="P706" s="312" cm="1">
        <f t="array" aca="1" ref="P706" ca="1">IF($D705=$C$3,
SUM(IF(OFFSET($N$696,,,($C705-1)*3-2,$C$2)=P705,OFFSET($N$698,,,($C705-1)*3-2,$C$2)*OFFSET($B$696,1,,($C705-1)*3-2,1))),
IFERROR((P371/$J370)*$J705,0))</f>
        <v>0</v>
      </c>
      <c r="Q706" s="313" cm="1">
        <f t="array" aca="1" ref="Q706" ca="1">IF($D705=$C$3,
SUM(IF(OFFSET($N$696,,,($C705-1)*3-2,$C$2)=Q705,OFFSET($N$698,,,($C705-1)*3-2,$C$2)*OFFSET($B$696,1,,($C705-1)*3-2,1))),
IFERROR((Q371/$J370)*$J705,0))</f>
        <v>0</v>
      </c>
      <c r="R706" s="312" cm="1">
        <f t="array" aca="1" ref="R706" ca="1">IF($D705=$C$3,
SUM(IF(OFFSET($N$696,,,($C705-1)*3-2,$C$2)=R705,OFFSET($N$698,,,($C705-1)*3-2,$C$2)*OFFSET($B$696,1,,($C705-1)*3-2,1))),
IFERROR((R371/$J370)*$J705,0))</f>
        <v>0</v>
      </c>
      <c r="S706" s="312" cm="1">
        <f t="array" aca="1" ref="S706" ca="1">IF($D705=$C$3,
SUM(IF(OFFSET($N$696,,,($C705-1)*3-2,$C$2)=S705,OFFSET($N$698,,,($C705-1)*3-2,$C$2)*OFFSET($B$696,1,,($C705-1)*3-2,1))),
IFERROR((S371/$J370)*$J705,0))</f>
        <v>0</v>
      </c>
      <c r="T706" s="312" cm="1">
        <f t="array" aca="1" ref="T706" ca="1">IF($D705=$C$3,
SUM(IF(OFFSET($N$696,,,($C705-1)*3-2,$C$2)=T705,OFFSET($N$698,,,($C705-1)*3-2,$C$2)*OFFSET($B$696,1,,($C705-1)*3-2,1))),
IFERROR((T371/$J370)*$J705,0))</f>
        <v>0</v>
      </c>
      <c r="U706" s="312" cm="1">
        <f t="array" aca="1" ref="U706" ca="1">IF($D705=$C$3,
SUM(IF(OFFSET($N$696,,,($C705-1)*3-2,$C$2)=U705,OFFSET($N$698,,,($C705-1)*3-2,$C$2)*OFFSET($B$696,1,,($C705-1)*3-2,1))),
IFERROR((U371/$J370)*$J705,0))</f>
        <v>0</v>
      </c>
      <c r="V706" s="312" cm="1">
        <f t="array" aca="1" ref="V706" ca="1">IF($D705=$C$3,
SUM(IF(OFFSET($N$696,,,($C705-1)*3-2,$C$2)=V705,OFFSET($N$698,,,($C705-1)*3-2,$C$2)*OFFSET($B$696,1,,($C705-1)*3-2,1))),
IFERROR((V371/$J370)*$J705,0))</f>
        <v>0</v>
      </c>
      <c r="W706" s="312" cm="1">
        <f t="array" aca="1" ref="W706" ca="1">IF($D705=$C$3,
SUM(IF(OFFSET($N$696,,,($C705-1)*3-2,$C$2)=W705,OFFSET($N$698,,,($C705-1)*3-2,$C$2)*OFFSET($B$696,1,,($C705-1)*3-2,1))),
IFERROR((W371/$J370)*$J705,0))</f>
        <v>0</v>
      </c>
      <c r="X706" s="312" cm="1">
        <f t="array" aca="1" ref="X706" ca="1">IF($D705=$C$3,
SUM(IF(OFFSET($N$696,,,($C705-1)*3-2,$C$2)=X705,OFFSET($N$698,,,($C705-1)*3-2,$C$2)*OFFSET($B$696,1,,($C705-1)*3-2,1))),
IFERROR((X371/$J370)*$J705,0))</f>
        <v>0</v>
      </c>
      <c r="Y706" s="312" cm="1">
        <f t="array" aca="1" ref="Y706" ca="1">IF($D705=$C$3,
SUM(IF(OFFSET($N$696,,,($C705-1)*3-2,$C$2)=Y705,OFFSET($N$698,,,($C705-1)*3-2,$C$2)*OFFSET($B$696,1,,($C705-1)*3-2,1))),
IFERROR((Y371/$J370)*$J705,0))</f>
        <v>0</v>
      </c>
      <c r="Z706" s="312" cm="1">
        <f t="array" aca="1" ref="Z706" ca="1">IF($D705=$C$3,
SUM(IF(OFFSET($N$696,,,($C705-1)*3-2,$C$2)=Z705,OFFSET($N$698,,,($C705-1)*3-2,$C$2)*OFFSET($B$696,1,,($C705-1)*3-2,1))),
IFERROR((Z371/$J370)*$J705,0))</f>
        <v>0</v>
      </c>
      <c r="AA706" s="312" cm="1">
        <f t="array" aca="1" ref="AA706" ca="1">IF($D705=$C$3,
SUM(IF(OFFSET($N$696,,,($C705-1)*3-2,$C$2)=AA705,OFFSET($N$698,,,($C705-1)*3-2,$C$2)*OFFSET($B$696,1,,($C705-1)*3-2,1))),
IFERROR((AA371/$J370)*$J705,0))</f>
        <v>0</v>
      </c>
      <c r="AB706" s="312" cm="1">
        <f t="array" aca="1" ref="AB706" ca="1">IF($D705=$C$3,
SUM(IF(OFFSET($N$696,,,($C705-1)*3-2,$C$2)=AB705,OFFSET($N$698,,,($C705-1)*3-2,$C$2)*OFFSET($B$696,1,,($C705-1)*3-2,1))),
IFERROR((AB371/$J370)*$J705,0))</f>
        <v>0</v>
      </c>
      <c r="AC706" s="312" cm="1">
        <f t="array" aca="1" ref="AC706" ca="1">IF($D705=$C$3,
SUM(IF(OFFSET($N$696,,,($C705-1)*3-2,$C$2)=AC705,OFFSET($N$698,,,($C705-1)*3-2,$C$2)*OFFSET($B$696,1,,($C705-1)*3-2,1))),
IFERROR((AC371/$J370)*$J705,0))</f>
        <v>0</v>
      </c>
      <c r="AD706" s="312" cm="1">
        <f t="array" aca="1" ref="AD706" ca="1">IF($D705=$C$3,
SUM(IF(OFFSET($N$696,,,($C705-1)*3-2,$C$2)=AD705,OFFSET($N$698,,,($C705-1)*3-2,$C$2)*OFFSET($B$696,1,,($C705-1)*3-2,1))),
IFERROR((AD371/$J370)*$J705,0))</f>
        <v>0</v>
      </c>
      <c r="AE706" s="312" cm="1">
        <f t="array" aca="1" ref="AE706" ca="1">IF($D705=$C$3,
SUM(IF(OFFSET($N$696,,,($C705-1)*3-2,$C$2)=AE705,OFFSET($N$698,,,($C705-1)*3-2,$C$2)*OFFSET($B$696,1,,($C705-1)*3-2,1))),
IFERROR((AE371/$J370)*$J705,0))</f>
        <v>0</v>
      </c>
      <c r="AF706" s="312" cm="1">
        <f t="array" aca="1" ref="AF706" ca="1">IF($D705=$C$3,
SUM(IF(OFFSET($N$696,,,($C705-1)*3-2,$C$2)=AF705,OFFSET($N$698,,,($C705-1)*3-2,$C$2)*OFFSET($B$696,1,,($C705-1)*3-2,1))),
IFERROR((AF371/$J370)*$J705,0))</f>
        <v>0</v>
      </c>
      <c r="AG706" s="312" cm="1">
        <f t="array" aca="1" ref="AG706" ca="1">IF($D705=$C$3,
SUM(IF(OFFSET($N$696,,,($C705-1)*3-2,$C$2)=AG705,OFFSET($N$698,,,($C705-1)*3-2,$C$2)*OFFSET($B$696,1,,($C705-1)*3-2,1))),
IFERROR((AG371/$J370)*$J705,0))</f>
        <v>0</v>
      </c>
      <c r="AH706" s="317"/>
      <c r="AI706" s="318"/>
      <c r="AJ706" s="318"/>
      <c r="AK706" s="318"/>
      <c r="AL706" s="318"/>
      <c r="AM706"/>
      <c r="AN706"/>
      <c r="AO706"/>
      <c r="AP706"/>
      <c r="AQ706"/>
      <c r="AR706"/>
    </row>
    <row r="707" spans="1:44" ht="13.15" customHeight="1">
      <c r="A707" s="317"/>
      <c r="B707" s="380" t="str">
        <f t="shared" ca="1" si="3045"/>
        <v/>
      </c>
      <c r="C707" s="380" t="str">
        <f t="shared" ca="1" si="3045"/>
        <v/>
      </c>
      <c r="D707" s="891"/>
      <c r="E707" s="896"/>
      <c r="F707" s="897"/>
      <c r="G707" s="900"/>
      <c r="H707" s="903"/>
      <c r="I707" s="906"/>
      <c r="J707" s="909"/>
      <c r="K707" s="912"/>
      <c r="L707" s="915"/>
      <c r="M707" s="404" t="s">
        <v>91</v>
      </c>
      <c r="N707" s="405">
        <f t="shared" ref="N707:AG707" ca="1" si="3046">IFERROR(N706*$K705,0)</f>
        <v>0</v>
      </c>
      <c r="O707" s="406">
        <f t="shared" ca="1" si="3046"/>
        <v>0</v>
      </c>
      <c r="P707" s="406">
        <f t="shared" ca="1" si="3046"/>
        <v>0</v>
      </c>
      <c r="Q707" s="407">
        <f t="shared" ca="1" si="3046"/>
        <v>0</v>
      </c>
      <c r="R707" s="406">
        <f t="shared" ca="1" si="3046"/>
        <v>0</v>
      </c>
      <c r="S707" s="406">
        <f t="shared" ca="1" si="3046"/>
        <v>0</v>
      </c>
      <c r="T707" s="406">
        <f t="shared" ca="1" si="3046"/>
        <v>0</v>
      </c>
      <c r="U707" s="406">
        <f t="shared" ca="1" si="3046"/>
        <v>0</v>
      </c>
      <c r="V707" s="406">
        <f t="shared" ca="1" si="3046"/>
        <v>0</v>
      </c>
      <c r="W707" s="406">
        <f t="shared" ca="1" si="3046"/>
        <v>0</v>
      </c>
      <c r="X707" s="406">
        <f t="shared" ca="1" si="3046"/>
        <v>0</v>
      </c>
      <c r="Y707" s="406">
        <f t="shared" ca="1" si="3046"/>
        <v>0</v>
      </c>
      <c r="Z707" s="406">
        <f t="shared" ca="1" si="3046"/>
        <v>0</v>
      </c>
      <c r="AA707" s="406">
        <f t="shared" ca="1" si="3046"/>
        <v>0</v>
      </c>
      <c r="AB707" s="406">
        <f t="shared" ca="1" si="3046"/>
        <v>0</v>
      </c>
      <c r="AC707" s="406">
        <f t="shared" ca="1" si="3046"/>
        <v>0</v>
      </c>
      <c r="AD707" s="406">
        <f t="shared" ca="1" si="3046"/>
        <v>0</v>
      </c>
      <c r="AE707" s="406">
        <f t="shared" ca="1" si="3046"/>
        <v>0</v>
      </c>
      <c r="AF707" s="406">
        <f t="shared" ca="1" si="3046"/>
        <v>0</v>
      </c>
      <c r="AG707" s="406">
        <f t="shared" ca="1" si="3046"/>
        <v>0</v>
      </c>
      <c r="AH707" s="317"/>
      <c r="AI707" s="318"/>
      <c r="AJ707" s="318"/>
      <c r="AK707" s="318"/>
      <c r="AL707" s="318"/>
      <c r="AM707"/>
      <c r="AN707"/>
      <c r="AO707"/>
      <c r="AP707"/>
      <c r="AQ707"/>
      <c r="AR707"/>
    </row>
    <row r="708" spans="1:44" ht="13.15" customHeight="1">
      <c r="A708" s="317"/>
      <c r="B708" s="317"/>
      <c r="C708" s="317" cm="1">
        <f t="array" aca="1" ref="C708" ca="1">OFFSET(C708,-3,,,)+1</f>
        <v>5</v>
      </c>
      <c r="D708" s="889" t="str">
        <f t="shared" ref="D708:E708" ca="1" si="3047">D373</f>
        <v/>
      </c>
      <c r="E708" s="892" t="str">
        <f t="shared" ca="1" si="3047"/>
        <v/>
      </c>
      <c r="F708" s="893"/>
      <c r="G708" s="898">
        <f t="shared" ref="G708" si="3048">G373</f>
        <v>0</v>
      </c>
      <c r="H708" s="901"/>
      <c r="I708" s="904" t="str">
        <f t="shared" ref="I708" ca="1" si="3049">I373</f>
        <v/>
      </c>
      <c r="J708" s="907">
        <f t="shared" ref="J708" ca="1" si="3050">IF($D708=$C$3,
SUMPRODUCT(OFFSET($B$696,1,,($C708-1)*3-2,),OFFSET($L$696,,,($C708-1)*3-2,)),J373+H708)</f>
        <v>0</v>
      </c>
      <c r="K708" s="910">
        <f t="shared" ref="K708" ca="1" si="3051">K373</f>
        <v>0</v>
      </c>
      <c r="L708" s="913">
        <f t="shared" ref="L708" ca="1" si="3052">J708*K708</f>
        <v>0</v>
      </c>
      <c r="M708" s="402" t="s">
        <v>89</v>
      </c>
      <c r="N708" s="308" t="str">
        <f t="shared" ref="N708:AG708" ca="1" si="3053">N373</f>
        <v/>
      </c>
      <c r="O708" s="309" t="str">
        <f t="shared" ca="1" si="3053"/>
        <v/>
      </c>
      <c r="P708" s="309" t="str">
        <f t="shared" ca="1" si="3053"/>
        <v/>
      </c>
      <c r="Q708" s="310" t="str">
        <f t="shared" ca="1" si="3053"/>
        <v/>
      </c>
      <c r="R708" s="309" t="str">
        <f t="shared" ca="1" si="3053"/>
        <v/>
      </c>
      <c r="S708" s="309" t="str">
        <f t="shared" ca="1" si="3053"/>
        <v/>
      </c>
      <c r="T708" s="309" t="str">
        <f t="shared" ca="1" si="3053"/>
        <v/>
      </c>
      <c r="U708" s="309" t="str">
        <f t="shared" ca="1" si="3053"/>
        <v/>
      </c>
      <c r="V708" s="309" t="str">
        <f t="shared" ca="1" si="3053"/>
        <v/>
      </c>
      <c r="W708" s="309" t="str">
        <f t="shared" ca="1" si="3053"/>
        <v/>
      </c>
      <c r="X708" s="309" t="str">
        <f t="shared" ca="1" si="3053"/>
        <v/>
      </c>
      <c r="Y708" s="309" t="str">
        <f t="shared" ca="1" si="3053"/>
        <v/>
      </c>
      <c r="Z708" s="309" t="str">
        <f t="shared" ca="1" si="3053"/>
        <v/>
      </c>
      <c r="AA708" s="309" t="str">
        <f t="shared" ca="1" si="3053"/>
        <v/>
      </c>
      <c r="AB708" s="309" t="str">
        <f t="shared" ca="1" si="3053"/>
        <v/>
      </c>
      <c r="AC708" s="309" t="str">
        <f t="shared" ca="1" si="3053"/>
        <v/>
      </c>
      <c r="AD708" s="309" t="str">
        <f t="shared" ca="1" si="3053"/>
        <v/>
      </c>
      <c r="AE708" s="309" t="str">
        <f t="shared" ca="1" si="3053"/>
        <v/>
      </c>
      <c r="AF708" s="309" t="str">
        <f t="shared" ca="1" si="3053"/>
        <v/>
      </c>
      <c r="AG708" s="309" t="str">
        <f t="shared" ca="1" si="3053"/>
        <v/>
      </c>
      <c r="AH708" s="317"/>
      <c r="AI708" s="318"/>
      <c r="AJ708" s="318"/>
      <c r="AK708" s="318"/>
      <c r="AL708" s="318"/>
      <c r="AM708"/>
      <c r="AN708"/>
      <c r="AO708"/>
      <c r="AP708"/>
      <c r="AQ708"/>
      <c r="AR708"/>
    </row>
    <row r="709" spans="1:44" ht="13.15" customHeight="1">
      <c r="A709" s="317"/>
      <c r="B709" s="380">
        <f t="shared" ref="B709:C710" ca="1" si="3054">B374</f>
        <v>0</v>
      </c>
      <c r="C709" s="317" cm="1">
        <f t="array" aca="1" ref="C709" ca="1">IF(ROUND(SUM(IF(N708:AG708&lt;&gt;"",IF(N708:AG708&lt;&gt;0,(N709:AG709))))-J708,3)&lt;&gt;0,"X",0)</f>
        <v>0</v>
      </c>
      <c r="D709" s="890"/>
      <c r="E709" s="894"/>
      <c r="F709" s="895"/>
      <c r="G709" s="899"/>
      <c r="H709" s="902"/>
      <c r="I709" s="905"/>
      <c r="J709" s="908"/>
      <c r="K709" s="911"/>
      <c r="L709" s="914"/>
      <c r="M709" s="403" t="s">
        <v>90</v>
      </c>
      <c r="N709" s="312" cm="1">
        <f t="array" aca="1" ref="N709" ca="1">IF($D708=$C$3,
SUM(IF(OFFSET($N$696,,,($C708-1)*3-2,$C$2)=N708,OFFSET($N$698,,,($C708-1)*3-2,$C$2)*OFFSET($B$696,1,,($C708-1)*3-2,1))),
IFERROR((N374/$J373)*$J708,0))</f>
        <v>0</v>
      </c>
      <c r="O709" s="312" cm="1">
        <f t="array" aca="1" ref="O709" ca="1">IF($D708=$C$3,
SUM(IF(OFFSET($N$696,,,($C708-1)*3-2,$C$2)=O708,OFFSET($N$698,,,($C708-1)*3-2,$C$2)*OFFSET($B$696,1,,($C708-1)*3-2,1))),
IFERROR((O374/$J373)*$J708,0))</f>
        <v>0</v>
      </c>
      <c r="P709" s="312" cm="1">
        <f t="array" aca="1" ref="P709" ca="1">IF($D708=$C$3,
SUM(IF(OFFSET($N$696,,,($C708-1)*3-2,$C$2)=P708,OFFSET($N$698,,,($C708-1)*3-2,$C$2)*OFFSET($B$696,1,,($C708-1)*3-2,1))),
IFERROR((P374/$J373)*$J708,0))</f>
        <v>0</v>
      </c>
      <c r="Q709" s="313" cm="1">
        <f t="array" aca="1" ref="Q709" ca="1">IF($D708=$C$3,
SUM(IF(OFFSET($N$696,,,($C708-1)*3-2,$C$2)=Q708,OFFSET($N$698,,,($C708-1)*3-2,$C$2)*OFFSET($B$696,1,,($C708-1)*3-2,1))),
IFERROR((Q374/$J373)*$J708,0))</f>
        <v>0</v>
      </c>
      <c r="R709" s="312" cm="1">
        <f t="array" aca="1" ref="R709" ca="1">IF($D708=$C$3,
SUM(IF(OFFSET($N$696,,,($C708-1)*3-2,$C$2)=R708,OFFSET($N$698,,,($C708-1)*3-2,$C$2)*OFFSET($B$696,1,,($C708-1)*3-2,1))),
IFERROR((R374/$J373)*$J708,0))</f>
        <v>0</v>
      </c>
      <c r="S709" s="312" cm="1">
        <f t="array" aca="1" ref="S709" ca="1">IF($D708=$C$3,
SUM(IF(OFFSET($N$696,,,($C708-1)*3-2,$C$2)=S708,OFFSET($N$698,,,($C708-1)*3-2,$C$2)*OFFSET($B$696,1,,($C708-1)*3-2,1))),
IFERROR((S374/$J373)*$J708,0))</f>
        <v>0</v>
      </c>
      <c r="T709" s="312" cm="1">
        <f t="array" aca="1" ref="T709" ca="1">IF($D708=$C$3,
SUM(IF(OFFSET($N$696,,,($C708-1)*3-2,$C$2)=T708,OFFSET($N$698,,,($C708-1)*3-2,$C$2)*OFFSET($B$696,1,,($C708-1)*3-2,1))),
IFERROR((T374/$J373)*$J708,0))</f>
        <v>0</v>
      </c>
      <c r="U709" s="312" cm="1">
        <f t="array" aca="1" ref="U709" ca="1">IF($D708=$C$3,
SUM(IF(OFFSET($N$696,,,($C708-1)*3-2,$C$2)=U708,OFFSET($N$698,,,($C708-1)*3-2,$C$2)*OFFSET($B$696,1,,($C708-1)*3-2,1))),
IFERROR((U374/$J373)*$J708,0))</f>
        <v>0</v>
      </c>
      <c r="V709" s="312" cm="1">
        <f t="array" aca="1" ref="V709" ca="1">IF($D708=$C$3,
SUM(IF(OFFSET($N$696,,,($C708-1)*3-2,$C$2)=V708,OFFSET($N$698,,,($C708-1)*3-2,$C$2)*OFFSET($B$696,1,,($C708-1)*3-2,1))),
IFERROR((V374/$J373)*$J708,0))</f>
        <v>0</v>
      </c>
      <c r="W709" s="312" cm="1">
        <f t="array" aca="1" ref="W709" ca="1">IF($D708=$C$3,
SUM(IF(OFFSET($N$696,,,($C708-1)*3-2,$C$2)=W708,OFFSET($N$698,,,($C708-1)*3-2,$C$2)*OFFSET($B$696,1,,($C708-1)*3-2,1))),
IFERROR((W374/$J373)*$J708,0))</f>
        <v>0</v>
      </c>
      <c r="X709" s="312" cm="1">
        <f t="array" aca="1" ref="X709" ca="1">IF($D708=$C$3,
SUM(IF(OFFSET($N$696,,,($C708-1)*3-2,$C$2)=X708,OFFSET($N$698,,,($C708-1)*3-2,$C$2)*OFFSET($B$696,1,,($C708-1)*3-2,1))),
IFERROR((X374/$J373)*$J708,0))</f>
        <v>0</v>
      </c>
      <c r="Y709" s="312" cm="1">
        <f t="array" aca="1" ref="Y709" ca="1">IF($D708=$C$3,
SUM(IF(OFFSET($N$696,,,($C708-1)*3-2,$C$2)=Y708,OFFSET($N$698,,,($C708-1)*3-2,$C$2)*OFFSET($B$696,1,,($C708-1)*3-2,1))),
IFERROR((Y374/$J373)*$J708,0))</f>
        <v>0</v>
      </c>
      <c r="Z709" s="312" cm="1">
        <f t="array" aca="1" ref="Z709" ca="1">IF($D708=$C$3,
SUM(IF(OFFSET($N$696,,,($C708-1)*3-2,$C$2)=Z708,OFFSET($N$698,,,($C708-1)*3-2,$C$2)*OFFSET($B$696,1,,($C708-1)*3-2,1))),
IFERROR((Z374/$J373)*$J708,0))</f>
        <v>0</v>
      </c>
      <c r="AA709" s="312" cm="1">
        <f t="array" aca="1" ref="AA709" ca="1">IF($D708=$C$3,
SUM(IF(OFFSET($N$696,,,($C708-1)*3-2,$C$2)=AA708,OFFSET($N$698,,,($C708-1)*3-2,$C$2)*OFFSET($B$696,1,,($C708-1)*3-2,1))),
IFERROR((AA374/$J373)*$J708,0))</f>
        <v>0</v>
      </c>
      <c r="AB709" s="312" cm="1">
        <f t="array" aca="1" ref="AB709" ca="1">IF($D708=$C$3,
SUM(IF(OFFSET($N$696,,,($C708-1)*3-2,$C$2)=AB708,OFFSET($N$698,,,($C708-1)*3-2,$C$2)*OFFSET($B$696,1,,($C708-1)*3-2,1))),
IFERROR((AB374/$J373)*$J708,0))</f>
        <v>0</v>
      </c>
      <c r="AC709" s="312" cm="1">
        <f t="array" aca="1" ref="AC709" ca="1">IF($D708=$C$3,
SUM(IF(OFFSET($N$696,,,($C708-1)*3-2,$C$2)=AC708,OFFSET($N$698,,,($C708-1)*3-2,$C$2)*OFFSET($B$696,1,,($C708-1)*3-2,1))),
IFERROR((AC374/$J373)*$J708,0))</f>
        <v>0</v>
      </c>
      <c r="AD709" s="312" cm="1">
        <f t="array" aca="1" ref="AD709" ca="1">IF($D708=$C$3,
SUM(IF(OFFSET($N$696,,,($C708-1)*3-2,$C$2)=AD708,OFFSET($N$698,,,($C708-1)*3-2,$C$2)*OFFSET($B$696,1,,($C708-1)*3-2,1))),
IFERROR((AD374/$J373)*$J708,0))</f>
        <v>0</v>
      </c>
      <c r="AE709" s="312" cm="1">
        <f t="array" aca="1" ref="AE709" ca="1">IF($D708=$C$3,
SUM(IF(OFFSET($N$696,,,($C708-1)*3-2,$C$2)=AE708,OFFSET($N$698,,,($C708-1)*3-2,$C$2)*OFFSET($B$696,1,,($C708-1)*3-2,1))),
IFERROR((AE374/$J373)*$J708,0))</f>
        <v>0</v>
      </c>
      <c r="AF709" s="312" cm="1">
        <f t="array" aca="1" ref="AF709" ca="1">IF($D708=$C$3,
SUM(IF(OFFSET($N$696,,,($C708-1)*3-2,$C$2)=AF708,OFFSET($N$698,,,($C708-1)*3-2,$C$2)*OFFSET($B$696,1,,($C708-1)*3-2,1))),
IFERROR((AF374/$J373)*$J708,0))</f>
        <v>0</v>
      </c>
      <c r="AG709" s="312" cm="1">
        <f t="array" aca="1" ref="AG709" ca="1">IF($D708=$C$3,
SUM(IF(OFFSET($N$696,,,($C708-1)*3-2,$C$2)=AG708,OFFSET($N$698,,,($C708-1)*3-2,$C$2)*OFFSET($B$696,1,,($C708-1)*3-2,1))),
IFERROR((AG374/$J373)*$J708,0))</f>
        <v>0</v>
      </c>
      <c r="AH709" s="317"/>
      <c r="AI709" s="318"/>
      <c r="AJ709" s="318"/>
      <c r="AK709" s="318"/>
      <c r="AL709" s="318"/>
      <c r="AM709"/>
      <c r="AN709"/>
      <c r="AO709"/>
      <c r="AP709"/>
      <c r="AQ709"/>
      <c r="AR709"/>
    </row>
    <row r="710" spans="1:44" ht="13.15" customHeight="1">
      <c r="A710" s="317"/>
      <c r="B710" s="380" t="str">
        <f t="shared" ca="1" si="3054"/>
        <v/>
      </c>
      <c r="C710" s="380" t="str">
        <f t="shared" ca="1" si="3054"/>
        <v/>
      </c>
      <c r="D710" s="891"/>
      <c r="E710" s="896"/>
      <c r="F710" s="897"/>
      <c r="G710" s="900"/>
      <c r="H710" s="903"/>
      <c r="I710" s="906"/>
      <c r="J710" s="909"/>
      <c r="K710" s="912"/>
      <c r="L710" s="915"/>
      <c r="M710" s="404" t="s">
        <v>91</v>
      </c>
      <c r="N710" s="405">
        <f t="shared" ref="N710:AG710" ca="1" si="3055">IFERROR(N709*$K708,0)</f>
        <v>0</v>
      </c>
      <c r="O710" s="406">
        <f t="shared" ca="1" si="3055"/>
        <v>0</v>
      </c>
      <c r="P710" s="406">
        <f t="shared" ca="1" si="3055"/>
        <v>0</v>
      </c>
      <c r="Q710" s="407">
        <f t="shared" ca="1" si="3055"/>
        <v>0</v>
      </c>
      <c r="R710" s="406">
        <f t="shared" ca="1" si="3055"/>
        <v>0</v>
      </c>
      <c r="S710" s="406">
        <f t="shared" ca="1" si="3055"/>
        <v>0</v>
      </c>
      <c r="T710" s="406">
        <f t="shared" ca="1" si="3055"/>
        <v>0</v>
      </c>
      <c r="U710" s="406">
        <f t="shared" ca="1" si="3055"/>
        <v>0</v>
      </c>
      <c r="V710" s="406">
        <f t="shared" ca="1" si="3055"/>
        <v>0</v>
      </c>
      <c r="W710" s="406">
        <f t="shared" ca="1" si="3055"/>
        <v>0</v>
      </c>
      <c r="X710" s="406">
        <f t="shared" ca="1" si="3055"/>
        <v>0</v>
      </c>
      <c r="Y710" s="406">
        <f t="shared" ca="1" si="3055"/>
        <v>0</v>
      </c>
      <c r="Z710" s="406">
        <f t="shared" ca="1" si="3055"/>
        <v>0</v>
      </c>
      <c r="AA710" s="406">
        <f t="shared" ca="1" si="3055"/>
        <v>0</v>
      </c>
      <c r="AB710" s="406">
        <f t="shared" ca="1" si="3055"/>
        <v>0</v>
      </c>
      <c r="AC710" s="406">
        <f t="shared" ca="1" si="3055"/>
        <v>0</v>
      </c>
      <c r="AD710" s="406">
        <f t="shared" ca="1" si="3055"/>
        <v>0</v>
      </c>
      <c r="AE710" s="406">
        <f t="shared" ca="1" si="3055"/>
        <v>0</v>
      </c>
      <c r="AF710" s="406">
        <f t="shared" ca="1" si="3055"/>
        <v>0</v>
      </c>
      <c r="AG710" s="406">
        <f t="shared" ca="1" si="3055"/>
        <v>0</v>
      </c>
      <c r="AH710" s="317"/>
      <c r="AI710" s="318"/>
      <c r="AJ710" s="318"/>
      <c r="AK710" s="318"/>
      <c r="AL710" s="318"/>
      <c r="AM710"/>
      <c r="AN710"/>
      <c r="AO710"/>
      <c r="AP710"/>
      <c r="AQ710"/>
      <c r="AR710"/>
    </row>
    <row r="711" spans="1:44" ht="13.15" customHeight="1">
      <c r="A711" s="317"/>
      <c r="B711" s="317"/>
      <c r="C711" s="317" cm="1">
        <f t="array" aca="1" ref="C711" ca="1">OFFSET(C711,-3,,,)+1</f>
        <v>6</v>
      </c>
      <c r="D711" s="889" t="str">
        <f t="shared" ref="D711:E711" ca="1" si="3056">D376</f>
        <v/>
      </c>
      <c r="E711" s="892" t="str">
        <f t="shared" ca="1" si="3056"/>
        <v/>
      </c>
      <c r="F711" s="893"/>
      <c r="G711" s="898">
        <f t="shared" ref="G711" si="3057">G376</f>
        <v>0</v>
      </c>
      <c r="H711" s="901"/>
      <c r="I711" s="904" t="str">
        <f t="shared" ref="I711" ca="1" si="3058">I376</f>
        <v/>
      </c>
      <c r="J711" s="907">
        <f t="shared" ref="J711" ca="1" si="3059">IF($D711=$C$3,
SUMPRODUCT(OFFSET($B$696,1,,($C711-1)*3-2,),OFFSET($L$696,,,($C711-1)*3-2,)),J376+H711)</f>
        <v>0</v>
      </c>
      <c r="K711" s="910">
        <f t="shared" ref="K711" ca="1" si="3060">K376</f>
        <v>0</v>
      </c>
      <c r="L711" s="913">
        <f t="shared" ref="L711" ca="1" si="3061">J711*K711</f>
        <v>0</v>
      </c>
      <c r="M711" s="402" t="s">
        <v>89</v>
      </c>
      <c r="N711" s="308" t="str">
        <f t="shared" ref="N711:AG711" ca="1" si="3062">N376</f>
        <v/>
      </c>
      <c r="O711" s="309" t="str">
        <f t="shared" ca="1" si="3062"/>
        <v/>
      </c>
      <c r="P711" s="309" t="str">
        <f t="shared" ca="1" si="3062"/>
        <v/>
      </c>
      <c r="Q711" s="310" t="str">
        <f t="shared" ca="1" si="3062"/>
        <v/>
      </c>
      <c r="R711" s="309" t="str">
        <f t="shared" ca="1" si="3062"/>
        <v/>
      </c>
      <c r="S711" s="309" t="str">
        <f t="shared" ca="1" si="3062"/>
        <v/>
      </c>
      <c r="T711" s="309" t="str">
        <f t="shared" ca="1" si="3062"/>
        <v/>
      </c>
      <c r="U711" s="309" t="str">
        <f t="shared" ca="1" si="3062"/>
        <v/>
      </c>
      <c r="V711" s="309" t="str">
        <f t="shared" ca="1" si="3062"/>
        <v/>
      </c>
      <c r="W711" s="309" t="str">
        <f t="shared" ca="1" si="3062"/>
        <v/>
      </c>
      <c r="X711" s="309" t="str">
        <f t="shared" ca="1" si="3062"/>
        <v/>
      </c>
      <c r="Y711" s="309" t="str">
        <f t="shared" ca="1" si="3062"/>
        <v/>
      </c>
      <c r="Z711" s="309" t="str">
        <f t="shared" ca="1" si="3062"/>
        <v/>
      </c>
      <c r="AA711" s="309" t="str">
        <f t="shared" ca="1" si="3062"/>
        <v/>
      </c>
      <c r="AB711" s="309" t="str">
        <f t="shared" ca="1" si="3062"/>
        <v/>
      </c>
      <c r="AC711" s="309" t="str">
        <f t="shared" ca="1" si="3062"/>
        <v/>
      </c>
      <c r="AD711" s="309" t="str">
        <f t="shared" ca="1" si="3062"/>
        <v/>
      </c>
      <c r="AE711" s="309" t="str">
        <f t="shared" ca="1" si="3062"/>
        <v/>
      </c>
      <c r="AF711" s="309" t="str">
        <f t="shared" ca="1" si="3062"/>
        <v/>
      </c>
      <c r="AG711" s="309" t="str">
        <f t="shared" ca="1" si="3062"/>
        <v/>
      </c>
      <c r="AH711" s="317"/>
      <c r="AI711" s="318"/>
      <c r="AJ711" s="318"/>
      <c r="AK711" s="318"/>
      <c r="AL711" s="318"/>
      <c r="AM711"/>
      <c r="AN711"/>
      <c r="AO711"/>
      <c r="AP711"/>
      <c r="AQ711"/>
      <c r="AR711"/>
    </row>
    <row r="712" spans="1:44" ht="13.15" customHeight="1">
      <c r="A712" s="317"/>
      <c r="B712" s="380">
        <f t="shared" ref="B712:C713" ca="1" si="3063">B377</f>
        <v>0</v>
      </c>
      <c r="C712" s="317" cm="1">
        <f t="array" aca="1" ref="C712" ca="1">IF(ROUND(SUM(IF(N711:AG711&lt;&gt;"",IF(N711:AG711&lt;&gt;0,(N712:AG712))))-J711,3)&lt;&gt;0,"X",0)</f>
        <v>0</v>
      </c>
      <c r="D712" s="890"/>
      <c r="E712" s="894"/>
      <c r="F712" s="895"/>
      <c r="G712" s="899"/>
      <c r="H712" s="902"/>
      <c r="I712" s="905"/>
      <c r="J712" s="908"/>
      <c r="K712" s="911"/>
      <c r="L712" s="914"/>
      <c r="M712" s="403" t="s">
        <v>90</v>
      </c>
      <c r="N712" s="312" cm="1">
        <f t="array" aca="1" ref="N712" ca="1">IF($D711=$C$3,
SUM(IF(OFFSET($N$696,,,($C711-1)*3-2,$C$2)=N711,OFFSET($N$698,,,($C711-1)*3-2,$C$2)*OFFSET($B$696,1,,($C711-1)*3-2,1))),
IFERROR((N377/$J376)*$J711,0))</f>
        <v>0</v>
      </c>
      <c r="O712" s="312" cm="1">
        <f t="array" aca="1" ref="O712" ca="1">IF($D711=$C$3,
SUM(IF(OFFSET($N$696,,,($C711-1)*3-2,$C$2)=O711,OFFSET($N$698,,,($C711-1)*3-2,$C$2)*OFFSET($B$696,1,,($C711-1)*3-2,1))),
IFERROR((O377/$J376)*$J711,0))</f>
        <v>0</v>
      </c>
      <c r="P712" s="312" cm="1">
        <f t="array" aca="1" ref="P712" ca="1">IF($D711=$C$3,
SUM(IF(OFFSET($N$696,,,($C711-1)*3-2,$C$2)=P711,OFFSET($N$698,,,($C711-1)*3-2,$C$2)*OFFSET($B$696,1,,($C711-1)*3-2,1))),
IFERROR((P377/$J376)*$J711,0))</f>
        <v>0</v>
      </c>
      <c r="Q712" s="313" cm="1">
        <f t="array" aca="1" ref="Q712" ca="1">IF($D711=$C$3,
SUM(IF(OFFSET($N$696,,,($C711-1)*3-2,$C$2)=Q711,OFFSET($N$698,,,($C711-1)*3-2,$C$2)*OFFSET($B$696,1,,($C711-1)*3-2,1))),
IFERROR((Q377/$J376)*$J711,0))</f>
        <v>0</v>
      </c>
      <c r="R712" s="312" cm="1">
        <f t="array" aca="1" ref="R712" ca="1">IF($D711=$C$3,
SUM(IF(OFFSET($N$696,,,($C711-1)*3-2,$C$2)=R711,OFFSET($N$698,,,($C711-1)*3-2,$C$2)*OFFSET($B$696,1,,($C711-1)*3-2,1))),
IFERROR((R377/$J376)*$J711,0))</f>
        <v>0</v>
      </c>
      <c r="S712" s="312" cm="1">
        <f t="array" aca="1" ref="S712" ca="1">IF($D711=$C$3,
SUM(IF(OFFSET($N$696,,,($C711-1)*3-2,$C$2)=S711,OFFSET($N$698,,,($C711-1)*3-2,$C$2)*OFFSET($B$696,1,,($C711-1)*3-2,1))),
IFERROR((S377/$J376)*$J711,0))</f>
        <v>0</v>
      </c>
      <c r="T712" s="312" cm="1">
        <f t="array" aca="1" ref="T712" ca="1">IF($D711=$C$3,
SUM(IF(OFFSET($N$696,,,($C711-1)*3-2,$C$2)=T711,OFFSET($N$698,,,($C711-1)*3-2,$C$2)*OFFSET($B$696,1,,($C711-1)*3-2,1))),
IFERROR((T377/$J376)*$J711,0))</f>
        <v>0</v>
      </c>
      <c r="U712" s="312" cm="1">
        <f t="array" aca="1" ref="U712" ca="1">IF($D711=$C$3,
SUM(IF(OFFSET($N$696,,,($C711-1)*3-2,$C$2)=U711,OFFSET($N$698,,,($C711-1)*3-2,$C$2)*OFFSET($B$696,1,,($C711-1)*3-2,1))),
IFERROR((U377/$J376)*$J711,0))</f>
        <v>0</v>
      </c>
      <c r="V712" s="312" cm="1">
        <f t="array" aca="1" ref="V712" ca="1">IF($D711=$C$3,
SUM(IF(OFFSET($N$696,,,($C711-1)*3-2,$C$2)=V711,OFFSET($N$698,,,($C711-1)*3-2,$C$2)*OFFSET($B$696,1,,($C711-1)*3-2,1))),
IFERROR((V377/$J376)*$J711,0))</f>
        <v>0</v>
      </c>
      <c r="W712" s="312" cm="1">
        <f t="array" aca="1" ref="W712" ca="1">IF($D711=$C$3,
SUM(IF(OFFSET($N$696,,,($C711-1)*3-2,$C$2)=W711,OFFSET($N$698,,,($C711-1)*3-2,$C$2)*OFFSET($B$696,1,,($C711-1)*3-2,1))),
IFERROR((W377/$J376)*$J711,0))</f>
        <v>0</v>
      </c>
      <c r="X712" s="312" cm="1">
        <f t="array" aca="1" ref="X712" ca="1">IF($D711=$C$3,
SUM(IF(OFFSET($N$696,,,($C711-1)*3-2,$C$2)=X711,OFFSET($N$698,,,($C711-1)*3-2,$C$2)*OFFSET($B$696,1,,($C711-1)*3-2,1))),
IFERROR((X377/$J376)*$J711,0))</f>
        <v>0</v>
      </c>
      <c r="Y712" s="312" cm="1">
        <f t="array" aca="1" ref="Y712" ca="1">IF($D711=$C$3,
SUM(IF(OFFSET($N$696,,,($C711-1)*3-2,$C$2)=Y711,OFFSET($N$698,,,($C711-1)*3-2,$C$2)*OFFSET($B$696,1,,($C711-1)*3-2,1))),
IFERROR((Y377/$J376)*$J711,0))</f>
        <v>0</v>
      </c>
      <c r="Z712" s="312" cm="1">
        <f t="array" aca="1" ref="Z712" ca="1">IF($D711=$C$3,
SUM(IF(OFFSET($N$696,,,($C711-1)*3-2,$C$2)=Z711,OFFSET($N$698,,,($C711-1)*3-2,$C$2)*OFFSET($B$696,1,,($C711-1)*3-2,1))),
IFERROR((Z377/$J376)*$J711,0))</f>
        <v>0</v>
      </c>
      <c r="AA712" s="312" cm="1">
        <f t="array" aca="1" ref="AA712" ca="1">IF($D711=$C$3,
SUM(IF(OFFSET($N$696,,,($C711-1)*3-2,$C$2)=AA711,OFFSET($N$698,,,($C711-1)*3-2,$C$2)*OFFSET($B$696,1,,($C711-1)*3-2,1))),
IFERROR((AA377/$J376)*$J711,0))</f>
        <v>0</v>
      </c>
      <c r="AB712" s="312" cm="1">
        <f t="array" aca="1" ref="AB712" ca="1">IF($D711=$C$3,
SUM(IF(OFFSET($N$696,,,($C711-1)*3-2,$C$2)=AB711,OFFSET($N$698,,,($C711-1)*3-2,$C$2)*OFFSET($B$696,1,,($C711-1)*3-2,1))),
IFERROR((AB377/$J376)*$J711,0))</f>
        <v>0</v>
      </c>
      <c r="AC712" s="312" cm="1">
        <f t="array" aca="1" ref="AC712" ca="1">IF($D711=$C$3,
SUM(IF(OFFSET($N$696,,,($C711-1)*3-2,$C$2)=AC711,OFFSET($N$698,,,($C711-1)*3-2,$C$2)*OFFSET($B$696,1,,($C711-1)*3-2,1))),
IFERROR((AC377/$J376)*$J711,0))</f>
        <v>0</v>
      </c>
      <c r="AD712" s="312" cm="1">
        <f t="array" aca="1" ref="AD712" ca="1">IF($D711=$C$3,
SUM(IF(OFFSET($N$696,,,($C711-1)*3-2,$C$2)=AD711,OFFSET($N$698,,,($C711-1)*3-2,$C$2)*OFFSET($B$696,1,,($C711-1)*3-2,1))),
IFERROR((AD377/$J376)*$J711,0))</f>
        <v>0</v>
      </c>
      <c r="AE712" s="312" cm="1">
        <f t="array" aca="1" ref="AE712" ca="1">IF($D711=$C$3,
SUM(IF(OFFSET($N$696,,,($C711-1)*3-2,$C$2)=AE711,OFFSET($N$698,,,($C711-1)*3-2,$C$2)*OFFSET($B$696,1,,($C711-1)*3-2,1))),
IFERROR((AE377/$J376)*$J711,0))</f>
        <v>0</v>
      </c>
      <c r="AF712" s="312" cm="1">
        <f t="array" aca="1" ref="AF712" ca="1">IF($D711=$C$3,
SUM(IF(OFFSET($N$696,,,($C711-1)*3-2,$C$2)=AF711,OFFSET($N$698,,,($C711-1)*3-2,$C$2)*OFFSET($B$696,1,,($C711-1)*3-2,1))),
IFERROR((AF377/$J376)*$J711,0))</f>
        <v>0</v>
      </c>
      <c r="AG712" s="312" cm="1">
        <f t="array" aca="1" ref="AG712" ca="1">IF($D711=$C$3,
SUM(IF(OFFSET($N$696,,,($C711-1)*3-2,$C$2)=AG711,OFFSET($N$698,,,($C711-1)*3-2,$C$2)*OFFSET($B$696,1,,($C711-1)*3-2,1))),
IFERROR((AG377/$J376)*$J711,0))</f>
        <v>0</v>
      </c>
      <c r="AH712" s="317"/>
      <c r="AI712" s="318"/>
      <c r="AJ712" s="318"/>
      <c r="AK712" s="318"/>
      <c r="AL712" s="318"/>
      <c r="AM712"/>
      <c r="AN712"/>
      <c r="AO712"/>
      <c r="AP712"/>
      <c r="AQ712"/>
      <c r="AR712"/>
    </row>
    <row r="713" spans="1:44" ht="13.15" customHeight="1">
      <c r="A713" s="317"/>
      <c r="B713" s="380" t="str">
        <f t="shared" ca="1" si="3063"/>
        <v/>
      </c>
      <c r="C713" s="380" t="str">
        <f t="shared" ca="1" si="3063"/>
        <v/>
      </c>
      <c r="D713" s="891"/>
      <c r="E713" s="896"/>
      <c r="F713" s="897"/>
      <c r="G713" s="900"/>
      <c r="H713" s="903"/>
      <c r="I713" s="906"/>
      <c r="J713" s="909"/>
      <c r="K713" s="912"/>
      <c r="L713" s="915"/>
      <c r="M713" s="404" t="s">
        <v>91</v>
      </c>
      <c r="N713" s="405">
        <f t="shared" ref="N713:AG713" ca="1" si="3064">IFERROR(N712*$K711,0)</f>
        <v>0</v>
      </c>
      <c r="O713" s="406">
        <f t="shared" ca="1" si="3064"/>
        <v>0</v>
      </c>
      <c r="P713" s="406">
        <f t="shared" ca="1" si="3064"/>
        <v>0</v>
      </c>
      <c r="Q713" s="407">
        <f t="shared" ca="1" si="3064"/>
        <v>0</v>
      </c>
      <c r="R713" s="406">
        <f t="shared" ca="1" si="3064"/>
        <v>0</v>
      </c>
      <c r="S713" s="406">
        <f t="shared" ca="1" si="3064"/>
        <v>0</v>
      </c>
      <c r="T713" s="406">
        <f t="shared" ca="1" si="3064"/>
        <v>0</v>
      </c>
      <c r="U713" s="406">
        <f t="shared" ca="1" si="3064"/>
        <v>0</v>
      </c>
      <c r="V713" s="406">
        <f t="shared" ca="1" si="3064"/>
        <v>0</v>
      </c>
      <c r="W713" s="406">
        <f t="shared" ca="1" si="3064"/>
        <v>0</v>
      </c>
      <c r="X713" s="406">
        <f t="shared" ca="1" si="3064"/>
        <v>0</v>
      </c>
      <c r="Y713" s="406">
        <f t="shared" ca="1" si="3064"/>
        <v>0</v>
      </c>
      <c r="Z713" s="406">
        <f t="shared" ca="1" si="3064"/>
        <v>0</v>
      </c>
      <c r="AA713" s="406">
        <f t="shared" ca="1" si="3064"/>
        <v>0</v>
      </c>
      <c r="AB713" s="406">
        <f t="shared" ca="1" si="3064"/>
        <v>0</v>
      </c>
      <c r="AC713" s="406">
        <f t="shared" ca="1" si="3064"/>
        <v>0</v>
      </c>
      <c r="AD713" s="406">
        <f t="shared" ca="1" si="3064"/>
        <v>0</v>
      </c>
      <c r="AE713" s="406">
        <f t="shared" ca="1" si="3064"/>
        <v>0</v>
      </c>
      <c r="AF713" s="406">
        <f t="shared" ca="1" si="3064"/>
        <v>0</v>
      </c>
      <c r="AG713" s="406">
        <f t="shared" ca="1" si="3064"/>
        <v>0</v>
      </c>
      <c r="AH713" s="317"/>
      <c r="AI713" s="318"/>
      <c r="AJ713" s="318"/>
      <c r="AK713" s="318"/>
      <c r="AL713" s="318"/>
      <c r="AM713"/>
      <c r="AN713"/>
      <c r="AO713"/>
      <c r="AP713"/>
      <c r="AQ713"/>
      <c r="AR713"/>
    </row>
    <row r="714" spans="1:44" ht="13.15" customHeight="1">
      <c r="A714" s="317"/>
      <c r="B714" s="317"/>
      <c r="C714" s="317" cm="1">
        <f t="array" aca="1" ref="C714" ca="1">OFFSET(C714,-3,,,)+1</f>
        <v>7</v>
      </c>
      <c r="D714" s="889" t="str">
        <f t="shared" ref="D714:E714" ca="1" si="3065">D379</f>
        <v/>
      </c>
      <c r="E714" s="892" t="str">
        <f t="shared" ca="1" si="3065"/>
        <v/>
      </c>
      <c r="F714" s="893"/>
      <c r="G714" s="898">
        <f t="shared" ref="G714" si="3066">G379</f>
        <v>0</v>
      </c>
      <c r="H714" s="901"/>
      <c r="I714" s="904" t="str">
        <f t="shared" ref="I714" ca="1" si="3067">I379</f>
        <v/>
      </c>
      <c r="J714" s="907">
        <f t="shared" ref="J714" ca="1" si="3068">IF($D714=$C$3,
SUMPRODUCT(OFFSET($B$696,1,,($C714-1)*3-2,),OFFSET($L$696,,,($C714-1)*3-2,)),J379+H714)</f>
        <v>0</v>
      </c>
      <c r="K714" s="910">
        <f t="shared" ref="K714" ca="1" si="3069">K379</f>
        <v>0</v>
      </c>
      <c r="L714" s="913">
        <f t="shared" ref="L714" ca="1" si="3070">J714*K714</f>
        <v>0</v>
      </c>
      <c r="M714" s="402" t="s">
        <v>89</v>
      </c>
      <c r="N714" s="308" t="str">
        <f t="shared" ref="N714:AG714" ca="1" si="3071">N379</f>
        <v/>
      </c>
      <c r="O714" s="309" t="str">
        <f t="shared" ca="1" si="3071"/>
        <v/>
      </c>
      <c r="P714" s="309" t="str">
        <f t="shared" ca="1" si="3071"/>
        <v/>
      </c>
      <c r="Q714" s="310" t="str">
        <f t="shared" ca="1" si="3071"/>
        <v/>
      </c>
      <c r="R714" s="309" t="str">
        <f t="shared" ca="1" si="3071"/>
        <v/>
      </c>
      <c r="S714" s="309" t="str">
        <f t="shared" ca="1" si="3071"/>
        <v/>
      </c>
      <c r="T714" s="309" t="str">
        <f t="shared" ca="1" si="3071"/>
        <v/>
      </c>
      <c r="U714" s="309" t="str">
        <f t="shared" ca="1" si="3071"/>
        <v/>
      </c>
      <c r="V714" s="309" t="str">
        <f t="shared" ca="1" si="3071"/>
        <v/>
      </c>
      <c r="W714" s="309" t="str">
        <f t="shared" ca="1" si="3071"/>
        <v/>
      </c>
      <c r="X714" s="309" t="str">
        <f t="shared" ca="1" si="3071"/>
        <v/>
      </c>
      <c r="Y714" s="309" t="str">
        <f t="shared" ca="1" si="3071"/>
        <v/>
      </c>
      <c r="Z714" s="309" t="str">
        <f t="shared" ca="1" si="3071"/>
        <v/>
      </c>
      <c r="AA714" s="309" t="str">
        <f t="shared" ca="1" si="3071"/>
        <v/>
      </c>
      <c r="AB714" s="309" t="str">
        <f t="shared" ca="1" si="3071"/>
        <v/>
      </c>
      <c r="AC714" s="309" t="str">
        <f t="shared" ca="1" si="3071"/>
        <v/>
      </c>
      <c r="AD714" s="309" t="str">
        <f t="shared" ca="1" si="3071"/>
        <v/>
      </c>
      <c r="AE714" s="309" t="str">
        <f t="shared" ca="1" si="3071"/>
        <v/>
      </c>
      <c r="AF714" s="309" t="str">
        <f t="shared" ca="1" si="3071"/>
        <v/>
      </c>
      <c r="AG714" s="309" t="str">
        <f t="shared" ca="1" si="3071"/>
        <v/>
      </c>
      <c r="AH714" s="317"/>
      <c r="AI714" s="318"/>
      <c r="AJ714" s="318"/>
      <c r="AK714" s="318"/>
      <c r="AL714" s="318"/>
      <c r="AM714"/>
      <c r="AN714"/>
      <c r="AO714"/>
      <c r="AP714"/>
      <c r="AQ714"/>
      <c r="AR714"/>
    </row>
    <row r="715" spans="1:44" ht="13.15" customHeight="1">
      <c r="A715" s="317"/>
      <c r="B715" s="380">
        <f t="shared" ref="B715:C716" ca="1" si="3072">B380</f>
        <v>0</v>
      </c>
      <c r="C715" s="317" cm="1">
        <f t="array" aca="1" ref="C715" ca="1">IF(ROUND(SUM(IF(N714:AG714&lt;&gt;"",IF(N714:AG714&lt;&gt;0,(N715:AG715))))-J714,3)&lt;&gt;0,"X",0)</f>
        <v>0</v>
      </c>
      <c r="D715" s="890"/>
      <c r="E715" s="894"/>
      <c r="F715" s="895"/>
      <c r="G715" s="899"/>
      <c r="H715" s="902"/>
      <c r="I715" s="905"/>
      <c r="J715" s="908"/>
      <c r="K715" s="911"/>
      <c r="L715" s="914"/>
      <c r="M715" s="403" t="s">
        <v>90</v>
      </c>
      <c r="N715" s="312" cm="1">
        <f t="array" aca="1" ref="N715" ca="1">IF($D714=$C$3,
SUM(IF(OFFSET($N$696,,,($C714-1)*3-2,$C$2)=N714,OFFSET($N$698,,,($C714-1)*3-2,$C$2)*OFFSET($B$696,1,,($C714-1)*3-2,1))),
IFERROR((N380/$J379)*$J714,0))</f>
        <v>0</v>
      </c>
      <c r="O715" s="312" cm="1">
        <f t="array" aca="1" ref="O715" ca="1">IF($D714=$C$3,
SUM(IF(OFFSET($N$696,,,($C714-1)*3-2,$C$2)=O714,OFFSET($N$698,,,($C714-1)*3-2,$C$2)*OFFSET($B$696,1,,($C714-1)*3-2,1))),
IFERROR((O380/$J379)*$J714,0))</f>
        <v>0</v>
      </c>
      <c r="P715" s="312" cm="1">
        <f t="array" aca="1" ref="P715" ca="1">IF($D714=$C$3,
SUM(IF(OFFSET($N$696,,,($C714-1)*3-2,$C$2)=P714,OFFSET($N$698,,,($C714-1)*3-2,$C$2)*OFFSET($B$696,1,,($C714-1)*3-2,1))),
IFERROR((P380/$J379)*$J714,0))</f>
        <v>0</v>
      </c>
      <c r="Q715" s="313" cm="1">
        <f t="array" aca="1" ref="Q715" ca="1">IF($D714=$C$3,
SUM(IF(OFFSET($N$696,,,($C714-1)*3-2,$C$2)=Q714,OFFSET($N$698,,,($C714-1)*3-2,$C$2)*OFFSET($B$696,1,,($C714-1)*3-2,1))),
IFERROR((Q380/$J379)*$J714,0))</f>
        <v>0</v>
      </c>
      <c r="R715" s="312" cm="1">
        <f t="array" aca="1" ref="R715" ca="1">IF($D714=$C$3,
SUM(IF(OFFSET($N$696,,,($C714-1)*3-2,$C$2)=R714,OFFSET($N$698,,,($C714-1)*3-2,$C$2)*OFFSET($B$696,1,,($C714-1)*3-2,1))),
IFERROR((R380/$J379)*$J714,0))</f>
        <v>0</v>
      </c>
      <c r="S715" s="312" cm="1">
        <f t="array" aca="1" ref="S715" ca="1">IF($D714=$C$3,
SUM(IF(OFFSET($N$696,,,($C714-1)*3-2,$C$2)=S714,OFFSET($N$698,,,($C714-1)*3-2,$C$2)*OFFSET($B$696,1,,($C714-1)*3-2,1))),
IFERROR((S380/$J379)*$J714,0))</f>
        <v>0</v>
      </c>
      <c r="T715" s="312" cm="1">
        <f t="array" aca="1" ref="T715" ca="1">IF($D714=$C$3,
SUM(IF(OFFSET($N$696,,,($C714-1)*3-2,$C$2)=T714,OFFSET($N$698,,,($C714-1)*3-2,$C$2)*OFFSET($B$696,1,,($C714-1)*3-2,1))),
IFERROR((T380/$J379)*$J714,0))</f>
        <v>0</v>
      </c>
      <c r="U715" s="312" cm="1">
        <f t="array" aca="1" ref="U715" ca="1">IF($D714=$C$3,
SUM(IF(OFFSET($N$696,,,($C714-1)*3-2,$C$2)=U714,OFFSET($N$698,,,($C714-1)*3-2,$C$2)*OFFSET($B$696,1,,($C714-1)*3-2,1))),
IFERROR((U380/$J379)*$J714,0))</f>
        <v>0</v>
      </c>
      <c r="V715" s="312" cm="1">
        <f t="array" aca="1" ref="V715" ca="1">IF($D714=$C$3,
SUM(IF(OFFSET($N$696,,,($C714-1)*3-2,$C$2)=V714,OFFSET($N$698,,,($C714-1)*3-2,$C$2)*OFFSET($B$696,1,,($C714-1)*3-2,1))),
IFERROR((V380/$J379)*$J714,0))</f>
        <v>0</v>
      </c>
      <c r="W715" s="312" cm="1">
        <f t="array" aca="1" ref="W715" ca="1">IF($D714=$C$3,
SUM(IF(OFFSET($N$696,,,($C714-1)*3-2,$C$2)=W714,OFFSET($N$698,,,($C714-1)*3-2,$C$2)*OFFSET($B$696,1,,($C714-1)*3-2,1))),
IFERROR((W380/$J379)*$J714,0))</f>
        <v>0</v>
      </c>
      <c r="X715" s="312" cm="1">
        <f t="array" aca="1" ref="X715" ca="1">IF($D714=$C$3,
SUM(IF(OFFSET($N$696,,,($C714-1)*3-2,$C$2)=X714,OFFSET($N$698,,,($C714-1)*3-2,$C$2)*OFFSET($B$696,1,,($C714-1)*3-2,1))),
IFERROR((X380/$J379)*$J714,0))</f>
        <v>0</v>
      </c>
      <c r="Y715" s="312" cm="1">
        <f t="array" aca="1" ref="Y715" ca="1">IF($D714=$C$3,
SUM(IF(OFFSET($N$696,,,($C714-1)*3-2,$C$2)=Y714,OFFSET($N$698,,,($C714-1)*3-2,$C$2)*OFFSET($B$696,1,,($C714-1)*3-2,1))),
IFERROR((Y380/$J379)*$J714,0))</f>
        <v>0</v>
      </c>
      <c r="Z715" s="312" cm="1">
        <f t="array" aca="1" ref="Z715" ca="1">IF($D714=$C$3,
SUM(IF(OFFSET($N$696,,,($C714-1)*3-2,$C$2)=Z714,OFFSET($N$698,,,($C714-1)*3-2,$C$2)*OFFSET($B$696,1,,($C714-1)*3-2,1))),
IFERROR((Z380/$J379)*$J714,0))</f>
        <v>0</v>
      </c>
      <c r="AA715" s="312" cm="1">
        <f t="array" aca="1" ref="AA715" ca="1">IF($D714=$C$3,
SUM(IF(OFFSET($N$696,,,($C714-1)*3-2,$C$2)=AA714,OFFSET($N$698,,,($C714-1)*3-2,$C$2)*OFFSET($B$696,1,,($C714-1)*3-2,1))),
IFERROR((AA380/$J379)*$J714,0))</f>
        <v>0</v>
      </c>
      <c r="AB715" s="312" cm="1">
        <f t="array" aca="1" ref="AB715" ca="1">IF($D714=$C$3,
SUM(IF(OFFSET($N$696,,,($C714-1)*3-2,$C$2)=AB714,OFFSET($N$698,,,($C714-1)*3-2,$C$2)*OFFSET($B$696,1,,($C714-1)*3-2,1))),
IFERROR((AB380/$J379)*$J714,0))</f>
        <v>0</v>
      </c>
      <c r="AC715" s="312" cm="1">
        <f t="array" aca="1" ref="AC715" ca="1">IF($D714=$C$3,
SUM(IF(OFFSET($N$696,,,($C714-1)*3-2,$C$2)=AC714,OFFSET($N$698,,,($C714-1)*3-2,$C$2)*OFFSET($B$696,1,,($C714-1)*3-2,1))),
IFERROR((AC380/$J379)*$J714,0))</f>
        <v>0</v>
      </c>
      <c r="AD715" s="312" cm="1">
        <f t="array" aca="1" ref="AD715" ca="1">IF($D714=$C$3,
SUM(IF(OFFSET($N$696,,,($C714-1)*3-2,$C$2)=AD714,OFFSET($N$698,,,($C714-1)*3-2,$C$2)*OFFSET($B$696,1,,($C714-1)*3-2,1))),
IFERROR((AD380/$J379)*$J714,0))</f>
        <v>0</v>
      </c>
      <c r="AE715" s="312" cm="1">
        <f t="array" aca="1" ref="AE715" ca="1">IF($D714=$C$3,
SUM(IF(OFFSET($N$696,,,($C714-1)*3-2,$C$2)=AE714,OFFSET($N$698,,,($C714-1)*3-2,$C$2)*OFFSET($B$696,1,,($C714-1)*3-2,1))),
IFERROR((AE380/$J379)*$J714,0))</f>
        <v>0</v>
      </c>
      <c r="AF715" s="312" cm="1">
        <f t="array" aca="1" ref="AF715" ca="1">IF($D714=$C$3,
SUM(IF(OFFSET($N$696,,,($C714-1)*3-2,$C$2)=AF714,OFFSET($N$698,,,($C714-1)*3-2,$C$2)*OFFSET($B$696,1,,($C714-1)*3-2,1))),
IFERROR((AF380/$J379)*$J714,0))</f>
        <v>0</v>
      </c>
      <c r="AG715" s="312" cm="1">
        <f t="array" aca="1" ref="AG715" ca="1">IF($D714=$C$3,
SUM(IF(OFFSET($N$696,,,($C714-1)*3-2,$C$2)=AG714,OFFSET($N$698,,,($C714-1)*3-2,$C$2)*OFFSET($B$696,1,,($C714-1)*3-2,1))),
IFERROR((AG380/$J379)*$J714,0))</f>
        <v>0</v>
      </c>
      <c r="AH715" s="317"/>
      <c r="AI715" s="318"/>
      <c r="AJ715" s="318"/>
      <c r="AK715" s="318"/>
      <c r="AL715" s="318"/>
      <c r="AM715"/>
      <c r="AN715"/>
      <c r="AO715"/>
      <c r="AP715"/>
      <c r="AQ715"/>
      <c r="AR715"/>
    </row>
    <row r="716" spans="1:44" ht="13.15" customHeight="1">
      <c r="A716" s="317"/>
      <c r="B716" s="380" t="str">
        <f t="shared" ca="1" si="3072"/>
        <v/>
      </c>
      <c r="C716" s="380" t="str">
        <f t="shared" ca="1" si="3072"/>
        <v/>
      </c>
      <c r="D716" s="891"/>
      <c r="E716" s="896"/>
      <c r="F716" s="897"/>
      <c r="G716" s="900"/>
      <c r="H716" s="903"/>
      <c r="I716" s="906"/>
      <c r="J716" s="909"/>
      <c r="K716" s="912"/>
      <c r="L716" s="915"/>
      <c r="M716" s="404" t="s">
        <v>91</v>
      </c>
      <c r="N716" s="405">
        <f t="shared" ref="N716:AG716" ca="1" si="3073">IFERROR(N715*$K714,0)</f>
        <v>0</v>
      </c>
      <c r="O716" s="406">
        <f t="shared" ca="1" si="3073"/>
        <v>0</v>
      </c>
      <c r="P716" s="406">
        <f t="shared" ca="1" si="3073"/>
        <v>0</v>
      </c>
      <c r="Q716" s="407">
        <f t="shared" ca="1" si="3073"/>
        <v>0</v>
      </c>
      <c r="R716" s="406">
        <f t="shared" ca="1" si="3073"/>
        <v>0</v>
      </c>
      <c r="S716" s="406">
        <f t="shared" ca="1" si="3073"/>
        <v>0</v>
      </c>
      <c r="T716" s="406">
        <f t="shared" ca="1" si="3073"/>
        <v>0</v>
      </c>
      <c r="U716" s="406">
        <f t="shared" ca="1" si="3073"/>
        <v>0</v>
      </c>
      <c r="V716" s="406">
        <f t="shared" ca="1" si="3073"/>
        <v>0</v>
      </c>
      <c r="W716" s="406">
        <f t="shared" ca="1" si="3073"/>
        <v>0</v>
      </c>
      <c r="X716" s="406">
        <f t="shared" ca="1" si="3073"/>
        <v>0</v>
      </c>
      <c r="Y716" s="406">
        <f t="shared" ca="1" si="3073"/>
        <v>0</v>
      </c>
      <c r="Z716" s="406">
        <f t="shared" ca="1" si="3073"/>
        <v>0</v>
      </c>
      <c r="AA716" s="406">
        <f t="shared" ca="1" si="3073"/>
        <v>0</v>
      </c>
      <c r="AB716" s="406">
        <f t="shared" ca="1" si="3073"/>
        <v>0</v>
      </c>
      <c r="AC716" s="406">
        <f t="shared" ca="1" si="3073"/>
        <v>0</v>
      </c>
      <c r="AD716" s="406">
        <f t="shared" ca="1" si="3073"/>
        <v>0</v>
      </c>
      <c r="AE716" s="406">
        <f t="shared" ca="1" si="3073"/>
        <v>0</v>
      </c>
      <c r="AF716" s="406">
        <f t="shared" ca="1" si="3073"/>
        <v>0</v>
      </c>
      <c r="AG716" s="406">
        <f t="shared" ca="1" si="3073"/>
        <v>0</v>
      </c>
      <c r="AH716" s="317"/>
      <c r="AI716" s="318"/>
      <c r="AJ716" s="318"/>
      <c r="AK716" s="318"/>
      <c r="AL716" s="318"/>
      <c r="AM716"/>
      <c r="AN716"/>
      <c r="AO716"/>
      <c r="AP716"/>
      <c r="AQ716"/>
      <c r="AR716"/>
    </row>
    <row r="717" spans="1:44" ht="13.15" customHeight="1">
      <c r="A717" s="317"/>
      <c r="B717" s="317"/>
      <c r="C717" s="317" cm="1">
        <f t="array" aca="1" ref="C717" ca="1">OFFSET(C717,-3,,,)+1</f>
        <v>8</v>
      </c>
      <c r="D717" s="889" t="str">
        <f t="shared" ref="D717:E717" ca="1" si="3074">D382</f>
        <v/>
      </c>
      <c r="E717" s="892" t="str">
        <f t="shared" ca="1" si="3074"/>
        <v/>
      </c>
      <c r="F717" s="893"/>
      <c r="G717" s="898">
        <f t="shared" ref="G717" si="3075">G382</f>
        <v>0</v>
      </c>
      <c r="H717" s="901"/>
      <c r="I717" s="904" t="str">
        <f t="shared" ref="I717" ca="1" si="3076">I382</f>
        <v/>
      </c>
      <c r="J717" s="907">
        <f t="shared" ref="J717" ca="1" si="3077">IF($D717=$C$3,
SUMPRODUCT(OFFSET($B$696,1,,($C717-1)*3-2,),OFFSET($L$696,,,($C717-1)*3-2,)),J382+H717)</f>
        <v>0</v>
      </c>
      <c r="K717" s="910">
        <f t="shared" ref="K717" ca="1" si="3078">K382</f>
        <v>0</v>
      </c>
      <c r="L717" s="913">
        <f t="shared" ref="L717" ca="1" si="3079">J717*K717</f>
        <v>0</v>
      </c>
      <c r="M717" s="402" t="s">
        <v>89</v>
      </c>
      <c r="N717" s="308" t="str">
        <f t="shared" ref="N717:AG717" ca="1" si="3080">N382</f>
        <v/>
      </c>
      <c r="O717" s="309" t="str">
        <f t="shared" ca="1" si="3080"/>
        <v/>
      </c>
      <c r="P717" s="309" t="str">
        <f t="shared" ca="1" si="3080"/>
        <v/>
      </c>
      <c r="Q717" s="310" t="str">
        <f t="shared" ca="1" si="3080"/>
        <v/>
      </c>
      <c r="R717" s="309" t="str">
        <f t="shared" ca="1" si="3080"/>
        <v/>
      </c>
      <c r="S717" s="309" t="str">
        <f t="shared" ca="1" si="3080"/>
        <v/>
      </c>
      <c r="T717" s="309" t="str">
        <f t="shared" ca="1" si="3080"/>
        <v/>
      </c>
      <c r="U717" s="309" t="str">
        <f t="shared" ca="1" si="3080"/>
        <v/>
      </c>
      <c r="V717" s="309" t="str">
        <f t="shared" ca="1" si="3080"/>
        <v/>
      </c>
      <c r="W717" s="309" t="str">
        <f t="shared" ca="1" si="3080"/>
        <v/>
      </c>
      <c r="X717" s="309" t="str">
        <f t="shared" ca="1" si="3080"/>
        <v/>
      </c>
      <c r="Y717" s="309" t="str">
        <f t="shared" ca="1" si="3080"/>
        <v/>
      </c>
      <c r="Z717" s="309" t="str">
        <f t="shared" ca="1" si="3080"/>
        <v/>
      </c>
      <c r="AA717" s="309" t="str">
        <f t="shared" ca="1" si="3080"/>
        <v/>
      </c>
      <c r="AB717" s="309" t="str">
        <f t="shared" ca="1" si="3080"/>
        <v/>
      </c>
      <c r="AC717" s="309" t="str">
        <f t="shared" ca="1" si="3080"/>
        <v/>
      </c>
      <c r="AD717" s="309" t="str">
        <f t="shared" ca="1" si="3080"/>
        <v/>
      </c>
      <c r="AE717" s="309" t="str">
        <f t="shared" ca="1" si="3080"/>
        <v/>
      </c>
      <c r="AF717" s="309" t="str">
        <f t="shared" ca="1" si="3080"/>
        <v/>
      </c>
      <c r="AG717" s="309" t="str">
        <f t="shared" ca="1" si="3080"/>
        <v/>
      </c>
      <c r="AH717" s="317"/>
      <c r="AI717" s="318"/>
      <c r="AJ717" s="318"/>
      <c r="AK717" s="318"/>
      <c r="AL717" s="318"/>
      <c r="AM717"/>
      <c r="AN717"/>
      <c r="AO717"/>
      <c r="AP717"/>
      <c r="AQ717"/>
      <c r="AR717"/>
    </row>
    <row r="718" spans="1:44" ht="13.15" customHeight="1">
      <c r="A718" s="317"/>
      <c r="B718" s="380">
        <f t="shared" ref="B718:C719" ca="1" si="3081">B383</f>
        <v>0</v>
      </c>
      <c r="C718" s="317" cm="1">
        <f t="array" aca="1" ref="C718" ca="1">IF(ROUND(SUM(IF(N717:AG717&lt;&gt;"",IF(N717:AG717&lt;&gt;0,(N718:AG718))))-J717,3)&lt;&gt;0,"X",0)</f>
        <v>0</v>
      </c>
      <c r="D718" s="890"/>
      <c r="E718" s="894"/>
      <c r="F718" s="895"/>
      <c r="G718" s="899"/>
      <c r="H718" s="902"/>
      <c r="I718" s="905"/>
      <c r="J718" s="908"/>
      <c r="K718" s="911"/>
      <c r="L718" s="914"/>
      <c r="M718" s="403" t="s">
        <v>90</v>
      </c>
      <c r="N718" s="312" cm="1">
        <f t="array" aca="1" ref="N718" ca="1">IF($D717=$C$3,
SUM(IF(OFFSET($N$696,,,($C717-1)*3-2,$C$2)=N717,OFFSET($N$698,,,($C717-1)*3-2,$C$2)*OFFSET($B$696,1,,($C717-1)*3-2,1))),
IFERROR((N383/$J382)*$J717,0))</f>
        <v>0</v>
      </c>
      <c r="O718" s="312" cm="1">
        <f t="array" aca="1" ref="O718" ca="1">IF($D717=$C$3,
SUM(IF(OFFSET($N$696,,,($C717-1)*3-2,$C$2)=O717,OFFSET($N$698,,,($C717-1)*3-2,$C$2)*OFFSET($B$696,1,,($C717-1)*3-2,1))),
IFERROR((O383/$J382)*$J717,0))</f>
        <v>0</v>
      </c>
      <c r="P718" s="312" cm="1">
        <f t="array" aca="1" ref="P718" ca="1">IF($D717=$C$3,
SUM(IF(OFFSET($N$696,,,($C717-1)*3-2,$C$2)=P717,OFFSET($N$698,,,($C717-1)*3-2,$C$2)*OFFSET($B$696,1,,($C717-1)*3-2,1))),
IFERROR((P383/$J382)*$J717,0))</f>
        <v>0</v>
      </c>
      <c r="Q718" s="313" cm="1">
        <f t="array" aca="1" ref="Q718" ca="1">IF($D717=$C$3,
SUM(IF(OFFSET($N$696,,,($C717-1)*3-2,$C$2)=Q717,OFFSET($N$698,,,($C717-1)*3-2,$C$2)*OFFSET($B$696,1,,($C717-1)*3-2,1))),
IFERROR((Q383/$J382)*$J717,0))</f>
        <v>0</v>
      </c>
      <c r="R718" s="312" cm="1">
        <f t="array" aca="1" ref="R718" ca="1">IF($D717=$C$3,
SUM(IF(OFFSET($N$696,,,($C717-1)*3-2,$C$2)=R717,OFFSET($N$698,,,($C717-1)*3-2,$C$2)*OFFSET($B$696,1,,($C717-1)*3-2,1))),
IFERROR((R383/$J382)*$J717,0))</f>
        <v>0</v>
      </c>
      <c r="S718" s="312" cm="1">
        <f t="array" aca="1" ref="S718" ca="1">IF($D717=$C$3,
SUM(IF(OFFSET($N$696,,,($C717-1)*3-2,$C$2)=S717,OFFSET($N$698,,,($C717-1)*3-2,$C$2)*OFFSET($B$696,1,,($C717-1)*3-2,1))),
IFERROR((S383/$J382)*$J717,0))</f>
        <v>0</v>
      </c>
      <c r="T718" s="312" cm="1">
        <f t="array" aca="1" ref="T718" ca="1">IF($D717=$C$3,
SUM(IF(OFFSET($N$696,,,($C717-1)*3-2,$C$2)=T717,OFFSET($N$698,,,($C717-1)*3-2,$C$2)*OFFSET($B$696,1,,($C717-1)*3-2,1))),
IFERROR((T383/$J382)*$J717,0))</f>
        <v>0</v>
      </c>
      <c r="U718" s="312" cm="1">
        <f t="array" aca="1" ref="U718" ca="1">IF($D717=$C$3,
SUM(IF(OFFSET($N$696,,,($C717-1)*3-2,$C$2)=U717,OFFSET($N$698,,,($C717-1)*3-2,$C$2)*OFFSET($B$696,1,,($C717-1)*3-2,1))),
IFERROR((U383/$J382)*$J717,0))</f>
        <v>0</v>
      </c>
      <c r="V718" s="312" cm="1">
        <f t="array" aca="1" ref="V718" ca="1">IF($D717=$C$3,
SUM(IF(OFFSET($N$696,,,($C717-1)*3-2,$C$2)=V717,OFFSET($N$698,,,($C717-1)*3-2,$C$2)*OFFSET($B$696,1,,($C717-1)*3-2,1))),
IFERROR((V383/$J382)*$J717,0))</f>
        <v>0</v>
      </c>
      <c r="W718" s="312" cm="1">
        <f t="array" aca="1" ref="W718" ca="1">IF($D717=$C$3,
SUM(IF(OFFSET($N$696,,,($C717-1)*3-2,$C$2)=W717,OFFSET($N$698,,,($C717-1)*3-2,$C$2)*OFFSET($B$696,1,,($C717-1)*3-2,1))),
IFERROR((W383/$J382)*$J717,0))</f>
        <v>0</v>
      </c>
      <c r="X718" s="312" cm="1">
        <f t="array" aca="1" ref="X718" ca="1">IF($D717=$C$3,
SUM(IF(OFFSET($N$696,,,($C717-1)*3-2,$C$2)=X717,OFFSET($N$698,,,($C717-1)*3-2,$C$2)*OFFSET($B$696,1,,($C717-1)*3-2,1))),
IFERROR((X383/$J382)*$J717,0))</f>
        <v>0</v>
      </c>
      <c r="Y718" s="312" cm="1">
        <f t="array" aca="1" ref="Y718" ca="1">IF($D717=$C$3,
SUM(IF(OFFSET($N$696,,,($C717-1)*3-2,$C$2)=Y717,OFFSET($N$698,,,($C717-1)*3-2,$C$2)*OFFSET($B$696,1,,($C717-1)*3-2,1))),
IFERROR((Y383/$J382)*$J717,0))</f>
        <v>0</v>
      </c>
      <c r="Z718" s="312" cm="1">
        <f t="array" aca="1" ref="Z718" ca="1">IF($D717=$C$3,
SUM(IF(OFFSET($N$696,,,($C717-1)*3-2,$C$2)=Z717,OFFSET($N$698,,,($C717-1)*3-2,$C$2)*OFFSET($B$696,1,,($C717-1)*3-2,1))),
IFERROR((Z383/$J382)*$J717,0))</f>
        <v>0</v>
      </c>
      <c r="AA718" s="312" cm="1">
        <f t="array" aca="1" ref="AA718" ca="1">IF($D717=$C$3,
SUM(IF(OFFSET($N$696,,,($C717-1)*3-2,$C$2)=AA717,OFFSET($N$698,,,($C717-1)*3-2,$C$2)*OFFSET($B$696,1,,($C717-1)*3-2,1))),
IFERROR((AA383/$J382)*$J717,0))</f>
        <v>0</v>
      </c>
      <c r="AB718" s="312" cm="1">
        <f t="array" aca="1" ref="AB718" ca="1">IF($D717=$C$3,
SUM(IF(OFFSET($N$696,,,($C717-1)*3-2,$C$2)=AB717,OFFSET($N$698,,,($C717-1)*3-2,$C$2)*OFFSET($B$696,1,,($C717-1)*3-2,1))),
IFERROR((AB383/$J382)*$J717,0))</f>
        <v>0</v>
      </c>
      <c r="AC718" s="312" cm="1">
        <f t="array" aca="1" ref="AC718" ca="1">IF($D717=$C$3,
SUM(IF(OFFSET($N$696,,,($C717-1)*3-2,$C$2)=AC717,OFFSET($N$698,,,($C717-1)*3-2,$C$2)*OFFSET($B$696,1,,($C717-1)*3-2,1))),
IFERROR((AC383/$J382)*$J717,0))</f>
        <v>0</v>
      </c>
      <c r="AD718" s="312" cm="1">
        <f t="array" aca="1" ref="AD718" ca="1">IF($D717=$C$3,
SUM(IF(OFFSET($N$696,,,($C717-1)*3-2,$C$2)=AD717,OFFSET($N$698,,,($C717-1)*3-2,$C$2)*OFFSET($B$696,1,,($C717-1)*3-2,1))),
IFERROR((AD383/$J382)*$J717,0))</f>
        <v>0</v>
      </c>
      <c r="AE718" s="312" cm="1">
        <f t="array" aca="1" ref="AE718" ca="1">IF($D717=$C$3,
SUM(IF(OFFSET($N$696,,,($C717-1)*3-2,$C$2)=AE717,OFFSET($N$698,,,($C717-1)*3-2,$C$2)*OFFSET($B$696,1,,($C717-1)*3-2,1))),
IFERROR((AE383/$J382)*$J717,0))</f>
        <v>0</v>
      </c>
      <c r="AF718" s="312" cm="1">
        <f t="array" aca="1" ref="AF718" ca="1">IF($D717=$C$3,
SUM(IF(OFFSET($N$696,,,($C717-1)*3-2,$C$2)=AF717,OFFSET($N$698,,,($C717-1)*3-2,$C$2)*OFFSET($B$696,1,,($C717-1)*3-2,1))),
IFERROR((AF383/$J382)*$J717,0))</f>
        <v>0</v>
      </c>
      <c r="AG718" s="312" cm="1">
        <f t="array" aca="1" ref="AG718" ca="1">IF($D717=$C$3,
SUM(IF(OFFSET($N$696,,,($C717-1)*3-2,$C$2)=AG717,OFFSET($N$698,,,($C717-1)*3-2,$C$2)*OFFSET($B$696,1,,($C717-1)*3-2,1))),
IFERROR((AG383/$J382)*$J717,0))</f>
        <v>0</v>
      </c>
      <c r="AH718" s="317"/>
      <c r="AI718" s="318"/>
      <c r="AJ718" s="318"/>
      <c r="AK718" s="318"/>
      <c r="AL718" s="318"/>
      <c r="AM718"/>
      <c r="AN718"/>
      <c r="AO718"/>
      <c r="AP718"/>
      <c r="AQ718"/>
      <c r="AR718"/>
    </row>
    <row r="719" spans="1:44" ht="13.15" customHeight="1">
      <c r="A719" s="317"/>
      <c r="B719" s="380" t="str">
        <f t="shared" ca="1" si="3081"/>
        <v/>
      </c>
      <c r="C719" s="380" t="str">
        <f t="shared" ca="1" si="3081"/>
        <v/>
      </c>
      <c r="D719" s="891"/>
      <c r="E719" s="896"/>
      <c r="F719" s="897"/>
      <c r="G719" s="900"/>
      <c r="H719" s="903"/>
      <c r="I719" s="906"/>
      <c r="J719" s="909"/>
      <c r="K719" s="912"/>
      <c r="L719" s="915"/>
      <c r="M719" s="404" t="s">
        <v>91</v>
      </c>
      <c r="N719" s="405">
        <f t="shared" ref="N719:AG719" ca="1" si="3082">IFERROR(N718*$K717,0)</f>
        <v>0</v>
      </c>
      <c r="O719" s="406">
        <f t="shared" ca="1" si="3082"/>
        <v>0</v>
      </c>
      <c r="P719" s="406">
        <f t="shared" ca="1" si="3082"/>
        <v>0</v>
      </c>
      <c r="Q719" s="407">
        <f t="shared" ca="1" si="3082"/>
        <v>0</v>
      </c>
      <c r="R719" s="406">
        <f t="shared" ca="1" si="3082"/>
        <v>0</v>
      </c>
      <c r="S719" s="406">
        <f t="shared" ca="1" si="3082"/>
        <v>0</v>
      </c>
      <c r="T719" s="406">
        <f t="shared" ca="1" si="3082"/>
        <v>0</v>
      </c>
      <c r="U719" s="406">
        <f t="shared" ca="1" si="3082"/>
        <v>0</v>
      </c>
      <c r="V719" s="406">
        <f t="shared" ca="1" si="3082"/>
        <v>0</v>
      </c>
      <c r="W719" s="406">
        <f t="shared" ca="1" si="3082"/>
        <v>0</v>
      </c>
      <c r="X719" s="406">
        <f t="shared" ca="1" si="3082"/>
        <v>0</v>
      </c>
      <c r="Y719" s="406">
        <f t="shared" ca="1" si="3082"/>
        <v>0</v>
      </c>
      <c r="Z719" s="406">
        <f t="shared" ca="1" si="3082"/>
        <v>0</v>
      </c>
      <c r="AA719" s="406">
        <f t="shared" ca="1" si="3082"/>
        <v>0</v>
      </c>
      <c r="AB719" s="406">
        <f t="shared" ca="1" si="3082"/>
        <v>0</v>
      </c>
      <c r="AC719" s="406">
        <f t="shared" ca="1" si="3082"/>
        <v>0</v>
      </c>
      <c r="AD719" s="406">
        <f t="shared" ca="1" si="3082"/>
        <v>0</v>
      </c>
      <c r="AE719" s="406">
        <f t="shared" ca="1" si="3082"/>
        <v>0</v>
      </c>
      <c r="AF719" s="406">
        <f t="shared" ca="1" si="3082"/>
        <v>0</v>
      </c>
      <c r="AG719" s="406">
        <f t="shared" ca="1" si="3082"/>
        <v>0</v>
      </c>
      <c r="AH719" s="317"/>
      <c r="AI719" s="318"/>
      <c r="AJ719" s="318"/>
      <c r="AK719" s="318"/>
      <c r="AL719" s="318"/>
      <c r="AM719"/>
      <c r="AN719"/>
      <c r="AO719"/>
      <c r="AP719"/>
      <c r="AQ719"/>
      <c r="AR719"/>
    </row>
    <row r="720" spans="1:44" ht="13.15" customHeight="1">
      <c r="A720" s="317"/>
      <c r="B720" s="317"/>
      <c r="C720" s="317" cm="1">
        <f t="array" aca="1" ref="C720" ca="1">OFFSET(C720,-3,,,)+1</f>
        <v>9</v>
      </c>
      <c r="D720" s="889" t="str">
        <f t="shared" ref="D720:E720" ca="1" si="3083">D385</f>
        <v/>
      </c>
      <c r="E720" s="892" t="str">
        <f t="shared" ca="1" si="3083"/>
        <v/>
      </c>
      <c r="F720" s="893"/>
      <c r="G720" s="898">
        <f t="shared" ref="G720" si="3084">G385</f>
        <v>0</v>
      </c>
      <c r="H720" s="901"/>
      <c r="I720" s="904" t="str">
        <f t="shared" ref="I720" ca="1" si="3085">I385</f>
        <v/>
      </c>
      <c r="J720" s="907">
        <f t="shared" ref="J720" ca="1" si="3086">IF($D720=$C$3,
SUMPRODUCT(OFFSET($B$696,1,,($C720-1)*3-2,),OFFSET($L$696,,,($C720-1)*3-2,)),J385+H720)</f>
        <v>0</v>
      </c>
      <c r="K720" s="910">
        <f t="shared" ref="K720" ca="1" si="3087">K385</f>
        <v>0</v>
      </c>
      <c r="L720" s="913">
        <f t="shared" ref="L720" ca="1" si="3088">J720*K720</f>
        <v>0</v>
      </c>
      <c r="M720" s="402" t="s">
        <v>89</v>
      </c>
      <c r="N720" s="308" t="str">
        <f t="shared" ref="N720:AG720" ca="1" si="3089">N385</f>
        <v/>
      </c>
      <c r="O720" s="309" t="str">
        <f t="shared" ca="1" si="3089"/>
        <v/>
      </c>
      <c r="P720" s="309" t="str">
        <f t="shared" ca="1" si="3089"/>
        <v/>
      </c>
      <c r="Q720" s="310" t="str">
        <f t="shared" ca="1" si="3089"/>
        <v/>
      </c>
      <c r="R720" s="309" t="str">
        <f t="shared" ca="1" si="3089"/>
        <v/>
      </c>
      <c r="S720" s="309" t="str">
        <f t="shared" ca="1" si="3089"/>
        <v/>
      </c>
      <c r="T720" s="309" t="str">
        <f t="shared" ca="1" si="3089"/>
        <v/>
      </c>
      <c r="U720" s="309" t="str">
        <f t="shared" ca="1" si="3089"/>
        <v/>
      </c>
      <c r="V720" s="309" t="str">
        <f t="shared" ca="1" si="3089"/>
        <v/>
      </c>
      <c r="W720" s="309" t="str">
        <f t="shared" ca="1" si="3089"/>
        <v/>
      </c>
      <c r="X720" s="309" t="str">
        <f t="shared" ca="1" si="3089"/>
        <v/>
      </c>
      <c r="Y720" s="309" t="str">
        <f t="shared" ca="1" si="3089"/>
        <v/>
      </c>
      <c r="Z720" s="309" t="str">
        <f t="shared" ca="1" si="3089"/>
        <v/>
      </c>
      <c r="AA720" s="309" t="str">
        <f t="shared" ca="1" si="3089"/>
        <v/>
      </c>
      <c r="AB720" s="309" t="str">
        <f t="shared" ca="1" si="3089"/>
        <v/>
      </c>
      <c r="AC720" s="309" t="str">
        <f t="shared" ca="1" si="3089"/>
        <v/>
      </c>
      <c r="AD720" s="309" t="str">
        <f t="shared" ca="1" si="3089"/>
        <v/>
      </c>
      <c r="AE720" s="309" t="str">
        <f t="shared" ca="1" si="3089"/>
        <v/>
      </c>
      <c r="AF720" s="309" t="str">
        <f t="shared" ca="1" si="3089"/>
        <v/>
      </c>
      <c r="AG720" s="309" t="str">
        <f t="shared" ca="1" si="3089"/>
        <v/>
      </c>
      <c r="AH720" s="317"/>
      <c r="AI720" s="318"/>
      <c r="AJ720" s="318"/>
      <c r="AK720" s="318"/>
      <c r="AL720" s="318"/>
      <c r="AM720"/>
      <c r="AN720"/>
      <c r="AO720"/>
      <c r="AP720"/>
      <c r="AQ720"/>
      <c r="AR720"/>
    </row>
    <row r="721" spans="1:44" ht="13.15" customHeight="1">
      <c r="A721" s="317"/>
      <c r="B721" s="380">
        <f t="shared" ref="B721:C722" ca="1" si="3090">B386</f>
        <v>0</v>
      </c>
      <c r="C721" s="317" cm="1">
        <f t="array" aca="1" ref="C721" ca="1">IF(ROUND(SUM(IF(N720:AG720&lt;&gt;"",IF(N720:AG720&lt;&gt;0,(N721:AG721))))-J720,3)&lt;&gt;0,"X",0)</f>
        <v>0</v>
      </c>
      <c r="D721" s="890"/>
      <c r="E721" s="894"/>
      <c r="F721" s="895"/>
      <c r="G721" s="899"/>
      <c r="H721" s="902"/>
      <c r="I721" s="905"/>
      <c r="J721" s="908"/>
      <c r="K721" s="911"/>
      <c r="L721" s="914"/>
      <c r="M721" s="403" t="s">
        <v>90</v>
      </c>
      <c r="N721" s="312" cm="1">
        <f t="array" aca="1" ref="N721" ca="1">IF($D720=$C$3,
SUM(IF(OFFSET($N$696,,,($C720-1)*3-2,$C$2)=N720,OFFSET($N$698,,,($C720-1)*3-2,$C$2)*OFFSET($B$696,1,,($C720-1)*3-2,1))),
IFERROR((N386/$J385)*$J720,0))</f>
        <v>0</v>
      </c>
      <c r="O721" s="312" cm="1">
        <f t="array" aca="1" ref="O721" ca="1">IF($D720=$C$3,
SUM(IF(OFFSET($N$696,,,($C720-1)*3-2,$C$2)=O720,OFFSET($N$698,,,($C720-1)*3-2,$C$2)*OFFSET($B$696,1,,($C720-1)*3-2,1))),
IFERROR((O386/$J385)*$J720,0))</f>
        <v>0</v>
      </c>
      <c r="P721" s="312" cm="1">
        <f t="array" aca="1" ref="P721" ca="1">IF($D720=$C$3,
SUM(IF(OFFSET($N$696,,,($C720-1)*3-2,$C$2)=P720,OFFSET($N$698,,,($C720-1)*3-2,$C$2)*OFFSET($B$696,1,,($C720-1)*3-2,1))),
IFERROR((P386/$J385)*$J720,0))</f>
        <v>0</v>
      </c>
      <c r="Q721" s="313" cm="1">
        <f t="array" aca="1" ref="Q721" ca="1">IF($D720=$C$3,
SUM(IF(OFFSET($N$696,,,($C720-1)*3-2,$C$2)=Q720,OFFSET($N$698,,,($C720-1)*3-2,$C$2)*OFFSET($B$696,1,,($C720-1)*3-2,1))),
IFERROR((Q386/$J385)*$J720,0))</f>
        <v>0</v>
      </c>
      <c r="R721" s="312" cm="1">
        <f t="array" aca="1" ref="R721" ca="1">IF($D720=$C$3,
SUM(IF(OFFSET($N$696,,,($C720-1)*3-2,$C$2)=R720,OFFSET($N$698,,,($C720-1)*3-2,$C$2)*OFFSET($B$696,1,,($C720-1)*3-2,1))),
IFERROR((R386/$J385)*$J720,0))</f>
        <v>0</v>
      </c>
      <c r="S721" s="312" cm="1">
        <f t="array" aca="1" ref="S721" ca="1">IF($D720=$C$3,
SUM(IF(OFFSET($N$696,,,($C720-1)*3-2,$C$2)=S720,OFFSET($N$698,,,($C720-1)*3-2,$C$2)*OFFSET($B$696,1,,($C720-1)*3-2,1))),
IFERROR((S386/$J385)*$J720,0))</f>
        <v>0</v>
      </c>
      <c r="T721" s="312" cm="1">
        <f t="array" aca="1" ref="T721" ca="1">IF($D720=$C$3,
SUM(IF(OFFSET($N$696,,,($C720-1)*3-2,$C$2)=T720,OFFSET($N$698,,,($C720-1)*3-2,$C$2)*OFFSET($B$696,1,,($C720-1)*3-2,1))),
IFERROR((T386/$J385)*$J720,0))</f>
        <v>0</v>
      </c>
      <c r="U721" s="312" cm="1">
        <f t="array" aca="1" ref="U721" ca="1">IF($D720=$C$3,
SUM(IF(OFFSET($N$696,,,($C720-1)*3-2,$C$2)=U720,OFFSET($N$698,,,($C720-1)*3-2,$C$2)*OFFSET($B$696,1,,($C720-1)*3-2,1))),
IFERROR((U386/$J385)*$J720,0))</f>
        <v>0</v>
      </c>
      <c r="V721" s="312" cm="1">
        <f t="array" aca="1" ref="V721" ca="1">IF($D720=$C$3,
SUM(IF(OFFSET($N$696,,,($C720-1)*3-2,$C$2)=V720,OFFSET($N$698,,,($C720-1)*3-2,$C$2)*OFFSET($B$696,1,,($C720-1)*3-2,1))),
IFERROR((V386/$J385)*$J720,0))</f>
        <v>0</v>
      </c>
      <c r="W721" s="312" cm="1">
        <f t="array" aca="1" ref="W721" ca="1">IF($D720=$C$3,
SUM(IF(OFFSET($N$696,,,($C720-1)*3-2,$C$2)=W720,OFFSET($N$698,,,($C720-1)*3-2,$C$2)*OFFSET($B$696,1,,($C720-1)*3-2,1))),
IFERROR((W386/$J385)*$J720,0))</f>
        <v>0</v>
      </c>
      <c r="X721" s="312" cm="1">
        <f t="array" aca="1" ref="X721" ca="1">IF($D720=$C$3,
SUM(IF(OFFSET($N$696,,,($C720-1)*3-2,$C$2)=X720,OFFSET($N$698,,,($C720-1)*3-2,$C$2)*OFFSET($B$696,1,,($C720-1)*3-2,1))),
IFERROR((X386/$J385)*$J720,0))</f>
        <v>0</v>
      </c>
      <c r="Y721" s="312" cm="1">
        <f t="array" aca="1" ref="Y721" ca="1">IF($D720=$C$3,
SUM(IF(OFFSET($N$696,,,($C720-1)*3-2,$C$2)=Y720,OFFSET($N$698,,,($C720-1)*3-2,$C$2)*OFFSET($B$696,1,,($C720-1)*3-2,1))),
IFERROR((Y386/$J385)*$J720,0))</f>
        <v>0</v>
      </c>
      <c r="Z721" s="312" cm="1">
        <f t="array" aca="1" ref="Z721" ca="1">IF($D720=$C$3,
SUM(IF(OFFSET($N$696,,,($C720-1)*3-2,$C$2)=Z720,OFFSET($N$698,,,($C720-1)*3-2,$C$2)*OFFSET($B$696,1,,($C720-1)*3-2,1))),
IFERROR((Z386/$J385)*$J720,0))</f>
        <v>0</v>
      </c>
      <c r="AA721" s="312" cm="1">
        <f t="array" aca="1" ref="AA721" ca="1">IF($D720=$C$3,
SUM(IF(OFFSET($N$696,,,($C720-1)*3-2,$C$2)=AA720,OFFSET($N$698,,,($C720-1)*3-2,$C$2)*OFFSET($B$696,1,,($C720-1)*3-2,1))),
IFERROR((AA386/$J385)*$J720,0))</f>
        <v>0</v>
      </c>
      <c r="AB721" s="312" cm="1">
        <f t="array" aca="1" ref="AB721" ca="1">IF($D720=$C$3,
SUM(IF(OFFSET($N$696,,,($C720-1)*3-2,$C$2)=AB720,OFFSET($N$698,,,($C720-1)*3-2,$C$2)*OFFSET($B$696,1,,($C720-1)*3-2,1))),
IFERROR((AB386/$J385)*$J720,0))</f>
        <v>0</v>
      </c>
      <c r="AC721" s="312" cm="1">
        <f t="array" aca="1" ref="AC721" ca="1">IF($D720=$C$3,
SUM(IF(OFFSET($N$696,,,($C720-1)*3-2,$C$2)=AC720,OFFSET($N$698,,,($C720-1)*3-2,$C$2)*OFFSET($B$696,1,,($C720-1)*3-2,1))),
IFERROR((AC386/$J385)*$J720,0))</f>
        <v>0</v>
      </c>
      <c r="AD721" s="312" cm="1">
        <f t="array" aca="1" ref="AD721" ca="1">IF($D720=$C$3,
SUM(IF(OFFSET($N$696,,,($C720-1)*3-2,$C$2)=AD720,OFFSET($N$698,,,($C720-1)*3-2,$C$2)*OFFSET($B$696,1,,($C720-1)*3-2,1))),
IFERROR((AD386/$J385)*$J720,0))</f>
        <v>0</v>
      </c>
      <c r="AE721" s="312" cm="1">
        <f t="array" aca="1" ref="AE721" ca="1">IF($D720=$C$3,
SUM(IF(OFFSET($N$696,,,($C720-1)*3-2,$C$2)=AE720,OFFSET($N$698,,,($C720-1)*3-2,$C$2)*OFFSET($B$696,1,,($C720-1)*3-2,1))),
IFERROR((AE386/$J385)*$J720,0))</f>
        <v>0</v>
      </c>
      <c r="AF721" s="312" cm="1">
        <f t="array" aca="1" ref="AF721" ca="1">IF($D720=$C$3,
SUM(IF(OFFSET($N$696,,,($C720-1)*3-2,$C$2)=AF720,OFFSET($N$698,,,($C720-1)*3-2,$C$2)*OFFSET($B$696,1,,($C720-1)*3-2,1))),
IFERROR((AF386/$J385)*$J720,0))</f>
        <v>0</v>
      </c>
      <c r="AG721" s="312" cm="1">
        <f t="array" aca="1" ref="AG721" ca="1">IF($D720=$C$3,
SUM(IF(OFFSET($N$696,,,($C720-1)*3-2,$C$2)=AG720,OFFSET($N$698,,,($C720-1)*3-2,$C$2)*OFFSET($B$696,1,,($C720-1)*3-2,1))),
IFERROR((AG386/$J385)*$J720,0))</f>
        <v>0</v>
      </c>
      <c r="AH721" s="317"/>
      <c r="AI721" s="318"/>
      <c r="AJ721" s="318"/>
      <c r="AK721" s="318"/>
      <c r="AL721" s="318"/>
      <c r="AM721"/>
      <c r="AN721"/>
      <c r="AO721"/>
      <c r="AP721"/>
      <c r="AQ721"/>
      <c r="AR721"/>
    </row>
    <row r="722" spans="1:44" ht="13.15" customHeight="1">
      <c r="A722" s="317"/>
      <c r="B722" s="380" t="str">
        <f t="shared" ca="1" si="3090"/>
        <v/>
      </c>
      <c r="C722" s="380" t="str">
        <f t="shared" ca="1" si="3090"/>
        <v/>
      </c>
      <c r="D722" s="891"/>
      <c r="E722" s="896"/>
      <c r="F722" s="897"/>
      <c r="G722" s="900"/>
      <c r="H722" s="903"/>
      <c r="I722" s="906"/>
      <c r="J722" s="909"/>
      <c r="K722" s="912"/>
      <c r="L722" s="915"/>
      <c r="M722" s="404" t="s">
        <v>91</v>
      </c>
      <c r="N722" s="405">
        <f t="shared" ref="N722:AG722" ca="1" si="3091">IFERROR(N721*$K720,0)</f>
        <v>0</v>
      </c>
      <c r="O722" s="406">
        <f t="shared" ca="1" si="3091"/>
        <v>0</v>
      </c>
      <c r="P722" s="406">
        <f t="shared" ca="1" si="3091"/>
        <v>0</v>
      </c>
      <c r="Q722" s="407">
        <f t="shared" ca="1" si="3091"/>
        <v>0</v>
      </c>
      <c r="R722" s="406">
        <f t="shared" ca="1" si="3091"/>
        <v>0</v>
      </c>
      <c r="S722" s="406">
        <f t="shared" ca="1" si="3091"/>
        <v>0</v>
      </c>
      <c r="T722" s="406">
        <f t="shared" ca="1" si="3091"/>
        <v>0</v>
      </c>
      <c r="U722" s="406">
        <f t="shared" ca="1" si="3091"/>
        <v>0</v>
      </c>
      <c r="V722" s="406">
        <f t="shared" ca="1" si="3091"/>
        <v>0</v>
      </c>
      <c r="W722" s="406">
        <f t="shared" ca="1" si="3091"/>
        <v>0</v>
      </c>
      <c r="X722" s="406">
        <f t="shared" ca="1" si="3091"/>
        <v>0</v>
      </c>
      <c r="Y722" s="406">
        <f t="shared" ca="1" si="3091"/>
        <v>0</v>
      </c>
      <c r="Z722" s="406">
        <f t="shared" ca="1" si="3091"/>
        <v>0</v>
      </c>
      <c r="AA722" s="406">
        <f t="shared" ca="1" si="3091"/>
        <v>0</v>
      </c>
      <c r="AB722" s="406">
        <f t="shared" ca="1" si="3091"/>
        <v>0</v>
      </c>
      <c r="AC722" s="406">
        <f t="shared" ca="1" si="3091"/>
        <v>0</v>
      </c>
      <c r="AD722" s="406">
        <f t="shared" ca="1" si="3091"/>
        <v>0</v>
      </c>
      <c r="AE722" s="406">
        <f t="shared" ca="1" si="3091"/>
        <v>0</v>
      </c>
      <c r="AF722" s="406">
        <f t="shared" ca="1" si="3091"/>
        <v>0</v>
      </c>
      <c r="AG722" s="406">
        <f t="shared" ca="1" si="3091"/>
        <v>0</v>
      </c>
      <c r="AH722" s="317"/>
      <c r="AI722" s="318"/>
      <c r="AJ722" s="318"/>
      <c r="AK722" s="318"/>
      <c r="AL722" s="318"/>
      <c r="AM722"/>
      <c r="AN722"/>
      <c r="AO722"/>
      <c r="AP722"/>
      <c r="AQ722"/>
      <c r="AR722"/>
    </row>
    <row r="723" spans="1:44" ht="13.15" customHeight="1">
      <c r="A723" s="317"/>
      <c r="B723" s="317"/>
      <c r="C723" s="317" cm="1">
        <f t="array" aca="1" ref="C723" ca="1">OFFSET(C723,-3,,,)+1</f>
        <v>10</v>
      </c>
      <c r="D723" s="889" t="str">
        <f t="shared" ref="D723:E723" ca="1" si="3092">D388</f>
        <v/>
      </c>
      <c r="E723" s="892" t="str">
        <f t="shared" ca="1" si="3092"/>
        <v/>
      </c>
      <c r="F723" s="893"/>
      <c r="G723" s="898">
        <f t="shared" ref="G723" si="3093">G388</f>
        <v>0</v>
      </c>
      <c r="H723" s="901"/>
      <c r="I723" s="904" t="str">
        <f t="shared" ref="I723" ca="1" si="3094">I388</f>
        <v/>
      </c>
      <c r="J723" s="907">
        <f t="shared" ref="J723" ca="1" si="3095">IF($D723=$C$3,
SUMPRODUCT(OFFSET($B$696,1,,($C723-1)*3-2,),OFFSET($L$696,,,($C723-1)*3-2,)),J388+H723)</f>
        <v>0</v>
      </c>
      <c r="K723" s="910">
        <f t="shared" ref="K723" ca="1" si="3096">K388</f>
        <v>0</v>
      </c>
      <c r="L723" s="913">
        <f t="shared" ref="L723" ca="1" si="3097">J723*K723</f>
        <v>0</v>
      </c>
      <c r="M723" s="402" t="s">
        <v>89</v>
      </c>
      <c r="N723" s="308" t="str">
        <f t="shared" ref="N723:AG723" ca="1" si="3098">N388</f>
        <v/>
      </c>
      <c r="O723" s="309" t="str">
        <f t="shared" ca="1" si="3098"/>
        <v/>
      </c>
      <c r="P723" s="309" t="str">
        <f t="shared" ca="1" si="3098"/>
        <v/>
      </c>
      <c r="Q723" s="310" t="str">
        <f t="shared" ca="1" si="3098"/>
        <v/>
      </c>
      <c r="R723" s="309" t="str">
        <f t="shared" ca="1" si="3098"/>
        <v/>
      </c>
      <c r="S723" s="309" t="str">
        <f t="shared" ca="1" si="3098"/>
        <v/>
      </c>
      <c r="T723" s="309" t="str">
        <f t="shared" ca="1" si="3098"/>
        <v/>
      </c>
      <c r="U723" s="309" t="str">
        <f t="shared" ca="1" si="3098"/>
        <v/>
      </c>
      <c r="V723" s="309" t="str">
        <f t="shared" ca="1" si="3098"/>
        <v/>
      </c>
      <c r="W723" s="309" t="str">
        <f t="shared" ca="1" si="3098"/>
        <v/>
      </c>
      <c r="X723" s="309" t="str">
        <f t="shared" ca="1" si="3098"/>
        <v/>
      </c>
      <c r="Y723" s="309" t="str">
        <f t="shared" ca="1" si="3098"/>
        <v/>
      </c>
      <c r="Z723" s="309" t="str">
        <f t="shared" ca="1" si="3098"/>
        <v/>
      </c>
      <c r="AA723" s="309" t="str">
        <f t="shared" ca="1" si="3098"/>
        <v/>
      </c>
      <c r="AB723" s="309" t="str">
        <f t="shared" ca="1" si="3098"/>
        <v/>
      </c>
      <c r="AC723" s="309" t="str">
        <f t="shared" ca="1" si="3098"/>
        <v/>
      </c>
      <c r="AD723" s="309" t="str">
        <f t="shared" ca="1" si="3098"/>
        <v/>
      </c>
      <c r="AE723" s="309" t="str">
        <f t="shared" ca="1" si="3098"/>
        <v/>
      </c>
      <c r="AF723" s="309" t="str">
        <f t="shared" ca="1" si="3098"/>
        <v/>
      </c>
      <c r="AG723" s="309" t="str">
        <f t="shared" ca="1" si="3098"/>
        <v/>
      </c>
      <c r="AH723" s="317"/>
      <c r="AI723" s="318"/>
      <c r="AJ723" s="318"/>
      <c r="AK723" s="318"/>
      <c r="AL723" s="318"/>
      <c r="AM723"/>
      <c r="AN723"/>
      <c r="AO723"/>
      <c r="AP723"/>
      <c r="AQ723"/>
      <c r="AR723"/>
    </row>
    <row r="724" spans="1:44" ht="13.15" customHeight="1">
      <c r="A724" s="317"/>
      <c r="B724" s="380">
        <f t="shared" ref="B724:C725" ca="1" si="3099">B389</f>
        <v>0</v>
      </c>
      <c r="C724" s="317" cm="1">
        <f t="array" aca="1" ref="C724" ca="1">IF(ROUND(SUM(IF(N723:AG723&lt;&gt;"",IF(N723:AG723&lt;&gt;0,(N724:AG724))))-J723,3)&lt;&gt;0,"X",0)</f>
        <v>0</v>
      </c>
      <c r="D724" s="890"/>
      <c r="E724" s="894"/>
      <c r="F724" s="895"/>
      <c r="G724" s="899"/>
      <c r="H724" s="902"/>
      <c r="I724" s="905"/>
      <c r="J724" s="908"/>
      <c r="K724" s="911"/>
      <c r="L724" s="914"/>
      <c r="M724" s="403" t="s">
        <v>90</v>
      </c>
      <c r="N724" s="312" cm="1">
        <f t="array" aca="1" ref="N724" ca="1">IF($D723=$C$3,
SUM(IF(OFFSET($N$696,,,($C723-1)*3-2,$C$2)=N723,OFFSET($N$698,,,($C723-1)*3-2,$C$2)*OFFSET($B$696,1,,($C723-1)*3-2,1))),
IFERROR((N389/$J388)*$J723,0))</f>
        <v>0</v>
      </c>
      <c r="O724" s="312" cm="1">
        <f t="array" aca="1" ref="O724" ca="1">IF($D723=$C$3,
SUM(IF(OFFSET($N$696,,,($C723-1)*3-2,$C$2)=O723,OFFSET($N$698,,,($C723-1)*3-2,$C$2)*OFFSET($B$696,1,,($C723-1)*3-2,1))),
IFERROR((O389/$J388)*$J723,0))</f>
        <v>0</v>
      </c>
      <c r="P724" s="312" cm="1">
        <f t="array" aca="1" ref="P724" ca="1">IF($D723=$C$3,
SUM(IF(OFFSET($N$696,,,($C723-1)*3-2,$C$2)=P723,OFFSET($N$698,,,($C723-1)*3-2,$C$2)*OFFSET($B$696,1,,($C723-1)*3-2,1))),
IFERROR((P389/$J388)*$J723,0))</f>
        <v>0</v>
      </c>
      <c r="Q724" s="313" cm="1">
        <f t="array" aca="1" ref="Q724" ca="1">IF($D723=$C$3,
SUM(IF(OFFSET($N$696,,,($C723-1)*3-2,$C$2)=Q723,OFFSET($N$698,,,($C723-1)*3-2,$C$2)*OFFSET($B$696,1,,($C723-1)*3-2,1))),
IFERROR((Q389/$J388)*$J723,0))</f>
        <v>0</v>
      </c>
      <c r="R724" s="312" cm="1">
        <f t="array" aca="1" ref="R724" ca="1">IF($D723=$C$3,
SUM(IF(OFFSET($N$696,,,($C723-1)*3-2,$C$2)=R723,OFFSET($N$698,,,($C723-1)*3-2,$C$2)*OFFSET($B$696,1,,($C723-1)*3-2,1))),
IFERROR((R389/$J388)*$J723,0))</f>
        <v>0</v>
      </c>
      <c r="S724" s="312" cm="1">
        <f t="array" aca="1" ref="S724" ca="1">IF($D723=$C$3,
SUM(IF(OFFSET($N$696,,,($C723-1)*3-2,$C$2)=S723,OFFSET($N$698,,,($C723-1)*3-2,$C$2)*OFFSET($B$696,1,,($C723-1)*3-2,1))),
IFERROR((S389/$J388)*$J723,0))</f>
        <v>0</v>
      </c>
      <c r="T724" s="312" cm="1">
        <f t="array" aca="1" ref="T724" ca="1">IF($D723=$C$3,
SUM(IF(OFFSET($N$696,,,($C723-1)*3-2,$C$2)=T723,OFFSET($N$698,,,($C723-1)*3-2,$C$2)*OFFSET($B$696,1,,($C723-1)*3-2,1))),
IFERROR((T389/$J388)*$J723,0))</f>
        <v>0</v>
      </c>
      <c r="U724" s="312" cm="1">
        <f t="array" aca="1" ref="U724" ca="1">IF($D723=$C$3,
SUM(IF(OFFSET($N$696,,,($C723-1)*3-2,$C$2)=U723,OFFSET($N$698,,,($C723-1)*3-2,$C$2)*OFFSET($B$696,1,,($C723-1)*3-2,1))),
IFERROR((U389/$J388)*$J723,0))</f>
        <v>0</v>
      </c>
      <c r="V724" s="312" cm="1">
        <f t="array" aca="1" ref="V724" ca="1">IF($D723=$C$3,
SUM(IF(OFFSET($N$696,,,($C723-1)*3-2,$C$2)=V723,OFFSET($N$698,,,($C723-1)*3-2,$C$2)*OFFSET($B$696,1,,($C723-1)*3-2,1))),
IFERROR((V389/$J388)*$J723,0))</f>
        <v>0</v>
      </c>
      <c r="W724" s="312" cm="1">
        <f t="array" aca="1" ref="W724" ca="1">IF($D723=$C$3,
SUM(IF(OFFSET($N$696,,,($C723-1)*3-2,$C$2)=W723,OFFSET($N$698,,,($C723-1)*3-2,$C$2)*OFFSET($B$696,1,,($C723-1)*3-2,1))),
IFERROR((W389/$J388)*$J723,0))</f>
        <v>0</v>
      </c>
      <c r="X724" s="312" cm="1">
        <f t="array" aca="1" ref="X724" ca="1">IF($D723=$C$3,
SUM(IF(OFFSET($N$696,,,($C723-1)*3-2,$C$2)=X723,OFFSET($N$698,,,($C723-1)*3-2,$C$2)*OFFSET($B$696,1,,($C723-1)*3-2,1))),
IFERROR((X389/$J388)*$J723,0))</f>
        <v>0</v>
      </c>
      <c r="Y724" s="312" cm="1">
        <f t="array" aca="1" ref="Y724" ca="1">IF($D723=$C$3,
SUM(IF(OFFSET($N$696,,,($C723-1)*3-2,$C$2)=Y723,OFFSET($N$698,,,($C723-1)*3-2,$C$2)*OFFSET($B$696,1,,($C723-1)*3-2,1))),
IFERROR((Y389/$J388)*$J723,0))</f>
        <v>0</v>
      </c>
      <c r="Z724" s="312" cm="1">
        <f t="array" aca="1" ref="Z724" ca="1">IF($D723=$C$3,
SUM(IF(OFFSET($N$696,,,($C723-1)*3-2,$C$2)=Z723,OFFSET($N$698,,,($C723-1)*3-2,$C$2)*OFFSET($B$696,1,,($C723-1)*3-2,1))),
IFERROR((Z389/$J388)*$J723,0))</f>
        <v>0</v>
      </c>
      <c r="AA724" s="312" cm="1">
        <f t="array" aca="1" ref="AA724" ca="1">IF($D723=$C$3,
SUM(IF(OFFSET($N$696,,,($C723-1)*3-2,$C$2)=AA723,OFFSET($N$698,,,($C723-1)*3-2,$C$2)*OFFSET($B$696,1,,($C723-1)*3-2,1))),
IFERROR((AA389/$J388)*$J723,0))</f>
        <v>0</v>
      </c>
      <c r="AB724" s="312" cm="1">
        <f t="array" aca="1" ref="AB724" ca="1">IF($D723=$C$3,
SUM(IF(OFFSET($N$696,,,($C723-1)*3-2,$C$2)=AB723,OFFSET($N$698,,,($C723-1)*3-2,$C$2)*OFFSET($B$696,1,,($C723-1)*3-2,1))),
IFERROR((AB389/$J388)*$J723,0))</f>
        <v>0</v>
      </c>
      <c r="AC724" s="312" cm="1">
        <f t="array" aca="1" ref="AC724" ca="1">IF($D723=$C$3,
SUM(IF(OFFSET($N$696,,,($C723-1)*3-2,$C$2)=AC723,OFFSET($N$698,,,($C723-1)*3-2,$C$2)*OFFSET($B$696,1,,($C723-1)*3-2,1))),
IFERROR((AC389/$J388)*$J723,0))</f>
        <v>0</v>
      </c>
      <c r="AD724" s="312" cm="1">
        <f t="array" aca="1" ref="AD724" ca="1">IF($D723=$C$3,
SUM(IF(OFFSET($N$696,,,($C723-1)*3-2,$C$2)=AD723,OFFSET($N$698,,,($C723-1)*3-2,$C$2)*OFFSET($B$696,1,,($C723-1)*3-2,1))),
IFERROR((AD389/$J388)*$J723,0))</f>
        <v>0</v>
      </c>
      <c r="AE724" s="312" cm="1">
        <f t="array" aca="1" ref="AE724" ca="1">IF($D723=$C$3,
SUM(IF(OFFSET($N$696,,,($C723-1)*3-2,$C$2)=AE723,OFFSET($N$698,,,($C723-1)*3-2,$C$2)*OFFSET($B$696,1,,($C723-1)*3-2,1))),
IFERROR((AE389/$J388)*$J723,0))</f>
        <v>0</v>
      </c>
      <c r="AF724" s="312" cm="1">
        <f t="array" aca="1" ref="AF724" ca="1">IF($D723=$C$3,
SUM(IF(OFFSET($N$696,,,($C723-1)*3-2,$C$2)=AF723,OFFSET($N$698,,,($C723-1)*3-2,$C$2)*OFFSET($B$696,1,,($C723-1)*3-2,1))),
IFERROR((AF389/$J388)*$J723,0))</f>
        <v>0</v>
      </c>
      <c r="AG724" s="312" cm="1">
        <f t="array" aca="1" ref="AG724" ca="1">IF($D723=$C$3,
SUM(IF(OFFSET($N$696,,,($C723-1)*3-2,$C$2)=AG723,OFFSET($N$698,,,($C723-1)*3-2,$C$2)*OFFSET($B$696,1,,($C723-1)*3-2,1))),
IFERROR((AG389/$J388)*$J723,0))</f>
        <v>0</v>
      </c>
      <c r="AH724" s="317"/>
      <c r="AI724" s="318"/>
      <c r="AJ724" s="318"/>
      <c r="AK724" s="318"/>
      <c r="AL724" s="318"/>
      <c r="AM724"/>
      <c r="AN724"/>
      <c r="AO724"/>
      <c r="AP724"/>
      <c r="AQ724"/>
      <c r="AR724"/>
    </row>
    <row r="725" spans="1:44" ht="13.15" customHeight="1">
      <c r="A725" s="317"/>
      <c r="B725" s="380" t="str">
        <f t="shared" ca="1" si="3099"/>
        <v/>
      </c>
      <c r="C725" s="380" t="str">
        <f t="shared" ca="1" si="3099"/>
        <v/>
      </c>
      <c r="D725" s="891"/>
      <c r="E725" s="896"/>
      <c r="F725" s="897"/>
      <c r="G725" s="900"/>
      <c r="H725" s="903"/>
      <c r="I725" s="906"/>
      <c r="J725" s="909"/>
      <c r="K725" s="912"/>
      <c r="L725" s="915"/>
      <c r="M725" s="404" t="s">
        <v>91</v>
      </c>
      <c r="N725" s="405">
        <f t="shared" ref="N725:AG725" ca="1" si="3100">IFERROR(N724*$K723,0)</f>
        <v>0</v>
      </c>
      <c r="O725" s="406">
        <f t="shared" ca="1" si="3100"/>
        <v>0</v>
      </c>
      <c r="P725" s="406">
        <f t="shared" ca="1" si="3100"/>
        <v>0</v>
      </c>
      <c r="Q725" s="407">
        <f t="shared" ca="1" si="3100"/>
        <v>0</v>
      </c>
      <c r="R725" s="406">
        <f t="shared" ca="1" si="3100"/>
        <v>0</v>
      </c>
      <c r="S725" s="406">
        <f t="shared" ca="1" si="3100"/>
        <v>0</v>
      </c>
      <c r="T725" s="406">
        <f t="shared" ca="1" si="3100"/>
        <v>0</v>
      </c>
      <c r="U725" s="406">
        <f t="shared" ca="1" si="3100"/>
        <v>0</v>
      </c>
      <c r="V725" s="406">
        <f t="shared" ca="1" si="3100"/>
        <v>0</v>
      </c>
      <c r="W725" s="406">
        <f t="shared" ca="1" si="3100"/>
        <v>0</v>
      </c>
      <c r="X725" s="406">
        <f t="shared" ca="1" si="3100"/>
        <v>0</v>
      </c>
      <c r="Y725" s="406">
        <f t="shared" ca="1" si="3100"/>
        <v>0</v>
      </c>
      <c r="Z725" s="406">
        <f t="shared" ca="1" si="3100"/>
        <v>0</v>
      </c>
      <c r="AA725" s="406">
        <f t="shared" ca="1" si="3100"/>
        <v>0</v>
      </c>
      <c r="AB725" s="406">
        <f t="shared" ca="1" si="3100"/>
        <v>0</v>
      </c>
      <c r="AC725" s="406">
        <f t="shared" ca="1" si="3100"/>
        <v>0</v>
      </c>
      <c r="AD725" s="406">
        <f t="shared" ca="1" si="3100"/>
        <v>0</v>
      </c>
      <c r="AE725" s="406">
        <f t="shared" ca="1" si="3100"/>
        <v>0</v>
      </c>
      <c r="AF725" s="406">
        <f t="shared" ca="1" si="3100"/>
        <v>0</v>
      </c>
      <c r="AG725" s="406">
        <f t="shared" ca="1" si="3100"/>
        <v>0</v>
      </c>
      <c r="AH725" s="317"/>
      <c r="AI725" s="318"/>
      <c r="AJ725" s="318"/>
      <c r="AK725" s="318"/>
      <c r="AL725" s="318"/>
      <c r="AM725"/>
      <c r="AN725"/>
      <c r="AO725"/>
      <c r="AP725"/>
      <c r="AQ725"/>
      <c r="AR725"/>
    </row>
    <row r="726" spans="1:44" ht="13.15" customHeight="1">
      <c r="A726" s="317"/>
      <c r="B726" s="317"/>
      <c r="C726" s="317" cm="1">
        <f t="array" aca="1" ref="C726" ca="1">OFFSET(C726,-3,,,)+1</f>
        <v>11</v>
      </c>
      <c r="D726" s="889" t="str">
        <f t="shared" ref="D726:E726" ca="1" si="3101">D391</f>
        <v/>
      </c>
      <c r="E726" s="892" t="str">
        <f t="shared" ca="1" si="3101"/>
        <v/>
      </c>
      <c r="F726" s="893"/>
      <c r="G726" s="898">
        <f t="shared" ref="G726" si="3102">G391</f>
        <v>0</v>
      </c>
      <c r="H726" s="901"/>
      <c r="I726" s="904" t="str">
        <f t="shared" ref="I726" ca="1" si="3103">I391</f>
        <v/>
      </c>
      <c r="J726" s="907">
        <f t="shared" ref="J726" ca="1" si="3104">IF($D726=$C$3,
SUMPRODUCT(OFFSET($B$696,1,,($C726-1)*3-2,),OFFSET($L$696,,,($C726-1)*3-2,)),J391+H726)</f>
        <v>0</v>
      </c>
      <c r="K726" s="910">
        <f t="shared" ref="K726" ca="1" si="3105">K391</f>
        <v>0</v>
      </c>
      <c r="L726" s="913">
        <f t="shared" ref="L726" ca="1" si="3106">J726*K726</f>
        <v>0</v>
      </c>
      <c r="M726" s="402" t="s">
        <v>89</v>
      </c>
      <c r="N726" s="308" t="str">
        <f t="shared" ref="N726:AG726" ca="1" si="3107">N391</f>
        <v/>
      </c>
      <c r="O726" s="309" t="str">
        <f t="shared" ca="1" si="3107"/>
        <v/>
      </c>
      <c r="P726" s="309" t="str">
        <f t="shared" ca="1" si="3107"/>
        <v/>
      </c>
      <c r="Q726" s="310" t="str">
        <f t="shared" ca="1" si="3107"/>
        <v/>
      </c>
      <c r="R726" s="309" t="str">
        <f t="shared" ca="1" si="3107"/>
        <v/>
      </c>
      <c r="S726" s="309" t="str">
        <f t="shared" ca="1" si="3107"/>
        <v/>
      </c>
      <c r="T726" s="309" t="str">
        <f t="shared" ca="1" si="3107"/>
        <v/>
      </c>
      <c r="U726" s="309" t="str">
        <f t="shared" ca="1" si="3107"/>
        <v/>
      </c>
      <c r="V726" s="309" t="str">
        <f t="shared" ca="1" si="3107"/>
        <v/>
      </c>
      <c r="W726" s="309" t="str">
        <f t="shared" ca="1" si="3107"/>
        <v/>
      </c>
      <c r="X726" s="309" t="str">
        <f t="shared" ca="1" si="3107"/>
        <v/>
      </c>
      <c r="Y726" s="309" t="str">
        <f t="shared" ca="1" si="3107"/>
        <v/>
      </c>
      <c r="Z726" s="309" t="str">
        <f t="shared" ca="1" si="3107"/>
        <v/>
      </c>
      <c r="AA726" s="309" t="str">
        <f t="shared" ca="1" si="3107"/>
        <v/>
      </c>
      <c r="AB726" s="309" t="str">
        <f t="shared" ca="1" si="3107"/>
        <v/>
      </c>
      <c r="AC726" s="309" t="str">
        <f t="shared" ca="1" si="3107"/>
        <v/>
      </c>
      <c r="AD726" s="309" t="str">
        <f t="shared" ca="1" si="3107"/>
        <v/>
      </c>
      <c r="AE726" s="309" t="str">
        <f t="shared" ca="1" si="3107"/>
        <v/>
      </c>
      <c r="AF726" s="309" t="str">
        <f t="shared" ca="1" si="3107"/>
        <v/>
      </c>
      <c r="AG726" s="309" t="str">
        <f t="shared" ca="1" si="3107"/>
        <v/>
      </c>
      <c r="AH726" s="317"/>
      <c r="AI726" s="318"/>
      <c r="AJ726" s="318"/>
      <c r="AK726" s="318"/>
      <c r="AL726" s="318"/>
      <c r="AM726"/>
      <c r="AN726"/>
      <c r="AO726"/>
      <c r="AP726"/>
      <c r="AQ726"/>
      <c r="AR726"/>
    </row>
    <row r="727" spans="1:44" ht="13.15" customHeight="1">
      <c r="A727" s="317"/>
      <c r="B727" s="380">
        <f t="shared" ref="B727:C728" ca="1" si="3108">B392</f>
        <v>0</v>
      </c>
      <c r="C727" s="317" cm="1">
        <f t="array" aca="1" ref="C727" ca="1">IF(ROUND(SUM(IF(N726:AG726&lt;&gt;"",IF(N726:AG726&lt;&gt;0,(N727:AG727))))-J726,3)&lt;&gt;0,"X",0)</f>
        <v>0</v>
      </c>
      <c r="D727" s="890"/>
      <c r="E727" s="894"/>
      <c r="F727" s="895"/>
      <c r="G727" s="899"/>
      <c r="H727" s="902"/>
      <c r="I727" s="905"/>
      <c r="J727" s="908"/>
      <c r="K727" s="911"/>
      <c r="L727" s="914"/>
      <c r="M727" s="403" t="s">
        <v>90</v>
      </c>
      <c r="N727" s="312" cm="1">
        <f t="array" aca="1" ref="N727" ca="1">IF($D726=$C$3,
SUM(IF(OFFSET($N$696,,,($C726-1)*3-2,$C$2)=N726,OFFSET($N$698,,,($C726-1)*3-2,$C$2)*OFFSET($B$696,1,,($C726-1)*3-2,1))),
IFERROR((N392/$J391)*$J726,0))</f>
        <v>0</v>
      </c>
      <c r="O727" s="312" cm="1">
        <f t="array" aca="1" ref="O727" ca="1">IF($D726=$C$3,
SUM(IF(OFFSET($N$696,,,($C726-1)*3-2,$C$2)=O726,OFFSET($N$698,,,($C726-1)*3-2,$C$2)*OFFSET($B$696,1,,($C726-1)*3-2,1))),
IFERROR((O392/$J391)*$J726,0))</f>
        <v>0</v>
      </c>
      <c r="P727" s="312" cm="1">
        <f t="array" aca="1" ref="P727" ca="1">IF($D726=$C$3,
SUM(IF(OFFSET($N$696,,,($C726-1)*3-2,$C$2)=P726,OFFSET($N$698,,,($C726-1)*3-2,$C$2)*OFFSET($B$696,1,,($C726-1)*3-2,1))),
IFERROR((P392/$J391)*$J726,0))</f>
        <v>0</v>
      </c>
      <c r="Q727" s="313" cm="1">
        <f t="array" aca="1" ref="Q727" ca="1">IF($D726=$C$3,
SUM(IF(OFFSET($N$696,,,($C726-1)*3-2,$C$2)=Q726,OFFSET($N$698,,,($C726-1)*3-2,$C$2)*OFFSET($B$696,1,,($C726-1)*3-2,1))),
IFERROR((Q392/$J391)*$J726,0))</f>
        <v>0</v>
      </c>
      <c r="R727" s="312" cm="1">
        <f t="array" aca="1" ref="R727" ca="1">IF($D726=$C$3,
SUM(IF(OFFSET($N$696,,,($C726-1)*3-2,$C$2)=R726,OFFSET($N$698,,,($C726-1)*3-2,$C$2)*OFFSET($B$696,1,,($C726-1)*3-2,1))),
IFERROR((R392/$J391)*$J726,0))</f>
        <v>0</v>
      </c>
      <c r="S727" s="312" cm="1">
        <f t="array" aca="1" ref="S727" ca="1">IF($D726=$C$3,
SUM(IF(OFFSET($N$696,,,($C726-1)*3-2,$C$2)=S726,OFFSET($N$698,,,($C726-1)*3-2,$C$2)*OFFSET($B$696,1,,($C726-1)*3-2,1))),
IFERROR((S392/$J391)*$J726,0))</f>
        <v>0</v>
      </c>
      <c r="T727" s="312" cm="1">
        <f t="array" aca="1" ref="T727" ca="1">IF($D726=$C$3,
SUM(IF(OFFSET($N$696,,,($C726-1)*3-2,$C$2)=T726,OFFSET($N$698,,,($C726-1)*3-2,$C$2)*OFFSET($B$696,1,,($C726-1)*3-2,1))),
IFERROR((T392/$J391)*$J726,0))</f>
        <v>0</v>
      </c>
      <c r="U727" s="312" cm="1">
        <f t="array" aca="1" ref="U727" ca="1">IF($D726=$C$3,
SUM(IF(OFFSET($N$696,,,($C726-1)*3-2,$C$2)=U726,OFFSET($N$698,,,($C726-1)*3-2,$C$2)*OFFSET($B$696,1,,($C726-1)*3-2,1))),
IFERROR((U392/$J391)*$J726,0))</f>
        <v>0</v>
      </c>
      <c r="V727" s="312" cm="1">
        <f t="array" aca="1" ref="V727" ca="1">IF($D726=$C$3,
SUM(IF(OFFSET($N$696,,,($C726-1)*3-2,$C$2)=V726,OFFSET($N$698,,,($C726-1)*3-2,$C$2)*OFFSET($B$696,1,,($C726-1)*3-2,1))),
IFERROR((V392/$J391)*$J726,0))</f>
        <v>0</v>
      </c>
      <c r="W727" s="312" cm="1">
        <f t="array" aca="1" ref="W727" ca="1">IF($D726=$C$3,
SUM(IF(OFFSET($N$696,,,($C726-1)*3-2,$C$2)=W726,OFFSET($N$698,,,($C726-1)*3-2,$C$2)*OFFSET($B$696,1,,($C726-1)*3-2,1))),
IFERROR((W392/$J391)*$J726,0))</f>
        <v>0</v>
      </c>
      <c r="X727" s="312" cm="1">
        <f t="array" aca="1" ref="X727" ca="1">IF($D726=$C$3,
SUM(IF(OFFSET($N$696,,,($C726-1)*3-2,$C$2)=X726,OFFSET($N$698,,,($C726-1)*3-2,$C$2)*OFFSET($B$696,1,,($C726-1)*3-2,1))),
IFERROR((X392/$J391)*$J726,0))</f>
        <v>0</v>
      </c>
      <c r="Y727" s="312" cm="1">
        <f t="array" aca="1" ref="Y727" ca="1">IF($D726=$C$3,
SUM(IF(OFFSET($N$696,,,($C726-1)*3-2,$C$2)=Y726,OFFSET($N$698,,,($C726-1)*3-2,$C$2)*OFFSET($B$696,1,,($C726-1)*3-2,1))),
IFERROR((Y392/$J391)*$J726,0))</f>
        <v>0</v>
      </c>
      <c r="Z727" s="312" cm="1">
        <f t="array" aca="1" ref="Z727" ca="1">IF($D726=$C$3,
SUM(IF(OFFSET($N$696,,,($C726-1)*3-2,$C$2)=Z726,OFFSET($N$698,,,($C726-1)*3-2,$C$2)*OFFSET($B$696,1,,($C726-1)*3-2,1))),
IFERROR((Z392/$J391)*$J726,0))</f>
        <v>0</v>
      </c>
      <c r="AA727" s="312" cm="1">
        <f t="array" aca="1" ref="AA727" ca="1">IF($D726=$C$3,
SUM(IF(OFFSET($N$696,,,($C726-1)*3-2,$C$2)=AA726,OFFSET($N$698,,,($C726-1)*3-2,$C$2)*OFFSET($B$696,1,,($C726-1)*3-2,1))),
IFERROR((AA392/$J391)*$J726,0))</f>
        <v>0</v>
      </c>
      <c r="AB727" s="312" cm="1">
        <f t="array" aca="1" ref="AB727" ca="1">IF($D726=$C$3,
SUM(IF(OFFSET($N$696,,,($C726-1)*3-2,$C$2)=AB726,OFFSET($N$698,,,($C726-1)*3-2,$C$2)*OFFSET($B$696,1,,($C726-1)*3-2,1))),
IFERROR((AB392/$J391)*$J726,0))</f>
        <v>0</v>
      </c>
      <c r="AC727" s="312" cm="1">
        <f t="array" aca="1" ref="AC727" ca="1">IF($D726=$C$3,
SUM(IF(OFFSET($N$696,,,($C726-1)*3-2,$C$2)=AC726,OFFSET($N$698,,,($C726-1)*3-2,$C$2)*OFFSET($B$696,1,,($C726-1)*3-2,1))),
IFERROR((AC392/$J391)*$J726,0))</f>
        <v>0</v>
      </c>
      <c r="AD727" s="312" cm="1">
        <f t="array" aca="1" ref="AD727" ca="1">IF($D726=$C$3,
SUM(IF(OFFSET($N$696,,,($C726-1)*3-2,$C$2)=AD726,OFFSET($N$698,,,($C726-1)*3-2,$C$2)*OFFSET($B$696,1,,($C726-1)*3-2,1))),
IFERROR((AD392/$J391)*$J726,0))</f>
        <v>0</v>
      </c>
      <c r="AE727" s="312" cm="1">
        <f t="array" aca="1" ref="AE727" ca="1">IF($D726=$C$3,
SUM(IF(OFFSET($N$696,,,($C726-1)*3-2,$C$2)=AE726,OFFSET($N$698,,,($C726-1)*3-2,$C$2)*OFFSET($B$696,1,,($C726-1)*3-2,1))),
IFERROR((AE392/$J391)*$J726,0))</f>
        <v>0</v>
      </c>
      <c r="AF727" s="312" cm="1">
        <f t="array" aca="1" ref="AF727" ca="1">IF($D726=$C$3,
SUM(IF(OFFSET($N$696,,,($C726-1)*3-2,$C$2)=AF726,OFFSET($N$698,,,($C726-1)*3-2,$C$2)*OFFSET($B$696,1,,($C726-1)*3-2,1))),
IFERROR((AF392/$J391)*$J726,0))</f>
        <v>0</v>
      </c>
      <c r="AG727" s="312" cm="1">
        <f t="array" aca="1" ref="AG727" ca="1">IF($D726=$C$3,
SUM(IF(OFFSET($N$696,,,($C726-1)*3-2,$C$2)=AG726,OFFSET($N$698,,,($C726-1)*3-2,$C$2)*OFFSET($B$696,1,,($C726-1)*3-2,1))),
IFERROR((AG392/$J391)*$J726,0))</f>
        <v>0</v>
      </c>
      <c r="AH727" s="317"/>
      <c r="AI727" s="318"/>
      <c r="AJ727" s="318"/>
      <c r="AK727" s="318"/>
      <c r="AL727" s="318"/>
      <c r="AM727"/>
      <c r="AN727"/>
      <c r="AO727"/>
      <c r="AP727"/>
      <c r="AQ727"/>
      <c r="AR727"/>
    </row>
    <row r="728" spans="1:44" ht="13.15" customHeight="1">
      <c r="A728" s="317"/>
      <c r="B728" s="380" t="str">
        <f t="shared" ca="1" si="3108"/>
        <v/>
      </c>
      <c r="C728" s="380" t="str">
        <f t="shared" ca="1" si="3108"/>
        <v/>
      </c>
      <c r="D728" s="891"/>
      <c r="E728" s="896"/>
      <c r="F728" s="897"/>
      <c r="G728" s="900"/>
      <c r="H728" s="903"/>
      <c r="I728" s="906"/>
      <c r="J728" s="909"/>
      <c r="K728" s="912"/>
      <c r="L728" s="915"/>
      <c r="M728" s="404" t="s">
        <v>91</v>
      </c>
      <c r="N728" s="405">
        <f t="shared" ref="N728:AG728" ca="1" si="3109">IFERROR(N727*$K726,0)</f>
        <v>0</v>
      </c>
      <c r="O728" s="406">
        <f t="shared" ca="1" si="3109"/>
        <v>0</v>
      </c>
      <c r="P728" s="406">
        <f t="shared" ca="1" si="3109"/>
        <v>0</v>
      </c>
      <c r="Q728" s="407">
        <f t="shared" ca="1" si="3109"/>
        <v>0</v>
      </c>
      <c r="R728" s="406">
        <f t="shared" ca="1" si="3109"/>
        <v>0</v>
      </c>
      <c r="S728" s="406">
        <f t="shared" ca="1" si="3109"/>
        <v>0</v>
      </c>
      <c r="T728" s="406">
        <f t="shared" ca="1" si="3109"/>
        <v>0</v>
      </c>
      <c r="U728" s="406">
        <f t="shared" ca="1" si="3109"/>
        <v>0</v>
      </c>
      <c r="V728" s="406">
        <f t="shared" ca="1" si="3109"/>
        <v>0</v>
      </c>
      <c r="W728" s="406">
        <f t="shared" ca="1" si="3109"/>
        <v>0</v>
      </c>
      <c r="X728" s="406">
        <f t="shared" ca="1" si="3109"/>
        <v>0</v>
      </c>
      <c r="Y728" s="406">
        <f t="shared" ca="1" si="3109"/>
        <v>0</v>
      </c>
      <c r="Z728" s="406">
        <f t="shared" ca="1" si="3109"/>
        <v>0</v>
      </c>
      <c r="AA728" s="406">
        <f t="shared" ca="1" si="3109"/>
        <v>0</v>
      </c>
      <c r="AB728" s="406">
        <f t="shared" ca="1" si="3109"/>
        <v>0</v>
      </c>
      <c r="AC728" s="406">
        <f t="shared" ca="1" si="3109"/>
        <v>0</v>
      </c>
      <c r="AD728" s="406">
        <f t="shared" ca="1" si="3109"/>
        <v>0</v>
      </c>
      <c r="AE728" s="406">
        <f t="shared" ca="1" si="3109"/>
        <v>0</v>
      </c>
      <c r="AF728" s="406">
        <f t="shared" ca="1" si="3109"/>
        <v>0</v>
      </c>
      <c r="AG728" s="406">
        <f t="shared" ca="1" si="3109"/>
        <v>0</v>
      </c>
      <c r="AH728" s="317"/>
      <c r="AI728" s="318"/>
      <c r="AJ728" s="318"/>
      <c r="AK728" s="318"/>
      <c r="AL728" s="318"/>
      <c r="AM728"/>
      <c r="AN728"/>
      <c r="AO728"/>
      <c r="AP728"/>
      <c r="AQ728"/>
      <c r="AR728"/>
    </row>
    <row r="729" spans="1:44" ht="13.15" customHeight="1">
      <c r="A729" s="317"/>
      <c r="B729" s="317"/>
      <c r="C729" s="317" cm="1">
        <f t="array" aca="1" ref="C729" ca="1">OFFSET(C729,-3,,,)+1</f>
        <v>12</v>
      </c>
      <c r="D729" s="889" t="str">
        <f t="shared" ref="D729:E729" ca="1" si="3110">D394</f>
        <v/>
      </c>
      <c r="E729" s="892" t="str">
        <f t="shared" ca="1" si="3110"/>
        <v/>
      </c>
      <c r="F729" s="893"/>
      <c r="G729" s="898">
        <f t="shared" ref="G729" si="3111">G394</f>
        <v>0</v>
      </c>
      <c r="H729" s="901"/>
      <c r="I729" s="904" t="str">
        <f t="shared" ref="I729" ca="1" si="3112">I394</f>
        <v/>
      </c>
      <c r="J729" s="907">
        <f t="shared" ref="J729" ca="1" si="3113">IF($D729=$C$3,
SUMPRODUCT(OFFSET($B$696,1,,($C729-1)*3-2,),OFFSET($L$696,,,($C729-1)*3-2,)),J394+H729)</f>
        <v>0</v>
      </c>
      <c r="K729" s="910">
        <f t="shared" ref="K729" ca="1" si="3114">K394</f>
        <v>0</v>
      </c>
      <c r="L729" s="913">
        <f t="shared" ref="L729" ca="1" si="3115">J729*K729</f>
        <v>0</v>
      </c>
      <c r="M729" s="402" t="s">
        <v>89</v>
      </c>
      <c r="N729" s="308" t="str">
        <f t="shared" ref="N729:AG729" ca="1" si="3116">N394</f>
        <v/>
      </c>
      <c r="O729" s="309" t="str">
        <f t="shared" ca="1" si="3116"/>
        <v/>
      </c>
      <c r="P729" s="309" t="str">
        <f t="shared" ca="1" si="3116"/>
        <v/>
      </c>
      <c r="Q729" s="310" t="str">
        <f t="shared" ca="1" si="3116"/>
        <v/>
      </c>
      <c r="R729" s="309" t="str">
        <f t="shared" ca="1" si="3116"/>
        <v/>
      </c>
      <c r="S729" s="309" t="str">
        <f t="shared" ca="1" si="3116"/>
        <v/>
      </c>
      <c r="T729" s="309" t="str">
        <f t="shared" ca="1" si="3116"/>
        <v/>
      </c>
      <c r="U729" s="309" t="str">
        <f t="shared" ca="1" si="3116"/>
        <v/>
      </c>
      <c r="V729" s="309" t="str">
        <f t="shared" ca="1" si="3116"/>
        <v/>
      </c>
      <c r="W729" s="309" t="str">
        <f t="shared" ca="1" si="3116"/>
        <v/>
      </c>
      <c r="X729" s="309" t="str">
        <f t="shared" ca="1" si="3116"/>
        <v/>
      </c>
      <c r="Y729" s="309" t="str">
        <f t="shared" ca="1" si="3116"/>
        <v/>
      </c>
      <c r="Z729" s="309" t="str">
        <f t="shared" ca="1" si="3116"/>
        <v/>
      </c>
      <c r="AA729" s="309" t="str">
        <f t="shared" ca="1" si="3116"/>
        <v/>
      </c>
      <c r="AB729" s="309" t="str">
        <f t="shared" ca="1" si="3116"/>
        <v/>
      </c>
      <c r="AC729" s="309" t="str">
        <f t="shared" ca="1" si="3116"/>
        <v/>
      </c>
      <c r="AD729" s="309" t="str">
        <f t="shared" ca="1" si="3116"/>
        <v/>
      </c>
      <c r="AE729" s="309" t="str">
        <f t="shared" ca="1" si="3116"/>
        <v/>
      </c>
      <c r="AF729" s="309" t="str">
        <f t="shared" ca="1" si="3116"/>
        <v/>
      </c>
      <c r="AG729" s="309" t="str">
        <f t="shared" ca="1" si="3116"/>
        <v/>
      </c>
      <c r="AH729" s="317"/>
      <c r="AI729" s="318"/>
      <c r="AJ729" s="318"/>
      <c r="AK729" s="318"/>
      <c r="AL729" s="318"/>
      <c r="AM729"/>
      <c r="AN729"/>
      <c r="AO729"/>
      <c r="AP729"/>
      <c r="AQ729"/>
      <c r="AR729"/>
    </row>
    <row r="730" spans="1:44" ht="13.15" customHeight="1">
      <c r="A730" s="317"/>
      <c r="B730" s="380">
        <f t="shared" ref="B730:C731" ca="1" si="3117">B395</f>
        <v>0</v>
      </c>
      <c r="C730" s="317" cm="1">
        <f t="array" aca="1" ref="C730" ca="1">IF(ROUND(SUM(IF(N729:AG729&lt;&gt;"",IF(N729:AG729&lt;&gt;0,(N730:AG730))))-J729,3)&lt;&gt;0,"X",0)</f>
        <v>0</v>
      </c>
      <c r="D730" s="890"/>
      <c r="E730" s="894"/>
      <c r="F730" s="895"/>
      <c r="G730" s="899"/>
      <c r="H730" s="902"/>
      <c r="I730" s="905"/>
      <c r="J730" s="908"/>
      <c r="K730" s="911"/>
      <c r="L730" s="914"/>
      <c r="M730" s="403" t="s">
        <v>90</v>
      </c>
      <c r="N730" s="312" cm="1">
        <f t="array" aca="1" ref="N730" ca="1">IF($D729=$C$3,
SUM(IF(OFFSET($N$696,,,($C729-1)*3-2,$C$2)=N729,OFFSET($N$698,,,($C729-1)*3-2,$C$2)*OFFSET($B$696,1,,($C729-1)*3-2,1))),
IFERROR((N395/$J394)*$J729,0))</f>
        <v>0</v>
      </c>
      <c r="O730" s="312" cm="1">
        <f t="array" aca="1" ref="O730" ca="1">IF($D729=$C$3,
SUM(IF(OFFSET($N$696,,,($C729-1)*3-2,$C$2)=O729,OFFSET($N$698,,,($C729-1)*3-2,$C$2)*OFFSET($B$696,1,,($C729-1)*3-2,1))),
IFERROR((O395/$J394)*$J729,0))</f>
        <v>0</v>
      </c>
      <c r="P730" s="312" cm="1">
        <f t="array" aca="1" ref="P730" ca="1">IF($D729=$C$3,
SUM(IF(OFFSET($N$696,,,($C729-1)*3-2,$C$2)=P729,OFFSET($N$698,,,($C729-1)*3-2,$C$2)*OFFSET($B$696,1,,($C729-1)*3-2,1))),
IFERROR((P395/$J394)*$J729,0))</f>
        <v>0</v>
      </c>
      <c r="Q730" s="313" cm="1">
        <f t="array" aca="1" ref="Q730" ca="1">IF($D729=$C$3,
SUM(IF(OFFSET($N$696,,,($C729-1)*3-2,$C$2)=Q729,OFFSET($N$698,,,($C729-1)*3-2,$C$2)*OFFSET($B$696,1,,($C729-1)*3-2,1))),
IFERROR((Q395/$J394)*$J729,0))</f>
        <v>0</v>
      </c>
      <c r="R730" s="312" cm="1">
        <f t="array" aca="1" ref="R730" ca="1">IF($D729=$C$3,
SUM(IF(OFFSET($N$696,,,($C729-1)*3-2,$C$2)=R729,OFFSET($N$698,,,($C729-1)*3-2,$C$2)*OFFSET($B$696,1,,($C729-1)*3-2,1))),
IFERROR((R395/$J394)*$J729,0))</f>
        <v>0</v>
      </c>
      <c r="S730" s="312" cm="1">
        <f t="array" aca="1" ref="S730" ca="1">IF($D729=$C$3,
SUM(IF(OFFSET($N$696,,,($C729-1)*3-2,$C$2)=S729,OFFSET($N$698,,,($C729-1)*3-2,$C$2)*OFFSET($B$696,1,,($C729-1)*3-2,1))),
IFERROR((S395/$J394)*$J729,0))</f>
        <v>0</v>
      </c>
      <c r="T730" s="312" cm="1">
        <f t="array" aca="1" ref="T730" ca="1">IF($D729=$C$3,
SUM(IF(OFFSET($N$696,,,($C729-1)*3-2,$C$2)=T729,OFFSET($N$698,,,($C729-1)*3-2,$C$2)*OFFSET($B$696,1,,($C729-1)*3-2,1))),
IFERROR((T395/$J394)*$J729,0))</f>
        <v>0</v>
      </c>
      <c r="U730" s="312" cm="1">
        <f t="array" aca="1" ref="U730" ca="1">IF($D729=$C$3,
SUM(IF(OFFSET($N$696,,,($C729-1)*3-2,$C$2)=U729,OFFSET($N$698,,,($C729-1)*3-2,$C$2)*OFFSET($B$696,1,,($C729-1)*3-2,1))),
IFERROR((U395/$J394)*$J729,0))</f>
        <v>0</v>
      </c>
      <c r="V730" s="312" cm="1">
        <f t="array" aca="1" ref="V730" ca="1">IF($D729=$C$3,
SUM(IF(OFFSET($N$696,,,($C729-1)*3-2,$C$2)=V729,OFFSET($N$698,,,($C729-1)*3-2,$C$2)*OFFSET($B$696,1,,($C729-1)*3-2,1))),
IFERROR((V395/$J394)*$J729,0))</f>
        <v>0</v>
      </c>
      <c r="W730" s="312" cm="1">
        <f t="array" aca="1" ref="W730" ca="1">IF($D729=$C$3,
SUM(IF(OFFSET($N$696,,,($C729-1)*3-2,$C$2)=W729,OFFSET($N$698,,,($C729-1)*3-2,$C$2)*OFFSET($B$696,1,,($C729-1)*3-2,1))),
IFERROR((W395/$J394)*$J729,0))</f>
        <v>0</v>
      </c>
      <c r="X730" s="312" cm="1">
        <f t="array" aca="1" ref="X730" ca="1">IF($D729=$C$3,
SUM(IF(OFFSET($N$696,,,($C729-1)*3-2,$C$2)=X729,OFFSET($N$698,,,($C729-1)*3-2,$C$2)*OFFSET($B$696,1,,($C729-1)*3-2,1))),
IFERROR((X395/$J394)*$J729,0))</f>
        <v>0</v>
      </c>
      <c r="Y730" s="312" cm="1">
        <f t="array" aca="1" ref="Y730" ca="1">IF($D729=$C$3,
SUM(IF(OFFSET($N$696,,,($C729-1)*3-2,$C$2)=Y729,OFFSET($N$698,,,($C729-1)*3-2,$C$2)*OFFSET($B$696,1,,($C729-1)*3-2,1))),
IFERROR((Y395/$J394)*$J729,0))</f>
        <v>0</v>
      </c>
      <c r="Z730" s="312" cm="1">
        <f t="array" aca="1" ref="Z730" ca="1">IF($D729=$C$3,
SUM(IF(OFFSET($N$696,,,($C729-1)*3-2,$C$2)=Z729,OFFSET($N$698,,,($C729-1)*3-2,$C$2)*OFFSET($B$696,1,,($C729-1)*3-2,1))),
IFERROR((Z395/$J394)*$J729,0))</f>
        <v>0</v>
      </c>
      <c r="AA730" s="312" cm="1">
        <f t="array" aca="1" ref="AA730" ca="1">IF($D729=$C$3,
SUM(IF(OFFSET($N$696,,,($C729-1)*3-2,$C$2)=AA729,OFFSET($N$698,,,($C729-1)*3-2,$C$2)*OFFSET($B$696,1,,($C729-1)*3-2,1))),
IFERROR((AA395/$J394)*$J729,0))</f>
        <v>0</v>
      </c>
      <c r="AB730" s="312" cm="1">
        <f t="array" aca="1" ref="AB730" ca="1">IF($D729=$C$3,
SUM(IF(OFFSET($N$696,,,($C729-1)*3-2,$C$2)=AB729,OFFSET($N$698,,,($C729-1)*3-2,$C$2)*OFFSET($B$696,1,,($C729-1)*3-2,1))),
IFERROR((AB395/$J394)*$J729,0))</f>
        <v>0</v>
      </c>
      <c r="AC730" s="312" cm="1">
        <f t="array" aca="1" ref="AC730" ca="1">IF($D729=$C$3,
SUM(IF(OFFSET($N$696,,,($C729-1)*3-2,$C$2)=AC729,OFFSET($N$698,,,($C729-1)*3-2,$C$2)*OFFSET($B$696,1,,($C729-1)*3-2,1))),
IFERROR((AC395/$J394)*$J729,0))</f>
        <v>0</v>
      </c>
      <c r="AD730" s="312" cm="1">
        <f t="array" aca="1" ref="AD730" ca="1">IF($D729=$C$3,
SUM(IF(OFFSET($N$696,,,($C729-1)*3-2,$C$2)=AD729,OFFSET($N$698,,,($C729-1)*3-2,$C$2)*OFFSET($B$696,1,,($C729-1)*3-2,1))),
IFERROR((AD395/$J394)*$J729,0))</f>
        <v>0</v>
      </c>
      <c r="AE730" s="312" cm="1">
        <f t="array" aca="1" ref="AE730" ca="1">IF($D729=$C$3,
SUM(IF(OFFSET($N$696,,,($C729-1)*3-2,$C$2)=AE729,OFFSET($N$698,,,($C729-1)*3-2,$C$2)*OFFSET($B$696,1,,($C729-1)*3-2,1))),
IFERROR((AE395/$J394)*$J729,0))</f>
        <v>0</v>
      </c>
      <c r="AF730" s="312" cm="1">
        <f t="array" aca="1" ref="AF730" ca="1">IF($D729=$C$3,
SUM(IF(OFFSET($N$696,,,($C729-1)*3-2,$C$2)=AF729,OFFSET($N$698,,,($C729-1)*3-2,$C$2)*OFFSET($B$696,1,,($C729-1)*3-2,1))),
IFERROR((AF395/$J394)*$J729,0))</f>
        <v>0</v>
      </c>
      <c r="AG730" s="312" cm="1">
        <f t="array" aca="1" ref="AG730" ca="1">IF($D729=$C$3,
SUM(IF(OFFSET($N$696,,,($C729-1)*3-2,$C$2)=AG729,OFFSET($N$698,,,($C729-1)*3-2,$C$2)*OFFSET($B$696,1,,($C729-1)*3-2,1))),
IFERROR((AG395/$J394)*$J729,0))</f>
        <v>0</v>
      </c>
      <c r="AH730" s="317"/>
      <c r="AI730" s="318"/>
      <c r="AJ730" s="318"/>
      <c r="AK730" s="318"/>
      <c r="AL730" s="318"/>
      <c r="AM730"/>
      <c r="AN730"/>
      <c r="AO730"/>
      <c r="AP730"/>
      <c r="AQ730"/>
      <c r="AR730"/>
    </row>
    <row r="731" spans="1:44" ht="13.15" customHeight="1">
      <c r="A731" s="317"/>
      <c r="B731" s="380" t="str">
        <f t="shared" ca="1" si="3117"/>
        <v/>
      </c>
      <c r="C731" s="380" t="str">
        <f t="shared" ca="1" si="3117"/>
        <v/>
      </c>
      <c r="D731" s="891"/>
      <c r="E731" s="896"/>
      <c r="F731" s="897"/>
      <c r="G731" s="900"/>
      <c r="H731" s="903"/>
      <c r="I731" s="906"/>
      <c r="J731" s="909"/>
      <c r="K731" s="912"/>
      <c r="L731" s="915"/>
      <c r="M731" s="404" t="s">
        <v>91</v>
      </c>
      <c r="N731" s="405">
        <f t="shared" ref="N731:AG731" ca="1" si="3118">IFERROR(N730*$K729,0)</f>
        <v>0</v>
      </c>
      <c r="O731" s="406">
        <f t="shared" ca="1" si="3118"/>
        <v>0</v>
      </c>
      <c r="P731" s="406">
        <f t="shared" ca="1" si="3118"/>
        <v>0</v>
      </c>
      <c r="Q731" s="407">
        <f t="shared" ca="1" si="3118"/>
        <v>0</v>
      </c>
      <c r="R731" s="406">
        <f t="shared" ca="1" si="3118"/>
        <v>0</v>
      </c>
      <c r="S731" s="406">
        <f t="shared" ca="1" si="3118"/>
        <v>0</v>
      </c>
      <c r="T731" s="406">
        <f t="shared" ca="1" si="3118"/>
        <v>0</v>
      </c>
      <c r="U731" s="406">
        <f t="shared" ca="1" si="3118"/>
        <v>0</v>
      </c>
      <c r="V731" s="406">
        <f t="shared" ca="1" si="3118"/>
        <v>0</v>
      </c>
      <c r="W731" s="406">
        <f t="shared" ca="1" si="3118"/>
        <v>0</v>
      </c>
      <c r="X731" s="406">
        <f t="shared" ca="1" si="3118"/>
        <v>0</v>
      </c>
      <c r="Y731" s="406">
        <f t="shared" ca="1" si="3118"/>
        <v>0</v>
      </c>
      <c r="Z731" s="406">
        <f t="shared" ca="1" si="3118"/>
        <v>0</v>
      </c>
      <c r="AA731" s="406">
        <f t="shared" ca="1" si="3118"/>
        <v>0</v>
      </c>
      <c r="AB731" s="406">
        <f t="shared" ca="1" si="3118"/>
        <v>0</v>
      </c>
      <c r="AC731" s="406">
        <f t="shared" ca="1" si="3118"/>
        <v>0</v>
      </c>
      <c r="AD731" s="406">
        <f t="shared" ca="1" si="3118"/>
        <v>0</v>
      </c>
      <c r="AE731" s="406">
        <f t="shared" ca="1" si="3118"/>
        <v>0</v>
      </c>
      <c r="AF731" s="406">
        <f t="shared" ca="1" si="3118"/>
        <v>0</v>
      </c>
      <c r="AG731" s="406">
        <f t="shared" ca="1" si="3118"/>
        <v>0</v>
      </c>
      <c r="AH731" s="317"/>
      <c r="AI731" s="318"/>
      <c r="AJ731" s="318"/>
      <c r="AK731" s="318"/>
      <c r="AL731" s="318"/>
      <c r="AM731"/>
      <c r="AN731"/>
      <c r="AO731"/>
      <c r="AP731"/>
      <c r="AQ731"/>
      <c r="AR731"/>
    </row>
    <row r="732" spans="1:44" ht="13.15" customHeight="1">
      <c r="A732" s="317"/>
      <c r="B732" s="317"/>
      <c r="C732" s="317" cm="1">
        <f t="array" aca="1" ref="C732" ca="1">OFFSET(C732,-3,,,)+1</f>
        <v>13</v>
      </c>
      <c r="D732" s="889" t="str">
        <f t="shared" ref="D732:E732" ca="1" si="3119">D397</f>
        <v/>
      </c>
      <c r="E732" s="892" t="str">
        <f t="shared" ca="1" si="3119"/>
        <v/>
      </c>
      <c r="F732" s="893"/>
      <c r="G732" s="898">
        <f t="shared" ref="G732" si="3120">G397</f>
        <v>0</v>
      </c>
      <c r="H732" s="901"/>
      <c r="I732" s="904" t="str">
        <f t="shared" ref="I732" ca="1" si="3121">I397</f>
        <v/>
      </c>
      <c r="J732" s="907">
        <f t="shared" ref="J732" ca="1" si="3122">IF($D732=$C$3,
SUMPRODUCT(OFFSET($B$696,1,,($C732-1)*3-2,),OFFSET($L$696,,,($C732-1)*3-2,)),J397+H732)</f>
        <v>0</v>
      </c>
      <c r="K732" s="910">
        <f t="shared" ref="K732" ca="1" si="3123">K397</f>
        <v>0</v>
      </c>
      <c r="L732" s="913">
        <f t="shared" ref="L732" ca="1" si="3124">J732*K732</f>
        <v>0</v>
      </c>
      <c r="M732" s="402" t="s">
        <v>89</v>
      </c>
      <c r="N732" s="308" t="str">
        <f t="shared" ref="N732:AG732" ca="1" si="3125">N397</f>
        <v/>
      </c>
      <c r="O732" s="309" t="str">
        <f t="shared" ca="1" si="3125"/>
        <v/>
      </c>
      <c r="P732" s="309" t="str">
        <f t="shared" ca="1" si="3125"/>
        <v/>
      </c>
      <c r="Q732" s="310" t="str">
        <f t="shared" ca="1" si="3125"/>
        <v/>
      </c>
      <c r="R732" s="309" t="str">
        <f t="shared" ca="1" si="3125"/>
        <v/>
      </c>
      <c r="S732" s="309" t="str">
        <f t="shared" ca="1" si="3125"/>
        <v/>
      </c>
      <c r="T732" s="309" t="str">
        <f t="shared" ca="1" si="3125"/>
        <v/>
      </c>
      <c r="U732" s="309" t="str">
        <f t="shared" ca="1" si="3125"/>
        <v/>
      </c>
      <c r="V732" s="309" t="str">
        <f t="shared" ca="1" si="3125"/>
        <v/>
      </c>
      <c r="W732" s="309" t="str">
        <f t="shared" ca="1" si="3125"/>
        <v/>
      </c>
      <c r="X732" s="309" t="str">
        <f t="shared" ca="1" si="3125"/>
        <v/>
      </c>
      <c r="Y732" s="309" t="str">
        <f t="shared" ca="1" si="3125"/>
        <v/>
      </c>
      <c r="Z732" s="309" t="str">
        <f t="shared" ca="1" si="3125"/>
        <v/>
      </c>
      <c r="AA732" s="309" t="str">
        <f t="shared" ca="1" si="3125"/>
        <v/>
      </c>
      <c r="AB732" s="309" t="str">
        <f t="shared" ca="1" si="3125"/>
        <v/>
      </c>
      <c r="AC732" s="309" t="str">
        <f t="shared" ca="1" si="3125"/>
        <v/>
      </c>
      <c r="AD732" s="309" t="str">
        <f t="shared" ca="1" si="3125"/>
        <v/>
      </c>
      <c r="AE732" s="309" t="str">
        <f t="shared" ca="1" si="3125"/>
        <v/>
      </c>
      <c r="AF732" s="309" t="str">
        <f t="shared" ca="1" si="3125"/>
        <v/>
      </c>
      <c r="AG732" s="309" t="str">
        <f t="shared" ca="1" si="3125"/>
        <v/>
      </c>
      <c r="AH732" s="317"/>
      <c r="AI732" s="318"/>
      <c r="AJ732" s="318"/>
      <c r="AK732" s="318"/>
      <c r="AL732" s="318"/>
      <c r="AM732"/>
      <c r="AN732"/>
      <c r="AO732"/>
      <c r="AP732"/>
      <c r="AQ732"/>
      <c r="AR732"/>
    </row>
    <row r="733" spans="1:44" ht="13.15" customHeight="1">
      <c r="A733" s="317"/>
      <c r="B733" s="380">
        <f t="shared" ref="B733:C734" ca="1" si="3126">B398</f>
        <v>0</v>
      </c>
      <c r="C733" s="317" cm="1">
        <f t="array" aca="1" ref="C733" ca="1">IF(ROUND(SUM(IF(N732:AG732&lt;&gt;"",IF(N732:AG732&lt;&gt;0,(N733:AG733))))-J732,3)&lt;&gt;0,"X",0)</f>
        <v>0</v>
      </c>
      <c r="D733" s="890"/>
      <c r="E733" s="894"/>
      <c r="F733" s="895"/>
      <c r="G733" s="899"/>
      <c r="H733" s="902"/>
      <c r="I733" s="905"/>
      <c r="J733" s="908"/>
      <c r="K733" s="911"/>
      <c r="L733" s="914"/>
      <c r="M733" s="403" t="s">
        <v>90</v>
      </c>
      <c r="N733" s="312" cm="1">
        <f t="array" aca="1" ref="N733" ca="1">IF($D732=$C$3,
SUM(IF(OFFSET($N$696,,,($C732-1)*3-2,$C$2)=N732,OFFSET($N$698,,,($C732-1)*3-2,$C$2)*OFFSET($B$696,1,,($C732-1)*3-2,1))),
IFERROR((N398/$J397)*$J732,0))</f>
        <v>0</v>
      </c>
      <c r="O733" s="312" cm="1">
        <f t="array" aca="1" ref="O733" ca="1">IF($D732=$C$3,
SUM(IF(OFFSET($N$696,,,($C732-1)*3-2,$C$2)=O732,OFFSET($N$698,,,($C732-1)*3-2,$C$2)*OFFSET($B$696,1,,($C732-1)*3-2,1))),
IFERROR((O398/$J397)*$J732,0))</f>
        <v>0</v>
      </c>
      <c r="P733" s="312" cm="1">
        <f t="array" aca="1" ref="P733" ca="1">IF($D732=$C$3,
SUM(IF(OFFSET($N$696,,,($C732-1)*3-2,$C$2)=P732,OFFSET($N$698,,,($C732-1)*3-2,$C$2)*OFFSET($B$696,1,,($C732-1)*3-2,1))),
IFERROR((P398/$J397)*$J732,0))</f>
        <v>0</v>
      </c>
      <c r="Q733" s="313" cm="1">
        <f t="array" aca="1" ref="Q733" ca="1">IF($D732=$C$3,
SUM(IF(OFFSET($N$696,,,($C732-1)*3-2,$C$2)=Q732,OFFSET($N$698,,,($C732-1)*3-2,$C$2)*OFFSET($B$696,1,,($C732-1)*3-2,1))),
IFERROR((Q398/$J397)*$J732,0))</f>
        <v>0</v>
      </c>
      <c r="R733" s="312" cm="1">
        <f t="array" aca="1" ref="R733" ca="1">IF($D732=$C$3,
SUM(IF(OFFSET($N$696,,,($C732-1)*3-2,$C$2)=R732,OFFSET($N$698,,,($C732-1)*3-2,$C$2)*OFFSET($B$696,1,,($C732-1)*3-2,1))),
IFERROR((R398/$J397)*$J732,0))</f>
        <v>0</v>
      </c>
      <c r="S733" s="312" cm="1">
        <f t="array" aca="1" ref="S733" ca="1">IF($D732=$C$3,
SUM(IF(OFFSET($N$696,,,($C732-1)*3-2,$C$2)=S732,OFFSET($N$698,,,($C732-1)*3-2,$C$2)*OFFSET($B$696,1,,($C732-1)*3-2,1))),
IFERROR((S398/$J397)*$J732,0))</f>
        <v>0</v>
      </c>
      <c r="T733" s="312" cm="1">
        <f t="array" aca="1" ref="T733" ca="1">IF($D732=$C$3,
SUM(IF(OFFSET($N$696,,,($C732-1)*3-2,$C$2)=T732,OFFSET($N$698,,,($C732-1)*3-2,$C$2)*OFFSET($B$696,1,,($C732-1)*3-2,1))),
IFERROR((T398/$J397)*$J732,0))</f>
        <v>0</v>
      </c>
      <c r="U733" s="312" cm="1">
        <f t="array" aca="1" ref="U733" ca="1">IF($D732=$C$3,
SUM(IF(OFFSET($N$696,,,($C732-1)*3-2,$C$2)=U732,OFFSET($N$698,,,($C732-1)*3-2,$C$2)*OFFSET($B$696,1,,($C732-1)*3-2,1))),
IFERROR((U398/$J397)*$J732,0))</f>
        <v>0</v>
      </c>
      <c r="V733" s="312" cm="1">
        <f t="array" aca="1" ref="V733" ca="1">IF($D732=$C$3,
SUM(IF(OFFSET($N$696,,,($C732-1)*3-2,$C$2)=V732,OFFSET($N$698,,,($C732-1)*3-2,$C$2)*OFFSET($B$696,1,,($C732-1)*3-2,1))),
IFERROR((V398/$J397)*$J732,0))</f>
        <v>0</v>
      </c>
      <c r="W733" s="312" cm="1">
        <f t="array" aca="1" ref="W733" ca="1">IF($D732=$C$3,
SUM(IF(OFFSET($N$696,,,($C732-1)*3-2,$C$2)=W732,OFFSET($N$698,,,($C732-1)*3-2,$C$2)*OFFSET($B$696,1,,($C732-1)*3-2,1))),
IFERROR((W398/$J397)*$J732,0))</f>
        <v>0</v>
      </c>
      <c r="X733" s="312" cm="1">
        <f t="array" aca="1" ref="X733" ca="1">IF($D732=$C$3,
SUM(IF(OFFSET($N$696,,,($C732-1)*3-2,$C$2)=X732,OFFSET($N$698,,,($C732-1)*3-2,$C$2)*OFFSET($B$696,1,,($C732-1)*3-2,1))),
IFERROR((X398/$J397)*$J732,0))</f>
        <v>0</v>
      </c>
      <c r="Y733" s="312" cm="1">
        <f t="array" aca="1" ref="Y733" ca="1">IF($D732=$C$3,
SUM(IF(OFFSET($N$696,,,($C732-1)*3-2,$C$2)=Y732,OFFSET($N$698,,,($C732-1)*3-2,$C$2)*OFFSET($B$696,1,,($C732-1)*3-2,1))),
IFERROR((Y398/$J397)*$J732,0))</f>
        <v>0</v>
      </c>
      <c r="Z733" s="312" cm="1">
        <f t="array" aca="1" ref="Z733" ca="1">IF($D732=$C$3,
SUM(IF(OFFSET($N$696,,,($C732-1)*3-2,$C$2)=Z732,OFFSET($N$698,,,($C732-1)*3-2,$C$2)*OFFSET($B$696,1,,($C732-1)*3-2,1))),
IFERROR((Z398/$J397)*$J732,0))</f>
        <v>0</v>
      </c>
      <c r="AA733" s="312" cm="1">
        <f t="array" aca="1" ref="AA733" ca="1">IF($D732=$C$3,
SUM(IF(OFFSET($N$696,,,($C732-1)*3-2,$C$2)=AA732,OFFSET($N$698,,,($C732-1)*3-2,$C$2)*OFFSET($B$696,1,,($C732-1)*3-2,1))),
IFERROR((AA398/$J397)*$J732,0))</f>
        <v>0</v>
      </c>
      <c r="AB733" s="312" cm="1">
        <f t="array" aca="1" ref="AB733" ca="1">IF($D732=$C$3,
SUM(IF(OFFSET($N$696,,,($C732-1)*3-2,$C$2)=AB732,OFFSET($N$698,,,($C732-1)*3-2,$C$2)*OFFSET($B$696,1,,($C732-1)*3-2,1))),
IFERROR((AB398/$J397)*$J732,0))</f>
        <v>0</v>
      </c>
      <c r="AC733" s="312" cm="1">
        <f t="array" aca="1" ref="AC733" ca="1">IF($D732=$C$3,
SUM(IF(OFFSET($N$696,,,($C732-1)*3-2,$C$2)=AC732,OFFSET($N$698,,,($C732-1)*3-2,$C$2)*OFFSET($B$696,1,,($C732-1)*3-2,1))),
IFERROR((AC398/$J397)*$J732,0))</f>
        <v>0</v>
      </c>
      <c r="AD733" s="312" cm="1">
        <f t="array" aca="1" ref="AD733" ca="1">IF($D732=$C$3,
SUM(IF(OFFSET($N$696,,,($C732-1)*3-2,$C$2)=AD732,OFFSET($N$698,,,($C732-1)*3-2,$C$2)*OFFSET($B$696,1,,($C732-1)*3-2,1))),
IFERROR((AD398/$J397)*$J732,0))</f>
        <v>0</v>
      </c>
      <c r="AE733" s="312" cm="1">
        <f t="array" aca="1" ref="AE733" ca="1">IF($D732=$C$3,
SUM(IF(OFFSET($N$696,,,($C732-1)*3-2,$C$2)=AE732,OFFSET($N$698,,,($C732-1)*3-2,$C$2)*OFFSET($B$696,1,,($C732-1)*3-2,1))),
IFERROR((AE398/$J397)*$J732,0))</f>
        <v>0</v>
      </c>
      <c r="AF733" s="312" cm="1">
        <f t="array" aca="1" ref="AF733" ca="1">IF($D732=$C$3,
SUM(IF(OFFSET($N$696,,,($C732-1)*3-2,$C$2)=AF732,OFFSET($N$698,,,($C732-1)*3-2,$C$2)*OFFSET($B$696,1,,($C732-1)*3-2,1))),
IFERROR((AF398/$J397)*$J732,0))</f>
        <v>0</v>
      </c>
      <c r="AG733" s="312" cm="1">
        <f t="array" aca="1" ref="AG733" ca="1">IF($D732=$C$3,
SUM(IF(OFFSET($N$696,,,($C732-1)*3-2,$C$2)=AG732,OFFSET($N$698,,,($C732-1)*3-2,$C$2)*OFFSET($B$696,1,,($C732-1)*3-2,1))),
IFERROR((AG398/$J397)*$J732,0))</f>
        <v>0</v>
      </c>
      <c r="AH733" s="317"/>
      <c r="AI733" s="318"/>
      <c r="AJ733" s="318"/>
      <c r="AK733" s="318"/>
      <c r="AL733" s="318"/>
      <c r="AM733"/>
      <c r="AN733"/>
      <c r="AO733"/>
      <c r="AP733"/>
      <c r="AQ733"/>
      <c r="AR733"/>
    </row>
    <row r="734" spans="1:44" ht="13.15" customHeight="1">
      <c r="A734" s="317"/>
      <c r="B734" s="380" t="str">
        <f t="shared" ca="1" si="3126"/>
        <v/>
      </c>
      <c r="C734" s="380" t="str">
        <f t="shared" ca="1" si="3126"/>
        <v/>
      </c>
      <c r="D734" s="891"/>
      <c r="E734" s="896"/>
      <c r="F734" s="897"/>
      <c r="G734" s="900"/>
      <c r="H734" s="903"/>
      <c r="I734" s="906"/>
      <c r="J734" s="909"/>
      <c r="K734" s="912"/>
      <c r="L734" s="915"/>
      <c r="M734" s="404" t="s">
        <v>91</v>
      </c>
      <c r="N734" s="405">
        <f t="shared" ref="N734:AG734" ca="1" si="3127">IFERROR(N733*$K732,0)</f>
        <v>0</v>
      </c>
      <c r="O734" s="406">
        <f t="shared" ca="1" si="3127"/>
        <v>0</v>
      </c>
      <c r="P734" s="406">
        <f t="shared" ca="1" si="3127"/>
        <v>0</v>
      </c>
      <c r="Q734" s="407">
        <f t="shared" ca="1" si="3127"/>
        <v>0</v>
      </c>
      <c r="R734" s="406">
        <f t="shared" ca="1" si="3127"/>
        <v>0</v>
      </c>
      <c r="S734" s="406">
        <f t="shared" ca="1" si="3127"/>
        <v>0</v>
      </c>
      <c r="T734" s="406">
        <f t="shared" ca="1" si="3127"/>
        <v>0</v>
      </c>
      <c r="U734" s="406">
        <f t="shared" ca="1" si="3127"/>
        <v>0</v>
      </c>
      <c r="V734" s="406">
        <f t="shared" ca="1" si="3127"/>
        <v>0</v>
      </c>
      <c r="W734" s="406">
        <f t="shared" ca="1" si="3127"/>
        <v>0</v>
      </c>
      <c r="X734" s="406">
        <f t="shared" ca="1" si="3127"/>
        <v>0</v>
      </c>
      <c r="Y734" s="406">
        <f t="shared" ca="1" si="3127"/>
        <v>0</v>
      </c>
      <c r="Z734" s="406">
        <f t="shared" ca="1" si="3127"/>
        <v>0</v>
      </c>
      <c r="AA734" s="406">
        <f t="shared" ca="1" si="3127"/>
        <v>0</v>
      </c>
      <c r="AB734" s="406">
        <f t="shared" ca="1" si="3127"/>
        <v>0</v>
      </c>
      <c r="AC734" s="406">
        <f t="shared" ca="1" si="3127"/>
        <v>0</v>
      </c>
      <c r="AD734" s="406">
        <f t="shared" ca="1" si="3127"/>
        <v>0</v>
      </c>
      <c r="AE734" s="406">
        <f t="shared" ca="1" si="3127"/>
        <v>0</v>
      </c>
      <c r="AF734" s="406">
        <f t="shared" ca="1" si="3127"/>
        <v>0</v>
      </c>
      <c r="AG734" s="406">
        <f t="shared" ca="1" si="3127"/>
        <v>0</v>
      </c>
      <c r="AH734" s="317"/>
      <c r="AI734" s="318"/>
      <c r="AJ734" s="318"/>
      <c r="AK734" s="318"/>
      <c r="AL734" s="318"/>
      <c r="AM734"/>
      <c r="AN734"/>
      <c r="AO734"/>
      <c r="AP734"/>
      <c r="AQ734"/>
      <c r="AR734"/>
    </row>
    <row r="735" spans="1:44" ht="13.15" customHeight="1">
      <c r="A735" s="317"/>
      <c r="B735" s="317"/>
      <c r="C735" s="317" cm="1">
        <f t="array" aca="1" ref="C735" ca="1">OFFSET(C735,-3,,,)+1</f>
        <v>14</v>
      </c>
      <c r="D735" s="889" t="str">
        <f t="shared" ref="D735:E735" ca="1" si="3128">D400</f>
        <v/>
      </c>
      <c r="E735" s="892" t="str">
        <f t="shared" ca="1" si="3128"/>
        <v/>
      </c>
      <c r="F735" s="893"/>
      <c r="G735" s="898">
        <f t="shared" ref="G735" si="3129">G400</f>
        <v>0</v>
      </c>
      <c r="H735" s="901"/>
      <c r="I735" s="904" t="str">
        <f t="shared" ref="I735" ca="1" si="3130">I400</f>
        <v/>
      </c>
      <c r="J735" s="907">
        <f t="shared" ref="J735" ca="1" si="3131">IF($D735=$C$3,
SUMPRODUCT(OFFSET($B$696,1,,($C735-1)*3-2,),OFFSET($L$696,,,($C735-1)*3-2,)),J400+H735)</f>
        <v>0</v>
      </c>
      <c r="K735" s="910">
        <f t="shared" ref="K735" ca="1" si="3132">K400</f>
        <v>0</v>
      </c>
      <c r="L735" s="913">
        <f t="shared" ref="L735" ca="1" si="3133">J735*K735</f>
        <v>0</v>
      </c>
      <c r="M735" s="402" t="s">
        <v>89</v>
      </c>
      <c r="N735" s="308" t="str">
        <f t="shared" ref="N735:AG735" ca="1" si="3134">N400</f>
        <v/>
      </c>
      <c r="O735" s="309" t="str">
        <f t="shared" ca="1" si="3134"/>
        <v/>
      </c>
      <c r="P735" s="309" t="str">
        <f t="shared" ca="1" si="3134"/>
        <v/>
      </c>
      <c r="Q735" s="310" t="str">
        <f t="shared" ca="1" si="3134"/>
        <v/>
      </c>
      <c r="R735" s="309" t="str">
        <f t="shared" ca="1" si="3134"/>
        <v/>
      </c>
      <c r="S735" s="309" t="str">
        <f t="shared" ca="1" si="3134"/>
        <v/>
      </c>
      <c r="T735" s="309" t="str">
        <f t="shared" ca="1" si="3134"/>
        <v/>
      </c>
      <c r="U735" s="309" t="str">
        <f t="shared" ca="1" si="3134"/>
        <v/>
      </c>
      <c r="V735" s="309" t="str">
        <f t="shared" ca="1" si="3134"/>
        <v/>
      </c>
      <c r="W735" s="309" t="str">
        <f t="shared" ca="1" si="3134"/>
        <v/>
      </c>
      <c r="X735" s="309" t="str">
        <f t="shared" ca="1" si="3134"/>
        <v/>
      </c>
      <c r="Y735" s="309" t="str">
        <f t="shared" ca="1" si="3134"/>
        <v/>
      </c>
      <c r="Z735" s="309" t="str">
        <f t="shared" ca="1" si="3134"/>
        <v/>
      </c>
      <c r="AA735" s="309" t="str">
        <f t="shared" ca="1" si="3134"/>
        <v/>
      </c>
      <c r="AB735" s="309" t="str">
        <f t="shared" ca="1" si="3134"/>
        <v/>
      </c>
      <c r="AC735" s="309" t="str">
        <f t="shared" ca="1" si="3134"/>
        <v/>
      </c>
      <c r="AD735" s="309" t="str">
        <f t="shared" ca="1" si="3134"/>
        <v/>
      </c>
      <c r="AE735" s="309" t="str">
        <f t="shared" ca="1" si="3134"/>
        <v/>
      </c>
      <c r="AF735" s="309" t="str">
        <f t="shared" ca="1" si="3134"/>
        <v/>
      </c>
      <c r="AG735" s="309" t="str">
        <f t="shared" ca="1" si="3134"/>
        <v/>
      </c>
      <c r="AH735" s="317"/>
      <c r="AI735" s="318"/>
      <c r="AJ735" s="318"/>
      <c r="AK735" s="318"/>
      <c r="AL735" s="318"/>
      <c r="AM735"/>
      <c r="AN735"/>
      <c r="AO735"/>
      <c r="AP735"/>
      <c r="AQ735"/>
      <c r="AR735"/>
    </row>
    <row r="736" spans="1:44" ht="13.15" customHeight="1">
      <c r="A736" s="317"/>
      <c r="B736" s="380">
        <f t="shared" ref="B736:C737" ca="1" si="3135">B401</f>
        <v>0</v>
      </c>
      <c r="C736" s="317" cm="1">
        <f t="array" aca="1" ref="C736" ca="1">IF(ROUND(SUM(IF(N735:AG735&lt;&gt;"",IF(N735:AG735&lt;&gt;0,(N736:AG736))))-J735,3)&lt;&gt;0,"X",0)</f>
        <v>0</v>
      </c>
      <c r="D736" s="890"/>
      <c r="E736" s="894"/>
      <c r="F736" s="895"/>
      <c r="G736" s="899"/>
      <c r="H736" s="902"/>
      <c r="I736" s="905"/>
      <c r="J736" s="908"/>
      <c r="K736" s="911"/>
      <c r="L736" s="914"/>
      <c r="M736" s="403" t="s">
        <v>90</v>
      </c>
      <c r="N736" s="312" cm="1">
        <f t="array" aca="1" ref="N736" ca="1">IF($D735=$C$3,
SUM(IF(OFFSET($N$696,,,($C735-1)*3-2,$C$2)=N735,OFFSET($N$698,,,($C735-1)*3-2,$C$2)*OFFSET($B$696,1,,($C735-1)*3-2,1))),
IFERROR((N401/$J400)*$J735,0))</f>
        <v>0</v>
      </c>
      <c r="O736" s="312" cm="1">
        <f t="array" aca="1" ref="O736" ca="1">IF($D735=$C$3,
SUM(IF(OFFSET($N$696,,,($C735-1)*3-2,$C$2)=O735,OFFSET($N$698,,,($C735-1)*3-2,$C$2)*OFFSET($B$696,1,,($C735-1)*3-2,1))),
IFERROR((O401/$J400)*$J735,0))</f>
        <v>0</v>
      </c>
      <c r="P736" s="312" cm="1">
        <f t="array" aca="1" ref="P736" ca="1">IF($D735=$C$3,
SUM(IF(OFFSET($N$696,,,($C735-1)*3-2,$C$2)=P735,OFFSET($N$698,,,($C735-1)*3-2,$C$2)*OFFSET($B$696,1,,($C735-1)*3-2,1))),
IFERROR((P401/$J400)*$J735,0))</f>
        <v>0</v>
      </c>
      <c r="Q736" s="313" cm="1">
        <f t="array" aca="1" ref="Q736" ca="1">IF($D735=$C$3,
SUM(IF(OFFSET($N$696,,,($C735-1)*3-2,$C$2)=Q735,OFFSET($N$698,,,($C735-1)*3-2,$C$2)*OFFSET($B$696,1,,($C735-1)*3-2,1))),
IFERROR((Q401/$J400)*$J735,0))</f>
        <v>0</v>
      </c>
      <c r="R736" s="312" cm="1">
        <f t="array" aca="1" ref="R736" ca="1">IF($D735=$C$3,
SUM(IF(OFFSET($N$696,,,($C735-1)*3-2,$C$2)=R735,OFFSET($N$698,,,($C735-1)*3-2,$C$2)*OFFSET($B$696,1,,($C735-1)*3-2,1))),
IFERROR((R401/$J400)*$J735,0))</f>
        <v>0</v>
      </c>
      <c r="S736" s="312" cm="1">
        <f t="array" aca="1" ref="S736" ca="1">IF($D735=$C$3,
SUM(IF(OFFSET($N$696,,,($C735-1)*3-2,$C$2)=S735,OFFSET($N$698,,,($C735-1)*3-2,$C$2)*OFFSET($B$696,1,,($C735-1)*3-2,1))),
IFERROR((S401/$J400)*$J735,0))</f>
        <v>0</v>
      </c>
      <c r="T736" s="312" cm="1">
        <f t="array" aca="1" ref="T736" ca="1">IF($D735=$C$3,
SUM(IF(OFFSET($N$696,,,($C735-1)*3-2,$C$2)=T735,OFFSET($N$698,,,($C735-1)*3-2,$C$2)*OFFSET($B$696,1,,($C735-1)*3-2,1))),
IFERROR((T401/$J400)*$J735,0))</f>
        <v>0</v>
      </c>
      <c r="U736" s="312" cm="1">
        <f t="array" aca="1" ref="U736" ca="1">IF($D735=$C$3,
SUM(IF(OFFSET($N$696,,,($C735-1)*3-2,$C$2)=U735,OFFSET($N$698,,,($C735-1)*3-2,$C$2)*OFFSET($B$696,1,,($C735-1)*3-2,1))),
IFERROR((U401/$J400)*$J735,0))</f>
        <v>0</v>
      </c>
      <c r="V736" s="312" cm="1">
        <f t="array" aca="1" ref="V736" ca="1">IF($D735=$C$3,
SUM(IF(OFFSET($N$696,,,($C735-1)*3-2,$C$2)=V735,OFFSET($N$698,,,($C735-1)*3-2,$C$2)*OFFSET($B$696,1,,($C735-1)*3-2,1))),
IFERROR((V401/$J400)*$J735,0))</f>
        <v>0</v>
      </c>
      <c r="W736" s="312" cm="1">
        <f t="array" aca="1" ref="W736" ca="1">IF($D735=$C$3,
SUM(IF(OFFSET($N$696,,,($C735-1)*3-2,$C$2)=W735,OFFSET($N$698,,,($C735-1)*3-2,$C$2)*OFFSET($B$696,1,,($C735-1)*3-2,1))),
IFERROR((W401/$J400)*$J735,0))</f>
        <v>0</v>
      </c>
      <c r="X736" s="312" cm="1">
        <f t="array" aca="1" ref="X736" ca="1">IF($D735=$C$3,
SUM(IF(OFFSET($N$696,,,($C735-1)*3-2,$C$2)=X735,OFFSET($N$698,,,($C735-1)*3-2,$C$2)*OFFSET($B$696,1,,($C735-1)*3-2,1))),
IFERROR((X401/$J400)*$J735,0))</f>
        <v>0</v>
      </c>
      <c r="Y736" s="312" cm="1">
        <f t="array" aca="1" ref="Y736" ca="1">IF($D735=$C$3,
SUM(IF(OFFSET($N$696,,,($C735-1)*3-2,$C$2)=Y735,OFFSET($N$698,,,($C735-1)*3-2,$C$2)*OFFSET($B$696,1,,($C735-1)*3-2,1))),
IFERROR((Y401/$J400)*$J735,0))</f>
        <v>0</v>
      </c>
      <c r="Z736" s="312" cm="1">
        <f t="array" aca="1" ref="Z736" ca="1">IF($D735=$C$3,
SUM(IF(OFFSET($N$696,,,($C735-1)*3-2,$C$2)=Z735,OFFSET($N$698,,,($C735-1)*3-2,$C$2)*OFFSET($B$696,1,,($C735-1)*3-2,1))),
IFERROR((Z401/$J400)*$J735,0))</f>
        <v>0</v>
      </c>
      <c r="AA736" s="312" cm="1">
        <f t="array" aca="1" ref="AA736" ca="1">IF($D735=$C$3,
SUM(IF(OFFSET($N$696,,,($C735-1)*3-2,$C$2)=AA735,OFFSET($N$698,,,($C735-1)*3-2,$C$2)*OFFSET($B$696,1,,($C735-1)*3-2,1))),
IFERROR((AA401/$J400)*$J735,0))</f>
        <v>0</v>
      </c>
      <c r="AB736" s="312" cm="1">
        <f t="array" aca="1" ref="AB736" ca="1">IF($D735=$C$3,
SUM(IF(OFFSET($N$696,,,($C735-1)*3-2,$C$2)=AB735,OFFSET($N$698,,,($C735-1)*3-2,$C$2)*OFFSET($B$696,1,,($C735-1)*3-2,1))),
IFERROR((AB401/$J400)*$J735,0))</f>
        <v>0</v>
      </c>
      <c r="AC736" s="312" cm="1">
        <f t="array" aca="1" ref="AC736" ca="1">IF($D735=$C$3,
SUM(IF(OFFSET($N$696,,,($C735-1)*3-2,$C$2)=AC735,OFFSET($N$698,,,($C735-1)*3-2,$C$2)*OFFSET($B$696,1,,($C735-1)*3-2,1))),
IFERROR((AC401/$J400)*$J735,0))</f>
        <v>0</v>
      </c>
      <c r="AD736" s="312" cm="1">
        <f t="array" aca="1" ref="AD736" ca="1">IF($D735=$C$3,
SUM(IF(OFFSET($N$696,,,($C735-1)*3-2,$C$2)=AD735,OFFSET($N$698,,,($C735-1)*3-2,$C$2)*OFFSET($B$696,1,,($C735-1)*3-2,1))),
IFERROR((AD401/$J400)*$J735,0))</f>
        <v>0</v>
      </c>
      <c r="AE736" s="312" cm="1">
        <f t="array" aca="1" ref="AE736" ca="1">IF($D735=$C$3,
SUM(IF(OFFSET($N$696,,,($C735-1)*3-2,$C$2)=AE735,OFFSET($N$698,,,($C735-1)*3-2,$C$2)*OFFSET($B$696,1,,($C735-1)*3-2,1))),
IFERROR((AE401/$J400)*$J735,0))</f>
        <v>0</v>
      </c>
      <c r="AF736" s="312" cm="1">
        <f t="array" aca="1" ref="AF736" ca="1">IF($D735=$C$3,
SUM(IF(OFFSET($N$696,,,($C735-1)*3-2,$C$2)=AF735,OFFSET($N$698,,,($C735-1)*3-2,$C$2)*OFFSET($B$696,1,,($C735-1)*3-2,1))),
IFERROR((AF401/$J400)*$J735,0))</f>
        <v>0</v>
      </c>
      <c r="AG736" s="312" cm="1">
        <f t="array" aca="1" ref="AG736" ca="1">IF($D735=$C$3,
SUM(IF(OFFSET($N$696,,,($C735-1)*3-2,$C$2)=AG735,OFFSET($N$698,,,($C735-1)*3-2,$C$2)*OFFSET($B$696,1,,($C735-1)*3-2,1))),
IFERROR((AG401/$J400)*$J735,0))</f>
        <v>0</v>
      </c>
      <c r="AH736" s="317"/>
      <c r="AI736" s="318"/>
      <c r="AJ736" s="318"/>
      <c r="AK736" s="318"/>
      <c r="AL736" s="318"/>
      <c r="AM736"/>
      <c r="AN736"/>
      <c r="AO736"/>
      <c r="AP736"/>
      <c r="AQ736"/>
      <c r="AR736"/>
    </row>
    <row r="737" spans="1:44" ht="13.15" customHeight="1">
      <c r="A737" s="317"/>
      <c r="B737" s="380" t="str">
        <f t="shared" ca="1" si="3135"/>
        <v/>
      </c>
      <c r="C737" s="380" t="str">
        <f t="shared" ca="1" si="3135"/>
        <v/>
      </c>
      <c r="D737" s="891"/>
      <c r="E737" s="896"/>
      <c r="F737" s="897"/>
      <c r="G737" s="900"/>
      <c r="H737" s="903"/>
      <c r="I737" s="906"/>
      <c r="J737" s="909"/>
      <c r="K737" s="912"/>
      <c r="L737" s="915"/>
      <c r="M737" s="404" t="s">
        <v>91</v>
      </c>
      <c r="N737" s="405">
        <f t="shared" ref="N737:AG737" ca="1" si="3136">IFERROR(N736*$K735,0)</f>
        <v>0</v>
      </c>
      <c r="O737" s="406">
        <f t="shared" ca="1" si="3136"/>
        <v>0</v>
      </c>
      <c r="P737" s="406">
        <f t="shared" ca="1" si="3136"/>
        <v>0</v>
      </c>
      <c r="Q737" s="407">
        <f t="shared" ca="1" si="3136"/>
        <v>0</v>
      </c>
      <c r="R737" s="406">
        <f t="shared" ca="1" si="3136"/>
        <v>0</v>
      </c>
      <c r="S737" s="406">
        <f t="shared" ca="1" si="3136"/>
        <v>0</v>
      </c>
      <c r="T737" s="406">
        <f t="shared" ca="1" si="3136"/>
        <v>0</v>
      </c>
      <c r="U737" s="406">
        <f t="shared" ca="1" si="3136"/>
        <v>0</v>
      </c>
      <c r="V737" s="406">
        <f t="shared" ca="1" si="3136"/>
        <v>0</v>
      </c>
      <c r="W737" s="406">
        <f t="shared" ca="1" si="3136"/>
        <v>0</v>
      </c>
      <c r="X737" s="406">
        <f t="shared" ca="1" si="3136"/>
        <v>0</v>
      </c>
      <c r="Y737" s="406">
        <f t="shared" ca="1" si="3136"/>
        <v>0</v>
      </c>
      <c r="Z737" s="406">
        <f t="shared" ca="1" si="3136"/>
        <v>0</v>
      </c>
      <c r="AA737" s="406">
        <f t="shared" ca="1" si="3136"/>
        <v>0</v>
      </c>
      <c r="AB737" s="406">
        <f t="shared" ca="1" si="3136"/>
        <v>0</v>
      </c>
      <c r="AC737" s="406">
        <f t="shared" ca="1" si="3136"/>
        <v>0</v>
      </c>
      <c r="AD737" s="406">
        <f t="shared" ca="1" si="3136"/>
        <v>0</v>
      </c>
      <c r="AE737" s="406">
        <f t="shared" ca="1" si="3136"/>
        <v>0</v>
      </c>
      <c r="AF737" s="406">
        <f t="shared" ca="1" si="3136"/>
        <v>0</v>
      </c>
      <c r="AG737" s="406">
        <f t="shared" ca="1" si="3136"/>
        <v>0</v>
      </c>
      <c r="AH737" s="317"/>
      <c r="AI737" s="318"/>
      <c r="AJ737" s="318"/>
      <c r="AK737" s="318"/>
      <c r="AL737" s="318"/>
      <c r="AM737"/>
      <c r="AN737"/>
      <c r="AO737"/>
      <c r="AP737"/>
      <c r="AQ737"/>
      <c r="AR737"/>
    </row>
    <row r="738" spans="1:44" ht="13.15" customHeight="1">
      <c r="A738" s="317"/>
      <c r="B738" s="317"/>
      <c r="C738" s="317" cm="1">
        <f t="array" aca="1" ref="C738" ca="1">OFFSET(C738,-3,,,)+1</f>
        <v>15</v>
      </c>
      <c r="D738" s="889" t="str">
        <f t="shared" ref="D738:E738" ca="1" si="3137">D403</f>
        <v/>
      </c>
      <c r="E738" s="892" t="str">
        <f t="shared" ca="1" si="3137"/>
        <v/>
      </c>
      <c r="F738" s="893"/>
      <c r="G738" s="898">
        <f t="shared" ref="G738" si="3138">G403</f>
        <v>0</v>
      </c>
      <c r="H738" s="901"/>
      <c r="I738" s="904" t="str">
        <f t="shared" ref="I738" ca="1" si="3139">I403</f>
        <v/>
      </c>
      <c r="J738" s="907">
        <f t="shared" ref="J738" ca="1" si="3140">IF($D738=$C$3,
SUMPRODUCT(OFFSET($B$696,1,,($C738-1)*3-2,),OFFSET($L$696,,,($C738-1)*3-2,)),J403+H738)</f>
        <v>0</v>
      </c>
      <c r="K738" s="910">
        <f t="shared" ref="K738" ca="1" si="3141">K403</f>
        <v>0</v>
      </c>
      <c r="L738" s="913">
        <f t="shared" ref="L738" ca="1" si="3142">J738*K738</f>
        <v>0</v>
      </c>
      <c r="M738" s="402" t="s">
        <v>89</v>
      </c>
      <c r="N738" s="308" t="str">
        <f t="shared" ref="N738:AG738" ca="1" si="3143">N403</f>
        <v/>
      </c>
      <c r="O738" s="309" t="str">
        <f t="shared" ca="1" si="3143"/>
        <v/>
      </c>
      <c r="P738" s="309" t="str">
        <f t="shared" ca="1" si="3143"/>
        <v/>
      </c>
      <c r="Q738" s="310" t="str">
        <f t="shared" ca="1" si="3143"/>
        <v/>
      </c>
      <c r="R738" s="309" t="str">
        <f t="shared" ca="1" si="3143"/>
        <v/>
      </c>
      <c r="S738" s="309" t="str">
        <f t="shared" ca="1" si="3143"/>
        <v/>
      </c>
      <c r="T738" s="309" t="str">
        <f t="shared" ca="1" si="3143"/>
        <v/>
      </c>
      <c r="U738" s="309" t="str">
        <f t="shared" ca="1" si="3143"/>
        <v/>
      </c>
      <c r="V738" s="309" t="str">
        <f t="shared" ca="1" si="3143"/>
        <v/>
      </c>
      <c r="W738" s="309" t="str">
        <f t="shared" ca="1" si="3143"/>
        <v/>
      </c>
      <c r="X738" s="309" t="str">
        <f t="shared" ca="1" si="3143"/>
        <v/>
      </c>
      <c r="Y738" s="309" t="str">
        <f t="shared" ca="1" si="3143"/>
        <v/>
      </c>
      <c r="Z738" s="309" t="str">
        <f t="shared" ca="1" si="3143"/>
        <v/>
      </c>
      <c r="AA738" s="309" t="str">
        <f t="shared" ca="1" si="3143"/>
        <v/>
      </c>
      <c r="AB738" s="309" t="str">
        <f t="shared" ca="1" si="3143"/>
        <v/>
      </c>
      <c r="AC738" s="309" t="str">
        <f t="shared" ca="1" si="3143"/>
        <v/>
      </c>
      <c r="AD738" s="309" t="str">
        <f t="shared" ca="1" si="3143"/>
        <v/>
      </c>
      <c r="AE738" s="309" t="str">
        <f t="shared" ca="1" si="3143"/>
        <v/>
      </c>
      <c r="AF738" s="309" t="str">
        <f t="shared" ca="1" si="3143"/>
        <v/>
      </c>
      <c r="AG738" s="309" t="str">
        <f t="shared" ca="1" si="3143"/>
        <v/>
      </c>
      <c r="AH738" s="317"/>
      <c r="AI738" s="318"/>
      <c r="AJ738" s="318"/>
      <c r="AK738" s="318"/>
      <c r="AL738" s="318"/>
      <c r="AM738"/>
      <c r="AN738"/>
      <c r="AO738"/>
      <c r="AP738"/>
      <c r="AQ738"/>
      <c r="AR738"/>
    </row>
    <row r="739" spans="1:44" ht="13.15" customHeight="1">
      <c r="A739" s="317"/>
      <c r="B739" s="380">
        <f t="shared" ref="B739:C740" ca="1" si="3144">B404</f>
        <v>0</v>
      </c>
      <c r="C739" s="317" cm="1">
        <f t="array" aca="1" ref="C739" ca="1">IF(ROUND(SUM(IF(N738:AG738&lt;&gt;"",IF(N738:AG738&lt;&gt;0,(N739:AG739))))-J738,3)&lt;&gt;0,"X",0)</f>
        <v>0</v>
      </c>
      <c r="D739" s="890"/>
      <c r="E739" s="894"/>
      <c r="F739" s="895"/>
      <c r="G739" s="899"/>
      <c r="H739" s="902"/>
      <c r="I739" s="905"/>
      <c r="J739" s="908"/>
      <c r="K739" s="911"/>
      <c r="L739" s="914"/>
      <c r="M739" s="403" t="s">
        <v>90</v>
      </c>
      <c r="N739" s="312" cm="1">
        <f t="array" aca="1" ref="N739" ca="1">IF($D738=$C$3,
SUM(IF(OFFSET($N$696,,,($C738-1)*3-2,$C$2)=N738,OFFSET($N$698,,,($C738-1)*3-2,$C$2)*OFFSET($B$696,1,,($C738-1)*3-2,1))),
IFERROR((N404/$J403)*$J738,0))</f>
        <v>0</v>
      </c>
      <c r="O739" s="312" cm="1">
        <f t="array" aca="1" ref="O739" ca="1">IF($D738=$C$3,
SUM(IF(OFFSET($N$696,,,($C738-1)*3-2,$C$2)=O738,OFFSET($N$698,,,($C738-1)*3-2,$C$2)*OFFSET($B$696,1,,($C738-1)*3-2,1))),
IFERROR((O404/$J403)*$J738,0))</f>
        <v>0</v>
      </c>
      <c r="P739" s="312" cm="1">
        <f t="array" aca="1" ref="P739" ca="1">IF($D738=$C$3,
SUM(IF(OFFSET($N$696,,,($C738-1)*3-2,$C$2)=P738,OFFSET($N$698,,,($C738-1)*3-2,$C$2)*OFFSET($B$696,1,,($C738-1)*3-2,1))),
IFERROR((P404/$J403)*$J738,0))</f>
        <v>0</v>
      </c>
      <c r="Q739" s="313" cm="1">
        <f t="array" aca="1" ref="Q739" ca="1">IF($D738=$C$3,
SUM(IF(OFFSET($N$696,,,($C738-1)*3-2,$C$2)=Q738,OFFSET($N$698,,,($C738-1)*3-2,$C$2)*OFFSET($B$696,1,,($C738-1)*3-2,1))),
IFERROR((Q404/$J403)*$J738,0))</f>
        <v>0</v>
      </c>
      <c r="R739" s="312" cm="1">
        <f t="array" aca="1" ref="R739" ca="1">IF($D738=$C$3,
SUM(IF(OFFSET($N$696,,,($C738-1)*3-2,$C$2)=R738,OFFSET($N$698,,,($C738-1)*3-2,$C$2)*OFFSET($B$696,1,,($C738-1)*3-2,1))),
IFERROR((R404/$J403)*$J738,0))</f>
        <v>0</v>
      </c>
      <c r="S739" s="312" cm="1">
        <f t="array" aca="1" ref="S739" ca="1">IF($D738=$C$3,
SUM(IF(OFFSET($N$696,,,($C738-1)*3-2,$C$2)=S738,OFFSET($N$698,,,($C738-1)*3-2,$C$2)*OFFSET($B$696,1,,($C738-1)*3-2,1))),
IFERROR((S404/$J403)*$J738,0))</f>
        <v>0</v>
      </c>
      <c r="T739" s="312" cm="1">
        <f t="array" aca="1" ref="T739" ca="1">IF($D738=$C$3,
SUM(IF(OFFSET($N$696,,,($C738-1)*3-2,$C$2)=T738,OFFSET($N$698,,,($C738-1)*3-2,$C$2)*OFFSET($B$696,1,,($C738-1)*3-2,1))),
IFERROR((T404/$J403)*$J738,0))</f>
        <v>0</v>
      </c>
      <c r="U739" s="312" cm="1">
        <f t="array" aca="1" ref="U739" ca="1">IF($D738=$C$3,
SUM(IF(OFFSET($N$696,,,($C738-1)*3-2,$C$2)=U738,OFFSET($N$698,,,($C738-1)*3-2,$C$2)*OFFSET($B$696,1,,($C738-1)*3-2,1))),
IFERROR((U404/$J403)*$J738,0))</f>
        <v>0</v>
      </c>
      <c r="V739" s="312" cm="1">
        <f t="array" aca="1" ref="V739" ca="1">IF($D738=$C$3,
SUM(IF(OFFSET($N$696,,,($C738-1)*3-2,$C$2)=V738,OFFSET($N$698,,,($C738-1)*3-2,$C$2)*OFFSET($B$696,1,,($C738-1)*3-2,1))),
IFERROR((V404/$J403)*$J738,0))</f>
        <v>0</v>
      </c>
      <c r="W739" s="312" cm="1">
        <f t="array" aca="1" ref="W739" ca="1">IF($D738=$C$3,
SUM(IF(OFFSET($N$696,,,($C738-1)*3-2,$C$2)=W738,OFFSET($N$698,,,($C738-1)*3-2,$C$2)*OFFSET($B$696,1,,($C738-1)*3-2,1))),
IFERROR((W404/$J403)*$J738,0))</f>
        <v>0</v>
      </c>
      <c r="X739" s="312" cm="1">
        <f t="array" aca="1" ref="X739" ca="1">IF($D738=$C$3,
SUM(IF(OFFSET($N$696,,,($C738-1)*3-2,$C$2)=X738,OFFSET($N$698,,,($C738-1)*3-2,$C$2)*OFFSET($B$696,1,,($C738-1)*3-2,1))),
IFERROR((X404/$J403)*$J738,0))</f>
        <v>0</v>
      </c>
      <c r="Y739" s="312" cm="1">
        <f t="array" aca="1" ref="Y739" ca="1">IF($D738=$C$3,
SUM(IF(OFFSET($N$696,,,($C738-1)*3-2,$C$2)=Y738,OFFSET($N$698,,,($C738-1)*3-2,$C$2)*OFFSET($B$696,1,,($C738-1)*3-2,1))),
IFERROR((Y404/$J403)*$J738,0))</f>
        <v>0</v>
      </c>
      <c r="Z739" s="312" cm="1">
        <f t="array" aca="1" ref="Z739" ca="1">IF($D738=$C$3,
SUM(IF(OFFSET($N$696,,,($C738-1)*3-2,$C$2)=Z738,OFFSET($N$698,,,($C738-1)*3-2,$C$2)*OFFSET($B$696,1,,($C738-1)*3-2,1))),
IFERROR((Z404/$J403)*$J738,0))</f>
        <v>0</v>
      </c>
      <c r="AA739" s="312" cm="1">
        <f t="array" aca="1" ref="AA739" ca="1">IF($D738=$C$3,
SUM(IF(OFFSET($N$696,,,($C738-1)*3-2,$C$2)=AA738,OFFSET($N$698,,,($C738-1)*3-2,$C$2)*OFFSET($B$696,1,,($C738-1)*3-2,1))),
IFERROR((AA404/$J403)*$J738,0))</f>
        <v>0</v>
      </c>
      <c r="AB739" s="312" cm="1">
        <f t="array" aca="1" ref="AB739" ca="1">IF($D738=$C$3,
SUM(IF(OFFSET($N$696,,,($C738-1)*3-2,$C$2)=AB738,OFFSET($N$698,,,($C738-1)*3-2,$C$2)*OFFSET($B$696,1,,($C738-1)*3-2,1))),
IFERROR((AB404/$J403)*$J738,0))</f>
        <v>0</v>
      </c>
      <c r="AC739" s="312" cm="1">
        <f t="array" aca="1" ref="AC739" ca="1">IF($D738=$C$3,
SUM(IF(OFFSET($N$696,,,($C738-1)*3-2,$C$2)=AC738,OFFSET($N$698,,,($C738-1)*3-2,$C$2)*OFFSET($B$696,1,,($C738-1)*3-2,1))),
IFERROR((AC404/$J403)*$J738,0))</f>
        <v>0</v>
      </c>
      <c r="AD739" s="312" cm="1">
        <f t="array" aca="1" ref="AD739" ca="1">IF($D738=$C$3,
SUM(IF(OFFSET($N$696,,,($C738-1)*3-2,$C$2)=AD738,OFFSET($N$698,,,($C738-1)*3-2,$C$2)*OFFSET($B$696,1,,($C738-1)*3-2,1))),
IFERROR((AD404/$J403)*$J738,0))</f>
        <v>0</v>
      </c>
      <c r="AE739" s="312" cm="1">
        <f t="array" aca="1" ref="AE739" ca="1">IF($D738=$C$3,
SUM(IF(OFFSET($N$696,,,($C738-1)*3-2,$C$2)=AE738,OFFSET($N$698,,,($C738-1)*3-2,$C$2)*OFFSET($B$696,1,,($C738-1)*3-2,1))),
IFERROR((AE404/$J403)*$J738,0))</f>
        <v>0</v>
      </c>
      <c r="AF739" s="312" cm="1">
        <f t="array" aca="1" ref="AF739" ca="1">IF($D738=$C$3,
SUM(IF(OFFSET($N$696,,,($C738-1)*3-2,$C$2)=AF738,OFFSET($N$698,,,($C738-1)*3-2,$C$2)*OFFSET($B$696,1,,($C738-1)*3-2,1))),
IFERROR((AF404/$J403)*$J738,0))</f>
        <v>0</v>
      </c>
      <c r="AG739" s="312" cm="1">
        <f t="array" aca="1" ref="AG739" ca="1">IF($D738=$C$3,
SUM(IF(OFFSET($N$696,,,($C738-1)*3-2,$C$2)=AG738,OFFSET($N$698,,,($C738-1)*3-2,$C$2)*OFFSET($B$696,1,,($C738-1)*3-2,1))),
IFERROR((AG404/$J403)*$J738,0))</f>
        <v>0</v>
      </c>
      <c r="AH739" s="317"/>
      <c r="AI739" s="318"/>
      <c r="AJ739" s="318"/>
      <c r="AK739" s="318"/>
      <c r="AL739" s="318"/>
      <c r="AM739"/>
      <c r="AN739"/>
      <c r="AO739"/>
      <c r="AP739"/>
      <c r="AQ739"/>
      <c r="AR739"/>
    </row>
    <row r="740" spans="1:44" ht="13.15" customHeight="1">
      <c r="A740" s="317"/>
      <c r="B740" s="380" t="str">
        <f t="shared" ca="1" si="3144"/>
        <v/>
      </c>
      <c r="C740" s="380" t="str">
        <f t="shared" ca="1" si="3144"/>
        <v/>
      </c>
      <c r="D740" s="891"/>
      <c r="E740" s="896"/>
      <c r="F740" s="897"/>
      <c r="G740" s="900"/>
      <c r="H740" s="903"/>
      <c r="I740" s="906"/>
      <c r="J740" s="909"/>
      <c r="K740" s="912"/>
      <c r="L740" s="915"/>
      <c r="M740" s="404" t="s">
        <v>91</v>
      </c>
      <c r="N740" s="405">
        <f t="shared" ref="N740:AG740" ca="1" si="3145">IFERROR(N739*$K738,0)</f>
        <v>0</v>
      </c>
      <c r="O740" s="406">
        <f t="shared" ca="1" si="3145"/>
        <v>0</v>
      </c>
      <c r="P740" s="406">
        <f t="shared" ca="1" si="3145"/>
        <v>0</v>
      </c>
      <c r="Q740" s="407">
        <f t="shared" ca="1" si="3145"/>
        <v>0</v>
      </c>
      <c r="R740" s="406">
        <f t="shared" ca="1" si="3145"/>
        <v>0</v>
      </c>
      <c r="S740" s="406">
        <f t="shared" ca="1" si="3145"/>
        <v>0</v>
      </c>
      <c r="T740" s="406">
        <f t="shared" ca="1" si="3145"/>
        <v>0</v>
      </c>
      <c r="U740" s="406">
        <f t="shared" ca="1" si="3145"/>
        <v>0</v>
      </c>
      <c r="V740" s="406">
        <f t="shared" ca="1" si="3145"/>
        <v>0</v>
      </c>
      <c r="W740" s="406">
        <f t="shared" ca="1" si="3145"/>
        <v>0</v>
      </c>
      <c r="X740" s="406">
        <f t="shared" ca="1" si="3145"/>
        <v>0</v>
      </c>
      <c r="Y740" s="406">
        <f t="shared" ca="1" si="3145"/>
        <v>0</v>
      </c>
      <c r="Z740" s="406">
        <f t="shared" ca="1" si="3145"/>
        <v>0</v>
      </c>
      <c r="AA740" s="406">
        <f t="shared" ca="1" si="3145"/>
        <v>0</v>
      </c>
      <c r="AB740" s="406">
        <f t="shared" ca="1" si="3145"/>
        <v>0</v>
      </c>
      <c r="AC740" s="406">
        <f t="shared" ca="1" si="3145"/>
        <v>0</v>
      </c>
      <c r="AD740" s="406">
        <f t="shared" ca="1" si="3145"/>
        <v>0</v>
      </c>
      <c r="AE740" s="406">
        <f t="shared" ca="1" si="3145"/>
        <v>0</v>
      </c>
      <c r="AF740" s="406">
        <f t="shared" ca="1" si="3145"/>
        <v>0</v>
      </c>
      <c r="AG740" s="406">
        <f t="shared" ca="1" si="3145"/>
        <v>0</v>
      </c>
      <c r="AH740" s="317"/>
      <c r="AI740" s="318"/>
      <c r="AJ740" s="318"/>
      <c r="AK740" s="318"/>
      <c r="AL740" s="318"/>
      <c r="AM740"/>
      <c r="AN740"/>
      <c r="AO740"/>
      <c r="AP740"/>
      <c r="AQ740"/>
      <c r="AR740"/>
    </row>
    <row r="741" spans="1:44" ht="13.15" customHeight="1">
      <c r="A741" s="317"/>
      <c r="B741" s="317"/>
      <c r="C741" s="317" cm="1">
        <f t="array" aca="1" ref="C741" ca="1">OFFSET(C741,-3,,,)+1</f>
        <v>16</v>
      </c>
      <c r="D741" s="889" t="str">
        <f t="shared" ref="D741:E741" ca="1" si="3146">D406</f>
        <v/>
      </c>
      <c r="E741" s="892" t="str">
        <f t="shared" ca="1" si="3146"/>
        <v/>
      </c>
      <c r="F741" s="893"/>
      <c r="G741" s="898">
        <f t="shared" ref="G741" si="3147">G406</f>
        <v>0</v>
      </c>
      <c r="H741" s="901"/>
      <c r="I741" s="904" t="str">
        <f t="shared" ref="I741" ca="1" si="3148">I406</f>
        <v/>
      </c>
      <c r="J741" s="907">
        <f t="shared" ref="J741" ca="1" si="3149">IF($D741=$C$3,
SUMPRODUCT(OFFSET($B$696,1,,($C741-1)*3-2,),OFFSET($L$696,,,($C741-1)*3-2,)),J406+H741)</f>
        <v>0</v>
      </c>
      <c r="K741" s="910">
        <f t="shared" ref="K741" ca="1" si="3150">K406</f>
        <v>0</v>
      </c>
      <c r="L741" s="913">
        <f t="shared" ref="L741" ca="1" si="3151">J741*K741</f>
        <v>0</v>
      </c>
      <c r="M741" s="402" t="s">
        <v>89</v>
      </c>
      <c r="N741" s="308" t="str">
        <f t="shared" ref="N741:AG741" ca="1" si="3152">N406</f>
        <v/>
      </c>
      <c r="O741" s="309" t="str">
        <f t="shared" ca="1" si="3152"/>
        <v/>
      </c>
      <c r="P741" s="309" t="str">
        <f t="shared" ca="1" si="3152"/>
        <v/>
      </c>
      <c r="Q741" s="310" t="str">
        <f t="shared" ca="1" si="3152"/>
        <v/>
      </c>
      <c r="R741" s="309" t="str">
        <f t="shared" ca="1" si="3152"/>
        <v/>
      </c>
      <c r="S741" s="309" t="str">
        <f t="shared" ca="1" si="3152"/>
        <v/>
      </c>
      <c r="T741" s="309" t="str">
        <f t="shared" ca="1" si="3152"/>
        <v/>
      </c>
      <c r="U741" s="309" t="str">
        <f t="shared" ca="1" si="3152"/>
        <v/>
      </c>
      <c r="V741" s="309" t="str">
        <f t="shared" ca="1" si="3152"/>
        <v/>
      </c>
      <c r="W741" s="309" t="str">
        <f t="shared" ca="1" si="3152"/>
        <v/>
      </c>
      <c r="X741" s="309" t="str">
        <f t="shared" ca="1" si="3152"/>
        <v/>
      </c>
      <c r="Y741" s="309" t="str">
        <f t="shared" ca="1" si="3152"/>
        <v/>
      </c>
      <c r="Z741" s="309" t="str">
        <f t="shared" ca="1" si="3152"/>
        <v/>
      </c>
      <c r="AA741" s="309" t="str">
        <f t="shared" ca="1" si="3152"/>
        <v/>
      </c>
      <c r="AB741" s="309" t="str">
        <f t="shared" ca="1" si="3152"/>
        <v/>
      </c>
      <c r="AC741" s="309" t="str">
        <f t="shared" ca="1" si="3152"/>
        <v/>
      </c>
      <c r="AD741" s="309" t="str">
        <f t="shared" ca="1" si="3152"/>
        <v/>
      </c>
      <c r="AE741" s="309" t="str">
        <f t="shared" ca="1" si="3152"/>
        <v/>
      </c>
      <c r="AF741" s="309" t="str">
        <f t="shared" ca="1" si="3152"/>
        <v/>
      </c>
      <c r="AG741" s="309" t="str">
        <f t="shared" ca="1" si="3152"/>
        <v/>
      </c>
      <c r="AH741" s="317"/>
      <c r="AI741" s="318"/>
      <c r="AJ741" s="318"/>
      <c r="AK741" s="318"/>
      <c r="AL741" s="318"/>
      <c r="AM741"/>
      <c r="AN741"/>
      <c r="AO741"/>
      <c r="AP741"/>
      <c r="AQ741"/>
      <c r="AR741"/>
    </row>
    <row r="742" spans="1:44" ht="13.15" customHeight="1">
      <c r="A742" s="317"/>
      <c r="B742" s="380">
        <f t="shared" ref="B742:C743" ca="1" si="3153">B407</f>
        <v>0</v>
      </c>
      <c r="C742" s="317" cm="1">
        <f t="array" aca="1" ref="C742" ca="1">IF(ROUND(SUM(IF(N741:AG741&lt;&gt;"",IF(N741:AG741&lt;&gt;0,(N742:AG742))))-J741,3)&lt;&gt;0,"X",0)</f>
        <v>0</v>
      </c>
      <c r="D742" s="890"/>
      <c r="E742" s="894"/>
      <c r="F742" s="895"/>
      <c r="G742" s="899"/>
      <c r="H742" s="902"/>
      <c r="I742" s="905"/>
      <c r="J742" s="908"/>
      <c r="K742" s="911"/>
      <c r="L742" s="914"/>
      <c r="M742" s="403" t="s">
        <v>90</v>
      </c>
      <c r="N742" s="312" cm="1">
        <f t="array" aca="1" ref="N742" ca="1">IF($D741=$C$3,
SUM(IF(OFFSET($N$696,,,($C741-1)*3-2,$C$2)=N741,OFFSET($N$698,,,($C741-1)*3-2,$C$2)*OFFSET($B$696,1,,($C741-1)*3-2,1))),
IFERROR((N407/$J406)*$J741,0))</f>
        <v>0</v>
      </c>
      <c r="O742" s="312" cm="1">
        <f t="array" aca="1" ref="O742" ca="1">IF($D741=$C$3,
SUM(IF(OFFSET($N$696,,,($C741-1)*3-2,$C$2)=O741,OFFSET($N$698,,,($C741-1)*3-2,$C$2)*OFFSET($B$696,1,,($C741-1)*3-2,1))),
IFERROR((O407/$J406)*$J741,0))</f>
        <v>0</v>
      </c>
      <c r="P742" s="312" cm="1">
        <f t="array" aca="1" ref="P742" ca="1">IF($D741=$C$3,
SUM(IF(OFFSET($N$696,,,($C741-1)*3-2,$C$2)=P741,OFFSET($N$698,,,($C741-1)*3-2,$C$2)*OFFSET($B$696,1,,($C741-1)*3-2,1))),
IFERROR((P407/$J406)*$J741,0))</f>
        <v>0</v>
      </c>
      <c r="Q742" s="313" cm="1">
        <f t="array" aca="1" ref="Q742" ca="1">IF($D741=$C$3,
SUM(IF(OFFSET($N$696,,,($C741-1)*3-2,$C$2)=Q741,OFFSET($N$698,,,($C741-1)*3-2,$C$2)*OFFSET($B$696,1,,($C741-1)*3-2,1))),
IFERROR((Q407/$J406)*$J741,0))</f>
        <v>0</v>
      </c>
      <c r="R742" s="312" cm="1">
        <f t="array" aca="1" ref="R742" ca="1">IF($D741=$C$3,
SUM(IF(OFFSET($N$696,,,($C741-1)*3-2,$C$2)=R741,OFFSET($N$698,,,($C741-1)*3-2,$C$2)*OFFSET($B$696,1,,($C741-1)*3-2,1))),
IFERROR((R407/$J406)*$J741,0))</f>
        <v>0</v>
      </c>
      <c r="S742" s="312" cm="1">
        <f t="array" aca="1" ref="S742" ca="1">IF($D741=$C$3,
SUM(IF(OFFSET($N$696,,,($C741-1)*3-2,$C$2)=S741,OFFSET($N$698,,,($C741-1)*3-2,$C$2)*OFFSET($B$696,1,,($C741-1)*3-2,1))),
IFERROR((S407/$J406)*$J741,0))</f>
        <v>0</v>
      </c>
      <c r="T742" s="312" cm="1">
        <f t="array" aca="1" ref="T742" ca="1">IF($D741=$C$3,
SUM(IF(OFFSET($N$696,,,($C741-1)*3-2,$C$2)=T741,OFFSET($N$698,,,($C741-1)*3-2,$C$2)*OFFSET($B$696,1,,($C741-1)*3-2,1))),
IFERROR((T407/$J406)*$J741,0))</f>
        <v>0</v>
      </c>
      <c r="U742" s="312" cm="1">
        <f t="array" aca="1" ref="U742" ca="1">IF($D741=$C$3,
SUM(IF(OFFSET($N$696,,,($C741-1)*3-2,$C$2)=U741,OFFSET($N$698,,,($C741-1)*3-2,$C$2)*OFFSET($B$696,1,,($C741-1)*3-2,1))),
IFERROR((U407/$J406)*$J741,0))</f>
        <v>0</v>
      </c>
      <c r="V742" s="312" cm="1">
        <f t="array" aca="1" ref="V742" ca="1">IF($D741=$C$3,
SUM(IF(OFFSET($N$696,,,($C741-1)*3-2,$C$2)=V741,OFFSET($N$698,,,($C741-1)*3-2,$C$2)*OFFSET($B$696,1,,($C741-1)*3-2,1))),
IFERROR((V407/$J406)*$J741,0))</f>
        <v>0</v>
      </c>
      <c r="W742" s="312" cm="1">
        <f t="array" aca="1" ref="W742" ca="1">IF($D741=$C$3,
SUM(IF(OFFSET($N$696,,,($C741-1)*3-2,$C$2)=W741,OFFSET($N$698,,,($C741-1)*3-2,$C$2)*OFFSET($B$696,1,,($C741-1)*3-2,1))),
IFERROR((W407/$J406)*$J741,0))</f>
        <v>0</v>
      </c>
      <c r="X742" s="312" cm="1">
        <f t="array" aca="1" ref="X742" ca="1">IF($D741=$C$3,
SUM(IF(OFFSET($N$696,,,($C741-1)*3-2,$C$2)=X741,OFFSET($N$698,,,($C741-1)*3-2,$C$2)*OFFSET($B$696,1,,($C741-1)*3-2,1))),
IFERROR((X407/$J406)*$J741,0))</f>
        <v>0</v>
      </c>
      <c r="Y742" s="312" cm="1">
        <f t="array" aca="1" ref="Y742" ca="1">IF($D741=$C$3,
SUM(IF(OFFSET($N$696,,,($C741-1)*3-2,$C$2)=Y741,OFFSET($N$698,,,($C741-1)*3-2,$C$2)*OFFSET($B$696,1,,($C741-1)*3-2,1))),
IFERROR((Y407/$J406)*$J741,0))</f>
        <v>0</v>
      </c>
      <c r="Z742" s="312" cm="1">
        <f t="array" aca="1" ref="Z742" ca="1">IF($D741=$C$3,
SUM(IF(OFFSET($N$696,,,($C741-1)*3-2,$C$2)=Z741,OFFSET($N$698,,,($C741-1)*3-2,$C$2)*OFFSET($B$696,1,,($C741-1)*3-2,1))),
IFERROR((Z407/$J406)*$J741,0))</f>
        <v>0</v>
      </c>
      <c r="AA742" s="312" cm="1">
        <f t="array" aca="1" ref="AA742" ca="1">IF($D741=$C$3,
SUM(IF(OFFSET($N$696,,,($C741-1)*3-2,$C$2)=AA741,OFFSET($N$698,,,($C741-1)*3-2,$C$2)*OFFSET($B$696,1,,($C741-1)*3-2,1))),
IFERROR((AA407/$J406)*$J741,0))</f>
        <v>0</v>
      </c>
      <c r="AB742" s="312" cm="1">
        <f t="array" aca="1" ref="AB742" ca="1">IF($D741=$C$3,
SUM(IF(OFFSET($N$696,,,($C741-1)*3-2,$C$2)=AB741,OFFSET($N$698,,,($C741-1)*3-2,$C$2)*OFFSET($B$696,1,,($C741-1)*3-2,1))),
IFERROR((AB407/$J406)*$J741,0))</f>
        <v>0</v>
      </c>
      <c r="AC742" s="312" cm="1">
        <f t="array" aca="1" ref="AC742" ca="1">IF($D741=$C$3,
SUM(IF(OFFSET($N$696,,,($C741-1)*3-2,$C$2)=AC741,OFFSET($N$698,,,($C741-1)*3-2,$C$2)*OFFSET($B$696,1,,($C741-1)*3-2,1))),
IFERROR((AC407/$J406)*$J741,0))</f>
        <v>0</v>
      </c>
      <c r="AD742" s="312" cm="1">
        <f t="array" aca="1" ref="AD742" ca="1">IF($D741=$C$3,
SUM(IF(OFFSET($N$696,,,($C741-1)*3-2,$C$2)=AD741,OFFSET($N$698,,,($C741-1)*3-2,$C$2)*OFFSET($B$696,1,,($C741-1)*3-2,1))),
IFERROR((AD407/$J406)*$J741,0))</f>
        <v>0</v>
      </c>
      <c r="AE742" s="312" cm="1">
        <f t="array" aca="1" ref="AE742" ca="1">IF($D741=$C$3,
SUM(IF(OFFSET($N$696,,,($C741-1)*3-2,$C$2)=AE741,OFFSET($N$698,,,($C741-1)*3-2,$C$2)*OFFSET($B$696,1,,($C741-1)*3-2,1))),
IFERROR((AE407/$J406)*$J741,0))</f>
        <v>0</v>
      </c>
      <c r="AF742" s="312" cm="1">
        <f t="array" aca="1" ref="AF742" ca="1">IF($D741=$C$3,
SUM(IF(OFFSET($N$696,,,($C741-1)*3-2,$C$2)=AF741,OFFSET($N$698,,,($C741-1)*3-2,$C$2)*OFFSET($B$696,1,,($C741-1)*3-2,1))),
IFERROR((AF407/$J406)*$J741,0))</f>
        <v>0</v>
      </c>
      <c r="AG742" s="312" cm="1">
        <f t="array" aca="1" ref="AG742" ca="1">IF($D741=$C$3,
SUM(IF(OFFSET($N$696,,,($C741-1)*3-2,$C$2)=AG741,OFFSET($N$698,,,($C741-1)*3-2,$C$2)*OFFSET($B$696,1,,($C741-1)*3-2,1))),
IFERROR((AG407/$J406)*$J741,0))</f>
        <v>0</v>
      </c>
      <c r="AH742" s="317"/>
      <c r="AI742" s="318"/>
      <c r="AJ742" s="318"/>
      <c r="AK742" s="318"/>
      <c r="AL742" s="318"/>
      <c r="AM742"/>
      <c r="AN742"/>
      <c r="AO742"/>
      <c r="AP742"/>
      <c r="AQ742"/>
      <c r="AR742"/>
    </row>
    <row r="743" spans="1:44" ht="13.15" customHeight="1">
      <c r="A743" s="317"/>
      <c r="B743" s="380" t="str">
        <f t="shared" ca="1" si="3153"/>
        <v/>
      </c>
      <c r="C743" s="380" t="str">
        <f t="shared" ca="1" si="3153"/>
        <v/>
      </c>
      <c r="D743" s="891"/>
      <c r="E743" s="896"/>
      <c r="F743" s="897"/>
      <c r="G743" s="900"/>
      <c r="H743" s="903"/>
      <c r="I743" s="906"/>
      <c r="J743" s="909"/>
      <c r="K743" s="912"/>
      <c r="L743" s="915"/>
      <c r="M743" s="404" t="s">
        <v>91</v>
      </c>
      <c r="N743" s="405">
        <f t="shared" ref="N743:AG743" ca="1" si="3154">IFERROR(N742*$K741,0)</f>
        <v>0</v>
      </c>
      <c r="O743" s="406">
        <f t="shared" ca="1" si="3154"/>
        <v>0</v>
      </c>
      <c r="P743" s="406">
        <f t="shared" ca="1" si="3154"/>
        <v>0</v>
      </c>
      <c r="Q743" s="407">
        <f t="shared" ca="1" si="3154"/>
        <v>0</v>
      </c>
      <c r="R743" s="406">
        <f t="shared" ca="1" si="3154"/>
        <v>0</v>
      </c>
      <c r="S743" s="406">
        <f t="shared" ca="1" si="3154"/>
        <v>0</v>
      </c>
      <c r="T743" s="406">
        <f t="shared" ca="1" si="3154"/>
        <v>0</v>
      </c>
      <c r="U743" s="406">
        <f t="shared" ca="1" si="3154"/>
        <v>0</v>
      </c>
      <c r="V743" s="406">
        <f t="shared" ca="1" si="3154"/>
        <v>0</v>
      </c>
      <c r="W743" s="406">
        <f t="shared" ca="1" si="3154"/>
        <v>0</v>
      </c>
      <c r="X743" s="406">
        <f t="shared" ca="1" si="3154"/>
        <v>0</v>
      </c>
      <c r="Y743" s="406">
        <f t="shared" ca="1" si="3154"/>
        <v>0</v>
      </c>
      <c r="Z743" s="406">
        <f t="shared" ca="1" si="3154"/>
        <v>0</v>
      </c>
      <c r="AA743" s="406">
        <f t="shared" ca="1" si="3154"/>
        <v>0</v>
      </c>
      <c r="AB743" s="406">
        <f t="shared" ca="1" si="3154"/>
        <v>0</v>
      </c>
      <c r="AC743" s="406">
        <f t="shared" ca="1" si="3154"/>
        <v>0</v>
      </c>
      <c r="AD743" s="406">
        <f t="shared" ca="1" si="3154"/>
        <v>0</v>
      </c>
      <c r="AE743" s="406">
        <f t="shared" ca="1" si="3154"/>
        <v>0</v>
      </c>
      <c r="AF743" s="406">
        <f t="shared" ca="1" si="3154"/>
        <v>0</v>
      </c>
      <c r="AG743" s="406">
        <f t="shared" ca="1" si="3154"/>
        <v>0</v>
      </c>
      <c r="AH743" s="317"/>
      <c r="AI743" s="318"/>
      <c r="AJ743" s="318"/>
      <c r="AK743" s="318"/>
      <c r="AL743" s="318"/>
      <c r="AM743"/>
      <c r="AN743"/>
      <c r="AO743"/>
      <c r="AP743"/>
      <c r="AQ743"/>
      <c r="AR743"/>
    </row>
    <row r="744" spans="1:44" ht="13.15" customHeight="1">
      <c r="A744" s="317"/>
      <c r="B744" s="317"/>
      <c r="C744" s="317" cm="1">
        <f t="array" aca="1" ref="C744" ca="1">OFFSET(C744,-3,,,)+1</f>
        <v>17</v>
      </c>
      <c r="D744" s="889" t="str">
        <f t="shared" ref="D744:E744" ca="1" si="3155">D409</f>
        <v/>
      </c>
      <c r="E744" s="892" t="str">
        <f t="shared" ca="1" si="3155"/>
        <v/>
      </c>
      <c r="F744" s="893"/>
      <c r="G744" s="898">
        <f t="shared" ref="G744" si="3156">G409</f>
        <v>0</v>
      </c>
      <c r="H744" s="901"/>
      <c r="I744" s="904" t="str">
        <f t="shared" ref="I744" ca="1" si="3157">I409</f>
        <v/>
      </c>
      <c r="J744" s="907">
        <f t="shared" ref="J744" ca="1" si="3158">IF($D744=$C$3,
SUMPRODUCT(OFFSET($B$696,1,,($C744-1)*3-2,),OFFSET($L$696,,,($C744-1)*3-2,)),J409+H744)</f>
        <v>0</v>
      </c>
      <c r="K744" s="910">
        <f t="shared" ref="K744" ca="1" si="3159">K409</f>
        <v>0</v>
      </c>
      <c r="L744" s="913">
        <f t="shared" ref="L744" ca="1" si="3160">J744*K744</f>
        <v>0</v>
      </c>
      <c r="M744" s="402" t="s">
        <v>89</v>
      </c>
      <c r="N744" s="308" t="str">
        <f t="shared" ref="N744:AG744" ca="1" si="3161">N409</f>
        <v/>
      </c>
      <c r="O744" s="309" t="str">
        <f t="shared" ca="1" si="3161"/>
        <v/>
      </c>
      <c r="P744" s="309" t="str">
        <f t="shared" ca="1" si="3161"/>
        <v/>
      </c>
      <c r="Q744" s="310" t="str">
        <f t="shared" ca="1" si="3161"/>
        <v/>
      </c>
      <c r="R744" s="309" t="str">
        <f t="shared" ca="1" si="3161"/>
        <v/>
      </c>
      <c r="S744" s="309" t="str">
        <f t="shared" ca="1" si="3161"/>
        <v/>
      </c>
      <c r="T744" s="309" t="str">
        <f t="shared" ca="1" si="3161"/>
        <v/>
      </c>
      <c r="U744" s="309" t="str">
        <f t="shared" ca="1" si="3161"/>
        <v/>
      </c>
      <c r="V744" s="309" t="str">
        <f t="shared" ca="1" si="3161"/>
        <v/>
      </c>
      <c r="W744" s="309" t="str">
        <f t="shared" ca="1" si="3161"/>
        <v/>
      </c>
      <c r="X744" s="309" t="str">
        <f t="shared" ca="1" si="3161"/>
        <v/>
      </c>
      <c r="Y744" s="309" t="str">
        <f t="shared" ca="1" si="3161"/>
        <v/>
      </c>
      <c r="Z744" s="309" t="str">
        <f t="shared" ca="1" si="3161"/>
        <v/>
      </c>
      <c r="AA744" s="309" t="str">
        <f t="shared" ca="1" si="3161"/>
        <v/>
      </c>
      <c r="AB744" s="309" t="str">
        <f t="shared" ca="1" si="3161"/>
        <v/>
      </c>
      <c r="AC744" s="309" t="str">
        <f t="shared" ca="1" si="3161"/>
        <v/>
      </c>
      <c r="AD744" s="309" t="str">
        <f t="shared" ca="1" si="3161"/>
        <v/>
      </c>
      <c r="AE744" s="309" t="str">
        <f t="shared" ca="1" si="3161"/>
        <v/>
      </c>
      <c r="AF744" s="309" t="str">
        <f t="shared" ca="1" si="3161"/>
        <v/>
      </c>
      <c r="AG744" s="309" t="str">
        <f t="shared" ca="1" si="3161"/>
        <v/>
      </c>
      <c r="AH744" s="317"/>
      <c r="AI744" s="318"/>
      <c r="AJ744" s="318"/>
      <c r="AK744" s="318"/>
      <c r="AL744" s="318"/>
      <c r="AM744"/>
      <c r="AN744"/>
      <c r="AO744"/>
      <c r="AP744"/>
      <c r="AQ744"/>
      <c r="AR744"/>
    </row>
    <row r="745" spans="1:44" ht="13.15" customHeight="1">
      <c r="A745" s="317"/>
      <c r="B745" s="380">
        <f t="shared" ref="B745:C746" ca="1" si="3162">B410</f>
        <v>0</v>
      </c>
      <c r="C745" s="317" cm="1">
        <f t="array" aca="1" ref="C745" ca="1">IF(ROUND(SUM(IF(N744:AG744&lt;&gt;"",IF(N744:AG744&lt;&gt;0,(N745:AG745))))-J744,3)&lt;&gt;0,"X",0)</f>
        <v>0</v>
      </c>
      <c r="D745" s="890"/>
      <c r="E745" s="894"/>
      <c r="F745" s="895"/>
      <c r="G745" s="899"/>
      <c r="H745" s="902"/>
      <c r="I745" s="905"/>
      <c r="J745" s="908"/>
      <c r="K745" s="911"/>
      <c r="L745" s="914"/>
      <c r="M745" s="403" t="s">
        <v>90</v>
      </c>
      <c r="N745" s="312" cm="1">
        <f t="array" aca="1" ref="N745" ca="1">IF($D744=$C$3,
SUM(IF(OFFSET($N$696,,,($C744-1)*3-2,$C$2)=N744,OFFSET($N$698,,,($C744-1)*3-2,$C$2)*OFFSET($B$696,1,,($C744-1)*3-2,1))),
IFERROR((N410/$J409)*$J744,0))</f>
        <v>0</v>
      </c>
      <c r="O745" s="312" cm="1">
        <f t="array" aca="1" ref="O745" ca="1">IF($D744=$C$3,
SUM(IF(OFFSET($N$696,,,($C744-1)*3-2,$C$2)=O744,OFFSET($N$698,,,($C744-1)*3-2,$C$2)*OFFSET($B$696,1,,($C744-1)*3-2,1))),
IFERROR((O410/$J409)*$J744,0))</f>
        <v>0</v>
      </c>
      <c r="P745" s="312" cm="1">
        <f t="array" aca="1" ref="P745" ca="1">IF($D744=$C$3,
SUM(IF(OFFSET($N$696,,,($C744-1)*3-2,$C$2)=P744,OFFSET($N$698,,,($C744-1)*3-2,$C$2)*OFFSET($B$696,1,,($C744-1)*3-2,1))),
IFERROR((P410/$J409)*$J744,0))</f>
        <v>0</v>
      </c>
      <c r="Q745" s="313" cm="1">
        <f t="array" aca="1" ref="Q745" ca="1">IF($D744=$C$3,
SUM(IF(OFFSET($N$696,,,($C744-1)*3-2,$C$2)=Q744,OFFSET($N$698,,,($C744-1)*3-2,$C$2)*OFFSET($B$696,1,,($C744-1)*3-2,1))),
IFERROR((Q410/$J409)*$J744,0))</f>
        <v>0</v>
      </c>
      <c r="R745" s="312" cm="1">
        <f t="array" aca="1" ref="R745" ca="1">IF($D744=$C$3,
SUM(IF(OFFSET($N$696,,,($C744-1)*3-2,$C$2)=R744,OFFSET($N$698,,,($C744-1)*3-2,$C$2)*OFFSET($B$696,1,,($C744-1)*3-2,1))),
IFERROR((R410/$J409)*$J744,0))</f>
        <v>0</v>
      </c>
      <c r="S745" s="312" cm="1">
        <f t="array" aca="1" ref="S745" ca="1">IF($D744=$C$3,
SUM(IF(OFFSET($N$696,,,($C744-1)*3-2,$C$2)=S744,OFFSET($N$698,,,($C744-1)*3-2,$C$2)*OFFSET($B$696,1,,($C744-1)*3-2,1))),
IFERROR((S410/$J409)*$J744,0))</f>
        <v>0</v>
      </c>
      <c r="T745" s="312" cm="1">
        <f t="array" aca="1" ref="T745" ca="1">IF($D744=$C$3,
SUM(IF(OFFSET($N$696,,,($C744-1)*3-2,$C$2)=T744,OFFSET($N$698,,,($C744-1)*3-2,$C$2)*OFFSET($B$696,1,,($C744-1)*3-2,1))),
IFERROR((T410/$J409)*$J744,0))</f>
        <v>0</v>
      </c>
      <c r="U745" s="312" cm="1">
        <f t="array" aca="1" ref="U745" ca="1">IF($D744=$C$3,
SUM(IF(OFFSET($N$696,,,($C744-1)*3-2,$C$2)=U744,OFFSET($N$698,,,($C744-1)*3-2,$C$2)*OFFSET($B$696,1,,($C744-1)*3-2,1))),
IFERROR((U410/$J409)*$J744,0))</f>
        <v>0</v>
      </c>
      <c r="V745" s="312" cm="1">
        <f t="array" aca="1" ref="V745" ca="1">IF($D744=$C$3,
SUM(IF(OFFSET($N$696,,,($C744-1)*3-2,$C$2)=V744,OFFSET($N$698,,,($C744-1)*3-2,$C$2)*OFFSET($B$696,1,,($C744-1)*3-2,1))),
IFERROR((V410/$J409)*$J744,0))</f>
        <v>0</v>
      </c>
      <c r="W745" s="312" cm="1">
        <f t="array" aca="1" ref="W745" ca="1">IF($D744=$C$3,
SUM(IF(OFFSET($N$696,,,($C744-1)*3-2,$C$2)=W744,OFFSET($N$698,,,($C744-1)*3-2,$C$2)*OFFSET($B$696,1,,($C744-1)*3-2,1))),
IFERROR((W410/$J409)*$J744,0))</f>
        <v>0</v>
      </c>
      <c r="X745" s="312" cm="1">
        <f t="array" aca="1" ref="X745" ca="1">IF($D744=$C$3,
SUM(IF(OFFSET($N$696,,,($C744-1)*3-2,$C$2)=X744,OFFSET($N$698,,,($C744-1)*3-2,$C$2)*OFFSET($B$696,1,,($C744-1)*3-2,1))),
IFERROR((X410/$J409)*$J744,0))</f>
        <v>0</v>
      </c>
      <c r="Y745" s="312" cm="1">
        <f t="array" aca="1" ref="Y745" ca="1">IF($D744=$C$3,
SUM(IF(OFFSET($N$696,,,($C744-1)*3-2,$C$2)=Y744,OFFSET($N$698,,,($C744-1)*3-2,$C$2)*OFFSET($B$696,1,,($C744-1)*3-2,1))),
IFERROR((Y410/$J409)*$J744,0))</f>
        <v>0</v>
      </c>
      <c r="Z745" s="312" cm="1">
        <f t="array" aca="1" ref="Z745" ca="1">IF($D744=$C$3,
SUM(IF(OFFSET($N$696,,,($C744-1)*3-2,$C$2)=Z744,OFFSET($N$698,,,($C744-1)*3-2,$C$2)*OFFSET($B$696,1,,($C744-1)*3-2,1))),
IFERROR((Z410/$J409)*$J744,0))</f>
        <v>0</v>
      </c>
      <c r="AA745" s="312" cm="1">
        <f t="array" aca="1" ref="AA745" ca="1">IF($D744=$C$3,
SUM(IF(OFFSET($N$696,,,($C744-1)*3-2,$C$2)=AA744,OFFSET($N$698,,,($C744-1)*3-2,$C$2)*OFFSET($B$696,1,,($C744-1)*3-2,1))),
IFERROR((AA410/$J409)*$J744,0))</f>
        <v>0</v>
      </c>
      <c r="AB745" s="312" cm="1">
        <f t="array" aca="1" ref="AB745" ca="1">IF($D744=$C$3,
SUM(IF(OFFSET($N$696,,,($C744-1)*3-2,$C$2)=AB744,OFFSET($N$698,,,($C744-1)*3-2,$C$2)*OFFSET($B$696,1,,($C744-1)*3-2,1))),
IFERROR((AB410/$J409)*$J744,0))</f>
        <v>0</v>
      </c>
      <c r="AC745" s="312" cm="1">
        <f t="array" aca="1" ref="AC745" ca="1">IF($D744=$C$3,
SUM(IF(OFFSET($N$696,,,($C744-1)*3-2,$C$2)=AC744,OFFSET($N$698,,,($C744-1)*3-2,$C$2)*OFFSET($B$696,1,,($C744-1)*3-2,1))),
IFERROR((AC410/$J409)*$J744,0))</f>
        <v>0</v>
      </c>
      <c r="AD745" s="312" cm="1">
        <f t="array" aca="1" ref="AD745" ca="1">IF($D744=$C$3,
SUM(IF(OFFSET($N$696,,,($C744-1)*3-2,$C$2)=AD744,OFFSET($N$698,,,($C744-1)*3-2,$C$2)*OFFSET($B$696,1,,($C744-1)*3-2,1))),
IFERROR((AD410/$J409)*$J744,0))</f>
        <v>0</v>
      </c>
      <c r="AE745" s="312" cm="1">
        <f t="array" aca="1" ref="AE745" ca="1">IF($D744=$C$3,
SUM(IF(OFFSET($N$696,,,($C744-1)*3-2,$C$2)=AE744,OFFSET($N$698,,,($C744-1)*3-2,$C$2)*OFFSET($B$696,1,,($C744-1)*3-2,1))),
IFERROR((AE410/$J409)*$J744,0))</f>
        <v>0</v>
      </c>
      <c r="AF745" s="312" cm="1">
        <f t="array" aca="1" ref="AF745" ca="1">IF($D744=$C$3,
SUM(IF(OFFSET($N$696,,,($C744-1)*3-2,$C$2)=AF744,OFFSET($N$698,,,($C744-1)*3-2,$C$2)*OFFSET($B$696,1,,($C744-1)*3-2,1))),
IFERROR((AF410/$J409)*$J744,0))</f>
        <v>0</v>
      </c>
      <c r="AG745" s="312" cm="1">
        <f t="array" aca="1" ref="AG745" ca="1">IF($D744=$C$3,
SUM(IF(OFFSET($N$696,,,($C744-1)*3-2,$C$2)=AG744,OFFSET($N$698,,,($C744-1)*3-2,$C$2)*OFFSET($B$696,1,,($C744-1)*3-2,1))),
IFERROR((AG410/$J409)*$J744,0))</f>
        <v>0</v>
      </c>
      <c r="AH745" s="317"/>
      <c r="AI745" s="318"/>
      <c r="AJ745" s="318"/>
      <c r="AK745" s="318"/>
      <c r="AL745" s="318"/>
      <c r="AM745"/>
      <c r="AN745"/>
      <c r="AO745"/>
      <c r="AP745"/>
      <c r="AQ745"/>
      <c r="AR745"/>
    </row>
    <row r="746" spans="1:44" ht="13.15" customHeight="1">
      <c r="A746" s="317"/>
      <c r="B746" s="380" t="str">
        <f t="shared" ca="1" si="3162"/>
        <v/>
      </c>
      <c r="C746" s="380" t="str">
        <f t="shared" ca="1" si="3162"/>
        <v/>
      </c>
      <c r="D746" s="891"/>
      <c r="E746" s="896"/>
      <c r="F746" s="897"/>
      <c r="G746" s="900"/>
      <c r="H746" s="903"/>
      <c r="I746" s="906"/>
      <c r="J746" s="909"/>
      <c r="K746" s="912"/>
      <c r="L746" s="915"/>
      <c r="M746" s="404" t="s">
        <v>91</v>
      </c>
      <c r="N746" s="405">
        <f t="shared" ref="N746:AG746" ca="1" si="3163">IFERROR(N745*$K744,0)</f>
        <v>0</v>
      </c>
      <c r="O746" s="406">
        <f t="shared" ca="1" si="3163"/>
        <v>0</v>
      </c>
      <c r="P746" s="406">
        <f t="shared" ca="1" si="3163"/>
        <v>0</v>
      </c>
      <c r="Q746" s="407">
        <f t="shared" ca="1" si="3163"/>
        <v>0</v>
      </c>
      <c r="R746" s="406">
        <f t="shared" ca="1" si="3163"/>
        <v>0</v>
      </c>
      <c r="S746" s="406">
        <f t="shared" ca="1" si="3163"/>
        <v>0</v>
      </c>
      <c r="T746" s="406">
        <f t="shared" ca="1" si="3163"/>
        <v>0</v>
      </c>
      <c r="U746" s="406">
        <f t="shared" ca="1" si="3163"/>
        <v>0</v>
      </c>
      <c r="V746" s="406">
        <f t="shared" ca="1" si="3163"/>
        <v>0</v>
      </c>
      <c r="W746" s="406">
        <f t="shared" ca="1" si="3163"/>
        <v>0</v>
      </c>
      <c r="X746" s="406">
        <f t="shared" ca="1" si="3163"/>
        <v>0</v>
      </c>
      <c r="Y746" s="406">
        <f t="shared" ca="1" si="3163"/>
        <v>0</v>
      </c>
      <c r="Z746" s="406">
        <f t="shared" ca="1" si="3163"/>
        <v>0</v>
      </c>
      <c r="AA746" s="406">
        <f t="shared" ca="1" si="3163"/>
        <v>0</v>
      </c>
      <c r="AB746" s="406">
        <f t="shared" ca="1" si="3163"/>
        <v>0</v>
      </c>
      <c r="AC746" s="406">
        <f t="shared" ca="1" si="3163"/>
        <v>0</v>
      </c>
      <c r="AD746" s="406">
        <f t="shared" ca="1" si="3163"/>
        <v>0</v>
      </c>
      <c r="AE746" s="406">
        <f t="shared" ca="1" si="3163"/>
        <v>0</v>
      </c>
      <c r="AF746" s="406">
        <f t="shared" ca="1" si="3163"/>
        <v>0</v>
      </c>
      <c r="AG746" s="406">
        <f t="shared" ca="1" si="3163"/>
        <v>0</v>
      </c>
      <c r="AH746" s="317"/>
      <c r="AI746" s="318"/>
      <c r="AJ746" s="318"/>
      <c r="AK746" s="318"/>
      <c r="AL746" s="318"/>
      <c r="AM746"/>
      <c r="AN746"/>
      <c r="AO746"/>
      <c r="AP746"/>
      <c r="AQ746"/>
      <c r="AR746"/>
    </row>
    <row r="747" spans="1:44" ht="13.15" customHeight="1">
      <c r="A747" s="317"/>
      <c r="B747" s="317"/>
      <c r="C747" s="317" cm="1">
        <f t="array" aca="1" ref="C747" ca="1">OFFSET(C747,-3,,,)+1</f>
        <v>18</v>
      </c>
      <c r="D747" s="889" t="str">
        <f t="shared" ref="D747:E747" ca="1" si="3164">D412</f>
        <v/>
      </c>
      <c r="E747" s="892" t="str">
        <f t="shared" ca="1" si="3164"/>
        <v/>
      </c>
      <c r="F747" s="893"/>
      <c r="G747" s="898">
        <f t="shared" ref="G747" si="3165">G412</f>
        <v>0</v>
      </c>
      <c r="H747" s="901"/>
      <c r="I747" s="904" t="str">
        <f t="shared" ref="I747" ca="1" si="3166">I412</f>
        <v/>
      </c>
      <c r="J747" s="907">
        <f t="shared" ref="J747" ca="1" si="3167">IF($D747=$C$3,
SUMPRODUCT(OFFSET($B$696,1,,($C747-1)*3-2,),OFFSET($L$696,,,($C747-1)*3-2,)),J412+H747)</f>
        <v>0</v>
      </c>
      <c r="K747" s="910">
        <f t="shared" ref="K747" ca="1" si="3168">K412</f>
        <v>0</v>
      </c>
      <c r="L747" s="913">
        <f t="shared" ref="L747" ca="1" si="3169">J747*K747</f>
        <v>0</v>
      </c>
      <c r="M747" s="402" t="s">
        <v>89</v>
      </c>
      <c r="N747" s="308" t="str">
        <f t="shared" ref="N747:AG747" ca="1" si="3170">N412</f>
        <v/>
      </c>
      <c r="O747" s="309" t="str">
        <f t="shared" ca="1" si="3170"/>
        <v/>
      </c>
      <c r="P747" s="309" t="str">
        <f t="shared" ca="1" si="3170"/>
        <v/>
      </c>
      <c r="Q747" s="310" t="str">
        <f t="shared" ca="1" si="3170"/>
        <v/>
      </c>
      <c r="R747" s="309" t="str">
        <f t="shared" ca="1" si="3170"/>
        <v/>
      </c>
      <c r="S747" s="309" t="str">
        <f t="shared" ca="1" si="3170"/>
        <v/>
      </c>
      <c r="T747" s="309" t="str">
        <f t="shared" ca="1" si="3170"/>
        <v/>
      </c>
      <c r="U747" s="309" t="str">
        <f t="shared" ca="1" si="3170"/>
        <v/>
      </c>
      <c r="V747" s="309" t="str">
        <f t="shared" ca="1" si="3170"/>
        <v/>
      </c>
      <c r="W747" s="309" t="str">
        <f t="shared" ca="1" si="3170"/>
        <v/>
      </c>
      <c r="X747" s="309" t="str">
        <f t="shared" ca="1" si="3170"/>
        <v/>
      </c>
      <c r="Y747" s="309" t="str">
        <f t="shared" ca="1" si="3170"/>
        <v/>
      </c>
      <c r="Z747" s="309" t="str">
        <f t="shared" ca="1" si="3170"/>
        <v/>
      </c>
      <c r="AA747" s="309" t="str">
        <f t="shared" ca="1" si="3170"/>
        <v/>
      </c>
      <c r="AB747" s="309" t="str">
        <f t="shared" ca="1" si="3170"/>
        <v/>
      </c>
      <c r="AC747" s="309" t="str">
        <f t="shared" ca="1" si="3170"/>
        <v/>
      </c>
      <c r="AD747" s="309" t="str">
        <f t="shared" ca="1" si="3170"/>
        <v/>
      </c>
      <c r="AE747" s="309" t="str">
        <f t="shared" ca="1" si="3170"/>
        <v/>
      </c>
      <c r="AF747" s="309" t="str">
        <f t="shared" ca="1" si="3170"/>
        <v/>
      </c>
      <c r="AG747" s="309" t="str">
        <f t="shared" ca="1" si="3170"/>
        <v/>
      </c>
      <c r="AH747" s="317"/>
      <c r="AI747" s="318"/>
      <c r="AJ747" s="318"/>
      <c r="AK747" s="318"/>
      <c r="AL747" s="318"/>
      <c r="AM747"/>
      <c r="AN747"/>
      <c r="AO747"/>
      <c r="AP747"/>
      <c r="AQ747"/>
      <c r="AR747"/>
    </row>
    <row r="748" spans="1:44" ht="13.15" customHeight="1">
      <c r="A748" s="317"/>
      <c r="B748" s="380">
        <f t="shared" ref="B748:C749" ca="1" si="3171">B413</f>
        <v>0</v>
      </c>
      <c r="C748" s="317" cm="1">
        <f t="array" aca="1" ref="C748" ca="1">IF(ROUND(SUM(IF(N747:AG747&lt;&gt;"",IF(N747:AG747&lt;&gt;0,(N748:AG748))))-J747,3)&lt;&gt;0,"X",0)</f>
        <v>0</v>
      </c>
      <c r="D748" s="890"/>
      <c r="E748" s="894"/>
      <c r="F748" s="895"/>
      <c r="G748" s="899"/>
      <c r="H748" s="902"/>
      <c r="I748" s="905"/>
      <c r="J748" s="908"/>
      <c r="K748" s="911"/>
      <c r="L748" s="914"/>
      <c r="M748" s="403" t="s">
        <v>90</v>
      </c>
      <c r="N748" s="312" cm="1">
        <f t="array" aca="1" ref="N748" ca="1">IF($D747=$C$3,
SUM(IF(OFFSET($N$696,,,($C747-1)*3-2,$C$2)=N747,OFFSET($N$698,,,($C747-1)*3-2,$C$2)*OFFSET($B$696,1,,($C747-1)*3-2,1))),
IFERROR((N413/$J412)*$J747,0))</f>
        <v>0</v>
      </c>
      <c r="O748" s="312" cm="1">
        <f t="array" aca="1" ref="O748" ca="1">IF($D747=$C$3,
SUM(IF(OFFSET($N$696,,,($C747-1)*3-2,$C$2)=O747,OFFSET($N$698,,,($C747-1)*3-2,$C$2)*OFFSET($B$696,1,,($C747-1)*3-2,1))),
IFERROR((O413/$J412)*$J747,0))</f>
        <v>0</v>
      </c>
      <c r="P748" s="312" cm="1">
        <f t="array" aca="1" ref="P748" ca="1">IF($D747=$C$3,
SUM(IF(OFFSET($N$696,,,($C747-1)*3-2,$C$2)=P747,OFFSET($N$698,,,($C747-1)*3-2,$C$2)*OFFSET($B$696,1,,($C747-1)*3-2,1))),
IFERROR((P413/$J412)*$J747,0))</f>
        <v>0</v>
      </c>
      <c r="Q748" s="313" cm="1">
        <f t="array" aca="1" ref="Q748" ca="1">IF($D747=$C$3,
SUM(IF(OFFSET($N$696,,,($C747-1)*3-2,$C$2)=Q747,OFFSET($N$698,,,($C747-1)*3-2,$C$2)*OFFSET($B$696,1,,($C747-1)*3-2,1))),
IFERROR((Q413/$J412)*$J747,0))</f>
        <v>0</v>
      </c>
      <c r="R748" s="312" cm="1">
        <f t="array" aca="1" ref="R748" ca="1">IF($D747=$C$3,
SUM(IF(OFFSET($N$696,,,($C747-1)*3-2,$C$2)=R747,OFFSET($N$698,,,($C747-1)*3-2,$C$2)*OFFSET($B$696,1,,($C747-1)*3-2,1))),
IFERROR((R413/$J412)*$J747,0))</f>
        <v>0</v>
      </c>
      <c r="S748" s="312" cm="1">
        <f t="array" aca="1" ref="S748" ca="1">IF($D747=$C$3,
SUM(IF(OFFSET($N$696,,,($C747-1)*3-2,$C$2)=S747,OFFSET($N$698,,,($C747-1)*3-2,$C$2)*OFFSET($B$696,1,,($C747-1)*3-2,1))),
IFERROR((S413/$J412)*$J747,0))</f>
        <v>0</v>
      </c>
      <c r="T748" s="312" cm="1">
        <f t="array" aca="1" ref="T748" ca="1">IF($D747=$C$3,
SUM(IF(OFFSET($N$696,,,($C747-1)*3-2,$C$2)=T747,OFFSET($N$698,,,($C747-1)*3-2,$C$2)*OFFSET($B$696,1,,($C747-1)*3-2,1))),
IFERROR((T413/$J412)*$J747,0))</f>
        <v>0</v>
      </c>
      <c r="U748" s="312" cm="1">
        <f t="array" aca="1" ref="U748" ca="1">IF($D747=$C$3,
SUM(IF(OFFSET($N$696,,,($C747-1)*3-2,$C$2)=U747,OFFSET($N$698,,,($C747-1)*3-2,$C$2)*OFFSET($B$696,1,,($C747-1)*3-2,1))),
IFERROR((U413/$J412)*$J747,0))</f>
        <v>0</v>
      </c>
      <c r="V748" s="312" cm="1">
        <f t="array" aca="1" ref="V748" ca="1">IF($D747=$C$3,
SUM(IF(OFFSET($N$696,,,($C747-1)*3-2,$C$2)=V747,OFFSET($N$698,,,($C747-1)*3-2,$C$2)*OFFSET($B$696,1,,($C747-1)*3-2,1))),
IFERROR((V413/$J412)*$J747,0))</f>
        <v>0</v>
      </c>
      <c r="W748" s="312" cm="1">
        <f t="array" aca="1" ref="W748" ca="1">IF($D747=$C$3,
SUM(IF(OFFSET($N$696,,,($C747-1)*3-2,$C$2)=W747,OFFSET($N$698,,,($C747-1)*3-2,$C$2)*OFFSET($B$696,1,,($C747-1)*3-2,1))),
IFERROR((W413/$J412)*$J747,0))</f>
        <v>0</v>
      </c>
      <c r="X748" s="312" cm="1">
        <f t="array" aca="1" ref="X748" ca="1">IF($D747=$C$3,
SUM(IF(OFFSET($N$696,,,($C747-1)*3-2,$C$2)=X747,OFFSET($N$698,,,($C747-1)*3-2,$C$2)*OFFSET($B$696,1,,($C747-1)*3-2,1))),
IFERROR((X413/$J412)*$J747,0))</f>
        <v>0</v>
      </c>
      <c r="Y748" s="312" cm="1">
        <f t="array" aca="1" ref="Y748" ca="1">IF($D747=$C$3,
SUM(IF(OFFSET($N$696,,,($C747-1)*3-2,$C$2)=Y747,OFFSET($N$698,,,($C747-1)*3-2,$C$2)*OFFSET($B$696,1,,($C747-1)*3-2,1))),
IFERROR((Y413/$J412)*$J747,0))</f>
        <v>0</v>
      </c>
      <c r="Z748" s="312" cm="1">
        <f t="array" aca="1" ref="Z748" ca="1">IF($D747=$C$3,
SUM(IF(OFFSET($N$696,,,($C747-1)*3-2,$C$2)=Z747,OFFSET($N$698,,,($C747-1)*3-2,$C$2)*OFFSET($B$696,1,,($C747-1)*3-2,1))),
IFERROR((Z413/$J412)*$J747,0))</f>
        <v>0</v>
      </c>
      <c r="AA748" s="312" cm="1">
        <f t="array" aca="1" ref="AA748" ca="1">IF($D747=$C$3,
SUM(IF(OFFSET($N$696,,,($C747-1)*3-2,$C$2)=AA747,OFFSET($N$698,,,($C747-1)*3-2,$C$2)*OFFSET($B$696,1,,($C747-1)*3-2,1))),
IFERROR((AA413/$J412)*$J747,0))</f>
        <v>0</v>
      </c>
      <c r="AB748" s="312" cm="1">
        <f t="array" aca="1" ref="AB748" ca="1">IF($D747=$C$3,
SUM(IF(OFFSET($N$696,,,($C747-1)*3-2,$C$2)=AB747,OFFSET($N$698,,,($C747-1)*3-2,$C$2)*OFFSET($B$696,1,,($C747-1)*3-2,1))),
IFERROR((AB413/$J412)*$J747,0))</f>
        <v>0</v>
      </c>
      <c r="AC748" s="312" cm="1">
        <f t="array" aca="1" ref="AC748" ca="1">IF($D747=$C$3,
SUM(IF(OFFSET($N$696,,,($C747-1)*3-2,$C$2)=AC747,OFFSET($N$698,,,($C747-1)*3-2,$C$2)*OFFSET($B$696,1,,($C747-1)*3-2,1))),
IFERROR((AC413/$J412)*$J747,0))</f>
        <v>0</v>
      </c>
      <c r="AD748" s="312" cm="1">
        <f t="array" aca="1" ref="AD748" ca="1">IF($D747=$C$3,
SUM(IF(OFFSET($N$696,,,($C747-1)*3-2,$C$2)=AD747,OFFSET($N$698,,,($C747-1)*3-2,$C$2)*OFFSET($B$696,1,,($C747-1)*3-2,1))),
IFERROR((AD413/$J412)*$J747,0))</f>
        <v>0</v>
      </c>
      <c r="AE748" s="312" cm="1">
        <f t="array" aca="1" ref="AE748" ca="1">IF($D747=$C$3,
SUM(IF(OFFSET($N$696,,,($C747-1)*3-2,$C$2)=AE747,OFFSET($N$698,,,($C747-1)*3-2,$C$2)*OFFSET($B$696,1,,($C747-1)*3-2,1))),
IFERROR((AE413/$J412)*$J747,0))</f>
        <v>0</v>
      </c>
      <c r="AF748" s="312" cm="1">
        <f t="array" aca="1" ref="AF748" ca="1">IF($D747=$C$3,
SUM(IF(OFFSET($N$696,,,($C747-1)*3-2,$C$2)=AF747,OFFSET($N$698,,,($C747-1)*3-2,$C$2)*OFFSET($B$696,1,,($C747-1)*3-2,1))),
IFERROR((AF413/$J412)*$J747,0))</f>
        <v>0</v>
      </c>
      <c r="AG748" s="312" cm="1">
        <f t="array" aca="1" ref="AG748" ca="1">IF($D747=$C$3,
SUM(IF(OFFSET($N$696,,,($C747-1)*3-2,$C$2)=AG747,OFFSET($N$698,,,($C747-1)*3-2,$C$2)*OFFSET($B$696,1,,($C747-1)*3-2,1))),
IFERROR((AG413/$J412)*$J747,0))</f>
        <v>0</v>
      </c>
      <c r="AH748" s="317"/>
      <c r="AI748" s="318"/>
      <c r="AJ748" s="318"/>
      <c r="AK748" s="318"/>
      <c r="AL748" s="318"/>
      <c r="AM748"/>
      <c r="AN748"/>
      <c r="AO748"/>
      <c r="AP748"/>
      <c r="AQ748"/>
      <c r="AR748"/>
    </row>
    <row r="749" spans="1:44" ht="13.15" customHeight="1">
      <c r="A749" s="317"/>
      <c r="B749" s="380" t="str">
        <f t="shared" ca="1" si="3171"/>
        <v/>
      </c>
      <c r="C749" s="380" t="str">
        <f t="shared" ca="1" si="3171"/>
        <v/>
      </c>
      <c r="D749" s="891"/>
      <c r="E749" s="896"/>
      <c r="F749" s="897"/>
      <c r="G749" s="900"/>
      <c r="H749" s="903"/>
      <c r="I749" s="906"/>
      <c r="J749" s="909"/>
      <c r="K749" s="912"/>
      <c r="L749" s="915"/>
      <c r="M749" s="404" t="s">
        <v>91</v>
      </c>
      <c r="N749" s="405">
        <f t="shared" ref="N749:AG749" ca="1" si="3172">IFERROR(N748*$K747,0)</f>
        <v>0</v>
      </c>
      <c r="O749" s="406">
        <f t="shared" ca="1" si="3172"/>
        <v>0</v>
      </c>
      <c r="P749" s="406">
        <f t="shared" ca="1" si="3172"/>
        <v>0</v>
      </c>
      <c r="Q749" s="407">
        <f t="shared" ca="1" si="3172"/>
        <v>0</v>
      </c>
      <c r="R749" s="406">
        <f t="shared" ca="1" si="3172"/>
        <v>0</v>
      </c>
      <c r="S749" s="406">
        <f t="shared" ca="1" si="3172"/>
        <v>0</v>
      </c>
      <c r="T749" s="406">
        <f t="shared" ca="1" si="3172"/>
        <v>0</v>
      </c>
      <c r="U749" s="406">
        <f t="shared" ca="1" si="3172"/>
        <v>0</v>
      </c>
      <c r="V749" s="406">
        <f t="shared" ca="1" si="3172"/>
        <v>0</v>
      </c>
      <c r="W749" s="406">
        <f t="shared" ca="1" si="3172"/>
        <v>0</v>
      </c>
      <c r="X749" s="406">
        <f t="shared" ca="1" si="3172"/>
        <v>0</v>
      </c>
      <c r="Y749" s="406">
        <f t="shared" ca="1" si="3172"/>
        <v>0</v>
      </c>
      <c r="Z749" s="406">
        <f t="shared" ca="1" si="3172"/>
        <v>0</v>
      </c>
      <c r="AA749" s="406">
        <f t="shared" ca="1" si="3172"/>
        <v>0</v>
      </c>
      <c r="AB749" s="406">
        <f t="shared" ca="1" si="3172"/>
        <v>0</v>
      </c>
      <c r="AC749" s="406">
        <f t="shared" ca="1" si="3172"/>
        <v>0</v>
      </c>
      <c r="AD749" s="406">
        <f t="shared" ca="1" si="3172"/>
        <v>0</v>
      </c>
      <c r="AE749" s="406">
        <f t="shared" ca="1" si="3172"/>
        <v>0</v>
      </c>
      <c r="AF749" s="406">
        <f t="shared" ca="1" si="3172"/>
        <v>0</v>
      </c>
      <c r="AG749" s="406">
        <f t="shared" ca="1" si="3172"/>
        <v>0</v>
      </c>
      <c r="AH749" s="317"/>
      <c r="AI749" s="318"/>
      <c r="AJ749" s="318"/>
      <c r="AK749" s="318"/>
      <c r="AL749" s="318"/>
      <c r="AM749"/>
      <c r="AN749"/>
      <c r="AO749"/>
      <c r="AP749"/>
      <c r="AQ749"/>
      <c r="AR749"/>
    </row>
    <row r="750" spans="1:44" ht="13.15" customHeight="1">
      <c r="A750" s="317"/>
      <c r="B750" s="317"/>
      <c r="C750" s="317" cm="1">
        <f t="array" aca="1" ref="C750" ca="1">OFFSET(C750,-3,,,)+1</f>
        <v>19</v>
      </c>
      <c r="D750" s="889" t="str">
        <f t="shared" ref="D750:E750" ca="1" si="3173">D415</f>
        <v/>
      </c>
      <c r="E750" s="892" t="str">
        <f t="shared" ca="1" si="3173"/>
        <v/>
      </c>
      <c r="F750" s="893"/>
      <c r="G750" s="898">
        <f t="shared" ref="G750" si="3174">G415</f>
        <v>0</v>
      </c>
      <c r="H750" s="901"/>
      <c r="I750" s="904" t="str">
        <f t="shared" ref="I750" ca="1" si="3175">I415</f>
        <v/>
      </c>
      <c r="J750" s="907">
        <f t="shared" ref="J750" ca="1" si="3176">IF($D750=$C$3,
SUMPRODUCT(OFFSET($B$696,1,,($C750-1)*3-2,),OFFSET($L$696,,,($C750-1)*3-2,)),J415+H750)</f>
        <v>0</v>
      </c>
      <c r="K750" s="910">
        <f t="shared" ref="K750" ca="1" si="3177">K415</f>
        <v>0</v>
      </c>
      <c r="L750" s="913">
        <f t="shared" ref="L750" ca="1" si="3178">J750*K750</f>
        <v>0</v>
      </c>
      <c r="M750" s="402" t="s">
        <v>89</v>
      </c>
      <c r="N750" s="308" t="str">
        <f t="shared" ref="N750:AG750" ca="1" si="3179">N415</f>
        <v/>
      </c>
      <c r="O750" s="309" t="str">
        <f t="shared" ca="1" si="3179"/>
        <v/>
      </c>
      <c r="P750" s="309" t="str">
        <f t="shared" ca="1" si="3179"/>
        <v/>
      </c>
      <c r="Q750" s="310" t="str">
        <f t="shared" ca="1" si="3179"/>
        <v/>
      </c>
      <c r="R750" s="309" t="str">
        <f t="shared" ca="1" si="3179"/>
        <v/>
      </c>
      <c r="S750" s="309" t="str">
        <f t="shared" ca="1" si="3179"/>
        <v/>
      </c>
      <c r="T750" s="309" t="str">
        <f t="shared" ca="1" si="3179"/>
        <v/>
      </c>
      <c r="U750" s="309" t="str">
        <f t="shared" ca="1" si="3179"/>
        <v/>
      </c>
      <c r="V750" s="309" t="str">
        <f t="shared" ca="1" si="3179"/>
        <v/>
      </c>
      <c r="W750" s="309" t="str">
        <f t="shared" ca="1" si="3179"/>
        <v/>
      </c>
      <c r="X750" s="309" t="str">
        <f t="shared" ca="1" si="3179"/>
        <v/>
      </c>
      <c r="Y750" s="309" t="str">
        <f t="shared" ca="1" si="3179"/>
        <v/>
      </c>
      <c r="Z750" s="309" t="str">
        <f t="shared" ca="1" si="3179"/>
        <v/>
      </c>
      <c r="AA750" s="309" t="str">
        <f t="shared" ca="1" si="3179"/>
        <v/>
      </c>
      <c r="AB750" s="309" t="str">
        <f t="shared" ca="1" si="3179"/>
        <v/>
      </c>
      <c r="AC750" s="309" t="str">
        <f t="shared" ca="1" si="3179"/>
        <v/>
      </c>
      <c r="AD750" s="309" t="str">
        <f t="shared" ca="1" si="3179"/>
        <v/>
      </c>
      <c r="AE750" s="309" t="str">
        <f t="shared" ca="1" si="3179"/>
        <v/>
      </c>
      <c r="AF750" s="309" t="str">
        <f t="shared" ca="1" si="3179"/>
        <v/>
      </c>
      <c r="AG750" s="309" t="str">
        <f t="shared" ca="1" si="3179"/>
        <v/>
      </c>
      <c r="AH750" s="317"/>
      <c r="AI750" s="318"/>
      <c r="AJ750" s="318"/>
      <c r="AK750" s="318"/>
      <c r="AL750" s="318"/>
      <c r="AM750"/>
      <c r="AN750"/>
      <c r="AO750"/>
      <c r="AP750"/>
      <c r="AQ750"/>
      <c r="AR750"/>
    </row>
    <row r="751" spans="1:44" ht="13.15" customHeight="1">
      <c r="A751" s="317"/>
      <c r="B751" s="380">
        <f t="shared" ref="B751:C752" ca="1" si="3180">B416</f>
        <v>0</v>
      </c>
      <c r="C751" s="317" cm="1">
        <f t="array" aca="1" ref="C751" ca="1">IF(ROUND(SUM(IF(N750:AG750&lt;&gt;"",IF(N750:AG750&lt;&gt;0,(N751:AG751))))-J750,3)&lt;&gt;0,"X",0)</f>
        <v>0</v>
      </c>
      <c r="D751" s="890"/>
      <c r="E751" s="894"/>
      <c r="F751" s="895"/>
      <c r="G751" s="899"/>
      <c r="H751" s="902"/>
      <c r="I751" s="905"/>
      <c r="J751" s="908"/>
      <c r="K751" s="911"/>
      <c r="L751" s="914"/>
      <c r="M751" s="403" t="s">
        <v>90</v>
      </c>
      <c r="N751" s="312" cm="1">
        <f t="array" aca="1" ref="N751" ca="1">IF($D750=$C$3,
SUM(IF(OFFSET($N$696,,,($C750-1)*3-2,$C$2)=N750,OFFSET($N$698,,,($C750-1)*3-2,$C$2)*OFFSET($B$696,1,,($C750-1)*3-2,1))),
IFERROR((N416/$J415)*$J750,0))</f>
        <v>0</v>
      </c>
      <c r="O751" s="312" cm="1">
        <f t="array" aca="1" ref="O751" ca="1">IF($D750=$C$3,
SUM(IF(OFFSET($N$696,,,($C750-1)*3-2,$C$2)=O750,OFFSET($N$698,,,($C750-1)*3-2,$C$2)*OFFSET($B$696,1,,($C750-1)*3-2,1))),
IFERROR((O416/$J415)*$J750,0))</f>
        <v>0</v>
      </c>
      <c r="P751" s="312" cm="1">
        <f t="array" aca="1" ref="P751" ca="1">IF($D750=$C$3,
SUM(IF(OFFSET($N$696,,,($C750-1)*3-2,$C$2)=P750,OFFSET($N$698,,,($C750-1)*3-2,$C$2)*OFFSET($B$696,1,,($C750-1)*3-2,1))),
IFERROR((P416/$J415)*$J750,0))</f>
        <v>0</v>
      </c>
      <c r="Q751" s="313" cm="1">
        <f t="array" aca="1" ref="Q751" ca="1">IF($D750=$C$3,
SUM(IF(OFFSET($N$696,,,($C750-1)*3-2,$C$2)=Q750,OFFSET($N$698,,,($C750-1)*3-2,$C$2)*OFFSET($B$696,1,,($C750-1)*3-2,1))),
IFERROR((Q416/$J415)*$J750,0))</f>
        <v>0</v>
      </c>
      <c r="R751" s="312" cm="1">
        <f t="array" aca="1" ref="R751" ca="1">IF($D750=$C$3,
SUM(IF(OFFSET($N$696,,,($C750-1)*3-2,$C$2)=R750,OFFSET($N$698,,,($C750-1)*3-2,$C$2)*OFFSET($B$696,1,,($C750-1)*3-2,1))),
IFERROR((R416/$J415)*$J750,0))</f>
        <v>0</v>
      </c>
      <c r="S751" s="312" cm="1">
        <f t="array" aca="1" ref="S751" ca="1">IF($D750=$C$3,
SUM(IF(OFFSET($N$696,,,($C750-1)*3-2,$C$2)=S750,OFFSET($N$698,,,($C750-1)*3-2,$C$2)*OFFSET($B$696,1,,($C750-1)*3-2,1))),
IFERROR((S416/$J415)*$J750,0))</f>
        <v>0</v>
      </c>
      <c r="T751" s="312" cm="1">
        <f t="array" aca="1" ref="T751" ca="1">IF($D750=$C$3,
SUM(IF(OFFSET($N$696,,,($C750-1)*3-2,$C$2)=T750,OFFSET($N$698,,,($C750-1)*3-2,$C$2)*OFFSET($B$696,1,,($C750-1)*3-2,1))),
IFERROR((T416/$J415)*$J750,0))</f>
        <v>0</v>
      </c>
      <c r="U751" s="312" cm="1">
        <f t="array" aca="1" ref="U751" ca="1">IF($D750=$C$3,
SUM(IF(OFFSET($N$696,,,($C750-1)*3-2,$C$2)=U750,OFFSET($N$698,,,($C750-1)*3-2,$C$2)*OFFSET($B$696,1,,($C750-1)*3-2,1))),
IFERROR((U416/$J415)*$J750,0))</f>
        <v>0</v>
      </c>
      <c r="V751" s="312" cm="1">
        <f t="array" aca="1" ref="V751" ca="1">IF($D750=$C$3,
SUM(IF(OFFSET($N$696,,,($C750-1)*3-2,$C$2)=V750,OFFSET($N$698,,,($C750-1)*3-2,$C$2)*OFFSET($B$696,1,,($C750-1)*3-2,1))),
IFERROR((V416/$J415)*$J750,0))</f>
        <v>0</v>
      </c>
      <c r="W751" s="312" cm="1">
        <f t="array" aca="1" ref="W751" ca="1">IF($D750=$C$3,
SUM(IF(OFFSET($N$696,,,($C750-1)*3-2,$C$2)=W750,OFFSET($N$698,,,($C750-1)*3-2,$C$2)*OFFSET($B$696,1,,($C750-1)*3-2,1))),
IFERROR((W416/$J415)*$J750,0))</f>
        <v>0</v>
      </c>
      <c r="X751" s="312" cm="1">
        <f t="array" aca="1" ref="X751" ca="1">IF($D750=$C$3,
SUM(IF(OFFSET($N$696,,,($C750-1)*3-2,$C$2)=X750,OFFSET($N$698,,,($C750-1)*3-2,$C$2)*OFFSET($B$696,1,,($C750-1)*3-2,1))),
IFERROR((X416/$J415)*$J750,0))</f>
        <v>0</v>
      </c>
      <c r="Y751" s="312" cm="1">
        <f t="array" aca="1" ref="Y751" ca="1">IF($D750=$C$3,
SUM(IF(OFFSET($N$696,,,($C750-1)*3-2,$C$2)=Y750,OFFSET($N$698,,,($C750-1)*3-2,$C$2)*OFFSET($B$696,1,,($C750-1)*3-2,1))),
IFERROR((Y416/$J415)*$J750,0))</f>
        <v>0</v>
      </c>
      <c r="Z751" s="312" cm="1">
        <f t="array" aca="1" ref="Z751" ca="1">IF($D750=$C$3,
SUM(IF(OFFSET($N$696,,,($C750-1)*3-2,$C$2)=Z750,OFFSET($N$698,,,($C750-1)*3-2,$C$2)*OFFSET($B$696,1,,($C750-1)*3-2,1))),
IFERROR((Z416/$J415)*$J750,0))</f>
        <v>0</v>
      </c>
      <c r="AA751" s="312" cm="1">
        <f t="array" aca="1" ref="AA751" ca="1">IF($D750=$C$3,
SUM(IF(OFFSET($N$696,,,($C750-1)*3-2,$C$2)=AA750,OFFSET($N$698,,,($C750-1)*3-2,$C$2)*OFFSET($B$696,1,,($C750-1)*3-2,1))),
IFERROR((AA416/$J415)*$J750,0))</f>
        <v>0</v>
      </c>
      <c r="AB751" s="312" cm="1">
        <f t="array" aca="1" ref="AB751" ca="1">IF($D750=$C$3,
SUM(IF(OFFSET($N$696,,,($C750-1)*3-2,$C$2)=AB750,OFFSET($N$698,,,($C750-1)*3-2,$C$2)*OFFSET($B$696,1,,($C750-1)*3-2,1))),
IFERROR((AB416/$J415)*$J750,0))</f>
        <v>0</v>
      </c>
      <c r="AC751" s="312" cm="1">
        <f t="array" aca="1" ref="AC751" ca="1">IF($D750=$C$3,
SUM(IF(OFFSET($N$696,,,($C750-1)*3-2,$C$2)=AC750,OFFSET($N$698,,,($C750-1)*3-2,$C$2)*OFFSET($B$696,1,,($C750-1)*3-2,1))),
IFERROR((AC416/$J415)*$J750,0))</f>
        <v>0</v>
      </c>
      <c r="AD751" s="312" cm="1">
        <f t="array" aca="1" ref="AD751" ca="1">IF($D750=$C$3,
SUM(IF(OFFSET($N$696,,,($C750-1)*3-2,$C$2)=AD750,OFFSET($N$698,,,($C750-1)*3-2,$C$2)*OFFSET($B$696,1,,($C750-1)*3-2,1))),
IFERROR((AD416/$J415)*$J750,0))</f>
        <v>0</v>
      </c>
      <c r="AE751" s="312" cm="1">
        <f t="array" aca="1" ref="AE751" ca="1">IF($D750=$C$3,
SUM(IF(OFFSET($N$696,,,($C750-1)*3-2,$C$2)=AE750,OFFSET($N$698,,,($C750-1)*3-2,$C$2)*OFFSET($B$696,1,,($C750-1)*3-2,1))),
IFERROR((AE416/$J415)*$J750,0))</f>
        <v>0</v>
      </c>
      <c r="AF751" s="312" cm="1">
        <f t="array" aca="1" ref="AF751" ca="1">IF($D750=$C$3,
SUM(IF(OFFSET($N$696,,,($C750-1)*3-2,$C$2)=AF750,OFFSET($N$698,,,($C750-1)*3-2,$C$2)*OFFSET($B$696,1,,($C750-1)*3-2,1))),
IFERROR((AF416/$J415)*$J750,0))</f>
        <v>0</v>
      </c>
      <c r="AG751" s="312" cm="1">
        <f t="array" aca="1" ref="AG751" ca="1">IF($D750=$C$3,
SUM(IF(OFFSET($N$696,,,($C750-1)*3-2,$C$2)=AG750,OFFSET($N$698,,,($C750-1)*3-2,$C$2)*OFFSET($B$696,1,,($C750-1)*3-2,1))),
IFERROR((AG416/$J415)*$J750,0))</f>
        <v>0</v>
      </c>
      <c r="AH751" s="317"/>
      <c r="AI751" s="318"/>
      <c r="AJ751" s="318"/>
      <c r="AK751" s="318"/>
      <c r="AL751" s="318"/>
      <c r="AM751"/>
      <c r="AN751"/>
      <c r="AO751"/>
      <c r="AP751"/>
      <c r="AQ751"/>
      <c r="AR751"/>
    </row>
    <row r="752" spans="1:44" ht="13.15" customHeight="1">
      <c r="A752" s="317"/>
      <c r="B752" s="380" t="str">
        <f t="shared" ca="1" si="3180"/>
        <v/>
      </c>
      <c r="C752" s="380" t="str">
        <f t="shared" ca="1" si="3180"/>
        <v/>
      </c>
      <c r="D752" s="891"/>
      <c r="E752" s="896"/>
      <c r="F752" s="897"/>
      <c r="G752" s="900"/>
      <c r="H752" s="903"/>
      <c r="I752" s="906"/>
      <c r="J752" s="909"/>
      <c r="K752" s="912"/>
      <c r="L752" s="915"/>
      <c r="M752" s="404" t="s">
        <v>91</v>
      </c>
      <c r="N752" s="405">
        <f t="shared" ref="N752:AG752" ca="1" si="3181">IFERROR(N751*$K750,0)</f>
        <v>0</v>
      </c>
      <c r="O752" s="406">
        <f t="shared" ca="1" si="3181"/>
        <v>0</v>
      </c>
      <c r="P752" s="406">
        <f t="shared" ca="1" si="3181"/>
        <v>0</v>
      </c>
      <c r="Q752" s="407">
        <f t="shared" ca="1" si="3181"/>
        <v>0</v>
      </c>
      <c r="R752" s="406">
        <f t="shared" ca="1" si="3181"/>
        <v>0</v>
      </c>
      <c r="S752" s="406">
        <f t="shared" ca="1" si="3181"/>
        <v>0</v>
      </c>
      <c r="T752" s="406">
        <f t="shared" ca="1" si="3181"/>
        <v>0</v>
      </c>
      <c r="U752" s="406">
        <f t="shared" ca="1" si="3181"/>
        <v>0</v>
      </c>
      <c r="V752" s="406">
        <f t="shared" ca="1" si="3181"/>
        <v>0</v>
      </c>
      <c r="W752" s="406">
        <f t="shared" ca="1" si="3181"/>
        <v>0</v>
      </c>
      <c r="X752" s="406">
        <f t="shared" ca="1" si="3181"/>
        <v>0</v>
      </c>
      <c r="Y752" s="406">
        <f t="shared" ca="1" si="3181"/>
        <v>0</v>
      </c>
      <c r="Z752" s="406">
        <f t="shared" ca="1" si="3181"/>
        <v>0</v>
      </c>
      <c r="AA752" s="406">
        <f t="shared" ca="1" si="3181"/>
        <v>0</v>
      </c>
      <c r="AB752" s="406">
        <f t="shared" ca="1" si="3181"/>
        <v>0</v>
      </c>
      <c r="AC752" s="406">
        <f t="shared" ca="1" si="3181"/>
        <v>0</v>
      </c>
      <c r="AD752" s="406">
        <f t="shared" ca="1" si="3181"/>
        <v>0</v>
      </c>
      <c r="AE752" s="406">
        <f t="shared" ca="1" si="3181"/>
        <v>0</v>
      </c>
      <c r="AF752" s="406">
        <f t="shared" ca="1" si="3181"/>
        <v>0</v>
      </c>
      <c r="AG752" s="406">
        <f t="shared" ca="1" si="3181"/>
        <v>0</v>
      </c>
      <c r="AH752" s="317"/>
      <c r="AI752" s="318"/>
      <c r="AJ752" s="318"/>
      <c r="AK752" s="318"/>
      <c r="AL752" s="318"/>
      <c r="AM752"/>
      <c r="AN752"/>
      <c r="AO752"/>
      <c r="AP752"/>
      <c r="AQ752"/>
      <c r="AR752"/>
    </row>
    <row r="753" spans="1:44" ht="13.15" customHeight="1">
      <c r="A753" s="317"/>
      <c r="B753" s="317"/>
      <c r="C753" s="317" cm="1">
        <f t="array" aca="1" ref="C753" ca="1">OFFSET(C753,-3,,,)+1</f>
        <v>20</v>
      </c>
      <c r="D753" s="889" t="str">
        <f t="shared" ref="D753:E753" ca="1" si="3182">D418</f>
        <v/>
      </c>
      <c r="E753" s="892" t="str">
        <f t="shared" ca="1" si="3182"/>
        <v/>
      </c>
      <c r="F753" s="893"/>
      <c r="G753" s="898">
        <f t="shared" ref="G753" si="3183">G418</f>
        <v>0</v>
      </c>
      <c r="H753" s="901"/>
      <c r="I753" s="904" t="str">
        <f t="shared" ref="I753" ca="1" si="3184">I418</f>
        <v/>
      </c>
      <c r="J753" s="907">
        <f t="shared" ref="J753" ca="1" si="3185">IF($D753=$C$3,
SUMPRODUCT(OFFSET($B$696,1,,($C753-1)*3-2,),OFFSET($L$696,,,($C753-1)*3-2,)),J418+H753)</f>
        <v>0</v>
      </c>
      <c r="K753" s="910">
        <f t="shared" ref="K753" ca="1" si="3186">K418</f>
        <v>0</v>
      </c>
      <c r="L753" s="913">
        <f t="shared" ref="L753" ca="1" si="3187">J753*K753</f>
        <v>0</v>
      </c>
      <c r="M753" s="402" t="s">
        <v>89</v>
      </c>
      <c r="N753" s="308" t="str">
        <f t="shared" ref="N753:AG753" ca="1" si="3188">N418</f>
        <v/>
      </c>
      <c r="O753" s="309" t="str">
        <f t="shared" ca="1" si="3188"/>
        <v/>
      </c>
      <c r="P753" s="309" t="str">
        <f t="shared" ca="1" si="3188"/>
        <v/>
      </c>
      <c r="Q753" s="310" t="str">
        <f t="shared" ca="1" si="3188"/>
        <v/>
      </c>
      <c r="R753" s="309" t="str">
        <f t="shared" ca="1" si="3188"/>
        <v/>
      </c>
      <c r="S753" s="309" t="str">
        <f t="shared" ca="1" si="3188"/>
        <v/>
      </c>
      <c r="T753" s="309" t="str">
        <f t="shared" ca="1" si="3188"/>
        <v/>
      </c>
      <c r="U753" s="309" t="str">
        <f t="shared" ca="1" si="3188"/>
        <v/>
      </c>
      <c r="V753" s="309" t="str">
        <f t="shared" ca="1" si="3188"/>
        <v/>
      </c>
      <c r="W753" s="309" t="str">
        <f t="shared" ca="1" si="3188"/>
        <v/>
      </c>
      <c r="X753" s="309" t="str">
        <f t="shared" ca="1" si="3188"/>
        <v/>
      </c>
      <c r="Y753" s="309" t="str">
        <f t="shared" ca="1" si="3188"/>
        <v/>
      </c>
      <c r="Z753" s="309" t="str">
        <f t="shared" ca="1" si="3188"/>
        <v/>
      </c>
      <c r="AA753" s="309" t="str">
        <f t="shared" ca="1" si="3188"/>
        <v/>
      </c>
      <c r="AB753" s="309" t="str">
        <f t="shared" ca="1" si="3188"/>
        <v/>
      </c>
      <c r="AC753" s="309" t="str">
        <f t="shared" ca="1" si="3188"/>
        <v/>
      </c>
      <c r="AD753" s="309" t="str">
        <f t="shared" ca="1" si="3188"/>
        <v/>
      </c>
      <c r="AE753" s="309" t="str">
        <f t="shared" ca="1" si="3188"/>
        <v/>
      </c>
      <c r="AF753" s="309" t="str">
        <f t="shared" ca="1" si="3188"/>
        <v/>
      </c>
      <c r="AG753" s="309" t="str">
        <f t="shared" ca="1" si="3188"/>
        <v/>
      </c>
      <c r="AH753" s="317"/>
      <c r="AI753" s="318"/>
      <c r="AJ753" s="318"/>
      <c r="AK753" s="318"/>
      <c r="AL753" s="318"/>
      <c r="AM753"/>
      <c r="AN753"/>
      <c r="AO753"/>
      <c r="AP753"/>
      <c r="AQ753"/>
      <c r="AR753"/>
    </row>
    <row r="754" spans="1:44" ht="13.15" customHeight="1">
      <c r="A754" s="317"/>
      <c r="B754" s="380">
        <f t="shared" ref="B754:C755" ca="1" si="3189">B419</f>
        <v>0</v>
      </c>
      <c r="C754" s="317" cm="1">
        <f t="array" aca="1" ref="C754" ca="1">IF(ROUND(SUM(IF(N753:AG753&lt;&gt;"",IF(N753:AG753&lt;&gt;0,(N754:AG754))))-J753,3)&lt;&gt;0,"X",0)</f>
        <v>0</v>
      </c>
      <c r="D754" s="890"/>
      <c r="E754" s="894"/>
      <c r="F754" s="895"/>
      <c r="G754" s="899"/>
      <c r="H754" s="902"/>
      <c r="I754" s="905"/>
      <c r="J754" s="908"/>
      <c r="K754" s="911"/>
      <c r="L754" s="914"/>
      <c r="M754" s="403" t="s">
        <v>90</v>
      </c>
      <c r="N754" s="312" cm="1">
        <f t="array" aca="1" ref="N754" ca="1">IF($D753=$C$3,
SUM(IF(OFFSET($N$696,,,($C753-1)*3-2,$C$2)=N753,OFFSET($N$698,,,($C753-1)*3-2,$C$2)*OFFSET($B$696,1,,($C753-1)*3-2,1))),
IFERROR((N419/$J418)*$J753,0))</f>
        <v>0</v>
      </c>
      <c r="O754" s="312" cm="1">
        <f t="array" aca="1" ref="O754" ca="1">IF($D753=$C$3,
SUM(IF(OFFSET($N$696,,,($C753-1)*3-2,$C$2)=O753,OFFSET($N$698,,,($C753-1)*3-2,$C$2)*OFFSET($B$696,1,,($C753-1)*3-2,1))),
IFERROR((O419/$J418)*$J753,0))</f>
        <v>0</v>
      </c>
      <c r="P754" s="312" cm="1">
        <f t="array" aca="1" ref="P754" ca="1">IF($D753=$C$3,
SUM(IF(OFFSET($N$696,,,($C753-1)*3-2,$C$2)=P753,OFFSET($N$698,,,($C753-1)*3-2,$C$2)*OFFSET($B$696,1,,($C753-1)*3-2,1))),
IFERROR((P419/$J418)*$J753,0))</f>
        <v>0</v>
      </c>
      <c r="Q754" s="313" cm="1">
        <f t="array" aca="1" ref="Q754" ca="1">IF($D753=$C$3,
SUM(IF(OFFSET($N$696,,,($C753-1)*3-2,$C$2)=Q753,OFFSET($N$698,,,($C753-1)*3-2,$C$2)*OFFSET($B$696,1,,($C753-1)*3-2,1))),
IFERROR((Q419/$J418)*$J753,0))</f>
        <v>0</v>
      </c>
      <c r="R754" s="312" cm="1">
        <f t="array" aca="1" ref="R754" ca="1">IF($D753=$C$3,
SUM(IF(OFFSET($N$696,,,($C753-1)*3-2,$C$2)=R753,OFFSET($N$698,,,($C753-1)*3-2,$C$2)*OFFSET($B$696,1,,($C753-1)*3-2,1))),
IFERROR((R419/$J418)*$J753,0))</f>
        <v>0</v>
      </c>
      <c r="S754" s="312" cm="1">
        <f t="array" aca="1" ref="S754" ca="1">IF($D753=$C$3,
SUM(IF(OFFSET($N$696,,,($C753-1)*3-2,$C$2)=S753,OFFSET($N$698,,,($C753-1)*3-2,$C$2)*OFFSET($B$696,1,,($C753-1)*3-2,1))),
IFERROR((S419/$J418)*$J753,0))</f>
        <v>0</v>
      </c>
      <c r="T754" s="312" cm="1">
        <f t="array" aca="1" ref="T754" ca="1">IF($D753=$C$3,
SUM(IF(OFFSET($N$696,,,($C753-1)*3-2,$C$2)=T753,OFFSET($N$698,,,($C753-1)*3-2,$C$2)*OFFSET($B$696,1,,($C753-1)*3-2,1))),
IFERROR((T419/$J418)*$J753,0))</f>
        <v>0</v>
      </c>
      <c r="U754" s="312" cm="1">
        <f t="array" aca="1" ref="U754" ca="1">IF($D753=$C$3,
SUM(IF(OFFSET($N$696,,,($C753-1)*3-2,$C$2)=U753,OFFSET($N$698,,,($C753-1)*3-2,$C$2)*OFFSET($B$696,1,,($C753-1)*3-2,1))),
IFERROR((U419/$J418)*$J753,0))</f>
        <v>0</v>
      </c>
      <c r="V754" s="312" cm="1">
        <f t="array" aca="1" ref="V754" ca="1">IF($D753=$C$3,
SUM(IF(OFFSET($N$696,,,($C753-1)*3-2,$C$2)=V753,OFFSET($N$698,,,($C753-1)*3-2,$C$2)*OFFSET($B$696,1,,($C753-1)*3-2,1))),
IFERROR((V419/$J418)*$J753,0))</f>
        <v>0</v>
      </c>
      <c r="W754" s="312" cm="1">
        <f t="array" aca="1" ref="W754" ca="1">IF($D753=$C$3,
SUM(IF(OFFSET($N$696,,,($C753-1)*3-2,$C$2)=W753,OFFSET($N$698,,,($C753-1)*3-2,$C$2)*OFFSET($B$696,1,,($C753-1)*3-2,1))),
IFERROR((W419/$J418)*$J753,0))</f>
        <v>0</v>
      </c>
      <c r="X754" s="312" cm="1">
        <f t="array" aca="1" ref="X754" ca="1">IF($D753=$C$3,
SUM(IF(OFFSET($N$696,,,($C753-1)*3-2,$C$2)=X753,OFFSET($N$698,,,($C753-1)*3-2,$C$2)*OFFSET($B$696,1,,($C753-1)*3-2,1))),
IFERROR((X419/$J418)*$J753,0))</f>
        <v>0</v>
      </c>
      <c r="Y754" s="312" cm="1">
        <f t="array" aca="1" ref="Y754" ca="1">IF($D753=$C$3,
SUM(IF(OFFSET($N$696,,,($C753-1)*3-2,$C$2)=Y753,OFFSET($N$698,,,($C753-1)*3-2,$C$2)*OFFSET($B$696,1,,($C753-1)*3-2,1))),
IFERROR((Y419/$J418)*$J753,0))</f>
        <v>0</v>
      </c>
      <c r="Z754" s="312" cm="1">
        <f t="array" aca="1" ref="Z754" ca="1">IF($D753=$C$3,
SUM(IF(OFFSET($N$696,,,($C753-1)*3-2,$C$2)=Z753,OFFSET($N$698,,,($C753-1)*3-2,$C$2)*OFFSET($B$696,1,,($C753-1)*3-2,1))),
IFERROR((Z419/$J418)*$J753,0))</f>
        <v>0</v>
      </c>
      <c r="AA754" s="312" cm="1">
        <f t="array" aca="1" ref="AA754" ca="1">IF($D753=$C$3,
SUM(IF(OFFSET($N$696,,,($C753-1)*3-2,$C$2)=AA753,OFFSET($N$698,,,($C753-1)*3-2,$C$2)*OFFSET($B$696,1,,($C753-1)*3-2,1))),
IFERROR((AA419/$J418)*$J753,0))</f>
        <v>0</v>
      </c>
      <c r="AB754" s="312" cm="1">
        <f t="array" aca="1" ref="AB754" ca="1">IF($D753=$C$3,
SUM(IF(OFFSET($N$696,,,($C753-1)*3-2,$C$2)=AB753,OFFSET($N$698,,,($C753-1)*3-2,$C$2)*OFFSET($B$696,1,,($C753-1)*3-2,1))),
IFERROR((AB419/$J418)*$J753,0))</f>
        <v>0</v>
      </c>
      <c r="AC754" s="312" cm="1">
        <f t="array" aca="1" ref="AC754" ca="1">IF($D753=$C$3,
SUM(IF(OFFSET($N$696,,,($C753-1)*3-2,$C$2)=AC753,OFFSET($N$698,,,($C753-1)*3-2,$C$2)*OFFSET($B$696,1,,($C753-1)*3-2,1))),
IFERROR((AC419/$J418)*$J753,0))</f>
        <v>0</v>
      </c>
      <c r="AD754" s="312" cm="1">
        <f t="array" aca="1" ref="AD754" ca="1">IF($D753=$C$3,
SUM(IF(OFFSET($N$696,,,($C753-1)*3-2,$C$2)=AD753,OFFSET($N$698,,,($C753-1)*3-2,$C$2)*OFFSET($B$696,1,,($C753-1)*3-2,1))),
IFERROR((AD419/$J418)*$J753,0))</f>
        <v>0</v>
      </c>
      <c r="AE754" s="312" cm="1">
        <f t="array" aca="1" ref="AE754" ca="1">IF($D753=$C$3,
SUM(IF(OFFSET($N$696,,,($C753-1)*3-2,$C$2)=AE753,OFFSET($N$698,,,($C753-1)*3-2,$C$2)*OFFSET($B$696,1,,($C753-1)*3-2,1))),
IFERROR((AE419/$J418)*$J753,0))</f>
        <v>0</v>
      </c>
      <c r="AF754" s="312" cm="1">
        <f t="array" aca="1" ref="AF754" ca="1">IF($D753=$C$3,
SUM(IF(OFFSET($N$696,,,($C753-1)*3-2,$C$2)=AF753,OFFSET($N$698,,,($C753-1)*3-2,$C$2)*OFFSET($B$696,1,,($C753-1)*3-2,1))),
IFERROR((AF419/$J418)*$J753,0))</f>
        <v>0</v>
      </c>
      <c r="AG754" s="312" cm="1">
        <f t="array" aca="1" ref="AG754" ca="1">IF($D753=$C$3,
SUM(IF(OFFSET($N$696,,,($C753-1)*3-2,$C$2)=AG753,OFFSET($N$698,,,($C753-1)*3-2,$C$2)*OFFSET($B$696,1,,($C753-1)*3-2,1))),
IFERROR((AG419/$J418)*$J753,0))</f>
        <v>0</v>
      </c>
      <c r="AH754" s="317"/>
      <c r="AI754" s="318"/>
      <c r="AJ754" s="318"/>
      <c r="AK754" s="318"/>
      <c r="AL754" s="318"/>
      <c r="AM754"/>
      <c r="AN754"/>
      <c r="AO754"/>
      <c r="AP754"/>
      <c r="AQ754"/>
      <c r="AR754"/>
    </row>
    <row r="755" spans="1:44" ht="13.15" customHeight="1">
      <c r="A755" s="317"/>
      <c r="B755" s="380" t="str">
        <f t="shared" ca="1" si="3189"/>
        <v/>
      </c>
      <c r="C755" s="380" t="str">
        <f t="shared" ca="1" si="3189"/>
        <v/>
      </c>
      <c r="D755" s="891"/>
      <c r="E755" s="896"/>
      <c r="F755" s="897"/>
      <c r="G755" s="900"/>
      <c r="H755" s="903"/>
      <c r="I755" s="906"/>
      <c r="J755" s="909"/>
      <c r="K755" s="912"/>
      <c r="L755" s="915"/>
      <c r="M755" s="404" t="s">
        <v>91</v>
      </c>
      <c r="N755" s="405">
        <f t="shared" ref="N755:AG755" ca="1" si="3190">IFERROR(N754*$K753,0)</f>
        <v>0</v>
      </c>
      <c r="O755" s="406">
        <f t="shared" ca="1" si="3190"/>
        <v>0</v>
      </c>
      <c r="P755" s="406">
        <f t="shared" ca="1" si="3190"/>
        <v>0</v>
      </c>
      <c r="Q755" s="407">
        <f t="shared" ca="1" si="3190"/>
        <v>0</v>
      </c>
      <c r="R755" s="406">
        <f t="shared" ca="1" si="3190"/>
        <v>0</v>
      </c>
      <c r="S755" s="406">
        <f t="shared" ca="1" si="3190"/>
        <v>0</v>
      </c>
      <c r="T755" s="406">
        <f t="shared" ca="1" si="3190"/>
        <v>0</v>
      </c>
      <c r="U755" s="406">
        <f t="shared" ca="1" si="3190"/>
        <v>0</v>
      </c>
      <c r="V755" s="406">
        <f t="shared" ca="1" si="3190"/>
        <v>0</v>
      </c>
      <c r="W755" s="406">
        <f t="shared" ca="1" si="3190"/>
        <v>0</v>
      </c>
      <c r="X755" s="406">
        <f t="shared" ca="1" si="3190"/>
        <v>0</v>
      </c>
      <c r="Y755" s="406">
        <f t="shared" ca="1" si="3190"/>
        <v>0</v>
      </c>
      <c r="Z755" s="406">
        <f t="shared" ca="1" si="3190"/>
        <v>0</v>
      </c>
      <c r="AA755" s="406">
        <f t="shared" ca="1" si="3190"/>
        <v>0</v>
      </c>
      <c r="AB755" s="406">
        <f t="shared" ca="1" si="3190"/>
        <v>0</v>
      </c>
      <c r="AC755" s="406">
        <f t="shared" ca="1" si="3190"/>
        <v>0</v>
      </c>
      <c r="AD755" s="406">
        <f t="shared" ca="1" si="3190"/>
        <v>0</v>
      </c>
      <c r="AE755" s="406">
        <f t="shared" ca="1" si="3190"/>
        <v>0</v>
      </c>
      <c r="AF755" s="406">
        <f t="shared" ca="1" si="3190"/>
        <v>0</v>
      </c>
      <c r="AG755" s="406">
        <f t="shared" ca="1" si="3190"/>
        <v>0</v>
      </c>
      <c r="AH755" s="317"/>
      <c r="AI755" s="318"/>
      <c r="AJ755" s="318"/>
      <c r="AK755" s="318"/>
      <c r="AL755" s="318"/>
      <c r="AM755"/>
      <c r="AN755"/>
      <c r="AO755"/>
      <c r="AP755"/>
      <c r="AQ755"/>
      <c r="AR755"/>
    </row>
    <row r="756" spans="1:44" ht="13.15" customHeight="1">
      <c r="A756" s="317"/>
      <c r="B756" s="317"/>
      <c r="C756" s="317" cm="1">
        <f t="array" aca="1" ref="C756" ca="1">OFFSET(C756,-3,,,)+1</f>
        <v>21</v>
      </c>
      <c r="D756" s="889" t="str">
        <f t="shared" ref="D756:E756" ca="1" si="3191">D421</f>
        <v/>
      </c>
      <c r="E756" s="892" t="str">
        <f t="shared" ca="1" si="3191"/>
        <v/>
      </c>
      <c r="F756" s="893"/>
      <c r="G756" s="898">
        <f t="shared" ref="G756" si="3192">G421</f>
        <v>0</v>
      </c>
      <c r="H756" s="901"/>
      <c r="I756" s="904" t="str">
        <f t="shared" ref="I756" ca="1" si="3193">I421</f>
        <v/>
      </c>
      <c r="J756" s="907">
        <f t="shared" ref="J756" ca="1" si="3194">IF($D756=$C$3,
SUMPRODUCT(OFFSET($B$696,1,,($C756-1)*3-2,),OFFSET($L$696,,,($C756-1)*3-2,)),J421+H756)</f>
        <v>0</v>
      </c>
      <c r="K756" s="910">
        <f t="shared" ref="K756" ca="1" si="3195">K421</f>
        <v>0</v>
      </c>
      <c r="L756" s="913">
        <f t="shared" ref="L756" ca="1" si="3196">J756*K756</f>
        <v>0</v>
      </c>
      <c r="M756" s="402" t="s">
        <v>89</v>
      </c>
      <c r="N756" s="308" t="str">
        <f t="shared" ref="N756:AG756" ca="1" si="3197">N421</f>
        <v/>
      </c>
      <c r="O756" s="309" t="str">
        <f t="shared" ca="1" si="3197"/>
        <v/>
      </c>
      <c r="P756" s="309" t="str">
        <f t="shared" ca="1" si="3197"/>
        <v/>
      </c>
      <c r="Q756" s="310" t="str">
        <f t="shared" ca="1" si="3197"/>
        <v/>
      </c>
      <c r="R756" s="309" t="str">
        <f t="shared" ca="1" si="3197"/>
        <v/>
      </c>
      <c r="S756" s="309" t="str">
        <f t="shared" ca="1" si="3197"/>
        <v/>
      </c>
      <c r="T756" s="309" t="str">
        <f t="shared" ca="1" si="3197"/>
        <v/>
      </c>
      <c r="U756" s="309" t="str">
        <f t="shared" ca="1" si="3197"/>
        <v/>
      </c>
      <c r="V756" s="309" t="str">
        <f t="shared" ca="1" si="3197"/>
        <v/>
      </c>
      <c r="W756" s="309" t="str">
        <f t="shared" ca="1" si="3197"/>
        <v/>
      </c>
      <c r="X756" s="309" t="str">
        <f t="shared" ca="1" si="3197"/>
        <v/>
      </c>
      <c r="Y756" s="309" t="str">
        <f t="shared" ca="1" si="3197"/>
        <v/>
      </c>
      <c r="Z756" s="309" t="str">
        <f t="shared" ca="1" si="3197"/>
        <v/>
      </c>
      <c r="AA756" s="309" t="str">
        <f t="shared" ca="1" si="3197"/>
        <v/>
      </c>
      <c r="AB756" s="309" t="str">
        <f t="shared" ca="1" si="3197"/>
        <v/>
      </c>
      <c r="AC756" s="309" t="str">
        <f t="shared" ca="1" si="3197"/>
        <v/>
      </c>
      <c r="AD756" s="309" t="str">
        <f t="shared" ca="1" si="3197"/>
        <v/>
      </c>
      <c r="AE756" s="309" t="str">
        <f t="shared" ca="1" si="3197"/>
        <v/>
      </c>
      <c r="AF756" s="309" t="str">
        <f t="shared" ca="1" si="3197"/>
        <v/>
      </c>
      <c r="AG756" s="309" t="str">
        <f t="shared" ca="1" si="3197"/>
        <v/>
      </c>
      <c r="AH756" s="317"/>
      <c r="AI756" s="318"/>
      <c r="AJ756" s="318"/>
      <c r="AK756" s="318"/>
      <c r="AL756" s="318"/>
      <c r="AM756"/>
      <c r="AN756"/>
      <c r="AO756"/>
      <c r="AP756"/>
      <c r="AQ756"/>
      <c r="AR756"/>
    </row>
    <row r="757" spans="1:44" ht="13.15" customHeight="1">
      <c r="A757" s="317"/>
      <c r="B757" s="380">
        <f t="shared" ref="B757:C758" ca="1" si="3198">B422</f>
        <v>0</v>
      </c>
      <c r="C757" s="317" cm="1">
        <f t="array" aca="1" ref="C757" ca="1">IF(ROUND(SUM(IF(N756:AG756&lt;&gt;"",IF(N756:AG756&lt;&gt;0,(N757:AG757))))-J756,3)&lt;&gt;0,"X",0)</f>
        <v>0</v>
      </c>
      <c r="D757" s="890"/>
      <c r="E757" s="894"/>
      <c r="F757" s="895"/>
      <c r="G757" s="899"/>
      <c r="H757" s="902"/>
      <c r="I757" s="905"/>
      <c r="J757" s="908"/>
      <c r="K757" s="911"/>
      <c r="L757" s="914"/>
      <c r="M757" s="403" t="s">
        <v>90</v>
      </c>
      <c r="N757" s="312" cm="1">
        <f t="array" aca="1" ref="N757" ca="1">IF($D756=$C$3,
SUM(IF(OFFSET($N$696,,,($C756-1)*3-2,$C$2)=N756,OFFSET($N$698,,,($C756-1)*3-2,$C$2)*OFFSET($B$696,1,,($C756-1)*3-2,1))),
IFERROR((N422/$J421)*$J756,0))</f>
        <v>0</v>
      </c>
      <c r="O757" s="312" cm="1">
        <f t="array" aca="1" ref="O757" ca="1">IF($D756=$C$3,
SUM(IF(OFFSET($N$696,,,($C756-1)*3-2,$C$2)=O756,OFFSET($N$698,,,($C756-1)*3-2,$C$2)*OFFSET($B$696,1,,($C756-1)*3-2,1))),
IFERROR((O422/$J421)*$J756,0))</f>
        <v>0</v>
      </c>
      <c r="P757" s="312" cm="1">
        <f t="array" aca="1" ref="P757" ca="1">IF($D756=$C$3,
SUM(IF(OFFSET($N$696,,,($C756-1)*3-2,$C$2)=P756,OFFSET($N$698,,,($C756-1)*3-2,$C$2)*OFFSET($B$696,1,,($C756-1)*3-2,1))),
IFERROR((P422/$J421)*$J756,0))</f>
        <v>0</v>
      </c>
      <c r="Q757" s="313" cm="1">
        <f t="array" aca="1" ref="Q757" ca="1">IF($D756=$C$3,
SUM(IF(OFFSET($N$696,,,($C756-1)*3-2,$C$2)=Q756,OFFSET($N$698,,,($C756-1)*3-2,$C$2)*OFFSET($B$696,1,,($C756-1)*3-2,1))),
IFERROR((Q422/$J421)*$J756,0))</f>
        <v>0</v>
      </c>
      <c r="R757" s="312" cm="1">
        <f t="array" aca="1" ref="R757" ca="1">IF($D756=$C$3,
SUM(IF(OFFSET($N$696,,,($C756-1)*3-2,$C$2)=R756,OFFSET($N$698,,,($C756-1)*3-2,$C$2)*OFFSET($B$696,1,,($C756-1)*3-2,1))),
IFERROR((R422/$J421)*$J756,0))</f>
        <v>0</v>
      </c>
      <c r="S757" s="312" cm="1">
        <f t="array" aca="1" ref="S757" ca="1">IF($D756=$C$3,
SUM(IF(OFFSET($N$696,,,($C756-1)*3-2,$C$2)=S756,OFFSET($N$698,,,($C756-1)*3-2,$C$2)*OFFSET($B$696,1,,($C756-1)*3-2,1))),
IFERROR((S422/$J421)*$J756,0))</f>
        <v>0</v>
      </c>
      <c r="T757" s="312" cm="1">
        <f t="array" aca="1" ref="T757" ca="1">IF($D756=$C$3,
SUM(IF(OFFSET($N$696,,,($C756-1)*3-2,$C$2)=T756,OFFSET($N$698,,,($C756-1)*3-2,$C$2)*OFFSET($B$696,1,,($C756-1)*3-2,1))),
IFERROR((T422/$J421)*$J756,0))</f>
        <v>0</v>
      </c>
      <c r="U757" s="312" cm="1">
        <f t="array" aca="1" ref="U757" ca="1">IF($D756=$C$3,
SUM(IF(OFFSET($N$696,,,($C756-1)*3-2,$C$2)=U756,OFFSET($N$698,,,($C756-1)*3-2,$C$2)*OFFSET($B$696,1,,($C756-1)*3-2,1))),
IFERROR((U422/$J421)*$J756,0))</f>
        <v>0</v>
      </c>
      <c r="V757" s="312" cm="1">
        <f t="array" aca="1" ref="V757" ca="1">IF($D756=$C$3,
SUM(IF(OFFSET($N$696,,,($C756-1)*3-2,$C$2)=V756,OFFSET($N$698,,,($C756-1)*3-2,$C$2)*OFFSET($B$696,1,,($C756-1)*3-2,1))),
IFERROR((V422/$J421)*$J756,0))</f>
        <v>0</v>
      </c>
      <c r="W757" s="312" cm="1">
        <f t="array" aca="1" ref="W757" ca="1">IF($D756=$C$3,
SUM(IF(OFFSET($N$696,,,($C756-1)*3-2,$C$2)=W756,OFFSET($N$698,,,($C756-1)*3-2,$C$2)*OFFSET($B$696,1,,($C756-1)*3-2,1))),
IFERROR((W422/$J421)*$J756,0))</f>
        <v>0</v>
      </c>
      <c r="X757" s="312" cm="1">
        <f t="array" aca="1" ref="X757" ca="1">IF($D756=$C$3,
SUM(IF(OFFSET($N$696,,,($C756-1)*3-2,$C$2)=X756,OFFSET($N$698,,,($C756-1)*3-2,$C$2)*OFFSET($B$696,1,,($C756-1)*3-2,1))),
IFERROR((X422/$J421)*$J756,0))</f>
        <v>0</v>
      </c>
      <c r="Y757" s="312" cm="1">
        <f t="array" aca="1" ref="Y757" ca="1">IF($D756=$C$3,
SUM(IF(OFFSET($N$696,,,($C756-1)*3-2,$C$2)=Y756,OFFSET($N$698,,,($C756-1)*3-2,$C$2)*OFFSET($B$696,1,,($C756-1)*3-2,1))),
IFERROR((Y422/$J421)*$J756,0))</f>
        <v>0</v>
      </c>
      <c r="Z757" s="312" cm="1">
        <f t="array" aca="1" ref="Z757" ca="1">IF($D756=$C$3,
SUM(IF(OFFSET($N$696,,,($C756-1)*3-2,$C$2)=Z756,OFFSET($N$698,,,($C756-1)*3-2,$C$2)*OFFSET($B$696,1,,($C756-1)*3-2,1))),
IFERROR((Z422/$J421)*$J756,0))</f>
        <v>0</v>
      </c>
      <c r="AA757" s="312" cm="1">
        <f t="array" aca="1" ref="AA757" ca="1">IF($D756=$C$3,
SUM(IF(OFFSET($N$696,,,($C756-1)*3-2,$C$2)=AA756,OFFSET($N$698,,,($C756-1)*3-2,$C$2)*OFFSET($B$696,1,,($C756-1)*3-2,1))),
IFERROR((AA422/$J421)*$J756,0))</f>
        <v>0</v>
      </c>
      <c r="AB757" s="312" cm="1">
        <f t="array" aca="1" ref="AB757" ca="1">IF($D756=$C$3,
SUM(IF(OFFSET($N$696,,,($C756-1)*3-2,$C$2)=AB756,OFFSET($N$698,,,($C756-1)*3-2,$C$2)*OFFSET($B$696,1,,($C756-1)*3-2,1))),
IFERROR((AB422/$J421)*$J756,0))</f>
        <v>0</v>
      </c>
      <c r="AC757" s="312" cm="1">
        <f t="array" aca="1" ref="AC757" ca="1">IF($D756=$C$3,
SUM(IF(OFFSET($N$696,,,($C756-1)*3-2,$C$2)=AC756,OFFSET($N$698,,,($C756-1)*3-2,$C$2)*OFFSET($B$696,1,,($C756-1)*3-2,1))),
IFERROR((AC422/$J421)*$J756,0))</f>
        <v>0</v>
      </c>
      <c r="AD757" s="312" cm="1">
        <f t="array" aca="1" ref="AD757" ca="1">IF($D756=$C$3,
SUM(IF(OFFSET($N$696,,,($C756-1)*3-2,$C$2)=AD756,OFFSET($N$698,,,($C756-1)*3-2,$C$2)*OFFSET($B$696,1,,($C756-1)*3-2,1))),
IFERROR((AD422/$J421)*$J756,0))</f>
        <v>0</v>
      </c>
      <c r="AE757" s="312" cm="1">
        <f t="array" aca="1" ref="AE757" ca="1">IF($D756=$C$3,
SUM(IF(OFFSET($N$696,,,($C756-1)*3-2,$C$2)=AE756,OFFSET($N$698,,,($C756-1)*3-2,$C$2)*OFFSET($B$696,1,,($C756-1)*3-2,1))),
IFERROR((AE422/$J421)*$J756,0))</f>
        <v>0</v>
      </c>
      <c r="AF757" s="312" cm="1">
        <f t="array" aca="1" ref="AF757" ca="1">IF($D756=$C$3,
SUM(IF(OFFSET($N$696,,,($C756-1)*3-2,$C$2)=AF756,OFFSET($N$698,,,($C756-1)*3-2,$C$2)*OFFSET($B$696,1,,($C756-1)*3-2,1))),
IFERROR((AF422/$J421)*$J756,0))</f>
        <v>0</v>
      </c>
      <c r="AG757" s="312" cm="1">
        <f t="array" aca="1" ref="AG757" ca="1">IF($D756=$C$3,
SUM(IF(OFFSET($N$696,,,($C756-1)*3-2,$C$2)=AG756,OFFSET($N$698,,,($C756-1)*3-2,$C$2)*OFFSET($B$696,1,,($C756-1)*3-2,1))),
IFERROR((AG422/$J421)*$J756,0))</f>
        <v>0</v>
      </c>
      <c r="AH757" s="317"/>
      <c r="AI757" s="318"/>
      <c r="AJ757" s="318"/>
      <c r="AK757" s="318"/>
      <c r="AL757" s="318"/>
      <c r="AM757"/>
      <c r="AN757"/>
      <c r="AO757"/>
      <c r="AP757"/>
      <c r="AQ757"/>
      <c r="AR757"/>
    </row>
    <row r="758" spans="1:44" ht="13.15" customHeight="1">
      <c r="A758" s="317"/>
      <c r="B758" s="380" t="str">
        <f t="shared" ca="1" si="3198"/>
        <v/>
      </c>
      <c r="C758" s="380" t="str">
        <f t="shared" ca="1" si="3198"/>
        <v/>
      </c>
      <c r="D758" s="891"/>
      <c r="E758" s="896"/>
      <c r="F758" s="897"/>
      <c r="G758" s="900"/>
      <c r="H758" s="903"/>
      <c r="I758" s="906"/>
      <c r="J758" s="909"/>
      <c r="K758" s="912"/>
      <c r="L758" s="915"/>
      <c r="M758" s="404" t="s">
        <v>91</v>
      </c>
      <c r="N758" s="405">
        <f t="shared" ref="N758:AG758" ca="1" si="3199">IFERROR(N757*$K756,0)</f>
        <v>0</v>
      </c>
      <c r="O758" s="406">
        <f t="shared" ca="1" si="3199"/>
        <v>0</v>
      </c>
      <c r="P758" s="406">
        <f t="shared" ca="1" si="3199"/>
        <v>0</v>
      </c>
      <c r="Q758" s="407">
        <f t="shared" ca="1" si="3199"/>
        <v>0</v>
      </c>
      <c r="R758" s="406">
        <f t="shared" ca="1" si="3199"/>
        <v>0</v>
      </c>
      <c r="S758" s="406">
        <f t="shared" ca="1" si="3199"/>
        <v>0</v>
      </c>
      <c r="T758" s="406">
        <f t="shared" ca="1" si="3199"/>
        <v>0</v>
      </c>
      <c r="U758" s="406">
        <f t="shared" ca="1" si="3199"/>
        <v>0</v>
      </c>
      <c r="V758" s="406">
        <f t="shared" ca="1" si="3199"/>
        <v>0</v>
      </c>
      <c r="W758" s="406">
        <f t="shared" ca="1" si="3199"/>
        <v>0</v>
      </c>
      <c r="X758" s="406">
        <f t="shared" ca="1" si="3199"/>
        <v>0</v>
      </c>
      <c r="Y758" s="406">
        <f t="shared" ca="1" si="3199"/>
        <v>0</v>
      </c>
      <c r="Z758" s="406">
        <f t="shared" ca="1" si="3199"/>
        <v>0</v>
      </c>
      <c r="AA758" s="406">
        <f t="shared" ca="1" si="3199"/>
        <v>0</v>
      </c>
      <c r="AB758" s="406">
        <f t="shared" ca="1" si="3199"/>
        <v>0</v>
      </c>
      <c r="AC758" s="406">
        <f t="shared" ca="1" si="3199"/>
        <v>0</v>
      </c>
      <c r="AD758" s="406">
        <f t="shared" ca="1" si="3199"/>
        <v>0</v>
      </c>
      <c r="AE758" s="406">
        <f t="shared" ca="1" si="3199"/>
        <v>0</v>
      </c>
      <c r="AF758" s="406">
        <f t="shared" ca="1" si="3199"/>
        <v>0</v>
      </c>
      <c r="AG758" s="406">
        <f t="shared" ca="1" si="3199"/>
        <v>0</v>
      </c>
      <c r="AH758" s="317"/>
      <c r="AI758" s="318"/>
      <c r="AJ758" s="318"/>
      <c r="AK758" s="318"/>
      <c r="AL758" s="318"/>
      <c r="AM758"/>
      <c r="AN758"/>
      <c r="AO758"/>
      <c r="AP758"/>
      <c r="AQ758"/>
      <c r="AR758"/>
    </row>
    <row r="759" spans="1:44" ht="13.15" customHeight="1">
      <c r="A759" s="317"/>
      <c r="B759" s="317"/>
      <c r="C759" s="317" cm="1">
        <f t="array" aca="1" ref="C759" ca="1">OFFSET(C759,-3,,,)+1</f>
        <v>22</v>
      </c>
      <c r="D759" s="889" t="str">
        <f t="shared" ref="D759:E759" ca="1" si="3200">D424</f>
        <v/>
      </c>
      <c r="E759" s="892" t="str">
        <f t="shared" ca="1" si="3200"/>
        <v/>
      </c>
      <c r="F759" s="893"/>
      <c r="G759" s="898">
        <f t="shared" ref="G759" si="3201">G424</f>
        <v>0</v>
      </c>
      <c r="H759" s="901"/>
      <c r="I759" s="904" t="str">
        <f t="shared" ref="I759" ca="1" si="3202">I424</f>
        <v/>
      </c>
      <c r="J759" s="907">
        <f t="shared" ref="J759" ca="1" si="3203">IF($D759=$C$3,
SUMPRODUCT(OFFSET($B$696,1,,($C759-1)*3-2,),OFFSET($L$696,,,($C759-1)*3-2,)),J424+H759)</f>
        <v>0</v>
      </c>
      <c r="K759" s="910">
        <f t="shared" ref="K759" ca="1" si="3204">K424</f>
        <v>0</v>
      </c>
      <c r="L759" s="913">
        <f t="shared" ref="L759" ca="1" si="3205">J759*K759</f>
        <v>0</v>
      </c>
      <c r="M759" s="402" t="s">
        <v>89</v>
      </c>
      <c r="N759" s="308" t="str">
        <f t="shared" ref="N759:AG759" ca="1" si="3206">N424</f>
        <v/>
      </c>
      <c r="O759" s="309" t="str">
        <f t="shared" ca="1" si="3206"/>
        <v/>
      </c>
      <c r="P759" s="309" t="str">
        <f t="shared" ca="1" si="3206"/>
        <v/>
      </c>
      <c r="Q759" s="310" t="str">
        <f t="shared" ca="1" si="3206"/>
        <v/>
      </c>
      <c r="R759" s="309" t="str">
        <f t="shared" ca="1" si="3206"/>
        <v/>
      </c>
      <c r="S759" s="309" t="str">
        <f t="shared" ca="1" si="3206"/>
        <v/>
      </c>
      <c r="T759" s="309" t="str">
        <f t="shared" ca="1" si="3206"/>
        <v/>
      </c>
      <c r="U759" s="309" t="str">
        <f t="shared" ca="1" si="3206"/>
        <v/>
      </c>
      <c r="V759" s="309" t="str">
        <f t="shared" ca="1" si="3206"/>
        <v/>
      </c>
      <c r="W759" s="309" t="str">
        <f t="shared" ca="1" si="3206"/>
        <v/>
      </c>
      <c r="X759" s="309" t="str">
        <f t="shared" ca="1" si="3206"/>
        <v/>
      </c>
      <c r="Y759" s="309" t="str">
        <f t="shared" ca="1" si="3206"/>
        <v/>
      </c>
      <c r="Z759" s="309" t="str">
        <f t="shared" ca="1" si="3206"/>
        <v/>
      </c>
      <c r="AA759" s="309" t="str">
        <f t="shared" ca="1" si="3206"/>
        <v/>
      </c>
      <c r="AB759" s="309" t="str">
        <f t="shared" ca="1" si="3206"/>
        <v/>
      </c>
      <c r="AC759" s="309" t="str">
        <f t="shared" ca="1" si="3206"/>
        <v/>
      </c>
      <c r="AD759" s="309" t="str">
        <f t="shared" ca="1" si="3206"/>
        <v/>
      </c>
      <c r="AE759" s="309" t="str">
        <f t="shared" ca="1" si="3206"/>
        <v/>
      </c>
      <c r="AF759" s="309" t="str">
        <f t="shared" ca="1" si="3206"/>
        <v/>
      </c>
      <c r="AG759" s="309" t="str">
        <f t="shared" ca="1" si="3206"/>
        <v/>
      </c>
      <c r="AH759" s="317"/>
      <c r="AI759" s="318"/>
      <c r="AJ759" s="318"/>
      <c r="AK759" s="318"/>
      <c r="AL759" s="318"/>
      <c r="AM759"/>
      <c r="AN759"/>
      <c r="AO759"/>
      <c r="AP759"/>
      <c r="AQ759"/>
      <c r="AR759"/>
    </row>
    <row r="760" spans="1:44" ht="13.15" customHeight="1">
      <c r="A760" s="317"/>
      <c r="B760" s="380">
        <f t="shared" ref="B760:C761" ca="1" si="3207">B425</f>
        <v>0</v>
      </c>
      <c r="C760" s="317" cm="1">
        <f t="array" aca="1" ref="C760" ca="1">IF(ROUND(SUM(IF(N759:AG759&lt;&gt;"",IF(N759:AG759&lt;&gt;0,(N760:AG760))))-J759,3)&lt;&gt;0,"X",0)</f>
        <v>0</v>
      </c>
      <c r="D760" s="890"/>
      <c r="E760" s="894"/>
      <c r="F760" s="895"/>
      <c r="G760" s="899"/>
      <c r="H760" s="902"/>
      <c r="I760" s="905"/>
      <c r="J760" s="908"/>
      <c r="K760" s="911"/>
      <c r="L760" s="914"/>
      <c r="M760" s="403" t="s">
        <v>90</v>
      </c>
      <c r="N760" s="312" cm="1">
        <f t="array" aca="1" ref="N760" ca="1">IF($D759=$C$3,
SUM(IF(OFFSET($N$696,,,($C759-1)*3-2,$C$2)=N759,OFFSET($N$698,,,($C759-1)*3-2,$C$2)*OFFSET($B$696,1,,($C759-1)*3-2,1))),
IFERROR((N425/$J424)*$J759,0))</f>
        <v>0</v>
      </c>
      <c r="O760" s="312" cm="1">
        <f t="array" aca="1" ref="O760" ca="1">IF($D759=$C$3,
SUM(IF(OFFSET($N$696,,,($C759-1)*3-2,$C$2)=O759,OFFSET($N$698,,,($C759-1)*3-2,$C$2)*OFFSET($B$696,1,,($C759-1)*3-2,1))),
IFERROR((O425/$J424)*$J759,0))</f>
        <v>0</v>
      </c>
      <c r="P760" s="312" cm="1">
        <f t="array" aca="1" ref="P760" ca="1">IF($D759=$C$3,
SUM(IF(OFFSET($N$696,,,($C759-1)*3-2,$C$2)=P759,OFFSET($N$698,,,($C759-1)*3-2,$C$2)*OFFSET($B$696,1,,($C759-1)*3-2,1))),
IFERROR((P425/$J424)*$J759,0))</f>
        <v>0</v>
      </c>
      <c r="Q760" s="313" cm="1">
        <f t="array" aca="1" ref="Q760" ca="1">IF($D759=$C$3,
SUM(IF(OFFSET($N$696,,,($C759-1)*3-2,$C$2)=Q759,OFFSET($N$698,,,($C759-1)*3-2,$C$2)*OFFSET($B$696,1,,($C759-1)*3-2,1))),
IFERROR((Q425/$J424)*$J759,0))</f>
        <v>0</v>
      </c>
      <c r="R760" s="312" cm="1">
        <f t="array" aca="1" ref="R760" ca="1">IF($D759=$C$3,
SUM(IF(OFFSET($N$696,,,($C759-1)*3-2,$C$2)=R759,OFFSET($N$698,,,($C759-1)*3-2,$C$2)*OFFSET($B$696,1,,($C759-1)*3-2,1))),
IFERROR((R425/$J424)*$J759,0))</f>
        <v>0</v>
      </c>
      <c r="S760" s="312" cm="1">
        <f t="array" aca="1" ref="S760" ca="1">IF($D759=$C$3,
SUM(IF(OFFSET($N$696,,,($C759-1)*3-2,$C$2)=S759,OFFSET($N$698,,,($C759-1)*3-2,$C$2)*OFFSET($B$696,1,,($C759-1)*3-2,1))),
IFERROR((S425/$J424)*$J759,0))</f>
        <v>0</v>
      </c>
      <c r="T760" s="312" cm="1">
        <f t="array" aca="1" ref="T760" ca="1">IF($D759=$C$3,
SUM(IF(OFFSET($N$696,,,($C759-1)*3-2,$C$2)=T759,OFFSET($N$698,,,($C759-1)*3-2,$C$2)*OFFSET($B$696,1,,($C759-1)*3-2,1))),
IFERROR((T425/$J424)*$J759,0))</f>
        <v>0</v>
      </c>
      <c r="U760" s="312" cm="1">
        <f t="array" aca="1" ref="U760" ca="1">IF($D759=$C$3,
SUM(IF(OFFSET($N$696,,,($C759-1)*3-2,$C$2)=U759,OFFSET($N$698,,,($C759-1)*3-2,$C$2)*OFFSET($B$696,1,,($C759-1)*3-2,1))),
IFERROR((U425/$J424)*$J759,0))</f>
        <v>0</v>
      </c>
      <c r="V760" s="312" cm="1">
        <f t="array" aca="1" ref="V760" ca="1">IF($D759=$C$3,
SUM(IF(OFFSET($N$696,,,($C759-1)*3-2,$C$2)=V759,OFFSET($N$698,,,($C759-1)*3-2,$C$2)*OFFSET($B$696,1,,($C759-1)*3-2,1))),
IFERROR((V425/$J424)*$J759,0))</f>
        <v>0</v>
      </c>
      <c r="W760" s="312" cm="1">
        <f t="array" aca="1" ref="W760" ca="1">IF($D759=$C$3,
SUM(IF(OFFSET($N$696,,,($C759-1)*3-2,$C$2)=W759,OFFSET($N$698,,,($C759-1)*3-2,$C$2)*OFFSET($B$696,1,,($C759-1)*3-2,1))),
IFERROR((W425/$J424)*$J759,0))</f>
        <v>0</v>
      </c>
      <c r="X760" s="312" cm="1">
        <f t="array" aca="1" ref="X760" ca="1">IF($D759=$C$3,
SUM(IF(OFFSET($N$696,,,($C759-1)*3-2,$C$2)=X759,OFFSET($N$698,,,($C759-1)*3-2,$C$2)*OFFSET($B$696,1,,($C759-1)*3-2,1))),
IFERROR((X425/$J424)*$J759,0))</f>
        <v>0</v>
      </c>
      <c r="Y760" s="312" cm="1">
        <f t="array" aca="1" ref="Y760" ca="1">IF($D759=$C$3,
SUM(IF(OFFSET($N$696,,,($C759-1)*3-2,$C$2)=Y759,OFFSET($N$698,,,($C759-1)*3-2,$C$2)*OFFSET($B$696,1,,($C759-1)*3-2,1))),
IFERROR((Y425/$J424)*$J759,0))</f>
        <v>0</v>
      </c>
      <c r="Z760" s="312" cm="1">
        <f t="array" aca="1" ref="Z760" ca="1">IF($D759=$C$3,
SUM(IF(OFFSET($N$696,,,($C759-1)*3-2,$C$2)=Z759,OFFSET($N$698,,,($C759-1)*3-2,$C$2)*OFFSET($B$696,1,,($C759-1)*3-2,1))),
IFERROR((Z425/$J424)*$J759,0))</f>
        <v>0</v>
      </c>
      <c r="AA760" s="312" cm="1">
        <f t="array" aca="1" ref="AA760" ca="1">IF($D759=$C$3,
SUM(IF(OFFSET($N$696,,,($C759-1)*3-2,$C$2)=AA759,OFFSET($N$698,,,($C759-1)*3-2,$C$2)*OFFSET($B$696,1,,($C759-1)*3-2,1))),
IFERROR((AA425/$J424)*$J759,0))</f>
        <v>0</v>
      </c>
      <c r="AB760" s="312" cm="1">
        <f t="array" aca="1" ref="AB760" ca="1">IF($D759=$C$3,
SUM(IF(OFFSET($N$696,,,($C759-1)*3-2,$C$2)=AB759,OFFSET($N$698,,,($C759-1)*3-2,$C$2)*OFFSET($B$696,1,,($C759-1)*3-2,1))),
IFERROR((AB425/$J424)*$J759,0))</f>
        <v>0</v>
      </c>
      <c r="AC760" s="312" cm="1">
        <f t="array" aca="1" ref="AC760" ca="1">IF($D759=$C$3,
SUM(IF(OFFSET($N$696,,,($C759-1)*3-2,$C$2)=AC759,OFFSET($N$698,,,($C759-1)*3-2,$C$2)*OFFSET($B$696,1,,($C759-1)*3-2,1))),
IFERROR((AC425/$J424)*$J759,0))</f>
        <v>0</v>
      </c>
      <c r="AD760" s="312" cm="1">
        <f t="array" aca="1" ref="AD760" ca="1">IF($D759=$C$3,
SUM(IF(OFFSET($N$696,,,($C759-1)*3-2,$C$2)=AD759,OFFSET($N$698,,,($C759-1)*3-2,$C$2)*OFFSET($B$696,1,,($C759-1)*3-2,1))),
IFERROR((AD425/$J424)*$J759,0))</f>
        <v>0</v>
      </c>
      <c r="AE760" s="312" cm="1">
        <f t="array" aca="1" ref="AE760" ca="1">IF($D759=$C$3,
SUM(IF(OFFSET($N$696,,,($C759-1)*3-2,$C$2)=AE759,OFFSET($N$698,,,($C759-1)*3-2,$C$2)*OFFSET($B$696,1,,($C759-1)*3-2,1))),
IFERROR((AE425/$J424)*$J759,0))</f>
        <v>0</v>
      </c>
      <c r="AF760" s="312" cm="1">
        <f t="array" aca="1" ref="AF760" ca="1">IF($D759=$C$3,
SUM(IF(OFFSET($N$696,,,($C759-1)*3-2,$C$2)=AF759,OFFSET($N$698,,,($C759-1)*3-2,$C$2)*OFFSET($B$696,1,,($C759-1)*3-2,1))),
IFERROR((AF425/$J424)*$J759,0))</f>
        <v>0</v>
      </c>
      <c r="AG760" s="312" cm="1">
        <f t="array" aca="1" ref="AG760" ca="1">IF($D759=$C$3,
SUM(IF(OFFSET($N$696,,,($C759-1)*3-2,$C$2)=AG759,OFFSET($N$698,,,($C759-1)*3-2,$C$2)*OFFSET($B$696,1,,($C759-1)*3-2,1))),
IFERROR((AG425/$J424)*$J759,0))</f>
        <v>0</v>
      </c>
      <c r="AH760" s="317"/>
      <c r="AI760" s="318"/>
      <c r="AJ760" s="318"/>
      <c r="AK760" s="318"/>
      <c r="AL760" s="318"/>
      <c r="AM760"/>
      <c r="AN760"/>
      <c r="AO760"/>
      <c r="AP760"/>
      <c r="AQ760"/>
      <c r="AR760"/>
    </row>
    <row r="761" spans="1:44" ht="13.15" customHeight="1">
      <c r="A761" s="317"/>
      <c r="B761" s="380" t="str">
        <f t="shared" ca="1" si="3207"/>
        <v/>
      </c>
      <c r="C761" s="380" t="str">
        <f t="shared" ca="1" si="3207"/>
        <v/>
      </c>
      <c r="D761" s="891"/>
      <c r="E761" s="896"/>
      <c r="F761" s="897"/>
      <c r="G761" s="900"/>
      <c r="H761" s="903"/>
      <c r="I761" s="906"/>
      <c r="J761" s="909"/>
      <c r="K761" s="912"/>
      <c r="L761" s="915"/>
      <c r="M761" s="404" t="s">
        <v>91</v>
      </c>
      <c r="N761" s="405">
        <f t="shared" ref="N761:AG761" ca="1" si="3208">IFERROR(N760*$K759,0)</f>
        <v>0</v>
      </c>
      <c r="O761" s="406">
        <f t="shared" ca="1" si="3208"/>
        <v>0</v>
      </c>
      <c r="P761" s="406">
        <f t="shared" ca="1" si="3208"/>
        <v>0</v>
      </c>
      <c r="Q761" s="407">
        <f t="shared" ca="1" si="3208"/>
        <v>0</v>
      </c>
      <c r="R761" s="406">
        <f t="shared" ca="1" si="3208"/>
        <v>0</v>
      </c>
      <c r="S761" s="406">
        <f t="shared" ca="1" si="3208"/>
        <v>0</v>
      </c>
      <c r="T761" s="406">
        <f t="shared" ca="1" si="3208"/>
        <v>0</v>
      </c>
      <c r="U761" s="406">
        <f t="shared" ca="1" si="3208"/>
        <v>0</v>
      </c>
      <c r="V761" s="406">
        <f t="shared" ca="1" si="3208"/>
        <v>0</v>
      </c>
      <c r="W761" s="406">
        <f t="shared" ca="1" si="3208"/>
        <v>0</v>
      </c>
      <c r="X761" s="406">
        <f t="shared" ca="1" si="3208"/>
        <v>0</v>
      </c>
      <c r="Y761" s="406">
        <f t="shared" ca="1" si="3208"/>
        <v>0</v>
      </c>
      <c r="Z761" s="406">
        <f t="shared" ca="1" si="3208"/>
        <v>0</v>
      </c>
      <c r="AA761" s="406">
        <f t="shared" ca="1" si="3208"/>
        <v>0</v>
      </c>
      <c r="AB761" s="406">
        <f t="shared" ca="1" si="3208"/>
        <v>0</v>
      </c>
      <c r="AC761" s="406">
        <f t="shared" ca="1" si="3208"/>
        <v>0</v>
      </c>
      <c r="AD761" s="406">
        <f t="shared" ca="1" si="3208"/>
        <v>0</v>
      </c>
      <c r="AE761" s="406">
        <f t="shared" ca="1" si="3208"/>
        <v>0</v>
      </c>
      <c r="AF761" s="406">
        <f t="shared" ca="1" si="3208"/>
        <v>0</v>
      </c>
      <c r="AG761" s="406">
        <f t="shared" ca="1" si="3208"/>
        <v>0</v>
      </c>
      <c r="AH761" s="317"/>
      <c r="AI761" s="318"/>
      <c r="AJ761" s="318"/>
      <c r="AK761" s="318"/>
      <c r="AL761" s="318"/>
      <c r="AM761"/>
      <c r="AN761"/>
      <c r="AO761"/>
      <c r="AP761"/>
      <c r="AQ761"/>
      <c r="AR761"/>
    </row>
    <row r="762" spans="1:44" ht="13.15" customHeight="1">
      <c r="A762" s="317"/>
      <c r="B762" s="317"/>
      <c r="C762" s="317" cm="1">
        <f t="array" aca="1" ref="C762" ca="1">OFFSET(C762,-3,,,)+1</f>
        <v>23</v>
      </c>
      <c r="D762" s="889" t="str">
        <f t="shared" ref="D762:E762" ca="1" si="3209">D427</f>
        <v/>
      </c>
      <c r="E762" s="892" t="str">
        <f t="shared" ca="1" si="3209"/>
        <v/>
      </c>
      <c r="F762" s="893"/>
      <c r="G762" s="898">
        <f t="shared" ref="G762" si="3210">G427</f>
        <v>0</v>
      </c>
      <c r="H762" s="901"/>
      <c r="I762" s="904" t="str">
        <f t="shared" ref="I762" ca="1" si="3211">I427</f>
        <v/>
      </c>
      <c r="J762" s="907">
        <f t="shared" ref="J762" ca="1" si="3212">IF($D762=$C$3,
SUMPRODUCT(OFFSET($B$696,1,,($C762-1)*3-2,),OFFSET($L$696,,,($C762-1)*3-2,)),J427+H762)</f>
        <v>0</v>
      </c>
      <c r="K762" s="910">
        <f t="shared" ref="K762" ca="1" si="3213">K427</f>
        <v>0</v>
      </c>
      <c r="L762" s="913">
        <f t="shared" ref="L762" ca="1" si="3214">J762*K762</f>
        <v>0</v>
      </c>
      <c r="M762" s="402" t="s">
        <v>89</v>
      </c>
      <c r="N762" s="308" t="str">
        <f t="shared" ref="N762:AG762" ca="1" si="3215">N427</f>
        <v/>
      </c>
      <c r="O762" s="309" t="str">
        <f t="shared" ca="1" si="3215"/>
        <v/>
      </c>
      <c r="P762" s="309" t="str">
        <f t="shared" ca="1" si="3215"/>
        <v/>
      </c>
      <c r="Q762" s="310" t="str">
        <f t="shared" ca="1" si="3215"/>
        <v/>
      </c>
      <c r="R762" s="309" t="str">
        <f t="shared" ca="1" si="3215"/>
        <v/>
      </c>
      <c r="S762" s="309" t="str">
        <f t="shared" ca="1" si="3215"/>
        <v/>
      </c>
      <c r="T762" s="309" t="str">
        <f t="shared" ca="1" si="3215"/>
        <v/>
      </c>
      <c r="U762" s="309" t="str">
        <f t="shared" ca="1" si="3215"/>
        <v/>
      </c>
      <c r="V762" s="309" t="str">
        <f t="shared" ca="1" si="3215"/>
        <v/>
      </c>
      <c r="W762" s="309" t="str">
        <f t="shared" ca="1" si="3215"/>
        <v/>
      </c>
      <c r="X762" s="309" t="str">
        <f t="shared" ca="1" si="3215"/>
        <v/>
      </c>
      <c r="Y762" s="309" t="str">
        <f t="shared" ca="1" si="3215"/>
        <v/>
      </c>
      <c r="Z762" s="309" t="str">
        <f t="shared" ca="1" si="3215"/>
        <v/>
      </c>
      <c r="AA762" s="309" t="str">
        <f t="shared" ca="1" si="3215"/>
        <v/>
      </c>
      <c r="AB762" s="309" t="str">
        <f t="shared" ca="1" si="3215"/>
        <v/>
      </c>
      <c r="AC762" s="309" t="str">
        <f t="shared" ca="1" si="3215"/>
        <v/>
      </c>
      <c r="AD762" s="309" t="str">
        <f t="shared" ca="1" si="3215"/>
        <v/>
      </c>
      <c r="AE762" s="309" t="str">
        <f t="shared" ca="1" si="3215"/>
        <v/>
      </c>
      <c r="AF762" s="309" t="str">
        <f t="shared" ca="1" si="3215"/>
        <v/>
      </c>
      <c r="AG762" s="309" t="str">
        <f t="shared" ca="1" si="3215"/>
        <v/>
      </c>
      <c r="AH762" s="317"/>
      <c r="AI762" s="318"/>
      <c r="AJ762" s="318"/>
      <c r="AK762" s="318"/>
      <c r="AL762" s="318"/>
      <c r="AM762"/>
      <c r="AN762"/>
      <c r="AO762"/>
      <c r="AP762"/>
      <c r="AQ762"/>
      <c r="AR762"/>
    </row>
    <row r="763" spans="1:44" ht="13.15" customHeight="1">
      <c r="A763" s="317"/>
      <c r="B763" s="380">
        <f t="shared" ref="B763:C764" ca="1" si="3216">B428</f>
        <v>0</v>
      </c>
      <c r="C763" s="317" cm="1">
        <f t="array" aca="1" ref="C763" ca="1">IF(ROUND(SUM(IF(N762:AG762&lt;&gt;"",IF(N762:AG762&lt;&gt;0,(N763:AG763))))-J762,3)&lt;&gt;0,"X",0)</f>
        <v>0</v>
      </c>
      <c r="D763" s="890"/>
      <c r="E763" s="894"/>
      <c r="F763" s="895"/>
      <c r="G763" s="899"/>
      <c r="H763" s="902"/>
      <c r="I763" s="905"/>
      <c r="J763" s="908"/>
      <c r="K763" s="911"/>
      <c r="L763" s="914"/>
      <c r="M763" s="403" t="s">
        <v>90</v>
      </c>
      <c r="N763" s="312" cm="1">
        <f t="array" aca="1" ref="N763" ca="1">IF($D762=$C$3,
SUM(IF(OFFSET($N$696,,,($C762-1)*3-2,$C$2)=N762,OFFSET($N$698,,,($C762-1)*3-2,$C$2)*OFFSET($B$696,1,,($C762-1)*3-2,1))),
IFERROR((N428/$J427)*$J762,0))</f>
        <v>0</v>
      </c>
      <c r="O763" s="312" cm="1">
        <f t="array" aca="1" ref="O763" ca="1">IF($D762=$C$3,
SUM(IF(OFFSET($N$696,,,($C762-1)*3-2,$C$2)=O762,OFFSET($N$698,,,($C762-1)*3-2,$C$2)*OFFSET($B$696,1,,($C762-1)*3-2,1))),
IFERROR((O428/$J427)*$J762,0))</f>
        <v>0</v>
      </c>
      <c r="P763" s="312" cm="1">
        <f t="array" aca="1" ref="P763" ca="1">IF($D762=$C$3,
SUM(IF(OFFSET($N$696,,,($C762-1)*3-2,$C$2)=P762,OFFSET($N$698,,,($C762-1)*3-2,$C$2)*OFFSET($B$696,1,,($C762-1)*3-2,1))),
IFERROR((P428/$J427)*$J762,0))</f>
        <v>0</v>
      </c>
      <c r="Q763" s="313" cm="1">
        <f t="array" aca="1" ref="Q763" ca="1">IF($D762=$C$3,
SUM(IF(OFFSET($N$696,,,($C762-1)*3-2,$C$2)=Q762,OFFSET($N$698,,,($C762-1)*3-2,$C$2)*OFFSET($B$696,1,,($C762-1)*3-2,1))),
IFERROR((Q428/$J427)*$J762,0))</f>
        <v>0</v>
      </c>
      <c r="R763" s="312" cm="1">
        <f t="array" aca="1" ref="R763" ca="1">IF($D762=$C$3,
SUM(IF(OFFSET($N$696,,,($C762-1)*3-2,$C$2)=R762,OFFSET($N$698,,,($C762-1)*3-2,$C$2)*OFFSET($B$696,1,,($C762-1)*3-2,1))),
IFERROR((R428/$J427)*$J762,0))</f>
        <v>0</v>
      </c>
      <c r="S763" s="312" cm="1">
        <f t="array" aca="1" ref="S763" ca="1">IF($D762=$C$3,
SUM(IF(OFFSET($N$696,,,($C762-1)*3-2,$C$2)=S762,OFFSET($N$698,,,($C762-1)*3-2,$C$2)*OFFSET($B$696,1,,($C762-1)*3-2,1))),
IFERROR((S428/$J427)*$J762,0))</f>
        <v>0</v>
      </c>
      <c r="T763" s="312" cm="1">
        <f t="array" aca="1" ref="T763" ca="1">IF($D762=$C$3,
SUM(IF(OFFSET($N$696,,,($C762-1)*3-2,$C$2)=T762,OFFSET($N$698,,,($C762-1)*3-2,$C$2)*OFFSET($B$696,1,,($C762-1)*3-2,1))),
IFERROR((T428/$J427)*$J762,0))</f>
        <v>0</v>
      </c>
      <c r="U763" s="312" cm="1">
        <f t="array" aca="1" ref="U763" ca="1">IF($D762=$C$3,
SUM(IF(OFFSET($N$696,,,($C762-1)*3-2,$C$2)=U762,OFFSET($N$698,,,($C762-1)*3-2,$C$2)*OFFSET($B$696,1,,($C762-1)*3-2,1))),
IFERROR((U428/$J427)*$J762,0))</f>
        <v>0</v>
      </c>
      <c r="V763" s="312" cm="1">
        <f t="array" aca="1" ref="V763" ca="1">IF($D762=$C$3,
SUM(IF(OFFSET($N$696,,,($C762-1)*3-2,$C$2)=V762,OFFSET($N$698,,,($C762-1)*3-2,$C$2)*OFFSET($B$696,1,,($C762-1)*3-2,1))),
IFERROR((V428/$J427)*$J762,0))</f>
        <v>0</v>
      </c>
      <c r="W763" s="312" cm="1">
        <f t="array" aca="1" ref="W763" ca="1">IF($D762=$C$3,
SUM(IF(OFFSET($N$696,,,($C762-1)*3-2,$C$2)=W762,OFFSET($N$698,,,($C762-1)*3-2,$C$2)*OFFSET($B$696,1,,($C762-1)*3-2,1))),
IFERROR((W428/$J427)*$J762,0))</f>
        <v>0</v>
      </c>
      <c r="X763" s="312" cm="1">
        <f t="array" aca="1" ref="X763" ca="1">IF($D762=$C$3,
SUM(IF(OFFSET($N$696,,,($C762-1)*3-2,$C$2)=X762,OFFSET($N$698,,,($C762-1)*3-2,$C$2)*OFFSET($B$696,1,,($C762-1)*3-2,1))),
IFERROR((X428/$J427)*$J762,0))</f>
        <v>0</v>
      </c>
      <c r="Y763" s="312" cm="1">
        <f t="array" aca="1" ref="Y763" ca="1">IF($D762=$C$3,
SUM(IF(OFFSET($N$696,,,($C762-1)*3-2,$C$2)=Y762,OFFSET($N$698,,,($C762-1)*3-2,$C$2)*OFFSET($B$696,1,,($C762-1)*3-2,1))),
IFERROR((Y428/$J427)*$J762,0))</f>
        <v>0</v>
      </c>
      <c r="Z763" s="312" cm="1">
        <f t="array" aca="1" ref="Z763" ca="1">IF($D762=$C$3,
SUM(IF(OFFSET($N$696,,,($C762-1)*3-2,$C$2)=Z762,OFFSET($N$698,,,($C762-1)*3-2,$C$2)*OFFSET($B$696,1,,($C762-1)*3-2,1))),
IFERROR((Z428/$J427)*$J762,0))</f>
        <v>0</v>
      </c>
      <c r="AA763" s="312" cm="1">
        <f t="array" aca="1" ref="AA763" ca="1">IF($D762=$C$3,
SUM(IF(OFFSET($N$696,,,($C762-1)*3-2,$C$2)=AA762,OFFSET($N$698,,,($C762-1)*3-2,$C$2)*OFFSET($B$696,1,,($C762-1)*3-2,1))),
IFERROR((AA428/$J427)*$J762,0))</f>
        <v>0</v>
      </c>
      <c r="AB763" s="312" cm="1">
        <f t="array" aca="1" ref="AB763" ca="1">IF($D762=$C$3,
SUM(IF(OFFSET($N$696,,,($C762-1)*3-2,$C$2)=AB762,OFFSET($N$698,,,($C762-1)*3-2,$C$2)*OFFSET($B$696,1,,($C762-1)*3-2,1))),
IFERROR((AB428/$J427)*$J762,0))</f>
        <v>0</v>
      </c>
      <c r="AC763" s="312" cm="1">
        <f t="array" aca="1" ref="AC763" ca="1">IF($D762=$C$3,
SUM(IF(OFFSET($N$696,,,($C762-1)*3-2,$C$2)=AC762,OFFSET($N$698,,,($C762-1)*3-2,$C$2)*OFFSET($B$696,1,,($C762-1)*3-2,1))),
IFERROR((AC428/$J427)*$J762,0))</f>
        <v>0</v>
      </c>
      <c r="AD763" s="312" cm="1">
        <f t="array" aca="1" ref="AD763" ca="1">IF($D762=$C$3,
SUM(IF(OFFSET($N$696,,,($C762-1)*3-2,$C$2)=AD762,OFFSET($N$698,,,($C762-1)*3-2,$C$2)*OFFSET($B$696,1,,($C762-1)*3-2,1))),
IFERROR((AD428/$J427)*$J762,0))</f>
        <v>0</v>
      </c>
      <c r="AE763" s="312" cm="1">
        <f t="array" aca="1" ref="AE763" ca="1">IF($D762=$C$3,
SUM(IF(OFFSET($N$696,,,($C762-1)*3-2,$C$2)=AE762,OFFSET($N$698,,,($C762-1)*3-2,$C$2)*OFFSET($B$696,1,,($C762-1)*3-2,1))),
IFERROR((AE428/$J427)*$J762,0))</f>
        <v>0</v>
      </c>
      <c r="AF763" s="312" cm="1">
        <f t="array" aca="1" ref="AF763" ca="1">IF($D762=$C$3,
SUM(IF(OFFSET($N$696,,,($C762-1)*3-2,$C$2)=AF762,OFFSET($N$698,,,($C762-1)*3-2,$C$2)*OFFSET($B$696,1,,($C762-1)*3-2,1))),
IFERROR((AF428/$J427)*$J762,0))</f>
        <v>0</v>
      </c>
      <c r="AG763" s="312" cm="1">
        <f t="array" aca="1" ref="AG763" ca="1">IF($D762=$C$3,
SUM(IF(OFFSET($N$696,,,($C762-1)*3-2,$C$2)=AG762,OFFSET($N$698,,,($C762-1)*3-2,$C$2)*OFFSET($B$696,1,,($C762-1)*3-2,1))),
IFERROR((AG428/$J427)*$J762,0))</f>
        <v>0</v>
      </c>
      <c r="AH763" s="317"/>
      <c r="AI763" s="318"/>
      <c r="AJ763" s="318"/>
      <c r="AK763" s="318"/>
      <c r="AL763" s="318"/>
      <c r="AM763"/>
      <c r="AN763"/>
      <c r="AO763"/>
      <c r="AP763"/>
      <c r="AQ763"/>
      <c r="AR763"/>
    </row>
    <row r="764" spans="1:44" ht="13.15" customHeight="1">
      <c r="A764" s="317"/>
      <c r="B764" s="380" t="str">
        <f t="shared" ca="1" si="3216"/>
        <v/>
      </c>
      <c r="C764" s="380" t="str">
        <f t="shared" ca="1" si="3216"/>
        <v/>
      </c>
      <c r="D764" s="891"/>
      <c r="E764" s="896"/>
      <c r="F764" s="897"/>
      <c r="G764" s="900"/>
      <c r="H764" s="903"/>
      <c r="I764" s="906"/>
      <c r="J764" s="909"/>
      <c r="K764" s="912"/>
      <c r="L764" s="915"/>
      <c r="M764" s="404" t="s">
        <v>91</v>
      </c>
      <c r="N764" s="405">
        <f t="shared" ref="N764:AG764" ca="1" si="3217">IFERROR(N763*$K762,0)</f>
        <v>0</v>
      </c>
      <c r="O764" s="406">
        <f t="shared" ca="1" si="3217"/>
        <v>0</v>
      </c>
      <c r="P764" s="406">
        <f t="shared" ca="1" si="3217"/>
        <v>0</v>
      </c>
      <c r="Q764" s="407">
        <f t="shared" ca="1" si="3217"/>
        <v>0</v>
      </c>
      <c r="R764" s="406">
        <f t="shared" ca="1" si="3217"/>
        <v>0</v>
      </c>
      <c r="S764" s="406">
        <f t="shared" ca="1" si="3217"/>
        <v>0</v>
      </c>
      <c r="T764" s="406">
        <f t="shared" ca="1" si="3217"/>
        <v>0</v>
      </c>
      <c r="U764" s="406">
        <f t="shared" ca="1" si="3217"/>
        <v>0</v>
      </c>
      <c r="V764" s="406">
        <f t="shared" ca="1" si="3217"/>
        <v>0</v>
      </c>
      <c r="W764" s="406">
        <f t="shared" ca="1" si="3217"/>
        <v>0</v>
      </c>
      <c r="X764" s="406">
        <f t="shared" ca="1" si="3217"/>
        <v>0</v>
      </c>
      <c r="Y764" s="406">
        <f t="shared" ca="1" si="3217"/>
        <v>0</v>
      </c>
      <c r="Z764" s="406">
        <f t="shared" ca="1" si="3217"/>
        <v>0</v>
      </c>
      <c r="AA764" s="406">
        <f t="shared" ca="1" si="3217"/>
        <v>0</v>
      </c>
      <c r="AB764" s="406">
        <f t="shared" ca="1" si="3217"/>
        <v>0</v>
      </c>
      <c r="AC764" s="406">
        <f t="shared" ca="1" si="3217"/>
        <v>0</v>
      </c>
      <c r="AD764" s="406">
        <f t="shared" ca="1" si="3217"/>
        <v>0</v>
      </c>
      <c r="AE764" s="406">
        <f t="shared" ca="1" si="3217"/>
        <v>0</v>
      </c>
      <c r="AF764" s="406">
        <f t="shared" ca="1" si="3217"/>
        <v>0</v>
      </c>
      <c r="AG764" s="406">
        <f t="shared" ca="1" si="3217"/>
        <v>0</v>
      </c>
      <c r="AH764" s="317"/>
      <c r="AI764" s="318"/>
      <c r="AJ764" s="318"/>
      <c r="AK764" s="318"/>
      <c r="AL764" s="318"/>
      <c r="AM764"/>
      <c r="AN764"/>
      <c r="AO764"/>
      <c r="AP764"/>
      <c r="AQ764"/>
      <c r="AR764"/>
    </row>
    <row r="765" spans="1:44" ht="13.15" customHeight="1">
      <c r="A765" s="317"/>
      <c r="B765" s="317"/>
      <c r="C765" s="317" cm="1">
        <f t="array" aca="1" ref="C765" ca="1">OFFSET(C765,-3,,,)+1</f>
        <v>24</v>
      </c>
      <c r="D765" s="889" t="str">
        <f t="shared" ref="D765:E765" ca="1" si="3218">D430</f>
        <v/>
      </c>
      <c r="E765" s="892" t="str">
        <f t="shared" ca="1" si="3218"/>
        <v/>
      </c>
      <c r="F765" s="893"/>
      <c r="G765" s="898">
        <f t="shared" ref="G765" si="3219">G430</f>
        <v>0</v>
      </c>
      <c r="H765" s="901"/>
      <c r="I765" s="904" t="str">
        <f t="shared" ref="I765" ca="1" si="3220">I430</f>
        <v/>
      </c>
      <c r="J765" s="907">
        <f t="shared" ref="J765" ca="1" si="3221">IF($D765=$C$3,
SUMPRODUCT(OFFSET($B$696,1,,($C765-1)*3-2,),OFFSET($L$696,,,($C765-1)*3-2,)),J430+H765)</f>
        <v>0</v>
      </c>
      <c r="K765" s="910">
        <f t="shared" ref="K765" ca="1" si="3222">K430</f>
        <v>0</v>
      </c>
      <c r="L765" s="913">
        <f t="shared" ref="L765" ca="1" si="3223">J765*K765</f>
        <v>0</v>
      </c>
      <c r="M765" s="402" t="s">
        <v>89</v>
      </c>
      <c r="N765" s="308" t="str">
        <f t="shared" ref="N765:AG765" ca="1" si="3224">N430</f>
        <v/>
      </c>
      <c r="O765" s="309" t="str">
        <f t="shared" ca="1" si="3224"/>
        <v/>
      </c>
      <c r="P765" s="309" t="str">
        <f t="shared" ca="1" si="3224"/>
        <v/>
      </c>
      <c r="Q765" s="310" t="str">
        <f t="shared" ca="1" si="3224"/>
        <v/>
      </c>
      <c r="R765" s="309" t="str">
        <f t="shared" ca="1" si="3224"/>
        <v/>
      </c>
      <c r="S765" s="309" t="str">
        <f t="shared" ca="1" si="3224"/>
        <v/>
      </c>
      <c r="T765" s="309" t="str">
        <f t="shared" ca="1" si="3224"/>
        <v/>
      </c>
      <c r="U765" s="309" t="str">
        <f t="shared" ca="1" si="3224"/>
        <v/>
      </c>
      <c r="V765" s="309" t="str">
        <f t="shared" ca="1" si="3224"/>
        <v/>
      </c>
      <c r="W765" s="309" t="str">
        <f t="shared" ca="1" si="3224"/>
        <v/>
      </c>
      <c r="X765" s="309" t="str">
        <f t="shared" ca="1" si="3224"/>
        <v/>
      </c>
      <c r="Y765" s="309" t="str">
        <f t="shared" ca="1" si="3224"/>
        <v/>
      </c>
      <c r="Z765" s="309" t="str">
        <f t="shared" ca="1" si="3224"/>
        <v/>
      </c>
      <c r="AA765" s="309" t="str">
        <f t="shared" ca="1" si="3224"/>
        <v/>
      </c>
      <c r="AB765" s="309" t="str">
        <f t="shared" ca="1" si="3224"/>
        <v/>
      </c>
      <c r="AC765" s="309" t="str">
        <f t="shared" ca="1" si="3224"/>
        <v/>
      </c>
      <c r="AD765" s="309" t="str">
        <f t="shared" ca="1" si="3224"/>
        <v/>
      </c>
      <c r="AE765" s="309" t="str">
        <f t="shared" ca="1" si="3224"/>
        <v/>
      </c>
      <c r="AF765" s="309" t="str">
        <f t="shared" ca="1" si="3224"/>
        <v/>
      </c>
      <c r="AG765" s="309" t="str">
        <f t="shared" ca="1" si="3224"/>
        <v/>
      </c>
      <c r="AH765" s="317"/>
      <c r="AI765" s="318"/>
      <c r="AJ765" s="318"/>
      <c r="AK765" s="318"/>
      <c r="AL765" s="318"/>
      <c r="AM765"/>
      <c r="AN765"/>
      <c r="AO765"/>
      <c r="AP765"/>
      <c r="AQ765"/>
      <c r="AR765"/>
    </row>
    <row r="766" spans="1:44" ht="13.15" customHeight="1">
      <c r="A766" s="317"/>
      <c r="B766" s="380">
        <f t="shared" ref="B766:C767" ca="1" si="3225">B431</f>
        <v>0</v>
      </c>
      <c r="C766" s="317" cm="1">
        <f t="array" aca="1" ref="C766" ca="1">IF(ROUND(SUM(IF(N765:AG765&lt;&gt;"",IF(N765:AG765&lt;&gt;0,(N766:AG766))))-J765,3)&lt;&gt;0,"X",0)</f>
        <v>0</v>
      </c>
      <c r="D766" s="890"/>
      <c r="E766" s="894"/>
      <c r="F766" s="895"/>
      <c r="G766" s="899"/>
      <c r="H766" s="902"/>
      <c r="I766" s="905"/>
      <c r="J766" s="908"/>
      <c r="K766" s="911"/>
      <c r="L766" s="914"/>
      <c r="M766" s="403" t="s">
        <v>90</v>
      </c>
      <c r="N766" s="312" cm="1">
        <f t="array" aca="1" ref="N766" ca="1">IF($D765=$C$3,
SUM(IF(OFFSET($N$696,,,($C765-1)*3-2,$C$2)=N765,OFFSET($N$698,,,($C765-1)*3-2,$C$2)*OFFSET($B$696,1,,($C765-1)*3-2,1))),
IFERROR((N431/$J430)*$J765,0))</f>
        <v>0</v>
      </c>
      <c r="O766" s="312" cm="1">
        <f t="array" aca="1" ref="O766" ca="1">IF($D765=$C$3,
SUM(IF(OFFSET($N$696,,,($C765-1)*3-2,$C$2)=O765,OFFSET($N$698,,,($C765-1)*3-2,$C$2)*OFFSET($B$696,1,,($C765-1)*3-2,1))),
IFERROR((O431/$J430)*$J765,0))</f>
        <v>0</v>
      </c>
      <c r="P766" s="312" cm="1">
        <f t="array" aca="1" ref="P766" ca="1">IF($D765=$C$3,
SUM(IF(OFFSET($N$696,,,($C765-1)*3-2,$C$2)=P765,OFFSET($N$698,,,($C765-1)*3-2,$C$2)*OFFSET($B$696,1,,($C765-1)*3-2,1))),
IFERROR((P431/$J430)*$J765,0))</f>
        <v>0</v>
      </c>
      <c r="Q766" s="313" cm="1">
        <f t="array" aca="1" ref="Q766" ca="1">IF($D765=$C$3,
SUM(IF(OFFSET($N$696,,,($C765-1)*3-2,$C$2)=Q765,OFFSET($N$698,,,($C765-1)*3-2,$C$2)*OFFSET($B$696,1,,($C765-1)*3-2,1))),
IFERROR((Q431/$J430)*$J765,0))</f>
        <v>0</v>
      </c>
      <c r="R766" s="312" cm="1">
        <f t="array" aca="1" ref="R766" ca="1">IF($D765=$C$3,
SUM(IF(OFFSET($N$696,,,($C765-1)*3-2,$C$2)=R765,OFFSET($N$698,,,($C765-1)*3-2,$C$2)*OFFSET($B$696,1,,($C765-1)*3-2,1))),
IFERROR((R431/$J430)*$J765,0))</f>
        <v>0</v>
      </c>
      <c r="S766" s="312" cm="1">
        <f t="array" aca="1" ref="S766" ca="1">IF($D765=$C$3,
SUM(IF(OFFSET($N$696,,,($C765-1)*3-2,$C$2)=S765,OFFSET($N$698,,,($C765-1)*3-2,$C$2)*OFFSET($B$696,1,,($C765-1)*3-2,1))),
IFERROR((S431/$J430)*$J765,0))</f>
        <v>0</v>
      </c>
      <c r="T766" s="312" cm="1">
        <f t="array" aca="1" ref="T766" ca="1">IF($D765=$C$3,
SUM(IF(OFFSET($N$696,,,($C765-1)*3-2,$C$2)=T765,OFFSET($N$698,,,($C765-1)*3-2,$C$2)*OFFSET($B$696,1,,($C765-1)*3-2,1))),
IFERROR((T431/$J430)*$J765,0))</f>
        <v>0</v>
      </c>
      <c r="U766" s="312" cm="1">
        <f t="array" aca="1" ref="U766" ca="1">IF($D765=$C$3,
SUM(IF(OFFSET($N$696,,,($C765-1)*3-2,$C$2)=U765,OFFSET($N$698,,,($C765-1)*3-2,$C$2)*OFFSET($B$696,1,,($C765-1)*3-2,1))),
IFERROR((U431/$J430)*$J765,0))</f>
        <v>0</v>
      </c>
      <c r="V766" s="312" cm="1">
        <f t="array" aca="1" ref="V766" ca="1">IF($D765=$C$3,
SUM(IF(OFFSET($N$696,,,($C765-1)*3-2,$C$2)=V765,OFFSET($N$698,,,($C765-1)*3-2,$C$2)*OFFSET($B$696,1,,($C765-1)*3-2,1))),
IFERROR((V431/$J430)*$J765,0))</f>
        <v>0</v>
      </c>
      <c r="W766" s="312" cm="1">
        <f t="array" aca="1" ref="W766" ca="1">IF($D765=$C$3,
SUM(IF(OFFSET($N$696,,,($C765-1)*3-2,$C$2)=W765,OFFSET($N$698,,,($C765-1)*3-2,$C$2)*OFFSET($B$696,1,,($C765-1)*3-2,1))),
IFERROR((W431/$J430)*$J765,0))</f>
        <v>0</v>
      </c>
      <c r="X766" s="312" cm="1">
        <f t="array" aca="1" ref="X766" ca="1">IF($D765=$C$3,
SUM(IF(OFFSET($N$696,,,($C765-1)*3-2,$C$2)=X765,OFFSET($N$698,,,($C765-1)*3-2,$C$2)*OFFSET($B$696,1,,($C765-1)*3-2,1))),
IFERROR((X431/$J430)*$J765,0))</f>
        <v>0</v>
      </c>
      <c r="Y766" s="312" cm="1">
        <f t="array" aca="1" ref="Y766" ca="1">IF($D765=$C$3,
SUM(IF(OFFSET($N$696,,,($C765-1)*3-2,$C$2)=Y765,OFFSET($N$698,,,($C765-1)*3-2,$C$2)*OFFSET($B$696,1,,($C765-1)*3-2,1))),
IFERROR((Y431/$J430)*$J765,0))</f>
        <v>0</v>
      </c>
      <c r="Z766" s="312" cm="1">
        <f t="array" aca="1" ref="Z766" ca="1">IF($D765=$C$3,
SUM(IF(OFFSET($N$696,,,($C765-1)*3-2,$C$2)=Z765,OFFSET($N$698,,,($C765-1)*3-2,$C$2)*OFFSET($B$696,1,,($C765-1)*3-2,1))),
IFERROR((Z431/$J430)*$J765,0))</f>
        <v>0</v>
      </c>
      <c r="AA766" s="312" cm="1">
        <f t="array" aca="1" ref="AA766" ca="1">IF($D765=$C$3,
SUM(IF(OFFSET($N$696,,,($C765-1)*3-2,$C$2)=AA765,OFFSET($N$698,,,($C765-1)*3-2,$C$2)*OFFSET($B$696,1,,($C765-1)*3-2,1))),
IFERROR((AA431/$J430)*$J765,0))</f>
        <v>0</v>
      </c>
      <c r="AB766" s="312" cm="1">
        <f t="array" aca="1" ref="AB766" ca="1">IF($D765=$C$3,
SUM(IF(OFFSET($N$696,,,($C765-1)*3-2,$C$2)=AB765,OFFSET($N$698,,,($C765-1)*3-2,$C$2)*OFFSET($B$696,1,,($C765-1)*3-2,1))),
IFERROR((AB431/$J430)*$J765,0))</f>
        <v>0</v>
      </c>
      <c r="AC766" s="312" cm="1">
        <f t="array" aca="1" ref="AC766" ca="1">IF($D765=$C$3,
SUM(IF(OFFSET($N$696,,,($C765-1)*3-2,$C$2)=AC765,OFFSET($N$698,,,($C765-1)*3-2,$C$2)*OFFSET($B$696,1,,($C765-1)*3-2,1))),
IFERROR((AC431/$J430)*$J765,0))</f>
        <v>0</v>
      </c>
      <c r="AD766" s="312" cm="1">
        <f t="array" aca="1" ref="AD766" ca="1">IF($D765=$C$3,
SUM(IF(OFFSET($N$696,,,($C765-1)*3-2,$C$2)=AD765,OFFSET($N$698,,,($C765-1)*3-2,$C$2)*OFFSET($B$696,1,,($C765-1)*3-2,1))),
IFERROR((AD431/$J430)*$J765,0))</f>
        <v>0</v>
      </c>
      <c r="AE766" s="312" cm="1">
        <f t="array" aca="1" ref="AE766" ca="1">IF($D765=$C$3,
SUM(IF(OFFSET($N$696,,,($C765-1)*3-2,$C$2)=AE765,OFFSET($N$698,,,($C765-1)*3-2,$C$2)*OFFSET($B$696,1,,($C765-1)*3-2,1))),
IFERROR((AE431/$J430)*$J765,0))</f>
        <v>0</v>
      </c>
      <c r="AF766" s="312" cm="1">
        <f t="array" aca="1" ref="AF766" ca="1">IF($D765=$C$3,
SUM(IF(OFFSET($N$696,,,($C765-1)*3-2,$C$2)=AF765,OFFSET($N$698,,,($C765-1)*3-2,$C$2)*OFFSET($B$696,1,,($C765-1)*3-2,1))),
IFERROR((AF431/$J430)*$J765,0))</f>
        <v>0</v>
      </c>
      <c r="AG766" s="312" cm="1">
        <f t="array" aca="1" ref="AG766" ca="1">IF($D765=$C$3,
SUM(IF(OFFSET($N$696,,,($C765-1)*3-2,$C$2)=AG765,OFFSET($N$698,,,($C765-1)*3-2,$C$2)*OFFSET($B$696,1,,($C765-1)*3-2,1))),
IFERROR((AG431/$J430)*$J765,0))</f>
        <v>0</v>
      </c>
      <c r="AH766" s="317"/>
      <c r="AI766" s="318"/>
      <c r="AJ766" s="318"/>
      <c r="AK766" s="318"/>
      <c r="AL766" s="318"/>
      <c r="AM766"/>
      <c r="AN766"/>
      <c r="AO766"/>
      <c r="AP766"/>
      <c r="AQ766"/>
      <c r="AR766"/>
    </row>
    <row r="767" spans="1:44" ht="13.15" customHeight="1">
      <c r="A767" s="317"/>
      <c r="B767" s="380" t="str">
        <f t="shared" ca="1" si="3225"/>
        <v/>
      </c>
      <c r="C767" s="380" t="str">
        <f t="shared" ca="1" si="3225"/>
        <v/>
      </c>
      <c r="D767" s="891"/>
      <c r="E767" s="896"/>
      <c r="F767" s="897"/>
      <c r="G767" s="900"/>
      <c r="H767" s="903"/>
      <c r="I767" s="906"/>
      <c r="J767" s="909"/>
      <c r="K767" s="912"/>
      <c r="L767" s="915"/>
      <c r="M767" s="404" t="s">
        <v>91</v>
      </c>
      <c r="N767" s="405">
        <f t="shared" ref="N767:AG767" ca="1" si="3226">IFERROR(N766*$K765,0)</f>
        <v>0</v>
      </c>
      <c r="O767" s="406">
        <f t="shared" ca="1" si="3226"/>
        <v>0</v>
      </c>
      <c r="P767" s="406">
        <f t="shared" ca="1" si="3226"/>
        <v>0</v>
      </c>
      <c r="Q767" s="407">
        <f t="shared" ca="1" si="3226"/>
        <v>0</v>
      </c>
      <c r="R767" s="406">
        <f t="shared" ca="1" si="3226"/>
        <v>0</v>
      </c>
      <c r="S767" s="406">
        <f t="shared" ca="1" si="3226"/>
        <v>0</v>
      </c>
      <c r="T767" s="406">
        <f t="shared" ca="1" si="3226"/>
        <v>0</v>
      </c>
      <c r="U767" s="406">
        <f t="shared" ca="1" si="3226"/>
        <v>0</v>
      </c>
      <c r="V767" s="406">
        <f t="shared" ca="1" si="3226"/>
        <v>0</v>
      </c>
      <c r="W767" s="406">
        <f t="shared" ca="1" si="3226"/>
        <v>0</v>
      </c>
      <c r="X767" s="406">
        <f t="shared" ca="1" si="3226"/>
        <v>0</v>
      </c>
      <c r="Y767" s="406">
        <f t="shared" ca="1" si="3226"/>
        <v>0</v>
      </c>
      <c r="Z767" s="406">
        <f t="shared" ca="1" si="3226"/>
        <v>0</v>
      </c>
      <c r="AA767" s="406">
        <f t="shared" ca="1" si="3226"/>
        <v>0</v>
      </c>
      <c r="AB767" s="406">
        <f t="shared" ca="1" si="3226"/>
        <v>0</v>
      </c>
      <c r="AC767" s="406">
        <f t="shared" ca="1" si="3226"/>
        <v>0</v>
      </c>
      <c r="AD767" s="406">
        <f t="shared" ca="1" si="3226"/>
        <v>0</v>
      </c>
      <c r="AE767" s="406">
        <f t="shared" ca="1" si="3226"/>
        <v>0</v>
      </c>
      <c r="AF767" s="406">
        <f t="shared" ca="1" si="3226"/>
        <v>0</v>
      </c>
      <c r="AG767" s="406">
        <f t="shared" ca="1" si="3226"/>
        <v>0</v>
      </c>
      <c r="AH767" s="317"/>
      <c r="AI767" s="318"/>
      <c r="AJ767" s="318"/>
      <c r="AK767" s="318"/>
      <c r="AL767" s="318"/>
      <c r="AM767"/>
      <c r="AN767"/>
      <c r="AO767"/>
      <c r="AP767"/>
      <c r="AQ767"/>
      <c r="AR767"/>
    </row>
    <row r="768" spans="1:44" ht="13.15" customHeight="1">
      <c r="A768" s="317"/>
      <c r="B768" s="317"/>
      <c r="C768" s="317" cm="1">
        <f t="array" aca="1" ref="C768" ca="1">OFFSET(C768,-3,,,)+1</f>
        <v>25</v>
      </c>
      <c r="D768" s="889" t="str">
        <f t="shared" ref="D768:E768" ca="1" si="3227">D433</f>
        <v/>
      </c>
      <c r="E768" s="892" t="str">
        <f t="shared" ca="1" si="3227"/>
        <v/>
      </c>
      <c r="F768" s="893"/>
      <c r="G768" s="898">
        <f t="shared" ref="G768" si="3228">G433</f>
        <v>0</v>
      </c>
      <c r="H768" s="901"/>
      <c r="I768" s="904" t="str">
        <f t="shared" ref="I768" ca="1" si="3229">I433</f>
        <v/>
      </c>
      <c r="J768" s="907">
        <f t="shared" ref="J768" ca="1" si="3230">IF($D768=$C$3,
SUMPRODUCT(OFFSET($B$696,1,,($C768-1)*3-2,),OFFSET($L$696,,,($C768-1)*3-2,)),J433+H768)</f>
        <v>0</v>
      </c>
      <c r="K768" s="910">
        <f t="shared" ref="K768" ca="1" si="3231">K433</f>
        <v>0</v>
      </c>
      <c r="L768" s="913">
        <f t="shared" ref="L768" ca="1" si="3232">J768*K768</f>
        <v>0</v>
      </c>
      <c r="M768" s="402" t="s">
        <v>89</v>
      </c>
      <c r="N768" s="308" t="str">
        <f t="shared" ref="N768:AG768" ca="1" si="3233">N433</f>
        <v/>
      </c>
      <c r="O768" s="309" t="str">
        <f t="shared" ca="1" si="3233"/>
        <v/>
      </c>
      <c r="P768" s="309" t="str">
        <f t="shared" ca="1" si="3233"/>
        <v/>
      </c>
      <c r="Q768" s="310" t="str">
        <f t="shared" ca="1" si="3233"/>
        <v/>
      </c>
      <c r="R768" s="309" t="str">
        <f t="shared" ca="1" si="3233"/>
        <v/>
      </c>
      <c r="S768" s="309" t="str">
        <f t="shared" ca="1" si="3233"/>
        <v/>
      </c>
      <c r="T768" s="309" t="str">
        <f t="shared" ca="1" si="3233"/>
        <v/>
      </c>
      <c r="U768" s="309" t="str">
        <f t="shared" ca="1" si="3233"/>
        <v/>
      </c>
      <c r="V768" s="309" t="str">
        <f t="shared" ca="1" si="3233"/>
        <v/>
      </c>
      <c r="W768" s="309" t="str">
        <f t="shared" ca="1" si="3233"/>
        <v/>
      </c>
      <c r="X768" s="309" t="str">
        <f t="shared" ca="1" si="3233"/>
        <v/>
      </c>
      <c r="Y768" s="309" t="str">
        <f t="shared" ca="1" si="3233"/>
        <v/>
      </c>
      <c r="Z768" s="309" t="str">
        <f t="shared" ca="1" si="3233"/>
        <v/>
      </c>
      <c r="AA768" s="309" t="str">
        <f t="shared" ca="1" si="3233"/>
        <v/>
      </c>
      <c r="AB768" s="309" t="str">
        <f t="shared" ca="1" si="3233"/>
        <v/>
      </c>
      <c r="AC768" s="309" t="str">
        <f t="shared" ca="1" si="3233"/>
        <v/>
      </c>
      <c r="AD768" s="309" t="str">
        <f t="shared" ca="1" si="3233"/>
        <v/>
      </c>
      <c r="AE768" s="309" t="str">
        <f t="shared" ca="1" si="3233"/>
        <v/>
      </c>
      <c r="AF768" s="309" t="str">
        <f t="shared" ca="1" si="3233"/>
        <v/>
      </c>
      <c r="AG768" s="309" t="str">
        <f t="shared" ca="1" si="3233"/>
        <v/>
      </c>
      <c r="AH768" s="317"/>
      <c r="AI768" s="318"/>
      <c r="AJ768" s="318"/>
      <c r="AK768" s="318"/>
      <c r="AL768" s="318"/>
      <c r="AM768"/>
      <c r="AN768"/>
      <c r="AO768"/>
      <c r="AP768"/>
      <c r="AQ768"/>
      <c r="AR768"/>
    </row>
    <row r="769" spans="1:44" ht="13.15" customHeight="1">
      <c r="A769" s="317"/>
      <c r="B769" s="380">
        <f t="shared" ref="B769:C770" ca="1" si="3234">B434</f>
        <v>0</v>
      </c>
      <c r="C769" s="317" cm="1">
        <f t="array" aca="1" ref="C769" ca="1">IF(ROUND(SUM(IF(N768:AG768&lt;&gt;"",IF(N768:AG768&lt;&gt;0,(N769:AG769))))-J768,3)&lt;&gt;0,"X",0)</f>
        <v>0</v>
      </c>
      <c r="D769" s="890"/>
      <c r="E769" s="894"/>
      <c r="F769" s="895"/>
      <c r="G769" s="899"/>
      <c r="H769" s="902"/>
      <c r="I769" s="905"/>
      <c r="J769" s="908"/>
      <c r="K769" s="911"/>
      <c r="L769" s="914"/>
      <c r="M769" s="403" t="s">
        <v>90</v>
      </c>
      <c r="N769" s="312" cm="1">
        <f t="array" aca="1" ref="N769" ca="1">IF($D768=$C$3,
SUM(IF(OFFSET($N$696,,,($C768-1)*3-2,$C$2)=N768,OFFSET($N$698,,,($C768-1)*3-2,$C$2)*OFFSET($B$696,1,,($C768-1)*3-2,1))),
IFERROR((N434/$J433)*$J768,0))</f>
        <v>0</v>
      </c>
      <c r="O769" s="312" cm="1">
        <f t="array" aca="1" ref="O769" ca="1">IF($D768=$C$3,
SUM(IF(OFFSET($N$696,,,($C768-1)*3-2,$C$2)=O768,OFFSET($N$698,,,($C768-1)*3-2,$C$2)*OFFSET($B$696,1,,($C768-1)*3-2,1))),
IFERROR((O434/$J433)*$J768,0))</f>
        <v>0</v>
      </c>
      <c r="P769" s="312" cm="1">
        <f t="array" aca="1" ref="P769" ca="1">IF($D768=$C$3,
SUM(IF(OFFSET($N$696,,,($C768-1)*3-2,$C$2)=P768,OFFSET($N$698,,,($C768-1)*3-2,$C$2)*OFFSET($B$696,1,,($C768-1)*3-2,1))),
IFERROR((P434/$J433)*$J768,0))</f>
        <v>0</v>
      </c>
      <c r="Q769" s="313" cm="1">
        <f t="array" aca="1" ref="Q769" ca="1">IF($D768=$C$3,
SUM(IF(OFFSET($N$696,,,($C768-1)*3-2,$C$2)=Q768,OFFSET($N$698,,,($C768-1)*3-2,$C$2)*OFFSET($B$696,1,,($C768-1)*3-2,1))),
IFERROR((Q434/$J433)*$J768,0))</f>
        <v>0</v>
      </c>
      <c r="R769" s="312" cm="1">
        <f t="array" aca="1" ref="R769" ca="1">IF($D768=$C$3,
SUM(IF(OFFSET($N$696,,,($C768-1)*3-2,$C$2)=R768,OFFSET($N$698,,,($C768-1)*3-2,$C$2)*OFFSET($B$696,1,,($C768-1)*3-2,1))),
IFERROR((R434/$J433)*$J768,0))</f>
        <v>0</v>
      </c>
      <c r="S769" s="312" cm="1">
        <f t="array" aca="1" ref="S769" ca="1">IF($D768=$C$3,
SUM(IF(OFFSET($N$696,,,($C768-1)*3-2,$C$2)=S768,OFFSET($N$698,,,($C768-1)*3-2,$C$2)*OFFSET($B$696,1,,($C768-1)*3-2,1))),
IFERROR((S434/$J433)*$J768,0))</f>
        <v>0</v>
      </c>
      <c r="T769" s="312" cm="1">
        <f t="array" aca="1" ref="T769" ca="1">IF($D768=$C$3,
SUM(IF(OFFSET($N$696,,,($C768-1)*3-2,$C$2)=T768,OFFSET($N$698,,,($C768-1)*3-2,$C$2)*OFFSET($B$696,1,,($C768-1)*3-2,1))),
IFERROR((T434/$J433)*$J768,0))</f>
        <v>0</v>
      </c>
      <c r="U769" s="312" cm="1">
        <f t="array" aca="1" ref="U769" ca="1">IF($D768=$C$3,
SUM(IF(OFFSET($N$696,,,($C768-1)*3-2,$C$2)=U768,OFFSET($N$698,,,($C768-1)*3-2,$C$2)*OFFSET($B$696,1,,($C768-1)*3-2,1))),
IFERROR((U434/$J433)*$J768,0))</f>
        <v>0</v>
      </c>
      <c r="V769" s="312" cm="1">
        <f t="array" aca="1" ref="V769" ca="1">IF($D768=$C$3,
SUM(IF(OFFSET($N$696,,,($C768-1)*3-2,$C$2)=V768,OFFSET($N$698,,,($C768-1)*3-2,$C$2)*OFFSET($B$696,1,,($C768-1)*3-2,1))),
IFERROR((V434/$J433)*$J768,0))</f>
        <v>0</v>
      </c>
      <c r="W769" s="312" cm="1">
        <f t="array" aca="1" ref="W769" ca="1">IF($D768=$C$3,
SUM(IF(OFFSET($N$696,,,($C768-1)*3-2,$C$2)=W768,OFFSET($N$698,,,($C768-1)*3-2,$C$2)*OFFSET($B$696,1,,($C768-1)*3-2,1))),
IFERROR((W434/$J433)*$J768,0))</f>
        <v>0</v>
      </c>
      <c r="X769" s="312" cm="1">
        <f t="array" aca="1" ref="X769" ca="1">IF($D768=$C$3,
SUM(IF(OFFSET($N$696,,,($C768-1)*3-2,$C$2)=X768,OFFSET($N$698,,,($C768-1)*3-2,$C$2)*OFFSET($B$696,1,,($C768-1)*3-2,1))),
IFERROR((X434/$J433)*$J768,0))</f>
        <v>0</v>
      </c>
      <c r="Y769" s="312" cm="1">
        <f t="array" aca="1" ref="Y769" ca="1">IF($D768=$C$3,
SUM(IF(OFFSET($N$696,,,($C768-1)*3-2,$C$2)=Y768,OFFSET($N$698,,,($C768-1)*3-2,$C$2)*OFFSET($B$696,1,,($C768-1)*3-2,1))),
IFERROR((Y434/$J433)*$J768,0))</f>
        <v>0</v>
      </c>
      <c r="Z769" s="312" cm="1">
        <f t="array" aca="1" ref="Z769" ca="1">IF($D768=$C$3,
SUM(IF(OFFSET($N$696,,,($C768-1)*3-2,$C$2)=Z768,OFFSET($N$698,,,($C768-1)*3-2,$C$2)*OFFSET($B$696,1,,($C768-1)*3-2,1))),
IFERROR((Z434/$J433)*$J768,0))</f>
        <v>0</v>
      </c>
      <c r="AA769" s="312" cm="1">
        <f t="array" aca="1" ref="AA769" ca="1">IF($D768=$C$3,
SUM(IF(OFFSET($N$696,,,($C768-1)*3-2,$C$2)=AA768,OFFSET($N$698,,,($C768-1)*3-2,$C$2)*OFFSET($B$696,1,,($C768-1)*3-2,1))),
IFERROR((AA434/$J433)*$J768,0))</f>
        <v>0</v>
      </c>
      <c r="AB769" s="312" cm="1">
        <f t="array" aca="1" ref="AB769" ca="1">IF($D768=$C$3,
SUM(IF(OFFSET($N$696,,,($C768-1)*3-2,$C$2)=AB768,OFFSET($N$698,,,($C768-1)*3-2,$C$2)*OFFSET($B$696,1,,($C768-1)*3-2,1))),
IFERROR((AB434/$J433)*$J768,0))</f>
        <v>0</v>
      </c>
      <c r="AC769" s="312" cm="1">
        <f t="array" aca="1" ref="AC769" ca="1">IF($D768=$C$3,
SUM(IF(OFFSET($N$696,,,($C768-1)*3-2,$C$2)=AC768,OFFSET($N$698,,,($C768-1)*3-2,$C$2)*OFFSET($B$696,1,,($C768-1)*3-2,1))),
IFERROR((AC434/$J433)*$J768,0))</f>
        <v>0</v>
      </c>
      <c r="AD769" s="312" cm="1">
        <f t="array" aca="1" ref="AD769" ca="1">IF($D768=$C$3,
SUM(IF(OFFSET($N$696,,,($C768-1)*3-2,$C$2)=AD768,OFFSET($N$698,,,($C768-1)*3-2,$C$2)*OFFSET($B$696,1,,($C768-1)*3-2,1))),
IFERROR((AD434/$J433)*$J768,0))</f>
        <v>0</v>
      </c>
      <c r="AE769" s="312" cm="1">
        <f t="array" aca="1" ref="AE769" ca="1">IF($D768=$C$3,
SUM(IF(OFFSET($N$696,,,($C768-1)*3-2,$C$2)=AE768,OFFSET($N$698,,,($C768-1)*3-2,$C$2)*OFFSET($B$696,1,,($C768-1)*3-2,1))),
IFERROR((AE434/$J433)*$J768,0))</f>
        <v>0</v>
      </c>
      <c r="AF769" s="312" cm="1">
        <f t="array" aca="1" ref="AF769" ca="1">IF($D768=$C$3,
SUM(IF(OFFSET($N$696,,,($C768-1)*3-2,$C$2)=AF768,OFFSET($N$698,,,($C768-1)*3-2,$C$2)*OFFSET($B$696,1,,($C768-1)*3-2,1))),
IFERROR((AF434/$J433)*$J768,0))</f>
        <v>0</v>
      </c>
      <c r="AG769" s="312" cm="1">
        <f t="array" aca="1" ref="AG769" ca="1">IF($D768=$C$3,
SUM(IF(OFFSET($N$696,,,($C768-1)*3-2,$C$2)=AG768,OFFSET($N$698,,,($C768-1)*3-2,$C$2)*OFFSET($B$696,1,,($C768-1)*3-2,1))),
IFERROR((AG434/$J433)*$J768,0))</f>
        <v>0</v>
      </c>
      <c r="AH769" s="317"/>
      <c r="AI769" s="318"/>
      <c r="AJ769" s="318"/>
      <c r="AK769" s="318"/>
      <c r="AL769" s="318"/>
      <c r="AM769"/>
      <c r="AN769"/>
      <c r="AO769"/>
      <c r="AP769"/>
      <c r="AQ769"/>
      <c r="AR769"/>
    </row>
    <row r="770" spans="1:44" ht="13.15" customHeight="1">
      <c r="A770" s="317"/>
      <c r="B770" s="380" t="str">
        <f t="shared" ca="1" si="3234"/>
        <v/>
      </c>
      <c r="C770" s="380" t="str">
        <f t="shared" ca="1" si="3234"/>
        <v/>
      </c>
      <c r="D770" s="891"/>
      <c r="E770" s="896"/>
      <c r="F770" s="897"/>
      <c r="G770" s="900"/>
      <c r="H770" s="903"/>
      <c r="I770" s="906"/>
      <c r="J770" s="909"/>
      <c r="K770" s="912"/>
      <c r="L770" s="915"/>
      <c r="M770" s="404" t="s">
        <v>91</v>
      </c>
      <c r="N770" s="405">
        <f t="shared" ref="N770:AG770" ca="1" si="3235">IFERROR(N769*$K768,0)</f>
        <v>0</v>
      </c>
      <c r="O770" s="406">
        <f t="shared" ca="1" si="3235"/>
        <v>0</v>
      </c>
      <c r="P770" s="406">
        <f t="shared" ca="1" si="3235"/>
        <v>0</v>
      </c>
      <c r="Q770" s="407">
        <f t="shared" ca="1" si="3235"/>
        <v>0</v>
      </c>
      <c r="R770" s="406">
        <f t="shared" ca="1" si="3235"/>
        <v>0</v>
      </c>
      <c r="S770" s="406">
        <f t="shared" ca="1" si="3235"/>
        <v>0</v>
      </c>
      <c r="T770" s="406">
        <f t="shared" ca="1" si="3235"/>
        <v>0</v>
      </c>
      <c r="U770" s="406">
        <f t="shared" ca="1" si="3235"/>
        <v>0</v>
      </c>
      <c r="V770" s="406">
        <f t="shared" ca="1" si="3235"/>
        <v>0</v>
      </c>
      <c r="W770" s="406">
        <f t="shared" ca="1" si="3235"/>
        <v>0</v>
      </c>
      <c r="X770" s="406">
        <f t="shared" ca="1" si="3235"/>
        <v>0</v>
      </c>
      <c r="Y770" s="406">
        <f t="shared" ca="1" si="3235"/>
        <v>0</v>
      </c>
      <c r="Z770" s="406">
        <f t="shared" ca="1" si="3235"/>
        <v>0</v>
      </c>
      <c r="AA770" s="406">
        <f t="shared" ca="1" si="3235"/>
        <v>0</v>
      </c>
      <c r="AB770" s="406">
        <f t="shared" ca="1" si="3235"/>
        <v>0</v>
      </c>
      <c r="AC770" s="406">
        <f t="shared" ca="1" si="3235"/>
        <v>0</v>
      </c>
      <c r="AD770" s="406">
        <f t="shared" ca="1" si="3235"/>
        <v>0</v>
      </c>
      <c r="AE770" s="406">
        <f t="shared" ca="1" si="3235"/>
        <v>0</v>
      </c>
      <c r="AF770" s="406">
        <f t="shared" ca="1" si="3235"/>
        <v>0</v>
      </c>
      <c r="AG770" s="406">
        <f t="shared" ca="1" si="3235"/>
        <v>0</v>
      </c>
      <c r="AH770" s="317"/>
      <c r="AI770" s="318"/>
      <c r="AJ770" s="318"/>
      <c r="AK770" s="318"/>
      <c r="AL770" s="318"/>
      <c r="AM770"/>
      <c r="AN770"/>
      <c r="AO770"/>
      <c r="AP770"/>
      <c r="AQ770"/>
      <c r="AR770"/>
    </row>
    <row r="771" spans="1:44" ht="13.15" customHeight="1">
      <c r="A771" s="317"/>
      <c r="B771" s="317"/>
      <c r="C771" s="317" cm="1">
        <f t="array" aca="1" ref="C771" ca="1">OFFSET(C771,-3,,,)+1</f>
        <v>26</v>
      </c>
      <c r="D771" s="889" t="str">
        <f t="shared" ref="D771:E771" ca="1" si="3236">D436</f>
        <v/>
      </c>
      <c r="E771" s="892" t="str">
        <f t="shared" ca="1" si="3236"/>
        <v/>
      </c>
      <c r="F771" s="893"/>
      <c r="G771" s="898">
        <f t="shared" ref="G771" si="3237">G436</f>
        <v>0</v>
      </c>
      <c r="H771" s="901"/>
      <c r="I771" s="904" t="str">
        <f t="shared" ref="I771" ca="1" si="3238">I436</f>
        <v/>
      </c>
      <c r="J771" s="907">
        <f t="shared" ref="J771" ca="1" si="3239">IF($D771=$C$3,
SUMPRODUCT(OFFSET($B$696,1,,($C771-1)*3-2,),OFFSET($L$696,,,($C771-1)*3-2,)),J436+H771)</f>
        <v>0</v>
      </c>
      <c r="K771" s="910">
        <f t="shared" ref="K771" ca="1" si="3240">K436</f>
        <v>0</v>
      </c>
      <c r="L771" s="913">
        <f t="shared" ref="L771" ca="1" si="3241">J771*K771</f>
        <v>0</v>
      </c>
      <c r="M771" s="402" t="s">
        <v>89</v>
      </c>
      <c r="N771" s="308" t="str">
        <f t="shared" ref="N771:AG771" ca="1" si="3242">N436</f>
        <v/>
      </c>
      <c r="O771" s="309" t="str">
        <f t="shared" ca="1" si="3242"/>
        <v/>
      </c>
      <c r="P771" s="309" t="str">
        <f t="shared" ca="1" si="3242"/>
        <v/>
      </c>
      <c r="Q771" s="310" t="str">
        <f t="shared" ca="1" si="3242"/>
        <v/>
      </c>
      <c r="R771" s="309" t="str">
        <f t="shared" ca="1" si="3242"/>
        <v/>
      </c>
      <c r="S771" s="309" t="str">
        <f t="shared" ca="1" si="3242"/>
        <v/>
      </c>
      <c r="T771" s="309" t="str">
        <f t="shared" ca="1" si="3242"/>
        <v/>
      </c>
      <c r="U771" s="309" t="str">
        <f t="shared" ca="1" si="3242"/>
        <v/>
      </c>
      <c r="V771" s="309" t="str">
        <f t="shared" ca="1" si="3242"/>
        <v/>
      </c>
      <c r="W771" s="309" t="str">
        <f t="shared" ca="1" si="3242"/>
        <v/>
      </c>
      <c r="X771" s="309" t="str">
        <f t="shared" ca="1" si="3242"/>
        <v/>
      </c>
      <c r="Y771" s="309" t="str">
        <f t="shared" ca="1" si="3242"/>
        <v/>
      </c>
      <c r="Z771" s="309" t="str">
        <f t="shared" ca="1" si="3242"/>
        <v/>
      </c>
      <c r="AA771" s="309" t="str">
        <f t="shared" ca="1" si="3242"/>
        <v/>
      </c>
      <c r="AB771" s="309" t="str">
        <f t="shared" ca="1" si="3242"/>
        <v/>
      </c>
      <c r="AC771" s="309" t="str">
        <f t="shared" ca="1" si="3242"/>
        <v/>
      </c>
      <c r="AD771" s="309" t="str">
        <f t="shared" ca="1" si="3242"/>
        <v/>
      </c>
      <c r="AE771" s="309" t="str">
        <f t="shared" ca="1" si="3242"/>
        <v/>
      </c>
      <c r="AF771" s="309" t="str">
        <f t="shared" ca="1" si="3242"/>
        <v/>
      </c>
      <c r="AG771" s="309" t="str">
        <f t="shared" ca="1" si="3242"/>
        <v/>
      </c>
      <c r="AH771" s="317"/>
      <c r="AI771" s="318"/>
      <c r="AJ771" s="318"/>
      <c r="AK771" s="318"/>
      <c r="AL771" s="318"/>
      <c r="AM771"/>
      <c r="AN771"/>
      <c r="AO771"/>
      <c r="AP771"/>
      <c r="AQ771"/>
      <c r="AR771"/>
    </row>
    <row r="772" spans="1:44" ht="13.15" customHeight="1">
      <c r="A772" s="317"/>
      <c r="B772" s="380">
        <f t="shared" ref="B772:C773" ca="1" si="3243">B437</f>
        <v>0</v>
      </c>
      <c r="C772" s="317" cm="1">
        <f t="array" aca="1" ref="C772" ca="1">IF(ROUND(SUM(IF(N771:AG771&lt;&gt;"",IF(N771:AG771&lt;&gt;0,(N772:AG772))))-J771,3)&lt;&gt;0,"X",0)</f>
        <v>0</v>
      </c>
      <c r="D772" s="890"/>
      <c r="E772" s="894"/>
      <c r="F772" s="895"/>
      <c r="G772" s="899"/>
      <c r="H772" s="902"/>
      <c r="I772" s="905"/>
      <c r="J772" s="908"/>
      <c r="K772" s="911"/>
      <c r="L772" s="914"/>
      <c r="M772" s="403" t="s">
        <v>90</v>
      </c>
      <c r="N772" s="312" cm="1">
        <f t="array" aca="1" ref="N772" ca="1">IF($D771=$C$3,
SUM(IF(OFFSET($N$696,,,($C771-1)*3-2,$C$2)=N771,OFFSET($N$698,,,($C771-1)*3-2,$C$2)*OFFSET($B$696,1,,($C771-1)*3-2,1))),
IFERROR((N437/$J436)*$J771,0))</f>
        <v>0</v>
      </c>
      <c r="O772" s="312" cm="1">
        <f t="array" aca="1" ref="O772" ca="1">IF($D771=$C$3,
SUM(IF(OFFSET($N$696,,,($C771-1)*3-2,$C$2)=O771,OFFSET($N$698,,,($C771-1)*3-2,$C$2)*OFFSET($B$696,1,,($C771-1)*3-2,1))),
IFERROR((O437/$J436)*$J771,0))</f>
        <v>0</v>
      </c>
      <c r="P772" s="312" cm="1">
        <f t="array" aca="1" ref="P772" ca="1">IF($D771=$C$3,
SUM(IF(OFFSET($N$696,,,($C771-1)*3-2,$C$2)=P771,OFFSET($N$698,,,($C771-1)*3-2,$C$2)*OFFSET($B$696,1,,($C771-1)*3-2,1))),
IFERROR((P437/$J436)*$J771,0))</f>
        <v>0</v>
      </c>
      <c r="Q772" s="313" cm="1">
        <f t="array" aca="1" ref="Q772" ca="1">IF($D771=$C$3,
SUM(IF(OFFSET($N$696,,,($C771-1)*3-2,$C$2)=Q771,OFFSET($N$698,,,($C771-1)*3-2,$C$2)*OFFSET($B$696,1,,($C771-1)*3-2,1))),
IFERROR((Q437/$J436)*$J771,0))</f>
        <v>0</v>
      </c>
      <c r="R772" s="312" cm="1">
        <f t="array" aca="1" ref="R772" ca="1">IF($D771=$C$3,
SUM(IF(OFFSET($N$696,,,($C771-1)*3-2,$C$2)=R771,OFFSET($N$698,,,($C771-1)*3-2,$C$2)*OFFSET($B$696,1,,($C771-1)*3-2,1))),
IFERROR((R437/$J436)*$J771,0))</f>
        <v>0</v>
      </c>
      <c r="S772" s="312" cm="1">
        <f t="array" aca="1" ref="S772" ca="1">IF($D771=$C$3,
SUM(IF(OFFSET($N$696,,,($C771-1)*3-2,$C$2)=S771,OFFSET($N$698,,,($C771-1)*3-2,$C$2)*OFFSET($B$696,1,,($C771-1)*3-2,1))),
IFERROR((S437/$J436)*$J771,0))</f>
        <v>0</v>
      </c>
      <c r="T772" s="312" cm="1">
        <f t="array" aca="1" ref="T772" ca="1">IF($D771=$C$3,
SUM(IF(OFFSET($N$696,,,($C771-1)*3-2,$C$2)=T771,OFFSET($N$698,,,($C771-1)*3-2,$C$2)*OFFSET($B$696,1,,($C771-1)*3-2,1))),
IFERROR((T437/$J436)*$J771,0))</f>
        <v>0</v>
      </c>
      <c r="U772" s="312" cm="1">
        <f t="array" aca="1" ref="U772" ca="1">IF($D771=$C$3,
SUM(IF(OFFSET($N$696,,,($C771-1)*3-2,$C$2)=U771,OFFSET($N$698,,,($C771-1)*3-2,$C$2)*OFFSET($B$696,1,,($C771-1)*3-2,1))),
IFERROR((U437/$J436)*$J771,0))</f>
        <v>0</v>
      </c>
      <c r="V772" s="312" cm="1">
        <f t="array" aca="1" ref="V772" ca="1">IF($D771=$C$3,
SUM(IF(OFFSET($N$696,,,($C771-1)*3-2,$C$2)=V771,OFFSET($N$698,,,($C771-1)*3-2,$C$2)*OFFSET($B$696,1,,($C771-1)*3-2,1))),
IFERROR((V437/$J436)*$J771,0))</f>
        <v>0</v>
      </c>
      <c r="W772" s="312" cm="1">
        <f t="array" aca="1" ref="W772" ca="1">IF($D771=$C$3,
SUM(IF(OFFSET($N$696,,,($C771-1)*3-2,$C$2)=W771,OFFSET($N$698,,,($C771-1)*3-2,$C$2)*OFFSET($B$696,1,,($C771-1)*3-2,1))),
IFERROR((W437/$J436)*$J771,0))</f>
        <v>0</v>
      </c>
      <c r="X772" s="312" cm="1">
        <f t="array" aca="1" ref="X772" ca="1">IF($D771=$C$3,
SUM(IF(OFFSET($N$696,,,($C771-1)*3-2,$C$2)=X771,OFFSET($N$698,,,($C771-1)*3-2,$C$2)*OFFSET($B$696,1,,($C771-1)*3-2,1))),
IFERROR((X437/$J436)*$J771,0))</f>
        <v>0</v>
      </c>
      <c r="Y772" s="312" cm="1">
        <f t="array" aca="1" ref="Y772" ca="1">IF($D771=$C$3,
SUM(IF(OFFSET($N$696,,,($C771-1)*3-2,$C$2)=Y771,OFFSET($N$698,,,($C771-1)*3-2,$C$2)*OFFSET($B$696,1,,($C771-1)*3-2,1))),
IFERROR((Y437/$J436)*$J771,0))</f>
        <v>0</v>
      </c>
      <c r="Z772" s="312" cm="1">
        <f t="array" aca="1" ref="Z772" ca="1">IF($D771=$C$3,
SUM(IF(OFFSET($N$696,,,($C771-1)*3-2,$C$2)=Z771,OFFSET($N$698,,,($C771-1)*3-2,$C$2)*OFFSET($B$696,1,,($C771-1)*3-2,1))),
IFERROR((Z437/$J436)*$J771,0))</f>
        <v>0</v>
      </c>
      <c r="AA772" s="312" cm="1">
        <f t="array" aca="1" ref="AA772" ca="1">IF($D771=$C$3,
SUM(IF(OFFSET($N$696,,,($C771-1)*3-2,$C$2)=AA771,OFFSET($N$698,,,($C771-1)*3-2,$C$2)*OFFSET($B$696,1,,($C771-1)*3-2,1))),
IFERROR((AA437/$J436)*$J771,0))</f>
        <v>0</v>
      </c>
      <c r="AB772" s="312" cm="1">
        <f t="array" aca="1" ref="AB772" ca="1">IF($D771=$C$3,
SUM(IF(OFFSET($N$696,,,($C771-1)*3-2,$C$2)=AB771,OFFSET($N$698,,,($C771-1)*3-2,$C$2)*OFFSET($B$696,1,,($C771-1)*3-2,1))),
IFERROR((AB437/$J436)*$J771,0))</f>
        <v>0</v>
      </c>
      <c r="AC772" s="312" cm="1">
        <f t="array" aca="1" ref="AC772" ca="1">IF($D771=$C$3,
SUM(IF(OFFSET($N$696,,,($C771-1)*3-2,$C$2)=AC771,OFFSET($N$698,,,($C771-1)*3-2,$C$2)*OFFSET($B$696,1,,($C771-1)*3-2,1))),
IFERROR((AC437/$J436)*$J771,0))</f>
        <v>0</v>
      </c>
      <c r="AD772" s="312" cm="1">
        <f t="array" aca="1" ref="AD772" ca="1">IF($D771=$C$3,
SUM(IF(OFFSET($N$696,,,($C771-1)*3-2,$C$2)=AD771,OFFSET($N$698,,,($C771-1)*3-2,$C$2)*OFFSET($B$696,1,,($C771-1)*3-2,1))),
IFERROR((AD437/$J436)*$J771,0))</f>
        <v>0</v>
      </c>
      <c r="AE772" s="312" cm="1">
        <f t="array" aca="1" ref="AE772" ca="1">IF($D771=$C$3,
SUM(IF(OFFSET($N$696,,,($C771-1)*3-2,$C$2)=AE771,OFFSET($N$698,,,($C771-1)*3-2,$C$2)*OFFSET($B$696,1,,($C771-1)*3-2,1))),
IFERROR((AE437/$J436)*$J771,0))</f>
        <v>0</v>
      </c>
      <c r="AF772" s="312" cm="1">
        <f t="array" aca="1" ref="AF772" ca="1">IF($D771=$C$3,
SUM(IF(OFFSET($N$696,,,($C771-1)*3-2,$C$2)=AF771,OFFSET($N$698,,,($C771-1)*3-2,$C$2)*OFFSET($B$696,1,,($C771-1)*3-2,1))),
IFERROR((AF437/$J436)*$J771,0))</f>
        <v>0</v>
      </c>
      <c r="AG772" s="312" cm="1">
        <f t="array" aca="1" ref="AG772" ca="1">IF($D771=$C$3,
SUM(IF(OFFSET($N$696,,,($C771-1)*3-2,$C$2)=AG771,OFFSET($N$698,,,($C771-1)*3-2,$C$2)*OFFSET($B$696,1,,($C771-1)*3-2,1))),
IFERROR((AG437/$J436)*$J771,0))</f>
        <v>0</v>
      </c>
      <c r="AH772" s="317"/>
      <c r="AI772" s="318"/>
      <c r="AJ772" s="318"/>
      <c r="AK772" s="318"/>
      <c r="AL772" s="318"/>
      <c r="AM772"/>
      <c r="AN772"/>
      <c r="AO772"/>
      <c r="AP772"/>
      <c r="AQ772"/>
      <c r="AR772"/>
    </row>
    <row r="773" spans="1:44" ht="13.15" customHeight="1">
      <c r="A773" s="317"/>
      <c r="B773" s="380" t="str">
        <f t="shared" ca="1" si="3243"/>
        <v/>
      </c>
      <c r="C773" s="380" t="str">
        <f t="shared" ca="1" si="3243"/>
        <v/>
      </c>
      <c r="D773" s="891"/>
      <c r="E773" s="896"/>
      <c r="F773" s="897"/>
      <c r="G773" s="900"/>
      <c r="H773" s="903"/>
      <c r="I773" s="906"/>
      <c r="J773" s="909"/>
      <c r="K773" s="912"/>
      <c r="L773" s="915"/>
      <c r="M773" s="404" t="s">
        <v>91</v>
      </c>
      <c r="N773" s="405">
        <f t="shared" ref="N773:AG773" ca="1" si="3244">IFERROR(N772*$K771,0)</f>
        <v>0</v>
      </c>
      <c r="O773" s="406">
        <f t="shared" ca="1" si="3244"/>
        <v>0</v>
      </c>
      <c r="P773" s="406">
        <f t="shared" ca="1" si="3244"/>
        <v>0</v>
      </c>
      <c r="Q773" s="407">
        <f t="shared" ca="1" si="3244"/>
        <v>0</v>
      </c>
      <c r="R773" s="406">
        <f t="shared" ca="1" si="3244"/>
        <v>0</v>
      </c>
      <c r="S773" s="406">
        <f t="shared" ca="1" si="3244"/>
        <v>0</v>
      </c>
      <c r="T773" s="406">
        <f t="shared" ca="1" si="3244"/>
        <v>0</v>
      </c>
      <c r="U773" s="406">
        <f t="shared" ca="1" si="3244"/>
        <v>0</v>
      </c>
      <c r="V773" s="406">
        <f t="shared" ca="1" si="3244"/>
        <v>0</v>
      </c>
      <c r="W773" s="406">
        <f t="shared" ca="1" si="3244"/>
        <v>0</v>
      </c>
      <c r="X773" s="406">
        <f t="shared" ca="1" si="3244"/>
        <v>0</v>
      </c>
      <c r="Y773" s="406">
        <f t="shared" ca="1" si="3244"/>
        <v>0</v>
      </c>
      <c r="Z773" s="406">
        <f t="shared" ca="1" si="3244"/>
        <v>0</v>
      </c>
      <c r="AA773" s="406">
        <f t="shared" ca="1" si="3244"/>
        <v>0</v>
      </c>
      <c r="AB773" s="406">
        <f t="shared" ca="1" si="3244"/>
        <v>0</v>
      </c>
      <c r="AC773" s="406">
        <f t="shared" ca="1" si="3244"/>
        <v>0</v>
      </c>
      <c r="AD773" s="406">
        <f t="shared" ca="1" si="3244"/>
        <v>0</v>
      </c>
      <c r="AE773" s="406">
        <f t="shared" ca="1" si="3244"/>
        <v>0</v>
      </c>
      <c r="AF773" s="406">
        <f t="shared" ca="1" si="3244"/>
        <v>0</v>
      </c>
      <c r="AG773" s="406">
        <f t="shared" ca="1" si="3244"/>
        <v>0</v>
      </c>
      <c r="AH773" s="317"/>
      <c r="AI773" s="318"/>
      <c r="AJ773" s="318"/>
      <c r="AK773" s="318"/>
      <c r="AL773" s="318"/>
      <c r="AM773"/>
      <c r="AN773"/>
      <c r="AO773"/>
      <c r="AP773"/>
      <c r="AQ773"/>
      <c r="AR773"/>
    </row>
    <row r="774" spans="1:44" ht="13.15" customHeight="1">
      <c r="A774" s="317"/>
      <c r="B774" s="317"/>
      <c r="C774" s="317" cm="1">
        <f t="array" aca="1" ref="C774" ca="1">OFFSET(C774,-3,,,)+1</f>
        <v>27</v>
      </c>
      <c r="D774" s="889" t="str">
        <f t="shared" ref="D774:E774" ca="1" si="3245">D439</f>
        <v/>
      </c>
      <c r="E774" s="892" t="str">
        <f t="shared" ca="1" si="3245"/>
        <v/>
      </c>
      <c r="F774" s="893"/>
      <c r="G774" s="898">
        <f t="shared" ref="G774" si="3246">G439</f>
        <v>0</v>
      </c>
      <c r="H774" s="901"/>
      <c r="I774" s="904" t="str">
        <f t="shared" ref="I774" ca="1" si="3247">I439</f>
        <v/>
      </c>
      <c r="J774" s="907">
        <f t="shared" ref="J774" ca="1" si="3248">IF($D774=$C$3,
SUMPRODUCT(OFFSET($B$696,1,,($C774-1)*3-2,),OFFSET($L$696,,,($C774-1)*3-2,)),J439+H774)</f>
        <v>0</v>
      </c>
      <c r="K774" s="910">
        <f t="shared" ref="K774" ca="1" si="3249">K439</f>
        <v>0</v>
      </c>
      <c r="L774" s="913">
        <f t="shared" ref="L774" ca="1" si="3250">J774*K774</f>
        <v>0</v>
      </c>
      <c r="M774" s="402" t="s">
        <v>89</v>
      </c>
      <c r="N774" s="308" t="str">
        <f t="shared" ref="N774:AG774" ca="1" si="3251">N439</f>
        <v/>
      </c>
      <c r="O774" s="309" t="str">
        <f t="shared" ca="1" si="3251"/>
        <v/>
      </c>
      <c r="P774" s="309" t="str">
        <f t="shared" ca="1" si="3251"/>
        <v/>
      </c>
      <c r="Q774" s="310" t="str">
        <f t="shared" ca="1" si="3251"/>
        <v/>
      </c>
      <c r="R774" s="309" t="str">
        <f t="shared" ca="1" si="3251"/>
        <v/>
      </c>
      <c r="S774" s="309" t="str">
        <f t="shared" ca="1" si="3251"/>
        <v/>
      </c>
      <c r="T774" s="309" t="str">
        <f t="shared" ca="1" si="3251"/>
        <v/>
      </c>
      <c r="U774" s="309" t="str">
        <f t="shared" ca="1" si="3251"/>
        <v/>
      </c>
      <c r="V774" s="309" t="str">
        <f t="shared" ca="1" si="3251"/>
        <v/>
      </c>
      <c r="W774" s="309" t="str">
        <f t="shared" ca="1" si="3251"/>
        <v/>
      </c>
      <c r="X774" s="309" t="str">
        <f t="shared" ca="1" si="3251"/>
        <v/>
      </c>
      <c r="Y774" s="309" t="str">
        <f t="shared" ca="1" si="3251"/>
        <v/>
      </c>
      <c r="Z774" s="309" t="str">
        <f t="shared" ca="1" si="3251"/>
        <v/>
      </c>
      <c r="AA774" s="309" t="str">
        <f t="shared" ca="1" si="3251"/>
        <v/>
      </c>
      <c r="AB774" s="309" t="str">
        <f t="shared" ca="1" si="3251"/>
        <v/>
      </c>
      <c r="AC774" s="309" t="str">
        <f t="shared" ca="1" si="3251"/>
        <v/>
      </c>
      <c r="AD774" s="309" t="str">
        <f t="shared" ca="1" si="3251"/>
        <v/>
      </c>
      <c r="AE774" s="309" t="str">
        <f t="shared" ca="1" si="3251"/>
        <v/>
      </c>
      <c r="AF774" s="309" t="str">
        <f t="shared" ca="1" si="3251"/>
        <v/>
      </c>
      <c r="AG774" s="309" t="str">
        <f t="shared" ca="1" si="3251"/>
        <v/>
      </c>
      <c r="AH774" s="317"/>
      <c r="AI774" s="318"/>
      <c r="AJ774" s="318"/>
      <c r="AK774" s="318"/>
      <c r="AL774" s="318"/>
      <c r="AM774"/>
      <c r="AN774"/>
      <c r="AO774"/>
      <c r="AP774"/>
      <c r="AQ774"/>
      <c r="AR774"/>
    </row>
    <row r="775" spans="1:44" ht="13.15" customHeight="1">
      <c r="A775" s="317"/>
      <c r="B775" s="380">
        <f t="shared" ref="B775:C776" ca="1" si="3252">B440</f>
        <v>0</v>
      </c>
      <c r="C775" s="317" cm="1">
        <f t="array" aca="1" ref="C775" ca="1">IF(ROUND(SUM(IF(N774:AG774&lt;&gt;"",IF(N774:AG774&lt;&gt;0,(N775:AG775))))-J774,3)&lt;&gt;0,"X",0)</f>
        <v>0</v>
      </c>
      <c r="D775" s="890"/>
      <c r="E775" s="894"/>
      <c r="F775" s="895"/>
      <c r="G775" s="899"/>
      <c r="H775" s="902"/>
      <c r="I775" s="905"/>
      <c r="J775" s="908"/>
      <c r="K775" s="911"/>
      <c r="L775" s="914"/>
      <c r="M775" s="403" t="s">
        <v>90</v>
      </c>
      <c r="N775" s="312" cm="1">
        <f t="array" aca="1" ref="N775" ca="1">IF($D774=$C$3,
SUM(IF(OFFSET($N$696,,,($C774-1)*3-2,$C$2)=N774,OFFSET($N$698,,,($C774-1)*3-2,$C$2)*OFFSET($B$696,1,,($C774-1)*3-2,1))),
IFERROR((N440/$J439)*$J774,0))</f>
        <v>0</v>
      </c>
      <c r="O775" s="312" cm="1">
        <f t="array" aca="1" ref="O775" ca="1">IF($D774=$C$3,
SUM(IF(OFFSET($N$696,,,($C774-1)*3-2,$C$2)=O774,OFFSET($N$698,,,($C774-1)*3-2,$C$2)*OFFSET($B$696,1,,($C774-1)*3-2,1))),
IFERROR((O440/$J439)*$J774,0))</f>
        <v>0</v>
      </c>
      <c r="P775" s="312" cm="1">
        <f t="array" aca="1" ref="P775" ca="1">IF($D774=$C$3,
SUM(IF(OFFSET($N$696,,,($C774-1)*3-2,$C$2)=P774,OFFSET($N$698,,,($C774-1)*3-2,$C$2)*OFFSET($B$696,1,,($C774-1)*3-2,1))),
IFERROR((P440/$J439)*$J774,0))</f>
        <v>0</v>
      </c>
      <c r="Q775" s="313" cm="1">
        <f t="array" aca="1" ref="Q775" ca="1">IF($D774=$C$3,
SUM(IF(OFFSET($N$696,,,($C774-1)*3-2,$C$2)=Q774,OFFSET($N$698,,,($C774-1)*3-2,$C$2)*OFFSET($B$696,1,,($C774-1)*3-2,1))),
IFERROR((Q440/$J439)*$J774,0))</f>
        <v>0</v>
      </c>
      <c r="R775" s="312" cm="1">
        <f t="array" aca="1" ref="R775" ca="1">IF($D774=$C$3,
SUM(IF(OFFSET($N$696,,,($C774-1)*3-2,$C$2)=R774,OFFSET($N$698,,,($C774-1)*3-2,$C$2)*OFFSET($B$696,1,,($C774-1)*3-2,1))),
IFERROR((R440/$J439)*$J774,0))</f>
        <v>0</v>
      </c>
      <c r="S775" s="312" cm="1">
        <f t="array" aca="1" ref="S775" ca="1">IF($D774=$C$3,
SUM(IF(OFFSET($N$696,,,($C774-1)*3-2,$C$2)=S774,OFFSET($N$698,,,($C774-1)*3-2,$C$2)*OFFSET($B$696,1,,($C774-1)*3-2,1))),
IFERROR((S440/$J439)*$J774,0))</f>
        <v>0</v>
      </c>
      <c r="T775" s="312" cm="1">
        <f t="array" aca="1" ref="T775" ca="1">IF($D774=$C$3,
SUM(IF(OFFSET($N$696,,,($C774-1)*3-2,$C$2)=T774,OFFSET($N$698,,,($C774-1)*3-2,$C$2)*OFFSET($B$696,1,,($C774-1)*3-2,1))),
IFERROR((T440/$J439)*$J774,0))</f>
        <v>0</v>
      </c>
      <c r="U775" s="312" cm="1">
        <f t="array" aca="1" ref="U775" ca="1">IF($D774=$C$3,
SUM(IF(OFFSET($N$696,,,($C774-1)*3-2,$C$2)=U774,OFFSET($N$698,,,($C774-1)*3-2,$C$2)*OFFSET($B$696,1,,($C774-1)*3-2,1))),
IFERROR((U440/$J439)*$J774,0))</f>
        <v>0</v>
      </c>
      <c r="V775" s="312" cm="1">
        <f t="array" aca="1" ref="V775" ca="1">IF($D774=$C$3,
SUM(IF(OFFSET($N$696,,,($C774-1)*3-2,$C$2)=V774,OFFSET($N$698,,,($C774-1)*3-2,$C$2)*OFFSET($B$696,1,,($C774-1)*3-2,1))),
IFERROR((V440/$J439)*$J774,0))</f>
        <v>0</v>
      </c>
      <c r="W775" s="312" cm="1">
        <f t="array" aca="1" ref="W775" ca="1">IF($D774=$C$3,
SUM(IF(OFFSET($N$696,,,($C774-1)*3-2,$C$2)=W774,OFFSET($N$698,,,($C774-1)*3-2,$C$2)*OFFSET($B$696,1,,($C774-1)*3-2,1))),
IFERROR((W440/$J439)*$J774,0))</f>
        <v>0</v>
      </c>
      <c r="X775" s="312" cm="1">
        <f t="array" aca="1" ref="X775" ca="1">IF($D774=$C$3,
SUM(IF(OFFSET($N$696,,,($C774-1)*3-2,$C$2)=X774,OFFSET($N$698,,,($C774-1)*3-2,$C$2)*OFFSET($B$696,1,,($C774-1)*3-2,1))),
IFERROR((X440/$J439)*$J774,0))</f>
        <v>0</v>
      </c>
      <c r="Y775" s="312" cm="1">
        <f t="array" aca="1" ref="Y775" ca="1">IF($D774=$C$3,
SUM(IF(OFFSET($N$696,,,($C774-1)*3-2,$C$2)=Y774,OFFSET($N$698,,,($C774-1)*3-2,$C$2)*OFFSET($B$696,1,,($C774-1)*3-2,1))),
IFERROR((Y440/$J439)*$J774,0))</f>
        <v>0</v>
      </c>
      <c r="Z775" s="312" cm="1">
        <f t="array" aca="1" ref="Z775" ca="1">IF($D774=$C$3,
SUM(IF(OFFSET($N$696,,,($C774-1)*3-2,$C$2)=Z774,OFFSET($N$698,,,($C774-1)*3-2,$C$2)*OFFSET($B$696,1,,($C774-1)*3-2,1))),
IFERROR((Z440/$J439)*$J774,0))</f>
        <v>0</v>
      </c>
      <c r="AA775" s="312" cm="1">
        <f t="array" aca="1" ref="AA775" ca="1">IF($D774=$C$3,
SUM(IF(OFFSET($N$696,,,($C774-1)*3-2,$C$2)=AA774,OFFSET($N$698,,,($C774-1)*3-2,$C$2)*OFFSET($B$696,1,,($C774-1)*3-2,1))),
IFERROR((AA440/$J439)*$J774,0))</f>
        <v>0</v>
      </c>
      <c r="AB775" s="312" cm="1">
        <f t="array" aca="1" ref="AB775" ca="1">IF($D774=$C$3,
SUM(IF(OFFSET($N$696,,,($C774-1)*3-2,$C$2)=AB774,OFFSET($N$698,,,($C774-1)*3-2,$C$2)*OFFSET($B$696,1,,($C774-1)*3-2,1))),
IFERROR((AB440/$J439)*$J774,0))</f>
        <v>0</v>
      </c>
      <c r="AC775" s="312" cm="1">
        <f t="array" aca="1" ref="AC775" ca="1">IF($D774=$C$3,
SUM(IF(OFFSET($N$696,,,($C774-1)*3-2,$C$2)=AC774,OFFSET($N$698,,,($C774-1)*3-2,$C$2)*OFFSET($B$696,1,,($C774-1)*3-2,1))),
IFERROR((AC440/$J439)*$J774,0))</f>
        <v>0</v>
      </c>
      <c r="AD775" s="312" cm="1">
        <f t="array" aca="1" ref="AD775" ca="1">IF($D774=$C$3,
SUM(IF(OFFSET($N$696,,,($C774-1)*3-2,$C$2)=AD774,OFFSET($N$698,,,($C774-1)*3-2,$C$2)*OFFSET($B$696,1,,($C774-1)*3-2,1))),
IFERROR((AD440/$J439)*$J774,0))</f>
        <v>0</v>
      </c>
      <c r="AE775" s="312" cm="1">
        <f t="array" aca="1" ref="AE775" ca="1">IF($D774=$C$3,
SUM(IF(OFFSET($N$696,,,($C774-1)*3-2,$C$2)=AE774,OFFSET($N$698,,,($C774-1)*3-2,$C$2)*OFFSET($B$696,1,,($C774-1)*3-2,1))),
IFERROR((AE440/$J439)*$J774,0))</f>
        <v>0</v>
      </c>
      <c r="AF775" s="312" cm="1">
        <f t="array" aca="1" ref="AF775" ca="1">IF($D774=$C$3,
SUM(IF(OFFSET($N$696,,,($C774-1)*3-2,$C$2)=AF774,OFFSET($N$698,,,($C774-1)*3-2,$C$2)*OFFSET($B$696,1,,($C774-1)*3-2,1))),
IFERROR((AF440/$J439)*$J774,0))</f>
        <v>0</v>
      </c>
      <c r="AG775" s="312" cm="1">
        <f t="array" aca="1" ref="AG775" ca="1">IF($D774=$C$3,
SUM(IF(OFFSET($N$696,,,($C774-1)*3-2,$C$2)=AG774,OFFSET($N$698,,,($C774-1)*3-2,$C$2)*OFFSET($B$696,1,,($C774-1)*3-2,1))),
IFERROR((AG440/$J439)*$J774,0))</f>
        <v>0</v>
      </c>
      <c r="AH775" s="317"/>
      <c r="AI775" s="318"/>
      <c r="AJ775" s="318"/>
      <c r="AK775" s="318"/>
      <c r="AL775" s="318"/>
      <c r="AM775"/>
      <c r="AN775"/>
      <c r="AO775"/>
      <c r="AP775"/>
      <c r="AQ775"/>
      <c r="AR775"/>
    </row>
    <row r="776" spans="1:44" ht="13.15" customHeight="1">
      <c r="A776" s="317"/>
      <c r="B776" s="380" t="str">
        <f t="shared" ca="1" si="3252"/>
        <v/>
      </c>
      <c r="C776" s="380" t="str">
        <f t="shared" ca="1" si="3252"/>
        <v/>
      </c>
      <c r="D776" s="891"/>
      <c r="E776" s="896"/>
      <c r="F776" s="897"/>
      <c r="G776" s="900"/>
      <c r="H776" s="903"/>
      <c r="I776" s="906"/>
      <c r="J776" s="909"/>
      <c r="K776" s="912"/>
      <c r="L776" s="915"/>
      <c r="M776" s="404" t="s">
        <v>91</v>
      </c>
      <c r="N776" s="405">
        <f t="shared" ref="N776:AG776" ca="1" si="3253">IFERROR(N775*$K774,0)</f>
        <v>0</v>
      </c>
      <c r="O776" s="406">
        <f t="shared" ca="1" si="3253"/>
        <v>0</v>
      </c>
      <c r="P776" s="406">
        <f t="shared" ca="1" si="3253"/>
        <v>0</v>
      </c>
      <c r="Q776" s="407">
        <f t="shared" ca="1" si="3253"/>
        <v>0</v>
      </c>
      <c r="R776" s="406">
        <f t="shared" ca="1" si="3253"/>
        <v>0</v>
      </c>
      <c r="S776" s="406">
        <f t="shared" ca="1" si="3253"/>
        <v>0</v>
      </c>
      <c r="T776" s="406">
        <f t="shared" ca="1" si="3253"/>
        <v>0</v>
      </c>
      <c r="U776" s="406">
        <f t="shared" ca="1" si="3253"/>
        <v>0</v>
      </c>
      <c r="V776" s="406">
        <f t="shared" ca="1" si="3253"/>
        <v>0</v>
      </c>
      <c r="W776" s="406">
        <f t="shared" ca="1" si="3253"/>
        <v>0</v>
      </c>
      <c r="X776" s="406">
        <f t="shared" ca="1" si="3253"/>
        <v>0</v>
      </c>
      <c r="Y776" s="406">
        <f t="shared" ca="1" si="3253"/>
        <v>0</v>
      </c>
      <c r="Z776" s="406">
        <f t="shared" ca="1" si="3253"/>
        <v>0</v>
      </c>
      <c r="AA776" s="406">
        <f t="shared" ca="1" si="3253"/>
        <v>0</v>
      </c>
      <c r="AB776" s="406">
        <f t="shared" ca="1" si="3253"/>
        <v>0</v>
      </c>
      <c r="AC776" s="406">
        <f t="shared" ca="1" si="3253"/>
        <v>0</v>
      </c>
      <c r="AD776" s="406">
        <f t="shared" ca="1" si="3253"/>
        <v>0</v>
      </c>
      <c r="AE776" s="406">
        <f t="shared" ca="1" si="3253"/>
        <v>0</v>
      </c>
      <c r="AF776" s="406">
        <f t="shared" ca="1" si="3253"/>
        <v>0</v>
      </c>
      <c r="AG776" s="406">
        <f t="shared" ca="1" si="3253"/>
        <v>0</v>
      </c>
      <c r="AH776" s="317"/>
      <c r="AI776" s="318"/>
      <c r="AJ776" s="318"/>
      <c r="AK776" s="318"/>
      <c r="AL776" s="318"/>
      <c r="AM776"/>
      <c r="AN776"/>
      <c r="AO776"/>
      <c r="AP776"/>
      <c r="AQ776"/>
      <c r="AR776"/>
    </row>
    <row r="777" spans="1:44" ht="13.15" customHeight="1">
      <c r="A777" s="317"/>
      <c r="B777" s="317"/>
      <c r="C777" s="317" cm="1">
        <f t="array" aca="1" ref="C777" ca="1">OFFSET(C777,-3,,,)+1</f>
        <v>28</v>
      </c>
      <c r="D777" s="889" t="str">
        <f t="shared" ref="D777:E777" ca="1" si="3254">D442</f>
        <v/>
      </c>
      <c r="E777" s="892" t="str">
        <f t="shared" ca="1" si="3254"/>
        <v/>
      </c>
      <c r="F777" s="893"/>
      <c r="G777" s="898">
        <f t="shared" ref="G777" si="3255">G442</f>
        <v>0</v>
      </c>
      <c r="H777" s="901"/>
      <c r="I777" s="904" t="str">
        <f t="shared" ref="I777" ca="1" si="3256">I442</f>
        <v/>
      </c>
      <c r="J777" s="907">
        <f t="shared" ref="J777" ca="1" si="3257">IF($D777=$C$3,
SUMPRODUCT(OFFSET($B$696,1,,($C777-1)*3-2,),OFFSET($L$696,,,($C777-1)*3-2,)),J442+H777)</f>
        <v>0</v>
      </c>
      <c r="K777" s="910">
        <f t="shared" ref="K777" ca="1" si="3258">K442</f>
        <v>0</v>
      </c>
      <c r="L777" s="913">
        <f t="shared" ref="L777" ca="1" si="3259">J777*K777</f>
        <v>0</v>
      </c>
      <c r="M777" s="402" t="s">
        <v>89</v>
      </c>
      <c r="N777" s="308" t="str">
        <f t="shared" ref="N777:AG777" ca="1" si="3260">N442</f>
        <v/>
      </c>
      <c r="O777" s="309" t="str">
        <f t="shared" ca="1" si="3260"/>
        <v/>
      </c>
      <c r="P777" s="309" t="str">
        <f t="shared" ca="1" si="3260"/>
        <v/>
      </c>
      <c r="Q777" s="310" t="str">
        <f t="shared" ca="1" si="3260"/>
        <v/>
      </c>
      <c r="R777" s="309" t="str">
        <f t="shared" ca="1" si="3260"/>
        <v/>
      </c>
      <c r="S777" s="309" t="str">
        <f t="shared" ca="1" si="3260"/>
        <v/>
      </c>
      <c r="T777" s="309" t="str">
        <f t="shared" ca="1" si="3260"/>
        <v/>
      </c>
      <c r="U777" s="309" t="str">
        <f t="shared" ca="1" si="3260"/>
        <v/>
      </c>
      <c r="V777" s="309" t="str">
        <f t="shared" ca="1" si="3260"/>
        <v/>
      </c>
      <c r="W777" s="309" t="str">
        <f t="shared" ca="1" si="3260"/>
        <v/>
      </c>
      <c r="X777" s="309" t="str">
        <f t="shared" ca="1" si="3260"/>
        <v/>
      </c>
      <c r="Y777" s="309" t="str">
        <f t="shared" ca="1" si="3260"/>
        <v/>
      </c>
      <c r="Z777" s="309" t="str">
        <f t="shared" ca="1" si="3260"/>
        <v/>
      </c>
      <c r="AA777" s="309" t="str">
        <f t="shared" ca="1" si="3260"/>
        <v/>
      </c>
      <c r="AB777" s="309" t="str">
        <f t="shared" ca="1" si="3260"/>
        <v/>
      </c>
      <c r="AC777" s="309" t="str">
        <f t="shared" ca="1" si="3260"/>
        <v/>
      </c>
      <c r="AD777" s="309" t="str">
        <f t="shared" ca="1" si="3260"/>
        <v/>
      </c>
      <c r="AE777" s="309" t="str">
        <f t="shared" ca="1" si="3260"/>
        <v/>
      </c>
      <c r="AF777" s="309" t="str">
        <f t="shared" ca="1" si="3260"/>
        <v/>
      </c>
      <c r="AG777" s="309" t="str">
        <f t="shared" ca="1" si="3260"/>
        <v/>
      </c>
      <c r="AH777" s="317"/>
      <c r="AI777" s="318"/>
      <c r="AJ777" s="318"/>
      <c r="AK777" s="318"/>
      <c r="AL777" s="318"/>
      <c r="AM777"/>
      <c r="AN777"/>
      <c r="AO777"/>
      <c r="AP777"/>
      <c r="AQ777"/>
      <c r="AR777"/>
    </row>
    <row r="778" spans="1:44" ht="13.15" customHeight="1">
      <c r="A778" s="317"/>
      <c r="B778" s="380">
        <f t="shared" ref="B778:C779" ca="1" si="3261">B443</f>
        <v>0</v>
      </c>
      <c r="C778" s="317" cm="1">
        <f t="array" aca="1" ref="C778" ca="1">IF(ROUND(SUM(IF(N777:AG777&lt;&gt;"",IF(N777:AG777&lt;&gt;0,(N778:AG778))))-J777,3)&lt;&gt;0,"X",0)</f>
        <v>0</v>
      </c>
      <c r="D778" s="890"/>
      <c r="E778" s="894"/>
      <c r="F778" s="895"/>
      <c r="G778" s="899"/>
      <c r="H778" s="902"/>
      <c r="I778" s="905"/>
      <c r="J778" s="908"/>
      <c r="K778" s="911"/>
      <c r="L778" s="914"/>
      <c r="M778" s="403" t="s">
        <v>90</v>
      </c>
      <c r="N778" s="312" cm="1">
        <f t="array" aca="1" ref="N778" ca="1">IF($D777=$C$3,
SUM(IF(OFFSET($N$696,,,($C777-1)*3-2,$C$2)=N777,OFFSET($N$698,,,($C777-1)*3-2,$C$2)*OFFSET($B$696,1,,($C777-1)*3-2,1))),
IFERROR((N443/$J442)*$J777,0))</f>
        <v>0</v>
      </c>
      <c r="O778" s="312" cm="1">
        <f t="array" aca="1" ref="O778" ca="1">IF($D777=$C$3,
SUM(IF(OFFSET($N$696,,,($C777-1)*3-2,$C$2)=O777,OFFSET($N$698,,,($C777-1)*3-2,$C$2)*OFFSET($B$696,1,,($C777-1)*3-2,1))),
IFERROR((O443/$J442)*$J777,0))</f>
        <v>0</v>
      </c>
      <c r="P778" s="312" cm="1">
        <f t="array" aca="1" ref="P778" ca="1">IF($D777=$C$3,
SUM(IF(OFFSET($N$696,,,($C777-1)*3-2,$C$2)=P777,OFFSET($N$698,,,($C777-1)*3-2,$C$2)*OFFSET($B$696,1,,($C777-1)*3-2,1))),
IFERROR((P443/$J442)*$J777,0))</f>
        <v>0</v>
      </c>
      <c r="Q778" s="313" cm="1">
        <f t="array" aca="1" ref="Q778" ca="1">IF($D777=$C$3,
SUM(IF(OFFSET($N$696,,,($C777-1)*3-2,$C$2)=Q777,OFFSET($N$698,,,($C777-1)*3-2,$C$2)*OFFSET($B$696,1,,($C777-1)*3-2,1))),
IFERROR((Q443/$J442)*$J777,0))</f>
        <v>0</v>
      </c>
      <c r="R778" s="312" cm="1">
        <f t="array" aca="1" ref="R778" ca="1">IF($D777=$C$3,
SUM(IF(OFFSET($N$696,,,($C777-1)*3-2,$C$2)=R777,OFFSET($N$698,,,($C777-1)*3-2,$C$2)*OFFSET($B$696,1,,($C777-1)*3-2,1))),
IFERROR((R443/$J442)*$J777,0))</f>
        <v>0</v>
      </c>
      <c r="S778" s="312" cm="1">
        <f t="array" aca="1" ref="S778" ca="1">IF($D777=$C$3,
SUM(IF(OFFSET($N$696,,,($C777-1)*3-2,$C$2)=S777,OFFSET($N$698,,,($C777-1)*3-2,$C$2)*OFFSET($B$696,1,,($C777-1)*3-2,1))),
IFERROR((S443/$J442)*$J777,0))</f>
        <v>0</v>
      </c>
      <c r="T778" s="312" cm="1">
        <f t="array" aca="1" ref="T778" ca="1">IF($D777=$C$3,
SUM(IF(OFFSET($N$696,,,($C777-1)*3-2,$C$2)=T777,OFFSET($N$698,,,($C777-1)*3-2,$C$2)*OFFSET($B$696,1,,($C777-1)*3-2,1))),
IFERROR((T443/$J442)*$J777,0))</f>
        <v>0</v>
      </c>
      <c r="U778" s="312" cm="1">
        <f t="array" aca="1" ref="U778" ca="1">IF($D777=$C$3,
SUM(IF(OFFSET($N$696,,,($C777-1)*3-2,$C$2)=U777,OFFSET($N$698,,,($C777-1)*3-2,$C$2)*OFFSET($B$696,1,,($C777-1)*3-2,1))),
IFERROR((U443/$J442)*$J777,0))</f>
        <v>0</v>
      </c>
      <c r="V778" s="312" cm="1">
        <f t="array" aca="1" ref="V778" ca="1">IF($D777=$C$3,
SUM(IF(OFFSET($N$696,,,($C777-1)*3-2,$C$2)=V777,OFFSET($N$698,,,($C777-1)*3-2,$C$2)*OFFSET($B$696,1,,($C777-1)*3-2,1))),
IFERROR((V443/$J442)*$J777,0))</f>
        <v>0</v>
      </c>
      <c r="W778" s="312" cm="1">
        <f t="array" aca="1" ref="W778" ca="1">IF($D777=$C$3,
SUM(IF(OFFSET($N$696,,,($C777-1)*3-2,$C$2)=W777,OFFSET($N$698,,,($C777-1)*3-2,$C$2)*OFFSET($B$696,1,,($C777-1)*3-2,1))),
IFERROR((W443/$J442)*$J777,0))</f>
        <v>0</v>
      </c>
      <c r="X778" s="312" cm="1">
        <f t="array" aca="1" ref="X778" ca="1">IF($D777=$C$3,
SUM(IF(OFFSET($N$696,,,($C777-1)*3-2,$C$2)=X777,OFFSET($N$698,,,($C777-1)*3-2,$C$2)*OFFSET($B$696,1,,($C777-1)*3-2,1))),
IFERROR((X443/$J442)*$J777,0))</f>
        <v>0</v>
      </c>
      <c r="Y778" s="312" cm="1">
        <f t="array" aca="1" ref="Y778" ca="1">IF($D777=$C$3,
SUM(IF(OFFSET($N$696,,,($C777-1)*3-2,$C$2)=Y777,OFFSET($N$698,,,($C777-1)*3-2,$C$2)*OFFSET($B$696,1,,($C777-1)*3-2,1))),
IFERROR((Y443/$J442)*$J777,0))</f>
        <v>0</v>
      </c>
      <c r="Z778" s="312" cm="1">
        <f t="array" aca="1" ref="Z778" ca="1">IF($D777=$C$3,
SUM(IF(OFFSET($N$696,,,($C777-1)*3-2,$C$2)=Z777,OFFSET($N$698,,,($C777-1)*3-2,$C$2)*OFFSET($B$696,1,,($C777-1)*3-2,1))),
IFERROR((Z443/$J442)*$J777,0))</f>
        <v>0</v>
      </c>
      <c r="AA778" s="312" cm="1">
        <f t="array" aca="1" ref="AA778" ca="1">IF($D777=$C$3,
SUM(IF(OFFSET($N$696,,,($C777-1)*3-2,$C$2)=AA777,OFFSET($N$698,,,($C777-1)*3-2,$C$2)*OFFSET($B$696,1,,($C777-1)*3-2,1))),
IFERROR((AA443/$J442)*$J777,0))</f>
        <v>0</v>
      </c>
      <c r="AB778" s="312" cm="1">
        <f t="array" aca="1" ref="AB778" ca="1">IF($D777=$C$3,
SUM(IF(OFFSET($N$696,,,($C777-1)*3-2,$C$2)=AB777,OFFSET($N$698,,,($C777-1)*3-2,$C$2)*OFFSET($B$696,1,,($C777-1)*3-2,1))),
IFERROR((AB443/$J442)*$J777,0))</f>
        <v>0</v>
      </c>
      <c r="AC778" s="312" cm="1">
        <f t="array" aca="1" ref="AC778" ca="1">IF($D777=$C$3,
SUM(IF(OFFSET($N$696,,,($C777-1)*3-2,$C$2)=AC777,OFFSET($N$698,,,($C777-1)*3-2,$C$2)*OFFSET($B$696,1,,($C777-1)*3-2,1))),
IFERROR((AC443/$J442)*$J777,0))</f>
        <v>0</v>
      </c>
      <c r="AD778" s="312" cm="1">
        <f t="array" aca="1" ref="AD778" ca="1">IF($D777=$C$3,
SUM(IF(OFFSET($N$696,,,($C777-1)*3-2,$C$2)=AD777,OFFSET($N$698,,,($C777-1)*3-2,$C$2)*OFFSET($B$696,1,,($C777-1)*3-2,1))),
IFERROR((AD443/$J442)*$J777,0))</f>
        <v>0</v>
      </c>
      <c r="AE778" s="312" cm="1">
        <f t="array" aca="1" ref="AE778" ca="1">IF($D777=$C$3,
SUM(IF(OFFSET($N$696,,,($C777-1)*3-2,$C$2)=AE777,OFFSET($N$698,,,($C777-1)*3-2,$C$2)*OFFSET($B$696,1,,($C777-1)*3-2,1))),
IFERROR((AE443/$J442)*$J777,0))</f>
        <v>0</v>
      </c>
      <c r="AF778" s="312" cm="1">
        <f t="array" aca="1" ref="AF778" ca="1">IF($D777=$C$3,
SUM(IF(OFFSET($N$696,,,($C777-1)*3-2,$C$2)=AF777,OFFSET($N$698,,,($C777-1)*3-2,$C$2)*OFFSET($B$696,1,,($C777-1)*3-2,1))),
IFERROR((AF443/$J442)*$J777,0))</f>
        <v>0</v>
      </c>
      <c r="AG778" s="312" cm="1">
        <f t="array" aca="1" ref="AG778" ca="1">IF($D777=$C$3,
SUM(IF(OFFSET($N$696,,,($C777-1)*3-2,$C$2)=AG777,OFFSET($N$698,,,($C777-1)*3-2,$C$2)*OFFSET($B$696,1,,($C777-1)*3-2,1))),
IFERROR((AG443/$J442)*$J777,0))</f>
        <v>0</v>
      </c>
      <c r="AH778" s="317"/>
      <c r="AI778" s="318"/>
      <c r="AJ778" s="318"/>
      <c r="AK778" s="318"/>
      <c r="AL778" s="318"/>
      <c r="AM778"/>
      <c r="AN778"/>
      <c r="AO778"/>
      <c r="AP778"/>
      <c r="AQ778"/>
      <c r="AR778"/>
    </row>
    <row r="779" spans="1:44" ht="13.15" customHeight="1">
      <c r="A779" s="317"/>
      <c r="B779" s="380" t="str">
        <f t="shared" ca="1" si="3261"/>
        <v/>
      </c>
      <c r="C779" s="380" t="str">
        <f t="shared" ca="1" si="3261"/>
        <v/>
      </c>
      <c r="D779" s="891"/>
      <c r="E779" s="896"/>
      <c r="F779" s="897"/>
      <c r="G779" s="900"/>
      <c r="H779" s="903"/>
      <c r="I779" s="906"/>
      <c r="J779" s="909"/>
      <c r="K779" s="912"/>
      <c r="L779" s="915"/>
      <c r="M779" s="404" t="s">
        <v>91</v>
      </c>
      <c r="N779" s="405">
        <f t="shared" ref="N779:AG779" ca="1" si="3262">IFERROR(N778*$K777,0)</f>
        <v>0</v>
      </c>
      <c r="O779" s="406">
        <f t="shared" ca="1" si="3262"/>
        <v>0</v>
      </c>
      <c r="P779" s="406">
        <f t="shared" ca="1" si="3262"/>
        <v>0</v>
      </c>
      <c r="Q779" s="407">
        <f t="shared" ca="1" si="3262"/>
        <v>0</v>
      </c>
      <c r="R779" s="406">
        <f t="shared" ca="1" si="3262"/>
        <v>0</v>
      </c>
      <c r="S779" s="406">
        <f t="shared" ca="1" si="3262"/>
        <v>0</v>
      </c>
      <c r="T779" s="406">
        <f t="shared" ca="1" si="3262"/>
        <v>0</v>
      </c>
      <c r="U779" s="406">
        <f t="shared" ca="1" si="3262"/>
        <v>0</v>
      </c>
      <c r="V779" s="406">
        <f t="shared" ca="1" si="3262"/>
        <v>0</v>
      </c>
      <c r="W779" s="406">
        <f t="shared" ca="1" si="3262"/>
        <v>0</v>
      </c>
      <c r="X779" s="406">
        <f t="shared" ca="1" si="3262"/>
        <v>0</v>
      </c>
      <c r="Y779" s="406">
        <f t="shared" ca="1" si="3262"/>
        <v>0</v>
      </c>
      <c r="Z779" s="406">
        <f t="shared" ca="1" si="3262"/>
        <v>0</v>
      </c>
      <c r="AA779" s="406">
        <f t="shared" ca="1" si="3262"/>
        <v>0</v>
      </c>
      <c r="AB779" s="406">
        <f t="shared" ca="1" si="3262"/>
        <v>0</v>
      </c>
      <c r="AC779" s="406">
        <f t="shared" ca="1" si="3262"/>
        <v>0</v>
      </c>
      <c r="AD779" s="406">
        <f t="shared" ca="1" si="3262"/>
        <v>0</v>
      </c>
      <c r="AE779" s="406">
        <f t="shared" ca="1" si="3262"/>
        <v>0</v>
      </c>
      <c r="AF779" s="406">
        <f t="shared" ca="1" si="3262"/>
        <v>0</v>
      </c>
      <c r="AG779" s="406">
        <f t="shared" ca="1" si="3262"/>
        <v>0</v>
      </c>
      <c r="AH779" s="317"/>
      <c r="AI779" s="318"/>
      <c r="AJ779" s="318"/>
      <c r="AK779" s="318"/>
      <c r="AL779" s="318"/>
      <c r="AM779"/>
      <c r="AN779"/>
      <c r="AO779"/>
      <c r="AP779"/>
      <c r="AQ779"/>
      <c r="AR779"/>
    </row>
    <row r="780" spans="1:44" ht="13.15" customHeight="1">
      <c r="A780" s="317"/>
      <c r="B780" s="317"/>
      <c r="C780" s="317" cm="1">
        <f t="array" aca="1" ref="C780" ca="1">OFFSET(C780,-3,,,)+1</f>
        <v>29</v>
      </c>
      <c r="D780" s="889" t="str">
        <f t="shared" ref="D780:E780" ca="1" si="3263">D445</f>
        <v/>
      </c>
      <c r="E780" s="892" t="str">
        <f t="shared" ca="1" si="3263"/>
        <v/>
      </c>
      <c r="F780" s="893"/>
      <c r="G780" s="898">
        <f t="shared" ref="G780" si="3264">G445</f>
        <v>0</v>
      </c>
      <c r="H780" s="901"/>
      <c r="I780" s="904" t="str">
        <f t="shared" ref="I780" ca="1" si="3265">I445</f>
        <v/>
      </c>
      <c r="J780" s="907">
        <f t="shared" ref="J780" ca="1" si="3266">IF($D780=$C$3,
SUMPRODUCT(OFFSET($B$696,1,,($C780-1)*3-2,),OFFSET($L$696,,,($C780-1)*3-2,)),J445+H780)</f>
        <v>0</v>
      </c>
      <c r="K780" s="910">
        <f t="shared" ref="K780" ca="1" si="3267">K445</f>
        <v>0</v>
      </c>
      <c r="L780" s="913">
        <f t="shared" ref="L780" ca="1" si="3268">J780*K780</f>
        <v>0</v>
      </c>
      <c r="M780" s="402" t="s">
        <v>89</v>
      </c>
      <c r="N780" s="308" t="str">
        <f t="shared" ref="N780:AG780" ca="1" si="3269">N445</f>
        <v/>
      </c>
      <c r="O780" s="309" t="str">
        <f t="shared" ca="1" si="3269"/>
        <v/>
      </c>
      <c r="P780" s="309" t="str">
        <f t="shared" ca="1" si="3269"/>
        <v/>
      </c>
      <c r="Q780" s="310" t="str">
        <f t="shared" ca="1" si="3269"/>
        <v/>
      </c>
      <c r="R780" s="309" t="str">
        <f t="shared" ca="1" si="3269"/>
        <v/>
      </c>
      <c r="S780" s="309" t="str">
        <f t="shared" ca="1" si="3269"/>
        <v/>
      </c>
      <c r="T780" s="309" t="str">
        <f t="shared" ca="1" si="3269"/>
        <v/>
      </c>
      <c r="U780" s="309" t="str">
        <f t="shared" ca="1" si="3269"/>
        <v/>
      </c>
      <c r="V780" s="309" t="str">
        <f t="shared" ca="1" si="3269"/>
        <v/>
      </c>
      <c r="W780" s="309" t="str">
        <f t="shared" ca="1" si="3269"/>
        <v/>
      </c>
      <c r="X780" s="309" t="str">
        <f t="shared" ca="1" si="3269"/>
        <v/>
      </c>
      <c r="Y780" s="309" t="str">
        <f t="shared" ca="1" si="3269"/>
        <v/>
      </c>
      <c r="Z780" s="309" t="str">
        <f t="shared" ca="1" si="3269"/>
        <v/>
      </c>
      <c r="AA780" s="309" t="str">
        <f t="shared" ca="1" si="3269"/>
        <v/>
      </c>
      <c r="AB780" s="309" t="str">
        <f t="shared" ca="1" si="3269"/>
        <v/>
      </c>
      <c r="AC780" s="309" t="str">
        <f t="shared" ca="1" si="3269"/>
        <v/>
      </c>
      <c r="AD780" s="309" t="str">
        <f t="shared" ca="1" si="3269"/>
        <v/>
      </c>
      <c r="AE780" s="309" t="str">
        <f t="shared" ca="1" si="3269"/>
        <v/>
      </c>
      <c r="AF780" s="309" t="str">
        <f t="shared" ca="1" si="3269"/>
        <v/>
      </c>
      <c r="AG780" s="309" t="str">
        <f t="shared" ca="1" si="3269"/>
        <v/>
      </c>
      <c r="AH780" s="317"/>
      <c r="AI780" s="318"/>
      <c r="AJ780" s="318"/>
      <c r="AK780" s="318"/>
      <c r="AL780" s="318"/>
      <c r="AM780"/>
      <c r="AN780"/>
      <c r="AO780"/>
      <c r="AP780"/>
      <c r="AQ780"/>
      <c r="AR780"/>
    </row>
    <row r="781" spans="1:44" ht="13.15" customHeight="1">
      <c r="A781" s="317"/>
      <c r="B781" s="380">
        <f t="shared" ref="B781:C782" ca="1" si="3270">B446</f>
        <v>0</v>
      </c>
      <c r="C781" s="317" cm="1">
        <f t="array" aca="1" ref="C781" ca="1">IF(ROUND(SUM(IF(N780:AG780&lt;&gt;"",IF(N780:AG780&lt;&gt;0,(N781:AG781))))-J780,3)&lt;&gt;0,"X",0)</f>
        <v>0</v>
      </c>
      <c r="D781" s="890"/>
      <c r="E781" s="894"/>
      <c r="F781" s="895"/>
      <c r="G781" s="899"/>
      <c r="H781" s="902"/>
      <c r="I781" s="905"/>
      <c r="J781" s="908"/>
      <c r="K781" s="911"/>
      <c r="L781" s="914"/>
      <c r="M781" s="403" t="s">
        <v>90</v>
      </c>
      <c r="N781" s="312" cm="1">
        <f t="array" aca="1" ref="N781" ca="1">IF($D780=$C$3,
SUM(IF(OFFSET($N$696,,,($C780-1)*3-2,$C$2)=N780,OFFSET($N$698,,,($C780-1)*3-2,$C$2)*OFFSET($B$696,1,,($C780-1)*3-2,1))),
IFERROR((N446/$J445)*$J780,0))</f>
        <v>0</v>
      </c>
      <c r="O781" s="312" cm="1">
        <f t="array" aca="1" ref="O781" ca="1">IF($D780=$C$3,
SUM(IF(OFFSET($N$696,,,($C780-1)*3-2,$C$2)=O780,OFFSET($N$698,,,($C780-1)*3-2,$C$2)*OFFSET($B$696,1,,($C780-1)*3-2,1))),
IFERROR((O446/$J445)*$J780,0))</f>
        <v>0</v>
      </c>
      <c r="P781" s="312" cm="1">
        <f t="array" aca="1" ref="P781" ca="1">IF($D780=$C$3,
SUM(IF(OFFSET($N$696,,,($C780-1)*3-2,$C$2)=P780,OFFSET($N$698,,,($C780-1)*3-2,$C$2)*OFFSET($B$696,1,,($C780-1)*3-2,1))),
IFERROR((P446/$J445)*$J780,0))</f>
        <v>0</v>
      </c>
      <c r="Q781" s="313" cm="1">
        <f t="array" aca="1" ref="Q781" ca="1">IF($D780=$C$3,
SUM(IF(OFFSET($N$696,,,($C780-1)*3-2,$C$2)=Q780,OFFSET($N$698,,,($C780-1)*3-2,$C$2)*OFFSET($B$696,1,,($C780-1)*3-2,1))),
IFERROR((Q446/$J445)*$J780,0))</f>
        <v>0</v>
      </c>
      <c r="R781" s="312" cm="1">
        <f t="array" aca="1" ref="R781" ca="1">IF($D780=$C$3,
SUM(IF(OFFSET($N$696,,,($C780-1)*3-2,$C$2)=R780,OFFSET($N$698,,,($C780-1)*3-2,$C$2)*OFFSET($B$696,1,,($C780-1)*3-2,1))),
IFERROR((R446/$J445)*$J780,0))</f>
        <v>0</v>
      </c>
      <c r="S781" s="312" cm="1">
        <f t="array" aca="1" ref="S781" ca="1">IF($D780=$C$3,
SUM(IF(OFFSET($N$696,,,($C780-1)*3-2,$C$2)=S780,OFFSET($N$698,,,($C780-1)*3-2,$C$2)*OFFSET($B$696,1,,($C780-1)*3-2,1))),
IFERROR((S446/$J445)*$J780,0))</f>
        <v>0</v>
      </c>
      <c r="T781" s="312" cm="1">
        <f t="array" aca="1" ref="T781" ca="1">IF($D780=$C$3,
SUM(IF(OFFSET($N$696,,,($C780-1)*3-2,$C$2)=T780,OFFSET($N$698,,,($C780-1)*3-2,$C$2)*OFFSET($B$696,1,,($C780-1)*3-2,1))),
IFERROR((T446/$J445)*$J780,0))</f>
        <v>0</v>
      </c>
      <c r="U781" s="312" cm="1">
        <f t="array" aca="1" ref="U781" ca="1">IF($D780=$C$3,
SUM(IF(OFFSET($N$696,,,($C780-1)*3-2,$C$2)=U780,OFFSET($N$698,,,($C780-1)*3-2,$C$2)*OFFSET($B$696,1,,($C780-1)*3-2,1))),
IFERROR((U446/$J445)*$J780,0))</f>
        <v>0</v>
      </c>
      <c r="V781" s="312" cm="1">
        <f t="array" aca="1" ref="V781" ca="1">IF($D780=$C$3,
SUM(IF(OFFSET($N$696,,,($C780-1)*3-2,$C$2)=V780,OFFSET($N$698,,,($C780-1)*3-2,$C$2)*OFFSET($B$696,1,,($C780-1)*3-2,1))),
IFERROR((V446/$J445)*$J780,0))</f>
        <v>0</v>
      </c>
      <c r="W781" s="312" cm="1">
        <f t="array" aca="1" ref="W781" ca="1">IF($D780=$C$3,
SUM(IF(OFFSET($N$696,,,($C780-1)*3-2,$C$2)=W780,OFFSET($N$698,,,($C780-1)*3-2,$C$2)*OFFSET($B$696,1,,($C780-1)*3-2,1))),
IFERROR((W446/$J445)*$J780,0))</f>
        <v>0</v>
      </c>
      <c r="X781" s="312" cm="1">
        <f t="array" aca="1" ref="X781" ca="1">IF($D780=$C$3,
SUM(IF(OFFSET($N$696,,,($C780-1)*3-2,$C$2)=X780,OFFSET($N$698,,,($C780-1)*3-2,$C$2)*OFFSET($B$696,1,,($C780-1)*3-2,1))),
IFERROR((X446/$J445)*$J780,0))</f>
        <v>0</v>
      </c>
      <c r="Y781" s="312" cm="1">
        <f t="array" aca="1" ref="Y781" ca="1">IF($D780=$C$3,
SUM(IF(OFFSET($N$696,,,($C780-1)*3-2,$C$2)=Y780,OFFSET($N$698,,,($C780-1)*3-2,$C$2)*OFFSET($B$696,1,,($C780-1)*3-2,1))),
IFERROR((Y446/$J445)*$J780,0))</f>
        <v>0</v>
      </c>
      <c r="Z781" s="312" cm="1">
        <f t="array" aca="1" ref="Z781" ca="1">IF($D780=$C$3,
SUM(IF(OFFSET($N$696,,,($C780-1)*3-2,$C$2)=Z780,OFFSET($N$698,,,($C780-1)*3-2,$C$2)*OFFSET($B$696,1,,($C780-1)*3-2,1))),
IFERROR((Z446/$J445)*$J780,0))</f>
        <v>0</v>
      </c>
      <c r="AA781" s="312" cm="1">
        <f t="array" aca="1" ref="AA781" ca="1">IF($D780=$C$3,
SUM(IF(OFFSET($N$696,,,($C780-1)*3-2,$C$2)=AA780,OFFSET($N$698,,,($C780-1)*3-2,$C$2)*OFFSET($B$696,1,,($C780-1)*3-2,1))),
IFERROR((AA446/$J445)*$J780,0))</f>
        <v>0</v>
      </c>
      <c r="AB781" s="312" cm="1">
        <f t="array" aca="1" ref="AB781" ca="1">IF($D780=$C$3,
SUM(IF(OFFSET($N$696,,,($C780-1)*3-2,$C$2)=AB780,OFFSET($N$698,,,($C780-1)*3-2,$C$2)*OFFSET($B$696,1,,($C780-1)*3-2,1))),
IFERROR((AB446/$J445)*$J780,0))</f>
        <v>0</v>
      </c>
      <c r="AC781" s="312" cm="1">
        <f t="array" aca="1" ref="AC781" ca="1">IF($D780=$C$3,
SUM(IF(OFFSET($N$696,,,($C780-1)*3-2,$C$2)=AC780,OFFSET($N$698,,,($C780-1)*3-2,$C$2)*OFFSET($B$696,1,,($C780-1)*3-2,1))),
IFERROR((AC446/$J445)*$J780,0))</f>
        <v>0</v>
      </c>
      <c r="AD781" s="312" cm="1">
        <f t="array" aca="1" ref="AD781" ca="1">IF($D780=$C$3,
SUM(IF(OFFSET($N$696,,,($C780-1)*3-2,$C$2)=AD780,OFFSET($N$698,,,($C780-1)*3-2,$C$2)*OFFSET($B$696,1,,($C780-1)*3-2,1))),
IFERROR((AD446/$J445)*$J780,0))</f>
        <v>0</v>
      </c>
      <c r="AE781" s="312" cm="1">
        <f t="array" aca="1" ref="AE781" ca="1">IF($D780=$C$3,
SUM(IF(OFFSET($N$696,,,($C780-1)*3-2,$C$2)=AE780,OFFSET($N$698,,,($C780-1)*3-2,$C$2)*OFFSET($B$696,1,,($C780-1)*3-2,1))),
IFERROR((AE446/$J445)*$J780,0))</f>
        <v>0</v>
      </c>
      <c r="AF781" s="312" cm="1">
        <f t="array" aca="1" ref="AF781" ca="1">IF($D780=$C$3,
SUM(IF(OFFSET($N$696,,,($C780-1)*3-2,$C$2)=AF780,OFFSET($N$698,,,($C780-1)*3-2,$C$2)*OFFSET($B$696,1,,($C780-1)*3-2,1))),
IFERROR((AF446/$J445)*$J780,0))</f>
        <v>0</v>
      </c>
      <c r="AG781" s="312" cm="1">
        <f t="array" aca="1" ref="AG781" ca="1">IF($D780=$C$3,
SUM(IF(OFFSET($N$696,,,($C780-1)*3-2,$C$2)=AG780,OFFSET($N$698,,,($C780-1)*3-2,$C$2)*OFFSET($B$696,1,,($C780-1)*3-2,1))),
IFERROR((AG446/$J445)*$J780,0))</f>
        <v>0</v>
      </c>
      <c r="AH781" s="317"/>
      <c r="AI781" s="318"/>
      <c r="AJ781" s="318"/>
      <c r="AK781" s="318"/>
      <c r="AL781" s="318"/>
      <c r="AM781"/>
      <c r="AN781"/>
      <c r="AO781"/>
      <c r="AP781"/>
      <c r="AQ781"/>
      <c r="AR781"/>
    </row>
    <row r="782" spans="1:44" ht="13.15" customHeight="1">
      <c r="A782" s="317"/>
      <c r="B782" s="380" t="str">
        <f t="shared" ca="1" si="3270"/>
        <v/>
      </c>
      <c r="C782" s="380" t="str">
        <f t="shared" ca="1" si="3270"/>
        <v/>
      </c>
      <c r="D782" s="891"/>
      <c r="E782" s="896"/>
      <c r="F782" s="897"/>
      <c r="G782" s="900"/>
      <c r="H782" s="903"/>
      <c r="I782" s="906"/>
      <c r="J782" s="909"/>
      <c r="K782" s="912"/>
      <c r="L782" s="915"/>
      <c r="M782" s="404" t="s">
        <v>91</v>
      </c>
      <c r="N782" s="405">
        <f t="shared" ref="N782:AG782" ca="1" si="3271">IFERROR(N781*$K780,0)</f>
        <v>0</v>
      </c>
      <c r="O782" s="406">
        <f t="shared" ca="1" si="3271"/>
        <v>0</v>
      </c>
      <c r="P782" s="406">
        <f t="shared" ca="1" si="3271"/>
        <v>0</v>
      </c>
      <c r="Q782" s="407">
        <f t="shared" ca="1" si="3271"/>
        <v>0</v>
      </c>
      <c r="R782" s="406">
        <f t="shared" ca="1" si="3271"/>
        <v>0</v>
      </c>
      <c r="S782" s="406">
        <f t="shared" ca="1" si="3271"/>
        <v>0</v>
      </c>
      <c r="T782" s="406">
        <f t="shared" ca="1" si="3271"/>
        <v>0</v>
      </c>
      <c r="U782" s="406">
        <f t="shared" ca="1" si="3271"/>
        <v>0</v>
      </c>
      <c r="V782" s="406">
        <f t="shared" ca="1" si="3271"/>
        <v>0</v>
      </c>
      <c r="W782" s="406">
        <f t="shared" ca="1" si="3271"/>
        <v>0</v>
      </c>
      <c r="X782" s="406">
        <f t="shared" ca="1" si="3271"/>
        <v>0</v>
      </c>
      <c r="Y782" s="406">
        <f t="shared" ca="1" si="3271"/>
        <v>0</v>
      </c>
      <c r="Z782" s="406">
        <f t="shared" ca="1" si="3271"/>
        <v>0</v>
      </c>
      <c r="AA782" s="406">
        <f t="shared" ca="1" si="3271"/>
        <v>0</v>
      </c>
      <c r="AB782" s="406">
        <f t="shared" ca="1" si="3271"/>
        <v>0</v>
      </c>
      <c r="AC782" s="406">
        <f t="shared" ca="1" si="3271"/>
        <v>0</v>
      </c>
      <c r="AD782" s="406">
        <f t="shared" ca="1" si="3271"/>
        <v>0</v>
      </c>
      <c r="AE782" s="406">
        <f t="shared" ca="1" si="3271"/>
        <v>0</v>
      </c>
      <c r="AF782" s="406">
        <f t="shared" ca="1" si="3271"/>
        <v>0</v>
      </c>
      <c r="AG782" s="406">
        <f t="shared" ca="1" si="3271"/>
        <v>0</v>
      </c>
      <c r="AH782" s="317"/>
      <c r="AI782" s="318"/>
      <c r="AJ782" s="318"/>
      <c r="AK782" s="318"/>
      <c r="AL782" s="318"/>
      <c r="AM782"/>
      <c r="AN782"/>
      <c r="AO782"/>
      <c r="AP782"/>
      <c r="AQ782"/>
      <c r="AR782"/>
    </row>
    <row r="783" spans="1:44" ht="13.15" customHeight="1">
      <c r="A783" s="317"/>
      <c r="B783" s="317"/>
      <c r="C783" s="317" cm="1">
        <f t="array" aca="1" ref="C783" ca="1">OFFSET(C783,-3,,,)+1</f>
        <v>30</v>
      </c>
      <c r="D783" s="889" t="str">
        <f t="shared" ref="D783:E783" ca="1" si="3272">D448</f>
        <v/>
      </c>
      <c r="E783" s="892" t="str">
        <f t="shared" ca="1" si="3272"/>
        <v/>
      </c>
      <c r="F783" s="893"/>
      <c r="G783" s="898">
        <f t="shared" ref="G783" si="3273">G448</f>
        <v>0</v>
      </c>
      <c r="H783" s="901"/>
      <c r="I783" s="904" t="str">
        <f t="shared" ref="I783" ca="1" si="3274">I448</f>
        <v/>
      </c>
      <c r="J783" s="907">
        <f t="shared" ref="J783" ca="1" si="3275">IF($D783=$C$3,
SUMPRODUCT(OFFSET($B$696,1,,($C783-1)*3-2,),OFFSET($L$696,,,($C783-1)*3-2,)),J448+H783)</f>
        <v>0</v>
      </c>
      <c r="K783" s="910">
        <f t="shared" ref="K783" ca="1" si="3276">K448</f>
        <v>0</v>
      </c>
      <c r="L783" s="913">
        <f t="shared" ref="L783" ca="1" si="3277">J783*K783</f>
        <v>0</v>
      </c>
      <c r="M783" s="402" t="s">
        <v>89</v>
      </c>
      <c r="N783" s="308" t="str">
        <f t="shared" ref="N783:AG783" ca="1" si="3278">N448</f>
        <v/>
      </c>
      <c r="O783" s="309" t="str">
        <f t="shared" ca="1" si="3278"/>
        <v/>
      </c>
      <c r="P783" s="309" t="str">
        <f t="shared" ca="1" si="3278"/>
        <v/>
      </c>
      <c r="Q783" s="310" t="str">
        <f t="shared" ca="1" si="3278"/>
        <v/>
      </c>
      <c r="R783" s="309" t="str">
        <f t="shared" ca="1" si="3278"/>
        <v/>
      </c>
      <c r="S783" s="309" t="str">
        <f t="shared" ca="1" si="3278"/>
        <v/>
      </c>
      <c r="T783" s="309" t="str">
        <f t="shared" ca="1" si="3278"/>
        <v/>
      </c>
      <c r="U783" s="309" t="str">
        <f t="shared" ca="1" si="3278"/>
        <v/>
      </c>
      <c r="V783" s="309" t="str">
        <f t="shared" ca="1" si="3278"/>
        <v/>
      </c>
      <c r="W783" s="309" t="str">
        <f t="shared" ca="1" si="3278"/>
        <v/>
      </c>
      <c r="X783" s="309" t="str">
        <f t="shared" ca="1" si="3278"/>
        <v/>
      </c>
      <c r="Y783" s="309" t="str">
        <f t="shared" ca="1" si="3278"/>
        <v/>
      </c>
      <c r="Z783" s="309" t="str">
        <f t="shared" ca="1" si="3278"/>
        <v/>
      </c>
      <c r="AA783" s="309" t="str">
        <f t="shared" ca="1" si="3278"/>
        <v/>
      </c>
      <c r="AB783" s="309" t="str">
        <f t="shared" ca="1" si="3278"/>
        <v/>
      </c>
      <c r="AC783" s="309" t="str">
        <f t="shared" ca="1" si="3278"/>
        <v/>
      </c>
      <c r="AD783" s="309" t="str">
        <f t="shared" ca="1" si="3278"/>
        <v/>
      </c>
      <c r="AE783" s="309" t="str">
        <f t="shared" ca="1" si="3278"/>
        <v/>
      </c>
      <c r="AF783" s="309" t="str">
        <f t="shared" ca="1" si="3278"/>
        <v/>
      </c>
      <c r="AG783" s="309" t="str">
        <f t="shared" ca="1" si="3278"/>
        <v/>
      </c>
      <c r="AH783" s="317"/>
      <c r="AI783" s="318"/>
      <c r="AJ783" s="318"/>
      <c r="AK783" s="318"/>
      <c r="AL783" s="318"/>
      <c r="AM783"/>
      <c r="AN783"/>
      <c r="AO783"/>
      <c r="AP783"/>
      <c r="AQ783"/>
      <c r="AR783"/>
    </row>
    <row r="784" spans="1:44" ht="13.15" customHeight="1">
      <c r="A784" s="317"/>
      <c r="B784" s="380">
        <f t="shared" ref="B784:C785" ca="1" si="3279">B449</f>
        <v>0</v>
      </c>
      <c r="C784" s="317" cm="1">
        <f t="array" aca="1" ref="C784" ca="1">IF(ROUND(SUM(IF(N783:AG783&lt;&gt;"",IF(N783:AG783&lt;&gt;0,(N784:AG784))))-J783,3)&lt;&gt;0,"X",0)</f>
        <v>0</v>
      </c>
      <c r="D784" s="890"/>
      <c r="E784" s="894"/>
      <c r="F784" s="895"/>
      <c r="G784" s="899"/>
      <c r="H784" s="902"/>
      <c r="I784" s="905"/>
      <c r="J784" s="908"/>
      <c r="K784" s="911"/>
      <c r="L784" s="914"/>
      <c r="M784" s="403" t="s">
        <v>90</v>
      </c>
      <c r="N784" s="312" cm="1">
        <f t="array" aca="1" ref="N784" ca="1">IF($D783=$C$3,
SUM(IF(OFFSET($N$696,,,($C783-1)*3-2,$C$2)=N783,OFFSET($N$698,,,($C783-1)*3-2,$C$2)*OFFSET($B$696,1,,($C783-1)*3-2,1))),
IFERROR((N449/$J448)*$J783,0))</f>
        <v>0</v>
      </c>
      <c r="O784" s="312" cm="1">
        <f t="array" aca="1" ref="O784" ca="1">IF($D783=$C$3,
SUM(IF(OFFSET($N$696,,,($C783-1)*3-2,$C$2)=O783,OFFSET($N$698,,,($C783-1)*3-2,$C$2)*OFFSET($B$696,1,,($C783-1)*3-2,1))),
IFERROR((O449/$J448)*$J783,0))</f>
        <v>0</v>
      </c>
      <c r="P784" s="312" cm="1">
        <f t="array" aca="1" ref="P784" ca="1">IF($D783=$C$3,
SUM(IF(OFFSET($N$696,,,($C783-1)*3-2,$C$2)=P783,OFFSET($N$698,,,($C783-1)*3-2,$C$2)*OFFSET($B$696,1,,($C783-1)*3-2,1))),
IFERROR((P449/$J448)*$J783,0))</f>
        <v>0</v>
      </c>
      <c r="Q784" s="313" cm="1">
        <f t="array" aca="1" ref="Q784" ca="1">IF($D783=$C$3,
SUM(IF(OFFSET($N$696,,,($C783-1)*3-2,$C$2)=Q783,OFFSET($N$698,,,($C783-1)*3-2,$C$2)*OFFSET($B$696,1,,($C783-1)*3-2,1))),
IFERROR((Q449/$J448)*$J783,0))</f>
        <v>0</v>
      </c>
      <c r="R784" s="312" cm="1">
        <f t="array" aca="1" ref="R784" ca="1">IF($D783=$C$3,
SUM(IF(OFFSET($N$696,,,($C783-1)*3-2,$C$2)=R783,OFFSET($N$698,,,($C783-1)*3-2,$C$2)*OFFSET($B$696,1,,($C783-1)*3-2,1))),
IFERROR((R449/$J448)*$J783,0))</f>
        <v>0</v>
      </c>
      <c r="S784" s="312" cm="1">
        <f t="array" aca="1" ref="S784" ca="1">IF($D783=$C$3,
SUM(IF(OFFSET($N$696,,,($C783-1)*3-2,$C$2)=S783,OFFSET($N$698,,,($C783-1)*3-2,$C$2)*OFFSET($B$696,1,,($C783-1)*3-2,1))),
IFERROR((S449/$J448)*$J783,0))</f>
        <v>0</v>
      </c>
      <c r="T784" s="312" cm="1">
        <f t="array" aca="1" ref="T784" ca="1">IF($D783=$C$3,
SUM(IF(OFFSET($N$696,,,($C783-1)*3-2,$C$2)=T783,OFFSET($N$698,,,($C783-1)*3-2,$C$2)*OFFSET($B$696,1,,($C783-1)*3-2,1))),
IFERROR((T449/$J448)*$J783,0))</f>
        <v>0</v>
      </c>
      <c r="U784" s="312" cm="1">
        <f t="array" aca="1" ref="U784" ca="1">IF($D783=$C$3,
SUM(IF(OFFSET($N$696,,,($C783-1)*3-2,$C$2)=U783,OFFSET($N$698,,,($C783-1)*3-2,$C$2)*OFFSET($B$696,1,,($C783-1)*3-2,1))),
IFERROR((U449/$J448)*$J783,0))</f>
        <v>0</v>
      </c>
      <c r="V784" s="312" cm="1">
        <f t="array" aca="1" ref="V784" ca="1">IF($D783=$C$3,
SUM(IF(OFFSET($N$696,,,($C783-1)*3-2,$C$2)=V783,OFFSET($N$698,,,($C783-1)*3-2,$C$2)*OFFSET($B$696,1,,($C783-1)*3-2,1))),
IFERROR((V449/$J448)*$J783,0))</f>
        <v>0</v>
      </c>
      <c r="W784" s="312" cm="1">
        <f t="array" aca="1" ref="W784" ca="1">IF($D783=$C$3,
SUM(IF(OFFSET($N$696,,,($C783-1)*3-2,$C$2)=W783,OFFSET($N$698,,,($C783-1)*3-2,$C$2)*OFFSET($B$696,1,,($C783-1)*3-2,1))),
IFERROR((W449/$J448)*$J783,0))</f>
        <v>0</v>
      </c>
      <c r="X784" s="312" cm="1">
        <f t="array" aca="1" ref="X784" ca="1">IF($D783=$C$3,
SUM(IF(OFFSET($N$696,,,($C783-1)*3-2,$C$2)=X783,OFFSET($N$698,,,($C783-1)*3-2,$C$2)*OFFSET($B$696,1,,($C783-1)*3-2,1))),
IFERROR((X449/$J448)*$J783,0))</f>
        <v>0</v>
      </c>
      <c r="Y784" s="312" cm="1">
        <f t="array" aca="1" ref="Y784" ca="1">IF($D783=$C$3,
SUM(IF(OFFSET($N$696,,,($C783-1)*3-2,$C$2)=Y783,OFFSET($N$698,,,($C783-1)*3-2,$C$2)*OFFSET($B$696,1,,($C783-1)*3-2,1))),
IFERROR((Y449/$J448)*$J783,0))</f>
        <v>0</v>
      </c>
      <c r="Z784" s="312" cm="1">
        <f t="array" aca="1" ref="Z784" ca="1">IF($D783=$C$3,
SUM(IF(OFFSET($N$696,,,($C783-1)*3-2,$C$2)=Z783,OFFSET($N$698,,,($C783-1)*3-2,$C$2)*OFFSET($B$696,1,,($C783-1)*3-2,1))),
IFERROR((Z449/$J448)*$J783,0))</f>
        <v>0</v>
      </c>
      <c r="AA784" s="312" cm="1">
        <f t="array" aca="1" ref="AA784" ca="1">IF($D783=$C$3,
SUM(IF(OFFSET($N$696,,,($C783-1)*3-2,$C$2)=AA783,OFFSET($N$698,,,($C783-1)*3-2,$C$2)*OFFSET($B$696,1,,($C783-1)*3-2,1))),
IFERROR((AA449/$J448)*$J783,0))</f>
        <v>0</v>
      </c>
      <c r="AB784" s="312" cm="1">
        <f t="array" aca="1" ref="AB784" ca="1">IF($D783=$C$3,
SUM(IF(OFFSET($N$696,,,($C783-1)*3-2,$C$2)=AB783,OFFSET($N$698,,,($C783-1)*3-2,$C$2)*OFFSET($B$696,1,,($C783-1)*3-2,1))),
IFERROR((AB449/$J448)*$J783,0))</f>
        <v>0</v>
      </c>
      <c r="AC784" s="312" cm="1">
        <f t="array" aca="1" ref="AC784" ca="1">IF($D783=$C$3,
SUM(IF(OFFSET($N$696,,,($C783-1)*3-2,$C$2)=AC783,OFFSET($N$698,,,($C783-1)*3-2,$C$2)*OFFSET($B$696,1,,($C783-1)*3-2,1))),
IFERROR((AC449/$J448)*$J783,0))</f>
        <v>0</v>
      </c>
      <c r="AD784" s="312" cm="1">
        <f t="array" aca="1" ref="AD784" ca="1">IF($D783=$C$3,
SUM(IF(OFFSET($N$696,,,($C783-1)*3-2,$C$2)=AD783,OFFSET($N$698,,,($C783-1)*3-2,$C$2)*OFFSET($B$696,1,,($C783-1)*3-2,1))),
IFERROR((AD449/$J448)*$J783,0))</f>
        <v>0</v>
      </c>
      <c r="AE784" s="312" cm="1">
        <f t="array" aca="1" ref="AE784" ca="1">IF($D783=$C$3,
SUM(IF(OFFSET($N$696,,,($C783-1)*3-2,$C$2)=AE783,OFFSET($N$698,,,($C783-1)*3-2,$C$2)*OFFSET($B$696,1,,($C783-1)*3-2,1))),
IFERROR((AE449/$J448)*$J783,0))</f>
        <v>0</v>
      </c>
      <c r="AF784" s="312" cm="1">
        <f t="array" aca="1" ref="AF784" ca="1">IF($D783=$C$3,
SUM(IF(OFFSET($N$696,,,($C783-1)*3-2,$C$2)=AF783,OFFSET($N$698,,,($C783-1)*3-2,$C$2)*OFFSET($B$696,1,,($C783-1)*3-2,1))),
IFERROR((AF449/$J448)*$J783,0))</f>
        <v>0</v>
      </c>
      <c r="AG784" s="312" cm="1">
        <f t="array" aca="1" ref="AG784" ca="1">IF($D783=$C$3,
SUM(IF(OFFSET($N$696,,,($C783-1)*3-2,$C$2)=AG783,OFFSET($N$698,,,($C783-1)*3-2,$C$2)*OFFSET($B$696,1,,($C783-1)*3-2,1))),
IFERROR((AG449/$J448)*$J783,0))</f>
        <v>0</v>
      </c>
      <c r="AH784" s="317"/>
      <c r="AI784" s="318"/>
      <c r="AJ784" s="318"/>
      <c r="AK784" s="318"/>
      <c r="AL784" s="318"/>
      <c r="AM784"/>
      <c r="AN784"/>
      <c r="AO784"/>
      <c r="AP784"/>
      <c r="AQ784"/>
      <c r="AR784"/>
    </row>
    <row r="785" spans="1:44" ht="13.15" customHeight="1">
      <c r="A785" s="317"/>
      <c r="B785" s="380" t="str">
        <f t="shared" ca="1" si="3279"/>
        <v/>
      </c>
      <c r="C785" s="380" t="str">
        <f t="shared" ca="1" si="3279"/>
        <v/>
      </c>
      <c r="D785" s="891"/>
      <c r="E785" s="896"/>
      <c r="F785" s="897"/>
      <c r="G785" s="900"/>
      <c r="H785" s="903"/>
      <c r="I785" s="906"/>
      <c r="J785" s="909"/>
      <c r="K785" s="912"/>
      <c r="L785" s="915"/>
      <c r="M785" s="404" t="s">
        <v>91</v>
      </c>
      <c r="N785" s="405">
        <f t="shared" ref="N785:AG785" ca="1" si="3280">IFERROR(N784*$K783,0)</f>
        <v>0</v>
      </c>
      <c r="O785" s="406">
        <f t="shared" ca="1" si="3280"/>
        <v>0</v>
      </c>
      <c r="P785" s="406">
        <f t="shared" ca="1" si="3280"/>
        <v>0</v>
      </c>
      <c r="Q785" s="407">
        <f t="shared" ca="1" si="3280"/>
        <v>0</v>
      </c>
      <c r="R785" s="406">
        <f t="shared" ca="1" si="3280"/>
        <v>0</v>
      </c>
      <c r="S785" s="406">
        <f t="shared" ca="1" si="3280"/>
        <v>0</v>
      </c>
      <c r="T785" s="406">
        <f t="shared" ca="1" si="3280"/>
        <v>0</v>
      </c>
      <c r="U785" s="406">
        <f t="shared" ca="1" si="3280"/>
        <v>0</v>
      </c>
      <c r="V785" s="406">
        <f t="shared" ca="1" si="3280"/>
        <v>0</v>
      </c>
      <c r="W785" s="406">
        <f t="shared" ca="1" si="3280"/>
        <v>0</v>
      </c>
      <c r="X785" s="406">
        <f t="shared" ca="1" si="3280"/>
        <v>0</v>
      </c>
      <c r="Y785" s="406">
        <f t="shared" ca="1" si="3280"/>
        <v>0</v>
      </c>
      <c r="Z785" s="406">
        <f t="shared" ca="1" si="3280"/>
        <v>0</v>
      </c>
      <c r="AA785" s="406">
        <f t="shared" ca="1" si="3280"/>
        <v>0</v>
      </c>
      <c r="AB785" s="406">
        <f t="shared" ca="1" si="3280"/>
        <v>0</v>
      </c>
      <c r="AC785" s="406">
        <f t="shared" ca="1" si="3280"/>
        <v>0</v>
      </c>
      <c r="AD785" s="406">
        <f t="shared" ca="1" si="3280"/>
        <v>0</v>
      </c>
      <c r="AE785" s="406">
        <f t="shared" ca="1" si="3280"/>
        <v>0</v>
      </c>
      <c r="AF785" s="406">
        <f t="shared" ca="1" si="3280"/>
        <v>0</v>
      </c>
      <c r="AG785" s="406">
        <f t="shared" ca="1" si="3280"/>
        <v>0</v>
      </c>
      <c r="AH785" s="317"/>
      <c r="AI785" s="318"/>
      <c r="AJ785" s="318"/>
      <c r="AK785" s="318"/>
      <c r="AL785" s="318"/>
      <c r="AM785"/>
      <c r="AN785"/>
      <c r="AO785"/>
      <c r="AP785"/>
      <c r="AQ785"/>
      <c r="AR785"/>
    </row>
    <row r="786" spans="1:44" ht="13.15" customHeight="1">
      <c r="A786" s="317"/>
      <c r="B786" s="317"/>
      <c r="C786" s="317" cm="1">
        <f t="array" aca="1" ref="C786" ca="1">OFFSET(C786,-3,,,)+1</f>
        <v>31</v>
      </c>
      <c r="D786" s="889" t="str">
        <f t="shared" ref="D786:E786" ca="1" si="3281">D451</f>
        <v/>
      </c>
      <c r="E786" s="892" t="str">
        <f t="shared" ca="1" si="3281"/>
        <v/>
      </c>
      <c r="F786" s="893"/>
      <c r="G786" s="898">
        <f t="shared" ref="G786" si="3282">G451</f>
        <v>0</v>
      </c>
      <c r="H786" s="901"/>
      <c r="I786" s="904" t="str">
        <f t="shared" ref="I786" ca="1" si="3283">I451</f>
        <v/>
      </c>
      <c r="J786" s="907">
        <f t="shared" ref="J786" ca="1" si="3284">IF($D786=$C$3,
SUMPRODUCT(OFFSET($B$696,1,,($C786-1)*3-2,),OFFSET($L$696,,,($C786-1)*3-2,)),J451+H786)</f>
        <v>0</v>
      </c>
      <c r="K786" s="910">
        <f t="shared" ref="K786" ca="1" si="3285">K451</f>
        <v>0</v>
      </c>
      <c r="L786" s="913">
        <f t="shared" ref="L786" ca="1" si="3286">J786*K786</f>
        <v>0</v>
      </c>
      <c r="M786" s="402" t="s">
        <v>89</v>
      </c>
      <c r="N786" s="308" t="str">
        <f t="shared" ref="N786:AG786" ca="1" si="3287">N451</f>
        <v/>
      </c>
      <c r="O786" s="309" t="str">
        <f t="shared" ca="1" si="3287"/>
        <v/>
      </c>
      <c r="P786" s="309" t="str">
        <f t="shared" ca="1" si="3287"/>
        <v/>
      </c>
      <c r="Q786" s="310" t="str">
        <f t="shared" ca="1" si="3287"/>
        <v/>
      </c>
      <c r="R786" s="309" t="str">
        <f t="shared" ca="1" si="3287"/>
        <v/>
      </c>
      <c r="S786" s="309" t="str">
        <f t="shared" ca="1" si="3287"/>
        <v/>
      </c>
      <c r="T786" s="309" t="str">
        <f t="shared" ca="1" si="3287"/>
        <v/>
      </c>
      <c r="U786" s="309" t="str">
        <f t="shared" ca="1" si="3287"/>
        <v/>
      </c>
      <c r="V786" s="309" t="str">
        <f t="shared" ca="1" si="3287"/>
        <v/>
      </c>
      <c r="W786" s="309" t="str">
        <f t="shared" ca="1" si="3287"/>
        <v/>
      </c>
      <c r="X786" s="309" t="str">
        <f t="shared" ca="1" si="3287"/>
        <v/>
      </c>
      <c r="Y786" s="309" t="str">
        <f t="shared" ca="1" si="3287"/>
        <v/>
      </c>
      <c r="Z786" s="309" t="str">
        <f t="shared" ca="1" si="3287"/>
        <v/>
      </c>
      <c r="AA786" s="309" t="str">
        <f t="shared" ca="1" si="3287"/>
        <v/>
      </c>
      <c r="AB786" s="309" t="str">
        <f t="shared" ca="1" si="3287"/>
        <v/>
      </c>
      <c r="AC786" s="309" t="str">
        <f t="shared" ca="1" si="3287"/>
        <v/>
      </c>
      <c r="AD786" s="309" t="str">
        <f t="shared" ca="1" si="3287"/>
        <v/>
      </c>
      <c r="AE786" s="309" t="str">
        <f t="shared" ca="1" si="3287"/>
        <v/>
      </c>
      <c r="AF786" s="309" t="str">
        <f t="shared" ca="1" si="3287"/>
        <v/>
      </c>
      <c r="AG786" s="309" t="str">
        <f t="shared" ca="1" si="3287"/>
        <v/>
      </c>
      <c r="AH786" s="317"/>
      <c r="AI786" s="318"/>
      <c r="AJ786" s="318"/>
      <c r="AK786" s="318"/>
      <c r="AL786" s="318"/>
      <c r="AM786"/>
      <c r="AN786"/>
      <c r="AO786"/>
      <c r="AP786"/>
      <c r="AQ786"/>
      <c r="AR786"/>
    </row>
    <row r="787" spans="1:44" ht="13.15" customHeight="1">
      <c r="A787" s="317"/>
      <c r="B787" s="380">
        <f t="shared" ref="B787:C788" ca="1" si="3288">B452</f>
        <v>0</v>
      </c>
      <c r="C787" s="317" cm="1">
        <f t="array" aca="1" ref="C787" ca="1">IF(ROUND(SUM(IF(N786:AG786&lt;&gt;"",IF(N786:AG786&lt;&gt;0,(N787:AG787))))-J786,3)&lt;&gt;0,"X",0)</f>
        <v>0</v>
      </c>
      <c r="D787" s="890"/>
      <c r="E787" s="894"/>
      <c r="F787" s="895"/>
      <c r="G787" s="899"/>
      <c r="H787" s="902"/>
      <c r="I787" s="905"/>
      <c r="J787" s="908"/>
      <c r="K787" s="911"/>
      <c r="L787" s="914"/>
      <c r="M787" s="403" t="s">
        <v>90</v>
      </c>
      <c r="N787" s="312" cm="1">
        <f t="array" aca="1" ref="N787" ca="1">IF($D786=$C$3,
SUM(IF(OFFSET($N$696,,,($C786-1)*3-2,$C$2)=N786,OFFSET($N$698,,,($C786-1)*3-2,$C$2)*OFFSET($B$696,1,,($C786-1)*3-2,1))),
IFERROR((N452/$J451)*$J786,0))</f>
        <v>0</v>
      </c>
      <c r="O787" s="312" cm="1">
        <f t="array" aca="1" ref="O787" ca="1">IF($D786=$C$3,
SUM(IF(OFFSET($N$696,,,($C786-1)*3-2,$C$2)=O786,OFFSET($N$698,,,($C786-1)*3-2,$C$2)*OFFSET($B$696,1,,($C786-1)*3-2,1))),
IFERROR((O452/$J451)*$J786,0))</f>
        <v>0</v>
      </c>
      <c r="P787" s="312" cm="1">
        <f t="array" aca="1" ref="P787" ca="1">IF($D786=$C$3,
SUM(IF(OFFSET($N$696,,,($C786-1)*3-2,$C$2)=P786,OFFSET($N$698,,,($C786-1)*3-2,$C$2)*OFFSET($B$696,1,,($C786-1)*3-2,1))),
IFERROR((P452/$J451)*$J786,0))</f>
        <v>0</v>
      </c>
      <c r="Q787" s="313" cm="1">
        <f t="array" aca="1" ref="Q787" ca="1">IF($D786=$C$3,
SUM(IF(OFFSET($N$696,,,($C786-1)*3-2,$C$2)=Q786,OFFSET($N$698,,,($C786-1)*3-2,$C$2)*OFFSET($B$696,1,,($C786-1)*3-2,1))),
IFERROR((Q452/$J451)*$J786,0))</f>
        <v>0</v>
      </c>
      <c r="R787" s="312" cm="1">
        <f t="array" aca="1" ref="R787" ca="1">IF($D786=$C$3,
SUM(IF(OFFSET($N$696,,,($C786-1)*3-2,$C$2)=R786,OFFSET($N$698,,,($C786-1)*3-2,$C$2)*OFFSET($B$696,1,,($C786-1)*3-2,1))),
IFERROR((R452/$J451)*$J786,0))</f>
        <v>0</v>
      </c>
      <c r="S787" s="312" cm="1">
        <f t="array" aca="1" ref="S787" ca="1">IF($D786=$C$3,
SUM(IF(OFFSET($N$696,,,($C786-1)*3-2,$C$2)=S786,OFFSET($N$698,,,($C786-1)*3-2,$C$2)*OFFSET($B$696,1,,($C786-1)*3-2,1))),
IFERROR((S452/$J451)*$J786,0))</f>
        <v>0</v>
      </c>
      <c r="T787" s="312" cm="1">
        <f t="array" aca="1" ref="T787" ca="1">IF($D786=$C$3,
SUM(IF(OFFSET($N$696,,,($C786-1)*3-2,$C$2)=T786,OFFSET($N$698,,,($C786-1)*3-2,$C$2)*OFFSET($B$696,1,,($C786-1)*3-2,1))),
IFERROR((T452/$J451)*$J786,0))</f>
        <v>0</v>
      </c>
      <c r="U787" s="312" cm="1">
        <f t="array" aca="1" ref="U787" ca="1">IF($D786=$C$3,
SUM(IF(OFFSET($N$696,,,($C786-1)*3-2,$C$2)=U786,OFFSET($N$698,,,($C786-1)*3-2,$C$2)*OFFSET($B$696,1,,($C786-1)*3-2,1))),
IFERROR((U452/$J451)*$J786,0))</f>
        <v>0</v>
      </c>
      <c r="V787" s="312" cm="1">
        <f t="array" aca="1" ref="V787" ca="1">IF($D786=$C$3,
SUM(IF(OFFSET($N$696,,,($C786-1)*3-2,$C$2)=V786,OFFSET($N$698,,,($C786-1)*3-2,$C$2)*OFFSET($B$696,1,,($C786-1)*3-2,1))),
IFERROR((V452/$J451)*$J786,0))</f>
        <v>0</v>
      </c>
      <c r="W787" s="312" cm="1">
        <f t="array" aca="1" ref="W787" ca="1">IF($D786=$C$3,
SUM(IF(OFFSET($N$696,,,($C786-1)*3-2,$C$2)=W786,OFFSET($N$698,,,($C786-1)*3-2,$C$2)*OFFSET($B$696,1,,($C786-1)*3-2,1))),
IFERROR((W452/$J451)*$J786,0))</f>
        <v>0</v>
      </c>
      <c r="X787" s="312" cm="1">
        <f t="array" aca="1" ref="X787" ca="1">IF($D786=$C$3,
SUM(IF(OFFSET($N$696,,,($C786-1)*3-2,$C$2)=X786,OFFSET($N$698,,,($C786-1)*3-2,$C$2)*OFFSET($B$696,1,,($C786-1)*3-2,1))),
IFERROR((X452/$J451)*$J786,0))</f>
        <v>0</v>
      </c>
      <c r="Y787" s="312" cm="1">
        <f t="array" aca="1" ref="Y787" ca="1">IF($D786=$C$3,
SUM(IF(OFFSET($N$696,,,($C786-1)*3-2,$C$2)=Y786,OFFSET($N$698,,,($C786-1)*3-2,$C$2)*OFFSET($B$696,1,,($C786-1)*3-2,1))),
IFERROR((Y452/$J451)*$J786,0))</f>
        <v>0</v>
      </c>
      <c r="Z787" s="312" cm="1">
        <f t="array" aca="1" ref="Z787" ca="1">IF($D786=$C$3,
SUM(IF(OFFSET($N$696,,,($C786-1)*3-2,$C$2)=Z786,OFFSET($N$698,,,($C786-1)*3-2,$C$2)*OFFSET($B$696,1,,($C786-1)*3-2,1))),
IFERROR((Z452/$J451)*$J786,0))</f>
        <v>0</v>
      </c>
      <c r="AA787" s="312" cm="1">
        <f t="array" aca="1" ref="AA787" ca="1">IF($D786=$C$3,
SUM(IF(OFFSET($N$696,,,($C786-1)*3-2,$C$2)=AA786,OFFSET($N$698,,,($C786-1)*3-2,$C$2)*OFFSET($B$696,1,,($C786-1)*3-2,1))),
IFERROR((AA452/$J451)*$J786,0))</f>
        <v>0</v>
      </c>
      <c r="AB787" s="312" cm="1">
        <f t="array" aca="1" ref="AB787" ca="1">IF($D786=$C$3,
SUM(IF(OFFSET($N$696,,,($C786-1)*3-2,$C$2)=AB786,OFFSET($N$698,,,($C786-1)*3-2,$C$2)*OFFSET($B$696,1,,($C786-1)*3-2,1))),
IFERROR((AB452/$J451)*$J786,0))</f>
        <v>0</v>
      </c>
      <c r="AC787" s="312" cm="1">
        <f t="array" aca="1" ref="AC787" ca="1">IF($D786=$C$3,
SUM(IF(OFFSET($N$696,,,($C786-1)*3-2,$C$2)=AC786,OFFSET($N$698,,,($C786-1)*3-2,$C$2)*OFFSET($B$696,1,,($C786-1)*3-2,1))),
IFERROR((AC452/$J451)*$J786,0))</f>
        <v>0</v>
      </c>
      <c r="AD787" s="312" cm="1">
        <f t="array" aca="1" ref="AD787" ca="1">IF($D786=$C$3,
SUM(IF(OFFSET($N$696,,,($C786-1)*3-2,$C$2)=AD786,OFFSET($N$698,,,($C786-1)*3-2,$C$2)*OFFSET($B$696,1,,($C786-1)*3-2,1))),
IFERROR((AD452/$J451)*$J786,0))</f>
        <v>0</v>
      </c>
      <c r="AE787" s="312" cm="1">
        <f t="array" aca="1" ref="AE787" ca="1">IF($D786=$C$3,
SUM(IF(OFFSET($N$696,,,($C786-1)*3-2,$C$2)=AE786,OFFSET($N$698,,,($C786-1)*3-2,$C$2)*OFFSET($B$696,1,,($C786-1)*3-2,1))),
IFERROR((AE452/$J451)*$J786,0))</f>
        <v>0</v>
      </c>
      <c r="AF787" s="312" cm="1">
        <f t="array" aca="1" ref="AF787" ca="1">IF($D786=$C$3,
SUM(IF(OFFSET($N$696,,,($C786-1)*3-2,$C$2)=AF786,OFFSET($N$698,,,($C786-1)*3-2,$C$2)*OFFSET($B$696,1,,($C786-1)*3-2,1))),
IFERROR((AF452/$J451)*$J786,0))</f>
        <v>0</v>
      </c>
      <c r="AG787" s="312" cm="1">
        <f t="array" aca="1" ref="AG787" ca="1">IF($D786=$C$3,
SUM(IF(OFFSET($N$696,,,($C786-1)*3-2,$C$2)=AG786,OFFSET($N$698,,,($C786-1)*3-2,$C$2)*OFFSET($B$696,1,,($C786-1)*3-2,1))),
IFERROR((AG452/$J451)*$J786,0))</f>
        <v>0</v>
      </c>
      <c r="AH787" s="317"/>
      <c r="AI787" s="318"/>
      <c r="AJ787" s="318"/>
      <c r="AK787" s="318"/>
      <c r="AL787" s="318"/>
      <c r="AM787"/>
      <c r="AN787"/>
      <c r="AO787"/>
      <c r="AP787"/>
      <c r="AQ787"/>
      <c r="AR787"/>
    </row>
    <row r="788" spans="1:44" ht="13.15" customHeight="1">
      <c r="A788" s="317"/>
      <c r="B788" s="380" t="str">
        <f t="shared" ca="1" si="3288"/>
        <v/>
      </c>
      <c r="C788" s="380" t="str">
        <f t="shared" ca="1" si="3288"/>
        <v/>
      </c>
      <c r="D788" s="891"/>
      <c r="E788" s="896"/>
      <c r="F788" s="897"/>
      <c r="G788" s="900"/>
      <c r="H788" s="903"/>
      <c r="I788" s="906"/>
      <c r="J788" s="909"/>
      <c r="K788" s="912"/>
      <c r="L788" s="915"/>
      <c r="M788" s="404" t="s">
        <v>91</v>
      </c>
      <c r="N788" s="405">
        <f t="shared" ref="N788:AG788" ca="1" si="3289">IFERROR(N787*$K786,0)</f>
        <v>0</v>
      </c>
      <c r="O788" s="406">
        <f t="shared" ca="1" si="3289"/>
        <v>0</v>
      </c>
      <c r="P788" s="406">
        <f t="shared" ca="1" si="3289"/>
        <v>0</v>
      </c>
      <c r="Q788" s="407">
        <f t="shared" ca="1" si="3289"/>
        <v>0</v>
      </c>
      <c r="R788" s="406">
        <f t="shared" ca="1" si="3289"/>
        <v>0</v>
      </c>
      <c r="S788" s="406">
        <f t="shared" ca="1" si="3289"/>
        <v>0</v>
      </c>
      <c r="T788" s="406">
        <f t="shared" ca="1" si="3289"/>
        <v>0</v>
      </c>
      <c r="U788" s="406">
        <f t="shared" ca="1" si="3289"/>
        <v>0</v>
      </c>
      <c r="V788" s="406">
        <f t="shared" ca="1" si="3289"/>
        <v>0</v>
      </c>
      <c r="W788" s="406">
        <f t="shared" ca="1" si="3289"/>
        <v>0</v>
      </c>
      <c r="X788" s="406">
        <f t="shared" ca="1" si="3289"/>
        <v>0</v>
      </c>
      <c r="Y788" s="406">
        <f t="shared" ca="1" si="3289"/>
        <v>0</v>
      </c>
      <c r="Z788" s="406">
        <f t="shared" ca="1" si="3289"/>
        <v>0</v>
      </c>
      <c r="AA788" s="406">
        <f t="shared" ca="1" si="3289"/>
        <v>0</v>
      </c>
      <c r="AB788" s="406">
        <f t="shared" ca="1" si="3289"/>
        <v>0</v>
      </c>
      <c r="AC788" s="406">
        <f t="shared" ca="1" si="3289"/>
        <v>0</v>
      </c>
      <c r="AD788" s="406">
        <f t="shared" ca="1" si="3289"/>
        <v>0</v>
      </c>
      <c r="AE788" s="406">
        <f t="shared" ca="1" si="3289"/>
        <v>0</v>
      </c>
      <c r="AF788" s="406">
        <f t="shared" ca="1" si="3289"/>
        <v>0</v>
      </c>
      <c r="AG788" s="406">
        <f t="shared" ca="1" si="3289"/>
        <v>0</v>
      </c>
      <c r="AH788" s="317"/>
      <c r="AI788" s="318"/>
      <c r="AJ788" s="318"/>
      <c r="AK788" s="318"/>
      <c r="AL788" s="318"/>
      <c r="AM788"/>
      <c r="AN788"/>
      <c r="AO788"/>
      <c r="AP788"/>
      <c r="AQ788"/>
      <c r="AR788"/>
    </row>
    <row r="789" spans="1:44" ht="13.15" customHeight="1">
      <c r="A789" s="317"/>
      <c r="B789" s="317"/>
      <c r="C789" s="317" cm="1">
        <f t="array" aca="1" ref="C789" ca="1">OFFSET(C789,-3,,,)+1</f>
        <v>32</v>
      </c>
      <c r="D789" s="889" t="str">
        <f t="shared" ref="D789:E789" ca="1" si="3290">D454</f>
        <v/>
      </c>
      <c r="E789" s="892" t="str">
        <f t="shared" ca="1" si="3290"/>
        <v/>
      </c>
      <c r="F789" s="893"/>
      <c r="G789" s="898">
        <f t="shared" ref="G789" si="3291">G454</f>
        <v>0</v>
      </c>
      <c r="H789" s="901"/>
      <c r="I789" s="904" t="str">
        <f t="shared" ref="I789" ca="1" si="3292">I454</f>
        <v/>
      </c>
      <c r="J789" s="907">
        <f t="shared" ref="J789" ca="1" si="3293">IF($D789=$C$3,
SUMPRODUCT(OFFSET($B$696,1,,($C789-1)*3-2,),OFFSET($L$696,,,($C789-1)*3-2,)),J454+H789)</f>
        <v>0</v>
      </c>
      <c r="K789" s="910">
        <f t="shared" ref="K789" ca="1" si="3294">K454</f>
        <v>0</v>
      </c>
      <c r="L789" s="913">
        <f t="shared" ref="L789" ca="1" si="3295">J789*K789</f>
        <v>0</v>
      </c>
      <c r="M789" s="402" t="s">
        <v>89</v>
      </c>
      <c r="N789" s="308" t="str">
        <f t="shared" ref="N789:AG789" ca="1" si="3296">N454</f>
        <v/>
      </c>
      <c r="O789" s="309" t="str">
        <f t="shared" ca="1" si="3296"/>
        <v/>
      </c>
      <c r="P789" s="309" t="str">
        <f t="shared" ca="1" si="3296"/>
        <v/>
      </c>
      <c r="Q789" s="310" t="str">
        <f t="shared" ca="1" si="3296"/>
        <v/>
      </c>
      <c r="R789" s="309" t="str">
        <f t="shared" ca="1" si="3296"/>
        <v/>
      </c>
      <c r="S789" s="309" t="str">
        <f t="shared" ca="1" si="3296"/>
        <v/>
      </c>
      <c r="T789" s="309" t="str">
        <f t="shared" ca="1" si="3296"/>
        <v/>
      </c>
      <c r="U789" s="309" t="str">
        <f t="shared" ca="1" si="3296"/>
        <v/>
      </c>
      <c r="V789" s="309" t="str">
        <f t="shared" ca="1" si="3296"/>
        <v/>
      </c>
      <c r="W789" s="309" t="str">
        <f t="shared" ca="1" si="3296"/>
        <v/>
      </c>
      <c r="X789" s="309" t="str">
        <f t="shared" ca="1" si="3296"/>
        <v/>
      </c>
      <c r="Y789" s="309" t="str">
        <f t="shared" ca="1" si="3296"/>
        <v/>
      </c>
      <c r="Z789" s="309" t="str">
        <f t="shared" ca="1" si="3296"/>
        <v/>
      </c>
      <c r="AA789" s="309" t="str">
        <f t="shared" ca="1" si="3296"/>
        <v/>
      </c>
      <c r="AB789" s="309" t="str">
        <f t="shared" ca="1" si="3296"/>
        <v/>
      </c>
      <c r="AC789" s="309" t="str">
        <f t="shared" ca="1" si="3296"/>
        <v/>
      </c>
      <c r="AD789" s="309" t="str">
        <f t="shared" ca="1" si="3296"/>
        <v/>
      </c>
      <c r="AE789" s="309" t="str">
        <f t="shared" ca="1" si="3296"/>
        <v/>
      </c>
      <c r="AF789" s="309" t="str">
        <f t="shared" ca="1" si="3296"/>
        <v/>
      </c>
      <c r="AG789" s="309" t="str">
        <f t="shared" ca="1" si="3296"/>
        <v/>
      </c>
      <c r="AH789" s="317"/>
      <c r="AI789" s="318"/>
      <c r="AJ789" s="318"/>
      <c r="AK789" s="318"/>
      <c r="AL789" s="318"/>
      <c r="AM789"/>
      <c r="AN789"/>
      <c r="AO789"/>
      <c r="AP789"/>
      <c r="AQ789"/>
      <c r="AR789"/>
    </row>
    <row r="790" spans="1:44" ht="13.15" customHeight="1">
      <c r="A790" s="317"/>
      <c r="B790" s="380">
        <f t="shared" ref="B790:C791" ca="1" si="3297">B455</f>
        <v>0</v>
      </c>
      <c r="C790" s="317" cm="1">
        <f t="array" aca="1" ref="C790" ca="1">IF(ROUND(SUM(IF(N789:AG789&lt;&gt;"",IF(N789:AG789&lt;&gt;0,(N790:AG790))))-J789,3)&lt;&gt;0,"X",0)</f>
        <v>0</v>
      </c>
      <c r="D790" s="890"/>
      <c r="E790" s="894"/>
      <c r="F790" s="895"/>
      <c r="G790" s="899"/>
      <c r="H790" s="902"/>
      <c r="I790" s="905"/>
      <c r="J790" s="908"/>
      <c r="K790" s="911"/>
      <c r="L790" s="914"/>
      <c r="M790" s="403" t="s">
        <v>90</v>
      </c>
      <c r="N790" s="312" cm="1">
        <f t="array" aca="1" ref="N790" ca="1">IF($D789=$C$3,
SUM(IF(OFFSET($N$696,,,($C789-1)*3-2,$C$2)=N789,OFFSET($N$698,,,($C789-1)*3-2,$C$2)*OFFSET($B$696,1,,($C789-1)*3-2,1))),
IFERROR((N455/$J454)*$J789,0))</f>
        <v>0</v>
      </c>
      <c r="O790" s="312" cm="1">
        <f t="array" aca="1" ref="O790" ca="1">IF($D789=$C$3,
SUM(IF(OFFSET($N$696,,,($C789-1)*3-2,$C$2)=O789,OFFSET($N$698,,,($C789-1)*3-2,$C$2)*OFFSET($B$696,1,,($C789-1)*3-2,1))),
IFERROR((O455/$J454)*$J789,0))</f>
        <v>0</v>
      </c>
      <c r="P790" s="312" cm="1">
        <f t="array" aca="1" ref="P790" ca="1">IF($D789=$C$3,
SUM(IF(OFFSET($N$696,,,($C789-1)*3-2,$C$2)=P789,OFFSET($N$698,,,($C789-1)*3-2,$C$2)*OFFSET($B$696,1,,($C789-1)*3-2,1))),
IFERROR((P455/$J454)*$J789,0))</f>
        <v>0</v>
      </c>
      <c r="Q790" s="313" cm="1">
        <f t="array" aca="1" ref="Q790" ca="1">IF($D789=$C$3,
SUM(IF(OFFSET($N$696,,,($C789-1)*3-2,$C$2)=Q789,OFFSET($N$698,,,($C789-1)*3-2,$C$2)*OFFSET($B$696,1,,($C789-1)*3-2,1))),
IFERROR((Q455/$J454)*$J789,0))</f>
        <v>0</v>
      </c>
      <c r="R790" s="312" cm="1">
        <f t="array" aca="1" ref="R790" ca="1">IF($D789=$C$3,
SUM(IF(OFFSET($N$696,,,($C789-1)*3-2,$C$2)=R789,OFFSET($N$698,,,($C789-1)*3-2,$C$2)*OFFSET($B$696,1,,($C789-1)*3-2,1))),
IFERROR((R455/$J454)*$J789,0))</f>
        <v>0</v>
      </c>
      <c r="S790" s="312" cm="1">
        <f t="array" aca="1" ref="S790" ca="1">IF($D789=$C$3,
SUM(IF(OFFSET($N$696,,,($C789-1)*3-2,$C$2)=S789,OFFSET($N$698,,,($C789-1)*3-2,$C$2)*OFFSET($B$696,1,,($C789-1)*3-2,1))),
IFERROR((S455/$J454)*$J789,0))</f>
        <v>0</v>
      </c>
      <c r="T790" s="312" cm="1">
        <f t="array" aca="1" ref="T790" ca="1">IF($D789=$C$3,
SUM(IF(OFFSET($N$696,,,($C789-1)*3-2,$C$2)=T789,OFFSET($N$698,,,($C789-1)*3-2,$C$2)*OFFSET($B$696,1,,($C789-1)*3-2,1))),
IFERROR((T455/$J454)*$J789,0))</f>
        <v>0</v>
      </c>
      <c r="U790" s="312" cm="1">
        <f t="array" aca="1" ref="U790" ca="1">IF($D789=$C$3,
SUM(IF(OFFSET($N$696,,,($C789-1)*3-2,$C$2)=U789,OFFSET($N$698,,,($C789-1)*3-2,$C$2)*OFFSET($B$696,1,,($C789-1)*3-2,1))),
IFERROR((U455/$J454)*$J789,0))</f>
        <v>0</v>
      </c>
      <c r="V790" s="312" cm="1">
        <f t="array" aca="1" ref="V790" ca="1">IF($D789=$C$3,
SUM(IF(OFFSET($N$696,,,($C789-1)*3-2,$C$2)=V789,OFFSET($N$698,,,($C789-1)*3-2,$C$2)*OFFSET($B$696,1,,($C789-1)*3-2,1))),
IFERROR((V455/$J454)*$J789,0))</f>
        <v>0</v>
      </c>
      <c r="W790" s="312" cm="1">
        <f t="array" aca="1" ref="W790" ca="1">IF($D789=$C$3,
SUM(IF(OFFSET($N$696,,,($C789-1)*3-2,$C$2)=W789,OFFSET($N$698,,,($C789-1)*3-2,$C$2)*OFFSET($B$696,1,,($C789-1)*3-2,1))),
IFERROR((W455/$J454)*$J789,0))</f>
        <v>0</v>
      </c>
      <c r="X790" s="312" cm="1">
        <f t="array" aca="1" ref="X790" ca="1">IF($D789=$C$3,
SUM(IF(OFFSET($N$696,,,($C789-1)*3-2,$C$2)=X789,OFFSET($N$698,,,($C789-1)*3-2,$C$2)*OFFSET($B$696,1,,($C789-1)*3-2,1))),
IFERROR((X455/$J454)*$J789,0))</f>
        <v>0</v>
      </c>
      <c r="Y790" s="312" cm="1">
        <f t="array" aca="1" ref="Y790" ca="1">IF($D789=$C$3,
SUM(IF(OFFSET($N$696,,,($C789-1)*3-2,$C$2)=Y789,OFFSET($N$698,,,($C789-1)*3-2,$C$2)*OFFSET($B$696,1,,($C789-1)*3-2,1))),
IFERROR((Y455/$J454)*$J789,0))</f>
        <v>0</v>
      </c>
      <c r="Z790" s="312" cm="1">
        <f t="array" aca="1" ref="Z790" ca="1">IF($D789=$C$3,
SUM(IF(OFFSET($N$696,,,($C789-1)*3-2,$C$2)=Z789,OFFSET($N$698,,,($C789-1)*3-2,$C$2)*OFFSET($B$696,1,,($C789-1)*3-2,1))),
IFERROR((Z455/$J454)*$J789,0))</f>
        <v>0</v>
      </c>
      <c r="AA790" s="312" cm="1">
        <f t="array" aca="1" ref="AA790" ca="1">IF($D789=$C$3,
SUM(IF(OFFSET($N$696,,,($C789-1)*3-2,$C$2)=AA789,OFFSET($N$698,,,($C789-1)*3-2,$C$2)*OFFSET($B$696,1,,($C789-1)*3-2,1))),
IFERROR((AA455/$J454)*$J789,0))</f>
        <v>0</v>
      </c>
      <c r="AB790" s="312" cm="1">
        <f t="array" aca="1" ref="AB790" ca="1">IF($D789=$C$3,
SUM(IF(OFFSET($N$696,,,($C789-1)*3-2,$C$2)=AB789,OFFSET($N$698,,,($C789-1)*3-2,$C$2)*OFFSET($B$696,1,,($C789-1)*3-2,1))),
IFERROR((AB455/$J454)*$J789,0))</f>
        <v>0</v>
      </c>
      <c r="AC790" s="312" cm="1">
        <f t="array" aca="1" ref="AC790" ca="1">IF($D789=$C$3,
SUM(IF(OFFSET($N$696,,,($C789-1)*3-2,$C$2)=AC789,OFFSET($N$698,,,($C789-1)*3-2,$C$2)*OFFSET($B$696,1,,($C789-1)*3-2,1))),
IFERROR((AC455/$J454)*$J789,0))</f>
        <v>0</v>
      </c>
      <c r="AD790" s="312" cm="1">
        <f t="array" aca="1" ref="AD790" ca="1">IF($D789=$C$3,
SUM(IF(OFFSET($N$696,,,($C789-1)*3-2,$C$2)=AD789,OFFSET($N$698,,,($C789-1)*3-2,$C$2)*OFFSET($B$696,1,,($C789-1)*3-2,1))),
IFERROR((AD455/$J454)*$J789,0))</f>
        <v>0</v>
      </c>
      <c r="AE790" s="312" cm="1">
        <f t="array" aca="1" ref="AE790" ca="1">IF($D789=$C$3,
SUM(IF(OFFSET($N$696,,,($C789-1)*3-2,$C$2)=AE789,OFFSET($N$698,,,($C789-1)*3-2,$C$2)*OFFSET($B$696,1,,($C789-1)*3-2,1))),
IFERROR((AE455/$J454)*$J789,0))</f>
        <v>0</v>
      </c>
      <c r="AF790" s="312" cm="1">
        <f t="array" aca="1" ref="AF790" ca="1">IF($D789=$C$3,
SUM(IF(OFFSET($N$696,,,($C789-1)*3-2,$C$2)=AF789,OFFSET($N$698,,,($C789-1)*3-2,$C$2)*OFFSET($B$696,1,,($C789-1)*3-2,1))),
IFERROR((AF455/$J454)*$J789,0))</f>
        <v>0</v>
      </c>
      <c r="AG790" s="312" cm="1">
        <f t="array" aca="1" ref="AG790" ca="1">IF($D789=$C$3,
SUM(IF(OFFSET($N$696,,,($C789-1)*3-2,$C$2)=AG789,OFFSET($N$698,,,($C789-1)*3-2,$C$2)*OFFSET($B$696,1,,($C789-1)*3-2,1))),
IFERROR((AG455/$J454)*$J789,0))</f>
        <v>0</v>
      </c>
      <c r="AH790" s="317"/>
      <c r="AI790" s="318"/>
      <c r="AJ790" s="318"/>
      <c r="AK790" s="318"/>
      <c r="AL790" s="318"/>
      <c r="AM790"/>
      <c r="AN790"/>
      <c r="AO790"/>
      <c r="AP790"/>
      <c r="AQ790"/>
      <c r="AR790"/>
    </row>
    <row r="791" spans="1:44" ht="13.15" customHeight="1">
      <c r="A791" s="317"/>
      <c r="B791" s="380" t="str">
        <f t="shared" ca="1" si="3297"/>
        <v/>
      </c>
      <c r="C791" s="380" t="str">
        <f t="shared" ca="1" si="3297"/>
        <v/>
      </c>
      <c r="D791" s="891"/>
      <c r="E791" s="896"/>
      <c r="F791" s="897"/>
      <c r="G791" s="900"/>
      <c r="H791" s="903"/>
      <c r="I791" s="906"/>
      <c r="J791" s="909"/>
      <c r="K791" s="912"/>
      <c r="L791" s="915"/>
      <c r="M791" s="404" t="s">
        <v>91</v>
      </c>
      <c r="N791" s="405">
        <f t="shared" ref="N791:AG791" ca="1" si="3298">IFERROR(N790*$K789,0)</f>
        <v>0</v>
      </c>
      <c r="O791" s="406">
        <f t="shared" ca="1" si="3298"/>
        <v>0</v>
      </c>
      <c r="P791" s="406">
        <f t="shared" ca="1" si="3298"/>
        <v>0</v>
      </c>
      <c r="Q791" s="407">
        <f t="shared" ca="1" si="3298"/>
        <v>0</v>
      </c>
      <c r="R791" s="406">
        <f t="shared" ca="1" si="3298"/>
        <v>0</v>
      </c>
      <c r="S791" s="406">
        <f t="shared" ca="1" si="3298"/>
        <v>0</v>
      </c>
      <c r="T791" s="406">
        <f t="shared" ca="1" si="3298"/>
        <v>0</v>
      </c>
      <c r="U791" s="406">
        <f t="shared" ca="1" si="3298"/>
        <v>0</v>
      </c>
      <c r="V791" s="406">
        <f t="shared" ca="1" si="3298"/>
        <v>0</v>
      </c>
      <c r="W791" s="406">
        <f t="shared" ca="1" si="3298"/>
        <v>0</v>
      </c>
      <c r="X791" s="406">
        <f t="shared" ca="1" si="3298"/>
        <v>0</v>
      </c>
      <c r="Y791" s="406">
        <f t="shared" ca="1" si="3298"/>
        <v>0</v>
      </c>
      <c r="Z791" s="406">
        <f t="shared" ca="1" si="3298"/>
        <v>0</v>
      </c>
      <c r="AA791" s="406">
        <f t="shared" ca="1" si="3298"/>
        <v>0</v>
      </c>
      <c r="AB791" s="406">
        <f t="shared" ca="1" si="3298"/>
        <v>0</v>
      </c>
      <c r="AC791" s="406">
        <f t="shared" ca="1" si="3298"/>
        <v>0</v>
      </c>
      <c r="AD791" s="406">
        <f t="shared" ca="1" si="3298"/>
        <v>0</v>
      </c>
      <c r="AE791" s="406">
        <f t="shared" ca="1" si="3298"/>
        <v>0</v>
      </c>
      <c r="AF791" s="406">
        <f t="shared" ca="1" si="3298"/>
        <v>0</v>
      </c>
      <c r="AG791" s="406">
        <f t="shared" ca="1" si="3298"/>
        <v>0</v>
      </c>
      <c r="AH791" s="317"/>
      <c r="AI791" s="318"/>
      <c r="AJ791" s="318"/>
      <c r="AK791" s="318"/>
      <c r="AL791" s="318"/>
      <c r="AM791"/>
      <c r="AN791"/>
      <c r="AO791"/>
      <c r="AP791"/>
      <c r="AQ791"/>
      <c r="AR791"/>
    </row>
    <row r="792" spans="1:44" ht="13.15" customHeight="1">
      <c r="A792" s="317"/>
      <c r="B792" s="317"/>
      <c r="C792" s="317" cm="1">
        <f t="array" aca="1" ref="C792" ca="1">OFFSET(C792,-3,,,)+1</f>
        <v>33</v>
      </c>
      <c r="D792" s="889" t="str">
        <f t="shared" ref="D792:E792" ca="1" si="3299">D457</f>
        <v/>
      </c>
      <c r="E792" s="892" t="str">
        <f t="shared" ca="1" si="3299"/>
        <v/>
      </c>
      <c r="F792" s="893"/>
      <c r="G792" s="898">
        <f t="shared" ref="G792" si="3300">G457</f>
        <v>0</v>
      </c>
      <c r="H792" s="901"/>
      <c r="I792" s="904" t="str">
        <f t="shared" ref="I792" ca="1" si="3301">I457</f>
        <v/>
      </c>
      <c r="J792" s="907">
        <f t="shared" ref="J792" ca="1" si="3302">IF($D792=$C$3,
SUMPRODUCT(OFFSET($B$696,1,,($C792-1)*3-2,),OFFSET($L$696,,,($C792-1)*3-2,)),J457+H792)</f>
        <v>0</v>
      </c>
      <c r="K792" s="910">
        <f t="shared" ref="K792" ca="1" si="3303">K457</f>
        <v>0</v>
      </c>
      <c r="L792" s="913">
        <f t="shared" ref="L792" ca="1" si="3304">J792*K792</f>
        <v>0</v>
      </c>
      <c r="M792" s="402" t="s">
        <v>89</v>
      </c>
      <c r="N792" s="308" t="str">
        <f t="shared" ref="N792:AG792" ca="1" si="3305">N457</f>
        <v/>
      </c>
      <c r="O792" s="309" t="str">
        <f t="shared" ca="1" si="3305"/>
        <v/>
      </c>
      <c r="P792" s="309" t="str">
        <f t="shared" ca="1" si="3305"/>
        <v/>
      </c>
      <c r="Q792" s="310" t="str">
        <f t="shared" ca="1" si="3305"/>
        <v/>
      </c>
      <c r="R792" s="309" t="str">
        <f t="shared" ca="1" si="3305"/>
        <v/>
      </c>
      <c r="S792" s="309" t="str">
        <f t="shared" ca="1" si="3305"/>
        <v/>
      </c>
      <c r="T792" s="309" t="str">
        <f t="shared" ca="1" si="3305"/>
        <v/>
      </c>
      <c r="U792" s="309" t="str">
        <f t="shared" ca="1" si="3305"/>
        <v/>
      </c>
      <c r="V792" s="309" t="str">
        <f t="shared" ca="1" si="3305"/>
        <v/>
      </c>
      <c r="W792" s="309" t="str">
        <f t="shared" ca="1" si="3305"/>
        <v/>
      </c>
      <c r="X792" s="309" t="str">
        <f t="shared" ca="1" si="3305"/>
        <v/>
      </c>
      <c r="Y792" s="309" t="str">
        <f t="shared" ca="1" si="3305"/>
        <v/>
      </c>
      <c r="Z792" s="309" t="str">
        <f t="shared" ca="1" si="3305"/>
        <v/>
      </c>
      <c r="AA792" s="309" t="str">
        <f t="shared" ca="1" si="3305"/>
        <v/>
      </c>
      <c r="AB792" s="309" t="str">
        <f t="shared" ca="1" si="3305"/>
        <v/>
      </c>
      <c r="AC792" s="309" t="str">
        <f t="shared" ca="1" si="3305"/>
        <v/>
      </c>
      <c r="AD792" s="309" t="str">
        <f t="shared" ca="1" si="3305"/>
        <v/>
      </c>
      <c r="AE792" s="309" t="str">
        <f t="shared" ca="1" si="3305"/>
        <v/>
      </c>
      <c r="AF792" s="309" t="str">
        <f t="shared" ca="1" si="3305"/>
        <v/>
      </c>
      <c r="AG792" s="309" t="str">
        <f t="shared" ca="1" si="3305"/>
        <v/>
      </c>
      <c r="AH792" s="317"/>
      <c r="AI792" s="318"/>
      <c r="AJ792" s="318"/>
      <c r="AK792" s="318"/>
      <c r="AL792" s="318"/>
      <c r="AM792"/>
      <c r="AN792"/>
      <c r="AO792"/>
      <c r="AP792"/>
      <c r="AQ792"/>
      <c r="AR792"/>
    </row>
    <row r="793" spans="1:44" ht="13.15" customHeight="1">
      <c r="A793" s="317"/>
      <c r="B793" s="380">
        <f t="shared" ref="B793:C794" ca="1" si="3306">B458</f>
        <v>0</v>
      </c>
      <c r="C793" s="317" cm="1">
        <f t="array" aca="1" ref="C793" ca="1">IF(ROUND(SUM(IF(N792:AG792&lt;&gt;"",IF(N792:AG792&lt;&gt;0,(N793:AG793))))-J792,3)&lt;&gt;0,"X",0)</f>
        <v>0</v>
      </c>
      <c r="D793" s="890"/>
      <c r="E793" s="894"/>
      <c r="F793" s="895"/>
      <c r="G793" s="899"/>
      <c r="H793" s="902"/>
      <c r="I793" s="905"/>
      <c r="J793" s="908"/>
      <c r="K793" s="911"/>
      <c r="L793" s="914"/>
      <c r="M793" s="403" t="s">
        <v>90</v>
      </c>
      <c r="N793" s="312" cm="1">
        <f t="array" aca="1" ref="N793" ca="1">IF($D792=$C$3,
SUM(IF(OFFSET($N$696,,,($C792-1)*3-2,$C$2)=N792,OFFSET($N$698,,,($C792-1)*3-2,$C$2)*OFFSET($B$696,1,,($C792-1)*3-2,1))),
IFERROR((N458/$J457)*$J792,0))</f>
        <v>0</v>
      </c>
      <c r="O793" s="312" cm="1">
        <f t="array" aca="1" ref="O793" ca="1">IF($D792=$C$3,
SUM(IF(OFFSET($N$696,,,($C792-1)*3-2,$C$2)=O792,OFFSET($N$698,,,($C792-1)*3-2,$C$2)*OFFSET($B$696,1,,($C792-1)*3-2,1))),
IFERROR((O458/$J457)*$J792,0))</f>
        <v>0</v>
      </c>
      <c r="P793" s="312" cm="1">
        <f t="array" aca="1" ref="P793" ca="1">IF($D792=$C$3,
SUM(IF(OFFSET($N$696,,,($C792-1)*3-2,$C$2)=P792,OFFSET($N$698,,,($C792-1)*3-2,$C$2)*OFFSET($B$696,1,,($C792-1)*3-2,1))),
IFERROR((P458/$J457)*$J792,0))</f>
        <v>0</v>
      </c>
      <c r="Q793" s="313" cm="1">
        <f t="array" aca="1" ref="Q793" ca="1">IF($D792=$C$3,
SUM(IF(OFFSET($N$696,,,($C792-1)*3-2,$C$2)=Q792,OFFSET($N$698,,,($C792-1)*3-2,$C$2)*OFFSET($B$696,1,,($C792-1)*3-2,1))),
IFERROR((Q458/$J457)*$J792,0))</f>
        <v>0</v>
      </c>
      <c r="R793" s="312" cm="1">
        <f t="array" aca="1" ref="R793" ca="1">IF($D792=$C$3,
SUM(IF(OFFSET($N$696,,,($C792-1)*3-2,$C$2)=R792,OFFSET($N$698,,,($C792-1)*3-2,$C$2)*OFFSET($B$696,1,,($C792-1)*3-2,1))),
IFERROR((R458/$J457)*$J792,0))</f>
        <v>0</v>
      </c>
      <c r="S793" s="312" cm="1">
        <f t="array" aca="1" ref="S793" ca="1">IF($D792=$C$3,
SUM(IF(OFFSET($N$696,,,($C792-1)*3-2,$C$2)=S792,OFFSET($N$698,,,($C792-1)*3-2,$C$2)*OFFSET($B$696,1,,($C792-1)*3-2,1))),
IFERROR((S458/$J457)*$J792,0))</f>
        <v>0</v>
      </c>
      <c r="T793" s="312" cm="1">
        <f t="array" aca="1" ref="T793" ca="1">IF($D792=$C$3,
SUM(IF(OFFSET($N$696,,,($C792-1)*3-2,$C$2)=T792,OFFSET($N$698,,,($C792-1)*3-2,$C$2)*OFFSET($B$696,1,,($C792-1)*3-2,1))),
IFERROR((T458/$J457)*$J792,0))</f>
        <v>0</v>
      </c>
      <c r="U793" s="312" cm="1">
        <f t="array" aca="1" ref="U793" ca="1">IF($D792=$C$3,
SUM(IF(OFFSET($N$696,,,($C792-1)*3-2,$C$2)=U792,OFFSET($N$698,,,($C792-1)*3-2,$C$2)*OFFSET($B$696,1,,($C792-1)*3-2,1))),
IFERROR((U458/$J457)*$J792,0))</f>
        <v>0</v>
      </c>
      <c r="V793" s="312" cm="1">
        <f t="array" aca="1" ref="V793" ca="1">IF($D792=$C$3,
SUM(IF(OFFSET($N$696,,,($C792-1)*3-2,$C$2)=V792,OFFSET($N$698,,,($C792-1)*3-2,$C$2)*OFFSET($B$696,1,,($C792-1)*3-2,1))),
IFERROR((V458/$J457)*$J792,0))</f>
        <v>0</v>
      </c>
      <c r="W793" s="312" cm="1">
        <f t="array" aca="1" ref="W793" ca="1">IF($D792=$C$3,
SUM(IF(OFFSET($N$696,,,($C792-1)*3-2,$C$2)=W792,OFFSET($N$698,,,($C792-1)*3-2,$C$2)*OFFSET($B$696,1,,($C792-1)*3-2,1))),
IFERROR((W458/$J457)*$J792,0))</f>
        <v>0</v>
      </c>
      <c r="X793" s="312" cm="1">
        <f t="array" aca="1" ref="X793" ca="1">IF($D792=$C$3,
SUM(IF(OFFSET($N$696,,,($C792-1)*3-2,$C$2)=X792,OFFSET($N$698,,,($C792-1)*3-2,$C$2)*OFFSET($B$696,1,,($C792-1)*3-2,1))),
IFERROR((X458/$J457)*$J792,0))</f>
        <v>0</v>
      </c>
      <c r="Y793" s="312" cm="1">
        <f t="array" aca="1" ref="Y793" ca="1">IF($D792=$C$3,
SUM(IF(OFFSET($N$696,,,($C792-1)*3-2,$C$2)=Y792,OFFSET($N$698,,,($C792-1)*3-2,$C$2)*OFFSET($B$696,1,,($C792-1)*3-2,1))),
IFERROR((Y458/$J457)*$J792,0))</f>
        <v>0</v>
      </c>
      <c r="Z793" s="312" cm="1">
        <f t="array" aca="1" ref="Z793" ca="1">IF($D792=$C$3,
SUM(IF(OFFSET($N$696,,,($C792-1)*3-2,$C$2)=Z792,OFFSET($N$698,,,($C792-1)*3-2,$C$2)*OFFSET($B$696,1,,($C792-1)*3-2,1))),
IFERROR((Z458/$J457)*$J792,0))</f>
        <v>0</v>
      </c>
      <c r="AA793" s="312" cm="1">
        <f t="array" aca="1" ref="AA793" ca="1">IF($D792=$C$3,
SUM(IF(OFFSET($N$696,,,($C792-1)*3-2,$C$2)=AA792,OFFSET($N$698,,,($C792-1)*3-2,$C$2)*OFFSET($B$696,1,,($C792-1)*3-2,1))),
IFERROR((AA458/$J457)*$J792,0))</f>
        <v>0</v>
      </c>
      <c r="AB793" s="312" cm="1">
        <f t="array" aca="1" ref="AB793" ca="1">IF($D792=$C$3,
SUM(IF(OFFSET($N$696,,,($C792-1)*3-2,$C$2)=AB792,OFFSET($N$698,,,($C792-1)*3-2,$C$2)*OFFSET($B$696,1,,($C792-1)*3-2,1))),
IFERROR((AB458/$J457)*$J792,0))</f>
        <v>0</v>
      </c>
      <c r="AC793" s="312" cm="1">
        <f t="array" aca="1" ref="AC793" ca="1">IF($D792=$C$3,
SUM(IF(OFFSET($N$696,,,($C792-1)*3-2,$C$2)=AC792,OFFSET($N$698,,,($C792-1)*3-2,$C$2)*OFFSET($B$696,1,,($C792-1)*3-2,1))),
IFERROR((AC458/$J457)*$J792,0))</f>
        <v>0</v>
      </c>
      <c r="AD793" s="312" cm="1">
        <f t="array" aca="1" ref="AD793" ca="1">IF($D792=$C$3,
SUM(IF(OFFSET($N$696,,,($C792-1)*3-2,$C$2)=AD792,OFFSET($N$698,,,($C792-1)*3-2,$C$2)*OFFSET($B$696,1,,($C792-1)*3-2,1))),
IFERROR((AD458/$J457)*$J792,0))</f>
        <v>0</v>
      </c>
      <c r="AE793" s="312" cm="1">
        <f t="array" aca="1" ref="AE793" ca="1">IF($D792=$C$3,
SUM(IF(OFFSET($N$696,,,($C792-1)*3-2,$C$2)=AE792,OFFSET($N$698,,,($C792-1)*3-2,$C$2)*OFFSET($B$696,1,,($C792-1)*3-2,1))),
IFERROR((AE458/$J457)*$J792,0))</f>
        <v>0</v>
      </c>
      <c r="AF793" s="312" cm="1">
        <f t="array" aca="1" ref="AF793" ca="1">IF($D792=$C$3,
SUM(IF(OFFSET($N$696,,,($C792-1)*3-2,$C$2)=AF792,OFFSET($N$698,,,($C792-1)*3-2,$C$2)*OFFSET($B$696,1,,($C792-1)*3-2,1))),
IFERROR((AF458/$J457)*$J792,0))</f>
        <v>0</v>
      </c>
      <c r="AG793" s="312" cm="1">
        <f t="array" aca="1" ref="AG793" ca="1">IF($D792=$C$3,
SUM(IF(OFFSET($N$696,,,($C792-1)*3-2,$C$2)=AG792,OFFSET($N$698,,,($C792-1)*3-2,$C$2)*OFFSET($B$696,1,,($C792-1)*3-2,1))),
IFERROR((AG458/$J457)*$J792,0))</f>
        <v>0</v>
      </c>
      <c r="AH793" s="317"/>
      <c r="AI793" s="318"/>
      <c r="AJ793" s="318"/>
      <c r="AK793" s="318"/>
      <c r="AL793" s="318"/>
      <c r="AM793"/>
      <c r="AN793"/>
      <c r="AO793"/>
      <c r="AP793"/>
      <c r="AQ793"/>
      <c r="AR793"/>
    </row>
    <row r="794" spans="1:44" ht="13.15" customHeight="1">
      <c r="A794" s="317"/>
      <c r="B794" s="380" t="str">
        <f t="shared" ca="1" si="3306"/>
        <v/>
      </c>
      <c r="C794" s="380" t="str">
        <f t="shared" ca="1" si="3306"/>
        <v/>
      </c>
      <c r="D794" s="891"/>
      <c r="E794" s="896"/>
      <c r="F794" s="897"/>
      <c r="G794" s="900"/>
      <c r="H794" s="903"/>
      <c r="I794" s="906"/>
      <c r="J794" s="909"/>
      <c r="K794" s="912"/>
      <c r="L794" s="915"/>
      <c r="M794" s="404" t="s">
        <v>91</v>
      </c>
      <c r="N794" s="405">
        <f t="shared" ref="N794:AG794" ca="1" si="3307">IFERROR(N793*$K792,0)</f>
        <v>0</v>
      </c>
      <c r="O794" s="406">
        <f t="shared" ca="1" si="3307"/>
        <v>0</v>
      </c>
      <c r="P794" s="406">
        <f t="shared" ca="1" si="3307"/>
        <v>0</v>
      </c>
      <c r="Q794" s="407">
        <f t="shared" ca="1" si="3307"/>
        <v>0</v>
      </c>
      <c r="R794" s="406">
        <f t="shared" ca="1" si="3307"/>
        <v>0</v>
      </c>
      <c r="S794" s="406">
        <f t="shared" ca="1" si="3307"/>
        <v>0</v>
      </c>
      <c r="T794" s="406">
        <f t="shared" ca="1" si="3307"/>
        <v>0</v>
      </c>
      <c r="U794" s="406">
        <f t="shared" ca="1" si="3307"/>
        <v>0</v>
      </c>
      <c r="V794" s="406">
        <f t="shared" ca="1" si="3307"/>
        <v>0</v>
      </c>
      <c r="W794" s="406">
        <f t="shared" ca="1" si="3307"/>
        <v>0</v>
      </c>
      <c r="X794" s="406">
        <f t="shared" ca="1" si="3307"/>
        <v>0</v>
      </c>
      <c r="Y794" s="406">
        <f t="shared" ca="1" si="3307"/>
        <v>0</v>
      </c>
      <c r="Z794" s="406">
        <f t="shared" ca="1" si="3307"/>
        <v>0</v>
      </c>
      <c r="AA794" s="406">
        <f t="shared" ca="1" si="3307"/>
        <v>0</v>
      </c>
      <c r="AB794" s="406">
        <f t="shared" ca="1" si="3307"/>
        <v>0</v>
      </c>
      <c r="AC794" s="406">
        <f t="shared" ca="1" si="3307"/>
        <v>0</v>
      </c>
      <c r="AD794" s="406">
        <f t="shared" ca="1" si="3307"/>
        <v>0</v>
      </c>
      <c r="AE794" s="406">
        <f t="shared" ca="1" si="3307"/>
        <v>0</v>
      </c>
      <c r="AF794" s="406">
        <f t="shared" ca="1" si="3307"/>
        <v>0</v>
      </c>
      <c r="AG794" s="406">
        <f t="shared" ca="1" si="3307"/>
        <v>0</v>
      </c>
      <c r="AH794" s="317"/>
      <c r="AI794" s="318"/>
      <c r="AJ794" s="318"/>
      <c r="AK794" s="318"/>
      <c r="AL794" s="318"/>
      <c r="AM794"/>
      <c r="AN794"/>
      <c r="AO794"/>
      <c r="AP794"/>
      <c r="AQ794"/>
      <c r="AR794"/>
    </row>
    <row r="795" spans="1:44" ht="13.15" customHeight="1">
      <c r="A795" s="317"/>
      <c r="B795" s="317"/>
      <c r="C795" s="317" cm="1">
        <f t="array" aca="1" ref="C795" ca="1">OFFSET(C795,-3,,,)+1</f>
        <v>34</v>
      </c>
      <c r="D795" s="889" t="str">
        <f t="shared" ref="D795:E795" ca="1" si="3308">D460</f>
        <v/>
      </c>
      <c r="E795" s="892" t="str">
        <f t="shared" ca="1" si="3308"/>
        <v/>
      </c>
      <c r="F795" s="893"/>
      <c r="G795" s="898">
        <f t="shared" ref="G795" si="3309">G460</f>
        <v>0</v>
      </c>
      <c r="H795" s="901"/>
      <c r="I795" s="904" t="str">
        <f t="shared" ref="I795" ca="1" si="3310">I460</f>
        <v/>
      </c>
      <c r="J795" s="907">
        <f t="shared" ref="J795" ca="1" si="3311">IF($D795=$C$3,
SUMPRODUCT(OFFSET($B$696,1,,($C795-1)*3-2,),OFFSET($L$696,,,($C795-1)*3-2,)),J460+H795)</f>
        <v>0</v>
      </c>
      <c r="K795" s="910">
        <f t="shared" ref="K795" ca="1" si="3312">K460</f>
        <v>0</v>
      </c>
      <c r="L795" s="913">
        <f t="shared" ref="L795" ca="1" si="3313">J795*K795</f>
        <v>0</v>
      </c>
      <c r="M795" s="402" t="s">
        <v>89</v>
      </c>
      <c r="N795" s="308" t="str">
        <f t="shared" ref="N795:AG795" ca="1" si="3314">N460</f>
        <v/>
      </c>
      <c r="O795" s="309" t="str">
        <f t="shared" ca="1" si="3314"/>
        <v/>
      </c>
      <c r="P795" s="309" t="str">
        <f t="shared" ca="1" si="3314"/>
        <v/>
      </c>
      <c r="Q795" s="310" t="str">
        <f t="shared" ca="1" si="3314"/>
        <v/>
      </c>
      <c r="R795" s="309" t="str">
        <f t="shared" ca="1" si="3314"/>
        <v/>
      </c>
      <c r="S795" s="309" t="str">
        <f t="shared" ca="1" si="3314"/>
        <v/>
      </c>
      <c r="T795" s="309" t="str">
        <f t="shared" ca="1" si="3314"/>
        <v/>
      </c>
      <c r="U795" s="309" t="str">
        <f t="shared" ca="1" si="3314"/>
        <v/>
      </c>
      <c r="V795" s="309" t="str">
        <f t="shared" ca="1" si="3314"/>
        <v/>
      </c>
      <c r="W795" s="309" t="str">
        <f t="shared" ca="1" si="3314"/>
        <v/>
      </c>
      <c r="X795" s="309" t="str">
        <f t="shared" ca="1" si="3314"/>
        <v/>
      </c>
      <c r="Y795" s="309" t="str">
        <f t="shared" ca="1" si="3314"/>
        <v/>
      </c>
      <c r="Z795" s="309" t="str">
        <f t="shared" ca="1" si="3314"/>
        <v/>
      </c>
      <c r="AA795" s="309" t="str">
        <f t="shared" ca="1" si="3314"/>
        <v/>
      </c>
      <c r="AB795" s="309" t="str">
        <f t="shared" ca="1" si="3314"/>
        <v/>
      </c>
      <c r="AC795" s="309" t="str">
        <f t="shared" ca="1" si="3314"/>
        <v/>
      </c>
      <c r="AD795" s="309" t="str">
        <f t="shared" ca="1" si="3314"/>
        <v/>
      </c>
      <c r="AE795" s="309" t="str">
        <f t="shared" ca="1" si="3314"/>
        <v/>
      </c>
      <c r="AF795" s="309" t="str">
        <f t="shared" ca="1" si="3314"/>
        <v/>
      </c>
      <c r="AG795" s="309" t="str">
        <f t="shared" ca="1" si="3314"/>
        <v/>
      </c>
      <c r="AH795" s="317"/>
      <c r="AI795" s="318"/>
      <c r="AJ795" s="318"/>
      <c r="AK795" s="318"/>
      <c r="AL795" s="318"/>
      <c r="AM795"/>
      <c r="AN795"/>
      <c r="AO795"/>
      <c r="AP795"/>
      <c r="AQ795"/>
      <c r="AR795"/>
    </row>
    <row r="796" spans="1:44" ht="13.15" customHeight="1">
      <c r="A796" s="317"/>
      <c r="B796" s="380">
        <f t="shared" ref="B796:C797" ca="1" si="3315">B461</f>
        <v>0</v>
      </c>
      <c r="C796" s="317" cm="1">
        <f t="array" aca="1" ref="C796" ca="1">IF(ROUND(SUM(IF(N795:AG795&lt;&gt;"",IF(N795:AG795&lt;&gt;0,(N796:AG796))))-J795,3)&lt;&gt;0,"X",0)</f>
        <v>0</v>
      </c>
      <c r="D796" s="890"/>
      <c r="E796" s="894"/>
      <c r="F796" s="895"/>
      <c r="G796" s="899"/>
      <c r="H796" s="902"/>
      <c r="I796" s="905"/>
      <c r="J796" s="908"/>
      <c r="K796" s="911"/>
      <c r="L796" s="914"/>
      <c r="M796" s="403" t="s">
        <v>90</v>
      </c>
      <c r="N796" s="312" cm="1">
        <f t="array" aca="1" ref="N796" ca="1">IF($D795=$C$3,
SUM(IF(OFFSET($N$696,,,($C795-1)*3-2,$C$2)=N795,OFFSET($N$698,,,($C795-1)*3-2,$C$2)*OFFSET($B$696,1,,($C795-1)*3-2,1))),
IFERROR((N461/$J460)*$J795,0))</f>
        <v>0</v>
      </c>
      <c r="O796" s="312" cm="1">
        <f t="array" aca="1" ref="O796" ca="1">IF($D795=$C$3,
SUM(IF(OFFSET($N$696,,,($C795-1)*3-2,$C$2)=O795,OFFSET($N$698,,,($C795-1)*3-2,$C$2)*OFFSET($B$696,1,,($C795-1)*3-2,1))),
IFERROR((O461/$J460)*$J795,0))</f>
        <v>0</v>
      </c>
      <c r="P796" s="312" cm="1">
        <f t="array" aca="1" ref="P796" ca="1">IF($D795=$C$3,
SUM(IF(OFFSET($N$696,,,($C795-1)*3-2,$C$2)=P795,OFFSET($N$698,,,($C795-1)*3-2,$C$2)*OFFSET($B$696,1,,($C795-1)*3-2,1))),
IFERROR((P461/$J460)*$J795,0))</f>
        <v>0</v>
      </c>
      <c r="Q796" s="313" cm="1">
        <f t="array" aca="1" ref="Q796" ca="1">IF($D795=$C$3,
SUM(IF(OFFSET($N$696,,,($C795-1)*3-2,$C$2)=Q795,OFFSET($N$698,,,($C795-1)*3-2,$C$2)*OFFSET($B$696,1,,($C795-1)*3-2,1))),
IFERROR((Q461/$J460)*$J795,0))</f>
        <v>0</v>
      </c>
      <c r="R796" s="312" cm="1">
        <f t="array" aca="1" ref="R796" ca="1">IF($D795=$C$3,
SUM(IF(OFFSET($N$696,,,($C795-1)*3-2,$C$2)=R795,OFFSET($N$698,,,($C795-1)*3-2,$C$2)*OFFSET($B$696,1,,($C795-1)*3-2,1))),
IFERROR((R461/$J460)*$J795,0))</f>
        <v>0</v>
      </c>
      <c r="S796" s="312" cm="1">
        <f t="array" aca="1" ref="S796" ca="1">IF($D795=$C$3,
SUM(IF(OFFSET($N$696,,,($C795-1)*3-2,$C$2)=S795,OFFSET($N$698,,,($C795-1)*3-2,$C$2)*OFFSET($B$696,1,,($C795-1)*3-2,1))),
IFERROR((S461/$J460)*$J795,0))</f>
        <v>0</v>
      </c>
      <c r="T796" s="312" cm="1">
        <f t="array" aca="1" ref="T796" ca="1">IF($D795=$C$3,
SUM(IF(OFFSET($N$696,,,($C795-1)*3-2,$C$2)=T795,OFFSET($N$698,,,($C795-1)*3-2,$C$2)*OFFSET($B$696,1,,($C795-1)*3-2,1))),
IFERROR((T461/$J460)*$J795,0))</f>
        <v>0</v>
      </c>
      <c r="U796" s="312" cm="1">
        <f t="array" aca="1" ref="U796" ca="1">IF($D795=$C$3,
SUM(IF(OFFSET($N$696,,,($C795-1)*3-2,$C$2)=U795,OFFSET($N$698,,,($C795-1)*3-2,$C$2)*OFFSET($B$696,1,,($C795-1)*3-2,1))),
IFERROR((U461/$J460)*$J795,0))</f>
        <v>0</v>
      </c>
      <c r="V796" s="312" cm="1">
        <f t="array" aca="1" ref="V796" ca="1">IF($D795=$C$3,
SUM(IF(OFFSET($N$696,,,($C795-1)*3-2,$C$2)=V795,OFFSET($N$698,,,($C795-1)*3-2,$C$2)*OFFSET($B$696,1,,($C795-1)*3-2,1))),
IFERROR((V461/$J460)*$J795,0))</f>
        <v>0</v>
      </c>
      <c r="W796" s="312" cm="1">
        <f t="array" aca="1" ref="W796" ca="1">IF($D795=$C$3,
SUM(IF(OFFSET($N$696,,,($C795-1)*3-2,$C$2)=W795,OFFSET($N$698,,,($C795-1)*3-2,$C$2)*OFFSET($B$696,1,,($C795-1)*3-2,1))),
IFERROR((W461/$J460)*$J795,0))</f>
        <v>0</v>
      </c>
      <c r="X796" s="312" cm="1">
        <f t="array" aca="1" ref="X796" ca="1">IF($D795=$C$3,
SUM(IF(OFFSET($N$696,,,($C795-1)*3-2,$C$2)=X795,OFFSET($N$698,,,($C795-1)*3-2,$C$2)*OFFSET($B$696,1,,($C795-1)*3-2,1))),
IFERROR((X461/$J460)*$J795,0))</f>
        <v>0</v>
      </c>
      <c r="Y796" s="312" cm="1">
        <f t="array" aca="1" ref="Y796" ca="1">IF($D795=$C$3,
SUM(IF(OFFSET($N$696,,,($C795-1)*3-2,$C$2)=Y795,OFFSET($N$698,,,($C795-1)*3-2,$C$2)*OFFSET($B$696,1,,($C795-1)*3-2,1))),
IFERROR((Y461/$J460)*$J795,0))</f>
        <v>0</v>
      </c>
      <c r="Z796" s="312" cm="1">
        <f t="array" aca="1" ref="Z796" ca="1">IF($D795=$C$3,
SUM(IF(OFFSET($N$696,,,($C795-1)*3-2,$C$2)=Z795,OFFSET($N$698,,,($C795-1)*3-2,$C$2)*OFFSET($B$696,1,,($C795-1)*3-2,1))),
IFERROR((Z461/$J460)*$J795,0))</f>
        <v>0</v>
      </c>
      <c r="AA796" s="312" cm="1">
        <f t="array" aca="1" ref="AA796" ca="1">IF($D795=$C$3,
SUM(IF(OFFSET($N$696,,,($C795-1)*3-2,$C$2)=AA795,OFFSET($N$698,,,($C795-1)*3-2,$C$2)*OFFSET($B$696,1,,($C795-1)*3-2,1))),
IFERROR((AA461/$J460)*$J795,0))</f>
        <v>0</v>
      </c>
      <c r="AB796" s="312" cm="1">
        <f t="array" aca="1" ref="AB796" ca="1">IF($D795=$C$3,
SUM(IF(OFFSET($N$696,,,($C795-1)*3-2,$C$2)=AB795,OFFSET($N$698,,,($C795-1)*3-2,$C$2)*OFFSET($B$696,1,,($C795-1)*3-2,1))),
IFERROR((AB461/$J460)*$J795,0))</f>
        <v>0</v>
      </c>
      <c r="AC796" s="312" cm="1">
        <f t="array" aca="1" ref="AC796" ca="1">IF($D795=$C$3,
SUM(IF(OFFSET($N$696,,,($C795-1)*3-2,$C$2)=AC795,OFFSET($N$698,,,($C795-1)*3-2,$C$2)*OFFSET($B$696,1,,($C795-1)*3-2,1))),
IFERROR((AC461/$J460)*$J795,0))</f>
        <v>0</v>
      </c>
      <c r="AD796" s="312" cm="1">
        <f t="array" aca="1" ref="AD796" ca="1">IF($D795=$C$3,
SUM(IF(OFFSET($N$696,,,($C795-1)*3-2,$C$2)=AD795,OFFSET($N$698,,,($C795-1)*3-2,$C$2)*OFFSET($B$696,1,,($C795-1)*3-2,1))),
IFERROR((AD461/$J460)*$J795,0))</f>
        <v>0</v>
      </c>
      <c r="AE796" s="312" cm="1">
        <f t="array" aca="1" ref="AE796" ca="1">IF($D795=$C$3,
SUM(IF(OFFSET($N$696,,,($C795-1)*3-2,$C$2)=AE795,OFFSET($N$698,,,($C795-1)*3-2,$C$2)*OFFSET($B$696,1,,($C795-1)*3-2,1))),
IFERROR((AE461/$J460)*$J795,0))</f>
        <v>0</v>
      </c>
      <c r="AF796" s="312" cm="1">
        <f t="array" aca="1" ref="AF796" ca="1">IF($D795=$C$3,
SUM(IF(OFFSET($N$696,,,($C795-1)*3-2,$C$2)=AF795,OFFSET($N$698,,,($C795-1)*3-2,$C$2)*OFFSET($B$696,1,,($C795-1)*3-2,1))),
IFERROR((AF461/$J460)*$J795,0))</f>
        <v>0</v>
      </c>
      <c r="AG796" s="312" cm="1">
        <f t="array" aca="1" ref="AG796" ca="1">IF($D795=$C$3,
SUM(IF(OFFSET($N$696,,,($C795-1)*3-2,$C$2)=AG795,OFFSET($N$698,,,($C795-1)*3-2,$C$2)*OFFSET($B$696,1,,($C795-1)*3-2,1))),
IFERROR((AG461/$J460)*$J795,0))</f>
        <v>0</v>
      </c>
      <c r="AH796" s="317"/>
      <c r="AI796" s="318"/>
      <c r="AJ796" s="318"/>
      <c r="AK796" s="318"/>
      <c r="AL796" s="318"/>
      <c r="AM796"/>
      <c r="AN796"/>
      <c r="AO796"/>
      <c r="AP796"/>
      <c r="AQ796"/>
      <c r="AR796"/>
    </row>
    <row r="797" spans="1:44" ht="13.15" customHeight="1">
      <c r="A797" s="317"/>
      <c r="B797" s="380" t="str">
        <f t="shared" ca="1" si="3315"/>
        <v/>
      </c>
      <c r="C797" s="380" t="str">
        <f t="shared" ca="1" si="3315"/>
        <v/>
      </c>
      <c r="D797" s="891"/>
      <c r="E797" s="896"/>
      <c r="F797" s="897"/>
      <c r="G797" s="900"/>
      <c r="H797" s="903"/>
      <c r="I797" s="906"/>
      <c r="J797" s="909"/>
      <c r="K797" s="912"/>
      <c r="L797" s="915"/>
      <c r="M797" s="404" t="s">
        <v>91</v>
      </c>
      <c r="N797" s="405">
        <f t="shared" ref="N797:AG797" ca="1" si="3316">IFERROR(N796*$K795,0)</f>
        <v>0</v>
      </c>
      <c r="O797" s="406">
        <f t="shared" ca="1" si="3316"/>
        <v>0</v>
      </c>
      <c r="P797" s="406">
        <f t="shared" ca="1" si="3316"/>
        <v>0</v>
      </c>
      <c r="Q797" s="407">
        <f t="shared" ca="1" si="3316"/>
        <v>0</v>
      </c>
      <c r="R797" s="406">
        <f t="shared" ca="1" si="3316"/>
        <v>0</v>
      </c>
      <c r="S797" s="406">
        <f t="shared" ca="1" si="3316"/>
        <v>0</v>
      </c>
      <c r="T797" s="406">
        <f t="shared" ca="1" si="3316"/>
        <v>0</v>
      </c>
      <c r="U797" s="406">
        <f t="shared" ca="1" si="3316"/>
        <v>0</v>
      </c>
      <c r="V797" s="406">
        <f t="shared" ca="1" si="3316"/>
        <v>0</v>
      </c>
      <c r="W797" s="406">
        <f t="shared" ca="1" si="3316"/>
        <v>0</v>
      </c>
      <c r="X797" s="406">
        <f t="shared" ca="1" si="3316"/>
        <v>0</v>
      </c>
      <c r="Y797" s="406">
        <f t="shared" ca="1" si="3316"/>
        <v>0</v>
      </c>
      <c r="Z797" s="406">
        <f t="shared" ca="1" si="3316"/>
        <v>0</v>
      </c>
      <c r="AA797" s="406">
        <f t="shared" ca="1" si="3316"/>
        <v>0</v>
      </c>
      <c r="AB797" s="406">
        <f t="shared" ca="1" si="3316"/>
        <v>0</v>
      </c>
      <c r="AC797" s="406">
        <f t="shared" ca="1" si="3316"/>
        <v>0</v>
      </c>
      <c r="AD797" s="406">
        <f t="shared" ca="1" si="3316"/>
        <v>0</v>
      </c>
      <c r="AE797" s="406">
        <f t="shared" ca="1" si="3316"/>
        <v>0</v>
      </c>
      <c r="AF797" s="406">
        <f t="shared" ca="1" si="3316"/>
        <v>0</v>
      </c>
      <c r="AG797" s="406">
        <f t="shared" ca="1" si="3316"/>
        <v>0</v>
      </c>
      <c r="AH797" s="317"/>
      <c r="AI797" s="318"/>
      <c r="AJ797" s="318"/>
      <c r="AK797" s="318"/>
      <c r="AL797" s="318"/>
      <c r="AM797"/>
      <c r="AN797"/>
      <c r="AO797"/>
      <c r="AP797"/>
      <c r="AQ797"/>
      <c r="AR797"/>
    </row>
    <row r="798" spans="1:44" ht="13.15" customHeight="1">
      <c r="A798" s="317"/>
      <c r="B798" s="317"/>
      <c r="C798" s="317" cm="1">
        <f t="array" aca="1" ref="C798" ca="1">OFFSET(C798,-3,,,)+1</f>
        <v>35</v>
      </c>
      <c r="D798" s="889" t="str">
        <f t="shared" ref="D798:E798" ca="1" si="3317">D463</f>
        <v/>
      </c>
      <c r="E798" s="892" t="str">
        <f t="shared" ca="1" si="3317"/>
        <v/>
      </c>
      <c r="F798" s="893"/>
      <c r="G798" s="898">
        <f t="shared" ref="G798" si="3318">G463</f>
        <v>0</v>
      </c>
      <c r="H798" s="901"/>
      <c r="I798" s="904" t="str">
        <f t="shared" ref="I798" ca="1" si="3319">I463</f>
        <v/>
      </c>
      <c r="J798" s="907">
        <f t="shared" ref="J798" ca="1" si="3320">IF($D798=$C$3,
SUMPRODUCT(OFFSET($B$696,1,,($C798-1)*3-2,),OFFSET($L$696,,,($C798-1)*3-2,)),J463+H798)</f>
        <v>0</v>
      </c>
      <c r="K798" s="910">
        <f t="shared" ref="K798" ca="1" si="3321">K463</f>
        <v>0</v>
      </c>
      <c r="L798" s="913">
        <f t="shared" ref="L798" ca="1" si="3322">J798*K798</f>
        <v>0</v>
      </c>
      <c r="M798" s="402" t="s">
        <v>89</v>
      </c>
      <c r="N798" s="308" t="str">
        <f t="shared" ref="N798:AG798" ca="1" si="3323">N463</f>
        <v/>
      </c>
      <c r="O798" s="309" t="str">
        <f t="shared" ca="1" si="3323"/>
        <v/>
      </c>
      <c r="P798" s="309" t="str">
        <f t="shared" ca="1" si="3323"/>
        <v/>
      </c>
      <c r="Q798" s="310" t="str">
        <f t="shared" ca="1" si="3323"/>
        <v/>
      </c>
      <c r="R798" s="309" t="str">
        <f t="shared" ca="1" si="3323"/>
        <v/>
      </c>
      <c r="S798" s="309" t="str">
        <f t="shared" ca="1" si="3323"/>
        <v/>
      </c>
      <c r="T798" s="309" t="str">
        <f t="shared" ca="1" si="3323"/>
        <v/>
      </c>
      <c r="U798" s="309" t="str">
        <f t="shared" ca="1" si="3323"/>
        <v/>
      </c>
      <c r="V798" s="309" t="str">
        <f t="shared" ca="1" si="3323"/>
        <v/>
      </c>
      <c r="W798" s="309" t="str">
        <f t="shared" ca="1" si="3323"/>
        <v/>
      </c>
      <c r="X798" s="309" t="str">
        <f t="shared" ca="1" si="3323"/>
        <v/>
      </c>
      <c r="Y798" s="309" t="str">
        <f t="shared" ca="1" si="3323"/>
        <v/>
      </c>
      <c r="Z798" s="309" t="str">
        <f t="shared" ca="1" si="3323"/>
        <v/>
      </c>
      <c r="AA798" s="309" t="str">
        <f t="shared" ca="1" si="3323"/>
        <v/>
      </c>
      <c r="AB798" s="309" t="str">
        <f t="shared" ca="1" si="3323"/>
        <v/>
      </c>
      <c r="AC798" s="309" t="str">
        <f t="shared" ca="1" si="3323"/>
        <v/>
      </c>
      <c r="AD798" s="309" t="str">
        <f t="shared" ca="1" si="3323"/>
        <v/>
      </c>
      <c r="AE798" s="309" t="str">
        <f t="shared" ca="1" si="3323"/>
        <v/>
      </c>
      <c r="AF798" s="309" t="str">
        <f t="shared" ca="1" si="3323"/>
        <v/>
      </c>
      <c r="AG798" s="309" t="str">
        <f t="shared" ca="1" si="3323"/>
        <v/>
      </c>
      <c r="AH798" s="317"/>
      <c r="AI798" s="318"/>
      <c r="AJ798" s="318"/>
      <c r="AK798" s="318"/>
      <c r="AL798" s="318"/>
      <c r="AM798"/>
      <c r="AN798"/>
      <c r="AO798"/>
      <c r="AP798"/>
      <c r="AQ798"/>
      <c r="AR798"/>
    </row>
    <row r="799" spans="1:44" ht="13.15" customHeight="1">
      <c r="A799" s="317"/>
      <c r="B799" s="380">
        <f t="shared" ref="B799:C800" ca="1" si="3324">B464</f>
        <v>0</v>
      </c>
      <c r="C799" s="317" cm="1">
        <f t="array" aca="1" ref="C799" ca="1">IF(ROUND(SUM(IF(N798:AG798&lt;&gt;"",IF(N798:AG798&lt;&gt;0,(N799:AG799))))-J798,3)&lt;&gt;0,"X",0)</f>
        <v>0</v>
      </c>
      <c r="D799" s="890"/>
      <c r="E799" s="894"/>
      <c r="F799" s="895"/>
      <c r="G799" s="899"/>
      <c r="H799" s="902"/>
      <c r="I799" s="905"/>
      <c r="J799" s="908"/>
      <c r="K799" s="911"/>
      <c r="L799" s="914"/>
      <c r="M799" s="403" t="s">
        <v>90</v>
      </c>
      <c r="N799" s="312" cm="1">
        <f t="array" aca="1" ref="N799" ca="1">IF($D798=$C$3,
SUM(IF(OFFSET($N$696,,,($C798-1)*3-2,$C$2)=N798,OFFSET($N$698,,,($C798-1)*3-2,$C$2)*OFFSET($B$696,1,,($C798-1)*3-2,1))),
IFERROR((N464/$J463)*$J798,0))</f>
        <v>0</v>
      </c>
      <c r="O799" s="312" cm="1">
        <f t="array" aca="1" ref="O799" ca="1">IF($D798=$C$3,
SUM(IF(OFFSET($N$696,,,($C798-1)*3-2,$C$2)=O798,OFFSET($N$698,,,($C798-1)*3-2,$C$2)*OFFSET($B$696,1,,($C798-1)*3-2,1))),
IFERROR((O464/$J463)*$J798,0))</f>
        <v>0</v>
      </c>
      <c r="P799" s="312" cm="1">
        <f t="array" aca="1" ref="P799" ca="1">IF($D798=$C$3,
SUM(IF(OFFSET($N$696,,,($C798-1)*3-2,$C$2)=P798,OFFSET($N$698,,,($C798-1)*3-2,$C$2)*OFFSET($B$696,1,,($C798-1)*3-2,1))),
IFERROR((P464/$J463)*$J798,0))</f>
        <v>0</v>
      </c>
      <c r="Q799" s="313" cm="1">
        <f t="array" aca="1" ref="Q799" ca="1">IF($D798=$C$3,
SUM(IF(OFFSET($N$696,,,($C798-1)*3-2,$C$2)=Q798,OFFSET($N$698,,,($C798-1)*3-2,$C$2)*OFFSET($B$696,1,,($C798-1)*3-2,1))),
IFERROR((Q464/$J463)*$J798,0))</f>
        <v>0</v>
      </c>
      <c r="R799" s="312" cm="1">
        <f t="array" aca="1" ref="R799" ca="1">IF($D798=$C$3,
SUM(IF(OFFSET($N$696,,,($C798-1)*3-2,$C$2)=R798,OFFSET($N$698,,,($C798-1)*3-2,$C$2)*OFFSET($B$696,1,,($C798-1)*3-2,1))),
IFERROR((R464/$J463)*$J798,0))</f>
        <v>0</v>
      </c>
      <c r="S799" s="312" cm="1">
        <f t="array" aca="1" ref="S799" ca="1">IF($D798=$C$3,
SUM(IF(OFFSET($N$696,,,($C798-1)*3-2,$C$2)=S798,OFFSET($N$698,,,($C798-1)*3-2,$C$2)*OFFSET($B$696,1,,($C798-1)*3-2,1))),
IFERROR((S464/$J463)*$J798,0))</f>
        <v>0</v>
      </c>
      <c r="T799" s="312" cm="1">
        <f t="array" aca="1" ref="T799" ca="1">IF($D798=$C$3,
SUM(IF(OFFSET($N$696,,,($C798-1)*3-2,$C$2)=T798,OFFSET($N$698,,,($C798-1)*3-2,$C$2)*OFFSET($B$696,1,,($C798-1)*3-2,1))),
IFERROR((T464/$J463)*$J798,0))</f>
        <v>0</v>
      </c>
      <c r="U799" s="312" cm="1">
        <f t="array" aca="1" ref="U799" ca="1">IF($D798=$C$3,
SUM(IF(OFFSET($N$696,,,($C798-1)*3-2,$C$2)=U798,OFFSET($N$698,,,($C798-1)*3-2,$C$2)*OFFSET($B$696,1,,($C798-1)*3-2,1))),
IFERROR((U464/$J463)*$J798,0))</f>
        <v>0</v>
      </c>
      <c r="V799" s="312" cm="1">
        <f t="array" aca="1" ref="V799" ca="1">IF($D798=$C$3,
SUM(IF(OFFSET($N$696,,,($C798-1)*3-2,$C$2)=V798,OFFSET($N$698,,,($C798-1)*3-2,$C$2)*OFFSET($B$696,1,,($C798-1)*3-2,1))),
IFERROR((V464/$J463)*$J798,0))</f>
        <v>0</v>
      </c>
      <c r="W799" s="312" cm="1">
        <f t="array" aca="1" ref="W799" ca="1">IF($D798=$C$3,
SUM(IF(OFFSET($N$696,,,($C798-1)*3-2,$C$2)=W798,OFFSET($N$698,,,($C798-1)*3-2,$C$2)*OFFSET($B$696,1,,($C798-1)*3-2,1))),
IFERROR((W464/$J463)*$J798,0))</f>
        <v>0</v>
      </c>
      <c r="X799" s="312" cm="1">
        <f t="array" aca="1" ref="X799" ca="1">IF($D798=$C$3,
SUM(IF(OFFSET($N$696,,,($C798-1)*3-2,$C$2)=X798,OFFSET($N$698,,,($C798-1)*3-2,$C$2)*OFFSET($B$696,1,,($C798-1)*3-2,1))),
IFERROR((X464/$J463)*$J798,0))</f>
        <v>0</v>
      </c>
      <c r="Y799" s="312" cm="1">
        <f t="array" aca="1" ref="Y799" ca="1">IF($D798=$C$3,
SUM(IF(OFFSET($N$696,,,($C798-1)*3-2,$C$2)=Y798,OFFSET($N$698,,,($C798-1)*3-2,$C$2)*OFFSET($B$696,1,,($C798-1)*3-2,1))),
IFERROR((Y464/$J463)*$J798,0))</f>
        <v>0</v>
      </c>
      <c r="Z799" s="312" cm="1">
        <f t="array" aca="1" ref="Z799" ca="1">IF($D798=$C$3,
SUM(IF(OFFSET($N$696,,,($C798-1)*3-2,$C$2)=Z798,OFFSET($N$698,,,($C798-1)*3-2,$C$2)*OFFSET($B$696,1,,($C798-1)*3-2,1))),
IFERROR((Z464/$J463)*$J798,0))</f>
        <v>0</v>
      </c>
      <c r="AA799" s="312" cm="1">
        <f t="array" aca="1" ref="AA799" ca="1">IF($D798=$C$3,
SUM(IF(OFFSET($N$696,,,($C798-1)*3-2,$C$2)=AA798,OFFSET($N$698,,,($C798-1)*3-2,$C$2)*OFFSET($B$696,1,,($C798-1)*3-2,1))),
IFERROR((AA464/$J463)*$J798,0))</f>
        <v>0</v>
      </c>
      <c r="AB799" s="312" cm="1">
        <f t="array" aca="1" ref="AB799" ca="1">IF($D798=$C$3,
SUM(IF(OFFSET($N$696,,,($C798-1)*3-2,$C$2)=AB798,OFFSET($N$698,,,($C798-1)*3-2,$C$2)*OFFSET($B$696,1,,($C798-1)*3-2,1))),
IFERROR((AB464/$J463)*$J798,0))</f>
        <v>0</v>
      </c>
      <c r="AC799" s="312" cm="1">
        <f t="array" aca="1" ref="AC799" ca="1">IF($D798=$C$3,
SUM(IF(OFFSET($N$696,,,($C798-1)*3-2,$C$2)=AC798,OFFSET($N$698,,,($C798-1)*3-2,$C$2)*OFFSET($B$696,1,,($C798-1)*3-2,1))),
IFERROR((AC464/$J463)*$J798,0))</f>
        <v>0</v>
      </c>
      <c r="AD799" s="312" cm="1">
        <f t="array" aca="1" ref="AD799" ca="1">IF($D798=$C$3,
SUM(IF(OFFSET($N$696,,,($C798-1)*3-2,$C$2)=AD798,OFFSET($N$698,,,($C798-1)*3-2,$C$2)*OFFSET($B$696,1,,($C798-1)*3-2,1))),
IFERROR((AD464/$J463)*$J798,0))</f>
        <v>0</v>
      </c>
      <c r="AE799" s="312" cm="1">
        <f t="array" aca="1" ref="AE799" ca="1">IF($D798=$C$3,
SUM(IF(OFFSET($N$696,,,($C798-1)*3-2,$C$2)=AE798,OFFSET($N$698,,,($C798-1)*3-2,$C$2)*OFFSET($B$696,1,,($C798-1)*3-2,1))),
IFERROR((AE464/$J463)*$J798,0))</f>
        <v>0</v>
      </c>
      <c r="AF799" s="312" cm="1">
        <f t="array" aca="1" ref="AF799" ca="1">IF($D798=$C$3,
SUM(IF(OFFSET($N$696,,,($C798-1)*3-2,$C$2)=AF798,OFFSET($N$698,,,($C798-1)*3-2,$C$2)*OFFSET($B$696,1,,($C798-1)*3-2,1))),
IFERROR((AF464/$J463)*$J798,0))</f>
        <v>0</v>
      </c>
      <c r="AG799" s="312" cm="1">
        <f t="array" aca="1" ref="AG799" ca="1">IF($D798=$C$3,
SUM(IF(OFFSET($N$696,,,($C798-1)*3-2,$C$2)=AG798,OFFSET($N$698,,,($C798-1)*3-2,$C$2)*OFFSET($B$696,1,,($C798-1)*3-2,1))),
IFERROR((AG464/$J463)*$J798,0))</f>
        <v>0</v>
      </c>
      <c r="AH799" s="317"/>
      <c r="AI799" s="318"/>
      <c r="AJ799" s="318"/>
      <c r="AK799" s="318"/>
      <c r="AL799" s="318"/>
      <c r="AM799"/>
      <c r="AN799"/>
      <c r="AO799"/>
      <c r="AP799"/>
      <c r="AQ799"/>
      <c r="AR799"/>
    </row>
    <row r="800" spans="1:44" ht="13.15" customHeight="1">
      <c r="A800" s="317"/>
      <c r="B800" s="380" t="str">
        <f t="shared" ca="1" si="3324"/>
        <v/>
      </c>
      <c r="C800" s="380" t="str">
        <f t="shared" ca="1" si="3324"/>
        <v/>
      </c>
      <c r="D800" s="891"/>
      <c r="E800" s="896"/>
      <c r="F800" s="897"/>
      <c r="G800" s="900"/>
      <c r="H800" s="903"/>
      <c r="I800" s="906"/>
      <c r="J800" s="909"/>
      <c r="K800" s="912"/>
      <c r="L800" s="915"/>
      <c r="M800" s="404" t="s">
        <v>91</v>
      </c>
      <c r="N800" s="405">
        <f t="shared" ref="N800:AG800" ca="1" si="3325">IFERROR(N799*$K798,0)</f>
        <v>0</v>
      </c>
      <c r="O800" s="406">
        <f t="shared" ca="1" si="3325"/>
        <v>0</v>
      </c>
      <c r="P800" s="406">
        <f t="shared" ca="1" si="3325"/>
        <v>0</v>
      </c>
      <c r="Q800" s="407">
        <f t="shared" ca="1" si="3325"/>
        <v>0</v>
      </c>
      <c r="R800" s="406">
        <f t="shared" ca="1" si="3325"/>
        <v>0</v>
      </c>
      <c r="S800" s="406">
        <f t="shared" ca="1" si="3325"/>
        <v>0</v>
      </c>
      <c r="T800" s="406">
        <f t="shared" ca="1" si="3325"/>
        <v>0</v>
      </c>
      <c r="U800" s="406">
        <f t="shared" ca="1" si="3325"/>
        <v>0</v>
      </c>
      <c r="V800" s="406">
        <f t="shared" ca="1" si="3325"/>
        <v>0</v>
      </c>
      <c r="W800" s="406">
        <f t="shared" ca="1" si="3325"/>
        <v>0</v>
      </c>
      <c r="X800" s="406">
        <f t="shared" ca="1" si="3325"/>
        <v>0</v>
      </c>
      <c r="Y800" s="406">
        <f t="shared" ca="1" si="3325"/>
        <v>0</v>
      </c>
      <c r="Z800" s="406">
        <f t="shared" ca="1" si="3325"/>
        <v>0</v>
      </c>
      <c r="AA800" s="406">
        <f t="shared" ca="1" si="3325"/>
        <v>0</v>
      </c>
      <c r="AB800" s="406">
        <f t="shared" ca="1" si="3325"/>
        <v>0</v>
      </c>
      <c r="AC800" s="406">
        <f t="shared" ca="1" si="3325"/>
        <v>0</v>
      </c>
      <c r="AD800" s="406">
        <f t="shared" ca="1" si="3325"/>
        <v>0</v>
      </c>
      <c r="AE800" s="406">
        <f t="shared" ca="1" si="3325"/>
        <v>0</v>
      </c>
      <c r="AF800" s="406">
        <f t="shared" ca="1" si="3325"/>
        <v>0</v>
      </c>
      <c r="AG800" s="406">
        <f t="shared" ca="1" si="3325"/>
        <v>0</v>
      </c>
      <c r="AH800" s="317"/>
      <c r="AI800" s="318"/>
      <c r="AJ800" s="318"/>
      <c r="AK800" s="318"/>
      <c r="AL800" s="318"/>
      <c r="AM800"/>
      <c r="AN800"/>
      <c r="AO800"/>
      <c r="AP800"/>
      <c r="AQ800"/>
      <c r="AR800"/>
    </row>
    <row r="801" spans="1:44" ht="13.15" customHeight="1">
      <c r="A801" s="317"/>
      <c r="B801" s="317"/>
      <c r="C801" s="317" cm="1">
        <f t="array" aca="1" ref="C801" ca="1">OFFSET(C801,-3,,,)+1</f>
        <v>36</v>
      </c>
      <c r="D801" s="889" t="str">
        <f t="shared" ref="D801:E801" ca="1" si="3326">D466</f>
        <v/>
      </c>
      <c r="E801" s="892" t="str">
        <f t="shared" ca="1" si="3326"/>
        <v/>
      </c>
      <c r="F801" s="893"/>
      <c r="G801" s="898">
        <f t="shared" ref="G801" si="3327">G466</f>
        <v>0</v>
      </c>
      <c r="H801" s="901"/>
      <c r="I801" s="904" t="str">
        <f t="shared" ref="I801" ca="1" si="3328">I466</f>
        <v/>
      </c>
      <c r="J801" s="907">
        <f t="shared" ref="J801" ca="1" si="3329">IF($D801=$C$3,
SUMPRODUCT(OFFSET($B$696,1,,($C801-1)*3-2,),OFFSET($L$696,,,($C801-1)*3-2,)),J466+H801)</f>
        <v>0</v>
      </c>
      <c r="K801" s="910">
        <f t="shared" ref="K801" ca="1" si="3330">K466</f>
        <v>0</v>
      </c>
      <c r="L801" s="913">
        <f t="shared" ref="L801" ca="1" si="3331">J801*K801</f>
        <v>0</v>
      </c>
      <c r="M801" s="402" t="s">
        <v>89</v>
      </c>
      <c r="N801" s="308" t="str">
        <f t="shared" ref="N801:AG801" ca="1" si="3332">N466</f>
        <v/>
      </c>
      <c r="O801" s="309" t="str">
        <f t="shared" ca="1" si="3332"/>
        <v/>
      </c>
      <c r="P801" s="309" t="str">
        <f t="shared" ca="1" si="3332"/>
        <v/>
      </c>
      <c r="Q801" s="310" t="str">
        <f t="shared" ca="1" si="3332"/>
        <v/>
      </c>
      <c r="R801" s="309" t="str">
        <f t="shared" ca="1" si="3332"/>
        <v/>
      </c>
      <c r="S801" s="309" t="str">
        <f t="shared" ca="1" si="3332"/>
        <v/>
      </c>
      <c r="T801" s="309" t="str">
        <f t="shared" ca="1" si="3332"/>
        <v/>
      </c>
      <c r="U801" s="309" t="str">
        <f t="shared" ca="1" si="3332"/>
        <v/>
      </c>
      <c r="V801" s="309" t="str">
        <f t="shared" ca="1" si="3332"/>
        <v/>
      </c>
      <c r="W801" s="309" t="str">
        <f t="shared" ca="1" si="3332"/>
        <v/>
      </c>
      <c r="X801" s="309" t="str">
        <f t="shared" ca="1" si="3332"/>
        <v/>
      </c>
      <c r="Y801" s="309" t="str">
        <f t="shared" ca="1" si="3332"/>
        <v/>
      </c>
      <c r="Z801" s="309" t="str">
        <f t="shared" ca="1" si="3332"/>
        <v/>
      </c>
      <c r="AA801" s="309" t="str">
        <f t="shared" ca="1" si="3332"/>
        <v/>
      </c>
      <c r="AB801" s="309" t="str">
        <f t="shared" ca="1" si="3332"/>
        <v/>
      </c>
      <c r="AC801" s="309" t="str">
        <f t="shared" ca="1" si="3332"/>
        <v/>
      </c>
      <c r="AD801" s="309" t="str">
        <f t="shared" ca="1" si="3332"/>
        <v/>
      </c>
      <c r="AE801" s="309" t="str">
        <f t="shared" ca="1" si="3332"/>
        <v/>
      </c>
      <c r="AF801" s="309" t="str">
        <f t="shared" ca="1" si="3332"/>
        <v/>
      </c>
      <c r="AG801" s="309" t="str">
        <f t="shared" ca="1" si="3332"/>
        <v/>
      </c>
      <c r="AH801" s="317"/>
      <c r="AI801" s="318"/>
      <c r="AJ801" s="318"/>
      <c r="AK801" s="318"/>
      <c r="AL801" s="318"/>
      <c r="AM801"/>
      <c r="AN801"/>
      <c r="AO801"/>
      <c r="AP801"/>
      <c r="AQ801"/>
      <c r="AR801"/>
    </row>
    <row r="802" spans="1:44" ht="13.15" customHeight="1">
      <c r="A802" s="317"/>
      <c r="B802" s="380">
        <f t="shared" ref="B802:C803" ca="1" si="3333">B467</f>
        <v>0</v>
      </c>
      <c r="C802" s="317" cm="1">
        <f t="array" aca="1" ref="C802" ca="1">IF(ROUND(SUM(IF(N801:AG801&lt;&gt;"",IF(N801:AG801&lt;&gt;0,(N802:AG802))))-J801,3)&lt;&gt;0,"X",0)</f>
        <v>0</v>
      </c>
      <c r="D802" s="890"/>
      <c r="E802" s="894"/>
      <c r="F802" s="895"/>
      <c r="G802" s="899"/>
      <c r="H802" s="902"/>
      <c r="I802" s="905"/>
      <c r="J802" s="908"/>
      <c r="K802" s="911"/>
      <c r="L802" s="914"/>
      <c r="M802" s="403" t="s">
        <v>90</v>
      </c>
      <c r="N802" s="312" cm="1">
        <f t="array" aca="1" ref="N802" ca="1">IF($D801=$C$3,
SUM(IF(OFFSET($N$696,,,($C801-1)*3-2,$C$2)=N801,OFFSET($N$698,,,($C801-1)*3-2,$C$2)*OFFSET($B$696,1,,($C801-1)*3-2,1))),
IFERROR((N467/$J466)*$J801,0))</f>
        <v>0</v>
      </c>
      <c r="O802" s="312" cm="1">
        <f t="array" aca="1" ref="O802" ca="1">IF($D801=$C$3,
SUM(IF(OFFSET($N$696,,,($C801-1)*3-2,$C$2)=O801,OFFSET($N$698,,,($C801-1)*3-2,$C$2)*OFFSET($B$696,1,,($C801-1)*3-2,1))),
IFERROR((O467/$J466)*$J801,0))</f>
        <v>0</v>
      </c>
      <c r="P802" s="312" cm="1">
        <f t="array" aca="1" ref="P802" ca="1">IF($D801=$C$3,
SUM(IF(OFFSET($N$696,,,($C801-1)*3-2,$C$2)=P801,OFFSET($N$698,,,($C801-1)*3-2,$C$2)*OFFSET($B$696,1,,($C801-1)*3-2,1))),
IFERROR((P467/$J466)*$J801,0))</f>
        <v>0</v>
      </c>
      <c r="Q802" s="313" cm="1">
        <f t="array" aca="1" ref="Q802" ca="1">IF($D801=$C$3,
SUM(IF(OFFSET($N$696,,,($C801-1)*3-2,$C$2)=Q801,OFFSET($N$698,,,($C801-1)*3-2,$C$2)*OFFSET($B$696,1,,($C801-1)*3-2,1))),
IFERROR((Q467/$J466)*$J801,0))</f>
        <v>0</v>
      </c>
      <c r="R802" s="312" cm="1">
        <f t="array" aca="1" ref="R802" ca="1">IF($D801=$C$3,
SUM(IF(OFFSET($N$696,,,($C801-1)*3-2,$C$2)=R801,OFFSET($N$698,,,($C801-1)*3-2,$C$2)*OFFSET($B$696,1,,($C801-1)*3-2,1))),
IFERROR((R467/$J466)*$J801,0))</f>
        <v>0</v>
      </c>
      <c r="S802" s="312" cm="1">
        <f t="array" aca="1" ref="S802" ca="1">IF($D801=$C$3,
SUM(IF(OFFSET($N$696,,,($C801-1)*3-2,$C$2)=S801,OFFSET($N$698,,,($C801-1)*3-2,$C$2)*OFFSET($B$696,1,,($C801-1)*3-2,1))),
IFERROR((S467/$J466)*$J801,0))</f>
        <v>0</v>
      </c>
      <c r="T802" s="312" cm="1">
        <f t="array" aca="1" ref="T802" ca="1">IF($D801=$C$3,
SUM(IF(OFFSET($N$696,,,($C801-1)*3-2,$C$2)=T801,OFFSET($N$698,,,($C801-1)*3-2,$C$2)*OFFSET($B$696,1,,($C801-1)*3-2,1))),
IFERROR((T467/$J466)*$J801,0))</f>
        <v>0</v>
      </c>
      <c r="U802" s="312" cm="1">
        <f t="array" aca="1" ref="U802" ca="1">IF($D801=$C$3,
SUM(IF(OFFSET($N$696,,,($C801-1)*3-2,$C$2)=U801,OFFSET($N$698,,,($C801-1)*3-2,$C$2)*OFFSET($B$696,1,,($C801-1)*3-2,1))),
IFERROR((U467/$J466)*$J801,0))</f>
        <v>0</v>
      </c>
      <c r="V802" s="312" cm="1">
        <f t="array" aca="1" ref="V802" ca="1">IF($D801=$C$3,
SUM(IF(OFFSET($N$696,,,($C801-1)*3-2,$C$2)=V801,OFFSET($N$698,,,($C801-1)*3-2,$C$2)*OFFSET($B$696,1,,($C801-1)*3-2,1))),
IFERROR((V467/$J466)*$J801,0))</f>
        <v>0</v>
      </c>
      <c r="W802" s="312" cm="1">
        <f t="array" aca="1" ref="W802" ca="1">IF($D801=$C$3,
SUM(IF(OFFSET($N$696,,,($C801-1)*3-2,$C$2)=W801,OFFSET($N$698,,,($C801-1)*3-2,$C$2)*OFFSET($B$696,1,,($C801-1)*3-2,1))),
IFERROR((W467/$J466)*$J801,0))</f>
        <v>0</v>
      </c>
      <c r="X802" s="312" cm="1">
        <f t="array" aca="1" ref="X802" ca="1">IF($D801=$C$3,
SUM(IF(OFFSET($N$696,,,($C801-1)*3-2,$C$2)=X801,OFFSET($N$698,,,($C801-1)*3-2,$C$2)*OFFSET($B$696,1,,($C801-1)*3-2,1))),
IFERROR((X467/$J466)*$J801,0))</f>
        <v>0</v>
      </c>
      <c r="Y802" s="312" cm="1">
        <f t="array" aca="1" ref="Y802" ca="1">IF($D801=$C$3,
SUM(IF(OFFSET($N$696,,,($C801-1)*3-2,$C$2)=Y801,OFFSET($N$698,,,($C801-1)*3-2,$C$2)*OFFSET($B$696,1,,($C801-1)*3-2,1))),
IFERROR((Y467/$J466)*$J801,0))</f>
        <v>0</v>
      </c>
      <c r="Z802" s="312" cm="1">
        <f t="array" aca="1" ref="Z802" ca="1">IF($D801=$C$3,
SUM(IF(OFFSET($N$696,,,($C801-1)*3-2,$C$2)=Z801,OFFSET($N$698,,,($C801-1)*3-2,$C$2)*OFFSET($B$696,1,,($C801-1)*3-2,1))),
IFERROR((Z467/$J466)*$J801,0))</f>
        <v>0</v>
      </c>
      <c r="AA802" s="312" cm="1">
        <f t="array" aca="1" ref="AA802" ca="1">IF($D801=$C$3,
SUM(IF(OFFSET($N$696,,,($C801-1)*3-2,$C$2)=AA801,OFFSET($N$698,,,($C801-1)*3-2,$C$2)*OFFSET($B$696,1,,($C801-1)*3-2,1))),
IFERROR((AA467/$J466)*$J801,0))</f>
        <v>0</v>
      </c>
      <c r="AB802" s="312" cm="1">
        <f t="array" aca="1" ref="AB802" ca="1">IF($D801=$C$3,
SUM(IF(OFFSET($N$696,,,($C801-1)*3-2,$C$2)=AB801,OFFSET($N$698,,,($C801-1)*3-2,$C$2)*OFFSET($B$696,1,,($C801-1)*3-2,1))),
IFERROR((AB467/$J466)*$J801,0))</f>
        <v>0</v>
      </c>
      <c r="AC802" s="312" cm="1">
        <f t="array" aca="1" ref="AC802" ca="1">IF($D801=$C$3,
SUM(IF(OFFSET($N$696,,,($C801-1)*3-2,$C$2)=AC801,OFFSET($N$698,,,($C801-1)*3-2,$C$2)*OFFSET($B$696,1,,($C801-1)*3-2,1))),
IFERROR((AC467/$J466)*$J801,0))</f>
        <v>0</v>
      </c>
      <c r="AD802" s="312" cm="1">
        <f t="array" aca="1" ref="AD802" ca="1">IF($D801=$C$3,
SUM(IF(OFFSET($N$696,,,($C801-1)*3-2,$C$2)=AD801,OFFSET($N$698,,,($C801-1)*3-2,$C$2)*OFFSET($B$696,1,,($C801-1)*3-2,1))),
IFERROR((AD467/$J466)*$J801,0))</f>
        <v>0</v>
      </c>
      <c r="AE802" s="312" cm="1">
        <f t="array" aca="1" ref="AE802" ca="1">IF($D801=$C$3,
SUM(IF(OFFSET($N$696,,,($C801-1)*3-2,$C$2)=AE801,OFFSET($N$698,,,($C801-1)*3-2,$C$2)*OFFSET($B$696,1,,($C801-1)*3-2,1))),
IFERROR((AE467/$J466)*$J801,0))</f>
        <v>0</v>
      </c>
      <c r="AF802" s="312" cm="1">
        <f t="array" aca="1" ref="AF802" ca="1">IF($D801=$C$3,
SUM(IF(OFFSET($N$696,,,($C801-1)*3-2,$C$2)=AF801,OFFSET($N$698,,,($C801-1)*3-2,$C$2)*OFFSET($B$696,1,,($C801-1)*3-2,1))),
IFERROR((AF467/$J466)*$J801,0))</f>
        <v>0</v>
      </c>
      <c r="AG802" s="312" cm="1">
        <f t="array" aca="1" ref="AG802" ca="1">IF($D801=$C$3,
SUM(IF(OFFSET($N$696,,,($C801-1)*3-2,$C$2)=AG801,OFFSET($N$698,,,($C801-1)*3-2,$C$2)*OFFSET($B$696,1,,($C801-1)*3-2,1))),
IFERROR((AG467/$J466)*$J801,0))</f>
        <v>0</v>
      </c>
      <c r="AH802" s="317"/>
      <c r="AI802" s="318"/>
      <c r="AJ802" s="318"/>
      <c r="AK802" s="318"/>
      <c r="AL802" s="318"/>
      <c r="AM802"/>
      <c r="AN802"/>
      <c r="AO802"/>
      <c r="AP802"/>
      <c r="AQ802"/>
      <c r="AR802"/>
    </row>
    <row r="803" spans="1:44" ht="13.15" customHeight="1">
      <c r="A803" s="317"/>
      <c r="B803" s="380" t="str">
        <f t="shared" ca="1" si="3333"/>
        <v/>
      </c>
      <c r="C803" s="380" t="str">
        <f t="shared" ca="1" si="3333"/>
        <v/>
      </c>
      <c r="D803" s="891"/>
      <c r="E803" s="896"/>
      <c r="F803" s="897"/>
      <c r="G803" s="900"/>
      <c r="H803" s="903"/>
      <c r="I803" s="906"/>
      <c r="J803" s="909"/>
      <c r="K803" s="912"/>
      <c r="L803" s="915"/>
      <c r="M803" s="404" t="s">
        <v>91</v>
      </c>
      <c r="N803" s="405">
        <f t="shared" ref="N803:AG803" ca="1" si="3334">IFERROR(N802*$K801,0)</f>
        <v>0</v>
      </c>
      <c r="O803" s="406">
        <f t="shared" ca="1" si="3334"/>
        <v>0</v>
      </c>
      <c r="P803" s="406">
        <f t="shared" ca="1" si="3334"/>
        <v>0</v>
      </c>
      <c r="Q803" s="407">
        <f t="shared" ca="1" si="3334"/>
        <v>0</v>
      </c>
      <c r="R803" s="406">
        <f t="shared" ca="1" si="3334"/>
        <v>0</v>
      </c>
      <c r="S803" s="406">
        <f t="shared" ca="1" si="3334"/>
        <v>0</v>
      </c>
      <c r="T803" s="406">
        <f t="shared" ca="1" si="3334"/>
        <v>0</v>
      </c>
      <c r="U803" s="406">
        <f t="shared" ca="1" si="3334"/>
        <v>0</v>
      </c>
      <c r="V803" s="406">
        <f t="shared" ca="1" si="3334"/>
        <v>0</v>
      </c>
      <c r="W803" s="406">
        <f t="shared" ca="1" si="3334"/>
        <v>0</v>
      </c>
      <c r="X803" s="406">
        <f t="shared" ca="1" si="3334"/>
        <v>0</v>
      </c>
      <c r="Y803" s="406">
        <f t="shared" ca="1" si="3334"/>
        <v>0</v>
      </c>
      <c r="Z803" s="406">
        <f t="shared" ca="1" si="3334"/>
        <v>0</v>
      </c>
      <c r="AA803" s="406">
        <f t="shared" ca="1" si="3334"/>
        <v>0</v>
      </c>
      <c r="AB803" s="406">
        <f t="shared" ca="1" si="3334"/>
        <v>0</v>
      </c>
      <c r="AC803" s="406">
        <f t="shared" ca="1" si="3334"/>
        <v>0</v>
      </c>
      <c r="AD803" s="406">
        <f t="shared" ca="1" si="3334"/>
        <v>0</v>
      </c>
      <c r="AE803" s="406">
        <f t="shared" ca="1" si="3334"/>
        <v>0</v>
      </c>
      <c r="AF803" s="406">
        <f t="shared" ca="1" si="3334"/>
        <v>0</v>
      </c>
      <c r="AG803" s="406">
        <f t="shared" ca="1" si="3334"/>
        <v>0</v>
      </c>
      <c r="AH803" s="317"/>
      <c r="AI803" s="318"/>
      <c r="AJ803" s="318"/>
      <c r="AK803" s="318"/>
      <c r="AL803" s="318"/>
      <c r="AM803"/>
      <c r="AN803"/>
      <c r="AO803"/>
      <c r="AP803"/>
      <c r="AQ803"/>
      <c r="AR803"/>
    </row>
    <row r="804" spans="1:44" ht="13.15" customHeight="1">
      <c r="A804" s="317"/>
      <c r="B804" s="317"/>
      <c r="C804" s="317" cm="1">
        <f t="array" aca="1" ref="C804" ca="1">OFFSET(C804,-3,,,)+1</f>
        <v>37</v>
      </c>
      <c r="D804" s="889" t="str">
        <f t="shared" ref="D804:E804" ca="1" si="3335">D469</f>
        <v/>
      </c>
      <c r="E804" s="892" t="str">
        <f t="shared" ca="1" si="3335"/>
        <v/>
      </c>
      <c r="F804" s="893"/>
      <c r="G804" s="898">
        <f t="shared" ref="G804" si="3336">G469</f>
        <v>0</v>
      </c>
      <c r="H804" s="901"/>
      <c r="I804" s="904" t="str">
        <f t="shared" ref="I804" ca="1" si="3337">I469</f>
        <v/>
      </c>
      <c r="J804" s="907">
        <f t="shared" ref="J804" ca="1" si="3338">IF($D804=$C$3,
SUMPRODUCT(OFFSET($B$696,1,,($C804-1)*3-2,),OFFSET($L$696,,,($C804-1)*3-2,)),J469+H804)</f>
        <v>0</v>
      </c>
      <c r="K804" s="910">
        <f t="shared" ref="K804" ca="1" si="3339">K469</f>
        <v>0</v>
      </c>
      <c r="L804" s="913">
        <f t="shared" ref="L804" ca="1" si="3340">J804*K804</f>
        <v>0</v>
      </c>
      <c r="M804" s="402" t="s">
        <v>89</v>
      </c>
      <c r="N804" s="308" t="str">
        <f t="shared" ref="N804:AG804" ca="1" si="3341">N469</f>
        <v/>
      </c>
      <c r="O804" s="309" t="str">
        <f t="shared" ca="1" si="3341"/>
        <v/>
      </c>
      <c r="P804" s="309" t="str">
        <f t="shared" ca="1" si="3341"/>
        <v/>
      </c>
      <c r="Q804" s="310" t="str">
        <f t="shared" ca="1" si="3341"/>
        <v/>
      </c>
      <c r="R804" s="309" t="str">
        <f t="shared" ca="1" si="3341"/>
        <v/>
      </c>
      <c r="S804" s="309" t="str">
        <f t="shared" ca="1" si="3341"/>
        <v/>
      </c>
      <c r="T804" s="309" t="str">
        <f t="shared" ca="1" si="3341"/>
        <v/>
      </c>
      <c r="U804" s="309" t="str">
        <f t="shared" ca="1" si="3341"/>
        <v/>
      </c>
      <c r="V804" s="309" t="str">
        <f t="shared" ca="1" si="3341"/>
        <v/>
      </c>
      <c r="W804" s="309" t="str">
        <f t="shared" ca="1" si="3341"/>
        <v/>
      </c>
      <c r="X804" s="309" t="str">
        <f t="shared" ca="1" si="3341"/>
        <v/>
      </c>
      <c r="Y804" s="309" t="str">
        <f t="shared" ca="1" si="3341"/>
        <v/>
      </c>
      <c r="Z804" s="309" t="str">
        <f t="shared" ca="1" si="3341"/>
        <v/>
      </c>
      <c r="AA804" s="309" t="str">
        <f t="shared" ca="1" si="3341"/>
        <v/>
      </c>
      <c r="AB804" s="309" t="str">
        <f t="shared" ca="1" si="3341"/>
        <v/>
      </c>
      <c r="AC804" s="309" t="str">
        <f t="shared" ca="1" si="3341"/>
        <v/>
      </c>
      <c r="AD804" s="309" t="str">
        <f t="shared" ca="1" si="3341"/>
        <v/>
      </c>
      <c r="AE804" s="309" t="str">
        <f t="shared" ca="1" si="3341"/>
        <v/>
      </c>
      <c r="AF804" s="309" t="str">
        <f t="shared" ca="1" si="3341"/>
        <v/>
      </c>
      <c r="AG804" s="309" t="str">
        <f t="shared" ca="1" si="3341"/>
        <v/>
      </c>
      <c r="AH804" s="317"/>
      <c r="AI804" s="318"/>
      <c r="AJ804" s="318"/>
      <c r="AK804" s="318"/>
      <c r="AL804" s="318"/>
      <c r="AM804"/>
      <c r="AN804"/>
      <c r="AO804"/>
      <c r="AP804"/>
      <c r="AQ804"/>
      <c r="AR804"/>
    </row>
    <row r="805" spans="1:44" ht="13.15" customHeight="1">
      <c r="A805" s="317"/>
      <c r="B805" s="380">
        <f t="shared" ref="B805:C806" ca="1" si="3342">B470</f>
        <v>0</v>
      </c>
      <c r="C805" s="317" cm="1">
        <f t="array" aca="1" ref="C805" ca="1">IF(ROUND(SUM(IF(N804:AG804&lt;&gt;"",IF(N804:AG804&lt;&gt;0,(N805:AG805))))-J804,3)&lt;&gt;0,"X",0)</f>
        <v>0</v>
      </c>
      <c r="D805" s="890"/>
      <c r="E805" s="894"/>
      <c r="F805" s="895"/>
      <c r="G805" s="899"/>
      <c r="H805" s="902"/>
      <c r="I805" s="905"/>
      <c r="J805" s="908"/>
      <c r="K805" s="911"/>
      <c r="L805" s="914"/>
      <c r="M805" s="403" t="s">
        <v>90</v>
      </c>
      <c r="N805" s="312" cm="1">
        <f t="array" aca="1" ref="N805" ca="1">IF($D804=$C$3,
SUM(IF(OFFSET($N$696,,,($C804-1)*3-2,$C$2)=N804,OFFSET($N$698,,,($C804-1)*3-2,$C$2)*OFFSET($B$696,1,,($C804-1)*3-2,1))),
IFERROR((N470/$J469)*$J804,0))</f>
        <v>0</v>
      </c>
      <c r="O805" s="312" cm="1">
        <f t="array" aca="1" ref="O805" ca="1">IF($D804=$C$3,
SUM(IF(OFFSET($N$696,,,($C804-1)*3-2,$C$2)=O804,OFFSET($N$698,,,($C804-1)*3-2,$C$2)*OFFSET($B$696,1,,($C804-1)*3-2,1))),
IFERROR((O470/$J469)*$J804,0))</f>
        <v>0</v>
      </c>
      <c r="P805" s="312" cm="1">
        <f t="array" aca="1" ref="P805" ca="1">IF($D804=$C$3,
SUM(IF(OFFSET($N$696,,,($C804-1)*3-2,$C$2)=P804,OFFSET($N$698,,,($C804-1)*3-2,$C$2)*OFFSET($B$696,1,,($C804-1)*3-2,1))),
IFERROR((P470/$J469)*$J804,0))</f>
        <v>0</v>
      </c>
      <c r="Q805" s="313" cm="1">
        <f t="array" aca="1" ref="Q805" ca="1">IF($D804=$C$3,
SUM(IF(OFFSET($N$696,,,($C804-1)*3-2,$C$2)=Q804,OFFSET($N$698,,,($C804-1)*3-2,$C$2)*OFFSET($B$696,1,,($C804-1)*3-2,1))),
IFERROR((Q470/$J469)*$J804,0))</f>
        <v>0</v>
      </c>
      <c r="R805" s="312" cm="1">
        <f t="array" aca="1" ref="R805" ca="1">IF($D804=$C$3,
SUM(IF(OFFSET($N$696,,,($C804-1)*3-2,$C$2)=R804,OFFSET($N$698,,,($C804-1)*3-2,$C$2)*OFFSET($B$696,1,,($C804-1)*3-2,1))),
IFERROR((R470/$J469)*$J804,0))</f>
        <v>0</v>
      </c>
      <c r="S805" s="312" cm="1">
        <f t="array" aca="1" ref="S805" ca="1">IF($D804=$C$3,
SUM(IF(OFFSET($N$696,,,($C804-1)*3-2,$C$2)=S804,OFFSET($N$698,,,($C804-1)*3-2,$C$2)*OFFSET($B$696,1,,($C804-1)*3-2,1))),
IFERROR((S470/$J469)*$J804,0))</f>
        <v>0</v>
      </c>
      <c r="T805" s="312" cm="1">
        <f t="array" aca="1" ref="T805" ca="1">IF($D804=$C$3,
SUM(IF(OFFSET($N$696,,,($C804-1)*3-2,$C$2)=T804,OFFSET($N$698,,,($C804-1)*3-2,$C$2)*OFFSET($B$696,1,,($C804-1)*3-2,1))),
IFERROR((T470/$J469)*$J804,0))</f>
        <v>0</v>
      </c>
      <c r="U805" s="312" cm="1">
        <f t="array" aca="1" ref="U805" ca="1">IF($D804=$C$3,
SUM(IF(OFFSET($N$696,,,($C804-1)*3-2,$C$2)=U804,OFFSET($N$698,,,($C804-1)*3-2,$C$2)*OFFSET($B$696,1,,($C804-1)*3-2,1))),
IFERROR((U470/$J469)*$J804,0))</f>
        <v>0</v>
      </c>
      <c r="V805" s="312" cm="1">
        <f t="array" aca="1" ref="V805" ca="1">IF($D804=$C$3,
SUM(IF(OFFSET($N$696,,,($C804-1)*3-2,$C$2)=V804,OFFSET($N$698,,,($C804-1)*3-2,$C$2)*OFFSET($B$696,1,,($C804-1)*3-2,1))),
IFERROR((V470/$J469)*$J804,0))</f>
        <v>0</v>
      </c>
      <c r="W805" s="312" cm="1">
        <f t="array" aca="1" ref="W805" ca="1">IF($D804=$C$3,
SUM(IF(OFFSET($N$696,,,($C804-1)*3-2,$C$2)=W804,OFFSET($N$698,,,($C804-1)*3-2,$C$2)*OFFSET($B$696,1,,($C804-1)*3-2,1))),
IFERROR((W470/$J469)*$J804,0))</f>
        <v>0</v>
      </c>
      <c r="X805" s="312" cm="1">
        <f t="array" aca="1" ref="X805" ca="1">IF($D804=$C$3,
SUM(IF(OFFSET($N$696,,,($C804-1)*3-2,$C$2)=X804,OFFSET($N$698,,,($C804-1)*3-2,$C$2)*OFFSET($B$696,1,,($C804-1)*3-2,1))),
IFERROR((X470/$J469)*$J804,0))</f>
        <v>0</v>
      </c>
      <c r="Y805" s="312" cm="1">
        <f t="array" aca="1" ref="Y805" ca="1">IF($D804=$C$3,
SUM(IF(OFFSET($N$696,,,($C804-1)*3-2,$C$2)=Y804,OFFSET($N$698,,,($C804-1)*3-2,$C$2)*OFFSET($B$696,1,,($C804-1)*3-2,1))),
IFERROR((Y470/$J469)*$J804,0))</f>
        <v>0</v>
      </c>
      <c r="Z805" s="312" cm="1">
        <f t="array" aca="1" ref="Z805" ca="1">IF($D804=$C$3,
SUM(IF(OFFSET($N$696,,,($C804-1)*3-2,$C$2)=Z804,OFFSET($N$698,,,($C804-1)*3-2,$C$2)*OFFSET($B$696,1,,($C804-1)*3-2,1))),
IFERROR((Z470/$J469)*$J804,0))</f>
        <v>0</v>
      </c>
      <c r="AA805" s="312" cm="1">
        <f t="array" aca="1" ref="AA805" ca="1">IF($D804=$C$3,
SUM(IF(OFFSET($N$696,,,($C804-1)*3-2,$C$2)=AA804,OFFSET($N$698,,,($C804-1)*3-2,$C$2)*OFFSET($B$696,1,,($C804-1)*3-2,1))),
IFERROR((AA470/$J469)*$J804,0))</f>
        <v>0</v>
      </c>
      <c r="AB805" s="312" cm="1">
        <f t="array" aca="1" ref="AB805" ca="1">IF($D804=$C$3,
SUM(IF(OFFSET($N$696,,,($C804-1)*3-2,$C$2)=AB804,OFFSET($N$698,,,($C804-1)*3-2,$C$2)*OFFSET($B$696,1,,($C804-1)*3-2,1))),
IFERROR((AB470/$J469)*$J804,0))</f>
        <v>0</v>
      </c>
      <c r="AC805" s="312" cm="1">
        <f t="array" aca="1" ref="AC805" ca="1">IF($D804=$C$3,
SUM(IF(OFFSET($N$696,,,($C804-1)*3-2,$C$2)=AC804,OFFSET($N$698,,,($C804-1)*3-2,$C$2)*OFFSET($B$696,1,,($C804-1)*3-2,1))),
IFERROR((AC470/$J469)*$J804,0))</f>
        <v>0</v>
      </c>
      <c r="AD805" s="312" cm="1">
        <f t="array" aca="1" ref="AD805" ca="1">IF($D804=$C$3,
SUM(IF(OFFSET($N$696,,,($C804-1)*3-2,$C$2)=AD804,OFFSET($N$698,,,($C804-1)*3-2,$C$2)*OFFSET($B$696,1,,($C804-1)*3-2,1))),
IFERROR((AD470/$J469)*$J804,0))</f>
        <v>0</v>
      </c>
      <c r="AE805" s="312" cm="1">
        <f t="array" aca="1" ref="AE805" ca="1">IF($D804=$C$3,
SUM(IF(OFFSET($N$696,,,($C804-1)*3-2,$C$2)=AE804,OFFSET($N$698,,,($C804-1)*3-2,$C$2)*OFFSET($B$696,1,,($C804-1)*3-2,1))),
IFERROR((AE470/$J469)*$J804,0))</f>
        <v>0</v>
      </c>
      <c r="AF805" s="312" cm="1">
        <f t="array" aca="1" ref="AF805" ca="1">IF($D804=$C$3,
SUM(IF(OFFSET($N$696,,,($C804-1)*3-2,$C$2)=AF804,OFFSET($N$698,,,($C804-1)*3-2,$C$2)*OFFSET($B$696,1,,($C804-1)*3-2,1))),
IFERROR((AF470/$J469)*$J804,0))</f>
        <v>0</v>
      </c>
      <c r="AG805" s="312" cm="1">
        <f t="array" aca="1" ref="AG805" ca="1">IF($D804=$C$3,
SUM(IF(OFFSET($N$696,,,($C804-1)*3-2,$C$2)=AG804,OFFSET($N$698,,,($C804-1)*3-2,$C$2)*OFFSET($B$696,1,,($C804-1)*3-2,1))),
IFERROR((AG470/$J469)*$J804,0))</f>
        <v>0</v>
      </c>
      <c r="AH805" s="317"/>
      <c r="AI805" s="318"/>
      <c r="AJ805" s="318"/>
      <c r="AK805" s="318"/>
      <c r="AL805" s="318"/>
      <c r="AM805"/>
      <c r="AN805"/>
      <c r="AO805"/>
      <c r="AP805"/>
      <c r="AQ805"/>
      <c r="AR805"/>
    </row>
    <row r="806" spans="1:44" ht="13.15" customHeight="1">
      <c r="A806" s="317"/>
      <c r="B806" s="380" t="str">
        <f t="shared" ca="1" si="3342"/>
        <v/>
      </c>
      <c r="C806" s="380" t="str">
        <f t="shared" ca="1" si="3342"/>
        <v/>
      </c>
      <c r="D806" s="891"/>
      <c r="E806" s="896"/>
      <c r="F806" s="897"/>
      <c r="G806" s="900"/>
      <c r="H806" s="903"/>
      <c r="I806" s="906"/>
      <c r="J806" s="909"/>
      <c r="K806" s="912"/>
      <c r="L806" s="915"/>
      <c r="M806" s="404" t="s">
        <v>91</v>
      </c>
      <c r="N806" s="405">
        <f t="shared" ref="N806:AG806" ca="1" si="3343">IFERROR(N805*$K804,0)</f>
        <v>0</v>
      </c>
      <c r="O806" s="406">
        <f t="shared" ca="1" si="3343"/>
        <v>0</v>
      </c>
      <c r="P806" s="406">
        <f t="shared" ca="1" si="3343"/>
        <v>0</v>
      </c>
      <c r="Q806" s="407">
        <f t="shared" ca="1" si="3343"/>
        <v>0</v>
      </c>
      <c r="R806" s="406">
        <f t="shared" ca="1" si="3343"/>
        <v>0</v>
      </c>
      <c r="S806" s="406">
        <f t="shared" ca="1" si="3343"/>
        <v>0</v>
      </c>
      <c r="T806" s="406">
        <f t="shared" ca="1" si="3343"/>
        <v>0</v>
      </c>
      <c r="U806" s="406">
        <f t="shared" ca="1" si="3343"/>
        <v>0</v>
      </c>
      <c r="V806" s="406">
        <f t="shared" ca="1" si="3343"/>
        <v>0</v>
      </c>
      <c r="W806" s="406">
        <f t="shared" ca="1" si="3343"/>
        <v>0</v>
      </c>
      <c r="X806" s="406">
        <f t="shared" ca="1" si="3343"/>
        <v>0</v>
      </c>
      <c r="Y806" s="406">
        <f t="shared" ca="1" si="3343"/>
        <v>0</v>
      </c>
      <c r="Z806" s="406">
        <f t="shared" ca="1" si="3343"/>
        <v>0</v>
      </c>
      <c r="AA806" s="406">
        <f t="shared" ca="1" si="3343"/>
        <v>0</v>
      </c>
      <c r="AB806" s="406">
        <f t="shared" ca="1" si="3343"/>
        <v>0</v>
      </c>
      <c r="AC806" s="406">
        <f t="shared" ca="1" si="3343"/>
        <v>0</v>
      </c>
      <c r="AD806" s="406">
        <f t="shared" ca="1" si="3343"/>
        <v>0</v>
      </c>
      <c r="AE806" s="406">
        <f t="shared" ca="1" si="3343"/>
        <v>0</v>
      </c>
      <c r="AF806" s="406">
        <f t="shared" ca="1" si="3343"/>
        <v>0</v>
      </c>
      <c r="AG806" s="406">
        <f t="shared" ca="1" si="3343"/>
        <v>0</v>
      </c>
      <c r="AH806" s="317"/>
      <c r="AI806" s="318"/>
      <c r="AJ806" s="318"/>
      <c r="AK806" s="318"/>
      <c r="AL806" s="318"/>
      <c r="AM806"/>
      <c r="AN806"/>
      <c r="AO806"/>
      <c r="AP806"/>
      <c r="AQ806"/>
      <c r="AR806"/>
    </row>
    <row r="807" spans="1:44" ht="13.15" customHeight="1">
      <c r="A807" s="317"/>
      <c r="B807" s="317"/>
      <c r="C807" s="317" cm="1">
        <f t="array" aca="1" ref="C807" ca="1">OFFSET(C807,-3,,,)+1</f>
        <v>38</v>
      </c>
      <c r="D807" s="889" t="str">
        <f t="shared" ref="D807:E807" ca="1" si="3344">D472</f>
        <v/>
      </c>
      <c r="E807" s="892" t="str">
        <f t="shared" ca="1" si="3344"/>
        <v/>
      </c>
      <c r="F807" s="893"/>
      <c r="G807" s="898">
        <f t="shared" ref="G807" si="3345">G472</f>
        <v>0</v>
      </c>
      <c r="H807" s="901"/>
      <c r="I807" s="904" t="str">
        <f t="shared" ref="I807" ca="1" si="3346">I472</f>
        <v/>
      </c>
      <c r="J807" s="907">
        <f t="shared" ref="J807" ca="1" si="3347">IF($D807=$C$3,
SUMPRODUCT(OFFSET($B$696,1,,($C807-1)*3-2,),OFFSET($L$696,,,($C807-1)*3-2,)),J472+H807)</f>
        <v>0</v>
      </c>
      <c r="K807" s="910">
        <f t="shared" ref="K807" ca="1" si="3348">K472</f>
        <v>0</v>
      </c>
      <c r="L807" s="913">
        <f t="shared" ref="L807" ca="1" si="3349">J807*K807</f>
        <v>0</v>
      </c>
      <c r="M807" s="402" t="s">
        <v>89</v>
      </c>
      <c r="N807" s="308" t="str">
        <f t="shared" ref="N807:AG807" ca="1" si="3350">N472</f>
        <v/>
      </c>
      <c r="O807" s="309" t="str">
        <f t="shared" ca="1" si="3350"/>
        <v/>
      </c>
      <c r="P807" s="309" t="str">
        <f t="shared" ca="1" si="3350"/>
        <v/>
      </c>
      <c r="Q807" s="310" t="str">
        <f t="shared" ca="1" si="3350"/>
        <v/>
      </c>
      <c r="R807" s="309" t="str">
        <f t="shared" ca="1" si="3350"/>
        <v/>
      </c>
      <c r="S807" s="309" t="str">
        <f t="shared" ca="1" si="3350"/>
        <v/>
      </c>
      <c r="T807" s="309" t="str">
        <f t="shared" ca="1" si="3350"/>
        <v/>
      </c>
      <c r="U807" s="309" t="str">
        <f t="shared" ca="1" si="3350"/>
        <v/>
      </c>
      <c r="V807" s="309" t="str">
        <f t="shared" ca="1" si="3350"/>
        <v/>
      </c>
      <c r="W807" s="309" t="str">
        <f t="shared" ca="1" si="3350"/>
        <v/>
      </c>
      <c r="X807" s="309" t="str">
        <f t="shared" ca="1" si="3350"/>
        <v/>
      </c>
      <c r="Y807" s="309" t="str">
        <f t="shared" ca="1" si="3350"/>
        <v/>
      </c>
      <c r="Z807" s="309" t="str">
        <f t="shared" ca="1" si="3350"/>
        <v/>
      </c>
      <c r="AA807" s="309" t="str">
        <f t="shared" ca="1" si="3350"/>
        <v/>
      </c>
      <c r="AB807" s="309" t="str">
        <f t="shared" ca="1" si="3350"/>
        <v/>
      </c>
      <c r="AC807" s="309" t="str">
        <f t="shared" ca="1" si="3350"/>
        <v/>
      </c>
      <c r="AD807" s="309" t="str">
        <f t="shared" ca="1" si="3350"/>
        <v/>
      </c>
      <c r="AE807" s="309" t="str">
        <f t="shared" ca="1" si="3350"/>
        <v/>
      </c>
      <c r="AF807" s="309" t="str">
        <f t="shared" ca="1" si="3350"/>
        <v/>
      </c>
      <c r="AG807" s="309" t="str">
        <f t="shared" ca="1" si="3350"/>
        <v/>
      </c>
      <c r="AH807" s="317"/>
      <c r="AI807" s="318"/>
      <c r="AJ807" s="318"/>
      <c r="AK807" s="318"/>
      <c r="AL807" s="318"/>
      <c r="AM807"/>
      <c r="AN807"/>
      <c r="AO807"/>
      <c r="AP807"/>
      <c r="AQ807"/>
      <c r="AR807"/>
    </row>
    <row r="808" spans="1:44" ht="13.15" customHeight="1">
      <c r="A808" s="317"/>
      <c r="B808" s="380">
        <f t="shared" ref="B808:C809" ca="1" si="3351">B473</f>
        <v>0</v>
      </c>
      <c r="C808" s="317" cm="1">
        <f t="array" aca="1" ref="C808" ca="1">IF(ROUND(SUM(IF(N807:AG807&lt;&gt;"",IF(N807:AG807&lt;&gt;0,(N808:AG808))))-J807,3)&lt;&gt;0,"X",0)</f>
        <v>0</v>
      </c>
      <c r="D808" s="890"/>
      <c r="E808" s="894"/>
      <c r="F808" s="895"/>
      <c r="G808" s="899"/>
      <c r="H808" s="902"/>
      <c r="I808" s="905"/>
      <c r="J808" s="908"/>
      <c r="K808" s="911"/>
      <c r="L808" s="914"/>
      <c r="M808" s="403" t="s">
        <v>90</v>
      </c>
      <c r="N808" s="312" cm="1">
        <f t="array" aca="1" ref="N808" ca="1">IF($D807=$C$3,
SUM(IF(OFFSET($N$696,,,($C807-1)*3-2,$C$2)=N807,OFFSET($N$698,,,($C807-1)*3-2,$C$2)*OFFSET($B$696,1,,($C807-1)*3-2,1))),
IFERROR((N473/$J472)*$J807,0))</f>
        <v>0</v>
      </c>
      <c r="O808" s="312" cm="1">
        <f t="array" aca="1" ref="O808" ca="1">IF($D807=$C$3,
SUM(IF(OFFSET($N$696,,,($C807-1)*3-2,$C$2)=O807,OFFSET($N$698,,,($C807-1)*3-2,$C$2)*OFFSET($B$696,1,,($C807-1)*3-2,1))),
IFERROR((O473/$J472)*$J807,0))</f>
        <v>0</v>
      </c>
      <c r="P808" s="312" cm="1">
        <f t="array" aca="1" ref="P808" ca="1">IF($D807=$C$3,
SUM(IF(OFFSET($N$696,,,($C807-1)*3-2,$C$2)=P807,OFFSET($N$698,,,($C807-1)*3-2,$C$2)*OFFSET($B$696,1,,($C807-1)*3-2,1))),
IFERROR((P473/$J472)*$J807,0))</f>
        <v>0</v>
      </c>
      <c r="Q808" s="313" cm="1">
        <f t="array" aca="1" ref="Q808" ca="1">IF($D807=$C$3,
SUM(IF(OFFSET($N$696,,,($C807-1)*3-2,$C$2)=Q807,OFFSET($N$698,,,($C807-1)*3-2,$C$2)*OFFSET($B$696,1,,($C807-1)*3-2,1))),
IFERROR((Q473/$J472)*$J807,0))</f>
        <v>0</v>
      </c>
      <c r="R808" s="312" cm="1">
        <f t="array" aca="1" ref="R808" ca="1">IF($D807=$C$3,
SUM(IF(OFFSET($N$696,,,($C807-1)*3-2,$C$2)=R807,OFFSET($N$698,,,($C807-1)*3-2,$C$2)*OFFSET($B$696,1,,($C807-1)*3-2,1))),
IFERROR((R473/$J472)*$J807,0))</f>
        <v>0</v>
      </c>
      <c r="S808" s="312" cm="1">
        <f t="array" aca="1" ref="S808" ca="1">IF($D807=$C$3,
SUM(IF(OFFSET($N$696,,,($C807-1)*3-2,$C$2)=S807,OFFSET($N$698,,,($C807-1)*3-2,$C$2)*OFFSET($B$696,1,,($C807-1)*3-2,1))),
IFERROR((S473/$J472)*$J807,0))</f>
        <v>0</v>
      </c>
      <c r="T808" s="312" cm="1">
        <f t="array" aca="1" ref="T808" ca="1">IF($D807=$C$3,
SUM(IF(OFFSET($N$696,,,($C807-1)*3-2,$C$2)=T807,OFFSET($N$698,,,($C807-1)*3-2,$C$2)*OFFSET($B$696,1,,($C807-1)*3-2,1))),
IFERROR((T473/$J472)*$J807,0))</f>
        <v>0</v>
      </c>
      <c r="U808" s="312" cm="1">
        <f t="array" aca="1" ref="U808" ca="1">IF($D807=$C$3,
SUM(IF(OFFSET($N$696,,,($C807-1)*3-2,$C$2)=U807,OFFSET($N$698,,,($C807-1)*3-2,$C$2)*OFFSET($B$696,1,,($C807-1)*3-2,1))),
IFERROR((U473/$J472)*$J807,0))</f>
        <v>0</v>
      </c>
      <c r="V808" s="312" cm="1">
        <f t="array" aca="1" ref="V808" ca="1">IF($D807=$C$3,
SUM(IF(OFFSET($N$696,,,($C807-1)*3-2,$C$2)=V807,OFFSET($N$698,,,($C807-1)*3-2,$C$2)*OFFSET($B$696,1,,($C807-1)*3-2,1))),
IFERROR((V473/$J472)*$J807,0))</f>
        <v>0</v>
      </c>
      <c r="W808" s="312" cm="1">
        <f t="array" aca="1" ref="W808" ca="1">IF($D807=$C$3,
SUM(IF(OFFSET($N$696,,,($C807-1)*3-2,$C$2)=W807,OFFSET($N$698,,,($C807-1)*3-2,$C$2)*OFFSET($B$696,1,,($C807-1)*3-2,1))),
IFERROR((W473/$J472)*$J807,0))</f>
        <v>0</v>
      </c>
      <c r="X808" s="312" cm="1">
        <f t="array" aca="1" ref="X808" ca="1">IF($D807=$C$3,
SUM(IF(OFFSET($N$696,,,($C807-1)*3-2,$C$2)=X807,OFFSET($N$698,,,($C807-1)*3-2,$C$2)*OFFSET($B$696,1,,($C807-1)*3-2,1))),
IFERROR((X473/$J472)*$J807,0))</f>
        <v>0</v>
      </c>
      <c r="Y808" s="312" cm="1">
        <f t="array" aca="1" ref="Y808" ca="1">IF($D807=$C$3,
SUM(IF(OFFSET($N$696,,,($C807-1)*3-2,$C$2)=Y807,OFFSET($N$698,,,($C807-1)*3-2,$C$2)*OFFSET($B$696,1,,($C807-1)*3-2,1))),
IFERROR((Y473/$J472)*$J807,0))</f>
        <v>0</v>
      </c>
      <c r="Z808" s="312" cm="1">
        <f t="array" aca="1" ref="Z808" ca="1">IF($D807=$C$3,
SUM(IF(OFFSET($N$696,,,($C807-1)*3-2,$C$2)=Z807,OFFSET($N$698,,,($C807-1)*3-2,$C$2)*OFFSET($B$696,1,,($C807-1)*3-2,1))),
IFERROR((Z473/$J472)*$J807,0))</f>
        <v>0</v>
      </c>
      <c r="AA808" s="312" cm="1">
        <f t="array" aca="1" ref="AA808" ca="1">IF($D807=$C$3,
SUM(IF(OFFSET($N$696,,,($C807-1)*3-2,$C$2)=AA807,OFFSET($N$698,,,($C807-1)*3-2,$C$2)*OFFSET($B$696,1,,($C807-1)*3-2,1))),
IFERROR((AA473/$J472)*$J807,0))</f>
        <v>0</v>
      </c>
      <c r="AB808" s="312" cm="1">
        <f t="array" aca="1" ref="AB808" ca="1">IF($D807=$C$3,
SUM(IF(OFFSET($N$696,,,($C807-1)*3-2,$C$2)=AB807,OFFSET($N$698,,,($C807-1)*3-2,$C$2)*OFFSET($B$696,1,,($C807-1)*3-2,1))),
IFERROR((AB473/$J472)*$J807,0))</f>
        <v>0</v>
      </c>
      <c r="AC808" s="312" cm="1">
        <f t="array" aca="1" ref="AC808" ca="1">IF($D807=$C$3,
SUM(IF(OFFSET($N$696,,,($C807-1)*3-2,$C$2)=AC807,OFFSET($N$698,,,($C807-1)*3-2,$C$2)*OFFSET($B$696,1,,($C807-1)*3-2,1))),
IFERROR((AC473/$J472)*$J807,0))</f>
        <v>0</v>
      </c>
      <c r="AD808" s="312" cm="1">
        <f t="array" aca="1" ref="AD808" ca="1">IF($D807=$C$3,
SUM(IF(OFFSET($N$696,,,($C807-1)*3-2,$C$2)=AD807,OFFSET($N$698,,,($C807-1)*3-2,$C$2)*OFFSET($B$696,1,,($C807-1)*3-2,1))),
IFERROR((AD473/$J472)*$J807,0))</f>
        <v>0</v>
      </c>
      <c r="AE808" s="312" cm="1">
        <f t="array" aca="1" ref="AE808" ca="1">IF($D807=$C$3,
SUM(IF(OFFSET($N$696,,,($C807-1)*3-2,$C$2)=AE807,OFFSET($N$698,,,($C807-1)*3-2,$C$2)*OFFSET($B$696,1,,($C807-1)*3-2,1))),
IFERROR((AE473/$J472)*$J807,0))</f>
        <v>0</v>
      </c>
      <c r="AF808" s="312" cm="1">
        <f t="array" aca="1" ref="AF808" ca="1">IF($D807=$C$3,
SUM(IF(OFFSET($N$696,,,($C807-1)*3-2,$C$2)=AF807,OFFSET($N$698,,,($C807-1)*3-2,$C$2)*OFFSET($B$696,1,,($C807-1)*3-2,1))),
IFERROR((AF473/$J472)*$J807,0))</f>
        <v>0</v>
      </c>
      <c r="AG808" s="312" cm="1">
        <f t="array" aca="1" ref="AG808" ca="1">IF($D807=$C$3,
SUM(IF(OFFSET($N$696,,,($C807-1)*3-2,$C$2)=AG807,OFFSET($N$698,,,($C807-1)*3-2,$C$2)*OFFSET($B$696,1,,($C807-1)*3-2,1))),
IFERROR((AG473/$J472)*$J807,0))</f>
        <v>0</v>
      </c>
      <c r="AH808" s="317"/>
      <c r="AI808" s="318"/>
      <c r="AJ808" s="318"/>
      <c r="AK808" s="318"/>
      <c r="AL808" s="318"/>
      <c r="AM808"/>
      <c r="AN808"/>
      <c r="AO808"/>
      <c r="AP808"/>
      <c r="AQ808"/>
      <c r="AR808"/>
    </row>
    <row r="809" spans="1:44" ht="13.15" customHeight="1">
      <c r="A809" s="317"/>
      <c r="B809" s="380" t="str">
        <f t="shared" ca="1" si="3351"/>
        <v/>
      </c>
      <c r="C809" s="380" t="str">
        <f t="shared" ca="1" si="3351"/>
        <v/>
      </c>
      <c r="D809" s="891"/>
      <c r="E809" s="896"/>
      <c r="F809" s="897"/>
      <c r="G809" s="900"/>
      <c r="H809" s="903"/>
      <c r="I809" s="906"/>
      <c r="J809" s="909"/>
      <c r="K809" s="912"/>
      <c r="L809" s="915"/>
      <c r="M809" s="404" t="s">
        <v>91</v>
      </c>
      <c r="N809" s="405">
        <f t="shared" ref="N809:AG809" ca="1" si="3352">IFERROR(N808*$K807,0)</f>
        <v>0</v>
      </c>
      <c r="O809" s="406">
        <f t="shared" ca="1" si="3352"/>
        <v>0</v>
      </c>
      <c r="P809" s="406">
        <f t="shared" ca="1" si="3352"/>
        <v>0</v>
      </c>
      <c r="Q809" s="407">
        <f t="shared" ca="1" si="3352"/>
        <v>0</v>
      </c>
      <c r="R809" s="406">
        <f t="shared" ca="1" si="3352"/>
        <v>0</v>
      </c>
      <c r="S809" s="406">
        <f t="shared" ca="1" si="3352"/>
        <v>0</v>
      </c>
      <c r="T809" s="406">
        <f t="shared" ca="1" si="3352"/>
        <v>0</v>
      </c>
      <c r="U809" s="406">
        <f t="shared" ca="1" si="3352"/>
        <v>0</v>
      </c>
      <c r="V809" s="406">
        <f t="shared" ca="1" si="3352"/>
        <v>0</v>
      </c>
      <c r="W809" s="406">
        <f t="shared" ca="1" si="3352"/>
        <v>0</v>
      </c>
      <c r="X809" s="406">
        <f t="shared" ca="1" si="3352"/>
        <v>0</v>
      </c>
      <c r="Y809" s="406">
        <f t="shared" ca="1" si="3352"/>
        <v>0</v>
      </c>
      <c r="Z809" s="406">
        <f t="shared" ca="1" si="3352"/>
        <v>0</v>
      </c>
      <c r="AA809" s="406">
        <f t="shared" ca="1" si="3352"/>
        <v>0</v>
      </c>
      <c r="AB809" s="406">
        <f t="shared" ca="1" si="3352"/>
        <v>0</v>
      </c>
      <c r="AC809" s="406">
        <f t="shared" ca="1" si="3352"/>
        <v>0</v>
      </c>
      <c r="AD809" s="406">
        <f t="shared" ca="1" si="3352"/>
        <v>0</v>
      </c>
      <c r="AE809" s="406">
        <f t="shared" ca="1" si="3352"/>
        <v>0</v>
      </c>
      <c r="AF809" s="406">
        <f t="shared" ca="1" si="3352"/>
        <v>0</v>
      </c>
      <c r="AG809" s="406">
        <f t="shared" ca="1" si="3352"/>
        <v>0</v>
      </c>
      <c r="AH809" s="317"/>
      <c r="AI809" s="318"/>
      <c r="AJ809" s="318"/>
      <c r="AK809" s="318"/>
      <c r="AL809" s="318"/>
      <c r="AM809"/>
      <c r="AN809"/>
      <c r="AO809"/>
      <c r="AP809"/>
      <c r="AQ809"/>
      <c r="AR809"/>
    </row>
    <row r="810" spans="1:44" ht="13.15" customHeight="1">
      <c r="A810" s="317"/>
      <c r="B810" s="317"/>
      <c r="C810" s="317" cm="1">
        <f t="array" aca="1" ref="C810" ca="1">OFFSET(C810,-3,,,)+1</f>
        <v>39</v>
      </c>
      <c r="D810" s="889" t="str">
        <f t="shared" ref="D810:E810" ca="1" si="3353">D475</f>
        <v/>
      </c>
      <c r="E810" s="892" t="str">
        <f t="shared" ca="1" si="3353"/>
        <v/>
      </c>
      <c r="F810" s="893"/>
      <c r="G810" s="898">
        <f t="shared" ref="G810" si="3354">G475</f>
        <v>0</v>
      </c>
      <c r="H810" s="901"/>
      <c r="I810" s="904" t="str">
        <f t="shared" ref="I810" ca="1" si="3355">I475</f>
        <v/>
      </c>
      <c r="J810" s="907">
        <f t="shared" ref="J810" ca="1" si="3356">IF($D810=$C$3,
SUMPRODUCT(OFFSET($B$696,1,,($C810-1)*3-2,),OFFSET($L$696,,,($C810-1)*3-2,)),J475+H810)</f>
        <v>0</v>
      </c>
      <c r="K810" s="910">
        <f t="shared" ref="K810" ca="1" si="3357">K475</f>
        <v>0</v>
      </c>
      <c r="L810" s="913">
        <f t="shared" ref="L810" ca="1" si="3358">J810*K810</f>
        <v>0</v>
      </c>
      <c r="M810" s="402" t="s">
        <v>89</v>
      </c>
      <c r="N810" s="308" t="str">
        <f t="shared" ref="N810:AG810" ca="1" si="3359">N475</f>
        <v/>
      </c>
      <c r="O810" s="309" t="str">
        <f t="shared" ca="1" si="3359"/>
        <v/>
      </c>
      <c r="P810" s="309" t="str">
        <f t="shared" ca="1" si="3359"/>
        <v/>
      </c>
      <c r="Q810" s="310" t="str">
        <f t="shared" ca="1" si="3359"/>
        <v/>
      </c>
      <c r="R810" s="309" t="str">
        <f t="shared" ca="1" si="3359"/>
        <v/>
      </c>
      <c r="S810" s="309" t="str">
        <f t="shared" ca="1" si="3359"/>
        <v/>
      </c>
      <c r="T810" s="309" t="str">
        <f t="shared" ca="1" si="3359"/>
        <v/>
      </c>
      <c r="U810" s="309" t="str">
        <f t="shared" ca="1" si="3359"/>
        <v/>
      </c>
      <c r="V810" s="309" t="str">
        <f t="shared" ca="1" si="3359"/>
        <v/>
      </c>
      <c r="W810" s="309" t="str">
        <f t="shared" ca="1" si="3359"/>
        <v/>
      </c>
      <c r="X810" s="309" t="str">
        <f t="shared" ca="1" si="3359"/>
        <v/>
      </c>
      <c r="Y810" s="309" t="str">
        <f t="shared" ca="1" si="3359"/>
        <v/>
      </c>
      <c r="Z810" s="309" t="str">
        <f t="shared" ca="1" si="3359"/>
        <v/>
      </c>
      <c r="AA810" s="309" t="str">
        <f t="shared" ca="1" si="3359"/>
        <v/>
      </c>
      <c r="AB810" s="309" t="str">
        <f t="shared" ca="1" si="3359"/>
        <v/>
      </c>
      <c r="AC810" s="309" t="str">
        <f t="shared" ca="1" si="3359"/>
        <v/>
      </c>
      <c r="AD810" s="309" t="str">
        <f t="shared" ca="1" si="3359"/>
        <v/>
      </c>
      <c r="AE810" s="309" t="str">
        <f t="shared" ca="1" si="3359"/>
        <v/>
      </c>
      <c r="AF810" s="309" t="str">
        <f t="shared" ca="1" si="3359"/>
        <v/>
      </c>
      <c r="AG810" s="309" t="str">
        <f t="shared" ca="1" si="3359"/>
        <v/>
      </c>
      <c r="AH810" s="317"/>
      <c r="AI810" s="318"/>
      <c r="AJ810" s="318"/>
      <c r="AK810" s="318"/>
      <c r="AL810" s="318"/>
      <c r="AM810"/>
      <c r="AN810"/>
      <c r="AO810"/>
      <c r="AP810"/>
      <c r="AQ810"/>
      <c r="AR810"/>
    </row>
    <row r="811" spans="1:44" ht="13.15" customHeight="1">
      <c r="A811" s="317"/>
      <c r="B811" s="380">
        <f t="shared" ref="B811:C812" ca="1" si="3360">B476</f>
        <v>0</v>
      </c>
      <c r="C811" s="317" cm="1">
        <f t="array" aca="1" ref="C811" ca="1">IF(ROUND(SUM(IF(N810:AG810&lt;&gt;"",IF(N810:AG810&lt;&gt;0,(N811:AG811))))-J810,3)&lt;&gt;0,"X",0)</f>
        <v>0</v>
      </c>
      <c r="D811" s="890"/>
      <c r="E811" s="894"/>
      <c r="F811" s="895"/>
      <c r="G811" s="899"/>
      <c r="H811" s="902"/>
      <c r="I811" s="905"/>
      <c r="J811" s="908"/>
      <c r="K811" s="911"/>
      <c r="L811" s="914"/>
      <c r="M811" s="403" t="s">
        <v>90</v>
      </c>
      <c r="N811" s="312" cm="1">
        <f t="array" aca="1" ref="N811" ca="1">IF($D810=$C$3,
SUM(IF(OFFSET($N$696,,,($C810-1)*3-2,$C$2)=N810,OFFSET($N$698,,,($C810-1)*3-2,$C$2)*OFFSET($B$696,1,,($C810-1)*3-2,1))),
IFERROR((N476/$J475)*$J810,0))</f>
        <v>0</v>
      </c>
      <c r="O811" s="312" cm="1">
        <f t="array" aca="1" ref="O811" ca="1">IF($D810=$C$3,
SUM(IF(OFFSET($N$696,,,($C810-1)*3-2,$C$2)=O810,OFFSET($N$698,,,($C810-1)*3-2,$C$2)*OFFSET($B$696,1,,($C810-1)*3-2,1))),
IFERROR((O476/$J475)*$J810,0))</f>
        <v>0</v>
      </c>
      <c r="P811" s="312" cm="1">
        <f t="array" aca="1" ref="P811" ca="1">IF($D810=$C$3,
SUM(IF(OFFSET($N$696,,,($C810-1)*3-2,$C$2)=P810,OFFSET($N$698,,,($C810-1)*3-2,$C$2)*OFFSET($B$696,1,,($C810-1)*3-2,1))),
IFERROR((P476/$J475)*$J810,0))</f>
        <v>0</v>
      </c>
      <c r="Q811" s="313" cm="1">
        <f t="array" aca="1" ref="Q811" ca="1">IF($D810=$C$3,
SUM(IF(OFFSET($N$696,,,($C810-1)*3-2,$C$2)=Q810,OFFSET($N$698,,,($C810-1)*3-2,$C$2)*OFFSET($B$696,1,,($C810-1)*3-2,1))),
IFERROR((Q476/$J475)*$J810,0))</f>
        <v>0</v>
      </c>
      <c r="R811" s="312" cm="1">
        <f t="array" aca="1" ref="R811" ca="1">IF($D810=$C$3,
SUM(IF(OFFSET($N$696,,,($C810-1)*3-2,$C$2)=R810,OFFSET($N$698,,,($C810-1)*3-2,$C$2)*OFFSET($B$696,1,,($C810-1)*3-2,1))),
IFERROR((R476/$J475)*$J810,0))</f>
        <v>0</v>
      </c>
      <c r="S811" s="312" cm="1">
        <f t="array" aca="1" ref="S811" ca="1">IF($D810=$C$3,
SUM(IF(OFFSET($N$696,,,($C810-1)*3-2,$C$2)=S810,OFFSET($N$698,,,($C810-1)*3-2,$C$2)*OFFSET($B$696,1,,($C810-1)*3-2,1))),
IFERROR((S476/$J475)*$J810,0))</f>
        <v>0</v>
      </c>
      <c r="T811" s="312" cm="1">
        <f t="array" aca="1" ref="T811" ca="1">IF($D810=$C$3,
SUM(IF(OFFSET($N$696,,,($C810-1)*3-2,$C$2)=T810,OFFSET($N$698,,,($C810-1)*3-2,$C$2)*OFFSET($B$696,1,,($C810-1)*3-2,1))),
IFERROR((T476/$J475)*$J810,0))</f>
        <v>0</v>
      </c>
      <c r="U811" s="312" cm="1">
        <f t="array" aca="1" ref="U811" ca="1">IF($D810=$C$3,
SUM(IF(OFFSET($N$696,,,($C810-1)*3-2,$C$2)=U810,OFFSET($N$698,,,($C810-1)*3-2,$C$2)*OFFSET($B$696,1,,($C810-1)*3-2,1))),
IFERROR((U476/$J475)*$J810,0))</f>
        <v>0</v>
      </c>
      <c r="V811" s="312" cm="1">
        <f t="array" aca="1" ref="V811" ca="1">IF($D810=$C$3,
SUM(IF(OFFSET($N$696,,,($C810-1)*3-2,$C$2)=V810,OFFSET($N$698,,,($C810-1)*3-2,$C$2)*OFFSET($B$696,1,,($C810-1)*3-2,1))),
IFERROR((V476/$J475)*$J810,0))</f>
        <v>0</v>
      </c>
      <c r="W811" s="312" cm="1">
        <f t="array" aca="1" ref="W811" ca="1">IF($D810=$C$3,
SUM(IF(OFFSET($N$696,,,($C810-1)*3-2,$C$2)=W810,OFFSET($N$698,,,($C810-1)*3-2,$C$2)*OFFSET($B$696,1,,($C810-1)*3-2,1))),
IFERROR((W476/$J475)*$J810,0))</f>
        <v>0</v>
      </c>
      <c r="X811" s="312" cm="1">
        <f t="array" aca="1" ref="X811" ca="1">IF($D810=$C$3,
SUM(IF(OFFSET($N$696,,,($C810-1)*3-2,$C$2)=X810,OFFSET($N$698,,,($C810-1)*3-2,$C$2)*OFFSET($B$696,1,,($C810-1)*3-2,1))),
IFERROR((X476/$J475)*$J810,0))</f>
        <v>0</v>
      </c>
      <c r="Y811" s="312" cm="1">
        <f t="array" aca="1" ref="Y811" ca="1">IF($D810=$C$3,
SUM(IF(OFFSET($N$696,,,($C810-1)*3-2,$C$2)=Y810,OFFSET($N$698,,,($C810-1)*3-2,$C$2)*OFFSET($B$696,1,,($C810-1)*3-2,1))),
IFERROR((Y476/$J475)*$J810,0))</f>
        <v>0</v>
      </c>
      <c r="Z811" s="312" cm="1">
        <f t="array" aca="1" ref="Z811" ca="1">IF($D810=$C$3,
SUM(IF(OFFSET($N$696,,,($C810-1)*3-2,$C$2)=Z810,OFFSET($N$698,,,($C810-1)*3-2,$C$2)*OFFSET($B$696,1,,($C810-1)*3-2,1))),
IFERROR((Z476/$J475)*$J810,0))</f>
        <v>0</v>
      </c>
      <c r="AA811" s="312" cm="1">
        <f t="array" aca="1" ref="AA811" ca="1">IF($D810=$C$3,
SUM(IF(OFFSET($N$696,,,($C810-1)*3-2,$C$2)=AA810,OFFSET($N$698,,,($C810-1)*3-2,$C$2)*OFFSET($B$696,1,,($C810-1)*3-2,1))),
IFERROR((AA476/$J475)*$J810,0))</f>
        <v>0</v>
      </c>
      <c r="AB811" s="312" cm="1">
        <f t="array" aca="1" ref="AB811" ca="1">IF($D810=$C$3,
SUM(IF(OFFSET($N$696,,,($C810-1)*3-2,$C$2)=AB810,OFFSET($N$698,,,($C810-1)*3-2,$C$2)*OFFSET($B$696,1,,($C810-1)*3-2,1))),
IFERROR((AB476/$J475)*$J810,0))</f>
        <v>0</v>
      </c>
      <c r="AC811" s="312" cm="1">
        <f t="array" aca="1" ref="AC811" ca="1">IF($D810=$C$3,
SUM(IF(OFFSET($N$696,,,($C810-1)*3-2,$C$2)=AC810,OFFSET($N$698,,,($C810-1)*3-2,$C$2)*OFFSET($B$696,1,,($C810-1)*3-2,1))),
IFERROR((AC476/$J475)*$J810,0))</f>
        <v>0</v>
      </c>
      <c r="AD811" s="312" cm="1">
        <f t="array" aca="1" ref="AD811" ca="1">IF($D810=$C$3,
SUM(IF(OFFSET($N$696,,,($C810-1)*3-2,$C$2)=AD810,OFFSET($N$698,,,($C810-1)*3-2,$C$2)*OFFSET($B$696,1,,($C810-1)*3-2,1))),
IFERROR((AD476/$J475)*$J810,0))</f>
        <v>0</v>
      </c>
      <c r="AE811" s="312" cm="1">
        <f t="array" aca="1" ref="AE811" ca="1">IF($D810=$C$3,
SUM(IF(OFFSET($N$696,,,($C810-1)*3-2,$C$2)=AE810,OFFSET($N$698,,,($C810-1)*3-2,$C$2)*OFFSET($B$696,1,,($C810-1)*3-2,1))),
IFERROR((AE476/$J475)*$J810,0))</f>
        <v>0</v>
      </c>
      <c r="AF811" s="312" cm="1">
        <f t="array" aca="1" ref="AF811" ca="1">IF($D810=$C$3,
SUM(IF(OFFSET($N$696,,,($C810-1)*3-2,$C$2)=AF810,OFFSET($N$698,,,($C810-1)*3-2,$C$2)*OFFSET($B$696,1,,($C810-1)*3-2,1))),
IFERROR((AF476/$J475)*$J810,0))</f>
        <v>0</v>
      </c>
      <c r="AG811" s="312" cm="1">
        <f t="array" aca="1" ref="AG811" ca="1">IF($D810=$C$3,
SUM(IF(OFFSET($N$696,,,($C810-1)*3-2,$C$2)=AG810,OFFSET($N$698,,,($C810-1)*3-2,$C$2)*OFFSET($B$696,1,,($C810-1)*3-2,1))),
IFERROR((AG476/$J475)*$J810,0))</f>
        <v>0</v>
      </c>
      <c r="AH811" s="317"/>
      <c r="AI811" s="318"/>
      <c r="AJ811" s="318"/>
      <c r="AK811" s="318"/>
      <c r="AL811" s="318"/>
      <c r="AM811"/>
      <c r="AN811"/>
      <c r="AO811"/>
      <c r="AP811"/>
      <c r="AQ811"/>
      <c r="AR811"/>
    </row>
    <row r="812" spans="1:44" ht="13.15" customHeight="1">
      <c r="A812" s="317"/>
      <c r="B812" s="380" t="str">
        <f t="shared" ca="1" si="3360"/>
        <v/>
      </c>
      <c r="C812" s="380" t="str">
        <f t="shared" ca="1" si="3360"/>
        <v/>
      </c>
      <c r="D812" s="891"/>
      <c r="E812" s="896"/>
      <c r="F812" s="897"/>
      <c r="G812" s="900"/>
      <c r="H812" s="903"/>
      <c r="I812" s="906"/>
      <c r="J812" s="909"/>
      <c r="K812" s="912"/>
      <c r="L812" s="915"/>
      <c r="M812" s="404" t="s">
        <v>91</v>
      </c>
      <c r="N812" s="405">
        <f t="shared" ref="N812:AG812" ca="1" si="3361">IFERROR(N811*$K810,0)</f>
        <v>0</v>
      </c>
      <c r="O812" s="406">
        <f t="shared" ca="1" si="3361"/>
        <v>0</v>
      </c>
      <c r="P812" s="406">
        <f t="shared" ca="1" si="3361"/>
        <v>0</v>
      </c>
      <c r="Q812" s="407">
        <f t="shared" ca="1" si="3361"/>
        <v>0</v>
      </c>
      <c r="R812" s="406">
        <f t="shared" ca="1" si="3361"/>
        <v>0</v>
      </c>
      <c r="S812" s="406">
        <f t="shared" ca="1" si="3361"/>
        <v>0</v>
      </c>
      <c r="T812" s="406">
        <f t="shared" ca="1" si="3361"/>
        <v>0</v>
      </c>
      <c r="U812" s="406">
        <f t="shared" ca="1" si="3361"/>
        <v>0</v>
      </c>
      <c r="V812" s="406">
        <f t="shared" ca="1" si="3361"/>
        <v>0</v>
      </c>
      <c r="W812" s="406">
        <f t="shared" ca="1" si="3361"/>
        <v>0</v>
      </c>
      <c r="X812" s="406">
        <f t="shared" ca="1" si="3361"/>
        <v>0</v>
      </c>
      <c r="Y812" s="406">
        <f t="shared" ca="1" si="3361"/>
        <v>0</v>
      </c>
      <c r="Z812" s="406">
        <f t="shared" ca="1" si="3361"/>
        <v>0</v>
      </c>
      <c r="AA812" s="406">
        <f t="shared" ca="1" si="3361"/>
        <v>0</v>
      </c>
      <c r="AB812" s="406">
        <f t="shared" ca="1" si="3361"/>
        <v>0</v>
      </c>
      <c r="AC812" s="406">
        <f t="shared" ca="1" si="3361"/>
        <v>0</v>
      </c>
      <c r="AD812" s="406">
        <f t="shared" ca="1" si="3361"/>
        <v>0</v>
      </c>
      <c r="AE812" s="406">
        <f t="shared" ca="1" si="3361"/>
        <v>0</v>
      </c>
      <c r="AF812" s="406">
        <f t="shared" ca="1" si="3361"/>
        <v>0</v>
      </c>
      <c r="AG812" s="406">
        <f t="shared" ca="1" si="3361"/>
        <v>0</v>
      </c>
      <c r="AH812" s="317"/>
      <c r="AI812" s="318"/>
      <c r="AJ812" s="318"/>
      <c r="AK812" s="318"/>
      <c r="AL812" s="318"/>
      <c r="AM812"/>
      <c r="AN812"/>
      <c r="AO812"/>
      <c r="AP812"/>
      <c r="AQ812"/>
      <c r="AR812"/>
    </row>
    <row r="813" spans="1:44" ht="13.15" customHeight="1">
      <c r="A813" s="317"/>
      <c r="B813" s="317"/>
      <c r="C813" s="317" cm="1">
        <f t="array" aca="1" ref="C813" ca="1">OFFSET(C813,-3,,,)+1</f>
        <v>40</v>
      </c>
      <c r="D813" s="889" t="str">
        <f t="shared" ref="D813:E813" ca="1" si="3362">D478</f>
        <v/>
      </c>
      <c r="E813" s="892" t="str">
        <f t="shared" ca="1" si="3362"/>
        <v/>
      </c>
      <c r="F813" s="893"/>
      <c r="G813" s="898">
        <f t="shared" ref="G813" si="3363">G478</f>
        <v>0</v>
      </c>
      <c r="H813" s="901"/>
      <c r="I813" s="904" t="str">
        <f t="shared" ref="I813" ca="1" si="3364">I478</f>
        <v/>
      </c>
      <c r="J813" s="907">
        <f t="shared" ref="J813" ca="1" si="3365">IF($D813=$C$3,
SUMPRODUCT(OFFSET($B$696,1,,($C813-1)*3-2,),OFFSET($L$696,,,($C813-1)*3-2,)),J478+H813)</f>
        <v>0</v>
      </c>
      <c r="K813" s="910">
        <f t="shared" ref="K813" ca="1" si="3366">K478</f>
        <v>0</v>
      </c>
      <c r="L813" s="913">
        <f t="shared" ref="L813" ca="1" si="3367">J813*K813</f>
        <v>0</v>
      </c>
      <c r="M813" s="402" t="s">
        <v>89</v>
      </c>
      <c r="N813" s="308" t="str">
        <f t="shared" ref="N813:AG813" ca="1" si="3368">N478</f>
        <v/>
      </c>
      <c r="O813" s="309" t="str">
        <f t="shared" ca="1" si="3368"/>
        <v/>
      </c>
      <c r="P813" s="309" t="str">
        <f t="shared" ca="1" si="3368"/>
        <v/>
      </c>
      <c r="Q813" s="310" t="str">
        <f t="shared" ca="1" si="3368"/>
        <v/>
      </c>
      <c r="R813" s="309" t="str">
        <f t="shared" ca="1" si="3368"/>
        <v/>
      </c>
      <c r="S813" s="309" t="str">
        <f t="shared" ca="1" si="3368"/>
        <v/>
      </c>
      <c r="T813" s="309" t="str">
        <f t="shared" ca="1" si="3368"/>
        <v/>
      </c>
      <c r="U813" s="309" t="str">
        <f t="shared" ca="1" si="3368"/>
        <v/>
      </c>
      <c r="V813" s="309" t="str">
        <f t="shared" ca="1" si="3368"/>
        <v/>
      </c>
      <c r="W813" s="309" t="str">
        <f t="shared" ca="1" si="3368"/>
        <v/>
      </c>
      <c r="X813" s="309" t="str">
        <f t="shared" ca="1" si="3368"/>
        <v/>
      </c>
      <c r="Y813" s="309" t="str">
        <f t="shared" ca="1" si="3368"/>
        <v/>
      </c>
      <c r="Z813" s="309" t="str">
        <f t="shared" ca="1" si="3368"/>
        <v/>
      </c>
      <c r="AA813" s="309" t="str">
        <f t="shared" ca="1" si="3368"/>
        <v/>
      </c>
      <c r="AB813" s="309" t="str">
        <f t="shared" ca="1" si="3368"/>
        <v/>
      </c>
      <c r="AC813" s="309" t="str">
        <f t="shared" ca="1" si="3368"/>
        <v/>
      </c>
      <c r="AD813" s="309" t="str">
        <f t="shared" ca="1" si="3368"/>
        <v/>
      </c>
      <c r="AE813" s="309" t="str">
        <f t="shared" ca="1" si="3368"/>
        <v/>
      </c>
      <c r="AF813" s="309" t="str">
        <f t="shared" ca="1" si="3368"/>
        <v/>
      </c>
      <c r="AG813" s="309" t="str">
        <f t="shared" ca="1" si="3368"/>
        <v/>
      </c>
      <c r="AH813" s="317"/>
      <c r="AI813" s="318"/>
      <c r="AJ813" s="318"/>
      <c r="AK813" s="318"/>
      <c r="AL813" s="318"/>
      <c r="AM813"/>
      <c r="AN813"/>
      <c r="AO813"/>
      <c r="AP813"/>
      <c r="AQ813"/>
      <c r="AR813"/>
    </row>
    <row r="814" spans="1:44" ht="13.15" customHeight="1">
      <c r="A814" s="317"/>
      <c r="B814" s="380">
        <f t="shared" ref="B814:C815" ca="1" si="3369">B479</f>
        <v>0</v>
      </c>
      <c r="C814" s="317" cm="1">
        <f t="array" aca="1" ref="C814" ca="1">IF(ROUND(SUM(IF(N813:AG813&lt;&gt;"",IF(N813:AG813&lt;&gt;0,(N814:AG814))))-J813,3)&lt;&gt;0,"X",0)</f>
        <v>0</v>
      </c>
      <c r="D814" s="890"/>
      <c r="E814" s="894"/>
      <c r="F814" s="895"/>
      <c r="G814" s="899"/>
      <c r="H814" s="902"/>
      <c r="I814" s="905"/>
      <c r="J814" s="908"/>
      <c r="K814" s="911"/>
      <c r="L814" s="914"/>
      <c r="M814" s="403" t="s">
        <v>90</v>
      </c>
      <c r="N814" s="312" cm="1">
        <f t="array" aca="1" ref="N814" ca="1">IF($D813=$C$3,
SUM(IF(OFFSET($N$696,,,($C813-1)*3-2,$C$2)=N813,OFFSET($N$698,,,($C813-1)*3-2,$C$2)*OFFSET($B$696,1,,($C813-1)*3-2,1))),
IFERROR((N479/$J478)*$J813,0))</f>
        <v>0</v>
      </c>
      <c r="O814" s="312" cm="1">
        <f t="array" aca="1" ref="O814" ca="1">IF($D813=$C$3,
SUM(IF(OFFSET($N$696,,,($C813-1)*3-2,$C$2)=O813,OFFSET($N$698,,,($C813-1)*3-2,$C$2)*OFFSET($B$696,1,,($C813-1)*3-2,1))),
IFERROR((O479/$J478)*$J813,0))</f>
        <v>0</v>
      </c>
      <c r="P814" s="312" cm="1">
        <f t="array" aca="1" ref="P814" ca="1">IF($D813=$C$3,
SUM(IF(OFFSET($N$696,,,($C813-1)*3-2,$C$2)=P813,OFFSET($N$698,,,($C813-1)*3-2,$C$2)*OFFSET($B$696,1,,($C813-1)*3-2,1))),
IFERROR((P479/$J478)*$J813,0))</f>
        <v>0</v>
      </c>
      <c r="Q814" s="313" cm="1">
        <f t="array" aca="1" ref="Q814" ca="1">IF($D813=$C$3,
SUM(IF(OFFSET($N$696,,,($C813-1)*3-2,$C$2)=Q813,OFFSET($N$698,,,($C813-1)*3-2,$C$2)*OFFSET($B$696,1,,($C813-1)*3-2,1))),
IFERROR((Q479/$J478)*$J813,0))</f>
        <v>0</v>
      </c>
      <c r="R814" s="312" cm="1">
        <f t="array" aca="1" ref="R814" ca="1">IF($D813=$C$3,
SUM(IF(OFFSET($N$696,,,($C813-1)*3-2,$C$2)=R813,OFFSET($N$698,,,($C813-1)*3-2,$C$2)*OFFSET($B$696,1,,($C813-1)*3-2,1))),
IFERROR((R479/$J478)*$J813,0))</f>
        <v>0</v>
      </c>
      <c r="S814" s="312" cm="1">
        <f t="array" aca="1" ref="S814" ca="1">IF($D813=$C$3,
SUM(IF(OFFSET($N$696,,,($C813-1)*3-2,$C$2)=S813,OFFSET($N$698,,,($C813-1)*3-2,$C$2)*OFFSET($B$696,1,,($C813-1)*3-2,1))),
IFERROR((S479/$J478)*$J813,0))</f>
        <v>0</v>
      </c>
      <c r="T814" s="312" cm="1">
        <f t="array" aca="1" ref="T814" ca="1">IF($D813=$C$3,
SUM(IF(OFFSET($N$696,,,($C813-1)*3-2,$C$2)=T813,OFFSET($N$698,,,($C813-1)*3-2,$C$2)*OFFSET($B$696,1,,($C813-1)*3-2,1))),
IFERROR((T479/$J478)*$J813,0))</f>
        <v>0</v>
      </c>
      <c r="U814" s="312" cm="1">
        <f t="array" aca="1" ref="U814" ca="1">IF($D813=$C$3,
SUM(IF(OFFSET($N$696,,,($C813-1)*3-2,$C$2)=U813,OFFSET($N$698,,,($C813-1)*3-2,$C$2)*OFFSET($B$696,1,,($C813-1)*3-2,1))),
IFERROR((U479/$J478)*$J813,0))</f>
        <v>0</v>
      </c>
      <c r="V814" s="312" cm="1">
        <f t="array" aca="1" ref="V814" ca="1">IF($D813=$C$3,
SUM(IF(OFFSET($N$696,,,($C813-1)*3-2,$C$2)=V813,OFFSET($N$698,,,($C813-1)*3-2,$C$2)*OFFSET($B$696,1,,($C813-1)*3-2,1))),
IFERROR((V479/$J478)*$J813,0))</f>
        <v>0</v>
      </c>
      <c r="W814" s="312" cm="1">
        <f t="array" aca="1" ref="W814" ca="1">IF($D813=$C$3,
SUM(IF(OFFSET($N$696,,,($C813-1)*3-2,$C$2)=W813,OFFSET($N$698,,,($C813-1)*3-2,$C$2)*OFFSET($B$696,1,,($C813-1)*3-2,1))),
IFERROR((W479/$J478)*$J813,0))</f>
        <v>0</v>
      </c>
      <c r="X814" s="312" cm="1">
        <f t="array" aca="1" ref="X814" ca="1">IF($D813=$C$3,
SUM(IF(OFFSET($N$696,,,($C813-1)*3-2,$C$2)=X813,OFFSET($N$698,,,($C813-1)*3-2,$C$2)*OFFSET($B$696,1,,($C813-1)*3-2,1))),
IFERROR((X479/$J478)*$J813,0))</f>
        <v>0</v>
      </c>
      <c r="Y814" s="312" cm="1">
        <f t="array" aca="1" ref="Y814" ca="1">IF($D813=$C$3,
SUM(IF(OFFSET($N$696,,,($C813-1)*3-2,$C$2)=Y813,OFFSET($N$698,,,($C813-1)*3-2,$C$2)*OFFSET($B$696,1,,($C813-1)*3-2,1))),
IFERROR((Y479/$J478)*$J813,0))</f>
        <v>0</v>
      </c>
      <c r="Z814" s="312" cm="1">
        <f t="array" aca="1" ref="Z814" ca="1">IF($D813=$C$3,
SUM(IF(OFFSET($N$696,,,($C813-1)*3-2,$C$2)=Z813,OFFSET($N$698,,,($C813-1)*3-2,$C$2)*OFFSET($B$696,1,,($C813-1)*3-2,1))),
IFERROR((Z479/$J478)*$J813,0))</f>
        <v>0</v>
      </c>
      <c r="AA814" s="312" cm="1">
        <f t="array" aca="1" ref="AA814" ca="1">IF($D813=$C$3,
SUM(IF(OFFSET($N$696,,,($C813-1)*3-2,$C$2)=AA813,OFFSET($N$698,,,($C813-1)*3-2,$C$2)*OFFSET($B$696,1,,($C813-1)*3-2,1))),
IFERROR((AA479/$J478)*$J813,0))</f>
        <v>0</v>
      </c>
      <c r="AB814" s="312" cm="1">
        <f t="array" aca="1" ref="AB814" ca="1">IF($D813=$C$3,
SUM(IF(OFFSET($N$696,,,($C813-1)*3-2,$C$2)=AB813,OFFSET($N$698,,,($C813-1)*3-2,$C$2)*OFFSET($B$696,1,,($C813-1)*3-2,1))),
IFERROR((AB479/$J478)*$J813,0))</f>
        <v>0</v>
      </c>
      <c r="AC814" s="312" cm="1">
        <f t="array" aca="1" ref="AC814" ca="1">IF($D813=$C$3,
SUM(IF(OFFSET($N$696,,,($C813-1)*3-2,$C$2)=AC813,OFFSET($N$698,,,($C813-1)*3-2,$C$2)*OFFSET($B$696,1,,($C813-1)*3-2,1))),
IFERROR((AC479/$J478)*$J813,0))</f>
        <v>0</v>
      </c>
      <c r="AD814" s="312" cm="1">
        <f t="array" aca="1" ref="AD814" ca="1">IF($D813=$C$3,
SUM(IF(OFFSET($N$696,,,($C813-1)*3-2,$C$2)=AD813,OFFSET($N$698,,,($C813-1)*3-2,$C$2)*OFFSET($B$696,1,,($C813-1)*3-2,1))),
IFERROR((AD479/$J478)*$J813,0))</f>
        <v>0</v>
      </c>
      <c r="AE814" s="312" cm="1">
        <f t="array" aca="1" ref="AE814" ca="1">IF($D813=$C$3,
SUM(IF(OFFSET($N$696,,,($C813-1)*3-2,$C$2)=AE813,OFFSET($N$698,,,($C813-1)*3-2,$C$2)*OFFSET($B$696,1,,($C813-1)*3-2,1))),
IFERROR((AE479/$J478)*$J813,0))</f>
        <v>0</v>
      </c>
      <c r="AF814" s="312" cm="1">
        <f t="array" aca="1" ref="AF814" ca="1">IF($D813=$C$3,
SUM(IF(OFFSET($N$696,,,($C813-1)*3-2,$C$2)=AF813,OFFSET($N$698,,,($C813-1)*3-2,$C$2)*OFFSET($B$696,1,,($C813-1)*3-2,1))),
IFERROR((AF479/$J478)*$J813,0))</f>
        <v>0</v>
      </c>
      <c r="AG814" s="312" cm="1">
        <f t="array" aca="1" ref="AG814" ca="1">IF($D813=$C$3,
SUM(IF(OFFSET($N$696,,,($C813-1)*3-2,$C$2)=AG813,OFFSET($N$698,,,($C813-1)*3-2,$C$2)*OFFSET($B$696,1,,($C813-1)*3-2,1))),
IFERROR((AG479/$J478)*$J813,0))</f>
        <v>0</v>
      </c>
      <c r="AH814" s="317"/>
      <c r="AI814" s="318"/>
      <c r="AJ814" s="318"/>
      <c r="AK814" s="318"/>
      <c r="AL814" s="318"/>
      <c r="AM814"/>
      <c r="AN814"/>
      <c r="AO814"/>
      <c r="AP814"/>
      <c r="AQ814"/>
      <c r="AR814"/>
    </row>
    <row r="815" spans="1:44" ht="13.15" customHeight="1">
      <c r="A815" s="317"/>
      <c r="B815" s="380" t="str">
        <f t="shared" ca="1" si="3369"/>
        <v/>
      </c>
      <c r="C815" s="380" t="str">
        <f t="shared" ca="1" si="3369"/>
        <v/>
      </c>
      <c r="D815" s="891"/>
      <c r="E815" s="896"/>
      <c r="F815" s="897"/>
      <c r="G815" s="900"/>
      <c r="H815" s="903"/>
      <c r="I815" s="906"/>
      <c r="J815" s="909"/>
      <c r="K815" s="912"/>
      <c r="L815" s="915"/>
      <c r="M815" s="404" t="s">
        <v>91</v>
      </c>
      <c r="N815" s="405">
        <f t="shared" ref="N815:AG815" ca="1" si="3370">IFERROR(N814*$K813,0)</f>
        <v>0</v>
      </c>
      <c r="O815" s="406">
        <f t="shared" ca="1" si="3370"/>
        <v>0</v>
      </c>
      <c r="P815" s="406">
        <f t="shared" ca="1" si="3370"/>
        <v>0</v>
      </c>
      <c r="Q815" s="407">
        <f t="shared" ca="1" si="3370"/>
        <v>0</v>
      </c>
      <c r="R815" s="406">
        <f t="shared" ca="1" si="3370"/>
        <v>0</v>
      </c>
      <c r="S815" s="406">
        <f t="shared" ca="1" si="3370"/>
        <v>0</v>
      </c>
      <c r="T815" s="406">
        <f t="shared" ca="1" si="3370"/>
        <v>0</v>
      </c>
      <c r="U815" s="406">
        <f t="shared" ca="1" si="3370"/>
        <v>0</v>
      </c>
      <c r="V815" s="406">
        <f t="shared" ca="1" si="3370"/>
        <v>0</v>
      </c>
      <c r="W815" s="406">
        <f t="shared" ca="1" si="3370"/>
        <v>0</v>
      </c>
      <c r="X815" s="406">
        <f t="shared" ca="1" si="3370"/>
        <v>0</v>
      </c>
      <c r="Y815" s="406">
        <f t="shared" ca="1" si="3370"/>
        <v>0</v>
      </c>
      <c r="Z815" s="406">
        <f t="shared" ca="1" si="3370"/>
        <v>0</v>
      </c>
      <c r="AA815" s="406">
        <f t="shared" ca="1" si="3370"/>
        <v>0</v>
      </c>
      <c r="AB815" s="406">
        <f t="shared" ca="1" si="3370"/>
        <v>0</v>
      </c>
      <c r="AC815" s="406">
        <f t="shared" ca="1" si="3370"/>
        <v>0</v>
      </c>
      <c r="AD815" s="406">
        <f t="shared" ca="1" si="3370"/>
        <v>0</v>
      </c>
      <c r="AE815" s="406">
        <f t="shared" ca="1" si="3370"/>
        <v>0</v>
      </c>
      <c r="AF815" s="406">
        <f t="shared" ca="1" si="3370"/>
        <v>0</v>
      </c>
      <c r="AG815" s="406">
        <f t="shared" ca="1" si="3370"/>
        <v>0</v>
      </c>
      <c r="AH815" s="317"/>
      <c r="AI815" s="318"/>
      <c r="AJ815" s="318"/>
      <c r="AK815" s="318"/>
      <c r="AL815" s="318"/>
      <c r="AM815"/>
      <c r="AN815"/>
      <c r="AO815"/>
      <c r="AP815"/>
      <c r="AQ815"/>
      <c r="AR815"/>
    </row>
    <row r="816" spans="1:44" ht="13.15" customHeight="1">
      <c r="A816" s="317"/>
      <c r="B816" s="317"/>
      <c r="C816" s="317" cm="1">
        <f t="array" aca="1" ref="C816" ca="1">OFFSET(C816,-3,,,)+1</f>
        <v>41</v>
      </c>
      <c r="D816" s="889" t="str">
        <f t="shared" ref="D816:E816" ca="1" si="3371">D481</f>
        <v/>
      </c>
      <c r="E816" s="892" t="str">
        <f t="shared" ca="1" si="3371"/>
        <v/>
      </c>
      <c r="F816" s="893"/>
      <c r="G816" s="898">
        <f t="shared" ref="G816" si="3372">G481</f>
        <v>0</v>
      </c>
      <c r="H816" s="901"/>
      <c r="I816" s="904" t="str">
        <f t="shared" ref="I816" ca="1" si="3373">I481</f>
        <v/>
      </c>
      <c r="J816" s="907">
        <f t="shared" ref="J816" ca="1" si="3374">IF($D816=$C$3,
SUMPRODUCT(OFFSET($B$696,1,,($C816-1)*3-2,),OFFSET($L$696,,,($C816-1)*3-2,)),J481+H816)</f>
        <v>0</v>
      </c>
      <c r="K816" s="910">
        <f t="shared" ref="K816" ca="1" si="3375">K481</f>
        <v>0</v>
      </c>
      <c r="L816" s="913">
        <f t="shared" ref="L816" ca="1" si="3376">J816*K816</f>
        <v>0</v>
      </c>
      <c r="M816" s="402" t="s">
        <v>89</v>
      </c>
      <c r="N816" s="308" t="str">
        <f t="shared" ref="N816:AG816" ca="1" si="3377">N481</f>
        <v/>
      </c>
      <c r="O816" s="309" t="str">
        <f t="shared" ca="1" si="3377"/>
        <v/>
      </c>
      <c r="P816" s="309" t="str">
        <f t="shared" ca="1" si="3377"/>
        <v/>
      </c>
      <c r="Q816" s="310" t="str">
        <f t="shared" ca="1" si="3377"/>
        <v/>
      </c>
      <c r="R816" s="309" t="str">
        <f t="shared" ca="1" si="3377"/>
        <v/>
      </c>
      <c r="S816" s="309" t="str">
        <f t="shared" ca="1" si="3377"/>
        <v/>
      </c>
      <c r="T816" s="309" t="str">
        <f t="shared" ca="1" si="3377"/>
        <v/>
      </c>
      <c r="U816" s="309" t="str">
        <f t="shared" ca="1" si="3377"/>
        <v/>
      </c>
      <c r="V816" s="309" t="str">
        <f t="shared" ca="1" si="3377"/>
        <v/>
      </c>
      <c r="W816" s="309" t="str">
        <f t="shared" ca="1" si="3377"/>
        <v/>
      </c>
      <c r="X816" s="309" t="str">
        <f t="shared" ca="1" si="3377"/>
        <v/>
      </c>
      <c r="Y816" s="309" t="str">
        <f t="shared" ca="1" si="3377"/>
        <v/>
      </c>
      <c r="Z816" s="309" t="str">
        <f t="shared" ca="1" si="3377"/>
        <v/>
      </c>
      <c r="AA816" s="309" t="str">
        <f t="shared" ca="1" si="3377"/>
        <v/>
      </c>
      <c r="AB816" s="309" t="str">
        <f t="shared" ca="1" si="3377"/>
        <v/>
      </c>
      <c r="AC816" s="309" t="str">
        <f t="shared" ca="1" si="3377"/>
        <v/>
      </c>
      <c r="AD816" s="309" t="str">
        <f t="shared" ca="1" si="3377"/>
        <v/>
      </c>
      <c r="AE816" s="309" t="str">
        <f t="shared" ca="1" si="3377"/>
        <v/>
      </c>
      <c r="AF816" s="309" t="str">
        <f t="shared" ca="1" si="3377"/>
        <v/>
      </c>
      <c r="AG816" s="309" t="str">
        <f t="shared" ca="1" si="3377"/>
        <v/>
      </c>
      <c r="AH816" s="317"/>
      <c r="AI816" s="318"/>
      <c r="AJ816" s="318"/>
      <c r="AK816" s="318"/>
      <c r="AL816" s="318"/>
      <c r="AM816"/>
      <c r="AN816"/>
      <c r="AO816"/>
      <c r="AP816"/>
      <c r="AQ816"/>
      <c r="AR816"/>
    </row>
    <row r="817" spans="1:44" ht="13.15" customHeight="1">
      <c r="A817" s="317"/>
      <c r="B817" s="380">
        <f t="shared" ref="B817:C818" ca="1" si="3378">B482</f>
        <v>0</v>
      </c>
      <c r="C817" s="317" cm="1">
        <f t="array" aca="1" ref="C817" ca="1">IF(ROUND(SUM(IF(N816:AG816&lt;&gt;"",IF(N816:AG816&lt;&gt;0,(N817:AG817))))-J816,3)&lt;&gt;0,"X",0)</f>
        <v>0</v>
      </c>
      <c r="D817" s="890"/>
      <c r="E817" s="894"/>
      <c r="F817" s="895"/>
      <c r="G817" s="899"/>
      <c r="H817" s="902"/>
      <c r="I817" s="905"/>
      <c r="J817" s="908"/>
      <c r="K817" s="911"/>
      <c r="L817" s="914"/>
      <c r="M817" s="403" t="s">
        <v>90</v>
      </c>
      <c r="N817" s="312" cm="1">
        <f t="array" aca="1" ref="N817" ca="1">IF($D816=$C$3,
SUM(IF(OFFSET($N$696,,,($C816-1)*3-2,$C$2)=N816,OFFSET($N$698,,,($C816-1)*3-2,$C$2)*OFFSET($B$696,1,,($C816-1)*3-2,1))),
IFERROR((N482/$J481)*$J816,0))</f>
        <v>0</v>
      </c>
      <c r="O817" s="312" cm="1">
        <f t="array" aca="1" ref="O817" ca="1">IF($D816=$C$3,
SUM(IF(OFFSET($N$696,,,($C816-1)*3-2,$C$2)=O816,OFFSET($N$698,,,($C816-1)*3-2,$C$2)*OFFSET($B$696,1,,($C816-1)*3-2,1))),
IFERROR((O482/$J481)*$J816,0))</f>
        <v>0</v>
      </c>
      <c r="P817" s="312" cm="1">
        <f t="array" aca="1" ref="P817" ca="1">IF($D816=$C$3,
SUM(IF(OFFSET($N$696,,,($C816-1)*3-2,$C$2)=P816,OFFSET($N$698,,,($C816-1)*3-2,$C$2)*OFFSET($B$696,1,,($C816-1)*3-2,1))),
IFERROR((P482/$J481)*$J816,0))</f>
        <v>0</v>
      </c>
      <c r="Q817" s="313" cm="1">
        <f t="array" aca="1" ref="Q817" ca="1">IF($D816=$C$3,
SUM(IF(OFFSET($N$696,,,($C816-1)*3-2,$C$2)=Q816,OFFSET($N$698,,,($C816-1)*3-2,$C$2)*OFFSET($B$696,1,,($C816-1)*3-2,1))),
IFERROR((Q482/$J481)*$J816,0))</f>
        <v>0</v>
      </c>
      <c r="R817" s="312" cm="1">
        <f t="array" aca="1" ref="R817" ca="1">IF($D816=$C$3,
SUM(IF(OFFSET($N$696,,,($C816-1)*3-2,$C$2)=R816,OFFSET($N$698,,,($C816-1)*3-2,$C$2)*OFFSET($B$696,1,,($C816-1)*3-2,1))),
IFERROR((R482/$J481)*$J816,0))</f>
        <v>0</v>
      </c>
      <c r="S817" s="312" cm="1">
        <f t="array" aca="1" ref="S817" ca="1">IF($D816=$C$3,
SUM(IF(OFFSET($N$696,,,($C816-1)*3-2,$C$2)=S816,OFFSET($N$698,,,($C816-1)*3-2,$C$2)*OFFSET($B$696,1,,($C816-1)*3-2,1))),
IFERROR((S482/$J481)*$J816,0))</f>
        <v>0</v>
      </c>
      <c r="T817" s="312" cm="1">
        <f t="array" aca="1" ref="T817" ca="1">IF($D816=$C$3,
SUM(IF(OFFSET($N$696,,,($C816-1)*3-2,$C$2)=T816,OFFSET($N$698,,,($C816-1)*3-2,$C$2)*OFFSET($B$696,1,,($C816-1)*3-2,1))),
IFERROR((T482/$J481)*$J816,0))</f>
        <v>0</v>
      </c>
      <c r="U817" s="312" cm="1">
        <f t="array" aca="1" ref="U817" ca="1">IF($D816=$C$3,
SUM(IF(OFFSET($N$696,,,($C816-1)*3-2,$C$2)=U816,OFFSET($N$698,,,($C816-1)*3-2,$C$2)*OFFSET($B$696,1,,($C816-1)*3-2,1))),
IFERROR((U482/$J481)*$J816,0))</f>
        <v>0</v>
      </c>
      <c r="V817" s="312" cm="1">
        <f t="array" aca="1" ref="V817" ca="1">IF($D816=$C$3,
SUM(IF(OFFSET($N$696,,,($C816-1)*3-2,$C$2)=V816,OFFSET($N$698,,,($C816-1)*3-2,$C$2)*OFFSET($B$696,1,,($C816-1)*3-2,1))),
IFERROR((V482/$J481)*$J816,0))</f>
        <v>0</v>
      </c>
      <c r="W817" s="312" cm="1">
        <f t="array" aca="1" ref="W817" ca="1">IF($D816=$C$3,
SUM(IF(OFFSET($N$696,,,($C816-1)*3-2,$C$2)=W816,OFFSET($N$698,,,($C816-1)*3-2,$C$2)*OFFSET($B$696,1,,($C816-1)*3-2,1))),
IFERROR((W482/$J481)*$J816,0))</f>
        <v>0</v>
      </c>
      <c r="X817" s="312" cm="1">
        <f t="array" aca="1" ref="X817" ca="1">IF($D816=$C$3,
SUM(IF(OFFSET($N$696,,,($C816-1)*3-2,$C$2)=X816,OFFSET($N$698,,,($C816-1)*3-2,$C$2)*OFFSET($B$696,1,,($C816-1)*3-2,1))),
IFERROR((X482/$J481)*$J816,0))</f>
        <v>0</v>
      </c>
      <c r="Y817" s="312" cm="1">
        <f t="array" aca="1" ref="Y817" ca="1">IF($D816=$C$3,
SUM(IF(OFFSET($N$696,,,($C816-1)*3-2,$C$2)=Y816,OFFSET($N$698,,,($C816-1)*3-2,$C$2)*OFFSET($B$696,1,,($C816-1)*3-2,1))),
IFERROR((Y482/$J481)*$J816,0))</f>
        <v>0</v>
      </c>
      <c r="Z817" s="312" cm="1">
        <f t="array" aca="1" ref="Z817" ca="1">IF($D816=$C$3,
SUM(IF(OFFSET($N$696,,,($C816-1)*3-2,$C$2)=Z816,OFFSET($N$698,,,($C816-1)*3-2,$C$2)*OFFSET($B$696,1,,($C816-1)*3-2,1))),
IFERROR((Z482/$J481)*$J816,0))</f>
        <v>0</v>
      </c>
      <c r="AA817" s="312" cm="1">
        <f t="array" aca="1" ref="AA817" ca="1">IF($D816=$C$3,
SUM(IF(OFFSET($N$696,,,($C816-1)*3-2,$C$2)=AA816,OFFSET($N$698,,,($C816-1)*3-2,$C$2)*OFFSET($B$696,1,,($C816-1)*3-2,1))),
IFERROR((AA482/$J481)*$J816,0))</f>
        <v>0</v>
      </c>
      <c r="AB817" s="312" cm="1">
        <f t="array" aca="1" ref="AB817" ca="1">IF($D816=$C$3,
SUM(IF(OFFSET($N$696,,,($C816-1)*3-2,$C$2)=AB816,OFFSET($N$698,,,($C816-1)*3-2,$C$2)*OFFSET($B$696,1,,($C816-1)*3-2,1))),
IFERROR((AB482/$J481)*$J816,0))</f>
        <v>0</v>
      </c>
      <c r="AC817" s="312" cm="1">
        <f t="array" aca="1" ref="AC817" ca="1">IF($D816=$C$3,
SUM(IF(OFFSET($N$696,,,($C816-1)*3-2,$C$2)=AC816,OFFSET($N$698,,,($C816-1)*3-2,$C$2)*OFFSET($B$696,1,,($C816-1)*3-2,1))),
IFERROR((AC482/$J481)*$J816,0))</f>
        <v>0</v>
      </c>
      <c r="AD817" s="312" cm="1">
        <f t="array" aca="1" ref="AD817" ca="1">IF($D816=$C$3,
SUM(IF(OFFSET($N$696,,,($C816-1)*3-2,$C$2)=AD816,OFFSET($N$698,,,($C816-1)*3-2,$C$2)*OFFSET($B$696,1,,($C816-1)*3-2,1))),
IFERROR((AD482/$J481)*$J816,0))</f>
        <v>0</v>
      </c>
      <c r="AE817" s="312" cm="1">
        <f t="array" aca="1" ref="AE817" ca="1">IF($D816=$C$3,
SUM(IF(OFFSET($N$696,,,($C816-1)*3-2,$C$2)=AE816,OFFSET($N$698,,,($C816-1)*3-2,$C$2)*OFFSET($B$696,1,,($C816-1)*3-2,1))),
IFERROR((AE482/$J481)*$J816,0))</f>
        <v>0</v>
      </c>
      <c r="AF817" s="312" cm="1">
        <f t="array" aca="1" ref="AF817" ca="1">IF($D816=$C$3,
SUM(IF(OFFSET($N$696,,,($C816-1)*3-2,$C$2)=AF816,OFFSET($N$698,,,($C816-1)*3-2,$C$2)*OFFSET($B$696,1,,($C816-1)*3-2,1))),
IFERROR((AF482/$J481)*$J816,0))</f>
        <v>0</v>
      </c>
      <c r="AG817" s="312" cm="1">
        <f t="array" aca="1" ref="AG817" ca="1">IF($D816=$C$3,
SUM(IF(OFFSET($N$696,,,($C816-1)*3-2,$C$2)=AG816,OFFSET($N$698,,,($C816-1)*3-2,$C$2)*OFFSET($B$696,1,,($C816-1)*3-2,1))),
IFERROR((AG482/$J481)*$J816,0))</f>
        <v>0</v>
      </c>
      <c r="AH817" s="317"/>
      <c r="AI817" s="318"/>
      <c r="AJ817" s="318"/>
      <c r="AK817" s="318"/>
      <c r="AL817" s="318"/>
      <c r="AM817"/>
      <c r="AN817"/>
      <c r="AO817"/>
      <c r="AP817"/>
      <c r="AQ817"/>
      <c r="AR817"/>
    </row>
    <row r="818" spans="1:44" ht="13.15" customHeight="1">
      <c r="A818" s="317"/>
      <c r="B818" s="380" t="str">
        <f t="shared" ca="1" si="3378"/>
        <v/>
      </c>
      <c r="C818" s="380" t="str">
        <f t="shared" ca="1" si="3378"/>
        <v/>
      </c>
      <c r="D818" s="891"/>
      <c r="E818" s="896"/>
      <c r="F818" s="897"/>
      <c r="G818" s="900"/>
      <c r="H818" s="903"/>
      <c r="I818" s="906"/>
      <c r="J818" s="909"/>
      <c r="K818" s="912"/>
      <c r="L818" s="915"/>
      <c r="M818" s="404" t="s">
        <v>91</v>
      </c>
      <c r="N818" s="405">
        <f t="shared" ref="N818:AG818" ca="1" si="3379">IFERROR(N817*$K816,0)</f>
        <v>0</v>
      </c>
      <c r="O818" s="406">
        <f t="shared" ca="1" si="3379"/>
        <v>0</v>
      </c>
      <c r="P818" s="406">
        <f t="shared" ca="1" si="3379"/>
        <v>0</v>
      </c>
      <c r="Q818" s="407">
        <f t="shared" ca="1" si="3379"/>
        <v>0</v>
      </c>
      <c r="R818" s="406">
        <f t="shared" ca="1" si="3379"/>
        <v>0</v>
      </c>
      <c r="S818" s="406">
        <f t="shared" ca="1" si="3379"/>
        <v>0</v>
      </c>
      <c r="T818" s="406">
        <f t="shared" ca="1" si="3379"/>
        <v>0</v>
      </c>
      <c r="U818" s="406">
        <f t="shared" ca="1" si="3379"/>
        <v>0</v>
      </c>
      <c r="V818" s="406">
        <f t="shared" ca="1" si="3379"/>
        <v>0</v>
      </c>
      <c r="W818" s="406">
        <f t="shared" ca="1" si="3379"/>
        <v>0</v>
      </c>
      <c r="X818" s="406">
        <f t="shared" ca="1" si="3379"/>
        <v>0</v>
      </c>
      <c r="Y818" s="406">
        <f t="shared" ca="1" si="3379"/>
        <v>0</v>
      </c>
      <c r="Z818" s="406">
        <f t="shared" ca="1" si="3379"/>
        <v>0</v>
      </c>
      <c r="AA818" s="406">
        <f t="shared" ca="1" si="3379"/>
        <v>0</v>
      </c>
      <c r="AB818" s="406">
        <f t="shared" ca="1" si="3379"/>
        <v>0</v>
      </c>
      <c r="AC818" s="406">
        <f t="shared" ca="1" si="3379"/>
        <v>0</v>
      </c>
      <c r="AD818" s="406">
        <f t="shared" ca="1" si="3379"/>
        <v>0</v>
      </c>
      <c r="AE818" s="406">
        <f t="shared" ca="1" si="3379"/>
        <v>0</v>
      </c>
      <c r="AF818" s="406">
        <f t="shared" ca="1" si="3379"/>
        <v>0</v>
      </c>
      <c r="AG818" s="406">
        <f t="shared" ca="1" si="3379"/>
        <v>0</v>
      </c>
      <c r="AH818" s="317"/>
      <c r="AI818" s="318"/>
      <c r="AJ818" s="318"/>
      <c r="AK818" s="318"/>
      <c r="AL818" s="318"/>
      <c r="AM818"/>
      <c r="AN818"/>
      <c r="AO818"/>
      <c r="AP818"/>
      <c r="AQ818"/>
      <c r="AR818"/>
    </row>
    <row r="819" spans="1:44" ht="13.15" customHeight="1">
      <c r="A819" s="317"/>
      <c r="B819" s="317"/>
      <c r="C819" s="317" cm="1">
        <f t="array" aca="1" ref="C819" ca="1">OFFSET(C819,-3,,,)+1</f>
        <v>42</v>
      </c>
      <c r="D819" s="889" t="str">
        <f t="shared" ref="D819:E819" ca="1" si="3380">D484</f>
        <v/>
      </c>
      <c r="E819" s="892" t="str">
        <f t="shared" ca="1" si="3380"/>
        <v/>
      </c>
      <c r="F819" s="893"/>
      <c r="G819" s="898">
        <f t="shared" ref="G819" si="3381">G484</f>
        <v>0</v>
      </c>
      <c r="H819" s="901"/>
      <c r="I819" s="904" t="str">
        <f t="shared" ref="I819" ca="1" si="3382">I484</f>
        <v/>
      </c>
      <c r="J819" s="907">
        <f t="shared" ref="J819" ca="1" si="3383">IF($D819=$C$3,
SUMPRODUCT(OFFSET($B$696,1,,($C819-1)*3-2,),OFFSET($L$696,,,($C819-1)*3-2,)),J484+H819)</f>
        <v>0</v>
      </c>
      <c r="K819" s="910">
        <f t="shared" ref="K819" ca="1" si="3384">K484</f>
        <v>0</v>
      </c>
      <c r="L819" s="913">
        <f t="shared" ref="L819" ca="1" si="3385">J819*K819</f>
        <v>0</v>
      </c>
      <c r="M819" s="402" t="s">
        <v>89</v>
      </c>
      <c r="N819" s="308" t="str">
        <f t="shared" ref="N819:AG819" ca="1" si="3386">N484</f>
        <v/>
      </c>
      <c r="O819" s="309" t="str">
        <f t="shared" ca="1" si="3386"/>
        <v/>
      </c>
      <c r="P819" s="309" t="str">
        <f t="shared" ca="1" si="3386"/>
        <v/>
      </c>
      <c r="Q819" s="310" t="str">
        <f t="shared" ca="1" si="3386"/>
        <v/>
      </c>
      <c r="R819" s="309" t="str">
        <f t="shared" ca="1" si="3386"/>
        <v/>
      </c>
      <c r="S819" s="309" t="str">
        <f t="shared" ca="1" si="3386"/>
        <v/>
      </c>
      <c r="T819" s="309" t="str">
        <f t="shared" ca="1" si="3386"/>
        <v/>
      </c>
      <c r="U819" s="309" t="str">
        <f t="shared" ca="1" si="3386"/>
        <v/>
      </c>
      <c r="V819" s="309" t="str">
        <f t="shared" ca="1" si="3386"/>
        <v/>
      </c>
      <c r="W819" s="309" t="str">
        <f t="shared" ca="1" si="3386"/>
        <v/>
      </c>
      <c r="X819" s="309" t="str">
        <f t="shared" ca="1" si="3386"/>
        <v/>
      </c>
      <c r="Y819" s="309" t="str">
        <f t="shared" ca="1" si="3386"/>
        <v/>
      </c>
      <c r="Z819" s="309" t="str">
        <f t="shared" ca="1" si="3386"/>
        <v/>
      </c>
      <c r="AA819" s="309" t="str">
        <f t="shared" ca="1" si="3386"/>
        <v/>
      </c>
      <c r="AB819" s="309" t="str">
        <f t="shared" ca="1" si="3386"/>
        <v/>
      </c>
      <c r="AC819" s="309" t="str">
        <f t="shared" ca="1" si="3386"/>
        <v/>
      </c>
      <c r="AD819" s="309" t="str">
        <f t="shared" ca="1" si="3386"/>
        <v/>
      </c>
      <c r="AE819" s="309" t="str">
        <f t="shared" ca="1" si="3386"/>
        <v/>
      </c>
      <c r="AF819" s="309" t="str">
        <f t="shared" ca="1" si="3386"/>
        <v/>
      </c>
      <c r="AG819" s="309" t="str">
        <f t="shared" ca="1" si="3386"/>
        <v/>
      </c>
      <c r="AH819" s="317"/>
      <c r="AI819" s="318"/>
      <c r="AJ819" s="318"/>
      <c r="AK819" s="318"/>
      <c r="AL819" s="318"/>
      <c r="AM819"/>
      <c r="AN819"/>
      <c r="AO819"/>
      <c r="AP819"/>
      <c r="AQ819"/>
      <c r="AR819"/>
    </row>
    <row r="820" spans="1:44" ht="13.15" customHeight="1">
      <c r="A820" s="317"/>
      <c r="B820" s="380">
        <f t="shared" ref="B820:C821" ca="1" si="3387">B485</f>
        <v>0</v>
      </c>
      <c r="C820" s="317" cm="1">
        <f t="array" aca="1" ref="C820" ca="1">IF(ROUND(SUM(IF(N819:AG819&lt;&gt;"",IF(N819:AG819&lt;&gt;0,(N820:AG820))))-J819,3)&lt;&gt;0,"X",0)</f>
        <v>0</v>
      </c>
      <c r="D820" s="890"/>
      <c r="E820" s="894"/>
      <c r="F820" s="895"/>
      <c r="G820" s="899"/>
      <c r="H820" s="902"/>
      <c r="I820" s="905"/>
      <c r="J820" s="908"/>
      <c r="K820" s="911"/>
      <c r="L820" s="914"/>
      <c r="M820" s="403" t="s">
        <v>90</v>
      </c>
      <c r="N820" s="312" cm="1">
        <f t="array" aca="1" ref="N820" ca="1">IF($D819=$C$3,
SUM(IF(OFFSET($N$696,,,($C819-1)*3-2,$C$2)=N819,OFFSET($N$698,,,($C819-1)*3-2,$C$2)*OFFSET($B$696,1,,($C819-1)*3-2,1))),
IFERROR((N485/$J484)*$J819,0))</f>
        <v>0</v>
      </c>
      <c r="O820" s="312" cm="1">
        <f t="array" aca="1" ref="O820" ca="1">IF($D819=$C$3,
SUM(IF(OFFSET($N$696,,,($C819-1)*3-2,$C$2)=O819,OFFSET($N$698,,,($C819-1)*3-2,$C$2)*OFFSET($B$696,1,,($C819-1)*3-2,1))),
IFERROR((O485/$J484)*$J819,0))</f>
        <v>0</v>
      </c>
      <c r="P820" s="312" cm="1">
        <f t="array" aca="1" ref="P820" ca="1">IF($D819=$C$3,
SUM(IF(OFFSET($N$696,,,($C819-1)*3-2,$C$2)=P819,OFFSET($N$698,,,($C819-1)*3-2,$C$2)*OFFSET($B$696,1,,($C819-1)*3-2,1))),
IFERROR((P485/$J484)*$J819,0))</f>
        <v>0</v>
      </c>
      <c r="Q820" s="313" cm="1">
        <f t="array" aca="1" ref="Q820" ca="1">IF($D819=$C$3,
SUM(IF(OFFSET($N$696,,,($C819-1)*3-2,$C$2)=Q819,OFFSET($N$698,,,($C819-1)*3-2,$C$2)*OFFSET($B$696,1,,($C819-1)*3-2,1))),
IFERROR((Q485/$J484)*$J819,0))</f>
        <v>0</v>
      </c>
      <c r="R820" s="312" cm="1">
        <f t="array" aca="1" ref="R820" ca="1">IF($D819=$C$3,
SUM(IF(OFFSET($N$696,,,($C819-1)*3-2,$C$2)=R819,OFFSET($N$698,,,($C819-1)*3-2,$C$2)*OFFSET($B$696,1,,($C819-1)*3-2,1))),
IFERROR((R485/$J484)*$J819,0))</f>
        <v>0</v>
      </c>
      <c r="S820" s="312" cm="1">
        <f t="array" aca="1" ref="S820" ca="1">IF($D819=$C$3,
SUM(IF(OFFSET($N$696,,,($C819-1)*3-2,$C$2)=S819,OFFSET($N$698,,,($C819-1)*3-2,$C$2)*OFFSET($B$696,1,,($C819-1)*3-2,1))),
IFERROR((S485/$J484)*$J819,0))</f>
        <v>0</v>
      </c>
      <c r="T820" s="312" cm="1">
        <f t="array" aca="1" ref="T820" ca="1">IF($D819=$C$3,
SUM(IF(OFFSET($N$696,,,($C819-1)*3-2,$C$2)=T819,OFFSET($N$698,,,($C819-1)*3-2,$C$2)*OFFSET($B$696,1,,($C819-1)*3-2,1))),
IFERROR((T485/$J484)*$J819,0))</f>
        <v>0</v>
      </c>
      <c r="U820" s="312" cm="1">
        <f t="array" aca="1" ref="U820" ca="1">IF($D819=$C$3,
SUM(IF(OFFSET($N$696,,,($C819-1)*3-2,$C$2)=U819,OFFSET($N$698,,,($C819-1)*3-2,$C$2)*OFFSET($B$696,1,,($C819-1)*3-2,1))),
IFERROR((U485/$J484)*$J819,0))</f>
        <v>0</v>
      </c>
      <c r="V820" s="312" cm="1">
        <f t="array" aca="1" ref="V820" ca="1">IF($D819=$C$3,
SUM(IF(OFFSET($N$696,,,($C819-1)*3-2,$C$2)=V819,OFFSET($N$698,,,($C819-1)*3-2,$C$2)*OFFSET($B$696,1,,($C819-1)*3-2,1))),
IFERROR((V485/$J484)*$J819,0))</f>
        <v>0</v>
      </c>
      <c r="W820" s="312" cm="1">
        <f t="array" aca="1" ref="W820" ca="1">IF($D819=$C$3,
SUM(IF(OFFSET($N$696,,,($C819-1)*3-2,$C$2)=W819,OFFSET($N$698,,,($C819-1)*3-2,$C$2)*OFFSET($B$696,1,,($C819-1)*3-2,1))),
IFERROR((W485/$J484)*$J819,0))</f>
        <v>0</v>
      </c>
      <c r="X820" s="312" cm="1">
        <f t="array" aca="1" ref="X820" ca="1">IF($D819=$C$3,
SUM(IF(OFFSET($N$696,,,($C819-1)*3-2,$C$2)=X819,OFFSET($N$698,,,($C819-1)*3-2,$C$2)*OFFSET($B$696,1,,($C819-1)*3-2,1))),
IFERROR((X485/$J484)*$J819,0))</f>
        <v>0</v>
      </c>
      <c r="Y820" s="312" cm="1">
        <f t="array" aca="1" ref="Y820" ca="1">IF($D819=$C$3,
SUM(IF(OFFSET($N$696,,,($C819-1)*3-2,$C$2)=Y819,OFFSET($N$698,,,($C819-1)*3-2,$C$2)*OFFSET($B$696,1,,($C819-1)*3-2,1))),
IFERROR((Y485/$J484)*$J819,0))</f>
        <v>0</v>
      </c>
      <c r="Z820" s="312" cm="1">
        <f t="array" aca="1" ref="Z820" ca="1">IF($D819=$C$3,
SUM(IF(OFFSET($N$696,,,($C819-1)*3-2,$C$2)=Z819,OFFSET($N$698,,,($C819-1)*3-2,$C$2)*OFFSET($B$696,1,,($C819-1)*3-2,1))),
IFERROR((Z485/$J484)*$J819,0))</f>
        <v>0</v>
      </c>
      <c r="AA820" s="312" cm="1">
        <f t="array" aca="1" ref="AA820" ca="1">IF($D819=$C$3,
SUM(IF(OFFSET($N$696,,,($C819-1)*3-2,$C$2)=AA819,OFFSET($N$698,,,($C819-1)*3-2,$C$2)*OFFSET($B$696,1,,($C819-1)*3-2,1))),
IFERROR((AA485/$J484)*$J819,0))</f>
        <v>0</v>
      </c>
      <c r="AB820" s="312" cm="1">
        <f t="array" aca="1" ref="AB820" ca="1">IF($D819=$C$3,
SUM(IF(OFFSET($N$696,,,($C819-1)*3-2,$C$2)=AB819,OFFSET($N$698,,,($C819-1)*3-2,$C$2)*OFFSET($B$696,1,,($C819-1)*3-2,1))),
IFERROR((AB485/$J484)*$J819,0))</f>
        <v>0</v>
      </c>
      <c r="AC820" s="312" cm="1">
        <f t="array" aca="1" ref="AC820" ca="1">IF($D819=$C$3,
SUM(IF(OFFSET($N$696,,,($C819-1)*3-2,$C$2)=AC819,OFFSET($N$698,,,($C819-1)*3-2,$C$2)*OFFSET($B$696,1,,($C819-1)*3-2,1))),
IFERROR((AC485/$J484)*$J819,0))</f>
        <v>0</v>
      </c>
      <c r="AD820" s="312" cm="1">
        <f t="array" aca="1" ref="AD820" ca="1">IF($D819=$C$3,
SUM(IF(OFFSET($N$696,,,($C819-1)*3-2,$C$2)=AD819,OFFSET($N$698,,,($C819-1)*3-2,$C$2)*OFFSET($B$696,1,,($C819-1)*3-2,1))),
IFERROR((AD485/$J484)*$J819,0))</f>
        <v>0</v>
      </c>
      <c r="AE820" s="312" cm="1">
        <f t="array" aca="1" ref="AE820" ca="1">IF($D819=$C$3,
SUM(IF(OFFSET($N$696,,,($C819-1)*3-2,$C$2)=AE819,OFFSET($N$698,,,($C819-1)*3-2,$C$2)*OFFSET($B$696,1,,($C819-1)*3-2,1))),
IFERROR((AE485/$J484)*$J819,0))</f>
        <v>0</v>
      </c>
      <c r="AF820" s="312" cm="1">
        <f t="array" aca="1" ref="AF820" ca="1">IF($D819=$C$3,
SUM(IF(OFFSET($N$696,,,($C819-1)*3-2,$C$2)=AF819,OFFSET($N$698,,,($C819-1)*3-2,$C$2)*OFFSET($B$696,1,,($C819-1)*3-2,1))),
IFERROR((AF485/$J484)*$J819,0))</f>
        <v>0</v>
      </c>
      <c r="AG820" s="312" cm="1">
        <f t="array" aca="1" ref="AG820" ca="1">IF($D819=$C$3,
SUM(IF(OFFSET($N$696,,,($C819-1)*3-2,$C$2)=AG819,OFFSET($N$698,,,($C819-1)*3-2,$C$2)*OFFSET($B$696,1,,($C819-1)*3-2,1))),
IFERROR((AG485/$J484)*$J819,0))</f>
        <v>0</v>
      </c>
      <c r="AH820" s="317"/>
      <c r="AI820" s="318"/>
      <c r="AJ820" s="318"/>
      <c r="AK820" s="318"/>
      <c r="AL820" s="318"/>
      <c r="AM820"/>
      <c r="AN820"/>
      <c r="AO820"/>
      <c r="AP820"/>
      <c r="AQ820"/>
      <c r="AR820"/>
    </row>
    <row r="821" spans="1:44" ht="13.15" customHeight="1">
      <c r="A821" s="317"/>
      <c r="B821" s="380" t="str">
        <f t="shared" ca="1" si="3387"/>
        <v/>
      </c>
      <c r="C821" s="380" t="str">
        <f t="shared" ca="1" si="3387"/>
        <v/>
      </c>
      <c r="D821" s="891"/>
      <c r="E821" s="896"/>
      <c r="F821" s="897"/>
      <c r="G821" s="900"/>
      <c r="H821" s="903"/>
      <c r="I821" s="906"/>
      <c r="J821" s="909"/>
      <c r="K821" s="912"/>
      <c r="L821" s="915"/>
      <c r="M821" s="404" t="s">
        <v>91</v>
      </c>
      <c r="N821" s="405">
        <f t="shared" ref="N821:AG821" ca="1" si="3388">IFERROR(N820*$K819,0)</f>
        <v>0</v>
      </c>
      <c r="O821" s="406">
        <f t="shared" ca="1" si="3388"/>
        <v>0</v>
      </c>
      <c r="P821" s="406">
        <f t="shared" ca="1" si="3388"/>
        <v>0</v>
      </c>
      <c r="Q821" s="407">
        <f t="shared" ca="1" si="3388"/>
        <v>0</v>
      </c>
      <c r="R821" s="406">
        <f t="shared" ca="1" si="3388"/>
        <v>0</v>
      </c>
      <c r="S821" s="406">
        <f t="shared" ca="1" si="3388"/>
        <v>0</v>
      </c>
      <c r="T821" s="406">
        <f t="shared" ca="1" si="3388"/>
        <v>0</v>
      </c>
      <c r="U821" s="406">
        <f t="shared" ca="1" si="3388"/>
        <v>0</v>
      </c>
      <c r="V821" s="406">
        <f t="shared" ca="1" si="3388"/>
        <v>0</v>
      </c>
      <c r="W821" s="406">
        <f t="shared" ca="1" si="3388"/>
        <v>0</v>
      </c>
      <c r="X821" s="406">
        <f t="shared" ca="1" si="3388"/>
        <v>0</v>
      </c>
      <c r="Y821" s="406">
        <f t="shared" ca="1" si="3388"/>
        <v>0</v>
      </c>
      <c r="Z821" s="406">
        <f t="shared" ca="1" si="3388"/>
        <v>0</v>
      </c>
      <c r="AA821" s="406">
        <f t="shared" ca="1" si="3388"/>
        <v>0</v>
      </c>
      <c r="AB821" s="406">
        <f t="shared" ca="1" si="3388"/>
        <v>0</v>
      </c>
      <c r="AC821" s="406">
        <f t="shared" ca="1" si="3388"/>
        <v>0</v>
      </c>
      <c r="AD821" s="406">
        <f t="shared" ca="1" si="3388"/>
        <v>0</v>
      </c>
      <c r="AE821" s="406">
        <f t="shared" ca="1" si="3388"/>
        <v>0</v>
      </c>
      <c r="AF821" s="406">
        <f t="shared" ca="1" si="3388"/>
        <v>0</v>
      </c>
      <c r="AG821" s="406">
        <f t="shared" ca="1" si="3388"/>
        <v>0</v>
      </c>
      <c r="AH821" s="317"/>
      <c r="AI821" s="318"/>
      <c r="AJ821" s="318"/>
      <c r="AK821" s="318"/>
      <c r="AL821" s="318"/>
      <c r="AM821"/>
      <c r="AN821"/>
      <c r="AO821"/>
      <c r="AP821"/>
      <c r="AQ821"/>
      <c r="AR821"/>
    </row>
    <row r="822" spans="1:44" ht="13.15" customHeight="1">
      <c r="A822" s="317"/>
      <c r="B822" s="317"/>
      <c r="C822" s="317" cm="1">
        <f t="array" aca="1" ref="C822" ca="1">OFFSET(C822,-3,,,)+1</f>
        <v>43</v>
      </c>
      <c r="D822" s="889" t="str">
        <f t="shared" ref="D822:E822" ca="1" si="3389">D487</f>
        <v/>
      </c>
      <c r="E822" s="892" t="str">
        <f t="shared" ca="1" si="3389"/>
        <v/>
      </c>
      <c r="F822" s="893"/>
      <c r="G822" s="898">
        <f t="shared" ref="G822" si="3390">G487</f>
        <v>0</v>
      </c>
      <c r="H822" s="901"/>
      <c r="I822" s="904" t="str">
        <f t="shared" ref="I822" ca="1" si="3391">I487</f>
        <v/>
      </c>
      <c r="J822" s="907">
        <f t="shared" ref="J822" ca="1" si="3392">IF($D822=$C$3,
SUMPRODUCT(OFFSET($B$696,1,,($C822-1)*3-2,),OFFSET($L$696,,,($C822-1)*3-2,)),J487+H822)</f>
        <v>0</v>
      </c>
      <c r="K822" s="910">
        <f t="shared" ref="K822" ca="1" si="3393">K487</f>
        <v>0</v>
      </c>
      <c r="L822" s="913">
        <f t="shared" ref="L822" ca="1" si="3394">J822*K822</f>
        <v>0</v>
      </c>
      <c r="M822" s="402" t="s">
        <v>89</v>
      </c>
      <c r="N822" s="308" t="str">
        <f t="shared" ref="N822:AG822" ca="1" si="3395">N487</f>
        <v/>
      </c>
      <c r="O822" s="309" t="str">
        <f t="shared" ca="1" si="3395"/>
        <v/>
      </c>
      <c r="P822" s="309" t="str">
        <f t="shared" ca="1" si="3395"/>
        <v/>
      </c>
      <c r="Q822" s="310" t="str">
        <f t="shared" ca="1" si="3395"/>
        <v/>
      </c>
      <c r="R822" s="309" t="str">
        <f t="shared" ca="1" si="3395"/>
        <v/>
      </c>
      <c r="S822" s="309" t="str">
        <f t="shared" ca="1" si="3395"/>
        <v/>
      </c>
      <c r="T822" s="309" t="str">
        <f t="shared" ca="1" si="3395"/>
        <v/>
      </c>
      <c r="U822" s="309" t="str">
        <f t="shared" ca="1" si="3395"/>
        <v/>
      </c>
      <c r="V822" s="309" t="str">
        <f t="shared" ca="1" si="3395"/>
        <v/>
      </c>
      <c r="W822" s="309" t="str">
        <f t="shared" ca="1" si="3395"/>
        <v/>
      </c>
      <c r="X822" s="309" t="str">
        <f t="shared" ca="1" si="3395"/>
        <v/>
      </c>
      <c r="Y822" s="309" t="str">
        <f t="shared" ca="1" si="3395"/>
        <v/>
      </c>
      <c r="Z822" s="309" t="str">
        <f t="shared" ca="1" si="3395"/>
        <v/>
      </c>
      <c r="AA822" s="309" t="str">
        <f t="shared" ca="1" si="3395"/>
        <v/>
      </c>
      <c r="AB822" s="309" t="str">
        <f t="shared" ca="1" si="3395"/>
        <v/>
      </c>
      <c r="AC822" s="309" t="str">
        <f t="shared" ca="1" si="3395"/>
        <v/>
      </c>
      <c r="AD822" s="309" t="str">
        <f t="shared" ca="1" si="3395"/>
        <v/>
      </c>
      <c r="AE822" s="309" t="str">
        <f t="shared" ca="1" si="3395"/>
        <v/>
      </c>
      <c r="AF822" s="309" t="str">
        <f t="shared" ca="1" si="3395"/>
        <v/>
      </c>
      <c r="AG822" s="309" t="str">
        <f t="shared" ca="1" si="3395"/>
        <v/>
      </c>
      <c r="AH822" s="317"/>
      <c r="AI822" s="318"/>
      <c r="AJ822" s="318"/>
      <c r="AK822" s="318"/>
      <c r="AL822" s="318"/>
      <c r="AM822"/>
      <c r="AN822"/>
      <c r="AO822"/>
      <c r="AP822"/>
      <c r="AQ822"/>
      <c r="AR822"/>
    </row>
    <row r="823" spans="1:44" ht="13.15" customHeight="1">
      <c r="A823" s="317"/>
      <c r="B823" s="380">
        <f t="shared" ref="B823:C824" ca="1" si="3396">B488</f>
        <v>0</v>
      </c>
      <c r="C823" s="317" cm="1">
        <f t="array" aca="1" ref="C823" ca="1">IF(ROUND(SUM(IF(N822:AG822&lt;&gt;"",IF(N822:AG822&lt;&gt;0,(N823:AG823))))-J822,3)&lt;&gt;0,"X",0)</f>
        <v>0</v>
      </c>
      <c r="D823" s="890"/>
      <c r="E823" s="894"/>
      <c r="F823" s="895"/>
      <c r="G823" s="899"/>
      <c r="H823" s="902"/>
      <c r="I823" s="905"/>
      <c r="J823" s="908"/>
      <c r="K823" s="911"/>
      <c r="L823" s="914"/>
      <c r="M823" s="403" t="s">
        <v>90</v>
      </c>
      <c r="N823" s="312" cm="1">
        <f t="array" aca="1" ref="N823" ca="1">IF($D822=$C$3,
SUM(IF(OFFSET($N$696,,,($C822-1)*3-2,$C$2)=N822,OFFSET($N$698,,,($C822-1)*3-2,$C$2)*OFFSET($B$696,1,,($C822-1)*3-2,1))),
IFERROR((N488/$J487)*$J822,0))</f>
        <v>0</v>
      </c>
      <c r="O823" s="312" cm="1">
        <f t="array" aca="1" ref="O823" ca="1">IF($D822=$C$3,
SUM(IF(OFFSET($N$696,,,($C822-1)*3-2,$C$2)=O822,OFFSET($N$698,,,($C822-1)*3-2,$C$2)*OFFSET($B$696,1,,($C822-1)*3-2,1))),
IFERROR((O488/$J487)*$J822,0))</f>
        <v>0</v>
      </c>
      <c r="P823" s="312" cm="1">
        <f t="array" aca="1" ref="P823" ca="1">IF($D822=$C$3,
SUM(IF(OFFSET($N$696,,,($C822-1)*3-2,$C$2)=P822,OFFSET($N$698,,,($C822-1)*3-2,$C$2)*OFFSET($B$696,1,,($C822-1)*3-2,1))),
IFERROR((P488/$J487)*$J822,0))</f>
        <v>0</v>
      </c>
      <c r="Q823" s="313" cm="1">
        <f t="array" aca="1" ref="Q823" ca="1">IF($D822=$C$3,
SUM(IF(OFFSET($N$696,,,($C822-1)*3-2,$C$2)=Q822,OFFSET($N$698,,,($C822-1)*3-2,$C$2)*OFFSET($B$696,1,,($C822-1)*3-2,1))),
IFERROR((Q488/$J487)*$J822,0))</f>
        <v>0</v>
      </c>
      <c r="R823" s="312" cm="1">
        <f t="array" aca="1" ref="R823" ca="1">IF($D822=$C$3,
SUM(IF(OFFSET($N$696,,,($C822-1)*3-2,$C$2)=R822,OFFSET($N$698,,,($C822-1)*3-2,$C$2)*OFFSET($B$696,1,,($C822-1)*3-2,1))),
IFERROR((R488/$J487)*$J822,0))</f>
        <v>0</v>
      </c>
      <c r="S823" s="312" cm="1">
        <f t="array" aca="1" ref="S823" ca="1">IF($D822=$C$3,
SUM(IF(OFFSET($N$696,,,($C822-1)*3-2,$C$2)=S822,OFFSET($N$698,,,($C822-1)*3-2,$C$2)*OFFSET($B$696,1,,($C822-1)*3-2,1))),
IFERROR((S488/$J487)*$J822,0))</f>
        <v>0</v>
      </c>
      <c r="T823" s="312" cm="1">
        <f t="array" aca="1" ref="T823" ca="1">IF($D822=$C$3,
SUM(IF(OFFSET($N$696,,,($C822-1)*3-2,$C$2)=T822,OFFSET($N$698,,,($C822-1)*3-2,$C$2)*OFFSET($B$696,1,,($C822-1)*3-2,1))),
IFERROR((T488/$J487)*$J822,0))</f>
        <v>0</v>
      </c>
      <c r="U823" s="312" cm="1">
        <f t="array" aca="1" ref="U823" ca="1">IF($D822=$C$3,
SUM(IF(OFFSET($N$696,,,($C822-1)*3-2,$C$2)=U822,OFFSET($N$698,,,($C822-1)*3-2,$C$2)*OFFSET($B$696,1,,($C822-1)*3-2,1))),
IFERROR((U488/$J487)*$J822,0))</f>
        <v>0</v>
      </c>
      <c r="V823" s="312" cm="1">
        <f t="array" aca="1" ref="V823" ca="1">IF($D822=$C$3,
SUM(IF(OFFSET($N$696,,,($C822-1)*3-2,$C$2)=V822,OFFSET($N$698,,,($C822-1)*3-2,$C$2)*OFFSET($B$696,1,,($C822-1)*3-2,1))),
IFERROR((V488/$J487)*$J822,0))</f>
        <v>0</v>
      </c>
      <c r="W823" s="312" cm="1">
        <f t="array" aca="1" ref="W823" ca="1">IF($D822=$C$3,
SUM(IF(OFFSET($N$696,,,($C822-1)*3-2,$C$2)=W822,OFFSET($N$698,,,($C822-1)*3-2,$C$2)*OFFSET($B$696,1,,($C822-1)*3-2,1))),
IFERROR((W488/$J487)*$J822,0))</f>
        <v>0</v>
      </c>
      <c r="X823" s="312" cm="1">
        <f t="array" aca="1" ref="X823" ca="1">IF($D822=$C$3,
SUM(IF(OFFSET($N$696,,,($C822-1)*3-2,$C$2)=X822,OFFSET($N$698,,,($C822-1)*3-2,$C$2)*OFFSET($B$696,1,,($C822-1)*3-2,1))),
IFERROR((X488/$J487)*$J822,0))</f>
        <v>0</v>
      </c>
      <c r="Y823" s="312" cm="1">
        <f t="array" aca="1" ref="Y823" ca="1">IF($D822=$C$3,
SUM(IF(OFFSET($N$696,,,($C822-1)*3-2,$C$2)=Y822,OFFSET($N$698,,,($C822-1)*3-2,$C$2)*OFFSET($B$696,1,,($C822-1)*3-2,1))),
IFERROR((Y488/$J487)*$J822,0))</f>
        <v>0</v>
      </c>
      <c r="Z823" s="312" cm="1">
        <f t="array" aca="1" ref="Z823" ca="1">IF($D822=$C$3,
SUM(IF(OFFSET($N$696,,,($C822-1)*3-2,$C$2)=Z822,OFFSET($N$698,,,($C822-1)*3-2,$C$2)*OFFSET($B$696,1,,($C822-1)*3-2,1))),
IFERROR((Z488/$J487)*$J822,0))</f>
        <v>0</v>
      </c>
      <c r="AA823" s="312" cm="1">
        <f t="array" aca="1" ref="AA823" ca="1">IF($D822=$C$3,
SUM(IF(OFFSET($N$696,,,($C822-1)*3-2,$C$2)=AA822,OFFSET($N$698,,,($C822-1)*3-2,$C$2)*OFFSET($B$696,1,,($C822-1)*3-2,1))),
IFERROR((AA488/$J487)*$J822,0))</f>
        <v>0</v>
      </c>
      <c r="AB823" s="312" cm="1">
        <f t="array" aca="1" ref="AB823" ca="1">IF($D822=$C$3,
SUM(IF(OFFSET($N$696,,,($C822-1)*3-2,$C$2)=AB822,OFFSET($N$698,,,($C822-1)*3-2,$C$2)*OFFSET($B$696,1,,($C822-1)*3-2,1))),
IFERROR((AB488/$J487)*$J822,0))</f>
        <v>0</v>
      </c>
      <c r="AC823" s="312" cm="1">
        <f t="array" aca="1" ref="AC823" ca="1">IF($D822=$C$3,
SUM(IF(OFFSET($N$696,,,($C822-1)*3-2,$C$2)=AC822,OFFSET($N$698,,,($C822-1)*3-2,$C$2)*OFFSET($B$696,1,,($C822-1)*3-2,1))),
IFERROR((AC488/$J487)*$J822,0))</f>
        <v>0</v>
      </c>
      <c r="AD823" s="312" cm="1">
        <f t="array" aca="1" ref="AD823" ca="1">IF($D822=$C$3,
SUM(IF(OFFSET($N$696,,,($C822-1)*3-2,$C$2)=AD822,OFFSET($N$698,,,($C822-1)*3-2,$C$2)*OFFSET($B$696,1,,($C822-1)*3-2,1))),
IFERROR((AD488/$J487)*$J822,0))</f>
        <v>0</v>
      </c>
      <c r="AE823" s="312" cm="1">
        <f t="array" aca="1" ref="AE823" ca="1">IF($D822=$C$3,
SUM(IF(OFFSET($N$696,,,($C822-1)*3-2,$C$2)=AE822,OFFSET($N$698,,,($C822-1)*3-2,$C$2)*OFFSET($B$696,1,,($C822-1)*3-2,1))),
IFERROR((AE488/$J487)*$J822,0))</f>
        <v>0</v>
      </c>
      <c r="AF823" s="312" cm="1">
        <f t="array" aca="1" ref="AF823" ca="1">IF($D822=$C$3,
SUM(IF(OFFSET($N$696,,,($C822-1)*3-2,$C$2)=AF822,OFFSET($N$698,,,($C822-1)*3-2,$C$2)*OFFSET($B$696,1,,($C822-1)*3-2,1))),
IFERROR((AF488/$J487)*$J822,0))</f>
        <v>0</v>
      </c>
      <c r="AG823" s="312" cm="1">
        <f t="array" aca="1" ref="AG823" ca="1">IF($D822=$C$3,
SUM(IF(OFFSET($N$696,,,($C822-1)*3-2,$C$2)=AG822,OFFSET($N$698,,,($C822-1)*3-2,$C$2)*OFFSET($B$696,1,,($C822-1)*3-2,1))),
IFERROR((AG488/$J487)*$J822,0))</f>
        <v>0</v>
      </c>
      <c r="AH823" s="317"/>
      <c r="AI823" s="318"/>
      <c r="AJ823" s="318"/>
      <c r="AK823" s="318"/>
      <c r="AL823" s="318"/>
      <c r="AM823"/>
      <c r="AN823"/>
      <c r="AO823"/>
      <c r="AP823"/>
      <c r="AQ823"/>
      <c r="AR823"/>
    </row>
    <row r="824" spans="1:44" ht="13.15" customHeight="1">
      <c r="A824" s="317"/>
      <c r="B824" s="380" t="str">
        <f t="shared" ca="1" si="3396"/>
        <v/>
      </c>
      <c r="C824" s="380" t="str">
        <f t="shared" ca="1" si="3396"/>
        <v/>
      </c>
      <c r="D824" s="891"/>
      <c r="E824" s="896"/>
      <c r="F824" s="897"/>
      <c r="G824" s="900"/>
      <c r="H824" s="903"/>
      <c r="I824" s="906"/>
      <c r="J824" s="909"/>
      <c r="K824" s="912"/>
      <c r="L824" s="915"/>
      <c r="M824" s="404" t="s">
        <v>91</v>
      </c>
      <c r="N824" s="405">
        <f t="shared" ref="N824:AG824" ca="1" si="3397">IFERROR(N823*$K822,0)</f>
        <v>0</v>
      </c>
      <c r="O824" s="406">
        <f t="shared" ca="1" si="3397"/>
        <v>0</v>
      </c>
      <c r="P824" s="406">
        <f t="shared" ca="1" si="3397"/>
        <v>0</v>
      </c>
      <c r="Q824" s="407">
        <f t="shared" ca="1" si="3397"/>
        <v>0</v>
      </c>
      <c r="R824" s="406">
        <f t="shared" ca="1" si="3397"/>
        <v>0</v>
      </c>
      <c r="S824" s="406">
        <f t="shared" ca="1" si="3397"/>
        <v>0</v>
      </c>
      <c r="T824" s="406">
        <f t="shared" ca="1" si="3397"/>
        <v>0</v>
      </c>
      <c r="U824" s="406">
        <f t="shared" ca="1" si="3397"/>
        <v>0</v>
      </c>
      <c r="V824" s="406">
        <f t="shared" ca="1" si="3397"/>
        <v>0</v>
      </c>
      <c r="W824" s="406">
        <f t="shared" ca="1" si="3397"/>
        <v>0</v>
      </c>
      <c r="X824" s="406">
        <f t="shared" ca="1" si="3397"/>
        <v>0</v>
      </c>
      <c r="Y824" s="406">
        <f t="shared" ca="1" si="3397"/>
        <v>0</v>
      </c>
      <c r="Z824" s="406">
        <f t="shared" ca="1" si="3397"/>
        <v>0</v>
      </c>
      <c r="AA824" s="406">
        <f t="shared" ca="1" si="3397"/>
        <v>0</v>
      </c>
      <c r="AB824" s="406">
        <f t="shared" ca="1" si="3397"/>
        <v>0</v>
      </c>
      <c r="AC824" s="406">
        <f t="shared" ca="1" si="3397"/>
        <v>0</v>
      </c>
      <c r="AD824" s="406">
        <f t="shared" ca="1" si="3397"/>
        <v>0</v>
      </c>
      <c r="AE824" s="406">
        <f t="shared" ca="1" si="3397"/>
        <v>0</v>
      </c>
      <c r="AF824" s="406">
        <f t="shared" ca="1" si="3397"/>
        <v>0</v>
      </c>
      <c r="AG824" s="406">
        <f t="shared" ca="1" si="3397"/>
        <v>0</v>
      </c>
      <c r="AH824" s="317"/>
      <c r="AI824" s="318"/>
      <c r="AJ824" s="318"/>
      <c r="AK824" s="318"/>
      <c r="AL824" s="318"/>
      <c r="AM824"/>
      <c r="AN824"/>
      <c r="AO824"/>
      <c r="AP824"/>
      <c r="AQ824"/>
      <c r="AR824"/>
    </row>
    <row r="825" spans="1:44" ht="13.15" customHeight="1">
      <c r="A825" s="317"/>
      <c r="B825" s="317"/>
      <c r="C825" s="317" cm="1">
        <f t="array" aca="1" ref="C825" ca="1">OFFSET(C825,-3,,,)+1</f>
        <v>44</v>
      </c>
      <c r="D825" s="889" t="str">
        <f t="shared" ref="D825:E825" ca="1" si="3398">D490</f>
        <v/>
      </c>
      <c r="E825" s="892" t="str">
        <f t="shared" ca="1" si="3398"/>
        <v/>
      </c>
      <c r="F825" s="893"/>
      <c r="G825" s="898">
        <f t="shared" ref="G825" si="3399">G490</f>
        <v>0</v>
      </c>
      <c r="H825" s="901"/>
      <c r="I825" s="904" t="str">
        <f t="shared" ref="I825" ca="1" si="3400">I490</f>
        <v/>
      </c>
      <c r="J825" s="907">
        <f t="shared" ref="J825" ca="1" si="3401">IF($D825=$C$3,
SUMPRODUCT(OFFSET($B$696,1,,($C825-1)*3-2,),OFFSET($L$696,,,($C825-1)*3-2,)),J490+H825)</f>
        <v>0</v>
      </c>
      <c r="K825" s="910">
        <f t="shared" ref="K825" ca="1" si="3402">K490</f>
        <v>0</v>
      </c>
      <c r="L825" s="913">
        <f t="shared" ref="L825" ca="1" si="3403">J825*K825</f>
        <v>0</v>
      </c>
      <c r="M825" s="402" t="s">
        <v>89</v>
      </c>
      <c r="N825" s="308" t="str">
        <f t="shared" ref="N825:AG825" ca="1" si="3404">N490</f>
        <v/>
      </c>
      <c r="O825" s="309" t="str">
        <f t="shared" ca="1" si="3404"/>
        <v/>
      </c>
      <c r="P825" s="309" t="str">
        <f t="shared" ca="1" si="3404"/>
        <v/>
      </c>
      <c r="Q825" s="310" t="str">
        <f t="shared" ca="1" si="3404"/>
        <v/>
      </c>
      <c r="R825" s="309" t="str">
        <f t="shared" ca="1" si="3404"/>
        <v/>
      </c>
      <c r="S825" s="309" t="str">
        <f t="shared" ca="1" si="3404"/>
        <v/>
      </c>
      <c r="T825" s="309" t="str">
        <f t="shared" ca="1" si="3404"/>
        <v/>
      </c>
      <c r="U825" s="309" t="str">
        <f t="shared" ca="1" si="3404"/>
        <v/>
      </c>
      <c r="V825" s="309" t="str">
        <f t="shared" ca="1" si="3404"/>
        <v/>
      </c>
      <c r="W825" s="309" t="str">
        <f t="shared" ca="1" si="3404"/>
        <v/>
      </c>
      <c r="X825" s="309" t="str">
        <f t="shared" ca="1" si="3404"/>
        <v/>
      </c>
      <c r="Y825" s="309" t="str">
        <f t="shared" ca="1" si="3404"/>
        <v/>
      </c>
      <c r="Z825" s="309" t="str">
        <f t="shared" ca="1" si="3404"/>
        <v/>
      </c>
      <c r="AA825" s="309" t="str">
        <f t="shared" ca="1" si="3404"/>
        <v/>
      </c>
      <c r="AB825" s="309" t="str">
        <f t="shared" ca="1" si="3404"/>
        <v/>
      </c>
      <c r="AC825" s="309" t="str">
        <f t="shared" ca="1" si="3404"/>
        <v/>
      </c>
      <c r="AD825" s="309" t="str">
        <f t="shared" ca="1" si="3404"/>
        <v/>
      </c>
      <c r="AE825" s="309" t="str">
        <f t="shared" ca="1" si="3404"/>
        <v/>
      </c>
      <c r="AF825" s="309" t="str">
        <f t="shared" ca="1" si="3404"/>
        <v/>
      </c>
      <c r="AG825" s="309" t="str">
        <f t="shared" ca="1" si="3404"/>
        <v/>
      </c>
      <c r="AH825" s="317"/>
      <c r="AI825" s="318"/>
      <c r="AJ825" s="318"/>
      <c r="AK825" s="318"/>
      <c r="AL825" s="318"/>
      <c r="AM825"/>
      <c r="AN825"/>
      <c r="AO825"/>
      <c r="AP825"/>
      <c r="AQ825"/>
      <c r="AR825"/>
    </row>
    <row r="826" spans="1:44" ht="13.15" customHeight="1">
      <c r="A826" s="317"/>
      <c r="B826" s="380">
        <f t="shared" ref="B826:C827" ca="1" si="3405">B491</f>
        <v>0</v>
      </c>
      <c r="C826" s="317" cm="1">
        <f t="array" aca="1" ref="C826" ca="1">IF(ROUND(SUM(IF(N825:AG825&lt;&gt;"",IF(N825:AG825&lt;&gt;0,(N826:AG826))))-J825,3)&lt;&gt;0,"X",0)</f>
        <v>0</v>
      </c>
      <c r="D826" s="890"/>
      <c r="E826" s="894"/>
      <c r="F826" s="895"/>
      <c r="G826" s="899"/>
      <c r="H826" s="902"/>
      <c r="I826" s="905"/>
      <c r="J826" s="908"/>
      <c r="K826" s="911"/>
      <c r="L826" s="914"/>
      <c r="M826" s="403" t="s">
        <v>90</v>
      </c>
      <c r="N826" s="312" cm="1">
        <f t="array" aca="1" ref="N826" ca="1">IF($D825=$C$3,
SUM(IF(OFFSET($N$696,,,($C825-1)*3-2,$C$2)=N825,OFFSET($N$698,,,($C825-1)*3-2,$C$2)*OFFSET($B$696,1,,($C825-1)*3-2,1))),
IFERROR((N491/$J490)*$J825,0))</f>
        <v>0</v>
      </c>
      <c r="O826" s="312" cm="1">
        <f t="array" aca="1" ref="O826" ca="1">IF($D825=$C$3,
SUM(IF(OFFSET($N$696,,,($C825-1)*3-2,$C$2)=O825,OFFSET($N$698,,,($C825-1)*3-2,$C$2)*OFFSET($B$696,1,,($C825-1)*3-2,1))),
IFERROR((O491/$J490)*$J825,0))</f>
        <v>0</v>
      </c>
      <c r="P826" s="312" cm="1">
        <f t="array" aca="1" ref="P826" ca="1">IF($D825=$C$3,
SUM(IF(OFFSET($N$696,,,($C825-1)*3-2,$C$2)=P825,OFFSET($N$698,,,($C825-1)*3-2,$C$2)*OFFSET($B$696,1,,($C825-1)*3-2,1))),
IFERROR((P491/$J490)*$J825,0))</f>
        <v>0</v>
      </c>
      <c r="Q826" s="313" cm="1">
        <f t="array" aca="1" ref="Q826" ca="1">IF($D825=$C$3,
SUM(IF(OFFSET($N$696,,,($C825-1)*3-2,$C$2)=Q825,OFFSET($N$698,,,($C825-1)*3-2,$C$2)*OFFSET($B$696,1,,($C825-1)*3-2,1))),
IFERROR((Q491/$J490)*$J825,0))</f>
        <v>0</v>
      </c>
      <c r="R826" s="312" cm="1">
        <f t="array" aca="1" ref="R826" ca="1">IF($D825=$C$3,
SUM(IF(OFFSET($N$696,,,($C825-1)*3-2,$C$2)=R825,OFFSET($N$698,,,($C825-1)*3-2,$C$2)*OFFSET($B$696,1,,($C825-1)*3-2,1))),
IFERROR((R491/$J490)*$J825,0))</f>
        <v>0</v>
      </c>
      <c r="S826" s="312" cm="1">
        <f t="array" aca="1" ref="S826" ca="1">IF($D825=$C$3,
SUM(IF(OFFSET($N$696,,,($C825-1)*3-2,$C$2)=S825,OFFSET($N$698,,,($C825-1)*3-2,$C$2)*OFFSET($B$696,1,,($C825-1)*3-2,1))),
IFERROR((S491/$J490)*$J825,0))</f>
        <v>0</v>
      </c>
      <c r="T826" s="312" cm="1">
        <f t="array" aca="1" ref="T826" ca="1">IF($D825=$C$3,
SUM(IF(OFFSET($N$696,,,($C825-1)*3-2,$C$2)=T825,OFFSET($N$698,,,($C825-1)*3-2,$C$2)*OFFSET($B$696,1,,($C825-1)*3-2,1))),
IFERROR((T491/$J490)*$J825,0))</f>
        <v>0</v>
      </c>
      <c r="U826" s="312" cm="1">
        <f t="array" aca="1" ref="U826" ca="1">IF($D825=$C$3,
SUM(IF(OFFSET($N$696,,,($C825-1)*3-2,$C$2)=U825,OFFSET($N$698,,,($C825-1)*3-2,$C$2)*OFFSET($B$696,1,,($C825-1)*3-2,1))),
IFERROR((U491/$J490)*$J825,0))</f>
        <v>0</v>
      </c>
      <c r="V826" s="312" cm="1">
        <f t="array" aca="1" ref="V826" ca="1">IF($D825=$C$3,
SUM(IF(OFFSET($N$696,,,($C825-1)*3-2,$C$2)=V825,OFFSET($N$698,,,($C825-1)*3-2,$C$2)*OFFSET($B$696,1,,($C825-1)*3-2,1))),
IFERROR((V491/$J490)*$J825,0))</f>
        <v>0</v>
      </c>
      <c r="W826" s="312" cm="1">
        <f t="array" aca="1" ref="W826" ca="1">IF($D825=$C$3,
SUM(IF(OFFSET($N$696,,,($C825-1)*3-2,$C$2)=W825,OFFSET($N$698,,,($C825-1)*3-2,$C$2)*OFFSET($B$696,1,,($C825-1)*3-2,1))),
IFERROR((W491/$J490)*$J825,0))</f>
        <v>0</v>
      </c>
      <c r="X826" s="312" cm="1">
        <f t="array" aca="1" ref="X826" ca="1">IF($D825=$C$3,
SUM(IF(OFFSET($N$696,,,($C825-1)*3-2,$C$2)=X825,OFFSET($N$698,,,($C825-1)*3-2,$C$2)*OFFSET($B$696,1,,($C825-1)*3-2,1))),
IFERROR((X491/$J490)*$J825,0))</f>
        <v>0</v>
      </c>
      <c r="Y826" s="312" cm="1">
        <f t="array" aca="1" ref="Y826" ca="1">IF($D825=$C$3,
SUM(IF(OFFSET($N$696,,,($C825-1)*3-2,$C$2)=Y825,OFFSET($N$698,,,($C825-1)*3-2,$C$2)*OFFSET($B$696,1,,($C825-1)*3-2,1))),
IFERROR((Y491/$J490)*$J825,0))</f>
        <v>0</v>
      </c>
      <c r="Z826" s="312" cm="1">
        <f t="array" aca="1" ref="Z826" ca="1">IF($D825=$C$3,
SUM(IF(OFFSET($N$696,,,($C825-1)*3-2,$C$2)=Z825,OFFSET($N$698,,,($C825-1)*3-2,$C$2)*OFFSET($B$696,1,,($C825-1)*3-2,1))),
IFERROR((Z491/$J490)*$J825,0))</f>
        <v>0</v>
      </c>
      <c r="AA826" s="312" cm="1">
        <f t="array" aca="1" ref="AA826" ca="1">IF($D825=$C$3,
SUM(IF(OFFSET($N$696,,,($C825-1)*3-2,$C$2)=AA825,OFFSET($N$698,,,($C825-1)*3-2,$C$2)*OFFSET($B$696,1,,($C825-1)*3-2,1))),
IFERROR((AA491/$J490)*$J825,0))</f>
        <v>0</v>
      </c>
      <c r="AB826" s="312" cm="1">
        <f t="array" aca="1" ref="AB826" ca="1">IF($D825=$C$3,
SUM(IF(OFFSET($N$696,,,($C825-1)*3-2,$C$2)=AB825,OFFSET($N$698,,,($C825-1)*3-2,$C$2)*OFFSET($B$696,1,,($C825-1)*3-2,1))),
IFERROR((AB491/$J490)*$J825,0))</f>
        <v>0</v>
      </c>
      <c r="AC826" s="312" cm="1">
        <f t="array" aca="1" ref="AC826" ca="1">IF($D825=$C$3,
SUM(IF(OFFSET($N$696,,,($C825-1)*3-2,$C$2)=AC825,OFFSET($N$698,,,($C825-1)*3-2,$C$2)*OFFSET($B$696,1,,($C825-1)*3-2,1))),
IFERROR((AC491/$J490)*$J825,0))</f>
        <v>0</v>
      </c>
      <c r="AD826" s="312" cm="1">
        <f t="array" aca="1" ref="AD826" ca="1">IF($D825=$C$3,
SUM(IF(OFFSET($N$696,,,($C825-1)*3-2,$C$2)=AD825,OFFSET($N$698,,,($C825-1)*3-2,$C$2)*OFFSET($B$696,1,,($C825-1)*3-2,1))),
IFERROR((AD491/$J490)*$J825,0))</f>
        <v>0</v>
      </c>
      <c r="AE826" s="312" cm="1">
        <f t="array" aca="1" ref="AE826" ca="1">IF($D825=$C$3,
SUM(IF(OFFSET($N$696,,,($C825-1)*3-2,$C$2)=AE825,OFFSET($N$698,,,($C825-1)*3-2,$C$2)*OFFSET($B$696,1,,($C825-1)*3-2,1))),
IFERROR((AE491/$J490)*$J825,0))</f>
        <v>0</v>
      </c>
      <c r="AF826" s="312" cm="1">
        <f t="array" aca="1" ref="AF826" ca="1">IF($D825=$C$3,
SUM(IF(OFFSET($N$696,,,($C825-1)*3-2,$C$2)=AF825,OFFSET($N$698,,,($C825-1)*3-2,$C$2)*OFFSET($B$696,1,,($C825-1)*3-2,1))),
IFERROR((AF491/$J490)*$J825,0))</f>
        <v>0</v>
      </c>
      <c r="AG826" s="312" cm="1">
        <f t="array" aca="1" ref="AG826" ca="1">IF($D825=$C$3,
SUM(IF(OFFSET($N$696,,,($C825-1)*3-2,$C$2)=AG825,OFFSET($N$698,,,($C825-1)*3-2,$C$2)*OFFSET($B$696,1,,($C825-1)*3-2,1))),
IFERROR((AG491/$J490)*$J825,0))</f>
        <v>0</v>
      </c>
      <c r="AH826" s="317"/>
      <c r="AI826" s="318"/>
      <c r="AJ826" s="318"/>
      <c r="AK826" s="318"/>
      <c r="AL826" s="318"/>
      <c r="AM826"/>
      <c r="AN826"/>
      <c r="AO826"/>
      <c r="AP826"/>
      <c r="AQ826"/>
      <c r="AR826"/>
    </row>
    <row r="827" spans="1:44" ht="13.15" customHeight="1">
      <c r="A827" s="317"/>
      <c r="B827" s="380" t="str">
        <f t="shared" ca="1" si="3405"/>
        <v/>
      </c>
      <c r="C827" s="380" t="str">
        <f t="shared" ca="1" si="3405"/>
        <v/>
      </c>
      <c r="D827" s="891"/>
      <c r="E827" s="896"/>
      <c r="F827" s="897"/>
      <c r="G827" s="900"/>
      <c r="H827" s="903"/>
      <c r="I827" s="906"/>
      <c r="J827" s="909"/>
      <c r="K827" s="912"/>
      <c r="L827" s="915"/>
      <c r="M827" s="404" t="s">
        <v>91</v>
      </c>
      <c r="N827" s="405">
        <f t="shared" ref="N827:AG827" ca="1" si="3406">IFERROR(N826*$K825,0)</f>
        <v>0</v>
      </c>
      <c r="O827" s="406">
        <f t="shared" ca="1" si="3406"/>
        <v>0</v>
      </c>
      <c r="P827" s="406">
        <f t="shared" ca="1" si="3406"/>
        <v>0</v>
      </c>
      <c r="Q827" s="407">
        <f t="shared" ca="1" si="3406"/>
        <v>0</v>
      </c>
      <c r="R827" s="406">
        <f t="shared" ca="1" si="3406"/>
        <v>0</v>
      </c>
      <c r="S827" s="406">
        <f t="shared" ca="1" si="3406"/>
        <v>0</v>
      </c>
      <c r="T827" s="406">
        <f t="shared" ca="1" si="3406"/>
        <v>0</v>
      </c>
      <c r="U827" s="406">
        <f t="shared" ca="1" si="3406"/>
        <v>0</v>
      </c>
      <c r="V827" s="406">
        <f t="shared" ca="1" si="3406"/>
        <v>0</v>
      </c>
      <c r="W827" s="406">
        <f t="shared" ca="1" si="3406"/>
        <v>0</v>
      </c>
      <c r="X827" s="406">
        <f t="shared" ca="1" si="3406"/>
        <v>0</v>
      </c>
      <c r="Y827" s="406">
        <f t="shared" ca="1" si="3406"/>
        <v>0</v>
      </c>
      <c r="Z827" s="406">
        <f t="shared" ca="1" si="3406"/>
        <v>0</v>
      </c>
      <c r="AA827" s="406">
        <f t="shared" ca="1" si="3406"/>
        <v>0</v>
      </c>
      <c r="AB827" s="406">
        <f t="shared" ca="1" si="3406"/>
        <v>0</v>
      </c>
      <c r="AC827" s="406">
        <f t="shared" ca="1" si="3406"/>
        <v>0</v>
      </c>
      <c r="AD827" s="406">
        <f t="shared" ca="1" si="3406"/>
        <v>0</v>
      </c>
      <c r="AE827" s="406">
        <f t="shared" ca="1" si="3406"/>
        <v>0</v>
      </c>
      <c r="AF827" s="406">
        <f t="shared" ca="1" si="3406"/>
        <v>0</v>
      </c>
      <c r="AG827" s="406">
        <f t="shared" ca="1" si="3406"/>
        <v>0</v>
      </c>
      <c r="AH827" s="317"/>
      <c r="AI827" s="318"/>
      <c r="AJ827" s="318"/>
      <c r="AK827" s="318"/>
      <c r="AL827" s="318"/>
      <c r="AM827"/>
      <c r="AN827"/>
      <c r="AO827"/>
      <c r="AP827"/>
      <c r="AQ827"/>
      <c r="AR827"/>
    </row>
    <row r="828" spans="1:44" ht="13.15" customHeight="1">
      <c r="A828" s="317"/>
      <c r="B828" s="317"/>
      <c r="C828" s="317" cm="1">
        <f t="array" aca="1" ref="C828" ca="1">OFFSET(C828,-3,,,)+1</f>
        <v>45</v>
      </c>
      <c r="D828" s="889" t="str">
        <f t="shared" ref="D828:E828" ca="1" si="3407">D493</f>
        <v/>
      </c>
      <c r="E828" s="892" t="str">
        <f t="shared" ca="1" si="3407"/>
        <v/>
      </c>
      <c r="F828" s="893"/>
      <c r="G828" s="898">
        <f t="shared" ref="G828" si="3408">G493</f>
        <v>0</v>
      </c>
      <c r="H828" s="901"/>
      <c r="I828" s="904" t="str">
        <f t="shared" ref="I828" ca="1" si="3409">I493</f>
        <v/>
      </c>
      <c r="J828" s="907">
        <f t="shared" ref="J828" ca="1" si="3410">IF($D828=$C$3,
SUMPRODUCT(OFFSET($B$696,1,,($C828-1)*3-2,),OFFSET($L$696,,,($C828-1)*3-2,)),J493+H828)</f>
        <v>0</v>
      </c>
      <c r="K828" s="910">
        <f t="shared" ref="K828" ca="1" si="3411">K493</f>
        <v>0</v>
      </c>
      <c r="L828" s="913">
        <f t="shared" ref="L828" ca="1" si="3412">J828*K828</f>
        <v>0</v>
      </c>
      <c r="M828" s="402" t="s">
        <v>89</v>
      </c>
      <c r="N828" s="308" t="str">
        <f t="shared" ref="N828:AG828" ca="1" si="3413">N493</f>
        <v/>
      </c>
      <c r="O828" s="309" t="str">
        <f t="shared" ca="1" si="3413"/>
        <v/>
      </c>
      <c r="P828" s="309" t="str">
        <f t="shared" ca="1" si="3413"/>
        <v/>
      </c>
      <c r="Q828" s="310" t="str">
        <f t="shared" ca="1" si="3413"/>
        <v/>
      </c>
      <c r="R828" s="309" t="str">
        <f t="shared" ca="1" si="3413"/>
        <v/>
      </c>
      <c r="S828" s="309" t="str">
        <f t="shared" ca="1" si="3413"/>
        <v/>
      </c>
      <c r="T828" s="309" t="str">
        <f t="shared" ca="1" si="3413"/>
        <v/>
      </c>
      <c r="U828" s="309" t="str">
        <f t="shared" ca="1" si="3413"/>
        <v/>
      </c>
      <c r="V828" s="309" t="str">
        <f t="shared" ca="1" si="3413"/>
        <v/>
      </c>
      <c r="W828" s="309" t="str">
        <f t="shared" ca="1" si="3413"/>
        <v/>
      </c>
      <c r="X828" s="309" t="str">
        <f t="shared" ca="1" si="3413"/>
        <v/>
      </c>
      <c r="Y828" s="309" t="str">
        <f t="shared" ca="1" si="3413"/>
        <v/>
      </c>
      <c r="Z828" s="309" t="str">
        <f t="shared" ca="1" si="3413"/>
        <v/>
      </c>
      <c r="AA828" s="309" t="str">
        <f t="shared" ca="1" si="3413"/>
        <v/>
      </c>
      <c r="AB828" s="309" t="str">
        <f t="shared" ca="1" si="3413"/>
        <v/>
      </c>
      <c r="AC828" s="309" t="str">
        <f t="shared" ca="1" si="3413"/>
        <v/>
      </c>
      <c r="AD828" s="309" t="str">
        <f t="shared" ca="1" si="3413"/>
        <v/>
      </c>
      <c r="AE828" s="309" t="str">
        <f t="shared" ca="1" si="3413"/>
        <v/>
      </c>
      <c r="AF828" s="309" t="str">
        <f t="shared" ca="1" si="3413"/>
        <v/>
      </c>
      <c r="AG828" s="309" t="str">
        <f t="shared" ca="1" si="3413"/>
        <v/>
      </c>
      <c r="AH828" s="317"/>
      <c r="AI828" s="318"/>
      <c r="AJ828" s="318"/>
      <c r="AK828" s="318"/>
      <c r="AL828" s="318"/>
      <c r="AM828"/>
      <c r="AN828"/>
      <c r="AO828"/>
      <c r="AP828"/>
      <c r="AQ828"/>
      <c r="AR828"/>
    </row>
    <row r="829" spans="1:44" ht="13.15" customHeight="1">
      <c r="A829" s="317"/>
      <c r="B829" s="380">
        <f t="shared" ref="B829:C830" ca="1" si="3414">B494</f>
        <v>0</v>
      </c>
      <c r="C829" s="317" cm="1">
        <f t="array" aca="1" ref="C829" ca="1">IF(ROUND(SUM(IF(N828:AG828&lt;&gt;"",IF(N828:AG828&lt;&gt;0,(N829:AG829))))-J828,3)&lt;&gt;0,"X",0)</f>
        <v>0</v>
      </c>
      <c r="D829" s="890"/>
      <c r="E829" s="894"/>
      <c r="F829" s="895"/>
      <c r="G829" s="899"/>
      <c r="H829" s="902"/>
      <c r="I829" s="905"/>
      <c r="J829" s="908"/>
      <c r="K829" s="911"/>
      <c r="L829" s="914"/>
      <c r="M829" s="403" t="s">
        <v>90</v>
      </c>
      <c r="N829" s="312" cm="1">
        <f t="array" aca="1" ref="N829" ca="1">IF($D828=$C$3,
SUM(IF(OFFSET($N$696,,,($C828-1)*3-2,$C$2)=N828,OFFSET($N$698,,,($C828-1)*3-2,$C$2)*OFFSET($B$696,1,,($C828-1)*3-2,1))),
IFERROR((N494/$J493)*$J828,0))</f>
        <v>0</v>
      </c>
      <c r="O829" s="312" cm="1">
        <f t="array" aca="1" ref="O829" ca="1">IF($D828=$C$3,
SUM(IF(OFFSET($N$696,,,($C828-1)*3-2,$C$2)=O828,OFFSET($N$698,,,($C828-1)*3-2,$C$2)*OFFSET($B$696,1,,($C828-1)*3-2,1))),
IFERROR((O494/$J493)*$J828,0))</f>
        <v>0</v>
      </c>
      <c r="P829" s="312" cm="1">
        <f t="array" aca="1" ref="P829" ca="1">IF($D828=$C$3,
SUM(IF(OFFSET($N$696,,,($C828-1)*3-2,$C$2)=P828,OFFSET($N$698,,,($C828-1)*3-2,$C$2)*OFFSET($B$696,1,,($C828-1)*3-2,1))),
IFERROR((P494/$J493)*$J828,0))</f>
        <v>0</v>
      </c>
      <c r="Q829" s="313" cm="1">
        <f t="array" aca="1" ref="Q829" ca="1">IF($D828=$C$3,
SUM(IF(OFFSET($N$696,,,($C828-1)*3-2,$C$2)=Q828,OFFSET($N$698,,,($C828-1)*3-2,$C$2)*OFFSET($B$696,1,,($C828-1)*3-2,1))),
IFERROR((Q494/$J493)*$J828,0))</f>
        <v>0</v>
      </c>
      <c r="R829" s="312" cm="1">
        <f t="array" aca="1" ref="R829" ca="1">IF($D828=$C$3,
SUM(IF(OFFSET($N$696,,,($C828-1)*3-2,$C$2)=R828,OFFSET($N$698,,,($C828-1)*3-2,$C$2)*OFFSET($B$696,1,,($C828-1)*3-2,1))),
IFERROR((R494/$J493)*$J828,0))</f>
        <v>0</v>
      </c>
      <c r="S829" s="312" cm="1">
        <f t="array" aca="1" ref="S829" ca="1">IF($D828=$C$3,
SUM(IF(OFFSET($N$696,,,($C828-1)*3-2,$C$2)=S828,OFFSET($N$698,,,($C828-1)*3-2,$C$2)*OFFSET($B$696,1,,($C828-1)*3-2,1))),
IFERROR((S494/$J493)*$J828,0))</f>
        <v>0</v>
      </c>
      <c r="T829" s="312" cm="1">
        <f t="array" aca="1" ref="T829" ca="1">IF($D828=$C$3,
SUM(IF(OFFSET($N$696,,,($C828-1)*3-2,$C$2)=T828,OFFSET($N$698,,,($C828-1)*3-2,$C$2)*OFFSET($B$696,1,,($C828-1)*3-2,1))),
IFERROR((T494/$J493)*$J828,0))</f>
        <v>0</v>
      </c>
      <c r="U829" s="312" cm="1">
        <f t="array" aca="1" ref="U829" ca="1">IF($D828=$C$3,
SUM(IF(OFFSET($N$696,,,($C828-1)*3-2,$C$2)=U828,OFFSET($N$698,,,($C828-1)*3-2,$C$2)*OFFSET($B$696,1,,($C828-1)*3-2,1))),
IFERROR((U494/$J493)*$J828,0))</f>
        <v>0</v>
      </c>
      <c r="V829" s="312" cm="1">
        <f t="array" aca="1" ref="V829" ca="1">IF($D828=$C$3,
SUM(IF(OFFSET($N$696,,,($C828-1)*3-2,$C$2)=V828,OFFSET($N$698,,,($C828-1)*3-2,$C$2)*OFFSET($B$696,1,,($C828-1)*3-2,1))),
IFERROR((V494/$J493)*$J828,0))</f>
        <v>0</v>
      </c>
      <c r="W829" s="312" cm="1">
        <f t="array" aca="1" ref="W829" ca="1">IF($D828=$C$3,
SUM(IF(OFFSET($N$696,,,($C828-1)*3-2,$C$2)=W828,OFFSET($N$698,,,($C828-1)*3-2,$C$2)*OFFSET($B$696,1,,($C828-1)*3-2,1))),
IFERROR((W494/$J493)*$J828,0))</f>
        <v>0</v>
      </c>
      <c r="X829" s="312" cm="1">
        <f t="array" aca="1" ref="X829" ca="1">IF($D828=$C$3,
SUM(IF(OFFSET($N$696,,,($C828-1)*3-2,$C$2)=X828,OFFSET($N$698,,,($C828-1)*3-2,$C$2)*OFFSET($B$696,1,,($C828-1)*3-2,1))),
IFERROR((X494/$J493)*$J828,0))</f>
        <v>0</v>
      </c>
      <c r="Y829" s="312" cm="1">
        <f t="array" aca="1" ref="Y829" ca="1">IF($D828=$C$3,
SUM(IF(OFFSET($N$696,,,($C828-1)*3-2,$C$2)=Y828,OFFSET($N$698,,,($C828-1)*3-2,$C$2)*OFFSET($B$696,1,,($C828-1)*3-2,1))),
IFERROR((Y494/$J493)*$J828,0))</f>
        <v>0</v>
      </c>
      <c r="Z829" s="312" cm="1">
        <f t="array" aca="1" ref="Z829" ca="1">IF($D828=$C$3,
SUM(IF(OFFSET($N$696,,,($C828-1)*3-2,$C$2)=Z828,OFFSET($N$698,,,($C828-1)*3-2,$C$2)*OFFSET($B$696,1,,($C828-1)*3-2,1))),
IFERROR((Z494/$J493)*$J828,0))</f>
        <v>0</v>
      </c>
      <c r="AA829" s="312" cm="1">
        <f t="array" aca="1" ref="AA829" ca="1">IF($D828=$C$3,
SUM(IF(OFFSET($N$696,,,($C828-1)*3-2,$C$2)=AA828,OFFSET($N$698,,,($C828-1)*3-2,$C$2)*OFFSET($B$696,1,,($C828-1)*3-2,1))),
IFERROR((AA494/$J493)*$J828,0))</f>
        <v>0</v>
      </c>
      <c r="AB829" s="312" cm="1">
        <f t="array" aca="1" ref="AB829" ca="1">IF($D828=$C$3,
SUM(IF(OFFSET($N$696,,,($C828-1)*3-2,$C$2)=AB828,OFFSET($N$698,,,($C828-1)*3-2,$C$2)*OFFSET($B$696,1,,($C828-1)*3-2,1))),
IFERROR((AB494/$J493)*$J828,0))</f>
        <v>0</v>
      </c>
      <c r="AC829" s="312" cm="1">
        <f t="array" aca="1" ref="AC829" ca="1">IF($D828=$C$3,
SUM(IF(OFFSET($N$696,,,($C828-1)*3-2,$C$2)=AC828,OFFSET($N$698,,,($C828-1)*3-2,$C$2)*OFFSET($B$696,1,,($C828-1)*3-2,1))),
IFERROR((AC494/$J493)*$J828,0))</f>
        <v>0</v>
      </c>
      <c r="AD829" s="312" cm="1">
        <f t="array" aca="1" ref="AD829" ca="1">IF($D828=$C$3,
SUM(IF(OFFSET($N$696,,,($C828-1)*3-2,$C$2)=AD828,OFFSET($N$698,,,($C828-1)*3-2,$C$2)*OFFSET($B$696,1,,($C828-1)*3-2,1))),
IFERROR((AD494/$J493)*$J828,0))</f>
        <v>0</v>
      </c>
      <c r="AE829" s="312" cm="1">
        <f t="array" aca="1" ref="AE829" ca="1">IF($D828=$C$3,
SUM(IF(OFFSET($N$696,,,($C828-1)*3-2,$C$2)=AE828,OFFSET($N$698,,,($C828-1)*3-2,$C$2)*OFFSET($B$696,1,,($C828-1)*3-2,1))),
IFERROR((AE494/$J493)*$J828,0))</f>
        <v>0</v>
      </c>
      <c r="AF829" s="312" cm="1">
        <f t="array" aca="1" ref="AF829" ca="1">IF($D828=$C$3,
SUM(IF(OFFSET($N$696,,,($C828-1)*3-2,$C$2)=AF828,OFFSET($N$698,,,($C828-1)*3-2,$C$2)*OFFSET($B$696,1,,($C828-1)*3-2,1))),
IFERROR((AF494/$J493)*$J828,0))</f>
        <v>0</v>
      </c>
      <c r="AG829" s="312" cm="1">
        <f t="array" aca="1" ref="AG829" ca="1">IF($D828=$C$3,
SUM(IF(OFFSET($N$696,,,($C828-1)*3-2,$C$2)=AG828,OFFSET($N$698,,,($C828-1)*3-2,$C$2)*OFFSET($B$696,1,,($C828-1)*3-2,1))),
IFERROR((AG494/$J493)*$J828,0))</f>
        <v>0</v>
      </c>
      <c r="AH829" s="317"/>
      <c r="AI829" s="318"/>
      <c r="AJ829" s="318"/>
      <c r="AK829" s="318"/>
      <c r="AL829" s="318"/>
      <c r="AM829"/>
      <c r="AN829"/>
      <c r="AO829"/>
      <c r="AP829"/>
      <c r="AQ829"/>
      <c r="AR829"/>
    </row>
    <row r="830" spans="1:44" ht="13.15" customHeight="1">
      <c r="A830" s="317"/>
      <c r="B830" s="380" t="str">
        <f t="shared" ca="1" si="3414"/>
        <v/>
      </c>
      <c r="C830" s="380" t="str">
        <f t="shared" ca="1" si="3414"/>
        <v/>
      </c>
      <c r="D830" s="891"/>
      <c r="E830" s="896"/>
      <c r="F830" s="897"/>
      <c r="G830" s="900"/>
      <c r="H830" s="903"/>
      <c r="I830" s="906"/>
      <c r="J830" s="909"/>
      <c r="K830" s="912"/>
      <c r="L830" s="915"/>
      <c r="M830" s="404" t="s">
        <v>91</v>
      </c>
      <c r="N830" s="405">
        <f t="shared" ref="N830:AG830" ca="1" si="3415">IFERROR(N829*$K828,0)</f>
        <v>0</v>
      </c>
      <c r="O830" s="406">
        <f t="shared" ca="1" si="3415"/>
        <v>0</v>
      </c>
      <c r="P830" s="406">
        <f t="shared" ca="1" si="3415"/>
        <v>0</v>
      </c>
      <c r="Q830" s="407">
        <f t="shared" ca="1" si="3415"/>
        <v>0</v>
      </c>
      <c r="R830" s="406">
        <f t="shared" ca="1" si="3415"/>
        <v>0</v>
      </c>
      <c r="S830" s="406">
        <f t="shared" ca="1" si="3415"/>
        <v>0</v>
      </c>
      <c r="T830" s="406">
        <f t="shared" ca="1" si="3415"/>
        <v>0</v>
      </c>
      <c r="U830" s="406">
        <f t="shared" ca="1" si="3415"/>
        <v>0</v>
      </c>
      <c r="V830" s="406">
        <f t="shared" ca="1" si="3415"/>
        <v>0</v>
      </c>
      <c r="W830" s="406">
        <f t="shared" ca="1" si="3415"/>
        <v>0</v>
      </c>
      <c r="X830" s="406">
        <f t="shared" ca="1" si="3415"/>
        <v>0</v>
      </c>
      <c r="Y830" s="406">
        <f t="shared" ca="1" si="3415"/>
        <v>0</v>
      </c>
      <c r="Z830" s="406">
        <f t="shared" ca="1" si="3415"/>
        <v>0</v>
      </c>
      <c r="AA830" s="406">
        <f t="shared" ca="1" si="3415"/>
        <v>0</v>
      </c>
      <c r="AB830" s="406">
        <f t="shared" ca="1" si="3415"/>
        <v>0</v>
      </c>
      <c r="AC830" s="406">
        <f t="shared" ca="1" si="3415"/>
        <v>0</v>
      </c>
      <c r="AD830" s="406">
        <f t="shared" ca="1" si="3415"/>
        <v>0</v>
      </c>
      <c r="AE830" s="406">
        <f t="shared" ca="1" si="3415"/>
        <v>0</v>
      </c>
      <c r="AF830" s="406">
        <f t="shared" ca="1" si="3415"/>
        <v>0</v>
      </c>
      <c r="AG830" s="406">
        <f t="shared" ca="1" si="3415"/>
        <v>0</v>
      </c>
      <c r="AH830" s="317"/>
      <c r="AI830" s="318"/>
      <c r="AJ830" s="318"/>
      <c r="AK830" s="318"/>
      <c r="AL830" s="318"/>
      <c r="AM830"/>
      <c r="AN830"/>
      <c r="AO830"/>
      <c r="AP830"/>
      <c r="AQ830"/>
      <c r="AR830"/>
    </row>
    <row r="831" spans="1:44" ht="13.15" customHeight="1">
      <c r="A831" s="317"/>
      <c r="B831" s="317"/>
      <c r="C831" s="317" cm="1">
        <f t="array" aca="1" ref="C831" ca="1">OFFSET(C831,-3,,,)+1</f>
        <v>46</v>
      </c>
      <c r="D831" s="889" t="str">
        <f t="shared" ref="D831:E831" ca="1" si="3416">D496</f>
        <v/>
      </c>
      <c r="E831" s="892" t="str">
        <f t="shared" ca="1" si="3416"/>
        <v/>
      </c>
      <c r="F831" s="893"/>
      <c r="G831" s="898">
        <f t="shared" ref="G831" si="3417">G496</f>
        <v>0</v>
      </c>
      <c r="H831" s="901"/>
      <c r="I831" s="904" t="str">
        <f t="shared" ref="I831" ca="1" si="3418">I496</f>
        <v/>
      </c>
      <c r="J831" s="907">
        <f t="shared" ref="J831" ca="1" si="3419">IF($D831=$C$3,
SUMPRODUCT(OFFSET($B$696,1,,($C831-1)*3-2,),OFFSET($L$696,,,($C831-1)*3-2,)),J496+H831)</f>
        <v>0</v>
      </c>
      <c r="K831" s="910">
        <f t="shared" ref="K831" ca="1" si="3420">K496</f>
        <v>0</v>
      </c>
      <c r="L831" s="913">
        <f t="shared" ref="L831" ca="1" si="3421">J831*K831</f>
        <v>0</v>
      </c>
      <c r="M831" s="402" t="s">
        <v>89</v>
      </c>
      <c r="N831" s="308" t="str">
        <f t="shared" ref="N831:AG831" ca="1" si="3422">N496</f>
        <v/>
      </c>
      <c r="O831" s="309" t="str">
        <f t="shared" ca="1" si="3422"/>
        <v/>
      </c>
      <c r="P831" s="309" t="str">
        <f t="shared" ca="1" si="3422"/>
        <v/>
      </c>
      <c r="Q831" s="310" t="str">
        <f t="shared" ca="1" si="3422"/>
        <v/>
      </c>
      <c r="R831" s="309" t="str">
        <f t="shared" ca="1" si="3422"/>
        <v/>
      </c>
      <c r="S831" s="309" t="str">
        <f t="shared" ca="1" si="3422"/>
        <v/>
      </c>
      <c r="T831" s="309" t="str">
        <f t="shared" ca="1" si="3422"/>
        <v/>
      </c>
      <c r="U831" s="309" t="str">
        <f t="shared" ca="1" si="3422"/>
        <v/>
      </c>
      <c r="V831" s="309" t="str">
        <f t="shared" ca="1" si="3422"/>
        <v/>
      </c>
      <c r="W831" s="309" t="str">
        <f t="shared" ca="1" si="3422"/>
        <v/>
      </c>
      <c r="X831" s="309" t="str">
        <f t="shared" ca="1" si="3422"/>
        <v/>
      </c>
      <c r="Y831" s="309" t="str">
        <f t="shared" ca="1" si="3422"/>
        <v/>
      </c>
      <c r="Z831" s="309" t="str">
        <f t="shared" ca="1" si="3422"/>
        <v/>
      </c>
      <c r="AA831" s="309" t="str">
        <f t="shared" ca="1" si="3422"/>
        <v/>
      </c>
      <c r="AB831" s="309" t="str">
        <f t="shared" ca="1" si="3422"/>
        <v/>
      </c>
      <c r="AC831" s="309" t="str">
        <f t="shared" ca="1" si="3422"/>
        <v/>
      </c>
      <c r="AD831" s="309" t="str">
        <f t="shared" ca="1" si="3422"/>
        <v/>
      </c>
      <c r="AE831" s="309" t="str">
        <f t="shared" ca="1" si="3422"/>
        <v/>
      </c>
      <c r="AF831" s="309" t="str">
        <f t="shared" ca="1" si="3422"/>
        <v/>
      </c>
      <c r="AG831" s="309" t="str">
        <f t="shared" ca="1" si="3422"/>
        <v/>
      </c>
      <c r="AH831" s="317"/>
      <c r="AI831" s="318"/>
      <c r="AJ831" s="318"/>
      <c r="AK831" s="318"/>
      <c r="AL831" s="318"/>
      <c r="AM831"/>
      <c r="AN831"/>
      <c r="AO831"/>
      <c r="AP831"/>
      <c r="AQ831"/>
      <c r="AR831"/>
    </row>
    <row r="832" spans="1:44" ht="13.15" customHeight="1">
      <c r="A832" s="317"/>
      <c r="B832" s="380">
        <f t="shared" ref="B832:C833" ca="1" si="3423">B497</f>
        <v>0</v>
      </c>
      <c r="C832" s="317" cm="1">
        <f t="array" aca="1" ref="C832" ca="1">IF(ROUND(SUM(IF(N831:AG831&lt;&gt;"",IF(N831:AG831&lt;&gt;0,(N832:AG832))))-J831,3)&lt;&gt;0,"X",0)</f>
        <v>0</v>
      </c>
      <c r="D832" s="890"/>
      <c r="E832" s="894"/>
      <c r="F832" s="895"/>
      <c r="G832" s="899"/>
      <c r="H832" s="902"/>
      <c r="I832" s="905"/>
      <c r="J832" s="908"/>
      <c r="K832" s="911"/>
      <c r="L832" s="914"/>
      <c r="M832" s="403" t="s">
        <v>90</v>
      </c>
      <c r="N832" s="312" cm="1">
        <f t="array" aca="1" ref="N832" ca="1">IF($D831=$C$3,
SUM(IF(OFFSET($N$696,,,($C831-1)*3-2,$C$2)=N831,OFFSET($N$698,,,($C831-1)*3-2,$C$2)*OFFSET($B$696,1,,($C831-1)*3-2,1))),
IFERROR((N497/$J496)*$J831,0))</f>
        <v>0</v>
      </c>
      <c r="O832" s="312" cm="1">
        <f t="array" aca="1" ref="O832" ca="1">IF($D831=$C$3,
SUM(IF(OFFSET($N$696,,,($C831-1)*3-2,$C$2)=O831,OFFSET($N$698,,,($C831-1)*3-2,$C$2)*OFFSET($B$696,1,,($C831-1)*3-2,1))),
IFERROR((O497/$J496)*$J831,0))</f>
        <v>0</v>
      </c>
      <c r="P832" s="312" cm="1">
        <f t="array" aca="1" ref="P832" ca="1">IF($D831=$C$3,
SUM(IF(OFFSET($N$696,,,($C831-1)*3-2,$C$2)=P831,OFFSET($N$698,,,($C831-1)*3-2,$C$2)*OFFSET($B$696,1,,($C831-1)*3-2,1))),
IFERROR((P497/$J496)*$J831,0))</f>
        <v>0</v>
      </c>
      <c r="Q832" s="313" cm="1">
        <f t="array" aca="1" ref="Q832" ca="1">IF($D831=$C$3,
SUM(IF(OFFSET($N$696,,,($C831-1)*3-2,$C$2)=Q831,OFFSET($N$698,,,($C831-1)*3-2,$C$2)*OFFSET($B$696,1,,($C831-1)*3-2,1))),
IFERROR((Q497/$J496)*$J831,0))</f>
        <v>0</v>
      </c>
      <c r="R832" s="312" cm="1">
        <f t="array" aca="1" ref="R832" ca="1">IF($D831=$C$3,
SUM(IF(OFFSET($N$696,,,($C831-1)*3-2,$C$2)=R831,OFFSET($N$698,,,($C831-1)*3-2,$C$2)*OFFSET($B$696,1,,($C831-1)*3-2,1))),
IFERROR((R497/$J496)*$J831,0))</f>
        <v>0</v>
      </c>
      <c r="S832" s="312" cm="1">
        <f t="array" aca="1" ref="S832" ca="1">IF($D831=$C$3,
SUM(IF(OFFSET($N$696,,,($C831-1)*3-2,$C$2)=S831,OFFSET($N$698,,,($C831-1)*3-2,$C$2)*OFFSET($B$696,1,,($C831-1)*3-2,1))),
IFERROR((S497/$J496)*$J831,0))</f>
        <v>0</v>
      </c>
      <c r="T832" s="312" cm="1">
        <f t="array" aca="1" ref="T832" ca="1">IF($D831=$C$3,
SUM(IF(OFFSET($N$696,,,($C831-1)*3-2,$C$2)=T831,OFFSET($N$698,,,($C831-1)*3-2,$C$2)*OFFSET($B$696,1,,($C831-1)*3-2,1))),
IFERROR((T497/$J496)*$J831,0))</f>
        <v>0</v>
      </c>
      <c r="U832" s="312" cm="1">
        <f t="array" aca="1" ref="U832" ca="1">IF($D831=$C$3,
SUM(IF(OFFSET($N$696,,,($C831-1)*3-2,$C$2)=U831,OFFSET($N$698,,,($C831-1)*3-2,$C$2)*OFFSET($B$696,1,,($C831-1)*3-2,1))),
IFERROR((U497/$J496)*$J831,0))</f>
        <v>0</v>
      </c>
      <c r="V832" s="312" cm="1">
        <f t="array" aca="1" ref="V832" ca="1">IF($D831=$C$3,
SUM(IF(OFFSET($N$696,,,($C831-1)*3-2,$C$2)=V831,OFFSET($N$698,,,($C831-1)*3-2,$C$2)*OFFSET($B$696,1,,($C831-1)*3-2,1))),
IFERROR((V497/$J496)*$J831,0))</f>
        <v>0</v>
      </c>
      <c r="W832" s="312" cm="1">
        <f t="array" aca="1" ref="W832" ca="1">IF($D831=$C$3,
SUM(IF(OFFSET($N$696,,,($C831-1)*3-2,$C$2)=W831,OFFSET($N$698,,,($C831-1)*3-2,$C$2)*OFFSET($B$696,1,,($C831-1)*3-2,1))),
IFERROR((W497/$J496)*$J831,0))</f>
        <v>0</v>
      </c>
      <c r="X832" s="312" cm="1">
        <f t="array" aca="1" ref="X832" ca="1">IF($D831=$C$3,
SUM(IF(OFFSET($N$696,,,($C831-1)*3-2,$C$2)=X831,OFFSET($N$698,,,($C831-1)*3-2,$C$2)*OFFSET($B$696,1,,($C831-1)*3-2,1))),
IFERROR((X497/$J496)*$J831,0))</f>
        <v>0</v>
      </c>
      <c r="Y832" s="312" cm="1">
        <f t="array" aca="1" ref="Y832" ca="1">IF($D831=$C$3,
SUM(IF(OFFSET($N$696,,,($C831-1)*3-2,$C$2)=Y831,OFFSET($N$698,,,($C831-1)*3-2,$C$2)*OFFSET($B$696,1,,($C831-1)*3-2,1))),
IFERROR((Y497/$J496)*$J831,0))</f>
        <v>0</v>
      </c>
      <c r="Z832" s="312" cm="1">
        <f t="array" aca="1" ref="Z832" ca="1">IF($D831=$C$3,
SUM(IF(OFFSET($N$696,,,($C831-1)*3-2,$C$2)=Z831,OFFSET($N$698,,,($C831-1)*3-2,$C$2)*OFFSET($B$696,1,,($C831-1)*3-2,1))),
IFERROR((Z497/$J496)*$J831,0))</f>
        <v>0</v>
      </c>
      <c r="AA832" s="312" cm="1">
        <f t="array" aca="1" ref="AA832" ca="1">IF($D831=$C$3,
SUM(IF(OFFSET($N$696,,,($C831-1)*3-2,$C$2)=AA831,OFFSET($N$698,,,($C831-1)*3-2,$C$2)*OFFSET($B$696,1,,($C831-1)*3-2,1))),
IFERROR((AA497/$J496)*$J831,0))</f>
        <v>0</v>
      </c>
      <c r="AB832" s="312" cm="1">
        <f t="array" aca="1" ref="AB832" ca="1">IF($D831=$C$3,
SUM(IF(OFFSET($N$696,,,($C831-1)*3-2,$C$2)=AB831,OFFSET($N$698,,,($C831-1)*3-2,$C$2)*OFFSET($B$696,1,,($C831-1)*3-2,1))),
IFERROR((AB497/$J496)*$J831,0))</f>
        <v>0</v>
      </c>
      <c r="AC832" s="312" cm="1">
        <f t="array" aca="1" ref="AC832" ca="1">IF($D831=$C$3,
SUM(IF(OFFSET($N$696,,,($C831-1)*3-2,$C$2)=AC831,OFFSET($N$698,,,($C831-1)*3-2,$C$2)*OFFSET($B$696,1,,($C831-1)*3-2,1))),
IFERROR((AC497/$J496)*$J831,0))</f>
        <v>0</v>
      </c>
      <c r="AD832" s="312" cm="1">
        <f t="array" aca="1" ref="AD832" ca="1">IF($D831=$C$3,
SUM(IF(OFFSET($N$696,,,($C831-1)*3-2,$C$2)=AD831,OFFSET($N$698,,,($C831-1)*3-2,$C$2)*OFFSET($B$696,1,,($C831-1)*3-2,1))),
IFERROR((AD497/$J496)*$J831,0))</f>
        <v>0</v>
      </c>
      <c r="AE832" s="312" cm="1">
        <f t="array" aca="1" ref="AE832" ca="1">IF($D831=$C$3,
SUM(IF(OFFSET($N$696,,,($C831-1)*3-2,$C$2)=AE831,OFFSET($N$698,,,($C831-1)*3-2,$C$2)*OFFSET($B$696,1,,($C831-1)*3-2,1))),
IFERROR((AE497/$J496)*$J831,0))</f>
        <v>0</v>
      </c>
      <c r="AF832" s="312" cm="1">
        <f t="array" aca="1" ref="AF832" ca="1">IF($D831=$C$3,
SUM(IF(OFFSET($N$696,,,($C831-1)*3-2,$C$2)=AF831,OFFSET($N$698,,,($C831-1)*3-2,$C$2)*OFFSET($B$696,1,,($C831-1)*3-2,1))),
IFERROR((AF497/$J496)*$J831,0))</f>
        <v>0</v>
      </c>
      <c r="AG832" s="312" cm="1">
        <f t="array" aca="1" ref="AG832" ca="1">IF($D831=$C$3,
SUM(IF(OFFSET($N$696,,,($C831-1)*3-2,$C$2)=AG831,OFFSET($N$698,,,($C831-1)*3-2,$C$2)*OFFSET($B$696,1,,($C831-1)*3-2,1))),
IFERROR((AG497/$J496)*$J831,0))</f>
        <v>0</v>
      </c>
      <c r="AH832" s="317"/>
      <c r="AI832" s="318"/>
      <c r="AJ832" s="318"/>
      <c r="AK832" s="318"/>
      <c r="AL832" s="318"/>
      <c r="AM832"/>
      <c r="AN832"/>
      <c r="AO832"/>
      <c r="AP832"/>
      <c r="AQ832"/>
      <c r="AR832"/>
    </row>
    <row r="833" spans="1:44" ht="13.15" customHeight="1">
      <c r="A833" s="317"/>
      <c r="B833" s="380" t="str">
        <f t="shared" ca="1" si="3423"/>
        <v/>
      </c>
      <c r="C833" s="380" t="str">
        <f t="shared" ca="1" si="3423"/>
        <v/>
      </c>
      <c r="D833" s="891"/>
      <c r="E833" s="896"/>
      <c r="F833" s="897"/>
      <c r="G833" s="900"/>
      <c r="H833" s="903"/>
      <c r="I833" s="906"/>
      <c r="J833" s="909"/>
      <c r="K833" s="912"/>
      <c r="L833" s="915"/>
      <c r="M833" s="404" t="s">
        <v>91</v>
      </c>
      <c r="N833" s="405">
        <f t="shared" ref="N833:AG833" ca="1" si="3424">IFERROR(N832*$K831,0)</f>
        <v>0</v>
      </c>
      <c r="O833" s="406">
        <f t="shared" ca="1" si="3424"/>
        <v>0</v>
      </c>
      <c r="P833" s="406">
        <f t="shared" ca="1" si="3424"/>
        <v>0</v>
      </c>
      <c r="Q833" s="407">
        <f t="shared" ca="1" si="3424"/>
        <v>0</v>
      </c>
      <c r="R833" s="406">
        <f t="shared" ca="1" si="3424"/>
        <v>0</v>
      </c>
      <c r="S833" s="406">
        <f t="shared" ca="1" si="3424"/>
        <v>0</v>
      </c>
      <c r="T833" s="406">
        <f t="shared" ca="1" si="3424"/>
        <v>0</v>
      </c>
      <c r="U833" s="406">
        <f t="shared" ca="1" si="3424"/>
        <v>0</v>
      </c>
      <c r="V833" s="406">
        <f t="shared" ca="1" si="3424"/>
        <v>0</v>
      </c>
      <c r="W833" s="406">
        <f t="shared" ca="1" si="3424"/>
        <v>0</v>
      </c>
      <c r="X833" s="406">
        <f t="shared" ca="1" si="3424"/>
        <v>0</v>
      </c>
      <c r="Y833" s="406">
        <f t="shared" ca="1" si="3424"/>
        <v>0</v>
      </c>
      <c r="Z833" s="406">
        <f t="shared" ca="1" si="3424"/>
        <v>0</v>
      </c>
      <c r="AA833" s="406">
        <f t="shared" ca="1" si="3424"/>
        <v>0</v>
      </c>
      <c r="AB833" s="406">
        <f t="shared" ca="1" si="3424"/>
        <v>0</v>
      </c>
      <c r="AC833" s="406">
        <f t="shared" ca="1" si="3424"/>
        <v>0</v>
      </c>
      <c r="AD833" s="406">
        <f t="shared" ca="1" si="3424"/>
        <v>0</v>
      </c>
      <c r="AE833" s="406">
        <f t="shared" ca="1" si="3424"/>
        <v>0</v>
      </c>
      <c r="AF833" s="406">
        <f t="shared" ca="1" si="3424"/>
        <v>0</v>
      </c>
      <c r="AG833" s="406">
        <f t="shared" ca="1" si="3424"/>
        <v>0</v>
      </c>
      <c r="AH833" s="317"/>
      <c r="AI833" s="318"/>
      <c r="AJ833" s="318"/>
      <c r="AK833" s="318"/>
      <c r="AL833" s="318"/>
      <c r="AM833"/>
      <c r="AN833"/>
      <c r="AO833"/>
      <c r="AP833"/>
      <c r="AQ833"/>
      <c r="AR833"/>
    </row>
    <row r="834" spans="1:44" ht="13.15" customHeight="1">
      <c r="A834" s="317"/>
      <c r="B834" s="317"/>
      <c r="C834" s="317" cm="1">
        <f t="array" aca="1" ref="C834" ca="1">OFFSET(C834,-3,,,)+1</f>
        <v>47</v>
      </c>
      <c r="D834" s="889" t="str">
        <f t="shared" ref="D834:E834" ca="1" si="3425">D499</f>
        <v/>
      </c>
      <c r="E834" s="892" t="str">
        <f t="shared" ca="1" si="3425"/>
        <v/>
      </c>
      <c r="F834" s="893"/>
      <c r="G834" s="898">
        <f t="shared" ref="G834" si="3426">G499</f>
        <v>0</v>
      </c>
      <c r="H834" s="901"/>
      <c r="I834" s="904" t="str">
        <f t="shared" ref="I834" ca="1" si="3427">I499</f>
        <v/>
      </c>
      <c r="J834" s="907">
        <f t="shared" ref="J834" ca="1" si="3428">IF($D834=$C$3,
SUMPRODUCT(OFFSET($B$696,1,,($C834-1)*3-2,),OFFSET($L$696,,,($C834-1)*3-2,)),J499+H834)</f>
        <v>0</v>
      </c>
      <c r="K834" s="910">
        <f t="shared" ref="K834" ca="1" si="3429">K499</f>
        <v>0</v>
      </c>
      <c r="L834" s="913">
        <f t="shared" ref="L834" ca="1" si="3430">J834*K834</f>
        <v>0</v>
      </c>
      <c r="M834" s="402" t="s">
        <v>89</v>
      </c>
      <c r="N834" s="308" t="str">
        <f t="shared" ref="N834:AG834" ca="1" si="3431">N499</f>
        <v/>
      </c>
      <c r="O834" s="309" t="str">
        <f t="shared" ca="1" si="3431"/>
        <v/>
      </c>
      <c r="P834" s="309" t="str">
        <f t="shared" ca="1" si="3431"/>
        <v/>
      </c>
      <c r="Q834" s="310" t="str">
        <f t="shared" ca="1" si="3431"/>
        <v/>
      </c>
      <c r="R834" s="309" t="str">
        <f t="shared" ca="1" si="3431"/>
        <v/>
      </c>
      <c r="S834" s="309" t="str">
        <f t="shared" ca="1" si="3431"/>
        <v/>
      </c>
      <c r="T834" s="309" t="str">
        <f t="shared" ca="1" si="3431"/>
        <v/>
      </c>
      <c r="U834" s="309" t="str">
        <f t="shared" ca="1" si="3431"/>
        <v/>
      </c>
      <c r="V834" s="309" t="str">
        <f t="shared" ca="1" si="3431"/>
        <v/>
      </c>
      <c r="W834" s="309" t="str">
        <f t="shared" ca="1" si="3431"/>
        <v/>
      </c>
      <c r="X834" s="309" t="str">
        <f t="shared" ca="1" si="3431"/>
        <v/>
      </c>
      <c r="Y834" s="309" t="str">
        <f t="shared" ca="1" si="3431"/>
        <v/>
      </c>
      <c r="Z834" s="309" t="str">
        <f t="shared" ca="1" si="3431"/>
        <v/>
      </c>
      <c r="AA834" s="309" t="str">
        <f t="shared" ca="1" si="3431"/>
        <v/>
      </c>
      <c r="AB834" s="309" t="str">
        <f t="shared" ca="1" si="3431"/>
        <v/>
      </c>
      <c r="AC834" s="309" t="str">
        <f t="shared" ca="1" si="3431"/>
        <v/>
      </c>
      <c r="AD834" s="309" t="str">
        <f t="shared" ca="1" si="3431"/>
        <v/>
      </c>
      <c r="AE834" s="309" t="str">
        <f t="shared" ca="1" si="3431"/>
        <v/>
      </c>
      <c r="AF834" s="309" t="str">
        <f t="shared" ca="1" si="3431"/>
        <v/>
      </c>
      <c r="AG834" s="309" t="str">
        <f t="shared" ca="1" si="3431"/>
        <v/>
      </c>
      <c r="AH834" s="317"/>
      <c r="AI834" s="318"/>
      <c r="AJ834" s="318"/>
      <c r="AK834" s="318"/>
      <c r="AL834" s="318"/>
      <c r="AM834"/>
      <c r="AN834"/>
      <c r="AO834"/>
      <c r="AP834"/>
      <c r="AQ834"/>
      <c r="AR834"/>
    </row>
    <row r="835" spans="1:44" ht="13.15" customHeight="1">
      <c r="A835" s="317"/>
      <c r="B835" s="380">
        <f t="shared" ref="B835:C836" ca="1" si="3432">B500</f>
        <v>0</v>
      </c>
      <c r="C835" s="317" cm="1">
        <f t="array" aca="1" ref="C835" ca="1">IF(ROUND(SUM(IF(N834:AG834&lt;&gt;"",IF(N834:AG834&lt;&gt;0,(N835:AG835))))-J834,3)&lt;&gt;0,"X",0)</f>
        <v>0</v>
      </c>
      <c r="D835" s="890"/>
      <c r="E835" s="894"/>
      <c r="F835" s="895"/>
      <c r="G835" s="899"/>
      <c r="H835" s="902"/>
      <c r="I835" s="905"/>
      <c r="J835" s="908"/>
      <c r="K835" s="911"/>
      <c r="L835" s="914"/>
      <c r="M835" s="403" t="s">
        <v>90</v>
      </c>
      <c r="N835" s="312" cm="1">
        <f t="array" aca="1" ref="N835" ca="1">IF($D834=$C$3,
SUM(IF(OFFSET($N$696,,,($C834-1)*3-2,$C$2)=N834,OFFSET($N$698,,,($C834-1)*3-2,$C$2)*OFFSET($B$696,1,,($C834-1)*3-2,1))),
IFERROR((N500/$J499)*$J834,0))</f>
        <v>0</v>
      </c>
      <c r="O835" s="312" cm="1">
        <f t="array" aca="1" ref="O835" ca="1">IF($D834=$C$3,
SUM(IF(OFFSET($N$696,,,($C834-1)*3-2,$C$2)=O834,OFFSET($N$698,,,($C834-1)*3-2,$C$2)*OFFSET($B$696,1,,($C834-1)*3-2,1))),
IFERROR((O500/$J499)*$J834,0))</f>
        <v>0</v>
      </c>
      <c r="P835" s="312" cm="1">
        <f t="array" aca="1" ref="P835" ca="1">IF($D834=$C$3,
SUM(IF(OFFSET($N$696,,,($C834-1)*3-2,$C$2)=P834,OFFSET($N$698,,,($C834-1)*3-2,$C$2)*OFFSET($B$696,1,,($C834-1)*3-2,1))),
IFERROR((P500/$J499)*$J834,0))</f>
        <v>0</v>
      </c>
      <c r="Q835" s="313" cm="1">
        <f t="array" aca="1" ref="Q835" ca="1">IF($D834=$C$3,
SUM(IF(OFFSET($N$696,,,($C834-1)*3-2,$C$2)=Q834,OFFSET($N$698,,,($C834-1)*3-2,$C$2)*OFFSET($B$696,1,,($C834-1)*3-2,1))),
IFERROR((Q500/$J499)*$J834,0))</f>
        <v>0</v>
      </c>
      <c r="R835" s="312" cm="1">
        <f t="array" aca="1" ref="R835" ca="1">IF($D834=$C$3,
SUM(IF(OFFSET($N$696,,,($C834-1)*3-2,$C$2)=R834,OFFSET($N$698,,,($C834-1)*3-2,$C$2)*OFFSET($B$696,1,,($C834-1)*3-2,1))),
IFERROR((R500/$J499)*$J834,0))</f>
        <v>0</v>
      </c>
      <c r="S835" s="312" cm="1">
        <f t="array" aca="1" ref="S835" ca="1">IF($D834=$C$3,
SUM(IF(OFFSET($N$696,,,($C834-1)*3-2,$C$2)=S834,OFFSET($N$698,,,($C834-1)*3-2,$C$2)*OFFSET($B$696,1,,($C834-1)*3-2,1))),
IFERROR((S500/$J499)*$J834,0))</f>
        <v>0</v>
      </c>
      <c r="T835" s="312" cm="1">
        <f t="array" aca="1" ref="T835" ca="1">IF($D834=$C$3,
SUM(IF(OFFSET($N$696,,,($C834-1)*3-2,$C$2)=T834,OFFSET($N$698,,,($C834-1)*3-2,$C$2)*OFFSET($B$696,1,,($C834-1)*3-2,1))),
IFERROR((T500/$J499)*$J834,0))</f>
        <v>0</v>
      </c>
      <c r="U835" s="312" cm="1">
        <f t="array" aca="1" ref="U835" ca="1">IF($D834=$C$3,
SUM(IF(OFFSET($N$696,,,($C834-1)*3-2,$C$2)=U834,OFFSET($N$698,,,($C834-1)*3-2,$C$2)*OFFSET($B$696,1,,($C834-1)*3-2,1))),
IFERROR((U500/$J499)*$J834,0))</f>
        <v>0</v>
      </c>
      <c r="V835" s="312" cm="1">
        <f t="array" aca="1" ref="V835" ca="1">IF($D834=$C$3,
SUM(IF(OFFSET($N$696,,,($C834-1)*3-2,$C$2)=V834,OFFSET($N$698,,,($C834-1)*3-2,$C$2)*OFFSET($B$696,1,,($C834-1)*3-2,1))),
IFERROR((V500/$J499)*$J834,0))</f>
        <v>0</v>
      </c>
      <c r="W835" s="312" cm="1">
        <f t="array" aca="1" ref="W835" ca="1">IF($D834=$C$3,
SUM(IF(OFFSET($N$696,,,($C834-1)*3-2,$C$2)=W834,OFFSET($N$698,,,($C834-1)*3-2,$C$2)*OFFSET($B$696,1,,($C834-1)*3-2,1))),
IFERROR((W500/$J499)*$J834,0))</f>
        <v>0</v>
      </c>
      <c r="X835" s="312" cm="1">
        <f t="array" aca="1" ref="X835" ca="1">IF($D834=$C$3,
SUM(IF(OFFSET($N$696,,,($C834-1)*3-2,$C$2)=X834,OFFSET($N$698,,,($C834-1)*3-2,$C$2)*OFFSET($B$696,1,,($C834-1)*3-2,1))),
IFERROR((X500/$J499)*$J834,0))</f>
        <v>0</v>
      </c>
      <c r="Y835" s="312" cm="1">
        <f t="array" aca="1" ref="Y835" ca="1">IF($D834=$C$3,
SUM(IF(OFFSET($N$696,,,($C834-1)*3-2,$C$2)=Y834,OFFSET($N$698,,,($C834-1)*3-2,$C$2)*OFFSET($B$696,1,,($C834-1)*3-2,1))),
IFERROR((Y500/$J499)*$J834,0))</f>
        <v>0</v>
      </c>
      <c r="Z835" s="312" cm="1">
        <f t="array" aca="1" ref="Z835" ca="1">IF($D834=$C$3,
SUM(IF(OFFSET($N$696,,,($C834-1)*3-2,$C$2)=Z834,OFFSET($N$698,,,($C834-1)*3-2,$C$2)*OFFSET($B$696,1,,($C834-1)*3-2,1))),
IFERROR((Z500/$J499)*$J834,0))</f>
        <v>0</v>
      </c>
      <c r="AA835" s="312" cm="1">
        <f t="array" aca="1" ref="AA835" ca="1">IF($D834=$C$3,
SUM(IF(OFFSET($N$696,,,($C834-1)*3-2,$C$2)=AA834,OFFSET($N$698,,,($C834-1)*3-2,$C$2)*OFFSET($B$696,1,,($C834-1)*3-2,1))),
IFERROR((AA500/$J499)*$J834,0))</f>
        <v>0</v>
      </c>
      <c r="AB835" s="312" cm="1">
        <f t="array" aca="1" ref="AB835" ca="1">IF($D834=$C$3,
SUM(IF(OFFSET($N$696,,,($C834-1)*3-2,$C$2)=AB834,OFFSET($N$698,,,($C834-1)*3-2,$C$2)*OFFSET($B$696,1,,($C834-1)*3-2,1))),
IFERROR((AB500/$J499)*$J834,0))</f>
        <v>0</v>
      </c>
      <c r="AC835" s="312" cm="1">
        <f t="array" aca="1" ref="AC835" ca="1">IF($D834=$C$3,
SUM(IF(OFFSET($N$696,,,($C834-1)*3-2,$C$2)=AC834,OFFSET($N$698,,,($C834-1)*3-2,$C$2)*OFFSET($B$696,1,,($C834-1)*3-2,1))),
IFERROR((AC500/$J499)*$J834,0))</f>
        <v>0</v>
      </c>
      <c r="AD835" s="312" cm="1">
        <f t="array" aca="1" ref="AD835" ca="1">IF($D834=$C$3,
SUM(IF(OFFSET($N$696,,,($C834-1)*3-2,$C$2)=AD834,OFFSET($N$698,,,($C834-1)*3-2,$C$2)*OFFSET($B$696,1,,($C834-1)*3-2,1))),
IFERROR((AD500/$J499)*$J834,0))</f>
        <v>0</v>
      </c>
      <c r="AE835" s="312" cm="1">
        <f t="array" aca="1" ref="AE835" ca="1">IF($D834=$C$3,
SUM(IF(OFFSET($N$696,,,($C834-1)*3-2,$C$2)=AE834,OFFSET($N$698,,,($C834-1)*3-2,$C$2)*OFFSET($B$696,1,,($C834-1)*3-2,1))),
IFERROR((AE500/$J499)*$J834,0))</f>
        <v>0</v>
      </c>
      <c r="AF835" s="312" cm="1">
        <f t="array" aca="1" ref="AF835" ca="1">IF($D834=$C$3,
SUM(IF(OFFSET($N$696,,,($C834-1)*3-2,$C$2)=AF834,OFFSET($N$698,,,($C834-1)*3-2,$C$2)*OFFSET($B$696,1,,($C834-1)*3-2,1))),
IFERROR((AF500/$J499)*$J834,0))</f>
        <v>0</v>
      </c>
      <c r="AG835" s="312" cm="1">
        <f t="array" aca="1" ref="AG835" ca="1">IF($D834=$C$3,
SUM(IF(OFFSET($N$696,,,($C834-1)*3-2,$C$2)=AG834,OFFSET($N$698,,,($C834-1)*3-2,$C$2)*OFFSET($B$696,1,,($C834-1)*3-2,1))),
IFERROR((AG500/$J499)*$J834,0))</f>
        <v>0</v>
      </c>
      <c r="AH835" s="317"/>
      <c r="AI835" s="318"/>
      <c r="AJ835" s="318"/>
      <c r="AK835" s="318"/>
      <c r="AL835" s="318"/>
      <c r="AM835"/>
      <c r="AN835"/>
      <c r="AO835"/>
      <c r="AP835"/>
      <c r="AQ835"/>
      <c r="AR835"/>
    </row>
    <row r="836" spans="1:44" ht="13.15" customHeight="1">
      <c r="A836" s="317"/>
      <c r="B836" s="380" t="str">
        <f t="shared" ca="1" si="3432"/>
        <v/>
      </c>
      <c r="C836" s="380" t="str">
        <f t="shared" ca="1" si="3432"/>
        <v/>
      </c>
      <c r="D836" s="891"/>
      <c r="E836" s="896"/>
      <c r="F836" s="897"/>
      <c r="G836" s="900"/>
      <c r="H836" s="903"/>
      <c r="I836" s="906"/>
      <c r="J836" s="909"/>
      <c r="K836" s="912"/>
      <c r="L836" s="915"/>
      <c r="M836" s="404" t="s">
        <v>91</v>
      </c>
      <c r="N836" s="405">
        <f t="shared" ref="N836:AG836" ca="1" si="3433">IFERROR(N835*$K834,0)</f>
        <v>0</v>
      </c>
      <c r="O836" s="406">
        <f t="shared" ca="1" si="3433"/>
        <v>0</v>
      </c>
      <c r="P836" s="406">
        <f t="shared" ca="1" si="3433"/>
        <v>0</v>
      </c>
      <c r="Q836" s="407">
        <f t="shared" ca="1" si="3433"/>
        <v>0</v>
      </c>
      <c r="R836" s="406">
        <f t="shared" ca="1" si="3433"/>
        <v>0</v>
      </c>
      <c r="S836" s="406">
        <f t="shared" ca="1" si="3433"/>
        <v>0</v>
      </c>
      <c r="T836" s="406">
        <f t="shared" ca="1" si="3433"/>
        <v>0</v>
      </c>
      <c r="U836" s="406">
        <f t="shared" ca="1" si="3433"/>
        <v>0</v>
      </c>
      <c r="V836" s="406">
        <f t="shared" ca="1" si="3433"/>
        <v>0</v>
      </c>
      <c r="W836" s="406">
        <f t="shared" ca="1" si="3433"/>
        <v>0</v>
      </c>
      <c r="X836" s="406">
        <f t="shared" ca="1" si="3433"/>
        <v>0</v>
      </c>
      <c r="Y836" s="406">
        <f t="shared" ca="1" si="3433"/>
        <v>0</v>
      </c>
      <c r="Z836" s="406">
        <f t="shared" ca="1" si="3433"/>
        <v>0</v>
      </c>
      <c r="AA836" s="406">
        <f t="shared" ca="1" si="3433"/>
        <v>0</v>
      </c>
      <c r="AB836" s="406">
        <f t="shared" ca="1" si="3433"/>
        <v>0</v>
      </c>
      <c r="AC836" s="406">
        <f t="shared" ca="1" si="3433"/>
        <v>0</v>
      </c>
      <c r="AD836" s="406">
        <f t="shared" ca="1" si="3433"/>
        <v>0</v>
      </c>
      <c r="AE836" s="406">
        <f t="shared" ca="1" si="3433"/>
        <v>0</v>
      </c>
      <c r="AF836" s="406">
        <f t="shared" ca="1" si="3433"/>
        <v>0</v>
      </c>
      <c r="AG836" s="406">
        <f t="shared" ca="1" si="3433"/>
        <v>0</v>
      </c>
      <c r="AH836" s="317"/>
      <c r="AI836" s="318"/>
      <c r="AJ836" s="318"/>
      <c r="AK836" s="318"/>
      <c r="AL836" s="318"/>
      <c r="AM836"/>
      <c r="AN836"/>
      <c r="AO836"/>
      <c r="AP836"/>
      <c r="AQ836"/>
      <c r="AR836"/>
    </row>
    <row r="837" spans="1:44" ht="13.15" customHeight="1">
      <c r="A837" s="317"/>
      <c r="B837" s="317"/>
      <c r="C837" s="317" cm="1">
        <f t="array" aca="1" ref="C837" ca="1">OFFSET(C837,-3,,,)+1</f>
        <v>48</v>
      </c>
      <c r="D837" s="889" t="str">
        <f t="shared" ref="D837:E837" ca="1" si="3434">D502</f>
        <v/>
      </c>
      <c r="E837" s="892" t="str">
        <f t="shared" ca="1" si="3434"/>
        <v/>
      </c>
      <c r="F837" s="893"/>
      <c r="G837" s="898">
        <f t="shared" ref="G837" si="3435">G502</f>
        <v>0</v>
      </c>
      <c r="H837" s="901"/>
      <c r="I837" s="904" t="str">
        <f t="shared" ref="I837" ca="1" si="3436">I502</f>
        <v/>
      </c>
      <c r="J837" s="907">
        <f t="shared" ref="J837" ca="1" si="3437">IF($D837=$C$3,
SUMPRODUCT(OFFSET($B$696,1,,($C837-1)*3-2,),OFFSET($L$696,,,($C837-1)*3-2,)),J502+H837)</f>
        <v>0</v>
      </c>
      <c r="K837" s="910">
        <f t="shared" ref="K837" ca="1" si="3438">K502</f>
        <v>0</v>
      </c>
      <c r="L837" s="913">
        <f t="shared" ref="L837" ca="1" si="3439">J837*K837</f>
        <v>0</v>
      </c>
      <c r="M837" s="402" t="s">
        <v>89</v>
      </c>
      <c r="N837" s="308" t="str">
        <f t="shared" ref="N837:AG837" ca="1" si="3440">N502</f>
        <v/>
      </c>
      <c r="O837" s="309" t="str">
        <f t="shared" ca="1" si="3440"/>
        <v/>
      </c>
      <c r="P837" s="309" t="str">
        <f t="shared" ca="1" si="3440"/>
        <v/>
      </c>
      <c r="Q837" s="310" t="str">
        <f t="shared" ca="1" si="3440"/>
        <v/>
      </c>
      <c r="R837" s="309" t="str">
        <f t="shared" ca="1" si="3440"/>
        <v/>
      </c>
      <c r="S837" s="309" t="str">
        <f t="shared" ca="1" si="3440"/>
        <v/>
      </c>
      <c r="T837" s="309" t="str">
        <f t="shared" ca="1" si="3440"/>
        <v/>
      </c>
      <c r="U837" s="309" t="str">
        <f t="shared" ca="1" si="3440"/>
        <v/>
      </c>
      <c r="V837" s="309" t="str">
        <f t="shared" ca="1" si="3440"/>
        <v/>
      </c>
      <c r="W837" s="309" t="str">
        <f t="shared" ca="1" si="3440"/>
        <v/>
      </c>
      <c r="X837" s="309" t="str">
        <f t="shared" ca="1" si="3440"/>
        <v/>
      </c>
      <c r="Y837" s="309" t="str">
        <f t="shared" ca="1" si="3440"/>
        <v/>
      </c>
      <c r="Z837" s="309" t="str">
        <f t="shared" ca="1" si="3440"/>
        <v/>
      </c>
      <c r="AA837" s="309" t="str">
        <f t="shared" ca="1" si="3440"/>
        <v/>
      </c>
      <c r="AB837" s="309" t="str">
        <f t="shared" ca="1" si="3440"/>
        <v/>
      </c>
      <c r="AC837" s="309" t="str">
        <f t="shared" ca="1" si="3440"/>
        <v/>
      </c>
      <c r="AD837" s="309" t="str">
        <f t="shared" ca="1" si="3440"/>
        <v/>
      </c>
      <c r="AE837" s="309" t="str">
        <f t="shared" ca="1" si="3440"/>
        <v/>
      </c>
      <c r="AF837" s="309" t="str">
        <f t="shared" ca="1" si="3440"/>
        <v/>
      </c>
      <c r="AG837" s="309" t="str">
        <f t="shared" ca="1" si="3440"/>
        <v/>
      </c>
      <c r="AH837" s="317"/>
      <c r="AI837" s="318"/>
      <c r="AJ837" s="318"/>
      <c r="AK837" s="318"/>
      <c r="AL837" s="318"/>
      <c r="AM837"/>
      <c r="AN837"/>
      <c r="AO837"/>
      <c r="AP837"/>
      <c r="AQ837"/>
      <c r="AR837"/>
    </row>
    <row r="838" spans="1:44" ht="13.15" customHeight="1">
      <c r="A838" s="317"/>
      <c r="B838" s="380">
        <f t="shared" ref="B838:C839" ca="1" si="3441">B503</f>
        <v>0</v>
      </c>
      <c r="C838" s="317" cm="1">
        <f t="array" aca="1" ref="C838" ca="1">IF(ROUND(SUM(IF(N837:AG837&lt;&gt;"",IF(N837:AG837&lt;&gt;0,(N838:AG838))))-J837,3)&lt;&gt;0,"X",0)</f>
        <v>0</v>
      </c>
      <c r="D838" s="890"/>
      <c r="E838" s="894"/>
      <c r="F838" s="895"/>
      <c r="G838" s="899"/>
      <c r="H838" s="902"/>
      <c r="I838" s="905"/>
      <c r="J838" s="908"/>
      <c r="K838" s="911"/>
      <c r="L838" s="914"/>
      <c r="M838" s="403" t="s">
        <v>90</v>
      </c>
      <c r="N838" s="312" cm="1">
        <f t="array" aca="1" ref="N838" ca="1">IF($D837=$C$3,
SUM(IF(OFFSET($N$696,,,($C837-1)*3-2,$C$2)=N837,OFFSET($N$698,,,($C837-1)*3-2,$C$2)*OFFSET($B$696,1,,($C837-1)*3-2,1))),
IFERROR((N503/$J502)*$J837,0))</f>
        <v>0</v>
      </c>
      <c r="O838" s="312" cm="1">
        <f t="array" aca="1" ref="O838" ca="1">IF($D837=$C$3,
SUM(IF(OFFSET($N$696,,,($C837-1)*3-2,$C$2)=O837,OFFSET($N$698,,,($C837-1)*3-2,$C$2)*OFFSET($B$696,1,,($C837-1)*3-2,1))),
IFERROR((O503/$J502)*$J837,0))</f>
        <v>0</v>
      </c>
      <c r="P838" s="312" cm="1">
        <f t="array" aca="1" ref="P838" ca="1">IF($D837=$C$3,
SUM(IF(OFFSET($N$696,,,($C837-1)*3-2,$C$2)=P837,OFFSET($N$698,,,($C837-1)*3-2,$C$2)*OFFSET($B$696,1,,($C837-1)*3-2,1))),
IFERROR((P503/$J502)*$J837,0))</f>
        <v>0</v>
      </c>
      <c r="Q838" s="313" cm="1">
        <f t="array" aca="1" ref="Q838" ca="1">IF($D837=$C$3,
SUM(IF(OFFSET($N$696,,,($C837-1)*3-2,$C$2)=Q837,OFFSET($N$698,,,($C837-1)*3-2,$C$2)*OFFSET($B$696,1,,($C837-1)*3-2,1))),
IFERROR((Q503/$J502)*$J837,0))</f>
        <v>0</v>
      </c>
      <c r="R838" s="312" cm="1">
        <f t="array" aca="1" ref="R838" ca="1">IF($D837=$C$3,
SUM(IF(OFFSET($N$696,,,($C837-1)*3-2,$C$2)=R837,OFFSET($N$698,,,($C837-1)*3-2,$C$2)*OFFSET($B$696,1,,($C837-1)*3-2,1))),
IFERROR((R503/$J502)*$J837,0))</f>
        <v>0</v>
      </c>
      <c r="S838" s="312" cm="1">
        <f t="array" aca="1" ref="S838" ca="1">IF($D837=$C$3,
SUM(IF(OFFSET($N$696,,,($C837-1)*3-2,$C$2)=S837,OFFSET($N$698,,,($C837-1)*3-2,$C$2)*OFFSET($B$696,1,,($C837-1)*3-2,1))),
IFERROR((S503/$J502)*$J837,0))</f>
        <v>0</v>
      </c>
      <c r="T838" s="312" cm="1">
        <f t="array" aca="1" ref="T838" ca="1">IF($D837=$C$3,
SUM(IF(OFFSET($N$696,,,($C837-1)*3-2,$C$2)=T837,OFFSET($N$698,,,($C837-1)*3-2,$C$2)*OFFSET($B$696,1,,($C837-1)*3-2,1))),
IFERROR((T503/$J502)*$J837,0))</f>
        <v>0</v>
      </c>
      <c r="U838" s="312" cm="1">
        <f t="array" aca="1" ref="U838" ca="1">IF($D837=$C$3,
SUM(IF(OFFSET($N$696,,,($C837-1)*3-2,$C$2)=U837,OFFSET($N$698,,,($C837-1)*3-2,$C$2)*OFFSET($B$696,1,,($C837-1)*3-2,1))),
IFERROR((U503/$J502)*$J837,0))</f>
        <v>0</v>
      </c>
      <c r="V838" s="312" cm="1">
        <f t="array" aca="1" ref="V838" ca="1">IF($D837=$C$3,
SUM(IF(OFFSET($N$696,,,($C837-1)*3-2,$C$2)=V837,OFFSET($N$698,,,($C837-1)*3-2,$C$2)*OFFSET($B$696,1,,($C837-1)*3-2,1))),
IFERROR((V503/$J502)*$J837,0))</f>
        <v>0</v>
      </c>
      <c r="W838" s="312" cm="1">
        <f t="array" aca="1" ref="W838" ca="1">IF($D837=$C$3,
SUM(IF(OFFSET($N$696,,,($C837-1)*3-2,$C$2)=W837,OFFSET($N$698,,,($C837-1)*3-2,$C$2)*OFFSET($B$696,1,,($C837-1)*3-2,1))),
IFERROR((W503/$J502)*$J837,0))</f>
        <v>0</v>
      </c>
      <c r="X838" s="312" cm="1">
        <f t="array" aca="1" ref="X838" ca="1">IF($D837=$C$3,
SUM(IF(OFFSET($N$696,,,($C837-1)*3-2,$C$2)=X837,OFFSET($N$698,,,($C837-1)*3-2,$C$2)*OFFSET($B$696,1,,($C837-1)*3-2,1))),
IFERROR((X503/$J502)*$J837,0))</f>
        <v>0</v>
      </c>
      <c r="Y838" s="312" cm="1">
        <f t="array" aca="1" ref="Y838" ca="1">IF($D837=$C$3,
SUM(IF(OFFSET($N$696,,,($C837-1)*3-2,$C$2)=Y837,OFFSET($N$698,,,($C837-1)*3-2,$C$2)*OFFSET($B$696,1,,($C837-1)*3-2,1))),
IFERROR((Y503/$J502)*$J837,0))</f>
        <v>0</v>
      </c>
      <c r="Z838" s="312" cm="1">
        <f t="array" aca="1" ref="Z838" ca="1">IF($D837=$C$3,
SUM(IF(OFFSET($N$696,,,($C837-1)*3-2,$C$2)=Z837,OFFSET($N$698,,,($C837-1)*3-2,$C$2)*OFFSET($B$696,1,,($C837-1)*3-2,1))),
IFERROR((Z503/$J502)*$J837,0))</f>
        <v>0</v>
      </c>
      <c r="AA838" s="312" cm="1">
        <f t="array" aca="1" ref="AA838" ca="1">IF($D837=$C$3,
SUM(IF(OFFSET($N$696,,,($C837-1)*3-2,$C$2)=AA837,OFFSET($N$698,,,($C837-1)*3-2,$C$2)*OFFSET($B$696,1,,($C837-1)*3-2,1))),
IFERROR((AA503/$J502)*$J837,0))</f>
        <v>0</v>
      </c>
      <c r="AB838" s="312" cm="1">
        <f t="array" aca="1" ref="AB838" ca="1">IF($D837=$C$3,
SUM(IF(OFFSET($N$696,,,($C837-1)*3-2,$C$2)=AB837,OFFSET($N$698,,,($C837-1)*3-2,$C$2)*OFFSET($B$696,1,,($C837-1)*3-2,1))),
IFERROR((AB503/$J502)*$J837,0))</f>
        <v>0</v>
      </c>
      <c r="AC838" s="312" cm="1">
        <f t="array" aca="1" ref="AC838" ca="1">IF($D837=$C$3,
SUM(IF(OFFSET($N$696,,,($C837-1)*3-2,$C$2)=AC837,OFFSET($N$698,,,($C837-1)*3-2,$C$2)*OFFSET($B$696,1,,($C837-1)*3-2,1))),
IFERROR((AC503/$J502)*$J837,0))</f>
        <v>0</v>
      </c>
      <c r="AD838" s="312" cm="1">
        <f t="array" aca="1" ref="AD838" ca="1">IF($D837=$C$3,
SUM(IF(OFFSET($N$696,,,($C837-1)*3-2,$C$2)=AD837,OFFSET($N$698,,,($C837-1)*3-2,$C$2)*OFFSET($B$696,1,,($C837-1)*3-2,1))),
IFERROR((AD503/$J502)*$J837,0))</f>
        <v>0</v>
      </c>
      <c r="AE838" s="312" cm="1">
        <f t="array" aca="1" ref="AE838" ca="1">IF($D837=$C$3,
SUM(IF(OFFSET($N$696,,,($C837-1)*3-2,$C$2)=AE837,OFFSET($N$698,,,($C837-1)*3-2,$C$2)*OFFSET($B$696,1,,($C837-1)*3-2,1))),
IFERROR((AE503/$J502)*$J837,0))</f>
        <v>0</v>
      </c>
      <c r="AF838" s="312" cm="1">
        <f t="array" aca="1" ref="AF838" ca="1">IF($D837=$C$3,
SUM(IF(OFFSET($N$696,,,($C837-1)*3-2,$C$2)=AF837,OFFSET($N$698,,,($C837-1)*3-2,$C$2)*OFFSET($B$696,1,,($C837-1)*3-2,1))),
IFERROR((AF503/$J502)*$J837,0))</f>
        <v>0</v>
      </c>
      <c r="AG838" s="312" cm="1">
        <f t="array" aca="1" ref="AG838" ca="1">IF($D837=$C$3,
SUM(IF(OFFSET($N$696,,,($C837-1)*3-2,$C$2)=AG837,OFFSET($N$698,,,($C837-1)*3-2,$C$2)*OFFSET($B$696,1,,($C837-1)*3-2,1))),
IFERROR((AG503/$J502)*$J837,0))</f>
        <v>0</v>
      </c>
      <c r="AH838" s="317"/>
      <c r="AI838" s="318"/>
      <c r="AJ838" s="318"/>
      <c r="AK838" s="318"/>
      <c r="AL838" s="318"/>
      <c r="AM838"/>
      <c r="AN838"/>
      <c r="AO838"/>
      <c r="AP838"/>
      <c r="AQ838"/>
      <c r="AR838"/>
    </row>
    <row r="839" spans="1:44" ht="13.15" customHeight="1">
      <c r="A839" s="317"/>
      <c r="B839" s="380" t="str">
        <f t="shared" ca="1" si="3441"/>
        <v/>
      </c>
      <c r="C839" s="380" t="str">
        <f t="shared" ca="1" si="3441"/>
        <v/>
      </c>
      <c r="D839" s="891"/>
      <c r="E839" s="896"/>
      <c r="F839" s="897"/>
      <c r="G839" s="900"/>
      <c r="H839" s="903"/>
      <c r="I839" s="906"/>
      <c r="J839" s="909"/>
      <c r="K839" s="912"/>
      <c r="L839" s="915"/>
      <c r="M839" s="404" t="s">
        <v>91</v>
      </c>
      <c r="N839" s="405">
        <f t="shared" ref="N839:AG839" ca="1" si="3442">IFERROR(N838*$K837,0)</f>
        <v>0</v>
      </c>
      <c r="O839" s="406">
        <f t="shared" ca="1" si="3442"/>
        <v>0</v>
      </c>
      <c r="P839" s="406">
        <f t="shared" ca="1" si="3442"/>
        <v>0</v>
      </c>
      <c r="Q839" s="407">
        <f t="shared" ca="1" si="3442"/>
        <v>0</v>
      </c>
      <c r="R839" s="406">
        <f t="shared" ca="1" si="3442"/>
        <v>0</v>
      </c>
      <c r="S839" s="406">
        <f t="shared" ca="1" si="3442"/>
        <v>0</v>
      </c>
      <c r="T839" s="406">
        <f t="shared" ca="1" si="3442"/>
        <v>0</v>
      </c>
      <c r="U839" s="406">
        <f t="shared" ca="1" si="3442"/>
        <v>0</v>
      </c>
      <c r="V839" s="406">
        <f t="shared" ca="1" si="3442"/>
        <v>0</v>
      </c>
      <c r="W839" s="406">
        <f t="shared" ca="1" si="3442"/>
        <v>0</v>
      </c>
      <c r="X839" s="406">
        <f t="shared" ca="1" si="3442"/>
        <v>0</v>
      </c>
      <c r="Y839" s="406">
        <f t="shared" ca="1" si="3442"/>
        <v>0</v>
      </c>
      <c r="Z839" s="406">
        <f t="shared" ca="1" si="3442"/>
        <v>0</v>
      </c>
      <c r="AA839" s="406">
        <f t="shared" ca="1" si="3442"/>
        <v>0</v>
      </c>
      <c r="AB839" s="406">
        <f t="shared" ca="1" si="3442"/>
        <v>0</v>
      </c>
      <c r="AC839" s="406">
        <f t="shared" ca="1" si="3442"/>
        <v>0</v>
      </c>
      <c r="AD839" s="406">
        <f t="shared" ca="1" si="3442"/>
        <v>0</v>
      </c>
      <c r="AE839" s="406">
        <f t="shared" ca="1" si="3442"/>
        <v>0</v>
      </c>
      <c r="AF839" s="406">
        <f t="shared" ca="1" si="3442"/>
        <v>0</v>
      </c>
      <c r="AG839" s="406">
        <f t="shared" ca="1" si="3442"/>
        <v>0</v>
      </c>
      <c r="AH839" s="317"/>
      <c r="AI839" s="318"/>
      <c r="AJ839" s="318"/>
      <c r="AK839" s="318"/>
      <c r="AL839" s="318"/>
      <c r="AM839"/>
      <c r="AN839"/>
      <c r="AO839"/>
      <c r="AP839"/>
      <c r="AQ839"/>
      <c r="AR839"/>
    </row>
    <row r="840" spans="1:44" ht="13.15" customHeight="1">
      <c r="A840" s="317"/>
      <c r="B840" s="317"/>
      <c r="C840" s="317" cm="1">
        <f t="array" aca="1" ref="C840" ca="1">OFFSET(C840,-3,,,)+1</f>
        <v>49</v>
      </c>
      <c r="D840" s="889" t="str">
        <f t="shared" ref="D840:E840" ca="1" si="3443">D505</f>
        <v/>
      </c>
      <c r="E840" s="892" t="str">
        <f t="shared" ca="1" si="3443"/>
        <v/>
      </c>
      <c r="F840" s="893"/>
      <c r="G840" s="898">
        <f t="shared" ref="G840" si="3444">G505</f>
        <v>0</v>
      </c>
      <c r="H840" s="901"/>
      <c r="I840" s="904" t="str">
        <f t="shared" ref="I840" ca="1" si="3445">I505</f>
        <v/>
      </c>
      <c r="J840" s="907">
        <f t="shared" ref="J840" ca="1" si="3446">IF($D840=$C$3,
SUMPRODUCT(OFFSET($B$696,1,,($C840-1)*3-2,),OFFSET($L$696,,,($C840-1)*3-2,)),J505+H840)</f>
        <v>0</v>
      </c>
      <c r="K840" s="910">
        <f t="shared" ref="K840" ca="1" si="3447">K505</f>
        <v>0</v>
      </c>
      <c r="L840" s="913">
        <f t="shared" ref="L840" ca="1" si="3448">J840*K840</f>
        <v>0</v>
      </c>
      <c r="M840" s="402" t="s">
        <v>89</v>
      </c>
      <c r="N840" s="308" t="str">
        <f t="shared" ref="N840:AG840" ca="1" si="3449">N505</f>
        <v/>
      </c>
      <c r="O840" s="309" t="str">
        <f t="shared" ca="1" si="3449"/>
        <v/>
      </c>
      <c r="P840" s="309" t="str">
        <f t="shared" ca="1" si="3449"/>
        <v/>
      </c>
      <c r="Q840" s="310" t="str">
        <f t="shared" ca="1" si="3449"/>
        <v/>
      </c>
      <c r="R840" s="309" t="str">
        <f t="shared" ca="1" si="3449"/>
        <v/>
      </c>
      <c r="S840" s="309" t="str">
        <f t="shared" ca="1" si="3449"/>
        <v/>
      </c>
      <c r="T840" s="309" t="str">
        <f t="shared" ca="1" si="3449"/>
        <v/>
      </c>
      <c r="U840" s="309" t="str">
        <f t="shared" ca="1" si="3449"/>
        <v/>
      </c>
      <c r="V840" s="309" t="str">
        <f t="shared" ca="1" si="3449"/>
        <v/>
      </c>
      <c r="W840" s="309" t="str">
        <f t="shared" ca="1" si="3449"/>
        <v/>
      </c>
      <c r="X840" s="309" t="str">
        <f t="shared" ca="1" si="3449"/>
        <v/>
      </c>
      <c r="Y840" s="309" t="str">
        <f t="shared" ca="1" si="3449"/>
        <v/>
      </c>
      <c r="Z840" s="309" t="str">
        <f t="shared" ca="1" si="3449"/>
        <v/>
      </c>
      <c r="AA840" s="309" t="str">
        <f t="shared" ca="1" si="3449"/>
        <v/>
      </c>
      <c r="AB840" s="309" t="str">
        <f t="shared" ca="1" si="3449"/>
        <v/>
      </c>
      <c r="AC840" s="309" t="str">
        <f t="shared" ca="1" si="3449"/>
        <v/>
      </c>
      <c r="AD840" s="309" t="str">
        <f t="shared" ca="1" si="3449"/>
        <v/>
      </c>
      <c r="AE840" s="309" t="str">
        <f t="shared" ca="1" si="3449"/>
        <v/>
      </c>
      <c r="AF840" s="309" t="str">
        <f t="shared" ca="1" si="3449"/>
        <v/>
      </c>
      <c r="AG840" s="309" t="str">
        <f t="shared" ca="1" si="3449"/>
        <v/>
      </c>
      <c r="AH840" s="317"/>
      <c r="AI840" s="318"/>
      <c r="AJ840" s="318"/>
      <c r="AK840" s="318"/>
      <c r="AL840" s="318"/>
      <c r="AM840"/>
      <c r="AN840"/>
      <c r="AO840"/>
      <c r="AP840"/>
      <c r="AQ840"/>
      <c r="AR840"/>
    </row>
    <row r="841" spans="1:44" ht="13.15" customHeight="1">
      <c r="A841" s="317"/>
      <c r="B841" s="380">
        <f t="shared" ref="B841:C842" ca="1" si="3450">B506</f>
        <v>0</v>
      </c>
      <c r="C841" s="317" cm="1">
        <f t="array" aca="1" ref="C841" ca="1">IF(ROUND(SUM(IF(N840:AG840&lt;&gt;"",IF(N840:AG840&lt;&gt;0,(N841:AG841))))-J840,3)&lt;&gt;0,"X",0)</f>
        <v>0</v>
      </c>
      <c r="D841" s="890"/>
      <c r="E841" s="894"/>
      <c r="F841" s="895"/>
      <c r="G841" s="899"/>
      <c r="H841" s="902"/>
      <c r="I841" s="905"/>
      <c r="J841" s="908"/>
      <c r="K841" s="911"/>
      <c r="L841" s="914"/>
      <c r="M841" s="403" t="s">
        <v>90</v>
      </c>
      <c r="N841" s="312" cm="1">
        <f t="array" aca="1" ref="N841" ca="1">IF($D840=$C$3,
SUM(IF(OFFSET($N$696,,,($C840-1)*3-2,$C$2)=N840,OFFSET($N$698,,,($C840-1)*3-2,$C$2)*OFFSET($B$696,1,,($C840-1)*3-2,1))),
IFERROR((N506/$J505)*$J840,0))</f>
        <v>0</v>
      </c>
      <c r="O841" s="312" cm="1">
        <f t="array" aca="1" ref="O841" ca="1">IF($D840=$C$3,
SUM(IF(OFFSET($N$696,,,($C840-1)*3-2,$C$2)=O840,OFFSET($N$698,,,($C840-1)*3-2,$C$2)*OFFSET($B$696,1,,($C840-1)*3-2,1))),
IFERROR((O506/$J505)*$J840,0))</f>
        <v>0</v>
      </c>
      <c r="P841" s="312" cm="1">
        <f t="array" aca="1" ref="P841" ca="1">IF($D840=$C$3,
SUM(IF(OFFSET($N$696,,,($C840-1)*3-2,$C$2)=P840,OFFSET($N$698,,,($C840-1)*3-2,$C$2)*OFFSET($B$696,1,,($C840-1)*3-2,1))),
IFERROR((P506/$J505)*$J840,0))</f>
        <v>0</v>
      </c>
      <c r="Q841" s="313" cm="1">
        <f t="array" aca="1" ref="Q841" ca="1">IF($D840=$C$3,
SUM(IF(OFFSET($N$696,,,($C840-1)*3-2,$C$2)=Q840,OFFSET($N$698,,,($C840-1)*3-2,$C$2)*OFFSET($B$696,1,,($C840-1)*3-2,1))),
IFERROR((Q506/$J505)*$J840,0))</f>
        <v>0</v>
      </c>
      <c r="R841" s="312" cm="1">
        <f t="array" aca="1" ref="R841" ca="1">IF($D840=$C$3,
SUM(IF(OFFSET($N$696,,,($C840-1)*3-2,$C$2)=R840,OFFSET($N$698,,,($C840-1)*3-2,$C$2)*OFFSET($B$696,1,,($C840-1)*3-2,1))),
IFERROR((R506/$J505)*$J840,0))</f>
        <v>0</v>
      </c>
      <c r="S841" s="312" cm="1">
        <f t="array" aca="1" ref="S841" ca="1">IF($D840=$C$3,
SUM(IF(OFFSET($N$696,,,($C840-1)*3-2,$C$2)=S840,OFFSET($N$698,,,($C840-1)*3-2,$C$2)*OFFSET($B$696,1,,($C840-1)*3-2,1))),
IFERROR((S506/$J505)*$J840,0))</f>
        <v>0</v>
      </c>
      <c r="T841" s="312" cm="1">
        <f t="array" aca="1" ref="T841" ca="1">IF($D840=$C$3,
SUM(IF(OFFSET($N$696,,,($C840-1)*3-2,$C$2)=T840,OFFSET($N$698,,,($C840-1)*3-2,$C$2)*OFFSET($B$696,1,,($C840-1)*3-2,1))),
IFERROR((T506/$J505)*$J840,0))</f>
        <v>0</v>
      </c>
      <c r="U841" s="312" cm="1">
        <f t="array" aca="1" ref="U841" ca="1">IF($D840=$C$3,
SUM(IF(OFFSET($N$696,,,($C840-1)*3-2,$C$2)=U840,OFFSET($N$698,,,($C840-1)*3-2,$C$2)*OFFSET($B$696,1,,($C840-1)*3-2,1))),
IFERROR((U506/$J505)*$J840,0))</f>
        <v>0</v>
      </c>
      <c r="V841" s="312" cm="1">
        <f t="array" aca="1" ref="V841" ca="1">IF($D840=$C$3,
SUM(IF(OFFSET($N$696,,,($C840-1)*3-2,$C$2)=V840,OFFSET($N$698,,,($C840-1)*3-2,$C$2)*OFFSET($B$696,1,,($C840-1)*3-2,1))),
IFERROR((V506/$J505)*$J840,0))</f>
        <v>0</v>
      </c>
      <c r="W841" s="312" cm="1">
        <f t="array" aca="1" ref="W841" ca="1">IF($D840=$C$3,
SUM(IF(OFFSET($N$696,,,($C840-1)*3-2,$C$2)=W840,OFFSET($N$698,,,($C840-1)*3-2,$C$2)*OFFSET($B$696,1,,($C840-1)*3-2,1))),
IFERROR((W506/$J505)*$J840,0))</f>
        <v>0</v>
      </c>
      <c r="X841" s="312" cm="1">
        <f t="array" aca="1" ref="X841" ca="1">IF($D840=$C$3,
SUM(IF(OFFSET($N$696,,,($C840-1)*3-2,$C$2)=X840,OFFSET($N$698,,,($C840-1)*3-2,$C$2)*OFFSET($B$696,1,,($C840-1)*3-2,1))),
IFERROR((X506/$J505)*$J840,0))</f>
        <v>0</v>
      </c>
      <c r="Y841" s="312" cm="1">
        <f t="array" aca="1" ref="Y841" ca="1">IF($D840=$C$3,
SUM(IF(OFFSET($N$696,,,($C840-1)*3-2,$C$2)=Y840,OFFSET($N$698,,,($C840-1)*3-2,$C$2)*OFFSET($B$696,1,,($C840-1)*3-2,1))),
IFERROR((Y506/$J505)*$J840,0))</f>
        <v>0</v>
      </c>
      <c r="Z841" s="312" cm="1">
        <f t="array" aca="1" ref="Z841" ca="1">IF($D840=$C$3,
SUM(IF(OFFSET($N$696,,,($C840-1)*3-2,$C$2)=Z840,OFFSET($N$698,,,($C840-1)*3-2,$C$2)*OFFSET($B$696,1,,($C840-1)*3-2,1))),
IFERROR((Z506/$J505)*$J840,0))</f>
        <v>0</v>
      </c>
      <c r="AA841" s="312" cm="1">
        <f t="array" aca="1" ref="AA841" ca="1">IF($D840=$C$3,
SUM(IF(OFFSET($N$696,,,($C840-1)*3-2,$C$2)=AA840,OFFSET($N$698,,,($C840-1)*3-2,$C$2)*OFFSET($B$696,1,,($C840-1)*3-2,1))),
IFERROR((AA506/$J505)*$J840,0))</f>
        <v>0</v>
      </c>
      <c r="AB841" s="312" cm="1">
        <f t="array" aca="1" ref="AB841" ca="1">IF($D840=$C$3,
SUM(IF(OFFSET($N$696,,,($C840-1)*3-2,$C$2)=AB840,OFFSET($N$698,,,($C840-1)*3-2,$C$2)*OFFSET($B$696,1,,($C840-1)*3-2,1))),
IFERROR((AB506/$J505)*$J840,0))</f>
        <v>0</v>
      </c>
      <c r="AC841" s="312" cm="1">
        <f t="array" aca="1" ref="AC841" ca="1">IF($D840=$C$3,
SUM(IF(OFFSET($N$696,,,($C840-1)*3-2,$C$2)=AC840,OFFSET($N$698,,,($C840-1)*3-2,$C$2)*OFFSET($B$696,1,,($C840-1)*3-2,1))),
IFERROR((AC506/$J505)*$J840,0))</f>
        <v>0</v>
      </c>
      <c r="AD841" s="312" cm="1">
        <f t="array" aca="1" ref="AD841" ca="1">IF($D840=$C$3,
SUM(IF(OFFSET($N$696,,,($C840-1)*3-2,$C$2)=AD840,OFFSET($N$698,,,($C840-1)*3-2,$C$2)*OFFSET($B$696,1,,($C840-1)*3-2,1))),
IFERROR((AD506/$J505)*$J840,0))</f>
        <v>0</v>
      </c>
      <c r="AE841" s="312" cm="1">
        <f t="array" aca="1" ref="AE841" ca="1">IF($D840=$C$3,
SUM(IF(OFFSET($N$696,,,($C840-1)*3-2,$C$2)=AE840,OFFSET($N$698,,,($C840-1)*3-2,$C$2)*OFFSET($B$696,1,,($C840-1)*3-2,1))),
IFERROR((AE506/$J505)*$J840,0))</f>
        <v>0</v>
      </c>
      <c r="AF841" s="312" cm="1">
        <f t="array" aca="1" ref="AF841" ca="1">IF($D840=$C$3,
SUM(IF(OFFSET($N$696,,,($C840-1)*3-2,$C$2)=AF840,OFFSET($N$698,,,($C840-1)*3-2,$C$2)*OFFSET($B$696,1,,($C840-1)*3-2,1))),
IFERROR((AF506/$J505)*$J840,0))</f>
        <v>0</v>
      </c>
      <c r="AG841" s="312" cm="1">
        <f t="array" aca="1" ref="AG841" ca="1">IF($D840=$C$3,
SUM(IF(OFFSET($N$696,,,($C840-1)*3-2,$C$2)=AG840,OFFSET($N$698,,,($C840-1)*3-2,$C$2)*OFFSET($B$696,1,,($C840-1)*3-2,1))),
IFERROR((AG506/$J505)*$J840,0))</f>
        <v>0</v>
      </c>
      <c r="AH841" s="317"/>
      <c r="AI841" s="318"/>
      <c r="AJ841" s="318"/>
      <c r="AK841" s="318"/>
      <c r="AL841" s="318"/>
      <c r="AM841"/>
      <c r="AN841"/>
      <c r="AO841"/>
      <c r="AP841"/>
      <c r="AQ841"/>
      <c r="AR841"/>
    </row>
    <row r="842" spans="1:44" ht="13.15" customHeight="1">
      <c r="A842" s="317"/>
      <c r="B842" s="380" t="str">
        <f t="shared" ca="1" si="3450"/>
        <v/>
      </c>
      <c r="C842" s="380" t="str">
        <f t="shared" ca="1" si="3450"/>
        <v/>
      </c>
      <c r="D842" s="891"/>
      <c r="E842" s="896"/>
      <c r="F842" s="897"/>
      <c r="G842" s="900"/>
      <c r="H842" s="903"/>
      <c r="I842" s="906"/>
      <c r="J842" s="909"/>
      <c r="K842" s="912"/>
      <c r="L842" s="915"/>
      <c r="M842" s="404" t="s">
        <v>91</v>
      </c>
      <c r="N842" s="405">
        <f t="shared" ref="N842:AG842" ca="1" si="3451">IFERROR(N841*$K840,0)</f>
        <v>0</v>
      </c>
      <c r="O842" s="406">
        <f t="shared" ca="1" si="3451"/>
        <v>0</v>
      </c>
      <c r="P842" s="406">
        <f t="shared" ca="1" si="3451"/>
        <v>0</v>
      </c>
      <c r="Q842" s="407">
        <f t="shared" ca="1" si="3451"/>
        <v>0</v>
      </c>
      <c r="R842" s="406">
        <f t="shared" ca="1" si="3451"/>
        <v>0</v>
      </c>
      <c r="S842" s="406">
        <f t="shared" ca="1" si="3451"/>
        <v>0</v>
      </c>
      <c r="T842" s="406">
        <f t="shared" ca="1" si="3451"/>
        <v>0</v>
      </c>
      <c r="U842" s="406">
        <f t="shared" ca="1" si="3451"/>
        <v>0</v>
      </c>
      <c r="V842" s="406">
        <f t="shared" ca="1" si="3451"/>
        <v>0</v>
      </c>
      <c r="W842" s="406">
        <f t="shared" ca="1" si="3451"/>
        <v>0</v>
      </c>
      <c r="X842" s="406">
        <f t="shared" ca="1" si="3451"/>
        <v>0</v>
      </c>
      <c r="Y842" s="406">
        <f t="shared" ca="1" si="3451"/>
        <v>0</v>
      </c>
      <c r="Z842" s="406">
        <f t="shared" ca="1" si="3451"/>
        <v>0</v>
      </c>
      <c r="AA842" s="406">
        <f t="shared" ca="1" si="3451"/>
        <v>0</v>
      </c>
      <c r="AB842" s="406">
        <f t="shared" ca="1" si="3451"/>
        <v>0</v>
      </c>
      <c r="AC842" s="406">
        <f t="shared" ca="1" si="3451"/>
        <v>0</v>
      </c>
      <c r="AD842" s="406">
        <f t="shared" ca="1" si="3451"/>
        <v>0</v>
      </c>
      <c r="AE842" s="406">
        <f t="shared" ca="1" si="3451"/>
        <v>0</v>
      </c>
      <c r="AF842" s="406">
        <f t="shared" ca="1" si="3451"/>
        <v>0</v>
      </c>
      <c r="AG842" s="406">
        <f t="shared" ca="1" si="3451"/>
        <v>0</v>
      </c>
      <c r="AH842" s="317"/>
      <c r="AI842" s="318"/>
      <c r="AJ842" s="318"/>
      <c r="AK842" s="318"/>
      <c r="AL842" s="318"/>
      <c r="AM842"/>
      <c r="AN842"/>
      <c r="AO842"/>
      <c r="AP842"/>
      <c r="AQ842"/>
      <c r="AR842"/>
    </row>
    <row r="843" spans="1:44" ht="13.15" customHeight="1">
      <c r="A843" s="317"/>
      <c r="B843" s="317"/>
      <c r="C843" s="317" cm="1">
        <f t="array" aca="1" ref="C843" ca="1">OFFSET(C843,-3,,,)+1</f>
        <v>50</v>
      </c>
      <c r="D843" s="889" t="str">
        <f t="shared" ref="D843:E843" ca="1" si="3452">D508</f>
        <v/>
      </c>
      <c r="E843" s="892" t="str">
        <f t="shared" ca="1" si="3452"/>
        <v/>
      </c>
      <c r="F843" s="893"/>
      <c r="G843" s="898">
        <f t="shared" ref="G843" si="3453">G508</f>
        <v>0</v>
      </c>
      <c r="H843" s="901"/>
      <c r="I843" s="904" t="str">
        <f t="shared" ref="I843" ca="1" si="3454">I508</f>
        <v/>
      </c>
      <c r="J843" s="907">
        <f t="shared" ref="J843" ca="1" si="3455">IF($D843=$C$3,
SUMPRODUCT(OFFSET($B$696,1,,($C843-1)*3-2,),OFFSET($L$696,,,($C843-1)*3-2,)),J508+H843)</f>
        <v>0</v>
      </c>
      <c r="K843" s="910">
        <f t="shared" ref="K843" ca="1" si="3456">K508</f>
        <v>0</v>
      </c>
      <c r="L843" s="913">
        <f t="shared" ref="L843" ca="1" si="3457">J843*K843</f>
        <v>0</v>
      </c>
      <c r="M843" s="402" t="s">
        <v>89</v>
      </c>
      <c r="N843" s="308" t="str">
        <f t="shared" ref="N843:AG843" ca="1" si="3458">N508</f>
        <v/>
      </c>
      <c r="O843" s="309" t="str">
        <f t="shared" ca="1" si="3458"/>
        <v/>
      </c>
      <c r="P843" s="309" t="str">
        <f t="shared" ca="1" si="3458"/>
        <v/>
      </c>
      <c r="Q843" s="310" t="str">
        <f t="shared" ca="1" si="3458"/>
        <v/>
      </c>
      <c r="R843" s="309" t="str">
        <f t="shared" ca="1" si="3458"/>
        <v/>
      </c>
      <c r="S843" s="309" t="str">
        <f t="shared" ca="1" si="3458"/>
        <v/>
      </c>
      <c r="T843" s="309" t="str">
        <f t="shared" ca="1" si="3458"/>
        <v/>
      </c>
      <c r="U843" s="309" t="str">
        <f t="shared" ca="1" si="3458"/>
        <v/>
      </c>
      <c r="V843" s="309" t="str">
        <f t="shared" ca="1" si="3458"/>
        <v/>
      </c>
      <c r="W843" s="309" t="str">
        <f t="shared" ca="1" si="3458"/>
        <v/>
      </c>
      <c r="X843" s="309" t="str">
        <f t="shared" ca="1" si="3458"/>
        <v/>
      </c>
      <c r="Y843" s="309" t="str">
        <f t="shared" ca="1" si="3458"/>
        <v/>
      </c>
      <c r="Z843" s="309" t="str">
        <f t="shared" ca="1" si="3458"/>
        <v/>
      </c>
      <c r="AA843" s="309" t="str">
        <f t="shared" ca="1" si="3458"/>
        <v/>
      </c>
      <c r="AB843" s="309" t="str">
        <f t="shared" ca="1" si="3458"/>
        <v/>
      </c>
      <c r="AC843" s="309" t="str">
        <f t="shared" ca="1" si="3458"/>
        <v/>
      </c>
      <c r="AD843" s="309" t="str">
        <f t="shared" ca="1" si="3458"/>
        <v/>
      </c>
      <c r="AE843" s="309" t="str">
        <f t="shared" ca="1" si="3458"/>
        <v/>
      </c>
      <c r="AF843" s="309" t="str">
        <f t="shared" ca="1" si="3458"/>
        <v/>
      </c>
      <c r="AG843" s="309" t="str">
        <f t="shared" ca="1" si="3458"/>
        <v/>
      </c>
      <c r="AH843" s="317"/>
      <c r="AI843" s="318"/>
      <c r="AJ843" s="318"/>
      <c r="AK843" s="318"/>
      <c r="AL843" s="318"/>
      <c r="AM843"/>
      <c r="AN843"/>
      <c r="AO843"/>
      <c r="AP843"/>
      <c r="AQ843"/>
      <c r="AR843"/>
    </row>
    <row r="844" spans="1:44" ht="13.15" customHeight="1">
      <c r="A844" s="317"/>
      <c r="B844" s="380">
        <f t="shared" ref="B844:C845" ca="1" si="3459">B509</f>
        <v>0</v>
      </c>
      <c r="C844" s="317" cm="1">
        <f t="array" aca="1" ref="C844" ca="1">IF(ROUND(SUM(IF(N843:AG843&lt;&gt;"",IF(N843:AG843&lt;&gt;0,(N844:AG844))))-J843,3)&lt;&gt;0,"X",0)</f>
        <v>0</v>
      </c>
      <c r="D844" s="890"/>
      <c r="E844" s="894"/>
      <c r="F844" s="895"/>
      <c r="G844" s="899"/>
      <c r="H844" s="902"/>
      <c r="I844" s="905"/>
      <c r="J844" s="908"/>
      <c r="K844" s="911"/>
      <c r="L844" s="914"/>
      <c r="M844" s="403" t="s">
        <v>90</v>
      </c>
      <c r="N844" s="312" cm="1">
        <f t="array" aca="1" ref="N844" ca="1">IF($D843=$C$3,
SUM(IF(OFFSET($N$696,,,($C843-1)*3-2,$C$2)=N843,OFFSET($N$698,,,($C843-1)*3-2,$C$2)*OFFSET($B$696,1,,($C843-1)*3-2,1))),
IFERROR((N509/$J508)*$J843,0))</f>
        <v>0</v>
      </c>
      <c r="O844" s="312" cm="1">
        <f t="array" aca="1" ref="O844" ca="1">IF($D843=$C$3,
SUM(IF(OFFSET($N$696,,,($C843-1)*3-2,$C$2)=O843,OFFSET($N$698,,,($C843-1)*3-2,$C$2)*OFFSET($B$696,1,,($C843-1)*3-2,1))),
IFERROR((O509/$J508)*$J843,0))</f>
        <v>0</v>
      </c>
      <c r="P844" s="312" cm="1">
        <f t="array" aca="1" ref="P844" ca="1">IF($D843=$C$3,
SUM(IF(OFFSET($N$696,,,($C843-1)*3-2,$C$2)=P843,OFFSET($N$698,,,($C843-1)*3-2,$C$2)*OFFSET($B$696,1,,($C843-1)*3-2,1))),
IFERROR((P509/$J508)*$J843,0))</f>
        <v>0</v>
      </c>
      <c r="Q844" s="313" cm="1">
        <f t="array" aca="1" ref="Q844" ca="1">IF($D843=$C$3,
SUM(IF(OFFSET($N$696,,,($C843-1)*3-2,$C$2)=Q843,OFFSET($N$698,,,($C843-1)*3-2,$C$2)*OFFSET($B$696,1,,($C843-1)*3-2,1))),
IFERROR((Q509/$J508)*$J843,0))</f>
        <v>0</v>
      </c>
      <c r="R844" s="312" cm="1">
        <f t="array" aca="1" ref="R844" ca="1">IF($D843=$C$3,
SUM(IF(OFFSET($N$696,,,($C843-1)*3-2,$C$2)=R843,OFFSET($N$698,,,($C843-1)*3-2,$C$2)*OFFSET($B$696,1,,($C843-1)*3-2,1))),
IFERROR((R509/$J508)*$J843,0))</f>
        <v>0</v>
      </c>
      <c r="S844" s="312" cm="1">
        <f t="array" aca="1" ref="S844" ca="1">IF($D843=$C$3,
SUM(IF(OFFSET($N$696,,,($C843-1)*3-2,$C$2)=S843,OFFSET($N$698,,,($C843-1)*3-2,$C$2)*OFFSET($B$696,1,,($C843-1)*3-2,1))),
IFERROR((S509/$J508)*$J843,0))</f>
        <v>0</v>
      </c>
      <c r="T844" s="312" cm="1">
        <f t="array" aca="1" ref="T844" ca="1">IF($D843=$C$3,
SUM(IF(OFFSET($N$696,,,($C843-1)*3-2,$C$2)=T843,OFFSET($N$698,,,($C843-1)*3-2,$C$2)*OFFSET($B$696,1,,($C843-1)*3-2,1))),
IFERROR((T509/$J508)*$J843,0))</f>
        <v>0</v>
      </c>
      <c r="U844" s="312" cm="1">
        <f t="array" aca="1" ref="U844" ca="1">IF($D843=$C$3,
SUM(IF(OFFSET($N$696,,,($C843-1)*3-2,$C$2)=U843,OFFSET($N$698,,,($C843-1)*3-2,$C$2)*OFFSET($B$696,1,,($C843-1)*3-2,1))),
IFERROR((U509/$J508)*$J843,0))</f>
        <v>0</v>
      </c>
      <c r="V844" s="312" cm="1">
        <f t="array" aca="1" ref="V844" ca="1">IF($D843=$C$3,
SUM(IF(OFFSET($N$696,,,($C843-1)*3-2,$C$2)=V843,OFFSET($N$698,,,($C843-1)*3-2,$C$2)*OFFSET($B$696,1,,($C843-1)*3-2,1))),
IFERROR((V509/$J508)*$J843,0))</f>
        <v>0</v>
      </c>
      <c r="W844" s="312" cm="1">
        <f t="array" aca="1" ref="W844" ca="1">IF($D843=$C$3,
SUM(IF(OFFSET($N$696,,,($C843-1)*3-2,$C$2)=W843,OFFSET($N$698,,,($C843-1)*3-2,$C$2)*OFFSET($B$696,1,,($C843-1)*3-2,1))),
IFERROR((W509/$J508)*$J843,0))</f>
        <v>0</v>
      </c>
      <c r="X844" s="312" cm="1">
        <f t="array" aca="1" ref="X844" ca="1">IF($D843=$C$3,
SUM(IF(OFFSET($N$696,,,($C843-1)*3-2,$C$2)=X843,OFFSET($N$698,,,($C843-1)*3-2,$C$2)*OFFSET($B$696,1,,($C843-1)*3-2,1))),
IFERROR((X509/$J508)*$J843,0))</f>
        <v>0</v>
      </c>
      <c r="Y844" s="312" cm="1">
        <f t="array" aca="1" ref="Y844" ca="1">IF($D843=$C$3,
SUM(IF(OFFSET($N$696,,,($C843-1)*3-2,$C$2)=Y843,OFFSET($N$698,,,($C843-1)*3-2,$C$2)*OFFSET($B$696,1,,($C843-1)*3-2,1))),
IFERROR((Y509/$J508)*$J843,0))</f>
        <v>0</v>
      </c>
      <c r="Z844" s="312" cm="1">
        <f t="array" aca="1" ref="Z844" ca="1">IF($D843=$C$3,
SUM(IF(OFFSET($N$696,,,($C843-1)*3-2,$C$2)=Z843,OFFSET($N$698,,,($C843-1)*3-2,$C$2)*OFFSET($B$696,1,,($C843-1)*3-2,1))),
IFERROR((Z509/$J508)*$J843,0))</f>
        <v>0</v>
      </c>
      <c r="AA844" s="312" cm="1">
        <f t="array" aca="1" ref="AA844" ca="1">IF($D843=$C$3,
SUM(IF(OFFSET($N$696,,,($C843-1)*3-2,$C$2)=AA843,OFFSET($N$698,,,($C843-1)*3-2,$C$2)*OFFSET($B$696,1,,($C843-1)*3-2,1))),
IFERROR((AA509/$J508)*$J843,0))</f>
        <v>0</v>
      </c>
      <c r="AB844" s="312" cm="1">
        <f t="array" aca="1" ref="AB844" ca="1">IF($D843=$C$3,
SUM(IF(OFFSET($N$696,,,($C843-1)*3-2,$C$2)=AB843,OFFSET($N$698,,,($C843-1)*3-2,$C$2)*OFFSET($B$696,1,,($C843-1)*3-2,1))),
IFERROR((AB509/$J508)*$J843,0))</f>
        <v>0</v>
      </c>
      <c r="AC844" s="312" cm="1">
        <f t="array" aca="1" ref="AC844" ca="1">IF($D843=$C$3,
SUM(IF(OFFSET($N$696,,,($C843-1)*3-2,$C$2)=AC843,OFFSET($N$698,,,($C843-1)*3-2,$C$2)*OFFSET($B$696,1,,($C843-1)*3-2,1))),
IFERROR((AC509/$J508)*$J843,0))</f>
        <v>0</v>
      </c>
      <c r="AD844" s="312" cm="1">
        <f t="array" aca="1" ref="AD844" ca="1">IF($D843=$C$3,
SUM(IF(OFFSET($N$696,,,($C843-1)*3-2,$C$2)=AD843,OFFSET($N$698,,,($C843-1)*3-2,$C$2)*OFFSET($B$696,1,,($C843-1)*3-2,1))),
IFERROR((AD509/$J508)*$J843,0))</f>
        <v>0</v>
      </c>
      <c r="AE844" s="312" cm="1">
        <f t="array" aca="1" ref="AE844" ca="1">IF($D843=$C$3,
SUM(IF(OFFSET($N$696,,,($C843-1)*3-2,$C$2)=AE843,OFFSET($N$698,,,($C843-1)*3-2,$C$2)*OFFSET($B$696,1,,($C843-1)*3-2,1))),
IFERROR((AE509/$J508)*$J843,0))</f>
        <v>0</v>
      </c>
      <c r="AF844" s="312" cm="1">
        <f t="array" aca="1" ref="AF844" ca="1">IF($D843=$C$3,
SUM(IF(OFFSET($N$696,,,($C843-1)*3-2,$C$2)=AF843,OFFSET($N$698,,,($C843-1)*3-2,$C$2)*OFFSET($B$696,1,,($C843-1)*3-2,1))),
IFERROR((AF509/$J508)*$J843,0))</f>
        <v>0</v>
      </c>
      <c r="AG844" s="312" cm="1">
        <f t="array" aca="1" ref="AG844" ca="1">IF($D843=$C$3,
SUM(IF(OFFSET($N$696,,,($C843-1)*3-2,$C$2)=AG843,OFFSET($N$698,,,($C843-1)*3-2,$C$2)*OFFSET($B$696,1,,($C843-1)*3-2,1))),
IFERROR((AG509/$J508)*$J843,0))</f>
        <v>0</v>
      </c>
      <c r="AH844" s="317"/>
      <c r="AI844" s="318"/>
      <c r="AJ844" s="318"/>
      <c r="AK844" s="318"/>
      <c r="AL844" s="318"/>
      <c r="AM844"/>
      <c r="AN844"/>
      <c r="AO844"/>
      <c r="AP844"/>
      <c r="AQ844"/>
      <c r="AR844"/>
    </row>
    <row r="845" spans="1:44" ht="13.15" customHeight="1">
      <c r="A845" s="317"/>
      <c r="B845" s="380" t="str">
        <f t="shared" ca="1" si="3459"/>
        <v/>
      </c>
      <c r="C845" s="380" t="str">
        <f t="shared" ca="1" si="3459"/>
        <v/>
      </c>
      <c r="D845" s="891"/>
      <c r="E845" s="896"/>
      <c r="F845" s="897"/>
      <c r="G845" s="900"/>
      <c r="H845" s="903"/>
      <c r="I845" s="906"/>
      <c r="J845" s="909"/>
      <c r="K845" s="912"/>
      <c r="L845" s="915"/>
      <c r="M845" s="404" t="s">
        <v>91</v>
      </c>
      <c r="N845" s="405">
        <f t="shared" ref="N845:AG845" ca="1" si="3460">IFERROR(N844*$K843,0)</f>
        <v>0</v>
      </c>
      <c r="O845" s="406">
        <f t="shared" ca="1" si="3460"/>
        <v>0</v>
      </c>
      <c r="P845" s="406">
        <f t="shared" ca="1" si="3460"/>
        <v>0</v>
      </c>
      <c r="Q845" s="407">
        <f t="shared" ca="1" si="3460"/>
        <v>0</v>
      </c>
      <c r="R845" s="406">
        <f t="shared" ca="1" si="3460"/>
        <v>0</v>
      </c>
      <c r="S845" s="406">
        <f t="shared" ca="1" si="3460"/>
        <v>0</v>
      </c>
      <c r="T845" s="406">
        <f t="shared" ca="1" si="3460"/>
        <v>0</v>
      </c>
      <c r="U845" s="406">
        <f t="shared" ca="1" si="3460"/>
        <v>0</v>
      </c>
      <c r="V845" s="406">
        <f t="shared" ca="1" si="3460"/>
        <v>0</v>
      </c>
      <c r="W845" s="406">
        <f t="shared" ca="1" si="3460"/>
        <v>0</v>
      </c>
      <c r="X845" s="406">
        <f t="shared" ca="1" si="3460"/>
        <v>0</v>
      </c>
      <c r="Y845" s="406">
        <f t="shared" ca="1" si="3460"/>
        <v>0</v>
      </c>
      <c r="Z845" s="406">
        <f t="shared" ca="1" si="3460"/>
        <v>0</v>
      </c>
      <c r="AA845" s="406">
        <f t="shared" ca="1" si="3460"/>
        <v>0</v>
      </c>
      <c r="AB845" s="406">
        <f t="shared" ca="1" si="3460"/>
        <v>0</v>
      </c>
      <c r="AC845" s="406">
        <f t="shared" ca="1" si="3460"/>
        <v>0</v>
      </c>
      <c r="AD845" s="406">
        <f t="shared" ca="1" si="3460"/>
        <v>0</v>
      </c>
      <c r="AE845" s="406">
        <f t="shared" ca="1" si="3460"/>
        <v>0</v>
      </c>
      <c r="AF845" s="406">
        <f t="shared" ca="1" si="3460"/>
        <v>0</v>
      </c>
      <c r="AG845" s="406">
        <f t="shared" ca="1" si="3460"/>
        <v>0</v>
      </c>
      <c r="AH845" s="317"/>
      <c r="AI845" s="318"/>
      <c r="AJ845" s="318"/>
      <c r="AK845" s="318"/>
      <c r="AL845" s="318"/>
      <c r="AM845"/>
      <c r="AN845"/>
      <c r="AO845"/>
      <c r="AP845"/>
      <c r="AQ845"/>
      <c r="AR845"/>
    </row>
    <row r="846" spans="1:44" ht="13.15" customHeight="1">
      <c r="A846" s="317"/>
      <c r="B846" s="317"/>
      <c r="C846" s="317" cm="1">
        <f t="array" aca="1" ref="C846" ca="1">OFFSET(C846,-3,,,)+1</f>
        <v>51</v>
      </c>
      <c r="D846" s="889" t="str">
        <f t="shared" ref="D846:E846" ca="1" si="3461">D511</f>
        <v/>
      </c>
      <c r="E846" s="892" t="str">
        <f t="shared" ca="1" si="3461"/>
        <v/>
      </c>
      <c r="F846" s="893"/>
      <c r="G846" s="898">
        <f t="shared" ref="G846" si="3462">G511</f>
        <v>0</v>
      </c>
      <c r="H846" s="901"/>
      <c r="I846" s="904" t="str">
        <f t="shared" ref="I846" ca="1" si="3463">I511</f>
        <v/>
      </c>
      <c r="J846" s="907">
        <f t="shared" ref="J846" ca="1" si="3464">IF($D846=$C$3,
SUMPRODUCT(OFFSET($B$696,1,,($C846-1)*3-2,),OFFSET($L$696,,,($C846-1)*3-2,)),J511+H846)</f>
        <v>0</v>
      </c>
      <c r="K846" s="910">
        <f t="shared" ref="K846" ca="1" si="3465">K511</f>
        <v>0</v>
      </c>
      <c r="L846" s="913">
        <f t="shared" ref="L846" ca="1" si="3466">J846*K846</f>
        <v>0</v>
      </c>
      <c r="M846" s="402" t="s">
        <v>89</v>
      </c>
      <c r="N846" s="308" t="str">
        <f t="shared" ref="N846:AG846" ca="1" si="3467">N511</f>
        <v/>
      </c>
      <c r="O846" s="309" t="str">
        <f t="shared" ca="1" si="3467"/>
        <v/>
      </c>
      <c r="P846" s="309" t="str">
        <f t="shared" ca="1" si="3467"/>
        <v/>
      </c>
      <c r="Q846" s="310" t="str">
        <f t="shared" ca="1" si="3467"/>
        <v/>
      </c>
      <c r="R846" s="309" t="str">
        <f t="shared" ca="1" si="3467"/>
        <v/>
      </c>
      <c r="S846" s="309" t="str">
        <f t="shared" ca="1" si="3467"/>
        <v/>
      </c>
      <c r="T846" s="309" t="str">
        <f t="shared" ca="1" si="3467"/>
        <v/>
      </c>
      <c r="U846" s="309" t="str">
        <f t="shared" ca="1" si="3467"/>
        <v/>
      </c>
      <c r="V846" s="309" t="str">
        <f t="shared" ca="1" si="3467"/>
        <v/>
      </c>
      <c r="W846" s="309" t="str">
        <f t="shared" ca="1" si="3467"/>
        <v/>
      </c>
      <c r="X846" s="309" t="str">
        <f t="shared" ca="1" si="3467"/>
        <v/>
      </c>
      <c r="Y846" s="309" t="str">
        <f t="shared" ca="1" si="3467"/>
        <v/>
      </c>
      <c r="Z846" s="309" t="str">
        <f t="shared" ca="1" si="3467"/>
        <v/>
      </c>
      <c r="AA846" s="309" t="str">
        <f t="shared" ca="1" si="3467"/>
        <v/>
      </c>
      <c r="AB846" s="309" t="str">
        <f t="shared" ca="1" si="3467"/>
        <v/>
      </c>
      <c r="AC846" s="309" t="str">
        <f t="shared" ca="1" si="3467"/>
        <v/>
      </c>
      <c r="AD846" s="309" t="str">
        <f t="shared" ca="1" si="3467"/>
        <v/>
      </c>
      <c r="AE846" s="309" t="str">
        <f t="shared" ca="1" si="3467"/>
        <v/>
      </c>
      <c r="AF846" s="309" t="str">
        <f t="shared" ca="1" si="3467"/>
        <v/>
      </c>
      <c r="AG846" s="309" t="str">
        <f t="shared" ca="1" si="3467"/>
        <v/>
      </c>
      <c r="AH846" s="317"/>
      <c r="AI846" s="318"/>
      <c r="AJ846" s="318"/>
      <c r="AK846" s="318"/>
      <c r="AL846" s="318"/>
      <c r="AM846"/>
      <c r="AN846"/>
      <c r="AO846"/>
      <c r="AP846"/>
      <c r="AQ846"/>
      <c r="AR846"/>
    </row>
    <row r="847" spans="1:44" ht="13.15" customHeight="1">
      <c r="A847" s="317"/>
      <c r="B847" s="380">
        <f t="shared" ref="B847:C848" ca="1" si="3468">B512</f>
        <v>0</v>
      </c>
      <c r="C847" s="317" cm="1">
        <f t="array" aca="1" ref="C847" ca="1">IF(ROUND(SUM(IF(N846:AG846&lt;&gt;"",IF(N846:AG846&lt;&gt;0,(N847:AG847))))-J846,3)&lt;&gt;0,"X",0)</f>
        <v>0</v>
      </c>
      <c r="D847" s="890"/>
      <c r="E847" s="894"/>
      <c r="F847" s="895"/>
      <c r="G847" s="899"/>
      <c r="H847" s="902"/>
      <c r="I847" s="905"/>
      <c r="J847" s="908"/>
      <c r="K847" s="911"/>
      <c r="L847" s="914"/>
      <c r="M847" s="403" t="s">
        <v>90</v>
      </c>
      <c r="N847" s="312" cm="1">
        <f t="array" aca="1" ref="N847" ca="1">IF($D846=$C$3,
SUM(IF(OFFSET($N$696,,,($C846-1)*3-2,$C$2)=N846,OFFSET($N$698,,,($C846-1)*3-2,$C$2)*OFFSET($B$696,1,,($C846-1)*3-2,1))),
IFERROR((N512/$J511)*$J846,0))</f>
        <v>0</v>
      </c>
      <c r="O847" s="312" cm="1">
        <f t="array" aca="1" ref="O847" ca="1">IF($D846=$C$3,
SUM(IF(OFFSET($N$696,,,($C846-1)*3-2,$C$2)=O846,OFFSET($N$698,,,($C846-1)*3-2,$C$2)*OFFSET($B$696,1,,($C846-1)*3-2,1))),
IFERROR((O512/$J511)*$J846,0))</f>
        <v>0</v>
      </c>
      <c r="P847" s="312" cm="1">
        <f t="array" aca="1" ref="P847" ca="1">IF($D846=$C$3,
SUM(IF(OFFSET($N$696,,,($C846-1)*3-2,$C$2)=P846,OFFSET($N$698,,,($C846-1)*3-2,$C$2)*OFFSET($B$696,1,,($C846-1)*3-2,1))),
IFERROR((P512/$J511)*$J846,0))</f>
        <v>0</v>
      </c>
      <c r="Q847" s="313" cm="1">
        <f t="array" aca="1" ref="Q847" ca="1">IF($D846=$C$3,
SUM(IF(OFFSET($N$696,,,($C846-1)*3-2,$C$2)=Q846,OFFSET($N$698,,,($C846-1)*3-2,$C$2)*OFFSET($B$696,1,,($C846-1)*3-2,1))),
IFERROR((Q512/$J511)*$J846,0))</f>
        <v>0</v>
      </c>
      <c r="R847" s="312" cm="1">
        <f t="array" aca="1" ref="R847" ca="1">IF($D846=$C$3,
SUM(IF(OFFSET($N$696,,,($C846-1)*3-2,$C$2)=R846,OFFSET($N$698,,,($C846-1)*3-2,$C$2)*OFFSET($B$696,1,,($C846-1)*3-2,1))),
IFERROR((R512/$J511)*$J846,0))</f>
        <v>0</v>
      </c>
      <c r="S847" s="312" cm="1">
        <f t="array" aca="1" ref="S847" ca="1">IF($D846=$C$3,
SUM(IF(OFFSET($N$696,,,($C846-1)*3-2,$C$2)=S846,OFFSET($N$698,,,($C846-1)*3-2,$C$2)*OFFSET($B$696,1,,($C846-1)*3-2,1))),
IFERROR((S512/$J511)*$J846,0))</f>
        <v>0</v>
      </c>
      <c r="T847" s="312" cm="1">
        <f t="array" aca="1" ref="T847" ca="1">IF($D846=$C$3,
SUM(IF(OFFSET($N$696,,,($C846-1)*3-2,$C$2)=T846,OFFSET($N$698,,,($C846-1)*3-2,$C$2)*OFFSET($B$696,1,,($C846-1)*3-2,1))),
IFERROR((T512/$J511)*$J846,0))</f>
        <v>0</v>
      </c>
      <c r="U847" s="312" cm="1">
        <f t="array" aca="1" ref="U847" ca="1">IF($D846=$C$3,
SUM(IF(OFFSET($N$696,,,($C846-1)*3-2,$C$2)=U846,OFFSET($N$698,,,($C846-1)*3-2,$C$2)*OFFSET($B$696,1,,($C846-1)*3-2,1))),
IFERROR((U512/$J511)*$J846,0))</f>
        <v>0</v>
      </c>
      <c r="V847" s="312" cm="1">
        <f t="array" aca="1" ref="V847" ca="1">IF($D846=$C$3,
SUM(IF(OFFSET($N$696,,,($C846-1)*3-2,$C$2)=V846,OFFSET($N$698,,,($C846-1)*3-2,$C$2)*OFFSET($B$696,1,,($C846-1)*3-2,1))),
IFERROR((V512/$J511)*$J846,0))</f>
        <v>0</v>
      </c>
      <c r="W847" s="312" cm="1">
        <f t="array" aca="1" ref="W847" ca="1">IF($D846=$C$3,
SUM(IF(OFFSET($N$696,,,($C846-1)*3-2,$C$2)=W846,OFFSET($N$698,,,($C846-1)*3-2,$C$2)*OFFSET($B$696,1,,($C846-1)*3-2,1))),
IFERROR((W512/$J511)*$J846,0))</f>
        <v>0</v>
      </c>
      <c r="X847" s="312" cm="1">
        <f t="array" aca="1" ref="X847" ca="1">IF($D846=$C$3,
SUM(IF(OFFSET($N$696,,,($C846-1)*3-2,$C$2)=X846,OFFSET($N$698,,,($C846-1)*3-2,$C$2)*OFFSET($B$696,1,,($C846-1)*3-2,1))),
IFERROR((X512/$J511)*$J846,0))</f>
        <v>0</v>
      </c>
      <c r="Y847" s="312" cm="1">
        <f t="array" aca="1" ref="Y847" ca="1">IF($D846=$C$3,
SUM(IF(OFFSET($N$696,,,($C846-1)*3-2,$C$2)=Y846,OFFSET($N$698,,,($C846-1)*3-2,$C$2)*OFFSET($B$696,1,,($C846-1)*3-2,1))),
IFERROR((Y512/$J511)*$J846,0))</f>
        <v>0</v>
      </c>
      <c r="Z847" s="312" cm="1">
        <f t="array" aca="1" ref="Z847" ca="1">IF($D846=$C$3,
SUM(IF(OFFSET($N$696,,,($C846-1)*3-2,$C$2)=Z846,OFFSET($N$698,,,($C846-1)*3-2,$C$2)*OFFSET($B$696,1,,($C846-1)*3-2,1))),
IFERROR((Z512/$J511)*$J846,0))</f>
        <v>0</v>
      </c>
      <c r="AA847" s="312" cm="1">
        <f t="array" aca="1" ref="AA847" ca="1">IF($D846=$C$3,
SUM(IF(OFFSET($N$696,,,($C846-1)*3-2,$C$2)=AA846,OFFSET($N$698,,,($C846-1)*3-2,$C$2)*OFFSET($B$696,1,,($C846-1)*3-2,1))),
IFERROR((AA512/$J511)*$J846,0))</f>
        <v>0</v>
      </c>
      <c r="AB847" s="312" cm="1">
        <f t="array" aca="1" ref="AB847" ca="1">IF($D846=$C$3,
SUM(IF(OFFSET($N$696,,,($C846-1)*3-2,$C$2)=AB846,OFFSET($N$698,,,($C846-1)*3-2,$C$2)*OFFSET($B$696,1,,($C846-1)*3-2,1))),
IFERROR((AB512/$J511)*$J846,0))</f>
        <v>0</v>
      </c>
      <c r="AC847" s="312" cm="1">
        <f t="array" aca="1" ref="AC847" ca="1">IF($D846=$C$3,
SUM(IF(OFFSET($N$696,,,($C846-1)*3-2,$C$2)=AC846,OFFSET($N$698,,,($C846-1)*3-2,$C$2)*OFFSET($B$696,1,,($C846-1)*3-2,1))),
IFERROR((AC512/$J511)*$J846,0))</f>
        <v>0</v>
      </c>
      <c r="AD847" s="312" cm="1">
        <f t="array" aca="1" ref="AD847" ca="1">IF($D846=$C$3,
SUM(IF(OFFSET($N$696,,,($C846-1)*3-2,$C$2)=AD846,OFFSET($N$698,,,($C846-1)*3-2,$C$2)*OFFSET($B$696,1,,($C846-1)*3-2,1))),
IFERROR((AD512/$J511)*$J846,0))</f>
        <v>0</v>
      </c>
      <c r="AE847" s="312" cm="1">
        <f t="array" aca="1" ref="AE847" ca="1">IF($D846=$C$3,
SUM(IF(OFFSET($N$696,,,($C846-1)*3-2,$C$2)=AE846,OFFSET($N$698,,,($C846-1)*3-2,$C$2)*OFFSET($B$696,1,,($C846-1)*3-2,1))),
IFERROR((AE512/$J511)*$J846,0))</f>
        <v>0</v>
      </c>
      <c r="AF847" s="312" cm="1">
        <f t="array" aca="1" ref="AF847" ca="1">IF($D846=$C$3,
SUM(IF(OFFSET($N$696,,,($C846-1)*3-2,$C$2)=AF846,OFFSET($N$698,,,($C846-1)*3-2,$C$2)*OFFSET($B$696,1,,($C846-1)*3-2,1))),
IFERROR((AF512/$J511)*$J846,0))</f>
        <v>0</v>
      </c>
      <c r="AG847" s="312" cm="1">
        <f t="array" aca="1" ref="AG847" ca="1">IF($D846=$C$3,
SUM(IF(OFFSET($N$696,,,($C846-1)*3-2,$C$2)=AG846,OFFSET($N$698,,,($C846-1)*3-2,$C$2)*OFFSET($B$696,1,,($C846-1)*3-2,1))),
IFERROR((AG512/$J511)*$J846,0))</f>
        <v>0</v>
      </c>
      <c r="AH847" s="317"/>
      <c r="AI847" s="318"/>
      <c r="AJ847" s="318"/>
      <c r="AK847" s="318"/>
      <c r="AL847" s="318"/>
      <c r="AM847"/>
      <c r="AN847"/>
      <c r="AO847"/>
      <c r="AP847"/>
      <c r="AQ847"/>
      <c r="AR847"/>
    </row>
    <row r="848" spans="1:44" ht="13.15" customHeight="1">
      <c r="A848" s="317"/>
      <c r="B848" s="380" t="str">
        <f t="shared" ca="1" si="3468"/>
        <v/>
      </c>
      <c r="C848" s="380" t="str">
        <f t="shared" ca="1" si="3468"/>
        <v/>
      </c>
      <c r="D848" s="891"/>
      <c r="E848" s="896"/>
      <c r="F848" s="897"/>
      <c r="G848" s="900"/>
      <c r="H848" s="903"/>
      <c r="I848" s="906"/>
      <c r="J848" s="909"/>
      <c r="K848" s="912"/>
      <c r="L848" s="915"/>
      <c r="M848" s="404" t="s">
        <v>91</v>
      </c>
      <c r="N848" s="405">
        <f t="shared" ref="N848:AG848" ca="1" si="3469">IFERROR(N847*$K846,0)</f>
        <v>0</v>
      </c>
      <c r="O848" s="406">
        <f t="shared" ca="1" si="3469"/>
        <v>0</v>
      </c>
      <c r="P848" s="406">
        <f t="shared" ca="1" si="3469"/>
        <v>0</v>
      </c>
      <c r="Q848" s="407">
        <f t="shared" ca="1" si="3469"/>
        <v>0</v>
      </c>
      <c r="R848" s="406">
        <f t="shared" ca="1" si="3469"/>
        <v>0</v>
      </c>
      <c r="S848" s="406">
        <f t="shared" ca="1" si="3469"/>
        <v>0</v>
      </c>
      <c r="T848" s="406">
        <f t="shared" ca="1" si="3469"/>
        <v>0</v>
      </c>
      <c r="U848" s="406">
        <f t="shared" ca="1" si="3469"/>
        <v>0</v>
      </c>
      <c r="V848" s="406">
        <f t="shared" ca="1" si="3469"/>
        <v>0</v>
      </c>
      <c r="W848" s="406">
        <f t="shared" ca="1" si="3469"/>
        <v>0</v>
      </c>
      <c r="X848" s="406">
        <f t="shared" ca="1" si="3469"/>
        <v>0</v>
      </c>
      <c r="Y848" s="406">
        <f t="shared" ca="1" si="3469"/>
        <v>0</v>
      </c>
      <c r="Z848" s="406">
        <f t="shared" ca="1" si="3469"/>
        <v>0</v>
      </c>
      <c r="AA848" s="406">
        <f t="shared" ca="1" si="3469"/>
        <v>0</v>
      </c>
      <c r="AB848" s="406">
        <f t="shared" ca="1" si="3469"/>
        <v>0</v>
      </c>
      <c r="AC848" s="406">
        <f t="shared" ca="1" si="3469"/>
        <v>0</v>
      </c>
      <c r="AD848" s="406">
        <f t="shared" ca="1" si="3469"/>
        <v>0</v>
      </c>
      <c r="AE848" s="406">
        <f t="shared" ca="1" si="3469"/>
        <v>0</v>
      </c>
      <c r="AF848" s="406">
        <f t="shared" ca="1" si="3469"/>
        <v>0</v>
      </c>
      <c r="AG848" s="406">
        <f t="shared" ca="1" si="3469"/>
        <v>0</v>
      </c>
      <c r="AH848" s="317"/>
      <c r="AI848" s="318"/>
      <c r="AJ848" s="318"/>
      <c r="AK848" s="318"/>
      <c r="AL848" s="318"/>
      <c r="AM848"/>
      <c r="AN848"/>
      <c r="AO848"/>
      <c r="AP848"/>
      <c r="AQ848"/>
      <c r="AR848"/>
    </row>
    <row r="849" spans="1:44" ht="13.15" customHeight="1">
      <c r="A849" s="317"/>
      <c r="B849" s="317"/>
      <c r="C849" s="317" cm="1">
        <f t="array" aca="1" ref="C849" ca="1">OFFSET(C849,-3,,,)+1</f>
        <v>52</v>
      </c>
      <c r="D849" s="889" t="str">
        <f t="shared" ref="D849:E849" ca="1" si="3470">D514</f>
        <v/>
      </c>
      <c r="E849" s="892" t="str">
        <f t="shared" ca="1" si="3470"/>
        <v/>
      </c>
      <c r="F849" s="893"/>
      <c r="G849" s="898">
        <f t="shared" ref="G849" si="3471">G514</f>
        <v>0</v>
      </c>
      <c r="H849" s="901"/>
      <c r="I849" s="904" t="str">
        <f t="shared" ref="I849" ca="1" si="3472">I514</f>
        <v/>
      </c>
      <c r="J849" s="907">
        <f t="shared" ref="J849" ca="1" si="3473">IF($D849=$C$3,
SUMPRODUCT(OFFSET($B$696,1,,($C849-1)*3-2,),OFFSET($L$696,,,($C849-1)*3-2,)),J514+H849)</f>
        <v>0</v>
      </c>
      <c r="K849" s="910">
        <f t="shared" ref="K849" ca="1" si="3474">K514</f>
        <v>0</v>
      </c>
      <c r="L849" s="913">
        <f t="shared" ref="L849" ca="1" si="3475">J849*K849</f>
        <v>0</v>
      </c>
      <c r="M849" s="402" t="s">
        <v>89</v>
      </c>
      <c r="N849" s="308" t="str">
        <f t="shared" ref="N849:AG849" ca="1" si="3476">N514</f>
        <v/>
      </c>
      <c r="O849" s="309" t="str">
        <f t="shared" ca="1" si="3476"/>
        <v/>
      </c>
      <c r="P849" s="309" t="str">
        <f t="shared" ca="1" si="3476"/>
        <v/>
      </c>
      <c r="Q849" s="310" t="str">
        <f t="shared" ca="1" si="3476"/>
        <v/>
      </c>
      <c r="R849" s="309" t="str">
        <f t="shared" ca="1" si="3476"/>
        <v/>
      </c>
      <c r="S849" s="309" t="str">
        <f t="shared" ca="1" si="3476"/>
        <v/>
      </c>
      <c r="T849" s="309" t="str">
        <f t="shared" ca="1" si="3476"/>
        <v/>
      </c>
      <c r="U849" s="309" t="str">
        <f t="shared" ca="1" si="3476"/>
        <v/>
      </c>
      <c r="V849" s="309" t="str">
        <f t="shared" ca="1" si="3476"/>
        <v/>
      </c>
      <c r="W849" s="309" t="str">
        <f t="shared" ca="1" si="3476"/>
        <v/>
      </c>
      <c r="X849" s="309" t="str">
        <f t="shared" ca="1" si="3476"/>
        <v/>
      </c>
      <c r="Y849" s="309" t="str">
        <f t="shared" ca="1" si="3476"/>
        <v/>
      </c>
      <c r="Z849" s="309" t="str">
        <f t="shared" ca="1" si="3476"/>
        <v/>
      </c>
      <c r="AA849" s="309" t="str">
        <f t="shared" ca="1" si="3476"/>
        <v/>
      </c>
      <c r="AB849" s="309" t="str">
        <f t="shared" ca="1" si="3476"/>
        <v/>
      </c>
      <c r="AC849" s="309" t="str">
        <f t="shared" ca="1" si="3476"/>
        <v/>
      </c>
      <c r="AD849" s="309" t="str">
        <f t="shared" ca="1" si="3476"/>
        <v/>
      </c>
      <c r="AE849" s="309" t="str">
        <f t="shared" ca="1" si="3476"/>
        <v/>
      </c>
      <c r="AF849" s="309" t="str">
        <f t="shared" ca="1" si="3476"/>
        <v/>
      </c>
      <c r="AG849" s="309" t="str">
        <f t="shared" ca="1" si="3476"/>
        <v/>
      </c>
      <c r="AH849" s="317"/>
      <c r="AI849" s="318"/>
      <c r="AJ849" s="318"/>
      <c r="AK849" s="318"/>
      <c r="AL849" s="318"/>
      <c r="AM849"/>
      <c r="AN849"/>
      <c r="AO849"/>
      <c r="AP849"/>
      <c r="AQ849"/>
      <c r="AR849"/>
    </row>
    <row r="850" spans="1:44" ht="13.15" customHeight="1">
      <c r="A850" s="317"/>
      <c r="B850" s="380">
        <f t="shared" ref="B850:C851" ca="1" si="3477">B515</f>
        <v>0</v>
      </c>
      <c r="C850" s="317" cm="1">
        <f t="array" aca="1" ref="C850" ca="1">IF(ROUND(SUM(IF(N849:AG849&lt;&gt;"",IF(N849:AG849&lt;&gt;0,(N850:AG850))))-J849,3)&lt;&gt;0,"X",0)</f>
        <v>0</v>
      </c>
      <c r="D850" s="890"/>
      <c r="E850" s="894"/>
      <c r="F850" s="895"/>
      <c r="G850" s="899"/>
      <c r="H850" s="902"/>
      <c r="I850" s="905"/>
      <c r="J850" s="908"/>
      <c r="K850" s="911"/>
      <c r="L850" s="914"/>
      <c r="M850" s="403" t="s">
        <v>90</v>
      </c>
      <c r="N850" s="312" cm="1">
        <f t="array" aca="1" ref="N850" ca="1">IF($D849=$C$3,
SUM(IF(OFFSET($N$696,,,($C849-1)*3-2,$C$2)=N849,OFFSET($N$698,,,($C849-1)*3-2,$C$2)*OFFSET($B$696,1,,($C849-1)*3-2,1))),
IFERROR((N515/$J514)*$J849,0))</f>
        <v>0</v>
      </c>
      <c r="O850" s="312" cm="1">
        <f t="array" aca="1" ref="O850" ca="1">IF($D849=$C$3,
SUM(IF(OFFSET($N$696,,,($C849-1)*3-2,$C$2)=O849,OFFSET($N$698,,,($C849-1)*3-2,$C$2)*OFFSET($B$696,1,,($C849-1)*3-2,1))),
IFERROR((O515/$J514)*$J849,0))</f>
        <v>0</v>
      </c>
      <c r="P850" s="312" cm="1">
        <f t="array" aca="1" ref="P850" ca="1">IF($D849=$C$3,
SUM(IF(OFFSET($N$696,,,($C849-1)*3-2,$C$2)=P849,OFFSET($N$698,,,($C849-1)*3-2,$C$2)*OFFSET($B$696,1,,($C849-1)*3-2,1))),
IFERROR((P515/$J514)*$J849,0))</f>
        <v>0</v>
      </c>
      <c r="Q850" s="313" cm="1">
        <f t="array" aca="1" ref="Q850" ca="1">IF($D849=$C$3,
SUM(IF(OFFSET($N$696,,,($C849-1)*3-2,$C$2)=Q849,OFFSET($N$698,,,($C849-1)*3-2,$C$2)*OFFSET($B$696,1,,($C849-1)*3-2,1))),
IFERROR((Q515/$J514)*$J849,0))</f>
        <v>0</v>
      </c>
      <c r="R850" s="312" cm="1">
        <f t="array" aca="1" ref="R850" ca="1">IF($D849=$C$3,
SUM(IF(OFFSET($N$696,,,($C849-1)*3-2,$C$2)=R849,OFFSET($N$698,,,($C849-1)*3-2,$C$2)*OFFSET($B$696,1,,($C849-1)*3-2,1))),
IFERROR((R515/$J514)*$J849,0))</f>
        <v>0</v>
      </c>
      <c r="S850" s="312" cm="1">
        <f t="array" aca="1" ref="S850" ca="1">IF($D849=$C$3,
SUM(IF(OFFSET($N$696,,,($C849-1)*3-2,$C$2)=S849,OFFSET($N$698,,,($C849-1)*3-2,$C$2)*OFFSET($B$696,1,,($C849-1)*3-2,1))),
IFERROR((S515/$J514)*$J849,0))</f>
        <v>0</v>
      </c>
      <c r="T850" s="312" cm="1">
        <f t="array" aca="1" ref="T850" ca="1">IF($D849=$C$3,
SUM(IF(OFFSET($N$696,,,($C849-1)*3-2,$C$2)=T849,OFFSET($N$698,,,($C849-1)*3-2,$C$2)*OFFSET($B$696,1,,($C849-1)*3-2,1))),
IFERROR((T515/$J514)*$J849,0))</f>
        <v>0</v>
      </c>
      <c r="U850" s="312" cm="1">
        <f t="array" aca="1" ref="U850" ca="1">IF($D849=$C$3,
SUM(IF(OFFSET($N$696,,,($C849-1)*3-2,$C$2)=U849,OFFSET($N$698,,,($C849-1)*3-2,$C$2)*OFFSET($B$696,1,,($C849-1)*3-2,1))),
IFERROR((U515/$J514)*$J849,0))</f>
        <v>0</v>
      </c>
      <c r="V850" s="312" cm="1">
        <f t="array" aca="1" ref="V850" ca="1">IF($D849=$C$3,
SUM(IF(OFFSET($N$696,,,($C849-1)*3-2,$C$2)=V849,OFFSET($N$698,,,($C849-1)*3-2,$C$2)*OFFSET($B$696,1,,($C849-1)*3-2,1))),
IFERROR((V515/$J514)*$J849,0))</f>
        <v>0</v>
      </c>
      <c r="W850" s="312" cm="1">
        <f t="array" aca="1" ref="W850" ca="1">IF($D849=$C$3,
SUM(IF(OFFSET($N$696,,,($C849-1)*3-2,$C$2)=W849,OFFSET($N$698,,,($C849-1)*3-2,$C$2)*OFFSET($B$696,1,,($C849-1)*3-2,1))),
IFERROR((W515/$J514)*$J849,0))</f>
        <v>0</v>
      </c>
      <c r="X850" s="312" cm="1">
        <f t="array" aca="1" ref="X850" ca="1">IF($D849=$C$3,
SUM(IF(OFFSET($N$696,,,($C849-1)*3-2,$C$2)=X849,OFFSET($N$698,,,($C849-1)*3-2,$C$2)*OFFSET($B$696,1,,($C849-1)*3-2,1))),
IFERROR((X515/$J514)*$J849,0))</f>
        <v>0</v>
      </c>
      <c r="Y850" s="312" cm="1">
        <f t="array" aca="1" ref="Y850" ca="1">IF($D849=$C$3,
SUM(IF(OFFSET($N$696,,,($C849-1)*3-2,$C$2)=Y849,OFFSET($N$698,,,($C849-1)*3-2,$C$2)*OFFSET($B$696,1,,($C849-1)*3-2,1))),
IFERROR((Y515/$J514)*$J849,0))</f>
        <v>0</v>
      </c>
      <c r="Z850" s="312" cm="1">
        <f t="array" aca="1" ref="Z850" ca="1">IF($D849=$C$3,
SUM(IF(OFFSET($N$696,,,($C849-1)*3-2,$C$2)=Z849,OFFSET($N$698,,,($C849-1)*3-2,$C$2)*OFFSET($B$696,1,,($C849-1)*3-2,1))),
IFERROR((Z515/$J514)*$J849,0))</f>
        <v>0</v>
      </c>
      <c r="AA850" s="312" cm="1">
        <f t="array" aca="1" ref="AA850" ca="1">IF($D849=$C$3,
SUM(IF(OFFSET($N$696,,,($C849-1)*3-2,$C$2)=AA849,OFFSET($N$698,,,($C849-1)*3-2,$C$2)*OFFSET($B$696,1,,($C849-1)*3-2,1))),
IFERROR((AA515/$J514)*$J849,0))</f>
        <v>0</v>
      </c>
      <c r="AB850" s="312" cm="1">
        <f t="array" aca="1" ref="AB850" ca="1">IF($D849=$C$3,
SUM(IF(OFFSET($N$696,,,($C849-1)*3-2,$C$2)=AB849,OFFSET($N$698,,,($C849-1)*3-2,$C$2)*OFFSET($B$696,1,,($C849-1)*3-2,1))),
IFERROR((AB515/$J514)*$J849,0))</f>
        <v>0</v>
      </c>
      <c r="AC850" s="312" cm="1">
        <f t="array" aca="1" ref="AC850" ca="1">IF($D849=$C$3,
SUM(IF(OFFSET($N$696,,,($C849-1)*3-2,$C$2)=AC849,OFFSET($N$698,,,($C849-1)*3-2,$C$2)*OFFSET($B$696,1,,($C849-1)*3-2,1))),
IFERROR((AC515/$J514)*$J849,0))</f>
        <v>0</v>
      </c>
      <c r="AD850" s="312" cm="1">
        <f t="array" aca="1" ref="AD850" ca="1">IF($D849=$C$3,
SUM(IF(OFFSET($N$696,,,($C849-1)*3-2,$C$2)=AD849,OFFSET($N$698,,,($C849-1)*3-2,$C$2)*OFFSET($B$696,1,,($C849-1)*3-2,1))),
IFERROR((AD515/$J514)*$J849,0))</f>
        <v>0</v>
      </c>
      <c r="AE850" s="312" cm="1">
        <f t="array" aca="1" ref="AE850" ca="1">IF($D849=$C$3,
SUM(IF(OFFSET($N$696,,,($C849-1)*3-2,$C$2)=AE849,OFFSET($N$698,,,($C849-1)*3-2,$C$2)*OFFSET($B$696,1,,($C849-1)*3-2,1))),
IFERROR((AE515/$J514)*$J849,0))</f>
        <v>0</v>
      </c>
      <c r="AF850" s="312" cm="1">
        <f t="array" aca="1" ref="AF850" ca="1">IF($D849=$C$3,
SUM(IF(OFFSET($N$696,,,($C849-1)*3-2,$C$2)=AF849,OFFSET($N$698,,,($C849-1)*3-2,$C$2)*OFFSET($B$696,1,,($C849-1)*3-2,1))),
IFERROR((AF515/$J514)*$J849,0))</f>
        <v>0</v>
      </c>
      <c r="AG850" s="312" cm="1">
        <f t="array" aca="1" ref="AG850" ca="1">IF($D849=$C$3,
SUM(IF(OFFSET($N$696,,,($C849-1)*3-2,$C$2)=AG849,OFFSET($N$698,,,($C849-1)*3-2,$C$2)*OFFSET($B$696,1,,($C849-1)*3-2,1))),
IFERROR((AG515/$J514)*$J849,0))</f>
        <v>0</v>
      </c>
      <c r="AH850" s="317"/>
      <c r="AI850" s="318"/>
      <c r="AJ850" s="318"/>
      <c r="AK850" s="318"/>
      <c r="AL850" s="318"/>
      <c r="AM850"/>
      <c r="AN850"/>
      <c r="AO850"/>
      <c r="AP850"/>
      <c r="AQ850"/>
      <c r="AR850"/>
    </row>
    <row r="851" spans="1:44" ht="13.15" customHeight="1">
      <c r="A851" s="317"/>
      <c r="B851" s="380" t="str">
        <f t="shared" ca="1" si="3477"/>
        <v/>
      </c>
      <c r="C851" s="380" t="str">
        <f t="shared" ca="1" si="3477"/>
        <v/>
      </c>
      <c r="D851" s="891"/>
      <c r="E851" s="896"/>
      <c r="F851" s="897"/>
      <c r="G851" s="900"/>
      <c r="H851" s="903"/>
      <c r="I851" s="906"/>
      <c r="J851" s="909"/>
      <c r="K851" s="912"/>
      <c r="L851" s="915"/>
      <c r="M851" s="404" t="s">
        <v>91</v>
      </c>
      <c r="N851" s="405">
        <f t="shared" ref="N851:AG851" ca="1" si="3478">IFERROR(N850*$K849,0)</f>
        <v>0</v>
      </c>
      <c r="O851" s="406">
        <f t="shared" ca="1" si="3478"/>
        <v>0</v>
      </c>
      <c r="P851" s="406">
        <f t="shared" ca="1" si="3478"/>
        <v>0</v>
      </c>
      <c r="Q851" s="407">
        <f t="shared" ca="1" si="3478"/>
        <v>0</v>
      </c>
      <c r="R851" s="406">
        <f t="shared" ca="1" si="3478"/>
        <v>0</v>
      </c>
      <c r="S851" s="406">
        <f t="shared" ca="1" si="3478"/>
        <v>0</v>
      </c>
      <c r="T851" s="406">
        <f t="shared" ca="1" si="3478"/>
        <v>0</v>
      </c>
      <c r="U851" s="406">
        <f t="shared" ca="1" si="3478"/>
        <v>0</v>
      </c>
      <c r="V851" s="406">
        <f t="shared" ca="1" si="3478"/>
        <v>0</v>
      </c>
      <c r="W851" s="406">
        <f t="shared" ca="1" si="3478"/>
        <v>0</v>
      </c>
      <c r="X851" s="406">
        <f t="shared" ca="1" si="3478"/>
        <v>0</v>
      </c>
      <c r="Y851" s="406">
        <f t="shared" ca="1" si="3478"/>
        <v>0</v>
      </c>
      <c r="Z851" s="406">
        <f t="shared" ca="1" si="3478"/>
        <v>0</v>
      </c>
      <c r="AA851" s="406">
        <f t="shared" ca="1" si="3478"/>
        <v>0</v>
      </c>
      <c r="AB851" s="406">
        <f t="shared" ca="1" si="3478"/>
        <v>0</v>
      </c>
      <c r="AC851" s="406">
        <f t="shared" ca="1" si="3478"/>
        <v>0</v>
      </c>
      <c r="AD851" s="406">
        <f t="shared" ca="1" si="3478"/>
        <v>0</v>
      </c>
      <c r="AE851" s="406">
        <f t="shared" ca="1" si="3478"/>
        <v>0</v>
      </c>
      <c r="AF851" s="406">
        <f t="shared" ca="1" si="3478"/>
        <v>0</v>
      </c>
      <c r="AG851" s="406">
        <f t="shared" ca="1" si="3478"/>
        <v>0</v>
      </c>
      <c r="AH851" s="317"/>
      <c r="AI851" s="318"/>
      <c r="AJ851" s="318"/>
      <c r="AK851" s="318"/>
      <c r="AL851" s="318"/>
      <c r="AM851"/>
      <c r="AN851"/>
      <c r="AO851"/>
      <c r="AP851"/>
      <c r="AQ851"/>
      <c r="AR851"/>
    </row>
    <row r="852" spans="1:44" ht="13.15" customHeight="1">
      <c r="A852" s="317"/>
      <c r="B852" s="317"/>
      <c r="C852" s="317" cm="1">
        <f t="array" aca="1" ref="C852" ca="1">OFFSET(C852,-3,,,)+1</f>
        <v>53</v>
      </c>
      <c r="D852" s="889" t="str">
        <f t="shared" ref="D852:E852" ca="1" si="3479">D517</f>
        <v/>
      </c>
      <c r="E852" s="892" t="str">
        <f t="shared" ca="1" si="3479"/>
        <v/>
      </c>
      <c r="F852" s="893"/>
      <c r="G852" s="898">
        <f t="shared" ref="G852" si="3480">G517</f>
        <v>0</v>
      </c>
      <c r="H852" s="901"/>
      <c r="I852" s="904" t="str">
        <f t="shared" ref="I852" ca="1" si="3481">I517</f>
        <v/>
      </c>
      <c r="J852" s="907">
        <f t="shared" ref="J852" ca="1" si="3482">IF($D852=$C$3,
SUMPRODUCT(OFFSET($B$696,1,,($C852-1)*3-2,),OFFSET($L$696,,,($C852-1)*3-2,)),J517+H852)</f>
        <v>0</v>
      </c>
      <c r="K852" s="910">
        <f t="shared" ref="K852" ca="1" si="3483">K517</f>
        <v>0</v>
      </c>
      <c r="L852" s="913">
        <f t="shared" ref="L852" ca="1" si="3484">J852*K852</f>
        <v>0</v>
      </c>
      <c r="M852" s="402" t="s">
        <v>89</v>
      </c>
      <c r="N852" s="308" t="str">
        <f t="shared" ref="N852:AG852" ca="1" si="3485">N517</f>
        <v/>
      </c>
      <c r="O852" s="309" t="str">
        <f t="shared" ca="1" si="3485"/>
        <v/>
      </c>
      <c r="P852" s="309" t="str">
        <f t="shared" ca="1" si="3485"/>
        <v/>
      </c>
      <c r="Q852" s="310" t="str">
        <f t="shared" ca="1" si="3485"/>
        <v/>
      </c>
      <c r="R852" s="309" t="str">
        <f t="shared" ca="1" si="3485"/>
        <v/>
      </c>
      <c r="S852" s="309" t="str">
        <f t="shared" ca="1" si="3485"/>
        <v/>
      </c>
      <c r="T852" s="309" t="str">
        <f t="shared" ca="1" si="3485"/>
        <v/>
      </c>
      <c r="U852" s="309" t="str">
        <f t="shared" ca="1" si="3485"/>
        <v/>
      </c>
      <c r="V852" s="309" t="str">
        <f t="shared" ca="1" si="3485"/>
        <v/>
      </c>
      <c r="W852" s="309" t="str">
        <f t="shared" ca="1" si="3485"/>
        <v/>
      </c>
      <c r="X852" s="309" t="str">
        <f t="shared" ca="1" si="3485"/>
        <v/>
      </c>
      <c r="Y852" s="309" t="str">
        <f t="shared" ca="1" si="3485"/>
        <v/>
      </c>
      <c r="Z852" s="309" t="str">
        <f t="shared" ca="1" si="3485"/>
        <v/>
      </c>
      <c r="AA852" s="309" t="str">
        <f t="shared" ca="1" si="3485"/>
        <v/>
      </c>
      <c r="AB852" s="309" t="str">
        <f t="shared" ca="1" si="3485"/>
        <v/>
      </c>
      <c r="AC852" s="309" t="str">
        <f t="shared" ca="1" si="3485"/>
        <v/>
      </c>
      <c r="AD852" s="309" t="str">
        <f t="shared" ca="1" si="3485"/>
        <v/>
      </c>
      <c r="AE852" s="309" t="str">
        <f t="shared" ca="1" si="3485"/>
        <v/>
      </c>
      <c r="AF852" s="309" t="str">
        <f t="shared" ca="1" si="3485"/>
        <v/>
      </c>
      <c r="AG852" s="309" t="str">
        <f t="shared" ca="1" si="3485"/>
        <v/>
      </c>
      <c r="AH852" s="317"/>
      <c r="AI852" s="318"/>
      <c r="AJ852" s="318"/>
      <c r="AK852" s="318"/>
      <c r="AL852" s="318"/>
      <c r="AM852"/>
      <c r="AN852"/>
      <c r="AO852"/>
      <c r="AP852"/>
      <c r="AQ852"/>
      <c r="AR852"/>
    </row>
    <row r="853" spans="1:44" ht="13.15" customHeight="1">
      <c r="A853" s="317"/>
      <c r="B853" s="380">
        <f t="shared" ref="B853:C854" ca="1" si="3486">B518</f>
        <v>0</v>
      </c>
      <c r="C853" s="317" cm="1">
        <f t="array" aca="1" ref="C853" ca="1">IF(ROUND(SUM(IF(N852:AG852&lt;&gt;"",IF(N852:AG852&lt;&gt;0,(N853:AG853))))-J852,3)&lt;&gt;0,"X",0)</f>
        <v>0</v>
      </c>
      <c r="D853" s="890"/>
      <c r="E853" s="894"/>
      <c r="F853" s="895"/>
      <c r="G853" s="899"/>
      <c r="H853" s="902"/>
      <c r="I853" s="905"/>
      <c r="J853" s="908"/>
      <c r="K853" s="911"/>
      <c r="L853" s="914"/>
      <c r="M853" s="403" t="s">
        <v>90</v>
      </c>
      <c r="N853" s="312" cm="1">
        <f t="array" aca="1" ref="N853" ca="1">IF($D852=$C$3,
SUM(IF(OFFSET($N$696,,,($C852-1)*3-2,$C$2)=N852,OFFSET($N$698,,,($C852-1)*3-2,$C$2)*OFFSET($B$696,1,,($C852-1)*3-2,1))),
IFERROR((N518/$J517)*$J852,0))</f>
        <v>0</v>
      </c>
      <c r="O853" s="312" cm="1">
        <f t="array" aca="1" ref="O853" ca="1">IF($D852=$C$3,
SUM(IF(OFFSET($N$696,,,($C852-1)*3-2,$C$2)=O852,OFFSET($N$698,,,($C852-1)*3-2,$C$2)*OFFSET($B$696,1,,($C852-1)*3-2,1))),
IFERROR((O518/$J517)*$J852,0))</f>
        <v>0</v>
      </c>
      <c r="P853" s="312" cm="1">
        <f t="array" aca="1" ref="P853" ca="1">IF($D852=$C$3,
SUM(IF(OFFSET($N$696,,,($C852-1)*3-2,$C$2)=P852,OFFSET($N$698,,,($C852-1)*3-2,$C$2)*OFFSET($B$696,1,,($C852-1)*3-2,1))),
IFERROR((P518/$J517)*$J852,0))</f>
        <v>0</v>
      </c>
      <c r="Q853" s="313" cm="1">
        <f t="array" aca="1" ref="Q853" ca="1">IF($D852=$C$3,
SUM(IF(OFFSET($N$696,,,($C852-1)*3-2,$C$2)=Q852,OFFSET($N$698,,,($C852-1)*3-2,$C$2)*OFFSET($B$696,1,,($C852-1)*3-2,1))),
IFERROR((Q518/$J517)*$J852,0))</f>
        <v>0</v>
      </c>
      <c r="R853" s="312" cm="1">
        <f t="array" aca="1" ref="R853" ca="1">IF($D852=$C$3,
SUM(IF(OFFSET($N$696,,,($C852-1)*3-2,$C$2)=R852,OFFSET($N$698,,,($C852-1)*3-2,$C$2)*OFFSET($B$696,1,,($C852-1)*3-2,1))),
IFERROR((R518/$J517)*$J852,0))</f>
        <v>0</v>
      </c>
      <c r="S853" s="312" cm="1">
        <f t="array" aca="1" ref="S853" ca="1">IF($D852=$C$3,
SUM(IF(OFFSET($N$696,,,($C852-1)*3-2,$C$2)=S852,OFFSET($N$698,,,($C852-1)*3-2,$C$2)*OFFSET($B$696,1,,($C852-1)*3-2,1))),
IFERROR((S518/$J517)*$J852,0))</f>
        <v>0</v>
      </c>
      <c r="T853" s="312" cm="1">
        <f t="array" aca="1" ref="T853" ca="1">IF($D852=$C$3,
SUM(IF(OFFSET($N$696,,,($C852-1)*3-2,$C$2)=T852,OFFSET($N$698,,,($C852-1)*3-2,$C$2)*OFFSET($B$696,1,,($C852-1)*3-2,1))),
IFERROR((T518/$J517)*$J852,0))</f>
        <v>0</v>
      </c>
      <c r="U853" s="312" cm="1">
        <f t="array" aca="1" ref="U853" ca="1">IF($D852=$C$3,
SUM(IF(OFFSET($N$696,,,($C852-1)*3-2,$C$2)=U852,OFFSET($N$698,,,($C852-1)*3-2,$C$2)*OFFSET($B$696,1,,($C852-1)*3-2,1))),
IFERROR((U518/$J517)*$J852,0))</f>
        <v>0</v>
      </c>
      <c r="V853" s="312" cm="1">
        <f t="array" aca="1" ref="V853" ca="1">IF($D852=$C$3,
SUM(IF(OFFSET($N$696,,,($C852-1)*3-2,$C$2)=V852,OFFSET($N$698,,,($C852-1)*3-2,$C$2)*OFFSET($B$696,1,,($C852-1)*3-2,1))),
IFERROR((V518/$J517)*$J852,0))</f>
        <v>0</v>
      </c>
      <c r="W853" s="312" cm="1">
        <f t="array" aca="1" ref="W853" ca="1">IF($D852=$C$3,
SUM(IF(OFFSET($N$696,,,($C852-1)*3-2,$C$2)=W852,OFFSET($N$698,,,($C852-1)*3-2,$C$2)*OFFSET($B$696,1,,($C852-1)*3-2,1))),
IFERROR((W518/$J517)*$J852,0))</f>
        <v>0</v>
      </c>
      <c r="X853" s="312" cm="1">
        <f t="array" aca="1" ref="X853" ca="1">IF($D852=$C$3,
SUM(IF(OFFSET($N$696,,,($C852-1)*3-2,$C$2)=X852,OFFSET($N$698,,,($C852-1)*3-2,$C$2)*OFFSET($B$696,1,,($C852-1)*3-2,1))),
IFERROR((X518/$J517)*$J852,0))</f>
        <v>0</v>
      </c>
      <c r="Y853" s="312" cm="1">
        <f t="array" aca="1" ref="Y853" ca="1">IF($D852=$C$3,
SUM(IF(OFFSET($N$696,,,($C852-1)*3-2,$C$2)=Y852,OFFSET($N$698,,,($C852-1)*3-2,$C$2)*OFFSET($B$696,1,,($C852-1)*3-2,1))),
IFERROR((Y518/$J517)*$J852,0))</f>
        <v>0</v>
      </c>
      <c r="Z853" s="312" cm="1">
        <f t="array" aca="1" ref="Z853" ca="1">IF($D852=$C$3,
SUM(IF(OFFSET($N$696,,,($C852-1)*3-2,$C$2)=Z852,OFFSET($N$698,,,($C852-1)*3-2,$C$2)*OFFSET($B$696,1,,($C852-1)*3-2,1))),
IFERROR((Z518/$J517)*$J852,0))</f>
        <v>0</v>
      </c>
      <c r="AA853" s="312" cm="1">
        <f t="array" aca="1" ref="AA853" ca="1">IF($D852=$C$3,
SUM(IF(OFFSET($N$696,,,($C852-1)*3-2,$C$2)=AA852,OFFSET($N$698,,,($C852-1)*3-2,$C$2)*OFFSET($B$696,1,,($C852-1)*3-2,1))),
IFERROR((AA518/$J517)*$J852,0))</f>
        <v>0</v>
      </c>
      <c r="AB853" s="312" cm="1">
        <f t="array" aca="1" ref="AB853" ca="1">IF($D852=$C$3,
SUM(IF(OFFSET($N$696,,,($C852-1)*3-2,$C$2)=AB852,OFFSET($N$698,,,($C852-1)*3-2,$C$2)*OFFSET($B$696,1,,($C852-1)*3-2,1))),
IFERROR((AB518/$J517)*$J852,0))</f>
        <v>0</v>
      </c>
      <c r="AC853" s="312" cm="1">
        <f t="array" aca="1" ref="AC853" ca="1">IF($D852=$C$3,
SUM(IF(OFFSET($N$696,,,($C852-1)*3-2,$C$2)=AC852,OFFSET($N$698,,,($C852-1)*3-2,$C$2)*OFFSET($B$696,1,,($C852-1)*3-2,1))),
IFERROR((AC518/$J517)*$J852,0))</f>
        <v>0</v>
      </c>
      <c r="AD853" s="312" cm="1">
        <f t="array" aca="1" ref="AD853" ca="1">IF($D852=$C$3,
SUM(IF(OFFSET($N$696,,,($C852-1)*3-2,$C$2)=AD852,OFFSET($N$698,,,($C852-1)*3-2,$C$2)*OFFSET($B$696,1,,($C852-1)*3-2,1))),
IFERROR((AD518/$J517)*$J852,0))</f>
        <v>0</v>
      </c>
      <c r="AE853" s="312" cm="1">
        <f t="array" aca="1" ref="AE853" ca="1">IF($D852=$C$3,
SUM(IF(OFFSET($N$696,,,($C852-1)*3-2,$C$2)=AE852,OFFSET($N$698,,,($C852-1)*3-2,$C$2)*OFFSET($B$696,1,,($C852-1)*3-2,1))),
IFERROR((AE518/$J517)*$J852,0))</f>
        <v>0</v>
      </c>
      <c r="AF853" s="312" cm="1">
        <f t="array" aca="1" ref="AF853" ca="1">IF($D852=$C$3,
SUM(IF(OFFSET($N$696,,,($C852-1)*3-2,$C$2)=AF852,OFFSET($N$698,,,($C852-1)*3-2,$C$2)*OFFSET($B$696,1,,($C852-1)*3-2,1))),
IFERROR((AF518/$J517)*$J852,0))</f>
        <v>0</v>
      </c>
      <c r="AG853" s="312" cm="1">
        <f t="array" aca="1" ref="AG853" ca="1">IF($D852=$C$3,
SUM(IF(OFFSET($N$696,,,($C852-1)*3-2,$C$2)=AG852,OFFSET($N$698,,,($C852-1)*3-2,$C$2)*OFFSET($B$696,1,,($C852-1)*3-2,1))),
IFERROR((AG518/$J517)*$J852,0))</f>
        <v>0</v>
      </c>
      <c r="AH853" s="317"/>
      <c r="AI853" s="318"/>
      <c r="AJ853" s="318"/>
      <c r="AK853" s="318"/>
      <c r="AL853" s="318"/>
      <c r="AM853"/>
      <c r="AN853"/>
      <c r="AO853"/>
      <c r="AP853"/>
      <c r="AQ853"/>
      <c r="AR853"/>
    </row>
    <row r="854" spans="1:44" ht="13.15" customHeight="1">
      <c r="A854" s="317"/>
      <c r="B854" s="380" t="str">
        <f t="shared" ca="1" si="3486"/>
        <v/>
      </c>
      <c r="C854" s="380" t="str">
        <f t="shared" ca="1" si="3486"/>
        <v/>
      </c>
      <c r="D854" s="891"/>
      <c r="E854" s="896"/>
      <c r="F854" s="897"/>
      <c r="G854" s="900"/>
      <c r="H854" s="903"/>
      <c r="I854" s="906"/>
      <c r="J854" s="909"/>
      <c r="K854" s="912"/>
      <c r="L854" s="915"/>
      <c r="M854" s="404" t="s">
        <v>91</v>
      </c>
      <c r="N854" s="405">
        <f t="shared" ref="N854:AG854" ca="1" si="3487">IFERROR(N853*$K852,0)</f>
        <v>0</v>
      </c>
      <c r="O854" s="406">
        <f t="shared" ca="1" si="3487"/>
        <v>0</v>
      </c>
      <c r="P854" s="406">
        <f t="shared" ca="1" si="3487"/>
        <v>0</v>
      </c>
      <c r="Q854" s="407">
        <f t="shared" ca="1" si="3487"/>
        <v>0</v>
      </c>
      <c r="R854" s="406">
        <f t="shared" ca="1" si="3487"/>
        <v>0</v>
      </c>
      <c r="S854" s="406">
        <f t="shared" ca="1" si="3487"/>
        <v>0</v>
      </c>
      <c r="T854" s="406">
        <f t="shared" ca="1" si="3487"/>
        <v>0</v>
      </c>
      <c r="U854" s="406">
        <f t="shared" ca="1" si="3487"/>
        <v>0</v>
      </c>
      <c r="V854" s="406">
        <f t="shared" ca="1" si="3487"/>
        <v>0</v>
      </c>
      <c r="W854" s="406">
        <f t="shared" ca="1" si="3487"/>
        <v>0</v>
      </c>
      <c r="X854" s="406">
        <f t="shared" ca="1" si="3487"/>
        <v>0</v>
      </c>
      <c r="Y854" s="406">
        <f t="shared" ca="1" si="3487"/>
        <v>0</v>
      </c>
      <c r="Z854" s="406">
        <f t="shared" ca="1" si="3487"/>
        <v>0</v>
      </c>
      <c r="AA854" s="406">
        <f t="shared" ca="1" si="3487"/>
        <v>0</v>
      </c>
      <c r="AB854" s="406">
        <f t="shared" ca="1" si="3487"/>
        <v>0</v>
      </c>
      <c r="AC854" s="406">
        <f t="shared" ca="1" si="3487"/>
        <v>0</v>
      </c>
      <c r="AD854" s="406">
        <f t="shared" ca="1" si="3487"/>
        <v>0</v>
      </c>
      <c r="AE854" s="406">
        <f t="shared" ca="1" si="3487"/>
        <v>0</v>
      </c>
      <c r="AF854" s="406">
        <f t="shared" ca="1" si="3487"/>
        <v>0</v>
      </c>
      <c r="AG854" s="406">
        <f t="shared" ca="1" si="3487"/>
        <v>0</v>
      </c>
      <c r="AH854" s="317"/>
      <c r="AI854" s="318"/>
      <c r="AJ854" s="318"/>
      <c r="AK854" s="318"/>
      <c r="AL854" s="318"/>
      <c r="AM854"/>
      <c r="AN854"/>
      <c r="AO854"/>
      <c r="AP854"/>
      <c r="AQ854"/>
      <c r="AR854"/>
    </row>
    <row r="855" spans="1:44" ht="13.15" customHeight="1">
      <c r="A855" s="317"/>
      <c r="B855" s="317"/>
      <c r="C855" s="317" cm="1">
        <f t="array" aca="1" ref="C855" ca="1">OFFSET(C855,-3,,,)+1</f>
        <v>54</v>
      </c>
      <c r="D855" s="889" t="str">
        <f t="shared" ref="D855:E855" ca="1" si="3488">D520</f>
        <v/>
      </c>
      <c r="E855" s="892" t="str">
        <f t="shared" ca="1" si="3488"/>
        <v/>
      </c>
      <c r="F855" s="893"/>
      <c r="G855" s="898">
        <f t="shared" ref="G855" si="3489">G520</f>
        <v>0</v>
      </c>
      <c r="H855" s="901"/>
      <c r="I855" s="904" t="str">
        <f t="shared" ref="I855" ca="1" si="3490">I520</f>
        <v/>
      </c>
      <c r="J855" s="907">
        <f t="shared" ref="J855" ca="1" si="3491">IF($D855=$C$3,
SUMPRODUCT(OFFSET($B$696,1,,($C855-1)*3-2,),OFFSET($L$696,,,($C855-1)*3-2,)),J520+H855)</f>
        <v>0</v>
      </c>
      <c r="K855" s="910">
        <f t="shared" ref="K855" ca="1" si="3492">K520</f>
        <v>0</v>
      </c>
      <c r="L855" s="913">
        <f t="shared" ref="L855" ca="1" si="3493">J855*K855</f>
        <v>0</v>
      </c>
      <c r="M855" s="402" t="s">
        <v>89</v>
      </c>
      <c r="N855" s="308" t="str">
        <f t="shared" ref="N855:AG855" ca="1" si="3494">N520</f>
        <v/>
      </c>
      <c r="O855" s="309" t="str">
        <f t="shared" ca="1" si="3494"/>
        <v/>
      </c>
      <c r="P855" s="309" t="str">
        <f t="shared" ca="1" si="3494"/>
        <v/>
      </c>
      <c r="Q855" s="310" t="str">
        <f t="shared" ca="1" si="3494"/>
        <v/>
      </c>
      <c r="R855" s="309" t="str">
        <f t="shared" ca="1" si="3494"/>
        <v/>
      </c>
      <c r="S855" s="309" t="str">
        <f t="shared" ca="1" si="3494"/>
        <v/>
      </c>
      <c r="T855" s="309" t="str">
        <f t="shared" ca="1" si="3494"/>
        <v/>
      </c>
      <c r="U855" s="309" t="str">
        <f t="shared" ca="1" si="3494"/>
        <v/>
      </c>
      <c r="V855" s="309" t="str">
        <f t="shared" ca="1" si="3494"/>
        <v/>
      </c>
      <c r="W855" s="309" t="str">
        <f t="shared" ca="1" si="3494"/>
        <v/>
      </c>
      <c r="X855" s="309" t="str">
        <f t="shared" ca="1" si="3494"/>
        <v/>
      </c>
      <c r="Y855" s="309" t="str">
        <f t="shared" ca="1" si="3494"/>
        <v/>
      </c>
      <c r="Z855" s="309" t="str">
        <f t="shared" ca="1" si="3494"/>
        <v/>
      </c>
      <c r="AA855" s="309" t="str">
        <f t="shared" ca="1" si="3494"/>
        <v/>
      </c>
      <c r="AB855" s="309" t="str">
        <f t="shared" ca="1" si="3494"/>
        <v/>
      </c>
      <c r="AC855" s="309" t="str">
        <f t="shared" ca="1" si="3494"/>
        <v/>
      </c>
      <c r="AD855" s="309" t="str">
        <f t="shared" ca="1" si="3494"/>
        <v/>
      </c>
      <c r="AE855" s="309" t="str">
        <f t="shared" ca="1" si="3494"/>
        <v/>
      </c>
      <c r="AF855" s="309" t="str">
        <f t="shared" ca="1" si="3494"/>
        <v/>
      </c>
      <c r="AG855" s="309" t="str">
        <f t="shared" ca="1" si="3494"/>
        <v/>
      </c>
      <c r="AH855" s="317"/>
      <c r="AI855" s="318"/>
      <c r="AJ855" s="318"/>
      <c r="AK855" s="318"/>
      <c r="AL855" s="318"/>
      <c r="AM855"/>
      <c r="AN855"/>
      <c r="AO855"/>
      <c r="AP855"/>
      <c r="AQ855"/>
      <c r="AR855"/>
    </row>
    <row r="856" spans="1:44" ht="13.15" customHeight="1">
      <c r="A856" s="317"/>
      <c r="B856" s="380">
        <f t="shared" ref="B856:C857" ca="1" si="3495">B521</f>
        <v>0</v>
      </c>
      <c r="C856" s="317" cm="1">
        <f t="array" aca="1" ref="C856" ca="1">IF(ROUND(SUM(IF(N855:AG855&lt;&gt;"",IF(N855:AG855&lt;&gt;0,(N856:AG856))))-J855,3)&lt;&gt;0,"X",0)</f>
        <v>0</v>
      </c>
      <c r="D856" s="890"/>
      <c r="E856" s="894"/>
      <c r="F856" s="895"/>
      <c r="G856" s="899"/>
      <c r="H856" s="902"/>
      <c r="I856" s="905"/>
      <c r="J856" s="908"/>
      <c r="K856" s="911"/>
      <c r="L856" s="914"/>
      <c r="M856" s="403" t="s">
        <v>90</v>
      </c>
      <c r="N856" s="312" cm="1">
        <f t="array" aca="1" ref="N856" ca="1">IF($D855=$C$3,
SUM(IF(OFFSET($N$696,,,($C855-1)*3-2,$C$2)=N855,OFFSET($N$698,,,($C855-1)*3-2,$C$2)*OFFSET($B$696,1,,($C855-1)*3-2,1))),
IFERROR((N521/$J520)*$J855,0))</f>
        <v>0</v>
      </c>
      <c r="O856" s="312" cm="1">
        <f t="array" aca="1" ref="O856" ca="1">IF($D855=$C$3,
SUM(IF(OFFSET($N$696,,,($C855-1)*3-2,$C$2)=O855,OFFSET($N$698,,,($C855-1)*3-2,$C$2)*OFFSET($B$696,1,,($C855-1)*3-2,1))),
IFERROR((O521/$J520)*$J855,0))</f>
        <v>0</v>
      </c>
      <c r="P856" s="312" cm="1">
        <f t="array" aca="1" ref="P856" ca="1">IF($D855=$C$3,
SUM(IF(OFFSET($N$696,,,($C855-1)*3-2,$C$2)=P855,OFFSET($N$698,,,($C855-1)*3-2,$C$2)*OFFSET($B$696,1,,($C855-1)*3-2,1))),
IFERROR((P521/$J520)*$J855,0))</f>
        <v>0</v>
      </c>
      <c r="Q856" s="313" cm="1">
        <f t="array" aca="1" ref="Q856" ca="1">IF($D855=$C$3,
SUM(IF(OFFSET($N$696,,,($C855-1)*3-2,$C$2)=Q855,OFFSET($N$698,,,($C855-1)*3-2,$C$2)*OFFSET($B$696,1,,($C855-1)*3-2,1))),
IFERROR((Q521/$J520)*$J855,0))</f>
        <v>0</v>
      </c>
      <c r="R856" s="312" cm="1">
        <f t="array" aca="1" ref="R856" ca="1">IF($D855=$C$3,
SUM(IF(OFFSET($N$696,,,($C855-1)*3-2,$C$2)=R855,OFFSET($N$698,,,($C855-1)*3-2,$C$2)*OFFSET($B$696,1,,($C855-1)*3-2,1))),
IFERROR((R521/$J520)*$J855,0))</f>
        <v>0</v>
      </c>
      <c r="S856" s="312" cm="1">
        <f t="array" aca="1" ref="S856" ca="1">IF($D855=$C$3,
SUM(IF(OFFSET($N$696,,,($C855-1)*3-2,$C$2)=S855,OFFSET($N$698,,,($C855-1)*3-2,$C$2)*OFFSET($B$696,1,,($C855-1)*3-2,1))),
IFERROR((S521/$J520)*$J855,0))</f>
        <v>0</v>
      </c>
      <c r="T856" s="312" cm="1">
        <f t="array" aca="1" ref="T856" ca="1">IF($D855=$C$3,
SUM(IF(OFFSET($N$696,,,($C855-1)*3-2,$C$2)=T855,OFFSET($N$698,,,($C855-1)*3-2,$C$2)*OFFSET($B$696,1,,($C855-1)*3-2,1))),
IFERROR((T521/$J520)*$J855,0))</f>
        <v>0</v>
      </c>
      <c r="U856" s="312" cm="1">
        <f t="array" aca="1" ref="U856" ca="1">IF($D855=$C$3,
SUM(IF(OFFSET($N$696,,,($C855-1)*3-2,$C$2)=U855,OFFSET($N$698,,,($C855-1)*3-2,$C$2)*OFFSET($B$696,1,,($C855-1)*3-2,1))),
IFERROR((U521/$J520)*$J855,0))</f>
        <v>0</v>
      </c>
      <c r="V856" s="312" cm="1">
        <f t="array" aca="1" ref="V856" ca="1">IF($D855=$C$3,
SUM(IF(OFFSET($N$696,,,($C855-1)*3-2,$C$2)=V855,OFFSET($N$698,,,($C855-1)*3-2,$C$2)*OFFSET($B$696,1,,($C855-1)*3-2,1))),
IFERROR((V521/$J520)*$J855,0))</f>
        <v>0</v>
      </c>
      <c r="W856" s="312" cm="1">
        <f t="array" aca="1" ref="W856" ca="1">IF($D855=$C$3,
SUM(IF(OFFSET($N$696,,,($C855-1)*3-2,$C$2)=W855,OFFSET($N$698,,,($C855-1)*3-2,$C$2)*OFFSET($B$696,1,,($C855-1)*3-2,1))),
IFERROR((W521/$J520)*$J855,0))</f>
        <v>0</v>
      </c>
      <c r="X856" s="312" cm="1">
        <f t="array" aca="1" ref="X856" ca="1">IF($D855=$C$3,
SUM(IF(OFFSET($N$696,,,($C855-1)*3-2,$C$2)=X855,OFFSET($N$698,,,($C855-1)*3-2,$C$2)*OFFSET($B$696,1,,($C855-1)*3-2,1))),
IFERROR((X521/$J520)*$J855,0))</f>
        <v>0</v>
      </c>
      <c r="Y856" s="312" cm="1">
        <f t="array" aca="1" ref="Y856" ca="1">IF($D855=$C$3,
SUM(IF(OFFSET($N$696,,,($C855-1)*3-2,$C$2)=Y855,OFFSET($N$698,,,($C855-1)*3-2,$C$2)*OFFSET($B$696,1,,($C855-1)*3-2,1))),
IFERROR((Y521/$J520)*$J855,0))</f>
        <v>0</v>
      </c>
      <c r="Z856" s="312" cm="1">
        <f t="array" aca="1" ref="Z856" ca="1">IF($D855=$C$3,
SUM(IF(OFFSET($N$696,,,($C855-1)*3-2,$C$2)=Z855,OFFSET($N$698,,,($C855-1)*3-2,$C$2)*OFFSET($B$696,1,,($C855-1)*3-2,1))),
IFERROR((Z521/$J520)*$J855,0))</f>
        <v>0</v>
      </c>
      <c r="AA856" s="312" cm="1">
        <f t="array" aca="1" ref="AA856" ca="1">IF($D855=$C$3,
SUM(IF(OFFSET($N$696,,,($C855-1)*3-2,$C$2)=AA855,OFFSET($N$698,,,($C855-1)*3-2,$C$2)*OFFSET($B$696,1,,($C855-1)*3-2,1))),
IFERROR((AA521/$J520)*$J855,0))</f>
        <v>0</v>
      </c>
      <c r="AB856" s="312" cm="1">
        <f t="array" aca="1" ref="AB856" ca="1">IF($D855=$C$3,
SUM(IF(OFFSET($N$696,,,($C855-1)*3-2,$C$2)=AB855,OFFSET($N$698,,,($C855-1)*3-2,$C$2)*OFFSET($B$696,1,,($C855-1)*3-2,1))),
IFERROR((AB521/$J520)*$J855,0))</f>
        <v>0</v>
      </c>
      <c r="AC856" s="312" cm="1">
        <f t="array" aca="1" ref="AC856" ca="1">IF($D855=$C$3,
SUM(IF(OFFSET($N$696,,,($C855-1)*3-2,$C$2)=AC855,OFFSET($N$698,,,($C855-1)*3-2,$C$2)*OFFSET($B$696,1,,($C855-1)*3-2,1))),
IFERROR((AC521/$J520)*$J855,0))</f>
        <v>0</v>
      </c>
      <c r="AD856" s="312" cm="1">
        <f t="array" aca="1" ref="AD856" ca="1">IF($D855=$C$3,
SUM(IF(OFFSET($N$696,,,($C855-1)*3-2,$C$2)=AD855,OFFSET($N$698,,,($C855-1)*3-2,$C$2)*OFFSET($B$696,1,,($C855-1)*3-2,1))),
IFERROR((AD521/$J520)*$J855,0))</f>
        <v>0</v>
      </c>
      <c r="AE856" s="312" cm="1">
        <f t="array" aca="1" ref="AE856" ca="1">IF($D855=$C$3,
SUM(IF(OFFSET($N$696,,,($C855-1)*3-2,$C$2)=AE855,OFFSET($N$698,,,($C855-1)*3-2,$C$2)*OFFSET($B$696,1,,($C855-1)*3-2,1))),
IFERROR((AE521/$J520)*$J855,0))</f>
        <v>0</v>
      </c>
      <c r="AF856" s="312" cm="1">
        <f t="array" aca="1" ref="AF856" ca="1">IF($D855=$C$3,
SUM(IF(OFFSET($N$696,,,($C855-1)*3-2,$C$2)=AF855,OFFSET($N$698,,,($C855-1)*3-2,$C$2)*OFFSET($B$696,1,,($C855-1)*3-2,1))),
IFERROR((AF521/$J520)*$J855,0))</f>
        <v>0</v>
      </c>
      <c r="AG856" s="312" cm="1">
        <f t="array" aca="1" ref="AG856" ca="1">IF($D855=$C$3,
SUM(IF(OFFSET($N$696,,,($C855-1)*3-2,$C$2)=AG855,OFFSET($N$698,,,($C855-1)*3-2,$C$2)*OFFSET($B$696,1,,($C855-1)*3-2,1))),
IFERROR((AG521/$J520)*$J855,0))</f>
        <v>0</v>
      </c>
      <c r="AH856" s="317"/>
      <c r="AI856" s="318"/>
      <c r="AJ856" s="318"/>
      <c r="AK856" s="318"/>
      <c r="AL856" s="318"/>
      <c r="AM856"/>
      <c r="AN856"/>
      <c r="AO856"/>
      <c r="AP856"/>
      <c r="AQ856"/>
      <c r="AR856"/>
    </row>
    <row r="857" spans="1:44" ht="13.15" customHeight="1">
      <c r="A857" s="317"/>
      <c r="B857" s="380" t="str">
        <f t="shared" ca="1" si="3495"/>
        <v/>
      </c>
      <c r="C857" s="380" t="str">
        <f t="shared" ca="1" si="3495"/>
        <v/>
      </c>
      <c r="D857" s="891"/>
      <c r="E857" s="896"/>
      <c r="F857" s="897"/>
      <c r="G857" s="900"/>
      <c r="H857" s="903"/>
      <c r="I857" s="906"/>
      <c r="J857" s="909"/>
      <c r="K857" s="912"/>
      <c r="L857" s="915"/>
      <c r="M857" s="404" t="s">
        <v>91</v>
      </c>
      <c r="N857" s="405">
        <f t="shared" ref="N857:AG857" ca="1" si="3496">IFERROR(N856*$K855,0)</f>
        <v>0</v>
      </c>
      <c r="O857" s="406">
        <f t="shared" ca="1" si="3496"/>
        <v>0</v>
      </c>
      <c r="P857" s="406">
        <f t="shared" ca="1" si="3496"/>
        <v>0</v>
      </c>
      <c r="Q857" s="407">
        <f t="shared" ca="1" si="3496"/>
        <v>0</v>
      </c>
      <c r="R857" s="406">
        <f t="shared" ca="1" si="3496"/>
        <v>0</v>
      </c>
      <c r="S857" s="406">
        <f t="shared" ca="1" si="3496"/>
        <v>0</v>
      </c>
      <c r="T857" s="406">
        <f t="shared" ca="1" si="3496"/>
        <v>0</v>
      </c>
      <c r="U857" s="406">
        <f t="shared" ca="1" si="3496"/>
        <v>0</v>
      </c>
      <c r="V857" s="406">
        <f t="shared" ca="1" si="3496"/>
        <v>0</v>
      </c>
      <c r="W857" s="406">
        <f t="shared" ca="1" si="3496"/>
        <v>0</v>
      </c>
      <c r="X857" s="406">
        <f t="shared" ca="1" si="3496"/>
        <v>0</v>
      </c>
      <c r="Y857" s="406">
        <f t="shared" ca="1" si="3496"/>
        <v>0</v>
      </c>
      <c r="Z857" s="406">
        <f t="shared" ca="1" si="3496"/>
        <v>0</v>
      </c>
      <c r="AA857" s="406">
        <f t="shared" ca="1" si="3496"/>
        <v>0</v>
      </c>
      <c r="AB857" s="406">
        <f t="shared" ca="1" si="3496"/>
        <v>0</v>
      </c>
      <c r="AC857" s="406">
        <f t="shared" ca="1" si="3496"/>
        <v>0</v>
      </c>
      <c r="AD857" s="406">
        <f t="shared" ca="1" si="3496"/>
        <v>0</v>
      </c>
      <c r="AE857" s="406">
        <f t="shared" ca="1" si="3496"/>
        <v>0</v>
      </c>
      <c r="AF857" s="406">
        <f t="shared" ca="1" si="3496"/>
        <v>0</v>
      </c>
      <c r="AG857" s="406">
        <f t="shared" ca="1" si="3496"/>
        <v>0</v>
      </c>
      <c r="AH857" s="317"/>
      <c r="AI857" s="318"/>
      <c r="AJ857" s="318"/>
      <c r="AK857" s="318"/>
      <c r="AL857" s="318"/>
      <c r="AM857"/>
      <c r="AN857"/>
      <c r="AO857"/>
      <c r="AP857"/>
      <c r="AQ857"/>
      <c r="AR857"/>
    </row>
    <row r="858" spans="1:44" ht="13.15" customHeight="1">
      <c r="A858" s="317"/>
      <c r="B858" s="317"/>
      <c r="C858" s="317" cm="1">
        <f t="array" aca="1" ref="C858" ca="1">OFFSET(C858,-3,,,)+1</f>
        <v>55</v>
      </c>
      <c r="D858" s="889" t="str">
        <f t="shared" ref="D858:E858" ca="1" si="3497">D523</f>
        <v/>
      </c>
      <c r="E858" s="892" t="str">
        <f t="shared" ca="1" si="3497"/>
        <v/>
      </c>
      <c r="F858" s="893"/>
      <c r="G858" s="898">
        <f t="shared" ref="G858" si="3498">G523</f>
        <v>0</v>
      </c>
      <c r="H858" s="901"/>
      <c r="I858" s="904" t="str">
        <f t="shared" ref="I858" ca="1" si="3499">I523</f>
        <v/>
      </c>
      <c r="J858" s="907">
        <f t="shared" ref="J858" ca="1" si="3500">IF($D858=$C$3,
SUMPRODUCT(OFFSET($B$696,1,,($C858-1)*3-2,),OFFSET($L$696,,,($C858-1)*3-2,)),J523+H858)</f>
        <v>0</v>
      </c>
      <c r="K858" s="910">
        <f t="shared" ref="K858" ca="1" si="3501">K523</f>
        <v>0</v>
      </c>
      <c r="L858" s="913">
        <f t="shared" ref="L858" ca="1" si="3502">J858*K858</f>
        <v>0</v>
      </c>
      <c r="M858" s="402" t="s">
        <v>89</v>
      </c>
      <c r="N858" s="308" t="str">
        <f t="shared" ref="N858:AG858" ca="1" si="3503">N523</f>
        <v/>
      </c>
      <c r="O858" s="309" t="str">
        <f t="shared" ca="1" si="3503"/>
        <v/>
      </c>
      <c r="P858" s="309" t="str">
        <f t="shared" ca="1" si="3503"/>
        <v/>
      </c>
      <c r="Q858" s="310" t="str">
        <f t="shared" ca="1" si="3503"/>
        <v/>
      </c>
      <c r="R858" s="309" t="str">
        <f t="shared" ca="1" si="3503"/>
        <v/>
      </c>
      <c r="S858" s="309" t="str">
        <f t="shared" ca="1" si="3503"/>
        <v/>
      </c>
      <c r="T858" s="309" t="str">
        <f t="shared" ca="1" si="3503"/>
        <v/>
      </c>
      <c r="U858" s="309" t="str">
        <f t="shared" ca="1" si="3503"/>
        <v/>
      </c>
      <c r="V858" s="309" t="str">
        <f t="shared" ca="1" si="3503"/>
        <v/>
      </c>
      <c r="W858" s="309" t="str">
        <f t="shared" ca="1" si="3503"/>
        <v/>
      </c>
      <c r="X858" s="309" t="str">
        <f t="shared" ca="1" si="3503"/>
        <v/>
      </c>
      <c r="Y858" s="309" t="str">
        <f t="shared" ca="1" si="3503"/>
        <v/>
      </c>
      <c r="Z858" s="309" t="str">
        <f t="shared" ca="1" si="3503"/>
        <v/>
      </c>
      <c r="AA858" s="309" t="str">
        <f t="shared" ca="1" si="3503"/>
        <v/>
      </c>
      <c r="AB858" s="309" t="str">
        <f t="shared" ca="1" si="3503"/>
        <v/>
      </c>
      <c r="AC858" s="309" t="str">
        <f t="shared" ca="1" si="3503"/>
        <v/>
      </c>
      <c r="AD858" s="309" t="str">
        <f t="shared" ca="1" si="3503"/>
        <v/>
      </c>
      <c r="AE858" s="309" t="str">
        <f t="shared" ca="1" si="3503"/>
        <v/>
      </c>
      <c r="AF858" s="309" t="str">
        <f t="shared" ca="1" si="3503"/>
        <v/>
      </c>
      <c r="AG858" s="309" t="str">
        <f t="shared" ca="1" si="3503"/>
        <v/>
      </c>
      <c r="AH858" s="317"/>
      <c r="AI858" s="318"/>
      <c r="AJ858" s="318"/>
      <c r="AK858" s="318"/>
      <c r="AL858" s="318"/>
      <c r="AM858"/>
      <c r="AN858"/>
      <c r="AO858"/>
      <c r="AP858"/>
      <c r="AQ858"/>
      <c r="AR858"/>
    </row>
    <row r="859" spans="1:44" ht="13.15" customHeight="1">
      <c r="A859" s="317"/>
      <c r="B859" s="380">
        <f t="shared" ref="B859:C860" ca="1" si="3504">B524</f>
        <v>0</v>
      </c>
      <c r="C859" s="317" cm="1">
        <f t="array" aca="1" ref="C859" ca="1">IF(ROUND(SUM(IF(N858:AG858&lt;&gt;"",IF(N858:AG858&lt;&gt;0,(N859:AG859))))-J858,3)&lt;&gt;0,"X",0)</f>
        <v>0</v>
      </c>
      <c r="D859" s="890"/>
      <c r="E859" s="894"/>
      <c r="F859" s="895"/>
      <c r="G859" s="899"/>
      <c r="H859" s="902"/>
      <c r="I859" s="905"/>
      <c r="J859" s="908"/>
      <c r="K859" s="911"/>
      <c r="L859" s="914"/>
      <c r="M859" s="403" t="s">
        <v>90</v>
      </c>
      <c r="N859" s="312" cm="1">
        <f t="array" aca="1" ref="N859" ca="1">IF($D858=$C$3,
SUM(IF(OFFSET($N$696,,,($C858-1)*3-2,$C$2)=N858,OFFSET($N$698,,,($C858-1)*3-2,$C$2)*OFFSET($B$696,1,,($C858-1)*3-2,1))),
IFERROR((N524/$J523)*$J858,0))</f>
        <v>0</v>
      </c>
      <c r="O859" s="312" cm="1">
        <f t="array" aca="1" ref="O859" ca="1">IF($D858=$C$3,
SUM(IF(OFFSET($N$696,,,($C858-1)*3-2,$C$2)=O858,OFFSET($N$698,,,($C858-1)*3-2,$C$2)*OFFSET($B$696,1,,($C858-1)*3-2,1))),
IFERROR((O524/$J523)*$J858,0))</f>
        <v>0</v>
      </c>
      <c r="P859" s="312" cm="1">
        <f t="array" aca="1" ref="P859" ca="1">IF($D858=$C$3,
SUM(IF(OFFSET($N$696,,,($C858-1)*3-2,$C$2)=P858,OFFSET($N$698,,,($C858-1)*3-2,$C$2)*OFFSET($B$696,1,,($C858-1)*3-2,1))),
IFERROR((P524/$J523)*$J858,0))</f>
        <v>0</v>
      </c>
      <c r="Q859" s="313" cm="1">
        <f t="array" aca="1" ref="Q859" ca="1">IF($D858=$C$3,
SUM(IF(OFFSET($N$696,,,($C858-1)*3-2,$C$2)=Q858,OFFSET($N$698,,,($C858-1)*3-2,$C$2)*OFFSET($B$696,1,,($C858-1)*3-2,1))),
IFERROR((Q524/$J523)*$J858,0))</f>
        <v>0</v>
      </c>
      <c r="R859" s="312" cm="1">
        <f t="array" aca="1" ref="R859" ca="1">IF($D858=$C$3,
SUM(IF(OFFSET($N$696,,,($C858-1)*3-2,$C$2)=R858,OFFSET($N$698,,,($C858-1)*3-2,$C$2)*OFFSET($B$696,1,,($C858-1)*3-2,1))),
IFERROR((R524/$J523)*$J858,0))</f>
        <v>0</v>
      </c>
      <c r="S859" s="312" cm="1">
        <f t="array" aca="1" ref="S859" ca="1">IF($D858=$C$3,
SUM(IF(OFFSET($N$696,,,($C858-1)*3-2,$C$2)=S858,OFFSET($N$698,,,($C858-1)*3-2,$C$2)*OFFSET($B$696,1,,($C858-1)*3-2,1))),
IFERROR((S524/$J523)*$J858,0))</f>
        <v>0</v>
      </c>
      <c r="T859" s="312" cm="1">
        <f t="array" aca="1" ref="T859" ca="1">IF($D858=$C$3,
SUM(IF(OFFSET($N$696,,,($C858-1)*3-2,$C$2)=T858,OFFSET($N$698,,,($C858-1)*3-2,$C$2)*OFFSET($B$696,1,,($C858-1)*3-2,1))),
IFERROR((T524/$J523)*$J858,0))</f>
        <v>0</v>
      </c>
      <c r="U859" s="312" cm="1">
        <f t="array" aca="1" ref="U859" ca="1">IF($D858=$C$3,
SUM(IF(OFFSET($N$696,,,($C858-1)*3-2,$C$2)=U858,OFFSET($N$698,,,($C858-1)*3-2,$C$2)*OFFSET($B$696,1,,($C858-1)*3-2,1))),
IFERROR((U524/$J523)*$J858,0))</f>
        <v>0</v>
      </c>
      <c r="V859" s="312" cm="1">
        <f t="array" aca="1" ref="V859" ca="1">IF($D858=$C$3,
SUM(IF(OFFSET($N$696,,,($C858-1)*3-2,$C$2)=V858,OFFSET($N$698,,,($C858-1)*3-2,$C$2)*OFFSET($B$696,1,,($C858-1)*3-2,1))),
IFERROR((V524/$J523)*$J858,0))</f>
        <v>0</v>
      </c>
      <c r="W859" s="312" cm="1">
        <f t="array" aca="1" ref="W859" ca="1">IF($D858=$C$3,
SUM(IF(OFFSET($N$696,,,($C858-1)*3-2,$C$2)=W858,OFFSET($N$698,,,($C858-1)*3-2,$C$2)*OFFSET($B$696,1,,($C858-1)*3-2,1))),
IFERROR((W524/$J523)*$J858,0))</f>
        <v>0</v>
      </c>
      <c r="X859" s="312" cm="1">
        <f t="array" aca="1" ref="X859" ca="1">IF($D858=$C$3,
SUM(IF(OFFSET($N$696,,,($C858-1)*3-2,$C$2)=X858,OFFSET($N$698,,,($C858-1)*3-2,$C$2)*OFFSET($B$696,1,,($C858-1)*3-2,1))),
IFERROR((X524/$J523)*$J858,0))</f>
        <v>0</v>
      </c>
      <c r="Y859" s="312" cm="1">
        <f t="array" aca="1" ref="Y859" ca="1">IF($D858=$C$3,
SUM(IF(OFFSET($N$696,,,($C858-1)*3-2,$C$2)=Y858,OFFSET($N$698,,,($C858-1)*3-2,$C$2)*OFFSET($B$696,1,,($C858-1)*3-2,1))),
IFERROR((Y524/$J523)*$J858,0))</f>
        <v>0</v>
      </c>
      <c r="Z859" s="312" cm="1">
        <f t="array" aca="1" ref="Z859" ca="1">IF($D858=$C$3,
SUM(IF(OFFSET($N$696,,,($C858-1)*3-2,$C$2)=Z858,OFFSET($N$698,,,($C858-1)*3-2,$C$2)*OFFSET($B$696,1,,($C858-1)*3-2,1))),
IFERROR((Z524/$J523)*$J858,0))</f>
        <v>0</v>
      </c>
      <c r="AA859" s="312" cm="1">
        <f t="array" aca="1" ref="AA859" ca="1">IF($D858=$C$3,
SUM(IF(OFFSET($N$696,,,($C858-1)*3-2,$C$2)=AA858,OFFSET($N$698,,,($C858-1)*3-2,$C$2)*OFFSET($B$696,1,,($C858-1)*3-2,1))),
IFERROR((AA524/$J523)*$J858,0))</f>
        <v>0</v>
      </c>
      <c r="AB859" s="312" cm="1">
        <f t="array" aca="1" ref="AB859" ca="1">IF($D858=$C$3,
SUM(IF(OFFSET($N$696,,,($C858-1)*3-2,$C$2)=AB858,OFFSET($N$698,,,($C858-1)*3-2,$C$2)*OFFSET($B$696,1,,($C858-1)*3-2,1))),
IFERROR((AB524/$J523)*$J858,0))</f>
        <v>0</v>
      </c>
      <c r="AC859" s="312" cm="1">
        <f t="array" aca="1" ref="AC859" ca="1">IF($D858=$C$3,
SUM(IF(OFFSET($N$696,,,($C858-1)*3-2,$C$2)=AC858,OFFSET($N$698,,,($C858-1)*3-2,$C$2)*OFFSET($B$696,1,,($C858-1)*3-2,1))),
IFERROR((AC524/$J523)*$J858,0))</f>
        <v>0</v>
      </c>
      <c r="AD859" s="312" cm="1">
        <f t="array" aca="1" ref="AD859" ca="1">IF($D858=$C$3,
SUM(IF(OFFSET($N$696,,,($C858-1)*3-2,$C$2)=AD858,OFFSET($N$698,,,($C858-1)*3-2,$C$2)*OFFSET($B$696,1,,($C858-1)*3-2,1))),
IFERROR((AD524/$J523)*$J858,0))</f>
        <v>0</v>
      </c>
      <c r="AE859" s="312" cm="1">
        <f t="array" aca="1" ref="AE859" ca="1">IF($D858=$C$3,
SUM(IF(OFFSET($N$696,,,($C858-1)*3-2,$C$2)=AE858,OFFSET($N$698,,,($C858-1)*3-2,$C$2)*OFFSET($B$696,1,,($C858-1)*3-2,1))),
IFERROR((AE524/$J523)*$J858,0))</f>
        <v>0</v>
      </c>
      <c r="AF859" s="312" cm="1">
        <f t="array" aca="1" ref="AF859" ca="1">IF($D858=$C$3,
SUM(IF(OFFSET($N$696,,,($C858-1)*3-2,$C$2)=AF858,OFFSET($N$698,,,($C858-1)*3-2,$C$2)*OFFSET($B$696,1,,($C858-1)*3-2,1))),
IFERROR((AF524/$J523)*$J858,0))</f>
        <v>0</v>
      </c>
      <c r="AG859" s="312" cm="1">
        <f t="array" aca="1" ref="AG859" ca="1">IF($D858=$C$3,
SUM(IF(OFFSET($N$696,,,($C858-1)*3-2,$C$2)=AG858,OFFSET($N$698,,,($C858-1)*3-2,$C$2)*OFFSET($B$696,1,,($C858-1)*3-2,1))),
IFERROR((AG524/$J523)*$J858,0))</f>
        <v>0</v>
      </c>
      <c r="AH859" s="317"/>
      <c r="AI859" s="318"/>
      <c r="AJ859" s="318"/>
      <c r="AK859" s="318"/>
      <c r="AL859" s="318"/>
      <c r="AM859"/>
      <c r="AN859"/>
      <c r="AO859"/>
      <c r="AP859"/>
      <c r="AQ859"/>
      <c r="AR859"/>
    </row>
    <row r="860" spans="1:44" ht="13.15" customHeight="1">
      <c r="A860" s="317"/>
      <c r="B860" s="380" t="str">
        <f t="shared" ca="1" si="3504"/>
        <v/>
      </c>
      <c r="C860" s="380" t="str">
        <f t="shared" ca="1" si="3504"/>
        <v/>
      </c>
      <c r="D860" s="891"/>
      <c r="E860" s="896"/>
      <c r="F860" s="897"/>
      <c r="G860" s="900"/>
      <c r="H860" s="903"/>
      <c r="I860" s="906"/>
      <c r="J860" s="909"/>
      <c r="K860" s="912"/>
      <c r="L860" s="915"/>
      <c r="M860" s="404" t="s">
        <v>91</v>
      </c>
      <c r="N860" s="405">
        <f t="shared" ref="N860:AG860" ca="1" si="3505">IFERROR(N859*$K858,0)</f>
        <v>0</v>
      </c>
      <c r="O860" s="406">
        <f t="shared" ca="1" si="3505"/>
        <v>0</v>
      </c>
      <c r="P860" s="406">
        <f t="shared" ca="1" si="3505"/>
        <v>0</v>
      </c>
      <c r="Q860" s="407">
        <f t="shared" ca="1" si="3505"/>
        <v>0</v>
      </c>
      <c r="R860" s="406">
        <f t="shared" ca="1" si="3505"/>
        <v>0</v>
      </c>
      <c r="S860" s="406">
        <f t="shared" ca="1" si="3505"/>
        <v>0</v>
      </c>
      <c r="T860" s="406">
        <f t="shared" ca="1" si="3505"/>
        <v>0</v>
      </c>
      <c r="U860" s="406">
        <f t="shared" ca="1" si="3505"/>
        <v>0</v>
      </c>
      <c r="V860" s="406">
        <f t="shared" ca="1" si="3505"/>
        <v>0</v>
      </c>
      <c r="W860" s="406">
        <f t="shared" ca="1" si="3505"/>
        <v>0</v>
      </c>
      <c r="X860" s="406">
        <f t="shared" ca="1" si="3505"/>
        <v>0</v>
      </c>
      <c r="Y860" s="406">
        <f t="shared" ca="1" si="3505"/>
        <v>0</v>
      </c>
      <c r="Z860" s="406">
        <f t="shared" ca="1" si="3505"/>
        <v>0</v>
      </c>
      <c r="AA860" s="406">
        <f t="shared" ca="1" si="3505"/>
        <v>0</v>
      </c>
      <c r="AB860" s="406">
        <f t="shared" ca="1" si="3505"/>
        <v>0</v>
      </c>
      <c r="AC860" s="406">
        <f t="shared" ca="1" si="3505"/>
        <v>0</v>
      </c>
      <c r="AD860" s="406">
        <f t="shared" ca="1" si="3505"/>
        <v>0</v>
      </c>
      <c r="AE860" s="406">
        <f t="shared" ca="1" si="3505"/>
        <v>0</v>
      </c>
      <c r="AF860" s="406">
        <f t="shared" ca="1" si="3505"/>
        <v>0</v>
      </c>
      <c r="AG860" s="406">
        <f t="shared" ca="1" si="3505"/>
        <v>0</v>
      </c>
      <c r="AH860" s="317"/>
      <c r="AI860" s="318"/>
      <c r="AJ860" s="318"/>
      <c r="AK860" s="318"/>
      <c r="AL860" s="318"/>
      <c r="AM860"/>
      <c r="AN860"/>
      <c r="AO860"/>
      <c r="AP860"/>
      <c r="AQ860"/>
      <c r="AR860"/>
    </row>
    <row r="861" spans="1:44" ht="13.15" customHeight="1">
      <c r="A861" s="317"/>
      <c r="B861" s="317"/>
      <c r="C861" s="317" cm="1">
        <f t="array" aca="1" ref="C861" ca="1">OFFSET(C861,-3,,,)+1</f>
        <v>56</v>
      </c>
      <c r="D861" s="889" t="str">
        <f t="shared" ref="D861:E861" ca="1" si="3506">D526</f>
        <v/>
      </c>
      <c r="E861" s="892" t="str">
        <f t="shared" ca="1" si="3506"/>
        <v/>
      </c>
      <c r="F861" s="893"/>
      <c r="G861" s="898">
        <f t="shared" ref="G861" si="3507">G526</f>
        <v>0</v>
      </c>
      <c r="H861" s="901"/>
      <c r="I861" s="904" t="str">
        <f t="shared" ref="I861" ca="1" si="3508">I526</f>
        <v/>
      </c>
      <c r="J861" s="907">
        <f t="shared" ref="J861" ca="1" si="3509">IF($D861=$C$3,
SUMPRODUCT(OFFSET($B$696,1,,($C861-1)*3-2,),OFFSET($L$696,,,($C861-1)*3-2,)),J526+H861)</f>
        <v>0</v>
      </c>
      <c r="K861" s="910">
        <f t="shared" ref="K861" ca="1" si="3510">K526</f>
        <v>0</v>
      </c>
      <c r="L861" s="913">
        <f t="shared" ref="L861" ca="1" si="3511">J861*K861</f>
        <v>0</v>
      </c>
      <c r="M861" s="402" t="s">
        <v>89</v>
      </c>
      <c r="N861" s="308" t="str">
        <f t="shared" ref="N861:AG861" ca="1" si="3512">N526</f>
        <v/>
      </c>
      <c r="O861" s="309" t="str">
        <f t="shared" ca="1" si="3512"/>
        <v/>
      </c>
      <c r="P861" s="309" t="str">
        <f t="shared" ca="1" si="3512"/>
        <v/>
      </c>
      <c r="Q861" s="310" t="str">
        <f t="shared" ca="1" si="3512"/>
        <v/>
      </c>
      <c r="R861" s="309" t="str">
        <f t="shared" ca="1" si="3512"/>
        <v/>
      </c>
      <c r="S861" s="309" t="str">
        <f t="shared" ca="1" si="3512"/>
        <v/>
      </c>
      <c r="T861" s="309" t="str">
        <f t="shared" ca="1" si="3512"/>
        <v/>
      </c>
      <c r="U861" s="309" t="str">
        <f t="shared" ca="1" si="3512"/>
        <v/>
      </c>
      <c r="V861" s="309" t="str">
        <f t="shared" ca="1" si="3512"/>
        <v/>
      </c>
      <c r="W861" s="309" t="str">
        <f t="shared" ca="1" si="3512"/>
        <v/>
      </c>
      <c r="X861" s="309" t="str">
        <f t="shared" ca="1" si="3512"/>
        <v/>
      </c>
      <c r="Y861" s="309" t="str">
        <f t="shared" ca="1" si="3512"/>
        <v/>
      </c>
      <c r="Z861" s="309" t="str">
        <f t="shared" ca="1" si="3512"/>
        <v/>
      </c>
      <c r="AA861" s="309" t="str">
        <f t="shared" ca="1" si="3512"/>
        <v/>
      </c>
      <c r="AB861" s="309" t="str">
        <f t="shared" ca="1" si="3512"/>
        <v/>
      </c>
      <c r="AC861" s="309" t="str">
        <f t="shared" ca="1" si="3512"/>
        <v/>
      </c>
      <c r="AD861" s="309" t="str">
        <f t="shared" ca="1" si="3512"/>
        <v/>
      </c>
      <c r="AE861" s="309" t="str">
        <f t="shared" ca="1" si="3512"/>
        <v/>
      </c>
      <c r="AF861" s="309" t="str">
        <f t="shared" ca="1" si="3512"/>
        <v/>
      </c>
      <c r="AG861" s="309" t="str">
        <f t="shared" ca="1" si="3512"/>
        <v/>
      </c>
      <c r="AH861" s="317"/>
      <c r="AI861" s="318"/>
      <c r="AJ861" s="318"/>
      <c r="AK861" s="318"/>
      <c r="AL861" s="318"/>
      <c r="AM861"/>
      <c r="AN861"/>
      <c r="AO861"/>
      <c r="AP861"/>
      <c r="AQ861"/>
      <c r="AR861"/>
    </row>
    <row r="862" spans="1:44" ht="13.15" customHeight="1">
      <c r="A862" s="317"/>
      <c r="B862" s="380">
        <f t="shared" ref="B862:C863" ca="1" si="3513">B527</f>
        <v>0</v>
      </c>
      <c r="C862" s="317" cm="1">
        <f t="array" aca="1" ref="C862" ca="1">IF(ROUND(SUM(IF(N861:AG861&lt;&gt;"",IF(N861:AG861&lt;&gt;0,(N862:AG862))))-J861,3)&lt;&gt;0,"X",0)</f>
        <v>0</v>
      </c>
      <c r="D862" s="890"/>
      <c r="E862" s="894"/>
      <c r="F862" s="895"/>
      <c r="G862" s="899"/>
      <c r="H862" s="902"/>
      <c r="I862" s="905"/>
      <c r="J862" s="908"/>
      <c r="K862" s="911"/>
      <c r="L862" s="914"/>
      <c r="M862" s="403" t="s">
        <v>90</v>
      </c>
      <c r="N862" s="312" cm="1">
        <f t="array" aca="1" ref="N862" ca="1">IF($D861=$C$3,
SUM(IF(OFFSET($N$696,,,($C861-1)*3-2,$C$2)=N861,OFFSET($N$698,,,($C861-1)*3-2,$C$2)*OFFSET($B$696,1,,($C861-1)*3-2,1))),
IFERROR((N527/$J526)*$J861,0))</f>
        <v>0</v>
      </c>
      <c r="O862" s="312" cm="1">
        <f t="array" aca="1" ref="O862" ca="1">IF($D861=$C$3,
SUM(IF(OFFSET($N$696,,,($C861-1)*3-2,$C$2)=O861,OFFSET($N$698,,,($C861-1)*3-2,$C$2)*OFFSET($B$696,1,,($C861-1)*3-2,1))),
IFERROR((O527/$J526)*$J861,0))</f>
        <v>0</v>
      </c>
      <c r="P862" s="312" cm="1">
        <f t="array" aca="1" ref="P862" ca="1">IF($D861=$C$3,
SUM(IF(OFFSET($N$696,,,($C861-1)*3-2,$C$2)=P861,OFFSET($N$698,,,($C861-1)*3-2,$C$2)*OFFSET($B$696,1,,($C861-1)*3-2,1))),
IFERROR((P527/$J526)*$J861,0))</f>
        <v>0</v>
      </c>
      <c r="Q862" s="313" cm="1">
        <f t="array" aca="1" ref="Q862" ca="1">IF($D861=$C$3,
SUM(IF(OFFSET($N$696,,,($C861-1)*3-2,$C$2)=Q861,OFFSET($N$698,,,($C861-1)*3-2,$C$2)*OFFSET($B$696,1,,($C861-1)*3-2,1))),
IFERROR((Q527/$J526)*$J861,0))</f>
        <v>0</v>
      </c>
      <c r="R862" s="312" cm="1">
        <f t="array" aca="1" ref="R862" ca="1">IF($D861=$C$3,
SUM(IF(OFFSET($N$696,,,($C861-1)*3-2,$C$2)=R861,OFFSET($N$698,,,($C861-1)*3-2,$C$2)*OFFSET($B$696,1,,($C861-1)*3-2,1))),
IFERROR((R527/$J526)*$J861,0))</f>
        <v>0</v>
      </c>
      <c r="S862" s="312" cm="1">
        <f t="array" aca="1" ref="S862" ca="1">IF($D861=$C$3,
SUM(IF(OFFSET($N$696,,,($C861-1)*3-2,$C$2)=S861,OFFSET($N$698,,,($C861-1)*3-2,$C$2)*OFFSET($B$696,1,,($C861-1)*3-2,1))),
IFERROR((S527/$J526)*$J861,0))</f>
        <v>0</v>
      </c>
      <c r="T862" s="312" cm="1">
        <f t="array" aca="1" ref="T862" ca="1">IF($D861=$C$3,
SUM(IF(OFFSET($N$696,,,($C861-1)*3-2,$C$2)=T861,OFFSET($N$698,,,($C861-1)*3-2,$C$2)*OFFSET($B$696,1,,($C861-1)*3-2,1))),
IFERROR((T527/$J526)*$J861,0))</f>
        <v>0</v>
      </c>
      <c r="U862" s="312" cm="1">
        <f t="array" aca="1" ref="U862" ca="1">IF($D861=$C$3,
SUM(IF(OFFSET($N$696,,,($C861-1)*3-2,$C$2)=U861,OFFSET($N$698,,,($C861-1)*3-2,$C$2)*OFFSET($B$696,1,,($C861-1)*3-2,1))),
IFERROR((U527/$J526)*$J861,0))</f>
        <v>0</v>
      </c>
      <c r="V862" s="312" cm="1">
        <f t="array" aca="1" ref="V862" ca="1">IF($D861=$C$3,
SUM(IF(OFFSET($N$696,,,($C861-1)*3-2,$C$2)=V861,OFFSET($N$698,,,($C861-1)*3-2,$C$2)*OFFSET($B$696,1,,($C861-1)*3-2,1))),
IFERROR((V527/$J526)*$J861,0))</f>
        <v>0</v>
      </c>
      <c r="W862" s="312" cm="1">
        <f t="array" aca="1" ref="W862" ca="1">IF($D861=$C$3,
SUM(IF(OFFSET($N$696,,,($C861-1)*3-2,$C$2)=W861,OFFSET($N$698,,,($C861-1)*3-2,$C$2)*OFFSET($B$696,1,,($C861-1)*3-2,1))),
IFERROR((W527/$J526)*$J861,0))</f>
        <v>0</v>
      </c>
      <c r="X862" s="312" cm="1">
        <f t="array" aca="1" ref="X862" ca="1">IF($D861=$C$3,
SUM(IF(OFFSET($N$696,,,($C861-1)*3-2,$C$2)=X861,OFFSET($N$698,,,($C861-1)*3-2,$C$2)*OFFSET($B$696,1,,($C861-1)*3-2,1))),
IFERROR((X527/$J526)*$J861,0))</f>
        <v>0</v>
      </c>
      <c r="Y862" s="312" cm="1">
        <f t="array" aca="1" ref="Y862" ca="1">IF($D861=$C$3,
SUM(IF(OFFSET($N$696,,,($C861-1)*3-2,$C$2)=Y861,OFFSET($N$698,,,($C861-1)*3-2,$C$2)*OFFSET($B$696,1,,($C861-1)*3-2,1))),
IFERROR((Y527/$J526)*$J861,0))</f>
        <v>0</v>
      </c>
      <c r="Z862" s="312" cm="1">
        <f t="array" aca="1" ref="Z862" ca="1">IF($D861=$C$3,
SUM(IF(OFFSET($N$696,,,($C861-1)*3-2,$C$2)=Z861,OFFSET($N$698,,,($C861-1)*3-2,$C$2)*OFFSET($B$696,1,,($C861-1)*3-2,1))),
IFERROR((Z527/$J526)*$J861,0))</f>
        <v>0</v>
      </c>
      <c r="AA862" s="312" cm="1">
        <f t="array" aca="1" ref="AA862" ca="1">IF($D861=$C$3,
SUM(IF(OFFSET($N$696,,,($C861-1)*3-2,$C$2)=AA861,OFFSET($N$698,,,($C861-1)*3-2,$C$2)*OFFSET($B$696,1,,($C861-1)*3-2,1))),
IFERROR((AA527/$J526)*$J861,0))</f>
        <v>0</v>
      </c>
      <c r="AB862" s="312" cm="1">
        <f t="array" aca="1" ref="AB862" ca="1">IF($D861=$C$3,
SUM(IF(OFFSET($N$696,,,($C861-1)*3-2,$C$2)=AB861,OFFSET($N$698,,,($C861-1)*3-2,$C$2)*OFFSET($B$696,1,,($C861-1)*3-2,1))),
IFERROR((AB527/$J526)*$J861,0))</f>
        <v>0</v>
      </c>
      <c r="AC862" s="312" cm="1">
        <f t="array" aca="1" ref="AC862" ca="1">IF($D861=$C$3,
SUM(IF(OFFSET($N$696,,,($C861-1)*3-2,$C$2)=AC861,OFFSET($N$698,,,($C861-1)*3-2,$C$2)*OFFSET($B$696,1,,($C861-1)*3-2,1))),
IFERROR((AC527/$J526)*$J861,0))</f>
        <v>0</v>
      </c>
      <c r="AD862" s="312" cm="1">
        <f t="array" aca="1" ref="AD862" ca="1">IF($D861=$C$3,
SUM(IF(OFFSET($N$696,,,($C861-1)*3-2,$C$2)=AD861,OFFSET($N$698,,,($C861-1)*3-2,$C$2)*OFFSET($B$696,1,,($C861-1)*3-2,1))),
IFERROR((AD527/$J526)*$J861,0))</f>
        <v>0</v>
      </c>
      <c r="AE862" s="312" cm="1">
        <f t="array" aca="1" ref="AE862" ca="1">IF($D861=$C$3,
SUM(IF(OFFSET($N$696,,,($C861-1)*3-2,$C$2)=AE861,OFFSET($N$698,,,($C861-1)*3-2,$C$2)*OFFSET($B$696,1,,($C861-1)*3-2,1))),
IFERROR((AE527/$J526)*$J861,0))</f>
        <v>0</v>
      </c>
      <c r="AF862" s="312" cm="1">
        <f t="array" aca="1" ref="AF862" ca="1">IF($D861=$C$3,
SUM(IF(OFFSET($N$696,,,($C861-1)*3-2,$C$2)=AF861,OFFSET($N$698,,,($C861-1)*3-2,$C$2)*OFFSET($B$696,1,,($C861-1)*3-2,1))),
IFERROR((AF527/$J526)*$J861,0))</f>
        <v>0</v>
      </c>
      <c r="AG862" s="312" cm="1">
        <f t="array" aca="1" ref="AG862" ca="1">IF($D861=$C$3,
SUM(IF(OFFSET($N$696,,,($C861-1)*3-2,$C$2)=AG861,OFFSET($N$698,,,($C861-1)*3-2,$C$2)*OFFSET($B$696,1,,($C861-1)*3-2,1))),
IFERROR((AG527/$J526)*$J861,0))</f>
        <v>0</v>
      </c>
      <c r="AH862" s="317"/>
      <c r="AI862" s="318"/>
      <c r="AJ862" s="318"/>
      <c r="AK862" s="318"/>
      <c r="AL862" s="318"/>
      <c r="AM862"/>
      <c r="AN862"/>
      <c r="AO862"/>
      <c r="AP862"/>
      <c r="AQ862"/>
      <c r="AR862"/>
    </row>
    <row r="863" spans="1:44" ht="13.15" customHeight="1">
      <c r="A863" s="317"/>
      <c r="B863" s="380" t="str">
        <f t="shared" ca="1" si="3513"/>
        <v/>
      </c>
      <c r="C863" s="380" t="str">
        <f t="shared" ca="1" si="3513"/>
        <v/>
      </c>
      <c r="D863" s="891"/>
      <c r="E863" s="896"/>
      <c r="F863" s="897"/>
      <c r="G863" s="900"/>
      <c r="H863" s="903"/>
      <c r="I863" s="906"/>
      <c r="J863" s="909"/>
      <c r="K863" s="912"/>
      <c r="L863" s="915"/>
      <c r="M863" s="404" t="s">
        <v>91</v>
      </c>
      <c r="N863" s="405">
        <f t="shared" ref="N863:AG863" ca="1" si="3514">IFERROR(N862*$K861,0)</f>
        <v>0</v>
      </c>
      <c r="O863" s="406">
        <f t="shared" ca="1" si="3514"/>
        <v>0</v>
      </c>
      <c r="P863" s="406">
        <f t="shared" ca="1" si="3514"/>
        <v>0</v>
      </c>
      <c r="Q863" s="407">
        <f t="shared" ca="1" si="3514"/>
        <v>0</v>
      </c>
      <c r="R863" s="406">
        <f t="shared" ca="1" si="3514"/>
        <v>0</v>
      </c>
      <c r="S863" s="406">
        <f t="shared" ca="1" si="3514"/>
        <v>0</v>
      </c>
      <c r="T863" s="406">
        <f t="shared" ca="1" si="3514"/>
        <v>0</v>
      </c>
      <c r="U863" s="406">
        <f t="shared" ca="1" si="3514"/>
        <v>0</v>
      </c>
      <c r="V863" s="406">
        <f t="shared" ca="1" si="3514"/>
        <v>0</v>
      </c>
      <c r="W863" s="406">
        <f t="shared" ca="1" si="3514"/>
        <v>0</v>
      </c>
      <c r="X863" s="406">
        <f t="shared" ca="1" si="3514"/>
        <v>0</v>
      </c>
      <c r="Y863" s="406">
        <f t="shared" ca="1" si="3514"/>
        <v>0</v>
      </c>
      <c r="Z863" s="406">
        <f t="shared" ca="1" si="3514"/>
        <v>0</v>
      </c>
      <c r="AA863" s="406">
        <f t="shared" ca="1" si="3514"/>
        <v>0</v>
      </c>
      <c r="AB863" s="406">
        <f t="shared" ca="1" si="3514"/>
        <v>0</v>
      </c>
      <c r="AC863" s="406">
        <f t="shared" ca="1" si="3514"/>
        <v>0</v>
      </c>
      <c r="AD863" s="406">
        <f t="shared" ca="1" si="3514"/>
        <v>0</v>
      </c>
      <c r="AE863" s="406">
        <f t="shared" ca="1" si="3514"/>
        <v>0</v>
      </c>
      <c r="AF863" s="406">
        <f t="shared" ca="1" si="3514"/>
        <v>0</v>
      </c>
      <c r="AG863" s="406">
        <f t="shared" ca="1" si="3514"/>
        <v>0</v>
      </c>
      <c r="AH863" s="317"/>
      <c r="AI863" s="318"/>
      <c r="AJ863" s="318"/>
      <c r="AK863" s="318"/>
      <c r="AL863" s="318"/>
      <c r="AM863"/>
      <c r="AN863"/>
      <c r="AO863"/>
      <c r="AP863"/>
      <c r="AQ863"/>
      <c r="AR863"/>
    </row>
    <row r="864" spans="1:44" ht="13.15" customHeight="1">
      <c r="A864" s="317"/>
      <c r="B864" s="317"/>
      <c r="C864" s="317" cm="1">
        <f t="array" aca="1" ref="C864" ca="1">OFFSET(C864,-3,,,)+1</f>
        <v>57</v>
      </c>
      <c r="D864" s="889" t="str">
        <f t="shared" ref="D864:E864" ca="1" si="3515">D529</f>
        <v/>
      </c>
      <c r="E864" s="892" t="str">
        <f t="shared" ca="1" si="3515"/>
        <v/>
      </c>
      <c r="F864" s="893"/>
      <c r="G864" s="898">
        <f t="shared" ref="G864" si="3516">G529</f>
        <v>0</v>
      </c>
      <c r="H864" s="901"/>
      <c r="I864" s="904" t="str">
        <f t="shared" ref="I864" ca="1" si="3517">I529</f>
        <v/>
      </c>
      <c r="J864" s="907">
        <f t="shared" ref="J864" ca="1" si="3518">IF($D864=$C$3,
SUMPRODUCT(OFFSET($B$696,1,,($C864-1)*3-2,),OFFSET($L$696,,,($C864-1)*3-2,)),J529+H864)</f>
        <v>0</v>
      </c>
      <c r="K864" s="910">
        <f t="shared" ref="K864" ca="1" si="3519">K529</f>
        <v>0</v>
      </c>
      <c r="L864" s="913">
        <f t="shared" ref="L864" ca="1" si="3520">J864*K864</f>
        <v>0</v>
      </c>
      <c r="M864" s="402" t="s">
        <v>89</v>
      </c>
      <c r="N864" s="308" t="str">
        <f t="shared" ref="N864:AG864" ca="1" si="3521">N529</f>
        <v/>
      </c>
      <c r="O864" s="309" t="str">
        <f t="shared" ca="1" si="3521"/>
        <v/>
      </c>
      <c r="P864" s="309" t="str">
        <f t="shared" ca="1" si="3521"/>
        <v/>
      </c>
      <c r="Q864" s="310" t="str">
        <f t="shared" ca="1" si="3521"/>
        <v/>
      </c>
      <c r="R864" s="309" t="str">
        <f t="shared" ca="1" si="3521"/>
        <v/>
      </c>
      <c r="S864" s="309" t="str">
        <f t="shared" ca="1" si="3521"/>
        <v/>
      </c>
      <c r="T864" s="309" t="str">
        <f t="shared" ca="1" si="3521"/>
        <v/>
      </c>
      <c r="U864" s="309" t="str">
        <f t="shared" ca="1" si="3521"/>
        <v/>
      </c>
      <c r="V864" s="309" t="str">
        <f t="shared" ca="1" si="3521"/>
        <v/>
      </c>
      <c r="W864" s="309" t="str">
        <f t="shared" ca="1" si="3521"/>
        <v/>
      </c>
      <c r="X864" s="309" t="str">
        <f t="shared" ca="1" si="3521"/>
        <v/>
      </c>
      <c r="Y864" s="309" t="str">
        <f t="shared" ca="1" si="3521"/>
        <v/>
      </c>
      <c r="Z864" s="309" t="str">
        <f t="shared" ca="1" si="3521"/>
        <v/>
      </c>
      <c r="AA864" s="309" t="str">
        <f t="shared" ca="1" si="3521"/>
        <v/>
      </c>
      <c r="AB864" s="309" t="str">
        <f t="shared" ca="1" si="3521"/>
        <v/>
      </c>
      <c r="AC864" s="309" t="str">
        <f t="shared" ca="1" si="3521"/>
        <v/>
      </c>
      <c r="AD864" s="309" t="str">
        <f t="shared" ca="1" si="3521"/>
        <v/>
      </c>
      <c r="AE864" s="309" t="str">
        <f t="shared" ca="1" si="3521"/>
        <v/>
      </c>
      <c r="AF864" s="309" t="str">
        <f t="shared" ca="1" si="3521"/>
        <v/>
      </c>
      <c r="AG864" s="309" t="str">
        <f t="shared" ca="1" si="3521"/>
        <v/>
      </c>
      <c r="AH864" s="317"/>
      <c r="AI864" s="318"/>
      <c r="AJ864" s="318"/>
      <c r="AK864" s="318"/>
      <c r="AL864" s="318"/>
      <c r="AM864"/>
      <c r="AN864"/>
      <c r="AO864"/>
      <c r="AP864"/>
      <c r="AQ864"/>
      <c r="AR864"/>
    </row>
    <row r="865" spans="1:44" ht="13.15" customHeight="1">
      <c r="A865" s="317"/>
      <c r="B865" s="380">
        <f t="shared" ref="B865:C866" ca="1" si="3522">B530</f>
        <v>0</v>
      </c>
      <c r="C865" s="317" cm="1">
        <f t="array" aca="1" ref="C865" ca="1">IF(ROUND(SUM(IF(N864:AG864&lt;&gt;"",IF(N864:AG864&lt;&gt;0,(N865:AG865))))-J864,3)&lt;&gt;0,"X",0)</f>
        <v>0</v>
      </c>
      <c r="D865" s="890"/>
      <c r="E865" s="894"/>
      <c r="F865" s="895"/>
      <c r="G865" s="899"/>
      <c r="H865" s="902"/>
      <c r="I865" s="905"/>
      <c r="J865" s="908"/>
      <c r="K865" s="911"/>
      <c r="L865" s="914"/>
      <c r="M865" s="403" t="s">
        <v>90</v>
      </c>
      <c r="N865" s="312" cm="1">
        <f t="array" aca="1" ref="N865" ca="1">IF($D864=$C$3,
SUM(IF(OFFSET($N$696,,,($C864-1)*3-2,$C$2)=N864,OFFSET($N$698,,,($C864-1)*3-2,$C$2)*OFFSET($B$696,1,,($C864-1)*3-2,1))),
IFERROR((N530/$J529)*$J864,0))</f>
        <v>0</v>
      </c>
      <c r="O865" s="312" cm="1">
        <f t="array" aca="1" ref="O865" ca="1">IF($D864=$C$3,
SUM(IF(OFFSET($N$696,,,($C864-1)*3-2,$C$2)=O864,OFFSET($N$698,,,($C864-1)*3-2,$C$2)*OFFSET($B$696,1,,($C864-1)*3-2,1))),
IFERROR((O530/$J529)*$J864,0))</f>
        <v>0</v>
      </c>
      <c r="P865" s="312" cm="1">
        <f t="array" aca="1" ref="P865" ca="1">IF($D864=$C$3,
SUM(IF(OFFSET($N$696,,,($C864-1)*3-2,$C$2)=P864,OFFSET($N$698,,,($C864-1)*3-2,$C$2)*OFFSET($B$696,1,,($C864-1)*3-2,1))),
IFERROR((P530/$J529)*$J864,0))</f>
        <v>0</v>
      </c>
      <c r="Q865" s="313" cm="1">
        <f t="array" aca="1" ref="Q865" ca="1">IF($D864=$C$3,
SUM(IF(OFFSET($N$696,,,($C864-1)*3-2,$C$2)=Q864,OFFSET($N$698,,,($C864-1)*3-2,$C$2)*OFFSET($B$696,1,,($C864-1)*3-2,1))),
IFERROR((Q530/$J529)*$J864,0))</f>
        <v>0</v>
      </c>
      <c r="R865" s="312" cm="1">
        <f t="array" aca="1" ref="R865" ca="1">IF($D864=$C$3,
SUM(IF(OFFSET($N$696,,,($C864-1)*3-2,$C$2)=R864,OFFSET($N$698,,,($C864-1)*3-2,$C$2)*OFFSET($B$696,1,,($C864-1)*3-2,1))),
IFERROR((R530/$J529)*$J864,0))</f>
        <v>0</v>
      </c>
      <c r="S865" s="312" cm="1">
        <f t="array" aca="1" ref="S865" ca="1">IF($D864=$C$3,
SUM(IF(OFFSET($N$696,,,($C864-1)*3-2,$C$2)=S864,OFFSET($N$698,,,($C864-1)*3-2,$C$2)*OFFSET($B$696,1,,($C864-1)*3-2,1))),
IFERROR((S530/$J529)*$J864,0))</f>
        <v>0</v>
      </c>
      <c r="T865" s="312" cm="1">
        <f t="array" aca="1" ref="T865" ca="1">IF($D864=$C$3,
SUM(IF(OFFSET($N$696,,,($C864-1)*3-2,$C$2)=T864,OFFSET($N$698,,,($C864-1)*3-2,$C$2)*OFFSET($B$696,1,,($C864-1)*3-2,1))),
IFERROR((T530/$J529)*$J864,0))</f>
        <v>0</v>
      </c>
      <c r="U865" s="312" cm="1">
        <f t="array" aca="1" ref="U865" ca="1">IF($D864=$C$3,
SUM(IF(OFFSET($N$696,,,($C864-1)*3-2,$C$2)=U864,OFFSET($N$698,,,($C864-1)*3-2,$C$2)*OFFSET($B$696,1,,($C864-1)*3-2,1))),
IFERROR((U530/$J529)*$J864,0))</f>
        <v>0</v>
      </c>
      <c r="V865" s="312" cm="1">
        <f t="array" aca="1" ref="V865" ca="1">IF($D864=$C$3,
SUM(IF(OFFSET($N$696,,,($C864-1)*3-2,$C$2)=V864,OFFSET($N$698,,,($C864-1)*3-2,$C$2)*OFFSET($B$696,1,,($C864-1)*3-2,1))),
IFERROR((V530/$J529)*$J864,0))</f>
        <v>0</v>
      </c>
      <c r="W865" s="312" cm="1">
        <f t="array" aca="1" ref="W865" ca="1">IF($D864=$C$3,
SUM(IF(OFFSET($N$696,,,($C864-1)*3-2,$C$2)=W864,OFFSET($N$698,,,($C864-1)*3-2,$C$2)*OFFSET($B$696,1,,($C864-1)*3-2,1))),
IFERROR((W530/$J529)*$J864,0))</f>
        <v>0</v>
      </c>
      <c r="X865" s="312" cm="1">
        <f t="array" aca="1" ref="X865" ca="1">IF($D864=$C$3,
SUM(IF(OFFSET($N$696,,,($C864-1)*3-2,$C$2)=X864,OFFSET($N$698,,,($C864-1)*3-2,$C$2)*OFFSET($B$696,1,,($C864-1)*3-2,1))),
IFERROR((X530/$J529)*$J864,0))</f>
        <v>0</v>
      </c>
      <c r="Y865" s="312" cm="1">
        <f t="array" aca="1" ref="Y865" ca="1">IF($D864=$C$3,
SUM(IF(OFFSET($N$696,,,($C864-1)*3-2,$C$2)=Y864,OFFSET($N$698,,,($C864-1)*3-2,$C$2)*OFFSET($B$696,1,,($C864-1)*3-2,1))),
IFERROR((Y530/$J529)*$J864,0))</f>
        <v>0</v>
      </c>
      <c r="Z865" s="312" cm="1">
        <f t="array" aca="1" ref="Z865" ca="1">IF($D864=$C$3,
SUM(IF(OFFSET($N$696,,,($C864-1)*3-2,$C$2)=Z864,OFFSET($N$698,,,($C864-1)*3-2,$C$2)*OFFSET($B$696,1,,($C864-1)*3-2,1))),
IFERROR((Z530/$J529)*$J864,0))</f>
        <v>0</v>
      </c>
      <c r="AA865" s="312" cm="1">
        <f t="array" aca="1" ref="AA865" ca="1">IF($D864=$C$3,
SUM(IF(OFFSET($N$696,,,($C864-1)*3-2,$C$2)=AA864,OFFSET($N$698,,,($C864-1)*3-2,$C$2)*OFFSET($B$696,1,,($C864-1)*3-2,1))),
IFERROR((AA530/$J529)*$J864,0))</f>
        <v>0</v>
      </c>
      <c r="AB865" s="312" cm="1">
        <f t="array" aca="1" ref="AB865" ca="1">IF($D864=$C$3,
SUM(IF(OFFSET($N$696,,,($C864-1)*3-2,$C$2)=AB864,OFFSET($N$698,,,($C864-1)*3-2,$C$2)*OFFSET($B$696,1,,($C864-1)*3-2,1))),
IFERROR((AB530/$J529)*$J864,0))</f>
        <v>0</v>
      </c>
      <c r="AC865" s="312" cm="1">
        <f t="array" aca="1" ref="AC865" ca="1">IF($D864=$C$3,
SUM(IF(OFFSET($N$696,,,($C864-1)*3-2,$C$2)=AC864,OFFSET($N$698,,,($C864-1)*3-2,$C$2)*OFFSET($B$696,1,,($C864-1)*3-2,1))),
IFERROR((AC530/$J529)*$J864,0))</f>
        <v>0</v>
      </c>
      <c r="AD865" s="312" cm="1">
        <f t="array" aca="1" ref="AD865" ca="1">IF($D864=$C$3,
SUM(IF(OFFSET($N$696,,,($C864-1)*3-2,$C$2)=AD864,OFFSET($N$698,,,($C864-1)*3-2,$C$2)*OFFSET($B$696,1,,($C864-1)*3-2,1))),
IFERROR((AD530/$J529)*$J864,0))</f>
        <v>0</v>
      </c>
      <c r="AE865" s="312" cm="1">
        <f t="array" aca="1" ref="AE865" ca="1">IF($D864=$C$3,
SUM(IF(OFFSET($N$696,,,($C864-1)*3-2,$C$2)=AE864,OFFSET($N$698,,,($C864-1)*3-2,$C$2)*OFFSET($B$696,1,,($C864-1)*3-2,1))),
IFERROR((AE530/$J529)*$J864,0))</f>
        <v>0</v>
      </c>
      <c r="AF865" s="312" cm="1">
        <f t="array" aca="1" ref="AF865" ca="1">IF($D864=$C$3,
SUM(IF(OFFSET($N$696,,,($C864-1)*3-2,$C$2)=AF864,OFFSET($N$698,,,($C864-1)*3-2,$C$2)*OFFSET($B$696,1,,($C864-1)*3-2,1))),
IFERROR((AF530/$J529)*$J864,0))</f>
        <v>0</v>
      </c>
      <c r="AG865" s="312" cm="1">
        <f t="array" aca="1" ref="AG865" ca="1">IF($D864=$C$3,
SUM(IF(OFFSET($N$696,,,($C864-1)*3-2,$C$2)=AG864,OFFSET($N$698,,,($C864-1)*3-2,$C$2)*OFFSET($B$696,1,,($C864-1)*3-2,1))),
IFERROR((AG530/$J529)*$J864,0))</f>
        <v>0</v>
      </c>
      <c r="AH865" s="317"/>
      <c r="AI865" s="318"/>
      <c r="AJ865" s="318"/>
      <c r="AK865" s="318"/>
      <c r="AL865" s="318"/>
      <c r="AM865"/>
      <c r="AN865"/>
      <c r="AO865"/>
      <c r="AP865"/>
      <c r="AQ865"/>
      <c r="AR865"/>
    </row>
    <row r="866" spans="1:44" ht="13.15" customHeight="1">
      <c r="A866" s="317"/>
      <c r="B866" s="380" t="str">
        <f t="shared" ca="1" si="3522"/>
        <v/>
      </c>
      <c r="C866" s="380" t="str">
        <f t="shared" ca="1" si="3522"/>
        <v/>
      </c>
      <c r="D866" s="891"/>
      <c r="E866" s="896"/>
      <c r="F866" s="897"/>
      <c r="G866" s="900"/>
      <c r="H866" s="903"/>
      <c r="I866" s="906"/>
      <c r="J866" s="909"/>
      <c r="K866" s="912"/>
      <c r="L866" s="915"/>
      <c r="M866" s="404" t="s">
        <v>91</v>
      </c>
      <c r="N866" s="405">
        <f t="shared" ref="N866:AG866" ca="1" si="3523">IFERROR(N865*$K864,0)</f>
        <v>0</v>
      </c>
      <c r="O866" s="406">
        <f t="shared" ca="1" si="3523"/>
        <v>0</v>
      </c>
      <c r="P866" s="406">
        <f t="shared" ca="1" si="3523"/>
        <v>0</v>
      </c>
      <c r="Q866" s="407">
        <f t="shared" ca="1" si="3523"/>
        <v>0</v>
      </c>
      <c r="R866" s="406">
        <f t="shared" ca="1" si="3523"/>
        <v>0</v>
      </c>
      <c r="S866" s="406">
        <f t="shared" ca="1" si="3523"/>
        <v>0</v>
      </c>
      <c r="T866" s="406">
        <f t="shared" ca="1" si="3523"/>
        <v>0</v>
      </c>
      <c r="U866" s="406">
        <f t="shared" ca="1" si="3523"/>
        <v>0</v>
      </c>
      <c r="V866" s="406">
        <f t="shared" ca="1" si="3523"/>
        <v>0</v>
      </c>
      <c r="W866" s="406">
        <f t="shared" ca="1" si="3523"/>
        <v>0</v>
      </c>
      <c r="X866" s="406">
        <f t="shared" ca="1" si="3523"/>
        <v>0</v>
      </c>
      <c r="Y866" s="406">
        <f t="shared" ca="1" si="3523"/>
        <v>0</v>
      </c>
      <c r="Z866" s="406">
        <f t="shared" ca="1" si="3523"/>
        <v>0</v>
      </c>
      <c r="AA866" s="406">
        <f t="shared" ca="1" si="3523"/>
        <v>0</v>
      </c>
      <c r="AB866" s="406">
        <f t="shared" ca="1" si="3523"/>
        <v>0</v>
      </c>
      <c r="AC866" s="406">
        <f t="shared" ca="1" si="3523"/>
        <v>0</v>
      </c>
      <c r="AD866" s="406">
        <f t="shared" ca="1" si="3523"/>
        <v>0</v>
      </c>
      <c r="AE866" s="406">
        <f t="shared" ca="1" si="3523"/>
        <v>0</v>
      </c>
      <c r="AF866" s="406">
        <f t="shared" ca="1" si="3523"/>
        <v>0</v>
      </c>
      <c r="AG866" s="406">
        <f t="shared" ca="1" si="3523"/>
        <v>0</v>
      </c>
      <c r="AH866" s="317"/>
      <c r="AI866" s="318"/>
      <c r="AJ866" s="318"/>
      <c r="AK866" s="318"/>
      <c r="AL866" s="318"/>
      <c r="AM866"/>
      <c r="AN866"/>
      <c r="AO866"/>
      <c r="AP866"/>
      <c r="AQ866"/>
      <c r="AR866"/>
    </row>
    <row r="867" spans="1:44" ht="13.15" customHeight="1">
      <c r="A867" s="317"/>
      <c r="B867" s="317"/>
      <c r="C867" s="317" cm="1">
        <f t="array" aca="1" ref="C867" ca="1">OFFSET(C867,-3,,,)+1</f>
        <v>58</v>
      </c>
      <c r="D867" s="889" t="str">
        <f t="shared" ref="D867:E867" ca="1" si="3524">D532</f>
        <v/>
      </c>
      <c r="E867" s="892" t="str">
        <f t="shared" ca="1" si="3524"/>
        <v/>
      </c>
      <c r="F867" s="893"/>
      <c r="G867" s="898">
        <f t="shared" ref="G867" si="3525">G532</f>
        <v>0</v>
      </c>
      <c r="H867" s="901"/>
      <c r="I867" s="904" t="str">
        <f t="shared" ref="I867" ca="1" si="3526">I532</f>
        <v/>
      </c>
      <c r="J867" s="907">
        <f t="shared" ref="J867" ca="1" si="3527">IF($D867=$C$3,
SUMPRODUCT(OFFSET($B$696,1,,($C867-1)*3-2,),OFFSET($L$696,,,($C867-1)*3-2,)),J532+H867)</f>
        <v>0</v>
      </c>
      <c r="K867" s="910">
        <f t="shared" ref="K867" ca="1" si="3528">K532</f>
        <v>0</v>
      </c>
      <c r="L867" s="913">
        <f t="shared" ref="L867" ca="1" si="3529">J867*K867</f>
        <v>0</v>
      </c>
      <c r="M867" s="402" t="s">
        <v>89</v>
      </c>
      <c r="N867" s="308" t="str">
        <f t="shared" ref="N867:AG867" ca="1" si="3530">N532</f>
        <v/>
      </c>
      <c r="O867" s="309" t="str">
        <f t="shared" ca="1" si="3530"/>
        <v/>
      </c>
      <c r="P867" s="309" t="str">
        <f t="shared" ca="1" si="3530"/>
        <v/>
      </c>
      <c r="Q867" s="310" t="str">
        <f t="shared" ca="1" si="3530"/>
        <v/>
      </c>
      <c r="R867" s="309" t="str">
        <f t="shared" ca="1" si="3530"/>
        <v/>
      </c>
      <c r="S867" s="309" t="str">
        <f t="shared" ca="1" si="3530"/>
        <v/>
      </c>
      <c r="T867" s="309" t="str">
        <f t="shared" ca="1" si="3530"/>
        <v/>
      </c>
      <c r="U867" s="309" t="str">
        <f t="shared" ca="1" si="3530"/>
        <v/>
      </c>
      <c r="V867" s="309" t="str">
        <f t="shared" ca="1" si="3530"/>
        <v/>
      </c>
      <c r="W867" s="309" t="str">
        <f t="shared" ca="1" si="3530"/>
        <v/>
      </c>
      <c r="X867" s="309" t="str">
        <f t="shared" ca="1" si="3530"/>
        <v/>
      </c>
      <c r="Y867" s="309" t="str">
        <f t="shared" ca="1" si="3530"/>
        <v/>
      </c>
      <c r="Z867" s="309" t="str">
        <f t="shared" ca="1" si="3530"/>
        <v/>
      </c>
      <c r="AA867" s="309" t="str">
        <f t="shared" ca="1" si="3530"/>
        <v/>
      </c>
      <c r="AB867" s="309" t="str">
        <f t="shared" ca="1" si="3530"/>
        <v/>
      </c>
      <c r="AC867" s="309" t="str">
        <f t="shared" ca="1" si="3530"/>
        <v/>
      </c>
      <c r="AD867" s="309" t="str">
        <f t="shared" ca="1" si="3530"/>
        <v/>
      </c>
      <c r="AE867" s="309" t="str">
        <f t="shared" ca="1" si="3530"/>
        <v/>
      </c>
      <c r="AF867" s="309" t="str">
        <f t="shared" ca="1" si="3530"/>
        <v/>
      </c>
      <c r="AG867" s="309" t="str">
        <f t="shared" ca="1" si="3530"/>
        <v/>
      </c>
      <c r="AH867" s="317"/>
      <c r="AI867" s="318"/>
      <c r="AJ867" s="318"/>
      <c r="AK867" s="318"/>
      <c r="AL867" s="318"/>
      <c r="AM867"/>
      <c r="AN867"/>
      <c r="AO867"/>
      <c r="AP867"/>
      <c r="AQ867"/>
      <c r="AR867"/>
    </row>
    <row r="868" spans="1:44" ht="13.15" customHeight="1">
      <c r="A868" s="317"/>
      <c r="B868" s="380">
        <f t="shared" ref="B868:C869" ca="1" si="3531">B533</f>
        <v>0</v>
      </c>
      <c r="C868" s="317" cm="1">
        <f t="array" aca="1" ref="C868" ca="1">IF(ROUND(SUM(IF(N867:AG867&lt;&gt;"",IF(N867:AG867&lt;&gt;0,(N868:AG868))))-J867,3)&lt;&gt;0,"X",0)</f>
        <v>0</v>
      </c>
      <c r="D868" s="890"/>
      <c r="E868" s="894"/>
      <c r="F868" s="895"/>
      <c r="G868" s="899"/>
      <c r="H868" s="902"/>
      <c r="I868" s="905"/>
      <c r="J868" s="908"/>
      <c r="K868" s="911"/>
      <c r="L868" s="914"/>
      <c r="M868" s="403" t="s">
        <v>90</v>
      </c>
      <c r="N868" s="312" cm="1">
        <f t="array" aca="1" ref="N868" ca="1">IF($D867=$C$3,
SUM(IF(OFFSET($N$696,,,($C867-1)*3-2,$C$2)=N867,OFFSET($N$698,,,($C867-1)*3-2,$C$2)*OFFSET($B$696,1,,($C867-1)*3-2,1))),
IFERROR((N533/$J532)*$J867,0))</f>
        <v>0</v>
      </c>
      <c r="O868" s="312" cm="1">
        <f t="array" aca="1" ref="O868" ca="1">IF($D867=$C$3,
SUM(IF(OFFSET($N$696,,,($C867-1)*3-2,$C$2)=O867,OFFSET($N$698,,,($C867-1)*3-2,$C$2)*OFFSET($B$696,1,,($C867-1)*3-2,1))),
IFERROR((O533/$J532)*$J867,0))</f>
        <v>0</v>
      </c>
      <c r="P868" s="312" cm="1">
        <f t="array" aca="1" ref="P868" ca="1">IF($D867=$C$3,
SUM(IF(OFFSET($N$696,,,($C867-1)*3-2,$C$2)=P867,OFFSET($N$698,,,($C867-1)*3-2,$C$2)*OFFSET($B$696,1,,($C867-1)*3-2,1))),
IFERROR((P533/$J532)*$J867,0))</f>
        <v>0</v>
      </c>
      <c r="Q868" s="313" cm="1">
        <f t="array" aca="1" ref="Q868" ca="1">IF($D867=$C$3,
SUM(IF(OFFSET($N$696,,,($C867-1)*3-2,$C$2)=Q867,OFFSET($N$698,,,($C867-1)*3-2,$C$2)*OFFSET($B$696,1,,($C867-1)*3-2,1))),
IFERROR((Q533/$J532)*$J867,0))</f>
        <v>0</v>
      </c>
      <c r="R868" s="312" cm="1">
        <f t="array" aca="1" ref="R868" ca="1">IF($D867=$C$3,
SUM(IF(OFFSET($N$696,,,($C867-1)*3-2,$C$2)=R867,OFFSET($N$698,,,($C867-1)*3-2,$C$2)*OFFSET($B$696,1,,($C867-1)*3-2,1))),
IFERROR((R533/$J532)*$J867,0))</f>
        <v>0</v>
      </c>
      <c r="S868" s="312" cm="1">
        <f t="array" aca="1" ref="S868" ca="1">IF($D867=$C$3,
SUM(IF(OFFSET($N$696,,,($C867-1)*3-2,$C$2)=S867,OFFSET($N$698,,,($C867-1)*3-2,$C$2)*OFFSET($B$696,1,,($C867-1)*3-2,1))),
IFERROR((S533/$J532)*$J867,0))</f>
        <v>0</v>
      </c>
      <c r="T868" s="312" cm="1">
        <f t="array" aca="1" ref="T868" ca="1">IF($D867=$C$3,
SUM(IF(OFFSET($N$696,,,($C867-1)*3-2,$C$2)=T867,OFFSET($N$698,,,($C867-1)*3-2,$C$2)*OFFSET($B$696,1,,($C867-1)*3-2,1))),
IFERROR((T533/$J532)*$J867,0))</f>
        <v>0</v>
      </c>
      <c r="U868" s="312" cm="1">
        <f t="array" aca="1" ref="U868" ca="1">IF($D867=$C$3,
SUM(IF(OFFSET($N$696,,,($C867-1)*3-2,$C$2)=U867,OFFSET($N$698,,,($C867-1)*3-2,$C$2)*OFFSET($B$696,1,,($C867-1)*3-2,1))),
IFERROR((U533/$J532)*$J867,0))</f>
        <v>0</v>
      </c>
      <c r="V868" s="312" cm="1">
        <f t="array" aca="1" ref="V868" ca="1">IF($D867=$C$3,
SUM(IF(OFFSET($N$696,,,($C867-1)*3-2,$C$2)=V867,OFFSET($N$698,,,($C867-1)*3-2,$C$2)*OFFSET($B$696,1,,($C867-1)*3-2,1))),
IFERROR((V533/$J532)*$J867,0))</f>
        <v>0</v>
      </c>
      <c r="W868" s="312" cm="1">
        <f t="array" aca="1" ref="W868" ca="1">IF($D867=$C$3,
SUM(IF(OFFSET($N$696,,,($C867-1)*3-2,$C$2)=W867,OFFSET($N$698,,,($C867-1)*3-2,$C$2)*OFFSET($B$696,1,,($C867-1)*3-2,1))),
IFERROR((W533/$J532)*$J867,0))</f>
        <v>0</v>
      </c>
      <c r="X868" s="312" cm="1">
        <f t="array" aca="1" ref="X868" ca="1">IF($D867=$C$3,
SUM(IF(OFFSET($N$696,,,($C867-1)*3-2,$C$2)=X867,OFFSET($N$698,,,($C867-1)*3-2,$C$2)*OFFSET($B$696,1,,($C867-1)*3-2,1))),
IFERROR((X533/$J532)*$J867,0))</f>
        <v>0</v>
      </c>
      <c r="Y868" s="312" cm="1">
        <f t="array" aca="1" ref="Y868" ca="1">IF($D867=$C$3,
SUM(IF(OFFSET($N$696,,,($C867-1)*3-2,$C$2)=Y867,OFFSET($N$698,,,($C867-1)*3-2,$C$2)*OFFSET($B$696,1,,($C867-1)*3-2,1))),
IFERROR((Y533/$J532)*$J867,0))</f>
        <v>0</v>
      </c>
      <c r="Z868" s="312" cm="1">
        <f t="array" aca="1" ref="Z868" ca="1">IF($D867=$C$3,
SUM(IF(OFFSET($N$696,,,($C867-1)*3-2,$C$2)=Z867,OFFSET($N$698,,,($C867-1)*3-2,$C$2)*OFFSET($B$696,1,,($C867-1)*3-2,1))),
IFERROR((Z533/$J532)*$J867,0))</f>
        <v>0</v>
      </c>
      <c r="AA868" s="312" cm="1">
        <f t="array" aca="1" ref="AA868" ca="1">IF($D867=$C$3,
SUM(IF(OFFSET($N$696,,,($C867-1)*3-2,$C$2)=AA867,OFFSET($N$698,,,($C867-1)*3-2,$C$2)*OFFSET($B$696,1,,($C867-1)*3-2,1))),
IFERROR((AA533/$J532)*$J867,0))</f>
        <v>0</v>
      </c>
      <c r="AB868" s="312" cm="1">
        <f t="array" aca="1" ref="AB868" ca="1">IF($D867=$C$3,
SUM(IF(OFFSET($N$696,,,($C867-1)*3-2,$C$2)=AB867,OFFSET($N$698,,,($C867-1)*3-2,$C$2)*OFFSET($B$696,1,,($C867-1)*3-2,1))),
IFERROR((AB533/$J532)*$J867,0))</f>
        <v>0</v>
      </c>
      <c r="AC868" s="312" cm="1">
        <f t="array" aca="1" ref="AC868" ca="1">IF($D867=$C$3,
SUM(IF(OFFSET($N$696,,,($C867-1)*3-2,$C$2)=AC867,OFFSET($N$698,,,($C867-1)*3-2,$C$2)*OFFSET($B$696,1,,($C867-1)*3-2,1))),
IFERROR((AC533/$J532)*$J867,0))</f>
        <v>0</v>
      </c>
      <c r="AD868" s="312" cm="1">
        <f t="array" aca="1" ref="AD868" ca="1">IF($D867=$C$3,
SUM(IF(OFFSET($N$696,,,($C867-1)*3-2,$C$2)=AD867,OFFSET($N$698,,,($C867-1)*3-2,$C$2)*OFFSET($B$696,1,,($C867-1)*3-2,1))),
IFERROR((AD533/$J532)*$J867,0))</f>
        <v>0</v>
      </c>
      <c r="AE868" s="312" cm="1">
        <f t="array" aca="1" ref="AE868" ca="1">IF($D867=$C$3,
SUM(IF(OFFSET($N$696,,,($C867-1)*3-2,$C$2)=AE867,OFFSET($N$698,,,($C867-1)*3-2,$C$2)*OFFSET($B$696,1,,($C867-1)*3-2,1))),
IFERROR((AE533/$J532)*$J867,0))</f>
        <v>0</v>
      </c>
      <c r="AF868" s="312" cm="1">
        <f t="array" aca="1" ref="AF868" ca="1">IF($D867=$C$3,
SUM(IF(OFFSET($N$696,,,($C867-1)*3-2,$C$2)=AF867,OFFSET($N$698,,,($C867-1)*3-2,$C$2)*OFFSET($B$696,1,,($C867-1)*3-2,1))),
IFERROR((AF533/$J532)*$J867,0))</f>
        <v>0</v>
      </c>
      <c r="AG868" s="312" cm="1">
        <f t="array" aca="1" ref="AG868" ca="1">IF($D867=$C$3,
SUM(IF(OFFSET($N$696,,,($C867-1)*3-2,$C$2)=AG867,OFFSET($N$698,,,($C867-1)*3-2,$C$2)*OFFSET($B$696,1,,($C867-1)*3-2,1))),
IFERROR((AG533/$J532)*$J867,0))</f>
        <v>0</v>
      </c>
      <c r="AH868" s="317"/>
      <c r="AI868" s="318"/>
      <c r="AJ868" s="318"/>
      <c r="AK868" s="318"/>
      <c r="AL868" s="318"/>
      <c r="AM868"/>
      <c r="AN868"/>
      <c r="AO868"/>
      <c r="AP868"/>
      <c r="AQ868"/>
      <c r="AR868"/>
    </row>
    <row r="869" spans="1:44" ht="13.15" customHeight="1">
      <c r="A869" s="317"/>
      <c r="B869" s="380" t="str">
        <f t="shared" ca="1" si="3531"/>
        <v/>
      </c>
      <c r="C869" s="380" t="str">
        <f t="shared" ca="1" si="3531"/>
        <v/>
      </c>
      <c r="D869" s="891"/>
      <c r="E869" s="896"/>
      <c r="F869" s="897"/>
      <c r="G869" s="900"/>
      <c r="H869" s="903"/>
      <c r="I869" s="906"/>
      <c r="J869" s="909"/>
      <c r="K869" s="912"/>
      <c r="L869" s="915"/>
      <c r="M869" s="404" t="s">
        <v>91</v>
      </c>
      <c r="N869" s="405">
        <f t="shared" ref="N869:AG869" ca="1" si="3532">IFERROR(N868*$K867,0)</f>
        <v>0</v>
      </c>
      <c r="O869" s="406">
        <f t="shared" ca="1" si="3532"/>
        <v>0</v>
      </c>
      <c r="P869" s="406">
        <f t="shared" ca="1" si="3532"/>
        <v>0</v>
      </c>
      <c r="Q869" s="407">
        <f t="shared" ca="1" si="3532"/>
        <v>0</v>
      </c>
      <c r="R869" s="406">
        <f t="shared" ca="1" si="3532"/>
        <v>0</v>
      </c>
      <c r="S869" s="406">
        <f t="shared" ca="1" si="3532"/>
        <v>0</v>
      </c>
      <c r="T869" s="406">
        <f t="shared" ca="1" si="3532"/>
        <v>0</v>
      </c>
      <c r="U869" s="406">
        <f t="shared" ca="1" si="3532"/>
        <v>0</v>
      </c>
      <c r="V869" s="406">
        <f t="shared" ca="1" si="3532"/>
        <v>0</v>
      </c>
      <c r="W869" s="406">
        <f t="shared" ca="1" si="3532"/>
        <v>0</v>
      </c>
      <c r="X869" s="406">
        <f t="shared" ca="1" si="3532"/>
        <v>0</v>
      </c>
      <c r="Y869" s="406">
        <f t="shared" ca="1" si="3532"/>
        <v>0</v>
      </c>
      <c r="Z869" s="406">
        <f t="shared" ca="1" si="3532"/>
        <v>0</v>
      </c>
      <c r="AA869" s="406">
        <f t="shared" ca="1" si="3532"/>
        <v>0</v>
      </c>
      <c r="AB869" s="406">
        <f t="shared" ca="1" si="3532"/>
        <v>0</v>
      </c>
      <c r="AC869" s="406">
        <f t="shared" ca="1" si="3532"/>
        <v>0</v>
      </c>
      <c r="AD869" s="406">
        <f t="shared" ca="1" si="3532"/>
        <v>0</v>
      </c>
      <c r="AE869" s="406">
        <f t="shared" ca="1" si="3532"/>
        <v>0</v>
      </c>
      <c r="AF869" s="406">
        <f t="shared" ca="1" si="3532"/>
        <v>0</v>
      </c>
      <c r="AG869" s="406">
        <f t="shared" ca="1" si="3532"/>
        <v>0</v>
      </c>
      <c r="AH869" s="317"/>
      <c r="AI869" s="318"/>
      <c r="AJ869" s="318"/>
      <c r="AK869" s="318"/>
      <c r="AL869" s="318"/>
      <c r="AM869"/>
      <c r="AN869"/>
      <c r="AO869"/>
      <c r="AP869"/>
      <c r="AQ869"/>
      <c r="AR869"/>
    </row>
    <row r="870" spans="1:44" ht="13.15" customHeight="1">
      <c r="A870" s="317"/>
      <c r="B870" s="317"/>
      <c r="C870" s="317" cm="1">
        <f t="array" aca="1" ref="C870" ca="1">OFFSET(C870,-3,,,)+1</f>
        <v>59</v>
      </c>
      <c r="D870" s="889" t="str">
        <f t="shared" ref="D870:E870" ca="1" si="3533">D535</f>
        <v/>
      </c>
      <c r="E870" s="892" t="str">
        <f t="shared" ca="1" si="3533"/>
        <v/>
      </c>
      <c r="F870" s="893"/>
      <c r="G870" s="898">
        <f t="shared" ref="G870" si="3534">G535</f>
        <v>0</v>
      </c>
      <c r="H870" s="901"/>
      <c r="I870" s="904" t="str">
        <f t="shared" ref="I870" ca="1" si="3535">I535</f>
        <v/>
      </c>
      <c r="J870" s="907">
        <f t="shared" ref="J870" ca="1" si="3536">IF($D870=$C$3,
SUMPRODUCT(OFFSET($B$696,1,,($C870-1)*3-2,),OFFSET($L$696,,,($C870-1)*3-2,)),J535+H870)</f>
        <v>0</v>
      </c>
      <c r="K870" s="910">
        <f t="shared" ref="K870" ca="1" si="3537">K535</f>
        <v>0</v>
      </c>
      <c r="L870" s="913">
        <f t="shared" ref="L870" ca="1" si="3538">J870*K870</f>
        <v>0</v>
      </c>
      <c r="M870" s="402" t="s">
        <v>89</v>
      </c>
      <c r="N870" s="308" t="str">
        <f t="shared" ref="N870:AG870" ca="1" si="3539">N535</f>
        <v/>
      </c>
      <c r="O870" s="309" t="str">
        <f t="shared" ca="1" si="3539"/>
        <v/>
      </c>
      <c r="P870" s="309" t="str">
        <f t="shared" ca="1" si="3539"/>
        <v/>
      </c>
      <c r="Q870" s="310" t="str">
        <f t="shared" ca="1" si="3539"/>
        <v/>
      </c>
      <c r="R870" s="309" t="str">
        <f t="shared" ca="1" si="3539"/>
        <v/>
      </c>
      <c r="S870" s="309" t="str">
        <f t="shared" ca="1" si="3539"/>
        <v/>
      </c>
      <c r="T870" s="309" t="str">
        <f t="shared" ca="1" si="3539"/>
        <v/>
      </c>
      <c r="U870" s="309" t="str">
        <f t="shared" ca="1" si="3539"/>
        <v/>
      </c>
      <c r="V870" s="309" t="str">
        <f t="shared" ca="1" si="3539"/>
        <v/>
      </c>
      <c r="W870" s="309" t="str">
        <f t="shared" ca="1" si="3539"/>
        <v/>
      </c>
      <c r="X870" s="309" t="str">
        <f t="shared" ca="1" si="3539"/>
        <v/>
      </c>
      <c r="Y870" s="309" t="str">
        <f t="shared" ca="1" si="3539"/>
        <v/>
      </c>
      <c r="Z870" s="309" t="str">
        <f t="shared" ca="1" si="3539"/>
        <v/>
      </c>
      <c r="AA870" s="309" t="str">
        <f t="shared" ca="1" si="3539"/>
        <v/>
      </c>
      <c r="AB870" s="309" t="str">
        <f t="shared" ca="1" si="3539"/>
        <v/>
      </c>
      <c r="AC870" s="309" t="str">
        <f t="shared" ca="1" si="3539"/>
        <v/>
      </c>
      <c r="AD870" s="309" t="str">
        <f t="shared" ca="1" si="3539"/>
        <v/>
      </c>
      <c r="AE870" s="309" t="str">
        <f t="shared" ca="1" si="3539"/>
        <v/>
      </c>
      <c r="AF870" s="309" t="str">
        <f t="shared" ca="1" si="3539"/>
        <v/>
      </c>
      <c r="AG870" s="309" t="str">
        <f t="shared" ca="1" si="3539"/>
        <v/>
      </c>
      <c r="AH870" s="317"/>
      <c r="AI870" s="318"/>
      <c r="AJ870" s="318"/>
      <c r="AK870" s="318"/>
      <c r="AL870" s="318"/>
      <c r="AM870"/>
      <c r="AN870"/>
      <c r="AO870"/>
      <c r="AP870"/>
      <c r="AQ870"/>
      <c r="AR870"/>
    </row>
    <row r="871" spans="1:44" ht="13.15" customHeight="1">
      <c r="A871" s="317"/>
      <c r="B871" s="380">
        <f t="shared" ref="B871:C872" ca="1" si="3540">B536</f>
        <v>0</v>
      </c>
      <c r="C871" s="317" cm="1">
        <f t="array" aca="1" ref="C871" ca="1">IF(ROUND(SUM(IF(N870:AG870&lt;&gt;"",IF(N870:AG870&lt;&gt;0,(N871:AG871))))-J870,3)&lt;&gt;0,"X",0)</f>
        <v>0</v>
      </c>
      <c r="D871" s="890"/>
      <c r="E871" s="894"/>
      <c r="F871" s="895"/>
      <c r="G871" s="899"/>
      <c r="H871" s="902"/>
      <c r="I871" s="905"/>
      <c r="J871" s="908"/>
      <c r="K871" s="911"/>
      <c r="L871" s="914"/>
      <c r="M871" s="403" t="s">
        <v>90</v>
      </c>
      <c r="N871" s="312" cm="1">
        <f t="array" aca="1" ref="N871" ca="1">IF($D870=$C$3,
SUM(IF(OFFSET($N$696,,,($C870-1)*3-2,$C$2)=N870,OFFSET($N$698,,,($C870-1)*3-2,$C$2)*OFFSET($B$696,1,,($C870-1)*3-2,1))),
IFERROR((N536/$J535)*$J870,0))</f>
        <v>0</v>
      </c>
      <c r="O871" s="312" cm="1">
        <f t="array" aca="1" ref="O871" ca="1">IF($D870=$C$3,
SUM(IF(OFFSET($N$696,,,($C870-1)*3-2,$C$2)=O870,OFFSET($N$698,,,($C870-1)*3-2,$C$2)*OFFSET($B$696,1,,($C870-1)*3-2,1))),
IFERROR((O536/$J535)*$J870,0))</f>
        <v>0</v>
      </c>
      <c r="P871" s="312" cm="1">
        <f t="array" aca="1" ref="P871" ca="1">IF($D870=$C$3,
SUM(IF(OFFSET($N$696,,,($C870-1)*3-2,$C$2)=P870,OFFSET($N$698,,,($C870-1)*3-2,$C$2)*OFFSET($B$696,1,,($C870-1)*3-2,1))),
IFERROR((P536/$J535)*$J870,0))</f>
        <v>0</v>
      </c>
      <c r="Q871" s="313" cm="1">
        <f t="array" aca="1" ref="Q871" ca="1">IF($D870=$C$3,
SUM(IF(OFFSET($N$696,,,($C870-1)*3-2,$C$2)=Q870,OFFSET($N$698,,,($C870-1)*3-2,$C$2)*OFFSET($B$696,1,,($C870-1)*3-2,1))),
IFERROR((Q536/$J535)*$J870,0))</f>
        <v>0</v>
      </c>
      <c r="R871" s="312" cm="1">
        <f t="array" aca="1" ref="R871" ca="1">IF($D870=$C$3,
SUM(IF(OFFSET($N$696,,,($C870-1)*3-2,$C$2)=R870,OFFSET($N$698,,,($C870-1)*3-2,$C$2)*OFFSET($B$696,1,,($C870-1)*3-2,1))),
IFERROR((R536/$J535)*$J870,0))</f>
        <v>0</v>
      </c>
      <c r="S871" s="312" cm="1">
        <f t="array" aca="1" ref="S871" ca="1">IF($D870=$C$3,
SUM(IF(OFFSET($N$696,,,($C870-1)*3-2,$C$2)=S870,OFFSET($N$698,,,($C870-1)*3-2,$C$2)*OFFSET($B$696,1,,($C870-1)*3-2,1))),
IFERROR((S536/$J535)*$J870,0))</f>
        <v>0</v>
      </c>
      <c r="T871" s="312" cm="1">
        <f t="array" aca="1" ref="T871" ca="1">IF($D870=$C$3,
SUM(IF(OFFSET($N$696,,,($C870-1)*3-2,$C$2)=T870,OFFSET($N$698,,,($C870-1)*3-2,$C$2)*OFFSET($B$696,1,,($C870-1)*3-2,1))),
IFERROR((T536/$J535)*$J870,0))</f>
        <v>0</v>
      </c>
      <c r="U871" s="312" cm="1">
        <f t="array" aca="1" ref="U871" ca="1">IF($D870=$C$3,
SUM(IF(OFFSET($N$696,,,($C870-1)*3-2,$C$2)=U870,OFFSET($N$698,,,($C870-1)*3-2,$C$2)*OFFSET($B$696,1,,($C870-1)*3-2,1))),
IFERROR((U536/$J535)*$J870,0))</f>
        <v>0</v>
      </c>
      <c r="V871" s="312" cm="1">
        <f t="array" aca="1" ref="V871" ca="1">IF($D870=$C$3,
SUM(IF(OFFSET($N$696,,,($C870-1)*3-2,$C$2)=V870,OFFSET($N$698,,,($C870-1)*3-2,$C$2)*OFFSET($B$696,1,,($C870-1)*3-2,1))),
IFERROR((V536/$J535)*$J870,0))</f>
        <v>0</v>
      </c>
      <c r="W871" s="312" cm="1">
        <f t="array" aca="1" ref="W871" ca="1">IF($D870=$C$3,
SUM(IF(OFFSET($N$696,,,($C870-1)*3-2,$C$2)=W870,OFFSET($N$698,,,($C870-1)*3-2,$C$2)*OFFSET($B$696,1,,($C870-1)*3-2,1))),
IFERROR((W536/$J535)*$J870,0))</f>
        <v>0</v>
      </c>
      <c r="X871" s="312" cm="1">
        <f t="array" aca="1" ref="X871" ca="1">IF($D870=$C$3,
SUM(IF(OFFSET($N$696,,,($C870-1)*3-2,$C$2)=X870,OFFSET($N$698,,,($C870-1)*3-2,$C$2)*OFFSET($B$696,1,,($C870-1)*3-2,1))),
IFERROR((X536/$J535)*$J870,0))</f>
        <v>0</v>
      </c>
      <c r="Y871" s="312" cm="1">
        <f t="array" aca="1" ref="Y871" ca="1">IF($D870=$C$3,
SUM(IF(OFFSET($N$696,,,($C870-1)*3-2,$C$2)=Y870,OFFSET($N$698,,,($C870-1)*3-2,$C$2)*OFFSET($B$696,1,,($C870-1)*3-2,1))),
IFERROR((Y536/$J535)*$J870,0))</f>
        <v>0</v>
      </c>
      <c r="Z871" s="312" cm="1">
        <f t="array" aca="1" ref="Z871" ca="1">IF($D870=$C$3,
SUM(IF(OFFSET($N$696,,,($C870-1)*3-2,$C$2)=Z870,OFFSET($N$698,,,($C870-1)*3-2,$C$2)*OFFSET($B$696,1,,($C870-1)*3-2,1))),
IFERROR((Z536/$J535)*$J870,0))</f>
        <v>0</v>
      </c>
      <c r="AA871" s="312" cm="1">
        <f t="array" aca="1" ref="AA871" ca="1">IF($D870=$C$3,
SUM(IF(OFFSET($N$696,,,($C870-1)*3-2,$C$2)=AA870,OFFSET($N$698,,,($C870-1)*3-2,$C$2)*OFFSET($B$696,1,,($C870-1)*3-2,1))),
IFERROR((AA536/$J535)*$J870,0))</f>
        <v>0</v>
      </c>
      <c r="AB871" s="312" cm="1">
        <f t="array" aca="1" ref="AB871" ca="1">IF($D870=$C$3,
SUM(IF(OFFSET($N$696,,,($C870-1)*3-2,$C$2)=AB870,OFFSET($N$698,,,($C870-1)*3-2,$C$2)*OFFSET($B$696,1,,($C870-1)*3-2,1))),
IFERROR((AB536/$J535)*$J870,0))</f>
        <v>0</v>
      </c>
      <c r="AC871" s="312" cm="1">
        <f t="array" aca="1" ref="AC871" ca="1">IF($D870=$C$3,
SUM(IF(OFFSET($N$696,,,($C870-1)*3-2,$C$2)=AC870,OFFSET($N$698,,,($C870-1)*3-2,$C$2)*OFFSET($B$696,1,,($C870-1)*3-2,1))),
IFERROR((AC536/$J535)*$J870,0))</f>
        <v>0</v>
      </c>
      <c r="AD871" s="312" cm="1">
        <f t="array" aca="1" ref="AD871" ca="1">IF($D870=$C$3,
SUM(IF(OFFSET($N$696,,,($C870-1)*3-2,$C$2)=AD870,OFFSET($N$698,,,($C870-1)*3-2,$C$2)*OFFSET($B$696,1,,($C870-1)*3-2,1))),
IFERROR((AD536/$J535)*$J870,0))</f>
        <v>0</v>
      </c>
      <c r="AE871" s="312" cm="1">
        <f t="array" aca="1" ref="AE871" ca="1">IF($D870=$C$3,
SUM(IF(OFFSET($N$696,,,($C870-1)*3-2,$C$2)=AE870,OFFSET($N$698,,,($C870-1)*3-2,$C$2)*OFFSET($B$696,1,,($C870-1)*3-2,1))),
IFERROR((AE536/$J535)*$J870,0))</f>
        <v>0</v>
      </c>
      <c r="AF871" s="312" cm="1">
        <f t="array" aca="1" ref="AF871" ca="1">IF($D870=$C$3,
SUM(IF(OFFSET($N$696,,,($C870-1)*3-2,$C$2)=AF870,OFFSET($N$698,,,($C870-1)*3-2,$C$2)*OFFSET($B$696,1,,($C870-1)*3-2,1))),
IFERROR((AF536/$J535)*$J870,0))</f>
        <v>0</v>
      </c>
      <c r="AG871" s="312" cm="1">
        <f t="array" aca="1" ref="AG871" ca="1">IF($D870=$C$3,
SUM(IF(OFFSET($N$696,,,($C870-1)*3-2,$C$2)=AG870,OFFSET($N$698,,,($C870-1)*3-2,$C$2)*OFFSET($B$696,1,,($C870-1)*3-2,1))),
IFERROR((AG536/$J535)*$J870,0))</f>
        <v>0</v>
      </c>
      <c r="AH871" s="317"/>
      <c r="AI871" s="318"/>
      <c r="AJ871" s="318"/>
      <c r="AK871" s="318"/>
      <c r="AL871" s="318"/>
      <c r="AM871"/>
      <c r="AN871"/>
      <c r="AO871"/>
      <c r="AP871"/>
      <c r="AQ871"/>
      <c r="AR871"/>
    </row>
    <row r="872" spans="1:44" ht="13.15" customHeight="1">
      <c r="A872" s="317"/>
      <c r="B872" s="380" t="str">
        <f t="shared" ca="1" si="3540"/>
        <v/>
      </c>
      <c r="C872" s="380" t="str">
        <f t="shared" ca="1" si="3540"/>
        <v/>
      </c>
      <c r="D872" s="891"/>
      <c r="E872" s="896"/>
      <c r="F872" s="897"/>
      <c r="G872" s="900"/>
      <c r="H872" s="903"/>
      <c r="I872" s="906"/>
      <c r="J872" s="909"/>
      <c r="K872" s="912"/>
      <c r="L872" s="915"/>
      <c r="M872" s="404" t="s">
        <v>91</v>
      </c>
      <c r="N872" s="405">
        <f t="shared" ref="N872:AG872" ca="1" si="3541">IFERROR(N871*$K870,0)</f>
        <v>0</v>
      </c>
      <c r="O872" s="406">
        <f t="shared" ca="1" si="3541"/>
        <v>0</v>
      </c>
      <c r="P872" s="406">
        <f t="shared" ca="1" si="3541"/>
        <v>0</v>
      </c>
      <c r="Q872" s="407">
        <f t="shared" ca="1" si="3541"/>
        <v>0</v>
      </c>
      <c r="R872" s="406">
        <f t="shared" ca="1" si="3541"/>
        <v>0</v>
      </c>
      <c r="S872" s="406">
        <f t="shared" ca="1" si="3541"/>
        <v>0</v>
      </c>
      <c r="T872" s="406">
        <f t="shared" ca="1" si="3541"/>
        <v>0</v>
      </c>
      <c r="U872" s="406">
        <f t="shared" ca="1" si="3541"/>
        <v>0</v>
      </c>
      <c r="V872" s="406">
        <f t="shared" ca="1" si="3541"/>
        <v>0</v>
      </c>
      <c r="W872" s="406">
        <f t="shared" ca="1" si="3541"/>
        <v>0</v>
      </c>
      <c r="X872" s="406">
        <f t="shared" ca="1" si="3541"/>
        <v>0</v>
      </c>
      <c r="Y872" s="406">
        <f t="shared" ca="1" si="3541"/>
        <v>0</v>
      </c>
      <c r="Z872" s="406">
        <f t="shared" ca="1" si="3541"/>
        <v>0</v>
      </c>
      <c r="AA872" s="406">
        <f t="shared" ca="1" si="3541"/>
        <v>0</v>
      </c>
      <c r="AB872" s="406">
        <f t="shared" ca="1" si="3541"/>
        <v>0</v>
      </c>
      <c r="AC872" s="406">
        <f t="shared" ca="1" si="3541"/>
        <v>0</v>
      </c>
      <c r="AD872" s="406">
        <f t="shared" ca="1" si="3541"/>
        <v>0</v>
      </c>
      <c r="AE872" s="406">
        <f t="shared" ca="1" si="3541"/>
        <v>0</v>
      </c>
      <c r="AF872" s="406">
        <f t="shared" ca="1" si="3541"/>
        <v>0</v>
      </c>
      <c r="AG872" s="406">
        <f t="shared" ca="1" si="3541"/>
        <v>0</v>
      </c>
      <c r="AH872" s="317"/>
      <c r="AI872" s="318"/>
      <c r="AJ872" s="318"/>
      <c r="AK872" s="318"/>
      <c r="AL872" s="318"/>
      <c r="AM872"/>
      <c r="AN872"/>
      <c r="AO872"/>
      <c r="AP872"/>
      <c r="AQ872"/>
      <c r="AR872"/>
    </row>
    <row r="873" spans="1:44" ht="13.15" customHeight="1">
      <c r="A873" s="317"/>
      <c r="B873" s="317"/>
      <c r="C873" s="317" cm="1">
        <f t="array" aca="1" ref="C873" ca="1">OFFSET(C873,-3,,,)+1</f>
        <v>60</v>
      </c>
      <c r="D873" s="889" t="str">
        <f t="shared" ref="D873:E873" ca="1" si="3542">D538</f>
        <v/>
      </c>
      <c r="E873" s="892" t="str">
        <f t="shared" ca="1" si="3542"/>
        <v/>
      </c>
      <c r="F873" s="893"/>
      <c r="G873" s="898">
        <f t="shared" ref="G873" si="3543">G538</f>
        <v>0</v>
      </c>
      <c r="H873" s="901"/>
      <c r="I873" s="904" t="str">
        <f t="shared" ref="I873" ca="1" si="3544">I538</f>
        <v/>
      </c>
      <c r="J873" s="907">
        <f t="shared" ref="J873" ca="1" si="3545">IF($D873=$C$3,
SUMPRODUCT(OFFSET($B$696,1,,($C873-1)*3-2,),OFFSET($L$696,,,($C873-1)*3-2,)),J538+H873)</f>
        <v>0</v>
      </c>
      <c r="K873" s="910">
        <f t="shared" ref="K873" ca="1" si="3546">K538</f>
        <v>0</v>
      </c>
      <c r="L873" s="913">
        <f t="shared" ref="L873" ca="1" si="3547">J873*K873</f>
        <v>0</v>
      </c>
      <c r="M873" s="402" t="s">
        <v>89</v>
      </c>
      <c r="N873" s="308" t="str">
        <f t="shared" ref="N873:AG873" ca="1" si="3548">N538</f>
        <v/>
      </c>
      <c r="O873" s="309" t="str">
        <f t="shared" ca="1" si="3548"/>
        <v/>
      </c>
      <c r="P873" s="309" t="str">
        <f t="shared" ca="1" si="3548"/>
        <v/>
      </c>
      <c r="Q873" s="310" t="str">
        <f t="shared" ca="1" si="3548"/>
        <v/>
      </c>
      <c r="R873" s="309" t="str">
        <f t="shared" ca="1" si="3548"/>
        <v/>
      </c>
      <c r="S873" s="309" t="str">
        <f t="shared" ca="1" si="3548"/>
        <v/>
      </c>
      <c r="T873" s="309" t="str">
        <f t="shared" ca="1" si="3548"/>
        <v/>
      </c>
      <c r="U873" s="309" t="str">
        <f t="shared" ca="1" si="3548"/>
        <v/>
      </c>
      <c r="V873" s="309" t="str">
        <f t="shared" ca="1" si="3548"/>
        <v/>
      </c>
      <c r="W873" s="309" t="str">
        <f t="shared" ca="1" si="3548"/>
        <v/>
      </c>
      <c r="X873" s="309" t="str">
        <f t="shared" ca="1" si="3548"/>
        <v/>
      </c>
      <c r="Y873" s="309" t="str">
        <f t="shared" ca="1" si="3548"/>
        <v/>
      </c>
      <c r="Z873" s="309" t="str">
        <f t="shared" ca="1" si="3548"/>
        <v/>
      </c>
      <c r="AA873" s="309" t="str">
        <f t="shared" ca="1" si="3548"/>
        <v/>
      </c>
      <c r="AB873" s="309" t="str">
        <f t="shared" ca="1" si="3548"/>
        <v/>
      </c>
      <c r="AC873" s="309" t="str">
        <f t="shared" ca="1" si="3548"/>
        <v/>
      </c>
      <c r="AD873" s="309" t="str">
        <f t="shared" ca="1" si="3548"/>
        <v/>
      </c>
      <c r="AE873" s="309" t="str">
        <f t="shared" ca="1" si="3548"/>
        <v/>
      </c>
      <c r="AF873" s="309" t="str">
        <f t="shared" ca="1" si="3548"/>
        <v/>
      </c>
      <c r="AG873" s="309" t="str">
        <f t="shared" ca="1" si="3548"/>
        <v/>
      </c>
      <c r="AH873" s="317"/>
      <c r="AI873" s="318"/>
      <c r="AJ873" s="318"/>
      <c r="AK873" s="318"/>
      <c r="AL873" s="318"/>
      <c r="AM873"/>
      <c r="AN873"/>
      <c r="AO873"/>
      <c r="AP873"/>
      <c r="AQ873"/>
      <c r="AR873"/>
    </row>
    <row r="874" spans="1:44" ht="13.15" customHeight="1">
      <c r="A874" s="317"/>
      <c r="B874" s="380">
        <f t="shared" ref="B874:C875" ca="1" si="3549">B539</f>
        <v>0</v>
      </c>
      <c r="C874" s="317" cm="1">
        <f t="array" aca="1" ref="C874" ca="1">IF(ROUND(SUM(IF(N873:AG873&lt;&gt;"",IF(N873:AG873&lt;&gt;0,(N874:AG874))))-J873,3)&lt;&gt;0,"X",0)</f>
        <v>0</v>
      </c>
      <c r="D874" s="890"/>
      <c r="E874" s="894"/>
      <c r="F874" s="895"/>
      <c r="G874" s="899"/>
      <c r="H874" s="902"/>
      <c r="I874" s="905"/>
      <c r="J874" s="908"/>
      <c r="K874" s="911"/>
      <c r="L874" s="914"/>
      <c r="M874" s="403" t="s">
        <v>90</v>
      </c>
      <c r="N874" s="312" cm="1">
        <f t="array" aca="1" ref="N874" ca="1">IF($D873=$C$3,
SUM(IF(OFFSET($N$696,,,($C873-1)*3-2,$C$2)=N873,OFFSET($N$698,,,($C873-1)*3-2,$C$2)*OFFSET($B$696,1,,($C873-1)*3-2,1))),
IFERROR((N539/$J538)*$J873,0))</f>
        <v>0</v>
      </c>
      <c r="O874" s="312" cm="1">
        <f t="array" aca="1" ref="O874" ca="1">IF($D873=$C$3,
SUM(IF(OFFSET($N$696,,,($C873-1)*3-2,$C$2)=O873,OFFSET($N$698,,,($C873-1)*3-2,$C$2)*OFFSET($B$696,1,,($C873-1)*3-2,1))),
IFERROR((O539/$J538)*$J873,0))</f>
        <v>0</v>
      </c>
      <c r="P874" s="312" cm="1">
        <f t="array" aca="1" ref="P874" ca="1">IF($D873=$C$3,
SUM(IF(OFFSET($N$696,,,($C873-1)*3-2,$C$2)=P873,OFFSET($N$698,,,($C873-1)*3-2,$C$2)*OFFSET($B$696,1,,($C873-1)*3-2,1))),
IFERROR((P539/$J538)*$J873,0))</f>
        <v>0</v>
      </c>
      <c r="Q874" s="313" cm="1">
        <f t="array" aca="1" ref="Q874" ca="1">IF($D873=$C$3,
SUM(IF(OFFSET($N$696,,,($C873-1)*3-2,$C$2)=Q873,OFFSET($N$698,,,($C873-1)*3-2,$C$2)*OFFSET($B$696,1,,($C873-1)*3-2,1))),
IFERROR((Q539/$J538)*$J873,0))</f>
        <v>0</v>
      </c>
      <c r="R874" s="312" cm="1">
        <f t="array" aca="1" ref="R874" ca="1">IF($D873=$C$3,
SUM(IF(OFFSET($N$696,,,($C873-1)*3-2,$C$2)=R873,OFFSET($N$698,,,($C873-1)*3-2,$C$2)*OFFSET($B$696,1,,($C873-1)*3-2,1))),
IFERROR((R539/$J538)*$J873,0))</f>
        <v>0</v>
      </c>
      <c r="S874" s="312" cm="1">
        <f t="array" aca="1" ref="S874" ca="1">IF($D873=$C$3,
SUM(IF(OFFSET($N$696,,,($C873-1)*3-2,$C$2)=S873,OFFSET($N$698,,,($C873-1)*3-2,$C$2)*OFFSET($B$696,1,,($C873-1)*3-2,1))),
IFERROR((S539/$J538)*$J873,0))</f>
        <v>0</v>
      </c>
      <c r="T874" s="312" cm="1">
        <f t="array" aca="1" ref="T874" ca="1">IF($D873=$C$3,
SUM(IF(OFFSET($N$696,,,($C873-1)*3-2,$C$2)=T873,OFFSET($N$698,,,($C873-1)*3-2,$C$2)*OFFSET($B$696,1,,($C873-1)*3-2,1))),
IFERROR((T539/$J538)*$J873,0))</f>
        <v>0</v>
      </c>
      <c r="U874" s="312" cm="1">
        <f t="array" aca="1" ref="U874" ca="1">IF($D873=$C$3,
SUM(IF(OFFSET($N$696,,,($C873-1)*3-2,$C$2)=U873,OFFSET($N$698,,,($C873-1)*3-2,$C$2)*OFFSET($B$696,1,,($C873-1)*3-2,1))),
IFERROR((U539/$J538)*$J873,0))</f>
        <v>0</v>
      </c>
      <c r="V874" s="312" cm="1">
        <f t="array" aca="1" ref="V874" ca="1">IF($D873=$C$3,
SUM(IF(OFFSET($N$696,,,($C873-1)*3-2,$C$2)=V873,OFFSET($N$698,,,($C873-1)*3-2,$C$2)*OFFSET($B$696,1,,($C873-1)*3-2,1))),
IFERROR((V539/$J538)*$J873,0))</f>
        <v>0</v>
      </c>
      <c r="W874" s="312" cm="1">
        <f t="array" aca="1" ref="W874" ca="1">IF($D873=$C$3,
SUM(IF(OFFSET($N$696,,,($C873-1)*3-2,$C$2)=W873,OFFSET($N$698,,,($C873-1)*3-2,$C$2)*OFFSET($B$696,1,,($C873-1)*3-2,1))),
IFERROR((W539/$J538)*$J873,0))</f>
        <v>0</v>
      </c>
      <c r="X874" s="312" cm="1">
        <f t="array" aca="1" ref="X874" ca="1">IF($D873=$C$3,
SUM(IF(OFFSET($N$696,,,($C873-1)*3-2,$C$2)=X873,OFFSET($N$698,,,($C873-1)*3-2,$C$2)*OFFSET($B$696,1,,($C873-1)*3-2,1))),
IFERROR((X539/$J538)*$J873,0))</f>
        <v>0</v>
      </c>
      <c r="Y874" s="312" cm="1">
        <f t="array" aca="1" ref="Y874" ca="1">IF($D873=$C$3,
SUM(IF(OFFSET($N$696,,,($C873-1)*3-2,$C$2)=Y873,OFFSET($N$698,,,($C873-1)*3-2,$C$2)*OFFSET($B$696,1,,($C873-1)*3-2,1))),
IFERROR((Y539/$J538)*$J873,0))</f>
        <v>0</v>
      </c>
      <c r="Z874" s="312" cm="1">
        <f t="array" aca="1" ref="Z874" ca="1">IF($D873=$C$3,
SUM(IF(OFFSET($N$696,,,($C873-1)*3-2,$C$2)=Z873,OFFSET($N$698,,,($C873-1)*3-2,$C$2)*OFFSET($B$696,1,,($C873-1)*3-2,1))),
IFERROR((Z539/$J538)*$J873,0))</f>
        <v>0</v>
      </c>
      <c r="AA874" s="312" cm="1">
        <f t="array" aca="1" ref="AA874" ca="1">IF($D873=$C$3,
SUM(IF(OFFSET($N$696,,,($C873-1)*3-2,$C$2)=AA873,OFFSET($N$698,,,($C873-1)*3-2,$C$2)*OFFSET($B$696,1,,($C873-1)*3-2,1))),
IFERROR((AA539/$J538)*$J873,0))</f>
        <v>0</v>
      </c>
      <c r="AB874" s="312" cm="1">
        <f t="array" aca="1" ref="AB874" ca="1">IF($D873=$C$3,
SUM(IF(OFFSET($N$696,,,($C873-1)*3-2,$C$2)=AB873,OFFSET($N$698,,,($C873-1)*3-2,$C$2)*OFFSET($B$696,1,,($C873-1)*3-2,1))),
IFERROR((AB539/$J538)*$J873,0))</f>
        <v>0</v>
      </c>
      <c r="AC874" s="312" cm="1">
        <f t="array" aca="1" ref="AC874" ca="1">IF($D873=$C$3,
SUM(IF(OFFSET($N$696,,,($C873-1)*3-2,$C$2)=AC873,OFFSET($N$698,,,($C873-1)*3-2,$C$2)*OFFSET($B$696,1,,($C873-1)*3-2,1))),
IFERROR((AC539/$J538)*$J873,0))</f>
        <v>0</v>
      </c>
      <c r="AD874" s="312" cm="1">
        <f t="array" aca="1" ref="AD874" ca="1">IF($D873=$C$3,
SUM(IF(OFFSET($N$696,,,($C873-1)*3-2,$C$2)=AD873,OFFSET($N$698,,,($C873-1)*3-2,$C$2)*OFFSET($B$696,1,,($C873-1)*3-2,1))),
IFERROR((AD539/$J538)*$J873,0))</f>
        <v>0</v>
      </c>
      <c r="AE874" s="312" cm="1">
        <f t="array" aca="1" ref="AE874" ca="1">IF($D873=$C$3,
SUM(IF(OFFSET($N$696,,,($C873-1)*3-2,$C$2)=AE873,OFFSET($N$698,,,($C873-1)*3-2,$C$2)*OFFSET($B$696,1,,($C873-1)*3-2,1))),
IFERROR((AE539/$J538)*$J873,0))</f>
        <v>0</v>
      </c>
      <c r="AF874" s="312" cm="1">
        <f t="array" aca="1" ref="AF874" ca="1">IF($D873=$C$3,
SUM(IF(OFFSET($N$696,,,($C873-1)*3-2,$C$2)=AF873,OFFSET($N$698,,,($C873-1)*3-2,$C$2)*OFFSET($B$696,1,,($C873-1)*3-2,1))),
IFERROR((AF539/$J538)*$J873,0))</f>
        <v>0</v>
      </c>
      <c r="AG874" s="312" cm="1">
        <f t="array" aca="1" ref="AG874" ca="1">IF($D873=$C$3,
SUM(IF(OFFSET($N$696,,,($C873-1)*3-2,$C$2)=AG873,OFFSET($N$698,,,($C873-1)*3-2,$C$2)*OFFSET($B$696,1,,($C873-1)*3-2,1))),
IFERROR((AG539/$J538)*$J873,0))</f>
        <v>0</v>
      </c>
      <c r="AH874" s="317"/>
      <c r="AI874" s="318"/>
      <c r="AJ874" s="318"/>
      <c r="AK874" s="318"/>
      <c r="AL874" s="318"/>
      <c r="AM874"/>
      <c r="AN874"/>
      <c r="AO874"/>
      <c r="AP874"/>
      <c r="AQ874"/>
      <c r="AR874"/>
    </row>
    <row r="875" spans="1:44" ht="13.15" customHeight="1">
      <c r="A875" s="317"/>
      <c r="B875" s="380" t="str">
        <f t="shared" ca="1" si="3549"/>
        <v/>
      </c>
      <c r="C875" s="380" t="str">
        <f t="shared" ca="1" si="3549"/>
        <v/>
      </c>
      <c r="D875" s="891"/>
      <c r="E875" s="896"/>
      <c r="F875" s="897"/>
      <c r="G875" s="900"/>
      <c r="H875" s="903"/>
      <c r="I875" s="906"/>
      <c r="J875" s="909"/>
      <c r="K875" s="912"/>
      <c r="L875" s="915"/>
      <c r="M875" s="404" t="s">
        <v>91</v>
      </c>
      <c r="N875" s="405">
        <f t="shared" ref="N875:AG875" ca="1" si="3550">IFERROR(N874*$K873,0)</f>
        <v>0</v>
      </c>
      <c r="O875" s="406">
        <f t="shared" ca="1" si="3550"/>
        <v>0</v>
      </c>
      <c r="P875" s="406">
        <f t="shared" ca="1" si="3550"/>
        <v>0</v>
      </c>
      <c r="Q875" s="407">
        <f t="shared" ca="1" si="3550"/>
        <v>0</v>
      </c>
      <c r="R875" s="406">
        <f t="shared" ca="1" si="3550"/>
        <v>0</v>
      </c>
      <c r="S875" s="406">
        <f t="shared" ca="1" si="3550"/>
        <v>0</v>
      </c>
      <c r="T875" s="406">
        <f t="shared" ca="1" si="3550"/>
        <v>0</v>
      </c>
      <c r="U875" s="406">
        <f t="shared" ca="1" si="3550"/>
        <v>0</v>
      </c>
      <c r="V875" s="406">
        <f t="shared" ca="1" si="3550"/>
        <v>0</v>
      </c>
      <c r="W875" s="406">
        <f t="shared" ca="1" si="3550"/>
        <v>0</v>
      </c>
      <c r="X875" s="406">
        <f t="shared" ca="1" si="3550"/>
        <v>0</v>
      </c>
      <c r="Y875" s="406">
        <f t="shared" ca="1" si="3550"/>
        <v>0</v>
      </c>
      <c r="Z875" s="406">
        <f t="shared" ca="1" si="3550"/>
        <v>0</v>
      </c>
      <c r="AA875" s="406">
        <f t="shared" ca="1" si="3550"/>
        <v>0</v>
      </c>
      <c r="AB875" s="406">
        <f t="shared" ca="1" si="3550"/>
        <v>0</v>
      </c>
      <c r="AC875" s="406">
        <f t="shared" ca="1" si="3550"/>
        <v>0</v>
      </c>
      <c r="AD875" s="406">
        <f t="shared" ca="1" si="3550"/>
        <v>0</v>
      </c>
      <c r="AE875" s="406">
        <f t="shared" ca="1" si="3550"/>
        <v>0</v>
      </c>
      <c r="AF875" s="406">
        <f t="shared" ca="1" si="3550"/>
        <v>0</v>
      </c>
      <c r="AG875" s="406">
        <f t="shared" ca="1" si="3550"/>
        <v>0</v>
      </c>
      <c r="AH875" s="317"/>
      <c r="AI875" s="318"/>
      <c r="AJ875" s="318"/>
      <c r="AK875" s="318"/>
      <c r="AL875" s="318"/>
      <c r="AM875"/>
      <c r="AN875"/>
      <c r="AO875"/>
      <c r="AP875"/>
      <c r="AQ875"/>
      <c r="AR875"/>
    </row>
    <row r="876" spans="1:44" ht="13.15" customHeight="1">
      <c r="A876" s="317"/>
      <c r="B876" s="317"/>
      <c r="C876" s="317" cm="1">
        <f t="array" aca="1" ref="C876" ca="1">OFFSET(C876,-3,,,)+1</f>
        <v>61</v>
      </c>
      <c r="D876" s="889" t="str">
        <f t="shared" ref="D876:E876" ca="1" si="3551">D541</f>
        <v/>
      </c>
      <c r="E876" s="892" t="str">
        <f t="shared" ca="1" si="3551"/>
        <v/>
      </c>
      <c r="F876" s="893"/>
      <c r="G876" s="898">
        <f t="shared" ref="G876" si="3552">G541</f>
        <v>0</v>
      </c>
      <c r="H876" s="901"/>
      <c r="I876" s="904" t="str">
        <f t="shared" ref="I876" ca="1" si="3553">I541</f>
        <v/>
      </c>
      <c r="J876" s="907">
        <f t="shared" ref="J876" ca="1" si="3554">IF($D876=$C$3,
SUMPRODUCT(OFFSET($B$696,1,,($C876-1)*3-2,),OFFSET($L$696,,,($C876-1)*3-2,)),J541+H876)</f>
        <v>0</v>
      </c>
      <c r="K876" s="910">
        <f t="shared" ref="K876" ca="1" si="3555">K541</f>
        <v>0</v>
      </c>
      <c r="L876" s="913">
        <f t="shared" ref="L876" ca="1" si="3556">J876*K876</f>
        <v>0</v>
      </c>
      <c r="M876" s="402" t="s">
        <v>89</v>
      </c>
      <c r="N876" s="308" t="str">
        <f t="shared" ref="N876:AG876" ca="1" si="3557">N541</f>
        <v/>
      </c>
      <c r="O876" s="309" t="str">
        <f t="shared" ca="1" si="3557"/>
        <v/>
      </c>
      <c r="P876" s="309" t="str">
        <f t="shared" ca="1" si="3557"/>
        <v/>
      </c>
      <c r="Q876" s="310" t="str">
        <f t="shared" ca="1" si="3557"/>
        <v/>
      </c>
      <c r="R876" s="309" t="str">
        <f t="shared" ca="1" si="3557"/>
        <v/>
      </c>
      <c r="S876" s="309" t="str">
        <f t="shared" ca="1" si="3557"/>
        <v/>
      </c>
      <c r="T876" s="309" t="str">
        <f t="shared" ca="1" si="3557"/>
        <v/>
      </c>
      <c r="U876" s="309" t="str">
        <f t="shared" ca="1" si="3557"/>
        <v/>
      </c>
      <c r="V876" s="309" t="str">
        <f t="shared" ca="1" si="3557"/>
        <v/>
      </c>
      <c r="W876" s="309" t="str">
        <f t="shared" ca="1" si="3557"/>
        <v/>
      </c>
      <c r="X876" s="309" t="str">
        <f t="shared" ca="1" si="3557"/>
        <v/>
      </c>
      <c r="Y876" s="309" t="str">
        <f t="shared" ca="1" si="3557"/>
        <v/>
      </c>
      <c r="Z876" s="309" t="str">
        <f t="shared" ca="1" si="3557"/>
        <v/>
      </c>
      <c r="AA876" s="309" t="str">
        <f t="shared" ca="1" si="3557"/>
        <v/>
      </c>
      <c r="AB876" s="309" t="str">
        <f t="shared" ca="1" si="3557"/>
        <v/>
      </c>
      <c r="AC876" s="309" t="str">
        <f t="shared" ca="1" si="3557"/>
        <v/>
      </c>
      <c r="AD876" s="309" t="str">
        <f t="shared" ca="1" si="3557"/>
        <v/>
      </c>
      <c r="AE876" s="309" t="str">
        <f t="shared" ca="1" si="3557"/>
        <v/>
      </c>
      <c r="AF876" s="309" t="str">
        <f t="shared" ca="1" si="3557"/>
        <v/>
      </c>
      <c r="AG876" s="309" t="str">
        <f t="shared" ca="1" si="3557"/>
        <v/>
      </c>
      <c r="AH876" s="317"/>
      <c r="AI876" s="318"/>
      <c r="AJ876" s="318"/>
      <c r="AK876" s="318"/>
      <c r="AL876" s="318"/>
      <c r="AM876"/>
      <c r="AN876"/>
      <c r="AO876"/>
      <c r="AP876"/>
      <c r="AQ876"/>
      <c r="AR876"/>
    </row>
    <row r="877" spans="1:44" ht="13.15" customHeight="1">
      <c r="A877" s="317"/>
      <c r="B877" s="380">
        <f t="shared" ref="B877:C878" ca="1" si="3558">B542</f>
        <v>0</v>
      </c>
      <c r="C877" s="317" cm="1">
        <f t="array" aca="1" ref="C877" ca="1">IF(ROUND(SUM(IF(N876:AG876&lt;&gt;"",IF(N876:AG876&lt;&gt;0,(N877:AG877))))-J876,3)&lt;&gt;0,"X",0)</f>
        <v>0</v>
      </c>
      <c r="D877" s="890"/>
      <c r="E877" s="894"/>
      <c r="F877" s="895"/>
      <c r="G877" s="899"/>
      <c r="H877" s="902"/>
      <c r="I877" s="905"/>
      <c r="J877" s="908"/>
      <c r="K877" s="911"/>
      <c r="L877" s="914"/>
      <c r="M877" s="403" t="s">
        <v>90</v>
      </c>
      <c r="N877" s="312" cm="1">
        <f t="array" aca="1" ref="N877" ca="1">IF($D876=$C$3,
SUM(IF(OFFSET($N$696,,,($C876-1)*3-2,$C$2)=N876,OFFSET($N$698,,,($C876-1)*3-2,$C$2)*OFFSET($B$696,1,,($C876-1)*3-2,1))),
IFERROR((N542/$J541)*$J876,0))</f>
        <v>0</v>
      </c>
      <c r="O877" s="312" cm="1">
        <f t="array" aca="1" ref="O877" ca="1">IF($D876=$C$3,
SUM(IF(OFFSET($N$696,,,($C876-1)*3-2,$C$2)=O876,OFFSET($N$698,,,($C876-1)*3-2,$C$2)*OFFSET($B$696,1,,($C876-1)*3-2,1))),
IFERROR((O542/$J541)*$J876,0))</f>
        <v>0</v>
      </c>
      <c r="P877" s="312" cm="1">
        <f t="array" aca="1" ref="P877" ca="1">IF($D876=$C$3,
SUM(IF(OFFSET($N$696,,,($C876-1)*3-2,$C$2)=P876,OFFSET($N$698,,,($C876-1)*3-2,$C$2)*OFFSET($B$696,1,,($C876-1)*3-2,1))),
IFERROR((P542/$J541)*$J876,0))</f>
        <v>0</v>
      </c>
      <c r="Q877" s="313" cm="1">
        <f t="array" aca="1" ref="Q877" ca="1">IF($D876=$C$3,
SUM(IF(OFFSET($N$696,,,($C876-1)*3-2,$C$2)=Q876,OFFSET($N$698,,,($C876-1)*3-2,$C$2)*OFFSET($B$696,1,,($C876-1)*3-2,1))),
IFERROR((Q542/$J541)*$J876,0))</f>
        <v>0</v>
      </c>
      <c r="R877" s="312" cm="1">
        <f t="array" aca="1" ref="R877" ca="1">IF($D876=$C$3,
SUM(IF(OFFSET($N$696,,,($C876-1)*3-2,$C$2)=R876,OFFSET($N$698,,,($C876-1)*3-2,$C$2)*OFFSET($B$696,1,,($C876-1)*3-2,1))),
IFERROR((R542/$J541)*$J876,0))</f>
        <v>0</v>
      </c>
      <c r="S877" s="312" cm="1">
        <f t="array" aca="1" ref="S877" ca="1">IF($D876=$C$3,
SUM(IF(OFFSET($N$696,,,($C876-1)*3-2,$C$2)=S876,OFFSET($N$698,,,($C876-1)*3-2,$C$2)*OFFSET($B$696,1,,($C876-1)*3-2,1))),
IFERROR((S542/$J541)*$J876,0))</f>
        <v>0</v>
      </c>
      <c r="T877" s="312" cm="1">
        <f t="array" aca="1" ref="T877" ca="1">IF($D876=$C$3,
SUM(IF(OFFSET($N$696,,,($C876-1)*3-2,$C$2)=T876,OFFSET($N$698,,,($C876-1)*3-2,$C$2)*OFFSET($B$696,1,,($C876-1)*3-2,1))),
IFERROR((T542/$J541)*$J876,0))</f>
        <v>0</v>
      </c>
      <c r="U877" s="312" cm="1">
        <f t="array" aca="1" ref="U877" ca="1">IF($D876=$C$3,
SUM(IF(OFFSET($N$696,,,($C876-1)*3-2,$C$2)=U876,OFFSET($N$698,,,($C876-1)*3-2,$C$2)*OFFSET($B$696,1,,($C876-1)*3-2,1))),
IFERROR((U542/$J541)*$J876,0))</f>
        <v>0</v>
      </c>
      <c r="V877" s="312" cm="1">
        <f t="array" aca="1" ref="V877" ca="1">IF($D876=$C$3,
SUM(IF(OFFSET($N$696,,,($C876-1)*3-2,$C$2)=V876,OFFSET($N$698,,,($C876-1)*3-2,$C$2)*OFFSET($B$696,1,,($C876-1)*3-2,1))),
IFERROR((V542/$J541)*$J876,0))</f>
        <v>0</v>
      </c>
      <c r="W877" s="312" cm="1">
        <f t="array" aca="1" ref="W877" ca="1">IF($D876=$C$3,
SUM(IF(OFFSET($N$696,,,($C876-1)*3-2,$C$2)=W876,OFFSET($N$698,,,($C876-1)*3-2,$C$2)*OFFSET($B$696,1,,($C876-1)*3-2,1))),
IFERROR((W542/$J541)*$J876,0))</f>
        <v>0</v>
      </c>
      <c r="X877" s="312" cm="1">
        <f t="array" aca="1" ref="X877" ca="1">IF($D876=$C$3,
SUM(IF(OFFSET($N$696,,,($C876-1)*3-2,$C$2)=X876,OFFSET($N$698,,,($C876-1)*3-2,$C$2)*OFFSET($B$696,1,,($C876-1)*3-2,1))),
IFERROR((X542/$J541)*$J876,0))</f>
        <v>0</v>
      </c>
      <c r="Y877" s="312" cm="1">
        <f t="array" aca="1" ref="Y877" ca="1">IF($D876=$C$3,
SUM(IF(OFFSET($N$696,,,($C876-1)*3-2,$C$2)=Y876,OFFSET($N$698,,,($C876-1)*3-2,$C$2)*OFFSET($B$696,1,,($C876-1)*3-2,1))),
IFERROR((Y542/$J541)*$J876,0))</f>
        <v>0</v>
      </c>
      <c r="Z877" s="312" cm="1">
        <f t="array" aca="1" ref="Z877" ca="1">IF($D876=$C$3,
SUM(IF(OFFSET($N$696,,,($C876-1)*3-2,$C$2)=Z876,OFFSET($N$698,,,($C876-1)*3-2,$C$2)*OFFSET($B$696,1,,($C876-1)*3-2,1))),
IFERROR((Z542/$J541)*$J876,0))</f>
        <v>0</v>
      </c>
      <c r="AA877" s="312" cm="1">
        <f t="array" aca="1" ref="AA877" ca="1">IF($D876=$C$3,
SUM(IF(OFFSET($N$696,,,($C876-1)*3-2,$C$2)=AA876,OFFSET($N$698,,,($C876-1)*3-2,$C$2)*OFFSET($B$696,1,,($C876-1)*3-2,1))),
IFERROR((AA542/$J541)*$J876,0))</f>
        <v>0</v>
      </c>
      <c r="AB877" s="312" cm="1">
        <f t="array" aca="1" ref="AB877" ca="1">IF($D876=$C$3,
SUM(IF(OFFSET($N$696,,,($C876-1)*3-2,$C$2)=AB876,OFFSET($N$698,,,($C876-1)*3-2,$C$2)*OFFSET($B$696,1,,($C876-1)*3-2,1))),
IFERROR((AB542/$J541)*$J876,0))</f>
        <v>0</v>
      </c>
      <c r="AC877" s="312" cm="1">
        <f t="array" aca="1" ref="AC877" ca="1">IF($D876=$C$3,
SUM(IF(OFFSET($N$696,,,($C876-1)*3-2,$C$2)=AC876,OFFSET($N$698,,,($C876-1)*3-2,$C$2)*OFFSET($B$696,1,,($C876-1)*3-2,1))),
IFERROR((AC542/$J541)*$J876,0))</f>
        <v>0</v>
      </c>
      <c r="AD877" s="312" cm="1">
        <f t="array" aca="1" ref="AD877" ca="1">IF($D876=$C$3,
SUM(IF(OFFSET($N$696,,,($C876-1)*3-2,$C$2)=AD876,OFFSET($N$698,,,($C876-1)*3-2,$C$2)*OFFSET($B$696,1,,($C876-1)*3-2,1))),
IFERROR((AD542/$J541)*$J876,0))</f>
        <v>0</v>
      </c>
      <c r="AE877" s="312" cm="1">
        <f t="array" aca="1" ref="AE877" ca="1">IF($D876=$C$3,
SUM(IF(OFFSET($N$696,,,($C876-1)*3-2,$C$2)=AE876,OFFSET($N$698,,,($C876-1)*3-2,$C$2)*OFFSET($B$696,1,,($C876-1)*3-2,1))),
IFERROR((AE542/$J541)*$J876,0))</f>
        <v>0</v>
      </c>
      <c r="AF877" s="312" cm="1">
        <f t="array" aca="1" ref="AF877" ca="1">IF($D876=$C$3,
SUM(IF(OFFSET($N$696,,,($C876-1)*3-2,$C$2)=AF876,OFFSET($N$698,,,($C876-1)*3-2,$C$2)*OFFSET($B$696,1,,($C876-1)*3-2,1))),
IFERROR((AF542/$J541)*$J876,0))</f>
        <v>0</v>
      </c>
      <c r="AG877" s="312" cm="1">
        <f t="array" aca="1" ref="AG877" ca="1">IF($D876=$C$3,
SUM(IF(OFFSET($N$696,,,($C876-1)*3-2,$C$2)=AG876,OFFSET($N$698,,,($C876-1)*3-2,$C$2)*OFFSET($B$696,1,,($C876-1)*3-2,1))),
IFERROR((AG542/$J541)*$J876,0))</f>
        <v>0</v>
      </c>
      <c r="AH877" s="317"/>
      <c r="AI877" s="318"/>
      <c r="AJ877" s="318"/>
      <c r="AK877" s="318"/>
      <c r="AL877" s="318"/>
      <c r="AM877"/>
      <c r="AN877"/>
      <c r="AO877"/>
      <c r="AP877"/>
      <c r="AQ877"/>
      <c r="AR877"/>
    </row>
    <row r="878" spans="1:44" ht="13.15" customHeight="1">
      <c r="A878" s="317"/>
      <c r="B878" s="380" t="str">
        <f t="shared" ca="1" si="3558"/>
        <v/>
      </c>
      <c r="C878" s="380" t="str">
        <f t="shared" ca="1" si="3558"/>
        <v/>
      </c>
      <c r="D878" s="891"/>
      <c r="E878" s="896"/>
      <c r="F878" s="897"/>
      <c r="G878" s="900"/>
      <c r="H878" s="903"/>
      <c r="I878" s="906"/>
      <c r="J878" s="909"/>
      <c r="K878" s="912"/>
      <c r="L878" s="915"/>
      <c r="M878" s="404" t="s">
        <v>91</v>
      </c>
      <c r="N878" s="405">
        <f t="shared" ref="N878:AG878" ca="1" si="3559">IFERROR(N877*$K876,0)</f>
        <v>0</v>
      </c>
      <c r="O878" s="406">
        <f t="shared" ca="1" si="3559"/>
        <v>0</v>
      </c>
      <c r="P878" s="406">
        <f t="shared" ca="1" si="3559"/>
        <v>0</v>
      </c>
      <c r="Q878" s="407">
        <f t="shared" ca="1" si="3559"/>
        <v>0</v>
      </c>
      <c r="R878" s="406">
        <f t="shared" ca="1" si="3559"/>
        <v>0</v>
      </c>
      <c r="S878" s="406">
        <f t="shared" ca="1" si="3559"/>
        <v>0</v>
      </c>
      <c r="T878" s="406">
        <f t="shared" ca="1" si="3559"/>
        <v>0</v>
      </c>
      <c r="U878" s="406">
        <f t="shared" ca="1" si="3559"/>
        <v>0</v>
      </c>
      <c r="V878" s="406">
        <f t="shared" ca="1" si="3559"/>
        <v>0</v>
      </c>
      <c r="W878" s="406">
        <f t="shared" ca="1" si="3559"/>
        <v>0</v>
      </c>
      <c r="X878" s="406">
        <f t="shared" ca="1" si="3559"/>
        <v>0</v>
      </c>
      <c r="Y878" s="406">
        <f t="shared" ca="1" si="3559"/>
        <v>0</v>
      </c>
      <c r="Z878" s="406">
        <f t="shared" ca="1" si="3559"/>
        <v>0</v>
      </c>
      <c r="AA878" s="406">
        <f t="shared" ca="1" si="3559"/>
        <v>0</v>
      </c>
      <c r="AB878" s="406">
        <f t="shared" ca="1" si="3559"/>
        <v>0</v>
      </c>
      <c r="AC878" s="406">
        <f t="shared" ca="1" si="3559"/>
        <v>0</v>
      </c>
      <c r="AD878" s="406">
        <f t="shared" ca="1" si="3559"/>
        <v>0</v>
      </c>
      <c r="AE878" s="406">
        <f t="shared" ca="1" si="3559"/>
        <v>0</v>
      </c>
      <c r="AF878" s="406">
        <f t="shared" ca="1" si="3559"/>
        <v>0</v>
      </c>
      <c r="AG878" s="406">
        <f t="shared" ca="1" si="3559"/>
        <v>0</v>
      </c>
      <c r="AH878" s="317"/>
      <c r="AI878" s="318"/>
      <c r="AJ878" s="318"/>
      <c r="AK878" s="318"/>
      <c r="AL878" s="318"/>
      <c r="AM878"/>
      <c r="AN878"/>
      <c r="AO878"/>
      <c r="AP878"/>
      <c r="AQ878"/>
      <c r="AR878"/>
    </row>
    <row r="879" spans="1:44" ht="13.15" customHeight="1">
      <c r="A879" s="317"/>
      <c r="B879" s="317"/>
      <c r="C879" s="317" cm="1">
        <f t="array" aca="1" ref="C879" ca="1">OFFSET(C879,-3,,,)+1</f>
        <v>62</v>
      </c>
      <c r="D879" s="889" t="str">
        <f t="shared" ref="D879:E879" ca="1" si="3560">D544</f>
        <v/>
      </c>
      <c r="E879" s="892" t="str">
        <f t="shared" ca="1" si="3560"/>
        <v/>
      </c>
      <c r="F879" s="893"/>
      <c r="G879" s="898">
        <f t="shared" ref="G879" si="3561">G544</f>
        <v>0</v>
      </c>
      <c r="H879" s="901"/>
      <c r="I879" s="904" t="str">
        <f t="shared" ref="I879" ca="1" si="3562">I544</f>
        <v/>
      </c>
      <c r="J879" s="907">
        <f t="shared" ref="J879" ca="1" si="3563">IF($D879=$C$3,
SUMPRODUCT(OFFSET($B$696,1,,($C879-1)*3-2,),OFFSET($L$696,,,($C879-1)*3-2,)),J544+H879)</f>
        <v>0</v>
      </c>
      <c r="K879" s="910">
        <f t="shared" ref="K879" ca="1" si="3564">K544</f>
        <v>0</v>
      </c>
      <c r="L879" s="913">
        <f t="shared" ref="L879" ca="1" si="3565">J879*K879</f>
        <v>0</v>
      </c>
      <c r="M879" s="402" t="s">
        <v>89</v>
      </c>
      <c r="N879" s="308" t="str">
        <f t="shared" ref="N879:AG879" ca="1" si="3566">N544</f>
        <v/>
      </c>
      <c r="O879" s="309" t="str">
        <f t="shared" ca="1" si="3566"/>
        <v/>
      </c>
      <c r="P879" s="309" t="str">
        <f t="shared" ca="1" si="3566"/>
        <v/>
      </c>
      <c r="Q879" s="310" t="str">
        <f t="shared" ca="1" si="3566"/>
        <v/>
      </c>
      <c r="R879" s="309" t="str">
        <f t="shared" ca="1" si="3566"/>
        <v/>
      </c>
      <c r="S879" s="309" t="str">
        <f t="shared" ca="1" si="3566"/>
        <v/>
      </c>
      <c r="T879" s="309" t="str">
        <f t="shared" ca="1" si="3566"/>
        <v/>
      </c>
      <c r="U879" s="309" t="str">
        <f t="shared" ca="1" si="3566"/>
        <v/>
      </c>
      <c r="V879" s="309" t="str">
        <f t="shared" ca="1" si="3566"/>
        <v/>
      </c>
      <c r="W879" s="309" t="str">
        <f t="shared" ca="1" si="3566"/>
        <v/>
      </c>
      <c r="X879" s="309" t="str">
        <f t="shared" ca="1" si="3566"/>
        <v/>
      </c>
      <c r="Y879" s="309" t="str">
        <f t="shared" ca="1" si="3566"/>
        <v/>
      </c>
      <c r="Z879" s="309" t="str">
        <f t="shared" ca="1" si="3566"/>
        <v/>
      </c>
      <c r="AA879" s="309" t="str">
        <f t="shared" ca="1" si="3566"/>
        <v/>
      </c>
      <c r="AB879" s="309" t="str">
        <f t="shared" ca="1" si="3566"/>
        <v/>
      </c>
      <c r="AC879" s="309" t="str">
        <f t="shared" ca="1" si="3566"/>
        <v/>
      </c>
      <c r="AD879" s="309" t="str">
        <f t="shared" ca="1" si="3566"/>
        <v/>
      </c>
      <c r="AE879" s="309" t="str">
        <f t="shared" ca="1" si="3566"/>
        <v/>
      </c>
      <c r="AF879" s="309" t="str">
        <f t="shared" ca="1" si="3566"/>
        <v/>
      </c>
      <c r="AG879" s="309" t="str">
        <f t="shared" ca="1" si="3566"/>
        <v/>
      </c>
      <c r="AH879" s="317"/>
      <c r="AI879" s="318"/>
      <c r="AJ879" s="318"/>
      <c r="AK879" s="318"/>
      <c r="AL879" s="318"/>
      <c r="AM879"/>
      <c r="AN879"/>
      <c r="AO879"/>
      <c r="AP879"/>
      <c r="AQ879"/>
      <c r="AR879"/>
    </row>
    <row r="880" spans="1:44" ht="13.15" customHeight="1">
      <c r="A880" s="317"/>
      <c r="B880" s="380">
        <f t="shared" ref="B880:C881" ca="1" si="3567">B545</f>
        <v>0</v>
      </c>
      <c r="C880" s="317" cm="1">
        <f t="array" aca="1" ref="C880" ca="1">IF(ROUND(SUM(IF(N879:AG879&lt;&gt;"",IF(N879:AG879&lt;&gt;0,(N880:AG880))))-J879,3)&lt;&gt;0,"X",0)</f>
        <v>0</v>
      </c>
      <c r="D880" s="890"/>
      <c r="E880" s="894"/>
      <c r="F880" s="895"/>
      <c r="G880" s="899"/>
      <c r="H880" s="902"/>
      <c r="I880" s="905"/>
      <c r="J880" s="908"/>
      <c r="K880" s="911"/>
      <c r="L880" s="914"/>
      <c r="M880" s="403" t="s">
        <v>90</v>
      </c>
      <c r="N880" s="312" cm="1">
        <f t="array" aca="1" ref="N880" ca="1">IF($D879=$C$3,
SUM(IF(OFFSET($N$696,,,($C879-1)*3-2,$C$2)=N879,OFFSET($N$698,,,($C879-1)*3-2,$C$2)*OFFSET($B$696,1,,($C879-1)*3-2,1))),
IFERROR((N545/$J544)*$J879,0))</f>
        <v>0</v>
      </c>
      <c r="O880" s="312" cm="1">
        <f t="array" aca="1" ref="O880" ca="1">IF($D879=$C$3,
SUM(IF(OFFSET($N$696,,,($C879-1)*3-2,$C$2)=O879,OFFSET($N$698,,,($C879-1)*3-2,$C$2)*OFFSET($B$696,1,,($C879-1)*3-2,1))),
IFERROR((O545/$J544)*$J879,0))</f>
        <v>0</v>
      </c>
      <c r="P880" s="312" cm="1">
        <f t="array" aca="1" ref="P880" ca="1">IF($D879=$C$3,
SUM(IF(OFFSET($N$696,,,($C879-1)*3-2,$C$2)=P879,OFFSET($N$698,,,($C879-1)*3-2,$C$2)*OFFSET($B$696,1,,($C879-1)*3-2,1))),
IFERROR((P545/$J544)*$J879,0))</f>
        <v>0</v>
      </c>
      <c r="Q880" s="313" cm="1">
        <f t="array" aca="1" ref="Q880" ca="1">IF($D879=$C$3,
SUM(IF(OFFSET($N$696,,,($C879-1)*3-2,$C$2)=Q879,OFFSET($N$698,,,($C879-1)*3-2,$C$2)*OFFSET($B$696,1,,($C879-1)*3-2,1))),
IFERROR((Q545/$J544)*$J879,0))</f>
        <v>0</v>
      </c>
      <c r="R880" s="312" cm="1">
        <f t="array" aca="1" ref="R880" ca="1">IF($D879=$C$3,
SUM(IF(OFFSET($N$696,,,($C879-1)*3-2,$C$2)=R879,OFFSET($N$698,,,($C879-1)*3-2,$C$2)*OFFSET($B$696,1,,($C879-1)*3-2,1))),
IFERROR((R545/$J544)*$J879,0))</f>
        <v>0</v>
      </c>
      <c r="S880" s="312" cm="1">
        <f t="array" aca="1" ref="S880" ca="1">IF($D879=$C$3,
SUM(IF(OFFSET($N$696,,,($C879-1)*3-2,$C$2)=S879,OFFSET($N$698,,,($C879-1)*3-2,$C$2)*OFFSET($B$696,1,,($C879-1)*3-2,1))),
IFERROR((S545/$J544)*$J879,0))</f>
        <v>0</v>
      </c>
      <c r="T880" s="312" cm="1">
        <f t="array" aca="1" ref="T880" ca="1">IF($D879=$C$3,
SUM(IF(OFFSET($N$696,,,($C879-1)*3-2,$C$2)=T879,OFFSET($N$698,,,($C879-1)*3-2,$C$2)*OFFSET($B$696,1,,($C879-1)*3-2,1))),
IFERROR((T545/$J544)*$J879,0))</f>
        <v>0</v>
      </c>
      <c r="U880" s="312" cm="1">
        <f t="array" aca="1" ref="U880" ca="1">IF($D879=$C$3,
SUM(IF(OFFSET($N$696,,,($C879-1)*3-2,$C$2)=U879,OFFSET($N$698,,,($C879-1)*3-2,$C$2)*OFFSET($B$696,1,,($C879-1)*3-2,1))),
IFERROR((U545/$J544)*$J879,0))</f>
        <v>0</v>
      </c>
      <c r="V880" s="312" cm="1">
        <f t="array" aca="1" ref="V880" ca="1">IF($D879=$C$3,
SUM(IF(OFFSET($N$696,,,($C879-1)*3-2,$C$2)=V879,OFFSET($N$698,,,($C879-1)*3-2,$C$2)*OFFSET($B$696,1,,($C879-1)*3-2,1))),
IFERROR((V545/$J544)*$J879,0))</f>
        <v>0</v>
      </c>
      <c r="W880" s="312" cm="1">
        <f t="array" aca="1" ref="W880" ca="1">IF($D879=$C$3,
SUM(IF(OFFSET($N$696,,,($C879-1)*3-2,$C$2)=W879,OFFSET($N$698,,,($C879-1)*3-2,$C$2)*OFFSET($B$696,1,,($C879-1)*3-2,1))),
IFERROR((W545/$J544)*$J879,0))</f>
        <v>0</v>
      </c>
      <c r="X880" s="312" cm="1">
        <f t="array" aca="1" ref="X880" ca="1">IF($D879=$C$3,
SUM(IF(OFFSET($N$696,,,($C879-1)*3-2,$C$2)=X879,OFFSET($N$698,,,($C879-1)*3-2,$C$2)*OFFSET($B$696,1,,($C879-1)*3-2,1))),
IFERROR((X545/$J544)*$J879,0))</f>
        <v>0</v>
      </c>
      <c r="Y880" s="312" cm="1">
        <f t="array" aca="1" ref="Y880" ca="1">IF($D879=$C$3,
SUM(IF(OFFSET($N$696,,,($C879-1)*3-2,$C$2)=Y879,OFFSET($N$698,,,($C879-1)*3-2,$C$2)*OFFSET($B$696,1,,($C879-1)*3-2,1))),
IFERROR((Y545/$J544)*$J879,0))</f>
        <v>0</v>
      </c>
      <c r="Z880" s="312" cm="1">
        <f t="array" aca="1" ref="Z880" ca="1">IF($D879=$C$3,
SUM(IF(OFFSET($N$696,,,($C879-1)*3-2,$C$2)=Z879,OFFSET($N$698,,,($C879-1)*3-2,$C$2)*OFFSET($B$696,1,,($C879-1)*3-2,1))),
IFERROR((Z545/$J544)*$J879,0))</f>
        <v>0</v>
      </c>
      <c r="AA880" s="312" cm="1">
        <f t="array" aca="1" ref="AA880" ca="1">IF($D879=$C$3,
SUM(IF(OFFSET($N$696,,,($C879-1)*3-2,$C$2)=AA879,OFFSET($N$698,,,($C879-1)*3-2,$C$2)*OFFSET($B$696,1,,($C879-1)*3-2,1))),
IFERROR((AA545/$J544)*$J879,0))</f>
        <v>0</v>
      </c>
      <c r="AB880" s="312" cm="1">
        <f t="array" aca="1" ref="AB880" ca="1">IF($D879=$C$3,
SUM(IF(OFFSET($N$696,,,($C879-1)*3-2,$C$2)=AB879,OFFSET($N$698,,,($C879-1)*3-2,$C$2)*OFFSET($B$696,1,,($C879-1)*3-2,1))),
IFERROR((AB545/$J544)*$J879,0))</f>
        <v>0</v>
      </c>
      <c r="AC880" s="312" cm="1">
        <f t="array" aca="1" ref="AC880" ca="1">IF($D879=$C$3,
SUM(IF(OFFSET($N$696,,,($C879-1)*3-2,$C$2)=AC879,OFFSET($N$698,,,($C879-1)*3-2,$C$2)*OFFSET($B$696,1,,($C879-1)*3-2,1))),
IFERROR((AC545/$J544)*$J879,0))</f>
        <v>0</v>
      </c>
      <c r="AD880" s="312" cm="1">
        <f t="array" aca="1" ref="AD880" ca="1">IF($D879=$C$3,
SUM(IF(OFFSET($N$696,,,($C879-1)*3-2,$C$2)=AD879,OFFSET($N$698,,,($C879-1)*3-2,$C$2)*OFFSET($B$696,1,,($C879-1)*3-2,1))),
IFERROR((AD545/$J544)*$J879,0))</f>
        <v>0</v>
      </c>
      <c r="AE880" s="312" cm="1">
        <f t="array" aca="1" ref="AE880" ca="1">IF($D879=$C$3,
SUM(IF(OFFSET($N$696,,,($C879-1)*3-2,$C$2)=AE879,OFFSET($N$698,,,($C879-1)*3-2,$C$2)*OFFSET($B$696,1,,($C879-1)*3-2,1))),
IFERROR((AE545/$J544)*$J879,0))</f>
        <v>0</v>
      </c>
      <c r="AF880" s="312" cm="1">
        <f t="array" aca="1" ref="AF880" ca="1">IF($D879=$C$3,
SUM(IF(OFFSET($N$696,,,($C879-1)*3-2,$C$2)=AF879,OFFSET($N$698,,,($C879-1)*3-2,$C$2)*OFFSET($B$696,1,,($C879-1)*3-2,1))),
IFERROR((AF545/$J544)*$J879,0))</f>
        <v>0</v>
      </c>
      <c r="AG880" s="312" cm="1">
        <f t="array" aca="1" ref="AG880" ca="1">IF($D879=$C$3,
SUM(IF(OFFSET($N$696,,,($C879-1)*3-2,$C$2)=AG879,OFFSET($N$698,,,($C879-1)*3-2,$C$2)*OFFSET($B$696,1,,($C879-1)*3-2,1))),
IFERROR((AG545/$J544)*$J879,0))</f>
        <v>0</v>
      </c>
      <c r="AH880" s="317"/>
      <c r="AI880" s="318"/>
      <c r="AJ880" s="318"/>
      <c r="AK880" s="318"/>
      <c r="AL880" s="318"/>
      <c r="AM880"/>
      <c r="AN880"/>
      <c r="AO880"/>
      <c r="AP880"/>
      <c r="AQ880"/>
      <c r="AR880"/>
    </row>
    <row r="881" spans="1:44" ht="13.15" customHeight="1">
      <c r="A881" s="317"/>
      <c r="B881" s="380" t="str">
        <f t="shared" ca="1" si="3567"/>
        <v/>
      </c>
      <c r="C881" s="380" t="str">
        <f t="shared" ca="1" si="3567"/>
        <v/>
      </c>
      <c r="D881" s="891"/>
      <c r="E881" s="896"/>
      <c r="F881" s="897"/>
      <c r="G881" s="900"/>
      <c r="H881" s="903"/>
      <c r="I881" s="906"/>
      <c r="J881" s="909"/>
      <c r="K881" s="912"/>
      <c r="L881" s="915"/>
      <c r="M881" s="404" t="s">
        <v>91</v>
      </c>
      <c r="N881" s="405">
        <f t="shared" ref="N881:AG881" ca="1" si="3568">IFERROR(N880*$K879,0)</f>
        <v>0</v>
      </c>
      <c r="O881" s="406">
        <f t="shared" ca="1" si="3568"/>
        <v>0</v>
      </c>
      <c r="P881" s="406">
        <f t="shared" ca="1" si="3568"/>
        <v>0</v>
      </c>
      <c r="Q881" s="407">
        <f t="shared" ca="1" si="3568"/>
        <v>0</v>
      </c>
      <c r="R881" s="406">
        <f t="shared" ca="1" si="3568"/>
        <v>0</v>
      </c>
      <c r="S881" s="406">
        <f t="shared" ca="1" si="3568"/>
        <v>0</v>
      </c>
      <c r="T881" s="406">
        <f t="shared" ca="1" si="3568"/>
        <v>0</v>
      </c>
      <c r="U881" s="406">
        <f t="shared" ca="1" si="3568"/>
        <v>0</v>
      </c>
      <c r="V881" s="406">
        <f t="shared" ca="1" si="3568"/>
        <v>0</v>
      </c>
      <c r="W881" s="406">
        <f t="shared" ca="1" si="3568"/>
        <v>0</v>
      </c>
      <c r="X881" s="406">
        <f t="shared" ca="1" si="3568"/>
        <v>0</v>
      </c>
      <c r="Y881" s="406">
        <f t="shared" ca="1" si="3568"/>
        <v>0</v>
      </c>
      <c r="Z881" s="406">
        <f t="shared" ca="1" si="3568"/>
        <v>0</v>
      </c>
      <c r="AA881" s="406">
        <f t="shared" ca="1" si="3568"/>
        <v>0</v>
      </c>
      <c r="AB881" s="406">
        <f t="shared" ca="1" si="3568"/>
        <v>0</v>
      </c>
      <c r="AC881" s="406">
        <f t="shared" ca="1" si="3568"/>
        <v>0</v>
      </c>
      <c r="AD881" s="406">
        <f t="shared" ca="1" si="3568"/>
        <v>0</v>
      </c>
      <c r="AE881" s="406">
        <f t="shared" ca="1" si="3568"/>
        <v>0</v>
      </c>
      <c r="AF881" s="406">
        <f t="shared" ca="1" si="3568"/>
        <v>0</v>
      </c>
      <c r="AG881" s="406">
        <f t="shared" ca="1" si="3568"/>
        <v>0</v>
      </c>
      <c r="AH881" s="317"/>
      <c r="AI881" s="318"/>
      <c r="AJ881" s="318"/>
      <c r="AK881" s="318"/>
      <c r="AL881" s="318"/>
      <c r="AM881"/>
      <c r="AN881"/>
      <c r="AO881"/>
      <c r="AP881"/>
      <c r="AQ881"/>
      <c r="AR881"/>
    </row>
    <row r="882" spans="1:44" ht="13.15" customHeight="1">
      <c r="A882" s="317"/>
      <c r="B882" s="317"/>
      <c r="C882" s="317" cm="1">
        <f t="array" aca="1" ref="C882" ca="1">OFFSET(C882,-3,,,)+1</f>
        <v>63</v>
      </c>
      <c r="D882" s="889" t="str">
        <f t="shared" ref="D882:E882" ca="1" si="3569">D547</f>
        <v/>
      </c>
      <c r="E882" s="892" t="str">
        <f t="shared" ca="1" si="3569"/>
        <v/>
      </c>
      <c r="F882" s="893"/>
      <c r="G882" s="898">
        <f t="shared" ref="G882" si="3570">G547</f>
        <v>0</v>
      </c>
      <c r="H882" s="901"/>
      <c r="I882" s="904" t="str">
        <f t="shared" ref="I882" ca="1" si="3571">I547</f>
        <v/>
      </c>
      <c r="J882" s="907">
        <f t="shared" ref="J882" ca="1" si="3572">IF($D882=$C$3,
SUMPRODUCT(OFFSET($B$696,1,,($C882-1)*3-2,),OFFSET($L$696,,,($C882-1)*3-2,)),J547+H882)</f>
        <v>0</v>
      </c>
      <c r="K882" s="910">
        <f t="shared" ref="K882" ca="1" si="3573">K547</f>
        <v>0</v>
      </c>
      <c r="L882" s="913">
        <f t="shared" ref="L882" ca="1" si="3574">J882*K882</f>
        <v>0</v>
      </c>
      <c r="M882" s="402" t="s">
        <v>89</v>
      </c>
      <c r="N882" s="308" t="str">
        <f t="shared" ref="N882:AG882" ca="1" si="3575">N547</f>
        <v/>
      </c>
      <c r="O882" s="309" t="str">
        <f t="shared" ca="1" si="3575"/>
        <v/>
      </c>
      <c r="P882" s="309" t="str">
        <f t="shared" ca="1" si="3575"/>
        <v/>
      </c>
      <c r="Q882" s="310" t="str">
        <f t="shared" ca="1" si="3575"/>
        <v/>
      </c>
      <c r="R882" s="309" t="str">
        <f t="shared" ca="1" si="3575"/>
        <v/>
      </c>
      <c r="S882" s="309" t="str">
        <f t="shared" ca="1" si="3575"/>
        <v/>
      </c>
      <c r="T882" s="309" t="str">
        <f t="shared" ca="1" si="3575"/>
        <v/>
      </c>
      <c r="U882" s="309" t="str">
        <f t="shared" ca="1" si="3575"/>
        <v/>
      </c>
      <c r="V882" s="309" t="str">
        <f t="shared" ca="1" si="3575"/>
        <v/>
      </c>
      <c r="W882" s="309" t="str">
        <f t="shared" ca="1" si="3575"/>
        <v/>
      </c>
      <c r="X882" s="309" t="str">
        <f t="shared" ca="1" si="3575"/>
        <v/>
      </c>
      <c r="Y882" s="309" t="str">
        <f t="shared" ca="1" si="3575"/>
        <v/>
      </c>
      <c r="Z882" s="309" t="str">
        <f t="shared" ca="1" si="3575"/>
        <v/>
      </c>
      <c r="AA882" s="309" t="str">
        <f t="shared" ca="1" si="3575"/>
        <v/>
      </c>
      <c r="AB882" s="309" t="str">
        <f t="shared" ca="1" si="3575"/>
        <v/>
      </c>
      <c r="AC882" s="309" t="str">
        <f t="shared" ca="1" si="3575"/>
        <v/>
      </c>
      <c r="AD882" s="309" t="str">
        <f t="shared" ca="1" si="3575"/>
        <v/>
      </c>
      <c r="AE882" s="309" t="str">
        <f t="shared" ca="1" si="3575"/>
        <v/>
      </c>
      <c r="AF882" s="309" t="str">
        <f t="shared" ca="1" si="3575"/>
        <v/>
      </c>
      <c r="AG882" s="309" t="str">
        <f t="shared" ca="1" si="3575"/>
        <v/>
      </c>
      <c r="AH882" s="317"/>
      <c r="AI882" s="318"/>
      <c r="AJ882" s="318"/>
      <c r="AK882" s="318"/>
      <c r="AL882" s="318"/>
      <c r="AM882"/>
      <c r="AN882"/>
      <c r="AO882"/>
      <c r="AP882"/>
      <c r="AQ882"/>
      <c r="AR882"/>
    </row>
    <row r="883" spans="1:44" ht="13.15" customHeight="1">
      <c r="A883" s="317"/>
      <c r="B883" s="380">
        <f t="shared" ref="B883:C884" ca="1" si="3576">B548</f>
        <v>0</v>
      </c>
      <c r="C883" s="317" cm="1">
        <f t="array" aca="1" ref="C883" ca="1">IF(ROUND(SUM(IF(N882:AG882&lt;&gt;"",IF(N882:AG882&lt;&gt;0,(N883:AG883))))-J882,3)&lt;&gt;0,"X",0)</f>
        <v>0</v>
      </c>
      <c r="D883" s="890"/>
      <c r="E883" s="894"/>
      <c r="F883" s="895"/>
      <c r="G883" s="899"/>
      <c r="H883" s="902"/>
      <c r="I883" s="905"/>
      <c r="J883" s="908"/>
      <c r="K883" s="911"/>
      <c r="L883" s="914"/>
      <c r="M883" s="403" t="s">
        <v>90</v>
      </c>
      <c r="N883" s="312" cm="1">
        <f t="array" aca="1" ref="N883" ca="1">IF($D882=$C$3,
SUM(IF(OFFSET($N$696,,,($C882-1)*3-2,$C$2)=N882,OFFSET($N$698,,,($C882-1)*3-2,$C$2)*OFFSET($B$696,1,,($C882-1)*3-2,1))),
IFERROR((N548/$J547)*$J882,0))</f>
        <v>0</v>
      </c>
      <c r="O883" s="312" cm="1">
        <f t="array" aca="1" ref="O883" ca="1">IF($D882=$C$3,
SUM(IF(OFFSET($N$696,,,($C882-1)*3-2,$C$2)=O882,OFFSET($N$698,,,($C882-1)*3-2,$C$2)*OFFSET($B$696,1,,($C882-1)*3-2,1))),
IFERROR((O548/$J547)*$J882,0))</f>
        <v>0</v>
      </c>
      <c r="P883" s="312" cm="1">
        <f t="array" aca="1" ref="P883" ca="1">IF($D882=$C$3,
SUM(IF(OFFSET($N$696,,,($C882-1)*3-2,$C$2)=P882,OFFSET($N$698,,,($C882-1)*3-2,$C$2)*OFFSET($B$696,1,,($C882-1)*3-2,1))),
IFERROR((P548/$J547)*$J882,0))</f>
        <v>0</v>
      </c>
      <c r="Q883" s="313" cm="1">
        <f t="array" aca="1" ref="Q883" ca="1">IF($D882=$C$3,
SUM(IF(OFFSET($N$696,,,($C882-1)*3-2,$C$2)=Q882,OFFSET($N$698,,,($C882-1)*3-2,$C$2)*OFFSET($B$696,1,,($C882-1)*3-2,1))),
IFERROR((Q548/$J547)*$J882,0))</f>
        <v>0</v>
      </c>
      <c r="R883" s="312" cm="1">
        <f t="array" aca="1" ref="R883" ca="1">IF($D882=$C$3,
SUM(IF(OFFSET($N$696,,,($C882-1)*3-2,$C$2)=R882,OFFSET($N$698,,,($C882-1)*3-2,$C$2)*OFFSET($B$696,1,,($C882-1)*3-2,1))),
IFERROR((R548/$J547)*$J882,0))</f>
        <v>0</v>
      </c>
      <c r="S883" s="312" cm="1">
        <f t="array" aca="1" ref="S883" ca="1">IF($D882=$C$3,
SUM(IF(OFFSET($N$696,,,($C882-1)*3-2,$C$2)=S882,OFFSET($N$698,,,($C882-1)*3-2,$C$2)*OFFSET($B$696,1,,($C882-1)*3-2,1))),
IFERROR((S548/$J547)*$J882,0))</f>
        <v>0</v>
      </c>
      <c r="T883" s="312" cm="1">
        <f t="array" aca="1" ref="T883" ca="1">IF($D882=$C$3,
SUM(IF(OFFSET($N$696,,,($C882-1)*3-2,$C$2)=T882,OFFSET($N$698,,,($C882-1)*3-2,$C$2)*OFFSET($B$696,1,,($C882-1)*3-2,1))),
IFERROR((T548/$J547)*$J882,0))</f>
        <v>0</v>
      </c>
      <c r="U883" s="312" cm="1">
        <f t="array" aca="1" ref="U883" ca="1">IF($D882=$C$3,
SUM(IF(OFFSET($N$696,,,($C882-1)*3-2,$C$2)=U882,OFFSET($N$698,,,($C882-1)*3-2,$C$2)*OFFSET($B$696,1,,($C882-1)*3-2,1))),
IFERROR((U548/$J547)*$J882,0))</f>
        <v>0</v>
      </c>
      <c r="V883" s="312" cm="1">
        <f t="array" aca="1" ref="V883" ca="1">IF($D882=$C$3,
SUM(IF(OFFSET($N$696,,,($C882-1)*3-2,$C$2)=V882,OFFSET($N$698,,,($C882-1)*3-2,$C$2)*OFFSET($B$696,1,,($C882-1)*3-2,1))),
IFERROR((V548/$J547)*$J882,0))</f>
        <v>0</v>
      </c>
      <c r="W883" s="312" cm="1">
        <f t="array" aca="1" ref="W883" ca="1">IF($D882=$C$3,
SUM(IF(OFFSET($N$696,,,($C882-1)*3-2,$C$2)=W882,OFFSET($N$698,,,($C882-1)*3-2,$C$2)*OFFSET($B$696,1,,($C882-1)*3-2,1))),
IFERROR((W548/$J547)*$J882,0))</f>
        <v>0</v>
      </c>
      <c r="X883" s="312" cm="1">
        <f t="array" aca="1" ref="X883" ca="1">IF($D882=$C$3,
SUM(IF(OFFSET($N$696,,,($C882-1)*3-2,$C$2)=X882,OFFSET($N$698,,,($C882-1)*3-2,$C$2)*OFFSET($B$696,1,,($C882-1)*3-2,1))),
IFERROR((X548/$J547)*$J882,0))</f>
        <v>0</v>
      </c>
      <c r="Y883" s="312" cm="1">
        <f t="array" aca="1" ref="Y883" ca="1">IF($D882=$C$3,
SUM(IF(OFFSET($N$696,,,($C882-1)*3-2,$C$2)=Y882,OFFSET($N$698,,,($C882-1)*3-2,$C$2)*OFFSET($B$696,1,,($C882-1)*3-2,1))),
IFERROR((Y548/$J547)*$J882,0))</f>
        <v>0</v>
      </c>
      <c r="Z883" s="312" cm="1">
        <f t="array" aca="1" ref="Z883" ca="1">IF($D882=$C$3,
SUM(IF(OFFSET($N$696,,,($C882-1)*3-2,$C$2)=Z882,OFFSET($N$698,,,($C882-1)*3-2,$C$2)*OFFSET($B$696,1,,($C882-1)*3-2,1))),
IFERROR((Z548/$J547)*$J882,0))</f>
        <v>0</v>
      </c>
      <c r="AA883" s="312" cm="1">
        <f t="array" aca="1" ref="AA883" ca="1">IF($D882=$C$3,
SUM(IF(OFFSET($N$696,,,($C882-1)*3-2,$C$2)=AA882,OFFSET($N$698,,,($C882-1)*3-2,$C$2)*OFFSET($B$696,1,,($C882-1)*3-2,1))),
IFERROR((AA548/$J547)*$J882,0))</f>
        <v>0</v>
      </c>
      <c r="AB883" s="312" cm="1">
        <f t="array" aca="1" ref="AB883" ca="1">IF($D882=$C$3,
SUM(IF(OFFSET($N$696,,,($C882-1)*3-2,$C$2)=AB882,OFFSET($N$698,,,($C882-1)*3-2,$C$2)*OFFSET($B$696,1,,($C882-1)*3-2,1))),
IFERROR((AB548/$J547)*$J882,0))</f>
        <v>0</v>
      </c>
      <c r="AC883" s="312" cm="1">
        <f t="array" aca="1" ref="AC883" ca="1">IF($D882=$C$3,
SUM(IF(OFFSET($N$696,,,($C882-1)*3-2,$C$2)=AC882,OFFSET($N$698,,,($C882-1)*3-2,$C$2)*OFFSET($B$696,1,,($C882-1)*3-2,1))),
IFERROR((AC548/$J547)*$J882,0))</f>
        <v>0</v>
      </c>
      <c r="AD883" s="312" cm="1">
        <f t="array" aca="1" ref="AD883" ca="1">IF($D882=$C$3,
SUM(IF(OFFSET($N$696,,,($C882-1)*3-2,$C$2)=AD882,OFFSET($N$698,,,($C882-1)*3-2,$C$2)*OFFSET($B$696,1,,($C882-1)*3-2,1))),
IFERROR((AD548/$J547)*$J882,0))</f>
        <v>0</v>
      </c>
      <c r="AE883" s="312" cm="1">
        <f t="array" aca="1" ref="AE883" ca="1">IF($D882=$C$3,
SUM(IF(OFFSET($N$696,,,($C882-1)*3-2,$C$2)=AE882,OFFSET($N$698,,,($C882-1)*3-2,$C$2)*OFFSET($B$696,1,,($C882-1)*3-2,1))),
IFERROR((AE548/$J547)*$J882,0))</f>
        <v>0</v>
      </c>
      <c r="AF883" s="312" cm="1">
        <f t="array" aca="1" ref="AF883" ca="1">IF($D882=$C$3,
SUM(IF(OFFSET($N$696,,,($C882-1)*3-2,$C$2)=AF882,OFFSET($N$698,,,($C882-1)*3-2,$C$2)*OFFSET($B$696,1,,($C882-1)*3-2,1))),
IFERROR((AF548/$J547)*$J882,0))</f>
        <v>0</v>
      </c>
      <c r="AG883" s="312" cm="1">
        <f t="array" aca="1" ref="AG883" ca="1">IF($D882=$C$3,
SUM(IF(OFFSET($N$696,,,($C882-1)*3-2,$C$2)=AG882,OFFSET($N$698,,,($C882-1)*3-2,$C$2)*OFFSET($B$696,1,,($C882-1)*3-2,1))),
IFERROR((AG548/$J547)*$J882,0))</f>
        <v>0</v>
      </c>
      <c r="AH883" s="317"/>
      <c r="AI883" s="318"/>
      <c r="AJ883" s="318"/>
      <c r="AK883" s="318"/>
      <c r="AL883" s="318"/>
      <c r="AM883"/>
      <c r="AN883"/>
      <c r="AO883"/>
      <c r="AP883"/>
      <c r="AQ883"/>
      <c r="AR883"/>
    </row>
    <row r="884" spans="1:44" ht="13.15" customHeight="1">
      <c r="A884" s="317"/>
      <c r="B884" s="380" t="str">
        <f t="shared" ca="1" si="3576"/>
        <v/>
      </c>
      <c r="C884" s="380" t="str">
        <f t="shared" ca="1" si="3576"/>
        <v/>
      </c>
      <c r="D884" s="891"/>
      <c r="E884" s="896"/>
      <c r="F884" s="897"/>
      <c r="G884" s="900"/>
      <c r="H884" s="903"/>
      <c r="I884" s="906"/>
      <c r="J884" s="909"/>
      <c r="K884" s="912"/>
      <c r="L884" s="915"/>
      <c r="M884" s="404" t="s">
        <v>91</v>
      </c>
      <c r="N884" s="405">
        <f t="shared" ref="N884:AG884" ca="1" si="3577">IFERROR(N883*$K882,0)</f>
        <v>0</v>
      </c>
      <c r="O884" s="406">
        <f t="shared" ca="1" si="3577"/>
        <v>0</v>
      </c>
      <c r="P884" s="406">
        <f t="shared" ca="1" si="3577"/>
        <v>0</v>
      </c>
      <c r="Q884" s="407">
        <f t="shared" ca="1" si="3577"/>
        <v>0</v>
      </c>
      <c r="R884" s="406">
        <f t="shared" ca="1" si="3577"/>
        <v>0</v>
      </c>
      <c r="S884" s="406">
        <f t="shared" ca="1" si="3577"/>
        <v>0</v>
      </c>
      <c r="T884" s="406">
        <f t="shared" ca="1" si="3577"/>
        <v>0</v>
      </c>
      <c r="U884" s="406">
        <f t="shared" ca="1" si="3577"/>
        <v>0</v>
      </c>
      <c r="V884" s="406">
        <f t="shared" ca="1" si="3577"/>
        <v>0</v>
      </c>
      <c r="W884" s="406">
        <f t="shared" ca="1" si="3577"/>
        <v>0</v>
      </c>
      <c r="X884" s="406">
        <f t="shared" ca="1" si="3577"/>
        <v>0</v>
      </c>
      <c r="Y884" s="406">
        <f t="shared" ca="1" si="3577"/>
        <v>0</v>
      </c>
      <c r="Z884" s="406">
        <f t="shared" ca="1" si="3577"/>
        <v>0</v>
      </c>
      <c r="AA884" s="406">
        <f t="shared" ca="1" si="3577"/>
        <v>0</v>
      </c>
      <c r="AB884" s="406">
        <f t="shared" ca="1" si="3577"/>
        <v>0</v>
      </c>
      <c r="AC884" s="406">
        <f t="shared" ca="1" si="3577"/>
        <v>0</v>
      </c>
      <c r="AD884" s="406">
        <f t="shared" ca="1" si="3577"/>
        <v>0</v>
      </c>
      <c r="AE884" s="406">
        <f t="shared" ca="1" si="3577"/>
        <v>0</v>
      </c>
      <c r="AF884" s="406">
        <f t="shared" ca="1" si="3577"/>
        <v>0</v>
      </c>
      <c r="AG884" s="406">
        <f t="shared" ca="1" si="3577"/>
        <v>0</v>
      </c>
      <c r="AH884" s="317"/>
      <c r="AI884" s="318"/>
      <c r="AJ884" s="318"/>
      <c r="AK884" s="318"/>
      <c r="AL884" s="318"/>
      <c r="AM884"/>
      <c r="AN884"/>
      <c r="AO884"/>
      <c r="AP884"/>
      <c r="AQ884"/>
      <c r="AR884"/>
    </row>
    <row r="885" spans="1:44" ht="13.15" customHeight="1">
      <c r="A885" s="317"/>
      <c r="B885" s="317"/>
      <c r="C885" s="317" cm="1">
        <f t="array" aca="1" ref="C885" ca="1">OFFSET(C885,-3,,,)+1</f>
        <v>64</v>
      </c>
      <c r="D885" s="889" t="str">
        <f t="shared" ref="D885:E885" ca="1" si="3578">D550</f>
        <v/>
      </c>
      <c r="E885" s="892" t="str">
        <f t="shared" ca="1" si="3578"/>
        <v/>
      </c>
      <c r="F885" s="893"/>
      <c r="G885" s="898">
        <f t="shared" ref="G885" si="3579">G550</f>
        <v>0</v>
      </c>
      <c r="H885" s="901"/>
      <c r="I885" s="904" t="str">
        <f t="shared" ref="I885" ca="1" si="3580">I550</f>
        <v/>
      </c>
      <c r="J885" s="907">
        <f t="shared" ref="J885" ca="1" si="3581">IF($D885=$C$3,
SUMPRODUCT(OFFSET($B$696,1,,($C885-1)*3-2,),OFFSET($L$696,,,($C885-1)*3-2,)),J550+H885)</f>
        <v>0</v>
      </c>
      <c r="K885" s="910">
        <f t="shared" ref="K885" ca="1" si="3582">K550</f>
        <v>0</v>
      </c>
      <c r="L885" s="913">
        <f t="shared" ref="L885" ca="1" si="3583">J885*K885</f>
        <v>0</v>
      </c>
      <c r="M885" s="402" t="s">
        <v>89</v>
      </c>
      <c r="N885" s="308" t="str">
        <f t="shared" ref="N885:AG885" ca="1" si="3584">N550</f>
        <v/>
      </c>
      <c r="O885" s="309" t="str">
        <f t="shared" ca="1" si="3584"/>
        <v/>
      </c>
      <c r="P885" s="309" t="str">
        <f t="shared" ca="1" si="3584"/>
        <v/>
      </c>
      <c r="Q885" s="310" t="str">
        <f t="shared" ca="1" si="3584"/>
        <v/>
      </c>
      <c r="R885" s="309" t="str">
        <f t="shared" ca="1" si="3584"/>
        <v/>
      </c>
      <c r="S885" s="309" t="str">
        <f t="shared" ca="1" si="3584"/>
        <v/>
      </c>
      <c r="T885" s="309" t="str">
        <f t="shared" ca="1" si="3584"/>
        <v/>
      </c>
      <c r="U885" s="309" t="str">
        <f t="shared" ca="1" si="3584"/>
        <v/>
      </c>
      <c r="V885" s="309" t="str">
        <f t="shared" ca="1" si="3584"/>
        <v/>
      </c>
      <c r="W885" s="309" t="str">
        <f t="shared" ca="1" si="3584"/>
        <v/>
      </c>
      <c r="X885" s="309" t="str">
        <f t="shared" ca="1" si="3584"/>
        <v/>
      </c>
      <c r="Y885" s="309" t="str">
        <f t="shared" ca="1" si="3584"/>
        <v/>
      </c>
      <c r="Z885" s="309" t="str">
        <f t="shared" ca="1" si="3584"/>
        <v/>
      </c>
      <c r="AA885" s="309" t="str">
        <f t="shared" ca="1" si="3584"/>
        <v/>
      </c>
      <c r="AB885" s="309" t="str">
        <f t="shared" ca="1" si="3584"/>
        <v/>
      </c>
      <c r="AC885" s="309" t="str">
        <f t="shared" ca="1" si="3584"/>
        <v/>
      </c>
      <c r="AD885" s="309" t="str">
        <f t="shared" ca="1" si="3584"/>
        <v/>
      </c>
      <c r="AE885" s="309" t="str">
        <f t="shared" ca="1" si="3584"/>
        <v/>
      </c>
      <c r="AF885" s="309" t="str">
        <f t="shared" ca="1" si="3584"/>
        <v/>
      </c>
      <c r="AG885" s="309" t="str">
        <f t="shared" ca="1" si="3584"/>
        <v/>
      </c>
      <c r="AH885" s="317"/>
      <c r="AI885" s="318"/>
      <c r="AJ885" s="318"/>
      <c r="AK885" s="318"/>
      <c r="AL885" s="318"/>
      <c r="AM885"/>
      <c r="AN885"/>
      <c r="AO885"/>
      <c r="AP885"/>
      <c r="AQ885"/>
      <c r="AR885"/>
    </row>
    <row r="886" spans="1:44" ht="13.15" customHeight="1">
      <c r="A886" s="317"/>
      <c r="B886" s="380">
        <f t="shared" ref="B886:C887" ca="1" si="3585">B551</f>
        <v>0</v>
      </c>
      <c r="C886" s="317" cm="1">
        <f t="array" aca="1" ref="C886" ca="1">IF(ROUND(SUM(IF(N885:AG885&lt;&gt;"",IF(N885:AG885&lt;&gt;0,(N886:AG886))))-J885,3)&lt;&gt;0,"X",0)</f>
        <v>0</v>
      </c>
      <c r="D886" s="890"/>
      <c r="E886" s="894"/>
      <c r="F886" s="895"/>
      <c r="G886" s="899"/>
      <c r="H886" s="902"/>
      <c r="I886" s="905"/>
      <c r="J886" s="908"/>
      <c r="K886" s="911"/>
      <c r="L886" s="914"/>
      <c r="M886" s="403" t="s">
        <v>90</v>
      </c>
      <c r="N886" s="312" cm="1">
        <f t="array" aca="1" ref="N886" ca="1">IF($D885=$C$3,
SUM(IF(OFFSET($N$696,,,($C885-1)*3-2,$C$2)=N885,OFFSET($N$698,,,($C885-1)*3-2,$C$2)*OFFSET($B$696,1,,($C885-1)*3-2,1))),
IFERROR((N551/$J550)*$J885,0))</f>
        <v>0</v>
      </c>
      <c r="O886" s="312" cm="1">
        <f t="array" aca="1" ref="O886" ca="1">IF($D885=$C$3,
SUM(IF(OFFSET($N$696,,,($C885-1)*3-2,$C$2)=O885,OFFSET($N$698,,,($C885-1)*3-2,$C$2)*OFFSET($B$696,1,,($C885-1)*3-2,1))),
IFERROR((O551/$J550)*$J885,0))</f>
        <v>0</v>
      </c>
      <c r="P886" s="312" cm="1">
        <f t="array" aca="1" ref="P886" ca="1">IF($D885=$C$3,
SUM(IF(OFFSET($N$696,,,($C885-1)*3-2,$C$2)=P885,OFFSET($N$698,,,($C885-1)*3-2,$C$2)*OFFSET($B$696,1,,($C885-1)*3-2,1))),
IFERROR((P551/$J550)*$J885,0))</f>
        <v>0</v>
      </c>
      <c r="Q886" s="313" cm="1">
        <f t="array" aca="1" ref="Q886" ca="1">IF($D885=$C$3,
SUM(IF(OFFSET($N$696,,,($C885-1)*3-2,$C$2)=Q885,OFFSET($N$698,,,($C885-1)*3-2,$C$2)*OFFSET($B$696,1,,($C885-1)*3-2,1))),
IFERROR((Q551/$J550)*$J885,0))</f>
        <v>0</v>
      </c>
      <c r="R886" s="312" cm="1">
        <f t="array" aca="1" ref="R886" ca="1">IF($D885=$C$3,
SUM(IF(OFFSET($N$696,,,($C885-1)*3-2,$C$2)=R885,OFFSET($N$698,,,($C885-1)*3-2,$C$2)*OFFSET($B$696,1,,($C885-1)*3-2,1))),
IFERROR((R551/$J550)*$J885,0))</f>
        <v>0</v>
      </c>
      <c r="S886" s="312" cm="1">
        <f t="array" aca="1" ref="S886" ca="1">IF($D885=$C$3,
SUM(IF(OFFSET($N$696,,,($C885-1)*3-2,$C$2)=S885,OFFSET($N$698,,,($C885-1)*3-2,$C$2)*OFFSET($B$696,1,,($C885-1)*3-2,1))),
IFERROR((S551/$J550)*$J885,0))</f>
        <v>0</v>
      </c>
      <c r="T886" s="312" cm="1">
        <f t="array" aca="1" ref="T886" ca="1">IF($D885=$C$3,
SUM(IF(OFFSET($N$696,,,($C885-1)*3-2,$C$2)=T885,OFFSET($N$698,,,($C885-1)*3-2,$C$2)*OFFSET($B$696,1,,($C885-1)*3-2,1))),
IFERROR((T551/$J550)*$J885,0))</f>
        <v>0</v>
      </c>
      <c r="U886" s="312" cm="1">
        <f t="array" aca="1" ref="U886" ca="1">IF($D885=$C$3,
SUM(IF(OFFSET($N$696,,,($C885-1)*3-2,$C$2)=U885,OFFSET($N$698,,,($C885-1)*3-2,$C$2)*OFFSET($B$696,1,,($C885-1)*3-2,1))),
IFERROR((U551/$J550)*$J885,0))</f>
        <v>0</v>
      </c>
      <c r="V886" s="312" cm="1">
        <f t="array" aca="1" ref="V886" ca="1">IF($D885=$C$3,
SUM(IF(OFFSET($N$696,,,($C885-1)*3-2,$C$2)=V885,OFFSET($N$698,,,($C885-1)*3-2,$C$2)*OFFSET($B$696,1,,($C885-1)*3-2,1))),
IFERROR((V551/$J550)*$J885,0))</f>
        <v>0</v>
      </c>
      <c r="W886" s="312" cm="1">
        <f t="array" aca="1" ref="W886" ca="1">IF($D885=$C$3,
SUM(IF(OFFSET($N$696,,,($C885-1)*3-2,$C$2)=W885,OFFSET($N$698,,,($C885-1)*3-2,$C$2)*OFFSET($B$696,1,,($C885-1)*3-2,1))),
IFERROR((W551/$J550)*$J885,0))</f>
        <v>0</v>
      </c>
      <c r="X886" s="312" cm="1">
        <f t="array" aca="1" ref="X886" ca="1">IF($D885=$C$3,
SUM(IF(OFFSET($N$696,,,($C885-1)*3-2,$C$2)=X885,OFFSET($N$698,,,($C885-1)*3-2,$C$2)*OFFSET($B$696,1,,($C885-1)*3-2,1))),
IFERROR((X551/$J550)*$J885,0))</f>
        <v>0</v>
      </c>
      <c r="Y886" s="312" cm="1">
        <f t="array" aca="1" ref="Y886" ca="1">IF($D885=$C$3,
SUM(IF(OFFSET($N$696,,,($C885-1)*3-2,$C$2)=Y885,OFFSET($N$698,,,($C885-1)*3-2,$C$2)*OFFSET($B$696,1,,($C885-1)*3-2,1))),
IFERROR((Y551/$J550)*$J885,0))</f>
        <v>0</v>
      </c>
      <c r="Z886" s="312" cm="1">
        <f t="array" aca="1" ref="Z886" ca="1">IF($D885=$C$3,
SUM(IF(OFFSET($N$696,,,($C885-1)*3-2,$C$2)=Z885,OFFSET($N$698,,,($C885-1)*3-2,$C$2)*OFFSET($B$696,1,,($C885-1)*3-2,1))),
IFERROR((Z551/$J550)*$J885,0))</f>
        <v>0</v>
      </c>
      <c r="AA886" s="312" cm="1">
        <f t="array" aca="1" ref="AA886" ca="1">IF($D885=$C$3,
SUM(IF(OFFSET($N$696,,,($C885-1)*3-2,$C$2)=AA885,OFFSET($N$698,,,($C885-1)*3-2,$C$2)*OFFSET($B$696,1,,($C885-1)*3-2,1))),
IFERROR((AA551/$J550)*$J885,0))</f>
        <v>0</v>
      </c>
      <c r="AB886" s="312" cm="1">
        <f t="array" aca="1" ref="AB886" ca="1">IF($D885=$C$3,
SUM(IF(OFFSET($N$696,,,($C885-1)*3-2,$C$2)=AB885,OFFSET($N$698,,,($C885-1)*3-2,$C$2)*OFFSET($B$696,1,,($C885-1)*3-2,1))),
IFERROR((AB551/$J550)*$J885,0))</f>
        <v>0</v>
      </c>
      <c r="AC886" s="312" cm="1">
        <f t="array" aca="1" ref="AC886" ca="1">IF($D885=$C$3,
SUM(IF(OFFSET($N$696,,,($C885-1)*3-2,$C$2)=AC885,OFFSET($N$698,,,($C885-1)*3-2,$C$2)*OFFSET($B$696,1,,($C885-1)*3-2,1))),
IFERROR((AC551/$J550)*$J885,0))</f>
        <v>0</v>
      </c>
      <c r="AD886" s="312" cm="1">
        <f t="array" aca="1" ref="AD886" ca="1">IF($D885=$C$3,
SUM(IF(OFFSET($N$696,,,($C885-1)*3-2,$C$2)=AD885,OFFSET($N$698,,,($C885-1)*3-2,$C$2)*OFFSET($B$696,1,,($C885-1)*3-2,1))),
IFERROR((AD551/$J550)*$J885,0))</f>
        <v>0</v>
      </c>
      <c r="AE886" s="312" cm="1">
        <f t="array" aca="1" ref="AE886" ca="1">IF($D885=$C$3,
SUM(IF(OFFSET($N$696,,,($C885-1)*3-2,$C$2)=AE885,OFFSET($N$698,,,($C885-1)*3-2,$C$2)*OFFSET($B$696,1,,($C885-1)*3-2,1))),
IFERROR((AE551/$J550)*$J885,0))</f>
        <v>0</v>
      </c>
      <c r="AF886" s="312" cm="1">
        <f t="array" aca="1" ref="AF886" ca="1">IF($D885=$C$3,
SUM(IF(OFFSET($N$696,,,($C885-1)*3-2,$C$2)=AF885,OFFSET($N$698,,,($C885-1)*3-2,$C$2)*OFFSET($B$696,1,,($C885-1)*3-2,1))),
IFERROR((AF551/$J550)*$J885,0))</f>
        <v>0</v>
      </c>
      <c r="AG886" s="312" cm="1">
        <f t="array" aca="1" ref="AG886" ca="1">IF($D885=$C$3,
SUM(IF(OFFSET($N$696,,,($C885-1)*3-2,$C$2)=AG885,OFFSET($N$698,,,($C885-1)*3-2,$C$2)*OFFSET($B$696,1,,($C885-1)*3-2,1))),
IFERROR((AG551/$J550)*$J885,0))</f>
        <v>0</v>
      </c>
      <c r="AH886" s="317"/>
      <c r="AI886" s="318"/>
      <c r="AJ886" s="318"/>
      <c r="AK886" s="318"/>
      <c r="AL886" s="318"/>
      <c r="AM886"/>
      <c r="AN886"/>
      <c r="AO886"/>
      <c r="AP886"/>
      <c r="AQ886"/>
      <c r="AR886"/>
    </row>
    <row r="887" spans="1:44" ht="13.15" customHeight="1">
      <c r="A887" s="317"/>
      <c r="B887" s="380" t="str">
        <f t="shared" ca="1" si="3585"/>
        <v/>
      </c>
      <c r="C887" s="380" t="str">
        <f t="shared" ca="1" si="3585"/>
        <v/>
      </c>
      <c r="D887" s="891"/>
      <c r="E887" s="896"/>
      <c r="F887" s="897"/>
      <c r="G887" s="900"/>
      <c r="H887" s="903"/>
      <c r="I887" s="906"/>
      <c r="J887" s="909"/>
      <c r="K887" s="912"/>
      <c r="L887" s="915"/>
      <c r="M887" s="404" t="s">
        <v>91</v>
      </c>
      <c r="N887" s="405">
        <f t="shared" ref="N887:AG887" ca="1" si="3586">IFERROR(N886*$K885,0)</f>
        <v>0</v>
      </c>
      <c r="O887" s="406">
        <f t="shared" ca="1" si="3586"/>
        <v>0</v>
      </c>
      <c r="P887" s="406">
        <f t="shared" ca="1" si="3586"/>
        <v>0</v>
      </c>
      <c r="Q887" s="407">
        <f t="shared" ca="1" si="3586"/>
        <v>0</v>
      </c>
      <c r="R887" s="406">
        <f t="shared" ca="1" si="3586"/>
        <v>0</v>
      </c>
      <c r="S887" s="406">
        <f t="shared" ca="1" si="3586"/>
        <v>0</v>
      </c>
      <c r="T887" s="406">
        <f t="shared" ca="1" si="3586"/>
        <v>0</v>
      </c>
      <c r="U887" s="406">
        <f t="shared" ca="1" si="3586"/>
        <v>0</v>
      </c>
      <c r="V887" s="406">
        <f t="shared" ca="1" si="3586"/>
        <v>0</v>
      </c>
      <c r="W887" s="406">
        <f t="shared" ca="1" si="3586"/>
        <v>0</v>
      </c>
      <c r="X887" s="406">
        <f t="shared" ca="1" si="3586"/>
        <v>0</v>
      </c>
      <c r="Y887" s="406">
        <f t="shared" ca="1" si="3586"/>
        <v>0</v>
      </c>
      <c r="Z887" s="406">
        <f t="shared" ca="1" si="3586"/>
        <v>0</v>
      </c>
      <c r="AA887" s="406">
        <f t="shared" ca="1" si="3586"/>
        <v>0</v>
      </c>
      <c r="AB887" s="406">
        <f t="shared" ca="1" si="3586"/>
        <v>0</v>
      </c>
      <c r="AC887" s="406">
        <f t="shared" ca="1" si="3586"/>
        <v>0</v>
      </c>
      <c r="AD887" s="406">
        <f t="shared" ca="1" si="3586"/>
        <v>0</v>
      </c>
      <c r="AE887" s="406">
        <f t="shared" ca="1" si="3586"/>
        <v>0</v>
      </c>
      <c r="AF887" s="406">
        <f t="shared" ca="1" si="3586"/>
        <v>0</v>
      </c>
      <c r="AG887" s="406">
        <f t="shared" ca="1" si="3586"/>
        <v>0</v>
      </c>
      <c r="AH887" s="317"/>
      <c r="AI887" s="318"/>
      <c r="AJ887" s="318"/>
      <c r="AK887" s="318"/>
      <c r="AL887" s="318"/>
      <c r="AM887"/>
      <c r="AN887"/>
      <c r="AO887"/>
      <c r="AP887"/>
      <c r="AQ887"/>
      <c r="AR887"/>
    </row>
    <row r="888" spans="1:44" ht="13.15" customHeight="1">
      <c r="A888" s="317"/>
      <c r="B888" s="317"/>
      <c r="C888" s="317" cm="1">
        <f t="array" aca="1" ref="C888" ca="1">OFFSET(C888,-3,,,)+1</f>
        <v>65</v>
      </c>
      <c r="D888" s="889" t="str">
        <f t="shared" ref="D888:E888" ca="1" si="3587">D553</f>
        <v/>
      </c>
      <c r="E888" s="892" t="str">
        <f t="shared" ca="1" si="3587"/>
        <v/>
      </c>
      <c r="F888" s="893"/>
      <c r="G888" s="898">
        <f t="shared" ref="G888" si="3588">G553</f>
        <v>0</v>
      </c>
      <c r="H888" s="901"/>
      <c r="I888" s="904" t="str">
        <f t="shared" ref="I888" ca="1" si="3589">I553</f>
        <v/>
      </c>
      <c r="J888" s="907">
        <f t="shared" ref="J888" ca="1" si="3590">IF($D888=$C$3,
SUMPRODUCT(OFFSET($B$696,1,,($C888-1)*3-2,),OFFSET($L$696,,,($C888-1)*3-2,)),J553+H888)</f>
        <v>0</v>
      </c>
      <c r="K888" s="910">
        <f t="shared" ref="K888" ca="1" si="3591">K553</f>
        <v>0</v>
      </c>
      <c r="L888" s="913">
        <f t="shared" ref="L888" ca="1" si="3592">J888*K888</f>
        <v>0</v>
      </c>
      <c r="M888" s="402" t="s">
        <v>89</v>
      </c>
      <c r="N888" s="308" t="str">
        <f t="shared" ref="N888:AG888" ca="1" si="3593">N553</f>
        <v/>
      </c>
      <c r="O888" s="309" t="str">
        <f t="shared" ca="1" si="3593"/>
        <v/>
      </c>
      <c r="P888" s="309" t="str">
        <f t="shared" ca="1" si="3593"/>
        <v/>
      </c>
      <c r="Q888" s="310" t="str">
        <f t="shared" ca="1" si="3593"/>
        <v/>
      </c>
      <c r="R888" s="309" t="str">
        <f t="shared" ca="1" si="3593"/>
        <v/>
      </c>
      <c r="S888" s="309" t="str">
        <f t="shared" ca="1" si="3593"/>
        <v/>
      </c>
      <c r="T888" s="309" t="str">
        <f t="shared" ca="1" si="3593"/>
        <v/>
      </c>
      <c r="U888" s="309" t="str">
        <f t="shared" ca="1" si="3593"/>
        <v/>
      </c>
      <c r="V888" s="309" t="str">
        <f t="shared" ca="1" si="3593"/>
        <v/>
      </c>
      <c r="W888" s="309" t="str">
        <f t="shared" ca="1" si="3593"/>
        <v/>
      </c>
      <c r="X888" s="309" t="str">
        <f t="shared" ca="1" si="3593"/>
        <v/>
      </c>
      <c r="Y888" s="309" t="str">
        <f t="shared" ca="1" si="3593"/>
        <v/>
      </c>
      <c r="Z888" s="309" t="str">
        <f t="shared" ca="1" si="3593"/>
        <v/>
      </c>
      <c r="AA888" s="309" t="str">
        <f t="shared" ca="1" si="3593"/>
        <v/>
      </c>
      <c r="AB888" s="309" t="str">
        <f t="shared" ca="1" si="3593"/>
        <v/>
      </c>
      <c r="AC888" s="309" t="str">
        <f t="shared" ca="1" si="3593"/>
        <v/>
      </c>
      <c r="AD888" s="309" t="str">
        <f t="shared" ca="1" si="3593"/>
        <v/>
      </c>
      <c r="AE888" s="309" t="str">
        <f t="shared" ca="1" si="3593"/>
        <v/>
      </c>
      <c r="AF888" s="309" t="str">
        <f t="shared" ca="1" si="3593"/>
        <v/>
      </c>
      <c r="AG888" s="309" t="str">
        <f t="shared" ca="1" si="3593"/>
        <v/>
      </c>
      <c r="AH888" s="317"/>
      <c r="AI888" s="318"/>
      <c r="AJ888" s="318"/>
      <c r="AK888" s="318"/>
      <c r="AL888" s="318"/>
      <c r="AM888"/>
      <c r="AN888"/>
      <c r="AO888"/>
      <c r="AP888"/>
      <c r="AQ888"/>
      <c r="AR888"/>
    </row>
    <row r="889" spans="1:44" ht="13.15" customHeight="1">
      <c r="A889" s="317"/>
      <c r="B889" s="380">
        <f t="shared" ref="B889:C890" ca="1" si="3594">B554</f>
        <v>0</v>
      </c>
      <c r="C889" s="317" cm="1">
        <f t="array" aca="1" ref="C889" ca="1">IF(ROUND(SUM(IF(N888:AG888&lt;&gt;"",IF(N888:AG888&lt;&gt;0,(N889:AG889))))-J888,3)&lt;&gt;0,"X",0)</f>
        <v>0</v>
      </c>
      <c r="D889" s="890"/>
      <c r="E889" s="894"/>
      <c r="F889" s="895"/>
      <c r="G889" s="899"/>
      <c r="H889" s="902"/>
      <c r="I889" s="905"/>
      <c r="J889" s="908"/>
      <c r="K889" s="911"/>
      <c r="L889" s="914"/>
      <c r="M889" s="403" t="s">
        <v>90</v>
      </c>
      <c r="N889" s="312" cm="1">
        <f t="array" aca="1" ref="N889" ca="1">IF($D888=$C$3,
SUM(IF(OFFSET($N$696,,,($C888-1)*3-2,$C$2)=N888,OFFSET($N$698,,,($C888-1)*3-2,$C$2)*OFFSET($B$696,1,,($C888-1)*3-2,1))),
IFERROR((N554/$J553)*$J888,0))</f>
        <v>0</v>
      </c>
      <c r="O889" s="312" cm="1">
        <f t="array" aca="1" ref="O889" ca="1">IF($D888=$C$3,
SUM(IF(OFFSET($N$696,,,($C888-1)*3-2,$C$2)=O888,OFFSET($N$698,,,($C888-1)*3-2,$C$2)*OFFSET($B$696,1,,($C888-1)*3-2,1))),
IFERROR((O554/$J553)*$J888,0))</f>
        <v>0</v>
      </c>
      <c r="P889" s="312" cm="1">
        <f t="array" aca="1" ref="P889" ca="1">IF($D888=$C$3,
SUM(IF(OFFSET($N$696,,,($C888-1)*3-2,$C$2)=P888,OFFSET($N$698,,,($C888-1)*3-2,$C$2)*OFFSET($B$696,1,,($C888-1)*3-2,1))),
IFERROR((P554/$J553)*$J888,0))</f>
        <v>0</v>
      </c>
      <c r="Q889" s="313" cm="1">
        <f t="array" aca="1" ref="Q889" ca="1">IF($D888=$C$3,
SUM(IF(OFFSET($N$696,,,($C888-1)*3-2,$C$2)=Q888,OFFSET($N$698,,,($C888-1)*3-2,$C$2)*OFFSET($B$696,1,,($C888-1)*3-2,1))),
IFERROR((Q554/$J553)*$J888,0))</f>
        <v>0</v>
      </c>
      <c r="R889" s="312" cm="1">
        <f t="array" aca="1" ref="R889" ca="1">IF($D888=$C$3,
SUM(IF(OFFSET($N$696,,,($C888-1)*3-2,$C$2)=R888,OFFSET($N$698,,,($C888-1)*3-2,$C$2)*OFFSET($B$696,1,,($C888-1)*3-2,1))),
IFERROR((R554/$J553)*$J888,0))</f>
        <v>0</v>
      </c>
      <c r="S889" s="312" cm="1">
        <f t="array" aca="1" ref="S889" ca="1">IF($D888=$C$3,
SUM(IF(OFFSET($N$696,,,($C888-1)*3-2,$C$2)=S888,OFFSET($N$698,,,($C888-1)*3-2,$C$2)*OFFSET($B$696,1,,($C888-1)*3-2,1))),
IFERROR((S554/$J553)*$J888,0))</f>
        <v>0</v>
      </c>
      <c r="T889" s="312" cm="1">
        <f t="array" aca="1" ref="T889" ca="1">IF($D888=$C$3,
SUM(IF(OFFSET($N$696,,,($C888-1)*3-2,$C$2)=T888,OFFSET($N$698,,,($C888-1)*3-2,$C$2)*OFFSET($B$696,1,,($C888-1)*3-2,1))),
IFERROR((T554/$J553)*$J888,0))</f>
        <v>0</v>
      </c>
      <c r="U889" s="312" cm="1">
        <f t="array" aca="1" ref="U889" ca="1">IF($D888=$C$3,
SUM(IF(OFFSET($N$696,,,($C888-1)*3-2,$C$2)=U888,OFFSET($N$698,,,($C888-1)*3-2,$C$2)*OFFSET($B$696,1,,($C888-1)*3-2,1))),
IFERROR((U554/$J553)*$J888,0))</f>
        <v>0</v>
      </c>
      <c r="V889" s="312" cm="1">
        <f t="array" aca="1" ref="V889" ca="1">IF($D888=$C$3,
SUM(IF(OFFSET($N$696,,,($C888-1)*3-2,$C$2)=V888,OFFSET($N$698,,,($C888-1)*3-2,$C$2)*OFFSET($B$696,1,,($C888-1)*3-2,1))),
IFERROR((V554/$J553)*$J888,0))</f>
        <v>0</v>
      </c>
      <c r="W889" s="312" cm="1">
        <f t="array" aca="1" ref="W889" ca="1">IF($D888=$C$3,
SUM(IF(OFFSET($N$696,,,($C888-1)*3-2,$C$2)=W888,OFFSET($N$698,,,($C888-1)*3-2,$C$2)*OFFSET($B$696,1,,($C888-1)*3-2,1))),
IFERROR((W554/$J553)*$J888,0))</f>
        <v>0</v>
      </c>
      <c r="X889" s="312" cm="1">
        <f t="array" aca="1" ref="X889" ca="1">IF($D888=$C$3,
SUM(IF(OFFSET($N$696,,,($C888-1)*3-2,$C$2)=X888,OFFSET($N$698,,,($C888-1)*3-2,$C$2)*OFFSET($B$696,1,,($C888-1)*3-2,1))),
IFERROR((X554/$J553)*$J888,0))</f>
        <v>0</v>
      </c>
      <c r="Y889" s="312" cm="1">
        <f t="array" aca="1" ref="Y889" ca="1">IF($D888=$C$3,
SUM(IF(OFFSET($N$696,,,($C888-1)*3-2,$C$2)=Y888,OFFSET($N$698,,,($C888-1)*3-2,$C$2)*OFFSET($B$696,1,,($C888-1)*3-2,1))),
IFERROR((Y554/$J553)*$J888,0))</f>
        <v>0</v>
      </c>
      <c r="Z889" s="312" cm="1">
        <f t="array" aca="1" ref="Z889" ca="1">IF($D888=$C$3,
SUM(IF(OFFSET($N$696,,,($C888-1)*3-2,$C$2)=Z888,OFFSET($N$698,,,($C888-1)*3-2,$C$2)*OFFSET($B$696,1,,($C888-1)*3-2,1))),
IFERROR((Z554/$J553)*$J888,0))</f>
        <v>0</v>
      </c>
      <c r="AA889" s="312" cm="1">
        <f t="array" aca="1" ref="AA889" ca="1">IF($D888=$C$3,
SUM(IF(OFFSET($N$696,,,($C888-1)*3-2,$C$2)=AA888,OFFSET($N$698,,,($C888-1)*3-2,$C$2)*OFFSET($B$696,1,,($C888-1)*3-2,1))),
IFERROR((AA554/$J553)*$J888,0))</f>
        <v>0</v>
      </c>
      <c r="AB889" s="312" cm="1">
        <f t="array" aca="1" ref="AB889" ca="1">IF($D888=$C$3,
SUM(IF(OFFSET($N$696,,,($C888-1)*3-2,$C$2)=AB888,OFFSET($N$698,,,($C888-1)*3-2,$C$2)*OFFSET($B$696,1,,($C888-1)*3-2,1))),
IFERROR((AB554/$J553)*$J888,0))</f>
        <v>0</v>
      </c>
      <c r="AC889" s="312" cm="1">
        <f t="array" aca="1" ref="AC889" ca="1">IF($D888=$C$3,
SUM(IF(OFFSET($N$696,,,($C888-1)*3-2,$C$2)=AC888,OFFSET($N$698,,,($C888-1)*3-2,$C$2)*OFFSET($B$696,1,,($C888-1)*3-2,1))),
IFERROR((AC554/$J553)*$J888,0))</f>
        <v>0</v>
      </c>
      <c r="AD889" s="312" cm="1">
        <f t="array" aca="1" ref="AD889" ca="1">IF($D888=$C$3,
SUM(IF(OFFSET($N$696,,,($C888-1)*3-2,$C$2)=AD888,OFFSET($N$698,,,($C888-1)*3-2,$C$2)*OFFSET($B$696,1,,($C888-1)*3-2,1))),
IFERROR((AD554/$J553)*$J888,0))</f>
        <v>0</v>
      </c>
      <c r="AE889" s="312" cm="1">
        <f t="array" aca="1" ref="AE889" ca="1">IF($D888=$C$3,
SUM(IF(OFFSET($N$696,,,($C888-1)*3-2,$C$2)=AE888,OFFSET($N$698,,,($C888-1)*3-2,$C$2)*OFFSET($B$696,1,,($C888-1)*3-2,1))),
IFERROR((AE554/$J553)*$J888,0))</f>
        <v>0</v>
      </c>
      <c r="AF889" s="312" cm="1">
        <f t="array" aca="1" ref="AF889" ca="1">IF($D888=$C$3,
SUM(IF(OFFSET($N$696,,,($C888-1)*3-2,$C$2)=AF888,OFFSET($N$698,,,($C888-1)*3-2,$C$2)*OFFSET($B$696,1,,($C888-1)*3-2,1))),
IFERROR((AF554/$J553)*$J888,0))</f>
        <v>0</v>
      </c>
      <c r="AG889" s="312" cm="1">
        <f t="array" aca="1" ref="AG889" ca="1">IF($D888=$C$3,
SUM(IF(OFFSET($N$696,,,($C888-1)*3-2,$C$2)=AG888,OFFSET($N$698,,,($C888-1)*3-2,$C$2)*OFFSET($B$696,1,,($C888-1)*3-2,1))),
IFERROR((AG554/$J553)*$J888,0))</f>
        <v>0</v>
      </c>
      <c r="AH889" s="317"/>
      <c r="AI889" s="318"/>
      <c r="AJ889" s="318"/>
      <c r="AK889" s="318"/>
      <c r="AL889" s="318"/>
      <c r="AM889"/>
      <c r="AN889"/>
      <c r="AO889"/>
      <c r="AP889"/>
      <c r="AQ889"/>
      <c r="AR889"/>
    </row>
    <row r="890" spans="1:44" ht="13.15" customHeight="1">
      <c r="A890" s="317"/>
      <c r="B890" s="380" t="str">
        <f t="shared" ca="1" si="3594"/>
        <v/>
      </c>
      <c r="C890" s="380" t="str">
        <f t="shared" ca="1" si="3594"/>
        <v/>
      </c>
      <c r="D890" s="891"/>
      <c r="E890" s="896"/>
      <c r="F890" s="897"/>
      <c r="G890" s="900"/>
      <c r="H890" s="903"/>
      <c r="I890" s="906"/>
      <c r="J890" s="909"/>
      <c r="K890" s="912"/>
      <c r="L890" s="915"/>
      <c r="M890" s="404" t="s">
        <v>91</v>
      </c>
      <c r="N890" s="405">
        <f t="shared" ref="N890:AG890" ca="1" si="3595">IFERROR(N889*$K888,0)</f>
        <v>0</v>
      </c>
      <c r="O890" s="406">
        <f t="shared" ca="1" si="3595"/>
        <v>0</v>
      </c>
      <c r="P890" s="406">
        <f t="shared" ca="1" si="3595"/>
        <v>0</v>
      </c>
      <c r="Q890" s="407">
        <f t="shared" ca="1" si="3595"/>
        <v>0</v>
      </c>
      <c r="R890" s="406">
        <f t="shared" ca="1" si="3595"/>
        <v>0</v>
      </c>
      <c r="S890" s="406">
        <f t="shared" ca="1" si="3595"/>
        <v>0</v>
      </c>
      <c r="T890" s="406">
        <f t="shared" ca="1" si="3595"/>
        <v>0</v>
      </c>
      <c r="U890" s="406">
        <f t="shared" ca="1" si="3595"/>
        <v>0</v>
      </c>
      <c r="V890" s="406">
        <f t="shared" ca="1" si="3595"/>
        <v>0</v>
      </c>
      <c r="W890" s="406">
        <f t="shared" ca="1" si="3595"/>
        <v>0</v>
      </c>
      <c r="X890" s="406">
        <f t="shared" ca="1" si="3595"/>
        <v>0</v>
      </c>
      <c r="Y890" s="406">
        <f t="shared" ca="1" si="3595"/>
        <v>0</v>
      </c>
      <c r="Z890" s="406">
        <f t="shared" ca="1" si="3595"/>
        <v>0</v>
      </c>
      <c r="AA890" s="406">
        <f t="shared" ca="1" si="3595"/>
        <v>0</v>
      </c>
      <c r="AB890" s="406">
        <f t="shared" ca="1" si="3595"/>
        <v>0</v>
      </c>
      <c r="AC890" s="406">
        <f t="shared" ca="1" si="3595"/>
        <v>0</v>
      </c>
      <c r="AD890" s="406">
        <f t="shared" ca="1" si="3595"/>
        <v>0</v>
      </c>
      <c r="AE890" s="406">
        <f t="shared" ca="1" si="3595"/>
        <v>0</v>
      </c>
      <c r="AF890" s="406">
        <f t="shared" ca="1" si="3595"/>
        <v>0</v>
      </c>
      <c r="AG890" s="406">
        <f t="shared" ca="1" si="3595"/>
        <v>0</v>
      </c>
      <c r="AH890" s="317"/>
      <c r="AI890" s="318"/>
      <c r="AJ890" s="318"/>
      <c r="AK890" s="318"/>
      <c r="AL890" s="318"/>
      <c r="AM890"/>
      <c r="AN890"/>
      <c r="AO890"/>
      <c r="AP890"/>
      <c r="AQ890"/>
      <c r="AR890"/>
    </row>
    <row r="891" spans="1:44" ht="13.15" customHeight="1">
      <c r="A891" s="317"/>
      <c r="B891" s="317"/>
      <c r="C891" s="317" cm="1">
        <f t="array" aca="1" ref="C891" ca="1">OFFSET(C891,-3,,,)+1</f>
        <v>66</v>
      </c>
      <c r="D891" s="889" t="str">
        <f t="shared" ref="D891:E891" ca="1" si="3596">D556</f>
        <v/>
      </c>
      <c r="E891" s="892" t="str">
        <f t="shared" ca="1" si="3596"/>
        <v/>
      </c>
      <c r="F891" s="893"/>
      <c r="G891" s="898">
        <f t="shared" ref="G891" si="3597">G556</f>
        <v>0</v>
      </c>
      <c r="H891" s="901"/>
      <c r="I891" s="904" t="str">
        <f t="shared" ref="I891" ca="1" si="3598">I556</f>
        <v/>
      </c>
      <c r="J891" s="907">
        <f t="shared" ref="J891" ca="1" si="3599">IF($D891=$C$3,
SUMPRODUCT(OFFSET($B$696,1,,($C891-1)*3-2,),OFFSET($L$696,,,($C891-1)*3-2,)),J556+H891)</f>
        <v>0</v>
      </c>
      <c r="K891" s="910">
        <f t="shared" ref="K891" ca="1" si="3600">K556</f>
        <v>0</v>
      </c>
      <c r="L891" s="913">
        <f t="shared" ref="L891" ca="1" si="3601">J891*K891</f>
        <v>0</v>
      </c>
      <c r="M891" s="402" t="s">
        <v>89</v>
      </c>
      <c r="N891" s="308" t="str">
        <f t="shared" ref="N891:AG891" ca="1" si="3602">N556</f>
        <v/>
      </c>
      <c r="O891" s="309" t="str">
        <f t="shared" ca="1" si="3602"/>
        <v/>
      </c>
      <c r="P891" s="309" t="str">
        <f t="shared" ca="1" si="3602"/>
        <v/>
      </c>
      <c r="Q891" s="310" t="str">
        <f t="shared" ca="1" si="3602"/>
        <v/>
      </c>
      <c r="R891" s="309" t="str">
        <f t="shared" ca="1" si="3602"/>
        <v/>
      </c>
      <c r="S891" s="309" t="str">
        <f t="shared" ca="1" si="3602"/>
        <v/>
      </c>
      <c r="T891" s="309" t="str">
        <f t="shared" ca="1" si="3602"/>
        <v/>
      </c>
      <c r="U891" s="309" t="str">
        <f t="shared" ca="1" si="3602"/>
        <v/>
      </c>
      <c r="V891" s="309" t="str">
        <f t="shared" ca="1" si="3602"/>
        <v/>
      </c>
      <c r="W891" s="309" t="str">
        <f t="shared" ca="1" si="3602"/>
        <v/>
      </c>
      <c r="X891" s="309" t="str">
        <f t="shared" ca="1" si="3602"/>
        <v/>
      </c>
      <c r="Y891" s="309" t="str">
        <f t="shared" ca="1" si="3602"/>
        <v/>
      </c>
      <c r="Z891" s="309" t="str">
        <f t="shared" ca="1" si="3602"/>
        <v/>
      </c>
      <c r="AA891" s="309" t="str">
        <f t="shared" ca="1" si="3602"/>
        <v/>
      </c>
      <c r="AB891" s="309" t="str">
        <f t="shared" ca="1" si="3602"/>
        <v/>
      </c>
      <c r="AC891" s="309" t="str">
        <f t="shared" ca="1" si="3602"/>
        <v/>
      </c>
      <c r="AD891" s="309" t="str">
        <f t="shared" ca="1" si="3602"/>
        <v/>
      </c>
      <c r="AE891" s="309" t="str">
        <f t="shared" ca="1" si="3602"/>
        <v/>
      </c>
      <c r="AF891" s="309" t="str">
        <f t="shared" ca="1" si="3602"/>
        <v/>
      </c>
      <c r="AG891" s="309" t="str">
        <f t="shared" ca="1" si="3602"/>
        <v/>
      </c>
      <c r="AH891" s="317"/>
      <c r="AI891" s="318"/>
      <c r="AJ891" s="318"/>
      <c r="AK891" s="318"/>
      <c r="AL891" s="318"/>
      <c r="AM891"/>
      <c r="AN891"/>
      <c r="AO891"/>
      <c r="AP891"/>
      <c r="AQ891"/>
      <c r="AR891"/>
    </row>
    <row r="892" spans="1:44" ht="13.15" customHeight="1">
      <c r="A892" s="317"/>
      <c r="B892" s="380">
        <f t="shared" ref="B892:C893" ca="1" si="3603">B557</f>
        <v>0</v>
      </c>
      <c r="C892" s="317" cm="1">
        <f t="array" aca="1" ref="C892" ca="1">IF(ROUND(SUM(IF(N891:AG891&lt;&gt;"",IF(N891:AG891&lt;&gt;0,(N892:AG892))))-J891,3)&lt;&gt;0,"X",0)</f>
        <v>0</v>
      </c>
      <c r="D892" s="890"/>
      <c r="E892" s="894"/>
      <c r="F892" s="895"/>
      <c r="G892" s="899"/>
      <c r="H892" s="902"/>
      <c r="I892" s="905"/>
      <c r="J892" s="908"/>
      <c r="K892" s="911"/>
      <c r="L892" s="914"/>
      <c r="M892" s="403" t="s">
        <v>90</v>
      </c>
      <c r="N892" s="312" cm="1">
        <f t="array" aca="1" ref="N892" ca="1">IF($D891=$C$3,
SUM(IF(OFFSET($N$696,,,($C891-1)*3-2,$C$2)=N891,OFFSET($N$698,,,($C891-1)*3-2,$C$2)*OFFSET($B$696,1,,($C891-1)*3-2,1))),
IFERROR((N557/$J556)*$J891,0))</f>
        <v>0</v>
      </c>
      <c r="O892" s="312" cm="1">
        <f t="array" aca="1" ref="O892" ca="1">IF($D891=$C$3,
SUM(IF(OFFSET($N$696,,,($C891-1)*3-2,$C$2)=O891,OFFSET($N$698,,,($C891-1)*3-2,$C$2)*OFFSET($B$696,1,,($C891-1)*3-2,1))),
IFERROR((O557/$J556)*$J891,0))</f>
        <v>0</v>
      </c>
      <c r="P892" s="312" cm="1">
        <f t="array" aca="1" ref="P892" ca="1">IF($D891=$C$3,
SUM(IF(OFFSET($N$696,,,($C891-1)*3-2,$C$2)=P891,OFFSET($N$698,,,($C891-1)*3-2,$C$2)*OFFSET($B$696,1,,($C891-1)*3-2,1))),
IFERROR((P557/$J556)*$J891,0))</f>
        <v>0</v>
      </c>
      <c r="Q892" s="313" cm="1">
        <f t="array" aca="1" ref="Q892" ca="1">IF($D891=$C$3,
SUM(IF(OFFSET($N$696,,,($C891-1)*3-2,$C$2)=Q891,OFFSET($N$698,,,($C891-1)*3-2,$C$2)*OFFSET($B$696,1,,($C891-1)*3-2,1))),
IFERROR((Q557/$J556)*$J891,0))</f>
        <v>0</v>
      </c>
      <c r="R892" s="312" cm="1">
        <f t="array" aca="1" ref="R892" ca="1">IF($D891=$C$3,
SUM(IF(OFFSET($N$696,,,($C891-1)*3-2,$C$2)=R891,OFFSET($N$698,,,($C891-1)*3-2,$C$2)*OFFSET($B$696,1,,($C891-1)*3-2,1))),
IFERROR((R557/$J556)*$J891,0))</f>
        <v>0</v>
      </c>
      <c r="S892" s="312" cm="1">
        <f t="array" aca="1" ref="S892" ca="1">IF($D891=$C$3,
SUM(IF(OFFSET($N$696,,,($C891-1)*3-2,$C$2)=S891,OFFSET($N$698,,,($C891-1)*3-2,$C$2)*OFFSET($B$696,1,,($C891-1)*3-2,1))),
IFERROR((S557/$J556)*$J891,0))</f>
        <v>0</v>
      </c>
      <c r="T892" s="312" cm="1">
        <f t="array" aca="1" ref="T892" ca="1">IF($D891=$C$3,
SUM(IF(OFFSET($N$696,,,($C891-1)*3-2,$C$2)=T891,OFFSET($N$698,,,($C891-1)*3-2,$C$2)*OFFSET($B$696,1,,($C891-1)*3-2,1))),
IFERROR((T557/$J556)*$J891,0))</f>
        <v>0</v>
      </c>
      <c r="U892" s="312" cm="1">
        <f t="array" aca="1" ref="U892" ca="1">IF($D891=$C$3,
SUM(IF(OFFSET($N$696,,,($C891-1)*3-2,$C$2)=U891,OFFSET($N$698,,,($C891-1)*3-2,$C$2)*OFFSET($B$696,1,,($C891-1)*3-2,1))),
IFERROR((U557/$J556)*$J891,0))</f>
        <v>0</v>
      </c>
      <c r="V892" s="312" cm="1">
        <f t="array" aca="1" ref="V892" ca="1">IF($D891=$C$3,
SUM(IF(OFFSET($N$696,,,($C891-1)*3-2,$C$2)=V891,OFFSET($N$698,,,($C891-1)*3-2,$C$2)*OFFSET($B$696,1,,($C891-1)*3-2,1))),
IFERROR((V557/$J556)*$J891,0))</f>
        <v>0</v>
      </c>
      <c r="W892" s="312" cm="1">
        <f t="array" aca="1" ref="W892" ca="1">IF($D891=$C$3,
SUM(IF(OFFSET($N$696,,,($C891-1)*3-2,$C$2)=W891,OFFSET($N$698,,,($C891-1)*3-2,$C$2)*OFFSET($B$696,1,,($C891-1)*3-2,1))),
IFERROR((W557/$J556)*$J891,0))</f>
        <v>0</v>
      </c>
      <c r="X892" s="312" cm="1">
        <f t="array" aca="1" ref="X892" ca="1">IF($D891=$C$3,
SUM(IF(OFFSET($N$696,,,($C891-1)*3-2,$C$2)=X891,OFFSET($N$698,,,($C891-1)*3-2,$C$2)*OFFSET($B$696,1,,($C891-1)*3-2,1))),
IFERROR((X557/$J556)*$J891,0))</f>
        <v>0</v>
      </c>
      <c r="Y892" s="312" cm="1">
        <f t="array" aca="1" ref="Y892" ca="1">IF($D891=$C$3,
SUM(IF(OFFSET($N$696,,,($C891-1)*3-2,$C$2)=Y891,OFFSET($N$698,,,($C891-1)*3-2,$C$2)*OFFSET($B$696,1,,($C891-1)*3-2,1))),
IFERROR((Y557/$J556)*$J891,0))</f>
        <v>0</v>
      </c>
      <c r="Z892" s="312" cm="1">
        <f t="array" aca="1" ref="Z892" ca="1">IF($D891=$C$3,
SUM(IF(OFFSET($N$696,,,($C891-1)*3-2,$C$2)=Z891,OFFSET($N$698,,,($C891-1)*3-2,$C$2)*OFFSET($B$696,1,,($C891-1)*3-2,1))),
IFERROR((Z557/$J556)*$J891,0))</f>
        <v>0</v>
      </c>
      <c r="AA892" s="312" cm="1">
        <f t="array" aca="1" ref="AA892" ca="1">IF($D891=$C$3,
SUM(IF(OFFSET($N$696,,,($C891-1)*3-2,$C$2)=AA891,OFFSET($N$698,,,($C891-1)*3-2,$C$2)*OFFSET($B$696,1,,($C891-1)*3-2,1))),
IFERROR((AA557/$J556)*$J891,0))</f>
        <v>0</v>
      </c>
      <c r="AB892" s="312" cm="1">
        <f t="array" aca="1" ref="AB892" ca="1">IF($D891=$C$3,
SUM(IF(OFFSET($N$696,,,($C891-1)*3-2,$C$2)=AB891,OFFSET($N$698,,,($C891-1)*3-2,$C$2)*OFFSET($B$696,1,,($C891-1)*3-2,1))),
IFERROR((AB557/$J556)*$J891,0))</f>
        <v>0</v>
      </c>
      <c r="AC892" s="312" cm="1">
        <f t="array" aca="1" ref="AC892" ca="1">IF($D891=$C$3,
SUM(IF(OFFSET($N$696,,,($C891-1)*3-2,$C$2)=AC891,OFFSET($N$698,,,($C891-1)*3-2,$C$2)*OFFSET($B$696,1,,($C891-1)*3-2,1))),
IFERROR((AC557/$J556)*$J891,0))</f>
        <v>0</v>
      </c>
      <c r="AD892" s="312" cm="1">
        <f t="array" aca="1" ref="AD892" ca="1">IF($D891=$C$3,
SUM(IF(OFFSET($N$696,,,($C891-1)*3-2,$C$2)=AD891,OFFSET($N$698,,,($C891-1)*3-2,$C$2)*OFFSET($B$696,1,,($C891-1)*3-2,1))),
IFERROR((AD557/$J556)*$J891,0))</f>
        <v>0</v>
      </c>
      <c r="AE892" s="312" cm="1">
        <f t="array" aca="1" ref="AE892" ca="1">IF($D891=$C$3,
SUM(IF(OFFSET($N$696,,,($C891-1)*3-2,$C$2)=AE891,OFFSET($N$698,,,($C891-1)*3-2,$C$2)*OFFSET($B$696,1,,($C891-1)*3-2,1))),
IFERROR((AE557/$J556)*$J891,0))</f>
        <v>0</v>
      </c>
      <c r="AF892" s="312" cm="1">
        <f t="array" aca="1" ref="AF892" ca="1">IF($D891=$C$3,
SUM(IF(OFFSET($N$696,,,($C891-1)*3-2,$C$2)=AF891,OFFSET($N$698,,,($C891-1)*3-2,$C$2)*OFFSET($B$696,1,,($C891-1)*3-2,1))),
IFERROR((AF557/$J556)*$J891,0))</f>
        <v>0</v>
      </c>
      <c r="AG892" s="312" cm="1">
        <f t="array" aca="1" ref="AG892" ca="1">IF($D891=$C$3,
SUM(IF(OFFSET($N$696,,,($C891-1)*3-2,$C$2)=AG891,OFFSET($N$698,,,($C891-1)*3-2,$C$2)*OFFSET($B$696,1,,($C891-1)*3-2,1))),
IFERROR((AG557/$J556)*$J891,0))</f>
        <v>0</v>
      </c>
      <c r="AH892" s="317"/>
      <c r="AI892" s="318"/>
      <c r="AJ892" s="318"/>
      <c r="AK892" s="318"/>
      <c r="AL892" s="318"/>
      <c r="AM892"/>
      <c r="AN892"/>
      <c r="AO892"/>
      <c r="AP892"/>
      <c r="AQ892"/>
      <c r="AR892"/>
    </row>
    <row r="893" spans="1:44" ht="13.15" customHeight="1">
      <c r="A893" s="317"/>
      <c r="B893" s="380" t="str">
        <f t="shared" ca="1" si="3603"/>
        <v/>
      </c>
      <c r="C893" s="380" t="str">
        <f t="shared" ca="1" si="3603"/>
        <v/>
      </c>
      <c r="D893" s="891"/>
      <c r="E893" s="896"/>
      <c r="F893" s="897"/>
      <c r="G893" s="900"/>
      <c r="H893" s="903"/>
      <c r="I893" s="906"/>
      <c r="J893" s="909"/>
      <c r="K893" s="912"/>
      <c r="L893" s="915"/>
      <c r="M893" s="404" t="s">
        <v>91</v>
      </c>
      <c r="N893" s="405">
        <f t="shared" ref="N893:AG893" ca="1" si="3604">IFERROR(N892*$K891,0)</f>
        <v>0</v>
      </c>
      <c r="O893" s="406">
        <f t="shared" ca="1" si="3604"/>
        <v>0</v>
      </c>
      <c r="P893" s="406">
        <f t="shared" ca="1" si="3604"/>
        <v>0</v>
      </c>
      <c r="Q893" s="407">
        <f t="shared" ca="1" si="3604"/>
        <v>0</v>
      </c>
      <c r="R893" s="406">
        <f t="shared" ca="1" si="3604"/>
        <v>0</v>
      </c>
      <c r="S893" s="406">
        <f t="shared" ca="1" si="3604"/>
        <v>0</v>
      </c>
      <c r="T893" s="406">
        <f t="shared" ca="1" si="3604"/>
        <v>0</v>
      </c>
      <c r="U893" s="406">
        <f t="shared" ca="1" si="3604"/>
        <v>0</v>
      </c>
      <c r="V893" s="406">
        <f t="shared" ca="1" si="3604"/>
        <v>0</v>
      </c>
      <c r="W893" s="406">
        <f t="shared" ca="1" si="3604"/>
        <v>0</v>
      </c>
      <c r="X893" s="406">
        <f t="shared" ca="1" si="3604"/>
        <v>0</v>
      </c>
      <c r="Y893" s="406">
        <f t="shared" ca="1" si="3604"/>
        <v>0</v>
      </c>
      <c r="Z893" s="406">
        <f t="shared" ca="1" si="3604"/>
        <v>0</v>
      </c>
      <c r="AA893" s="406">
        <f t="shared" ca="1" si="3604"/>
        <v>0</v>
      </c>
      <c r="AB893" s="406">
        <f t="shared" ca="1" si="3604"/>
        <v>0</v>
      </c>
      <c r="AC893" s="406">
        <f t="shared" ca="1" si="3604"/>
        <v>0</v>
      </c>
      <c r="AD893" s="406">
        <f t="shared" ca="1" si="3604"/>
        <v>0</v>
      </c>
      <c r="AE893" s="406">
        <f t="shared" ca="1" si="3604"/>
        <v>0</v>
      </c>
      <c r="AF893" s="406">
        <f t="shared" ca="1" si="3604"/>
        <v>0</v>
      </c>
      <c r="AG893" s="406">
        <f t="shared" ca="1" si="3604"/>
        <v>0</v>
      </c>
      <c r="AH893" s="317"/>
      <c r="AI893" s="318"/>
      <c r="AJ893" s="318"/>
      <c r="AK893" s="318"/>
      <c r="AL893" s="318"/>
      <c r="AM893"/>
      <c r="AN893"/>
      <c r="AO893"/>
      <c r="AP893"/>
      <c r="AQ893"/>
      <c r="AR893"/>
    </row>
    <row r="894" spans="1:44" ht="13.15" customHeight="1">
      <c r="A894" s="317"/>
      <c r="B894" s="317"/>
      <c r="C894" s="317" cm="1">
        <f t="array" aca="1" ref="C894" ca="1">OFFSET(C894,-3,,,)+1</f>
        <v>67</v>
      </c>
      <c r="D894" s="889" t="str">
        <f t="shared" ref="D894:E894" ca="1" si="3605">D559</f>
        <v/>
      </c>
      <c r="E894" s="892" t="str">
        <f t="shared" ca="1" si="3605"/>
        <v/>
      </c>
      <c r="F894" s="893"/>
      <c r="G894" s="898">
        <f t="shared" ref="G894" si="3606">G559</f>
        <v>0</v>
      </c>
      <c r="H894" s="901"/>
      <c r="I894" s="904" t="str">
        <f t="shared" ref="I894" ca="1" si="3607">I559</f>
        <v/>
      </c>
      <c r="J894" s="907">
        <f t="shared" ref="J894" ca="1" si="3608">IF($D894=$C$3,
SUMPRODUCT(OFFSET($B$696,1,,($C894-1)*3-2,),OFFSET($L$696,,,($C894-1)*3-2,)),J559+H894)</f>
        <v>0</v>
      </c>
      <c r="K894" s="910">
        <f t="shared" ref="K894" ca="1" si="3609">K559</f>
        <v>0</v>
      </c>
      <c r="L894" s="913">
        <f t="shared" ref="L894" ca="1" si="3610">J894*K894</f>
        <v>0</v>
      </c>
      <c r="M894" s="402" t="s">
        <v>89</v>
      </c>
      <c r="N894" s="308" t="str">
        <f t="shared" ref="N894:AG894" ca="1" si="3611">N559</f>
        <v/>
      </c>
      <c r="O894" s="309" t="str">
        <f t="shared" ca="1" si="3611"/>
        <v/>
      </c>
      <c r="P894" s="309" t="str">
        <f t="shared" ca="1" si="3611"/>
        <v/>
      </c>
      <c r="Q894" s="310" t="str">
        <f t="shared" ca="1" si="3611"/>
        <v/>
      </c>
      <c r="R894" s="309" t="str">
        <f t="shared" ca="1" si="3611"/>
        <v/>
      </c>
      <c r="S894" s="309" t="str">
        <f t="shared" ca="1" si="3611"/>
        <v/>
      </c>
      <c r="T894" s="309" t="str">
        <f t="shared" ca="1" si="3611"/>
        <v/>
      </c>
      <c r="U894" s="309" t="str">
        <f t="shared" ca="1" si="3611"/>
        <v/>
      </c>
      <c r="V894" s="309" t="str">
        <f t="shared" ca="1" si="3611"/>
        <v/>
      </c>
      <c r="W894" s="309" t="str">
        <f t="shared" ca="1" si="3611"/>
        <v/>
      </c>
      <c r="X894" s="309" t="str">
        <f t="shared" ca="1" si="3611"/>
        <v/>
      </c>
      <c r="Y894" s="309" t="str">
        <f t="shared" ca="1" si="3611"/>
        <v/>
      </c>
      <c r="Z894" s="309" t="str">
        <f t="shared" ca="1" si="3611"/>
        <v/>
      </c>
      <c r="AA894" s="309" t="str">
        <f t="shared" ca="1" si="3611"/>
        <v/>
      </c>
      <c r="AB894" s="309" t="str">
        <f t="shared" ca="1" si="3611"/>
        <v/>
      </c>
      <c r="AC894" s="309" t="str">
        <f t="shared" ca="1" si="3611"/>
        <v/>
      </c>
      <c r="AD894" s="309" t="str">
        <f t="shared" ca="1" si="3611"/>
        <v/>
      </c>
      <c r="AE894" s="309" t="str">
        <f t="shared" ca="1" si="3611"/>
        <v/>
      </c>
      <c r="AF894" s="309" t="str">
        <f t="shared" ca="1" si="3611"/>
        <v/>
      </c>
      <c r="AG894" s="309" t="str">
        <f t="shared" ca="1" si="3611"/>
        <v/>
      </c>
      <c r="AH894" s="317"/>
      <c r="AI894" s="318"/>
      <c r="AJ894" s="318"/>
      <c r="AK894" s="318"/>
      <c r="AL894" s="318"/>
      <c r="AM894"/>
      <c r="AN894"/>
      <c r="AO894"/>
      <c r="AP894"/>
      <c r="AQ894"/>
      <c r="AR894"/>
    </row>
    <row r="895" spans="1:44" ht="13.15" customHeight="1">
      <c r="A895" s="317"/>
      <c r="B895" s="380">
        <f t="shared" ref="B895:C896" ca="1" si="3612">B560</f>
        <v>0</v>
      </c>
      <c r="C895" s="317" cm="1">
        <f t="array" aca="1" ref="C895" ca="1">IF(ROUND(SUM(IF(N894:AG894&lt;&gt;"",IF(N894:AG894&lt;&gt;0,(N895:AG895))))-J894,3)&lt;&gt;0,"X",0)</f>
        <v>0</v>
      </c>
      <c r="D895" s="890"/>
      <c r="E895" s="894"/>
      <c r="F895" s="895"/>
      <c r="G895" s="899"/>
      <c r="H895" s="902"/>
      <c r="I895" s="905"/>
      <c r="J895" s="908"/>
      <c r="K895" s="911"/>
      <c r="L895" s="914"/>
      <c r="M895" s="403" t="s">
        <v>90</v>
      </c>
      <c r="N895" s="312" cm="1">
        <f t="array" aca="1" ref="N895" ca="1">IF($D894=$C$3,
SUM(IF(OFFSET($N$696,,,($C894-1)*3-2,$C$2)=N894,OFFSET($N$698,,,($C894-1)*3-2,$C$2)*OFFSET($B$696,1,,($C894-1)*3-2,1))),
IFERROR((N560/$J559)*$J894,0))</f>
        <v>0</v>
      </c>
      <c r="O895" s="312" cm="1">
        <f t="array" aca="1" ref="O895" ca="1">IF($D894=$C$3,
SUM(IF(OFFSET($N$696,,,($C894-1)*3-2,$C$2)=O894,OFFSET($N$698,,,($C894-1)*3-2,$C$2)*OFFSET($B$696,1,,($C894-1)*3-2,1))),
IFERROR((O560/$J559)*$J894,0))</f>
        <v>0</v>
      </c>
      <c r="P895" s="312" cm="1">
        <f t="array" aca="1" ref="P895" ca="1">IF($D894=$C$3,
SUM(IF(OFFSET($N$696,,,($C894-1)*3-2,$C$2)=P894,OFFSET($N$698,,,($C894-1)*3-2,$C$2)*OFFSET($B$696,1,,($C894-1)*3-2,1))),
IFERROR((P560/$J559)*$J894,0))</f>
        <v>0</v>
      </c>
      <c r="Q895" s="313" cm="1">
        <f t="array" aca="1" ref="Q895" ca="1">IF($D894=$C$3,
SUM(IF(OFFSET($N$696,,,($C894-1)*3-2,$C$2)=Q894,OFFSET($N$698,,,($C894-1)*3-2,$C$2)*OFFSET($B$696,1,,($C894-1)*3-2,1))),
IFERROR((Q560/$J559)*$J894,0))</f>
        <v>0</v>
      </c>
      <c r="R895" s="312" cm="1">
        <f t="array" aca="1" ref="R895" ca="1">IF($D894=$C$3,
SUM(IF(OFFSET($N$696,,,($C894-1)*3-2,$C$2)=R894,OFFSET($N$698,,,($C894-1)*3-2,$C$2)*OFFSET($B$696,1,,($C894-1)*3-2,1))),
IFERROR((R560/$J559)*$J894,0))</f>
        <v>0</v>
      </c>
      <c r="S895" s="312" cm="1">
        <f t="array" aca="1" ref="S895" ca="1">IF($D894=$C$3,
SUM(IF(OFFSET($N$696,,,($C894-1)*3-2,$C$2)=S894,OFFSET($N$698,,,($C894-1)*3-2,$C$2)*OFFSET($B$696,1,,($C894-1)*3-2,1))),
IFERROR((S560/$J559)*$J894,0))</f>
        <v>0</v>
      </c>
      <c r="T895" s="312" cm="1">
        <f t="array" aca="1" ref="T895" ca="1">IF($D894=$C$3,
SUM(IF(OFFSET($N$696,,,($C894-1)*3-2,$C$2)=T894,OFFSET($N$698,,,($C894-1)*3-2,$C$2)*OFFSET($B$696,1,,($C894-1)*3-2,1))),
IFERROR((T560/$J559)*$J894,0))</f>
        <v>0</v>
      </c>
      <c r="U895" s="312" cm="1">
        <f t="array" aca="1" ref="U895" ca="1">IF($D894=$C$3,
SUM(IF(OFFSET($N$696,,,($C894-1)*3-2,$C$2)=U894,OFFSET($N$698,,,($C894-1)*3-2,$C$2)*OFFSET($B$696,1,,($C894-1)*3-2,1))),
IFERROR((U560/$J559)*$J894,0))</f>
        <v>0</v>
      </c>
      <c r="V895" s="312" cm="1">
        <f t="array" aca="1" ref="V895" ca="1">IF($D894=$C$3,
SUM(IF(OFFSET($N$696,,,($C894-1)*3-2,$C$2)=V894,OFFSET($N$698,,,($C894-1)*3-2,$C$2)*OFFSET($B$696,1,,($C894-1)*3-2,1))),
IFERROR((V560/$J559)*$J894,0))</f>
        <v>0</v>
      </c>
      <c r="W895" s="312" cm="1">
        <f t="array" aca="1" ref="W895" ca="1">IF($D894=$C$3,
SUM(IF(OFFSET($N$696,,,($C894-1)*3-2,$C$2)=W894,OFFSET($N$698,,,($C894-1)*3-2,$C$2)*OFFSET($B$696,1,,($C894-1)*3-2,1))),
IFERROR((W560/$J559)*$J894,0))</f>
        <v>0</v>
      </c>
      <c r="X895" s="312" cm="1">
        <f t="array" aca="1" ref="X895" ca="1">IF($D894=$C$3,
SUM(IF(OFFSET($N$696,,,($C894-1)*3-2,$C$2)=X894,OFFSET($N$698,,,($C894-1)*3-2,$C$2)*OFFSET($B$696,1,,($C894-1)*3-2,1))),
IFERROR((X560/$J559)*$J894,0))</f>
        <v>0</v>
      </c>
      <c r="Y895" s="312" cm="1">
        <f t="array" aca="1" ref="Y895" ca="1">IF($D894=$C$3,
SUM(IF(OFFSET($N$696,,,($C894-1)*3-2,$C$2)=Y894,OFFSET($N$698,,,($C894-1)*3-2,$C$2)*OFFSET($B$696,1,,($C894-1)*3-2,1))),
IFERROR((Y560/$J559)*$J894,0))</f>
        <v>0</v>
      </c>
      <c r="Z895" s="312" cm="1">
        <f t="array" aca="1" ref="Z895" ca="1">IF($D894=$C$3,
SUM(IF(OFFSET($N$696,,,($C894-1)*3-2,$C$2)=Z894,OFFSET($N$698,,,($C894-1)*3-2,$C$2)*OFFSET($B$696,1,,($C894-1)*3-2,1))),
IFERROR((Z560/$J559)*$J894,0))</f>
        <v>0</v>
      </c>
      <c r="AA895" s="312" cm="1">
        <f t="array" aca="1" ref="AA895" ca="1">IF($D894=$C$3,
SUM(IF(OFFSET($N$696,,,($C894-1)*3-2,$C$2)=AA894,OFFSET($N$698,,,($C894-1)*3-2,$C$2)*OFFSET($B$696,1,,($C894-1)*3-2,1))),
IFERROR((AA560/$J559)*$J894,0))</f>
        <v>0</v>
      </c>
      <c r="AB895" s="312" cm="1">
        <f t="array" aca="1" ref="AB895" ca="1">IF($D894=$C$3,
SUM(IF(OFFSET($N$696,,,($C894-1)*3-2,$C$2)=AB894,OFFSET($N$698,,,($C894-1)*3-2,$C$2)*OFFSET($B$696,1,,($C894-1)*3-2,1))),
IFERROR((AB560/$J559)*$J894,0))</f>
        <v>0</v>
      </c>
      <c r="AC895" s="312" cm="1">
        <f t="array" aca="1" ref="AC895" ca="1">IF($D894=$C$3,
SUM(IF(OFFSET($N$696,,,($C894-1)*3-2,$C$2)=AC894,OFFSET($N$698,,,($C894-1)*3-2,$C$2)*OFFSET($B$696,1,,($C894-1)*3-2,1))),
IFERROR((AC560/$J559)*$J894,0))</f>
        <v>0</v>
      </c>
      <c r="AD895" s="312" cm="1">
        <f t="array" aca="1" ref="AD895" ca="1">IF($D894=$C$3,
SUM(IF(OFFSET($N$696,,,($C894-1)*3-2,$C$2)=AD894,OFFSET($N$698,,,($C894-1)*3-2,$C$2)*OFFSET($B$696,1,,($C894-1)*3-2,1))),
IFERROR((AD560/$J559)*$J894,0))</f>
        <v>0</v>
      </c>
      <c r="AE895" s="312" cm="1">
        <f t="array" aca="1" ref="AE895" ca="1">IF($D894=$C$3,
SUM(IF(OFFSET($N$696,,,($C894-1)*3-2,$C$2)=AE894,OFFSET($N$698,,,($C894-1)*3-2,$C$2)*OFFSET($B$696,1,,($C894-1)*3-2,1))),
IFERROR((AE560/$J559)*$J894,0))</f>
        <v>0</v>
      </c>
      <c r="AF895" s="312" cm="1">
        <f t="array" aca="1" ref="AF895" ca="1">IF($D894=$C$3,
SUM(IF(OFFSET($N$696,,,($C894-1)*3-2,$C$2)=AF894,OFFSET($N$698,,,($C894-1)*3-2,$C$2)*OFFSET($B$696,1,,($C894-1)*3-2,1))),
IFERROR((AF560/$J559)*$J894,0))</f>
        <v>0</v>
      </c>
      <c r="AG895" s="312" cm="1">
        <f t="array" aca="1" ref="AG895" ca="1">IF($D894=$C$3,
SUM(IF(OFFSET($N$696,,,($C894-1)*3-2,$C$2)=AG894,OFFSET($N$698,,,($C894-1)*3-2,$C$2)*OFFSET($B$696,1,,($C894-1)*3-2,1))),
IFERROR((AG560/$J559)*$J894,0))</f>
        <v>0</v>
      </c>
      <c r="AH895" s="317"/>
      <c r="AI895" s="318"/>
      <c r="AJ895" s="318"/>
      <c r="AK895" s="318"/>
      <c r="AL895" s="318"/>
      <c r="AM895"/>
      <c r="AN895"/>
      <c r="AO895"/>
      <c r="AP895"/>
      <c r="AQ895"/>
      <c r="AR895"/>
    </row>
    <row r="896" spans="1:44" ht="13.15" customHeight="1">
      <c r="A896" s="317"/>
      <c r="B896" s="380" t="str">
        <f t="shared" ca="1" si="3612"/>
        <v/>
      </c>
      <c r="C896" s="380" t="str">
        <f t="shared" ca="1" si="3612"/>
        <v/>
      </c>
      <c r="D896" s="891"/>
      <c r="E896" s="896"/>
      <c r="F896" s="897"/>
      <c r="G896" s="900"/>
      <c r="H896" s="903"/>
      <c r="I896" s="906"/>
      <c r="J896" s="909"/>
      <c r="K896" s="912"/>
      <c r="L896" s="915"/>
      <c r="M896" s="404" t="s">
        <v>91</v>
      </c>
      <c r="N896" s="405">
        <f t="shared" ref="N896:AG896" ca="1" si="3613">IFERROR(N895*$K894,0)</f>
        <v>0</v>
      </c>
      <c r="O896" s="406">
        <f t="shared" ca="1" si="3613"/>
        <v>0</v>
      </c>
      <c r="P896" s="406">
        <f t="shared" ca="1" si="3613"/>
        <v>0</v>
      </c>
      <c r="Q896" s="407">
        <f t="shared" ca="1" si="3613"/>
        <v>0</v>
      </c>
      <c r="R896" s="406">
        <f t="shared" ca="1" si="3613"/>
        <v>0</v>
      </c>
      <c r="S896" s="406">
        <f t="shared" ca="1" si="3613"/>
        <v>0</v>
      </c>
      <c r="T896" s="406">
        <f t="shared" ca="1" si="3613"/>
        <v>0</v>
      </c>
      <c r="U896" s="406">
        <f t="shared" ca="1" si="3613"/>
        <v>0</v>
      </c>
      <c r="V896" s="406">
        <f t="shared" ca="1" si="3613"/>
        <v>0</v>
      </c>
      <c r="W896" s="406">
        <f t="shared" ca="1" si="3613"/>
        <v>0</v>
      </c>
      <c r="X896" s="406">
        <f t="shared" ca="1" si="3613"/>
        <v>0</v>
      </c>
      <c r="Y896" s="406">
        <f t="shared" ca="1" si="3613"/>
        <v>0</v>
      </c>
      <c r="Z896" s="406">
        <f t="shared" ca="1" si="3613"/>
        <v>0</v>
      </c>
      <c r="AA896" s="406">
        <f t="shared" ca="1" si="3613"/>
        <v>0</v>
      </c>
      <c r="AB896" s="406">
        <f t="shared" ca="1" si="3613"/>
        <v>0</v>
      </c>
      <c r="AC896" s="406">
        <f t="shared" ca="1" si="3613"/>
        <v>0</v>
      </c>
      <c r="AD896" s="406">
        <f t="shared" ca="1" si="3613"/>
        <v>0</v>
      </c>
      <c r="AE896" s="406">
        <f t="shared" ca="1" si="3613"/>
        <v>0</v>
      </c>
      <c r="AF896" s="406">
        <f t="shared" ca="1" si="3613"/>
        <v>0</v>
      </c>
      <c r="AG896" s="406">
        <f t="shared" ca="1" si="3613"/>
        <v>0</v>
      </c>
      <c r="AH896" s="317"/>
      <c r="AI896" s="318"/>
      <c r="AJ896" s="318"/>
      <c r="AK896" s="318"/>
      <c r="AL896" s="318"/>
      <c r="AM896"/>
      <c r="AN896"/>
      <c r="AO896"/>
      <c r="AP896"/>
      <c r="AQ896"/>
      <c r="AR896"/>
    </row>
    <row r="897" spans="1:44" ht="13.15" customHeight="1">
      <c r="A897" s="317"/>
      <c r="B897" s="317"/>
      <c r="C897" s="317" cm="1">
        <f t="array" aca="1" ref="C897" ca="1">OFFSET(C897,-3,,,)+1</f>
        <v>68</v>
      </c>
      <c r="D897" s="889" t="str">
        <f t="shared" ref="D897:E897" ca="1" si="3614">D562</f>
        <v/>
      </c>
      <c r="E897" s="892" t="str">
        <f t="shared" ca="1" si="3614"/>
        <v/>
      </c>
      <c r="F897" s="893"/>
      <c r="G897" s="898">
        <f t="shared" ref="G897" si="3615">G562</f>
        <v>0</v>
      </c>
      <c r="H897" s="901"/>
      <c r="I897" s="904" t="str">
        <f t="shared" ref="I897" ca="1" si="3616">I562</f>
        <v/>
      </c>
      <c r="J897" s="907">
        <f t="shared" ref="J897" ca="1" si="3617">IF($D897=$C$3,
SUMPRODUCT(OFFSET($B$696,1,,($C897-1)*3-2,),OFFSET($L$696,,,($C897-1)*3-2,)),J562+H897)</f>
        <v>0</v>
      </c>
      <c r="K897" s="910">
        <f t="shared" ref="K897" ca="1" si="3618">K562</f>
        <v>0</v>
      </c>
      <c r="L897" s="913">
        <f t="shared" ref="L897" ca="1" si="3619">J897*K897</f>
        <v>0</v>
      </c>
      <c r="M897" s="402" t="s">
        <v>89</v>
      </c>
      <c r="N897" s="308" t="str">
        <f t="shared" ref="N897:AG897" ca="1" si="3620">N562</f>
        <v/>
      </c>
      <c r="O897" s="309" t="str">
        <f t="shared" ca="1" si="3620"/>
        <v/>
      </c>
      <c r="P897" s="309" t="str">
        <f t="shared" ca="1" si="3620"/>
        <v/>
      </c>
      <c r="Q897" s="310" t="str">
        <f t="shared" ca="1" si="3620"/>
        <v/>
      </c>
      <c r="R897" s="309" t="str">
        <f t="shared" ca="1" si="3620"/>
        <v/>
      </c>
      <c r="S897" s="309" t="str">
        <f t="shared" ca="1" si="3620"/>
        <v/>
      </c>
      <c r="T897" s="309" t="str">
        <f t="shared" ca="1" si="3620"/>
        <v/>
      </c>
      <c r="U897" s="309" t="str">
        <f t="shared" ca="1" si="3620"/>
        <v/>
      </c>
      <c r="V897" s="309" t="str">
        <f t="shared" ca="1" si="3620"/>
        <v/>
      </c>
      <c r="W897" s="309" t="str">
        <f t="shared" ca="1" si="3620"/>
        <v/>
      </c>
      <c r="X897" s="309" t="str">
        <f t="shared" ca="1" si="3620"/>
        <v/>
      </c>
      <c r="Y897" s="309" t="str">
        <f t="shared" ca="1" si="3620"/>
        <v/>
      </c>
      <c r="Z897" s="309" t="str">
        <f t="shared" ca="1" si="3620"/>
        <v/>
      </c>
      <c r="AA897" s="309" t="str">
        <f t="shared" ca="1" si="3620"/>
        <v/>
      </c>
      <c r="AB897" s="309" t="str">
        <f t="shared" ca="1" si="3620"/>
        <v/>
      </c>
      <c r="AC897" s="309" t="str">
        <f t="shared" ca="1" si="3620"/>
        <v/>
      </c>
      <c r="AD897" s="309" t="str">
        <f t="shared" ca="1" si="3620"/>
        <v/>
      </c>
      <c r="AE897" s="309" t="str">
        <f t="shared" ca="1" si="3620"/>
        <v/>
      </c>
      <c r="AF897" s="309" t="str">
        <f t="shared" ca="1" si="3620"/>
        <v/>
      </c>
      <c r="AG897" s="309" t="str">
        <f t="shared" ca="1" si="3620"/>
        <v/>
      </c>
      <c r="AH897" s="317"/>
      <c r="AI897" s="318"/>
      <c r="AJ897" s="318"/>
      <c r="AK897" s="318"/>
      <c r="AL897" s="318"/>
      <c r="AM897"/>
      <c r="AN897"/>
      <c r="AO897"/>
      <c r="AP897"/>
      <c r="AQ897"/>
      <c r="AR897"/>
    </row>
    <row r="898" spans="1:44" ht="13.15" customHeight="1">
      <c r="A898" s="317"/>
      <c r="B898" s="380">
        <f t="shared" ref="B898:C899" ca="1" si="3621">B563</f>
        <v>0</v>
      </c>
      <c r="C898" s="317" cm="1">
        <f t="array" aca="1" ref="C898" ca="1">IF(ROUND(SUM(IF(N897:AG897&lt;&gt;"",IF(N897:AG897&lt;&gt;0,(N898:AG898))))-J897,3)&lt;&gt;0,"X",0)</f>
        <v>0</v>
      </c>
      <c r="D898" s="890"/>
      <c r="E898" s="894"/>
      <c r="F898" s="895"/>
      <c r="G898" s="899"/>
      <c r="H898" s="902"/>
      <c r="I898" s="905"/>
      <c r="J898" s="908"/>
      <c r="K898" s="911"/>
      <c r="L898" s="914"/>
      <c r="M898" s="403" t="s">
        <v>90</v>
      </c>
      <c r="N898" s="312" cm="1">
        <f t="array" aca="1" ref="N898" ca="1">IF($D897=$C$3,
SUM(IF(OFFSET($N$696,,,($C897-1)*3-2,$C$2)=N897,OFFSET($N$698,,,($C897-1)*3-2,$C$2)*OFFSET($B$696,1,,($C897-1)*3-2,1))),
IFERROR((N563/$J562)*$J897,0))</f>
        <v>0</v>
      </c>
      <c r="O898" s="312" cm="1">
        <f t="array" aca="1" ref="O898" ca="1">IF($D897=$C$3,
SUM(IF(OFFSET($N$696,,,($C897-1)*3-2,$C$2)=O897,OFFSET($N$698,,,($C897-1)*3-2,$C$2)*OFFSET($B$696,1,,($C897-1)*3-2,1))),
IFERROR((O563/$J562)*$J897,0))</f>
        <v>0</v>
      </c>
      <c r="P898" s="312" cm="1">
        <f t="array" aca="1" ref="P898" ca="1">IF($D897=$C$3,
SUM(IF(OFFSET($N$696,,,($C897-1)*3-2,$C$2)=P897,OFFSET($N$698,,,($C897-1)*3-2,$C$2)*OFFSET($B$696,1,,($C897-1)*3-2,1))),
IFERROR((P563/$J562)*$J897,0))</f>
        <v>0</v>
      </c>
      <c r="Q898" s="313" cm="1">
        <f t="array" aca="1" ref="Q898" ca="1">IF($D897=$C$3,
SUM(IF(OFFSET($N$696,,,($C897-1)*3-2,$C$2)=Q897,OFFSET($N$698,,,($C897-1)*3-2,$C$2)*OFFSET($B$696,1,,($C897-1)*3-2,1))),
IFERROR((Q563/$J562)*$J897,0))</f>
        <v>0</v>
      </c>
      <c r="R898" s="312" cm="1">
        <f t="array" aca="1" ref="R898" ca="1">IF($D897=$C$3,
SUM(IF(OFFSET($N$696,,,($C897-1)*3-2,$C$2)=R897,OFFSET($N$698,,,($C897-1)*3-2,$C$2)*OFFSET($B$696,1,,($C897-1)*3-2,1))),
IFERROR((R563/$J562)*$J897,0))</f>
        <v>0</v>
      </c>
      <c r="S898" s="312" cm="1">
        <f t="array" aca="1" ref="S898" ca="1">IF($D897=$C$3,
SUM(IF(OFFSET($N$696,,,($C897-1)*3-2,$C$2)=S897,OFFSET($N$698,,,($C897-1)*3-2,$C$2)*OFFSET($B$696,1,,($C897-1)*3-2,1))),
IFERROR((S563/$J562)*$J897,0))</f>
        <v>0</v>
      </c>
      <c r="T898" s="312" cm="1">
        <f t="array" aca="1" ref="T898" ca="1">IF($D897=$C$3,
SUM(IF(OFFSET($N$696,,,($C897-1)*3-2,$C$2)=T897,OFFSET($N$698,,,($C897-1)*3-2,$C$2)*OFFSET($B$696,1,,($C897-1)*3-2,1))),
IFERROR((T563/$J562)*$J897,0))</f>
        <v>0</v>
      </c>
      <c r="U898" s="312" cm="1">
        <f t="array" aca="1" ref="U898" ca="1">IF($D897=$C$3,
SUM(IF(OFFSET($N$696,,,($C897-1)*3-2,$C$2)=U897,OFFSET($N$698,,,($C897-1)*3-2,$C$2)*OFFSET($B$696,1,,($C897-1)*3-2,1))),
IFERROR((U563/$J562)*$J897,0))</f>
        <v>0</v>
      </c>
      <c r="V898" s="312" cm="1">
        <f t="array" aca="1" ref="V898" ca="1">IF($D897=$C$3,
SUM(IF(OFFSET($N$696,,,($C897-1)*3-2,$C$2)=V897,OFFSET($N$698,,,($C897-1)*3-2,$C$2)*OFFSET($B$696,1,,($C897-1)*3-2,1))),
IFERROR((V563/$J562)*$J897,0))</f>
        <v>0</v>
      </c>
      <c r="W898" s="312" cm="1">
        <f t="array" aca="1" ref="W898" ca="1">IF($D897=$C$3,
SUM(IF(OFFSET($N$696,,,($C897-1)*3-2,$C$2)=W897,OFFSET($N$698,,,($C897-1)*3-2,$C$2)*OFFSET($B$696,1,,($C897-1)*3-2,1))),
IFERROR((W563/$J562)*$J897,0))</f>
        <v>0</v>
      </c>
      <c r="X898" s="312" cm="1">
        <f t="array" aca="1" ref="X898" ca="1">IF($D897=$C$3,
SUM(IF(OFFSET($N$696,,,($C897-1)*3-2,$C$2)=X897,OFFSET($N$698,,,($C897-1)*3-2,$C$2)*OFFSET($B$696,1,,($C897-1)*3-2,1))),
IFERROR((X563/$J562)*$J897,0))</f>
        <v>0</v>
      </c>
      <c r="Y898" s="312" cm="1">
        <f t="array" aca="1" ref="Y898" ca="1">IF($D897=$C$3,
SUM(IF(OFFSET($N$696,,,($C897-1)*3-2,$C$2)=Y897,OFFSET($N$698,,,($C897-1)*3-2,$C$2)*OFFSET($B$696,1,,($C897-1)*3-2,1))),
IFERROR((Y563/$J562)*$J897,0))</f>
        <v>0</v>
      </c>
      <c r="Z898" s="312" cm="1">
        <f t="array" aca="1" ref="Z898" ca="1">IF($D897=$C$3,
SUM(IF(OFFSET($N$696,,,($C897-1)*3-2,$C$2)=Z897,OFFSET($N$698,,,($C897-1)*3-2,$C$2)*OFFSET($B$696,1,,($C897-1)*3-2,1))),
IFERROR((Z563/$J562)*$J897,0))</f>
        <v>0</v>
      </c>
      <c r="AA898" s="312" cm="1">
        <f t="array" aca="1" ref="AA898" ca="1">IF($D897=$C$3,
SUM(IF(OFFSET($N$696,,,($C897-1)*3-2,$C$2)=AA897,OFFSET($N$698,,,($C897-1)*3-2,$C$2)*OFFSET($B$696,1,,($C897-1)*3-2,1))),
IFERROR((AA563/$J562)*$J897,0))</f>
        <v>0</v>
      </c>
      <c r="AB898" s="312" cm="1">
        <f t="array" aca="1" ref="AB898" ca="1">IF($D897=$C$3,
SUM(IF(OFFSET($N$696,,,($C897-1)*3-2,$C$2)=AB897,OFFSET($N$698,,,($C897-1)*3-2,$C$2)*OFFSET($B$696,1,,($C897-1)*3-2,1))),
IFERROR((AB563/$J562)*$J897,0))</f>
        <v>0</v>
      </c>
      <c r="AC898" s="312" cm="1">
        <f t="array" aca="1" ref="AC898" ca="1">IF($D897=$C$3,
SUM(IF(OFFSET($N$696,,,($C897-1)*3-2,$C$2)=AC897,OFFSET($N$698,,,($C897-1)*3-2,$C$2)*OFFSET($B$696,1,,($C897-1)*3-2,1))),
IFERROR((AC563/$J562)*$J897,0))</f>
        <v>0</v>
      </c>
      <c r="AD898" s="312" cm="1">
        <f t="array" aca="1" ref="AD898" ca="1">IF($D897=$C$3,
SUM(IF(OFFSET($N$696,,,($C897-1)*3-2,$C$2)=AD897,OFFSET($N$698,,,($C897-1)*3-2,$C$2)*OFFSET($B$696,1,,($C897-1)*3-2,1))),
IFERROR((AD563/$J562)*$J897,0))</f>
        <v>0</v>
      </c>
      <c r="AE898" s="312" cm="1">
        <f t="array" aca="1" ref="AE898" ca="1">IF($D897=$C$3,
SUM(IF(OFFSET($N$696,,,($C897-1)*3-2,$C$2)=AE897,OFFSET($N$698,,,($C897-1)*3-2,$C$2)*OFFSET($B$696,1,,($C897-1)*3-2,1))),
IFERROR((AE563/$J562)*$J897,0))</f>
        <v>0</v>
      </c>
      <c r="AF898" s="312" cm="1">
        <f t="array" aca="1" ref="AF898" ca="1">IF($D897=$C$3,
SUM(IF(OFFSET($N$696,,,($C897-1)*3-2,$C$2)=AF897,OFFSET($N$698,,,($C897-1)*3-2,$C$2)*OFFSET($B$696,1,,($C897-1)*3-2,1))),
IFERROR((AF563/$J562)*$J897,0))</f>
        <v>0</v>
      </c>
      <c r="AG898" s="312" cm="1">
        <f t="array" aca="1" ref="AG898" ca="1">IF($D897=$C$3,
SUM(IF(OFFSET($N$696,,,($C897-1)*3-2,$C$2)=AG897,OFFSET($N$698,,,($C897-1)*3-2,$C$2)*OFFSET($B$696,1,,($C897-1)*3-2,1))),
IFERROR((AG563/$J562)*$J897,0))</f>
        <v>0</v>
      </c>
      <c r="AH898" s="317"/>
      <c r="AI898" s="318"/>
      <c r="AJ898" s="318"/>
      <c r="AK898" s="318"/>
      <c r="AL898" s="318"/>
      <c r="AM898"/>
      <c r="AN898"/>
      <c r="AO898"/>
      <c r="AP898"/>
      <c r="AQ898"/>
      <c r="AR898"/>
    </row>
    <row r="899" spans="1:44" ht="13.15" customHeight="1">
      <c r="A899" s="317"/>
      <c r="B899" s="380" t="str">
        <f t="shared" ca="1" si="3621"/>
        <v/>
      </c>
      <c r="C899" s="380" t="str">
        <f t="shared" ca="1" si="3621"/>
        <v/>
      </c>
      <c r="D899" s="891"/>
      <c r="E899" s="896"/>
      <c r="F899" s="897"/>
      <c r="G899" s="900"/>
      <c r="H899" s="903"/>
      <c r="I899" s="906"/>
      <c r="J899" s="909"/>
      <c r="K899" s="912"/>
      <c r="L899" s="915"/>
      <c r="M899" s="404" t="s">
        <v>91</v>
      </c>
      <c r="N899" s="405">
        <f t="shared" ref="N899:AG899" ca="1" si="3622">IFERROR(N898*$K897,0)</f>
        <v>0</v>
      </c>
      <c r="O899" s="406">
        <f t="shared" ca="1" si="3622"/>
        <v>0</v>
      </c>
      <c r="P899" s="406">
        <f t="shared" ca="1" si="3622"/>
        <v>0</v>
      </c>
      <c r="Q899" s="407">
        <f t="shared" ca="1" si="3622"/>
        <v>0</v>
      </c>
      <c r="R899" s="406">
        <f t="shared" ca="1" si="3622"/>
        <v>0</v>
      </c>
      <c r="S899" s="406">
        <f t="shared" ca="1" si="3622"/>
        <v>0</v>
      </c>
      <c r="T899" s="406">
        <f t="shared" ca="1" si="3622"/>
        <v>0</v>
      </c>
      <c r="U899" s="406">
        <f t="shared" ca="1" si="3622"/>
        <v>0</v>
      </c>
      <c r="V899" s="406">
        <f t="shared" ca="1" si="3622"/>
        <v>0</v>
      </c>
      <c r="W899" s="406">
        <f t="shared" ca="1" si="3622"/>
        <v>0</v>
      </c>
      <c r="X899" s="406">
        <f t="shared" ca="1" si="3622"/>
        <v>0</v>
      </c>
      <c r="Y899" s="406">
        <f t="shared" ca="1" si="3622"/>
        <v>0</v>
      </c>
      <c r="Z899" s="406">
        <f t="shared" ca="1" si="3622"/>
        <v>0</v>
      </c>
      <c r="AA899" s="406">
        <f t="shared" ca="1" si="3622"/>
        <v>0</v>
      </c>
      <c r="AB899" s="406">
        <f t="shared" ca="1" si="3622"/>
        <v>0</v>
      </c>
      <c r="AC899" s="406">
        <f t="shared" ca="1" si="3622"/>
        <v>0</v>
      </c>
      <c r="AD899" s="406">
        <f t="shared" ca="1" si="3622"/>
        <v>0</v>
      </c>
      <c r="AE899" s="406">
        <f t="shared" ca="1" si="3622"/>
        <v>0</v>
      </c>
      <c r="AF899" s="406">
        <f t="shared" ca="1" si="3622"/>
        <v>0</v>
      </c>
      <c r="AG899" s="406">
        <f t="shared" ca="1" si="3622"/>
        <v>0</v>
      </c>
      <c r="AH899" s="317"/>
      <c r="AI899" s="318"/>
      <c r="AJ899" s="318"/>
      <c r="AK899" s="318"/>
      <c r="AL899" s="318"/>
      <c r="AM899"/>
      <c r="AN899"/>
      <c r="AO899"/>
      <c r="AP899"/>
      <c r="AQ899"/>
      <c r="AR899"/>
    </row>
    <row r="900" spans="1:44" ht="13.15" customHeight="1">
      <c r="A900" s="317"/>
      <c r="B900" s="317"/>
      <c r="C900" s="317" cm="1">
        <f t="array" aca="1" ref="C900" ca="1">OFFSET(C900,-3,,,)+1</f>
        <v>69</v>
      </c>
      <c r="D900" s="889" t="str">
        <f t="shared" ref="D900:E900" ca="1" si="3623">D565</f>
        <v/>
      </c>
      <c r="E900" s="892" t="str">
        <f t="shared" ca="1" si="3623"/>
        <v/>
      </c>
      <c r="F900" s="893"/>
      <c r="G900" s="898">
        <f t="shared" ref="G900" si="3624">G565</f>
        <v>0</v>
      </c>
      <c r="H900" s="901"/>
      <c r="I900" s="904" t="str">
        <f t="shared" ref="I900" ca="1" si="3625">I565</f>
        <v/>
      </c>
      <c r="J900" s="907">
        <f t="shared" ref="J900" ca="1" si="3626">IF($D900=$C$3,
SUMPRODUCT(OFFSET($B$696,1,,($C900-1)*3-2,),OFFSET($L$696,,,($C900-1)*3-2,)),J565+H900)</f>
        <v>0</v>
      </c>
      <c r="K900" s="910">
        <f t="shared" ref="K900" ca="1" si="3627">K565</f>
        <v>0</v>
      </c>
      <c r="L900" s="913">
        <f t="shared" ref="L900" ca="1" si="3628">J900*K900</f>
        <v>0</v>
      </c>
      <c r="M900" s="402" t="s">
        <v>89</v>
      </c>
      <c r="N900" s="308" t="str">
        <f t="shared" ref="N900:AG900" ca="1" si="3629">N565</f>
        <v/>
      </c>
      <c r="O900" s="309" t="str">
        <f t="shared" ca="1" si="3629"/>
        <v/>
      </c>
      <c r="P900" s="309" t="str">
        <f t="shared" ca="1" si="3629"/>
        <v/>
      </c>
      <c r="Q900" s="310" t="str">
        <f t="shared" ca="1" si="3629"/>
        <v/>
      </c>
      <c r="R900" s="309" t="str">
        <f t="shared" ca="1" si="3629"/>
        <v/>
      </c>
      <c r="S900" s="309" t="str">
        <f t="shared" ca="1" si="3629"/>
        <v/>
      </c>
      <c r="T900" s="309" t="str">
        <f t="shared" ca="1" si="3629"/>
        <v/>
      </c>
      <c r="U900" s="309" t="str">
        <f t="shared" ca="1" si="3629"/>
        <v/>
      </c>
      <c r="V900" s="309" t="str">
        <f t="shared" ca="1" si="3629"/>
        <v/>
      </c>
      <c r="W900" s="309" t="str">
        <f t="shared" ca="1" si="3629"/>
        <v/>
      </c>
      <c r="X900" s="309" t="str">
        <f t="shared" ca="1" si="3629"/>
        <v/>
      </c>
      <c r="Y900" s="309" t="str">
        <f t="shared" ca="1" si="3629"/>
        <v/>
      </c>
      <c r="Z900" s="309" t="str">
        <f t="shared" ca="1" si="3629"/>
        <v/>
      </c>
      <c r="AA900" s="309" t="str">
        <f t="shared" ca="1" si="3629"/>
        <v/>
      </c>
      <c r="AB900" s="309" t="str">
        <f t="shared" ca="1" si="3629"/>
        <v/>
      </c>
      <c r="AC900" s="309" t="str">
        <f t="shared" ca="1" si="3629"/>
        <v/>
      </c>
      <c r="AD900" s="309" t="str">
        <f t="shared" ca="1" si="3629"/>
        <v/>
      </c>
      <c r="AE900" s="309" t="str">
        <f t="shared" ca="1" si="3629"/>
        <v/>
      </c>
      <c r="AF900" s="309" t="str">
        <f t="shared" ca="1" si="3629"/>
        <v/>
      </c>
      <c r="AG900" s="309" t="str">
        <f t="shared" ca="1" si="3629"/>
        <v/>
      </c>
      <c r="AH900" s="317"/>
      <c r="AI900" s="318"/>
      <c r="AJ900" s="318"/>
      <c r="AK900" s="318"/>
      <c r="AL900" s="318"/>
      <c r="AM900"/>
      <c r="AN900"/>
      <c r="AO900"/>
      <c r="AP900"/>
      <c r="AQ900"/>
      <c r="AR900"/>
    </row>
    <row r="901" spans="1:44" ht="13.15" customHeight="1">
      <c r="A901" s="317"/>
      <c r="B901" s="380">
        <f t="shared" ref="B901:C902" ca="1" si="3630">B566</f>
        <v>0</v>
      </c>
      <c r="C901" s="317" cm="1">
        <f t="array" aca="1" ref="C901" ca="1">IF(ROUND(SUM(IF(N900:AG900&lt;&gt;"",IF(N900:AG900&lt;&gt;0,(N901:AG901))))-J900,3)&lt;&gt;0,"X",0)</f>
        <v>0</v>
      </c>
      <c r="D901" s="890"/>
      <c r="E901" s="894"/>
      <c r="F901" s="895"/>
      <c r="G901" s="899"/>
      <c r="H901" s="902"/>
      <c r="I901" s="905"/>
      <c r="J901" s="908"/>
      <c r="K901" s="911"/>
      <c r="L901" s="914"/>
      <c r="M901" s="403" t="s">
        <v>90</v>
      </c>
      <c r="N901" s="312" cm="1">
        <f t="array" aca="1" ref="N901" ca="1">IF($D900=$C$3,
SUM(IF(OFFSET($N$696,,,($C900-1)*3-2,$C$2)=N900,OFFSET($N$698,,,($C900-1)*3-2,$C$2)*OFFSET($B$696,1,,($C900-1)*3-2,1))),
IFERROR((N566/$J565)*$J900,0))</f>
        <v>0</v>
      </c>
      <c r="O901" s="312" cm="1">
        <f t="array" aca="1" ref="O901" ca="1">IF($D900=$C$3,
SUM(IF(OFFSET($N$696,,,($C900-1)*3-2,$C$2)=O900,OFFSET($N$698,,,($C900-1)*3-2,$C$2)*OFFSET($B$696,1,,($C900-1)*3-2,1))),
IFERROR((O566/$J565)*$J900,0))</f>
        <v>0</v>
      </c>
      <c r="P901" s="312" cm="1">
        <f t="array" aca="1" ref="P901" ca="1">IF($D900=$C$3,
SUM(IF(OFFSET($N$696,,,($C900-1)*3-2,$C$2)=P900,OFFSET($N$698,,,($C900-1)*3-2,$C$2)*OFFSET($B$696,1,,($C900-1)*3-2,1))),
IFERROR((P566/$J565)*$J900,0))</f>
        <v>0</v>
      </c>
      <c r="Q901" s="313" cm="1">
        <f t="array" aca="1" ref="Q901" ca="1">IF($D900=$C$3,
SUM(IF(OFFSET($N$696,,,($C900-1)*3-2,$C$2)=Q900,OFFSET($N$698,,,($C900-1)*3-2,$C$2)*OFFSET($B$696,1,,($C900-1)*3-2,1))),
IFERROR((Q566/$J565)*$J900,0))</f>
        <v>0</v>
      </c>
      <c r="R901" s="312" cm="1">
        <f t="array" aca="1" ref="R901" ca="1">IF($D900=$C$3,
SUM(IF(OFFSET($N$696,,,($C900-1)*3-2,$C$2)=R900,OFFSET($N$698,,,($C900-1)*3-2,$C$2)*OFFSET($B$696,1,,($C900-1)*3-2,1))),
IFERROR((R566/$J565)*$J900,0))</f>
        <v>0</v>
      </c>
      <c r="S901" s="312" cm="1">
        <f t="array" aca="1" ref="S901" ca="1">IF($D900=$C$3,
SUM(IF(OFFSET($N$696,,,($C900-1)*3-2,$C$2)=S900,OFFSET($N$698,,,($C900-1)*3-2,$C$2)*OFFSET($B$696,1,,($C900-1)*3-2,1))),
IFERROR((S566/$J565)*$J900,0))</f>
        <v>0</v>
      </c>
      <c r="T901" s="312" cm="1">
        <f t="array" aca="1" ref="T901" ca="1">IF($D900=$C$3,
SUM(IF(OFFSET($N$696,,,($C900-1)*3-2,$C$2)=T900,OFFSET($N$698,,,($C900-1)*3-2,$C$2)*OFFSET($B$696,1,,($C900-1)*3-2,1))),
IFERROR((T566/$J565)*$J900,0))</f>
        <v>0</v>
      </c>
      <c r="U901" s="312" cm="1">
        <f t="array" aca="1" ref="U901" ca="1">IF($D900=$C$3,
SUM(IF(OFFSET($N$696,,,($C900-1)*3-2,$C$2)=U900,OFFSET($N$698,,,($C900-1)*3-2,$C$2)*OFFSET($B$696,1,,($C900-1)*3-2,1))),
IFERROR((U566/$J565)*$J900,0))</f>
        <v>0</v>
      </c>
      <c r="V901" s="312" cm="1">
        <f t="array" aca="1" ref="V901" ca="1">IF($D900=$C$3,
SUM(IF(OFFSET($N$696,,,($C900-1)*3-2,$C$2)=V900,OFFSET($N$698,,,($C900-1)*3-2,$C$2)*OFFSET($B$696,1,,($C900-1)*3-2,1))),
IFERROR((V566/$J565)*$J900,0))</f>
        <v>0</v>
      </c>
      <c r="W901" s="312" cm="1">
        <f t="array" aca="1" ref="W901" ca="1">IF($D900=$C$3,
SUM(IF(OFFSET($N$696,,,($C900-1)*3-2,$C$2)=W900,OFFSET($N$698,,,($C900-1)*3-2,$C$2)*OFFSET($B$696,1,,($C900-1)*3-2,1))),
IFERROR((W566/$J565)*$J900,0))</f>
        <v>0</v>
      </c>
      <c r="X901" s="312" cm="1">
        <f t="array" aca="1" ref="X901" ca="1">IF($D900=$C$3,
SUM(IF(OFFSET($N$696,,,($C900-1)*3-2,$C$2)=X900,OFFSET($N$698,,,($C900-1)*3-2,$C$2)*OFFSET($B$696,1,,($C900-1)*3-2,1))),
IFERROR((X566/$J565)*$J900,0))</f>
        <v>0</v>
      </c>
      <c r="Y901" s="312" cm="1">
        <f t="array" aca="1" ref="Y901" ca="1">IF($D900=$C$3,
SUM(IF(OFFSET($N$696,,,($C900-1)*3-2,$C$2)=Y900,OFFSET($N$698,,,($C900-1)*3-2,$C$2)*OFFSET($B$696,1,,($C900-1)*3-2,1))),
IFERROR((Y566/$J565)*$J900,0))</f>
        <v>0</v>
      </c>
      <c r="Z901" s="312" cm="1">
        <f t="array" aca="1" ref="Z901" ca="1">IF($D900=$C$3,
SUM(IF(OFFSET($N$696,,,($C900-1)*3-2,$C$2)=Z900,OFFSET($N$698,,,($C900-1)*3-2,$C$2)*OFFSET($B$696,1,,($C900-1)*3-2,1))),
IFERROR((Z566/$J565)*$J900,0))</f>
        <v>0</v>
      </c>
      <c r="AA901" s="312" cm="1">
        <f t="array" aca="1" ref="AA901" ca="1">IF($D900=$C$3,
SUM(IF(OFFSET($N$696,,,($C900-1)*3-2,$C$2)=AA900,OFFSET($N$698,,,($C900-1)*3-2,$C$2)*OFFSET($B$696,1,,($C900-1)*3-2,1))),
IFERROR((AA566/$J565)*$J900,0))</f>
        <v>0</v>
      </c>
      <c r="AB901" s="312" cm="1">
        <f t="array" aca="1" ref="AB901" ca="1">IF($D900=$C$3,
SUM(IF(OFFSET($N$696,,,($C900-1)*3-2,$C$2)=AB900,OFFSET($N$698,,,($C900-1)*3-2,$C$2)*OFFSET($B$696,1,,($C900-1)*3-2,1))),
IFERROR((AB566/$J565)*$J900,0))</f>
        <v>0</v>
      </c>
      <c r="AC901" s="312" cm="1">
        <f t="array" aca="1" ref="AC901" ca="1">IF($D900=$C$3,
SUM(IF(OFFSET($N$696,,,($C900-1)*3-2,$C$2)=AC900,OFFSET($N$698,,,($C900-1)*3-2,$C$2)*OFFSET($B$696,1,,($C900-1)*3-2,1))),
IFERROR((AC566/$J565)*$J900,0))</f>
        <v>0</v>
      </c>
      <c r="AD901" s="312" cm="1">
        <f t="array" aca="1" ref="AD901" ca="1">IF($D900=$C$3,
SUM(IF(OFFSET($N$696,,,($C900-1)*3-2,$C$2)=AD900,OFFSET($N$698,,,($C900-1)*3-2,$C$2)*OFFSET($B$696,1,,($C900-1)*3-2,1))),
IFERROR((AD566/$J565)*$J900,0))</f>
        <v>0</v>
      </c>
      <c r="AE901" s="312" cm="1">
        <f t="array" aca="1" ref="AE901" ca="1">IF($D900=$C$3,
SUM(IF(OFFSET($N$696,,,($C900-1)*3-2,$C$2)=AE900,OFFSET($N$698,,,($C900-1)*3-2,$C$2)*OFFSET($B$696,1,,($C900-1)*3-2,1))),
IFERROR((AE566/$J565)*$J900,0))</f>
        <v>0</v>
      </c>
      <c r="AF901" s="312" cm="1">
        <f t="array" aca="1" ref="AF901" ca="1">IF($D900=$C$3,
SUM(IF(OFFSET($N$696,,,($C900-1)*3-2,$C$2)=AF900,OFFSET($N$698,,,($C900-1)*3-2,$C$2)*OFFSET($B$696,1,,($C900-1)*3-2,1))),
IFERROR((AF566/$J565)*$J900,0))</f>
        <v>0</v>
      </c>
      <c r="AG901" s="312" cm="1">
        <f t="array" aca="1" ref="AG901" ca="1">IF($D900=$C$3,
SUM(IF(OFFSET($N$696,,,($C900-1)*3-2,$C$2)=AG900,OFFSET($N$698,,,($C900-1)*3-2,$C$2)*OFFSET($B$696,1,,($C900-1)*3-2,1))),
IFERROR((AG566/$J565)*$J900,0))</f>
        <v>0</v>
      </c>
      <c r="AH901" s="317"/>
      <c r="AI901" s="318"/>
      <c r="AJ901" s="318"/>
      <c r="AK901" s="318"/>
      <c r="AL901" s="318"/>
      <c r="AM901"/>
      <c r="AN901"/>
      <c r="AO901"/>
      <c r="AP901"/>
      <c r="AQ901"/>
      <c r="AR901"/>
    </row>
    <row r="902" spans="1:44" ht="13.15" customHeight="1">
      <c r="A902" s="317"/>
      <c r="B902" s="380" t="str">
        <f t="shared" ca="1" si="3630"/>
        <v/>
      </c>
      <c r="C902" s="380" t="str">
        <f t="shared" ca="1" si="3630"/>
        <v/>
      </c>
      <c r="D902" s="891"/>
      <c r="E902" s="896"/>
      <c r="F902" s="897"/>
      <c r="G902" s="900"/>
      <c r="H902" s="903"/>
      <c r="I902" s="906"/>
      <c r="J902" s="909"/>
      <c r="K902" s="912"/>
      <c r="L902" s="915"/>
      <c r="M902" s="404" t="s">
        <v>91</v>
      </c>
      <c r="N902" s="405">
        <f t="shared" ref="N902:AG902" ca="1" si="3631">IFERROR(N901*$K900,0)</f>
        <v>0</v>
      </c>
      <c r="O902" s="406">
        <f t="shared" ca="1" si="3631"/>
        <v>0</v>
      </c>
      <c r="P902" s="406">
        <f t="shared" ca="1" si="3631"/>
        <v>0</v>
      </c>
      <c r="Q902" s="407">
        <f t="shared" ca="1" si="3631"/>
        <v>0</v>
      </c>
      <c r="R902" s="406">
        <f t="shared" ca="1" si="3631"/>
        <v>0</v>
      </c>
      <c r="S902" s="406">
        <f t="shared" ca="1" si="3631"/>
        <v>0</v>
      </c>
      <c r="T902" s="406">
        <f t="shared" ca="1" si="3631"/>
        <v>0</v>
      </c>
      <c r="U902" s="406">
        <f t="shared" ca="1" si="3631"/>
        <v>0</v>
      </c>
      <c r="V902" s="406">
        <f t="shared" ca="1" si="3631"/>
        <v>0</v>
      </c>
      <c r="W902" s="406">
        <f t="shared" ca="1" si="3631"/>
        <v>0</v>
      </c>
      <c r="X902" s="406">
        <f t="shared" ca="1" si="3631"/>
        <v>0</v>
      </c>
      <c r="Y902" s="406">
        <f t="shared" ca="1" si="3631"/>
        <v>0</v>
      </c>
      <c r="Z902" s="406">
        <f t="shared" ca="1" si="3631"/>
        <v>0</v>
      </c>
      <c r="AA902" s="406">
        <f t="shared" ca="1" si="3631"/>
        <v>0</v>
      </c>
      <c r="AB902" s="406">
        <f t="shared" ca="1" si="3631"/>
        <v>0</v>
      </c>
      <c r="AC902" s="406">
        <f t="shared" ca="1" si="3631"/>
        <v>0</v>
      </c>
      <c r="AD902" s="406">
        <f t="shared" ca="1" si="3631"/>
        <v>0</v>
      </c>
      <c r="AE902" s="406">
        <f t="shared" ca="1" si="3631"/>
        <v>0</v>
      </c>
      <c r="AF902" s="406">
        <f t="shared" ca="1" si="3631"/>
        <v>0</v>
      </c>
      <c r="AG902" s="406">
        <f t="shared" ca="1" si="3631"/>
        <v>0</v>
      </c>
      <c r="AH902" s="317"/>
      <c r="AI902" s="318"/>
      <c r="AJ902" s="318"/>
      <c r="AK902" s="318"/>
      <c r="AL902" s="318"/>
      <c r="AM902"/>
      <c r="AN902"/>
      <c r="AO902"/>
      <c r="AP902"/>
      <c r="AQ902"/>
      <c r="AR902"/>
    </row>
    <row r="903" spans="1:44" ht="13.15" customHeight="1">
      <c r="A903" s="317"/>
      <c r="B903" s="317"/>
      <c r="C903" s="317" cm="1">
        <f t="array" aca="1" ref="C903" ca="1">OFFSET(C903,-3,,,)+1</f>
        <v>70</v>
      </c>
      <c r="D903" s="889" t="str">
        <f t="shared" ref="D903:E903" ca="1" si="3632">D568</f>
        <v/>
      </c>
      <c r="E903" s="892" t="str">
        <f t="shared" ca="1" si="3632"/>
        <v/>
      </c>
      <c r="F903" s="893"/>
      <c r="G903" s="898">
        <f t="shared" ref="G903" si="3633">G568</f>
        <v>0</v>
      </c>
      <c r="H903" s="901"/>
      <c r="I903" s="904" t="str">
        <f t="shared" ref="I903" ca="1" si="3634">I568</f>
        <v/>
      </c>
      <c r="J903" s="907">
        <f t="shared" ref="J903" ca="1" si="3635">IF($D903=$C$3,
SUMPRODUCT(OFFSET($B$696,1,,($C903-1)*3-2,),OFFSET($L$696,,,($C903-1)*3-2,)),J568+H903)</f>
        <v>0</v>
      </c>
      <c r="K903" s="910">
        <f t="shared" ref="K903" ca="1" si="3636">K568</f>
        <v>0</v>
      </c>
      <c r="L903" s="913">
        <f t="shared" ref="L903" ca="1" si="3637">J903*K903</f>
        <v>0</v>
      </c>
      <c r="M903" s="402" t="s">
        <v>89</v>
      </c>
      <c r="N903" s="308" t="str">
        <f t="shared" ref="N903:AG903" ca="1" si="3638">N568</f>
        <v/>
      </c>
      <c r="O903" s="309" t="str">
        <f t="shared" ca="1" si="3638"/>
        <v/>
      </c>
      <c r="P903" s="309" t="str">
        <f t="shared" ca="1" si="3638"/>
        <v/>
      </c>
      <c r="Q903" s="310" t="str">
        <f t="shared" ca="1" si="3638"/>
        <v/>
      </c>
      <c r="R903" s="309" t="str">
        <f t="shared" ca="1" si="3638"/>
        <v/>
      </c>
      <c r="S903" s="309" t="str">
        <f t="shared" ca="1" si="3638"/>
        <v/>
      </c>
      <c r="T903" s="309" t="str">
        <f t="shared" ca="1" si="3638"/>
        <v/>
      </c>
      <c r="U903" s="309" t="str">
        <f t="shared" ca="1" si="3638"/>
        <v/>
      </c>
      <c r="V903" s="309" t="str">
        <f t="shared" ca="1" si="3638"/>
        <v/>
      </c>
      <c r="W903" s="309" t="str">
        <f t="shared" ca="1" si="3638"/>
        <v/>
      </c>
      <c r="X903" s="309" t="str">
        <f t="shared" ca="1" si="3638"/>
        <v/>
      </c>
      <c r="Y903" s="309" t="str">
        <f t="shared" ca="1" si="3638"/>
        <v/>
      </c>
      <c r="Z903" s="309" t="str">
        <f t="shared" ca="1" si="3638"/>
        <v/>
      </c>
      <c r="AA903" s="309" t="str">
        <f t="shared" ca="1" si="3638"/>
        <v/>
      </c>
      <c r="AB903" s="309" t="str">
        <f t="shared" ca="1" si="3638"/>
        <v/>
      </c>
      <c r="AC903" s="309" t="str">
        <f t="shared" ca="1" si="3638"/>
        <v/>
      </c>
      <c r="AD903" s="309" t="str">
        <f t="shared" ca="1" si="3638"/>
        <v/>
      </c>
      <c r="AE903" s="309" t="str">
        <f t="shared" ca="1" si="3638"/>
        <v/>
      </c>
      <c r="AF903" s="309" t="str">
        <f t="shared" ca="1" si="3638"/>
        <v/>
      </c>
      <c r="AG903" s="309" t="str">
        <f t="shared" ca="1" si="3638"/>
        <v/>
      </c>
      <c r="AH903" s="317"/>
      <c r="AI903" s="318"/>
      <c r="AJ903" s="318"/>
      <c r="AK903" s="318"/>
      <c r="AL903" s="318"/>
      <c r="AM903"/>
      <c r="AN903"/>
      <c r="AO903"/>
      <c r="AP903"/>
      <c r="AQ903"/>
      <c r="AR903"/>
    </row>
    <row r="904" spans="1:44" ht="13.15" customHeight="1">
      <c r="A904" s="317"/>
      <c r="B904" s="380">
        <f t="shared" ref="B904:C905" ca="1" si="3639">B569</f>
        <v>0</v>
      </c>
      <c r="C904" s="317" cm="1">
        <f t="array" aca="1" ref="C904" ca="1">IF(ROUND(SUM(IF(N903:AG903&lt;&gt;"",IF(N903:AG903&lt;&gt;0,(N904:AG904))))-J903,3)&lt;&gt;0,"X",0)</f>
        <v>0</v>
      </c>
      <c r="D904" s="890"/>
      <c r="E904" s="894"/>
      <c r="F904" s="895"/>
      <c r="G904" s="899"/>
      <c r="H904" s="902"/>
      <c r="I904" s="905"/>
      <c r="J904" s="908"/>
      <c r="K904" s="911"/>
      <c r="L904" s="914"/>
      <c r="M904" s="403" t="s">
        <v>90</v>
      </c>
      <c r="N904" s="312" cm="1">
        <f t="array" aca="1" ref="N904" ca="1">IF($D903=$C$3,
SUM(IF(OFFSET($N$696,,,($C903-1)*3-2,$C$2)=N903,OFFSET($N$698,,,($C903-1)*3-2,$C$2)*OFFSET($B$696,1,,($C903-1)*3-2,1))),
IFERROR((N569/$J568)*$J903,0))</f>
        <v>0</v>
      </c>
      <c r="O904" s="312" cm="1">
        <f t="array" aca="1" ref="O904" ca="1">IF($D903=$C$3,
SUM(IF(OFFSET($N$696,,,($C903-1)*3-2,$C$2)=O903,OFFSET($N$698,,,($C903-1)*3-2,$C$2)*OFFSET($B$696,1,,($C903-1)*3-2,1))),
IFERROR((O569/$J568)*$J903,0))</f>
        <v>0</v>
      </c>
      <c r="P904" s="312" cm="1">
        <f t="array" aca="1" ref="P904" ca="1">IF($D903=$C$3,
SUM(IF(OFFSET($N$696,,,($C903-1)*3-2,$C$2)=P903,OFFSET($N$698,,,($C903-1)*3-2,$C$2)*OFFSET($B$696,1,,($C903-1)*3-2,1))),
IFERROR((P569/$J568)*$J903,0))</f>
        <v>0</v>
      </c>
      <c r="Q904" s="313" cm="1">
        <f t="array" aca="1" ref="Q904" ca="1">IF($D903=$C$3,
SUM(IF(OFFSET($N$696,,,($C903-1)*3-2,$C$2)=Q903,OFFSET($N$698,,,($C903-1)*3-2,$C$2)*OFFSET($B$696,1,,($C903-1)*3-2,1))),
IFERROR((Q569/$J568)*$J903,0))</f>
        <v>0</v>
      </c>
      <c r="R904" s="312" cm="1">
        <f t="array" aca="1" ref="R904" ca="1">IF($D903=$C$3,
SUM(IF(OFFSET($N$696,,,($C903-1)*3-2,$C$2)=R903,OFFSET($N$698,,,($C903-1)*3-2,$C$2)*OFFSET($B$696,1,,($C903-1)*3-2,1))),
IFERROR((R569/$J568)*$J903,0))</f>
        <v>0</v>
      </c>
      <c r="S904" s="312" cm="1">
        <f t="array" aca="1" ref="S904" ca="1">IF($D903=$C$3,
SUM(IF(OFFSET($N$696,,,($C903-1)*3-2,$C$2)=S903,OFFSET($N$698,,,($C903-1)*3-2,$C$2)*OFFSET($B$696,1,,($C903-1)*3-2,1))),
IFERROR((S569/$J568)*$J903,0))</f>
        <v>0</v>
      </c>
      <c r="T904" s="312" cm="1">
        <f t="array" aca="1" ref="T904" ca="1">IF($D903=$C$3,
SUM(IF(OFFSET($N$696,,,($C903-1)*3-2,$C$2)=T903,OFFSET($N$698,,,($C903-1)*3-2,$C$2)*OFFSET($B$696,1,,($C903-1)*3-2,1))),
IFERROR((T569/$J568)*$J903,0))</f>
        <v>0</v>
      </c>
      <c r="U904" s="312" cm="1">
        <f t="array" aca="1" ref="U904" ca="1">IF($D903=$C$3,
SUM(IF(OFFSET($N$696,,,($C903-1)*3-2,$C$2)=U903,OFFSET($N$698,,,($C903-1)*3-2,$C$2)*OFFSET($B$696,1,,($C903-1)*3-2,1))),
IFERROR((U569/$J568)*$J903,0))</f>
        <v>0</v>
      </c>
      <c r="V904" s="312" cm="1">
        <f t="array" aca="1" ref="V904" ca="1">IF($D903=$C$3,
SUM(IF(OFFSET($N$696,,,($C903-1)*3-2,$C$2)=V903,OFFSET($N$698,,,($C903-1)*3-2,$C$2)*OFFSET($B$696,1,,($C903-1)*3-2,1))),
IFERROR((V569/$J568)*$J903,0))</f>
        <v>0</v>
      </c>
      <c r="W904" s="312" cm="1">
        <f t="array" aca="1" ref="W904" ca="1">IF($D903=$C$3,
SUM(IF(OFFSET($N$696,,,($C903-1)*3-2,$C$2)=W903,OFFSET($N$698,,,($C903-1)*3-2,$C$2)*OFFSET($B$696,1,,($C903-1)*3-2,1))),
IFERROR((W569/$J568)*$J903,0))</f>
        <v>0</v>
      </c>
      <c r="X904" s="312" cm="1">
        <f t="array" aca="1" ref="X904" ca="1">IF($D903=$C$3,
SUM(IF(OFFSET($N$696,,,($C903-1)*3-2,$C$2)=X903,OFFSET($N$698,,,($C903-1)*3-2,$C$2)*OFFSET($B$696,1,,($C903-1)*3-2,1))),
IFERROR((X569/$J568)*$J903,0))</f>
        <v>0</v>
      </c>
      <c r="Y904" s="312" cm="1">
        <f t="array" aca="1" ref="Y904" ca="1">IF($D903=$C$3,
SUM(IF(OFFSET($N$696,,,($C903-1)*3-2,$C$2)=Y903,OFFSET($N$698,,,($C903-1)*3-2,$C$2)*OFFSET($B$696,1,,($C903-1)*3-2,1))),
IFERROR((Y569/$J568)*$J903,0))</f>
        <v>0</v>
      </c>
      <c r="Z904" s="312" cm="1">
        <f t="array" aca="1" ref="Z904" ca="1">IF($D903=$C$3,
SUM(IF(OFFSET($N$696,,,($C903-1)*3-2,$C$2)=Z903,OFFSET($N$698,,,($C903-1)*3-2,$C$2)*OFFSET($B$696,1,,($C903-1)*3-2,1))),
IFERROR((Z569/$J568)*$J903,0))</f>
        <v>0</v>
      </c>
      <c r="AA904" s="312" cm="1">
        <f t="array" aca="1" ref="AA904" ca="1">IF($D903=$C$3,
SUM(IF(OFFSET($N$696,,,($C903-1)*3-2,$C$2)=AA903,OFFSET($N$698,,,($C903-1)*3-2,$C$2)*OFFSET($B$696,1,,($C903-1)*3-2,1))),
IFERROR((AA569/$J568)*$J903,0))</f>
        <v>0</v>
      </c>
      <c r="AB904" s="312" cm="1">
        <f t="array" aca="1" ref="AB904" ca="1">IF($D903=$C$3,
SUM(IF(OFFSET($N$696,,,($C903-1)*3-2,$C$2)=AB903,OFFSET($N$698,,,($C903-1)*3-2,$C$2)*OFFSET($B$696,1,,($C903-1)*3-2,1))),
IFERROR((AB569/$J568)*$J903,0))</f>
        <v>0</v>
      </c>
      <c r="AC904" s="312" cm="1">
        <f t="array" aca="1" ref="AC904" ca="1">IF($D903=$C$3,
SUM(IF(OFFSET($N$696,,,($C903-1)*3-2,$C$2)=AC903,OFFSET($N$698,,,($C903-1)*3-2,$C$2)*OFFSET($B$696,1,,($C903-1)*3-2,1))),
IFERROR((AC569/$J568)*$J903,0))</f>
        <v>0</v>
      </c>
      <c r="AD904" s="312" cm="1">
        <f t="array" aca="1" ref="AD904" ca="1">IF($D903=$C$3,
SUM(IF(OFFSET($N$696,,,($C903-1)*3-2,$C$2)=AD903,OFFSET($N$698,,,($C903-1)*3-2,$C$2)*OFFSET($B$696,1,,($C903-1)*3-2,1))),
IFERROR((AD569/$J568)*$J903,0))</f>
        <v>0</v>
      </c>
      <c r="AE904" s="312" cm="1">
        <f t="array" aca="1" ref="AE904" ca="1">IF($D903=$C$3,
SUM(IF(OFFSET($N$696,,,($C903-1)*3-2,$C$2)=AE903,OFFSET($N$698,,,($C903-1)*3-2,$C$2)*OFFSET($B$696,1,,($C903-1)*3-2,1))),
IFERROR((AE569/$J568)*$J903,0))</f>
        <v>0</v>
      </c>
      <c r="AF904" s="312" cm="1">
        <f t="array" aca="1" ref="AF904" ca="1">IF($D903=$C$3,
SUM(IF(OFFSET($N$696,,,($C903-1)*3-2,$C$2)=AF903,OFFSET($N$698,,,($C903-1)*3-2,$C$2)*OFFSET($B$696,1,,($C903-1)*3-2,1))),
IFERROR((AF569/$J568)*$J903,0))</f>
        <v>0</v>
      </c>
      <c r="AG904" s="312" cm="1">
        <f t="array" aca="1" ref="AG904" ca="1">IF($D903=$C$3,
SUM(IF(OFFSET($N$696,,,($C903-1)*3-2,$C$2)=AG903,OFFSET($N$698,,,($C903-1)*3-2,$C$2)*OFFSET($B$696,1,,($C903-1)*3-2,1))),
IFERROR((AG569/$J568)*$J903,0))</f>
        <v>0</v>
      </c>
      <c r="AH904" s="317"/>
      <c r="AI904" s="318"/>
      <c r="AJ904" s="318"/>
      <c r="AK904" s="318"/>
      <c r="AL904" s="318"/>
      <c r="AM904"/>
      <c r="AN904"/>
      <c r="AO904"/>
      <c r="AP904"/>
      <c r="AQ904"/>
      <c r="AR904"/>
    </row>
    <row r="905" spans="1:44" ht="13.15" customHeight="1">
      <c r="A905" s="317"/>
      <c r="B905" s="380" t="str">
        <f t="shared" ca="1" si="3639"/>
        <v/>
      </c>
      <c r="C905" s="380" t="str">
        <f t="shared" ca="1" si="3639"/>
        <v/>
      </c>
      <c r="D905" s="891"/>
      <c r="E905" s="896"/>
      <c r="F905" s="897"/>
      <c r="G905" s="900"/>
      <c r="H905" s="903"/>
      <c r="I905" s="906"/>
      <c r="J905" s="909"/>
      <c r="K905" s="912"/>
      <c r="L905" s="915"/>
      <c r="M905" s="404" t="s">
        <v>91</v>
      </c>
      <c r="N905" s="405">
        <f t="shared" ref="N905:AG905" ca="1" si="3640">IFERROR(N904*$K903,0)</f>
        <v>0</v>
      </c>
      <c r="O905" s="406">
        <f t="shared" ca="1" si="3640"/>
        <v>0</v>
      </c>
      <c r="P905" s="406">
        <f t="shared" ca="1" si="3640"/>
        <v>0</v>
      </c>
      <c r="Q905" s="407">
        <f t="shared" ca="1" si="3640"/>
        <v>0</v>
      </c>
      <c r="R905" s="406">
        <f t="shared" ca="1" si="3640"/>
        <v>0</v>
      </c>
      <c r="S905" s="406">
        <f t="shared" ca="1" si="3640"/>
        <v>0</v>
      </c>
      <c r="T905" s="406">
        <f t="shared" ca="1" si="3640"/>
        <v>0</v>
      </c>
      <c r="U905" s="406">
        <f t="shared" ca="1" si="3640"/>
        <v>0</v>
      </c>
      <c r="V905" s="406">
        <f t="shared" ca="1" si="3640"/>
        <v>0</v>
      </c>
      <c r="W905" s="406">
        <f t="shared" ca="1" si="3640"/>
        <v>0</v>
      </c>
      <c r="X905" s="406">
        <f t="shared" ca="1" si="3640"/>
        <v>0</v>
      </c>
      <c r="Y905" s="406">
        <f t="shared" ca="1" si="3640"/>
        <v>0</v>
      </c>
      <c r="Z905" s="406">
        <f t="shared" ca="1" si="3640"/>
        <v>0</v>
      </c>
      <c r="AA905" s="406">
        <f t="shared" ca="1" si="3640"/>
        <v>0</v>
      </c>
      <c r="AB905" s="406">
        <f t="shared" ca="1" si="3640"/>
        <v>0</v>
      </c>
      <c r="AC905" s="406">
        <f t="shared" ca="1" si="3640"/>
        <v>0</v>
      </c>
      <c r="AD905" s="406">
        <f t="shared" ca="1" si="3640"/>
        <v>0</v>
      </c>
      <c r="AE905" s="406">
        <f t="shared" ca="1" si="3640"/>
        <v>0</v>
      </c>
      <c r="AF905" s="406">
        <f t="shared" ca="1" si="3640"/>
        <v>0</v>
      </c>
      <c r="AG905" s="406">
        <f t="shared" ca="1" si="3640"/>
        <v>0</v>
      </c>
      <c r="AH905" s="317"/>
      <c r="AI905" s="318"/>
      <c r="AJ905" s="318"/>
      <c r="AK905" s="318"/>
      <c r="AL905" s="318"/>
      <c r="AM905"/>
      <c r="AN905"/>
      <c r="AO905"/>
      <c r="AP905"/>
      <c r="AQ905"/>
      <c r="AR905"/>
    </row>
    <row r="906" spans="1:44" ht="13.15" customHeight="1">
      <c r="A906" s="317"/>
      <c r="B906" s="317"/>
      <c r="C906" s="317" cm="1">
        <f t="array" aca="1" ref="C906" ca="1">OFFSET(C906,-3,,,)+1</f>
        <v>71</v>
      </c>
      <c r="D906" s="889" t="str">
        <f t="shared" ref="D906:E906" ca="1" si="3641">D571</f>
        <v/>
      </c>
      <c r="E906" s="892" t="str">
        <f t="shared" ca="1" si="3641"/>
        <v/>
      </c>
      <c r="F906" s="893"/>
      <c r="G906" s="898">
        <f t="shared" ref="G906" si="3642">G571</f>
        <v>0</v>
      </c>
      <c r="H906" s="901"/>
      <c r="I906" s="904" t="str">
        <f t="shared" ref="I906" ca="1" si="3643">I571</f>
        <v/>
      </c>
      <c r="J906" s="907">
        <f t="shared" ref="J906" ca="1" si="3644">IF($D906=$C$3,
SUMPRODUCT(OFFSET($B$696,1,,($C906-1)*3-2,),OFFSET($L$696,,,($C906-1)*3-2,)),J571+H906)</f>
        <v>0</v>
      </c>
      <c r="K906" s="910">
        <f t="shared" ref="K906" ca="1" si="3645">K571</f>
        <v>0</v>
      </c>
      <c r="L906" s="913">
        <f t="shared" ref="L906" ca="1" si="3646">J906*K906</f>
        <v>0</v>
      </c>
      <c r="M906" s="402" t="s">
        <v>89</v>
      </c>
      <c r="N906" s="308" t="str">
        <f t="shared" ref="N906:AG906" ca="1" si="3647">N571</f>
        <v/>
      </c>
      <c r="O906" s="309" t="str">
        <f t="shared" ca="1" si="3647"/>
        <v/>
      </c>
      <c r="P906" s="309" t="str">
        <f t="shared" ca="1" si="3647"/>
        <v/>
      </c>
      <c r="Q906" s="310" t="str">
        <f t="shared" ca="1" si="3647"/>
        <v/>
      </c>
      <c r="R906" s="309" t="str">
        <f t="shared" ca="1" si="3647"/>
        <v/>
      </c>
      <c r="S906" s="309" t="str">
        <f t="shared" ca="1" si="3647"/>
        <v/>
      </c>
      <c r="T906" s="309" t="str">
        <f t="shared" ca="1" si="3647"/>
        <v/>
      </c>
      <c r="U906" s="309" t="str">
        <f t="shared" ca="1" si="3647"/>
        <v/>
      </c>
      <c r="V906" s="309" t="str">
        <f t="shared" ca="1" si="3647"/>
        <v/>
      </c>
      <c r="W906" s="309" t="str">
        <f t="shared" ca="1" si="3647"/>
        <v/>
      </c>
      <c r="X906" s="309" t="str">
        <f t="shared" ca="1" si="3647"/>
        <v/>
      </c>
      <c r="Y906" s="309" t="str">
        <f t="shared" ca="1" si="3647"/>
        <v/>
      </c>
      <c r="Z906" s="309" t="str">
        <f t="shared" ca="1" si="3647"/>
        <v/>
      </c>
      <c r="AA906" s="309" t="str">
        <f t="shared" ca="1" si="3647"/>
        <v/>
      </c>
      <c r="AB906" s="309" t="str">
        <f t="shared" ca="1" si="3647"/>
        <v/>
      </c>
      <c r="AC906" s="309" t="str">
        <f t="shared" ca="1" si="3647"/>
        <v/>
      </c>
      <c r="AD906" s="309" t="str">
        <f t="shared" ca="1" si="3647"/>
        <v/>
      </c>
      <c r="AE906" s="309" t="str">
        <f t="shared" ca="1" si="3647"/>
        <v/>
      </c>
      <c r="AF906" s="309" t="str">
        <f t="shared" ca="1" si="3647"/>
        <v/>
      </c>
      <c r="AG906" s="309" t="str">
        <f t="shared" ca="1" si="3647"/>
        <v/>
      </c>
      <c r="AH906" s="317"/>
      <c r="AI906" s="318"/>
      <c r="AJ906" s="318"/>
      <c r="AK906" s="318"/>
      <c r="AL906" s="318"/>
      <c r="AM906"/>
      <c r="AN906"/>
      <c r="AO906"/>
      <c r="AP906"/>
      <c r="AQ906"/>
      <c r="AR906"/>
    </row>
    <row r="907" spans="1:44" ht="13.15" customHeight="1">
      <c r="A907" s="317"/>
      <c r="B907" s="380">
        <f t="shared" ref="B907:C908" ca="1" si="3648">B572</f>
        <v>0</v>
      </c>
      <c r="C907" s="317" cm="1">
        <f t="array" aca="1" ref="C907" ca="1">IF(ROUND(SUM(IF(N906:AG906&lt;&gt;"",IF(N906:AG906&lt;&gt;0,(N907:AG907))))-J906,3)&lt;&gt;0,"X",0)</f>
        <v>0</v>
      </c>
      <c r="D907" s="890"/>
      <c r="E907" s="894"/>
      <c r="F907" s="895"/>
      <c r="G907" s="899"/>
      <c r="H907" s="902"/>
      <c r="I907" s="905"/>
      <c r="J907" s="908"/>
      <c r="K907" s="911"/>
      <c r="L907" s="914"/>
      <c r="M907" s="403" t="s">
        <v>90</v>
      </c>
      <c r="N907" s="312" cm="1">
        <f t="array" aca="1" ref="N907" ca="1">IF($D906=$C$3,
SUM(IF(OFFSET($N$696,,,($C906-1)*3-2,$C$2)=N906,OFFSET($N$698,,,($C906-1)*3-2,$C$2)*OFFSET($B$696,1,,($C906-1)*3-2,1))),
IFERROR((N572/$J571)*$J906,0))</f>
        <v>0</v>
      </c>
      <c r="O907" s="312" cm="1">
        <f t="array" aca="1" ref="O907" ca="1">IF($D906=$C$3,
SUM(IF(OFFSET($N$696,,,($C906-1)*3-2,$C$2)=O906,OFFSET($N$698,,,($C906-1)*3-2,$C$2)*OFFSET($B$696,1,,($C906-1)*3-2,1))),
IFERROR((O572/$J571)*$J906,0))</f>
        <v>0</v>
      </c>
      <c r="P907" s="312" cm="1">
        <f t="array" aca="1" ref="P907" ca="1">IF($D906=$C$3,
SUM(IF(OFFSET($N$696,,,($C906-1)*3-2,$C$2)=P906,OFFSET($N$698,,,($C906-1)*3-2,$C$2)*OFFSET($B$696,1,,($C906-1)*3-2,1))),
IFERROR((P572/$J571)*$J906,0))</f>
        <v>0</v>
      </c>
      <c r="Q907" s="313" cm="1">
        <f t="array" aca="1" ref="Q907" ca="1">IF($D906=$C$3,
SUM(IF(OFFSET($N$696,,,($C906-1)*3-2,$C$2)=Q906,OFFSET($N$698,,,($C906-1)*3-2,$C$2)*OFFSET($B$696,1,,($C906-1)*3-2,1))),
IFERROR((Q572/$J571)*$J906,0))</f>
        <v>0</v>
      </c>
      <c r="R907" s="312" cm="1">
        <f t="array" aca="1" ref="R907" ca="1">IF($D906=$C$3,
SUM(IF(OFFSET($N$696,,,($C906-1)*3-2,$C$2)=R906,OFFSET($N$698,,,($C906-1)*3-2,$C$2)*OFFSET($B$696,1,,($C906-1)*3-2,1))),
IFERROR((R572/$J571)*$J906,0))</f>
        <v>0</v>
      </c>
      <c r="S907" s="312" cm="1">
        <f t="array" aca="1" ref="S907" ca="1">IF($D906=$C$3,
SUM(IF(OFFSET($N$696,,,($C906-1)*3-2,$C$2)=S906,OFFSET($N$698,,,($C906-1)*3-2,$C$2)*OFFSET($B$696,1,,($C906-1)*3-2,1))),
IFERROR((S572/$J571)*$J906,0))</f>
        <v>0</v>
      </c>
      <c r="T907" s="312" cm="1">
        <f t="array" aca="1" ref="T907" ca="1">IF($D906=$C$3,
SUM(IF(OFFSET($N$696,,,($C906-1)*3-2,$C$2)=T906,OFFSET($N$698,,,($C906-1)*3-2,$C$2)*OFFSET($B$696,1,,($C906-1)*3-2,1))),
IFERROR((T572/$J571)*$J906,0))</f>
        <v>0</v>
      </c>
      <c r="U907" s="312" cm="1">
        <f t="array" aca="1" ref="U907" ca="1">IF($D906=$C$3,
SUM(IF(OFFSET($N$696,,,($C906-1)*3-2,$C$2)=U906,OFFSET($N$698,,,($C906-1)*3-2,$C$2)*OFFSET($B$696,1,,($C906-1)*3-2,1))),
IFERROR((U572/$J571)*$J906,0))</f>
        <v>0</v>
      </c>
      <c r="V907" s="312" cm="1">
        <f t="array" aca="1" ref="V907" ca="1">IF($D906=$C$3,
SUM(IF(OFFSET($N$696,,,($C906-1)*3-2,$C$2)=V906,OFFSET($N$698,,,($C906-1)*3-2,$C$2)*OFFSET($B$696,1,,($C906-1)*3-2,1))),
IFERROR((V572/$J571)*$J906,0))</f>
        <v>0</v>
      </c>
      <c r="W907" s="312" cm="1">
        <f t="array" aca="1" ref="W907" ca="1">IF($D906=$C$3,
SUM(IF(OFFSET($N$696,,,($C906-1)*3-2,$C$2)=W906,OFFSET($N$698,,,($C906-1)*3-2,$C$2)*OFFSET($B$696,1,,($C906-1)*3-2,1))),
IFERROR((W572/$J571)*$J906,0))</f>
        <v>0</v>
      </c>
      <c r="X907" s="312" cm="1">
        <f t="array" aca="1" ref="X907" ca="1">IF($D906=$C$3,
SUM(IF(OFFSET($N$696,,,($C906-1)*3-2,$C$2)=X906,OFFSET($N$698,,,($C906-1)*3-2,$C$2)*OFFSET($B$696,1,,($C906-1)*3-2,1))),
IFERROR((X572/$J571)*$J906,0))</f>
        <v>0</v>
      </c>
      <c r="Y907" s="312" cm="1">
        <f t="array" aca="1" ref="Y907" ca="1">IF($D906=$C$3,
SUM(IF(OFFSET($N$696,,,($C906-1)*3-2,$C$2)=Y906,OFFSET($N$698,,,($C906-1)*3-2,$C$2)*OFFSET($B$696,1,,($C906-1)*3-2,1))),
IFERROR((Y572/$J571)*$J906,0))</f>
        <v>0</v>
      </c>
      <c r="Z907" s="312" cm="1">
        <f t="array" aca="1" ref="Z907" ca="1">IF($D906=$C$3,
SUM(IF(OFFSET($N$696,,,($C906-1)*3-2,$C$2)=Z906,OFFSET($N$698,,,($C906-1)*3-2,$C$2)*OFFSET($B$696,1,,($C906-1)*3-2,1))),
IFERROR((Z572/$J571)*$J906,0))</f>
        <v>0</v>
      </c>
      <c r="AA907" s="312" cm="1">
        <f t="array" aca="1" ref="AA907" ca="1">IF($D906=$C$3,
SUM(IF(OFFSET($N$696,,,($C906-1)*3-2,$C$2)=AA906,OFFSET($N$698,,,($C906-1)*3-2,$C$2)*OFFSET($B$696,1,,($C906-1)*3-2,1))),
IFERROR((AA572/$J571)*$J906,0))</f>
        <v>0</v>
      </c>
      <c r="AB907" s="312" cm="1">
        <f t="array" aca="1" ref="AB907" ca="1">IF($D906=$C$3,
SUM(IF(OFFSET($N$696,,,($C906-1)*3-2,$C$2)=AB906,OFFSET($N$698,,,($C906-1)*3-2,$C$2)*OFFSET($B$696,1,,($C906-1)*3-2,1))),
IFERROR((AB572/$J571)*$J906,0))</f>
        <v>0</v>
      </c>
      <c r="AC907" s="312" cm="1">
        <f t="array" aca="1" ref="AC907" ca="1">IF($D906=$C$3,
SUM(IF(OFFSET($N$696,,,($C906-1)*3-2,$C$2)=AC906,OFFSET($N$698,,,($C906-1)*3-2,$C$2)*OFFSET($B$696,1,,($C906-1)*3-2,1))),
IFERROR((AC572/$J571)*$J906,0))</f>
        <v>0</v>
      </c>
      <c r="AD907" s="312" cm="1">
        <f t="array" aca="1" ref="AD907" ca="1">IF($D906=$C$3,
SUM(IF(OFFSET($N$696,,,($C906-1)*3-2,$C$2)=AD906,OFFSET($N$698,,,($C906-1)*3-2,$C$2)*OFFSET($B$696,1,,($C906-1)*3-2,1))),
IFERROR((AD572/$J571)*$J906,0))</f>
        <v>0</v>
      </c>
      <c r="AE907" s="312" cm="1">
        <f t="array" aca="1" ref="AE907" ca="1">IF($D906=$C$3,
SUM(IF(OFFSET($N$696,,,($C906-1)*3-2,$C$2)=AE906,OFFSET($N$698,,,($C906-1)*3-2,$C$2)*OFFSET($B$696,1,,($C906-1)*3-2,1))),
IFERROR((AE572/$J571)*$J906,0))</f>
        <v>0</v>
      </c>
      <c r="AF907" s="312" cm="1">
        <f t="array" aca="1" ref="AF907" ca="1">IF($D906=$C$3,
SUM(IF(OFFSET($N$696,,,($C906-1)*3-2,$C$2)=AF906,OFFSET($N$698,,,($C906-1)*3-2,$C$2)*OFFSET($B$696,1,,($C906-1)*3-2,1))),
IFERROR((AF572/$J571)*$J906,0))</f>
        <v>0</v>
      </c>
      <c r="AG907" s="312" cm="1">
        <f t="array" aca="1" ref="AG907" ca="1">IF($D906=$C$3,
SUM(IF(OFFSET($N$696,,,($C906-1)*3-2,$C$2)=AG906,OFFSET($N$698,,,($C906-1)*3-2,$C$2)*OFFSET($B$696,1,,($C906-1)*3-2,1))),
IFERROR((AG572/$J571)*$J906,0))</f>
        <v>0</v>
      </c>
      <c r="AH907" s="317"/>
      <c r="AI907" s="318"/>
      <c r="AJ907" s="318"/>
      <c r="AK907" s="318"/>
      <c r="AL907" s="318"/>
      <c r="AM907"/>
      <c r="AN907"/>
      <c r="AO907"/>
      <c r="AP907"/>
      <c r="AQ907"/>
      <c r="AR907"/>
    </row>
    <row r="908" spans="1:44" ht="13.15" customHeight="1">
      <c r="A908" s="317"/>
      <c r="B908" s="380" t="str">
        <f t="shared" ca="1" si="3648"/>
        <v/>
      </c>
      <c r="C908" s="380" t="str">
        <f t="shared" ca="1" si="3648"/>
        <v/>
      </c>
      <c r="D908" s="891"/>
      <c r="E908" s="896"/>
      <c r="F908" s="897"/>
      <c r="G908" s="900"/>
      <c r="H908" s="903"/>
      <c r="I908" s="906"/>
      <c r="J908" s="909"/>
      <c r="K908" s="912"/>
      <c r="L908" s="915"/>
      <c r="M908" s="404" t="s">
        <v>91</v>
      </c>
      <c r="N908" s="405">
        <f t="shared" ref="N908:AG908" ca="1" si="3649">IFERROR(N907*$K906,0)</f>
        <v>0</v>
      </c>
      <c r="O908" s="406">
        <f t="shared" ca="1" si="3649"/>
        <v>0</v>
      </c>
      <c r="P908" s="406">
        <f t="shared" ca="1" si="3649"/>
        <v>0</v>
      </c>
      <c r="Q908" s="407">
        <f t="shared" ca="1" si="3649"/>
        <v>0</v>
      </c>
      <c r="R908" s="406">
        <f t="shared" ca="1" si="3649"/>
        <v>0</v>
      </c>
      <c r="S908" s="406">
        <f t="shared" ca="1" si="3649"/>
        <v>0</v>
      </c>
      <c r="T908" s="406">
        <f t="shared" ca="1" si="3649"/>
        <v>0</v>
      </c>
      <c r="U908" s="406">
        <f t="shared" ca="1" si="3649"/>
        <v>0</v>
      </c>
      <c r="V908" s="406">
        <f t="shared" ca="1" si="3649"/>
        <v>0</v>
      </c>
      <c r="W908" s="406">
        <f t="shared" ca="1" si="3649"/>
        <v>0</v>
      </c>
      <c r="X908" s="406">
        <f t="shared" ca="1" si="3649"/>
        <v>0</v>
      </c>
      <c r="Y908" s="406">
        <f t="shared" ca="1" si="3649"/>
        <v>0</v>
      </c>
      <c r="Z908" s="406">
        <f t="shared" ca="1" si="3649"/>
        <v>0</v>
      </c>
      <c r="AA908" s="406">
        <f t="shared" ca="1" si="3649"/>
        <v>0</v>
      </c>
      <c r="AB908" s="406">
        <f t="shared" ca="1" si="3649"/>
        <v>0</v>
      </c>
      <c r="AC908" s="406">
        <f t="shared" ca="1" si="3649"/>
        <v>0</v>
      </c>
      <c r="AD908" s="406">
        <f t="shared" ca="1" si="3649"/>
        <v>0</v>
      </c>
      <c r="AE908" s="406">
        <f t="shared" ca="1" si="3649"/>
        <v>0</v>
      </c>
      <c r="AF908" s="406">
        <f t="shared" ca="1" si="3649"/>
        <v>0</v>
      </c>
      <c r="AG908" s="406">
        <f t="shared" ca="1" si="3649"/>
        <v>0</v>
      </c>
      <c r="AH908" s="317"/>
      <c r="AI908" s="318"/>
      <c r="AJ908" s="318"/>
      <c r="AK908" s="318"/>
      <c r="AL908" s="318"/>
      <c r="AM908"/>
      <c r="AN908"/>
      <c r="AO908"/>
      <c r="AP908"/>
      <c r="AQ908"/>
      <c r="AR908"/>
    </row>
    <row r="909" spans="1:44" ht="13.15" customHeight="1">
      <c r="A909" s="317"/>
      <c r="B909" s="317"/>
      <c r="C909" s="317" cm="1">
        <f t="array" aca="1" ref="C909" ca="1">OFFSET(C909,-3,,,)+1</f>
        <v>72</v>
      </c>
      <c r="D909" s="889" t="str">
        <f t="shared" ref="D909:E909" ca="1" si="3650">D574</f>
        <v/>
      </c>
      <c r="E909" s="892" t="str">
        <f t="shared" ca="1" si="3650"/>
        <v/>
      </c>
      <c r="F909" s="893"/>
      <c r="G909" s="898">
        <f t="shared" ref="G909" si="3651">G574</f>
        <v>0</v>
      </c>
      <c r="H909" s="901"/>
      <c r="I909" s="904" t="str">
        <f t="shared" ref="I909" ca="1" si="3652">I574</f>
        <v/>
      </c>
      <c r="J909" s="907">
        <f t="shared" ref="J909" ca="1" si="3653">IF($D909=$C$3,
SUMPRODUCT(OFFSET($B$696,1,,($C909-1)*3-2,),OFFSET($L$696,,,($C909-1)*3-2,)),J574+H909)</f>
        <v>0</v>
      </c>
      <c r="K909" s="910">
        <f t="shared" ref="K909" ca="1" si="3654">K574</f>
        <v>0</v>
      </c>
      <c r="L909" s="913">
        <f t="shared" ref="L909" ca="1" si="3655">J909*K909</f>
        <v>0</v>
      </c>
      <c r="M909" s="402" t="s">
        <v>89</v>
      </c>
      <c r="N909" s="308" t="str">
        <f t="shared" ref="N909:AG909" ca="1" si="3656">N574</f>
        <v/>
      </c>
      <c r="O909" s="309" t="str">
        <f t="shared" ca="1" si="3656"/>
        <v/>
      </c>
      <c r="P909" s="309" t="str">
        <f t="shared" ca="1" si="3656"/>
        <v/>
      </c>
      <c r="Q909" s="310" t="str">
        <f t="shared" ca="1" si="3656"/>
        <v/>
      </c>
      <c r="R909" s="309" t="str">
        <f t="shared" ca="1" si="3656"/>
        <v/>
      </c>
      <c r="S909" s="309" t="str">
        <f t="shared" ca="1" si="3656"/>
        <v/>
      </c>
      <c r="T909" s="309" t="str">
        <f t="shared" ca="1" si="3656"/>
        <v/>
      </c>
      <c r="U909" s="309" t="str">
        <f t="shared" ca="1" si="3656"/>
        <v/>
      </c>
      <c r="V909" s="309" t="str">
        <f t="shared" ca="1" si="3656"/>
        <v/>
      </c>
      <c r="W909" s="309" t="str">
        <f t="shared" ca="1" si="3656"/>
        <v/>
      </c>
      <c r="X909" s="309" t="str">
        <f t="shared" ca="1" si="3656"/>
        <v/>
      </c>
      <c r="Y909" s="309" t="str">
        <f t="shared" ca="1" si="3656"/>
        <v/>
      </c>
      <c r="Z909" s="309" t="str">
        <f t="shared" ca="1" si="3656"/>
        <v/>
      </c>
      <c r="AA909" s="309" t="str">
        <f t="shared" ca="1" si="3656"/>
        <v/>
      </c>
      <c r="AB909" s="309" t="str">
        <f t="shared" ca="1" si="3656"/>
        <v/>
      </c>
      <c r="AC909" s="309" t="str">
        <f t="shared" ca="1" si="3656"/>
        <v/>
      </c>
      <c r="AD909" s="309" t="str">
        <f t="shared" ca="1" si="3656"/>
        <v/>
      </c>
      <c r="AE909" s="309" t="str">
        <f t="shared" ca="1" si="3656"/>
        <v/>
      </c>
      <c r="AF909" s="309" t="str">
        <f t="shared" ca="1" si="3656"/>
        <v/>
      </c>
      <c r="AG909" s="309" t="str">
        <f t="shared" ca="1" si="3656"/>
        <v/>
      </c>
      <c r="AH909" s="317"/>
      <c r="AI909" s="318"/>
      <c r="AJ909" s="318"/>
      <c r="AK909" s="318"/>
      <c r="AL909" s="318"/>
      <c r="AM909"/>
      <c r="AN909"/>
      <c r="AO909"/>
      <c r="AP909"/>
      <c r="AQ909"/>
      <c r="AR909"/>
    </row>
    <row r="910" spans="1:44" ht="13.15" customHeight="1">
      <c r="A910" s="317"/>
      <c r="B910" s="380">
        <f t="shared" ref="B910:C911" ca="1" si="3657">B575</f>
        <v>0</v>
      </c>
      <c r="C910" s="317" cm="1">
        <f t="array" aca="1" ref="C910" ca="1">IF(ROUND(SUM(IF(N909:AG909&lt;&gt;"",IF(N909:AG909&lt;&gt;0,(N910:AG910))))-J909,3)&lt;&gt;0,"X",0)</f>
        <v>0</v>
      </c>
      <c r="D910" s="890"/>
      <c r="E910" s="894"/>
      <c r="F910" s="895"/>
      <c r="G910" s="899"/>
      <c r="H910" s="902"/>
      <c r="I910" s="905"/>
      <c r="J910" s="908"/>
      <c r="K910" s="911"/>
      <c r="L910" s="914"/>
      <c r="M910" s="403" t="s">
        <v>90</v>
      </c>
      <c r="N910" s="312" cm="1">
        <f t="array" aca="1" ref="N910" ca="1">IF($D909=$C$3,
SUM(IF(OFFSET($N$696,,,($C909-1)*3-2,$C$2)=N909,OFFSET($N$698,,,($C909-1)*3-2,$C$2)*OFFSET($B$696,1,,($C909-1)*3-2,1))),
IFERROR((N575/$J574)*$J909,0))</f>
        <v>0</v>
      </c>
      <c r="O910" s="312" cm="1">
        <f t="array" aca="1" ref="O910" ca="1">IF($D909=$C$3,
SUM(IF(OFFSET($N$696,,,($C909-1)*3-2,$C$2)=O909,OFFSET($N$698,,,($C909-1)*3-2,$C$2)*OFFSET($B$696,1,,($C909-1)*3-2,1))),
IFERROR((O575/$J574)*$J909,0))</f>
        <v>0</v>
      </c>
      <c r="P910" s="312" cm="1">
        <f t="array" aca="1" ref="P910" ca="1">IF($D909=$C$3,
SUM(IF(OFFSET($N$696,,,($C909-1)*3-2,$C$2)=P909,OFFSET($N$698,,,($C909-1)*3-2,$C$2)*OFFSET($B$696,1,,($C909-1)*3-2,1))),
IFERROR((P575/$J574)*$J909,0))</f>
        <v>0</v>
      </c>
      <c r="Q910" s="313" cm="1">
        <f t="array" aca="1" ref="Q910" ca="1">IF($D909=$C$3,
SUM(IF(OFFSET($N$696,,,($C909-1)*3-2,$C$2)=Q909,OFFSET($N$698,,,($C909-1)*3-2,$C$2)*OFFSET($B$696,1,,($C909-1)*3-2,1))),
IFERROR((Q575/$J574)*$J909,0))</f>
        <v>0</v>
      </c>
      <c r="R910" s="312" cm="1">
        <f t="array" aca="1" ref="R910" ca="1">IF($D909=$C$3,
SUM(IF(OFFSET($N$696,,,($C909-1)*3-2,$C$2)=R909,OFFSET($N$698,,,($C909-1)*3-2,$C$2)*OFFSET($B$696,1,,($C909-1)*3-2,1))),
IFERROR((R575/$J574)*$J909,0))</f>
        <v>0</v>
      </c>
      <c r="S910" s="312" cm="1">
        <f t="array" aca="1" ref="S910" ca="1">IF($D909=$C$3,
SUM(IF(OFFSET($N$696,,,($C909-1)*3-2,$C$2)=S909,OFFSET($N$698,,,($C909-1)*3-2,$C$2)*OFFSET($B$696,1,,($C909-1)*3-2,1))),
IFERROR((S575/$J574)*$J909,0))</f>
        <v>0</v>
      </c>
      <c r="T910" s="312" cm="1">
        <f t="array" aca="1" ref="T910" ca="1">IF($D909=$C$3,
SUM(IF(OFFSET($N$696,,,($C909-1)*3-2,$C$2)=T909,OFFSET($N$698,,,($C909-1)*3-2,$C$2)*OFFSET($B$696,1,,($C909-1)*3-2,1))),
IFERROR((T575/$J574)*$J909,0))</f>
        <v>0</v>
      </c>
      <c r="U910" s="312" cm="1">
        <f t="array" aca="1" ref="U910" ca="1">IF($D909=$C$3,
SUM(IF(OFFSET($N$696,,,($C909-1)*3-2,$C$2)=U909,OFFSET($N$698,,,($C909-1)*3-2,$C$2)*OFFSET($B$696,1,,($C909-1)*3-2,1))),
IFERROR((U575/$J574)*$J909,0))</f>
        <v>0</v>
      </c>
      <c r="V910" s="312" cm="1">
        <f t="array" aca="1" ref="V910" ca="1">IF($D909=$C$3,
SUM(IF(OFFSET($N$696,,,($C909-1)*3-2,$C$2)=V909,OFFSET($N$698,,,($C909-1)*3-2,$C$2)*OFFSET($B$696,1,,($C909-1)*3-2,1))),
IFERROR((V575/$J574)*$J909,0))</f>
        <v>0</v>
      </c>
      <c r="W910" s="312" cm="1">
        <f t="array" aca="1" ref="W910" ca="1">IF($D909=$C$3,
SUM(IF(OFFSET($N$696,,,($C909-1)*3-2,$C$2)=W909,OFFSET($N$698,,,($C909-1)*3-2,$C$2)*OFFSET($B$696,1,,($C909-1)*3-2,1))),
IFERROR((W575/$J574)*$J909,0))</f>
        <v>0</v>
      </c>
      <c r="X910" s="312" cm="1">
        <f t="array" aca="1" ref="X910" ca="1">IF($D909=$C$3,
SUM(IF(OFFSET($N$696,,,($C909-1)*3-2,$C$2)=X909,OFFSET($N$698,,,($C909-1)*3-2,$C$2)*OFFSET($B$696,1,,($C909-1)*3-2,1))),
IFERROR((X575/$J574)*$J909,0))</f>
        <v>0</v>
      </c>
      <c r="Y910" s="312" cm="1">
        <f t="array" aca="1" ref="Y910" ca="1">IF($D909=$C$3,
SUM(IF(OFFSET($N$696,,,($C909-1)*3-2,$C$2)=Y909,OFFSET($N$698,,,($C909-1)*3-2,$C$2)*OFFSET($B$696,1,,($C909-1)*3-2,1))),
IFERROR((Y575/$J574)*$J909,0))</f>
        <v>0</v>
      </c>
      <c r="Z910" s="312" cm="1">
        <f t="array" aca="1" ref="Z910" ca="1">IF($D909=$C$3,
SUM(IF(OFFSET($N$696,,,($C909-1)*3-2,$C$2)=Z909,OFFSET($N$698,,,($C909-1)*3-2,$C$2)*OFFSET($B$696,1,,($C909-1)*3-2,1))),
IFERROR((Z575/$J574)*$J909,0))</f>
        <v>0</v>
      </c>
      <c r="AA910" s="312" cm="1">
        <f t="array" aca="1" ref="AA910" ca="1">IF($D909=$C$3,
SUM(IF(OFFSET($N$696,,,($C909-1)*3-2,$C$2)=AA909,OFFSET($N$698,,,($C909-1)*3-2,$C$2)*OFFSET($B$696,1,,($C909-1)*3-2,1))),
IFERROR((AA575/$J574)*$J909,0))</f>
        <v>0</v>
      </c>
      <c r="AB910" s="312" cm="1">
        <f t="array" aca="1" ref="AB910" ca="1">IF($D909=$C$3,
SUM(IF(OFFSET($N$696,,,($C909-1)*3-2,$C$2)=AB909,OFFSET($N$698,,,($C909-1)*3-2,$C$2)*OFFSET($B$696,1,,($C909-1)*3-2,1))),
IFERROR((AB575/$J574)*$J909,0))</f>
        <v>0</v>
      </c>
      <c r="AC910" s="312" cm="1">
        <f t="array" aca="1" ref="AC910" ca="1">IF($D909=$C$3,
SUM(IF(OFFSET($N$696,,,($C909-1)*3-2,$C$2)=AC909,OFFSET($N$698,,,($C909-1)*3-2,$C$2)*OFFSET($B$696,1,,($C909-1)*3-2,1))),
IFERROR((AC575/$J574)*$J909,0))</f>
        <v>0</v>
      </c>
      <c r="AD910" s="312" cm="1">
        <f t="array" aca="1" ref="AD910" ca="1">IF($D909=$C$3,
SUM(IF(OFFSET($N$696,,,($C909-1)*3-2,$C$2)=AD909,OFFSET($N$698,,,($C909-1)*3-2,$C$2)*OFFSET($B$696,1,,($C909-1)*3-2,1))),
IFERROR((AD575/$J574)*$J909,0))</f>
        <v>0</v>
      </c>
      <c r="AE910" s="312" cm="1">
        <f t="array" aca="1" ref="AE910" ca="1">IF($D909=$C$3,
SUM(IF(OFFSET($N$696,,,($C909-1)*3-2,$C$2)=AE909,OFFSET($N$698,,,($C909-1)*3-2,$C$2)*OFFSET($B$696,1,,($C909-1)*3-2,1))),
IFERROR((AE575/$J574)*$J909,0))</f>
        <v>0</v>
      </c>
      <c r="AF910" s="312" cm="1">
        <f t="array" aca="1" ref="AF910" ca="1">IF($D909=$C$3,
SUM(IF(OFFSET($N$696,,,($C909-1)*3-2,$C$2)=AF909,OFFSET($N$698,,,($C909-1)*3-2,$C$2)*OFFSET($B$696,1,,($C909-1)*3-2,1))),
IFERROR((AF575/$J574)*$J909,0))</f>
        <v>0</v>
      </c>
      <c r="AG910" s="312" cm="1">
        <f t="array" aca="1" ref="AG910" ca="1">IF($D909=$C$3,
SUM(IF(OFFSET($N$696,,,($C909-1)*3-2,$C$2)=AG909,OFFSET($N$698,,,($C909-1)*3-2,$C$2)*OFFSET($B$696,1,,($C909-1)*3-2,1))),
IFERROR((AG575/$J574)*$J909,0))</f>
        <v>0</v>
      </c>
      <c r="AH910" s="317"/>
      <c r="AI910" s="318"/>
      <c r="AJ910" s="318"/>
      <c r="AK910" s="318"/>
      <c r="AL910" s="318"/>
      <c r="AM910"/>
      <c r="AN910"/>
      <c r="AO910"/>
      <c r="AP910"/>
      <c r="AQ910"/>
      <c r="AR910"/>
    </row>
    <row r="911" spans="1:44" ht="13.15" customHeight="1">
      <c r="A911" s="317"/>
      <c r="B911" s="380" t="str">
        <f t="shared" ca="1" si="3657"/>
        <v/>
      </c>
      <c r="C911" s="380" t="str">
        <f t="shared" ca="1" si="3657"/>
        <v/>
      </c>
      <c r="D911" s="891"/>
      <c r="E911" s="896"/>
      <c r="F911" s="897"/>
      <c r="G911" s="900"/>
      <c r="H911" s="903"/>
      <c r="I911" s="906"/>
      <c r="J911" s="909"/>
      <c r="K911" s="912"/>
      <c r="L911" s="915"/>
      <c r="M911" s="404" t="s">
        <v>91</v>
      </c>
      <c r="N911" s="405">
        <f t="shared" ref="N911:AG911" ca="1" si="3658">IFERROR(N910*$K909,0)</f>
        <v>0</v>
      </c>
      <c r="O911" s="406">
        <f t="shared" ca="1" si="3658"/>
        <v>0</v>
      </c>
      <c r="P911" s="406">
        <f t="shared" ca="1" si="3658"/>
        <v>0</v>
      </c>
      <c r="Q911" s="407">
        <f t="shared" ca="1" si="3658"/>
        <v>0</v>
      </c>
      <c r="R911" s="406">
        <f t="shared" ca="1" si="3658"/>
        <v>0</v>
      </c>
      <c r="S911" s="406">
        <f t="shared" ca="1" si="3658"/>
        <v>0</v>
      </c>
      <c r="T911" s="406">
        <f t="shared" ca="1" si="3658"/>
        <v>0</v>
      </c>
      <c r="U911" s="406">
        <f t="shared" ca="1" si="3658"/>
        <v>0</v>
      </c>
      <c r="V911" s="406">
        <f t="shared" ca="1" si="3658"/>
        <v>0</v>
      </c>
      <c r="W911" s="406">
        <f t="shared" ca="1" si="3658"/>
        <v>0</v>
      </c>
      <c r="X911" s="406">
        <f t="shared" ca="1" si="3658"/>
        <v>0</v>
      </c>
      <c r="Y911" s="406">
        <f t="shared" ca="1" si="3658"/>
        <v>0</v>
      </c>
      <c r="Z911" s="406">
        <f t="shared" ca="1" si="3658"/>
        <v>0</v>
      </c>
      <c r="AA911" s="406">
        <f t="shared" ca="1" si="3658"/>
        <v>0</v>
      </c>
      <c r="AB911" s="406">
        <f t="shared" ca="1" si="3658"/>
        <v>0</v>
      </c>
      <c r="AC911" s="406">
        <f t="shared" ca="1" si="3658"/>
        <v>0</v>
      </c>
      <c r="AD911" s="406">
        <f t="shared" ca="1" si="3658"/>
        <v>0</v>
      </c>
      <c r="AE911" s="406">
        <f t="shared" ca="1" si="3658"/>
        <v>0</v>
      </c>
      <c r="AF911" s="406">
        <f t="shared" ca="1" si="3658"/>
        <v>0</v>
      </c>
      <c r="AG911" s="406">
        <f t="shared" ca="1" si="3658"/>
        <v>0</v>
      </c>
      <c r="AH911" s="317"/>
      <c r="AI911" s="318"/>
      <c r="AJ911" s="318"/>
      <c r="AK911" s="318"/>
      <c r="AL911" s="318"/>
      <c r="AM911"/>
      <c r="AN911"/>
      <c r="AO911"/>
      <c r="AP911"/>
      <c r="AQ911"/>
      <c r="AR911"/>
    </row>
    <row r="912" spans="1:44" ht="13.15" customHeight="1">
      <c r="A912" s="317"/>
      <c r="B912" s="317"/>
      <c r="C912" s="317" cm="1">
        <f t="array" aca="1" ref="C912" ca="1">OFFSET(C912,-3,,,)+1</f>
        <v>73</v>
      </c>
      <c r="D912" s="889" t="str">
        <f t="shared" ref="D912:E912" ca="1" si="3659">D577</f>
        <v/>
      </c>
      <c r="E912" s="892" t="str">
        <f t="shared" ca="1" si="3659"/>
        <v/>
      </c>
      <c r="F912" s="893"/>
      <c r="G912" s="898">
        <f t="shared" ref="G912" si="3660">G577</f>
        <v>0</v>
      </c>
      <c r="H912" s="901"/>
      <c r="I912" s="904" t="str">
        <f t="shared" ref="I912" ca="1" si="3661">I577</f>
        <v/>
      </c>
      <c r="J912" s="907">
        <f t="shared" ref="J912" ca="1" si="3662">IF($D912=$C$3,
SUMPRODUCT(OFFSET($B$696,1,,($C912-1)*3-2,),OFFSET($L$696,,,($C912-1)*3-2,)),J577+H912)</f>
        <v>0</v>
      </c>
      <c r="K912" s="910">
        <f t="shared" ref="K912" ca="1" si="3663">K577</f>
        <v>0</v>
      </c>
      <c r="L912" s="913">
        <f t="shared" ref="L912" ca="1" si="3664">J912*K912</f>
        <v>0</v>
      </c>
      <c r="M912" s="402" t="s">
        <v>89</v>
      </c>
      <c r="N912" s="308" t="str">
        <f t="shared" ref="N912:AG912" ca="1" si="3665">N577</f>
        <v/>
      </c>
      <c r="O912" s="309" t="str">
        <f t="shared" ca="1" si="3665"/>
        <v/>
      </c>
      <c r="P912" s="309" t="str">
        <f t="shared" ca="1" si="3665"/>
        <v/>
      </c>
      <c r="Q912" s="310" t="str">
        <f t="shared" ca="1" si="3665"/>
        <v/>
      </c>
      <c r="R912" s="309" t="str">
        <f t="shared" ca="1" si="3665"/>
        <v/>
      </c>
      <c r="S912" s="309" t="str">
        <f t="shared" ca="1" si="3665"/>
        <v/>
      </c>
      <c r="T912" s="309" t="str">
        <f t="shared" ca="1" si="3665"/>
        <v/>
      </c>
      <c r="U912" s="309" t="str">
        <f t="shared" ca="1" si="3665"/>
        <v/>
      </c>
      <c r="V912" s="309" t="str">
        <f t="shared" ca="1" si="3665"/>
        <v/>
      </c>
      <c r="W912" s="309" t="str">
        <f t="shared" ca="1" si="3665"/>
        <v/>
      </c>
      <c r="X912" s="309" t="str">
        <f t="shared" ca="1" si="3665"/>
        <v/>
      </c>
      <c r="Y912" s="309" t="str">
        <f t="shared" ca="1" si="3665"/>
        <v/>
      </c>
      <c r="Z912" s="309" t="str">
        <f t="shared" ca="1" si="3665"/>
        <v/>
      </c>
      <c r="AA912" s="309" t="str">
        <f t="shared" ca="1" si="3665"/>
        <v/>
      </c>
      <c r="AB912" s="309" t="str">
        <f t="shared" ca="1" si="3665"/>
        <v/>
      </c>
      <c r="AC912" s="309" t="str">
        <f t="shared" ca="1" si="3665"/>
        <v/>
      </c>
      <c r="AD912" s="309" t="str">
        <f t="shared" ca="1" si="3665"/>
        <v/>
      </c>
      <c r="AE912" s="309" t="str">
        <f t="shared" ca="1" si="3665"/>
        <v/>
      </c>
      <c r="AF912" s="309" t="str">
        <f t="shared" ca="1" si="3665"/>
        <v/>
      </c>
      <c r="AG912" s="309" t="str">
        <f t="shared" ca="1" si="3665"/>
        <v/>
      </c>
      <c r="AH912" s="317"/>
      <c r="AI912" s="318"/>
      <c r="AJ912" s="318"/>
      <c r="AK912" s="318"/>
      <c r="AL912" s="318"/>
      <c r="AM912"/>
      <c r="AN912"/>
      <c r="AO912"/>
      <c r="AP912"/>
      <c r="AQ912"/>
      <c r="AR912"/>
    </row>
    <row r="913" spans="1:44" ht="13.15" customHeight="1">
      <c r="A913" s="317"/>
      <c r="B913" s="380">
        <f t="shared" ref="B913:C914" ca="1" si="3666">B578</f>
        <v>0</v>
      </c>
      <c r="C913" s="317" cm="1">
        <f t="array" aca="1" ref="C913" ca="1">IF(ROUND(SUM(IF(N912:AG912&lt;&gt;"",IF(N912:AG912&lt;&gt;0,(N913:AG913))))-J912,3)&lt;&gt;0,"X",0)</f>
        <v>0</v>
      </c>
      <c r="D913" s="890"/>
      <c r="E913" s="894"/>
      <c r="F913" s="895"/>
      <c r="G913" s="899"/>
      <c r="H913" s="902"/>
      <c r="I913" s="905"/>
      <c r="J913" s="908"/>
      <c r="K913" s="911"/>
      <c r="L913" s="914"/>
      <c r="M913" s="403" t="s">
        <v>90</v>
      </c>
      <c r="N913" s="312" cm="1">
        <f t="array" aca="1" ref="N913" ca="1">IF($D912=$C$3,
SUM(IF(OFFSET($N$696,,,($C912-1)*3-2,$C$2)=N912,OFFSET($N$698,,,($C912-1)*3-2,$C$2)*OFFSET($B$696,1,,($C912-1)*3-2,1))),
IFERROR((N578/$J577)*$J912,0))</f>
        <v>0</v>
      </c>
      <c r="O913" s="312" cm="1">
        <f t="array" aca="1" ref="O913" ca="1">IF($D912=$C$3,
SUM(IF(OFFSET($N$696,,,($C912-1)*3-2,$C$2)=O912,OFFSET($N$698,,,($C912-1)*3-2,$C$2)*OFFSET($B$696,1,,($C912-1)*3-2,1))),
IFERROR((O578/$J577)*$J912,0))</f>
        <v>0</v>
      </c>
      <c r="P913" s="312" cm="1">
        <f t="array" aca="1" ref="P913" ca="1">IF($D912=$C$3,
SUM(IF(OFFSET($N$696,,,($C912-1)*3-2,$C$2)=P912,OFFSET($N$698,,,($C912-1)*3-2,$C$2)*OFFSET($B$696,1,,($C912-1)*3-2,1))),
IFERROR((P578/$J577)*$J912,0))</f>
        <v>0</v>
      </c>
      <c r="Q913" s="313" cm="1">
        <f t="array" aca="1" ref="Q913" ca="1">IF($D912=$C$3,
SUM(IF(OFFSET($N$696,,,($C912-1)*3-2,$C$2)=Q912,OFFSET($N$698,,,($C912-1)*3-2,$C$2)*OFFSET($B$696,1,,($C912-1)*3-2,1))),
IFERROR((Q578/$J577)*$J912,0))</f>
        <v>0</v>
      </c>
      <c r="R913" s="312" cm="1">
        <f t="array" aca="1" ref="R913" ca="1">IF($D912=$C$3,
SUM(IF(OFFSET($N$696,,,($C912-1)*3-2,$C$2)=R912,OFFSET($N$698,,,($C912-1)*3-2,$C$2)*OFFSET($B$696,1,,($C912-1)*3-2,1))),
IFERROR((R578/$J577)*$J912,0))</f>
        <v>0</v>
      </c>
      <c r="S913" s="312" cm="1">
        <f t="array" aca="1" ref="S913" ca="1">IF($D912=$C$3,
SUM(IF(OFFSET($N$696,,,($C912-1)*3-2,$C$2)=S912,OFFSET($N$698,,,($C912-1)*3-2,$C$2)*OFFSET($B$696,1,,($C912-1)*3-2,1))),
IFERROR((S578/$J577)*$J912,0))</f>
        <v>0</v>
      </c>
      <c r="T913" s="312" cm="1">
        <f t="array" aca="1" ref="T913" ca="1">IF($D912=$C$3,
SUM(IF(OFFSET($N$696,,,($C912-1)*3-2,$C$2)=T912,OFFSET($N$698,,,($C912-1)*3-2,$C$2)*OFFSET($B$696,1,,($C912-1)*3-2,1))),
IFERROR((T578/$J577)*$J912,0))</f>
        <v>0</v>
      </c>
      <c r="U913" s="312" cm="1">
        <f t="array" aca="1" ref="U913" ca="1">IF($D912=$C$3,
SUM(IF(OFFSET($N$696,,,($C912-1)*3-2,$C$2)=U912,OFFSET($N$698,,,($C912-1)*3-2,$C$2)*OFFSET($B$696,1,,($C912-1)*3-2,1))),
IFERROR((U578/$J577)*$J912,0))</f>
        <v>0</v>
      </c>
      <c r="V913" s="312" cm="1">
        <f t="array" aca="1" ref="V913" ca="1">IF($D912=$C$3,
SUM(IF(OFFSET($N$696,,,($C912-1)*3-2,$C$2)=V912,OFFSET($N$698,,,($C912-1)*3-2,$C$2)*OFFSET($B$696,1,,($C912-1)*3-2,1))),
IFERROR((V578/$J577)*$J912,0))</f>
        <v>0</v>
      </c>
      <c r="W913" s="312" cm="1">
        <f t="array" aca="1" ref="W913" ca="1">IF($D912=$C$3,
SUM(IF(OFFSET($N$696,,,($C912-1)*3-2,$C$2)=W912,OFFSET($N$698,,,($C912-1)*3-2,$C$2)*OFFSET($B$696,1,,($C912-1)*3-2,1))),
IFERROR((W578/$J577)*$J912,0))</f>
        <v>0</v>
      </c>
      <c r="X913" s="312" cm="1">
        <f t="array" aca="1" ref="X913" ca="1">IF($D912=$C$3,
SUM(IF(OFFSET($N$696,,,($C912-1)*3-2,$C$2)=X912,OFFSET($N$698,,,($C912-1)*3-2,$C$2)*OFFSET($B$696,1,,($C912-1)*3-2,1))),
IFERROR((X578/$J577)*$J912,0))</f>
        <v>0</v>
      </c>
      <c r="Y913" s="312" cm="1">
        <f t="array" aca="1" ref="Y913" ca="1">IF($D912=$C$3,
SUM(IF(OFFSET($N$696,,,($C912-1)*3-2,$C$2)=Y912,OFFSET($N$698,,,($C912-1)*3-2,$C$2)*OFFSET($B$696,1,,($C912-1)*3-2,1))),
IFERROR((Y578/$J577)*$J912,0))</f>
        <v>0</v>
      </c>
      <c r="Z913" s="312" cm="1">
        <f t="array" aca="1" ref="Z913" ca="1">IF($D912=$C$3,
SUM(IF(OFFSET($N$696,,,($C912-1)*3-2,$C$2)=Z912,OFFSET($N$698,,,($C912-1)*3-2,$C$2)*OFFSET($B$696,1,,($C912-1)*3-2,1))),
IFERROR((Z578/$J577)*$J912,0))</f>
        <v>0</v>
      </c>
      <c r="AA913" s="312" cm="1">
        <f t="array" aca="1" ref="AA913" ca="1">IF($D912=$C$3,
SUM(IF(OFFSET($N$696,,,($C912-1)*3-2,$C$2)=AA912,OFFSET($N$698,,,($C912-1)*3-2,$C$2)*OFFSET($B$696,1,,($C912-1)*3-2,1))),
IFERROR((AA578/$J577)*$J912,0))</f>
        <v>0</v>
      </c>
      <c r="AB913" s="312" cm="1">
        <f t="array" aca="1" ref="AB913" ca="1">IF($D912=$C$3,
SUM(IF(OFFSET($N$696,,,($C912-1)*3-2,$C$2)=AB912,OFFSET($N$698,,,($C912-1)*3-2,$C$2)*OFFSET($B$696,1,,($C912-1)*3-2,1))),
IFERROR((AB578/$J577)*$J912,0))</f>
        <v>0</v>
      </c>
      <c r="AC913" s="312" cm="1">
        <f t="array" aca="1" ref="AC913" ca="1">IF($D912=$C$3,
SUM(IF(OFFSET($N$696,,,($C912-1)*3-2,$C$2)=AC912,OFFSET($N$698,,,($C912-1)*3-2,$C$2)*OFFSET($B$696,1,,($C912-1)*3-2,1))),
IFERROR((AC578/$J577)*$J912,0))</f>
        <v>0</v>
      </c>
      <c r="AD913" s="312" cm="1">
        <f t="array" aca="1" ref="AD913" ca="1">IF($D912=$C$3,
SUM(IF(OFFSET($N$696,,,($C912-1)*3-2,$C$2)=AD912,OFFSET($N$698,,,($C912-1)*3-2,$C$2)*OFFSET($B$696,1,,($C912-1)*3-2,1))),
IFERROR((AD578/$J577)*$J912,0))</f>
        <v>0</v>
      </c>
      <c r="AE913" s="312" cm="1">
        <f t="array" aca="1" ref="AE913" ca="1">IF($D912=$C$3,
SUM(IF(OFFSET($N$696,,,($C912-1)*3-2,$C$2)=AE912,OFFSET($N$698,,,($C912-1)*3-2,$C$2)*OFFSET($B$696,1,,($C912-1)*3-2,1))),
IFERROR((AE578/$J577)*$J912,0))</f>
        <v>0</v>
      </c>
      <c r="AF913" s="312" cm="1">
        <f t="array" aca="1" ref="AF913" ca="1">IF($D912=$C$3,
SUM(IF(OFFSET($N$696,,,($C912-1)*3-2,$C$2)=AF912,OFFSET($N$698,,,($C912-1)*3-2,$C$2)*OFFSET($B$696,1,,($C912-1)*3-2,1))),
IFERROR((AF578/$J577)*$J912,0))</f>
        <v>0</v>
      </c>
      <c r="AG913" s="312" cm="1">
        <f t="array" aca="1" ref="AG913" ca="1">IF($D912=$C$3,
SUM(IF(OFFSET($N$696,,,($C912-1)*3-2,$C$2)=AG912,OFFSET($N$698,,,($C912-1)*3-2,$C$2)*OFFSET($B$696,1,,($C912-1)*3-2,1))),
IFERROR((AG578/$J577)*$J912,0))</f>
        <v>0</v>
      </c>
      <c r="AH913" s="317"/>
      <c r="AI913" s="318"/>
      <c r="AJ913" s="318"/>
      <c r="AK913" s="318"/>
      <c r="AL913" s="318"/>
      <c r="AM913"/>
      <c r="AN913"/>
      <c r="AO913"/>
      <c r="AP913"/>
      <c r="AQ913"/>
      <c r="AR913"/>
    </row>
    <row r="914" spans="1:44" ht="13.15" customHeight="1">
      <c r="A914" s="317"/>
      <c r="B914" s="380" t="str">
        <f t="shared" ca="1" si="3666"/>
        <v/>
      </c>
      <c r="C914" s="380" t="str">
        <f t="shared" ca="1" si="3666"/>
        <v/>
      </c>
      <c r="D914" s="891"/>
      <c r="E914" s="896"/>
      <c r="F914" s="897"/>
      <c r="G914" s="900"/>
      <c r="H914" s="903"/>
      <c r="I914" s="906"/>
      <c r="J914" s="909"/>
      <c r="K914" s="912"/>
      <c r="L914" s="915"/>
      <c r="M914" s="404" t="s">
        <v>91</v>
      </c>
      <c r="N914" s="405">
        <f t="shared" ref="N914:AG914" ca="1" si="3667">IFERROR(N913*$K912,0)</f>
        <v>0</v>
      </c>
      <c r="O914" s="406">
        <f t="shared" ca="1" si="3667"/>
        <v>0</v>
      </c>
      <c r="P914" s="406">
        <f t="shared" ca="1" si="3667"/>
        <v>0</v>
      </c>
      <c r="Q914" s="407">
        <f t="shared" ca="1" si="3667"/>
        <v>0</v>
      </c>
      <c r="R914" s="406">
        <f t="shared" ca="1" si="3667"/>
        <v>0</v>
      </c>
      <c r="S914" s="406">
        <f t="shared" ca="1" si="3667"/>
        <v>0</v>
      </c>
      <c r="T914" s="406">
        <f t="shared" ca="1" si="3667"/>
        <v>0</v>
      </c>
      <c r="U914" s="406">
        <f t="shared" ca="1" si="3667"/>
        <v>0</v>
      </c>
      <c r="V914" s="406">
        <f t="shared" ca="1" si="3667"/>
        <v>0</v>
      </c>
      <c r="W914" s="406">
        <f t="shared" ca="1" si="3667"/>
        <v>0</v>
      </c>
      <c r="X914" s="406">
        <f t="shared" ca="1" si="3667"/>
        <v>0</v>
      </c>
      <c r="Y914" s="406">
        <f t="shared" ca="1" si="3667"/>
        <v>0</v>
      </c>
      <c r="Z914" s="406">
        <f t="shared" ca="1" si="3667"/>
        <v>0</v>
      </c>
      <c r="AA914" s="406">
        <f t="shared" ca="1" si="3667"/>
        <v>0</v>
      </c>
      <c r="AB914" s="406">
        <f t="shared" ca="1" si="3667"/>
        <v>0</v>
      </c>
      <c r="AC914" s="406">
        <f t="shared" ca="1" si="3667"/>
        <v>0</v>
      </c>
      <c r="AD914" s="406">
        <f t="shared" ca="1" si="3667"/>
        <v>0</v>
      </c>
      <c r="AE914" s="406">
        <f t="shared" ca="1" si="3667"/>
        <v>0</v>
      </c>
      <c r="AF914" s="406">
        <f t="shared" ca="1" si="3667"/>
        <v>0</v>
      </c>
      <c r="AG914" s="406">
        <f t="shared" ca="1" si="3667"/>
        <v>0</v>
      </c>
      <c r="AH914" s="317"/>
      <c r="AI914" s="318"/>
      <c r="AJ914" s="318"/>
      <c r="AK914" s="318"/>
      <c r="AL914" s="318"/>
      <c r="AM914"/>
      <c r="AN914"/>
      <c r="AO914"/>
      <c r="AP914"/>
      <c r="AQ914"/>
      <c r="AR914"/>
    </row>
    <row r="915" spans="1:44" ht="13.15" customHeight="1">
      <c r="A915" s="317"/>
      <c r="B915" s="317"/>
      <c r="C915" s="317" cm="1">
        <f t="array" aca="1" ref="C915" ca="1">OFFSET(C915,-3,,,)+1</f>
        <v>74</v>
      </c>
      <c r="D915" s="889" t="str">
        <f t="shared" ref="D915:E915" ca="1" si="3668">D580</f>
        <v/>
      </c>
      <c r="E915" s="892" t="str">
        <f t="shared" ca="1" si="3668"/>
        <v/>
      </c>
      <c r="F915" s="893"/>
      <c r="G915" s="898">
        <f t="shared" ref="G915" si="3669">G580</f>
        <v>0</v>
      </c>
      <c r="H915" s="901"/>
      <c r="I915" s="904" t="str">
        <f t="shared" ref="I915" ca="1" si="3670">I580</f>
        <v/>
      </c>
      <c r="J915" s="907">
        <f t="shared" ref="J915" ca="1" si="3671">IF($D915=$C$3,
SUMPRODUCT(OFFSET($B$696,1,,($C915-1)*3-2,),OFFSET($L$696,,,($C915-1)*3-2,)),J580+H915)</f>
        <v>0</v>
      </c>
      <c r="K915" s="910">
        <f t="shared" ref="K915" ca="1" si="3672">K580</f>
        <v>0</v>
      </c>
      <c r="L915" s="913">
        <f t="shared" ref="L915" ca="1" si="3673">J915*K915</f>
        <v>0</v>
      </c>
      <c r="M915" s="402" t="s">
        <v>89</v>
      </c>
      <c r="N915" s="308" t="str">
        <f t="shared" ref="N915:AG915" ca="1" si="3674">N580</f>
        <v/>
      </c>
      <c r="O915" s="309" t="str">
        <f t="shared" ca="1" si="3674"/>
        <v/>
      </c>
      <c r="P915" s="309" t="str">
        <f t="shared" ca="1" si="3674"/>
        <v/>
      </c>
      <c r="Q915" s="310" t="str">
        <f t="shared" ca="1" si="3674"/>
        <v/>
      </c>
      <c r="R915" s="309" t="str">
        <f t="shared" ca="1" si="3674"/>
        <v/>
      </c>
      <c r="S915" s="309" t="str">
        <f t="shared" ca="1" si="3674"/>
        <v/>
      </c>
      <c r="T915" s="309" t="str">
        <f t="shared" ca="1" si="3674"/>
        <v/>
      </c>
      <c r="U915" s="309" t="str">
        <f t="shared" ca="1" si="3674"/>
        <v/>
      </c>
      <c r="V915" s="309" t="str">
        <f t="shared" ca="1" si="3674"/>
        <v/>
      </c>
      <c r="W915" s="309" t="str">
        <f t="shared" ca="1" si="3674"/>
        <v/>
      </c>
      <c r="X915" s="309" t="str">
        <f t="shared" ca="1" si="3674"/>
        <v/>
      </c>
      <c r="Y915" s="309" t="str">
        <f t="shared" ca="1" si="3674"/>
        <v/>
      </c>
      <c r="Z915" s="309" t="str">
        <f t="shared" ca="1" si="3674"/>
        <v/>
      </c>
      <c r="AA915" s="309" t="str">
        <f t="shared" ca="1" si="3674"/>
        <v/>
      </c>
      <c r="AB915" s="309" t="str">
        <f t="shared" ca="1" si="3674"/>
        <v/>
      </c>
      <c r="AC915" s="309" t="str">
        <f t="shared" ca="1" si="3674"/>
        <v/>
      </c>
      <c r="AD915" s="309" t="str">
        <f t="shared" ca="1" si="3674"/>
        <v/>
      </c>
      <c r="AE915" s="309" t="str">
        <f t="shared" ca="1" si="3674"/>
        <v/>
      </c>
      <c r="AF915" s="309" t="str">
        <f t="shared" ca="1" si="3674"/>
        <v/>
      </c>
      <c r="AG915" s="309" t="str">
        <f t="shared" ca="1" si="3674"/>
        <v/>
      </c>
      <c r="AH915" s="317"/>
      <c r="AI915" s="318"/>
      <c r="AJ915" s="318"/>
      <c r="AK915" s="318"/>
      <c r="AL915" s="318"/>
      <c r="AM915"/>
      <c r="AN915"/>
      <c r="AO915"/>
      <c r="AP915"/>
      <c r="AQ915"/>
      <c r="AR915"/>
    </row>
    <row r="916" spans="1:44" ht="13.15" customHeight="1">
      <c r="A916" s="317"/>
      <c r="B916" s="380">
        <f t="shared" ref="B916:C917" ca="1" si="3675">B581</f>
        <v>0</v>
      </c>
      <c r="C916" s="317" cm="1">
        <f t="array" aca="1" ref="C916" ca="1">IF(ROUND(SUM(IF(N915:AG915&lt;&gt;"",IF(N915:AG915&lt;&gt;0,(N916:AG916))))-J915,3)&lt;&gt;0,"X",0)</f>
        <v>0</v>
      </c>
      <c r="D916" s="890"/>
      <c r="E916" s="894"/>
      <c r="F916" s="895"/>
      <c r="G916" s="899"/>
      <c r="H916" s="902"/>
      <c r="I916" s="905"/>
      <c r="J916" s="908"/>
      <c r="K916" s="911"/>
      <c r="L916" s="914"/>
      <c r="M916" s="403" t="s">
        <v>90</v>
      </c>
      <c r="N916" s="312" cm="1">
        <f t="array" aca="1" ref="N916" ca="1">IF($D915=$C$3,
SUM(IF(OFFSET($N$696,,,($C915-1)*3-2,$C$2)=N915,OFFSET($N$698,,,($C915-1)*3-2,$C$2)*OFFSET($B$696,1,,($C915-1)*3-2,1))),
IFERROR((N581/$J580)*$J915,0))</f>
        <v>0</v>
      </c>
      <c r="O916" s="312" cm="1">
        <f t="array" aca="1" ref="O916" ca="1">IF($D915=$C$3,
SUM(IF(OFFSET($N$696,,,($C915-1)*3-2,$C$2)=O915,OFFSET($N$698,,,($C915-1)*3-2,$C$2)*OFFSET($B$696,1,,($C915-1)*3-2,1))),
IFERROR((O581/$J580)*$J915,0))</f>
        <v>0</v>
      </c>
      <c r="P916" s="312" cm="1">
        <f t="array" aca="1" ref="P916" ca="1">IF($D915=$C$3,
SUM(IF(OFFSET($N$696,,,($C915-1)*3-2,$C$2)=P915,OFFSET($N$698,,,($C915-1)*3-2,$C$2)*OFFSET($B$696,1,,($C915-1)*3-2,1))),
IFERROR((P581/$J580)*$J915,0))</f>
        <v>0</v>
      </c>
      <c r="Q916" s="313" cm="1">
        <f t="array" aca="1" ref="Q916" ca="1">IF($D915=$C$3,
SUM(IF(OFFSET($N$696,,,($C915-1)*3-2,$C$2)=Q915,OFFSET($N$698,,,($C915-1)*3-2,$C$2)*OFFSET($B$696,1,,($C915-1)*3-2,1))),
IFERROR((Q581/$J580)*$J915,0))</f>
        <v>0</v>
      </c>
      <c r="R916" s="312" cm="1">
        <f t="array" aca="1" ref="R916" ca="1">IF($D915=$C$3,
SUM(IF(OFFSET($N$696,,,($C915-1)*3-2,$C$2)=R915,OFFSET($N$698,,,($C915-1)*3-2,$C$2)*OFFSET($B$696,1,,($C915-1)*3-2,1))),
IFERROR((R581/$J580)*$J915,0))</f>
        <v>0</v>
      </c>
      <c r="S916" s="312" cm="1">
        <f t="array" aca="1" ref="S916" ca="1">IF($D915=$C$3,
SUM(IF(OFFSET($N$696,,,($C915-1)*3-2,$C$2)=S915,OFFSET($N$698,,,($C915-1)*3-2,$C$2)*OFFSET($B$696,1,,($C915-1)*3-2,1))),
IFERROR((S581/$J580)*$J915,0))</f>
        <v>0</v>
      </c>
      <c r="T916" s="312" cm="1">
        <f t="array" aca="1" ref="T916" ca="1">IF($D915=$C$3,
SUM(IF(OFFSET($N$696,,,($C915-1)*3-2,$C$2)=T915,OFFSET($N$698,,,($C915-1)*3-2,$C$2)*OFFSET($B$696,1,,($C915-1)*3-2,1))),
IFERROR((T581/$J580)*$J915,0))</f>
        <v>0</v>
      </c>
      <c r="U916" s="312" cm="1">
        <f t="array" aca="1" ref="U916" ca="1">IF($D915=$C$3,
SUM(IF(OFFSET($N$696,,,($C915-1)*3-2,$C$2)=U915,OFFSET($N$698,,,($C915-1)*3-2,$C$2)*OFFSET($B$696,1,,($C915-1)*3-2,1))),
IFERROR((U581/$J580)*$J915,0))</f>
        <v>0</v>
      </c>
      <c r="V916" s="312" cm="1">
        <f t="array" aca="1" ref="V916" ca="1">IF($D915=$C$3,
SUM(IF(OFFSET($N$696,,,($C915-1)*3-2,$C$2)=V915,OFFSET($N$698,,,($C915-1)*3-2,$C$2)*OFFSET($B$696,1,,($C915-1)*3-2,1))),
IFERROR((V581/$J580)*$J915,0))</f>
        <v>0</v>
      </c>
      <c r="W916" s="312" cm="1">
        <f t="array" aca="1" ref="W916" ca="1">IF($D915=$C$3,
SUM(IF(OFFSET($N$696,,,($C915-1)*3-2,$C$2)=W915,OFFSET($N$698,,,($C915-1)*3-2,$C$2)*OFFSET($B$696,1,,($C915-1)*3-2,1))),
IFERROR((W581/$J580)*$J915,0))</f>
        <v>0</v>
      </c>
      <c r="X916" s="312" cm="1">
        <f t="array" aca="1" ref="X916" ca="1">IF($D915=$C$3,
SUM(IF(OFFSET($N$696,,,($C915-1)*3-2,$C$2)=X915,OFFSET($N$698,,,($C915-1)*3-2,$C$2)*OFFSET($B$696,1,,($C915-1)*3-2,1))),
IFERROR((X581/$J580)*$J915,0))</f>
        <v>0</v>
      </c>
      <c r="Y916" s="312" cm="1">
        <f t="array" aca="1" ref="Y916" ca="1">IF($D915=$C$3,
SUM(IF(OFFSET($N$696,,,($C915-1)*3-2,$C$2)=Y915,OFFSET($N$698,,,($C915-1)*3-2,$C$2)*OFFSET($B$696,1,,($C915-1)*3-2,1))),
IFERROR((Y581/$J580)*$J915,0))</f>
        <v>0</v>
      </c>
      <c r="Z916" s="312" cm="1">
        <f t="array" aca="1" ref="Z916" ca="1">IF($D915=$C$3,
SUM(IF(OFFSET($N$696,,,($C915-1)*3-2,$C$2)=Z915,OFFSET($N$698,,,($C915-1)*3-2,$C$2)*OFFSET($B$696,1,,($C915-1)*3-2,1))),
IFERROR((Z581/$J580)*$J915,0))</f>
        <v>0</v>
      </c>
      <c r="AA916" s="312" cm="1">
        <f t="array" aca="1" ref="AA916" ca="1">IF($D915=$C$3,
SUM(IF(OFFSET($N$696,,,($C915-1)*3-2,$C$2)=AA915,OFFSET($N$698,,,($C915-1)*3-2,$C$2)*OFFSET($B$696,1,,($C915-1)*3-2,1))),
IFERROR((AA581/$J580)*$J915,0))</f>
        <v>0</v>
      </c>
      <c r="AB916" s="312" cm="1">
        <f t="array" aca="1" ref="AB916" ca="1">IF($D915=$C$3,
SUM(IF(OFFSET($N$696,,,($C915-1)*3-2,$C$2)=AB915,OFFSET($N$698,,,($C915-1)*3-2,$C$2)*OFFSET($B$696,1,,($C915-1)*3-2,1))),
IFERROR((AB581/$J580)*$J915,0))</f>
        <v>0</v>
      </c>
      <c r="AC916" s="312" cm="1">
        <f t="array" aca="1" ref="AC916" ca="1">IF($D915=$C$3,
SUM(IF(OFFSET($N$696,,,($C915-1)*3-2,$C$2)=AC915,OFFSET($N$698,,,($C915-1)*3-2,$C$2)*OFFSET($B$696,1,,($C915-1)*3-2,1))),
IFERROR((AC581/$J580)*$J915,0))</f>
        <v>0</v>
      </c>
      <c r="AD916" s="312" cm="1">
        <f t="array" aca="1" ref="AD916" ca="1">IF($D915=$C$3,
SUM(IF(OFFSET($N$696,,,($C915-1)*3-2,$C$2)=AD915,OFFSET($N$698,,,($C915-1)*3-2,$C$2)*OFFSET($B$696,1,,($C915-1)*3-2,1))),
IFERROR((AD581/$J580)*$J915,0))</f>
        <v>0</v>
      </c>
      <c r="AE916" s="312" cm="1">
        <f t="array" aca="1" ref="AE916" ca="1">IF($D915=$C$3,
SUM(IF(OFFSET($N$696,,,($C915-1)*3-2,$C$2)=AE915,OFFSET($N$698,,,($C915-1)*3-2,$C$2)*OFFSET($B$696,1,,($C915-1)*3-2,1))),
IFERROR((AE581/$J580)*$J915,0))</f>
        <v>0</v>
      </c>
      <c r="AF916" s="312" cm="1">
        <f t="array" aca="1" ref="AF916" ca="1">IF($D915=$C$3,
SUM(IF(OFFSET($N$696,,,($C915-1)*3-2,$C$2)=AF915,OFFSET($N$698,,,($C915-1)*3-2,$C$2)*OFFSET($B$696,1,,($C915-1)*3-2,1))),
IFERROR((AF581/$J580)*$J915,0))</f>
        <v>0</v>
      </c>
      <c r="AG916" s="312" cm="1">
        <f t="array" aca="1" ref="AG916" ca="1">IF($D915=$C$3,
SUM(IF(OFFSET($N$696,,,($C915-1)*3-2,$C$2)=AG915,OFFSET($N$698,,,($C915-1)*3-2,$C$2)*OFFSET($B$696,1,,($C915-1)*3-2,1))),
IFERROR((AG581/$J580)*$J915,0))</f>
        <v>0</v>
      </c>
      <c r="AH916" s="317"/>
      <c r="AI916" s="318"/>
      <c r="AJ916" s="318"/>
      <c r="AK916" s="318"/>
      <c r="AL916" s="318"/>
      <c r="AM916"/>
      <c r="AN916"/>
      <c r="AO916"/>
      <c r="AP916"/>
      <c r="AQ916"/>
      <c r="AR916"/>
    </row>
    <row r="917" spans="1:44" ht="13.15" customHeight="1">
      <c r="A917" s="317"/>
      <c r="B917" s="380" t="str">
        <f t="shared" ca="1" si="3675"/>
        <v/>
      </c>
      <c r="C917" s="380" t="str">
        <f t="shared" ca="1" si="3675"/>
        <v/>
      </c>
      <c r="D917" s="891"/>
      <c r="E917" s="896"/>
      <c r="F917" s="897"/>
      <c r="G917" s="900"/>
      <c r="H917" s="903"/>
      <c r="I917" s="906"/>
      <c r="J917" s="909"/>
      <c r="K917" s="912"/>
      <c r="L917" s="915"/>
      <c r="M917" s="404" t="s">
        <v>91</v>
      </c>
      <c r="N917" s="405">
        <f t="shared" ref="N917:AG917" ca="1" si="3676">IFERROR(N916*$K915,0)</f>
        <v>0</v>
      </c>
      <c r="O917" s="406">
        <f t="shared" ca="1" si="3676"/>
        <v>0</v>
      </c>
      <c r="P917" s="406">
        <f t="shared" ca="1" si="3676"/>
        <v>0</v>
      </c>
      <c r="Q917" s="407">
        <f t="shared" ca="1" si="3676"/>
        <v>0</v>
      </c>
      <c r="R917" s="406">
        <f t="shared" ca="1" si="3676"/>
        <v>0</v>
      </c>
      <c r="S917" s="406">
        <f t="shared" ca="1" si="3676"/>
        <v>0</v>
      </c>
      <c r="T917" s="406">
        <f t="shared" ca="1" si="3676"/>
        <v>0</v>
      </c>
      <c r="U917" s="406">
        <f t="shared" ca="1" si="3676"/>
        <v>0</v>
      </c>
      <c r="V917" s="406">
        <f t="shared" ca="1" si="3676"/>
        <v>0</v>
      </c>
      <c r="W917" s="406">
        <f t="shared" ca="1" si="3676"/>
        <v>0</v>
      </c>
      <c r="X917" s="406">
        <f t="shared" ca="1" si="3676"/>
        <v>0</v>
      </c>
      <c r="Y917" s="406">
        <f t="shared" ca="1" si="3676"/>
        <v>0</v>
      </c>
      <c r="Z917" s="406">
        <f t="shared" ca="1" si="3676"/>
        <v>0</v>
      </c>
      <c r="AA917" s="406">
        <f t="shared" ca="1" si="3676"/>
        <v>0</v>
      </c>
      <c r="AB917" s="406">
        <f t="shared" ca="1" si="3676"/>
        <v>0</v>
      </c>
      <c r="AC917" s="406">
        <f t="shared" ca="1" si="3676"/>
        <v>0</v>
      </c>
      <c r="AD917" s="406">
        <f t="shared" ca="1" si="3676"/>
        <v>0</v>
      </c>
      <c r="AE917" s="406">
        <f t="shared" ca="1" si="3676"/>
        <v>0</v>
      </c>
      <c r="AF917" s="406">
        <f t="shared" ca="1" si="3676"/>
        <v>0</v>
      </c>
      <c r="AG917" s="406">
        <f t="shared" ca="1" si="3676"/>
        <v>0</v>
      </c>
      <c r="AH917" s="317"/>
      <c r="AI917" s="318"/>
      <c r="AJ917" s="318"/>
      <c r="AK917" s="318"/>
      <c r="AL917" s="318"/>
      <c r="AM917"/>
      <c r="AN917"/>
      <c r="AO917"/>
      <c r="AP917"/>
      <c r="AQ917"/>
      <c r="AR917"/>
    </row>
    <row r="918" spans="1:44" ht="13.15" customHeight="1">
      <c r="A918" s="317"/>
      <c r="B918" s="317"/>
      <c r="C918" s="317" cm="1">
        <f t="array" aca="1" ref="C918" ca="1">OFFSET(C918,-3,,,)+1</f>
        <v>75</v>
      </c>
      <c r="D918" s="889" t="str">
        <f t="shared" ref="D918:E918" ca="1" si="3677">D583</f>
        <v/>
      </c>
      <c r="E918" s="892" t="str">
        <f t="shared" ca="1" si="3677"/>
        <v/>
      </c>
      <c r="F918" s="893"/>
      <c r="G918" s="898">
        <f t="shared" ref="G918" si="3678">G583</f>
        <v>0</v>
      </c>
      <c r="H918" s="901"/>
      <c r="I918" s="904" t="str">
        <f t="shared" ref="I918" ca="1" si="3679">I583</f>
        <v/>
      </c>
      <c r="J918" s="907">
        <f t="shared" ref="J918" ca="1" si="3680">IF($D918=$C$3,
SUMPRODUCT(OFFSET($B$696,1,,($C918-1)*3-2,),OFFSET($L$696,,,($C918-1)*3-2,)),J583+H918)</f>
        <v>0</v>
      </c>
      <c r="K918" s="910">
        <f t="shared" ref="K918" ca="1" si="3681">K583</f>
        <v>0</v>
      </c>
      <c r="L918" s="913">
        <f t="shared" ref="L918" ca="1" si="3682">J918*K918</f>
        <v>0</v>
      </c>
      <c r="M918" s="402" t="s">
        <v>89</v>
      </c>
      <c r="N918" s="308" t="str">
        <f t="shared" ref="N918:AG918" ca="1" si="3683">N583</f>
        <v/>
      </c>
      <c r="O918" s="309" t="str">
        <f t="shared" ca="1" si="3683"/>
        <v/>
      </c>
      <c r="P918" s="309" t="str">
        <f t="shared" ca="1" si="3683"/>
        <v/>
      </c>
      <c r="Q918" s="310" t="str">
        <f t="shared" ca="1" si="3683"/>
        <v/>
      </c>
      <c r="R918" s="309" t="str">
        <f t="shared" ca="1" si="3683"/>
        <v/>
      </c>
      <c r="S918" s="309" t="str">
        <f t="shared" ca="1" si="3683"/>
        <v/>
      </c>
      <c r="T918" s="309" t="str">
        <f t="shared" ca="1" si="3683"/>
        <v/>
      </c>
      <c r="U918" s="309" t="str">
        <f t="shared" ca="1" si="3683"/>
        <v/>
      </c>
      <c r="V918" s="309" t="str">
        <f t="shared" ca="1" si="3683"/>
        <v/>
      </c>
      <c r="W918" s="309" t="str">
        <f t="shared" ca="1" si="3683"/>
        <v/>
      </c>
      <c r="X918" s="309" t="str">
        <f t="shared" ca="1" si="3683"/>
        <v/>
      </c>
      <c r="Y918" s="309" t="str">
        <f t="shared" ca="1" si="3683"/>
        <v/>
      </c>
      <c r="Z918" s="309" t="str">
        <f t="shared" ca="1" si="3683"/>
        <v/>
      </c>
      <c r="AA918" s="309" t="str">
        <f t="shared" ca="1" si="3683"/>
        <v/>
      </c>
      <c r="AB918" s="309" t="str">
        <f t="shared" ca="1" si="3683"/>
        <v/>
      </c>
      <c r="AC918" s="309" t="str">
        <f t="shared" ca="1" si="3683"/>
        <v/>
      </c>
      <c r="AD918" s="309" t="str">
        <f t="shared" ca="1" si="3683"/>
        <v/>
      </c>
      <c r="AE918" s="309" t="str">
        <f t="shared" ca="1" si="3683"/>
        <v/>
      </c>
      <c r="AF918" s="309" t="str">
        <f t="shared" ca="1" si="3683"/>
        <v/>
      </c>
      <c r="AG918" s="309" t="str">
        <f t="shared" ca="1" si="3683"/>
        <v/>
      </c>
      <c r="AH918" s="317"/>
      <c r="AI918" s="318"/>
      <c r="AJ918" s="318"/>
      <c r="AK918" s="318"/>
      <c r="AL918" s="318"/>
      <c r="AM918"/>
      <c r="AN918"/>
      <c r="AO918"/>
      <c r="AP918"/>
      <c r="AQ918"/>
      <c r="AR918"/>
    </row>
    <row r="919" spans="1:44" ht="13.15" customHeight="1">
      <c r="A919" s="317"/>
      <c r="B919" s="380">
        <f t="shared" ref="B919:C920" ca="1" si="3684">B584</f>
        <v>0</v>
      </c>
      <c r="C919" s="317" cm="1">
        <f t="array" aca="1" ref="C919" ca="1">IF(ROUND(SUM(IF(N918:AG918&lt;&gt;"",IF(N918:AG918&lt;&gt;0,(N919:AG919))))-J918,3)&lt;&gt;0,"X",0)</f>
        <v>0</v>
      </c>
      <c r="D919" s="890"/>
      <c r="E919" s="894"/>
      <c r="F919" s="895"/>
      <c r="G919" s="899"/>
      <c r="H919" s="902"/>
      <c r="I919" s="905"/>
      <c r="J919" s="908"/>
      <c r="K919" s="911"/>
      <c r="L919" s="914"/>
      <c r="M919" s="403" t="s">
        <v>90</v>
      </c>
      <c r="N919" s="312" cm="1">
        <f t="array" aca="1" ref="N919" ca="1">IF($D918=$C$3,
SUM(IF(OFFSET($N$696,,,($C918-1)*3-2,$C$2)=N918,OFFSET($N$698,,,($C918-1)*3-2,$C$2)*OFFSET($B$696,1,,($C918-1)*3-2,1))),
IFERROR((N584/$J583)*$J918,0))</f>
        <v>0</v>
      </c>
      <c r="O919" s="312" cm="1">
        <f t="array" aca="1" ref="O919" ca="1">IF($D918=$C$3,
SUM(IF(OFFSET($N$696,,,($C918-1)*3-2,$C$2)=O918,OFFSET($N$698,,,($C918-1)*3-2,$C$2)*OFFSET($B$696,1,,($C918-1)*3-2,1))),
IFERROR((O584/$J583)*$J918,0))</f>
        <v>0</v>
      </c>
      <c r="P919" s="312" cm="1">
        <f t="array" aca="1" ref="P919" ca="1">IF($D918=$C$3,
SUM(IF(OFFSET($N$696,,,($C918-1)*3-2,$C$2)=P918,OFFSET($N$698,,,($C918-1)*3-2,$C$2)*OFFSET($B$696,1,,($C918-1)*3-2,1))),
IFERROR((P584/$J583)*$J918,0))</f>
        <v>0</v>
      </c>
      <c r="Q919" s="313" cm="1">
        <f t="array" aca="1" ref="Q919" ca="1">IF($D918=$C$3,
SUM(IF(OFFSET($N$696,,,($C918-1)*3-2,$C$2)=Q918,OFFSET($N$698,,,($C918-1)*3-2,$C$2)*OFFSET($B$696,1,,($C918-1)*3-2,1))),
IFERROR((Q584/$J583)*$J918,0))</f>
        <v>0</v>
      </c>
      <c r="R919" s="312" cm="1">
        <f t="array" aca="1" ref="R919" ca="1">IF($D918=$C$3,
SUM(IF(OFFSET($N$696,,,($C918-1)*3-2,$C$2)=R918,OFFSET($N$698,,,($C918-1)*3-2,$C$2)*OFFSET($B$696,1,,($C918-1)*3-2,1))),
IFERROR((R584/$J583)*$J918,0))</f>
        <v>0</v>
      </c>
      <c r="S919" s="312" cm="1">
        <f t="array" aca="1" ref="S919" ca="1">IF($D918=$C$3,
SUM(IF(OFFSET($N$696,,,($C918-1)*3-2,$C$2)=S918,OFFSET($N$698,,,($C918-1)*3-2,$C$2)*OFFSET($B$696,1,,($C918-1)*3-2,1))),
IFERROR((S584/$J583)*$J918,0))</f>
        <v>0</v>
      </c>
      <c r="T919" s="312" cm="1">
        <f t="array" aca="1" ref="T919" ca="1">IF($D918=$C$3,
SUM(IF(OFFSET($N$696,,,($C918-1)*3-2,$C$2)=T918,OFFSET($N$698,,,($C918-1)*3-2,$C$2)*OFFSET($B$696,1,,($C918-1)*3-2,1))),
IFERROR((T584/$J583)*$J918,0))</f>
        <v>0</v>
      </c>
      <c r="U919" s="312" cm="1">
        <f t="array" aca="1" ref="U919" ca="1">IF($D918=$C$3,
SUM(IF(OFFSET($N$696,,,($C918-1)*3-2,$C$2)=U918,OFFSET($N$698,,,($C918-1)*3-2,$C$2)*OFFSET($B$696,1,,($C918-1)*3-2,1))),
IFERROR((U584/$J583)*$J918,0))</f>
        <v>0</v>
      </c>
      <c r="V919" s="312" cm="1">
        <f t="array" aca="1" ref="V919" ca="1">IF($D918=$C$3,
SUM(IF(OFFSET($N$696,,,($C918-1)*3-2,$C$2)=V918,OFFSET($N$698,,,($C918-1)*3-2,$C$2)*OFFSET($B$696,1,,($C918-1)*3-2,1))),
IFERROR((V584/$J583)*$J918,0))</f>
        <v>0</v>
      </c>
      <c r="W919" s="312" cm="1">
        <f t="array" aca="1" ref="W919" ca="1">IF($D918=$C$3,
SUM(IF(OFFSET($N$696,,,($C918-1)*3-2,$C$2)=W918,OFFSET($N$698,,,($C918-1)*3-2,$C$2)*OFFSET($B$696,1,,($C918-1)*3-2,1))),
IFERROR((W584/$J583)*$J918,0))</f>
        <v>0</v>
      </c>
      <c r="X919" s="312" cm="1">
        <f t="array" aca="1" ref="X919" ca="1">IF($D918=$C$3,
SUM(IF(OFFSET($N$696,,,($C918-1)*3-2,$C$2)=X918,OFFSET($N$698,,,($C918-1)*3-2,$C$2)*OFFSET($B$696,1,,($C918-1)*3-2,1))),
IFERROR((X584/$J583)*$J918,0))</f>
        <v>0</v>
      </c>
      <c r="Y919" s="312" cm="1">
        <f t="array" aca="1" ref="Y919" ca="1">IF($D918=$C$3,
SUM(IF(OFFSET($N$696,,,($C918-1)*3-2,$C$2)=Y918,OFFSET($N$698,,,($C918-1)*3-2,$C$2)*OFFSET($B$696,1,,($C918-1)*3-2,1))),
IFERROR((Y584/$J583)*$J918,0))</f>
        <v>0</v>
      </c>
      <c r="Z919" s="312" cm="1">
        <f t="array" aca="1" ref="Z919" ca="1">IF($D918=$C$3,
SUM(IF(OFFSET($N$696,,,($C918-1)*3-2,$C$2)=Z918,OFFSET($N$698,,,($C918-1)*3-2,$C$2)*OFFSET($B$696,1,,($C918-1)*3-2,1))),
IFERROR((Z584/$J583)*$J918,0))</f>
        <v>0</v>
      </c>
      <c r="AA919" s="312" cm="1">
        <f t="array" aca="1" ref="AA919" ca="1">IF($D918=$C$3,
SUM(IF(OFFSET($N$696,,,($C918-1)*3-2,$C$2)=AA918,OFFSET($N$698,,,($C918-1)*3-2,$C$2)*OFFSET($B$696,1,,($C918-1)*3-2,1))),
IFERROR((AA584/$J583)*$J918,0))</f>
        <v>0</v>
      </c>
      <c r="AB919" s="312" cm="1">
        <f t="array" aca="1" ref="AB919" ca="1">IF($D918=$C$3,
SUM(IF(OFFSET($N$696,,,($C918-1)*3-2,$C$2)=AB918,OFFSET($N$698,,,($C918-1)*3-2,$C$2)*OFFSET($B$696,1,,($C918-1)*3-2,1))),
IFERROR((AB584/$J583)*$J918,0))</f>
        <v>0</v>
      </c>
      <c r="AC919" s="312" cm="1">
        <f t="array" aca="1" ref="AC919" ca="1">IF($D918=$C$3,
SUM(IF(OFFSET($N$696,,,($C918-1)*3-2,$C$2)=AC918,OFFSET($N$698,,,($C918-1)*3-2,$C$2)*OFFSET($B$696,1,,($C918-1)*3-2,1))),
IFERROR((AC584/$J583)*$J918,0))</f>
        <v>0</v>
      </c>
      <c r="AD919" s="312" cm="1">
        <f t="array" aca="1" ref="AD919" ca="1">IF($D918=$C$3,
SUM(IF(OFFSET($N$696,,,($C918-1)*3-2,$C$2)=AD918,OFFSET($N$698,,,($C918-1)*3-2,$C$2)*OFFSET($B$696,1,,($C918-1)*3-2,1))),
IFERROR((AD584/$J583)*$J918,0))</f>
        <v>0</v>
      </c>
      <c r="AE919" s="312" cm="1">
        <f t="array" aca="1" ref="AE919" ca="1">IF($D918=$C$3,
SUM(IF(OFFSET($N$696,,,($C918-1)*3-2,$C$2)=AE918,OFFSET($N$698,,,($C918-1)*3-2,$C$2)*OFFSET($B$696,1,,($C918-1)*3-2,1))),
IFERROR((AE584/$J583)*$J918,0))</f>
        <v>0</v>
      </c>
      <c r="AF919" s="312" cm="1">
        <f t="array" aca="1" ref="AF919" ca="1">IF($D918=$C$3,
SUM(IF(OFFSET($N$696,,,($C918-1)*3-2,$C$2)=AF918,OFFSET($N$698,,,($C918-1)*3-2,$C$2)*OFFSET($B$696,1,,($C918-1)*3-2,1))),
IFERROR((AF584/$J583)*$J918,0))</f>
        <v>0</v>
      </c>
      <c r="AG919" s="312" cm="1">
        <f t="array" aca="1" ref="AG919" ca="1">IF($D918=$C$3,
SUM(IF(OFFSET($N$696,,,($C918-1)*3-2,$C$2)=AG918,OFFSET($N$698,,,($C918-1)*3-2,$C$2)*OFFSET($B$696,1,,($C918-1)*3-2,1))),
IFERROR((AG584/$J583)*$J918,0))</f>
        <v>0</v>
      </c>
      <c r="AH919" s="317"/>
      <c r="AI919" s="318"/>
      <c r="AJ919" s="318"/>
      <c r="AK919" s="318"/>
      <c r="AL919" s="318"/>
      <c r="AM919"/>
      <c r="AN919"/>
      <c r="AO919"/>
      <c r="AP919"/>
      <c r="AQ919"/>
      <c r="AR919"/>
    </row>
    <row r="920" spans="1:44" ht="13.15" customHeight="1">
      <c r="A920" s="317"/>
      <c r="B920" s="380" t="str">
        <f t="shared" ca="1" si="3684"/>
        <v/>
      </c>
      <c r="C920" s="380" t="str">
        <f t="shared" ca="1" si="3684"/>
        <v/>
      </c>
      <c r="D920" s="891"/>
      <c r="E920" s="896"/>
      <c r="F920" s="897"/>
      <c r="G920" s="900"/>
      <c r="H920" s="903"/>
      <c r="I920" s="906"/>
      <c r="J920" s="909"/>
      <c r="K920" s="912"/>
      <c r="L920" s="915"/>
      <c r="M920" s="404" t="s">
        <v>91</v>
      </c>
      <c r="N920" s="405">
        <f t="shared" ref="N920:AG920" ca="1" si="3685">IFERROR(N919*$K918,0)</f>
        <v>0</v>
      </c>
      <c r="O920" s="406">
        <f t="shared" ca="1" si="3685"/>
        <v>0</v>
      </c>
      <c r="P920" s="406">
        <f t="shared" ca="1" si="3685"/>
        <v>0</v>
      </c>
      <c r="Q920" s="407">
        <f t="shared" ca="1" si="3685"/>
        <v>0</v>
      </c>
      <c r="R920" s="406">
        <f t="shared" ca="1" si="3685"/>
        <v>0</v>
      </c>
      <c r="S920" s="406">
        <f t="shared" ca="1" si="3685"/>
        <v>0</v>
      </c>
      <c r="T920" s="406">
        <f t="shared" ca="1" si="3685"/>
        <v>0</v>
      </c>
      <c r="U920" s="406">
        <f t="shared" ca="1" si="3685"/>
        <v>0</v>
      </c>
      <c r="V920" s="406">
        <f t="shared" ca="1" si="3685"/>
        <v>0</v>
      </c>
      <c r="W920" s="406">
        <f t="shared" ca="1" si="3685"/>
        <v>0</v>
      </c>
      <c r="X920" s="406">
        <f t="shared" ca="1" si="3685"/>
        <v>0</v>
      </c>
      <c r="Y920" s="406">
        <f t="shared" ca="1" si="3685"/>
        <v>0</v>
      </c>
      <c r="Z920" s="406">
        <f t="shared" ca="1" si="3685"/>
        <v>0</v>
      </c>
      <c r="AA920" s="406">
        <f t="shared" ca="1" si="3685"/>
        <v>0</v>
      </c>
      <c r="AB920" s="406">
        <f t="shared" ca="1" si="3685"/>
        <v>0</v>
      </c>
      <c r="AC920" s="406">
        <f t="shared" ca="1" si="3685"/>
        <v>0</v>
      </c>
      <c r="AD920" s="406">
        <f t="shared" ca="1" si="3685"/>
        <v>0</v>
      </c>
      <c r="AE920" s="406">
        <f t="shared" ca="1" si="3685"/>
        <v>0</v>
      </c>
      <c r="AF920" s="406">
        <f t="shared" ca="1" si="3685"/>
        <v>0</v>
      </c>
      <c r="AG920" s="406">
        <f t="shared" ca="1" si="3685"/>
        <v>0</v>
      </c>
      <c r="AH920" s="317"/>
      <c r="AI920" s="318"/>
      <c r="AJ920" s="318"/>
      <c r="AK920" s="318"/>
      <c r="AL920" s="318"/>
      <c r="AM920"/>
      <c r="AN920"/>
      <c r="AO920"/>
      <c r="AP920"/>
      <c r="AQ920"/>
      <c r="AR920"/>
    </row>
    <row r="921" spans="1:44" ht="13.15" customHeight="1">
      <c r="A921" s="317"/>
      <c r="B921" s="317"/>
      <c r="C921" s="317" cm="1">
        <f t="array" aca="1" ref="C921" ca="1">OFFSET(C921,-3,,,)+1</f>
        <v>76</v>
      </c>
      <c r="D921" s="889" t="str">
        <f t="shared" ref="D921:E921" ca="1" si="3686">D586</f>
        <v/>
      </c>
      <c r="E921" s="892" t="str">
        <f t="shared" ca="1" si="3686"/>
        <v/>
      </c>
      <c r="F921" s="893"/>
      <c r="G921" s="898">
        <f t="shared" ref="G921" si="3687">G586</f>
        <v>0</v>
      </c>
      <c r="H921" s="901"/>
      <c r="I921" s="904" t="str">
        <f t="shared" ref="I921" ca="1" si="3688">I586</f>
        <v/>
      </c>
      <c r="J921" s="907">
        <f t="shared" ref="J921" ca="1" si="3689">IF($D921=$C$3,
SUMPRODUCT(OFFSET($B$696,1,,($C921-1)*3-2,),OFFSET($L$696,,,($C921-1)*3-2,)),J586+H921)</f>
        <v>0</v>
      </c>
      <c r="K921" s="910">
        <f t="shared" ref="K921" ca="1" si="3690">K586</f>
        <v>0</v>
      </c>
      <c r="L921" s="913">
        <f t="shared" ref="L921" ca="1" si="3691">J921*K921</f>
        <v>0</v>
      </c>
      <c r="M921" s="402" t="s">
        <v>89</v>
      </c>
      <c r="N921" s="308" t="str">
        <f t="shared" ref="N921:AG921" ca="1" si="3692">N586</f>
        <v/>
      </c>
      <c r="O921" s="309" t="str">
        <f t="shared" ca="1" si="3692"/>
        <v/>
      </c>
      <c r="P921" s="309" t="str">
        <f t="shared" ca="1" si="3692"/>
        <v/>
      </c>
      <c r="Q921" s="310" t="str">
        <f t="shared" ca="1" si="3692"/>
        <v/>
      </c>
      <c r="R921" s="309" t="str">
        <f t="shared" ca="1" si="3692"/>
        <v/>
      </c>
      <c r="S921" s="309" t="str">
        <f t="shared" ca="1" si="3692"/>
        <v/>
      </c>
      <c r="T921" s="309" t="str">
        <f t="shared" ca="1" si="3692"/>
        <v/>
      </c>
      <c r="U921" s="309" t="str">
        <f t="shared" ca="1" si="3692"/>
        <v/>
      </c>
      <c r="V921" s="309" t="str">
        <f t="shared" ca="1" si="3692"/>
        <v/>
      </c>
      <c r="W921" s="309" t="str">
        <f t="shared" ca="1" si="3692"/>
        <v/>
      </c>
      <c r="X921" s="309" t="str">
        <f t="shared" ca="1" si="3692"/>
        <v/>
      </c>
      <c r="Y921" s="309" t="str">
        <f t="shared" ca="1" si="3692"/>
        <v/>
      </c>
      <c r="Z921" s="309" t="str">
        <f t="shared" ca="1" si="3692"/>
        <v/>
      </c>
      <c r="AA921" s="309" t="str">
        <f t="shared" ca="1" si="3692"/>
        <v/>
      </c>
      <c r="AB921" s="309" t="str">
        <f t="shared" ca="1" si="3692"/>
        <v/>
      </c>
      <c r="AC921" s="309" t="str">
        <f t="shared" ca="1" si="3692"/>
        <v/>
      </c>
      <c r="AD921" s="309" t="str">
        <f t="shared" ca="1" si="3692"/>
        <v/>
      </c>
      <c r="AE921" s="309" t="str">
        <f t="shared" ca="1" si="3692"/>
        <v/>
      </c>
      <c r="AF921" s="309" t="str">
        <f t="shared" ca="1" si="3692"/>
        <v/>
      </c>
      <c r="AG921" s="309" t="str">
        <f t="shared" ca="1" si="3692"/>
        <v/>
      </c>
      <c r="AH921" s="317"/>
      <c r="AI921" s="318"/>
      <c r="AJ921" s="318"/>
      <c r="AK921" s="318"/>
      <c r="AL921" s="318"/>
      <c r="AM921"/>
      <c r="AN921"/>
      <c r="AO921"/>
      <c r="AP921"/>
      <c r="AQ921"/>
      <c r="AR921"/>
    </row>
    <row r="922" spans="1:44" ht="13.15" customHeight="1">
      <c r="A922" s="317"/>
      <c r="B922" s="380">
        <f t="shared" ref="B922:C923" ca="1" si="3693">B587</f>
        <v>0</v>
      </c>
      <c r="C922" s="317" cm="1">
        <f t="array" aca="1" ref="C922" ca="1">IF(ROUND(SUM(IF(N921:AG921&lt;&gt;"",IF(N921:AG921&lt;&gt;0,(N922:AG922))))-J921,3)&lt;&gt;0,"X",0)</f>
        <v>0</v>
      </c>
      <c r="D922" s="890"/>
      <c r="E922" s="894"/>
      <c r="F922" s="895"/>
      <c r="G922" s="899"/>
      <c r="H922" s="902"/>
      <c r="I922" s="905"/>
      <c r="J922" s="908"/>
      <c r="K922" s="911"/>
      <c r="L922" s="914"/>
      <c r="M922" s="403" t="s">
        <v>90</v>
      </c>
      <c r="N922" s="312" cm="1">
        <f t="array" aca="1" ref="N922" ca="1">IF($D921=$C$3,
SUM(IF(OFFSET($N$696,,,($C921-1)*3-2,$C$2)=N921,OFFSET($N$698,,,($C921-1)*3-2,$C$2)*OFFSET($B$696,1,,($C921-1)*3-2,1))),
IFERROR((N587/$J586)*$J921,0))</f>
        <v>0</v>
      </c>
      <c r="O922" s="312" cm="1">
        <f t="array" aca="1" ref="O922" ca="1">IF($D921=$C$3,
SUM(IF(OFFSET($N$696,,,($C921-1)*3-2,$C$2)=O921,OFFSET($N$698,,,($C921-1)*3-2,$C$2)*OFFSET($B$696,1,,($C921-1)*3-2,1))),
IFERROR((O587/$J586)*$J921,0))</f>
        <v>0</v>
      </c>
      <c r="P922" s="312" cm="1">
        <f t="array" aca="1" ref="P922" ca="1">IF($D921=$C$3,
SUM(IF(OFFSET($N$696,,,($C921-1)*3-2,$C$2)=P921,OFFSET($N$698,,,($C921-1)*3-2,$C$2)*OFFSET($B$696,1,,($C921-1)*3-2,1))),
IFERROR((P587/$J586)*$J921,0))</f>
        <v>0</v>
      </c>
      <c r="Q922" s="313" cm="1">
        <f t="array" aca="1" ref="Q922" ca="1">IF($D921=$C$3,
SUM(IF(OFFSET($N$696,,,($C921-1)*3-2,$C$2)=Q921,OFFSET($N$698,,,($C921-1)*3-2,$C$2)*OFFSET($B$696,1,,($C921-1)*3-2,1))),
IFERROR((Q587/$J586)*$J921,0))</f>
        <v>0</v>
      </c>
      <c r="R922" s="312" cm="1">
        <f t="array" aca="1" ref="R922" ca="1">IF($D921=$C$3,
SUM(IF(OFFSET($N$696,,,($C921-1)*3-2,$C$2)=R921,OFFSET($N$698,,,($C921-1)*3-2,$C$2)*OFFSET($B$696,1,,($C921-1)*3-2,1))),
IFERROR((R587/$J586)*$J921,0))</f>
        <v>0</v>
      </c>
      <c r="S922" s="312" cm="1">
        <f t="array" aca="1" ref="S922" ca="1">IF($D921=$C$3,
SUM(IF(OFFSET($N$696,,,($C921-1)*3-2,$C$2)=S921,OFFSET($N$698,,,($C921-1)*3-2,$C$2)*OFFSET($B$696,1,,($C921-1)*3-2,1))),
IFERROR((S587/$J586)*$J921,0))</f>
        <v>0</v>
      </c>
      <c r="T922" s="312" cm="1">
        <f t="array" aca="1" ref="T922" ca="1">IF($D921=$C$3,
SUM(IF(OFFSET($N$696,,,($C921-1)*3-2,$C$2)=T921,OFFSET($N$698,,,($C921-1)*3-2,$C$2)*OFFSET($B$696,1,,($C921-1)*3-2,1))),
IFERROR((T587/$J586)*$J921,0))</f>
        <v>0</v>
      </c>
      <c r="U922" s="312" cm="1">
        <f t="array" aca="1" ref="U922" ca="1">IF($D921=$C$3,
SUM(IF(OFFSET($N$696,,,($C921-1)*3-2,$C$2)=U921,OFFSET($N$698,,,($C921-1)*3-2,$C$2)*OFFSET($B$696,1,,($C921-1)*3-2,1))),
IFERROR((U587/$J586)*$J921,0))</f>
        <v>0</v>
      </c>
      <c r="V922" s="312" cm="1">
        <f t="array" aca="1" ref="V922" ca="1">IF($D921=$C$3,
SUM(IF(OFFSET($N$696,,,($C921-1)*3-2,$C$2)=V921,OFFSET($N$698,,,($C921-1)*3-2,$C$2)*OFFSET($B$696,1,,($C921-1)*3-2,1))),
IFERROR((V587/$J586)*$J921,0))</f>
        <v>0</v>
      </c>
      <c r="W922" s="312" cm="1">
        <f t="array" aca="1" ref="W922" ca="1">IF($D921=$C$3,
SUM(IF(OFFSET($N$696,,,($C921-1)*3-2,$C$2)=W921,OFFSET($N$698,,,($C921-1)*3-2,$C$2)*OFFSET($B$696,1,,($C921-1)*3-2,1))),
IFERROR((W587/$J586)*$J921,0))</f>
        <v>0</v>
      </c>
      <c r="X922" s="312" cm="1">
        <f t="array" aca="1" ref="X922" ca="1">IF($D921=$C$3,
SUM(IF(OFFSET($N$696,,,($C921-1)*3-2,$C$2)=X921,OFFSET($N$698,,,($C921-1)*3-2,$C$2)*OFFSET($B$696,1,,($C921-1)*3-2,1))),
IFERROR((X587/$J586)*$J921,0))</f>
        <v>0</v>
      </c>
      <c r="Y922" s="312" cm="1">
        <f t="array" aca="1" ref="Y922" ca="1">IF($D921=$C$3,
SUM(IF(OFFSET($N$696,,,($C921-1)*3-2,$C$2)=Y921,OFFSET($N$698,,,($C921-1)*3-2,$C$2)*OFFSET($B$696,1,,($C921-1)*3-2,1))),
IFERROR((Y587/$J586)*$J921,0))</f>
        <v>0</v>
      </c>
      <c r="Z922" s="312" cm="1">
        <f t="array" aca="1" ref="Z922" ca="1">IF($D921=$C$3,
SUM(IF(OFFSET($N$696,,,($C921-1)*3-2,$C$2)=Z921,OFFSET($N$698,,,($C921-1)*3-2,$C$2)*OFFSET($B$696,1,,($C921-1)*3-2,1))),
IFERROR((Z587/$J586)*$J921,0))</f>
        <v>0</v>
      </c>
      <c r="AA922" s="312" cm="1">
        <f t="array" aca="1" ref="AA922" ca="1">IF($D921=$C$3,
SUM(IF(OFFSET($N$696,,,($C921-1)*3-2,$C$2)=AA921,OFFSET($N$698,,,($C921-1)*3-2,$C$2)*OFFSET($B$696,1,,($C921-1)*3-2,1))),
IFERROR((AA587/$J586)*$J921,0))</f>
        <v>0</v>
      </c>
      <c r="AB922" s="312" cm="1">
        <f t="array" aca="1" ref="AB922" ca="1">IF($D921=$C$3,
SUM(IF(OFFSET($N$696,,,($C921-1)*3-2,$C$2)=AB921,OFFSET($N$698,,,($C921-1)*3-2,$C$2)*OFFSET($B$696,1,,($C921-1)*3-2,1))),
IFERROR((AB587/$J586)*$J921,0))</f>
        <v>0</v>
      </c>
      <c r="AC922" s="312" cm="1">
        <f t="array" aca="1" ref="AC922" ca="1">IF($D921=$C$3,
SUM(IF(OFFSET($N$696,,,($C921-1)*3-2,$C$2)=AC921,OFFSET($N$698,,,($C921-1)*3-2,$C$2)*OFFSET($B$696,1,,($C921-1)*3-2,1))),
IFERROR((AC587/$J586)*$J921,0))</f>
        <v>0</v>
      </c>
      <c r="AD922" s="312" cm="1">
        <f t="array" aca="1" ref="AD922" ca="1">IF($D921=$C$3,
SUM(IF(OFFSET($N$696,,,($C921-1)*3-2,$C$2)=AD921,OFFSET($N$698,,,($C921-1)*3-2,$C$2)*OFFSET($B$696,1,,($C921-1)*3-2,1))),
IFERROR((AD587/$J586)*$J921,0))</f>
        <v>0</v>
      </c>
      <c r="AE922" s="312" cm="1">
        <f t="array" aca="1" ref="AE922" ca="1">IF($D921=$C$3,
SUM(IF(OFFSET($N$696,,,($C921-1)*3-2,$C$2)=AE921,OFFSET($N$698,,,($C921-1)*3-2,$C$2)*OFFSET($B$696,1,,($C921-1)*3-2,1))),
IFERROR((AE587/$J586)*$J921,0))</f>
        <v>0</v>
      </c>
      <c r="AF922" s="312" cm="1">
        <f t="array" aca="1" ref="AF922" ca="1">IF($D921=$C$3,
SUM(IF(OFFSET($N$696,,,($C921-1)*3-2,$C$2)=AF921,OFFSET($N$698,,,($C921-1)*3-2,$C$2)*OFFSET($B$696,1,,($C921-1)*3-2,1))),
IFERROR((AF587/$J586)*$J921,0))</f>
        <v>0</v>
      </c>
      <c r="AG922" s="312" cm="1">
        <f t="array" aca="1" ref="AG922" ca="1">IF($D921=$C$3,
SUM(IF(OFFSET($N$696,,,($C921-1)*3-2,$C$2)=AG921,OFFSET($N$698,,,($C921-1)*3-2,$C$2)*OFFSET($B$696,1,,($C921-1)*3-2,1))),
IFERROR((AG587/$J586)*$J921,0))</f>
        <v>0</v>
      </c>
      <c r="AH922" s="317"/>
      <c r="AI922" s="318"/>
      <c r="AJ922" s="318"/>
      <c r="AK922" s="318"/>
      <c r="AL922" s="318"/>
      <c r="AM922"/>
      <c r="AN922"/>
      <c r="AO922"/>
      <c r="AP922"/>
      <c r="AQ922"/>
      <c r="AR922"/>
    </row>
    <row r="923" spans="1:44" ht="13.15" customHeight="1">
      <c r="A923" s="317"/>
      <c r="B923" s="380" t="str">
        <f t="shared" ca="1" si="3693"/>
        <v/>
      </c>
      <c r="C923" s="380" t="str">
        <f t="shared" ca="1" si="3693"/>
        <v/>
      </c>
      <c r="D923" s="891"/>
      <c r="E923" s="896"/>
      <c r="F923" s="897"/>
      <c r="G923" s="900"/>
      <c r="H923" s="903"/>
      <c r="I923" s="906"/>
      <c r="J923" s="909"/>
      <c r="K923" s="912"/>
      <c r="L923" s="915"/>
      <c r="M923" s="404" t="s">
        <v>91</v>
      </c>
      <c r="N923" s="405">
        <f t="shared" ref="N923:AG923" ca="1" si="3694">IFERROR(N922*$K921,0)</f>
        <v>0</v>
      </c>
      <c r="O923" s="406">
        <f t="shared" ca="1" si="3694"/>
        <v>0</v>
      </c>
      <c r="P923" s="406">
        <f t="shared" ca="1" si="3694"/>
        <v>0</v>
      </c>
      <c r="Q923" s="407">
        <f t="shared" ca="1" si="3694"/>
        <v>0</v>
      </c>
      <c r="R923" s="406">
        <f t="shared" ca="1" si="3694"/>
        <v>0</v>
      </c>
      <c r="S923" s="406">
        <f t="shared" ca="1" si="3694"/>
        <v>0</v>
      </c>
      <c r="T923" s="406">
        <f t="shared" ca="1" si="3694"/>
        <v>0</v>
      </c>
      <c r="U923" s="406">
        <f t="shared" ca="1" si="3694"/>
        <v>0</v>
      </c>
      <c r="V923" s="406">
        <f t="shared" ca="1" si="3694"/>
        <v>0</v>
      </c>
      <c r="W923" s="406">
        <f t="shared" ca="1" si="3694"/>
        <v>0</v>
      </c>
      <c r="X923" s="406">
        <f t="shared" ca="1" si="3694"/>
        <v>0</v>
      </c>
      <c r="Y923" s="406">
        <f t="shared" ca="1" si="3694"/>
        <v>0</v>
      </c>
      <c r="Z923" s="406">
        <f t="shared" ca="1" si="3694"/>
        <v>0</v>
      </c>
      <c r="AA923" s="406">
        <f t="shared" ca="1" si="3694"/>
        <v>0</v>
      </c>
      <c r="AB923" s="406">
        <f t="shared" ca="1" si="3694"/>
        <v>0</v>
      </c>
      <c r="AC923" s="406">
        <f t="shared" ca="1" si="3694"/>
        <v>0</v>
      </c>
      <c r="AD923" s="406">
        <f t="shared" ca="1" si="3694"/>
        <v>0</v>
      </c>
      <c r="AE923" s="406">
        <f t="shared" ca="1" si="3694"/>
        <v>0</v>
      </c>
      <c r="AF923" s="406">
        <f t="shared" ca="1" si="3694"/>
        <v>0</v>
      </c>
      <c r="AG923" s="406">
        <f t="shared" ca="1" si="3694"/>
        <v>0</v>
      </c>
      <c r="AH923" s="317"/>
      <c r="AI923" s="318"/>
      <c r="AJ923" s="318"/>
      <c r="AK923" s="318"/>
      <c r="AL923" s="318"/>
      <c r="AM923"/>
      <c r="AN923"/>
      <c r="AO923"/>
      <c r="AP923"/>
      <c r="AQ923"/>
      <c r="AR923"/>
    </row>
    <row r="924" spans="1:44" ht="13.15" customHeight="1">
      <c r="A924" s="317"/>
      <c r="B924" s="317"/>
      <c r="C924" s="317" cm="1">
        <f t="array" aca="1" ref="C924" ca="1">OFFSET(C924,-3,,,)+1</f>
        <v>77</v>
      </c>
      <c r="D924" s="889" t="str">
        <f t="shared" ref="D924:E924" ca="1" si="3695">D589</f>
        <v/>
      </c>
      <c r="E924" s="892" t="str">
        <f t="shared" ca="1" si="3695"/>
        <v/>
      </c>
      <c r="F924" s="893"/>
      <c r="G924" s="898">
        <f t="shared" ref="G924" si="3696">G589</f>
        <v>0</v>
      </c>
      <c r="H924" s="901"/>
      <c r="I924" s="904" t="str">
        <f t="shared" ref="I924" ca="1" si="3697">I589</f>
        <v/>
      </c>
      <c r="J924" s="907">
        <f t="shared" ref="J924" ca="1" si="3698">IF($D924=$C$3,
SUMPRODUCT(OFFSET($B$696,1,,($C924-1)*3-2,),OFFSET($L$696,,,($C924-1)*3-2,)),J589+H924)</f>
        <v>0</v>
      </c>
      <c r="K924" s="910">
        <f t="shared" ref="K924" ca="1" si="3699">K589</f>
        <v>0</v>
      </c>
      <c r="L924" s="913">
        <f t="shared" ref="L924" ca="1" si="3700">J924*K924</f>
        <v>0</v>
      </c>
      <c r="M924" s="402" t="s">
        <v>89</v>
      </c>
      <c r="N924" s="308" t="str">
        <f t="shared" ref="N924:AG924" ca="1" si="3701">N589</f>
        <v/>
      </c>
      <c r="O924" s="309" t="str">
        <f t="shared" ca="1" si="3701"/>
        <v/>
      </c>
      <c r="P924" s="309" t="str">
        <f t="shared" ca="1" si="3701"/>
        <v/>
      </c>
      <c r="Q924" s="310" t="str">
        <f t="shared" ca="1" si="3701"/>
        <v/>
      </c>
      <c r="R924" s="309" t="str">
        <f t="shared" ca="1" si="3701"/>
        <v/>
      </c>
      <c r="S924" s="309" t="str">
        <f t="shared" ca="1" si="3701"/>
        <v/>
      </c>
      <c r="T924" s="309" t="str">
        <f t="shared" ca="1" si="3701"/>
        <v/>
      </c>
      <c r="U924" s="309" t="str">
        <f t="shared" ca="1" si="3701"/>
        <v/>
      </c>
      <c r="V924" s="309" t="str">
        <f t="shared" ca="1" si="3701"/>
        <v/>
      </c>
      <c r="W924" s="309" t="str">
        <f t="shared" ca="1" si="3701"/>
        <v/>
      </c>
      <c r="X924" s="309" t="str">
        <f t="shared" ca="1" si="3701"/>
        <v/>
      </c>
      <c r="Y924" s="309" t="str">
        <f t="shared" ca="1" si="3701"/>
        <v/>
      </c>
      <c r="Z924" s="309" t="str">
        <f t="shared" ca="1" si="3701"/>
        <v/>
      </c>
      <c r="AA924" s="309" t="str">
        <f t="shared" ca="1" si="3701"/>
        <v/>
      </c>
      <c r="AB924" s="309" t="str">
        <f t="shared" ca="1" si="3701"/>
        <v/>
      </c>
      <c r="AC924" s="309" t="str">
        <f t="shared" ca="1" si="3701"/>
        <v/>
      </c>
      <c r="AD924" s="309" t="str">
        <f t="shared" ca="1" si="3701"/>
        <v/>
      </c>
      <c r="AE924" s="309" t="str">
        <f t="shared" ca="1" si="3701"/>
        <v/>
      </c>
      <c r="AF924" s="309" t="str">
        <f t="shared" ca="1" si="3701"/>
        <v/>
      </c>
      <c r="AG924" s="309" t="str">
        <f t="shared" ca="1" si="3701"/>
        <v/>
      </c>
      <c r="AH924" s="317"/>
      <c r="AI924" s="318"/>
      <c r="AJ924" s="318"/>
      <c r="AK924" s="318"/>
      <c r="AL924" s="318"/>
      <c r="AM924"/>
      <c r="AN924"/>
      <c r="AO924"/>
      <c r="AP924"/>
      <c r="AQ924"/>
      <c r="AR924"/>
    </row>
    <row r="925" spans="1:44" ht="13.15" customHeight="1">
      <c r="A925" s="317"/>
      <c r="B925" s="380">
        <f t="shared" ref="B925:C926" ca="1" si="3702">B590</f>
        <v>0</v>
      </c>
      <c r="C925" s="317" cm="1">
        <f t="array" aca="1" ref="C925" ca="1">IF(ROUND(SUM(IF(N924:AG924&lt;&gt;"",IF(N924:AG924&lt;&gt;0,(N925:AG925))))-J924,3)&lt;&gt;0,"X",0)</f>
        <v>0</v>
      </c>
      <c r="D925" s="890"/>
      <c r="E925" s="894"/>
      <c r="F925" s="895"/>
      <c r="G925" s="899"/>
      <c r="H925" s="902"/>
      <c r="I925" s="905"/>
      <c r="J925" s="908"/>
      <c r="K925" s="911"/>
      <c r="L925" s="914"/>
      <c r="M925" s="403" t="s">
        <v>90</v>
      </c>
      <c r="N925" s="312" cm="1">
        <f t="array" aca="1" ref="N925" ca="1">IF($D924=$C$3,
SUM(IF(OFFSET($N$696,,,($C924-1)*3-2,$C$2)=N924,OFFSET($N$698,,,($C924-1)*3-2,$C$2)*OFFSET($B$696,1,,($C924-1)*3-2,1))),
IFERROR((N590/$J589)*$J924,0))</f>
        <v>0</v>
      </c>
      <c r="O925" s="312" cm="1">
        <f t="array" aca="1" ref="O925" ca="1">IF($D924=$C$3,
SUM(IF(OFFSET($N$696,,,($C924-1)*3-2,$C$2)=O924,OFFSET($N$698,,,($C924-1)*3-2,$C$2)*OFFSET($B$696,1,,($C924-1)*3-2,1))),
IFERROR((O590/$J589)*$J924,0))</f>
        <v>0</v>
      </c>
      <c r="P925" s="312" cm="1">
        <f t="array" aca="1" ref="P925" ca="1">IF($D924=$C$3,
SUM(IF(OFFSET($N$696,,,($C924-1)*3-2,$C$2)=P924,OFFSET($N$698,,,($C924-1)*3-2,$C$2)*OFFSET($B$696,1,,($C924-1)*3-2,1))),
IFERROR((P590/$J589)*$J924,0))</f>
        <v>0</v>
      </c>
      <c r="Q925" s="313" cm="1">
        <f t="array" aca="1" ref="Q925" ca="1">IF($D924=$C$3,
SUM(IF(OFFSET($N$696,,,($C924-1)*3-2,$C$2)=Q924,OFFSET($N$698,,,($C924-1)*3-2,$C$2)*OFFSET($B$696,1,,($C924-1)*3-2,1))),
IFERROR((Q590/$J589)*$J924,0))</f>
        <v>0</v>
      </c>
      <c r="R925" s="312" cm="1">
        <f t="array" aca="1" ref="R925" ca="1">IF($D924=$C$3,
SUM(IF(OFFSET($N$696,,,($C924-1)*3-2,$C$2)=R924,OFFSET($N$698,,,($C924-1)*3-2,$C$2)*OFFSET($B$696,1,,($C924-1)*3-2,1))),
IFERROR((R590/$J589)*$J924,0))</f>
        <v>0</v>
      </c>
      <c r="S925" s="312" cm="1">
        <f t="array" aca="1" ref="S925" ca="1">IF($D924=$C$3,
SUM(IF(OFFSET($N$696,,,($C924-1)*3-2,$C$2)=S924,OFFSET($N$698,,,($C924-1)*3-2,$C$2)*OFFSET($B$696,1,,($C924-1)*3-2,1))),
IFERROR((S590/$J589)*$J924,0))</f>
        <v>0</v>
      </c>
      <c r="T925" s="312" cm="1">
        <f t="array" aca="1" ref="T925" ca="1">IF($D924=$C$3,
SUM(IF(OFFSET($N$696,,,($C924-1)*3-2,$C$2)=T924,OFFSET($N$698,,,($C924-1)*3-2,$C$2)*OFFSET($B$696,1,,($C924-1)*3-2,1))),
IFERROR((T590/$J589)*$J924,0))</f>
        <v>0</v>
      </c>
      <c r="U925" s="312" cm="1">
        <f t="array" aca="1" ref="U925" ca="1">IF($D924=$C$3,
SUM(IF(OFFSET($N$696,,,($C924-1)*3-2,$C$2)=U924,OFFSET($N$698,,,($C924-1)*3-2,$C$2)*OFFSET($B$696,1,,($C924-1)*3-2,1))),
IFERROR((U590/$J589)*$J924,0))</f>
        <v>0</v>
      </c>
      <c r="V925" s="312" cm="1">
        <f t="array" aca="1" ref="V925" ca="1">IF($D924=$C$3,
SUM(IF(OFFSET($N$696,,,($C924-1)*3-2,$C$2)=V924,OFFSET($N$698,,,($C924-1)*3-2,$C$2)*OFFSET($B$696,1,,($C924-1)*3-2,1))),
IFERROR((V590/$J589)*$J924,0))</f>
        <v>0</v>
      </c>
      <c r="W925" s="312" cm="1">
        <f t="array" aca="1" ref="W925" ca="1">IF($D924=$C$3,
SUM(IF(OFFSET($N$696,,,($C924-1)*3-2,$C$2)=W924,OFFSET($N$698,,,($C924-1)*3-2,$C$2)*OFFSET($B$696,1,,($C924-1)*3-2,1))),
IFERROR((W590/$J589)*$J924,0))</f>
        <v>0</v>
      </c>
      <c r="X925" s="312" cm="1">
        <f t="array" aca="1" ref="X925" ca="1">IF($D924=$C$3,
SUM(IF(OFFSET($N$696,,,($C924-1)*3-2,$C$2)=X924,OFFSET($N$698,,,($C924-1)*3-2,$C$2)*OFFSET($B$696,1,,($C924-1)*3-2,1))),
IFERROR((X590/$J589)*$J924,0))</f>
        <v>0</v>
      </c>
      <c r="Y925" s="312" cm="1">
        <f t="array" aca="1" ref="Y925" ca="1">IF($D924=$C$3,
SUM(IF(OFFSET($N$696,,,($C924-1)*3-2,$C$2)=Y924,OFFSET($N$698,,,($C924-1)*3-2,$C$2)*OFFSET($B$696,1,,($C924-1)*3-2,1))),
IFERROR((Y590/$J589)*$J924,0))</f>
        <v>0</v>
      </c>
      <c r="Z925" s="312" cm="1">
        <f t="array" aca="1" ref="Z925" ca="1">IF($D924=$C$3,
SUM(IF(OFFSET($N$696,,,($C924-1)*3-2,$C$2)=Z924,OFFSET($N$698,,,($C924-1)*3-2,$C$2)*OFFSET($B$696,1,,($C924-1)*3-2,1))),
IFERROR((Z590/$J589)*$J924,0))</f>
        <v>0</v>
      </c>
      <c r="AA925" s="312" cm="1">
        <f t="array" aca="1" ref="AA925" ca="1">IF($D924=$C$3,
SUM(IF(OFFSET($N$696,,,($C924-1)*3-2,$C$2)=AA924,OFFSET($N$698,,,($C924-1)*3-2,$C$2)*OFFSET($B$696,1,,($C924-1)*3-2,1))),
IFERROR((AA590/$J589)*$J924,0))</f>
        <v>0</v>
      </c>
      <c r="AB925" s="312" cm="1">
        <f t="array" aca="1" ref="AB925" ca="1">IF($D924=$C$3,
SUM(IF(OFFSET($N$696,,,($C924-1)*3-2,$C$2)=AB924,OFFSET($N$698,,,($C924-1)*3-2,$C$2)*OFFSET($B$696,1,,($C924-1)*3-2,1))),
IFERROR((AB590/$J589)*$J924,0))</f>
        <v>0</v>
      </c>
      <c r="AC925" s="312" cm="1">
        <f t="array" aca="1" ref="AC925" ca="1">IF($D924=$C$3,
SUM(IF(OFFSET($N$696,,,($C924-1)*3-2,$C$2)=AC924,OFFSET($N$698,,,($C924-1)*3-2,$C$2)*OFFSET($B$696,1,,($C924-1)*3-2,1))),
IFERROR((AC590/$J589)*$J924,0))</f>
        <v>0</v>
      </c>
      <c r="AD925" s="312" cm="1">
        <f t="array" aca="1" ref="AD925" ca="1">IF($D924=$C$3,
SUM(IF(OFFSET($N$696,,,($C924-1)*3-2,$C$2)=AD924,OFFSET($N$698,,,($C924-1)*3-2,$C$2)*OFFSET($B$696,1,,($C924-1)*3-2,1))),
IFERROR((AD590/$J589)*$J924,0))</f>
        <v>0</v>
      </c>
      <c r="AE925" s="312" cm="1">
        <f t="array" aca="1" ref="AE925" ca="1">IF($D924=$C$3,
SUM(IF(OFFSET($N$696,,,($C924-1)*3-2,$C$2)=AE924,OFFSET($N$698,,,($C924-1)*3-2,$C$2)*OFFSET($B$696,1,,($C924-1)*3-2,1))),
IFERROR((AE590/$J589)*$J924,0))</f>
        <v>0</v>
      </c>
      <c r="AF925" s="312" cm="1">
        <f t="array" aca="1" ref="AF925" ca="1">IF($D924=$C$3,
SUM(IF(OFFSET($N$696,,,($C924-1)*3-2,$C$2)=AF924,OFFSET($N$698,,,($C924-1)*3-2,$C$2)*OFFSET($B$696,1,,($C924-1)*3-2,1))),
IFERROR((AF590/$J589)*$J924,0))</f>
        <v>0</v>
      </c>
      <c r="AG925" s="312" cm="1">
        <f t="array" aca="1" ref="AG925" ca="1">IF($D924=$C$3,
SUM(IF(OFFSET($N$696,,,($C924-1)*3-2,$C$2)=AG924,OFFSET($N$698,,,($C924-1)*3-2,$C$2)*OFFSET($B$696,1,,($C924-1)*3-2,1))),
IFERROR((AG590/$J589)*$J924,0))</f>
        <v>0</v>
      </c>
      <c r="AH925" s="317"/>
      <c r="AI925" s="318"/>
      <c r="AJ925" s="318"/>
      <c r="AK925" s="318"/>
      <c r="AL925" s="318"/>
      <c r="AM925"/>
      <c r="AN925"/>
      <c r="AO925"/>
      <c r="AP925"/>
      <c r="AQ925"/>
      <c r="AR925"/>
    </row>
    <row r="926" spans="1:44" ht="13.15" customHeight="1">
      <c r="A926" s="317"/>
      <c r="B926" s="380" t="str">
        <f t="shared" ca="1" si="3702"/>
        <v/>
      </c>
      <c r="C926" s="380" t="str">
        <f t="shared" ca="1" si="3702"/>
        <v/>
      </c>
      <c r="D926" s="891"/>
      <c r="E926" s="896"/>
      <c r="F926" s="897"/>
      <c r="G926" s="900"/>
      <c r="H926" s="903"/>
      <c r="I926" s="906"/>
      <c r="J926" s="909"/>
      <c r="K926" s="912"/>
      <c r="L926" s="915"/>
      <c r="M926" s="404" t="s">
        <v>91</v>
      </c>
      <c r="N926" s="405">
        <f t="shared" ref="N926:AG926" ca="1" si="3703">IFERROR(N925*$K924,0)</f>
        <v>0</v>
      </c>
      <c r="O926" s="406">
        <f t="shared" ca="1" si="3703"/>
        <v>0</v>
      </c>
      <c r="P926" s="406">
        <f t="shared" ca="1" si="3703"/>
        <v>0</v>
      </c>
      <c r="Q926" s="407">
        <f t="shared" ca="1" si="3703"/>
        <v>0</v>
      </c>
      <c r="R926" s="406">
        <f t="shared" ca="1" si="3703"/>
        <v>0</v>
      </c>
      <c r="S926" s="406">
        <f t="shared" ca="1" si="3703"/>
        <v>0</v>
      </c>
      <c r="T926" s="406">
        <f t="shared" ca="1" si="3703"/>
        <v>0</v>
      </c>
      <c r="U926" s="406">
        <f t="shared" ca="1" si="3703"/>
        <v>0</v>
      </c>
      <c r="V926" s="406">
        <f t="shared" ca="1" si="3703"/>
        <v>0</v>
      </c>
      <c r="W926" s="406">
        <f t="shared" ca="1" si="3703"/>
        <v>0</v>
      </c>
      <c r="X926" s="406">
        <f t="shared" ca="1" si="3703"/>
        <v>0</v>
      </c>
      <c r="Y926" s="406">
        <f t="shared" ca="1" si="3703"/>
        <v>0</v>
      </c>
      <c r="Z926" s="406">
        <f t="shared" ca="1" si="3703"/>
        <v>0</v>
      </c>
      <c r="AA926" s="406">
        <f t="shared" ca="1" si="3703"/>
        <v>0</v>
      </c>
      <c r="AB926" s="406">
        <f t="shared" ca="1" si="3703"/>
        <v>0</v>
      </c>
      <c r="AC926" s="406">
        <f t="shared" ca="1" si="3703"/>
        <v>0</v>
      </c>
      <c r="AD926" s="406">
        <f t="shared" ca="1" si="3703"/>
        <v>0</v>
      </c>
      <c r="AE926" s="406">
        <f t="shared" ca="1" si="3703"/>
        <v>0</v>
      </c>
      <c r="AF926" s="406">
        <f t="shared" ca="1" si="3703"/>
        <v>0</v>
      </c>
      <c r="AG926" s="406">
        <f t="shared" ca="1" si="3703"/>
        <v>0</v>
      </c>
      <c r="AH926" s="317"/>
      <c r="AI926" s="318"/>
      <c r="AJ926" s="318"/>
      <c r="AK926" s="318"/>
      <c r="AL926" s="318"/>
      <c r="AM926"/>
      <c r="AN926"/>
      <c r="AO926"/>
      <c r="AP926"/>
      <c r="AQ926"/>
      <c r="AR926"/>
    </row>
    <row r="927" spans="1:44" ht="13.15" customHeight="1">
      <c r="A927" s="317"/>
      <c r="B927" s="317"/>
      <c r="C927" s="317" cm="1">
        <f t="array" aca="1" ref="C927" ca="1">OFFSET(C927,-3,,,)+1</f>
        <v>78</v>
      </c>
      <c r="D927" s="889" t="str">
        <f t="shared" ref="D927:E927" ca="1" si="3704">D592</f>
        <v/>
      </c>
      <c r="E927" s="892" t="str">
        <f t="shared" ca="1" si="3704"/>
        <v/>
      </c>
      <c r="F927" s="893"/>
      <c r="G927" s="898">
        <f t="shared" ref="G927" si="3705">G592</f>
        <v>0</v>
      </c>
      <c r="H927" s="901"/>
      <c r="I927" s="904" t="str">
        <f t="shared" ref="I927" ca="1" si="3706">I592</f>
        <v/>
      </c>
      <c r="J927" s="907">
        <f t="shared" ref="J927" ca="1" si="3707">IF($D927=$C$3,
SUMPRODUCT(OFFSET($B$696,1,,($C927-1)*3-2,),OFFSET($L$696,,,($C927-1)*3-2,)),J592+H927)</f>
        <v>0</v>
      </c>
      <c r="K927" s="910">
        <f t="shared" ref="K927" ca="1" si="3708">K592</f>
        <v>0</v>
      </c>
      <c r="L927" s="913">
        <f t="shared" ref="L927" ca="1" si="3709">J927*K927</f>
        <v>0</v>
      </c>
      <c r="M927" s="402" t="s">
        <v>89</v>
      </c>
      <c r="N927" s="308" t="str">
        <f t="shared" ref="N927:AG927" ca="1" si="3710">N592</f>
        <v/>
      </c>
      <c r="O927" s="309" t="str">
        <f t="shared" ca="1" si="3710"/>
        <v/>
      </c>
      <c r="P927" s="309" t="str">
        <f t="shared" ca="1" si="3710"/>
        <v/>
      </c>
      <c r="Q927" s="310" t="str">
        <f t="shared" ca="1" si="3710"/>
        <v/>
      </c>
      <c r="R927" s="309" t="str">
        <f t="shared" ca="1" si="3710"/>
        <v/>
      </c>
      <c r="S927" s="309" t="str">
        <f t="shared" ca="1" si="3710"/>
        <v/>
      </c>
      <c r="T927" s="309" t="str">
        <f t="shared" ca="1" si="3710"/>
        <v/>
      </c>
      <c r="U927" s="309" t="str">
        <f t="shared" ca="1" si="3710"/>
        <v/>
      </c>
      <c r="V927" s="309" t="str">
        <f t="shared" ca="1" si="3710"/>
        <v/>
      </c>
      <c r="W927" s="309" t="str">
        <f t="shared" ca="1" si="3710"/>
        <v/>
      </c>
      <c r="X927" s="309" t="str">
        <f t="shared" ca="1" si="3710"/>
        <v/>
      </c>
      <c r="Y927" s="309" t="str">
        <f t="shared" ca="1" si="3710"/>
        <v/>
      </c>
      <c r="Z927" s="309" t="str">
        <f t="shared" ca="1" si="3710"/>
        <v/>
      </c>
      <c r="AA927" s="309" t="str">
        <f t="shared" ca="1" si="3710"/>
        <v/>
      </c>
      <c r="AB927" s="309" t="str">
        <f t="shared" ca="1" si="3710"/>
        <v/>
      </c>
      <c r="AC927" s="309" t="str">
        <f t="shared" ca="1" si="3710"/>
        <v/>
      </c>
      <c r="AD927" s="309" t="str">
        <f t="shared" ca="1" si="3710"/>
        <v/>
      </c>
      <c r="AE927" s="309" t="str">
        <f t="shared" ca="1" si="3710"/>
        <v/>
      </c>
      <c r="AF927" s="309" t="str">
        <f t="shared" ca="1" si="3710"/>
        <v/>
      </c>
      <c r="AG927" s="309" t="str">
        <f t="shared" ca="1" si="3710"/>
        <v/>
      </c>
      <c r="AH927" s="317"/>
      <c r="AI927" s="318"/>
      <c r="AJ927" s="318"/>
      <c r="AK927" s="318"/>
      <c r="AL927" s="318"/>
      <c r="AM927"/>
      <c r="AN927"/>
      <c r="AO927"/>
      <c r="AP927"/>
      <c r="AQ927"/>
      <c r="AR927"/>
    </row>
    <row r="928" spans="1:44" ht="13.15" customHeight="1">
      <c r="A928" s="317"/>
      <c r="B928" s="380">
        <f t="shared" ref="B928:C929" ca="1" si="3711">B593</f>
        <v>0</v>
      </c>
      <c r="C928" s="317" cm="1">
        <f t="array" aca="1" ref="C928" ca="1">IF(ROUND(SUM(IF(N927:AG927&lt;&gt;"",IF(N927:AG927&lt;&gt;0,(N928:AG928))))-J927,3)&lt;&gt;0,"X",0)</f>
        <v>0</v>
      </c>
      <c r="D928" s="890"/>
      <c r="E928" s="894"/>
      <c r="F928" s="895"/>
      <c r="G928" s="899"/>
      <c r="H928" s="902"/>
      <c r="I928" s="905"/>
      <c r="J928" s="908"/>
      <c r="K928" s="911"/>
      <c r="L928" s="914"/>
      <c r="M928" s="403" t="s">
        <v>90</v>
      </c>
      <c r="N928" s="312" cm="1">
        <f t="array" aca="1" ref="N928" ca="1">IF($D927=$C$3,
SUM(IF(OFFSET($N$696,,,($C927-1)*3-2,$C$2)=N927,OFFSET($N$698,,,($C927-1)*3-2,$C$2)*OFFSET($B$696,1,,($C927-1)*3-2,1))),
IFERROR((N593/$J592)*$J927,0))</f>
        <v>0</v>
      </c>
      <c r="O928" s="312" cm="1">
        <f t="array" aca="1" ref="O928" ca="1">IF($D927=$C$3,
SUM(IF(OFFSET($N$696,,,($C927-1)*3-2,$C$2)=O927,OFFSET($N$698,,,($C927-1)*3-2,$C$2)*OFFSET($B$696,1,,($C927-1)*3-2,1))),
IFERROR((O593/$J592)*$J927,0))</f>
        <v>0</v>
      </c>
      <c r="P928" s="312" cm="1">
        <f t="array" aca="1" ref="P928" ca="1">IF($D927=$C$3,
SUM(IF(OFFSET($N$696,,,($C927-1)*3-2,$C$2)=P927,OFFSET($N$698,,,($C927-1)*3-2,$C$2)*OFFSET($B$696,1,,($C927-1)*3-2,1))),
IFERROR((P593/$J592)*$J927,0))</f>
        <v>0</v>
      </c>
      <c r="Q928" s="313" cm="1">
        <f t="array" aca="1" ref="Q928" ca="1">IF($D927=$C$3,
SUM(IF(OFFSET($N$696,,,($C927-1)*3-2,$C$2)=Q927,OFFSET($N$698,,,($C927-1)*3-2,$C$2)*OFFSET($B$696,1,,($C927-1)*3-2,1))),
IFERROR((Q593/$J592)*$J927,0))</f>
        <v>0</v>
      </c>
      <c r="R928" s="312" cm="1">
        <f t="array" aca="1" ref="R928" ca="1">IF($D927=$C$3,
SUM(IF(OFFSET($N$696,,,($C927-1)*3-2,$C$2)=R927,OFFSET($N$698,,,($C927-1)*3-2,$C$2)*OFFSET($B$696,1,,($C927-1)*3-2,1))),
IFERROR((R593/$J592)*$J927,0))</f>
        <v>0</v>
      </c>
      <c r="S928" s="312" cm="1">
        <f t="array" aca="1" ref="S928" ca="1">IF($D927=$C$3,
SUM(IF(OFFSET($N$696,,,($C927-1)*3-2,$C$2)=S927,OFFSET($N$698,,,($C927-1)*3-2,$C$2)*OFFSET($B$696,1,,($C927-1)*3-2,1))),
IFERROR((S593/$J592)*$J927,0))</f>
        <v>0</v>
      </c>
      <c r="T928" s="312" cm="1">
        <f t="array" aca="1" ref="T928" ca="1">IF($D927=$C$3,
SUM(IF(OFFSET($N$696,,,($C927-1)*3-2,$C$2)=T927,OFFSET($N$698,,,($C927-1)*3-2,$C$2)*OFFSET($B$696,1,,($C927-1)*3-2,1))),
IFERROR((T593/$J592)*$J927,0))</f>
        <v>0</v>
      </c>
      <c r="U928" s="312" cm="1">
        <f t="array" aca="1" ref="U928" ca="1">IF($D927=$C$3,
SUM(IF(OFFSET($N$696,,,($C927-1)*3-2,$C$2)=U927,OFFSET($N$698,,,($C927-1)*3-2,$C$2)*OFFSET($B$696,1,,($C927-1)*3-2,1))),
IFERROR((U593/$J592)*$J927,0))</f>
        <v>0</v>
      </c>
      <c r="V928" s="312" cm="1">
        <f t="array" aca="1" ref="V928" ca="1">IF($D927=$C$3,
SUM(IF(OFFSET($N$696,,,($C927-1)*3-2,$C$2)=V927,OFFSET($N$698,,,($C927-1)*3-2,$C$2)*OFFSET($B$696,1,,($C927-1)*3-2,1))),
IFERROR((V593/$J592)*$J927,0))</f>
        <v>0</v>
      </c>
      <c r="W928" s="312" cm="1">
        <f t="array" aca="1" ref="W928" ca="1">IF($D927=$C$3,
SUM(IF(OFFSET($N$696,,,($C927-1)*3-2,$C$2)=W927,OFFSET($N$698,,,($C927-1)*3-2,$C$2)*OFFSET($B$696,1,,($C927-1)*3-2,1))),
IFERROR((W593/$J592)*$J927,0))</f>
        <v>0</v>
      </c>
      <c r="X928" s="312" cm="1">
        <f t="array" aca="1" ref="X928" ca="1">IF($D927=$C$3,
SUM(IF(OFFSET($N$696,,,($C927-1)*3-2,$C$2)=X927,OFFSET($N$698,,,($C927-1)*3-2,$C$2)*OFFSET($B$696,1,,($C927-1)*3-2,1))),
IFERROR((X593/$J592)*$J927,0))</f>
        <v>0</v>
      </c>
      <c r="Y928" s="312" cm="1">
        <f t="array" aca="1" ref="Y928" ca="1">IF($D927=$C$3,
SUM(IF(OFFSET($N$696,,,($C927-1)*3-2,$C$2)=Y927,OFFSET($N$698,,,($C927-1)*3-2,$C$2)*OFFSET($B$696,1,,($C927-1)*3-2,1))),
IFERROR((Y593/$J592)*$J927,0))</f>
        <v>0</v>
      </c>
      <c r="Z928" s="312" cm="1">
        <f t="array" aca="1" ref="Z928" ca="1">IF($D927=$C$3,
SUM(IF(OFFSET($N$696,,,($C927-1)*3-2,$C$2)=Z927,OFFSET($N$698,,,($C927-1)*3-2,$C$2)*OFFSET($B$696,1,,($C927-1)*3-2,1))),
IFERROR((Z593/$J592)*$J927,0))</f>
        <v>0</v>
      </c>
      <c r="AA928" s="312" cm="1">
        <f t="array" aca="1" ref="AA928" ca="1">IF($D927=$C$3,
SUM(IF(OFFSET($N$696,,,($C927-1)*3-2,$C$2)=AA927,OFFSET($N$698,,,($C927-1)*3-2,$C$2)*OFFSET($B$696,1,,($C927-1)*3-2,1))),
IFERROR((AA593/$J592)*$J927,0))</f>
        <v>0</v>
      </c>
      <c r="AB928" s="312" cm="1">
        <f t="array" aca="1" ref="AB928" ca="1">IF($D927=$C$3,
SUM(IF(OFFSET($N$696,,,($C927-1)*3-2,$C$2)=AB927,OFFSET($N$698,,,($C927-1)*3-2,$C$2)*OFFSET($B$696,1,,($C927-1)*3-2,1))),
IFERROR((AB593/$J592)*$J927,0))</f>
        <v>0</v>
      </c>
      <c r="AC928" s="312" cm="1">
        <f t="array" aca="1" ref="AC928" ca="1">IF($D927=$C$3,
SUM(IF(OFFSET($N$696,,,($C927-1)*3-2,$C$2)=AC927,OFFSET($N$698,,,($C927-1)*3-2,$C$2)*OFFSET($B$696,1,,($C927-1)*3-2,1))),
IFERROR((AC593/$J592)*$J927,0))</f>
        <v>0</v>
      </c>
      <c r="AD928" s="312" cm="1">
        <f t="array" aca="1" ref="AD928" ca="1">IF($D927=$C$3,
SUM(IF(OFFSET($N$696,,,($C927-1)*3-2,$C$2)=AD927,OFFSET($N$698,,,($C927-1)*3-2,$C$2)*OFFSET($B$696,1,,($C927-1)*3-2,1))),
IFERROR((AD593/$J592)*$J927,0))</f>
        <v>0</v>
      </c>
      <c r="AE928" s="312" cm="1">
        <f t="array" aca="1" ref="AE928" ca="1">IF($D927=$C$3,
SUM(IF(OFFSET($N$696,,,($C927-1)*3-2,$C$2)=AE927,OFFSET($N$698,,,($C927-1)*3-2,$C$2)*OFFSET($B$696,1,,($C927-1)*3-2,1))),
IFERROR((AE593/$J592)*$J927,0))</f>
        <v>0</v>
      </c>
      <c r="AF928" s="312" cm="1">
        <f t="array" aca="1" ref="AF928" ca="1">IF($D927=$C$3,
SUM(IF(OFFSET($N$696,,,($C927-1)*3-2,$C$2)=AF927,OFFSET($N$698,,,($C927-1)*3-2,$C$2)*OFFSET($B$696,1,,($C927-1)*3-2,1))),
IFERROR((AF593/$J592)*$J927,0))</f>
        <v>0</v>
      </c>
      <c r="AG928" s="312" cm="1">
        <f t="array" aca="1" ref="AG928" ca="1">IF($D927=$C$3,
SUM(IF(OFFSET($N$696,,,($C927-1)*3-2,$C$2)=AG927,OFFSET($N$698,,,($C927-1)*3-2,$C$2)*OFFSET($B$696,1,,($C927-1)*3-2,1))),
IFERROR((AG593/$J592)*$J927,0))</f>
        <v>0</v>
      </c>
      <c r="AH928" s="317"/>
      <c r="AI928" s="318"/>
      <c r="AJ928" s="318"/>
      <c r="AK928" s="318"/>
      <c r="AL928" s="318"/>
      <c r="AM928"/>
      <c r="AN928"/>
      <c r="AO928"/>
      <c r="AP928"/>
      <c r="AQ928"/>
      <c r="AR928"/>
    </row>
    <row r="929" spans="1:44" ht="13.15" customHeight="1">
      <c r="A929" s="317"/>
      <c r="B929" s="380" t="str">
        <f t="shared" ca="1" si="3711"/>
        <v/>
      </c>
      <c r="C929" s="380" t="str">
        <f t="shared" ca="1" si="3711"/>
        <v/>
      </c>
      <c r="D929" s="891"/>
      <c r="E929" s="896"/>
      <c r="F929" s="897"/>
      <c r="G929" s="900"/>
      <c r="H929" s="903"/>
      <c r="I929" s="906"/>
      <c r="J929" s="909"/>
      <c r="K929" s="912"/>
      <c r="L929" s="915"/>
      <c r="M929" s="404" t="s">
        <v>91</v>
      </c>
      <c r="N929" s="405">
        <f t="shared" ref="N929:AG929" ca="1" si="3712">IFERROR(N928*$K927,0)</f>
        <v>0</v>
      </c>
      <c r="O929" s="406">
        <f t="shared" ca="1" si="3712"/>
        <v>0</v>
      </c>
      <c r="P929" s="406">
        <f t="shared" ca="1" si="3712"/>
        <v>0</v>
      </c>
      <c r="Q929" s="407">
        <f t="shared" ca="1" si="3712"/>
        <v>0</v>
      </c>
      <c r="R929" s="406">
        <f t="shared" ca="1" si="3712"/>
        <v>0</v>
      </c>
      <c r="S929" s="406">
        <f t="shared" ca="1" si="3712"/>
        <v>0</v>
      </c>
      <c r="T929" s="406">
        <f t="shared" ca="1" si="3712"/>
        <v>0</v>
      </c>
      <c r="U929" s="406">
        <f t="shared" ca="1" si="3712"/>
        <v>0</v>
      </c>
      <c r="V929" s="406">
        <f t="shared" ca="1" si="3712"/>
        <v>0</v>
      </c>
      <c r="W929" s="406">
        <f t="shared" ca="1" si="3712"/>
        <v>0</v>
      </c>
      <c r="X929" s="406">
        <f t="shared" ca="1" si="3712"/>
        <v>0</v>
      </c>
      <c r="Y929" s="406">
        <f t="shared" ca="1" si="3712"/>
        <v>0</v>
      </c>
      <c r="Z929" s="406">
        <f t="shared" ca="1" si="3712"/>
        <v>0</v>
      </c>
      <c r="AA929" s="406">
        <f t="shared" ca="1" si="3712"/>
        <v>0</v>
      </c>
      <c r="AB929" s="406">
        <f t="shared" ca="1" si="3712"/>
        <v>0</v>
      </c>
      <c r="AC929" s="406">
        <f t="shared" ca="1" si="3712"/>
        <v>0</v>
      </c>
      <c r="AD929" s="406">
        <f t="shared" ca="1" si="3712"/>
        <v>0</v>
      </c>
      <c r="AE929" s="406">
        <f t="shared" ca="1" si="3712"/>
        <v>0</v>
      </c>
      <c r="AF929" s="406">
        <f t="shared" ca="1" si="3712"/>
        <v>0</v>
      </c>
      <c r="AG929" s="406">
        <f t="shared" ca="1" si="3712"/>
        <v>0</v>
      </c>
      <c r="AH929" s="317"/>
      <c r="AI929" s="318"/>
      <c r="AJ929" s="318"/>
      <c r="AK929" s="318"/>
      <c r="AL929" s="318"/>
      <c r="AM929"/>
      <c r="AN929"/>
      <c r="AO929"/>
      <c r="AP929"/>
      <c r="AQ929"/>
      <c r="AR929"/>
    </row>
    <row r="930" spans="1:44" ht="13.15" customHeight="1">
      <c r="A930" s="317"/>
      <c r="B930" s="317"/>
      <c r="C930" s="317" cm="1">
        <f t="array" aca="1" ref="C930" ca="1">OFFSET(C930,-3,,,)+1</f>
        <v>79</v>
      </c>
      <c r="D930" s="889" t="str">
        <f t="shared" ref="D930:E930" ca="1" si="3713">D595</f>
        <v/>
      </c>
      <c r="E930" s="892" t="str">
        <f t="shared" ca="1" si="3713"/>
        <v/>
      </c>
      <c r="F930" s="893"/>
      <c r="G930" s="898">
        <f t="shared" ref="G930" si="3714">G595</f>
        <v>0</v>
      </c>
      <c r="H930" s="901"/>
      <c r="I930" s="904" t="str">
        <f t="shared" ref="I930" ca="1" si="3715">I595</f>
        <v/>
      </c>
      <c r="J930" s="907">
        <f t="shared" ref="J930" ca="1" si="3716">IF($D930=$C$3,
SUMPRODUCT(OFFSET($B$696,1,,($C930-1)*3-2,),OFFSET($L$696,,,($C930-1)*3-2,)),J595+H930)</f>
        <v>0</v>
      </c>
      <c r="K930" s="910">
        <f t="shared" ref="K930" ca="1" si="3717">K595</f>
        <v>0</v>
      </c>
      <c r="L930" s="913">
        <f t="shared" ref="L930" ca="1" si="3718">J930*K930</f>
        <v>0</v>
      </c>
      <c r="M930" s="402" t="s">
        <v>89</v>
      </c>
      <c r="N930" s="308" t="str">
        <f t="shared" ref="N930:AG930" ca="1" si="3719">N595</f>
        <v/>
      </c>
      <c r="O930" s="309" t="str">
        <f t="shared" ca="1" si="3719"/>
        <v/>
      </c>
      <c r="P930" s="309" t="str">
        <f t="shared" ca="1" si="3719"/>
        <v/>
      </c>
      <c r="Q930" s="310" t="str">
        <f t="shared" ca="1" si="3719"/>
        <v/>
      </c>
      <c r="R930" s="309" t="str">
        <f t="shared" ca="1" si="3719"/>
        <v/>
      </c>
      <c r="S930" s="309" t="str">
        <f t="shared" ca="1" si="3719"/>
        <v/>
      </c>
      <c r="T930" s="309" t="str">
        <f t="shared" ca="1" si="3719"/>
        <v/>
      </c>
      <c r="U930" s="309" t="str">
        <f t="shared" ca="1" si="3719"/>
        <v/>
      </c>
      <c r="V930" s="309" t="str">
        <f t="shared" ca="1" si="3719"/>
        <v/>
      </c>
      <c r="W930" s="309" t="str">
        <f t="shared" ca="1" si="3719"/>
        <v/>
      </c>
      <c r="X930" s="309" t="str">
        <f t="shared" ca="1" si="3719"/>
        <v/>
      </c>
      <c r="Y930" s="309" t="str">
        <f t="shared" ca="1" si="3719"/>
        <v/>
      </c>
      <c r="Z930" s="309" t="str">
        <f t="shared" ca="1" si="3719"/>
        <v/>
      </c>
      <c r="AA930" s="309" t="str">
        <f t="shared" ca="1" si="3719"/>
        <v/>
      </c>
      <c r="AB930" s="309" t="str">
        <f t="shared" ca="1" si="3719"/>
        <v/>
      </c>
      <c r="AC930" s="309" t="str">
        <f t="shared" ca="1" si="3719"/>
        <v/>
      </c>
      <c r="AD930" s="309" t="str">
        <f t="shared" ca="1" si="3719"/>
        <v/>
      </c>
      <c r="AE930" s="309" t="str">
        <f t="shared" ca="1" si="3719"/>
        <v/>
      </c>
      <c r="AF930" s="309" t="str">
        <f t="shared" ca="1" si="3719"/>
        <v/>
      </c>
      <c r="AG930" s="309" t="str">
        <f t="shared" ca="1" si="3719"/>
        <v/>
      </c>
      <c r="AH930" s="317"/>
      <c r="AI930" s="318"/>
      <c r="AJ930" s="318"/>
      <c r="AK930" s="318"/>
      <c r="AL930" s="318"/>
      <c r="AM930"/>
      <c r="AN930"/>
      <c r="AO930"/>
      <c r="AP930"/>
      <c r="AQ930"/>
      <c r="AR930"/>
    </row>
    <row r="931" spans="1:44" ht="13.15" customHeight="1">
      <c r="A931" s="317"/>
      <c r="B931" s="380">
        <f t="shared" ref="B931:C932" ca="1" si="3720">B596</f>
        <v>0</v>
      </c>
      <c r="C931" s="317" cm="1">
        <f t="array" aca="1" ref="C931" ca="1">IF(ROUND(SUM(IF(N930:AG930&lt;&gt;"",IF(N930:AG930&lt;&gt;0,(N931:AG931))))-J930,3)&lt;&gt;0,"X",0)</f>
        <v>0</v>
      </c>
      <c r="D931" s="890"/>
      <c r="E931" s="894"/>
      <c r="F931" s="895"/>
      <c r="G931" s="899"/>
      <c r="H931" s="902"/>
      <c r="I931" s="905"/>
      <c r="J931" s="908"/>
      <c r="K931" s="911"/>
      <c r="L931" s="914"/>
      <c r="M931" s="403" t="s">
        <v>90</v>
      </c>
      <c r="N931" s="312" cm="1">
        <f t="array" aca="1" ref="N931" ca="1">IF($D930=$C$3,
SUM(IF(OFFSET($N$696,,,($C930-1)*3-2,$C$2)=N930,OFFSET($N$698,,,($C930-1)*3-2,$C$2)*OFFSET($B$696,1,,($C930-1)*3-2,1))),
IFERROR((N596/$J595)*$J930,0))</f>
        <v>0</v>
      </c>
      <c r="O931" s="312" cm="1">
        <f t="array" aca="1" ref="O931" ca="1">IF($D930=$C$3,
SUM(IF(OFFSET($N$696,,,($C930-1)*3-2,$C$2)=O930,OFFSET($N$698,,,($C930-1)*3-2,$C$2)*OFFSET($B$696,1,,($C930-1)*3-2,1))),
IFERROR((O596/$J595)*$J930,0))</f>
        <v>0</v>
      </c>
      <c r="P931" s="312" cm="1">
        <f t="array" aca="1" ref="P931" ca="1">IF($D930=$C$3,
SUM(IF(OFFSET($N$696,,,($C930-1)*3-2,$C$2)=P930,OFFSET($N$698,,,($C930-1)*3-2,$C$2)*OFFSET($B$696,1,,($C930-1)*3-2,1))),
IFERROR((P596/$J595)*$J930,0))</f>
        <v>0</v>
      </c>
      <c r="Q931" s="313" cm="1">
        <f t="array" aca="1" ref="Q931" ca="1">IF($D930=$C$3,
SUM(IF(OFFSET($N$696,,,($C930-1)*3-2,$C$2)=Q930,OFFSET($N$698,,,($C930-1)*3-2,$C$2)*OFFSET($B$696,1,,($C930-1)*3-2,1))),
IFERROR((Q596/$J595)*$J930,0))</f>
        <v>0</v>
      </c>
      <c r="R931" s="312" cm="1">
        <f t="array" aca="1" ref="R931" ca="1">IF($D930=$C$3,
SUM(IF(OFFSET($N$696,,,($C930-1)*3-2,$C$2)=R930,OFFSET($N$698,,,($C930-1)*3-2,$C$2)*OFFSET($B$696,1,,($C930-1)*3-2,1))),
IFERROR((R596/$J595)*$J930,0))</f>
        <v>0</v>
      </c>
      <c r="S931" s="312" cm="1">
        <f t="array" aca="1" ref="S931" ca="1">IF($D930=$C$3,
SUM(IF(OFFSET($N$696,,,($C930-1)*3-2,$C$2)=S930,OFFSET($N$698,,,($C930-1)*3-2,$C$2)*OFFSET($B$696,1,,($C930-1)*3-2,1))),
IFERROR((S596/$J595)*$J930,0))</f>
        <v>0</v>
      </c>
      <c r="T931" s="312" cm="1">
        <f t="array" aca="1" ref="T931" ca="1">IF($D930=$C$3,
SUM(IF(OFFSET($N$696,,,($C930-1)*3-2,$C$2)=T930,OFFSET($N$698,,,($C930-1)*3-2,$C$2)*OFFSET($B$696,1,,($C930-1)*3-2,1))),
IFERROR((T596/$J595)*$J930,0))</f>
        <v>0</v>
      </c>
      <c r="U931" s="312" cm="1">
        <f t="array" aca="1" ref="U931" ca="1">IF($D930=$C$3,
SUM(IF(OFFSET($N$696,,,($C930-1)*3-2,$C$2)=U930,OFFSET($N$698,,,($C930-1)*3-2,$C$2)*OFFSET($B$696,1,,($C930-1)*3-2,1))),
IFERROR((U596/$J595)*$J930,0))</f>
        <v>0</v>
      </c>
      <c r="V931" s="312" cm="1">
        <f t="array" aca="1" ref="V931" ca="1">IF($D930=$C$3,
SUM(IF(OFFSET($N$696,,,($C930-1)*3-2,$C$2)=V930,OFFSET($N$698,,,($C930-1)*3-2,$C$2)*OFFSET($B$696,1,,($C930-1)*3-2,1))),
IFERROR((V596/$J595)*$J930,0))</f>
        <v>0</v>
      </c>
      <c r="W931" s="312" cm="1">
        <f t="array" aca="1" ref="W931" ca="1">IF($D930=$C$3,
SUM(IF(OFFSET($N$696,,,($C930-1)*3-2,$C$2)=W930,OFFSET($N$698,,,($C930-1)*3-2,$C$2)*OFFSET($B$696,1,,($C930-1)*3-2,1))),
IFERROR((W596/$J595)*$J930,0))</f>
        <v>0</v>
      </c>
      <c r="X931" s="312" cm="1">
        <f t="array" aca="1" ref="X931" ca="1">IF($D930=$C$3,
SUM(IF(OFFSET($N$696,,,($C930-1)*3-2,$C$2)=X930,OFFSET($N$698,,,($C930-1)*3-2,$C$2)*OFFSET($B$696,1,,($C930-1)*3-2,1))),
IFERROR((X596/$J595)*$J930,0))</f>
        <v>0</v>
      </c>
      <c r="Y931" s="312" cm="1">
        <f t="array" aca="1" ref="Y931" ca="1">IF($D930=$C$3,
SUM(IF(OFFSET($N$696,,,($C930-1)*3-2,$C$2)=Y930,OFFSET($N$698,,,($C930-1)*3-2,$C$2)*OFFSET($B$696,1,,($C930-1)*3-2,1))),
IFERROR((Y596/$J595)*$J930,0))</f>
        <v>0</v>
      </c>
      <c r="Z931" s="312" cm="1">
        <f t="array" aca="1" ref="Z931" ca="1">IF($D930=$C$3,
SUM(IF(OFFSET($N$696,,,($C930-1)*3-2,$C$2)=Z930,OFFSET($N$698,,,($C930-1)*3-2,$C$2)*OFFSET($B$696,1,,($C930-1)*3-2,1))),
IFERROR((Z596/$J595)*$J930,0))</f>
        <v>0</v>
      </c>
      <c r="AA931" s="312" cm="1">
        <f t="array" aca="1" ref="AA931" ca="1">IF($D930=$C$3,
SUM(IF(OFFSET($N$696,,,($C930-1)*3-2,$C$2)=AA930,OFFSET($N$698,,,($C930-1)*3-2,$C$2)*OFFSET($B$696,1,,($C930-1)*3-2,1))),
IFERROR((AA596/$J595)*$J930,0))</f>
        <v>0</v>
      </c>
      <c r="AB931" s="312" cm="1">
        <f t="array" aca="1" ref="AB931" ca="1">IF($D930=$C$3,
SUM(IF(OFFSET($N$696,,,($C930-1)*3-2,$C$2)=AB930,OFFSET($N$698,,,($C930-1)*3-2,$C$2)*OFFSET($B$696,1,,($C930-1)*3-2,1))),
IFERROR((AB596/$J595)*$J930,0))</f>
        <v>0</v>
      </c>
      <c r="AC931" s="312" cm="1">
        <f t="array" aca="1" ref="AC931" ca="1">IF($D930=$C$3,
SUM(IF(OFFSET($N$696,,,($C930-1)*3-2,$C$2)=AC930,OFFSET($N$698,,,($C930-1)*3-2,$C$2)*OFFSET($B$696,1,,($C930-1)*3-2,1))),
IFERROR((AC596/$J595)*$J930,0))</f>
        <v>0</v>
      </c>
      <c r="AD931" s="312" cm="1">
        <f t="array" aca="1" ref="AD931" ca="1">IF($D930=$C$3,
SUM(IF(OFFSET($N$696,,,($C930-1)*3-2,$C$2)=AD930,OFFSET($N$698,,,($C930-1)*3-2,$C$2)*OFFSET($B$696,1,,($C930-1)*3-2,1))),
IFERROR((AD596/$J595)*$J930,0))</f>
        <v>0</v>
      </c>
      <c r="AE931" s="312" cm="1">
        <f t="array" aca="1" ref="AE931" ca="1">IF($D930=$C$3,
SUM(IF(OFFSET($N$696,,,($C930-1)*3-2,$C$2)=AE930,OFFSET($N$698,,,($C930-1)*3-2,$C$2)*OFFSET($B$696,1,,($C930-1)*3-2,1))),
IFERROR((AE596/$J595)*$J930,0))</f>
        <v>0</v>
      </c>
      <c r="AF931" s="312" cm="1">
        <f t="array" aca="1" ref="AF931" ca="1">IF($D930=$C$3,
SUM(IF(OFFSET($N$696,,,($C930-1)*3-2,$C$2)=AF930,OFFSET($N$698,,,($C930-1)*3-2,$C$2)*OFFSET($B$696,1,,($C930-1)*3-2,1))),
IFERROR((AF596/$J595)*$J930,0))</f>
        <v>0</v>
      </c>
      <c r="AG931" s="312" cm="1">
        <f t="array" aca="1" ref="AG931" ca="1">IF($D930=$C$3,
SUM(IF(OFFSET($N$696,,,($C930-1)*3-2,$C$2)=AG930,OFFSET($N$698,,,($C930-1)*3-2,$C$2)*OFFSET($B$696,1,,($C930-1)*3-2,1))),
IFERROR((AG596/$J595)*$J930,0))</f>
        <v>0</v>
      </c>
      <c r="AH931" s="317"/>
      <c r="AI931" s="318"/>
      <c r="AJ931" s="318"/>
      <c r="AK931" s="318"/>
      <c r="AL931" s="318"/>
      <c r="AM931"/>
      <c r="AN931"/>
      <c r="AO931"/>
      <c r="AP931"/>
      <c r="AQ931"/>
      <c r="AR931"/>
    </row>
    <row r="932" spans="1:44" ht="13.15" customHeight="1">
      <c r="A932" s="317"/>
      <c r="B932" s="380" t="str">
        <f t="shared" ca="1" si="3720"/>
        <v/>
      </c>
      <c r="C932" s="380" t="str">
        <f t="shared" ca="1" si="3720"/>
        <v/>
      </c>
      <c r="D932" s="891"/>
      <c r="E932" s="896"/>
      <c r="F932" s="897"/>
      <c r="G932" s="900"/>
      <c r="H932" s="903"/>
      <c r="I932" s="906"/>
      <c r="J932" s="909"/>
      <c r="K932" s="912"/>
      <c r="L932" s="915"/>
      <c r="M932" s="404" t="s">
        <v>91</v>
      </c>
      <c r="N932" s="405">
        <f t="shared" ref="N932:AG932" ca="1" si="3721">IFERROR(N931*$K930,0)</f>
        <v>0</v>
      </c>
      <c r="O932" s="406">
        <f t="shared" ca="1" si="3721"/>
        <v>0</v>
      </c>
      <c r="P932" s="406">
        <f t="shared" ca="1" si="3721"/>
        <v>0</v>
      </c>
      <c r="Q932" s="407">
        <f t="shared" ca="1" si="3721"/>
        <v>0</v>
      </c>
      <c r="R932" s="406">
        <f t="shared" ca="1" si="3721"/>
        <v>0</v>
      </c>
      <c r="S932" s="406">
        <f t="shared" ca="1" si="3721"/>
        <v>0</v>
      </c>
      <c r="T932" s="406">
        <f t="shared" ca="1" si="3721"/>
        <v>0</v>
      </c>
      <c r="U932" s="406">
        <f t="shared" ca="1" si="3721"/>
        <v>0</v>
      </c>
      <c r="V932" s="406">
        <f t="shared" ca="1" si="3721"/>
        <v>0</v>
      </c>
      <c r="W932" s="406">
        <f t="shared" ca="1" si="3721"/>
        <v>0</v>
      </c>
      <c r="X932" s="406">
        <f t="shared" ca="1" si="3721"/>
        <v>0</v>
      </c>
      <c r="Y932" s="406">
        <f t="shared" ca="1" si="3721"/>
        <v>0</v>
      </c>
      <c r="Z932" s="406">
        <f t="shared" ca="1" si="3721"/>
        <v>0</v>
      </c>
      <c r="AA932" s="406">
        <f t="shared" ca="1" si="3721"/>
        <v>0</v>
      </c>
      <c r="AB932" s="406">
        <f t="shared" ca="1" si="3721"/>
        <v>0</v>
      </c>
      <c r="AC932" s="406">
        <f t="shared" ca="1" si="3721"/>
        <v>0</v>
      </c>
      <c r="AD932" s="406">
        <f t="shared" ca="1" si="3721"/>
        <v>0</v>
      </c>
      <c r="AE932" s="406">
        <f t="shared" ca="1" si="3721"/>
        <v>0</v>
      </c>
      <c r="AF932" s="406">
        <f t="shared" ca="1" si="3721"/>
        <v>0</v>
      </c>
      <c r="AG932" s="406">
        <f t="shared" ca="1" si="3721"/>
        <v>0</v>
      </c>
      <c r="AH932" s="317"/>
      <c r="AI932" s="318"/>
      <c r="AJ932" s="318"/>
      <c r="AK932" s="318"/>
      <c r="AL932" s="318"/>
      <c r="AM932"/>
      <c r="AN932"/>
      <c r="AO932"/>
      <c r="AP932"/>
      <c r="AQ932"/>
      <c r="AR932"/>
    </row>
    <row r="933" spans="1:44" ht="13.15" customHeight="1">
      <c r="A933" s="317"/>
      <c r="B933" s="317"/>
      <c r="C933" s="317" cm="1">
        <f t="array" aca="1" ref="C933" ca="1">OFFSET(C933,-3,,,)+1</f>
        <v>80</v>
      </c>
      <c r="D933" s="889" t="str">
        <f t="shared" ref="D933:E933" ca="1" si="3722">D598</f>
        <v/>
      </c>
      <c r="E933" s="892" t="str">
        <f t="shared" ca="1" si="3722"/>
        <v/>
      </c>
      <c r="F933" s="893"/>
      <c r="G933" s="898">
        <f t="shared" ref="G933" si="3723">G598</f>
        <v>0</v>
      </c>
      <c r="H933" s="901"/>
      <c r="I933" s="904" t="str">
        <f t="shared" ref="I933" ca="1" si="3724">I598</f>
        <v/>
      </c>
      <c r="J933" s="907">
        <f t="shared" ref="J933" ca="1" si="3725">IF($D933=$C$3,
SUMPRODUCT(OFFSET($B$696,1,,($C933-1)*3-2,),OFFSET($L$696,,,($C933-1)*3-2,)),J598+H933)</f>
        <v>0</v>
      </c>
      <c r="K933" s="910">
        <f t="shared" ref="K933" ca="1" si="3726">K598</f>
        <v>0</v>
      </c>
      <c r="L933" s="913">
        <f t="shared" ref="L933" ca="1" si="3727">J933*K933</f>
        <v>0</v>
      </c>
      <c r="M933" s="402" t="s">
        <v>89</v>
      </c>
      <c r="N933" s="308" t="str">
        <f t="shared" ref="N933:AG933" ca="1" si="3728">N598</f>
        <v/>
      </c>
      <c r="O933" s="309" t="str">
        <f t="shared" ca="1" si="3728"/>
        <v/>
      </c>
      <c r="P933" s="309" t="str">
        <f t="shared" ca="1" si="3728"/>
        <v/>
      </c>
      <c r="Q933" s="310" t="str">
        <f t="shared" ca="1" si="3728"/>
        <v/>
      </c>
      <c r="R933" s="309" t="str">
        <f t="shared" ca="1" si="3728"/>
        <v/>
      </c>
      <c r="S933" s="309" t="str">
        <f t="shared" ca="1" si="3728"/>
        <v/>
      </c>
      <c r="T933" s="309" t="str">
        <f t="shared" ca="1" si="3728"/>
        <v/>
      </c>
      <c r="U933" s="309" t="str">
        <f t="shared" ca="1" si="3728"/>
        <v/>
      </c>
      <c r="V933" s="309" t="str">
        <f t="shared" ca="1" si="3728"/>
        <v/>
      </c>
      <c r="W933" s="309" t="str">
        <f t="shared" ca="1" si="3728"/>
        <v/>
      </c>
      <c r="X933" s="309" t="str">
        <f t="shared" ca="1" si="3728"/>
        <v/>
      </c>
      <c r="Y933" s="309" t="str">
        <f t="shared" ca="1" si="3728"/>
        <v/>
      </c>
      <c r="Z933" s="309" t="str">
        <f t="shared" ca="1" si="3728"/>
        <v/>
      </c>
      <c r="AA933" s="309" t="str">
        <f t="shared" ca="1" si="3728"/>
        <v/>
      </c>
      <c r="AB933" s="309" t="str">
        <f t="shared" ca="1" si="3728"/>
        <v/>
      </c>
      <c r="AC933" s="309" t="str">
        <f t="shared" ca="1" si="3728"/>
        <v/>
      </c>
      <c r="AD933" s="309" t="str">
        <f t="shared" ca="1" si="3728"/>
        <v/>
      </c>
      <c r="AE933" s="309" t="str">
        <f t="shared" ca="1" si="3728"/>
        <v/>
      </c>
      <c r="AF933" s="309" t="str">
        <f t="shared" ca="1" si="3728"/>
        <v/>
      </c>
      <c r="AG933" s="309" t="str">
        <f t="shared" ca="1" si="3728"/>
        <v/>
      </c>
      <c r="AH933" s="317"/>
      <c r="AI933" s="318"/>
      <c r="AJ933" s="318"/>
      <c r="AK933" s="318"/>
      <c r="AL933" s="318"/>
      <c r="AM933"/>
      <c r="AN933"/>
      <c r="AO933"/>
      <c r="AP933"/>
      <c r="AQ933"/>
      <c r="AR933"/>
    </row>
    <row r="934" spans="1:44" ht="13.15" customHeight="1">
      <c r="A934" s="317"/>
      <c r="B934" s="380">
        <f t="shared" ref="B934:C935" ca="1" si="3729">B599</f>
        <v>0</v>
      </c>
      <c r="C934" s="317" cm="1">
        <f t="array" aca="1" ref="C934" ca="1">IF(ROUND(SUM(IF(N933:AG933&lt;&gt;"",IF(N933:AG933&lt;&gt;0,(N934:AG934))))-J933,3)&lt;&gt;0,"X",0)</f>
        <v>0</v>
      </c>
      <c r="D934" s="890"/>
      <c r="E934" s="894"/>
      <c r="F934" s="895"/>
      <c r="G934" s="899"/>
      <c r="H934" s="902"/>
      <c r="I934" s="905"/>
      <c r="J934" s="908"/>
      <c r="K934" s="911"/>
      <c r="L934" s="914"/>
      <c r="M934" s="403" t="s">
        <v>90</v>
      </c>
      <c r="N934" s="312" cm="1">
        <f t="array" aca="1" ref="N934" ca="1">IF($D933=$C$3,
SUM(IF(OFFSET($N$696,,,($C933-1)*3-2,$C$2)=N933,OFFSET($N$698,,,($C933-1)*3-2,$C$2)*OFFSET($B$696,1,,($C933-1)*3-2,1))),
IFERROR((N599/$J598)*$J933,0))</f>
        <v>0</v>
      </c>
      <c r="O934" s="312" cm="1">
        <f t="array" aca="1" ref="O934" ca="1">IF($D933=$C$3,
SUM(IF(OFFSET($N$696,,,($C933-1)*3-2,$C$2)=O933,OFFSET($N$698,,,($C933-1)*3-2,$C$2)*OFFSET($B$696,1,,($C933-1)*3-2,1))),
IFERROR((O599/$J598)*$J933,0))</f>
        <v>0</v>
      </c>
      <c r="P934" s="312" cm="1">
        <f t="array" aca="1" ref="P934" ca="1">IF($D933=$C$3,
SUM(IF(OFFSET($N$696,,,($C933-1)*3-2,$C$2)=P933,OFFSET($N$698,,,($C933-1)*3-2,$C$2)*OFFSET($B$696,1,,($C933-1)*3-2,1))),
IFERROR((P599/$J598)*$J933,0))</f>
        <v>0</v>
      </c>
      <c r="Q934" s="313" cm="1">
        <f t="array" aca="1" ref="Q934" ca="1">IF($D933=$C$3,
SUM(IF(OFFSET($N$696,,,($C933-1)*3-2,$C$2)=Q933,OFFSET($N$698,,,($C933-1)*3-2,$C$2)*OFFSET($B$696,1,,($C933-1)*3-2,1))),
IFERROR((Q599/$J598)*$J933,0))</f>
        <v>0</v>
      </c>
      <c r="R934" s="312" cm="1">
        <f t="array" aca="1" ref="R934" ca="1">IF($D933=$C$3,
SUM(IF(OFFSET($N$696,,,($C933-1)*3-2,$C$2)=R933,OFFSET($N$698,,,($C933-1)*3-2,$C$2)*OFFSET($B$696,1,,($C933-1)*3-2,1))),
IFERROR((R599/$J598)*$J933,0))</f>
        <v>0</v>
      </c>
      <c r="S934" s="312" cm="1">
        <f t="array" aca="1" ref="S934" ca="1">IF($D933=$C$3,
SUM(IF(OFFSET($N$696,,,($C933-1)*3-2,$C$2)=S933,OFFSET($N$698,,,($C933-1)*3-2,$C$2)*OFFSET($B$696,1,,($C933-1)*3-2,1))),
IFERROR((S599/$J598)*$J933,0))</f>
        <v>0</v>
      </c>
      <c r="T934" s="312" cm="1">
        <f t="array" aca="1" ref="T934" ca="1">IF($D933=$C$3,
SUM(IF(OFFSET($N$696,,,($C933-1)*3-2,$C$2)=T933,OFFSET($N$698,,,($C933-1)*3-2,$C$2)*OFFSET($B$696,1,,($C933-1)*3-2,1))),
IFERROR((T599/$J598)*$J933,0))</f>
        <v>0</v>
      </c>
      <c r="U934" s="312" cm="1">
        <f t="array" aca="1" ref="U934" ca="1">IF($D933=$C$3,
SUM(IF(OFFSET($N$696,,,($C933-1)*3-2,$C$2)=U933,OFFSET($N$698,,,($C933-1)*3-2,$C$2)*OFFSET($B$696,1,,($C933-1)*3-2,1))),
IFERROR((U599/$J598)*$J933,0))</f>
        <v>0</v>
      </c>
      <c r="V934" s="312" cm="1">
        <f t="array" aca="1" ref="V934" ca="1">IF($D933=$C$3,
SUM(IF(OFFSET($N$696,,,($C933-1)*3-2,$C$2)=V933,OFFSET($N$698,,,($C933-1)*3-2,$C$2)*OFFSET($B$696,1,,($C933-1)*3-2,1))),
IFERROR((V599/$J598)*$J933,0))</f>
        <v>0</v>
      </c>
      <c r="W934" s="312" cm="1">
        <f t="array" aca="1" ref="W934" ca="1">IF($D933=$C$3,
SUM(IF(OFFSET($N$696,,,($C933-1)*3-2,$C$2)=W933,OFFSET($N$698,,,($C933-1)*3-2,$C$2)*OFFSET($B$696,1,,($C933-1)*3-2,1))),
IFERROR((W599/$J598)*$J933,0))</f>
        <v>0</v>
      </c>
      <c r="X934" s="312" cm="1">
        <f t="array" aca="1" ref="X934" ca="1">IF($D933=$C$3,
SUM(IF(OFFSET($N$696,,,($C933-1)*3-2,$C$2)=X933,OFFSET($N$698,,,($C933-1)*3-2,$C$2)*OFFSET($B$696,1,,($C933-1)*3-2,1))),
IFERROR((X599/$J598)*$J933,0))</f>
        <v>0</v>
      </c>
      <c r="Y934" s="312" cm="1">
        <f t="array" aca="1" ref="Y934" ca="1">IF($D933=$C$3,
SUM(IF(OFFSET($N$696,,,($C933-1)*3-2,$C$2)=Y933,OFFSET($N$698,,,($C933-1)*3-2,$C$2)*OFFSET($B$696,1,,($C933-1)*3-2,1))),
IFERROR((Y599/$J598)*$J933,0))</f>
        <v>0</v>
      </c>
      <c r="Z934" s="312" cm="1">
        <f t="array" aca="1" ref="Z934" ca="1">IF($D933=$C$3,
SUM(IF(OFFSET($N$696,,,($C933-1)*3-2,$C$2)=Z933,OFFSET($N$698,,,($C933-1)*3-2,$C$2)*OFFSET($B$696,1,,($C933-1)*3-2,1))),
IFERROR((Z599/$J598)*$J933,0))</f>
        <v>0</v>
      </c>
      <c r="AA934" s="312" cm="1">
        <f t="array" aca="1" ref="AA934" ca="1">IF($D933=$C$3,
SUM(IF(OFFSET($N$696,,,($C933-1)*3-2,$C$2)=AA933,OFFSET($N$698,,,($C933-1)*3-2,$C$2)*OFFSET($B$696,1,,($C933-1)*3-2,1))),
IFERROR((AA599/$J598)*$J933,0))</f>
        <v>0</v>
      </c>
      <c r="AB934" s="312" cm="1">
        <f t="array" aca="1" ref="AB934" ca="1">IF($D933=$C$3,
SUM(IF(OFFSET($N$696,,,($C933-1)*3-2,$C$2)=AB933,OFFSET($N$698,,,($C933-1)*3-2,$C$2)*OFFSET($B$696,1,,($C933-1)*3-2,1))),
IFERROR((AB599/$J598)*$J933,0))</f>
        <v>0</v>
      </c>
      <c r="AC934" s="312" cm="1">
        <f t="array" aca="1" ref="AC934" ca="1">IF($D933=$C$3,
SUM(IF(OFFSET($N$696,,,($C933-1)*3-2,$C$2)=AC933,OFFSET($N$698,,,($C933-1)*3-2,$C$2)*OFFSET($B$696,1,,($C933-1)*3-2,1))),
IFERROR((AC599/$J598)*$J933,0))</f>
        <v>0</v>
      </c>
      <c r="AD934" s="312" cm="1">
        <f t="array" aca="1" ref="AD934" ca="1">IF($D933=$C$3,
SUM(IF(OFFSET($N$696,,,($C933-1)*3-2,$C$2)=AD933,OFFSET($N$698,,,($C933-1)*3-2,$C$2)*OFFSET($B$696,1,,($C933-1)*3-2,1))),
IFERROR((AD599/$J598)*$J933,0))</f>
        <v>0</v>
      </c>
      <c r="AE934" s="312" cm="1">
        <f t="array" aca="1" ref="AE934" ca="1">IF($D933=$C$3,
SUM(IF(OFFSET($N$696,,,($C933-1)*3-2,$C$2)=AE933,OFFSET($N$698,,,($C933-1)*3-2,$C$2)*OFFSET($B$696,1,,($C933-1)*3-2,1))),
IFERROR((AE599/$J598)*$J933,0))</f>
        <v>0</v>
      </c>
      <c r="AF934" s="312" cm="1">
        <f t="array" aca="1" ref="AF934" ca="1">IF($D933=$C$3,
SUM(IF(OFFSET($N$696,,,($C933-1)*3-2,$C$2)=AF933,OFFSET($N$698,,,($C933-1)*3-2,$C$2)*OFFSET($B$696,1,,($C933-1)*3-2,1))),
IFERROR((AF599/$J598)*$J933,0))</f>
        <v>0</v>
      </c>
      <c r="AG934" s="312" cm="1">
        <f t="array" aca="1" ref="AG934" ca="1">IF($D933=$C$3,
SUM(IF(OFFSET($N$696,,,($C933-1)*3-2,$C$2)=AG933,OFFSET($N$698,,,($C933-1)*3-2,$C$2)*OFFSET($B$696,1,,($C933-1)*3-2,1))),
IFERROR((AG599/$J598)*$J933,0))</f>
        <v>0</v>
      </c>
      <c r="AH934" s="317"/>
      <c r="AI934" s="318"/>
      <c r="AJ934" s="318"/>
      <c r="AK934" s="318"/>
      <c r="AL934" s="318"/>
      <c r="AM934"/>
      <c r="AN934"/>
      <c r="AO934"/>
      <c r="AP934"/>
      <c r="AQ934"/>
      <c r="AR934"/>
    </row>
    <row r="935" spans="1:44" ht="13.15" customHeight="1">
      <c r="A935" s="317"/>
      <c r="B935" s="380" t="str">
        <f t="shared" ca="1" si="3729"/>
        <v/>
      </c>
      <c r="C935" s="380" t="str">
        <f t="shared" ca="1" si="3729"/>
        <v/>
      </c>
      <c r="D935" s="891"/>
      <c r="E935" s="896"/>
      <c r="F935" s="897"/>
      <c r="G935" s="900"/>
      <c r="H935" s="903"/>
      <c r="I935" s="906"/>
      <c r="J935" s="909"/>
      <c r="K935" s="912"/>
      <c r="L935" s="915"/>
      <c r="M935" s="404" t="s">
        <v>91</v>
      </c>
      <c r="N935" s="405">
        <f t="shared" ref="N935:AG935" ca="1" si="3730">IFERROR(N934*$K933,0)</f>
        <v>0</v>
      </c>
      <c r="O935" s="406">
        <f t="shared" ca="1" si="3730"/>
        <v>0</v>
      </c>
      <c r="P935" s="406">
        <f t="shared" ca="1" si="3730"/>
        <v>0</v>
      </c>
      <c r="Q935" s="407">
        <f t="shared" ca="1" si="3730"/>
        <v>0</v>
      </c>
      <c r="R935" s="406">
        <f t="shared" ca="1" si="3730"/>
        <v>0</v>
      </c>
      <c r="S935" s="406">
        <f t="shared" ca="1" si="3730"/>
        <v>0</v>
      </c>
      <c r="T935" s="406">
        <f t="shared" ca="1" si="3730"/>
        <v>0</v>
      </c>
      <c r="U935" s="406">
        <f t="shared" ca="1" si="3730"/>
        <v>0</v>
      </c>
      <c r="V935" s="406">
        <f t="shared" ca="1" si="3730"/>
        <v>0</v>
      </c>
      <c r="W935" s="406">
        <f t="shared" ca="1" si="3730"/>
        <v>0</v>
      </c>
      <c r="X935" s="406">
        <f t="shared" ca="1" si="3730"/>
        <v>0</v>
      </c>
      <c r="Y935" s="406">
        <f t="shared" ca="1" si="3730"/>
        <v>0</v>
      </c>
      <c r="Z935" s="406">
        <f t="shared" ca="1" si="3730"/>
        <v>0</v>
      </c>
      <c r="AA935" s="406">
        <f t="shared" ca="1" si="3730"/>
        <v>0</v>
      </c>
      <c r="AB935" s="406">
        <f t="shared" ca="1" si="3730"/>
        <v>0</v>
      </c>
      <c r="AC935" s="406">
        <f t="shared" ca="1" si="3730"/>
        <v>0</v>
      </c>
      <c r="AD935" s="406">
        <f t="shared" ca="1" si="3730"/>
        <v>0</v>
      </c>
      <c r="AE935" s="406">
        <f t="shared" ca="1" si="3730"/>
        <v>0</v>
      </c>
      <c r="AF935" s="406">
        <f t="shared" ca="1" si="3730"/>
        <v>0</v>
      </c>
      <c r="AG935" s="406">
        <f t="shared" ca="1" si="3730"/>
        <v>0</v>
      </c>
      <c r="AH935" s="317"/>
      <c r="AI935" s="318"/>
      <c r="AJ935" s="318"/>
      <c r="AK935" s="318"/>
      <c r="AL935" s="318"/>
      <c r="AM935"/>
      <c r="AN935"/>
      <c r="AO935"/>
      <c r="AP935"/>
      <c r="AQ935"/>
      <c r="AR935"/>
    </row>
    <row r="936" spans="1:44" ht="13.15" customHeight="1">
      <c r="A936" s="317"/>
      <c r="B936" s="317"/>
      <c r="C936" s="317" cm="1">
        <f t="array" aca="1" ref="C936" ca="1">OFFSET(C936,-3,,,)+1</f>
        <v>81</v>
      </c>
      <c r="D936" s="889" t="str">
        <f t="shared" ref="D936:E936" ca="1" si="3731">D601</f>
        <v/>
      </c>
      <c r="E936" s="892" t="str">
        <f t="shared" ca="1" si="3731"/>
        <v/>
      </c>
      <c r="F936" s="893"/>
      <c r="G936" s="898">
        <f t="shared" ref="G936" si="3732">G601</f>
        <v>0</v>
      </c>
      <c r="H936" s="901"/>
      <c r="I936" s="904" t="str">
        <f t="shared" ref="I936" ca="1" si="3733">I601</f>
        <v/>
      </c>
      <c r="J936" s="907">
        <f t="shared" ref="J936" ca="1" si="3734">IF($D936=$C$3,
SUMPRODUCT(OFFSET($B$696,1,,($C936-1)*3-2,),OFFSET($L$696,,,($C936-1)*3-2,)),J601+H936)</f>
        <v>0</v>
      </c>
      <c r="K936" s="910">
        <f t="shared" ref="K936" ca="1" si="3735">K601</f>
        <v>0</v>
      </c>
      <c r="L936" s="913">
        <f t="shared" ref="L936" ca="1" si="3736">J936*K936</f>
        <v>0</v>
      </c>
      <c r="M936" s="402" t="s">
        <v>89</v>
      </c>
      <c r="N936" s="308" t="str">
        <f t="shared" ref="N936:AG936" ca="1" si="3737">N601</f>
        <v/>
      </c>
      <c r="O936" s="309" t="str">
        <f t="shared" ca="1" si="3737"/>
        <v/>
      </c>
      <c r="P936" s="309" t="str">
        <f t="shared" ca="1" si="3737"/>
        <v/>
      </c>
      <c r="Q936" s="310" t="str">
        <f t="shared" ca="1" si="3737"/>
        <v/>
      </c>
      <c r="R936" s="309" t="str">
        <f t="shared" ca="1" si="3737"/>
        <v/>
      </c>
      <c r="S936" s="309" t="str">
        <f t="shared" ca="1" si="3737"/>
        <v/>
      </c>
      <c r="T936" s="309" t="str">
        <f t="shared" ca="1" si="3737"/>
        <v/>
      </c>
      <c r="U936" s="309" t="str">
        <f t="shared" ca="1" si="3737"/>
        <v/>
      </c>
      <c r="V936" s="309" t="str">
        <f t="shared" ca="1" si="3737"/>
        <v/>
      </c>
      <c r="W936" s="309" t="str">
        <f t="shared" ca="1" si="3737"/>
        <v/>
      </c>
      <c r="X936" s="309" t="str">
        <f t="shared" ca="1" si="3737"/>
        <v/>
      </c>
      <c r="Y936" s="309" t="str">
        <f t="shared" ca="1" si="3737"/>
        <v/>
      </c>
      <c r="Z936" s="309" t="str">
        <f t="shared" ca="1" si="3737"/>
        <v/>
      </c>
      <c r="AA936" s="309" t="str">
        <f t="shared" ca="1" si="3737"/>
        <v/>
      </c>
      <c r="AB936" s="309" t="str">
        <f t="shared" ca="1" si="3737"/>
        <v/>
      </c>
      <c r="AC936" s="309" t="str">
        <f t="shared" ca="1" si="3737"/>
        <v/>
      </c>
      <c r="AD936" s="309" t="str">
        <f t="shared" ca="1" si="3737"/>
        <v/>
      </c>
      <c r="AE936" s="309" t="str">
        <f t="shared" ca="1" si="3737"/>
        <v/>
      </c>
      <c r="AF936" s="309" t="str">
        <f t="shared" ca="1" si="3737"/>
        <v/>
      </c>
      <c r="AG936" s="309" t="str">
        <f t="shared" ca="1" si="3737"/>
        <v/>
      </c>
      <c r="AH936" s="317"/>
      <c r="AI936" s="318"/>
      <c r="AJ936" s="318"/>
      <c r="AK936" s="318"/>
      <c r="AL936" s="318"/>
      <c r="AM936"/>
      <c r="AN936"/>
      <c r="AO936"/>
      <c r="AP936"/>
      <c r="AQ936"/>
      <c r="AR936"/>
    </row>
    <row r="937" spans="1:44" ht="13.15" customHeight="1">
      <c r="A937" s="317"/>
      <c r="B937" s="380">
        <f t="shared" ref="B937:C938" ca="1" si="3738">B602</f>
        <v>0</v>
      </c>
      <c r="C937" s="317" cm="1">
        <f t="array" aca="1" ref="C937" ca="1">IF(ROUND(SUM(IF(N936:AG936&lt;&gt;"",IF(N936:AG936&lt;&gt;0,(N937:AG937))))-J936,3)&lt;&gt;0,"X",0)</f>
        <v>0</v>
      </c>
      <c r="D937" s="890"/>
      <c r="E937" s="894"/>
      <c r="F937" s="895"/>
      <c r="G937" s="899"/>
      <c r="H937" s="902"/>
      <c r="I937" s="905"/>
      <c r="J937" s="908"/>
      <c r="K937" s="911"/>
      <c r="L937" s="914"/>
      <c r="M937" s="403" t="s">
        <v>90</v>
      </c>
      <c r="N937" s="312" cm="1">
        <f t="array" aca="1" ref="N937" ca="1">IF($D936=$C$3,
SUM(IF(OFFSET($N$696,,,($C936-1)*3-2,$C$2)=N936,OFFSET($N$698,,,($C936-1)*3-2,$C$2)*OFFSET($B$696,1,,($C936-1)*3-2,1))),
IFERROR((N602/$J601)*$J936,0))</f>
        <v>0</v>
      </c>
      <c r="O937" s="312" cm="1">
        <f t="array" aca="1" ref="O937" ca="1">IF($D936=$C$3,
SUM(IF(OFFSET($N$696,,,($C936-1)*3-2,$C$2)=O936,OFFSET($N$698,,,($C936-1)*3-2,$C$2)*OFFSET($B$696,1,,($C936-1)*3-2,1))),
IFERROR((O602/$J601)*$J936,0))</f>
        <v>0</v>
      </c>
      <c r="P937" s="312" cm="1">
        <f t="array" aca="1" ref="P937" ca="1">IF($D936=$C$3,
SUM(IF(OFFSET($N$696,,,($C936-1)*3-2,$C$2)=P936,OFFSET($N$698,,,($C936-1)*3-2,$C$2)*OFFSET($B$696,1,,($C936-1)*3-2,1))),
IFERROR((P602/$J601)*$J936,0))</f>
        <v>0</v>
      </c>
      <c r="Q937" s="313" cm="1">
        <f t="array" aca="1" ref="Q937" ca="1">IF($D936=$C$3,
SUM(IF(OFFSET($N$696,,,($C936-1)*3-2,$C$2)=Q936,OFFSET($N$698,,,($C936-1)*3-2,$C$2)*OFFSET($B$696,1,,($C936-1)*3-2,1))),
IFERROR((Q602/$J601)*$J936,0))</f>
        <v>0</v>
      </c>
      <c r="R937" s="312" cm="1">
        <f t="array" aca="1" ref="R937" ca="1">IF($D936=$C$3,
SUM(IF(OFFSET($N$696,,,($C936-1)*3-2,$C$2)=R936,OFFSET($N$698,,,($C936-1)*3-2,$C$2)*OFFSET($B$696,1,,($C936-1)*3-2,1))),
IFERROR((R602/$J601)*$J936,0))</f>
        <v>0</v>
      </c>
      <c r="S937" s="312" cm="1">
        <f t="array" aca="1" ref="S937" ca="1">IF($D936=$C$3,
SUM(IF(OFFSET($N$696,,,($C936-1)*3-2,$C$2)=S936,OFFSET($N$698,,,($C936-1)*3-2,$C$2)*OFFSET($B$696,1,,($C936-1)*3-2,1))),
IFERROR((S602/$J601)*$J936,0))</f>
        <v>0</v>
      </c>
      <c r="T937" s="312" cm="1">
        <f t="array" aca="1" ref="T937" ca="1">IF($D936=$C$3,
SUM(IF(OFFSET($N$696,,,($C936-1)*3-2,$C$2)=T936,OFFSET($N$698,,,($C936-1)*3-2,$C$2)*OFFSET($B$696,1,,($C936-1)*3-2,1))),
IFERROR((T602/$J601)*$J936,0))</f>
        <v>0</v>
      </c>
      <c r="U937" s="312" cm="1">
        <f t="array" aca="1" ref="U937" ca="1">IF($D936=$C$3,
SUM(IF(OFFSET($N$696,,,($C936-1)*3-2,$C$2)=U936,OFFSET($N$698,,,($C936-1)*3-2,$C$2)*OFFSET($B$696,1,,($C936-1)*3-2,1))),
IFERROR((U602/$J601)*$J936,0))</f>
        <v>0</v>
      </c>
      <c r="V937" s="312" cm="1">
        <f t="array" aca="1" ref="V937" ca="1">IF($D936=$C$3,
SUM(IF(OFFSET($N$696,,,($C936-1)*3-2,$C$2)=V936,OFFSET($N$698,,,($C936-1)*3-2,$C$2)*OFFSET($B$696,1,,($C936-1)*3-2,1))),
IFERROR((V602/$J601)*$J936,0))</f>
        <v>0</v>
      </c>
      <c r="W937" s="312" cm="1">
        <f t="array" aca="1" ref="W937" ca="1">IF($D936=$C$3,
SUM(IF(OFFSET($N$696,,,($C936-1)*3-2,$C$2)=W936,OFFSET($N$698,,,($C936-1)*3-2,$C$2)*OFFSET($B$696,1,,($C936-1)*3-2,1))),
IFERROR((W602/$J601)*$J936,0))</f>
        <v>0</v>
      </c>
      <c r="X937" s="312" cm="1">
        <f t="array" aca="1" ref="X937" ca="1">IF($D936=$C$3,
SUM(IF(OFFSET($N$696,,,($C936-1)*3-2,$C$2)=X936,OFFSET($N$698,,,($C936-1)*3-2,$C$2)*OFFSET($B$696,1,,($C936-1)*3-2,1))),
IFERROR((X602/$J601)*$J936,0))</f>
        <v>0</v>
      </c>
      <c r="Y937" s="312" cm="1">
        <f t="array" aca="1" ref="Y937" ca="1">IF($D936=$C$3,
SUM(IF(OFFSET($N$696,,,($C936-1)*3-2,$C$2)=Y936,OFFSET($N$698,,,($C936-1)*3-2,$C$2)*OFFSET($B$696,1,,($C936-1)*3-2,1))),
IFERROR((Y602/$J601)*$J936,0))</f>
        <v>0</v>
      </c>
      <c r="Z937" s="312" cm="1">
        <f t="array" aca="1" ref="Z937" ca="1">IF($D936=$C$3,
SUM(IF(OFFSET($N$696,,,($C936-1)*3-2,$C$2)=Z936,OFFSET($N$698,,,($C936-1)*3-2,$C$2)*OFFSET($B$696,1,,($C936-1)*3-2,1))),
IFERROR((Z602/$J601)*$J936,0))</f>
        <v>0</v>
      </c>
      <c r="AA937" s="312" cm="1">
        <f t="array" aca="1" ref="AA937" ca="1">IF($D936=$C$3,
SUM(IF(OFFSET($N$696,,,($C936-1)*3-2,$C$2)=AA936,OFFSET($N$698,,,($C936-1)*3-2,$C$2)*OFFSET($B$696,1,,($C936-1)*3-2,1))),
IFERROR((AA602/$J601)*$J936,0))</f>
        <v>0</v>
      </c>
      <c r="AB937" s="312" cm="1">
        <f t="array" aca="1" ref="AB937" ca="1">IF($D936=$C$3,
SUM(IF(OFFSET($N$696,,,($C936-1)*3-2,$C$2)=AB936,OFFSET($N$698,,,($C936-1)*3-2,$C$2)*OFFSET($B$696,1,,($C936-1)*3-2,1))),
IFERROR((AB602/$J601)*$J936,0))</f>
        <v>0</v>
      </c>
      <c r="AC937" s="312" cm="1">
        <f t="array" aca="1" ref="AC937" ca="1">IF($D936=$C$3,
SUM(IF(OFFSET($N$696,,,($C936-1)*3-2,$C$2)=AC936,OFFSET($N$698,,,($C936-1)*3-2,$C$2)*OFFSET($B$696,1,,($C936-1)*3-2,1))),
IFERROR((AC602/$J601)*$J936,0))</f>
        <v>0</v>
      </c>
      <c r="AD937" s="312" cm="1">
        <f t="array" aca="1" ref="AD937" ca="1">IF($D936=$C$3,
SUM(IF(OFFSET($N$696,,,($C936-1)*3-2,$C$2)=AD936,OFFSET($N$698,,,($C936-1)*3-2,$C$2)*OFFSET($B$696,1,,($C936-1)*3-2,1))),
IFERROR((AD602/$J601)*$J936,0))</f>
        <v>0</v>
      </c>
      <c r="AE937" s="312" cm="1">
        <f t="array" aca="1" ref="AE937" ca="1">IF($D936=$C$3,
SUM(IF(OFFSET($N$696,,,($C936-1)*3-2,$C$2)=AE936,OFFSET($N$698,,,($C936-1)*3-2,$C$2)*OFFSET($B$696,1,,($C936-1)*3-2,1))),
IFERROR((AE602/$J601)*$J936,0))</f>
        <v>0</v>
      </c>
      <c r="AF937" s="312" cm="1">
        <f t="array" aca="1" ref="AF937" ca="1">IF($D936=$C$3,
SUM(IF(OFFSET($N$696,,,($C936-1)*3-2,$C$2)=AF936,OFFSET($N$698,,,($C936-1)*3-2,$C$2)*OFFSET($B$696,1,,($C936-1)*3-2,1))),
IFERROR((AF602/$J601)*$J936,0))</f>
        <v>0</v>
      </c>
      <c r="AG937" s="312" cm="1">
        <f t="array" aca="1" ref="AG937" ca="1">IF($D936=$C$3,
SUM(IF(OFFSET($N$696,,,($C936-1)*3-2,$C$2)=AG936,OFFSET($N$698,,,($C936-1)*3-2,$C$2)*OFFSET($B$696,1,,($C936-1)*3-2,1))),
IFERROR((AG602/$J601)*$J936,0))</f>
        <v>0</v>
      </c>
      <c r="AH937" s="317"/>
      <c r="AI937" s="318"/>
      <c r="AJ937" s="318"/>
      <c r="AK937" s="318"/>
      <c r="AL937" s="318"/>
      <c r="AM937"/>
      <c r="AN937"/>
      <c r="AO937"/>
      <c r="AP937"/>
      <c r="AQ937"/>
      <c r="AR937"/>
    </row>
    <row r="938" spans="1:44" ht="13.15" customHeight="1">
      <c r="A938" s="317"/>
      <c r="B938" s="380" t="str">
        <f t="shared" ca="1" si="3738"/>
        <v/>
      </c>
      <c r="C938" s="380" t="str">
        <f t="shared" ca="1" si="3738"/>
        <v/>
      </c>
      <c r="D938" s="891"/>
      <c r="E938" s="896"/>
      <c r="F938" s="897"/>
      <c r="G938" s="900"/>
      <c r="H938" s="903"/>
      <c r="I938" s="906"/>
      <c r="J938" s="909"/>
      <c r="K938" s="912"/>
      <c r="L938" s="915"/>
      <c r="M938" s="404" t="s">
        <v>91</v>
      </c>
      <c r="N938" s="405">
        <f t="shared" ref="N938:AG938" ca="1" si="3739">IFERROR(N937*$K936,0)</f>
        <v>0</v>
      </c>
      <c r="O938" s="406">
        <f t="shared" ca="1" si="3739"/>
        <v>0</v>
      </c>
      <c r="P938" s="406">
        <f t="shared" ca="1" si="3739"/>
        <v>0</v>
      </c>
      <c r="Q938" s="407">
        <f t="shared" ca="1" si="3739"/>
        <v>0</v>
      </c>
      <c r="R938" s="406">
        <f t="shared" ca="1" si="3739"/>
        <v>0</v>
      </c>
      <c r="S938" s="406">
        <f t="shared" ca="1" si="3739"/>
        <v>0</v>
      </c>
      <c r="T938" s="406">
        <f t="shared" ca="1" si="3739"/>
        <v>0</v>
      </c>
      <c r="U938" s="406">
        <f t="shared" ca="1" si="3739"/>
        <v>0</v>
      </c>
      <c r="V938" s="406">
        <f t="shared" ca="1" si="3739"/>
        <v>0</v>
      </c>
      <c r="W938" s="406">
        <f t="shared" ca="1" si="3739"/>
        <v>0</v>
      </c>
      <c r="X938" s="406">
        <f t="shared" ca="1" si="3739"/>
        <v>0</v>
      </c>
      <c r="Y938" s="406">
        <f t="shared" ca="1" si="3739"/>
        <v>0</v>
      </c>
      <c r="Z938" s="406">
        <f t="shared" ca="1" si="3739"/>
        <v>0</v>
      </c>
      <c r="AA938" s="406">
        <f t="shared" ca="1" si="3739"/>
        <v>0</v>
      </c>
      <c r="AB938" s="406">
        <f t="shared" ca="1" si="3739"/>
        <v>0</v>
      </c>
      <c r="AC938" s="406">
        <f t="shared" ca="1" si="3739"/>
        <v>0</v>
      </c>
      <c r="AD938" s="406">
        <f t="shared" ca="1" si="3739"/>
        <v>0</v>
      </c>
      <c r="AE938" s="406">
        <f t="shared" ca="1" si="3739"/>
        <v>0</v>
      </c>
      <c r="AF938" s="406">
        <f t="shared" ca="1" si="3739"/>
        <v>0</v>
      </c>
      <c r="AG938" s="406">
        <f t="shared" ca="1" si="3739"/>
        <v>0</v>
      </c>
      <c r="AH938" s="317"/>
      <c r="AI938" s="318"/>
      <c r="AJ938" s="318"/>
      <c r="AK938" s="318"/>
      <c r="AL938" s="318"/>
      <c r="AM938"/>
      <c r="AN938"/>
      <c r="AO938"/>
      <c r="AP938"/>
      <c r="AQ938"/>
      <c r="AR938"/>
    </row>
    <row r="939" spans="1:44" ht="13.15" customHeight="1">
      <c r="A939" s="317"/>
      <c r="B939" s="317"/>
      <c r="C939" s="317" cm="1">
        <f t="array" aca="1" ref="C939" ca="1">OFFSET(C939,-3,,,)+1</f>
        <v>82</v>
      </c>
      <c r="D939" s="889" t="str">
        <f t="shared" ref="D939:E939" ca="1" si="3740">D604</f>
        <v/>
      </c>
      <c r="E939" s="892" t="str">
        <f t="shared" ca="1" si="3740"/>
        <v/>
      </c>
      <c r="F939" s="893"/>
      <c r="G939" s="898">
        <f t="shared" ref="G939" si="3741">G604</f>
        <v>0</v>
      </c>
      <c r="H939" s="901"/>
      <c r="I939" s="904" t="str">
        <f t="shared" ref="I939" ca="1" si="3742">I604</f>
        <v/>
      </c>
      <c r="J939" s="907">
        <f t="shared" ref="J939" ca="1" si="3743">IF($D939=$C$3,
SUMPRODUCT(OFFSET($B$696,1,,($C939-1)*3-2,),OFFSET($L$696,,,($C939-1)*3-2,)),J604+H939)</f>
        <v>0</v>
      </c>
      <c r="K939" s="910">
        <f t="shared" ref="K939" ca="1" si="3744">K604</f>
        <v>0</v>
      </c>
      <c r="L939" s="913">
        <f t="shared" ref="L939" ca="1" si="3745">J939*K939</f>
        <v>0</v>
      </c>
      <c r="M939" s="402" t="s">
        <v>89</v>
      </c>
      <c r="N939" s="308" t="str">
        <f t="shared" ref="N939:AG939" ca="1" si="3746">N604</f>
        <v/>
      </c>
      <c r="O939" s="309" t="str">
        <f t="shared" ca="1" si="3746"/>
        <v/>
      </c>
      <c r="P939" s="309" t="str">
        <f t="shared" ca="1" si="3746"/>
        <v/>
      </c>
      <c r="Q939" s="310" t="str">
        <f t="shared" ca="1" si="3746"/>
        <v/>
      </c>
      <c r="R939" s="309" t="str">
        <f t="shared" ca="1" si="3746"/>
        <v/>
      </c>
      <c r="S939" s="309" t="str">
        <f t="shared" ca="1" si="3746"/>
        <v/>
      </c>
      <c r="T939" s="309" t="str">
        <f t="shared" ca="1" si="3746"/>
        <v/>
      </c>
      <c r="U939" s="309" t="str">
        <f t="shared" ca="1" si="3746"/>
        <v/>
      </c>
      <c r="V939" s="309" t="str">
        <f t="shared" ca="1" si="3746"/>
        <v/>
      </c>
      <c r="W939" s="309" t="str">
        <f t="shared" ca="1" si="3746"/>
        <v/>
      </c>
      <c r="X939" s="309" t="str">
        <f t="shared" ca="1" si="3746"/>
        <v/>
      </c>
      <c r="Y939" s="309" t="str">
        <f t="shared" ca="1" si="3746"/>
        <v/>
      </c>
      <c r="Z939" s="309" t="str">
        <f t="shared" ca="1" si="3746"/>
        <v/>
      </c>
      <c r="AA939" s="309" t="str">
        <f t="shared" ca="1" si="3746"/>
        <v/>
      </c>
      <c r="AB939" s="309" t="str">
        <f t="shared" ca="1" si="3746"/>
        <v/>
      </c>
      <c r="AC939" s="309" t="str">
        <f t="shared" ca="1" si="3746"/>
        <v/>
      </c>
      <c r="AD939" s="309" t="str">
        <f t="shared" ca="1" si="3746"/>
        <v/>
      </c>
      <c r="AE939" s="309" t="str">
        <f t="shared" ca="1" si="3746"/>
        <v/>
      </c>
      <c r="AF939" s="309" t="str">
        <f t="shared" ca="1" si="3746"/>
        <v/>
      </c>
      <c r="AG939" s="309" t="str">
        <f t="shared" ca="1" si="3746"/>
        <v/>
      </c>
      <c r="AH939" s="317"/>
      <c r="AI939" s="318"/>
      <c r="AJ939" s="318"/>
      <c r="AK939" s="318"/>
      <c r="AL939" s="318"/>
      <c r="AM939"/>
      <c r="AN939"/>
      <c r="AO939"/>
      <c r="AP939"/>
      <c r="AQ939"/>
      <c r="AR939"/>
    </row>
    <row r="940" spans="1:44" ht="13.15" customHeight="1">
      <c r="A940" s="317"/>
      <c r="B940" s="380">
        <f t="shared" ref="B940:C941" ca="1" si="3747">B605</f>
        <v>0</v>
      </c>
      <c r="C940" s="317" cm="1">
        <f t="array" aca="1" ref="C940" ca="1">IF(ROUND(SUM(IF(N939:AG939&lt;&gt;"",IF(N939:AG939&lt;&gt;0,(N940:AG940))))-J939,3)&lt;&gt;0,"X",0)</f>
        <v>0</v>
      </c>
      <c r="D940" s="890"/>
      <c r="E940" s="894"/>
      <c r="F940" s="895"/>
      <c r="G940" s="899"/>
      <c r="H940" s="902"/>
      <c r="I940" s="905"/>
      <c r="J940" s="908"/>
      <c r="K940" s="911"/>
      <c r="L940" s="914"/>
      <c r="M940" s="403" t="s">
        <v>90</v>
      </c>
      <c r="N940" s="312" cm="1">
        <f t="array" aca="1" ref="N940" ca="1">IF($D939=$C$3,
SUM(IF(OFFSET($N$696,,,($C939-1)*3-2,$C$2)=N939,OFFSET($N$698,,,($C939-1)*3-2,$C$2)*OFFSET($B$696,1,,($C939-1)*3-2,1))),
IFERROR((N605/$J604)*$J939,0))</f>
        <v>0</v>
      </c>
      <c r="O940" s="312" cm="1">
        <f t="array" aca="1" ref="O940" ca="1">IF($D939=$C$3,
SUM(IF(OFFSET($N$696,,,($C939-1)*3-2,$C$2)=O939,OFFSET($N$698,,,($C939-1)*3-2,$C$2)*OFFSET($B$696,1,,($C939-1)*3-2,1))),
IFERROR((O605/$J604)*$J939,0))</f>
        <v>0</v>
      </c>
      <c r="P940" s="312" cm="1">
        <f t="array" aca="1" ref="P940" ca="1">IF($D939=$C$3,
SUM(IF(OFFSET($N$696,,,($C939-1)*3-2,$C$2)=P939,OFFSET($N$698,,,($C939-1)*3-2,$C$2)*OFFSET($B$696,1,,($C939-1)*3-2,1))),
IFERROR((P605/$J604)*$J939,0))</f>
        <v>0</v>
      </c>
      <c r="Q940" s="313" cm="1">
        <f t="array" aca="1" ref="Q940" ca="1">IF($D939=$C$3,
SUM(IF(OFFSET($N$696,,,($C939-1)*3-2,$C$2)=Q939,OFFSET($N$698,,,($C939-1)*3-2,$C$2)*OFFSET($B$696,1,,($C939-1)*3-2,1))),
IFERROR((Q605/$J604)*$J939,0))</f>
        <v>0</v>
      </c>
      <c r="R940" s="312" cm="1">
        <f t="array" aca="1" ref="R940" ca="1">IF($D939=$C$3,
SUM(IF(OFFSET($N$696,,,($C939-1)*3-2,$C$2)=R939,OFFSET($N$698,,,($C939-1)*3-2,$C$2)*OFFSET($B$696,1,,($C939-1)*3-2,1))),
IFERROR((R605/$J604)*$J939,0))</f>
        <v>0</v>
      </c>
      <c r="S940" s="312" cm="1">
        <f t="array" aca="1" ref="S940" ca="1">IF($D939=$C$3,
SUM(IF(OFFSET($N$696,,,($C939-1)*3-2,$C$2)=S939,OFFSET($N$698,,,($C939-1)*3-2,$C$2)*OFFSET($B$696,1,,($C939-1)*3-2,1))),
IFERROR((S605/$J604)*$J939,0))</f>
        <v>0</v>
      </c>
      <c r="T940" s="312" cm="1">
        <f t="array" aca="1" ref="T940" ca="1">IF($D939=$C$3,
SUM(IF(OFFSET($N$696,,,($C939-1)*3-2,$C$2)=T939,OFFSET($N$698,,,($C939-1)*3-2,$C$2)*OFFSET($B$696,1,,($C939-1)*3-2,1))),
IFERROR((T605/$J604)*$J939,0))</f>
        <v>0</v>
      </c>
      <c r="U940" s="312" cm="1">
        <f t="array" aca="1" ref="U940" ca="1">IF($D939=$C$3,
SUM(IF(OFFSET($N$696,,,($C939-1)*3-2,$C$2)=U939,OFFSET($N$698,,,($C939-1)*3-2,$C$2)*OFFSET($B$696,1,,($C939-1)*3-2,1))),
IFERROR((U605/$J604)*$J939,0))</f>
        <v>0</v>
      </c>
      <c r="V940" s="312" cm="1">
        <f t="array" aca="1" ref="V940" ca="1">IF($D939=$C$3,
SUM(IF(OFFSET($N$696,,,($C939-1)*3-2,$C$2)=V939,OFFSET($N$698,,,($C939-1)*3-2,$C$2)*OFFSET($B$696,1,,($C939-1)*3-2,1))),
IFERROR((V605/$J604)*$J939,0))</f>
        <v>0</v>
      </c>
      <c r="W940" s="312" cm="1">
        <f t="array" aca="1" ref="W940" ca="1">IF($D939=$C$3,
SUM(IF(OFFSET($N$696,,,($C939-1)*3-2,$C$2)=W939,OFFSET($N$698,,,($C939-1)*3-2,$C$2)*OFFSET($B$696,1,,($C939-1)*3-2,1))),
IFERROR((W605/$J604)*$J939,0))</f>
        <v>0</v>
      </c>
      <c r="X940" s="312" cm="1">
        <f t="array" aca="1" ref="X940" ca="1">IF($D939=$C$3,
SUM(IF(OFFSET($N$696,,,($C939-1)*3-2,$C$2)=X939,OFFSET($N$698,,,($C939-1)*3-2,$C$2)*OFFSET($B$696,1,,($C939-1)*3-2,1))),
IFERROR((X605/$J604)*$J939,0))</f>
        <v>0</v>
      </c>
      <c r="Y940" s="312" cm="1">
        <f t="array" aca="1" ref="Y940" ca="1">IF($D939=$C$3,
SUM(IF(OFFSET($N$696,,,($C939-1)*3-2,$C$2)=Y939,OFFSET($N$698,,,($C939-1)*3-2,$C$2)*OFFSET($B$696,1,,($C939-1)*3-2,1))),
IFERROR((Y605/$J604)*$J939,0))</f>
        <v>0</v>
      </c>
      <c r="Z940" s="312" cm="1">
        <f t="array" aca="1" ref="Z940" ca="1">IF($D939=$C$3,
SUM(IF(OFFSET($N$696,,,($C939-1)*3-2,$C$2)=Z939,OFFSET($N$698,,,($C939-1)*3-2,$C$2)*OFFSET($B$696,1,,($C939-1)*3-2,1))),
IFERROR((Z605/$J604)*$J939,0))</f>
        <v>0</v>
      </c>
      <c r="AA940" s="312" cm="1">
        <f t="array" aca="1" ref="AA940" ca="1">IF($D939=$C$3,
SUM(IF(OFFSET($N$696,,,($C939-1)*3-2,$C$2)=AA939,OFFSET($N$698,,,($C939-1)*3-2,$C$2)*OFFSET($B$696,1,,($C939-1)*3-2,1))),
IFERROR((AA605/$J604)*$J939,0))</f>
        <v>0</v>
      </c>
      <c r="AB940" s="312" cm="1">
        <f t="array" aca="1" ref="AB940" ca="1">IF($D939=$C$3,
SUM(IF(OFFSET($N$696,,,($C939-1)*3-2,$C$2)=AB939,OFFSET($N$698,,,($C939-1)*3-2,$C$2)*OFFSET($B$696,1,,($C939-1)*3-2,1))),
IFERROR((AB605/$J604)*$J939,0))</f>
        <v>0</v>
      </c>
      <c r="AC940" s="312" cm="1">
        <f t="array" aca="1" ref="AC940" ca="1">IF($D939=$C$3,
SUM(IF(OFFSET($N$696,,,($C939-1)*3-2,$C$2)=AC939,OFFSET($N$698,,,($C939-1)*3-2,$C$2)*OFFSET($B$696,1,,($C939-1)*3-2,1))),
IFERROR((AC605/$J604)*$J939,0))</f>
        <v>0</v>
      </c>
      <c r="AD940" s="312" cm="1">
        <f t="array" aca="1" ref="AD940" ca="1">IF($D939=$C$3,
SUM(IF(OFFSET($N$696,,,($C939-1)*3-2,$C$2)=AD939,OFFSET($N$698,,,($C939-1)*3-2,$C$2)*OFFSET($B$696,1,,($C939-1)*3-2,1))),
IFERROR((AD605/$J604)*$J939,0))</f>
        <v>0</v>
      </c>
      <c r="AE940" s="312" cm="1">
        <f t="array" aca="1" ref="AE940" ca="1">IF($D939=$C$3,
SUM(IF(OFFSET($N$696,,,($C939-1)*3-2,$C$2)=AE939,OFFSET($N$698,,,($C939-1)*3-2,$C$2)*OFFSET($B$696,1,,($C939-1)*3-2,1))),
IFERROR((AE605/$J604)*$J939,0))</f>
        <v>0</v>
      </c>
      <c r="AF940" s="312" cm="1">
        <f t="array" aca="1" ref="AF940" ca="1">IF($D939=$C$3,
SUM(IF(OFFSET($N$696,,,($C939-1)*3-2,$C$2)=AF939,OFFSET($N$698,,,($C939-1)*3-2,$C$2)*OFFSET($B$696,1,,($C939-1)*3-2,1))),
IFERROR((AF605/$J604)*$J939,0))</f>
        <v>0</v>
      </c>
      <c r="AG940" s="312" cm="1">
        <f t="array" aca="1" ref="AG940" ca="1">IF($D939=$C$3,
SUM(IF(OFFSET($N$696,,,($C939-1)*3-2,$C$2)=AG939,OFFSET($N$698,,,($C939-1)*3-2,$C$2)*OFFSET($B$696,1,,($C939-1)*3-2,1))),
IFERROR((AG605/$J604)*$J939,0))</f>
        <v>0</v>
      </c>
      <c r="AH940" s="317"/>
      <c r="AI940" s="318"/>
      <c r="AJ940" s="318"/>
      <c r="AK940" s="318"/>
      <c r="AL940" s="318"/>
      <c r="AM940"/>
      <c r="AN940"/>
      <c r="AO940"/>
      <c r="AP940"/>
      <c r="AQ940"/>
      <c r="AR940"/>
    </row>
    <row r="941" spans="1:44" ht="13.15" customHeight="1">
      <c r="A941" s="317"/>
      <c r="B941" s="380" t="str">
        <f t="shared" ca="1" si="3747"/>
        <v/>
      </c>
      <c r="C941" s="380" t="str">
        <f t="shared" ca="1" si="3747"/>
        <v/>
      </c>
      <c r="D941" s="891"/>
      <c r="E941" s="896"/>
      <c r="F941" s="897"/>
      <c r="G941" s="900"/>
      <c r="H941" s="903"/>
      <c r="I941" s="906"/>
      <c r="J941" s="909"/>
      <c r="K941" s="912"/>
      <c r="L941" s="915"/>
      <c r="M941" s="404" t="s">
        <v>91</v>
      </c>
      <c r="N941" s="405">
        <f t="shared" ref="N941:AG941" ca="1" si="3748">IFERROR(N940*$K939,0)</f>
        <v>0</v>
      </c>
      <c r="O941" s="406">
        <f t="shared" ca="1" si="3748"/>
        <v>0</v>
      </c>
      <c r="P941" s="406">
        <f t="shared" ca="1" si="3748"/>
        <v>0</v>
      </c>
      <c r="Q941" s="407">
        <f t="shared" ca="1" si="3748"/>
        <v>0</v>
      </c>
      <c r="R941" s="406">
        <f t="shared" ca="1" si="3748"/>
        <v>0</v>
      </c>
      <c r="S941" s="406">
        <f t="shared" ca="1" si="3748"/>
        <v>0</v>
      </c>
      <c r="T941" s="406">
        <f t="shared" ca="1" si="3748"/>
        <v>0</v>
      </c>
      <c r="U941" s="406">
        <f t="shared" ca="1" si="3748"/>
        <v>0</v>
      </c>
      <c r="V941" s="406">
        <f t="shared" ca="1" si="3748"/>
        <v>0</v>
      </c>
      <c r="W941" s="406">
        <f t="shared" ca="1" si="3748"/>
        <v>0</v>
      </c>
      <c r="X941" s="406">
        <f t="shared" ca="1" si="3748"/>
        <v>0</v>
      </c>
      <c r="Y941" s="406">
        <f t="shared" ca="1" si="3748"/>
        <v>0</v>
      </c>
      <c r="Z941" s="406">
        <f t="shared" ca="1" si="3748"/>
        <v>0</v>
      </c>
      <c r="AA941" s="406">
        <f t="shared" ca="1" si="3748"/>
        <v>0</v>
      </c>
      <c r="AB941" s="406">
        <f t="shared" ca="1" si="3748"/>
        <v>0</v>
      </c>
      <c r="AC941" s="406">
        <f t="shared" ca="1" si="3748"/>
        <v>0</v>
      </c>
      <c r="AD941" s="406">
        <f t="shared" ca="1" si="3748"/>
        <v>0</v>
      </c>
      <c r="AE941" s="406">
        <f t="shared" ca="1" si="3748"/>
        <v>0</v>
      </c>
      <c r="AF941" s="406">
        <f t="shared" ca="1" si="3748"/>
        <v>0</v>
      </c>
      <c r="AG941" s="406">
        <f t="shared" ca="1" si="3748"/>
        <v>0</v>
      </c>
      <c r="AH941" s="317"/>
      <c r="AI941" s="318"/>
      <c r="AJ941" s="318"/>
      <c r="AK941" s="318"/>
      <c r="AL941" s="318"/>
      <c r="AM941"/>
      <c r="AN941"/>
      <c r="AO941"/>
      <c r="AP941"/>
      <c r="AQ941"/>
      <c r="AR941"/>
    </row>
    <row r="942" spans="1:44" ht="13.15" customHeight="1">
      <c r="A942" s="317"/>
      <c r="B942" s="317"/>
      <c r="C942" s="317" cm="1">
        <f t="array" aca="1" ref="C942" ca="1">OFFSET(C942,-3,,,)+1</f>
        <v>83</v>
      </c>
      <c r="D942" s="889" t="str">
        <f t="shared" ref="D942:E942" ca="1" si="3749">D607</f>
        <v/>
      </c>
      <c r="E942" s="892" t="str">
        <f t="shared" ca="1" si="3749"/>
        <v/>
      </c>
      <c r="F942" s="893"/>
      <c r="G942" s="898">
        <f t="shared" ref="G942" si="3750">G607</f>
        <v>0</v>
      </c>
      <c r="H942" s="901"/>
      <c r="I942" s="904" t="str">
        <f t="shared" ref="I942" ca="1" si="3751">I607</f>
        <v/>
      </c>
      <c r="J942" s="907">
        <f t="shared" ref="J942" ca="1" si="3752">IF($D942=$C$3,
SUMPRODUCT(OFFSET($B$696,1,,($C942-1)*3-2,),OFFSET($L$696,,,($C942-1)*3-2,)),J607+H942)</f>
        <v>0</v>
      </c>
      <c r="K942" s="910">
        <f t="shared" ref="K942" ca="1" si="3753">K607</f>
        <v>0</v>
      </c>
      <c r="L942" s="913">
        <f t="shared" ref="L942" ca="1" si="3754">J942*K942</f>
        <v>0</v>
      </c>
      <c r="M942" s="402" t="s">
        <v>89</v>
      </c>
      <c r="N942" s="308" t="str">
        <f t="shared" ref="N942:AG942" ca="1" si="3755">N607</f>
        <v/>
      </c>
      <c r="O942" s="309" t="str">
        <f t="shared" ca="1" si="3755"/>
        <v/>
      </c>
      <c r="P942" s="309" t="str">
        <f t="shared" ca="1" si="3755"/>
        <v/>
      </c>
      <c r="Q942" s="310" t="str">
        <f t="shared" ca="1" si="3755"/>
        <v/>
      </c>
      <c r="R942" s="309" t="str">
        <f t="shared" ca="1" si="3755"/>
        <v/>
      </c>
      <c r="S942" s="309" t="str">
        <f t="shared" ca="1" si="3755"/>
        <v/>
      </c>
      <c r="T942" s="309" t="str">
        <f t="shared" ca="1" si="3755"/>
        <v/>
      </c>
      <c r="U942" s="309" t="str">
        <f t="shared" ca="1" si="3755"/>
        <v/>
      </c>
      <c r="V942" s="309" t="str">
        <f t="shared" ca="1" si="3755"/>
        <v/>
      </c>
      <c r="W942" s="309" t="str">
        <f t="shared" ca="1" si="3755"/>
        <v/>
      </c>
      <c r="X942" s="309" t="str">
        <f t="shared" ca="1" si="3755"/>
        <v/>
      </c>
      <c r="Y942" s="309" t="str">
        <f t="shared" ca="1" si="3755"/>
        <v/>
      </c>
      <c r="Z942" s="309" t="str">
        <f t="shared" ca="1" si="3755"/>
        <v/>
      </c>
      <c r="AA942" s="309" t="str">
        <f t="shared" ca="1" si="3755"/>
        <v/>
      </c>
      <c r="AB942" s="309" t="str">
        <f t="shared" ca="1" si="3755"/>
        <v/>
      </c>
      <c r="AC942" s="309" t="str">
        <f t="shared" ca="1" si="3755"/>
        <v/>
      </c>
      <c r="AD942" s="309" t="str">
        <f t="shared" ca="1" si="3755"/>
        <v/>
      </c>
      <c r="AE942" s="309" t="str">
        <f t="shared" ca="1" si="3755"/>
        <v/>
      </c>
      <c r="AF942" s="309" t="str">
        <f t="shared" ca="1" si="3755"/>
        <v/>
      </c>
      <c r="AG942" s="309" t="str">
        <f t="shared" ca="1" si="3755"/>
        <v/>
      </c>
      <c r="AH942" s="317"/>
      <c r="AI942" s="318"/>
      <c r="AJ942" s="318"/>
      <c r="AK942" s="318"/>
      <c r="AL942" s="318"/>
      <c r="AM942"/>
      <c r="AN942"/>
      <c r="AO942"/>
      <c r="AP942"/>
      <c r="AQ942"/>
      <c r="AR942"/>
    </row>
    <row r="943" spans="1:44" ht="13.15" customHeight="1">
      <c r="A943" s="317"/>
      <c r="B943" s="380">
        <f t="shared" ref="B943:C944" ca="1" si="3756">B608</f>
        <v>0</v>
      </c>
      <c r="C943" s="317" cm="1">
        <f t="array" aca="1" ref="C943" ca="1">IF(ROUND(SUM(IF(N942:AG942&lt;&gt;"",IF(N942:AG942&lt;&gt;0,(N943:AG943))))-J942,3)&lt;&gt;0,"X",0)</f>
        <v>0</v>
      </c>
      <c r="D943" s="890"/>
      <c r="E943" s="894"/>
      <c r="F943" s="895"/>
      <c r="G943" s="899"/>
      <c r="H943" s="902"/>
      <c r="I943" s="905"/>
      <c r="J943" s="908"/>
      <c r="K943" s="911"/>
      <c r="L943" s="914"/>
      <c r="M943" s="403" t="s">
        <v>90</v>
      </c>
      <c r="N943" s="312" cm="1">
        <f t="array" aca="1" ref="N943" ca="1">IF($D942=$C$3,
SUM(IF(OFFSET($N$696,,,($C942-1)*3-2,$C$2)=N942,OFFSET($N$698,,,($C942-1)*3-2,$C$2)*OFFSET($B$696,1,,($C942-1)*3-2,1))),
IFERROR((N608/$J607)*$J942,0))</f>
        <v>0</v>
      </c>
      <c r="O943" s="312" cm="1">
        <f t="array" aca="1" ref="O943" ca="1">IF($D942=$C$3,
SUM(IF(OFFSET($N$696,,,($C942-1)*3-2,$C$2)=O942,OFFSET($N$698,,,($C942-1)*3-2,$C$2)*OFFSET($B$696,1,,($C942-1)*3-2,1))),
IFERROR((O608/$J607)*$J942,0))</f>
        <v>0</v>
      </c>
      <c r="P943" s="312" cm="1">
        <f t="array" aca="1" ref="P943" ca="1">IF($D942=$C$3,
SUM(IF(OFFSET($N$696,,,($C942-1)*3-2,$C$2)=P942,OFFSET($N$698,,,($C942-1)*3-2,$C$2)*OFFSET($B$696,1,,($C942-1)*3-2,1))),
IFERROR((P608/$J607)*$J942,0))</f>
        <v>0</v>
      </c>
      <c r="Q943" s="313" cm="1">
        <f t="array" aca="1" ref="Q943" ca="1">IF($D942=$C$3,
SUM(IF(OFFSET($N$696,,,($C942-1)*3-2,$C$2)=Q942,OFFSET($N$698,,,($C942-1)*3-2,$C$2)*OFFSET($B$696,1,,($C942-1)*3-2,1))),
IFERROR((Q608/$J607)*$J942,0))</f>
        <v>0</v>
      </c>
      <c r="R943" s="312" cm="1">
        <f t="array" aca="1" ref="R943" ca="1">IF($D942=$C$3,
SUM(IF(OFFSET($N$696,,,($C942-1)*3-2,$C$2)=R942,OFFSET($N$698,,,($C942-1)*3-2,$C$2)*OFFSET($B$696,1,,($C942-1)*3-2,1))),
IFERROR((R608/$J607)*$J942,0))</f>
        <v>0</v>
      </c>
      <c r="S943" s="312" cm="1">
        <f t="array" aca="1" ref="S943" ca="1">IF($D942=$C$3,
SUM(IF(OFFSET($N$696,,,($C942-1)*3-2,$C$2)=S942,OFFSET($N$698,,,($C942-1)*3-2,$C$2)*OFFSET($B$696,1,,($C942-1)*3-2,1))),
IFERROR((S608/$J607)*$J942,0))</f>
        <v>0</v>
      </c>
      <c r="T943" s="312" cm="1">
        <f t="array" aca="1" ref="T943" ca="1">IF($D942=$C$3,
SUM(IF(OFFSET($N$696,,,($C942-1)*3-2,$C$2)=T942,OFFSET($N$698,,,($C942-1)*3-2,$C$2)*OFFSET($B$696,1,,($C942-1)*3-2,1))),
IFERROR((T608/$J607)*$J942,0))</f>
        <v>0</v>
      </c>
      <c r="U943" s="312" cm="1">
        <f t="array" aca="1" ref="U943" ca="1">IF($D942=$C$3,
SUM(IF(OFFSET($N$696,,,($C942-1)*3-2,$C$2)=U942,OFFSET($N$698,,,($C942-1)*3-2,$C$2)*OFFSET($B$696,1,,($C942-1)*3-2,1))),
IFERROR((U608/$J607)*$J942,0))</f>
        <v>0</v>
      </c>
      <c r="V943" s="312" cm="1">
        <f t="array" aca="1" ref="V943" ca="1">IF($D942=$C$3,
SUM(IF(OFFSET($N$696,,,($C942-1)*3-2,$C$2)=V942,OFFSET($N$698,,,($C942-1)*3-2,$C$2)*OFFSET($B$696,1,,($C942-1)*3-2,1))),
IFERROR((V608/$J607)*$J942,0))</f>
        <v>0</v>
      </c>
      <c r="W943" s="312" cm="1">
        <f t="array" aca="1" ref="W943" ca="1">IF($D942=$C$3,
SUM(IF(OFFSET($N$696,,,($C942-1)*3-2,$C$2)=W942,OFFSET($N$698,,,($C942-1)*3-2,$C$2)*OFFSET($B$696,1,,($C942-1)*3-2,1))),
IFERROR((W608/$J607)*$J942,0))</f>
        <v>0</v>
      </c>
      <c r="X943" s="312" cm="1">
        <f t="array" aca="1" ref="X943" ca="1">IF($D942=$C$3,
SUM(IF(OFFSET($N$696,,,($C942-1)*3-2,$C$2)=X942,OFFSET($N$698,,,($C942-1)*3-2,$C$2)*OFFSET($B$696,1,,($C942-1)*3-2,1))),
IFERROR((X608/$J607)*$J942,0))</f>
        <v>0</v>
      </c>
      <c r="Y943" s="312" cm="1">
        <f t="array" aca="1" ref="Y943" ca="1">IF($D942=$C$3,
SUM(IF(OFFSET($N$696,,,($C942-1)*3-2,$C$2)=Y942,OFFSET($N$698,,,($C942-1)*3-2,$C$2)*OFFSET($B$696,1,,($C942-1)*3-2,1))),
IFERROR((Y608/$J607)*$J942,0))</f>
        <v>0</v>
      </c>
      <c r="Z943" s="312" cm="1">
        <f t="array" aca="1" ref="Z943" ca="1">IF($D942=$C$3,
SUM(IF(OFFSET($N$696,,,($C942-1)*3-2,$C$2)=Z942,OFFSET($N$698,,,($C942-1)*3-2,$C$2)*OFFSET($B$696,1,,($C942-1)*3-2,1))),
IFERROR((Z608/$J607)*$J942,0))</f>
        <v>0</v>
      </c>
      <c r="AA943" s="312" cm="1">
        <f t="array" aca="1" ref="AA943" ca="1">IF($D942=$C$3,
SUM(IF(OFFSET($N$696,,,($C942-1)*3-2,$C$2)=AA942,OFFSET($N$698,,,($C942-1)*3-2,$C$2)*OFFSET($B$696,1,,($C942-1)*3-2,1))),
IFERROR((AA608/$J607)*$J942,0))</f>
        <v>0</v>
      </c>
      <c r="AB943" s="312" cm="1">
        <f t="array" aca="1" ref="AB943" ca="1">IF($D942=$C$3,
SUM(IF(OFFSET($N$696,,,($C942-1)*3-2,$C$2)=AB942,OFFSET($N$698,,,($C942-1)*3-2,$C$2)*OFFSET($B$696,1,,($C942-1)*3-2,1))),
IFERROR((AB608/$J607)*$J942,0))</f>
        <v>0</v>
      </c>
      <c r="AC943" s="312" cm="1">
        <f t="array" aca="1" ref="AC943" ca="1">IF($D942=$C$3,
SUM(IF(OFFSET($N$696,,,($C942-1)*3-2,$C$2)=AC942,OFFSET($N$698,,,($C942-1)*3-2,$C$2)*OFFSET($B$696,1,,($C942-1)*3-2,1))),
IFERROR((AC608/$J607)*$J942,0))</f>
        <v>0</v>
      </c>
      <c r="AD943" s="312" cm="1">
        <f t="array" aca="1" ref="AD943" ca="1">IF($D942=$C$3,
SUM(IF(OFFSET($N$696,,,($C942-1)*3-2,$C$2)=AD942,OFFSET($N$698,,,($C942-1)*3-2,$C$2)*OFFSET($B$696,1,,($C942-1)*3-2,1))),
IFERROR((AD608/$J607)*$J942,0))</f>
        <v>0</v>
      </c>
      <c r="AE943" s="312" cm="1">
        <f t="array" aca="1" ref="AE943" ca="1">IF($D942=$C$3,
SUM(IF(OFFSET($N$696,,,($C942-1)*3-2,$C$2)=AE942,OFFSET($N$698,,,($C942-1)*3-2,$C$2)*OFFSET($B$696,1,,($C942-1)*3-2,1))),
IFERROR((AE608/$J607)*$J942,0))</f>
        <v>0</v>
      </c>
      <c r="AF943" s="312" cm="1">
        <f t="array" aca="1" ref="AF943" ca="1">IF($D942=$C$3,
SUM(IF(OFFSET($N$696,,,($C942-1)*3-2,$C$2)=AF942,OFFSET($N$698,,,($C942-1)*3-2,$C$2)*OFFSET($B$696,1,,($C942-1)*3-2,1))),
IFERROR((AF608/$J607)*$J942,0))</f>
        <v>0</v>
      </c>
      <c r="AG943" s="312" cm="1">
        <f t="array" aca="1" ref="AG943" ca="1">IF($D942=$C$3,
SUM(IF(OFFSET($N$696,,,($C942-1)*3-2,$C$2)=AG942,OFFSET($N$698,,,($C942-1)*3-2,$C$2)*OFFSET($B$696,1,,($C942-1)*3-2,1))),
IFERROR((AG608/$J607)*$J942,0))</f>
        <v>0</v>
      </c>
      <c r="AH943" s="317"/>
      <c r="AI943" s="318"/>
      <c r="AJ943" s="318"/>
      <c r="AK943" s="318"/>
      <c r="AL943" s="318"/>
      <c r="AM943"/>
      <c r="AN943"/>
      <c r="AO943"/>
      <c r="AP943"/>
      <c r="AQ943"/>
      <c r="AR943"/>
    </row>
    <row r="944" spans="1:44" ht="13.15" customHeight="1">
      <c r="A944" s="317"/>
      <c r="B944" s="380" t="str">
        <f t="shared" ca="1" si="3756"/>
        <v/>
      </c>
      <c r="C944" s="380" t="str">
        <f t="shared" ca="1" si="3756"/>
        <v/>
      </c>
      <c r="D944" s="891"/>
      <c r="E944" s="896"/>
      <c r="F944" s="897"/>
      <c r="G944" s="900"/>
      <c r="H944" s="903"/>
      <c r="I944" s="906"/>
      <c r="J944" s="909"/>
      <c r="K944" s="912"/>
      <c r="L944" s="915"/>
      <c r="M944" s="404" t="s">
        <v>91</v>
      </c>
      <c r="N944" s="405">
        <f t="shared" ref="N944:AG944" ca="1" si="3757">IFERROR(N943*$K942,0)</f>
        <v>0</v>
      </c>
      <c r="O944" s="406">
        <f t="shared" ca="1" si="3757"/>
        <v>0</v>
      </c>
      <c r="P944" s="406">
        <f t="shared" ca="1" si="3757"/>
        <v>0</v>
      </c>
      <c r="Q944" s="407">
        <f t="shared" ca="1" si="3757"/>
        <v>0</v>
      </c>
      <c r="R944" s="406">
        <f t="shared" ca="1" si="3757"/>
        <v>0</v>
      </c>
      <c r="S944" s="406">
        <f t="shared" ca="1" si="3757"/>
        <v>0</v>
      </c>
      <c r="T944" s="406">
        <f t="shared" ca="1" si="3757"/>
        <v>0</v>
      </c>
      <c r="U944" s="406">
        <f t="shared" ca="1" si="3757"/>
        <v>0</v>
      </c>
      <c r="V944" s="406">
        <f t="shared" ca="1" si="3757"/>
        <v>0</v>
      </c>
      <c r="W944" s="406">
        <f t="shared" ca="1" si="3757"/>
        <v>0</v>
      </c>
      <c r="X944" s="406">
        <f t="shared" ca="1" si="3757"/>
        <v>0</v>
      </c>
      <c r="Y944" s="406">
        <f t="shared" ca="1" si="3757"/>
        <v>0</v>
      </c>
      <c r="Z944" s="406">
        <f t="shared" ca="1" si="3757"/>
        <v>0</v>
      </c>
      <c r="AA944" s="406">
        <f t="shared" ca="1" si="3757"/>
        <v>0</v>
      </c>
      <c r="AB944" s="406">
        <f t="shared" ca="1" si="3757"/>
        <v>0</v>
      </c>
      <c r="AC944" s="406">
        <f t="shared" ca="1" si="3757"/>
        <v>0</v>
      </c>
      <c r="AD944" s="406">
        <f t="shared" ca="1" si="3757"/>
        <v>0</v>
      </c>
      <c r="AE944" s="406">
        <f t="shared" ca="1" si="3757"/>
        <v>0</v>
      </c>
      <c r="AF944" s="406">
        <f t="shared" ca="1" si="3757"/>
        <v>0</v>
      </c>
      <c r="AG944" s="406">
        <f t="shared" ca="1" si="3757"/>
        <v>0</v>
      </c>
      <c r="AH944" s="317"/>
      <c r="AI944" s="318"/>
      <c r="AJ944" s="318"/>
      <c r="AK944" s="318"/>
      <c r="AL944" s="318"/>
      <c r="AM944"/>
      <c r="AN944"/>
      <c r="AO944"/>
      <c r="AP944"/>
      <c r="AQ944"/>
      <c r="AR944"/>
    </row>
    <row r="945" spans="1:44" ht="13.15" customHeight="1">
      <c r="A945" s="317"/>
      <c r="B945" s="317"/>
      <c r="C945" s="317" cm="1">
        <f t="array" aca="1" ref="C945" ca="1">OFFSET(C945,-3,,,)+1</f>
        <v>84</v>
      </c>
      <c r="D945" s="889" t="str">
        <f t="shared" ref="D945:E945" ca="1" si="3758">D610</f>
        <v/>
      </c>
      <c r="E945" s="892" t="str">
        <f t="shared" ca="1" si="3758"/>
        <v/>
      </c>
      <c r="F945" s="893"/>
      <c r="G945" s="898">
        <f t="shared" ref="G945" si="3759">G610</f>
        <v>0</v>
      </c>
      <c r="H945" s="901"/>
      <c r="I945" s="904" t="str">
        <f t="shared" ref="I945" ca="1" si="3760">I610</f>
        <v/>
      </c>
      <c r="J945" s="907">
        <f t="shared" ref="J945" ca="1" si="3761">IF($D945=$C$3,
SUMPRODUCT(OFFSET($B$696,1,,($C945-1)*3-2,),OFFSET($L$696,,,($C945-1)*3-2,)),J610+H945)</f>
        <v>0</v>
      </c>
      <c r="K945" s="910">
        <f t="shared" ref="K945" ca="1" si="3762">K610</f>
        <v>0</v>
      </c>
      <c r="L945" s="913">
        <f t="shared" ref="L945" ca="1" si="3763">J945*K945</f>
        <v>0</v>
      </c>
      <c r="M945" s="402" t="s">
        <v>89</v>
      </c>
      <c r="N945" s="308" t="str">
        <f t="shared" ref="N945:AG945" ca="1" si="3764">N610</f>
        <v/>
      </c>
      <c r="O945" s="309" t="str">
        <f t="shared" ca="1" si="3764"/>
        <v/>
      </c>
      <c r="P945" s="309" t="str">
        <f t="shared" ca="1" si="3764"/>
        <v/>
      </c>
      <c r="Q945" s="310" t="str">
        <f t="shared" ca="1" si="3764"/>
        <v/>
      </c>
      <c r="R945" s="309" t="str">
        <f t="shared" ca="1" si="3764"/>
        <v/>
      </c>
      <c r="S945" s="309" t="str">
        <f t="shared" ca="1" si="3764"/>
        <v/>
      </c>
      <c r="T945" s="309" t="str">
        <f t="shared" ca="1" si="3764"/>
        <v/>
      </c>
      <c r="U945" s="309" t="str">
        <f t="shared" ca="1" si="3764"/>
        <v/>
      </c>
      <c r="V945" s="309" t="str">
        <f t="shared" ca="1" si="3764"/>
        <v/>
      </c>
      <c r="W945" s="309" t="str">
        <f t="shared" ca="1" si="3764"/>
        <v/>
      </c>
      <c r="X945" s="309" t="str">
        <f t="shared" ca="1" si="3764"/>
        <v/>
      </c>
      <c r="Y945" s="309" t="str">
        <f t="shared" ca="1" si="3764"/>
        <v/>
      </c>
      <c r="Z945" s="309" t="str">
        <f t="shared" ca="1" si="3764"/>
        <v/>
      </c>
      <c r="AA945" s="309" t="str">
        <f t="shared" ca="1" si="3764"/>
        <v/>
      </c>
      <c r="AB945" s="309" t="str">
        <f t="shared" ca="1" si="3764"/>
        <v/>
      </c>
      <c r="AC945" s="309" t="str">
        <f t="shared" ca="1" si="3764"/>
        <v/>
      </c>
      <c r="AD945" s="309" t="str">
        <f t="shared" ca="1" si="3764"/>
        <v/>
      </c>
      <c r="AE945" s="309" t="str">
        <f t="shared" ca="1" si="3764"/>
        <v/>
      </c>
      <c r="AF945" s="309" t="str">
        <f t="shared" ca="1" si="3764"/>
        <v/>
      </c>
      <c r="AG945" s="309" t="str">
        <f t="shared" ca="1" si="3764"/>
        <v/>
      </c>
      <c r="AH945" s="317"/>
      <c r="AI945" s="318"/>
      <c r="AJ945" s="318"/>
      <c r="AK945" s="318"/>
      <c r="AL945" s="318"/>
      <c r="AM945"/>
      <c r="AN945"/>
      <c r="AO945"/>
      <c r="AP945"/>
      <c r="AQ945"/>
      <c r="AR945"/>
    </row>
    <row r="946" spans="1:44" ht="13.15" customHeight="1">
      <c r="A946" s="317"/>
      <c r="B946" s="380">
        <f t="shared" ref="B946:C947" ca="1" si="3765">B611</f>
        <v>0</v>
      </c>
      <c r="C946" s="317" cm="1">
        <f t="array" aca="1" ref="C946" ca="1">IF(ROUND(SUM(IF(N945:AG945&lt;&gt;"",IF(N945:AG945&lt;&gt;0,(N946:AG946))))-J945,3)&lt;&gt;0,"X",0)</f>
        <v>0</v>
      </c>
      <c r="D946" s="890"/>
      <c r="E946" s="894"/>
      <c r="F946" s="895"/>
      <c r="G946" s="899"/>
      <c r="H946" s="902"/>
      <c r="I946" s="905"/>
      <c r="J946" s="908"/>
      <c r="K946" s="911"/>
      <c r="L946" s="914"/>
      <c r="M946" s="403" t="s">
        <v>90</v>
      </c>
      <c r="N946" s="312" cm="1">
        <f t="array" aca="1" ref="N946" ca="1">IF($D945=$C$3,
SUM(IF(OFFSET($N$696,,,($C945-1)*3-2,$C$2)=N945,OFFSET($N$698,,,($C945-1)*3-2,$C$2)*OFFSET($B$696,1,,($C945-1)*3-2,1))),
IFERROR((N611/$J610)*$J945,0))</f>
        <v>0</v>
      </c>
      <c r="O946" s="312" cm="1">
        <f t="array" aca="1" ref="O946" ca="1">IF($D945=$C$3,
SUM(IF(OFFSET($N$696,,,($C945-1)*3-2,$C$2)=O945,OFFSET($N$698,,,($C945-1)*3-2,$C$2)*OFFSET($B$696,1,,($C945-1)*3-2,1))),
IFERROR((O611/$J610)*$J945,0))</f>
        <v>0</v>
      </c>
      <c r="P946" s="312" cm="1">
        <f t="array" aca="1" ref="P946" ca="1">IF($D945=$C$3,
SUM(IF(OFFSET($N$696,,,($C945-1)*3-2,$C$2)=P945,OFFSET($N$698,,,($C945-1)*3-2,$C$2)*OFFSET($B$696,1,,($C945-1)*3-2,1))),
IFERROR((P611/$J610)*$J945,0))</f>
        <v>0</v>
      </c>
      <c r="Q946" s="313" cm="1">
        <f t="array" aca="1" ref="Q946" ca="1">IF($D945=$C$3,
SUM(IF(OFFSET($N$696,,,($C945-1)*3-2,$C$2)=Q945,OFFSET($N$698,,,($C945-1)*3-2,$C$2)*OFFSET($B$696,1,,($C945-1)*3-2,1))),
IFERROR((Q611/$J610)*$J945,0))</f>
        <v>0</v>
      </c>
      <c r="R946" s="312" cm="1">
        <f t="array" aca="1" ref="R946" ca="1">IF($D945=$C$3,
SUM(IF(OFFSET($N$696,,,($C945-1)*3-2,$C$2)=R945,OFFSET($N$698,,,($C945-1)*3-2,$C$2)*OFFSET($B$696,1,,($C945-1)*3-2,1))),
IFERROR((R611/$J610)*$J945,0))</f>
        <v>0</v>
      </c>
      <c r="S946" s="312" cm="1">
        <f t="array" aca="1" ref="S946" ca="1">IF($D945=$C$3,
SUM(IF(OFFSET($N$696,,,($C945-1)*3-2,$C$2)=S945,OFFSET($N$698,,,($C945-1)*3-2,$C$2)*OFFSET($B$696,1,,($C945-1)*3-2,1))),
IFERROR((S611/$J610)*$J945,0))</f>
        <v>0</v>
      </c>
      <c r="T946" s="312" cm="1">
        <f t="array" aca="1" ref="T946" ca="1">IF($D945=$C$3,
SUM(IF(OFFSET($N$696,,,($C945-1)*3-2,$C$2)=T945,OFFSET($N$698,,,($C945-1)*3-2,$C$2)*OFFSET($B$696,1,,($C945-1)*3-2,1))),
IFERROR((T611/$J610)*$J945,0))</f>
        <v>0</v>
      </c>
      <c r="U946" s="312" cm="1">
        <f t="array" aca="1" ref="U946" ca="1">IF($D945=$C$3,
SUM(IF(OFFSET($N$696,,,($C945-1)*3-2,$C$2)=U945,OFFSET($N$698,,,($C945-1)*3-2,$C$2)*OFFSET($B$696,1,,($C945-1)*3-2,1))),
IFERROR((U611/$J610)*$J945,0))</f>
        <v>0</v>
      </c>
      <c r="V946" s="312" cm="1">
        <f t="array" aca="1" ref="V946" ca="1">IF($D945=$C$3,
SUM(IF(OFFSET($N$696,,,($C945-1)*3-2,$C$2)=V945,OFFSET($N$698,,,($C945-1)*3-2,$C$2)*OFFSET($B$696,1,,($C945-1)*3-2,1))),
IFERROR((V611/$J610)*$J945,0))</f>
        <v>0</v>
      </c>
      <c r="W946" s="312" cm="1">
        <f t="array" aca="1" ref="W946" ca="1">IF($D945=$C$3,
SUM(IF(OFFSET($N$696,,,($C945-1)*3-2,$C$2)=W945,OFFSET($N$698,,,($C945-1)*3-2,$C$2)*OFFSET($B$696,1,,($C945-1)*3-2,1))),
IFERROR((W611/$J610)*$J945,0))</f>
        <v>0</v>
      </c>
      <c r="X946" s="312" cm="1">
        <f t="array" aca="1" ref="X946" ca="1">IF($D945=$C$3,
SUM(IF(OFFSET($N$696,,,($C945-1)*3-2,$C$2)=X945,OFFSET($N$698,,,($C945-1)*3-2,$C$2)*OFFSET($B$696,1,,($C945-1)*3-2,1))),
IFERROR((X611/$J610)*$J945,0))</f>
        <v>0</v>
      </c>
      <c r="Y946" s="312" cm="1">
        <f t="array" aca="1" ref="Y946" ca="1">IF($D945=$C$3,
SUM(IF(OFFSET($N$696,,,($C945-1)*3-2,$C$2)=Y945,OFFSET($N$698,,,($C945-1)*3-2,$C$2)*OFFSET($B$696,1,,($C945-1)*3-2,1))),
IFERROR((Y611/$J610)*$J945,0))</f>
        <v>0</v>
      </c>
      <c r="Z946" s="312" cm="1">
        <f t="array" aca="1" ref="Z946" ca="1">IF($D945=$C$3,
SUM(IF(OFFSET($N$696,,,($C945-1)*3-2,$C$2)=Z945,OFFSET($N$698,,,($C945-1)*3-2,$C$2)*OFFSET($B$696,1,,($C945-1)*3-2,1))),
IFERROR((Z611/$J610)*$J945,0))</f>
        <v>0</v>
      </c>
      <c r="AA946" s="312" cm="1">
        <f t="array" aca="1" ref="AA946" ca="1">IF($D945=$C$3,
SUM(IF(OFFSET($N$696,,,($C945-1)*3-2,$C$2)=AA945,OFFSET($N$698,,,($C945-1)*3-2,$C$2)*OFFSET($B$696,1,,($C945-1)*3-2,1))),
IFERROR((AA611/$J610)*$J945,0))</f>
        <v>0</v>
      </c>
      <c r="AB946" s="312" cm="1">
        <f t="array" aca="1" ref="AB946" ca="1">IF($D945=$C$3,
SUM(IF(OFFSET($N$696,,,($C945-1)*3-2,$C$2)=AB945,OFFSET($N$698,,,($C945-1)*3-2,$C$2)*OFFSET($B$696,1,,($C945-1)*3-2,1))),
IFERROR((AB611/$J610)*$J945,0))</f>
        <v>0</v>
      </c>
      <c r="AC946" s="312" cm="1">
        <f t="array" aca="1" ref="AC946" ca="1">IF($D945=$C$3,
SUM(IF(OFFSET($N$696,,,($C945-1)*3-2,$C$2)=AC945,OFFSET($N$698,,,($C945-1)*3-2,$C$2)*OFFSET($B$696,1,,($C945-1)*3-2,1))),
IFERROR((AC611/$J610)*$J945,0))</f>
        <v>0</v>
      </c>
      <c r="AD946" s="312" cm="1">
        <f t="array" aca="1" ref="AD946" ca="1">IF($D945=$C$3,
SUM(IF(OFFSET($N$696,,,($C945-1)*3-2,$C$2)=AD945,OFFSET($N$698,,,($C945-1)*3-2,$C$2)*OFFSET($B$696,1,,($C945-1)*3-2,1))),
IFERROR((AD611/$J610)*$J945,0))</f>
        <v>0</v>
      </c>
      <c r="AE946" s="312" cm="1">
        <f t="array" aca="1" ref="AE946" ca="1">IF($D945=$C$3,
SUM(IF(OFFSET($N$696,,,($C945-1)*3-2,$C$2)=AE945,OFFSET($N$698,,,($C945-1)*3-2,$C$2)*OFFSET($B$696,1,,($C945-1)*3-2,1))),
IFERROR((AE611/$J610)*$J945,0))</f>
        <v>0</v>
      </c>
      <c r="AF946" s="312" cm="1">
        <f t="array" aca="1" ref="AF946" ca="1">IF($D945=$C$3,
SUM(IF(OFFSET($N$696,,,($C945-1)*3-2,$C$2)=AF945,OFFSET($N$698,,,($C945-1)*3-2,$C$2)*OFFSET($B$696,1,,($C945-1)*3-2,1))),
IFERROR((AF611/$J610)*$J945,0))</f>
        <v>0</v>
      </c>
      <c r="AG946" s="312" cm="1">
        <f t="array" aca="1" ref="AG946" ca="1">IF($D945=$C$3,
SUM(IF(OFFSET($N$696,,,($C945-1)*3-2,$C$2)=AG945,OFFSET($N$698,,,($C945-1)*3-2,$C$2)*OFFSET($B$696,1,,($C945-1)*3-2,1))),
IFERROR((AG611/$J610)*$J945,0))</f>
        <v>0</v>
      </c>
      <c r="AH946" s="317"/>
      <c r="AI946" s="318"/>
      <c r="AJ946" s="318"/>
      <c r="AK946" s="318"/>
      <c r="AL946" s="318"/>
      <c r="AM946"/>
      <c r="AN946"/>
      <c r="AO946"/>
      <c r="AP946"/>
      <c r="AQ946"/>
      <c r="AR946"/>
    </row>
    <row r="947" spans="1:44" ht="13.15" customHeight="1">
      <c r="A947" s="317"/>
      <c r="B947" s="380" t="str">
        <f t="shared" ca="1" si="3765"/>
        <v/>
      </c>
      <c r="C947" s="380" t="str">
        <f t="shared" ca="1" si="3765"/>
        <v/>
      </c>
      <c r="D947" s="891"/>
      <c r="E947" s="896"/>
      <c r="F947" s="897"/>
      <c r="G947" s="900"/>
      <c r="H947" s="903"/>
      <c r="I947" s="906"/>
      <c r="J947" s="909"/>
      <c r="K947" s="912"/>
      <c r="L947" s="915"/>
      <c r="M947" s="404" t="s">
        <v>91</v>
      </c>
      <c r="N947" s="405">
        <f t="shared" ref="N947:AG947" ca="1" si="3766">IFERROR(N946*$K945,0)</f>
        <v>0</v>
      </c>
      <c r="O947" s="406">
        <f t="shared" ca="1" si="3766"/>
        <v>0</v>
      </c>
      <c r="P947" s="406">
        <f t="shared" ca="1" si="3766"/>
        <v>0</v>
      </c>
      <c r="Q947" s="407">
        <f t="shared" ca="1" si="3766"/>
        <v>0</v>
      </c>
      <c r="R947" s="406">
        <f t="shared" ca="1" si="3766"/>
        <v>0</v>
      </c>
      <c r="S947" s="406">
        <f t="shared" ca="1" si="3766"/>
        <v>0</v>
      </c>
      <c r="T947" s="406">
        <f t="shared" ca="1" si="3766"/>
        <v>0</v>
      </c>
      <c r="U947" s="406">
        <f t="shared" ca="1" si="3766"/>
        <v>0</v>
      </c>
      <c r="V947" s="406">
        <f t="shared" ca="1" si="3766"/>
        <v>0</v>
      </c>
      <c r="W947" s="406">
        <f t="shared" ca="1" si="3766"/>
        <v>0</v>
      </c>
      <c r="X947" s="406">
        <f t="shared" ca="1" si="3766"/>
        <v>0</v>
      </c>
      <c r="Y947" s="406">
        <f t="shared" ca="1" si="3766"/>
        <v>0</v>
      </c>
      <c r="Z947" s="406">
        <f t="shared" ca="1" si="3766"/>
        <v>0</v>
      </c>
      <c r="AA947" s="406">
        <f t="shared" ca="1" si="3766"/>
        <v>0</v>
      </c>
      <c r="AB947" s="406">
        <f t="shared" ca="1" si="3766"/>
        <v>0</v>
      </c>
      <c r="AC947" s="406">
        <f t="shared" ca="1" si="3766"/>
        <v>0</v>
      </c>
      <c r="AD947" s="406">
        <f t="shared" ca="1" si="3766"/>
        <v>0</v>
      </c>
      <c r="AE947" s="406">
        <f t="shared" ca="1" si="3766"/>
        <v>0</v>
      </c>
      <c r="AF947" s="406">
        <f t="shared" ca="1" si="3766"/>
        <v>0</v>
      </c>
      <c r="AG947" s="406">
        <f t="shared" ca="1" si="3766"/>
        <v>0</v>
      </c>
      <c r="AH947" s="317"/>
      <c r="AI947" s="318"/>
      <c r="AJ947" s="318"/>
      <c r="AK947" s="318"/>
      <c r="AL947" s="318"/>
      <c r="AM947"/>
      <c r="AN947"/>
      <c r="AO947"/>
      <c r="AP947"/>
      <c r="AQ947"/>
      <c r="AR947"/>
    </row>
    <row r="948" spans="1:44" ht="13.15" customHeight="1">
      <c r="A948" s="317"/>
      <c r="B948" s="317"/>
      <c r="C948" s="317" cm="1">
        <f t="array" aca="1" ref="C948" ca="1">OFFSET(C948,-3,,,)+1</f>
        <v>85</v>
      </c>
      <c r="D948" s="889" t="str">
        <f t="shared" ref="D948:E948" ca="1" si="3767">D613</f>
        <v/>
      </c>
      <c r="E948" s="892" t="str">
        <f t="shared" ca="1" si="3767"/>
        <v/>
      </c>
      <c r="F948" s="893"/>
      <c r="G948" s="898">
        <f t="shared" ref="G948" si="3768">G613</f>
        <v>0</v>
      </c>
      <c r="H948" s="901"/>
      <c r="I948" s="904" t="str">
        <f t="shared" ref="I948" ca="1" si="3769">I613</f>
        <v/>
      </c>
      <c r="J948" s="907">
        <f t="shared" ref="J948" ca="1" si="3770">IF($D948=$C$3,
SUMPRODUCT(OFFSET($B$696,1,,($C948-1)*3-2,),OFFSET($L$696,,,($C948-1)*3-2,)),J613+H948)</f>
        <v>0</v>
      </c>
      <c r="K948" s="910">
        <f t="shared" ref="K948" ca="1" si="3771">K613</f>
        <v>0</v>
      </c>
      <c r="L948" s="913">
        <f t="shared" ref="L948" ca="1" si="3772">J948*K948</f>
        <v>0</v>
      </c>
      <c r="M948" s="402" t="s">
        <v>89</v>
      </c>
      <c r="N948" s="308" t="str">
        <f t="shared" ref="N948:AG948" ca="1" si="3773">N613</f>
        <v/>
      </c>
      <c r="O948" s="309" t="str">
        <f t="shared" ca="1" si="3773"/>
        <v/>
      </c>
      <c r="P948" s="309" t="str">
        <f t="shared" ca="1" si="3773"/>
        <v/>
      </c>
      <c r="Q948" s="310" t="str">
        <f t="shared" ca="1" si="3773"/>
        <v/>
      </c>
      <c r="R948" s="309" t="str">
        <f t="shared" ca="1" si="3773"/>
        <v/>
      </c>
      <c r="S948" s="309" t="str">
        <f t="shared" ca="1" si="3773"/>
        <v/>
      </c>
      <c r="T948" s="309" t="str">
        <f t="shared" ca="1" si="3773"/>
        <v/>
      </c>
      <c r="U948" s="309" t="str">
        <f t="shared" ca="1" si="3773"/>
        <v/>
      </c>
      <c r="V948" s="309" t="str">
        <f t="shared" ca="1" si="3773"/>
        <v/>
      </c>
      <c r="W948" s="309" t="str">
        <f t="shared" ca="1" si="3773"/>
        <v/>
      </c>
      <c r="X948" s="309" t="str">
        <f t="shared" ca="1" si="3773"/>
        <v/>
      </c>
      <c r="Y948" s="309" t="str">
        <f t="shared" ca="1" si="3773"/>
        <v/>
      </c>
      <c r="Z948" s="309" t="str">
        <f t="shared" ca="1" si="3773"/>
        <v/>
      </c>
      <c r="AA948" s="309" t="str">
        <f t="shared" ca="1" si="3773"/>
        <v/>
      </c>
      <c r="AB948" s="309" t="str">
        <f t="shared" ca="1" si="3773"/>
        <v/>
      </c>
      <c r="AC948" s="309" t="str">
        <f t="shared" ca="1" si="3773"/>
        <v/>
      </c>
      <c r="AD948" s="309" t="str">
        <f t="shared" ca="1" si="3773"/>
        <v/>
      </c>
      <c r="AE948" s="309" t="str">
        <f t="shared" ca="1" si="3773"/>
        <v/>
      </c>
      <c r="AF948" s="309" t="str">
        <f t="shared" ca="1" si="3773"/>
        <v/>
      </c>
      <c r="AG948" s="309" t="str">
        <f t="shared" ca="1" si="3773"/>
        <v/>
      </c>
      <c r="AH948" s="317"/>
      <c r="AI948" s="318"/>
      <c r="AJ948" s="318"/>
      <c r="AK948" s="318"/>
      <c r="AL948" s="318"/>
      <c r="AM948"/>
      <c r="AN948"/>
      <c r="AO948"/>
      <c r="AP948"/>
      <c r="AQ948"/>
      <c r="AR948"/>
    </row>
    <row r="949" spans="1:44" ht="13.15" customHeight="1">
      <c r="A949" s="317"/>
      <c r="B949" s="380">
        <f t="shared" ref="B949:C950" ca="1" si="3774">B614</f>
        <v>0</v>
      </c>
      <c r="C949" s="317" cm="1">
        <f t="array" aca="1" ref="C949" ca="1">IF(ROUND(SUM(IF(N948:AG948&lt;&gt;"",IF(N948:AG948&lt;&gt;0,(N949:AG949))))-J948,3)&lt;&gt;0,"X",0)</f>
        <v>0</v>
      </c>
      <c r="D949" s="890"/>
      <c r="E949" s="894"/>
      <c r="F949" s="895"/>
      <c r="G949" s="899"/>
      <c r="H949" s="902"/>
      <c r="I949" s="905"/>
      <c r="J949" s="908"/>
      <c r="K949" s="911"/>
      <c r="L949" s="914"/>
      <c r="M949" s="403" t="s">
        <v>90</v>
      </c>
      <c r="N949" s="312" cm="1">
        <f t="array" aca="1" ref="N949" ca="1">IF($D948=$C$3,
SUM(IF(OFFSET($N$696,,,($C948-1)*3-2,$C$2)=N948,OFFSET($N$698,,,($C948-1)*3-2,$C$2)*OFFSET($B$696,1,,($C948-1)*3-2,1))),
IFERROR((N614/$J613)*$J948,0))</f>
        <v>0</v>
      </c>
      <c r="O949" s="312" cm="1">
        <f t="array" aca="1" ref="O949" ca="1">IF($D948=$C$3,
SUM(IF(OFFSET($N$696,,,($C948-1)*3-2,$C$2)=O948,OFFSET($N$698,,,($C948-1)*3-2,$C$2)*OFFSET($B$696,1,,($C948-1)*3-2,1))),
IFERROR((O614/$J613)*$J948,0))</f>
        <v>0</v>
      </c>
      <c r="P949" s="312" cm="1">
        <f t="array" aca="1" ref="P949" ca="1">IF($D948=$C$3,
SUM(IF(OFFSET($N$696,,,($C948-1)*3-2,$C$2)=P948,OFFSET($N$698,,,($C948-1)*3-2,$C$2)*OFFSET($B$696,1,,($C948-1)*3-2,1))),
IFERROR((P614/$J613)*$J948,0))</f>
        <v>0</v>
      </c>
      <c r="Q949" s="313" cm="1">
        <f t="array" aca="1" ref="Q949" ca="1">IF($D948=$C$3,
SUM(IF(OFFSET($N$696,,,($C948-1)*3-2,$C$2)=Q948,OFFSET($N$698,,,($C948-1)*3-2,$C$2)*OFFSET($B$696,1,,($C948-1)*3-2,1))),
IFERROR((Q614/$J613)*$J948,0))</f>
        <v>0</v>
      </c>
      <c r="R949" s="312" cm="1">
        <f t="array" aca="1" ref="R949" ca="1">IF($D948=$C$3,
SUM(IF(OFFSET($N$696,,,($C948-1)*3-2,$C$2)=R948,OFFSET($N$698,,,($C948-1)*3-2,$C$2)*OFFSET($B$696,1,,($C948-1)*3-2,1))),
IFERROR((R614/$J613)*$J948,0))</f>
        <v>0</v>
      </c>
      <c r="S949" s="312" cm="1">
        <f t="array" aca="1" ref="S949" ca="1">IF($D948=$C$3,
SUM(IF(OFFSET($N$696,,,($C948-1)*3-2,$C$2)=S948,OFFSET($N$698,,,($C948-1)*3-2,$C$2)*OFFSET($B$696,1,,($C948-1)*3-2,1))),
IFERROR((S614/$J613)*$J948,0))</f>
        <v>0</v>
      </c>
      <c r="T949" s="312" cm="1">
        <f t="array" aca="1" ref="T949" ca="1">IF($D948=$C$3,
SUM(IF(OFFSET($N$696,,,($C948-1)*3-2,$C$2)=T948,OFFSET($N$698,,,($C948-1)*3-2,$C$2)*OFFSET($B$696,1,,($C948-1)*3-2,1))),
IFERROR((T614/$J613)*$J948,0))</f>
        <v>0</v>
      </c>
      <c r="U949" s="312" cm="1">
        <f t="array" aca="1" ref="U949" ca="1">IF($D948=$C$3,
SUM(IF(OFFSET($N$696,,,($C948-1)*3-2,$C$2)=U948,OFFSET($N$698,,,($C948-1)*3-2,$C$2)*OFFSET($B$696,1,,($C948-1)*3-2,1))),
IFERROR((U614/$J613)*$J948,0))</f>
        <v>0</v>
      </c>
      <c r="V949" s="312" cm="1">
        <f t="array" aca="1" ref="V949" ca="1">IF($D948=$C$3,
SUM(IF(OFFSET($N$696,,,($C948-1)*3-2,$C$2)=V948,OFFSET($N$698,,,($C948-1)*3-2,$C$2)*OFFSET($B$696,1,,($C948-1)*3-2,1))),
IFERROR((V614/$J613)*$J948,0))</f>
        <v>0</v>
      </c>
      <c r="W949" s="312" cm="1">
        <f t="array" aca="1" ref="W949" ca="1">IF($D948=$C$3,
SUM(IF(OFFSET($N$696,,,($C948-1)*3-2,$C$2)=W948,OFFSET($N$698,,,($C948-1)*3-2,$C$2)*OFFSET($B$696,1,,($C948-1)*3-2,1))),
IFERROR((W614/$J613)*$J948,0))</f>
        <v>0</v>
      </c>
      <c r="X949" s="312" cm="1">
        <f t="array" aca="1" ref="X949" ca="1">IF($D948=$C$3,
SUM(IF(OFFSET($N$696,,,($C948-1)*3-2,$C$2)=X948,OFFSET($N$698,,,($C948-1)*3-2,$C$2)*OFFSET($B$696,1,,($C948-1)*3-2,1))),
IFERROR((X614/$J613)*$J948,0))</f>
        <v>0</v>
      </c>
      <c r="Y949" s="312" cm="1">
        <f t="array" aca="1" ref="Y949" ca="1">IF($D948=$C$3,
SUM(IF(OFFSET($N$696,,,($C948-1)*3-2,$C$2)=Y948,OFFSET($N$698,,,($C948-1)*3-2,$C$2)*OFFSET($B$696,1,,($C948-1)*3-2,1))),
IFERROR((Y614/$J613)*$J948,0))</f>
        <v>0</v>
      </c>
      <c r="Z949" s="312" cm="1">
        <f t="array" aca="1" ref="Z949" ca="1">IF($D948=$C$3,
SUM(IF(OFFSET($N$696,,,($C948-1)*3-2,$C$2)=Z948,OFFSET($N$698,,,($C948-1)*3-2,$C$2)*OFFSET($B$696,1,,($C948-1)*3-2,1))),
IFERROR((Z614/$J613)*$J948,0))</f>
        <v>0</v>
      </c>
      <c r="AA949" s="312" cm="1">
        <f t="array" aca="1" ref="AA949" ca="1">IF($D948=$C$3,
SUM(IF(OFFSET($N$696,,,($C948-1)*3-2,$C$2)=AA948,OFFSET($N$698,,,($C948-1)*3-2,$C$2)*OFFSET($B$696,1,,($C948-1)*3-2,1))),
IFERROR((AA614/$J613)*$J948,0))</f>
        <v>0</v>
      </c>
      <c r="AB949" s="312" cm="1">
        <f t="array" aca="1" ref="AB949" ca="1">IF($D948=$C$3,
SUM(IF(OFFSET($N$696,,,($C948-1)*3-2,$C$2)=AB948,OFFSET($N$698,,,($C948-1)*3-2,$C$2)*OFFSET($B$696,1,,($C948-1)*3-2,1))),
IFERROR((AB614/$J613)*$J948,0))</f>
        <v>0</v>
      </c>
      <c r="AC949" s="312" cm="1">
        <f t="array" aca="1" ref="AC949" ca="1">IF($D948=$C$3,
SUM(IF(OFFSET($N$696,,,($C948-1)*3-2,$C$2)=AC948,OFFSET($N$698,,,($C948-1)*3-2,$C$2)*OFFSET($B$696,1,,($C948-1)*3-2,1))),
IFERROR((AC614/$J613)*$J948,0))</f>
        <v>0</v>
      </c>
      <c r="AD949" s="312" cm="1">
        <f t="array" aca="1" ref="AD949" ca="1">IF($D948=$C$3,
SUM(IF(OFFSET($N$696,,,($C948-1)*3-2,$C$2)=AD948,OFFSET($N$698,,,($C948-1)*3-2,$C$2)*OFFSET($B$696,1,,($C948-1)*3-2,1))),
IFERROR((AD614/$J613)*$J948,0))</f>
        <v>0</v>
      </c>
      <c r="AE949" s="312" cm="1">
        <f t="array" aca="1" ref="AE949" ca="1">IF($D948=$C$3,
SUM(IF(OFFSET($N$696,,,($C948-1)*3-2,$C$2)=AE948,OFFSET($N$698,,,($C948-1)*3-2,$C$2)*OFFSET($B$696,1,,($C948-1)*3-2,1))),
IFERROR((AE614/$J613)*$J948,0))</f>
        <v>0</v>
      </c>
      <c r="AF949" s="312" cm="1">
        <f t="array" aca="1" ref="AF949" ca="1">IF($D948=$C$3,
SUM(IF(OFFSET($N$696,,,($C948-1)*3-2,$C$2)=AF948,OFFSET($N$698,,,($C948-1)*3-2,$C$2)*OFFSET($B$696,1,,($C948-1)*3-2,1))),
IFERROR((AF614/$J613)*$J948,0))</f>
        <v>0</v>
      </c>
      <c r="AG949" s="312" cm="1">
        <f t="array" aca="1" ref="AG949" ca="1">IF($D948=$C$3,
SUM(IF(OFFSET($N$696,,,($C948-1)*3-2,$C$2)=AG948,OFFSET($N$698,,,($C948-1)*3-2,$C$2)*OFFSET($B$696,1,,($C948-1)*3-2,1))),
IFERROR((AG614/$J613)*$J948,0))</f>
        <v>0</v>
      </c>
      <c r="AH949" s="317"/>
      <c r="AI949" s="318"/>
      <c r="AJ949" s="318"/>
      <c r="AK949" s="318"/>
      <c r="AL949" s="318"/>
      <c r="AM949"/>
      <c r="AN949"/>
      <c r="AO949"/>
      <c r="AP949"/>
      <c r="AQ949"/>
      <c r="AR949"/>
    </row>
    <row r="950" spans="1:44" ht="13.15" customHeight="1">
      <c r="A950" s="317"/>
      <c r="B950" s="380" t="str">
        <f t="shared" ca="1" si="3774"/>
        <v/>
      </c>
      <c r="C950" s="380" t="str">
        <f t="shared" ca="1" si="3774"/>
        <v/>
      </c>
      <c r="D950" s="891"/>
      <c r="E950" s="896"/>
      <c r="F950" s="897"/>
      <c r="G950" s="900"/>
      <c r="H950" s="903"/>
      <c r="I950" s="906"/>
      <c r="J950" s="909"/>
      <c r="K950" s="912"/>
      <c r="L950" s="915"/>
      <c r="M950" s="404" t="s">
        <v>91</v>
      </c>
      <c r="N950" s="405">
        <f t="shared" ref="N950:AG950" ca="1" si="3775">IFERROR(N949*$K948,0)</f>
        <v>0</v>
      </c>
      <c r="O950" s="406">
        <f t="shared" ca="1" si="3775"/>
        <v>0</v>
      </c>
      <c r="P950" s="406">
        <f t="shared" ca="1" si="3775"/>
        <v>0</v>
      </c>
      <c r="Q950" s="407">
        <f t="shared" ca="1" si="3775"/>
        <v>0</v>
      </c>
      <c r="R950" s="406">
        <f t="shared" ca="1" si="3775"/>
        <v>0</v>
      </c>
      <c r="S950" s="406">
        <f t="shared" ca="1" si="3775"/>
        <v>0</v>
      </c>
      <c r="T950" s="406">
        <f t="shared" ca="1" si="3775"/>
        <v>0</v>
      </c>
      <c r="U950" s="406">
        <f t="shared" ca="1" si="3775"/>
        <v>0</v>
      </c>
      <c r="V950" s="406">
        <f t="shared" ca="1" si="3775"/>
        <v>0</v>
      </c>
      <c r="W950" s="406">
        <f t="shared" ca="1" si="3775"/>
        <v>0</v>
      </c>
      <c r="X950" s="406">
        <f t="shared" ca="1" si="3775"/>
        <v>0</v>
      </c>
      <c r="Y950" s="406">
        <f t="shared" ca="1" si="3775"/>
        <v>0</v>
      </c>
      <c r="Z950" s="406">
        <f t="shared" ca="1" si="3775"/>
        <v>0</v>
      </c>
      <c r="AA950" s="406">
        <f t="shared" ca="1" si="3775"/>
        <v>0</v>
      </c>
      <c r="AB950" s="406">
        <f t="shared" ca="1" si="3775"/>
        <v>0</v>
      </c>
      <c r="AC950" s="406">
        <f t="shared" ca="1" si="3775"/>
        <v>0</v>
      </c>
      <c r="AD950" s="406">
        <f t="shared" ca="1" si="3775"/>
        <v>0</v>
      </c>
      <c r="AE950" s="406">
        <f t="shared" ca="1" si="3775"/>
        <v>0</v>
      </c>
      <c r="AF950" s="406">
        <f t="shared" ca="1" si="3775"/>
        <v>0</v>
      </c>
      <c r="AG950" s="406">
        <f t="shared" ca="1" si="3775"/>
        <v>0</v>
      </c>
      <c r="AH950" s="317"/>
      <c r="AI950" s="318"/>
      <c r="AJ950" s="318"/>
      <c r="AK950" s="318"/>
      <c r="AL950" s="318"/>
      <c r="AM950"/>
      <c r="AN950"/>
      <c r="AO950"/>
      <c r="AP950"/>
      <c r="AQ950"/>
      <c r="AR950"/>
    </row>
    <row r="951" spans="1:44" ht="13.15" customHeight="1">
      <c r="A951" s="317"/>
      <c r="B951" s="317"/>
      <c r="C951" s="317" cm="1">
        <f t="array" aca="1" ref="C951" ca="1">OFFSET(C951,-3,,,)+1</f>
        <v>86</v>
      </c>
      <c r="D951" s="889" t="str">
        <f t="shared" ref="D951:E951" ca="1" si="3776">D616</f>
        <v/>
      </c>
      <c r="E951" s="892" t="str">
        <f t="shared" ca="1" si="3776"/>
        <v/>
      </c>
      <c r="F951" s="893"/>
      <c r="G951" s="898">
        <f t="shared" ref="G951" si="3777">G616</f>
        <v>0</v>
      </c>
      <c r="H951" s="901"/>
      <c r="I951" s="904" t="str">
        <f t="shared" ref="I951" ca="1" si="3778">I616</f>
        <v/>
      </c>
      <c r="J951" s="907">
        <f t="shared" ref="J951" ca="1" si="3779">IF($D951=$C$3,
SUMPRODUCT(OFFSET($B$696,1,,($C951-1)*3-2,),OFFSET($L$696,,,($C951-1)*3-2,)),J616+H951)</f>
        <v>0</v>
      </c>
      <c r="K951" s="910">
        <f t="shared" ref="K951" ca="1" si="3780">K616</f>
        <v>0</v>
      </c>
      <c r="L951" s="913">
        <f t="shared" ref="L951" ca="1" si="3781">J951*K951</f>
        <v>0</v>
      </c>
      <c r="M951" s="402" t="s">
        <v>89</v>
      </c>
      <c r="N951" s="308" t="str">
        <f t="shared" ref="N951:AG951" ca="1" si="3782">N616</f>
        <v/>
      </c>
      <c r="O951" s="309" t="str">
        <f t="shared" ca="1" si="3782"/>
        <v/>
      </c>
      <c r="P951" s="309" t="str">
        <f t="shared" ca="1" si="3782"/>
        <v/>
      </c>
      <c r="Q951" s="310" t="str">
        <f t="shared" ca="1" si="3782"/>
        <v/>
      </c>
      <c r="R951" s="309" t="str">
        <f t="shared" ca="1" si="3782"/>
        <v/>
      </c>
      <c r="S951" s="309" t="str">
        <f t="shared" ca="1" si="3782"/>
        <v/>
      </c>
      <c r="T951" s="309" t="str">
        <f t="shared" ca="1" si="3782"/>
        <v/>
      </c>
      <c r="U951" s="309" t="str">
        <f t="shared" ca="1" si="3782"/>
        <v/>
      </c>
      <c r="V951" s="309" t="str">
        <f t="shared" ca="1" si="3782"/>
        <v/>
      </c>
      <c r="W951" s="309" t="str">
        <f t="shared" ca="1" si="3782"/>
        <v/>
      </c>
      <c r="X951" s="309" t="str">
        <f t="shared" ca="1" si="3782"/>
        <v/>
      </c>
      <c r="Y951" s="309" t="str">
        <f t="shared" ca="1" si="3782"/>
        <v/>
      </c>
      <c r="Z951" s="309" t="str">
        <f t="shared" ca="1" si="3782"/>
        <v/>
      </c>
      <c r="AA951" s="309" t="str">
        <f t="shared" ca="1" si="3782"/>
        <v/>
      </c>
      <c r="AB951" s="309" t="str">
        <f t="shared" ca="1" si="3782"/>
        <v/>
      </c>
      <c r="AC951" s="309" t="str">
        <f t="shared" ca="1" si="3782"/>
        <v/>
      </c>
      <c r="AD951" s="309" t="str">
        <f t="shared" ca="1" si="3782"/>
        <v/>
      </c>
      <c r="AE951" s="309" t="str">
        <f t="shared" ca="1" si="3782"/>
        <v/>
      </c>
      <c r="AF951" s="309" t="str">
        <f t="shared" ca="1" si="3782"/>
        <v/>
      </c>
      <c r="AG951" s="309" t="str">
        <f t="shared" ca="1" si="3782"/>
        <v/>
      </c>
      <c r="AH951" s="317"/>
      <c r="AI951" s="318"/>
      <c r="AJ951" s="318"/>
      <c r="AK951" s="318"/>
      <c r="AL951" s="318"/>
      <c r="AM951"/>
      <c r="AN951"/>
      <c r="AO951"/>
      <c r="AP951"/>
      <c r="AQ951"/>
      <c r="AR951"/>
    </row>
    <row r="952" spans="1:44" ht="13.15" customHeight="1">
      <c r="A952" s="317"/>
      <c r="B952" s="380">
        <f t="shared" ref="B952:C953" ca="1" si="3783">B617</f>
        <v>0</v>
      </c>
      <c r="C952" s="317" cm="1">
        <f t="array" aca="1" ref="C952" ca="1">IF(ROUND(SUM(IF(N951:AG951&lt;&gt;"",IF(N951:AG951&lt;&gt;0,(N952:AG952))))-J951,3)&lt;&gt;0,"X",0)</f>
        <v>0</v>
      </c>
      <c r="D952" s="890"/>
      <c r="E952" s="894"/>
      <c r="F952" s="895"/>
      <c r="G952" s="899"/>
      <c r="H952" s="902"/>
      <c r="I952" s="905"/>
      <c r="J952" s="908"/>
      <c r="K952" s="911"/>
      <c r="L952" s="914"/>
      <c r="M952" s="403" t="s">
        <v>90</v>
      </c>
      <c r="N952" s="312" cm="1">
        <f t="array" aca="1" ref="N952" ca="1">IF($D951=$C$3,
SUM(IF(OFFSET($N$696,,,($C951-1)*3-2,$C$2)=N951,OFFSET($N$698,,,($C951-1)*3-2,$C$2)*OFFSET($B$696,1,,($C951-1)*3-2,1))),
IFERROR((N617/$J616)*$J951,0))</f>
        <v>0</v>
      </c>
      <c r="O952" s="312" cm="1">
        <f t="array" aca="1" ref="O952" ca="1">IF($D951=$C$3,
SUM(IF(OFFSET($N$696,,,($C951-1)*3-2,$C$2)=O951,OFFSET($N$698,,,($C951-1)*3-2,$C$2)*OFFSET($B$696,1,,($C951-1)*3-2,1))),
IFERROR((O617/$J616)*$J951,0))</f>
        <v>0</v>
      </c>
      <c r="P952" s="312" cm="1">
        <f t="array" aca="1" ref="P952" ca="1">IF($D951=$C$3,
SUM(IF(OFFSET($N$696,,,($C951-1)*3-2,$C$2)=P951,OFFSET($N$698,,,($C951-1)*3-2,$C$2)*OFFSET($B$696,1,,($C951-1)*3-2,1))),
IFERROR((P617/$J616)*$J951,0))</f>
        <v>0</v>
      </c>
      <c r="Q952" s="313" cm="1">
        <f t="array" aca="1" ref="Q952" ca="1">IF($D951=$C$3,
SUM(IF(OFFSET($N$696,,,($C951-1)*3-2,$C$2)=Q951,OFFSET($N$698,,,($C951-1)*3-2,$C$2)*OFFSET($B$696,1,,($C951-1)*3-2,1))),
IFERROR((Q617/$J616)*$J951,0))</f>
        <v>0</v>
      </c>
      <c r="R952" s="312" cm="1">
        <f t="array" aca="1" ref="R952" ca="1">IF($D951=$C$3,
SUM(IF(OFFSET($N$696,,,($C951-1)*3-2,$C$2)=R951,OFFSET($N$698,,,($C951-1)*3-2,$C$2)*OFFSET($B$696,1,,($C951-1)*3-2,1))),
IFERROR((R617/$J616)*$J951,0))</f>
        <v>0</v>
      </c>
      <c r="S952" s="312" cm="1">
        <f t="array" aca="1" ref="S952" ca="1">IF($D951=$C$3,
SUM(IF(OFFSET($N$696,,,($C951-1)*3-2,$C$2)=S951,OFFSET($N$698,,,($C951-1)*3-2,$C$2)*OFFSET($B$696,1,,($C951-1)*3-2,1))),
IFERROR((S617/$J616)*$J951,0))</f>
        <v>0</v>
      </c>
      <c r="T952" s="312" cm="1">
        <f t="array" aca="1" ref="T952" ca="1">IF($D951=$C$3,
SUM(IF(OFFSET($N$696,,,($C951-1)*3-2,$C$2)=T951,OFFSET($N$698,,,($C951-1)*3-2,$C$2)*OFFSET($B$696,1,,($C951-1)*3-2,1))),
IFERROR((T617/$J616)*$J951,0))</f>
        <v>0</v>
      </c>
      <c r="U952" s="312" cm="1">
        <f t="array" aca="1" ref="U952" ca="1">IF($D951=$C$3,
SUM(IF(OFFSET($N$696,,,($C951-1)*3-2,$C$2)=U951,OFFSET($N$698,,,($C951-1)*3-2,$C$2)*OFFSET($B$696,1,,($C951-1)*3-2,1))),
IFERROR((U617/$J616)*$J951,0))</f>
        <v>0</v>
      </c>
      <c r="V952" s="312" cm="1">
        <f t="array" aca="1" ref="V952" ca="1">IF($D951=$C$3,
SUM(IF(OFFSET($N$696,,,($C951-1)*3-2,$C$2)=V951,OFFSET($N$698,,,($C951-1)*3-2,$C$2)*OFFSET($B$696,1,,($C951-1)*3-2,1))),
IFERROR((V617/$J616)*$J951,0))</f>
        <v>0</v>
      </c>
      <c r="W952" s="312" cm="1">
        <f t="array" aca="1" ref="W952" ca="1">IF($D951=$C$3,
SUM(IF(OFFSET($N$696,,,($C951-1)*3-2,$C$2)=W951,OFFSET($N$698,,,($C951-1)*3-2,$C$2)*OFFSET($B$696,1,,($C951-1)*3-2,1))),
IFERROR((W617/$J616)*$J951,0))</f>
        <v>0</v>
      </c>
      <c r="X952" s="312" cm="1">
        <f t="array" aca="1" ref="X952" ca="1">IF($D951=$C$3,
SUM(IF(OFFSET($N$696,,,($C951-1)*3-2,$C$2)=X951,OFFSET($N$698,,,($C951-1)*3-2,$C$2)*OFFSET($B$696,1,,($C951-1)*3-2,1))),
IFERROR((X617/$J616)*$J951,0))</f>
        <v>0</v>
      </c>
      <c r="Y952" s="312" cm="1">
        <f t="array" aca="1" ref="Y952" ca="1">IF($D951=$C$3,
SUM(IF(OFFSET($N$696,,,($C951-1)*3-2,$C$2)=Y951,OFFSET($N$698,,,($C951-1)*3-2,$C$2)*OFFSET($B$696,1,,($C951-1)*3-2,1))),
IFERROR((Y617/$J616)*$J951,0))</f>
        <v>0</v>
      </c>
      <c r="Z952" s="312" cm="1">
        <f t="array" aca="1" ref="Z952" ca="1">IF($D951=$C$3,
SUM(IF(OFFSET($N$696,,,($C951-1)*3-2,$C$2)=Z951,OFFSET($N$698,,,($C951-1)*3-2,$C$2)*OFFSET($B$696,1,,($C951-1)*3-2,1))),
IFERROR((Z617/$J616)*$J951,0))</f>
        <v>0</v>
      </c>
      <c r="AA952" s="312" cm="1">
        <f t="array" aca="1" ref="AA952" ca="1">IF($D951=$C$3,
SUM(IF(OFFSET($N$696,,,($C951-1)*3-2,$C$2)=AA951,OFFSET($N$698,,,($C951-1)*3-2,$C$2)*OFFSET($B$696,1,,($C951-1)*3-2,1))),
IFERROR((AA617/$J616)*$J951,0))</f>
        <v>0</v>
      </c>
      <c r="AB952" s="312" cm="1">
        <f t="array" aca="1" ref="AB952" ca="1">IF($D951=$C$3,
SUM(IF(OFFSET($N$696,,,($C951-1)*3-2,$C$2)=AB951,OFFSET($N$698,,,($C951-1)*3-2,$C$2)*OFFSET($B$696,1,,($C951-1)*3-2,1))),
IFERROR((AB617/$J616)*$J951,0))</f>
        <v>0</v>
      </c>
      <c r="AC952" s="312" cm="1">
        <f t="array" aca="1" ref="AC952" ca="1">IF($D951=$C$3,
SUM(IF(OFFSET($N$696,,,($C951-1)*3-2,$C$2)=AC951,OFFSET($N$698,,,($C951-1)*3-2,$C$2)*OFFSET($B$696,1,,($C951-1)*3-2,1))),
IFERROR((AC617/$J616)*$J951,0))</f>
        <v>0</v>
      </c>
      <c r="AD952" s="312" cm="1">
        <f t="array" aca="1" ref="AD952" ca="1">IF($D951=$C$3,
SUM(IF(OFFSET($N$696,,,($C951-1)*3-2,$C$2)=AD951,OFFSET($N$698,,,($C951-1)*3-2,$C$2)*OFFSET($B$696,1,,($C951-1)*3-2,1))),
IFERROR((AD617/$J616)*$J951,0))</f>
        <v>0</v>
      </c>
      <c r="AE952" s="312" cm="1">
        <f t="array" aca="1" ref="AE952" ca="1">IF($D951=$C$3,
SUM(IF(OFFSET($N$696,,,($C951-1)*3-2,$C$2)=AE951,OFFSET($N$698,,,($C951-1)*3-2,$C$2)*OFFSET($B$696,1,,($C951-1)*3-2,1))),
IFERROR((AE617/$J616)*$J951,0))</f>
        <v>0</v>
      </c>
      <c r="AF952" s="312" cm="1">
        <f t="array" aca="1" ref="AF952" ca="1">IF($D951=$C$3,
SUM(IF(OFFSET($N$696,,,($C951-1)*3-2,$C$2)=AF951,OFFSET($N$698,,,($C951-1)*3-2,$C$2)*OFFSET($B$696,1,,($C951-1)*3-2,1))),
IFERROR((AF617/$J616)*$J951,0))</f>
        <v>0</v>
      </c>
      <c r="AG952" s="312" cm="1">
        <f t="array" aca="1" ref="AG952" ca="1">IF($D951=$C$3,
SUM(IF(OFFSET($N$696,,,($C951-1)*3-2,$C$2)=AG951,OFFSET($N$698,,,($C951-1)*3-2,$C$2)*OFFSET($B$696,1,,($C951-1)*3-2,1))),
IFERROR((AG617/$J616)*$J951,0))</f>
        <v>0</v>
      </c>
      <c r="AH952" s="317"/>
      <c r="AI952" s="318"/>
      <c r="AJ952" s="318"/>
      <c r="AK952" s="318"/>
      <c r="AL952" s="318"/>
      <c r="AM952"/>
      <c r="AN952"/>
      <c r="AO952"/>
      <c r="AP952"/>
      <c r="AQ952"/>
      <c r="AR952"/>
    </row>
    <row r="953" spans="1:44" ht="13.15" customHeight="1">
      <c r="A953" s="317"/>
      <c r="B953" s="380" t="str">
        <f t="shared" ca="1" si="3783"/>
        <v/>
      </c>
      <c r="C953" s="380" t="str">
        <f t="shared" ca="1" si="3783"/>
        <v/>
      </c>
      <c r="D953" s="891"/>
      <c r="E953" s="896"/>
      <c r="F953" s="897"/>
      <c r="G953" s="900"/>
      <c r="H953" s="903"/>
      <c r="I953" s="906"/>
      <c r="J953" s="909"/>
      <c r="K953" s="912"/>
      <c r="L953" s="915"/>
      <c r="M953" s="404" t="s">
        <v>91</v>
      </c>
      <c r="N953" s="405">
        <f t="shared" ref="N953:AG953" ca="1" si="3784">IFERROR(N952*$K951,0)</f>
        <v>0</v>
      </c>
      <c r="O953" s="406">
        <f t="shared" ca="1" si="3784"/>
        <v>0</v>
      </c>
      <c r="P953" s="406">
        <f t="shared" ca="1" si="3784"/>
        <v>0</v>
      </c>
      <c r="Q953" s="407">
        <f t="shared" ca="1" si="3784"/>
        <v>0</v>
      </c>
      <c r="R953" s="406">
        <f t="shared" ca="1" si="3784"/>
        <v>0</v>
      </c>
      <c r="S953" s="406">
        <f t="shared" ca="1" si="3784"/>
        <v>0</v>
      </c>
      <c r="T953" s="406">
        <f t="shared" ca="1" si="3784"/>
        <v>0</v>
      </c>
      <c r="U953" s="406">
        <f t="shared" ca="1" si="3784"/>
        <v>0</v>
      </c>
      <c r="V953" s="406">
        <f t="shared" ca="1" si="3784"/>
        <v>0</v>
      </c>
      <c r="W953" s="406">
        <f t="shared" ca="1" si="3784"/>
        <v>0</v>
      </c>
      <c r="X953" s="406">
        <f t="shared" ca="1" si="3784"/>
        <v>0</v>
      </c>
      <c r="Y953" s="406">
        <f t="shared" ca="1" si="3784"/>
        <v>0</v>
      </c>
      <c r="Z953" s="406">
        <f t="shared" ca="1" si="3784"/>
        <v>0</v>
      </c>
      <c r="AA953" s="406">
        <f t="shared" ca="1" si="3784"/>
        <v>0</v>
      </c>
      <c r="AB953" s="406">
        <f t="shared" ca="1" si="3784"/>
        <v>0</v>
      </c>
      <c r="AC953" s="406">
        <f t="shared" ca="1" si="3784"/>
        <v>0</v>
      </c>
      <c r="AD953" s="406">
        <f t="shared" ca="1" si="3784"/>
        <v>0</v>
      </c>
      <c r="AE953" s="406">
        <f t="shared" ca="1" si="3784"/>
        <v>0</v>
      </c>
      <c r="AF953" s="406">
        <f t="shared" ca="1" si="3784"/>
        <v>0</v>
      </c>
      <c r="AG953" s="406">
        <f t="shared" ca="1" si="3784"/>
        <v>0</v>
      </c>
      <c r="AH953" s="317"/>
      <c r="AI953" s="318"/>
      <c r="AJ953" s="318"/>
      <c r="AK953" s="318"/>
      <c r="AL953" s="318"/>
      <c r="AM953"/>
      <c r="AN953"/>
      <c r="AO953"/>
      <c r="AP953"/>
      <c r="AQ953"/>
      <c r="AR953"/>
    </row>
    <row r="954" spans="1:44" ht="13.15" customHeight="1">
      <c r="A954" s="317"/>
      <c r="B954" s="317"/>
      <c r="C954" s="317" cm="1">
        <f t="array" aca="1" ref="C954" ca="1">OFFSET(C954,-3,,,)+1</f>
        <v>87</v>
      </c>
      <c r="D954" s="889" t="str">
        <f t="shared" ref="D954:E954" ca="1" si="3785">D619</f>
        <v/>
      </c>
      <c r="E954" s="892" t="str">
        <f t="shared" ca="1" si="3785"/>
        <v/>
      </c>
      <c r="F954" s="893"/>
      <c r="G954" s="898">
        <f t="shared" ref="G954" si="3786">G619</f>
        <v>0</v>
      </c>
      <c r="H954" s="901"/>
      <c r="I954" s="904" t="str">
        <f t="shared" ref="I954" ca="1" si="3787">I619</f>
        <v/>
      </c>
      <c r="J954" s="907">
        <f t="shared" ref="J954" ca="1" si="3788">IF($D954=$C$3,
SUMPRODUCT(OFFSET($B$696,1,,($C954-1)*3-2,),OFFSET($L$696,,,($C954-1)*3-2,)),J619+H954)</f>
        <v>0</v>
      </c>
      <c r="K954" s="910">
        <f t="shared" ref="K954" ca="1" si="3789">K619</f>
        <v>0</v>
      </c>
      <c r="L954" s="913">
        <f t="shared" ref="L954" ca="1" si="3790">J954*K954</f>
        <v>0</v>
      </c>
      <c r="M954" s="402" t="s">
        <v>89</v>
      </c>
      <c r="N954" s="308" t="str">
        <f t="shared" ref="N954:AG954" ca="1" si="3791">N619</f>
        <v/>
      </c>
      <c r="O954" s="309" t="str">
        <f t="shared" ca="1" si="3791"/>
        <v/>
      </c>
      <c r="P954" s="309" t="str">
        <f t="shared" ca="1" si="3791"/>
        <v/>
      </c>
      <c r="Q954" s="310" t="str">
        <f t="shared" ca="1" si="3791"/>
        <v/>
      </c>
      <c r="R954" s="309" t="str">
        <f t="shared" ca="1" si="3791"/>
        <v/>
      </c>
      <c r="S954" s="309" t="str">
        <f t="shared" ca="1" si="3791"/>
        <v/>
      </c>
      <c r="T954" s="309" t="str">
        <f t="shared" ca="1" si="3791"/>
        <v/>
      </c>
      <c r="U954" s="309" t="str">
        <f t="shared" ca="1" si="3791"/>
        <v/>
      </c>
      <c r="V954" s="309" t="str">
        <f t="shared" ca="1" si="3791"/>
        <v/>
      </c>
      <c r="W954" s="309" t="str">
        <f t="shared" ca="1" si="3791"/>
        <v/>
      </c>
      <c r="X954" s="309" t="str">
        <f t="shared" ca="1" si="3791"/>
        <v/>
      </c>
      <c r="Y954" s="309" t="str">
        <f t="shared" ca="1" si="3791"/>
        <v/>
      </c>
      <c r="Z954" s="309" t="str">
        <f t="shared" ca="1" si="3791"/>
        <v/>
      </c>
      <c r="AA954" s="309" t="str">
        <f t="shared" ca="1" si="3791"/>
        <v/>
      </c>
      <c r="AB954" s="309" t="str">
        <f t="shared" ca="1" si="3791"/>
        <v/>
      </c>
      <c r="AC954" s="309" t="str">
        <f t="shared" ca="1" si="3791"/>
        <v/>
      </c>
      <c r="AD954" s="309" t="str">
        <f t="shared" ca="1" si="3791"/>
        <v/>
      </c>
      <c r="AE954" s="309" t="str">
        <f t="shared" ca="1" si="3791"/>
        <v/>
      </c>
      <c r="AF954" s="309" t="str">
        <f t="shared" ca="1" si="3791"/>
        <v/>
      </c>
      <c r="AG954" s="309" t="str">
        <f t="shared" ca="1" si="3791"/>
        <v/>
      </c>
      <c r="AH954" s="317"/>
      <c r="AI954" s="318"/>
      <c r="AJ954" s="318"/>
      <c r="AK954" s="318"/>
      <c r="AL954" s="318"/>
      <c r="AM954"/>
      <c r="AN954"/>
      <c r="AO954"/>
      <c r="AP954"/>
      <c r="AQ954"/>
      <c r="AR954"/>
    </row>
    <row r="955" spans="1:44" ht="13.15" customHeight="1">
      <c r="A955" s="317"/>
      <c r="B955" s="380">
        <f t="shared" ref="B955:C956" ca="1" si="3792">B620</f>
        <v>0</v>
      </c>
      <c r="C955" s="317" cm="1">
        <f t="array" aca="1" ref="C955" ca="1">IF(ROUND(SUM(IF(N954:AG954&lt;&gt;"",IF(N954:AG954&lt;&gt;0,(N955:AG955))))-J954,3)&lt;&gt;0,"X",0)</f>
        <v>0</v>
      </c>
      <c r="D955" s="890"/>
      <c r="E955" s="894"/>
      <c r="F955" s="895"/>
      <c r="G955" s="899"/>
      <c r="H955" s="902"/>
      <c r="I955" s="905"/>
      <c r="J955" s="908"/>
      <c r="K955" s="911"/>
      <c r="L955" s="914"/>
      <c r="M955" s="403" t="s">
        <v>90</v>
      </c>
      <c r="N955" s="312" cm="1">
        <f t="array" aca="1" ref="N955" ca="1">IF($D954=$C$3,
SUM(IF(OFFSET($N$696,,,($C954-1)*3-2,$C$2)=N954,OFFSET($N$698,,,($C954-1)*3-2,$C$2)*OFFSET($B$696,1,,($C954-1)*3-2,1))),
IFERROR((N620/$J619)*$J954,0))</f>
        <v>0</v>
      </c>
      <c r="O955" s="312" cm="1">
        <f t="array" aca="1" ref="O955" ca="1">IF($D954=$C$3,
SUM(IF(OFFSET($N$696,,,($C954-1)*3-2,$C$2)=O954,OFFSET($N$698,,,($C954-1)*3-2,$C$2)*OFFSET($B$696,1,,($C954-1)*3-2,1))),
IFERROR((O620/$J619)*$J954,0))</f>
        <v>0</v>
      </c>
      <c r="P955" s="312" cm="1">
        <f t="array" aca="1" ref="P955" ca="1">IF($D954=$C$3,
SUM(IF(OFFSET($N$696,,,($C954-1)*3-2,$C$2)=P954,OFFSET($N$698,,,($C954-1)*3-2,$C$2)*OFFSET($B$696,1,,($C954-1)*3-2,1))),
IFERROR((P620/$J619)*$J954,0))</f>
        <v>0</v>
      </c>
      <c r="Q955" s="313" cm="1">
        <f t="array" aca="1" ref="Q955" ca="1">IF($D954=$C$3,
SUM(IF(OFFSET($N$696,,,($C954-1)*3-2,$C$2)=Q954,OFFSET($N$698,,,($C954-1)*3-2,$C$2)*OFFSET($B$696,1,,($C954-1)*3-2,1))),
IFERROR((Q620/$J619)*$J954,0))</f>
        <v>0</v>
      </c>
      <c r="R955" s="312" cm="1">
        <f t="array" aca="1" ref="R955" ca="1">IF($D954=$C$3,
SUM(IF(OFFSET($N$696,,,($C954-1)*3-2,$C$2)=R954,OFFSET($N$698,,,($C954-1)*3-2,$C$2)*OFFSET($B$696,1,,($C954-1)*3-2,1))),
IFERROR((R620/$J619)*$J954,0))</f>
        <v>0</v>
      </c>
      <c r="S955" s="312" cm="1">
        <f t="array" aca="1" ref="S955" ca="1">IF($D954=$C$3,
SUM(IF(OFFSET($N$696,,,($C954-1)*3-2,$C$2)=S954,OFFSET($N$698,,,($C954-1)*3-2,$C$2)*OFFSET($B$696,1,,($C954-1)*3-2,1))),
IFERROR((S620/$J619)*$J954,0))</f>
        <v>0</v>
      </c>
      <c r="T955" s="312" cm="1">
        <f t="array" aca="1" ref="T955" ca="1">IF($D954=$C$3,
SUM(IF(OFFSET($N$696,,,($C954-1)*3-2,$C$2)=T954,OFFSET($N$698,,,($C954-1)*3-2,$C$2)*OFFSET($B$696,1,,($C954-1)*3-2,1))),
IFERROR((T620/$J619)*$J954,0))</f>
        <v>0</v>
      </c>
      <c r="U955" s="312" cm="1">
        <f t="array" aca="1" ref="U955" ca="1">IF($D954=$C$3,
SUM(IF(OFFSET($N$696,,,($C954-1)*3-2,$C$2)=U954,OFFSET($N$698,,,($C954-1)*3-2,$C$2)*OFFSET($B$696,1,,($C954-1)*3-2,1))),
IFERROR((U620/$J619)*$J954,0))</f>
        <v>0</v>
      </c>
      <c r="V955" s="312" cm="1">
        <f t="array" aca="1" ref="V955" ca="1">IF($D954=$C$3,
SUM(IF(OFFSET($N$696,,,($C954-1)*3-2,$C$2)=V954,OFFSET($N$698,,,($C954-1)*3-2,$C$2)*OFFSET($B$696,1,,($C954-1)*3-2,1))),
IFERROR((V620/$J619)*$J954,0))</f>
        <v>0</v>
      </c>
      <c r="W955" s="312" cm="1">
        <f t="array" aca="1" ref="W955" ca="1">IF($D954=$C$3,
SUM(IF(OFFSET($N$696,,,($C954-1)*3-2,$C$2)=W954,OFFSET($N$698,,,($C954-1)*3-2,$C$2)*OFFSET($B$696,1,,($C954-1)*3-2,1))),
IFERROR((W620/$J619)*$J954,0))</f>
        <v>0</v>
      </c>
      <c r="X955" s="312" cm="1">
        <f t="array" aca="1" ref="X955" ca="1">IF($D954=$C$3,
SUM(IF(OFFSET($N$696,,,($C954-1)*3-2,$C$2)=X954,OFFSET($N$698,,,($C954-1)*3-2,$C$2)*OFFSET($B$696,1,,($C954-1)*3-2,1))),
IFERROR((X620/$J619)*$J954,0))</f>
        <v>0</v>
      </c>
      <c r="Y955" s="312" cm="1">
        <f t="array" aca="1" ref="Y955" ca="1">IF($D954=$C$3,
SUM(IF(OFFSET($N$696,,,($C954-1)*3-2,$C$2)=Y954,OFFSET($N$698,,,($C954-1)*3-2,$C$2)*OFFSET($B$696,1,,($C954-1)*3-2,1))),
IFERROR((Y620/$J619)*$J954,0))</f>
        <v>0</v>
      </c>
      <c r="Z955" s="312" cm="1">
        <f t="array" aca="1" ref="Z955" ca="1">IF($D954=$C$3,
SUM(IF(OFFSET($N$696,,,($C954-1)*3-2,$C$2)=Z954,OFFSET($N$698,,,($C954-1)*3-2,$C$2)*OFFSET($B$696,1,,($C954-1)*3-2,1))),
IFERROR((Z620/$J619)*$J954,0))</f>
        <v>0</v>
      </c>
      <c r="AA955" s="312" cm="1">
        <f t="array" aca="1" ref="AA955" ca="1">IF($D954=$C$3,
SUM(IF(OFFSET($N$696,,,($C954-1)*3-2,$C$2)=AA954,OFFSET($N$698,,,($C954-1)*3-2,$C$2)*OFFSET($B$696,1,,($C954-1)*3-2,1))),
IFERROR((AA620/$J619)*$J954,0))</f>
        <v>0</v>
      </c>
      <c r="AB955" s="312" cm="1">
        <f t="array" aca="1" ref="AB955" ca="1">IF($D954=$C$3,
SUM(IF(OFFSET($N$696,,,($C954-1)*3-2,$C$2)=AB954,OFFSET($N$698,,,($C954-1)*3-2,$C$2)*OFFSET($B$696,1,,($C954-1)*3-2,1))),
IFERROR((AB620/$J619)*$J954,0))</f>
        <v>0</v>
      </c>
      <c r="AC955" s="312" cm="1">
        <f t="array" aca="1" ref="AC955" ca="1">IF($D954=$C$3,
SUM(IF(OFFSET($N$696,,,($C954-1)*3-2,$C$2)=AC954,OFFSET($N$698,,,($C954-1)*3-2,$C$2)*OFFSET($B$696,1,,($C954-1)*3-2,1))),
IFERROR((AC620/$J619)*$J954,0))</f>
        <v>0</v>
      </c>
      <c r="AD955" s="312" cm="1">
        <f t="array" aca="1" ref="AD955" ca="1">IF($D954=$C$3,
SUM(IF(OFFSET($N$696,,,($C954-1)*3-2,$C$2)=AD954,OFFSET($N$698,,,($C954-1)*3-2,$C$2)*OFFSET($B$696,1,,($C954-1)*3-2,1))),
IFERROR((AD620/$J619)*$J954,0))</f>
        <v>0</v>
      </c>
      <c r="AE955" s="312" cm="1">
        <f t="array" aca="1" ref="AE955" ca="1">IF($D954=$C$3,
SUM(IF(OFFSET($N$696,,,($C954-1)*3-2,$C$2)=AE954,OFFSET($N$698,,,($C954-1)*3-2,$C$2)*OFFSET($B$696,1,,($C954-1)*3-2,1))),
IFERROR((AE620/$J619)*$J954,0))</f>
        <v>0</v>
      </c>
      <c r="AF955" s="312" cm="1">
        <f t="array" aca="1" ref="AF955" ca="1">IF($D954=$C$3,
SUM(IF(OFFSET($N$696,,,($C954-1)*3-2,$C$2)=AF954,OFFSET($N$698,,,($C954-1)*3-2,$C$2)*OFFSET($B$696,1,,($C954-1)*3-2,1))),
IFERROR((AF620/$J619)*$J954,0))</f>
        <v>0</v>
      </c>
      <c r="AG955" s="312" cm="1">
        <f t="array" aca="1" ref="AG955" ca="1">IF($D954=$C$3,
SUM(IF(OFFSET($N$696,,,($C954-1)*3-2,$C$2)=AG954,OFFSET($N$698,,,($C954-1)*3-2,$C$2)*OFFSET($B$696,1,,($C954-1)*3-2,1))),
IFERROR((AG620/$J619)*$J954,0))</f>
        <v>0</v>
      </c>
      <c r="AH955" s="317"/>
      <c r="AI955" s="318"/>
      <c r="AJ955" s="318"/>
      <c r="AK955" s="318"/>
      <c r="AL955" s="318"/>
      <c r="AM955"/>
      <c r="AN955"/>
      <c r="AO955"/>
      <c r="AP955"/>
      <c r="AQ955"/>
      <c r="AR955"/>
    </row>
    <row r="956" spans="1:44" ht="13.15" customHeight="1">
      <c r="A956" s="317"/>
      <c r="B956" s="380" t="str">
        <f t="shared" ca="1" si="3792"/>
        <v/>
      </c>
      <c r="C956" s="380" t="str">
        <f t="shared" ca="1" si="3792"/>
        <v/>
      </c>
      <c r="D956" s="891"/>
      <c r="E956" s="896"/>
      <c r="F956" s="897"/>
      <c r="G956" s="900"/>
      <c r="H956" s="903"/>
      <c r="I956" s="906"/>
      <c r="J956" s="909"/>
      <c r="K956" s="912"/>
      <c r="L956" s="915"/>
      <c r="M956" s="404" t="s">
        <v>91</v>
      </c>
      <c r="N956" s="405">
        <f t="shared" ref="N956:AG956" ca="1" si="3793">IFERROR(N955*$K954,0)</f>
        <v>0</v>
      </c>
      <c r="O956" s="406">
        <f t="shared" ca="1" si="3793"/>
        <v>0</v>
      </c>
      <c r="P956" s="406">
        <f t="shared" ca="1" si="3793"/>
        <v>0</v>
      </c>
      <c r="Q956" s="407">
        <f t="shared" ca="1" si="3793"/>
        <v>0</v>
      </c>
      <c r="R956" s="406">
        <f t="shared" ca="1" si="3793"/>
        <v>0</v>
      </c>
      <c r="S956" s="406">
        <f t="shared" ca="1" si="3793"/>
        <v>0</v>
      </c>
      <c r="T956" s="406">
        <f t="shared" ca="1" si="3793"/>
        <v>0</v>
      </c>
      <c r="U956" s="406">
        <f t="shared" ca="1" si="3793"/>
        <v>0</v>
      </c>
      <c r="V956" s="406">
        <f t="shared" ca="1" si="3793"/>
        <v>0</v>
      </c>
      <c r="W956" s="406">
        <f t="shared" ca="1" si="3793"/>
        <v>0</v>
      </c>
      <c r="X956" s="406">
        <f t="shared" ca="1" si="3793"/>
        <v>0</v>
      </c>
      <c r="Y956" s="406">
        <f t="shared" ca="1" si="3793"/>
        <v>0</v>
      </c>
      <c r="Z956" s="406">
        <f t="shared" ca="1" si="3793"/>
        <v>0</v>
      </c>
      <c r="AA956" s="406">
        <f t="shared" ca="1" si="3793"/>
        <v>0</v>
      </c>
      <c r="AB956" s="406">
        <f t="shared" ca="1" si="3793"/>
        <v>0</v>
      </c>
      <c r="AC956" s="406">
        <f t="shared" ca="1" si="3793"/>
        <v>0</v>
      </c>
      <c r="AD956" s="406">
        <f t="shared" ca="1" si="3793"/>
        <v>0</v>
      </c>
      <c r="AE956" s="406">
        <f t="shared" ca="1" si="3793"/>
        <v>0</v>
      </c>
      <c r="AF956" s="406">
        <f t="shared" ca="1" si="3793"/>
        <v>0</v>
      </c>
      <c r="AG956" s="406">
        <f t="shared" ca="1" si="3793"/>
        <v>0</v>
      </c>
      <c r="AH956" s="317"/>
      <c r="AI956" s="318"/>
      <c r="AJ956" s="318"/>
      <c r="AK956" s="318"/>
      <c r="AL956" s="318"/>
      <c r="AM956"/>
      <c r="AN956"/>
      <c r="AO956"/>
      <c r="AP956"/>
      <c r="AQ956"/>
      <c r="AR956"/>
    </row>
    <row r="957" spans="1:44" ht="13.15" customHeight="1">
      <c r="A957" s="317"/>
      <c r="B957" s="317"/>
      <c r="C957" s="317" cm="1">
        <f t="array" aca="1" ref="C957" ca="1">OFFSET(C957,-3,,,)+1</f>
        <v>88</v>
      </c>
      <c r="D957" s="889" t="str">
        <f t="shared" ref="D957:E957" ca="1" si="3794">D622</f>
        <v/>
      </c>
      <c r="E957" s="892" t="str">
        <f t="shared" ca="1" si="3794"/>
        <v/>
      </c>
      <c r="F957" s="893"/>
      <c r="G957" s="898">
        <f t="shared" ref="G957" si="3795">G622</f>
        <v>0</v>
      </c>
      <c r="H957" s="901"/>
      <c r="I957" s="904" t="str">
        <f t="shared" ref="I957" ca="1" si="3796">I622</f>
        <v/>
      </c>
      <c r="J957" s="907">
        <f t="shared" ref="J957" ca="1" si="3797">IF($D957=$C$3,
SUMPRODUCT(OFFSET($B$696,1,,($C957-1)*3-2,),OFFSET($L$696,,,($C957-1)*3-2,)),J622+H957)</f>
        <v>0</v>
      </c>
      <c r="K957" s="910">
        <f t="shared" ref="K957" ca="1" si="3798">K622</f>
        <v>0</v>
      </c>
      <c r="L957" s="913">
        <f t="shared" ref="L957" ca="1" si="3799">J957*K957</f>
        <v>0</v>
      </c>
      <c r="M957" s="402" t="s">
        <v>89</v>
      </c>
      <c r="N957" s="308" t="str">
        <f t="shared" ref="N957:AG957" ca="1" si="3800">N622</f>
        <v/>
      </c>
      <c r="O957" s="309" t="str">
        <f t="shared" ca="1" si="3800"/>
        <v/>
      </c>
      <c r="P957" s="309" t="str">
        <f t="shared" ca="1" si="3800"/>
        <v/>
      </c>
      <c r="Q957" s="310" t="str">
        <f t="shared" ca="1" si="3800"/>
        <v/>
      </c>
      <c r="R957" s="309" t="str">
        <f t="shared" ca="1" si="3800"/>
        <v/>
      </c>
      <c r="S957" s="309" t="str">
        <f t="shared" ca="1" si="3800"/>
        <v/>
      </c>
      <c r="T957" s="309" t="str">
        <f t="shared" ca="1" si="3800"/>
        <v/>
      </c>
      <c r="U957" s="309" t="str">
        <f t="shared" ca="1" si="3800"/>
        <v/>
      </c>
      <c r="V957" s="309" t="str">
        <f t="shared" ca="1" si="3800"/>
        <v/>
      </c>
      <c r="W957" s="309" t="str">
        <f t="shared" ca="1" si="3800"/>
        <v/>
      </c>
      <c r="X957" s="309" t="str">
        <f t="shared" ca="1" si="3800"/>
        <v/>
      </c>
      <c r="Y957" s="309" t="str">
        <f t="shared" ca="1" si="3800"/>
        <v/>
      </c>
      <c r="Z957" s="309" t="str">
        <f t="shared" ca="1" si="3800"/>
        <v/>
      </c>
      <c r="AA957" s="309" t="str">
        <f t="shared" ca="1" si="3800"/>
        <v/>
      </c>
      <c r="AB957" s="309" t="str">
        <f t="shared" ca="1" si="3800"/>
        <v/>
      </c>
      <c r="AC957" s="309" t="str">
        <f t="shared" ca="1" si="3800"/>
        <v/>
      </c>
      <c r="AD957" s="309" t="str">
        <f t="shared" ca="1" si="3800"/>
        <v/>
      </c>
      <c r="AE957" s="309" t="str">
        <f t="shared" ca="1" si="3800"/>
        <v/>
      </c>
      <c r="AF957" s="309" t="str">
        <f t="shared" ca="1" si="3800"/>
        <v/>
      </c>
      <c r="AG957" s="309" t="str">
        <f t="shared" ca="1" si="3800"/>
        <v/>
      </c>
      <c r="AH957" s="317"/>
      <c r="AI957" s="318"/>
      <c r="AJ957" s="318"/>
      <c r="AK957" s="318"/>
      <c r="AL957" s="318"/>
      <c r="AM957"/>
      <c r="AN957"/>
      <c r="AO957"/>
      <c r="AP957"/>
      <c r="AQ957"/>
      <c r="AR957"/>
    </row>
    <row r="958" spans="1:44" ht="13.15" customHeight="1">
      <c r="A958" s="317"/>
      <c r="B958" s="380">
        <f t="shared" ref="B958:C959" ca="1" si="3801">B623</f>
        <v>0</v>
      </c>
      <c r="C958" s="317" cm="1">
        <f t="array" aca="1" ref="C958" ca="1">IF(ROUND(SUM(IF(N957:AG957&lt;&gt;"",IF(N957:AG957&lt;&gt;0,(N958:AG958))))-J957,3)&lt;&gt;0,"X",0)</f>
        <v>0</v>
      </c>
      <c r="D958" s="890"/>
      <c r="E958" s="894"/>
      <c r="F958" s="895"/>
      <c r="G958" s="899"/>
      <c r="H958" s="902"/>
      <c r="I958" s="905"/>
      <c r="J958" s="908"/>
      <c r="K958" s="911"/>
      <c r="L958" s="914"/>
      <c r="M958" s="403" t="s">
        <v>90</v>
      </c>
      <c r="N958" s="312" cm="1">
        <f t="array" aca="1" ref="N958" ca="1">IF($D957=$C$3,
SUM(IF(OFFSET($N$696,,,($C957-1)*3-2,$C$2)=N957,OFFSET($N$698,,,($C957-1)*3-2,$C$2)*OFFSET($B$696,1,,($C957-1)*3-2,1))),
IFERROR((N623/$J622)*$J957,0))</f>
        <v>0</v>
      </c>
      <c r="O958" s="312" cm="1">
        <f t="array" aca="1" ref="O958" ca="1">IF($D957=$C$3,
SUM(IF(OFFSET($N$696,,,($C957-1)*3-2,$C$2)=O957,OFFSET($N$698,,,($C957-1)*3-2,$C$2)*OFFSET($B$696,1,,($C957-1)*3-2,1))),
IFERROR((O623/$J622)*$J957,0))</f>
        <v>0</v>
      </c>
      <c r="P958" s="312" cm="1">
        <f t="array" aca="1" ref="P958" ca="1">IF($D957=$C$3,
SUM(IF(OFFSET($N$696,,,($C957-1)*3-2,$C$2)=P957,OFFSET($N$698,,,($C957-1)*3-2,$C$2)*OFFSET($B$696,1,,($C957-1)*3-2,1))),
IFERROR((P623/$J622)*$J957,0))</f>
        <v>0</v>
      </c>
      <c r="Q958" s="313" cm="1">
        <f t="array" aca="1" ref="Q958" ca="1">IF($D957=$C$3,
SUM(IF(OFFSET($N$696,,,($C957-1)*3-2,$C$2)=Q957,OFFSET($N$698,,,($C957-1)*3-2,$C$2)*OFFSET($B$696,1,,($C957-1)*3-2,1))),
IFERROR((Q623/$J622)*$J957,0))</f>
        <v>0</v>
      </c>
      <c r="R958" s="312" cm="1">
        <f t="array" aca="1" ref="R958" ca="1">IF($D957=$C$3,
SUM(IF(OFFSET($N$696,,,($C957-1)*3-2,$C$2)=R957,OFFSET($N$698,,,($C957-1)*3-2,$C$2)*OFFSET($B$696,1,,($C957-1)*3-2,1))),
IFERROR((R623/$J622)*$J957,0))</f>
        <v>0</v>
      </c>
      <c r="S958" s="312" cm="1">
        <f t="array" aca="1" ref="S958" ca="1">IF($D957=$C$3,
SUM(IF(OFFSET($N$696,,,($C957-1)*3-2,$C$2)=S957,OFFSET($N$698,,,($C957-1)*3-2,$C$2)*OFFSET($B$696,1,,($C957-1)*3-2,1))),
IFERROR((S623/$J622)*$J957,0))</f>
        <v>0</v>
      </c>
      <c r="T958" s="312" cm="1">
        <f t="array" aca="1" ref="T958" ca="1">IF($D957=$C$3,
SUM(IF(OFFSET($N$696,,,($C957-1)*3-2,$C$2)=T957,OFFSET($N$698,,,($C957-1)*3-2,$C$2)*OFFSET($B$696,1,,($C957-1)*3-2,1))),
IFERROR((T623/$J622)*$J957,0))</f>
        <v>0</v>
      </c>
      <c r="U958" s="312" cm="1">
        <f t="array" aca="1" ref="U958" ca="1">IF($D957=$C$3,
SUM(IF(OFFSET($N$696,,,($C957-1)*3-2,$C$2)=U957,OFFSET($N$698,,,($C957-1)*3-2,$C$2)*OFFSET($B$696,1,,($C957-1)*3-2,1))),
IFERROR((U623/$J622)*$J957,0))</f>
        <v>0</v>
      </c>
      <c r="V958" s="312" cm="1">
        <f t="array" aca="1" ref="V958" ca="1">IF($D957=$C$3,
SUM(IF(OFFSET($N$696,,,($C957-1)*3-2,$C$2)=V957,OFFSET($N$698,,,($C957-1)*3-2,$C$2)*OFFSET($B$696,1,,($C957-1)*3-2,1))),
IFERROR((V623/$J622)*$J957,0))</f>
        <v>0</v>
      </c>
      <c r="W958" s="312" cm="1">
        <f t="array" aca="1" ref="W958" ca="1">IF($D957=$C$3,
SUM(IF(OFFSET($N$696,,,($C957-1)*3-2,$C$2)=W957,OFFSET($N$698,,,($C957-1)*3-2,$C$2)*OFFSET($B$696,1,,($C957-1)*3-2,1))),
IFERROR((W623/$J622)*$J957,0))</f>
        <v>0</v>
      </c>
      <c r="X958" s="312" cm="1">
        <f t="array" aca="1" ref="X958" ca="1">IF($D957=$C$3,
SUM(IF(OFFSET($N$696,,,($C957-1)*3-2,$C$2)=X957,OFFSET($N$698,,,($C957-1)*3-2,$C$2)*OFFSET($B$696,1,,($C957-1)*3-2,1))),
IFERROR((X623/$J622)*$J957,0))</f>
        <v>0</v>
      </c>
      <c r="Y958" s="312" cm="1">
        <f t="array" aca="1" ref="Y958" ca="1">IF($D957=$C$3,
SUM(IF(OFFSET($N$696,,,($C957-1)*3-2,$C$2)=Y957,OFFSET($N$698,,,($C957-1)*3-2,$C$2)*OFFSET($B$696,1,,($C957-1)*3-2,1))),
IFERROR((Y623/$J622)*$J957,0))</f>
        <v>0</v>
      </c>
      <c r="Z958" s="312" cm="1">
        <f t="array" aca="1" ref="Z958" ca="1">IF($D957=$C$3,
SUM(IF(OFFSET($N$696,,,($C957-1)*3-2,$C$2)=Z957,OFFSET($N$698,,,($C957-1)*3-2,$C$2)*OFFSET($B$696,1,,($C957-1)*3-2,1))),
IFERROR((Z623/$J622)*$J957,0))</f>
        <v>0</v>
      </c>
      <c r="AA958" s="312" cm="1">
        <f t="array" aca="1" ref="AA958" ca="1">IF($D957=$C$3,
SUM(IF(OFFSET($N$696,,,($C957-1)*3-2,$C$2)=AA957,OFFSET($N$698,,,($C957-1)*3-2,$C$2)*OFFSET($B$696,1,,($C957-1)*3-2,1))),
IFERROR((AA623/$J622)*$J957,0))</f>
        <v>0</v>
      </c>
      <c r="AB958" s="312" cm="1">
        <f t="array" aca="1" ref="AB958" ca="1">IF($D957=$C$3,
SUM(IF(OFFSET($N$696,,,($C957-1)*3-2,$C$2)=AB957,OFFSET($N$698,,,($C957-1)*3-2,$C$2)*OFFSET($B$696,1,,($C957-1)*3-2,1))),
IFERROR((AB623/$J622)*$J957,0))</f>
        <v>0</v>
      </c>
      <c r="AC958" s="312" cm="1">
        <f t="array" aca="1" ref="AC958" ca="1">IF($D957=$C$3,
SUM(IF(OFFSET($N$696,,,($C957-1)*3-2,$C$2)=AC957,OFFSET($N$698,,,($C957-1)*3-2,$C$2)*OFFSET($B$696,1,,($C957-1)*3-2,1))),
IFERROR((AC623/$J622)*$J957,0))</f>
        <v>0</v>
      </c>
      <c r="AD958" s="312" cm="1">
        <f t="array" aca="1" ref="AD958" ca="1">IF($D957=$C$3,
SUM(IF(OFFSET($N$696,,,($C957-1)*3-2,$C$2)=AD957,OFFSET($N$698,,,($C957-1)*3-2,$C$2)*OFFSET($B$696,1,,($C957-1)*3-2,1))),
IFERROR((AD623/$J622)*$J957,0))</f>
        <v>0</v>
      </c>
      <c r="AE958" s="312" cm="1">
        <f t="array" aca="1" ref="AE958" ca="1">IF($D957=$C$3,
SUM(IF(OFFSET($N$696,,,($C957-1)*3-2,$C$2)=AE957,OFFSET($N$698,,,($C957-1)*3-2,$C$2)*OFFSET($B$696,1,,($C957-1)*3-2,1))),
IFERROR((AE623/$J622)*$J957,0))</f>
        <v>0</v>
      </c>
      <c r="AF958" s="312" cm="1">
        <f t="array" aca="1" ref="AF958" ca="1">IF($D957=$C$3,
SUM(IF(OFFSET($N$696,,,($C957-1)*3-2,$C$2)=AF957,OFFSET($N$698,,,($C957-1)*3-2,$C$2)*OFFSET($B$696,1,,($C957-1)*3-2,1))),
IFERROR((AF623/$J622)*$J957,0))</f>
        <v>0</v>
      </c>
      <c r="AG958" s="312" cm="1">
        <f t="array" aca="1" ref="AG958" ca="1">IF($D957=$C$3,
SUM(IF(OFFSET($N$696,,,($C957-1)*3-2,$C$2)=AG957,OFFSET($N$698,,,($C957-1)*3-2,$C$2)*OFFSET($B$696,1,,($C957-1)*3-2,1))),
IFERROR((AG623/$J622)*$J957,0))</f>
        <v>0</v>
      </c>
      <c r="AH958" s="317"/>
      <c r="AI958" s="318"/>
      <c r="AJ958" s="318"/>
      <c r="AK958" s="318"/>
      <c r="AL958" s="318"/>
      <c r="AM958"/>
      <c r="AN958"/>
      <c r="AO958"/>
      <c r="AP958"/>
      <c r="AQ958"/>
      <c r="AR958"/>
    </row>
    <row r="959" spans="1:44" ht="13.15" customHeight="1">
      <c r="A959" s="317"/>
      <c r="B959" s="380" t="str">
        <f t="shared" ca="1" si="3801"/>
        <v/>
      </c>
      <c r="C959" s="380" t="str">
        <f t="shared" ca="1" si="3801"/>
        <v/>
      </c>
      <c r="D959" s="891"/>
      <c r="E959" s="896"/>
      <c r="F959" s="897"/>
      <c r="G959" s="900"/>
      <c r="H959" s="903"/>
      <c r="I959" s="906"/>
      <c r="J959" s="909"/>
      <c r="K959" s="912"/>
      <c r="L959" s="915"/>
      <c r="M959" s="404" t="s">
        <v>91</v>
      </c>
      <c r="N959" s="405">
        <f t="shared" ref="N959:AG959" ca="1" si="3802">IFERROR(N958*$K957,0)</f>
        <v>0</v>
      </c>
      <c r="O959" s="406">
        <f t="shared" ca="1" si="3802"/>
        <v>0</v>
      </c>
      <c r="P959" s="406">
        <f t="shared" ca="1" si="3802"/>
        <v>0</v>
      </c>
      <c r="Q959" s="407">
        <f t="shared" ca="1" si="3802"/>
        <v>0</v>
      </c>
      <c r="R959" s="406">
        <f t="shared" ca="1" si="3802"/>
        <v>0</v>
      </c>
      <c r="S959" s="406">
        <f t="shared" ca="1" si="3802"/>
        <v>0</v>
      </c>
      <c r="T959" s="406">
        <f t="shared" ca="1" si="3802"/>
        <v>0</v>
      </c>
      <c r="U959" s="406">
        <f t="shared" ca="1" si="3802"/>
        <v>0</v>
      </c>
      <c r="V959" s="406">
        <f t="shared" ca="1" si="3802"/>
        <v>0</v>
      </c>
      <c r="W959" s="406">
        <f t="shared" ca="1" si="3802"/>
        <v>0</v>
      </c>
      <c r="X959" s="406">
        <f t="shared" ca="1" si="3802"/>
        <v>0</v>
      </c>
      <c r="Y959" s="406">
        <f t="shared" ca="1" si="3802"/>
        <v>0</v>
      </c>
      <c r="Z959" s="406">
        <f t="shared" ca="1" si="3802"/>
        <v>0</v>
      </c>
      <c r="AA959" s="406">
        <f t="shared" ca="1" si="3802"/>
        <v>0</v>
      </c>
      <c r="AB959" s="406">
        <f t="shared" ca="1" si="3802"/>
        <v>0</v>
      </c>
      <c r="AC959" s="406">
        <f t="shared" ca="1" si="3802"/>
        <v>0</v>
      </c>
      <c r="AD959" s="406">
        <f t="shared" ca="1" si="3802"/>
        <v>0</v>
      </c>
      <c r="AE959" s="406">
        <f t="shared" ca="1" si="3802"/>
        <v>0</v>
      </c>
      <c r="AF959" s="406">
        <f t="shared" ca="1" si="3802"/>
        <v>0</v>
      </c>
      <c r="AG959" s="406">
        <f t="shared" ca="1" si="3802"/>
        <v>0</v>
      </c>
      <c r="AH959" s="317"/>
      <c r="AI959" s="318"/>
      <c r="AJ959" s="318"/>
      <c r="AK959" s="318"/>
      <c r="AL959" s="318"/>
      <c r="AM959"/>
      <c r="AN959"/>
      <c r="AO959"/>
      <c r="AP959"/>
      <c r="AQ959"/>
      <c r="AR959"/>
    </row>
    <row r="960" spans="1:44" ht="13.15" customHeight="1">
      <c r="A960" s="317"/>
      <c r="B960" s="317"/>
      <c r="C960" s="317" cm="1">
        <f t="array" aca="1" ref="C960" ca="1">OFFSET(C960,-3,,,)+1</f>
        <v>89</v>
      </c>
      <c r="D960" s="889" t="str">
        <f t="shared" ref="D960:E960" ca="1" si="3803">D625</f>
        <v/>
      </c>
      <c r="E960" s="892" t="str">
        <f t="shared" ca="1" si="3803"/>
        <v/>
      </c>
      <c r="F960" s="893"/>
      <c r="G960" s="898">
        <f t="shared" ref="G960" si="3804">G625</f>
        <v>0</v>
      </c>
      <c r="H960" s="901"/>
      <c r="I960" s="904" t="str">
        <f t="shared" ref="I960" ca="1" si="3805">I625</f>
        <v/>
      </c>
      <c r="J960" s="907">
        <f t="shared" ref="J960" ca="1" si="3806">IF($D960=$C$3,
SUMPRODUCT(OFFSET($B$696,1,,($C960-1)*3-2,),OFFSET($L$696,,,($C960-1)*3-2,)),J625+H960)</f>
        <v>0</v>
      </c>
      <c r="K960" s="910">
        <f t="shared" ref="K960" ca="1" si="3807">K625</f>
        <v>0</v>
      </c>
      <c r="L960" s="913">
        <f t="shared" ref="L960" ca="1" si="3808">J960*K960</f>
        <v>0</v>
      </c>
      <c r="M960" s="402" t="s">
        <v>89</v>
      </c>
      <c r="N960" s="308" t="str">
        <f t="shared" ref="N960:AG960" ca="1" si="3809">N625</f>
        <v/>
      </c>
      <c r="O960" s="309" t="str">
        <f t="shared" ca="1" si="3809"/>
        <v/>
      </c>
      <c r="P960" s="309" t="str">
        <f t="shared" ca="1" si="3809"/>
        <v/>
      </c>
      <c r="Q960" s="310" t="str">
        <f t="shared" ca="1" si="3809"/>
        <v/>
      </c>
      <c r="R960" s="309" t="str">
        <f t="shared" ca="1" si="3809"/>
        <v/>
      </c>
      <c r="S960" s="309" t="str">
        <f t="shared" ca="1" si="3809"/>
        <v/>
      </c>
      <c r="T960" s="309" t="str">
        <f t="shared" ca="1" si="3809"/>
        <v/>
      </c>
      <c r="U960" s="309" t="str">
        <f t="shared" ca="1" si="3809"/>
        <v/>
      </c>
      <c r="V960" s="309" t="str">
        <f t="shared" ca="1" si="3809"/>
        <v/>
      </c>
      <c r="W960" s="309" t="str">
        <f t="shared" ca="1" si="3809"/>
        <v/>
      </c>
      <c r="X960" s="309" t="str">
        <f t="shared" ca="1" si="3809"/>
        <v/>
      </c>
      <c r="Y960" s="309" t="str">
        <f t="shared" ca="1" si="3809"/>
        <v/>
      </c>
      <c r="Z960" s="309" t="str">
        <f t="shared" ca="1" si="3809"/>
        <v/>
      </c>
      <c r="AA960" s="309" t="str">
        <f t="shared" ca="1" si="3809"/>
        <v/>
      </c>
      <c r="AB960" s="309" t="str">
        <f t="shared" ca="1" si="3809"/>
        <v/>
      </c>
      <c r="AC960" s="309" t="str">
        <f t="shared" ca="1" si="3809"/>
        <v/>
      </c>
      <c r="AD960" s="309" t="str">
        <f t="shared" ca="1" si="3809"/>
        <v/>
      </c>
      <c r="AE960" s="309" t="str">
        <f t="shared" ca="1" si="3809"/>
        <v/>
      </c>
      <c r="AF960" s="309" t="str">
        <f t="shared" ca="1" si="3809"/>
        <v/>
      </c>
      <c r="AG960" s="309" t="str">
        <f t="shared" ca="1" si="3809"/>
        <v/>
      </c>
      <c r="AH960" s="317"/>
      <c r="AI960" s="318"/>
      <c r="AJ960" s="318"/>
      <c r="AK960" s="318"/>
      <c r="AL960" s="318"/>
      <c r="AM960"/>
      <c r="AN960"/>
      <c r="AO960"/>
      <c r="AP960"/>
      <c r="AQ960"/>
      <c r="AR960"/>
    </row>
    <row r="961" spans="1:44" ht="13.15" customHeight="1">
      <c r="A961" s="317"/>
      <c r="B961" s="380">
        <f t="shared" ref="B961:C962" ca="1" si="3810">B626</f>
        <v>0</v>
      </c>
      <c r="C961" s="317" cm="1">
        <f t="array" aca="1" ref="C961" ca="1">IF(ROUND(SUM(IF(N960:AG960&lt;&gt;"",IF(N960:AG960&lt;&gt;0,(N961:AG961))))-J960,3)&lt;&gt;0,"X",0)</f>
        <v>0</v>
      </c>
      <c r="D961" s="890"/>
      <c r="E961" s="894"/>
      <c r="F961" s="895"/>
      <c r="G961" s="899"/>
      <c r="H961" s="902"/>
      <c r="I961" s="905"/>
      <c r="J961" s="908"/>
      <c r="K961" s="911"/>
      <c r="L961" s="914"/>
      <c r="M961" s="403" t="s">
        <v>90</v>
      </c>
      <c r="N961" s="312" cm="1">
        <f t="array" aca="1" ref="N961" ca="1">IF($D960=$C$3,
SUM(IF(OFFSET($N$696,,,($C960-1)*3-2,$C$2)=N960,OFFSET($N$698,,,($C960-1)*3-2,$C$2)*OFFSET($B$696,1,,($C960-1)*3-2,1))),
IFERROR((N626/$J625)*$J960,0))</f>
        <v>0</v>
      </c>
      <c r="O961" s="312" cm="1">
        <f t="array" aca="1" ref="O961" ca="1">IF($D960=$C$3,
SUM(IF(OFFSET($N$696,,,($C960-1)*3-2,$C$2)=O960,OFFSET($N$698,,,($C960-1)*3-2,$C$2)*OFFSET($B$696,1,,($C960-1)*3-2,1))),
IFERROR((O626/$J625)*$J960,0))</f>
        <v>0</v>
      </c>
      <c r="P961" s="312" cm="1">
        <f t="array" aca="1" ref="P961" ca="1">IF($D960=$C$3,
SUM(IF(OFFSET($N$696,,,($C960-1)*3-2,$C$2)=P960,OFFSET($N$698,,,($C960-1)*3-2,$C$2)*OFFSET($B$696,1,,($C960-1)*3-2,1))),
IFERROR((P626/$J625)*$J960,0))</f>
        <v>0</v>
      </c>
      <c r="Q961" s="313" cm="1">
        <f t="array" aca="1" ref="Q961" ca="1">IF($D960=$C$3,
SUM(IF(OFFSET($N$696,,,($C960-1)*3-2,$C$2)=Q960,OFFSET($N$698,,,($C960-1)*3-2,$C$2)*OFFSET($B$696,1,,($C960-1)*3-2,1))),
IFERROR((Q626/$J625)*$J960,0))</f>
        <v>0</v>
      </c>
      <c r="R961" s="312" cm="1">
        <f t="array" aca="1" ref="R961" ca="1">IF($D960=$C$3,
SUM(IF(OFFSET($N$696,,,($C960-1)*3-2,$C$2)=R960,OFFSET($N$698,,,($C960-1)*3-2,$C$2)*OFFSET($B$696,1,,($C960-1)*3-2,1))),
IFERROR((R626/$J625)*$J960,0))</f>
        <v>0</v>
      </c>
      <c r="S961" s="312" cm="1">
        <f t="array" aca="1" ref="S961" ca="1">IF($D960=$C$3,
SUM(IF(OFFSET($N$696,,,($C960-1)*3-2,$C$2)=S960,OFFSET($N$698,,,($C960-1)*3-2,$C$2)*OFFSET($B$696,1,,($C960-1)*3-2,1))),
IFERROR((S626/$J625)*$J960,0))</f>
        <v>0</v>
      </c>
      <c r="T961" s="312" cm="1">
        <f t="array" aca="1" ref="T961" ca="1">IF($D960=$C$3,
SUM(IF(OFFSET($N$696,,,($C960-1)*3-2,$C$2)=T960,OFFSET($N$698,,,($C960-1)*3-2,$C$2)*OFFSET($B$696,1,,($C960-1)*3-2,1))),
IFERROR((T626/$J625)*$J960,0))</f>
        <v>0</v>
      </c>
      <c r="U961" s="312" cm="1">
        <f t="array" aca="1" ref="U961" ca="1">IF($D960=$C$3,
SUM(IF(OFFSET($N$696,,,($C960-1)*3-2,$C$2)=U960,OFFSET($N$698,,,($C960-1)*3-2,$C$2)*OFFSET($B$696,1,,($C960-1)*3-2,1))),
IFERROR((U626/$J625)*$J960,0))</f>
        <v>0</v>
      </c>
      <c r="V961" s="312" cm="1">
        <f t="array" aca="1" ref="V961" ca="1">IF($D960=$C$3,
SUM(IF(OFFSET($N$696,,,($C960-1)*3-2,$C$2)=V960,OFFSET($N$698,,,($C960-1)*3-2,$C$2)*OFFSET($B$696,1,,($C960-1)*3-2,1))),
IFERROR((V626/$J625)*$J960,0))</f>
        <v>0</v>
      </c>
      <c r="W961" s="312" cm="1">
        <f t="array" aca="1" ref="W961" ca="1">IF($D960=$C$3,
SUM(IF(OFFSET($N$696,,,($C960-1)*3-2,$C$2)=W960,OFFSET($N$698,,,($C960-1)*3-2,$C$2)*OFFSET($B$696,1,,($C960-1)*3-2,1))),
IFERROR((W626/$J625)*$J960,0))</f>
        <v>0</v>
      </c>
      <c r="X961" s="312" cm="1">
        <f t="array" aca="1" ref="X961" ca="1">IF($D960=$C$3,
SUM(IF(OFFSET($N$696,,,($C960-1)*3-2,$C$2)=X960,OFFSET($N$698,,,($C960-1)*3-2,$C$2)*OFFSET($B$696,1,,($C960-1)*3-2,1))),
IFERROR((X626/$J625)*$J960,0))</f>
        <v>0</v>
      </c>
      <c r="Y961" s="312" cm="1">
        <f t="array" aca="1" ref="Y961" ca="1">IF($D960=$C$3,
SUM(IF(OFFSET($N$696,,,($C960-1)*3-2,$C$2)=Y960,OFFSET($N$698,,,($C960-1)*3-2,$C$2)*OFFSET($B$696,1,,($C960-1)*3-2,1))),
IFERROR((Y626/$J625)*$J960,0))</f>
        <v>0</v>
      </c>
      <c r="Z961" s="312" cm="1">
        <f t="array" aca="1" ref="Z961" ca="1">IF($D960=$C$3,
SUM(IF(OFFSET($N$696,,,($C960-1)*3-2,$C$2)=Z960,OFFSET($N$698,,,($C960-1)*3-2,$C$2)*OFFSET($B$696,1,,($C960-1)*3-2,1))),
IFERROR((Z626/$J625)*$J960,0))</f>
        <v>0</v>
      </c>
      <c r="AA961" s="312" cm="1">
        <f t="array" aca="1" ref="AA961" ca="1">IF($D960=$C$3,
SUM(IF(OFFSET($N$696,,,($C960-1)*3-2,$C$2)=AA960,OFFSET($N$698,,,($C960-1)*3-2,$C$2)*OFFSET($B$696,1,,($C960-1)*3-2,1))),
IFERROR((AA626/$J625)*$J960,0))</f>
        <v>0</v>
      </c>
      <c r="AB961" s="312" cm="1">
        <f t="array" aca="1" ref="AB961" ca="1">IF($D960=$C$3,
SUM(IF(OFFSET($N$696,,,($C960-1)*3-2,$C$2)=AB960,OFFSET($N$698,,,($C960-1)*3-2,$C$2)*OFFSET($B$696,1,,($C960-1)*3-2,1))),
IFERROR((AB626/$J625)*$J960,0))</f>
        <v>0</v>
      </c>
      <c r="AC961" s="312" cm="1">
        <f t="array" aca="1" ref="AC961" ca="1">IF($D960=$C$3,
SUM(IF(OFFSET($N$696,,,($C960-1)*3-2,$C$2)=AC960,OFFSET($N$698,,,($C960-1)*3-2,$C$2)*OFFSET($B$696,1,,($C960-1)*3-2,1))),
IFERROR((AC626/$J625)*$J960,0))</f>
        <v>0</v>
      </c>
      <c r="AD961" s="312" cm="1">
        <f t="array" aca="1" ref="AD961" ca="1">IF($D960=$C$3,
SUM(IF(OFFSET($N$696,,,($C960-1)*3-2,$C$2)=AD960,OFFSET($N$698,,,($C960-1)*3-2,$C$2)*OFFSET($B$696,1,,($C960-1)*3-2,1))),
IFERROR((AD626/$J625)*$J960,0))</f>
        <v>0</v>
      </c>
      <c r="AE961" s="312" cm="1">
        <f t="array" aca="1" ref="AE961" ca="1">IF($D960=$C$3,
SUM(IF(OFFSET($N$696,,,($C960-1)*3-2,$C$2)=AE960,OFFSET($N$698,,,($C960-1)*3-2,$C$2)*OFFSET($B$696,1,,($C960-1)*3-2,1))),
IFERROR((AE626/$J625)*$J960,0))</f>
        <v>0</v>
      </c>
      <c r="AF961" s="312" cm="1">
        <f t="array" aca="1" ref="AF961" ca="1">IF($D960=$C$3,
SUM(IF(OFFSET($N$696,,,($C960-1)*3-2,$C$2)=AF960,OFFSET($N$698,,,($C960-1)*3-2,$C$2)*OFFSET($B$696,1,,($C960-1)*3-2,1))),
IFERROR((AF626/$J625)*$J960,0))</f>
        <v>0</v>
      </c>
      <c r="AG961" s="312" cm="1">
        <f t="array" aca="1" ref="AG961" ca="1">IF($D960=$C$3,
SUM(IF(OFFSET($N$696,,,($C960-1)*3-2,$C$2)=AG960,OFFSET($N$698,,,($C960-1)*3-2,$C$2)*OFFSET($B$696,1,,($C960-1)*3-2,1))),
IFERROR((AG626/$J625)*$J960,0))</f>
        <v>0</v>
      </c>
      <c r="AH961" s="317"/>
      <c r="AI961" s="318"/>
      <c r="AJ961" s="318"/>
      <c r="AK961" s="318"/>
      <c r="AL961" s="318"/>
      <c r="AM961"/>
      <c r="AN961"/>
      <c r="AO961"/>
      <c r="AP961"/>
      <c r="AQ961"/>
      <c r="AR961"/>
    </row>
    <row r="962" spans="1:44" ht="13.15" customHeight="1">
      <c r="A962" s="317"/>
      <c r="B962" s="380" t="str">
        <f t="shared" ca="1" si="3810"/>
        <v/>
      </c>
      <c r="C962" s="380" t="str">
        <f t="shared" ca="1" si="3810"/>
        <v/>
      </c>
      <c r="D962" s="891"/>
      <c r="E962" s="896"/>
      <c r="F962" s="897"/>
      <c r="G962" s="900"/>
      <c r="H962" s="903"/>
      <c r="I962" s="906"/>
      <c r="J962" s="909"/>
      <c r="K962" s="912"/>
      <c r="L962" s="915"/>
      <c r="M962" s="404" t="s">
        <v>91</v>
      </c>
      <c r="N962" s="405">
        <f t="shared" ref="N962:AG962" ca="1" si="3811">IFERROR(N961*$K960,0)</f>
        <v>0</v>
      </c>
      <c r="O962" s="406">
        <f t="shared" ca="1" si="3811"/>
        <v>0</v>
      </c>
      <c r="P962" s="406">
        <f t="shared" ca="1" si="3811"/>
        <v>0</v>
      </c>
      <c r="Q962" s="407">
        <f t="shared" ca="1" si="3811"/>
        <v>0</v>
      </c>
      <c r="R962" s="406">
        <f t="shared" ca="1" si="3811"/>
        <v>0</v>
      </c>
      <c r="S962" s="406">
        <f t="shared" ca="1" si="3811"/>
        <v>0</v>
      </c>
      <c r="T962" s="406">
        <f t="shared" ca="1" si="3811"/>
        <v>0</v>
      </c>
      <c r="U962" s="406">
        <f t="shared" ca="1" si="3811"/>
        <v>0</v>
      </c>
      <c r="V962" s="406">
        <f t="shared" ca="1" si="3811"/>
        <v>0</v>
      </c>
      <c r="W962" s="406">
        <f t="shared" ca="1" si="3811"/>
        <v>0</v>
      </c>
      <c r="X962" s="406">
        <f t="shared" ca="1" si="3811"/>
        <v>0</v>
      </c>
      <c r="Y962" s="406">
        <f t="shared" ca="1" si="3811"/>
        <v>0</v>
      </c>
      <c r="Z962" s="406">
        <f t="shared" ca="1" si="3811"/>
        <v>0</v>
      </c>
      <c r="AA962" s="406">
        <f t="shared" ca="1" si="3811"/>
        <v>0</v>
      </c>
      <c r="AB962" s="406">
        <f t="shared" ca="1" si="3811"/>
        <v>0</v>
      </c>
      <c r="AC962" s="406">
        <f t="shared" ca="1" si="3811"/>
        <v>0</v>
      </c>
      <c r="AD962" s="406">
        <f t="shared" ca="1" si="3811"/>
        <v>0</v>
      </c>
      <c r="AE962" s="406">
        <f t="shared" ca="1" si="3811"/>
        <v>0</v>
      </c>
      <c r="AF962" s="406">
        <f t="shared" ca="1" si="3811"/>
        <v>0</v>
      </c>
      <c r="AG962" s="406">
        <f t="shared" ca="1" si="3811"/>
        <v>0</v>
      </c>
      <c r="AH962" s="317"/>
      <c r="AI962" s="318"/>
      <c r="AJ962" s="318"/>
      <c r="AK962" s="318"/>
      <c r="AL962" s="318"/>
      <c r="AM962"/>
      <c r="AN962"/>
      <c r="AO962"/>
      <c r="AP962"/>
      <c r="AQ962"/>
      <c r="AR962"/>
    </row>
    <row r="963" spans="1:44" ht="13.15" customHeight="1">
      <c r="A963" s="317"/>
      <c r="B963" s="317"/>
      <c r="C963" s="317" cm="1">
        <f t="array" aca="1" ref="C963" ca="1">OFFSET(C963,-3,,,)+1</f>
        <v>90</v>
      </c>
      <c r="D963" s="889" t="str">
        <f t="shared" ref="D963:E963" ca="1" si="3812">D628</f>
        <v/>
      </c>
      <c r="E963" s="892" t="str">
        <f t="shared" ca="1" si="3812"/>
        <v/>
      </c>
      <c r="F963" s="893"/>
      <c r="G963" s="898">
        <f t="shared" ref="G963" si="3813">G628</f>
        <v>0</v>
      </c>
      <c r="H963" s="901"/>
      <c r="I963" s="904" t="str">
        <f t="shared" ref="I963" ca="1" si="3814">I628</f>
        <v/>
      </c>
      <c r="J963" s="907">
        <f t="shared" ref="J963" ca="1" si="3815">IF($D963=$C$3,
SUMPRODUCT(OFFSET($B$696,1,,($C963-1)*3-2,),OFFSET($L$696,,,($C963-1)*3-2,)),J628+H963)</f>
        <v>0</v>
      </c>
      <c r="K963" s="910">
        <f t="shared" ref="K963" ca="1" si="3816">K628</f>
        <v>0</v>
      </c>
      <c r="L963" s="913">
        <f t="shared" ref="L963" ca="1" si="3817">J963*K963</f>
        <v>0</v>
      </c>
      <c r="M963" s="402" t="s">
        <v>89</v>
      </c>
      <c r="N963" s="308" t="str">
        <f t="shared" ref="N963:AG963" ca="1" si="3818">N628</f>
        <v/>
      </c>
      <c r="O963" s="309" t="str">
        <f t="shared" ca="1" si="3818"/>
        <v/>
      </c>
      <c r="P963" s="309" t="str">
        <f t="shared" ca="1" si="3818"/>
        <v/>
      </c>
      <c r="Q963" s="310" t="str">
        <f t="shared" ca="1" si="3818"/>
        <v/>
      </c>
      <c r="R963" s="309" t="str">
        <f t="shared" ca="1" si="3818"/>
        <v/>
      </c>
      <c r="S963" s="309" t="str">
        <f t="shared" ca="1" si="3818"/>
        <v/>
      </c>
      <c r="T963" s="309" t="str">
        <f t="shared" ca="1" si="3818"/>
        <v/>
      </c>
      <c r="U963" s="309" t="str">
        <f t="shared" ca="1" si="3818"/>
        <v/>
      </c>
      <c r="V963" s="309" t="str">
        <f t="shared" ca="1" si="3818"/>
        <v/>
      </c>
      <c r="W963" s="309" t="str">
        <f t="shared" ca="1" si="3818"/>
        <v/>
      </c>
      <c r="X963" s="309" t="str">
        <f t="shared" ca="1" si="3818"/>
        <v/>
      </c>
      <c r="Y963" s="309" t="str">
        <f t="shared" ca="1" si="3818"/>
        <v/>
      </c>
      <c r="Z963" s="309" t="str">
        <f t="shared" ca="1" si="3818"/>
        <v/>
      </c>
      <c r="AA963" s="309" t="str">
        <f t="shared" ca="1" si="3818"/>
        <v/>
      </c>
      <c r="AB963" s="309" t="str">
        <f t="shared" ca="1" si="3818"/>
        <v/>
      </c>
      <c r="AC963" s="309" t="str">
        <f t="shared" ca="1" si="3818"/>
        <v/>
      </c>
      <c r="AD963" s="309" t="str">
        <f t="shared" ca="1" si="3818"/>
        <v/>
      </c>
      <c r="AE963" s="309" t="str">
        <f t="shared" ca="1" si="3818"/>
        <v/>
      </c>
      <c r="AF963" s="309" t="str">
        <f t="shared" ca="1" si="3818"/>
        <v/>
      </c>
      <c r="AG963" s="309" t="str">
        <f t="shared" ca="1" si="3818"/>
        <v/>
      </c>
      <c r="AH963" s="317"/>
      <c r="AI963" s="318"/>
      <c r="AJ963" s="318"/>
      <c r="AK963" s="318"/>
      <c r="AL963" s="318"/>
      <c r="AM963"/>
      <c r="AN963"/>
      <c r="AO963"/>
      <c r="AP963"/>
      <c r="AQ963"/>
      <c r="AR963"/>
    </row>
    <row r="964" spans="1:44" ht="13.15" customHeight="1">
      <c r="A964" s="317"/>
      <c r="B964" s="380">
        <f t="shared" ref="B964:C965" ca="1" si="3819">B629</f>
        <v>0</v>
      </c>
      <c r="C964" s="317" cm="1">
        <f t="array" aca="1" ref="C964" ca="1">IF(ROUND(SUM(IF(N963:AG963&lt;&gt;"",IF(N963:AG963&lt;&gt;0,(N964:AG964))))-J963,3)&lt;&gt;0,"X",0)</f>
        <v>0</v>
      </c>
      <c r="D964" s="890"/>
      <c r="E964" s="894"/>
      <c r="F964" s="895"/>
      <c r="G964" s="899"/>
      <c r="H964" s="902"/>
      <c r="I964" s="905"/>
      <c r="J964" s="908"/>
      <c r="K964" s="911"/>
      <c r="L964" s="914"/>
      <c r="M964" s="403" t="s">
        <v>90</v>
      </c>
      <c r="N964" s="312" cm="1">
        <f t="array" aca="1" ref="N964" ca="1">IF($D963=$C$3,
SUM(IF(OFFSET($N$696,,,($C963-1)*3-2,$C$2)=N963,OFFSET($N$698,,,($C963-1)*3-2,$C$2)*OFFSET($B$696,1,,($C963-1)*3-2,1))),
IFERROR((N629/$J628)*$J963,0))</f>
        <v>0</v>
      </c>
      <c r="O964" s="312" cm="1">
        <f t="array" aca="1" ref="O964" ca="1">IF($D963=$C$3,
SUM(IF(OFFSET($N$696,,,($C963-1)*3-2,$C$2)=O963,OFFSET($N$698,,,($C963-1)*3-2,$C$2)*OFFSET($B$696,1,,($C963-1)*3-2,1))),
IFERROR((O629/$J628)*$J963,0))</f>
        <v>0</v>
      </c>
      <c r="P964" s="312" cm="1">
        <f t="array" aca="1" ref="P964" ca="1">IF($D963=$C$3,
SUM(IF(OFFSET($N$696,,,($C963-1)*3-2,$C$2)=P963,OFFSET($N$698,,,($C963-1)*3-2,$C$2)*OFFSET($B$696,1,,($C963-1)*3-2,1))),
IFERROR((P629/$J628)*$J963,0))</f>
        <v>0</v>
      </c>
      <c r="Q964" s="313" cm="1">
        <f t="array" aca="1" ref="Q964" ca="1">IF($D963=$C$3,
SUM(IF(OFFSET($N$696,,,($C963-1)*3-2,$C$2)=Q963,OFFSET($N$698,,,($C963-1)*3-2,$C$2)*OFFSET($B$696,1,,($C963-1)*3-2,1))),
IFERROR((Q629/$J628)*$J963,0))</f>
        <v>0</v>
      </c>
      <c r="R964" s="312" cm="1">
        <f t="array" aca="1" ref="R964" ca="1">IF($D963=$C$3,
SUM(IF(OFFSET($N$696,,,($C963-1)*3-2,$C$2)=R963,OFFSET($N$698,,,($C963-1)*3-2,$C$2)*OFFSET($B$696,1,,($C963-1)*3-2,1))),
IFERROR((R629/$J628)*$J963,0))</f>
        <v>0</v>
      </c>
      <c r="S964" s="312" cm="1">
        <f t="array" aca="1" ref="S964" ca="1">IF($D963=$C$3,
SUM(IF(OFFSET($N$696,,,($C963-1)*3-2,$C$2)=S963,OFFSET($N$698,,,($C963-1)*3-2,$C$2)*OFFSET($B$696,1,,($C963-1)*3-2,1))),
IFERROR((S629/$J628)*$J963,0))</f>
        <v>0</v>
      </c>
      <c r="T964" s="312" cm="1">
        <f t="array" aca="1" ref="T964" ca="1">IF($D963=$C$3,
SUM(IF(OFFSET($N$696,,,($C963-1)*3-2,$C$2)=T963,OFFSET($N$698,,,($C963-1)*3-2,$C$2)*OFFSET($B$696,1,,($C963-1)*3-2,1))),
IFERROR((T629/$J628)*$J963,0))</f>
        <v>0</v>
      </c>
      <c r="U964" s="312" cm="1">
        <f t="array" aca="1" ref="U964" ca="1">IF($D963=$C$3,
SUM(IF(OFFSET($N$696,,,($C963-1)*3-2,$C$2)=U963,OFFSET($N$698,,,($C963-1)*3-2,$C$2)*OFFSET($B$696,1,,($C963-1)*3-2,1))),
IFERROR((U629/$J628)*$J963,0))</f>
        <v>0</v>
      </c>
      <c r="V964" s="312" cm="1">
        <f t="array" aca="1" ref="V964" ca="1">IF($D963=$C$3,
SUM(IF(OFFSET($N$696,,,($C963-1)*3-2,$C$2)=V963,OFFSET($N$698,,,($C963-1)*3-2,$C$2)*OFFSET($B$696,1,,($C963-1)*3-2,1))),
IFERROR((V629/$J628)*$J963,0))</f>
        <v>0</v>
      </c>
      <c r="W964" s="312" cm="1">
        <f t="array" aca="1" ref="W964" ca="1">IF($D963=$C$3,
SUM(IF(OFFSET($N$696,,,($C963-1)*3-2,$C$2)=W963,OFFSET($N$698,,,($C963-1)*3-2,$C$2)*OFFSET($B$696,1,,($C963-1)*3-2,1))),
IFERROR((W629/$J628)*$J963,0))</f>
        <v>0</v>
      </c>
      <c r="X964" s="312" cm="1">
        <f t="array" aca="1" ref="X964" ca="1">IF($D963=$C$3,
SUM(IF(OFFSET($N$696,,,($C963-1)*3-2,$C$2)=X963,OFFSET($N$698,,,($C963-1)*3-2,$C$2)*OFFSET($B$696,1,,($C963-1)*3-2,1))),
IFERROR((X629/$J628)*$J963,0))</f>
        <v>0</v>
      </c>
      <c r="Y964" s="312" cm="1">
        <f t="array" aca="1" ref="Y964" ca="1">IF($D963=$C$3,
SUM(IF(OFFSET($N$696,,,($C963-1)*3-2,$C$2)=Y963,OFFSET($N$698,,,($C963-1)*3-2,$C$2)*OFFSET($B$696,1,,($C963-1)*3-2,1))),
IFERROR((Y629/$J628)*$J963,0))</f>
        <v>0</v>
      </c>
      <c r="Z964" s="312" cm="1">
        <f t="array" aca="1" ref="Z964" ca="1">IF($D963=$C$3,
SUM(IF(OFFSET($N$696,,,($C963-1)*3-2,$C$2)=Z963,OFFSET($N$698,,,($C963-1)*3-2,$C$2)*OFFSET($B$696,1,,($C963-1)*3-2,1))),
IFERROR((Z629/$J628)*$J963,0))</f>
        <v>0</v>
      </c>
      <c r="AA964" s="312" cm="1">
        <f t="array" aca="1" ref="AA964" ca="1">IF($D963=$C$3,
SUM(IF(OFFSET($N$696,,,($C963-1)*3-2,$C$2)=AA963,OFFSET($N$698,,,($C963-1)*3-2,$C$2)*OFFSET($B$696,1,,($C963-1)*3-2,1))),
IFERROR((AA629/$J628)*$J963,0))</f>
        <v>0</v>
      </c>
      <c r="AB964" s="312" cm="1">
        <f t="array" aca="1" ref="AB964" ca="1">IF($D963=$C$3,
SUM(IF(OFFSET($N$696,,,($C963-1)*3-2,$C$2)=AB963,OFFSET($N$698,,,($C963-1)*3-2,$C$2)*OFFSET($B$696,1,,($C963-1)*3-2,1))),
IFERROR((AB629/$J628)*$J963,0))</f>
        <v>0</v>
      </c>
      <c r="AC964" s="312" cm="1">
        <f t="array" aca="1" ref="AC964" ca="1">IF($D963=$C$3,
SUM(IF(OFFSET($N$696,,,($C963-1)*3-2,$C$2)=AC963,OFFSET($N$698,,,($C963-1)*3-2,$C$2)*OFFSET($B$696,1,,($C963-1)*3-2,1))),
IFERROR((AC629/$J628)*$J963,0))</f>
        <v>0</v>
      </c>
      <c r="AD964" s="312" cm="1">
        <f t="array" aca="1" ref="AD964" ca="1">IF($D963=$C$3,
SUM(IF(OFFSET($N$696,,,($C963-1)*3-2,$C$2)=AD963,OFFSET($N$698,,,($C963-1)*3-2,$C$2)*OFFSET($B$696,1,,($C963-1)*3-2,1))),
IFERROR((AD629/$J628)*$J963,0))</f>
        <v>0</v>
      </c>
      <c r="AE964" s="312" cm="1">
        <f t="array" aca="1" ref="AE964" ca="1">IF($D963=$C$3,
SUM(IF(OFFSET($N$696,,,($C963-1)*3-2,$C$2)=AE963,OFFSET($N$698,,,($C963-1)*3-2,$C$2)*OFFSET($B$696,1,,($C963-1)*3-2,1))),
IFERROR((AE629/$J628)*$J963,0))</f>
        <v>0</v>
      </c>
      <c r="AF964" s="312" cm="1">
        <f t="array" aca="1" ref="AF964" ca="1">IF($D963=$C$3,
SUM(IF(OFFSET($N$696,,,($C963-1)*3-2,$C$2)=AF963,OFFSET($N$698,,,($C963-1)*3-2,$C$2)*OFFSET($B$696,1,,($C963-1)*3-2,1))),
IFERROR((AF629/$J628)*$J963,0))</f>
        <v>0</v>
      </c>
      <c r="AG964" s="312" cm="1">
        <f t="array" aca="1" ref="AG964" ca="1">IF($D963=$C$3,
SUM(IF(OFFSET($N$696,,,($C963-1)*3-2,$C$2)=AG963,OFFSET($N$698,,,($C963-1)*3-2,$C$2)*OFFSET($B$696,1,,($C963-1)*3-2,1))),
IFERROR((AG629/$J628)*$J963,0))</f>
        <v>0</v>
      </c>
      <c r="AH964" s="317"/>
      <c r="AI964" s="318"/>
      <c r="AJ964" s="318"/>
      <c r="AK964" s="318"/>
      <c r="AL964" s="318"/>
      <c r="AM964"/>
      <c r="AN964"/>
      <c r="AO964"/>
      <c r="AP964"/>
      <c r="AQ964"/>
      <c r="AR964"/>
    </row>
    <row r="965" spans="1:44" ht="13.15" customHeight="1">
      <c r="A965" s="317"/>
      <c r="B965" s="380" t="str">
        <f t="shared" ca="1" si="3819"/>
        <v/>
      </c>
      <c r="C965" s="380" t="str">
        <f t="shared" ca="1" si="3819"/>
        <v/>
      </c>
      <c r="D965" s="891"/>
      <c r="E965" s="896"/>
      <c r="F965" s="897"/>
      <c r="G965" s="900"/>
      <c r="H965" s="903"/>
      <c r="I965" s="906"/>
      <c r="J965" s="909"/>
      <c r="K965" s="912"/>
      <c r="L965" s="915"/>
      <c r="M965" s="404" t="s">
        <v>91</v>
      </c>
      <c r="N965" s="405">
        <f t="shared" ref="N965:AG965" ca="1" si="3820">IFERROR(N964*$K963,0)</f>
        <v>0</v>
      </c>
      <c r="O965" s="406">
        <f t="shared" ca="1" si="3820"/>
        <v>0</v>
      </c>
      <c r="P965" s="406">
        <f t="shared" ca="1" si="3820"/>
        <v>0</v>
      </c>
      <c r="Q965" s="407">
        <f t="shared" ca="1" si="3820"/>
        <v>0</v>
      </c>
      <c r="R965" s="406">
        <f t="shared" ca="1" si="3820"/>
        <v>0</v>
      </c>
      <c r="S965" s="406">
        <f t="shared" ca="1" si="3820"/>
        <v>0</v>
      </c>
      <c r="T965" s="406">
        <f t="shared" ca="1" si="3820"/>
        <v>0</v>
      </c>
      <c r="U965" s="406">
        <f t="shared" ca="1" si="3820"/>
        <v>0</v>
      </c>
      <c r="V965" s="406">
        <f t="shared" ca="1" si="3820"/>
        <v>0</v>
      </c>
      <c r="W965" s="406">
        <f t="shared" ca="1" si="3820"/>
        <v>0</v>
      </c>
      <c r="X965" s="406">
        <f t="shared" ca="1" si="3820"/>
        <v>0</v>
      </c>
      <c r="Y965" s="406">
        <f t="shared" ca="1" si="3820"/>
        <v>0</v>
      </c>
      <c r="Z965" s="406">
        <f t="shared" ca="1" si="3820"/>
        <v>0</v>
      </c>
      <c r="AA965" s="406">
        <f t="shared" ca="1" si="3820"/>
        <v>0</v>
      </c>
      <c r="AB965" s="406">
        <f t="shared" ca="1" si="3820"/>
        <v>0</v>
      </c>
      <c r="AC965" s="406">
        <f t="shared" ca="1" si="3820"/>
        <v>0</v>
      </c>
      <c r="AD965" s="406">
        <f t="shared" ca="1" si="3820"/>
        <v>0</v>
      </c>
      <c r="AE965" s="406">
        <f t="shared" ca="1" si="3820"/>
        <v>0</v>
      </c>
      <c r="AF965" s="406">
        <f t="shared" ca="1" si="3820"/>
        <v>0</v>
      </c>
      <c r="AG965" s="406">
        <f t="shared" ca="1" si="3820"/>
        <v>0</v>
      </c>
      <c r="AH965" s="317"/>
      <c r="AI965" s="318"/>
      <c r="AJ965" s="318"/>
      <c r="AK965" s="318"/>
      <c r="AL965" s="318"/>
      <c r="AM965"/>
      <c r="AN965"/>
      <c r="AO965"/>
      <c r="AP965"/>
      <c r="AQ965"/>
      <c r="AR965"/>
    </row>
    <row r="966" spans="1:44" ht="13.15" customHeight="1">
      <c r="A966" s="317"/>
      <c r="B966" s="317"/>
      <c r="C966" s="317" cm="1">
        <f t="array" aca="1" ref="C966" ca="1">OFFSET(C966,-3,,,)+1</f>
        <v>91</v>
      </c>
      <c r="D966" s="889" t="str">
        <f t="shared" ref="D966:E966" ca="1" si="3821">D631</f>
        <v/>
      </c>
      <c r="E966" s="892" t="str">
        <f t="shared" ca="1" si="3821"/>
        <v/>
      </c>
      <c r="F966" s="893"/>
      <c r="G966" s="898">
        <f t="shared" ref="G966" si="3822">G631</f>
        <v>0</v>
      </c>
      <c r="H966" s="901"/>
      <c r="I966" s="904" t="str">
        <f t="shared" ref="I966" ca="1" si="3823">I631</f>
        <v/>
      </c>
      <c r="J966" s="907">
        <f t="shared" ref="J966" ca="1" si="3824">IF($D966=$C$3,
SUMPRODUCT(OFFSET($B$696,1,,($C966-1)*3-2,),OFFSET($L$696,,,($C966-1)*3-2,)),J631+H966)</f>
        <v>0</v>
      </c>
      <c r="K966" s="910">
        <f t="shared" ref="K966" ca="1" si="3825">K631</f>
        <v>0</v>
      </c>
      <c r="L966" s="913">
        <f t="shared" ref="L966" ca="1" si="3826">J966*K966</f>
        <v>0</v>
      </c>
      <c r="M966" s="402" t="s">
        <v>89</v>
      </c>
      <c r="N966" s="308" t="str">
        <f t="shared" ref="N966:AG966" ca="1" si="3827">N631</f>
        <v/>
      </c>
      <c r="O966" s="309" t="str">
        <f t="shared" ca="1" si="3827"/>
        <v/>
      </c>
      <c r="P966" s="309" t="str">
        <f t="shared" ca="1" si="3827"/>
        <v/>
      </c>
      <c r="Q966" s="310" t="str">
        <f t="shared" ca="1" si="3827"/>
        <v/>
      </c>
      <c r="R966" s="309" t="str">
        <f t="shared" ca="1" si="3827"/>
        <v/>
      </c>
      <c r="S966" s="309" t="str">
        <f t="shared" ca="1" si="3827"/>
        <v/>
      </c>
      <c r="T966" s="309" t="str">
        <f t="shared" ca="1" si="3827"/>
        <v/>
      </c>
      <c r="U966" s="309" t="str">
        <f t="shared" ca="1" si="3827"/>
        <v/>
      </c>
      <c r="V966" s="309" t="str">
        <f t="shared" ca="1" si="3827"/>
        <v/>
      </c>
      <c r="W966" s="309" t="str">
        <f t="shared" ca="1" si="3827"/>
        <v/>
      </c>
      <c r="X966" s="309" t="str">
        <f t="shared" ca="1" si="3827"/>
        <v/>
      </c>
      <c r="Y966" s="309" t="str">
        <f t="shared" ca="1" si="3827"/>
        <v/>
      </c>
      <c r="Z966" s="309" t="str">
        <f t="shared" ca="1" si="3827"/>
        <v/>
      </c>
      <c r="AA966" s="309" t="str">
        <f t="shared" ca="1" si="3827"/>
        <v/>
      </c>
      <c r="AB966" s="309" t="str">
        <f t="shared" ca="1" si="3827"/>
        <v/>
      </c>
      <c r="AC966" s="309" t="str">
        <f t="shared" ca="1" si="3827"/>
        <v/>
      </c>
      <c r="AD966" s="309" t="str">
        <f t="shared" ca="1" si="3827"/>
        <v/>
      </c>
      <c r="AE966" s="309" t="str">
        <f t="shared" ca="1" si="3827"/>
        <v/>
      </c>
      <c r="AF966" s="309" t="str">
        <f t="shared" ca="1" si="3827"/>
        <v/>
      </c>
      <c r="AG966" s="309" t="str">
        <f t="shared" ca="1" si="3827"/>
        <v/>
      </c>
      <c r="AH966" s="317"/>
      <c r="AI966" s="318"/>
      <c r="AJ966" s="318"/>
      <c r="AK966" s="318"/>
      <c r="AL966" s="318"/>
      <c r="AM966"/>
      <c r="AN966"/>
      <c r="AO966"/>
      <c r="AP966"/>
      <c r="AQ966"/>
      <c r="AR966"/>
    </row>
    <row r="967" spans="1:44" ht="13.15" customHeight="1">
      <c r="A967" s="317"/>
      <c r="B967" s="380">
        <f t="shared" ref="B967:C968" ca="1" si="3828">B632</f>
        <v>0</v>
      </c>
      <c r="C967" s="317" cm="1">
        <f t="array" aca="1" ref="C967" ca="1">IF(ROUND(SUM(IF(N966:AG966&lt;&gt;"",IF(N966:AG966&lt;&gt;0,(N967:AG967))))-J966,3)&lt;&gt;0,"X",0)</f>
        <v>0</v>
      </c>
      <c r="D967" s="890"/>
      <c r="E967" s="894"/>
      <c r="F967" s="895"/>
      <c r="G967" s="899"/>
      <c r="H967" s="902"/>
      <c r="I967" s="905"/>
      <c r="J967" s="908"/>
      <c r="K967" s="911"/>
      <c r="L967" s="914"/>
      <c r="M967" s="403" t="s">
        <v>90</v>
      </c>
      <c r="N967" s="312" cm="1">
        <f t="array" aca="1" ref="N967" ca="1">IF($D966=$C$3,
SUM(IF(OFFSET($N$696,,,($C966-1)*3-2,$C$2)=N966,OFFSET($N$698,,,($C966-1)*3-2,$C$2)*OFFSET($B$696,1,,($C966-1)*3-2,1))),
IFERROR((N632/$J631)*$J966,0))</f>
        <v>0</v>
      </c>
      <c r="O967" s="312" cm="1">
        <f t="array" aca="1" ref="O967" ca="1">IF($D966=$C$3,
SUM(IF(OFFSET($N$696,,,($C966-1)*3-2,$C$2)=O966,OFFSET($N$698,,,($C966-1)*3-2,$C$2)*OFFSET($B$696,1,,($C966-1)*3-2,1))),
IFERROR((O632/$J631)*$J966,0))</f>
        <v>0</v>
      </c>
      <c r="P967" s="312" cm="1">
        <f t="array" aca="1" ref="P967" ca="1">IF($D966=$C$3,
SUM(IF(OFFSET($N$696,,,($C966-1)*3-2,$C$2)=P966,OFFSET($N$698,,,($C966-1)*3-2,$C$2)*OFFSET($B$696,1,,($C966-1)*3-2,1))),
IFERROR((P632/$J631)*$J966,0))</f>
        <v>0</v>
      </c>
      <c r="Q967" s="313" cm="1">
        <f t="array" aca="1" ref="Q967" ca="1">IF($D966=$C$3,
SUM(IF(OFFSET($N$696,,,($C966-1)*3-2,$C$2)=Q966,OFFSET($N$698,,,($C966-1)*3-2,$C$2)*OFFSET($B$696,1,,($C966-1)*3-2,1))),
IFERROR((Q632/$J631)*$J966,0))</f>
        <v>0</v>
      </c>
      <c r="R967" s="312" cm="1">
        <f t="array" aca="1" ref="R967" ca="1">IF($D966=$C$3,
SUM(IF(OFFSET($N$696,,,($C966-1)*3-2,$C$2)=R966,OFFSET($N$698,,,($C966-1)*3-2,$C$2)*OFFSET($B$696,1,,($C966-1)*3-2,1))),
IFERROR((R632/$J631)*$J966,0))</f>
        <v>0</v>
      </c>
      <c r="S967" s="312" cm="1">
        <f t="array" aca="1" ref="S967" ca="1">IF($D966=$C$3,
SUM(IF(OFFSET($N$696,,,($C966-1)*3-2,$C$2)=S966,OFFSET($N$698,,,($C966-1)*3-2,$C$2)*OFFSET($B$696,1,,($C966-1)*3-2,1))),
IFERROR((S632/$J631)*$J966,0))</f>
        <v>0</v>
      </c>
      <c r="T967" s="312" cm="1">
        <f t="array" aca="1" ref="T967" ca="1">IF($D966=$C$3,
SUM(IF(OFFSET($N$696,,,($C966-1)*3-2,$C$2)=T966,OFFSET($N$698,,,($C966-1)*3-2,$C$2)*OFFSET($B$696,1,,($C966-1)*3-2,1))),
IFERROR((T632/$J631)*$J966,0))</f>
        <v>0</v>
      </c>
      <c r="U967" s="312" cm="1">
        <f t="array" aca="1" ref="U967" ca="1">IF($D966=$C$3,
SUM(IF(OFFSET($N$696,,,($C966-1)*3-2,$C$2)=U966,OFFSET($N$698,,,($C966-1)*3-2,$C$2)*OFFSET($B$696,1,,($C966-1)*3-2,1))),
IFERROR((U632/$J631)*$J966,0))</f>
        <v>0</v>
      </c>
      <c r="V967" s="312" cm="1">
        <f t="array" aca="1" ref="V967" ca="1">IF($D966=$C$3,
SUM(IF(OFFSET($N$696,,,($C966-1)*3-2,$C$2)=V966,OFFSET($N$698,,,($C966-1)*3-2,$C$2)*OFFSET($B$696,1,,($C966-1)*3-2,1))),
IFERROR((V632/$J631)*$J966,0))</f>
        <v>0</v>
      </c>
      <c r="W967" s="312" cm="1">
        <f t="array" aca="1" ref="W967" ca="1">IF($D966=$C$3,
SUM(IF(OFFSET($N$696,,,($C966-1)*3-2,$C$2)=W966,OFFSET($N$698,,,($C966-1)*3-2,$C$2)*OFFSET($B$696,1,,($C966-1)*3-2,1))),
IFERROR((W632/$J631)*$J966,0))</f>
        <v>0</v>
      </c>
      <c r="X967" s="312" cm="1">
        <f t="array" aca="1" ref="X967" ca="1">IF($D966=$C$3,
SUM(IF(OFFSET($N$696,,,($C966-1)*3-2,$C$2)=X966,OFFSET($N$698,,,($C966-1)*3-2,$C$2)*OFFSET($B$696,1,,($C966-1)*3-2,1))),
IFERROR((X632/$J631)*$J966,0))</f>
        <v>0</v>
      </c>
      <c r="Y967" s="312" cm="1">
        <f t="array" aca="1" ref="Y967" ca="1">IF($D966=$C$3,
SUM(IF(OFFSET($N$696,,,($C966-1)*3-2,$C$2)=Y966,OFFSET($N$698,,,($C966-1)*3-2,$C$2)*OFFSET($B$696,1,,($C966-1)*3-2,1))),
IFERROR((Y632/$J631)*$J966,0))</f>
        <v>0</v>
      </c>
      <c r="Z967" s="312" cm="1">
        <f t="array" aca="1" ref="Z967" ca="1">IF($D966=$C$3,
SUM(IF(OFFSET($N$696,,,($C966-1)*3-2,$C$2)=Z966,OFFSET($N$698,,,($C966-1)*3-2,$C$2)*OFFSET($B$696,1,,($C966-1)*3-2,1))),
IFERROR((Z632/$J631)*$J966,0))</f>
        <v>0</v>
      </c>
      <c r="AA967" s="312" cm="1">
        <f t="array" aca="1" ref="AA967" ca="1">IF($D966=$C$3,
SUM(IF(OFFSET($N$696,,,($C966-1)*3-2,$C$2)=AA966,OFFSET($N$698,,,($C966-1)*3-2,$C$2)*OFFSET($B$696,1,,($C966-1)*3-2,1))),
IFERROR((AA632/$J631)*$J966,0))</f>
        <v>0</v>
      </c>
      <c r="AB967" s="312" cm="1">
        <f t="array" aca="1" ref="AB967" ca="1">IF($D966=$C$3,
SUM(IF(OFFSET($N$696,,,($C966-1)*3-2,$C$2)=AB966,OFFSET($N$698,,,($C966-1)*3-2,$C$2)*OFFSET($B$696,1,,($C966-1)*3-2,1))),
IFERROR((AB632/$J631)*$J966,0))</f>
        <v>0</v>
      </c>
      <c r="AC967" s="312" cm="1">
        <f t="array" aca="1" ref="AC967" ca="1">IF($D966=$C$3,
SUM(IF(OFFSET($N$696,,,($C966-1)*3-2,$C$2)=AC966,OFFSET($N$698,,,($C966-1)*3-2,$C$2)*OFFSET($B$696,1,,($C966-1)*3-2,1))),
IFERROR((AC632/$J631)*$J966,0))</f>
        <v>0</v>
      </c>
      <c r="AD967" s="312" cm="1">
        <f t="array" aca="1" ref="AD967" ca="1">IF($D966=$C$3,
SUM(IF(OFFSET($N$696,,,($C966-1)*3-2,$C$2)=AD966,OFFSET($N$698,,,($C966-1)*3-2,$C$2)*OFFSET($B$696,1,,($C966-1)*3-2,1))),
IFERROR((AD632/$J631)*$J966,0))</f>
        <v>0</v>
      </c>
      <c r="AE967" s="312" cm="1">
        <f t="array" aca="1" ref="AE967" ca="1">IF($D966=$C$3,
SUM(IF(OFFSET($N$696,,,($C966-1)*3-2,$C$2)=AE966,OFFSET($N$698,,,($C966-1)*3-2,$C$2)*OFFSET($B$696,1,,($C966-1)*3-2,1))),
IFERROR((AE632/$J631)*$J966,0))</f>
        <v>0</v>
      </c>
      <c r="AF967" s="312" cm="1">
        <f t="array" aca="1" ref="AF967" ca="1">IF($D966=$C$3,
SUM(IF(OFFSET($N$696,,,($C966-1)*3-2,$C$2)=AF966,OFFSET($N$698,,,($C966-1)*3-2,$C$2)*OFFSET($B$696,1,,($C966-1)*3-2,1))),
IFERROR((AF632/$J631)*$J966,0))</f>
        <v>0</v>
      </c>
      <c r="AG967" s="312" cm="1">
        <f t="array" aca="1" ref="AG967" ca="1">IF($D966=$C$3,
SUM(IF(OFFSET($N$696,,,($C966-1)*3-2,$C$2)=AG966,OFFSET($N$698,,,($C966-1)*3-2,$C$2)*OFFSET($B$696,1,,($C966-1)*3-2,1))),
IFERROR((AG632/$J631)*$J966,0))</f>
        <v>0</v>
      </c>
      <c r="AH967" s="317"/>
      <c r="AI967" s="318"/>
      <c r="AJ967" s="318"/>
      <c r="AK967" s="318"/>
      <c r="AL967" s="318"/>
      <c r="AM967"/>
      <c r="AN967"/>
      <c r="AO967"/>
      <c r="AP967"/>
      <c r="AQ967"/>
      <c r="AR967"/>
    </row>
    <row r="968" spans="1:44" ht="13.15" customHeight="1">
      <c r="A968" s="317"/>
      <c r="B968" s="380" t="str">
        <f t="shared" ca="1" si="3828"/>
        <v/>
      </c>
      <c r="C968" s="380" t="str">
        <f t="shared" ca="1" si="3828"/>
        <v/>
      </c>
      <c r="D968" s="891"/>
      <c r="E968" s="896"/>
      <c r="F968" s="897"/>
      <c r="G968" s="900"/>
      <c r="H968" s="903"/>
      <c r="I968" s="906"/>
      <c r="J968" s="909"/>
      <c r="K968" s="912"/>
      <c r="L968" s="915"/>
      <c r="M968" s="404" t="s">
        <v>91</v>
      </c>
      <c r="N968" s="405">
        <f t="shared" ref="N968:AG968" ca="1" si="3829">IFERROR(N967*$K966,0)</f>
        <v>0</v>
      </c>
      <c r="O968" s="406">
        <f t="shared" ca="1" si="3829"/>
        <v>0</v>
      </c>
      <c r="P968" s="406">
        <f t="shared" ca="1" si="3829"/>
        <v>0</v>
      </c>
      <c r="Q968" s="407">
        <f t="shared" ca="1" si="3829"/>
        <v>0</v>
      </c>
      <c r="R968" s="406">
        <f t="shared" ca="1" si="3829"/>
        <v>0</v>
      </c>
      <c r="S968" s="406">
        <f t="shared" ca="1" si="3829"/>
        <v>0</v>
      </c>
      <c r="T968" s="406">
        <f t="shared" ca="1" si="3829"/>
        <v>0</v>
      </c>
      <c r="U968" s="406">
        <f t="shared" ca="1" si="3829"/>
        <v>0</v>
      </c>
      <c r="V968" s="406">
        <f t="shared" ca="1" si="3829"/>
        <v>0</v>
      </c>
      <c r="W968" s="406">
        <f t="shared" ca="1" si="3829"/>
        <v>0</v>
      </c>
      <c r="X968" s="406">
        <f t="shared" ca="1" si="3829"/>
        <v>0</v>
      </c>
      <c r="Y968" s="406">
        <f t="shared" ca="1" si="3829"/>
        <v>0</v>
      </c>
      <c r="Z968" s="406">
        <f t="shared" ca="1" si="3829"/>
        <v>0</v>
      </c>
      <c r="AA968" s="406">
        <f t="shared" ca="1" si="3829"/>
        <v>0</v>
      </c>
      <c r="AB968" s="406">
        <f t="shared" ca="1" si="3829"/>
        <v>0</v>
      </c>
      <c r="AC968" s="406">
        <f t="shared" ca="1" si="3829"/>
        <v>0</v>
      </c>
      <c r="AD968" s="406">
        <f t="shared" ca="1" si="3829"/>
        <v>0</v>
      </c>
      <c r="AE968" s="406">
        <f t="shared" ca="1" si="3829"/>
        <v>0</v>
      </c>
      <c r="AF968" s="406">
        <f t="shared" ca="1" si="3829"/>
        <v>0</v>
      </c>
      <c r="AG968" s="406">
        <f t="shared" ca="1" si="3829"/>
        <v>0</v>
      </c>
      <c r="AH968" s="317"/>
      <c r="AI968" s="318"/>
      <c r="AJ968" s="318"/>
      <c r="AK968" s="318"/>
      <c r="AL968" s="318"/>
      <c r="AM968"/>
      <c r="AN968"/>
      <c r="AO968"/>
      <c r="AP968"/>
      <c r="AQ968"/>
      <c r="AR968"/>
    </row>
    <row r="969" spans="1:44" ht="13.15" customHeight="1">
      <c r="A969" s="317"/>
      <c r="B969" s="317"/>
      <c r="C969" s="317" cm="1">
        <f t="array" aca="1" ref="C969" ca="1">OFFSET(C969,-3,,,)+1</f>
        <v>92</v>
      </c>
      <c r="D969" s="889" t="str">
        <f t="shared" ref="D969:E969" ca="1" si="3830">D634</f>
        <v/>
      </c>
      <c r="E969" s="892" t="str">
        <f t="shared" ca="1" si="3830"/>
        <v/>
      </c>
      <c r="F969" s="893"/>
      <c r="G969" s="898">
        <f t="shared" ref="G969" si="3831">G634</f>
        <v>0</v>
      </c>
      <c r="H969" s="901"/>
      <c r="I969" s="904" t="str">
        <f t="shared" ref="I969" ca="1" si="3832">I634</f>
        <v/>
      </c>
      <c r="J969" s="907">
        <f t="shared" ref="J969" ca="1" si="3833">IF($D969=$C$3,
SUMPRODUCT(OFFSET($B$696,1,,($C969-1)*3-2,),OFFSET($L$696,,,($C969-1)*3-2,)),J634+H969)</f>
        <v>0</v>
      </c>
      <c r="K969" s="910">
        <f t="shared" ref="K969" ca="1" si="3834">K634</f>
        <v>0</v>
      </c>
      <c r="L969" s="913">
        <f t="shared" ref="L969" ca="1" si="3835">J969*K969</f>
        <v>0</v>
      </c>
      <c r="M969" s="402" t="s">
        <v>89</v>
      </c>
      <c r="N969" s="308" t="str">
        <f t="shared" ref="N969:AG969" ca="1" si="3836">N634</f>
        <v/>
      </c>
      <c r="O969" s="309" t="str">
        <f t="shared" ca="1" si="3836"/>
        <v/>
      </c>
      <c r="P969" s="309" t="str">
        <f t="shared" ca="1" si="3836"/>
        <v/>
      </c>
      <c r="Q969" s="310" t="str">
        <f t="shared" ca="1" si="3836"/>
        <v/>
      </c>
      <c r="R969" s="309" t="str">
        <f t="shared" ca="1" si="3836"/>
        <v/>
      </c>
      <c r="S969" s="309" t="str">
        <f t="shared" ca="1" si="3836"/>
        <v/>
      </c>
      <c r="T969" s="309" t="str">
        <f t="shared" ca="1" si="3836"/>
        <v/>
      </c>
      <c r="U969" s="309" t="str">
        <f t="shared" ca="1" si="3836"/>
        <v/>
      </c>
      <c r="V969" s="309" t="str">
        <f t="shared" ca="1" si="3836"/>
        <v/>
      </c>
      <c r="W969" s="309" t="str">
        <f t="shared" ca="1" si="3836"/>
        <v/>
      </c>
      <c r="X969" s="309" t="str">
        <f t="shared" ca="1" si="3836"/>
        <v/>
      </c>
      <c r="Y969" s="309" t="str">
        <f t="shared" ca="1" si="3836"/>
        <v/>
      </c>
      <c r="Z969" s="309" t="str">
        <f t="shared" ca="1" si="3836"/>
        <v/>
      </c>
      <c r="AA969" s="309" t="str">
        <f t="shared" ca="1" si="3836"/>
        <v/>
      </c>
      <c r="AB969" s="309" t="str">
        <f t="shared" ca="1" si="3836"/>
        <v/>
      </c>
      <c r="AC969" s="309" t="str">
        <f t="shared" ca="1" si="3836"/>
        <v/>
      </c>
      <c r="AD969" s="309" t="str">
        <f t="shared" ca="1" si="3836"/>
        <v/>
      </c>
      <c r="AE969" s="309" t="str">
        <f t="shared" ca="1" si="3836"/>
        <v/>
      </c>
      <c r="AF969" s="309" t="str">
        <f t="shared" ca="1" si="3836"/>
        <v/>
      </c>
      <c r="AG969" s="309" t="str">
        <f t="shared" ca="1" si="3836"/>
        <v/>
      </c>
      <c r="AH969" s="317"/>
      <c r="AI969" s="318"/>
      <c r="AJ969" s="318"/>
      <c r="AK969" s="318"/>
      <c r="AL969" s="318"/>
      <c r="AM969"/>
      <c r="AN969"/>
      <c r="AO969"/>
      <c r="AP969"/>
      <c r="AQ969"/>
      <c r="AR969"/>
    </row>
    <row r="970" spans="1:44" ht="13.15" customHeight="1">
      <c r="A970" s="317"/>
      <c r="B970" s="380">
        <f t="shared" ref="B970:C971" ca="1" si="3837">B635</f>
        <v>0</v>
      </c>
      <c r="C970" s="317" cm="1">
        <f t="array" aca="1" ref="C970" ca="1">IF(ROUND(SUM(IF(N969:AG969&lt;&gt;"",IF(N969:AG969&lt;&gt;0,(N970:AG970))))-J969,3)&lt;&gt;0,"X",0)</f>
        <v>0</v>
      </c>
      <c r="D970" s="890"/>
      <c r="E970" s="894"/>
      <c r="F970" s="895"/>
      <c r="G970" s="899"/>
      <c r="H970" s="902"/>
      <c r="I970" s="905"/>
      <c r="J970" s="908"/>
      <c r="K970" s="911"/>
      <c r="L970" s="914"/>
      <c r="M970" s="403" t="s">
        <v>90</v>
      </c>
      <c r="N970" s="312" cm="1">
        <f t="array" aca="1" ref="N970" ca="1">IF($D969=$C$3,
SUM(IF(OFFSET($N$696,,,($C969-1)*3-2,$C$2)=N969,OFFSET($N$698,,,($C969-1)*3-2,$C$2)*OFFSET($B$696,1,,($C969-1)*3-2,1))),
IFERROR((N635/$J634)*$J969,0))</f>
        <v>0</v>
      </c>
      <c r="O970" s="312" cm="1">
        <f t="array" aca="1" ref="O970" ca="1">IF($D969=$C$3,
SUM(IF(OFFSET($N$696,,,($C969-1)*3-2,$C$2)=O969,OFFSET($N$698,,,($C969-1)*3-2,$C$2)*OFFSET($B$696,1,,($C969-1)*3-2,1))),
IFERROR((O635/$J634)*$J969,0))</f>
        <v>0</v>
      </c>
      <c r="P970" s="312" cm="1">
        <f t="array" aca="1" ref="P970" ca="1">IF($D969=$C$3,
SUM(IF(OFFSET($N$696,,,($C969-1)*3-2,$C$2)=P969,OFFSET($N$698,,,($C969-1)*3-2,$C$2)*OFFSET($B$696,1,,($C969-1)*3-2,1))),
IFERROR((P635/$J634)*$J969,0))</f>
        <v>0</v>
      </c>
      <c r="Q970" s="313" cm="1">
        <f t="array" aca="1" ref="Q970" ca="1">IF($D969=$C$3,
SUM(IF(OFFSET($N$696,,,($C969-1)*3-2,$C$2)=Q969,OFFSET($N$698,,,($C969-1)*3-2,$C$2)*OFFSET($B$696,1,,($C969-1)*3-2,1))),
IFERROR((Q635/$J634)*$J969,0))</f>
        <v>0</v>
      </c>
      <c r="R970" s="312" cm="1">
        <f t="array" aca="1" ref="R970" ca="1">IF($D969=$C$3,
SUM(IF(OFFSET($N$696,,,($C969-1)*3-2,$C$2)=R969,OFFSET($N$698,,,($C969-1)*3-2,$C$2)*OFFSET($B$696,1,,($C969-1)*3-2,1))),
IFERROR((R635/$J634)*$J969,0))</f>
        <v>0</v>
      </c>
      <c r="S970" s="312" cm="1">
        <f t="array" aca="1" ref="S970" ca="1">IF($D969=$C$3,
SUM(IF(OFFSET($N$696,,,($C969-1)*3-2,$C$2)=S969,OFFSET($N$698,,,($C969-1)*3-2,$C$2)*OFFSET($B$696,1,,($C969-1)*3-2,1))),
IFERROR((S635/$J634)*$J969,0))</f>
        <v>0</v>
      </c>
      <c r="T970" s="312" cm="1">
        <f t="array" aca="1" ref="T970" ca="1">IF($D969=$C$3,
SUM(IF(OFFSET($N$696,,,($C969-1)*3-2,$C$2)=T969,OFFSET($N$698,,,($C969-1)*3-2,$C$2)*OFFSET($B$696,1,,($C969-1)*3-2,1))),
IFERROR((T635/$J634)*$J969,0))</f>
        <v>0</v>
      </c>
      <c r="U970" s="312" cm="1">
        <f t="array" aca="1" ref="U970" ca="1">IF($D969=$C$3,
SUM(IF(OFFSET($N$696,,,($C969-1)*3-2,$C$2)=U969,OFFSET($N$698,,,($C969-1)*3-2,$C$2)*OFFSET($B$696,1,,($C969-1)*3-2,1))),
IFERROR((U635/$J634)*$J969,0))</f>
        <v>0</v>
      </c>
      <c r="V970" s="312" cm="1">
        <f t="array" aca="1" ref="V970" ca="1">IF($D969=$C$3,
SUM(IF(OFFSET($N$696,,,($C969-1)*3-2,$C$2)=V969,OFFSET($N$698,,,($C969-1)*3-2,$C$2)*OFFSET($B$696,1,,($C969-1)*3-2,1))),
IFERROR((V635/$J634)*$J969,0))</f>
        <v>0</v>
      </c>
      <c r="W970" s="312" cm="1">
        <f t="array" aca="1" ref="W970" ca="1">IF($D969=$C$3,
SUM(IF(OFFSET($N$696,,,($C969-1)*3-2,$C$2)=W969,OFFSET($N$698,,,($C969-1)*3-2,$C$2)*OFFSET($B$696,1,,($C969-1)*3-2,1))),
IFERROR((W635/$J634)*$J969,0))</f>
        <v>0</v>
      </c>
      <c r="X970" s="312" cm="1">
        <f t="array" aca="1" ref="X970" ca="1">IF($D969=$C$3,
SUM(IF(OFFSET($N$696,,,($C969-1)*3-2,$C$2)=X969,OFFSET($N$698,,,($C969-1)*3-2,$C$2)*OFFSET($B$696,1,,($C969-1)*3-2,1))),
IFERROR((X635/$J634)*$J969,0))</f>
        <v>0</v>
      </c>
      <c r="Y970" s="312" cm="1">
        <f t="array" aca="1" ref="Y970" ca="1">IF($D969=$C$3,
SUM(IF(OFFSET($N$696,,,($C969-1)*3-2,$C$2)=Y969,OFFSET($N$698,,,($C969-1)*3-2,$C$2)*OFFSET($B$696,1,,($C969-1)*3-2,1))),
IFERROR((Y635/$J634)*$J969,0))</f>
        <v>0</v>
      </c>
      <c r="Z970" s="312" cm="1">
        <f t="array" aca="1" ref="Z970" ca="1">IF($D969=$C$3,
SUM(IF(OFFSET($N$696,,,($C969-1)*3-2,$C$2)=Z969,OFFSET($N$698,,,($C969-1)*3-2,$C$2)*OFFSET($B$696,1,,($C969-1)*3-2,1))),
IFERROR((Z635/$J634)*$J969,0))</f>
        <v>0</v>
      </c>
      <c r="AA970" s="312" cm="1">
        <f t="array" aca="1" ref="AA970" ca="1">IF($D969=$C$3,
SUM(IF(OFFSET($N$696,,,($C969-1)*3-2,$C$2)=AA969,OFFSET($N$698,,,($C969-1)*3-2,$C$2)*OFFSET($B$696,1,,($C969-1)*3-2,1))),
IFERROR((AA635/$J634)*$J969,0))</f>
        <v>0</v>
      </c>
      <c r="AB970" s="312" cm="1">
        <f t="array" aca="1" ref="AB970" ca="1">IF($D969=$C$3,
SUM(IF(OFFSET($N$696,,,($C969-1)*3-2,$C$2)=AB969,OFFSET($N$698,,,($C969-1)*3-2,$C$2)*OFFSET($B$696,1,,($C969-1)*3-2,1))),
IFERROR((AB635/$J634)*$J969,0))</f>
        <v>0</v>
      </c>
      <c r="AC970" s="312" cm="1">
        <f t="array" aca="1" ref="AC970" ca="1">IF($D969=$C$3,
SUM(IF(OFFSET($N$696,,,($C969-1)*3-2,$C$2)=AC969,OFFSET($N$698,,,($C969-1)*3-2,$C$2)*OFFSET($B$696,1,,($C969-1)*3-2,1))),
IFERROR((AC635/$J634)*$J969,0))</f>
        <v>0</v>
      </c>
      <c r="AD970" s="312" cm="1">
        <f t="array" aca="1" ref="AD970" ca="1">IF($D969=$C$3,
SUM(IF(OFFSET($N$696,,,($C969-1)*3-2,$C$2)=AD969,OFFSET($N$698,,,($C969-1)*3-2,$C$2)*OFFSET($B$696,1,,($C969-1)*3-2,1))),
IFERROR((AD635/$J634)*$J969,0))</f>
        <v>0</v>
      </c>
      <c r="AE970" s="312" cm="1">
        <f t="array" aca="1" ref="AE970" ca="1">IF($D969=$C$3,
SUM(IF(OFFSET($N$696,,,($C969-1)*3-2,$C$2)=AE969,OFFSET($N$698,,,($C969-1)*3-2,$C$2)*OFFSET($B$696,1,,($C969-1)*3-2,1))),
IFERROR((AE635/$J634)*$J969,0))</f>
        <v>0</v>
      </c>
      <c r="AF970" s="312" cm="1">
        <f t="array" aca="1" ref="AF970" ca="1">IF($D969=$C$3,
SUM(IF(OFFSET($N$696,,,($C969-1)*3-2,$C$2)=AF969,OFFSET($N$698,,,($C969-1)*3-2,$C$2)*OFFSET($B$696,1,,($C969-1)*3-2,1))),
IFERROR((AF635/$J634)*$J969,0))</f>
        <v>0</v>
      </c>
      <c r="AG970" s="312" cm="1">
        <f t="array" aca="1" ref="AG970" ca="1">IF($D969=$C$3,
SUM(IF(OFFSET($N$696,,,($C969-1)*3-2,$C$2)=AG969,OFFSET($N$698,,,($C969-1)*3-2,$C$2)*OFFSET($B$696,1,,($C969-1)*3-2,1))),
IFERROR((AG635/$J634)*$J969,0))</f>
        <v>0</v>
      </c>
      <c r="AH970" s="317"/>
      <c r="AI970" s="318"/>
      <c r="AJ970" s="318"/>
      <c r="AK970" s="318"/>
      <c r="AL970" s="318"/>
      <c r="AM970"/>
      <c r="AN970"/>
      <c r="AO970"/>
      <c r="AP970"/>
      <c r="AQ970"/>
      <c r="AR970"/>
    </row>
    <row r="971" spans="1:44" ht="13.15" customHeight="1">
      <c r="A971" s="317"/>
      <c r="B971" s="380" t="str">
        <f t="shared" ca="1" si="3837"/>
        <v/>
      </c>
      <c r="C971" s="380" t="str">
        <f t="shared" ca="1" si="3837"/>
        <v/>
      </c>
      <c r="D971" s="891"/>
      <c r="E971" s="896"/>
      <c r="F971" s="897"/>
      <c r="G971" s="900"/>
      <c r="H971" s="903"/>
      <c r="I971" s="906"/>
      <c r="J971" s="909"/>
      <c r="K971" s="912"/>
      <c r="L971" s="915"/>
      <c r="M971" s="404" t="s">
        <v>91</v>
      </c>
      <c r="N971" s="405">
        <f t="shared" ref="N971:AG971" ca="1" si="3838">IFERROR(N970*$K969,0)</f>
        <v>0</v>
      </c>
      <c r="O971" s="406">
        <f t="shared" ca="1" si="3838"/>
        <v>0</v>
      </c>
      <c r="P971" s="406">
        <f t="shared" ca="1" si="3838"/>
        <v>0</v>
      </c>
      <c r="Q971" s="407">
        <f t="shared" ca="1" si="3838"/>
        <v>0</v>
      </c>
      <c r="R971" s="406">
        <f t="shared" ca="1" si="3838"/>
        <v>0</v>
      </c>
      <c r="S971" s="406">
        <f t="shared" ca="1" si="3838"/>
        <v>0</v>
      </c>
      <c r="T971" s="406">
        <f t="shared" ca="1" si="3838"/>
        <v>0</v>
      </c>
      <c r="U971" s="406">
        <f t="shared" ca="1" si="3838"/>
        <v>0</v>
      </c>
      <c r="V971" s="406">
        <f t="shared" ca="1" si="3838"/>
        <v>0</v>
      </c>
      <c r="W971" s="406">
        <f t="shared" ca="1" si="3838"/>
        <v>0</v>
      </c>
      <c r="X971" s="406">
        <f t="shared" ca="1" si="3838"/>
        <v>0</v>
      </c>
      <c r="Y971" s="406">
        <f t="shared" ca="1" si="3838"/>
        <v>0</v>
      </c>
      <c r="Z971" s="406">
        <f t="shared" ca="1" si="3838"/>
        <v>0</v>
      </c>
      <c r="AA971" s="406">
        <f t="shared" ca="1" si="3838"/>
        <v>0</v>
      </c>
      <c r="AB971" s="406">
        <f t="shared" ca="1" si="3838"/>
        <v>0</v>
      </c>
      <c r="AC971" s="406">
        <f t="shared" ca="1" si="3838"/>
        <v>0</v>
      </c>
      <c r="AD971" s="406">
        <f t="shared" ca="1" si="3838"/>
        <v>0</v>
      </c>
      <c r="AE971" s="406">
        <f t="shared" ca="1" si="3838"/>
        <v>0</v>
      </c>
      <c r="AF971" s="406">
        <f t="shared" ca="1" si="3838"/>
        <v>0</v>
      </c>
      <c r="AG971" s="406">
        <f t="shared" ca="1" si="3838"/>
        <v>0</v>
      </c>
      <c r="AH971" s="317"/>
      <c r="AI971" s="318"/>
      <c r="AJ971" s="318"/>
      <c r="AK971" s="318"/>
      <c r="AL971" s="318"/>
      <c r="AM971"/>
      <c r="AN971"/>
      <c r="AO971"/>
      <c r="AP971"/>
      <c r="AQ971"/>
      <c r="AR971"/>
    </row>
    <row r="972" spans="1:44" ht="13.15" customHeight="1">
      <c r="A972" s="317"/>
      <c r="B972" s="317"/>
      <c r="C972" s="317" cm="1">
        <f t="array" aca="1" ref="C972" ca="1">OFFSET(C972,-3,,,)+1</f>
        <v>93</v>
      </c>
      <c r="D972" s="889" t="str">
        <f t="shared" ref="D972:E972" ca="1" si="3839">D637</f>
        <v/>
      </c>
      <c r="E972" s="892" t="str">
        <f t="shared" ca="1" si="3839"/>
        <v/>
      </c>
      <c r="F972" s="893"/>
      <c r="G972" s="898">
        <f t="shared" ref="G972" si="3840">G637</f>
        <v>0</v>
      </c>
      <c r="H972" s="901"/>
      <c r="I972" s="904" t="str">
        <f t="shared" ref="I972" ca="1" si="3841">I637</f>
        <v/>
      </c>
      <c r="J972" s="907">
        <f t="shared" ref="J972" ca="1" si="3842">IF($D972=$C$3,
SUMPRODUCT(OFFSET($B$696,1,,($C972-1)*3-2,),OFFSET($L$696,,,($C972-1)*3-2,)),J637+H972)</f>
        <v>0</v>
      </c>
      <c r="K972" s="910">
        <f t="shared" ref="K972" ca="1" si="3843">K637</f>
        <v>0</v>
      </c>
      <c r="L972" s="913">
        <f t="shared" ref="L972" ca="1" si="3844">J972*K972</f>
        <v>0</v>
      </c>
      <c r="M972" s="402" t="s">
        <v>89</v>
      </c>
      <c r="N972" s="308" t="str">
        <f t="shared" ref="N972:AG972" ca="1" si="3845">N637</f>
        <v/>
      </c>
      <c r="O972" s="309" t="str">
        <f t="shared" ca="1" si="3845"/>
        <v/>
      </c>
      <c r="P972" s="309" t="str">
        <f t="shared" ca="1" si="3845"/>
        <v/>
      </c>
      <c r="Q972" s="310" t="str">
        <f t="shared" ca="1" si="3845"/>
        <v/>
      </c>
      <c r="R972" s="309" t="str">
        <f t="shared" ca="1" si="3845"/>
        <v/>
      </c>
      <c r="S972" s="309" t="str">
        <f t="shared" ca="1" si="3845"/>
        <v/>
      </c>
      <c r="T972" s="309" t="str">
        <f t="shared" ca="1" si="3845"/>
        <v/>
      </c>
      <c r="U972" s="309" t="str">
        <f t="shared" ca="1" si="3845"/>
        <v/>
      </c>
      <c r="V972" s="309" t="str">
        <f t="shared" ca="1" si="3845"/>
        <v/>
      </c>
      <c r="W972" s="309" t="str">
        <f t="shared" ca="1" si="3845"/>
        <v/>
      </c>
      <c r="X972" s="309" t="str">
        <f t="shared" ca="1" si="3845"/>
        <v/>
      </c>
      <c r="Y972" s="309" t="str">
        <f t="shared" ca="1" si="3845"/>
        <v/>
      </c>
      <c r="Z972" s="309" t="str">
        <f t="shared" ca="1" si="3845"/>
        <v/>
      </c>
      <c r="AA972" s="309" t="str">
        <f t="shared" ca="1" si="3845"/>
        <v/>
      </c>
      <c r="AB972" s="309" t="str">
        <f t="shared" ca="1" si="3845"/>
        <v/>
      </c>
      <c r="AC972" s="309" t="str">
        <f t="shared" ca="1" si="3845"/>
        <v/>
      </c>
      <c r="AD972" s="309" t="str">
        <f t="shared" ca="1" si="3845"/>
        <v/>
      </c>
      <c r="AE972" s="309" t="str">
        <f t="shared" ca="1" si="3845"/>
        <v/>
      </c>
      <c r="AF972" s="309" t="str">
        <f t="shared" ca="1" si="3845"/>
        <v/>
      </c>
      <c r="AG972" s="309" t="str">
        <f t="shared" ca="1" si="3845"/>
        <v/>
      </c>
      <c r="AH972" s="317"/>
      <c r="AI972" s="318"/>
      <c r="AJ972" s="318"/>
      <c r="AK972" s="318"/>
      <c r="AL972" s="318"/>
      <c r="AM972"/>
      <c r="AN972"/>
      <c r="AO972"/>
      <c r="AP972"/>
      <c r="AQ972"/>
      <c r="AR972"/>
    </row>
    <row r="973" spans="1:44" ht="13.15" customHeight="1">
      <c r="A973" s="317"/>
      <c r="B973" s="380">
        <f t="shared" ref="B973:C974" ca="1" si="3846">B638</f>
        <v>0</v>
      </c>
      <c r="C973" s="317" cm="1">
        <f t="array" aca="1" ref="C973" ca="1">IF(ROUND(SUM(IF(N972:AG972&lt;&gt;"",IF(N972:AG972&lt;&gt;0,(N973:AG973))))-J972,3)&lt;&gt;0,"X",0)</f>
        <v>0</v>
      </c>
      <c r="D973" s="890"/>
      <c r="E973" s="894"/>
      <c r="F973" s="895"/>
      <c r="G973" s="899"/>
      <c r="H973" s="902"/>
      <c r="I973" s="905"/>
      <c r="J973" s="908"/>
      <c r="K973" s="911"/>
      <c r="L973" s="914"/>
      <c r="M973" s="403" t="s">
        <v>90</v>
      </c>
      <c r="N973" s="312" cm="1">
        <f t="array" aca="1" ref="N973" ca="1">IF($D972=$C$3,
SUM(IF(OFFSET($N$696,,,($C972-1)*3-2,$C$2)=N972,OFFSET($N$698,,,($C972-1)*3-2,$C$2)*OFFSET($B$696,1,,($C972-1)*3-2,1))),
IFERROR((N638/$J637)*$J972,0))</f>
        <v>0</v>
      </c>
      <c r="O973" s="312" cm="1">
        <f t="array" aca="1" ref="O973" ca="1">IF($D972=$C$3,
SUM(IF(OFFSET($N$696,,,($C972-1)*3-2,$C$2)=O972,OFFSET($N$698,,,($C972-1)*3-2,$C$2)*OFFSET($B$696,1,,($C972-1)*3-2,1))),
IFERROR((O638/$J637)*$J972,0))</f>
        <v>0</v>
      </c>
      <c r="P973" s="312" cm="1">
        <f t="array" aca="1" ref="P973" ca="1">IF($D972=$C$3,
SUM(IF(OFFSET($N$696,,,($C972-1)*3-2,$C$2)=P972,OFFSET($N$698,,,($C972-1)*3-2,$C$2)*OFFSET($B$696,1,,($C972-1)*3-2,1))),
IFERROR((P638/$J637)*$J972,0))</f>
        <v>0</v>
      </c>
      <c r="Q973" s="313" cm="1">
        <f t="array" aca="1" ref="Q973" ca="1">IF($D972=$C$3,
SUM(IF(OFFSET($N$696,,,($C972-1)*3-2,$C$2)=Q972,OFFSET($N$698,,,($C972-1)*3-2,$C$2)*OFFSET($B$696,1,,($C972-1)*3-2,1))),
IFERROR((Q638/$J637)*$J972,0))</f>
        <v>0</v>
      </c>
      <c r="R973" s="312" cm="1">
        <f t="array" aca="1" ref="R973" ca="1">IF($D972=$C$3,
SUM(IF(OFFSET($N$696,,,($C972-1)*3-2,$C$2)=R972,OFFSET($N$698,,,($C972-1)*3-2,$C$2)*OFFSET($B$696,1,,($C972-1)*3-2,1))),
IFERROR((R638/$J637)*$J972,0))</f>
        <v>0</v>
      </c>
      <c r="S973" s="312" cm="1">
        <f t="array" aca="1" ref="S973" ca="1">IF($D972=$C$3,
SUM(IF(OFFSET($N$696,,,($C972-1)*3-2,$C$2)=S972,OFFSET($N$698,,,($C972-1)*3-2,$C$2)*OFFSET($B$696,1,,($C972-1)*3-2,1))),
IFERROR((S638/$J637)*$J972,0))</f>
        <v>0</v>
      </c>
      <c r="T973" s="312" cm="1">
        <f t="array" aca="1" ref="T973" ca="1">IF($D972=$C$3,
SUM(IF(OFFSET($N$696,,,($C972-1)*3-2,$C$2)=T972,OFFSET($N$698,,,($C972-1)*3-2,$C$2)*OFFSET($B$696,1,,($C972-1)*3-2,1))),
IFERROR((T638/$J637)*$J972,0))</f>
        <v>0</v>
      </c>
      <c r="U973" s="312" cm="1">
        <f t="array" aca="1" ref="U973" ca="1">IF($D972=$C$3,
SUM(IF(OFFSET($N$696,,,($C972-1)*3-2,$C$2)=U972,OFFSET($N$698,,,($C972-1)*3-2,$C$2)*OFFSET($B$696,1,,($C972-1)*3-2,1))),
IFERROR((U638/$J637)*$J972,0))</f>
        <v>0</v>
      </c>
      <c r="V973" s="312" cm="1">
        <f t="array" aca="1" ref="V973" ca="1">IF($D972=$C$3,
SUM(IF(OFFSET($N$696,,,($C972-1)*3-2,$C$2)=V972,OFFSET($N$698,,,($C972-1)*3-2,$C$2)*OFFSET($B$696,1,,($C972-1)*3-2,1))),
IFERROR((V638/$J637)*$J972,0))</f>
        <v>0</v>
      </c>
      <c r="W973" s="312" cm="1">
        <f t="array" aca="1" ref="W973" ca="1">IF($D972=$C$3,
SUM(IF(OFFSET($N$696,,,($C972-1)*3-2,$C$2)=W972,OFFSET($N$698,,,($C972-1)*3-2,$C$2)*OFFSET($B$696,1,,($C972-1)*3-2,1))),
IFERROR((W638/$J637)*$J972,0))</f>
        <v>0</v>
      </c>
      <c r="X973" s="312" cm="1">
        <f t="array" aca="1" ref="X973" ca="1">IF($D972=$C$3,
SUM(IF(OFFSET($N$696,,,($C972-1)*3-2,$C$2)=X972,OFFSET($N$698,,,($C972-1)*3-2,$C$2)*OFFSET($B$696,1,,($C972-1)*3-2,1))),
IFERROR((X638/$J637)*$J972,0))</f>
        <v>0</v>
      </c>
      <c r="Y973" s="312" cm="1">
        <f t="array" aca="1" ref="Y973" ca="1">IF($D972=$C$3,
SUM(IF(OFFSET($N$696,,,($C972-1)*3-2,$C$2)=Y972,OFFSET($N$698,,,($C972-1)*3-2,$C$2)*OFFSET($B$696,1,,($C972-1)*3-2,1))),
IFERROR((Y638/$J637)*$J972,0))</f>
        <v>0</v>
      </c>
      <c r="Z973" s="312" cm="1">
        <f t="array" aca="1" ref="Z973" ca="1">IF($D972=$C$3,
SUM(IF(OFFSET($N$696,,,($C972-1)*3-2,$C$2)=Z972,OFFSET($N$698,,,($C972-1)*3-2,$C$2)*OFFSET($B$696,1,,($C972-1)*3-2,1))),
IFERROR((Z638/$J637)*$J972,0))</f>
        <v>0</v>
      </c>
      <c r="AA973" s="312" cm="1">
        <f t="array" aca="1" ref="AA973" ca="1">IF($D972=$C$3,
SUM(IF(OFFSET($N$696,,,($C972-1)*3-2,$C$2)=AA972,OFFSET($N$698,,,($C972-1)*3-2,$C$2)*OFFSET($B$696,1,,($C972-1)*3-2,1))),
IFERROR((AA638/$J637)*$J972,0))</f>
        <v>0</v>
      </c>
      <c r="AB973" s="312" cm="1">
        <f t="array" aca="1" ref="AB973" ca="1">IF($D972=$C$3,
SUM(IF(OFFSET($N$696,,,($C972-1)*3-2,$C$2)=AB972,OFFSET($N$698,,,($C972-1)*3-2,$C$2)*OFFSET($B$696,1,,($C972-1)*3-2,1))),
IFERROR((AB638/$J637)*$J972,0))</f>
        <v>0</v>
      </c>
      <c r="AC973" s="312" cm="1">
        <f t="array" aca="1" ref="AC973" ca="1">IF($D972=$C$3,
SUM(IF(OFFSET($N$696,,,($C972-1)*3-2,$C$2)=AC972,OFFSET($N$698,,,($C972-1)*3-2,$C$2)*OFFSET($B$696,1,,($C972-1)*3-2,1))),
IFERROR((AC638/$J637)*$J972,0))</f>
        <v>0</v>
      </c>
      <c r="AD973" s="312" cm="1">
        <f t="array" aca="1" ref="AD973" ca="1">IF($D972=$C$3,
SUM(IF(OFFSET($N$696,,,($C972-1)*3-2,$C$2)=AD972,OFFSET($N$698,,,($C972-1)*3-2,$C$2)*OFFSET($B$696,1,,($C972-1)*3-2,1))),
IFERROR((AD638/$J637)*$J972,0))</f>
        <v>0</v>
      </c>
      <c r="AE973" s="312" cm="1">
        <f t="array" aca="1" ref="AE973" ca="1">IF($D972=$C$3,
SUM(IF(OFFSET($N$696,,,($C972-1)*3-2,$C$2)=AE972,OFFSET($N$698,,,($C972-1)*3-2,$C$2)*OFFSET($B$696,1,,($C972-1)*3-2,1))),
IFERROR((AE638/$J637)*$J972,0))</f>
        <v>0</v>
      </c>
      <c r="AF973" s="312" cm="1">
        <f t="array" aca="1" ref="AF973" ca="1">IF($D972=$C$3,
SUM(IF(OFFSET($N$696,,,($C972-1)*3-2,$C$2)=AF972,OFFSET($N$698,,,($C972-1)*3-2,$C$2)*OFFSET($B$696,1,,($C972-1)*3-2,1))),
IFERROR((AF638/$J637)*$J972,0))</f>
        <v>0</v>
      </c>
      <c r="AG973" s="312" cm="1">
        <f t="array" aca="1" ref="AG973" ca="1">IF($D972=$C$3,
SUM(IF(OFFSET($N$696,,,($C972-1)*3-2,$C$2)=AG972,OFFSET($N$698,,,($C972-1)*3-2,$C$2)*OFFSET($B$696,1,,($C972-1)*3-2,1))),
IFERROR((AG638/$J637)*$J972,0))</f>
        <v>0</v>
      </c>
      <c r="AH973" s="317"/>
      <c r="AI973" s="318"/>
      <c r="AJ973" s="318"/>
      <c r="AK973" s="318"/>
      <c r="AL973" s="318"/>
      <c r="AM973"/>
      <c r="AN973"/>
      <c r="AO973"/>
      <c r="AP973"/>
      <c r="AQ973"/>
      <c r="AR973"/>
    </row>
    <row r="974" spans="1:44" ht="13.15" customHeight="1">
      <c r="A974" s="317"/>
      <c r="B974" s="380" t="str">
        <f t="shared" ca="1" si="3846"/>
        <v/>
      </c>
      <c r="C974" s="380" t="str">
        <f t="shared" ca="1" si="3846"/>
        <v/>
      </c>
      <c r="D974" s="891"/>
      <c r="E974" s="896"/>
      <c r="F974" s="897"/>
      <c r="G974" s="900"/>
      <c r="H974" s="903"/>
      <c r="I974" s="906"/>
      <c r="J974" s="909"/>
      <c r="K974" s="912"/>
      <c r="L974" s="915"/>
      <c r="M974" s="404" t="s">
        <v>91</v>
      </c>
      <c r="N974" s="405">
        <f t="shared" ref="N974:AG974" ca="1" si="3847">IFERROR(N973*$K972,0)</f>
        <v>0</v>
      </c>
      <c r="O974" s="406">
        <f t="shared" ca="1" si="3847"/>
        <v>0</v>
      </c>
      <c r="P974" s="406">
        <f t="shared" ca="1" si="3847"/>
        <v>0</v>
      </c>
      <c r="Q974" s="407">
        <f t="shared" ca="1" si="3847"/>
        <v>0</v>
      </c>
      <c r="R974" s="406">
        <f t="shared" ca="1" si="3847"/>
        <v>0</v>
      </c>
      <c r="S974" s="406">
        <f t="shared" ca="1" si="3847"/>
        <v>0</v>
      </c>
      <c r="T974" s="406">
        <f t="shared" ca="1" si="3847"/>
        <v>0</v>
      </c>
      <c r="U974" s="406">
        <f t="shared" ca="1" si="3847"/>
        <v>0</v>
      </c>
      <c r="V974" s="406">
        <f t="shared" ca="1" si="3847"/>
        <v>0</v>
      </c>
      <c r="W974" s="406">
        <f t="shared" ca="1" si="3847"/>
        <v>0</v>
      </c>
      <c r="X974" s="406">
        <f t="shared" ca="1" si="3847"/>
        <v>0</v>
      </c>
      <c r="Y974" s="406">
        <f t="shared" ca="1" si="3847"/>
        <v>0</v>
      </c>
      <c r="Z974" s="406">
        <f t="shared" ca="1" si="3847"/>
        <v>0</v>
      </c>
      <c r="AA974" s="406">
        <f t="shared" ca="1" si="3847"/>
        <v>0</v>
      </c>
      <c r="AB974" s="406">
        <f t="shared" ca="1" si="3847"/>
        <v>0</v>
      </c>
      <c r="AC974" s="406">
        <f t="shared" ca="1" si="3847"/>
        <v>0</v>
      </c>
      <c r="AD974" s="406">
        <f t="shared" ca="1" si="3847"/>
        <v>0</v>
      </c>
      <c r="AE974" s="406">
        <f t="shared" ca="1" si="3847"/>
        <v>0</v>
      </c>
      <c r="AF974" s="406">
        <f t="shared" ca="1" si="3847"/>
        <v>0</v>
      </c>
      <c r="AG974" s="406">
        <f t="shared" ca="1" si="3847"/>
        <v>0</v>
      </c>
      <c r="AH974" s="317"/>
      <c r="AI974" s="318"/>
      <c r="AJ974" s="318"/>
      <c r="AK974" s="318"/>
      <c r="AL974" s="318"/>
      <c r="AM974"/>
      <c r="AN974"/>
      <c r="AO974"/>
      <c r="AP974"/>
      <c r="AQ974"/>
      <c r="AR974"/>
    </row>
    <row r="975" spans="1:44" ht="13.15" customHeight="1">
      <c r="A975" s="317"/>
      <c r="B975" s="317"/>
      <c r="C975" s="317" cm="1">
        <f t="array" aca="1" ref="C975" ca="1">OFFSET(C975,-3,,,)+1</f>
        <v>94</v>
      </c>
      <c r="D975" s="889" t="str">
        <f t="shared" ref="D975:E975" ca="1" si="3848">D640</f>
        <v/>
      </c>
      <c r="E975" s="892" t="str">
        <f t="shared" ca="1" si="3848"/>
        <v/>
      </c>
      <c r="F975" s="893"/>
      <c r="G975" s="898">
        <f t="shared" ref="G975" si="3849">G640</f>
        <v>0</v>
      </c>
      <c r="H975" s="901"/>
      <c r="I975" s="904" t="str">
        <f t="shared" ref="I975" ca="1" si="3850">I640</f>
        <v/>
      </c>
      <c r="J975" s="907">
        <f t="shared" ref="J975" ca="1" si="3851">IF($D975=$C$3,
SUMPRODUCT(OFFSET($B$696,1,,($C975-1)*3-2,),OFFSET($L$696,,,($C975-1)*3-2,)),J640+H975)</f>
        <v>0</v>
      </c>
      <c r="K975" s="910">
        <f t="shared" ref="K975" ca="1" si="3852">K640</f>
        <v>0</v>
      </c>
      <c r="L975" s="913">
        <f t="shared" ref="L975" ca="1" si="3853">J975*K975</f>
        <v>0</v>
      </c>
      <c r="M975" s="402" t="s">
        <v>89</v>
      </c>
      <c r="N975" s="308" t="str">
        <f t="shared" ref="N975:AG975" ca="1" si="3854">N640</f>
        <v/>
      </c>
      <c r="O975" s="309" t="str">
        <f t="shared" ca="1" si="3854"/>
        <v/>
      </c>
      <c r="P975" s="309" t="str">
        <f t="shared" ca="1" si="3854"/>
        <v/>
      </c>
      <c r="Q975" s="310" t="str">
        <f t="shared" ca="1" si="3854"/>
        <v/>
      </c>
      <c r="R975" s="309" t="str">
        <f t="shared" ca="1" si="3854"/>
        <v/>
      </c>
      <c r="S975" s="309" t="str">
        <f t="shared" ca="1" si="3854"/>
        <v/>
      </c>
      <c r="T975" s="309" t="str">
        <f t="shared" ca="1" si="3854"/>
        <v/>
      </c>
      <c r="U975" s="309" t="str">
        <f t="shared" ca="1" si="3854"/>
        <v/>
      </c>
      <c r="V975" s="309" t="str">
        <f t="shared" ca="1" si="3854"/>
        <v/>
      </c>
      <c r="W975" s="309" t="str">
        <f t="shared" ca="1" si="3854"/>
        <v/>
      </c>
      <c r="X975" s="309" t="str">
        <f t="shared" ca="1" si="3854"/>
        <v/>
      </c>
      <c r="Y975" s="309" t="str">
        <f t="shared" ca="1" si="3854"/>
        <v/>
      </c>
      <c r="Z975" s="309" t="str">
        <f t="shared" ca="1" si="3854"/>
        <v/>
      </c>
      <c r="AA975" s="309" t="str">
        <f t="shared" ca="1" si="3854"/>
        <v/>
      </c>
      <c r="AB975" s="309" t="str">
        <f t="shared" ca="1" si="3854"/>
        <v/>
      </c>
      <c r="AC975" s="309" t="str">
        <f t="shared" ca="1" si="3854"/>
        <v/>
      </c>
      <c r="AD975" s="309" t="str">
        <f t="shared" ca="1" si="3854"/>
        <v/>
      </c>
      <c r="AE975" s="309" t="str">
        <f t="shared" ca="1" si="3854"/>
        <v/>
      </c>
      <c r="AF975" s="309" t="str">
        <f t="shared" ca="1" si="3854"/>
        <v/>
      </c>
      <c r="AG975" s="309" t="str">
        <f t="shared" ca="1" si="3854"/>
        <v/>
      </c>
      <c r="AH975" s="317"/>
      <c r="AI975" s="318"/>
      <c r="AJ975" s="318"/>
      <c r="AK975" s="318"/>
      <c r="AL975" s="318"/>
      <c r="AM975"/>
      <c r="AN975"/>
      <c r="AO975"/>
      <c r="AP975"/>
      <c r="AQ975"/>
      <c r="AR975"/>
    </row>
    <row r="976" spans="1:44" ht="13.15" customHeight="1">
      <c r="A976" s="317"/>
      <c r="B976" s="380">
        <f t="shared" ref="B976:C977" ca="1" si="3855">B641</f>
        <v>0</v>
      </c>
      <c r="C976" s="317" cm="1">
        <f t="array" aca="1" ref="C976" ca="1">IF(ROUND(SUM(IF(N975:AG975&lt;&gt;"",IF(N975:AG975&lt;&gt;0,(N976:AG976))))-J975,3)&lt;&gt;0,"X",0)</f>
        <v>0</v>
      </c>
      <c r="D976" s="890"/>
      <c r="E976" s="894"/>
      <c r="F976" s="895"/>
      <c r="G976" s="899"/>
      <c r="H976" s="902"/>
      <c r="I976" s="905"/>
      <c r="J976" s="908"/>
      <c r="K976" s="911"/>
      <c r="L976" s="914"/>
      <c r="M976" s="403" t="s">
        <v>90</v>
      </c>
      <c r="N976" s="312" cm="1">
        <f t="array" aca="1" ref="N976" ca="1">IF($D975=$C$3,
SUM(IF(OFFSET($N$696,,,($C975-1)*3-2,$C$2)=N975,OFFSET($N$698,,,($C975-1)*3-2,$C$2)*OFFSET($B$696,1,,($C975-1)*3-2,1))),
IFERROR((N641/$J640)*$J975,0))</f>
        <v>0</v>
      </c>
      <c r="O976" s="312" cm="1">
        <f t="array" aca="1" ref="O976" ca="1">IF($D975=$C$3,
SUM(IF(OFFSET($N$696,,,($C975-1)*3-2,$C$2)=O975,OFFSET($N$698,,,($C975-1)*3-2,$C$2)*OFFSET($B$696,1,,($C975-1)*3-2,1))),
IFERROR((O641/$J640)*$J975,0))</f>
        <v>0</v>
      </c>
      <c r="P976" s="312" cm="1">
        <f t="array" aca="1" ref="P976" ca="1">IF($D975=$C$3,
SUM(IF(OFFSET($N$696,,,($C975-1)*3-2,$C$2)=P975,OFFSET($N$698,,,($C975-1)*3-2,$C$2)*OFFSET($B$696,1,,($C975-1)*3-2,1))),
IFERROR((P641/$J640)*$J975,0))</f>
        <v>0</v>
      </c>
      <c r="Q976" s="313" cm="1">
        <f t="array" aca="1" ref="Q976" ca="1">IF($D975=$C$3,
SUM(IF(OFFSET($N$696,,,($C975-1)*3-2,$C$2)=Q975,OFFSET($N$698,,,($C975-1)*3-2,$C$2)*OFFSET($B$696,1,,($C975-1)*3-2,1))),
IFERROR((Q641/$J640)*$J975,0))</f>
        <v>0</v>
      </c>
      <c r="R976" s="312" cm="1">
        <f t="array" aca="1" ref="R976" ca="1">IF($D975=$C$3,
SUM(IF(OFFSET($N$696,,,($C975-1)*3-2,$C$2)=R975,OFFSET($N$698,,,($C975-1)*3-2,$C$2)*OFFSET($B$696,1,,($C975-1)*3-2,1))),
IFERROR((R641/$J640)*$J975,0))</f>
        <v>0</v>
      </c>
      <c r="S976" s="312" cm="1">
        <f t="array" aca="1" ref="S976" ca="1">IF($D975=$C$3,
SUM(IF(OFFSET($N$696,,,($C975-1)*3-2,$C$2)=S975,OFFSET($N$698,,,($C975-1)*3-2,$C$2)*OFFSET($B$696,1,,($C975-1)*3-2,1))),
IFERROR((S641/$J640)*$J975,0))</f>
        <v>0</v>
      </c>
      <c r="T976" s="312" cm="1">
        <f t="array" aca="1" ref="T976" ca="1">IF($D975=$C$3,
SUM(IF(OFFSET($N$696,,,($C975-1)*3-2,$C$2)=T975,OFFSET($N$698,,,($C975-1)*3-2,$C$2)*OFFSET($B$696,1,,($C975-1)*3-2,1))),
IFERROR((T641/$J640)*$J975,0))</f>
        <v>0</v>
      </c>
      <c r="U976" s="312" cm="1">
        <f t="array" aca="1" ref="U976" ca="1">IF($D975=$C$3,
SUM(IF(OFFSET($N$696,,,($C975-1)*3-2,$C$2)=U975,OFFSET($N$698,,,($C975-1)*3-2,$C$2)*OFFSET($B$696,1,,($C975-1)*3-2,1))),
IFERROR((U641/$J640)*$J975,0))</f>
        <v>0</v>
      </c>
      <c r="V976" s="312" cm="1">
        <f t="array" aca="1" ref="V976" ca="1">IF($D975=$C$3,
SUM(IF(OFFSET($N$696,,,($C975-1)*3-2,$C$2)=V975,OFFSET($N$698,,,($C975-1)*3-2,$C$2)*OFFSET($B$696,1,,($C975-1)*3-2,1))),
IFERROR((V641/$J640)*$J975,0))</f>
        <v>0</v>
      </c>
      <c r="W976" s="312" cm="1">
        <f t="array" aca="1" ref="W976" ca="1">IF($D975=$C$3,
SUM(IF(OFFSET($N$696,,,($C975-1)*3-2,$C$2)=W975,OFFSET($N$698,,,($C975-1)*3-2,$C$2)*OFFSET($B$696,1,,($C975-1)*3-2,1))),
IFERROR((W641/$J640)*$J975,0))</f>
        <v>0</v>
      </c>
      <c r="X976" s="312" cm="1">
        <f t="array" aca="1" ref="X976" ca="1">IF($D975=$C$3,
SUM(IF(OFFSET($N$696,,,($C975-1)*3-2,$C$2)=X975,OFFSET($N$698,,,($C975-1)*3-2,$C$2)*OFFSET($B$696,1,,($C975-1)*3-2,1))),
IFERROR((X641/$J640)*$J975,0))</f>
        <v>0</v>
      </c>
      <c r="Y976" s="312" cm="1">
        <f t="array" aca="1" ref="Y976" ca="1">IF($D975=$C$3,
SUM(IF(OFFSET($N$696,,,($C975-1)*3-2,$C$2)=Y975,OFFSET($N$698,,,($C975-1)*3-2,$C$2)*OFFSET($B$696,1,,($C975-1)*3-2,1))),
IFERROR((Y641/$J640)*$J975,0))</f>
        <v>0</v>
      </c>
      <c r="Z976" s="312" cm="1">
        <f t="array" aca="1" ref="Z976" ca="1">IF($D975=$C$3,
SUM(IF(OFFSET($N$696,,,($C975-1)*3-2,$C$2)=Z975,OFFSET($N$698,,,($C975-1)*3-2,$C$2)*OFFSET($B$696,1,,($C975-1)*3-2,1))),
IFERROR((Z641/$J640)*$J975,0))</f>
        <v>0</v>
      </c>
      <c r="AA976" s="312" cm="1">
        <f t="array" aca="1" ref="AA976" ca="1">IF($D975=$C$3,
SUM(IF(OFFSET($N$696,,,($C975-1)*3-2,$C$2)=AA975,OFFSET($N$698,,,($C975-1)*3-2,$C$2)*OFFSET($B$696,1,,($C975-1)*3-2,1))),
IFERROR((AA641/$J640)*$J975,0))</f>
        <v>0</v>
      </c>
      <c r="AB976" s="312" cm="1">
        <f t="array" aca="1" ref="AB976" ca="1">IF($D975=$C$3,
SUM(IF(OFFSET($N$696,,,($C975-1)*3-2,$C$2)=AB975,OFFSET($N$698,,,($C975-1)*3-2,$C$2)*OFFSET($B$696,1,,($C975-1)*3-2,1))),
IFERROR((AB641/$J640)*$J975,0))</f>
        <v>0</v>
      </c>
      <c r="AC976" s="312" cm="1">
        <f t="array" aca="1" ref="AC976" ca="1">IF($D975=$C$3,
SUM(IF(OFFSET($N$696,,,($C975-1)*3-2,$C$2)=AC975,OFFSET($N$698,,,($C975-1)*3-2,$C$2)*OFFSET($B$696,1,,($C975-1)*3-2,1))),
IFERROR((AC641/$J640)*$J975,0))</f>
        <v>0</v>
      </c>
      <c r="AD976" s="312" cm="1">
        <f t="array" aca="1" ref="AD976" ca="1">IF($D975=$C$3,
SUM(IF(OFFSET($N$696,,,($C975-1)*3-2,$C$2)=AD975,OFFSET($N$698,,,($C975-1)*3-2,$C$2)*OFFSET($B$696,1,,($C975-1)*3-2,1))),
IFERROR((AD641/$J640)*$J975,0))</f>
        <v>0</v>
      </c>
      <c r="AE976" s="312" cm="1">
        <f t="array" aca="1" ref="AE976" ca="1">IF($D975=$C$3,
SUM(IF(OFFSET($N$696,,,($C975-1)*3-2,$C$2)=AE975,OFFSET($N$698,,,($C975-1)*3-2,$C$2)*OFFSET($B$696,1,,($C975-1)*3-2,1))),
IFERROR((AE641/$J640)*$J975,0))</f>
        <v>0</v>
      </c>
      <c r="AF976" s="312" cm="1">
        <f t="array" aca="1" ref="AF976" ca="1">IF($D975=$C$3,
SUM(IF(OFFSET($N$696,,,($C975-1)*3-2,$C$2)=AF975,OFFSET($N$698,,,($C975-1)*3-2,$C$2)*OFFSET($B$696,1,,($C975-1)*3-2,1))),
IFERROR((AF641/$J640)*$J975,0))</f>
        <v>0</v>
      </c>
      <c r="AG976" s="312" cm="1">
        <f t="array" aca="1" ref="AG976" ca="1">IF($D975=$C$3,
SUM(IF(OFFSET($N$696,,,($C975-1)*3-2,$C$2)=AG975,OFFSET($N$698,,,($C975-1)*3-2,$C$2)*OFFSET($B$696,1,,($C975-1)*3-2,1))),
IFERROR((AG641/$J640)*$J975,0))</f>
        <v>0</v>
      </c>
      <c r="AH976" s="317"/>
      <c r="AI976" s="318"/>
      <c r="AJ976" s="318"/>
      <c r="AK976" s="318"/>
      <c r="AL976" s="318"/>
      <c r="AM976"/>
      <c r="AN976"/>
      <c r="AO976"/>
      <c r="AP976"/>
      <c r="AQ976"/>
      <c r="AR976"/>
    </row>
    <row r="977" spans="1:44" ht="13.15" customHeight="1">
      <c r="A977" s="317"/>
      <c r="B977" s="380" t="str">
        <f t="shared" ca="1" si="3855"/>
        <v/>
      </c>
      <c r="C977" s="380" t="str">
        <f t="shared" ca="1" si="3855"/>
        <v/>
      </c>
      <c r="D977" s="891"/>
      <c r="E977" s="896"/>
      <c r="F977" s="897"/>
      <c r="G977" s="900"/>
      <c r="H977" s="903"/>
      <c r="I977" s="906"/>
      <c r="J977" s="909"/>
      <c r="K977" s="912"/>
      <c r="L977" s="915"/>
      <c r="M977" s="404" t="s">
        <v>91</v>
      </c>
      <c r="N977" s="405">
        <f t="shared" ref="N977:AG977" ca="1" si="3856">IFERROR(N976*$K975,0)</f>
        <v>0</v>
      </c>
      <c r="O977" s="406">
        <f t="shared" ca="1" si="3856"/>
        <v>0</v>
      </c>
      <c r="P977" s="406">
        <f t="shared" ca="1" si="3856"/>
        <v>0</v>
      </c>
      <c r="Q977" s="407">
        <f t="shared" ca="1" si="3856"/>
        <v>0</v>
      </c>
      <c r="R977" s="406">
        <f t="shared" ca="1" si="3856"/>
        <v>0</v>
      </c>
      <c r="S977" s="406">
        <f t="shared" ca="1" si="3856"/>
        <v>0</v>
      </c>
      <c r="T977" s="406">
        <f t="shared" ca="1" si="3856"/>
        <v>0</v>
      </c>
      <c r="U977" s="406">
        <f t="shared" ca="1" si="3856"/>
        <v>0</v>
      </c>
      <c r="V977" s="406">
        <f t="shared" ca="1" si="3856"/>
        <v>0</v>
      </c>
      <c r="W977" s="406">
        <f t="shared" ca="1" si="3856"/>
        <v>0</v>
      </c>
      <c r="X977" s="406">
        <f t="shared" ca="1" si="3856"/>
        <v>0</v>
      </c>
      <c r="Y977" s="406">
        <f t="shared" ca="1" si="3856"/>
        <v>0</v>
      </c>
      <c r="Z977" s="406">
        <f t="shared" ca="1" si="3856"/>
        <v>0</v>
      </c>
      <c r="AA977" s="406">
        <f t="shared" ca="1" si="3856"/>
        <v>0</v>
      </c>
      <c r="AB977" s="406">
        <f t="shared" ca="1" si="3856"/>
        <v>0</v>
      </c>
      <c r="AC977" s="406">
        <f t="shared" ca="1" si="3856"/>
        <v>0</v>
      </c>
      <c r="AD977" s="406">
        <f t="shared" ca="1" si="3856"/>
        <v>0</v>
      </c>
      <c r="AE977" s="406">
        <f t="shared" ca="1" si="3856"/>
        <v>0</v>
      </c>
      <c r="AF977" s="406">
        <f t="shared" ca="1" si="3856"/>
        <v>0</v>
      </c>
      <c r="AG977" s="406">
        <f t="shared" ca="1" si="3856"/>
        <v>0</v>
      </c>
      <c r="AH977" s="317"/>
      <c r="AI977" s="318"/>
      <c r="AJ977" s="318"/>
      <c r="AK977" s="318"/>
      <c r="AL977" s="318"/>
      <c r="AM977"/>
      <c r="AN977"/>
      <c r="AO977"/>
      <c r="AP977"/>
      <c r="AQ977"/>
      <c r="AR977"/>
    </row>
    <row r="978" spans="1:44" ht="13.15" customHeight="1">
      <c r="A978" s="317"/>
      <c r="B978" s="317"/>
      <c r="C978" s="317" cm="1">
        <f t="array" aca="1" ref="C978" ca="1">OFFSET(C978,-3,,,)+1</f>
        <v>95</v>
      </c>
      <c r="D978" s="889" t="str">
        <f t="shared" ref="D978:E978" ca="1" si="3857">D643</f>
        <v/>
      </c>
      <c r="E978" s="892" t="str">
        <f t="shared" ca="1" si="3857"/>
        <v/>
      </c>
      <c r="F978" s="893"/>
      <c r="G978" s="898">
        <f t="shared" ref="G978" si="3858">G643</f>
        <v>0</v>
      </c>
      <c r="H978" s="901"/>
      <c r="I978" s="904" t="str">
        <f t="shared" ref="I978" ca="1" si="3859">I643</f>
        <v/>
      </c>
      <c r="J978" s="907">
        <f t="shared" ref="J978" ca="1" si="3860">IF($D978=$C$3,
SUMPRODUCT(OFFSET($B$696,1,,($C978-1)*3-2,),OFFSET($L$696,,,($C978-1)*3-2,)),J643+H978)</f>
        <v>0</v>
      </c>
      <c r="K978" s="910">
        <f t="shared" ref="K978" ca="1" si="3861">K643</f>
        <v>0</v>
      </c>
      <c r="L978" s="913">
        <f t="shared" ref="L978" ca="1" si="3862">J978*K978</f>
        <v>0</v>
      </c>
      <c r="M978" s="402" t="s">
        <v>89</v>
      </c>
      <c r="N978" s="308" t="str">
        <f t="shared" ref="N978:AG978" ca="1" si="3863">N643</f>
        <v/>
      </c>
      <c r="O978" s="309" t="str">
        <f t="shared" ca="1" si="3863"/>
        <v/>
      </c>
      <c r="P978" s="309" t="str">
        <f t="shared" ca="1" si="3863"/>
        <v/>
      </c>
      <c r="Q978" s="310" t="str">
        <f t="shared" ca="1" si="3863"/>
        <v/>
      </c>
      <c r="R978" s="309" t="str">
        <f t="shared" ca="1" si="3863"/>
        <v/>
      </c>
      <c r="S978" s="309" t="str">
        <f t="shared" ca="1" si="3863"/>
        <v/>
      </c>
      <c r="T978" s="309" t="str">
        <f t="shared" ca="1" si="3863"/>
        <v/>
      </c>
      <c r="U978" s="309" t="str">
        <f t="shared" ca="1" si="3863"/>
        <v/>
      </c>
      <c r="V978" s="309" t="str">
        <f t="shared" ca="1" si="3863"/>
        <v/>
      </c>
      <c r="W978" s="309" t="str">
        <f t="shared" ca="1" si="3863"/>
        <v/>
      </c>
      <c r="X978" s="309" t="str">
        <f t="shared" ca="1" si="3863"/>
        <v/>
      </c>
      <c r="Y978" s="309" t="str">
        <f t="shared" ca="1" si="3863"/>
        <v/>
      </c>
      <c r="Z978" s="309" t="str">
        <f t="shared" ca="1" si="3863"/>
        <v/>
      </c>
      <c r="AA978" s="309" t="str">
        <f t="shared" ca="1" si="3863"/>
        <v/>
      </c>
      <c r="AB978" s="309" t="str">
        <f t="shared" ca="1" si="3863"/>
        <v/>
      </c>
      <c r="AC978" s="309" t="str">
        <f t="shared" ca="1" si="3863"/>
        <v/>
      </c>
      <c r="AD978" s="309" t="str">
        <f t="shared" ca="1" si="3863"/>
        <v/>
      </c>
      <c r="AE978" s="309" t="str">
        <f t="shared" ca="1" si="3863"/>
        <v/>
      </c>
      <c r="AF978" s="309" t="str">
        <f t="shared" ca="1" si="3863"/>
        <v/>
      </c>
      <c r="AG978" s="309" t="str">
        <f t="shared" ca="1" si="3863"/>
        <v/>
      </c>
      <c r="AH978" s="317"/>
      <c r="AI978" s="318"/>
      <c r="AJ978" s="318"/>
      <c r="AK978" s="318"/>
      <c r="AL978" s="318"/>
      <c r="AM978"/>
      <c r="AN978"/>
      <c r="AO978"/>
      <c r="AP978"/>
      <c r="AQ978"/>
      <c r="AR978"/>
    </row>
    <row r="979" spans="1:44" ht="13.15" customHeight="1">
      <c r="A979" s="317"/>
      <c r="B979" s="380">
        <f t="shared" ref="B979:C980" ca="1" si="3864">B644</f>
        <v>0</v>
      </c>
      <c r="C979" s="317" cm="1">
        <f t="array" aca="1" ref="C979" ca="1">IF(ROUND(SUM(IF(N978:AG978&lt;&gt;"",IF(N978:AG978&lt;&gt;0,(N979:AG979))))-J978,3)&lt;&gt;0,"X",0)</f>
        <v>0</v>
      </c>
      <c r="D979" s="890"/>
      <c r="E979" s="894"/>
      <c r="F979" s="895"/>
      <c r="G979" s="899"/>
      <c r="H979" s="902"/>
      <c r="I979" s="905"/>
      <c r="J979" s="908"/>
      <c r="K979" s="911"/>
      <c r="L979" s="914"/>
      <c r="M979" s="403" t="s">
        <v>90</v>
      </c>
      <c r="N979" s="312" cm="1">
        <f t="array" aca="1" ref="N979" ca="1">IF($D978=$C$3,
SUM(IF(OFFSET($N$696,,,($C978-1)*3-2,$C$2)=N978,OFFSET($N$698,,,($C978-1)*3-2,$C$2)*OFFSET($B$696,1,,($C978-1)*3-2,1))),
IFERROR((N644/$J643)*$J978,0))</f>
        <v>0</v>
      </c>
      <c r="O979" s="312" cm="1">
        <f t="array" aca="1" ref="O979" ca="1">IF($D978=$C$3,
SUM(IF(OFFSET($N$696,,,($C978-1)*3-2,$C$2)=O978,OFFSET($N$698,,,($C978-1)*3-2,$C$2)*OFFSET($B$696,1,,($C978-1)*3-2,1))),
IFERROR((O644/$J643)*$J978,0))</f>
        <v>0</v>
      </c>
      <c r="P979" s="312" cm="1">
        <f t="array" aca="1" ref="P979" ca="1">IF($D978=$C$3,
SUM(IF(OFFSET($N$696,,,($C978-1)*3-2,$C$2)=P978,OFFSET($N$698,,,($C978-1)*3-2,$C$2)*OFFSET($B$696,1,,($C978-1)*3-2,1))),
IFERROR((P644/$J643)*$J978,0))</f>
        <v>0</v>
      </c>
      <c r="Q979" s="313" cm="1">
        <f t="array" aca="1" ref="Q979" ca="1">IF($D978=$C$3,
SUM(IF(OFFSET($N$696,,,($C978-1)*3-2,$C$2)=Q978,OFFSET($N$698,,,($C978-1)*3-2,$C$2)*OFFSET($B$696,1,,($C978-1)*3-2,1))),
IFERROR((Q644/$J643)*$J978,0))</f>
        <v>0</v>
      </c>
      <c r="R979" s="312" cm="1">
        <f t="array" aca="1" ref="R979" ca="1">IF($D978=$C$3,
SUM(IF(OFFSET($N$696,,,($C978-1)*3-2,$C$2)=R978,OFFSET($N$698,,,($C978-1)*3-2,$C$2)*OFFSET($B$696,1,,($C978-1)*3-2,1))),
IFERROR((R644/$J643)*$J978,0))</f>
        <v>0</v>
      </c>
      <c r="S979" s="312" cm="1">
        <f t="array" aca="1" ref="S979" ca="1">IF($D978=$C$3,
SUM(IF(OFFSET($N$696,,,($C978-1)*3-2,$C$2)=S978,OFFSET($N$698,,,($C978-1)*3-2,$C$2)*OFFSET($B$696,1,,($C978-1)*3-2,1))),
IFERROR((S644/$J643)*$J978,0))</f>
        <v>0</v>
      </c>
      <c r="T979" s="312" cm="1">
        <f t="array" aca="1" ref="T979" ca="1">IF($D978=$C$3,
SUM(IF(OFFSET($N$696,,,($C978-1)*3-2,$C$2)=T978,OFFSET($N$698,,,($C978-1)*3-2,$C$2)*OFFSET($B$696,1,,($C978-1)*3-2,1))),
IFERROR((T644/$J643)*$J978,0))</f>
        <v>0</v>
      </c>
      <c r="U979" s="312" cm="1">
        <f t="array" aca="1" ref="U979" ca="1">IF($D978=$C$3,
SUM(IF(OFFSET($N$696,,,($C978-1)*3-2,$C$2)=U978,OFFSET($N$698,,,($C978-1)*3-2,$C$2)*OFFSET($B$696,1,,($C978-1)*3-2,1))),
IFERROR((U644/$J643)*$J978,0))</f>
        <v>0</v>
      </c>
      <c r="V979" s="312" cm="1">
        <f t="array" aca="1" ref="V979" ca="1">IF($D978=$C$3,
SUM(IF(OFFSET($N$696,,,($C978-1)*3-2,$C$2)=V978,OFFSET($N$698,,,($C978-1)*3-2,$C$2)*OFFSET($B$696,1,,($C978-1)*3-2,1))),
IFERROR((V644/$J643)*$J978,0))</f>
        <v>0</v>
      </c>
      <c r="W979" s="312" cm="1">
        <f t="array" aca="1" ref="W979" ca="1">IF($D978=$C$3,
SUM(IF(OFFSET($N$696,,,($C978-1)*3-2,$C$2)=W978,OFFSET($N$698,,,($C978-1)*3-2,$C$2)*OFFSET($B$696,1,,($C978-1)*3-2,1))),
IFERROR((W644/$J643)*$J978,0))</f>
        <v>0</v>
      </c>
      <c r="X979" s="312" cm="1">
        <f t="array" aca="1" ref="X979" ca="1">IF($D978=$C$3,
SUM(IF(OFFSET($N$696,,,($C978-1)*3-2,$C$2)=X978,OFFSET($N$698,,,($C978-1)*3-2,$C$2)*OFFSET($B$696,1,,($C978-1)*3-2,1))),
IFERROR((X644/$J643)*$J978,0))</f>
        <v>0</v>
      </c>
      <c r="Y979" s="312" cm="1">
        <f t="array" aca="1" ref="Y979" ca="1">IF($D978=$C$3,
SUM(IF(OFFSET($N$696,,,($C978-1)*3-2,$C$2)=Y978,OFFSET($N$698,,,($C978-1)*3-2,$C$2)*OFFSET($B$696,1,,($C978-1)*3-2,1))),
IFERROR((Y644/$J643)*$J978,0))</f>
        <v>0</v>
      </c>
      <c r="Z979" s="312" cm="1">
        <f t="array" aca="1" ref="Z979" ca="1">IF($D978=$C$3,
SUM(IF(OFFSET($N$696,,,($C978-1)*3-2,$C$2)=Z978,OFFSET($N$698,,,($C978-1)*3-2,$C$2)*OFFSET($B$696,1,,($C978-1)*3-2,1))),
IFERROR((Z644/$J643)*$J978,0))</f>
        <v>0</v>
      </c>
      <c r="AA979" s="312" cm="1">
        <f t="array" aca="1" ref="AA979" ca="1">IF($D978=$C$3,
SUM(IF(OFFSET($N$696,,,($C978-1)*3-2,$C$2)=AA978,OFFSET($N$698,,,($C978-1)*3-2,$C$2)*OFFSET($B$696,1,,($C978-1)*3-2,1))),
IFERROR((AA644/$J643)*$J978,0))</f>
        <v>0</v>
      </c>
      <c r="AB979" s="312" cm="1">
        <f t="array" aca="1" ref="AB979" ca="1">IF($D978=$C$3,
SUM(IF(OFFSET($N$696,,,($C978-1)*3-2,$C$2)=AB978,OFFSET($N$698,,,($C978-1)*3-2,$C$2)*OFFSET($B$696,1,,($C978-1)*3-2,1))),
IFERROR((AB644/$J643)*$J978,0))</f>
        <v>0</v>
      </c>
      <c r="AC979" s="312" cm="1">
        <f t="array" aca="1" ref="AC979" ca="1">IF($D978=$C$3,
SUM(IF(OFFSET($N$696,,,($C978-1)*3-2,$C$2)=AC978,OFFSET($N$698,,,($C978-1)*3-2,$C$2)*OFFSET($B$696,1,,($C978-1)*3-2,1))),
IFERROR((AC644/$J643)*$J978,0))</f>
        <v>0</v>
      </c>
      <c r="AD979" s="312" cm="1">
        <f t="array" aca="1" ref="AD979" ca="1">IF($D978=$C$3,
SUM(IF(OFFSET($N$696,,,($C978-1)*3-2,$C$2)=AD978,OFFSET($N$698,,,($C978-1)*3-2,$C$2)*OFFSET($B$696,1,,($C978-1)*3-2,1))),
IFERROR((AD644/$J643)*$J978,0))</f>
        <v>0</v>
      </c>
      <c r="AE979" s="312" cm="1">
        <f t="array" aca="1" ref="AE979" ca="1">IF($D978=$C$3,
SUM(IF(OFFSET($N$696,,,($C978-1)*3-2,$C$2)=AE978,OFFSET($N$698,,,($C978-1)*3-2,$C$2)*OFFSET($B$696,1,,($C978-1)*3-2,1))),
IFERROR((AE644/$J643)*$J978,0))</f>
        <v>0</v>
      </c>
      <c r="AF979" s="312" cm="1">
        <f t="array" aca="1" ref="AF979" ca="1">IF($D978=$C$3,
SUM(IF(OFFSET($N$696,,,($C978-1)*3-2,$C$2)=AF978,OFFSET($N$698,,,($C978-1)*3-2,$C$2)*OFFSET($B$696,1,,($C978-1)*3-2,1))),
IFERROR((AF644/$J643)*$J978,0))</f>
        <v>0</v>
      </c>
      <c r="AG979" s="312" cm="1">
        <f t="array" aca="1" ref="AG979" ca="1">IF($D978=$C$3,
SUM(IF(OFFSET($N$696,,,($C978-1)*3-2,$C$2)=AG978,OFFSET($N$698,,,($C978-1)*3-2,$C$2)*OFFSET($B$696,1,,($C978-1)*3-2,1))),
IFERROR((AG644/$J643)*$J978,0))</f>
        <v>0</v>
      </c>
      <c r="AH979" s="317"/>
      <c r="AI979" s="318"/>
      <c r="AJ979" s="318"/>
      <c r="AK979" s="318"/>
      <c r="AL979" s="318"/>
      <c r="AM979"/>
      <c r="AN979"/>
      <c r="AO979"/>
      <c r="AP979"/>
      <c r="AQ979"/>
      <c r="AR979"/>
    </row>
    <row r="980" spans="1:44" ht="13.15" customHeight="1">
      <c r="A980" s="317"/>
      <c r="B980" s="380" t="str">
        <f t="shared" ca="1" si="3864"/>
        <v/>
      </c>
      <c r="C980" s="380" t="str">
        <f t="shared" ca="1" si="3864"/>
        <v/>
      </c>
      <c r="D980" s="891"/>
      <c r="E980" s="896"/>
      <c r="F980" s="897"/>
      <c r="G980" s="900"/>
      <c r="H980" s="903"/>
      <c r="I980" s="906"/>
      <c r="J980" s="909"/>
      <c r="K980" s="912"/>
      <c r="L980" s="915"/>
      <c r="M980" s="404" t="s">
        <v>91</v>
      </c>
      <c r="N980" s="405">
        <f t="shared" ref="N980:AG980" ca="1" si="3865">IFERROR(N979*$K978,0)</f>
        <v>0</v>
      </c>
      <c r="O980" s="406">
        <f t="shared" ca="1" si="3865"/>
        <v>0</v>
      </c>
      <c r="P980" s="406">
        <f t="shared" ca="1" si="3865"/>
        <v>0</v>
      </c>
      <c r="Q980" s="407">
        <f t="shared" ca="1" si="3865"/>
        <v>0</v>
      </c>
      <c r="R980" s="406">
        <f t="shared" ca="1" si="3865"/>
        <v>0</v>
      </c>
      <c r="S980" s="406">
        <f t="shared" ca="1" si="3865"/>
        <v>0</v>
      </c>
      <c r="T980" s="406">
        <f t="shared" ca="1" si="3865"/>
        <v>0</v>
      </c>
      <c r="U980" s="406">
        <f t="shared" ca="1" si="3865"/>
        <v>0</v>
      </c>
      <c r="V980" s="406">
        <f t="shared" ca="1" si="3865"/>
        <v>0</v>
      </c>
      <c r="W980" s="406">
        <f t="shared" ca="1" si="3865"/>
        <v>0</v>
      </c>
      <c r="X980" s="406">
        <f t="shared" ca="1" si="3865"/>
        <v>0</v>
      </c>
      <c r="Y980" s="406">
        <f t="shared" ca="1" si="3865"/>
        <v>0</v>
      </c>
      <c r="Z980" s="406">
        <f t="shared" ca="1" si="3865"/>
        <v>0</v>
      </c>
      <c r="AA980" s="406">
        <f t="shared" ca="1" si="3865"/>
        <v>0</v>
      </c>
      <c r="AB980" s="406">
        <f t="shared" ca="1" si="3865"/>
        <v>0</v>
      </c>
      <c r="AC980" s="406">
        <f t="shared" ca="1" si="3865"/>
        <v>0</v>
      </c>
      <c r="AD980" s="406">
        <f t="shared" ca="1" si="3865"/>
        <v>0</v>
      </c>
      <c r="AE980" s="406">
        <f t="shared" ca="1" si="3865"/>
        <v>0</v>
      </c>
      <c r="AF980" s="406">
        <f t="shared" ca="1" si="3865"/>
        <v>0</v>
      </c>
      <c r="AG980" s="406">
        <f t="shared" ca="1" si="3865"/>
        <v>0</v>
      </c>
      <c r="AH980" s="317"/>
      <c r="AI980" s="318"/>
      <c r="AJ980" s="318"/>
      <c r="AK980" s="318"/>
      <c r="AL980" s="318"/>
      <c r="AM980"/>
      <c r="AN980"/>
      <c r="AO980"/>
      <c r="AP980"/>
      <c r="AQ980"/>
      <c r="AR980"/>
    </row>
    <row r="981" spans="1:44" ht="13.15" customHeight="1">
      <c r="A981" s="317"/>
      <c r="B981" s="317"/>
      <c r="C981" s="317" cm="1">
        <f t="array" aca="1" ref="C981" ca="1">OFFSET(C981,-3,,,)+1</f>
        <v>96</v>
      </c>
      <c r="D981" s="889" t="str">
        <f t="shared" ref="D981:E981" ca="1" si="3866">D646</f>
        <v/>
      </c>
      <c r="E981" s="892" t="str">
        <f t="shared" ca="1" si="3866"/>
        <v/>
      </c>
      <c r="F981" s="893"/>
      <c r="G981" s="898">
        <f t="shared" ref="G981" si="3867">G646</f>
        <v>0</v>
      </c>
      <c r="H981" s="901"/>
      <c r="I981" s="904" t="str">
        <f t="shared" ref="I981" ca="1" si="3868">I646</f>
        <v/>
      </c>
      <c r="J981" s="907">
        <f t="shared" ref="J981" ca="1" si="3869">IF($D981=$C$3,
SUMPRODUCT(OFFSET($B$696,1,,($C981-1)*3-2,),OFFSET($L$696,,,($C981-1)*3-2,)),J646+H981)</f>
        <v>0</v>
      </c>
      <c r="K981" s="910">
        <f t="shared" ref="K981" ca="1" si="3870">K646</f>
        <v>0</v>
      </c>
      <c r="L981" s="913">
        <f t="shared" ref="L981" ca="1" si="3871">J981*K981</f>
        <v>0</v>
      </c>
      <c r="M981" s="402" t="s">
        <v>89</v>
      </c>
      <c r="N981" s="308" t="str">
        <f t="shared" ref="N981:AG981" ca="1" si="3872">N646</f>
        <v/>
      </c>
      <c r="O981" s="309" t="str">
        <f t="shared" ca="1" si="3872"/>
        <v/>
      </c>
      <c r="P981" s="309" t="str">
        <f t="shared" ca="1" si="3872"/>
        <v/>
      </c>
      <c r="Q981" s="310" t="str">
        <f t="shared" ca="1" si="3872"/>
        <v/>
      </c>
      <c r="R981" s="309" t="str">
        <f t="shared" ca="1" si="3872"/>
        <v/>
      </c>
      <c r="S981" s="309" t="str">
        <f t="shared" ca="1" si="3872"/>
        <v/>
      </c>
      <c r="T981" s="309" t="str">
        <f t="shared" ca="1" si="3872"/>
        <v/>
      </c>
      <c r="U981" s="309" t="str">
        <f t="shared" ca="1" si="3872"/>
        <v/>
      </c>
      <c r="V981" s="309" t="str">
        <f t="shared" ca="1" si="3872"/>
        <v/>
      </c>
      <c r="W981" s="309" t="str">
        <f t="shared" ca="1" si="3872"/>
        <v/>
      </c>
      <c r="X981" s="309" t="str">
        <f t="shared" ca="1" si="3872"/>
        <v/>
      </c>
      <c r="Y981" s="309" t="str">
        <f t="shared" ca="1" si="3872"/>
        <v/>
      </c>
      <c r="Z981" s="309" t="str">
        <f t="shared" ca="1" si="3872"/>
        <v/>
      </c>
      <c r="AA981" s="309" t="str">
        <f t="shared" ca="1" si="3872"/>
        <v/>
      </c>
      <c r="AB981" s="309" t="str">
        <f t="shared" ca="1" si="3872"/>
        <v/>
      </c>
      <c r="AC981" s="309" t="str">
        <f t="shared" ca="1" si="3872"/>
        <v/>
      </c>
      <c r="AD981" s="309" t="str">
        <f t="shared" ca="1" si="3872"/>
        <v/>
      </c>
      <c r="AE981" s="309" t="str">
        <f t="shared" ca="1" si="3872"/>
        <v/>
      </c>
      <c r="AF981" s="309" t="str">
        <f t="shared" ca="1" si="3872"/>
        <v/>
      </c>
      <c r="AG981" s="309" t="str">
        <f t="shared" ca="1" si="3872"/>
        <v/>
      </c>
      <c r="AH981" s="317"/>
      <c r="AI981" s="318"/>
      <c r="AJ981" s="318"/>
      <c r="AK981" s="318"/>
      <c r="AL981" s="318"/>
      <c r="AM981"/>
      <c r="AN981"/>
      <c r="AO981"/>
      <c r="AP981"/>
      <c r="AQ981"/>
      <c r="AR981"/>
    </row>
    <row r="982" spans="1:44" ht="13.15" customHeight="1">
      <c r="A982" s="317"/>
      <c r="B982" s="380">
        <f t="shared" ref="B982:C983" ca="1" si="3873">B647</f>
        <v>0</v>
      </c>
      <c r="C982" s="317" cm="1">
        <f t="array" aca="1" ref="C982" ca="1">IF(ROUND(SUM(IF(N981:AG981&lt;&gt;"",IF(N981:AG981&lt;&gt;0,(N982:AG982))))-J981,3)&lt;&gt;0,"X",0)</f>
        <v>0</v>
      </c>
      <c r="D982" s="890"/>
      <c r="E982" s="894"/>
      <c r="F982" s="895"/>
      <c r="G982" s="899"/>
      <c r="H982" s="902"/>
      <c r="I982" s="905"/>
      <c r="J982" s="908"/>
      <c r="K982" s="911"/>
      <c r="L982" s="914"/>
      <c r="M982" s="403" t="s">
        <v>90</v>
      </c>
      <c r="N982" s="312" cm="1">
        <f t="array" aca="1" ref="N982" ca="1">IF($D981=$C$3,
SUM(IF(OFFSET($N$696,,,($C981-1)*3-2,$C$2)=N981,OFFSET($N$698,,,($C981-1)*3-2,$C$2)*OFFSET($B$696,1,,($C981-1)*3-2,1))),
IFERROR((N647/$J646)*$J981,0))</f>
        <v>0</v>
      </c>
      <c r="O982" s="312" cm="1">
        <f t="array" aca="1" ref="O982" ca="1">IF($D981=$C$3,
SUM(IF(OFFSET($N$696,,,($C981-1)*3-2,$C$2)=O981,OFFSET($N$698,,,($C981-1)*3-2,$C$2)*OFFSET($B$696,1,,($C981-1)*3-2,1))),
IFERROR((O647/$J646)*$J981,0))</f>
        <v>0</v>
      </c>
      <c r="P982" s="312" cm="1">
        <f t="array" aca="1" ref="P982" ca="1">IF($D981=$C$3,
SUM(IF(OFFSET($N$696,,,($C981-1)*3-2,$C$2)=P981,OFFSET($N$698,,,($C981-1)*3-2,$C$2)*OFFSET($B$696,1,,($C981-1)*3-2,1))),
IFERROR((P647/$J646)*$J981,0))</f>
        <v>0</v>
      </c>
      <c r="Q982" s="313" cm="1">
        <f t="array" aca="1" ref="Q982" ca="1">IF($D981=$C$3,
SUM(IF(OFFSET($N$696,,,($C981-1)*3-2,$C$2)=Q981,OFFSET($N$698,,,($C981-1)*3-2,$C$2)*OFFSET($B$696,1,,($C981-1)*3-2,1))),
IFERROR((Q647/$J646)*$J981,0))</f>
        <v>0</v>
      </c>
      <c r="R982" s="312" cm="1">
        <f t="array" aca="1" ref="R982" ca="1">IF($D981=$C$3,
SUM(IF(OFFSET($N$696,,,($C981-1)*3-2,$C$2)=R981,OFFSET($N$698,,,($C981-1)*3-2,$C$2)*OFFSET($B$696,1,,($C981-1)*3-2,1))),
IFERROR((R647/$J646)*$J981,0))</f>
        <v>0</v>
      </c>
      <c r="S982" s="312" cm="1">
        <f t="array" aca="1" ref="S982" ca="1">IF($D981=$C$3,
SUM(IF(OFFSET($N$696,,,($C981-1)*3-2,$C$2)=S981,OFFSET($N$698,,,($C981-1)*3-2,$C$2)*OFFSET($B$696,1,,($C981-1)*3-2,1))),
IFERROR((S647/$J646)*$J981,0))</f>
        <v>0</v>
      </c>
      <c r="T982" s="312" cm="1">
        <f t="array" aca="1" ref="T982" ca="1">IF($D981=$C$3,
SUM(IF(OFFSET($N$696,,,($C981-1)*3-2,$C$2)=T981,OFFSET($N$698,,,($C981-1)*3-2,$C$2)*OFFSET($B$696,1,,($C981-1)*3-2,1))),
IFERROR((T647/$J646)*$J981,0))</f>
        <v>0</v>
      </c>
      <c r="U982" s="312" cm="1">
        <f t="array" aca="1" ref="U982" ca="1">IF($D981=$C$3,
SUM(IF(OFFSET($N$696,,,($C981-1)*3-2,$C$2)=U981,OFFSET($N$698,,,($C981-1)*3-2,$C$2)*OFFSET($B$696,1,,($C981-1)*3-2,1))),
IFERROR((U647/$J646)*$J981,0))</f>
        <v>0</v>
      </c>
      <c r="V982" s="312" cm="1">
        <f t="array" aca="1" ref="V982" ca="1">IF($D981=$C$3,
SUM(IF(OFFSET($N$696,,,($C981-1)*3-2,$C$2)=V981,OFFSET($N$698,,,($C981-1)*3-2,$C$2)*OFFSET($B$696,1,,($C981-1)*3-2,1))),
IFERROR((V647/$J646)*$J981,0))</f>
        <v>0</v>
      </c>
      <c r="W982" s="312" cm="1">
        <f t="array" aca="1" ref="W982" ca="1">IF($D981=$C$3,
SUM(IF(OFFSET($N$696,,,($C981-1)*3-2,$C$2)=W981,OFFSET($N$698,,,($C981-1)*3-2,$C$2)*OFFSET($B$696,1,,($C981-1)*3-2,1))),
IFERROR((W647/$J646)*$J981,0))</f>
        <v>0</v>
      </c>
      <c r="X982" s="312" cm="1">
        <f t="array" aca="1" ref="X982" ca="1">IF($D981=$C$3,
SUM(IF(OFFSET($N$696,,,($C981-1)*3-2,$C$2)=X981,OFFSET($N$698,,,($C981-1)*3-2,$C$2)*OFFSET($B$696,1,,($C981-1)*3-2,1))),
IFERROR((X647/$J646)*$J981,0))</f>
        <v>0</v>
      </c>
      <c r="Y982" s="312" cm="1">
        <f t="array" aca="1" ref="Y982" ca="1">IF($D981=$C$3,
SUM(IF(OFFSET($N$696,,,($C981-1)*3-2,$C$2)=Y981,OFFSET($N$698,,,($C981-1)*3-2,$C$2)*OFFSET($B$696,1,,($C981-1)*3-2,1))),
IFERROR((Y647/$J646)*$J981,0))</f>
        <v>0</v>
      </c>
      <c r="Z982" s="312" cm="1">
        <f t="array" aca="1" ref="Z982" ca="1">IF($D981=$C$3,
SUM(IF(OFFSET($N$696,,,($C981-1)*3-2,$C$2)=Z981,OFFSET($N$698,,,($C981-1)*3-2,$C$2)*OFFSET($B$696,1,,($C981-1)*3-2,1))),
IFERROR((Z647/$J646)*$J981,0))</f>
        <v>0</v>
      </c>
      <c r="AA982" s="312" cm="1">
        <f t="array" aca="1" ref="AA982" ca="1">IF($D981=$C$3,
SUM(IF(OFFSET($N$696,,,($C981-1)*3-2,$C$2)=AA981,OFFSET($N$698,,,($C981-1)*3-2,$C$2)*OFFSET($B$696,1,,($C981-1)*3-2,1))),
IFERROR((AA647/$J646)*$J981,0))</f>
        <v>0</v>
      </c>
      <c r="AB982" s="312" cm="1">
        <f t="array" aca="1" ref="AB982" ca="1">IF($D981=$C$3,
SUM(IF(OFFSET($N$696,,,($C981-1)*3-2,$C$2)=AB981,OFFSET($N$698,,,($C981-1)*3-2,$C$2)*OFFSET($B$696,1,,($C981-1)*3-2,1))),
IFERROR((AB647/$J646)*$J981,0))</f>
        <v>0</v>
      </c>
      <c r="AC982" s="312" cm="1">
        <f t="array" aca="1" ref="AC982" ca="1">IF($D981=$C$3,
SUM(IF(OFFSET($N$696,,,($C981-1)*3-2,$C$2)=AC981,OFFSET($N$698,,,($C981-1)*3-2,$C$2)*OFFSET($B$696,1,,($C981-1)*3-2,1))),
IFERROR((AC647/$J646)*$J981,0))</f>
        <v>0</v>
      </c>
      <c r="AD982" s="312" cm="1">
        <f t="array" aca="1" ref="AD982" ca="1">IF($D981=$C$3,
SUM(IF(OFFSET($N$696,,,($C981-1)*3-2,$C$2)=AD981,OFFSET($N$698,,,($C981-1)*3-2,$C$2)*OFFSET($B$696,1,,($C981-1)*3-2,1))),
IFERROR((AD647/$J646)*$J981,0))</f>
        <v>0</v>
      </c>
      <c r="AE982" s="312" cm="1">
        <f t="array" aca="1" ref="AE982" ca="1">IF($D981=$C$3,
SUM(IF(OFFSET($N$696,,,($C981-1)*3-2,$C$2)=AE981,OFFSET($N$698,,,($C981-1)*3-2,$C$2)*OFFSET($B$696,1,,($C981-1)*3-2,1))),
IFERROR((AE647/$J646)*$J981,0))</f>
        <v>0</v>
      </c>
      <c r="AF982" s="312" cm="1">
        <f t="array" aca="1" ref="AF982" ca="1">IF($D981=$C$3,
SUM(IF(OFFSET($N$696,,,($C981-1)*3-2,$C$2)=AF981,OFFSET($N$698,,,($C981-1)*3-2,$C$2)*OFFSET($B$696,1,,($C981-1)*3-2,1))),
IFERROR((AF647/$J646)*$J981,0))</f>
        <v>0</v>
      </c>
      <c r="AG982" s="312" cm="1">
        <f t="array" aca="1" ref="AG982" ca="1">IF($D981=$C$3,
SUM(IF(OFFSET($N$696,,,($C981-1)*3-2,$C$2)=AG981,OFFSET($N$698,,,($C981-1)*3-2,$C$2)*OFFSET($B$696,1,,($C981-1)*3-2,1))),
IFERROR((AG647/$J646)*$J981,0))</f>
        <v>0</v>
      </c>
      <c r="AH982" s="317"/>
      <c r="AI982" s="318"/>
      <c r="AJ982" s="318"/>
      <c r="AK982" s="318"/>
      <c r="AL982" s="318"/>
      <c r="AM982"/>
      <c r="AN982"/>
      <c r="AO982"/>
      <c r="AP982"/>
      <c r="AQ982"/>
      <c r="AR982"/>
    </row>
    <row r="983" spans="1:44" ht="13.15" customHeight="1">
      <c r="A983" s="317"/>
      <c r="B983" s="380" t="str">
        <f t="shared" ca="1" si="3873"/>
        <v/>
      </c>
      <c r="C983" s="380" t="str">
        <f t="shared" ca="1" si="3873"/>
        <v/>
      </c>
      <c r="D983" s="891"/>
      <c r="E983" s="896"/>
      <c r="F983" s="897"/>
      <c r="G983" s="900"/>
      <c r="H983" s="903"/>
      <c r="I983" s="906"/>
      <c r="J983" s="909"/>
      <c r="K983" s="912"/>
      <c r="L983" s="915"/>
      <c r="M983" s="404" t="s">
        <v>91</v>
      </c>
      <c r="N983" s="405">
        <f t="shared" ref="N983:AG983" ca="1" si="3874">IFERROR(N982*$K981,0)</f>
        <v>0</v>
      </c>
      <c r="O983" s="406">
        <f t="shared" ca="1" si="3874"/>
        <v>0</v>
      </c>
      <c r="P983" s="406">
        <f t="shared" ca="1" si="3874"/>
        <v>0</v>
      </c>
      <c r="Q983" s="407">
        <f t="shared" ca="1" si="3874"/>
        <v>0</v>
      </c>
      <c r="R983" s="406">
        <f t="shared" ca="1" si="3874"/>
        <v>0</v>
      </c>
      <c r="S983" s="406">
        <f t="shared" ca="1" si="3874"/>
        <v>0</v>
      </c>
      <c r="T983" s="406">
        <f t="shared" ca="1" si="3874"/>
        <v>0</v>
      </c>
      <c r="U983" s="406">
        <f t="shared" ca="1" si="3874"/>
        <v>0</v>
      </c>
      <c r="V983" s="406">
        <f t="shared" ca="1" si="3874"/>
        <v>0</v>
      </c>
      <c r="W983" s="406">
        <f t="shared" ca="1" si="3874"/>
        <v>0</v>
      </c>
      <c r="X983" s="406">
        <f t="shared" ca="1" si="3874"/>
        <v>0</v>
      </c>
      <c r="Y983" s="406">
        <f t="shared" ca="1" si="3874"/>
        <v>0</v>
      </c>
      <c r="Z983" s="406">
        <f t="shared" ca="1" si="3874"/>
        <v>0</v>
      </c>
      <c r="AA983" s="406">
        <f t="shared" ca="1" si="3874"/>
        <v>0</v>
      </c>
      <c r="AB983" s="406">
        <f t="shared" ca="1" si="3874"/>
        <v>0</v>
      </c>
      <c r="AC983" s="406">
        <f t="shared" ca="1" si="3874"/>
        <v>0</v>
      </c>
      <c r="AD983" s="406">
        <f t="shared" ca="1" si="3874"/>
        <v>0</v>
      </c>
      <c r="AE983" s="406">
        <f t="shared" ca="1" si="3874"/>
        <v>0</v>
      </c>
      <c r="AF983" s="406">
        <f t="shared" ca="1" si="3874"/>
        <v>0</v>
      </c>
      <c r="AG983" s="406">
        <f t="shared" ca="1" si="3874"/>
        <v>0</v>
      </c>
      <c r="AH983" s="317"/>
      <c r="AI983" s="318"/>
      <c r="AJ983" s="318"/>
      <c r="AK983" s="318"/>
      <c r="AL983" s="318"/>
      <c r="AM983"/>
      <c r="AN983"/>
      <c r="AO983"/>
      <c r="AP983"/>
      <c r="AQ983"/>
      <c r="AR983"/>
    </row>
    <row r="984" spans="1:44" ht="13.15" customHeight="1">
      <c r="A984" s="317"/>
      <c r="B984" s="317"/>
      <c r="C984" s="317" cm="1">
        <f t="array" aca="1" ref="C984" ca="1">OFFSET(C984,-3,,,)+1</f>
        <v>97</v>
      </c>
      <c r="D984" s="889" t="str">
        <f t="shared" ref="D984:E984" ca="1" si="3875">D649</f>
        <v/>
      </c>
      <c r="E984" s="892" t="str">
        <f t="shared" ca="1" si="3875"/>
        <v/>
      </c>
      <c r="F984" s="893"/>
      <c r="G984" s="898">
        <f t="shared" ref="G984" si="3876">G649</f>
        <v>0</v>
      </c>
      <c r="H984" s="901"/>
      <c r="I984" s="904" t="str">
        <f t="shared" ref="I984" ca="1" si="3877">I649</f>
        <v/>
      </c>
      <c r="J984" s="907">
        <f t="shared" ref="J984" ca="1" si="3878">IF($D984=$C$3,
SUMPRODUCT(OFFSET($B$696,1,,($C984-1)*3-2,),OFFSET($L$696,,,($C984-1)*3-2,)),J649+H984)</f>
        <v>0</v>
      </c>
      <c r="K984" s="910">
        <f t="shared" ref="K984" ca="1" si="3879">K649</f>
        <v>0</v>
      </c>
      <c r="L984" s="913">
        <f t="shared" ref="L984" ca="1" si="3880">J984*K984</f>
        <v>0</v>
      </c>
      <c r="M984" s="402" t="s">
        <v>89</v>
      </c>
      <c r="N984" s="308" t="str">
        <f t="shared" ref="N984:AG984" ca="1" si="3881">N649</f>
        <v/>
      </c>
      <c r="O984" s="309" t="str">
        <f t="shared" ca="1" si="3881"/>
        <v/>
      </c>
      <c r="P984" s="309" t="str">
        <f t="shared" ca="1" si="3881"/>
        <v/>
      </c>
      <c r="Q984" s="310" t="str">
        <f t="shared" ca="1" si="3881"/>
        <v/>
      </c>
      <c r="R984" s="309" t="str">
        <f t="shared" ca="1" si="3881"/>
        <v/>
      </c>
      <c r="S984" s="309" t="str">
        <f t="shared" ca="1" si="3881"/>
        <v/>
      </c>
      <c r="T984" s="309" t="str">
        <f t="shared" ca="1" si="3881"/>
        <v/>
      </c>
      <c r="U984" s="309" t="str">
        <f t="shared" ca="1" si="3881"/>
        <v/>
      </c>
      <c r="V984" s="309" t="str">
        <f t="shared" ca="1" si="3881"/>
        <v/>
      </c>
      <c r="W984" s="309" t="str">
        <f t="shared" ca="1" si="3881"/>
        <v/>
      </c>
      <c r="X984" s="309" t="str">
        <f t="shared" ca="1" si="3881"/>
        <v/>
      </c>
      <c r="Y984" s="309" t="str">
        <f t="shared" ca="1" si="3881"/>
        <v/>
      </c>
      <c r="Z984" s="309" t="str">
        <f t="shared" ca="1" si="3881"/>
        <v/>
      </c>
      <c r="AA984" s="309" t="str">
        <f t="shared" ca="1" si="3881"/>
        <v/>
      </c>
      <c r="AB984" s="309" t="str">
        <f t="shared" ca="1" si="3881"/>
        <v/>
      </c>
      <c r="AC984" s="309" t="str">
        <f t="shared" ca="1" si="3881"/>
        <v/>
      </c>
      <c r="AD984" s="309" t="str">
        <f t="shared" ca="1" si="3881"/>
        <v/>
      </c>
      <c r="AE984" s="309" t="str">
        <f t="shared" ca="1" si="3881"/>
        <v/>
      </c>
      <c r="AF984" s="309" t="str">
        <f t="shared" ca="1" si="3881"/>
        <v/>
      </c>
      <c r="AG984" s="309" t="str">
        <f t="shared" ca="1" si="3881"/>
        <v/>
      </c>
      <c r="AH984" s="317"/>
      <c r="AI984" s="318"/>
      <c r="AJ984" s="318"/>
      <c r="AK984" s="318"/>
      <c r="AL984" s="318"/>
      <c r="AM984"/>
      <c r="AN984"/>
      <c r="AO984"/>
      <c r="AP984"/>
      <c r="AQ984"/>
      <c r="AR984"/>
    </row>
    <row r="985" spans="1:44" ht="13.15" customHeight="1">
      <c r="A985" s="317"/>
      <c r="B985" s="380">
        <f t="shared" ref="B985:C986" ca="1" si="3882">B650</f>
        <v>0</v>
      </c>
      <c r="C985" s="317" cm="1">
        <f t="array" aca="1" ref="C985" ca="1">IF(ROUND(SUM(IF(N984:AG984&lt;&gt;"",IF(N984:AG984&lt;&gt;0,(N985:AG985))))-J984,3)&lt;&gt;0,"X",0)</f>
        <v>0</v>
      </c>
      <c r="D985" s="890"/>
      <c r="E985" s="894"/>
      <c r="F985" s="895"/>
      <c r="G985" s="899"/>
      <c r="H985" s="902"/>
      <c r="I985" s="905"/>
      <c r="J985" s="908"/>
      <c r="K985" s="911"/>
      <c r="L985" s="914"/>
      <c r="M985" s="403" t="s">
        <v>90</v>
      </c>
      <c r="N985" s="312" cm="1">
        <f t="array" aca="1" ref="N985" ca="1">IF($D984=$C$3,
SUM(IF(OFFSET($N$696,,,($C984-1)*3-2,$C$2)=N984,OFFSET($N$698,,,($C984-1)*3-2,$C$2)*OFFSET($B$696,1,,($C984-1)*3-2,1))),
IFERROR((N650/$J649)*$J984,0))</f>
        <v>0</v>
      </c>
      <c r="O985" s="312" cm="1">
        <f t="array" aca="1" ref="O985" ca="1">IF($D984=$C$3,
SUM(IF(OFFSET($N$696,,,($C984-1)*3-2,$C$2)=O984,OFFSET($N$698,,,($C984-1)*3-2,$C$2)*OFFSET($B$696,1,,($C984-1)*3-2,1))),
IFERROR((O650/$J649)*$J984,0))</f>
        <v>0</v>
      </c>
      <c r="P985" s="312" cm="1">
        <f t="array" aca="1" ref="P985" ca="1">IF($D984=$C$3,
SUM(IF(OFFSET($N$696,,,($C984-1)*3-2,$C$2)=P984,OFFSET($N$698,,,($C984-1)*3-2,$C$2)*OFFSET($B$696,1,,($C984-1)*3-2,1))),
IFERROR((P650/$J649)*$J984,0))</f>
        <v>0</v>
      </c>
      <c r="Q985" s="313" cm="1">
        <f t="array" aca="1" ref="Q985" ca="1">IF($D984=$C$3,
SUM(IF(OFFSET($N$696,,,($C984-1)*3-2,$C$2)=Q984,OFFSET($N$698,,,($C984-1)*3-2,$C$2)*OFFSET($B$696,1,,($C984-1)*3-2,1))),
IFERROR((Q650/$J649)*$J984,0))</f>
        <v>0</v>
      </c>
      <c r="R985" s="312" cm="1">
        <f t="array" aca="1" ref="R985" ca="1">IF($D984=$C$3,
SUM(IF(OFFSET($N$696,,,($C984-1)*3-2,$C$2)=R984,OFFSET($N$698,,,($C984-1)*3-2,$C$2)*OFFSET($B$696,1,,($C984-1)*3-2,1))),
IFERROR((R650/$J649)*$J984,0))</f>
        <v>0</v>
      </c>
      <c r="S985" s="312" cm="1">
        <f t="array" aca="1" ref="S985" ca="1">IF($D984=$C$3,
SUM(IF(OFFSET($N$696,,,($C984-1)*3-2,$C$2)=S984,OFFSET($N$698,,,($C984-1)*3-2,$C$2)*OFFSET($B$696,1,,($C984-1)*3-2,1))),
IFERROR((S650/$J649)*$J984,0))</f>
        <v>0</v>
      </c>
      <c r="T985" s="312" cm="1">
        <f t="array" aca="1" ref="T985" ca="1">IF($D984=$C$3,
SUM(IF(OFFSET($N$696,,,($C984-1)*3-2,$C$2)=T984,OFFSET($N$698,,,($C984-1)*3-2,$C$2)*OFFSET($B$696,1,,($C984-1)*3-2,1))),
IFERROR((T650/$J649)*$J984,0))</f>
        <v>0</v>
      </c>
      <c r="U985" s="312" cm="1">
        <f t="array" aca="1" ref="U985" ca="1">IF($D984=$C$3,
SUM(IF(OFFSET($N$696,,,($C984-1)*3-2,$C$2)=U984,OFFSET($N$698,,,($C984-1)*3-2,$C$2)*OFFSET($B$696,1,,($C984-1)*3-2,1))),
IFERROR((U650/$J649)*$J984,0))</f>
        <v>0</v>
      </c>
      <c r="V985" s="312" cm="1">
        <f t="array" aca="1" ref="V985" ca="1">IF($D984=$C$3,
SUM(IF(OFFSET($N$696,,,($C984-1)*3-2,$C$2)=V984,OFFSET($N$698,,,($C984-1)*3-2,$C$2)*OFFSET($B$696,1,,($C984-1)*3-2,1))),
IFERROR((V650/$J649)*$J984,0))</f>
        <v>0</v>
      </c>
      <c r="W985" s="312" cm="1">
        <f t="array" aca="1" ref="W985" ca="1">IF($D984=$C$3,
SUM(IF(OFFSET($N$696,,,($C984-1)*3-2,$C$2)=W984,OFFSET($N$698,,,($C984-1)*3-2,$C$2)*OFFSET($B$696,1,,($C984-1)*3-2,1))),
IFERROR((W650/$J649)*$J984,0))</f>
        <v>0</v>
      </c>
      <c r="X985" s="312" cm="1">
        <f t="array" aca="1" ref="X985" ca="1">IF($D984=$C$3,
SUM(IF(OFFSET($N$696,,,($C984-1)*3-2,$C$2)=X984,OFFSET($N$698,,,($C984-1)*3-2,$C$2)*OFFSET($B$696,1,,($C984-1)*3-2,1))),
IFERROR((X650/$J649)*$J984,0))</f>
        <v>0</v>
      </c>
      <c r="Y985" s="312" cm="1">
        <f t="array" aca="1" ref="Y985" ca="1">IF($D984=$C$3,
SUM(IF(OFFSET($N$696,,,($C984-1)*3-2,$C$2)=Y984,OFFSET($N$698,,,($C984-1)*3-2,$C$2)*OFFSET($B$696,1,,($C984-1)*3-2,1))),
IFERROR((Y650/$J649)*$J984,0))</f>
        <v>0</v>
      </c>
      <c r="Z985" s="312" cm="1">
        <f t="array" aca="1" ref="Z985" ca="1">IF($D984=$C$3,
SUM(IF(OFFSET($N$696,,,($C984-1)*3-2,$C$2)=Z984,OFFSET($N$698,,,($C984-1)*3-2,$C$2)*OFFSET($B$696,1,,($C984-1)*3-2,1))),
IFERROR((Z650/$J649)*$J984,0))</f>
        <v>0</v>
      </c>
      <c r="AA985" s="312" cm="1">
        <f t="array" aca="1" ref="AA985" ca="1">IF($D984=$C$3,
SUM(IF(OFFSET($N$696,,,($C984-1)*3-2,$C$2)=AA984,OFFSET($N$698,,,($C984-1)*3-2,$C$2)*OFFSET($B$696,1,,($C984-1)*3-2,1))),
IFERROR((AA650/$J649)*$J984,0))</f>
        <v>0</v>
      </c>
      <c r="AB985" s="312" cm="1">
        <f t="array" aca="1" ref="AB985" ca="1">IF($D984=$C$3,
SUM(IF(OFFSET($N$696,,,($C984-1)*3-2,$C$2)=AB984,OFFSET($N$698,,,($C984-1)*3-2,$C$2)*OFFSET($B$696,1,,($C984-1)*3-2,1))),
IFERROR((AB650/$J649)*$J984,0))</f>
        <v>0</v>
      </c>
      <c r="AC985" s="312" cm="1">
        <f t="array" aca="1" ref="AC985" ca="1">IF($D984=$C$3,
SUM(IF(OFFSET($N$696,,,($C984-1)*3-2,$C$2)=AC984,OFFSET($N$698,,,($C984-1)*3-2,$C$2)*OFFSET($B$696,1,,($C984-1)*3-2,1))),
IFERROR((AC650/$J649)*$J984,0))</f>
        <v>0</v>
      </c>
      <c r="AD985" s="312" cm="1">
        <f t="array" aca="1" ref="AD985" ca="1">IF($D984=$C$3,
SUM(IF(OFFSET($N$696,,,($C984-1)*3-2,$C$2)=AD984,OFFSET($N$698,,,($C984-1)*3-2,$C$2)*OFFSET($B$696,1,,($C984-1)*3-2,1))),
IFERROR((AD650/$J649)*$J984,0))</f>
        <v>0</v>
      </c>
      <c r="AE985" s="312" cm="1">
        <f t="array" aca="1" ref="AE985" ca="1">IF($D984=$C$3,
SUM(IF(OFFSET($N$696,,,($C984-1)*3-2,$C$2)=AE984,OFFSET($N$698,,,($C984-1)*3-2,$C$2)*OFFSET($B$696,1,,($C984-1)*3-2,1))),
IFERROR((AE650/$J649)*$J984,0))</f>
        <v>0</v>
      </c>
      <c r="AF985" s="312" cm="1">
        <f t="array" aca="1" ref="AF985" ca="1">IF($D984=$C$3,
SUM(IF(OFFSET($N$696,,,($C984-1)*3-2,$C$2)=AF984,OFFSET($N$698,,,($C984-1)*3-2,$C$2)*OFFSET($B$696,1,,($C984-1)*3-2,1))),
IFERROR((AF650/$J649)*$J984,0))</f>
        <v>0</v>
      </c>
      <c r="AG985" s="312" cm="1">
        <f t="array" aca="1" ref="AG985" ca="1">IF($D984=$C$3,
SUM(IF(OFFSET($N$696,,,($C984-1)*3-2,$C$2)=AG984,OFFSET($N$698,,,($C984-1)*3-2,$C$2)*OFFSET($B$696,1,,($C984-1)*3-2,1))),
IFERROR((AG650/$J649)*$J984,0))</f>
        <v>0</v>
      </c>
      <c r="AH985" s="317"/>
      <c r="AI985" s="318"/>
      <c r="AJ985" s="318"/>
      <c r="AK985" s="318"/>
      <c r="AL985" s="318"/>
      <c r="AM985"/>
      <c r="AN985"/>
      <c r="AO985"/>
      <c r="AP985"/>
      <c r="AQ985"/>
      <c r="AR985"/>
    </row>
    <row r="986" spans="1:44" ht="13.15" customHeight="1">
      <c r="A986" s="317"/>
      <c r="B986" s="380" t="str">
        <f t="shared" ca="1" si="3882"/>
        <v/>
      </c>
      <c r="C986" s="380" t="str">
        <f t="shared" ca="1" si="3882"/>
        <v/>
      </c>
      <c r="D986" s="891"/>
      <c r="E986" s="896"/>
      <c r="F986" s="897"/>
      <c r="G986" s="900"/>
      <c r="H986" s="903"/>
      <c r="I986" s="906"/>
      <c r="J986" s="909"/>
      <c r="K986" s="912"/>
      <c r="L986" s="915"/>
      <c r="M986" s="404" t="s">
        <v>91</v>
      </c>
      <c r="N986" s="405">
        <f t="shared" ref="N986:AG986" ca="1" si="3883">IFERROR(N985*$K984,0)</f>
        <v>0</v>
      </c>
      <c r="O986" s="406">
        <f t="shared" ca="1" si="3883"/>
        <v>0</v>
      </c>
      <c r="P986" s="406">
        <f t="shared" ca="1" si="3883"/>
        <v>0</v>
      </c>
      <c r="Q986" s="407">
        <f t="shared" ca="1" si="3883"/>
        <v>0</v>
      </c>
      <c r="R986" s="406">
        <f t="shared" ca="1" si="3883"/>
        <v>0</v>
      </c>
      <c r="S986" s="406">
        <f t="shared" ca="1" si="3883"/>
        <v>0</v>
      </c>
      <c r="T986" s="406">
        <f t="shared" ca="1" si="3883"/>
        <v>0</v>
      </c>
      <c r="U986" s="406">
        <f t="shared" ca="1" si="3883"/>
        <v>0</v>
      </c>
      <c r="V986" s="406">
        <f t="shared" ca="1" si="3883"/>
        <v>0</v>
      </c>
      <c r="W986" s="406">
        <f t="shared" ca="1" si="3883"/>
        <v>0</v>
      </c>
      <c r="X986" s="406">
        <f t="shared" ca="1" si="3883"/>
        <v>0</v>
      </c>
      <c r="Y986" s="406">
        <f t="shared" ca="1" si="3883"/>
        <v>0</v>
      </c>
      <c r="Z986" s="406">
        <f t="shared" ca="1" si="3883"/>
        <v>0</v>
      </c>
      <c r="AA986" s="406">
        <f t="shared" ca="1" si="3883"/>
        <v>0</v>
      </c>
      <c r="AB986" s="406">
        <f t="shared" ca="1" si="3883"/>
        <v>0</v>
      </c>
      <c r="AC986" s="406">
        <f t="shared" ca="1" si="3883"/>
        <v>0</v>
      </c>
      <c r="AD986" s="406">
        <f t="shared" ca="1" si="3883"/>
        <v>0</v>
      </c>
      <c r="AE986" s="406">
        <f t="shared" ca="1" si="3883"/>
        <v>0</v>
      </c>
      <c r="AF986" s="406">
        <f t="shared" ca="1" si="3883"/>
        <v>0</v>
      </c>
      <c r="AG986" s="406">
        <f t="shared" ca="1" si="3883"/>
        <v>0</v>
      </c>
      <c r="AH986" s="317"/>
      <c r="AI986" s="318"/>
      <c r="AJ986" s="318"/>
      <c r="AK986" s="318"/>
      <c r="AL986" s="318"/>
      <c r="AM986"/>
      <c r="AN986"/>
      <c r="AO986"/>
      <c r="AP986"/>
      <c r="AQ986"/>
      <c r="AR986"/>
    </row>
    <row r="987" spans="1:44" ht="13.15" customHeight="1">
      <c r="A987" s="317"/>
      <c r="B987" s="317"/>
      <c r="C987" s="317" cm="1">
        <f t="array" aca="1" ref="C987" ca="1">OFFSET(C987,-3,,,)+1</f>
        <v>98</v>
      </c>
      <c r="D987" s="889" t="str">
        <f t="shared" ref="D987:E987" ca="1" si="3884">D652</f>
        <v/>
      </c>
      <c r="E987" s="892" t="str">
        <f t="shared" ca="1" si="3884"/>
        <v/>
      </c>
      <c r="F987" s="893"/>
      <c r="G987" s="898">
        <f t="shared" ref="G987" si="3885">G652</f>
        <v>0</v>
      </c>
      <c r="H987" s="901"/>
      <c r="I987" s="904" t="str">
        <f t="shared" ref="I987" ca="1" si="3886">I652</f>
        <v/>
      </c>
      <c r="J987" s="907">
        <f t="shared" ref="J987" ca="1" si="3887">IF($D987=$C$3,
SUMPRODUCT(OFFSET($B$696,1,,($C987-1)*3-2,),OFFSET($L$696,,,($C987-1)*3-2,)),J652+H987)</f>
        <v>0</v>
      </c>
      <c r="K987" s="910">
        <f t="shared" ref="K987" ca="1" si="3888">K652</f>
        <v>0</v>
      </c>
      <c r="L987" s="913">
        <f t="shared" ref="L987" ca="1" si="3889">J987*K987</f>
        <v>0</v>
      </c>
      <c r="M987" s="402" t="s">
        <v>89</v>
      </c>
      <c r="N987" s="308" t="str">
        <f t="shared" ref="N987:AG987" ca="1" si="3890">N652</f>
        <v/>
      </c>
      <c r="O987" s="309" t="str">
        <f t="shared" ca="1" si="3890"/>
        <v/>
      </c>
      <c r="P987" s="309" t="str">
        <f t="shared" ca="1" si="3890"/>
        <v/>
      </c>
      <c r="Q987" s="310" t="str">
        <f t="shared" ca="1" si="3890"/>
        <v/>
      </c>
      <c r="R987" s="309" t="str">
        <f t="shared" ca="1" si="3890"/>
        <v/>
      </c>
      <c r="S987" s="309" t="str">
        <f t="shared" ca="1" si="3890"/>
        <v/>
      </c>
      <c r="T987" s="309" t="str">
        <f t="shared" ca="1" si="3890"/>
        <v/>
      </c>
      <c r="U987" s="309" t="str">
        <f t="shared" ca="1" si="3890"/>
        <v/>
      </c>
      <c r="V987" s="309" t="str">
        <f t="shared" ca="1" si="3890"/>
        <v/>
      </c>
      <c r="W987" s="309" t="str">
        <f t="shared" ca="1" si="3890"/>
        <v/>
      </c>
      <c r="X987" s="309" t="str">
        <f t="shared" ca="1" si="3890"/>
        <v/>
      </c>
      <c r="Y987" s="309" t="str">
        <f t="shared" ca="1" si="3890"/>
        <v/>
      </c>
      <c r="Z987" s="309" t="str">
        <f t="shared" ca="1" si="3890"/>
        <v/>
      </c>
      <c r="AA987" s="309" t="str">
        <f t="shared" ca="1" si="3890"/>
        <v/>
      </c>
      <c r="AB987" s="309" t="str">
        <f t="shared" ca="1" si="3890"/>
        <v/>
      </c>
      <c r="AC987" s="309" t="str">
        <f t="shared" ca="1" si="3890"/>
        <v/>
      </c>
      <c r="AD987" s="309" t="str">
        <f t="shared" ca="1" si="3890"/>
        <v/>
      </c>
      <c r="AE987" s="309" t="str">
        <f t="shared" ca="1" si="3890"/>
        <v/>
      </c>
      <c r="AF987" s="309" t="str">
        <f t="shared" ca="1" si="3890"/>
        <v/>
      </c>
      <c r="AG987" s="309" t="str">
        <f t="shared" ca="1" si="3890"/>
        <v/>
      </c>
      <c r="AH987" s="317"/>
      <c r="AI987" s="318"/>
      <c r="AJ987" s="318"/>
      <c r="AK987" s="318"/>
      <c r="AL987" s="318"/>
      <c r="AM987"/>
      <c r="AN987"/>
      <c r="AO987"/>
      <c r="AP987"/>
      <c r="AQ987"/>
      <c r="AR987"/>
    </row>
    <row r="988" spans="1:44" ht="13.15" customHeight="1">
      <c r="A988" s="317"/>
      <c r="B988" s="380">
        <f t="shared" ref="B988:C989" ca="1" si="3891">B653</f>
        <v>0</v>
      </c>
      <c r="C988" s="317" cm="1">
        <f t="array" aca="1" ref="C988" ca="1">IF(ROUND(SUM(IF(N987:AG987&lt;&gt;"",IF(N987:AG987&lt;&gt;0,(N988:AG988))))-J987,3)&lt;&gt;0,"X",0)</f>
        <v>0</v>
      </c>
      <c r="D988" s="890"/>
      <c r="E988" s="894"/>
      <c r="F988" s="895"/>
      <c r="G988" s="899"/>
      <c r="H988" s="902"/>
      <c r="I988" s="905"/>
      <c r="J988" s="908"/>
      <c r="K988" s="911"/>
      <c r="L988" s="914"/>
      <c r="M988" s="403" t="s">
        <v>90</v>
      </c>
      <c r="N988" s="312" cm="1">
        <f t="array" aca="1" ref="N988" ca="1">IF($D987=$C$3,
SUM(IF(OFFSET($N$696,,,($C987-1)*3-2,$C$2)=N987,OFFSET($N$698,,,($C987-1)*3-2,$C$2)*OFFSET($B$696,1,,($C987-1)*3-2,1))),
IFERROR((N653/$J652)*$J987,0))</f>
        <v>0</v>
      </c>
      <c r="O988" s="312" cm="1">
        <f t="array" aca="1" ref="O988" ca="1">IF($D987=$C$3,
SUM(IF(OFFSET($N$696,,,($C987-1)*3-2,$C$2)=O987,OFFSET($N$698,,,($C987-1)*3-2,$C$2)*OFFSET($B$696,1,,($C987-1)*3-2,1))),
IFERROR((O653/$J652)*$J987,0))</f>
        <v>0</v>
      </c>
      <c r="P988" s="312" cm="1">
        <f t="array" aca="1" ref="P988" ca="1">IF($D987=$C$3,
SUM(IF(OFFSET($N$696,,,($C987-1)*3-2,$C$2)=P987,OFFSET($N$698,,,($C987-1)*3-2,$C$2)*OFFSET($B$696,1,,($C987-1)*3-2,1))),
IFERROR((P653/$J652)*$J987,0))</f>
        <v>0</v>
      </c>
      <c r="Q988" s="313" cm="1">
        <f t="array" aca="1" ref="Q988" ca="1">IF($D987=$C$3,
SUM(IF(OFFSET($N$696,,,($C987-1)*3-2,$C$2)=Q987,OFFSET($N$698,,,($C987-1)*3-2,$C$2)*OFFSET($B$696,1,,($C987-1)*3-2,1))),
IFERROR((Q653/$J652)*$J987,0))</f>
        <v>0</v>
      </c>
      <c r="R988" s="312" cm="1">
        <f t="array" aca="1" ref="R988" ca="1">IF($D987=$C$3,
SUM(IF(OFFSET($N$696,,,($C987-1)*3-2,$C$2)=R987,OFFSET($N$698,,,($C987-1)*3-2,$C$2)*OFFSET($B$696,1,,($C987-1)*3-2,1))),
IFERROR((R653/$J652)*$J987,0))</f>
        <v>0</v>
      </c>
      <c r="S988" s="312" cm="1">
        <f t="array" aca="1" ref="S988" ca="1">IF($D987=$C$3,
SUM(IF(OFFSET($N$696,,,($C987-1)*3-2,$C$2)=S987,OFFSET($N$698,,,($C987-1)*3-2,$C$2)*OFFSET($B$696,1,,($C987-1)*3-2,1))),
IFERROR((S653/$J652)*$J987,0))</f>
        <v>0</v>
      </c>
      <c r="T988" s="312" cm="1">
        <f t="array" aca="1" ref="T988" ca="1">IF($D987=$C$3,
SUM(IF(OFFSET($N$696,,,($C987-1)*3-2,$C$2)=T987,OFFSET($N$698,,,($C987-1)*3-2,$C$2)*OFFSET($B$696,1,,($C987-1)*3-2,1))),
IFERROR((T653/$J652)*$J987,0))</f>
        <v>0</v>
      </c>
      <c r="U988" s="312" cm="1">
        <f t="array" aca="1" ref="U988" ca="1">IF($D987=$C$3,
SUM(IF(OFFSET($N$696,,,($C987-1)*3-2,$C$2)=U987,OFFSET($N$698,,,($C987-1)*3-2,$C$2)*OFFSET($B$696,1,,($C987-1)*3-2,1))),
IFERROR((U653/$J652)*$J987,0))</f>
        <v>0</v>
      </c>
      <c r="V988" s="312" cm="1">
        <f t="array" aca="1" ref="V988" ca="1">IF($D987=$C$3,
SUM(IF(OFFSET($N$696,,,($C987-1)*3-2,$C$2)=V987,OFFSET($N$698,,,($C987-1)*3-2,$C$2)*OFFSET($B$696,1,,($C987-1)*3-2,1))),
IFERROR((V653/$J652)*$J987,0))</f>
        <v>0</v>
      </c>
      <c r="W988" s="312" cm="1">
        <f t="array" aca="1" ref="W988" ca="1">IF($D987=$C$3,
SUM(IF(OFFSET($N$696,,,($C987-1)*3-2,$C$2)=W987,OFFSET($N$698,,,($C987-1)*3-2,$C$2)*OFFSET($B$696,1,,($C987-1)*3-2,1))),
IFERROR((W653/$J652)*$J987,0))</f>
        <v>0</v>
      </c>
      <c r="X988" s="312" cm="1">
        <f t="array" aca="1" ref="X988" ca="1">IF($D987=$C$3,
SUM(IF(OFFSET($N$696,,,($C987-1)*3-2,$C$2)=X987,OFFSET($N$698,,,($C987-1)*3-2,$C$2)*OFFSET($B$696,1,,($C987-1)*3-2,1))),
IFERROR((X653/$J652)*$J987,0))</f>
        <v>0</v>
      </c>
      <c r="Y988" s="312" cm="1">
        <f t="array" aca="1" ref="Y988" ca="1">IF($D987=$C$3,
SUM(IF(OFFSET($N$696,,,($C987-1)*3-2,$C$2)=Y987,OFFSET($N$698,,,($C987-1)*3-2,$C$2)*OFFSET($B$696,1,,($C987-1)*3-2,1))),
IFERROR((Y653/$J652)*$J987,0))</f>
        <v>0</v>
      </c>
      <c r="Z988" s="312" cm="1">
        <f t="array" aca="1" ref="Z988" ca="1">IF($D987=$C$3,
SUM(IF(OFFSET($N$696,,,($C987-1)*3-2,$C$2)=Z987,OFFSET($N$698,,,($C987-1)*3-2,$C$2)*OFFSET($B$696,1,,($C987-1)*3-2,1))),
IFERROR((Z653/$J652)*$J987,0))</f>
        <v>0</v>
      </c>
      <c r="AA988" s="312" cm="1">
        <f t="array" aca="1" ref="AA988" ca="1">IF($D987=$C$3,
SUM(IF(OFFSET($N$696,,,($C987-1)*3-2,$C$2)=AA987,OFFSET($N$698,,,($C987-1)*3-2,$C$2)*OFFSET($B$696,1,,($C987-1)*3-2,1))),
IFERROR((AA653/$J652)*$J987,0))</f>
        <v>0</v>
      </c>
      <c r="AB988" s="312" cm="1">
        <f t="array" aca="1" ref="AB988" ca="1">IF($D987=$C$3,
SUM(IF(OFFSET($N$696,,,($C987-1)*3-2,$C$2)=AB987,OFFSET($N$698,,,($C987-1)*3-2,$C$2)*OFFSET($B$696,1,,($C987-1)*3-2,1))),
IFERROR((AB653/$J652)*$J987,0))</f>
        <v>0</v>
      </c>
      <c r="AC988" s="312" cm="1">
        <f t="array" aca="1" ref="AC988" ca="1">IF($D987=$C$3,
SUM(IF(OFFSET($N$696,,,($C987-1)*3-2,$C$2)=AC987,OFFSET($N$698,,,($C987-1)*3-2,$C$2)*OFFSET($B$696,1,,($C987-1)*3-2,1))),
IFERROR((AC653/$J652)*$J987,0))</f>
        <v>0</v>
      </c>
      <c r="AD988" s="312" cm="1">
        <f t="array" aca="1" ref="AD988" ca="1">IF($D987=$C$3,
SUM(IF(OFFSET($N$696,,,($C987-1)*3-2,$C$2)=AD987,OFFSET($N$698,,,($C987-1)*3-2,$C$2)*OFFSET($B$696,1,,($C987-1)*3-2,1))),
IFERROR((AD653/$J652)*$J987,0))</f>
        <v>0</v>
      </c>
      <c r="AE988" s="312" cm="1">
        <f t="array" aca="1" ref="AE988" ca="1">IF($D987=$C$3,
SUM(IF(OFFSET($N$696,,,($C987-1)*3-2,$C$2)=AE987,OFFSET($N$698,,,($C987-1)*3-2,$C$2)*OFFSET($B$696,1,,($C987-1)*3-2,1))),
IFERROR((AE653/$J652)*$J987,0))</f>
        <v>0</v>
      </c>
      <c r="AF988" s="312" cm="1">
        <f t="array" aca="1" ref="AF988" ca="1">IF($D987=$C$3,
SUM(IF(OFFSET($N$696,,,($C987-1)*3-2,$C$2)=AF987,OFFSET($N$698,,,($C987-1)*3-2,$C$2)*OFFSET($B$696,1,,($C987-1)*3-2,1))),
IFERROR((AF653/$J652)*$J987,0))</f>
        <v>0</v>
      </c>
      <c r="AG988" s="312" cm="1">
        <f t="array" aca="1" ref="AG988" ca="1">IF($D987=$C$3,
SUM(IF(OFFSET($N$696,,,($C987-1)*3-2,$C$2)=AG987,OFFSET($N$698,,,($C987-1)*3-2,$C$2)*OFFSET($B$696,1,,($C987-1)*3-2,1))),
IFERROR((AG653/$J652)*$J987,0))</f>
        <v>0</v>
      </c>
      <c r="AH988" s="317"/>
      <c r="AI988" s="318"/>
      <c r="AJ988" s="318"/>
      <c r="AK988" s="318"/>
      <c r="AL988" s="318"/>
      <c r="AM988"/>
      <c r="AN988"/>
      <c r="AO988"/>
      <c r="AP988"/>
      <c r="AQ988"/>
      <c r="AR988"/>
    </row>
    <row r="989" spans="1:44" ht="13.15" customHeight="1">
      <c r="A989" s="317"/>
      <c r="B989" s="380" t="str">
        <f t="shared" ca="1" si="3891"/>
        <v/>
      </c>
      <c r="C989" s="380" t="str">
        <f t="shared" ca="1" si="3891"/>
        <v/>
      </c>
      <c r="D989" s="891"/>
      <c r="E989" s="896"/>
      <c r="F989" s="897"/>
      <c r="G989" s="900"/>
      <c r="H989" s="903"/>
      <c r="I989" s="906"/>
      <c r="J989" s="909"/>
      <c r="K989" s="912"/>
      <c r="L989" s="915"/>
      <c r="M989" s="404" t="s">
        <v>91</v>
      </c>
      <c r="N989" s="405">
        <f t="shared" ref="N989:AG989" ca="1" si="3892">IFERROR(N988*$K987,0)</f>
        <v>0</v>
      </c>
      <c r="O989" s="406">
        <f t="shared" ca="1" si="3892"/>
        <v>0</v>
      </c>
      <c r="P989" s="406">
        <f t="shared" ca="1" si="3892"/>
        <v>0</v>
      </c>
      <c r="Q989" s="407">
        <f t="shared" ca="1" si="3892"/>
        <v>0</v>
      </c>
      <c r="R989" s="406">
        <f t="shared" ca="1" si="3892"/>
        <v>0</v>
      </c>
      <c r="S989" s="406">
        <f t="shared" ca="1" si="3892"/>
        <v>0</v>
      </c>
      <c r="T989" s="406">
        <f t="shared" ca="1" si="3892"/>
        <v>0</v>
      </c>
      <c r="U989" s="406">
        <f t="shared" ca="1" si="3892"/>
        <v>0</v>
      </c>
      <c r="V989" s="406">
        <f t="shared" ca="1" si="3892"/>
        <v>0</v>
      </c>
      <c r="W989" s="406">
        <f t="shared" ca="1" si="3892"/>
        <v>0</v>
      </c>
      <c r="X989" s="406">
        <f t="shared" ca="1" si="3892"/>
        <v>0</v>
      </c>
      <c r="Y989" s="406">
        <f t="shared" ca="1" si="3892"/>
        <v>0</v>
      </c>
      <c r="Z989" s="406">
        <f t="shared" ca="1" si="3892"/>
        <v>0</v>
      </c>
      <c r="AA989" s="406">
        <f t="shared" ca="1" si="3892"/>
        <v>0</v>
      </c>
      <c r="AB989" s="406">
        <f t="shared" ca="1" si="3892"/>
        <v>0</v>
      </c>
      <c r="AC989" s="406">
        <f t="shared" ca="1" si="3892"/>
        <v>0</v>
      </c>
      <c r="AD989" s="406">
        <f t="shared" ca="1" si="3892"/>
        <v>0</v>
      </c>
      <c r="AE989" s="406">
        <f t="shared" ca="1" si="3892"/>
        <v>0</v>
      </c>
      <c r="AF989" s="406">
        <f t="shared" ca="1" si="3892"/>
        <v>0</v>
      </c>
      <c r="AG989" s="406">
        <f t="shared" ca="1" si="3892"/>
        <v>0</v>
      </c>
      <c r="AH989" s="317"/>
      <c r="AI989" s="318"/>
      <c r="AJ989" s="318"/>
      <c r="AK989" s="318"/>
      <c r="AL989" s="318"/>
      <c r="AM989"/>
      <c r="AN989"/>
      <c r="AO989"/>
      <c r="AP989"/>
      <c r="AQ989"/>
      <c r="AR989"/>
    </row>
    <row r="990" spans="1:44" ht="13.15" customHeight="1">
      <c r="A990" s="317"/>
      <c r="B990" s="317"/>
      <c r="C990" s="317" cm="1">
        <f t="array" aca="1" ref="C990" ca="1">OFFSET(C990,-3,,,)+1</f>
        <v>99</v>
      </c>
      <c r="D990" s="889" t="str">
        <f t="shared" ref="D990:E990" ca="1" si="3893">D655</f>
        <v/>
      </c>
      <c r="E990" s="892" t="str">
        <f t="shared" ca="1" si="3893"/>
        <v/>
      </c>
      <c r="F990" s="893"/>
      <c r="G990" s="898">
        <f t="shared" ref="G990" si="3894">G655</f>
        <v>0</v>
      </c>
      <c r="H990" s="901"/>
      <c r="I990" s="904" t="str">
        <f t="shared" ref="I990" ca="1" si="3895">I655</f>
        <v/>
      </c>
      <c r="J990" s="907">
        <f t="shared" ref="J990" ca="1" si="3896">IF($D990=$C$3,
SUMPRODUCT(OFFSET($B$696,1,,($C990-1)*3-2,),OFFSET($L$696,,,($C990-1)*3-2,)),J655+H990)</f>
        <v>0</v>
      </c>
      <c r="K990" s="910">
        <f t="shared" ref="K990" ca="1" si="3897">K655</f>
        <v>0</v>
      </c>
      <c r="L990" s="913">
        <f t="shared" ref="L990" ca="1" si="3898">J990*K990</f>
        <v>0</v>
      </c>
      <c r="M990" s="402" t="s">
        <v>89</v>
      </c>
      <c r="N990" s="308" t="str">
        <f t="shared" ref="N990:AG990" ca="1" si="3899">N655</f>
        <v/>
      </c>
      <c r="O990" s="309" t="str">
        <f t="shared" ca="1" si="3899"/>
        <v/>
      </c>
      <c r="P990" s="309" t="str">
        <f t="shared" ca="1" si="3899"/>
        <v/>
      </c>
      <c r="Q990" s="310" t="str">
        <f t="shared" ca="1" si="3899"/>
        <v/>
      </c>
      <c r="R990" s="309" t="str">
        <f t="shared" ca="1" si="3899"/>
        <v/>
      </c>
      <c r="S990" s="309" t="str">
        <f t="shared" ca="1" si="3899"/>
        <v/>
      </c>
      <c r="T990" s="309" t="str">
        <f t="shared" ca="1" si="3899"/>
        <v/>
      </c>
      <c r="U990" s="309" t="str">
        <f t="shared" ca="1" si="3899"/>
        <v/>
      </c>
      <c r="V990" s="309" t="str">
        <f t="shared" ca="1" si="3899"/>
        <v/>
      </c>
      <c r="W990" s="309" t="str">
        <f t="shared" ca="1" si="3899"/>
        <v/>
      </c>
      <c r="X990" s="309" t="str">
        <f t="shared" ca="1" si="3899"/>
        <v/>
      </c>
      <c r="Y990" s="309" t="str">
        <f t="shared" ca="1" si="3899"/>
        <v/>
      </c>
      <c r="Z990" s="309" t="str">
        <f t="shared" ca="1" si="3899"/>
        <v/>
      </c>
      <c r="AA990" s="309" t="str">
        <f t="shared" ca="1" si="3899"/>
        <v/>
      </c>
      <c r="AB990" s="309" t="str">
        <f t="shared" ca="1" si="3899"/>
        <v/>
      </c>
      <c r="AC990" s="309" t="str">
        <f t="shared" ca="1" si="3899"/>
        <v/>
      </c>
      <c r="AD990" s="309" t="str">
        <f t="shared" ca="1" si="3899"/>
        <v/>
      </c>
      <c r="AE990" s="309" t="str">
        <f t="shared" ca="1" si="3899"/>
        <v/>
      </c>
      <c r="AF990" s="309" t="str">
        <f t="shared" ca="1" si="3899"/>
        <v/>
      </c>
      <c r="AG990" s="309" t="str">
        <f t="shared" ca="1" si="3899"/>
        <v/>
      </c>
      <c r="AH990" s="317"/>
      <c r="AI990" s="318"/>
      <c r="AJ990" s="318"/>
      <c r="AK990" s="318"/>
      <c r="AL990" s="318"/>
      <c r="AM990"/>
      <c r="AN990"/>
      <c r="AO990"/>
      <c r="AP990"/>
      <c r="AQ990"/>
      <c r="AR990"/>
    </row>
    <row r="991" spans="1:44" ht="13.15" customHeight="1">
      <c r="A991" s="317"/>
      <c r="B991" s="380">
        <f t="shared" ref="B991:C992" ca="1" si="3900">B656</f>
        <v>0</v>
      </c>
      <c r="C991" s="317" cm="1">
        <f t="array" aca="1" ref="C991" ca="1">IF(ROUND(SUM(IF(N990:AG990&lt;&gt;"",IF(N990:AG990&lt;&gt;0,(N991:AG991))))-J990,3)&lt;&gt;0,"X",0)</f>
        <v>0</v>
      </c>
      <c r="D991" s="890"/>
      <c r="E991" s="894"/>
      <c r="F991" s="895"/>
      <c r="G991" s="899"/>
      <c r="H991" s="902"/>
      <c r="I991" s="905"/>
      <c r="J991" s="908"/>
      <c r="K991" s="911"/>
      <c r="L991" s="914"/>
      <c r="M991" s="403" t="s">
        <v>90</v>
      </c>
      <c r="N991" s="312" cm="1">
        <f t="array" aca="1" ref="N991" ca="1">IF($D990=$C$3,
SUM(IF(OFFSET($N$696,,,($C990-1)*3-2,$C$2)=N990,OFFSET($N$698,,,($C990-1)*3-2,$C$2)*OFFSET($B$696,1,,($C990-1)*3-2,1))),
IFERROR((N656/$J655)*$J990,0))</f>
        <v>0</v>
      </c>
      <c r="O991" s="312" cm="1">
        <f t="array" aca="1" ref="O991" ca="1">IF($D990=$C$3,
SUM(IF(OFFSET($N$696,,,($C990-1)*3-2,$C$2)=O990,OFFSET($N$698,,,($C990-1)*3-2,$C$2)*OFFSET($B$696,1,,($C990-1)*3-2,1))),
IFERROR((O656/$J655)*$J990,0))</f>
        <v>0</v>
      </c>
      <c r="P991" s="312" cm="1">
        <f t="array" aca="1" ref="P991" ca="1">IF($D990=$C$3,
SUM(IF(OFFSET($N$696,,,($C990-1)*3-2,$C$2)=P990,OFFSET($N$698,,,($C990-1)*3-2,$C$2)*OFFSET($B$696,1,,($C990-1)*3-2,1))),
IFERROR((P656/$J655)*$J990,0))</f>
        <v>0</v>
      </c>
      <c r="Q991" s="313" cm="1">
        <f t="array" aca="1" ref="Q991" ca="1">IF($D990=$C$3,
SUM(IF(OFFSET($N$696,,,($C990-1)*3-2,$C$2)=Q990,OFFSET($N$698,,,($C990-1)*3-2,$C$2)*OFFSET($B$696,1,,($C990-1)*3-2,1))),
IFERROR((Q656/$J655)*$J990,0))</f>
        <v>0</v>
      </c>
      <c r="R991" s="312" cm="1">
        <f t="array" aca="1" ref="R991" ca="1">IF($D990=$C$3,
SUM(IF(OFFSET($N$696,,,($C990-1)*3-2,$C$2)=R990,OFFSET($N$698,,,($C990-1)*3-2,$C$2)*OFFSET($B$696,1,,($C990-1)*3-2,1))),
IFERROR((R656/$J655)*$J990,0))</f>
        <v>0</v>
      </c>
      <c r="S991" s="312" cm="1">
        <f t="array" aca="1" ref="S991" ca="1">IF($D990=$C$3,
SUM(IF(OFFSET($N$696,,,($C990-1)*3-2,$C$2)=S990,OFFSET($N$698,,,($C990-1)*3-2,$C$2)*OFFSET($B$696,1,,($C990-1)*3-2,1))),
IFERROR((S656/$J655)*$J990,0))</f>
        <v>0</v>
      </c>
      <c r="T991" s="312" cm="1">
        <f t="array" aca="1" ref="T991" ca="1">IF($D990=$C$3,
SUM(IF(OFFSET($N$696,,,($C990-1)*3-2,$C$2)=T990,OFFSET($N$698,,,($C990-1)*3-2,$C$2)*OFFSET($B$696,1,,($C990-1)*3-2,1))),
IFERROR((T656/$J655)*$J990,0))</f>
        <v>0</v>
      </c>
      <c r="U991" s="312" cm="1">
        <f t="array" aca="1" ref="U991" ca="1">IF($D990=$C$3,
SUM(IF(OFFSET($N$696,,,($C990-1)*3-2,$C$2)=U990,OFFSET($N$698,,,($C990-1)*3-2,$C$2)*OFFSET($B$696,1,,($C990-1)*3-2,1))),
IFERROR((U656/$J655)*$J990,0))</f>
        <v>0</v>
      </c>
      <c r="V991" s="312" cm="1">
        <f t="array" aca="1" ref="V991" ca="1">IF($D990=$C$3,
SUM(IF(OFFSET($N$696,,,($C990-1)*3-2,$C$2)=V990,OFFSET($N$698,,,($C990-1)*3-2,$C$2)*OFFSET($B$696,1,,($C990-1)*3-2,1))),
IFERROR((V656/$J655)*$J990,0))</f>
        <v>0</v>
      </c>
      <c r="W991" s="312" cm="1">
        <f t="array" aca="1" ref="W991" ca="1">IF($D990=$C$3,
SUM(IF(OFFSET($N$696,,,($C990-1)*3-2,$C$2)=W990,OFFSET($N$698,,,($C990-1)*3-2,$C$2)*OFFSET($B$696,1,,($C990-1)*3-2,1))),
IFERROR((W656/$J655)*$J990,0))</f>
        <v>0</v>
      </c>
      <c r="X991" s="312" cm="1">
        <f t="array" aca="1" ref="X991" ca="1">IF($D990=$C$3,
SUM(IF(OFFSET($N$696,,,($C990-1)*3-2,$C$2)=X990,OFFSET($N$698,,,($C990-1)*3-2,$C$2)*OFFSET($B$696,1,,($C990-1)*3-2,1))),
IFERROR((X656/$J655)*$J990,0))</f>
        <v>0</v>
      </c>
      <c r="Y991" s="312" cm="1">
        <f t="array" aca="1" ref="Y991" ca="1">IF($D990=$C$3,
SUM(IF(OFFSET($N$696,,,($C990-1)*3-2,$C$2)=Y990,OFFSET($N$698,,,($C990-1)*3-2,$C$2)*OFFSET($B$696,1,,($C990-1)*3-2,1))),
IFERROR((Y656/$J655)*$J990,0))</f>
        <v>0</v>
      </c>
      <c r="Z991" s="312" cm="1">
        <f t="array" aca="1" ref="Z991" ca="1">IF($D990=$C$3,
SUM(IF(OFFSET($N$696,,,($C990-1)*3-2,$C$2)=Z990,OFFSET($N$698,,,($C990-1)*3-2,$C$2)*OFFSET($B$696,1,,($C990-1)*3-2,1))),
IFERROR((Z656/$J655)*$J990,0))</f>
        <v>0</v>
      </c>
      <c r="AA991" s="312" cm="1">
        <f t="array" aca="1" ref="AA991" ca="1">IF($D990=$C$3,
SUM(IF(OFFSET($N$696,,,($C990-1)*3-2,$C$2)=AA990,OFFSET($N$698,,,($C990-1)*3-2,$C$2)*OFFSET($B$696,1,,($C990-1)*3-2,1))),
IFERROR((AA656/$J655)*$J990,0))</f>
        <v>0</v>
      </c>
      <c r="AB991" s="312" cm="1">
        <f t="array" aca="1" ref="AB991" ca="1">IF($D990=$C$3,
SUM(IF(OFFSET($N$696,,,($C990-1)*3-2,$C$2)=AB990,OFFSET($N$698,,,($C990-1)*3-2,$C$2)*OFFSET($B$696,1,,($C990-1)*3-2,1))),
IFERROR((AB656/$J655)*$J990,0))</f>
        <v>0</v>
      </c>
      <c r="AC991" s="312" cm="1">
        <f t="array" aca="1" ref="AC991" ca="1">IF($D990=$C$3,
SUM(IF(OFFSET($N$696,,,($C990-1)*3-2,$C$2)=AC990,OFFSET($N$698,,,($C990-1)*3-2,$C$2)*OFFSET($B$696,1,,($C990-1)*3-2,1))),
IFERROR((AC656/$J655)*$J990,0))</f>
        <v>0</v>
      </c>
      <c r="AD991" s="312" cm="1">
        <f t="array" aca="1" ref="AD991" ca="1">IF($D990=$C$3,
SUM(IF(OFFSET($N$696,,,($C990-1)*3-2,$C$2)=AD990,OFFSET($N$698,,,($C990-1)*3-2,$C$2)*OFFSET($B$696,1,,($C990-1)*3-2,1))),
IFERROR((AD656/$J655)*$J990,0))</f>
        <v>0</v>
      </c>
      <c r="AE991" s="312" cm="1">
        <f t="array" aca="1" ref="AE991" ca="1">IF($D990=$C$3,
SUM(IF(OFFSET($N$696,,,($C990-1)*3-2,$C$2)=AE990,OFFSET($N$698,,,($C990-1)*3-2,$C$2)*OFFSET($B$696,1,,($C990-1)*3-2,1))),
IFERROR((AE656/$J655)*$J990,0))</f>
        <v>0</v>
      </c>
      <c r="AF991" s="312" cm="1">
        <f t="array" aca="1" ref="AF991" ca="1">IF($D990=$C$3,
SUM(IF(OFFSET($N$696,,,($C990-1)*3-2,$C$2)=AF990,OFFSET($N$698,,,($C990-1)*3-2,$C$2)*OFFSET($B$696,1,,($C990-1)*3-2,1))),
IFERROR((AF656/$J655)*$J990,0))</f>
        <v>0</v>
      </c>
      <c r="AG991" s="312" cm="1">
        <f t="array" aca="1" ref="AG991" ca="1">IF($D990=$C$3,
SUM(IF(OFFSET($N$696,,,($C990-1)*3-2,$C$2)=AG990,OFFSET($N$698,,,($C990-1)*3-2,$C$2)*OFFSET($B$696,1,,($C990-1)*3-2,1))),
IFERROR((AG656/$J655)*$J990,0))</f>
        <v>0</v>
      </c>
      <c r="AH991" s="317"/>
      <c r="AI991" s="318"/>
      <c r="AJ991" s="318"/>
      <c r="AK991" s="318"/>
      <c r="AL991" s="318"/>
      <c r="AM991"/>
      <c r="AN991"/>
      <c r="AO991"/>
      <c r="AP991"/>
      <c r="AQ991"/>
      <c r="AR991"/>
    </row>
    <row r="992" spans="1:44" ht="13.15" customHeight="1">
      <c r="A992" s="317"/>
      <c r="B992" s="380" t="str">
        <f t="shared" ca="1" si="3900"/>
        <v/>
      </c>
      <c r="C992" s="380" t="str">
        <f t="shared" ca="1" si="3900"/>
        <v/>
      </c>
      <c r="D992" s="891"/>
      <c r="E992" s="896"/>
      <c r="F992" s="897"/>
      <c r="G992" s="900"/>
      <c r="H992" s="903"/>
      <c r="I992" s="906"/>
      <c r="J992" s="909"/>
      <c r="K992" s="912"/>
      <c r="L992" s="915"/>
      <c r="M992" s="404" t="s">
        <v>91</v>
      </c>
      <c r="N992" s="405">
        <f t="shared" ref="N992:AG992" ca="1" si="3901">IFERROR(N991*$K990,0)</f>
        <v>0</v>
      </c>
      <c r="O992" s="406">
        <f t="shared" ca="1" si="3901"/>
        <v>0</v>
      </c>
      <c r="P992" s="406">
        <f t="shared" ca="1" si="3901"/>
        <v>0</v>
      </c>
      <c r="Q992" s="407">
        <f t="shared" ca="1" si="3901"/>
        <v>0</v>
      </c>
      <c r="R992" s="406">
        <f t="shared" ca="1" si="3901"/>
        <v>0</v>
      </c>
      <c r="S992" s="406">
        <f t="shared" ca="1" si="3901"/>
        <v>0</v>
      </c>
      <c r="T992" s="406">
        <f t="shared" ca="1" si="3901"/>
        <v>0</v>
      </c>
      <c r="U992" s="406">
        <f t="shared" ca="1" si="3901"/>
        <v>0</v>
      </c>
      <c r="V992" s="406">
        <f t="shared" ca="1" si="3901"/>
        <v>0</v>
      </c>
      <c r="W992" s="406">
        <f t="shared" ca="1" si="3901"/>
        <v>0</v>
      </c>
      <c r="X992" s="406">
        <f t="shared" ca="1" si="3901"/>
        <v>0</v>
      </c>
      <c r="Y992" s="406">
        <f t="shared" ca="1" si="3901"/>
        <v>0</v>
      </c>
      <c r="Z992" s="406">
        <f t="shared" ca="1" si="3901"/>
        <v>0</v>
      </c>
      <c r="AA992" s="406">
        <f t="shared" ca="1" si="3901"/>
        <v>0</v>
      </c>
      <c r="AB992" s="406">
        <f t="shared" ca="1" si="3901"/>
        <v>0</v>
      </c>
      <c r="AC992" s="406">
        <f t="shared" ca="1" si="3901"/>
        <v>0</v>
      </c>
      <c r="AD992" s="406">
        <f t="shared" ca="1" si="3901"/>
        <v>0</v>
      </c>
      <c r="AE992" s="406">
        <f t="shared" ca="1" si="3901"/>
        <v>0</v>
      </c>
      <c r="AF992" s="406">
        <f t="shared" ca="1" si="3901"/>
        <v>0</v>
      </c>
      <c r="AG992" s="406">
        <f t="shared" ca="1" si="3901"/>
        <v>0</v>
      </c>
      <c r="AH992" s="317"/>
      <c r="AI992" s="318"/>
      <c r="AJ992" s="318"/>
      <c r="AK992" s="318"/>
      <c r="AL992" s="318"/>
      <c r="AM992"/>
      <c r="AN992"/>
      <c r="AO992"/>
      <c r="AP992"/>
      <c r="AQ992"/>
      <c r="AR992"/>
    </row>
    <row r="993" spans="1:44" ht="13.15" customHeight="1">
      <c r="A993" s="317"/>
      <c r="B993" s="317"/>
      <c r="C993" s="317" cm="1">
        <f t="array" aca="1" ref="C993" ca="1">OFFSET(C993,-3,,,)+1</f>
        <v>100</v>
      </c>
      <c r="D993" s="889" t="str">
        <f t="shared" ref="D993:E993" ca="1" si="3902">D658</f>
        <v/>
      </c>
      <c r="E993" s="892" t="str">
        <f t="shared" ca="1" si="3902"/>
        <v/>
      </c>
      <c r="F993" s="893"/>
      <c r="G993" s="898">
        <f t="shared" ref="G993" si="3903">G658</f>
        <v>0</v>
      </c>
      <c r="H993" s="901"/>
      <c r="I993" s="904" t="str">
        <f t="shared" ref="I993" ca="1" si="3904">I658</f>
        <v/>
      </c>
      <c r="J993" s="907">
        <f t="shared" ref="J993" ca="1" si="3905">IF($D993=$C$3,
SUMPRODUCT(OFFSET($B$696,1,,($C993-1)*3-2,),OFFSET($L$696,,,($C993-1)*3-2,)),J658+H993)</f>
        <v>0</v>
      </c>
      <c r="K993" s="910">
        <f t="shared" ref="K993" ca="1" si="3906">K658</f>
        <v>0</v>
      </c>
      <c r="L993" s="913">
        <f t="shared" ref="L993" ca="1" si="3907">J993*K993</f>
        <v>0</v>
      </c>
      <c r="M993" s="402" t="s">
        <v>89</v>
      </c>
      <c r="N993" s="308" t="str">
        <f t="shared" ref="N993:AG993" ca="1" si="3908">N658</f>
        <v/>
      </c>
      <c r="O993" s="309" t="str">
        <f t="shared" ca="1" si="3908"/>
        <v/>
      </c>
      <c r="P993" s="309" t="str">
        <f t="shared" ca="1" si="3908"/>
        <v/>
      </c>
      <c r="Q993" s="310" t="str">
        <f t="shared" ca="1" si="3908"/>
        <v/>
      </c>
      <c r="R993" s="309" t="str">
        <f t="shared" ca="1" si="3908"/>
        <v/>
      </c>
      <c r="S993" s="309" t="str">
        <f t="shared" ca="1" si="3908"/>
        <v/>
      </c>
      <c r="T993" s="309" t="str">
        <f t="shared" ca="1" si="3908"/>
        <v/>
      </c>
      <c r="U993" s="309" t="str">
        <f t="shared" ca="1" si="3908"/>
        <v/>
      </c>
      <c r="V993" s="309" t="str">
        <f t="shared" ca="1" si="3908"/>
        <v/>
      </c>
      <c r="W993" s="309" t="str">
        <f t="shared" ca="1" si="3908"/>
        <v/>
      </c>
      <c r="X993" s="309" t="str">
        <f t="shared" ca="1" si="3908"/>
        <v/>
      </c>
      <c r="Y993" s="309" t="str">
        <f t="shared" ca="1" si="3908"/>
        <v/>
      </c>
      <c r="Z993" s="309" t="str">
        <f t="shared" ca="1" si="3908"/>
        <v/>
      </c>
      <c r="AA993" s="309" t="str">
        <f t="shared" ca="1" si="3908"/>
        <v/>
      </c>
      <c r="AB993" s="309" t="str">
        <f t="shared" ca="1" si="3908"/>
        <v/>
      </c>
      <c r="AC993" s="309" t="str">
        <f t="shared" ca="1" si="3908"/>
        <v/>
      </c>
      <c r="AD993" s="309" t="str">
        <f t="shared" ca="1" si="3908"/>
        <v/>
      </c>
      <c r="AE993" s="309" t="str">
        <f t="shared" ca="1" si="3908"/>
        <v/>
      </c>
      <c r="AF993" s="309" t="str">
        <f t="shared" ca="1" si="3908"/>
        <v/>
      </c>
      <c r="AG993" s="309" t="str">
        <f t="shared" ca="1" si="3908"/>
        <v/>
      </c>
      <c r="AH993" s="317"/>
      <c r="AI993" s="318"/>
      <c r="AJ993" s="318"/>
      <c r="AK993" s="318"/>
      <c r="AL993" s="318"/>
      <c r="AM993"/>
      <c r="AN993"/>
      <c r="AO993"/>
      <c r="AP993"/>
      <c r="AQ993"/>
      <c r="AR993"/>
    </row>
    <row r="994" spans="1:44" ht="13.15" customHeight="1">
      <c r="A994" s="317"/>
      <c r="B994" s="380">
        <f t="shared" ref="B994:C995" ca="1" si="3909">B659</f>
        <v>0</v>
      </c>
      <c r="C994" s="317" cm="1">
        <f t="array" aca="1" ref="C994" ca="1">IF(ROUND(SUM(IF(N993:AG993&lt;&gt;"",IF(N993:AG993&lt;&gt;0,(N994:AG994))))-J993,3)&lt;&gt;0,"X",0)</f>
        <v>0</v>
      </c>
      <c r="D994" s="890"/>
      <c r="E994" s="894"/>
      <c r="F994" s="895"/>
      <c r="G994" s="899"/>
      <c r="H994" s="902"/>
      <c r="I994" s="905"/>
      <c r="J994" s="908"/>
      <c r="K994" s="911"/>
      <c r="L994" s="914"/>
      <c r="M994" s="403" t="s">
        <v>90</v>
      </c>
      <c r="N994" s="312" cm="1">
        <f t="array" aca="1" ref="N994" ca="1">IF($D993=$C$3,
SUM(IF(OFFSET($N$696,,,($C993-1)*3-2,$C$2)=N993,OFFSET($N$698,,,($C993-1)*3-2,$C$2)*OFFSET($B$696,1,,($C993-1)*3-2,1))),
IFERROR((N659/$J658)*$J993,0))</f>
        <v>0</v>
      </c>
      <c r="O994" s="312" cm="1">
        <f t="array" aca="1" ref="O994" ca="1">IF($D993=$C$3,
SUM(IF(OFFSET($N$696,,,($C993-1)*3-2,$C$2)=O993,OFFSET($N$698,,,($C993-1)*3-2,$C$2)*OFFSET($B$696,1,,($C993-1)*3-2,1))),
IFERROR((O659/$J658)*$J993,0))</f>
        <v>0</v>
      </c>
      <c r="P994" s="312" cm="1">
        <f t="array" aca="1" ref="P994" ca="1">IF($D993=$C$3,
SUM(IF(OFFSET($N$696,,,($C993-1)*3-2,$C$2)=P993,OFFSET($N$698,,,($C993-1)*3-2,$C$2)*OFFSET($B$696,1,,($C993-1)*3-2,1))),
IFERROR((P659/$J658)*$J993,0))</f>
        <v>0</v>
      </c>
      <c r="Q994" s="313" cm="1">
        <f t="array" aca="1" ref="Q994" ca="1">IF($D993=$C$3,
SUM(IF(OFFSET($N$696,,,($C993-1)*3-2,$C$2)=Q993,OFFSET($N$698,,,($C993-1)*3-2,$C$2)*OFFSET($B$696,1,,($C993-1)*3-2,1))),
IFERROR((Q659/$J658)*$J993,0))</f>
        <v>0</v>
      </c>
      <c r="R994" s="312" cm="1">
        <f t="array" aca="1" ref="R994" ca="1">IF($D993=$C$3,
SUM(IF(OFFSET($N$696,,,($C993-1)*3-2,$C$2)=R993,OFFSET($N$698,,,($C993-1)*3-2,$C$2)*OFFSET($B$696,1,,($C993-1)*3-2,1))),
IFERROR((R659/$J658)*$J993,0))</f>
        <v>0</v>
      </c>
      <c r="S994" s="312" cm="1">
        <f t="array" aca="1" ref="S994" ca="1">IF($D993=$C$3,
SUM(IF(OFFSET($N$696,,,($C993-1)*3-2,$C$2)=S993,OFFSET($N$698,,,($C993-1)*3-2,$C$2)*OFFSET($B$696,1,,($C993-1)*3-2,1))),
IFERROR((S659/$J658)*$J993,0))</f>
        <v>0</v>
      </c>
      <c r="T994" s="312" cm="1">
        <f t="array" aca="1" ref="T994" ca="1">IF($D993=$C$3,
SUM(IF(OFFSET($N$696,,,($C993-1)*3-2,$C$2)=T993,OFFSET($N$698,,,($C993-1)*3-2,$C$2)*OFFSET($B$696,1,,($C993-1)*3-2,1))),
IFERROR((T659/$J658)*$J993,0))</f>
        <v>0</v>
      </c>
      <c r="U994" s="312" cm="1">
        <f t="array" aca="1" ref="U994" ca="1">IF($D993=$C$3,
SUM(IF(OFFSET($N$696,,,($C993-1)*3-2,$C$2)=U993,OFFSET($N$698,,,($C993-1)*3-2,$C$2)*OFFSET($B$696,1,,($C993-1)*3-2,1))),
IFERROR((U659/$J658)*$J993,0))</f>
        <v>0</v>
      </c>
      <c r="V994" s="312" cm="1">
        <f t="array" aca="1" ref="V994" ca="1">IF($D993=$C$3,
SUM(IF(OFFSET($N$696,,,($C993-1)*3-2,$C$2)=V993,OFFSET($N$698,,,($C993-1)*3-2,$C$2)*OFFSET($B$696,1,,($C993-1)*3-2,1))),
IFERROR((V659/$J658)*$J993,0))</f>
        <v>0</v>
      </c>
      <c r="W994" s="312" cm="1">
        <f t="array" aca="1" ref="W994" ca="1">IF($D993=$C$3,
SUM(IF(OFFSET($N$696,,,($C993-1)*3-2,$C$2)=W993,OFFSET($N$698,,,($C993-1)*3-2,$C$2)*OFFSET($B$696,1,,($C993-1)*3-2,1))),
IFERROR((W659/$J658)*$J993,0))</f>
        <v>0</v>
      </c>
      <c r="X994" s="312" cm="1">
        <f t="array" aca="1" ref="X994" ca="1">IF($D993=$C$3,
SUM(IF(OFFSET($N$696,,,($C993-1)*3-2,$C$2)=X993,OFFSET($N$698,,,($C993-1)*3-2,$C$2)*OFFSET($B$696,1,,($C993-1)*3-2,1))),
IFERROR((X659/$J658)*$J993,0))</f>
        <v>0</v>
      </c>
      <c r="Y994" s="312" cm="1">
        <f t="array" aca="1" ref="Y994" ca="1">IF($D993=$C$3,
SUM(IF(OFFSET($N$696,,,($C993-1)*3-2,$C$2)=Y993,OFFSET($N$698,,,($C993-1)*3-2,$C$2)*OFFSET($B$696,1,,($C993-1)*3-2,1))),
IFERROR((Y659/$J658)*$J993,0))</f>
        <v>0</v>
      </c>
      <c r="Z994" s="312" cm="1">
        <f t="array" aca="1" ref="Z994" ca="1">IF($D993=$C$3,
SUM(IF(OFFSET($N$696,,,($C993-1)*3-2,$C$2)=Z993,OFFSET($N$698,,,($C993-1)*3-2,$C$2)*OFFSET($B$696,1,,($C993-1)*3-2,1))),
IFERROR((Z659/$J658)*$J993,0))</f>
        <v>0</v>
      </c>
      <c r="AA994" s="312" cm="1">
        <f t="array" aca="1" ref="AA994" ca="1">IF($D993=$C$3,
SUM(IF(OFFSET($N$696,,,($C993-1)*3-2,$C$2)=AA993,OFFSET($N$698,,,($C993-1)*3-2,$C$2)*OFFSET($B$696,1,,($C993-1)*3-2,1))),
IFERROR((AA659/$J658)*$J993,0))</f>
        <v>0</v>
      </c>
      <c r="AB994" s="312" cm="1">
        <f t="array" aca="1" ref="AB994" ca="1">IF($D993=$C$3,
SUM(IF(OFFSET($N$696,,,($C993-1)*3-2,$C$2)=AB993,OFFSET($N$698,,,($C993-1)*3-2,$C$2)*OFFSET($B$696,1,,($C993-1)*3-2,1))),
IFERROR((AB659/$J658)*$J993,0))</f>
        <v>0</v>
      </c>
      <c r="AC994" s="312" cm="1">
        <f t="array" aca="1" ref="AC994" ca="1">IF($D993=$C$3,
SUM(IF(OFFSET($N$696,,,($C993-1)*3-2,$C$2)=AC993,OFFSET($N$698,,,($C993-1)*3-2,$C$2)*OFFSET($B$696,1,,($C993-1)*3-2,1))),
IFERROR((AC659/$J658)*$J993,0))</f>
        <v>0</v>
      </c>
      <c r="AD994" s="312" cm="1">
        <f t="array" aca="1" ref="AD994" ca="1">IF($D993=$C$3,
SUM(IF(OFFSET($N$696,,,($C993-1)*3-2,$C$2)=AD993,OFFSET($N$698,,,($C993-1)*3-2,$C$2)*OFFSET($B$696,1,,($C993-1)*3-2,1))),
IFERROR((AD659/$J658)*$J993,0))</f>
        <v>0</v>
      </c>
      <c r="AE994" s="312" cm="1">
        <f t="array" aca="1" ref="AE994" ca="1">IF($D993=$C$3,
SUM(IF(OFFSET($N$696,,,($C993-1)*3-2,$C$2)=AE993,OFFSET($N$698,,,($C993-1)*3-2,$C$2)*OFFSET($B$696,1,,($C993-1)*3-2,1))),
IFERROR((AE659/$J658)*$J993,0))</f>
        <v>0</v>
      </c>
      <c r="AF994" s="312" cm="1">
        <f t="array" aca="1" ref="AF994" ca="1">IF($D993=$C$3,
SUM(IF(OFFSET($N$696,,,($C993-1)*3-2,$C$2)=AF993,OFFSET($N$698,,,($C993-1)*3-2,$C$2)*OFFSET($B$696,1,,($C993-1)*3-2,1))),
IFERROR((AF659/$J658)*$J993,0))</f>
        <v>0</v>
      </c>
      <c r="AG994" s="312" cm="1">
        <f t="array" aca="1" ref="AG994" ca="1">IF($D993=$C$3,
SUM(IF(OFFSET($N$696,,,($C993-1)*3-2,$C$2)=AG993,OFFSET($N$698,,,($C993-1)*3-2,$C$2)*OFFSET($B$696,1,,($C993-1)*3-2,1))),
IFERROR((AG659/$J658)*$J993,0))</f>
        <v>0</v>
      </c>
      <c r="AH994" s="317"/>
      <c r="AI994" s="318"/>
      <c r="AJ994" s="318"/>
      <c r="AK994" s="318"/>
      <c r="AL994" s="318"/>
      <c r="AM994"/>
      <c r="AN994"/>
      <c r="AO994"/>
      <c r="AP994"/>
      <c r="AQ994"/>
      <c r="AR994"/>
    </row>
    <row r="995" spans="1:44" ht="13.15" customHeight="1">
      <c r="A995" s="317"/>
      <c r="B995" s="380" t="str">
        <f t="shared" ca="1" si="3909"/>
        <v/>
      </c>
      <c r="C995" s="380" t="str">
        <f t="shared" ca="1" si="3909"/>
        <v/>
      </c>
      <c r="D995" s="891"/>
      <c r="E995" s="896"/>
      <c r="F995" s="897"/>
      <c r="G995" s="900"/>
      <c r="H995" s="903"/>
      <c r="I995" s="906"/>
      <c r="J995" s="909"/>
      <c r="K995" s="912"/>
      <c r="L995" s="915"/>
      <c r="M995" s="404" t="s">
        <v>91</v>
      </c>
      <c r="N995" s="405">
        <f t="shared" ref="N995:AG995" ca="1" si="3910">IFERROR(N994*$K993,0)</f>
        <v>0</v>
      </c>
      <c r="O995" s="406">
        <f t="shared" ca="1" si="3910"/>
        <v>0</v>
      </c>
      <c r="P995" s="406">
        <f t="shared" ca="1" si="3910"/>
        <v>0</v>
      </c>
      <c r="Q995" s="407">
        <f t="shared" ca="1" si="3910"/>
        <v>0</v>
      </c>
      <c r="R995" s="406">
        <f t="shared" ca="1" si="3910"/>
        <v>0</v>
      </c>
      <c r="S995" s="406">
        <f t="shared" ca="1" si="3910"/>
        <v>0</v>
      </c>
      <c r="T995" s="406">
        <f t="shared" ca="1" si="3910"/>
        <v>0</v>
      </c>
      <c r="U995" s="406">
        <f t="shared" ca="1" si="3910"/>
        <v>0</v>
      </c>
      <c r="V995" s="406">
        <f t="shared" ca="1" si="3910"/>
        <v>0</v>
      </c>
      <c r="W995" s="406">
        <f t="shared" ca="1" si="3910"/>
        <v>0</v>
      </c>
      <c r="X995" s="406">
        <f t="shared" ca="1" si="3910"/>
        <v>0</v>
      </c>
      <c r="Y995" s="406">
        <f t="shared" ca="1" si="3910"/>
        <v>0</v>
      </c>
      <c r="Z995" s="406">
        <f t="shared" ca="1" si="3910"/>
        <v>0</v>
      </c>
      <c r="AA995" s="406">
        <f t="shared" ca="1" si="3910"/>
        <v>0</v>
      </c>
      <c r="AB995" s="406">
        <f t="shared" ca="1" si="3910"/>
        <v>0</v>
      </c>
      <c r="AC995" s="406">
        <f t="shared" ca="1" si="3910"/>
        <v>0</v>
      </c>
      <c r="AD995" s="406">
        <f t="shared" ca="1" si="3910"/>
        <v>0</v>
      </c>
      <c r="AE995" s="406">
        <f t="shared" ca="1" si="3910"/>
        <v>0</v>
      </c>
      <c r="AF995" s="406">
        <f t="shared" ca="1" si="3910"/>
        <v>0</v>
      </c>
      <c r="AG995" s="406">
        <f t="shared" ca="1" si="3910"/>
        <v>0</v>
      </c>
      <c r="AH995" s="317"/>
      <c r="AI995" s="318"/>
      <c r="AJ995" s="318"/>
      <c r="AK995" s="318"/>
      <c r="AL995" s="318"/>
      <c r="AM995"/>
      <c r="AN995"/>
      <c r="AO995"/>
      <c r="AP995"/>
      <c r="AQ995"/>
      <c r="AR995"/>
    </row>
    <row r="996" spans="1:44" ht="13.15" customHeight="1">
      <c r="A996" s="317"/>
      <c r="B996" s="317"/>
      <c r="C996" s="317" cm="1">
        <f t="array" aca="1" ref="C996" ca="1">OFFSET(C996,-3,,,)+1</f>
        <v>101</v>
      </c>
      <c r="D996" s="889" t="str">
        <f t="shared" ref="D996:E996" ca="1" si="3911">D661</f>
        <v/>
      </c>
      <c r="E996" s="892" t="str">
        <f t="shared" ca="1" si="3911"/>
        <v/>
      </c>
      <c r="F996" s="893"/>
      <c r="G996" s="898">
        <f t="shared" ref="G996" si="3912">G661</f>
        <v>0</v>
      </c>
      <c r="H996" s="901"/>
      <c r="I996" s="904" t="str">
        <f t="shared" ref="I996" ca="1" si="3913">I661</f>
        <v/>
      </c>
      <c r="J996" s="907">
        <f t="shared" ref="J996" ca="1" si="3914">IF($D996=$C$3,
SUMPRODUCT(OFFSET($B$696,1,,($C996-1)*3-2,),OFFSET($L$696,,,($C996-1)*3-2,)),J661+H996)</f>
        <v>0</v>
      </c>
      <c r="K996" s="910">
        <f t="shared" ref="K996" ca="1" si="3915">K661</f>
        <v>0</v>
      </c>
      <c r="L996" s="913">
        <f t="shared" ref="L996" ca="1" si="3916">J996*K996</f>
        <v>0</v>
      </c>
      <c r="M996" s="402" t="s">
        <v>89</v>
      </c>
      <c r="N996" s="308" t="str">
        <f t="shared" ref="N996:AG996" ca="1" si="3917">N661</f>
        <v/>
      </c>
      <c r="O996" s="309" t="str">
        <f t="shared" ca="1" si="3917"/>
        <v/>
      </c>
      <c r="P996" s="309" t="str">
        <f t="shared" ca="1" si="3917"/>
        <v/>
      </c>
      <c r="Q996" s="310" t="str">
        <f t="shared" ca="1" si="3917"/>
        <v/>
      </c>
      <c r="R996" s="309" t="str">
        <f t="shared" ca="1" si="3917"/>
        <v/>
      </c>
      <c r="S996" s="309" t="str">
        <f t="shared" ca="1" si="3917"/>
        <v/>
      </c>
      <c r="T996" s="309" t="str">
        <f t="shared" ca="1" si="3917"/>
        <v/>
      </c>
      <c r="U996" s="309" t="str">
        <f t="shared" ca="1" si="3917"/>
        <v/>
      </c>
      <c r="V996" s="309" t="str">
        <f t="shared" ca="1" si="3917"/>
        <v/>
      </c>
      <c r="W996" s="309" t="str">
        <f t="shared" ca="1" si="3917"/>
        <v/>
      </c>
      <c r="X996" s="309" t="str">
        <f t="shared" ca="1" si="3917"/>
        <v/>
      </c>
      <c r="Y996" s="309" t="str">
        <f t="shared" ca="1" si="3917"/>
        <v/>
      </c>
      <c r="Z996" s="309" t="str">
        <f t="shared" ca="1" si="3917"/>
        <v/>
      </c>
      <c r="AA996" s="309" t="str">
        <f t="shared" ca="1" si="3917"/>
        <v/>
      </c>
      <c r="AB996" s="309" t="str">
        <f t="shared" ca="1" si="3917"/>
        <v/>
      </c>
      <c r="AC996" s="309" t="str">
        <f t="shared" ca="1" si="3917"/>
        <v/>
      </c>
      <c r="AD996" s="309" t="str">
        <f t="shared" ca="1" si="3917"/>
        <v/>
      </c>
      <c r="AE996" s="309" t="str">
        <f t="shared" ca="1" si="3917"/>
        <v/>
      </c>
      <c r="AF996" s="309" t="str">
        <f t="shared" ca="1" si="3917"/>
        <v/>
      </c>
      <c r="AG996" s="309" t="str">
        <f t="shared" ca="1" si="3917"/>
        <v/>
      </c>
      <c r="AH996" s="317"/>
      <c r="AI996" s="318"/>
      <c r="AJ996" s="318"/>
      <c r="AK996" s="318"/>
      <c r="AL996" s="318"/>
      <c r="AM996"/>
      <c r="AN996"/>
      <c r="AO996"/>
      <c r="AP996"/>
      <c r="AQ996"/>
      <c r="AR996"/>
    </row>
    <row r="997" spans="1:44" ht="13.15" customHeight="1">
      <c r="A997" s="317"/>
      <c r="B997" s="380">
        <f t="shared" ref="B997:C998" ca="1" si="3918">B662</f>
        <v>0</v>
      </c>
      <c r="C997" s="317" cm="1">
        <f t="array" aca="1" ref="C997" ca="1">IF(ROUND(SUM(IF(N996:AG996&lt;&gt;"",IF(N996:AG996&lt;&gt;0,(N997:AG997))))-J996,3)&lt;&gt;0,"X",0)</f>
        <v>0</v>
      </c>
      <c r="D997" s="890"/>
      <c r="E997" s="894"/>
      <c r="F997" s="895"/>
      <c r="G997" s="899"/>
      <c r="H997" s="902"/>
      <c r="I997" s="905"/>
      <c r="J997" s="908"/>
      <c r="K997" s="911"/>
      <c r="L997" s="914"/>
      <c r="M997" s="403" t="s">
        <v>90</v>
      </c>
      <c r="N997" s="312" cm="1">
        <f t="array" aca="1" ref="N997" ca="1">IF($D996=$C$3,
SUM(IF(OFFSET($N$696,,,($C996-1)*3-2,$C$2)=N996,OFFSET($N$698,,,($C996-1)*3-2,$C$2)*OFFSET($B$696,1,,($C996-1)*3-2,1))),
IFERROR((N662/$J661)*$J996,0))</f>
        <v>0</v>
      </c>
      <c r="O997" s="312" cm="1">
        <f t="array" aca="1" ref="O997" ca="1">IF($D996=$C$3,
SUM(IF(OFFSET($N$696,,,($C996-1)*3-2,$C$2)=O996,OFFSET($N$698,,,($C996-1)*3-2,$C$2)*OFFSET($B$696,1,,($C996-1)*3-2,1))),
IFERROR((O662/$J661)*$J996,0))</f>
        <v>0</v>
      </c>
      <c r="P997" s="312" cm="1">
        <f t="array" aca="1" ref="P997" ca="1">IF($D996=$C$3,
SUM(IF(OFFSET($N$696,,,($C996-1)*3-2,$C$2)=P996,OFFSET($N$698,,,($C996-1)*3-2,$C$2)*OFFSET($B$696,1,,($C996-1)*3-2,1))),
IFERROR((P662/$J661)*$J996,0))</f>
        <v>0</v>
      </c>
      <c r="Q997" s="313" cm="1">
        <f t="array" aca="1" ref="Q997" ca="1">IF($D996=$C$3,
SUM(IF(OFFSET($N$696,,,($C996-1)*3-2,$C$2)=Q996,OFFSET($N$698,,,($C996-1)*3-2,$C$2)*OFFSET($B$696,1,,($C996-1)*3-2,1))),
IFERROR((Q662/$J661)*$J996,0))</f>
        <v>0</v>
      </c>
      <c r="R997" s="312" cm="1">
        <f t="array" aca="1" ref="R997" ca="1">IF($D996=$C$3,
SUM(IF(OFFSET($N$696,,,($C996-1)*3-2,$C$2)=R996,OFFSET($N$698,,,($C996-1)*3-2,$C$2)*OFFSET($B$696,1,,($C996-1)*3-2,1))),
IFERROR((R662/$J661)*$J996,0))</f>
        <v>0</v>
      </c>
      <c r="S997" s="312" cm="1">
        <f t="array" aca="1" ref="S997" ca="1">IF($D996=$C$3,
SUM(IF(OFFSET($N$696,,,($C996-1)*3-2,$C$2)=S996,OFFSET($N$698,,,($C996-1)*3-2,$C$2)*OFFSET($B$696,1,,($C996-1)*3-2,1))),
IFERROR((S662/$J661)*$J996,0))</f>
        <v>0</v>
      </c>
      <c r="T997" s="312" cm="1">
        <f t="array" aca="1" ref="T997" ca="1">IF($D996=$C$3,
SUM(IF(OFFSET($N$696,,,($C996-1)*3-2,$C$2)=T996,OFFSET($N$698,,,($C996-1)*3-2,$C$2)*OFFSET($B$696,1,,($C996-1)*3-2,1))),
IFERROR((T662/$J661)*$J996,0))</f>
        <v>0</v>
      </c>
      <c r="U997" s="312" cm="1">
        <f t="array" aca="1" ref="U997" ca="1">IF($D996=$C$3,
SUM(IF(OFFSET($N$696,,,($C996-1)*3-2,$C$2)=U996,OFFSET($N$698,,,($C996-1)*3-2,$C$2)*OFFSET($B$696,1,,($C996-1)*3-2,1))),
IFERROR((U662/$J661)*$J996,0))</f>
        <v>0</v>
      </c>
      <c r="V997" s="312" cm="1">
        <f t="array" aca="1" ref="V997" ca="1">IF($D996=$C$3,
SUM(IF(OFFSET($N$696,,,($C996-1)*3-2,$C$2)=V996,OFFSET($N$698,,,($C996-1)*3-2,$C$2)*OFFSET($B$696,1,,($C996-1)*3-2,1))),
IFERROR((V662/$J661)*$J996,0))</f>
        <v>0</v>
      </c>
      <c r="W997" s="312" cm="1">
        <f t="array" aca="1" ref="W997" ca="1">IF($D996=$C$3,
SUM(IF(OFFSET($N$696,,,($C996-1)*3-2,$C$2)=W996,OFFSET($N$698,,,($C996-1)*3-2,$C$2)*OFFSET($B$696,1,,($C996-1)*3-2,1))),
IFERROR((W662/$J661)*$J996,0))</f>
        <v>0</v>
      </c>
      <c r="X997" s="312" cm="1">
        <f t="array" aca="1" ref="X997" ca="1">IF($D996=$C$3,
SUM(IF(OFFSET($N$696,,,($C996-1)*3-2,$C$2)=X996,OFFSET($N$698,,,($C996-1)*3-2,$C$2)*OFFSET($B$696,1,,($C996-1)*3-2,1))),
IFERROR((X662/$J661)*$J996,0))</f>
        <v>0</v>
      </c>
      <c r="Y997" s="312" cm="1">
        <f t="array" aca="1" ref="Y997" ca="1">IF($D996=$C$3,
SUM(IF(OFFSET($N$696,,,($C996-1)*3-2,$C$2)=Y996,OFFSET($N$698,,,($C996-1)*3-2,$C$2)*OFFSET($B$696,1,,($C996-1)*3-2,1))),
IFERROR((Y662/$J661)*$J996,0))</f>
        <v>0</v>
      </c>
      <c r="Z997" s="312" cm="1">
        <f t="array" aca="1" ref="Z997" ca="1">IF($D996=$C$3,
SUM(IF(OFFSET($N$696,,,($C996-1)*3-2,$C$2)=Z996,OFFSET($N$698,,,($C996-1)*3-2,$C$2)*OFFSET($B$696,1,,($C996-1)*3-2,1))),
IFERROR((Z662/$J661)*$J996,0))</f>
        <v>0</v>
      </c>
      <c r="AA997" s="312" cm="1">
        <f t="array" aca="1" ref="AA997" ca="1">IF($D996=$C$3,
SUM(IF(OFFSET($N$696,,,($C996-1)*3-2,$C$2)=AA996,OFFSET($N$698,,,($C996-1)*3-2,$C$2)*OFFSET($B$696,1,,($C996-1)*3-2,1))),
IFERROR((AA662/$J661)*$J996,0))</f>
        <v>0</v>
      </c>
      <c r="AB997" s="312" cm="1">
        <f t="array" aca="1" ref="AB997" ca="1">IF($D996=$C$3,
SUM(IF(OFFSET($N$696,,,($C996-1)*3-2,$C$2)=AB996,OFFSET($N$698,,,($C996-1)*3-2,$C$2)*OFFSET($B$696,1,,($C996-1)*3-2,1))),
IFERROR((AB662/$J661)*$J996,0))</f>
        <v>0</v>
      </c>
      <c r="AC997" s="312" cm="1">
        <f t="array" aca="1" ref="AC997" ca="1">IF($D996=$C$3,
SUM(IF(OFFSET($N$696,,,($C996-1)*3-2,$C$2)=AC996,OFFSET($N$698,,,($C996-1)*3-2,$C$2)*OFFSET($B$696,1,,($C996-1)*3-2,1))),
IFERROR((AC662/$J661)*$J996,0))</f>
        <v>0</v>
      </c>
      <c r="AD997" s="312" cm="1">
        <f t="array" aca="1" ref="AD997" ca="1">IF($D996=$C$3,
SUM(IF(OFFSET($N$696,,,($C996-1)*3-2,$C$2)=AD996,OFFSET($N$698,,,($C996-1)*3-2,$C$2)*OFFSET($B$696,1,,($C996-1)*3-2,1))),
IFERROR((AD662/$J661)*$J996,0))</f>
        <v>0</v>
      </c>
      <c r="AE997" s="312" cm="1">
        <f t="array" aca="1" ref="AE997" ca="1">IF($D996=$C$3,
SUM(IF(OFFSET($N$696,,,($C996-1)*3-2,$C$2)=AE996,OFFSET($N$698,,,($C996-1)*3-2,$C$2)*OFFSET($B$696,1,,($C996-1)*3-2,1))),
IFERROR((AE662/$J661)*$J996,0))</f>
        <v>0</v>
      </c>
      <c r="AF997" s="312" cm="1">
        <f t="array" aca="1" ref="AF997" ca="1">IF($D996=$C$3,
SUM(IF(OFFSET($N$696,,,($C996-1)*3-2,$C$2)=AF996,OFFSET($N$698,,,($C996-1)*3-2,$C$2)*OFFSET($B$696,1,,($C996-1)*3-2,1))),
IFERROR((AF662/$J661)*$J996,0))</f>
        <v>0</v>
      </c>
      <c r="AG997" s="312" cm="1">
        <f t="array" aca="1" ref="AG997" ca="1">IF($D996=$C$3,
SUM(IF(OFFSET($N$696,,,($C996-1)*3-2,$C$2)=AG996,OFFSET($N$698,,,($C996-1)*3-2,$C$2)*OFFSET($B$696,1,,($C996-1)*3-2,1))),
IFERROR((AG662/$J661)*$J996,0))</f>
        <v>0</v>
      </c>
      <c r="AH997" s="317"/>
      <c r="AI997" s="318"/>
      <c r="AJ997" s="318"/>
      <c r="AK997" s="318"/>
      <c r="AL997" s="318"/>
      <c r="AM997"/>
      <c r="AN997"/>
      <c r="AO997"/>
      <c r="AP997"/>
      <c r="AQ997"/>
      <c r="AR997"/>
    </row>
    <row r="998" spans="1:44" ht="13.15" customHeight="1">
      <c r="A998" s="317"/>
      <c r="B998" s="380" t="str">
        <f t="shared" ca="1" si="3918"/>
        <v/>
      </c>
      <c r="C998" s="380" t="str">
        <f t="shared" ca="1" si="3918"/>
        <v/>
      </c>
      <c r="D998" s="891"/>
      <c r="E998" s="896"/>
      <c r="F998" s="897"/>
      <c r="G998" s="900"/>
      <c r="H998" s="903"/>
      <c r="I998" s="906"/>
      <c r="J998" s="909"/>
      <c r="K998" s="912"/>
      <c r="L998" s="915"/>
      <c r="M998" s="404" t="s">
        <v>91</v>
      </c>
      <c r="N998" s="405">
        <f t="shared" ref="N998:AG998" ca="1" si="3919">IFERROR(N997*$K996,0)</f>
        <v>0</v>
      </c>
      <c r="O998" s="406">
        <f t="shared" ca="1" si="3919"/>
        <v>0</v>
      </c>
      <c r="P998" s="406">
        <f t="shared" ca="1" si="3919"/>
        <v>0</v>
      </c>
      <c r="Q998" s="407">
        <f t="shared" ca="1" si="3919"/>
        <v>0</v>
      </c>
      <c r="R998" s="406">
        <f t="shared" ca="1" si="3919"/>
        <v>0</v>
      </c>
      <c r="S998" s="406">
        <f t="shared" ca="1" si="3919"/>
        <v>0</v>
      </c>
      <c r="T998" s="406">
        <f t="shared" ca="1" si="3919"/>
        <v>0</v>
      </c>
      <c r="U998" s="406">
        <f t="shared" ca="1" si="3919"/>
        <v>0</v>
      </c>
      <c r="V998" s="406">
        <f t="shared" ca="1" si="3919"/>
        <v>0</v>
      </c>
      <c r="W998" s="406">
        <f t="shared" ca="1" si="3919"/>
        <v>0</v>
      </c>
      <c r="X998" s="406">
        <f t="shared" ca="1" si="3919"/>
        <v>0</v>
      </c>
      <c r="Y998" s="406">
        <f t="shared" ca="1" si="3919"/>
        <v>0</v>
      </c>
      <c r="Z998" s="406">
        <f t="shared" ca="1" si="3919"/>
        <v>0</v>
      </c>
      <c r="AA998" s="406">
        <f t="shared" ca="1" si="3919"/>
        <v>0</v>
      </c>
      <c r="AB998" s="406">
        <f t="shared" ca="1" si="3919"/>
        <v>0</v>
      </c>
      <c r="AC998" s="406">
        <f t="shared" ca="1" si="3919"/>
        <v>0</v>
      </c>
      <c r="AD998" s="406">
        <f t="shared" ca="1" si="3919"/>
        <v>0</v>
      </c>
      <c r="AE998" s="406">
        <f t="shared" ca="1" si="3919"/>
        <v>0</v>
      </c>
      <c r="AF998" s="406">
        <f t="shared" ca="1" si="3919"/>
        <v>0</v>
      </c>
      <c r="AG998" s="406">
        <f t="shared" ca="1" si="3919"/>
        <v>0</v>
      </c>
      <c r="AH998" s="317"/>
      <c r="AI998" s="318"/>
      <c r="AJ998" s="318"/>
      <c r="AK998" s="318"/>
      <c r="AL998" s="318"/>
      <c r="AM998"/>
      <c r="AN998"/>
      <c r="AO998"/>
      <c r="AP998"/>
      <c r="AQ998"/>
      <c r="AR998"/>
    </row>
    <row r="999" spans="1:44" ht="13.15" customHeight="1">
      <c r="A999" s="317"/>
      <c r="B999" s="317"/>
      <c r="C999" s="317" cm="1">
        <f t="array" aca="1" ref="C999" ca="1">OFFSET(C999,-3,,,)+1</f>
        <v>102</v>
      </c>
      <c r="D999" s="889" t="str">
        <f t="shared" ref="D999:E999" ca="1" si="3920">D664</f>
        <v/>
      </c>
      <c r="E999" s="892" t="str">
        <f t="shared" ca="1" si="3920"/>
        <v/>
      </c>
      <c r="F999" s="893"/>
      <c r="G999" s="898">
        <f t="shared" ref="G999" si="3921">G664</f>
        <v>0</v>
      </c>
      <c r="H999" s="901"/>
      <c r="I999" s="904" t="str">
        <f t="shared" ref="I999" ca="1" si="3922">I664</f>
        <v/>
      </c>
      <c r="J999" s="907">
        <f t="shared" ref="J999" ca="1" si="3923">IF($D999=$C$3,
SUMPRODUCT(OFFSET($B$696,1,,($C999-1)*3-2,),OFFSET($L$696,,,($C999-1)*3-2,)),J664+H999)</f>
        <v>0</v>
      </c>
      <c r="K999" s="910">
        <f t="shared" ref="K999" ca="1" si="3924">K664</f>
        <v>0</v>
      </c>
      <c r="L999" s="913">
        <f t="shared" ref="L999" ca="1" si="3925">J999*K999</f>
        <v>0</v>
      </c>
      <c r="M999" s="402" t="s">
        <v>89</v>
      </c>
      <c r="N999" s="308" t="str">
        <f t="shared" ref="N999:AG999" ca="1" si="3926">N664</f>
        <v/>
      </c>
      <c r="O999" s="309" t="str">
        <f t="shared" ca="1" si="3926"/>
        <v/>
      </c>
      <c r="P999" s="309" t="str">
        <f t="shared" ca="1" si="3926"/>
        <v/>
      </c>
      <c r="Q999" s="310" t="str">
        <f t="shared" ca="1" si="3926"/>
        <v/>
      </c>
      <c r="R999" s="309" t="str">
        <f t="shared" ca="1" si="3926"/>
        <v/>
      </c>
      <c r="S999" s="309" t="str">
        <f t="shared" ca="1" si="3926"/>
        <v/>
      </c>
      <c r="T999" s="309" t="str">
        <f t="shared" ca="1" si="3926"/>
        <v/>
      </c>
      <c r="U999" s="309" t="str">
        <f t="shared" ca="1" si="3926"/>
        <v/>
      </c>
      <c r="V999" s="309" t="str">
        <f t="shared" ca="1" si="3926"/>
        <v/>
      </c>
      <c r="W999" s="309" t="str">
        <f t="shared" ca="1" si="3926"/>
        <v/>
      </c>
      <c r="X999" s="309" t="str">
        <f t="shared" ca="1" si="3926"/>
        <v/>
      </c>
      <c r="Y999" s="309" t="str">
        <f t="shared" ca="1" si="3926"/>
        <v/>
      </c>
      <c r="Z999" s="309" t="str">
        <f t="shared" ca="1" si="3926"/>
        <v/>
      </c>
      <c r="AA999" s="309" t="str">
        <f t="shared" ca="1" si="3926"/>
        <v/>
      </c>
      <c r="AB999" s="309" t="str">
        <f t="shared" ca="1" si="3926"/>
        <v/>
      </c>
      <c r="AC999" s="309" t="str">
        <f t="shared" ca="1" si="3926"/>
        <v/>
      </c>
      <c r="AD999" s="309" t="str">
        <f t="shared" ca="1" si="3926"/>
        <v/>
      </c>
      <c r="AE999" s="309" t="str">
        <f t="shared" ca="1" si="3926"/>
        <v/>
      </c>
      <c r="AF999" s="309" t="str">
        <f t="shared" ca="1" si="3926"/>
        <v/>
      </c>
      <c r="AG999" s="309" t="str">
        <f t="shared" ca="1" si="3926"/>
        <v/>
      </c>
      <c r="AH999" s="317"/>
      <c r="AI999" s="318"/>
      <c r="AJ999" s="318"/>
      <c r="AK999" s="318"/>
      <c r="AL999" s="318"/>
      <c r="AM999"/>
      <c r="AN999"/>
      <c r="AO999"/>
      <c r="AP999"/>
      <c r="AQ999"/>
      <c r="AR999"/>
    </row>
    <row r="1000" spans="1:44" ht="13.15" customHeight="1">
      <c r="A1000" s="317"/>
      <c r="B1000" s="380">
        <f t="shared" ref="B1000:C1001" ca="1" si="3927">B665</f>
        <v>0</v>
      </c>
      <c r="C1000" s="317" cm="1">
        <f t="array" aca="1" ref="C1000" ca="1">IF(ROUND(SUM(IF(N999:AG999&lt;&gt;"",IF(N999:AG999&lt;&gt;0,(N1000:AG1000))))-J999,3)&lt;&gt;0,"X",0)</f>
        <v>0</v>
      </c>
      <c r="D1000" s="890"/>
      <c r="E1000" s="894"/>
      <c r="F1000" s="895"/>
      <c r="G1000" s="899"/>
      <c r="H1000" s="902"/>
      <c r="I1000" s="905"/>
      <c r="J1000" s="908"/>
      <c r="K1000" s="911"/>
      <c r="L1000" s="914"/>
      <c r="M1000" s="403" t="s">
        <v>90</v>
      </c>
      <c r="N1000" s="312" cm="1">
        <f t="array" aca="1" ref="N1000" ca="1">IF($D999=$C$3,
SUM(IF(OFFSET($N$696,,,($C999-1)*3-2,$C$2)=N999,OFFSET($N$698,,,($C999-1)*3-2,$C$2)*OFFSET($B$696,1,,($C999-1)*3-2,1))),
IFERROR((N665/$J664)*$J999,0))</f>
        <v>0</v>
      </c>
      <c r="O1000" s="312" cm="1">
        <f t="array" aca="1" ref="O1000" ca="1">IF($D999=$C$3,
SUM(IF(OFFSET($N$696,,,($C999-1)*3-2,$C$2)=O999,OFFSET($N$698,,,($C999-1)*3-2,$C$2)*OFFSET($B$696,1,,($C999-1)*3-2,1))),
IFERROR((O665/$J664)*$J999,0))</f>
        <v>0</v>
      </c>
      <c r="P1000" s="312" cm="1">
        <f t="array" aca="1" ref="P1000" ca="1">IF($D999=$C$3,
SUM(IF(OFFSET($N$696,,,($C999-1)*3-2,$C$2)=P999,OFFSET($N$698,,,($C999-1)*3-2,$C$2)*OFFSET($B$696,1,,($C999-1)*3-2,1))),
IFERROR((P665/$J664)*$J999,0))</f>
        <v>0</v>
      </c>
      <c r="Q1000" s="313" cm="1">
        <f t="array" aca="1" ref="Q1000" ca="1">IF($D999=$C$3,
SUM(IF(OFFSET($N$696,,,($C999-1)*3-2,$C$2)=Q999,OFFSET($N$698,,,($C999-1)*3-2,$C$2)*OFFSET($B$696,1,,($C999-1)*3-2,1))),
IFERROR((Q665/$J664)*$J999,0))</f>
        <v>0</v>
      </c>
      <c r="R1000" s="312" cm="1">
        <f t="array" aca="1" ref="R1000" ca="1">IF($D999=$C$3,
SUM(IF(OFFSET($N$696,,,($C999-1)*3-2,$C$2)=R999,OFFSET($N$698,,,($C999-1)*3-2,$C$2)*OFFSET($B$696,1,,($C999-1)*3-2,1))),
IFERROR((R665/$J664)*$J999,0))</f>
        <v>0</v>
      </c>
      <c r="S1000" s="312" cm="1">
        <f t="array" aca="1" ref="S1000" ca="1">IF($D999=$C$3,
SUM(IF(OFFSET($N$696,,,($C999-1)*3-2,$C$2)=S999,OFFSET($N$698,,,($C999-1)*3-2,$C$2)*OFFSET($B$696,1,,($C999-1)*3-2,1))),
IFERROR((S665/$J664)*$J999,0))</f>
        <v>0</v>
      </c>
      <c r="T1000" s="312" cm="1">
        <f t="array" aca="1" ref="T1000" ca="1">IF($D999=$C$3,
SUM(IF(OFFSET($N$696,,,($C999-1)*3-2,$C$2)=T999,OFFSET($N$698,,,($C999-1)*3-2,$C$2)*OFFSET($B$696,1,,($C999-1)*3-2,1))),
IFERROR((T665/$J664)*$J999,0))</f>
        <v>0</v>
      </c>
      <c r="U1000" s="312" cm="1">
        <f t="array" aca="1" ref="U1000" ca="1">IF($D999=$C$3,
SUM(IF(OFFSET($N$696,,,($C999-1)*3-2,$C$2)=U999,OFFSET($N$698,,,($C999-1)*3-2,$C$2)*OFFSET($B$696,1,,($C999-1)*3-2,1))),
IFERROR((U665/$J664)*$J999,0))</f>
        <v>0</v>
      </c>
      <c r="V1000" s="312" cm="1">
        <f t="array" aca="1" ref="V1000" ca="1">IF($D999=$C$3,
SUM(IF(OFFSET($N$696,,,($C999-1)*3-2,$C$2)=V999,OFFSET($N$698,,,($C999-1)*3-2,$C$2)*OFFSET($B$696,1,,($C999-1)*3-2,1))),
IFERROR((V665/$J664)*$J999,0))</f>
        <v>0</v>
      </c>
      <c r="W1000" s="312" cm="1">
        <f t="array" aca="1" ref="W1000" ca="1">IF($D999=$C$3,
SUM(IF(OFFSET($N$696,,,($C999-1)*3-2,$C$2)=W999,OFFSET($N$698,,,($C999-1)*3-2,$C$2)*OFFSET($B$696,1,,($C999-1)*3-2,1))),
IFERROR((W665/$J664)*$J999,0))</f>
        <v>0</v>
      </c>
      <c r="X1000" s="312" cm="1">
        <f t="array" aca="1" ref="X1000" ca="1">IF($D999=$C$3,
SUM(IF(OFFSET($N$696,,,($C999-1)*3-2,$C$2)=X999,OFFSET($N$698,,,($C999-1)*3-2,$C$2)*OFFSET($B$696,1,,($C999-1)*3-2,1))),
IFERROR((X665/$J664)*$J999,0))</f>
        <v>0</v>
      </c>
      <c r="Y1000" s="312" cm="1">
        <f t="array" aca="1" ref="Y1000" ca="1">IF($D999=$C$3,
SUM(IF(OFFSET($N$696,,,($C999-1)*3-2,$C$2)=Y999,OFFSET($N$698,,,($C999-1)*3-2,$C$2)*OFFSET($B$696,1,,($C999-1)*3-2,1))),
IFERROR((Y665/$J664)*$J999,0))</f>
        <v>0</v>
      </c>
      <c r="Z1000" s="312" cm="1">
        <f t="array" aca="1" ref="Z1000" ca="1">IF($D999=$C$3,
SUM(IF(OFFSET($N$696,,,($C999-1)*3-2,$C$2)=Z999,OFFSET($N$698,,,($C999-1)*3-2,$C$2)*OFFSET($B$696,1,,($C999-1)*3-2,1))),
IFERROR((Z665/$J664)*$J999,0))</f>
        <v>0</v>
      </c>
      <c r="AA1000" s="312" cm="1">
        <f t="array" aca="1" ref="AA1000" ca="1">IF($D999=$C$3,
SUM(IF(OFFSET($N$696,,,($C999-1)*3-2,$C$2)=AA999,OFFSET($N$698,,,($C999-1)*3-2,$C$2)*OFFSET($B$696,1,,($C999-1)*3-2,1))),
IFERROR((AA665/$J664)*$J999,0))</f>
        <v>0</v>
      </c>
      <c r="AB1000" s="312" cm="1">
        <f t="array" aca="1" ref="AB1000" ca="1">IF($D999=$C$3,
SUM(IF(OFFSET($N$696,,,($C999-1)*3-2,$C$2)=AB999,OFFSET($N$698,,,($C999-1)*3-2,$C$2)*OFFSET($B$696,1,,($C999-1)*3-2,1))),
IFERROR((AB665/$J664)*$J999,0))</f>
        <v>0</v>
      </c>
      <c r="AC1000" s="312" cm="1">
        <f t="array" aca="1" ref="AC1000" ca="1">IF($D999=$C$3,
SUM(IF(OFFSET($N$696,,,($C999-1)*3-2,$C$2)=AC999,OFFSET($N$698,,,($C999-1)*3-2,$C$2)*OFFSET($B$696,1,,($C999-1)*3-2,1))),
IFERROR((AC665/$J664)*$J999,0))</f>
        <v>0</v>
      </c>
      <c r="AD1000" s="312" cm="1">
        <f t="array" aca="1" ref="AD1000" ca="1">IF($D999=$C$3,
SUM(IF(OFFSET($N$696,,,($C999-1)*3-2,$C$2)=AD999,OFFSET($N$698,,,($C999-1)*3-2,$C$2)*OFFSET($B$696,1,,($C999-1)*3-2,1))),
IFERROR((AD665/$J664)*$J999,0))</f>
        <v>0</v>
      </c>
      <c r="AE1000" s="312" cm="1">
        <f t="array" aca="1" ref="AE1000" ca="1">IF($D999=$C$3,
SUM(IF(OFFSET($N$696,,,($C999-1)*3-2,$C$2)=AE999,OFFSET($N$698,,,($C999-1)*3-2,$C$2)*OFFSET($B$696,1,,($C999-1)*3-2,1))),
IFERROR((AE665/$J664)*$J999,0))</f>
        <v>0</v>
      </c>
      <c r="AF1000" s="312" cm="1">
        <f t="array" aca="1" ref="AF1000" ca="1">IF($D999=$C$3,
SUM(IF(OFFSET($N$696,,,($C999-1)*3-2,$C$2)=AF999,OFFSET($N$698,,,($C999-1)*3-2,$C$2)*OFFSET($B$696,1,,($C999-1)*3-2,1))),
IFERROR((AF665/$J664)*$J999,0))</f>
        <v>0</v>
      </c>
      <c r="AG1000" s="312" cm="1">
        <f t="array" aca="1" ref="AG1000" ca="1">IF($D999=$C$3,
SUM(IF(OFFSET($N$696,,,($C999-1)*3-2,$C$2)=AG999,OFFSET($N$698,,,($C999-1)*3-2,$C$2)*OFFSET($B$696,1,,($C999-1)*3-2,1))),
IFERROR((AG665/$J664)*$J999,0))</f>
        <v>0</v>
      </c>
      <c r="AH1000" s="317"/>
      <c r="AI1000" s="318"/>
      <c r="AJ1000" s="318"/>
      <c r="AK1000" s="318"/>
      <c r="AL1000" s="318"/>
      <c r="AM1000"/>
      <c r="AN1000"/>
      <c r="AO1000"/>
      <c r="AP1000"/>
      <c r="AQ1000"/>
      <c r="AR1000"/>
    </row>
    <row r="1001" spans="1:44" ht="13.15" customHeight="1">
      <c r="A1001" s="317"/>
      <c r="B1001" s="380" t="str">
        <f t="shared" ca="1" si="3927"/>
        <v/>
      </c>
      <c r="C1001" s="380" t="str">
        <f t="shared" ca="1" si="3927"/>
        <v/>
      </c>
      <c r="D1001" s="891"/>
      <c r="E1001" s="896"/>
      <c r="F1001" s="897"/>
      <c r="G1001" s="900"/>
      <c r="H1001" s="903"/>
      <c r="I1001" s="906"/>
      <c r="J1001" s="909"/>
      <c r="K1001" s="912"/>
      <c r="L1001" s="915"/>
      <c r="M1001" s="404" t="s">
        <v>91</v>
      </c>
      <c r="N1001" s="405">
        <f t="shared" ref="N1001:AG1001" ca="1" si="3928">IFERROR(N1000*$K999,0)</f>
        <v>0</v>
      </c>
      <c r="O1001" s="406">
        <f t="shared" ca="1" si="3928"/>
        <v>0</v>
      </c>
      <c r="P1001" s="406">
        <f t="shared" ca="1" si="3928"/>
        <v>0</v>
      </c>
      <c r="Q1001" s="407">
        <f t="shared" ca="1" si="3928"/>
        <v>0</v>
      </c>
      <c r="R1001" s="406">
        <f t="shared" ca="1" si="3928"/>
        <v>0</v>
      </c>
      <c r="S1001" s="406">
        <f t="shared" ca="1" si="3928"/>
        <v>0</v>
      </c>
      <c r="T1001" s="406">
        <f t="shared" ca="1" si="3928"/>
        <v>0</v>
      </c>
      <c r="U1001" s="406">
        <f t="shared" ca="1" si="3928"/>
        <v>0</v>
      </c>
      <c r="V1001" s="406">
        <f t="shared" ca="1" si="3928"/>
        <v>0</v>
      </c>
      <c r="W1001" s="406">
        <f t="shared" ca="1" si="3928"/>
        <v>0</v>
      </c>
      <c r="X1001" s="406">
        <f t="shared" ca="1" si="3928"/>
        <v>0</v>
      </c>
      <c r="Y1001" s="406">
        <f t="shared" ca="1" si="3928"/>
        <v>0</v>
      </c>
      <c r="Z1001" s="406">
        <f t="shared" ca="1" si="3928"/>
        <v>0</v>
      </c>
      <c r="AA1001" s="406">
        <f t="shared" ca="1" si="3928"/>
        <v>0</v>
      </c>
      <c r="AB1001" s="406">
        <f t="shared" ca="1" si="3928"/>
        <v>0</v>
      </c>
      <c r="AC1001" s="406">
        <f t="shared" ca="1" si="3928"/>
        <v>0</v>
      </c>
      <c r="AD1001" s="406">
        <f t="shared" ca="1" si="3928"/>
        <v>0</v>
      </c>
      <c r="AE1001" s="406">
        <f t="shared" ca="1" si="3928"/>
        <v>0</v>
      </c>
      <c r="AF1001" s="406">
        <f t="shared" ca="1" si="3928"/>
        <v>0</v>
      </c>
      <c r="AG1001" s="406">
        <f t="shared" ca="1" si="3928"/>
        <v>0</v>
      </c>
      <c r="AH1001" s="317"/>
      <c r="AI1001" s="318"/>
      <c r="AJ1001" s="318"/>
      <c r="AK1001" s="318"/>
      <c r="AL1001" s="318"/>
      <c r="AM1001"/>
      <c r="AN1001"/>
      <c r="AO1001"/>
      <c r="AP1001"/>
      <c r="AQ1001"/>
      <c r="AR1001"/>
    </row>
    <row r="1002" spans="1:44" ht="13.15" customHeight="1">
      <c r="A1002" s="317"/>
      <c r="B1002" s="317"/>
      <c r="C1002" s="317" cm="1">
        <f t="array" aca="1" ref="C1002" ca="1">OFFSET(C1002,-3,,,)+1</f>
        <v>103</v>
      </c>
      <c r="D1002" s="889" t="str">
        <f t="shared" ref="D1002:E1002" ca="1" si="3929">D667</f>
        <v/>
      </c>
      <c r="E1002" s="892" t="str">
        <f t="shared" ca="1" si="3929"/>
        <v/>
      </c>
      <c r="F1002" s="893"/>
      <c r="G1002" s="898">
        <f t="shared" ref="G1002" si="3930">G667</f>
        <v>0</v>
      </c>
      <c r="H1002" s="901"/>
      <c r="I1002" s="904" t="str">
        <f t="shared" ref="I1002" ca="1" si="3931">I667</f>
        <v/>
      </c>
      <c r="J1002" s="907">
        <f t="shared" ref="J1002" ca="1" si="3932">IF($D1002=$C$3,
SUMPRODUCT(OFFSET($B$696,1,,($C1002-1)*3-2,),OFFSET($L$696,,,($C1002-1)*3-2,)),J667+H1002)</f>
        <v>0</v>
      </c>
      <c r="K1002" s="910">
        <f t="shared" ref="K1002" ca="1" si="3933">K667</f>
        <v>0</v>
      </c>
      <c r="L1002" s="913">
        <f t="shared" ref="L1002" ca="1" si="3934">J1002*K1002</f>
        <v>0</v>
      </c>
      <c r="M1002" s="402" t="s">
        <v>89</v>
      </c>
      <c r="N1002" s="308" t="str">
        <f t="shared" ref="N1002:AG1002" ca="1" si="3935">N667</f>
        <v/>
      </c>
      <c r="O1002" s="309" t="str">
        <f t="shared" ca="1" si="3935"/>
        <v/>
      </c>
      <c r="P1002" s="309" t="str">
        <f t="shared" ca="1" si="3935"/>
        <v/>
      </c>
      <c r="Q1002" s="310" t="str">
        <f t="shared" ca="1" si="3935"/>
        <v/>
      </c>
      <c r="R1002" s="309" t="str">
        <f t="shared" ca="1" si="3935"/>
        <v/>
      </c>
      <c r="S1002" s="309" t="str">
        <f t="shared" ca="1" si="3935"/>
        <v/>
      </c>
      <c r="T1002" s="309" t="str">
        <f t="shared" ca="1" si="3935"/>
        <v/>
      </c>
      <c r="U1002" s="309" t="str">
        <f t="shared" ca="1" si="3935"/>
        <v/>
      </c>
      <c r="V1002" s="309" t="str">
        <f t="shared" ca="1" si="3935"/>
        <v/>
      </c>
      <c r="W1002" s="309" t="str">
        <f t="shared" ca="1" si="3935"/>
        <v/>
      </c>
      <c r="X1002" s="309" t="str">
        <f t="shared" ca="1" si="3935"/>
        <v/>
      </c>
      <c r="Y1002" s="309" t="str">
        <f t="shared" ca="1" si="3935"/>
        <v/>
      </c>
      <c r="Z1002" s="309" t="str">
        <f t="shared" ca="1" si="3935"/>
        <v/>
      </c>
      <c r="AA1002" s="309" t="str">
        <f t="shared" ca="1" si="3935"/>
        <v/>
      </c>
      <c r="AB1002" s="309" t="str">
        <f t="shared" ca="1" si="3935"/>
        <v/>
      </c>
      <c r="AC1002" s="309" t="str">
        <f t="shared" ca="1" si="3935"/>
        <v/>
      </c>
      <c r="AD1002" s="309" t="str">
        <f t="shared" ca="1" si="3935"/>
        <v/>
      </c>
      <c r="AE1002" s="309" t="str">
        <f t="shared" ca="1" si="3935"/>
        <v/>
      </c>
      <c r="AF1002" s="309" t="str">
        <f t="shared" ca="1" si="3935"/>
        <v/>
      </c>
      <c r="AG1002" s="309" t="str">
        <f t="shared" ca="1" si="3935"/>
        <v/>
      </c>
      <c r="AH1002" s="317"/>
      <c r="AI1002" s="318"/>
      <c r="AJ1002" s="318"/>
      <c r="AK1002" s="318"/>
      <c r="AL1002" s="318"/>
      <c r="AM1002"/>
      <c r="AN1002"/>
      <c r="AO1002"/>
      <c r="AP1002"/>
      <c r="AQ1002"/>
      <c r="AR1002"/>
    </row>
    <row r="1003" spans="1:44" ht="13.15" customHeight="1">
      <c r="A1003" s="317"/>
      <c r="B1003" s="380">
        <f t="shared" ref="B1003:C1004" ca="1" si="3936">B668</f>
        <v>0</v>
      </c>
      <c r="C1003" s="317" cm="1">
        <f t="array" aca="1" ref="C1003" ca="1">IF(ROUND(SUM(IF(N1002:AG1002&lt;&gt;"",IF(N1002:AG1002&lt;&gt;0,(N1003:AG1003))))-J1002,3)&lt;&gt;0,"X",0)</f>
        <v>0</v>
      </c>
      <c r="D1003" s="890"/>
      <c r="E1003" s="894"/>
      <c r="F1003" s="895"/>
      <c r="G1003" s="899"/>
      <c r="H1003" s="902"/>
      <c r="I1003" s="905"/>
      <c r="J1003" s="908"/>
      <c r="K1003" s="911"/>
      <c r="L1003" s="914"/>
      <c r="M1003" s="403" t="s">
        <v>90</v>
      </c>
      <c r="N1003" s="312" cm="1">
        <f t="array" aca="1" ref="N1003" ca="1">IF($D1002=$C$3,
SUM(IF(OFFSET($N$696,,,($C1002-1)*3-2,$C$2)=N1002,OFFSET($N$698,,,($C1002-1)*3-2,$C$2)*OFFSET($B$696,1,,($C1002-1)*3-2,1))),
IFERROR((N668/$J667)*$J1002,0))</f>
        <v>0</v>
      </c>
      <c r="O1003" s="312" cm="1">
        <f t="array" aca="1" ref="O1003" ca="1">IF($D1002=$C$3,
SUM(IF(OFFSET($N$696,,,($C1002-1)*3-2,$C$2)=O1002,OFFSET($N$698,,,($C1002-1)*3-2,$C$2)*OFFSET($B$696,1,,($C1002-1)*3-2,1))),
IFERROR((O668/$J667)*$J1002,0))</f>
        <v>0</v>
      </c>
      <c r="P1003" s="312" cm="1">
        <f t="array" aca="1" ref="P1003" ca="1">IF($D1002=$C$3,
SUM(IF(OFFSET($N$696,,,($C1002-1)*3-2,$C$2)=P1002,OFFSET($N$698,,,($C1002-1)*3-2,$C$2)*OFFSET($B$696,1,,($C1002-1)*3-2,1))),
IFERROR((P668/$J667)*$J1002,0))</f>
        <v>0</v>
      </c>
      <c r="Q1003" s="313" cm="1">
        <f t="array" aca="1" ref="Q1003" ca="1">IF($D1002=$C$3,
SUM(IF(OFFSET($N$696,,,($C1002-1)*3-2,$C$2)=Q1002,OFFSET($N$698,,,($C1002-1)*3-2,$C$2)*OFFSET($B$696,1,,($C1002-1)*3-2,1))),
IFERROR((Q668/$J667)*$J1002,0))</f>
        <v>0</v>
      </c>
      <c r="R1003" s="312" cm="1">
        <f t="array" aca="1" ref="R1003" ca="1">IF($D1002=$C$3,
SUM(IF(OFFSET($N$696,,,($C1002-1)*3-2,$C$2)=R1002,OFFSET($N$698,,,($C1002-1)*3-2,$C$2)*OFFSET($B$696,1,,($C1002-1)*3-2,1))),
IFERROR((R668/$J667)*$J1002,0))</f>
        <v>0</v>
      </c>
      <c r="S1003" s="312" cm="1">
        <f t="array" aca="1" ref="S1003" ca="1">IF($D1002=$C$3,
SUM(IF(OFFSET($N$696,,,($C1002-1)*3-2,$C$2)=S1002,OFFSET($N$698,,,($C1002-1)*3-2,$C$2)*OFFSET($B$696,1,,($C1002-1)*3-2,1))),
IFERROR((S668/$J667)*$J1002,0))</f>
        <v>0</v>
      </c>
      <c r="T1003" s="312" cm="1">
        <f t="array" aca="1" ref="T1003" ca="1">IF($D1002=$C$3,
SUM(IF(OFFSET($N$696,,,($C1002-1)*3-2,$C$2)=T1002,OFFSET($N$698,,,($C1002-1)*3-2,$C$2)*OFFSET($B$696,1,,($C1002-1)*3-2,1))),
IFERROR((T668/$J667)*$J1002,0))</f>
        <v>0</v>
      </c>
      <c r="U1003" s="312" cm="1">
        <f t="array" aca="1" ref="U1003" ca="1">IF($D1002=$C$3,
SUM(IF(OFFSET($N$696,,,($C1002-1)*3-2,$C$2)=U1002,OFFSET($N$698,,,($C1002-1)*3-2,$C$2)*OFFSET($B$696,1,,($C1002-1)*3-2,1))),
IFERROR((U668/$J667)*$J1002,0))</f>
        <v>0</v>
      </c>
      <c r="V1003" s="312" cm="1">
        <f t="array" aca="1" ref="V1003" ca="1">IF($D1002=$C$3,
SUM(IF(OFFSET($N$696,,,($C1002-1)*3-2,$C$2)=V1002,OFFSET($N$698,,,($C1002-1)*3-2,$C$2)*OFFSET($B$696,1,,($C1002-1)*3-2,1))),
IFERROR((V668/$J667)*$J1002,0))</f>
        <v>0</v>
      </c>
      <c r="W1003" s="312" cm="1">
        <f t="array" aca="1" ref="W1003" ca="1">IF($D1002=$C$3,
SUM(IF(OFFSET($N$696,,,($C1002-1)*3-2,$C$2)=W1002,OFFSET($N$698,,,($C1002-1)*3-2,$C$2)*OFFSET($B$696,1,,($C1002-1)*3-2,1))),
IFERROR((W668/$J667)*$J1002,0))</f>
        <v>0</v>
      </c>
      <c r="X1003" s="312" cm="1">
        <f t="array" aca="1" ref="X1003" ca="1">IF($D1002=$C$3,
SUM(IF(OFFSET($N$696,,,($C1002-1)*3-2,$C$2)=X1002,OFFSET($N$698,,,($C1002-1)*3-2,$C$2)*OFFSET($B$696,1,,($C1002-1)*3-2,1))),
IFERROR((X668/$J667)*$J1002,0))</f>
        <v>0</v>
      </c>
      <c r="Y1003" s="312" cm="1">
        <f t="array" aca="1" ref="Y1003" ca="1">IF($D1002=$C$3,
SUM(IF(OFFSET($N$696,,,($C1002-1)*3-2,$C$2)=Y1002,OFFSET($N$698,,,($C1002-1)*3-2,$C$2)*OFFSET($B$696,1,,($C1002-1)*3-2,1))),
IFERROR((Y668/$J667)*$J1002,0))</f>
        <v>0</v>
      </c>
      <c r="Z1003" s="312" cm="1">
        <f t="array" aca="1" ref="Z1003" ca="1">IF($D1002=$C$3,
SUM(IF(OFFSET($N$696,,,($C1002-1)*3-2,$C$2)=Z1002,OFFSET($N$698,,,($C1002-1)*3-2,$C$2)*OFFSET($B$696,1,,($C1002-1)*3-2,1))),
IFERROR((Z668/$J667)*$J1002,0))</f>
        <v>0</v>
      </c>
      <c r="AA1003" s="312" cm="1">
        <f t="array" aca="1" ref="AA1003" ca="1">IF($D1002=$C$3,
SUM(IF(OFFSET($N$696,,,($C1002-1)*3-2,$C$2)=AA1002,OFFSET($N$698,,,($C1002-1)*3-2,$C$2)*OFFSET($B$696,1,,($C1002-1)*3-2,1))),
IFERROR((AA668/$J667)*$J1002,0))</f>
        <v>0</v>
      </c>
      <c r="AB1003" s="312" cm="1">
        <f t="array" aca="1" ref="AB1003" ca="1">IF($D1002=$C$3,
SUM(IF(OFFSET($N$696,,,($C1002-1)*3-2,$C$2)=AB1002,OFFSET($N$698,,,($C1002-1)*3-2,$C$2)*OFFSET($B$696,1,,($C1002-1)*3-2,1))),
IFERROR((AB668/$J667)*$J1002,0))</f>
        <v>0</v>
      </c>
      <c r="AC1003" s="312" cm="1">
        <f t="array" aca="1" ref="AC1003" ca="1">IF($D1002=$C$3,
SUM(IF(OFFSET($N$696,,,($C1002-1)*3-2,$C$2)=AC1002,OFFSET($N$698,,,($C1002-1)*3-2,$C$2)*OFFSET($B$696,1,,($C1002-1)*3-2,1))),
IFERROR((AC668/$J667)*$J1002,0))</f>
        <v>0</v>
      </c>
      <c r="AD1003" s="312" cm="1">
        <f t="array" aca="1" ref="AD1003" ca="1">IF($D1002=$C$3,
SUM(IF(OFFSET($N$696,,,($C1002-1)*3-2,$C$2)=AD1002,OFFSET($N$698,,,($C1002-1)*3-2,$C$2)*OFFSET($B$696,1,,($C1002-1)*3-2,1))),
IFERROR((AD668/$J667)*$J1002,0))</f>
        <v>0</v>
      </c>
      <c r="AE1003" s="312" cm="1">
        <f t="array" aca="1" ref="AE1003" ca="1">IF($D1002=$C$3,
SUM(IF(OFFSET($N$696,,,($C1002-1)*3-2,$C$2)=AE1002,OFFSET($N$698,,,($C1002-1)*3-2,$C$2)*OFFSET($B$696,1,,($C1002-1)*3-2,1))),
IFERROR((AE668/$J667)*$J1002,0))</f>
        <v>0</v>
      </c>
      <c r="AF1003" s="312" cm="1">
        <f t="array" aca="1" ref="AF1003" ca="1">IF($D1002=$C$3,
SUM(IF(OFFSET($N$696,,,($C1002-1)*3-2,$C$2)=AF1002,OFFSET($N$698,,,($C1002-1)*3-2,$C$2)*OFFSET($B$696,1,,($C1002-1)*3-2,1))),
IFERROR((AF668/$J667)*$J1002,0))</f>
        <v>0</v>
      </c>
      <c r="AG1003" s="312" cm="1">
        <f t="array" aca="1" ref="AG1003" ca="1">IF($D1002=$C$3,
SUM(IF(OFFSET($N$696,,,($C1002-1)*3-2,$C$2)=AG1002,OFFSET($N$698,,,($C1002-1)*3-2,$C$2)*OFFSET($B$696,1,,($C1002-1)*3-2,1))),
IFERROR((AG668/$J667)*$J1002,0))</f>
        <v>0</v>
      </c>
      <c r="AH1003" s="317"/>
      <c r="AI1003" s="318"/>
      <c r="AJ1003" s="318"/>
      <c r="AK1003" s="318"/>
      <c r="AL1003" s="318"/>
      <c r="AM1003"/>
      <c r="AN1003"/>
      <c r="AO1003"/>
      <c r="AP1003"/>
      <c r="AQ1003"/>
      <c r="AR1003"/>
    </row>
    <row r="1004" spans="1:44" ht="13.15" customHeight="1">
      <c r="A1004" s="317"/>
      <c r="B1004" s="380" t="str">
        <f t="shared" ca="1" si="3936"/>
        <v/>
      </c>
      <c r="C1004" s="380" t="str">
        <f t="shared" ca="1" si="3936"/>
        <v/>
      </c>
      <c r="D1004" s="891"/>
      <c r="E1004" s="896"/>
      <c r="F1004" s="897"/>
      <c r="G1004" s="900"/>
      <c r="H1004" s="903"/>
      <c r="I1004" s="906"/>
      <c r="J1004" s="909"/>
      <c r="K1004" s="912"/>
      <c r="L1004" s="915"/>
      <c r="M1004" s="404" t="s">
        <v>91</v>
      </c>
      <c r="N1004" s="405">
        <f t="shared" ref="N1004:AG1004" ca="1" si="3937">IFERROR(N1003*$K1002,0)</f>
        <v>0</v>
      </c>
      <c r="O1004" s="406">
        <f t="shared" ca="1" si="3937"/>
        <v>0</v>
      </c>
      <c r="P1004" s="406">
        <f t="shared" ca="1" si="3937"/>
        <v>0</v>
      </c>
      <c r="Q1004" s="407">
        <f t="shared" ca="1" si="3937"/>
        <v>0</v>
      </c>
      <c r="R1004" s="406">
        <f t="shared" ca="1" si="3937"/>
        <v>0</v>
      </c>
      <c r="S1004" s="406">
        <f t="shared" ca="1" si="3937"/>
        <v>0</v>
      </c>
      <c r="T1004" s="406">
        <f t="shared" ca="1" si="3937"/>
        <v>0</v>
      </c>
      <c r="U1004" s="406">
        <f t="shared" ca="1" si="3937"/>
        <v>0</v>
      </c>
      <c r="V1004" s="406">
        <f t="shared" ca="1" si="3937"/>
        <v>0</v>
      </c>
      <c r="W1004" s="406">
        <f t="shared" ca="1" si="3937"/>
        <v>0</v>
      </c>
      <c r="X1004" s="406">
        <f t="shared" ca="1" si="3937"/>
        <v>0</v>
      </c>
      <c r="Y1004" s="406">
        <f t="shared" ca="1" si="3937"/>
        <v>0</v>
      </c>
      <c r="Z1004" s="406">
        <f t="shared" ca="1" si="3937"/>
        <v>0</v>
      </c>
      <c r="AA1004" s="406">
        <f t="shared" ca="1" si="3937"/>
        <v>0</v>
      </c>
      <c r="AB1004" s="406">
        <f t="shared" ca="1" si="3937"/>
        <v>0</v>
      </c>
      <c r="AC1004" s="406">
        <f t="shared" ca="1" si="3937"/>
        <v>0</v>
      </c>
      <c r="AD1004" s="406">
        <f t="shared" ca="1" si="3937"/>
        <v>0</v>
      </c>
      <c r="AE1004" s="406">
        <f t="shared" ca="1" si="3937"/>
        <v>0</v>
      </c>
      <c r="AF1004" s="406">
        <f t="shared" ca="1" si="3937"/>
        <v>0</v>
      </c>
      <c r="AG1004" s="406">
        <f t="shared" ca="1" si="3937"/>
        <v>0</v>
      </c>
      <c r="AH1004" s="317"/>
      <c r="AI1004" s="318"/>
      <c r="AJ1004" s="318"/>
      <c r="AK1004" s="318"/>
      <c r="AL1004" s="318"/>
      <c r="AM1004"/>
      <c r="AN1004"/>
      <c r="AO1004"/>
      <c r="AP1004"/>
      <c r="AQ1004"/>
      <c r="AR1004"/>
    </row>
    <row r="1005" spans="1:44" ht="13.15" customHeight="1">
      <c r="A1005" s="317"/>
      <c r="B1005" s="317"/>
      <c r="C1005" s="317" cm="1">
        <f t="array" aca="1" ref="C1005" ca="1">OFFSET(C1005,-3,,,)+1</f>
        <v>104</v>
      </c>
      <c r="D1005" s="889" t="str">
        <f t="shared" ref="D1005:E1005" ca="1" si="3938">D670</f>
        <v/>
      </c>
      <c r="E1005" s="892" t="str">
        <f t="shared" ca="1" si="3938"/>
        <v/>
      </c>
      <c r="F1005" s="893"/>
      <c r="G1005" s="898">
        <f t="shared" ref="G1005" si="3939">G670</f>
        <v>0</v>
      </c>
      <c r="H1005" s="901"/>
      <c r="I1005" s="904" t="str">
        <f t="shared" ref="I1005" ca="1" si="3940">I670</f>
        <v/>
      </c>
      <c r="J1005" s="907">
        <f t="shared" ref="J1005" ca="1" si="3941">IF($D1005=$C$3,
SUMPRODUCT(OFFSET($B$696,1,,($C1005-1)*3-2,),OFFSET($L$696,,,($C1005-1)*3-2,)),J670+H1005)</f>
        <v>0</v>
      </c>
      <c r="K1005" s="910">
        <f t="shared" ref="K1005" ca="1" si="3942">K670</f>
        <v>0</v>
      </c>
      <c r="L1005" s="913">
        <f t="shared" ref="L1005" ca="1" si="3943">J1005*K1005</f>
        <v>0</v>
      </c>
      <c r="M1005" s="402" t="s">
        <v>89</v>
      </c>
      <c r="N1005" s="308" t="str">
        <f t="shared" ref="N1005:AG1005" ca="1" si="3944">N670</f>
        <v/>
      </c>
      <c r="O1005" s="309" t="str">
        <f t="shared" ca="1" si="3944"/>
        <v/>
      </c>
      <c r="P1005" s="309" t="str">
        <f t="shared" ca="1" si="3944"/>
        <v/>
      </c>
      <c r="Q1005" s="310" t="str">
        <f t="shared" ca="1" si="3944"/>
        <v/>
      </c>
      <c r="R1005" s="309" t="str">
        <f t="shared" ca="1" si="3944"/>
        <v/>
      </c>
      <c r="S1005" s="309" t="str">
        <f t="shared" ca="1" si="3944"/>
        <v/>
      </c>
      <c r="T1005" s="309" t="str">
        <f t="shared" ca="1" si="3944"/>
        <v/>
      </c>
      <c r="U1005" s="309" t="str">
        <f t="shared" ca="1" si="3944"/>
        <v/>
      </c>
      <c r="V1005" s="309" t="str">
        <f t="shared" ca="1" si="3944"/>
        <v/>
      </c>
      <c r="W1005" s="309" t="str">
        <f t="shared" ca="1" si="3944"/>
        <v/>
      </c>
      <c r="X1005" s="309" t="str">
        <f t="shared" ca="1" si="3944"/>
        <v/>
      </c>
      <c r="Y1005" s="309" t="str">
        <f t="shared" ca="1" si="3944"/>
        <v/>
      </c>
      <c r="Z1005" s="309" t="str">
        <f t="shared" ca="1" si="3944"/>
        <v/>
      </c>
      <c r="AA1005" s="309" t="str">
        <f t="shared" ca="1" si="3944"/>
        <v/>
      </c>
      <c r="AB1005" s="309" t="str">
        <f t="shared" ca="1" si="3944"/>
        <v/>
      </c>
      <c r="AC1005" s="309" t="str">
        <f t="shared" ca="1" si="3944"/>
        <v/>
      </c>
      <c r="AD1005" s="309" t="str">
        <f t="shared" ca="1" si="3944"/>
        <v/>
      </c>
      <c r="AE1005" s="309" t="str">
        <f t="shared" ca="1" si="3944"/>
        <v/>
      </c>
      <c r="AF1005" s="309" t="str">
        <f t="shared" ca="1" si="3944"/>
        <v/>
      </c>
      <c r="AG1005" s="309" t="str">
        <f t="shared" ca="1" si="3944"/>
        <v/>
      </c>
      <c r="AH1005" s="317"/>
      <c r="AI1005" s="318"/>
      <c r="AJ1005" s="318"/>
      <c r="AK1005" s="318"/>
      <c r="AL1005" s="318"/>
      <c r="AM1005"/>
      <c r="AN1005"/>
      <c r="AO1005"/>
      <c r="AP1005"/>
      <c r="AQ1005"/>
      <c r="AR1005"/>
    </row>
    <row r="1006" spans="1:44" ht="13.15" customHeight="1">
      <c r="A1006" s="317"/>
      <c r="B1006" s="380">
        <f t="shared" ref="B1006:C1007" ca="1" si="3945">B671</f>
        <v>0</v>
      </c>
      <c r="C1006" s="317" cm="1">
        <f t="array" aca="1" ref="C1006" ca="1">IF(ROUND(SUM(IF(N1005:AG1005&lt;&gt;"",IF(N1005:AG1005&lt;&gt;0,(N1006:AG1006))))-J1005,3)&lt;&gt;0,"X",0)</f>
        <v>0</v>
      </c>
      <c r="D1006" s="890"/>
      <c r="E1006" s="894"/>
      <c r="F1006" s="895"/>
      <c r="G1006" s="899"/>
      <c r="H1006" s="902"/>
      <c r="I1006" s="905"/>
      <c r="J1006" s="908"/>
      <c r="K1006" s="911"/>
      <c r="L1006" s="914"/>
      <c r="M1006" s="403" t="s">
        <v>90</v>
      </c>
      <c r="N1006" s="312" cm="1">
        <f t="array" aca="1" ref="N1006" ca="1">IF($D1005=$C$3,
SUM(IF(OFFSET($N$696,,,($C1005-1)*3-2,$C$2)=N1005,OFFSET($N$698,,,($C1005-1)*3-2,$C$2)*OFFSET($B$696,1,,($C1005-1)*3-2,1))),
IFERROR((N671/$J670)*$J1005,0))</f>
        <v>0</v>
      </c>
      <c r="O1006" s="312" cm="1">
        <f t="array" aca="1" ref="O1006" ca="1">IF($D1005=$C$3,
SUM(IF(OFFSET($N$696,,,($C1005-1)*3-2,$C$2)=O1005,OFFSET($N$698,,,($C1005-1)*3-2,$C$2)*OFFSET($B$696,1,,($C1005-1)*3-2,1))),
IFERROR((O671/$J670)*$J1005,0))</f>
        <v>0</v>
      </c>
      <c r="P1006" s="312" cm="1">
        <f t="array" aca="1" ref="P1006" ca="1">IF($D1005=$C$3,
SUM(IF(OFFSET($N$696,,,($C1005-1)*3-2,$C$2)=P1005,OFFSET($N$698,,,($C1005-1)*3-2,$C$2)*OFFSET($B$696,1,,($C1005-1)*3-2,1))),
IFERROR((P671/$J670)*$J1005,0))</f>
        <v>0</v>
      </c>
      <c r="Q1006" s="313" cm="1">
        <f t="array" aca="1" ref="Q1006" ca="1">IF($D1005=$C$3,
SUM(IF(OFFSET($N$696,,,($C1005-1)*3-2,$C$2)=Q1005,OFFSET($N$698,,,($C1005-1)*3-2,$C$2)*OFFSET($B$696,1,,($C1005-1)*3-2,1))),
IFERROR((Q671/$J670)*$J1005,0))</f>
        <v>0</v>
      </c>
      <c r="R1006" s="312" cm="1">
        <f t="array" aca="1" ref="R1006" ca="1">IF($D1005=$C$3,
SUM(IF(OFFSET($N$696,,,($C1005-1)*3-2,$C$2)=R1005,OFFSET($N$698,,,($C1005-1)*3-2,$C$2)*OFFSET($B$696,1,,($C1005-1)*3-2,1))),
IFERROR((R671/$J670)*$J1005,0))</f>
        <v>0</v>
      </c>
      <c r="S1006" s="312" cm="1">
        <f t="array" aca="1" ref="S1006" ca="1">IF($D1005=$C$3,
SUM(IF(OFFSET($N$696,,,($C1005-1)*3-2,$C$2)=S1005,OFFSET($N$698,,,($C1005-1)*3-2,$C$2)*OFFSET($B$696,1,,($C1005-1)*3-2,1))),
IFERROR((S671/$J670)*$J1005,0))</f>
        <v>0</v>
      </c>
      <c r="T1006" s="312" cm="1">
        <f t="array" aca="1" ref="T1006" ca="1">IF($D1005=$C$3,
SUM(IF(OFFSET($N$696,,,($C1005-1)*3-2,$C$2)=T1005,OFFSET($N$698,,,($C1005-1)*3-2,$C$2)*OFFSET($B$696,1,,($C1005-1)*3-2,1))),
IFERROR((T671/$J670)*$J1005,0))</f>
        <v>0</v>
      </c>
      <c r="U1006" s="312" cm="1">
        <f t="array" aca="1" ref="U1006" ca="1">IF($D1005=$C$3,
SUM(IF(OFFSET($N$696,,,($C1005-1)*3-2,$C$2)=U1005,OFFSET($N$698,,,($C1005-1)*3-2,$C$2)*OFFSET($B$696,1,,($C1005-1)*3-2,1))),
IFERROR((U671/$J670)*$J1005,0))</f>
        <v>0</v>
      </c>
      <c r="V1006" s="312" cm="1">
        <f t="array" aca="1" ref="V1006" ca="1">IF($D1005=$C$3,
SUM(IF(OFFSET($N$696,,,($C1005-1)*3-2,$C$2)=V1005,OFFSET($N$698,,,($C1005-1)*3-2,$C$2)*OFFSET($B$696,1,,($C1005-1)*3-2,1))),
IFERROR((V671/$J670)*$J1005,0))</f>
        <v>0</v>
      </c>
      <c r="W1006" s="312" cm="1">
        <f t="array" aca="1" ref="W1006" ca="1">IF($D1005=$C$3,
SUM(IF(OFFSET($N$696,,,($C1005-1)*3-2,$C$2)=W1005,OFFSET($N$698,,,($C1005-1)*3-2,$C$2)*OFFSET($B$696,1,,($C1005-1)*3-2,1))),
IFERROR((W671/$J670)*$J1005,0))</f>
        <v>0</v>
      </c>
      <c r="X1006" s="312" cm="1">
        <f t="array" aca="1" ref="X1006" ca="1">IF($D1005=$C$3,
SUM(IF(OFFSET($N$696,,,($C1005-1)*3-2,$C$2)=X1005,OFFSET($N$698,,,($C1005-1)*3-2,$C$2)*OFFSET($B$696,1,,($C1005-1)*3-2,1))),
IFERROR((X671/$J670)*$J1005,0))</f>
        <v>0</v>
      </c>
      <c r="Y1006" s="312" cm="1">
        <f t="array" aca="1" ref="Y1006" ca="1">IF($D1005=$C$3,
SUM(IF(OFFSET($N$696,,,($C1005-1)*3-2,$C$2)=Y1005,OFFSET($N$698,,,($C1005-1)*3-2,$C$2)*OFFSET($B$696,1,,($C1005-1)*3-2,1))),
IFERROR((Y671/$J670)*$J1005,0))</f>
        <v>0</v>
      </c>
      <c r="Z1006" s="312" cm="1">
        <f t="array" aca="1" ref="Z1006" ca="1">IF($D1005=$C$3,
SUM(IF(OFFSET($N$696,,,($C1005-1)*3-2,$C$2)=Z1005,OFFSET($N$698,,,($C1005-1)*3-2,$C$2)*OFFSET($B$696,1,,($C1005-1)*3-2,1))),
IFERROR((Z671/$J670)*$J1005,0))</f>
        <v>0</v>
      </c>
      <c r="AA1006" s="312" cm="1">
        <f t="array" aca="1" ref="AA1006" ca="1">IF($D1005=$C$3,
SUM(IF(OFFSET($N$696,,,($C1005-1)*3-2,$C$2)=AA1005,OFFSET($N$698,,,($C1005-1)*3-2,$C$2)*OFFSET($B$696,1,,($C1005-1)*3-2,1))),
IFERROR((AA671/$J670)*$J1005,0))</f>
        <v>0</v>
      </c>
      <c r="AB1006" s="312" cm="1">
        <f t="array" aca="1" ref="AB1006" ca="1">IF($D1005=$C$3,
SUM(IF(OFFSET($N$696,,,($C1005-1)*3-2,$C$2)=AB1005,OFFSET($N$698,,,($C1005-1)*3-2,$C$2)*OFFSET($B$696,1,,($C1005-1)*3-2,1))),
IFERROR((AB671/$J670)*$J1005,0))</f>
        <v>0</v>
      </c>
      <c r="AC1006" s="312" cm="1">
        <f t="array" aca="1" ref="AC1006" ca="1">IF($D1005=$C$3,
SUM(IF(OFFSET($N$696,,,($C1005-1)*3-2,$C$2)=AC1005,OFFSET($N$698,,,($C1005-1)*3-2,$C$2)*OFFSET($B$696,1,,($C1005-1)*3-2,1))),
IFERROR((AC671/$J670)*$J1005,0))</f>
        <v>0</v>
      </c>
      <c r="AD1006" s="312" cm="1">
        <f t="array" aca="1" ref="AD1006" ca="1">IF($D1005=$C$3,
SUM(IF(OFFSET($N$696,,,($C1005-1)*3-2,$C$2)=AD1005,OFFSET($N$698,,,($C1005-1)*3-2,$C$2)*OFFSET($B$696,1,,($C1005-1)*3-2,1))),
IFERROR((AD671/$J670)*$J1005,0))</f>
        <v>0</v>
      </c>
      <c r="AE1006" s="312" cm="1">
        <f t="array" aca="1" ref="AE1006" ca="1">IF($D1005=$C$3,
SUM(IF(OFFSET($N$696,,,($C1005-1)*3-2,$C$2)=AE1005,OFFSET($N$698,,,($C1005-1)*3-2,$C$2)*OFFSET($B$696,1,,($C1005-1)*3-2,1))),
IFERROR((AE671/$J670)*$J1005,0))</f>
        <v>0</v>
      </c>
      <c r="AF1006" s="312" cm="1">
        <f t="array" aca="1" ref="AF1006" ca="1">IF($D1005=$C$3,
SUM(IF(OFFSET($N$696,,,($C1005-1)*3-2,$C$2)=AF1005,OFFSET($N$698,,,($C1005-1)*3-2,$C$2)*OFFSET($B$696,1,,($C1005-1)*3-2,1))),
IFERROR((AF671/$J670)*$J1005,0))</f>
        <v>0</v>
      </c>
      <c r="AG1006" s="312" cm="1">
        <f t="array" aca="1" ref="AG1006" ca="1">IF($D1005=$C$3,
SUM(IF(OFFSET($N$696,,,($C1005-1)*3-2,$C$2)=AG1005,OFFSET($N$698,,,($C1005-1)*3-2,$C$2)*OFFSET($B$696,1,,($C1005-1)*3-2,1))),
IFERROR((AG671/$J670)*$J1005,0))</f>
        <v>0</v>
      </c>
      <c r="AH1006" s="317"/>
      <c r="AI1006" s="318"/>
      <c r="AJ1006" s="318"/>
      <c r="AK1006" s="318"/>
      <c r="AL1006" s="318"/>
      <c r="AM1006"/>
      <c r="AN1006"/>
      <c r="AO1006"/>
      <c r="AP1006"/>
      <c r="AQ1006"/>
      <c r="AR1006"/>
    </row>
    <row r="1007" spans="1:44" ht="13.15" customHeight="1">
      <c r="A1007" s="317"/>
      <c r="B1007" s="380" t="str">
        <f t="shared" ca="1" si="3945"/>
        <v/>
      </c>
      <c r="C1007" s="380" t="str">
        <f t="shared" ca="1" si="3945"/>
        <v/>
      </c>
      <c r="D1007" s="891"/>
      <c r="E1007" s="896"/>
      <c r="F1007" s="897"/>
      <c r="G1007" s="900"/>
      <c r="H1007" s="903"/>
      <c r="I1007" s="906"/>
      <c r="J1007" s="909"/>
      <c r="K1007" s="912"/>
      <c r="L1007" s="915"/>
      <c r="M1007" s="404" t="s">
        <v>91</v>
      </c>
      <c r="N1007" s="405">
        <f t="shared" ref="N1007:AG1007" ca="1" si="3946">IFERROR(N1006*$K1005,0)</f>
        <v>0</v>
      </c>
      <c r="O1007" s="406">
        <f t="shared" ca="1" si="3946"/>
        <v>0</v>
      </c>
      <c r="P1007" s="406">
        <f t="shared" ca="1" si="3946"/>
        <v>0</v>
      </c>
      <c r="Q1007" s="407">
        <f t="shared" ca="1" si="3946"/>
        <v>0</v>
      </c>
      <c r="R1007" s="406">
        <f t="shared" ca="1" si="3946"/>
        <v>0</v>
      </c>
      <c r="S1007" s="406">
        <f t="shared" ca="1" si="3946"/>
        <v>0</v>
      </c>
      <c r="T1007" s="406">
        <f t="shared" ca="1" si="3946"/>
        <v>0</v>
      </c>
      <c r="U1007" s="406">
        <f t="shared" ca="1" si="3946"/>
        <v>0</v>
      </c>
      <c r="V1007" s="406">
        <f t="shared" ca="1" si="3946"/>
        <v>0</v>
      </c>
      <c r="W1007" s="406">
        <f t="shared" ca="1" si="3946"/>
        <v>0</v>
      </c>
      <c r="X1007" s="406">
        <f t="shared" ca="1" si="3946"/>
        <v>0</v>
      </c>
      <c r="Y1007" s="406">
        <f t="shared" ca="1" si="3946"/>
        <v>0</v>
      </c>
      <c r="Z1007" s="406">
        <f t="shared" ca="1" si="3946"/>
        <v>0</v>
      </c>
      <c r="AA1007" s="406">
        <f t="shared" ca="1" si="3946"/>
        <v>0</v>
      </c>
      <c r="AB1007" s="406">
        <f t="shared" ca="1" si="3946"/>
        <v>0</v>
      </c>
      <c r="AC1007" s="406">
        <f t="shared" ca="1" si="3946"/>
        <v>0</v>
      </c>
      <c r="AD1007" s="406">
        <f t="shared" ca="1" si="3946"/>
        <v>0</v>
      </c>
      <c r="AE1007" s="406">
        <f t="shared" ca="1" si="3946"/>
        <v>0</v>
      </c>
      <c r="AF1007" s="406">
        <f t="shared" ca="1" si="3946"/>
        <v>0</v>
      </c>
      <c r="AG1007" s="406">
        <f t="shared" ca="1" si="3946"/>
        <v>0</v>
      </c>
      <c r="AH1007" s="317"/>
      <c r="AI1007" s="318"/>
      <c r="AJ1007" s="318"/>
      <c r="AK1007" s="318"/>
      <c r="AL1007" s="318"/>
      <c r="AM1007"/>
      <c r="AN1007"/>
      <c r="AO1007"/>
      <c r="AP1007"/>
      <c r="AQ1007"/>
      <c r="AR1007"/>
    </row>
    <row r="1008" spans="1:44" ht="13.15" customHeight="1">
      <c r="A1008" s="317"/>
      <c r="B1008" s="317"/>
      <c r="C1008" s="317" cm="1">
        <f t="array" aca="1" ref="C1008" ca="1">OFFSET(C1008,-3,,,)+1</f>
        <v>105</v>
      </c>
      <c r="D1008" s="889" t="str">
        <f t="shared" ref="D1008:E1008" ca="1" si="3947">D673</f>
        <v/>
      </c>
      <c r="E1008" s="892" t="str">
        <f t="shared" ca="1" si="3947"/>
        <v/>
      </c>
      <c r="F1008" s="893"/>
      <c r="G1008" s="898">
        <f t="shared" ref="G1008" si="3948">G673</f>
        <v>0</v>
      </c>
      <c r="H1008" s="901"/>
      <c r="I1008" s="904" t="str">
        <f t="shared" ref="I1008" ca="1" si="3949">I673</f>
        <v/>
      </c>
      <c r="J1008" s="907">
        <f t="shared" ref="J1008" ca="1" si="3950">IF($D1008=$C$3,
SUMPRODUCT(OFFSET($B$696,1,,($C1008-1)*3-2,),OFFSET($L$696,,,($C1008-1)*3-2,)),J673+H1008)</f>
        <v>0</v>
      </c>
      <c r="K1008" s="910">
        <f t="shared" ref="K1008" ca="1" si="3951">K673</f>
        <v>0</v>
      </c>
      <c r="L1008" s="913">
        <f t="shared" ref="L1008" ca="1" si="3952">J1008*K1008</f>
        <v>0</v>
      </c>
      <c r="M1008" s="402" t="s">
        <v>89</v>
      </c>
      <c r="N1008" s="308" t="str">
        <f t="shared" ref="N1008:AG1008" ca="1" si="3953">N673</f>
        <v/>
      </c>
      <c r="O1008" s="309" t="str">
        <f t="shared" ca="1" si="3953"/>
        <v/>
      </c>
      <c r="P1008" s="309" t="str">
        <f t="shared" ca="1" si="3953"/>
        <v/>
      </c>
      <c r="Q1008" s="310" t="str">
        <f t="shared" ca="1" si="3953"/>
        <v/>
      </c>
      <c r="R1008" s="309" t="str">
        <f t="shared" ca="1" si="3953"/>
        <v/>
      </c>
      <c r="S1008" s="309" t="str">
        <f t="shared" ca="1" si="3953"/>
        <v/>
      </c>
      <c r="T1008" s="309" t="str">
        <f t="shared" ca="1" si="3953"/>
        <v/>
      </c>
      <c r="U1008" s="309" t="str">
        <f t="shared" ca="1" si="3953"/>
        <v/>
      </c>
      <c r="V1008" s="309" t="str">
        <f t="shared" ca="1" si="3953"/>
        <v/>
      </c>
      <c r="W1008" s="309" t="str">
        <f t="shared" ca="1" si="3953"/>
        <v/>
      </c>
      <c r="X1008" s="309" t="str">
        <f t="shared" ca="1" si="3953"/>
        <v/>
      </c>
      <c r="Y1008" s="309" t="str">
        <f t="shared" ca="1" si="3953"/>
        <v/>
      </c>
      <c r="Z1008" s="309" t="str">
        <f t="shared" ca="1" si="3953"/>
        <v/>
      </c>
      <c r="AA1008" s="309" t="str">
        <f t="shared" ca="1" si="3953"/>
        <v/>
      </c>
      <c r="AB1008" s="309" t="str">
        <f t="shared" ca="1" si="3953"/>
        <v/>
      </c>
      <c r="AC1008" s="309" t="str">
        <f t="shared" ca="1" si="3953"/>
        <v/>
      </c>
      <c r="AD1008" s="309" t="str">
        <f t="shared" ca="1" si="3953"/>
        <v/>
      </c>
      <c r="AE1008" s="309" t="str">
        <f t="shared" ca="1" si="3953"/>
        <v/>
      </c>
      <c r="AF1008" s="309" t="str">
        <f t="shared" ca="1" si="3953"/>
        <v/>
      </c>
      <c r="AG1008" s="309" t="str">
        <f t="shared" ca="1" si="3953"/>
        <v/>
      </c>
      <c r="AH1008" s="317"/>
      <c r="AI1008" s="318"/>
      <c r="AJ1008" s="318"/>
      <c r="AK1008" s="318"/>
      <c r="AL1008" s="318"/>
      <c r="AM1008"/>
      <c r="AN1008"/>
      <c r="AO1008"/>
      <c r="AP1008"/>
      <c r="AQ1008"/>
      <c r="AR1008"/>
    </row>
    <row r="1009" spans="1:44" ht="13.15" customHeight="1">
      <c r="A1009" s="317"/>
      <c r="B1009" s="380">
        <f t="shared" ref="B1009:C1010" ca="1" si="3954">B674</f>
        <v>0</v>
      </c>
      <c r="C1009" s="317" cm="1">
        <f t="array" aca="1" ref="C1009" ca="1">IF(ROUND(SUM(IF(N1008:AG1008&lt;&gt;"",IF(N1008:AG1008&lt;&gt;0,(N1009:AG1009))))-J1008,3)&lt;&gt;0,"X",0)</f>
        <v>0</v>
      </c>
      <c r="D1009" s="890"/>
      <c r="E1009" s="894"/>
      <c r="F1009" s="895"/>
      <c r="G1009" s="899"/>
      <c r="H1009" s="902"/>
      <c r="I1009" s="905"/>
      <c r="J1009" s="908"/>
      <c r="K1009" s="911"/>
      <c r="L1009" s="914"/>
      <c r="M1009" s="403" t="s">
        <v>90</v>
      </c>
      <c r="N1009" s="312" cm="1">
        <f t="array" aca="1" ref="N1009" ca="1">IF($D1008=$C$3,
SUM(IF(OFFSET($N$696,,,($C1008-1)*3-2,$C$2)=N1008,OFFSET($N$698,,,($C1008-1)*3-2,$C$2)*OFFSET($B$696,1,,($C1008-1)*3-2,1))),
IFERROR((N674/$J673)*$J1008,0))</f>
        <v>0</v>
      </c>
      <c r="O1009" s="312" cm="1">
        <f t="array" aca="1" ref="O1009" ca="1">IF($D1008=$C$3,
SUM(IF(OFFSET($N$696,,,($C1008-1)*3-2,$C$2)=O1008,OFFSET($N$698,,,($C1008-1)*3-2,$C$2)*OFFSET($B$696,1,,($C1008-1)*3-2,1))),
IFERROR((O674/$J673)*$J1008,0))</f>
        <v>0</v>
      </c>
      <c r="P1009" s="312" cm="1">
        <f t="array" aca="1" ref="P1009" ca="1">IF($D1008=$C$3,
SUM(IF(OFFSET($N$696,,,($C1008-1)*3-2,$C$2)=P1008,OFFSET($N$698,,,($C1008-1)*3-2,$C$2)*OFFSET($B$696,1,,($C1008-1)*3-2,1))),
IFERROR((P674/$J673)*$J1008,0))</f>
        <v>0</v>
      </c>
      <c r="Q1009" s="313" cm="1">
        <f t="array" aca="1" ref="Q1009" ca="1">IF($D1008=$C$3,
SUM(IF(OFFSET($N$696,,,($C1008-1)*3-2,$C$2)=Q1008,OFFSET($N$698,,,($C1008-1)*3-2,$C$2)*OFFSET($B$696,1,,($C1008-1)*3-2,1))),
IFERROR((Q674/$J673)*$J1008,0))</f>
        <v>0</v>
      </c>
      <c r="R1009" s="312" cm="1">
        <f t="array" aca="1" ref="R1009" ca="1">IF($D1008=$C$3,
SUM(IF(OFFSET($N$696,,,($C1008-1)*3-2,$C$2)=R1008,OFFSET($N$698,,,($C1008-1)*3-2,$C$2)*OFFSET($B$696,1,,($C1008-1)*3-2,1))),
IFERROR((R674/$J673)*$J1008,0))</f>
        <v>0</v>
      </c>
      <c r="S1009" s="312" cm="1">
        <f t="array" aca="1" ref="S1009" ca="1">IF($D1008=$C$3,
SUM(IF(OFFSET($N$696,,,($C1008-1)*3-2,$C$2)=S1008,OFFSET($N$698,,,($C1008-1)*3-2,$C$2)*OFFSET($B$696,1,,($C1008-1)*3-2,1))),
IFERROR((S674/$J673)*$J1008,0))</f>
        <v>0</v>
      </c>
      <c r="T1009" s="312" cm="1">
        <f t="array" aca="1" ref="T1009" ca="1">IF($D1008=$C$3,
SUM(IF(OFFSET($N$696,,,($C1008-1)*3-2,$C$2)=T1008,OFFSET($N$698,,,($C1008-1)*3-2,$C$2)*OFFSET($B$696,1,,($C1008-1)*3-2,1))),
IFERROR((T674/$J673)*$J1008,0))</f>
        <v>0</v>
      </c>
      <c r="U1009" s="312" cm="1">
        <f t="array" aca="1" ref="U1009" ca="1">IF($D1008=$C$3,
SUM(IF(OFFSET($N$696,,,($C1008-1)*3-2,$C$2)=U1008,OFFSET($N$698,,,($C1008-1)*3-2,$C$2)*OFFSET($B$696,1,,($C1008-1)*3-2,1))),
IFERROR((U674/$J673)*$J1008,0))</f>
        <v>0</v>
      </c>
      <c r="V1009" s="312" cm="1">
        <f t="array" aca="1" ref="V1009" ca="1">IF($D1008=$C$3,
SUM(IF(OFFSET($N$696,,,($C1008-1)*3-2,$C$2)=V1008,OFFSET($N$698,,,($C1008-1)*3-2,$C$2)*OFFSET($B$696,1,,($C1008-1)*3-2,1))),
IFERROR((V674/$J673)*$J1008,0))</f>
        <v>0</v>
      </c>
      <c r="W1009" s="312" cm="1">
        <f t="array" aca="1" ref="W1009" ca="1">IF($D1008=$C$3,
SUM(IF(OFFSET($N$696,,,($C1008-1)*3-2,$C$2)=W1008,OFFSET($N$698,,,($C1008-1)*3-2,$C$2)*OFFSET($B$696,1,,($C1008-1)*3-2,1))),
IFERROR((W674/$J673)*$J1008,0))</f>
        <v>0</v>
      </c>
      <c r="X1009" s="312" cm="1">
        <f t="array" aca="1" ref="X1009" ca="1">IF($D1008=$C$3,
SUM(IF(OFFSET($N$696,,,($C1008-1)*3-2,$C$2)=X1008,OFFSET($N$698,,,($C1008-1)*3-2,$C$2)*OFFSET($B$696,1,,($C1008-1)*3-2,1))),
IFERROR((X674/$J673)*$J1008,0))</f>
        <v>0</v>
      </c>
      <c r="Y1009" s="312" cm="1">
        <f t="array" aca="1" ref="Y1009" ca="1">IF($D1008=$C$3,
SUM(IF(OFFSET($N$696,,,($C1008-1)*3-2,$C$2)=Y1008,OFFSET($N$698,,,($C1008-1)*3-2,$C$2)*OFFSET($B$696,1,,($C1008-1)*3-2,1))),
IFERROR((Y674/$J673)*$J1008,0))</f>
        <v>0</v>
      </c>
      <c r="Z1009" s="312" cm="1">
        <f t="array" aca="1" ref="Z1009" ca="1">IF($D1008=$C$3,
SUM(IF(OFFSET($N$696,,,($C1008-1)*3-2,$C$2)=Z1008,OFFSET($N$698,,,($C1008-1)*3-2,$C$2)*OFFSET($B$696,1,,($C1008-1)*3-2,1))),
IFERROR((Z674/$J673)*$J1008,0))</f>
        <v>0</v>
      </c>
      <c r="AA1009" s="312" cm="1">
        <f t="array" aca="1" ref="AA1009" ca="1">IF($D1008=$C$3,
SUM(IF(OFFSET($N$696,,,($C1008-1)*3-2,$C$2)=AA1008,OFFSET($N$698,,,($C1008-1)*3-2,$C$2)*OFFSET($B$696,1,,($C1008-1)*3-2,1))),
IFERROR((AA674/$J673)*$J1008,0))</f>
        <v>0</v>
      </c>
      <c r="AB1009" s="312" cm="1">
        <f t="array" aca="1" ref="AB1009" ca="1">IF($D1008=$C$3,
SUM(IF(OFFSET($N$696,,,($C1008-1)*3-2,$C$2)=AB1008,OFFSET($N$698,,,($C1008-1)*3-2,$C$2)*OFFSET($B$696,1,,($C1008-1)*3-2,1))),
IFERROR((AB674/$J673)*$J1008,0))</f>
        <v>0</v>
      </c>
      <c r="AC1009" s="312" cm="1">
        <f t="array" aca="1" ref="AC1009" ca="1">IF($D1008=$C$3,
SUM(IF(OFFSET($N$696,,,($C1008-1)*3-2,$C$2)=AC1008,OFFSET($N$698,,,($C1008-1)*3-2,$C$2)*OFFSET($B$696,1,,($C1008-1)*3-2,1))),
IFERROR((AC674/$J673)*$J1008,0))</f>
        <v>0</v>
      </c>
      <c r="AD1009" s="312" cm="1">
        <f t="array" aca="1" ref="AD1009" ca="1">IF($D1008=$C$3,
SUM(IF(OFFSET($N$696,,,($C1008-1)*3-2,$C$2)=AD1008,OFFSET($N$698,,,($C1008-1)*3-2,$C$2)*OFFSET($B$696,1,,($C1008-1)*3-2,1))),
IFERROR((AD674/$J673)*$J1008,0))</f>
        <v>0</v>
      </c>
      <c r="AE1009" s="312" cm="1">
        <f t="array" aca="1" ref="AE1009" ca="1">IF($D1008=$C$3,
SUM(IF(OFFSET($N$696,,,($C1008-1)*3-2,$C$2)=AE1008,OFFSET($N$698,,,($C1008-1)*3-2,$C$2)*OFFSET($B$696,1,,($C1008-1)*3-2,1))),
IFERROR((AE674/$J673)*$J1008,0))</f>
        <v>0</v>
      </c>
      <c r="AF1009" s="312" cm="1">
        <f t="array" aca="1" ref="AF1009" ca="1">IF($D1008=$C$3,
SUM(IF(OFFSET($N$696,,,($C1008-1)*3-2,$C$2)=AF1008,OFFSET($N$698,,,($C1008-1)*3-2,$C$2)*OFFSET($B$696,1,,($C1008-1)*3-2,1))),
IFERROR((AF674/$J673)*$J1008,0))</f>
        <v>0</v>
      </c>
      <c r="AG1009" s="312" cm="1">
        <f t="array" aca="1" ref="AG1009" ca="1">IF($D1008=$C$3,
SUM(IF(OFFSET($N$696,,,($C1008-1)*3-2,$C$2)=AG1008,OFFSET($N$698,,,($C1008-1)*3-2,$C$2)*OFFSET($B$696,1,,($C1008-1)*3-2,1))),
IFERROR((AG674/$J673)*$J1008,0))</f>
        <v>0</v>
      </c>
      <c r="AH1009" s="317"/>
      <c r="AI1009" s="318"/>
      <c r="AJ1009" s="318"/>
      <c r="AK1009" s="318"/>
      <c r="AL1009" s="318"/>
      <c r="AM1009"/>
      <c r="AN1009"/>
      <c r="AO1009"/>
      <c r="AP1009"/>
      <c r="AQ1009"/>
      <c r="AR1009"/>
    </row>
    <row r="1010" spans="1:44" ht="13.15" customHeight="1">
      <c r="A1010" s="317"/>
      <c r="B1010" s="380" t="str">
        <f t="shared" ca="1" si="3954"/>
        <v/>
      </c>
      <c r="C1010" s="380" t="str">
        <f t="shared" ca="1" si="3954"/>
        <v/>
      </c>
      <c r="D1010" s="891"/>
      <c r="E1010" s="896"/>
      <c r="F1010" s="897"/>
      <c r="G1010" s="900"/>
      <c r="H1010" s="903"/>
      <c r="I1010" s="906"/>
      <c r="J1010" s="909"/>
      <c r="K1010" s="912"/>
      <c r="L1010" s="915"/>
      <c r="M1010" s="404" t="s">
        <v>91</v>
      </c>
      <c r="N1010" s="405">
        <f t="shared" ref="N1010:AG1010" ca="1" si="3955">IFERROR(N1009*$K1008,0)</f>
        <v>0</v>
      </c>
      <c r="O1010" s="406">
        <f t="shared" ca="1" si="3955"/>
        <v>0</v>
      </c>
      <c r="P1010" s="406">
        <f t="shared" ca="1" si="3955"/>
        <v>0</v>
      </c>
      <c r="Q1010" s="407">
        <f t="shared" ca="1" si="3955"/>
        <v>0</v>
      </c>
      <c r="R1010" s="406">
        <f t="shared" ca="1" si="3955"/>
        <v>0</v>
      </c>
      <c r="S1010" s="406">
        <f t="shared" ca="1" si="3955"/>
        <v>0</v>
      </c>
      <c r="T1010" s="406">
        <f t="shared" ca="1" si="3955"/>
        <v>0</v>
      </c>
      <c r="U1010" s="406">
        <f t="shared" ca="1" si="3955"/>
        <v>0</v>
      </c>
      <c r="V1010" s="406">
        <f t="shared" ca="1" si="3955"/>
        <v>0</v>
      </c>
      <c r="W1010" s="406">
        <f t="shared" ca="1" si="3955"/>
        <v>0</v>
      </c>
      <c r="X1010" s="406">
        <f t="shared" ca="1" si="3955"/>
        <v>0</v>
      </c>
      <c r="Y1010" s="406">
        <f t="shared" ca="1" si="3955"/>
        <v>0</v>
      </c>
      <c r="Z1010" s="406">
        <f t="shared" ca="1" si="3955"/>
        <v>0</v>
      </c>
      <c r="AA1010" s="406">
        <f t="shared" ca="1" si="3955"/>
        <v>0</v>
      </c>
      <c r="AB1010" s="406">
        <f t="shared" ca="1" si="3955"/>
        <v>0</v>
      </c>
      <c r="AC1010" s="406">
        <f t="shared" ca="1" si="3955"/>
        <v>0</v>
      </c>
      <c r="AD1010" s="406">
        <f t="shared" ca="1" si="3955"/>
        <v>0</v>
      </c>
      <c r="AE1010" s="406">
        <f t="shared" ca="1" si="3955"/>
        <v>0</v>
      </c>
      <c r="AF1010" s="406">
        <f t="shared" ca="1" si="3955"/>
        <v>0</v>
      </c>
      <c r="AG1010" s="406">
        <f t="shared" ca="1" si="3955"/>
        <v>0</v>
      </c>
      <c r="AH1010" s="317"/>
      <c r="AI1010" s="318"/>
      <c r="AJ1010" s="318"/>
      <c r="AK1010" s="318"/>
      <c r="AL1010" s="318"/>
      <c r="AM1010"/>
      <c r="AN1010"/>
      <c r="AO1010"/>
      <c r="AP1010"/>
      <c r="AQ1010"/>
      <c r="AR1010"/>
    </row>
    <row r="1011" spans="1:44" ht="13.15" customHeight="1">
      <c r="A1011" s="317"/>
      <c r="B1011" s="317"/>
      <c r="C1011" s="317" cm="1">
        <f t="array" aca="1" ref="C1011" ca="1">OFFSET(C1011,-3,,,)+1</f>
        <v>106</v>
      </c>
      <c r="D1011" s="889" t="str">
        <f t="shared" ref="D1011:E1011" ca="1" si="3956">D676</f>
        <v/>
      </c>
      <c r="E1011" s="892" t="str">
        <f t="shared" ca="1" si="3956"/>
        <v/>
      </c>
      <c r="F1011" s="893"/>
      <c r="G1011" s="898">
        <f t="shared" ref="G1011" si="3957">G676</f>
        <v>0</v>
      </c>
      <c r="H1011" s="901"/>
      <c r="I1011" s="904" t="str">
        <f t="shared" ref="I1011" ca="1" si="3958">I676</f>
        <v/>
      </c>
      <c r="J1011" s="907">
        <f t="shared" ref="J1011" ca="1" si="3959">IF($D1011=$C$3,
SUMPRODUCT(OFFSET($B$696,1,,($C1011-1)*3-2,),OFFSET($L$696,,,($C1011-1)*3-2,)),J676+H1011)</f>
        <v>0</v>
      </c>
      <c r="K1011" s="910">
        <f t="shared" ref="K1011" ca="1" si="3960">K676</f>
        <v>0</v>
      </c>
      <c r="L1011" s="913">
        <f t="shared" ref="L1011" ca="1" si="3961">J1011*K1011</f>
        <v>0</v>
      </c>
      <c r="M1011" s="402" t="s">
        <v>89</v>
      </c>
      <c r="N1011" s="308" t="str">
        <f t="shared" ref="N1011:AG1011" ca="1" si="3962">N676</f>
        <v/>
      </c>
      <c r="O1011" s="309" t="str">
        <f t="shared" ca="1" si="3962"/>
        <v/>
      </c>
      <c r="P1011" s="309" t="str">
        <f t="shared" ca="1" si="3962"/>
        <v/>
      </c>
      <c r="Q1011" s="310" t="str">
        <f t="shared" ca="1" si="3962"/>
        <v/>
      </c>
      <c r="R1011" s="309" t="str">
        <f t="shared" ca="1" si="3962"/>
        <v/>
      </c>
      <c r="S1011" s="309" t="str">
        <f t="shared" ca="1" si="3962"/>
        <v/>
      </c>
      <c r="T1011" s="309" t="str">
        <f t="shared" ca="1" si="3962"/>
        <v/>
      </c>
      <c r="U1011" s="309" t="str">
        <f t="shared" ca="1" si="3962"/>
        <v/>
      </c>
      <c r="V1011" s="309" t="str">
        <f t="shared" ca="1" si="3962"/>
        <v/>
      </c>
      <c r="W1011" s="309" t="str">
        <f t="shared" ca="1" si="3962"/>
        <v/>
      </c>
      <c r="X1011" s="309" t="str">
        <f t="shared" ca="1" si="3962"/>
        <v/>
      </c>
      <c r="Y1011" s="309" t="str">
        <f t="shared" ca="1" si="3962"/>
        <v/>
      </c>
      <c r="Z1011" s="309" t="str">
        <f t="shared" ca="1" si="3962"/>
        <v/>
      </c>
      <c r="AA1011" s="309" t="str">
        <f t="shared" ca="1" si="3962"/>
        <v/>
      </c>
      <c r="AB1011" s="309" t="str">
        <f t="shared" ca="1" si="3962"/>
        <v/>
      </c>
      <c r="AC1011" s="309" t="str">
        <f t="shared" ca="1" si="3962"/>
        <v/>
      </c>
      <c r="AD1011" s="309" t="str">
        <f t="shared" ca="1" si="3962"/>
        <v/>
      </c>
      <c r="AE1011" s="309" t="str">
        <f t="shared" ca="1" si="3962"/>
        <v/>
      </c>
      <c r="AF1011" s="309" t="str">
        <f t="shared" ca="1" si="3962"/>
        <v/>
      </c>
      <c r="AG1011" s="309" t="str">
        <f t="shared" ca="1" si="3962"/>
        <v/>
      </c>
      <c r="AH1011" s="317"/>
      <c r="AI1011" s="318"/>
      <c r="AJ1011" s="318"/>
      <c r="AK1011" s="318"/>
      <c r="AL1011" s="318"/>
      <c r="AM1011"/>
      <c r="AN1011"/>
      <c r="AO1011"/>
      <c r="AP1011"/>
      <c r="AQ1011"/>
      <c r="AR1011"/>
    </row>
    <row r="1012" spans="1:44" ht="13.15" customHeight="1">
      <c r="A1012" s="317"/>
      <c r="B1012" s="380">
        <f t="shared" ref="B1012:C1013" ca="1" si="3963">B677</f>
        <v>0</v>
      </c>
      <c r="C1012" s="317" cm="1">
        <f t="array" aca="1" ref="C1012" ca="1">IF(ROUND(SUM(IF(N1011:AG1011&lt;&gt;"",IF(N1011:AG1011&lt;&gt;0,(N1012:AG1012))))-J1011,3)&lt;&gt;0,"X",0)</f>
        <v>0</v>
      </c>
      <c r="D1012" s="890"/>
      <c r="E1012" s="894"/>
      <c r="F1012" s="895"/>
      <c r="G1012" s="899"/>
      <c r="H1012" s="902"/>
      <c r="I1012" s="905"/>
      <c r="J1012" s="908"/>
      <c r="K1012" s="911"/>
      <c r="L1012" s="914"/>
      <c r="M1012" s="403" t="s">
        <v>90</v>
      </c>
      <c r="N1012" s="312" cm="1">
        <f t="array" aca="1" ref="N1012" ca="1">IF($D1011=$C$3,
SUM(IF(OFFSET($N$696,,,($C1011-1)*3-2,$C$2)=N1011,OFFSET($N$698,,,($C1011-1)*3-2,$C$2)*OFFSET($B$696,1,,($C1011-1)*3-2,1))),
IFERROR((N677/$J676)*$J1011,0))</f>
        <v>0</v>
      </c>
      <c r="O1012" s="312" cm="1">
        <f t="array" aca="1" ref="O1012" ca="1">IF($D1011=$C$3,
SUM(IF(OFFSET($N$696,,,($C1011-1)*3-2,$C$2)=O1011,OFFSET($N$698,,,($C1011-1)*3-2,$C$2)*OFFSET($B$696,1,,($C1011-1)*3-2,1))),
IFERROR((O677/$J676)*$J1011,0))</f>
        <v>0</v>
      </c>
      <c r="P1012" s="312" cm="1">
        <f t="array" aca="1" ref="P1012" ca="1">IF($D1011=$C$3,
SUM(IF(OFFSET($N$696,,,($C1011-1)*3-2,$C$2)=P1011,OFFSET($N$698,,,($C1011-1)*3-2,$C$2)*OFFSET($B$696,1,,($C1011-1)*3-2,1))),
IFERROR((P677/$J676)*$J1011,0))</f>
        <v>0</v>
      </c>
      <c r="Q1012" s="313" cm="1">
        <f t="array" aca="1" ref="Q1012" ca="1">IF($D1011=$C$3,
SUM(IF(OFFSET($N$696,,,($C1011-1)*3-2,$C$2)=Q1011,OFFSET($N$698,,,($C1011-1)*3-2,$C$2)*OFFSET($B$696,1,,($C1011-1)*3-2,1))),
IFERROR((Q677/$J676)*$J1011,0))</f>
        <v>0</v>
      </c>
      <c r="R1012" s="312" cm="1">
        <f t="array" aca="1" ref="R1012" ca="1">IF($D1011=$C$3,
SUM(IF(OFFSET($N$696,,,($C1011-1)*3-2,$C$2)=R1011,OFFSET($N$698,,,($C1011-1)*3-2,$C$2)*OFFSET($B$696,1,,($C1011-1)*3-2,1))),
IFERROR((R677/$J676)*$J1011,0))</f>
        <v>0</v>
      </c>
      <c r="S1012" s="312" cm="1">
        <f t="array" aca="1" ref="S1012" ca="1">IF($D1011=$C$3,
SUM(IF(OFFSET($N$696,,,($C1011-1)*3-2,$C$2)=S1011,OFFSET($N$698,,,($C1011-1)*3-2,$C$2)*OFFSET($B$696,1,,($C1011-1)*3-2,1))),
IFERROR((S677/$J676)*$J1011,0))</f>
        <v>0</v>
      </c>
      <c r="T1012" s="312" cm="1">
        <f t="array" aca="1" ref="T1012" ca="1">IF($D1011=$C$3,
SUM(IF(OFFSET($N$696,,,($C1011-1)*3-2,$C$2)=T1011,OFFSET($N$698,,,($C1011-1)*3-2,$C$2)*OFFSET($B$696,1,,($C1011-1)*3-2,1))),
IFERROR((T677/$J676)*$J1011,0))</f>
        <v>0</v>
      </c>
      <c r="U1012" s="312" cm="1">
        <f t="array" aca="1" ref="U1012" ca="1">IF($D1011=$C$3,
SUM(IF(OFFSET($N$696,,,($C1011-1)*3-2,$C$2)=U1011,OFFSET($N$698,,,($C1011-1)*3-2,$C$2)*OFFSET($B$696,1,,($C1011-1)*3-2,1))),
IFERROR((U677/$J676)*$J1011,0))</f>
        <v>0</v>
      </c>
      <c r="V1012" s="312" cm="1">
        <f t="array" aca="1" ref="V1012" ca="1">IF($D1011=$C$3,
SUM(IF(OFFSET($N$696,,,($C1011-1)*3-2,$C$2)=V1011,OFFSET($N$698,,,($C1011-1)*3-2,$C$2)*OFFSET($B$696,1,,($C1011-1)*3-2,1))),
IFERROR((V677/$J676)*$J1011,0))</f>
        <v>0</v>
      </c>
      <c r="W1012" s="312" cm="1">
        <f t="array" aca="1" ref="W1012" ca="1">IF($D1011=$C$3,
SUM(IF(OFFSET($N$696,,,($C1011-1)*3-2,$C$2)=W1011,OFFSET($N$698,,,($C1011-1)*3-2,$C$2)*OFFSET($B$696,1,,($C1011-1)*3-2,1))),
IFERROR((W677/$J676)*$J1011,0))</f>
        <v>0</v>
      </c>
      <c r="X1012" s="312" cm="1">
        <f t="array" aca="1" ref="X1012" ca="1">IF($D1011=$C$3,
SUM(IF(OFFSET($N$696,,,($C1011-1)*3-2,$C$2)=X1011,OFFSET($N$698,,,($C1011-1)*3-2,$C$2)*OFFSET($B$696,1,,($C1011-1)*3-2,1))),
IFERROR((X677/$J676)*$J1011,0))</f>
        <v>0</v>
      </c>
      <c r="Y1012" s="312" cm="1">
        <f t="array" aca="1" ref="Y1012" ca="1">IF($D1011=$C$3,
SUM(IF(OFFSET($N$696,,,($C1011-1)*3-2,$C$2)=Y1011,OFFSET($N$698,,,($C1011-1)*3-2,$C$2)*OFFSET($B$696,1,,($C1011-1)*3-2,1))),
IFERROR((Y677/$J676)*$J1011,0))</f>
        <v>0</v>
      </c>
      <c r="Z1012" s="312" cm="1">
        <f t="array" aca="1" ref="Z1012" ca="1">IF($D1011=$C$3,
SUM(IF(OFFSET($N$696,,,($C1011-1)*3-2,$C$2)=Z1011,OFFSET($N$698,,,($C1011-1)*3-2,$C$2)*OFFSET($B$696,1,,($C1011-1)*3-2,1))),
IFERROR((Z677/$J676)*$J1011,0))</f>
        <v>0</v>
      </c>
      <c r="AA1012" s="312" cm="1">
        <f t="array" aca="1" ref="AA1012" ca="1">IF($D1011=$C$3,
SUM(IF(OFFSET($N$696,,,($C1011-1)*3-2,$C$2)=AA1011,OFFSET($N$698,,,($C1011-1)*3-2,$C$2)*OFFSET($B$696,1,,($C1011-1)*3-2,1))),
IFERROR((AA677/$J676)*$J1011,0))</f>
        <v>0</v>
      </c>
      <c r="AB1012" s="312" cm="1">
        <f t="array" aca="1" ref="AB1012" ca="1">IF($D1011=$C$3,
SUM(IF(OFFSET($N$696,,,($C1011-1)*3-2,$C$2)=AB1011,OFFSET($N$698,,,($C1011-1)*3-2,$C$2)*OFFSET($B$696,1,,($C1011-1)*3-2,1))),
IFERROR((AB677/$J676)*$J1011,0))</f>
        <v>0</v>
      </c>
      <c r="AC1012" s="312" cm="1">
        <f t="array" aca="1" ref="AC1012" ca="1">IF($D1011=$C$3,
SUM(IF(OFFSET($N$696,,,($C1011-1)*3-2,$C$2)=AC1011,OFFSET($N$698,,,($C1011-1)*3-2,$C$2)*OFFSET($B$696,1,,($C1011-1)*3-2,1))),
IFERROR((AC677/$J676)*$J1011,0))</f>
        <v>0</v>
      </c>
      <c r="AD1012" s="312" cm="1">
        <f t="array" aca="1" ref="AD1012" ca="1">IF($D1011=$C$3,
SUM(IF(OFFSET($N$696,,,($C1011-1)*3-2,$C$2)=AD1011,OFFSET($N$698,,,($C1011-1)*3-2,$C$2)*OFFSET($B$696,1,,($C1011-1)*3-2,1))),
IFERROR((AD677/$J676)*$J1011,0))</f>
        <v>0</v>
      </c>
      <c r="AE1012" s="312" cm="1">
        <f t="array" aca="1" ref="AE1012" ca="1">IF($D1011=$C$3,
SUM(IF(OFFSET($N$696,,,($C1011-1)*3-2,$C$2)=AE1011,OFFSET($N$698,,,($C1011-1)*3-2,$C$2)*OFFSET($B$696,1,,($C1011-1)*3-2,1))),
IFERROR((AE677/$J676)*$J1011,0))</f>
        <v>0</v>
      </c>
      <c r="AF1012" s="312" cm="1">
        <f t="array" aca="1" ref="AF1012" ca="1">IF($D1011=$C$3,
SUM(IF(OFFSET($N$696,,,($C1011-1)*3-2,$C$2)=AF1011,OFFSET($N$698,,,($C1011-1)*3-2,$C$2)*OFFSET($B$696,1,,($C1011-1)*3-2,1))),
IFERROR((AF677/$J676)*$J1011,0))</f>
        <v>0</v>
      </c>
      <c r="AG1012" s="312" cm="1">
        <f t="array" aca="1" ref="AG1012" ca="1">IF($D1011=$C$3,
SUM(IF(OFFSET($N$696,,,($C1011-1)*3-2,$C$2)=AG1011,OFFSET($N$698,,,($C1011-1)*3-2,$C$2)*OFFSET($B$696,1,,($C1011-1)*3-2,1))),
IFERROR((AG677/$J676)*$J1011,0))</f>
        <v>0</v>
      </c>
      <c r="AH1012" s="317"/>
      <c r="AI1012" s="318"/>
      <c r="AJ1012" s="318"/>
      <c r="AK1012" s="318"/>
      <c r="AL1012" s="318"/>
      <c r="AM1012"/>
      <c r="AN1012"/>
      <c r="AO1012"/>
      <c r="AP1012"/>
      <c r="AQ1012"/>
      <c r="AR1012"/>
    </row>
    <row r="1013" spans="1:44" ht="13.15" customHeight="1">
      <c r="A1013" s="317"/>
      <c r="B1013" s="380" t="str">
        <f t="shared" ca="1" si="3963"/>
        <v/>
      </c>
      <c r="C1013" s="380" t="str">
        <f t="shared" ca="1" si="3963"/>
        <v/>
      </c>
      <c r="D1013" s="891"/>
      <c r="E1013" s="896"/>
      <c r="F1013" s="897"/>
      <c r="G1013" s="900"/>
      <c r="H1013" s="903"/>
      <c r="I1013" s="906"/>
      <c r="J1013" s="909"/>
      <c r="K1013" s="912"/>
      <c r="L1013" s="915"/>
      <c r="M1013" s="404" t="s">
        <v>91</v>
      </c>
      <c r="N1013" s="405">
        <f t="shared" ref="N1013:AG1013" ca="1" si="3964">IFERROR(N1012*$K1011,0)</f>
        <v>0</v>
      </c>
      <c r="O1013" s="406">
        <f t="shared" ca="1" si="3964"/>
        <v>0</v>
      </c>
      <c r="P1013" s="406">
        <f t="shared" ca="1" si="3964"/>
        <v>0</v>
      </c>
      <c r="Q1013" s="407">
        <f t="shared" ca="1" si="3964"/>
        <v>0</v>
      </c>
      <c r="R1013" s="406">
        <f t="shared" ca="1" si="3964"/>
        <v>0</v>
      </c>
      <c r="S1013" s="406">
        <f t="shared" ca="1" si="3964"/>
        <v>0</v>
      </c>
      <c r="T1013" s="406">
        <f t="shared" ca="1" si="3964"/>
        <v>0</v>
      </c>
      <c r="U1013" s="406">
        <f t="shared" ca="1" si="3964"/>
        <v>0</v>
      </c>
      <c r="V1013" s="406">
        <f t="shared" ca="1" si="3964"/>
        <v>0</v>
      </c>
      <c r="W1013" s="406">
        <f t="shared" ca="1" si="3964"/>
        <v>0</v>
      </c>
      <c r="X1013" s="406">
        <f t="shared" ca="1" si="3964"/>
        <v>0</v>
      </c>
      <c r="Y1013" s="406">
        <f t="shared" ca="1" si="3964"/>
        <v>0</v>
      </c>
      <c r="Z1013" s="406">
        <f t="shared" ca="1" si="3964"/>
        <v>0</v>
      </c>
      <c r="AA1013" s="406">
        <f t="shared" ca="1" si="3964"/>
        <v>0</v>
      </c>
      <c r="AB1013" s="406">
        <f t="shared" ca="1" si="3964"/>
        <v>0</v>
      </c>
      <c r="AC1013" s="406">
        <f t="shared" ca="1" si="3964"/>
        <v>0</v>
      </c>
      <c r="AD1013" s="406">
        <f t="shared" ca="1" si="3964"/>
        <v>0</v>
      </c>
      <c r="AE1013" s="406">
        <f t="shared" ca="1" si="3964"/>
        <v>0</v>
      </c>
      <c r="AF1013" s="406">
        <f t="shared" ca="1" si="3964"/>
        <v>0</v>
      </c>
      <c r="AG1013" s="406">
        <f t="shared" ca="1" si="3964"/>
        <v>0</v>
      </c>
      <c r="AH1013" s="317"/>
      <c r="AI1013" s="318"/>
      <c r="AJ1013" s="318"/>
      <c r="AK1013" s="318"/>
      <c r="AL1013" s="318"/>
      <c r="AM1013"/>
      <c r="AN1013"/>
      <c r="AO1013"/>
      <c r="AP1013"/>
      <c r="AQ1013"/>
      <c r="AR1013"/>
    </row>
    <row r="1014" spans="1:44" ht="13.15" customHeight="1">
      <c r="A1014" s="317"/>
      <c r="B1014" s="317"/>
      <c r="C1014" s="317" cm="1">
        <f t="array" aca="1" ref="C1014" ca="1">OFFSET(C1014,-3,,,)+1</f>
        <v>107</v>
      </c>
      <c r="D1014" s="889" t="str">
        <f t="shared" ref="D1014:E1014" ca="1" si="3965">D679</f>
        <v/>
      </c>
      <c r="E1014" s="892" t="str">
        <f t="shared" ca="1" si="3965"/>
        <v/>
      </c>
      <c r="F1014" s="893"/>
      <c r="G1014" s="898">
        <f t="shared" ref="G1014" si="3966">G679</f>
        <v>0</v>
      </c>
      <c r="H1014" s="901"/>
      <c r="I1014" s="904" t="str">
        <f t="shared" ref="I1014" ca="1" si="3967">I679</f>
        <v/>
      </c>
      <c r="J1014" s="907">
        <f t="shared" ref="J1014" ca="1" si="3968">IF($D1014=$C$3,
SUMPRODUCT(OFFSET($B$696,1,,($C1014-1)*3-2,),OFFSET($L$696,,,($C1014-1)*3-2,)),J679+H1014)</f>
        <v>0</v>
      </c>
      <c r="K1014" s="910">
        <f t="shared" ref="K1014" ca="1" si="3969">K679</f>
        <v>0</v>
      </c>
      <c r="L1014" s="913">
        <f t="shared" ref="L1014" ca="1" si="3970">J1014*K1014</f>
        <v>0</v>
      </c>
      <c r="M1014" s="402" t="s">
        <v>89</v>
      </c>
      <c r="N1014" s="308" t="str">
        <f t="shared" ref="N1014:AG1014" ca="1" si="3971">N679</f>
        <v/>
      </c>
      <c r="O1014" s="309" t="str">
        <f t="shared" ca="1" si="3971"/>
        <v/>
      </c>
      <c r="P1014" s="309" t="str">
        <f t="shared" ca="1" si="3971"/>
        <v/>
      </c>
      <c r="Q1014" s="310" t="str">
        <f t="shared" ca="1" si="3971"/>
        <v/>
      </c>
      <c r="R1014" s="309" t="str">
        <f t="shared" ca="1" si="3971"/>
        <v/>
      </c>
      <c r="S1014" s="309" t="str">
        <f t="shared" ca="1" si="3971"/>
        <v/>
      </c>
      <c r="T1014" s="309" t="str">
        <f t="shared" ca="1" si="3971"/>
        <v/>
      </c>
      <c r="U1014" s="309" t="str">
        <f t="shared" ca="1" si="3971"/>
        <v/>
      </c>
      <c r="V1014" s="309" t="str">
        <f t="shared" ca="1" si="3971"/>
        <v/>
      </c>
      <c r="W1014" s="309" t="str">
        <f t="shared" ca="1" si="3971"/>
        <v/>
      </c>
      <c r="X1014" s="309" t="str">
        <f t="shared" ca="1" si="3971"/>
        <v/>
      </c>
      <c r="Y1014" s="309" t="str">
        <f t="shared" ca="1" si="3971"/>
        <v/>
      </c>
      <c r="Z1014" s="309" t="str">
        <f t="shared" ca="1" si="3971"/>
        <v/>
      </c>
      <c r="AA1014" s="309" t="str">
        <f t="shared" ca="1" si="3971"/>
        <v/>
      </c>
      <c r="AB1014" s="309" t="str">
        <f t="shared" ca="1" si="3971"/>
        <v/>
      </c>
      <c r="AC1014" s="309" t="str">
        <f t="shared" ca="1" si="3971"/>
        <v/>
      </c>
      <c r="AD1014" s="309" t="str">
        <f t="shared" ca="1" si="3971"/>
        <v/>
      </c>
      <c r="AE1014" s="309" t="str">
        <f t="shared" ca="1" si="3971"/>
        <v/>
      </c>
      <c r="AF1014" s="309" t="str">
        <f t="shared" ca="1" si="3971"/>
        <v/>
      </c>
      <c r="AG1014" s="309" t="str">
        <f t="shared" ca="1" si="3971"/>
        <v/>
      </c>
      <c r="AH1014" s="317"/>
      <c r="AI1014" s="318"/>
      <c r="AJ1014" s="318"/>
      <c r="AK1014" s="318"/>
      <c r="AL1014" s="318"/>
      <c r="AM1014"/>
      <c r="AN1014"/>
      <c r="AO1014"/>
      <c r="AP1014"/>
      <c r="AQ1014"/>
      <c r="AR1014"/>
    </row>
    <row r="1015" spans="1:44" ht="13.15" customHeight="1">
      <c r="A1015" s="317"/>
      <c r="B1015" s="380">
        <f t="shared" ref="B1015:C1016" ca="1" si="3972">B680</f>
        <v>0</v>
      </c>
      <c r="C1015" s="317" cm="1">
        <f t="array" aca="1" ref="C1015" ca="1">IF(ROUND(SUM(IF(N1014:AG1014&lt;&gt;"",IF(N1014:AG1014&lt;&gt;0,(N1015:AG1015))))-J1014,3)&lt;&gt;0,"X",0)</f>
        <v>0</v>
      </c>
      <c r="D1015" s="890"/>
      <c r="E1015" s="894"/>
      <c r="F1015" s="895"/>
      <c r="G1015" s="899"/>
      <c r="H1015" s="902"/>
      <c r="I1015" s="905"/>
      <c r="J1015" s="908"/>
      <c r="K1015" s="911"/>
      <c r="L1015" s="914"/>
      <c r="M1015" s="403" t="s">
        <v>90</v>
      </c>
      <c r="N1015" s="312" cm="1">
        <f t="array" aca="1" ref="N1015" ca="1">IF($D1014=$C$3,
SUM(IF(OFFSET($N$696,,,($C1014-1)*3-2,$C$2)=N1014,OFFSET($N$698,,,($C1014-1)*3-2,$C$2)*OFFSET($B$696,1,,($C1014-1)*3-2,1))),
IFERROR((N680/$J679)*$J1014,0))</f>
        <v>0</v>
      </c>
      <c r="O1015" s="312" cm="1">
        <f t="array" aca="1" ref="O1015" ca="1">IF($D1014=$C$3,
SUM(IF(OFFSET($N$696,,,($C1014-1)*3-2,$C$2)=O1014,OFFSET($N$698,,,($C1014-1)*3-2,$C$2)*OFFSET($B$696,1,,($C1014-1)*3-2,1))),
IFERROR((O680/$J679)*$J1014,0))</f>
        <v>0</v>
      </c>
      <c r="P1015" s="312" cm="1">
        <f t="array" aca="1" ref="P1015" ca="1">IF($D1014=$C$3,
SUM(IF(OFFSET($N$696,,,($C1014-1)*3-2,$C$2)=P1014,OFFSET($N$698,,,($C1014-1)*3-2,$C$2)*OFFSET($B$696,1,,($C1014-1)*3-2,1))),
IFERROR((P680/$J679)*$J1014,0))</f>
        <v>0</v>
      </c>
      <c r="Q1015" s="313" cm="1">
        <f t="array" aca="1" ref="Q1015" ca="1">IF($D1014=$C$3,
SUM(IF(OFFSET($N$696,,,($C1014-1)*3-2,$C$2)=Q1014,OFFSET($N$698,,,($C1014-1)*3-2,$C$2)*OFFSET($B$696,1,,($C1014-1)*3-2,1))),
IFERROR((Q680/$J679)*$J1014,0))</f>
        <v>0</v>
      </c>
      <c r="R1015" s="312" cm="1">
        <f t="array" aca="1" ref="R1015" ca="1">IF($D1014=$C$3,
SUM(IF(OFFSET($N$696,,,($C1014-1)*3-2,$C$2)=R1014,OFFSET($N$698,,,($C1014-1)*3-2,$C$2)*OFFSET($B$696,1,,($C1014-1)*3-2,1))),
IFERROR((R680/$J679)*$J1014,0))</f>
        <v>0</v>
      </c>
      <c r="S1015" s="312" cm="1">
        <f t="array" aca="1" ref="S1015" ca="1">IF($D1014=$C$3,
SUM(IF(OFFSET($N$696,,,($C1014-1)*3-2,$C$2)=S1014,OFFSET($N$698,,,($C1014-1)*3-2,$C$2)*OFFSET($B$696,1,,($C1014-1)*3-2,1))),
IFERROR((S680/$J679)*$J1014,0))</f>
        <v>0</v>
      </c>
      <c r="T1015" s="312" cm="1">
        <f t="array" aca="1" ref="T1015" ca="1">IF($D1014=$C$3,
SUM(IF(OFFSET($N$696,,,($C1014-1)*3-2,$C$2)=T1014,OFFSET($N$698,,,($C1014-1)*3-2,$C$2)*OFFSET($B$696,1,,($C1014-1)*3-2,1))),
IFERROR((T680/$J679)*$J1014,0))</f>
        <v>0</v>
      </c>
      <c r="U1015" s="312" cm="1">
        <f t="array" aca="1" ref="U1015" ca="1">IF($D1014=$C$3,
SUM(IF(OFFSET($N$696,,,($C1014-1)*3-2,$C$2)=U1014,OFFSET($N$698,,,($C1014-1)*3-2,$C$2)*OFFSET($B$696,1,,($C1014-1)*3-2,1))),
IFERROR((U680/$J679)*$J1014,0))</f>
        <v>0</v>
      </c>
      <c r="V1015" s="312" cm="1">
        <f t="array" aca="1" ref="V1015" ca="1">IF($D1014=$C$3,
SUM(IF(OFFSET($N$696,,,($C1014-1)*3-2,$C$2)=V1014,OFFSET($N$698,,,($C1014-1)*3-2,$C$2)*OFFSET($B$696,1,,($C1014-1)*3-2,1))),
IFERROR((V680/$J679)*$J1014,0))</f>
        <v>0</v>
      </c>
      <c r="W1015" s="312" cm="1">
        <f t="array" aca="1" ref="W1015" ca="1">IF($D1014=$C$3,
SUM(IF(OFFSET($N$696,,,($C1014-1)*3-2,$C$2)=W1014,OFFSET($N$698,,,($C1014-1)*3-2,$C$2)*OFFSET($B$696,1,,($C1014-1)*3-2,1))),
IFERROR((W680/$J679)*$J1014,0))</f>
        <v>0</v>
      </c>
      <c r="X1015" s="312" cm="1">
        <f t="array" aca="1" ref="X1015" ca="1">IF($D1014=$C$3,
SUM(IF(OFFSET($N$696,,,($C1014-1)*3-2,$C$2)=X1014,OFFSET($N$698,,,($C1014-1)*3-2,$C$2)*OFFSET($B$696,1,,($C1014-1)*3-2,1))),
IFERROR((X680/$J679)*$J1014,0))</f>
        <v>0</v>
      </c>
      <c r="Y1015" s="312" cm="1">
        <f t="array" aca="1" ref="Y1015" ca="1">IF($D1014=$C$3,
SUM(IF(OFFSET($N$696,,,($C1014-1)*3-2,$C$2)=Y1014,OFFSET($N$698,,,($C1014-1)*3-2,$C$2)*OFFSET($B$696,1,,($C1014-1)*3-2,1))),
IFERROR((Y680/$J679)*$J1014,0))</f>
        <v>0</v>
      </c>
      <c r="Z1015" s="312" cm="1">
        <f t="array" aca="1" ref="Z1015" ca="1">IF($D1014=$C$3,
SUM(IF(OFFSET($N$696,,,($C1014-1)*3-2,$C$2)=Z1014,OFFSET($N$698,,,($C1014-1)*3-2,$C$2)*OFFSET($B$696,1,,($C1014-1)*3-2,1))),
IFERROR((Z680/$J679)*$J1014,0))</f>
        <v>0</v>
      </c>
      <c r="AA1015" s="312" cm="1">
        <f t="array" aca="1" ref="AA1015" ca="1">IF($D1014=$C$3,
SUM(IF(OFFSET($N$696,,,($C1014-1)*3-2,$C$2)=AA1014,OFFSET($N$698,,,($C1014-1)*3-2,$C$2)*OFFSET($B$696,1,,($C1014-1)*3-2,1))),
IFERROR((AA680/$J679)*$J1014,0))</f>
        <v>0</v>
      </c>
      <c r="AB1015" s="312" cm="1">
        <f t="array" aca="1" ref="AB1015" ca="1">IF($D1014=$C$3,
SUM(IF(OFFSET($N$696,,,($C1014-1)*3-2,$C$2)=AB1014,OFFSET($N$698,,,($C1014-1)*3-2,$C$2)*OFFSET($B$696,1,,($C1014-1)*3-2,1))),
IFERROR((AB680/$J679)*$J1014,0))</f>
        <v>0</v>
      </c>
      <c r="AC1015" s="312" cm="1">
        <f t="array" aca="1" ref="AC1015" ca="1">IF($D1014=$C$3,
SUM(IF(OFFSET($N$696,,,($C1014-1)*3-2,$C$2)=AC1014,OFFSET($N$698,,,($C1014-1)*3-2,$C$2)*OFFSET($B$696,1,,($C1014-1)*3-2,1))),
IFERROR((AC680/$J679)*$J1014,0))</f>
        <v>0</v>
      </c>
      <c r="AD1015" s="312" cm="1">
        <f t="array" aca="1" ref="AD1015" ca="1">IF($D1014=$C$3,
SUM(IF(OFFSET($N$696,,,($C1014-1)*3-2,$C$2)=AD1014,OFFSET($N$698,,,($C1014-1)*3-2,$C$2)*OFFSET($B$696,1,,($C1014-1)*3-2,1))),
IFERROR((AD680/$J679)*$J1014,0))</f>
        <v>0</v>
      </c>
      <c r="AE1015" s="312" cm="1">
        <f t="array" aca="1" ref="AE1015" ca="1">IF($D1014=$C$3,
SUM(IF(OFFSET($N$696,,,($C1014-1)*3-2,$C$2)=AE1014,OFFSET($N$698,,,($C1014-1)*3-2,$C$2)*OFFSET($B$696,1,,($C1014-1)*3-2,1))),
IFERROR((AE680/$J679)*$J1014,0))</f>
        <v>0</v>
      </c>
      <c r="AF1015" s="312" cm="1">
        <f t="array" aca="1" ref="AF1015" ca="1">IF($D1014=$C$3,
SUM(IF(OFFSET($N$696,,,($C1014-1)*3-2,$C$2)=AF1014,OFFSET($N$698,,,($C1014-1)*3-2,$C$2)*OFFSET($B$696,1,,($C1014-1)*3-2,1))),
IFERROR((AF680/$J679)*$J1014,0))</f>
        <v>0</v>
      </c>
      <c r="AG1015" s="312" cm="1">
        <f t="array" aca="1" ref="AG1015" ca="1">IF($D1014=$C$3,
SUM(IF(OFFSET($N$696,,,($C1014-1)*3-2,$C$2)=AG1014,OFFSET($N$698,,,($C1014-1)*3-2,$C$2)*OFFSET($B$696,1,,($C1014-1)*3-2,1))),
IFERROR((AG680/$J679)*$J1014,0))</f>
        <v>0</v>
      </c>
      <c r="AH1015" s="317"/>
      <c r="AI1015" s="318"/>
      <c r="AJ1015" s="318"/>
      <c r="AK1015" s="318"/>
      <c r="AL1015" s="318"/>
      <c r="AM1015"/>
      <c r="AN1015"/>
      <c r="AO1015"/>
      <c r="AP1015"/>
      <c r="AQ1015"/>
      <c r="AR1015"/>
    </row>
    <row r="1016" spans="1:44" ht="13.15" customHeight="1">
      <c r="A1016" s="317"/>
      <c r="B1016" s="380" t="str">
        <f t="shared" ca="1" si="3972"/>
        <v/>
      </c>
      <c r="C1016" s="380" t="str">
        <f t="shared" ca="1" si="3972"/>
        <v/>
      </c>
      <c r="D1016" s="891"/>
      <c r="E1016" s="896"/>
      <c r="F1016" s="897"/>
      <c r="G1016" s="900"/>
      <c r="H1016" s="903"/>
      <c r="I1016" s="906"/>
      <c r="J1016" s="909"/>
      <c r="K1016" s="912"/>
      <c r="L1016" s="915"/>
      <c r="M1016" s="404" t="s">
        <v>91</v>
      </c>
      <c r="N1016" s="405">
        <f t="shared" ref="N1016:AG1016" ca="1" si="3973">IFERROR(N1015*$K1014,0)</f>
        <v>0</v>
      </c>
      <c r="O1016" s="406">
        <f t="shared" ca="1" si="3973"/>
        <v>0</v>
      </c>
      <c r="P1016" s="406">
        <f t="shared" ca="1" si="3973"/>
        <v>0</v>
      </c>
      <c r="Q1016" s="407">
        <f t="shared" ca="1" si="3973"/>
        <v>0</v>
      </c>
      <c r="R1016" s="406">
        <f t="shared" ca="1" si="3973"/>
        <v>0</v>
      </c>
      <c r="S1016" s="406">
        <f t="shared" ca="1" si="3973"/>
        <v>0</v>
      </c>
      <c r="T1016" s="406">
        <f t="shared" ca="1" si="3973"/>
        <v>0</v>
      </c>
      <c r="U1016" s="406">
        <f t="shared" ca="1" si="3973"/>
        <v>0</v>
      </c>
      <c r="V1016" s="406">
        <f t="shared" ca="1" si="3973"/>
        <v>0</v>
      </c>
      <c r="W1016" s="406">
        <f t="shared" ca="1" si="3973"/>
        <v>0</v>
      </c>
      <c r="X1016" s="406">
        <f t="shared" ca="1" si="3973"/>
        <v>0</v>
      </c>
      <c r="Y1016" s="406">
        <f t="shared" ca="1" si="3973"/>
        <v>0</v>
      </c>
      <c r="Z1016" s="406">
        <f t="shared" ca="1" si="3973"/>
        <v>0</v>
      </c>
      <c r="AA1016" s="406">
        <f t="shared" ca="1" si="3973"/>
        <v>0</v>
      </c>
      <c r="AB1016" s="406">
        <f t="shared" ca="1" si="3973"/>
        <v>0</v>
      </c>
      <c r="AC1016" s="406">
        <f t="shared" ca="1" si="3973"/>
        <v>0</v>
      </c>
      <c r="AD1016" s="406">
        <f t="shared" ca="1" si="3973"/>
        <v>0</v>
      </c>
      <c r="AE1016" s="406">
        <f t="shared" ca="1" si="3973"/>
        <v>0</v>
      </c>
      <c r="AF1016" s="406">
        <f t="shared" ca="1" si="3973"/>
        <v>0</v>
      </c>
      <c r="AG1016" s="406">
        <f t="shared" ca="1" si="3973"/>
        <v>0</v>
      </c>
      <c r="AH1016" s="317"/>
      <c r="AI1016" s="318"/>
      <c r="AJ1016" s="318"/>
      <c r="AK1016" s="318"/>
      <c r="AL1016" s="318"/>
      <c r="AM1016"/>
      <c r="AN1016"/>
      <c r="AO1016"/>
      <c r="AP1016"/>
      <c r="AQ1016"/>
      <c r="AR1016"/>
    </row>
    <row r="1017" spans="1:44" ht="13.15" customHeight="1">
      <c r="A1017" s="317"/>
      <c r="B1017" s="317"/>
      <c r="C1017" s="317" cm="1">
        <f t="array" aca="1" ref="C1017" ca="1">OFFSET(C1017,-3,,,)+1</f>
        <v>108</v>
      </c>
      <c r="D1017" s="889" t="str">
        <f t="shared" ref="D1017:E1017" ca="1" si="3974">D682</f>
        <v/>
      </c>
      <c r="E1017" s="892" t="str">
        <f t="shared" ca="1" si="3974"/>
        <v/>
      </c>
      <c r="F1017" s="893"/>
      <c r="G1017" s="898">
        <f t="shared" ref="G1017" si="3975">G682</f>
        <v>0</v>
      </c>
      <c r="H1017" s="901"/>
      <c r="I1017" s="904" t="str">
        <f t="shared" ref="I1017" ca="1" si="3976">I682</f>
        <v/>
      </c>
      <c r="J1017" s="907">
        <f t="shared" ref="J1017" ca="1" si="3977">IF($D1017=$C$3,
SUMPRODUCT(OFFSET($B$696,1,,($C1017-1)*3-2,),OFFSET($L$696,,,($C1017-1)*3-2,)),J682+H1017)</f>
        <v>0</v>
      </c>
      <c r="K1017" s="910">
        <f t="shared" ref="K1017" ca="1" si="3978">K682</f>
        <v>0</v>
      </c>
      <c r="L1017" s="913">
        <f t="shared" ref="L1017" ca="1" si="3979">J1017*K1017</f>
        <v>0</v>
      </c>
      <c r="M1017" s="402" t="s">
        <v>89</v>
      </c>
      <c r="N1017" s="308" t="str">
        <f t="shared" ref="N1017:AG1017" ca="1" si="3980">N682</f>
        <v/>
      </c>
      <c r="O1017" s="309" t="str">
        <f t="shared" ca="1" si="3980"/>
        <v/>
      </c>
      <c r="P1017" s="309" t="str">
        <f t="shared" ca="1" si="3980"/>
        <v/>
      </c>
      <c r="Q1017" s="310" t="str">
        <f t="shared" ca="1" si="3980"/>
        <v/>
      </c>
      <c r="R1017" s="309" t="str">
        <f t="shared" ca="1" si="3980"/>
        <v/>
      </c>
      <c r="S1017" s="309" t="str">
        <f t="shared" ca="1" si="3980"/>
        <v/>
      </c>
      <c r="T1017" s="309" t="str">
        <f t="shared" ca="1" si="3980"/>
        <v/>
      </c>
      <c r="U1017" s="309" t="str">
        <f t="shared" ca="1" si="3980"/>
        <v/>
      </c>
      <c r="V1017" s="309" t="str">
        <f t="shared" ca="1" si="3980"/>
        <v/>
      </c>
      <c r="W1017" s="309" t="str">
        <f t="shared" ca="1" si="3980"/>
        <v/>
      </c>
      <c r="X1017" s="309" t="str">
        <f t="shared" ca="1" si="3980"/>
        <v/>
      </c>
      <c r="Y1017" s="309" t="str">
        <f t="shared" ca="1" si="3980"/>
        <v/>
      </c>
      <c r="Z1017" s="309" t="str">
        <f t="shared" ca="1" si="3980"/>
        <v/>
      </c>
      <c r="AA1017" s="309" t="str">
        <f t="shared" ca="1" si="3980"/>
        <v/>
      </c>
      <c r="AB1017" s="309" t="str">
        <f t="shared" ca="1" si="3980"/>
        <v/>
      </c>
      <c r="AC1017" s="309" t="str">
        <f t="shared" ca="1" si="3980"/>
        <v/>
      </c>
      <c r="AD1017" s="309" t="str">
        <f t="shared" ca="1" si="3980"/>
        <v/>
      </c>
      <c r="AE1017" s="309" t="str">
        <f t="shared" ca="1" si="3980"/>
        <v/>
      </c>
      <c r="AF1017" s="309" t="str">
        <f t="shared" ca="1" si="3980"/>
        <v/>
      </c>
      <c r="AG1017" s="309" t="str">
        <f t="shared" ca="1" si="3980"/>
        <v/>
      </c>
      <c r="AH1017" s="317"/>
      <c r="AI1017" s="318"/>
      <c r="AJ1017" s="318"/>
      <c r="AK1017" s="318"/>
      <c r="AL1017" s="318"/>
      <c r="AM1017"/>
      <c r="AN1017"/>
      <c r="AO1017"/>
      <c r="AP1017"/>
      <c r="AQ1017"/>
      <c r="AR1017"/>
    </row>
    <row r="1018" spans="1:44" ht="13.15" customHeight="1">
      <c r="A1018" s="317"/>
      <c r="B1018" s="380">
        <f t="shared" ref="B1018:C1019" ca="1" si="3981">B683</f>
        <v>0</v>
      </c>
      <c r="C1018" s="317" cm="1">
        <f t="array" aca="1" ref="C1018" ca="1">IF(ROUND(SUM(IF(N1017:AG1017&lt;&gt;"",IF(N1017:AG1017&lt;&gt;0,(N1018:AG1018))))-J1017,3)&lt;&gt;0,"X",0)</f>
        <v>0</v>
      </c>
      <c r="D1018" s="890"/>
      <c r="E1018" s="894"/>
      <c r="F1018" s="895"/>
      <c r="G1018" s="899"/>
      <c r="H1018" s="902"/>
      <c r="I1018" s="905"/>
      <c r="J1018" s="908"/>
      <c r="K1018" s="911"/>
      <c r="L1018" s="914"/>
      <c r="M1018" s="403" t="s">
        <v>90</v>
      </c>
      <c r="N1018" s="312" cm="1">
        <f t="array" aca="1" ref="N1018" ca="1">IF($D1017=$C$3,
SUM(IF(OFFSET($N$696,,,($C1017-1)*3-2,$C$2)=N1017,OFFSET($N$698,,,($C1017-1)*3-2,$C$2)*OFFSET($B$696,1,,($C1017-1)*3-2,1))),
IFERROR((N683/$J682)*$J1017,0))</f>
        <v>0</v>
      </c>
      <c r="O1018" s="312" cm="1">
        <f t="array" aca="1" ref="O1018" ca="1">IF($D1017=$C$3,
SUM(IF(OFFSET($N$696,,,($C1017-1)*3-2,$C$2)=O1017,OFFSET($N$698,,,($C1017-1)*3-2,$C$2)*OFFSET($B$696,1,,($C1017-1)*3-2,1))),
IFERROR((O683/$J682)*$J1017,0))</f>
        <v>0</v>
      </c>
      <c r="P1018" s="312" cm="1">
        <f t="array" aca="1" ref="P1018" ca="1">IF($D1017=$C$3,
SUM(IF(OFFSET($N$696,,,($C1017-1)*3-2,$C$2)=P1017,OFFSET($N$698,,,($C1017-1)*3-2,$C$2)*OFFSET($B$696,1,,($C1017-1)*3-2,1))),
IFERROR((P683/$J682)*$J1017,0))</f>
        <v>0</v>
      </c>
      <c r="Q1018" s="313" cm="1">
        <f t="array" aca="1" ref="Q1018" ca="1">IF($D1017=$C$3,
SUM(IF(OFFSET($N$696,,,($C1017-1)*3-2,$C$2)=Q1017,OFFSET($N$698,,,($C1017-1)*3-2,$C$2)*OFFSET($B$696,1,,($C1017-1)*3-2,1))),
IFERROR((Q683/$J682)*$J1017,0))</f>
        <v>0</v>
      </c>
      <c r="R1018" s="312" cm="1">
        <f t="array" aca="1" ref="R1018" ca="1">IF($D1017=$C$3,
SUM(IF(OFFSET($N$696,,,($C1017-1)*3-2,$C$2)=R1017,OFFSET($N$698,,,($C1017-1)*3-2,$C$2)*OFFSET($B$696,1,,($C1017-1)*3-2,1))),
IFERROR((R683/$J682)*$J1017,0))</f>
        <v>0</v>
      </c>
      <c r="S1018" s="312" cm="1">
        <f t="array" aca="1" ref="S1018" ca="1">IF($D1017=$C$3,
SUM(IF(OFFSET($N$696,,,($C1017-1)*3-2,$C$2)=S1017,OFFSET($N$698,,,($C1017-1)*3-2,$C$2)*OFFSET($B$696,1,,($C1017-1)*3-2,1))),
IFERROR((S683/$J682)*$J1017,0))</f>
        <v>0</v>
      </c>
      <c r="T1018" s="312" cm="1">
        <f t="array" aca="1" ref="T1018" ca="1">IF($D1017=$C$3,
SUM(IF(OFFSET($N$696,,,($C1017-1)*3-2,$C$2)=T1017,OFFSET($N$698,,,($C1017-1)*3-2,$C$2)*OFFSET($B$696,1,,($C1017-1)*3-2,1))),
IFERROR((T683/$J682)*$J1017,0))</f>
        <v>0</v>
      </c>
      <c r="U1018" s="312" cm="1">
        <f t="array" aca="1" ref="U1018" ca="1">IF($D1017=$C$3,
SUM(IF(OFFSET($N$696,,,($C1017-1)*3-2,$C$2)=U1017,OFFSET($N$698,,,($C1017-1)*3-2,$C$2)*OFFSET($B$696,1,,($C1017-1)*3-2,1))),
IFERROR((U683/$J682)*$J1017,0))</f>
        <v>0</v>
      </c>
      <c r="V1018" s="312" cm="1">
        <f t="array" aca="1" ref="V1018" ca="1">IF($D1017=$C$3,
SUM(IF(OFFSET($N$696,,,($C1017-1)*3-2,$C$2)=V1017,OFFSET($N$698,,,($C1017-1)*3-2,$C$2)*OFFSET($B$696,1,,($C1017-1)*3-2,1))),
IFERROR((V683/$J682)*$J1017,0))</f>
        <v>0</v>
      </c>
      <c r="W1018" s="312" cm="1">
        <f t="array" aca="1" ref="W1018" ca="1">IF($D1017=$C$3,
SUM(IF(OFFSET($N$696,,,($C1017-1)*3-2,$C$2)=W1017,OFFSET($N$698,,,($C1017-1)*3-2,$C$2)*OFFSET($B$696,1,,($C1017-1)*3-2,1))),
IFERROR((W683/$J682)*$J1017,0))</f>
        <v>0</v>
      </c>
      <c r="X1018" s="312" cm="1">
        <f t="array" aca="1" ref="X1018" ca="1">IF($D1017=$C$3,
SUM(IF(OFFSET($N$696,,,($C1017-1)*3-2,$C$2)=X1017,OFFSET($N$698,,,($C1017-1)*3-2,$C$2)*OFFSET($B$696,1,,($C1017-1)*3-2,1))),
IFERROR((X683/$J682)*$J1017,0))</f>
        <v>0</v>
      </c>
      <c r="Y1018" s="312" cm="1">
        <f t="array" aca="1" ref="Y1018" ca="1">IF($D1017=$C$3,
SUM(IF(OFFSET($N$696,,,($C1017-1)*3-2,$C$2)=Y1017,OFFSET($N$698,,,($C1017-1)*3-2,$C$2)*OFFSET($B$696,1,,($C1017-1)*3-2,1))),
IFERROR((Y683/$J682)*$J1017,0))</f>
        <v>0</v>
      </c>
      <c r="Z1018" s="312" cm="1">
        <f t="array" aca="1" ref="Z1018" ca="1">IF($D1017=$C$3,
SUM(IF(OFFSET($N$696,,,($C1017-1)*3-2,$C$2)=Z1017,OFFSET($N$698,,,($C1017-1)*3-2,$C$2)*OFFSET($B$696,1,,($C1017-1)*3-2,1))),
IFERROR((Z683/$J682)*$J1017,0))</f>
        <v>0</v>
      </c>
      <c r="AA1018" s="312" cm="1">
        <f t="array" aca="1" ref="AA1018" ca="1">IF($D1017=$C$3,
SUM(IF(OFFSET($N$696,,,($C1017-1)*3-2,$C$2)=AA1017,OFFSET($N$698,,,($C1017-1)*3-2,$C$2)*OFFSET($B$696,1,,($C1017-1)*3-2,1))),
IFERROR((AA683/$J682)*$J1017,0))</f>
        <v>0</v>
      </c>
      <c r="AB1018" s="312" cm="1">
        <f t="array" aca="1" ref="AB1018" ca="1">IF($D1017=$C$3,
SUM(IF(OFFSET($N$696,,,($C1017-1)*3-2,$C$2)=AB1017,OFFSET($N$698,,,($C1017-1)*3-2,$C$2)*OFFSET($B$696,1,,($C1017-1)*3-2,1))),
IFERROR((AB683/$J682)*$J1017,0))</f>
        <v>0</v>
      </c>
      <c r="AC1018" s="312" cm="1">
        <f t="array" aca="1" ref="AC1018" ca="1">IF($D1017=$C$3,
SUM(IF(OFFSET($N$696,,,($C1017-1)*3-2,$C$2)=AC1017,OFFSET($N$698,,,($C1017-1)*3-2,$C$2)*OFFSET($B$696,1,,($C1017-1)*3-2,1))),
IFERROR((AC683/$J682)*$J1017,0))</f>
        <v>0</v>
      </c>
      <c r="AD1018" s="312" cm="1">
        <f t="array" aca="1" ref="AD1018" ca="1">IF($D1017=$C$3,
SUM(IF(OFFSET($N$696,,,($C1017-1)*3-2,$C$2)=AD1017,OFFSET($N$698,,,($C1017-1)*3-2,$C$2)*OFFSET($B$696,1,,($C1017-1)*3-2,1))),
IFERROR((AD683/$J682)*$J1017,0))</f>
        <v>0</v>
      </c>
      <c r="AE1018" s="312" cm="1">
        <f t="array" aca="1" ref="AE1018" ca="1">IF($D1017=$C$3,
SUM(IF(OFFSET($N$696,,,($C1017-1)*3-2,$C$2)=AE1017,OFFSET($N$698,,,($C1017-1)*3-2,$C$2)*OFFSET($B$696,1,,($C1017-1)*3-2,1))),
IFERROR((AE683/$J682)*$J1017,0))</f>
        <v>0</v>
      </c>
      <c r="AF1018" s="312" cm="1">
        <f t="array" aca="1" ref="AF1018" ca="1">IF($D1017=$C$3,
SUM(IF(OFFSET($N$696,,,($C1017-1)*3-2,$C$2)=AF1017,OFFSET($N$698,,,($C1017-1)*3-2,$C$2)*OFFSET($B$696,1,,($C1017-1)*3-2,1))),
IFERROR((AF683/$J682)*$J1017,0))</f>
        <v>0</v>
      </c>
      <c r="AG1018" s="312" cm="1">
        <f t="array" aca="1" ref="AG1018" ca="1">IF($D1017=$C$3,
SUM(IF(OFFSET($N$696,,,($C1017-1)*3-2,$C$2)=AG1017,OFFSET($N$698,,,($C1017-1)*3-2,$C$2)*OFFSET($B$696,1,,($C1017-1)*3-2,1))),
IFERROR((AG683/$J682)*$J1017,0))</f>
        <v>0</v>
      </c>
      <c r="AH1018" s="317"/>
      <c r="AI1018" s="318"/>
      <c r="AJ1018" s="318"/>
      <c r="AK1018" s="318"/>
      <c r="AL1018" s="318"/>
      <c r="AM1018"/>
      <c r="AN1018"/>
      <c r="AO1018"/>
      <c r="AP1018"/>
      <c r="AQ1018"/>
      <c r="AR1018"/>
    </row>
    <row r="1019" spans="1:44" ht="13.15" customHeight="1">
      <c r="A1019" s="317"/>
      <c r="B1019" s="380" t="str">
        <f t="shared" ca="1" si="3981"/>
        <v/>
      </c>
      <c r="C1019" s="380" t="str">
        <f t="shared" ca="1" si="3981"/>
        <v/>
      </c>
      <c r="D1019" s="891"/>
      <c r="E1019" s="896"/>
      <c r="F1019" s="897"/>
      <c r="G1019" s="900"/>
      <c r="H1019" s="903"/>
      <c r="I1019" s="906"/>
      <c r="J1019" s="909"/>
      <c r="K1019" s="912"/>
      <c r="L1019" s="915"/>
      <c r="M1019" s="404" t="s">
        <v>91</v>
      </c>
      <c r="N1019" s="405">
        <f t="shared" ref="N1019:AG1019" ca="1" si="3982">IFERROR(N1018*$K1017,0)</f>
        <v>0</v>
      </c>
      <c r="O1019" s="406">
        <f t="shared" ca="1" si="3982"/>
        <v>0</v>
      </c>
      <c r="P1019" s="406">
        <f t="shared" ca="1" si="3982"/>
        <v>0</v>
      </c>
      <c r="Q1019" s="407">
        <f t="shared" ca="1" si="3982"/>
        <v>0</v>
      </c>
      <c r="R1019" s="406">
        <f t="shared" ca="1" si="3982"/>
        <v>0</v>
      </c>
      <c r="S1019" s="406">
        <f t="shared" ca="1" si="3982"/>
        <v>0</v>
      </c>
      <c r="T1019" s="406">
        <f t="shared" ca="1" si="3982"/>
        <v>0</v>
      </c>
      <c r="U1019" s="406">
        <f t="shared" ca="1" si="3982"/>
        <v>0</v>
      </c>
      <c r="V1019" s="406">
        <f t="shared" ca="1" si="3982"/>
        <v>0</v>
      </c>
      <c r="W1019" s="406">
        <f t="shared" ca="1" si="3982"/>
        <v>0</v>
      </c>
      <c r="X1019" s="406">
        <f t="shared" ca="1" si="3982"/>
        <v>0</v>
      </c>
      <c r="Y1019" s="406">
        <f t="shared" ca="1" si="3982"/>
        <v>0</v>
      </c>
      <c r="Z1019" s="406">
        <f t="shared" ca="1" si="3982"/>
        <v>0</v>
      </c>
      <c r="AA1019" s="406">
        <f t="shared" ca="1" si="3982"/>
        <v>0</v>
      </c>
      <c r="AB1019" s="406">
        <f t="shared" ca="1" si="3982"/>
        <v>0</v>
      </c>
      <c r="AC1019" s="406">
        <f t="shared" ca="1" si="3982"/>
        <v>0</v>
      </c>
      <c r="AD1019" s="406">
        <f t="shared" ca="1" si="3982"/>
        <v>0</v>
      </c>
      <c r="AE1019" s="406">
        <f t="shared" ca="1" si="3982"/>
        <v>0</v>
      </c>
      <c r="AF1019" s="406">
        <f t="shared" ca="1" si="3982"/>
        <v>0</v>
      </c>
      <c r="AG1019" s="406">
        <f t="shared" ca="1" si="3982"/>
        <v>0</v>
      </c>
      <c r="AH1019" s="317"/>
      <c r="AI1019" s="318"/>
      <c r="AJ1019" s="318"/>
      <c r="AK1019" s="318"/>
      <c r="AL1019" s="318"/>
      <c r="AM1019"/>
      <c r="AN1019"/>
      <c r="AO1019"/>
      <c r="AP1019"/>
      <c r="AQ1019"/>
      <c r="AR1019"/>
    </row>
    <row r="1020" spans="1:44" ht="13.15" customHeight="1">
      <c r="A1020" s="317"/>
      <c r="B1020" s="317"/>
      <c r="C1020" s="317" cm="1">
        <f t="array" aca="1" ref="C1020" ca="1">OFFSET(C1020,-3,,,)+1</f>
        <v>109</v>
      </c>
      <c r="D1020" s="889" t="str">
        <f t="shared" ref="D1020:E1020" ca="1" si="3983">D685</f>
        <v/>
      </c>
      <c r="E1020" s="892" t="str">
        <f t="shared" ca="1" si="3983"/>
        <v/>
      </c>
      <c r="F1020" s="893"/>
      <c r="G1020" s="898">
        <f t="shared" ref="G1020" si="3984">G685</f>
        <v>0</v>
      </c>
      <c r="H1020" s="901"/>
      <c r="I1020" s="904" t="str">
        <f t="shared" ref="I1020" ca="1" si="3985">I685</f>
        <v/>
      </c>
      <c r="J1020" s="907">
        <f t="shared" ref="J1020" ca="1" si="3986">IF($D1020=$C$3,
SUMPRODUCT(OFFSET($B$696,1,,($C1020-1)*3-2,),OFFSET($L$696,,,($C1020-1)*3-2,)),J685+H1020)</f>
        <v>0</v>
      </c>
      <c r="K1020" s="910">
        <f t="shared" ref="K1020" ca="1" si="3987">K685</f>
        <v>0</v>
      </c>
      <c r="L1020" s="913">
        <f t="shared" ref="L1020" ca="1" si="3988">J1020*K1020</f>
        <v>0</v>
      </c>
      <c r="M1020" s="402" t="s">
        <v>89</v>
      </c>
      <c r="N1020" s="308" t="str">
        <f t="shared" ref="N1020:AG1020" ca="1" si="3989">N685</f>
        <v/>
      </c>
      <c r="O1020" s="309" t="str">
        <f t="shared" ca="1" si="3989"/>
        <v/>
      </c>
      <c r="P1020" s="309" t="str">
        <f t="shared" ca="1" si="3989"/>
        <v/>
      </c>
      <c r="Q1020" s="310" t="str">
        <f t="shared" ca="1" si="3989"/>
        <v/>
      </c>
      <c r="R1020" s="309" t="str">
        <f t="shared" ca="1" si="3989"/>
        <v/>
      </c>
      <c r="S1020" s="309" t="str">
        <f t="shared" ca="1" si="3989"/>
        <v/>
      </c>
      <c r="T1020" s="309" t="str">
        <f t="shared" ca="1" si="3989"/>
        <v/>
      </c>
      <c r="U1020" s="309" t="str">
        <f t="shared" ca="1" si="3989"/>
        <v/>
      </c>
      <c r="V1020" s="309" t="str">
        <f t="shared" ca="1" si="3989"/>
        <v/>
      </c>
      <c r="W1020" s="309" t="str">
        <f t="shared" ca="1" si="3989"/>
        <v/>
      </c>
      <c r="X1020" s="309" t="str">
        <f t="shared" ca="1" si="3989"/>
        <v/>
      </c>
      <c r="Y1020" s="309" t="str">
        <f t="shared" ca="1" si="3989"/>
        <v/>
      </c>
      <c r="Z1020" s="309" t="str">
        <f t="shared" ca="1" si="3989"/>
        <v/>
      </c>
      <c r="AA1020" s="309" t="str">
        <f t="shared" ca="1" si="3989"/>
        <v/>
      </c>
      <c r="AB1020" s="309" t="str">
        <f t="shared" ca="1" si="3989"/>
        <v/>
      </c>
      <c r="AC1020" s="309" t="str">
        <f t="shared" ca="1" si="3989"/>
        <v/>
      </c>
      <c r="AD1020" s="309" t="str">
        <f t="shared" ca="1" si="3989"/>
        <v/>
      </c>
      <c r="AE1020" s="309" t="str">
        <f t="shared" ca="1" si="3989"/>
        <v/>
      </c>
      <c r="AF1020" s="309" t="str">
        <f t="shared" ca="1" si="3989"/>
        <v/>
      </c>
      <c r="AG1020" s="309" t="str">
        <f t="shared" ca="1" si="3989"/>
        <v/>
      </c>
      <c r="AH1020" s="317"/>
      <c r="AI1020" s="318"/>
      <c r="AJ1020" s="318"/>
      <c r="AK1020" s="318"/>
      <c r="AL1020" s="318"/>
      <c r="AM1020"/>
      <c r="AN1020"/>
      <c r="AO1020"/>
      <c r="AP1020"/>
      <c r="AQ1020"/>
      <c r="AR1020"/>
    </row>
    <row r="1021" spans="1:44" ht="13.15" customHeight="1">
      <c r="A1021" s="317"/>
      <c r="B1021" s="380">
        <f t="shared" ref="B1021:C1022" ca="1" si="3990">B686</f>
        <v>0</v>
      </c>
      <c r="C1021" s="317" cm="1">
        <f t="array" aca="1" ref="C1021" ca="1">IF(ROUND(SUM(IF(N1020:AG1020&lt;&gt;"",IF(N1020:AG1020&lt;&gt;0,(N1021:AG1021))))-J1020,3)&lt;&gt;0,"X",0)</f>
        <v>0</v>
      </c>
      <c r="D1021" s="890"/>
      <c r="E1021" s="894"/>
      <c r="F1021" s="895"/>
      <c r="G1021" s="899"/>
      <c r="H1021" s="902"/>
      <c r="I1021" s="905"/>
      <c r="J1021" s="908"/>
      <c r="K1021" s="911"/>
      <c r="L1021" s="914"/>
      <c r="M1021" s="403" t="s">
        <v>90</v>
      </c>
      <c r="N1021" s="312" cm="1">
        <f t="array" aca="1" ref="N1021" ca="1">IF($D1020=$C$3,
SUM(IF(OFFSET($N$696,,,($C1020-1)*3-2,$C$2)=N1020,OFFSET($N$698,,,($C1020-1)*3-2,$C$2)*OFFSET($B$696,1,,($C1020-1)*3-2,1))),
IFERROR((N686/$J685)*$J1020,0))</f>
        <v>0</v>
      </c>
      <c r="O1021" s="312" cm="1">
        <f t="array" aca="1" ref="O1021" ca="1">IF($D1020=$C$3,
SUM(IF(OFFSET($N$696,,,($C1020-1)*3-2,$C$2)=O1020,OFFSET($N$698,,,($C1020-1)*3-2,$C$2)*OFFSET($B$696,1,,($C1020-1)*3-2,1))),
IFERROR((O686/$J685)*$J1020,0))</f>
        <v>0</v>
      </c>
      <c r="P1021" s="312" cm="1">
        <f t="array" aca="1" ref="P1021" ca="1">IF($D1020=$C$3,
SUM(IF(OFFSET($N$696,,,($C1020-1)*3-2,$C$2)=P1020,OFFSET($N$698,,,($C1020-1)*3-2,$C$2)*OFFSET($B$696,1,,($C1020-1)*3-2,1))),
IFERROR((P686/$J685)*$J1020,0))</f>
        <v>0</v>
      </c>
      <c r="Q1021" s="313" cm="1">
        <f t="array" aca="1" ref="Q1021" ca="1">IF($D1020=$C$3,
SUM(IF(OFFSET($N$696,,,($C1020-1)*3-2,$C$2)=Q1020,OFFSET($N$698,,,($C1020-1)*3-2,$C$2)*OFFSET($B$696,1,,($C1020-1)*3-2,1))),
IFERROR((Q686/$J685)*$J1020,0))</f>
        <v>0</v>
      </c>
      <c r="R1021" s="312" cm="1">
        <f t="array" aca="1" ref="R1021" ca="1">IF($D1020=$C$3,
SUM(IF(OFFSET($N$696,,,($C1020-1)*3-2,$C$2)=R1020,OFFSET($N$698,,,($C1020-1)*3-2,$C$2)*OFFSET($B$696,1,,($C1020-1)*3-2,1))),
IFERROR((R686/$J685)*$J1020,0))</f>
        <v>0</v>
      </c>
      <c r="S1021" s="312" cm="1">
        <f t="array" aca="1" ref="S1021" ca="1">IF($D1020=$C$3,
SUM(IF(OFFSET($N$696,,,($C1020-1)*3-2,$C$2)=S1020,OFFSET($N$698,,,($C1020-1)*3-2,$C$2)*OFFSET($B$696,1,,($C1020-1)*3-2,1))),
IFERROR((S686/$J685)*$J1020,0))</f>
        <v>0</v>
      </c>
      <c r="T1021" s="312" cm="1">
        <f t="array" aca="1" ref="T1021" ca="1">IF($D1020=$C$3,
SUM(IF(OFFSET($N$696,,,($C1020-1)*3-2,$C$2)=T1020,OFFSET($N$698,,,($C1020-1)*3-2,$C$2)*OFFSET($B$696,1,,($C1020-1)*3-2,1))),
IFERROR((T686/$J685)*$J1020,0))</f>
        <v>0</v>
      </c>
      <c r="U1021" s="312" cm="1">
        <f t="array" aca="1" ref="U1021" ca="1">IF($D1020=$C$3,
SUM(IF(OFFSET($N$696,,,($C1020-1)*3-2,$C$2)=U1020,OFFSET($N$698,,,($C1020-1)*3-2,$C$2)*OFFSET($B$696,1,,($C1020-1)*3-2,1))),
IFERROR((U686/$J685)*$J1020,0))</f>
        <v>0</v>
      </c>
      <c r="V1021" s="312" cm="1">
        <f t="array" aca="1" ref="V1021" ca="1">IF($D1020=$C$3,
SUM(IF(OFFSET($N$696,,,($C1020-1)*3-2,$C$2)=V1020,OFFSET($N$698,,,($C1020-1)*3-2,$C$2)*OFFSET($B$696,1,,($C1020-1)*3-2,1))),
IFERROR((V686/$J685)*$J1020,0))</f>
        <v>0</v>
      </c>
      <c r="W1021" s="312" cm="1">
        <f t="array" aca="1" ref="W1021" ca="1">IF($D1020=$C$3,
SUM(IF(OFFSET($N$696,,,($C1020-1)*3-2,$C$2)=W1020,OFFSET($N$698,,,($C1020-1)*3-2,$C$2)*OFFSET($B$696,1,,($C1020-1)*3-2,1))),
IFERROR((W686/$J685)*$J1020,0))</f>
        <v>0</v>
      </c>
      <c r="X1021" s="312" cm="1">
        <f t="array" aca="1" ref="X1021" ca="1">IF($D1020=$C$3,
SUM(IF(OFFSET($N$696,,,($C1020-1)*3-2,$C$2)=X1020,OFFSET($N$698,,,($C1020-1)*3-2,$C$2)*OFFSET($B$696,1,,($C1020-1)*3-2,1))),
IFERROR((X686/$J685)*$J1020,0))</f>
        <v>0</v>
      </c>
      <c r="Y1021" s="312" cm="1">
        <f t="array" aca="1" ref="Y1021" ca="1">IF($D1020=$C$3,
SUM(IF(OFFSET($N$696,,,($C1020-1)*3-2,$C$2)=Y1020,OFFSET($N$698,,,($C1020-1)*3-2,$C$2)*OFFSET($B$696,1,,($C1020-1)*3-2,1))),
IFERROR((Y686/$J685)*$J1020,0))</f>
        <v>0</v>
      </c>
      <c r="Z1021" s="312" cm="1">
        <f t="array" aca="1" ref="Z1021" ca="1">IF($D1020=$C$3,
SUM(IF(OFFSET($N$696,,,($C1020-1)*3-2,$C$2)=Z1020,OFFSET($N$698,,,($C1020-1)*3-2,$C$2)*OFFSET($B$696,1,,($C1020-1)*3-2,1))),
IFERROR((Z686/$J685)*$J1020,0))</f>
        <v>0</v>
      </c>
      <c r="AA1021" s="312" cm="1">
        <f t="array" aca="1" ref="AA1021" ca="1">IF($D1020=$C$3,
SUM(IF(OFFSET($N$696,,,($C1020-1)*3-2,$C$2)=AA1020,OFFSET($N$698,,,($C1020-1)*3-2,$C$2)*OFFSET($B$696,1,,($C1020-1)*3-2,1))),
IFERROR((AA686/$J685)*$J1020,0))</f>
        <v>0</v>
      </c>
      <c r="AB1021" s="312" cm="1">
        <f t="array" aca="1" ref="AB1021" ca="1">IF($D1020=$C$3,
SUM(IF(OFFSET($N$696,,,($C1020-1)*3-2,$C$2)=AB1020,OFFSET($N$698,,,($C1020-1)*3-2,$C$2)*OFFSET($B$696,1,,($C1020-1)*3-2,1))),
IFERROR((AB686/$J685)*$J1020,0))</f>
        <v>0</v>
      </c>
      <c r="AC1021" s="312" cm="1">
        <f t="array" aca="1" ref="AC1021" ca="1">IF($D1020=$C$3,
SUM(IF(OFFSET($N$696,,,($C1020-1)*3-2,$C$2)=AC1020,OFFSET($N$698,,,($C1020-1)*3-2,$C$2)*OFFSET($B$696,1,,($C1020-1)*3-2,1))),
IFERROR((AC686/$J685)*$J1020,0))</f>
        <v>0</v>
      </c>
      <c r="AD1021" s="312" cm="1">
        <f t="array" aca="1" ref="AD1021" ca="1">IF($D1020=$C$3,
SUM(IF(OFFSET($N$696,,,($C1020-1)*3-2,$C$2)=AD1020,OFFSET($N$698,,,($C1020-1)*3-2,$C$2)*OFFSET($B$696,1,,($C1020-1)*3-2,1))),
IFERROR((AD686/$J685)*$J1020,0))</f>
        <v>0</v>
      </c>
      <c r="AE1021" s="312" cm="1">
        <f t="array" aca="1" ref="AE1021" ca="1">IF($D1020=$C$3,
SUM(IF(OFFSET($N$696,,,($C1020-1)*3-2,$C$2)=AE1020,OFFSET($N$698,,,($C1020-1)*3-2,$C$2)*OFFSET($B$696,1,,($C1020-1)*3-2,1))),
IFERROR((AE686/$J685)*$J1020,0))</f>
        <v>0</v>
      </c>
      <c r="AF1021" s="312" cm="1">
        <f t="array" aca="1" ref="AF1021" ca="1">IF($D1020=$C$3,
SUM(IF(OFFSET($N$696,,,($C1020-1)*3-2,$C$2)=AF1020,OFFSET($N$698,,,($C1020-1)*3-2,$C$2)*OFFSET($B$696,1,,($C1020-1)*3-2,1))),
IFERROR((AF686/$J685)*$J1020,0))</f>
        <v>0</v>
      </c>
      <c r="AG1021" s="312" cm="1">
        <f t="array" aca="1" ref="AG1021" ca="1">IF($D1020=$C$3,
SUM(IF(OFFSET($N$696,,,($C1020-1)*3-2,$C$2)=AG1020,OFFSET($N$698,,,($C1020-1)*3-2,$C$2)*OFFSET($B$696,1,,($C1020-1)*3-2,1))),
IFERROR((AG686/$J685)*$J1020,0))</f>
        <v>0</v>
      </c>
      <c r="AH1021" s="317"/>
      <c r="AI1021" s="318"/>
      <c r="AJ1021" s="318"/>
      <c r="AK1021" s="318"/>
      <c r="AL1021" s="318"/>
      <c r="AM1021"/>
      <c r="AN1021"/>
      <c r="AO1021"/>
      <c r="AP1021"/>
      <c r="AQ1021"/>
      <c r="AR1021"/>
    </row>
    <row r="1022" spans="1:44" ht="13.15" customHeight="1">
      <c r="A1022" s="317"/>
      <c r="B1022" s="380" t="str">
        <f t="shared" ca="1" si="3990"/>
        <v/>
      </c>
      <c r="C1022" s="380" t="str">
        <f t="shared" ca="1" si="3990"/>
        <v/>
      </c>
      <c r="D1022" s="891"/>
      <c r="E1022" s="896"/>
      <c r="F1022" s="897"/>
      <c r="G1022" s="900"/>
      <c r="H1022" s="903"/>
      <c r="I1022" s="906"/>
      <c r="J1022" s="909"/>
      <c r="K1022" s="912"/>
      <c r="L1022" s="915"/>
      <c r="M1022" s="404" t="s">
        <v>91</v>
      </c>
      <c r="N1022" s="405">
        <f t="shared" ref="N1022:AG1022" ca="1" si="3991">IFERROR(N1021*$K1020,0)</f>
        <v>0</v>
      </c>
      <c r="O1022" s="406">
        <f t="shared" ca="1" si="3991"/>
        <v>0</v>
      </c>
      <c r="P1022" s="406">
        <f t="shared" ca="1" si="3991"/>
        <v>0</v>
      </c>
      <c r="Q1022" s="407">
        <f t="shared" ca="1" si="3991"/>
        <v>0</v>
      </c>
      <c r="R1022" s="406">
        <f t="shared" ca="1" si="3991"/>
        <v>0</v>
      </c>
      <c r="S1022" s="406">
        <f t="shared" ca="1" si="3991"/>
        <v>0</v>
      </c>
      <c r="T1022" s="406">
        <f t="shared" ca="1" si="3991"/>
        <v>0</v>
      </c>
      <c r="U1022" s="406">
        <f t="shared" ca="1" si="3991"/>
        <v>0</v>
      </c>
      <c r="V1022" s="406">
        <f t="shared" ca="1" si="3991"/>
        <v>0</v>
      </c>
      <c r="W1022" s="406">
        <f t="shared" ca="1" si="3991"/>
        <v>0</v>
      </c>
      <c r="X1022" s="406">
        <f t="shared" ca="1" si="3991"/>
        <v>0</v>
      </c>
      <c r="Y1022" s="406">
        <f t="shared" ca="1" si="3991"/>
        <v>0</v>
      </c>
      <c r="Z1022" s="406">
        <f t="shared" ca="1" si="3991"/>
        <v>0</v>
      </c>
      <c r="AA1022" s="406">
        <f t="shared" ca="1" si="3991"/>
        <v>0</v>
      </c>
      <c r="AB1022" s="406">
        <f t="shared" ca="1" si="3991"/>
        <v>0</v>
      </c>
      <c r="AC1022" s="406">
        <f t="shared" ca="1" si="3991"/>
        <v>0</v>
      </c>
      <c r="AD1022" s="406">
        <f t="shared" ca="1" si="3991"/>
        <v>0</v>
      </c>
      <c r="AE1022" s="406">
        <f t="shared" ca="1" si="3991"/>
        <v>0</v>
      </c>
      <c r="AF1022" s="406">
        <f t="shared" ca="1" si="3991"/>
        <v>0</v>
      </c>
      <c r="AG1022" s="406">
        <f t="shared" ca="1" si="3991"/>
        <v>0</v>
      </c>
      <c r="AH1022" s="317"/>
      <c r="AI1022" s="318"/>
      <c r="AJ1022" s="318"/>
      <c r="AK1022" s="318"/>
      <c r="AL1022" s="318"/>
      <c r="AM1022"/>
      <c r="AN1022"/>
      <c r="AO1022"/>
      <c r="AP1022"/>
      <c r="AQ1022"/>
      <c r="AR1022"/>
    </row>
    <row r="1023" spans="1:44" ht="13.15" customHeight="1">
      <c r="A1023" s="317"/>
      <c r="B1023" s="317"/>
      <c r="C1023" s="317" cm="1">
        <f t="array" aca="1" ref="C1023" ca="1">OFFSET(C1023,-3,,,)+1</f>
        <v>110</v>
      </c>
      <c r="D1023" s="889" t="str">
        <f t="shared" ref="D1023:E1023" ca="1" si="3992">D688</f>
        <v/>
      </c>
      <c r="E1023" s="892" t="str">
        <f t="shared" ca="1" si="3992"/>
        <v/>
      </c>
      <c r="F1023" s="893"/>
      <c r="G1023" s="898">
        <f t="shared" ref="G1023" si="3993">G688</f>
        <v>0</v>
      </c>
      <c r="H1023" s="901"/>
      <c r="I1023" s="904" t="str">
        <f t="shared" ref="I1023" ca="1" si="3994">I688</f>
        <v/>
      </c>
      <c r="J1023" s="907">
        <f t="shared" ref="J1023" ca="1" si="3995">IF($D1023=$C$3,
SUMPRODUCT(OFFSET($B$696,1,,($C1023-1)*3-2,),OFFSET($L$696,,,($C1023-1)*3-2,)),J688+H1023)</f>
        <v>0</v>
      </c>
      <c r="K1023" s="910">
        <f t="shared" ref="K1023" ca="1" si="3996">K688</f>
        <v>0</v>
      </c>
      <c r="L1023" s="913">
        <f t="shared" ref="L1023" ca="1" si="3997">J1023*K1023</f>
        <v>0</v>
      </c>
      <c r="M1023" s="402" t="s">
        <v>89</v>
      </c>
      <c r="N1023" s="308" t="str">
        <f t="shared" ref="N1023:AG1023" ca="1" si="3998">N688</f>
        <v/>
      </c>
      <c r="O1023" s="309" t="str">
        <f t="shared" ca="1" si="3998"/>
        <v/>
      </c>
      <c r="P1023" s="309" t="str">
        <f t="shared" ca="1" si="3998"/>
        <v/>
      </c>
      <c r="Q1023" s="310" t="str">
        <f t="shared" ca="1" si="3998"/>
        <v/>
      </c>
      <c r="R1023" s="309" t="str">
        <f t="shared" ca="1" si="3998"/>
        <v/>
      </c>
      <c r="S1023" s="309" t="str">
        <f t="shared" ca="1" si="3998"/>
        <v/>
      </c>
      <c r="T1023" s="309" t="str">
        <f t="shared" ca="1" si="3998"/>
        <v/>
      </c>
      <c r="U1023" s="309" t="str">
        <f t="shared" ca="1" si="3998"/>
        <v/>
      </c>
      <c r="V1023" s="309" t="str">
        <f t="shared" ca="1" si="3998"/>
        <v/>
      </c>
      <c r="W1023" s="309" t="str">
        <f t="shared" ca="1" si="3998"/>
        <v/>
      </c>
      <c r="X1023" s="309" t="str">
        <f t="shared" ca="1" si="3998"/>
        <v/>
      </c>
      <c r="Y1023" s="309" t="str">
        <f t="shared" ca="1" si="3998"/>
        <v/>
      </c>
      <c r="Z1023" s="309" t="str">
        <f t="shared" ca="1" si="3998"/>
        <v/>
      </c>
      <c r="AA1023" s="309" t="str">
        <f t="shared" ca="1" si="3998"/>
        <v/>
      </c>
      <c r="AB1023" s="309" t="str">
        <f t="shared" ca="1" si="3998"/>
        <v/>
      </c>
      <c r="AC1023" s="309" t="str">
        <f t="shared" ca="1" si="3998"/>
        <v/>
      </c>
      <c r="AD1023" s="309" t="str">
        <f t="shared" ca="1" si="3998"/>
        <v/>
      </c>
      <c r="AE1023" s="309" t="str">
        <f t="shared" ca="1" si="3998"/>
        <v/>
      </c>
      <c r="AF1023" s="309" t="str">
        <f t="shared" ca="1" si="3998"/>
        <v/>
      </c>
      <c r="AG1023" s="309" t="str">
        <f t="shared" ca="1" si="3998"/>
        <v/>
      </c>
      <c r="AH1023" s="317"/>
      <c r="AI1023" s="318"/>
      <c r="AJ1023" s="318"/>
      <c r="AK1023" s="318"/>
      <c r="AL1023" s="318"/>
      <c r="AM1023"/>
      <c r="AN1023"/>
      <c r="AO1023"/>
      <c r="AP1023"/>
      <c r="AQ1023"/>
      <c r="AR1023"/>
    </row>
    <row r="1024" spans="1:44" ht="13.15" customHeight="1">
      <c r="A1024" s="317"/>
      <c r="B1024" s="380">
        <f t="shared" ref="B1024:C1025" ca="1" si="3999">B689</f>
        <v>0</v>
      </c>
      <c r="C1024" s="317" cm="1">
        <f t="array" aca="1" ref="C1024" ca="1">IF(ROUND(SUM(IF(N1023:AG1023&lt;&gt;"",IF(N1023:AG1023&lt;&gt;0,(N1024:AG1024))))-J1023,3)&lt;&gt;0,"X",0)</f>
        <v>0</v>
      </c>
      <c r="D1024" s="890"/>
      <c r="E1024" s="894"/>
      <c r="F1024" s="895"/>
      <c r="G1024" s="899"/>
      <c r="H1024" s="902"/>
      <c r="I1024" s="905"/>
      <c r="J1024" s="908"/>
      <c r="K1024" s="911"/>
      <c r="L1024" s="914"/>
      <c r="M1024" s="403" t="s">
        <v>90</v>
      </c>
      <c r="N1024" s="312" cm="1">
        <f t="array" aca="1" ref="N1024" ca="1">IF($D1023=$C$3,
SUM(IF(OFFSET($N$696,,,($C1023-1)*3-2,$C$2)=N1023,OFFSET($N$698,,,($C1023-1)*3-2,$C$2)*OFFSET($B$696,1,,($C1023-1)*3-2,1))),
IFERROR((N689/$J688)*$J1023,0))</f>
        <v>0</v>
      </c>
      <c r="O1024" s="312" cm="1">
        <f t="array" aca="1" ref="O1024" ca="1">IF($D1023=$C$3,
SUM(IF(OFFSET($N$696,,,($C1023-1)*3-2,$C$2)=O1023,OFFSET($N$698,,,($C1023-1)*3-2,$C$2)*OFFSET($B$696,1,,($C1023-1)*3-2,1))),
IFERROR((O689/$J688)*$J1023,0))</f>
        <v>0</v>
      </c>
      <c r="P1024" s="312" cm="1">
        <f t="array" aca="1" ref="P1024" ca="1">IF($D1023=$C$3,
SUM(IF(OFFSET($N$696,,,($C1023-1)*3-2,$C$2)=P1023,OFFSET($N$698,,,($C1023-1)*3-2,$C$2)*OFFSET($B$696,1,,($C1023-1)*3-2,1))),
IFERROR((P689/$J688)*$J1023,0))</f>
        <v>0</v>
      </c>
      <c r="Q1024" s="313" cm="1">
        <f t="array" aca="1" ref="Q1024" ca="1">IF($D1023=$C$3,
SUM(IF(OFFSET($N$696,,,($C1023-1)*3-2,$C$2)=Q1023,OFFSET($N$698,,,($C1023-1)*3-2,$C$2)*OFFSET($B$696,1,,($C1023-1)*3-2,1))),
IFERROR((Q689/$J688)*$J1023,0))</f>
        <v>0</v>
      </c>
      <c r="R1024" s="312" cm="1">
        <f t="array" aca="1" ref="R1024" ca="1">IF($D1023=$C$3,
SUM(IF(OFFSET($N$696,,,($C1023-1)*3-2,$C$2)=R1023,OFFSET($N$698,,,($C1023-1)*3-2,$C$2)*OFFSET($B$696,1,,($C1023-1)*3-2,1))),
IFERROR((R689/$J688)*$J1023,0))</f>
        <v>0</v>
      </c>
      <c r="S1024" s="312" cm="1">
        <f t="array" aca="1" ref="S1024" ca="1">IF($D1023=$C$3,
SUM(IF(OFFSET($N$696,,,($C1023-1)*3-2,$C$2)=S1023,OFFSET($N$698,,,($C1023-1)*3-2,$C$2)*OFFSET($B$696,1,,($C1023-1)*3-2,1))),
IFERROR((S689/$J688)*$J1023,0))</f>
        <v>0</v>
      </c>
      <c r="T1024" s="312" cm="1">
        <f t="array" aca="1" ref="T1024" ca="1">IF($D1023=$C$3,
SUM(IF(OFFSET($N$696,,,($C1023-1)*3-2,$C$2)=T1023,OFFSET($N$698,,,($C1023-1)*3-2,$C$2)*OFFSET($B$696,1,,($C1023-1)*3-2,1))),
IFERROR((T689/$J688)*$J1023,0))</f>
        <v>0</v>
      </c>
      <c r="U1024" s="312" cm="1">
        <f t="array" aca="1" ref="U1024" ca="1">IF($D1023=$C$3,
SUM(IF(OFFSET($N$696,,,($C1023-1)*3-2,$C$2)=U1023,OFFSET($N$698,,,($C1023-1)*3-2,$C$2)*OFFSET($B$696,1,,($C1023-1)*3-2,1))),
IFERROR((U689/$J688)*$J1023,0))</f>
        <v>0</v>
      </c>
      <c r="V1024" s="312" cm="1">
        <f t="array" aca="1" ref="V1024" ca="1">IF($D1023=$C$3,
SUM(IF(OFFSET($N$696,,,($C1023-1)*3-2,$C$2)=V1023,OFFSET($N$698,,,($C1023-1)*3-2,$C$2)*OFFSET($B$696,1,,($C1023-1)*3-2,1))),
IFERROR((V689/$J688)*$J1023,0))</f>
        <v>0</v>
      </c>
      <c r="W1024" s="312" cm="1">
        <f t="array" aca="1" ref="W1024" ca="1">IF($D1023=$C$3,
SUM(IF(OFFSET($N$696,,,($C1023-1)*3-2,$C$2)=W1023,OFFSET($N$698,,,($C1023-1)*3-2,$C$2)*OFFSET($B$696,1,,($C1023-1)*3-2,1))),
IFERROR((W689/$J688)*$J1023,0))</f>
        <v>0</v>
      </c>
      <c r="X1024" s="312" cm="1">
        <f t="array" aca="1" ref="X1024" ca="1">IF($D1023=$C$3,
SUM(IF(OFFSET($N$696,,,($C1023-1)*3-2,$C$2)=X1023,OFFSET($N$698,,,($C1023-1)*3-2,$C$2)*OFFSET($B$696,1,,($C1023-1)*3-2,1))),
IFERROR((X689/$J688)*$J1023,0))</f>
        <v>0</v>
      </c>
      <c r="Y1024" s="312" cm="1">
        <f t="array" aca="1" ref="Y1024" ca="1">IF($D1023=$C$3,
SUM(IF(OFFSET($N$696,,,($C1023-1)*3-2,$C$2)=Y1023,OFFSET($N$698,,,($C1023-1)*3-2,$C$2)*OFFSET($B$696,1,,($C1023-1)*3-2,1))),
IFERROR((Y689/$J688)*$J1023,0))</f>
        <v>0</v>
      </c>
      <c r="Z1024" s="312" cm="1">
        <f t="array" aca="1" ref="Z1024" ca="1">IF($D1023=$C$3,
SUM(IF(OFFSET($N$696,,,($C1023-1)*3-2,$C$2)=Z1023,OFFSET($N$698,,,($C1023-1)*3-2,$C$2)*OFFSET($B$696,1,,($C1023-1)*3-2,1))),
IFERROR((Z689/$J688)*$J1023,0))</f>
        <v>0</v>
      </c>
      <c r="AA1024" s="312" cm="1">
        <f t="array" aca="1" ref="AA1024" ca="1">IF($D1023=$C$3,
SUM(IF(OFFSET($N$696,,,($C1023-1)*3-2,$C$2)=AA1023,OFFSET($N$698,,,($C1023-1)*3-2,$C$2)*OFFSET($B$696,1,,($C1023-1)*3-2,1))),
IFERROR((AA689/$J688)*$J1023,0))</f>
        <v>0</v>
      </c>
      <c r="AB1024" s="312" cm="1">
        <f t="array" aca="1" ref="AB1024" ca="1">IF($D1023=$C$3,
SUM(IF(OFFSET($N$696,,,($C1023-1)*3-2,$C$2)=AB1023,OFFSET($N$698,,,($C1023-1)*3-2,$C$2)*OFFSET($B$696,1,,($C1023-1)*3-2,1))),
IFERROR((AB689/$J688)*$J1023,0))</f>
        <v>0</v>
      </c>
      <c r="AC1024" s="312" cm="1">
        <f t="array" aca="1" ref="AC1024" ca="1">IF($D1023=$C$3,
SUM(IF(OFFSET($N$696,,,($C1023-1)*3-2,$C$2)=AC1023,OFFSET($N$698,,,($C1023-1)*3-2,$C$2)*OFFSET($B$696,1,,($C1023-1)*3-2,1))),
IFERROR((AC689/$J688)*$J1023,0))</f>
        <v>0</v>
      </c>
      <c r="AD1024" s="312" cm="1">
        <f t="array" aca="1" ref="AD1024" ca="1">IF($D1023=$C$3,
SUM(IF(OFFSET($N$696,,,($C1023-1)*3-2,$C$2)=AD1023,OFFSET($N$698,,,($C1023-1)*3-2,$C$2)*OFFSET($B$696,1,,($C1023-1)*3-2,1))),
IFERROR((AD689/$J688)*$J1023,0))</f>
        <v>0</v>
      </c>
      <c r="AE1024" s="312" cm="1">
        <f t="array" aca="1" ref="AE1024" ca="1">IF($D1023=$C$3,
SUM(IF(OFFSET($N$696,,,($C1023-1)*3-2,$C$2)=AE1023,OFFSET($N$698,,,($C1023-1)*3-2,$C$2)*OFFSET($B$696,1,,($C1023-1)*3-2,1))),
IFERROR((AE689/$J688)*$J1023,0))</f>
        <v>0</v>
      </c>
      <c r="AF1024" s="312" cm="1">
        <f t="array" aca="1" ref="AF1024" ca="1">IF($D1023=$C$3,
SUM(IF(OFFSET($N$696,,,($C1023-1)*3-2,$C$2)=AF1023,OFFSET($N$698,,,($C1023-1)*3-2,$C$2)*OFFSET($B$696,1,,($C1023-1)*3-2,1))),
IFERROR((AF689/$J688)*$J1023,0))</f>
        <v>0</v>
      </c>
      <c r="AG1024" s="312" cm="1">
        <f t="array" aca="1" ref="AG1024" ca="1">IF($D1023=$C$3,
SUM(IF(OFFSET($N$696,,,($C1023-1)*3-2,$C$2)=AG1023,OFFSET($N$698,,,($C1023-1)*3-2,$C$2)*OFFSET($B$696,1,,($C1023-1)*3-2,1))),
IFERROR((AG689/$J688)*$J1023,0))</f>
        <v>0</v>
      </c>
      <c r="AH1024" s="317"/>
      <c r="AI1024" s="318"/>
      <c r="AJ1024" s="318"/>
      <c r="AK1024" s="318"/>
      <c r="AL1024" s="318"/>
      <c r="AM1024"/>
      <c r="AN1024"/>
      <c r="AO1024"/>
      <c r="AP1024"/>
      <c r="AQ1024"/>
      <c r="AR1024"/>
    </row>
    <row r="1025" spans="1:44" ht="13.15" customHeight="1" thickBot="1">
      <c r="A1025" s="317"/>
      <c r="B1025" s="380" t="str">
        <f t="shared" ca="1" si="3999"/>
        <v/>
      </c>
      <c r="C1025" s="380" t="str">
        <f t="shared" ca="1" si="3999"/>
        <v/>
      </c>
      <c r="D1025" s="891"/>
      <c r="E1025" s="896"/>
      <c r="F1025" s="897"/>
      <c r="G1025" s="900"/>
      <c r="H1025" s="903"/>
      <c r="I1025" s="906"/>
      <c r="J1025" s="909"/>
      <c r="K1025" s="912"/>
      <c r="L1025" s="915"/>
      <c r="M1025" s="404" t="s">
        <v>91</v>
      </c>
      <c r="N1025" s="405">
        <f t="shared" ref="N1025:AG1025" ca="1" si="4000">IFERROR(N1024*$K1023,0)</f>
        <v>0</v>
      </c>
      <c r="O1025" s="406">
        <f t="shared" ca="1" si="4000"/>
        <v>0</v>
      </c>
      <c r="P1025" s="406">
        <f t="shared" ca="1" si="4000"/>
        <v>0</v>
      </c>
      <c r="Q1025" s="407">
        <f t="shared" ca="1" si="4000"/>
        <v>0</v>
      </c>
      <c r="R1025" s="406">
        <f t="shared" ca="1" si="4000"/>
        <v>0</v>
      </c>
      <c r="S1025" s="406">
        <f t="shared" ca="1" si="4000"/>
        <v>0</v>
      </c>
      <c r="T1025" s="406">
        <f t="shared" ca="1" si="4000"/>
        <v>0</v>
      </c>
      <c r="U1025" s="406">
        <f t="shared" ca="1" si="4000"/>
        <v>0</v>
      </c>
      <c r="V1025" s="406">
        <f t="shared" ca="1" si="4000"/>
        <v>0</v>
      </c>
      <c r="W1025" s="406">
        <f t="shared" ca="1" si="4000"/>
        <v>0</v>
      </c>
      <c r="X1025" s="406">
        <f t="shared" ca="1" si="4000"/>
        <v>0</v>
      </c>
      <c r="Y1025" s="406">
        <f t="shared" ca="1" si="4000"/>
        <v>0</v>
      </c>
      <c r="Z1025" s="406">
        <f t="shared" ca="1" si="4000"/>
        <v>0</v>
      </c>
      <c r="AA1025" s="406">
        <f t="shared" ca="1" si="4000"/>
        <v>0</v>
      </c>
      <c r="AB1025" s="406">
        <f t="shared" ca="1" si="4000"/>
        <v>0</v>
      </c>
      <c r="AC1025" s="406">
        <f t="shared" ca="1" si="4000"/>
        <v>0</v>
      </c>
      <c r="AD1025" s="406">
        <f t="shared" ca="1" si="4000"/>
        <v>0</v>
      </c>
      <c r="AE1025" s="406">
        <f t="shared" ca="1" si="4000"/>
        <v>0</v>
      </c>
      <c r="AF1025" s="406">
        <f t="shared" ca="1" si="4000"/>
        <v>0</v>
      </c>
      <c r="AG1025" s="406">
        <f t="shared" ca="1" si="4000"/>
        <v>0</v>
      </c>
      <c r="AH1025" s="317"/>
      <c r="AI1025" s="318"/>
      <c r="AJ1025" s="318"/>
      <c r="AK1025" s="318"/>
      <c r="AL1025" s="318"/>
    </row>
    <row r="1026" spans="1:44" s="398" customFormat="1" ht="24" customHeight="1" thickBot="1">
      <c r="A1026" s="391"/>
      <c r="B1026" s="391"/>
      <c r="C1026" s="391"/>
      <c r="D1026" s="408" t="s">
        <v>132</v>
      </c>
      <c r="E1026" s="409"/>
      <c r="F1026" s="409"/>
      <c r="G1026" s="410">
        <f ca="1">L1026-L691</f>
        <v>0</v>
      </c>
      <c r="H1026" s="410"/>
      <c r="I1026" s="924" t="s">
        <v>130</v>
      </c>
      <c r="J1026" s="925"/>
      <c r="K1026" s="926"/>
      <c r="L1026" s="919">
        <f ca="1">SUM(L696:L1025)</f>
        <v>0</v>
      </c>
      <c r="M1026" s="920"/>
      <c r="N1026" s="920"/>
      <c r="O1026" s="920"/>
      <c r="P1026" s="920"/>
      <c r="Q1026" s="921"/>
      <c r="R1026" s="395"/>
      <c r="S1026" s="395"/>
      <c r="T1026" s="395"/>
      <c r="U1026" s="395"/>
      <c r="V1026" s="395"/>
      <c r="W1026" s="395"/>
      <c r="X1026" s="395"/>
      <c r="Y1026" s="395"/>
      <c r="Z1026" s="395"/>
      <c r="AA1026" s="395"/>
      <c r="AB1026" s="395"/>
      <c r="AC1026" s="395"/>
      <c r="AD1026" s="395"/>
      <c r="AE1026" s="395"/>
      <c r="AF1026" s="395"/>
      <c r="AG1026" s="395"/>
      <c r="AH1026" s="391"/>
      <c r="AI1026" s="396"/>
      <c r="AJ1026" s="396"/>
      <c r="AK1026" s="396"/>
      <c r="AL1026" s="396"/>
      <c r="AM1026" s="397"/>
      <c r="AN1026" s="397"/>
      <c r="AO1026" s="397"/>
      <c r="AP1026" s="397"/>
      <c r="AQ1026" s="397"/>
      <c r="AR1026" s="397"/>
    </row>
    <row r="1027" spans="1:44" ht="3" customHeight="1">
      <c r="A1027" s="207"/>
      <c r="B1027" s="207"/>
      <c r="C1027" s="207"/>
      <c r="D1027" s="356"/>
      <c r="E1027" s="357"/>
      <c r="F1027" s="358"/>
      <c r="G1027" s="357"/>
      <c r="H1027" s="357"/>
      <c r="I1027" s="358"/>
      <c r="J1027" s="357"/>
      <c r="K1027" s="357"/>
      <c r="L1027" s="357"/>
      <c r="M1027" s="357"/>
      <c r="N1027" s="357"/>
      <c r="O1027" s="357"/>
      <c r="P1027" s="357"/>
      <c r="Q1027" s="359"/>
      <c r="R1027" s="282"/>
      <c r="S1027" s="282"/>
      <c r="T1027" s="282"/>
      <c r="U1027" s="282"/>
      <c r="V1027" s="282"/>
      <c r="W1027" s="282"/>
      <c r="X1027" s="282"/>
      <c r="Y1027" s="282"/>
      <c r="Z1027" s="282"/>
      <c r="AA1027" s="282"/>
      <c r="AB1027" s="282"/>
      <c r="AC1027" s="282"/>
      <c r="AD1027" s="282"/>
      <c r="AE1027" s="282"/>
      <c r="AF1027" s="282"/>
      <c r="AG1027" s="282"/>
      <c r="AH1027" s="207"/>
      <c r="AI1027" s="332"/>
      <c r="AJ1027" s="332"/>
      <c r="AK1027" s="332"/>
      <c r="AL1027" s="332"/>
    </row>
    <row r="1028" spans="1:44" ht="17.25" customHeight="1">
      <c r="A1028" s="317"/>
      <c r="B1028" s="317"/>
      <c r="C1028" s="317"/>
      <c r="D1028" s="399" t="s">
        <v>133</v>
      </c>
      <c r="E1028" s="400"/>
      <c r="F1028" s="400"/>
      <c r="G1028" s="400"/>
      <c r="H1028" s="400"/>
      <c r="I1028" s="400"/>
      <c r="J1028" s="400"/>
      <c r="K1028" s="400"/>
      <c r="L1028" s="400"/>
      <c r="M1028" s="400"/>
      <c r="N1028" s="400"/>
      <c r="O1028" s="400"/>
      <c r="P1028" s="400"/>
      <c r="Q1028" s="401"/>
      <c r="R1028" s="283"/>
      <c r="S1028" s="283"/>
      <c r="T1028" s="283"/>
      <c r="U1028" s="283"/>
      <c r="V1028" s="283"/>
      <c r="W1028" s="283"/>
      <c r="X1028" s="283"/>
      <c r="Y1028" s="283"/>
      <c r="Z1028" s="283"/>
      <c r="AA1028" s="283"/>
      <c r="AB1028" s="283"/>
      <c r="AC1028" s="283"/>
      <c r="AD1028" s="283"/>
      <c r="AE1028" s="283"/>
      <c r="AF1028" s="283"/>
      <c r="AG1028" s="283"/>
      <c r="AH1028" s="317"/>
      <c r="AI1028" s="318"/>
      <c r="AJ1028" s="318"/>
      <c r="AK1028" s="318"/>
      <c r="AL1028" s="318"/>
    </row>
    <row r="1029" spans="1:44" ht="15" customHeight="1">
      <c r="A1029" s="317"/>
      <c r="B1029" s="317"/>
      <c r="C1029" s="317"/>
      <c r="D1029" s="853" t="s">
        <v>82</v>
      </c>
      <c r="E1029" s="827" t="s">
        <v>83</v>
      </c>
      <c r="F1029" s="922"/>
      <c r="G1029" s="851" t="s">
        <v>124</v>
      </c>
      <c r="H1029" s="825" t="s">
        <v>127</v>
      </c>
      <c r="I1029" s="825" t="s">
        <v>86</v>
      </c>
      <c r="J1029" s="825" t="s">
        <v>128</v>
      </c>
      <c r="K1029" s="825" t="s">
        <v>87</v>
      </c>
      <c r="L1029" s="827" t="s">
        <v>20</v>
      </c>
      <c r="M1029" s="965" t="s">
        <v>88</v>
      </c>
      <c r="N1029" s="856">
        <v>1</v>
      </c>
      <c r="O1029" s="856">
        <f>N1029+1</f>
        <v>2</v>
      </c>
      <c r="P1029" s="856">
        <f t="shared" ref="P1029" si="4001">O1029+1</f>
        <v>3</v>
      </c>
      <c r="Q1029" s="866">
        <f t="shared" ref="Q1029" si="4002">P1029+1</f>
        <v>4</v>
      </c>
      <c r="R1029" s="856">
        <f t="shared" ref="R1029" si="4003">Q1029+1</f>
        <v>5</v>
      </c>
      <c r="S1029" s="856">
        <f t="shared" ref="S1029" si="4004">R1029+1</f>
        <v>6</v>
      </c>
      <c r="T1029" s="856">
        <f t="shared" ref="T1029" si="4005">S1029+1</f>
        <v>7</v>
      </c>
      <c r="U1029" s="856">
        <f t="shared" ref="U1029" si="4006">T1029+1</f>
        <v>8</v>
      </c>
      <c r="V1029" s="856">
        <f t="shared" ref="V1029" si="4007">U1029+1</f>
        <v>9</v>
      </c>
      <c r="W1029" s="856">
        <f t="shared" ref="W1029" si="4008">V1029+1</f>
        <v>10</v>
      </c>
      <c r="X1029" s="856">
        <f t="shared" ref="X1029" si="4009">W1029+1</f>
        <v>11</v>
      </c>
      <c r="Y1029" s="856">
        <f t="shared" ref="Y1029" si="4010">X1029+1</f>
        <v>12</v>
      </c>
      <c r="Z1029" s="856">
        <f t="shared" ref="Z1029" si="4011">Y1029+1</f>
        <v>13</v>
      </c>
      <c r="AA1029" s="856">
        <f t="shared" ref="AA1029" si="4012">Z1029+1</f>
        <v>14</v>
      </c>
      <c r="AB1029" s="856">
        <f t="shared" ref="AB1029" si="4013">AA1029+1</f>
        <v>15</v>
      </c>
      <c r="AC1029" s="856">
        <f t="shared" ref="AC1029" si="4014">AB1029+1</f>
        <v>16</v>
      </c>
      <c r="AD1029" s="856">
        <f t="shared" ref="AD1029" si="4015">AC1029+1</f>
        <v>17</v>
      </c>
      <c r="AE1029" s="856">
        <f t="shared" ref="AE1029" si="4016">AD1029+1</f>
        <v>18</v>
      </c>
      <c r="AF1029" s="856">
        <f t="shared" ref="AF1029" si="4017">AE1029+1</f>
        <v>19</v>
      </c>
      <c r="AG1029" s="856">
        <f t="shared" ref="AG1029" si="4018">AF1029+1</f>
        <v>20</v>
      </c>
      <c r="AH1029" s="317"/>
      <c r="AI1029" s="318"/>
      <c r="AJ1029" s="318"/>
      <c r="AK1029" s="318"/>
      <c r="AL1029" s="318"/>
    </row>
    <row r="1030" spans="1:44" ht="15" customHeight="1">
      <c r="A1030" s="317"/>
      <c r="B1030" s="317"/>
      <c r="C1030" s="317"/>
      <c r="D1030" s="918"/>
      <c r="E1030" s="855"/>
      <c r="F1030" s="923"/>
      <c r="G1030" s="916"/>
      <c r="H1030" s="916"/>
      <c r="I1030" s="916"/>
      <c r="J1030" s="916"/>
      <c r="K1030" s="916"/>
      <c r="L1030" s="917"/>
      <c r="M1030" s="966"/>
      <c r="N1030" s="857"/>
      <c r="O1030" s="857"/>
      <c r="P1030" s="857"/>
      <c r="Q1030" s="867"/>
      <c r="R1030" s="857"/>
      <c r="S1030" s="857"/>
      <c r="T1030" s="857"/>
      <c r="U1030" s="857"/>
      <c r="V1030" s="857"/>
      <c r="W1030" s="857"/>
      <c r="X1030" s="857"/>
      <c r="Y1030" s="857"/>
      <c r="Z1030" s="857"/>
      <c r="AA1030" s="857"/>
      <c r="AB1030" s="857"/>
      <c r="AC1030" s="857"/>
      <c r="AD1030" s="857"/>
      <c r="AE1030" s="857"/>
      <c r="AF1030" s="857"/>
      <c r="AG1030" s="857"/>
      <c r="AH1030" s="317"/>
      <c r="AI1030" s="318"/>
      <c r="AJ1030" s="318"/>
      <c r="AK1030" s="318"/>
      <c r="AL1030" s="318"/>
    </row>
    <row r="1031" spans="1:44" ht="13.15" customHeight="1">
      <c r="A1031" s="317"/>
      <c r="B1031" s="317"/>
      <c r="C1031" s="317" cm="1">
        <f t="array" aca="1" ref="C1031" ca="1">OFFSET(C1031,-3,,,)+1</f>
        <v>1</v>
      </c>
      <c r="D1031" s="889" t="str">
        <f ca="1">D696</f>
        <v/>
      </c>
      <c r="E1031" s="892" t="str">
        <f ca="1">E696</f>
        <v/>
      </c>
      <c r="F1031" s="893"/>
      <c r="G1031" s="898">
        <f>G696</f>
        <v>0</v>
      </c>
      <c r="H1031" s="901"/>
      <c r="I1031" s="904" t="str">
        <f ca="1">I696</f>
        <v/>
      </c>
      <c r="J1031" s="907">
        <f ca="1">IF($D1031=$C$3,
SUMPRODUCT(OFFSET($B$1031,1,,($C1031-1)*3-2,),OFFSET($L$1031,,,($C1031-1)*3-2,)),J696+H1031)</f>
        <v>0</v>
      </c>
      <c r="K1031" s="910">
        <f ca="1">K696</f>
        <v>0</v>
      </c>
      <c r="L1031" s="913">
        <f t="shared" ref="L1031" ca="1" si="4019">J1031*K1031</f>
        <v>0</v>
      </c>
      <c r="M1031" s="402" t="s">
        <v>89</v>
      </c>
      <c r="N1031" s="308" t="str">
        <f t="shared" ref="N1031:AG1031" ca="1" si="4020">N696</f>
        <v/>
      </c>
      <c r="O1031" s="309" t="str">
        <f t="shared" ca="1" si="4020"/>
        <v/>
      </c>
      <c r="P1031" s="309" t="str">
        <f t="shared" ca="1" si="4020"/>
        <v/>
      </c>
      <c r="Q1031" s="310" t="str">
        <f t="shared" ca="1" si="4020"/>
        <v/>
      </c>
      <c r="R1031" s="309" t="str">
        <f t="shared" ca="1" si="4020"/>
        <v/>
      </c>
      <c r="S1031" s="309" t="str">
        <f t="shared" ca="1" si="4020"/>
        <v/>
      </c>
      <c r="T1031" s="309" t="str">
        <f t="shared" ca="1" si="4020"/>
        <v/>
      </c>
      <c r="U1031" s="309" t="str">
        <f t="shared" ca="1" si="4020"/>
        <v/>
      </c>
      <c r="V1031" s="309" t="str">
        <f t="shared" ca="1" si="4020"/>
        <v/>
      </c>
      <c r="W1031" s="309" t="str">
        <f t="shared" ca="1" si="4020"/>
        <v/>
      </c>
      <c r="X1031" s="309" t="str">
        <f t="shared" ca="1" si="4020"/>
        <v/>
      </c>
      <c r="Y1031" s="309" t="str">
        <f t="shared" ca="1" si="4020"/>
        <v/>
      </c>
      <c r="Z1031" s="309" t="str">
        <f t="shared" ca="1" si="4020"/>
        <v/>
      </c>
      <c r="AA1031" s="309" t="str">
        <f t="shared" ca="1" si="4020"/>
        <v/>
      </c>
      <c r="AB1031" s="309" t="str">
        <f t="shared" ca="1" si="4020"/>
        <v/>
      </c>
      <c r="AC1031" s="309" t="str">
        <f t="shared" ca="1" si="4020"/>
        <v/>
      </c>
      <c r="AD1031" s="309" t="str">
        <f t="shared" ca="1" si="4020"/>
        <v/>
      </c>
      <c r="AE1031" s="309" t="str">
        <f t="shared" ca="1" si="4020"/>
        <v/>
      </c>
      <c r="AF1031" s="309" t="str">
        <f t="shared" ca="1" si="4020"/>
        <v/>
      </c>
      <c r="AG1031" s="309" t="str">
        <f t="shared" ca="1" si="4020"/>
        <v/>
      </c>
      <c r="AH1031" s="317"/>
      <c r="AI1031" s="318"/>
      <c r="AJ1031" s="318"/>
      <c r="AK1031" s="318"/>
      <c r="AL1031" s="318"/>
    </row>
    <row r="1032" spans="1:44" ht="13.15" customHeight="1">
      <c r="A1032" s="317"/>
      <c r="B1032" s="380">
        <f t="shared" ref="B1032" ca="1" si="4021">B697</f>
        <v>0</v>
      </c>
      <c r="C1032" s="317" cm="1">
        <f t="array" aca="1" ref="C1032" ca="1">IF(ROUND(SUM(IF(N1031:AG1031&lt;&gt;"",IF(N1031:AG1031&lt;&gt;0,(N1032:AG1032))))-J1031,3)&lt;&gt;0,"X",0)</f>
        <v>0</v>
      </c>
      <c r="D1032" s="890"/>
      <c r="E1032" s="894"/>
      <c r="F1032" s="895"/>
      <c r="G1032" s="899"/>
      <c r="H1032" s="902"/>
      <c r="I1032" s="905"/>
      <c r="J1032" s="908"/>
      <c r="K1032" s="911"/>
      <c r="L1032" s="914"/>
      <c r="M1032" s="403" t="s">
        <v>90</v>
      </c>
      <c r="N1032" s="312" cm="1">
        <f t="array" aca="1" ref="N1032" ca="1">IF($D1031=$C$3,
SUM(IF(OFFSET($N$1031,,,($C1031-1)*3-2,$C$2)=N1031,OFFSET($N$1033,,,($C1031-1)*3-2,$C$2)*OFFSET($B$1031,1,,($C1031-1)*3-2,1))),
IFERROR((N697/$J696)*$J1031,0))</f>
        <v>0</v>
      </c>
      <c r="O1032" s="312" cm="1">
        <f t="array" aca="1" ref="O1032" ca="1">IF($D1031=$C$3,
SUM(IF(OFFSET($N$1031,,,($C1031-1)*3-2,$C$2)=O1031,OFFSET($N$1033,,,($C1031-1)*3-2,$C$2)*OFFSET($B$1031,1,,($C1031-1)*3-2,1))),
IFERROR((O697/$J696)*$J1031,0))</f>
        <v>0</v>
      </c>
      <c r="P1032" s="312" cm="1">
        <f t="array" aca="1" ref="P1032" ca="1">IF($D1031=$C$3,
SUM(IF(OFFSET($N$1031,,,($C1031-1)*3-2,$C$2)=P1031,OFFSET($N$1033,,,($C1031-1)*3-2,$C$2)*OFFSET($B$1031,1,,($C1031-1)*3-2,1))),
IFERROR((P697/$J696)*$J1031,0))</f>
        <v>0</v>
      </c>
      <c r="Q1032" s="313" cm="1">
        <f t="array" aca="1" ref="Q1032" ca="1">IF($D1031=$C$3,
SUM(IF(OFFSET($N$1031,,,($C1031-1)*3-2,$C$2)=Q1031,OFFSET($N$1033,,,($C1031-1)*3-2,$C$2)*OFFSET($B$1031,1,,($C1031-1)*3-2,1))),
IFERROR((Q697/$J696)*$J1031,0))</f>
        <v>0</v>
      </c>
      <c r="R1032" s="312" cm="1">
        <f t="array" aca="1" ref="R1032" ca="1">IF($D1031=$C$3,
SUM(IF(OFFSET($N$1031,,,($C1031-1)*3-2,$C$2)=R1031,OFFSET($N$1033,,,($C1031-1)*3-2,$C$2)*OFFSET($B$1031,1,,($C1031-1)*3-2,1))),
IFERROR((R697/$J696)*$J1031,0))</f>
        <v>0</v>
      </c>
      <c r="S1032" s="312" cm="1">
        <f t="array" aca="1" ref="S1032" ca="1">IF($D1031=$C$3,
SUM(IF(OFFSET($N$1031,,,($C1031-1)*3-2,$C$2)=S1031,OFFSET($N$1033,,,($C1031-1)*3-2,$C$2)*OFFSET($B$1031,1,,($C1031-1)*3-2,1))),
IFERROR((S697/$J696)*$J1031,0))</f>
        <v>0</v>
      </c>
      <c r="T1032" s="312" cm="1">
        <f t="array" aca="1" ref="T1032" ca="1">IF($D1031=$C$3,
SUM(IF(OFFSET($N$1031,,,($C1031-1)*3-2,$C$2)=T1031,OFFSET($N$1033,,,($C1031-1)*3-2,$C$2)*OFFSET($B$1031,1,,($C1031-1)*3-2,1))),
IFERROR((T697/$J696)*$J1031,0))</f>
        <v>0</v>
      </c>
      <c r="U1032" s="312" cm="1">
        <f t="array" aca="1" ref="U1032" ca="1">IF($D1031=$C$3,
SUM(IF(OFFSET($N$1031,,,($C1031-1)*3-2,$C$2)=U1031,OFFSET($N$1033,,,($C1031-1)*3-2,$C$2)*OFFSET($B$1031,1,,($C1031-1)*3-2,1))),
IFERROR((U697/$J696)*$J1031,0))</f>
        <v>0</v>
      </c>
      <c r="V1032" s="312" cm="1">
        <f t="array" aca="1" ref="V1032" ca="1">IF($D1031=$C$3,
SUM(IF(OFFSET($N$1031,,,($C1031-1)*3-2,$C$2)=V1031,OFFSET($N$1033,,,($C1031-1)*3-2,$C$2)*OFFSET($B$1031,1,,($C1031-1)*3-2,1))),
IFERROR((V697/$J696)*$J1031,0))</f>
        <v>0</v>
      </c>
      <c r="W1032" s="312" cm="1">
        <f t="array" aca="1" ref="W1032" ca="1">IF($D1031=$C$3,
SUM(IF(OFFSET($N$1031,,,($C1031-1)*3-2,$C$2)=W1031,OFFSET($N$1033,,,($C1031-1)*3-2,$C$2)*OFFSET($B$1031,1,,($C1031-1)*3-2,1))),
IFERROR((W697/$J696)*$J1031,0))</f>
        <v>0</v>
      </c>
      <c r="X1032" s="312" cm="1">
        <f t="array" aca="1" ref="X1032" ca="1">IF($D1031=$C$3,
SUM(IF(OFFSET($N$1031,,,($C1031-1)*3-2,$C$2)=X1031,OFFSET($N$1033,,,($C1031-1)*3-2,$C$2)*OFFSET($B$1031,1,,($C1031-1)*3-2,1))),
IFERROR((X697/$J696)*$J1031,0))</f>
        <v>0</v>
      </c>
      <c r="Y1032" s="312" cm="1">
        <f t="array" aca="1" ref="Y1032" ca="1">IF($D1031=$C$3,
SUM(IF(OFFSET($N$1031,,,($C1031-1)*3-2,$C$2)=Y1031,OFFSET($N$1033,,,($C1031-1)*3-2,$C$2)*OFFSET($B$1031,1,,($C1031-1)*3-2,1))),
IFERROR((Y697/$J696)*$J1031,0))</f>
        <v>0</v>
      </c>
      <c r="Z1032" s="312" cm="1">
        <f t="array" aca="1" ref="Z1032" ca="1">IF($D1031=$C$3,
SUM(IF(OFFSET($N$1031,,,($C1031-1)*3-2,$C$2)=Z1031,OFFSET($N$1033,,,($C1031-1)*3-2,$C$2)*OFFSET($B$1031,1,,($C1031-1)*3-2,1))),
IFERROR((Z697/$J696)*$J1031,0))</f>
        <v>0</v>
      </c>
      <c r="AA1032" s="312" cm="1">
        <f t="array" aca="1" ref="AA1032" ca="1">IF($D1031=$C$3,
SUM(IF(OFFSET($N$1031,,,($C1031-1)*3-2,$C$2)=AA1031,OFFSET($N$1033,,,($C1031-1)*3-2,$C$2)*OFFSET($B$1031,1,,($C1031-1)*3-2,1))),
IFERROR((AA697/$J696)*$J1031,0))</f>
        <v>0</v>
      </c>
      <c r="AB1032" s="312" cm="1">
        <f t="array" aca="1" ref="AB1032" ca="1">IF($D1031=$C$3,
SUM(IF(OFFSET($N$1031,,,($C1031-1)*3-2,$C$2)=AB1031,OFFSET($N$1033,,,($C1031-1)*3-2,$C$2)*OFFSET($B$1031,1,,($C1031-1)*3-2,1))),
IFERROR((AB697/$J696)*$J1031,0))</f>
        <v>0</v>
      </c>
      <c r="AC1032" s="312" cm="1">
        <f t="array" aca="1" ref="AC1032" ca="1">IF($D1031=$C$3,
SUM(IF(OFFSET($N$1031,,,($C1031-1)*3-2,$C$2)=AC1031,OFFSET($N$1033,,,($C1031-1)*3-2,$C$2)*OFFSET($B$1031,1,,($C1031-1)*3-2,1))),
IFERROR((AC697/$J696)*$J1031,0))</f>
        <v>0</v>
      </c>
      <c r="AD1032" s="312" cm="1">
        <f t="array" aca="1" ref="AD1032" ca="1">IF($D1031=$C$3,
SUM(IF(OFFSET($N$1031,,,($C1031-1)*3-2,$C$2)=AD1031,OFFSET($N$1033,,,($C1031-1)*3-2,$C$2)*OFFSET($B$1031,1,,($C1031-1)*3-2,1))),
IFERROR((AD697/$J696)*$J1031,0))</f>
        <v>0</v>
      </c>
      <c r="AE1032" s="312" cm="1">
        <f t="array" aca="1" ref="AE1032" ca="1">IF($D1031=$C$3,
SUM(IF(OFFSET($N$1031,,,($C1031-1)*3-2,$C$2)=AE1031,OFFSET($N$1033,,,($C1031-1)*3-2,$C$2)*OFFSET($B$1031,1,,($C1031-1)*3-2,1))),
IFERROR((AE697/$J696)*$J1031,0))</f>
        <v>0</v>
      </c>
      <c r="AF1032" s="312" cm="1">
        <f t="array" aca="1" ref="AF1032" ca="1">IF($D1031=$C$3,
SUM(IF(OFFSET($N$1031,,,($C1031-1)*3-2,$C$2)=AF1031,OFFSET($N$1033,,,($C1031-1)*3-2,$C$2)*OFFSET($B$1031,1,,($C1031-1)*3-2,1))),
IFERROR((AF697/$J696)*$J1031,0))</f>
        <v>0</v>
      </c>
      <c r="AG1032" s="312" cm="1">
        <f t="array" aca="1" ref="AG1032" ca="1">IF($D1031=$C$3,
SUM(IF(OFFSET($N$1031,,,($C1031-1)*3-2,$C$2)=AG1031,OFFSET($N$1033,,,($C1031-1)*3-2,$C$2)*OFFSET($B$1031,1,,($C1031-1)*3-2,1))),
IFERROR((AG697/$J696)*$J1031,0))</f>
        <v>0</v>
      </c>
      <c r="AH1032" s="317"/>
      <c r="AI1032" s="318"/>
      <c r="AJ1032" s="318"/>
      <c r="AK1032" s="318"/>
      <c r="AL1032" s="318"/>
    </row>
    <row r="1033" spans="1:44" ht="13.15" customHeight="1">
      <c r="A1033" s="317"/>
      <c r="B1033" s="380" t="str">
        <f t="shared" ref="B1033:C1033" ca="1" si="4022">B698</f>
        <v/>
      </c>
      <c r="C1033" s="380" t="str">
        <f t="shared" ca="1" si="4022"/>
        <v/>
      </c>
      <c r="D1033" s="891"/>
      <c r="E1033" s="896"/>
      <c r="F1033" s="897"/>
      <c r="G1033" s="900"/>
      <c r="H1033" s="903"/>
      <c r="I1033" s="906"/>
      <c r="J1033" s="909"/>
      <c r="K1033" s="912"/>
      <c r="L1033" s="915"/>
      <c r="M1033" s="404" t="s">
        <v>91</v>
      </c>
      <c r="N1033" s="405">
        <f ca="1">IFERROR(N1032*$K1031,0)</f>
        <v>0</v>
      </c>
      <c r="O1033" s="406">
        <f t="shared" ref="O1033" ca="1" si="4023">IFERROR(O1032*$K1031,0)</f>
        <v>0</v>
      </c>
      <c r="P1033" s="406">
        <f t="shared" ref="P1033" ca="1" si="4024">IFERROR(P1032*$K1031,0)</f>
        <v>0</v>
      </c>
      <c r="Q1033" s="407">
        <f t="shared" ref="Q1033" ca="1" si="4025">IFERROR(Q1032*$K1031,0)</f>
        <v>0</v>
      </c>
      <c r="R1033" s="406">
        <f t="shared" ref="R1033" ca="1" si="4026">IFERROR(R1032*$K1031,0)</f>
        <v>0</v>
      </c>
      <c r="S1033" s="406">
        <f t="shared" ref="S1033" ca="1" si="4027">IFERROR(S1032*$K1031,0)</f>
        <v>0</v>
      </c>
      <c r="T1033" s="406">
        <f t="shared" ref="T1033" ca="1" si="4028">IFERROR(T1032*$K1031,0)</f>
        <v>0</v>
      </c>
      <c r="U1033" s="406">
        <f t="shared" ref="U1033" ca="1" si="4029">IFERROR(U1032*$K1031,0)</f>
        <v>0</v>
      </c>
      <c r="V1033" s="406">
        <f t="shared" ref="V1033" ca="1" si="4030">IFERROR(V1032*$K1031,0)</f>
        <v>0</v>
      </c>
      <c r="W1033" s="406">
        <f t="shared" ref="W1033" ca="1" si="4031">IFERROR(W1032*$K1031,0)</f>
        <v>0</v>
      </c>
      <c r="X1033" s="406">
        <f t="shared" ref="X1033" ca="1" si="4032">IFERROR(X1032*$K1031,0)</f>
        <v>0</v>
      </c>
      <c r="Y1033" s="406">
        <f t="shared" ref="Y1033" ca="1" si="4033">IFERROR(Y1032*$K1031,0)</f>
        <v>0</v>
      </c>
      <c r="Z1033" s="406">
        <f t="shared" ref="Z1033" ca="1" si="4034">IFERROR(Z1032*$K1031,0)</f>
        <v>0</v>
      </c>
      <c r="AA1033" s="406">
        <f t="shared" ref="AA1033" ca="1" si="4035">IFERROR(AA1032*$K1031,0)</f>
        <v>0</v>
      </c>
      <c r="AB1033" s="406">
        <f t="shared" ref="AB1033" ca="1" si="4036">IFERROR(AB1032*$K1031,0)</f>
        <v>0</v>
      </c>
      <c r="AC1033" s="406">
        <f t="shared" ref="AC1033" ca="1" si="4037">IFERROR(AC1032*$K1031,0)</f>
        <v>0</v>
      </c>
      <c r="AD1033" s="406">
        <f t="shared" ref="AD1033" ca="1" si="4038">IFERROR(AD1032*$K1031,0)</f>
        <v>0</v>
      </c>
      <c r="AE1033" s="406">
        <f t="shared" ref="AE1033" ca="1" si="4039">IFERROR(AE1032*$K1031,0)</f>
        <v>0</v>
      </c>
      <c r="AF1033" s="406">
        <f t="shared" ref="AF1033" ca="1" si="4040">IFERROR(AF1032*$K1031,0)</f>
        <v>0</v>
      </c>
      <c r="AG1033" s="406">
        <f t="shared" ref="AG1033" ca="1" si="4041">IFERROR(AG1032*$K1031,0)</f>
        <v>0</v>
      </c>
      <c r="AH1033" s="317"/>
      <c r="AI1033" s="318"/>
      <c r="AJ1033" s="318"/>
      <c r="AK1033" s="318"/>
      <c r="AL1033" s="318"/>
    </row>
    <row r="1034" spans="1:44" ht="13.15" customHeight="1">
      <c r="A1034" s="317"/>
      <c r="B1034" s="317"/>
      <c r="C1034" s="317" cm="1">
        <f t="array" aca="1" ref="C1034" ca="1">OFFSET(C1034,-3,,,)+1</f>
        <v>2</v>
      </c>
      <c r="D1034" s="889" t="str">
        <f ca="1">D699</f>
        <v/>
      </c>
      <c r="E1034" s="892" t="str">
        <f ca="1">E699</f>
        <v/>
      </c>
      <c r="F1034" s="893"/>
      <c r="G1034" s="898">
        <f>G699</f>
        <v>0</v>
      </c>
      <c r="H1034" s="901"/>
      <c r="I1034" s="904" t="str">
        <f ca="1">I699</f>
        <v/>
      </c>
      <c r="J1034" s="907">
        <f t="shared" ref="J1034" ca="1" si="4042">IF($D1034=$C$3,
SUMPRODUCT(OFFSET($B$1031,1,,($C1034-1)*3-2,),OFFSET($L$1031,,,($C1034-1)*3-2,)),J699+H1034)</f>
        <v>0</v>
      </c>
      <c r="K1034" s="910">
        <f ca="1">K699</f>
        <v>0</v>
      </c>
      <c r="L1034" s="913">
        <f t="shared" ref="L1034" ca="1" si="4043">J1034*K1034</f>
        <v>0</v>
      </c>
      <c r="M1034" s="402" t="s">
        <v>89</v>
      </c>
      <c r="N1034" s="308" t="str">
        <f t="shared" ref="N1034:AG1034" ca="1" si="4044">N699</f>
        <v/>
      </c>
      <c r="O1034" s="309" t="str">
        <f t="shared" ca="1" si="4044"/>
        <v/>
      </c>
      <c r="P1034" s="309" t="str">
        <f t="shared" ca="1" si="4044"/>
        <v/>
      </c>
      <c r="Q1034" s="310" t="str">
        <f t="shared" ca="1" si="4044"/>
        <v/>
      </c>
      <c r="R1034" s="309" t="str">
        <f t="shared" ca="1" si="4044"/>
        <v/>
      </c>
      <c r="S1034" s="309" t="str">
        <f t="shared" ca="1" si="4044"/>
        <v/>
      </c>
      <c r="T1034" s="309" t="str">
        <f t="shared" ca="1" si="4044"/>
        <v/>
      </c>
      <c r="U1034" s="309" t="str">
        <f t="shared" ca="1" si="4044"/>
        <v/>
      </c>
      <c r="V1034" s="309" t="str">
        <f t="shared" ca="1" si="4044"/>
        <v/>
      </c>
      <c r="W1034" s="309" t="str">
        <f t="shared" ca="1" si="4044"/>
        <v/>
      </c>
      <c r="X1034" s="309" t="str">
        <f t="shared" ca="1" si="4044"/>
        <v/>
      </c>
      <c r="Y1034" s="309" t="str">
        <f t="shared" ca="1" si="4044"/>
        <v/>
      </c>
      <c r="Z1034" s="309" t="str">
        <f t="shared" ca="1" si="4044"/>
        <v/>
      </c>
      <c r="AA1034" s="309" t="str">
        <f t="shared" ca="1" si="4044"/>
        <v/>
      </c>
      <c r="AB1034" s="309" t="str">
        <f t="shared" ca="1" si="4044"/>
        <v/>
      </c>
      <c r="AC1034" s="309" t="str">
        <f t="shared" ca="1" si="4044"/>
        <v/>
      </c>
      <c r="AD1034" s="309" t="str">
        <f t="shared" ca="1" si="4044"/>
        <v/>
      </c>
      <c r="AE1034" s="309" t="str">
        <f t="shared" ca="1" si="4044"/>
        <v/>
      </c>
      <c r="AF1034" s="309" t="str">
        <f t="shared" ca="1" si="4044"/>
        <v/>
      </c>
      <c r="AG1034" s="309" t="str">
        <f t="shared" ca="1" si="4044"/>
        <v/>
      </c>
      <c r="AH1034" s="317"/>
      <c r="AI1034" s="318"/>
      <c r="AJ1034" s="318"/>
      <c r="AK1034" s="318"/>
      <c r="AL1034" s="318"/>
    </row>
    <row r="1035" spans="1:44" ht="13.15" customHeight="1">
      <c r="A1035" s="317"/>
      <c r="B1035" s="380">
        <f t="shared" ref="B1035" ca="1" si="4045">B700</f>
        <v>0</v>
      </c>
      <c r="C1035" s="317" cm="1">
        <f t="array" aca="1" ref="C1035" ca="1">IF(ROUND(SUM(IF(N1034:AG1034&lt;&gt;"",IF(N1034:AG1034&lt;&gt;0,(N1035:AG1035))))-J1034,3)&lt;&gt;0,"X",0)</f>
        <v>0</v>
      </c>
      <c r="D1035" s="890"/>
      <c r="E1035" s="894"/>
      <c r="F1035" s="895"/>
      <c r="G1035" s="899"/>
      <c r="H1035" s="902"/>
      <c r="I1035" s="905"/>
      <c r="J1035" s="908"/>
      <c r="K1035" s="911"/>
      <c r="L1035" s="914"/>
      <c r="M1035" s="403" t="s">
        <v>90</v>
      </c>
      <c r="N1035" s="312" cm="1">
        <f t="array" aca="1" ref="N1035" ca="1">IF($D1034=$C$3,
SUM(IF(OFFSET($N$1031,,,($C1034-1)*3-2,$C$2)=N1034,OFFSET($N$1033,,,($C1034-1)*3-2,$C$2)*OFFSET($B$1031,1,,($C1034-1)*3-2,1))),
IFERROR((N700/$J699)*$J1034,0))</f>
        <v>0</v>
      </c>
      <c r="O1035" s="312" cm="1">
        <f t="array" aca="1" ref="O1035" ca="1">IF($D1034=$C$3,
SUM(IF(OFFSET($N$1031,,,($C1034-1)*3-2,$C$2)=O1034,OFFSET($N$1033,,,($C1034-1)*3-2,$C$2)*OFFSET($B$1031,1,,($C1034-1)*3-2,1))),
IFERROR((O700/$J699)*$J1034,0))</f>
        <v>0</v>
      </c>
      <c r="P1035" s="312" cm="1">
        <f t="array" aca="1" ref="P1035" ca="1">IF($D1034=$C$3,
SUM(IF(OFFSET($N$1031,,,($C1034-1)*3-2,$C$2)=P1034,OFFSET($N$1033,,,($C1034-1)*3-2,$C$2)*OFFSET($B$1031,1,,($C1034-1)*3-2,1))),
IFERROR((P700/$J699)*$J1034,0))</f>
        <v>0</v>
      </c>
      <c r="Q1035" s="313" cm="1">
        <f t="array" aca="1" ref="Q1035" ca="1">IF($D1034=$C$3,
SUM(IF(OFFSET($N$1031,,,($C1034-1)*3-2,$C$2)=Q1034,OFFSET($N$1033,,,($C1034-1)*3-2,$C$2)*OFFSET($B$1031,1,,($C1034-1)*3-2,1))),
IFERROR((Q700/$J699)*$J1034,0))</f>
        <v>0</v>
      </c>
      <c r="R1035" s="312" cm="1">
        <f t="array" aca="1" ref="R1035" ca="1">IF($D1034=$C$3,
SUM(IF(OFFSET($N$1031,,,($C1034-1)*3-2,$C$2)=R1034,OFFSET($N$1033,,,($C1034-1)*3-2,$C$2)*OFFSET($B$1031,1,,($C1034-1)*3-2,1))),
IFERROR((R700/$J699)*$J1034,0))</f>
        <v>0</v>
      </c>
      <c r="S1035" s="312" cm="1">
        <f t="array" aca="1" ref="S1035" ca="1">IF($D1034=$C$3,
SUM(IF(OFFSET($N$1031,,,($C1034-1)*3-2,$C$2)=S1034,OFFSET($N$1033,,,($C1034-1)*3-2,$C$2)*OFFSET($B$1031,1,,($C1034-1)*3-2,1))),
IFERROR((S700/$J699)*$J1034,0))</f>
        <v>0</v>
      </c>
      <c r="T1035" s="312" cm="1">
        <f t="array" aca="1" ref="T1035" ca="1">IF($D1034=$C$3,
SUM(IF(OFFSET($N$1031,,,($C1034-1)*3-2,$C$2)=T1034,OFFSET($N$1033,,,($C1034-1)*3-2,$C$2)*OFFSET($B$1031,1,,($C1034-1)*3-2,1))),
IFERROR((T700/$J699)*$J1034,0))</f>
        <v>0</v>
      </c>
      <c r="U1035" s="312" cm="1">
        <f t="array" aca="1" ref="U1035" ca="1">IF($D1034=$C$3,
SUM(IF(OFFSET($N$1031,,,($C1034-1)*3-2,$C$2)=U1034,OFFSET($N$1033,,,($C1034-1)*3-2,$C$2)*OFFSET($B$1031,1,,($C1034-1)*3-2,1))),
IFERROR((U700/$J699)*$J1034,0))</f>
        <v>0</v>
      </c>
      <c r="V1035" s="312" cm="1">
        <f t="array" aca="1" ref="V1035" ca="1">IF($D1034=$C$3,
SUM(IF(OFFSET($N$1031,,,($C1034-1)*3-2,$C$2)=V1034,OFFSET($N$1033,,,($C1034-1)*3-2,$C$2)*OFFSET($B$1031,1,,($C1034-1)*3-2,1))),
IFERROR((V700/$J699)*$J1034,0))</f>
        <v>0</v>
      </c>
      <c r="W1035" s="312" cm="1">
        <f t="array" aca="1" ref="W1035" ca="1">IF($D1034=$C$3,
SUM(IF(OFFSET($N$1031,,,($C1034-1)*3-2,$C$2)=W1034,OFFSET($N$1033,,,($C1034-1)*3-2,$C$2)*OFFSET($B$1031,1,,($C1034-1)*3-2,1))),
IFERROR((W700/$J699)*$J1034,0))</f>
        <v>0</v>
      </c>
      <c r="X1035" s="312" cm="1">
        <f t="array" aca="1" ref="X1035" ca="1">IF($D1034=$C$3,
SUM(IF(OFFSET($N$1031,,,($C1034-1)*3-2,$C$2)=X1034,OFFSET($N$1033,,,($C1034-1)*3-2,$C$2)*OFFSET($B$1031,1,,($C1034-1)*3-2,1))),
IFERROR((X700/$J699)*$J1034,0))</f>
        <v>0</v>
      </c>
      <c r="Y1035" s="312" cm="1">
        <f t="array" aca="1" ref="Y1035" ca="1">IF($D1034=$C$3,
SUM(IF(OFFSET($N$1031,,,($C1034-1)*3-2,$C$2)=Y1034,OFFSET($N$1033,,,($C1034-1)*3-2,$C$2)*OFFSET($B$1031,1,,($C1034-1)*3-2,1))),
IFERROR((Y700/$J699)*$J1034,0))</f>
        <v>0</v>
      </c>
      <c r="Z1035" s="312" cm="1">
        <f t="array" aca="1" ref="Z1035" ca="1">IF($D1034=$C$3,
SUM(IF(OFFSET($N$1031,,,($C1034-1)*3-2,$C$2)=Z1034,OFFSET($N$1033,,,($C1034-1)*3-2,$C$2)*OFFSET($B$1031,1,,($C1034-1)*3-2,1))),
IFERROR((Z700/$J699)*$J1034,0))</f>
        <v>0</v>
      </c>
      <c r="AA1035" s="312" cm="1">
        <f t="array" aca="1" ref="AA1035" ca="1">IF($D1034=$C$3,
SUM(IF(OFFSET($N$1031,,,($C1034-1)*3-2,$C$2)=AA1034,OFFSET($N$1033,,,($C1034-1)*3-2,$C$2)*OFFSET($B$1031,1,,($C1034-1)*3-2,1))),
IFERROR((AA700/$J699)*$J1034,0))</f>
        <v>0</v>
      </c>
      <c r="AB1035" s="312" cm="1">
        <f t="array" aca="1" ref="AB1035" ca="1">IF($D1034=$C$3,
SUM(IF(OFFSET($N$1031,,,($C1034-1)*3-2,$C$2)=AB1034,OFFSET($N$1033,,,($C1034-1)*3-2,$C$2)*OFFSET($B$1031,1,,($C1034-1)*3-2,1))),
IFERROR((AB700/$J699)*$J1034,0))</f>
        <v>0</v>
      </c>
      <c r="AC1035" s="312" cm="1">
        <f t="array" aca="1" ref="AC1035" ca="1">IF($D1034=$C$3,
SUM(IF(OFFSET($N$1031,,,($C1034-1)*3-2,$C$2)=AC1034,OFFSET($N$1033,,,($C1034-1)*3-2,$C$2)*OFFSET($B$1031,1,,($C1034-1)*3-2,1))),
IFERROR((AC700/$J699)*$J1034,0))</f>
        <v>0</v>
      </c>
      <c r="AD1035" s="312" cm="1">
        <f t="array" aca="1" ref="AD1035" ca="1">IF($D1034=$C$3,
SUM(IF(OFFSET($N$1031,,,($C1034-1)*3-2,$C$2)=AD1034,OFFSET($N$1033,,,($C1034-1)*3-2,$C$2)*OFFSET($B$1031,1,,($C1034-1)*3-2,1))),
IFERROR((AD700/$J699)*$J1034,0))</f>
        <v>0</v>
      </c>
      <c r="AE1035" s="312" cm="1">
        <f t="array" aca="1" ref="AE1035" ca="1">IF($D1034=$C$3,
SUM(IF(OFFSET($N$1031,,,($C1034-1)*3-2,$C$2)=AE1034,OFFSET($N$1033,,,($C1034-1)*3-2,$C$2)*OFFSET($B$1031,1,,($C1034-1)*3-2,1))),
IFERROR((AE700/$J699)*$J1034,0))</f>
        <v>0</v>
      </c>
      <c r="AF1035" s="312" cm="1">
        <f t="array" aca="1" ref="AF1035" ca="1">IF($D1034=$C$3,
SUM(IF(OFFSET($N$1031,,,($C1034-1)*3-2,$C$2)=AF1034,OFFSET($N$1033,,,($C1034-1)*3-2,$C$2)*OFFSET($B$1031,1,,($C1034-1)*3-2,1))),
IFERROR((AF700/$J699)*$J1034,0))</f>
        <v>0</v>
      </c>
      <c r="AG1035" s="312" cm="1">
        <f t="array" aca="1" ref="AG1035" ca="1">IF($D1034=$C$3,
SUM(IF(OFFSET($N$1031,,,($C1034-1)*3-2,$C$2)=AG1034,OFFSET($N$1033,,,($C1034-1)*3-2,$C$2)*OFFSET($B$1031,1,,($C1034-1)*3-2,1))),
IFERROR((AG700/$J699)*$J1034,0))</f>
        <v>0</v>
      </c>
      <c r="AH1035" s="317"/>
      <c r="AI1035" s="318"/>
      <c r="AJ1035" s="318"/>
      <c r="AK1035" s="318"/>
      <c r="AL1035" s="318"/>
    </row>
    <row r="1036" spans="1:44" ht="13.15" customHeight="1">
      <c r="A1036" s="317"/>
      <c r="B1036" s="380" t="str">
        <f t="shared" ref="B1036:C1036" ca="1" si="4046">B701</f>
        <v/>
      </c>
      <c r="C1036" s="380" t="str">
        <f t="shared" ca="1" si="4046"/>
        <v/>
      </c>
      <c r="D1036" s="891"/>
      <c r="E1036" s="896"/>
      <c r="F1036" s="897"/>
      <c r="G1036" s="900"/>
      <c r="H1036" s="903"/>
      <c r="I1036" s="906"/>
      <c r="J1036" s="909"/>
      <c r="K1036" s="912"/>
      <c r="L1036" s="915"/>
      <c r="M1036" s="404" t="s">
        <v>91</v>
      </c>
      <c r="N1036" s="405">
        <f t="shared" ref="N1036:AG1036" ca="1" si="4047">IFERROR(N1035*$K1034,0)</f>
        <v>0</v>
      </c>
      <c r="O1036" s="406">
        <f t="shared" ca="1" si="4047"/>
        <v>0</v>
      </c>
      <c r="P1036" s="406">
        <f t="shared" ca="1" si="4047"/>
        <v>0</v>
      </c>
      <c r="Q1036" s="407">
        <f t="shared" ca="1" si="4047"/>
        <v>0</v>
      </c>
      <c r="R1036" s="406">
        <f t="shared" ca="1" si="4047"/>
        <v>0</v>
      </c>
      <c r="S1036" s="406">
        <f t="shared" ca="1" si="4047"/>
        <v>0</v>
      </c>
      <c r="T1036" s="406">
        <f t="shared" ca="1" si="4047"/>
        <v>0</v>
      </c>
      <c r="U1036" s="406">
        <f t="shared" ca="1" si="4047"/>
        <v>0</v>
      </c>
      <c r="V1036" s="406">
        <f t="shared" ca="1" si="4047"/>
        <v>0</v>
      </c>
      <c r="W1036" s="406">
        <f t="shared" ca="1" si="4047"/>
        <v>0</v>
      </c>
      <c r="X1036" s="406">
        <f t="shared" ca="1" si="4047"/>
        <v>0</v>
      </c>
      <c r="Y1036" s="406">
        <f t="shared" ca="1" si="4047"/>
        <v>0</v>
      </c>
      <c r="Z1036" s="406">
        <f t="shared" ca="1" si="4047"/>
        <v>0</v>
      </c>
      <c r="AA1036" s="406">
        <f t="shared" ca="1" si="4047"/>
        <v>0</v>
      </c>
      <c r="AB1036" s="406">
        <f t="shared" ca="1" si="4047"/>
        <v>0</v>
      </c>
      <c r="AC1036" s="406">
        <f t="shared" ca="1" si="4047"/>
        <v>0</v>
      </c>
      <c r="AD1036" s="406">
        <f t="shared" ca="1" si="4047"/>
        <v>0</v>
      </c>
      <c r="AE1036" s="406">
        <f t="shared" ca="1" si="4047"/>
        <v>0</v>
      </c>
      <c r="AF1036" s="406">
        <f t="shared" ca="1" si="4047"/>
        <v>0</v>
      </c>
      <c r="AG1036" s="406">
        <f t="shared" ca="1" si="4047"/>
        <v>0</v>
      </c>
      <c r="AH1036" s="317"/>
      <c r="AI1036" s="318"/>
      <c r="AJ1036" s="318"/>
      <c r="AK1036" s="318"/>
      <c r="AL1036" s="318"/>
    </row>
    <row r="1037" spans="1:44" ht="13.15" customHeight="1">
      <c r="A1037" s="317"/>
      <c r="B1037" s="317"/>
      <c r="C1037" s="317" cm="1">
        <f t="array" aca="1" ref="C1037" ca="1">OFFSET(C1037,-3,,,)+1</f>
        <v>3</v>
      </c>
      <c r="D1037" s="889" t="str">
        <f t="shared" ref="D1037:E1037" ca="1" si="4048">D702</f>
        <v/>
      </c>
      <c r="E1037" s="892" t="str">
        <f t="shared" ca="1" si="4048"/>
        <v/>
      </c>
      <c r="F1037" s="893"/>
      <c r="G1037" s="898">
        <f t="shared" ref="G1037" si="4049">G702</f>
        <v>0</v>
      </c>
      <c r="H1037" s="901"/>
      <c r="I1037" s="904" t="str">
        <f t="shared" ref="I1037" ca="1" si="4050">I702</f>
        <v/>
      </c>
      <c r="J1037" s="907">
        <f t="shared" ref="J1037" ca="1" si="4051">IF($D1037=$C$3,
SUMPRODUCT(OFFSET($B$1031,1,,($C1037-1)*3-2,),OFFSET($L$1031,,,($C1037-1)*3-2,)),J702+H1037)</f>
        <v>0</v>
      </c>
      <c r="K1037" s="910">
        <f t="shared" ref="K1037" ca="1" si="4052">K702</f>
        <v>0</v>
      </c>
      <c r="L1037" s="913">
        <f t="shared" ref="L1037" ca="1" si="4053">J1037*K1037</f>
        <v>0</v>
      </c>
      <c r="M1037" s="402" t="s">
        <v>89</v>
      </c>
      <c r="N1037" s="308" t="str">
        <f t="shared" ref="N1037:AG1037" ca="1" si="4054">N702</f>
        <v/>
      </c>
      <c r="O1037" s="309" t="str">
        <f t="shared" ca="1" si="4054"/>
        <v/>
      </c>
      <c r="P1037" s="309" t="str">
        <f t="shared" ca="1" si="4054"/>
        <v/>
      </c>
      <c r="Q1037" s="310" t="str">
        <f t="shared" ca="1" si="4054"/>
        <v/>
      </c>
      <c r="R1037" s="309" t="str">
        <f t="shared" ca="1" si="4054"/>
        <v/>
      </c>
      <c r="S1037" s="309" t="str">
        <f t="shared" ca="1" si="4054"/>
        <v/>
      </c>
      <c r="T1037" s="309" t="str">
        <f t="shared" ca="1" si="4054"/>
        <v/>
      </c>
      <c r="U1037" s="309" t="str">
        <f t="shared" ca="1" si="4054"/>
        <v/>
      </c>
      <c r="V1037" s="309" t="str">
        <f t="shared" ca="1" si="4054"/>
        <v/>
      </c>
      <c r="W1037" s="309" t="str">
        <f t="shared" ca="1" si="4054"/>
        <v/>
      </c>
      <c r="X1037" s="309" t="str">
        <f t="shared" ca="1" si="4054"/>
        <v/>
      </c>
      <c r="Y1037" s="309" t="str">
        <f t="shared" ca="1" si="4054"/>
        <v/>
      </c>
      <c r="Z1037" s="309" t="str">
        <f t="shared" ca="1" si="4054"/>
        <v/>
      </c>
      <c r="AA1037" s="309" t="str">
        <f t="shared" ca="1" si="4054"/>
        <v/>
      </c>
      <c r="AB1037" s="309" t="str">
        <f t="shared" ca="1" si="4054"/>
        <v/>
      </c>
      <c r="AC1037" s="309" t="str">
        <f t="shared" ca="1" si="4054"/>
        <v/>
      </c>
      <c r="AD1037" s="309" t="str">
        <f t="shared" ca="1" si="4054"/>
        <v/>
      </c>
      <c r="AE1037" s="309" t="str">
        <f t="shared" ca="1" si="4054"/>
        <v/>
      </c>
      <c r="AF1037" s="309" t="str">
        <f t="shared" ca="1" si="4054"/>
        <v/>
      </c>
      <c r="AG1037" s="309" t="str">
        <f t="shared" ca="1" si="4054"/>
        <v/>
      </c>
      <c r="AH1037" s="317"/>
      <c r="AI1037" s="318"/>
      <c r="AJ1037" s="318"/>
      <c r="AK1037" s="318"/>
      <c r="AL1037" s="318"/>
    </row>
    <row r="1038" spans="1:44" ht="13.15" customHeight="1">
      <c r="A1038" s="317"/>
      <c r="B1038" s="380">
        <f t="shared" ref="B1038" ca="1" si="4055">B703</f>
        <v>0</v>
      </c>
      <c r="C1038" s="317" cm="1">
        <f t="array" aca="1" ref="C1038" ca="1">IF(ROUND(SUM(IF(N1037:AG1037&lt;&gt;"",IF(N1037:AG1037&lt;&gt;0,(N1038:AG1038))))-J1037,3)&lt;&gt;0,"X",0)</f>
        <v>0</v>
      </c>
      <c r="D1038" s="890"/>
      <c r="E1038" s="894"/>
      <c r="F1038" s="895"/>
      <c r="G1038" s="899"/>
      <c r="H1038" s="902"/>
      <c r="I1038" s="905"/>
      <c r="J1038" s="908"/>
      <c r="K1038" s="911"/>
      <c r="L1038" s="914"/>
      <c r="M1038" s="403" t="s">
        <v>90</v>
      </c>
      <c r="N1038" s="312" cm="1">
        <f t="array" aca="1" ref="N1038" ca="1">IF($D1037=$C$3,
SUM(IF(OFFSET($N$1031,,,($C1037-1)*3-2,$C$2)=N1037,OFFSET($N$1033,,,($C1037-1)*3-2,$C$2)*OFFSET($B$1031,1,,($C1037-1)*3-2,1))),
IFERROR((N703/$J702)*$J1037,0))</f>
        <v>0</v>
      </c>
      <c r="O1038" s="312" cm="1">
        <f t="array" aca="1" ref="O1038" ca="1">IF($D1037=$C$3,
SUM(IF(OFFSET($N$1031,,,($C1037-1)*3-2,$C$2)=O1037,OFFSET($N$1033,,,($C1037-1)*3-2,$C$2)*OFFSET($B$1031,1,,($C1037-1)*3-2,1))),
IFERROR((O703/$J702)*$J1037,0))</f>
        <v>0</v>
      </c>
      <c r="P1038" s="312" cm="1">
        <f t="array" aca="1" ref="P1038" ca="1">IF($D1037=$C$3,
SUM(IF(OFFSET($N$1031,,,($C1037-1)*3-2,$C$2)=P1037,OFFSET($N$1033,,,($C1037-1)*3-2,$C$2)*OFFSET($B$1031,1,,($C1037-1)*3-2,1))),
IFERROR((P703/$J702)*$J1037,0))</f>
        <v>0</v>
      </c>
      <c r="Q1038" s="313" cm="1">
        <f t="array" aca="1" ref="Q1038" ca="1">IF($D1037=$C$3,
SUM(IF(OFFSET($N$1031,,,($C1037-1)*3-2,$C$2)=Q1037,OFFSET($N$1033,,,($C1037-1)*3-2,$C$2)*OFFSET($B$1031,1,,($C1037-1)*3-2,1))),
IFERROR((Q703/$J702)*$J1037,0))</f>
        <v>0</v>
      </c>
      <c r="R1038" s="312" cm="1">
        <f t="array" aca="1" ref="R1038" ca="1">IF($D1037=$C$3,
SUM(IF(OFFSET($N$1031,,,($C1037-1)*3-2,$C$2)=R1037,OFFSET($N$1033,,,($C1037-1)*3-2,$C$2)*OFFSET($B$1031,1,,($C1037-1)*3-2,1))),
IFERROR((R703/$J702)*$J1037,0))</f>
        <v>0</v>
      </c>
      <c r="S1038" s="312" cm="1">
        <f t="array" aca="1" ref="S1038" ca="1">IF($D1037=$C$3,
SUM(IF(OFFSET($N$1031,,,($C1037-1)*3-2,$C$2)=S1037,OFFSET($N$1033,,,($C1037-1)*3-2,$C$2)*OFFSET($B$1031,1,,($C1037-1)*3-2,1))),
IFERROR((S703/$J702)*$J1037,0))</f>
        <v>0</v>
      </c>
      <c r="T1038" s="312" cm="1">
        <f t="array" aca="1" ref="T1038" ca="1">IF($D1037=$C$3,
SUM(IF(OFFSET($N$1031,,,($C1037-1)*3-2,$C$2)=T1037,OFFSET($N$1033,,,($C1037-1)*3-2,$C$2)*OFFSET($B$1031,1,,($C1037-1)*3-2,1))),
IFERROR((T703/$J702)*$J1037,0))</f>
        <v>0</v>
      </c>
      <c r="U1038" s="312" cm="1">
        <f t="array" aca="1" ref="U1038" ca="1">IF($D1037=$C$3,
SUM(IF(OFFSET($N$1031,,,($C1037-1)*3-2,$C$2)=U1037,OFFSET($N$1033,,,($C1037-1)*3-2,$C$2)*OFFSET($B$1031,1,,($C1037-1)*3-2,1))),
IFERROR((U703/$J702)*$J1037,0))</f>
        <v>0</v>
      </c>
      <c r="V1038" s="312" cm="1">
        <f t="array" aca="1" ref="V1038" ca="1">IF($D1037=$C$3,
SUM(IF(OFFSET($N$1031,,,($C1037-1)*3-2,$C$2)=V1037,OFFSET($N$1033,,,($C1037-1)*3-2,$C$2)*OFFSET($B$1031,1,,($C1037-1)*3-2,1))),
IFERROR((V703/$J702)*$J1037,0))</f>
        <v>0</v>
      </c>
      <c r="W1038" s="312" cm="1">
        <f t="array" aca="1" ref="W1038" ca="1">IF($D1037=$C$3,
SUM(IF(OFFSET($N$1031,,,($C1037-1)*3-2,$C$2)=W1037,OFFSET($N$1033,,,($C1037-1)*3-2,$C$2)*OFFSET($B$1031,1,,($C1037-1)*3-2,1))),
IFERROR((W703/$J702)*$J1037,0))</f>
        <v>0</v>
      </c>
      <c r="X1038" s="312" cm="1">
        <f t="array" aca="1" ref="X1038" ca="1">IF($D1037=$C$3,
SUM(IF(OFFSET($N$1031,,,($C1037-1)*3-2,$C$2)=X1037,OFFSET($N$1033,,,($C1037-1)*3-2,$C$2)*OFFSET($B$1031,1,,($C1037-1)*3-2,1))),
IFERROR((X703/$J702)*$J1037,0))</f>
        <v>0</v>
      </c>
      <c r="Y1038" s="312" cm="1">
        <f t="array" aca="1" ref="Y1038" ca="1">IF($D1037=$C$3,
SUM(IF(OFFSET($N$1031,,,($C1037-1)*3-2,$C$2)=Y1037,OFFSET($N$1033,,,($C1037-1)*3-2,$C$2)*OFFSET($B$1031,1,,($C1037-1)*3-2,1))),
IFERROR((Y703/$J702)*$J1037,0))</f>
        <v>0</v>
      </c>
      <c r="Z1038" s="312" cm="1">
        <f t="array" aca="1" ref="Z1038" ca="1">IF($D1037=$C$3,
SUM(IF(OFFSET($N$1031,,,($C1037-1)*3-2,$C$2)=Z1037,OFFSET($N$1033,,,($C1037-1)*3-2,$C$2)*OFFSET($B$1031,1,,($C1037-1)*3-2,1))),
IFERROR((Z703/$J702)*$J1037,0))</f>
        <v>0</v>
      </c>
      <c r="AA1038" s="312" cm="1">
        <f t="array" aca="1" ref="AA1038" ca="1">IF($D1037=$C$3,
SUM(IF(OFFSET($N$1031,,,($C1037-1)*3-2,$C$2)=AA1037,OFFSET($N$1033,,,($C1037-1)*3-2,$C$2)*OFFSET($B$1031,1,,($C1037-1)*3-2,1))),
IFERROR((AA703/$J702)*$J1037,0))</f>
        <v>0</v>
      </c>
      <c r="AB1038" s="312" cm="1">
        <f t="array" aca="1" ref="AB1038" ca="1">IF($D1037=$C$3,
SUM(IF(OFFSET($N$1031,,,($C1037-1)*3-2,$C$2)=AB1037,OFFSET($N$1033,,,($C1037-1)*3-2,$C$2)*OFFSET($B$1031,1,,($C1037-1)*3-2,1))),
IFERROR((AB703/$J702)*$J1037,0))</f>
        <v>0</v>
      </c>
      <c r="AC1038" s="312" cm="1">
        <f t="array" aca="1" ref="AC1038" ca="1">IF($D1037=$C$3,
SUM(IF(OFFSET($N$1031,,,($C1037-1)*3-2,$C$2)=AC1037,OFFSET($N$1033,,,($C1037-1)*3-2,$C$2)*OFFSET($B$1031,1,,($C1037-1)*3-2,1))),
IFERROR((AC703/$J702)*$J1037,0))</f>
        <v>0</v>
      </c>
      <c r="AD1038" s="312" cm="1">
        <f t="array" aca="1" ref="AD1038" ca="1">IF($D1037=$C$3,
SUM(IF(OFFSET($N$1031,,,($C1037-1)*3-2,$C$2)=AD1037,OFFSET($N$1033,,,($C1037-1)*3-2,$C$2)*OFFSET($B$1031,1,,($C1037-1)*3-2,1))),
IFERROR((AD703/$J702)*$J1037,0))</f>
        <v>0</v>
      </c>
      <c r="AE1038" s="312" cm="1">
        <f t="array" aca="1" ref="AE1038" ca="1">IF($D1037=$C$3,
SUM(IF(OFFSET($N$1031,,,($C1037-1)*3-2,$C$2)=AE1037,OFFSET($N$1033,,,($C1037-1)*3-2,$C$2)*OFFSET($B$1031,1,,($C1037-1)*3-2,1))),
IFERROR((AE703/$J702)*$J1037,0))</f>
        <v>0</v>
      </c>
      <c r="AF1038" s="312" cm="1">
        <f t="array" aca="1" ref="AF1038" ca="1">IF($D1037=$C$3,
SUM(IF(OFFSET($N$1031,,,($C1037-1)*3-2,$C$2)=AF1037,OFFSET($N$1033,,,($C1037-1)*3-2,$C$2)*OFFSET($B$1031,1,,($C1037-1)*3-2,1))),
IFERROR((AF703/$J702)*$J1037,0))</f>
        <v>0</v>
      </c>
      <c r="AG1038" s="312" cm="1">
        <f t="array" aca="1" ref="AG1038" ca="1">IF($D1037=$C$3,
SUM(IF(OFFSET($N$1031,,,($C1037-1)*3-2,$C$2)=AG1037,OFFSET($N$1033,,,($C1037-1)*3-2,$C$2)*OFFSET($B$1031,1,,($C1037-1)*3-2,1))),
IFERROR((AG703/$J702)*$J1037,0))</f>
        <v>0</v>
      </c>
      <c r="AH1038" s="317"/>
      <c r="AI1038" s="318"/>
      <c r="AJ1038" s="318"/>
      <c r="AK1038" s="318"/>
      <c r="AL1038" s="318"/>
    </row>
    <row r="1039" spans="1:44" ht="13.15" customHeight="1">
      <c r="A1039" s="317"/>
      <c r="B1039" s="380" t="str">
        <f t="shared" ref="B1039:C1039" ca="1" si="4056">B704</f>
        <v/>
      </c>
      <c r="C1039" s="380" t="str">
        <f t="shared" ca="1" si="4056"/>
        <v/>
      </c>
      <c r="D1039" s="891"/>
      <c r="E1039" s="896"/>
      <c r="F1039" s="897"/>
      <c r="G1039" s="900"/>
      <c r="H1039" s="903"/>
      <c r="I1039" s="906"/>
      <c r="J1039" s="909"/>
      <c r="K1039" s="912"/>
      <c r="L1039" s="915"/>
      <c r="M1039" s="404" t="s">
        <v>91</v>
      </c>
      <c r="N1039" s="405">
        <f t="shared" ref="N1039:AG1039" ca="1" si="4057">IFERROR(N1038*$K1037,0)</f>
        <v>0</v>
      </c>
      <c r="O1039" s="406">
        <f t="shared" ca="1" si="4057"/>
        <v>0</v>
      </c>
      <c r="P1039" s="406">
        <f t="shared" ca="1" si="4057"/>
        <v>0</v>
      </c>
      <c r="Q1039" s="407">
        <f t="shared" ca="1" si="4057"/>
        <v>0</v>
      </c>
      <c r="R1039" s="406">
        <f t="shared" ca="1" si="4057"/>
        <v>0</v>
      </c>
      <c r="S1039" s="406">
        <f t="shared" ca="1" si="4057"/>
        <v>0</v>
      </c>
      <c r="T1039" s="406">
        <f t="shared" ca="1" si="4057"/>
        <v>0</v>
      </c>
      <c r="U1039" s="406">
        <f t="shared" ca="1" si="4057"/>
        <v>0</v>
      </c>
      <c r="V1039" s="406">
        <f t="shared" ca="1" si="4057"/>
        <v>0</v>
      </c>
      <c r="W1039" s="406">
        <f t="shared" ca="1" si="4057"/>
        <v>0</v>
      </c>
      <c r="X1039" s="406">
        <f t="shared" ca="1" si="4057"/>
        <v>0</v>
      </c>
      <c r="Y1039" s="406">
        <f t="shared" ca="1" si="4057"/>
        <v>0</v>
      </c>
      <c r="Z1039" s="406">
        <f t="shared" ca="1" si="4057"/>
        <v>0</v>
      </c>
      <c r="AA1039" s="406">
        <f t="shared" ca="1" si="4057"/>
        <v>0</v>
      </c>
      <c r="AB1039" s="406">
        <f t="shared" ca="1" si="4057"/>
        <v>0</v>
      </c>
      <c r="AC1039" s="406">
        <f t="shared" ca="1" si="4057"/>
        <v>0</v>
      </c>
      <c r="AD1039" s="406">
        <f t="shared" ca="1" si="4057"/>
        <v>0</v>
      </c>
      <c r="AE1039" s="406">
        <f t="shared" ca="1" si="4057"/>
        <v>0</v>
      </c>
      <c r="AF1039" s="406">
        <f t="shared" ca="1" si="4057"/>
        <v>0</v>
      </c>
      <c r="AG1039" s="406">
        <f t="shared" ca="1" si="4057"/>
        <v>0</v>
      </c>
      <c r="AH1039" s="317"/>
      <c r="AI1039" s="318"/>
      <c r="AJ1039" s="318"/>
      <c r="AK1039" s="318"/>
      <c r="AL1039" s="318"/>
    </row>
    <row r="1040" spans="1:44" ht="13.15" customHeight="1">
      <c r="A1040" s="317"/>
      <c r="B1040" s="317"/>
      <c r="C1040" s="317" cm="1">
        <f t="array" aca="1" ref="C1040" ca="1">OFFSET(C1040,-3,,,)+1</f>
        <v>4</v>
      </c>
      <c r="D1040" s="889" t="str">
        <f t="shared" ref="D1040:E1040" ca="1" si="4058">D705</f>
        <v/>
      </c>
      <c r="E1040" s="892" t="str">
        <f t="shared" ca="1" si="4058"/>
        <v/>
      </c>
      <c r="F1040" s="893"/>
      <c r="G1040" s="898">
        <f t="shared" ref="G1040" si="4059">G705</f>
        <v>0</v>
      </c>
      <c r="H1040" s="901"/>
      <c r="I1040" s="904" t="str">
        <f t="shared" ref="I1040" ca="1" si="4060">I705</f>
        <v/>
      </c>
      <c r="J1040" s="907">
        <f t="shared" ref="J1040" ca="1" si="4061">IF($D1040=$C$3,
SUMPRODUCT(OFFSET($B$1031,1,,($C1040-1)*3-2,),OFFSET($L$1031,,,($C1040-1)*3-2,)),J705+H1040)</f>
        <v>0</v>
      </c>
      <c r="K1040" s="910">
        <f t="shared" ref="K1040" ca="1" si="4062">K705</f>
        <v>0</v>
      </c>
      <c r="L1040" s="913">
        <f t="shared" ref="L1040" ca="1" si="4063">J1040*K1040</f>
        <v>0</v>
      </c>
      <c r="M1040" s="402" t="s">
        <v>89</v>
      </c>
      <c r="N1040" s="308" t="str">
        <f t="shared" ref="N1040:AG1040" ca="1" si="4064">N705</f>
        <v/>
      </c>
      <c r="O1040" s="309" t="str">
        <f t="shared" ca="1" si="4064"/>
        <v/>
      </c>
      <c r="P1040" s="309" t="str">
        <f t="shared" ca="1" si="4064"/>
        <v/>
      </c>
      <c r="Q1040" s="310" t="str">
        <f t="shared" ca="1" si="4064"/>
        <v/>
      </c>
      <c r="R1040" s="309" t="str">
        <f t="shared" ca="1" si="4064"/>
        <v/>
      </c>
      <c r="S1040" s="309" t="str">
        <f t="shared" ca="1" si="4064"/>
        <v/>
      </c>
      <c r="T1040" s="309" t="str">
        <f t="shared" ca="1" si="4064"/>
        <v/>
      </c>
      <c r="U1040" s="309" t="str">
        <f t="shared" ca="1" si="4064"/>
        <v/>
      </c>
      <c r="V1040" s="309" t="str">
        <f t="shared" ca="1" si="4064"/>
        <v/>
      </c>
      <c r="W1040" s="309" t="str">
        <f t="shared" ca="1" si="4064"/>
        <v/>
      </c>
      <c r="X1040" s="309" t="str">
        <f t="shared" ca="1" si="4064"/>
        <v/>
      </c>
      <c r="Y1040" s="309" t="str">
        <f t="shared" ca="1" si="4064"/>
        <v/>
      </c>
      <c r="Z1040" s="309" t="str">
        <f t="shared" ca="1" si="4064"/>
        <v/>
      </c>
      <c r="AA1040" s="309" t="str">
        <f t="shared" ca="1" si="4064"/>
        <v/>
      </c>
      <c r="AB1040" s="309" t="str">
        <f t="shared" ca="1" si="4064"/>
        <v/>
      </c>
      <c r="AC1040" s="309" t="str">
        <f t="shared" ca="1" si="4064"/>
        <v/>
      </c>
      <c r="AD1040" s="309" t="str">
        <f t="shared" ca="1" si="4064"/>
        <v/>
      </c>
      <c r="AE1040" s="309" t="str">
        <f t="shared" ca="1" si="4064"/>
        <v/>
      </c>
      <c r="AF1040" s="309" t="str">
        <f t="shared" ca="1" si="4064"/>
        <v/>
      </c>
      <c r="AG1040" s="309" t="str">
        <f t="shared" ca="1" si="4064"/>
        <v/>
      </c>
      <c r="AH1040" s="317"/>
      <c r="AI1040" s="318"/>
      <c r="AJ1040" s="318"/>
      <c r="AK1040" s="318"/>
      <c r="AL1040" s="318"/>
    </row>
    <row r="1041" spans="1:44" ht="13.15" customHeight="1">
      <c r="A1041" s="317"/>
      <c r="B1041" s="380">
        <f t="shared" ref="B1041" ca="1" si="4065">B706</f>
        <v>0</v>
      </c>
      <c r="C1041" s="317" cm="1">
        <f t="array" aca="1" ref="C1041" ca="1">IF(ROUND(SUM(IF(N1040:AG1040&lt;&gt;"",IF(N1040:AG1040&lt;&gt;0,(N1041:AG1041))))-J1040,3)&lt;&gt;0,"X",0)</f>
        <v>0</v>
      </c>
      <c r="D1041" s="890"/>
      <c r="E1041" s="894"/>
      <c r="F1041" s="895"/>
      <c r="G1041" s="899"/>
      <c r="H1041" s="902"/>
      <c r="I1041" s="905"/>
      <c r="J1041" s="908"/>
      <c r="K1041" s="911"/>
      <c r="L1041" s="914"/>
      <c r="M1041" s="403" t="s">
        <v>90</v>
      </c>
      <c r="N1041" s="312" cm="1">
        <f t="array" aca="1" ref="N1041" ca="1">IF($D1040=$C$3,
SUM(IF(OFFSET($N$1031,,,($C1040-1)*3-2,$C$2)=N1040,OFFSET($N$1033,,,($C1040-1)*3-2,$C$2)*OFFSET($B$1031,1,,($C1040-1)*3-2,1))),
IFERROR((N706/$J705)*$J1040,0))</f>
        <v>0</v>
      </c>
      <c r="O1041" s="312" cm="1">
        <f t="array" aca="1" ref="O1041" ca="1">IF($D1040=$C$3,
SUM(IF(OFFSET($N$1031,,,($C1040-1)*3-2,$C$2)=O1040,OFFSET($N$1033,,,($C1040-1)*3-2,$C$2)*OFFSET($B$1031,1,,($C1040-1)*3-2,1))),
IFERROR((O706/$J705)*$J1040,0))</f>
        <v>0</v>
      </c>
      <c r="P1041" s="312" cm="1">
        <f t="array" aca="1" ref="P1041" ca="1">IF($D1040=$C$3,
SUM(IF(OFFSET($N$1031,,,($C1040-1)*3-2,$C$2)=P1040,OFFSET($N$1033,,,($C1040-1)*3-2,$C$2)*OFFSET($B$1031,1,,($C1040-1)*3-2,1))),
IFERROR((P706/$J705)*$J1040,0))</f>
        <v>0</v>
      </c>
      <c r="Q1041" s="313" cm="1">
        <f t="array" aca="1" ref="Q1041" ca="1">IF($D1040=$C$3,
SUM(IF(OFFSET($N$1031,,,($C1040-1)*3-2,$C$2)=Q1040,OFFSET($N$1033,,,($C1040-1)*3-2,$C$2)*OFFSET($B$1031,1,,($C1040-1)*3-2,1))),
IFERROR((Q706/$J705)*$J1040,0))</f>
        <v>0</v>
      </c>
      <c r="R1041" s="312" cm="1">
        <f t="array" aca="1" ref="R1041" ca="1">IF($D1040=$C$3,
SUM(IF(OFFSET($N$1031,,,($C1040-1)*3-2,$C$2)=R1040,OFFSET($N$1033,,,($C1040-1)*3-2,$C$2)*OFFSET($B$1031,1,,($C1040-1)*3-2,1))),
IFERROR((R706/$J705)*$J1040,0))</f>
        <v>0</v>
      </c>
      <c r="S1041" s="312" cm="1">
        <f t="array" aca="1" ref="S1041" ca="1">IF($D1040=$C$3,
SUM(IF(OFFSET($N$1031,,,($C1040-1)*3-2,$C$2)=S1040,OFFSET($N$1033,,,($C1040-1)*3-2,$C$2)*OFFSET($B$1031,1,,($C1040-1)*3-2,1))),
IFERROR((S706/$J705)*$J1040,0))</f>
        <v>0</v>
      </c>
      <c r="T1041" s="312" cm="1">
        <f t="array" aca="1" ref="T1041" ca="1">IF($D1040=$C$3,
SUM(IF(OFFSET($N$1031,,,($C1040-1)*3-2,$C$2)=T1040,OFFSET($N$1033,,,($C1040-1)*3-2,$C$2)*OFFSET($B$1031,1,,($C1040-1)*3-2,1))),
IFERROR((T706/$J705)*$J1040,0))</f>
        <v>0</v>
      </c>
      <c r="U1041" s="312" cm="1">
        <f t="array" aca="1" ref="U1041" ca="1">IF($D1040=$C$3,
SUM(IF(OFFSET($N$1031,,,($C1040-1)*3-2,$C$2)=U1040,OFFSET($N$1033,,,($C1040-1)*3-2,$C$2)*OFFSET($B$1031,1,,($C1040-1)*3-2,1))),
IFERROR((U706/$J705)*$J1040,0))</f>
        <v>0</v>
      </c>
      <c r="V1041" s="312" cm="1">
        <f t="array" aca="1" ref="V1041" ca="1">IF($D1040=$C$3,
SUM(IF(OFFSET($N$1031,,,($C1040-1)*3-2,$C$2)=V1040,OFFSET($N$1033,,,($C1040-1)*3-2,$C$2)*OFFSET($B$1031,1,,($C1040-1)*3-2,1))),
IFERROR((V706/$J705)*$J1040,0))</f>
        <v>0</v>
      </c>
      <c r="W1041" s="312" cm="1">
        <f t="array" aca="1" ref="W1041" ca="1">IF($D1040=$C$3,
SUM(IF(OFFSET($N$1031,,,($C1040-1)*3-2,$C$2)=W1040,OFFSET($N$1033,,,($C1040-1)*3-2,$C$2)*OFFSET($B$1031,1,,($C1040-1)*3-2,1))),
IFERROR((W706/$J705)*$J1040,0))</f>
        <v>0</v>
      </c>
      <c r="X1041" s="312" cm="1">
        <f t="array" aca="1" ref="X1041" ca="1">IF($D1040=$C$3,
SUM(IF(OFFSET($N$1031,,,($C1040-1)*3-2,$C$2)=X1040,OFFSET($N$1033,,,($C1040-1)*3-2,$C$2)*OFFSET($B$1031,1,,($C1040-1)*3-2,1))),
IFERROR((X706/$J705)*$J1040,0))</f>
        <v>0</v>
      </c>
      <c r="Y1041" s="312" cm="1">
        <f t="array" aca="1" ref="Y1041" ca="1">IF($D1040=$C$3,
SUM(IF(OFFSET($N$1031,,,($C1040-1)*3-2,$C$2)=Y1040,OFFSET($N$1033,,,($C1040-1)*3-2,$C$2)*OFFSET($B$1031,1,,($C1040-1)*3-2,1))),
IFERROR((Y706/$J705)*$J1040,0))</f>
        <v>0</v>
      </c>
      <c r="Z1041" s="312" cm="1">
        <f t="array" aca="1" ref="Z1041" ca="1">IF($D1040=$C$3,
SUM(IF(OFFSET($N$1031,,,($C1040-1)*3-2,$C$2)=Z1040,OFFSET($N$1033,,,($C1040-1)*3-2,$C$2)*OFFSET($B$1031,1,,($C1040-1)*3-2,1))),
IFERROR((Z706/$J705)*$J1040,0))</f>
        <v>0</v>
      </c>
      <c r="AA1041" s="312" cm="1">
        <f t="array" aca="1" ref="AA1041" ca="1">IF($D1040=$C$3,
SUM(IF(OFFSET($N$1031,,,($C1040-1)*3-2,$C$2)=AA1040,OFFSET($N$1033,,,($C1040-1)*3-2,$C$2)*OFFSET($B$1031,1,,($C1040-1)*3-2,1))),
IFERROR((AA706/$J705)*$J1040,0))</f>
        <v>0</v>
      </c>
      <c r="AB1041" s="312" cm="1">
        <f t="array" aca="1" ref="AB1041" ca="1">IF($D1040=$C$3,
SUM(IF(OFFSET($N$1031,,,($C1040-1)*3-2,$C$2)=AB1040,OFFSET($N$1033,,,($C1040-1)*3-2,$C$2)*OFFSET($B$1031,1,,($C1040-1)*3-2,1))),
IFERROR((AB706/$J705)*$J1040,0))</f>
        <v>0</v>
      </c>
      <c r="AC1041" s="312" cm="1">
        <f t="array" aca="1" ref="AC1041" ca="1">IF($D1040=$C$3,
SUM(IF(OFFSET($N$1031,,,($C1040-1)*3-2,$C$2)=AC1040,OFFSET($N$1033,,,($C1040-1)*3-2,$C$2)*OFFSET($B$1031,1,,($C1040-1)*3-2,1))),
IFERROR((AC706/$J705)*$J1040,0))</f>
        <v>0</v>
      </c>
      <c r="AD1041" s="312" cm="1">
        <f t="array" aca="1" ref="AD1041" ca="1">IF($D1040=$C$3,
SUM(IF(OFFSET($N$1031,,,($C1040-1)*3-2,$C$2)=AD1040,OFFSET($N$1033,,,($C1040-1)*3-2,$C$2)*OFFSET($B$1031,1,,($C1040-1)*3-2,1))),
IFERROR((AD706/$J705)*$J1040,0))</f>
        <v>0</v>
      </c>
      <c r="AE1041" s="312" cm="1">
        <f t="array" aca="1" ref="AE1041" ca="1">IF($D1040=$C$3,
SUM(IF(OFFSET($N$1031,,,($C1040-1)*3-2,$C$2)=AE1040,OFFSET($N$1033,,,($C1040-1)*3-2,$C$2)*OFFSET($B$1031,1,,($C1040-1)*3-2,1))),
IFERROR((AE706/$J705)*$J1040,0))</f>
        <v>0</v>
      </c>
      <c r="AF1041" s="312" cm="1">
        <f t="array" aca="1" ref="AF1041" ca="1">IF($D1040=$C$3,
SUM(IF(OFFSET($N$1031,,,($C1040-1)*3-2,$C$2)=AF1040,OFFSET($N$1033,,,($C1040-1)*3-2,$C$2)*OFFSET($B$1031,1,,($C1040-1)*3-2,1))),
IFERROR((AF706/$J705)*$J1040,0))</f>
        <v>0</v>
      </c>
      <c r="AG1041" s="312" cm="1">
        <f t="array" aca="1" ref="AG1041" ca="1">IF($D1040=$C$3,
SUM(IF(OFFSET($N$1031,,,($C1040-1)*3-2,$C$2)=AG1040,OFFSET($N$1033,,,($C1040-1)*3-2,$C$2)*OFFSET($B$1031,1,,($C1040-1)*3-2,1))),
IFERROR((AG706/$J705)*$J1040,0))</f>
        <v>0</v>
      </c>
      <c r="AH1041" s="317"/>
      <c r="AI1041" s="318"/>
      <c r="AJ1041" s="318"/>
      <c r="AK1041" s="318"/>
      <c r="AL1041" s="318"/>
      <c r="AM1041"/>
      <c r="AN1041"/>
      <c r="AO1041"/>
      <c r="AP1041"/>
      <c r="AQ1041"/>
      <c r="AR1041"/>
    </row>
    <row r="1042" spans="1:44" ht="13.15" customHeight="1">
      <c r="A1042" s="317"/>
      <c r="B1042" s="380" t="str">
        <f t="shared" ref="B1042:C1042" ca="1" si="4066">B707</f>
        <v/>
      </c>
      <c r="C1042" s="380" t="str">
        <f t="shared" ca="1" si="4066"/>
        <v/>
      </c>
      <c r="D1042" s="891"/>
      <c r="E1042" s="896"/>
      <c r="F1042" s="897"/>
      <c r="G1042" s="900"/>
      <c r="H1042" s="903"/>
      <c r="I1042" s="906"/>
      <c r="J1042" s="909"/>
      <c r="K1042" s="912"/>
      <c r="L1042" s="915"/>
      <c r="M1042" s="404" t="s">
        <v>91</v>
      </c>
      <c r="N1042" s="405">
        <f t="shared" ref="N1042:AG1042" ca="1" si="4067">IFERROR(N1041*$K1040,0)</f>
        <v>0</v>
      </c>
      <c r="O1042" s="406">
        <f t="shared" ca="1" si="4067"/>
        <v>0</v>
      </c>
      <c r="P1042" s="406">
        <f t="shared" ca="1" si="4067"/>
        <v>0</v>
      </c>
      <c r="Q1042" s="407">
        <f t="shared" ca="1" si="4067"/>
        <v>0</v>
      </c>
      <c r="R1042" s="406">
        <f t="shared" ca="1" si="4067"/>
        <v>0</v>
      </c>
      <c r="S1042" s="406">
        <f t="shared" ca="1" si="4067"/>
        <v>0</v>
      </c>
      <c r="T1042" s="406">
        <f t="shared" ca="1" si="4067"/>
        <v>0</v>
      </c>
      <c r="U1042" s="406">
        <f t="shared" ca="1" si="4067"/>
        <v>0</v>
      </c>
      <c r="V1042" s="406">
        <f t="shared" ca="1" si="4067"/>
        <v>0</v>
      </c>
      <c r="W1042" s="406">
        <f t="shared" ca="1" si="4067"/>
        <v>0</v>
      </c>
      <c r="X1042" s="406">
        <f t="shared" ca="1" si="4067"/>
        <v>0</v>
      </c>
      <c r="Y1042" s="406">
        <f t="shared" ca="1" si="4067"/>
        <v>0</v>
      </c>
      <c r="Z1042" s="406">
        <f t="shared" ca="1" si="4067"/>
        <v>0</v>
      </c>
      <c r="AA1042" s="406">
        <f t="shared" ca="1" si="4067"/>
        <v>0</v>
      </c>
      <c r="AB1042" s="406">
        <f t="shared" ca="1" si="4067"/>
        <v>0</v>
      </c>
      <c r="AC1042" s="406">
        <f t="shared" ca="1" si="4067"/>
        <v>0</v>
      </c>
      <c r="AD1042" s="406">
        <f t="shared" ca="1" si="4067"/>
        <v>0</v>
      </c>
      <c r="AE1042" s="406">
        <f t="shared" ca="1" si="4067"/>
        <v>0</v>
      </c>
      <c r="AF1042" s="406">
        <f t="shared" ca="1" si="4067"/>
        <v>0</v>
      </c>
      <c r="AG1042" s="406">
        <f t="shared" ca="1" si="4067"/>
        <v>0</v>
      </c>
      <c r="AH1042" s="317"/>
      <c r="AI1042" s="318"/>
      <c r="AJ1042" s="318"/>
      <c r="AK1042" s="318"/>
      <c r="AL1042" s="318"/>
      <c r="AM1042"/>
      <c r="AN1042"/>
      <c r="AO1042"/>
      <c r="AP1042"/>
      <c r="AQ1042"/>
      <c r="AR1042"/>
    </row>
    <row r="1043" spans="1:44" ht="13.15" customHeight="1">
      <c r="A1043" s="317"/>
      <c r="B1043" s="317"/>
      <c r="C1043" s="317" cm="1">
        <f t="array" aca="1" ref="C1043" ca="1">OFFSET(C1043,-3,,,)+1</f>
        <v>5</v>
      </c>
      <c r="D1043" s="889" t="str">
        <f t="shared" ref="D1043:E1043" ca="1" si="4068">D708</f>
        <v/>
      </c>
      <c r="E1043" s="892" t="str">
        <f t="shared" ca="1" si="4068"/>
        <v/>
      </c>
      <c r="F1043" s="893"/>
      <c r="G1043" s="898">
        <f t="shared" ref="G1043" si="4069">G708</f>
        <v>0</v>
      </c>
      <c r="H1043" s="901"/>
      <c r="I1043" s="904" t="str">
        <f t="shared" ref="I1043" ca="1" si="4070">I708</f>
        <v/>
      </c>
      <c r="J1043" s="907">
        <f t="shared" ref="J1043" ca="1" si="4071">IF($D1043=$C$3,
SUMPRODUCT(OFFSET($B$1031,1,,($C1043-1)*3-2,),OFFSET($L$1031,,,($C1043-1)*3-2,)),J708+H1043)</f>
        <v>0</v>
      </c>
      <c r="K1043" s="910">
        <f t="shared" ref="K1043" ca="1" si="4072">K708</f>
        <v>0</v>
      </c>
      <c r="L1043" s="913">
        <f t="shared" ref="L1043" ca="1" si="4073">J1043*K1043</f>
        <v>0</v>
      </c>
      <c r="M1043" s="402" t="s">
        <v>89</v>
      </c>
      <c r="N1043" s="308" t="str">
        <f t="shared" ref="N1043:AG1043" ca="1" si="4074">N708</f>
        <v/>
      </c>
      <c r="O1043" s="309" t="str">
        <f t="shared" ca="1" si="4074"/>
        <v/>
      </c>
      <c r="P1043" s="309" t="str">
        <f t="shared" ca="1" si="4074"/>
        <v/>
      </c>
      <c r="Q1043" s="310" t="str">
        <f t="shared" ca="1" si="4074"/>
        <v/>
      </c>
      <c r="R1043" s="309" t="str">
        <f t="shared" ca="1" si="4074"/>
        <v/>
      </c>
      <c r="S1043" s="309" t="str">
        <f t="shared" ca="1" si="4074"/>
        <v/>
      </c>
      <c r="T1043" s="309" t="str">
        <f t="shared" ca="1" si="4074"/>
        <v/>
      </c>
      <c r="U1043" s="309" t="str">
        <f t="shared" ca="1" si="4074"/>
        <v/>
      </c>
      <c r="V1043" s="309" t="str">
        <f t="shared" ca="1" si="4074"/>
        <v/>
      </c>
      <c r="W1043" s="309" t="str">
        <f t="shared" ca="1" si="4074"/>
        <v/>
      </c>
      <c r="X1043" s="309" t="str">
        <f t="shared" ca="1" si="4074"/>
        <v/>
      </c>
      <c r="Y1043" s="309" t="str">
        <f t="shared" ca="1" si="4074"/>
        <v/>
      </c>
      <c r="Z1043" s="309" t="str">
        <f t="shared" ca="1" si="4074"/>
        <v/>
      </c>
      <c r="AA1043" s="309" t="str">
        <f t="shared" ca="1" si="4074"/>
        <v/>
      </c>
      <c r="AB1043" s="309" t="str">
        <f t="shared" ca="1" si="4074"/>
        <v/>
      </c>
      <c r="AC1043" s="309" t="str">
        <f t="shared" ca="1" si="4074"/>
        <v/>
      </c>
      <c r="AD1043" s="309" t="str">
        <f t="shared" ca="1" si="4074"/>
        <v/>
      </c>
      <c r="AE1043" s="309" t="str">
        <f t="shared" ca="1" si="4074"/>
        <v/>
      </c>
      <c r="AF1043" s="309" t="str">
        <f t="shared" ca="1" si="4074"/>
        <v/>
      </c>
      <c r="AG1043" s="309" t="str">
        <f t="shared" ca="1" si="4074"/>
        <v/>
      </c>
      <c r="AH1043" s="317"/>
      <c r="AI1043" s="318"/>
      <c r="AJ1043" s="318"/>
      <c r="AK1043" s="318"/>
      <c r="AL1043" s="318"/>
      <c r="AM1043"/>
      <c r="AN1043"/>
      <c r="AO1043"/>
      <c r="AP1043"/>
      <c r="AQ1043"/>
      <c r="AR1043"/>
    </row>
    <row r="1044" spans="1:44" ht="13.15" customHeight="1">
      <c r="A1044" s="317"/>
      <c r="B1044" s="380">
        <f t="shared" ref="B1044" ca="1" si="4075">B709</f>
        <v>0</v>
      </c>
      <c r="C1044" s="317" cm="1">
        <f t="array" aca="1" ref="C1044" ca="1">IF(ROUND(SUM(IF(N1043:AG1043&lt;&gt;"",IF(N1043:AG1043&lt;&gt;0,(N1044:AG1044))))-J1043,3)&lt;&gt;0,"X",0)</f>
        <v>0</v>
      </c>
      <c r="D1044" s="890"/>
      <c r="E1044" s="894"/>
      <c r="F1044" s="895"/>
      <c r="G1044" s="899"/>
      <c r="H1044" s="902"/>
      <c r="I1044" s="905"/>
      <c r="J1044" s="908"/>
      <c r="K1044" s="911"/>
      <c r="L1044" s="914"/>
      <c r="M1044" s="403" t="s">
        <v>90</v>
      </c>
      <c r="N1044" s="312" cm="1">
        <f t="array" aca="1" ref="N1044" ca="1">IF($D1043=$C$3,
SUM(IF(OFFSET($N$1031,,,($C1043-1)*3-2,$C$2)=N1043,OFFSET($N$1033,,,($C1043-1)*3-2,$C$2)*OFFSET($B$1031,1,,($C1043-1)*3-2,1))),
IFERROR((N709/$J708)*$J1043,0))</f>
        <v>0</v>
      </c>
      <c r="O1044" s="312" cm="1">
        <f t="array" aca="1" ref="O1044" ca="1">IF($D1043=$C$3,
SUM(IF(OFFSET($N$1031,,,($C1043-1)*3-2,$C$2)=O1043,OFFSET($N$1033,,,($C1043-1)*3-2,$C$2)*OFFSET($B$1031,1,,($C1043-1)*3-2,1))),
IFERROR((O709/$J708)*$J1043,0))</f>
        <v>0</v>
      </c>
      <c r="P1044" s="312" cm="1">
        <f t="array" aca="1" ref="P1044" ca="1">IF($D1043=$C$3,
SUM(IF(OFFSET($N$1031,,,($C1043-1)*3-2,$C$2)=P1043,OFFSET($N$1033,,,($C1043-1)*3-2,$C$2)*OFFSET($B$1031,1,,($C1043-1)*3-2,1))),
IFERROR((P709/$J708)*$J1043,0))</f>
        <v>0</v>
      </c>
      <c r="Q1044" s="313" cm="1">
        <f t="array" aca="1" ref="Q1044" ca="1">IF($D1043=$C$3,
SUM(IF(OFFSET($N$1031,,,($C1043-1)*3-2,$C$2)=Q1043,OFFSET($N$1033,,,($C1043-1)*3-2,$C$2)*OFFSET($B$1031,1,,($C1043-1)*3-2,1))),
IFERROR((Q709/$J708)*$J1043,0))</f>
        <v>0</v>
      </c>
      <c r="R1044" s="312" cm="1">
        <f t="array" aca="1" ref="R1044" ca="1">IF($D1043=$C$3,
SUM(IF(OFFSET($N$1031,,,($C1043-1)*3-2,$C$2)=R1043,OFFSET($N$1033,,,($C1043-1)*3-2,$C$2)*OFFSET($B$1031,1,,($C1043-1)*3-2,1))),
IFERROR((R709/$J708)*$J1043,0))</f>
        <v>0</v>
      </c>
      <c r="S1044" s="312" cm="1">
        <f t="array" aca="1" ref="S1044" ca="1">IF($D1043=$C$3,
SUM(IF(OFFSET($N$1031,,,($C1043-1)*3-2,$C$2)=S1043,OFFSET($N$1033,,,($C1043-1)*3-2,$C$2)*OFFSET($B$1031,1,,($C1043-1)*3-2,1))),
IFERROR((S709/$J708)*$J1043,0))</f>
        <v>0</v>
      </c>
      <c r="T1044" s="312" cm="1">
        <f t="array" aca="1" ref="T1044" ca="1">IF($D1043=$C$3,
SUM(IF(OFFSET($N$1031,,,($C1043-1)*3-2,$C$2)=T1043,OFFSET($N$1033,,,($C1043-1)*3-2,$C$2)*OFFSET($B$1031,1,,($C1043-1)*3-2,1))),
IFERROR((T709/$J708)*$J1043,0))</f>
        <v>0</v>
      </c>
      <c r="U1044" s="312" cm="1">
        <f t="array" aca="1" ref="U1044" ca="1">IF($D1043=$C$3,
SUM(IF(OFFSET($N$1031,,,($C1043-1)*3-2,$C$2)=U1043,OFFSET($N$1033,,,($C1043-1)*3-2,$C$2)*OFFSET($B$1031,1,,($C1043-1)*3-2,1))),
IFERROR((U709/$J708)*$J1043,0))</f>
        <v>0</v>
      </c>
      <c r="V1044" s="312" cm="1">
        <f t="array" aca="1" ref="V1044" ca="1">IF($D1043=$C$3,
SUM(IF(OFFSET($N$1031,,,($C1043-1)*3-2,$C$2)=V1043,OFFSET($N$1033,,,($C1043-1)*3-2,$C$2)*OFFSET($B$1031,1,,($C1043-1)*3-2,1))),
IFERROR((V709/$J708)*$J1043,0))</f>
        <v>0</v>
      </c>
      <c r="W1044" s="312" cm="1">
        <f t="array" aca="1" ref="W1044" ca="1">IF($D1043=$C$3,
SUM(IF(OFFSET($N$1031,,,($C1043-1)*3-2,$C$2)=W1043,OFFSET($N$1033,,,($C1043-1)*3-2,$C$2)*OFFSET($B$1031,1,,($C1043-1)*3-2,1))),
IFERROR((W709/$J708)*$J1043,0))</f>
        <v>0</v>
      </c>
      <c r="X1044" s="312" cm="1">
        <f t="array" aca="1" ref="X1044" ca="1">IF($D1043=$C$3,
SUM(IF(OFFSET($N$1031,,,($C1043-1)*3-2,$C$2)=X1043,OFFSET($N$1033,,,($C1043-1)*3-2,$C$2)*OFFSET($B$1031,1,,($C1043-1)*3-2,1))),
IFERROR((X709/$J708)*$J1043,0))</f>
        <v>0</v>
      </c>
      <c r="Y1044" s="312" cm="1">
        <f t="array" aca="1" ref="Y1044" ca="1">IF($D1043=$C$3,
SUM(IF(OFFSET($N$1031,,,($C1043-1)*3-2,$C$2)=Y1043,OFFSET($N$1033,,,($C1043-1)*3-2,$C$2)*OFFSET($B$1031,1,,($C1043-1)*3-2,1))),
IFERROR((Y709/$J708)*$J1043,0))</f>
        <v>0</v>
      </c>
      <c r="Z1044" s="312" cm="1">
        <f t="array" aca="1" ref="Z1044" ca="1">IF($D1043=$C$3,
SUM(IF(OFFSET($N$1031,,,($C1043-1)*3-2,$C$2)=Z1043,OFFSET($N$1033,,,($C1043-1)*3-2,$C$2)*OFFSET($B$1031,1,,($C1043-1)*3-2,1))),
IFERROR((Z709/$J708)*$J1043,0))</f>
        <v>0</v>
      </c>
      <c r="AA1044" s="312" cm="1">
        <f t="array" aca="1" ref="AA1044" ca="1">IF($D1043=$C$3,
SUM(IF(OFFSET($N$1031,,,($C1043-1)*3-2,$C$2)=AA1043,OFFSET($N$1033,,,($C1043-1)*3-2,$C$2)*OFFSET($B$1031,1,,($C1043-1)*3-2,1))),
IFERROR((AA709/$J708)*$J1043,0))</f>
        <v>0</v>
      </c>
      <c r="AB1044" s="312" cm="1">
        <f t="array" aca="1" ref="AB1044" ca="1">IF($D1043=$C$3,
SUM(IF(OFFSET($N$1031,,,($C1043-1)*3-2,$C$2)=AB1043,OFFSET($N$1033,,,($C1043-1)*3-2,$C$2)*OFFSET($B$1031,1,,($C1043-1)*3-2,1))),
IFERROR((AB709/$J708)*$J1043,0))</f>
        <v>0</v>
      </c>
      <c r="AC1044" s="312" cm="1">
        <f t="array" aca="1" ref="AC1044" ca="1">IF($D1043=$C$3,
SUM(IF(OFFSET($N$1031,,,($C1043-1)*3-2,$C$2)=AC1043,OFFSET($N$1033,,,($C1043-1)*3-2,$C$2)*OFFSET($B$1031,1,,($C1043-1)*3-2,1))),
IFERROR((AC709/$J708)*$J1043,0))</f>
        <v>0</v>
      </c>
      <c r="AD1044" s="312" cm="1">
        <f t="array" aca="1" ref="AD1044" ca="1">IF($D1043=$C$3,
SUM(IF(OFFSET($N$1031,,,($C1043-1)*3-2,$C$2)=AD1043,OFFSET($N$1033,,,($C1043-1)*3-2,$C$2)*OFFSET($B$1031,1,,($C1043-1)*3-2,1))),
IFERROR((AD709/$J708)*$J1043,0))</f>
        <v>0</v>
      </c>
      <c r="AE1044" s="312" cm="1">
        <f t="array" aca="1" ref="AE1044" ca="1">IF($D1043=$C$3,
SUM(IF(OFFSET($N$1031,,,($C1043-1)*3-2,$C$2)=AE1043,OFFSET($N$1033,,,($C1043-1)*3-2,$C$2)*OFFSET($B$1031,1,,($C1043-1)*3-2,1))),
IFERROR((AE709/$J708)*$J1043,0))</f>
        <v>0</v>
      </c>
      <c r="AF1044" s="312" cm="1">
        <f t="array" aca="1" ref="AF1044" ca="1">IF($D1043=$C$3,
SUM(IF(OFFSET($N$1031,,,($C1043-1)*3-2,$C$2)=AF1043,OFFSET($N$1033,,,($C1043-1)*3-2,$C$2)*OFFSET($B$1031,1,,($C1043-1)*3-2,1))),
IFERROR((AF709/$J708)*$J1043,0))</f>
        <v>0</v>
      </c>
      <c r="AG1044" s="312" cm="1">
        <f t="array" aca="1" ref="AG1044" ca="1">IF($D1043=$C$3,
SUM(IF(OFFSET($N$1031,,,($C1043-1)*3-2,$C$2)=AG1043,OFFSET($N$1033,,,($C1043-1)*3-2,$C$2)*OFFSET($B$1031,1,,($C1043-1)*3-2,1))),
IFERROR((AG709/$J708)*$J1043,0))</f>
        <v>0</v>
      </c>
      <c r="AH1044" s="317"/>
      <c r="AI1044" s="318"/>
      <c r="AJ1044" s="318"/>
      <c r="AK1044" s="318"/>
      <c r="AL1044" s="318"/>
      <c r="AM1044"/>
      <c r="AN1044"/>
      <c r="AO1044"/>
      <c r="AP1044"/>
      <c r="AQ1044"/>
      <c r="AR1044"/>
    </row>
    <row r="1045" spans="1:44" ht="13.15" customHeight="1">
      <c r="A1045" s="317"/>
      <c r="B1045" s="380" t="str">
        <f t="shared" ref="B1045:C1045" ca="1" si="4076">B710</f>
        <v/>
      </c>
      <c r="C1045" s="380" t="str">
        <f t="shared" ca="1" si="4076"/>
        <v/>
      </c>
      <c r="D1045" s="891"/>
      <c r="E1045" s="896"/>
      <c r="F1045" s="897"/>
      <c r="G1045" s="900"/>
      <c r="H1045" s="903"/>
      <c r="I1045" s="906"/>
      <c r="J1045" s="909"/>
      <c r="K1045" s="912"/>
      <c r="L1045" s="915"/>
      <c r="M1045" s="404" t="s">
        <v>91</v>
      </c>
      <c r="N1045" s="405">
        <f t="shared" ref="N1045:AG1045" ca="1" si="4077">IFERROR(N1044*$K1043,0)</f>
        <v>0</v>
      </c>
      <c r="O1045" s="406">
        <f t="shared" ca="1" si="4077"/>
        <v>0</v>
      </c>
      <c r="P1045" s="406">
        <f t="shared" ca="1" si="4077"/>
        <v>0</v>
      </c>
      <c r="Q1045" s="407">
        <f t="shared" ca="1" si="4077"/>
        <v>0</v>
      </c>
      <c r="R1045" s="406">
        <f t="shared" ca="1" si="4077"/>
        <v>0</v>
      </c>
      <c r="S1045" s="406">
        <f t="shared" ca="1" si="4077"/>
        <v>0</v>
      </c>
      <c r="T1045" s="406">
        <f t="shared" ca="1" si="4077"/>
        <v>0</v>
      </c>
      <c r="U1045" s="406">
        <f t="shared" ca="1" si="4077"/>
        <v>0</v>
      </c>
      <c r="V1045" s="406">
        <f t="shared" ca="1" si="4077"/>
        <v>0</v>
      </c>
      <c r="W1045" s="406">
        <f t="shared" ca="1" si="4077"/>
        <v>0</v>
      </c>
      <c r="X1045" s="406">
        <f t="shared" ca="1" si="4077"/>
        <v>0</v>
      </c>
      <c r="Y1045" s="406">
        <f t="shared" ca="1" si="4077"/>
        <v>0</v>
      </c>
      <c r="Z1045" s="406">
        <f t="shared" ca="1" si="4077"/>
        <v>0</v>
      </c>
      <c r="AA1045" s="406">
        <f t="shared" ca="1" si="4077"/>
        <v>0</v>
      </c>
      <c r="AB1045" s="406">
        <f t="shared" ca="1" si="4077"/>
        <v>0</v>
      </c>
      <c r="AC1045" s="406">
        <f t="shared" ca="1" si="4077"/>
        <v>0</v>
      </c>
      <c r="AD1045" s="406">
        <f t="shared" ca="1" si="4077"/>
        <v>0</v>
      </c>
      <c r="AE1045" s="406">
        <f t="shared" ca="1" si="4077"/>
        <v>0</v>
      </c>
      <c r="AF1045" s="406">
        <f t="shared" ca="1" si="4077"/>
        <v>0</v>
      </c>
      <c r="AG1045" s="406">
        <f t="shared" ca="1" si="4077"/>
        <v>0</v>
      </c>
      <c r="AH1045" s="317"/>
      <c r="AI1045" s="318"/>
      <c r="AJ1045" s="318"/>
      <c r="AK1045" s="318"/>
      <c r="AL1045" s="318"/>
      <c r="AM1045"/>
      <c r="AN1045"/>
      <c r="AO1045"/>
      <c r="AP1045"/>
      <c r="AQ1045"/>
      <c r="AR1045"/>
    </row>
    <row r="1046" spans="1:44" ht="13.15" customHeight="1">
      <c r="A1046" s="317"/>
      <c r="B1046" s="317"/>
      <c r="C1046" s="317" cm="1">
        <f t="array" aca="1" ref="C1046" ca="1">OFFSET(C1046,-3,,,)+1</f>
        <v>6</v>
      </c>
      <c r="D1046" s="889" t="str">
        <f t="shared" ref="D1046:E1046" ca="1" si="4078">D711</f>
        <v/>
      </c>
      <c r="E1046" s="892" t="str">
        <f t="shared" ca="1" si="4078"/>
        <v/>
      </c>
      <c r="F1046" s="893"/>
      <c r="G1046" s="898">
        <f t="shared" ref="G1046" si="4079">G711</f>
        <v>0</v>
      </c>
      <c r="H1046" s="901"/>
      <c r="I1046" s="904" t="str">
        <f t="shared" ref="I1046" ca="1" si="4080">I711</f>
        <v/>
      </c>
      <c r="J1046" s="907">
        <f t="shared" ref="J1046" ca="1" si="4081">IF($D1046=$C$3,
SUMPRODUCT(OFFSET($B$1031,1,,($C1046-1)*3-2,),OFFSET($L$1031,,,($C1046-1)*3-2,)),J711+H1046)</f>
        <v>0</v>
      </c>
      <c r="K1046" s="910">
        <f t="shared" ref="K1046" ca="1" si="4082">K711</f>
        <v>0</v>
      </c>
      <c r="L1046" s="913">
        <f t="shared" ref="L1046" ca="1" si="4083">J1046*K1046</f>
        <v>0</v>
      </c>
      <c r="M1046" s="402" t="s">
        <v>89</v>
      </c>
      <c r="N1046" s="308" t="str">
        <f t="shared" ref="N1046:AG1046" ca="1" si="4084">N711</f>
        <v/>
      </c>
      <c r="O1046" s="309" t="str">
        <f t="shared" ca="1" si="4084"/>
        <v/>
      </c>
      <c r="P1046" s="309" t="str">
        <f t="shared" ca="1" si="4084"/>
        <v/>
      </c>
      <c r="Q1046" s="310" t="str">
        <f t="shared" ca="1" si="4084"/>
        <v/>
      </c>
      <c r="R1046" s="309" t="str">
        <f t="shared" ca="1" si="4084"/>
        <v/>
      </c>
      <c r="S1046" s="309" t="str">
        <f t="shared" ca="1" si="4084"/>
        <v/>
      </c>
      <c r="T1046" s="309" t="str">
        <f t="shared" ca="1" si="4084"/>
        <v/>
      </c>
      <c r="U1046" s="309" t="str">
        <f t="shared" ca="1" si="4084"/>
        <v/>
      </c>
      <c r="V1046" s="309" t="str">
        <f t="shared" ca="1" si="4084"/>
        <v/>
      </c>
      <c r="W1046" s="309" t="str">
        <f t="shared" ca="1" si="4084"/>
        <v/>
      </c>
      <c r="X1046" s="309" t="str">
        <f t="shared" ca="1" si="4084"/>
        <v/>
      </c>
      <c r="Y1046" s="309" t="str">
        <f t="shared" ca="1" si="4084"/>
        <v/>
      </c>
      <c r="Z1046" s="309" t="str">
        <f t="shared" ca="1" si="4084"/>
        <v/>
      </c>
      <c r="AA1046" s="309" t="str">
        <f t="shared" ca="1" si="4084"/>
        <v/>
      </c>
      <c r="AB1046" s="309" t="str">
        <f t="shared" ca="1" si="4084"/>
        <v/>
      </c>
      <c r="AC1046" s="309" t="str">
        <f t="shared" ca="1" si="4084"/>
        <v/>
      </c>
      <c r="AD1046" s="309" t="str">
        <f t="shared" ca="1" si="4084"/>
        <v/>
      </c>
      <c r="AE1046" s="309" t="str">
        <f t="shared" ca="1" si="4084"/>
        <v/>
      </c>
      <c r="AF1046" s="309" t="str">
        <f t="shared" ca="1" si="4084"/>
        <v/>
      </c>
      <c r="AG1046" s="309" t="str">
        <f t="shared" ca="1" si="4084"/>
        <v/>
      </c>
      <c r="AH1046" s="317"/>
      <c r="AI1046" s="318"/>
      <c r="AJ1046" s="318"/>
      <c r="AK1046" s="318"/>
      <c r="AL1046" s="318"/>
      <c r="AM1046"/>
      <c r="AN1046"/>
      <c r="AO1046"/>
      <c r="AP1046"/>
      <c r="AQ1046"/>
      <c r="AR1046"/>
    </row>
    <row r="1047" spans="1:44" ht="13.15" customHeight="1">
      <c r="A1047" s="317"/>
      <c r="B1047" s="380">
        <f t="shared" ref="B1047" ca="1" si="4085">B712</f>
        <v>0</v>
      </c>
      <c r="C1047" s="317" cm="1">
        <f t="array" aca="1" ref="C1047" ca="1">IF(ROUND(SUM(IF(N1046:AG1046&lt;&gt;"",IF(N1046:AG1046&lt;&gt;0,(N1047:AG1047))))-J1046,3)&lt;&gt;0,"X",0)</f>
        <v>0</v>
      </c>
      <c r="D1047" s="890"/>
      <c r="E1047" s="894"/>
      <c r="F1047" s="895"/>
      <c r="G1047" s="899"/>
      <c r="H1047" s="902"/>
      <c r="I1047" s="905"/>
      <c r="J1047" s="908"/>
      <c r="K1047" s="911"/>
      <c r="L1047" s="914"/>
      <c r="M1047" s="403" t="s">
        <v>90</v>
      </c>
      <c r="N1047" s="312" cm="1">
        <f t="array" aca="1" ref="N1047" ca="1">IF($D1046=$C$3,
SUM(IF(OFFSET($N$1031,,,($C1046-1)*3-2,$C$2)=N1046,OFFSET($N$1033,,,($C1046-1)*3-2,$C$2)*OFFSET($B$1031,1,,($C1046-1)*3-2,1))),
IFERROR((N712/$J711)*$J1046,0))</f>
        <v>0</v>
      </c>
      <c r="O1047" s="312" cm="1">
        <f t="array" aca="1" ref="O1047" ca="1">IF($D1046=$C$3,
SUM(IF(OFFSET($N$1031,,,($C1046-1)*3-2,$C$2)=O1046,OFFSET($N$1033,,,($C1046-1)*3-2,$C$2)*OFFSET($B$1031,1,,($C1046-1)*3-2,1))),
IFERROR((O712/$J711)*$J1046,0))</f>
        <v>0</v>
      </c>
      <c r="P1047" s="312" cm="1">
        <f t="array" aca="1" ref="P1047" ca="1">IF($D1046=$C$3,
SUM(IF(OFFSET($N$1031,,,($C1046-1)*3-2,$C$2)=P1046,OFFSET($N$1033,,,($C1046-1)*3-2,$C$2)*OFFSET($B$1031,1,,($C1046-1)*3-2,1))),
IFERROR((P712/$J711)*$J1046,0))</f>
        <v>0</v>
      </c>
      <c r="Q1047" s="313" cm="1">
        <f t="array" aca="1" ref="Q1047" ca="1">IF($D1046=$C$3,
SUM(IF(OFFSET($N$1031,,,($C1046-1)*3-2,$C$2)=Q1046,OFFSET($N$1033,,,($C1046-1)*3-2,$C$2)*OFFSET($B$1031,1,,($C1046-1)*3-2,1))),
IFERROR((Q712/$J711)*$J1046,0))</f>
        <v>0</v>
      </c>
      <c r="R1047" s="312" cm="1">
        <f t="array" aca="1" ref="R1047" ca="1">IF($D1046=$C$3,
SUM(IF(OFFSET($N$1031,,,($C1046-1)*3-2,$C$2)=R1046,OFFSET($N$1033,,,($C1046-1)*3-2,$C$2)*OFFSET($B$1031,1,,($C1046-1)*3-2,1))),
IFERROR((R712/$J711)*$J1046,0))</f>
        <v>0</v>
      </c>
      <c r="S1047" s="312" cm="1">
        <f t="array" aca="1" ref="S1047" ca="1">IF($D1046=$C$3,
SUM(IF(OFFSET($N$1031,,,($C1046-1)*3-2,$C$2)=S1046,OFFSET($N$1033,,,($C1046-1)*3-2,$C$2)*OFFSET($B$1031,1,,($C1046-1)*3-2,1))),
IFERROR((S712/$J711)*$J1046,0))</f>
        <v>0</v>
      </c>
      <c r="T1047" s="312" cm="1">
        <f t="array" aca="1" ref="T1047" ca="1">IF($D1046=$C$3,
SUM(IF(OFFSET($N$1031,,,($C1046-1)*3-2,$C$2)=T1046,OFFSET($N$1033,,,($C1046-1)*3-2,$C$2)*OFFSET($B$1031,1,,($C1046-1)*3-2,1))),
IFERROR((T712/$J711)*$J1046,0))</f>
        <v>0</v>
      </c>
      <c r="U1047" s="312" cm="1">
        <f t="array" aca="1" ref="U1047" ca="1">IF($D1046=$C$3,
SUM(IF(OFFSET($N$1031,,,($C1046-1)*3-2,$C$2)=U1046,OFFSET($N$1033,,,($C1046-1)*3-2,$C$2)*OFFSET($B$1031,1,,($C1046-1)*3-2,1))),
IFERROR((U712/$J711)*$J1046,0))</f>
        <v>0</v>
      </c>
      <c r="V1047" s="312" cm="1">
        <f t="array" aca="1" ref="V1047" ca="1">IF($D1046=$C$3,
SUM(IF(OFFSET($N$1031,,,($C1046-1)*3-2,$C$2)=V1046,OFFSET($N$1033,,,($C1046-1)*3-2,$C$2)*OFFSET($B$1031,1,,($C1046-1)*3-2,1))),
IFERROR((V712/$J711)*$J1046,0))</f>
        <v>0</v>
      </c>
      <c r="W1047" s="312" cm="1">
        <f t="array" aca="1" ref="W1047" ca="1">IF($D1046=$C$3,
SUM(IF(OFFSET($N$1031,,,($C1046-1)*3-2,$C$2)=W1046,OFFSET($N$1033,,,($C1046-1)*3-2,$C$2)*OFFSET($B$1031,1,,($C1046-1)*3-2,1))),
IFERROR((W712/$J711)*$J1046,0))</f>
        <v>0</v>
      </c>
      <c r="X1047" s="312" cm="1">
        <f t="array" aca="1" ref="X1047" ca="1">IF($D1046=$C$3,
SUM(IF(OFFSET($N$1031,,,($C1046-1)*3-2,$C$2)=X1046,OFFSET($N$1033,,,($C1046-1)*3-2,$C$2)*OFFSET($B$1031,1,,($C1046-1)*3-2,1))),
IFERROR((X712/$J711)*$J1046,0))</f>
        <v>0</v>
      </c>
      <c r="Y1047" s="312" cm="1">
        <f t="array" aca="1" ref="Y1047" ca="1">IF($D1046=$C$3,
SUM(IF(OFFSET($N$1031,,,($C1046-1)*3-2,$C$2)=Y1046,OFFSET($N$1033,,,($C1046-1)*3-2,$C$2)*OFFSET($B$1031,1,,($C1046-1)*3-2,1))),
IFERROR((Y712/$J711)*$J1046,0))</f>
        <v>0</v>
      </c>
      <c r="Z1047" s="312" cm="1">
        <f t="array" aca="1" ref="Z1047" ca="1">IF($D1046=$C$3,
SUM(IF(OFFSET($N$1031,,,($C1046-1)*3-2,$C$2)=Z1046,OFFSET($N$1033,,,($C1046-1)*3-2,$C$2)*OFFSET($B$1031,1,,($C1046-1)*3-2,1))),
IFERROR((Z712/$J711)*$J1046,0))</f>
        <v>0</v>
      </c>
      <c r="AA1047" s="312" cm="1">
        <f t="array" aca="1" ref="AA1047" ca="1">IF($D1046=$C$3,
SUM(IF(OFFSET($N$1031,,,($C1046-1)*3-2,$C$2)=AA1046,OFFSET($N$1033,,,($C1046-1)*3-2,$C$2)*OFFSET($B$1031,1,,($C1046-1)*3-2,1))),
IFERROR((AA712/$J711)*$J1046,0))</f>
        <v>0</v>
      </c>
      <c r="AB1047" s="312" cm="1">
        <f t="array" aca="1" ref="AB1047" ca="1">IF($D1046=$C$3,
SUM(IF(OFFSET($N$1031,,,($C1046-1)*3-2,$C$2)=AB1046,OFFSET($N$1033,,,($C1046-1)*3-2,$C$2)*OFFSET($B$1031,1,,($C1046-1)*3-2,1))),
IFERROR((AB712/$J711)*$J1046,0))</f>
        <v>0</v>
      </c>
      <c r="AC1047" s="312" cm="1">
        <f t="array" aca="1" ref="AC1047" ca="1">IF($D1046=$C$3,
SUM(IF(OFFSET($N$1031,,,($C1046-1)*3-2,$C$2)=AC1046,OFFSET($N$1033,,,($C1046-1)*3-2,$C$2)*OFFSET($B$1031,1,,($C1046-1)*3-2,1))),
IFERROR((AC712/$J711)*$J1046,0))</f>
        <v>0</v>
      </c>
      <c r="AD1047" s="312" cm="1">
        <f t="array" aca="1" ref="AD1047" ca="1">IF($D1046=$C$3,
SUM(IF(OFFSET($N$1031,,,($C1046-1)*3-2,$C$2)=AD1046,OFFSET($N$1033,,,($C1046-1)*3-2,$C$2)*OFFSET($B$1031,1,,($C1046-1)*3-2,1))),
IFERROR((AD712/$J711)*$J1046,0))</f>
        <v>0</v>
      </c>
      <c r="AE1047" s="312" cm="1">
        <f t="array" aca="1" ref="AE1047" ca="1">IF($D1046=$C$3,
SUM(IF(OFFSET($N$1031,,,($C1046-1)*3-2,$C$2)=AE1046,OFFSET($N$1033,,,($C1046-1)*3-2,$C$2)*OFFSET($B$1031,1,,($C1046-1)*3-2,1))),
IFERROR((AE712/$J711)*$J1046,0))</f>
        <v>0</v>
      </c>
      <c r="AF1047" s="312" cm="1">
        <f t="array" aca="1" ref="AF1047" ca="1">IF($D1046=$C$3,
SUM(IF(OFFSET($N$1031,,,($C1046-1)*3-2,$C$2)=AF1046,OFFSET($N$1033,,,($C1046-1)*3-2,$C$2)*OFFSET($B$1031,1,,($C1046-1)*3-2,1))),
IFERROR((AF712/$J711)*$J1046,0))</f>
        <v>0</v>
      </c>
      <c r="AG1047" s="312" cm="1">
        <f t="array" aca="1" ref="AG1047" ca="1">IF($D1046=$C$3,
SUM(IF(OFFSET($N$1031,,,($C1046-1)*3-2,$C$2)=AG1046,OFFSET($N$1033,,,($C1046-1)*3-2,$C$2)*OFFSET($B$1031,1,,($C1046-1)*3-2,1))),
IFERROR((AG712/$J711)*$J1046,0))</f>
        <v>0</v>
      </c>
      <c r="AH1047" s="317"/>
      <c r="AI1047" s="318"/>
      <c r="AJ1047" s="318"/>
      <c r="AK1047" s="318"/>
      <c r="AL1047" s="318"/>
      <c r="AM1047"/>
      <c r="AN1047"/>
      <c r="AO1047"/>
      <c r="AP1047"/>
      <c r="AQ1047"/>
      <c r="AR1047"/>
    </row>
    <row r="1048" spans="1:44" ht="13.15" customHeight="1">
      <c r="A1048" s="317"/>
      <c r="B1048" s="380" t="str">
        <f t="shared" ref="B1048:C1048" ca="1" si="4086">B713</f>
        <v/>
      </c>
      <c r="C1048" s="380" t="str">
        <f t="shared" ca="1" si="4086"/>
        <v/>
      </c>
      <c r="D1048" s="891"/>
      <c r="E1048" s="896"/>
      <c r="F1048" s="897"/>
      <c r="G1048" s="900"/>
      <c r="H1048" s="903"/>
      <c r="I1048" s="906"/>
      <c r="J1048" s="909"/>
      <c r="K1048" s="912"/>
      <c r="L1048" s="915"/>
      <c r="M1048" s="404" t="s">
        <v>91</v>
      </c>
      <c r="N1048" s="405">
        <f t="shared" ref="N1048:AG1048" ca="1" si="4087">IFERROR(N1047*$K1046,0)</f>
        <v>0</v>
      </c>
      <c r="O1048" s="406">
        <f t="shared" ca="1" si="4087"/>
        <v>0</v>
      </c>
      <c r="P1048" s="406">
        <f t="shared" ca="1" si="4087"/>
        <v>0</v>
      </c>
      <c r="Q1048" s="407">
        <f t="shared" ca="1" si="4087"/>
        <v>0</v>
      </c>
      <c r="R1048" s="406">
        <f t="shared" ca="1" si="4087"/>
        <v>0</v>
      </c>
      <c r="S1048" s="406">
        <f t="shared" ca="1" si="4087"/>
        <v>0</v>
      </c>
      <c r="T1048" s="406">
        <f t="shared" ca="1" si="4087"/>
        <v>0</v>
      </c>
      <c r="U1048" s="406">
        <f t="shared" ca="1" si="4087"/>
        <v>0</v>
      </c>
      <c r="V1048" s="406">
        <f t="shared" ca="1" si="4087"/>
        <v>0</v>
      </c>
      <c r="W1048" s="406">
        <f t="shared" ca="1" si="4087"/>
        <v>0</v>
      </c>
      <c r="X1048" s="406">
        <f t="shared" ca="1" si="4087"/>
        <v>0</v>
      </c>
      <c r="Y1048" s="406">
        <f t="shared" ca="1" si="4087"/>
        <v>0</v>
      </c>
      <c r="Z1048" s="406">
        <f t="shared" ca="1" si="4087"/>
        <v>0</v>
      </c>
      <c r="AA1048" s="406">
        <f t="shared" ca="1" si="4087"/>
        <v>0</v>
      </c>
      <c r="AB1048" s="406">
        <f t="shared" ca="1" si="4087"/>
        <v>0</v>
      </c>
      <c r="AC1048" s="406">
        <f t="shared" ca="1" si="4087"/>
        <v>0</v>
      </c>
      <c r="AD1048" s="406">
        <f t="shared" ca="1" si="4087"/>
        <v>0</v>
      </c>
      <c r="AE1048" s="406">
        <f t="shared" ca="1" si="4087"/>
        <v>0</v>
      </c>
      <c r="AF1048" s="406">
        <f t="shared" ca="1" si="4087"/>
        <v>0</v>
      </c>
      <c r="AG1048" s="406">
        <f t="shared" ca="1" si="4087"/>
        <v>0</v>
      </c>
      <c r="AH1048" s="317"/>
      <c r="AI1048" s="318"/>
      <c r="AJ1048" s="318"/>
      <c r="AK1048" s="318"/>
      <c r="AL1048" s="318"/>
      <c r="AM1048"/>
      <c r="AN1048"/>
      <c r="AO1048"/>
      <c r="AP1048"/>
      <c r="AQ1048"/>
      <c r="AR1048"/>
    </row>
    <row r="1049" spans="1:44" ht="13.15" customHeight="1">
      <c r="A1049" s="317"/>
      <c r="B1049" s="317"/>
      <c r="C1049" s="317" cm="1">
        <f t="array" aca="1" ref="C1049" ca="1">OFFSET(C1049,-3,,,)+1</f>
        <v>7</v>
      </c>
      <c r="D1049" s="889" t="str">
        <f t="shared" ref="D1049:E1049" ca="1" si="4088">D714</f>
        <v/>
      </c>
      <c r="E1049" s="892" t="str">
        <f t="shared" ca="1" si="4088"/>
        <v/>
      </c>
      <c r="F1049" s="893"/>
      <c r="G1049" s="898">
        <f t="shared" ref="G1049" si="4089">G714</f>
        <v>0</v>
      </c>
      <c r="H1049" s="901"/>
      <c r="I1049" s="904" t="str">
        <f t="shared" ref="I1049" ca="1" si="4090">I714</f>
        <v/>
      </c>
      <c r="J1049" s="907">
        <f t="shared" ref="J1049" ca="1" si="4091">IF($D1049=$C$3,
SUMPRODUCT(OFFSET($B$1031,1,,($C1049-1)*3-2,),OFFSET($L$1031,,,($C1049-1)*3-2,)),J714+H1049)</f>
        <v>0</v>
      </c>
      <c r="K1049" s="910">
        <f t="shared" ref="K1049" ca="1" si="4092">K714</f>
        <v>0</v>
      </c>
      <c r="L1049" s="913">
        <f t="shared" ref="L1049" ca="1" si="4093">J1049*K1049</f>
        <v>0</v>
      </c>
      <c r="M1049" s="402" t="s">
        <v>89</v>
      </c>
      <c r="N1049" s="308" t="str">
        <f t="shared" ref="N1049:AG1049" ca="1" si="4094">N714</f>
        <v/>
      </c>
      <c r="O1049" s="309" t="str">
        <f t="shared" ca="1" si="4094"/>
        <v/>
      </c>
      <c r="P1049" s="309" t="str">
        <f t="shared" ca="1" si="4094"/>
        <v/>
      </c>
      <c r="Q1049" s="310" t="str">
        <f t="shared" ca="1" si="4094"/>
        <v/>
      </c>
      <c r="R1049" s="309" t="str">
        <f t="shared" ca="1" si="4094"/>
        <v/>
      </c>
      <c r="S1049" s="309" t="str">
        <f t="shared" ca="1" si="4094"/>
        <v/>
      </c>
      <c r="T1049" s="309" t="str">
        <f t="shared" ca="1" si="4094"/>
        <v/>
      </c>
      <c r="U1049" s="309" t="str">
        <f t="shared" ca="1" si="4094"/>
        <v/>
      </c>
      <c r="V1049" s="309" t="str">
        <f t="shared" ca="1" si="4094"/>
        <v/>
      </c>
      <c r="W1049" s="309" t="str">
        <f t="shared" ca="1" si="4094"/>
        <v/>
      </c>
      <c r="X1049" s="309" t="str">
        <f t="shared" ca="1" si="4094"/>
        <v/>
      </c>
      <c r="Y1049" s="309" t="str">
        <f t="shared" ca="1" si="4094"/>
        <v/>
      </c>
      <c r="Z1049" s="309" t="str">
        <f t="shared" ca="1" si="4094"/>
        <v/>
      </c>
      <c r="AA1049" s="309" t="str">
        <f t="shared" ca="1" si="4094"/>
        <v/>
      </c>
      <c r="AB1049" s="309" t="str">
        <f t="shared" ca="1" si="4094"/>
        <v/>
      </c>
      <c r="AC1049" s="309" t="str">
        <f t="shared" ca="1" si="4094"/>
        <v/>
      </c>
      <c r="AD1049" s="309" t="str">
        <f t="shared" ca="1" si="4094"/>
        <v/>
      </c>
      <c r="AE1049" s="309" t="str">
        <f t="shared" ca="1" si="4094"/>
        <v/>
      </c>
      <c r="AF1049" s="309" t="str">
        <f t="shared" ca="1" si="4094"/>
        <v/>
      </c>
      <c r="AG1049" s="309" t="str">
        <f t="shared" ca="1" si="4094"/>
        <v/>
      </c>
      <c r="AH1049" s="317"/>
      <c r="AI1049" s="318"/>
      <c r="AJ1049" s="318"/>
      <c r="AK1049" s="318"/>
      <c r="AL1049" s="318"/>
      <c r="AM1049"/>
      <c r="AN1049"/>
      <c r="AO1049"/>
      <c r="AP1049"/>
      <c r="AQ1049"/>
      <c r="AR1049"/>
    </row>
    <row r="1050" spans="1:44" ht="13.15" customHeight="1">
      <c r="A1050" s="317"/>
      <c r="B1050" s="380">
        <f t="shared" ref="B1050" ca="1" si="4095">B715</f>
        <v>0</v>
      </c>
      <c r="C1050" s="317" cm="1">
        <f t="array" aca="1" ref="C1050" ca="1">IF(ROUND(SUM(IF(N1049:AG1049&lt;&gt;"",IF(N1049:AG1049&lt;&gt;0,(N1050:AG1050))))-J1049,3)&lt;&gt;0,"X",0)</f>
        <v>0</v>
      </c>
      <c r="D1050" s="890"/>
      <c r="E1050" s="894"/>
      <c r="F1050" s="895"/>
      <c r="G1050" s="899"/>
      <c r="H1050" s="902"/>
      <c r="I1050" s="905"/>
      <c r="J1050" s="908"/>
      <c r="K1050" s="911"/>
      <c r="L1050" s="914"/>
      <c r="M1050" s="403" t="s">
        <v>90</v>
      </c>
      <c r="N1050" s="312" cm="1">
        <f t="array" aca="1" ref="N1050" ca="1">IF($D1049=$C$3,
SUM(IF(OFFSET($N$1031,,,($C1049-1)*3-2,$C$2)=N1049,OFFSET($N$1033,,,($C1049-1)*3-2,$C$2)*OFFSET($B$1031,1,,($C1049-1)*3-2,1))),
IFERROR((N715/$J714)*$J1049,0))</f>
        <v>0</v>
      </c>
      <c r="O1050" s="312" cm="1">
        <f t="array" aca="1" ref="O1050" ca="1">IF($D1049=$C$3,
SUM(IF(OFFSET($N$1031,,,($C1049-1)*3-2,$C$2)=O1049,OFFSET($N$1033,,,($C1049-1)*3-2,$C$2)*OFFSET($B$1031,1,,($C1049-1)*3-2,1))),
IFERROR((O715/$J714)*$J1049,0))</f>
        <v>0</v>
      </c>
      <c r="P1050" s="312" cm="1">
        <f t="array" aca="1" ref="P1050" ca="1">IF($D1049=$C$3,
SUM(IF(OFFSET($N$1031,,,($C1049-1)*3-2,$C$2)=P1049,OFFSET($N$1033,,,($C1049-1)*3-2,$C$2)*OFFSET($B$1031,1,,($C1049-1)*3-2,1))),
IFERROR((P715/$J714)*$J1049,0))</f>
        <v>0</v>
      </c>
      <c r="Q1050" s="313" cm="1">
        <f t="array" aca="1" ref="Q1050" ca="1">IF($D1049=$C$3,
SUM(IF(OFFSET($N$1031,,,($C1049-1)*3-2,$C$2)=Q1049,OFFSET($N$1033,,,($C1049-1)*3-2,$C$2)*OFFSET($B$1031,1,,($C1049-1)*3-2,1))),
IFERROR((Q715/$J714)*$J1049,0))</f>
        <v>0</v>
      </c>
      <c r="R1050" s="312" cm="1">
        <f t="array" aca="1" ref="R1050" ca="1">IF($D1049=$C$3,
SUM(IF(OFFSET($N$1031,,,($C1049-1)*3-2,$C$2)=R1049,OFFSET($N$1033,,,($C1049-1)*3-2,$C$2)*OFFSET($B$1031,1,,($C1049-1)*3-2,1))),
IFERROR((R715/$J714)*$J1049,0))</f>
        <v>0</v>
      </c>
      <c r="S1050" s="312" cm="1">
        <f t="array" aca="1" ref="S1050" ca="1">IF($D1049=$C$3,
SUM(IF(OFFSET($N$1031,,,($C1049-1)*3-2,$C$2)=S1049,OFFSET($N$1033,,,($C1049-1)*3-2,$C$2)*OFFSET($B$1031,1,,($C1049-1)*3-2,1))),
IFERROR((S715/$J714)*$J1049,0))</f>
        <v>0</v>
      </c>
      <c r="T1050" s="312" cm="1">
        <f t="array" aca="1" ref="T1050" ca="1">IF($D1049=$C$3,
SUM(IF(OFFSET($N$1031,,,($C1049-1)*3-2,$C$2)=T1049,OFFSET($N$1033,,,($C1049-1)*3-2,$C$2)*OFFSET($B$1031,1,,($C1049-1)*3-2,1))),
IFERROR((T715/$J714)*$J1049,0))</f>
        <v>0</v>
      </c>
      <c r="U1050" s="312" cm="1">
        <f t="array" aca="1" ref="U1050" ca="1">IF($D1049=$C$3,
SUM(IF(OFFSET($N$1031,,,($C1049-1)*3-2,$C$2)=U1049,OFFSET($N$1033,,,($C1049-1)*3-2,$C$2)*OFFSET($B$1031,1,,($C1049-1)*3-2,1))),
IFERROR((U715/$J714)*$J1049,0))</f>
        <v>0</v>
      </c>
      <c r="V1050" s="312" cm="1">
        <f t="array" aca="1" ref="V1050" ca="1">IF($D1049=$C$3,
SUM(IF(OFFSET($N$1031,,,($C1049-1)*3-2,$C$2)=V1049,OFFSET($N$1033,,,($C1049-1)*3-2,$C$2)*OFFSET($B$1031,1,,($C1049-1)*3-2,1))),
IFERROR((V715/$J714)*$J1049,0))</f>
        <v>0</v>
      </c>
      <c r="W1050" s="312" cm="1">
        <f t="array" aca="1" ref="W1050" ca="1">IF($D1049=$C$3,
SUM(IF(OFFSET($N$1031,,,($C1049-1)*3-2,$C$2)=W1049,OFFSET($N$1033,,,($C1049-1)*3-2,$C$2)*OFFSET($B$1031,1,,($C1049-1)*3-2,1))),
IFERROR((W715/$J714)*$J1049,0))</f>
        <v>0</v>
      </c>
      <c r="X1050" s="312" cm="1">
        <f t="array" aca="1" ref="X1050" ca="1">IF($D1049=$C$3,
SUM(IF(OFFSET($N$1031,,,($C1049-1)*3-2,$C$2)=X1049,OFFSET($N$1033,,,($C1049-1)*3-2,$C$2)*OFFSET($B$1031,1,,($C1049-1)*3-2,1))),
IFERROR((X715/$J714)*$J1049,0))</f>
        <v>0</v>
      </c>
      <c r="Y1050" s="312" cm="1">
        <f t="array" aca="1" ref="Y1050" ca="1">IF($D1049=$C$3,
SUM(IF(OFFSET($N$1031,,,($C1049-1)*3-2,$C$2)=Y1049,OFFSET($N$1033,,,($C1049-1)*3-2,$C$2)*OFFSET($B$1031,1,,($C1049-1)*3-2,1))),
IFERROR((Y715/$J714)*$J1049,0))</f>
        <v>0</v>
      </c>
      <c r="Z1050" s="312" cm="1">
        <f t="array" aca="1" ref="Z1050" ca="1">IF($D1049=$C$3,
SUM(IF(OFFSET($N$1031,,,($C1049-1)*3-2,$C$2)=Z1049,OFFSET($N$1033,,,($C1049-1)*3-2,$C$2)*OFFSET($B$1031,1,,($C1049-1)*3-2,1))),
IFERROR((Z715/$J714)*$J1049,0))</f>
        <v>0</v>
      </c>
      <c r="AA1050" s="312" cm="1">
        <f t="array" aca="1" ref="AA1050" ca="1">IF($D1049=$C$3,
SUM(IF(OFFSET($N$1031,,,($C1049-1)*3-2,$C$2)=AA1049,OFFSET($N$1033,,,($C1049-1)*3-2,$C$2)*OFFSET($B$1031,1,,($C1049-1)*3-2,1))),
IFERROR((AA715/$J714)*$J1049,0))</f>
        <v>0</v>
      </c>
      <c r="AB1050" s="312" cm="1">
        <f t="array" aca="1" ref="AB1050" ca="1">IF($D1049=$C$3,
SUM(IF(OFFSET($N$1031,,,($C1049-1)*3-2,$C$2)=AB1049,OFFSET($N$1033,,,($C1049-1)*3-2,$C$2)*OFFSET($B$1031,1,,($C1049-1)*3-2,1))),
IFERROR((AB715/$J714)*$J1049,0))</f>
        <v>0</v>
      </c>
      <c r="AC1050" s="312" cm="1">
        <f t="array" aca="1" ref="AC1050" ca="1">IF($D1049=$C$3,
SUM(IF(OFFSET($N$1031,,,($C1049-1)*3-2,$C$2)=AC1049,OFFSET($N$1033,,,($C1049-1)*3-2,$C$2)*OFFSET($B$1031,1,,($C1049-1)*3-2,1))),
IFERROR((AC715/$J714)*$J1049,0))</f>
        <v>0</v>
      </c>
      <c r="AD1050" s="312" cm="1">
        <f t="array" aca="1" ref="AD1050" ca="1">IF($D1049=$C$3,
SUM(IF(OFFSET($N$1031,,,($C1049-1)*3-2,$C$2)=AD1049,OFFSET($N$1033,,,($C1049-1)*3-2,$C$2)*OFFSET($B$1031,1,,($C1049-1)*3-2,1))),
IFERROR((AD715/$J714)*$J1049,0))</f>
        <v>0</v>
      </c>
      <c r="AE1050" s="312" cm="1">
        <f t="array" aca="1" ref="AE1050" ca="1">IF($D1049=$C$3,
SUM(IF(OFFSET($N$1031,,,($C1049-1)*3-2,$C$2)=AE1049,OFFSET($N$1033,,,($C1049-1)*3-2,$C$2)*OFFSET($B$1031,1,,($C1049-1)*3-2,1))),
IFERROR((AE715/$J714)*$J1049,0))</f>
        <v>0</v>
      </c>
      <c r="AF1050" s="312" cm="1">
        <f t="array" aca="1" ref="AF1050" ca="1">IF($D1049=$C$3,
SUM(IF(OFFSET($N$1031,,,($C1049-1)*3-2,$C$2)=AF1049,OFFSET($N$1033,,,($C1049-1)*3-2,$C$2)*OFFSET($B$1031,1,,($C1049-1)*3-2,1))),
IFERROR((AF715/$J714)*$J1049,0))</f>
        <v>0</v>
      </c>
      <c r="AG1050" s="312" cm="1">
        <f t="array" aca="1" ref="AG1050" ca="1">IF($D1049=$C$3,
SUM(IF(OFFSET($N$1031,,,($C1049-1)*3-2,$C$2)=AG1049,OFFSET($N$1033,,,($C1049-1)*3-2,$C$2)*OFFSET($B$1031,1,,($C1049-1)*3-2,1))),
IFERROR((AG715/$J714)*$J1049,0))</f>
        <v>0</v>
      </c>
      <c r="AH1050" s="317"/>
      <c r="AI1050" s="318"/>
      <c r="AJ1050" s="318"/>
      <c r="AK1050" s="318"/>
      <c r="AL1050" s="318"/>
      <c r="AM1050"/>
      <c r="AN1050"/>
      <c r="AO1050"/>
      <c r="AP1050"/>
      <c r="AQ1050"/>
      <c r="AR1050"/>
    </row>
    <row r="1051" spans="1:44" ht="13.15" customHeight="1">
      <c r="A1051" s="317"/>
      <c r="B1051" s="380" t="str">
        <f t="shared" ref="B1051:C1051" ca="1" si="4096">B716</f>
        <v/>
      </c>
      <c r="C1051" s="380" t="str">
        <f t="shared" ca="1" si="4096"/>
        <v/>
      </c>
      <c r="D1051" s="891"/>
      <c r="E1051" s="896"/>
      <c r="F1051" s="897"/>
      <c r="G1051" s="900"/>
      <c r="H1051" s="903"/>
      <c r="I1051" s="906"/>
      <c r="J1051" s="909"/>
      <c r="K1051" s="912"/>
      <c r="L1051" s="915"/>
      <c r="M1051" s="404" t="s">
        <v>91</v>
      </c>
      <c r="N1051" s="405">
        <f t="shared" ref="N1051:AG1051" ca="1" si="4097">IFERROR(N1050*$K1049,0)</f>
        <v>0</v>
      </c>
      <c r="O1051" s="406">
        <f t="shared" ca="1" si="4097"/>
        <v>0</v>
      </c>
      <c r="P1051" s="406">
        <f t="shared" ca="1" si="4097"/>
        <v>0</v>
      </c>
      <c r="Q1051" s="407">
        <f t="shared" ca="1" si="4097"/>
        <v>0</v>
      </c>
      <c r="R1051" s="406">
        <f t="shared" ca="1" si="4097"/>
        <v>0</v>
      </c>
      <c r="S1051" s="406">
        <f t="shared" ca="1" si="4097"/>
        <v>0</v>
      </c>
      <c r="T1051" s="406">
        <f t="shared" ca="1" si="4097"/>
        <v>0</v>
      </c>
      <c r="U1051" s="406">
        <f t="shared" ca="1" si="4097"/>
        <v>0</v>
      </c>
      <c r="V1051" s="406">
        <f t="shared" ca="1" si="4097"/>
        <v>0</v>
      </c>
      <c r="W1051" s="406">
        <f t="shared" ca="1" si="4097"/>
        <v>0</v>
      </c>
      <c r="X1051" s="406">
        <f t="shared" ca="1" si="4097"/>
        <v>0</v>
      </c>
      <c r="Y1051" s="406">
        <f t="shared" ca="1" si="4097"/>
        <v>0</v>
      </c>
      <c r="Z1051" s="406">
        <f t="shared" ca="1" si="4097"/>
        <v>0</v>
      </c>
      <c r="AA1051" s="406">
        <f t="shared" ca="1" si="4097"/>
        <v>0</v>
      </c>
      <c r="AB1051" s="406">
        <f t="shared" ca="1" si="4097"/>
        <v>0</v>
      </c>
      <c r="AC1051" s="406">
        <f t="shared" ca="1" si="4097"/>
        <v>0</v>
      </c>
      <c r="AD1051" s="406">
        <f t="shared" ca="1" si="4097"/>
        <v>0</v>
      </c>
      <c r="AE1051" s="406">
        <f t="shared" ca="1" si="4097"/>
        <v>0</v>
      </c>
      <c r="AF1051" s="406">
        <f t="shared" ca="1" si="4097"/>
        <v>0</v>
      </c>
      <c r="AG1051" s="406">
        <f t="shared" ca="1" si="4097"/>
        <v>0</v>
      </c>
      <c r="AH1051" s="317"/>
      <c r="AI1051" s="318"/>
      <c r="AJ1051" s="318"/>
      <c r="AK1051" s="318"/>
      <c r="AL1051" s="318"/>
      <c r="AM1051"/>
      <c r="AN1051"/>
      <c r="AO1051"/>
      <c r="AP1051"/>
      <c r="AQ1051"/>
      <c r="AR1051"/>
    </row>
    <row r="1052" spans="1:44" ht="13.15" customHeight="1">
      <c r="A1052" s="317"/>
      <c r="B1052" s="317"/>
      <c r="C1052" s="317" cm="1">
        <f t="array" aca="1" ref="C1052" ca="1">OFFSET(C1052,-3,,,)+1</f>
        <v>8</v>
      </c>
      <c r="D1052" s="889" t="str">
        <f t="shared" ref="D1052:E1052" ca="1" si="4098">D717</f>
        <v/>
      </c>
      <c r="E1052" s="892" t="str">
        <f t="shared" ca="1" si="4098"/>
        <v/>
      </c>
      <c r="F1052" s="893"/>
      <c r="G1052" s="898">
        <f t="shared" ref="G1052" si="4099">G717</f>
        <v>0</v>
      </c>
      <c r="H1052" s="901"/>
      <c r="I1052" s="904" t="str">
        <f t="shared" ref="I1052" ca="1" si="4100">I717</f>
        <v/>
      </c>
      <c r="J1052" s="907">
        <f t="shared" ref="J1052" ca="1" si="4101">IF($D1052=$C$3,
SUMPRODUCT(OFFSET($B$1031,1,,($C1052-1)*3-2,),OFFSET($L$1031,,,($C1052-1)*3-2,)),J717+H1052)</f>
        <v>0</v>
      </c>
      <c r="K1052" s="910">
        <f t="shared" ref="K1052" ca="1" si="4102">K717</f>
        <v>0</v>
      </c>
      <c r="L1052" s="913">
        <f t="shared" ref="L1052" ca="1" si="4103">J1052*K1052</f>
        <v>0</v>
      </c>
      <c r="M1052" s="402" t="s">
        <v>89</v>
      </c>
      <c r="N1052" s="308" t="str">
        <f t="shared" ref="N1052:AG1052" ca="1" si="4104">N717</f>
        <v/>
      </c>
      <c r="O1052" s="309" t="str">
        <f t="shared" ca="1" si="4104"/>
        <v/>
      </c>
      <c r="P1052" s="309" t="str">
        <f t="shared" ca="1" si="4104"/>
        <v/>
      </c>
      <c r="Q1052" s="310" t="str">
        <f t="shared" ca="1" si="4104"/>
        <v/>
      </c>
      <c r="R1052" s="309" t="str">
        <f t="shared" ca="1" si="4104"/>
        <v/>
      </c>
      <c r="S1052" s="309" t="str">
        <f t="shared" ca="1" si="4104"/>
        <v/>
      </c>
      <c r="T1052" s="309" t="str">
        <f t="shared" ca="1" si="4104"/>
        <v/>
      </c>
      <c r="U1052" s="309" t="str">
        <f t="shared" ca="1" si="4104"/>
        <v/>
      </c>
      <c r="V1052" s="309" t="str">
        <f t="shared" ca="1" si="4104"/>
        <v/>
      </c>
      <c r="W1052" s="309" t="str">
        <f t="shared" ca="1" si="4104"/>
        <v/>
      </c>
      <c r="X1052" s="309" t="str">
        <f t="shared" ca="1" si="4104"/>
        <v/>
      </c>
      <c r="Y1052" s="309" t="str">
        <f t="shared" ca="1" si="4104"/>
        <v/>
      </c>
      <c r="Z1052" s="309" t="str">
        <f t="shared" ca="1" si="4104"/>
        <v/>
      </c>
      <c r="AA1052" s="309" t="str">
        <f t="shared" ca="1" si="4104"/>
        <v/>
      </c>
      <c r="AB1052" s="309" t="str">
        <f t="shared" ca="1" si="4104"/>
        <v/>
      </c>
      <c r="AC1052" s="309" t="str">
        <f t="shared" ca="1" si="4104"/>
        <v/>
      </c>
      <c r="AD1052" s="309" t="str">
        <f t="shared" ca="1" si="4104"/>
        <v/>
      </c>
      <c r="AE1052" s="309" t="str">
        <f t="shared" ca="1" si="4104"/>
        <v/>
      </c>
      <c r="AF1052" s="309" t="str">
        <f t="shared" ca="1" si="4104"/>
        <v/>
      </c>
      <c r="AG1052" s="309" t="str">
        <f t="shared" ca="1" si="4104"/>
        <v/>
      </c>
      <c r="AH1052" s="317"/>
      <c r="AI1052" s="318"/>
      <c r="AJ1052" s="318"/>
      <c r="AK1052" s="318"/>
      <c r="AL1052" s="318"/>
      <c r="AM1052"/>
      <c r="AN1052"/>
      <c r="AO1052"/>
      <c r="AP1052"/>
      <c r="AQ1052"/>
      <c r="AR1052"/>
    </row>
    <row r="1053" spans="1:44" ht="13.15" customHeight="1">
      <c r="A1053" s="317"/>
      <c r="B1053" s="380">
        <f t="shared" ref="B1053" ca="1" si="4105">B718</f>
        <v>0</v>
      </c>
      <c r="C1053" s="317" cm="1">
        <f t="array" aca="1" ref="C1053" ca="1">IF(ROUND(SUM(IF(N1052:AG1052&lt;&gt;"",IF(N1052:AG1052&lt;&gt;0,(N1053:AG1053))))-J1052,3)&lt;&gt;0,"X",0)</f>
        <v>0</v>
      </c>
      <c r="D1053" s="890"/>
      <c r="E1053" s="894"/>
      <c r="F1053" s="895"/>
      <c r="G1053" s="899"/>
      <c r="H1053" s="902"/>
      <c r="I1053" s="905"/>
      <c r="J1053" s="908"/>
      <c r="K1053" s="911"/>
      <c r="L1053" s="914"/>
      <c r="M1053" s="403" t="s">
        <v>90</v>
      </c>
      <c r="N1053" s="312" cm="1">
        <f t="array" aca="1" ref="N1053" ca="1">IF($D1052=$C$3,
SUM(IF(OFFSET($N$1031,,,($C1052-1)*3-2,$C$2)=N1052,OFFSET($N$1033,,,($C1052-1)*3-2,$C$2)*OFFSET($B$1031,1,,($C1052-1)*3-2,1))),
IFERROR((N718/$J717)*$J1052,0))</f>
        <v>0</v>
      </c>
      <c r="O1053" s="312" cm="1">
        <f t="array" aca="1" ref="O1053" ca="1">IF($D1052=$C$3,
SUM(IF(OFFSET($N$1031,,,($C1052-1)*3-2,$C$2)=O1052,OFFSET($N$1033,,,($C1052-1)*3-2,$C$2)*OFFSET($B$1031,1,,($C1052-1)*3-2,1))),
IFERROR((O718/$J717)*$J1052,0))</f>
        <v>0</v>
      </c>
      <c r="P1053" s="312" cm="1">
        <f t="array" aca="1" ref="P1053" ca="1">IF($D1052=$C$3,
SUM(IF(OFFSET($N$1031,,,($C1052-1)*3-2,$C$2)=P1052,OFFSET($N$1033,,,($C1052-1)*3-2,$C$2)*OFFSET($B$1031,1,,($C1052-1)*3-2,1))),
IFERROR((P718/$J717)*$J1052,0))</f>
        <v>0</v>
      </c>
      <c r="Q1053" s="313" cm="1">
        <f t="array" aca="1" ref="Q1053" ca="1">IF($D1052=$C$3,
SUM(IF(OFFSET($N$1031,,,($C1052-1)*3-2,$C$2)=Q1052,OFFSET($N$1033,,,($C1052-1)*3-2,$C$2)*OFFSET($B$1031,1,,($C1052-1)*3-2,1))),
IFERROR((Q718/$J717)*$J1052,0))</f>
        <v>0</v>
      </c>
      <c r="R1053" s="312" cm="1">
        <f t="array" aca="1" ref="R1053" ca="1">IF($D1052=$C$3,
SUM(IF(OFFSET($N$1031,,,($C1052-1)*3-2,$C$2)=R1052,OFFSET($N$1033,,,($C1052-1)*3-2,$C$2)*OFFSET($B$1031,1,,($C1052-1)*3-2,1))),
IFERROR((R718/$J717)*$J1052,0))</f>
        <v>0</v>
      </c>
      <c r="S1053" s="312" cm="1">
        <f t="array" aca="1" ref="S1053" ca="1">IF($D1052=$C$3,
SUM(IF(OFFSET($N$1031,,,($C1052-1)*3-2,$C$2)=S1052,OFFSET($N$1033,,,($C1052-1)*3-2,$C$2)*OFFSET($B$1031,1,,($C1052-1)*3-2,1))),
IFERROR((S718/$J717)*$J1052,0))</f>
        <v>0</v>
      </c>
      <c r="T1053" s="312" cm="1">
        <f t="array" aca="1" ref="T1053" ca="1">IF($D1052=$C$3,
SUM(IF(OFFSET($N$1031,,,($C1052-1)*3-2,$C$2)=T1052,OFFSET($N$1033,,,($C1052-1)*3-2,$C$2)*OFFSET($B$1031,1,,($C1052-1)*3-2,1))),
IFERROR((T718/$J717)*$J1052,0))</f>
        <v>0</v>
      </c>
      <c r="U1053" s="312" cm="1">
        <f t="array" aca="1" ref="U1053" ca="1">IF($D1052=$C$3,
SUM(IF(OFFSET($N$1031,,,($C1052-1)*3-2,$C$2)=U1052,OFFSET($N$1033,,,($C1052-1)*3-2,$C$2)*OFFSET($B$1031,1,,($C1052-1)*3-2,1))),
IFERROR((U718/$J717)*$J1052,0))</f>
        <v>0</v>
      </c>
      <c r="V1053" s="312" cm="1">
        <f t="array" aca="1" ref="V1053" ca="1">IF($D1052=$C$3,
SUM(IF(OFFSET($N$1031,,,($C1052-1)*3-2,$C$2)=V1052,OFFSET($N$1033,,,($C1052-1)*3-2,$C$2)*OFFSET($B$1031,1,,($C1052-1)*3-2,1))),
IFERROR((V718/$J717)*$J1052,0))</f>
        <v>0</v>
      </c>
      <c r="W1053" s="312" cm="1">
        <f t="array" aca="1" ref="W1053" ca="1">IF($D1052=$C$3,
SUM(IF(OFFSET($N$1031,,,($C1052-1)*3-2,$C$2)=W1052,OFFSET($N$1033,,,($C1052-1)*3-2,$C$2)*OFFSET($B$1031,1,,($C1052-1)*3-2,1))),
IFERROR((W718/$J717)*$J1052,0))</f>
        <v>0</v>
      </c>
      <c r="X1053" s="312" cm="1">
        <f t="array" aca="1" ref="X1053" ca="1">IF($D1052=$C$3,
SUM(IF(OFFSET($N$1031,,,($C1052-1)*3-2,$C$2)=X1052,OFFSET($N$1033,,,($C1052-1)*3-2,$C$2)*OFFSET($B$1031,1,,($C1052-1)*3-2,1))),
IFERROR((X718/$J717)*$J1052,0))</f>
        <v>0</v>
      </c>
      <c r="Y1053" s="312" cm="1">
        <f t="array" aca="1" ref="Y1053" ca="1">IF($D1052=$C$3,
SUM(IF(OFFSET($N$1031,,,($C1052-1)*3-2,$C$2)=Y1052,OFFSET($N$1033,,,($C1052-1)*3-2,$C$2)*OFFSET($B$1031,1,,($C1052-1)*3-2,1))),
IFERROR((Y718/$J717)*$J1052,0))</f>
        <v>0</v>
      </c>
      <c r="Z1053" s="312" cm="1">
        <f t="array" aca="1" ref="Z1053" ca="1">IF($D1052=$C$3,
SUM(IF(OFFSET($N$1031,,,($C1052-1)*3-2,$C$2)=Z1052,OFFSET($N$1033,,,($C1052-1)*3-2,$C$2)*OFFSET($B$1031,1,,($C1052-1)*3-2,1))),
IFERROR((Z718/$J717)*$J1052,0))</f>
        <v>0</v>
      </c>
      <c r="AA1053" s="312" cm="1">
        <f t="array" aca="1" ref="AA1053" ca="1">IF($D1052=$C$3,
SUM(IF(OFFSET($N$1031,,,($C1052-1)*3-2,$C$2)=AA1052,OFFSET($N$1033,,,($C1052-1)*3-2,$C$2)*OFFSET($B$1031,1,,($C1052-1)*3-2,1))),
IFERROR((AA718/$J717)*$J1052,0))</f>
        <v>0</v>
      </c>
      <c r="AB1053" s="312" cm="1">
        <f t="array" aca="1" ref="AB1053" ca="1">IF($D1052=$C$3,
SUM(IF(OFFSET($N$1031,,,($C1052-1)*3-2,$C$2)=AB1052,OFFSET($N$1033,,,($C1052-1)*3-2,$C$2)*OFFSET($B$1031,1,,($C1052-1)*3-2,1))),
IFERROR((AB718/$J717)*$J1052,0))</f>
        <v>0</v>
      </c>
      <c r="AC1053" s="312" cm="1">
        <f t="array" aca="1" ref="AC1053" ca="1">IF($D1052=$C$3,
SUM(IF(OFFSET($N$1031,,,($C1052-1)*3-2,$C$2)=AC1052,OFFSET($N$1033,,,($C1052-1)*3-2,$C$2)*OFFSET($B$1031,1,,($C1052-1)*3-2,1))),
IFERROR((AC718/$J717)*$J1052,0))</f>
        <v>0</v>
      </c>
      <c r="AD1053" s="312" cm="1">
        <f t="array" aca="1" ref="AD1053" ca="1">IF($D1052=$C$3,
SUM(IF(OFFSET($N$1031,,,($C1052-1)*3-2,$C$2)=AD1052,OFFSET($N$1033,,,($C1052-1)*3-2,$C$2)*OFFSET($B$1031,1,,($C1052-1)*3-2,1))),
IFERROR((AD718/$J717)*$J1052,0))</f>
        <v>0</v>
      </c>
      <c r="AE1053" s="312" cm="1">
        <f t="array" aca="1" ref="AE1053" ca="1">IF($D1052=$C$3,
SUM(IF(OFFSET($N$1031,,,($C1052-1)*3-2,$C$2)=AE1052,OFFSET($N$1033,,,($C1052-1)*3-2,$C$2)*OFFSET($B$1031,1,,($C1052-1)*3-2,1))),
IFERROR((AE718/$J717)*$J1052,0))</f>
        <v>0</v>
      </c>
      <c r="AF1053" s="312" cm="1">
        <f t="array" aca="1" ref="AF1053" ca="1">IF($D1052=$C$3,
SUM(IF(OFFSET($N$1031,,,($C1052-1)*3-2,$C$2)=AF1052,OFFSET($N$1033,,,($C1052-1)*3-2,$C$2)*OFFSET($B$1031,1,,($C1052-1)*3-2,1))),
IFERROR((AF718/$J717)*$J1052,0))</f>
        <v>0</v>
      </c>
      <c r="AG1053" s="312" cm="1">
        <f t="array" aca="1" ref="AG1053" ca="1">IF($D1052=$C$3,
SUM(IF(OFFSET($N$1031,,,($C1052-1)*3-2,$C$2)=AG1052,OFFSET($N$1033,,,($C1052-1)*3-2,$C$2)*OFFSET($B$1031,1,,($C1052-1)*3-2,1))),
IFERROR((AG718/$J717)*$J1052,0))</f>
        <v>0</v>
      </c>
      <c r="AH1053" s="317"/>
      <c r="AI1053" s="318"/>
      <c r="AJ1053" s="318"/>
      <c r="AK1053" s="318"/>
      <c r="AL1053" s="318"/>
      <c r="AM1053"/>
      <c r="AN1053"/>
      <c r="AO1053"/>
      <c r="AP1053"/>
      <c r="AQ1053"/>
      <c r="AR1053"/>
    </row>
    <row r="1054" spans="1:44" ht="13.15" customHeight="1">
      <c r="A1054" s="317"/>
      <c r="B1054" s="380" t="str">
        <f t="shared" ref="B1054:C1054" ca="1" si="4106">B719</f>
        <v/>
      </c>
      <c r="C1054" s="380" t="str">
        <f t="shared" ca="1" si="4106"/>
        <v/>
      </c>
      <c r="D1054" s="891"/>
      <c r="E1054" s="896"/>
      <c r="F1054" s="897"/>
      <c r="G1054" s="900"/>
      <c r="H1054" s="903"/>
      <c r="I1054" s="906"/>
      <c r="J1054" s="909"/>
      <c r="K1054" s="912"/>
      <c r="L1054" s="915"/>
      <c r="M1054" s="404" t="s">
        <v>91</v>
      </c>
      <c r="N1054" s="405">
        <f t="shared" ref="N1054:AG1054" ca="1" si="4107">IFERROR(N1053*$K1052,0)</f>
        <v>0</v>
      </c>
      <c r="O1054" s="406">
        <f t="shared" ca="1" si="4107"/>
        <v>0</v>
      </c>
      <c r="P1054" s="406">
        <f t="shared" ca="1" si="4107"/>
        <v>0</v>
      </c>
      <c r="Q1054" s="407">
        <f t="shared" ca="1" si="4107"/>
        <v>0</v>
      </c>
      <c r="R1054" s="406">
        <f t="shared" ca="1" si="4107"/>
        <v>0</v>
      </c>
      <c r="S1054" s="406">
        <f t="shared" ca="1" si="4107"/>
        <v>0</v>
      </c>
      <c r="T1054" s="406">
        <f t="shared" ca="1" si="4107"/>
        <v>0</v>
      </c>
      <c r="U1054" s="406">
        <f t="shared" ca="1" si="4107"/>
        <v>0</v>
      </c>
      <c r="V1054" s="406">
        <f t="shared" ca="1" si="4107"/>
        <v>0</v>
      </c>
      <c r="W1054" s="406">
        <f t="shared" ca="1" si="4107"/>
        <v>0</v>
      </c>
      <c r="X1054" s="406">
        <f t="shared" ca="1" si="4107"/>
        <v>0</v>
      </c>
      <c r="Y1054" s="406">
        <f t="shared" ca="1" si="4107"/>
        <v>0</v>
      </c>
      <c r="Z1054" s="406">
        <f t="shared" ca="1" si="4107"/>
        <v>0</v>
      </c>
      <c r="AA1054" s="406">
        <f t="shared" ca="1" si="4107"/>
        <v>0</v>
      </c>
      <c r="AB1054" s="406">
        <f t="shared" ca="1" si="4107"/>
        <v>0</v>
      </c>
      <c r="AC1054" s="406">
        <f t="shared" ca="1" si="4107"/>
        <v>0</v>
      </c>
      <c r="AD1054" s="406">
        <f t="shared" ca="1" si="4107"/>
        <v>0</v>
      </c>
      <c r="AE1054" s="406">
        <f t="shared" ca="1" si="4107"/>
        <v>0</v>
      </c>
      <c r="AF1054" s="406">
        <f t="shared" ca="1" si="4107"/>
        <v>0</v>
      </c>
      <c r="AG1054" s="406">
        <f t="shared" ca="1" si="4107"/>
        <v>0</v>
      </c>
      <c r="AH1054" s="317"/>
      <c r="AI1054" s="318"/>
      <c r="AJ1054" s="318"/>
      <c r="AK1054" s="318"/>
      <c r="AL1054" s="318"/>
      <c r="AM1054"/>
      <c r="AN1054"/>
      <c r="AO1054"/>
      <c r="AP1054"/>
      <c r="AQ1054"/>
      <c r="AR1054"/>
    </row>
    <row r="1055" spans="1:44" ht="13.15" customHeight="1">
      <c r="A1055" s="317"/>
      <c r="B1055" s="317"/>
      <c r="C1055" s="317" cm="1">
        <f t="array" aca="1" ref="C1055" ca="1">OFFSET(C1055,-3,,,)+1</f>
        <v>9</v>
      </c>
      <c r="D1055" s="889" t="str">
        <f t="shared" ref="D1055:E1055" ca="1" si="4108">D720</f>
        <v/>
      </c>
      <c r="E1055" s="892" t="str">
        <f t="shared" ca="1" si="4108"/>
        <v/>
      </c>
      <c r="F1055" s="893"/>
      <c r="G1055" s="898">
        <f t="shared" ref="G1055" si="4109">G720</f>
        <v>0</v>
      </c>
      <c r="H1055" s="901"/>
      <c r="I1055" s="904" t="str">
        <f t="shared" ref="I1055" ca="1" si="4110">I720</f>
        <v/>
      </c>
      <c r="J1055" s="907">
        <f t="shared" ref="J1055" ca="1" si="4111">IF($D1055=$C$3,
SUMPRODUCT(OFFSET($B$1031,1,,($C1055-1)*3-2,),OFFSET($L$1031,,,($C1055-1)*3-2,)),J720+H1055)</f>
        <v>0</v>
      </c>
      <c r="K1055" s="910">
        <f t="shared" ref="K1055" ca="1" si="4112">K720</f>
        <v>0</v>
      </c>
      <c r="L1055" s="913">
        <f t="shared" ref="L1055" ca="1" si="4113">J1055*K1055</f>
        <v>0</v>
      </c>
      <c r="M1055" s="402" t="s">
        <v>89</v>
      </c>
      <c r="N1055" s="308" t="str">
        <f t="shared" ref="N1055:AG1055" ca="1" si="4114">N720</f>
        <v/>
      </c>
      <c r="O1055" s="309" t="str">
        <f t="shared" ca="1" si="4114"/>
        <v/>
      </c>
      <c r="P1055" s="309" t="str">
        <f t="shared" ca="1" si="4114"/>
        <v/>
      </c>
      <c r="Q1055" s="310" t="str">
        <f t="shared" ca="1" si="4114"/>
        <v/>
      </c>
      <c r="R1055" s="309" t="str">
        <f t="shared" ca="1" si="4114"/>
        <v/>
      </c>
      <c r="S1055" s="309" t="str">
        <f t="shared" ca="1" si="4114"/>
        <v/>
      </c>
      <c r="T1055" s="309" t="str">
        <f t="shared" ca="1" si="4114"/>
        <v/>
      </c>
      <c r="U1055" s="309" t="str">
        <f t="shared" ca="1" si="4114"/>
        <v/>
      </c>
      <c r="V1055" s="309" t="str">
        <f t="shared" ca="1" si="4114"/>
        <v/>
      </c>
      <c r="W1055" s="309" t="str">
        <f t="shared" ca="1" si="4114"/>
        <v/>
      </c>
      <c r="X1055" s="309" t="str">
        <f t="shared" ca="1" si="4114"/>
        <v/>
      </c>
      <c r="Y1055" s="309" t="str">
        <f t="shared" ca="1" si="4114"/>
        <v/>
      </c>
      <c r="Z1055" s="309" t="str">
        <f t="shared" ca="1" si="4114"/>
        <v/>
      </c>
      <c r="AA1055" s="309" t="str">
        <f t="shared" ca="1" si="4114"/>
        <v/>
      </c>
      <c r="AB1055" s="309" t="str">
        <f t="shared" ca="1" si="4114"/>
        <v/>
      </c>
      <c r="AC1055" s="309" t="str">
        <f t="shared" ca="1" si="4114"/>
        <v/>
      </c>
      <c r="AD1055" s="309" t="str">
        <f t="shared" ca="1" si="4114"/>
        <v/>
      </c>
      <c r="AE1055" s="309" t="str">
        <f t="shared" ca="1" si="4114"/>
        <v/>
      </c>
      <c r="AF1055" s="309" t="str">
        <f t="shared" ca="1" si="4114"/>
        <v/>
      </c>
      <c r="AG1055" s="309" t="str">
        <f t="shared" ca="1" si="4114"/>
        <v/>
      </c>
      <c r="AH1055" s="317"/>
      <c r="AI1055" s="318"/>
      <c r="AJ1055" s="318"/>
      <c r="AK1055" s="318"/>
      <c r="AL1055" s="318"/>
      <c r="AM1055"/>
      <c r="AN1055"/>
      <c r="AO1055"/>
      <c r="AP1055"/>
      <c r="AQ1055"/>
      <c r="AR1055"/>
    </row>
    <row r="1056" spans="1:44" ht="13.15" customHeight="1">
      <c r="A1056" s="317"/>
      <c r="B1056" s="380">
        <f t="shared" ref="B1056" ca="1" si="4115">B721</f>
        <v>0</v>
      </c>
      <c r="C1056" s="317" cm="1">
        <f t="array" aca="1" ref="C1056" ca="1">IF(ROUND(SUM(IF(N1055:AG1055&lt;&gt;"",IF(N1055:AG1055&lt;&gt;0,(N1056:AG1056))))-J1055,3)&lt;&gt;0,"X",0)</f>
        <v>0</v>
      </c>
      <c r="D1056" s="890"/>
      <c r="E1056" s="894"/>
      <c r="F1056" s="895"/>
      <c r="G1056" s="899"/>
      <c r="H1056" s="902"/>
      <c r="I1056" s="905"/>
      <c r="J1056" s="908"/>
      <c r="K1056" s="911"/>
      <c r="L1056" s="914"/>
      <c r="M1056" s="403" t="s">
        <v>90</v>
      </c>
      <c r="N1056" s="312" cm="1">
        <f t="array" aca="1" ref="N1056" ca="1">IF($D1055=$C$3,
SUM(IF(OFFSET($N$1031,,,($C1055-1)*3-2,$C$2)=N1055,OFFSET($N$1033,,,($C1055-1)*3-2,$C$2)*OFFSET($B$1031,1,,($C1055-1)*3-2,1))),
IFERROR((N721/$J720)*$J1055,0))</f>
        <v>0</v>
      </c>
      <c r="O1056" s="312" cm="1">
        <f t="array" aca="1" ref="O1056" ca="1">IF($D1055=$C$3,
SUM(IF(OFFSET($N$1031,,,($C1055-1)*3-2,$C$2)=O1055,OFFSET($N$1033,,,($C1055-1)*3-2,$C$2)*OFFSET($B$1031,1,,($C1055-1)*3-2,1))),
IFERROR((O721/$J720)*$J1055,0))</f>
        <v>0</v>
      </c>
      <c r="P1056" s="312" cm="1">
        <f t="array" aca="1" ref="P1056" ca="1">IF($D1055=$C$3,
SUM(IF(OFFSET($N$1031,,,($C1055-1)*3-2,$C$2)=P1055,OFFSET($N$1033,,,($C1055-1)*3-2,$C$2)*OFFSET($B$1031,1,,($C1055-1)*3-2,1))),
IFERROR((P721/$J720)*$J1055,0))</f>
        <v>0</v>
      </c>
      <c r="Q1056" s="313" cm="1">
        <f t="array" aca="1" ref="Q1056" ca="1">IF($D1055=$C$3,
SUM(IF(OFFSET($N$1031,,,($C1055-1)*3-2,$C$2)=Q1055,OFFSET($N$1033,,,($C1055-1)*3-2,$C$2)*OFFSET($B$1031,1,,($C1055-1)*3-2,1))),
IFERROR((Q721/$J720)*$J1055,0))</f>
        <v>0</v>
      </c>
      <c r="R1056" s="312" cm="1">
        <f t="array" aca="1" ref="R1056" ca="1">IF($D1055=$C$3,
SUM(IF(OFFSET($N$1031,,,($C1055-1)*3-2,$C$2)=R1055,OFFSET($N$1033,,,($C1055-1)*3-2,$C$2)*OFFSET($B$1031,1,,($C1055-1)*3-2,1))),
IFERROR((R721/$J720)*$J1055,0))</f>
        <v>0</v>
      </c>
      <c r="S1056" s="312" cm="1">
        <f t="array" aca="1" ref="S1056" ca="1">IF($D1055=$C$3,
SUM(IF(OFFSET($N$1031,,,($C1055-1)*3-2,$C$2)=S1055,OFFSET($N$1033,,,($C1055-1)*3-2,$C$2)*OFFSET($B$1031,1,,($C1055-1)*3-2,1))),
IFERROR((S721/$J720)*$J1055,0))</f>
        <v>0</v>
      </c>
      <c r="T1056" s="312" cm="1">
        <f t="array" aca="1" ref="T1056" ca="1">IF($D1055=$C$3,
SUM(IF(OFFSET($N$1031,,,($C1055-1)*3-2,$C$2)=T1055,OFFSET($N$1033,,,($C1055-1)*3-2,$C$2)*OFFSET($B$1031,1,,($C1055-1)*3-2,1))),
IFERROR((T721/$J720)*$J1055,0))</f>
        <v>0</v>
      </c>
      <c r="U1056" s="312" cm="1">
        <f t="array" aca="1" ref="U1056" ca="1">IF($D1055=$C$3,
SUM(IF(OFFSET($N$1031,,,($C1055-1)*3-2,$C$2)=U1055,OFFSET($N$1033,,,($C1055-1)*3-2,$C$2)*OFFSET($B$1031,1,,($C1055-1)*3-2,1))),
IFERROR((U721/$J720)*$J1055,0))</f>
        <v>0</v>
      </c>
      <c r="V1056" s="312" cm="1">
        <f t="array" aca="1" ref="V1056" ca="1">IF($D1055=$C$3,
SUM(IF(OFFSET($N$1031,,,($C1055-1)*3-2,$C$2)=V1055,OFFSET($N$1033,,,($C1055-1)*3-2,$C$2)*OFFSET($B$1031,1,,($C1055-1)*3-2,1))),
IFERROR((V721/$J720)*$J1055,0))</f>
        <v>0</v>
      </c>
      <c r="W1056" s="312" cm="1">
        <f t="array" aca="1" ref="W1056" ca="1">IF($D1055=$C$3,
SUM(IF(OFFSET($N$1031,,,($C1055-1)*3-2,$C$2)=W1055,OFFSET($N$1033,,,($C1055-1)*3-2,$C$2)*OFFSET($B$1031,1,,($C1055-1)*3-2,1))),
IFERROR((W721/$J720)*$J1055,0))</f>
        <v>0</v>
      </c>
      <c r="X1056" s="312" cm="1">
        <f t="array" aca="1" ref="X1056" ca="1">IF($D1055=$C$3,
SUM(IF(OFFSET($N$1031,,,($C1055-1)*3-2,$C$2)=X1055,OFFSET($N$1033,,,($C1055-1)*3-2,$C$2)*OFFSET($B$1031,1,,($C1055-1)*3-2,1))),
IFERROR((X721/$J720)*$J1055,0))</f>
        <v>0</v>
      </c>
      <c r="Y1056" s="312" cm="1">
        <f t="array" aca="1" ref="Y1056" ca="1">IF($D1055=$C$3,
SUM(IF(OFFSET($N$1031,,,($C1055-1)*3-2,$C$2)=Y1055,OFFSET($N$1033,,,($C1055-1)*3-2,$C$2)*OFFSET($B$1031,1,,($C1055-1)*3-2,1))),
IFERROR((Y721/$J720)*$J1055,0))</f>
        <v>0</v>
      </c>
      <c r="Z1056" s="312" cm="1">
        <f t="array" aca="1" ref="Z1056" ca="1">IF($D1055=$C$3,
SUM(IF(OFFSET($N$1031,,,($C1055-1)*3-2,$C$2)=Z1055,OFFSET($N$1033,,,($C1055-1)*3-2,$C$2)*OFFSET($B$1031,1,,($C1055-1)*3-2,1))),
IFERROR((Z721/$J720)*$J1055,0))</f>
        <v>0</v>
      </c>
      <c r="AA1056" s="312" cm="1">
        <f t="array" aca="1" ref="AA1056" ca="1">IF($D1055=$C$3,
SUM(IF(OFFSET($N$1031,,,($C1055-1)*3-2,$C$2)=AA1055,OFFSET($N$1033,,,($C1055-1)*3-2,$C$2)*OFFSET($B$1031,1,,($C1055-1)*3-2,1))),
IFERROR((AA721/$J720)*$J1055,0))</f>
        <v>0</v>
      </c>
      <c r="AB1056" s="312" cm="1">
        <f t="array" aca="1" ref="AB1056" ca="1">IF($D1055=$C$3,
SUM(IF(OFFSET($N$1031,,,($C1055-1)*3-2,$C$2)=AB1055,OFFSET($N$1033,,,($C1055-1)*3-2,$C$2)*OFFSET($B$1031,1,,($C1055-1)*3-2,1))),
IFERROR((AB721/$J720)*$J1055,0))</f>
        <v>0</v>
      </c>
      <c r="AC1056" s="312" cm="1">
        <f t="array" aca="1" ref="AC1056" ca="1">IF($D1055=$C$3,
SUM(IF(OFFSET($N$1031,,,($C1055-1)*3-2,$C$2)=AC1055,OFFSET($N$1033,,,($C1055-1)*3-2,$C$2)*OFFSET($B$1031,1,,($C1055-1)*3-2,1))),
IFERROR((AC721/$J720)*$J1055,0))</f>
        <v>0</v>
      </c>
      <c r="AD1056" s="312" cm="1">
        <f t="array" aca="1" ref="AD1056" ca="1">IF($D1055=$C$3,
SUM(IF(OFFSET($N$1031,,,($C1055-1)*3-2,$C$2)=AD1055,OFFSET($N$1033,,,($C1055-1)*3-2,$C$2)*OFFSET($B$1031,1,,($C1055-1)*3-2,1))),
IFERROR((AD721/$J720)*$J1055,0))</f>
        <v>0</v>
      </c>
      <c r="AE1056" s="312" cm="1">
        <f t="array" aca="1" ref="AE1056" ca="1">IF($D1055=$C$3,
SUM(IF(OFFSET($N$1031,,,($C1055-1)*3-2,$C$2)=AE1055,OFFSET($N$1033,,,($C1055-1)*3-2,$C$2)*OFFSET($B$1031,1,,($C1055-1)*3-2,1))),
IFERROR((AE721/$J720)*$J1055,0))</f>
        <v>0</v>
      </c>
      <c r="AF1056" s="312" cm="1">
        <f t="array" aca="1" ref="AF1056" ca="1">IF($D1055=$C$3,
SUM(IF(OFFSET($N$1031,,,($C1055-1)*3-2,$C$2)=AF1055,OFFSET($N$1033,,,($C1055-1)*3-2,$C$2)*OFFSET($B$1031,1,,($C1055-1)*3-2,1))),
IFERROR((AF721/$J720)*$J1055,0))</f>
        <v>0</v>
      </c>
      <c r="AG1056" s="312" cm="1">
        <f t="array" aca="1" ref="AG1056" ca="1">IF($D1055=$C$3,
SUM(IF(OFFSET($N$1031,,,($C1055-1)*3-2,$C$2)=AG1055,OFFSET($N$1033,,,($C1055-1)*3-2,$C$2)*OFFSET($B$1031,1,,($C1055-1)*3-2,1))),
IFERROR((AG721/$J720)*$J1055,0))</f>
        <v>0</v>
      </c>
      <c r="AH1056" s="317"/>
      <c r="AI1056" s="318"/>
      <c r="AJ1056" s="318"/>
      <c r="AK1056" s="318"/>
      <c r="AL1056" s="318"/>
      <c r="AM1056"/>
      <c r="AN1056"/>
      <c r="AO1056"/>
      <c r="AP1056"/>
      <c r="AQ1056"/>
      <c r="AR1056"/>
    </row>
    <row r="1057" spans="1:44" ht="13.15" customHeight="1">
      <c r="A1057" s="317"/>
      <c r="B1057" s="380" t="str">
        <f t="shared" ref="B1057:C1057" ca="1" si="4116">B722</f>
        <v/>
      </c>
      <c r="C1057" s="380" t="str">
        <f t="shared" ca="1" si="4116"/>
        <v/>
      </c>
      <c r="D1057" s="891"/>
      <c r="E1057" s="896"/>
      <c r="F1057" s="897"/>
      <c r="G1057" s="900"/>
      <c r="H1057" s="903"/>
      <c r="I1057" s="906"/>
      <c r="J1057" s="909"/>
      <c r="K1057" s="912"/>
      <c r="L1057" s="915"/>
      <c r="M1057" s="404" t="s">
        <v>91</v>
      </c>
      <c r="N1057" s="405">
        <f t="shared" ref="N1057:AG1057" ca="1" si="4117">IFERROR(N1056*$K1055,0)</f>
        <v>0</v>
      </c>
      <c r="O1057" s="406">
        <f t="shared" ca="1" si="4117"/>
        <v>0</v>
      </c>
      <c r="P1057" s="406">
        <f t="shared" ca="1" si="4117"/>
        <v>0</v>
      </c>
      <c r="Q1057" s="407">
        <f t="shared" ca="1" si="4117"/>
        <v>0</v>
      </c>
      <c r="R1057" s="406">
        <f t="shared" ca="1" si="4117"/>
        <v>0</v>
      </c>
      <c r="S1057" s="406">
        <f t="shared" ca="1" si="4117"/>
        <v>0</v>
      </c>
      <c r="T1057" s="406">
        <f t="shared" ca="1" si="4117"/>
        <v>0</v>
      </c>
      <c r="U1057" s="406">
        <f t="shared" ca="1" si="4117"/>
        <v>0</v>
      </c>
      <c r="V1057" s="406">
        <f t="shared" ca="1" si="4117"/>
        <v>0</v>
      </c>
      <c r="W1057" s="406">
        <f t="shared" ca="1" si="4117"/>
        <v>0</v>
      </c>
      <c r="X1057" s="406">
        <f t="shared" ca="1" si="4117"/>
        <v>0</v>
      </c>
      <c r="Y1057" s="406">
        <f t="shared" ca="1" si="4117"/>
        <v>0</v>
      </c>
      <c r="Z1057" s="406">
        <f t="shared" ca="1" si="4117"/>
        <v>0</v>
      </c>
      <c r="AA1057" s="406">
        <f t="shared" ca="1" si="4117"/>
        <v>0</v>
      </c>
      <c r="AB1057" s="406">
        <f t="shared" ca="1" si="4117"/>
        <v>0</v>
      </c>
      <c r="AC1057" s="406">
        <f t="shared" ca="1" si="4117"/>
        <v>0</v>
      </c>
      <c r="AD1057" s="406">
        <f t="shared" ca="1" si="4117"/>
        <v>0</v>
      </c>
      <c r="AE1057" s="406">
        <f t="shared" ca="1" si="4117"/>
        <v>0</v>
      </c>
      <c r="AF1057" s="406">
        <f t="shared" ca="1" si="4117"/>
        <v>0</v>
      </c>
      <c r="AG1057" s="406">
        <f t="shared" ca="1" si="4117"/>
        <v>0</v>
      </c>
      <c r="AH1057" s="317"/>
      <c r="AI1057" s="318"/>
      <c r="AJ1057" s="318"/>
      <c r="AK1057" s="318"/>
      <c r="AL1057" s="318"/>
      <c r="AM1057"/>
      <c r="AN1057"/>
      <c r="AO1057"/>
      <c r="AP1057"/>
      <c r="AQ1057"/>
      <c r="AR1057"/>
    </row>
    <row r="1058" spans="1:44" ht="13.15" customHeight="1">
      <c r="A1058" s="317"/>
      <c r="B1058" s="317"/>
      <c r="C1058" s="317" cm="1">
        <f t="array" aca="1" ref="C1058" ca="1">OFFSET(C1058,-3,,,)+1</f>
        <v>10</v>
      </c>
      <c r="D1058" s="889" t="str">
        <f t="shared" ref="D1058:E1058" ca="1" si="4118">D723</f>
        <v/>
      </c>
      <c r="E1058" s="892" t="str">
        <f t="shared" ca="1" si="4118"/>
        <v/>
      </c>
      <c r="F1058" s="893"/>
      <c r="G1058" s="898">
        <f t="shared" ref="G1058" si="4119">G723</f>
        <v>0</v>
      </c>
      <c r="H1058" s="901"/>
      <c r="I1058" s="904" t="str">
        <f t="shared" ref="I1058" ca="1" si="4120">I723</f>
        <v/>
      </c>
      <c r="J1058" s="907">
        <f t="shared" ref="J1058" ca="1" si="4121">IF($D1058=$C$3,
SUMPRODUCT(OFFSET($B$1031,1,,($C1058-1)*3-2,),OFFSET($L$1031,,,($C1058-1)*3-2,)),J723+H1058)</f>
        <v>0</v>
      </c>
      <c r="K1058" s="910">
        <f t="shared" ref="K1058" ca="1" si="4122">K723</f>
        <v>0</v>
      </c>
      <c r="L1058" s="913">
        <f t="shared" ref="L1058" ca="1" si="4123">J1058*K1058</f>
        <v>0</v>
      </c>
      <c r="M1058" s="402" t="s">
        <v>89</v>
      </c>
      <c r="N1058" s="308" t="str">
        <f t="shared" ref="N1058:AG1058" ca="1" si="4124">N723</f>
        <v/>
      </c>
      <c r="O1058" s="309" t="str">
        <f t="shared" ca="1" si="4124"/>
        <v/>
      </c>
      <c r="P1058" s="309" t="str">
        <f t="shared" ca="1" si="4124"/>
        <v/>
      </c>
      <c r="Q1058" s="310" t="str">
        <f t="shared" ca="1" si="4124"/>
        <v/>
      </c>
      <c r="R1058" s="309" t="str">
        <f t="shared" ca="1" si="4124"/>
        <v/>
      </c>
      <c r="S1058" s="309" t="str">
        <f t="shared" ca="1" si="4124"/>
        <v/>
      </c>
      <c r="T1058" s="309" t="str">
        <f t="shared" ca="1" si="4124"/>
        <v/>
      </c>
      <c r="U1058" s="309" t="str">
        <f t="shared" ca="1" si="4124"/>
        <v/>
      </c>
      <c r="V1058" s="309" t="str">
        <f t="shared" ca="1" si="4124"/>
        <v/>
      </c>
      <c r="W1058" s="309" t="str">
        <f t="shared" ca="1" si="4124"/>
        <v/>
      </c>
      <c r="X1058" s="309" t="str">
        <f t="shared" ca="1" si="4124"/>
        <v/>
      </c>
      <c r="Y1058" s="309" t="str">
        <f t="shared" ca="1" si="4124"/>
        <v/>
      </c>
      <c r="Z1058" s="309" t="str">
        <f t="shared" ca="1" si="4124"/>
        <v/>
      </c>
      <c r="AA1058" s="309" t="str">
        <f t="shared" ca="1" si="4124"/>
        <v/>
      </c>
      <c r="AB1058" s="309" t="str">
        <f t="shared" ca="1" si="4124"/>
        <v/>
      </c>
      <c r="AC1058" s="309" t="str">
        <f t="shared" ca="1" si="4124"/>
        <v/>
      </c>
      <c r="AD1058" s="309" t="str">
        <f t="shared" ca="1" si="4124"/>
        <v/>
      </c>
      <c r="AE1058" s="309" t="str">
        <f t="shared" ca="1" si="4124"/>
        <v/>
      </c>
      <c r="AF1058" s="309" t="str">
        <f t="shared" ca="1" si="4124"/>
        <v/>
      </c>
      <c r="AG1058" s="309" t="str">
        <f t="shared" ca="1" si="4124"/>
        <v/>
      </c>
      <c r="AH1058" s="317"/>
      <c r="AI1058" s="318"/>
      <c r="AJ1058" s="318"/>
      <c r="AK1058" s="318"/>
      <c r="AL1058" s="318"/>
      <c r="AM1058"/>
      <c r="AN1058"/>
      <c r="AO1058"/>
      <c r="AP1058"/>
      <c r="AQ1058"/>
      <c r="AR1058"/>
    </row>
    <row r="1059" spans="1:44" ht="13.15" customHeight="1">
      <c r="A1059" s="317"/>
      <c r="B1059" s="380">
        <f t="shared" ref="B1059" ca="1" si="4125">B724</f>
        <v>0</v>
      </c>
      <c r="C1059" s="317" cm="1">
        <f t="array" aca="1" ref="C1059" ca="1">IF(ROUND(SUM(IF(N1058:AG1058&lt;&gt;"",IF(N1058:AG1058&lt;&gt;0,(N1059:AG1059))))-J1058,3)&lt;&gt;0,"X",0)</f>
        <v>0</v>
      </c>
      <c r="D1059" s="890"/>
      <c r="E1059" s="894"/>
      <c r="F1059" s="895"/>
      <c r="G1059" s="899"/>
      <c r="H1059" s="902"/>
      <c r="I1059" s="905"/>
      <c r="J1059" s="908"/>
      <c r="K1059" s="911"/>
      <c r="L1059" s="914"/>
      <c r="M1059" s="403" t="s">
        <v>90</v>
      </c>
      <c r="N1059" s="312" cm="1">
        <f t="array" aca="1" ref="N1059" ca="1">IF($D1058=$C$3,
SUM(IF(OFFSET($N$1031,,,($C1058-1)*3-2,$C$2)=N1058,OFFSET($N$1033,,,($C1058-1)*3-2,$C$2)*OFFSET($B$1031,1,,($C1058-1)*3-2,1))),
IFERROR((N724/$J723)*$J1058,0))</f>
        <v>0</v>
      </c>
      <c r="O1059" s="312" cm="1">
        <f t="array" aca="1" ref="O1059" ca="1">IF($D1058=$C$3,
SUM(IF(OFFSET($N$1031,,,($C1058-1)*3-2,$C$2)=O1058,OFFSET($N$1033,,,($C1058-1)*3-2,$C$2)*OFFSET($B$1031,1,,($C1058-1)*3-2,1))),
IFERROR((O724/$J723)*$J1058,0))</f>
        <v>0</v>
      </c>
      <c r="P1059" s="312" cm="1">
        <f t="array" aca="1" ref="P1059" ca="1">IF($D1058=$C$3,
SUM(IF(OFFSET($N$1031,,,($C1058-1)*3-2,$C$2)=P1058,OFFSET($N$1033,,,($C1058-1)*3-2,$C$2)*OFFSET($B$1031,1,,($C1058-1)*3-2,1))),
IFERROR((P724/$J723)*$J1058,0))</f>
        <v>0</v>
      </c>
      <c r="Q1059" s="313" cm="1">
        <f t="array" aca="1" ref="Q1059" ca="1">IF($D1058=$C$3,
SUM(IF(OFFSET($N$1031,,,($C1058-1)*3-2,$C$2)=Q1058,OFFSET($N$1033,,,($C1058-1)*3-2,$C$2)*OFFSET($B$1031,1,,($C1058-1)*3-2,1))),
IFERROR((Q724/$J723)*$J1058,0))</f>
        <v>0</v>
      </c>
      <c r="R1059" s="312" cm="1">
        <f t="array" aca="1" ref="R1059" ca="1">IF($D1058=$C$3,
SUM(IF(OFFSET($N$1031,,,($C1058-1)*3-2,$C$2)=R1058,OFFSET($N$1033,,,($C1058-1)*3-2,$C$2)*OFFSET($B$1031,1,,($C1058-1)*3-2,1))),
IFERROR((R724/$J723)*$J1058,0))</f>
        <v>0</v>
      </c>
      <c r="S1059" s="312" cm="1">
        <f t="array" aca="1" ref="S1059" ca="1">IF($D1058=$C$3,
SUM(IF(OFFSET($N$1031,,,($C1058-1)*3-2,$C$2)=S1058,OFFSET($N$1033,,,($C1058-1)*3-2,$C$2)*OFFSET($B$1031,1,,($C1058-1)*3-2,1))),
IFERROR((S724/$J723)*$J1058,0))</f>
        <v>0</v>
      </c>
      <c r="T1059" s="312" cm="1">
        <f t="array" aca="1" ref="T1059" ca="1">IF($D1058=$C$3,
SUM(IF(OFFSET($N$1031,,,($C1058-1)*3-2,$C$2)=T1058,OFFSET($N$1033,,,($C1058-1)*3-2,$C$2)*OFFSET($B$1031,1,,($C1058-1)*3-2,1))),
IFERROR((T724/$J723)*$J1058,0))</f>
        <v>0</v>
      </c>
      <c r="U1059" s="312" cm="1">
        <f t="array" aca="1" ref="U1059" ca="1">IF($D1058=$C$3,
SUM(IF(OFFSET($N$1031,,,($C1058-1)*3-2,$C$2)=U1058,OFFSET($N$1033,,,($C1058-1)*3-2,$C$2)*OFFSET($B$1031,1,,($C1058-1)*3-2,1))),
IFERROR((U724/$J723)*$J1058,0))</f>
        <v>0</v>
      </c>
      <c r="V1059" s="312" cm="1">
        <f t="array" aca="1" ref="V1059" ca="1">IF($D1058=$C$3,
SUM(IF(OFFSET($N$1031,,,($C1058-1)*3-2,$C$2)=V1058,OFFSET($N$1033,,,($C1058-1)*3-2,$C$2)*OFFSET($B$1031,1,,($C1058-1)*3-2,1))),
IFERROR((V724/$J723)*$J1058,0))</f>
        <v>0</v>
      </c>
      <c r="W1059" s="312" cm="1">
        <f t="array" aca="1" ref="W1059" ca="1">IF($D1058=$C$3,
SUM(IF(OFFSET($N$1031,,,($C1058-1)*3-2,$C$2)=W1058,OFFSET($N$1033,,,($C1058-1)*3-2,$C$2)*OFFSET($B$1031,1,,($C1058-1)*3-2,1))),
IFERROR((W724/$J723)*$J1058,0))</f>
        <v>0</v>
      </c>
      <c r="X1059" s="312" cm="1">
        <f t="array" aca="1" ref="X1059" ca="1">IF($D1058=$C$3,
SUM(IF(OFFSET($N$1031,,,($C1058-1)*3-2,$C$2)=X1058,OFFSET($N$1033,,,($C1058-1)*3-2,$C$2)*OFFSET($B$1031,1,,($C1058-1)*3-2,1))),
IFERROR((X724/$J723)*$J1058,0))</f>
        <v>0</v>
      </c>
      <c r="Y1059" s="312" cm="1">
        <f t="array" aca="1" ref="Y1059" ca="1">IF($D1058=$C$3,
SUM(IF(OFFSET($N$1031,,,($C1058-1)*3-2,$C$2)=Y1058,OFFSET($N$1033,,,($C1058-1)*3-2,$C$2)*OFFSET($B$1031,1,,($C1058-1)*3-2,1))),
IFERROR((Y724/$J723)*$J1058,0))</f>
        <v>0</v>
      </c>
      <c r="Z1059" s="312" cm="1">
        <f t="array" aca="1" ref="Z1059" ca="1">IF($D1058=$C$3,
SUM(IF(OFFSET($N$1031,,,($C1058-1)*3-2,$C$2)=Z1058,OFFSET($N$1033,,,($C1058-1)*3-2,$C$2)*OFFSET($B$1031,1,,($C1058-1)*3-2,1))),
IFERROR((Z724/$J723)*$J1058,0))</f>
        <v>0</v>
      </c>
      <c r="AA1059" s="312" cm="1">
        <f t="array" aca="1" ref="AA1059" ca="1">IF($D1058=$C$3,
SUM(IF(OFFSET($N$1031,,,($C1058-1)*3-2,$C$2)=AA1058,OFFSET($N$1033,,,($C1058-1)*3-2,$C$2)*OFFSET($B$1031,1,,($C1058-1)*3-2,1))),
IFERROR((AA724/$J723)*$J1058,0))</f>
        <v>0</v>
      </c>
      <c r="AB1059" s="312" cm="1">
        <f t="array" aca="1" ref="AB1059" ca="1">IF($D1058=$C$3,
SUM(IF(OFFSET($N$1031,,,($C1058-1)*3-2,$C$2)=AB1058,OFFSET($N$1033,,,($C1058-1)*3-2,$C$2)*OFFSET($B$1031,1,,($C1058-1)*3-2,1))),
IFERROR((AB724/$J723)*$J1058,0))</f>
        <v>0</v>
      </c>
      <c r="AC1059" s="312" cm="1">
        <f t="array" aca="1" ref="AC1059" ca="1">IF($D1058=$C$3,
SUM(IF(OFFSET($N$1031,,,($C1058-1)*3-2,$C$2)=AC1058,OFFSET($N$1033,,,($C1058-1)*3-2,$C$2)*OFFSET($B$1031,1,,($C1058-1)*3-2,1))),
IFERROR((AC724/$J723)*$J1058,0))</f>
        <v>0</v>
      </c>
      <c r="AD1059" s="312" cm="1">
        <f t="array" aca="1" ref="AD1059" ca="1">IF($D1058=$C$3,
SUM(IF(OFFSET($N$1031,,,($C1058-1)*3-2,$C$2)=AD1058,OFFSET($N$1033,,,($C1058-1)*3-2,$C$2)*OFFSET($B$1031,1,,($C1058-1)*3-2,1))),
IFERROR((AD724/$J723)*$J1058,0))</f>
        <v>0</v>
      </c>
      <c r="AE1059" s="312" cm="1">
        <f t="array" aca="1" ref="AE1059" ca="1">IF($D1058=$C$3,
SUM(IF(OFFSET($N$1031,,,($C1058-1)*3-2,$C$2)=AE1058,OFFSET($N$1033,,,($C1058-1)*3-2,$C$2)*OFFSET($B$1031,1,,($C1058-1)*3-2,1))),
IFERROR((AE724/$J723)*$J1058,0))</f>
        <v>0</v>
      </c>
      <c r="AF1059" s="312" cm="1">
        <f t="array" aca="1" ref="AF1059" ca="1">IF($D1058=$C$3,
SUM(IF(OFFSET($N$1031,,,($C1058-1)*3-2,$C$2)=AF1058,OFFSET($N$1033,,,($C1058-1)*3-2,$C$2)*OFFSET($B$1031,1,,($C1058-1)*3-2,1))),
IFERROR((AF724/$J723)*$J1058,0))</f>
        <v>0</v>
      </c>
      <c r="AG1059" s="312" cm="1">
        <f t="array" aca="1" ref="AG1059" ca="1">IF($D1058=$C$3,
SUM(IF(OFFSET($N$1031,,,($C1058-1)*3-2,$C$2)=AG1058,OFFSET($N$1033,,,($C1058-1)*3-2,$C$2)*OFFSET($B$1031,1,,($C1058-1)*3-2,1))),
IFERROR((AG724/$J723)*$J1058,0))</f>
        <v>0</v>
      </c>
      <c r="AH1059" s="317"/>
      <c r="AI1059" s="318"/>
      <c r="AJ1059" s="318"/>
      <c r="AK1059" s="318"/>
      <c r="AL1059" s="318"/>
      <c r="AM1059"/>
      <c r="AN1059"/>
      <c r="AO1059"/>
      <c r="AP1059"/>
      <c r="AQ1059"/>
      <c r="AR1059"/>
    </row>
    <row r="1060" spans="1:44" ht="13.15" customHeight="1">
      <c r="A1060" s="317"/>
      <c r="B1060" s="380" t="str">
        <f t="shared" ref="B1060:C1060" ca="1" si="4126">B725</f>
        <v/>
      </c>
      <c r="C1060" s="380" t="str">
        <f t="shared" ca="1" si="4126"/>
        <v/>
      </c>
      <c r="D1060" s="891"/>
      <c r="E1060" s="896"/>
      <c r="F1060" s="897"/>
      <c r="G1060" s="900"/>
      <c r="H1060" s="903"/>
      <c r="I1060" s="906"/>
      <c r="J1060" s="909"/>
      <c r="K1060" s="912"/>
      <c r="L1060" s="915"/>
      <c r="M1060" s="404" t="s">
        <v>91</v>
      </c>
      <c r="N1060" s="405">
        <f t="shared" ref="N1060:AG1060" ca="1" si="4127">IFERROR(N1059*$K1058,0)</f>
        <v>0</v>
      </c>
      <c r="O1060" s="406">
        <f t="shared" ca="1" si="4127"/>
        <v>0</v>
      </c>
      <c r="P1060" s="406">
        <f t="shared" ca="1" si="4127"/>
        <v>0</v>
      </c>
      <c r="Q1060" s="407">
        <f t="shared" ca="1" si="4127"/>
        <v>0</v>
      </c>
      <c r="R1060" s="406">
        <f t="shared" ca="1" si="4127"/>
        <v>0</v>
      </c>
      <c r="S1060" s="406">
        <f t="shared" ca="1" si="4127"/>
        <v>0</v>
      </c>
      <c r="T1060" s="406">
        <f t="shared" ca="1" si="4127"/>
        <v>0</v>
      </c>
      <c r="U1060" s="406">
        <f t="shared" ca="1" si="4127"/>
        <v>0</v>
      </c>
      <c r="V1060" s="406">
        <f t="shared" ca="1" si="4127"/>
        <v>0</v>
      </c>
      <c r="W1060" s="406">
        <f t="shared" ca="1" si="4127"/>
        <v>0</v>
      </c>
      <c r="X1060" s="406">
        <f t="shared" ca="1" si="4127"/>
        <v>0</v>
      </c>
      <c r="Y1060" s="406">
        <f t="shared" ca="1" si="4127"/>
        <v>0</v>
      </c>
      <c r="Z1060" s="406">
        <f t="shared" ca="1" si="4127"/>
        <v>0</v>
      </c>
      <c r="AA1060" s="406">
        <f t="shared" ca="1" si="4127"/>
        <v>0</v>
      </c>
      <c r="AB1060" s="406">
        <f t="shared" ca="1" si="4127"/>
        <v>0</v>
      </c>
      <c r="AC1060" s="406">
        <f t="shared" ca="1" si="4127"/>
        <v>0</v>
      </c>
      <c r="AD1060" s="406">
        <f t="shared" ca="1" si="4127"/>
        <v>0</v>
      </c>
      <c r="AE1060" s="406">
        <f t="shared" ca="1" si="4127"/>
        <v>0</v>
      </c>
      <c r="AF1060" s="406">
        <f t="shared" ca="1" si="4127"/>
        <v>0</v>
      </c>
      <c r="AG1060" s="406">
        <f t="shared" ca="1" si="4127"/>
        <v>0</v>
      </c>
      <c r="AH1060" s="317"/>
      <c r="AI1060" s="318"/>
      <c r="AJ1060" s="318"/>
      <c r="AK1060" s="318"/>
      <c r="AL1060" s="318"/>
      <c r="AM1060"/>
      <c r="AN1060"/>
      <c r="AO1060"/>
      <c r="AP1060"/>
      <c r="AQ1060"/>
      <c r="AR1060"/>
    </row>
    <row r="1061" spans="1:44" ht="13.15" customHeight="1">
      <c r="A1061" s="317"/>
      <c r="B1061" s="317"/>
      <c r="C1061" s="317" cm="1">
        <f t="array" aca="1" ref="C1061" ca="1">OFFSET(C1061,-3,,,)+1</f>
        <v>11</v>
      </c>
      <c r="D1061" s="889" t="str">
        <f t="shared" ref="D1061:E1061" ca="1" si="4128">D726</f>
        <v/>
      </c>
      <c r="E1061" s="892" t="str">
        <f t="shared" ca="1" si="4128"/>
        <v/>
      </c>
      <c r="F1061" s="893"/>
      <c r="G1061" s="898">
        <f t="shared" ref="G1061" si="4129">G726</f>
        <v>0</v>
      </c>
      <c r="H1061" s="901"/>
      <c r="I1061" s="904" t="str">
        <f t="shared" ref="I1061" ca="1" si="4130">I726</f>
        <v/>
      </c>
      <c r="J1061" s="907">
        <f t="shared" ref="J1061" ca="1" si="4131">IF($D1061=$C$3,
SUMPRODUCT(OFFSET($B$1031,1,,($C1061-1)*3-2,),OFFSET($L$1031,,,($C1061-1)*3-2,)),J726+H1061)</f>
        <v>0</v>
      </c>
      <c r="K1061" s="910">
        <f t="shared" ref="K1061" ca="1" si="4132">K726</f>
        <v>0</v>
      </c>
      <c r="L1061" s="913">
        <f t="shared" ref="L1061" ca="1" si="4133">J1061*K1061</f>
        <v>0</v>
      </c>
      <c r="M1061" s="402" t="s">
        <v>89</v>
      </c>
      <c r="N1061" s="308" t="str">
        <f t="shared" ref="N1061:AG1061" ca="1" si="4134">N726</f>
        <v/>
      </c>
      <c r="O1061" s="309" t="str">
        <f t="shared" ca="1" si="4134"/>
        <v/>
      </c>
      <c r="P1061" s="309" t="str">
        <f t="shared" ca="1" si="4134"/>
        <v/>
      </c>
      <c r="Q1061" s="310" t="str">
        <f t="shared" ca="1" si="4134"/>
        <v/>
      </c>
      <c r="R1061" s="309" t="str">
        <f t="shared" ca="1" si="4134"/>
        <v/>
      </c>
      <c r="S1061" s="309" t="str">
        <f t="shared" ca="1" si="4134"/>
        <v/>
      </c>
      <c r="T1061" s="309" t="str">
        <f t="shared" ca="1" si="4134"/>
        <v/>
      </c>
      <c r="U1061" s="309" t="str">
        <f t="shared" ca="1" si="4134"/>
        <v/>
      </c>
      <c r="V1061" s="309" t="str">
        <f t="shared" ca="1" si="4134"/>
        <v/>
      </c>
      <c r="W1061" s="309" t="str">
        <f t="shared" ca="1" si="4134"/>
        <v/>
      </c>
      <c r="X1061" s="309" t="str">
        <f t="shared" ca="1" si="4134"/>
        <v/>
      </c>
      <c r="Y1061" s="309" t="str">
        <f t="shared" ca="1" si="4134"/>
        <v/>
      </c>
      <c r="Z1061" s="309" t="str">
        <f t="shared" ca="1" si="4134"/>
        <v/>
      </c>
      <c r="AA1061" s="309" t="str">
        <f t="shared" ca="1" si="4134"/>
        <v/>
      </c>
      <c r="AB1061" s="309" t="str">
        <f t="shared" ca="1" si="4134"/>
        <v/>
      </c>
      <c r="AC1061" s="309" t="str">
        <f t="shared" ca="1" si="4134"/>
        <v/>
      </c>
      <c r="AD1061" s="309" t="str">
        <f t="shared" ca="1" si="4134"/>
        <v/>
      </c>
      <c r="AE1061" s="309" t="str">
        <f t="shared" ca="1" si="4134"/>
        <v/>
      </c>
      <c r="AF1061" s="309" t="str">
        <f t="shared" ca="1" si="4134"/>
        <v/>
      </c>
      <c r="AG1061" s="309" t="str">
        <f t="shared" ca="1" si="4134"/>
        <v/>
      </c>
      <c r="AH1061" s="317"/>
      <c r="AI1061" s="318"/>
      <c r="AJ1061" s="318"/>
      <c r="AK1061" s="318"/>
      <c r="AL1061" s="318"/>
      <c r="AM1061"/>
      <c r="AN1061"/>
      <c r="AO1061"/>
      <c r="AP1061"/>
      <c r="AQ1061"/>
      <c r="AR1061"/>
    </row>
    <row r="1062" spans="1:44" ht="13.15" customHeight="1">
      <c r="A1062" s="317"/>
      <c r="B1062" s="380">
        <f t="shared" ref="B1062" ca="1" si="4135">B727</f>
        <v>0</v>
      </c>
      <c r="C1062" s="317" cm="1">
        <f t="array" aca="1" ref="C1062" ca="1">IF(ROUND(SUM(IF(N1061:AG1061&lt;&gt;"",IF(N1061:AG1061&lt;&gt;0,(N1062:AG1062))))-J1061,3)&lt;&gt;0,"X",0)</f>
        <v>0</v>
      </c>
      <c r="D1062" s="890"/>
      <c r="E1062" s="894"/>
      <c r="F1062" s="895"/>
      <c r="G1062" s="899"/>
      <c r="H1062" s="902"/>
      <c r="I1062" s="905"/>
      <c r="J1062" s="908"/>
      <c r="K1062" s="911"/>
      <c r="L1062" s="914"/>
      <c r="M1062" s="403" t="s">
        <v>90</v>
      </c>
      <c r="N1062" s="312" cm="1">
        <f t="array" aca="1" ref="N1062" ca="1">IF($D1061=$C$3,
SUM(IF(OFFSET($N$1031,,,($C1061-1)*3-2,$C$2)=N1061,OFFSET($N$1033,,,($C1061-1)*3-2,$C$2)*OFFSET($B$1031,1,,($C1061-1)*3-2,1))),
IFERROR((N727/$J726)*$J1061,0))</f>
        <v>0</v>
      </c>
      <c r="O1062" s="312" cm="1">
        <f t="array" aca="1" ref="O1062" ca="1">IF($D1061=$C$3,
SUM(IF(OFFSET($N$1031,,,($C1061-1)*3-2,$C$2)=O1061,OFFSET($N$1033,,,($C1061-1)*3-2,$C$2)*OFFSET($B$1031,1,,($C1061-1)*3-2,1))),
IFERROR((O727/$J726)*$J1061,0))</f>
        <v>0</v>
      </c>
      <c r="P1062" s="312" cm="1">
        <f t="array" aca="1" ref="P1062" ca="1">IF($D1061=$C$3,
SUM(IF(OFFSET($N$1031,,,($C1061-1)*3-2,$C$2)=P1061,OFFSET($N$1033,,,($C1061-1)*3-2,$C$2)*OFFSET($B$1031,1,,($C1061-1)*3-2,1))),
IFERROR((P727/$J726)*$J1061,0))</f>
        <v>0</v>
      </c>
      <c r="Q1062" s="313" cm="1">
        <f t="array" aca="1" ref="Q1062" ca="1">IF($D1061=$C$3,
SUM(IF(OFFSET($N$1031,,,($C1061-1)*3-2,$C$2)=Q1061,OFFSET($N$1033,,,($C1061-1)*3-2,$C$2)*OFFSET($B$1031,1,,($C1061-1)*3-2,1))),
IFERROR((Q727/$J726)*$J1061,0))</f>
        <v>0</v>
      </c>
      <c r="R1062" s="312" cm="1">
        <f t="array" aca="1" ref="R1062" ca="1">IF($D1061=$C$3,
SUM(IF(OFFSET($N$1031,,,($C1061-1)*3-2,$C$2)=R1061,OFFSET($N$1033,,,($C1061-1)*3-2,$C$2)*OFFSET($B$1031,1,,($C1061-1)*3-2,1))),
IFERROR((R727/$J726)*$J1061,0))</f>
        <v>0</v>
      </c>
      <c r="S1062" s="312" cm="1">
        <f t="array" aca="1" ref="S1062" ca="1">IF($D1061=$C$3,
SUM(IF(OFFSET($N$1031,,,($C1061-1)*3-2,$C$2)=S1061,OFFSET($N$1033,,,($C1061-1)*3-2,$C$2)*OFFSET($B$1031,1,,($C1061-1)*3-2,1))),
IFERROR((S727/$J726)*$J1061,0))</f>
        <v>0</v>
      </c>
      <c r="T1062" s="312" cm="1">
        <f t="array" aca="1" ref="T1062" ca="1">IF($D1061=$C$3,
SUM(IF(OFFSET($N$1031,,,($C1061-1)*3-2,$C$2)=T1061,OFFSET($N$1033,,,($C1061-1)*3-2,$C$2)*OFFSET($B$1031,1,,($C1061-1)*3-2,1))),
IFERROR((T727/$J726)*$J1061,0))</f>
        <v>0</v>
      </c>
      <c r="U1062" s="312" cm="1">
        <f t="array" aca="1" ref="U1062" ca="1">IF($D1061=$C$3,
SUM(IF(OFFSET($N$1031,,,($C1061-1)*3-2,$C$2)=U1061,OFFSET($N$1033,,,($C1061-1)*3-2,$C$2)*OFFSET($B$1031,1,,($C1061-1)*3-2,1))),
IFERROR((U727/$J726)*$J1061,0))</f>
        <v>0</v>
      </c>
      <c r="V1062" s="312" cm="1">
        <f t="array" aca="1" ref="V1062" ca="1">IF($D1061=$C$3,
SUM(IF(OFFSET($N$1031,,,($C1061-1)*3-2,$C$2)=V1061,OFFSET($N$1033,,,($C1061-1)*3-2,$C$2)*OFFSET($B$1031,1,,($C1061-1)*3-2,1))),
IFERROR((V727/$J726)*$J1061,0))</f>
        <v>0</v>
      </c>
      <c r="W1062" s="312" cm="1">
        <f t="array" aca="1" ref="W1062" ca="1">IF($D1061=$C$3,
SUM(IF(OFFSET($N$1031,,,($C1061-1)*3-2,$C$2)=W1061,OFFSET($N$1033,,,($C1061-1)*3-2,$C$2)*OFFSET($B$1031,1,,($C1061-1)*3-2,1))),
IFERROR((W727/$J726)*$J1061,0))</f>
        <v>0</v>
      </c>
      <c r="X1062" s="312" cm="1">
        <f t="array" aca="1" ref="X1062" ca="1">IF($D1061=$C$3,
SUM(IF(OFFSET($N$1031,,,($C1061-1)*3-2,$C$2)=X1061,OFFSET($N$1033,,,($C1061-1)*3-2,$C$2)*OFFSET($B$1031,1,,($C1061-1)*3-2,1))),
IFERROR((X727/$J726)*$J1061,0))</f>
        <v>0</v>
      </c>
      <c r="Y1062" s="312" cm="1">
        <f t="array" aca="1" ref="Y1062" ca="1">IF($D1061=$C$3,
SUM(IF(OFFSET($N$1031,,,($C1061-1)*3-2,$C$2)=Y1061,OFFSET($N$1033,,,($C1061-1)*3-2,$C$2)*OFFSET($B$1031,1,,($C1061-1)*3-2,1))),
IFERROR((Y727/$J726)*$J1061,0))</f>
        <v>0</v>
      </c>
      <c r="Z1062" s="312" cm="1">
        <f t="array" aca="1" ref="Z1062" ca="1">IF($D1061=$C$3,
SUM(IF(OFFSET($N$1031,,,($C1061-1)*3-2,$C$2)=Z1061,OFFSET($N$1033,,,($C1061-1)*3-2,$C$2)*OFFSET($B$1031,1,,($C1061-1)*3-2,1))),
IFERROR((Z727/$J726)*$J1061,0))</f>
        <v>0</v>
      </c>
      <c r="AA1062" s="312" cm="1">
        <f t="array" aca="1" ref="AA1062" ca="1">IF($D1061=$C$3,
SUM(IF(OFFSET($N$1031,,,($C1061-1)*3-2,$C$2)=AA1061,OFFSET($N$1033,,,($C1061-1)*3-2,$C$2)*OFFSET($B$1031,1,,($C1061-1)*3-2,1))),
IFERROR((AA727/$J726)*$J1061,0))</f>
        <v>0</v>
      </c>
      <c r="AB1062" s="312" cm="1">
        <f t="array" aca="1" ref="AB1062" ca="1">IF($D1061=$C$3,
SUM(IF(OFFSET($N$1031,,,($C1061-1)*3-2,$C$2)=AB1061,OFFSET($N$1033,,,($C1061-1)*3-2,$C$2)*OFFSET($B$1031,1,,($C1061-1)*3-2,1))),
IFERROR((AB727/$J726)*$J1061,0))</f>
        <v>0</v>
      </c>
      <c r="AC1062" s="312" cm="1">
        <f t="array" aca="1" ref="AC1062" ca="1">IF($D1061=$C$3,
SUM(IF(OFFSET($N$1031,,,($C1061-1)*3-2,$C$2)=AC1061,OFFSET($N$1033,,,($C1061-1)*3-2,$C$2)*OFFSET($B$1031,1,,($C1061-1)*3-2,1))),
IFERROR((AC727/$J726)*$J1061,0))</f>
        <v>0</v>
      </c>
      <c r="AD1062" s="312" cm="1">
        <f t="array" aca="1" ref="AD1062" ca="1">IF($D1061=$C$3,
SUM(IF(OFFSET($N$1031,,,($C1061-1)*3-2,$C$2)=AD1061,OFFSET($N$1033,,,($C1061-1)*3-2,$C$2)*OFFSET($B$1031,1,,($C1061-1)*3-2,1))),
IFERROR((AD727/$J726)*$J1061,0))</f>
        <v>0</v>
      </c>
      <c r="AE1062" s="312" cm="1">
        <f t="array" aca="1" ref="AE1062" ca="1">IF($D1061=$C$3,
SUM(IF(OFFSET($N$1031,,,($C1061-1)*3-2,$C$2)=AE1061,OFFSET($N$1033,,,($C1061-1)*3-2,$C$2)*OFFSET($B$1031,1,,($C1061-1)*3-2,1))),
IFERROR((AE727/$J726)*$J1061,0))</f>
        <v>0</v>
      </c>
      <c r="AF1062" s="312" cm="1">
        <f t="array" aca="1" ref="AF1062" ca="1">IF($D1061=$C$3,
SUM(IF(OFFSET($N$1031,,,($C1061-1)*3-2,$C$2)=AF1061,OFFSET($N$1033,,,($C1061-1)*3-2,$C$2)*OFFSET($B$1031,1,,($C1061-1)*3-2,1))),
IFERROR((AF727/$J726)*$J1061,0))</f>
        <v>0</v>
      </c>
      <c r="AG1062" s="312" cm="1">
        <f t="array" aca="1" ref="AG1062" ca="1">IF($D1061=$C$3,
SUM(IF(OFFSET($N$1031,,,($C1061-1)*3-2,$C$2)=AG1061,OFFSET($N$1033,,,($C1061-1)*3-2,$C$2)*OFFSET($B$1031,1,,($C1061-1)*3-2,1))),
IFERROR((AG727/$J726)*$J1061,0))</f>
        <v>0</v>
      </c>
      <c r="AH1062" s="317"/>
      <c r="AI1062" s="318"/>
      <c r="AJ1062" s="318"/>
      <c r="AK1062" s="318"/>
      <c r="AL1062" s="318"/>
      <c r="AM1062"/>
      <c r="AN1062"/>
      <c r="AO1062"/>
      <c r="AP1062"/>
      <c r="AQ1062"/>
      <c r="AR1062"/>
    </row>
    <row r="1063" spans="1:44" ht="13.15" customHeight="1">
      <c r="A1063" s="317"/>
      <c r="B1063" s="380" t="str">
        <f t="shared" ref="B1063:C1063" ca="1" si="4136">B728</f>
        <v/>
      </c>
      <c r="C1063" s="380" t="str">
        <f t="shared" ca="1" si="4136"/>
        <v/>
      </c>
      <c r="D1063" s="891"/>
      <c r="E1063" s="896"/>
      <c r="F1063" s="897"/>
      <c r="G1063" s="900"/>
      <c r="H1063" s="903"/>
      <c r="I1063" s="906"/>
      <c r="J1063" s="909"/>
      <c r="K1063" s="912"/>
      <c r="L1063" s="915"/>
      <c r="M1063" s="404" t="s">
        <v>91</v>
      </c>
      <c r="N1063" s="405">
        <f t="shared" ref="N1063:AG1063" ca="1" si="4137">IFERROR(N1062*$K1061,0)</f>
        <v>0</v>
      </c>
      <c r="O1063" s="406">
        <f t="shared" ca="1" si="4137"/>
        <v>0</v>
      </c>
      <c r="P1063" s="406">
        <f t="shared" ca="1" si="4137"/>
        <v>0</v>
      </c>
      <c r="Q1063" s="407">
        <f t="shared" ca="1" si="4137"/>
        <v>0</v>
      </c>
      <c r="R1063" s="406">
        <f t="shared" ca="1" si="4137"/>
        <v>0</v>
      </c>
      <c r="S1063" s="406">
        <f t="shared" ca="1" si="4137"/>
        <v>0</v>
      </c>
      <c r="T1063" s="406">
        <f t="shared" ca="1" si="4137"/>
        <v>0</v>
      </c>
      <c r="U1063" s="406">
        <f t="shared" ca="1" si="4137"/>
        <v>0</v>
      </c>
      <c r="V1063" s="406">
        <f t="shared" ca="1" si="4137"/>
        <v>0</v>
      </c>
      <c r="W1063" s="406">
        <f t="shared" ca="1" si="4137"/>
        <v>0</v>
      </c>
      <c r="X1063" s="406">
        <f t="shared" ca="1" si="4137"/>
        <v>0</v>
      </c>
      <c r="Y1063" s="406">
        <f t="shared" ca="1" si="4137"/>
        <v>0</v>
      </c>
      <c r="Z1063" s="406">
        <f t="shared" ca="1" si="4137"/>
        <v>0</v>
      </c>
      <c r="AA1063" s="406">
        <f t="shared" ca="1" si="4137"/>
        <v>0</v>
      </c>
      <c r="AB1063" s="406">
        <f t="shared" ca="1" si="4137"/>
        <v>0</v>
      </c>
      <c r="AC1063" s="406">
        <f t="shared" ca="1" si="4137"/>
        <v>0</v>
      </c>
      <c r="AD1063" s="406">
        <f t="shared" ca="1" si="4137"/>
        <v>0</v>
      </c>
      <c r="AE1063" s="406">
        <f t="shared" ca="1" si="4137"/>
        <v>0</v>
      </c>
      <c r="AF1063" s="406">
        <f t="shared" ca="1" si="4137"/>
        <v>0</v>
      </c>
      <c r="AG1063" s="406">
        <f t="shared" ca="1" si="4137"/>
        <v>0</v>
      </c>
      <c r="AH1063" s="317"/>
      <c r="AI1063" s="318"/>
      <c r="AJ1063" s="318"/>
      <c r="AK1063" s="318"/>
      <c r="AL1063" s="318"/>
      <c r="AM1063"/>
      <c r="AN1063"/>
      <c r="AO1063"/>
      <c r="AP1063"/>
      <c r="AQ1063"/>
      <c r="AR1063"/>
    </row>
    <row r="1064" spans="1:44" ht="13.15" customHeight="1">
      <c r="A1064" s="317"/>
      <c r="B1064" s="317"/>
      <c r="C1064" s="317" cm="1">
        <f t="array" aca="1" ref="C1064" ca="1">OFFSET(C1064,-3,,,)+1</f>
        <v>12</v>
      </c>
      <c r="D1064" s="889" t="str">
        <f t="shared" ref="D1064:E1064" ca="1" si="4138">D729</f>
        <v/>
      </c>
      <c r="E1064" s="892" t="str">
        <f t="shared" ca="1" si="4138"/>
        <v/>
      </c>
      <c r="F1064" s="893"/>
      <c r="G1064" s="898">
        <f t="shared" ref="G1064" si="4139">G729</f>
        <v>0</v>
      </c>
      <c r="H1064" s="901"/>
      <c r="I1064" s="904" t="str">
        <f t="shared" ref="I1064" ca="1" si="4140">I729</f>
        <v/>
      </c>
      <c r="J1064" s="907">
        <f t="shared" ref="J1064" ca="1" si="4141">IF($D1064=$C$3,
SUMPRODUCT(OFFSET($B$1031,1,,($C1064-1)*3-2,),OFFSET($L$1031,,,($C1064-1)*3-2,)),J729+H1064)</f>
        <v>0</v>
      </c>
      <c r="K1064" s="910">
        <f t="shared" ref="K1064" ca="1" si="4142">K729</f>
        <v>0</v>
      </c>
      <c r="L1064" s="913">
        <f t="shared" ref="L1064" ca="1" si="4143">J1064*K1064</f>
        <v>0</v>
      </c>
      <c r="M1064" s="402" t="s">
        <v>89</v>
      </c>
      <c r="N1064" s="308" t="str">
        <f t="shared" ref="N1064:AG1064" ca="1" si="4144">N729</f>
        <v/>
      </c>
      <c r="O1064" s="309" t="str">
        <f t="shared" ca="1" si="4144"/>
        <v/>
      </c>
      <c r="P1064" s="309" t="str">
        <f t="shared" ca="1" si="4144"/>
        <v/>
      </c>
      <c r="Q1064" s="310" t="str">
        <f t="shared" ca="1" si="4144"/>
        <v/>
      </c>
      <c r="R1064" s="309" t="str">
        <f t="shared" ca="1" si="4144"/>
        <v/>
      </c>
      <c r="S1064" s="309" t="str">
        <f t="shared" ca="1" si="4144"/>
        <v/>
      </c>
      <c r="T1064" s="309" t="str">
        <f t="shared" ca="1" si="4144"/>
        <v/>
      </c>
      <c r="U1064" s="309" t="str">
        <f t="shared" ca="1" si="4144"/>
        <v/>
      </c>
      <c r="V1064" s="309" t="str">
        <f t="shared" ca="1" si="4144"/>
        <v/>
      </c>
      <c r="W1064" s="309" t="str">
        <f t="shared" ca="1" si="4144"/>
        <v/>
      </c>
      <c r="X1064" s="309" t="str">
        <f t="shared" ca="1" si="4144"/>
        <v/>
      </c>
      <c r="Y1064" s="309" t="str">
        <f t="shared" ca="1" si="4144"/>
        <v/>
      </c>
      <c r="Z1064" s="309" t="str">
        <f t="shared" ca="1" si="4144"/>
        <v/>
      </c>
      <c r="AA1064" s="309" t="str">
        <f t="shared" ca="1" si="4144"/>
        <v/>
      </c>
      <c r="AB1064" s="309" t="str">
        <f t="shared" ca="1" si="4144"/>
        <v/>
      </c>
      <c r="AC1064" s="309" t="str">
        <f t="shared" ca="1" si="4144"/>
        <v/>
      </c>
      <c r="AD1064" s="309" t="str">
        <f t="shared" ca="1" si="4144"/>
        <v/>
      </c>
      <c r="AE1064" s="309" t="str">
        <f t="shared" ca="1" si="4144"/>
        <v/>
      </c>
      <c r="AF1064" s="309" t="str">
        <f t="shared" ca="1" si="4144"/>
        <v/>
      </c>
      <c r="AG1064" s="309" t="str">
        <f t="shared" ca="1" si="4144"/>
        <v/>
      </c>
      <c r="AH1064" s="317"/>
      <c r="AI1064" s="318"/>
      <c r="AJ1064" s="318"/>
      <c r="AK1064" s="318"/>
      <c r="AL1064" s="318"/>
      <c r="AM1064"/>
      <c r="AN1064"/>
      <c r="AO1064"/>
      <c r="AP1064"/>
      <c r="AQ1064"/>
      <c r="AR1064"/>
    </row>
    <row r="1065" spans="1:44" ht="13.15" customHeight="1">
      <c r="A1065" s="317"/>
      <c r="B1065" s="380">
        <f t="shared" ref="B1065" ca="1" si="4145">B730</f>
        <v>0</v>
      </c>
      <c r="C1065" s="317" cm="1">
        <f t="array" aca="1" ref="C1065" ca="1">IF(ROUND(SUM(IF(N1064:AG1064&lt;&gt;"",IF(N1064:AG1064&lt;&gt;0,(N1065:AG1065))))-J1064,3)&lt;&gt;0,"X",0)</f>
        <v>0</v>
      </c>
      <c r="D1065" s="890"/>
      <c r="E1065" s="894"/>
      <c r="F1065" s="895"/>
      <c r="G1065" s="899"/>
      <c r="H1065" s="902"/>
      <c r="I1065" s="905"/>
      <c r="J1065" s="908"/>
      <c r="K1065" s="911"/>
      <c r="L1065" s="914"/>
      <c r="M1065" s="403" t="s">
        <v>90</v>
      </c>
      <c r="N1065" s="312" cm="1">
        <f t="array" aca="1" ref="N1065" ca="1">IF($D1064=$C$3,
SUM(IF(OFFSET($N$1031,,,($C1064-1)*3-2,$C$2)=N1064,OFFSET($N$1033,,,($C1064-1)*3-2,$C$2)*OFFSET($B$1031,1,,($C1064-1)*3-2,1))),
IFERROR((N730/$J729)*$J1064,0))</f>
        <v>0</v>
      </c>
      <c r="O1065" s="312" cm="1">
        <f t="array" aca="1" ref="O1065" ca="1">IF($D1064=$C$3,
SUM(IF(OFFSET($N$1031,,,($C1064-1)*3-2,$C$2)=O1064,OFFSET($N$1033,,,($C1064-1)*3-2,$C$2)*OFFSET($B$1031,1,,($C1064-1)*3-2,1))),
IFERROR((O730/$J729)*$J1064,0))</f>
        <v>0</v>
      </c>
      <c r="P1065" s="312" cm="1">
        <f t="array" aca="1" ref="P1065" ca="1">IF($D1064=$C$3,
SUM(IF(OFFSET($N$1031,,,($C1064-1)*3-2,$C$2)=P1064,OFFSET($N$1033,,,($C1064-1)*3-2,$C$2)*OFFSET($B$1031,1,,($C1064-1)*3-2,1))),
IFERROR((P730/$J729)*$J1064,0))</f>
        <v>0</v>
      </c>
      <c r="Q1065" s="313" cm="1">
        <f t="array" aca="1" ref="Q1065" ca="1">IF($D1064=$C$3,
SUM(IF(OFFSET($N$1031,,,($C1064-1)*3-2,$C$2)=Q1064,OFFSET($N$1033,,,($C1064-1)*3-2,$C$2)*OFFSET($B$1031,1,,($C1064-1)*3-2,1))),
IFERROR((Q730/$J729)*$J1064,0))</f>
        <v>0</v>
      </c>
      <c r="R1065" s="312" cm="1">
        <f t="array" aca="1" ref="R1065" ca="1">IF($D1064=$C$3,
SUM(IF(OFFSET($N$1031,,,($C1064-1)*3-2,$C$2)=R1064,OFFSET($N$1033,,,($C1064-1)*3-2,$C$2)*OFFSET($B$1031,1,,($C1064-1)*3-2,1))),
IFERROR((R730/$J729)*$J1064,0))</f>
        <v>0</v>
      </c>
      <c r="S1065" s="312" cm="1">
        <f t="array" aca="1" ref="S1065" ca="1">IF($D1064=$C$3,
SUM(IF(OFFSET($N$1031,,,($C1064-1)*3-2,$C$2)=S1064,OFFSET($N$1033,,,($C1064-1)*3-2,$C$2)*OFFSET($B$1031,1,,($C1064-1)*3-2,1))),
IFERROR((S730/$J729)*$J1064,0))</f>
        <v>0</v>
      </c>
      <c r="T1065" s="312" cm="1">
        <f t="array" aca="1" ref="T1065" ca="1">IF($D1064=$C$3,
SUM(IF(OFFSET($N$1031,,,($C1064-1)*3-2,$C$2)=T1064,OFFSET($N$1033,,,($C1064-1)*3-2,$C$2)*OFFSET($B$1031,1,,($C1064-1)*3-2,1))),
IFERROR((T730/$J729)*$J1064,0))</f>
        <v>0</v>
      </c>
      <c r="U1065" s="312" cm="1">
        <f t="array" aca="1" ref="U1065" ca="1">IF($D1064=$C$3,
SUM(IF(OFFSET($N$1031,,,($C1064-1)*3-2,$C$2)=U1064,OFFSET($N$1033,,,($C1064-1)*3-2,$C$2)*OFFSET($B$1031,1,,($C1064-1)*3-2,1))),
IFERROR((U730/$J729)*$J1064,0))</f>
        <v>0</v>
      </c>
      <c r="V1065" s="312" cm="1">
        <f t="array" aca="1" ref="V1065" ca="1">IF($D1064=$C$3,
SUM(IF(OFFSET($N$1031,,,($C1064-1)*3-2,$C$2)=V1064,OFFSET($N$1033,,,($C1064-1)*3-2,$C$2)*OFFSET($B$1031,1,,($C1064-1)*3-2,1))),
IFERROR((V730/$J729)*$J1064,0))</f>
        <v>0</v>
      </c>
      <c r="W1065" s="312" cm="1">
        <f t="array" aca="1" ref="W1065" ca="1">IF($D1064=$C$3,
SUM(IF(OFFSET($N$1031,,,($C1064-1)*3-2,$C$2)=W1064,OFFSET($N$1033,,,($C1064-1)*3-2,$C$2)*OFFSET($B$1031,1,,($C1064-1)*3-2,1))),
IFERROR((W730/$J729)*$J1064,0))</f>
        <v>0</v>
      </c>
      <c r="X1065" s="312" cm="1">
        <f t="array" aca="1" ref="X1065" ca="1">IF($D1064=$C$3,
SUM(IF(OFFSET($N$1031,,,($C1064-1)*3-2,$C$2)=X1064,OFFSET($N$1033,,,($C1064-1)*3-2,$C$2)*OFFSET($B$1031,1,,($C1064-1)*3-2,1))),
IFERROR((X730/$J729)*$J1064,0))</f>
        <v>0</v>
      </c>
      <c r="Y1065" s="312" cm="1">
        <f t="array" aca="1" ref="Y1065" ca="1">IF($D1064=$C$3,
SUM(IF(OFFSET($N$1031,,,($C1064-1)*3-2,$C$2)=Y1064,OFFSET($N$1033,,,($C1064-1)*3-2,$C$2)*OFFSET($B$1031,1,,($C1064-1)*3-2,1))),
IFERROR((Y730/$J729)*$J1064,0))</f>
        <v>0</v>
      </c>
      <c r="Z1065" s="312" cm="1">
        <f t="array" aca="1" ref="Z1065" ca="1">IF($D1064=$C$3,
SUM(IF(OFFSET($N$1031,,,($C1064-1)*3-2,$C$2)=Z1064,OFFSET($N$1033,,,($C1064-1)*3-2,$C$2)*OFFSET($B$1031,1,,($C1064-1)*3-2,1))),
IFERROR((Z730/$J729)*$J1064,0))</f>
        <v>0</v>
      </c>
      <c r="AA1065" s="312" cm="1">
        <f t="array" aca="1" ref="AA1065" ca="1">IF($D1064=$C$3,
SUM(IF(OFFSET($N$1031,,,($C1064-1)*3-2,$C$2)=AA1064,OFFSET($N$1033,,,($C1064-1)*3-2,$C$2)*OFFSET($B$1031,1,,($C1064-1)*3-2,1))),
IFERROR((AA730/$J729)*$J1064,0))</f>
        <v>0</v>
      </c>
      <c r="AB1065" s="312" cm="1">
        <f t="array" aca="1" ref="AB1065" ca="1">IF($D1064=$C$3,
SUM(IF(OFFSET($N$1031,,,($C1064-1)*3-2,$C$2)=AB1064,OFFSET($N$1033,,,($C1064-1)*3-2,$C$2)*OFFSET($B$1031,1,,($C1064-1)*3-2,1))),
IFERROR((AB730/$J729)*$J1064,0))</f>
        <v>0</v>
      </c>
      <c r="AC1065" s="312" cm="1">
        <f t="array" aca="1" ref="AC1065" ca="1">IF($D1064=$C$3,
SUM(IF(OFFSET($N$1031,,,($C1064-1)*3-2,$C$2)=AC1064,OFFSET($N$1033,,,($C1064-1)*3-2,$C$2)*OFFSET($B$1031,1,,($C1064-1)*3-2,1))),
IFERROR((AC730/$J729)*$J1064,0))</f>
        <v>0</v>
      </c>
      <c r="AD1065" s="312" cm="1">
        <f t="array" aca="1" ref="AD1065" ca="1">IF($D1064=$C$3,
SUM(IF(OFFSET($N$1031,,,($C1064-1)*3-2,$C$2)=AD1064,OFFSET($N$1033,,,($C1064-1)*3-2,$C$2)*OFFSET($B$1031,1,,($C1064-1)*3-2,1))),
IFERROR((AD730/$J729)*$J1064,0))</f>
        <v>0</v>
      </c>
      <c r="AE1065" s="312" cm="1">
        <f t="array" aca="1" ref="AE1065" ca="1">IF($D1064=$C$3,
SUM(IF(OFFSET($N$1031,,,($C1064-1)*3-2,$C$2)=AE1064,OFFSET($N$1033,,,($C1064-1)*3-2,$C$2)*OFFSET($B$1031,1,,($C1064-1)*3-2,1))),
IFERROR((AE730/$J729)*$J1064,0))</f>
        <v>0</v>
      </c>
      <c r="AF1065" s="312" cm="1">
        <f t="array" aca="1" ref="AF1065" ca="1">IF($D1064=$C$3,
SUM(IF(OFFSET($N$1031,,,($C1064-1)*3-2,$C$2)=AF1064,OFFSET($N$1033,,,($C1064-1)*3-2,$C$2)*OFFSET($B$1031,1,,($C1064-1)*3-2,1))),
IFERROR((AF730/$J729)*$J1064,0))</f>
        <v>0</v>
      </c>
      <c r="AG1065" s="312" cm="1">
        <f t="array" aca="1" ref="AG1065" ca="1">IF($D1064=$C$3,
SUM(IF(OFFSET($N$1031,,,($C1064-1)*3-2,$C$2)=AG1064,OFFSET($N$1033,,,($C1064-1)*3-2,$C$2)*OFFSET($B$1031,1,,($C1064-1)*3-2,1))),
IFERROR((AG730/$J729)*$J1064,0))</f>
        <v>0</v>
      </c>
      <c r="AH1065" s="317"/>
      <c r="AI1065" s="318"/>
      <c r="AJ1065" s="318"/>
      <c r="AK1065" s="318"/>
      <c r="AL1065" s="318"/>
      <c r="AM1065"/>
      <c r="AN1065"/>
      <c r="AO1065"/>
      <c r="AP1065"/>
      <c r="AQ1065"/>
      <c r="AR1065"/>
    </row>
    <row r="1066" spans="1:44" ht="13.15" customHeight="1">
      <c r="A1066" s="317"/>
      <c r="B1066" s="380" t="str">
        <f t="shared" ref="B1066:C1066" ca="1" si="4146">B731</f>
        <v/>
      </c>
      <c r="C1066" s="380" t="str">
        <f t="shared" ca="1" si="4146"/>
        <v/>
      </c>
      <c r="D1066" s="891"/>
      <c r="E1066" s="896"/>
      <c r="F1066" s="897"/>
      <c r="G1066" s="900"/>
      <c r="H1066" s="903"/>
      <c r="I1066" s="906"/>
      <c r="J1066" s="909"/>
      <c r="K1066" s="912"/>
      <c r="L1066" s="915"/>
      <c r="M1066" s="404" t="s">
        <v>91</v>
      </c>
      <c r="N1066" s="405">
        <f t="shared" ref="N1066:AG1066" ca="1" si="4147">IFERROR(N1065*$K1064,0)</f>
        <v>0</v>
      </c>
      <c r="O1066" s="406">
        <f t="shared" ca="1" si="4147"/>
        <v>0</v>
      </c>
      <c r="P1066" s="406">
        <f t="shared" ca="1" si="4147"/>
        <v>0</v>
      </c>
      <c r="Q1066" s="407">
        <f t="shared" ca="1" si="4147"/>
        <v>0</v>
      </c>
      <c r="R1066" s="406">
        <f t="shared" ca="1" si="4147"/>
        <v>0</v>
      </c>
      <c r="S1066" s="406">
        <f t="shared" ca="1" si="4147"/>
        <v>0</v>
      </c>
      <c r="T1066" s="406">
        <f t="shared" ca="1" si="4147"/>
        <v>0</v>
      </c>
      <c r="U1066" s="406">
        <f t="shared" ca="1" si="4147"/>
        <v>0</v>
      </c>
      <c r="V1066" s="406">
        <f t="shared" ca="1" si="4147"/>
        <v>0</v>
      </c>
      <c r="W1066" s="406">
        <f t="shared" ca="1" si="4147"/>
        <v>0</v>
      </c>
      <c r="X1066" s="406">
        <f t="shared" ca="1" si="4147"/>
        <v>0</v>
      </c>
      <c r="Y1066" s="406">
        <f t="shared" ca="1" si="4147"/>
        <v>0</v>
      </c>
      <c r="Z1066" s="406">
        <f t="shared" ca="1" si="4147"/>
        <v>0</v>
      </c>
      <c r="AA1066" s="406">
        <f t="shared" ca="1" si="4147"/>
        <v>0</v>
      </c>
      <c r="AB1066" s="406">
        <f t="shared" ca="1" si="4147"/>
        <v>0</v>
      </c>
      <c r="AC1066" s="406">
        <f t="shared" ca="1" si="4147"/>
        <v>0</v>
      </c>
      <c r="AD1066" s="406">
        <f t="shared" ca="1" si="4147"/>
        <v>0</v>
      </c>
      <c r="AE1066" s="406">
        <f t="shared" ca="1" si="4147"/>
        <v>0</v>
      </c>
      <c r="AF1066" s="406">
        <f t="shared" ca="1" si="4147"/>
        <v>0</v>
      </c>
      <c r="AG1066" s="406">
        <f t="shared" ca="1" si="4147"/>
        <v>0</v>
      </c>
      <c r="AH1066" s="317"/>
      <c r="AI1066" s="318"/>
      <c r="AJ1066" s="318"/>
      <c r="AK1066" s="318"/>
      <c r="AL1066" s="318"/>
      <c r="AM1066"/>
      <c r="AN1066"/>
      <c r="AO1066"/>
      <c r="AP1066"/>
      <c r="AQ1066"/>
      <c r="AR1066"/>
    </row>
    <row r="1067" spans="1:44" ht="13.15" customHeight="1">
      <c r="A1067" s="317"/>
      <c r="B1067" s="317"/>
      <c r="C1067" s="317" cm="1">
        <f t="array" aca="1" ref="C1067" ca="1">OFFSET(C1067,-3,,,)+1</f>
        <v>13</v>
      </c>
      <c r="D1067" s="889" t="str">
        <f t="shared" ref="D1067:E1067" ca="1" si="4148">D732</f>
        <v/>
      </c>
      <c r="E1067" s="892" t="str">
        <f t="shared" ca="1" si="4148"/>
        <v/>
      </c>
      <c r="F1067" s="893"/>
      <c r="G1067" s="898">
        <f t="shared" ref="G1067" si="4149">G732</f>
        <v>0</v>
      </c>
      <c r="H1067" s="901"/>
      <c r="I1067" s="904" t="str">
        <f t="shared" ref="I1067" ca="1" si="4150">I732</f>
        <v/>
      </c>
      <c r="J1067" s="907">
        <f t="shared" ref="J1067" ca="1" si="4151">IF($D1067=$C$3,
SUMPRODUCT(OFFSET($B$1031,1,,($C1067-1)*3-2,),OFFSET($L$1031,,,($C1067-1)*3-2,)),J732+H1067)</f>
        <v>0</v>
      </c>
      <c r="K1067" s="910">
        <f t="shared" ref="K1067" ca="1" si="4152">K732</f>
        <v>0</v>
      </c>
      <c r="L1067" s="913">
        <f t="shared" ref="L1067" ca="1" si="4153">J1067*K1067</f>
        <v>0</v>
      </c>
      <c r="M1067" s="402" t="s">
        <v>89</v>
      </c>
      <c r="N1067" s="308" t="str">
        <f t="shared" ref="N1067:AG1067" ca="1" si="4154">N732</f>
        <v/>
      </c>
      <c r="O1067" s="309" t="str">
        <f t="shared" ca="1" si="4154"/>
        <v/>
      </c>
      <c r="P1067" s="309" t="str">
        <f t="shared" ca="1" si="4154"/>
        <v/>
      </c>
      <c r="Q1067" s="310" t="str">
        <f t="shared" ca="1" si="4154"/>
        <v/>
      </c>
      <c r="R1067" s="309" t="str">
        <f t="shared" ca="1" si="4154"/>
        <v/>
      </c>
      <c r="S1067" s="309" t="str">
        <f t="shared" ca="1" si="4154"/>
        <v/>
      </c>
      <c r="T1067" s="309" t="str">
        <f t="shared" ca="1" si="4154"/>
        <v/>
      </c>
      <c r="U1067" s="309" t="str">
        <f t="shared" ca="1" si="4154"/>
        <v/>
      </c>
      <c r="V1067" s="309" t="str">
        <f t="shared" ca="1" si="4154"/>
        <v/>
      </c>
      <c r="W1067" s="309" t="str">
        <f t="shared" ca="1" si="4154"/>
        <v/>
      </c>
      <c r="X1067" s="309" t="str">
        <f t="shared" ca="1" si="4154"/>
        <v/>
      </c>
      <c r="Y1067" s="309" t="str">
        <f t="shared" ca="1" si="4154"/>
        <v/>
      </c>
      <c r="Z1067" s="309" t="str">
        <f t="shared" ca="1" si="4154"/>
        <v/>
      </c>
      <c r="AA1067" s="309" t="str">
        <f t="shared" ca="1" si="4154"/>
        <v/>
      </c>
      <c r="AB1067" s="309" t="str">
        <f t="shared" ca="1" si="4154"/>
        <v/>
      </c>
      <c r="AC1067" s="309" t="str">
        <f t="shared" ca="1" si="4154"/>
        <v/>
      </c>
      <c r="AD1067" s="309" t="str">
        <f t="shared" ca="1" si="4154"/>
        <v/>
      </c>
      <c r="AE1067" s="309" t="str">
        <f t="shared" ca="1" si="4154"/>
        <v/>
      </c>
      <c r="AF1067" s="309" t="str">
        <f t="shared" ca="1" si="4154"/>
        <v/>
      </c>
      <c r="AG1067" s="309" t="str">
        <f t="shared" ca="1" si="4154"/>
        <v/>
      </c>
      <c r="AH1067" s="317"/>
      <c r="AI1067" s="318"/>
      <c r="AJ1067" s="318"/>
      <c r="AK1067" s="318"/>
      <c r="AL1067" s="318"/>
      <c r="AM1067"/>
      <c r="AN1067"/>
      <c r="AO1067"/>
      <c r="AP1067"/>
      <c r="AQ1067"/>
      <c r="AR1067"/>
    </row>
    <row r="1068" spans="1:44" ht="13.15" customHeight="1">
      <c r="A1068" s="317"/>
      <c r="B1068" s="380">
        <f t="shared" ref="B1068" ca="1" si="4155">B733</f>
        <v>0</v>
      </c>
      <c r="C1068" s="317" cm="1">
        <f t="array" aca="1" ref="C1068" ca="1">IF(ROUND(SUM(IF(N1067:AG1067&lt;&gt;"",IF(N1067:AG1067&lt;&gt;0,(N1068:AG1068))))-J1067,3)&lt;&gt;0,"X",0)</f>
        <v>0</v>
      </c>
      <c r="D1068" s="890"/>
      <c r="E1068" s="894"/>
      <c r="F1068" s="895"/>
      <c r="G1068" s="899"/>
      <c r="H1068" s="902"/>
      <c r="I1068" s="905"/>
      <c r="J1068" s="908"/>
      <c r="K1068" s="911"/>
      <c r="L1068" s="914"/>
      <c r="M1068" s="403" t="s">
        <v>90</v>
      </c>
      <c r="N1068" s="312" cm="1">
        <f t="array" aca="1" ref="N1068" ca="1">IF($D1067=$C$3,
SUM(IF(OFFSET($N$1031,,,($C1067-1)*3-2,$C$2)=N1067,OFFSET($N$1033,,,($C1067-1)*3-2,$C$2)*OFFSET($B$1031,1,,($C1067-1)*3-2,1))),
IFERROR((N733/$J732)*$J1067,0))</f>
        <v>0</v>
      </c>
      <c r="O1068" s="312" cm="1">
        <f t="array" aca="1" ref="O1068" ca="1">IF($D1067=$C$3,
SUM(IF(OFFSET($N$1031,,,($C1067-1)*3-2,$C$2)=O1067,OFFSET($N$1033,,,($C1067-1)*3-2,$C$2)*OFFSET($B$1031,1,,($C1067-1)*3-2,1))),
IFERROR((O733/$J732)*$J1067,0))</f>
        <v>0</v>
      </c>
      <c r="P1068" s="312" cm="1">
        <f t="array" aca="1" ref="P1068" ca="1">IF($D1067=$C$3,
SUM(IF(OFFSET($N$1031,,,($C1067-1)*3-2,$C$2)=P1067,OFFSET($N$1033,,,($C1067-1)*3-2,$C$2)*OFFSET($B$1031,1,,($C1067-1)*3-2,1))),
IFERROR((P733/$J732)*$J1067,0))</f>
        <v>0</v>
      </c>
      <c r="Q1068" s="313" cm="1">
        <f t="array" aca="1" ref="Q1068" ca="1">IF($D1067=$C$3,
SUM(IF(OFFSET($N$1031,,,($C1067-1)*3-2,$C$2)=Q1067,OFFSET($N$1033,,,($C1067-1)*3-2,$C$2)*OFFSET($B$1031,1,,($C1067-1)*3-2,1))),
IFERROR((Q733/$J732)*$J1067,0))</f>
        <v>0</v>
      </c>
      <c r="R1068" s="312" cm="1">
        <f t="array" aca="1" ref="R1068" ca="1">IF($D1067=$C$3,
SUM(IF(OFFSET($N$1031,,,($C1067-1)*3-2,$C$2)=R1067,OFFSET($N$1033,,,($C1067-1)*3-2,$C$2)*OFFSET($B$1031,1,,($C1067-1)*3-2,1))),
IFERROR((R733/$J732)*$J1067,0))</f>
        <v>0</v>
      </c>
      <c r="S1068" s="312" cm="1">
        <f t="array" aca="1" ref="S1068" ca="1">IF($D1067=$C$3,
SUM(IF(OFFSET($N$1031,,,($C1067-1)*3-2,$C$2)=S1067,OFFSET($N$1033,,,($C1067-1)*3-2,$C$2)*OFFSET($B$1031,1,,($C1067-1)*3-2,1))),
IFERROR((S733/$J732)*$J1067,0))</f>
        <v>0</v>
      </c>
      <c r="T1068" s="312" cm="1">
        <f t="array" aca="1" ref="T1068" ca="1">IF($D1067=$C$3,
SUM(IF(OFFSET($N$1031,,,($C1067-1)*3-2,$C$2)=T1067,OFFSET($N$1033,,,($C1067-1)*3-2,$C$2)*OFFSET($B$1031,1,,($C1067-1)*3-2,1))),
IFERROR((T733/$J732)*$J1067,0))</f>
        <v>0</v>
      </c>
      <c r="U1068" s="312" cm="1">
        <f t="array" aca="1" ref="U1068" ca="1">IF($D1067=$C$3,
SUM(IF(OFFSET($N$1031,,,($C1067-1)*3-2,$C$2)=U1067,OFFSET($N$1033,,,($C1067-1)*3-2,$C$2)*OFFSET($B$1031,1,,($C1067-1)*3-2,1))),
IFERROR((U733/$J732)*$J1067,0))</f>
        <v>0</v>
      </c>
      <c r="V1068" s="312" cm="1">
        <f t="array" aca="1" ref="V1068" ca="1">IF($D1067=$C$3,
SUM(IF(OFFSET($N$1031,,,($C1067-1)*3-2,$C$2)=V1067,OFFSET($N$1033,,,($C1067-1)*3-2,$C$2)*OFFSET($B$1031,1,,($C1067-1)*3-2,1))),
IFERROR((V733/$J732)*$J1067,0))</f>
        <v>0</v>
      </c>
      <c r="W1068" s="312" cm="1">
        <f t="array" aca="1" ref="W1068" ca="1">IF($D1067=$C$3,
SUM(IF(OFFSET($N$1031,,,($C1067-1)*3-2,$C$2)=W1067,OFFSET($N$1033,,,($C1067-1)*3-2,$C$2)*OFFSET($B$1031,1,,($C1067-1)*3-2,1))),
IFERROR((W733/$J732)*$J1067,0))</f>
        <v>0</v>
      </c>
      <c r="X1068" s="312" cm="1">
        <f t="array" aca="1" ref="X1068" ca="1">IF($D1067=$C$3,
SUM(IF(OFFSET($N$1031,,,($C1067-1)*3-2,$C$2)=X1067,OFFSET($N$1033,,,($C1067-1)*3-2,$C$2)*OFFSET($B$1031,1,,($C1067-1)*3-2,1))),
IFERROR((X733/$J732)*$J1067,0))</f>
        <v>0</v>
      </c>
      <c r="Y1068" s="312" cm="1">
        <f t="array" aca="1" ref="Y1068" ca="1">IF($D1067=$C$3,
SUM(IF(OFFSET($N$1031,,,($C1067-1)*3-2,$C$2)=Y1067,OFFSET($N$1033,,,($C1067-1)*3-2,$C$2)*OFFSET($B$1031,1,,($C1067-1)*3-2,1))),
IFERROR((Y733/$J732)*$J1067,0))</f>
        <v>0</v>
      </c>
      <c r="Z1068" s="312" cm="1">
        <f t="array" aca="1" ref="Z1068" ca="1">IF($D1067=$C$3,
SUM(IF(OFFSET($N$1031,,,($C1067-1)*3-2,$C$2)=Z1067,OFFSET($N$1033,,,($C1067-1)*3-2,$C$2)*OFFSET($B$1031,1,,($C1067-1)*3-2,1))),
IFERROR((Z733/$J732)*$J1067,0))</f>
        <v>0</v>
      </c>
      <c r="AA1068" s="312" cm="1">
        <f t="array" aca="1" ref="AA1068" ca="1">IF($D1067=$C$3,
SUM(IF(OFFSET($N$1031,,,($C1067-1)*3-2,$C$2)=AA1067,OFFSET($N$1033,,,($C1067-1)*3-2,$C$2)*OFFSET($B$1031,1,,($C1067-1)*3-2,1))),
IFERROR((AA733/$J732)*$J1067,0))</f>
        <v>0</v>
      </c>
      <c r="AB1068" s="312" cm="1">
        <f t="array" aca="1" ref="AB1068" ca="1">IF($D1067=$C$3,
SUM(IF(OFFSET($N$1031,,,($C1067-1)*3-2,$C$2)=AB1067,OFFSET($N$1033,,,($C1067-1)*3-2,$C$2)*OFFSET($B$1031,1,,($C1067-1)*3-2,1))),
IFERROR((AB733/$J732)*$J1067,0))</f>
        <v>0</v>
      </c>
      <c r="AC1068" s="312" cm="1">
        <f t="array" aca="1" ref="AC1068" ca="1">IF($D1067=$C$3,
SUM(IF(OFFSET($N$1031,,,($C1067-1)*3-2,$C$2)=AC1067,OFFSET($N$1033,,,($C1067-1)*3-2,$C$2)*OFFSET($B$1031,1,,($C1067-1)*3-2,1))),
IFERROR((AC733/$J732)*$J1067,0))</f>
        <v>0</v>
      </c>
      <c r="AD1068" s="312" cm="1">
        <f t="array" aca="1" ref="AD1068" ca="1">IF($D1067=$C$3,
SUM(IF(OFFSET($N$1031,,,($C1067-1)*3-2,$C$2)=AD1067,OFFSET($N$1033,,,($C1067-1)*3-2,$C$2)*OFFSET($B$1031,1,,($C1067-1)*3-2,1))),
IFERROR((AD733/$J732)*$J1067,0))</f>
        <v>0</v>
      </c>
      <c r="AE1068" s="312" cm="1">
        <f t="array" aca="1" ref="AE1068" ca="1">IF($D1067=$C$3,
SUM(IF(OFFSET($N$1031,,,($C1067-1)*3-2,$C$2)=AE1067,OFFSET($N$1033,,,($C1067-1)*3-2,$C$2)*OFFSET($B$1031,1,,($C1067-1)*3-2,1))),
IFERROR((AE733/$J732)*$J1067,0))</f>
        <v>0</v>
      </c>
      <c r="AF1068" s="312" cm="1">
        <f t="array" aca="1" ref="AF1068" ca="1">IF($D1067=$C$3,
SUM(IF(OFFSET($N$1031,,,($C1067-1)*3-2,$C$2)=AF1067,OFFSET($N$1033,,,($C1067-1)*3-2,$C$2)*OFFSET($B$1031,1,,($C1067-1)*3-2,1))),
IFERROR((AF733/$J732)*$J1067,0))</f>
        <v>0</v>
      </c>
      <c r="AG1068" s="312" cm="1">
        <f t="array" aca="1" ref="AG1068" ca="1">IF($D1067=$C$3,
SUM(IF(OFFSET($N$1031,,,($C1067-1)*3-2,$C$2)=AG1067,OFFSET($N$1033,,,($C1067-1)*3-2,$C$2)*OFFSET($B$1031,1,,($C1067-1)*3-2,1))),
IFERROR((AG733/$J732)*$J1067,0))</f>
        <v>0</v>
      </c>
      <c r="AH1068" s="317"/>
      <c r="AI1068" s="318"/>
      <c r="AJ1068" s="318"/>
      <c r="AK1068" s="318"/>
      <c r="AL1068" s="318"/>
      <c r="AM1068"/>
      <c r="AN1068"/>
      <c r="AO1068"/>
      <c r="AP1068"/>
      <c r="AQ1068"/>
      <c r="AR1068"/>
    </row>
    <row r="1069" spans="1:44" ht="13.15" customHeight="1">
      <c r="A1069" s="317"/>
      <c r="B1069" s="380" t="str">
        <f t="shared" ref="B1069:C1069" ca="1" si="4156">B734</f>
        <v/>
      </c>
      <c r="C1069" s="380" t="str">
        <f t="shared" ca="1" si="4156"/>
        <v/>
      </c>
      <c r="D1069" s="891"/>
      <c r="E1069" s="896"/>
      <c r="F1069" s="897"/>
      <c r="G1069" s="900"/>
      <c r="H1069" s="903"/>
      <c r="I1069" s="906"/>
      <c r="J1069" s="909"/>
      <c r="K1069" s="912"/>
      <c r="L1069" s="915"/>
      <c r="M1069" s="404" t="s">
        <v>91</v>
      </c>
      <c r="N1069" s="405">
        <f t="shared" ref="N1069:AG1069" ca="1" si="4157">IFERROR(N1068*$K1067,0)</f>
        <v>0</v>
      </c>
      <c r="O1069" s="406">
        <f t="shared" ca="1" si="4157"/>
        <v>0</v>
      </c>
      <c r="P1069" s="406">
        <f t="shared" ca="1" si="4157"/>
        <v>0</v>
      </c>
      <c r="Q1069" s="407">
        <f t="shared" ca="1" si="4157"/>
        <v>0</v>
      </c>
      <c r="R1069" s="406">
        <f t="shared" ca="1" si="4157"/>
        <v>0</v>
      </c>
      <c r="S1069" s="406">
        <f t="shared" ca="1" si="4157"/>
        <v>0</v>
      </c>
      <c r="T1069" s="406">
        <f t="shared" ca="1" si="4157"/>
        <v>0</v>
      </c>
      <c r="U1069" s="406">
        <f t="shared" ca="1" si="4157"/>
        <v>0</v>
      </c>
      <c r="V1069" s="406">
        <f t="shared" ca="1" si="4157"/>
        <v>0</v>
      </c>
      <c r="W1069" s="406">
        <f t="shared" ca="1" si="4157"/>
        <v>0</v>
      </c>
      <c r="X1069" s="406">
        <f t="shared" ca="1" si="4157"/>
        <v>0</v>
      </c>
      <c r="Y1069" s="406">
        <f t="shared" ca="1" si="4157"/>
        <v>0</v>
      </c>
      <c r="Z1069" s="406">
        <f t="shared" ca="1" si="4157"/>
        <v>0</v>
      </c>
      <c r="AA1069" s="406">
        <f t="shared" ca="1" si="4157"/>
        <v>0</v>
      </c>
      <c r="AB1069" s="406">
        <f t="shared" ca="1" si="4157"/>
        <v>0</v>
      </c>
      <c r="AC1069" s="406">
        <f t="shared" ca="1" si="4157"/>
        <v>0</v>
      </c>
      <c r="AD1069" s="406">
        <f t="shared" ca="1" si="4157"/>
        <v>0</v>
      </c>
      <c r="AE1069" s="406">
        <f t="shared" ca="1" si="4157"/>
        <v>0</v>
      </c>
      <c r="AF1069" s="406">
        <f t="shared" ca="1" si="4157"/>
        <v>0</v>
      </c>
      <c r="AG1069" s="406">
        <f t="shared" ca="1" si="4157"/>
        <v>0</v>
      </c>
      <c r="AH1069" s="317"/>
      <c r="AI1069" s="318"/>
      <c r="AJ1069" s="318"/>
      <c r="AK1069" s="318"/>
      <c r="AL1069" s="318"/>
      <c r="AM1069"/>
      <c r="AN1069"/>
      <c r="AO1069"/>
      <c r="AP1069"/>
      <c r="AQ1069"/>
      <c r="AR1069"/>
    </row>
    <row r="1070" spans="1:44" ht="13.15" customHeight="1">
      <c r="A1070" s="317"/>
      <c r="B1070" s="317"/>
      <c r="C1070" s="317" cm="1">
        <f t="array" aca="1" ref="C1070" ca="1">OFFSET(C1070,-3,,,)+1</f>
        <v>14</v>
      </c>
      <c r="D1070" s="889" t="str">
        <f t="shared" ref="D1070:E1070" ca="1" si="4158">D735</f>
        <v/>
      </c>
      <c r="E1070" s="892" t="str">
        <f t="shared" ca="1" si="4158"/>
        <v/>
      </c>
      <c r="F1070" s="893"/>
      <c r="G1070" s="898">
        <f t="shared" ref="G1070" si="4159">G735</f>
        <v>0</v>
      </c>
      <c r="H1070" s="901"/>
      <c r="I1070" s="904" t="str">
        <f t="shared" ref="I1070" ca="1" si="4160">I735</f>
        <v/>
      </c>
      <c r="J1070" s="907">
        <f t="shared" ref="J1070" ca="1" si="4161">IF($D1070=$C$3,
SUMPRODUCT(OFFSET($B$1031,1,,($C1070-1)*3-2,),OFFSET($L$1031,,,($C1070-1)*3-2,)),J735+H1070)</f>
        <v>0</v>
      </c>
      <c r="K1070" s="910">
        <f t="shared" ref="K1070" ca="1" si="4162">K735</f>
        <v>0</v>
      </c>
      <c r="L1070" s="913">
        <f t="shared" ref="L1070" ca="1" si="4163">J1070*K1070</f>
        <v>0</v>
      </c>
      <c r="M1070" s="402" t="s">
        <v>89</v>
      </c>
      <c r="N1070" s="308" t="str">
        <f t="shared" ref="N1070:AG1070" ca="1" si="4164">N735</f>
        <v/>
      </c>
      <c r="O1070" s="309" t="str">
        <f t="shared" ca="1" si="4164"/>
        <v/>
      </c>
      <c r="P1070" s="309" t="str">
        <f t="shared" ca="1" si="4164"/>
        <v/>
      </c>
      <c r="Q1070" s="310" t="str">
        <f t="shared" ca="1" si="4164"/>
        <v/>
      </c>
      <c r="R1070" s="309" t="str">
        <f t="shared" ca="1" si="4164"/>
        <v/>
      </c>
      <c r="S1070" s="309" t="str">
        <f t="shared" ca="1" si="4164"/>
        <v/>
      </c>
      <c r="T1070" s="309" t="str">
        <f t="shared" ca="1" si="4164"/>
        <v/>
      </c>
      <c r="U1070" s="309" t="str">
        <f t="shared" ca="1" si="4164"/>
        <v/>
      </c>
      <c r="V1070" s="309" t="str">
        <f t="shared" ca="1" si="4164"/>
        <v/>
      </c>
      <c r="W1070" s="309" t="str">
        <f t="shared" ca="1" si="4164"/>
        <v/>
      </c>
      <c r="X1070" s="309" t="str">
        <f t="shared" ca="1" si="4164"/>
        <v/>
      </c>
      <c r="Y1070" s="309" t="str">
        <f t="shared" ca="1" si="4164"/>
        <v/>
      </c>
      <c r="Z1070" s="309" t="str">
        <f t="shared" ca="1" si="4164"/>
        <v/>
      </c>
      <c r="AA1070" s="309" t="str">
        <f t="shared" ca="1" si="4164"/>
        <v/>
      </c>
      <c r="AB1070" s="309" t="str">
        <f t="shared" ca="1" si="4164"/>
        <v/>
      </c>
      <c r="AC1070" s="309" t="str">
        <f t="shared" ca="1" si="4164"/>
        <v/>
      </c>
      <c r="AD1070" s="309" t="str">
        <f t="shared" ca="1" si="4164"/>
        <v/>
      </c>
      <c r="AE1070" s="309" t="str">
        <f t="shared" ca="1" si="4164"/>
        <v/>
      </c>
      <c r="AF1070" s="309" t="str">
        <f t="shared" ca="1" si="4164"/>
        <v/>
      </c>
      <c r="AG1070" s="309" t="str">
        <f t="shared" ca="1" si="4164"/>
        <v/>
      </c>
      <c r="AH1070" s="317"/>
      <c r="AI1070" s="318"/>
      <c r="AJ1070" s="318"/>
      <c r="AK1070" s="318"/>
      <c r="AL1070" s="318"/>
      <c r="AM1070"/>
      <c r="AN1070"/>
      <c r="AO1070"/>
      <c r="AP1070"/>
      <c r="AQ1070"/>
      <c r="AR1070"/>
    </row>
    <row r="1071" spans="1:44" ht="13.15" customHeight="1">
      <c r="A1071" s="317"/>
      <c r="B1071" s="380">
        <f t="shared" ref="B1071" ca="1" si="4165">B736</f>
        <v>0</v>
      </c>
      <c r="C1071" s="317" cm="1">
        <f t="array" aca="1" ref="C1071" ca="1">IF(ROUND(SUM(IF(N1070:AG1070&lt;&gt;"",IF(N1070:AG1070&lt;&gt;0,(N1071:AG1071))))-J1070,3)&lt;&gt;0,"X",0)</f>
        <v>0</v>
      </c>
      <c r="D1071" s="890"/>
      <c r="E1071" s="894"/>
      <c r="F1071" s="895"/>
      <c r="G1071" s="899"/>
      <c r="H1071" s="902"/>
      <c r="I1071" s="905"/>
      <c r="J1071" s="908"/>
      <c r="K1071" s="911"/>
      <c r="L1071" s="914"/>
      <c r="M1071" s="403" t="s">
        <v>90</v>
      </c>
      <c r="N1071" s="312" cm="1">
        <f t="array" aca="1" ref="N1071" ca="1">IF($D1070=$C$3,
SUM(IF(OFFSET($N$1031,,,($C1070-1)*3-2,$C$2)=N1070,OFFSET($N$1033,,,($C1070-1)*3-2,$C$2)*OFFSET($B$1031,1,,($C1070-1)*3-2,1))),
IFERROR((N736/$J735)*$J1070,0))</f>
        <v>0</v>
      </c>
      <c r="O1071" s="312" cm="1">
        <f t="array" aca="1" ref="O1071" ca="1">IF($D1070=$C$3,
SUM(IF(OFFSET($N$1031,,,($C1070-1)*3-2,$C$2)=O1070,OFFSET($N$1033,,,($C1070-1)*3-2,$C$2)*OFFSET($B$1031,1,,($C1070-1)*3-2,1))),
IFERROR((O736/$J735)*$J1070,0))</f>
        <v>0</v>
      </c>
      <c r="P1071" s="312" cm="1">
        <f t="array" aca="1" ref="P1071" ca="1">IF($D1070=$C$3,
SUM(IF(OFFSET($N$1031,,,($C1070-1)*3-2,$C$2)=P1070,OFFSET($N$1033,,,($C1070-1)*3-2,$C$2)*OFFSET($B$1031,1,,($C1070-1)*3-2,1))),
IFERROR((P736/$J735)*$J1070,0))</f>
        <v>0</v>
      </c>
      <c r="Q1071" s="313" cm="1">
        <f t="array" aca="1" ref="Q1071" ca="1">IF($D1070=$C$3,
SUM(IF(OFFSET($N$1031,,,($C1070-1)*3-2,$C$2)=Q1070,OFFSET($N$1033,,,($C1070-1)*3-2,$C$2)*OFFSET($B$1031,1,,($C1070-1)*3-2,1))),
IFERROR((Q736/$J735)*$J1070,0))</f>
        <v>0</v>
      </c>
      <c r="R1071" s="312" cm="1">
        <f t="array" aca="1" ref="R1071" ca="1">IF($D1070=$C$3,
SUM(IF(OFFSET($N$1031,,,($C1070-1)*3-2,$C$2)=R1070,OFFSET($N$1033,,,($C1070-1)*3-2,$C$2)*OFFSET($B$1031,1,,($C1070-1)*3-2,1))),
IFERROR((R736/$J735)*$J1070,0))</f>
        <v>0</v>
      </c>
      <c r="S1071" s="312" cm="1">
        <f t="array" aca="1" ref="S1071" ca="1">IF($D1070=$C$3,
SUM(IF(OFFSET($N$1031,,,($C1070-1)*3-2,$C$2)=S1070,OFFSET($N$1033,,,($C1070-1)*3-2,$C$2)*OFFSET($B$1031,1,,($C1070-1)*3-2,1))),
IFERROR((S736/$J735)*$J1070,0))</f>
        <v>0</v>
      </c>
      <c r="T1071" s="312" cm="1">
        <f t="array" aca="1" ref="T1071" ca="1">IF($D1070=$C$3,
SUM(IF(OFFSET($N$1031,,,($C1070-1)*3-2,$C$2)=T1070,OFFSET($N$1033,,,($C1070-1)*3-2,$C$2)*OFFSET($B$1031,1,,($C1070-1)*3-2,1))),
IFERROR((T736/$J735)*$J1070,0))</f>
        <v>0</v>
      </c>
      <c r="U1071" s="312" cm="1">
        <f t="array" aca="1" ref="U1071" ca="1">IF($D1070=$C$3,
SUM(IF(OFFSET($N$1031,,,($C1070-1)*3-2,$C$2)=U1070,OFFSET($N$1033,,,($C1070-1)*3-2,$C$2)*OFFSET($B$1031,1,,($C1070-1)*3-2,1))),
IFERROR((U736/$J735)*$J1070,0))</f>
        <v>0</v>
      </c>
      <c r="V1071" s="312" cm="1">
        <f t="array" aca="1" ref="V1071" ca="1">IF($D1070=$C$3,
SUM(IF(OFFSET($N$1031,,,($C1070-1)*3-2,$C$2)=V1070,OFFSET($N$1033,,,($C1070-1)*3-2,$C$2)*OFFSET($B$1031,1,,($C1070-1)*3-2,1))),
IFERROR((V736/$J735)*$J1070,0))</f>
        <v>0</v>
      </c>
      <c r="W1071" s="312" cm="1">
        <f t="array" aca="1" ref="W1071" ca="1">IF($D1070=$C$3,
SUM(IF(OFFSET($N$1031,,,($C1070-1)*3-2,$C$2)=W1070,OFFSET($N$1033,,,($C1070-1)*3-2,$C$2)*OFFSET($B$1031,1,,($C1070-1)*3-2,1))),
IFERROR((W736/$J735)*$J1070,0))</f>
        <v>0</v>
      </c>
      <c r="X1071" s="312" cm="1">
        <f t="array" aca="1" ref="X1071" ca="1">IF($D1070=$C$3,
SUM(IF(OFFSET($N$1031,,,($C1070-1)*3-2,$C$2)=X1070,OFFSET($N$1033,,,($C1070-1)*3-2,$C$2)*OFFSET($B$1031,1,,($C1070-1)*3-2,1))),
IFERROR((X736/$J735)*$J1070,0))</f>
        <v>0</v>
      </c>
      <c r="Y1071" s="312" cm="1">
        <f t="array" aca="1" ref="Y1071" ca="1">IF($D1070=$C$3,
SUM(IF(OFFSET($N$1031,,,($C1070-1)*3-2,$C$2)=Y1070,OFFSET($N$1033,,,($C1070-1)*3-2,$C$2)*OFFSET($B$1031,1,,($C1070-1)*3-2,1))),
IFERROR((Y736/$J735)*$J1070,0))</f>
        <v>0</v>
      </c>
      <c r="Z1071" s="312" cm="1">
        <f t="array" aca="1" ref="Z1071" ca="1">IF($D1070=$C$3,
SUM(IF(OFFSET($N$1031,,,($C1070-1)*3-2,$C$2)=Z1070,OFFSET($N$1033,,,($C1070-1)*3-2,$C$2)*OFFSET($B$1031,1,,($C1070-1)*3-2,1))),
IFERROR((Z736/$J735)*$J1070,0))</f>
        <v>0</v>
      </c>
      <c r="AA1071" s="312" cm="1">
        <f t="array" aca="1" ref="AA1071" ca="1">IF($D1070=$C$3,
SUM(IF(OFFSET($N$1031,,,($C1070-1)*3-2,$C$2)=AA1070,OFFSET($N$1033,,,($C1070-1)*3-2,$C$2)*OFFSET($B$1031,1,,($C1070-1)*3-2,1))),
IFERROR((AA736/$J735)*$J1070,0))</f>
        <v>0</v>
      </c>
      <c r="AB1071" s="312" cm="1">
        <f t="array" aca="1" ref="AB1071" ca="1">IF($D1070=$C$3,
SUM(IF(OFFSET($N$1031,,,($C1070-1)*3-2,$C$2)=AB1070,OFFSET($N$1033,,,($C1070-1)*3-2,$C$2)*OFFSET($B$1031,1,,($C1070-1)*3-2,1))),
IFERROR((AB736/$J735)*$J1070,0))</f>
        <v>0</v>
      </c>
      <c r="AC1071" s="312" cm="1">
        <f t="array" aca="1" ref="AC1071" ca="1">IF($D1070=$C$3,
SUM(IF(OFFSET($N$1031,,,($C1070-1)*3-2,$C$2)=AC1070,OFFSET($N$1033,,,($C1070-1)*3-2,$C$2)*OFFSET($B$1031,1,,($C1070-1)*3-2,1))),
IFERROR((AC736/$J735)*$J1070,0))</f>
        <v>0</v>
      </c>
      <c r="AD1071" s="312" cm="1">
        <f t="array" aca="1" ref="AD1071" ca="1">IF($D1070=$C$3,
SUM(IF(OFFSET($N$1031,,,($C1070-1)*3-2,$C$2)=AD1070,OFFSET($N$1033,,,($C1070-1)*3-2,$C$2)*OFFSET($B$1031,1,,($C1070-1)*3-2,1))),
IFERROR((AD736/$J735)*$J1070,0))</f>
        <v>0</v>
      </c>
      <c r="AE1071" s="312" cm="1">
        <f t="array" aca="1" ref="AE1071" ca="1">IF($D1070=$C$3,
SUM(IF(OFFSET($N$1031,,,($C1070-1)*3-2,$C$2)=AE1070,OFFSET($N$1033,,,($C1070-1)*3-2,$C$2)*OFFSET($B$1031,1,,($C1070-1)*3-2,1))),
IFERROR((AE736/$J735)*$J1070,0))</f>
        <v>0</v>
      </c>
      <c r="AF1071" s="312" cm="1">
        <f t="array" aca="1" ref="AF1071" ca="1">IF($D1070=$C$3,
SUM(IF(OFFSET($N$1031,,,($C1070-1)*3-2,$C$2)=AF1070,OFFSET($N$1033,,,($C1070-1)*3-2,$C$2)*OFFSET($B$1031,1,,($C1070-1)*3-2,1))),
IFERROR((AF736/$J735)*$J1070,0))</f>
        <v>0</v>
      </c>
      <c r="AG1071" s="312" cm="1">
        <f t="array" aca="1" ref="AG1071" ca="1">IF($D1070=$C$3,
SUM(IF(OFFSET($N$1031,,,($C1070-1)*3-2,$C$2)=AG1070,OFFSET($N$1033,,,($C1070-1)*3-2,$C$2)*OFFSET($B$1031,1,,($C1070-1)*3-2,1))),
IFERROR((AG736/$J735)*$J1070,0))</f>
        <v>0</v>
      </c>
      <c r="AH1071" s="317"/>
      <c r="AI1071" s="318"/>
      <c r="AJ1071" s="318"/>
      <c r="AK1071" s="318"/>
      <c r="AL1071" s="318"/>
      <c r="AM1071"/>
      <c r="AN1071"/>
      <c r="AO1071"/>
      <c r="AP1071"/>
      <c r="AQ1071"/>
      <c r="AR1071"/>
    </row>
    <row r="1072" spans="1:44" ht="13.15" customHeight="1">
      <c r="A1072" s="317"/>
      <c r="B1072" s="380" t="str">
        <f t="shared" ref="B1072:C1072" ca="1" si="4166">B737</f>
        <v/>
      </c>
      <c r="C1072" s="380" t="str">
        <f t="shared" ca="1" si="4166"/>
        <v/>
      </c>
      <c r="D1072" s="891"/>
      <c r="E1072" s="896"/>
      <c r="F1072" s="897"/>
      <c r="G1072" s="900"/>
      <c r="H1072" s="903"/>
      <c r="I1072" s="906"/>
      <c r="J1072" s="909"/>
      <c r="K1072" s="912"/>
      <c r="L1072" s="915"/>
      <c r="M1072" s="404" t="s">
        <v>91</v>
      </c>
      <c r="N1072" s="405">
        <f t="shared" ref="N1072:AG1072" ca="1" si="4167">IFERROR(N1071*$K1070,0)</f>
        <v>0</v>
      </c>
      <c r="O1072" s="406">
        <f t="shared" ca="1" si="4167"/>
        <v>0</v>
      </c>
      <c r="P1072" s="406">
        <f t="shared" ca="1" si="4167"/>
        <v>0</v>
      </c>
      <c r="Q1072" s="407">
        <f t="shared" ca="1" si="4167"/>
        <v>0</v>
      </c>
      <c r="R1072" s="406">
        <f t="shared" ca="1" si="4167"/>
        <v>0</v>
      </c>
      <c r="S1072" s="406">
        <f t="shared" ca="1" si="4167"/>
        <v>0</v>
      </c>
      <c r="T1072" s="406">
        <f t="shared" ca="1" si="4167"/>
        <v>0</v>
      </c>
      <c r="U1072" s="406">
        <f t="shared" ca="1" si="4167"/>
        <v>0</v>
      </c>
      <c r="V1072" s="406">
        <f t="shared" ca="1" si="4167"/>
        <v>0</v>
      </c>
      <c r="W1072" s="406">
        <f t="shared" ca="1" si="4167"/>
        <v>0</v>
      </c>
      <c r="X1072" s="406">
        <f t="shared" ca="1" si="4167"/>
        <v>0</v>
      </c>
      <c r="Y1072" s="406">
        <f t="shared" ca="1" si="4167"/>
        <v>0</v>
      </c>
      <c r="Z1072" s="406">
        <f t="shared" ca="1" si="4167"/>
        <v>0</v>
      </c>
      <c r="AA1072" s="406">
        <f t="shared" ca="1" si="4167"/>
        <v>0</v>
      </c>
      <c r="AB1072" s="406">
        <f t="shared" ca="1" si="4167"/>
        <v>0</v>
      </c>
      <c r="AC1072" s="406">
        <f t="shared" ca="1" si="4167"/>
        <v>0</v>
      </c>
      <c r="AD1072" s="406">
        <f t="shared" ca="1" si="4167"/>
        <v>0</v>
      </c>
      <c r="AE1072" s="406">
        <f t="shared" ca="1" si="4167"/>
        <v>0</v>
      </c>
      <c r="AF1072" s="406">
        <f t="shared" ca="1" si="4167"/>
        <v>0</v>
      </c>
      <c r="AG1072" s="406">
        <f t="shared" ca="1" si="4167"/>
        <v>0</v>
      </c>
      <c r="AH1072" s="317"/>
      <c r="AI1072" s="318"/>
      <c r="AJ1072" s="318"/>
      <c r="AK1072" s="318"/>
      <c r="AL1072" s="318"/>
      <c r="AM1072"/>
      <c r="AN1072"/>
      <c r="AO1072"/>
      <c r="AP1072"/>
      <c r="AQ1072"/>
      <c r="AR1072"/>
    </row>
    <row r="1073" spans="1:44" ht="13.15" customHeight="1">
      <c r="A1073" s="317"/>
      <c r="B1073" s="317"/>
      <c r="C1073" s="317" cm="1">
        <f t="array" aca="1" ref="C1073" ca="1">OFFSET(C1073,-3,,,)+1</f>
        <v>15</v>
      </c>
      <c r="D1073" s="889" t="str">
        <f t="shared" ref="D1073:E1073" ca="1" si="4168">D738</f>
        <v/>
      </c>
      <c r="E1073" s="892" t="str">
        <f t="shared" ca="1" si="4168"/>
        <v/>
      </c>
      <c r="F1073" s="893"/>
      <c r="G1073" s="898">
        <f t="shared" ref="G1073" si="4169">G738</f>
        <v>0</v>
      </c>
      <c r="H1073" s="901"/>
      <c r="I1073" s="904" t="str">
        <f t="shared" ref="I1073" ca="1" si="4170">I738</f>
        <v/>
      </c>
      <c r="J1073" s="907">
        <f t="shared" ref="J1073" ca="1" si="4171">IF($D1073=$C$3,
SUMPRODUCT(OFFSET($B$1031,1,,($C1073-1)*3-2,),OFFSET($L$1031,,,($C1073-1)*3-2,)),J738+H1073)</f>
        <v>0</v>
      </c>
      <c r="K1073" s="910">
        <f t="shared" ref="K1073" ca="1" si="4172">K738</f>
        <v>0</v>
      </c>
      <c r="L1073" s="913">
        <f t="shared" ref="L1073" ca="1" si="4173">J1073*K1073</f>
        <v>0</v>
      </c>
      <c r="M1073" s="402" t="s">
        <v>89</v>
      </c>
      <c r="N1073" s="308" t="str">
        <f t="shared" ref="N1073:AG1073" ca="1" si="4174">N738</f>
        <v/>
      </c>
      <c r="O1073" s="309" t="str">
        <f t="shared" ca="1" si="4174"/>
        <v/>
      </c>
      <c r="P1073" s="309" t="str">
        <f t="shared" ca="1" si="4174"/>
        <v/>
      </c>
      <c r="Q1073" s="310" t="str">
        <f t="shared" ca="1" si="4174"/>
        <v/>
      </c>
      <c r="R1073" s="309" t="str">
        <f t="shared" ca="1" si="4174"/>
        <v/>
      </c>
      <c r="S1073" s="309" t="str">
        <f t="shared" ca="1" si="4174"/>
        <v/>
      </c>
      <c r="T1073" s="309" t="str">
        <f t="shared" ca="1" si="4174"/>
        <v/>
      </c>
      <c r="U1073" s="309" t="str">
        <f t="shared" ca="1" si="4174"/>
        <v/>
      </c>
      <c r="V1073" s="309" t="str">
        <f t="shared" ca="1" si="4174"/>
        <v/>
      </c>
      <c r="W1073" s="309" t="str">
        <f t="shared" ca="1" si="4174"/>
        <v/>
      </c>
      <c r="X1073" s="309" t="str">
        <f t="shared" ca="1" si="4174"/>
        <v/>
      </c>
      <c r="Y1073" s="309" t="str">
        <f t="shared" ca="1" si="4174"/>
        <v/>
      </c>
      <c r="Z1073" s="309" t="str">
        <f t="shared" ca="1" si="4174"/>
        <v/>
      </c>
      <c r="AA1073" s="309" t="str">
        <f t="shared" ca="1" si="4174"/>
        <v/>
      </c>
      <c r="AB1073" s="309" t="str">
        <f t="shared" ca="1" si="4174"/>
        <v/>
      </c>
      <c r="AC1073" s="309" t="str">
        <f t="shared" ca="1" si="4174"/>
        <v/>
      </c>
      <c r="AD1073" s="309" t="str">
        <f t="shared" ca="1" si="4174"/>
        <v/>
      </c>
      <c r="AE1073" s="309" t="str">
        <f t="shared" ca="1" si="4174"/>
        <v/>
      </c>
      <c r="AF1073" s="309" t="str">
        <f t="shared" ca="1" si="4174"/>
        <v/>
      </c>
      <c r="AG1073" s="309" t="str">
        <f t="shared" ca="1" si="4174"/>
        <v/>
      </c>
      <c r="AH1073" s="317"/>
      <c r="AI1073" s="318"/>
      <c r="AJ1073" s="318"/>
      <c r="AK1073" s="318"/>
      <c r="AL1073" s="318"/>
      <c r="AM1073"/>
      <c r="AN1073"/>
      <c r="AO1073"/>
      <c r="AP1073"/>
      <c r="AQ1073"/>
      <c r="AR1073"/>
    </row>
    <row r="1074" spans="1:44" ht="13.15" customHeight="1">
      <c r="A1074" s="317"/>
      <c r="B1074" s="380">
        <f t="shared" ref="B1074" ca="1" si="4175">B739</f>
        <v>0</v>
      </c>
      <c r="C1074" s="317" cm="1">
        <f t="array" aca="1" ref="C1074" ca="1">IF(ROUND(SUM(IF(N1073:AG1073&lt;&gt;"",IF(N1073:AG1073&lt;&gt;0,(N1074:AG1074))))-J1073,3)&lt;&gt;0,"X",0)</f>
        <v>0</v>
      </c>
      <c r="D1074" s="890"/>
      <c r="E1074" s="894"/>
      <c r="F1074" s="895"/>
      <c r="G1074" s="899"/>
      <c r="H1074" s="902"/>
      <c r="I1074" s="905"/>
      <c r="J1074" s="908"/>
      <c r="K1074" s="911"/>
      <c r="L1074" s="914"/>
      <c r="M1074" s="403" t="s">
        <v>90</v>
      </c>
      <c r="N1074" s="312" cm="1">
        <f t="array" aca="1" ref="N1074" ca="1">IF($D1073=$C$3,
SUM(IF(OFFSET($N$1031,,,($C1073-1)*3-2,$C$2)=N1073,OFFSET($N$1033,,,($C1073-1)*3-2,$C$2)*OFFSET($B$1031,1,,($C1073-1)*3-2,1))),
IFERROR((N739/$J738)*$J1073,0))</f>
        <v>0</v>
      </c>
      <c r="O1074" s="312" cm="1">
        <f t="array" aca="1" ref="O1074" ca="1">IF($D1073=$C$3,
SUM(IF(OFFSET($N$1031,,,($C1073-1)*3-2,$C$2)=O1073,OFFSET($N$1033,,,($C1073-1)*3-2,$C$2)*OFFSET($B$1031,1,,($C1073-1)*3-2,1))),
IFERROR((O739/$J738)*$J1073,0))</f>
        <v>0</v>
      </c>
      <c r="P1074" s="312" cm="1">
        <f t="array" aca="1" ref="P1074" ca="1">IF($D1073=$C$3,
SUM(IF(OFFSET($N$1031,,,($C1073-1)*3-2,$C$2)=P1073,OFFSET($N$1033,,,($C1073-1)*3-2,$C$2)*OFFSET($B$1031,1,,($C1073-1)*3-2,1))),
IFERROR((P739/$J738)*$J1073,0))</f>
        <v>0</v>
      </c>
      <c r="Q1074" s="313" cm="1">
        <f t="array" aca="1" ref="Q1074" ca="1">IF($D1073=$C$3,
SUM(IF(OFFSET($N$1031,,,($C1073-1)*3-2,$C$2)=Q1073,OFFSET($N$1033,,,($C1073-1)*3-2,$C$2)*OFFSET($B$1031,1,,($C1073-1)*3-2,1))),
IFERROR((Q739/$J738)*$J1073,0))</f>
        <v>0</v>
      </c>
      <c r="R1074" s="312" cm="1">
        <f t="array" aca="1" ref="R1074" ca="1">IF($D1073=$C$3,
SUM(IF(OFFSET($N$1031,,,($C1073-1)*3-2,$C$2)=R1073,OFFSET($N$1033,,,($C1073-1)*3-2,$C$2)*OFFSET($B$1031,1,,($C1073-1)*3-2,1))),
IFERROR((R739/$J738)*$J1073,0))</f>
        <v>0</v>
      </c>
      <c r="S1074" s="312" cm="1">
        <f t="array" aca="1" ref="S1074" ca="1">IF($D1073=$C$3,
SUM(IF(OFFSET($N$1031,,,($C1073-1)*3-2,$C$2)=S1073,OFFSET($N$1033,,,($C1073-1)*3-2,$C$2)*OFFSET($B$1031,1,,($C1073-1)*3-2,1))),
IFERROR((S739/$J738)*$J1073,0))</f>
        <v>0</v>
      </c>
      <c r="T1074" s="312" cm="1">
        <f t="array" aca="1" ref="T1074" ca="1">IF($D1073=$C$3,
SUM(IF(OFFSET($N$1031,,,($C1073-1)*3-2,$C$2)=T1073,OFFSET($N$1033,,,($C1073-1)*3-2,$C$2)*OFFSET($B$1031,1,,($C1073-1)*3-2,1))),
IFERROR((T739/$J738)*$J1073,0))</f>
        <v>0</v>
      </c>
      <c r="U1074" s="312" cm="1">
        <f t="array" aca="1" ref="U1074" ca="1">IF($D1073=$C$3,
SUM(IF(OFFSET($N$1031,,,($C1073-1)*3-2,$C$2)=U1073,OFFSET($N$1033,,,($C1073-1)*3-2,$C$2)*OFFSET($B$1031,1,,($C1073-1)*3-2,1))),
IFERROR((U739/$J738)*$J1073,0))</f>
        <v>0</v>
      </c>
      <c r="V1074" s="312" cm="1">
        <f t="array" aca="1" ref="V1074" ca="1">IF($D1073=$C$3,
SUM(IF(OFFSET($N$1031,,,($C1073-1)*3-2,$C$2)=V1073,OFFSET($N$1033,,,($C1073-1)*3-2,$C$2)*OFFSET($B$1031,1,,($C1073-1)*3-2,1))),
IFERROR((V739/$J738)*$J1073,0))</f>
        <v>0</v>
      </c>
      <c r="W1074" s="312" cm="1">
        <f t="array" aca="1" ref="W1074" ca="1">IF($D1073=$C$3,
SUM(IF(OFFSET($N$1031,,,($C1073-1)*3-2,$C$2)=W1073,OFFSET($N$1033,,,($C1073-1)*3-2,$C$2)*OFFSET($B$1031,1,,($C1073-1)*3-2,1))),
IFERROR((W739/$J738)*$J1073,0))</f>
        <v>0</v>
      </c>
      <c r="X1074" s="312" cm="1">
        <f t="array" aca="1" ref="X1074" ca="1">IF($D1073=$C$3,
SUM(IF(OFFSET($N$1031,,,($C1073-1)*3-2,$C$2)=X1073,OFFSET($N$1033,,,($C1073-1)*3-2,$C$2)*OFFSET($B$1031,1,,($C1073-1)*3-2,1))),
IFERROR((X739/$J738)*$J1073,0))</f>
        <v>0</v>
      </c>
      <c r="Y1074" s="312" cm="1">
        <f t="array" aca="1" ref="Y1074" ca="1">IF($D1073=$C$3,
SUM(IF(OFFSET($N$1031,,,($C1073-1)*3-2,$C$2)=Y1073,OFFSET($N$1033,,,($C1073-1)*3-2,$C$2)*OFFSET($B$1031,1,,($C1073-1)*3-2,1))),
IFERROR((Y739/$J738)*$J1073,0))</f>
        <v>0</v>
      </c>
      <c r="Z1074" s="312" cm="1">
        <f t="array" aca="1" ref="Z1074" ca="1">IF($D1073=$C$3,
SUM(IF(OFFSET($N$1031,,,($C1073-1)*3-2,$C$2)=Z1073,OFFSET($N$1033,,,($C1073-1)*3-2,$C$2)*OFFSET($B$1031,1,,($C1073-1)*3-2,1))),
IFERROR((Z739/$J738)*$J1073,0))</f>
        <v>0</v>
      </c>
      <c r="AA1074" s="312" cm="1">
        <f t="array" aca="1" ref="AA1074" ca="1">IF($D1073=$C$3,
SUM(IF(OFFSET($N$1031,,,($C1073-1)*3-2,$C$2)=AA1073,OFFSET($N$1033,,,($C1073-1)*3-2,$C$2)*OFFSET($B$1031,1,,($C1073-1)*3-2,1))),
IFERROR((AA739/$J738)*$J1073,0))</f>
        <v>0</v>
      </c>
      <c r="AB1074" s="312" cm="1">
        <f t="array" aca="1" ref="AB1074" ca="1">IF($D1073=$C$3,
SUM(IF(OFFSET($N$1031,,,($C1073-1)*3-2,$C$2)=AB1073,OFFSET($N$1033,,,($C1073-1)*3-2,$C$2)*OFFSET($B$1031,1,,($C1073-1)*3-2,1))),
IFERROR((AB739/$J738)*$J1073,0))</f>
        <v>0</v>
      </c>
      <c r="AC1074" s="312" cm="1">
        <f t="array" aca="1" ref="AC1074" ca="1">IF($D1073=$C$3,
SUM(IF(OFFSET($N$1031,,,($C1073-1)*3-2,$C$2)=AC1073,OFFSET($N$1033,,,($C1073-1)*3-2,$C$2)*OFFSET($B$1031,1,,($C1073-1)*3-2,1))),
IFERROR((AC739/$J738)*$J1073,0))</f>
        <v>0</v>
      </c>
      <c r="AD1074" s="312" cm="1">
        <f t="array" aca="1" ref="AD1074" ca="1">IF($D1073=$C$3,
SUM(IF(OFFSET($N$1031,,,($C1073-1)*3-2,$C$2)=AD1073,OFFSET($N$1033,,,($C1073-1)*3-2,$C$2)*OFFSET($B$1031,1,,($C1073-1)*3-2,1))),
IFERROR((AD739/$J738)*$J1073,0))</f>
        <v>0</v>
      </c>
      <c r="AE1074" s="312" cm="1">
        <f t="array" aca="1" ref="AE1074" ca="1">IF($D1073=$C$3,
SUM(IF(OFFSET($N$1031,,,($C1073-1)*3-2,$C$2)=AE1073,OFFSET($N$1033,,,($C1073-1)*3-2,$C$2)*OFFSET($B$1031,1,,($C1073-1)*3-2,1))),
IFERROR((AE739/$J738)*$J1073,0))</f>
        <v>0</v>
      </c>
      <c r="AF1074" s="312" cm="1">
        <f t="array" aca="1" ref="AF1074" ca="1">IF($D1073=$C$3,
SUM(IF(OFFSET($N$1031,,,($C1073-1)*3-2,$C$2)=AF1073,OFFSET($N$1033,,,($C1073-1)*3-2,$C$2)*OFFSET($B$1031,1,,($C1073-1)*3-2,1))),
IFERROR((AF739/$J738)*$J1073,0))</f>
        <v>0</v>
      </c>
      <c r="AG1074" s="312" cm="1">
        <f t="array" aca="1" ref="AG1074" ca="1">IF($D1073=$C$3,
SUM(IF(OFFSET($N$1031,,,($C1073-1)*3-2,$C$2)=AG1073,OFFSET($N$1033,,,($C1073-1)*3-2,$C$2)*OFFSET($B$1031,1,,($C1073-1)*3-2,1))),
IFERROR((AG739/$J738)*$J1073,0))</f>
        <v>0</v>
      </c>
      <c r="AH1074" s="317"/>
      <c r="AI1074" s="318"/>
      <c r="AJ1074" s="318"/>
      <c r="AK1074" s="318"/>
      <c r="AL1074" s="318"/>
      <c r="AM1074"/>
      <c r="AN1074"/>
      <c r="AO1074"/>
      <c r="AP1074"/>
      <c r="AQ1074"/>
      <c r="AR1074"/>
    </row>
    <row r="1075" spans="1:44" ht="13.15" customHeight="1">
      <c r="A1075" s="317"/>
      <c r="B1075" s="380" t="str">
        <f t="shared" ref="B1075:C1075" ca="1" si="4176">B740</f>
        <v/>
      </c>
      <c r="C1075" s="380" t="str">
        <f t="shared" ca="1" si="4176"/>
        <v/>
      </c>
      <c r="D1075" s="891"/>
      <c r="E1075" s="896"/>
      <c r="F1075" s="897"/>
      <c r="G1075" s="900"/>
      <c r="H1075" s="903"/>
      <c r="I1075" s="906"/>
      <c r="J1075" s="909"/>
      <c r="K1075" s="912"/>
      <c r="L1075" s="915"/>
      <c r="M1075" s="404" t="s">
        <v>91</v>
      </c>
      <c r="N1075" s="405">
        <f t="shared" ref="N1075:AG1075" ca="1" si="4177">IFERROR(N1074*$K1073,0)</f>
        <v>0</v>
      </c>
      <c r="O1075" s="406">
        <f t="shared" ca="1" si="4177"/>
        <v>0</v>
      </c>
      <c r="P1075" s="406">
        <f t="shared" ca="1" si="4177"/>
        <v>0</v>
      </c>
      <c r="Q1075" s="407">
        <f t="shared" ca="1" si="4177"/>
        <v>0</v>
      </c>
      <c r="R1075" s="406">
        <f t="shared" ca="1" si="4177"/>
        <v>0</v>
      </c>
      <c r="S1075" s="406">
        <f t="shared" ca="1" si="4177"/>
        <v>0</v>
      </c>
      <c r="T1075" s="406">
        <f t="shared" ca="1" si="4177"/>
        <v>0</v>
      </c>
      <c r="U1075" s="406">
        <f t="shared" ca="1" si="4177"/>
        <v>0</v>
      </c>
      <c r="V1075" s="406">
        <f t="shared" ca="1" si="4177"/>
        <v>0</v>
      </c>
      <c r="W1075" s="406">
        <f t="shared" ca="1" si="4177"/>
        <v>0</v>
      </c>
      <c r="X1075" s="406">
        <f t="shared" ca="1" si="4177"/>
        <v>0</v>
      </c>
      <c r="Y1075" s="406">
        <f t="shared" ca="1" si="4177"/>
        <v>0</v>
      </c>
      <c r="Z1075" s="406">
        <f t="shared" ca="1" si="4177"/>
        <v>0</v>
      </c>
      <c r="AA1075" s="406">
        <f t="shared" ca="1" si="4177"/>
        <v>0</v>
      </c>
      <c r="AB1075" s="406">
        <f t="shared" ca="1" si="4177"/>
        <v>0</v>
      </c>
      <c r="AC1075" s="406">
        <f t="shared" ca="1" si="4177"/>
        <v>0</v>
      </c>
      <c r="AD1075" s="406">
        <f t="shared" ca="1" si="4177"/>
        <v>0</v>
      </c>
      <c r="AE1075" s="406">
        <f t="shared" ca="1" si="4177"/>
        <v>0</v>
      </c>
      <c r="AF1075" s="406">
        <f t="shared" ca="1" si="4177"/>
        <v>0</v>
      </c>
      <c r="AG1075" s="406">
        <f t="shared" ca="1" si="4177"/>
        <v>0</v>
      </c>
      <c r="AH1075" s="317"/>
      <c r="AI1075" s="318"/>
      <c r="AJ1075" s="318"/>
      <c r="AK1075" s="318"/>
      <c r="AL1075" s="318"/>
      <c r="AM1075"/>
      <c r="AN1075"/>
      <c r="AO1075"/>
      <c r="AP1075"/>
      <c r="AQ1075"/>
      <c r="AR1075"/>
    </row>
    <row r="1076" spans="1:44" ht="13.15" customHeight="1">
      <c r="A1076" s="317"/>
      <c r="B1076" s="317"/>
      <c r="C1076" s="317" cm="1">
        <f t="array" aca="1" ref="C1076" ca="1">OFFSET(C1076,-3,,,)+1</f>
        <v>16</v>
      </c>
      <c r="D1076" s="889" t="str">
        <f t="shared" ref="D1076:E1076" ca="1" si="4178">D741</f>
        <v/>
      </c>
      <c r="E1076" s="892" t="str">
        <f t="shared" ca="1" si="4178"/>
        <v/>
      </c>
      <c r="F1076" s="893"/>
      <c r="G1076" s="898">
        <f t="shared" ref="G1076" si="4179">G741</f>
        <v>0</v>
      </c>
      <c r="H1076" s="901"/>
      <c r="I1076" s="904" t="str">
        <f t="shared" ref="I1076" ca="1" si="4180">I741</f>
        <v/>
      </c>
      <c r="J1076" s="907">
        <f t="shared" ref="J1076" ca="1" si="4181">IF($D1076=$C$3,
SUMPRODUCT(OFFSET($B$1031,1,,($C1076-1)*3-2,),OFFSET($L$1031,,,($C1076-1)*3-2,)),J741+H1076)</f>
        <v>0</v>
      </c>
      <c r="K1076" s="910">
        <f t="shared" ref="K1076" ca="1" si="4182">K741</f>
        <v>0</v>
      </c>
      <c r="L1076" s="913">
        <f t="shared" ref="L1076" ca="1" si="4183">J1076*K1076</f>
        <v>0</v>
      </c>
      <c r="M1076" s="402" t="s">
        <v>89</v>
      </c>
      <c r="N1076" s="308" t="str">
        <f t="shared" ref="N1076:AG1076" ca="1" si="4184">N741</f>
        <v/>
      </c>
      <c r="O1076" s="309" t="str">
        <f t="shared" ca="1" si="4184"/>
        <v/>
      </c>
      <c r="P1076" s="309" t="str">
        <f t="shared" ca="1" si="4184"/>
        <v/>
      </c>
      <c r="Q1076" s="310" t="str">
        <f t="shared" ca="1" si="4184"/>
        <v/>
      </c>
      <c r="R1076" s="309" t="str">
        <f t="shared" ca="1" si="4184"/>
        <v/>
      </c>
      <c r="S1076" s="309" t="str">
        <f t="shared" ca="1" si="4184"/>
        <v/>
      </c>
      <c r="T1076" s="309" t="str">
        <f t="shared" ca="1" si="4184"/>
        <v/>
      </c>
      <c r="U1076" s="309" t="str">
        <f t="shared" ca="1" si="4184"/>
        <v/>
      </c>
      <c r="V1076" s="309" t="str">
        <f t="shared" ca="1" si="4184"/>
        <v/>
      </c>
      <c r="W1076" s="309" t="str">
        <f t="shared" ca="1" si="4184"/>
        <v/>
      </c>
      <c r="X1076" s="309" t="str">
        <f t="shared" ca="1" si="4184"/>
        <v/>
      </c>
      <c r="Y1076" s="309" t="str">
        <f t="shared" ca="1" si="4184"/>
        <v/>
      </c>
      <c r="Z1076" s="309" t="str">
        <f t="shared" ca="1" si="4184"/>
        <v/>
      </c>
      <c r="AA1076" s="309" t="str">
        <f t="shared" ca="1" si="4184"/>
        <v/>
      </c>
      <c r="AB1076" s="309" t="str">
        <f t="shared" ca="1" si="4184"/>
        <v/>
      </c>
      <c r="AC1076" s="309" t="str">
        <f t="shared" ca="1" si="4184"/>
        <v/>
      </c>
      <c r="AD1076" s="309" t="str">
        <f t="shared" ca="1" si="4184"/>
        <v/>
      </c>
      <c r="AE1076" s="309" t="str">
        <f t="shared" ca="1" si="4184"/>
        <v/>
      </c>
      <c r="AF1076" s="309" t="str">
        <f t="shared" ca="1" si="4184"/>
        <v/>
      </c>
      <c r="AG1076" s="309" t="str">
        <f t="shared" ca="1" si="4184"/>
        <v/>
      </c>
      <c r="AH1076" s="317"/>
      <c r="AI1076" s="318"/>
      <c r="AJ1076" s="318"/>
      <c r="AK1076" s="318"/>
      <c r="AL1076" s="318"/>
      <c r="AM1076"/>
      <c r="AN1076"/>
      <c r="AO1076"/>
      <c r="AP1076"/>
      <c r="AQ1076"/>
      <c r="AR1076"/>
    </row>
    <row r="1077" spans="1:44" ht="13.15" customHeight="1">
      <c r="A1077" s="317"/>
      <c r="B1077" s="380">
        <f t="shared" ref="B1077" ca="1" si="4185">B742</f>
        <v>0</v>
      </c>
      <c r="C1077" s="317" cm="1">
        <f t="array" aca="1" ref="C1077" ca="1">IF(ROUND(SUM(IF(N1076:AG1076&lt;&gt;"",IF(N1076:AG1076&lt;&gt;0,(N1077:AG1077))))-J1076,3)&lt;&gt;0,"X",0)</f>
        <v>0</v>
      </c>
      <c r="D1077" s="890"/>
      <c r="E1077" s="894"/>
      <c r="F1077" s="895"/>
      <c r="G1077" s="899"/>
      <c r="H1077" s="902"/>
      <c r="I1077" s="905"/>
      <c r="J1077" s="908"/>
      <c r="K1077" s="911"/>
      <c r="L1077" s="914"/>
      <c r="M1077" s="403" t="s">
        <v>90</v>
      </c>
      <c r="N1077" s="312" cm="1">
        <f t="array" aca="1" ref="N1077" ca="1">IF($D1076=$C$3,
SUM(IF(OFFSET($N$1031,,,($C1076-1)*3-2,$C$2)=N1076,OFFSET($N$1033,,,($C1076-1)*3-2,$C$2)*OFFSET($B$1031,1,,($C1076-1)*3-2,1))),
IFERROR((N742/$J741)*$J1076,0))</f>
        <v>0</v>
      </c>
      <c r="O1077" s="312" cm="1">
        <f t="array" aca="1" ref="O1077" ca="1">IF($D1076=$C$3,
SUM(IF(OFFSET($N$1031,,,($C1076-1)*3-2,$C$2)=O1076,OFFSET($N$1033,,,($C1076-1)*3-2,$C$2)*OFFSET($B$1031,1,,($C1076-1)*3-2,1))),
IFERROR((O742/$J741)*$J1076,0))</f>
        <v>0</v>
      </c>
      <c r="P1077" s="312" cm="1">
        <f t="array" aca="1" ref="P1077" ca="1">IF($D1076=$C$3,
SUM(IF(OFFSET($N$1031,,,($C1076-1)*3-2,$C$2)=P1076,OFFSET($N$1033,,,($C1076-1)*3-2,$C$2)*OFFSET($B$1031,1,,($C1076-1)*3-2,1))),
IFERROR((P742/$J741)*$J1076,0))</f>
        <v>0</v>
      </c>
      <c r="Q1077" s="313" cm="1">
        <f t="array" aca="1" ref="Q1077" ca="1">IF($D1076=$C$3,
SUM(IF(OFFSET($N$1031,,,($C1076-1)*3-2,$C$2)=Q1076,OFFSET($N$1033,,,($C1076-1)*3-2,$C$2)*OFFSET($B$1031,1,,($C1076-1)*3-2,1))),
IFERROR((Q742/$J741)*$J1076,0))</f>
        <v>0</v>
      </c>
      <c r="R1077" s="312" cm="1">
        <f t="array" aca="1" ref="R1077" ca="1">IF($D1076=$C$3,
SUM(IF(OFFSET($N$1031,,,($C1076-1)*3-2,$C$2)=R1076,OFFSET($N$1033,,,($C1076-1)*3-2,$C$2)*OFFSET($B$1031,1,,($C1076-1)*3-2,1))),
IFERROR((R742/$J741)*$J1076,0))</f>
        <v>0</v>
      </c>
      <c r="S1077" s="312" cm="1">
        <f t="array" aca="1" ref="S1077" ca="1">IF($D1076=$C$3,
SUM(IF(OFFSET($N$1031,,,($C1076-1)*3-2,$C$2)=S1076,OFFSET($N$1033,,,($C1076-1)*3-2,$C$2)*OFFSET($B$1031,1,,($C1076-1)*3-2,1))),
IFERROR((S742/$J741)*$J1076,0))</f>
        <v>0</v>
      </c>
      <c r="T1077" s="312" cm="1">
        <f t="array" aca="1" ref="T1077" ca="1">IF($D1076=$C$3,
SUM(IF(OFFSET($N$1031,,,($C1076-1)*3-2,$C$2)=T1076,OFFSET($N$1033,,,($C1076-1)*3-2,$C$2)*OFFSET($B$1031,1,,($C1076-1)*3-2,1))),
IFERROR((T742/$J741)*$J1076,0))</f>
        <v>0</v>
      </c>
      <c r="U1077" s="312" cm="1">
        <f t="array" aca="1" ref="U1077" ca="1">IF($D1076=$C$3,
SUM(IF(OFFSET($N$1031,,,($C1076-1)*3-2,$C$2)=U1076,OFFSET($N$1033,,,($C1076-1)*3-2,$C$2)*OFFSET($B$1031,1,,($C1076-1)*3-2,1))),
IFERROR((U742/$J741)*$J1076,0))</f>
        <v>0</v>
      </c>
      <c r="V1077" s="312" cm="1">
        <f t="array" aca="1" ref="V1077" ca="1">IF($D1076=$C$3,
SUM(IF(OFFSET($N$1031,,,($C1076-1)*3-2,$C$2)=V1076,OFFSET($N$1033,,,($C1076-1)*3-2,$C$2)*OFFSET($B$1031,1,,($C1076-1)*3-2,1))),
IFERROR((V742/$J741)*$J1076,0))</f>
        <v>0</v>
      </c>
      <c r="W1077" s="312" cm="1">
        <f t="array" aca="1" ref="W1077" ca="1">IF($D1076=$C$3,
SUM(IF(OFFSET($N$1031,,,($C1076-1)*3-2,$C$2)=W1076,OFFSET($N$1033,,,($C1076-1)*3-2,$C$2)*OFFSET($B$1031,1,,($C1076-1)*3-2,1))),
IFERROR((W742/$J741)*$J1076,0))</f>
        <v>0</v>
      </c>
      <c r="X1077" s="312" cm="1">
        <f t="array" aca="1" ref="X1077" ca="1">IF($D1076=$C$3,
SUM(IF(OFFSET($N$1031,,,($C1076-1)*3-2,$C$2)=X1076,OFFSET($N$1033,,,($C1076-1)*3-2,$C$2)*OFFSET($B$1031,1,,($C1076-1)*3-2,1))),
IFERROR((X742/$J741)*$J1076,0))</f>
        <v>0</v>
      </c>
      <c r="Y1077" s="312" cm="1">
        <f t="array" aca="1" ref="Y1077" ca="1">IF($D1076=$C$3,
SUM(IF(OFFSET($N$1031,,,($C1076-1)*3-2,$C$2)=Y1076,OFFSET($N$1033,,,($C1076-1)*3-2,$C$2)*OFFSET($B$1031,1,,($C1076-1)*3-2,1))),
IFERROR((Y742/$J741)*$J1076,0))</f>
        <v>0</v>
      </c>
      <c r="Z1077" s="312" cm="1">
        <f t="array" aca="1" ref="Z1077" ca="1">IF($D1076=$C$3,
SUM(IF(OFFSET($N$1031,,,($C1076-1)*3-2,$C$2)=Z1076,OFFSET($N$1033,,,($C1076-1)*3-2,$C$2)*OFFSET($B$1031,1,,($C1076-1)*3-2,1))),
IFERROR((Z742/$J741)*$J1076,0))</f>
        <v>0</v>
      </c>
      <c r="AA1077" s="312" cm="1">
        <f t="array" aca="1" ref="AA1077" ca="1">IF($D1076=$C$3,
SUM(IF(OFFSET($N$1031,,,($C1076-1)*3-2,$C$2)=AA1076,OFFSET($N$1033,,,($C1076-1)*3-2,$C$2)*OFFSET($B$1031,1,,($C1076-1)*3-2,1))),
IFERROR((AA742/$J741)*$J1076,0))</f>
        <v>0</v>
      </c>
      <c r="AB1077" s="312" cm="1">
        <f t="array" aca="1" ref="AB1077" ca="1">IF($D1076=$C$3,
SUM(IF(OFFSET($N$1031,,,($C1076-1)*3-2,$C$2)=AB1076,OFFSET($N$1033,,,($C1076-1)*3-2,$C$2)*OFFSET($B$1031,1,,($C1076-1)*3-2,1))),
IFERROR((AB742/$J741)*$J1076,0))</f>
        <v>0</v>
      </c>
      <c r="AC1077" s="312" cm="1">
        <f t="array" aca="1" ref="AC1077" ca="1">IF($D1076=$C$3,
SUM(IF(OFFSET($N$1031,,,($C1076-1)*3-2,$C$2)=AC1076,OFFSET($N$1033,,,($C1076-1)*3-2,$C$2)*OFFSET($B$1031,1,,($C1076-1)*3-2,1))),
IFERROR((AC742/$J741)*$J1076,0))</f>
        <v>0</v>
      </c>
      <c r="AD1077" s="312" cm="1">
        <f t="array" aca="1" ref="AD1077" ca="1">IF($D1076=$C$3,
SUM(IF(OFFSET($N$1031,,,($C1076-1)*3-2,$C$2)=AD1076,OFFSET($N$1033,,,($C1076-1)*3-2,$C$2)*OFFSET($B$1031,1,,($C1076-1)*3-2,1))),
IFERROR((AD742/$J741)*$J1076,0))</f>
        <v>0</v>
      </c>
      <c r="AE1077" s="312" cm="1">
        <f t="array" aca="1" ref="AE1077" ca="1">IF($D1076=$C$3,
SUM(IF(OFFSET($N$1031,,,($C1076-1)*3-2,$C$2)=AE1076,OFFSET($N$1033,,,($C1076-1)*3-2,$C$2)*OFFSET($B$1031,1,,($C1076-1)*3-2,1))),
IFERROR((AE742/$J741)*$J1076,0))</f>
        <v>0</v>
      </c>
      <c r="AF1077" s="312" cm="1">
        <f t="array" aca="1" ref="AF1077" ca="1">IF($D1076=$C$3,
SUM(IF(OFFSET($N$1031,,,($C1076-1)*3-2,$C$2)=AF1076,OFFSET($N$1033,,,($C1076-1)*3-2,$C$2)*OFFSET($B$1031,1,,($C1076-1)*3-2,1))),
IFERROR((AF742/$J741)*$J1076,0))</f>
        <v>0</v>
      </c>
      <c r="AG1077" s="312" cm="1">
        <f t="array" aca="1" ref="AG1077" ca="1">IF($D1076=$C$3,
SUM(IF(OFFSET($N$1031,,,($C1076-1)*3-2,$C$2)=AG1076,OFFSET($N$1033,,,($C1076-1)*3-2,$C$2)*OFFSET($B$1031,1,,($C1076-1)*3-2,1))),
IFERROR((AG742/$J741)*$J1076,0))</f>
        <v>0</v>
      </c>
      <c r="AH1077" s="317"/>
      <c r="AI1077" s="318"/>
      <c r="AJ1077" s="318"/>
      <c r="AK1077" s="318"/>
      <c r="AL1077" s="318"/>
      <c r="AM1077"/>
      <c r="AN1077"/>
      <c r="AO1077"/>
      <c r="AP1077"/>
      <c r="AQ1077"/>
      <c r="AR1077"/>
    </row>
    <row r="1078" spans="1:44" ht="13.15" customHeight="1">
      <c r="A1078" s="317"/>
      <c r="B1078" s="380" t="str">
        <f t="shared" ref="B1078:C1078" ca="1" si="4186">B743</f>
        <v/>
      </c>
      <c r="C1078" s="380" t="str">
        <f t="shared" ca="1" si="4186"/>
        <v/>
      </c>
      <c r="D1078" s="891"/>
      <c r="E1078" s="896"/>
      <c r="F1078" s="897"/>
      <c r="G1078" s="900"/>
      <c r="H1078" s="903"/>
      <c r="I1078" s="906"/>
      <c r="J1078" s="909"/>
      <c r="K1078" s="912"/>
      <c r="L1078" s="915"/>
      <c r="M1078" s="404" t="s">
        <v>91</v>
      </c>
      <c r="N1078" s="405">
        <f t="shared" ref="N1078:AG1078" ca="1" si="4187">IFERROR(N1077*$K1076,0)</f>
        <v>0</v>
      </c>
      <c r="O1078" s="406">
        <f t="shared" ca="1" si="4187"/>
        <v>0</v>
      </c>
      <c r="P1078" s="406">
        <f t="shared" ca="1" si="4187"/>
        <v>0</v>
      </c>
      <c r="Q1078" s="407">
        <f t="shared" ca="1" si="4187"/>
        <v>0</v>
      </c>
      <c r="R1078" s="406">
        <f t="shared" ca="1" si="4187"/>
        <v>0</v>
      </c>
      <c r="S1078" s="406">
        <f t="shared" ca="1" si="4187"/>
        <v>0</v>
      </c>
      <c r="T1078" s="406">
        <f t="shared" ca="1" si="4187"/>
        <v>0</v>
      </c>
      <c r="U1078" s="406">
        <f t="shared" ca="1" si="4187"/>
        <v>0</v>
      </c>
      <c r="V1078" s="406">
        <f t="shared" ca="1" si="4187"/>
        <v>0</v>
      </c>
      <c r="W1078" s="406">
        <f t="shared" ca="1" si="4187"/>
        <v>0</v>
      </c>
      <c r="X1078" s="406">
        <f t="shared" ca="1" si="4187"/>
        <v>0</v>
      </c>
      <c r="Y1078" s="406">
        <f t="shared" ca="1" si="4187"/>
        <v>0</v>
      </c>
      <c r="Z1078" s="406">
        <f t="shared" ca="1" si="4187"/>
        <v>0</v>
      </c>
      <c r="AA1078" s="406">
        <f t="shared" ca="1" si="4187"/>
        <v>0</v>
      </c>
      <c r="AB1078" s="406">
        <f t="shared" ca="1" si="4187"/>
        <v>0</v>
      </c>
      <c r="AC1078" s="406">
        <f t="shared" ca="1" si="4187"/>
        <v>0</v>
      </c>
      <c r="AD1078" s="406">
        <f t="shared" ca="1" si="4187"/>
        <v>0</v>
      </c>
      <c r="AE1078" s="406">
        <f t="shared" ca="1" si="4187"/>
        <v>0</v>
      </c>
      <c r="AF1078" s="406">
        <f t="shared" ca="1" si="4187"/>
        <v>0</v>
      </c>
      <c r="AG1078" s="406">
        <f t="shared" ca="1" si="4187"/>
        <v>0</v>
      </c>
      <c r="AH1078" s="317"/>
      <c r="AI1078" s="318"/>
      <c r="AJ1078" s="318"/>
      <c r="AK1078" s="318"/>
      <c r="AL1078" s="318"/>
      <c r="AM1078"/>
      <c r="AN1078"/>
      <c r="AO1078"/>
      <c r="AP1078"/>
      <c r="AQ1078"/>
      <c r="AR1078"/>
    </row>
    <row r="1079" spans="1:44" ht="13.15" customHeight="1">
      <c r="A1079" s="317"/>
      <c r="B1079" s="317"/>
      <c r="C1079" s="317" cm="1">
        <f t="array" aca="1" ref="C1079" ca="1">OFFSET(C1079,-3,,,)+1</f>
        <v>17</v>
      </c>
      <c r="D1079" s="889" t="str">
        <f t="shared" ref="D1079:E1079" ca="1" si="4188">D744</f>
        <v/>
      </c>
      <c r="E1079" s="892" t="str">
        <f t="shared" ca="1" si="4188"/>
        <v/>
      </c>
      <c r="F1079" s="893"/>
      <c r="G1079" s="898">
        <f t="shared" ref="G1079" si="4189">G744</f>
        <v>0</v>
      </c>
      <c r="H1079" s="901"/>
      <c r="I1079" s="904" t="str">
        <f t="shared" ref="I1079" ca="1" si="4190">I744</f>
        <v/>
      </c>
      <c r="J1079" s="907">
        <f t="shared" ref="J1079" ca="1" si="4191">IF($D1079=$C$3,
SUMPRODUCT(OFFSET($B$1031,1,,($C1079-1)*3-2,),OFFSET($L$1031,,,($C1079-1)*3-2,)),J744+H1079)</f>
        <v>0</v>
      </c>
      <c r="K1079" s="910">
        <f t="shared" ref="K1079" ca="1" si="4192">K744</f>
        <v>0</v>
      </c>
      <c r="L1079" s="913">
        <f t="shared" ref="L1079" ca="1" si="4193">J1079*K1079</f>
        <v>0</v>
      </c>
      <c r="M1079" s="402" t="s">
        <v>89</v>
      </c>
      <c r="N1079" s="308" t="str">
        <f t="shared" ref="N1079:AG1079" ca="1" si="4194">N744</f>
        <v/>
      </c>
      <c r="O1079" s="309" t="str">
        <f t="shared" ca="1" si="4194"/>
        <v/>
      </c>
      <c r="P1079" s="309" t="str">
        <f t="shared" ca="1" si="4194"/>
        <v/>
      </c>
      <c r="Q1079" s="310" t="str">
        <f t="shared" ca="1" si="4194"/>
        <v/>
      </c>
      <c r="R1079" s="309" t="str">
        <f t="shared" ca="1" si="4194"/>
        <v/>
      </c>
      <c r="S1079" s="309" t="str">
        <f t="shared" ca="1" si="4194"/>
        <v/>
      </c>
      <c r="T1079" s="309" t="str">
        <f t="shared" ca="1" si="4194"/>
        <v/>
      </c>
      <c r="U1079" s="309" t="str">
        <f t="shared" ca="1" si="4194"/>
        <v/>
      </c>
      <c r="V1079" s="309" t="str">
        <f t="shared" ca="1" si="4194"/>
        <v/>
      </c>
      <c r="W1079" s="309" t="str">
        <f t="shared" ca="1" si="4194"/>
        <v/>
      </c>
      <c r="X1079" s="309" t="str">
        <f t="shared" ca="1" si="4194"/>
        <v/>
      </c>
      <c r="Y1079" s="309" t="str">
        <f t="shared" ca="1" si="4194"/>
        <v/>
      </c>
      <c r="Z1079" s="309" t="str">
        <f t="shared" ca="1" si="4194"/>
        <v/>
      </c>
      <c r="AA1079" s="309" t="str">
        <f t="shared" ca="1" si="4194"/>
        <v/>
      </c>
      <c r="AB1079" s="309" t="str">
        <f t="shared" ca="1" si="4194"/>
        <v/>
      </c>
      <c r="AC1079" s="309" t="str">
        <f t="shared" ca="1" si="4194"/>
        <v/>
      </c>
      <c r="AD1079" s="309" t="str">
        <f t="shared" ca="1" si="4194"/>
        <v/>
      </c>
      <c r="AE1079" s="309" t="str">
        <f t="shared" ca="1" si="4194"/>
        <v/>
      </c>
      <c r="AF1079" s="309" t="str">
        <f t="shared" ca="1" si="4194"/>
        <v/>
      </c>
      <c r="AG1079" s="309" t="str">
        <f t="shared" ca="1" si="4194"/>
        <v/>
      </c>
      <c r="AH1079" s="317"/>
      <c r="AI1079" s="318"/>
      <c r="AJ1079" s="318"/>
      <c r="AK1079" s="318"/>
      <c r="AL1079" s="318"/>
      <c r="AM1079"/>
      <c r="AN1079"/>
      <c r="AO1079"/>
      <c r="AP1079"/>
      <c r="AQ1079"/>
      <c r="AR1079"/>
    </row>
    <row r="1080" spans="1:44" ht="13.15" customHeight="1">
      <c r="A1080" s="317"/>
      <c r="B1080" s="380">
        <f t="shared" ref="B1080" ca="1" si="4195">B745</f>
        <v>0</v>
      </c>
      <c r="C1080" s="317" cm="1">
        <f t="array" aca="1" ref="C1080" ca="1">IF(ROUND(SUM(IF(N1079:AG1079&lt;&gt;"",IF(N1079:AG1079&lt;&gt;0,(N1080:AG1080))))-J1079,3)&lt;&gt;0,"X",0)</f>
        <v>0</v>
      </c>
      <c r="D1080" s="890"/>
      <c r="E1080" s="894"/>
      <c r="F1080" s="895"/>
      <c r="G1080" s="899"/>
      <c r="H1080" s="902"/>
      <c r="I1080" s="905"/>
      <c r="J1080" s="908"/>
      <c r="K1080" s="911"/>
      <c r="L1080" s="914"/>
      <c r="M1080" s="403" t="s">
        <v>90</v>
      </c>
      <c r="N1080" s="312" cm="1">
        <f t="array" aca="1" ref="N1080" ca="1">IF($D1079=$C$3,
SUM(IF(OFFSET($N$1031,,,($C1079-1)*3-2,$C$2)=N1079,OFFSET($N$1033,,,($C1079-1)*3-2,$C$2)*OFFSET($B$1031,1,,($C1079-1)*3-2,1))),
IFERROR((N745/$J744)*$J1079,0))</f>
        <v>0</v>
      </c>
      <c r="O1080" s="312" cm="1">
        <f t="array" aca="1" ref="O1080" ca="1">IF($D1079=$C$3,
SUM(IF(OFFSET($N$1031,,,($C1079-1)*3-2,$C$2)=O1079,OFFSET($N$1033,,,($C1079-1)*3-2,$C$2)*OFFSET($B$1031,1,,($C1079-1)*3-2,1))),
IFERROR((O745/$J744)*$J1079,0))</f>
        <v>0</v>
      </c>
      <c r="P1080" s="312" cm="1">
        <f t="array" aca="1" ref="P1080" ca="1">IF($D1079=$C$3,
SUM(IF(OFFSET($N$1031,,,($C1079-1)*3-2,$C$2)=P1079,OFFSET($N$1033,,,($C1079-1)*3-2,$C$2)*OFFSET($B$1031,1,,($C1079-1)*3-2,1))),
IFERROR((P745/$J744)*$J1079,0))</f>
        <v>0</v>
      </c>
      <c r="Q1080" s="313" cm="1">
        <f t="array" aca="1" ref="Q1080" ca="1">IF($D1079=$C$3,
SUM(IF(OFFSET($N$1031,,,($C1079-1)*3-2,$C$2)=Q1079,OFFSET($N$1033,,,($C1079-1)*3-2,$C$2)*OFFSET($B$1031,1,,($C1079-1)*3-2,1))),
IFERROR((Q745/$J744)*$J1079,0))</f>
        <v>0</v>
      </c>
      <c r="R1080" s="312" cm="1">
        <f t="array" aca="1" ref="R1080" ca="1">IF($D1079=$C$3,
SUM(IF(OFFSET($N$1031,,,($C1079-1)*3-2,$C$2)=R1079,OFFSET($N$1033,,,($C1079-1)*3-2,$C$2)*OFFSET($B$1031,1,,($C1079-1)*3-2,1))),
IFERROR((R745/$J744)*$J1079,0))</f>
        <v>0</v>
      </c>
      <c r="S1080" s="312" cm="1">
        <f t="array" aca="1" ref="S1080" ca="1">IF($D1079=$C$3,
SUM(IF(OFFSET($N$1031,,,($C1079-1)*3-2,$C$2)=S1079,OFFSET($N$1033,,,($C1079-1)*3-2,$C$2)*OFFSET($B$1031,1,,($C1079-1)*3-2,1))),
IFERROR((S745/$J744)*$J1079,0))</f>
        <v>0</v>
      </c>
      <c r="T1080" s="312" cm="1">
        <f t="array" aca="1" ref="T1080" ca="1">IF($D1079=$C$3,
SUM(IF(OFFSET($N$1031,,,($C1079-1)*3-2,$C$2)=T1079,OFFSET($N$1033,,,($C1079-1)*3-2,$C$2)*OFFSET($B$1031,1,,($C1079-1)*3-2,1))),
IFERROR((T745/$J744)*$J1079,0))</f>
        <v>0</v>
      </c>
      <c r="U1080" s="312" cm="1">
        <f t="array" aca="1" ref="U1080" ca="1">IF($D1079=$C$3,
SUM(IF(OFFSET($N$1031,,,($C1079-1)*3-2,$C$2)=U1079,OFFSET($N$1033,,,($C1079-1)*3-2,$C$2)*OFFSET($B$1031,1,,($C1079-1)*3-2,1))),
IFERROR((U745/$J744)*$J1079,0))</f>
        <v>0</v>
      </c>
      <c r="V1080" s="312" cm="1">
        <f t="array" aca="1" ref="V1080" ca="1">IF($D1079=$C$3,
SUM(IF(OFFSET($N$1031,,,($C1079-1)*3-2,$C$2)=V1079,OFFSET($N$1033,,,($C1079-1)*3-2,$C$2)*OFFSET($B$1031,1,,($C1079-1)*3-2,1))),
IFERROR((V745/$J744)*$J1079,0))</f>
        <v>0</v>
      </c>
      <c r="W1080" s="312" cm="1">
        <f t="array" aca="1" ref="W1080" ca="1">IF($D1079=$C$3,
SUM(IF(OFFSET($N$1031,,,($C1079-1)*3-2,$C$2)=W1079,OFFSET($N$1033,,,($C1079-1)*3-2,$C$2)*OFFSET($B$1031,1,,($C1079-1)*3-2,1))),
IFERROR((W745/$J744)*$J1079,0))</f>
        <v>0</v>
      </c>
      <c r="X1080" s="312" cm="1">
        <f t="array" aca="1" ref="X1080" ca="1">IF($D1079=$C$3,
SUM(IF(OFFSET($N$1031,,,($C1079-1)*3-2,$C$2)=X1079,OFFSET($N$1033,,,($C1079-1)*3-2,$C$2)*OFFSET($B$1031,1,,($C1079-1)*3-2,1))),
IFERROR((X745/$J744)*$J1079,0))</f>
        <v>0</v>
      </c>
      <c r="Y1080" s="312" cm="1">
        <f t="array" aca="1" ref="Y1080" ca="1">IF($D1079=$C$3,
SUM(IF(OFFSET($N$1031,,,($C1079-1)*3-2,$C$2)=Y1079,OFFSET($N$1033,,,($C1079-1)*3-2,$C$2)*OFFSET($B$1031,1,,($C1079-1)*3-2,1))),
IFERROR((Y745/$J744)*$J1079,0))</f>
        <v>0</v>
      </c>
      <c r="Z1080" s="312" cm="1">
        <f t="array" aca="1" ref="Z1080" ca="1">IF($D1079=$C$3,
SUM(IF(OFFSET($N$1031,,,($C1079-1)*3-2,$C$2)=Z1079,OFFSET($N$1033,,,($C1079-1)*3-2,$C$2)*OFFSET($B$1031,1,,($C1079-1)*3-2,1))),
IFERROR((Z745/$J744)*$J1079,0))</f>
        <v>0</v>
      </c>
      <c r="AA1080" s="312" cm="1">
        <f t="array" aca="1" ref="AA1080" ca="1">IF($D1079=$C$3,
SUM(IF(OFFSET($N$1031,,,($C1079-1)*3-2,$C$2)=AA1079,OFFSET($N$1033,,,($C1079-1)*3-2,$C$2)*OFFSET($B$1031,1,,($C1079-1)*3-2,1))),
IFERROR((AA745/$J744)*$J1079,0))</f>
        <v>0</v>
      </c>
      <c r="AB1080" s="312" cm="1">
        <f t="array" aca="1" ref="AB1080" ca="1">IF($D1079=$C$3,
SUM(IF(OFFSET($N$1031,,,($C1079-1)*3-2,$C$2)=AB1079,OFFSET($N$1033,,,($C1079-1)*3-2,$C$2)*OFFSET($B$1031,1,,($C1079-1)*3-2,1))),
IFERROR((AB745/$J744)*$J1079,0))</f>
        <v>0</v>
      </c>
      <c r="AC1080" s="312" cm="1">
        <f t="array" aca="1" ref="AC1080" ca="1">IF($D1079=$C$3,
SUM(IF(OFFSET($N$1031,,,($C1079-1)*3-2,$C$2)=AC1079,OFFSET($N$1033,,,($C1079-1)*3-2,$C$2)*OFFSET($B$1031,1,,($C1079-1)*3-2,1))),
IFERROR((AC745/$J744)*$J1079,0))</f>
        <v>0</v>
      </c>
      <c r="AD1080" s="312" cm="1">
        <f t="array" aca="1" ref="AD1080" ca="1">IF($D1079=$C$3,
SUM(IF(OFFSET($N$1031,,,($C1079-1)*3-2,$C$2)=AD1079,OFFSET($N$1033,,,($C1079-1)*3-2,$C$2)*OFFSET($B$1031,1,,($C1079-1)*3-2,1))),
IFERROR((AD745/$J744)*$J1079,0))</f>
        <v>0</v>
      </c>
      <c r="AE1080" s="312" cm="1">
        <f t="array" aca="1" ref="AE1080" ca="1">IF($D1079=$C$3,
SUM(IF(OFFSET($N$1031,,,($C1079-1)*3-2,$C$2)=AE1079,OFFSET($N$1033,,,($C1079-1)*3-2,$C$2)*OFFSET($B$1031,1,,($C1079-1)*3-2,1))),
IFERROR((AE745/$J744)*$J1079,0))</f>
        <v>0</v>
      </c>
      <c r="AF1080" s="312" cm="1">
        <f t="array" aca="1" ref="AF1080" ca="1">IF($D1079=$C$3,
SUM(IF(OFFSET($N$1031,,,($C1079-1)*3-2,$C$2)=AF1079,OFFSET($N$1033,,,($C1079-1)*3-2,$C$2)*OFFSET($B$1031,1,,($C1079-1)*3-2,1))),
IFERROR((AF745/$J744)*$J1079,0))</f>
        <v>0</v>
      </c>
      <c r="AG1080" s="312" cm="1">
        <f t="array" aca="1" ref="AG1080" ca="1">IF($D1079=$C$3,
SUM(IF(OFFSET($N$1031,,,($C1079-1)*3-2,$C$2)=AG1079,OFFSET($N$1033,,,($C1079-1)*3-2,$C$2)*OFFSET($B$1031,1,,($C1079-1)*3-2,1))),
IFERROR((AG745/$J744)*$J1079,0))</f>
        <v>0</v>
      </c>
      <c r="AH1080" s="317"/>
      <c r="AI1080" s="318"/>
      <c r="AJ1080" s="318"/>
      <c r="AK1080" s="318"/>
      <c r="AL1080" s="318"/>
      <c r="AM1080"/>
      <c r="AN1080"/>
      <c r="AO1080"/>
      <c r="AP1080"/>
      <c r="AQ1080"/>
      <c r="AR1080"/>
    </row>
    <row r="1081" spans="1:44" ht="13.15" customHeight="1">
      <c r="A1081" s="317"/>
      <c r="B1081" s="380" t="str">
        <f t="shared" ref="B1081:C1081" ca="1" si="4196">B746</f>
        <v/>
      </c>
      <c r="C1081" s="380" t="str">
        <f t="shared" ca="1" si="4196"/>
        <v/>
      </c>
      <c r="D1081" s="891"/>
      <c r="E1081" s="896"/>
      <c r="F1081" s="897"/>
      <c r="G1081" s="900"/>
      <c r="H1081" s="903"/>
      <c r="I1081" s="906"/>
      <c r="J1081" s="909"/>
      <c r="K1081" s="912"/>
      <c r="L1081" s="915"/>
      <c r="M1081" s="404" t="s">
        <v>91</v>
      </c>
      <c r="N1081" s="405">
        <f t="shared" ref="N1081:AG1081" ca="1" si="4197">IFERROR(N1080*$K1079,0)</f>
        <v>0</v>
      </c>
      <c r="O1081" s="406">
        <f t="shared" ca="1" si="4197"/>
        <v>0</v>
      </c>
      <c r="P1081" s="406">
        <f t="shared" ca="1" si="4197"/>
        <v>0</v>
      </c>
      <c r="Q1081" s="407">
        <f t="shared" ca="1" si="4197"/>
        <v>0</v>
      </c>
      <c r="R1081" s="406">
        <f t="shared" ca="1" si="4197"/>
        <v>0</v>
      </c>
      <c r="S1081" s="406">
        <f t="shared" ca="1" si="4197"/>
        <v>0</v>
      </c>
      <c r="T1081" s="406">
        <f t="shared" ca="1" si="4197"/>
        <v>0</v>
      </c>
      <c r="U1081" s="406">
        <f t="shared" ca="1" si="4197"/>
        <v>0</v>
      </c>
      <c r="V1081" s="406">
        <f t="shared" ca="1" si="4197"/>
        <v>0</v>
      </c>
      <c r="W1081" s="406">
        <f t="shared" ca="1" si="4197"/>
        <v>0</v>
      </c>
      <c r="X1081" s="406">
        <f t="shared" ca="1" si="4197"/>
        <v>0</v>
      </c>
      <c r="Y1081" s="406">
        <f t="shared" ca="1" si="4197"/>
        <v>0</v>
      </c>
      <c r="Z1081" s="406">
        <f t="shared" ca="1" si="4197"/>
        <v>0</v>
      </c>
      <c r="AA1081" s="406">
        <f t="shared" ca="1" si="4197"/>
        <v>0</v>
      </c>
      <c r="AB1081" s="406">
        <f t="shared" ca="1" si="4197"/>
        <v>0</v>
      </c>
      <c r="AC1081" s="406">
        <f t="shared" ca="1" si="4197"/>
        <v>0</v>
      </c>
      <c r="AD1081" s="406">
        <f t="shared" ca="1" si="4197"/>
        <v>0</v>
      </c>
      <c r="AE1081" s="406">
        <f t="shared" ca="1" si="4197"/>
        <v>0</v>
      </c>
      <c r="AF1081" s="406">
        <f t="shared" ca="1" si="4197"/>
        <v>0</v>
      </c>
      <c r="AG1081" s="406">
        <f t="shared" ca="1" si="4197"/>
        <v>0</v>
      </c>
      <c r="AH1081" s="317"/>
      <c r="AI1081" s="318"/>
      <c r="AJ1081" s="318"/>
      <c r="AK1081" s="318"/>
      <c r="AL1081" s="318"/>
      <c r="AM1081"/>
      <c r="AN1081"/>
      <c r="AO1081"/>
      <c r="AP1081"/>
      <c r="AQ1081"/>
      <c r="AR1081"/>
    </row>
    <row r="1082" spans="1:44" ht="13.15" customHeight="1">
      <c r="A1082" s="317"/>
      <c r="B1082" s="317"/>
      <c r="C1082" s="317" cm="1">
        <f t="array" aca="1" ref="C1082" ca="1">OFFSET(C1082,-3,,,)+1</f>
        <v>18</v>
      </c>
      <c r="D1082" s="889" t="str">
        <f t="shared" ref="D1082:E1082" ca="1" si="4198">D747</f>
        <v/>
      </c>
      <c r="E1082" s="892" t="str">
        <f t="shared" ca="1" si="4198"/>
        <v/>
      </c>
      <c r="F1082" s="893"/>
      <c r="G1082" s="898">
        <f t="shared" ref="G1082" si="4199">G747</f>
        <v>0</v>
      </c>
      <c r="H1082" s="901"/>
      <c r="I1082" s="904" t="str">
        <f t="shared" ref="I1082" ca="1" si="4200">I747</f>
        <v/>
      </c>
      <c r="J1082" s="907">
        <f t="shared" ref="J1082" ca="1" si="4201">IF($D1082=$C$3,
SUMPRODUCT(OFFSET($B$1031,1,,($C1082-1)*3-2,),OFFSET($L$1031,,,($C1082-1)*3-2,)),J747+H1082)</f>
        <v>0</v>
      </c>
      <c r="K1082" s="910">
        <f t="shared" ref="K1082" ca="1" si="4202">K747</f>
        <v>0</v>
      </c>
      <c r="L1082" s="913">
        <f t="shared" ref="L1082" ca="1" si="4203">J1082*K1082</f>
        <v>0</v>
      </c>
      <c r="M1082" s="402" t="s">
        <v>89</v>
      </c>
      <c r="N1082" s="308" t="str">
        <f t="shared" ref="N1082:AG1082" ca="1" si="4204">N747</f>
        <v/>
      </c>
      <c r="O1082" s="309" t="str">
        <f t="shared" ca="1" si="4204"/>
        <v/>
      </c>
      <c r="P1082" s="309" t="str">
        <f t="shared" ca="1" si="4204"/>
        <v/>
      </c>
      <c r="Q1082" s="310" t="str">
        <f t="shared" ca="1" si="4204"/>
        <v/>
      </c>
      <c r="R1082" s="309" t="str">
        <f t="shared" ca="1" si="4204"/>
        <v/>
      </c>
      <c r="S1082" s="309" t="str">
        <f t="shared" ca="1" si="4204"/>
        <v/>
      </c>
      <c r="T1082" s="309" t="str">
        <f t="shared" ca="1" si="4204"/>
        <v/>
      </c>
      <c r="U1082" s="309" t="str">
        <f t="shared" ca="1" si="4204"/>
        <v/>
      </c>
      <c r="V1082" s="309" t="str">
        <f t="shared" ca="1" si="4204"/>
        <v/>
      </c>
      <c r="W1082" s="309" t="str">
        <f t="shared" ca="1" si="4204"/>
        <v/>
      </c>
      <c r="X1082" s="309" t="str">
        <f t="shared" ca="1" si="4204"/>
        <v/>
      </c>
      <c r="Y1082" s="309" t="str">
        <f t="shared" ca="1" si="4204"/>
        <v/>
      </c>
      <c r="Z1082" s="309" t="str">
        <f t="shared" ca="1" si="4204"/>
        <v/>
      </c>
      <c r="AA1082" s="309" t="str">
        <f t="shared" ca="1" si="4204"/>
        <v/>
      </c>
      <c r="AB1082" s="309" t="str">
        <f t="shared" ca="1" si="4204"/>
        <v/>
      </c>
      <c r="AC1082" s="309" t="str">
        <f t="shared" ca="1" si="4204"/>
        <v/>
      </c>
      <c r="AD1082" s="309" t="str">
        <f t="shared" ca="1" si="4204"/>
        <v/>
      </c>
      <c r="AE1082" s="309" t="str">
        <f t="shared" ca="1" si="4204"/>
        <v/>
      </c>
      <c r="AF1082" s="309" t="str">
        <f t="shared" ca="1" si="4204"/>
        <v/>
      </c>
      <c r="AG1082" s="309" t="str">
        <f t="shared" ca="1" si="4204"/>
        <v/>
      </c>
      <c r="AH1082" s="317"/>
      <c r="AI1082" s="318"/>
      <c r="AJ1082" s="318"/>
      <c r="AK1082" s="318"/>
      <c r="AL1082" s="318"/>
      <c r="AM1082"/>
      <c r="AN1082"/>
      <c r="AO1082"/>
      <c r="AP1082"/>
      <c r="AQ1082"/>
      <c r="AR1082"/>
    </row>
    <row r="1083" spans="1:44" ht="13.15" customHeight="1">
      <c r="A1083" s="317"/>
      <c r="B1083" s="380">
        <f t="shared" ref="B1083" ca="1" si="4205">B748</f>
        <v>0</v>
      </c>
      <c r="C1083" s="317" cm="1">
        <f t="array" aca="1" ref="C1083" ca="1">IF(ROUND(SUM(IF(N1082:AG1082&lt;&gt;"",IF(N1082:AG1082&lt;&gt;0,(N1083:AG1083))))-J1082,3)&lt;&gt;0,"X",0)</f>
        <v>0</v>
      </c>
      <c r="D1083" s="890"/>
      <c r="E1083" s="894"/>
      <c r="F1083" s="895"/>
      <c r="G1083" s="899"/>
      <c r="H1083" s="902"/>
      <c r="I1083" s="905"/>
      <c r="J1083" s="908"/>
      <c r="K1083" s="911"/>
      <c r="L1083" s="914"/>
      <c r="M1083" s="403" t="s">
        <v>90</v>
      </c>
      <c r="N1083" s="312" cm="1">
        <f t="array" aca="1" ref="N1083" ca="1">IF($D1082=$C$3,
SUM(IF(OFFSET($N$1031,,,($C1082-1)*3-2,$C$2)=N1082,OFFSET($N$1033,,,($C1082-1)*3-2,$C$2)*OFFSET($B$1031,1,,($C1082-1)*3-2,1))),
IFERROR((N748/$J747)*$J1082,0))</f>
        <v>0</v>
      </c>
      <c r="O1083" s="312" cm="1">
        <f t="array" aca="1" ref="O1083" ca="1">IF($D1082=$C$3,
SUM(IF(OFFSET($N$1031,,,($C1082-1)*3-2,$C$2)=O1082,OFFSET($N$1033,,,($C1082-1)*3-2,$C$2)*OFFSET($B$1031,1,,($C1082-1)*3-2,1))),
IFERROR((O748/$J747)*$J1082,0))</f>
        <v>0</v>
      </c>
      <c r="P1083" s="312" cm="1">
        <f t="array" aca="1" ref="P1083" ca="1">IF($D1082=$C$3,
SUM(IF(OFFSET($N$1031,,,($C1082-1)*3-2,$C$2)=P1082,OFFSET($N$1033,,,($C1082-1)*3-2,$C$2)*OFFSET($B$1031,1,,($C1082-1)*3-2,1))),
IFERROR((P748/$J747)*$J1082,0))</f>
        <v>0</v>
      </c>
      <c r="Q1083" s="313" cm="1">
        <f t="array" aca="1" ref="Q1083" ca="1">IF($D1082=$C$3,
SUM(IF(OFFSET($N$1031,,,($C1082-1)*3-2,$C$2)=Q1082,OFFSET($N$1033,,,($C1082-1)*3-2,$C$2)*OFFSET($B$1031,1,,($C1082-1)*3-2,1))),
IFERROR((Q748/$J747)*$J1082,0))</f>
        <v>0</v>
      </c>
      <c r="R1083" s="312" cm="1">
        <f t="array" aca="1" ref="R1083" ca="1">IF($D1082=$C$3,
SUM(IF(OFFSET($N$1031,,,($C1082-1)*3-2,$C$2)=R1082,OFFSET($N$1033,,,($C1082-1)*3-2,$C$2)*OFFSET($B$1031,1,,($C1082-1)*3-2,1))),
IFERROR((R748/$J747)*$J1082,0))</f>
        <v>0</v>
      </c>
      <c r="S1083" s="312" cm="1">
        <f t="array" aca="1" ref="S1083" ca="1">IF($D1082=$C$3,
SUM(IF(OFFSET($N$1031,,,($C1082-1)*3-2,$C$2)=S1082,OFFSET($N$1033,,,($C1082-1)*3-2,$C$2)*OFFSET($B$1031,1,,($C1082-1)*3-2,1))),
IFERROR((S748/$J747)*$J1082,0))</f>
        <v>0</v>
      </c>
      <c r="T1083" s="312" cm="1">
        <f t="array" aca="1" ref="T1083" ca="1">IF($D1082=$C$3,
SUM(IF(OFFSET($N$1031,,,($C1082-1)*3-2,$C$2)=T1082,OFFSET($N$1033,,,($C1082-1)*3-2,$C$2)*OFFSET($B$1031,1,,($C1082-1)*3-2,1))),
IFERROR((T748/$J747)*$J1082,0))</f>
        <v>0</v>
      </c>
      <c r="U1083" s="312" cm="1">
        <f t="array" aca="1" ref="U1083" ca="1">IF($D1082=$C$3,
SUM(IF(OFFSET($N$1031,,,($C1082-1)*3-2,$C$2)=U1082,OFFSET($N$1033,,,($C1082-1)*3-2,$C$2)*OFFSET($B$1031,1,,($C1082-1)*3-2,1))),
IFERROR((U748/$J747)*$J1082,0))</f>
        <v>0</v>
      </c>
      <c r="V1083" s="312" cm="1">
        <f t="array" aca="1" ref="V1083" ca="1">IF($D1082=$C$3,
SUM(IF(OFFSET($N$1031,,,($C1082-1)*3-2,$C$2)=V1082,OFFSET($N$1033,,,($C1082-1)*3-2,$C$2)*OFFSET($B$1031,1,,($C1082-1)*3-2,1))),
IFERROR((V748/$J747)*$J1082,0))</f>
        <v>0</v>
      </c>
      <c r="W1083" s="312" cm="1">
        <f t="array" aca="1" ref="W1083" ca="1">IF($D1082=$C$3,
SUM(IF(OFFSET($N$1031,,,($C1082-1)*3-2,$C$2)=W1082,OFFSET($N$1033,,,($C1082-1)*3-2,$C$2)*OFFSET($B$1031,1,,($C1082-1)*3-2,1))),
IFERROR((W748/$J747)*$J1082,0))</f>
        <v>0</v>
      </c>
      <c r="X1083" s="312" cm="1">
        <f t="array" aca="1" ref="X1083" ca="1">IF($D1082=$C$3,
SUM(IF(OFFSET($N$1031,,,($C1082-1)*3-2,$C$2)=X1082,OFFSET($N$1033,,,($C1082-1)*3-2,$C$2)*OFFSET($B$1031,1,,($C1082-1)*3-2,1))),
IFERROR((X748/$J747)*$J1082,0))</f>
        <v>0</v>
      </c>
      <c r="Y1083" s="312" cm="1">
        <f t="array" aca="1" ref="Y1083" ca="1">IF($D1082=$C$3,
SUM(IF(OFFSET($N$1031,,,($C1082-1)*3-2,$C$2)=Y1082,OFFSET($N$1033,,,($C1082-1)*3-2,$C$2)*OFFSET($B$1031,1,,($C1082-1)*3-2,1))),
IFERROR((Y748/$J747)*$J1082,0))</f>
        <v>0</v>
      </c>
      <c r="Z1083" s="312" cm="1">
        <f t="array" aca="1" ref="Z1083" ca="1">IF($D1082=$C$3,
SUM(IF(OFFSET($N$1031,,,($C1082-1)*3-2,$C$2)=Z1082,OFFSET($N$1033,,,($C1082-1)*3-2,$C$2)*OFFSET($B$1031,1,,($C1082-1)*3-2,1))),
IFERROR((Z748/$J747)*$J1082,0))</f>
        <v>0</v>
      </c>
      <c r="AA1083" s="312" cm="1">
        <f t="array" aca="1" ref="AA1083" ca="1">IF($D1082=$C$3,
SUM(IF(OFFSET($N$1031,,,($C1082-1)*3-2,$C$2)=AA1082,OFFSET($N$1033,,,($C1082-1)*3-2,$C$2)*OFFSET($B$1031,1,,($C1082-1)*3-2,1))),
IFERROR((AA748/$J747)*$J1082,0))</f>
        <v>0</v>
      </c>
      <c r="AB1083" s="312" cm="1">
        <f t="array" aca="1" ref="AB1083" ca="1">IF($D1082=$C$3,
SUM(IF(OFFSET($N$1031,,,($C1082-1)*3-2,$C$2)=AB1082,OFFSET($N$1033,,,($C1082-1)*3-2,$C$2)*OFFSET($B$1031,1,,($C1082-1)*3-2,1))),
IFERROR((AB748/$J747)*$J1082,0))</f>
        <v>0</v>
      </c>
      <c r="AC1083" s="312" cm="1">
        <f t="array" aca="1" ref="AC1083" ca="1">IF($D1082=$C$3,
SUM(IF(OFFSET($N$1031,,,($C1082-1)*3-2,$C$2)=AC1082,OFFSET($N$1033,,,($C1082-1)*3-2,$C$2)*OFFSET($B$1031,1,,($C1082-1)*3-2,1))),
IFERROR((AC748/$J747)*$J1082,0))</f>
        <v>0</v>
      </c>
      <c r="AD1083" s="312" cm="1">
        <f t="array" aca="1" ref="AD1083" ca="1">IF($D1082=$C$3,
SUM(IF(OFFSET($N$1031,,,($C1082-1)*3-2,$C$2)=AD1082,OFFSET($N$1033,,,($C1082-1)*3-2,$C$2)*OFFSET($B$1031,1,,($C1082-1)*3-2,1))),
IFERROR((AD748/$J747)*$J1082,0))</f>
        <v>0</v>
      </c>
      <c r="AE1083" s="312" cm="1">
        <f t="array" aca="1" ref="AE1083" ca="1">IF($D1082=$C$3,
SUM(IF(OFFSET($N$1031,,,($C1082-1)*3-2,$C$2)=AE1082,OFFSET($N$1033,,,($C1082-1)*3-2,$C$2)*OFFSET($B$1031,1,,($C1082-1)*3-2,1))),
IFERROR((AE748/$J747)*$J1082,0))</f>
        <v>0</v>
      </c>
      <c r="AF1083" s="312" cm="1">
        <f t="array" aca="1" ref="AF1083" ca="1">IF($D1082=$C$3,
SUM(IF(OFFSET($N$1031,,,($C1082-1)*3-2,$C$2)=AF1082,OFFSET($N$1033,,,($C1082-1)*3-2,$C$2)*OFFSET($B$1031,1,,($C1082-1)*3-2,1))),
IFERROR((AF748/$J747)*$J1082,0))</f>
        <v>0</v>
      </c>
      <c r="AG1083" s="312" cm="1">
        <f t="array" aca="1" ref="AG1083" ca="1">IF($D1082=$C$3,
SUM(IF(OFFSET($N$1031,,,($C1082-1)*3-2,$C$2)=AG1082,OFFSET($N$1033,,,($C1082-1)*3-2,$C$2)*OFFSET($B$1031,1,,($C1082-1)*3-2,1))),
IFERROR((AG748/$J747)*$J1082,0))</f>
        <v>0</v>
      </c>
      <c r="AH1083" s="317"/>
      <c r="AI1083" s="318"/>
      <c r="AJ1083" s="318"/>
      <c r="AK1083" s="318"/>
      <c r="AL1083" s="318"/>
      <c r="AM1083"/>
      <c r="AN1083"/>
      <c r="AO1083"/>
      <c r="AP1083"/>
      <c r="AQ1083"/>
      <c r="AR1083"/>
    </row>
    <row r="1084" spans="1:44" ht="13.15" customHeight="1">
      <c r="A1084" s="317"/>
      <c r="B1084" s="380" t="str">
        <f t="shared" ref="B1084:C1084" ca="1" si="4206">B749</f>
        <v/>
      </c>
      <c r="C1084" s="380" t="str">
        <f t="shared" ca="1" si="4206"/>
        <v/>
      </c>
      <c r="D1084" s="891"/>
      <c r="E1084" s="896"/>
      <c r="F1084" s="897"/>
      <c r="G1084" s="900"/>
      <c r="H1084" s="903"/>
      <c r="I1084" s="906"/>
      <c r="J1084" s="909"/>
      <c r="K1084" s="912"/>
      <c r="L1084" s="915"/>
      <c r="M1084" s="404" t="s">
        <v>91</v>
      </c>
      <c r="N1084" s="405">
        <f t="shared" ref="N1084:AG1084" ca="1" si="4207">IFERROR(N1083*$K1082,0)</f>
        <v>0</v>
      </c>
      <c r="O1084" s="406">
        <f t="shared" ca="1" si="4207"/>
        <v>0</v>
      </c>
      <c r="P1084" s="406">
        <f t="shared" ca="1" si="4207"/>
        <v>0</v>
      </c>
      <c r="Q1084" s="407">
        <f t="shared" ca="1" si="4207"/>
        <v>0</v>
      </c>
      <c r="R1084" s="406">
        <f t="shared" ca="1" si="4207"/>
        <v>0</v>
      </c>
      <c r="S1084" s="406">
        <f t="shared" ca="1" si="4207"/>
        <v>0</v>
      </c>
      <c r="T1084" s="406">
        <f t="shared" ca="1" si="4207"/>
        <v>0</v>
      </c>
      <c r="U1084" s="406">
        <f t="shared" ca="1" si="4207"/>
        <v>0</v>
      </c>
      <c r="V1084" s="406">
        <f t="shared" ca="1" si="4207"/>
        <v>0</v>
      </c>
      <c r="W1084" s="406">
        <f t="shared" ca="1" si="4207"/>
        <v>0</v>
      </c>
      <c r="X1084" s="406">
        <f t="shared" ca="1" si="4207"/>
        <v>0</v>
      </c>
      <c r="Y1084" s="406">
        <f t="shared" ca="1" si="4207"/>
        <v>0</v>
      </c>
      <c r="Z1084" s="406">
        <f t="shared" ca="1" si="4207"/>
        <v>0</v>
      </c>
      <c r="AA1084" s="406">
        <f t="shared" ca="1" si="4207"/>
        <v>0</v>
      </c>
      <c r="AB1084" s="406">
        <f t="shared" ca="1" si="4207"/>
        <v>0</v>
      </c>
      <c r="AC1084" s="406">
        <f t="shared" ca="1" si="4207"/>
        <v>0</v>
      </c>
      <c r="AD1084" s="406">
        <f t="shared" ca="1" si="4207"/>
        <v>0</v>
      </c>
      <c r="AE1084" s="406">
        <f t="shared" ca="1" si="4207"/>
        <v>0</v>
      </c>
      <c r="AF1084" s="406">
        <f t="shared" ca="1" si="4207"/>
        <v>0</v>
      </c>
      <c r="AG1084" s="406">
        <f t="shared" ca="1" si="4207"/>
        <v>0</v>
      </c>
      <c r="AH1084" s="317"/>
      <c r="AI1084" s="318"/>
      <c r="AJ1084" s="318"/>
      <c r="AK1084" s="318"/>
      <c r="AL1084" s="318"/>
      <c r="AM1084"/>
      <c r="AN1084"/>
      <c r="AO1084"/>
      <c r="AP1084"/>
      <c r="AQ1084"/>
      <c r="AR1084"/>
    </row>
    <row r="1085" spans="1:44" ht="13.15" customHeight="1">
      <c r="A1085" s="317"/>
      <c r="B1085" s="317"/>
      <c r="C1085" s="317" cm="1">
        <f t="array" aca="1" ref="C1085" ca="1">OFFSET(C1085,-3,,,)+1</f>
        <v>19</v>
      </c>
      <c r="D1085" s="889" t="str">
        <f t="shared" ref="D1085:E1085" ca="1" si="4208">D750</f>
        <v/>
      </c>
      <c r="E1085" s="892" t="str">
        <f t="shared" ca="1" si="4208"/>
        <v/>
      </c>
      <c r="F1085" s="893"/>
      <c r="G1085" s="898">
        <f t="shared" ref="G1085" si="4209">G750</f>
        <v>0</v>
      </c>
      <c r="H1085" s="901"/>
      <c r="I1085" s="904" t="str">
        <f t="shared" ref="I1085" ca="1" si="4210">I750</f>
        <v/>
      </c>
      <c r="J1085" s="907">
        <f t="shared" ref="J1085" ca="1" si="4211">IF($D1085=$C$3,
SUMPRODUCT(OFFSET($B$1031,1,,($C1085-1)*3-2,),OFFSET($L$1031,,,($C1085-1)*3-2,)),J750+H1085)</f>
        <v>0</v>
      </c>
      <c r="K1085" s="910">
        <f t="shared" ref="K1085" ca="1" si="4212">K750</f>
        <v>0</v>
      </c>
      <c r="L1085" s="913">
        <f t="shared" ref="L1085" ca="1" si="4213">J1085*K1085</f>
        <v>0</v>
      </c>
      <c r="M1085" s="402" t="s">
        <v>89</v>
      </c>
      <c r="N1085" s="308" t="str">
        <f t="shared" ref="N1085:AG1085" ca="1" si="4214">N750</f>
        <v/>
      </c>
      <c r="O1085" s="309" t="str">
        <f t="shared" ca="1" si="4214"/>
        <v/>
      </c>
      <c r="P1085" s="309" t="str">
        <f t="shared" ca="1" si="4214"/>
        <v/>
      </c>
      <c r="Q1085" s="310" t="str">
        <f t="shared" ca="1" si="4214"/>
        <v/>
      </c>
      <c r="R1085" s="309" t="str">
        <f t="shared" ca="1" si="4214"/>
        <v/>
      </c>
      <c r="S1085" s="309" t="str">
        <f t="shared" ca="1" si="4214"/>
        <v/>
      </c>
      <c r="T1085" s="309" t="str">
        <f t="shared" ca="1" si="4214"/>
        <v/>
      </c>
      <c r="U1085" s="309" t="str">
        <f t="shared" ca="1" si="4214"/>
        <v/>
      </c>
      <c r="V1085" s="309" t="str">
        <f t="shared" ca="1" si="4214"/>
        <v/>
      </c>
      <c r="W1085" s="309" t="str">
        <f t="shared" ca="1" si="4214"/>
        <v/>
      </c>
      <c r="X1085" s="309" t="str">
        <f t="shared" ca="1" si="4214"/>
        <v/>
      </c>
      <c r="Y1085" s="309" t="str">
        <f t="shared" ca="1" si="4214"/>
        <v/>
      </c>
      <c r="Z1085" s="309" t="str">
        <f t="shared" ca="1" si="4214"/>
        <v/>
      </c>
      <c r="AA1085" s="309" t="str">
        <f t="shared" ca="1" si="4214"/>
        <v/>
      </c>
      <c r="AB1085" s="309" t="str">
        <f t="shared" ca="1" si="4214"/>
        <v/>
      </c>
      <c r="AC1085" s="309" t="str">
        <f t="shared" ca="1" si="4214"/>
        <v/>
      </c>
      <c r="AD1085" s="309" t="str">
        <f t="shared" ca="1" si="4214"/>
        <v/>
      </c>
      <c r="AE1085" s="309" t="str">
        <f t="shared" ca="1" si="4214"/>
        <v/>
      </c>
      <c r="AF1085" s="309" t="str">
        <f t="shared" ca="1" si="4214"/>
        <v/>
      </c>
      <c r="AG1085" s="309" t="str">
        <f t="shared" ca="1" si="4214"/>
        <v/>
      </c>
      <c r="AH1085" s="317"/>
      <c r="AI1085" s="318"/>
      <c r="AJ1085" s="318"/>
      <c r="AK1085" s="318"/>
      <c r="AL1085" s="318"/>
      <c r="AM1085"/>
      <c r="AN1085"/>
      <c r="AO1085"/>
      <c r="AP1085"/>
      <c r="AQ1085"/>
      <c r="AR1085"/>
    </row>
    <row r="1086" spans="1:44" ht="13.15" customHeight="1">
      <c r="A1086" s="317"/>
      <c r="B1086" s="380">
        <f t="shared" ref="B1086" ca="1" si="4215">B751</f>
        <v>0</v>
      </c>
      <c r="C1086" s="317" cm="1">
        <f t="array" aca="1" ref="C1086" ca="1">IF(ROUND(SUM(IF(N1085:AG1085&lt;&gt;"",IF(N1085:AG1085&lt;&gt;0,(N1086:AG1086))))-J1085,3)&lt;&gt;0,"X",0)</f>
        <v>0</v>
      </c>
      <c r="D1086" s="890"/>
      <c r="E1086" s="894"/>
      <c r="F1086" s="895"/>
      <c r="G1086" s="899"/>
      <c r="H1086" s="902"/>
      <c r="I1086" s="905"/>
      <c r="J1086" s="908"/>
      <c r="K1086" s="911"/>
      <c r="L1086" s="914"/>
      <c r="M1086" s="403" t="s">
        <v>90</v>
      </c>
      <c r="N1086" s="312" cm="1">
        <f t="array" aca="1" ref="N1086" ca="1">IF($D1085=$C$3,
SUM(IF(OFFSET($N$1031,,,($C1085-1)*3-2,$C$2)=N1085,OFFSET($N$1033,,,($C1085-1)*3-2,$C$2)*OFFSET($B$1031,1,,($C1085-1)*3-2,1))),
IFERROR((N751/$J750)*$J1085,0))</f>
        <v>0</v>
      </c>
      <c r="O1086" s="312" cm="1">
        <f t="array" aca="1" ref="O1086" ca="1">IF($D1085=$C$3,
SUM(IF(OFFSET($N$1031,,,($C1085-1)*3-2,$C$2)=O1085,OFFSET($N$1033,,,($C1085-1)*3-2,$C$2)*OFFSET($B$1031,1,,($C1085-1)*3-2,1))),
IFERROR((O751/$J750)*$J1085,0))</f>
        <v>0</v>
      </c>
      <c r="P1086" s="312" cm="1">
        <f t="array" aca="1" ref="P1086" ca="1">IF($D1085=$C$3,
SUM(IF(OFFSET($N$1031,,,($C1085-1)*3-2,$C$2)=P1085,OFFSET($N$1033,,,($C1085-1)*3-2,$C$2)*OFFSET($B$1031,1,,($C1085-1)*3-2,1))),
IFERROR((P751/$J750)*$J1085,0))</f>
        <v>0</v>
      </c>
      <c r="Q1086" s="313" cm="1">
        <f t="array" aca="1" ref="Q1086" ca="1">IF($D1085=$C$3,
SUM(IF(OFFSET($N$1031,,,($C1085-1)*3-2,$C$2)=Q1085,OFFSET($N$1033,,,($C1085-1)*3-2,$C$2)*OFFSET($B$1031,1,,($C1085-1)*3-2,1))),
IFERROR((Q751/$J750)*$J1085,0))</f>
        <v>0</v>
      </c>
      <c r="R1086" s="312" cm="1">
        <f t="array" aca="1" ref="R1086" ca="1">IF($D1085=$C$3,
SUM(IF(OFFSET($N$1031,,,($C1085-1)*3-2,$C$2)=R1085,OFFSET($N$1033,,,($C1085-1)*3-2,$C$2)*OFFSET($B$1031,1,,($C1085-1)*3-2,1))),
IFERROR((R751/$J750)*$J1085,0))</f>
        <v>0</v>
      </c>
      <c r="S1086" s="312" cm="1">
        <f t="array" aca="1" ref="S1086" ca="1">IF($D1085=$C$3,
SUM(IF(OFFSET($N$1031,,,($C1085-1)*3-2,$C$2)=S1085,OFFSET($N$1033,,,($C1085-1)*3-2,$C$2)*OFFSET($B$1031,1,,($C1085-1)*3-2,1))),
IFERROR((S751/$J750)*$J1085,0))</f>
        <v>0</v>
      </c>
      <c r="T1086" s="312" cm="1">
        <f t="array" aca="1" ref="T1086" ca="1">IF($D1085=$C$3,
SUM(IF(OFFSET($N$1031,,,($C1085-1)*3-2,$C$2)=T1085,OFFSET($N$1033,,,($C1085-1)*3-2,$C$2)*OFFSET($B$1031,1,,($C1085-1)*3-2,1))),
IFERROR((T751/$J750)*$J1085,0))</f>
        <v>0</v>
      </c>
      <c r="U1086" s="312" cm="1">
        <f t="array" aca="1" ref="U1086" ca="1">IF($D1085=$C$3,
SUM(IF(OFFSET($N$1031,,,($C1085-1)*3-2,$C$2)=U1085,OFFSET($N$1033,,,($C1085-1)*3-2,$C$2)*OFFSET($B$1031,1,,($C1085-1)*3-2,1))),
IFERROR((U751/$J750)*$J1085,0))</f>
        <v>0</v>
      </c>
      <c r="V1086" s="312" cm="1">
        <f t="array" aca="1" ref="V1086" ca="1">IF($D1085=$C$3,
SUM(IF(OFFSET($N$1031,,,($C1085-1)*3-2,$C$2)=V1085,OFFSET($N$1033,,,($C1085-1)*3-2,$C$2)*OFFSET($B$1031,1,,($C1085-1)*3-2,1))),
IFERROR((V751/$J750)*$J1085,0))</f>
        <v>0</v>
      </c>
      <c r="W1086" s="312" cm="1">
        <f t="array" aca="1" ref="W1086" ca="1">IF($D1085=$C$3,
SUM(IF(OFFSET($N$1031,,,($C1085-1)*3-2,$C$2)=W1085,OFFSET($N$1033,,,($C1085-1)*3-2,$C$2)*OFFSET($B$1031,1,,($C1085-1)*3-2,1))),
IFERROR((W751/$J750)*$J1085,0))</f>
        <v>0</v>
      </c>
      <c r="X1086" s="312" cm="1">
        <f t="array" aca="1" ref="X1086" ca="1">IF($D1085=$C$3,
SUM(IF(OFFSET($N$1031,,,($C1085-1)*3-2,$C$2)=X1085,OFFSET($N$1033,,,($C1085-1)*3-2,$C$2)*OFFSET($B$1031,1,,($C1085-1)*3-2,1))),
IFERROR((X751/$J750)*$J1085,0))</f>
        <v>0</v>
      </c>
      <c r="Y1086" s="312" cm="1">
        <f t="array" aca="1" ref="Y1086" ca="1">IF($D1085=$C$3,
SUM(IF(OFFSET($N$1031,,,($C1085-1)*3-2,$C$2)=Y1085,OFFSET($N$1033,,,($C1085-1)*3-2,$C$2)*OFFSET($B$1031,1,,($C1085-1)*3-2,1))),
IFERROR((Y751/$J750)*$J1085,0))</f>
        <v>0</v>
      </c>
      <c r="Z1086" s="312" cm="1">
        <f t="array" aca="1" ref="Z1086" ca="1">IF($D1085=$C$3,
SUM(IF(OFFSET($N$1031,,,($C1085-1)*3-2,$C$2)=Z1085,OFFSET($N$1033,,,($C1085-1)*3-2,$C$2)*OFFSET($B$1031,1,,($C1085-1)*3-2,1))),
IFERROR((Z751/$J750)*$J1085,0))</f>
        <v>0</v>
      </c>
      <c r="AA1086" s="312" cm="1">
        <f t="array" aca="1" ref="AA1086" ca="1">IF($D1085=$C$3,
SUM(IF(OFFSET($N$1031,,,($C1085-1)*3-2,$C$2)=AA1085,OFFSET($N$1033,,,($C1085-1)*3-2,$C$2)*OFFSET($B$1031,1,,($C1085-1)*3-2,1))),
IFERROR((AA751/$J750)*$J1085,0))</f>
        <v>0</v>
      </c>
      <c r="AB1086" s="312" cm="1">
        <f t="array" aca="1" ref="AB1086" ca="1">IF($D1085=$C$3,
SUM(IF(OFFSET($N$1031,,,($C1085-1)*3-2,$C$2)=AB1085,OFFSET($N$1033,,,($C1085-1)*3-2,$C$2)*OFFSET($B$1031,1,,($C1085-1)*3-2,1))),
IFERROR((AB751/$J750)*$J1085,0))</f>
        <v>0</v>
      </c>
      <c r="AC1086" s="312" cm="1">
        <f t="array" aca="1" ref="AC1086" ca="1">IF($D1085=$C$3,
SUM(IF(OFFSET($N$1031,,,($C1085-1)*3-2,$C$2)=AC1085,OFFSET($N$1033,,,($C1085-1)*3-2,$C$2)*OFFSET($B$1031,1,,($C1085-1)*3-2,1))),
IFERROR((AC751/$J750)*$J1085,0))</f>
        <v>0</v>
      </c>
      <c r="AD1086" s="312" cm="1">
        <f t="array" aca="1" ref="AD1086" ca="1">IF($D1085=$C$3,
SUM(IF(OFFSET($N$1031,,,($C1085-1)*3-2,$C$2)=AD1085,OFFSET($N$1033,,,($C1085-1)*3-2,$C$2)*OFFSET($B$1031,1,,($C1085-1)*3-2,1))),
IFERROR((AD751/$J750)*$J1085,0))</f>
        <v>0</v>
      </c>
      <c r="AE1086" s="312" cm="1">
        <f t="array" aca="1" ref="AE1086" ca="1">IF($D1085=$C$3,
SUM(IF(OFFSET($N$1031,,,($C1085-1)*3-2,$C$2)=AE1085,OFFSET($N$1033,,,($C1085-1)*3-2,$C$2)*OFFSET($B$1031,1,,($C1085-1)*3-2,1))),
IFERROR((AE751/$J750)*$J1085,0))</f>
        <v>0</v>
      </c>
      <c r="AF1086" s="312" cm="1">
        <f t="array" aca="1" ref="AF1086" ca="1">IF($D1085=$C$3,
SUM(IF(OFFSET($N$1031,,,($C1085-1)*3-2,$C$2)=AF1085,OFFSET($N$1033,,,($C1085-1)*3-2,$C$2)*OFFSET($B$1031,1,,($C1085-1)*3-2,1))),
IFERROR((AF751/$J750)*$J1085,0))</f>
        <v>0</v>
      </c>
      <c r="AG1086" s="312" cm="1">
        <f t="array" aca="1" ref="AG1086" ca="1">IF($D1085=$C$3,
SUM(IF(OFFSET($N$1031,,,($C1085-1)*3-2,$C$2)=AG1085,OFFSET($N$1033,,,($C1085-1)*3-2,$C$2)*OFFSET($B$1031,1,,($C1085-1)*3-2,1))),
IFERROR((AG751/$J750)*$J1085,0))</f>
        <v>0</v>
      </c>
      <c r="AH1086" s="317"/>
      <c r="AI1086" s="318"/>
      <c r="AJ1086" s="318"/>
      <c r="AK1086" s="318"/>
      <c r="AL1086" s="318"/>
      <c r="AM1086"/>
      <c r="AN1086"/>
      <c r="AO1086"/>
      <c r="AP1086"/>
      <c r="AQ1086"/>
      <c r="AR1086"/>
    </row>
    <row r="1087" spans="1:44" ht="13.15" customHeight="1">
      <c r="A1087" s="317"/>
      <c r="B1087" s="380" t="str">
        <f t="shared" ref="B1087:C1087" ca="1" si="4216">B752</f>
        <v/>
      </c>
      <c r="C1087" s="380" t="str">
        <f t="shared" ca="1" si="4216"/>
        <v/>
      </c>
      <c r="D1087" s="891"/>
      <c r="E1087" s="896"/>
      <c r="F1087" s="897"/>
      <c r="G1087" s="900"/>
      <c r="H1087" s="903"/>
      <c r="I1087" s="906"/>
      <c r="J1087" s="909"/>
      <c r="K1087" s="912"/>
      <c r="L1087" s="915"/>
      <c r="M1087" s="404" t="s">
        <v>91</v>
      </c>
      <c r="N1087" s="405">
        <f t="shared" ref="N1087:AG1087" ca="1" si="4217">IFERROR(N1086*$K1085,0)</f>
        <v>0</v>
      </c>
      <c r="O1087" s="406">
        <f t="shared" ca="1" si="4217"/>
        <v>0</v>
      </c>
      <c r="P1087" s="406">
        <f t="shared" ca="1" si="4217"/>
        <v>0</v>
      </c>
      <c r="Q1087" s="407">
        <f t="shared" ca="1" si="4217"/>
        <v>0</v>
      </c>
      <c r="R1087" s="406">
        <f t="shared" ca="1" si="4217"/>
        <v>0</v>
      </c>
      <c r="S1087" s="406">
        <f t="shared" ca="1" si="4217"/>
        <v>0</v>
      </c>
      <c r="T1087" s="406">
        <f t="shared" ca="1" si="4217"/>
        <v>0</v>
      </c>
      <c r="U1087" s="406">
        <f t="shared" ca="1" si="4217"/>
        <v>0</v>
      </c>
      <c r="V1087" s="406">
        <f t="shared" ca="1" si="4217"/>
        <v>0</v>
      </c>
      <c r="W1087" s="406">
        <f t="shared" ca="1" si="4217"/>
        <v>0</v>
      </c>
      <c r="X1087" s="406">
        <f t="shared" ca="1" si="4217"/>
        <v>0</v>
      </c>
      <c r="Y1087" s="406">
        <f t="shared" ca="1" si="4217"/>
        <v>0</v>
      </c>
      <c r="Z1087" s="406">
        <f t="shared" ca="1" si="4217"/>
        <v>0</v>
      </c>
      <c r="AA1087" s="406">
        <f t="shared" ca="1" si="4217"/>
        <v>0</v>
      </c>
      <c r="AB1087" s="406">
        <f t="shared" ca="1" si="4217"/>
        <v>0</v>
      </c>
      <c r="AC1087" s="406">
        <f t="shared" ca="1" si="4217"/>
        <v>0</v>
      </c>
      <c r="AD1087" s="406">
        <f t="shared" ca="1" si="4217"/>
        <v>0</v>
      </c>
      <c r="AE1087" s="406">
        <f t="shared" ca="1" si="4217"/>
        <v>0</v>
      </c>
      <c r="AF1087" s="406">
        <f t="shared" ca="1" si="4217"/>
        <v>0</v>
      </c>
      <c r="AG1087" s="406">
        <f t="shared" ca="1" si="4217"/>
        <v>0</v>
      </c>
      <c r="AH1087" s="317"/>
      <c r="AI1087" s="318"/>
      <c r="AJ1087" s="318"/>
      <c r="AK1087" s="318"/>
      <c r="AL1087" s="318"/>
      <c r="AM1087"/>
      <c r="AN1087"/>
      <c r="AO1087"/>
      <c r="AP1087"/>
      <c r="AQ1087"/>
      <c r="AR1087"/>
    </row>
    <row r="1088" spans="1:44" ht="13.15" customHeight="1">
      <c r="A1088" s="317"/>
      <c r="B1088" s="317"/>
      <c r="C1088" s="317" cm="1">
        <f t="array" aca="1" ref="C1088" ca="1">OFFSET(C1088,-3,,,)+1</f>
        <v>20</v>
      </c>
      <c r="D1088" s="889" t="str">
        <f t="shared" ref="D1088:E1088" ca="1" si="4218">D753</f>
        <v/>
      </c>
      <c r="E1088" s="892" t="str">
        <f t="shared" ca="1" si="4218"/>
        <v/>
      </c>
      <c r="F1088" s="893"/>
      <c r="G1088" s="898">
        <f t="shared" ref="G1088" si="4219">G753</f>
        <v>0</v>
      </c>
      <c r="H1088" s="901"/>
      <c r="I1088" s="904" t="str">
        <f t="shared" ref="I1088" ca="1" si="4220">I753</f>
        <v/>
      </c>
      <c r="J1088" s="907">
        <f t="shared" ref="J1088" ca="1" si="4221">IF($D1088=$C$3,
SUMPRODUCT(OFFSET($B$1031,1,,($C1088-1)*3-2,),OFFSET($L$1031,,,($C1088-1)*3-2,)),J753+H1088)</f>
        <v>0</v>
      </c>
      <c r="K1088" s="910">
        <f t="shared" ref="K1088" ca="1" si="4222">K753</f>
        <v>0</v>
      </c>
      <c r="L1088" s="913">
        <f t="shared" ref="L1088" ca="1" si="4223">J1088*K1088</f>
        <v>0</v>
      </c>
      <c r="M1088" s="402" t="s">
        <v>89</v>
      </c>
      <c r="N1088" s="308" t="str">
        <f t="shared" ref="N1088:AG1088" ca="1" si="4224">N753</f>
        <v/>
      </c>
      <c r="O1088" s="309" t="str">
        <f t="shared" ca="1" si="4224"/>
        <v/>
      </c>
      <c r="P1088" s="309" t="str">
        <f t="shared" ca="1" si="4224"/>
        <v/>
      </c>
      <c r="Q1088" s="310" t="str">
        <f t="shared" ca="1" si="4224"/>
        <v/>
      </c>
      <c r="R1088" s="309" t="str">
        <f t="shared" ca="1" si="4224"/>
        <v/>
      </c>
      <c r="S1088" s="309" t="str">
        <f t="shared" ca="1" si="4224"/>
        <v/>
      </c>
      <c r="T1088" s="309" t="str">
        <f t="shared" ca="1" si="4224"/>
        <v/>
      </c>
      <c r="U1088" s="309" t="str">
        <f t="shared" ca="1" si="4224"/>
        <v/>
      </c>
      <c r="V1088" s="309" t="str">
        <f t="shared" ca="1" si="4224"/>
        <v/>
      </c>
      <c r="W1088" s="309" t="str">
        <f t="shared" ca="1" si="4224"/>
        <v/>
      </c>
      <c r="X1088" s="309" t="str">
        <f t="shared" ca="1" si="4224"/>
        <v/>
      </c>
      <c r="Y1088" s="309" t="str">
        <f t="shared" ca="1" si="4224"/>
        <v/>
      </c>
      <c r="Z1088" s="309" t="str">
        <f t="shared" ca="1" si="4224"/>
        <v/>
      </c>
      <c r="AA1088" s="309" t="str">
        <f t="shared" ca="1" si="4224"/>
        <v/>
      </c>
      <c r="AB1088" s="309" t="str">
        <f t="shared" ca="1" si="4224"/>
        <v/>
      </c>
      <c r="AC1088" s="309" t="str">
        <f t="shared" ca="1" si="4224"/>
        <v/>
      </c>
      <c r="AD1088" s="309" t="str">
        <f t="shared" ca="1" si="4224"/>
        <v/>
      </c>
      <c r="AE1088" s="309" t="str">
        <f t="shared" ca="1" si="4224"/>
        <v/>
      </c>
      <c r="AF1088" s="309" t="str">
        <f t="shared" ca="1" si="4224"/>
        <v/>
      </c>
      <c r="AG1088" s="309" t="str">
        <f t="shared" ca="1" si="4224"/>
        <v/>
      </c>
      <c r="AH1088" s="317"/>
      <c r="AI1088" s="318"/>
      <c r="AJ1088" s="318"/>
      <c r="AK1088" s="318"/>
      <c r="AL1088" s="318"/>
      <c r="AM1088"/>
      <c r="AN1088"/>
      <c r="AO1088"/>
      <c r="AP1088"/>
      <c r="AQ1088"/>
      <c r="AR1088"/>
    </row>
    <row r="1089" spans="1:44" ht="13.15" customHeight="1">
      <c r="A1089" s="317"/>
      <c r="B1089" s="380">
        <f t="shared" ref="B1089" ca="1" si="4225">B754</f>
        <v>0</v>
      </c>
      <c r="C1089" s="317" cm="1">
        <f t="array" aca="1" ref="C1089" ca="1">IF(ROUND(SUM(IF(N1088:AG1088&lt;&gt;"",IF(N1088:AG1088&lt;&gt;0,(N1089:AG1089))))-J1088,3)&lt;&gt;0,"X",0)</f>
        <v>0</v>
      </c>
      <c r="D1089" s="890"/>
      <c r="E1089" s="894"/>
      <c r="F1089" s="895"/>
      <c r="G1089" s="899"/>
      <c r="H1089" s="902"/>
      <c r="I1089" s="905"/>
      <c r="J1089" s="908"/>
      <c r="K1089" s="911"/>
      <c r="L1089" s="914"/>
      <c r="M1089" s="403" t="s">
        <v>90</v>
      </c>
      <c r="N1089" s="312" cm="1">
        <f t="array" aca="1" ref="N1089" ca="1">IF($D1088=$C$3,
SUM(IF(OFFSET($N$1031,,,($C1088-1)*3-2,$C$2)=N1088,OFFSET($N$1033,,,($C1088-1)*3-2,$C$2)*OFFSET($B$1031,1,,($C1088-1)*3-2,1))),
IFERROR((N754/$J753)*$J1088,0))</f>
        <v>0</v>
      </c>
      <c r="O1089" s="312" cm="1">
        <f t="array" aca="1" ref="O1089" ca="1">IF($D1088=$C$3,
SUM(IF(OFFSET($N$1031,,,($C1088-1)*3-2,$C$2)=O1088,OFFSET($N$1033,,,($C1088-1)*3-2,$C$2)*OFFSET($B$1031,1,,($C1088-1)*3-2,1))),
IFERROR((O754/$J753)*$J1088,0))</f>
        <v>0</v>
      </c>
      <c r="P1089" s="312" cm="1">
        <f t="array" aca="1" ref="P1089" ca="1">IF($D1088=$C$3,
SUM(IF(OFFSET($N$1031,,,($C1088-1)*3-2,$C$2)=P1088,OFFSET($N$1033,,,($C1088-1)*3-2,$C$2)*OFFSET($B$1031,1,,($C1088-1)*3-2,1))),
IFERROR((P754/$J753)*$J1088,0))</f>
        <v>0</v>
      </c>
      <c r="Q1089" s="313" cm="1">
        <f t="array" aca="1" ref="Q1089" ca="1">IF($D1088=$C$3,
SUM(IF(OFFSET($N$1031,,,($C1088-1)*3-2,$C$2)=Q1088,OFFSET($N$1033,,,($C1088-1)*3-2,$C$2)*OFFSET($B$1031,1,,($C1088-1)*3-2,1))),
IFERROR((Q754/$J753)*$J1088,0))</f>
        <v>0</v>
      </c>
      <c r="R1089" s="312" cm="1">
        <f t="array" aca="1" ref="R1089" ca="1">IF($D1088=$C$3,
SUM(IF(OFFSET($N$1031,,,($C1088-1)*3-2,$C$2)=R1088,OFFSET($N$1033,,,($C1088-1)*3-2,$C$2)*OFFSET($B$1031,1,,($C1088-1)*3-2,1))),
IFERROR((R754/$J753)*$J1088,0))</f>
        <v>0</v>
      </c>
      <c r="S1089" s="312" cm="1">
        <f t="array" aca="1" ref="S1089" ca="1">IF($D1088=$C$3,
SUM(IF(OFFSET($N$1031,,,($C1088-1)*3-2,$C$2)=S1088,OFFSET($N$1033,,,($C1088-1)*3-2,$C$2)*OFFSET($B$1031,1,,($C1088-1)*3-2,1))),
IFERROR((S754/$J753)*$J1088,0))</f>
        <v>0</v>
      </c>
      <c r="T1089" s="312" cm="1">
        <f t="array" aca="1" ref="T1089" ca="1">IF($D1088=$C$3,
SUM(IF(OFFSET($N$1031,,,($C1088-1)*3-2,$C$2)=T1088,OFFSET($N$1033,,,($C1088-1)*3-2,$C$2)*OFFSET($B$1031,1,,($C1088-1)*3-2,1))),
IFERROR((T754/$J753)*$J1088,0))</f>
        <v>0</v>
      </c>
      <c r="U1089" s="312" cm="1">
        <f t="array" aca="1" ref="U1089" ca="1">IF($D1088=$C$3,
SUM(IF(OFFSET($N$1031,,,($C1088-1)*3-2,$C$2)=U1088,OFFSET($N$1033,,,($C1088-1)*3-2,$C$2)*OFFSET($B$1031,1,,($C1088-1)*3-2,1))),
IFERROR((U754/$J753)*$J1088,0))</f>
        <v>0</v>
      </c>
      <c r="V1089" s="312" cm="1">
        <f t="array" aca="1" ref="V1089" ca="1">IF($D1088=$C$3,
SUM(IF(OFFSET($N$1031,,,($C1088-1)*3-2,$C$2)=V1088,OFFSET($N$1033,,,($C1088-1)*3-2,$C$2)*OFFSET($B$1031,1,,($C1088-1)*3-2,1))),
IFERROR((V754/$J753)*$J1088,0))</f>
        <v>0</v>
      </c>
      <c r="W1089" s="312" cm="1">
        <f t="array" aca="1" ref="W1089" ca="1">IF($D1088=$C$3,
SUM(IF(OFFSET($N$1031,,,($C1088-1)*3-2,$C$2)=W1088,OFFSET($N$1033,,,($C1088-1)*3-2,$C$2)*OFFSET($B$1031,1,,($C1088-1)*3-2,1))),
IFERROR((W754/$J753)*$J1088,0))</f>
        <v>0</v>
      </c>
      <c r="X1089" s="312" cm="1">
        <f t="array" aca="1" ref="X1089" ca="1">IF($D1088=$C$3,
SUM(IF(OFFSET($N$1031,,,($C1088-1)*3-2,$C$2)=X1088,OFFSET($N$1033,,,($C1088-1)*3-2,$C$2)*OFFSET($B$1031,1,,($C1088-1)*3-2,1))),
IFERROR((X754/$J753)*$J1088,0))</f>
        <v>0</v>
      </c>
      <c r="Y1089" s="312" cm="1">
        <f t="array" aca="1" ref="Y1089" ca="1">IF($D1088=$C$3,
SUM(IF(OFFSET($N$1031,,,($C1088-1)*3-2,$C$2)=Y1088,OFFSET($N$1033,,,($C1088-1)*3-2,$C$2)*OFFSET($B$1031,1,,($C1088-1)*3-2,1))),
IFERROR((Y754/$J753)*$J1088,0))</f>
        <v>0</v>
      </c>
      <c r="Z1089" s="312" cm="1">
        <f t="array" aca="1" ref="Z1089" ca="1">IF($D1088=$C$3,
SUM(IF(OFFSET($N$1031,,,($C1088-1)*3-2,$C$2)=Z1088,OFFSET($N$1033,,,($C1088-1)*3-2,$C$2)*OFFSET($B$1031,1,,($C1088-1)*3-2,1))),
IFERROR((Z754/$J753)*$J1088,0))</f>
        <v>0</v>
      </c>
      <c r="AA1089" s="312" cm="1">
        <f t="array" aca="1" ref="AA1089" ca="1">IF($D1088=$C$3,
SUM(IF(OFFSET($N$1031,,,($C1088-1)*3-2,$C$2)=AA1088,OFFSET($N$1033,,,($C1088-1)*3-2,$C$2)*OFFSET($B$1031,1,,($C1088-1)*3-2,1))),
IFERROR((AA754/$J753)*$J1088,0))</f>
        <v>0</v>
      </c>
      <c r="AB1089" s="312" cm="1">
        <f t="array" aca="1" ref="AB1089" ca="1">IF($D1088=$C$3,
SUM(IF(OFFSET($N$1031,,,($C1088-1)*3-2,$C$2)=AB1088,OFFSET($N$1033,,,($C1088-1)*3-2,$C$2)*OFFSET($B$1031,1,,($C1088-1)*3-2,1))),
IFERROR((AB754/$J753)*$J1088,0))</f>
        <v>0</v>
      </c>
      <c r="AC1089" s="312" cm="1">
        <f t="array" aca="1" ref="AC1089" ca="1">IF($D1088=$C$3,
SUM(IF(OFFSET($N$1031,,,($C1088-1)*3-2,$C$2)=AC1088,OFFSET($N$1033,,,($C1088-1)*3-2,$C$2)*OFFSET($B$1031,1,,($C1088-1)*3-2,1))),
IFERROR((AC754/$J753)*$J1088,0))</f>
        <v>0</v>
      </c>
      <c r="AD1089" s="312" cm="1">
        <f t="array" aca="1" ref="AD1089" ca="1">IF($D1088=$C$3,
SUM(IF(OFFSET($N$1031,,,($C1088-1)*3-2,$C$2)=AD1088,OFFSET($N$1033,,,($C1088-1)*3-2,$C$2)*OFFSET($B$1031,1,,($C1088-1)*3-2,1))),
IFERROR((AD754/$J753)*$J1088,0))</f>
        <v>0</v>
      </c>
      <c r="AE1089" s="312" cm="1">
        <f t="array" aca="1" ref="AE1089" ca="1">IF($D1088=$C$3,
SUM(IF(OFFSET($N$1031,,,($C1088-1)*3-2,$C$2)=AE1088,OFFSET($N$1033,,,($C1088-1)*3-2,$C$2)*OFFSET($B$1031,1,,($C1088-1)*3-2,1))),
IFERROR((AE754/$J753)*$J1088,0))</f>
        <v>0</v>
      </c>
      <c r="AF1089" s="312" cm="1">
        <f t="array" aca="1" ref="AF1089" ca="1">IF($D1088=$C$3,
SUM(IF(OFFSET($N$1031,,,($C1088-1)*3-2,$C$2)=AF1088,OFFSET($N$1033,,,($C1088-1)*3-2,$C$2)*OFFSET($B$1031,1,,($C1088-1)*3-2,1))),
IFERROR((AF754/$J753)*$J1088,0))</f>
        <v>0</v>
      </c>
      <c r="AG1089" s="312" cm="1">
        <f t="array" aca="1" ref="AG1089" ca="1">IF($D1088=$C$3,
SUM(IF(OFFSET($N$1031,,,($C1088-1)*3-2,$C$2)=AG1088,OFFSET($N$1033,,,($C1088-1)*3-2,$C$2)*OFFSET($B$1031,1,,($C1088-1)*3-2,1))),
IFERROR((AG754/$J753)*$J1088,0))</f>
        <v>0</v>
      </c>
      <c r="AH1089" s="317"/>
      <c r="AI1089" s="318"/>
      <c r="AJ1089" s="318"/>
      <c r="AK1089" s="318"/>
      <c r="AL1089" s="318"/>
      <c r="AM1089"/>
      <c r="AN1089"/>
      <c r="AO1089"/>
      <c r="AP1089"/>
      <c r="AQ1089"/>
      <c r="AR1089"/>
    </row>
    <row r="1090" spans="1:44" ht="13.15" customHeight="1">
      <c r="A1090" s="317"/>
      <c r="B1090" s="380" t="str">
        <f t="shared" ref="B1090:C1090" ca="1" si="4226">B755</f>
        <v/>
      </c>
      <c r="C1090" s="380" t="str">
        <f t="shared" ca="1" si="4226"/>
        <v/>
      </c>
      <c r="D1090" s="891"/>
      <c r="E1090" s="896"/>
      <c r="F1090" s="897"/>
      <c r="G1090" s="900"/>
      <c r="H1090" s="903"/>
      <c r="I1090" s="906"/>
      <c r="J1090" s="909"/>
      <c r="K1090" s="912"/>
      <c r="L1090" s="915"/>
      <c r="M1090" s="404" t="s">
        <v>91</v>
      </c>
      <c r="N1090" s="405">
        <f t="shared" ref="N1090:AG1090" ca="1" si="4227">IFERROR(N1089*$K1088,0)</f>
        <v>0</v>
      </c>
      <c r="O1090" s="406">
        <f t="shared" ca="1" si="4227"/>
        <v>0</v>
      </c>
      <c r="P1090" s="406">
        <f t="shared" ca="1" si="4227"/>
        <v>0</v>
      </c>
      <c r="Q1090" s="407">
        <f t="shared" ca="1" si="4227"/>
        <v>0</v>
      </c>
      <c r="R1090" s="406">
        <f t="shared" ca="1" si="4227"/>
        <v>0</v>
      </c>
      <c r="S1090" s="406">
        <f t="shared" ca="1" si="4227"/>
        <v>0</v>
      </c>
      <c r="T1090" s="406">
        <f t="shared" ca="1" si="4227"/>
        <v>0</v>
      </c>
      <c r="U1090" s="406">
        <f t="shared" ca="1" si="4227"/>
        <v>0</v>
      </c>
      <c r="V1090" s="406">
        <f t="shared" ca="1" si="4227"/>
        <v>0</v>
      </c>
      <c r="W1090" s="406">
        <f t="shared" ca="1" si="4227"/>
        <v>0</v>
      </c>
      <c r="X1090" s="406">
        <f t="shared" ca="1" si="4227"/>
        <v>0</v>
      </c>
      <c r="Y1090" s="406">
        <f t="shared" ca="1" si="4227"/>
        <v>0</v>
      </c>
      <c r="Z1090" s="406">
        <f t="shared" ca="1" si="4227"/>
        <v>0</v>
      </c>
      <c r="AA1090" s="406">
        <f t="shared" ca="1" si="4227"/>
        <v>0</v>
      </c>
      <c r="AB1090" s="406">
        <f t="shared" ca="1" si="4227"/>
        <v>0</v>
      </c>
      <c r="AC1090" s="406">
        <f t="shared" ca="1" si="4227"/>
        <v>0</v>
      </c>
      <c r="AD1090" s="406">
        <f t="shared" ca="1" si="4227"/>
        <v>0</v>
      </c>
      <c r="AE1090" s="406">
        <f t="shared" ca="1" si="4227"/>
        <v>0</v>
      </c>
      <c r="AF1090" s="406">
        <f t="shared" ca="1" si="4227"/>
        <v>0</v>
      </c>
      <c r="AG1090" s="406">
        <f t="shared" ca="1" si="4227"/>
        <v>0</v>
      </c>
      <c r="AH1090" s="317"/>
      <c r="AI1090" s="318"/>
      <c r="AJ1090" s="318"/>
      <c r="AK1090" s="318"/>
      <c r="AL1090" s="318"/>
      <c r="AM1090"/>
      <c r="AN1090"/>
      <c r="AO1090"/>
      <c r="AP1090"/>
      <c r="AQ1090"/>
      <c r="AR1090"/>
    </row>
    <row r="1091" spans="1:44" ht="13.15" customHeight="1">
      <c r="A1091" s="317"/>
      <c r="B1091" s="317"/>
      <c r="C1091" s="317" cm="1">
        <f t="array" aca="1" ref="C1091" ca="1">OFFSET(C1091,-3,,,)+1</f>
        <v>21</v>
      </c>
      <c r="D1091" s="889" t="str">
        <f t="shared" ref="D1091:E1091" ca="1" si="4228">D756</f>
        <v/>
      </c>
      <c r="E1091" s="892" t="str">
        <f t="shared" ca="1" si="4228"/>
        <v/>
      </c>
      <c r="F1091" s="893"/>
      <c r="G1091" s="898">
        <f t="shared" ref="G1091" si="4229">G756</f>
        <v>0</v>
      </c>
      <c r="H1091" s="901"/>
      <c r="I1091" s="904" t="str">
        <f t="shared" ref="I1091" ca="1" si="4230">I756</f>
        <v/>
      </c>
      <c r="J1091" s="907">
        <f t="shared" ref="J1091" ca="1" si="4231">IF($D1091=$C$3,
SUMPRODUCT(OFFSET($B$1031,1,,($C1091-1)*3-2,),OFFSET($L$1031,,,($C1091-1)*3-2,)),J756+H1091)</f>
        <v>0</v>
      </c>
      <c r="K1091" s="910">
        <f t="shared" ref="K1091" ca="1" si="4232">K756</f>
        <v>0</v>
      </c>
      <c r="L1091" s="913">
        <f t="shared" ref="L1091" ca="1" si="4233">J1091*K1091</f>
        <v>0</v>
      </c>
      <c r="M1091" s="402" t="s">
        <v>89</v>
      </c>
      <c r="N1091" s="308" t="str">
        <f t="shared" ref="N1091:AG1091" ca="1" si="4234">N756</f>
        <v/>
      </c>
      <c r="O1091" s="309" t="str">
        <f t="shared" ca="1" si="4234"/>
        <v/>
      </c>
      <c r="P1091" s="309" t="str">
        <f t="shared" ca="1" si="4234"/>
        <v/>
      </c>
      <c r="Q1091" s="310" t="str">
        <f t="shared" ca="1" si="4234"/>
        <v/>
      </c>
      <c r="R1091" s="309" t="str">
        <f t="shared" ca="1" si="4234"/>
        <v/>
      </c>
      <c r="S1091" s="309" t="str">
        <f t="shared" ca="1" si="4234"/>
        <v/>
      </c>
      <c r="T1091" s="309" t="str">
        <f t="shared" ca="1" si="4234"/>
        <v/>
      </c>
      <c r="U1091" s="309" t="str">
        <f t="shared" ca="1" si="4234"/>
        <v/>
      </c>
      <c r="V1091" s="309" t="str">
        <f t="shared" ca="1" si="4234"/>
        <v/>
      </c>
      <c r="W1091" s="309" t="str">
        <f t="shared" ca="1" si="4234"/>
        <v/>
      </c>
      <c r="X1091" s="309" t="str">
        <f t="shared" ca="1" si="4234"/>
        <v/>
      </c>
      <c r="Y1091" s="309" t="str">
        <f t="shared" ca="1" si="4234"/>
        <v/>
      </c>
      <c r="Z1091" s="309" t="str">
        <f t="shared" ca="1" si="4234"/>
        <v/>
      </c>
      <c r="AA1091" s="309" t="str">
        <f t="shared" ca="1" si="4234"/>
        <v/>
      </c>
      <c r="AB1091" s="309" t="str">
        <f t="shared" ca="1" si="4234"/>
        <v/>
      </c>
      <c r="AC1091" s="309" t="str">
        <f t="shared" ca="1" si="4234"/>
        <v/>
      </c>
      <c r="AD1091" s="309" t="str">
        <f t="shared" ca="1" si="4234"/>
        <v/>
      </c>
      <c r="AE1091" s="309" t="str">
        <f t="shared" ca="1" si="4234"/>
        <v/>
      </c>
      <c r="AF1091" s="309" t="str">
        <f t="shared" ca="1" si="4234"/>
        <v/>
      </c>
      <c r="AG1091" s="309" t="str">
        <f t="shared" ca="1" si="4234"/>
        <v/>
      </c>
      <c r="AH1091" s="317"/>
      <c r="AI1091" s="318"/>
      <c r="AJ1091" s="318"/>
      <c r="AK1091" s="318"/>
      <c r="AL1091" s="318"/>
      <c r="AM1091"/>
      <c r="AN1091"/>
      <c r="AO1091"/>
      <c r="AP1091"/>
      <c r="AQ1091"/>
      <c r="AR1091"/>
    </row>
    <row r="1092" spans="1:44" ht="13.15" customHeight="1">
      <c r="A1092" s="317"/>
      <c r="B1092" s="380">
        <f t="shared" ref="B1092" ca="1" si="4235">B757</f>
        <v>0</v>
      </c>
      <c r="C1092" s="317" cm="1">
        <f t="array" aca="1" ref="C1092" ca="1">IF(ROUND(SUM(IF(N1091:AG1091&lt;&gt;"",IF(N1091:AG1091&lt;&gt;0,(N1092:AG1092))))-J1091,3)&lt;&gt;0,"X",0)</f>
        <v>0</v>
      </c>
      <c r="D1092" s="890"/>
      <c r="E1092" s="894"/>
      <c r="F1092" s="895"/>
      <c r="G1092" s="899"/>
      <c r="H1092" s="902"/>
      <c r="I1092" s="905"/>
      <c r="J1092" s="908"/>
      <c r="K1092" s="911"/>
      <c r="L1092" s="914"/>
      <c r="M1092" s="403" t="s">
        <v>90</v>
      </c>
      <c r="N1092" s="312" cm="1">
        <f t="array" aca="1" ref="N1092" ca="1">IF($D1091=$C$3,
SUM(IF(OFFSET($N$1031,,,($C1091-1)*3-2,$C$2)=N1091,OFFSET($N$1033,,,($C1091-1)*3-2,$C$2)*OFFSET($B$1031,1,,($C1091-1)*3-2,1))),
IFERROR((N757/$J756)*$J1091,0))</f>
        <v>0</v>
      </c>
      <c r="O1092" s="312" cm="1">
        <f t="array" aca="1" ref="O1092" ca="1">IF($D1091=$C$3,
SUM(IF(OFFSET($N$1031,,,($C1091-1)*3-2,$C$2)=O1091,OFFSET($N$1033,,,($C1091-1)*3-2,$C$2)*OFFSET($B$1031,1,,($C1091-1)*3-2,1))),
IFERROR((O757/$J756)*$J1091,0))</f>
        <v>0</v>
      </c>
      <c r="P1092" s="312" cm="1">
        <f t="array" aca="1" ref="P1092" ca="1">IF($D1091=$C$3,
SUM(IF(OFFSET($N$1031,,,($C1091-1)*3-2,$C$2)=P1091,OFFSET($N$1033,,,($C1091-1)*3-2,$C$2)*OFFSET($B$1031,1,,($C1091-1)*3-2,1))),
IFERROR((P757/$J756)*$J1091,0))</f>
        <v>0</v>
      </c>
      <c r="Q1092" s="313" cm="1">
        <f t="array" aca="1" ref="Q1092" ca="1">IF($D1091=$C$3,
SUM(IF(OFFSET($N$1031,,,($C1091-1)*3-2,$C$2)=Q1091,OFFSET($N$1033,,,($C1091-1)*3-2,$C$2)*OFFSET($B$1031,1,,($C1091-1)*3-2,1))),
IFERROR((Q757/$J756)*$J1091,0))</f>
        <v>0</v>
      </c>
      <c r="R1092" s="312" cm="1">
        <f t="array" aca="1" ref="R1092" ca="1">IF($D1091=$C$3,
SUM(IF(OFFSET($N$1031,,,($C1091-1)*3-2,$C$2)=R1091,OFFSET($N$1033,,,($C1091-1)*3-2,$C$2)*OFFSET($B$1031,1,,($C1091-1)*3-2,1))),
IFERROR((R757/$J756)*$J1091,0))</f>
        <v>0</v>
      </c>
      <c r="S1092" s="312" cm="1">
        <f t="array" aca="1" ref="S1092" ca="1">IF($D1091=$C$3,
SUM(IF(OFFSET($N$1031,,,($C1091-1)*3-2,$C$2)=S1091,OFFSET($N$1033,,,($C1091-1)*3-2,$C$2)*OFFSET($B$1031,1,,($C1091-1)*3-2,1))),
IFERROR((S757/$J756)*$J1091,0))</f>
        <v>0</v>
      </c>
      <c r="T1092" s="312" cm="1">
        <f t="array" aca="1" ref="T1092" ca="1">IF($D1091=$C$3,
SUM(IF(OFFSET($N$1031,,,($C1091-1)*3-2,$C$2)=T1091,OFFSET($N$1033,,,($C1091-1)*3-2,$C$2)*OFFSET($B$1031,1,,($C1091-1)*3-2,1))),
IFERROR((T757/$J756)*$J1091,0))</f>
        <v>0</v>
      </c>
      <c r="U1092" s="312" cm="1">
        <f t="array" aca="1" ref="U1092" ca="1">IF($D1091=$C$3,
SUM(IF(OFFSET($N$1031,,,($C1091-1)*3-2,$C$2)=U1091,OFFSET($N$1033,,,($C1091-1)*3-2,$C$2)*OFFSET($B$1031,1,,($C1091-1)*3-2,1))),
IFERROR((U757/$J756)*$J1091,0))</f>
        <v>0</v>
      </c>
      <c r="V1092" s="312" cm="1">
        <f t="array" aca="1" ref="V1092" ca="1">IF($D1091=$C$3,
SUM(IF(OFFSET($N$1031,,,($C1091-1)*3-2,$C$2)=V1091,OFFSET($N$1033,,,($C1091-1)*3-2,$C$2)*OFFSET($B$1031,1,,($C1091-1)*3-2,1))),
IFERROR((V757/$J756)*$J1091,0))</f>
        <v>0</v>
      </c>
      <c r="W1092" s="312" cm="1">
        <f t="array" aca="1" ref="W1092" ca="1">IF($D1091=$C$3,
SUM(IF(OFFSET($N$1031,,,($C1091-1)*3-2,$C$2)=W1091,OFFSET($N$1033,,,($C1091-1)*3-2,$C$2)*OFFSET($B$1031,1,,($C1091-1)*3-2,1))),
IFERROR((W757/$J756)*$J1091,0))</f>
        <v>0</v>
      </c>
      <c r="X1092" s="312" cm="1">
        <f t="array" aca="1" ref="X1092" ca="1">IF($D1091=$C$3,
SUM(IF(OFFSET($N$1031,,,($C1091-1)*3-2,$C$2)=X1091,OFFSET($N$1033,,,($C1091-1)*3-2,$C$2)*OFFSET($B$1031,1,,($C1091-1)*3-2,1))),
IFERROR((X757/$J756)*$J1091,0))</f>
        <v>0</v>
      </c>
      <c r="Y1092" s="312" cm="1">
        <f t="array" aca="1" ref="Y1092" ca="1">IF($D1091=$C$3,
SUM(IF(OFFSET($N$1031,,,($C1091-1)*3-2,$C$2)=Y1091,OFFSET($N$1033,,,($C1091-1)*3-2,$C$2)*OFFSET($B$1031,1,,($C1091-1)*3-2,1))),
IFERROR((Y757/$J756)*$J1091,0))</f>
        <v>0</v>
      </c>
      <c r="Z1092" s="312" cm="1">
        <f t="array" aca="1" ref="Z1092" ca="1">IF($D1091=$C$3,
SUM(IF(OFFSET($N$1031,,,($C1091-1)*3-2,$C$2)=Z1091,OFFSET($N$1033,,,($C1091-1)*3-2,$C$2)*OFFSET($B$1031,1,,($C1091-1)*3-2,1))),
IFERROR((Z757/$J756)*$J1091,0))</f>
        <v>0</v>
      </c>
      <c r="AA1092" s="312" cm="1">
        <f t="array" aca="1" ref="AA1092" ca="1">IF($D1091=$C$3,
SUM(IF(OFFSET($N$1031,,,($C1091-1)*3-2,$C$2)=AA1091,OFFSET($N$1033,,,($C1091-1)*3-2,$C$2)*OFFSET($B$1031,1,,($C1091-1)*3-2,1))),
IFERROR((AA757/$J756)*$J1091,0))</f>
        <v>0</v>
      </c>
      <c r="AB1092" s="312" cm="1">
        <f t="array" aca="1" ref="AB1092" ca="1">IF($D1091=$C$3,
SUM(IF(OFFSET($N$1031,,,($C1091-1)*3-2,$C$2)=AB1091,OFFSET($N$1033,,,($C1091-1)*3-2,$C$2)*OFFSET($B$1031,1,,($C1091-1)*3-2,1))),
IFERROR((AB757/$J756)*$J1091,0))</f>
        <v>0</v>
      </c>
      <c r="AC1092" s="312" cm="1">
        <f t="array" aca="1" ref="AC1092" ca="1">IF($D1091=$C$3,
SUM(IF(OFFSET($N$1031,,,($C1091-1)*3-2,$C$2)=AC1091,OFFSET($N$1033,,,($C1091-1)*3-2,$C$2)*OFFSET($B$1031,1,,($C1091-1)*3-2,1))),
IFERROR((AC757/$J756)*$J1091,0))</f>
        <v>0</v>
      </c>
      <c r="AD1092" s="312" cm="1">
        <f t="array" aca="1" ref="AD1092" ca="1">IF($D1091=$C$3,
SUM(IF(OFFSET($N$1031,,,($C1091-1)*3-2,$C$2)=AD1091,OFFSET($N$1033,,,($C1091-1)*3-2,$C$2)*OFFSET($B$1031,1,,($C1091-1)*3-2,1))),
IFERROR((AD757/$J756)*$J1091,0))</f>
        <v>0</v>
      </c>
      <c r="AE1092" s="312" cm="1">
        <f t="array" aca="1" ref="AE1092" ca="1">IF($D1091=$C$3,
SUM(IF(OFFSET($N$1031,,,($C1091-1)*3-2,$C$2)=AE1091,OFFSET($N$1033,,,($C1091-1)*3-2,$C$2)*OFFSET($B$1031,1,,($C1091-1)*3-2,1))),
IFERROR((AE757/$J756)*$J1091,0))</f>
        <v>0</v>
      </c>
      <c r="AF1092" s="312" cm="1">
        <f t="array" aca="1" ref="AF1092" ca="1">IF($D1091=$C$3,
SUM(IF(OFFSET($N$1031,,,($C1091-1)*3-2,$C$2)=AF1091,OFFSET($N$1033,,,($C1091-1)*3-2,$C$2)*OFFSET($B$1031,1,,($C1091-1)*3-2,1))),
IFERROR((AF757/$J756)*$J1091,0))</f>
        <v>0</v>
      </c>
      <c r="AG1092" s="312" cm="1">
        <f t="array" aca="1" ref="AG1092" ca="1">IF($D1091=$C$3,
SUM(IF(OFFSET($N$1031,,,($C1091-1)*3-2,$C$2)=AG1091,OFFSET($N$1033,,,($C1091-1)*3-2,$C$2)*OFFSET($B$1031,1,,($C1091-1)*3-2,1))),
IFERROR((AG757/$J756)*$J1091,0))</f>
        <v>0</v>
      </c>
      <c r="AH1092" s="317"/>
      <c r="AI1092" s="318"/>
      <c r="AJ1092" s="318"/>
      <c r="AK1092" s="318"/>
      <c r="AL1092" s="318"/>
      <c r="AM1092"/>
      <c r="AN1092"/>
      <c r="AO1092"/>
      <c r="AP1092"/>
      <c r="AQ1092"/>
      <c r="AR1092"/>
    </row>
    <row r="1093" spans="1:44" ht="13.15" customHeight="1">
      <c r="A1093" s="317"/>
      <c r="B1093" s="380" t="str">
        <f t="shared" ref="B1093:C1093" ca="1" si="4236">B758</f>
        <v/>
      </c>
      <c r="C1093" s="380" t="str">
        <f t="shared" ca="1" si="4236"/>
        <v/>
      </c>
      <c r="D1093" s="891"/>
      <c r="E1093" s="896"/>
      <c r="F1093" s="897"/>
      <c r="G1093" s="900"/>
      <c r="H1093" s="903"/>
      <c r="I1093" s="906"/>
      <c r="J1093" s="909"/>
      <c r="K1093" s="912"/>
      <c r="L1093" s="915"/>
      <c r="M1093" s="404" t="s">
        <v>91</v>
      </c>
      <c r="N1093" s="405">
        <f t="shared" ref="N1093:AG1093" ca="1" si="4237">IFERROR(N1092*$K1091,0)</f>
        <v>0</v>
      </c>
      <c r="O1093" s="406">
        <f t="shared" ca="1" si="4237"/>
        <v>0</v>
      </c>
      <c r="P1093" s="406">
        <f t="shared" ca="1" si="4237"/>
        <v>0</v>
      </c>
      <c r="Q1093" s="407">
        <f t="shared" ca="1" si="4237"/>
        <v>0</v>
      </c>
      <c r="R1093" s="406">
        <f t="shared" ca="1" si="4237"/>
        <v>0</v>
      </c>
      <c r="S1093" s="406">
        <f t="shared" ca="1" si="4237"/>
        <v>0</v>
      </c>
      <c r="T1093" s="406">
        <f t="shared" ca="1" si="4237"/>
        <v>0</v>
      </c>
      <c r="U1093" s="406">
        <f t="shared" ca="1" si="4237"/>
        <v>0</v>
      </c>
      <c r="V1093" s="406">
        <f t="shared" ca="1" si="4237"/>
        <v>0</v>
      </c>
      <c r="W1093" s="406">
        <f t="shared" ca="1" si="4237"/>
        <v>0</v>
      </c>
      <c r="X1093" s="406">
        <f t="shared" ca="1" si="4237"/>
        <v>0</v>
      </c>
      <c r="Y1093" s="406">
        <f t="shared" ca="1" si="4237"/>
        <v>0</v>
      </c>
      <c r="Z1093" s="406">
        <f t="shared" ca="1" si="4237"/>
        <v>0</v>
      </c>
      <c r="AA1093" s="406">
        <f t="shared" ca="1" si="4237"/>
        <v>0</v>
      </c>
      <c r="AB1093" s="406">
        <f t="shared" ca="1" si="4237"/>
        <v>0</v>
      </c>
      <c r="AC1093" s="406">
        <f t="shared" ca="1" si="4237"/>
        <v>0</v>
      </c>
      <c r="AD1093" s="406">
        <f t="shared" ca="1" si="4237"/>
        <v>0</v>
      </c>
      <c r="AE1093" s="406">
        <f t="shared" ca="1" si="4237"/>
        <v>0</v>
      </c>
      <c r="AF1093" s="406">
        <f t="shared" ca="1" si="4237"/>
        <v>0</v>
      </c>
      <c r="AG1093" s="406">
        <f t="shared" ca="1" si="4237"/>
        <v>0</v>
      </c>
      <c r="AH1093" s="317"/>
      <c r="AI1093" s="318"/>
      <c r="AJ1093" s="318"/>
      <c r="AK1093" s="318"/>
      <c r="AL1093" s="318"/>
      <c r="AM1093"/>
      <c r="AN1093"/>
      <c r="AO1093"/>
      <c r="AP1093"/>
      <c r="AQ1093"/>
      <c r="AR1093"/>
    </row>
    <row r="1094" spans="1:44" ht="13.15" customHeight="1">
      <c r="A1094" s="317"/>
      <c r="B1094" s="317"/>
      <c r="C1094" s="317" cm="1">
        <f t="array" aca="1" ref="C1094" ca="1">OFFSET(C1094,-3,,,)+1</f>
        <v>22</v>
      </c>
      <c r="D1094" s="889" t="str">
        <f t="shared" ref="D1094:E1094" ca="1" si="4238">D759</f>
        <v/>
      </c>
      <c r="E1094" s="892" t="str">
        <f t="shared" ca="1" si="4238"/>
        <v/>
      </c>
      <c r="F1094" s="893"/>
      <c r="G1094" s="898">
        <f t="shared" ref="G1094" si="4239">G759</f>
        <v>0</v>
      </c>
      <c r="H1094" s="901"/>
      <c r="I1094" s="904" t="str">
        <f t="shared" ref="I1094" ca="1" si="4240">I759</f>
        <v/>
      </c>
      <c r="J1094" s="907">
        <f t="shared" ref="J1094" ca="1" si="4241">IF($D1094=$C$3,
SUMPRODUCT(OFFSET($B$1031,1,,($C1094-1)*3-2,),OFFSET($L$1031,,,($C1094-1)*3-2,)),J759+H1094)</f>
        <v>0</v>
      </c>
      <c r="K1094" s="910">
        <f t="shared" ref="K1094" ca="1" si="4242">K759</f>
        <v>0</v>
      </c>
      <c r="L1094" s="913">
        <f t="shared" ref="L1094" ca="1" si="4243">J1094*K1094</f>
        <v>0</v>
      </c>
      <c r="M1094" s="402" t="s">
        <v>89</v>
      </c>
      <c r="N1094" s="308" t="str">
        <f t="shared" ref="N1094:AG1094" ca="1" si="4244">N759</f>
        <v/>
      </c>
      <c r="O1094" s="309" t="str">
        <f t="shared" ca="1" si="4244"/>
        <v/>
      </c>
      <c r="P1094" s="309" t="str">
        <f t="shared" ca="1" si="4244"/>
        <v/>
      </c>
      <c r="Q1094" s="310" t="str">
        <f t="shared" ca="1" si="4244"/>
        <v/>
      </c>
      <c r="R1094" s="309" t="str">
        <f t="shared" ca="1" si="4244"/>
        <v/>
      </c>
      <c r="S1094" s="309" t="str">
        <f t="shared" ca="1" si="4244"/>
        <v/>
      </c>
      <c r="T1094" s="309" t="str">
        <f t="shared" ca="1" si="4244"/>
        <v/>
      </c>
      <c r="U1094" s="309" t="str">
        <f t="shared" ca="1" si="4244"/>
        <v/>
      </c>
      <c r="V1094" s="309" t="str">
        <f t="shared" ca="1" si="4244"/>
        <v/>
      </c>
      <c r="W1094" s="309" t="str">
        <f t="shared" ca="1" si="4244"/>
        <v/>
      </c>
      <c r="X1094" s="309" t="str">
        <f t="shared" ca="1" si="4244"/>
        <v/>
      </c>
      <c r="Y1094" s="309" t="str">
        <f t="shared" ca="1" si="4244"/>
        <v/>
      </c>
      <c r="Z1094" s="309" t="str">
        <f t="shared" ca="1" si="4244"/>
        <v/>
      </c>
      <c r="AA1094" s="309" t="str">
        <f t="shared" ca="1" si="4244"/>
        <v/>
      </c>
      <c r="AB1094" s="309" t="str">
        <f t="shared" ca="1" si="4244"/>
        <v/>
      </c>
      <c r="AC1094" s="309" t="str">
        <f t="shared" ca="1" si="4244"/>
        <v/>
      </c>
      <c r="AD1094" s="309" t="str">
        <f t="shared" ca="1" si="4244"/>
        <v/>
      </c>
      <c r="AE1094" s="309" t="str">
        <f t="shared" ca="1" si="4244"/>
        <v/>
      </c>
      <c r="AF1094" s="309" t="str">
        <f t="shared" ca="1" si="4244"/>
        <v/>
      </c>
      <c r="AG1094" s="309" t="str">
        <f t="shared" ca="1" si="4244"/>
        <v/>
      </c>
      <c r="AH1094" s="317"/>
      <c r="AI1094" s="318"/>
      <c r="AJ1094" s="318"/>
      <c r="AK1094" s="318"/>
      <c r="AL1094" s="318"/>
      <c r="AM1094"/>
      <c r="AN1094"/>
      <c r="AO1094"/>
      <c r="AP1094"/>
      <c r="AQ1094"/>
      <c r="AR1094"/>
    </row>
    <row r="1095" spans="1:44" ht="13.15" customHeight="1">
      <c r="A1095" s="317"/>
      <c r="B1095" s="380">
        <f t="shared" ref="B1095" ca="1" si="4245">B760</f>
        <v>0</v>
      </c>
      <c r="C1095" s="317" cm="1">
        <f t="array" aca="1" ref="C1095" ca="1">IF(ROUND(SUM(IF(N1094:AG1094&lt;&gt;"",IF(N1094:AG1094&lt;&gt;0,(N1095:AG1095))))-J1094,3)&lt;&gt;0,"X",0)</f>
        <v>0</v>
      </c>
      <c r="D1095" s="890"/>
      <c r="E1095" s="894"/>
      <c r="F1095" s="895"/>
      <c r="G1095" s="899"/>
      <c r="H1095" s="902"/>
      <c r="I1095" s="905"/>
      <c r="J1095" s="908"/>
      <c r="K1095" s="911"/>
      <c r="L1095" s="914"/>
      <c r="M1095" s="403" t="s">
        <v>90</v>
      </c>
      <c r="N1095" s="312" cm="1">
        <f t="array" aca="1" ref="N1095" ca="1">IF($D1094=$C$3,
SUM(IF(OFFSET($N$1031,,,($C1094-1)*3-2,$C$2)=N1094,OFFSET($N$1033,,,($C1094-1)*3-2,$C$2)*OFFSET($B$1031,1,,($C1094-1)*3-2,1))),
IFERROR((N760/$J759)*$J1094,0))</f>
        <v>0</v>
      </c>
      <c r="O1095" s="312" cm="1">
        <f t="array" aca="1" ref="O1095" ca="1">IF($D1094=$C$3,
SUM(IF(OFFSET($N$1031,,,($C1094-1)*3-2,$C$2)=O1094,OFFSET($N$1033,,,($C1094-1)*3-2,$C$2)*OFFSET($B$1031,1,,($C1094-1)*3-2,1))),
IFERROR((O760/$J759)*$J1094,0))</f>
        <v>0</v>
      </c>
      <c r="P1095" s="312" cm="1">
        <f t="array" aca="1" ref="P1095" ca="1">IF($D1094=$C$3,
SUM(IF(OFFSET($N$1031,,,($C1094-1)*3-2,$C$2)=P1094,OFFSET($N$1033,,,($C1094-1)*3-2,$C$2)*OFFSET($B$1031,1,,($C1094-1)*3-2,1))),
IFERROR((P760/$J759)*$J1094,0))</f>
        <v>0</v>
      </c>
      <c r="Q1095" s="313" cm="1">
        <f t="array" aca="1" ref="Q1095" ca="1">IF($D1094=$C$3,
SUM(IF(OFFSET($N$1031,,,($C1094-1)*3-2,$C$2)=Q1094,OFFSET($N$1033,,,($C1094-1)*3-2,$C$2)*OFFSET($B$1031,1,,($C1094-1)*3-2,1))),
IFERROR((Q760/$J759)*$J1094,0))</f>
        <v>0</v>
      </c>
      <c r="R1095" s="312" cm="1">
        <f t="array" aca="1" ref="R1095" ca="1">IF($D1094=$C$3,
SUM(IF(OFFSET($N$1031,,,($C1094-1)*3-2,$C$2)=R1094,OFFSET($N$1033,,,($C1094-1)*3-2,$C$2)*OFFSET($B$1031,1,,($C1094-1)*3-2,1))),
IFERROR((R760/$J759)*$J1094,0))</f>
        <v>0</v>
      </c>
      <c r="S1095" s="312" cm="1">
        <f t="array" aca="1" ref="S1095" ca="1">IF($D1094=$C$3,
SUM(IF(OFFSET($N$1031,,,($C1094-1)*3-2,$C$2)=S1094,OFFSET($N$1033,,,($C1094-1)*3-2,$C$2)*OFFSET($B$1031,1,,($C1094-1)*3-2,1))),
IFERROR((S760/$J759)*$J1094,0))</f>
        <v>0</v>
      </c>
      <c r="T1095" s="312" cm="1">
        <f t="array" aca="1" ref="T1095" ca="1">IF($D1094=$C$3,
SUM(IF(OFFSET($N$1031,,,($C1094-1)*3-2,$C$2)=T1094,OFFSET($N$1033,,,($C1094-1)*3-2,$C$2)*OFFSET($B$1031,1,,($C1094-1)*3-2,1))),
IFERROR((T760/$J759)*$J1094,0))</f>
        <v>0</v>
      </c>
      <c r="U1095" s="312" cm="1">
        <f t="array" aca="1" ref="U1095" ca="1">IF($D1094=$C$3,
SUM(IF(OFFSET($N$1031,,,($C1094-1)*3-2,$C$2)=U1094,OFFSET($N$1033,,,($C1094-1)*3-2,$C$2)*OFFSET($B$1031,1,,($C1094-1)*3-2,1))),
IFERROR((U760/$J759)*$J1094,0))</f>
        <v>0</v>
      </c>
      <c r="V1095" s="312" cm="1">
        <f t="array" aca="1" ref="V1095" ca="1">IF($D1094=$C$3,
SUM(IF(OFFSET($N$1031,,,($C1094-1)*3-2,$C$2)=V1094,OFFSET($N$1033,,,($C1094-1)*3-2,$C$2)*OFFSET($B$1031,1,,($C1094-1)*3-2,1))),
IFERROR((V760/$J759)*$J1094,0))</f>
        <v>0</v>
      </c>
      <c r="W1095" s="312" cm="1">
        <f t="array" aca="1" ref="W1095" ca="1">IF($D1094=$C$3,
SUM(IF(OFFSET($N$1031,,,($C1094-1)*3-2,$C$2)=W1094,OFFSET($N$1033,,,($C1094-1)*3-2,$C$2)*OFFSET($B$1031,1,,($C1094-1)*3-2,1))),
IFERROR((W760/$J759)*$J1094,0))</f>
        <v>0</v>
      </c>
      <c r="X1095" s="312" cm="1">
        <f t="array" aca="1" ref="X1095" ca="1">IF($D1094=$C$3,
SUM(IF(OFFSET($N$1031,,,($C1094-1)*3-2,$C$2)=X1094,OFFSET($N$1033,,,($C1094-1)*3-2,$C$2)*OFFSET($B$1031,1,,($C1094-1)*3-2,1))),
IFERROR((X760/$J759)*$J1094,0))</f>
        <v>0</v>
      </c>
      <c r="Y1095" s="312" cm="1">
        <f t="array" aca="1" ref="Y1095" ca="1">IF($D1094=$C$3,
SUM(IF(OFFSET($N$1031,,,($C1094-1)*3-2,$C$2)=Y1094,OFFSET($N$1033,,,($C1094-1)*3-2,$C$2)*OFFSET($B$1031,1,,($C1094-1)*3-2,1))),
IFERROR((Y760/$J759)*$J1094,0))</f>
        <v>0</v>
      </c>
      <c r="Z1095" s="312" cm="1">
        <f t="array" aca="1" ref="Z1095" ca="1">IF($D1094=$C$3,
SUM(IF(OFFSET($N$1031,,,($C1094-1)*3-2,$C$2)=Z1094,OFFSET($N$1033,,,($C1094-1)*3-2,$C$2)*OFFSET($B$1031,1,,($C1094-1)*3-2,1))),
IFERROR((Z760/$J759)*$J1094,0))</f>
        <v>0</v>
      </c>
      <c r="AA1095" s="312" cm="1">
        <f t="array" aca="1" ref="AA1095" ca="1">IF($D1094=$C$3,
SUM(IF(OFFSET($N$1031,,,($C1094-1)*3-2,$C$2)=AA1094,OFFSET($N$1033,,,($C1094-1)*3-2,$C$2)*OFFSET($B$1031,1,,($C1094-1)*3-2,1))),
IFERROR((AA760/$J759)*$J1094,0))</f>
        <v>0</v>
      </c>
      <c r="AB1095" s="312" cm="1">
        <f t="array" aca="1" ref="AB1095" ca="1">IF($D1094=$C$3,
SUM(IF(OFFSET($N$1031,,,($C1094-1)*3-2,$C$2)=AB1094,OFFSET($N$1033,,,($C1094-1)*3-2,$C$2)*OFFSET($B$1031,1,,($C1094-1)*3-2,1))),
IFERROR((AB760/$J759)*$J1094,0))</f>
        <v>0</v>
      </c>
      <c r="AC1095" s="312" cm="1">
        <f t="array" aca="1" ref="AC1095" ca="1">IF($D1094=$C$3,
SUM(IF(OFFSET($N$1031,,,($C1094-1)*3-2,$C$2)=AC1094,OFFSET($N$1033,,,($C1094-1)*3-2,$C$2)*OFFSET($B$1031,1,,($C1094-1)*3-2,1))),
IFERROR((AC760/$J759)*$J1094,0))</f>
        <v>0</v>
      </c>
      <c r="AD1095" s="312" cm="1">
        <f t="array" aca="1" ref="AD1095" ca="1">IF($D1094=$C$3,
SUM(IF(OFFSET($N$1031,,,($C1094-1)*3-2,$C$2)=AD1094,OFFSET($N$1033,,,($C1094-1)*3-2,$C$2)*OFFSET($B$1031,1,,($C1094-1)*3-2,1))),
IFERROR((AD760/$J759)*$J1094,0))</f>
        <v>0</v>
      </c>
      <c r="AE1095" s="312" cm="1">
        <f t="array" aca="1" ref="AE1095" ca="1">IF($D1094=$C$3,
SUM(IF(OFFSET($N$1031,,,($C1094-1)*3-2,$C$2)=AE1094,OFFSET($N$1033,,,($C1094-1)*3-2,$C$2)*OFFSET($B$1031,1,,($C1094-1)*3-2,1))),
IFERROR((AE760/$J759)*$J1094,0))</f>
        <v>0</v>
      </c>
      <c r="AF1095" s="312" cm="1">
        <f t="array" aca="1" ref="AF1095" ca="1">IF($D1094=$C$3,
SUM(IF(OFFSET($N$1031,,,($C1094-1)*3-2,$C$2)=AF1094,OFFSET($N$1033,,,($C1094-1)*3-2,$C$2)*OFFSET($B$1031,1,,($C1094-1)*3-2,1))),
IFERROR((AF760/$J759)*$J1094,0))</f>
        <v>0</v>
      </c>
      <c r="AG1095" s="312" cm="1">
        <f t="array" aca="1" ref="AG1095" ca="1">IF($D1094=$C$3,
SUM(IF(OFFSET($N$1031,,,($C1094-1)*3-2,$C$2)=AG1094,OFFSET($N$1033,,,($C1094-1)*3-2,$C$2)*OFFSET($B$1031,1,,($C1094-1)*3-2,1))),
IFERROR((AG760/$J759)*$J1094,0))</f>
        <v>0</v>
      </c>
      <c r="AH1095" s="317"/>
      <c r="AI1095" s="318"/>
      <c r="AJ1095" s="318"/>
      <c r="AK1095" s="318"/>
      <c r="AL1095" s="318"/>
      <c r="AM1095"/>
      <c r="AN1095"/>
      <c r="AO1095"/>
      <c r="AP1095"/>
      <c r="AQ1095"/>
      <c r="AR1095"/>
    </row>
    <row r="1096" spans="1:44" ht="13.15" customHeight="1">
      <c r="A1096" s="317"/>
      <c r="B1096" s="380" t="str">
        <f t="shared" ref="B1096:C1096" ca="1" si="4246">B761</f>
        <v/>
      </c>
      <c r="C1096" s="380" t="str">
        <f t="shared" ca="1" si="4246"/>
        <v/>
      </c>
      <c r="D1096" s="891"/>
      <c r="E1096" s="896"/>
      <c r="F1096" s="897"/>
      <c r="G1096" s="900"/>
      <c r="H1096" s="903"/>
      <c r="I1096" s="906"/>
      <c r="J1096" s="909"/>
      <c r="K1096" s="912"/>
      <c r="L1096" s="915"/>
      <c r="M1096" s="404" t="s">
        <v>91</v>
      </c>
      <c r="N1096" s="405">
        <f t="shared" ref="N1096:AG1096" ca="1" si="4247">IFERROR(N1095*$K1094,0)</f>
        <v>0</v>
      </c>
      <c r="O1096" s="406">
        <f t="shared" ca="1" si="4247"/>
        <v>0</v>
      </c>
      <c r="P1096" s="406">
        <f t="shared" ca="1" si="4247"/>
        <v>0</v>
      </c>
      <c r="Q1096" s="407">
        <f t="shared" ca="1" si="4247"/>
        <v>0</v>
      </c>
      <c r="R1096" s="406">
        <f t="shared" ca="1" si="4247"/>
        <v>0</v>
      </c>
      <c r="S1096" s="406">
        <f t="shared" ca="1" si="4247"/>
        <v>0</v>
      </c>
      <c r="T1096" s="406">
        <f t="shared" ca="1" si="4247"/>
        <v>0</v>
      </c>
      <c r="U1096" s="406">
        <f t="shared" ca="1" si="4247"/>
        <v>0</v>
      </c>
      <c r="V1096" s="406">
        <f t="shared" ca="1" si="4247"/>
        <v>0</v>
      </c>
      <c r="W1096" s="406">
        <f t="shared" ca="1" si="4247"/>
        <v>0</v>
      </c>
      <c r="X1096" s="406">
        <f t="shared" ca="1" si="4247"/>
        <v>0</v>
      </c>
      <c r="Y1096" s="406">
        <f t="shared" ca="1" si="4247"/>
        <v>0</v>
      </c>
      <c r="Z1096" s="406">
        <f t="shared" ca="1" si="4247"/>
        <v>0</v>
      </c>
      <c r="AA1096" s="406">
        <f t="shared" ca="1" si="4247"/>
        <v>0</v>
      </c>
      <c r="AB1096" s="406">
        <f t="shared" ca="1" si="4247"/>
        <v>0</v>
      </c>
      <c r="AC1096" s="406">
        <f t="shared" ca="1" si="4247"/>
        <v>0</v>
      </c>
      <c r="AD1096" s="406">
        <f t="shared" ca="1" si="4247"/>
        <v>0</v>
      </c>
      <c r="AE1096" s="406">
        <f t="shared" ca="1" si="4247"/>
        <v>0</v>
      </c>
      <c r="AF1096" s="406">
        <f t="shared" ca="1" si="4247"/>
        <v>0</v>
      </c>
      <c r="AG1096" s="406">
        <f t="shared" ca="1" si="4247"/>
        <v>0</v>
      </c>
      <c r="AH1096" s="317"/>
      <c r="AI1096" s="318"/>
      <c r="AJ1096" s="318"/>
      <c r="AK1096" s="318"/>
      <c r="AL1096" s="318"/>
      <c r="AM1096"/>
      <c r="AN1096"/>
      <c r="AO1096"/>
      <c r="AP1096"/>
      <c r="AQ1096"/>
      <c r="AR1096"/>
    </row>
    <row r="1097" spans="1:44" ht="13.15" customHeight="1">
      <c r="A1097" s="317"/>
      <c r="B1097" s="317"/>
      <c r="C1097" s="317" cm="1">
        <f t="array" aca="1" ref="C1097" ca="1">OFFSET(C1097,-3,,,)+1</f>
        <v>23</v>
      </c>
      <c r="D1097" s="889" t="str">
        <f t="shared" ref="D1097:E1097" ca="1" si="4248">D762</f>
        <v/>
      </c>
      <c r="E1097" s="892" t="str">
        <f t="shared" ca="1" si="4248"/>
        <v/>
      </c>
      <c r="F1097" s="893"/>
      <c r="G1097" s="898">
        <f t="shared" ref="G1097" si="4249">G762</f>
        <v>0</v>
      </c>
      <c r="H1097" s="901"/>
      <c r="I1097" s="904" t="str">
        <f t="shared" ref="I1097" ca="1" si="4250">I762</f>
        <v/>
      </c>
      <c r="J1097" s="907">
        <f t="shared" ref="J1097" ca="1" si="4251">IF($D1097=$C$3,
SUMPRODUCT(OFFSET($B$1031,1,,($C1097-1)*3-2,),OFFSET($L$1031,,,($C1097-1)*3-2,)),J762+H1097)</f>
        <v>0</v>
      </c>
      <c r="K1097" s="910">
        <f t="shared" ref="K1097" ca="1" si="4252">K762</f>
        <v>0</v>
      </c>
      <c r="L1097" s="913">
        <f t="shared" ref="L1097" ca="1" si="4253">J1097*K1097</f>
        <v>0</v>
      </c>
      <c r="M1097" s="402" t="s">
        <v>89</v>
      </c>
      <c r="N1097" s="308" t="str">
        <f t="shared" ref="N1097:AG1097" ca="1" si="4254">N762</f>
        <v/>
      </c>
      <c r="O1097" s="309" t="str">
        <f t="shared" ca="1" si="4254"/>
        <v/>
      </c>
      <c r="P1097" s="309" t="str">
        <f t="shared" ca="1" si="4254"/>
        <v/>
      </c>
      <c r="Q1097" s="310" t="str">
        <f t="shared" ca="1" si="4254"/>
        <v/>
      </c>
      <c r="R1097" s="309" t="str">
        <f t="shared" ca="1" si="4254"/>
        <v/>
      </c>
      <c r="S1097" s="309" t="str">
        <f t="shared" ca="1" si="4254"/>
        <v/>
      </c>
      <c r="T1097" s="309" t="str">
        <f t="shared" ca="1" si="4254"/>
        <v/>
      </c>
      <c r="U1097" s="309" t="str">
        <f t="shared" ca="1" si="4254"/>
        <v/>
      </c>
      <c r="V1097" s="309" t="str">
        <f t="shared" ca="1" si="4254"/>
        <v/>
      </c>
      <c r="W1097" s="309" t="str">
        <f t="shared" ca="1" si="4254"/>
        <v/>
      </c>
      <c r="X1097" s="309" t="str">
        <f t="shared" ca="1" si="4254"/>
        <v/>
      </c>
      <c r="Y1097" s="309" t="str">
        <f t="shared" ca="1" si="4254"/>
        <v/>
      </c>
      <c r="Z1097" s="309" t="str">
        <f t="shared" ca="1" si="4254"/>
        <v/>
      </c>
      <c r="AA1097" s="309" t="str">
        <f t="shared" ca="1" si="4254"/>
        <v/>
      </c>
      <c r="AB1097" s="309" t="str">
        <f t="shared" ca="1" si="4254"/>
        <v/>
      </c>
      <c r="AC1097" s="309" t="str">
        <f t="shared" ca="1" si="4254"/>
        <v/>
      </c>
      <c r="AD1097" s="309" t="str">
        <f t="shared" ca="1" si="4254"/>
        <v/>
      </c>
      <c r="AE1097" s="309" t="str">
        <f t="shared" ca="1" si="4254"/>
        <v/>
      </c>
      <c r="AF1097" s="309" t="str">
        <f t="shared" ca="1" si="4254"/>
        <v/>
      </c>
      <c r="AG1097" s="309" t="str">
        <f t="shared" ca="1" si="4254"/>
        <v/>
      </c>
      <c r="AH1097" s="317"/>
      <c r="AI1097" s="318"/>
      <c r="AJ1097" s="318"/>
      <c r="AK1097" s="318"/>
      <c r="AL1097" s="318"/>
      <c r="AM1097"/>
      <c r="AN1097"/>
      <c r="AO1097"/>
      <c r="AP1097"/>
      <c r="AQ1097"/>
      <c r="AR1097"/>
    </row>
    <row r="1098" spans="1:44" ht="13.15" customHeight="1">
      <c r="A1098" s="317"/>
      <c r="B1098" s="380">
        <f t="shared" ref="B1098" ca="1" si="4255">B763</f>
        <v>0</v>
      </c>
      <c r="C1098" s="317" cm="1">
        <f t="array" aca="1" ref="C1098" ca="1">IF(ROUND(SUM(IF(N1097:AG1097&lt;&gt;"",IF(N1097:AG1097&lt;&gt;0,(N1098:AG1098))))-J1097,3)&lt;&gt;0,"X",0)</f>
        <v>0</v>
      </c>
      <c r="D1098" s="890"/>
      <c r="E1098" s="894"/>
      <c r="F1098" s="895"/>
      <c r="G1098" s="899"/>
      <c r="H1098" s="902"/>
      <c r="I1098" s="905"/>
      <c r="J1098" s="908"/>
      <c r="K1098" s="911"/>
      <c r="L1098" s="914"/>
      <c r="M1098" s="403" t="s">
        <v>90</v>
      </c>
      <c r="N1098" s="312" cm="1">
        <f t="array" aca="1" ref="N1098" ca="1">IF($D1097=$C$3,
SUM(IF(OFFSET($N$1031,,,($C1097-1)*3-2,$C$2)=N1097,OFFSET($N$1033,,,($C1097-1)*3-2,$C$2)*OFFSET($B$1031,1,,($C1097-1)*3-2,1))),
IFERROR((N763/$J762)*$J1097,0))</f>
        <v>0</v>
      </c>
      <c r="O1098" s="312" cm="1">
        <f t="array" aca="1" ref="O1098" ca="1">IF($D1097=$C$3,
SUM(IF(OFFSET($N$1031,,,($C1097-1)*3-2,$C$2)=O1097,OFFSET($N$1033,,,($C1097-1)*3-2,$C$2)*OFFSET($B$1031,1,,($C1097-1)*3-2,1))),
IFERROR((O763/$J762)*$J1097,0))</f>
        <v>0</v>
      </c>
      <c r="P1098" s="312" cm="1">
        <f t="array" aca="1" ref="P1098" ca="1">IF($D1097=$C$3,
SUM(IF(OFFSET($N$1031,,,($C1097-1)*3-2,$C$2)=P1097,OFFSET($N$1033,,,($C1097-1)*3-2,$C$2)*OFFSET($B$1031,1,,($C1097-1)*3-2,1))),
IFERROR((P763/$J762)*$J1097,0))</f>
        <v>0</v>
      </c>
      <c r="Q1098" s="313" cm="1">
        <f t="array" aca="1" ref="Q1098" ca="1">IF($D1097=$C$3,
SUM(IF(OFFSET($N$1031,,,($C1097-1)*3-2,$C$2)=Q1097,OFFSET($N$1033,,,($C1097-1)*3-2,$C$2)*OFFSET($B$1031,1,,($C1097-1)*3-2,1))),
IFERROR((Q763/$J762)*$J1097,0))</f>
        <v>0</v>
      </c>
      <c r="R1098" s="312" cm="1">
        <f t="array" aca="1" ref="R1098" ca="1">IF($D1097=$C$3,
SUM(IF(OFFSET($N$1031,,,($C1097-1)*3-2,$C$2)=R1097,OFFSET($N$1033,,,($C1097-1)*3-2,$C$2)*OFFSET($B$1031,1,,($C1097-1)*3-2,1))),
IFERROR((R763/$J762)*$J1097,0))</f>
        <v>0</v>
      </c>
      <c r="S1098" s="312" cm="1">
        <f t="array" aca="1" ref="S1098" ca="1">IF($D1097=$C$3,
SUM(IF(OFFSET($N$1031,,,($C1097-1)*3-2,$C$2)=S1097,OFFSET($N$1033,,,($C1097-1)*3-2,$C$2)*OFFSET($B$1031,1,,($C1097-1)*3-2,1))),
IFERROR((S763/$J762)*$J1097,0))</f>
        <v>0</v>
      </c>
      <c r="T1098" s="312" cm="1">
        <f t="array" aca="1" ref="T1098" ca="1">IF($D1097=$C$3,
SUM(IF(OFFSET($N$1031,,,($C1097-1)*3-2,$C$2)=T1097,OFFSET($N$1033,,,($C1097-1)*3-2,$C$2)*OFFSET($B$1031,1,,($C1097-1)*3-2,1))),
IFERROR((T763/$J762)*$J1097,0))</f>
        <v>0</v>
      </c>
      <c r="U1098" s="312" cm="1">
        <f t="array" aca="1" ref="U1098" ca="1">IF($D1097=$C$3,
SUM(IF(OFFSET($N$1031,,,($C1097-1)*3-2,$C$2)=U1097,OFFSET($N$1033,,,($C1097-1)*3-2,$C$2)*OFFSET($B$1031,1,,($C1097-1)*3-2,1))),
IFERROR((U763/$J762)*$J1097,0))</f>
        <v>0</v>
      </c>
      <c r="V1098" s="312" cm="1">
        <f t="array" aca="1" ref="V1098" ca="1">IF($D1097=$C$3,
SUM(IF(OFFSET($N$1031,,,($C1097-1)*3-2,$C$2)=V1097,OFFSET($N$1033,,,($C1097-1)*3-2,$C$2)*OFFSET($B$1031,1,,($C1097-1)*3-2,1))),
IFERROR((V763/$J762)*$J1097,0))</f>
        <v>0</v>
      </c>
      <c r="W1098" s="312" cm="1">
        <f t="array" aca="1" ref="W1098" ca="1">IF($D1097=$C$3,
SUM(IF(OFFSET($N$1031,,,($C1097-1)*3-2,$C$2)=W1097,OFFSET($N$1033,,,($C1097-1)*3-2,$C$2)*OFFSET($B$1031,1,,($C1097-1)*3-2,1))),
IFERROR((W763/$J762)*$J1097,0))</f>
        <v>0</v>
      </c>
      <c r="X1098" s="312" cm="1">
        <f t="array" aca="1" ref="X1098" ca="1">IF($D1097=$C$3,
SUM(IF(OFFSET($N$1031,,,($C1097-1)*3-2,$C$2)=X1097,OFFSET($N$1033,,,($C1097-1)*3-2,$C$2)*OFFSET($B$1031,1,,($C1097-1)*3-2,1))),
IFERROR((X763/$J762)*$J1097,0))</f>
        <v>0</v>
      </c>
      <c r="Y1098" s="312" cm="1">
        <f t="array" aca="1" ref="Y1098" ca="1">IF($D1097=$C$3,
SUM(IF(OFFSET($N$1031,,,($C1097-1)*3-2,$C$2)=Y1097,OFFSET($N$1033,,,($C1097-1)*3-2,$C$2)*OFFSET($B$1031,1,,($C1097-1)*3-2,1))),
IFERROR((Y763/$J762)*$J1097,0))</f>
        <v>0</v>
      </c>
      <c r="Z1098" s="312" cm="1">
        <f t="array" aca="1" ref="Z1098" ca="1">IF($D1097=$C$3,
SUM(IF(OFFSET($N$1031,,,($C1097-1)*3-2,$C$2)=Z1097,OFFSET($N$1033,,,($C1097-1)*3-2,$C$2)*OFFSET($B$1031,1,,($C1097-1)*3-2,1))),
IFERROR((Z763/$J762)*$J1097,0))</f>
        <v>0</v>
      </c>
      <c r="AA1098" s="312" cm="1">
        <f t="array" aca="1" ref="AA1098" ca="1">IF($D1097=$C$3,
SUM(IF(OFFSET($N$1031,,,($C1097-1)*3-2,$C$2)=AA1097,OFFSET($N$1033,,,($C1097-1)*3-2,$C$2)*OFFSET($B$1031,1,,($C1097-1)*3-2,1))),
IFERROR((AA763/$J762)*$J1097,0))</f>
        <v>0</v>
      </c>
      <c r="AB1098" s="312" cm="1">
        <f t="array" aca="1" ref="AB1098" ca="1">IF($D1097=$C$3,
SUM(IF(OFFSET($N$1031,,,($C1097-1)*3-2,$C$2)=AB1097,OFFSET($N$1033,,,($C1097-1)*3-2,$C$2)*OFFSET($B$1031,1,,($C1097-1)*3-2,1))),
IFERROR((AB763/$J762)*$J1097,0))</f>
        <v>0</v>
      </c>
      <c r="AC1098" s="312" cm="1">
        <f t="array" aca="1" ref="AC1098" ca="1">IF($D1097=$C$3,
SUM(IF(OFFSET($N$1031,,,($C1097-1)*3-2,$C$2)=AC1097,OFFSET($N$1033,,,($C1097-1)*3-2,$C$2)*OFFSET($B$1031,1,,($C1097-1)*3-2,1))),
IFERROR((AC763/$J762)*$J1097,0))</f>
        <v>0</v>
      </c>
      <c r="AD1098" s="312" cm="1">
        <f t="array" aca="1" ref="AD1098" ca="1">IF($D1097=$C$3,
SUM(IF(OFFSET($N$1031,,,($C1097-1)*3-2,$C$2)=AD1097,OFFSET($N$1033,,,($C1097-1)*3-2,$C$2)*OFFSET($B$1031,1,,($C1097-1)*3-2,1))),
IFERROR((AD763/$J762)*$J1097,0))</f>
        <v>0</v>
      </c>
      <c r="AE1098" s="312" cm="1">
        <f t="array" aca="1" ref="AE1098" ca="1">IF($D1097=$C$3,
SUM(IF(OFFSET($N$1031,,,($C1097-1)*3-2,$C$2)=AE1097,OFFSET($N$1033,,,($C1097-1)*3-2,$C$2)*OFFSET($B$1031,1,,($C1097-1)*3-2,1))),
IFERROR((AE763/$J762)*$J1097,0))</f>
        <v>0</v>
      </c>
      <c r="AF1098" s="312" cm="1">
        <f t="array" aca="1" ref="AF1098" ca="1">IF($D1097=$C$3,
SUM(IF(OFFSET($N$1031,,,($C1097-1)*3-2,$C$2)=AF1097,OFFSET($N$1033,,,($C1097-1)*3-2,$C$2)*OFFSET($B$1031,1,,($C1097-1)*3-2,1))),
IFERROR((AF763/$J762)*$J1097,0))</f>
        <v>0</v>
      </c>
      <c r="AG1098" s="312" cm="1">
        <f t="array" aca="1" ref="AG1098" ca="1">IF($D1097=$C$3,
SUM(IF(OFFSET($N$1031,,,($C1097-1)*3-2,$C$2)=AG1097,OFFSET($N$1033,,,($C1097-1)*3-2,$C$2)*OFFSET($B$1031,1,,($C1097-1)*3-2,1))),
IFERROR((AG763/$J762)*$J1097,0))</f>
        <v>0</v>
      </c>
      <c r="AH1098" s="317"/>
      <c r="AI1098" s="318"/>
      <c r="AJ1098" s="318"/>
      <c r="AK1098" s="318"/>
      <c r="AL1098" s="318"/>
      <c r="AM1098"/>
      <c r="AN1098"/>
      <c r="AO1098"/>
      <c r="AP1098"/>
      <c r="AQ1098"/>
      <c r="AR1098"/>
    </row>
    <row r="1099" spans="1:44" ht="13.15" customHeight="1">
      <c r="A1099" s="317"/>
      <c r="B1099" s="380" t="str">
        <f t="shared" ref="B1099:C1099" ca="1" si="4256">B764</f>
        <v/>
      </c>
      <c r="C1099" s="380" t="str">
        <f t="shared" ca="1" si="4256"/>
        <v/>
      </c>
      <c r="D1099" s="891"/>
      <c r="E1099" s="896"/>
      <c r="F1099" s="897"/>
      <c r="G1099" s="900"/>
      <c r="H1099" s="903"/>
      <c r="I1099" s="906"/>
      <c r="J1099" s="909"/>
      <c r="K1099" s="912"/>
      <c r="L1099" s="915"/>
      <c r="M1099" s="404" t="s">
        <v>91</v>
      </c>
      <c r="N1099" s="405">
        <f t="shared" ref="N1099:AG1099" ca="1" si="4257">IFERROR(N1098*$K1097,0)</f>
        <v>0</v>
      </c>
      <c r="O1099" s="406">
        <f t="shared" ca="1" si="4257"/>
        <v>0</v>
      </c>
      <c r="P1099" s="406">
        <f t="shared" ca="1" si="4257"/>
        <v>0</v>
      </c>
      <c r="Q1099" s="407">
        <f t="shared" ca="1" si="4257"/>
        <v>0</v>
      </c>
      <c r="R1099" s="406">
        <f t="shared" ca="1" si="4257"/>
        <v>0</v>
      </c>
      <c r="S1099" s="406">
        <f t="shared" ca="1" si="4257"/>
        <v>0</v>
      </c>
      <c r="T1099" s="406">
        <f t="shared" ca="1" si="4257"/>
        <v>0</v>
      </c>
      <c r="U1099" s="406">
        <f t="shared" ca="1" si="4257"/>
        <v>0</v>
      </c>
      <c r="V1099" s="406">
        <f t="shared" ca="1" si="4257"/>
        <v>0</v>
      </c>
      <c r="W1099" s="406">
        <f t="shared" ca="1" si="4257"/>
        <v>0</v>
      </c>
      <c r="X1099" s="406">
        <f t="shared" ca="1" si="4257"/>
        <v>0</v>
      </c>
      <c r="Y1099" s="406">
        <f t="shared" ca="1" si="4257"/>
        <v>0</v>
      </c>
      <c r="Z1099" s="406">
        <f t="shared" ca="1" si="4257"/>
        <v>0</v>
      </c>
      <c r="AA1099" s="406">
        <f t="shared" ca="1" si="4257"/>
        <v>0</v>
      </c>
      <c r="AB1099" s="406">
        <f t="shared" ca="1" si="4257"/>
        <v>0</v>
      </c>
      <c r="AC1099" s="406">
        <f t="shared" ca="1" si="4257"/>
        <v>0</v>
      </c>
      <c r="AD1099" s="406">
        <f t="shared" ca="1" si="4257"/>
        <v>0</v>
      </c>
      <c r="AE1099" s="406">
        <f t="shared" ca="1" si="4257"/>
        <v>0</v>
      </c>
      <c r="AF1099" s="406">
        <f t="shared" ca="1" si="4257"/>
        <v>0</v>
      </c>
      <c r="AG1099" s="406">
        <f t="shared" ca="1" si="4257"/>
        <v>0</v>
      </c>
      <c r="AH1099" s="317"/>
      <c r="AI1099" s="318"/>
      <c r="AJ1099" s="318"/>
      <c r="AK1099" s="318"/>
      <c r="AL1099" s="318"/>
      <c r="AM1099"/>
      <c r="AN1099"/>
      <c r="AO1099"/>
      <c r="AP1099"/>
      <c r="AQ1099"/>
      <c r="AR1099"/>
    </row>
    <row r="1100" spans="1:44" ht="13.15" customHeight="1">
      <c r="A1100" s="317"/>
      <c r="B1100" s="317"/>
      <c r="C1100" s="317" cm="1">
        <f t="array" aca="1" ref="C1100" ca="1">OFFSET(C1100,-3,,,)+1</f>
        <v>24</v>
      </c>
      <c r="D1100" s="889" t="str">
        <f t="shared" ref="D1100:E1100" ca="1" si="4258">D765</f>
        <v/>
      </c>
      <c r="E1100" s="892" t="str">
        <f t="shared" ca="1" si="4258"/>
        <v/>
      </c>
      <c r="F1100" s="893"/>
      <c r="G1100" s="898">
        <f t="shared" ref="G1100" si="4259">G765</f>
        <v>0</v>
      </c>
      <c r="H1100" s="901"/>
      <c r="I1100" s="904" t="str">
        <f t="shared" ref="I1100" ca="1" si="4260">I765</f>
        <v/>
      </c>
      <c r="J1100" s="907">
        <f t="shared" ref="J1100" ca="1" si="4261">IF($D1100=$C$3,
SUMPRODUCT(OFFSET($B$1031,1,,($C1100-1)*3-2,),OFFSET($L$1031,,,($C1100-1)*3-2,)),J765+H1100)</f>
        <v>0</v>
      </c>
      <c r="K1100" s="910">
        <f t="shared" ref="K1100" ca="1" si="4262">K765</f>
        <v>0</v>
      </c>
      <c r="L1100" s="913">
        <f t="shared" ref="L1100" ca="1" si="4263">J1100*K1100</f>
        <v>0</v>
      </c>
      <c r="M1100" s="402" t="s">
        <v>89</v>
      </c>
      <c r="N1100" s="308" t="str">
        <f t="shared" ref="N1100:AG1100" ca="1" si="4264">N765</f>
        <v/>
      </c>
      <c r="O1100" s="309" t="str">
        <f t="shared" ca="1" si="4264"/>
        <v/>
      </c>
      <c r="P1100" s="309" t="str">
        <f t="shared" ca="1" si="4264"/>
        <v/>
      </c>
      <c r="Q1100" s="310" t="str">
        <f t="shared" ca="1" si="4264"/>
        <v/>
      </c>
      <c r="R1100" s="309" t="str">
        <f t="shared" ca="1" si="4264"/>
        <v/>
      </c>
      <c r="S1100" s="309" t="str">
        <f t="shared" ca="1" si="4264"/>
        <v/>
      </c>
      <c r="T1100" s="309" t="str">
        <f t="shared" ca="1" si="4264"/>
        <v/>
      </c>
      <c r="U1100" s="309" t="str">
        <f t="shared" ca="1" si="4264"/>
        <v/>
      </c>
      <c r="V1100" s="309" t="str">
        <f t="shared" ca="1" si="4264"/>
        <v/>
      </c>
      <c r="W1100" s="309" t="str">
        <f t="shared" ca="1" si="4264"/>
        <v/>
      </c>
      <c r="X1100" s="309" t="str">
        <f t="shared" ca="1" si="4264"/>
        <v/>
      </c>
      <c r="Y1100" s="309" t="str">
        <f t="shared" ca="1" si="4264"/>
        <v/>
      </c>
      <c r="Z1100" s="309" t="str">
        <f t="shared" ca="1" si="4264"/>
        <v/>
      </c>
      <c r="AA1100" s="309" t="str">
        <f t="shared" ca="1" si="4264"/>
        <v/>
      </c>
      <c r="AB1100" s="309" t="str">
        <f t="shared" ca="1" si="4264"/>
        <v/>
      </c>
      <c r="AC1100" s="309" t="str">
        <f t="shared" ca="1" si="4264"/>
        <v/>
      </c>
      <c r="AD1100" s="309" t="str">
        <f t="shared" ca="1" si="4264"/>
        <v/>
      </c>
      <c r="AE1100" s="309" t="str">
        <f t="shared" ca="1" si="4264"/>
        <v/>
      </c>
      <c r="AF1100" s="309" t="str">
        <f t="shared" ca="1" si="4264"/>
        <v/>
      </c>
      <c r="AG1100" s="309" t="str">
        <f t="shared" ca="1" si="4264"/>
        <v/>
      </c>
      <c r="AH1100" s="317"/>
      <c r="AI1100" s="318"/>
      <c r="AJ1100" s="318"/>
      <c r="AK1100" s="318"/>
      <c r="AL1100" s="318"/>
      <c r="AM1100"/>
      <c r="AN1100"/>
      <c r="AO1100"/>
      <c r="AP1100"/>
      <c r="AQ1100"/>
      <c r="AR1100"/>
    </row>
    <row r="1101" spans="1:44" ht="13.15" customHeight="1">
      <c r="A1101" s="317"/>
      <c r="B1101" s="380">
        <f t="shared" ref="B1101" ca="1" si="4265">B766</f>
        <v>0</v>
      </c>
      <c r="C1101" s="317" cm="1">
        <f t="array" aca="1" ref="C1101" ca="1">IF(ROUND(SUM(IF(N1100:AG1100&lt;&gt;"",IF(N1100:AG1100&lt;&gt;0,(N1101:AG1101))))-J1100,3)&lt;&gt;0,"X",0)</f>
        <v>0</v>
      </c>
      <c r="D1101" s="890"/>
      <c r="E1101" s="894"/>
      <c r="F1101" s="895"/>
      <c r="G1101" s="899"/>
      <c r="H1101" s="902"/>
      <c r="I1101" s="905"/>
      <c r="J1101" s="908"/>
      <c r="K1101" s="911"/>
      <c r="L1101" s="914"/>
      <c r="M1101" s="403" t="s">
        <v>90</v>
      </c>
      <c r="N1101" s="312" cm="1">
        <f t="array" aca="1" ref="N1101" ca="1">IF($D1100=$C$3,
SUM(IF(OFFSET($N$1031,,,($C1100-1)*3-2,$C$2)=N1100,OFFSET($N$1033,,,($C1100-1)*3-2,$C$2)*OFFSET($B$1031,1,,($C1100-1)*3-2,1))),
IFERROR((N766/$J765)*$J1100,0))</f>
        <v>0</v>
      </c>
      <c r="O1101" s="312" cm="1">
        <f t="array" aca="1" ref="O1101" ca="1">IF($D1100=$C$3,
SUM(IF(OFFSET($N$1031,,,($C1100-1)*3-2,$C$2)=O1100,OFFSET($N$1033,,,($C1100-1)*3-2,$C$2)*OFFSET($B$1031,1,,($C1100-1)*3-2,1))),
IFERROR((O766/$J765)*$J1100,0))</f>
        <v>0</v>
      </c>
      <c r="P1101" s="312" cm="1">
        <f t="array" aca="1" ref="P1101" ca="1">IF($D1100=$C$3,
SUM(IF(OFFSET($N$1031,,,($C1100-1)*3-2,$C$2)=P1100,OFFSET($N$1033,,,($C1100-1)*3-2,$C$2)*OFFSET($B$1031,1,,($C1100-1)*3-2,1))),
IFERROR((P766/$J765)*$J1100,0))</f>
        <v>0</v>
      </c>
      <c r="Q1101" s="313" cm="1">
        <f t="array" aca="1" ref="Q1101" ca="1">IF($D1100=$C$3,
SUM(IF(OFFSET($N$1031,,,($C1100-1)*3-2,$C$2)=Q1100,OFFSET($N$1033,,,($C1100-1)*3-2,$C$2)*OFFSET($B$1031,1,,($C1100-1)*3-2,1))),
IFERROR((Q766/$J765)*$J1100,0))</f>
        <v>0</v>
      </c>
      <c r="R1101" s="312" cm="1">
        <f t="array" aca="1" ref="R1101" ca="1">IF($D1100=$C$3,
SUM(IF(OFFSET($N$1031,,,($C1100-1)*3-2,$C$2)=R1100,OFFSET($N$1033,,,($C1100-1)*3-2,$C$2)*OFFSET($B$1031,1,,($C1100-1)*3-2,1))),
IFERROR((R766/$J765)*$J1100,0))</f>
        <v>0</v>
      </c>
      <c r="S1101" s="312" cm="1">
        <f t="array" aca="1" ref="S1101" ca="1">IF($D1100=$C$3,
SUM(IF(OFFSET($N$1031,,,($C1100-1)*3-2,$C$2)=S1100,OFFSET($N$1033,,,($C1100-1)*3-2,$C$2)*OFFSET($B$1031,1,,($C1100-1)*3-2,1))),
IFERROR((S766/$J765)*$J1100,0))</f>
        <v>0</v>
      </c>
      <c r="T1101" s="312" cm="1">
        <f t="array" aca="1" ref="T1101" ca="1">IF($D1100=$C$3,
SUM(IF(OFFSET($N$1031,,,($C1100-1)*3-2,$C$2)=T1100,OFFSET($N$1033,,,($C1100-1)*3-2,$C$2)*OFFSET($B$1031,1,,($C1100-1)*3-2,1))),
IFERROR((T766/$J765)*$J1100,0))</f>
        <v>0</v>
      </c>
      <c r="U1101" s="312" cm="1">
        <f t="array" aca="1" ref="U1101" ca="1">IF($D1100=$C$3,
SUM(IF(OFFSET($N$1031,,,($C1100-1)*3-2,$C$2)=U1100,OFFSET($N$1033,,,($C1100-1)*3-2,$C$2)*OFFSET($B$1031,1,,($C1100-1)*3-2,1))),
IFERROR((U766/$J765)*$J1100,0))</f>
        <v>0</v>
      </c>
      <c r="V1101" s="312" cm="1">
        <f t="array" aca="1" ref="V1101" ca="1">IF($D1100=$C$3,
SUM(IF(OFFSET($N$1031,,,($C1100-1)*3-2,$C$2)=V1100,OFFSET($N$1033,,,($C1100-1)*3-2,$C$2)*OFFSET($B$1031,1,,($C1100-1)*3-2,1))),
IFERROR((V766/$J765)*$J1100,0))</f>
        <v>0</v>
      </c>
      <c r="W1101" s="312" cm="1">
        <f t="array" aca="1" ref="W1101" ca="1">IF($D1100=$C$3,
SUM(IF(OFFSET($N$1031,,,($C1100-1)*3-2,$C$2)=W1100,OFFSET($N$1033,,,($C1100-1)*3-2,$C$2)*OFFSET($B$1031,1,,($C1100-1)*3-2,1))),
IFERROR((W766/$J765)*$J1100,0))</f>
        <v>0</v>
      </c>
      <c r="X1101" s="312" cm="1">
        <f t="array" aca="1" ref="X1101" ca="1">IF($D1100=$C$3,
SUM(IF(OFFSET($N$1031,,,($C1100-1)*3-2,$C$2)=X1100,OFFSET($N$1033,,,($C1100-1)*3-2,$C$2)*OFFSET($B$1031,1,,($C1100-1)*3-2,1))),
IFERROR((X766/$J765)*$J1100,0))</f>
        <v>0</v>
      </c>
      <c r="Y1101" s="312" cm="1">
        <f t="array" aca="1" ref="Y1101" ca="1">IF($D1100=$C$3,
SUM(IF(OFFSET($N$1031,,,($C1100-1)*3-2,$C$2)=Y1100,OFFSET($N$1033,,,($C1100-1)*3-2,$C$2)*OFFSET($B$1031,1,,($C1100-1)*3-2,1))),
IFERROR((Y766/$J765)*$J1100,0))</f>
        <v>0</v>
      </c>
      <c r="Z1101" s="312" cm="1">
        <f t="array" aca="1" ref="Z1101" ca="1">IF($D1100=$C$3,
SUM(IF(OFFSET($N$1031,,,($C1100-1)*3-2,$C$2)=Z1100,OFFSET($N$1033,,,($C1100-1)*3-2,$C$2)*OFFSET($B$1031,1,,($C1100-1)*3-2,1))),
IFERROR((Z766/$J765)*$J1100,0))</f>
        <v>0</v>
      </c>
      <c r="AA1101" s="312" cm="1">
        <f t="array" aca="1" ref="AA1101" ca="1">IF($D1100=$C$3,
SUM(IF(OFFSET($N$1031,,,($C1100-1)*3-2,$C$2)=AA1100,OFFSET($N$1033,,,($C1100-1)*3-2,$C$2)*OFFSET($B$1031,1,,($C1100-1)*3-2,1))),
IFERROR((AA766/$J765)*$J1100,0))</f>
        <v>0</v>
      </c>
      <c r="AB1101" s="312" cm="1">
        <f t="array" aca="1" ref="AB1101" ca="1">IF($D1100=$C$3,
SUM(IF(OFFSET($N$1031,,,($C1100-1)*3-2,$C$2)=AB1100,OFFSET($N$1033,,,($C1100-1)*3-2,$C$2)*OFFSET($B$1031,1,,($C1100-1)*3-2,1))),
IFERROR((AB766/$J765)*$J1100,0))</f>
        <v>0</v>
      </c>
      <c r="AC1101" s="312" cm="1">
        <f t="array" aca="1" ref="AC1101" ca="1">IF($D1100=$C$3,
SUM(IF(OFFSET($N$1031,,,($C1100-1)*3-2,$C$2)=AC1100,OFFSET($N$1033,,,($C1100-1)*3-2,$C$2)*OFFSET($B$1031,1,,($C1100-1)*3-2,1))),
IFERROR((AC766/$J765)*$J1100,0))</f>
        <v>0</v>
      </c>
      <c r="AD1101" s="312" cm="1">
        <f t="array" aca="1" ref="AD1101" ca="1">IF($D1100=$C$3,
SUM(IF(OFFSET($N$1031,,,($C1100-1)*3-2,$C$2)=AD1100,OFFSET($N$1033,,,($C1100-1)*3-2,$C$2)*OFFSET($B$1031,1,,($C1100-1)*3-2,1))),
IFERROR((AD766/$J765)*$J1100,0))</f>
        <v>0</v>
      </c>
      <c r="AE1101" s="312" cm="1">
        <f t="array" aca="1" ref="AE1101" ca="1">IF($D1100=$C$3,
SUM(IF(OFFSET($N$1031,,,($C1100-1)*3-2,$C$2)=AE1100,OFFSET($N$1033,,,($C1100-1)*3-2,$C$2)*OFFSET($B$1031,1,,($C1100-1)*3-2,1))),
IFERROR((AE766/$J765)*$J1100,0))</f>
        <v>0</v>
      </c>
      <c r="AF1101" s="312" cm="1">
        <f t="array" aca="1" ref="AF1101" ca="1">IF($D1100=$C$3,
SUM(IF(OFFSET($N$1031,,,($C1100-1)*3-2,$C$2)=AF1100,OFFSET($N$1033,,,($C1100-1)*3-2,$C$2)*OFFSET($B$1031,1,,($C1100-1)*3-2,1))),
IFERROR((AF766/$J765)*$J1100,0))</f>
        <v>0</v>
      </c>
      <c r="AG1101" s="312" cm="1">
        <f t="array" aca="1" ref="AG1101" ca="1">IF($D1100=$C$3,
SUM(IF(OFFSET($N$1031,,,($C1100-1)*3-2,$C$2)=AG1100,OFFSET($N$1033,,,($C1100-1)*3-2,$C$2)*OFFSET($B$1031,1,,($C1100-1)*3-2,1))),
IFERROR((AG766/$J765)*$J1100,0))</f>
        <v>0</v>
      </c>
      <c r="AH1101" s="317"/>
      <c r="AI1101" s="318"/>
      <c r="AJ1101" s="318"/>
      <c r="AK1101" s="318"/>
      <c r="AL1101" s="318"/>
      <c r="AM1101"/>
      <c r="AN1101"/>
      <c r="AO1101"/>
      <c r="AP1101"/>
      <c r="AQ1101"/>
      <c r="AR1101"/>
    </row>
    <row r="1102" spans="1:44" ht="13.15" customHeight="1">
      <c r="A1102" s="317"/>
      <c r="B1102" s="380" t="str">
        <f t="shared" ref="B1102:C1102" ca="1" si="4266">B767</f>
        <v/>
      </c>
      <c r="C1102" s="380" t="str">
        <f t="shared" ca="1" si="4266"/>
        <v/>
      </c>
      <c r="D1102" s="891"/>
      <c r="E1102" s="896"/>
      <c r="F1102" s="897"/>
      <c r="G1102" s="900"/>
      <c r="H1102" s="903"/>
      <c r="I1102" s="906"/>
      <c r="J1102" s="909"/>
      <c r="K1102" s="912"/>
      <c r="L1102" s="915"/>
      <c r="M1102" s="404" t="s">
        <v>91</v>
      </c>
      <c r="N1102" s="405">
        <f t="shared" ref="N1102:AG1102" ca="1" si="4267">IFERROR(N1101*$K1100,0)</f>
        <v>0</v>
      </c>
      <c r="O1102" s="406">
        <f t="shared" ca="1" si="4267"/>
        <v>0</v>
      </c>
      <c r="P1102" s="406">
        <f t="shared" ca="1" si="4267"/>
        <v>0</v>
      </c>
      <c r="Q1102" s="407">
        <f t="shared" ca="1" si="4267"/>
        <v>0</v>
      </c>
      <c r="R1102" s="406">
        <f t="shared" ca="1" si="4267"/>
        <v>0</v>
      </c>
      <c r="S1102" s="406">
        <f t="shared" ca="1" si="4267"/>
        <v>0</v>
      </c>
      <c r="T1102" s="406">
        <f t="shared" ca="1" si="4267"/>
        <v>0</v>
      </c>
      <c r="U1102" s="406">
        <f t="shared" ca="1" si="4267"/>
        <v>0</v>
      </c>
      <c r="V1102" s="406">
        <f t="shared" ca="1" si="4267"/>
        <v>0</v>
      </c>
      <c r="W1102" s="406">
        <f t="shared" ca="1" si="4267"/>
        <v>0</v>
      </c>
      <c r="X1102" s="406">
        <f t="shared" ca="1" si="4267"/>
        <v>0</v>
      </c>
      <c r="Y1102" s="406">
        <f t="shared" ca="1" si="4267"/>
        <v>0</v>
      </c>
      <c r="Z1102" s="406">
        <f t="shared" ca="1" si="4267"/>
        <v>0</v>
      </c>
      <c r="AA1102" s="406">
        <f t="shared" ca="1" si="4267"/>
        <v>0</v>
      </c>
      <c r="AB1102" s="406">
        <f t="shared" ca="1" si="4267"/>
        <v>0</v>
      </c>
      <c r="AC1102" s="406">
        <f t="shared" ca="1" si="4267"/>
        <v>0</v>
      </c>
      <c r="AD1102" s="406">
        <f t="shared" ca="1" si="4267"/>
        <v>0</v>
      </c>
      <c r="AE1102" s="406">
        <f t="shared" ca="1" si="4267"/>
        <v>0</v>
      </c>
      <c r="AF1102" s="406">
        <f t="shared" ca="1" si="4267"/>
        <v>0</v>
      </c>
      <c r="AG1102" s="406">
        <f t="shared" ca="1" si="4267"/>
        <v>0</v>
      </c>
      <c r="AH1102" s="317"/>
      <c r="AI1102" s="318"/>
      <c r="AJ1102" s="318"/>
      <c r="AK1102" s="318"/>
      <c r="AL1102" s="318"/>
      <c r="AM1102"/>
      <c r="AN1102"/>
      <c r="AO1102"/>
      <c r="AP1102"/>
      <c r="AQ1102"/>
      <c r="AR1102"/>
    </row>
    <row r="1103" spans="1:44" ht="13.15" customHeight="1">
      <c r="A1103" s="317"/>
      <c r="B1103" s="317"/>
      <c r="C1103" s="317" cm="1">
        <f t="array" aca="1" ref="C1103" ca="1">OFFSET(C1103,-3,,,)+1</f>
        <v>25</v>
      </c>
      <c r="D1103" s="889" t="str">
        <f t="shared" ref="D1103:E1103" ca="1" si="4268">D768</f>
        <v/>
      </c>
      <c r="E1103" s="892" t="str">
        <f t="shared" ca="1" si="4268"/>
        <v/>
      </c>
      <c r="F1103" s="893"/>
      <c r="G1103" s="898">
        <f t="shared" ref="G1103" si="4269">G768</f>
        <v>0</v>
      </c>
      <c r="H1103" s="901"/>
      <c r="I1103" s="904" t="str">
        <f t="shared" ref="I1103" ca="1" si="4270">I768</f>
        <v/>
      </c>
      <c r="J1103" s="907">
        <f t="shared" ref="J1103" ca="1" si="4271">IF($D1103=$C$3,
SUMPRODUCT(OFFSET($B$1031,1,,($C1103-1)*3-2,),OFFSET($L$1031,,,($C1103-1)*3-2,)),J768+H1103)</f>
        <v>0</v>
      </c>
      <c r="K1103" s="910">
        <f t="shared" ref="K1103" ca="1" si="4272">K768</f>
        <v>0</v>
      </c>
      <c r="L1103" s="913">
        <f t="shared" ref="L1103" ca="1" si="4273">J1103*K1103</f>
        <v>0</v>
      </c>
      <c r="M1103" s="402" t="s">
        <v>89</v>
      </c>
      <c r="N1103" s="308" t="str">
        <f t="shared" ref="N1103:AG1103" ca="1" si="4274">N768</f>
        <v/>
      </c>
      <c r="O1103" s="309" t="str">
        <f t="shared" ca="1" si="4274"/>
        <v/>
      </c>
      <c r="P1103" s="309" t="str">
        <f t="shared" ca="1" si="4274"/>
        <v/>
      </c>
      <c r="Q1103" s="310" t="str">
        <f t="shared" ca="1" si="4274"/>
        <v/>
      </c>
      <c r="R1103" s="309" t="str">
        <f t="shared" ca="1" si="4274"/>
        <v/>
      </c>
      <c r="S1103" s="309" t="str">
        <f t="shared" ca="1" si="4274"/>
        <v/>
      </c>
      <c r="T1103" s="309" t="str">
        <f t="shared" ca="1" si="4274"/>
        <v/>
      </c>
      <c r="U1103" s="309" t="str">
        <f t="shared" ca="1" si="4274"/>
        <v/>
      </c>
      <c r="V1103" s="309" t="str">
        <f t="shared" ca="1" si="4274"/>
        <v/>
      </c>
      <c r="W1103" s="309" t="str">
        <f t="shared" ca="1" si="4274"/>
        <v/>
      </c>
      <c r="X1103" s="309" t="str">
        <f t="shared" ca="1" si="4274"/>
        <v/>
      </c>
      <c r="Y1103" s="309" t="str">
        <f t="shared" ca="1" si="4274"/>
        <v/>
      </c>
      <c r="Z1103" s="309" t="str">
        <f t="shared" ca="1" si="4274"/>
        <v/>
      </c>
      <c r="AA1103" s="309" t="str">
        <f t="shared" ca="1" si="4274"/>
        <v/>
      </c>
      <c r="AB1103" s="309" t="str">
        <f t="shared" ca="1" si="4274"/>
        <v/>
      </c>
      <c r="AC1103" s="309" t="str">
        <f t="shared" ca="1" si="4274"/>
        <v/>
      </c>
      <c r="AD1103" s="309" t="str">
        <f t="shared" ca="1" si="4274"/>
        <v/>
      </c>
      <c r="AE1103" s="309" t="str">
        <f t="shared" ca="1" si="4274"/>
        <v/>
      </c>
      <c r="AF1103" s="309" t="str">
        <f t="shared" ca="1" si="4274"/>
        <v/>
      </c>
      <c r="AG1103" s="309" t="str">
        <f t="shared" ca="1" si="4274"/>
        <v/>
      </c>
      <c r="AH1103" s="317"/>
      <c r="AI1103" s="318"/>
      <c r="AJ1103" s="318"/>
      <c r="AK1103" s="318"/>
      <c r="AL1103" s="318"/>
      <c r="AM1103"/>
      <c r="AN1103"/>
      <c r="AO1103"/>
      <c r="AP1103"/>
      <c r="AQ1103"/>
      <c r="AR1103"/>
    </row>
    <row r="1104" spans="1:44" ht="13.15" customHeight="1">
      <c r="A1104" s="317"/>
      <c r="B1104" s="380">
        <f t="shared" ref="B1104" ca="1" si="4275">B769</f>
        <v>0</v>
      </c>
      <c r="C1104" s="317" cm="1">
        <f t="array" aca="1" ref="C1104" ca="1">IF(ROUND(SUM(IF(N1103:AG1103&lt;&gt;"",IF(N1103:AG1103&lt;&gt;0,(N1104:AG1104))))-J1103,3)&lt;&gt;0,"X",0)</f>
        <v>0</v>
      </c>
      <c r="D1104" s="890"/>
      <c r="E1104" s="894"/>
      <c r="F1104" s="895"/>
      <c r="G1104" s="899"/>
      <c r="H1104" s="902"/>
      <c r="I1104" s="905"/>
      <c r="J1104" s="908"/>
      <c r="K1104" s="911"/>
      <c r="L1104" s="914"/>
      <c r="M1104" s="403" t="s">
        <v>90</v>
      </c>
      <c r="N1104" s="312" cm="1">
        <f t="array" aca="1" ref="N1104" ca="1">IF($D1103=$C$3,
SUM(IF(OFFSET($N$1031,,,($C1103-1)*3-2,$C$2)=N1103,OFFSET($N$1033,,,($C1103-1)*3-2,$C$2)*OFFSET($B$1031,1,,($C1103-1)*3-2,1))),
IFERROR((N769/$J768)*$J1103,0))</f>
        <v>0</v>
      </c>
      <c r="O1104" s="312" cm="1">
        <f t="array" aca="1" ref="O1104" ca="1">IF($D1103=$C$3,
SUM(IF(OFFSET($N$1031,,,($C1103-1)*3-2,$C$2)=O1103,OFFSET($N$1033,,,($C1103-1)*3-2,$C$2)*OFFSET($B$1031,1,,($C1103-1)*3-2,1))),
IFERROR((O769/$J768)*$J1103,0))</f>
        <v>0</v>
      </c>
      <c r="P1104" s="312" cm="1">
        <f t="array" aca="1" ref="P1104" ca="1">IF($D1103=$C$3,
SUM(IF(OFFSET($N$1031,,,($C1103-1)*3-2,$C$2)=P1103,OFFSET($N$1033,,,($C1103-1)*3-2,$C$2)*OFFSET($B$1031,1,,($C1103-1)*3-2,1))),
IFERROR((P769/$J768)*$J1103,0))</f>
        <v>0</v>
      </c>
      <c r="Q1104" s="313" cm="1">
        <f t="array" aca="1" ref="Q1104" ca="1">IF($D1103=$C$3,
SUM(IF(OFFSET($N$1031,,,($C1103-1)*3-2,$C$2)=Q1103,OFFSET($N$1033,,,($C1103-1)*3-2,$C$2)*OFFSET($B$1031,1,,($C1103-1)*3-2,1))),
IFERROR((Q769/$J768)*$J1103,0))</f>
        <v>0</v>
      </c>
      <c r="R1104" s="312" cm="1">
        <f t="array" aca="1" ref="R1104" ca="1">IF($D1103=$C$3,
SUM(IF(OFFSET($N$1031,,,($C1103-1)*3-2,$C$2)=R1103,OFFSET($N$1033,,,($C1103-1)*3-2,$C$2)*OFFSET($B$1031,1,,($C1103-1)*3-2,1))),
IFERROR((R769/$J768)*$J1103,0))</f>
        <v>0</v>
      </c>
      <c r="S1104" s="312" cm="1">
        <f t="array" aca="1" ref="S1104" ca="1">IF($D1103=$C$3,
SUM(IF(OFFSET($N$1031,,,($C1103-1)*3-2,$C$2)=S1103,OFFSET($N$1033,,,($C1103-1)*3-2,$C$2)*OFFSET($B$1031,1,,($C1103-1)*3-2,1))),
IFERROR((S769/$J768)*$J1103,0))</f>
        <v>0</v>
      </c>
      <c r="T1104" s="312" cm="1">
        <f t="array" aca="1" ref="T1104" ca="1">IF($D1103=$C$3,
SUM(IF(OFFSET($N$1031,,,($C1103-1)*3-2,$C$2)=T1103,OFFSET($N$1033,,,($C1103-1)*3-2,$C$2)*OFFSET($B$1031,1,,($C1103-1)*3-2,1))),
IFERROR((T769/$J768)*$J1103,0))</f>
        <v>0</v>
      </c>
      <c r="U1104" s="312" cm="1">
        <f t="array" aca="1" ref="U1104" ca="1">IF($D1103=$C$3,
SUM(IF(OFFSET($N$1031,,,($C1103-1)*3-2,$C$2)=U1103,OFFSET($N$1033,,,($C1103-1)*3-2,$C$2)*OFFSET($B$1031,1,,($C1103-1)*3-2,1))),
IFERROR((U769/$J768)*$J1103,0))</f>
        <v>0</v>
      </c>
      <c r="V1104" s="312" cm="1">
        <f t="array" aca="1" ref="V1104" ca="1">IF($D1103=$C$3,
SUM(IF(OFFSET($N$1031,,,($C1103-1)*3-2,$C$2)=V1103,OFFSET($N$1033,,,($C1103-1)*3-2,$C$2)*OFFSET($B$1031,1,,($C1103-1)*3-2,1))),
IFERROR((V769/$J768)*$J1103,0))</f>
        <v>0</v>
      </c>
      <c r="W1104" s="312" cm="1">
        <f t="array" aca="1" ref="W1104" ca="1">IF($D1103=$C$3,
SUM(IF(OFFSET($N$1031,,,($C1103-1)*3-2,$C$2)=W1103,OFFSET($N$1033,,,($C1103-1)*3-2,$C$2)*OFFSET($B$1031,1,,($C1103-1)*3-2,1))),
IFERROR((W769/$J768)*$J1103,0))</f>
        <v>0</v>
      </c>
      <c r="X1104" s="312" cm="1">
        <f t="array" aca="1" ref="X1104" ca="1">IF($D1103=$C$3,
SUM(IF(OFFSET($N$1031,,,($C1103-1)*3-2,$C$2)=X1103,OFFSET($N$1033,,,($C1103-1)*3-2,$C$2)*OFFSET($B$1031,1,,($C1103-1)*3-2,1))),
IFERROR((X769/$J768)*$J1103,0))</f>
        <v>0</v>
      </c>
      <c r="Y1104" s="312" cm="1">
        <f t="array" aca="1" ref="Y1104" ca="1">IF($D1103=$C$3,
SUM(IF(OFFSET($N$1031,,,($C1103-1)*3-2,$C$2)=Y1103,OFFSET($N$1033,,,($C1103-1)*3-2,$C$2)*OFFSET($B$1031,1,,($C1103-1)*3-2,1))),
IFERROR((Y769/$J768)*$J1103,0))</f>
        <v>0</v>
      </c>
      <c r="Z1104" s="312" cm="1">
        <f t="array" aca="1" ref="Z1104" ca="1">IF($D1103=$C$3,
SUM(IF(OFFSET($N$1031,,,($C1103-1)*3-2,$C$2)=Z1103,OFFSET($N$1033,,,($C1103-1)*3-2,$C$2)*OFFSET($B$1031,1,,($C1103-1)*3-2,1))),
IFERROR((Z769/$J768)*$J1103,0))</f>
        <v>0</v>
      </c>
      <c r="AA1104" s="312" cm="1">
        <f t="array" aca="1" ref="AA1104" ca="1">IF($D1103=$C$3,
SUM(IF(OFFSET($N$1031,,,($C1103-1)*3-2,$C$2)=AA1103,OFFSET($N$1033,,,($C1103-1)*3-2,$C$2)*OFFSET($B$1031,1,,($C1103-1)*3-2,1))),
IFERROR((AA769/$J768)*$J1103,0))</f>
        <v>0</v>
      </c>
      <c r="AB1104" s="312" cm="1">
        <f t="array" aca="1" ref="AB1104" ca="1">IF($D1103=$C$3,
SUM(IF(OFFSET($N$1031,,,($C1103-1)*3-2,$C$2)=AB1103,OFFSET($N$1033,,,($C1103-1)*3-2,$C$2)*OFFSET($B$1031,1,,($C1103-1)*3-2,1))),
IFERROR((AB769/$J768)*$J1103,0))</f>
        <v>0</v>
      </c>
      <c r="AC1104" s="312" cm="1">
        <f t="array" aca="1" ref="AC1104" ca="1">IF($D1103=$C$3,
SUM(IF(OFFSET($N$1031,,,($C1103-1)*3-2,$C$2)=AC1103,OFFSET($N$1033,,,($C1103-1)*3-2,$C$2)*OFFSET($B$1031,1,,($C1103-1)*3-2,1))),
IFERROR((AC769/$J768)*$J1103,0))</f>
        <v>0</v>
      </c>
      <c r="AD1104" s="312" cm="1">
        <f t="array" aca="1" ref="AD1104" ca="1">IF($D1103=$C$3,
SUM(IF(OFFSET($N$1031,,,($C1103-1)*3-2,$C$2)=AD1103,OFFSET($N$1033,,,($C1103-1)*3-2,$C$2)*OFFSET($B$1031,1,,($C1103-1)*3-2,1))),
IFERROR((AD769/$J768)*$J1103,0))</f>
        <v>0</v>
      </c>
      <c r="AE1104" s="312" cm="1">
        <f t="array" aca="1" ref="AE1104" ca="1">IF($D1103=$C$3,
SUM(IF(OFFSET($N$1031,,,($C1103-1)*3-2,$C$2)=AE1103,OFFSET($N$1033,,,($C1103-1)*3-2,$C$2)*OFFSET($B$1031,1,,($C1103-1)*3-2,1))),
IFERROR((AE769/$J768)*$J1103,0))</f>
        <v>0</v>
      </c>
      <c r="AF1104" s="312" cm="1">
        <f t="array" aca="1" ref="AF1104" ca="1">IF($D1103=$C$3,
SUM(IF(OFFSET($N$1031,,,($C1103-1)*3-2,$C$2)=AF1103,OFFSET($N$1033,,,($C1103-1)*3-2,$C$2)*OFFSET($B$1031,1,,($C1103-1)*3-2,1))),
IFERROR((AF769/$J768)*$J1103,0))</f>
        <v>0</v>
      </c>
      <c r="AG1104" s="312" cm="1">
        <f t="array" aca="1" ref="AG1104" ca="1">IF($D1103=$C$3,
SUM(IF(OFFSET($N$1031,,,($C1103-1)*3-2,$C$2)=AG1103,OFFSET($N$1033,,,($C1103-1)*3-2,$C$2)*OFFSET($B$1031,1,,($C1103-1)*3-2,1))),
IFERROR((AG769/$J768)*$J1103,0))</f>
        <v>0</v>
      </c>
      <c r="AH1104" s="317"/>
      <c r="AI1104" s="318"/>
      <c r="AJ1104" s="318"/>
      <c r="AK1104" s="318"/>
      <c r="AL1104" s="318"/>
      <c r="AM1104"/>
      <c r="AN1104"/>
      <c r="AO1104"/>
      <c r="AP1104"/>
      <c r="AQ1104"/>
      <c r="AR1104"/>
    </row>
    <row r="1105" spans="1:44" ht="13.15" customHeight="1">
      <c r="A1105" s="317"/>
      <c r="B1105" s="380" t="str">
        <f t="shared" ref="B1105:C1105" ca="1" si="4276">B770</f>
        <v/>
      </c>
      <c r="C1105" s="380" t="str">
        <f t="shared" ca="1" si="4276"/>
        <v/>
      </c>
      <c r="D1105" s="891"/>
      <c r="E1105" s="896"/>
      <c r="F1105" s="897"/>
      <c r="G1105" s="900"/>
      <c r="H1105" s="903"/>
      <c r="I1105" s="906"/>
      <c r="J1105" s="909"/>
      <c r="K1105" s="912"/>
      <c r="L1105" s="915"/>
      <c r="M1105" s="404" t="s">
        <v>91</v>
      </c>
      <c r="N1105" s="405">
        <f t="shared" ref="N1105:AG1105" ca="1" si="4277">IFERROR(N1104*$K1103,0)</f>
        <v>0</v>
      </c>
      <c r="O1105" s="406">
        <f t="shared" ca="1" si="4277"/>
        <v>0</v>
      </c>
      <c r="P1105" s="406">
        <f t="shared" ca="1" si="4277"/>
        <v>0</v>
      </c>
      <c r="Q1105" s="407">
        <f t="shared" ca="1" si="4277"/>
        <v>0</v>
      </c>
      <c r="R1105" s="406">
        <f t="shared" ca="1" si="4277"/>
        <v>0</v>
      </c>
      <c r="S1105" s="406">
        <f t="shared" ca="1" si="4277"/>
        <v>0</v>
      </c>
      <c r="T1105" s="406">
        <f t="shared" ca="1" si="4277"/>
        <v>0</v>
      </c>
      <c r="U1105" s="406">
        <f t="shared" ca="1" si="4277"/>
        <v>0</v>
      </c>
      <c r="V1105" s="406">
        <f t="shared" ca="1" si="4277"/>
        <v>0</v>
      </c>
      <c r="W1105" s="406">
        <f t="shared" ca="1" si="4277"/>
        <v>0</v>
      </c>
      <c r="X1105" s="406">
        <f t="shared" ca="1" si="4277"/>
        <v>0</v>
      </c>
      <c r="Y1105" s="406">
        <f t="shared" ca="1" si="4277"/>
        <v>0</v>
      </c>
      <c r="Z1105" s="406">
        <f t="shared" ca="1" si="4277"/>
        <v>0</v>
      </c>
      <c r="AA1105" s="406">
        <f t="shared" ca="1" si="4277"/>
        <v>0</v>
      </c>
      <c r="AB1105" s="406">
        <f t="shared" ca="1" si="4277"/>
        <v>0</v>
      </c>
      <c r="AC1105" s="406">
        <f t="shared" ca="1" si="4277"/>
        <v>0</v>
      </c>
      <c r="AD1105" s="406">
        <f t="shared" ca="1" si="4277"/>
        <v>0</v>
      </c>
      <c r="AE1105" s="406">
        <f t="shared" ca="1" si="4277"/>
        <v>0</v>
      </c>
      <c r="AF1105" s="406">
        <f t="shared" ca="1" si="4277"/>
        <v>0</v>
      </c>
      <c r="AG1105" s="406">
        <f t="shared" ca="1" si="4277"/>
        <v>0</v>
      </c>
      <c r="AH1105" s="317"/>
      <c r="AI1105" s="318"/>
      <c r="AJ1105" s="318"/>
      <c r="AK1105" s="318"/>
      <c r="AL1105" s="318"/>
      <c r="AM1105"/>
      <c r="AN1105"/>
      <c r="AO1105"/>
      <c r="AP1105"/>
      <c r="AQ1105"/>
      <c r="AR1105"/>
    </row>
    <row r="1106" spans="1:44" ht="13.15" customHeight="1">
      <c r="A1106" s="317"/>
      <c r="B1106" s="317"/>
      <c r="C1106" s="317" cm="1">
        <f t="array" aca="1" ref="C1106" ca="1">OFFSET(C1106,-3,,,)+1</f>
        <v>26</v>
      </c>
      <c r="D1106" s="889" t="str">
        <f t="shared" ref="D1106:E1106" ca="1" si="4278">D771</f>
        <v/>
      </c>
      <c r="E1106" s="892" t="str">
        <f t="shared" ca="1" si="4278"/>
        <v/>
      </c>
      <c r="F1106" s="893"/>
      <c r="G1106" s="898">
        <f t="shared" ref="G1106" si="4279">G771</f>
        <v>0</v>
      </c>
      <c r="H1106" s="901"/>
      <c r="I1106" s="904" t="str">
        <f t="shared" ref="I1106" ca="1" si="4280">I771</f>
        <v/>
      </c>
      <c r="J1106" s="907">
        <f t="shared" ref="J1106" ca="1" si="4281">IF($D1106=$C$3,
SUMPRODUCT(OFFSET($B$1031,1,,($C1106-1)*3-2,),OFFSET($L$1031,,,($C1106-1)*3-2,)),J771+H1106)</f>
        <v>0</v>
      </c>
      <c r="K1106" s="910">
        <f t="shared" ref="K1106" ca="1" si="4282">K771</f>
        <v>0</v>
      </c>
      <c r="L1106" s="913">
        <f t="shared" ref="L1106" ca="1" si="4283">J1106*K1106</f>
        <v>0</v>
      </c>
      <c r="M1106" s="402" t="s">
        <v>89</v>
      </c>
      <c r="N1106" s="308" t="str">
        <f t="shared" ref="N1106:AG1106" ca="1" si="4284">N771</f>
        <v/>
      </c>
      <c r="O1106" s="309" t="str">
        <f t="shared" ca="1" si="4284"/>
        <v/>
      </c>
      <c r="P1106" s="309" t="str">
        <f t="shared" ca="1" si="4284"/>
        <v/>
      </c>
      <c r="Q1106" s="310" t="str">
        <f t="shared" ca="1" si="4284"/>
        <v/>
      </c>
      <c r="R1106" s="309" t="str">
        <f t="shared" ca="1" si="4284"/>
        <v/>
      </c>
      <c r="S1106" s="309" t="str">
        <f t="shared" ca="1" si="4284"/>
        <v/>
      </c>
      <c r="T1106" s="309" t="str">
        <f t="shared" ca="1" si="4284"/>
        <v/>
      </c>
      <c r="U1106" s="309" t="str">
        <f t="shared" ca="1" si="4284"/>
        <v/>
      </c>
      <c r="V1106" s="309" t="str">
        <f t="shared" ca="1" si="4284"/>
        <v/>
      </c>
      <c r="W1106" s="309" t="str">
        <f t="shared" ca="1" si="4284"/>
        <v/>
      </c>
      <c r="X1106" s="309" t="str">
        <f t="shared" ca="1" si="4284"/>
        <v/>
      </c>
      <c r="Y1106" s="309" t="str">
        <f t="shared" ca="1" si="4284"/>
        <v/>
      </c>
      <c r="Z1106" s="309" t="str">
        <f t="shared" ca="1" si="4284"/>
        <v/>
      </c>
      <c r="AA1106" s="309" t="str">
        <f t="shared" ca="1" si="4284"/>
        <v/>
      </c>
      <c r="AB1106" s="309" t="str">
        <f t="shared" ca="1" si="4284"/>
        <v/>
      </c>
      <c r="AC1106" s="309" t="str">
        <f t="shared" ca="1" si="4284"/>
        <v/>
      </c>
      <c r="AD1106" s="309" t="str">
        <f t="shared" ca="1" si="4284"/>
        <v/>
      </c>
      <c r="AE1106" s="309" t="str">
        <f t="shared" ca="1" si="4284"/>
        <v/>
      </c>
      <c r="AF1106" s="309" t="str">
        <f t="shared" ca="1" si="4284"/>
        <v/>
      </c>
      <c r="AG1106" s="309" t="str">
        <f t="shared" ca="1" si="4284"/>
        <v/>
      </c>
      <c r="AH1106" s="317"/>
      <c r="AI1106" s="318"/>
      <c r="AJ1106" s="318"/>
      <c r="AK1106" s="318"/>
      <c r="AL1106" s="318"/>
      <c r="AM1106"/>
      <c r="AN1106"/>
      <c r="AO1106"/>
      <c r="AP1106"/>
      <c r="AQ1106"/>
      <c r="AR1106"/>
    </row>
    <row r="1107" spans="1:44" ht="13.15" customHeight="1">
      <c r="A1107" s="317"/>
      <c r="B1107" s="380">
        <f t="shared" ref="B1107" ca="1" si="4285">B772</f>
        <v>0</v>
      </c>
      <c r="C1107" s="317" cm="1">
        <f t="array" aca="1" ref="C1107" ca="1">IF(ROUND(SUM(IF(N1106:AG1106&lt;&gt;"",IF(N1106:AG1106&lt;&gt;0,(N1107:AG1107))))-J1106,3)&lt;&gt;0,"X",0)</f>
        <v>0</v>
      </c>
      <c r="D1107" s="890"/>
      <c r="E1107" s="894"/>
      <c r="F1107" s="895"/>
      <c r="G1107" s="899"/>
      <c r="H1107" s="902"/>
      <c r="I1107" s="905"/>
      <c r="J1107" s="908"/>
      <c r="K1107" s="911"/>
      <c r="L1107" s="914"/>
      <c r="M1107" s="403" t="s">
        <v>90</v>
      </c>
      <c r="N1107" s="312" cm="1">
        <f t="array" aca="1" ref="N1107" ca="1">IF($D1106=$C$3,
SUM(IF(OFFSET($N$1031,,,($C1106-1)*3-2,$C$2)=N1106,OFFSET($N$1033,,,($C1106-1)*3-2,$C$2)*OFFSET($B$1031,1,,($C1106-1)*3-2,1))),
IFERROR((N772/$J771)*$J1106,0))</f>
        <v>0</v>
      </c>
      <c r="O1107" s="312" cm="1">
        <f t="array" aca="1" ref="O1107" ca="1">IF($D1106=$C$3,
SUM(IF(OFFSET($N$1031,,,($C1106-1)*3-2,$C$2)=O1106,OFFSET($N$1033,,,($C1106-1)*3-2,$C$2)*OFFSET($B$1031,1,,($C1106-1)*3-2,1))),
IFERROR((O772/$J771)*$J1106,0))</f>
        <v>0</v>
      </c>
      <c r="P1107" s="312" cm="1">
        <f t="array" aca="1" ref="P1107" ca="1">IF($D1106=$C$3,
SUM(IF(OFFSET($N$1031,,,($C1106-1)*3-2,$C$2)=P1106,OFFSET($N$1033,,,($C1106-1)*3-2,$C$2)*OFFSET($B$1031,1,,($C1106-1)*3-2,1))),
IFERROR((P772/$J771)*$J1106,0))</f>
        <v>0</v>
      </c>
      <c r="Q1107" s="313" cm="1">
        <f t="array" aca="1" ref="Q1107" ca="1">IF($D1106=$C$3,
SUM(IF(OFFSET($N$1031,,,($C1106-1)*3-2,$C$2)=Q1106,OFFSET($N$1033,,,($C1106-1)*3-2,$C$2)*OFFSET($B$1031,1,,($C1106-1)*3-2,1))),
IFERROR((Q772/$J771)*$J1106,0))</f>
        <v>0</v>
      </c>
      <c r="R1107" s="312" cm="1">
        <f t="array" aca="1" ref="R1107" ca="1">IF($D1106=$C$3,
SUM(IF(OFFSET($N$1031,,,($C1106-1)*3-2,$C$2)=R1106,OFFSET($N$1033,,,($C1106-1)*3-2,$C$2)*OFFSET($B$1031,1,,($C1106-1)*3-2,1))),
IFERROR((R772/$J771)*$J1106,0))</f>
        <v>0</v>
      </c>
      <c r="S1107" s="312" cm="1">
        <f t="array" aca="1" ref="S1107" ca="1">IF($D1106=$C$3,
SUM(IF(OFFSET($N$1031,,,($C1106-1)*3-2,$C$2)=S1106,OFFSET($N$1033,,,($C1106-1)*3-2,$C$2)*OFFSET($B$1031,1,,($C1106-1)*3-2,1))),
IFERROR((S772/$J771)*$J1106,0))</f>
        <v>0</v>
      </c>
      <c r="T1107" s="312" cm="1">
        <f t="array" aca="1" ref="T1107" ca="1">IF($D1106=$C$3,
SUM(IF(OFFSET($N$1031,,,($C1106-1)*3-2,$C$2)=T1106,OFFSET($N$1033,,,($C1106-1)*3-2,$C$2)*OFFSET($B$1031,1,,($C1106-1)*3-2,1))),
IFERROR((T772/$J771)*$J1106,0))</f>
        <v>0</v>
      </c>
      <c r="U1107" s="312" cm="1">
        <f t="array" aca="1" ref="U1107" ca="1">IF($D1106=$C$3,
SUM(IF(OFFSET($N$1031,,,($C1106-1)*3-2,$C$2)=U1106,OFFSET($N$1033,,,($C1106-1)*3-2,$C$2)*OFFSET($B$1031,1,,($C1106-1)*3-2,1))),
IFERROR((U772/$J771)*$J1106,0))</f>
        <v>0</v>
      </c>
      <c r="V1107" s="312" cm="1">
        <f t="array" aca="1" ref="V1107" ca="1">IF($D1106=$C$3,
SUM(IF(OFFSET($N$1031,,,($C1106-1)*3-2,$C$2)=V1106,OFFSET($N$1033,,,($C1106-1)*3-2,$C$2)*OFFSET($B$1031,1,,($C1106-1)*3-2,1))),
IFERROR((V772/$J771)*$J1106,0))</f>
        <v>0</v>
      </c>
      <c r="W1107" s="312" cm="1">
        <f t="array" aca="1" ref="W1107" ca="1">IF($D1106=$C$3,
SUM(IF(OFFSET($N$1031,,,($C1106-1)*3-2,$C$2)=W1106,OFFSET($N$1033,,,($C1106-1)*3-2,$C$2)*OFFSET($B$1031,1,,($C1106-1)*3-2,1))),
IFERROR((W772/$J771)*$J1106,0))</f>
        <v>0</v>
      </c>
      <c r="X1107" s="312" cm="1">
        <f t="array" aca="1" ref="X1107" ca="1">IF($D1106=$C$3,
SUM(IF(OFFSET($N$1031,,,($C1106-1)*3-2,$C$2)=X1106,OFFSET($N$1033,,,($C1106-1)*3-2,$C$2)*OFFSET($B$1031,1,,($C1106-1)*3-2,1))),
IFERROR((X772/$J771)*$J1106,0))</f>
        <v>0</v>
      </c>
      <c r="Y1107" s="312" cm="1">
        <f t="array" aca="1" ref="Y1107" ca="1">IF($D1106=$C$3,
SUM(IF(OFFSET($N$1031,,,($C1106-1)*3-2,$C$2)=Y1106,OFFSET($N$1033,,,($C1106-1)*3-2,$C$2)*OFFSET($B$1031,1,,($C1106-1)*3-2,1))),
IFERROR((Y772/$J771)*$J1106,0))</f>
        <v>0</v>
      </c>
      <c r="Z1107" s="312" cm="1">
        <f t="array" aca="1" ref="Z1107" ca="1">IF($D1106=$C$3,
SUM(IF(OFFSET($N$1031,,,($C1106-1)*3-2,$C$2)=Z1106,OFFSET($N$1033,,,($C1106-1)*3-2,$C$2)*OFFSET($B$1031,1,,($C1106-1)*3-2,1))),
IFERROR((Z772/$J771)*$J1106,0))</f>
        <v>0</v>
      </c>
      <c r="AA1107" s="312" cm="1">
        <f t="array" aca="1" ref="AA1107" ca="1">IF($D1106=$C$3,
SUM(IF(OFFSET($N$1031,,,($C1106-1)*3-2,$C$2)=AA1106,OFFSET($N$1033,,,($C1106-1)*3-2,$C$2)*OFFSET($B$1031,1,,($C1106-1)*3-2,1))),
IFERROR((AA772/$J771)*$J1106,0))</f>
        <v>0</v>
      </c>
      <c r="AB1107" s="312" cm="1">
        <f t="array" aca="1" ref="AB1107" ca="1">IF($D1106=$C$3,
SUM(IF(OFFSET($N$1031,,,($C1106-1)*3-2,$C$2)=AB1106,OFFSET($N$1033,,,($C1106-1)*3-2,$C$2)*OFFSET($B$1031,1,,($C1106-1)*3-2,1))),
IFERROR((AB772/$J771)*$J1106,0))</f>
        <v>0</v>
      </c>
      <c r="AC1107" s="312" cm="1">
        <f t="array" aca="1" ref="AC1107" ca="1">IF($D1106=$C$3,
SUM(IF(OFFSET($N$1031,,,($C1106-1)*3-2,$C$2)=AC1106,OFFSET($N$1033,,,($C1106-1)*3-2,$C$2)*OFFSET($B$1031,1,,($C1106-1)*3-2,1))),
IFERROR((AC772/$J771)*$J1106,0))</f>
        <v>0</v>
      </c>
      <c r="AD1107" s="312" cm="1">
        <f t="array" aca="1" ref="AD1107" ca="1">IF($D1106=$C$3,
SUM(IF(OFFSET($N$1031,,,($C1106-1)*3-2,$C$2)=AD1106,OFFSET($N$1033,,,($C1106-1)*3-2,$C$2)*OFFSET($B$1031,1,,($C1106-1)*3-2,1))),
IFERROR((AD772/$J771)*$J1106,0))</f>
        <v>0</v>
      </c>
      <c r="AE1107" s="312" cm="1">
        <f t="array" aca="1" ref="AE1107" ca="1">IF($D1106=$C$3,
SUM(IF(OFFSET($N$1031,,,($C1106-1)*3-2,$C$2)=AE1106,OFFSET($N$1033,,,($C1106-1)*3-2,$C$2)*OFFSET($B$1031,1,,($C1106-1)*3-2,1))),
IFERROR((AE772/$J771)*$J1106,0))</f>
        <v>0</v>
      </c>
      <c r="AF1107" s="312" cm="1">
        <f t="array" aca="1" ref="AF1107" ca="1">IF($D1106=$C$3,
SUM(IF(OFFSET($N$1031,,,($C1106-1)*3-2,$C$2)=AF1106,OFFSET($N$1033,,,($C1106-1)*3-2,$C$2)*OFFSET($B$1031,1,,($C1106-1)*3-2,1))),
IFERROR((AF772/$J771)*$J1106,0))</f>
        <v>0</v>
      </c>
      <c r="AG1107" s="312" cm="1">
        <f t="array" aca="1" ref="AG1107" ca="1">IF($D1106=$C$3,
SUM(IF(OFFSET($N$1031,,,($C1106-1)*3-2,$C$2)=AG1106,OFFSET($N$1033,,,($C1106-1)*3-2,$C$2)*OFFSET($B$1031,1,,($C1106-1)*3-2,1))),
IFERROR((AG772/$J771)*$J1106,0))</f>
        <v>0</v>
      </c>
      <c r="AH1107" s="317"/>
      <c r="AI1107" s="318"/>
      <c r="AJ1107" s="318"/>
      <c r="AK1107" s="318"/>
      <c r="AL1107" s="318"/>
      <c r="AM1107"/>
      <c r="AN1107"/>
      <c r="AO1107"/>
      <c r="AP1107"/>
      <c r="AQ1107"/>
      <c r="AR1107"/>
    </row>
    <row r="1108" spans="1:44" ht="13.15" customHeight="1">
      <c r="A1108" s="317"/>
      <c r="B1108" s="380" t="str">
        <f t="shared" ref="B1108:C1108" ca="1" si="4286">B773</f>
        <v/>
      </c>
      <c r="C1108" s="380" t="str">
        <f t="shared" ca="1" si="4286"/>
        <v/>
      </c>
      <c r="D1108" s="891"/>
      <c r="E1108" s="896"/>
      <c r="F1108" s="897"/>
      <c r="G1108" s="900"/>
      <c r="H1108" s="903"/>
      <c r="I1108" s="906"/>
      <c r="J1108" s="909"/>
      <c r="K1108" s="912"/>
      <c r="L1108" s="915"/>
      <c r="M1108" s="404" t="s">
        <v>91</v>
      </c>
      <c r="N1108" s="405">
        <f t="shared" ref="N1108:AG1108" ca="1" si="4287">IFERROR(N1107*$K1106,0)</f>
        <v>0</v>
      </c>
      <c r="O1108" s="406">
        <f t="shared" ca="1" si="4287"/>
        <v>0</v>
      </c>
      <c r="P1108" s="406">
        <f t="shared" ca="1" si="4287"/>
        <v>0</v>
      </c>
      <c r="Q1108" s="407">
        <f t="shared" ca="1" si="4287"/>
        <v>0</v>
      </c>
      <c r="R1108" s="406">
        <f t="shared" ca="1" si="4287"/>
        <v>0</v>
      </c>
      <c r="S1108" s="406">
        <f t="shared" ca="1" si="4287"/>
        <v>0</v>
      </c>
      <c r="T1108" s="406">
        <f t="shared" ca="1" si="4287"/>
        <v>0</v>
      </c>
      <c r="U1108" s="406">
        <f t="shared" ca="1" si="4287"/>
        <v>0</v>
      </c>
      <c r="V1108" s="406">
        <f t="shared" ca="1" si="4287"/>
        <v>0</v>
      </c>
      <c r="W1108" s="406">
        <f t="shared" ca="1" si="4287"/>
        <v>0</v>
      </c>
      <c r="X1108" s="406">
        <f t="shared" ca="1" si="4287"/>
        <v>0</v>
      </c>
      <c r="Y1108" s="406">
        <f t="shared" ca="1" si="4287"/>
        <v>0</v>
      </c>
      <c r="Z1108" s="406">
        <f t="shared" ca="1" si="4287"/>
        <v>0</v>
      </c>
      <c r="AA1108" s="406">
        <f t="shared" ca="1" si="4287"/>
        <v>0</v>
      </c>
      <c r="AB1108" s="406">
        <f t="shared" ca="1" si="4287"/>
        <v>0</v>
      </c>
      <c r="AC1108" s="406">
        <f t="shared" ca="1" si="4287"/>
        <v>0</v>
      </c>
      <c r="AD1108" s="406">
        <f t="shared" ca="1" si="4287"/>
        <v>0</v>
      </c>
      <c r="AE1108" s="406">
        <f t="shared" ca="1" si="4287"/>
        <v>0</v>
      </c>
      <c r="AF1108" s="406">
        <f t="shared" ca="1" si="4287"/>
        <v>0</v>
      </c>
      <c r="AG1108" s="406">
        <f t="shared" ca="1" si="4287"/>
        <v>0</v>
      </c>
      <c r="AH1108" s="317"/>
      <c r="AI1108" s="318"/>
      <c r="AJ1108" s="318"/>
      <c r="AK1108" s="318"/>
      <c r="AL1108" s="318"/>
      <c r="AM1108"/>
      <c r="AN1108"/>
      <c r="AO1108"/>
      <c r="AP1108"/>
      <c r="AQ1108"/>
      <c r="AR1108"/>
    </row>
    <row r="1109" spans="1:44" ht="13.15" customHeight="1">
      <c r="A1109" s="317"/>
      <c r="B1109" s="317"/>
      <c r="C1109" s="317" cm="1">
        <f t="array" aca="1" ref="C1109" ca="1">OFFSET(C1109,-3,,,)+1</f>
        <v>27</v>
      </c>
      <c r="D1109" s="889" t="str">
        <f t="shared" ref="D1109:E1109" ca="1" si="4288">D774</f>
        <v/>
      </c>
      <c r="E1109" s="892" t="str">
        <f t="shared" ca="1" si="4288"/>
        <v/>
      </c>
      <c r="F1109" s="893"/>
      <c r="G1109" s="898">
        <f t="shared" ref="G1109" si="4289">G774</f>
        <v>0</v>
      </c>
      <c r="H1109" s="901"/>
      <c r="I1109" s="904" t="str">
        <f t="shared" ref="I1109" ca="1" si="4290">I774</f>
        <v/>
      </c>
      <c r="J1109" s="907">
        <f t="shared" ref="J1109" ca="1" si="4291">IF($D1109=$C$3,
SUMPRODUCT(OFFSET($B$1031,1,,($C1109-1)*3-2,),OFFSET($L$1031,,,($C1109-1)*3-2,)),J774+H1109)</f>
        <v>0</v>
      </c>
      <c r="K1109" s="910">
        <f t="shared" ref="K1109" ca="1" si="4292">K774</f>
        <v>0</v>
      </c>
      <c r="L1109" s="913">
        <f t="shared" ref="L1109" ca="1" si="4293">J1109*K1109</f>
        <v>0</v>
      </c>
      <c r="M1109" s="402" t="s">
        <v>89</v>
      </c>
      <c r="N1109" s="308" t="str">
        <f t="shared" ref="N1109:AG1109" ca="1" si="4294">N774</f>
        <v/>
      </c>
      <c r="O1109" s="309" t="str">
        <f t="shared" ca="1" si="4294"/>
        <v/>
      </c>
      <c r="P1109" s="309" t="str">
        <f t="shared" ca="1" si="4294"/>
        <v/>
      </c>
      <c r="Q1109" s="310" t="str">
        <f t="shared" ca="1" si="4294"/>
        <v/>
      </c>
      <c r="R1109" s="309" t="str">
        <f t="shared" ca="1" si="4294"/>
        <v/>
      </c>
      <c r="S1109" s="309" t="str">
        <f t="shared" ca="1" si="4294"/>
        <v/>
      </c>
      <c r="T1109" s="309" t="str">
        <f t="shared" ca="1" si="4294"/>
        <v/>
      </c>
      <c r="U1109" s="309" t="str">
        <f t="shared" ca="1" si="4294"/>
        <v/>
      </c>
      <c r="V1109" s="309" t="str">
        <f t="shared" ca="1" si="4294"/>
        <v/>
      </c>
      <c r="W1109" s="309" t="str">
        <f t="shared" ca="1" si="4294"/>
        <v/>
      </c>
      <c r="X1109" s="309" t="str">
        <f t="shared" ca="1" si="4294"/>
        <v/>
      </c>
      <c r="Y1109" s="309" t="str">
        <f t="shared" ca="1" si="4294"/>
        <v/>
      </c>
      <c r="Z1109" s="309" t="str">
        <f t="shared" ca="1" si="4294"/>
        <v/>
      </c>
      <c r="AA1109" s="309" t="str">
        <f t="shared" ca="1" si="4294"/>
        <v/>
      </c>
      <c r="AB1109" s="309" t="str">
        <f t="shared" ca="1" si="4294"/>
        <v/>
      </c>
      <c r="AC1109" s="309" t="str">
        <f t="shared" ca="1" si="4294"/>
        <v/>
      </c>
      <c r="AD1109" s="309" t="str">
        <f t="shared" ca="1" si="4294"/>
        <v/>
      </c>
      <c r="AE1109" s="309" t="str">
        <f t="shared" ca="1" si="4294"/>
        <v/>
      </c>
      <c r="AF1109" s="309" t="str">
        <f t="shared" ca="1" si="4294"/>
        <v/>
      </c>
      <c r="AG1109" s="309" t="str">
        <f t="shared" ca="1" si="4294"/>
        <v/>
      </c>
      <c r="AH1109" s="317"/>
      <c r="AI1109" s="318"/>
      <c r="AJ1109" s="318"/>
      <c r="AK1109" s="318"/>
      <c r="AL1109" s="318"/>
      <c r="AM1109"/>
      <c r="AN1109"/>
      <c r="AO1109"/>
      <c r="AP1109"/>
      <c r="AQ1109"/>
      <c r="AR1109"/>
    </row>
    <row r="1110" spans="1:44" ht="13.15" customHeight="1">
      <c r="A1110" s="317"/>
      <c r="B1110" s="380">
        <f t="shared" ref="B1110" ca="1" si="4295">B775</f>
        <v>0</v>
      </c>
      <c r="C1110" s="317" cm="1">
        <f t="array" aca="1" ref="C1110" ca="1">IF(ROUND(SUM(IF(N1109:AG1109&lt;&gt;"",IF(N1109:AG1109&lt;&gt;0,(N1110:AG1110))))-J1109,3)&lt;&gt;0,"X",0)</f>
        <v>0</v>
      </c>
      <c r="D1110" s="890"/>
      <c r="E1110" s="894"/>
      <c r="F1110" s="895"/>
      <c r="G1110" s="899"/>
      <c r="H1110" s="902"/>
      <c r="I1110" s="905"/>
      <c r="J1110" s="908"/>
      <c r="K1110" s="911"/>
      <c r="L1110" s="914"/>
      <c r="M1110" s="403" t="s">
        <v>90</v>
      </c>
      <c r="N1110" s="312" cm="1">
        <f t="array" aca="1" ref="N1110" ca="1">IF($D1109=$C$3,
SUM(IF(OFFSET($N$1031,,,($C1109-1)*3-2,$C$2)=N1109,OFFSET($N$1033,,,($C1109-1)*3-2,$C$2)*OFFSET($B$1031,1,,($C1109-1)*3-2,1))),
IFERROR((N775/$J774)*$J1109,0))</f>
        <v>0</v>
      </c>
      <c r="O1110" s="312" cm="1">
        <f t="array" aca="1" ref="O1110" ca="1">IF($D1109=$C$3,
SUM(IF(OFFSET($N$1031,,,($C1109-1)*3-2,$C$2)=O1109,OFFSET($N$1033,,,($C1109-1)*3-2,$C$2)*OFFSET($B$1031,1,,($C1109-1)*3-2,1))),
IFERROR((O775/$J774)*$J1109,0))</f>
        <v>0</v>
      </c>
      <c r="P1110" s="312" cm="1">
        <f t="array" aca="1" ref="P1110" ca="1">IF($D1109=$C$3,
SUM(IF(OFFSET($N$1031,,,($C1109-1)*3-2,$C$2)=P1109,OFFSET($N$1033,,,($C1109-1)*3-2,$C$2)*OFFSET($B$1031,1,,($C1109-1)*3-2,1))),
IFERROR((P775/$J774)*$J1109,0))</f>
        <v>0</v>
      </c>
      <c r="Q1110" s="313" cm="1">
        <f t="array" aca="1" ref="Q1110" ca="1">IF($D1109=$C$3,
SUM(IF(OFFSET($N$1031,,,($C1109-1)*3-2,$C$2)=Q1109,OFFSET($N$1033,,,($C1109-1)*3-2,$C$2)*OFFSET($B$1031,1,,($C1109-1)*3-2,1))),
IFERROR((Q775/$J774)*$J1109,0))</f>
        <v>0</v>
      </c>
      <c r="R1110" s="312" cm="1">
        <f t="array" aca="1" ref="R1110" ca="1">IF($D1109=$C$3,
SUM(IF(OFFSET($N$1031,,,($C1109-1)*3-2,$C$2)=R1109,OFFSET($N$1033,,,($C1109-1)*3-2,$C$2)*OFFSET($B$1031,1,,($C1109-1)*3-2,1))),
IFERROR((R775/$J774)*$J1109,0))</f>
        <v>0</v>
      </c>
      <c r="S1110" s="312" cm="1">
        <f t="array" aca="1" ref="S1110" ca="1">IF($D1109=$C$3,
SUM(IF(OFFSET($N$1031,,,($C1109-1)*3-2,$C$2)=S1109,OFFSET($N$1033,,,($C1109-1)*3-2,$C$2)*OFFSET($B$1031,1,,($C1109-1)*3-2,1))),
IFERROR((S775/$J774)*$J1109,0))</f>
        <v>0</v>
      </c>
      <c r="T1110" s="312" cm="1">
        <f t="array" aca="1" ref="T1110" ca="1">IF($D1109=$C$3,
SUM(IF(OFFSET($N$1031,,,($C1109-1)*3-2,$C$2)=T1109,OFFSET($N$1033,,,($C1109-1)*3-2,$C$2)*OFFSET($B$1031,1,,($C1109-1)*3-2,1))),
IFERROR((T775/$J774)*$J1109,0))</f>
        <v>0</v>
      </c>
      <c r="U1110" s="312" cm="1">
        <f t="array" aca="1" ref="U1110" ca="1">IF($D1109=$C$3,
SUM(IF(OFFSET($N$1031,,,($C1109-1)*3-2,$C$2)=U1109,OFFSET($N$1033,,,($C1109-1)*3-2,$C$2)*OFFSET($B$1031,1,,($C1109-1)*3-2,1))),
IFERROR((U775/$J774)*$J1109,0))</f>
        <v>0</v>
      </c>
      <c r="V1110" s="312" cm="1">
        <f t="array" aca="1" ref="V1110" ca="1">IF($D1109=$C$3,
SUM(IF(OFFSET($N$1031,,,($C1109-1)*3-2,$C$2)=V1109,OFFSET($N$1033,,,($C1109-1)*3-2,$C$2)*OFFSET($B$1031,1,,($C1109-1)*3-2,1))),
IFERROR((V775/$J774)*$J1109,0))</f>
        <v>0</v>
      </c>
      <c r="W1110" s="312" cm="1">
        <f t="array" aca="1" ref="W1110" ca="1">IF($D1109=$C$3,
SUM(IF(OFFSET($N$1031,,,($C1109-1)*3-2,$C$2)=W1109,OFFSET($N$1033,,,($C1109-1)*3-2,$C$2)*OFFSET($B$1031,1,,($C1109-1)*3-2,1))),
IFERROR((W775/$J774)*$J1109,0))</f>
        <v>0</v>
      </c>
      <c r="X1110" s="312" cm="1">
        <f t="array" aca="1" ref="X1110" ca="1">IF($D1109=$C$3,
SUM(IF(OFFSET($N$1031,,,($C1109-1)*3-2,$C$2)=X1109,OFFSET($N$1033,,,($C1109-1)*3-2,$C$2)*OFFSET($B$1031,1,,($C1109-1)*3-2,1))),
IFERROR((X775/$J774)*$J1109,0))</f>
        <v>0</v>
      </c>
      <c r="Y1110" s="312" cm="1">
        <f t="array" aca="1" ref="Y1110" ca="1">IF($D1109=$C$3,
SUM(IF(OFFSET($N$1031,,,($C1109-1)*3-2,$C$2)=Y1109,OFFSET($N$1033,,,($C1109-1)*3-2,$C$2)*OFFSET($B$1031,1,,($C1109-1)*3-2,1))),
IFERROR((Y775/$J774)*$J1109,0))</f>
        <v>0</v>
      </c>
      <c r="Z1110" s="312" cm="1">
        <f t="array" aca="1" ref="Z1110" ca="1">IF($D1109=$C$3,
SUM(IF(OFFSET($N$1031,,,($C1109-1)*3-2,$C$2)=Z1109,OFFSET($N$1033,,,($C1109-1)*3-2,$C$2)*OFFSET($B$1031,1,,($C1109-1)*3-2,1))),
IFERROR((Z775/$J774)*$J1109,0))</f>
        <v>0</v>
      </c>
      <c r="AA1110" s="312" cm="1">
        <f t="array" aca="1" ref="AA1110" ca="1">IF($D1109=$C$3,
SUM(IF(OFFSET($N$1031,,,($C1109-1)*3-2,$C$2)=AA1109,OFFSET($N$1033,,,($C1109-1)*3-2,$C$2)*OFFSET($B$1031,1,,($C1109-1)*3-2,1))),
IFERROR((AA775/$J774)*$J1109,0))</f>
        <v>0</v>
      </c>
      <c r="AB1110" s="312" cm="1">
        <f t="array" aca="1" ref="AB1110" ca="1">IF($D1109=$C$3,
SUM(IF(OFFSET($N$1031,,,($C1109-1)*3-2,$C$2)=AB1109,OFFSET($N$1033,,,($C1109-1)*3-2,$C$2)*OFFSET($B$1031,1,,($C1109-1)*3-2,1))),
IFERROR((AB775/$J774)*$J1109,0))</f>
        <v>0</v>
      </c>
      <c r="AC1110" s="312" cm="1">
        <f t="array" aca="1" ref="AC1110" ca="1">IF($D1109=$C$3,
SUM(IF(OFFSET($N$1031,,,($C1109-1)*3-2,$C$2)=AC1109,OFFSET($N$1033,,,($C1109-1)*3-2,$C$2)*OFFSET($B$1031,1,,($C1109-1)*3-2,1))),
IFERROR((AC775/$J774)*$J1109,0))</f>
        <v>0</v>
      </c>
      <c r="AD1110" s="312" cm="1">
        <f t="array" aca="1" ref="AD1110" ca="1">IF($D1109=$C$3,
SUM(IF(OFFSET($N$1031,,,($C1109-1)*3-2,$C$2)=AD1109,OFFSET($N$1033,,,($C1109-1)*3-2,$C$2)*OFFSET($B$1031,1,,($C1109-1)*3-2,1))),
IFERROR((AD775/$J774)*$J1109,0))</f>
        <v>0</v>
      </c>
      <c r="AE1110" s="312" cm="1">
        <f t="array" aca="1" ref="AE1110" ca="1">IF($D1109=$C$3,
SUM(IF(OFFSET($N$1031,,,($C1109-1)*3-2,$C$2)=AE1109,OFFSET($N$1033,,,($C1109-1)*3-2,$C$2)*OFFSET($B$1031,1,,($C1109-1)*3-2,1))),
IFERROR((AE775/$J774)*$J1109,0))</f>
        <v>0</v>
      </c>
      <c r="AF1110" s="312" cm="1">
        <f t="array" aca="1" ref="AF1110" ca="1">IF($D1109=$C$3,
SUM(IF(OFFSET($N$1031,,,($C1109-1)*3-2,$C$2)=AF1109,OFFSET($N$1033,,,($C1109-1)*3-2,$C$2)*OFFSET($B$1031,1,,($C1109-1)*3-2,1))),
IFERROR((AF775/$J774)*$J1109,0))</f>
        <v>0</v>
      </c>
      <c r="AG1110" s="312" cm="1">
        <f t="array" aca="1" ref="AG1110" ca="1">IF($D1109=$C$3,
SUM(IF(OFFSET($N$1031,,,($C1109-1)*3-2,$C$2)=AG1109,OFFSET($N$1033,,,($C1109-1)*3-2,$C$2)*OFFSET($B$1031,1,,($C1109-1)*3-2,1))),
IFERROR((AG775/$J774)*$J1109,0))</f>
        <v>0</v>
      </c>
      <c r="AH1110" s="317"/>
      <c r="AI1110" s="318"/>
      <c r="AJ1110" s="318"/>
      <c r="AK1110" s="318"/>
      <c r="AL1110" s="318"/>
      <c r="AM1110"/>
      <c r="AN1110"/>
      <c r="AO1110"/>
      <c r="AP1110"/>
      <c r="AQ1110"/>
      <c r="AR1110"/>
    </row>
    <row r="1111" spans="1:44" ht="13.15" customHeight="1">
      <c r="A1111" s="317"/>
      <c r="B1111" s="380" t="str">
        <f t="shared" ref="B1111:C1111" ca="1" si="4296">B776</f>
        <v/>
      </c>
      <c r="C1111" s="380" t="str">
        <f t="shared" ca="1" si="4296"/>
        <v/>
      </c>
      <c r="D1111" s="891"/>
      <c r="E1111" s="896"/>
      <c r="F1111" s="897"/>
      <c r="G1111" s="900"/>
      <c r="H1111" s="903"/>
      <c r="I1111" s="906"/>
      <c r="J1111" s="909"/>
      <c r="K1111" s="912"/>
      <c r="L1111" s="915"/>
      <c r="M1111" s="404" t="s">
        <v>91</v>
      </c>
      <c r="N1111" s="405">
        <f t="shared" ref="N1111:AG1111" ca="1" si="4297">IFERROR(N1110*$K1109,0)</f>
        <v>0</v>
      </c>
      <c r="O1111" s="406">
        <f t="shared" ca="1" si="4297"/>
        <v>0</v>
      </c>
      <c r="P1111" s="406">
        <f t="shared" ca="1" si="4297"/>
        <v>0</v>
      </c>
      <c r="Q1111" s="407">
        <f t="shared" ca="1" si="4297"/>
        <v>0</v>
      </c>
      <c r="R1111" s="406">
        <f t="shared" ca="1" si="4297"/>
        <v>0</v>
      </c>
      <c r="S1111" s="406">
        <f t="shared" ca="1" si="4297"/>
        <v>0</v>
      </c>
      <c r="T1111" s="406">
        <f t="shared" ca="1" si="4297"/>
        <v>0</v>
      </c>
      <c r="U1111" s="406">
        <f t="shared" ca="1" si="4297"/>
        <v>0</v>
      </c>
      <c r="V1111" s="406">
        <f t="shared" ca="1" si="4297"/>
        <v>0</v>
      </c>
      <c r="W1111" s="406">
        <f t="shared" ca="1" si="4297"/>
        <v>0</v>
      </c>
      <c r="X1111" s="406">
        <f t="shared" ca="1" si="4297"/>
        <v>0</v>
      </c>
      <c r="Y1111" s="406">
        <f t="shared" ca="1" si="4297"/>
        <v>0</v>
      </c>
      <c r="Z1111" s="406">
        <f t="shared" ca="1" si="4297"/>
        <v>0</v>
      </c>
      <c r="AA1111" s="406">
        <f t="shared" ca="1" si="4297"/>
        <v>0</v>
      </c>
      <c r="AB1111" s="406">
        <f t="shared" ca="1" si="4297"/>
        <v>0</v>
      </c>
      <c r="AC1111" s="406">
        <f t="shared" ca="1" si="4297"/>
        <v>0</v>
      </c>
      <c r="AD1111" s="406">
        <f t="shared" ca="1" si="4297"/>
        <v>0</v>
      </c>
      <c r="AE1111" s="406">
        <f t="shared" ca="1" si="4297"/>
        <v>0</v>
      </c>
      <c r="AF1111" s="406">
        <f t="shared" ca="1" si="4297"/>
        <v>0</v>
      </c>
      <c r="AG1111" s="406">
        <f t="shared" ca="1" si="4297"/>
        <v>0</v>
      </c>
      <c r="AH1111" s="317"/>
      <c r="AI1111" s="318"/>
      <c r="AJ1111" s="318"/>
      <c r="AK1111" s="318"/>
      <c r="AL1111" s="318"/>
      <c r="AM1111"/>
      <c r="AN1111"/>
      <c r="AO1111"/>
      <c r="AP1111"/>
      <c r="AQ1111"/>
      <c r="AR1111"/>
    </row>
    <row r="1112" spans="1:44" ht="13.15" customHeight="1">
      <c r="A1112" s="317"/>
      <c r="B1112" s="317"/>
      <c r="C1112" s="317" cm="1">
        <f t="array" aca="1" ref="C1112" ca="1">OFFSET(C1112,-3,,,)+1</f>
        <v>28</v>
      </c>
      <c r="D1112" s="889" t="str">
        <f t="shared" ref="D1112:E1112" ca="1" si="4298">D777</f>
        <v/>
      </c>
      <c r="E1112" s="892" t="str">
        <f t="shared" ca="1" si="4298"/>
        <v/>
      </c>
      <c r="F1112" s="893"/>
      <c r="G1112" s="898">
        <f t="shared" ref="G1112" si="4299">G777</f>
        <v>0</v>
      </c>
      <c r="H1112" s="901"/>
      <c r="I1112" s="904" t="str">
        <f t="shared" ref="I1112" ca="1" si="4300">I777</f>
        <v/>
      </c>
      <c r="J1112" s="907">
        <f t="shared" ref="J1112" ca="1" si="4301">IF($D1112=$C$3,
SUMPRODUCT(OFFSET($B$1031,1,,($C1112-1)*3-2,),OFFSET($L$1031,,,($C1112-1)*3-2,)),J777+H1112)</f>
        <v>0</v>
      </c>
      <c r="K1112" s="910">
        <f t="shared" ref="K1112" ca="1" si="4302">K777</f>
        <v>0</v>
      </c>
      <c r="L1112" s="913">
        <f t="shared" ref="L1112" ca="1" si="4303">J1112*K1112</f>
        <v>0</v>
      </c>
      <c r="M1112" s="402" t="s">
        <v>89</v>
      </c>
      <c r="N1112" s="308" t="str">
        <f t="shared" ref="N1112:AG1112" ca="1" si="4304">N777</f>
        <v/>
      </c>
      <c r="O1112" s="309" t="str">
        <f t="shared" ca="1" si="4304"/>
        <v/>
      </c>
      <c r="P1112" s="309" t="str">
        <f t="shared" ca="1" si="4304"/>
        <v/>
      </c>
      <c r="Q1112" s="310" t="str">
        <f t="shared" ca="1" si="4304"/>
        <v/>
      </c>
      <c r="R1112" s="309" t="str">
        <f t="shared" ca="1" si="4304"/>
        <v/>
      </c>
      <c r="S1112" s="309" t="str">
        <f t="shared" ca="1" si="4304"/>
        <v/>
      </c>
      <c r="T1112" s="309" t="str">
        <f t="shared" ca="1" si="4304"/>
        <v/>
      </c>
      <c r="U1112" s="309" t="str">
        <f t="shared" ca="1" si="4304"/>
        <v/>
      </c>
      <c r="V1112" s="309" t="str">
        <f t="shared" ca="1" si="4304"/>
        <v/>
      </c>
      <c r="W1112" s="309" t="str">
        <f t="shared" ca="1" si="4304"/>
        <v/>
      </c>
      <c r="X1112" s="309" t="str">
        <f t="shared" ca="1" si="4304"/>
        <v/>
      </c>
      <c r="Y1112" s="309" t="str">
        <f t="shared" ca="1" si="4304"/>
        <v/>
      </c>
      <c r="Z1112" s="309" t="str">
        <f t="shared" ca="1" si="4304"/>
        <v/>
      </c>
      <c r="AA1112" s="309" t="str">
        <f t="shared" ca="1" si="4304"/>
        <v/>
      </c>
      <c r="AB1112" s="309" t="str">
        <f t="shared" ca="1" si="4304"/>
        <v/>
      </c>
      <c r="AC1112" s="309" t="str">
        <f t="shared" ca="1" si="4304"/>
        <v/>
      </c>
      <c r="AD1112" s="309" t="str">
        <f t="shared" ca="1" si="4304"/>
        <v/>
      </c>
      <c r="AE1112" s="309" t="str">
        <f t="shared" ca="1" si="4304"/>
        <v/>
      </c>
      <c r="AF1112" s="309" t="str">
        <f t="shared" ca="1" si="4304"/>
        <v/>
      </c>
      <c r="AG1112" s="309" t="str">
        <f t="shared" ca="1" si="4304"/>
        <v/>
      </c>
      <c r="AH1112" s="317"/>
      <c r="AI1112" s="318"/>
      <c r="AJ1112" s="318"/>
      <c r="AK1112" s="318"/>
      <c r="AL1112" s="318"/>
      <c r="AM1112"/>
      <c r="AN1112"/>
      <c r="AO1112"/>
      <c r="AP1112"/>
      <c r="AQ1112"/>
      <c r="AR1112"/>
    </row>
    <row r="1113" spans="1:44" ht="13.15" customHeight="1">
      <c r="A1113" s="317"/>
      <c r="B1113" s="380">
        <f t="shared" ref="B1113" ca="1" si="4305">B778</f>
        <v>0</v>
      </c>
      <c r="C1113" s="317" cm="1">
        <f t="array" aca="1" ref="C1113" ca="1">IF(ROUND(SUM(IF(N1112:AG1112&lt;&gt;"",IF(N1112:AG1112&lt;&gt;0,(N1113:AG1113))))-J1112,3)&lt;&gt;0,"X",0)</f>
        <v>0</v>
      </c>
      <c r="D1113" s="890"/>
      <c r="E1113" s="894"/>
      <c r="F1113" s="895"/>
      <c r="G1113" s="899"/>
      <c r="H1113" s="902"/>
      <c r="I1113" s="905"/>
      <c r="J1113" s="908"/>
      <c r="K1113" s="911"/>
      <c r="L1113" s="914"/>
      <c r="M1113" s="403" t="s">
        <v>90</v>
      </c>
      <c r="N1113" s="312" cm="1">
        <f t="array" aca="1" ref="N1113" ca="1">IF($D1112=$C$3,
SUM(IF(OFFSET($N$1031,,,($C1112-1)*3-2,$C$2)=N1112,OFFSET($N$1033,,,($C1112-1)*3-2,$C$2)*OFFSET($B$1031,1,,($C1112-1)*3-2,1))),
IFERROR((N778/$J777)*$J1112,0))</f>
        <v>0</v>
      </c>
      <c r="O1113" s="312" cm="1">
        <f t="array" aca="1" ref="O1113" ca="1">IF($D1112=$C$3,
SUM(IF(OFFSET($N$1031,,,($C1112-1)*3-2,$C$2)=O1112,OFFSET($N$1033,,,($C1112-1)*3-2,$C$2)*OFFSET($B$1031,1,,($C1112-1)*3-2,1))),
IFERROR((O778/$J777)*$J1112,0))</f>
        <v>0</v>
      </c>
      <c r="P1113" s="312" cm="1">
        <f t="array" aca="1" ref="P1113" ca="1">IF($D1112=$C$3,
SUM(IF(OFFSET($N$1031,,,($C1112-1)*3-2,$C$2)=P1112,OFFSET($N$1033,,,($C1112-1)*3-2,$C$2)*OFFSET($B$1031,1,,($C1112-1)*3-2,1))),
IFERROR((P778/$J777)*$J1112,0))</f>
        <v>0</v>
      </c>
      <c r="Q1113" s="313" cm="1">
        <f t="array" aca="1" ref="Q1113" ca="1">IF($D1112=$C$3,
SUM(IF(OFFSET($N$1031,,,($C1112-1)*3-2,$C$2)=Q1112,OFFSET($N$1033,,,($C1112-1)*3-2,$C$2)*OFFSET($B$1031,1,,($C1112-1)*3-2,1))),
IFERROR((Q778/$J777)*$J1112,0))</f>
        <v>0</v>
      </c>
      <c r="R1113" s="312" cm="1">
        <f t="array" aca="1" ref="R1113" ca="1">IF($D1112=$C$3,
SUM(IF(OFFSET($N$1031,,,($C1112-1)*3-2,$C$2)=R1112,OFFSET($N$1033,,,($C1112-1)*3-2,$C$2)*OFFSET($B$1031,1,,($C1112-1)*3-2,1))),
IFERROR((R778/$J777)*$J1112,0))</f>
        <v>0</v>
      </c>
      <c r="S1113" s="312" cm="1">
        <f t="array" aca="1" ref="S1113" ca="1">IF($D1112=$C$3,
SUM(IF(OFFSET($N$1031,,,($C1112-1)*3-2,$C$2)=S1112,OFFSET($N$1033,,,($C1112-1)*3-2,$C$2)*OFFSET($B$1031,1,,($C1112-1)*3-2,1))),
IFERROR((S778/$J777)*$J1112,0))</f>
        <v>0</v>
      </c>
      <c r="T1113" s="312" cm="1">
        <f t="array" aca="1" ref="T1113" ca="1">IF($D1112=$C$3,
SUM(IF(OFFSET($N$1031,,,($C1112-1)*3-2,$C$2)=T1112,OFFSET($N$1033,,,($C1112-1)*3-2,$C$2)*OFFSET($B$1031,1,,($C1112-1)*3-2,1))),
IFERROR((T778/$J777)*$J1112,0))</f>
        <v>0</v>
      </c>
      <c r="U1113" s="312" cm="1">
        <f t="array" aca="1" ref="U1113" ca="1">IF($D1112=$C$3,
SUM(IF(OFFSET($N$1031,,,($C1112-1)*3-2,$C$2)=U1112,OFFSET($N$1033,,,($C1112-1)*3-2,$C$2)*OFFSET($B$1031,1,,($C1112-1)*3-2,1))),
IFERROR((U778/$J777)*$J1112,0))</f>
        <v>0</v>
      </c>
      <c r="V1113" s="312" cm="1">
        <f t="array" aca="1" ref="V1113" ca="1">IF($D1112=$C$3,
SUM(IF(OFFSET($N$1031,,,($C1112-1)*3-2,$C$2)=V1112,OFFSET($N$1033,,,($C1112-1)*3-2,$C$2)*OFFSET($B$1031,1,,($C1112-1)*3-2,1))),
IFERROR((V778/$J777)*$J1112,0))</f>
        <v>0</v>
      </c>
      <c r="W1113" s="312" cm="1">
        <f t="array" aca="1" ref="W1113" ca="1">IF($D1112=$C$3,
SUM(IF(OFFSET($N$1031,,,($C1112-1)*3-2,$C$2)=W1112,OFFSET($N$1033,,,($C1112-1)*3-2,$C$2)*OFFSET($B$1031,1,,($C1112-1)*3-2,1))),
IFERROR((W778/$J777)*$J1112,0))</f>
        <v>0</v>
      </c>
      <c r="X1113" s="312" cm="1">
        <f t="array" aca="1" ref="X1113" ca="1">IF($D1112=$C$3,
SUM(IF(OFFSET($N$1031,,,($C1112-1)*3-2,$C$2)=X1112,OFFSET($N$1033,,,($C1112-1)*3-2,$C$2)*OFFSET($B$1031,1,,($C1112-1)*3-2,1))),
IFERROR((X778/$J777)*$J1112,0))</f>
        <v>0</v>
      </c>
      <c r="Y1113" s="312" cm="1">
        <f t="array" aca="1" ref="Y1113" ca="1">IF($D1112=$C$3,
SUM(IF(OFFSET($N$1031,,,($C1112-1)*3-2,$C$2)=Y1112,OFFSET($N$1033,,,($C1112-1)*3-2,$C$2)*OFFSET($B$1031,1,,($C1112-1)*3-2,1))),
IFERROR((Y778/$J777)*$J1112,0))</f>
        <v>0</v>
      </c>
      <c r="Z1113" s="312" cm="1">
        <f t="array" aca="1" ref="Z1113" ca="1">IF($D1112=$C$3,
SUM(IF(OFFSET($N$1031,,,($C1112-1)*3-2,$C$2)=Z1112,OFFSET($N$1033,,,($C1112-1)*3-2,$C$2)*OFFSET($B$1031,1,,($C1112-1)*3-2,1))),
IFERROR((Z778/$J777)*$J1112,0))</f>
        <v>0</v>
      </c>
      <c r="AA1113" s="312" cm="1">
        <f t="array" aca="1" ref="AA1113" ca="1">IF($D1112=$C$3,
SUM(IF(OFFSET($N$1031,,,($C1112-1)*3-2,$C$2)=AA1112,OFFSET($N$1033,,,($C1112-1)*3-2,$C$2)*OFFSET($B$1031,1,,($C1112-1)*3-2,1))),
IFERROR((AA778/$J777)*$J1112,0))</f>
        <v>0</v>
      </c>
      <c r="AB1113" s="312" cm="1">
        <f t="array" aca="1" ref="AB1113" ca="1">IF($D1112=$C$3,
SUM(IF(OFFSET($N$1031,,,($C1112-1)*3-2,$C$2)=AB1112,OFFSET($N$1033,,,($C1112-1)*3-2,$C$2)*OFFSET($B$1031,1,,($C1112-1)*3-2,1))),
IFERROR((AB778/$J777)*$J1112,0))</f>
        <v>0</v>
      </c>
      <c r="AC1113" s="312" cm="1">
        <f t="array" aca="1" ref="AC1113" ca="1">IF($D1112=$C$3,
SUM(IF(OFFSET($N$1031,,,($C1112-1)*3-2,$C$2)=AC1112,OFFSET($N$1033,,,($C1112-1)*3-2,$C$2)*OFFSET($B$1031,1,,($C1112-1)*3-2,1))),
IFERROR((AC778/$J777)*$J1112,0))</f>
        <v>0</v>
      </c>
      <c r="AD1113" s="312" cm="1">
        <f t="array" aca="1" ref="AD1113" ca="1">IF($D1112=$C$3,
SUM(IF(OFFSET($N$1031,,,($C1112-1)*3-2,$C$2)=AD1112,OFFSET($N$1033,,,($C1112-1)*3-2,$C$2)*OFFSET($B$1031,1,,($C1112-1)*3-2,1))),
IFERROR((AD778/$J777)*$J1112,0))</f>
        <v>0</v>
      </c>
      <c r="AE1113" s="312" cm="1">
        <f t="array" aca="1" ref="AE1113" ca="1">IF($D1112=$C$3,
SUM(IF(OFFSET($N$1031,,,($C1112-1)*3-2,$C$2)=AE1112,OFFSET($N$1033,,,($C1112-1)*3-2,$C$2)*OFFSET($B$1031,1,,($C1112-1)*3-2,1))),
IFERROR((AE778/$J777)*$J1112,0))</f>
        <v>0</v>
      </c>
      <c r="AF1113" s="312" cm="1">
        <f t="array" aca="1" ref="AF1113" ca="1">IF($D1112=$C$3,
SUM(IF(OFFSET($N$1031,,,($C1112-1)*3-2,$C$2)=AF1112,OFFSET($N$1033,,,($C1112-1)*3-2,$C$2)*OFFSET($B$1031,1,,($C1112-1)*3-2,1))),
IFERROR((AF778/$J777)*$J1112,0))</f>
        <v>0</v>
      </c>
      <c r="AG1113" s="312" cm="1">
        <f t="array" aca="1" ref="AG1113" ca="1">IF($D1112=$C$3,
SUM(IF(OFFSET($N$1031,,,($C1112-1)*3-2,$C$2)=AG1112,OFFSET($N$1033,,,($C1112-1)*3-2,$C$2)*OFFSET($B$1031,1,,($C1112-1)*3-2,1))),
IFERROR((AG778/$J777)*$J1112,0))</f>
        <v>0</v>
      </c>
      <c r="AH1113" s="317"/>
      <c r="AI1113" s="318"/>
      <c r="AJ1113" s="318"/>
      <c r="AK1113" s="318"/>
      <c r="AL1113" s="318"/>
      <c r="AM1113"/>
      <c r="AN1113"/>
      <c r="AO1113"/>
      <c r="AP1113"/>
      <c r="AQ1113"/>
      <c r="AR1113"/>
    </row>
    <row r="1114" spans="1:44" ht="13.15" customHeight="1">
      <c r="A1114" s="317"/>
      <c r="B1114" s="380" t="str">
        <f t="shared" ref="B1114:C1114" ca="1" si="4306">B779</f>
        <v/>
      </c>
      <c r="C1114" s="380" t="str">
        <f t="shared" ca="1" si="4306"/>
        <v/>
      </c>
      <c r="D1114" s="891"/>
      <c r="E1114" s="896"/>
      <c r="F1114" s="897"/>
      <c r="G1114" s="900"/>
      <c r="H1114" s="903"/>
      <c r="I1114" s="906"/>
      <c r="J1114" s="909"/>
      <c r="K1114" s="912"/>
      <c r="L1114" s="915"/>
      <c r="M1114" s="404" t="s">
        <v>91</v>
      </c>
      <c r="N1114" s="405">
        <f t="shared" ref="N1114:AG1114" ca="1" si="4307">IFERROR(N1113*$K1112,0)</f>
        <v>0</v>
      </c>
      <c r="O1114" s="406">
        <f t="shared" ca="1" si="4307"/>
        <v>0</v>
      </c>
      <c r="P1114" s="406">
        <f t="shared" ca="1" si="4307"/>
        <v>0</v>
      </c>
      <c r="Q1114" s="407">
        <f t="shared" ca="1" si="4307"/>
        <v>0</v>
      </c>
      <c r="R1114" s="406">
        <f t="shared" ca="1" si="4307"/>
        <v>0</v>
      </c>
      <c r="S1114" s="406">
        <f t="shared" ca="1" si="4307"/>
        <v>0</v>
      </c>
      <c r="T1114" s="406">
        <f t="shared" ca="1" si="4307"/>
        <v>0</v>
      </c>
      <c r="U1114" s="406">
        <f t="shared" ca="1" si="4307"/>
        <v>0</v>
      </c>
      <c r="V1114" s="406">
        <f t="shared" ca="1" si="4307"/>
        <v>0</v>
      </c>
      <c r="W1114" s="406">
        <f t="shared" ca="1" si="4307"/>
        <v>0</v>
      </c>
      <c r="X1114" s="406">
        <f t="shared" ca="1" si="4307"/>
        <v>0</v>
      </c>
      <c r="Y1114" s="406">
        <f t="shared" ca="1" si="4307"/>
        <v>0</v>
      </c>
      <c r="Z1114" s="406">
        <f t="shared" ca="1" si="4307"/>
        <v>0</v>
      </c>
      <c r="AA1114" s="406">
        <f t="shared" ca="1" si="4307"/>
        <v>0</v>
      </c>
      <c r="AB1114" s="406">
        <f t="shared" ca="1" si="4307"/>
        <v>0</v>
      </c>
      <c r="AC1114" s="406">
        <f t="shared" ca="1" si="4307"/>
        <v>0</v>
      </c>
      <c r="AD1114" s="406">
        <f t="shared" ca="1" si="4307"/>
        <v>0</v>
      </c>
      <c r="AE1114" s="406">
        <f t="shared" ca="1" si="4307"/>
        <v>0</v>
      </c>
      <c r="AF1114" s="406">
        <f t="shared" ca="1" si="4307"/>
        <v>0</v>
      </c>
      <c r="AG1114" s="406">
        <f t="shared" ca="1" si="4307"/>
        <v>0</v>
      </c>
      <c r="AH1114" s="317"/>
      <c r="AI1114" s="318"/>
      <c r="AJ1114" s="318"/>
      <c r="AK1114" s="318"/>
      <c r="AL1114" s="318"/>
      <c r="AM1114"/>
      <c r="AN1114"/>
      <c r="AO1114"/>
      <c r="AP1114"/>
      <c r="AQ1114"/>
      <c r="AR1114"/>
    </row>
    <row r="1115" spans="1:44" ht="13.15" customHeight="1">
      <c r="A1115" s="317"/>
      <c r="B1115" s="317"/>
      <c r="C1115" s="317" cm="1">
        <f t="array" aca="1" ref="C1115" ca="1">OFFSET(C1115,-3,,,)+1</f>
        <v>29</v>
      </c>
      <c r="D1115" s="889" t="str">
        <f t="shared" ref="D1115:E1115" ca="1" si="4308">D780</f>
        <v/>
      </c>
      <c r="E1115" s="892" t="str">
        <f t="shared" ca="1" si="4308"/>
        <v/>
      </c>
      <c r="F1115" s="893"/>
      <c r="G1115" s="898">
        <f t="shared" ref="G1115" si="4309">G780</f>
        <v>0</v>
      </c>
      <c r="H1115" s="901"/>
      <c r="I1115" s="904" t="str">
        <f t="shared" ref="I1115" ca="1" si="4310">I780</f>
        <v/>
      </c>
      <c r="J1115" s="907">
        <f t="shared" ref="J1115" ca="1" si="4311">IF($D1115=$C$3,
SUMPRODUCT(OFFSET($B$1031,1,,($C1115-1)*3-2,),OFFSET($L$1031,,,($C1115-1)*3-2,)),J780+H1115)</f>
        <v>0</v>
      </c>
      <c r="K1115" s="910">
        <f t="shared" ref="K1115" ca="1" si="4312">K780</f>
        <v>0</v>
      </c>
      <c r="L1115" s="913">
        <f t="shared" ref="L1115" ca="1" si="4313">J1115*K1115</f>
        <v>0</v>
      </c>
      <c r="M1115" s="402" t="s">
        <v>89</v>
      </c>
      <c r="N1115" s="308" t="str">
        <f t="shared" ref="N1115:AG1115" ca="1" si="4314">N780</f>
        <v/>
      </c>
      <c r="O1115" s="309" t="str">
        <f t="shared" ca="1" si="4314"/>
        <v/>
      </c>
      <c r="P1115" s="309" t="str">
        <f t="shared" ca="1" si="4314"/>
        <v/>
      </c>
      <c r="Q1115" s="310" t="str">
        <f t="shared" ca="1" si="4314"/>
        <v/>
      </c>
      <c r="R1115" s="309" t="str">
        <f t="shared" ca="1" si="4314"/>
        <v/>
      </c>
      <c r="S1115" s="309" t="str">
        <f t="shared" ca="1" si="4314"/>
        <v/>
      </c>
      <c r="T1115" s="309" t="str">
        <f t="shared" ca="1" si="4314"/>
        <v/>
      </c>
      <c r="U1115" s="309" t="str">
        <f t="shared" ca="1" si="4314"/>
        <v/>
      </c>
      <c r="V1115" s="309" t="str">
        <f t="shared" ca="1" si="4314"/>
        <v/>
      </c>
      <c r="W1115" s="309" t="str">
        <f t="shared" ca="1" si="4314"/>
        <v/>
      </c>
      <c r="X1115" s="309" t="str">
        <f t="shared" ca="1" si="4314"/>
        <v/>
      </c>
      <c r="Y1115" s="309" t="str">
        <f t="shared" ca="1" si="4314"/>
        <v/>
      </c>
      <c r="Z1115" s="309" t="str">
        <f t="shared" ca="1" si="4314"/>
        <v/>
      </c>
      <c r="AA1115" s="309" t="str">
        <f t="shared" ca="1" si="4314"/>
        <v/>
      </c>
      <c r="AB1115" s="309" t="str">
        <f t="shared" ca="1" si="4314"/>
        <v/>
      </c>
      <c r="AC1115" s="309" t="str">
        <f t="shared" ca="1" si="4314"/>
        <v/>
      </c>
      <c r="AD1115" s="309" t="str">
        <f t="shared" ca="1" si="4314"/>
        <v/>
      </c>
      <c r="AE1115" s="309" t="str">
        <f t="shared" ca="1" si="4314"/>
        <v/>
      </c>
      <c r="AF1115" s="309" t="str">
        <f t="shared" ca="1" si="4314"/>
        <v/>
      </c>
      <c r="AG1115" s="309" t="str">
        <f t="shared" ca="1" si="4314"/>
        <v/>
      </c>
      <c r="AH1115" s="317"/>
      <c r="AI1115" s="318"/>
      <c r="AJ1115" s="318"/>
      <c r="AK1115" s="318"/>
      <c r="AL1115" s="318"/>
      <c r="AM1115"/>
      <c r="AN1115"/>
      <c r="AO1115"/>
      <c r="AP1115"/>
      <c r="AQ1115"/>
      <c r="AR1115"/>
    </row>
    <row r="1116" spans="1:44" ht="13.15" customHeight="1">
      <c r="A1116" s="317"/>
      <c r="B1116" s="380">
        <f t="shared" ref="B1116" ca="1" si="4315">B781</f>
        <v>0</v>
      </c>
      <c r="C1116" s="317" cm="1">
        <f t="array" aca="1" ref="C1116" ca="1">IF(ROUND(SUM(IF(N1115:AG1115&lt;&gt;"",IF(N1115:AG1115&lt;&gt;0,(N1116:AG1116))))-J1115,3)&lt;&gt;0,"X",0)</f>
        <v>0</v>
      </c>
      <c r="D1116" s="890"/>
      <c r="E1116" s="894"/>
      <c r="F1116" s="895"/>
      <c r="G1116" s="899"/>
      <c r="H1116" s="902"/>
      <c r="I1116" s="905"/>
      <c r="J1116" s="908"/>
      <c r="K1116" s="911"/>
      <c r="L1116" s="914"/>
      <c r="M1116" s="403" t="s">
        <v>90</v>
      </c>
      <c r="N1116" s="312" cm="1">
        <f t="array" aca="1" ref="N1116" ca="1">IF($D1115=$C$3,
SUM(IF(OFFSET($N$1031,,,($C1115-1)*3-2,$C$2)=N1115,OFFSET($N$1033,,,($C1115-1)*3-2,$C$2)*OFFSET($B$1031,1,,($C1115-1)*3-2,1))),
IFERROR((N781/$J780)*$J1115,0))</f>
        <v>0</v>
      </c>
      <c r="O1116" s="312" cm="1">
        <f t="array" aca="1" ref="O1116" ca="1">IF($D1115=$C$3,
SUM(IF(OFFSET($N$1031,,,($C1115-1)*3-2,$C$2)=O1115,OFFSET($N$1033,,,($C1115-1)*3-2,$C$2)*OFFSET($B$1031,1,,($C1115-1)*3-2,1))),
IFERROR((O781/$J780)*$J1115,0))</f>
        <v>0</v>
      </c>
      <c r="P1116" s="312" cm="1">
        <f t="array" aca="1" ref="P1116" ca="1">IF($D1115=$C$3,
SUM(IF(OFFSET($N$1031,,,($C1115-1)*3-2,$C$2)=P1115,OFFSET($N$1033,,,($C1115-1)*3-2,$C$2)*OFFSET($B$1031,1,,($C1115-1)*3-2,1))),
IFERROR((P781/$J780)*$J1115,0))</f>
        <v>0</v>
      </c>
      <c r="Q1116" s="313" cm="1">
        <f t="array" aca="1" ref="Q1116" ca="1">IF($D1115=$C$3,
SUM(IF(OFFSET($N$1031,,,($C1115-1)*3-2,$C$2)=Q1115,OFFSET($N$1033,,,($C1115-1)*3-2,$C$2)*OFFSET($B$1031,1,,($C1115-1)*3-2,1))),
IFERROR((Q781/$J780)*$J1115,0))</f>
        <v>0</v>
      </c>
      <c r="R1116" s="312" cm="1">
        <f t="array" aca="1" ref="R1116" ca="1">IF($D1115=$C$3,
SUM(IF(OFFSET($N$1031,,,($C1115-1)*3-2,$C$2)=R1115,OFFSET($N$1033,,,($C1115-1)*3-2,$C$2)*OFFSET($B$1031,1,,($C1115-1)*3-2,1))),
IFERROR((R781/$J780)*$J1115,0))</f>
        <v>0</v>
      </c>
      <c r="S1116" s="312" cm="1">
        <f t="array" aca="1" ref="S1116" ca="1">IF($D1115=$C$3,
SUM(IF(OFFSET($N$1031,,,($C1115-1)*3-2,$C$2)=S1115,OFFSET($N$1033,,,($C1115-1)*3-2,$C$2)*OFFSET($B$1031,1,,($C1115-1)*3-2,1))),
IFERROR((S781/$J780)*$J1115,0))</f>
        <v>0</v>
      </c>
      <c r="T1116" s="312" cm="1">
        <f t="array" aca="1" ref="T1116" ca="1">IF($D1115=$C$3,
SUM(IF(OFFSET($N$1031,,,($C1115-1)*3-2,$C$2)=T1115,OFFSET($N$1033,,,($C1115-1)*3-2,$C$2)*OFFSET($B$1031,1,,($C1115-1)*3-2,1))),
IFERROR((T781/$J780)*$J1115,0))</f>
        <v>0</v>
      </c>
      <c r="U1116" s="312" cm="1">
        <f t="array" aca="1" ref="U1116" ca="1">IF($D1115=$C$3,
SUM(IF(OFFSET($N$1031,,,($C1115-1)*3-2,$C$2)=U1115,OFFSET($N$1033,,,($C1115-1)*3-2,$C$2)*OFFSET($B$1031,1,,($C1115-1)*3-2,1))),
IFERROR((U781/$J780)*$J1115,0))</f>
        <v>0</v>
      </c>
      <c r="V1116" s="312" cm="1">
        <f t="array" aca="1" ref="V1116" ca="1">IF($D1115=$C$3,
SUM(IF(OFFSET($N$1031,,,($C1115-1)*3-2,$C$2)=V1115,OFFSET($N$1033,,,($C1115-1)*3-2,$C$2)*OFFSET($B$1031,1,,($C1115-1)*3-2,1))),
IFERROR((V781/$J780)*$J1115,0))</f>
        <v>0</v>
      </c>
      <c r="W1116" s="312" cm="1">
        <f t="array" aca="1" ref="W1116" ca="1">IF($D1115=$C$3,
SUM(IF(OFFSET($N$1031,,,($C1115-1)*3-2,$C$2)=W1115,OFFSET($N$1033,,,($C1115-1)*3-2,$C$2)*OFFSET($B$1031,1,,($C1115-1)*3-2,1))),
IFERROR((W781/$J780)*$J1115,0))</f>
        <v>0</v>
      </c>
      <c r="X1116" s="312" cm="1">
        <f t="array" aca="1" ref="X1116" ca="1">IF($D1115=$C$3,
SUM(IF(OFFSET($N$1031,,,($C1115-1)*3-2,$C$2)=X1115,OFFSET($N$1033,,,($C1115-1)*3-2,$C$2)*OFFSET($B$1031,1,,($C1115-1)*3-2,1))),
IFERROR((X781/$J780)*$J1115,0))</f>
        <v>0</v>
      </c>
      <c r="Y1116" s="312" cm="1">
        <f t="array" aca="1" ref="Y1116" ca="1">IF($D1115=$C$3,
SUM(IF(OFFSET($N$1031,,,($C1115-1)*3-2,$C$2)=Y1115,OFFSET($N$1033,,,($C1115-1)*3-2,$C$2)*OFFSET($B$1031,1,,($C1115-1)*3-2,1))),
IFERROR((Y781/$J780)*$J1115,0))</f>
        <v>0</v>
      </c>
      <c r="Z1116" s="312" cm="1">
        <f t="array" aca="1" ref="Z1116" ca="1">IF($D1115=$C$3,
SUM(IF(OFFSET($N$1031,,,($C1115-1)*3-2,$C$2)=Z1115,OFFSET($N$1033,,,($C1115-1)*3-2,$C$2)*OFFSET($B$1031,1,,($C1115-1)*3-2,1))),
IFERROR((Z781/$J780)*$J1115,0))</f>
        <v>0</v>
      </c>
      <c r="AA1116" s="312" cm="1">
        <f t="array" aca="1" ref="AA1116" ca="1">IF($D1115=$C$3,
SUM(IF(OFFSET($N$1031,,,($C1115-1)*3-2,$C$2)=AA1115,OFFSET($N$1033,,,($C1115-1)*3-2,$C$2)*OFFSET($B$1031,1,,($C1115-1)*3-2,1))),
IFERROR((AA781/$J780)*$J1115,0))</f>
        <v>0</v>
      </c>
      <c r="AB1116" s="312" cm="1">
        <f t="array" aca="1" ref="AB1116" ca="1">IF($D1115=$C$3,
SUM(IF(OFFSET($N$1031,,,($C1115-1)*3-2,$C$2)=AB1115,OFFSET($N$1033,,,($C1115-1)*3-2,$C$2)*OFFSET($B$1031,1,,($C1115-1)*3-2,1))),
IFERROR((AB781/$J780)*$J1115,0))</f>
        <v>0</v>
      </c>
      <c r="AC1116" s="312" cm="1">
        <f t="array" aca="1" ref="AC1116" ca="1">IF($D1115=$C$3,
SUM(IF(OFFSET($N$1031,,,($C1115-1)*3-2,$C$2)=AC1115,OFFSET($N$1033,,,($C1115-1)*3-2,$C$2)*OFFSET($B$1031,1,,($C1115-1)*3-2,1))),
IFERROR((AC781/$J780)*$J1115,0))</f>
        <v>0</v>
      </c>
      <c r="AD1116" s="312" cm="1">
        <f t="array" aca="1" ref="AD1116" ca="1">IF($D1115=$C$3,
SUM(IF(OFFSET($N$1031,,,($C1115-1)*3-2,$C$2)=AD1115,OFFSET($N$1033,,,($C1115-1)*3-2,$C$2)*OFFSET($B$1031,1,,($C1115-1)*3-2,1))),
IFERROR((AD781/$J780)*$J1115,0))</f>
        <v>0</v>
      </c>
      <c r="AE1116" s="312" cm="1">
        <f t="array" aca="1" ref="AE1116" ca="1">IF($D1115=$C$3,
SUM(IF(OFFSET($N$1031,,,($C1115-1)*3-2,$C$2)=AE1115,OFFSET($N$1033,,,($C1115-1)*3-2,$C$2)*OFFSET($B$1031,1,,($C1115-1)*3-2,1))),
IFERROR((AE781/$J780)*$J1115,0))</f>
        <v>0</v>
      </c>
      <c r="AF1116" s="312" cm="1">
        <f t="array" aca="1" ref="AF1116" ca="1">IF($D1115=$C$3,
SUM(IF(OFFSET($N$1031,,,($C1115-1)*3-2,$C$2)=AF1115,OFFSET($N$1033,,,($C1115-1)*3-2,$C$2)*OFFSET($B$1031,1,,($C1115-1)*3-2,1))),
IFERROR((AF781/$J780)*$J1115,0))</f>
        <v>0</v>
      </c>
      <c r="AG1116" s="312" cm="1">
        <f t="array" aca="1" ref="AG1116" ca="1">IF($D1115=$C$3,
SUM(IF(OFFSET($N$1031,,,($C1115-1)*3-2,$C$2)=AG1115,OFFSET($N$1033,,,($C1115-1)*3-2,$C$2)*OFFSET($B$1031,1,,($C1115-1)*3-2,1))),
IFERROR((AG781/$J780)*$J1115,0))</f>
        <v>0</v>
      </c>
      <c r="AH1116" s="317"/>
      <c r="AI1116" s="318"/>
      <c r="AJ1116" s="318"/>
      <c r="AK1116" s="318"/>
      <c r="AL1116" s="318"/>
      <c r="AM1116"/>
      <c r="AN1116"/>
      <c r="AO1116"/>
      <c r="AP1116"/>
      <c r="AQ1116"/>
      <c r="AR1116"/>
    </row>
    <row r="1117" spans="1:44" ht="13.15" customHeight="1">
      <c r="A1117" s="317"/>
      <c r="B1117" s="380" t="str">
        <f t="shared" ref="B1117:C1117" ca="1" si="4316">B782</f>
        <v/>
      </c>
      <c r="C1117" s="380" t="str">
        <f t="shared" ca="1" si="4316"/>
        <v/>
      </c>
      <c r="D1117" s="891"/>
      <c r="E1117" s="896"/>
      <c r="F1117" s="897"/>
      <c r="G1117" s="900"/>
      <c r="H1117" s="903"/>
      <c r="I1117" s="906"/>
      <c r="J1117" s="909"/>
      <c r="K1117" s="912"/>
      <c r="L1117" s="915"/>
      <c r="M1117" s="404" t="s">
        <v>91</v>
      </c>
      <c r="N1117" s="405">
        <f t="shared" ref="N1117:AG1117" ca="1" si="4317">IFERROR(N1116*$K1115,0)</f>
        <v>0</v>
      </c>
      <c r="O1117" s="406">
        <f t="shared" ca="1" si="4317"/>
        <v>0</v>
      </c>
      <c r="P1117" s="406">
        <f t="shared" ca="1" si="4317"/>
        <v>0</v>
      </c>
      <c r="Q1117" s="407">
        <f t="shared" ca="1" si="4317"/>
        <v>0</v>
      </c>
      <c r="R1117" s="406">
        <f t="shared" ca="1" si="4317"/>
        <v>0</v>
      </c>
      <c r="S1117" s="406">
        <f t="shared" ca="1" si="4317"/>
        <v>0</v>
      </c>
      <c r="T1117" s="406">
        <f t="shared" ca="1" si="4317"/>
        <v>0</v>
      </c>
      <c r="U1117" s="406">
        <f t="shared" ca="1" si="4317"/>
        <v>0</v>
      </c>
      <c r="V1117" s="406">
        <f t="shared" ca="1" si="4317"/>
        <v>0</v>
      </c>
      <c r="W1117" s="406">
        <f t="shared" ca="1" si="4317"/>
        <v>0</v>
      </c>
      <c r="X1117" s="406">
        <f t="shared" ca="1" si="4317"/>
        <v>0</v>
      </c>
      <c r="Y1117" s="406">
        <f t="shared" ca="1" si="4317"/>
        <v>0</v>
      </c>
      <c r="Z1117" s="406">
        <f t="shared" ca="1" si="4317"/>
        <v>0</v>
      </c>
      <c r="AA1117" s="406">
        <f t="shared" ca="1" si="4317"/>
        <v>0</v>
      </c>
      <c r="AB1117" s="406">
        <f t="shared" ca="1" si="4317"/>
        <v>0</v>
      </c>
      <c r="AC1117" s="406">
        <f t="shared" ca="1" si="4317"/>
        <v>0</v>
      </c>
      <c r="AD1117" s="406">
        <f t="shared" ca="1" si="4317"/>
        <v>0</v>
      </c>
      <c r="AE1117" s="406">
        <f t="shared" ca="1" si="4317"/>
        <v>0</v>
      </c>
      <c r="AF1117" s="406">
        <f t="shared" ca="1" si="4317"/>
        <v>0</v>
      </c>
      <c r="AG1117" s="406">
        <f t="shared" ca="1" si="4317"/>
        <v>0</v>
      </c>
      <c r="AH1117" s="317"/>
      <c r="AI1117" s="318"/>
      <c r="AJ1117" s="318"/>
      <c r="AK1117" s="318"/>
      <c r="AL1117" s="318"/>
      <c r="AM1117"/>
      <c r="AN1117"/>
      <c r="AO1117"/>
      <c r="AP1117"/>
      <c r="AQ1117"/>
      <c r="AR1117"/>
    </row>
    <row r="1118" spans="1:44" ht="13.15" customHeight="1">
      <c r="A1118" s="317"/>
      <c r="B1118" s="317"/>
      <c r="C1118" s="317" cm="1">
        <f t="array" aca="1" ref="C1118" ca="1">OFFSET(C1118,-3,,,)+1</f>
        <v>30</v>
      </c>
      <c r="D1118" s="889" t="str">
        <f t="shared" ref="D1118:E1118" ca="1" si="4318">D783</f>
        <v/>
      </c>
      <c r="E1118" s="892" t="str">
        <f t="shared" ca="1" si="4318"/>
        <v/>
      </c>
      <c r="F1118" s="893"/>
      <c r="G1118" s="898">
        <f t="shared" ref="G1118" si="4319">G783</f>
        <v>0</v>
      </c>
      <c r="H1118" s="901"/>
      <c r="I1118" s="904" t="str">
        <f t="shared" ref="I1118" ca="1" si="4320">I783</f>
        <v/>
      </c>
      <c r="J1118" s="907">
        <f t="shared" ref="J1118" ca="1" si="4321">IF($D1118=$C$3,
SUMPRODUCT(OFFSET($B$1031,1,,($C1118-1)*3-2,),OFFSET($L$1031,,,($C1118-1)*3-2,)),J783+H1118)</f>
        <v>0</v>
      </c>
      <c r="K1118" s="910">
        <f t="shared" ref="K1118" ca="1" si="4322">K783</f>
        <v>0</v>
      </c>
      <c r="L1118" s="913">
        <f t="shared" ref="L1118" ca="1" si="4323">J1118*K1118</f>
        <v>0</v>
      </c>
      <c r="M1118" s="402" t="s">
        <v>89</v>
      </c>
      <c r="N1118" s="308" t="str">
        <f t="shared" ref="N1118:AG1118" ca="1" si="4324">N783</f>
        <v/>
      </c>
      <c r="O1118" s="309" t="str">
        <f t="shared" ca="1" si="4324"/>
        <v/>
      </c>
      <c r="P1118" s="309" t="str">
        <f t="shared" ca="1" si="4324"/>
        <v/>
      </c>
      <c r="Q1118" s="310" t="str">
        <f t="shared" ca="1" si="4324"/>
        <v/>
      </c>
      <c r="R1118" s="309" t="str">
        <f t="shared" ca="1" si="4324"/>
        <v/>
      </c>
      <c r="S1118" s="309" t="str">
        <f t="shared" ca="1" si="4324"/>
        <v/>
      </c>
      <c r="T1118" s="309" t="str">
        <f t="shared" ca="1" si="4324"/>
        <v/>
      </c>
      <c r="U1118" s="309" t="str">
        <f t="shared" ca="1" si="4324"/>
        <v/>
      </c>
      <c r="V1118" s="309" t="str">
        <f t="shared" ca="1" si="4324"/>
        <v/>
      </c>
      <c r="W1118" s="309" t="str">
        <f t="shared" ca="1" si="4324"/>
        <v/>
      </c>
      <c r="X1118" s="309" t="str">
        <f t="shared" ca="1" si="4324"/>
        <v/>
      </c>
      <c r="Y1118" s="309" t="str">
        <f t="shared" ca="1" si="4324"/>
        <v/>
      </c>
      <c r="Z1118" s="309" t="str">
        <f t="shared" ca="1" si="4324"/>
        <v/>
      </c>
      <c r="AA1118" s="309" t="str">
        <f t="shared" ca="1" si="4324"/>
        <v/>
      </c>
      <c r="AB1118" s="309" t="str">
        <f t="shared" ca="1" si="4324"/>
        <v/>
      </c>
      <c r="AC1118" s="309" t="str">
        <f t="shared" ca="1" si="4324"/>
        <v/>
      </c>
      <c r="AD1118" s="309" t="str">
        <f t="shared" ca="1" si="4324"/>
        <v/>
      </c>
      <c r="AE1118" s="309" t="str">
        <f t="shared" ca="1" si="4324"/>
        <v/>
      </c>
      <c r="AF1118" s="309" t="str">
        <f t="shared" ca="1" si="4324"/>
        <v/>
      </c>
      <c r="AG1118" s="309" t="str">
        <f t="shared" ca="1" si="4324"/>
        <v/>
      </c>
      <c r="AH1118" s="317"/>
      <c r="AI1118" s="318"/>
      <c r="AJ1118" s="318"/>
      <c r="AK1118" s="318"/>
      <c r="AL1118" s="318"/>
      <c r="AM1118"/>
      <c r="AN1118"/>
      <c r="AO1118"/>
      <c r="AP1118"/>
      <c r="AQ1118"/>
      <c r="AR1118"/>
    </row>
    <row r="1119" spans="1:44" ht="13.15" customHeight="1">
      <c r="A1119" s="317"/>
      <c r="B1119" s="380">
        <f t="shared" ref="B1119" ca="1" si="4325">B784</f>
        <v>0</v>
      </c>
      <c r="C1119" s="317" cm="1">
        <f t="array" aca="1" ref="C1119" ca="1">IF(ROUND(SUM(IF(N1118:AG1118&lt;&gt;"",IF(N1118:AG1118&lt;&gt;0,(N1119:AG1119))))-J1118,3)&lt;&gt;0,"X",0)</f>
        <v>0</v>
      </c>
      <c r="D1119" s="890"/>
      <c r="E1119" s="894"/>
      <c r="F1119" s="895"/>
      <c r="G1119" s="899"/>
      <c r="H1119" s="902"/>
      <c r="I1119" s="905"/>
      <c r="J1119" s="908"/>
      <c r="K1119" s="911"/>
      <c r="L1119" s="914"/>
      <c r="M1119" s="403" t="s">
        <v>90</v>
      </c>
      <c r="N1119" s="312" cm="1">
        <f t="array" aca="1" ref="N1119" ca="1">IF($D1118=$C$3,
SUM(IF(OFFSET($N$1031,,,($C1118-1)*3-2,$C$2)=N1118,OFFSET($N$1033,,,($C1118-1)*3-2,$C$2)*OFFSET($B$1031,1,,($C1118-1)*3-2,1))),
IFERROR((N784/$J783)*$J1118,0))</f>
        <v>0</v>
      </c>
      <c r="O1119" s="312" cm="1">
        <f t="array" aca="1" ref="O1119" ca="1">IF($D1118=$C$3,
SUM(IF(OFFSET($N$1031,,,($C1118-1)*3-2,$C$2)=O1118,OFFSET($N$1033,,,($C1118-1)*3-2,$C$2)*OFFSET($B$1031,1,,($C1118-1)*3-2,1))),
IFERROR((O784/$J783)*$J1118,0))</f>
        <v>0</v>
      </c>
      <c r="P1119" s="312" cm="1">
        <f t="array" aca="1" ref="P1119" ca="1">IF($D1118=$C$3,
SUM(IF(OFFSET($N$1031,,,($C1118-1)*3-2,$C$2)=P1118,OFFSET($N$1033,,,($C1118-1)*3-2,$C$2)*OFFSET($B$1031,1,,($C1118-1)*3-2,1))),
IFERROR((P784/$J783)*$J1118,0))</f>
        <v>0</v>
      </c>
      <c r="Q1119" s="313" cm="1">
        <f t="array" aca="1" ref="Q1119" ca="1">IF($D1118=$C$3,
SUM(IF(OFFSET($N$1031,,,($C1118-1)*3-2,$C$2)=Q1118,OFFSET($N$1033,,,($C1118-1)*3-2,$C$2)*OFFSET($B$1031,1,,($C1118-1)*3-2,1))),
IFERROR((Q784/$J783)*$J1118,0))</f>
        <v>0</v>
      </c>
      <c r="R1119" s="312" cm="1">
        <f t="array" aca="1" ref="R1119" ca="1">IF($D1118=$C$3,
SUM(IF(OFFSET($N$1031,,,($C1118-1)*3-2,$C$2)=R1118,OFFSET($N$1033,,,($C1118-1)*3-2,$C$2)*OFFSET($B$1031,1,,($C1118-1)*3-2,1))),
IFERROR((R784/$J783)*$J1118,0))</f>
        <v>0</v>
      </c>
      <c r="S1119" s="312" cm="1">
        <f t="array" aca="1" ref="S1119" ca="1">IF($D1118=$C$3,
SUM(IF(OFFSET($N$1031,,,($C1118-1)*3-2,$C$2)=S1118,OFFSET($N$1033,,,($C1118-1)*3-2,$C$2)*OFFSET($B$1031,1,,($C1118-1)*3-2,1))),
IFERROR((S784/$J783)*$J1118,0))</f>
        <v>0</v>
      </c>
      <c r="T1119" s="312" cm="1">
        <f t="array" aca="1" ref="T1119" ca="1">IF($D1118=$C$3,
SUM(IF(OFFSET($N$1031,,,($C1118-1)*3-2,$C$2)=T1118,OFFSET($N$1033,,,($C1118-1)*3-2,$C$2)*OFFSET($B$1031,1,,($C1118-1)*3-2,1))),
IFERROR((T784/$J783)*$J1118,0))</f>
        <v>0</v>
      </c>
      <c r="U1119" s="312" cm="1">
        <f t="array" aca="1" ref="U1119" ca="1">IF($D1118=$C$3,
SUM(IF(OFFSET($N$1031,,,($C1118-1)*3-2,$C$2)=U1118,OFFSET($N$1033,,,($C1118-1)*3-2,$C$2)*OFFSET($B$1031,1,,($C1118-1)*3-2,1))),
IFERROR((U784/$J783)*$J1118,0))</f>
        <v>0</v>
      </c>
      <c r="V1119" s="312" cm="1">
        <f t="array" aca="1" ref="V1119" ca="1">IF($D1118=$C$3,
SUM(IF(OFFSET($N$1031,,,($C1118-1)*3-2,$C$2)=V1118,OFFSET($N$1033,,,($C1118-1)*3-2,$C$2)*OFFSET($B$1031,1,,($C1118-1)*3-2,1))),
IFERROR((V784/$J783)*$J1118,0))</f>
        <v>0</v>
      </c>
      <c r="W1119" s="312" cm="1">
        <f t="array" aca="1" ref="W1119" ca="1">IF($D1118=$C$3,
SUM(IF(OFFSET($N$1031,,,($C1118-1)*3-2,$C$2)=W1118,OFFSET($N$1033,,,($C1118-1)*3-2,$C$2)*OFFSET($B$1031,1,,($C1118-1)*3-2,1))),
IFERROR((W784/$J783)*$J1118,0))</f>
        <v>0</v>
      </c>
      <c r="X1119" s="312" cm="1">
        <f t="array" aca="1" ref="X1119" ca="1">IF($D1118=$C$3,
SUM(IF(OFFSET($N$1031,,,($C1118-1)*3-2,$C$2)=X1118,OFFSET($N$1033,,,($C1118-1)*3-2,$C$2)*OFFSET($B$1031,1,,($C1118-1)*3-2,1))),
IFERROR((X784/$J783)*$J1118,0))</f>
        <v>0</v>
      </c>
      <c r="Y1119" s="312" cm="1">
        <f t="array" aca="1" ref="Y1119" ca="1">IF($D1118=$C$3,
SUM(IF(OFFSET($N$1031,,,($C1118-1)*3-2,$C$2)=Y1118,OFFSET($N$1033,,,($C1118-1)*3-2,$C$2)*OFFSET($B$1031,1,,($C1118-1)*3-2,1))),
IFERROR((Y784/$J783)*$J1118,0))</f>
        <v>0</v>
      </c>
      <c r="Z1119" s="312" cm="1">
        <f t="array" aca="1" ref="Z1119" ca="1">IF($D1118=$C$3,
SUM(IF(OFFSET($N$1031,,,($C1118-1)*3-2,$C$2)=Z1118,OFFSET($N$1033,,,($C1118-1)*3-2,$C$2)*OFFSET($B$1031,1,,($C1118-1)*3-2,1))),
IFERROR((Z784/$J783)*$J1118,0))</f>
        <v>0</v>
      </c>
      <c r="AA1119" s="312" cm="1">
        <f t="array" aca="1" ref="AA1119" ca="1">IF($D1118=$C$3,
SUM(IF(OFFSET($N$1031,,,($C1118-1)*3-2,$C$2)=AA1118,OFFSET($N$1033,,,($C1118-1)*3-2,$C$2)*OFFSET($B$1031,1,,($C1118-1)*3-2,1))),
IFERROR((AA784/$J783)*$J1118,0))</f>
        <v>0</v>
      </c>
      <c r="AB1119" s="312" cm="1">
        <f t="array" aca="1" ref="AB1119" ca="1">IF($D1118=$C$3,
SUM(IF(OFFSET($N$1031,,,($C1118-1)*3-2,$C$2)=AB1118,OFFSET($N$1033,,,($C1118-1)*3-2,$C$2)*OFFSET($B$1031,1,,($C1118-1)*3-2,1))),
IFERROR((AB784/$J783)*$J1118,0))</f>
        <v>0</v>
      </c>
      <c r="AC1119" s="312" cm="1">
        <f t="array" aca="1" ref="AC1119" ca="1">IF($D1118=$C$3,
SUM(IF(OFFSET($N$1031,,,($C1118-1)*3-2,$C$2)=AC1118,OFFSET($N$1033,,,($C1118-1)*3-2,$C$2)*OFFSET($B$1031,1,,($C1118-1)*3-2,1))),
IFERROR((AC784/$J783)*$J1118,0))</f>
        <v>0</v>
      </c>
      <c r="AD1119" s="312" cm="1">
        <f t="array" aca="1" ref="AD1119" ca="1">IF($D1118=$C$3,
SUM(IF(OFFSET($N$1031,,,($C1118-1)*3-2,$C$2)=AD1118,OFFSET($N$1033,,,($C1118-1)*3-2,$C$2)*OFFSET($B$1031,1,,($C1118-1)*3-2,1))),
IFERROR((AD784/$J783)*$J1118,0))</f>
        <v>0</v>
      </c>
      <c r="AE1119" s="312" cm="1">
        <f t="array" aca="1" ref="AE1119" ca="1">IF($D1118=$C$3,
SUM(IF(OFFSET($N$1031,,,($C1118-1)*3-2,$C$2)=AE1118,OFFSET($N$1033,,,($C1118-1)*3-2,$C$2)*OFFSET($B$1031,1,,($C1118-1)*3-2,1))),
IFERROR((AE784/$J783)*$J1118,0))</f>
        <v>0</v>
      </c>
      <c r="AF1119" s="312" cm="1">
        <f t="array" aca="1" ref="AF1119" ca="1">IF($D1118=$C$3,
SUM(IF(OFFSET($N$1031,,,($C1118-1)*3-2,$C$2)=AF1118,OFFSET($N$1033,,,($C1118-1)*3-2,$C$2)*OFFSET($B$1031,1,,($C1118-1)*3-2,1))),
IFERROR((AF784/$J783)*$J1118,0))</f>
        <v>0</v>
      </c>
      <c r="AG1119" s="312" cm="1">
        <f t="array" aca="1" ref="AG1119" ca="1">IF($D1118=$C$3,
SUM(IF(OFFSET($N$1031,,,($C1118-1)*3-2,$C$2)=AG1118,OFFSET($N$1033,,,($C1118-1)*3-2,$C$2)*OFFSET($B$1031,1,,($C1118-1)*3-2,1))),
IFERROR((AG784/$J783)*$J1118,0))</f>
        <v>0</v>
      </c>
      <c r="AH1119" s="317"/>
      <c r="AI1119" s="318"/>
      <c r="AJ1119" s="318"/>
      <c r="AK1119" s="318"/>
      <c r="AL1119" s="318"/>
      <c r="AM1119"/>
      <c r="AN1119"/>
      <c r="AO1119"/>
      <c r="AP1119"/>
      <c r="AQ1119"/>
      <c r="AR1119"/>
    </row>
    <row r="1120" spans="1:44" ht="13.15" customHeight="1">
      <c r="A1120" s="317"/>
      <c r="B1120" s="380" t="str">
        <f t="shared" ref="B1120:C1120" ca="1" si="4326">B785</f>
        <v/>
      </c>
      <c r="C1120" s="380" t="str">
        <f t="shared" ca="1" si="4326"/>
        <v/>
      </c>
      <c r="D1120" s="891"/>
      <c r="E1120" s="896"/>
      <c r="F1120" s="897"/>
      <c r="G1120" s="900"/>
      <c r="H1120" s="903"/>
      <c r="I1120" s="906"/>
      <c r="J1120" s="909"/>
      <c r="K1120" s="912"/>
      <c r="L1120" s="915"/>
      <c r="M1120" s="404" t="s">
        <v>91</v>
      </c>
      <c r="N1120" s="405">
        <f t="shared" ref="N1120:AG1120" ca="1" si="4327">IFERROR(N1119*$K1118,0)</f>
        <v>0</v>
      </c>
      <c r="O1120" s="406">
        <f t="shared" ca="1" si="4327"/>
        <v>0</v>
      </c>
      <c r="P1120" s="406">
        <f t="shared" ca="1" si="4327"/>
        <v>0</v>
      </c>
      <c r="Q1120" s="407">
        <f t="shared" ca="1" si="4327"/>
        <v>0</v>
      </c>
      <c r="R1120" s="406">
        <f t="shared" ca="1" si="4327"/>
        <v>0</v>
      </c>
      <c r="S1120" s="406">
        <f t="shared" ca="1" si="4327"/>
        <v>0</v>
      </c>
      <c r="T1120" s="406">
        <f t="shared" ca="1" si="4327"/>
        <v>0</v>
      </c>
      <c r="U1120" s="406">
        <f t="shared" ca="1" si="4327"/>
        <v>0</v>
      </c>
      <c r="V1120" s="406">
        <f t="shared" ca="1" si="4327"/>
        <v>0</v>
      </c>
      <c r="W1120" s="406">
        <f t="shared" ca="1" si="4327"/>
        <v>0</v>
      </c>
      <c r="X1120" s="406">
        <f t="shared" ca="1" si="4327"/>
        <v>0</v>
      </c>
      <c r="Y1120" s="406">
        <f t="shared" ca="1" si="4327"/>
        <v>0</v>
      </c>
      <c r="Z1120" s="406">
        <f t="shared" ca="1" si="4327"/>
        <v>0</v>
      </c>
      <c r="AA1120" s="406">
        <f t="shared" ca="1" si="4327"/>
        <v>0</v>
      </c>
      <c r="AB1120" s="406">
        <f t="shared" ca="1" si="4327"/>
        <v>0</v>
      </c>
      <c r="AC1120" s="406">
        <f t="shared" ca="1" si="4327"/>
        <v>0</v>
      </c>
      <c r="AD1120" s="406">
        <f t="shared" ca="1" si="4327"/>
        <v>0</v>
      </c>
      <c r="AE1120" s="406">
        <f t="shared" ca="1" si="4327"/>
        <v>0</v>
      </c>
      <c r="AF1120" s="406">
        <f t="shared" ca="1" si="4327"/>
        <v>0</v>
      </c>
      <c r="AG1120" s="406">
        <f t="shared" ca="1" si="4327"/>
        <v>0</v>
      </c>
      <c r="AH1120" s="317"/>
      <c r="AI1120" s="318"/>
      <c r="AJ1120" s="318"/>
      <c r="AK1120" s="318"/>
      <c r="AL1120" s="318"/>
      <c r="AM1120"/>
      <c r="AN1120"/>
      <c r="AO1120"/>
      <c r="AP1120"/>
      <c r="AQ1120"/>
      <c r="AR1120"/>
    </row>
    <row r="1121" spans="1:44" ht="13.15" customHeight="1">
      <c r="A1121" s="317"/>
      <c r="B1121" s="317"/>
      <c r="C1121" s="317" cm="1">
        <f t="array" aca="1" ref="C1121" ca="1">OFFSET(C1121,-3,,,)+1</f>
        <v>31</v>
      </c>
      <c r="D1121" s="889" t="str">
        <f t="shared" ref="D1121:E1121" ca="1" si="4328">D786</f>
        <v/>
      </c>
      <c r="E1121" s="892" t="str">
        <f t="shared" ca="1" si="4328"/>
        <v/>
      </c>
      <c r="F1121" s="893"/>
      <c r="G1121" s="898">
        <f t="shared" ref="G1121" si="4329">G786</f>
        <v>0</v>
      </c>
      <c r="H1121" s="901"/>
      <c r="I1121" s="904" t="str">
        <f t="shared" ref="I1121" ca="1" si="4330">I786</f>
        <v/>
      </c>
      <c r="J1121" s="907">
        <f t="shared" ref="J1121" ca="1" si="4331">IF($D1121=$C$3,
SUMPRODUCT(OFFSET($B$1031,1,,($C1121-1)*3-2,),OFFSET($L$1031,,,($C1121-1)*3-2,)),J786+H1121)</f>
        <v>0</v>
      </c>
      <c r="K1121" s="910">
        <f t="shared" ref="K1121" ca="1" si="4332">K786</f>
        <v>0</v>
      </c>
      <c r="L1121" s="913">
        <f t="shared" ref="L1121" ca="1" si="4333">J1121*K1121</f>
        <v>0</v>
      </c>
      <c r="M1121" s="402" t="s">
        <v>89</v>
      </c>
      <c r="N1121" s="308" t="str">
        <f t="shared" ref="N1121:AG1121" ca="1" si="4334">N786</f>
        <v/>
      </c>
      <c r="O1121" s="309" t="str">
        <f t="shared" ca="1" si="4334"/>
        <v/>
      </c>
      <c r="P1121" s="309" t="str">
        <f t="shared" ca="1" si="4334"/>
        <v/>
      </c>
      <c r="Q1121" s="310" t="str">
        <f t="shared" ca="1" si="4334"/>
        <v/>
      </c>
      <c r="R1121" s="309" t="str">
        <f t="shared" ca="1" si="4334"/>
        <v/>
      </c>
      <c r="S1121" s="309" t="str">
        <f t="shared" ca="1" si="4334"/>
        <v/>
      </c>
      <c r="T1121" s="309" t="str">
        <f t="shared" ca="1" si="4334"/>
        <v/>
      </c>
      <c r="U1121" s="309" t="str">
        <f t="shared" ca="1" si="4334"/>
        <v/>
      </c>
      <c r="V1121" s="309" t="str">
        <f t="shared" ca="1" si="4334"/>
        <v/>
      </c>
      <c r="W1121" s="309" t="str">
        <f t="shared" ca="1" si="4334"/>
        <v/>
      </c>
      <c r="X1121" s="309" t="str">
        <f t="shared" ca="1" si="4334"/>
        <v/>
      </c>
      <c r="Y1121" s="309" t="str">
        <f t="shared" ca="1" si="4334"/>
        <v/>
      </c>
      <c r="Z1121" s="309" t="str">
        <f t="shared" ca="1" si="4334"/>
        <v/>
      </c>
      <c r="AA1121" s="309" t="str">
        <f t="shared" ca="1" si="4334"/>
        <v/>
      </c>
      <c r="AB1121" s="309" t="str">
        <f t="shared" ca="1" si="4334"/>
        <v/>
      </c>
      <c r="AC1121" s="309" t="str">
        <f t="shared" ca="1" si="4334"/>
        <v/>
      </c>
      <c r="AD1121" s="309" t="str">
        <f t="shared" ca="1" si="4334"/>
        <v/>
      </c>
      <c r="AE1121" s="309" t="str">
        <f t="shared" ca="1" si="4334"/>
        <v/>
      </c>
      <c r="AF1121" s="309" t="str">
        <f t="shared" ca="1" si="4334"/>
        <v/>
      </c>
      <c r="AG1121" s="309" t="str">
        <f t="shared" ca="1" si="4334"/>
        <v/>
      </c>
      <c r="AH1121" s="317"/>
      <c r="AI1121" s="318"/>
      <c r="AJ1121" s="318"/>
      <c r="AK1121" s="318"/>
      <c r="AL1121" s="318"/>
      <c r="AM1121"/>
      <c r="AN1121"/>
      <c r="AO1121"/>
      <c r="AP1121"/>
      <c r="AQ1121"/>
      <c r="AR1121"/>
    </row>
    <row r="1122" spans="1:44" ht="13.15" customHeight="1">
      <c r="A1122" s="317"/>
      <c r="B1122" s="380">
        <f t="shared" ref="B1122" ca="1" si="4335">B787</f>
        <v>0</v>
      </c>
      <c r="C1122" s="317" cm="1">
        <f t="array" aca="1" ref="C1122" ca="1">IF(ROUND(SUM(IF(N1121:AG1121&lt;&gt;"",IF(N1121:AG1121&lt;&gt;0,(N1122:AG1122))))-J1121,3)&lt;&gt;0,"X",0)</f>
        <v>0</v>
      </c>
      <c r="D1122" s="890"/>
      <c r="E1122" s="894"/>
      <c r="F1122" s="895"/>
      <c r="G1122" s="899"/>
      <c r="H1122" s="902"/>
      <c r="I1122" s="905"/>
      <c r="J1122" s="908"/>
      <c r="K1122" s="911"/>
      <c r="L1122" s="914"/>
      <c r="M1122" s="403" t="s">
        <v>90</v>
      </c>
      <c r="N1122" s="312" cm="1">
        <f t="array" aca="1" ref="N1122" ca="1">IF($D1121=$C$3,
SUM(IF(OFFSET($N$1031,,,($C1121-1)*3-2,$C$2)=N1121,OFFSET($N$1033,,,($C1121-1)*3-2,$C$2)*OFFSET($B$1031,1,,($C1121-1)*3-2,1))),
IFERROR((N787/$J786)*$J1121,0))</f>
        <v>0</v>
      </c>
      <c r="O1122" s="312" cm="1">
        <f t="array" aca="1" ref="O1122" ca="1">IF($D1121=$C$3,
SUM(IF(OFFSET($N$1031,,,($C1121-1)*3-2,$C$2)=O1121,OFFSET($N$1033,,,($C1121-1)*3-2,$C$2)*OFFSET($B$1031,1,,($C1121-1)*3-2,1))),
IFERROR((O787/$J786)*$J1121,0))</f>
        <v>0</v>
      </c>
      <c r="P1122" s="312" cm="1">
        <f t="array" aca="1" ref="P1122" ca="1">IF($D1121=$C$3,
SUM(IF(OFFSET($N$1031,,,($C1121-1)*3-2,$C$2)=P1121,OFFSET($N$1033,,,($C1121-1)*3-2,$C$2)*OFFSET($B$1031,1,,($C1121-1)*3-2,1))),
IFERROR((P787/$J786)*$J1121,0))</f>
        <v>0</v>
      </c>
      <c r="Q1122" s="313" cm="1">
        <f t="array" aca="1" ref="Q1122" ca="1">IF($D1121=$C$3,
SUM(IF(OFFSET($N$1031,,,($C1121-1)*3-2,$C$2)=Q1121,OFFSET($N$1033,,,($C1121-1)*3-2,$C$2)*OFFSET($B$1031,1,,($C1121-1)*3-2,1))),
IFERROR((Q787/$J786)*$J1121,0))</f>
        <v>0</v>
      </c>
      <c r="R1122" s="312" cm="1">
        <f t="array" aca="1" ref="R1122" ca="1">IF($D1121=$C$3,
SUM(IF(OFFSET($N$1031,,,($C1121-1)*3-2,$C$2)=R1121,OFFSET($N$1033,,,($C1121-1)*3-2,$C$2)*OFFSET($B$1031,1,,($C1121-1)*3-2,1))),
IFERROR((R787/$J786)*$J1121,0))</f>
        <v>0</v>
      </c>
      <c r="S1122" s="312" cm="1">
        <f t="array" aca="1" ref="S1122" ca="1">IF($D1121=$C$3,
SUM(IF(OFFSET($N$1031,,,($C1121-1)*3-2,$C$2)=S1121,OFFSET($N$1033,,,($C1121-1)*3-2,$C$2)*OFFSET($B$1031,1,,($C1121-1)*3-2,1))),
IFERROR((S787/$J786)*$J1121,0))</f>
        <v>0</v>
      </c>
      <c r="T1122" s="312" cm="1">
        <f t="array" aca="1" ref="T1122" ca="1">IF($D1121=$C$3,
SUM(IF(OFFSET($N$1031,,,($C1121-1)*3-2,$C$2)=T1121,OFFSET($N$1033,,,($C1121-1)*3-2,$C$2)*OFFSET($B$1031,1,,($C1121-1)*3-2,1))),
IFERROR((T787/$J786)*$J1121,0))</f>
        <v>0</v>
      </c>
      <c r="U1122" s="312" cm="1">
        <f t="array" aca="1" ref="U1122" ca="1">IF($D1121=$C$3,
SUM(IF(OFFSET($N$1031,,,($C1121-1)*3-2,$C$2)=U1121,OFFSET($N$1033,,,($C1121-1)*3-2,$C$2)*OFFSET($B$1031,1,,($C1121-1)*3-2,1))),
IFERROR((U787/$J786)*$J1121,0))</f>
        <v>0</v>
      </c>
      <c r="V1122" s="312" cm="1">
        <f t="array" aca="1" ref="V1122" ca="1">IF($D1121=$C$3,
SUM(IF(OFFSET($N$1031,,,($C1121-1)*3-2,$C$2)=V1121,OFFSET($N$1033,,,($C1121-1)*3-2,$C$2)*OFFSET($B$1031,1,,($C1121-1)*3-2,1))),
IFERROR((V787/$J786)*$J1121,0))</f>
        <v>0</v>
      </c>
      <c r="W1122" s="312" cm="1">
        <f t="array" aca="1" ref="W1122" ca="1">IF($D1121=$C$3,
SUM(IF(OFFSET($N$1031,,,($C1121-1)*3-2,$C$2)=W1121,OFFSET($N$1033,,,($C1121-1)*3-2,$C$2)*OFFSET($B$1031,1,,($C1121-1)*3-2,1))),
IFERROR((W787/$J786)*$J1121,0))</f>
        <v>0</v>
      </c>
      <c r="X1122" s="312" cm="1">
        <f t="array" aca="1" ref="X1122" ca="1">IF($D1121=$C$3,
SUM(IF(OFFSET($N$1031,,,($C1121-1)*3-2,$C$2)=X1121,OFFSET($N$1033,,,($C1121-1)*3-2,$C$2)*OFFSET($B$1031,1,,($C1121-1)*3-2,1))),
IFERROR((X787/$J786)*$J1121,0))</f>
        <v>0</v>
      </c>
      <c r="Y1122" s="312" cm="1">
        <f t="array" aca="1" ref="Y1122" ca="1">IF($D1121=$C$3,
SUM(IF(OFFSET($N$1031,,,($C1121-1)*3-2,$C$2)=Y1121,OFFSET($N$1033,,,($C1121-1)*3-2,$C$2)*OFFSET($B$1031,1,,($C1121-1)*3-2,1))),
IFERROR((Y787/$J786)*$J1121,0))</f>
        <v>0</v>
      </c>
      <c r="Z1122" s="312" cm="1">
        <f t="array" aca="1" ref="Z1122" ca="1">IF($D1121=$C$3,
SUM(IF(OFFSET($N$1031,,,($C1121-1)*3-2,$C$2)=Z1121,OFFSET($N$1033,,,($C1121-1)*3-2,$C$2)*OFFSET($B$1031,1,,($C1121-1)*3-2,1))),
IFERROR((Z787/$J786)*$J1121,0))</f>
        <v>0</v>
      </c>
      <c r="AA1122" s="312" cm="1">
        <f t="array" aca="1" ref="AA1122" ca="1">IF($D1121=$C$3,
SUM(IF(OFFSET($N$1031,,,($C1121-1)*3-2,$C$2)=AA1121,OFFSET($N$1033,,,($C1121-1)*3-2,$C$2)*OFFSET($B$1031,1,,($C1121-1)*3-2,1))),
IFERROR((AA787/$J786)*$J1121,0))</f>
        <v>0</v>
      </c>
      <c r="AB1122" s="312" cm="1">
        <f t="array" aca="1" ref="AB1122" ca="1">IF($D1121=$C$3,
SUM(IF(OFFSET($N$1031,,,($C1121-1)*3-2,$C$2)=AB1121,OFFSET($N$1033,,,($C1121-1)*3-2,$C$2)*OFFSET($B$1031,1,,($C1121-1)*3-2,1))),
IFERROR((AB787/$J786)*$J1121,0))</f>
        <v>0</v>
      </c>
      <c r="AC1122" s="312" cm="1">
        <f t="array" aca="1" ref="AC1122" ca="1">IF($D1121=$C$3,
SUM(IF(OFFSET($N$1031,,,($C1121-1)*3-2,$C$2)=AC1121,OFFSET($N$1033,,,($C1121-1)*3-2,$C$2)*OFFSET($B$1031,1,,($C1121-1)*3-2,1))),
IFERROR((AC787/$J786)*$J1121,0))</f>
        <v>0</v>
      </c>
      <c r="AD1122" s="312" cm="1">
        <f t="array" aca="1" ref="AD1122" ca="1">IF($D1121=$C$3,
SUM(IF(OFFSET($N$1031,,,($C1121-1)*3-2,$C$2)=AD1121,OFFSET($N$1033,,,($C1121-1)*3-2,$C$2)*OFFSET($B$1031,1,,($C1121-1)*3-2,1))),
IFERROR((AD787/$J786)*$J1121,0))</f>
        <v>0</v>
      </c>
      <c r="AE1122" s="312" cm="1">
        <f t="array" aca="1" ref="AE1122" ca="1">IF($D1121=$C$3,
SUM(IF(OFFSET($N$1031,,,($C1121-1)*3-2,$C$2)=AE1121,OFFSET($N$1033,,,($C1121-1)*3-2,$C$2)*OFFSET($B$1031,1,,($C1121-1)*3-2,1))),
IFERROR((AE787/$J786)*$J1121,0))</f>
        <v>0</v>
      </c>
      <c r="AF1122" s="312" cm="1">
        <f t="array" aca="1" ref="AF1122" ca="1">IF($D1121=$C$3,
SUM(IF(OFFSET($N$1031,,,($C1121-1)*3-2,$C$2)=AF1121,OFFSET($N$1033,,,($C1121-1)*3-2,$C$2)*OFFSET($B$1031,1,,($C1121-1)*3-2,1))),
IFERROR((AF787/$J786)*$J1121,0))</f>
        <v>0</v>
      </c>
      <c r="AG1122" s="312" cm="1">
        <f t="array" aca="1" ref="AG1122" ca="1">IF($D1121=$C$3,
SUM(IF(OFFSET($N$1031,,,($C1121-1)*3-2,$C$2)=AG1121,OFFSET($N$1033,,,($C1121-1)*3-2,$C$2)*OFFSET($B$1031,1,,($C1121-1)*3-2,1))),
IFERROR((AG787/$J786)*$J1121,0))</f>
        <v>0</v>
      </c>
      <c r="AH1122" s="317"/>
      <c r="AI1122" s="318"/>
      <c r="AJ1122" s="318"/>
      <c r="AK1122" s="318"/>
      <c r="AL1122" s="318"/>
      <c r="AM1122"/>
      <c r="AN1122"/>
      <c r="AO1122"/>
      <c r="AP1122"/>
      <c r="AQ1122"/>
      <c r="AR1122"/>
    </row>
    <row r="1123" spans="1:44" ht="13.15" customHeight="1">
      <c r="A1123" s="317"/>
      <c r="B1123" s="380" t="str">
        <f t="shared" ref="B1123:C1123" ca="1" si="4336">B788</f>
        <v/>
      </c>
      <c r="C1123" s="380" t="str">
        <f t="shared" ca="1" si="4336"/>
        <v/>
      </c>
      <c r="D1123" s="891"/>
      <c r="E1123" s="896"/>
      <c r="F1123" s="897"/>
      <c r="G1123" s="900"/>
      <c r="H1123" s="903"/>
      <c r="I1123" s="906"/>
      <c r="J1123" s="909"/>
      <c r="K1123" s="912"/>
      <c r="L1123" s="915"/>
      <c r="M1123" s="404" t="s">
        <v>91</v>
      </c>
      <c r="N1123" s="405">
        <f t="shared" ref="N1123:AG1123" ca="1" si="4337">IFERROR(N1122*$K1121,0)</f>
        <v>0</v>
      </c>
      <c r="O1123" s="406">
        <f t="shared" ca="1" si="4337"/>
        <v>0</v>
      </c>
      <c r="P1123" s="406">
        <f t="shared" ca="1" si="4337"/>
        <v>0</v>
      </c>
      <c r="Q1123" s="407">
        <f t="shared" ca="1" si="4337"/>
        <v>0</v>
      </c>
      <c r="R1123" s="406">
        <f t="shared" ca="1" si="4337"/>
        <v>0</v>
      </c>
      <c r="S1123" s="406">
        <f t="shared" ca="1" si="4337"/>
        <v>0</v>
      </c>
      <c r="T1123" s="406">
        <f t="shared" ca="1" si="4337"/>
        <v>0</v>
      </c>
      <c r="U1123" s="406">
        <f t="shared" ca="1" si="4337"/>
        <v>0</v>
      </c>
      <c r="V1123" s="406">
        <f t="shared" ca="1" si="4337"/>
        <v>0</v>
      </c>
      <c r="W1123" s="406">
        <f t="shared" ca="1" si="4337"/>
        <v>0</v>
      </c>
      <c r="X1123" s="406">
        <f t="shared" ca="1" si="4337"/>
        <v>0</v>
      </c>
      <c r="Y1123" s="406">
        <f t="shared" ca="1" si="4337"/>
        <v>0</v>
      </c>
      <c r="Z1123" s="406">
        <f t="shared" ca="1" si="4337"/>
        <v>0</v>
      </c>
      <c r="AA1123" s="406">
        <f t="shared" ca="1" si="4337"/>
        <v>0</v>
      </c>
      <c r="AB1123" s="406">
        <f t="shared" ca="1" si="4337"/>
        <v>0</v>
      </c>
      <c r="AC1123" s="406">
        <f t="shared" ca="1" si="4337"/>
        <v>0</v>
      </c>
      <c r="AD1123" s="406">
        <f t="shared" ca="1" si="4337"/>
        <v>0</v>
      </c>
      <c r="AE1123" s="406">
        <f t="shared" ca="1" si="4337"/>
        <v>0</v>
      </c>
      <c r="AF1123" s="406">
        <f t="shared" ca="1" si="4337"/>
        <v>0</v>
      </c>
      <c r="AG1123" s="406">
        <f t="shared" ca="1" si="4337"/>
        <v>0</v>
      </c>
      <c r="AH1123" s="317"/>
      <c r="AI1123" s="318"/>
      <c r="AJ1123" s="318"/>
      <c r="AK1123" s="318"/>
      <c r="AL1123" s="318"/>
      <c r="AM1123"/>
      <c r="AN1123"/>
      <c r="AO1123"/>
      <c r="AP1123"/>
      <c r="AQ1123"/>
      <c r="AR1123"/>
    </row>
    <row r="1124" spans="1:44" ht="13.15" customHeight="1">
      <c r="A1124" s="317"/>
      <c r="B1124" s="317"/>
      <c r="C1124" s="317" cm="1">
        <f t="array" aca="1" ref="C1124" ca="1">OFFSET(C1124,-3,,,)+1</f>
        <v>32</v>
      </c>
      <c r="D1124" s="889" t="str">
        <f t="shared" ref="D1124:E1124" ca="1" si="4338">D789</f>
        <v/>
      </c>
      <c r="E1124" s="892" t="str">
        <f t="shared" ca="1" si="4338"/>
        <v/>
      </c>
      <c r="F1124" s="893"/>
      <c r="G1124" s="898">
        <f t="shared" ref="G1124" si="4339">G789</f>
        <v>0</v>
      </c>
      <c r="H1124" s="901"/>
      <c r="I1124" s="904" t="str">
        <f t="shared" ref="I1124" ca="1" si="4340">I789</f>
        <v/>
      </c>
      <c r="J1124" s="907">
        <f t="shared" ref="J1124" ca="1" si="4341">IF($D1124=$C$3,
SUMPRODUCT(OFFSET($B$1031,1,,($C1124-1)*3-2,),OFFSET($L$1031,,,($C1124-1)*3-2,)),J789+H1124)</f>
        <v>0</v>
      </c>
      <c r="K1124" s="910">
        <f t="shared" ref="K1124" ca="1" si="4342">K789</f>
        <v>0</v>
      </c>
      <c r="L1124" s="913">
        <f t="shared" ref="L1124" ca="1" si="4343">J1124*K1124</f>
        <v>0</v>
      </c>
      <c r="M1124" s="402" t="s">
        <v>89</v>
      </c>
      <c r="N1124" s="308" t="str">
        <f t="shared" ref="N1124:AG1124" ca="1" si="4344">N789</f>
        <v/>
      </c>
      <c r="O1124" s="309" t="str">
        <f t="shared" ca="1" si="4344"/>
        <v/>
      </c>
      <c r="P1124" s="309" t="str">
        <f t="shared" ca="1" si="4344"/>
        <v/>
      </c>
      <c r="Q1124" s="310" t="str">
        <f t="shared" ca="1" si="4344"/>
        <v/>
      </c>
      <c r="R1124" s="309" t="str">
        <f t="shared" ca="1" si="4344"/>
        <v/>
      </c>
      <c r="S1124" s="309" t="str">
        <f t="shared" ca="1" si="4344"/>
        <v/>
      </c>
      <c r="T1124" s="309" t="str">
        <f t="shared" ca="1" si="4344"/>
        <v/>
      </c>
      <c r="U1124" s="309" t="str">
        <f t="shared" ca="1" si="4344"/>
        <v/>
      </c>
      <c r="V1124" s="309" t="str">
        <f t="shared" ca="1" si="4344"/>
        <v/>
      </c>
      <c r="W1124" s="309" t="str">
        <f t="shared" ca="1" si="4344"/>
        <v/>
      </c>
      <c r="X1124" s="309" t="str">
        <f t="shared" ca="1" si="4344"/>
        <v/>
      </c>
      <c r="Y1124" s="309" t="str">
        <f t="shared" ca="1" si="4344"/>
        <v/>
      </c>
      <c r="Z1124" s="309" t="str">
        <f t="shared" ca="1" si="4344"/>
        <v/>
      </c>
      <c r="AA1124" s="309" t="str">
        <f t="shared" ca="1" si="4344"/>
        <v/>
      </c>
      <c r="AB1124" s="309" t="str">
        <f t="shared" ca="1" si="4344"/>
        <v/>
      </c>
      <c r="AC1124" s="309" t="str">
        <f t="shared" ca="1" si="4344"/>
        <v/>
      </c>
      <c r="AD1124" s="309" t="str">
        <f t="shared" ca="1" si="4344"/>
        <v/>
      </c>
      <c r="AE1124" s="309" t="str">
        <f t="shared" ca="1" si="4344"/>
        <v/>
      </c>
      <c r="AF1124" s="309" t="str">
        <f t="shared" ca="1" si="4344"/>
        <v/>
      </c>
      <c r="AG1124" s="309" t="str">
        <f t="shared" ca="1" si="4344"/>
        <v/>
      </c>
      <c r="AH1124" s="317"/>
      <c r="AI1124" s="318"/>
      <c r="AJ1124" s="318"/>
      <c r="AK1124" s="318"/>
      <c r="AL1124" s="318"/>
      <c r="AM1124"/>
      <c r="AN1124"/>
      <c r="AO1124"/>
      <c r="AP1124"/>
      <c r="AQ1124"/>
      <c r="AR1124"/>
    </row>
    <row r="1125" spans="1:44" ht="13.15" customHeight="1">
      <c r="A1125" s="317"/>
      <c r="B1125" s="380">
        <f t="shared" ref="B1125" ca="1" si="4345">B790</f>
        <v>0</v>
      </c>
      <c r="C1125" s="317" cm="1">
        <f t="array" aca="1" ref="C1125" ca="1">IF(ROUND(SUM(IF(N1124:AG1124&lt;&gt;"",IF(N1124:AG1124&lt;&gt;0,(N1125:AG1125))))-J1124,3)&lt;&gt;0,"X",0)</f>
        <v>0</v>
      </c>
      <c r="D1125" s="890"/>
      <c r="E1125" s="894"/>
      <c r="F1125" s="895"/>
      <c r="G1125" s="899"/>
      <c r="H1125" s="902"/>
      <c r="I1125" s="905"/>
      <c r="J1125" s="908"/>
      <c r="K1125" s="911"/>
      <c r="L1125" s="914"/>
      <c r="M1125" s="403" t="s">
        <v>90</v>
      </c>
      <c r="N1125" s="312" cm="1">
        <f t="array" aca="1" ref="N1125" ca="1">IF($D1124=$C$3,
SUM(IF(OFFSET($N$1031,,,($C1124-1)*3-2,$C$2)=N1124,OFFSET($N$1033,,,($C1124-1)*3-2,$C$2)*OFFSET($B$1031,1,,($C1124-1)*3-2,1))),
IFERROR((N790/$J789)*$J1124,0))</f>
        <v>0</v>
      </c>
      <c r="O1125" s="312" cm="1">
        <f t="array" aca="1" ref="O1125" ca="1">IF($D1124=$C$3,
SUM(IF(OFFSET($N$1031,,,($C1124-1)*3-2,$C$2)=O1124,OFFSET($N$1033,,,($C1124-1)*3-2,$C$2)*OFFSET($B$1031,1,,($C1124-1)*3-2,1))),
IFERROR((O790/$J789)*$J1124,0))</f>
        <v>0</v>
      </c>
      <c r="P1125" s="312" cm="1">
        <f t="array" aca="1" ref="P1125" ca="1">IF($D1124=$C$3,
SUM(IF(OFFSET($N$1031,,,($C1124-1)*3-2,$C$2)=P1124,OFFSET($N$1033,,,($C1124-1)*3-2,$C$2)*OFFSET($B$1031,1,,($C1124-1)*3-2,1))),
IFERROR((P790/$J789)*$J1124,0))</f>
        <v>0</v>
      </c>
      <c r="Q1125" s="313" cm="1">
        <f t="array" aca="1" ref="Q1125" ca="1">IF($D1124=$C$3,
SUM(IF(OFFSET($N$1031,,,($C1124-1)*3-2,$C$2)=Q1124,OFFSET($N$1033,,,($C1124-1)*3-2,$C$2)*OFFSET($B$1031,1,,($C1124-1)*3-2,1))),
IFERROR((Q790/$J789)*$J1124,0))</f>
        <v>0</v>
      </c>
      <c r="R1125" s="312" cm="1">
        <f t="array" aca="1" ref="R1125" ca="1">IF($D1124=$C$3,
SUM(IF(OFFSET($N$1031,,,($C1124-1)*3-2,$C$2)=R1124,OFFSET($N$1033,,,($C1124-1)*3-2,$C$2)*OFFSET($B$1031,1,,($C1124-1)*3-2,1))),
IFERROR((R790/$J789)*$J1124,0))</f>
        <v>0</v>
      </c>
      <c r="S1125" s="312" cm="1">
        <f t="array" aca="1" ref="S1125" ca="1">IF($D1124=$C$3,
SUM(IF(OFFSET($N$1031,,,($C1124-1)*3-2,$C$2)=S1124,OFFSET($N$1033,,,($C1124-1)*3-2,$C$2)*OFFSET($B$1031,1,,($C1124-1)*3-2,1))),
IFERROR((S790/$J789)*$J1124,0))</f>
        <v>0</v>
      </c>
      <c r="T1125" s="312" cm="1">
        <f t="array" aca="1" ref="T1125" ca="1">IF($D1124=$C$3,
SUM(IF(OFFSET($N$1031,,,($C1124-1)*3-2,$C$2)=T1124,OFFSET($N$1033,,,($C1124-1)*3-2,$C$2)*OFFSET($B$1031,1,,($C1124-1)*3-2,1))),
IFERROR((T790/$J789)*$J1124,0))</f>
        <v>0</v>
      </c>
      <c r="U1125" s="312" cm="1">
        <f t="array" aca="1" ref="U1125" ca="1">IF($D1124=$C$3,
SUM(IF(OFFSET($N$1031,,,($C1124-1)*3-2,$C$2)=U1124,OFFSET($N$1033,,,($C1124-1)*3-2,$C$2)*OFFSET($B$1031,1,,($C1124-1)*3-2,1))),
IFERROR((U790/$J789)*$J1124,0))</f>
        <v>0</v>
      </c>
      <c r="V1125" s="312" cm="1">
        <f t="array" aca="1" ref="V1125" ca="1">IF($D1124=$C$3,
SUM(IF(OFFSET($N$1031,,,($C1124-1)*3-2,$C$2)=V1124,OFFSET($N$1033,,,($C1124-1)*3-2,$C$2)*OFFSET($B$1031,1,,($C1124-1)*3-2,1))),
IFERROR((V790/$J789)*$J1124,0))</f>
        <v>0</v>
      </c>
      <c r="W1125" s="312" cm="1">
        <f t="array" aca="1" ref="W1125" ca="1">IF($D1124=$C$3,
SUM(IF(OFFSET($N$1031,,,($C1124-1)*3-2,$C$2)=W1124,OFFSET($N$1033,,,($C1124-1)*3-2,$C$2)*OFFSET($B$1031,1,,($C1124-1)*3-2,1))),
IFERROR((W790/$J789)*$J1124,0))</f>
        <v>0</v>
      </c>
      <c r="X1125" s="312" cm="1">
        <f t="array" aca="1" ref="X1125" ca="1">IF($D1124=$C$3,
SUM(IF(OFFSET($N$1031,,,($C1124-1)*3-2,$C$2)=X1124,OFFSET($N$1033,,,($C1124-1)*3-2,$C$2)*OFFSET($B$1031,1,,($C1124-1)*3-2,1))),
IFERROR((X790/$J789)*$J1124,0))</f>
        <v>0</v>
      </c>
      <c r="Y1125" s="312" cm="1">
        <f t="array" aca="1" ref="Y1125" ca="1">IF($D1124=$C$3,
SUM(IF(OFFSET($N$1031,,,($C1124-1)*3-2,$C$2)=Y1124,OFFSET($N$1033,,,($C1124-1)*3-2,$C$2)*OFFSET($B$1031,1,,($C1124-1)*3-2,1))),
IFERROR((Y790/$J789)*$J1124,0))</f>
        <v>0</v>
      </c>
      <c r="Z1125" s="312" cm="1">
        <f t="array" aca="1" ref="Z1125" ca="1">IF($D1124=$C$3,
SUM(IF(OFFSET($N$1031,,,($C1124-1)*3-2,$C$2)=Z1124,OFFSET($N$1033,,,($C1124-1)*3-2,$C$2)*OFFSET($B$1031,1,,($C1124-1)*3-2,1))),
IFERROR((Z790/$J789)*$J1124,0))</f>
        <v>0</v>
      </c>
      <c r="AA1125" s="312" cm="1">
        <f t="array" aca="1" ref="AA1125" ca="1">IF($D1124=$C$3,
SUM(IF(OFFSET($N$1031,,,($C1124-1)*3-2,$C$2)=AA1124,OFFSET($N$1033,,,($C1124-1)*3-2,$C$2)*OFFSET($B$1031,1,,($C1124-1)*3-2,1))),
IFERROR((AA790/$J789)*$J1124,0))</f>
        <v>0</v>
      </c>
      <c r="AB1125" s="312" cm="1">
        <f t="array" aca="1" ref="AB1125" ca="1">IF($D1124=$C$3,
SUM(IF(OFFSET($N$1031,,,($C1124-1)*3-2,$C$2)=AB1124,OFFSET($N$1033,,,($C1124-1)*3-2,$C$2)*OFFSET($B$1031,1,,($C1124-1)*3-2,1))),
IFERROR((AB790/$J789)*$J1124,0))</f>
        <v>0</v>
      </c>
      <c r="AC1125" s="312" cm="1">
        <f t="array" aca="1" ref="AC1125" ca="1">IF($D1124=$C$3,
SUM(IF(OFFSET($N$1031,,,($C1124-1)*3-2,$C$2)=AC1124,OFFSET($N$1033,,,($C1124-1)*3-2,$C$2)*OFFSET($B$1031,1,,($C1124-1)*3-2,1))),
IFERROR((AC790/$J789)*$J1124,0))</f>
        <v>0</v>
      </c>
      <c r="AD1125" s="312" cm="1">
        <f t="array" aca="1" ref="AD1125" ca="1">IF($D1124=$C$3,
SUM(IF(OFFSET($N$1031,,,($C1124-1)*3-2,$C$2)=AD1124,OFFSET($N$1033,,,($C1124-1)*3-2,$C$2)*OFFSET($B$1031,1,,($C1124-1)*3-2,1))),
IFERROR((AD790/$J789)*$J1124,0))</f>
        <v>0</v>
      </c>
      <c r="AE1125" s="312" cm="1">
        <f t="array" aca="1" ref="AE1125" ca="1">IF($D1124=$C$3,
SUM(IF(OFFSET($N$1031,,,($C1124-1)*3-2,$C$2)=AE1124,OFFSET($N$1033,,,($C1124-1)*3-2,$C$2)*OFFSET($B$1031,1,,($C1124-1)*3-2,1))),
IFERROR((AE790/$J789)*$J1124,0))</f>
        <v>0</v>
      </c>
      <c r="AF1125" s="312" cm="1">
        <f t="array" aca="1" ref="AF1125" ca="1">IF($D1124=$C$3,
SUM(IF(OFFSET($N$1031,,,($C1124-1)*3-2,$C$2)=AF1124,OFFSET($N$1033,,,($C1124-1)*3-2,$C$2)*OFFSET($B$1031,1,,($C1124-1)*3-2,1))),
IFERROR((AF790/$J789)*$J1124,0))</f>
        <v>0</v>
      </c>
      <c r="AG1125" s="312" cm="1">
        <f t="array" aca="1" ref="AG1125" ca="1">IF($D1124=$C$3,
SUM(IF(OFFSET($N$1031,,,($C1124-1)*3-2,$C$2)=AG1124,OFFSET($N$1033,,,($C1124-1)*3-2,$C$2)*OFFSET($B$1031,1,,($C1124-1)*3-2,1))),
IFERROR((AG790/$J789)*$J1124,0))</f>
        <v>0</v>
      </c>
      <c r="AH1125" s="317"/>
      <c r="AI1125" s="318"/>
      <c r="AJ1125" s="318"/>
      <c r="AK1125" s="318"/>
      <c r="AL1125" s="318"/>
      <c r="AM1125"/>
      <c r="AN1125"/>
      <c r="AO1125"/>
      <c r="AP1125"/>
      <c r="AQ1125"/>
      <c r="AR1125"/>
    </row>
    <row r="1126" spans="1:44" ht="13.15" customHeight="1">
      <c r="A1126" s="317"/>
      <c r="B1126" s="380" t="str">
        <f t="shared" ref="B1126:C1126" ca="1" si="4346">B791</f>
        <v/>
      </c>
      <c r="C1126" s="380" t="str">
        <f t="shared" ca="1" si="4346"/>
        <v/>
      </c>
      <c r="D1126" s="891"/>
      <c r="E1126" s="896"/>
      <c r="F1126" s="897"/>
      <c r="G1126" s="900"/>
      <c r="H1126" s="903"/>
      <c r="I1126" s="906"/>
      <c r="J1126" s="909"/>
      <c r="K1126" s="912"/>
      <c r="L1126" s="915"/>
      <c r="M1126" s="404" t="s">
        <v>91</v>
      </c>
      <c r="N1126" s="405">
        <f t="shared" ref="N1126:AG1126" ca="1" si="4347">IFERROR(N1125*$K1124,0)</f>
        <v>0</v>
      </c>
      <c r="O1126" s="406">
        <f t="shared" ca="1" si="4347"/>
        <v>0</v>
      </c>
      <c r="P1126" s="406">
        <f t="shared" ca="1" si="4347"/>
        <v>0</v>
      </c>
      <c r="Q1126" s="407">
        <f t="shared" ca="1" si="4347"/>
        <v>0</v>
      </c>
      <c r="R1126" s="406">
        <f t="shared" ca="1" si="4347"/>
        <v>0</v>
      </c>
      <c r="S1126" s="406">
        <f t="shared" ca="1" si="4347"/>
        <v>0</v>
      </c>
      <c r="T1126" s="406">
        <f t="shared" ca="1" si="4347"/>
        <v>0</v>
      </c>
      <c r="U1126" s="406">
        <f t="shared" ca="1" si="4347"/>
        <v>0</v>
      </c>
      <c r="V1126" s="406">
        <f t="shared" ca="1" si="4347"/>
        <v>0</v>
      </c>
      <c r="W1126" s="406">
        <f t="shared" ca="1" si="4347"/>
        <v>0</v>
      </c>
      <c r="X1126" s="406">
        <f t="shared" ca="1" si="4347"/>
        <v>0</v>
      </c>
      <c r="Y1126" s="406">
        <f t="shared" ca="1" si="4347"/>
        <v>0</v>
      </c>
      <c r="Z1126" s="406">
        <f t="shared" ca="1" si="4347"/>
        <v>0</v>
      </c>
      <c r="AA1126" s="406">
        <f t="shared" ca="1" si="4347"/>
        <v>0</v>
      </c>
      <c r="AB1126" s="406">
        <f t="shared" ca="1" si="4347"/>
        <v>0</v>
      </c>
      <c r="AC1126" s="406">
        <f t="shared" ca="1" si="4347"/>
        <v>0</v>
      </c>
      <c r="AD1126" s="406">
        <f t="shared" ca="1" si="4347"/>
        <v>0</v>
      </c>
      <c r="AE1126" s="406">
        <f t="shared" ca="1" si="4347"/>
        <v>0</v>
      </c>
      <c r="AF1126" s="406">
        <f t="shared" ca="1" si="4347"/>
        <v>0</v>
      </c>
      <c r="AG1126" s="406">
        <f t="shared" ca="1" si="4347"/>
        <v>0</v>
      </c>
      <c r="AH1126" s="317"/>
      <c r="AI1126" s="318"/>
      <c r="AJ1126" s="318"/>
      <c r="AK1126" s="318"/>
      <c r="AL1126" s="318"/>
      <c r="AM1126"/>
      <c r="AN1126"/>
      <c r="AO1126"/>
      <c r="AP1126"/>
      <c r="AQ1126"/>
      <c r="AR1126"/>
    </row>
    <row r="1127" spans="1:44" ht="13.15" customHeight="1">
      <c r="A1127" s="317"/>
      <c r="B1127" s="317"/>
      <c r="C1127" s="317" cm="1">
        <f t="array" aca="1" ref="C1127" ca="1">OFFSET(C1127,-3,,,)+1</f>
        <v>33</v>
      </c>
      <c r="D1127" s="889" t="str">
        <f t="shared" ref="D1127:E1127" ca="1" si="4348">D792</f>
        <v/>
      </c>
      <c r="E1127" s="892" t="str">
        <f t="shared" ca="1" si="4348"/>
        <v/>
      </c>
      <c r="F1127" s="893"/>
      <c r="G1127" s="898">
        <f t="shared" ref="G1127" si="4349">G792</f>
        <v>0</v>
      </c>
      <c r="H1127" s="901"/>
      <c r="I1127" s="904" t="str">
        <f t="shared" ref="I1127" ca="1" si="4350">I792</f>
        <v/>
      </c>
      <c r="J1127" s="907">
        <f t="shared" ref="J1127" ca="1" si="4351">IF($D1127=$C$3,
SUMPRODUCT(OFFSET($B$1031,1,,($C1127-1)*3-2,),OFFSET($L$1031,,,($C1127-1)*3-2,)),J792+H1127)</f>
        <v>0</v>
      </c>
      <c r="K1127" s="910">
        <f t="shared" ref="K1127" ca="1" si="4352">K792</f>
        <v>0</v>
      </c>
      <c r="L1127" s="913">
        <f t="shared" ref="L1127" ca="1" si="4353">J1127*K1127</f>
        <v>0</v>
      </c>
      <c r="M1127" s="402" t="s">
        <v>89</v>
      </c>
      <c r="N1127" s="308" t="str">
        <f t="shared" ref="N1127:AG1127" ca="1" si="4354">N792</f>
        <v/>
      </c>
      <c r="O1127" s="309" t="str">
        <f t="shared" ca="1" si="4354"/>
        <v/>
      </c>
      <c r="P1127" s="309" t="str">
        <f t="shared" ca="1" si="4354"/>
        <v/>
      </c>
      <c r="Q1127" s="310" t="str">
        <f t="shared" ca="1" si="4354"/>
        <v/>
      </c>
      <c r="R1127" s="309" t="str">
        <f t="shared" ca="1" si="4354"/>
        <v/>
      </c>
      <c r="S1127" s="309" t="str">
        <f t="shared" ca="1" si="4354"/>
        <v/>
      </c>
      <c r="T1127" s="309" t="str">
        <f t="shared" ca="1" si="4354"/>
        <v/>
      </c>
      <c r="U1127" s="309" t="str">
        <f t="shared" ca="1" si="4354"/>
        <v/>
      </c>
      <c r="V1127" s="309" t="str">
        <f t="shared" ca="1" si="4354"/>
        <v/>
      </c>
      <c r="W1127" s="309" t="str">
        <f t="shared" ca="1" si="4354"/>
        <v/>
      </c>
      <c r="X1127" s="309" t="str">
        <f t="shared" ca="1" si="4354"/>
        <v/>
      </c>
      <c r="Y1127" s="309" t="str">
        <f t="shared" ca="1" si="4354"/>
        <v/>
      </c>
      <c r="Z1127" s="309" t="str">
        <f t="shared" ca="1" si="4354"/>
        <v/>
      </c>
      <c r="AA1127" s="309" t="str">
        <f t="shared" ca="1" si="4354"/>
        <v/>
      </c>
      <c r="AB1127" s="309" t="str">
        <f t="shared" ca="1" si="4354"/>
        <v/>
      </c>
      <c r="AC1127" s="309" t="str">
        <f t="shared" ca="1" si="4354"/>
        <v/>
      </c>
      <c r="AD1127" s="309" t="str">
        <f t="shared" ca="1" si="4354"/>
        <v/>
      </c>
      <c r="AE1127" s="309" t="str">
        <f t="shared" ca="1" si="4354"/>
        <v/>
      </c>
      <c r="AF1127" s="309" t="str">
        <f t="shared" ca="1" si="4354"/>
        <v/>
      </c>
      <c r="AG1127" s="309" t="str">
        <f t="shared" ca="1" si="4354"/>
        <v/>
      </c>
      <c r="AH1127" s="317"/>
      <c r="AI1127" s="318"/>
      <c r="AJ1127" s="318"/>
      <c r="AK1127" s="318"/>
      <c r="AL1127" s="318"/>
      <c r="AM1127"/>
      <c r="AN1127"/>
      <c r="AO1127"/>
      <c r="AP1127"/>
      <c r="AQ1127"/>
      <c r="AR1127"/>
    </row>
    <row r="1128" spans="1:44" ht="13.15" customHeight="1">
      <c r="A1128" s="317"/>
      <c r="B1128" s="380">
        <f t="shared" ref="B1128" ca="1" si="4355">B793</f>
        <v>0</v>
      </c>
      <c r="C1128" s="317" cm="1">
        <f t="array" aca="1" ref="C1128" ca="1">IF(ROUND(SUM(IF(N1127:AG1127&lt;&gt;"",IF(N1127:AG1127&lt;&gt;0,(N1128:AG1128))))-J1127,3)&lt;&gt;0,"X",0)</f>
        <v>0</v>
      </c>
      <c r="D1128" s="890"/>
      <c r="E1128" s="894"/>
      <c r="F1128" s="895"/>
      <c r="G1128" s="899"/>
      <c r="H1128" s="902"/>
      <c r="I1128" s="905"/>
      <c r="J1128" s="908"/>
      <c r="K1128" s="911"/>
      <c r="L1128" s="914"/>
      <c r="M1128" s="403" t="s">
        <v>90</v>
      </c>
      <c r="N1128" s="312" cm="1">
        <f t="array" aca="1" ref="N1128" ca="1">IF($D1127=$C$3,
SUM(IF(OFFSET($N$1031,,,($C1127-1)*3-2,$C$2)=N1127,OFFSET($N$1033,,,($C1127-1)*3-2,$C$2)*OFFSET($B$1031,1,,($C1127-1)*3-2,1))),
IFERROR((N793/$J792)*$J1127,0))</f>
        <v>0</v>
      </c>
      <c r="O1128" s="312" cm="1">
        <f t="array" aca="1" ref="O1128" ca="1">IF($D1127=$C$3,
SUM(IF(OFFSET($N$1031,,,($C1127-1)*3-2,$C$2)=O1127,OFFSET($N$1033,,,($C1127-1)*3-2,$C$2)*OFFSET($B$1031,1,,($C1127-1)*3-2,1))),
IFERROR((O793/$J792)*$J1127,0))</f>
        <v>0</v>
      </c>
      <c r="P1128" s="312" cm="1">
        <f t="array" aca="1" ref="P1128" ca="1">IF($D1127=$C$3,
SUM(IF(OFFSET($N$1031,,,($C1127-1)*3-2,$C$2)=P1127,OFFSET($N$1033,,,($C1127-1)*3-2,$C$2)*OFFSET($B$1031,1,,($C1127-1)*3-2,1))),
IFERROR((P793/$J792)*$J1127,0))</f>
        <v>0</v>
      </c>
      <c r="Q1128" s="313" cm="1">
        <f t="array" aca="1" ref="Q1128" ca="1">IF($D1127=$C$3,
SUM(IF(OFFSET($N$1031,,,($C1127-1)*3-2,$C$2)=Q1127,OFFSET($N$1033,,,($C1127-1)*3-2,$C$2)*OFFSET($B$1031,1,,($C1127-1)*3-2,1))),
IFERROR((Q793/$J792)*$J1127,0))</f>
        <v>0</v>
      </c>
      <c r="R1128" s="312" cm="1">
        <f t="array" aca="1" ref="R1128" ca="1">IF($D1127=$C$3,
SUM(IF(OFFSET($N$1031,,,($C1127-1)*3-2,$C$2)=R1127,OFFSET($N$1033,,,($C1127-1)*3-2,$C$2)*OFFSET($B$1031,1,,($C1127-1)*3-2,1))),
IFERROR((R793/$J792)*$J1127,0))</f>
        <v>0</v>
      </c>
      <c r="S1128" s="312" cm="1">
        <f t="array" aca="1" ref="S1128" ca="1">IF($D1127=$C$3,
SUM(IF(OFFSET($N$1031,,,($C1127-1)*3-2,$C$2)=S1127,OFFSET($N$1033,,,($C1127-1)*3-2,$C$2)*OFFSET($B$1031,1,,($C1127-1)*3-2,1))),
IFERROR((S793/$J792)*$J1127,0))</f>
        <v>0</v>
      </c>
      <c r="T1128" s="312" cm="1">
        <f t="array" aca="1" ref="T1128" ca="1">IF($D1127=$C$3,
SUM(IF(OFFSET($N$1031,,,($C1127-1)*3-2,$C$2)=T1127,OFFSET($N$1033,,,($C1127-1)*3-2,$C$2)*OFFSET($B$1031,1,,($C1127-1)*3-2,1))),
IFERROR((T793/$J792)*$J1127,0))</f>
        <v>0</v>
      </c>
      <c r="U1128" s="312" cm="1">
        <f t="array" aca="1" ref="U1128" ca="1">IF($D1127=$C$3,
SUM(IF(OFFSET($N$1031,,,($C1127-1)*3-2,$C$2)=U1127,OFFSET($N$1033,,,($C1127-1)*3-2,$C$2)*OFFSET($B$1031,1,,($C1127-1)*3-2,1))),
IFERROR((U793/$J792)*$J1127,0))</f>
        <v>0</v>
      </c>
      <c r="V1128" s="312" cm="1">
        <f t="array" aca="1" ref="V1128" ca="1">IF($D1127=$C$3,
SUM(IF(OFFSET($N$1031,,,($C1127-1)*3-2,$C$2)=V1127,OFFSET($N$1033,,,($C1127-1)*3-2,$C$2)*OFFSET($B$1031,1,,($C1127-1)*3-2,1))),
IFERROR((V793/$J792)*$J1127,0))</f>
        <v>0</v>
      </c>
      <c r="W1128" s="312" cm="1">
        <f t="array" aca="1" ref="W1128" ca="1">IF($D1127=$C$3,
SUM(IF(OFFSET($N$1031,,,($C1127-1)*3-2,$C$2)=W1127,OFFSET($N$1033,,,($C1127-1)*3-2,$C$2)*OFFSET($B$1031,1,,($C1127-1)*3-2,1))),
IFERROR((W793/$J792)*$J1127,0))</f>
        <v>0</v>
      </c>
      <c r="X1128" s="312" cm="1">
        <f t="array" aca="1" ref="X1128" ca="1">IF($D1127=$C$3,
SUM(IF(OFFSET($N$1031,,,($C1127-1)*3-2,$C$2)=X1127,OFFSET($N$1033,,,($C1127-1)*3-2,$C$2)*OFFSET($B$1031,1,,($C1127-1)*3-2,1))),
IFERROR((X793/$J792)*$J1127,0))</f>
        <v>0</v>
      </c>
      <c r="Y1128" s="312" cm="1">
        <f t="array" aca="1" ref="Y1128" ca="1">IF($D1127=$C$3,
SUM(IF(OFFSET($N$1031,,,($C1127-1)*3-2,$C$2)=Y1127,OFFSET($N$1033,,,($C1127-1)*3-2,$C$2)*OFFSET($B$1031,1,,($C1127-1)*3-2,1))),
IFERROR((Y793/$J792)*$J1127,0))</f>
        <v>0</v>
      </c>
      <c r="Z1128" s="312" cm="1">
        <f t="array" aca="1" ref="Z1128" ca="1">IF($D1127=$C$3,
SUM(IF(OFFSET($N$1031,,,($C1127-1)*3-2,$C$2)=Z1127,OFFSET($N$1033,,,($C1127-1)*3-2,$C$2)*OFFSET($B$1031,1,,($C1127-1)*3-2,1))),
IFERROR((Z793/$J792)*$J1127,0))</f>
        <v>0</v>
      </c>
      <c r="AA1128" s="312" cm="1">
        <f t="array" aca="1" ref="AA1128" ca="1">IF($D1127=$C$3,
SUM(IF(OFFSET($N$1031,,,($C1127-1)*3-2,$C$2)=AA1127,OFFSET($N$1033,,,($C1127-1)*3-2,$C$2)*OFFSET($B$1031,1,,($C1127-1)*3-2,1))),
IFERROR((AA793/$J792)*$J1127,0))</f>
        <v>0</v>
      </c>
      <c r="AB1128" s="312" cm="1">
        <f t="array" aca="1" ref="AB1128" ca="1">IF($D1127=$C$3,
SUM(IF(OFFSET($N$1031,,,($C1127-1)*3-2,$C$2)=AB1127,OFFSET($N$1033,,,($C1127-1)*3-2,$C$2)*OFFSET($B$1031,1,,($C1127-1)*3-2,1))),
IFERROR((AB793/$J792)*$J1127,0))</f>
        <v>0</v>
      </c>
      <c r="AC1128" s="312" cm="1">
        <f t="array" aca="1" ref="AC1128" ca="1">IF($D1127=$C$3,
SUM(IF(OFFSET($N$1031,,,($C1127-1)*3-2,$C$2)=AC1127,OFFSET($N$1033,,,($C1127-1)*3-2,$C$2)*OFFSET($B$1031,1,,($C1127-1)*3-2,1))),
IFERROR((AC793/$J792)*$J1127,0))</f>
        <v>0</v>
      </c>
      <c r="AD1128" s="312" cm="1">
        <f t="array" aca="1" ref="AD1128" ca="1">IF($D1127=$C$3,
SUM(IF(OFFSET($N$1031,,,($C1127-1)*3-2,$C$2)=AD1127,OFFSET($N$1033,,,($C1127-1)*3-2,$C$2)*OFFSET($B$1031,1,,($C1127-1)*3-2,1))),
IFERROR((AD793/$J792)*$J1127,0))</f>
        <v>0</v>
      </c>
      <c r="AE1128" s="312" cm="1">
        <f t="array" aca="1" ref="AE1128" ca="1">IF($D1127=$C$3,
SUM(IF(OFFSET($N$1031,,,($C1127-1)*3-2,$C$2)=AE1127,OFFSET($N$1033,,,($C1127-1)*3-2,$C$2)*OFFSET($B$1031,1,,($C1127-1)*3-2,1))),
IFERROR((AE793/$J792)*$J1127,0))</f>
        <v>0</v>
      </c>
      <c r="AF1128" s="312" cm="1">
        <f t="array" aca="1" ref="AF1128" ca="1">IF($D1127=$C$3,
SUM(IF(OFFSET($N$1031,,,($C1127-1)*3-2,$C$2)=AF1127,OFFSET($N$1033,,,($C1127-1)*3-2,$C$2)*OFFSET($B$1031,1,,($C1127-1)*3-2,1))),
IFERROR((AF793/$J792)*$J1127,0))</f>
        <v>0</v>
      </c>
      <c r="AG1128" s="312" cm="1">
        <f t="array" aca="1" ref="AG1128" ca="1">IF($D1127=$C$3,
SUM(IF(OFFSET($N$1031,,,($C1127-1)*3-2,$C$2)=AG1127,OFFSET($N$1033,,,($C1127-1)*3-2,$C$2)*OFFSET($B$1031,1,,($C1127-1)*3-2,1))),
IFERROR((AG793/$J792)*$J1127,0))</f>
        <v>0</v>
      </c>
      <c r="AH1128" s="317"/>
      <c r="AI1128" s="318"/>
      <c r="AJ1128" s="318"/>
      <c r="AK1128" s="318"/>
      <c r="AL1128" s="318"/>
      <c r="AM1128"/>
      <c r="AN1128"/>
      <c r="AO1128"/>
      <c r="AP1128"/>
      <c r="AQ1128"/>
      <c r="AR1128"/>
    </row>
    <row r="1129" spans="1:44" ht="13.15" customHeight="1">
      <c r="A1129" s="317"/>
      <c r="B1129" s="380" t="str">
        <f t="shared" ref="B1129:C1129" ca="1" si="4356">B794</f>
        <v/>
      </c>
      <c r="C1129" s="380" t="str">
        <f t="shared" ca="1" si="4356"/>
        <v/>
      </c>
      <c r="D1129" s="891"/>
      <c r="E1129" s="896"/>
      <c r="F1129" s="897"/>
      <c r="G1129" s="900"/>
      <c r="H1129" s="903"/>
      <c r="I1129" s="906"/>
      <c r="J1129" s="909"/>
      <c r="K1129" s="912"/>
      <c r="L1129" s="915"/>
      <c r="M1129" s="404" t="s">
        <v>91</v>
      </c>
      <c r="N1129" s="405">
        <f t="shared" ref="N1129:AG1129" ca="1" si="4357">IFERROR(N1128*$K1127,0)</f>
        <v>0</v>
      </c>
      <c r="O1129" s="406">
        <f t="shared" ca="1" si="4357"/>
        <v>0</v>
      </c>
      <c r="P1129" s="406">
        <f t="shared" ca="1" si="4357"/>
        <v>0</v>
      </c>
      <c r="Q1129" s="407">
        <f t="shared" ca="1" si="4357"/>
        <v>0</v>
      </c>
      <c r="R1129" s="406">
        <f t="shared" ca="1" si="4357"/>
        <v>0</v>
      </c>
      <c r="S1129" s="406">
        <f t="shared" ca="1" si="4357"/>
        <v>0</v>
      </c>
      <c r="T1129" s="406">
        <f t="shared" ca="1" si="4357"/>
        <v>0</v>
      </c>
      <c r="U1129" s="406">
        <f t="shared" ca="1" si="4357"/>
        <v>0</v>
      </c>
      <c r="V1129" s="406">
        <f t="shared" ca="1" si="4357"/>
        <v>0</v>
      </c>
      <c r="W1129" s="406">
        <f t="shared" ca="1" si="4357"/>
        <v>0</v>
      </c>
      <c r="X1129" s="406">
        <f t="shared" ca="1" si="4357"/>
        <v>0</v>
      </c>
      <c r="Y1129" s="406">
        <f t="shared" ca="1" si="4357"/>
        <v>0</v>
      </c>
      <c r="Z1129" s="406">
        <f t="shared" ca="1" si="4357"/>
        <v>0</v>
      </c>
      <c r="AA1129" s="406">
        <f t="shared" ca="1" si="4357"/>
        <v>0</v>
      </c>
      <c r="AB1129" s="406">
        <f t="shared" ca="1" si="4357"/>
        <v>0</v>
      </c>
      <c r="AC1129" s="406">
        <f t="shared" ca="1" si="4357"/>
        <v>0</v>
      </c>
      <c r="AD1129" s="406">
        <f t="shared" ca="1" si="4357"/>
        <v>0</v>
      </c>
      <c r="AE1129" s="406">
        <f t="shared" ca="1" si="4357"/>
        <v>0</v>
      </c>
      <c r="AF1129" s="406">
        <f t="shared" ca="1" si="4357"/>
        <v>0</v>
      </c>
      <c r="AG1129" s="406">
        <f t="shared" ca="1" si="4357"/>
        <v>0</v>
      </c>
      <c r="AH1129" s="317"/>
      <c r="AI1129" s="318"/>
      <c r="AJ1129" s="318"/>
      <c r="AK1129" s="318"/>
      <c r="AL1129" s="318"/>
      <c r="AM1129"/>
      <c r="AN1129"/>
      <c r="AO1129"/>
      <c r="AP1129"/>
      <c r="AQ1129"/>
      <c r="AR1129"/>
    </row>
    <row r="1130" spans="1:44" ht="13.15" customHeight="1">
      <c r="A1130" s="317"/>
      <c r="B1130" s="317"/>
      <c r="C1130" s="317" cm="1">
        <f t="array" aca="1" ref="C1130" ca="1">OFFSET(C1130,-3,,,)+1</f>
        <v>34</v>
      </c>
      <c r="D1130" s="889" t="str">
        <f t="shared" ref="D1130:E1130" ca="1" si="4358">D795</f>
        <v/>
      </c>
      <c r="E1130" s="892" t="str">
        <f t="shared" ca="1" si="4358"/>
        <v/>
      </c>
      <c r="F1130" s="893"/>
      <c r="G1130" s="898">
        <f t="shared" ref="G1130" si="4359">G795</f>
        <v>0</v>
      </c>
      <c r="H1130" s="901"/>
      <c r="I1130" s="904" t="str">
        <f t="shared" ref="I1130" ca="1" si="4360">I795</f>
        <v/>
      </c>
      <c r="J1130" s="907">
        <f t="shared" ref="J1130" ca="1" si="4361">IF($D1130=$C$3,
SUMPRODUCT(OFFSET($B$1031,1,,($C1130-1)*3-2,),OFFSET($L$1031,,,($C1130-1)*3-2,)),J795+H1130)</f>
        <v>0</v>
      </c>
      <c r="K1130" s="910">
        <f t="shared" ref="K1130" ca="1" si="4362">K795</f>
        <v>0</v>
      </c>
      <c r="L1130" s="913">
        <f t="shared" ref="L1130" ca="1" si="4363">J1130*K1130</f>
        <v>0</v>
      </c>
      <c r="M1130" s="402" t="s">
        <v>89</v>
      </c>
      <c r="N1130" s="308" t="str">
        <f t="shared" ref="N1130:AG1130" ca="1" si="4364">N795</f>
        <v/>
      </c>
      <c r="O1130" s="309" t="str">
        <f t="shared" ca="1" si="4364"/>
        <v/>
      </c>
      <c r="P1130" s="309" t="str">
        <f t="shared" ca="1" si="4364"/>
        <v/>
      </c>
      <c r="Q1130" s="310" t="str">
        <f t="shared" ca="1" si="4364"/>
        <v/>
      </c>
      <c r="R1130" s="309" t="str">
        <f t="shared" ca="1" si="4364"/>
        <v/>
      </c>
      <c r="S1130" s="309" t="str">
        <f t="shared" ca="1" si="4364"/>
        <v/>
      </c>
      <c r="T1130" s="309" t="str">
        <f t="shared" ca="1" si="4364"/>
        <v/>
      </c>
      <c r="U1130" s="309" t="str">
        <f t="shared" ca="1" si="4364"/>
        <v/>
      </c>
      <c r="V1130" s="309" t="str">
        <f t="shared" ca="1" si="4364"/>
        <v/>
      </c>
      <c r="W1130" s="309" t="str">
        <f t="shared" ca="1" si="4364"/>
        <v/>
      </c>
      <c r="X1130" s="309" t="str">
        <f t="shared" ca="1" si="4364"/>
        <v/>
      </c>
      <c r="Y1130" s="309" t="str">
        <f t="shared" ca="1" si="4364"/>
        <v/>
      </c>
      <c r="Z1130" s="309" t="str">
        <f t="shared" ca="1" si="4364"/>
        <v/>
      </c>
      <c r="AA1130" s="309" t="str">
        <f t="shared" ca="1" si="4364"/>
        <v/>
      </c>
      <c r="AB1130" s="309" t="str">
        <f t="shared" ca="1" si="4364"/>
        <v/>
      </c>
      <c r="AC1130" s="309" t="str">
        <f t="shared" ca="1" si="4364"/>
        <v/>
      </c>
      <c r="AD1130" s="309" t="str">
        <f t="shared" ca="1" si="4364"/>
        <v/>
      </c>
      <c r="AE1130" s="309" t="str">
        <f t="shared" ca="1" si="4364"/>
        <v/>
      </c>
      <c r="AF1130" s="309" t="str">
        <f t="shared" ca="1" si="4364"/>
        <v/>
      </c>
      <c r="AG1130" s="309" t="str">
        <f t="shared" ca="1" si="4364"/>
        <v/>
      </c>
      <c r="AH1130" s="317"/>
      <c r="AI1130" s="318"/>
      <c r="AJ1130" s="318"/>
      <c r="AK1130" s="318"/>
      <c r="AL1130" s="318"/>
      <c r="AM1130"/>
      <c r="AN1130"/>
      <c r="AO1130"/>
      <c r="AP1130"/>
      <c r="AQ1130"/>
      <c r="AR1130"/>
    </row>
    <row r="1131" spans="1:44" ht="13.15" customHeight="1">
      <c r="A1131" s="317"/>
      <c r="B1131" s="380">
        <f t="shared" ref="B1131" ca="1" si="4365">B796</f>
        <v>0</v>
      </c>
      <c r="C1131" s="317" cm="1">
        <f t="array" aca="1" ref="C1131" ca="1">IF(ROUND(SUM(IF(N1130:AG1130&lt;&gt;"",IF(N1130:AG1130&lt;&gt;0,(N1131:AG1131))))-J1130,3)&lt;&gt;0,"X",0)</f>
        <v>0</v>
      </c>
      <c r="D1131" s="890"/>
      <c r="E1131" s="894"/>
      <c r="F1131" s="895"/>
      <c r="G1131" s="899"/>
      <c r="H1131" s="902"/>
      <c r="I1131" s="905"/>
      <c r="J1131" s="908"/>
      <c r="K1131" s="911"/>
      <c r="L1131" s="914"/>
      <c r="M1131" s="403" t="s">
        <v>90</v>
      </c>
      <c r="N1131" s="312" cm="1">
        <f t="array" aca="1" ref="N1131" ca="1">IF($D1130=$C$3,
SUM(IF(OFFSET($N$1031,,,($C1130-1)*3-2,$C$2)=N1130,OFFSET($N$1033,,,($C1130-1)*3-2,$C$2)*OFFSET($B$1031,1,,($C1130-1)*3-2,1))),
IFERROR((N796/$J795)*$J1130,0))</f>
        <v>0</v>
      </c>
      <c r="O1131" s="312" cm="1">
        <f t="array" aca="1" ref="O1131" ca="1">IF($D1130=$C$3,
SUM(IF(OFFSET($N$1031,,,($C1130-1)*3-2,$C$2)=O1130,OFFSET($N$1033,,,($C1130-1)*3-2,$C$2)*OFFSET($B$1031,1,,($C1130-1)*3-2,1))),
IFERROR((O796/$J795)*$J1130,0))</f>
        <v>0</v>
      </c>
      <c r="P1131" s="312" cm="1">
        <f t="array" aca="1" ref="P1131" ca="1">IF($D1130=$C$3,
SUM(IF(OFFSET($N$1031,,,($C1130-1)*3-2,$C$2)=P1130,OFFSET($N$1033,,,($C1130-1)*3-2,$C$2)*OFFSET($B$1031,1,,($C1130-1)*3-2,1))),
IFERROR((P796/$J795)*$J1130,0))</f>
        <v>0</v>
      </c>
      <c r="Q1131" s="313" cm="1">
        <f t="array" aca="1" ref="Q1131" ca="1">IF($D1130=$C$3,
SUM(IF(OFFSET($N$1031,,,($C1130-1)*3-2,$C$2)=Q1130,OFFSET($N$1033,,,($C1130-1)*3-2,$C$2)*OFFSET($B$1031,1,,($C1130-1)*3-2,1))),
IFERROR((Q796/$J795)*$J1130,0))</f>
        <v>0</v>
      </c>
      <c r="R1131" s="312" cm="1">
        <f t="array" aca="1" ref="R1131" ca="1">IF($D1130=$C$3,
SUM(IF(OFFSET($N$1031,,,($C1130-1)*3-2,$C$2)=R1130,OFFSET($N$1033,,,($C1130-1)*3-2,$C$2)*OFFSET($B$1031,1,,($C1130-1)*3-2,1))),
IFERROR((R796/$J795)*$J1130,0))</f>
        <v>0</v>
      </c>
      <c r="S1131" s="312" cm="1">
        <f t="array" aca="1" ref="S1131" ca="1">IF($D1130=$C$3,
SUM(IF(OFFSET($N$1031,,,($C1130-1)*3-2,$C$2)=S1130,OFFSET($N$1033,,,($C1130-1)*3-2,$C$2)*OFFSET($B$1031,1,,($C1130-1)*3-2,1))),
IFERROR((S796/$J795)*$J1130,0))</f>
        <v>0</v>
      </c>
      <c r="T1131" s="312" cm="1">
        <f t="array" aca="1" ref="T1131" ca="1">IF($D1130=$C$3,
SUM(IF(OFFSET($N$1031,,,($C1130-1)*3-2,$C$2)=T1130,OFFSET($N$1033,,,($C1130-1)*3-2,$C$2)*OFFSET($B$1031,1,,($C1130-1)*3-2,1))),
IFERROR((T796/$J795)*$J1130,0))</f>
        <v>0</v>
      </c>
      <c r="U1131" s="312" cm="1">
        <f t="array" aca="1" ref="U1131" ca="1">IF($D1130=$C$3,
SUM(IF(OFFSET($N$1031,,,($C1130-1)*3-2,$C$2)=U1130,OFFSET($N$1033,,,($C1130-1)*3-2,$C$2)*OFFSET($B$1031,1,,($C1130-1)*3-2,1))),
IFERROR((U796/$J795)*$J1130,0))</f>
        <v>0</v>
      </c>
      <c r="V1131" s="312" cm="1">
        <f t="array" aca="1" ref="V1131" ca="1">IF($D1130=$C$3,
SUM(IF(OFFSET($N$1031,,,($C1130-1)*3-2,$C$2)=V1130,OFFSET($N$1033,,,($C1130-1)*3-2,$C$2)*OFFSET($B$1031,1,,($C1130-1)*3-2,1))),
IFERROR((V796/$J795)*$J1130,0))</f>
        <v>0</v>
      </c>
      <c r="W1131" s="312" cm="1">
        <f t="array" aca="1" ref="W1131" ca="1">IF($D1130=$C$3,
SUM(IF(OFFSET($N$1031,,,($C1130-1)*3-2,$C$2)=W1130,OFFSET($N$1033,,,($C1130-1)*3-2,$C$2)*OFFSET($B$1031,1,,($C1130-1)*3-2,1))),
IFERROR((W796/$J795)*$J1130,0))</f>
        <v>0</v>
      </c>
      <c r="X1131" s="312" cm="1">
        <f t="array" aca="1" ref="X1131" ca="1">IF($D1130=$C$3,
SUM(IF(OFFSET($N$1031,,,($C1130-1)*3-2,$C$2)=X1130,OFFSET($N$1033,,,($C1130-1)*3-2,$C$2)*OFFSET($B$1031,1,,($C1130-1)*3-2,1))),
IFERROR((X796/$J795)*$J1130,0))</f>
        <v>0</v>
      </c>
      <c r="Y1131" s="312" cm="1">
        <f t="array" aca="1" ref="Y1131" ca="1">IF($D1130=$C$3,
SUM(IF(OFFSET($N$1031,,,($C1130-1)*3-2,$C$2)=Y1130,OFFSET($N$1033,,,($C1130-1)*3-2,$C$2)*OFFSET($B$1031,1,,($C1130-1)*3-2,1))),
IFERROR((Y796/$J795)*$J1130,0))</f>
        <v>0</v>
      </c>
      <c r="Z1131" s="312" cm="1">
        <f t="array" aca="1" ref="Z1131" ca="1">IF($D1130=$C$3,
SUM(IF(OFFSET($N$1031,,,($C1130-1)*3-2,$C$2)=Z1130,OFFSET($N$1033,,,($C1130-1)*3-2,$C$2)*OFFSET($B$1031,1,,($C1130-1)*3-2,1))),
IFERROR((Z796/$J795)*$J1130,0))</f>
        <v>0</v>
      </c>
      <c r="AA1131" s="312" cm="1">
        <f t="array" aca="1" ref="AA1131" ca="1">IF($D1130=$C$3,
SUM(IF(OFFSET($N$1031,,,($C1130-1)*3-2,$C$2)=AA1130,OFFSET($N$1033,,,($C1130-1)*3-2,$C$2)*OFFSET($B$1031,1,,($C1130-1)*3-2,1))),
IFERROR((AA796/$J795)*$J1130,0))</f>
        <v>0</v>
      </c>
      <c r="AB1131" s="312" cm="1">
        <f t="array" aca="1" ref="AB1131" ca="1">IF($D1130=$C$3,
SUM(IF(OFFSET($N$1031,,,($C1130-1)*3-2,$C$2)=AB1130,OFFSET($N$1033,,,($C1130-1)*3-2,$C$2)*OFFSET($B$1031,1,,($C1130-1)*3-2,1))),
IFERROR((AB796/$J795)*$J1130,0))</f>
        <v>0</v>
      </c>
      <c r="AC1131" s="312" cm="1">
        <f t="array" aca="1" ref="AC1131" ca="1">IF($D1130=$C$3,
SUM(IF(OFFSET($N$1031,,,($C1130-1)*3-2,$C$2)=AC1130,OFFSET($N$1033,,,($C1130-1)*3-2,$C$2)*OFFSET($B$1031,1,,($C1130-1)*3-2,1))),
IFERROR((AC796/$J795)*$J1130,0))</f>
        <v>0</v>
      </c>
      <c r="AD1131" s="312" cm="1">
        <f t="array" aca="1" ref="AD1131" ca="1">IF($D1130=$C$3,
SUM(IF(OFFSET($N$1031,,,($C1130-1)*3-2,$C$2)=AD1130,OFFSET($N$1033,,,($C1130-1)*3-2,$C$2)*OFFSET($B$1031,1,,($C1130-1)*3-2,1))),
IFERROR((AD796/$J795)*$J1130,0))</f>
        <v>0</v>
      </c>
      <c r="AE1131" s="312" cm="1">
        <f t="array" aca="1" ref="AE1131" ca="1">IF($D1130=$C$3,
SUM(IF(OFFSET($N$1031,,,($C1130-1)*3-2,$C$2)=AE1130,OFFSET($N$1033,,,($C1130-1)*3-2,$C$2)*OFFSET($B$1031,1,,($C1130-1)*3-2,1))),
IFERROR((AE796/$J795)*$J1130,0))</f>
        <v>0</v>
      </c>
      <c r="AF1131" s="312" cm="1">
        <f t="array" aca="1" ref="AF1131" ca="1">IF($D1130=$C$3,
SUM(IF(OFFSET($N$1031,,,($C1130-1)*3-2,$C$2)=AF1130,OFFSET($N$1033,,,($C1130-1)*3-2,$C$2)*OFFSET($B$1031,1,,($C1130-1)*3-2,1))),
IFERROR((AF796/$J795)*$J1130,0))</f>
        <v>0</v>
      </c>
      <c r="AG1131" s="312" cm="1">
        <f t="array" aca="1" ref="AG1131" ca="1">IF($D1130=$C$3,
SUM(IF(OFFSET($N$1031,,,($C1130-1)*3-2,$C$2)=AG1130,OFFSET($N$1033,,,($C1130-1)*3-2,$C$2)*OFFSET($B$1031,1,,($C1130-1)*3-2,1))),
IFERROR((AG796/$J795)*$J1130,0))</f>
        <v>0</v>
      </c>
      <c r="AH1131" s="317"/>
      <c r="AI1131" s="318"/>
      <c r="AJ1131" s="318"/>
      <c r="AK1131" s="318"/>
      <c r="AL1131" s="318"/>
      <c r="AM1131"/>
      <c r="AN1131"/>
      <c r="AO1131"/>
      <c r="AP1131"/>
      <c r="AQ1131"/>
      <c r="AR1131"/>
    </row>
    <row r="1132" spans="1:44" ht="13.15" customHeight="1">
      <c r="A1132" s="317"/>
      <c r="B1132" s="380" t="str">
        <f t="shared" ref="B1132:C1132" ca="1" si="4366">B797</f>
        <v/>
      </c>
      <c r="C1132" s="380" t="str">
        <f t="shared" ca="1" si="4366"/>
        <v/>
      </c>
      <c r="D1132" s="891"/>
      <c r="E1132" s="896"/>
      <c r="F1132" s="897"/>
      <c r="G1132" s="900"/>
      <c r="H1132" s="903"/>
      <c r="I1132" s="906"/>
      <c r="J1132" s="909"/>
      <c r="K1132" s="912"/>
      <c r="L1132" s="915"/>
      <c r="M1132" s="404" t="s">
        <v>91</v>
      </c>
      <c r="N1132" s="405">
        <f t="shared" ref="N1132:AG1132" ca="1" si="4367">IFERROR(N1131*$K1130,0)</f>
        <v>0</v>
      </c>
      <c r="O1132" s="406">
        <f t="shared" ca="1" si="4367"/>
        <v>0</v>
      </c>
      <c r="P1132" s="406">
        <f t="shared" ca="1" si="4367"/>
        <v>0</v>
      </c>
      <c r="Q1132" s="407">
        <f t="shared" ca="1" si="4367"/>
        <v>0</v>
      </c>
      <c r="R1132" s="406">
        <f t="shared" ca="1" si="4367"/>
        <v>0</v>
      </c>
      <c r="S1132" s="406">
        <f t="shared" ca="1" si="4367"/>
        <v>0</v>
      </c>
      <c r="T1132" s="406">
        <f t="shared" ca="1" si="4367"/>
        <v>0</v>
      </c>
      <c r="U1132" s="406">
        <f t="shared" ca="1" si="4367"/>
        <v>0</v>
      </c>
      <c r="V1132" s="406">
        <f t="shared" ca="1" si="4367"/>
        <v>0</v>
      </c>
      <c r="W1132" s="406">
        <f t="shared" ca="1" si="4367"/>
        <v>0</v>
      </c>
      <c r="X1132" s="406">
        <f t="shared" ca="1" si="4367"/>
        <v>0</v>
      </c>
      <c r="Y1132" s="406">
        <f t="shared" ca="1" si="4367"/>
        <v>0</v>
      </c>
      <c r="Z1132" s="406">
        <f t="shared" ca="1" si="4367"/>
        <v>0</v>
      </c>
      <c r="AA1132" s="406">
        <f t="shared" ca="1" si="4367"/>
        <v>0</v>
      </c>
      <c r="AB1132" s="406">
        <f t="shared" ca="1" si="4367"/>
        <v>0</v>
      </c>
      <c r="AC1132" s="406">
        <f t="shared" ca="1" si="4367"/>
        <v>0</v>
      </c>
      <c r="AD1132" s="406">
        <f t="shared" ca="1" si="4367"/>
        <v>0</v>
      </c>
      <c r="AE1132" s="406">
        <f t="shared" ca="1" si="4367"/>
        <v>0</v>
      </c>
      <c r="AF1132" s="406">
        <f t="shared" ca="1" si="4367"/>
        <v>0</v>
      </c>
      <c r="AG1132" s="406">
        <f t="shared" ca="1" si="4367"/>
        <v>0</v>
      </c>
      <c r="AH1132" s="317"/>
      <c r="AI1132" s="318"/>
      <c r="AJ1132" s="318"/>
      <c r="AK1132" s="318"/>
      <c r="AL1132" s="318"/>
      <c r="AM1132"/>
      <c r="AN1132"/>
      <c r="AO1132"/>
      <c r="AP1132"/>
      <c r="AQ1132"/>
      <c r="AR1132"/>
    </row>
    <row r="1133" spans="1:44" ht="13.15" customHeight="1">
      <c r="A1133" s="317"/>
      <c r="B1133" s="317"/>
      <c r="C1133" s="317" cm="1">
        <f t="array" aca="1" ref="C1133" ca="1">OFFSET(C1133,-3,,,)+1</f>
        <v>35</v>
      </c>
      <c r="D1133" s="889" t="str">
        <f t="shared" ref="D1133:E1133" ca="1" si="4368">D798</f>
        <v/>
      </c>
      <c r="E1133" s="892" t="str">
        <f t="shared" ca="1" si="4368"/>
        <v/>
      </c>
      <c r="F1133" s="893"/>
      <c r="G1133" s="898">
        <f t="shared" ref="G1133" si="4369">G798</f>
        <v>0</v>
      </c>
      <c r="H1133" s="901"/>
      <c r="I1133" s="904" t="str">
        <f t="shared" ref="I1133" ca="1" si="4370">I798</f>
        <v/>
      </c>
      <c r="J1133" s="907">
        <f t="shared" ref="J1133" ca="1" si="4371">IF($D1133=$C$3,
SUMPRODUCT(OFFSET($B$1031,1,,($C1133-1)*3-2,),OFFSET($L$1031,,,($C1133-1)*3-2,)),J798+H1133)</f>
        <v>0</v>
      </c>
      <c r="K1133" s="910">
        <f t="shared" ref="K1133" ca="1" si="4372">K798</f>
        <v>0</v>
      </c>
      <c r="L1133" s="913">
        <f t="shared" ref="L1133" ca="1" si="4373">J1133*K1133</f>
        <v>0</v>
      </c>
      <c r="M1133" s="402" t="s">
        <v>89</v>
      </c>
      <c r="N1133" s="308" t="str">
        <f t="shared" ref="N1133:AG1133" ca="1" si="4374">N798</f>
        <v/>
      </c>
      <c r="O1133" s="309" t="str">
        <f t="shared" ca="1" si="4374"/>
        <v/>
      </c>
      <c r="P1133" s="309" t="str">
        <f t="shared" ca="1" si="4374"/>
        <v/>
      </c>
      <c r="Q1133" s="310" t="str">
        <f t="shared" ca="1" si="4374"/>
        <v/>
      </c>
      <c r="R1133" s="309" t="str">
        <f t="shared" ca="1" si="4374"/>
        <v/>
      </c>
      <c r="S1133" s="309" t="str">
        <f t="shared" ca="1" si="4374"/>
        <v/>
      </c>
      <c r="T1133" s="309" t="str">
        <f t="shared" ca="1" si="4374"/>
        <v/>
      </c>
      <c r="U1133" s="309" t="str">
        <f t="shared" ca="1" si="4374"/>
        <v/>
      </c>
      <c r="V1133" s="309" t="str">
        <f t="shared" ca="1" si="4374"/>
        <v/>
      </c>
      <c r="W1133" s="309" t="str">
        <f t="shared" ca="1" si="4374"/>
        <v/>
      </c>
      <c r="X1133" s="309" t="str">
        <f t="shared" ca="1" si="4374"/>
        <v/>
      </c>
      <c r="Y1133" s="309" t="str">
        <f t="shared" ca="1" si="4374"/>
        <v/>
      </c>
      <c r="Z1133" s="309" t="str">
        <f t="shared" ca="1" si="4374"/>
        <v/>
      </c>
      <c r="AA1133" s="309" t="str">
        <f t="shared" ca="1" si="4374"/>
        <v/>
      </c>
      <c r="AB1133" s="309" t="str">
        <f t="shared" ca="1" si="4374"/>
        <v/>
      </c>
      <c r="AC1133" s="309" t="str">
        <f t="shared" ca="1" si="4374"/>
        <v/>
      </c>
      <c r="AD1133" s="309" t="str">
        <f t="shared" ca="1" si="4374"/>
        <v/>
      </c>
      <c r="AE1133" s="309" t="str">
        <f t="shared" ca="1" si="4374"/>
        <v/>
      </c>
      <c r="AF1133" s="309" t="str">
        <f t="shared" ca="1" si="4374"/>
        <v/>
      </c>
      <c r="AG1133" s="309" t="str">
        <f t="shared" ca="1" si="4374"/>
        <v/>
      </c>
      <c r="AH1133" s="317"/>
      <c r="AI1133" s="318"/>
      <c r="AJ1133" s="318"/>
      <c r="AK1133" s="318"/>
      <c r="AL1133" s="318"/>
      <c r="AM1133"/>
      <c r="AN1133"/>
      <c r="AO1133"/>
      <c r="AP1133"/>
      <c r="AQ1133"/>
      <c r="AR1133"/>
    </row>
    <row r="1134" spans="1:44" ht="13.15" customHeight="1">
      <c r="A1134" s="317"/>
      <c r="B1134" s="380">
        <f t="shared" ref="B1134" ca="1" si="4375">B799</f>
        <v>0</v>
      </c>
      <c r="C1134" s="317" cm="1">
        <f t="array" aca="1" ref="C1134" ca="1">IF(ROUND(SUM(IF(N1133:AG1133&lt;&gt;"",IF(N1133:AG1133&lt;&gt;0,(N1134:AG1134))))-J1133,3)&lt;&gt;0,"X",0)</f>
        <v>0</v>
      </c>
      <c r="D1134" s="890"/>
      <c r="E1134" s="894"/>
      <c r="F1134" s="895"/>
      <c r="G1134" s="899"/>
      <c r="H1134" s="902"/>
      <c r="I1134" s="905"/>
      <c r="J1134" s="908"/>
      <c r="K1134" s="911"/>
      <c r="L1134" s="914"/>
      <c r="M1134" s="403" t="s">
        <v>90</v>
      </c>
      <c r="N1134" s="312" cm="1">
        <f t="array" aca="1" ref="N1134" ca="1">IF($D1133=$C$3,
SUM(IF(OFFSET($N$1031,,,($C1133-1)*3-2,$C$2)=N1133,OFFSET($N$1033,,,($C1133-1)*3-2,$C$2)*OFFSET($B$1031,1,,($C1133-1)*3-2,1))),
IFERROR((N799/$J798)*$J1133,0))</f>
        <v>0</v>
      </c>
      <c r="O1134" s="312" cm="1">
        <f t="array" aca="1" ref="O1134" ca="1">IF($D1133=$C$3,
SUM(IF(OFFSET($N$1031,,,($C1133-1)*3-2,$C$2)=O1133,OFFSET($N$1033,,,($C1133-1)*3-2,$C$2)*OFFSET($B$1031,1,,($C1133-1)*3-2,1))),
IFERROR((O799/$J798)*$J1133,0))</f>
        <v>0</v>
      </c>
      <c r="P1134" s="312" cm="1">
        <f t="array" aca="1" ref="P1134" ca="1">IF($D1133=$C$3,
SUM(IF(OFFSET($N$1031,,,($C1133-1)*3-2,$C$2)=P1133,OFFSET($N$1033,,,($C1133-1)*3-2,$C$2)*OFFSET($B$1031,1,,($C1133-1)*3-2,1))),
IFERROR((P799/$J798)*$J1133,0))</f>
        <v>0</v>
      </c>
      <c r="Q1134" s="313" cm="1">
        <f t="array" aca="1" ref="Q1134" ca="1">IF($D1133=$C$3,
SUM(IF(OFFSET($N$1031,,,($C1133-1)*3-2,$C$2)=Q1133,OFFSET($N$1033,,,($C1133-1)*3-2,$C$2)*OFFSET($B$1031,1,,($C1133-1)*3-2,1))),
IFERROR((Q799/$J798)*$J1133,0))</f>
        <v>0</v>
      </c>
      <c r="R1134" s="312" cm="1">
        <f t="array" aca="1" ref="R1134" ca="1">IF($D1133=$C$3,
SUM(IF(OFFSET($N$1031,,,($C1133-1)*3-2,$C$2)=R1133,OFFSET($N$1033,,,($C1133-1)*3-2,$C$2)*OFFSET($B$1031,1,,($C1133-1)*3-2,1))),
IFERROR((R799/$J798)*$J1133,0))</f>
        <v>0</v>
      </c>
      <c r="S1134" s="312" cm="1">
        <f t="array" aca="1" ref="S1134" ca="1">IF($D1133=$C$3,
SUM(IF(OFFSET($N$1031,,,($C1133-1)*3-2,$C$2)=S1133,OFFSET($N$1033,,,($C1133-1)*3-2,$C$2)*OFFSET($B$1031,1,,($C1133-1)*3-2,1))),
IFERROR((S799/$J798)*$J1133,0))</f>
        <v>0</v>
      </c>
      <c r="T1134" s="312" cm="1">
        <f t="array" aca="1" ref="T1134" ca="1">IF($D1133=$C$3,
SUM(IF(OFFSET($N$1031,,,($C1133-1)*3-2,$C$2)=T1133,OFFSET($N$1033,,,($C1133-1)*3-2,$C$2)*OFFSET($B$1031,1,,($C1133-1)*3-2,1))),
IFERROR((T799/$J798)*$J1133,0))</f>
        <v>0</v>
      </c>
      <c r="U1134" s="312" cm="1">
        <f t="array" aca="1" ref="U1134" ca="1">IF($D1133=$C$3,
SUM(IF(OFFSET($N$1031,,,($C1133-1)*3-2,$C$2)=U1133,OFFSET($N$1033,,,($C1133-1)*3-2,$C$2)*OFFSET($B$1031,1,,($C1133-1)*3-2,1))),
IFERROR((U799/$J798)*$J1133,0))</f>
        <v>0</v>
      </c>
      <c r="V1134" s="312" cm="1">
        <f t="array" aca="1" ref="V1134" ca="1">IF($D1133=$C$3,
SUM(IF(OFFSET($N$1031,,,($C1133-1)*3-2,$C$2)=V1133,OFFSET($N$1033,,,($C1133-1)*3-2,$C$2)*OFFSET($B$1031,1,,($C1133-1)*3-2,1))),
IFERROR((V799/$J798)*$J1133,0))</f>
        <v>0</v>
      </c>
      <c r="W1134" s="312" cm="1">
        <f t="array" aca="1" ref="W1134" ca="1">IF($D1133=$C$3,
SUM(IF(OFFSET($N$1031,,,($C1133-1)*3-2,$C$2)=W1133,OFFSET($N$1033,,,($C1133-1)*3-2,$C$2)*OFFSET($B$1031,1,,($C1133-1)*3-2,1))),
IFERROR((W799/$J798)*$J1133,0))</f>
        <v>0</v>
      </c>
      <c r="X1134" s="312" cm="1">
        <f t="array" aca="1" ref="X1134" ca="1">IF($D1133=$C$3,
SUM(IF(OFFSET($N$1031,,,($C1133-1)*3-2,$C$2)=X1133,OFFSET($N$1033,,,($C1133-1)*3-2,$C$2)*OFFSET($B$1031,1,,($C1133-1)*3-2,1))),
IFERROR((X799/$J798)*$J1133,0))</f>
        <v>0</v>
      </c>
      <c r="Y1134" s="312" cm="1">
        <f t="array" aca="1" ref="Y1134" ca="1">IF($D1133=$C$3,
SUM(IF(OFFSET($N$1031,,,($C1133-1)*3-2,$C$2)=Y1133,OFFSET($N$1033,,,($C1133-1)*3-2,$C$2)*OFFSET($B$1031,1,,($C1133-1)*3-2,1))),
IFERROR((Y799/$J798)*$J1133,0))</f>
        <v>0</v>
      </c>
      <c r="Z1134" s="312" cm="1">
        <f t="array" aca="1" ref="Z1134" ca="1">IF($D1133=$C$3,
SUM(IF(OFFSET($N$1031,,,($C1133-1)*3-2,$C$2)=Z1133,OFFSET($N$1033,,,($C1133-1)*3-2,$C$2)*OFFSET($B$1031,1,,($C1133-1)*3-2,1))),
IFERROR((Z799/$J798)*$J1133,0))</f>
        <v>0</v>
      </c>
      <c r="AA1134" s="312" cm="1">
        <f t="array" aca="1" ref="AA1134" ca="1">IF($D1133=$C$3,
SUM(IF(OFFSET($N$1031,,,($C1133-1)*3-2,$C$2)=AA1133,OFFSET($N$1033,,,($C1133-1)*3-2,$C$2)*OFFSET($B$1031,1,,($C1133-1)*3-2,1))),
IFERROR((AA799/$J798)*$J1133,0))</f>
        <v>0</v>
      </c>
      <c r="AB1134" s="312" cm="1">
        <f t="array" aca="1" ref="AB1134" ca="1">IF($D1133=$C$3,
SUM(IF(OFFSET($N$1031,,,($C1133-1)*3-2,$C$2)=AB1133,OFFSET($N$1033,,,($C1133-1)*3-2,$C$2)*OFFSET($B$1031,1,,($C1133-1)*3-2,1))),
IFERROR((AB799/$J798)*$J1133,0))</f>
        <v>0</v>
      </c>
      <c r="AC1134" s="312" cm="1">
        <f t="array" aca="1" ref="AC1134" ca="1">IF($D1133=$C$3,
SUM(IF(OFFSET($N$1031,,,($C1133-1)*3-2,$C$2)=AC1133,OFFSET($N$1033,,,($C1133-1)*3-2,$C$2)*OFFSET($B$1031,1,,($C1133-1)*3-2,1))),
IFERROR((AC799/$J798)*$J1133,0))</f>
        <v>0</v>
      </c>
      <c r="AD1134" s="312" cm="1">
        <f t="array" aca="1" ref="AD1134" ca="1">IF($D1133=$C$3,
SUM(IF(OFFSET($N$1031,,,($C1133-1)*3-2,$C$2)=AD1133,OFFSET($N$1033,,,($C1133-1)*3-2,$C$2)*OFFSET($B$1031,1,,($C1133-1)*3-2,1))),
IFERROR((AD799/$J798)*$J1133,0))</f>
        <v>0</v>
      </c>
      <c r="AE1134" s="312" cm="1">
        <f t="array" aca="1" ref="AE1134" ca="1">IF($D1133=$C$3,
SUM(IF(OFFSET($N$1031,,,($C1133-1)*3-2,$C$2)=AE1133,OFFSET($N$1033,,,($C1133-1)*3-2,$C$2)*OFFSET($B$1031,1,,($C1133-1)*3-2,1))),
IFERROR((AE799/$J798)*$J1133,0))</f>
        <v>0</v>
      </c>
      <c r="AF1134" s="312" cm="1">
        <f t="array" aca="1" ref="AF1134" ca="1">IF($D1133=$C$3,
SUM(IF(OFFSET($N$1031,,,($C1133-1)*3-2,$C$2)=AF1133,OFFSET($N$1033,,,($C1133-1)*3-2,$C$2)*OFFSET($B$1031,1,,($C1133-1)*3-2,1))),
IFERROR((AF799/$J798)*$J1133,0))</f>
        <v>0</v>
      </c>
      <c r="AG1134" s="312" cm="1">
        <f t="array" aca="1" ref="AG1134" ca="1">IF($D1133=$C$3,
SUM(IF(OFFSET($N$1031,,,($C1133-1)*3-2,$C$2)=AG1133,OFFSET($N$1033,,,($C1133-1)*3-2,$C$2)*OFFSET($B$1031,1,,($C1133-1)*3-2,1))),
IFERROR((AG799/$J798)*$J1133,0))</f>
        <v>0</v>
      </c>
      <c r="AH1134" s="317"/>
      <c r="AI1134" s="318"/>
      <c r="AJ1134" s="318"/>
      <c r="AK1134" s="318"/>
      <c r="AL1134" s="318"/>
      <c r="AM1134"/>
      <c r="AN1134"/>
      <c r="AO1134"/>
      <c r="AP1134"/>
      <c r="AQ1134"/>
      <c r="AR1134"/>
    </row>
    <row r="1135" spans="1:44" ht="13.15" customHeight="1">
      <c r="A1135" s="317"/>
      <c r="B1135" s="380" t="str">
        <f t="shared" ref="B1135:C1135" ca="1" si="4376">B800</f>
        <v/>
      </c>
      <c r="C1135" s="380" t="str">
        <f t="shared" ca="1" si="4376"/>
        <v/>
      </c>
      <c r="D1135" s="891"/>
      <c r="E1135" s="896"/>
      <c r="F1135" s="897"/>
      <c r="G1135" s="900"/>
      <c r="H1135" s="903"/>
      <c r="I1135" s="906"/>
      <c r="J1135" s="909"/>
      <c r="K1135" s="912"/>
      <c r="L1135" s="915"/>
      <c r="M1135" s="404" t="s">
        <v>91</v>
      </c>
      <c r="N1135" s="405">
        <f t="shared" ref="N1135:AG1135" ca="1" si="4377">IFERROR(N1134*$K1133,0)</f>
        <v>0</v>
      </c>
      <c r="O1135" s="406">
        <f t="shared" ca="1" si="4377"/>
        <v>0</v>
      </c>
      <c r="P1135" s="406">
        <f t="shared" ca="1" si="4377"/>
        <v>0</v>
      </c>
      <c r="Q1135" s="407">
        <f t="shared" ca="1" si="4377"/>
        <v>0</v>
      </c>
      <c r="R1135" s="406">
        <f t="shared" ca="1" si="4377"/>
        <v>0</v>
      </c>
      <c r="S1135" s="406">
        <f t="shared" ca="1" si="4377"/>
        <v>0</v>
      </c>
      <c r="T1135" s="406">
        <f t="shared" ca="1" si="4377"/>
        <v>0</v>
      </c>
      <c r="U1135" s="406">
        <f t="shared" ca="1" si="4377"/>
        <v>0</v>
      </c>
      <c r="V1135" s="406">
        <f t="shared" ca="1" si="4377"/>
        <v>0</v>
      </c>
      <c r="W1135" s="406">
        <f t="shared" ca="1" si="4377"/>
        <v>0</v>
      </c>
      <c r="X1135" s="406">
        <f t="shared" ca="1" si="4377"/>
        <v>0</v>
      </c>
      <c r="Y1135" s="406">
        <f t="shared" ca="1" si="4377"/>
        <v>0</v>
      </c>
      <c r="Z1135" s="406">
        <f t="shared" ca="1" si="4377"/>
        <v>0</v>
      </c>
      <c r="AA1135" s="406">
        <f t="shared" ca="1" si="4377"/>
        <v>0</v>
      </c>
      <c r="AB1135" s="406">
        <f t="shared" ca="1" si="4377"/>
        <v>0</v>
      </c>
      <c r="AC1135" s="406">
        <f t="shared" ca="1" si="4377"/>
        <v>0</v>
      </c>
      <c r="AD1135" s="406">
        <f t="shared" ca="1" si="4377"/>
        <v>0</v>
      </c>
      <c r="AE1135" s="406">
        <f t="shared" ca="1" si="4377"/>
        <v>0</v>
      </c>
      <c r="AF1135" s="406">
        <f t="shared" ca="1" si="4377"/>
        <v>0</v>
      </c>
      <c r="AG1135" s="406">
        <f t="shared" ca="1" si="4377"/>
        <v>0</v>
      </c>
      <c r="AH1135" s="317"/>
      <c r="AI1135" s="318"/>
      <c r="AJ1135" s="318"/>
      <c r="AK1135" s="318"/>
      <c r="AL1135" s="318"/>
      <c r="AM1135"/>
      <c r="AN1135"/>
      <c r="AO1135"/>
      <c r="AP1135"/>
      <c r="AQ1135"/>
      <c r="AR1135"/>
    </row>
    <row r="1136" spans="1:44" ht="13.15" customHeight="1">
      <c r="A1136" s="317"/>
      <c r="B1136" s="317"/>
      <c r="C1136" s="317" cm="1">
        <f t="array" aca="1" ref="C1136" ca="1">OFFSET(C1136,-3,,,)+1</f>
        <v>36</v>
      </c>
      <c r="D1136" s="889" t="str">
        <f t="shared" ref="D1136:E1136" ca="1" si="4378">D801</f>
        <v/>
      </c>
      <c r="E1136" s="892" t="str">
        <f t="shared" ca="1" si="4378"/>
        <v/>
      </c>
      <c r="F1136" s="893"/>
      <c r="G1136" s="898">
        <f t="shared" ref="G1136" si="4379">G801</f>
        <v>0</v>
      </c>
      <c r="H1136" s="901"/>
      <c r="I1136" s="904" t="str">
        <f t="shared" ref="I1136" ca="1" si="4380">I801</f>
        <v/>
      </c>
      <c r="J1136" s="907">
        <f t="shared" ref="J1136" ca="1" si="4381">IF($D1136=$C$3,
SUMPRODUCT(OFFSET($B$1031,1,,($C1136-1)*3-2,),OFFSET($L$1031,,,($C1136-1)*3-2,)),J801+H1136)</f>
        <v>0</v>
      </c>
      <c r="K1136" s="910">
        <f t="shared" ref="K1136" ca="1" si="4382">K801</f>
        <v>0</v>
      </c>
      <c r="L1136" s="913">
        <f t="shared" ref="L1136" ca="1" si="4383">J1136*K1136</f>
        <v>0</v>
      </c>
      <c r="M1136" s="402" t="s">
        <v>89</v>
      </c>
      <c r="N1136" s="308" t="str">
        <f t="shared" ref="N1136:AG1136" ca="1" si="4384">N801</f>
        <v/>
      </c>
      <c r="O1136" s="309" t="str">
        <f t="shared" ca="1" si="4384"/>
        <v/>
      </c>
      <c r="P1136" s="309" t="str">
        <f t="shared" ca="1" si="4384"/>
        <v/>
      </c>
      <c r="Q1136" s="310" t="str">
        <f t="shared" ca="1" si="4384"/>
        <v/>
      </c>
      <c r="R1136" s="309" t="str">
        <f t="shared" ca="1" si="4384"/>
        <v/>
      </c>
      <c r="S1136" s="309" t="str">
        <f t="shared" ca="1" si="4384"/>
        <v/>
      </c>
      <c r="T1136" s="309" t="str">
        <f t="shared" ca="1" si="4384"/>
        <v/>
      </c>
      <c r="U1136" s="309" t="str">
        <f t="shared" ca="1" si="4384"/>
        <v/>
      </c>
      <c r="V1136" s="309" t="str">
        <f t="shared" ca="1" si="4384"/>
        <v/>
      </c>
      <c r="W1136" s="309" t="str">
        <f t="shared" ca="1" si="4384"/>
        <v/>
      </c>
      <c r="X1136" s="309" t="str">
        <f t="shared" ca="1" si="4384"/>
        <v/>
      </c>
      <c r="Y1136" s="309" t="str">
        <f t="shared" ca="1" si="4384"/>
        <v/>
      </c>
      <c r="Z1136" s="309" t="str">
        <f t="shared" ca="1" si="4384"/>
        <v/>
      </c>
      <c r="AA1136" s="309" t="str">
        <f t="shared" ca="1" si="4384"/>
        <v/>
      </c>
      <c r="AB1136" s="309" t="str">
        <f t="shared" ca="1" si="4384"/>
        <v/>
      </c>
      <c r="AC1136" s="309" t="str">
        <f t="shared" ca="1" si="4384"/>
        <v/>
      </c>
      <c r="AD1136" s="309" t="str">
        <f t="shared" ca="1" si="4384"/>
        <v/>
      </c>
      <c r="AE1136" s="309" t="str">
        <f t="shared" ca="1" si="4384"/>
        <v/>
      </c>
      <c r="AF1136" s="309" t="str">
        <f t="shared" ca="1" si="4384"/>
        <v/>
      </c>
      <c r="AG1136" s="309" t="str">
        <f t="shared" ca="1" si="4384"/>
        <v/>
      </c>
      <c r="AH1136" s="317"/>
      <c r="AI1136" s="318"/>
      <c r="AJ1136" s="318"/>
      <c r="AK1136" s="318"/>
      <c r="AL1136" s="318"/>
      <c r="AM1136"/>
      <c r="AN1136"/>
      <c r="AO1136"/>
      <c r="AP1136"/>
      <c r="AQ1136"/>
      <c r="AR1136"/>
    </row>
    <row r="1137" spans="1:44" ht="13.15" customHeight="1">
      <c r="A1137" s="317"/>
      <c r="B1137" s="380">
        <f t="shared" ref="B1137" ca="1" si="4385">B802</f>
        <v>0</v>
      </c>
      <c r="C1137" s="317" cm="1">
        <f t="array" aca="1" ref="C1137" ca="1">IF(ROUND(SUM(IF(N1136:AG1136&lt;&gt;"",IF(N1136:AG1136&lt;&gt;0,(N1137:AG1137))))-J1136,3)&lt;&gt;0,"X",0)</f>
        <v>0</v>
      </c>
      <c r="D1137" s="890"/>
      <c r="E1137" s="894"/>
      <c r="F1137" s="895"/>
      <c r="G1137" s="899"/>
      <c r="H1137" s="902"/>
      <c r="I1137" s="905"/>
      <c r="J1137" s="908"/>
      <c r="K1137" s="911"/>
      <c r="L1137" s="914"/>
      <c r="M1137" s="403" t="s">
        <v>90</v>
      </c>
      <c r="N1137" s="312" cm="1">
        <f t="array" aca="1" ref="N1137" ca="1">IF($D1136=$C$3,
SUM(IF(OFFSET($N$1031,,,($C1136-1)*3-2,$C$2)=N1136,OFFSET($N$1033,,,($C1136-1)*3-2,$C$2)*OFFSET($B$1031,1,,($C1136-1)*3-2,1))),
IFERROR((N802/$J801)*$J1136,0))</f>
        <v>0</v>
      </c>
      <c r="O1137" s="312" cm="1">
        <f t="array" aca="1" ref="O1137" ca="1">IF($D1136=$C$3,
SUM(IF(OFFSET($N$1031,,,($C1136-1)*3-2,$C$2)=O1136,OFFSET($N$1033,,,($C1136-1)*3-2,$C$2)*OFFSET($B$1031,1,,($C1136-1)*3-2,1))),
IFERROR((O802/$J801)*$J1136,0))</f>
        <v>0</v>
      </c>
      <c r="P1137" s="312" cm="1">
        <f t="array" aca="1" ref="P1137" ca="1">IF($D1136=$C$3,
SUM(IF(OFFSET($N$1031,,,($C1136-1)*3-2,$C$2)=P1136,OFFSET($N$1033,,,($C1136-1)*3-2,$C$2)*OFFSET($B$1031,1,,($C1136-1)*3-2,1))),
IFERROR((P802/$J801)*$J1136,0))</f>
        <v>0</v>
      </c>
      <c r="Q1137" s="313" cm="1">
        <f t="array" aca="1" ref="Q1137" ca="1">IF($D1136=$C$3,
SUM(IF(OFFSET($N$1031,,,($C1136-1)*3-2,$C$2)=Q1136,OFFSET($N$1033,,,($C1136-1)*3-2,$C$2)*OFFSET($B$1031,1,,($C1136-1)*3-2,1))),
IFERROR((Q802/$J801)*$J1136,0))</f>
        <v>0</v>
      </c>
      <c r="R1137" s="312" cm="1">
        <f t="array" aca="1" ref="R1137" ca="1">IF($D1136=$C$3,
SUM(IF(OFFSET($N$1031,,,($C1136-1)*3-2,$C$2)=R1136,OFFSET($N$1033,,,($C1136-1)*3-2,$C$2)*OFFSET($B$1031,1,,($C1136-1)*3-2,1))),
IFERROR((R802/$J801)*$J1136,0))</f>
        <v>0</v>
      </c>
      <c r="S1137" s="312" cm="1">
        <f t="array" aca="1" ref="S1137" ca="1">IF($D1136=$C$3,
SUM(IF(OFFSET($N$1031,,,($C1136-1)*3-2,$C$2)=S1136,OFFSET($N$1033,,,($C1136-1)*3-2,$C$2)*OFFSET($B$1031,1,,($C1136-1)*3-2,1))),
IFERROR((S802/$J801)*$J1136,0))</f>
        <v>0</v>
      </c>
      <c r="T1137" s="312" cm="1">
        <f t="array" aca="1" ref="T1137" ca="1">IF($D1136=$C$3,
SUM(IF(OFFSET($N$1031,,,($C1136-1)*3-2,$C$2)=T1136,OFFSET($N$1033,,,($C1136-1)*3-2,$C$2)*OFFSET($B$1031,1,,($C1136-1)*3-2,1))),
IFERROR((T802/$J801)*$J1136,0))</f>
        <v>0</v>
      </c>
      <c r="U1137" s="312" cm="1">
        <f t="array" aca="1" ref="U1137" ca="1">IF($D1136=$C$3,
SUM(IF(OFFSET($N$1031,,,($C1136-1)*3-2,$C$2)=U1136,OFFSET($N$1033,,,($C1136-1)*3-2,$C$2)*OFFSET($B$1031,1,,($C1136-1)*3-2,1))),
IFERROR((U802/$J801)*$J1136,0))</f>
        <v>0</v>
      </c>
      <c r="V1137" s="312" cm="1">
        <f t="array" aca="1" ref="V1137" ca="1">IF($D1136=$C$3,
SUM(IF(OFFSET($N$1031,,,($C1136-1)*3-2,$C$2)=V1136,OFFSET($N$1033,,,($C1136-1)*3-2,$C$2)*OFFSET($B$1031,1,,($C1136-1)*3-2,1))),
IFERROR((V802/$J801)*$J1136,0))</f>
        <v>0</v>
      </c>
      <c r="W1137" s="312" cm="1">
        <f t="array" aca="1" ref="W1137" ca="1">IF($D1136=$C$3,
SUM(IF(OFFSET($N$1031,,,($C1136-1)*3-2,$C$2)=W1136,OFFSET($N$1033,,,($C1136-1)*3-2,$C$2)*OFFSET($B$1031,1,,($C1136-1)*3-2,1))),
IFERROR((W802/$J801)*$J1136,0))</f>
        <v>0</v>
      </c>
      <c r="X1137" s="312" cm="1">
        <f t="array" aca="1" ref="X1137" ca="1">IF($D1136=$C$3,
SUM(IF(OFFSET($N$1031,,,($C1136-1)*3-2,$C$2)=X1136,OFFSET($N$1033,,,($C1136-1)*3-2,$C$2)*OFFSET($B$1031,1,,($C1136-1)*3-2,1))),
IFERROR((X802/$J801)*$J1136,0))</f>
        <v>0</v>
      </c>
      <c r="Y1137" s="312" cm="1">
        <f t="array" aca="1" ref="Y1137" ca="1">IF($D1136=$C$3,
SUM(IF(OFFSET($N$1031,,,($C1136-1)*3-2,$C$2)=Y1136,OFFSET($N$1033,,,($C1136-1)*3-2,$C$2)*OFFSET($B$1031,1,,($C1136-1)*3-2,1))),
IFERROR((Y802/$J801)*$J1136,0))</f>
        <v>0</v>
      </c>
      <c r="Z1137" s="312" cm="1">
        <f t="array" aca="1" ref="Z1137" ca="1">IF($D1136=$C$3,
SUM(IF(OFFSET($N$1031,,,($C1136-1)*3-2,$C$2)=Z1136,OFFSET($N$1033,,,($C1136-1)*3-2,$C$2)*OFFSET($B$1031,1,,($C1136-1)*3-2,1))),
IFERROR((Z802/$J801)*$J1136,0))</f>
        <v>0</v>
      </c>
      <c r="AA1137" s="312" cm="1">
        <f t="array" aca="1" ref="AA1137" ca="1">IF($D1136=$C$3,
SUM(IF(OFFSET($N$1031,,,($C1136-1)*3-2,$C$2)=AA1136,OFFSET($N$1033,,,($C1136-1)*3-2,$C$2)*OFFSET($B$1031,1,,($C1136-1)*3-2,1))),
IFERROR((AA802/$J801)*$J1136,0))</f>
        <v>0</v>
      </c>
      <c r="AB1137" s="312" cm="1">
        <f t="array" aca="1" ref="AB1137" ca="1">IF($D1136=$C$3,
SUM(IF(OFFSET($N$1031,,,($C1136-1)*3-2,$C$2)=AB1136,OFFSET($N$1033,,,($C1136-1)*3-2,$C$2)*OFFSET($B$1031,1,,($C1136-1)*3-2,1))),
IFERROR((AB802/$J801)*$J1136,0))</f>
        <v>0</v>
      </c>
      <c r="AC1137" s="312" cm="1">
        <f t="array" aca="1" ref="AC1137" ca="1">IF($D1136=$C$3,
SUM(IF(OFFSET($N$1031,,,($C1136-1)*3-2,$C$2)=AC1136,OFFSET($N$1033,,,($C1136-1)*3-2,$C$2)*OFFSET($B$1031,1,,($C1136-1)*3-2,1))),
IFERROR((AC802/$J801)*$J1136,0))</f>
        <v>0</v>
      </c>
      <c r="AD1137" s="312" cm="1">
        <f t="array" aca="1" ref="AD1137" ca="1">IF($D1136=$C$3,
SUM(IF(OFFSET($N$1031,,,($C1136-1)*3-2,$C$2)=AD1136,OFFSET($N$1033,,,($C1136-1)*3-2,$C$2)*OFFSET($B$1031,1,,($C1136-1)*3-2,1))),
IFERROR((AD802/$J801)*$J1136,0))</f>
        <v>0</v>
      </c>
      <c r="AE1137" s="312" cm="1">
        <f t="array" aca="1" ref="AE1137" ca="1">IF($D1136=$C$3,
SUM(IF(OFFSET($N$1031,,,($C1136-1)*3-2,$C$2)=AE1136,OFFSET($N$1033,,,($C1136-1)*3-2,$C$2)*OFFSET($B$1031,1,,($C1136-1)*3-2,1))),
IFERROR((AE802/$J801)*$J1136,0))</f>
        <v>0</v>
      </c>
      <c r="AF1137" s="312" cm="1">
        <f t="array" aca="1" ref="AF1137" ca="1">IF($D1136=$C$3,
SUM(IF(OFFSET($N$1031,,,($C1136-1)*3-2,$C$2)=AF1136,OFFSET($N$1033,,,($C1136-1)*3-2,$C$2)*OFFSET($B$1031,1,,($C1136-1)*3-2,1))),
IFERROR((AF802/$J801)*$J1136,0))</f>
        <v>0</v>
      </c>
      <c r="AG1137" s="312" cm="1">
        <f t="array" aca="1" ref="AG1137" ca="1">IF($D1136=$C$3,
SUM(IF(OFFSET($N$1031,,,($C1136-1)*3-2,$C$2)=AG1136,OFFSET($N$1033,,,($C1136-1)*3-2,$C$2)*OFFSET($B$1031,1,,($C1136-1)*3-2,1))),
IFERROR((AG802/$J801)*$J1136,0))</f>
        <v>0</v>
      </c>
      <c r="AH1137" s="317"/>
      <c r="AI1137" s="318"/>
      <c r="AJ1137" s="318"/>
      <c r="AK1137" s="318"/>
      <c r="AL1137" s="318"/>
      <c r="AM1137"/>
      <c r="AN1137"/>
      <c r="AO1137"/>
      <c r="AP1137"/>
      <c r="AQ1137"/>
      <c r="AR1137"/>
    </row>
    <row r="1138" spans="1:44" ht="13.15" customHeight="1">
      <c r="A1138" s="317"/>
      <c r="B1138" s="380" t="str">
        <f t="shared" ref="B1138:C1138" ca="1" si="4386">B803</f>
        <v/>
      </c>
      <c r="C1138" s="380" t="str">
        <f t="shared" ca="1" si="4386"/>
        <v/>
      </c>
      <c r="D1138" s="891"/>
      <c r="E1138" s="896"/>
      <c r="F1138" s="897"/>
      <c r="G1138" s="900"/>
      <c r="H1138" s="903"/>
      <c r="I1138" s="906"/>
      <c r="J1138" s="909"/>
      <c r="K1138" s="912"/>
      <c r="L1138" s="915"/>
      <c r="M1138" s="404" t="s">
        <v>91</v>
      </c>
      <c r="N1138" s="405">
        <f t="shared" ref="N1138:AG1138" ca="1" si="4387">IFERROR(N1137*$K1136,0)</f>
        <v>0</v>
      </c>
      <c r="O1138" s="406">
        <f t="shared" ca="1" si="4387"/>
        <v>0</v>
      </c>
      <c r="P1138" s="406">
        <f t="shared" ca="1" si="4387"/>
        <v>0</v>
      </c>
      <c r="Q1138" s="407">
        <f t="shared" ca="1" si="4387"/>
        <v>0</v>
      </c>
      <c r="R1138" s="406">
        <f t="shared" ca="1" si="4387"/>
        <v>0</v>
      </c>
      <c r="S1138" s="406">
        <f t="shared" ca="1" si="4387"/>
        <v>0</v>
      </c>
      <c r="T1138" s="406">
        <f t="shared" ca="1" si="4387"/>
        <v>0</v>
      </c>
      <c r="U1138" s="406">
        <f t="shared" ca="1" si="4387"/>
        <v>0</v>
      </c>
      <c r="V1138" s="406">
        <f t="shared" ca="1" si="4387"/>
        <v>0</v>
      </c>
      <c r="W1138" s="406">
        <f t="shared" ca="1" si="4387"/>
        <v>0</v>
      </c>
      <c r="X1138" s="406">
        <f t="shared" ca="1" si="4387"/>
        <v>0</v>
      </c>
      <c r="Y1138" s="406">
        <f t="shared" ca="1" si="4387"/>
        <v>0</v>
      </c>
      <c r="Z1138" s="406">
        <f t="shared" ca="1" si="4387"/>
        <v>0</v>
      </c>
      <c r="AA1138" s="406">
        <f t="shared" ca="1" si="4387"/>
        <v>0</v>
      </c>
      <c r="AB1138" s="406">
        <f t="shared" ca="1" si="4387"/>
        <v>0</v>
      </c>
      <c r="AC1138" s="406">
        <f t="shared" ca="1" si="4387"/>
        <v>0</v>
      </c>
      <c r="AD1138" s="406">
        <f t="shared" ca="1" si="4387"/>
        <v>0</v>
      </c>
      <c r="AE1138" s="406">
        <f t="shared" ca="1" si="4387"/>
        <v>0</v>
      </c>
      <c r="AF1138" s="406">
        <f t="shared" ca="1" si="4387"/>
        <v>0</v>
      </c>
      <c r="AG1138" s="406">
        <f t="shared" ca="1" si="4387"/>
        <v>0</v>
      </c>
      <c r="AH1138" s="317"/>
      <c r="AI1138" s="318"/>
      <c r="AJ1138" s="318"/>
      <c r="AK1138" s="318"/>
      <c r="AL1138" s="318"/>
      <c r="AM1138"/>
      <c r="AN1138"/>
      <c r="AO1138"/>
      <c r="AP1138"/>
      <c r="AQ1138"/>
      <c r="AR1138"/>
    </row>
    <row r="1139" spans="1:44" ht="13.15" customHeight="1">
      <c r="A1139" s="317"/>
      <c r="B1139" s="317"/>
      <c r="C1139" s="317" cm="1">
        <f t="array" aca="1" ref="C1139" ca="1">OFFSET(C1139,-3,,,)+1</f>
        <v>37</v>
      </c>
      <c r="D1139" s="889" t="str">
        <f t="shared" ref="D1139:E1139" ca="1" si="4388">D804</f>
        <v/>
      </c>
      <c r="E1139" s="892" t="str">
        <f t="shared" ca="1" si="4388"/>
        <v/>
      </c>
      <c r="F1139" s="893"/>
      <c r="G1139" s="898">
        <f t="shared" ref="G1139" si="4389">G804</f>
        <v>0</v>
      </c>
      <c r="H1139" s="901"/>
      <c r="I1139" s="904" t="str">
        <f t="shared" ref="I1139" ca="1" si="4390">I804</f>
        <v/>
      </c>
      <c r="J1139" s="907">
        <f t="shared" ref="J1139" ca="1" si="4391">IF($D1139=$C$3,
SUMPRODUCT(OFFSET($B$1031,1,,($C1139-1)*3-2,),OFFSET($L$1031,,,($C1139-1)*3-2,)),J804+H1139)</f>
        <v>0</v>
      </c>
      <c r="K1139" s="910">
        <f t="shared" ref="K1139" ca="1" si="4392">K804</f>
        <v>0</v>
      </c>
      <c r="L1139" s="913">
        <f t="shared" ref="L1139" ca="1" si="4393">J1139*K1139</f>
        <v>0</v>
      </c>
      <c r="M1139" s="402" t="s">
        <v>89</v>
      </c>
      <c r="N1139" s="308" t="str">
        <f t="shared" ref="N1139:AG1139" ca="1" si="4394">N804</f>
        <v/>
      </c>
      <c r="O1139" s="309" t="str">
        <f t="shared" ca="1" si="4394"/>
        <v/>
      </c>
      <c r="P1139" s="309" t="str">
        <f t="shared" ca="1" si="4394"/>
        <v/>
      </c>
      <c r="Q1139" s="310" t="str">
        <f t="shared" ca="1" si="4394"/>
        <v/>
      </c>
      <c r="R1139" s="309" t="str">
        <f t="shared" ca="1" si="4394"/>
        <v/>
      </c>
      <c r="S1139" s="309" t="str">
        <f t="shared" ca="1" si="4394"/>
        <v/>
      </c>
      <c r="T1139" s="309" t="str">
        <f t="shared" ca="1" si="4394"/>
        <v/>
      </c>
      <c r="U1139" s="309" t="str">
        <f t="shared" ca="1" si="4394"/>
        <v/>
      </c>
      <c r="V1139" s="309" t="str">
        <f t="shared" ca="1" si="4394"/>
        <v/>
      </c>
      <c r="W1139" s="309" t="str">
        <f t="shared" ca="1" si="4394"/>
        <v/>
      </c>
      <c r="X1139" s="309" t="str">
        <f t="shared" ca="1" si="4394"/>
        <v/>
      </c>
      <c r="Y1139" s="309" t="str">
        <f t="shared" ca="1" si="4394"/>
        <v/>
      </c>
      <c r="Z1139" s="309" t="str">
        <f t="shared" ca="1" si="4394"/>
        <v/>
      </c>
      <c r="AA1139" s="309" t="str">
        <f t="shared" ca="1" si="4394"/>
        <v/>
      </c>
      <c r="AB1139" s="309" t="str">
        <f t="shared" ca="1" si="4394"/>
        <v/>
      </c>
      <c r="AC1139" s="309" t="str">
        <f t="shared" ca="1" si="4394"/>
        <v/>
      </c>
      <c r="AD1139" s="309" t="str">
        <f t="shared" ca="1" si="4394"/>
        <v/>
      </c>
      <c r="AE1139" s="309" t="str">
        <f t="shared" ca="1" si="4394"/>
        <v/>
      </c>
      <c r="AF1139" s="309" t="str">
        <f t="shared" ca="1" si="4394"/>
        <v/>
      </c>
      <c r="AG1139" s="309" t="str">
        <f t="shared" ca="1" si="4394"/>
        <v/>
      </c>
      <c r="AH1139" s="317"/>
      <c r="AI1139" s="318"/>
      <c r="AJ1139" s="318"/>
      <c r="AK1139" s="318"/>
      <c r="AL1139" s="318"/>
      <c r="AM1139"/>
      <c r="AN1139"/>
      <c r="AO1139"/>
      <c r="AP1139"/>
      <c r="AQ1139"/>
      <c r="AR1139"/>
    </row>
    <row r="1140" spans="1:44" ht="13.15" customHeight="1">
      <c r="A1140" s="317"/>
      <c r="B1140" s="380">
        <f t="shared" ref="B1140" ca="1" si="4395">B805</f>
        <v>0</v>
      </c>
      <c r="C1140" s="317" cm="1">
        <f t="array" aca="1" ref="C1140" ca="1">IF(ROUND(SUM(IF(N1139:AG1139&lt;&gt;"",IF(N1139:AG1139&lt;&gt;0,(N1140:AG1140))))-J1139,3)&lt;&gt;0,"X",0)</f>
        <v>0</v>
      </c>
      <c r="D1140" s="890"/>
      <c r="E1140" s="894"/>
      <c r="F1140" s="895"/>
      <c r="G1140" s="899"/>
      <c r="H1140" s="902"/>
      <c r="I1140" s="905"/>
      <c r="J1140" s="908"/>
      <c r="K1140" s="911"/>
      <c r="L1140" s="914"/>
      <c r="M1140" s="403" t="s">
        <v>90</v>
      </c>
      <c r="N1140" s="312" cm="1">
        <f t="array" aca="1" ref="N1140" ca="1">IF($D1139=$C$3,
SUM(IF(OFFSET($N$1031,,,($C1139-1)*3-2,$C$2)=N1139,OFFSET($N$1033,,,($C1139-1)*3-2,$C$2)*OFFSET($B$1031,1,,($C1139-1)*3-2,1))),
IFERROR((N805/$J804)*$J1139,0))</f>
        <v>0</v>
      </c>
      <c r="O1140" s="312" cm="1">
        <f t="array" aca="1" ref="O1140" ca="1">IF($D1139=$C$3,
SUM(IF(OFFSET($N$1031,,,($C1139-1)*3-2,$C$2)=O1139,OFFSET($N$1033,,,($C1139-1)*3-2,$C$2)*OFFSET($B$1031,1,,($C1139-1)*3-2,1))),
IFERROR((O805/$J804)*$J1139,0))</f>
        <v>0</v>
      </c>
      <c r="P1140" s="312" cm="1">
        <f t="array" aca="1" ref="P1140" ca="1">IF($D1139=$C$3,
SUM(IF(OFFSET($N$1031,,,($C1139-1)*3-2,$C$2)=P1139,OFFSET($N$1033,,,($C1139-1)*3-2,$C$2)*OFFSET($B$1031,1,,($C1139-1)*3-2,1))),
IFERROR((P805/$J804)*$J1139,0))</f>
        <v>0</v>
      </c>
      <c r="Q1140" s="313" cm="1">
        <f t="array" aca="1" ref="Q1140" ca="1">IF($D1139=$C$3,
SUM(IF(OFFSET($N$1031,,,($C1139-1)*3-2,$C$2)=Q1139,OFFSET($N$1033,,,($C1139-1)*3-2,$C$2)*OFFSET($B$1031,1,,($C1139-1)*3-2,1))),
IFERROR((Q805/$J804)*$J1139,0))</f>
        <v>0</v>
      </c>
      <c r="R1140" s="312" cm="1">
        <f t="array" aca="1" ref="R1140" ca="1">IF($D1139=$C$3,
SUM(IF(OFFSET($N$1031,,,($C1139-1)*3-2,$C$2)=R1139,OFFSET($N$1033,,,($C1139-1)*3-2,$C$2)*OFFSET($B$1031,1,,($C1139-1)*3-2,1))),
IFERROR((R805/$J804)*$J1139,0))</f>
        <v>0</v>
      </c>
      <c r="S1140" s="312" cm="1">
        <f t="array" aca="1" ref="S1140" ca="1">IF($D1139=$C$3,
SUM(IF(OFFSET($N$1031,,,($C1139-1)*3-2,$C$2)=S1139,OFFSET($N$1033,,,($C1139-1)*3-2,$C$2)*OFFSET($B$1031,1,,($C1139-1)*3-2,1))),
IFERROR((S805/$J804)*$J1139,0))</f>
        <v>0</v>
      </c>
      <c r="T1140" s="312" cm="1">
        <f t="array" aca="1" ref="T1140" ca="1">IF($D1139=$C$3,
SUM(IF(OFFSET($N$1031,,,($C1139-1)*3-2,$C$2)=T1139,OFFSET($N$1033,,,($C1139-1)*3-2,$C$2)*OFFSET($B$1031,1,,($C1139-1)*3-2,1))),
IFERROR((T805/$J804)*$J1139,0))</f>
        <v>0</v>
      </c>
      <c r="U1140" s="312" cm="1">
        <f t="array" aca="1" ref="U1140" ca="1">IF($D1139=$C$3,
SUM(IF(OFFSET($N$1031,,,($C1139-1)*3-2,$C$2)=U1139,OFFSET($N$1033,,,($C1139-1)*3-2,$C$2)*OFFSET($B$1031,1,,($C1139-1)*3-2,1))),
IFERROR((U805/$J804)*$J1139,0))</f>
        <v>0</v>
      </c>
      <c r="V1140" s="312" cm="1">
        <f t="array" aca="1" ref="V1140" ca="1">IF($D1139=$C$3,
SUM(IF(OFFSET($N$1031,,,($C1139-1)*3-2,$C$2)=V1139,OFFSET($N$1033,,,($C1139-1)*3-2,$C$2)*OFFSET($B$1031,1,,($C1139-1)*3-2,1))),
IFERROR((V805/$J804)*$J1139,0))</f>
        <v>0</v>
      </c>
      <c r="W1140" s="312" cm="1">
        <f t="array" aca="1" ref="W1140" ca="1">IF($D1139=$C$3,
SUM(IF(OFFSET($N$1031,,,($C1139-1)*3-2,$C$2)=W1139,OFFSET($N$1033,,,($C1139-1)*3-2,$C$2)*OFFSET($B$1031,1,,($C1139-1)*3-2,1))),
IFERROR((W805/$J804)*$J1139,0))</f>
        <v>0</v>
      </c>
      <c r="X1140" s="312" cm="1">
        <f t="array" aca="1" ref="X1140" ca="1">IF($D1139=$C$3,
SUM(IF(OFFSET($N$1031,,,($C1139-1)*3-2,$C$2)=X1139,OFFSET($N$1033,,,($C1139-1)*3-2,$C$2)*OFFSET($B$1031,1,,($C1139-1)*3-2,1))),
IFERROR((X805/$J804)*$J1139,0))</f>
        <v>0</v>
      </c>
      <c r="Y1140" s="312" cm="1">
        <f t="array" aca="1" ref="Y1140" ca="1">IF($D1139=$C$3,
SUM(IF(OFFSET($N$1031,,,($C1139-1)*3-2,$C$2)=Y1139,OFFSET($N$1033,,,($C1139-1)*3-2,$C$2)*OFFSET($B$1031,1,,($C1139-1)*3-2,1))),
IFERROR((Y805/$J804)*$J1139,0))</f>
        <v>0</v>
      </c>
      <c r="Z1140" s="312" cm="1">
        <f t="array" aca="1" ref="Z1140" ca="1">IF($D1139=$C$3,
SUM(IF(OFFSET($N$1031,,,($C1139-1)*3-2,$C$2)=Z1139,OFFSET($N$1033,,,($C1139-1)*3-2,$C$2)*OFFSET($B$1031,1,,($C1139-1)*3-2,1))),
IFERROR((Z805/$J804)*$J1139,0))</f>
        <v>0</v>
      </c>
      <c r="AA1140" s="312" cm="1">
        <f t="array" aca="1" ref="AA1140" ca="1">IF($D1139=$C$3,
SUM(IF(OFFSET($N$1031,,,($C1139-1)*3-2,$C$2)=AA1139,OFFSET($N$1033,,,($C1139-1)*3-2,$C$2)*OFFSET($B$1031,1,,($C1139-1)*3-2,1))),
IFERROR((AA805/$J804)*$J1139,0))</f>
        <v>0</v>
      </c>
      <c r="AB1140" s="312" cm="1">
        <f t="array" aca="1" ref="AB1140" ca="1">IF($D1139=$C$3,
SUM(IF(OFFSET($N$1031,,,($C1139-1)*3-2,$C$2)=AB1139,OFFSET($N$1033,,,($C1139-1)*3-2,$C$2)*OFFSET($B$1031,1,,($C1139-1)*3-2,1))),
IFERROR((AB805/$J804)*$J1139,0))</f>
        <v>0</v>
      </c>
      <c r="AC1140" s="312" cm="1">
        <f t="array" aca="1" ref="AC1140" ca="1">IF($D1139=$C$3,
SUM(IF(OFFSET($N$1031,,,($C1139-1)*3-2,$C$2)=AC1139,OFFSET($N$1033,,,($C1139-1)*3-2,$C$2)*OFFSET($B$1031,1,,($C1139-1)*3-2,1))),
IFERROR((AC805/$J804)*$J1139,0))</f>
        <v>0</v>
      </c>
      <c r="AD1140" s="312" cm="1">
        <f t="array" aca="1" ref="AD1140" ca="1">IF($D1139=$C$3,
SUM(IF(OFFSET($N$1031,,,($C1139-1)*3-2,$C$2)=AD1139,OFFSET($N$1033,,,($C1139-1)*3-2,$C$2)*OFFSET($B$1031,1,,($C1139-1)*3-2,1))),
IFERROR((AD805/$J804)*$J1139,0))</f>
        <v>0</v>
      </c>
      <c r="AE1140" s="312" cm="1">
        <f t="array" aca="1" ref="AE1140" ca="1">IF($D1139=$C$3,
SUM(IF(OFFSET($N$1031,,,($C1139-1)*3-2,$C$2)=AE1139,OFFSET($N$1033,,,($C1139-1)*3-2,$C$2)*OFFSET($B$1031,1,,($C1139-1)*3-2,1))),
IFERROR((AE805/$J804)*$J1139,0))</f>
        <v>0</v>
      </c>
      <c r="AF1140" s="312" cm="1">
        <f t="array" aca="1" ref="AF1140" ca="1">IF($D1139=$C$3,
SUM(IF(OFFSET($N$1031,,,($C1139-1)*3-2,$C$2)=AF1139,OFFSET($N$1033,,,($C1139-1)*3-2,$C$2)*OFFSET($B$1031,1,,($C1139-1)*3-2,1))),
IFERROR((AF805/$J804)*$J1139,0))</f>
        <v>0</v>
      </c>
      <c r="AG1140" s="312" cm="1">
        <f t="array" aca="1" ref="AG1140" ca="1">IF($D1139=$C$3,
SUM(IF(OFFSET($N$1031,,,($C1139-1)*3-2,$C$2)=AG1139,OFFSET($N$1033,,,($C1139-1)*3-2,$C$2)*OFFSET($B$1031,1,,($C1139-1)*3-2,1))),
IFERROR((AG805/$J804)*$J1139,0))</f>
        <v>0</v>
      </c>
      <c r="AH1140" s="317"/>
      <c r="AI1140" s="318"/>
      <c r="AJ1140" s="318"/>
      <c r="AK1140" s="318"/>
      <c r="AL1140" s="318"/>
      <c r="AM1140"/>
      <c r="AN1140"/>
      <c r="AO1140"/>
      <c r="AP1140"/>
      <c r="AQ1140"/>
      <c r="AR1140"/>
    </row>
    <row r="1141" spans="1:44" ht="13.15" customHeight="1">
      <c r="A1141" s="317"/>
      <c r="B1141" s="380" t="str">
        <f t="shared" ref="B1141:C1141" ca="1" si="4396">B806</f>
        <v/>
      </c>
      <c r="C1141" s="380" t="str">
        <f t="shared" ca="1" si="4396"/>
        <v/>
      </c>
      <c r="D1141" s="891"/>
      <c r="E1141" s="896"/>
      <c r="F1141" s="897"/>
      <c r="G1141" s="900"/>
      <c r="H1141" s="903"/>
      <c r="I1141" s="906"/>
      <c r="J1141" s="909"/>
      <c r="K1141" s="912"/>
      <c r="L1141" s="915"/>
      <c r="M1141" s="404" t="s">
        <v>91</v>
      </c>
      <c r="N1141" s="405">
        <f t="shared" ref="N1141:AG1141" ca="1" si="4397">IFERROR(N1140*$K1139,0)</f>
        <v>0</v>
      </c>
      <c r="O1141" s="406">
        <f t="shared" ca="1" si="4397"/>
        <v>0</v>
      </c>
      <c r="P1141" s="406">
        <f t="shared" ca="1" si="4397"/>
        <v>0</v>
      </c>
      <c r="Q1141" s="407">
        <f t="shared" ca="1" si="4397"/>
        <v>0</v>
      </c>
      <c r="R1141" s="406">
        <f t="shared" ca="1" si="4397"/>
        <v>0</v>
      </c>
      <c r="S1141" s="406">
        <f t="shared" ca="1" si="4397"/>
        <v>0</v>
      </c>
      <c r="T1141" s="406">
        <f t="shared" ca="1" si="4397"/>
        <v>0</v>
      </c>
      <c r="U1141" s="406">
        <f t="shared" ca="1" si="4397"/>
        <v>0</v>
      </c>
      <c r="V1141" s="406">
        <f t="shared" ca="1" si="4397"/>
        <v>0</v>
      </c>
      <c r="W1141" s="406">
        <f t="shared" ca="1" si="4397"/>
        <v>0</v>
      </c>
      <c r="X1141" s="406">
        <f t="shared" ca="1" si="4397"/>
        <v>0</v>
      </c>
      <c r="Y1141" s="406">
        <f t="shared" ca="1" si="4397"/>
        <v>0</v>
      </c>
      <c r="Z1141" s="406">
        <f t="shared" ca="1" si="4397"/>
        <v>0</v>
      </c>
      <c r="AA1141" s="406">
        <f t="shared" ca="1" si="4397"/>
        <v>0</v>
      </c>
      <c r="AB1141" s="406">
        <f t="shared" ca="1" si="4397"/>
        <v>0</v>
      </c>
      <c r="AC1141" s="406">
        <f t="shared" ca="1" si="4397"/>
        <v>0</v>
      </c>
      <c r="AD1141" s="406">
        <f t="shared" ca="1" si="4397"/>
        <v>0</v>
      </c>
      <c r="AE1141" s="406">
        <f t="shared" ca="1" si="4397"/>
        <v>0</v>
      </c>
      <c r="AF1141" s="406">
        <f t="shared" ca="1" si="4397"/>
        <v>0</v>
      </c>
      <c r="AG1141" s="406">
        <f t="shared" ca="1" si="4397"/>
        <v>0</v>
      </c>
      <c r="AH1141" s="317"/>
      <c r="AI1141" s="318"/>
      <c r="AJ1141" s="318"/>
      <c r="AK1141" s="318"/>
      <c r="AL1141" s="318"/>
      <c r="AM1141"/>
      <c r="AN1141"/>
      <c r="AO1141"/>
      <c r="AP1141"/>
      <c r="AQ1141"/>
      <c r="AR1141"/>
    </row>
    <row r="1142" spans="1:44" ht="13.15" customHeight="1">
      <c r="A1142" s="317"/>
      <c r="B1142" s="317"/>
      <c r="C1142" s="317" cm="1">
        <f t="array" aca="1" ref="C1142" ca="1">OFFSET(C1142,-3,,,)+1</f>
        <v>38</v>
      </c>
      <c r="D1142" s="889" t="str">
        <f t="shared" ref="D1142:E1142" ca="1" si="4398">D807</f>
        <v/>
      </c>
      <c r="E1142" s="892" t="str">
        <f t="shared" ca="1" si="4398"/>
        <v/>
      </c>
      <c r="F1142" s="893"/>
      <c r="G1142" s="898">
        <f t="shared" ref="G1142" si="4399">G807</f>
        <v>0</v>
      </c>
      <c r="H1142" s="901"/>
      <c r="I1142" s="904" t="str">
        <f t="shared" ref="I1142" ca="1" si="4400">I807</f>
        <v/>
      </c>
      <c r="J1142" s="907">
        <f t="shared" ref="J1142" ca="1" si="4401">IF($D1142=$C$3,
SUMPRODUCT(OFFSET($B$1031,1,,($C1142-1)*3-2,),OFFSET($L$1031,,,($C1142-1)*3-2,)),J807+H1142)</f>
        <v>0</v>
      </c>
      <c r="K1142" s="910">
        <f t="shared" ref="K1142" ca="1" si="4402">K807</f>
        <v>0</v>
      </c>
      <c r="L1142" s="913">
        <f t="shared" ref="L1142" ca="1" si="4403">J1142*K1142</f>
        <v>0</v>
      </c>
      <c r="M1142" s="402" t="s">
        <v>89</v>
      </c>
      <c r="N1142" s="308" t="str">
        <f t="shared" ref="N1142:AG1142" ca="1" si="4404">N807</f>
        <v/>
      </c>
      <c r="O1142" s="309" t="str">
        <f t="shared" ca="1" si="4404"/>
        <v/>
      </c>
      <c r="P1142" s="309" t="str">
        <f t="shared" ca="1" si="4404"/>
        <v/>
      </c>
      <c r="Q1142" s="310" t="str">
        <f t="shared" ca="1" si="4404"/>
        <v/>
      </c>
      <c r="R1142" s="309" t="str">
        <f t="shared" ca="1" si="4404"/>
        <v/>
      </c>
      <c r="S1142" s="309" t="str">
        <f t="shared" ca="1" si="4404"/>
        <v/>
      </c>
      <c r="T1142" s="309" t="str">
        <f t="shared" ca="1" si="4404"/>
        <v/>
      </c>
      <c r="U1142" s="309" t="str">
        <f t="shared" ca="1" si="4404"/>
        <v/>
      </c>
      <c r="V1142" s="309" t="str">
        <f t="shared" ca="1" si="4404"/>
        <v/>
      </c>
      <c r="W1142" s="309" t="str">
        <f t="shared" ca="1" si="4404"/>
        <v/>
      </c>
      <c r="X1142" s="309" t="str">
        <f t="shared" ca="1" si="4404"/>
        <v/>
      </c>
      <c r="Y1142" s="309" t="str">
        <f t="shared" ca="1" si="4404"/>
        <v/>
      </c>
      <c r="Z1142" s="309" t="str">
        <f t="shared" ca="1" si="4404"/>
        <v/>
      </c>
      <c r="AA1142" s="309" t="str">
        <f t="shared" ca="1" si="4404"/>
        <v/>
      </c>
      <c r="AB1142" s="309" t="str">
        <f t="shared" ca="1" si="4404"/>
        <v/>
      </c>
      <c r="AC1142" s="309" t="str">
        <f t="shared" ca="1" si="4404"/>
        <v/>
      </c>
      <c r="AD1142" s="309" t="str">
        <f t="shared" ca="1" si="4404"/>
        <v/>
      </c>
      <c r="AE1142" s="309" t="str">
        <f t="shared" ca="1" si="4404"/>
        <v/>
      </c>
      <c r="AF1142" s="309" t="str">
        <f t="shared" ca="1" si="4404"/>
        <v/>
      </c>
      <c r="AG1142" s="309" t="str">
        <f t="shared" ca="1" si="4404"/>
        <v/>
      </c>
      <c r="AH1142" s="317"/>
      <c r="AI1142" s="318"/>
      <c r="AJ1142" s="318"/>
      <c r="AK1142" s="318"/>
      <c r="AL1142" s="318"/>
      <c r="AM1142"/>
      <c r="AN1142"/>
      <c r="AO1142"/>
      <c r="AP1142"/>
      <c r="AQ1142"/>
      <c r="AR1142"/>
    </row>
    <row r="1143" spans="1:44" ht="13.15" customHeight="1">
      <c r="A1143" s="317"/>
      <c r="B1143" s="380">
        <f t="shared" ref="B1143" ca="1" si="4405">B808</f>
        <v>0</v>
      </c>
      <c r="C1143" s="317" cm="1">
        <f t="array" aca="1" ref="C1143" ca="1">IF(ROUND(SUM(IF(N1142:AG1142&lt;&gt;"",IF(N1142:AG1142&lt;&gt;0,(N1143:AG1143))))-J1142,3)&lt;&gt;0,"X",0)</f>
        <v>0</v>
      </c>
      <c r="D1143" s="890"/>
      <c r="E1143" s="894"/>
      <c r="F1143" s="895"/>
      <c r="G1143" s="899"/>
      <c r="H1143" s="902"/>
      <c r="I1143" s="905"/>
      <c r="J1143" s="908"/>
      <c r="K1143" s="911"/>
      <c r="L1143" s="914"/>
      <c r="M1143" s="403" t="s">
        <v>90</v>
      </c>
      <c r="N1143" s="312" cm="1">
        <f t="array" aca="1" ref="N1143" ca="1">IF($D1142=$C$3,
SUM(IF(OFFSET($N$1031,,,($C1142-1)*3-2,$C$2)=N1142,OFFSET($N$1033,,,($C1142-1)*3-2,$C$2)*OFFSET($B$1031,1,,($C1142-1)*3-2,1))),
IFERROR((N808/$J807)*$J1142,0))</f>
        <v>0</v>
      </c>
      <c r="O1143" s="312" cm="1">
        <f t="array" aca="1" ref="O1143" ca="1">IF($D1142=$C$3,
SUM(IF(OFFSET($N$1031,,,($C1142-1)*3-2,$C$2)=O1142,OFFSET($N$1033,,,($C1142-1)*3-2,$C$2)*OFFSET($B$1031,1,,($C1142-1)*3-2,1))),
IFERROR((O808/$J807)*$J1142,0))</f>
        <v>0</v>
      </c>
      <c r="P1143" s="312" cm="1">
        <f t="array" aca="1" ref="P1143" ca="1">IF($D1142=$C$3,
SUM(IF(OFFSET($N$1031,,,($C1142-1)*3-2,$C$2)=P1142,OFFSET($N$1033,,,($C1142-1)*3-2,$C$2)*OFFSET($B$1031,1,,($C1142-1)*3-2,1))),
IFERROR((P808/$J807)*$J1142,0))</f>
        <v>0</v>
      </c>
      <c r="Q1143" s="313" cm="1">
        <f t="array" aca="1" ref="Q1143" ca="1">IF($D1142=$C$3,
SUM(IF(OFFSET($N$1031,,,($C1142-1)*3-2,$C$2)=Q1142,OFFSET($N$1033,,,($C1142-1)*3-2,$C$2)*OFFSET($B$1031,1,,($C1142-1)*3-2,1))),
IFERROR((Q808/$J807)*$J1142,0))</f>
        <v>0</v>
      </c>
      <c r="R1143" s="312" cm="1">
        <f t="array" aca="1" ref="R1143" ca="1">IF($D1142=$C$3,
SUM(IF(OFFSET($N$1031,,,($C1142-1)*3-2,$C$2)=R1142,OFFSET($N$1033,,,($C1142-1)*3-2,$C$2)*OFFSET($B$1031,1,,($C1142-1)*3-2,1))),
IFERROR((R808/$J807)*$J1142,0))</f>
        <v>0</v>
      </c>
      <c r="S1143" s="312" cm="1">
        <f t="array" aca="1" ref="S1143" ca="1">IF($D1142=$C$3,
SUM(IF(OFFSET($N$1031,,,($C1142-1)*3-2,$C$2)=S1142,OFFSET($N$1033,,,($C1142-1)*3-2,$C$2)*OFFSET($B$1031,1,,($C1142-1)*3-2,1))),
IFERROR((S808/$J807)*$J1142,0))</f>
        <v>0</v>
      </c>
      <c r="T1143" s="312" cm="1">
        <f t="array" aca="1" ref="T1143" ca="1">IF($D1142=$C$3,
SUM(IF(OFFSET($N$1031,,,($C1142-1)*3-2,$C$2)=T1142,OFFSET($N$1033,,,($C1142-1)*3-2,$C$2)*OFFSET($B$1031,1,,($C1142-1)*3-2,1))),
IFERROR((T808/$J807)*$J1142,0))</f>
        <v>0</v>
      </c>
      <c r="U1143" s="312" cm="1">
        <f t="array" aca="1" ref="U1143" ca="1">IF($D1142=$C$3,
SUM(IF(OFFSET($N$1031,,,($C1142-1)*3-2,$C$2)=U1142,OFFSET($N$1033,,,($C1142-1)*3-2,$C$2)*OFFSET($B$1031,1,,($C1142-1)*3-2,1))),
IFERROR((U808/$J807)*$J1142,0))</f>
        <v>0</v>
      </c>
      <c r="V1143" s="312" cm="1">
        <f t="array" aca="1" ref="V1143" ca="1">IF($D1142=$C$3,
SUM(IF(OFFSET($N$1031,,,($C1142-1)*3-2,$C$2)=V1142,OFFSET($N$1033,,,($C1142-1)*3-2,$C$2)*OFFSET($B$1031,1,,($C1142-1)*3-2,1))),
IFERROR((V808/$J807)*$J1142,0))</f>
        <v>0</v>
      </c>
      <c r="W1143" s="312" cm="1">
        <f t="array" aca="1" ref="W1143" ca="1">IF($D1142=$C$3,
SUM(IF(OFFSET($N$1031,,,($C1142-1)*3-2,$C$2)=W1142,OFFSET($N$1033,,,($C1142-1)*3-2,$C$2)*OFFSET($B$1031,1,,($C1142-1)*3-2,1))),
IFERROR((W808/$J807)*$J1142,0))</f>
        <v>0</v>
      </c>
      <c r="X1143" s="312" cm="1">
        <f t="array" aca="1" ref="X1143" ca="1">IF($D1142=$C$3,
SUM(IF(OFFSET($N$1031,,,($C1142-1)*3-2,$C$2)=X1142,OFFSET($N$1033,,,($C1142-1)*3-2,$C$2)*OFFSET($B$1031,1,,($C1142-1)*3-2,1))),
IFERROR((X808/$J807)*$J1142,0))</f>
        <v>0</v>
      </c>
      <c r="Y1143" s="312" cm="1">
        <f t="array" aca="1" ref="Y1143" ca="1">IF($D1142=$C$3,
SUM(IF(OFFSET($N$1031,,,($C1142-1)*3-2,$C$2)=Y1142,OFFSET($N$1033,,,($C1142-1)*3-2,$C$2)*OFFSET($B$1031,1,,($C1142-1)*3-2,1))),
IFERROR((Y808/$J807)*$J1142,0))</f>
        <v>0</v>
      </c>
      <c r="Z1143" s="312" cm="1">
        <f t="array" aca="1" ref="Z1143" ca="1">IF($D1142=$C$3,
SUM(IF(OFFSET($N$1031,,,($C1142-1)*3-2,$C$2)=Z1142,OFFSET($N$1033,,,($C1142-1)*3-2,$C$2)*OFFSET($B$1031,1,,($C1142-1)*3-2,1))),
IFERROR((Z808/$J807)*$J1142,0))</f>
        <v>0</v>
      </c>
      <c r="AA1143" s="312" cm="1">
        <f t="array" aca="1" ref="AA1143" ca="1">IF($D1142=$C$3,
SUM(IF(OFFSET($N$1031,,,($C1142-1)*3-2,$C$2)=AA1142,OFFSET($N$1033,,,($C1142-1)*3-2,$C$2)*OFFSET($B$1031,1,,($C1142-1)*3-2,1))),
IFERROR((AA808/$J807)*$J1142,0))</f>
        <v>0</v>
      </c>
      <c r="AB1143" s="312" cm="1">
        <f t="array" aca="1" ref="AB1143" ca="1">IF($D1142=$C$3,
SUM(IF(OFFSET($N$1031,,,($C1142-1)*3-2,$C$2)=AB1142,OFFSET($N$1033,,,($C1142-1)*3-2,$C$2)*OFFSET($B$1031,1,,($C1142-1)*3-2,1))),
IFERROR((AB808/$J807)*$J1142,0))</f>
        <v>0</v>
      </c>
      <c r="AC1143" s="312" cm="1">
        <f t="array" aca="1" ref="AC1143" ca="1">IF($D1142=$C$3,
SUM(IF(OFFSET($N$1031,,,($C1142-1)*3-2,$C$2)=AC1142,OFFSET($N$1033,,,($C1142-1)*3-2,$C$2)*OFFSET($B$1031,1,,($C1142-1)*3-2,1))),
IFERROR((AC808/$J807)*$J1142,0))</f>
        <v>0</v>
      </c>
      <c r="AD1143" s="312" cm="1">
        <f t="array" aca="1" ref="AD1143" ca="1">IF($D1142=$C$3,
SUM(IF(OFFSET($N$1031,,,($C1142-1)*3-2,$C$2)=AD1142,OFFSET($N$1033,,,($C1142-1)*3-2,$C$2)*OFFSET($B$1031,1,,($C1142-1)*3-2,1))),
IFERROR((AD808/$J807)*$J1142,0))</f>
        <v>0</v>
      </c>
      <c r="AE1143" s="312" cm="1">
        <f t="array" aca="1" ref="AE1143" ca="1">IF($D1142=$C$3,
SUM(IF(OFFSET($N$1031,,,($C1142-1)*3-2,$C$2)=AE1142,OFFSET($N$1033,,,($C1142-1)*3-2,$C$2)*OFFSET($B$1031,1,,($C1142-1)*3-2,1))),
IFERROR((AE808/$J807)*$J1142,0))</f>
        <v>0</v>
      </c>
      <c r="AF1143" s="312" cm="1">
        <f t="array" aca="1" ref="AF1143" ca="1">IF($D1142=$C$3,
SUM(IF(OFFSET($N$1031,,,($C1142-1)*3-2,$C$2)=AF1142,OFFSET($N$1033,,,($C1142-1)*3-2,$C$2)*OFFSET($B$1031,1,,($C1142-1)*3-2,1))),
IFERROR((AF808/$J807)*$J1142,0))</f>
        <v>0</v>
      </c>
      <c r="AG1143" s="312" cm="1">
        <f t="array" aca="1" ref="AG1143" ca="1">IF($D1142=$C$3,
SUM(IF(OFFSET($N$1031,,,($C1142-1)*3-2,$C$2)=AG1142,OFFSET($N$1033,,,($C1142-1)*3-2,$C$2)*OFFSET($B$1031,1,,($C1142-1)*3-2,1))),
IFERROR((AG808/$J807)*$J1142,0))</f>
        <v>0</v>
      </c>
      <c r="AH1143" s="317"/>
      <c r="AI1143" s="318"/>
      <c r="AJ1143" s="318"/>
      <c r="AK1143" s="318"/>
      <c r="AL1143" s="318"/>
      <c r="AM1143"/>
      <c r="AN1143"/>
      <c r="AO1143"/>
      <c r="AP1143"/>
      <c r="AQ1143"/>
      <c r="AR1143"/>
    </row>
    <row r="1144" spans="1:44" ht="13.15" customHeight="1">
      <c r="A1144" s="317"/>
      <c r="B1144" s="380" t="str">
        <f t="shared" ref="B1144:C1144" ca="1" si="4406">B809</f>
        <v/>
      </c>
      <c r="C1144" s="380" t="str">
        <f t="shared" ca="1" si="4406"/>
        <v/>
      </c>
      <c r="D1144" s="891"/>
      <c r="E1144" s="896"/>
      <c r="F1144" s="897"/>
      <c r="G1144" s="900"/>
      <c r="H1144" s="903"/>
      <c r="I1144" s="906"/>
      <c r="J1144" s="909"/>
      <c r="K1144" s="912"/>
      <c r="L1144" s="915"/>
      <c r="M1144" s="404" t="s">
        <v>91</v>
      </c>
      <c r="N1144" s="405">
        <f t="shared" ref="N1144:AG1144" ca="1" si="4407">IFERROR(N1143*$K1142,0)</f>
        <v>0</v>
      </c>
      <c r="O1144" s="406">
        <f t="shared" ca="1" si="4407"/>
        <v>0</v>
      </c>
      <c r="P1144" s="406">
        <f t="shared" ca="1" si="4407"/>
        <v>0</v>
      </c>
      <c r="Q1144" s="407">
        <f t="shared" ca="1" si="4407"/>
        <v>0</v>
      </c>
      <c r="R1144" s="406">
        <f t="shared" ca="1" si="4407"/>
        <v>0</v>
      </c>
      <c r="S1144" s="406">
        <f t="shared" ca="1" si="4407"/>
        <v>0</v>
      </c>
      <c r="T1144" s="406">
        <f t="shared" ca="1" si="4407"/>
        <v>0</v>
      </c>
      <c r="U1144" s="406">
        <f t="shared" ca="1" si="4407"/>
        <v>0</v>
      </c>
      <c r="V1144" s="406">
        <f t="shared" ca="1" si="4407"/>
        <v>0</v>
      </c>
      <c r="W1144" s="406">
        <f t="shared" ca="1" si="4407"/>
        <v>0</v>
      </c>
      <c r="X1144" s="406">
        <f t="shared" ca="1" si="4407"/>
        <v>0</v>
      </c>
      <c r="Y1144" s="406">
        <f t="shared" ca="1" si="4407"/>
        <v>0</v>
      </c>
      <c r="Z1144" s="406">
        <f t="shared" ca="1" si="4407"/>
        <v>0</v>
      </c>
      <c r="AA1144" s="406">
        <f t="shared" ca="1" si="4407"/>
        <v>0</v>
      </c>
      <c r="AB1144" s="406">
        <f t="shared" ca="1" si="4407"/>
        <v>0</v>
      </c>
      <c r="AC1144" s="406">
        <f t="shared" ca="1" si="4407"/>
        <v>0</v>
      </c>
      <c r="AD1144" s="406">
        <f t="shared" ca="1" si="4407"/>
        <v>0</v>
      </c>
      <c r="AE1144" s="406">
        <f t="shared" ca="1" si="4407"/>
        <v>0</v>
      </c>
      <c r="AF1144" s="406">
        <f t="shared" ca="1" si="4407"/>
        <v>0</v>
      </c>
      <c r="AG1144" s="406">
        <f t="shared" ca="1" si="4407"/>
        <v>0</v>
      </c>
      <c r="AH1144" s="317"/>
      <c r="AI1144" s="318"/>
      <c r="AJ1144" s="318"/>
      <c r="AK1144" s="318"/>
      <c r="AL1144" s="318"/>
      <c r="AM1144"/>
      <c r="AN1144"/>
      <c r="AO1144"/>
      <c r="AP1144"/>
      <c r="AQ1144"/>
      <c r="AR1144"/>
    </row>
    <row r="1145" spans="1:44" ht="13.15" customHeight="1">
      <c r="A1145" s="317"/>
      <c r="B1145" s="317"/>
      <c r="C1145" s="317" cm="1">
        <f t="array" aca="1" ref="C1145" ca="1">OFFSET(C1145,-3,,,)+1</f>
        <v>39</v>
      </c>
      <c r="D1145" s="889" t="str">
        <f t="shared" ref="D1145:E1145" ca="1" si="4408">D810</f>
        <v/>
      </c>
      <c r="E1145" s="892" t="str">
        <f t="shared" ca="1" si="4408"/>
        <v/>
      </c>
      <c r="F1145" s="893"/>
      <c r="G1145" s="898">
        <f t="shared" ref="G1145" si="4409">G810</f>
        <v>0</v>
      </c>
      <c r="H1145" s="901"/>
      <c r="I1145" s="904" t="str">
        <f t="shared" ref="I1145" ca="1" si="4410">I810</f>
        <v/>
      </c>
      <c r="J1145" s="907">
        <f t="shared" ref="J1145" ca="1" si="4411">IF($D1145=$C$3,
SUMPRODUCT(OFFSET($B$1031,1,,($C1145-1)*3-2,),OFFSET($L$1031,,,($C1145-1)*3-2,)),J810+H1145)</f>
        <v>0</v>
      </c>
      <c r="K1145" s="910">
        <f t="shared" ref="K1145" ca="1" si="4412">K810</f>
        <v>0</v>
      </c>
      <c r="L1145" s="913">
        <f t="shared" ref="L1145" ca="1" si="4413">J1145*K1145</f>
        <v>0</v>
      </c>
      <c r="M1145" s="402" t="s">
        <v>89</v>
      </c>
      <c r="N1145" s="308" t="str">
        <f t="shared" ref="N1145:AG1145" ca="1" si="4414">N810</f>
        <v/>
      </c>
      <c r="O1145" s="309" t="str">
        <f t="shared" ca="1" si="4414"/>
        <v/>
      </c>
      <c r="P1145" s="309" t="str">
        <f t="shared" ca="1" si="4414"/>
        <v/>
      </c>
      <c r="Q1145" s="310" t="str">
        <f t="shared" ca="1" si="4414"/>
        <v/>
      </c>
      <c r="R1145" s="309" t="str">
        <f t="shared" ca="1" si="4414"/>
        <v/>
      </c>
      <c r="S1145" s="309" t="str">
        <f t="shared" ca="1" si="4414"/>
        <v/>
      </c>
      <c r="T1145" s="309" t="str">
        <f t="shared" ca="1" si="4414"/>
        <v/>
      </c>
      <c r="U1145" s="309" t="str">
        <f t="shared" ca="1" si="4414"/>
        <v/>
      </c>
      <c r="V1145" s="309" t="str">
        <f t="shared" ca="1" si="4414"/>
        <v/>
      </c>
      <c r="W1145" s="309" t="str">
        <f t="shared" ca="1" si="4414"/>
        <v/>
      </c>
      <c r="X1145" s="309" t="str">
        <f t="shared" ca="1" si="4414"/>
        <v/>
      </c>
      <c r="Y1145" s="309" t="str">
        <f t="shared" ca="1" si="4414"/>
        <v/>
      </c>
      <c r="Z1145" s="309" t="str">
        <f t="shared" ca="1" si="4414"/>
        <v/>
      </c>
      <c r="AA1145" s="309" t="str">
        <f t="shared" ca="1" si="4414"/>
        <v/>
      </c>
      <c r="AB1145" s="309" t="str">
        <f t="shared" ca="1" si="4414"/>
        <v/>
      </c>
      <c r="AC1145" s="309" t="str">
        <f t="shared" ca="1" si="4414"/>
        <v/>
      </c>
      <c r="AD1145" s="309" t="str">
        <f t="shared" ca="1" si="4414"/>
        <v/>
      </c>
      <c r="AE1145" s="309" t="str">
        <f t="shared" ca="1" si="4414"/>
        <v/>
      </c>
      <c r="AF1145" s="309" t="str">
        <f t="shared" ca="1" si="4414"/>
        <v/>
      </c>
      <c r="AG1145" s="309" t="str">
        <f t="shared" ca="1" si="4414"/>
        <v/>
      </c>
      <c r="AH1145" s="317"/>
      <c r="AI1145" s="318"/>
      <c r="AJ1145" s="318"/>
      <c r="AK1145" s="318"/>
      <c r="AL1145" s="318"/>
      <c r="AM1145"/>
      <c r="AN1145"/>
      <c r="AO1145"/>
      <c r="AP1145"/>
      <c r="AQ1145"/>
      <c r="AR1145"/>
    </row>
    <row r="1146" spans="1:44" ht="13.15" customHeight="1">
      <c r="A1146" s="317"/>
      <c r="B1146" s="380">
        <f t="shared" ref="B1146" ca="1" si="4415">B811</f>
        <v>0</v>
      </c>
      <c r="C1146" s="317" cm="1">
        <f t="array" aca="1" ref="C1146" ca="1">IF(ROUND(SUM(IF(N1145:AG1145&lt;&gt;"",IF(N1145:AG1145&lt;&gt;0,(N1146:AG1146))))-J1145,3)&lt;&gt;0,"X",0)</f>
        <v>0</v>
      </c>
      <c r="D1146" s="890"/>
      <c r="E1146" s="894"/>
      <c r="F1146" s="895"/>
      <c r="G1146" s="899"/>
      <c r="H1146" s="902"/>
      <c r="I1146" s="905"/>
      <c r="J1146" s="908"/>
      <c r="K1146" s="911"/>
      <c r="L1146" s="914"/>
      <c r="M1146" s="403" t="s">
        <v>90</v>
      </c>
      <c r="N1146" s="312" cm="1">
        <f t="array" aca="1" ref="N1146" ca="1">IF($D1145=$C$3,
SUM(IF(OFFSET($N$1031,,,($C1145-1)*3-2,$C$2)=N1145,OFFSET($N$1033,,,($C1145-1)*3-2,$C$2)*OFFSET($B$1031,1,,($C1145-1)*3-2,1))),
IFERROR((N811/$J810)*$J1145,0))</f>
        <v>0</v>
      </c>
      <c r="O1146" s="312" cm="1">
        <f t="array" aca="1" ref="O1146" ca="1">IF($D1145=$C$3,
SUM(IF(OFFSET($N$1031,,,($C1145-1)*3-2,$C$2)=O1145,OFFSET($N$1033,,,($C1145-1)*3-2,$C$2)*OFFSET($B$1031,1,,($C1145-1)*3-2,1))),
IFERROR((O811/$J810)*$J1145,0))</f>
        <v>0</v>
      </c>
      <c r="P1146" s="312" cm="1">
        <f t="array" aca="1" ref="P1146" ca="1">IF($D1145=$C$3,
SUM(IF(OFFSET($N$1031,,,($C1145-1)*3-2,$C$2)=P1145,OFFSET($N$1033,,,($C1145-1)*3-2,$C$2)*OFFSET($B$1031,1,,($C1145-1)*3-2,1))),
IFERROR((P811/$J810)*$J1145,0))</f>
        <v>0</v>
      </c>
      <c r="Q1146" s="313" cm="1">
        <f t="array" aca="1" ref="Q1146" ca="1">IF($D1145=$C$3,
SUM(IF(OFFSET($N$1031,,,($C1145-1)*3-2,$C$2)=Q1145,OFFSET($N$1033,,,($C1145-1)*3-2,$C$2)*OFFSET($B$1031,1,,($C1145-1)*3-2,1))),
IFERROR((Q811/$J810)*$J1145,0))</f>
        <v>0</v>
      </c>
      <c r="R1146" s="312" cm="1">
        <f t="array" aca="1" ref="R1146" ca="1">IF($D1145=$C$3,
SUM(IF(OFFSET($N$1031,,,($C1145-1)*3-2,$C$2)=R1145,OFFSET($N$1033,,,($C1145-1)*3-2,$C$2)*OFFSET($B$1031,1,,($C1145-1)*3-2,1))),
IFERROR((R811/$J810)*$J1145,0))</f>
        <v>0</v>
      </c>
      <c r="S1146" s="312" cm="1">
        <f t="array" aca="1" ref="S1146" ca="1">IF($D1145=$C$3,
SUM(IF(OFFSET($N$1031,,,($C1145-1)*3-2,$C$2)=S1145,OFFSET($N$1033,,,($C1145-1)*3-2,$C$2)*OFFSET($B$1031,1,,($C1145-1)*3-2,1))),
IFERROR((S811/$J810)*$J1145,0))</f>
        <v>0</v>
      </c>
      <c r="T1146" s="312" cm="1">
        <f t="array" aca="1" ref="T1146" ca="1">IF($D1145=$C$3,
SUM(IF(OFFSET($N$1031,,,($C1145-1)*3-2,$C$2)=T1145,OFFSET($N$1033,,,($C1145-1)*3-2,$C$2)*OFFSET($B$1031,1,,($C1145-1)*3-2,1))),
IFERROR((T811/$J810)*$J1145,0))</f>
        <v>0</v>
      </c>
      <c r="U1146" s="312" cm="1">
        <f t="array" aca="1" ref="U1146" ca="1">IF($D1145=$C$3,
SUM(IF(OFFSET($N$1031,,,($C1145-1)*3-2,$C$2)=U1145,OFFSET($N$1033,,,($C1145-1)*3-2,$C$2)*OFFSET($B$1031,1,,($C1145-1)*3-2,1))),
IFERROR((U811/$J810)*$J1145,0))</f>
        <v>0</v>
      </c>
      <c r="V1146" s="312" cm="1">
        <f t="array" aca="1" ref="V1146" ca="1">IF($D1145=$C$3,
SUM(IF(OFFSET($N$1031,,,($C1145-1)*3-2,$C$2)=V1145,OFFSET($N$1033,,,($C1145-1)*3-2,$C$2)*OFFSET($B$1031,1,,($C1145-1)*3-2,1))),
IFERROR((V811/$J810)*$J1145,0))</f>
        <v>0</v>
      </c>
      <c r="W1146" s="312" cm="1">
        <f t="array" aca="1" ref="W1146" ca="1">IF($D1145=$C$3,
SUM(IF(OFFSET($N$1031,,,($C1145-1)*3-2,$C$2)=W1145,OFFSET($N$1033,,,($C1145-1)*3-2,$C$2)*OFFSET($B$1031,1,,($C1145-1)*3-2,1))),
IFERROR((W811/$J810)*$J1145,0))</f>
        <v>0</v>
      </c>
      <c r="X1146" s="312" cm="1">
        <f t="array" aca="1" ref="X1146" ca="1">IF($D1145=$C$3,
SUM(IF(OFFSET($N$1031,,,($C1145-1)*3-2,$C$2)=X1145,OFFSET($N$1033,,,($C1145-1)*3-2,$C$2)*OFFSET($B$1031,1,,($C1145-1)*3-2,1))),
IFERROR((X811/$J810)*$J1145,0))</f>
        <v>0</v>
      </c>
      <c r="Y1146" s="312" cm="1">
        <f t="array" aca="1" ref="Y1146" ca="1">IF($D1145=$C$3,
SUM(IF(OFFSET($N$1031,,,($C1145-1)*3-2,$C$2)=Y1145,OFFSET($N$1033,,,($C1145-1)*3-2,$C$2)*OFFSET($B$1031,1,,($C1145-1)*3-2,1))),
IFERROR((Y811/$J810)*$J1145,0))</f>
        <v>0</v>
      </c>
      <c r="Z1146" s="312" cm="1">
        <f t="array" aca="1" ref="Z1146" ca="1">IF($D1145=$C$3,
SUM(IF(OFFSET($N$1031,,,($C1145-1)*3-2,$C$2)=Z1145,OFFSET($N$1033,,,($C1145-1)*3-2,$C$2)*OFFSET($B$1031,1,,($C1145-1)*3-2,1))),
IFERROR((Z811/$J810)*$J1145,0))</f>
        <v>0</v>
      </c>
      <c r="AA1146" s="312" cm="1">
        <f t="array" aca="1" ref="AA1146" ca="1">IF($D1145=$C$3,
SUM(IF(OFFSET($N$1031,,,($C1145-1)*3-2,$C$2)=AA1145,OFFSET($N$1033,,,($C1145-1)*3-2,$C$2)*OFFSET($B$1031,1,,($C1145-1)*3-2,1))),
IFERROR((AA811/$J810)*$J1145,0))</f>
        <v>0</v>
      </c>
      <c r="AB1146" s="312" cm="1">
        <f t="array" aca="1" ref="AB1146" ca="1">IF($D1145=$C$3,
SUM(IF(OFFSET($N$1031,,,($C1145-1)*3-2,$C$2)=AB1145,OFFSET($N$1033,,,($C1145-1)*3-2,$C$2)*OFFSET($B$1031,1,,($C1145-1)*3-2,1))),
IFERROR((AB811/$J810)*$J1145,0))</f>
        <v>0</v>
      </c>
      <c r="AC1146" s="312" cm="1">
        <f t="array" aca="1" ref="AC1146" ca="1">IF($D1145=$C$3,
SUM(IF(OFFSET($N$1031,,,($C1145-1)*3-2,$C$2)=AC1145,OFFSET($N$1033,,,($C1145-1)*3-2,$C$2)*OFFSET($B$1031,1,,($C1145-1)*3-2,1))),
IFERROR((AC811/$J810)*$J1145,0))</f>
        <v>0</v>
      </c>
      <c r="AD1146" s="312" cm="1">
        <f t="array" aca="1" ref="AD1146" ca="1">IF($D1145=$C$3,
SUM(IF(OFFSET($N$1031,,,($C1145-1)*3-2,$C$2)=AD1145,OFFSET($N$1033,,,($C1145-1)*3-2,$C$2)*OFFSET($B$1031,1,,($C1145-1)*3-2,1))),
IFERROR((AD811/$J810)*$J1145,0))</f>
        <v>0</v>
      </c>
      <c r="AE1146" s="312" cm="1">
        <f t="array" aca="1" ref="AE1146" ca="1">IF($D1145=$C$3,
SUM(IF(OFFSET($N$1031,,,($C1145-1)*3-2,$C$2)=AE1145,OFFSET($N$1033,,,($C1145-1)*3-2,$C$2)*OFFSET($B$1031,1,,($C1145-1)*3-2,1))),
IFERROR((AE811/$J810)*$J1145,0))</f>
        <v>0</v>
      </c>
      <c r="AF1146" s="312" cm="1">
        <f t="array" aca="1" ref="AF1146" ca="1">IF($D1145=$C$3,
SUM(IF(OFFSET($N$1031,,,($C1145-1)*3-2,$C$2)=AF1145,OFFSET($N$1033,,,($C1145-1)*3-2,$C$2)*OFFSET($B$1031,1,,($C1145-1)*3-2,1))),
IFERROR((AF811/$J810)*$J1145,0))</f>
        <v>0</v>
      </c>
      <c r="AG1146" s="312" cm="1">
        <f t="array" aca="1" ref="AG1146" ca="1">IF($D1145=$C$3,
SUM(IF(OFFSET($N$1031,,,($C1145-1)*3-2,$C$2)=AG1145,OFFSET($N$1033,,,($C1145-1)*3-2,$C$2)*OFFSET($B$1031,1,,($C1145-1)*3-2,1))),
IFERROR((AG811/$J810)*$J1145,0))</f>
        <v>0</v>
      </c>
      <c r="AH1146" s="317"/>
      <c r="AI1146" s="318"/>
      <c r="AJ1146" s="318"/>
      <c r="AK1146" s="318"/>
      <c r="AL1146" s="318"/>
      <c r="AM1146"/>
      <c r="AN1146"/>
      <c r="AO1146"/>
      <c r="AP1146"/>
      <c r="AQ1146"/>
      <c r="AR1146"/>
    </row>
    <row r="1147" spans="1:44" ht="13.15" customHeight="1">
      <c r="A1147" s="317"/>
      <c r="B1147" s="380" t="str">
        <f t="shared" ref="B1147:C1147" ca="1" si="4416">B812</f>
        <v/>
      </c>
      <c r="C1147" s="380" t="str">
        <f t="shared" ca="1" si="4416"/>
        <v/>
      </c>
      <c r="D1147" s="891"/>
      <c r="E1147" s="896"/>
      <c r="F1147" s="897"/>
      <c r="G1147" s="900"/>
      <c r="H1147" s="903"/>
      <c r="I1147" s="906"/>
      <c r="J1147" s="909"/>
      <c r="K1147" s="912"/>
      <c r="L1147" s="915"/>
      <c r="M1147" s="404" t="s">
        <v>91</v>
      </c>
      <c r="N1147" s="405">
        <f t="shared" ref="N1147:AG1147" ca="1" si="4417">IFERROR(N1146*$K1145,0)</f>
        <v>0</v>
      </c>
      <c r="O1147" s="406">
        <f t="shared" ca="1" si="4417"/>
        <v>0</v>
      </c>
      <c r="P1147" s="406">
        <f t="shared" ca="1" si="4417"/>
        <v>0</v>
      </c>
      <c r="Q1147" s="407">
        <f t="shared" ca="1" si="4417"/>
        <v>0</v>
      </c>
      <c r="R1147" s="406">
        <f t="shared" ca="1" si="4417"/>
        <v>0</v>
      </c>
      <c r="S1147" s="406">
        <f t="shared" ca="1" si="4417"/>
        <v>0</v>
      </c>
      <c r="T1147" s="406">
        <f t="shared" ca="1" si="4417"/>
        <v>0</v>
      </c>
      <c r="U1147" s="406">
        <f t="shared" ca="1" si="4417"/>
        <v>0</v>
      </c>
      <c r="V1147" s="406">
        <f t="shared" ca="1" si="4417"/>
        <v>0</v>
      </c>
      <c r="W1147" s="406">
        <f t="shared" ca="1" si="4417"/>
        <v>0</v>
      </c>
      <c r="X1147" s="406">
        <f t="shared" ca="1" si="4417"/>
        <v>0</v>
      </c>
      <c r="Y1147" s="406">
        <f t="shared" ca="1" si="4417"/>
        <v>0</v>
      </c>
      <c r="Z1147" s="406">
        <f t="shared" ca="1" si="4417"/>
        <v>0</v>
      </c>
      <c r="AA1147" s="406">
        <f t="shared" ca="1" si="4417"/>
        <v>0</v>
      </c>
      <c r="AB1147" s="406">
        <f t="shared" ca="1" si="4417"/>
        <v>0</v>
      </c>
      <c r="AC1147" s="406">
        <f t="shared" ca="1" si="4417"/>
        <v>0</v>
      </c>
      <c r="AD1147" s="406">
        <f t="shared" ca="1" si="4417"/>
        <v>0</v>
      </c>
      <c r="AE1147" s="406">
        <f t="shared" ca="1" si="4417"/>
        <v>0</v>
      </c>
      <c r="AF1147" s="406">
        <f t="shared" ca="1" si="4417"/>
        <v>0</v>
      </c>
      <c r="AG1147" s="406">
        <f t="shared" ca="1" si="4417"/>
        <v>0</v>
      </c>
      <c r="AH1147" s="317"/>
      <c r="AI1147" s="318"/>
      <c r="AJ1147" s="318"/>
      <c r="AK1147" s="318"/>
      <c r="AL1147" s="318"/>
      <c r="AM1147"/>
      <c r="AN1147"/>
      <c r="AO1147"/>
      <c r="AP1147"/>
      <c r="AQ1147"/>
      <c r="AR1147"/>
    </row>
    <row r="1148" spans="1:44" ht="13.15" customHeight="1">
      <c r="A1148" s="317"/>
      <c r="B1148" s="317"/>
      <c r="C1148" s="317" cm="1">
        <f t="array" aca="1" ref="C1148" ca="1">OFFSET(C1148,-3,,,)+1</f>
        <v>40</v>
      </c>
      <c r="D1148" s="889" t="str">
        <f t="shared" ref="D1148:E1148" ca="1" si="4418">D813</f>
        <v/>
      </c>
      <c r="E1148" s="892" t="str">
        <f t="shared" ca="1" si="4418"/>
        <v/>
      </c>
      <c r="F1148" s="893"/>
      <c r="G1148" s="898">
        <f t="shared" ref="G1148" si="4419">G813</f>
        <v>0</v>
      </c>
      <c r="H1148" s="901"/>
      <c r="I1148" s="904" t="str">
        <f t="shared" ref="I1148" ca="1" si="4420">I813</f>
        <v/>
      </c>
      <c r="J1148" s="907">
        <f t="shared" ref="J1148" ca="1" si="4421">IF($D1148=$C$3,
SUMPRODUCT(OFFSET($B$1031,1,,($C1148-1)*3-2,),OFFSET($L$1031,,,($C1148-1)*3-2,)),J813+H1148)</f>
        <v>0</v>
      </c>
      <c r="K1148" s="910">
        <f t="shared" ref="K1148" ca="1" si="4422">K813</f>
        <v>0</v>
      </c>
      <c r="L1148" s="913">
        <f t="shared" ref="L1148" ca="1" si="4423">J1148*K1148</f>
        <v>0</v>
      </c>
      <c r="M1148" s="402" t="s">
        <v>89</v>
      </c>
      <c r="N1148" s="308" t="str">
        <f t="shared" ref="N1148:AG1148" ca="1" si="4424">N813</f>
        <v/>
      </c>
      <c r="O1148" s="309" t="str">
        <f t="shared" ca="1" si="4424"/>
        <v/>
      </c>
      <c r="P1148" s="309" t="str">
        <f t="shared" ca="1" si="4424"/>
        <v/>
      </c>
      <c r="Q1148" s="310" t="str">
        <f t="shared" ca="1" si="4424"/>
        <v/>
      </c>
      <c r="R1148" s="309" t="str">
        <f t="shared" ca="1" si="4424"/>
        <v/>
      </c>
      <c r="S1148" s="309" t="str">
        <f t="shared" ca="1" si="4424"/>
        <v/>
      </c>
      <c r="T1148" s="309" t="str">
        <f t="shared" ca="1" si="4424"/>
        <v/>
      </c>
      <c r="U1148" s="309" t="str">
        <f t="shared" ca="1" si="4424"/>
        <v/>
      </c>
      <c r="V1148" s="309" t="str">
        <f t="shared" ca="1" si="4424"/>
        <v/>
      </c>
      <c r="W1148" s="309" t="str">
        <f t="shared" ca="1" si="4424"/>
        <v/>
      </c>
      <c r="X1148" s="309" t="str">
        <f t="shared" ca="1" si="4424"/>
        <v/>
      </c>
      <c r="Y1148" s="309" t="str">
        <f t="shared" ca="1" si="4424"/>
        <v/>
      </c>
      <c r="Z1148" s="309" t="str">
        <f t="shared" ca="1" si="4424"/>
        <v/>
      </c>
      <c r="AA1148" s="309" t="str">
        <f t="shared" ca="1" si="4424"/>
        <v/>
      </c>
      <c r="AB1148" s="309" t="str">
        <f t="shared" ca="1" si="4424"/>
        <v/>
      </c>
      <c r="AC1148" s="309" t="str">
        <f t="shared" ca="1" si="4424"/>
        <v/>
      </c>
      <c r="AD1148" s="309" t="str">
        <f t="shared" ca="1" si="4424"/>
        <v/>
      </c>
      <c r="AE1148" s="309" t="str">
        <f t="shared" ca="1" si="4424"/>
        <v/>
      </c>
      <c r="AF1148" s="309" t="str">
        <f t="shared" ca="1" si="4424"/>
        <v/>
      </c>
      <c r="AG1148" s="309" t="str">
        <f t="shared" ca="1" si="4424"/>
        <v/>
      </c>
      <c r="AH1148" s="317"/>
      <c r="AI1148" s="318"/>
      <c r="AJ1148" s="318"/>
      <c r="AK1148" s="318"/>
      <c r="AL1148" s="318"/>
      <c r="AM1148"/>
      <c r="AN1148"/>
      <c r="AO1148"/>
      <c r="AP1148"/>
      <c r="AQ1148"/>
      <c r="AR1148"/>
    </row>
    <row r="1149" spans="1:44" ht="13.15" customHeight="1">
      <c r="A1149" s="317"/>
      <c r="B1149" s="380">
        <f t="shared" ref="B1149" ca="1" si="4425">B814</f>
        <v>0</v>
      </c>
      <c r="C1149" s="317" cm="1">
        <f t="array" aca="1" ref="C1149" ca="1">IF(ROUND(SUM(IF(N1148:AG1148&lt;&gt;"",IF(N1148:AG1148&lt;&gt;0,(N1149:AG1149))))-J1148,3)&lt;&gt;0,"X",0)</f>
        <v>0</v>
      </c>
      <c r="D1149" s="890"/>
      <c r="E1149" s="894"/>
      <c r="F1149" s="895"/>
      <c r="G1149" s="899"/>
      <c r="H1149" s="902"/>
      <c r="I1149" s="905"/>
      <c r="J1149" s="908"/>
      <c r="K1149" s="911"/>
      <c r="L1149" s="914"/>
      <c r="M1149" s="403" t="s">
        <v>90</v>
      </c>
      <c r="N1149" s="312" cm="1">
        <f t="array" aca="1" ref="N1149" ca="1">IF($D1148=$C$3,
SUM(IF(OFFSET($N$1031,,,($C1148-1)*3-2,$C$2)=N1148,OFFSET($N$1033,,,($C1148-1)*3-2,$C$2)*OFFSET($B$1031,1,,($C1148-1)*3-2,1))),
IFERROR((N814/$J813)*$J1148,0))</f>
        <v>0</v>
      </c>
      <c r="O1149" s="312" cm="1">
        <f t="array" aca="1" ref="O1149" ca="1">IF($D1148=$C$3,
SUM(IF(OFFSET($N$1031,,,($C1148-1)*3-2,$C$2)=O1148,OFFSET($N$1033,,,($C1148-1)*3-2,$C$2)*OFFSET($B$1031,1,,($C1148-1)*3-2,1))),
IFERROR((O814/$J813)*$J1148,0))</f>
        <v>0</v>
      </c>
      <c r="P1149" s="312" cm="1">
        <f t="array" aca="1" ref="P1149" ca="1">IF($D1148=$C$3,
SUM(IF(OFFSET($N$1031,,,($C1148-1)*3-2,$C$2)=P1148,OFFSET($N$1033,,,($C1148-1)*3-2,$C$2)*OFFSET($B$1031,1,,($C1148-1)*3-2,1))),
IFERROR((P814/$J813)*$J1148,0))</f>
        <v>0</v>
      </c>
      <c r="Q1149" s="313" cm="1">
        <f t="array" aca="1" ref="Q1149" ca="1">IF($D1148=$C$3,
SUM(IF(OFFSET($N$1031,,,($C1148-1)*3-2,$C$2)=Q1148,OFFSET($N$1033,,,($C1148-1)*3-2,$C$2)*OFFSET($B$1031,1,,($C1148-1)*3-2,1))),
IFERROR((Q814/$J813)*$J1148,0))</f>
        <v>0</v>
      </c>
      <c r="R1149" s="312" cm="1">
        <f t="array" aca="1" ref="R1149" ca="1">IF($D1148=$C$3,
SUM(IF(OFFSET($N$1031,,,($C1148-1)*3-2,$C$2)=R1148,OFFSET($N$1033,,,($C1148-1)*3-2,$C$2)*OFFSET($B$1031,1,,($C1148-1)*3-2,1))),
IFERROR((R814/$J813)*$J1148,0))</f>
        <v>0</v>
      </c>
      <c r="S1149" s="312" cm="1">
        <f t="array" aca="1" ref="S1149" ca="1">IF($D1148=$C$3,
SUM(IF(OFFSET($N$1031,,,($C1148-1)*3-2,$C$2)=S1148,OFFSET($N$1033,,,($C1148-1)*3-2,$C$2)*OFFSET($B$1031,1,,($C1148-1)*3-2,1))),
IFERROR((S814/$J813)*$J1148,0))</f>
        <v>0</v>
      </c>
      <c r="T1149" s="312" cm="1">
        <f t="array" aca="1" ref="T1149" ca="1">IF($D1148=$C$3,
SUM(IF(OFFSET($N$1031,,,($C1148-1)*3-2,$C$2)=T1148,OFFSET($N$1033,,,($C1148-1)*3-2,$C$2)*OFFSET($B$1031,1,,($C1148-1)*3-2,1))),
IFERROR((T814/$J813)*$J1148,0))</f>
        <v>0</v>
      </c>
      <c r="U1149" s="312" cm="1">
        <f t="array" aca="1" ref="U1149" ca="1">IF($D1148=$C$3,
SUM(IF(OFFSET($N$1031,,,($C1148-1)*3-2,$C$2)=U1148,OFFSET($N$1033,,,($C1148-1)*3-2,$C$2)*OFFSET($B$1031,1,,($C1148-1)*3-2,1))),
IFERROR((U814/$J813)*$J1148,0))</f>
        <v>0</v>
      </c>
      <c r="V1149" s="312" cm="1">
        <f t="array" aca="1" ref="V1149" ca="1">IF($D1148=$C$3,
SUM(IF(OFFSET($N$1031,,,($C1148-1)*3-2,$C$2)=V1148,OFFSET($N$1033,,,($C1148-1)*3-2,$C$2)*OFFSET($B$1031,1,,($C1148-1)*3-2,1))),
IFERROR((V814/$J813)*$J1148,0))</f>
        <v>0</v>
      </c>
      <c r="W1149" s="312" cm="1">
        <f t="array" aca="1" ref="W1149" ca="1">IF($D1148=$C$3,
SUM(IF(OFFSET($N$1031,,,($C1148-1)*3-2,$C$2)=W1148,OFFSET($N$1033,,,($C1148-1)*3-2,$C$2)*OFFSET($B$1031,1,,($C1148-1)*3-2,1))),
IFERROR((W814/$J813)*$J1148,0))</f>
        <v>0</v>
      </c>
      <c r="X1149" s="312" cm="1">
        <f t="array" aca="1" ref="X1149" ca="1">IF($D1148=$C$3,
SUM(IF(OFFSET($N$1031,,,($C1148-1)*3-2,$C$2)=X1148,OFFSET($N$1033,,,($C1148-1)*3-2,$C$2)*OFFSET($B$1031,1,,($C1148-1)*3-2,1))),
IFERROR((X814/$J813)*$J1148,0))</f>
        <v>0</v>
      </c>
      <c r="Y1149" s="312" cm="1">
        <f t="array" aca="1" ref="Y1149" ca="1">IF($D1148=$C$3,
SUM(IF(OFFSET($N$1031,,,($C1148-1)*3-2,$C$2)=Y1148,OFFSET($N$1033,,,($C1148-1)*3-2,$C$2)*OFFSET($B$1031,1,,($C1148-1)*3-2,1))),
IFERROR((Y814/$J813)*$J1148,0))</f>
        <v>0</v>
      </c>
      <c r="Z1149" s="312" cm="1">
        <f t="array" aca="1" ref="Z1149" ca="1">IF($D1148=$C$3,
SUM(IF(OFFSET($N$1031,,,($C1148-1)*3-2,$C$2)=Z1148,OFFSET($N$1033,,,($C1148-1)*3-2,$C$2)*OFFSET($B$1031,1,,($C1148-1)*3-2,1))),
IFERROR((Z814/$J813)*$J1148,0))</f>
        <v>0</v>
      </c>
      <c r="AA1149" s="312" cm="1">
        <f t="array" aca="1" ref="AA1149" ca="1">IF($D1148=$C$3,
SUM(IF(OFFSET($N$1031,,,($C1148-1)*3-2,$C$2)=AA1148,OFFSET($N$1033,,,($C1148-1)*3-2,$C$2)*OFFSET($B$1031,1,,($C1148-1)*3-2,1))),
IFERROR((AA814/$J813)*$J1148,0))</f>
        <v>0</v>
      </c>
      <c r="AB1149" s="312" cm="1">
        <f t="array" aca="1" ref="AB1149" ca="1">IF($D1148=$C$3,
SUM(IF(OFFSET($N$1031,,,($C1148-1)*3-2,$C$2)=AB1148,OFFSET($N$1033,,,($C1148-1)*3-2,$C$2)*OFFSET($B$1031,1,,($C1148-1)*3-2,1))),
IFERROR((AB814/$J813)*$J1148,0))</f>
        <v>0</v>
      </c>
      <c r="AC1149" s="312" cm="1">
        <f t="array" aca="1" ref="AC1149" ca="1">IF($D1148=$C$3,
SUM(IF(OFFSET($N$1031,,,($C1148-1)*3-2,$C$2)=AC1148,OFFSET($N$1033,,,($C1148-1)*3-2,$C$2)*OFFSET($B$1031,1,,($C1148-1)*3-2,1))),
IFERROR((AC814/$J813)*$J1148,0))</f>
        <v>0</v>
      </c>
      <c r="AD1149" s="312" cm="1">
        <f t="array" aca="1" ref="AD1149" ca="1">IF($D1148=$C$3,
SUM(IF(OFFSET($N$1031,,,($C1148-1)*3-2,$C$2)=AD1148,OFFSET($N$1033,,,($C1148-1)*3-2,$C$2)*OFFSET($B$1031,1,,($C1148-1)*3-2,1))),
IFERROR((AD814/$J813)*$J1148,0))</f>
        <v>0</v>
      </c>
      <c r="AE1149" s="312" cm="1">
        <f t="array" aca="1" ref="AE1149" ca="1">IF($D1148=$C$3,
SUM(IF(OFFSET($N$1031,,,($C1148-1)*3-2,$C$2)=AE1148,OFFSET($N$1033,,,($C1148-1)*3-2,$C$2)*OFFSET($B$1031,1,,($C1148-1)*3-2,1))),
IFERROR((AE814/$J813)*$J1148,0))</f>
        <v>0</v>
      </c>
      <c r="AF1149" s="312" cm="1">
        <f t="array" aca="1" ref="AF1149" ca="1">IF($D1148=$C$3,
SUM(IF(OFFSET($N$1031,,,($C1148-1)*3-2,$C$2)=AF1148,OFFSET($N$1033,,,($C1148-1)*3-2,$C$2)*OFFSET($B$1031,1,,($C1148-1)*3-2,1))),
IFERROR((AF814/$J813)*$J1148,0))</f>
        <v>0</v>
      </c>
      <c r="AG1149" s="312" cm="1">
        <f t="array" aca="1" ref="AG1149" ca="1">IF($D1148=$C$3,
SUM(IF(OFFSET($N$1031,,,($C1148-1)*3-2,$C$2)=AG1148,OFFSET($N$1033,,,($C1148-1)*3-2,$C$2)*OFFSET($B$1031,1,,($C1148-1)*3-2,1))),
IFERROR((AG814/$J813)*$J1148,0))</f>
        <v>0</v>
      </c>
      <c r="AH1149" s="317"/>
      <c r="AI1149" s="318"/>
      <c r="AJ1149" s="318"/>
      <c r="AK1149" s="318"/>
      <c r="AL1149" s="318"/>
      <c r="AM1149"/>
      <c r="AN1149"/>
      <c r="AO1149"/>
      <c r="AP1149"/>
      <c r="AQ1149"/>
      <c r="AR1149"/>
    </row>
    <row r="1150" spans="1:44" ht="13.15" customHeight="1">
      <c r="A1150" s="317"/>
      <c r="B1150" s="380" t="str">
        <f t="shared" ref="B1150:C1150" ca="1" si="4426">B815</f>
        <v/>
      </c>
      <c r="C1150" s="380" t="str">
        <f t="shared" ca="1" si="4426"/>
        <v/>
      </c>
      <c r="D1150" s="891"/>
      <c r="E1150" s="896"/>
      <c r="F1150" s="897"/>
      <c r="G1150" s="900"/>
      <c r="H1150" s="903"/>
      <c r="I1150" s="906"/>
      <c r="J1150" s="909"/>
      <c r="K1150" s="912"/>
      <c r="L1150" s="915"/>
      <c r="M1150" s="404" t="s">
        <v>91</v>
      </c>
      <c r="N1150" s="405">
        <f t="shared" ref="N1150:AG1150" ca="1" si="4427">IFERROR(N1149*$K1148,0)</f>
        <v>0</v>
      </c>
      <c r="O1150" s="406">
        <f t="shared" ca="1" si="4427"/>
        <v>0</v>
      </c>
      <c r="P1150" s="406">
        <f t="shared" ca="1" si="4427"/>
        <v>0</v>
      </c>
      <c r="Q1150" s="407">
        <f t="shared" ca="1" si="4427"/>
        <v>0</v>
      </c>
      <c r="R1150" s="406">
        <f t="shared" ca="1" si="4427"/>
        <v>0</v>
      </c>
      <c r="S1150" s="406">
        <f t="shared" ca="1" si="4427"/>
        <v>0</v>
      </c>
      <c r="T1150" s="406">
        <f t="shared" ca="1" si="4427"/>
        <v>0</v>
      </c>
      <c r="U1150" s="406">
        <f t="shared" ca="1" si="4427"/>
        <v>0</v>
      </c>
      <c r="V1150" s="406">
        <f t="shared" ca="1" si="4427"/>
        <v>0</v>
      </c>
      <c r="W1150" s="406">
        <f t="shared" ca="1" si="4427"/>
        <v>0</v>
      </c>
      <c r="X1150" s="406">
        <f t="shared" ca="1" si="4427"/>
        <v>0</v>
      </c>
      <c r="Y1150" s="406">
        <f t="shared" ca="1" si="4427"/>
        <v>0</v>
      </c>
      <c r="Z1150" s="406">
        <f t="shared" ca="1" si="4427"/>
        <v>0</v>
      </c>
      <c r="AA1150" s="406">
        <f t="shared" ca="1" si="4427"/>
        <v>0</v>
      </c>
      <c r="AB1150" s="406">
        <f t="shared" ca="1" si="4427"/>
        <v>0</v>
      </c>
      <c r="AC1150" s="406">
        <f t="shared" ca="1" si="4427"/>
        <v>0</v>
      </c>
      <c r="AD1150" s="406">
        <f t="shared" ca="1" si="4427"/>
        <v>0</v>
      </c>
      <c r="AE1150" s="406">
        <f t="shared" ca="1" si="4427"/>
        <v>0</v>
      </c>
      <c r="AF1150" s="406">
        <f t="shared" ca="1" si="4427"/>
        <v>0</v>
      </c>
      <c r="AG1150" s="406">
        <f t="shared" ca="1" si="4427"/>
        <v>0</v>
      </c>
      <c r="AH1150" s="317"/>
      <c r="AI1150" s="318"/>
      <c r="AJ1150" s="318"/>
      <c r="AK1150" s="318"/>
      <c r="AL1150" s="318"/>
      <c r="AM1150"/>
      <c r="AN1150"/>
      <c r="AO1150"/>
      <c r="AP1150"/>
      <c r="AQ1150"/>
      <c r="AR1150"/>
    </row>
    <row r="1151" spans="1:44" ht="13.15" customHeight="1">
      <c r="A1151" s="317"/>
      <c r="B1151" s="317"/>
      <c r="C1151" s="317" cm="1">
        <f t="array" aca="1" ref="C1151" ca="1">OFFSET(C1151,-3,,,)+1</f>
        <v>41</v>
      </c>
      <c r="D1151" s="889" t="str">
        <f t="shared" ref="D1151:E1151" ca="1" si="4428">D816</f>
        <v/>
      </c>
      <c r="E1151" s="892" t="str">
        <f t="shared" ca="1" si="4428"/>
        <v/>
      </c>
      <c r="F1151" s="893"/>
      <c r="G1151" s="898">
        <f t="shared" ref="G1151" si="4429">G816</f>
        <v>0</v>
      </c>
      <c r="H1151" s="901"/>
      <c r="I1151" s="904" t="str">
        <f t="shared" ref="I1151" ca="1" si="4430">I816</f>
        <v/>
      </c>
      <c r="J1151" s="907">
        <f t="shared" ref="J1151" ca="1" si="4431">IF($D1151=$C$3,
SUMPRODUCT(OFFSET($B$1031,1,,($C1151-1)*3-2,),OFFSET($L$1031,,,($C1151-1)*3-2,)),J816+H1151)</f>
        <v>0</v>
      </c>
      <c r="K1151" s="910">
        <f t="shared" ref="K1151" ca="1" si="4432">K816</f>
        <v>0</v>
      </c>
      <c r="L1151" s="913">
        <f t="shared" ref="L1151" ca="1" si="4433">J1151*K1151</f>
        <v>0</v>
      </c>
      <c r="M1151" s="402" t="s">
        <v>89</v>
      </c>
      <c r="N1151" s="308" t="str">
        <f t="shared" ref="N1151:AG1151" ca="1" si="4434">N816</f>
        <v/>
      </c>
      <c r="O1151" s="309" t="str">
        <f t="shared" ca="1" si="4434"/>
        <v/>
      </c>
      <c r="P1151" s="309" t="str">
        <f t="shared" ca="1" si="4434"/>
        <v/>
      </c>
      <c r="Q1151" s="310" t="str">
        <f t="shared" ca="1" si="4434"/>
        <v/>
      </c>
      <c r="R1151" s="309" t="str">
        <f t="shared" ca="1" si="4434"/>
        <v/>
      </c>
      <c r="S1151" s="309" t="str">
        <f t="shared" ca="1" si="4434"/>
        <v/>
      </c>
      <c r="T1151" s="309" t="str">
        <f t="shared" ca="1" si="4434"/>
        <v/>
      </c>
      <c r="U1151" s="309" t="str">
        <f t="shared" ca="1" si="4434"/>
        <v/>
      </c>
      <c r="V1151" s="309" t="str">
        <f t="shared" ca="1" si="4434"/>
        <v/>
      </c>
      <c r="W1151" s="309" t="str">
        <f t="shared" ca="1" si="4434"/>
        <v/>
      </c>
      <c r="X1151" s="309" t="str">
        <f t="shared" ca="1" si="4434"/>
        <v/>
      </c>
      <c r="Y1151" s="309" t="str">
        <f t="shared" ca="1" si="4434"/>
        <v/>
      </c>
      <c r="Z1151" s="309" t="str">
        <f t="shared" ca="1" si="4434"/>
        <v/>
      </c>
      <c r="AA1151" s="309" t="str">
        <f t="shared" ca="1" si="4434"/>
        <v/>
      </c>
      <c r="AB1151" s="309" t="str">
        <f t="shared" ca="1" si="4434"/>
        <v/>
      </c>
      <c r="AC1151" s="309" t="str">
        <f t="shared" ca="1" si="4434"/>
        <v/>
      </c>
      <c r="AD1151" s="309" t="str">
        <f t="shared" ca="1" si="4434"/>
        <v/>
      </c>
      <c r="AE1151" s="309" t="str">
        <f t="shared" ca="1" si="4434"/>
        <v/>
      </c>
      <c r="AF1151" s="309" t="str">
        <f t="shared" ca="1" si="4434"/>
        <v/>
      </c>
      <c r="AG1151" s="309" t="str">
        <f t="shared" ca="1" si="4434"/>
        <v/>
      </c>
      <c r="AH1151" s="317"/>
      <c r="AI1151" s="318"/>
      <c r="AJ1151" s="318"/>
      <c r="AK1151" s="318"/>
      <c r="AL1151" s="318"/>
      <c r="AM1151"/>
      <c r="AN1151"/>
      <c r="AO1151"/>
      <c r="AP1151"/>
      <c r="AQ1151"/>
      <c r="AR1151"/>
    </row>
    <row r="1152" spans="1:44" ht="13.15" customHeight="1">
      <c r="A1152" s="317"/>
      <c r="B1152" s="380">
        <f t="shared" ref="B1152" ca="1" si="4435">B817</f>
        <v>0</v>
      </c>
      <c r="C1152" s="317" cm="1">
        <f t="array" aca="1" ref="C1152" ca="1">IF(ROUND(SUM(IF(N1151:AG1151&lt;&gt;"",IF(N1151:AG1151&lt;&gt;0,(N1152:AG1152))))-J1151,3)&lt;&gt;0,"X",0)</f>
        <v>0</v>
      </c>
      <c r="D1152" s="890"/>
      <c r="E1152" s="894"/>
      <c r="F1152" s="895"/>
      <c r="G1152" s="899"/>
      <c r="H1152" s="902"/>
      <c r="I1152" s="905"/>
      <c r="J1152" s="908"/>
      <c r="K1152" s="911"/>
      <c r="L1152" s="914"/>
      <c r="M1152" s="403" t="s">
        <v>90</v>
      </c>
      <c r="N1152" s="312" cm="1">
        <f t="array" aca="1" ref="N1152" ca="1">IF($D1151=$C$3,
SUM(IF(OFFSET($N$1031,,,($C1151-1)*3-2,$C$2)=N1151,OFFSET($N$1033,,,($C1151-1)*3-2,$C$2)*OFFSET($B$1031,1,,($C1151-1)*3-2,1))),
IFERROR((N817/$J816)*$J1151,0))</f>
        <v>0</v>
      </c>
      <c r="O1152" s="312" cm="1">
        <f t="array" aca="1" ref="O1152" ca="1">IF($D1151=$C$3,
SUM(IF(OFFSET($N$1031,,,($C1151-1)*3-2,$C$2)=O1151,OFFSET($N$1033,,,($C1151-1)*3-2,$C$2)*OFFSET($B$1031,1,,($C1151-1)*3-2,1))),
IFERROR((O817/$J816)*$J1151,0))</f>
        <v>0</v>
      </c>
      <c r="P1152" s="312" cm="1">
        <f t="array" aca="1" ref="P1152" ca="1">IF($D1151=$C$3,
SUM(IF(OFFSET($N$1031,,,($C1151-1)*3-2,$C$2)=P1151,OFFSET($N$1033,,,($C1151-1)*3-2,$C$2)*OFFSET($B$1031,1,,($C1151-1)*3-2,1))),
IFERROR((P817/$J816)*$J1151,0))</f>
        <v>0</v>
      </c>
      <c r="Q1152" s="313" cm="1">
        <f t="array" aca="1" ref="Q1152" ca="1">IF($D1151=$C$3,
SUM(IF(OFFSET($N$1031,,,($C1151-1)*3-2,$C$2)=Q1151,OFFSET($N$1033,,,($C1151-1)*3-2,$C$2)*OFFSET($B$1031,1,,($C1151-1)*3-2,1))),
IFERROR((Q817/$J816)*$J1151,0))</f>
        <v>0</v>
      </c>
      <c r="R1152" s="312" cm="1">
        <f t="array" aca="1" ref="R1152" ca="1">IF($D1151=$C$3,
SUM(IF(OFFSET($N$1031,,,($C1151-1)*3-2,$C$2)=R1151,OFFSET($N$1033,,,($C1151-1)*3-2,$C$2)*OFFSET($B$1031,1,,($C1151-1)*3-2,1))),
IFERROR((R817/$J816)*$J1151,0))</f>
        <v>0</v>
      </c>
      <c r="S1152" s="312" cm="1">
        <f t="array" aca="1" ref="S1152" ca="1">IF($D1151=$C$3,
SUM(IF(OFFSET($N$1031,,,($C1151-1)*3-2,$C$2)=S1151,OFFSET($N$1033,,,($C1151-1)*3-2,$C$2)*OFFSET($B$1031,1,,($C1151-1)*3-2,1))),
IFERROR((S817/$J816)*$J1151,0))</f>
        <v>0</v>
      </c>
      <c r="T1152" s="312" cm="1">
        <f t="array" aca="1" ref="T1152" ca="1">IF($D1151=$C$3,
SUM(IF(OFFSET($N$1031,,,($C1151-1)*3-2,$C$2)=T1151,OFFSET($N$1033,,,($C1151-1)*3-2,$C$2)*OFFSET($B$1031,1,,($C1151-1)*3-2,1))),
IFERROR((T817/$J816)*$J1151,0))</f>
        <v>0</v>
      </c>
      <c r="U1152" s="312" cm="1">
        <f t="array" aca="1" ref="U1152" ca="1">IF($D1151=$C$3,
SUM(IF(OFFSET($N$1031,,,($C1151-1)*3-2,$C$2)=U1151,OFFSET($N$1033,,,($C1151-1)*3-2,$C$2)*OFFSET($B$1031,1,,($C1151-1)*3-2,1))),
IFERROR((U817/$J816)*$J1151,0))</f>
        <v>0</v>
      </c>
      <c r="V1152" s="312" cm="1">
        <f t="array" aca="1" ref="V1152" ca="1">IF($D1151=$C$3,
SUM(IF(OFFSET($N$1031,,,($C1151-1)*3-2,$C$2)=V1151,OFFSET($N$1033,,,($C1151-1)*3-2,$C$2)*OFFSET($B$1031,1,,($C1151-1)*3-2,1))),
IFERROR((V817/$J816)*$J1151,0))</f>
        <v>0</v>
      </c>
      <c r="W1152" s="312" cm="1">
        <f t="array" aca="1" ref="W1152" ca="1">IF($D1151=$C$3,
SUM(IF(OFFSET($N$1031,,,($C1151-1)*3-2,$C$2)=W1151,OFFSET($N$1033,,,($C1151-1)*3-2,$C$2)*OFFSET($B$1031,1,,($C1151-1)*3-2,1))),
IFERROR((W817/$J816)*$J1151,0))</f>
        <v>0</v>
      </c>
      <c r="X1152" s="312" cm="1">
        <f t="array" aca="1" ref="X1152" ca="1">IF($D1151=$C$3,
SUM(IF(OFFSET($N$1031,,,($C1151-1)*3-2,$C$2)=X1151,OFFSET($N$1033,,,($C1151-1)*3-2,$C$2)*OFFSET($B$1031,1,,($C1151-1)*3-2,1))),
IFERROR((X817/$J816)*$J1151,0))</f>
        <v>0</v>
      </c>
      <c r="Y1152" s="312" cm="1">
        <f t="array" aca="1" ref="Y1152" ca="1">IF($D1151=$C$3,
SUM(IF(OFFSET($N$1031,,,($C1151-1)*3-2,$C$2)=Y1151,OFFSET($N$1033,,,($C1151-1)*3-2,$C$2)*OFFSET($B$1031,1,,($C1151-1)*3-2,1))),
IFERROR((Y817/$J816)*$J1151,0))</f>
        <v>0</v>
      </c>
      <c r="Z1152" s="312" cm="1">
        <f t="array" aca="1" ref="Z1152" ca="1">IF($D1151=$C$3,
SUM(IF(OFFSET($N$1031,,,($C1151-1)*3-2,$C$2)=Z1151,OFFSET($N$1033,,,($C1151-1)*3-2,$C$2)*OFFSET($B$1031,1,,($C1151-1)*3-2,1))),
IFERROR((Z817/$J816)*$J1151,0))</f>
        <v>0</v>
      </c>
      <c r="AA1152" s="312" cm="1">
        <f t="array" aca="1" ref="AA1152" ca="1">IF($D1151=$C$3,
SUM(IF(OFFSET($N$1031,,,($C1151-1)*3-2,$C$2)=AA1151,OFFSET($N$1033,,,($C1151-1)*3-2,$C$2)*OFFSET($B$1031,1,,($C1151-1)*3-2,1))),
IFERROR((AA817/$J816)*$J1151,0))</f>
        <v>0</v>
      </c>
      <c r="AB1152" s="312" cm="1">
        <f t="array" aca="1" ref="AB1152" ca="1">IF($D1151=$C$3,
SUM(IF(OFFSET($N$1031,,,($C1151-1)*3-2,$C$2)=AB1151,OFFSET($N$1033,,,($C1151-1)*3-2,$C$2)*OFFSET($B$1031,1,,($C1151-1)*3-2,1))),
IFERROR((AB817/$J816)*$J1151,0))</f>
        <v>0</v>
      </c>
      <c r="AC1152" s="312" cm="1">
        <f t="array" aca="1" ref="AC1152" ca="1">IF($D1151=$C$3,
SUM(IF(OFFSET($N$1031,,,($C1151-1)*3-2,$C$2)=AC1151,OFFSET($N$1033,,,($C1151-1)*3-2,$C$2)*OFFSET($B$1031,1,,($C1151-1)*3-2,1))),
IFERROR((AC817/$J816)*$J1151,0))</f>
        <v>0</v>
      </c>
      <c r="AD1152" s="312" cm="1">
        <f t="array" aca="1" ref="AD1152" ca="1">IF($D1151=$C$3,
SUM(IF(OFFSET($N$1031,,,($C1151-1)*3-2,$C$2)=AD1151,OFFSET($N$1033,,,($C1151-1)*3-2,$C$2)*OFFSET($B$1031,1,,($C1151-1)*3-2,1))),
IFERROR((AD817/$J816)*$J1151,0))</f>
        <v>0</v>
      </c>
      <c r="AE1152" s="312" cm="1">
        <f t="array" aca="1" ref="AE1152" ca="1">IF($D1151=$C$3,
SUM(IF(OFFSET($N$1031,,,($C1151-1)*3-2,$C$2)=AE1151,OFFSET($N$1033,,,($C1151-1)*3-2,$C$2)*OFFSET($B$1031,1,,($C1151-1)*3-2,1))),
IFERROR((AE817/$J816)*$J1151,0))</f>
        <v>0</v>
      </c>
      <c r="AF1152" s="312" cm="1">
        <f t="array" aca="1" ref="AF1152" ca="1">IF($D1151=$C$3,
SUM(IF(OFFSET($N$1031,,,($C1151-1)*3-2,$C$2)=AF1151,OFFSET($N$1033,,,($C1151-1)*3-2,$C$2)*OFFSET($B$1031,1,,($C1151-1)*3-2,1))),
IFERROR((AF817/$J816)*$J1151,0))</f>
        <v>0</v>
      </c>
      <c r="AG1152" s="312" cm="1">
        <f t="array" aca="1" ref="AG1152" ca="1">IF($D1151=$C$3,
SUM(IF(OFFSET($N$1031,,,($C1151-1)*3-2,$C$2)=AG1151,OFFSET($N$1033,,,($C1151-1)*3-2,$C$2)*OFFSET($B$1031,1,,($C1151-1)*3-2,1))),
IFERROR((AG817/$J816)*$J1151,0))</f>
        <v>0</v>
      </c>
      <c r="AH1152" s="317"/>
      <c r="AI1152" s="318"/>
      <c r="AJ1152" s="318"/>
      <c r="AK1152" s="318"/>
      <c r="AL1152" s="318"/>
      <c r="AM1152"/>
      <c r="AN1152"/>
      <c r="AO1152"/>
      <c r="AP1152"/>
      <c r="AQ1152"/>
      <c r="AR1152"/>
    </row>
    <row r="1153" spans="1:44" ht="13.15" customHeight="1">
      <c r="A1153" s="317"/>
      <c r="B1153" s="380" t="str">
        <f t="shared" ref="B1153:C1153" ca="1" si="4436">B818</f>
        <v/>
      </c>
      <c r="C1153" s="380" t="str">
        <f t="shared" ca="1" si="4436"/>
        <v/>
      </c>
      <c r="D1153" s="891"/>
      <c r="E1153" s="896"/>
      <c r="F1153" s="897"/>
      <c r="G1153" s="900"/>
      <c r="H1153" s="903"/>
      <c r="I1153" s="906"/>
      <c r="J1153" s="909"/>
      <c r="K1153" s="912"/>
      <c r="L1153" s="915"/>
      <c r="M1153" s="404" t="s">
        <v>91</v>
      </c>
      <c r="N1153" s="405">
        <f t="shared" ref="N1153:AG1153" ca="1" si="4437">IFERROR(N1152*$K1151,0)</f>
        <v>0</v>
      </c>
      <c r="O1153" s="406">
        <f t="shared" ca="1" si="4437"/>
        <v>0</v>
      </c>
      <c r="P1153" s="406">
        <f t="shared" ca="1" si="4437"/>
        <v>0</v>
      </c>
      <c r="Q1153" s="407">
        <f t="shared" ca="1" si="4437"/>
        <v>0</v>
      </c>
      <c r="R1153" s="406">
        <f t="shared" ca="1" si="4437"/>
        <v>0</v>
      </c>
      <c r="S1153" s="406">
        <f t="shared" ca="1" si="4437"/>
        <v>0</v>
      </c>
      <c r="T1153" s="406">
        <f t="shared" ca="1" si="4437"/>
        <v>0</v>
      </c>
      <c r="U1153" s="406">
        <f t="shared" ca="1" si="4437"/>
        <v>0</v>
      </c>
      <c r="V1153" s="406">
        <f t="shared" ca="1" si="4437"/>
        <v>0</v>
      </c>
      <c r="W1153" s="406">
        <f t="shared" ca="1" si="4437"/>
        <v>0</v>
      </c>
      <c r="X1153" s="406">
        <f t="shared" ca="1" si="4437"/>
        <v>0</v>
      </c>
      <c r="Y1153" s="406">
        <f t="shared" ca="1" si="4437"/>
        <v>0</v>
      </c>
      <c r="Z1153" s="406">
        <f t="shared" ca="1" si="4437"/>
        <v>0</v>
      </c>
      <c r="AA1153" s="406">
        <f t="shared" ca="1" si="4437"/>
        <v>0</v>
      </c>
      <c r="AB1153" s="406">
        <f t="shared" ca="1" si="4437"/>
        <v>0</v>
      </c>
      <c r="AC1153" s="406">
        <f t="shared" ca="1" si="4437"/>
        <v>0</v>
      </c>
      <c r="AD1153" s="406">
        <f t="shared" ca="1" si="4437"/>
        <v>0</v>
      </c>
      <c r="AE1153" s="406">
        <f t="shared" ca="1" si="4437"/>
        <v>0</v>
      </c>
      <c r="AF1153" s="406">
        <f t="shared" ca="1" si="4437"/>
        <v>0</v>
      </c>
      <c r="AG1153" s="406">
        <f t="shared" ca="1" si="4437"/>
        <v>0</v>
      </c>
      <c r="AH1153" s="317"/>
      <c r="AI1153" s="318"/>
      <c r="AJ1153" s="318"/>
      <c r="AK1153" s="318"/>
      <c r="AL1153" s="318"/>
      <c r="AM1153"/>
      <c r="AN1153"/>
      <c r="AO1153"/>
      <c r="AP1153"/>
      <c r="AQ1153"/>
      <c r="AR1153"/>
    </row>
    <row r="1154" spans="1:44" ht="13.15" customHeight="1">
      <c r="A1154" s="317"/>
      <c r="B1154" s="317"/>
      <c r="C1154" s="317" cm="1">
        <f t="array" aca="1" ref="C1154" ca="1">OFFSET(C1154,-3,,,)+1</f>
        <v>42</v>
      </c>
      <c r="D1154" s="889" t="str">
        <f t="shared" ref="D1154:E1154" ca="1" si="4438">D819</f>
        <v/>
      </c>
      <c r="E1154" s="892" t="str">
        <f t="shared" ca="1" si="4438"/>
        <v/>
      </c>
      <c r="F1154" s="893"/>
      <c r="G1154" s="898">
        <f t="shared" ref="G1154" si="4439">G819</f>
        <v>0</v>
      </c>
      <c r="H1154" s="901"/>
      <c r="I1154" s="904" t="str">
        <f t="shared" ref="I1154" ca="1" si="4440">I819</f>
        <v/>
      </c>
      <c r="J1154" s="907">
        <f t="shared" ref="J1154" ca="1" si="4441">IF($D1154=$C$3,
SUMPRODUCT(OFFSET($B$1031,1,,($C1154-1)*3-2,),OFFSET($L$1031,,,($C1154-1)*3-2,)),J819+H1154)</f>
        <v>0</v>
      </c>
      <c r="K1154" s="910">
        <f t="shared" ref="K1154" ca="1" si="4442">K819</f>
        <v>0</v>
      </c>
      <c r="L1154" s="913">
        <f t="shared" ref="L1154" ca="1" si="4443">J1154*K1154</f>
        <v>0</v>
      </c>
      <c r="M1154" s="402" t="s">
        <v>89</v>
      </c>
      <c r="N1154" s="308" t="str">
        <f t="shared" ref="N1154:AG1154" ca="1" si="4444">N819</f>
        <v/>
      </c>
      <c r="O1154" s="309" t="str">
        <f t="shared" ca="1" si="4444"/>
        <v/>
      </c>
      <c r="P1154" s="309" t="str">
        <f t="shared" ca="1" si="4444"/>
        <v/>
      </c>
      <c r="Q1154" s="310" t="str">
        <f t="shared" ca="1" si="4444"/>
        <v/>
      </c>
      <c r="R1154" s="309" t="str">
        <f t="shared" ca="1" si="4444"/>
        <v/>
      </c>
      <c r="S1154" s="309" t="str">
        <f t="shared" ca="1" si="4444"/>
        <v/>
      </c>
      <c r="T1154" s="309" t="str">
        <f t="shared" ca="1" si="4444"/>
        <v/>
      </c>
      <c r="U1154" s="309" t="str">
        <f t="shared" ca="1" si="4444"/>
        <v/>
      </c>
      <c r="V1154" s="309" t="str">
        <f t="shared" ca="1" si="4444"/>
        <v/>
      </c>
      <c r="W1154" s="309" t="str">
        <f t="shared" ca="1" si="4444"/>
        <v/>
      </c>
      <c r="X1154" s="309" t="str">
        <f t="shared" ca="1" si="4444"/>
        <v/>
      </c>
      <c r="Y1154" s="309" t="str">
        <f t="shared" ca="1" si="4444"/>
        <v/>
      </c>
      <c r="Z1154" s="309" t="str">
        <f t="shared" ca="1" si="4444"/>
        <v/>
      </c>
      <c r="AA1154" s="309" t="str">
        <f t="shared" ca="1" si="4444"/>
        <v/>
      </c>
      <c r="AB1154" s="309" t="str">
        <f t="shared" ca="1" si="4444"/>
        <v/>
      </c>
      <c r="AC1154" s="309" t="str">
        <f t="shared" ca="1" si="4444"/>
        <v/>
      </c>
      <c r="AD1154" s="309" t="str">
        <f t="shared" ca="1" si="4444"/>
        <v/>
      </c>
      <c r="AE1154" s="309" t="str">
        <f t="shared" ca="1" si="4444"/>
        <v/>
      </c>
      <c r="AF1154" s="309" t="str">
        <f t="shared" ca="1" si="4444"/>
        <v/>
      </c>
      <c r="AG1154" s="309" t="str">
        <f t="shared" ca="1" si="4444"/>
        <v/>
      </c>
      <c r="AH1154" s="317"/>
      <c r="AI1154" s="318"/>
      <c r="AJ1154" s="318"/>
      <c r="AK1154" s="318"/>
      <c r="AL1154" s="318"/>
      <c r="AM1154"/>
      <c r="AN1154"/>
      <c r="AO1154"/>
      <c r="AP1154"/>
      <c r="AQ1154"/>
      <c r="AR1154"/>
    </row>
    <row r="1155" spans="1:44" ht="13.15" customHeight="1">
      <c r="A1155" s="317"/>
      <c r="B1155" s="380">
        <f t="shared" ref="B1155" ca="1" si="4445">B820</f>
        <v>0</v>
      </c>
      <c r="C1155" s="317" cm="1">
        <f t="array" aca="1" ref="C1155" ca="1">IF(ROUND(SUM(IF(N1154:AG1154&lt;&gt;"",IF(N1154:AG1154&lt;&gt;0,(N1155:AG1155))))-J1154,3)&lt;&gt;0,"X",0)</f>
        <v>0</v>
      </c>
      <c r="D1155" s="890"/>
      <c r="E1155" s="894"/>
      <c r="F1155" s="895"/>
      <c r="G1155" s="899"/>
      <c r="H1155" s="902"/>
      <c r="I1155" s="905"/>
      <c r="J1155" s="908"/>
      <c r="K1155" s="911"/>
      <c r="L1155" s="914"/>
      <c r="M1155" s="403" t="s">
        <v>90</v>
      </c>
      <c r="N1155" s="312" cm="1">
        <f t="array" aca="1" ref="N1155" ca="1">IF($D1154=$C$3,
SUM(IF(OFFSET($N$1031,,,($C1154-1)*3-2,$C$2)=N1154,OFFSET($N$1033,,,($C1154-1)*3-2,$C$2)*OFFSET($B$1031,1,,($C1154-1)*3-2,1))),
IFERROR((N820/$J819)*$J1154,0))</f>
        <v>0</v>
      </c>
      <c r="O1155" s="312" cm="1">
        <f t="array" aca="1" ref="O1155" ca="1">IF($D1154=$C$3,
SUM(IF(OFFSET($N$1031,,,($C1154-1)*3-2,$C$2)=O1154,OFFSET($N$1033,,,($C1154-1)*3-2,$C$2)*OFFSET($B$1031,1,,($C1154-1)*3-2,1))),
IFERROR((O820/$J819)*$J1154,0))</f>
        <v>0</v>
      </c>
      <c r="P1155" s="312" cm="1">
        <f t="array" aca="1" ref="P1155" ca="1">IF($D1154=$C$3,
SUM(IF(OFFSET($N$1031,,,($C1154-1)*3-2,$C$2)=P1154,OFFSET($N$1033,,,($C1154-1)*3-2,$C$2)*OFFSET($B$1031,1,,($C1154-1)*3-2,1))),
IFERROR((P820/$J819)*$J1154,0))</f>
        <v>0</v>
      </c>
      <c r="Q1155" s="313" cm="1">
        <f t="array" aca="1" ref="Q1155" ca="1">IF($D1154=$C$3,
SUM(IF(OFFSET($N$1031,,,($C1154-1)*3-2,$C$2)=Q1154,OFFSET($N$1033,,,($C1154-1)*3-2,$C$2)*OFFSET($B$1031,1,,($C1154-1)*3-2,1))),
IFERROR((Q820/$J819)*$J1154,0))</f>
        <v>0</v>
      </c>
      <c r="R1155" s="312" cm="1">
        <f t="array" aca="1" ref="R1155" ca="1">IF($D1154=$C$3,
SUM(IF(OFFSET($N$1031,,,($C1154-1)*3-2,$C$2)=R1154,OFFSET($N$1033,,,($C1154-1)*3-2,$C$2)*OFFSET($B$1031,1,,($C1154-1)*3-2,1))),
IFERROR((R820/$J819)*$J1154,0))</f>
        <v>0</v>
      </c>
      <c r="S1155" s="312" cm="1">
        <f t="array" aca="1" ref="S1155" ca="1">IF($D1154=$C$3,
SUM(IF(OFFSET($N$1031,,,($C1154-1)*3-2,$C$2)=S1154,OFFSET($N$1033,,,($C1154-1)*3-2,$C$2)*OFFSET($B$1031,1,,($C1154-1)*3-2,1))),
IFERROR((S820/$J819)*$J1154,0))</f>
        <v>0</v>
      </c>
      <c r="T1155" s="312" cm="1">
        <f t="array" aca="1" ref="T1155" ca="1">IF($D1154=$C$3,
SUM(IF(OFFSET($N$1031,,,($C1154-1)*3-2,$C$2)=T1154,OFFSET($N$1033,,,($C1154-1)*3-2,$C$2)*OFFSET($B$1031,1,,($C1154-1)*3-2,1))),
IFERROR((T820/$J819)*$J1154,0))</f>
        <v>0</v>
      </c>
      <c r="U1155" s="312" cm="1">
        <f t="array" aca="1" ref="U1155" ca="1">IF($D1154=$C$3,
SUM(IF(OFFSET($N$1031,,,($C1154-1)*3-2,$C$2)=U1154,OFFSET($N$1033,,,($C1154-1)*3-2,$C$2)*OFFSET($B$1031,1,,($C1154-1)*3-2,1))),
IFERROR((U820/$J819)*$J1154,0))</f>
        <v>0</v>
      </c>
      <c r="V1155" s="312" cm="1">
        <f t="array" aca="1" ref="V1155" ca="1">IF($D1154=$C$3,
SUM(IF(OFFSET($N$1031,,,($C1154-1)*3-2,$C$2)=V1154,OFFSET($N$1033,,,($C1154-1)*3-2,$C$2)*OFFSET($B$1031,1,,($C1154-1)*3-2,1))),
IFERROR((V820/$J819)*$J1154,0))</f>
        <v>0</v>
      </c>
      <c r="W1155" s="312" cm="1">
        <f t="array" aca="1" ref="W1155" ca="1">IF($D1154=$C$3,
SUM(IF(OFFSET($N$1031,,,($C1154-1)*3-2,$C$2)=W1154,OFFSET($N$1033,,,($C1154-1)*3-2,$C$2)*OFFSET($B$1031,1,,($C1154-1)*3-2,1))),
IFERROR((W820/$J819)*$J1154,0))</f>
        <v>0</v>
      </c>
      <c r="X1155" s="312" cm="1">
        <f t="array" aca="1" ref="X1155" ca="1">IF($D1154=$C$3,
SUM(IF(OFFSET($N$1031,,,($C1154-1)*3-2,$C$2)=X1154,OFFSET($N$1033,,,($C1154-1)*3-2,$C$2)*OFFSET($B$1031,1,,($C1154-1)*3-2,1))),
IFERROR((X820/$J819)*$J1154,0))</f>
        <v>0</v>
      </c>
      <c r="Y1155" s="312" cm="1">
        <f t="array" aca="1" ref="Y1155" ca="1">IF($D1154=$C$3,
SUM(IF(OFFSET($N$1031,,,($C1154-1)*3-2,$C$2)=Y1154,OFFSET($N$1033,,,($C1154-1)*3-2,$C$2)*OFFSET($B$1031,1,,($C1154-1)*3-2,1))),
IFERROR((Y820/$J819)*$J1154,0))</f>
        <v>0</v>
      </c>
      <c r="Z1155" s="312" cm="1">
        <f t="array" aca="1" ref="Z1155" ca="1">IF($D1154=$C$3,
SUM(IF(OFFSET($N$1031,,,($C1154-1)*3-2,$C$2)=Z1154,OFFSET($N$1033,,,($C1154-1)*3-2,$C$2)*OFFSET($B$1031,1,,($C1154-1)*3-2,1))),
IFERROR((Z820/$J819)*$J1154,0))</f>
        <v>0</v>
      </c>
      <c r="AA1155" s="312" cm="1">
        <f t="array" aca="1" ref="AA1155" ca="1">IF($D1154=$C$3,
SUM(IF(OFFSET($N$1031,,,($C1154-1)*3-2,$C$2)=AA1154,OFFSET($N$1033,,,($C1154-1)*3-2,$C$2)*OFFSET($B$1031,1,,($C1154-1)*3-2,1))),
IFERROR((AA820/$J819)*$J1154,0))</f>
        <v>0</v>
      </c>
      <c r="AB1155" s="312" cm="1">
        <f t="array" aca="1" ref="AB1155" ca="1">IF($D1154=$C$3,
SUM(IF(OFFSET($N$1031,,,($C1154-1)*3-2,$C$2)=AB1154,OFFSET($N$1033,,,($C1154-1)*3-2,$C$2)*OFFSET($B$1031,1,,($C1154-1)*3-2,1))),
IFERROR((AB820/$J819)*$J1154,0))</f>
        <v>0</v>
      </c>
      <c r="AC1155" s="312" cm="1">
        <f t="array" aca="1" ref="AC1155" ca="1">IF($D1154=$C$3,
SUM(IF(OFFSET($N$1031,,,($C1154-1)*3-2,$C$2)=AC1154,OFFSET($N$1033,,,($C1154-1)*3-2,$C$2)*OFFSET($B$1031,1,,($C1154-1)*3-2,1))),
IFERROR((AC820/$J819)*$J1154,0))</f>
        <v>0</v>
      </c>
      <c r="AD1155" s="312" cm="1">
        <f t="array" aca="1" ref="AD1155" ca="1">IF($D1154=$C$3,
SUM(IF(OFFSET($N$1031,,,($C1154-1)*3-2,$C$2)=AD1154,OFFSET($N$1033,,,($C1154-1)*3-2,$C$2)*OFFSET($B$1031,1,,($C1154-1)*3-2,1))),
IFERROR((AD820/$J819)*$J1154,0))</f>
        <v>0</v>
      </c>
      <c r="AE1155" s="312" cm="1">
        <f t="array" aca="1" ref="AE1155" ca="1">IF($D1154=$C$3,
SUM(IF(OFFSET($N$1031,,,($C1154-1)*3-2,$C$2)=AE1154,OFFSET($N$1033,,,($C1154-1)*3-2,$C$2)*OFFSET($B$1031,1,,($C1154-1)*3-2,1))),
IFERROR((AE820/$J819)*$J1154,0))</f>
        <v>0</v>
      </c>
      <c r="AF1155" s="312" cm="1">
        <f t="array" aca="1" ref="AF1155" ca="1">IF($D1154=$C$3,
SUM(IF(OFFSET($N$1031,,,($C1154-1)*3-2,$C$2)=AF1154,OFFSET($N$1033,,,($C1154-1)*3-2,$C$2)*OFFSET($B$1031,1,,($C1154-1)*3-2,1))),
IFERROR((AF820/$J819)*$J1154,0))</f>
        <v>0</v>
      </c>
      <c r="AG1155" s="312" cm="1">
        <f t="array" aca="1" ref="AG1155" ca="1">IF($D1154=$C$3,
SUM(IF(OFFSET($N$1031,,,($C1154-1)*3-2,$C$2)=AG1154,OFFSET($N$1033,,,($C1154-1)*3-2,$C$2)*OFFSET($B$1031,1,,($C1154-1)*3-2,1))),
IFERROR((AG820/$J819)*$J1154,0))</f>
        <v>0</v>
      </c>
      <c r="AH1155" s="317"/>
      <c r="AI1155" s="318"/>
      <c r="AJ1155" s="318"/>
      <c r="AK1155" s="318"/>
      <c r="AL1155" s="318"/>
      <c r="AM1155"/>
      <c r="AN1155"/>
      <c r="AO1155"/>
      <c r="AP1155"/>
      <c r="AQ1155"/>
      <c r="AR1155"/>
    </row>
    <row r="1156" spans="1:44" ht="13.15" customHeight="1">
      <c r="A1156" s="317"/>
      <c r="B1156" s="380" t="str">
        <f t="shared" ref="B1156:C1156" ca="1" si="4446">B821</f>
        <v/>
      </c>
      <c r="C1156" s="380" t="str">
        <f t="shared" ca="1" si="4446"/>
        <v/>
      </c>
      <c r="D1156" s="891"/>
      <c r="E1156" s="896"/>
      <c r="F1156" s="897"/>
      <c r="G1156" s="900"/>
      <c r="H1156" s="903"/>
      <c r="I1156" s="906"/>
      <c r="J1156" s="909"/>
      <c r="K1156" s="912"/>
      <c r="L1156" s="915"/>
      <c r="M1156" s="404" t="s">
        <v>91</v>
      </c>
      <c r="N1156" s="405">
        <f t="shared" ref="N1156:AG1156" ca="1" si="4447">IFERROR(N1155*$K1154,0)</f>
        <v>0</v>
      </c>
      <c r="O1156" s="406">
        <f t="shared" ca="1" si="4447"/>
        <v>0</v>
      </c>
      <c r="P1156" s="406">
        <f t="shared" ca="1" si="4447"/>
        <v>0</v>
      </c>
      <c r="Q1156" s="407">
        <f t="shared" ca="1" si="4447"/>
        <v>0</v>
      </c>
      <c r="R1156" s="406">
        <f t="shared" ca="1" si="4447"/>
        <v>0</v>
      </c>
      <c r="S1156" s="406">
        <f t="shared" ca="1" si="4447"/>
        <v>0</v>
      </c>
      <c r="T1156" s="406">
        <f t="shared" ca="1" si="4447"/>
        <v>0</v>
      </c>
      <c r="U1156" s="406">
        <f t="shared" ca="1" si="4447"/>
        <v>0</v>
      </c>
      <c r="V1156" s="406">
        <f t="shared" ca="1" si="4447"/>
        <v>0</v>
      </c>
      <c r="W1156" s="406">
        <f t="shared" ca="1" si="4447"/>
        <v>0</v>
      </c>
      <c r="X1156" s="406">
        <f t="shared" ca="1" si="4447"/>
        <v>0</v>
      </c>
      <c r="Y1156" s="406">
        <f t="shared" ca="1" si="4447"/>
        <v>0</v>
      </c>
      <c r="Z1156" s="406">
        <f t="shared" ca="1" si="4447"/>
        <v>0</v>
      </c>
      <c r="AA1156" s="406">
        <f t="shared" ca="1" si="4447"/>
        <v>0</v>
      </c>
      <c r="AB1156" s="406">
        <f t="shared" ca="1" si="4447"/>
        <v>0</v>
      </c>
      <c r="AC1156" s="406">
        <f t="shared" ca="1" si="4447"/>
        <v>0</v>
      </c>
      <c r="AD1156" s="406">
        <f t="shared" ca="1" si="4447"/>
        <v>0</v>
      </c>
      <c r="AE1156" s="406">
        <f t="shared" ca="1" si="4447"/>
        <v>0</v>
      </c>
      <c r="AF1156" s="406">
        <f t="shared" ca="1" si="4447"/>
        <v>0</v>
      </c>
      <c r="AG1156" s="406">
        <f t="shared" ca="1" si="4447"/>
        <v>0</v>
      </c>
      <c r="AH1156" s="317"/>
      <c r="AI1156" s="318"/>
      <c r="AJ1156" s="318"/>
      <c r="AK1156" s="318"/>
      <c r="AL1156" s="318"/>
      <c r="AM1156"/>
      <c r="AN1156"/>
      <c r="AO1156"/>
      <c r="AP1156"/>
      <c r="AQ1156"/>
      <c r="AR1156"/>
    </row>
    <row r="1157" spans="1:44" ht="13.15" customHeight="1">
      <c r="A1157" s="317"/>
      <c r="B1157" s="317"/>
      <c r="C1157" s="317" cm="1">
        <f t="array" aca="1" ref="C1157" ca="1">OFFSET(C1157,-3,,,)+1</f>
        <v>43</v>
      </c>
      <c r="D1157" s="889" t="str">
        <f t="shared" ref="D1157:E1157" ca="1" si="4448">D822</f>
        <v/>
      </c>
      <c r="E1157" s="892" t="str">
        <f t="shared" ca="1" si="4448"/>
        <v/>
      </c>
      <c r="F1157" s="893"/>
      <c r="G1157" s="898">
        <f t="shared" ref="G1157" si="4449">G822</f>
        <v>0</v>
      </c>
      <c r="H1157" s="901"/>
      <c r="I1157" s="904" t="str">
        <f t="shared" ref="I1157" ca="1" si="4450">I822</f>
        <v/>
      </c>
      <c r="J1157" s="907">
        <f t="shared" ref="J1157" ca="1" si="4451">IF($D1157=$C$3,
SUMPRODUCT(OFFSET($B$1031,1,,($C1157-1)*3-2,),OFFSET($L$1031,,,($C1157-1)*3-2,)),J822+H1157)</f>
        <v>0</v>
      </c>
      <c r="K1157" s="910">
        <f t="shared" ref="K1157" ca="1" si="4452">K822</f>
        <v>0</v>
      </c>
      <c r="L1157" s="913">
        <f t="shared" ref="L1157" ca="1" si="4453">J1157*K1157</f>
        <v>0</v>
      </c>
      <c r="M1157" s="402" t="s">
        <v>89</v>
      </c>
      <c r="N1157" s="308" t="str">
        <f t="shared" ref="N1157:AG1157" ca="1" si="4454">N822</f>
        <v/>
      </c>
      <c r="O1157" s="309" t="str">
        <f t="shared" ca="1" si="4454"/>
        <v/>
      </c>
      <c r="P1157" s="309" t="str">
        <f t="shared" ca="1" si="4454"/>
        <v/>
      </c>
      <c r="Q1157" s="310" t="str">
        <f t="shared" ca="1" si="4454"/>
        <v/>
      </c>
      <c r="R1157" s="309" t="str">
        <f t="shared" ca="1" si="4454"/>
        <v/>
      </c>
      <c r="S1157" s="309" t="str">
        <f t="shared" ca="1" si="4454"/>
        <v/>
      </c>
      <c r="T1157" s="309" t="str">
        <f t="shared" ca="1" si="4454"/>
        <v/>
      </c>
      <c r="U1157" s="309" t="str">
        <f t="shared" ca="1" si="4454"/>
        <v/>
      </c>
      <c r="V1157" s="309" t="str">
        <f t="shared" ca="1" si="4454"/>
        <v/>
      </c>
      <c r="W1157" s="309" t="str">
        <f t="shared" ca="1" si="4454"/>
        <v/>
      </c>
      <c r="X1157" s="309" t="str">
        <f t="shared" ca="1" si="4454"/>
        <v/>
      </c>
      <c r="Y1157" s="309" t="str">
        <f t="shared" ca="1" si="4454"/>
        <v/>
      </c>
      <c r="Z1157" s="309" t="str">
        <f t="shared" ca="1" si="4454"/>
        <v/>
      </c>
      <c r="AA1157" s="309" t="str">
        <f t="shared" ca="1" si="4454"/>
        <v/>
      </c>
      <c r="AB1157" s="309" t="str">
        <f t="shared" ca="1" si="4454"/>
        <v/>
      </c>
      <c r="AC1157" s="309" t="str">
        <f t="shared" ca="1" si="4454"/>
        <v/>
      </c>
      <c r="AD1157" s="309" t="str">
        <f t="shared" ca="1" si="4454"/>
        <v/>
      </c>
      <c r="AE1157" s="309" t="str">
        <f t="shared" ca="1" si="4454"/>
        <v/>
      </c>
      <c r="AF1157" s="309" t="str">
        <f t="shared" ca="1" si="4454"/>
        <v/>
      </c>
      <c r="AG1157" s="309" t="str">
        <f t="shared" ca="1" si="4454"/>
        <v/>
      </c>
      <c r="AH1157" s="317"/>
      <c r="AI1157" s="318"/>
      <c r="AJ1157" s="318"/>
      <c r="AK1157" s="318"/>
      <c r="AL1157" s="318"/>
      <c r="AM1157"/>
      <c r="AN1157"/>
      <c r="AO1157"/>
      <c r="AP1157"/>
      <c r="AQ1157"/>
      <c r="AR1157"/>
    </row>
    <row r="1158" spans="1:44" ht="13.15" customHeight="1">
      <c r="A1158" s="317"/>
      <c r="B1158" s="380">
        <f t="shared" ref="B1158" ca="1" si="4455">B823</f>
        <v>0</v>
      </c>
      <c r="C1158" s="317" cm="1">
        <f t="array" aca="1" ref="C1158" ca="1">IF(ROUND(SUM(IF(N1157:AG1157&lt;&gt;"",IF(N1157:AG1157&lt;&gt;0,(N1158:AG1158))))-J1157,3)&lt;&gt;0,"X",0)</f>
        <v>0</v>
      </c>
      <c r="D1158" s="890"/>
      <c r="E1158" s="894"/>
      <c r="F1158" s="895"/>
      <c r="G1158" s="899"/>
      <c r="H1158" s="902"/>
      <c r="I1158" s="905"/>
      <c r="J1158" s="908"/>
      <c r="K1158" s="911"/>
      <c r="L1158" s="914"/>
      <c r="M1158" s="403" t="s">
        <v>90</v>
      </c>
      <c r="N1158" s="312" cm="1">
        <f t="array" aca="1" ref="N1158" ca="1">IF($D1157=$C$3,
SUM(IF(OFFSET($N$1031,,,($C1157-1)*3-2,$C$2)=N1157,OFFSET($N$1033,,,($C1157-1)*3-2,$C$2)*OFFSET($B$1031,1,,($C1157-1)*3-2,1))),
IFERROR((N823/$J822)*$J1157,0))</f>
        <v>0</v>
      </c>
      <c r="O1158" s="312" cm="1">
        <f t="array" aca="1" ref="O1158" ca="1">IF($D1157=$C$3,
SUM(IF(OFFSET($N$1031,,,($C1157-1)*3-2,$C$2)=O1157,OFFSET($N$1033,,,($C1157-1)*3-2,$C$2)*OFFSET($B$1031,1,,($C1157-1)*3-2,1))),
IFERROR((O823/$J822)*$J1157,0))</f>
        <v>0</v>
      </c>
      <c r="P1158" s="312" cm="1">
        <f t="array" aca="1" ref="P1158" ca="1">IF($D1157=$C$3,
SUM(IF(OFFSET($N$1031,,,($C1157-1)*3-2,$C$2)=P1157,OFFSET($N$1033,,,($C1157-1)*3-2,$C$2)*OFFSET($B$1031,1,,($C1157-1)*3-2,1))),
IFERROR((P823/$J822)*$J1157,0))</f>
        <v>0</v>
      </c>
      <c r="Q1158" s="313" cm="1">
        <f t="array" aca="1" ref="Q1158" ca="1">IF($D1157=$C$3,
SUM(IF(OFFSET($N$1031,,,($C1157-1)*3-2,$C$2)=Q1157,OFFSET($N$1033,,,($C1157-1)*3-2,$C$2)*OFFSET($B$1031,1,,($C1157-1)*3-2,1))),
IFERROR((Q823/$J822)*$J1157,0))</f>
        <v>0</v>
      </c>
      <c r="R1158" s="312" cm="1">
        <f t="array" aca="1" ref="R1158" ca="1">IF($D1157=$C$3,
SUM(IF(OFFSET($N$1031,,,($C1157-1)*3-2,$C$2)=R1157,OFFSET($N$1033,,,($C1157-1)*3-2,$C$2)*OFFSET($B$1031,1,,($C1157-1)*3-2,1))),
IFERROR((R823/$J822)*$J1157,0))</f>
        <v>0</v>
      </c>
      <c r="S1158" s="312" cm="1">
        <f t="array" aca="1" ref="S1158" ca="1">IF($D1157=$C$3,
SUM(IF(OFFSET($N$1031,,,($C1157-1)*3-2,$C$2)=S1157,OFFSET($N$1033,,,($C1157-1)*3-2,$C$2)*OFFSET($B$1031,1,,($C1157-1)*3-2,1))),
IFERROR((S823/$J822)*$J1157,0))</f>
        <v>0</v>
      </c>
      <c r="T1158" s="312" cm="1">
        <f t="array" aca="1" ref="T1158" ca="1">IF($D1157=$C$3,
SUM(IF(OFFSET($N$1031,,,($C1157-1)*3-2,$C$2)=T1157,OFFSET($N$1033,,,($C1157-1)*3-2,$C$2)*OFFSET($B$1031,1,,($C1157-1)*3-2,1))),
IFERROR((T823/$J822)*$J1157,0))</f>
        <v>0</v>
      </c>
      <c r="U1158" s="312" cm="1">
        <f t="array" aca="1" ref="U1158" ca="1">IF($D1157=$C$3,
SUM(IF(OFFSET($N$1031,,,($C1157-1)*3-2,$C$2)=U1157,OFFSET($N$1033,,,($C1157-1)*3-2,$C$2)*OFFSET($B$1031,1,,($C1157-1)*3-2,1))),
IFERROR((U823/$J822)*$J1157,0))</f>
        <v>0</v>
      </c>
      <c r="V1158" s="312" cm="1">
        <f t="array" aca="1" ref="V1158" ca="1">IF($D1157=$C$3,
SUM(IF(OFFSET($N$1031,,,($C1157-1)*3-2,$C$2)=V1157,OFFSET($N$1033,,,($C1157-1)*3-2,$C$2)*OFFSET($B$1031,1,,($C1157-1)*3-2,1))),
IFERROR((V823/$J822)*$J1157,0))</f>
        <v>0</v>
      </c>
      <c r="W1158" s="312" cm="1">
        <f t="array" aca="1" ref="W1158" ca="1">IF($D1157=$C$3,
SUM(IF(OFFSET($N$1031,,,($C1157-1)*3-2,$C$2)=W1157,OFFSET($N$1033,,,($C1157-1)*3-2,$C$2)*OFFSET($B$1031,1,,($C1157-1)*3-2,1))),
IFERROR((W823/$J822)*$J1157,0))</f>
        <v>0</v>
      </c>
      <c r="X1158" s="312" cm="1">
        <f t="array" aca="1" ref="X1158" ca="1">IF($D1157=$C$3,
SUM(IF(OFFSET($N$1031,,,($C1157-1)*3-2,$C$2)=X1157,OFFSET($N$1033,,,($C1157-1)*3-2,$C$2)*OFFSET($B$1031,1,,($C1157-1)*3-2,1))),
IFERROR((X823/$J822)*$J1157,0))</f>
        <v>0</v>
      </c>
      <c r="Y1158" s="312" cm="1">
        <f t="array" aca="1" ref="Y1158" ca="1">IF($D1157=$C$3,
SUM(IF(OFFSET($N$1031,,,($C1157-1)*3-2,$C$2)=Y1157,OFFSET($N$1033,,,($C1157-1)*3-2,$C$2)*OFFSET($B$1031,1,,($C1157-1)*3-2,1))),
IFERROR((Y823/$J822)*$J1157,0))</f>
        <v>0</v>
      </c>
      <c r="Z1158" s="312" cm="1">
        <f t="array" aca="1" ref="Z1158" ca="1">IF($D1157=$C$3,
SUM(IF(OFFSET($N$1031,,,($C1157-1)*3-2,$C$2)=Z1157,OFFSET($N$1033,,,($C1157-1)*3-2,$C$2)*OFFSET($B$1031,1,,($C1157-1)*3-2,1))),
IFERROR((Z823/$J822)*$J1157,0))</f>
        <v>0</v>
      </c>
      <c r="AA1158" s="312" cm="1">
        <f t="array" aca="1" ref="AA1158" ca="1">IF($D1157=$C$3,
SUM(IF(OFFSET($N$1031,,,($C1157-1)*3-2,$C$2)=AA1157,OFFSET($N$1033,,,($C1157-1)*3-2,$C$2)*OFFSET($B$1031,1,,($C1157-1)*3-2,1))),
IFERROR((AA823/$J822)*$J1157,0))</f>
        <v>0</v>
      </c>
      <c r="AB1158" s="312" cm="1">
        <f t="array" aca="1" ref="AB1158" ca="1">IF($D1157=$C$3,
SUM(IF(OFFSET($N$1031,,,($C1157-1)*3-2,$C$2)=AB1157,OFFSET($N$1033,,,($C1157-1)*3-2,$C$2)*OFFSET($B$1031,1,,($C1157-1)*3-2,1))),
IFERROR((AB823/$J822)*$J1157,0))</f>
        <v>0</v>
      </c>
      <c r="AC1158" s="312" cm="1">
        <f t="array" aca="1" ref="AC1158" ca="1">IF($D1157=$C$3,
SUM(IF(OFFSET($N$1031,,,($C1157-1)*3-2,$C$2)=AC1157,OFFSET($N$1033,,,($C1157-1)*3-2,$C$2)*OFFSET($B$1031,1,,($C1157-1)*3-2,1))),
IFERROR((AC823/$J822)*$J1157,0))</f>
        <v>0</v>
      </c>
      <c r="AD1158" s="312" cm="1">
        <f t="array" aca="1" ref="AD1158" ca="1">IF($D1157=$C$3,
SUM(IF(OFFSET($N$1031,,,($C1157-1)*3-2,$C$2)=AD1157,OFFSET($N$1033,,,($C1157-1)*3-2,$C$2)*OFFSET($B$1031,1,,($C1157-1)*3-2,1))),
IFERROR((AD823/$J822)*$J1157,0))</f>
        <v>0</v>
      </c>
      <c r="AE1158" s="312" cm="1">
        <f t="array" aca="1" ref="AE1158" ca="1">IF($D1157=$C$3,
SUM(IF(OFFSET($N$1031,,,($C1157-1)*3-2,$C$2)=AE1157,OFFSET($N$1033,,,($C1157-1)*3-2,$C$2)*OFFSET($B$1031,1,,($C1157-1)*3-2,1))),
IFERROR((AE823/$J822)*$J1157,0))</f>
        <v>0</v>
      </c>
      <c r="AF1158" s="312" cm="1">
        <f t="array" aca="1" ref="AF1158" ca="1">IF($D1157=$C$3,
SUM(IF(OFFSET($N$1031,,,($C1157-1)*3-2,$C$2)=AF1157,OFFSET($N$1033,,,($C1157-1)*3-2,$C$2)*OFFSET($B$1031,1,,($C1157-1)*3-2,1))),
IFERROR((AF823/$J822)*$J1157,0))</f>
        <v>0</v>
      </c>
      <c r="AG1158" s="312" cm="1">
        <f t="array" aca="1" ref="AG1158" ca="1">IF($D1157=$C$3,
SUM(IF(OFFSET($N$1031,,,($C1157-1)*3-2,$C$2)=AG1157,OFFSET($N$1033,,,($C1157-1)*3-2,$C$2)*OFFSET($B$1031,1,,($C1157-1)*3-2,1))),
IFERROR((AG823/$J822)*$J1157,0))</f>
        <v>0</v>
      </c>
      <c r="AH1158" s="317"/>
      <c r="AI1158" s="318"/>
      <c r="AJ1158" s="318"/>
      <c r="AK1158" s="318"/>
      <c r="AL1158" s="318"/>
      <c r="AM1158"/>
      <c r="AN1158"/>
      <c r="AO1158"/>
      <c r="AP1158"/>
      <c r="AQ1158"/>
      <c r="AR1158"/>
    </row>
    <row r="1159" spans="1:44" ht="13.15" customHeight="1">
      <c r="A1159" s="317"/>
      <c r="B1159" s="380" t="str">
        <f t="shared" ref="B1159:C1159" ca="1" si="4456">B824</f>
        <v/>
      </c>
      <c r="C1159" s="380" t="str">
        <f t="shared" ca="1" si="4456"/>
        <v/>
      </c>
      <c r="D1159" s="891"/>
      <c r="E1159" s="896"/>
      <c r="F1159" s="897"/>
      <c r="G1159" s="900"/>
      <c r="H1159" s="903"/>
      <c r="I1159" s="906"/>
      <c r="J1159" s="909"/>
      <c r="K1159" s="912"/>
      <c r="L1159" s="915"/>
      <c r="M1159" s="404" t="s">
        <v>91</v>
      </c>
      <c r="N1159" s="405">
        <f t="shared" ref="N1159:AG1159" ca="1" si="4457">IFERROR(N1158*$K1157,0)</f>
        <v>0</v>
      </c>
      <c r="O1159" s="406">
        <f t="shared" ca="1" si="4457"/>
        <v>0</v>
      </c>
      <c r="P1159" s="406">
        <f t="shared" ca="1" si="4457"/>
        <v>0</v>
      </c>
      <c r="Q1159" s="407">
        <f t="shared" ca="1" si="4457"/>
        <v>0</v>
      </c>
      <c r="R1159" s="406">
        <f t="shared" ca="1" si="4457"/>
        <v>0</v>
      </c>
      <c r="S1159" s="406">
        <f t="shared" ca="1" si="4457"/>
        <v>0</v>
      </c>
      <c r="T1159" s="406">
        <f t="shared" ca="1" si="4457"/>
        <v>0</v>
      </c>
      <c r="U1159" s="406">
        <f t="shared" ca="1" si="4457"/>
        <v>0</v>
      </c>
      <c r="V1159" s="406">
        <f t="shared" ca="1" si="4457"/>
        <v>0</v>
      </c>
      <c r="W1159" s="406">
        <f t="shared" ca="1" si="4457"/>
        <v>0</v>
      </c>
      <c r="X1159" s="406">
        <f t="shared" ca="1" si="4457"/>
        <v>0</v>
      </c>
      <c r="Y1159" s="406">
        <f t="shared" ca="1" si="4457"/>
        <v>0</v>
      </c>
      <c r="Z1159" s="406">
        <f t="shared" ca="1" si="4457"/>
        <v>0</v>
      </c>
      <c r="AA1159" s="406">
        <f t="shared" ca="1" si="4457"/>
        <v>0</v>
      </c>
      <c r="AB1159" s="406">
        <f t="shared" ca="1" si="4457"/>
        <v>0</v>
      </c>
      <c r="AC1159" s="406">
        <f t="shared" ca="1" si="4457"/>
        <v>0</v>
      </c>
      <c r="AD1159" s="406">
        <f t="shared" ca="1" si="4457"/>
        <v>0</v>
      </c>
      <c r="AE1159" s="406">
        <f t="shared" ca="1" si="4457"/>
        <v>0</v>
      </c>
      <c r="AF1159" s="406">
        <f t="shared" ca="1" si="4457"/>
        <v>0</v>
      </c>
      <c r="AG1159" s="406">
        <f t="shared" ca="1" si="4457"/>
        <v>0</v>
      </c>
      <c r="AH1159" s="317"/>
      <c r="AI1159" s="318"/>
      <c r="AJ1159" s="318"/>
      <c r="AK1159" s="318"/>
      <c r="AL1159" s="318"/>
      <c r="AM1159"/>
      <c r="AN1159"/>
      <c r="AO1159"/>
      <c r="AP1159"/>
      <c r="AQ1159"/>
      <c r="AR1159"/>
    </row>
    <row r="1160" spans="1:44" ht="13.15" customHeight="1">
      <c r="A1160" s="317"/>
      <c r="B1160" s="317"/>
      <c r="C1160" s="317" cm="1">
        <f t="array" aca="1" ref="C1160" ca="1">OFFSET(C1160,-3,,,)+1</f>
        <v>44</v>
      </c>
      <c r="D1160" s="889" t="str">
        <f t="shared" ref="D1160:E1160" ca="1" si="4458">D825</f>
        <v/>
      </c>
      <c r="E1160" s="892" t="str">
        <f t="shared" ca="1" si="4458"/>
        <v/>
      </c>
      <c r="F1160" s="893"/>
      <c r="G1160" s="898">
        <f t="shared" ref="G1160" si="4459">G825</f>
        <v>0</v>
      </c>
      <c r="H1160" s="901"/>
      <c r="I1160" s="904" t="str">
        <f t="shared" ref="I1160" ca="1" si="4460">I825</f>
        <v/>
      </c>
      <c r="J1160" s="907">
        <f t="shared" ref="J1160" ca="1" si="4461">IF($D1160=$C$3,
SUMPRODUCT(OFFSET($B$1031,1,,($C1160-1)*3-2,),OFFSET($L$1031,,,($C1160-1)*3-2,)),J825+H1160)</f>
        <v>0</v>
      </c>
      <c r="K1160" s="910">
        <f t="shared" ref="K1160" ca="1" si="4462">K825</f>
        <v>0</v>
      </c>
      <c r="L1160" s="913">
        <f t="shared" ref="L1160" ca="1" si="4463">J1160*K1160</f>
        <v>0</v>
      </c>
      <c r="M1160" s="402" t="s">
        <v>89</v>
      </c>
      <c r="N1160" s="308" t="str">
        <f t="shared" ref="N1160:AG1160" ca="1" si="4464">N825</f>
        <v/>
      </c>
      <c r="O1160" s="309" t="str">
        <f t="shared" ca="1" si="4464"/>
        <v/>
      </c>
      <c r="P1160" s="309" t="str">
        <f t="shared" ca="1" si="4464"/>
        <v/>
      </c>
      <c r="Q1160" s="310" t="str">
        <f t="shared" ca="1" si="4464"/>
        <v/>
      </c>
      <c r="R1160" s="309" t="str">
        <f t="shared" ca="1" si="4464"/>
        <v/>
      </c>
      <c r="S1160" s="309" t="str">
        <f t="shared" ca="1" si="4464"/>
        <v/>
      </c>
      <c r="T1160" s="309" t="str">
        <f t="shared" ca="1" si="4464"/>
        <v/>
      </c>
      <c r="U1160" s="309" t="str">
        <f t="shared" ca="1" si="4464"/>
        <v/>
      </c>
      <c r="V1160" s="309" t="str">
        <f t="shared" ca="1" si="4464"/>
        <v/>
      </c>
      <c r="W1160" s="309" t="str">
        <f t="shared" ca="1" si="4464"/>
        <v/>
      </c>
      <c r="X1160" s="309" t="str">
        <f t="shared" ca="1" si="4464"/>
        <v/>
      </c>
      <c r="Y1160" s="309" t="str">
        <f t="shared" ca="1" si="4464"/>
        <v/>
      </c>
      <c r="Z1160" s="309" t="str">
        <f t="shared" ca="1" si="4464"/>
        <v/>
      </c>
      <c r="AA1160" s="309" t="str">
        <f t="shared" ca="1" si="4464"/>
        <v/>
      </c>
      <c r="AB1160" s="309" t="str">
        <f t="shared" ca="1" si="4464"/>
        <v/>
      </c>
      <c r="AC1160" s="309" t="str">
        <f t="shared" ca="1" si="4464"/>
        <v/>
      </c>
      <c r="AD1160" s="309" t="str">
        <f t="shared" ca="1" si="4464"/>
        <v/>
      </c>
      <c r="AE1160" s="309" t="str">
        <f t="shared" ca="1" si="4464"/>
        <v/>
      </c>
      <c r="AF1160" s="309" t="str">
        <f t="shared" ca="1" si="4464"/>
        <v/>
      </c>
      <c r="AG1160" s="309" t="str">
        <f t="shared" ca="1" si="4464"/>
        <v/>
      </c>
      <c r="AH1160" s="317"/>
      <c r="AI1160" s="318"/>
      <c r="AJ1160" s="318"/>
      <c r="AK1160" s="318"/>
      <c r="AL1160" s="318"/>
      <c r="AM1160"/>
      <c r="AN1160"/>
      <c r="AO1160"/>
      <c r="AP1160"/>
      <c r="AQ1160"/>
      <c r="AR1160"/>
    </row>
    <row r="1161" spans="1:44" ht="13.15" customHeight="1">
      <c r="A1161" s="317"/>
      <c r="B1161" s="380">
        <f t="shared" ref="B1161" ca="1" si="4465">B826</f>
        <v>0</v>
      </c>
      <c r="C1161" s="317" cm="1">
        <f t="array" aca="1" ref="C1161" ca="1">IF(ROUND(SUM(IF(N1160:AG1160&lt;&gt;"",IF(N1160:AG1160&lt;&gt;0,(N1161:AG1161))))-J1160,3)&lt;&gt;0,"X",0)</f>
        <v>0</v>
      </c>
      <c r="D1161" s="890"/>
      <c r="E1161" s="894"/>
      <c r="F1161" s="895"/>
      <c r="G1161" s="899"/>
      <c r="H1161" s="902"/>
      <c r="I1161" s="905"/>
      <c r="J1161" s="908"/>
      <c r="K1161" s="911"/>
      <c r="L1161" s="914"/>
      <c r="M1161" s="403" t="s">
        <v>90</v>
      </c>
      <c r="N1161" s="312" cm="1">
        <f t="array" aca="1" ref="N1161" ca="1">IF($D1160=$C$3,
SUM(IF(OFFSET($N$1031,,,($C1160-1)*3-2,$C$2)=N1160,OFFSET($N$1033,,,($C1160-1)*3-2,$C$2)*OFFSET($B$1031,1,,($C1160-1)*3-2,1))),
IFERROR((N826/$J825)*$J1160,0))</f>
        <v>0</v>
      </c>
      <c r="O1161" s="312" cm="1">
        <f t="array" aca="1" ref="O1161" ca="1">IF($D1160=$C$3,
SUM(IF(OFFSET($N$1031,,,($C1160-1)*3-2,$C$2)=O1160,OFFSET($N$1033,,,($C1160-1)*3-2,$C$2)*OFFSET($B$1031,1,,($C1160-1)*3-2,1))),
IFERROR((O826/$J825)*$J1160,0))</f>
        <v>0</v>
      </c>
      <c r="P1161" s="312" cm="1">
        <f t="array" aca="1" ref="P1161" ca="1">IF($D1160=$C$3,
SUM(IF(OFFSET($N$1031,,,($C1160-1)*3-2,$C$2)=P1160,OFFSET($N$1033,,,($C1160-1)*3-2,$C$2)*OFFSET($B$1031,1,,($C1160-1)*3-2,1))),
IFERROR((P826/$J825)*$J1160,0))</f>
        <v>0</v>
      </c>
      <c r="Q1161" s="313" cm="1">
        <f t="array" aca="1" ref="Q1161" ca="1">IF($D1160=$C$3,
SUM(IF(OFFSET($N$1031,,,($C1160-1)*3-2,$C$2)=Q1160,OFFSET($N$1033,,,($C1160-1)*3-2,$C$2)*OFFSET($B$1031,1,,($C1160-1)*3-2,1))),
IFERROR((Q826/$J825)*$J1160,0))</f>
        <v>0</v>
      </c>
      <c r="R1161" s="312" cm="1">
        <f t="array" aca="1" ref="R1161" ca="1">IF($D1160=$C$3,
SUM(IF(OFFSET($N$1031,,,($C1160-1)*3-2,$C$2)=R1160,OFFSET($N$1033,,,($C1160-1)*3-2,$C$2)*OFFSET($B$1031,1,,($C1160-1)*3-2,1))),
IFERROR((R826/$J825)*$J1160,0))</f>
        <v>0</v>
      </c>
      <c r="S1161" s="312" cm="1">
        <f t="array" aca="1" ref="S1161" ca="1">IF($D1160=$C$3,
SUM(IF(OFFSET($N$1031,,,($C1160-1)*3-2,$C$2)=S1160,OFFSET($N$1033,,,($C1160-1)*3-2,$C$2)*OFFSET($B$1031,1,,($C1160-1)*3-2,1))),
IFERROR((S826/$J825)*$J1160,0))</f>
        <v>0</v>
      </c>
      <c r="T1161" s="312" cm="1">
        <f t="array" aca="1" ref="T1161" ca="1">IF($D1160=$C$3,
SUM(IF(OFFSET($N$1031,,,($C1160-1)*3-2,$C$2)=T1160,OFFSET($N$1033,,,($C1160-1)*3-2,$C$2)*OFFSET($B$1031,1,,($C1160-1)*3-2,1))),
IFERROR((T826/$J825)*$J1160,0))</f>
        <v>0</v>
      </c>
      <c r="U1161" s="312" cm="1">
        <f t="array" aca="1" ref="U1161" ca="1">IF($D1160=$C$3,
SUM(IF(OFFSET($N$1031,,,($C1160-1)*3-2,$C$2)=U1160,OFFSET($N$1033,,,($C1160-1)*3-2,$C$2)*OFFSET($B$1031,1,,($C1160-1)*3-2,1))),
IFERROR((U826/$J825)*$J1160,0))</f>
        <v>0</v>
      </c>
      <c r="V1161" s="312" cm="1">
        <f t="array" aca="1" ref="V1161" ca="1">IF($D1160=$C$3,
SUM(IF(OFFSET($N$1031,,,($C1160-1)*3-2,$C$2)=V1160,OFFSET($N$1033,,,($C1160-1)*3-2,$C$2)*OFFSET($B$1031,1,,($C1160-1)*3-2,1))),
IFERROR((V826/$J825)*$J1160,0))</f>
        <v>0</v>
      </c>
      <c r="W1161" s="312" cm="1">
        <f t="array" aca="1" ref="W1161" ca="1">IF($D1160=$C$3,
SUM(IF(OFFSET($N$1031,,,($C1160-1)*3-2,$C$2)=W1160,OFFSET($N$1033,,,($C1160-1)*3-2,$C$2)*OFFSET($B$1031,1,,($C1160-1)*3-2,1))),
IFERROR((W826/$J825)*$J1160,0))</f>
        <v>0</v>
      </c>
      <c r="X1161" s="312" cm="1">
        <f t="array" aca="1" ref="X1161" ca="1">IF($D1160=$C$3,
SUM(IF(OFFSET($N$1031,,,($C1160-1)*3-2,$C$2)=X1160,OFFSET($N$1033,,,($C1160-1)*3-2,$C$2)*OFFSET($B$1031,1,,($C1160-1)*3-2,1))),
IFERROR((X826/$J825)*$J1160,0))</f>
        <v>0</v>
      </c>
      <c r="Y1161" s="312" cm="1">
        <f t="array" aca="1" ref="Y1161" ca="1">IF($D1160=$C$3,
SUM(IF(OFFSET($N$1031,,,($C1160-1)*3-2,$C$2)=Y1160,OFFSET($N$1033,,,($C1160-1)*3-2,$C$2)*OFFSET($B$1031,1,,($C1160-1)*3-2,1))),
IFERROR((Y826/$J825)*$J1160,0))</f>
        <v>0</v>
      </c>
      <c r="Z1161" s="312" cm="1">
        <f t="array" aca="1" ref="Z1161" ca="1">IF($D1160=$C$3,
SUM(IF(OFFSET($N$1031,,,($C1160-1)*3-2,$C$2)=Z1160,OFFSET($N$1033,,,($C1160-1)*3-2,$C$2)*OFFSET($B$1031,1,,($C1160-1)*3-2,1))),
IFERROR((Z826/$J825)*$J1160,0))</f>
        <v>0</v>
      </c>
      <c r="AA1161" s="312" cm="1">
        <f t="array" aca="1" ref="AA1161" ca="1">IF($D1160=$C$3,
SUM(IF(OFFSET($N$1031,,,($C1160-1)*3-2,$C$2)=AA1160,OFFSET($N$1033,,,($C1160-1)*3-2,$C$2)*OFFSET($B$1031,1,,($C1160-1)*3-2,1))),
IFERROR((AA826/$J825)*$J1160,0))</f>
        <v>0</v>
      </c>
      <c r="AB1161" s="312" cm="1">
        <f t="array" aca="1" ref="AB1161" ca="1">IF($D1160=$C$3,
SUM(IF(OFFSET($N$1031,,,($C1160-1)*3-2,$C$2)=AB1160,OFFSET($N$1033,,,($C1160-1)*3-2,$C$2)*OFFSET($B$1031,1,,($C1160-1)*3-2,1))),
IFERROR((AB826/$J825)*$J1160,0))</f>
        <v>0</v>
      </c>
      <c r="AC1161" s="312" cm="1">
        <f t="array" aca="1" ref="AC1161" ca="1">IF($D1160=$C$3,
SUM(IF(OFFSET($N$1031,,,($C1160-1)*3-2,$C$2)=AC1160,OFFSET($N$1033,,,($C1160-1)*3-2,$C$2)*OFFSET($B$1031,1,,($C1160-1)*3-2,1))),
IFERROR((AC826/$J825)*$J1160,0))</f>
        <v>0</v>
      </c>
      <c r="AD1161" s="312" cm="1">
        <f t="array" aca="1" ref="AD1161" ca="1">IF($D1160=$C$3,
SUM(IF(OFFSET($N$1031,,,($C1160-1)*3-2,$C$2)=AD1160,OFFSET($N$1033,,,($C1160-1)*3-2,$C$2)*OFFSET($B$1031,1,,($C1160-1)*3-2,1))),
IFERROR((AD826/$J825)*$J1160,0))</f>
        <v>0</v>
      </c>
      <c r="AE1161" s="312" cm="1">
        <f t="array" aca="1" ref="AE1161" ca="1">IF($D1160=$C$3,
SUM(IF(OFFSET($N$1031,,,($C1160-1)*3-2,$C$2)=AE1160,OFFSET($N$1033,,,($C1160-1)*3-2,$C$2)*OFFSET($B$1031,1,,($C1160-1)*3-2,1))),
IFERROR((AE826/$J825)*$J1160,0))</f>
        <v>0</v>
      </c>
      <c r="AF1161" s="312" cm="1">
        <f t="array" aca="1" ref="AF1161" ca="1">IF($D1160=$C$3,
SUM(IF(OFFSET($N$1031,,,($C1160-1)*3-2,$C$2)=AF1160,OFFSET($N$1033,,,($C1160-1)*3-2,$C$2)*OFFSET($B$1031,1,,($C1160-1)*3-2,1))),
IFERROR((AF826/$J825)*$J1160,0))</f>
        <v>0</v>
      </c>
      <c r="AG1161" s="312" cm="1">
        <f t="array" aca="1" ref="AG1161" ca="1">IF($D1160=$C$3,
SUM(IF(OFFSET($N$1031,,,($C1160-1)*3-2,$C$2)=AG1160,OFFSET($N$1033,,,($C1160-1)*3-2,$C$2)*OFFSET($B$1031,1,,($C1160-1)*3-2,1))),
IFERROR((AG826/$J825)*$J1160,0))</f>
        <v>0</v>
      </c>
      <c r="AH1161" s="317"/>
      <c r="AI1161" s="318"/>
      <c r="AJ1161" s="318"/>
      <c r="AK1161" s="318"/>
      <c r="AL1161" s="318"/>
      <c r="AM1161"/>
      <c r="AN1161"/>
      <c r="AO1161"/>
      <c r="AP1161"/>
      <c r="AQ1161"/>
      <c r="AR1161"/>
    </row>
    <row r="1162" spans="1:44" ht="13.15" customHeight="1">
      <c r="A1162" s="317"/>
      <c r="B1162" s="380" t="str">
        <f t="shared" ref="B1162:C1162" ca="1" si="4466">B827</f>
        <v/>
      </c>
      <c r="C1162" s="380" t="str">
        <f t="shared" ca="1" si="4466"/>
        <v/>
      </c>
      <c r="D1162" s="891"/>
      <c r="E1162" s="896"/>
      <c r="F1162" s="897"/>
      <c r="G1162" s="900"/>
      <c r="H1162" s="903"/>
      <c r="I1162" s="906"/>
      <c r="J1162" s="909"/>
      <c r="K1162" s="912"/>
      <c r="L1162" s="915"/>
      <c r="M1162" s="404" t="s">
        <v>91</v>
      </c>
      <c r="N1162" s="405">
        <f t="shared" ref="N1162:AG1162" ca="1" si="4467">IFERROR(N1161*$K1160,0)</f>
        <v>0</v>
      </c>
      <c r="O1162" s="406">
        <f t="shared" ca="1" si="4467"/>
        <v>0</v>
      </c>
      <c r="P1162" s="406">
        <f t="shared" ca="1" si="4467"/>
        <v>0</v>
      </c>
      <c r="Q1162" s="407">
        <f t="shared" ca="1" si="4467"/>
        <v>0</v>
      </c>
      <c r="R1162" s="406">
        <f t="shared" ca="1" si="4467"/>
        <v>0</v>
      </c>
      <c r="S1162" s="406">
        <f t="shared" ca="1" si="4467"/>
        <v>0</v>
      </c>
      <c r="T1162" s="406">
        <f t="shared" ca="1" si="4467"/>
        <v>0</v>
      </c>
      <c r="U1162" s="406">
        <f t="shared" ca="1" si="4467"/>
        <v>0</v>
      </c>
      <c r="V1162" s="406">
        <f t="shared" ca="1" si="4467"/>
        <v>0</v>
      </c>
      <c r="W1162" s="406">
        <f t="shared" ca="1" si="4467"/>
        <v>0</v>
      </c>
      <c r="X1162" s="406">
        <f t="shared" ca="1" si="4467"/>
        <v>0</v>
      </c>
      <c r="Y1162" s="406">
        <f t="shared" ca="1" si="4467"/>
        <v>0</v>
      </c>
      <c r="Z1162" s="406">
        <f t="shared" ca="1" si="4467"/>
        <v>0</v>
      </c>
      <c r="AA1162" s="406">
        <f t="shared" ca="1" si="4467"/>
        <v>0</v>
      </c>
      <c r="AB1162" s="406">
        <f t="shared" ca="1" si="4467"/>
        <v>0</v>
      </c>
      <c r="AC1162" s="406">
        <f t="shared" ca="1" si="4467"/>
        <v>0</v>
      </c>
      <c r="AD1162" s="406">
        <f t="shared" ca="1" si="4467"/>
        <v>0</v>
      </c>
      <c r="AE1162" s="406">
        <f t="shared" ca="1" si="4467"/>
        <v>0</v>
      </c>
      <c r="AF1162" s="406">
        <f t="shared" ca="1" si="4467"/>
        <v>0</v>
      </c>
      <c r="AG1162" s="406">
        <f t="shared" ca="1" si="4467"/>
        <v>0</v>
      </c>
      <c r="AH1162" s="317"/>
      <c r="AI1162" s="318"/>
      <c r="AJ1162" s="318"/>
      <c r="AK1162" s="318"/>
      <c r="AL1162" s="318"/>
      <c r="AM1162"/>
      <c r="AN1162"/>
      <c r="AO1162"/>
      <c r="AP1162"/>
      <c r="AQ1162"/>
      <c r="AR1162"/>
    </row>
    <row r="1163" spans="1:44" ht="13.15" customHeight="1">
      <c r="A1163" s="317"/>
      <c r="B1163" s="317"/>
      <c r="C1163" s="317" cm="1">
        <f t="array" aca="1" ref="C1163" ca="1">OFFSET(C1163,-3,,,)+1</f>
        <v>45</v>
      </c>
      <c r="D1163" s="889" t="str">
        <f t="shared" ref="D1163:E1163" ca="1" si="4468">D828</f>
        <v/>
      </c>
      <c r="E1163" s="892" t="str">
        <f t="shared" ca="1" si="4468"/>
        <v/>
      </c>
      <c r="F1163" s="893"/>
      <c r="G1163" s="898">
        <f t="shared" ref="G1163" si="4469">G828</f>
        <v>0</v>
      </c>
      <c r="H1163" s="901"/>
      <c r="I1163" s="904" t="str">
        <f t="shared" ref="I1163" ca="1" si="4470">I828</f>
        <v/>
      </c>
      <c r="J1163" s="907">
        <f t="shared" ref="J1163" ca="1" si="4471">IF($D1163=$C$3,
SUMPRODUCT(OFFSET($B$1031,1,,($C1163-1)*3-2,),OFFSET($L$1031,,,($C1163-1)*3-2,)),J828+H1163)</f>
        <v>0</v>
      </c>
      <c r="K1163" s="910">
        <f t="shared" ref="K1163" ca="1" si="4472">K828</f>
        <v>0</v>
      </c>
      <c r="L1163" s="913">
        <f t="shared" ref="L1163" ca="1" si="4473">J1163*K1163</f>
        <v>0</v>
      </c>
      <c r="M1163" s="402" t="s">
        <v>89</v>
      </c>
      <c r="N1163" s="308" t="str">
        <f t="shared" ref="N1163:AG1163" ca="1" si="4474">N828</f>
        <v/>
      </c>
      <c r="O1163" s="309" t="str">
        <f t="shared" ca="1" si="4474"/>
        <v/>
      </c>
      <c r="P1163" s="309" t="str">
        <f t="shared" ca="1" si="4474"/>
        <v/>
      </c>
      <c r="Q1163" s="310" t="str">
        <f t="shared" ca="1" si="4474"/>
        <v/>
      </c>
      <c r="R1163" s="309" t="str">
        <f t="shared" ca="1" si="4474"/>
        <v/>
      </c>
      <c r="S1163" s="309" t="str">
        <f t="shared" ca="1" si="4474"/>
        <v/>
      </c>
      <c r="T1163" s="309" t="str">
        <f t="shared" ca="1" si="4474"/>
        <v/>
      </c>
      <c r="U1163" s="309" t="str">
        <f t="shared" ca="1" si="4474"/>
        <v/>
      </c>
      <c r="V1163" s="309" t="str">
        <f t="shared" ca="1" si="4474"/>
        <v/>
      </c>
      <c r="W1163" s="309" t="str">
        <f t="shared" ca="1" si="4474"/>
        <v/>
      </c>
      <c r="X1163" s="309" t="str">
        <f t="shared" ca="1" si="4474"/>
        <v/>
      </c>
      <c r="Y1163" s="309" t="str">
        <f t="shared" ca="1" si="4474"/>
        <v/>
      </c>
      <c r="Z1163" s="309" t="str">
        <f t="shared" ca="1" si="4474"/>
        <v/>
      </c>
      <c r="AA1163" s="309" t="str">
        <f t="shared" ca="1" si="4474"/>
        <v/>
      </c>
      <c r="AB1163" s="309" t="str">
        <f t="shared" ca="1" si="4474"/>
        <v/>
      </c>
      <c r="AC1163" s="309" t="str">
        <f t="shared" ca="1" si="4474"/>
        <v/>
      </c>
      <c r="AD1163" s="309" t="str">
        <f t="shared" ca="1" si="4474"/>
        <v/>
      </c>
      <c r="AE1163" s="309" t="str">
        <f t="shared" ca="1" si="4474"/>
        <v/>
      </c>
      <c r="AF1163" s="309" t="str">
        <f t="shared" ca="1" si="4474"/>
        <v/>
      </c>
      <c r="AG1163" s="309" t="str">
        <f t="shared" ca="1" si="4474"/>
        <v/>
      </c>
      <c r="AH1163" s="317"/>
      <c r="AI1163" s="318"/>
      <c r="AJ1163" s="318"/>
      <c r="AK1163" s="318"/>
      <c r="AL1163" s="318"/>
      <c r="AM1163"/>
      <c r="AN1163"/>
      <c r="AO1163"/>
      <c r="AP1163"/>
      <c r="AQ1163"/>
      <c r="AR1163"/>
    </row>
    <row r="1164" spans="1:44" ht="13.15" customHeight="1">
      <c r="A1164" s="317"/>
      <c r="B1164" s="380">
        <f t="shared" ref="B1164" ca="1" si="4475">B829</f>
        <v>0</v>
      </c>
      <c r="C1164" s="317" cm="1">
        <f t="array" aca="1" ref="C1164" ca="1">IF(ROUND(SUM(IF(N1163:AG1163&lt;&gt;"",IF(N1163:AG1163&lt;&gt;0,(N1164:AG1164))))-J1163,3)&lt;&gt;0,"X",0)</f>
        <v>0</v>
      </c>
      <c r="D1164" s="890"/>
      <c r="E1164" s="894"/>
      <c r="F1164" s="895"/>
      <c r="G1164" s="899"/>
      <c r="H1164" s="902"/>
      <c r="I1164" s="905"/>
      <c r="J1164" s="908"/>
      <c r="K1164" s="911"/>
      <c r="L1164" s="914"/>
      <c r="M1164" s="403" t="s">
        <v>90</v>
      </c>
      <c r="N1164" s="312" cm="1">
        <f t="array" aca="1" ref="N1164" ca="1">IF($D1163=$C$3,
SUM(IF(OFFSET($N$1031,,,($C1163-1)*3-2,$C$2)=N1163,OFFSET($N$1033,,,($C1163-1)*3-2,$C$2)*OFFSET($B$1031,1,,($C1163-1)*3-2,1))),
IFERROR((N829/$J828)*$J1163,0))</f>
        <v>0</v>
      </c>
      <c r="O1164" s="312" cm="1">
        <f t="array" aca="1" ref="O1164" ca="1">IF($D1163=$C$3,
SUM(IF(OFFSET($N$1031,,,($C1163-1)*3-2,$C$2)=O1163,OFFSET($N$1033,,,($C1163-1)*3-2,$C$2)*OFFSET($B$1031,1,,($C1163-1)*3-2,1))),
IFERROR((O829/$J828)*$J1163,0))</f>
        <v>0</v>
      </c>
      <c r="P1164" s="312" cm="1">
        <f t="array" aca="1" ref="P1164" ca="1">IF($D1163=$C$3,
SUM(IF(OFFSET($N$1031,,,($C1163-1)*3-2,$C$2)=P1163,OFFSET($N$1033,,,($C1163-1)*3-2,$C$2)*OFFSET($B$1031,1,,($C1163-1)*3-2,1))),
IFERROR((P829/$J828)*$J1163,0))</f>
        <v>0</v>
      </c>
      <c r="Q1164" s="313" cm="1">
        <f t="array" aca="1" ref="Q1164" ca="1">IF($D1163=$C$3,
SUM(IF(OFFSET($N$1031,,,($C1163-1)*3-2,$C$2)=Q1163,OFFSET($N$1033,,,($C1163-1)*3-2,$C$2)*OFFSET($B$1031,1,,($C1163-1)*3-2,1))),
IFERROR((Q829/$J828)*$J1163,0))</f>
        <v>0</v>
      </c>
      <c r="R1164" s="312" cm="1">
        <f t="array" aca="1" ref="R1164" ca="1">IF($D1163=$C$3,
SUM(IF(OFFSET($N$1031,,,($C1163-1)*3-2,$C$2)=R1163,OFFSET($N$1033,,,($C1163-1)*3-2,$C$2)*OFFSET($B$1031,1,,($C1163-1)*3-2,1))),
IFERROR((R829/$J828)*$J1163,0))</f>
        <v>0</v>
      </c>
      <c r="S1164" s="312" cm="1">
        <f t="array" aca="1" ref="S1164" ca="1">IF($D1163=$C$3,
SUM(IF(OFFSET($N$1031,,,($C1163-1)*3-2,$C$2)=S1163,OFFSET($N$1033,,,($C1163-1)*3-2,$C$2)*OFFSET($B$1031,1,,($C1163-1)*3-2,1))),
IFERROR((S829/$J828)*$J1163,0))</f>
        <v>0</v>
      </c>
      <c r="T1164" s="312" cm="1">
        <f t="array" aca="1" ref="T1164" ca="1">IF($D1163=$C$3,
SUM(IF(OFFSET($N$1031,,,($C1163-1)*3-2,$C$2)=T1163,OFFSET($N$1033,,,($C1163-1)*3-2,$C$2)*OFFSET($B$1031,1,,($C1163-1)*3-2,1))),
IFERROR((T829/$J828)*$J1163,0))</f>
        <v>0</v>
      </c>
      <c r="U1164" s="312" cm="1">
        <f t="array" aca="1" ref="U1164" ca="1">IF($D1163=$C$3,
SUM(IF(OFFSET($N$1031,,,($C1163-1)*3-2,$C$2)=U1163,OFFSET($N$1033,,,($C1163-1)*3-2,$C$2)*OFFSET($B$1031,1,,($C1163-1)*3-2,1))),
IFERROR((U829/$J828)*$J1163,0))</f>
        <v>0</v>
      </c>
      <c r="V1164" s="312" cm="1">
        <f t="array" aca="1" ref="V1164" ca="1">IF($D1163=$C$3,
SUM(IF(OFFSET($N$1031,,,($C1163-1)*3-2,$C$2)=V1163,OFFSET($N$1033,,,($C1163-1)*3-2,$C$2)*OFFSET($B$1031,1,,($C1163-1)*3-2,1))),
IFERROR((V829/$J828)*$J1163,0))</f>
        <v>0</v>
      </c>
      <c r="W1164" s="312" cm="1">
        <f t="array" aca="1" ref="W1164" ca="1">IF($D1163=$C$3,
SUM(IF(OFFSET($N$1031,,,($C1163-1)*3-2,$C$2)=W1163,OFFSET($N$1033,,,($C1163-1)*3-2,$C$2)*OFFSET($B$1031,1,,($C1163-1)*3-2,1))),
IFERROR((W829/$J828)*$J1163,0))</f>
        <v>0</v>
      </c>
      <c r="X1164" s="312" cm="1">
        <f t="array" aca="1" ref="X1164" ca="1">IF($D1163=$C$3,
SUM(IF(OFFSET($N$1031,,,($C1163-1)*3-2,$C$2)=X1163,OFFSET($N$1033,,,($C1163-1)*3-2,$C$2)*OFFSET($B$1031,1,,($C1163-1)*3-2,1))),
IFERROR((X829/$J828)*$J1163,0))</f>
        <v>0</v>
      </c>
      <c r="Y1164" s="312" cm="1">
        <f t="array" aca="1" ref="Y1164" ca="1">IF($D1163=$C$3,
SUM(IF(OFFSET($N$1031,,,($C1163-1)*3-2,$C$2)=Y1163,OFFSET($N$1033,,,($C1163-1)*3-2,$C$2)*OFFSET($B$1031,1,,($C1163-1)*3-2,1))),
IFERROR((Y829/$J828)*$J1163,0))</f>
        <v>0</v>
      </c>
      <c r="Z1164" s="312" cm="1">
        <f t="array" aca="1" ref="Z1164" ca="1">IF($D1163=$C$3,
SUM(IF(OFFSET($N$1031,,,($C1163-1)*3-2,$C$2)=Z1163,OFFSET($N$1033,,,($C1163-1)*3-2,$C$2)*OFFSET($B$1031,1,,($C1163-1)*3-2,1))),
IFERROR((Z829/$J828)*$J1163,0))</f>
        <v>0</v>
      </c>
      <c r="AA1164" s="312" cm="1">
        <f t="array" aca="1" ref="AA1164" ca="1">IF($D1163=$C$3,
SUM(IF(OFFSET($N$1031,,,($C1163-1)*3-2,$C$2)=AA1163,OFFSET($N$1033,,,($C1163-1)*3-2,$C$2)*OFFSET($B$1031,1,,($C1163-1)*3-2,1))),
IFERROR((AA829/$J828)*$J1163,0))</f>
        <v>0</v>
      </c>
      <c r="AB1164" s="312" cm="1">
        <f t="array" aca="1" ref="AB1164" ca="1">IF($D1163=$C$3,
SUM(IF(OFFSET($N$1031,,,($C1163-1)*3-2,$C$2)=AB1163,OFFSET($N$1033,,,($C1163-1)*3-2,$C$2)*OFFSET($B$1031,1,,($C1163-1)*3-2,1))),
IFERROR((AB829/$J828)*$J1163,0))</f>
        <v>0</v>
      </c>
      <c r="AC1164" s="312" cm="1">
        <f t="array" aca="1" ref="AC1164" ca="1">IF($D1163=$C$3,
SUM(IF(OFFSET($N$1031,,,($C1163-1)*3-2,$C$2)=AC1163,OFFSET($N$1033,,,($C1163-1)*3-2,$C$2)*OFFSET($B$1031,1,,($C1163-1)*3-2,1))),
IFERROR((AC829/$J828)*$J1163,0))</f>
        <v>0</v>
      </c>
      <c r="AD1164" s="312" cm="1">
        <f t="array" aca="1" ref="AD1164" ca="1">IF($D1163=$C$3,
SUM(IF(OFFSET($N$1031,,,($C1163-1)*3-2,$C$2)=AD1163,OFFSET($N$1033,,,($C1163-1)*3-2,$C$2)*OFFSET($B$1031,1,,($C1163-1)*3-2,1))),
IFERROR((AD829/$J828)*$J1163,0))</f>
        <v>0</v>
      </c>
      <c r="AE1164" s="312" cm="1">
        <f t="array" aca="1" ref="AE1164" ca="1">IF($D1163=$C$3,
SUM(IF(OFFSET($N$1031,,,($C1163-1)*3-2,$C$2)=AE1163,OFFSET($N$1033,,,($C1163-1)*3-2,$C$2)*OFFSET($B$1031,1,,($C1163-1)*3-2,1))),
IFERROR((AE829/$J828)*$J1163,0))</f>
        <v>0</v>
      </c>
      <c r="AF1164" s="312" cm="1">
        <f t="array" aca="1" ref="AF1164" ca="1">IF($D1163=$C$3,
SUM(IF(OFFSET($N$1031,,,($C1163-1)*3-2,$C$2)=AF1163,OFFSET($N$1033,,,($C1163-1)*3-2,$C$2)*OFFSET($B$1031,1,,($C1163-1)*3-2,1))),
IFERROR((AF829/$J828)*$J1163,0))</f>
        <v>0</v>
      </c>
      <c r="AG1164" s="312" cm="1">
        <f t="array" aca="1" ref="AG1164" ca="1">IF($D1163=$C$3,
SUM(IF(OFFSET($N$1031,,,($C1163-1)*3-2,$C$2)=AG1163,OFFSET($N$1033,,,($C1163-1)*3-2,$C$2)*OFFSET($B$1031,1,,($C1163-1)*3-2,1))),
IFERROR((AG829/$J828)*$J1163,0))</f>
        <v>0</v>
      </c>
      <c r="AH1164" s="317"/>
      <c r="AI1164" s="318"/>
      <c r="AJ1164" s="318"/>
      <c r="AK1164" s="318"/>
      <c r="AL1164" s="318"/>
      <c r="AM1164"/>
      <c r="AN1164"/>
      <c r="AO1164"/>
      <c r="AP1164"/>
      <c r="AQ1164"/>
      <c r="AR1164"/>
    </row>
    <row r="1165" spans="1:44" ht="13.15" customHeight="1">
      <c r="A1165" s="317"/>
      <c r="B1165" s="380" t="str">
        <f t="shared" ref="B1165:C1165" ca="1" si="4476">B830</f>
        <v/>
      </c>
      <c r="C1165" s="380" t="str">
        <f t="shared" ca="1" si="4476"/>
        <v/>
      </c>
      <c r="D1165" s="891"/>
      <c r="E1165" s="896"/>
      <c r="F1165" s="897"/>
      <c r="G1165" s="900"/>
      <c r="H1165" s="903"/>
      <c r="I1165" s="906"/>
      <c r="J1165" s="909"/>
      <c r="K1165" s="912"/>
      <c r="L1165" s="915"/>
      <c r="M1165" s="404" t="s">
        <v>91</v>
      </c>
      <c r="N1165" s="405">
        <f t="shared" ref="N1165:AG1165" ca="1" si="4477">IFERROR(N1164*$K1163,0)</f>
        <v>0</v>
      </c>
      <c r="O1165" s="406">
        <f t="shared" ca="1" si="4477"/>
        <v>0</v>
      </c>
      <c r="P1165" s="406">
        <f t="shared" ca="1" si="4477"/>
        <v>0</v>
      </c>
      <c r="Q1165" s="407">
        <f t="shared" ca="1" si="4477"/>
        <v>0</v>
      </c>
      <c r="R1165" s="406">
        <f t="shared" ca="1" si="4477"/>
        <v>0</v>
      </c>
      <c r="S1165" s="406">
        <f t="shared" ca="1" si="4477"/>
        <v>0</v>
      </c>
      <c r="T1165" s="406">
        <f t="shared" ca="1" si="4477"/>
        <v>0</v>
      </c>
      <c r="U1165" s="406">
        <f t="shared" ca="1" si="4477"/>
        <v>0</v>
      </c>
      <c r="V1165" s="406">
        <f t="shared" ca="1" si="4477"/>
        <v>0</v>
      </c>
      <c r="W1165" s="406">
        <f t="shared" ca="1" si="4477"/>
        <v>0</v>
      </c>
      <c r="X1165" s="406">
        <f t="shared" ca="1" si="4477"/>
        <v>0</v>
      </c>
      <c r="Y1165" s="406">
        <f t="shared" ca="1" si="4477"/>
        <v>0</v>
      </c>
      <c r="Z1165" s="406">
        <f t="shared" ca="1" si="4477"/>
        <v>0</v>
      </c>
      <c r="AA1165" s="406">
        <f t="shared" ca="1" si="4477"/>
        <v>0</v>
      </c>
      <c r="AB1165" s="406">
        <f t="shared" ca="1" si="4477"/>
        <v>0</v>
      </c>
      <c r="AC1165" s="406">
        <f t="shared" ca="1" si="4477"/>
        <v>0</v>
      </c>
      <c r="AD1165" s="406">
        <f t="shared" ca="1" si="4477"/>
        <v>0</v>
      </c>
      <c r="AE1165" s="406">
        <f t="shared" ca="1" si="4477"/>
        <v>0</v>
      </c>
      <c r="AF1165" s="406">
        <f t="shared" ca="1" si="4477"/>
        <v>0</v>
      </c>
      <c r="AG1165" s="406">
        <f t="shared" ca="1" si="4477"/>
        <v>0</v>
      </c>
      <c r="AH1165" s="317"/>
      <c r="AI1165" s="318"/>
      <c r="AJ1165" s="318"/>
      <c r="AK1165" s="318"/>
      <c r="AL1165" s="318"/>
      <c r="AM1165"/>
      <c r="AN1165"/>
      <c r="AO1165"/>
      <c r="AP1165"/>
      <c r="AQ1165"/>
      <c r="AR1165"/>
    </row>
    <row r="1166" spans="1:44" ht="13.15" customHeight="1">
      <c r="A1166" s="317"/>
      <c r="B1166" s="317"/>
      <c r="C1166" s="317" cm="1">
        <f t="array" aca="1" ref="C1166" ca="1">OFFSET(C1166,-3,,,)+1</f>
        <v>46</v>
      </c>
      <c r="D1166" s="889" t="str">
        <f t="shared" ref="D1166:E1166" ca="1" si="4478">D831</f>
        <v/>
      </c>
      <c r="E1166" s="892" t="str">
        <f t="shared" ca="1" si="4478"/>
        <v/>
      </c>
      <c r="F1166" s="893"/>
      <c r="G1166" s="898">
        <f t="shared" ref="G1166" si="4479">G831</f>
        <v>0</v>
      </c>
      <c r="H1166" s="901"/>
      <c r="I1166" s="904" t="str">
        <f t="shared" ref="I1166" ca="1" si="4480">I831</f>
        <v/>
      </c>
      <c r="J1166" s="907">
        <f t="shared" ref="J1166" ca="1" si="4481">IF($D1166=$C$3,
SUMPRODUCT(OFFSET($B$1031,1,,($C1166-1)*3-2,),OFFSET($L$1031,,,($C1166-1)*3-2,)),J831+H1166)</f>
        <v>0</v>
      </c>
      <c r="K1166" s="910">
        <f t="shared" ref="K1166" ca="1" si="4482">K831</f>
        <v>0</v>
      </c>
      <c r="L1166" s="913">
        <f t="shared" ref="L1166" ca="1" si="4483">J1166*K1166</f>
        <v>0</v>
      </c>
      <c r="M1166" s="402" t="s">
        <v>89</v>
      </c>
      <c r="N1166" s="308" t="str">
        <f t="shared" ref="N1166:AG1166" ca="1" si="4484">N831</f>
        <v/>
      </c>
      <c r="O1166" s="309" t="str">
        <f t="shared" ca="1" si="4484"/>
        <v/>
      </c>
      <c r="P1166" s="309" t="str">
        <f t="shared" ca="1" si="4484"/>
        <v/>
      </c>
      <c r="Q1166" s="310" t="str">
        <f t="shared" ca="1" si="4484"/>
        <v/>
      </c>
      <c r="R1166" s="309" t="str">
        <f t="shared" ca="1" si="4484"/>
        <v/>
      </c>
      <c r="S1166" s="309" t="str">
        <f t="shared" ca="1" si="4484"/>
        <v/>
      </c>
      <c r="T1166" s="309" t="str">
        <f t="shared" ca="1" si="4484"/>
        <v/>
      </c>
      <c r="U1166" s="309" t="str">
        <f t="shared" ca="1" si="4484"/>
        <v/>
      </c>
      <c r="V1166" s="309" t="str">
        <f t="shared" ca="1" si="4484"/>
        <v/>
      </c>
      <c r="W1166" s="309" t="str">
        <f t="shared" ca="1" si="4484"/>
        <v/>
      </c>
      <c r="X1166" s="309" t="str">
        <f t="shared" ca="1" si="4484"/>
        <v/>
      </c>
      <c r="Y1166" s="309" t="str">
        <f t="shared" ca="1" si="4484"/>
        <v/>
      </c>
      <c r="Z1166" s="309" t="str">
        <f t="shared" ca="1" si="4484"/>
        <v/>
      </c>
      <c r="AA1166" s="309" t="str">
        <f t="shared" ca="1" si="4484"/>
        <v/>
      </c>
      <c r="AB1166" s="309" t="str">
        <f t="shared" ca="1" si="4484"/>
        <v/>
      </c>
      <c r="AC1166" s="309" t="str">
        <f t="shared" ca="1" si="4484"/>
        <v/>
      </c>
      <c r="AD1166" s="309" t="str">
        <f t="shared" ca="1" si="4484"/>
        <v/>
      </c>
      <c r="AE1166" s="309" t="str">
        <f t="shared" ca="1" si="4484"/>
        <v/>
      </c>
      <c r="AF1166" s="309" t="str">
        <f t="shared" ca="1" si="4484"/>
        <v/>
      </c>
      <c r="AG1166" s="309" t="str">
        <f t="shared" ca="1" si="4484"/>
        <v/>
      </c>
      <c r="AH1166" s="317"/>
      <c r="AI1166" s="318"/>
      <c r="AJ1166" s="318"/>
      <c r="AK1166" s="318"/>
      <c r="AL1166" s="318"/>
      <c r="AM1166"/>
      <c r="AN1166"/>
      <c r="AO1166"/>
      <c r="AP1166"/>
      <c r="AQ1166"/>
      <c r="AR1166"/>
    </row>
    <row r="1167" spans="1:44" ht="13.15" customHeight="1">
      <c r="A1167" s="317"/>
      <c r="B1167" s="380">
        <f t="shared" ref="B1167" ca="1" si="4485">B832</f>
        <v>0</v>
      </c>
      <c r="C1167" s="317" cm="1">
        <f t="array" aca="1" ref="C1167" ca="1">IF(ROUND(SUM(IF(N1166:AG1166&lt;&gt;"",IF(N1166:AG1166&lt;&gt;0,(N1167:AG1167))))-J1166,3)&lt;&gt;0,"X",0)</f>
        <v>0</v>
      </c>
      <c r="D1167" s="890"/>
      <c r="E1167" s="894"/>
      <c r="F1167" s="895"/>
      <c r="G1167" s="899"/>
      <c r="H1167" s="902"/>
      <c r="I1167" s="905"/>
      <c r="J1167" s="908"/>
      <c r="K1167" s="911"/>
      <c r="L1167" s="914"/>
      <c r="M1167" s="403" t="s">
        <v>90</v>
      </c>
      <c r="N1167" s="312" cm="1">
        <f t="array" aca="1" ref="N1167" ca="1">IF($D1166=$C$3,
SUM(IF(OFFSET($N$1031,,,($C1166-1)*3-2,$C$2)=N1166,OFFSET($N$1033,,,($C1166-1)*3-2,$C$2)*OFFSET($B$1031,1,,($C1166-1)*3-2,1))),
IFERROR((N832/$J831)*$J1166,0))</f>
        <v>0</v>
      </c>
      <c r="O1167" s="312" cm="1">
        <f t="array" aca="1" ref="O1167" ca="1">IF($D1166=$C$3,
SUM(IF(OFFSET($N$1031,,,($C1166-1)*3-2,$C$2)=O1166,OFFSET($N$1033,,,($C1166-1)*3-2,$C$2)*OFFSET($B$1031,1,,($C1166-1)*3-2,1))),
IFERROR((O832/$J831)*$J1166,0))</f>
        <v>0</v>
      </c>
      <c r="P1167" s="312" cm="1">
        <f t="array" aca="1" ref="P1167" ca="1">IF($D1166=$C$3,
SUM(IF(OFFSET($N$1031,,,($C1166-1)*3-2,$C$2)=P1166,OFFSET($N$1033,,,($C1166-1)*3-2,$C$2)*OFFSET($B$1031,1,,($C1166-1)*3-2,1))),
IFERROR((P832/$J831)*$J1166,0))</f>
        <v>0</v>
      </c>
      <c r="Q1167" s="313" cm="1">
        <f t="array" aca="1" ref="Q1167" ca="1">IF($D1166=$C$3,
SUM(IF(OFFSET($N$1031,,,($C1166-1)*3-2,$C$2)=Q1166,OFFSET($N$1033,,,($C1166-1)*3-2,$C$2)*OFFSET($B$1031,1,,($C1166-1)*3-2,1))),
IFERROR((Q832/$J831)*$J1166,0))</f>
        <v>0</v>
      </c>
      <c r="R1167" s="312" cm="1">
        <f t="array" aca="1" ref="R1167" ca="1">IF($D1166=$C$3,
SUM(IF(OFFSET($N$1031,,,($C1166-1)*3-2,$C$2)=R1166,OFFSET($N$1033,,,($C1166-1)*3-2,$C$2)*OFFSET($B$1031,1,,($C1166-1)*3-2,1))),
IFERROR((R832/$J831)*$J1166,0))</f>
        <v>0</v>
      </c>
      <c r="S1167" s="312" cm="1">
        <f t="array" aca="1" ref="S1167" ca="1">IF($D1166=$C$3,
SUM(IF(OFFSET($N$1031,,,($C1166-1)*3-2,$C$2)=S1166,OFFSET($N$1033,,,($C1166-1)*3-2,$C$2)*OFFSET($B$1031,1,,($C1166-1)*3-2,1))),
IFERROR((S832/$J831)*$J1166,0))</f>
        <v>0</v>
      </c>
      <c r="T1167" s="312" cm="1">
        <f t="array" aca="1" ref="T1167" ca="1">IF($D1166=$C$3,
SUM(IF(OFFSET($N$1031,,,($C1166-1)*3-2,$C$2)=T1166,OFFSET($N$1033,,,($C1166-1)*3-2,$C$2)*OFFSET($B$1031,1,,($C1166-1)*3-2,1))),
IFERROR((T832/$J831)*$J1166,0))</f>
        <v>0</v>
      </c>
      <c r="U1167" s="312" cm="1">
        <f t="array" aca="1" ref="U1167" ca="1">IF($D1166=$C$3,
SUM(IF(OFFSET($N$1031,,,($C1166-1)*3-2,$C$2)=U1166,OFFSET($N$1033,,,($C1166-1)*3-2,$C$2)*OFFSET($B$1031,1,,($C1166-1)*3-2,1))),
IFERROR((U832/$J831)*$J1166,0))</f>
        <v>0</v>
      </c>
      <c r="V1167" s="312" cm="1">
        <f t="array" aca="1" ref="V1167" ca="1">IF($D1166=$C$3,
SUM(IF(OFFSET($N$1031,,,($C1166-1)*3-2,$C$2)=V1166,OFFSET($N$1033,,,($C1166-1)*3-2,$C$2)*OFFSET($B$1031,1,,($C1166-1)*3-2,1))),
IFERROR((V832/$J831)*$J1166,0))</f>
        <v>0</v>
      </c>
      <c r="W1167" s="312" cm="1">
        <f t="array" aca="1" ref="W1167" ca="1">IF($D1166=$C$3,
SUM(IF(OFFSET($N$1031,,,($C1166-1)*3-2,$C$2)=W1166,OFFSET($N$1033,,,($C1166-1)*3-2,$C$2)*OFFSET($B$1031,1,,($C1166-1)*3-2,1))),
IFERROR((W832/$J831)*$J1166,0))</f>
        <v>0</v>
      </c>
      <c r="X1167" s="312" cm="1">
        <f t="array" aca="1" ref="X1167" ca="1">IF($D1166=$C$3,
SUM(IF(OFFSET($N$1031,,,($C1166-1)*3-2,$C$2)=X1166,OFFSET($N$1033,,,($C1166-1)*3-2,$C$2)*OFFSET($B$1031,1,,($C1166-1)*3-2,1))),
IFERROR((X832/$J831)*$J1166,0))</f>
        <v>0</v>
      </c>
      <c r="Y1167" s="312" cm="1">
        <f t="array" aca="1" ref="Y1167" ca="1">IF($D1166=$C$3,
SUM(IF(OFFSET($N$1031,,,($C1166-1)*3-2,$C$2)=Y1166,OFFSET($N$1033,,,($C1166-1)*3-2,$C$2)*OFFSET($B$1031,1,,($C1166-1)*3-2,1))),
IFERROR((Y832/$J831)*$J1166,0))</f>
        <v>0</v>
      </c>
      <c r="Z1167" s="312" cm="1">
        <f t="array" aca="1" ref="Z1167" ca="1">IF($D1166=$C$3,
SUM(IF(OFFSET($N$1031,,,($C1166-1)*3-2,$C$2)=Z1166,OFFSET($N$1033,,,($C1166-1)*3-2,$C$2)*OFFSET($B$1031,1,,($C1166-1)*3-2,1))),
IFERROR((Z832/$J831)*$J1166,0))</f>
        <v>0</v>
      </c>
      <c r="AA1167" s="312" cm="1">
        <f t="array" aca="1" ref="AA1167" ca="1">IF($D1166=$C$3,
SUM(IF(OFFSET($N$1031,,,($C1166-1)*3-2,$C$2)=AA1166,OFFSET($N$1033,,,($C1166-1)*3-2,$C$2)*OFFSET($B$1031,1,,($C1166-1)*3-2,1))),
IFERROR((AA832/$J831)*$J1166,0))</f>
        <v>0</v>
      </c>
      <c r="AB1167" s="312" cm="1">
        <f t="array" aca="1" ref="AB1167" ca="1">IF($D1166=$C$3,
SUM(IF(OFFSET($N$1031,,,($C1166-1)*3-2,$C$2)=AB1166,OFFSET($N$1033,,,($C1166-1)*3-2,$C$2)*OFFSET($B$1031,1,,($C1166-1)*3-2,1))),
IFERROR((AB832/$J831)*$J1166,0))</f>
        <v>0</v>
      </c>
      <c r="AC1167" s="312" cm="1">
        <f t="array" aca="1" ref="AC1167" ca="1">IF($D1166=$C$3,
SUM(IF(OFFSET($N$1031,,,($C1166-1)*3-2,$C$2)=AC1166,OFFSET($N$1033,,,($C1166-1)*3-2,$C$2)*OFFSET($B$1031,1,,($C1166-1)*3-2,1))),
IFERROR((AC832/$J831)*$J1166,0))</f>
        <v>0</v>
      </c>
      <c r="AD1167" s="312" cm="1">
        <f t="array" aca="1" ref="AD1167" ca="1">IF($D1166=$C$3,
SUM(IF(OFFSET($N$1031,,,($C1166-1)*3-2,$C$2)=AD1166,OFFSET($N$1033,,,($C1166-1)*3-2,$C$2)*OFFSET($B$1031,1,,($C1166-1)*3-2,1))),
IFERROR((AD832/$J831)*$J1166,0))</f>
        <v>0</v>
      </c>
      <c r="AE1167" s="312" cm="1">
        <f t="array" aca="1" ref="AE1167" ca="1">IF($D1166=$C$3,
SUM(IF(OFFSET($N$1031,,,($C1166-1)*3-2,$C$2)=AE1166,OFFSET($N$1033,,,($C1166-1)*3-2,$C$2)*OFFSET($B$1031,1,,($C1166-1)*3-2,1))),
IFERROR((AE832/$J831)*$J1166,0))</f>
        <v>0</v>
      </c>
      <c r="AF1167" s="312" cm="1">
        <f t="array" aca="1" ref="AF1167" ca="1">IF($D1166=$C$3,
SUM(IF(OFFSET($N$1031,,,($C1166-1)*3-2,$C$2)=AF1166,OFFSET($N$1033,,,($C1166-1)*3-2,$C$2)*OFFSET($B$1031,1,,($C1166-1)*3-2,1))),
IFERROR((AF832/$J831)*$J1166,0))</f>
        <v>0</v>
      </c>
      <c r="AG1167" s="312" cm="1">
        <f t="array" aca="1" ref="AG1167" ca="1">IF($D1166=$C$3,
SUM(IF(OFFSET($N$1031,,,($C1166-1)*3-2,$C$2)=AG1166,OFFSET($N$1033,,,($C1166-1)*3-2,$C$2)*OFFSET($B$1031,1,,($C1166-1)*3-2,1))),
IFERROR((AG832/$J831)*$J1166,0))</f>
        <v>0</v>
      </c>
      <c r="AH1167" s="317"/>
      <c r="AI1167" s="318"/>
      <c r="AJ1167" s="318"/>
      <c r="AK1167" s="318"/>
      <c r="AL1167" s="318"/>
      <c r="AM1167"/>
      <c r="AN1167"/>
      <c r="AO1167"/>
      <c r="AP1167"/>
      <c r="AQ1167"/>
      <c r="AR1167"/>
    </row>
    <row r="1168" spans="1:44" ht="13.15" customHeight="1">
      <c r="A1168" s="317"/>
      <c r="B1168" s="380" t="str">
        <f t="shared" ref="B1168:C1168" ca="1" si="4486">B833</f>
        <v/>
      </c>
      <c r="C1168" s="380" t="str">
        <f t="shared" ca="1" si="4486"/>
        <v/>
      </c>
      <c r="D1168" s="891"/>
      <c r="E1168" s="896"/>
      <c r="F1168" s="897"/>
      <c r="G1168" s="900"/>
      <c r="H1168" s="903"/>
      <c r="I1168" s="906"/>
      <c r="J1168" s="909"/>
      <c r="K1168" s="912"/>
      <c r="L1168" s="915"/>
      <c r="M1168" s="404" t="s">
        <v>91</v>
      </c>
      <c r="N1168" s="405">
        <f t="shared" ref="N1168:AG1168" ca="1" si="4487">IFERROR(N1167*$K1166,0)</f>
        <v>0</v>
      </c>
      <c r="O1168" s="406">
        <f t="shared" ca="1" si="4487"/>
        <v>0</v>
      </c>
      <c r="P1168" s="406">
        <f t="shared" ca="1" si="4487"/>
        <v>0</v>
      </c>
      <c r="Q1168" s="407">
        <f t="shared" ca="1" si="4487"/>
        <v>0</v>
      </c>
      <c r="R1168" s="406">
        <f t="shared" ca="1" si="4487"/>
        <v>0</v>
      </c>
      <c r="S1168" s="406">
        <f t="shared" ca="1" si="4487"/>
        <v>0</v>
      </c>
      <c r="T1168" s="406">
        <f t="shared" ca="1" si="4487"/>
        <v>0</v>
      </c>
      <c r="U1168" s="406">
        <f t="shared" ca="1" si="4487"/>
        <v>0</v>
      </c>
      <c r="V1168" s="406">
        <f t="shared" ca="1" si="4487"/>
        <v>0</v>
      </c>
      <c r="W1168" s="406">
        <f t="shared" ca="1" si="4487"/>
        <v>0</v>
      </c>
      <c r="X1168" s="406">
        <f t="shared" ca="1" si="4487"/>
        <v>0</v>
      </c>
      <c r="Y1168" s="406">
        <f t="shared" ca="1" si="4487"/>
        <v>0</v>
      </c>
      <c r="Z1168" s="406">
        <f t="shared" ca="1" si="4487"/>
        <v>0</v>
      </c>
      <c r="AA1168" s="406">
        <f t="shared" ca="1" si="4487"/>
        <v>0</v>
      </c>
      <c r="AB1168" s="406">
        <f t="shared" ca="1" si="4487"/>
        <v>0</v>
      </c>
      <c r="AC1168" s="406">
        <f t="shared" ca="1" si="4487"/>
        <v>0</v>
      </c>
      <c r="AD1168" s="406">
        <f t="shared" ca="1" si="4487"/>
        <v>0</v>
      </c>
      <c r="AE1168" s="406">
        <f t="shared" ca="1" si="4487"/>
        <v>0</v>
      </c>
      <c r="AF1168" s="406">
        <f t="shared" ca="1" si="4487"/>
        <v>0</v>
      </c>
      <c r="AG1168" s="406">
        <f t="shared" ca="1" si="4487"/>
        <v>0</v>
      </c>
      <c r="AH1168" s="317"/>
      <c r="AI1168" s="318"/>
      <c r="AJ1168" s="318"/>
      <c r="AK1168" s="318"/>
      <c r="AL1168" s="318"/>
      <c r="AM1168"/>
      <c r="AN1168"/>
      <c r="AO1168"/>
      <c r="AP1168"/>
      <c r="AQ1168"/>
      <c r="AR1168"/>
    </row>
    <row r="1169" spans="1:44" ht="13.15" customHeight="1">
      <c r="A1169" s="317"/>
      <c r="B1169" s="317"/>
      <c r="C1169" s="317" cm="1">
        <f t="array" aca="1" ref="C1169" ca="1">OFFSET(C1169,-3,,,)+1</f>
        <v>47</v>
      </c>
      <c r="D1169" s="889" t="str">
        <f t="shared" ref="D1169:E1169" ca="1" si="4488">D834</f>
        <v/>
      </c>
      <c r="E1169" s="892" t="str">
        <f t="shared" ca="1" si="4488"/>
        <v/>
      </c>
      <c r="F1169" s="893"/>
      <c r="G1169" s="898">
        <f t="shared" ref="G1169" si="4489">G834</f>
        <v>0</v>
      </c>
      <c r="H1169" s="901"/>
      <c r="I1169" s="904" t="str">
        <f t="shared" ref="I1169" ca="1" si="4490">I834</f>
        <v/>
      </c>
      <c r="J1169" s="907">
        <f t="shared" ref="J1169" ca="1" si="4491">IF($D1169=$C$3,
SUMPRODUCT(OFFSET($B$1031,1,,($C1169-1)*3-2,),OFFSET($L$1031,,,($C1169-1)*3-2,)),J834+H1169)</f>
        <v>0</v>
      </c>
      <c r="K1169" s="910">
        <f t="shared" ref="K1169" ca="1" si="4492">K834</f>
        <v>0</v>
      </c>
      <c r="L1169" s="913">
        <f t="shared" ref="L1169" ca="1" si="4493">J1169*K1169</f>
        <v>0</v>
      </c>
      <c r="M1169" s="402" t="s">
        <v>89</v>
      </c>
      <c r="N1169" s="308" t="str">
        <f t="shared" ref="N1169:AG1169" ca="1" si="4494">N834</f>
        <v/>
      </c>
      <c r="O1169" s="309" t="str">
        <f t="shared" ca="1" si="4494"/>
        <v/>
      </c>
      <c r="P1169" s="309" t="str">
        <f t="shared" ca="1" si="4494"/>
        <v/>
      </c>
      <c r="Q1169" s="310" t="str">
        <f t="shared" ca="1" si="4494"/>
        <v/>
      </c>
      <c r="R1169" s="309" t="str">
        <f t="shared" ca="1" si="4494"/>
        <v/>
      </c>
      <c r="S1169" s="309" t="str">
        <f t="shared" ca="1" si="4494"/>
        <v/>
      </c>
      <c r="T1169" s="309" t="str">
        <f t="shared" ca="1" si="4494"/>
        <v/>
      </c>
      <c r="U1169" s="309" t="str">
        <f t="shared" ca="1" si="4494"/>
        <v/>
      </c>
      <c r="V1169" s="309" t="str">
        <f t="shared" ca="1" si="4494"/>
        <v/>
      </c>
      <c r="W1169" s="309" t="str">
        <f t="shared" ca="1" si="4494"/>
        <v/>
      </c>
      <c r="X1169" s="309" t="str">
        <f t="shared" ca="1" si="4494"/>
        <v/>
      </c>
      <c r="Y1169" s="309" t="str">
        <f t="shared" ca="1" si="4494"/>
        <v/>
      </c>
      <c r="Z1169" s="309" t="str">
        <f t="shared" ca="1" si="4494"/>
        <v/>
      </c>
      <c r="AA1169" s="309" t="str">
        <f t="shared" ca="1" si="4494"/>
        <v/>
      </c>
      <c r="AB1169" s="309" t="str">
        <f t="shared" ca="1" si="4494"/>
        <v/>
      </c>
      <c r="AC1169" s="309" t="str">
        <f t="shared" ca="1" si="4494"/>
        <v/>
      </c>
      <c r="AD1169" s="309" t="str">
        <f t="shared" ca="1" si="4494"/>
        <v/>
      </c>
      <c r="AE1169" s="309" t="str">
        <f t="shared" ca="1" si="4494"/>
        <v/>
      </c>
      <c r="AF1169" s="309" t="str">
        <f t="shared" ca="1" si="4494"/>
        <v/>
      </c>
      <c r="AG1169" s="309" t="str">
        <f t="shared" ca="1" si="4494"/>
        <v/>
      </c>
      <c r="AH1169" s="317"/>
      <c r="AI1169" s="318"/>
      <c r="AJ1169" s="318"/>
      <c r="AK1169" s="318"/>
      <c r="AL1169" s="318"/>
      <c r="AM1169"/>
      <c r="AN1169"/>
      <c r="AO1169"/>
      <c r="AP1169"/>
      <c r="AQ1169"/>
      <c r="AR1169"/>
    </row>
    <row r="1170" spans="1:44" ht="13.15" customHeight="1">
      <c r="A1170" s="317"/>
      <c r="B1170" s="380">
        <f t="shared" ref="B1170" ca="1" si="4495">B835</f>
        <v>0</v>
      </c>
      <c r="C1170" s="317" cm="1">
        <f t="array" aca="1" ref="C1170" ca="1">IF(ROUND(SUM(IF(N1169:AG1169&lt;&gt;"",IF(N1169:AG1169&lt;&gt;0,(N1170:AG1170))))-J1169,3)&lt;&gt;0,"X",0)</f>
        <v>0</v>
      </c>
      <c r="D1170" s="890"/>
      <c r="E1170" s="894"/>
      <c r="F1170" s="895"/>
      <c r="G1170" s="899"/>
      <c r="H1170" s="902"/>
      <c r="I1170" s="905"/>
      <c r="J1170" s="908"/>
      <c r="K1170" s="911"/>
      <c r="L1170" s="914"/>
      <c r="M1170" s="403" t="s">
        <v>90</v>
      </c>
      <c r="N1170" s="312" cm="1">
        <f t="array" aca="1" ref="N1170" ca="1">IF($D1169=$C$3,
SUM(IF(OFFSET($N$1031,,,($C1169-1)*3-2,$C$2)=N1169,OFFSET($N$1033,,,($C1169-1)*3-2,$C$2)*OFFSET($B$1031,1,,($C1169-1)*3-2,1))),
IFERROR((N835/$J834)*$J1169,0))</f>
        <v>0</v>
      </c>
      <c r="O1170" s="312" cm="1">
        <f t="array" aca="1" ref="O1170" ca="1">IF($D1169=$C$3,
SUM(IF(OFFSET($N$1031,,,($C1169-1)*3-2,$C$2)=O1169,OFFSET($N$1033,,,($C1169-1)*3-2,$C$2)*OFFSET($B$1031,1,,($C1169-1)*3-2,1))),
IFERROR((O835/$J834)*$J1169,0))</f>
        <v>0</v>
      </c>
      <c r="P1170" s="312" cm="1">
        <f t="array" aca="1" ref="P1170" ca="1">IF($D1169=$C$3,
SUM(IF(OFFSET($N$1031,,,($C1169-1)*3-2,$C$2)=P1169,OFFSET($N$1033,,,($C1169-1)*3-2,$C$2)*OFFSET($B$1031,1,,($C1169-1)*3-2,1))),
IFERROR((P835/$J834)*$J1169,0))</f>
        <v>0</v>
      </c>
      <c r="Q1170" s="313" cm="1">
        <f t="array" aca="1" ref="Q1170" ca="1">IF($D1169=$C$3,
SUM(IF(OFFSET($N$1031,,,($C1169-1)*3-2,$C$2)=Q1169,OFFSET($N$1033,,,($C1169-1)*3-2,$C$2)*OFFSET($B$1031,1,,($C1169-1)*3-2,1))),
IFERROR((Q835/$J834)*$J1169,0))</f>
        <v>0</v>
      </c>
      <c r="R1170" s="312" cm="1">
        <f t="array" aca="1" ref="R1170" ca="1">IF($D1169=$C$3,
SUM(IF(OFFSET($N$1031,,,($C1169-1)*3-2,$C$2)=R1169,OFFSET($N$1033,,,($C1169-1)*3-2,$C$2)*OFFSET($B$1031,1,,($C1169-1)*3-2,1))),
IFERROR((R835/$J834)*$J1169,0))</f>
        <v>0</v>
      </c>
      <c r="S1170" s="312" cm="1">
        <f t="array" aca="1" ref="S1170" ca="1">IF($D1169=$C$3,
SUM(IF(OFFSET($N$1031,,,($C1169-1)*3-2,$C$2)=S1169,OFFSET($N$1033,,,($C1169-1)*3-2,$C$2)*OFFSET($B$1031,1,,($C1169-1)*3-2,1))),
IFERROR((S835/$J834)*$J1169,0))</f>
        <v>0</v>
      </c>
      <c r="T1170" s="312" cm="1">
        <f t="array" aca="1" ref="T1170" ca="1">IF($D1169=$C$3,
SUM(IF(OFFSET($N$1031,,,($C1169-1)*3-2,$C$2)=T1169,OFFSET($N$1033,,,($C1169-1)*3-2,$C$2)*OFFSET($B$1031,1,,($C1169-1)*3-2,1))),
IFERROR((T835/$J834)*$J1169,0))</f>
        <v>0</v>
      </c>
      <c r="U1170" s="312" cm="1">
        <f t="array" aca="1" ref="U1170" ca="1">IF($D1169=$C$3,
SUM(IF(OFFSET($N$1031,,,($C1169-1)*3-2,$C$2)=U1169,OFFSET($N$1033,,,($C1169-1)*3-2,$C$2)*OFFSET($B$1031,1,,($C1169-1)*3-2,1))),
IFERROR((U835/$J834)*$J1169,0))</f>
        <v>0</v>
      </c>
      <c r="V1170" s="312" cm="1">
        <f t="array" aca="1" ref="V1170" ca="1">IF($D1169=$C$3,
SUM(IF(OFFSET($N$1031,,,($C1169-1)*3-2,$C$2)=V1169,OFFSET($N$1033,,,($C1169-1)*3-2,$C$2)*OFFSET($B$1031,1,,($C1169-1)*3-2,1))),
IFERROR((V835/$J834)*$J1169,0))</f>
        <v>0</v>
      </c>
      <c r="W1170" s="312" cm="1">
        <f t="array" aca="1" ref="W1170" ca="1">IF($D1169=$C$3,
SUM(IF(OFFSET($N$1031,,,($C1169-1)*3-2,$C$2)=W1169,OFFSET($N$1033,,,($C1169-1)*3-2,$C$2)*OFFSET($B$1031,1,,($C1169-1)*3-2,1))),
IFERROR((W835/$J834)*$J1169,0))</f>
        <v>0</v>
      </c>
      <c r="X1170" s="312" cm="1">
        <f t="array" aca="1" ref="X1170" ca="1">IF($D1169=$C$3,
SUM(IF(OFFSET($N$1031,,,($C1169-1)*3-2,$C$2)=X1169,OFFSET($N$1033,,,($C1169-1)*3-2,$C$2)*OFFSET($B$1031,1,,($C1169-1)*3-2,1))),
IFERROR((X835/$J834)*$J1169,0))</f>
        <v>0</v>
      </c>
      <c r="Y1170" s="312" cm="1">
        <f t="array" aca="1" ref="Y1170" ca="1">IF($D1169=$C$3,
SUM(IF(OFFSET($N$1031,,,($C1169-1)*3-2,$C$2)=Y1169,OFFSET($N$1033,,,($C1169-1)*3-2,$C$2)*OFFSET($B$1031,1,,($C1169-1)*3-2,1))),
IFERROR((Y835/$J834)*$J1169,0))</f>
        <v>0</v>
      </c>
      <c r="Z1170" s="312" cm="1">
        <f t="array" aca="1" ref="Z1170" ca="1">IF($D1169=$C$3,
SUM(IF(OFFSET($N$1031,,,($C1169-1)*3-2,$C$2)=Z1169,OFFSET($N$1033,,,($C1169-1)*3-2,$C$2)*OFFSET($B$1031,1,,($C1169-1)*3-2,1))),
IFERROR((Z835/$J834)*$J1169,0))</f>
        <v>0</v>
      </c>
      <c r="AA1170" s="312" cm="1">
        <f t="array" aca="1" ref="AA1170" ca="1">IF($D1169=$C$3,
SUM(IF(OFFSET($N$1031,,,($C1169-1)*3-2,$C$2)=AA1169,OFFSET($N$1033,,,($C1169-1)*3-2,$C$2)*OFFSET($B$1031,1,,($C1169-1)*3-2,1))),
IFERROR((AA835/$J834)*$J1169,0))</f>
        <v>0</v>
      </c>
      <c r="AB1170" s="312" cm="1">
        <f t="array" aca="1" ref="AB1170" ca="1">IF($D1169=$C$3,
SUM(IF(OFFSET($N$1031,,,($C1169-1)*3-2,$C$2)=AB1169,OFFSET($N$1033,,,($C1169-1)*3-2,$C$2)*OFFSET($B$1031,1,,($C1169-1)*3-2,1))),
IFERROR((AB835/$J834)*$J1169,0))</f>
        <v>0</v>
      </c>
      <c r="AC1170" s="312" cm="1">
        <f t="array" aca="1" ref="AC1170" ca="1">IF($D1169=$C$3,
SUM(IF(OFFSET($N$1031,,,($C1169-1)*3-2,$C$2)=AC1169,OFFSET($N$1033,,,($C1169-1)*3-2,$C$2)*OFFSET($B$1031,1,,($C1169-1)*3-2,1))),
IFERROR((AC835/$J834)*$J1169,0))</f>
        <v>0</v>
      </c>
      <c r="AD1170" s="312" cm="1">
        <f t="array" aca="1" ref="AD1170" ca="1">IF($D1169=$C$3,
SUM(IF(OFFSET($N$1031,,,($C1169-1)*3-2,$C$2)=AD1169,OFFSET($N$1033,,,($C1169-1)*3-2,$C$2)*OFFSET($B$1031,1,,($C1169-1)*3-2,1))),
IFERROR((AD835/$J834)*$J1169,0))</f>
        <v>0</v>
      </c>
      <c r="AE1170" s="312" cm="1">
        <f t="array" aca="1" ref="AE1170" ca="1">IF($D1169=$C$3,
SUM(IF(OFFSET($N$1031,,,($C1169-1)*3-2,$C$2)=AE1169,OFFSET($N$1033,,,($C1169-1)*3-2,$C$2)*OFFSET($B$1031,1,,($C1169-1)*3-2,1))),
IFERROR((AE835/$J834)*$J1169,0))</f>
        <v>0</v>
      </c>
      <c r="AF1170" s="312" cm="1">
        <f t="array" aca="1" ref="AF1170" ca="1">IF($D1169=$C$3,
SUM(IF(OFFSET($N$1031,,,($C1169-1)*3-2,$C$2)=AF1169,OFFSET($N$1033,,,($C1169-1)*3-2,$C$2)*OFFSET($B$1031,1,,($C1169-1)*3-2,1))),
IFERROR((AF835/$J834)*$J1169,0))</f>
        <v>0</v>
      </c>
      <c r="AG1170" s="312" cm="1">
        <f t="array" aca="1" ref="AG1170" ca="1">IF($D1169=$C$3,
SUM(IF(OFFSET($N$1031,,,($C1169-1)*3-2,$C$2)=AG1169,OFFSET($N$1033,,,($C1169-1)*3-2,$C$2)*OFFSET($B$1031,1,,($C1169-1)*3-2,1))),
IFERROR((AG835/$J834)*$J1169,0))</f>
        <v>0</v>
      </c>
      <c r="AH1170" s="317"/>
      <c r="AI1170" s="318"/>
      <c r="AJ1170" s="318"/>
      <c r="AK1170" s="318"/>
      <c r="AL1170" s="318"/>
      <c r="AM1170"/>
      <c r="AN1170"/>
      <c r="AO1170"/>
      <c r="AP1170"/>
      <c r="AQ1170"/>
      <c r="AR1170"/>
    </row>
    <row r="1171" spans="1:44" ht="13.15" customHeight="1">
      <c r="A1171" s="317"/>
      <c r="B1171" s="380" t="str">
        <f t="shared" ref="B1171:C1171" ca="1" si="4496">B836</f>
        <v/>
      </c>
      <c r="C1171" s="380" t="str">
        <f t="shared" ca="1" si="4496"/>
        <v/>
      </c>
      <c r="D1171" s="891"/>
      <c r="E1171" s="896"/>
      <c r="F1171" s="897"/>
      <c r="G1171" s="900"/>
      <c r="H1171" s="903"/>
      <c r="I1171" s="906"/>
      <c r="J1171" s="909"/>
      <c r="K1171" s="912"/>
      <c r="L1171" s="915"/>
      <c r="M1171" s="404" t="s">
        <v>91</v>
      </c>
      <c r="N1171" s="405">
        <f t="shared" ref="N1171:AG1171" ca="1" si="4497">IFERROR(N1170*$K1169,0)</f>
        <v>0</v>
      </c>
      <c r="O1171" s="406">
        <f t="shared" ca="1" si="4497"/>
        <v>0</v>
      </c>
      <c r="P1171" s="406">
        <f t="shared" ca="1" si="4497"/>
        <v>0</v>
      </c>
      <c r="Q1171" s="407">
        <f t="shared" ca="1" si="4497"/>
        <v>0</v>
      </c>
      <c r="R1171" s="406">
        <f t="shared" ca="1" si="4497"/>
        <v>0</v>
      </c>
      <c r="S1171" s="406">
        <f t="shared" ca="1" si="4497"/>
        <v>0</v>
      </c>
      <c r="T1171" s="406">
        <f t="shared" ca="1" si="4497"/>
        <v>0</v>
      </c>
      <c r="U1171" s="406">
        <f t="shared" ca="1" si="4497"/>
        <v>0</v>
      </c>
      <c r="V1171" s="406">
        <f t="shared" ca="1" si="4497"/>
        <v>0</v>
      </c>
      <c r="W1171" s="406">
        <f t="shared" ca="1" si="4497"/>
        <v>0</v>
      </c>
      <c r="X1171" s="406">
        <f t="shared" ca="1" si="4497"/>
        <v>0</v>
      </c>
      <c r="Y1171" s="406">
        <f t="shared" ca="1" si="4497"/>
        <v>0</v>
      </c>
      <c r="Z1171" s="406">
        <f t="shared" ca="1" si="4497"/>
        <v>0</v>
      </c>
      <c r="AA1171" s="406">
        <f t="shared" ca="1" si="4497"/>
        <v>0</v>
      </c>
      <c r="AB1171" s="406">
        <f t="shared" ca="1" si="4497"/>
        <v>0</v>
      </c>
      <c r="AC1171" s="406">
        <f t="shared" ca="1" si="4497"/>
        <v>0</v>
      </c>
      <c r="AD1171" s="406">
        <f t="shared" ca="1" si="4497"/>
        <v>0</v>
      </c>
      <c r="AE1171" s="406">
        <f t="shared" ca="1" si="4497"/>
        <v>0</v>
      </c>
      <c r="AF1171" s="406">
        <f t="shared" ca="1" si="4497"/>
        <v>0</v>
      </c>
      <c r="AG1171" s="406">
        <f t="shared" ca="1" si="4497"/>
        <v>0</v>
      </c>
      <c r="AH1171" s="317"/>
      <c r="AI1171" s="318"/>
      <c r="AJ1171" s="318"/>
      <c r="AK1171" s="318"/>
      <c r="AL1171" s="318"/>
      <c r="AM1171"/>
      <c r="AN1171"/>
      <c r="AO1171"/>
      <c r="AP1171"/>
      <c r="AQ1171"/>
      <c r="AR1171"/>
    </row>
    <row r="1172" spans="1:44" ht="13.15" customHeight="1">
      <c r="A1172" s="317"/>
      <c r="B1172" s="317"/>
      <c r="C1172" s="317" cm="1">
        <f t="array" aca="1" ref="C1172" ca="1">OFFSET(C1172,-3,,,)+1</f>
        <v>48</v>
      </c>
      <c r="D1172" s="889" t="str">
        <f t="shared" ref="D1172:E1172" ca="1" si="4498">D837</f>
        <v/>
      </c>
      <c r="E1172" s="892" t="str">
        <f t="shared" ca="1" si="4498"/>
        <v/>
      </c>
      <c r="F1172" s="893"/>
      <c r="G1172" s="898">
        <f t="shared" ref="G1172" si="4499">G837</f>
        <v>0</v>
      </c>
      <c r="H1172" s="901"/>
      <c r="I1172" s="904" t="str">
        <f t="shared" ref="I1172" ca="1" si="4500">I837</f>
        <v/>
      </c>
      <c r="J1172" s="907">
        <f t="shared" ref="J1172" ca="1" si="4501">IF($D1172=$C$3,
SUMPRODUCT(OFFSET($B$1031,1,,($C1172-1)*3-2,),OFFSET($L$1031,,,($C1172-1)*3-2,)),J837+H1172)</f>
        <v>0</v>
      </c>
      <c r="K1172" s="910">
        <f t="shared" ref="K1172" ca="1" si="4502">K837</f>
        <v>0</v>
      </c>
      <c r="L1172" s="913">
        <f t="shared" ref="L1172" ca="1" si="4503">J1172*K1172</f>
        <v>0</v>
      </c>
      <c r="M1172" s="402" t="s">
        <v>89</v>
      </c>
      <c r="N1172" s="308" t="str">
        <f t="shared" ref="N1172:AG1172" ca="1" si="4504">N837</f>
        <v/>
      </c>
      <c r="O1172" s="309" t="str">
        <f t="shared" ca="1" si="4504"/>
        <v/>
      </c>
      <c r="P1172" s="309" t="str">
        <f t="shared" ca="1" si="4504"/>
        <v/>
      </c>
      <c r="Q1172" s="310" t="str">
        <f t="shared" ca="1" si="4504"/>
        <v/>
      </c>
      <c r="R1172" s="309" t="str">
        <f t="shared" ca="1" si="4504"/>
        <v/>
      </c>
      <c r="S1172" s="309" t="str">
        <f t="shared" ca="1" si="4504"/>
        <v/>
      </c>
      <c r="T1172" s="309" t="str">
        <f t="shared" ca="1" si="4504"/>
        <v/>
      </c>
      <c r="U1172" s="309" t="str">
        <f t="shared" ca="1" si="4504"/>
        <v/>
      </c>
      <c r="V1172" s="309" t="str">
        <f t="shared" ca="1" si="4504"/>
        <v/>
      </c>
      <c r="W1172" s="309" t="str">
        <f t="shared" ca="1" si="4504"/>
        <v/>
      </c>
      <c r="X1172" s="309" t="str">
        <f t="shared" ca="1" si="4504"/>
        <v/>
      </c>
      <c r="Y1172" s="309" t="str">
        <f t="shared" ca="1" si="4504"/>
        <v/>
      </c>
      <c r="Z1172" s="309" t="str">
        <f t="shared" ca="1" si="4504"/>
        <v/>
      </c>
      <c r="AA1172" s="309" t="str">
        <f t="shared" ca="1" si="4504"/>
        <v/>
      </c>
      <c r="AB1172" s="309" t="str">
        <f t="shared" ca="1" si="4504"/>
        <v/>
      </c>
      <c r="AC1172" s="309" t="str">
        <f t="shared" ca="1" si="4504"/>
        <v/>
      </c>
      <c r="AD1172" s="309" t="str">
        <f t="shared" ca="1" si="4504"/>
        <v/>
      </c>
      <c r="AE1172" s="309" t="str">
        <f t="shared" ca="1" si="4504"/>
        <v/>
      </c>
      <c r="AF1172" s="309" t="str">
        <f t="shared" ca="1" si="4504"/>
        <v/>
      </c>
      <c r="AG1172" s="309" t="str">
        <f t="shared" ca="1" si="4504"/>
        <v/>
      </c>
      <c r="AH1172" s="317"/>
      <c r="AI1172" s="318"/>
      <c r="AJ1172" s="318"/>
      <c r="AK1172" s="318"/>
      <c r="AL1172" s="318"/>
      <c r="AM1172"/>
      <c r="AN1172"/>
      <c r="AO1172"/>
      <c r="AP1172"/>
      <c r="AQ1172"/>
      <c r="AR1172"/>
    </row>
    <row r="1173" spans="1:44" ht="13.15" customHeight="1">
      <c r="A1173" s="317"/>
      <c r="B1173" s="380">
        <f t="shared" ref="B1173" ca="1" si="4505">B838</f>
        <v>0</v>
      </c>
      <c r="C1173" s="317" cm="1">
        <f t="array" aca="1" ref="C1173" ca="1">IF(ROUND(SUM(IF(N1172:AG1172&lt;&gt;"",IF(N1172:AG1172&lt;&gt;0,(N1173:AG1173))))-J1172,3)&lt;&gt;0,"X",0)</f>
        <v>0</v>
      </c>
      <c r="D1173" s="890"/>
      <c r="E1173" s="894"/>
      <c r="F1173" s="895"/>
      <c r="G1173" s="899"/>
      <c r="H1173" s="902"/>
      <c r="I1173" s="905"/>
      <c r="J1173" s="908"/>
      <c r="K1173" s="911"/>
      <c r="L1173" s="914"/>
      <c r="M1173" s="403" t="s">
        <v>90</v>
      </c>
      <c r="N1173" s="312" cm="1">
        <f t="array" aca="1" ref="N1173" ca="1">IF($D1172=$C$3,
SUM(IF(OFFSET($N$1031,,,($C1172-1)*3-2,$C$2)=N1172,OFFSET($N$1033,,,($C1172-1)*3-2,$C$2)*OFFSET($B$1031,1,,($C1172-1)*3-2,1))),
IFERROR((N838/$J837)*$J1172,0))</f>
        <v>0</v>
      </c>
      <c r="O1173" s="312" cm="1">
        <f t="array" aca="1" ref="O1173" ca="1">IF($D1172=$C$3,
SUM(IF(OFFSET($N$1031,,,($C1172-1)*3-2,$C$2)=O1172,OFFSET($N$1033,,,($C1172-1)*3-2,$C$2)*OFFSET($B$1031,1,,($C1172-1)*3-2,1))),
IFERROR((O838/$J837)*$J1172,0))</f>
        <v>0</v>
      </c>
      <c r="P1173" s="312" cm="1">
        <f t="array" aca="1" ref="P1173" ca="1">IF($D1172=$C$3,
SUM(IF(OFFSET($N$1031,,,($C1172-1)*3-2,$C$2)=P1172,OFFSET($N$1033,,,($C1172-1)*3-2,$C$2)*OFFSET($B$1031,1,,($C1172-1)*3-2,1))),
IFERROR((P838/$J837)*$J1172,0))</f>
        <v>0</v>
      </c>
      <c r="Q1173" s="313" cm="1">
        <f t="array" aca="1" ref="Q1173" ca="1">IF($D1172=$C$3,
SUM(IF(OFFSET($N$1031,,,($C1172-1)*3-2,$C$2)=Q1172,OFFSET($N$1033,,,($C1172-1)*3-2,$C$2)*OFFSET($B$1031,1,,($C1172-1)*3-2,1))),
IFERROR((Q838/$J837)*$J1172,0))</f>
        <v>0</v>
      </c>
      <c r="R1173" s="312" cm="1">
        <f t="array" aca="1" ref="R1173" ca="1">IF($D1172=$C$3,
SUM(IF(OFFSET($N$1031,,,($C1172-1)*3-2,$C$2)=R1172,OFFSET($N$1033,,,($C1172-1)*3-2,$C$2)*OFFSET($B$1031,1,,($C1172-1)*3-2,1))),
IFERROR((R838/$J837)*$J1172,0))</f>
        <v>0</v>
      </c>
      <c r="S1173" s="312" cm="1">
        <f t="array" aca="1" ref="S1173" ca="1">IF($D1172=$C$3,
SUM(IF(OFFSET($N$1031,,,($C1172-1)*3-2,$C$2)=S1172,OFFSET($N$1033,,,($C1172-1)*3-2,$C$2)*OFFSET($B$1031,1,,($C1172-1)*3-2,1))),
IFERROR((S838/$J837)*$J1172,0))</f>
        <v>0</v>
      </c>
      <c r="T1173" s="312" cm="1">
        <f t="array" aca="1" ref="T1173" ca="1">IF($D1172=$C$3,
SUM(IF(OFFSET($N$1031,,,($C1172-1)*3-2,$C$2)=T1172,OFFSET($N$1033,,,($C1172-1)*3-2,$C$2)*OFFSET($B$1031,1,,($C1172-1)*3-2,1))),
IFERROR((T838/$J837)*$J1172,0))</f>
        <v>0</v>
      </c>
      <c r="U1173" s="312" cm="1">
        <f t="array" aca="1" ref="U1173" ca="1">IF($D1172=$C$3,
SUM(IF(OFFSET($N$1031,,,($C1172-1)*3-2,$C$2)=U1172,OFFSET($N$1033,,,($C1172-1)*3-2,$C$2)*OFFSET($B$1031,1,,($C1172-1)*3-2,1))),
IFERROR((U838/$J837)*$J1172,0))</f>
        <v>0</v>
      </c>
      <c r="V1173" s="312" cm="1">
        <f t="array" aca="1" ref="V1173" ca="1">IF($D1172=$C$3,
SUM(IF(OFFSET($N$1031,,,($C1172-1)*3-2,$C$2)=V1172,OFFSET($N$1033,,,($C1172-1)*3-2,$C$2)*OFFSET($B$1031,1,,($C1172-1)*3-2,1))),
IFERROR((V838/$J837)*$J1172,0))</f>
        <v>0</v>
      </c>
      <c r="W1173" s="312" cm="1">
        <f t="array" aca="1" ref="W1173" ca="1">IF($D1172=$C$3,
SUM(IF(OFFSET($N$1031,,,($C1172-1)*3-2,$C$2)=W1172,OFFSET($N$1033,,,($C1172-1)*3-2,$C$2)*OFFSET($B$1031,1,,($C1172-1)*3-2,1))),
IFERROR((W838/$J837)*$J1172,0))</f>
        <v>0</v>
      </c>
      <c r="X1173" s="312" cm="1">
        <f t="array" aca="1" ref="X1173" ca="1">IF($D1172=$C$3,
SUM(IF(OFFSET($N$1031,,,($C1172-1)*3-2,$C$2)=X1172,OFFSET($N$1033,,,($C1172-1)*3-2,$C$2)*OFFSET($B$1031,1,,($C1172-1)*3-2,1))),
IFERROR((X838/$J837)*$J1172,0))</f>
        <v>0</v>
      </c>
      <c r="Y1173" s="312" cm="1">
        <f t="array" aca="1" ref="Y1173" ca="1">IF($D1172=$C$3,
SUM(IF(OFFSET($N$1031,,,($C1172-1)*3-2,$C$2)=Y1172,OFFSET($N$1033,,,($C1172-1)*3-2,$C$2)*OFFSET($B$1031,1,,($C1172-1)*3-2,1))),
IFERROR((Y838/$J837)*$J1172,0))</f>
        <v>0</v>
      </c>
      <c r="Z1173" s="312" cm="1">
        <f t="array" aca="1" ref="Z1173" ca="1">IF($D1172=$C$3,
SUM(IF(OFFSET($N$1031,,,($C1172-1)*3-2,$C$2)=Z1172,OFFSET($N$1033,,,($C1172-1)*3-2,$C$2)*OFFSET($B$1031,1,,($C1172-1)*3-2,1))),
IFERROR((Z838/$J837)*$J1172,0))</f>
        <v>0</v>
      </c>
      <c r="AA1173" s="312" cm="1">
        <f t="array" aca="1" ref="AA1173" ca="1">IF($D1172=$C$3,
SUM(IF(OFFSET($N$1031,,,($C1172-1)*3-2,$C$2)=AA1172,OFFSET($N$1033,,,($C1172-1)*3-2,$C$2)*OFFSET($B$1031,1,,($C1172-1)*3-2,1))),
IFERROR((AA838/$J837)*$J1172,0))</f>
        <v>0</v>
      </c>
      <c r="AB1173" s="312" cm="1">
        <f t="array" aca="1" ref="AB1173" ca="1">IF($D1172=$C$3,
SUM(IF(OFFSET($N$1031,,,($C1172-1)*3-2,$C$2)=AB1172,OFFSET($N$1033,,,($C1172-1)*3-2,$C$2)*OFFSET($B$1031,1,,($C1172-1)*3-2,1))),
IFERROR((AB838/$J837)*$J1172,0))</f>
        <v>0</v>
      </c>
      <c r="AC1173" s="312" cm="1">
        <f t="array" aca="1" ref="AC1173" ca="1">IF($D1172=$C$3,
SUM(IF(OFFSET($N$1031,,,($C1172-1)*3-2,$C$2)=AC1172,OFFSET($N$1033,,,($C1172-1)*3-2,$C$2)*OFFSET($B$1031,1,,($C1172-1)*3-2,1))),
IFERROR((AC838/$J837)*$J1172,0))</f>
        <v>0</v>
      </c>
      <c r="AD1173" s="312" cm="1">
        <f t="array" aca="1" ref="AD1173" ca="1">IF($D1172=$C$3,
SUM(IF(OFFSET($N$1031,,,($C1172-1)*3-2,$C$2)=AD1172,OFFSET($N$1033,,,($C1172-1)*3-2,$C$2)*OFFSET($B$1031,1,,($C1172-1)*3-2,1))),
IFERROR((AD838/$J837)*$J1172,0))</f>
        <v>0</v>
      </c>
      <c r="AE1173" s="312" cm="1">
        <f t="array" aca="1" ref="AE1173" ca="1">IF($D1172=$C$3,
SUM(IF(OFFSET($N$1031,,,($C1172-1)*3-2,$C$2)=AE1172,OFFSET($N$1033,,,($C1172-1)*3-2,$C$2)*OFFSET($B$1031,1,,($C1172-1)*3-2,1))),
IFERROR((AE838/$J837)*$J1172,0))</f>
        <v>0</v>
      </c>
      <c r="AF1173" s="312" cm="1">
        <f t="array" aca="1" ref="AF1173" ca="1">IF($D1172=$C$3,
SUM(IF(OFFSET($N$1031,,,($C1172-1)*3-2,$C$2)=AF1172,OFFSET($N$1033,,,($C1172-1)*3-2,$C$2)*OFFSET($B$1031,1,,($C1172-1)*3-2,1))),
IFERROR((AF838/$J837)*$J1172,0))</f>
        <v>0</v>
      </c>
      <c r="AG1173" s="312" cm="1">
        <f t="array" aca="1" ref="AG1173" ca="1">IF($D1172=$C$3,
SUM(IF(OFFSET($N$1031,,,($C1172-1)*3-2,$C$2)=AG1172,OFFSET($N$1033,,,($C1172-1)*3-2,$C$2)*OFFSET($B$1031,1,,($C1172-1)*3-2,1))),
IFERROR((AG838/$J837)*$J1172,0))</f>
        <v>0</v>
      </c>
      <c r="AH1173" s="317"/>
      <c r="AI1173" s="318"/>
      <c r="AJ1173" s="318"/>
      <c r="AK1173" s="318"/>
      <c r="AL1173" s="318"/>
      <c r="AM1173"/>
      <c r="AN1173"/>
      <c r="AO1173"/>
      <c r="AP1173"/>
      <c r="AQ1173"/>
      <c r="AR1173"/>
    </row>
    <row r="1174" spans="1:44" ht="13.15" customHeight="1">
      <c r="A1174" s="317"/>
      <c r="B1174" s="380" t="str">
        <f t="shared" ref="B1174:C1174" ca="1" si="4506">B839</f>
        <v/>
      </c>
      <c r="C1174" s="380" t="str">
        <f t="shared" ca="1" si="4506"/>
        <v/>
      </c>
      <c r="D1174" s="891"/>
      <c r="E1174" s="896"/>
      <c r="F1174" s="897"/>
      <c r="G1174" s="900"/>
      <c r="H1174" s="903"/>
      <c r="I1174" s="906"/>
      <c r="J1174" s="909"/>
      <c r="K1174" s="912"/>
      <c r="L1174" s="915"/>
      <c r="M1174" s="404" t="s">
        <v>91</v>
      </c>
      <c r="N1174" s="405">
        <f t="shared" ref="N1174:AG1174" ca="1" si="4507">IFERROR(N1173*$K1172,0)</f>
        <v>0</v>
      </c>
      <c r="O1174" s="406">
        <f t="shared" ca="1" si="4507"/>
        <v>0</v>
      </c>
      <c r="P1174" s="406">
        <f t="shared" ca="1" si="4507"/>
        <v>0</v>
      </c>
      <c r="Q1174" s="407">
        <f t="shared" ca="1" si="4507"/>
        <v>0</v>
      </c>
      <c r="R1174" s="406">
        <f t="shared" ca="1" si="4507"/>
        <v>0</v>
      </c>
      <c r="S1174" s="406">
        <f t="shared" ca="1" si="4507"/>
        <v>0</v>
      </c>
      <c r="T1174" s="406">
        <f t="shared" ca="1" si="4507"/>
        <v>0</v>
      </c>
      <c r="U1174" s="406">
        <f t="shared" ca="1" si="4507"/>
        <v>0</v>
      </c>
      <c r="V1174" s="406">
        <f t="shared" ca="1" si="4507"/>
        <v>0</v>
      </c>
      <c r="W1174" s="406">
        <f t="shared" ca="1" si="4507"/>
        <v>0</v>
      </c>
      <c r="X1174" s="406">
        <f t="shared" ca="1" si="4507"/>
        <v>0</v>
      </c>
      <c r="Y1174" s="406">
        <f t="shared" ca="1" si="4507"/>
        <v>0</v>
      </c>
      <c r="Z1174" s="406">
        <f t="shared" ca="1" si="4507"/>
        <v>0</v>
      </c>
      <c r="AA1174" s="406">
        <f t="shared" ca="1" si="4507"/>
        <v>0</v>
      </c>
      <c r="AB1174" s="406">
        <f t="shared" ca="1" si="4507"/>
        <v>0</v>
      </c>
      <c r="AC1174" s="406">
        <f t="shared" ca="1" si="4507"/>
        <v>0</v>
      </c>
      <c r="AD1174" s="406">
        <f t="shared" ca="1" si="4507"/>
        <v>0</v>
      </c>
      <c r="AE1174" s="406">
        <f t="shared" ca="1" si="4507"/>
        <v>0</v>
      </c>
      <c r="AF1174" s="406">
        <f t="shared" ca="1" si="4507"/>
        <v>0</v>
      </c>
      <c r="AG1174" s="406">
        <f t="shared" ca="1" si="4507"/>
        <v>0</v>
      </c>
      <c r="AH1174" s="317"/>
      <c r="AI1174" s="318"/>
      <c r="AJ1174" s="318"/>
      <c r="AK1174" s="318"/>
      <c r="AL1174" s="318"/>
      <c r="AM1174"/>
      <c r="AN1174"/>
      <c r="AO1174"/>
      <c r="AP1174"/>
      <c r="AQ1174"/>
      <c r="AR1174"/>
    </row>
    <row r="1175" spans="1:44" ht="13.15" customHeight="1">
      <c r="A1175" s="317"/>
      <c r="B1175" s="317"/>
      <c r="C1175" s="317" cm="1">
        <f t="array" aca="1" ref="C1175" ca="1">OFFSET(C1175,-3,,,)+1</f>
        <v>49</v>
      </c>
      <c r="D1175" s="889" t="str">
        <f t="shared" ref="D1175:E1175" ca="1" si="4508">D840</f>
        <v/>
      </c>
      <c r="E1175" s="892" t="str">
        <f t="shared" ca="1" si="4508"/>
        <v/>
      </c>
      <c r="F1175" s="893"/>
      <c r="G1175" s="898">
        <f t="shared" ref="G1175" si="4509">G840</f>
        <v>0</v>
      </c>
      <c r="H1175" s="901"/>
      <c r="I1175" s="904" t="str">
        <f t="shared" ref="I1175" ca="1" si="4510">I840</f>
        <v/>
      </c>
      <c r="J1175" s="907">
        <f t="shared" ref="J1175" ca="1" si="4511">IF($D1175=$C$3,
SUMPRODUCT(OFFSET($B$1031,1,,($C1175-1)*3-2,),OFFSET($L$1031,,,($C1175-1)*3-2,)),J840+H1175)</f>
        <v>0</v>
      </c>
      <c r="K1175" s="910">
        <f t="shared" ref="K1175" ca="1" si="4512">K840</f>
        <v>0</v>
      </c>
      <c r="L1175" s="913">
        <f t="shared" ref="L1175" ca="1" si="4513">J1175*K1175</f>
        <v>0</v>
      </c>
      <c r="M1175" s="402" t="s">
        <v>89</v>
      </c>
      <c r="N1175" s="308" t="str">
        <f t="shared" ref="N1175:AG1175" ca="1" si="4514">N840</f>
        <v/>
      </c>
      <c r="O1175" s="309" t="str">
        <f t="shared" ca="1" si="4514"/>
        <v/>
      </c>
      <c r="P1175" s="309" t="str">
        <f t="shared" ca="1" si="4514"/>
        <v/>
      </c>
      <c r="Q1175" s="310" t="str">
        <f t="shared" ca="1" si="4514"/>
        <v/>
      </c>
      <c r="R1175" s="309" t="str">
        <f t="shared" ca="1" si="4514"/>
        <v/>
      </c>
      <c r="S1175" s="309" t="str">
        <f t="shared" ca="1" si="4514"/>
        <v/>
      </c>
      <c r="T1175" s="309" t="str">
        <f t="shared" ca="1" si="4514"/>
        <v/>
      </c>
      <c r="U1175" s="309" t="str">
        <f t="shared" ca="1" si="4514"/>
        <v/>
      </c>
      <c r="V1175" s="309" t="str">
        <f t="shared" ca="1" si="4514"/>
        <v/>
      </c>
      <c r="W1175" s="309" t="str">
        <f t="shared" ca="1" si="4514"/>
        <v/>
      </c>
      <c r="X1175" s="309" t="str">
        <f t="shared" ca="1" si="4514"/>
        <v/>
      </c>
      <c r="Y1175" s="309" t="str">
        <f t="shared" ca="1" si="4514"/>
        <v/>
      </c>
      <c r="Z1175" s="309" t="str">
        <f t="shared" ca="1" si="4514"/>
        <v/>
      </c>
      <c r="AA1175" s="309" t="str">
        <f t="shared" ca="1" si="4514"/>
        <v/>
      </c>
      <c r="AB1175" s="309" t="str">
        <f t="shared" ca="1" si="4514"/>
        <v/>
      </c>
      <c r="AC1175" s="309" t="str">
        <f t="shared" ca="1" si="4514"/>
        <v/>
      </c>
      <c r="AD1175" s="309" t="str">
        <f t="shared" ca="1" si="4514"/>
        <v/>
      </c>
      <c r="AE1175" s="309" t="str">
        <f t="shared" ca="1" si="4514"/>
        <v/>
      </c>
      <c r="AF1175" s="309" t="str">
        <f t="shared" ca="1" si="4514"/>
        <v/>
      </c>
      <c r="AG1175" s="309" t="str">
        <f t="shared" ca="1" si="4514"/>
        <v/>
      </c>
      <c r="AH1175" s="317"/>
      <c r="AI1175" s="318"/>
      <c r="AJ1175" s="318"/>
      <c r="AK1175" s="318"/>
      <c r="AL1175" s="318"/>
      <c r="AM1175"/>
      <c r="AN1175"/>
      <c r="AO1175"/>
      <c r="AP1175"/>
      <c r="AQ1175"/>
      <c r="AR1175"/>
    </row>
    <row r="1176" spans="1:44" ht="13.15" customHeight="1">
      <c r="A1176" s="317"/>
      <c r="B1176" s="380">
        <f t="shared" ref="B1176" ca="1" si="4515">B841</f>
        <v>0</v>
      </c>
      <c r="C1176" s="317" cm="1">
        <f t="array" aca="1" ref="C1176" ca="1">IF(ROUND(SUM(IF(N1175:AG1175&lt;&gt;"",IF(N1175:AG1175&lt;&gt;0,(N1176:AG1176))))-J1175,3)&lt;&gt;0,"X",0)</f>
        <v>0</v>
      </c>
      <c r="D1176" s="890"/>
      <c r="E1176" s="894"/>
      <c r="F1176" s="895"/>
      <c r="G1176" s="899"/>
      <c r="H1176" s="902"/>
      <c r="I1176" s="905"/>
      <c r="J1176" s="908"/>
      <c r="K1176" s="911"/>
      <c r="L1176" s="914"/>
      <c r="M1176" s="403" t="s">
        <v>90</v>
      </c>
      <c r="N1176" s="312" cm="1">
        <f t="array" aca="1" ref="N1176" ca="1">IF($D1175=$C$3,
SUM(IF(OFFSET($N$1031,,,($C1175-1)*3-2,$C$2)=N1175,OFFSET($N$1033,,,($C1175-1)*3-2,$C$2)*OFFSET($B$1031,1,,($C1175-1)*3-2,1))),
IFERROR((N841/$J840)*$J1175,0))</f>
        <v>0</v>
      </c>
      <c r="O1176" s="312" cm="1">
        <f t="array" aca="1" ref="O1176" ca="1">IF($D1175=$C$3,
SUM(IF(OFFSET($N$1031,,,($C1175-1)*3-2,$C$2)=O1175,OFFSET($N$1033,,,($C1175-1)*3-2,$C$2)*OFFSET($B$1031,1,,($C1175-1)*3-2,1))),
IFERROR((O841/$J840)*$J1175,0))</f>
        <v>0</v>
      </c>
      <c r="P1176" s="312" cm="1">
        <f t="array" aca="1" ref="P1176" ca="1">IF($D1175=$C$3,
SUM(IF(OFFSET($N$1031,,,($C1175-1)*3-2,$C$2)=P1175,OFFSET($N$1033,,,($C1175-1)*3-2,$C$2)*OFFSET($B$1031,1,,($C1175-1)*3-2,1))),
IFERROR((P841/$J840)*$J1175,0))</f>
        <v>0</v>
      </c>
      <c r="Q1176" s="313" cm="1">
        <f t="array" aca="1" ref="Q1176" ca="1">IF($D1175=$C$3,
SUM(IF(OFFSET($N$1031,,,($C1175-1)*3-2,$C$2)=Q1175,OFFSET($N$1033,,,($C1175-1)*3-2,$C$2)*OFFSET($B$1031,1,,($C1175-1)*3-2,1))),
IFERROR((Q841/$J840)*$J1175,0))</f>
        <v>0</v>
      </c>
      <c r="R1176" s="312" cm="1">
        <f t="array" aca="1" ref="R1176" ca="1">IF($D1175=$C$3,
SUM(IF(OFFSET($N$1031,,,($C1175-1)*3-2,$C$2)=R1175,OFFSET($N$1033,,,($C1175-1)*3-2,$C$2)*OFFSET($B$1031,1,,($C1175-1)*3-2,1))),
IFERROR((R841/$J840)*$J1175,0))</f>
        <v>0</v>
      </c>
      <c r="S1176" s="312" cm="1">
        <f t="array" aca="1" ref="S1176" ca="1">IF($D1175=$C$3,
SUM(IF(OFFSET($N$1031,,,($C1175-1)*3-2,$C$2)=S1175,OFFSET($N$1033,,,($C1175-1)*3-2,$C$2)*OFFSET($B$1031,1,,($C1175-1)*3-2,1))),
IFERROR((S841/$J840)*$J1175,0))</f>
        <v>0</v>
      </c>
      <c r="T1176" s="312" cm="1">
        <f t="array" aca="1" ref="T1176" ca="1">IF($D1175=$C$3,
SUM(IF(OFFSET($N$1031,,,($C1175-1)*3-2,$C$2)=T1175,OFFSET($N$1033,,,($C1175-1)*3-2,$C$2)*OFFSET($B$1031,1,,($C1175-1)*3-2,1))),
IFERROR((T841/$J840)*$J1175,0))</f>
        <v>0</v>
      </c>
      <c r="U1176" s="312" cm="1">
        <f t="array" aca="1" ref="U1176" ca="1">IF($D1175=$C$3,
SUM(IF(OFFSET($N$1031,,,($C1175-1)*3-2,$C$2)=U1175,OFFSET($N$1033,,,($C1175-1)*3-2,$C$2)*OFFSET($B$1031,1,,($C1175-1)*3-2,1))),
IFERROR((U841/$J840)*$J1175,0))</f>
        <v>0</v>
      </c>
      <c r="V1176" s="312" cm="1">
        <f t="array" aca="1" ref="V1176" ca="1">IF($D1175=$C$3,
SUM(IF(OFFSET($N$1031,,,($C1175-1)*3-2,$C$2)=V1175,OFFSET($N$1033,,,($C1175-1)*3-2,$C$2)*OFFSET($B$1031,1,,($C1175-1)*3-2,1))),
IFERROR((V841/$J840)*$J1175,0))</f>
        <v>0</v>
      </c>
      <c r="W1176" s="312" cm="1">
        <f t="array" aca="1" ref="W1176" ca="1">IF($D1175=$C$3,
SUM(IF(OFFSET($N$1031,,,($C1175-1)*3-2,$C$2)=W1175,OFFSET($N$1033,,,($C1175-1)*3-2,$C$2)*OFFSET($B$1031,1,,($C1175-1)*3-2,1))),
IFERROR((W841/$J840)*$J1175,0))</f>
        <v>0</v>
      </c>
      <c r="X1176" s="312" cm="1">
        <f t="array" aca="1" ref="X1176" ca="1">IF($D1175=$C$3,
SUM(IF(OFFSET($N$1031,,,($C1175-1)*3-2,$C$2)=X1175,OFFSET($N$1033,,,($C1175-1)*3-2,$C$2)*OFFSET($B$1031,1,,($C1175-1)*3-2,1))),
IFERROR((X841/$J840)*$J1175,0))</f>
        <v>0</v>
      </c>
      <c r="Y1176" s="312" cm="1">
        <f t="array" aca="1" ref="Y1176" ca="1">IF($D1175=$C$3,
SUM(IF(OFFSET($N$1031,,,($C1175-1)*3-2,$C$2)=Y1175,OFFSET($N$1033,,,($C1175-1)*3-2,$C$2)*OFFSET($B$1031,1,,($C1175-1)*3-2,1))),
IFERROR((Y841/$J840)*$J1175,0))</f>
        <v>0</v>
      </c>
      <c r="Z1176" s="312" cm="1">
        <f t="array" aca="1" ref="Z1176" ca="1">IF($D1175=$C$3,
SUM(IF(OFFSET($N$1031,,,($C1175-1)*3-2,$C$2)=Z1175,OFFSET($N$1033,,,($C1175-1)*3-2,$C$2)*OFFSET($B$1031,1,,($C1175-1)*3-2,1))),
IFERROR((Z841/$J840)*$J1175,0))</f>
        <v>0</v>
      </c>
      <c r="AA1176" s="312" cm="1">
        <f t="array" aca="1" ref="AA1176" ca="1">IF($D1175=$C$3,
SUM(IF(OFFSET($N$1031,,,($C1175-1)*3-2,$C$2)=AA1175,OFFSET($N$1033,,,($C1175-1)*3-2,$C$2)*OFFSET($B$1031,1,,($C1175-1)*3-2,1))),
IFERROR((AA841/$J840)*$J1175,0))</f>
        <v>0</v>
      </c>
      <c r="AB1176" s="312" cm="1">
        <f t="array" aca="1" ref="AB1176" ca="1">IF($D1175=$C$3,
SUM(IF(OFFSET($N$1031,,,($C1175-1)*3-2,$C$2)=AB1175,OFFSET($N$1033,,,($C1175-1)*3-2,$C$2)*OFFSET($B$1031,1,,($C1175-1)*3-2,1))),
IFERROR((AB841/$J840)*$J1175,0))</f>
        <v>0</v>
      </c>
      <c r="AC1176" s="312" cm="1">
        <f t="array" aca="1" ref="AC1176" ca="1">IF($D1175=$C$3,
SUM(IF(OFFSET($N$1031,,,($C1175-1)*3-2,$C$2)=AC1175,OFFSET($N$1033,,,($C1175-1)*3-2,$C$2)*OFFSET($B$1031,1,,($C1175-1)*3-2,1))),
IFERROR((AC841/$J840)*$J1175,0))</f>
        <v>0</v>
      </c>
      <c r="AD1176" s="312" cm="1">
        <f t="array" aca="1" ref="AD1176" ca="1">IF($D1175=$C$3,
SUM(IF(OFFSET($N$1031,,,($C1175-1)*3-2,$C$2)=AD1175,OFFSET($N$1033,,,($C1175-1)*3-2,$C$2)*OFFSET($B$1031,1,,($C1175-1)*3-2,1))),
IFERROR((AD841/$J840)*$J1175,0))</f>
        <v>0</v>
      </c>
      <c r="AE1176" s="312" cm="1">
        <f t="array" aca="1" ref="AE1176" ca="1">IF($D1175=$C$3,
SUM(IF(OFFSET($N$1031,,,($C1175-1)*3-2,$C$2)=AE1175,OFFSET($N$1033,,,($C1175-1)*3-2,$C$2)*OFFSET($B$1031,1,,($C1175-1)*3-2,1))),
IFERROR((AE841/$J840)*$J1175,0))</f>
        <v>0</v>
      </c>
      <c r="AF1176" s="312" cm="1">
        <f t="array" aca="1" ref="AF1176" ca="1">IF($D1175=$C$3,
SUM(IF(OFFSET($N$1031,,,($C1175-1)*3-2,$C$2)=AF1175,OFFSET($N$1033,,,($C1175-1)*3-2,$C$2)*OFFSET($B$1031,1,,($C1175-1)*3-2,1))),
IFERROR((AF841/$J840)*$J1175,0))</f>
        <v>0</v>
      </c>
      <c r="AG1176" s="312" cm="1">
        <f t="array" aca="1" ref="AG1176" ca="1">IF($D1175=$C$3,
SUM(IF(OFFSET($N$1031,,,($C1175-1)*3-2,$C$2)=AG1175,OFFSET($N$1033,,,($C1175-1)*3-2,$C$2)*OFFSET($B$1031,1,,($C1175-1)*3-2,1))),
IFERROR((AG841/$J840)*$J1175,0))</f>
        <v>0</v>
      </c>
      <c r="AH1176" s="317"/>
      <c r="AI1176" s="318"/>
      <c r="AJ1176" s="318"/>
      <c r="AK1176" s="318"/>
      <c r="AL1176" s="318"/>
      <c r="AM1176"/>
      <c r="AN1176"/>
      <c r="AO1176"/>
      <c r="AP1176"/>
      <c r="AQ1176"/>
      <c r="AR1176"/>
    </row>
    <row r="1177" spans="1:44" ht="13.15" customHeight="1">
      <c r="A1177" s="317"/>
      <c r="B1177" s="380" t="str">
        <f t="shared" ref="B1177:C1177" ca="1" si="4516">B842</f>
        <v/>
      </c>
      <c r="C1177" s="380" t="str">
        <f t="shared" ca="1" si="4516"/>
        <v/>
      </c>
      <c r="D1177" s="891"/>
      <c r="E1177" s="896"/>
      <c r="F1177" s="897"/>
      <c r="G1177" s="900"/>
      <c r="H1177" s="903"/>
      <c r="I1177" s="906"/>
      <c r="J1177" s="909"/>
      <c r="K1177" s="912"/>
      <c r="L1177" s="915"/>
      <c r="M1177" s="404" t="s">
        <v>91</v>
      </c>
      <c r="N1177" s="405">
        <f t="shared" ref="N1177:AG1177" ca="1" si="4517">IFERROR(N1176*$K1175,0)</f>
        <v>0</v>
      </c>
      <c r="O1177" s="406">
        <f t="shared" ca="1" si="4517"/>
        <v>0</v>
      </c>
      <c r="P1177" s="406">
        <f t="shared" ca="1" si="4517"/>
        <v>0</v>
      </c>
      <c r="Q1177" s="407">
        <f t="shared" ca="1" si="4517"/>
        <v>0</v>
      </c>
      <c r="R1177" s="406">
        <f t="shared" ca="1" si="4517"/>
        <v>0</v>
      </c>
      <c r="S1177" s="406">
        <f t="shared" ca="1" si="4517"/>
        <v>0</v>
      </c>
      <c r="T1177" s="406">
        <f t="shared" ca="1" si="4517"/>
        <v>0</v>
      </c>
      <c r="U1177" s="406">
        <f t="shared" ca="1" si="4517"/>
        <v>0</v>
      </c>
      <c r="V1177" s="406">
        <f t="shared" ca="1" si="4517"/>
        <v>0</v>
      </c>
      <c r="W1177" s="406">
        <f t="shared" ca="1" si="4517"/>
        <v>0</v>
      </c>
      <c r="X1177" s="406">
        <f t="shared" ca="1" si="4517"/>
        <v>0</v>
      </c>
      <c r="Y1177" s="406">
        <f t="shared" ca="1" si="4517"/>
        <v>0</v>
      </c>
      <c r="Z1177" s="406">
        <f t="shared" ca="1" si="4517"/>
        <v>0</v>
      </c>
      <c r="AA1177" s="406">
        <f t="shared" ca="1" si="4517"/>
        <v>0</v>
      </c>
      <c r="AB1177" s="406">
        <f t="shared" ca="1" si="4517"/>
        <v>0</v>
      </c>
      <c r="AC1177" s="406">
        <f t="shared" ca="1" si="4517"/>
        <v>0</v>
      </c>
      <c r="AD1177" s="406">
        <f t="shared" ca="1" si="4517"/>
        <v>0</v>
      </c>
      <c r="AE1177" s="406">
        <f t="shared" ca="1" si="4517"/>
        <v>0</v>
      </c>
      <c r="AF1177" s="406">
        <f t="shared" ca="1" si="4517"/>
        <v>0</v>
      </c>
      <c r="AG1177" s="406">
        <f t="shared" ca="1" si="4517"/>
        <v>0</v>
      </c>
      <c r="AH1177" s="317"/>
      <c r="AI1177" s="318"/>
      <c r="AJ1177" s="318"/>
      <c r="AK1177" s="318"/>
      <c r="AL1177" s="318"/>
      <c r="AM1177"/>
      <c r="AN1177"/>
      <c r="AO1177"/>
      <c r="AP1177"/>
      <c r="AQ1177"/>
      <c r="AR1177"/>
    </row>
    <row r="1178" spans="1:44" ht="13.15" customHeight="1">
      <c r="A1178" s="317"/>
      <c r="B1178" s="317"/>
      <c r="C1178" s="317" cm="1">
        <f t="array" aca="1" ref="C1178" ca="1">OFFSET(C1178,-3,,,)+1</f>
        <v>50</v>
      </c>
      <c r="D1178" s="889" t="str">
        <f t="shared" ref="D1178:E1178" ca="1" si="4518">D843</f>
        <v/>
      </c>
      <c r="E1178" s="892" t="str">
        <f t="shared" ca="1" si="4518"/>
        <v/>
      </c>
      <c r="F1178" s="893"/>
      <c r="G1178" s="898">
        <f t="shared" ref="G1178" si="4519">G843</f>
        <v>0</v>
      </c>
      <c r="H1178" s="901"/>
      <c r="I1178" s="904" t="str">
        <f t="shared" ref="I1178" ca="1" si="4520">I843</f>
        <v/>
      </c>
      <c r="J1178" s="907">
        <f t="shared" ref="J1178" ca="1" si="4521">IF($D1178=$C$3,
SUMPRODUCT(OFFSET($B$1031,1,,($C1178-1)*3-2,),OFFSET($L$1031,,,($C1178-1)*3-2,)),J843+H1178)</f>
        <v>0</v>
      </c>
      <c r="K1178" s="910">
        <f t="shared" ref="K1178" ca="1" si="4522">K843</f>
        <v>0</v>
      </c>
      <c r="L1178" s="913">
        <f t="shared" ref="L1178" ca="1" si="4523">J1178*K1178</f>
        <v>0</v>
      </c>
      <c r="M1178" s="402" t="s">
        <v>89</v>
      </c>
      <c r="N1178" s="308" t="str">
        <f t="shared" ref="N1178:AG1178" ca="1" si="4524">N843</f>
        <v/>
      </c>
      <c r="O1178" s="309" t="str">
        <f t="shared" ca="1" si="4524"/>
        <v/>
      </c>
      <c r="P1178" s="309" t="str">
        <f t="shared" ca="1" si="4524"/>
        <v/>
      </c>
      <c r="Q1178" s="310" t="str">
        <f t="shared" ca="1" si="4524"/>
        <v/>
      </c>
      <c r="R1178" s="309" t="str">
        <f t="shared" ca="1" si="4524"/>
        <v/>
      </c>
      <c r="S1178" s="309" t="str">
        <f t="shared" ca="1" si="4524"/>
        <v/>
      </c>
      <c r="T1178" s="309" t="str">
        <f t="shared" ca="1" si="4524"/>
        <v/>
      </c>
      <c r="U1178" s="309" t="str">
        <f t="shared" ca="1" si="4524"/>
        <v/>
      </c>
      <c r="V1178" s="309" t="str">
        <f t="shared" ca="1" si="4524"/>
        <v/>
      </c>
      <c r="W1178" s="309" t="str">
        <f t="shared" ca="1" si="4524"/>
        <v/>
      </c>
      <c r="X1178" s="309" t="str">
        <f t="shared" ca="1" si="4524"/>
        <v/>
      </c>
      <c r="Y1178" s="309" t="str">
        <f t="shared" ca="1" si="4524"/>
        <v/>
      </c>
      <c r="Z1178" s="309" t="str">
        <f t="shared" ca="1" si="4524"/>
        <v/>
      </c>
      <c r="AA1178" s="309" t="str">
        <f t="shared" ca="1" si="4524"/>
        <v/>
      </c>
      <c r="AB1178" s="309" t="str">
        <f t="shared" ca="1" si="4524"/>
        <v/>
      </c>
      <c r="AC1178" s="309" t="str">
        <f t="shared" ca="1" si="4524"/>
        <v/>
      </c>
      <c r="AD1178" s="309" t="str">
        <f t="shared" ca="1" si="4524"/>
        <v/>
      </c>
      <c r="AE1178" s="309" t="str">
        <f t="shared" ca="1" si="4524"/>
        <v/>
      </c>
      <c r="AF1178" s="309" t="str">
        <f t="shared" ca="1" si="4524"/>
        <v/>
      </c>
      <c r="AG1178" s="309" t="str">
        <f t="shared" ca="1" si="4524"/>
        <v/>
      </c>
      <c r="AH1178" s="317"/>
      <c r="AI1178" s="318"/>
      <c r="AJ1178" s="318"/>
      <c r="AK1178" s="318"/>
      <c r="AL1178" s="318"/>
      <c r="AM1178"/>
      <c r="AN1178"/>
      <c r="AO1178"/>
      <c r="AP1178"/>
      <c r="AQ1178"/>
      <c r="AR1178"/>
    </row>
    <row r="1179" spans="1:44" ht="13.15" customHeight="1">
      <c r="A1179" s="317"/>
      <c r="B1179" s="380">
        <f t="shared" ref="B1179" ca="1" si="4525">B844</f>
        <v>0</v>
      </c>
      <c r="C1179" s="317" cm="1">
        <f t="array" aca="1" ref="C1179" ca="1">IF(ROUND(SUM(IF(N1178:AG1178&lt;&gt;"",IF(N1178:AG1178&lt;&gt;0,(N1179:AG1179))))-J1178,3)&lt;&gt;0,"X",0)</f>
        <v>0</v>
      </c>
      <c r="D1179" s="890"/>
      <c r="E1179" s="894"/>
      <c r="F1179" s="895"/>
      <c r="G1179" s="899"/>
      <c r="H1179" s="902"/>
      <c r="I1179" s="905"/>
      <c r="J1179" s="908"/>
      <c r="K1179" s="911"/>
      <c r="L1179" s="914"/>
      <c r="M1179" s="403" t="s">
        <v>90</v>
      </c>
      <c r="N1179" s="312" cm="1">
        <f t="array" aca="1" ref="N1179" ca="1">IF($D1178=$C$3,
SUM(IF(OFFSET($N$1031,,,($C1178-1)*3-2,$C$2)=N1178,OFFSET($N$1033,,,($C1178-1)*3-2,$C$2)*OFFSET($B$1031,1,,($C1178-1)*3-2,1))),
IFERROR((N844/$J843)*$J1178,0))</f>
        <v>0</v>
      </c>
      <c r="O1179" s="312" cm="1">
        <f t="array" aca="1" ref="O1179" ca="1">IF($D1178=$C$3,
SUM(IF(OFFSET($N$1031,,,($C1178-1)*3-2,$C$2)=O1178,OFFSET($N$1033,,,($C1178-1)*3-2,$C$2)*OFFSET($B$1031,1,,($C1178-1)*3-2,1))),
IFERROR((O844/$J843)*$J1178,0))</f>
        <v>0</v>
      </c>
      <c r="P1179" s="312" cm="1">
        <f t="array" aca="1" ref="P1179" ca="1">IF($D1178=$C$3,
SUM(IF(OFFSET($N$1031,,,($C1178-1)*3-2,$C$2)=P1178,OFFSET($N$1033,,,($C1178-1)*3-2,$C$2)*OFFSET($B$1031,1,,($C1178-1)*3-2,1))),
IFERROR((P844/$J843)*$J1178,0))</f>
        <v>0</v>
      </c>
      <c r="Q1179" s="313" cm="1">
        <f t="array" aca="1" ref="Q1179" ca="1">IF($D1178=$C$3,
SUM(IF(OFFSET($N$1031,,,($C1178-1)*3-2,$C$2)=Q1178,OFFSET($N$1033,,,($C1178-1)*3-2,$C$2)*OFFSET($B$1031,1,,($C1178-1)*3-2,1))),
IFERROR((Q844/$J843)*$J1178,0))</f>
        <v>0</v>
      </c>
      <c r="R1179" s="312" cm="1">
        <f t="array" aca="1" ref="R1179" ca="1">IF($D1178=$C$3,
SUM(IF(OFFSET($N$1031,,,($C1178-1)*3-2,$C$2)=R1178,OFFSET($N$1033,,,($C1178-1)*3-2,$C$2)*OFFSET($B$1031,1,,($C1178-1)*3-2,1))),
IFERROR((R844/$J843)*$J1178,0))</f>
        <v>0</v>
      </c>
      <c r="S1179" s="312" cm="1">
        <f t="array" aca="1" ref="S1179" ca="1">IF($D1178=$C$3,
SUM(IF(OFFSET($N$1031,,,($C1178-1)*3-2,$C$2)=S1178,OFFSET($N$1033,,,($C1178-1)*3-2,$C$2)*OFFSET($B$1031,1,,($C1178-1)*3-2,1))),
IFERROR((S844/$J843)*$J1178,0))</f>
        <v>0</v>
      </c>
      <c r="T1179" s="312" cm="1">
        <f t="array" aca="1" ref="T1179" ca="1">IF($D1178=$C$3,
SUM(IF(OFFSET($N$1031,,,($C1178-1)*3-2,$C$2)=T1178,OFFSET($N$1033,,,($C1178-1)*3-2,$C$2)*OFFSET($B$1031,1,,($C1178-1)*3-2,1))),
IFERROR((T844/$J843)*$J1178,0))</f>
        <v>0</v>
      </c>
      <c r="U1179" s="312" cm="1">
        <f t="array" aca="1" ref="U1179" ca="1">IF($D1178=$C$3,
SUM(IF(OFFSET($N$1031,,,($C1178-1)*3-2,$C$2)=U1178,OFFSET($N$1033,,,($C1178-1)*3-2,$C$2)*OFFSET($B$1031,1,,($C1178-1)*3-2,1))),
IFERROR((U844/$J843)*$J1178,0))</f>
        <v>0</v>
      </c>
      <c r="V1179" s="312" cm="1">
        <f t="array" aca="1" ref="V1179" ca="1">IF($D1178=$C$3,
SUM(IF(OFFSET($N$1031,,,($C1178-1)*3-2,$C$2)=V1178,OFFSET($N$1033,,,($C1178-1)*3-2,$C$2)*OFFSET($B$1031,1,,($C1178-1)*3-2,1))),
IFERROR((V844/$J843)*$J1178,0))</f>
        <v>0</v>
      </c>
      <c r="W1179" s="312" cm="1">
        <f t="array" aca="1" ref="W1179" ca="1">IF($D1178=$C$3,
SUM(IF(OFFSET($N$1031,,,($C1178-1)*3-2,$C$2)=W1178,OFFSET($N$1033,,,($C1178-1)*3-2,$C$2)*OFFSET($B$1031,1,,($C1178-1)*3-2,1))),
IFERROR((W844/$J843)*$J1178,0))</f>
        <v>0</v>
      </c>
      <c r="X1179" s="312" cm="1">
        <f t="array" aca="1" ref="X1179" ca="1">IF($D1178=$C$3,
SUM(IF(OFFSET($N$1031,,,($C1178-1)*3-2,$C$2)=X1178,OFFSET($N$1033,,,($C1178-1)*3-2,$C$2)*OFFSET($B$1031,1,,($C1178-1)*3-2,1))),
IFERROR((X844/$J843)*$J1178,0))</f>
        <v>0</v>
      </c>
      <c r="Y1179" s="312" cm="1">
        <f t="array" aca="1" ref="Y1179" ca="1">IF($D1178=$C$3,
SUM(IF(OFFSET($N$1031,,,($C1178-1)*3-2,$C$2)=Y1178,OFFSET($N$1033,,,($C1178-1)*3-2,$C$2)*OFFSET($B$1031,1,,($C1178-1)*3-2,1))),
IFERROR((Y844/$J843)*$J1178,0))</f>
        <v>0</v>
      </c>
      <c r="Z1179" s="312" cm="1">
        <f t="array" aca="1" ref="Z1179" ca="1">IF($D1178=$C$3,
SUM(IF(OFFSET($N$1031,,,($C1178-1)*3-2,$C$2)=Z1178,OFFSET($N$1033,,,($C1178-1)*3-2,$C$2)*OFFSET($B$1031,1,,($C1178-1)*3-2,1))),
IFERROR((Z844/$J843)*$J1178,0))</f>
        <v>0</v>
      </c>
      <c r="AA1179" s="312" cm="1">
        <f t="array" aca="1" ref="AA1179" ca="1">IF($D1178=$C$3,
SUM(IF(OFFSET($N$1031,,,($C1178-1)*3-2,$C$2)=AA1178,OFFSET($N$1033,,,($C1178-1)*3-2,$C$2)*OFFSET($B$1031,1,,($C1178-1)*3-2,1))),
IFERROR((AA844/$J843)*$J1178,0))</f>
        <v>0</v>
      </c>
      <c r="AB1179" s="312" cm="1">
        <f t="array" aca="1" ref="AB1179" ca="1">IF($D1178=$C$3,
SUM(IF(OFFSET($N$1031,,,($C1178-1)*3-2,$C$2)=AB1178,OFFSET($N$1033,,,($C1178-1)*3-2,$C$2)*OFFSET($B$1031,1,,($C1178-1)*3-2,1))),
IFERROR((AB844/$J843)*$J1178,0))</f>
        <v>0</v>
      </c>
      <c r="AC1179" s="312" cm="1">
        <f t="array" aca="1" ref="AC1179" ca="1">IF($D1178=$C$3,
SUM(IF(OFFSET($N$1031,,,($C1178-1)*3-2,$C$2)=AC1178,OFFSET($N$1033,,,($C1178-1)*3-2,$C$2)*OFFSET($B$1031,1,,($C1178-1)*3-2,1))),
IFERROR((AC844/$J843)*$J1178,0))</f>
        <v>0</v>
      </c>
      <c r="AD1179" s="312" cm="1">
        <f t="array" aca="1" ref="AD1179" ca="1">IF($D1178=$C$3,
SUM(IF(OFFSET($N$1031,,,($C1178-1)*3-2,$C$2)=AD1178,OFFSET($N$1033,,,($C1178-1)*3-2,$C$2)*OFFSET($B$1031,1,,($C1178-1)*3-2,1))),
IFERROR((AD844/$J843)*$J1178,0))</f>
        <v>0</v>
      </c>
      <c r="AE1179" s="312" cm="1">
        <f t="array" aca="1" ref="AE1179" ca="1">IF($D1178=$C$3,
SUM(IF(OFFSET($N$1031,,,($C1178-1)*3-2,$C$2)=AE1178,OFFSET($N$1033,,,($C1178-1)*3-2,$C$2)*OFFSET($B$1031,1,,($C1178-1)*3-2,1))),
IFERROR((AE844/$J843)*$J1178,0))</f>
        <v>0</v>
      </c>
      <c r="AF1179" s="312" cm="1">
        <f t="array" aca="1" ref="AF1179" ca="1">IF($D1178=$C$3,
SUM(IF(OFFSET($N$1031,,,($C1178-1)*3-2,$C$2)=AF1178,OFFSET($N$1033,,,($C1178-1)*3-2,$C$2)*OFFSET($B$1031,1,,($C1178-1)*3-2,1))),
IFERROR((AF844/$J843)*$J1178,0))</f>
        <v>0</v>
      </c>
      <c r="AG1179" s="312" cm="1">
        <f t="array" aca="1" ref="AG1179" ca="1">IF($D1178=$C$3,
SUM(IF(OFFSET($N$1031,,,($C1178-1)*3-2,$C$2)=AG1178,OFFSET($N$1033,,,($C1178-1)*3-2,$C$2)*OFFSET($B$1031,1,,($C1178-1)*3-2,1))),
IFERROR((AG844/$J843)*$J1178,0))</f>
        <v>0</v>
      </c>
      <c r="AH1179" s="317"/>
      <c r="AI1179" s="318"/>
      <c r="AJ1179" s="318"/>
      <c r="AK1179" s="318"/>
      <c r="AL1179" s="318"/>
      <c r="AM1179"/>
      <c r="AN1179"/>
      <c r="AO1179"/>
      <c r="AP1179"/>
      <c r="AQ1179"/>
      <c r="AR1179"/>
    </row>
    <row r="1180" spans="1:44" ht="13.15" customHeight="1">
      <c r="A1180" s="317"/>
      <c r="B1180" s="380" t="str">
        <f t="shared" ref="B1180:C1180" ca="1" si="4526">B845</f>
        <v/>
      </c>
      <c r="C1180" s="380" t="str">
        <f t="shared" ca="1" si="4526"/>
        <v/>
      </c>
      <c r="D1180" s="891"/>
      <c r="E1180" s="896"/>
      <c r="F1180" s="897"/>
      <c r="G1180" s="900"/>
      <c r="H1180" s="903"/>
      <c r="I1180" s="906"/>
      <c r="J1180" s="909"/>
      <c r="K1180" s="912"/>
      <c r="L1180" s="915"/>
      <c r="M1180" s="404" t="s">
        <v>91</v>
      </c>
      <c r="N1180" s="405">
        <f t="shared" ref="N1180:AG1180" ca="1" si="4527">IFERROR(N1179*$K1178,0)</f>
        <v>0</v>
      </c>
      <c r="O1180" s="406">
        <f t="shared" ca="1" si="4527"/>
        <v>0</v>
      </c>
      <c r="P1180" s="406">
        <f t="shared" ca="1" si="4527"/>
        <v>0</v>
      </c>
      <c r="Q1180" s="407">
        <f t="shared" ca="1" si="4527"/>
        <v>0</v>
      </c>
      <c r="R1180" s="406">
        <f t="shared" ca="1" si="4527"/>
        <v>0</v>
      </c>
      <c r="S1180" s="406">
        <f t="shared" ca="1" si="4527"/>
        <v>0</v>
      </c>
      <c r="T1180" s="406">
        <f t="shared" ca="1" si="4527"/>
        <v>0</v>
      </c>
      <c r="U1180" s="406">
        <f t="shared" ca="1" si="4527"/>
        <v>0</v>
      </c>
      <c r="V1180" s="406">
        <f t="shared" ca="1" si="4527"/>
        <v>0</v>
      </c>
      <c r="W1180" s="406">
        <f t="shared" ca="1" si="4527"/>
        <v>0</v>
      </c>
      <c r="X1180" s="406">
        <f t="shared" ca="1" si="4527"/>
        <v>0</v>
      </c>
      <c r="Y1180" s="406">
        <f t="shared" ca="1" si="4527"/>
        <v>0</v>
      </c>
      <c r="Z1180" s="406">
        <f t="shared" ca="1" si="4527"/>
        <v>0</v>
      </c>
      <c r="AA1180" s="406">
        <f t="shared" ca="1" si="4527"/>
        <v>0</v>
      </c>
      <c r="AB1180" s="406">
        <f t="shared" ca="1" si="4527"/>
        <v>0</v>
      </c>
      <c r="AC1180" s="406">
        <f t="shared" ca="1" si="4527"/>
        <v>0</v>
      </c>
      <c r="AD1180" s="406">
        <f t="shared" ca="1" si="4527"/>
        <v>0</v>
      </c>
      <c r="AE1180" s="406">
        <f t="shared" ca="1" si="4527"/>
        <v>0</v>
      </c>
      <c r="AF1180" s="406">
        <f t="shared" ca="1" si="4527"/>
        <v>0</v>
      </c>
      <c r="AG1180" s="406">
        <f t="shared" ca="1" si="4527"/>
        <v>0</v>
      </c>
      <c r="AH1180" s="317"/>
      <c r="AI1180" s="318"/>
      <c r="AJ1180" s="318"/>
      <c r="AK1180" s="318"/>
      <c r="AL1180" s="318"/>
      <c r="AM1180"/>
      <c r="AN1180"/>
      <c r="AO1180"/>
      <c r="AP1180"/>
      <c r="AQ1180"/>
      <c r="AR1180"/>
    </row>
    <row r="1181" spans="1:44" ht="13.15" customHeight="1">
      <c r="A1181" s="317"/>
      <c r="B1181" s="317"/>
      <c r="C1181" s="317" cm="1">
        <f t="array" aca="1" ref="C1181" ca="1">OFFSET(C1181,-3,,,)+1</f>
        <v>51</v>
      </c>
      <c r="D1181" s="889" t="str">
        <f t="shared" ref="D1181:E1181" ca="1" si="4528">D846</f>
        <v/>
      </c>
      <c r="E1181" s="892" t="str">
        <f t="shared" ca="1" si="4528"/>
        <v/>
      </c>
      <c r="F1181" s="893"/>
      <c r="G1181" s="898">
        <f t="shared" ref="G1181" si="4529">G846</f>
        <v>0</v>
      </c>
      <c r="H1181" s="901"/>
      <c r="I1181" s="904" t="str">
        <f t="shared" ref="I1181" ca="1" si="4530">I846</f>
        <v/>
      </c>
      <c r="J1181" s="907">
        <f t="shared" ref="J1181" ca="1" si="4531">IF($D1181=$C$3,
SUMPRODUCT(OFFSET($B$1031,1,,($C1181-1)*3-2,),OFFSET($L$1031,,,($C1181-1)*3-2,)),J846+H1181)</f>
        <v>0</v>
      </c>
      <c r="K1181" s="910">
        <f t="shared" ref="K1181" ca="1" si="4532">K846</f>
        <v>0</v>
      </c>
      <c r="L1181" s="913">
        <f t="shared" ref="L1181" ca="1" si="4533">J1181*K1181</f>
        <v>0</v>
      </c>
      <c r="M1181" s="402" t="s">
        <v>89</v>
      </c>
      <c r="N1181" s="308" t="str">
        <f t="shared" ref="N1181:AG1181" ca="1" si="4534">N846</f>
        <v/>
      </c>
      <c r="O1181" s="309" t="str">
        <f t="shared" ca="1" si="4534"/>
        <v/>
      </c>
      <c r="P1181" s="309" t="str">
        <f t="shared" ca="1" si="4534"/>
        <v/>
      </c>
      <c r="Q1181" s="310" t="str">
        <f t="shared" ca="1" si="4534"/>
        <v/>
      </c>
      <c r="R1181" s="309" t="str">
        <f t="shared" ca="1" si="4534"/>
        <v/>
      </c>
      <c r="S1181" s="309" t="str">
        <f t="shared" ca="1" si="4534"/>
        <v/>
      </c>
      <c r="T1181" s="309" t="str">
        <f t="shared" ca="1" si="4534"/>
        <v/>
      </c>
      <c r="U1181" s="309" t="str">
        <f t="shared" ca="1" si="4534"/>
        <v/>
      </c>
      <c r="V1181" s="309" t="str">
        <f t="shared" ca="1" si="4534"/>
        <v/>
      </c>
      <c r="W1181" s="309" t="str">
        <f t="shared" ca="1" si="4534"/>
        <v/>
      </c>
      <c r="X1181" s="309" t="str">
        <f t="shared" ca="1" si="4534"/>
        <v/>
      </c>
      <c r="Y1181" s="309" t="str">
        <f t="shared" ca="1" si="4534"/>
        <v/>
      </c>
      <c r="Z1181" s="309" t="str">
        <f t="shared" ca="1" si="4534"/>
        <v/>
      </c>
      <c r="AA1181" s="309" t="str">
        <f t="shared" ca="1" si="4534"/>
        <v/>
      </c>
      <c r="AB1181" s="309" t="str">
        <f t="shared" ca="1" si="4534"/>
        <v/>
      </c>
      <c r="AC1181" s="309" t="str">
        <f t="shared" ca="1" si="4534"/>
        <v/>
      </c>
      <c r="AD1181" s="309" t="str">
        <f t="shared" ca="1" si="4534"/>
        <v/>
      </c>
      <c r="AE1181" s="309" t="str">
        <f t="shared" ca="1" si="4534"/>
        <v/>
      </c>
      <c r="AF1181" s="309" t="str">
        <f t="shared" ca="1" si="4534"/>
        <v/>
      </c>
      <c r="AG1181" s="309" t="str">
        <f t="shared" ca="1" si="4534"/>
        <v/>
      </c>
      <c r="AH1181" s="317"/>
      <c r="AI1181" s="318"/>
      <c r="AJ1181" s="318"/>
      <c r="AK1181" s="318"/>
      <c r="AL1181" s="318"/>
      <c r="AM1181"/>
      <c r="AN1181"/>
      <c r="AO1181"/>
      <c r="AP1181"/>
      <c r="AQ1181"/>
      <c r="AR1181"/>
    </row>
    <row r="1182" spans="1:44" ht="13.15" customHeight="1">
      <c r="A1182" s="317"/>
      <c r="B1182" s="380">
        <f t="shared" ref="B1182" ca="1" si="4535">B847</f>
        <v>0</v>
      </c>
      <c r="C1182" s="317" cm="1">
        <f t="array" aca="1" ref="C1182" ca="1">IF(ROUND(SUM(IF(N1181:AG1181&lt;&gt;"",IF(N1181:AG1181&lt;&gt;0,(N1182:AG1182))))-J1181,3)&lt;&gt;0,"X",0)</f>
        <v>0</v>
      </c>
      <c r="D1182" s="890"/>
      <c r="E1182" s="894"/>
      <c r="F1182" s="895"/>
      <c r="G1182" s="899"/>
      <c r="H1182" s="902"/>
      <c r="I1182" s="905"/>
      <c r="J1182" s="908"/>
      <c r="K1182" s="911"/>
      <c r="L1182" s="914"/>
      <c r="M1182" s="403" t="s">
        <v>90</v>
      </c>
      <c r="N1182" s="312" cm="1">
        <f t="array" aca="1" ref="N1182" ca="1">IF($D1181=$C$3,
SUM(IF(OFFSET($N$1031,,,($C1181-1)*3-2,$C$2)=N1181,OFFSET($N$1033,,,($C1181-1)*3-2,$C$2)*OFFSET($B$1031,1,,($C1181-1)*3-2,1))),
IFERROR((N847/$J846)*$J1181,0))</f>
        <v>0</v>
      </c>
      <c r="O1182" s="312" cm="1">
        <f t="array" aca="1" ref="O1182" ca="1">IF($D1181=$C$3,
SUM(IF(OFFSET($N$1031,,,($C1181-1)*3-2,$C$2)=O1181,OFFSET($N$1033,,,($C1181-1)*3-2,$C$2)*OFFSET($B$1031,1,,($C1181-1)*3-2,1))),
IFERROR((O847/$J846)*$J1181,0))</f>
        <v>0</v>
      </c>
      <c r="P1182" s="312" cm="1">
        <f t="array" aca="1" ref="P1182" ca="1">IF($D1181=$C$3,
SUM(IF(OFFSET($N$1031,,,($C1181-1)*3-2,$C$2)=P1181,OFFSET($N$1033,,,($C1181-1)*3-2,$C$2)*OFFSET($B$1031,1,,($C1181-1)*3-2,1))),
IFERROR((P847/$J846)*$J1181,0))</f>
        <v>0</v>
      </c>
      <c r="Q1182" s="313" cm="1">
        <f t="array" aca="1" ref="Q1182" ca="1">IF($D1181=$C$3,
SUM(IF(OFFSET($N$1031,,,($C1181-1)*3-2,$C$2)=Q1181,OFFSET($N$1033,,,($C1181-1)*3-2,$C$2)*OFFSET($B$1031,1,,($C1181-1)*3-2,1))),
IFERROR((Q847/$J846)*$J1181,0))</f>
        <v>0</v>
      </c>
      <c r="R1182" s="312" cm="1">
        <f t="array" aca="1" ref="R1182" ca="1">IF($D1181=$C$3,
SUM(IF(OFFSET($N$1031,,,($C1181-1)*3-2,$C$2)=R1181,OFFSET($N$1033,,,($C1181-1)*3-2,$C$2)*OFFSET($B$1031,1,,($C1181-1)*3-2,1))),
IFERROR((R847/$J846)*$J1181,0))</f>
        <v>0</v>
      </c>
      <c r="S1182" s="312" cm="1">
        <f t="array" aca="1" ref="S1182" ca="1">IF($D1181=$C$3,
SUM(IF(OFFSET($N$1031,,,($C1181-1)*3-2,$C$2)=S1181,OFFSET($N$1033,,,($C1181-1)*3-2,$C$2)*OFFSET($B$1031,1,,($C1181-1)*3-2,1))),
IFERROR((S847/$J846)*$J1181,0))</f>
        <v>0</v>
      </c>
      <c r="T1182" s="312" cm="1">
        <f t="array" aca="1" ref="T1182" ca="1">IF($D1181=$C$3,
SUM(IF(OFFSET($N$1031,,,($C1181-1)*3-2,$C$2)=T1181,OFFSET($N$1033,,,($C1181-1)*3-2,$C$2)*OFFSET($B$1031,1,,($C1181-1)*3-2,1))),
IFERROR((T847/$J846)*$J1181,0))</f>
        <v>0</v>
      </c>
      <c r="U1182" s="312" cm="1">
        <f t="array" aca="1" ref="U1182" ca="1">IF($D1181=$C$3,
SUM(IF(OFFSET($N$1031,,,($C1181-1)*3-2,$C$2)=U1181,OFFSET($N$1033,,,($C1181-1)*3-2,$C$2)*OFFSET($B$1031,1,,($C1181-1)*3-2,1))),
IFERROR((U847/$J846)*$J1181,0))</f>
        <v>0</v>
      </c>
      <c r="V1182" s="312" cm="1">
        <f t="array" aca="1" ref="V1182" ca="1">IF($D1181=$C$3,
SUM(IF(OFFSET($N$1031,,,($C1181-1)*3-2,$C$2)=V1181,OFFSET($N$1033,,,($C1181-1)*3-2,$C$2)*OFFSET($B$1031,1,,($C1181-1)*3-2,1))),
IFERROR((V847/$J846)*$J1181,0))</f>
        <v>0</v>
      </c>
      <c r="W1182" s="312" cm="1">
        <f t="array" aca="1" ref="W1182" ca="1">IF($D1181=$C$3,
SUM(IF(OFFSET($N$1031,,,($C1181-1)*3-2,$C$2)=W1181,OFFSET($N$1033,,,($C1181-1)*3-2,$C$2)*OFFSET($B$1031,1,,($C1181-1)*3-2,1))),
IFERROR((W847/$J846)*$J1181,0))</f>
        <v>0</v>
      </c>
      <c r="X1182" s="312" cm="1">
        <f t="array" aca="1" ref="X1182" ca="1">IF($D1181=$C$3,
SUM(IF(OFFSET($N$1031,,,($C1181-1)*3-2,$C$2)=X1181,OFFSET($N$1033,,,($C1181-1)*3-2,$C$2)*OFFSET($B$1031,1,,($C1181-1)*3-2,1))),
IFERROR((X847/$J846)*$J1181,0))</f>
        <v>0</v>
      </c>
      <c r="Y1182" s="312" cm="1">
        <f t="array" aca="1" ref="Y1182" ca="1">IF($D1181=$C$3,
SUM(IF(OFFSET($N$1031,,,($C1181-1)*3-2,$C$2)=Y1181,OFFSET($N$1033,,,($C1181-1)*3-2,$C$2)*OFFSET($B$1031,1,,($C1181-1)*3-2,1))),
IFERROR((Y847/$J846)*$J1181,0))</f>
        <v>0</v>
      </c>
      <c r="Z1182" s="312" cm="1">
        <f t="array" aca="1" ref="Z1182" ca="1">IF($D1181=$C$3,
SUM(IF(OFFSET($N$1031,,,($C1181-1)*3-2,$C$2)=Z1181,OFFSET($N$1033,,,($C1181-1)*3-2,$C$2)*OFFSET($B$1031,1,,($C1181-1)*3-2,1))),
IFERROR((Z847/$J846)*$J1181,0))</f>
        <v>0</v>
      </c>
      <c r="AA1182" s="312" cm="1">
        <f t="array" aca="1" ref="AA1182" ca="1">IF($D1181=$C$3,
SUM(IF(OFFSET($N$1031,,,($C1181-1)*3-2,$C$2)=AA1181,OFFSET($N$1033,,,($C1181-1)*3-2,$C$2)*OFFSET($B$1031,1,,($C1181-1)*3-2,1))),
IFERROR((AA847/$J846)*$J1181,0))</f>
        <v>0</v>
      </c>
      <c r="AB1182" s="312" cm="1">
        <f t="array" aca="1" ref="AB1182" ca="1">IF($D1181=$C$3,
SUM(IF(OFFSET($N$1031,,,($C1181-1)*3-2,$C$2)=AB1181,OFFSET($N$1033,,,($C1181-1)*3-2,$C$2)*OFFSET($B$1031,1,,($C1181-1)*3-2,1))),
IFERROR((AB847/$J846)*$J1181,0))</f>
        <v>0</v>
      </c>
      <c r="AC1182" s="312" cm="1">
        <f t="array" aca="1" ref="AC1182" ca="1">IF($D1181=$C$3,
SUM(IF(OFFSET($N$1031,,,($C1181-1)*3-2,$C$2)=AC1181,OFFSET($N$1033,,,($C1181-1)*3-2,$C$2)*OFFSET($B$1031,1,,($C1181-1)*3-2,1))),
IFERROR((AC847/$J846)*$J1181,0))</f>
        <v>0</v>
      </c>
      <c r="AD1182" s="312" cm="1">
        <f t="array" aca="1" ref="AD1182" ca="1">IF($D1181=$C$3,
SUM(IF(OFFSET($N$1031,,,($C1181-1)*3-2,$C$2)=AD1181,OFFSET($N$1033,,,($C1181-1)*3-2,$C$2)*OFFSET($B$1031,1,,($C1181-1)*3-2,1))),
IFERROR((AD847/$J846)*$J1181,0))</f>
        <v>0</v>
      </c>
      <c r="AE1182" s="312" cm="1">
        <f t="array" aca="1" ref="AE1182" ca="1">IF($D1181=$C$3,
SUM(IF(OFFSET($N$1031,,,($C1181-1)*3-2,$C$2)=AE1181,OFFSET($N$1033,,,($C1181-1)*3-2,$C$2)*OFFSET($B$1031,1,,($C1181-1)*3-2,1))),
IFERROR((AE847/$J846)*$J1181,0))</f>
        <v>0</v>
      </c>
      <c r="AF1182" s="312" cm="1">
        <f t="array" aca="1" ref="AF1182" ca="1">IF($D1181=$C$3,
SUM(IF(OFFSET($N$1031,,,($C1181-1)*3-2,$C$2)=AF1181,OFFSET($N$1033,,,($C1181-1)*3-2,$C$2)*OFFSET($B$1031,1,,($C1181-1)*3-2,1))),
IFERROR((AF847/$J846)*$J1181,0))</f>
        <v>0</v>
      </c>
      <c r="AG1182" s="312" cm="1">
        <f t="array" aca="1" ref="AG1182" ca="1">IF($D1181=$C$3,
SUM(IF(OFFSET($N$1031,,,($C1181-1)*3-2,$C$2)=AG1181,OFFSET($N$1033,,,($C1181-1)*3-2,$C$2)*OFFSET($B$1031,1,,($C1181-1)*3-2,1))),
IFERROR((AG847/$J846)*$J1181,0))</f>
        <v>0</v>
      </c>
      <c r="AH1182" s="317"/>
      <c r="AI1182" s="318"/>
      <c r="AJ1182" s="318"/>
      <c r="AK1182" s="318"/>
      <c r="AL1182" s="318"/>
      <c r="AM1182"/>
      <c r="AN1182"/>
      <c r="AO1182"/>
      <c r="AP1182"/>
      <c r="AQ1182"/>
      <c r="AR1182"/>
    </row>
    <row r="1183" spans="1:44" ht="13.15" customHeight="1">
      <c r="A1183" s="317"/>
      <c r="B1183" s="380" t="str">
        <f t="shared" ref="B1183:C1183" ca="1" si="4536">B848</f>
        <v/>
      </c>
      <c r="C1183" s="380" t="str">
        <f t="shared" ca="1" si="4536"/>
        <v/>
      </c>
      <c r="D1183" s="891"/>
      <c r="E1183" s="896"/>
      <c r="F1183" s="897"/>
      <c r="G1183" s="900"/>
      <c r="H1183" s="903"/>
      <c r="I1183" s="906"/>
      <c r="J1183" s="909"/>
      <c r="K1183" s="912"/>
      <c r="L1183" s="915"/>
      <c r="M1183" s="404" t="s">
        <v>91</v>
      </c>
      <c r="N1183" s="405">
        <f t="shared" ref="N1183:AG1183" ca="1" si="4537">IFERROR(N1182*$K1181,0)</f>
        <v>0</v>
      </c>
      <c r="O1183" s="406">
        <f t="shared" ca="1" si="4537"/>
        <v>0</v>
      </c>
      <c r="P1183" s="406">
        <f t="shared" ca="1" si="4537"/>
        <v>0</v>
      </c>
      <c r="Q1183" s="407">
        <f t="shared" ca="1" si="4537"/>
        <v>0</v>
      </c>
      <c r="R1183" s="406">
        <f t="shared" ca="1" si="4537"/>
        <v>0</v>
      </c>
      <c r="S1183" s="406">
        <f t="shared" ca="1" si="4537"/>
        <v>0</v>
      </c>
      <c r="T1183" s="406">
        <f t="shared" ca="1" si="4537"/>
        <v>0</v>
      </c>
      <c r="U1183" s="406">
        <f t="shared" ca="1" si="4537"/>
        <v>0</v>
      </c>
      <c r="V1183" s="406">
        <f t="shared" ca="1" si="4537"/>
        <v>0</v>
      </c>
      <c r="W1183" s="406">
        <f t="shared" ca="1" si="4537"/>
        <v>0</v>
      </c>
      <c r="X1183" s="406">
        <f t="shared" ca="1" si="4537"/>
        <v>0</v>
      </c>
      <c r="Y1183" s="406">
        <f t="shared" ca="1" si="4537"/>
        <v>0</v>
      </c>
      <c r="Z1183" s="406">
        <f t="shared" ca="1" si="4537"/>
        <v>0</v>
      </c>
      <c r="AA1183" s="406">
        <f t="shared" ca="1" si="4537"/>
        <v>0</v>
      </c>
      <c r="AB1183" s="406">
        <f t="shared" ca="1" si="4537"/>
        <v>0</v>
      </c>
      <c r="AC1183" s="406">
        <f t="shared" ca="1" si="4537"/>
        <v>0</v>
      </c>
      <c r="AD1183" s="406">
        <f t="shared" ca="1" si="4537"/>
        <v>0</v>
      </c>
      <c r="AE1183" s="406">
        <f t="shared" ca="1" si="4537"/>
        <v>0</v>
      </c>
      <c r="AF1183" s="406">
        <f t="shared" ca="1" si="4537"/>
        <v>0</v>
      </c>
      <c r="AG1183" s="406">
        <f t="shared" ca="1" si="4537"/>
        <v>0</v>
      </c>
      <c r="AH1183" s="317"/>
      <c r="AI1183" s="318"/>
      <c r="AJ1183" s="318"/>
      <c r="AK1183" s="318"/>
      <c r="AL1183" s="318"/>
      <c r="AM1183"/>
      <c r="AN1183"/>
      <c r="AO1183"/>
      <c r="AP1183"/>
      <c r="AQ1183"/>
      <c r="AR1183"/>
    </row>
    <row r="1184" spans="1:44" ht="13.15" customHeight="1">
      <c r="A1184" s="317"/>
      <c r="B1184" s="317"/>
      <c r="C1184" s="317" cm="1">
        <f t="array" aca="1" ref="C1184" ca="1">OFFSET(C1184,-3,,,)+1</f>
        <v>52</v>
      </c>
      <c r="D1184" s="889" t="str">
        <f t="shared" ref="D1184:E1184" ca="1" si="4538">D849</f>
        <v/>
      </c>
      <c r="E1184" s="892" t="str">
        <f t="shared" ca="1" si="4538"/>
        <v/>
      </c>
      <c r="F1184" s="893"/>
      <c r="G1184" s="898">
        <f t="shared" ref="G1184" si="4539">G849</f>
        <v>0</v>
      </c>
      <c r="H1184" s="901"/>
      <c r="I1184" s="904" t="str">
        <f t="shared" ref="I1184" ca="1" si="4540">I849</f>
        <v/>
      </c>
      <c r="J1184" s="907">
        <f t="shared" ref="J1184" ca="1" si="4541">IF($D1184=$C$3,
SUMPRODUCT(OFFSET($B$1031,1,,($C1184-1)*3-2,),OFFSET($L$1031,,,($C1184-1)*3-2,)),J849+H1184)</f>
        <v>0</v>
      </c>
      <c r="K1184" s="910">
        <f t="shared" ref="K1184" ca="1" si="4542">K849</f>
        <v>0</v>
      </c>
      <c r="L1184" s="913">
        <f t="shared" ref="L1184" ca="1" si="4543">J1184*K1184</f>
        <v>0</v>
      </c>
      <c r="M1184" s="402" t="s">
        <v>89</v>
      </c>
      <c r="N1184" s="308" t="str">
        <f t="shared" ref="N1184:AG1184" ca="1" si="4544">N849</f>
        <v/>
      </c>
      <c r="O1184" s="309" t="str">
        <f t="shared" ca="1" si="4544"/>
        <v/>
      </c>
      <c r="P1184" s="309" t="str">
        <f t="shared" ca="1" si="4544"/>
        <v/>
      </c>
      <c r="Q1184" s="310" t="str">
        <f t="shared" ca="1" si="4544"/>
        <v/>
      </c>
      <c r="R1184" s="309" t="str">
        <f t="shared" ca="1" si="4544"/>
        <v/>
      </c>
      <c r="S1184" s="309" t="str">
        <f t="shared" ca="1" si="4544"/>
        <v/>
      </c>
      <c r="T1184" s="309" t="str">
        <f t="shared" ca="1" si="4544"/>
        <v/>
      </c>
      <c r="U1184" s="309" t="str">
        <f t="shared" ca="1" si="4544"/>
        <v/>
      </c>
      <c r="V1184" s="309" t="str">
        <f t="shared" ca="1" si="4544"/>
        <v/>
      </c>
      <c r="W1184" s="309" t="str">
        <f t="shared" ca="1" si="4544"/>
        <v/>
      </c>
      <c r="X1184" s="309" t="str">
        <f t="shared" ca="1" si="4544"/>
        <v/>
      </c>
      <c r="Y1184" s="309" t="str">
        <f t="shared" ca="1" si="4544"/>
        <v/>
      </c>
      <c r="Z1184" s="309" t="str">
        <f t="shared" ca="1" si="4544"/>
        <v/>
      </c>
      <c r="AA1184" s="309" t="str">
        <f t="shared" ca="1" si="4544"/>
        <v/>
      </c>
      <c r="AB1184" s="309" t="str">
        <f t="shared" ca="1" si="4544"/>
        <v/>
      </c>
      <c r="AC1184" s="309" t="str">
        <f t="shared" ca="1" si="4544"/>
        <v/>
      </c>
      <c r="AD1184" s="309" t="str">
        <f t="shared" ca="1" si="4544"/>
        <v/>
      </c>
      <c r="AE1184" s="309" t="str">
        <f t="shared" ca="1" si="4544"/>
        <v/>
      </c>
      <c r="AF1184" s="309" t="str">
        <f t="shared" ca="1" si="4544"/>
        <v/>
      </c>
      <c r="AG1184" s="309" t="str">
        <f t="shared" ca="1" si="4544"/>
        <v/>
      </c>
      <c r="AH1184" s="317"/>
      <c r="AI1184" s="318"/>
      <c r="AJ1184" s="318"/>
      <c r="AK1184" s="318"/>
      <c r="AL1184" s="318"/>
      <c r="AM1184"/>
      <c r="AN1184"/>
      <c r="AO1184"/>
      <c r="AP1184"/>
      <c r="AQ1184"/>
      <c r="AR1184"/>
    </row>
    <row r="1185" spans="1:44" ht="13.15" customHeight="1">
      <c r="A1185" s="317"/>
      <c r="B1185" s="380">
        <f t="shared" ref="B1185" ca="1" si="4545">B850</f>
        <v>0</v>
      </c>
      <c r="C1185" s="317" cm="1">
        <f t="array" aca="1" ref="C1185" ca="1">IF(ROUND(SUM(IF(N1184:AG1184&lt;&gt;"",IF(N1184:AG1184&lt;&gt;0,(N1185:AG1185))))-J1184,3)&lt;&gt;0,"X",0)</f>
        <v>0</v>
      </c>
      <c r="D1185" s="890"/>
      <c r="E1185" s="894"/>
      <c r="F1185" s="895"/>
      <c r="G1185" s="899"/>
      <c r="H1185" s="902"/>
      <c r="I1185" s="905"/>
      <c r="J1185" s="908"/>
      <c r="K1185" s="911"/>
      <c r="L1185" s="914"/>
      <c r="M1185" s="403" t="s">
        <v>90</v>
      </c>
      <c r="N1185" s="312" cm="1">
        <f t="array" aca="1" ref="N1185" ca="1">IF($D1184=$C$3,
SUM(IF(OFFSET($N$1031,,,($C1184-1)*3-2,$C$2)=N1184,OFFSET($N$1033,,,($C1184-1)*3-2,$C$2)*OFFSET($B$1031,1,,($C1184-1)*3-2,1))),
IFERROR((N850/$J849)*$J1184,0))</f>
        <v>0</v>
      </c>
      <c r="O1185" s="312" cm="1">
        <f t="array" aca="1" ref="O1185" ca="1">IF($D1184=$C$3,
SUM(IF(OFFSET($N$1031,,,($C1184-1)*3-2,$C$2)=O1184,OFFSET($N$1033,,,($C1184-1)*3-2,$C$2)*OFFSET($B$1031,1,,($C1184-1)*3-2,1))),
IFERROR((O850/$J849)*$J1184,0))</f>
        <v>0</v>
      </c>
      <c r="P1185" s="312" cm="1">
        <f t="array" aca="1" ref="P1185" ca="1">IF($D1184=$C$3,
SUM(IF(OFFSET($N$1031,,,($C1184-1)*3-2,$C$2)=P1184,OFFSET($N$1033,,,($C1184-1)*3-2,$C$2)*OFFSET($B$1031,1,,($C1184-1)*3-2,1))),
IFERROR((P850/$J849)*$J1184,0))</f>
        <v>0</v>
      </c>
      <c r="Q1185" s="313" cm="1">
        <f t="array" aca="1" ref="Q1185" ca="1">IF($D1184=$C$3,
SUM(IF(OFFSET($N$1031,,,($C1184-1)*3-2,$C$2)=Q1184,OFFSET($N$1033,,,($C1184-1)*3-2,$C$2)*OFFSET($B$1031,1,,($C1184-1)*3-2,1))),
IFERROR((Q850/$J849)*$J1184,0))</f>
        <v>0</v>
      </c>
      <c r="R1185" s="312" cm="1">
        <f t="array" aca="1" ref="R1185" ca="1">IF($D1184=$C$3,
SUM(IF(OFFSET($N$1031,,,($C1184-1)*3-2,$C$2)=R1184,OFFSET($N$1033,,,($C1184-1)*3-2,$C$2)*OFFSET($B$1031,1,,($C1184-1)*3-2,1))),
IFERROR((R850/$J849)*$J1184,0))</f>
        <v>0</v>
      </c>
      <c r="S1185" s="312" cm="1">
        <f t="array" aca="1" ref="S1185" ca="1">IF($D1184=$C$3,
SUM(IF(OFFSET($N$1031,,,($C1184-1)*3-2,$C$2)=S1184,OFFSET($N$1033,,,($C1184-1)*3-2,$C$2)*OFFSET($B$1031,1,,($C1184-1)*3-2,1))),
IFERROR((S850/$J849)*$J1184,0))</f>
        <v>0</v>
      </c>
      <c r="T1185" s="312" cm="1">
        <f t="array" aca="1" ref="T1185" ca="1">IF($D1184=$C$3,
SUM(IF(OFFSET($N$1031,,,($C1184-1)*3-2,$C$2)=T1184,OFFSET($N$1033,,,($C1184-1)*3-2,$C$2)*OFFSET($B$1031,1,,($C1184-1)*3-2,1))),
IFERROR((T850/$J849)*$J1184,0))</f>
        <v>0</v>
      </c>
      <c r="U1185" s="312" cm="1">
        <f t="array" aca="1" ref="U1185" ca="1">IF($D1184=$C$3,
SUM(IF(OFFSET($N$1031,,,($C1184-1)*3-2,$C$2)=U1184,OFFSET($N$1033,,,($C1184-1)*3-2,$C$2)*OFFSET($B$1031,1,,($C1184-1)*3-2,1))),
IFERROR((U850/$J849)*$J1184,0))</f>
        <v>0</v>
      </c>
      <c r="V1185" s="312" cm="1">
        <f t="array" aca="1" ref="V1185" ca="1">IF($D1184=$C$3,
SUM(IF(OFFSET($N$1031,,,($C1184-1)*3-2,$C$2)=V1184,OFFSET($N$1033,,,($C1184-1)*3-2,$C$2)*OFFSET($B$1031,1,,($C1184-1)*3-2,1))),
IFERROR((V850/$J849)*$J1184,0))</f>
        <v>0</v>
      </c>
      <c r="W1185" s="312" cm="1">
        <f t="array" aca="1" ref="W1185" ca="1">IF($D1184=$C$3,
SUM(IF(OFFSET($N$1031,,,($C1184-1)*3-2,$C$2)=W1184,OFFSET($N$1033,,,($C1184-1)*3-2,$C$2)*OFFSET($B$1031,1,,($C1184-1)*3-2,1))),
IFERROR((W850/$J849)*$J1184,0))</f>
        <v>0</v>
      </c>
      <c r="X1185" s="312" cm="1">
        <f t="array" aca="1" ref="X1185" ca="1">IF($D1184=$C$3,
SUM(IF(OFFSET($N$1031,,,($C1184-1)*3-2,$C$2)=X1184,OFFSET($N$1033,,,($C1184-1)*3-2,$C$2)*OFFSET($B$1031,1,,($C1184-1)*3-2,1))),
IFERROR((X850/$J849)*$J1184,0))</f>
        <v>0</v>
      </c>
      <c r="Y1185" s="312" cm="1">
        <f t="array" aca="1" ref="Y1185" ca="1">IF($D1184=$C$3,
SUM(IF(OFFSET($N$1031,,,($C1184-1)*3-2,$C$2)=Y1184,OFFSET($N$1033,,,($C1184-1)*3-2,$C$2)*OFFSET($B$1031,1,,($C1184-1)*3-2,1))),
IFERROR((Y850/$J849)*$J1184,0))</f>
        <v>0</v>
      </c>
      <c r="Z1185" s="312" cm="1">
        <f t="array" aca="1" ref="Z1185" ca="1">IF($D1184=$C$3,
SUM(IF(OFFSET($N$1031,,,($C1184-1)*3-2,$C$2)=Z1184,OFFSET($N$1033,,,($C1184-1)*3-2,$C$2)*OFFSET($B$1031,1,,($C1184-1)*3-2,1))),
IFERROR((Z850/$J849)*$J1184,0))</f>
        <v>0</v>
      </c>
      <c r="AA1185" s="312" cm="1">
        <f t="array" aca="1" ref="AA1185" ca="1">IF($D1184=$C$3,
SUM(IF(OFFSET($N$1031,,,($C1184-1)*3-2,$C$2)=AA1184,OFFSET($N$1033,,,($C1184-1)*3-2,$C$2)*OFFSET($B$1031,1,,($C1184-1)*3-2,1))),
IFERROR((AA850/$J849)*$J1184,0))</f>
        <v>0</v>
      </c>
      <c r="AB1185" s="312" cm="1">
        <f t="array" aca="1" ref="AB1185" ca="1">IF($D1184=$C$3,
SUM(IF(OFFSET($N$1031,,,($C1184-1)*3-2,$C$2)=AB1184,OFFSET($N$1033,,,($C1184-1)*3-2,$C$2)*OFFSET($B$1031,1,,($C1184-1)*3-2,1))),
IFERROR((AB850/$J849)*$J1184,0))</f>
        <v>0</v>
      </c>
      <c r="AC1185" s="312" cm="1">
        <f t="array" aca="1" ref="AC1185" ca="1">IF($D1184=$C$3,
SUM(IF(OFFSET($N$1031,,,($C1184-1)*3-2,$C$2)=AC1184,OFFSET($N$1033,,,($C1184-1)*3-2,$C$2)*OFFSET($B$1031,1,,($C1184-1)*3-2,1))),
IFERROR((AC850/$J849)*$J1184,0))</f>
        <v>0</v>
      </c>
      <c r="AD1185" s="312" cm="1">
        <f t="array" aca="1" ref="AD1185" ca="1">IF($D1184=$C$3,
SUM(IF(OFFSET($N$1031,,,($C1184-1)*3-2,$C$2)=AD1184,OFFSET($N$1033,,,($C1184-1)*3-2,$C$2)*OFFSET($B$1031,1,,($C1184-1)*3-2,1))),
IFERROR((AD850/$J849)*$J1184,0))</f>
        <v>0</v>
      </c>
      <c r="AE1185" s="312" cm="1">
        <f t="array" aca="1" ref="AE1185" ca="1">IF($D1184=$C$3,
SUM(IF(OFFSET($N$1031,,,($C1184-1)*3-2,$C$2)=AE1184,OFFSET($N$1033,,,($C1184-1)*3-2,$C$2)*OFFSET($B$1031,1,,($C1184-1)*3-2,1))),
IFERROR((AE850/$J849)*$J1184,0))</f>
        <v>0</v>
      </c>
      <c r="AF1185" s="312" cm="1">
        <f t="array" aca="1" ref="AF1185" ca="1">IF($D1184=$C$3,
SUM(IF(OFFSET($N$1031,,,($C1184-1)*3-2,$C$2)=AF1184,OFFSET($N$1033,,,($C1184-1)*3-2,$C$2)*OFFSET($B$1031,1,,($C1184-1)*3-2,1))),
IFERROR((AF850/$J849)*$J1184,0))</f>
        <v>0</v>
      </c>
      <c r="AG1185" s="312" cm="1">
        <f t="array" aca="1" ref="AG1185" ca="1">IF($D1184=$C$3,
SUM(IF(OFFSET($N$1031,,,($C1184-1)*3-2,$C$2)=AG1184,OFFSET($N$1033,,,($C1184-1)*3-2,$C$2)*OFFSET($B$1031,1,,($C1184-1)*3-2,1))),
IFERROR((AG850/$J849)*$J1184,0))</f>
        <v>0</v>
      </c>
      <c r="AH1185" s="317"/>
      <c r="AI1185" s="318"/>
      <c r="AJ1185" s="318"/>
      <c r="AK1185" s="318"/>
      <c r="AL1185" s="318"/>
      <c r="AM1185"/>
      <c r="AN1185"/>
      <c r="AO1185"/>
      <c r="AP1185"/>
      <c r="AQ1185"/>
      <c r="AR1185"/>
    </row>
    <row r="1186" spans="1:44" ht="13.15" customHeight="1">
      <c r="A1186" s="317"/>
      <c r="B1186" s="380" t="str">
        <f t="shared" ref="B1186:C1186" ca="1" si="4546">B851</f>
        <v/>
      </c>
      <c r="C1186" s="380" t="str">
        <f t="shared" ca="1" si="4546"/>
        <v/>
      </c>
      <c r="D1186" s="891"/>
      <c r="E1186" s="896"/>
      <c r="F1186" s="897"/>
      <c r="G1186" s="900"/>
      <c r="H1186" s="903"/>
      <c r="I1186" s="906"/>
      <c r="J1186" s="909"/>
      <c r="K1186" s="912"/>
      <c r="L1186" s="915"/>
      <c r="M1186" s="404" t="s">
        <v>91</v>
      </c>
      <c r="N1186" s="405">
        <f t="shared" ref="N1186:AG1186" ca="1" si="4547">IFERROR(N1185*$K1184,0)</f>
        <v>0</v>
      </c>
      <c r="O1186" s="406">
        <f t="shared" ca="1" si="4547"/>
        <v>0</v>
      </c>
      <c r="P1186" s="406">
        <f t="shared" ca="1" si="4547"/>
        <v>0</v>
      </c>
      <c r="Q1186" s="407">
        <f t="shared" ca="1" si="4547"/>
        <v>0</v>
      </c>
      <c r="R1186" s="406">
        <f t="shared" ca="1" si="4547"/>
        <v>0</v>
      </c>
      <c r="S1186" s="406">
        <f t="shared" ca="1" si="4547"/>
        <v>0</v>
      </c>
      <c r="T1186" s="406">
        <f t="shared" ca="1" si="4547"/>
        <v>0</v>
      </c>
      <c r="U1186" s="406">
        <f t="shared" ca="1" si="4547"/>
        <v>0</v>
      </c>
      <c r="V1186" s="406">
        <f t="shared" ca="1" si="4547"/>
        <v>0</v>
      </c>
      <c r="W1186" s="406">
        <f t="shared" ca="1" si="4547"/>
        <v>0</v>
      </c>
      <c r="X1186" s="406">
        <f t="shared" ca="1" si="4547"/>
        <v>0</v>
      </c>
      <c r="Y1186" s="406">
        <f t="shared" ca="1" si="4547"/>
        <v>0</v>
      </c>
      <c r="Z1186" s="406">
        <f t="shared" ca="1" si="4547"/>
        <v>0</v>
      </c>
      <c r="AA1186" s="406">
        <f t="shared" ca="1" si="4547"/>
        <v>0</v>
      </c>
      <c r="AB1186" s="406">
        <f t="shared" ca="1" si="4547"/>
        <v>0</v>
      </c>
      <c r="AC1186" s="406">
        <f t="shared" ca="1" si="4547"/>
        <v>0</v>
      </c>
      <c r="AD1186" s="406">
        <f t="shared" ca="1" si="4547"/>
        <v>0</v>
      </c>
      <c r="AE1186" s="406">
        <f t="shared" ca="1" si="4547"/>
        <v>0</v>
      </c>
      <c r="AF1186" s="406">
        <f t="shared" ca="1" si="4547"/>
        <v>0</v>
      </c>
      <c r="AG1186" s="406">
        <f t="shared" ca="1" si="4547"/>
        <v>0</v>
      </c>
      <c r="AH1186" s="317"/>
      <c r="AI1186" s="318"/>
      <c r="AJ1186" s="318"/>
      <c r="AK1186" s="318"/>
      <c r="AL1186" s="318"/>
      <c r="AM1186"/>
      <c r="AN1186"/>
      <c r="AO1186"/>
      <c r="AP1186"/>
      <c r="AQ1186"/>
      <c r="AR1186"/>
    </row>
    <row r="1187" spans="1:44" ht="13.15" customHeight="1">
      <c r="A1187" s="317"/>
      <c r="B1187" s="317"/>
      <c r="C1187" s="317" cm="1">
        <f t="array" aca="1" ref="C1187" ca="1">OFFSET(C1187,-3,,,)+1</f>
        <v>53</v>
      </c>
      <c r="D1187" s="889" t="str">
        <f t="shared" ref="D1187:E1187" ca="1" si="4548">D852</f>
        <v/>
      </c>
      <c r="E1187" s="892" t="str">
        <f t="shared" ca="1" si="4548"/>
        <v/>
      </c>
      <c r="F1187" s="893"/>
      <c r="G1187" s="898">
        <f t="shared" ref="G1187" si="4549">G852</f>
        <v>0</v>
      </c>
      <c r="H1187" s="901"/>
      <c r="I1187" s="904" t="str">
        <f t="shared" ref="I1187" ca="1" si="4550">I852</f>
        <v/>
      </c>
      <c r="J1187" s="907">
        <f t="shared" ref="J1187" ca="1" si="4551">IF($D1187=$C$3,
SUMPRODUCT(OFFSET($B$1031,1,,($C1187-1)*3-2,),OFFSET($L$1031,,,($C1187-1)*3-2,)),J852+H1187)</f>
        <v>0</v>
      </c>
      <c r="K1187" s="910">
        <f t="shared" ref="K1187" ca="1" si="4552">K852</f>
        <v>0</v>
      </c>
      <c r="L1187" s="913">
        <f t="shared" ref="L1187" ca="1" si="4553">J1187*K1187</f>
        <v>0</v>
      </c>
      <c r="M1187" s="402" t="s">
        <v>89</v>
      </c>
      <c r="N1187" s="308" t="str">
        <f t="shared" ref="N1187:AG1187" ca="1" si="4554">N852</f>
        <v/>
      </c>
      <c r="O1187" s="309" t="str">
        <f t="shared" ca="1" si="4554"/>
        <v/>
      </c>
      <c r="P1187" s="309" t="str">
        <f t="shared" ca="1" si="4554"/>
        <v/>
      </c>
      <c r="Q1187" s="310" t="str">
        <f t="shared" ca="1" si="4554"/>
        <v/>
      </c>
      <c r="R1187" s="309" t="str">
        <f t="shared" ca="1" si="4554"/>
        <v/>
      </c>
      <c r="S1187" s="309" t="str">
        <f t="shared" ca="1" si="4554"/>
        <v/>
      </c>
      <c r="T1187" s="309" t="str">
        <f t="shared" ca="1" si="4554"/>
        <v/>
      </c>
      <c r="U1187" s="309" t="str">
        <f t="shared" ca="1" si="4554"/>
        <v/>
      </c>
      <c r="V1187" s="309" t="str">
        <f t="shared" ca="1" si="4554"/>
        <v/>
      </c>
      <c r="W1187" s="309" t="str">
        <f t="shared" ca="1" si="4554"/>
        <v/>
      </c>
      <c r="X1187" s="309" t="str">
        <f t="shared" ca="1" si="4554"/>
        <v/>
      </c>
      <c r="Y1187" s="309" t="str">
        <f t="shared" ca="1" si="4554"/>
        <v/>
      </c>
      <c r="Z1187" s="309" t="str">
        <f t="shared" ca="1" si="4554"/>
        <v/>
      </c>
      <c r="AA1187" s="309" t="str">
        <f t="shared" ca="1" si="4554"/>
        <v/>
      </c>
      <c r="AB1187" s="309" t="str">
        <f t="shared" ca="1" si="4554"/>
        <v/>
      </c>
      <c r="AC1187" s="309" t="str">
        <f t="shared" ca="1" si="4554"/>
        <v/>
      </c>
      <c r="AD1187" s="309" t="str">
        <f t="shared" ca="1" si="4554"/>
        <v/>
      </c>
      <c r="AE1187" s="309" t="str">
        <f t="shared" ca="1" si="4554"/>
        <v/>
      </c>
      <c r="AF1187" s="309" t="str">
        <f t="shared" ca="1" si="4554"/>
        <v/>
      </c>
      <c r="AG1187" s="309" t="str">
        <f t="shared" ca="1" si="4554"/>
        <v/>
      </c>
      <c r="AH1187" s="317"/>
      <c r="AI1187" s="318"/>
      <c r="AJ1187" s="318"/>
      <c r="AK1187" s="318"/>
      <c r="AL1187" s="318"/>
      <c r="AM1187"/>
      <c r="AN1187"/>
      <c r="AO1187"/>
      <c r="AP1187"/>
      <c r="AQ1187"/>
      <c r="AR1187"/>
    </row>
    <row r="1188" spans="1:44" ht="13.15" customHeight="1">
      <c r="A1188" s="317"/>
      <c r="B1188" s="380">
        <f t="shared" ref="B1188" ca="1" si="4555">B853</f>
        <v>0</v>
      </c>
      <c r="C1188" s="317" cm="1">
        <f t="array" aca="1" ref="C1188" ca="1">IF(ROUND(SUM(IF(N1187:AG1187&lt;&gt;"",IF(N1187:AG1187&lt;&gt;0,(N1188:AG1188))))-J1187,3)&lt;&gt;0,"X",0)</f>
        <v>0</v>
      </c>
      <c r="D1188" s="890"/>
      <c r="E1188" s="894"/>
      <c r="F1188" s="895"/>
      <c r="G1188" s="899"/>
      <c r="H1188" s="902"/>
      <c r="I1188" s="905"/>
      <c r="J1188" s="908"/>
      <c r="K1188" s="911"/>
      <c r="L1188" s="914"/>
      <c r="M1188" s="403" t="s">
        <v>90</v>
      </c>
      <c r="N1188" s="312" cm="1">
        <f t="array" aca="1" ref="N1188" ca="1">IF($D1187=$C$3,
SUM(IF(OFFSET($N$1031,,,($C1187-1)*3-2,$C$2)=N1187,OFFSET($N$1033,,,($C1187-1)*3-2,$C$2)*OFFSET($B$1031,1,,($C1187-1)*3-2,1))),
IFERROR((N853/$J852)*$J1187,0))</f>
        <v>0</v>
      </c>
      <c r="O1188" s="312" cm="1">
        <f t="array" aca="1" ref="O1188" ca="1">IF($D1187=$C$3,
SUM(IF(OFFSET($N$1031,,,($C1187-1)*3-2,$C$2)=O1187,OFFSET($N$1033,,,($C1187-1)*3-2,$C$2)*OFFSET($B$1031,1,,($C1187-1)*3-2,1))),
IFERROR((O853/$J852)*$J1187,0))</f>
        <v>0</v>
      </c>
      <c r="P1188" s="312" cm="1">
        <f t="array" aca="1" ref="P1188" ca="1">IF($D1187=$C$3,
SUM(IF(OFFSET($N$1031,,,($C1187-1)*3-2,$C$2)=P1187,OFFSET($N$1033,,,($C1187-1)*3-2,$C$2)*OFFSET($B$1031,1,,($C1187-1)*3-2,1))),
IFERROR((P853/$J852)*$J1187,0))</f>
        <v>0</v>
      </c>
      <c r="Q1188" s="313" cm="1">
        <f t="array" aca="1" ref="Q1188" ca="1">IF($D1187=$C$3,
SUM(IF(OFFSET($N$1031,,,($C1187-1)*3-2,$C$2)=Q1187,OFFSET($N$1033,,,($C1187-1)*3-2,$C$2)*OFFSET($B$1031,1,,($C1187-1)*3-2,1))),
IFERROR((Q853/$J852)*$J1187,0))</f>
        <v>0</v>
      </c>
      <c r="R1188" s="312" cm="1">
        <f t="array" aca="1" ref="R1188" ca="1">IF($D1187=$C$3,
SUM(IF(OFFSET($N$1031,,,($C1187-1)*3-2,$C$2)=R1187,OFFSET($N$1033,,,($C1187-1)*3-2,$C$2)*OFFSET($B$1031,1,,($C1187-1)*3-2,1))),
IFERROR((R853/$J852)*$J1187,0))</f>
        <v>0</v>
      </c>
      <c r="S1188" s="312" cm="1">
        <f t="array" aca="1" ref="S1188" ca="1">IF($D1187=$C$3,
SUM(IF(OFFSET($N$1031,,,($C1187-1)*3-2,$C$2)=S1187,OFFSET($N$1033,,,($C1187-1)*3-2,$C$2)*OFFSET($B$1031,1,,($C1187-1)*3-2,1))),
IFERROR((S853/$J852)*$J1187,0))</f>
        <v>0</v>
      </c>
      <c r="T1188" s="312" cm="1">
        <f t="array" aca="1" ref="T1188" ca="1">IF($D1187=$C$3,
SUM(IF(OFFSET($N$1031,,,($C1187-1)*3-2,$C$2)=T1187,OFFSET($N$1033,,,($C1187-1)*3-2,$C$2)*OFFSET($B$1031,1,,($C1187-1)*3-2,1))),
IFERROR((T853/$J852)*$J1187,0))</f>
        <v>0</v>
      </c>
      <c r="U1188" s="312" cm="1">
        <f t="array" aca="1" ref="U1188" ca="1">IF($D1187=$C$3,
SUM(IF(OFFSET($N$1031,,,($C1187-1)*3-2,$C$2)=U1187,OFFSET($N$1033,,,($C1187-1)*3-2,$C$2)*OFFSET($B$1031,1,,($C1187-1)*3-2,1))),
IFERROR((U853/$J852)*$J1187,0))</f>
        <v>0</v>
      </c>
      <c r="V1188" s="312" cm="1">
        <f t="array" aca="1" ref="V1188" ca="1">IF($D1187=$C$3,
SUM(IF(OFFSET($N$1031,,,($C1187-1)*3-2,$C$2)=V1187,OFFSET($N$1033,,,($C1187-1)*3-2,$C$2)*OFFSET($B$1031,1,,($C1187-1)*3-2,1))),
IFERROR((V853/$J852)*$J1187,0))</f>
        <v>0</v>
      </c>
      <c r="W1188" s="312" cm="1">
        <f t="array" aca="1" ref="W1188" ca="1">IF($D1187=$C$3,
SUM(IF(OFFSET($N$1031,,,($C1187-1)*3-2,$C$2)=W1187,OFFSET($N$1033,,,($C1187-1)*3-2,$C$2)*OFFSET($B$1031,1,,($C1187-1)*3-2,1))),
IFERROR((W853/$J852)*$J1187,0))</f>
        <v>0</v>
      </c>
      <c r="X1188" s="312" cm="1">
        <f t="array" aca="1" ref="X1188" ca="1">IF($D1187=$C$3,
SUM(IF(OFFSET($N$1031,,,($C1187-1)*3-2,$C$2)=X1187,OFFSET($N$1033,,,($C1187-1)*3-2,$C$2)*OFFSET($B$1031,1,,($C1187-1)*3-2,1))),
IFERROR((X853/$J852)*$J1187,0))</f>
        <v>0</v>
      </c>
      <c r="Y1188" s="312" cm="1">
        <f t="array" aca="1" ref="Y1188" ca="1">IF($D1187=$C$3,
SUM(IF(OFFSET($N$1031,,,($C1187-1)*3-2,$C$2)=Y1187,OFFSET($N$1033,,,($C1187-1)*3-2,$C$2)*OFFSET($B$1031,1,,($C1187-1)*3-2,1))),
IFERROR((Y853/$J852)*$J1187,0))</f>
        <v>0</v>
      </c>
      <c r="Z1188" s="312" cm="1">
        <f t="array" aca="1" ref="Z1188" ca="1">IF($D1187=$C$3,
SUM(IF(OFFSET($N$1031,,,($C1187-1)*3-2,$C$2)=Z1187,OFFSET($N$1033,,,($C1187-1)*3-2,$C$2)*OFFSET($B$1031,1,,($C1187-1)*3-2,1))),
IFERROR((Z853/$J852)*$J1187,0))</f>
        <v>0</v>
      </c>
      <c r="AA1188" s="312" cm="1">
        <f t="array" aca="1" ref="AA1188" ca="1">IF($D1187=$C$3,
SUM(IF(OFFSET($N$1031,,,($C1187-1)*3-2,$C$2)=AA1187,OFFSET($N$1033,,,($C1187-1)*3-2,$C$2)*OFFSET($B$1031,1,,($C1187-1)*3-2,1))),
IFERROR((AA853/$J852)*$J1187,0))</f>
        <v>0</v>
      </c>
      <c r="AB1188" s="312" cm="1">
        <f t="array" aca="1" ref="AB1188" ca="1">IF($D1187=$C$3,
SUM(IF(OFFSET($N$1031,,,($C1187-1)*3-2,$C$2)=AB1187,OFFSET($N$1033,,,($C1187-1)*3-2,$C$2)*OFFSET($B$1031,1,,($C1187-1)*3-2,1))),
IFERROR((AB853/$J852)*$J1187,0))</f>
        <v>0</v>
      </c>
      <c r="AC1188" s="312" cm="1">
        <f t="array" aca="1" ref="AC1188" ca="1">IF($D1187=$C$3,
SUM(IF(OFFSET($N$1031,,,($C1187-1)*3-2,$C$2)=AC1187,OFFSET($N$1033,,,($C1187-1)*3-2,$C$2)*OFFSET($B$1031,1,,($C1187-1)*3-2,1))),
IFERROR((AC853/$J852)*$J1187,0))</f>
        <v>0</v>
      </c>
      <c r="AD1188" s="312" cm="1">
        <f t="array" aca="1" ref="AD1188" ca="1">IF($D1187=$C$3,
SUM(IF(OFFSET($N$1031,,,($C1187-1)*3-2,$C$2)=AD1187,OFFSET($N$1033,,,($C1187-1)*3-2,$C$2)*OFFSET($B$1031,1,,($C1187-1)*3-2,1))),
IFERROR((AD853/$J852)*$J1187,0))</f>
        <v>0</v>
      </c>
      <c r="AE1188" s="312" cm="1">
        <f t="array" aca="1" ref="AE1188" ca="1">IF($D1187=$C$3,
SUM(IF(OFFSET($N$1031,,,($C1187-1)*3-2,$C$2)=AE1187,OFFSET($N$1033,,,($C1187-1)*3-2,$C$2)*OFFSET($B$1031,1,,($C1187-1)*3-2,1))),
IFERROR((AE853/$J852)*$J1187,0))</f>
        <v>0</v>
      </c>
      <c r="AF1188" s="312" cm="1">
        <f t="array" aca="1" ref="AF1188" ca="1">IF($D1187=$C$3,
SUM(IF(OFFSET($N$1031,,,($C1187-1)*3-2,$C$2)=AF1187,OFFSET($N$1033,,,($C1187-1)*3-2,$C$2)*OFFSET($B$1031,1,,($C1187-1)*3-2,1))),
IFERROR((AF853/$J852)*$J1187,0))</f>
        <v>0</v>
      </c>
      <c r="AG1188" s="312" cm="1">
        <f t="array" aca="1" ref="AG1188" ca="1">IF($D1187=$C$3,
SUM(IF(OFFSET($N$1031,,,($C1187-1)*3-2,$C$2)=AG1187,OFFSET($N$1033,,,($C1187-1)*3-2,$C$2)*OFFSET($B$1031,1,,($C1187-1)*3-2,1))),
IFERROR((AG853/$J852)*$J1187,0))</f>
        <v>0</v>
      </c>
      <c r="AH1188" s="317"/>
      <c r="AI1188" s="318"/>
      <c r="AJ1188" s="318"/>
      <c r="AK1188" s="318"/>
      <c r="AL1188" s="318"/>
      <c r="AM1188"/>
      <c r="AN1188"/>
      <c r="AO1188"/>
      <c r="AP1188"/>
      <c r="AQ1188"/>
      <c r="AR1188"/>
    </row>
    <row r="1189" spans="1:44" ht="13.15" customHeight="1">
      <c r="A1189" s="317"/>
      <c r="B1189" s="380" t="str">
        <f t="shared" ref="B1189:C1189" ca="1" si="4556">B854</f>
        <v/>
      </c>
      <c r="C1189" s="380" t="str">
        <f t="shared" ca="1" si="4556"/>
        <v/>
      </c>
      <c r="D1189" s="891"/>
      <c r="E1189" s="896"/>
      <c r="F1189" s="897"/>
      <c r="G1189" s="900"/>
      <c r="H1189" s="903"/>
      <c r="I1189" s="906"/>
      <c r="J1189" s="909"/>
      <c r="K1189" s="912"/>
      <c r="L1189" s="915"/>
      <c r="M1189" s="404" t="s">
        <v>91</v>
      </c>
      <c r="N1189" s="405">
        <f t="shared" ref="N1189:AG1189" ca="1" si="4557">IFERROR(N1188*$K1187,0)</f>
        <v>0</v>
      </c>
      <c r="O1189" s="406">
        <f t="shared" ca="1" si="4557"/>
        <v>0</v>
      </c>
      <c r="P1189" s="406">
        <f t="shared" ca="1" si="4557"/>
        <v>0</v>
      </c>
      <c r="Q1189" s="407">
        <f t="shared" ca="1" si="4557"/>
        <v>0</v>
      </c>
      <c r="R1189" s="406">
        <f t="shared" ca="1" si="4557"/>
        <v>0</v>
      </c>
      <c r="S1189" s="406">
        <f t="shared" ca="1" si="4557"/>
        <v>0</v>
      </c>
      <c r="T1189" s="406">
        <f t="shared" ca="1" si="4557"/>
        <v>0</v>
      </c>
      <c r="U1189" s="406">
        <f t="shared" ca="1" si="4557"/>
        <v>0</v>
      </c>
      <c r="V1189" s="406">
        <f t="shared" ca="1" si="4557"/>
        <v>0</v>
      </c>
      <c r="W1189" s="406">
        <f t="shared" ca="1" si="4557"/>
        <v>0</v>
      </c>
      <c r="X1189" s="406">
        <f t="shared" ca="1" si="4557"/>
        <v>0</v>
      </c>
      <c r="Y1189" s="406">
        <f t="shared" ca="1" si="4557"/>
        <v>0</v>
      </c>
      <c r="Z1189" s="406">
        <f t="shared" ca="1" si="4557"/>
        <v>0</v>
      </c>
      <c r="AA1189" s="406">
        <f t="shared" ca="1" si="4557"/>
        <v>0</v>
      </c>
      <c r="AB1189" s="406">
        <f t="shared" ca="1" si="4557"/>
        <v>0</v>
      </c>
      <c r="AC1189" s="406">
        <f t="shared" ca="1" si="4557"/>
        <v>0</v>
      </c>
      <c r="AD1189" s="406">
        <f t="shared" ca="1" si="4557"/>
        <v>0</v>
      </c>
      <c r="AE1189" s="406">
        <f t="shared" ca="1" si="4557"/>
        <v>0</v>
      </c>
      <c r="AF1189" s="406">
        <f t="shared" ca="1" si="4557"/>
        <v>0</v>
      </c>
      <c r="AG1189" s="406">
        <f t="shared" ca="1" si="4557"/>
        <v>0</v>
      </c>
      <c r="AH1189" s="317"/>
      <c r="AI1189" s="318"/>
      <c r="AJ1189" s="318"/>
      <c r="AK1189" s="318"/>
      <c r="AL1189" s="318"/>
      <c r="AM1189"/>
      <c r="AN1189"/>
      <c r="AO1189"/>
      <c r="AP1189"/>
      <c r="AQ1189"/>
      <c r="AR1189"/>
    </row>
    <row r="1190" spans="1:44" ht="13.15" customHeight="1">
      <c r="A1190" s="317"/>
      <c r="B1190" s="317"/>
      <c r="C1190" s="317" cm="1">
        <f t="array" aca="1" ref="C1190" ca="1">OFFSET(C1190,-3,,,)+1</f>
        <v>54</v>
      </c>
      <c r="D1190" s="889" t="str">
        <f t="shared" ref="D1190:E1190" ca="1" si="4558">D855</f>
        <v/>
      </c>
      <c r="E1190" s="892" t="str">
        <f t="shared" ca="1" si="4558"/>
        <v/>
      </c>
      <c r="F1190" s="893"/>
      <c r="G1190" s="898">
        <f t="shared" ref="G1190" si="4559">G855</f>
        <v>0</v>
      </c>
      <c r="H1190" s="901"/>
      <c r="I1190" s="904" t="str">
        <f t="shared" ref="I1190" ca="1" si="4560">I855</f>
        <v/>
      </c>
      <c r="J1190" s="907">
        <f t="shared" ref="J1190" ca="1" si="4561">IF($D1190=$C$3,
SUMPRODUCT(OFFSET($B$1031,1,,($C1190-1)*3-2,),OFFSET($L$1031,,,($C1190-1)*3-2,)),J855+H1190)</f>
        <v>0</v>
      </c>
      <c r="K1190" s="910">
        <f t="shared" ref="K1190" ca="1" si="4562">K855</f>
        <v>0</v>
      </c>
      <c r="L1190" s="913">
        <f t="shared" ref="L1190" ca="1" si="4563">J1190*K1190</f>
        <v>0</v>
      </c>
      <c r="M1190" s="402" t="s">
        <v>89</v>
      </c>
      <c r="N1190" s="308" t="str">
        <f t="shared" ref="N1190:AG1190" ca="1" si="4564">N855</f>
        <v/>
      </c>
      <c r="O1190" s="309" t="str">
        <f t="shared" ca="1" si="4564"/>
        <v/>
      </c>
      <c r="P1190" s="309" t="str">
        <f t="shared" ca="1" si="4564"/>
        <v/>
      </c>
      <c r="Q1190" s="310" t="str">
        <f t="shared" ca="1" si="4564"/>
        <v/>
      </c>
      <c r="R1190" s="309" t="str">
        <f t="shared" ca="1" si="4564"/>
        <v/>
      </c>
      <c r="S1190" s="309" t="str">
        <f t="shared" ca="1" si="4564"/>
        <v/>
      </c>
      <c r="T1190" s="309" t="str">
        <f t="shared" ca="1" si="4564"/>
        <v/>
      </c>
      <c r="U1190" s="309" t="str">
        <f t="shared" ca="1" si="4564"/>
        <v/>
      </c>
      <c r="V1190" s="309" t="str">
        <f t="shared" ca="1" si="4564"/>
        <v/>
      </c>
      <c r="W1190" s="309" t="str">
        <f t="shared" ca="1" si="4564"/>
        <v/>
      </c>
      <c r="X1190" s="309" t="str">
        <f t="shared" ca="1" si="4564"/>
        <v/>
      </c>
      <c r="Y1190" s="309" t="str">
        <f t="shared" ca="1" si="4564"/>
        <v/>
      </c>
      <c r="Z1190" s="309" t="str">
        <f t="shared" ca="1" si="4564"/>
        <v/>
      </c>
      <c r="AA1190" s="309" t="str">
        <f t="shared" ca="1" si="4564"/>
        <v/>
      </c>
      <c r="AB1190" s="309" t="str">
        <f t="shared" ca="1" si="4564"/>
        <v/>
      </c>
      <c r="AC1190" s="309" t="str">
        <f t="shared" ca="1" si="4564"/>
        <v/>
      </c>
      <c r="AD1190" s="309" t="str">
        <f t="shared" ca="1" si="4564"/>
        <v/>
      </c>
      <c r="AE1190" s="309" t="str">
        <f t="shared" ca="1" si="4564"/>
        <v/>
      </c>
      <c r="AF1190" s="309" t="str">
        <f t="shared" ca="1" si="4564"/>
        <v/>
      </c>
      <c r="AG1190" s="309" t="str">
        <f t="shared" ca="1" si="4564"/>
        <v/>
      </c>
      <c r="AH1190" s="317"/>
      <c r="AI1190" s="318"/>
      <c r="AJ1190" s="318"/>
      <c r="AK1190" s="318"/>
      <c r="AL1190" s="318"/>
      <c r="AM1190"/>
      <c r="AN1190"/>
      <c r="AO1190"/>
      <c r="AP1190"/>
      <c r="AQ1190"/>
      <c r="AR1190"/>
    </row>
    <row r="1191" spans="1:44" ht="13.15" customHeight="1">
      <c r="A1191" s="317"/>
      <c r="B1191" s="380">
        <f t="shared" ref="B1191" ca="1" si="4565">B856</f>
        <v>0</v>
      </c>
      <c r="C1191" s="317" cm="1">
        <f t="array" aca="1" ref="C1191" ca="1">IF(ROUND(SUM(IF(N1190:AG1190&lt;&gt;"",IF(N1190:AG1190&lt;&gt;0,(N1191:AG1191))))-J1190,3)&lt;&gt;0,"X",0)</f>
        <v>0</v>
      </c>
      <c r="D1191" s="890"/>
      <c r="E1191" s="894"/>
      <c r="F1191" s="895"/>
      <c r="G1191" s="899"/>
      <c r="H1191" s="902"/>
      <c r="I1191" s="905"/>
      <c r="J1191" s="908"/>
      <c r="K1191" s="911"/>
      <c r="L1191" s="914"/>
      <c r="M1191" s="403" t="s">
        <v>90</v>
      </c>
      <c r="N1191" s="312" cm="1">
        <f t="array" aca="1" ref="N1191" ca="1">IF($D1190=$C$3,
SUM(IF(OFFSET($N$1031,,,($C1190-1)*3-2,$C$2)=N1190,OFFSET($N$1033,,,($C1190-1)*3-2,$C$2)*OFFSET($B$1031,1,,($C1190-1)*3-2,1))),
IFERROR((N856/$J855)*$J1190,0))</f>
        <v>0</v>
      </c>
      <c r="O1191" s="312" cm="1">
        <f t="array" aca="1" ref="O1191" ca="1">IF($D1190=$C$3,
SUM(IF(OFFSET($N$1031,,,($C1190-1)*3-2,$C$2)=O1190,OFFSET($N$1033,,,($C1190-1)*3-2,$C$2)*OFFSET($B$1031,1,,($C1190-1)*3-2,1))),
IFERROR((O856/$J855)*$J1190,0))</f>
        <v>0</v>
      </c>
      <c r="P1191" s="312" cm="1">
        <f t="array" aca="1" ref="P1191" ca="1">IF($D1190=$C$3,
SUM(IF(OFFSET($N$1031,,,($C1190-1)*3-2,$C$2)=P1190,OFFSET($N$1033,,,($C1190-1)*3-2,$C$2)*OFFSET($B$1031,1,,($C1190-1)*3-2,1))),
IFERROR((P856/$J855)*$J1190,0))</f>
        <v>0</v>
      </c>
      <c r="Q1191" s="313" cm="1">
        <f t="array" aca="1" ref="Q1191" ca="1">IF($D1190=$C$3,
SUM(IF(OFFSET($N$1031,,,($C1190-1)*3-2,$C$2)=Q1190,OFFSET($N$1033,,,($C1190-1)*3-2,$C$2)*OFFSET($B$1031,1,,($C1190-1)*3-2,1))),
IFERROR((Q856/$J855)*$J1190,0))</f>
        <v>0</v>
      </c>
      <c r="R1191" s="312" cm="1">
        <f t="array" aca="1" ref="R1191" ca="1">IF($D1190=$C$3,
SUM(IF(OFFSET($N$1031,,,($C1190-1)*3-2,$C$2)=R1190,OFFSET($N$1033,,,($C1190-1)*3-2,$C$2)*OFFSET($B$1031,1,,($C1190-1)*3-2,1))),
IFERROR((R856/$J855)*$J1190,0))</f>
        <v>0</v>
      </c>
      <c r="S1191" s="312" cm="1">
        <f t="array" aca="1" ref="S1191" ca="1">IF($D1190=$C$3,
SUM(IF(OFFSET($N$1031,,,($C1190-1)*3-2,$C$2)=S1190,OFFSET($N$1033,,,($C1190-1)*3-2,$C$2)*OFFSET($B$1031,1,,($C1190-1)*3-2,1))),
IFERROR((S856/$J855)*$J1190,0))</f>
        <v>0</v>
      </c>
      <c r="T1191" s="312" cm="1">
        <f t="array" aca="1" ref="T1191" ca="1">IF($D1190=$C$3,
SUM(IF(OFFSET($N$1031,,,($C1190-1)*3-2,$C$2)=T1190,OFFSET($N$1033,,,($C1190-1)*3-2,$C$2)*OFFSET($B$1031,1,,($C1190-1)*3-2,1))),
IFERROR((T856/$J855)*$J1190,0))</f>
        <v>0</v>
      </c>
      <c r="U1191" s="312" cm="1">
        <f t="array" aca="1" ref="U1191" ca="1">IF($D1190=$C$3,
SUM(IF(OFFSET($N$1031,,,($C1190-1)*3-2,$C$2)=U1190,OFFSET($N$1033,,,($C1190-1)*3-2,$C$2)*OFFSET($B$1031,1,,($C1190-1)*3-2,1))),
IFERROR((U856/$J855)*$J1190,0))</f>
        <v>0</v>
      </c>
      <c r="V1191" s="312" cm="1">
        <f t="array" aca="1" ref="V1191" ca="1">IF($D1190=$C$3,
SUM(IF(OFFSET($N$1031,,,($C1190-1)*3-2,$C$2)=V1190,OFFSET($N$1033,,,($C1190-1)*3-2,$C$2)*OFFSET($B$1031,1,,($C1190-1)*3-2,1))),
IFERROR((V856/$J855)*$J1190,0))</f>
        <v>0</v>
      </c>
      <c r="W1191" s="312" cm="1">
        <f t="array" aca="1" ref="W1191" ca="1">IF($D1190=$C$3,
SUM(IF(OFFSET($N$1031,,,($C1190-1)*3-2,$C$2)=W1190,OFFSET($N$1033,,,($C1190-1)*3-2,$C$2)*OFFSET($B$1031,1,,($C1190-1)*3-2,1))),
IFERROR((W856/$J855)*$J1190,0))</f>
        <v>0</v>
      </c>
      <c r="X1191" s="312" cm="1">
        <f t="array" aca="1" ref="X1191" ca="1">IF($D1190=$C$3,
SUM(IF(OFFSET($N$1031,,,($C1190-1)*3-2,$C$2)=X1190,OFFSET($N$1033,,,($C1190-1)*3-2,$C$2)*OFFSET($B$1031,1,,($C1190-1)*3-2,1))),
IFERROR((X856/$J855)*$J1190,0))</f>
        <v>0</v>
      </c>
      <c r="Y1191" s="312" cm="1">
        <f t="array" aca="1" ref="Y1191" ca="1">IF($D1190=$C$3,
SUM(IF(OFFSET($N$1031,,,($C1190-1)*3-2,$C$2)=Y1190,OFFSET($N$1033,,,($C1190-1)*3-2,$C$2)*OFFSET($B$1031,1,,($C1190-1)*3-2,1))),
IFERROR((Y856/$J855)*$J1190,0))</f>
        <v>0</v>
      </c>
      <c r="Z1191" s="312" cm="1">
        <f t="array" aca="1" ref="Z1191" ca="1">IF($D1190=$C$3,
SUM(IF(OFFSET($N$1031,,,($C1190-1)*3-2,$C$2)=Z1190,OFFSET($N$1033,,,($C1190-1)*3-2,$C$2)*OFFSET($B$1031,1,,($C1190-1)*3-2,1))),
IFERROR((Z856/$J855)*$J1190,0))</f>
        <v>0</v>
      </c>
      <c r="AA1191" s="312" cm="1">
        <f t="array" aca="1" ref="AA1191" ca="1">IF($D1190=$C$3,
SUM(IF(OFFSET($N$1031,,,($C1190-1)*3-2,$C$2)=AA1190,OFFSET($N$1033,,,($C1190-1)*3-2,$C$2)*OFFSET($B$1031,1,,($C1190-1)*3-2,1))),
IFERROR((AA856/$J855)*$J1190,0))</f>
        <v>0</v>
      </c>
      <c r="AB1191" s="312" cm="1">
        <f t="array" aca="1" ref="AB1191" ca="1">IF($D1190=$C$3,
SUM(IF(OFFSET($N$1031,,,($C1190-1)*3-2,$C$2)=AB1190,OFFSET($N$1033,,,($C1190-1)*3-2,$C$2)*OFFSET($B$1031,1,,($C1190-1)*3-2,1))),
IFERROR((AB856/$J855)*$J1190,0))</f>
        <v>0</v>
      </c>
      <c r="AC1191" s="312" cm="1">
        <f t="array" aca="1" ref="AC1191" ca="1">IF($D1190=$C$3,
SUM(IF(OFFSET($N$1031,,,($C1190-1)*3-2,$C$2)=AC1190,OFFSET($N$1033,,,($C1190-1)*3-2,$C$2)*OFFSET($B$1031,1,,($C1190-1)*3-2,1))),
IFERROR((AC856/$J855)*$J1190,0))</f>
        <v>0</v>
      </c>
      <c r="AD1191" s="312" cm="1">
        <f t="array" aca="1" ref="AD1191" ca="1">IF($D1190=$C$3,
SUM(IF(OFFSET($N$1031,,,($C1190-1)*3-2,$C$2)=AD1190,OFFSET($N$1033,,,($C1190-1)*3-2,$C$2)*OFFSET($B$1031,1,,($C1190-1)*3-2,1))),
IFERROR((AD856/$J855)*$J1190,0))</f>
        <v>0</v>
      </c>
      <c r="AE1191" s="312" cm="1">
        <f t="array" aca="1" ref="AE1191" ca="1">IF($D1190=$C$3,
SUM(IF(OFFSET($N$1031,,,($C1190-1)*3-2,$C$2)=AE1190,OFFSET($N$1033,,,($C1190-1)*3-2,$C$2)*OFFSET($B$1031,1,,($C1190-1)*3-2,1))),
IFERROR((AE856/$J855)*$J1190,0))</f>
        <v>0</v>
      </c>
      <c r="AF1191" s="312" cm="1">
        <f t="array" aca="1" ref="AF1191" ca="1">IF($D1190=$C$3,
SUM(IF(OFFSET($N$1031,,,($C1190-1)*3-2,$C$2)=AF1190,OFFSET($N$1033,,,($C1190-1)*3-2,$C$2)*OFFSET($B$1031,1,,($C1190-1)*3-2,1))),
IFERROR((AF856/$J855)*$J1190,0))</f>
        <v>0</v>
      </c>
      <c r="AG1191" s="312" cm="1">
        <f t="array" aca="1" ref="AG1191" ca="1">IF($D1190=$C$3,
SUM(IF(OFFSET($N$1031,,,($C1190-1)*3-2,$C$2)=AG1190,OFFSET($N$1033,,,($C1190-1)*3-2,$C$2)*OFFSET($B$1031,1,,($C1190-1)*3-2,1))),
IFERROR((AG856/$J855)*$J1190,0))</f>
        <v>0</v>
      </c>
      <c r="AH1191" s="317"/>
      <c r="AI1191" s="318"/>
      <c r="AJ1191" s="318"/>
      <c r="AK1191" s="318"/>
      <c r="AL1191" s="318"/>
      <c r="AM1191"/>
      <c r="AN1191"/>
      <c r="AO1191"/>
      <c r="AP1191"/>
      <c r="AQ1191"/>
      <c r="AR1191"/>
    </row>
    <row r="1192" spans="1:44" ht="13.15" customHeight="1">
      <c r="A1192" s="317"/>
      <c r="B1192" s="380" t="str">
        <f t="shared" ref="B1192:C1192" ca="1" si="4566">B857</f>
        <v/>
      </c>
      <c r="C1192" s="380" t="str">
        <f t="shared" ca="1" si="4566"/>
        <v/>
      </c>
      <c r="D1192" s="891"/>
      <c r="E1192" s="896"/>
      <c r="F1192" s="897"/>
      <c r="G1192" s="900"/>
      <c r="H1192" s="903"/>
      <c r="I1192" s="906"/>
      <c r="J1192" s="909"/>
      <c r="K1192" s="912"/>
      <c r="L1192" s="915"/>
      <c r="M1192" s="404" t="s">
        <v>91</v>
      </c>
      <c r="N1192" s="405">
        <f t="shared" ref="N1192:AG1192" ca="1" si="4567">IFERROR(N1191*$K1190,0)</f>
        <v>0</v>
      </c>
      <c r="O1192" s="406">
        <f t="shared" ca="1" si="4567"/>
        <v>0</v>
      </c>
      <c r="P1192" s="406">
        <f t="shared" ca="1" si="4567"/>
        <v>0</v>
      </c>
      <c r="Q1192" s="407">
        <f t="shared" ca="1" si="4567"/>
        <v>0</v>
      </c>
      <c r="R1192" s="406">
        <f t="shared" ca="1" si="4567"/>
        <v>0</v>
      </c>
      <c r="S1192" s="406">
        <f t="shared" ca="1" si="4567"/>
        <v>0</v>
      </c>
      <c r="T1192" s="406">
        <f t="shared" ca="1" si="4567"/>
        <v>0</v>
      </c>
      <c r="U1192" s="406">
        <f t="shared" ca="1" si="4567"/>
        <v>0</v>
      </c>
      <c r="V1192" s="406">
        <f t="shared" ca="1" si="4567"/>
        <v>0</v>
      </c>
      <c r="W1192" s="406">
        <f t="shared" ca="1" si="4567"/>
        <v>0</v>
      </c>
      <c r="X1192" s="406">
        <f t="shared" ca="1" si="4567"/>
        <v>0</v>
      </c>
      <c r="Y1192" s="406">
        <f t="shared" ca="1" si="4567"/>
        <v>0</v>
      </c>
      <c r="Z1192" s="406">
        <f t="shared" ca="1" si="4567"/>
        <v>0</v>
      </c>
      <c r="AA1192" s="406">
        <f t="shared" ca="1" si="4567"/>
        <v>0</v>
      </c>
      <c r="AB1192" s="406">
        <f t="shared" ca="1" si="4567"/>
        <v>0</v>
      </c>
      <c r="AC1192" s="406">
        <f t="shared" ca="1" si="4567"/>
        <v>0</v>
      </c>
      <c r="AD1192" s="406">
        <f t="shared" ca="1" si="4567"/>
        <v>0</v>
      </c>
      <c r="AE1192" s="406">
        <f t="shared" ca="1" si="4567"/>
        <v>0</v>
      </c>
      <c r="AF1192" s="406">
        <f t="shared" ca="1" si="4567"/>
        <v>0</v>
      </c>
      <c r="AG1192" s="406">
        <f t="shared" ca="1" si="4567"/>
        <v>0</v>
      </c>
      <c r="AH1192" s="317"/>
      <c r="AI1192" s="318"/>
      <c r="AJ1192" s="318"/>
      <c r="AK1192" s="318"/>
      <c r="AL1192" s="318"/>
      <c r="AM1192"/>
      <c r="AN1192"/>
      <c r="AO1192"/>
      <c r="AP1192"/>
      <c r="AQ1192"/>
      <c r="AR1192"/>
    </row>
    <row r="1193" spans="1:44" ht="13.15" customHeight="1">
      <c r="A1193" s="317"/>
      <c r="B1193" s="317"/>
      <c r="C1193" s="317" cm="1">
        <f t="array" aca="1" ref="C1193" ca="1">OFFSET(C1193,-3,,,)+1</f>
        <v>55</v>
      </c>
      <c r="D1193" s="889" t="str">
        <f t="shared" ref="D1193:E1193" ca="1" si="4568">D858</f>
        <v/>
      </c>
      <c r="E1193" s="892" t="str">
        <f t="shared" ca="1" si="4568"/>
        <v/>
      </c>
      <c r="F1193" s="893"/>
      <c r="G1193" s="898">
        <f t="shared" ref="G1193" si="4569">G858</f>
        <v>0</v>
      </c>
      <c r="H1193" s="901"/>
      <c r="I1193" s="904" t="str">
        <f t="shared" ref="I1193" ca="1" si="4570">I858</f>
        <v/>
      </c>
      <c r="J1193" s="907">
        <f t="shared" ref="J1193" ca="1" si="4571">IF($D1193=$C$3,
SUMPRODUCT(OFFSET($B$1031,1,,($C1193-1)*3-2,),OFFSET($L$1031,,,($C1193-1)*3-2,)),J858+H1193)</f>
        <v>0</v>
      </c>
      <c r="K1193" s="910">
        <f t="shared" ref="K1193" ca="1" si="4572">K858</f>
        <v>0</v>
      </c>
      <c r="L1193" s="913">
        <f t="shared" ref="L1193" ca="1" si="4573">J1193*K1193</f>
        <v>0</v>
      </c>
      <c r="M1193" s="402" t="s">
        <v>89</v>
      </c>
      <c r="N1193" s="308" t="str">
        <f t="shared" ref="N1193:AG1193" ca="1" si="4574">N858</f>
        <v/>
      </c>
      <c r="O1193" s="309" t="str">
        <f t="shared" ca="1" si="4574"/>
        <v/>
      </c>
      <c r="P1193" s="309" t="str">
        <f t="shared" ca="1" si="4574"/>
        <v/>
      </c>
      <c r="Q1193" s="310" t="str">
        <f t="shared" ca="1" si="4574"/>
        <v/>
      </c>
      <c r="R1193" s="309" t="str">
        <f t="shared" ca="1" si="4574"/>
        <v/>
      </c>
      <c r="S1193" s="309" t="str">
        <f t="shared" ca="1" si="4574"/>
        <v/>
      </c>
      <c r="T1193" s="309" t="str">
        <f t="shared" ca="1" si="4574"/>
        <v/>
      </c>
      <c r="U1193" s="309" t="str">
        <f t="shared" ca="1" si="4574"/>
        <v/>
      </c>
      <c r="V1193" s="309" t="str">
        <f t="shared" ca="1" si="4574"/>
        <v/>
      </c>
      <c r="W1193" s="309" t="str">
        <f t="shared" ca="1" si="4574"/>
        <v/>
      </c>
      <c r="X1193" s="309" t="str">
        <f t="shared" ca="1" si="4574"/>
        <v/>
      </c>
      <c r="Y1193" s="309" t="str">
        <f t="shared" ca="1" si="4574"/>
        <v/>
      </c>
      <c r="Z1193" s="309" t="str">
        <f t="shared" ca="1" si="4574"/>
        <v/>
      </c>
      <c r="AA1193" s="309" t="str">
        <f t="shared" ca="1" si="4574"/>
        <v/>
      </c>
      <c r="AB1193" s="309" t="str">
        <f t="shared" ca="1" si="4574"/>
        <v/>
      </c>
      <c r="AC1193" s="309" t="str">
        <f t="shared" ca="1" si="4574"/>
        <v/>
      </c>
      <c r="AD1193" s="309" t="str">
        <f t="shared" ca="1" si="4574"/>
        <v/>
      </c>
      <c r="AE1193" s="309" t="str">
        <f t="shared" ca="1" si="4574"/>
        <v/>
      </c>
      <c r="AF1193" s="309" t="str">
        <f t="shared" ca="1" si="4574"/>
        <v/>
      </c>
      <c r="AG1193" s="309" t="str">
        <f t="shared" ca="1" si="4574"/>
        <v/>
      </c>
      <c r="AH1193" s="317"/>
      <c r="AI1193" s="318"/>
      <c r="AJ1193" s="318"/>
      <c r="AK1193" s="318"/>
      <c r="AL1193" s="318"/>
      <c r="AM1193"/>
      <c r="AN1193"/>
      <c r="AO1193"/>
      <c r="AP1193"/>
      <c r="AQ1193"/>
      <c r="AR1193"/>
    </row>
    <row r="1194" spans="1:44" ht="13.15" customHeight="1">
      <c r="A1194" s="317"/>
      <c r="B1194" s="380">
        <f t="shared" ref="B1194" ca="1" si="4575">B859</f>
        <v>0</v>
      </c>
      <c r="C1194" s="317" cm="1">
        <f t="array" aca="1" ref="C1194" ca="1">IF(ROUND(SUM(IF(N1193:AG1193&lt;&gt;"",IF(N1193:AG1193&lt;&gt;0,(N1194:AG1194))))-J1193,3)&lt;&gt;0,"X",0)</f>
        <v>0</v>
      </c>
      <c r="D1194" s="890"/>
      <c r="E1194" s="894"/>
      <c r="F1194" s="895"/>
      <c r="G1194" s="899"/>
      <c r="H1194" s="902"/>
      <c r="I1194" s="905"/>
      <c r="J1194" s="908"/>
      <c r="K1194" s="911"/>
      <c r="L1194" s="914"/>
      <c r="M1194" s="403" t="s">
        <v>90</v>
      </c>
      <c r="N1194" s="312" cm="1">
        <f t="array" aca="1" ref="N1194" ca="1">IF($D1193=$C$3,
SUM(IF(OFFSET($N$1031,,,($C1193-1)*3-2,$C$2)=N1193,OFFSET($N$1033,,,($C1193-1)*3-2,$C$2)*OFFSET($B$1031,1,,($C1193-1)*3-2,1))),
IFERROR((N859/$J858)*$J1193,0))</f>
        <v>0</v>
      </c>
      <c r="O1194" s="312" cm="1">
        <f t="array" aca="1" ref="O1194" ca="1">IF($D1193=$C$3,
SUM(IF(OFFSET($N$1031,,,($C1193-1)*3-2,$C$2)=O1193,OFFSET($N$1033,,,($C1193-1)*3-2,$C$2)*OFFSET($B$1031,1,,($C1193-1)*3-2,1))),
IFERROR((O859/$J858)*$J1193,0))</f>
        <v>0</v>
      </c>
      <c r="P1194" s="312" cm="1">
        <f t="array" aca="1" ref="P1194" ca="1">IF($D1193=$C$3,
SUM(IF(OFFSET($N$1031,,,($C1193-1)*3-2,$C$2)=P1193,OFFSET($N$1033,,,($C1193-1)*3-2,$C$2)*OFFSET($B$1031,1,,($C1193-1)*3-2,1))),
IFERROR((P859/$J858)*$J1193,0))</f>
        <v>0</v>
      </c>
      <c r="Q1194" s="313" cm="1">
        <f t="array" aca="1" ref="Q1194" ca="1">IF($D1193=$C$3,
SUM(IF(OFFSET($N$1031,,,($C1193-1)*3-2,$C$2)=Q1193,OFFSET($N$1033,,,($C1193-1)*3-2,$C$2)*OFFSET($B$1031,1,,($C1193-1)*3-2,1))),
IFERROR((Q859/$J858)*$J1193,0))</f>
        <v>0</v>
      </c>
      <c r="R1194" s="312" cm="1">
        <f t="array" aca="1" ref="R1194" ca="1">IF($D1193=$C$3,
SUM(IF(OFFSET($N$1031,,,($C1193-1)*3-2,$C$2)=R1193,OFFSET($N$1033,,,($C1193-1)*3-2,$C$2)*OFFSET($B$1031,1,,($C1193-1)*3-2,1))),
IFERROR((R859/$J858)*$J1193,0))</f>
        <v>0</v>
      </c>
      <c r="S1194" s="312" cm="1">
        <f t="array" aca="1" ref="S1194" ca="1">IF($D1193=$C$3,
SUM(IF(OFFSET($N$1031,,,($C1193-1)*3-2,$C$2)=S1193,OFFSET($N$1033,,,($C1193-1)*3-2,$C$2)*OFFSET($B$1031,1,,($C1193-1)*3-2,1))),
IFERROR((S859/$J858)*$J1193,0))</f>
        <v>0</v>
      </c>
      <c r="T1194" s="312" cm="1">
        <f t="array" aca="1" ref="T1194" ca="1">IF($D1193=$C$3,
SUM(IF(OFFSET($N$1031,,,($C1193-1)*3-2,$C$2)=T1193,OFFSET($N$1033,,,($C1193-1)*3-2,$C$2)*OFFSET($B$1031,1,,($C1193-1)*3-2,1))),
IFERROR((T859/$J858)*$J1193,0))</f>
        <v>0</v>
      </c>
      <c r="U1194" s="312" cm="1">
        <f t="array" aca="1" ref="U1194" ca="1">IF($D1193=$C$3,
SUM(IF(OFFSET($N$1031,,,($C1193-1)*3-2,$C$2)=U1193,OFFSET($N$1033,,,($C1193-1)*3-2,$C$2)*OFFSET($B$1031,1,,($C1193-1)*3-2,1))),
IFERROR((U859/$J858)*$J1193,0))</f>
        <v>0</v>
      </c>
      <c r="V1194" s="312" cm="1">
        <f t="array" aca="1" ref="V1194" ca="1">IF($D1193=$C$3,
SUM(IF(OFFSET($N$1031,,,($C1193-1)*3-2,$C$2)=V1193,OFFSET($N$1033,,,($C1193-1)*3-2,$C$2)*OFFSET($B$1031,1,,($C1193-1)*3-2,1))),
IFERROR((V859/$J858)*$J1193,0))</f>
        <v>0</v>
      </c>
      <c r="W1194" s="312" cm="1">
        <f t="array" aca="1" ref="W1194" ca="1">IF($D1193=$C$3,
SUM(IF(OFFSET($N$1031,,,($C1193-1)*3-2,$C$2)=W1193,OFFSET($N$1033,,,($C1193-1)*3-2,$C$2)*OFFSET($B$1031,1,,($C1193-1)*3-2,1))),
IFERROR((W859/$J858)*$J1193,0))</f>
        <v>0</v>
      </c>
      <c r="X1194" s="312" cm="1">
        <f t="array" aca="1" ref="X1194" ca="1">IF($D1193=$C$3,
SUM(IF(OFFSET($N$1031,,,($C1193-1)*3-2,$C$2)=X1193,OFFSET($N$1033,,,($C1193-1)*3-2,$C$2)*OFFSET($B$1031,1,,($C1193-1)*3-2,1))),
IFERROR((X859/$J858)*$J1193,0))</f>
        <v>0</v>
      </c>
      <c r="Y1194" s="312" cm="1">
        <f t="array" aca="1" ref="Y1194" ca="1">IF($D1193=$C$3,
SUM(IF(OFFSET($N$1031,,,($C1193-1)*3-2,$C$2)=Y1193,OFFSET($N$1033,,,($C1193-1)*3-2,$C$2)*OFFSET($B$1031,1,,($C1193-1)*3-2,1))),
IFERROR((Y859/$J858)*$J1193,0))</f>
        <v>0</v>
      </c>
      <c r="Z1194" s="312" cm="1">
        <f t="array" aca="1" ref="Z1194" ca="1">IF($D1193=$C$3,
SUM(IF(OFFSET($N$1031,,,($C1193-1)*3-2,$C$2)=Z1193,OFFSET($N$1033,,,($C1193-1)*3-2,$C$2)*OFFSET($B$1031,1,,($C1193-1)*3-2,1))),
IFERROR((Z859/$J858)*$J1193,0))</f>
        <v>0</v>
      </c>
      <c r="AA1194" s="312" cm="1">
        <f t="array" aca="1" ref="AA1194" ca="1">IF($D1193=$C$3,
SUM(IF(OFFSET($N$1031,,,($C1193-1)*3-2,$C$2)=AA1193,OFFSET($N$1033,,,($C1193-1)*3-2,$C$2)*OFFSET($B$1031,1,,($C1193-1)*3-2,1))),
IFERROR((AA859/$J858)*$J1193,0))</f>
        <v>0</v>
      </c>
      <c r="AB1194" s="312" cm="1">
        <f t="array" aca="1" ref="AB1194" ca="1">IF($D1193=$C$3,
SUM(IF(OFFSET($N$1031,,,($C1193-1)*3-2,$C$2)=AB1193,OFFSET($N$1033,,,($C1193-1)*3-2,$C$2)*OFFSET($B$1031,1,,($C1193-1)*3-2,1))),
IFERROR((AB859/$J858)*$J1193,0))</f>
        <v>0</v>
      </c>
      <c r="AC1194" s="312" cm="1">
        <f t="array" aca="1" ref="AC1194" ca="1">IF($D1193=$C$3,
SUM(IF(OFFSET($N$1031,,,($C1193-1)*3-2,$C$2)=AC1193,OFFSET($N$1033,,,($C1193-1)*3-2,$C$2)*OFFSET($B$1031,1,,($C1193-1)*3-2,1))),
IFERROR((AC859/$J858)*$J1193,0))</f>
        <v>0</v>
      </c>
      <c r="AD1194" s="312" cm="1">
        <f t="array" aca="1" ref="AD1194" ca="1">IF($D1193=$C$3,
SUM(IF(OFFSET($N$1031,,,($C1193-1)*3-2,$C$2)=AD1193,OFFSET($N$1033,,,($C1193-1)*3-2,$C$2)*OFFSET($B$1031,1,,($C1193-1)*3-2,1))),
IFERROR((AD859/$J858)*$J1193,0))</f>
        <v>0</v>
      </c>
      <c r="AE1194" s="312" cm="1">
        <f t="array" aca="1" ref="AE1194" ca="1">IF($D1193=$C$3,
SUM(IF(OFFSET($N$1031,,,($C1193-1)*3-2,$C$2)=AE1193,OFFSET($N$1033,,,($C1193-1)*3-2,$C$2)*OFFSET($B$1031,1,,($C1193-1)*3-2,1))),
IFERROR((AE859/$J858)*$J1193,0))</f>
        <v>0</v>
      </c>
      <c r="AF1194" s="312" cm="1">
        <f t="array" aca="1" ref="AF1194" ca="1">IF($D1193=$C$3,
SUM(IF(OFFSET($N$1031,,,($C1193-1)*3-2,$C$2)=AF1193,OFFSET($N$1033,,,($C1193-1)*3-2,$C$2)*OFFSET($B$1031,1,,($C1193-1)*3-2,1))),
IFERROR((AF859/$J858)*$J1193,0))</f>
        <v>0</v>
      </c>
      <c r="AG1194" s="312" cm="1">
        <f t="array" aca="1" ref="AG1194" ca="1">IF($D1193=$C$3,
SUM(IF(OFFSET($N$1031,,,($C1193-1)*3-2,$C$2)=AG1193,OFFSET($N$1033,,,($C1193-1)*3-2,$C$2)*OFFSET($B$1031,1,,($C1193-1)*3-2,1))),
IFERROR((AG859/$J858)*$J1193,0))</f>
        <v>0</v>
      </c>
      <c r="AH1194" s="317"/>
      <c r="AI1194" s="318"/>
      <c r="AJ1194" s="318"/>
      <c r="AK1194" s="318"/>
      <c r="AL1194" s="318"/>
      <c r="AM1194"/>
      <c r="AN1194"/>
      <c r="AO1194"/>
      <c r="AP1194"/>
      <c r="AQ1194"/>
      <c r="AR1194"/>
    </row>
    <row r="1195" spans="1:44" ht="13.15" customHeight="1">
      <c r="A1195" s="317"/>
      <c r="B1195" s="380" t="str">
        <f t="shared" ref="B1195:C1195" ca="1" si="4576">B860</f>
        <v/>
      </c>
      <c r="C1195" s="380" t="str">
        <f t="shared" ca="1" si="4576"/>
        <v/>
      </c>
      <c r="D1195" s="891"/>
      <c r="E1195" s="896"/>
      <c r="F1195" s="897"/>
      <c r="G1195" s="900"/>
      <c r="H1195" s="903"/>
      <c r="I1195" s="906"/>
      <c r="J1195" s="909"/>
      <c r="K1195" s="912"/>
      <c r="L1195" s="915"/>
      <c r="M1195" s="404" t="s">
        <v>91</v>
      </c>
      <c r="N1195" s="405">
        <f t="shared" ref="N1195:AG1195" ca="1" si="4577">IFERROR(N1194*$K1193,0)</f>
        <v>0</v>
      </c>
      <c r="O1195" s="406">
        <f t="shared" ca="1" si="4577"/>
        <v>0</v>
      </c>
      <c r="P1195" s="406">
        <f t="shared" ca="1" si="4577"/>
        <v>0</v>
      </c>
      <c r="Q1195" s="407">
        <f t="shared" ca="1" si="4577"/>
        <v>0</v>
      </c>
      <c r="R1195" s="406">
        <f t="shared" ca="1" si="4577"/>
        <v>0</v>
      </c>
      <c r="S1195" s="406">
        <f t="shared" ca="1" si="4577"/>
        <v>0</v>
      </c>
      <c r="T1195" s="406">
        <f t="shared" ca="1" si="4577"/>
        <v>0</v>
      </c>
      <c r="U1195" s="406">
        <f t="shared" ca="1" si="4577"/>
        <v>0</v>
      </c>
      <c r="V1195" s="406">
        <f t="shared" ca="1" si="4577"/>
        <v>0</v>
      </c>
      <c r="W1195" s="406">
        <f t="shared" ca="1" si="4577"/>
        <v>0</v>
      </c>
      <c r="X1195" s="406">
        <f t="shared" ca="1" si="4577"/>
        <v>0</v>
      </c>
      <c r="Y1195" s="406">
        <f t="shared" ca="1" si="4577"/>
        <v>0</v>
      </c>
      <c r="Z1195" s="406">
        <f t="shared" ca="1" si="4577"/>
        <v>0</v>
      </c>
      <c r="AA1195" s="406">
        <f t="shared" ca="1" si="4577"/>
        <v>0</v>
      </c>
      <c r="AB1195" s="406">
        <f t="shared" ca="1" si="4577"/>
        <v>0</v>
      </c>
      <c r="AC1195" s="406">
        <f t="shared" ca="1" si="4577"/>
        <v>0</v>
      </c>
      <c r="AD1195" s="406">
        <f t="shared" ca="1" si="4577"/>
        <v>0</v>
      </c>
      <c r="AE1195" s="406">
        <f t="shared" ca="1" si="4577"/>
        <v>0</v>
      </c>
      <c r="AF1195" s="406">
        <f t="shared" ca="1" si="4577"/>
        <v>0</v>
      </c>
      <c r="AG1195" s="406">
        <f t="shared" ca="1" si="4577"/>
        <v>0</v>
      </c>
      <c r="AH1195" s="317"/>
      <c r="AI1195" s="318"/>
      <c r="AJ1195" s="318"/>
      <c r="AK1195" s="318"/>
      <c r="AL1195" s="318"/>
      <c r="AM1195"/>
      <c r="AN1195"/>
      <c r="AO1195"/>
      <c r="AP1195"/>
      <c r="AQ1195"/>
      <c r="AR1195"/>
    </row>
    <row r="1196" spans="1:44" ht="13.15" customHeight="1">
      <c r="A1196" s="317"/>
      <c r="B1196" s="317"/>
      <c r="C1196" s="317" cm="1">
        <f t="array" aca="1" ref="C1196" ca="1">OFFSET(C1196,-3,,,)+1</f>
        <v>56</v>
      </c>
      <c r="D1196" s="889" t="str">
        <f t="shared" ref="D1196:E1196" ca="1" si="4578">D861</f>
        <v/>
      </c>
      <c r="E1196" s="892" t="str">
        <f t="shared" ca="1" si="4578"/>
        <v/>
      </c>
      <c r="F1196" s="893"/>
      <c r="G1196" s="898">
        <f t="shared" ref="G1196" si="4579">G861</f>
        <v>0</v>
      </c>
      <c r="H1196" s="901"/>
      <c r="I1196" s="904" t="str">
        <f t="shared" ref="I1196" ca="1" si="4580">I861</f>
        <v/>
      </c>
      <c r="J1196" s="907">
        <f t="shared" ref="J1196" ca="1" si="4581">IF($D1196=$C$3,
SUMPRODUCT(OFFSET($B$1031,1,,($C1196-1)*3-2,),OFFSET($L$1031,,,($C1196-1)*3-2,)),J861+H1196)</f>
        <v>0</v>
      </c>
      <c r="K1196" s="910">
        <f t="shared" ref="K1196" ca="1" si="4582">K861</f>
        <v>0</v>
      </c>
      <c r="L1196" s="913">
        <f t="shared" ref="L1196" ca="1" si="4583">J1196*K1196</f>
        <v>0</v>
      </c>
      <c r="M1196" s="402" t="s">
        <v>89</v>
      </c>
      <c r="N1196" s="308" t="str">
        <f t="shared" ref="N1196:AG1196" ca="1" si="4584">N861</f>
        <v/>
      </c>
      <c r="O1196" s="309" t="str">
        <f t="shared" ca="1" si="4584"/>
        <v/>
      </c>
      <c r="P1196" s="309" t="str">
        <f t="shared" ca="1" si="4584"/>
        <v/>
      </c>
      <c r="Q1196" s="310" t="str">
        <f t="shared" ca="1" si="4584"/>
        <v/>
      </c>
      <c r="R1196" s="309" t="str">
        <f t="shared" ca="1" si="4584"/>
        <v/>
      </c>
      <c r="S1196" s="309" t="str">
        <f t="shared" ca="1" si="4584"/>
        <v/>
      </c>
      <c r="T1196" s="309" t="str">
        <f t="shared" ca="1" si="4584"/>
        <v/>
      </c>
      <c r="U1196" s="309" t="str">
        <f t="shared" ca="1" si="4584"/>
        <v/>
      </c>
      <c r="V1196" s="309" t="str">
        <f t="shared" ca="1" si="4584"/>
        <v/>
      </c>
      <c r="W1196" s="309" t="str">
        <f t="shared" ca="1" si="4584"/>
        <v/>
      </c>
      <c r="X1196" s="309" t="str">
        <f t="shared" ca="1" si="4584"/>
        <v/>
      </c>
      <c r="Y1196" s="309" t="str">
        <f t="shared" ca="1" si="4584"/>
        <v/>
      </c>
      <c r="Z1196" s="309" t="str">
        <f t="shared" ca="1" si="4584"/>
        <v/>
      </c>
      <c r="AA1196" s="309" t="str">
        <f t="shared" ca="1" si="4584"/>
        <v/>
      </c>
      <c r="AB1196" s="309" t="str">
        <f t="shared" ca="1" si="4584"/>
        <v/>
      </c>
      <c r="AC1196" s="309" t="str">
        <f t="shared" ca="1" si="4584"/>
        <v/>
      </c>
      <c r="AD1196" s="309" t="str">
        <f t="shared" ca="1" si="4584"/>
        <v/>
      </c>
      <c r="AE1196" s="309" t="str">
        <f t="shared" ca="1" si="4584"/>
        <v/>
      </c>
      <c r="AF1196" s="309" t="str">
        <f t="shared" ca="1" si="4584"/>
        <v/>
      </c>
      <c r="AG1196" s="309" t="str">
        <f t="shared" ca="1" si="4584"/>
        <v/>
      </c>
      <c r="AH1196" s="317"/>
      <c r="AI1196" s="318"/>
      <c r="AJ1196" s="318"/>
      <c r="AK1196" s="318"/>
      <c r="AL1196" s="318"/>
      <c r="AM1196"/>
      <c r="AN1196"/>
      <c r="AO1196"/>
      <c r="AP1196"/>
      <c r="AQ1196"/>
      <c r="AR1196"/>
    </row>
    <row r="1197" spans="1:44" ht="13.15" customHeight="1">
      <c r="A1197" s="317"/>
      <c r="B1197" s="380">
        <f t="shared" ref="B1197" ca="1" si="4585">B862</f>
        <v>0</v>
      </c>
      <c r="C1197" s="317" cm="1">
        <f t="array" aca="1" ref="C1197" ca="1">IF(ROUND(SUM(IF(N1196:AG1196&lt;&gt;"",IF(N1196:AG1196&lt;&gt;0,(N1197:AG1197))))-J1196,3)&lt;&gt;0,"X",0)</f>
        <v>0</v>
      </c>
      <c r="D1197" s="890"/>
      <c r="E1197" s="894"/>
      <c r="F1197" s="895"/>
      <c r="G1197" s="899"/>
      <c r="H1197" s="902"/>
      <c r="I1197" s="905"/>
      <c r="J1197" s="908"/>
      <c r="K1197" s="911"/>
      <c r="L1197" s="914"/>
      <c r="M1197" s="403" t="s">
        <v>90</v>
      </c>
      <c r="N1197" s="312" cm="1">
        <f t="array" aca="1" ref="N1197" ca="1">IF($D1196=$C$3,
SUM(IF(OFFSET($N$1031,,,($C1196-1)*3-2,$C$2)=N1196,OFFSET($N$1033,,,($C1196-1)*3-2,$C$2)*OFFSET($B$1031,1,,($C1196-1)*3-2,1))),
IFERROR((N862/$J861)*$J1196,0))</f>
        <v>0</v>
      </c>
      <c r="O1197" s="312" cm="1">
        <f t="array" aca="1" ref="O1197" ca="1">IF($D1196=$C$3,
SUM(IF(OFFSET($N$1031,,,($C1196-1)*3-2,$C$2)=O1196,OFFSET($N$1033,,,($C1196-1)*3-2,$C$2)*OFFSET($B$1031,1,,($C1196-1)*3-2,1))),
IFERROR((O862/$J861)*$J1196,0))</f>
        <v>0</v>
      </c>
      <c r="P1197" s="312" cm="1">
        <f t="array" aca="1" ref="P1197" ca="1">IF($D1196=$C$3,
SUM(IF(OFFSET($N$1031,,,($C1196-1)*3-2,$C$2)=P1196,OFFSET($N$1033,,,($C1196-1)*3-2,$C$2)*OFFSET($B$1031,1,,($C1196-1)*3-2,1))),
IFERROR((P862/$J861)*$J1196,0))</f>
        <v>0</v>
      </c>
      <c r="Q1197" s="313" cm="1">
        <f t="array" aca="1" ref="Q1197" ca="1">IF($D1196=$C$3,
SUM(IF(OFFSET($N$1031,,,($C1196-1)*3-2,$C$2)=Q1196,OFFSET($N$1033,,,($C1196-1)*3-2,$C$2)*OFFSET($B$1031,1,,($C1196-1)*3-2,1))),
IFERROR((Q862/$J861)*$J1196,0))</f>
        <v>0</v>
      </c>
      <c r="R1197" s="312" cm="1">
        <f t="array" aca="1" ref="R1197" ca="1">IF($D1196=$C$3,
SUM(IF(OFFSET($N$1031,,,($C1196-1)*3-2,$C$2)=R1196,OFFSET($N$1033,,,($C1196-1)*3-2,$C$2)*OFFSET($B$1031,1,,($C1196-1)*3-2,1))),
IFERROR((R862/$J861)*$J1196,0))</f>
        <v>0</v>
      </c>
      <c r="S1197" s="312" cm="1">
        <f t="array" aca="1" ref="S1197" ca="1">IF($D1196=$C$3,
SUM(IF(OFFSET($N$1031,,,($C1196-1)*3-2,$C$2)=S1196,OFFSET($N$1033,,,($C1196-1)*3-2,$C$2)*OFFSET($B$1031,1,,($C1196-1)*3-2,1))),
IFERROR((S862/$J861)*$J1196,0))</f>
        <v>0</v>
      </c>
      <c r="T1197" s="312" cm="1">
        <f t="array" aca="1" ref="T1197" ca="1">IF($D1196=$C$3,
SUM(IF(OFFSET($N$1031,,,($C1196-1)*3-2,$C$2)=T1196,OFFSET($N$1033,,,($C1196-1)*3-2,$C$2)*OFFSET($B$1031,1,,($C1196-1)*3-2,1))),
IFERROR((T862/$J861)*$J1196,0))</f>
        <v>0</v>
      </c>
      <c r="U1197" s="312" cm="1">
        <f t="array" aca="1" ref="U1197" ca="1">IF($D1196=$C$3,
SUM(IF(OFFSET($N$1031,,,($C1196-1)*3-2,$C$2)=U1196,OFFSET($N$1033,,,($C1196-1)*3-2,$C$2)*OFFSET($B$1031,1,,($C1196-1)*3-2,1))),
IFERROR((U862/$J861)*$J1196,0))</f>
        <v>0</v>
      </c>
      <c r="V1197" s="312" cm="1">
        <f t="array" aca="1" ref="V1197" ca="1">IF($D1196=$C$3,
SUM(IF(OFFSET($N$1031,,,($C1196-1)*3-2,$C$2)=V1196,OFFSET($N$1033,,,($C1196-1)*3-2,$C$2)*OFFSET($B$1031,1,,($C1196-1)*3-2,1))),
IFERROR((V862/$J861)*$J1196,0))</f>
        <v>0</v>
      </c>
      <c r="W1197" s="312" cm="1">
        <f t="array" aca="1" ref="W1197" ca="1">IF($D1196=$C$3,
SUM(IF(OFFSET($N$1031,,,($C1196-1)*3-2,$C$2)=W1196,OFFSET($N$1033,,,($C1196-1)*3-2,$C$2)*OFFSET($B$1031,1,,($C1196-1)*3-2,1))),
IFERROR((W862/$J861)*$J1196,0))</f>
        <v>0</v>
      </c>
      <c r="X1197" s="312" cm="1">
        <f t="array" aca="1" ref="X1197" ca="1">IF($D1196=$C$3,
SUM(IF(OFFSET($N$1031,,,($C1196-1)*3-2,$C$2)=X1196,OFFSET($N$1033,,,($C1196-1)*3-2,$C$2)*OFFSET($B$1031,1,,($C1196-1)*3-2,1))),
IFERROR((X862/$J861)*$J1196,0))</f>
        <v>0</v>
      </c>
      <c r="Y1197" s="312" cm="1">
        <f t="array" aca="1" ref="Y1197" ca="1">IF($D1196=$C$3,
SUM(IF(OFFSET($N$1031,,,($C1196-1)*3-2,$C$2)=Y1196,OFFSET($N$1033,,,($C1196-1)*3-2,$C$2)*OFFSET($B$1031,1,,($C1196-1)*3-2,1))),
IFERROR((Y862/$J861)*$J1196,0))</f>
        <v>0</v>
      </c>
      <c r="Z1197" s="312" cm="1">
        <f t="array" aca="1" ref="Z1197" ca="1">IF($D1196=$C$3,
SUM(IF(OFFSET($N$1031,,,($C1196-1)*3-2,$C$2)=Z1196,OFFSET($N$1033,,,($C1196-1)*3-2,$C$2)*OFFSET($B$1031,1,,($C1196-1)*3-2,1))),
IFERROR((Z862/$J861)*$J1196,0))</f>
        <v>0</v>
      </c>
      <c r="AA1197" s="312" cm="1">
        <f t="array" aca="1" ref="AA1197" ca="1">IF($D1196=$C$3,
SUM(IF(OFFSET($N$1031,,,($C1196-1)*3-2,$C$2)=AA1196,OFFSET($N$1033,,,($C1196-1)*3-2,$C$2)*OFFSET($B$1031,1,,($C1196-1)*3-2,1))),
IFERROR((AA862/$J861)*$J1196,0))</f>
        <v>0</v>
      </c>
      <c r="AB1197" s="312" cm="1">
        <f t="array" aca="1" ref="AB1197" ca="1">IF($D1196=$C$3,
SUM(IF(OFFSET($N$1031,,,($C1196-1)*3-2,$C$2)=AB1196,OFFSET($N$1033,,,($C1196-1)*3-2,$C$2)*OFFSET($B$1031,1,,($C1196-1)*3-2,1))),
IFERROR((AB862/$J861)*$J1196,0))</f>
        <v>0</v>
      </c>
      <c r="AC1197" s="312" cm="1">
        <f t="array" aca="1" ref="AC1197" ca="1">IF($D1196=$C$3,
SUM(IF(OFFSET($N$1031,,,($C1196-1)*3-2,$C$2)=AC1196,OFFSET($N$1033,,,($C1196-1)*3-2,$C$2)*OFFSET($B$1031,1,,($C1196-1)*3-2,1))),
IFERROR((AC862/$J861)*$J1196,0))</f>
        <v>0</v>
      </c>
      <c r="AD1197" s="312" cm="1">
        <f t="array" aca="1" ref="AD1197" ca="1">IF($D1196=$C$3,
SUM(IF(OFFSET($N$1031,,,($C1196-1)*3-2,$C$2)=AD1196,OFFSET($N$1033,,,($C1196-1)*3-2,$C$2)*OFFSET($B$1031,1,,($C1196-1)*3-2,1))),
IFERROR((AD862/$J861)*$J1196,0))</f>
        <v>0</v>
      </c>
      <c r="AE1197" s="312" cm="1">
        <f t="array" aca="1" ref="AE1197" ca="1">IF($D1196=$C$3,
SUM(IF(OFFSET($N$1031,,,($C1196-1)*3-2,$C$2)=AE1196,OFFSET($N$1033,,,($C1196-1)*3-2,$C$2)*OFFSET($B$1031,1,,($C1196-1)*3-2,1))),
IFERROR((AE862/$J861)*$J1196,0))</f>
        <v>0</v>
      </c>
      <c r="AF1197" s="312" cm="1">
        <f t="array" aca="1" ref="AF1197" ca="1">IF($D1196=$C$3,
SUM(IF(OFFSET($N$1031,,,($C1196-1)*3-2,$C$2)=AF1196,OFFSET($N$1033,,,($C1196-1)*3-2,$C$2)*OFFSET($B$1031,1,,($C1196-1)*3-2,1))),
IFERROR((AF862/$J861)*$J1196,0))</f>
        <v>0</v>
      </c>
      <c r="AG1197" s="312" cm="1">
        <f t="array" aca="1" ref="AG1197" ca="1">IF($D1196=$C$3,
SUM(IF(OFFSET($N$1031,,,($C1196-1)*3-2,$C$2)=AG1196,OFFSET($N$1033,,,($C1196-1)*3-2,$C$2)*OFFSET($B$1031,1,,($C1196-1)*3-2,1))),
IFERROR((AG862/$J861)*$J1196,0))</f>
        <v>0</v>
      </c>
      <c r="AH1197" s="317"/>
      <c r="AI1197" s="318"/>
      <c r="AJ1197" s="318"/>
      <c r="AK1197" s="318"/>
      <c r="AL1197" s="318"/>
      <c r="AM1197"/>
      <c r="AN1197"/>
      <c r="AO1197"/>
      <c r="AP1197"/>
      <c r="AQ1197"/>
      <c r="AR1197"/>
    </row>
    <row r="1198" spans="1:44" ht="13.15" customHeight="1">
      <c r="A1198" s="317"/>
      <c r="B1198" s="380" t="str">
        <f t="shared" ref="B1198:C1198" ca="1" si="4586">B863</f>
        <v/>
      </c>
      <c r="C1198" s="380" t="str">
        <f t="shared" ca="1" si="4586"/>
        <v/>
      </c>
      <c r="D1198" s="891"/>
      <c r="E1198" s="896"/>
      <c r="F1198" s="897"/>
      <c r="G1198" s="900"/>
      <c r="H1198" s="903"/>
      <c r="I1198" s="906"/>
      <c r="J1198" s="909"/>
      <c r="K1198" s="912"/>
      <c r="L1198" s="915"/>
      <c r="M1198" s="404" t="s">
        <v>91</v>
      </c>
      <c r="N1198" s="405">
        <f t="shared" ref="N1198:AG1198" ca="1" si="4587">IFERROR(N1197*$K1196,0)</f>
        <v>0</v>
      </c>
      <c r="O1198" s="406">
        <f t="shared" ca="1" si="4587"/>
        <v>0</v>
      </c>
      <c r="P1198" s="406">
        <f t="shared" ca="1" si="4587"/>
        <v>0</v>
      </c>
      <c r="Q1198" s="407">
        <f t="shared" ca="1" si="4587"/>
        <v>0</v>
      </c>
      <c r="R1198" s="406">
        <f t="shared" ca="1" si="4587"/>
        <v>0</v>
      </c>
      <c r="S1198" s="406">
        <f t="shared" ca="1" si="4587"/>
        <v>0</v>
      </c>
      <c r="T1198" s="406">
        <f t="shared" ca="1" si="4587"/>
        <v>0</v>
      </c>
      <c r="U1198" s="406">
        <f t="shared" ca="1" si="4587"/>
        <v>0</v>
      </c>
      <c r="V1198" s="406">
        <f t="shared" ca="1" si="4587"/>
        <v>0</v>
      </c>
      <c r="W1198" s="406">
        <f t="shared" ca="1" si="4587"/>
        <v>0</v>
      </c>
      <c r="X1198" s="406">
        <f t="shared" ca="1" si="4587"/>
        <v>0</v>
      </c>
      <c r="Y1198" s="406">
        <f t="shared" ca="1" si="4587"/>
        <v>0</v>
      </c>
      <c r="Z1198" s="406">
        <f t="shared" ca="1" si="4587"/>
        <v>0</v>
      </c>
      <c r="AA1198" s="406">
        <f t="shared" ca="1" si="4587"/>
        <v>0</v>
      </c>
      <c r="AB1198" s="406">
        <f t="shared" ca="1" si="4587"/>
        <v>0</v>
      </c>
      <c r="AC1198" s="406">
        <f t="shared" ca="1" si="4587"/>
        <v>0</v>
      </c>
      <c r="AD1198" s="406">
        <f t="shared" ca="1" si="4587"/>
        <v>0</v>
      </c>
      <c r="AE1198" s="406">
        <f t="shared" ca="1" si="4587"/>
        <v>0</v>
      </c>
      <c r="AF1198" s="406">
        <f t="shared" ca="1" si="4587"/>
        <v>0</v>
      </c>
      <c r="AG1198" s="406">
        <f t="shared" ca="1" si="4587"/>
        <v>0</v>
      </c>
      <c r="AH1198" s="317"/>
      <c r="AI1198" s="318"/>
      <c r="AJ1198" s="318"/>
      <c r="AK1198" s="318"/>
      <c r="AL1198" s="318"/>
      <c r="AM1198"/>
      <c r="AN1198"/>
      <c r="AO1198"/>
      <c r="AP1198"/>
      <c r="AQ1198"/>
      <c r="AR1198"/>
    </row>
    <row r="1199" spans="1:44" ht="13.15" customHeight="1">
      <c r="A1199" s="317"/>
      <c r="B1199" s="317"/>
      <c r="C1199" s="317" cm="1">
        <f t="array" aca="1" ref="C1199" ca="1">OFFSET(C1199,-3,,,)+1</f>
        <v>57</v>
      </c>
      <c r="D1199" s="889" t="str">
        <f t="shared" ref="D1199:E1199" ca="1" si="4588">D864</f>
        <v/>
      </c>
      <c r="E1199" s="892" t="str">
        <f t="shared" ca="1" si="4588"/>
        <v/>
      </c>
      <c r="F1199" s="893"/>
      <c r="G1199" s="898">
        <f t="shared" ref="G1199" si="4589">G864</f>
        <v>0</v>
      </c>
      <c r="H1199" s="901"/>
      <c r="I1199" s="904" t="str">
        <f t="shared" ref="I1199" ca="1" si="4590">I864</f>
        <v/>
      </c>
      <c r="J1199" s="907">
        <f t="shared" ref="J1199" ca="1" si="4591">IF($D1199=$C$3,
SUMPRODUCT(OFFSET($B$1031,1,,($C1199-1)*3-2,),OFFSET($L$1031,,,($C1199-1)*3-2,)),J864+H1199)</f>
        <v>0</v>
      </c>
      <c r="K1199" s="910">
        <f t="shared" ref="K1199" ca="1" si="4592">K864</f>
        <v>0</v>
      </c>
      <c r="L1199" s="913">
        <f t="shared" ref="L1199" ca="1" si="4593">J1199*K1199</f>
        <v>0</v>
      </c>
      <c r="M1199" s="402" t="s">
        <v>89</v>
      </c>
      <c r="N1199" s="308" t="str">
        <f t="shared" ref="N1199:AG1199" ca="1" si="4594">N864</f>
        <v/>
      </c>
      <c r="O1199" s="309" t="str">
        <f t="shared" ca="1" si="4594"/>
        <v/>
      </c>
      <c r="P1199" s="309" t="str">
        <f t="shared" ca="1" si="4594"/>
        <v/>
      </c>
      <c r="Q1199" s="310" t="str">
        <f t="shared" ca="1" si="4594"/>
        <v/>
      </c>
      <c r="R1199" s="309" t="str">
        <f t="shared" ca="1" si="4594"/>
        <v/>
      </c>
      <c r="S1199" s="309" t="str">
        <f t="shared" ca="1" si="4594"/>
        <v/>
      </c>
      <c r="T1199" s="309" t="str">
        <f t="shared" ca="1" si="4594"/>
        <v/>
      </c>
      <c r="U1199" s="309" t="str">
        <f t="shared" ca="1" si="4594"/>
        <v/>
      </c>
      <c r="V1199" s="309" t="str">
        <f t="shared" ca="1" si="4594"/>
        <v/>
      </c>
      <c r="W1199" s="309" t="str">
        <f t="shared" ca="1" si="4594"/>
        <v/>
      </c>
      <c r="X1199" s="309" t="str">
        <f t="shared" ca="1" si="4594"/>
        <v/>
      </c>
      <c r="Y1199" s="309" t="str">
        <f t="shared" ca="1" si="4594"/>
        <v/>
      </c>
      <c r="Z1199" s="309" t="str">
        <f t="shared" ca="1" si="4594"/>
        <v/>
      </c>
      <c r="AA1199" s="309" t="str">
        <f t="shared" ca="1" si="4594"/>
        <v/>
      </c>
      <c r="AB1199" s="309" t="str">
        <f t="shared" ca="1" si="4594"/>
        <v/>
      </c>
      <c r="AC1199" s="309" t="str">
        <f t="shared" ca="1" si="4594"/>
        <v/>
      </c>
      <c r="AD1199" s="309" t="str">
        <f t="shared" ca="1" si="4594"/>
        <v/>
      </c>
      <c r="AE1199" s="309" t="str">
        <f t="shared" ca="1" si="4594"/>
        <v/>
      </c>
      <c r="AF1199" s="309" t="str">
        <f t="shared" ca="1" si="4594"/>
        <v/>
      </c>
      <c r="AG1199" s="309" t="str">
        <f t="shared" ca="1" si="4594"/>
        <v/>
      </c>
      <c r="AH1199" s="317"/>
      <c r="AI1199" s="318"/>
      <c r="AJ1199" s="318"/>
      <c r="AK1199" s="318"/>
      <c r="AL1199" s="318"/>
      <c r="AM1199"/>
      <c r="AN1199"/>
      <c r="AO1199"/>
      <c r="AP1199"/>
      <c r="AQ1199"/>
      <c r="AR1199"/>
    </row>
    <row r="1200" spans="1:44" ht="13.15" customHeight="1">
      <c r="A1200" s="317"/>
      <c r="B1200" s="380">
        <f t="shared" ref="B1200" ca="1" si="4595">B865</f>
        <v>0</v>
      </c>
      <c r="C1200" s="317" cm="1">
        <f t="array" aca="1" ref="C1200" ca="1">IF(ROUND(SUM(IF(N1199:AG1199&lt;&gt;"",IF(N1199:AG1199&lt;&gt;0,(N1200:AG1200))))-J1199,3)&lt;&gt;0,"X",0)</f>
        <v>0</v>
      </c>
      <c r="D1200" s="890"/>
      <c r="E1200" s="894"/>
      <c r="F1200" s="895"/>
      <c r="G1200" s="899"/>
      <c r="H1200" s="902"/>
      <c r="I1200" s="905"/>
      <c r="J1200" s="908"/>
      <c r="K1200" s="911"/>
      <c r="L1200" s="914"/>
      <c r="M1200" s="403" t="s">
        <v>90</v>
      </c>
      <c r="N1200" s="312" cm="1">
        <f t="array" aca="1" ref="N1200" ca="1">IF($D1199=$C$3,
SUM(IF(OFFSET($N$1031,,,($C1199-1)*3-2,$C$2)=N1199,OFFSET($N$1033,,,($C1199-1)*3-2,$C$2)*OFFSET($B$1031,1,,($C1199-1)*3-2,1))),
IFERROR((N865/$J864)*$J1199,0))</f>
        <v>0</v>
      </c>
      <c r="O1200" s="312" cm="1">
        <f t="array" aca="1" ref="O1200" ca="1">IF($D1199=$C$3,
SUM(IF(OFFSET($N$1031,,,($C1199-1)*3-2,$C$2)=O1199,OFFSET($N$1033,,,($C1199-1)*3-2,$C$2)*OFFSET($B$1031,1,,($C1199-1)*3-2,1))),
IFERROR((O865/$J864)*$J1199,0))</f>
        <v>0</v>
      </c>
      <c r="P1200" s="312" cm="1">
        <f t="array" aca="1" ref="P1200" ca="1">IF($D1199=$C$3,
SUM(IF(OFFSET($N$1031,,,($C1199-1)*3-2,$C$2)=P1199,OFFSET($N$1033,,,($C1199-1)*3-2,$C$2)*OFFSET($B$1031,1,,($C1199-1)*3-2,1))),
IFERROR((P865/$J864)*$J1199,0))</f>
        <v>0</v>
      </c>
      <c r="Q1200" s="313" cm="1">
        <f t="array" aca="1" ref="Q1200" ca="1">IF($D1199=$C$3,
SUM(IF(OFFSET($N$1031,,,($C1199-1)*3-2,$C$2)=Q1199,OFFSET($N$1033,,,($C1199-1)*3-2,$C$2)*OFFSET($B$1031,1,,($C1199-1)*3-2,1))),
IFERROR((Q865/$J864)*$J1199,0))</f>
        <v>0</v>
      </c>
      <c r="R1200" s="312" cm="1">
        <f t="array" aca="1" ref="R1200" ca="1">IF($D1199=$C$3,
SUM(IF(OFFSET($N$1031,,,($C1199-1)*3-2,$C$2)=R1199,OFFSET($N$1033,,,($C1199-1)*3-2,$C$2)*OFFSET($B$1031,1,,($C1199-1)*3-2,1))),
IFERROR((R865/$J864)*$J1199,0))</f>
        <v>0</v>
      </c>
      <c r="S1200" s="312" cm="1">
        <f t="array" aca="1" ref="S1200" ca="1">IF($D1199=$C$3,
SUM(IF(OFFSET($N$1031,,,($C1199-1)*3-2,$C$2)=S1199,OFFSET($N$1033,,,($C1199-1)*3-2,$C$2)*OFFSET($B$1031,1,,($C1199-1)*3-2,1))),
IFERROR((S865/$J864)*$J1199,0))</f>
        <v>0</v>
      </c>
      <c r="T1200" s="312" cm="1">
        <f t="array" aca="1" ref="T1200" ca="1">IF($D1199=$C$3,
SUM(IF(OFFSET($N$1031,,,($C1199-1)*3-2,$C$2)=T1199,OFFSET($N$1033,,,($C1199-1)*3-2,$C$2)*OFFSET($B$1031,1,,($C1199-1)*3-2,1))),
IFERROR((T865/$J864)*$J1199,0))</f>
        <v>0</v>
      </c>
      <c r="U1200" s="312" cm="1">
        <f t="array" aca="1" ref="U1200" ca="1">IF($D1199=$C$3,
SUM(IF(OFFSET($N$1031,,,($C1199-1)*3-2,$C$2)=U1199,OFFSET($N$1033,,,($C1199-1)*3-2,$C$2)*OFFSET($B$1031,1,,($C1199-1)*3-2,1))),
IFERROR((U865/$J864)*$J1199,0))</f>
        <v>0</v>
      </c>
      <c r="V1200" s="312" cm="1">
        <f t="array" aca="1" ref="V1200" ca="1">IF($D1199=$C$3,
SUM(IF(OFFSET($N$1031,,,($C1199-1)*3-2,$C$2)=V1199,OFFSET($N$1033,,,($C1199-1)*3-2,$C$2)*OFFSET($B$1031,1,,($C1199-1)*3-2,1))),
IFERROR((V865/$J864)*$J1199,0))</f>
        <v>0</v>
      </c>
      <c r="W1200" s="312" cm="1">
        <f t="array" aca="1" ref="W1200" ca="1">IF($D1199=$C$3,
SUM(IF(OFFSET($N$1031,,,($C1199-1)*3-2,$C$2)=W1199,OFFSET($N$1033,,,($C1199-1)*3-2,$C$2)*OFFSET($B$1031,1,,($C1199-1)*3-2,1))),
IFERROR((W865/$J864)*$J1199,0))</f>
        <v>0</v>
      </c>
      <c r="X1200" s="312" cm="1">
        <f t="array" aca="1" ref="X1200" ca="1">IF($D1199=$C$3,
SUM(IF(OFFSET($N$1031,,,($C1199-1)*3-2,$C$2)=X1199,OFFSET($N$1033,,,($C1199-1)*3-2,$C$2)*OFFSET($B$1031,1,,($C1199-1)*3-2,1))),
IFERROR((X865/$J864)*$J1199,0))</f>
        <v>0</v>
      </c>
      <c r="Y1200" s="312" cm="1">
        <f t="array" aca="1" ref="Y1200" ca="1">IF($D1199=$C$3,
SUM(IF(OFFSET($N$1031,,,($C1199-1)*3-2,$C$2)=Y1199,OFFSET($N$1033,,,($C1199-1)*3-2,$C$2)*OFFSET($B$1031,1,,($C1199-1)*3-2,1))),
IFERROR((Y865/$J864)*$J1199,0))</f>
        <v>0</v>
      </c>
      <c r="Z1200" s="312" cm="1">
        <f t="array" aca="1" ref="Z1200" ca="1">IF($D1199=$C$3,
SUM(IF(OFFSET($N$1031,,,($C1199-1)*3-2,$C$2)=Z1199,OFFSET($N$1033,,,($C1199-1)*3-2,$C$2)*OFFSET($B$1031,1,,($C1199-1)*3-2,1))),
IFERROR((Z865/$J864)*$J1199,0))</f>
        <v>0</v>
      </c>
      <c r="AA1200" s="312" cm="1">
        <f t="array" aca="1" ref="AA1200" ca="1">IF($D1199=$C$3,
SUM(IF(OFFSET($N$1031,,,($C1199-1)*3-2,$C$2)=AA1199,OFFSET($N$1033,,,($C1199-1)*3-2,$C$2)*OFFSET($B$1031,1,,($C1199-1)*3-2,1))),
IFERROR((AA865/$J864)*$J1199,0))</f>
        <v>0</v>
      </c>
      <c r="AB1200" s="312" cm="1">
        <f t="array" aca="1" ref="AB1200" ca="1">IF($D1199=$C$3,
SUM(IF(OFFSET($N$1031,,,($C1199-1)*3-2,$C$2)=AB1199,OFFSET($N$1033,,,($C1199-1)*3-2,$C$2)*OFFSET($B$1031,1,,($C1199-1)*3-2,1))),
IFERROR((AB865/$J864)*$J1199,0))</f>
        <v>0</v>
      </c>
      <c r="AC1200" s="312" cm="1">
        <f t="array" aca="1" ref="AC1200" ca="1">IF($D1199=$C$3,
SUM(IF(OFFSET($N$1031,,,($C1199-1)*3-2,$C$2)=AC1199,OFFSET($N$1033,,,($C1199-1)*3-2,$C$2)*OFFSET($B$1031,1,,($C1199-1)*3-2,1))),
IFERROR((AC865/$J864)*$J1199,0))</f>
        <v>0</v>
      </c>
      <c r="AD1200" s="312" cm="1">
        <f t="array" aca="1" ref="AD1200" ca="1">IF($D1199=$C$3,
SUM(IF(OFFSET($N$1031,,,($C1199-1)*3-2,$C$2)=AD1199,OFFSET($N$1033,,,($C1199-1)*3-2,$C$2)*OFFSET($B$1031,1,,($C1199-1)*3-2,1))),
IFERROR((AD865/$J864)*$J1199,0))</f>
        <v>0</v>
      </c>
      <c r="AE1200" s="312" cm="1">
        <f t="array" aca="1" ref="AE1200" ca="1">IF($D1199=$C$3,
SUM(IF(OFFSET($N$1031,,,($C1199-1)*3-2,$C$2)=AE1199,OFFSET($N$1033,,,($C1199-1)*3-2,$C$2)*OFFSET($B$1031,1,,($C1199-1)*3-2,1))),
IFERROR((AE865/$J864)*$J1199,0))</f>
        <v>0</v>
      </c>
      <c r="AF1200" s="312" cm="1">
        <f t="array" aca="1" ref="AF1200" ca="1">IF($D1199=$C$3,
SUM(IF(OFFSET($N$1031,,,($C1199-1)*3-2,$C$2)=AF1199,OFFSET($N$1033,,,($C1199-1)*3-2,$C$2)*OFFSET($B$1031,1,,($C1199-1)*3-2,1))),
IFERROR((AF865/$J864)*$J1199,0))</f>
        <v>0</v>
      </c>
      <c r="AG1200" s="312" cm="1">
        <f t="array" aca="1" ref="AG1200" ca="1">IF($D1199=$C$3,
SUM(IF(OFFSET($N$1031,,,($C1199-1)*3-2,$C$2)=AG1199,OFFSET($N$1033,,,($C1199-1)*3-2,$C$2)*OFFSET($B$1031,1,,($C1199-1)*3-2,1))),
IFERROR((AG865/$J864)*$J1199,0))</f>
        <v>0</v>
      </c>
      <c r="AH1200" s="317"/>
      <c r="AI1200" s="318"/>
      <c r="AJ1200" s="318"/>
      <c r="AK1200" s="318"/>
      <c r="AL1200" s="318"/>
      <c r="AM1200"/>
      <c r="AN1200"/>
      <c r="AO1200"/>
      <c r="AP1200"/>
      <c r="AQ1200"/>
      <c r="AR1200"/>
    </row>
    <row r="1201" spans="1:44" ht="13.15" customHeight="1">
      <c r="A1201" s="317"/>
      <c r="B1201" s="380" t="str">
        <f t="shared" ref="B1201:C1201" ca="1" si="4596">B866</f>
        <v/>
      </c>
      <c r="C1201" s="380" t="str">
        <f t="shared" ca="1" si="4596"/>
        <v/>
      </c>
      <c r="D1201" s="891"/>
      <c r="E1201" s="896"/>
      <c r="F1201" s="897"/>
      <c r="G1201" s="900"/>
      <c r="H1201" s="903"/>
      <c r="I1201" s="906"/>
      <c r="J1201" s="909"/>
      <c r="K1201" s="912"/>
      <c r="L1201" s="915"/>
      <c r="M1201" s="404" t="s">
        <v>91</v>
      </c>
      <c r="N1201" s="405">
        <f t="shared" ref="N1201:AG1201" ca="1" si="4597">IFERROR(N1200*$K1199,0)</f>
        <v>0</v>
      </c>
      <c r="O1201" s="406">
        <f t="shared" ca="1" si="4597"/>
        <v>0</v>
      </c>
      <c r="P1201" s="406">
        <f t="shared" ca="1" si="4597"/>
        <v>0</v>
      </c>
      <c r="Q1201" s="407">
        <f t="shared" ca="1" si="4597"/>
        <v>0</v>
      </c>
      <c r="R1201" s="406">
        <f t="shared" ca="1" si="4597"/>
        <v>0</v>
      </c>
      <c r="S1201" s="406">
        <f t="shared" ca="1" si="4597"/>
        <v>0</v>
      </c>
      <c r="T1201" s="406">
        <f t="shared" ca="1" si="4597"/>
        <v>0</v>
      </c>
      <c r="U1201" s="406">
        <f t="shared" ca="1" si="4597"/>
        <v>0</v>
      </c>
      <c r="V1201" s="406">
        <f t="shared" ca="1" si="4597"/>
        <v>0</v>
      </c>
      <c r="W1201" s="406">
        <f t="shared" ca="1" si="4597"/>
        <v>0</v>
      </c>
      <c r="X1201" s="406">
        <f t="shared" ca="1" si="4597"/>
        <v>0</v>
      </c>
      <c r="Y1201" s="406">
        <f t="shared" ca="1" si="4597"/>
        <v>0</v>
      </c>
      <c r="Z1201" s="406">
        <f t="shared" ca="1" si="4597"/>
        <v>0</v>
      </c>
      <c r="AA1201" s="406">
        <f t="shared" ca="1" si="4597"/>
        <v>0</v>
      </c>
      <c r="AB1201" s="406">
        <f t="shared" ca="1" si="4597"/>
        <v>0</v>
      </c>
      <c r="AC1201" s="406">
        <f t="shared" ca="1" si="4597"/>
        <v>0</v>
      </c>
      <c r="AD1201" s="406">
        <f t="shared" ca="1" si="4597"/>
        <v>0</v>
      </c>
      <c r="AE1201" s="406">
        <f t="shared" ca="1" si="4597"/>
        <v>0</v>
      </c>
      <c r="AF1201" s="406">
        <f t="shared" ca="1" si="4597"/>
        <v>0</v>
      </c>
      <c r="AG1201" s="406">
        <f t="shared" ca="1" si="4597"/>
        <v>0</v>
      </c>
      <c r="AH1201" s="317"/>
      <c r="AI1201" s="318"/>
      <c r="AJ1201" s="318"/>
      <c r="AK1201" s="318"/>
      <c r="AL1201" s="318"/>
      <c r="AM1201"/>
      <c r="AN1201"/>
      <c r="AO1201"/>
      <c r="AP1201"/>
      <c r="AQ1201"/>
      <c r="AR1201"/>
    </row>
    <row r="1202" spans="1:44" ht="13.15" customHeight="1">
      <c r="A1202" s="317"/>
      <c r="B1202" s="317"/>
      <c r="C1202" s="317" cm="1">
        <f t="array" aca="1" ref="C1202" ca="1">OFFSET(C1202,-3,,,)+1</f>
        <v>58</v>
      </c>
      <c r="D1202" s="889" t="str">
        <f t="shared" ref="D1202:E1202" ca="1" si="4598">D867</f>
        <v/>
      </c>
      <c r="E1202" s="892" t="str">
        <f t="shared" ca="1" si="4598"/>
        <v/>
      </c>
      <c r="F1202" s="893"/>
      <c r="G1202" s="898">
        <f t="shared" ref="G1202" si="4599">G867</f>
        <v>0</v>
      </c>
      <c r="H1202" s="901"/>
      <c r="I1202" s="904" t="str">
        <f t="shared" ref="I1202" ca="1" si="4600">I867</f>
        <v/>
      </c>
      <c r="J1202" s="907">
        <f t="shared" ref="J1202" ca="1" si="4601">IF($D1202=$C$3,
SUMPRODUCT(OFFSET($B$1031,1,,($C1202-1)*3-2,),OFFSET($L$1031,,,($C1202-1)*3-2,)),J867+H1202)</f>
        <v>0</v>
      </c>
      <c r="K1202" s="910">
        <f t="shared" ref="K1202" ca="1" si="4602">K867</f>
        <v>0</v>
      </c>
      <c r="L1202" s="913">
        <f t="shared" ref="L1202" ca="1" si="4603">J1202*K1202</f>
        <v>0</v>
      </c>
      <c r="M1202" s="402" t="s">
        <v>89</v>
      </c>
      <c r="N1202" s="308" t="str">
        <f t="shared" ref="N1202:AG1202" ca="1" si="4604">N867</f>
        <v/>
      </c>
      <c r="O1202" s="309" t="str">
        <f t="shared" ca="1" si="4604"/>
        <v/>
      </c>
      <c r="P1202" s="309" t="str">
        <f t="shared" ca="1" si="4604"/>
        <v/>
      </c>
      <c r="Q1202" s="310" t="str">
        <f t="shared" ca="1" si="4604"/>
        <v/>
      </c>
      <c r="R1202" s="309" t="str">
        <f t="shared" ca="1" si="4604"/>
        <v/>
      </c>
      <c r="S1202" s="309" t="str">
        <f t="shared" ca="1" si="4604"/>
        <v/>
      </c>
      <c r="T1202" s="309" t="str">
        <f t="shared" ca="1" si="4604"/>
        <v/>
      </c>
      <c r="U1202" s="309" t="str">
        <f t="shared" ca="1" si="4604"/>
        <v/>
      </c>
      <c r="V1202" s="309" t="str">
        <f t="shared" ca="1" si="4604"/>
        <v/>
      </c>
      <c r="W1202" s="309" t="str">
        <f t="shared" ca="1" si="4604"/>
        <v/>
      </c>
      <c r="X1202" s="309" t="str">
        <f t="shared" ca="1" si="4604"/>
        <v/>
      </c>
      <c r="Y1202" s="309" t="str">
        <f t="shared" ca="1" si="4604"/>
        <v/>
      </c>
      <c r="Z1202" s="309" t="str">
        <f t="shared" ca="1" si="4604"/>
        <v/>
      </c>
      <c r="AA1202" s="309" t="str">
        <f t="shared" ca="1" si="4604"/>
        <v/>
      </c>
      <c r="AB1202" s="309" t="str">
        <f t="shared" ca="1" si="4604"/>
        <v/>
      </c>
      <c r="AC1202" s="309" t="str">
        <f t="shared" ca="1" si="4604"/>
        <v/>
      </c>
      <c r="AD1202" s="309" t="str">
        <f t="shared" ca="1" si="4604"/>
        <v/>
      </c>
      <c r="AE1202" s="309" t="str">
        <f t="shared" ca="1" si="4604"/>
        <v/>
      </c>
      <c r="AF1202" s="309" t="str">
        <f t="shared" ca="1" si="4604"/>
        <v/>
      </c>
      <c r="AG1202" s="309" t="str">
        <f t="shared" ca="1" si="4604"/>
        <v/>
      </c>
      <c r="AH1202" s="317"/>
      <c r="AI1202" s="318"/>
      <c r="AJ1202" s="318"/>
      <c r="AK1202" s="318"/>
      <c r="AL1202" s="318"/>
      <c r="AM1202"/>
      <c r="AN1202"/>
      <c r="AO1202"/>
      <c r="AP1202"/>
      <c r="AQ1202"/>
      <c r="AR1202"/>
    </row>
    <row r="1203" spans="1:44" ht="13.15" customHeight="1">
      <c r="A1203" s="317"/>
      <c r="B1203" s="380">
        <f t="shared" ref="B1203" ca="1" si="4605">B868</f>
        <v>0</v>
      </c>
      <c r="C1203" s="317" cm="1">
        <f t="array" aca="1" ref="C1203" ca="1">IF(ROUND(SUM(IF(N1202:AG1202&lt;&gt;"",IF(N1202:AG1202&lt;&gt;0,(N1203:AG1203))))-J1202,3)&lt;&gt;0,"X",0)</f>
        <v>0</v>
      </c>
      <c r="D1203" s="890"/>
      <c r="E1203" s="894"/>
      <c r="F1203" s="895"/>
      <c r="G1203" s="899"/>
      <c r="H1203" s="902"/>
      <c r="I1203" s="905"/>
      <c r="J1203" s="908"/>
      <c r="K1203" s="911"/>
      <c r="L1203" s="914"/>
      <c r="M1203" s="403" t="s">
        <v>90</v>
      </c>
      <c r="N1203" s="312" cm="1">
        <f t="array" aca="1" ref="N1203" ca="1">IF($D1202=$C$3,
SUM(IF(OFFSET($N$1031,,,($C1202-1)*3-2,$C$2)=N1202,OFFSET($N$1033,,,($C1202-1)*3-2,$C$2)*OFFSET($B$1031,1,,($C1202-1)*3-2,1))),
IFERROR((N868/$J867)*$J1202,0))</f>
        <v>0</v>
      </c>
      <c r="O1203" s="312" cm="1">
        <f t="array" aca="1" ref="O1203" ca="1">IF($D1202=$C$3,
SUM(IF(OFFSET($N$1031,,,($C1202-1)*3-2,$C$2)=O1202,OFFSET($N$1033,,,($C1202-1)*3-2,$C$2)*OFFSET($B$1031,1,,($C1202-1)*3-2,1))),
IFERROR((O868/$J867)*$J1202,0))</f>
        <v>0</v>
      </c>
      <c r="P1203" s="312" cm="1">
        <f t="array" aca="1" ref="P1203" ca="1">IF($D1202=$C$3,
SUM(IF(OFFSET($N$1031,,,($C1202-1)*3-2,$C$2)=P1202,OFFSET($N$1033,,,($C1202-1)*3-2,$C$2)*OFFSET($B$1031,1,,($C1202-1)*3-2,1))),
IFERROR((P868/$J867)*$J1202,0))</f>
        <v>0</v>
      </c>
      <c r="Q1203" s="313" cm="1">
        <f t="array" aca="1" ref="Q1203" ca="1">IF($D1202=$C$3,
SUM(IF(OFFSET($N$1031,,,($C1202-1)*3-2,$C$2)=Q1202,OFFSET($N$1033,,,($C1202-1)*3-2,$C$2)*OFFSET($B$1031,1,,($C1202-1)*3-2,1))),
IFERROR((Q868/$J867)*$J1202,0))</f>
        <v>0</v>
      </c>
      <c r="R1203" s="312" cm="1">
        <f t="array" aca="1" ref="R1203" ca="1">IF($D1202=$C$3,
SUM(IF(OFFSET($N$1031,,,($C1202-1)*3-2,$C$2)=R1202,OFFSET($N$1033,,,($C1202-1)*3-2,$C$2)*OFFSET($B$1031,1,,($C1202-1)*3-2,1))),
IFERROR((R868/$J867)*$J1202,0))</f>
        <v>0</v>
      </c>
      <c r="S1203" s="312" cm="1">
        <f t="array" aca="1" ref="S1203" ca="1">IF($D1202=$C$3,
SUM(IF(OFFSET($N$1031,,,($C1202-1)*3-2,$C$2)=S1202,OFFSET($N$1033,,,($C1202-1)*3-2,$C$2)*OFFSET($B$1031,1,,($C1202-1)*3-2,1))),
IFERROR((S868/$J867)*$J1202,0))</f>
        <v>0</v>
      </c>
      <c r="T1203" s="312" cm="1">
        <f t="array" aca="1" ref="T1203" ca="1">IF($D1202=$C$3,
SUM(IF(OFFSET($N$1031,,,($C1202-1)*3-2,$C$2)=T1202,OFFSET($N$1033,,,($C1202-1)*3-2,$C$2)*OFFSET($B$1031,1,,($C1202-1)*3-2,1))),
IFERROR((T868/$J867)*$J1202,0))</f>
        <v>0</v>
      </c>
      <c r="U1203" s="312" cm="1">
        <f t="array" aca="1" ref="U1203" ca="1">IF($D1202=$C$3,
SUM(IF(OFFSET($N$1031,,,($C1202-1)*3-2,$C$2)=U1202,OFFSET($N$1033,,,($C1202-1)*3-2,$C$2)*OFFSET($B$1031,1,,($C1202-1)*3-2,1))),
IFERROR((U868/$J867)*$J1202,0))</f>
        <v>0</v>
      </c>
      <c r="V1203" s="312" cm="1">
        <f t="array" aca="1" ref="V1203" ca="1">IF($D1202=$C$3,
SUM(IF(OFFSET($N$1031,,,($C1202-1)*3-2,$C$2)=V1202,OFFSET($N$1033,,,($C1202-1)*3-2,$C$2)*OFFSET($B$1031,1,,($C1202-1)*3-2,1))),
IFERROR((V868/$J867)*$J1202,0))</f>
        <v>0</v>
      </c>
      <c r="W1203" s="312" cm="1">
        <f t="array" aca="1" ref="W1203" ca="1">IF($D1202=$C$3,
SUM(IF(OFFSET($N$1031,,,($C1202-1)*3-2,$C$2)=W1202,OFFSET($N$1033,,,($C1202-1)*3-2,$C$2)*OFFSET($B$1031,1,,($C1202-1)*3-2,1))),
IFERROR((W868/$J867)*$J1202,0))</f>
        <v>0</v>
      </c>
      <c r="X1203" s="312" cm="1">
        <f t="array" aca="1" ref="X1203" ca="1">IF($D1202=$C$3,
SUM(IF(OFFSET($N$1031,,,($C1202-1)*3-2,$C$2)=X1202,OFFSET($N$1033,,,($C1202-1)*3-2,$C$2)*OFFSET($B$1031,1,,($C1202-1)*3-2,1))),
IFERROR((X868/$J867)*$J1202,0))</f>
        <v>0</v>
      </c>
      <c r="Y1203" s="312" cm="1">
        <f t="array" aca="1" ref="Y1203" ca="1">IF($D1202=$C$3,
SUM(IF(OFFSET($N$1031,,,($C1202-1)*3-2,$C$2)=Y1202,OFFSET($N$1033,,,($C1202-1)*3-2,$C$2)*OFFSET($B$1031,1,,($C1202-1)*3-2,1))),
IFERROR((Y868/$J867)*$J1202,0))</f>
        <v>0</v>
      </c>
      <c r="Z1203" s="312" cm="1">
        <f t="array" aca="1" ref="Z1203" ca="1">IF($D1202=$C$3,
SUM(IF(OFFSET($N$1031,,,($C1202-1)*3-2,$C$2)=Z1202,OFFSET($N$1033,,,($C1202-1)*3-2,$C$2)*OFFSET($B$1031,1,,($C1202-1)*3-2,1))),
IFERROR((Z868/$J867)*$J1202,0))</f>
        <v>0</v>
      </c>
      <c r="AA1203" s="312" cm="1">
        <f t="array" aca="1" ref="AA1203" ca="1">IF($D1202=$C$3,
SUM(IF(OFFSET($N$1031,,,($C1202-1)*3-2,$C$2)=AA1202,OFFSET($N$1033,,,($C1202-1)*3-2,$C$2)*OFFSET($B$1031,1,,($C1202-1)*3-2,1))),
IFERROR((AA868/$J867)*$J1202,0))</f>
        <v>0</v>
      </c>
      <c r="AB1203" s="312" cm="1">
        <f t="array" aca="1" ref="AB1203" ca="1">IF($D1202=$C$3,
SUM(IF(OFFSET($N$1031,,,($C1202-1)*3-2,$C$2)=AB1202,OFFSET($N$1033,,,($C1202-1)*3-2,$C$2)*OFFSET($B$1031,1,,($C1202-1)*3-2,1))),
IFERROR((AB868/$J867)*$J1202,0))</f>
        <v>0</v>
      </c>
      <c r="AC1203" s="312" cm="1">
        <f t="array" aca="1" ref="AC1203" ca="1">IF($D1202=$C$3,
SUM(IF(OFFSET($N$1031,,,($C1202-1)*3-2,$C$2)=AC1202,OFFSET($N$1033,,,($C1202-1)*3-2,$C$2)*OFFSET($B$1031,1,,($C1202-1)*3-2,1))),
IFERROR((AC868/$J867)*$J1202,0))</f>
        <v>0</v>
      </c>
      <c r="AD1203" s="312" cm="1">
        <f t="array" aca="1" ref="AD1203" ca="1">IF($D1202=$C$3,
SUM(IF(OFFSET($N$1031,,,($C1202-1)*3-2,$C$2)=AD1202,OFFSET($N$1033,,,($C1202-1)*3-2,$C$2)*OFFSET($B$1031,1,,($C1202-1)*3-2,1))),
IFERROR((AD868/$J867)*$J1202,0))</f>
        <v>0</v>
      </c>
      <c r="AE1203" s="312" cm="1">
        <f t="array" aca="1" ref="AE1203" ca="1">IF($D1202=$C$3,
SUM(IF(OFFSET($N$1031,,,($C1202-1)*3-2,$C$2)=AE1202,OFFSET($N$1033,,,($C1202-1)*3-2,$C$2)*OFFSET($B$1031,1,,($C1202-1)*3-2,1))),
IFERROR((AE868/$J867)*$J1202,0))</f>
        <v>0</v>
      </c>
      <c r="AF1203" s="312" cm="1">
        <f t="array" aca="1" ref="AF1203" ca="1">IF($D1202=$C$3,
SUM(IF(OFFSET($N$1031,,,($C1202-1)*3-2,$C$2)=AF1202,OFFSET($N$1033,,,($C1202-1)*3-2,$C$2)*OFFSET($B$1031,1,,($C1202-1)*3-2,1))),
IFERROR((AF868/$J867)*$J1202,0))</f>
        <v>0</v>
      </c>
      <c r="AG1203" s="312" cm="1">
        <f t="array" aca="1" ref="AG1203" ca="1">IF($D1202=$C$3,
SUM(IF(OFFSET($N$1031,,,($C1202-1)*3-2,$C$2)=AG1202,OFFSET($N$1033,,,($C1202-1)*3-2,$C$2)*OFFSET($B$1031,1,,($C1202-1)*3-2,1))),
IFERROR((AG868/$J867)*$J1202,0))</f>
        <v>0</v>
      </c>
      <c r="AH1203" s="317"/>
      <c r="AI1203" s="318"/>
      <c r="AJ1203" s="318"/>
      <c r="AK1203" s="318"/>
      <c r="AL1203" s="318"/>
      <c r="AM1203"/>
      <c r="AN1203"/>
      <c r="AO1203"/>
      <c r="AP1203"/>
      <c r="AQ1203"/>
      <c r="AR1203"/>
    </row>
    <row r="1204" spans="1:44" ht="13.15" customHeight="1">
      <c r="A1204" s="317"/>
      <c r="B1204" s="380" t="str">
        <f t="shared" ref="B1204:C1204" ca="1" si="4606">B869</f>
        <v/>
      </c>
      <c r="C1204" s="380" t="str">
        <f t="shared" ca="1" si="4606"/>
        <v/>
      </c>
      <c r="D1204" s="891"/>
      <c r="E1204" s="896"/>
      <c r="F1204" s="897"/>
      <c r="G1204" s="900"/>
      <c r="H1204" s="903"/>
      <c r="I1204" s="906"/>
      <c r="J1204" s="909"/>
      <c r="K1204" s="912"/>
      <c r="L1204" s="915"/>
      <c r="M1204" s="404" t="s">
        <v>91</v>
      </c>
      <c r="N1204" s="405">
        <f t="shared" ref="N1204:AG1204" ca="1" si="4607">IFERROR(N1203*$K1202,0)</f>
        <v>0</v>
      </c>
      <c r="O1204" s="406">
        <f t="shared" ca="1" si="4607"/>
        <v>0</v>
      </c>
      <c r="P1204" s="406">
        <f t="shared" ca="1" si="4607"/>
        <v>0</v>
      </c>
      <c r="Q1204" s="407">
        <f t="shared" ca="1" si="4607"/>
        <v>0</v>
      </c>
      <c r="R1204" s="406">
        <f t="shared" ca="1" si="4607"/>
        <v>0</v>
      </c>
      <c r="S1204" s="406">
        <f t="shared" ca="1" si="4607"/>
        <v>0</v>
      </c>
      <c r="T1204" s="406">
        <f t="shared" ca="1" si="4607"/>
        <v>0</v>
      </c>
      <c r="U1204" s="406">
        <f t="shared" ca="1" si="4607"/>
        <v>0</v>
      </c>
      <c r="V1204" s="406">
        <f t="shared" ca="1" si="4607"/>
        <v>0</v>
      </c>
      <c r="W1204" s="406">
        <f t="shared" ca="1" si="4607"/>
        <v>0</v>
      </c>
      <c r="X1204" s="406">
        <f t="shared" ca="1" si="4607"/>
        <v>0</v>
      </c>
      <c r="Y1204" s="406">
        <f t="shared" ca="1" si="4607"/>
        <v>0</v>
      </c>
      <c r="Z1204" s="406">
        <f t="shared" ca="1" si="4607"/>
        <v>0</v>
      </c>
      <c r="AA1204" s="406">
        <f t="shared" ca="1" si="4607"/>
        <v>0</v>
      </c>
      <c r="AB1204" s="406">
        <f t="shared" ca="1" si="4607"/>
        <v>0</v>
      </c>
      <c r="AC1204" s="406">
        <f t="shared" ca="1" si="4607"/>
        <v>0</v>
      </c>
      <c r="AD1204" s="406">
        <f t="shared" ca="1" si="4607"/>
        <v>0</v>
      </c>
      <c r="AE1204" s="406">
        <f t="shared" ca="1" si="4607"/>
        <v>0</v>
      </c>
      <c r="AF1204" s="406">
        <f t="shared" ca="1" si="4607"/>
        <v>0</v>
      </c>
      <c r="AG1204" s="406">
        <f t="shared" ca="1" si="4607"/>
        <v>0</v>
      </c>
      <c r="AH1204" s="317"/>
      <c r="AI1204" s="318"/>
      <c r="AJ1204" s="318"/>
      <c r="AK1204" s="318"/>
      <c r="AL1204" s="318"/>
      <c r="AM1204"/>
      <c r="AN1204"/>
      <c r="AO1204"/>
      <c r="AP1204"/>
      <c r="AQ1204"/>
      <c r="AR1204"/>
    </row>
    <row r="1205" spans="1:44" ht="13.15" customHeight="1">
      <c r="A1205" s="317"/>
      <c r="B1205" s="317"/>
      <c r="C1205" s="317" cm="1">
        <f t="array" aca="1" ref="C1205" ca="1">OFFSET(C1205,-3,,,)+1</f>
        <v>59</v>
      </c>
      <c r="D1205" s="889" t="str">
        <f t="shared" ref="D1205:E1205" ca="1" si="4608">D870</f>
        <v/>
      </c>
      <c r="E1205" s="892" t="str">
        <f t="shared" ca="1" si="4608"/>
        <v/>
      </c>
      <c r="F1205" s="893"/>
      <c r="G1205" s="898">
        <f t="shared" ref="G1205" si="4609">G870</f>
        <v>0</v>
      </c>
      <c r="H1205" s="901"/>
      <c r="I1205" s="904" t="str">
        <f t="shared" ref="I1205" ca="1" si="4610">I870</f>
        <v/>
      </c>
      <c r="J1205" s="907">
        <f t="shared" ref="J1205" ca="1" si="4611">IF($D1205=$C$3,
SUMPRODUCT(OFFSET($B$1031,1,,($C1205-1)*3-2,),OFFSET($L$1031,,,($C1205-1)*3-2,)),J870+H1205)</f>
        <v>0</v>
      </c>
      <c r="K1205" s="910">
        <f t="shared" ref="K1205" ca="1" si="4612">K870</f>
        <v>0</v>
      </c>
      <c r="L1205" s="913">
        <f t="shared" ref="L1205" ca="1" si="4613">J1205*K1205</f>
        <v>0</v>
      </c>
      <c r="M1205" s="402" t="s">
        <v>89</v>
      </c>
      <c r="N1205" s="308" t="str">
        <f t="shared" ref="N1205:AG1205" ca="1" si="4614">N870</f>
        <v/>
      </c>
      <c r="O1205" s="309" t="str">
        <f t="shared" ca="1" si="4614"/>
        <v/>
      </c>
      <c r="P1205" s="309" t="str">
        <f t="shared" ca="1" si="4614"/>
        <v/>
      </c>
      <c r="Q1205" s="310" t="str">
        <f t="shared" ca="1" si="4614"/>
        <v/>
      </c>
      <c r="R1205" s="309" t="str">
        <f t="shared" ca="1" si="4614"/>
        <v/>
      </c>
      <c r="S1205" s="309" t="str">
        <f t="shared" ca="1" si="4614"/>
        <v/>
      </c>
      <c r="T1205" s="309" t="str">
        <f t="shared" ca="1" si="4614"/>
        <v/>
      </c>
      <c r="U1205" s="309" t="str">
        <f t="shared" ca="1" si="4614"/>
        <v/>
      </c>
      <c r="V1205" s="309" t="str">
        <f t="shared" ca="1" si="4614"/>
        <v/>
      </c>
      <c r="W1205" s="309" t="str">
        <f t="shared" ca="1" si="4614"/>
        <v/>
      </c>
      <c r="X1205" s="309" t="str">
        <f t="shared" ca="1" si="4614"/>
        <v/>
      </c>
      <c r="Y1205" s="309" t="str">
        <f t="shared" ca="1" si="4614"/>
        <v/>
      </c>
      <c r="Z1205" s="309" t="str">
        <f t="shared" ca="1" si="4614"/>
        <v/>
      </c>
      <c r="AA1205" s="309" t="str">
        <f t="shared" ca="1" si="4614"/>
        <v/>
      </c>
      <c r="AB1205" s="309" t="str">
        <f t="shared" ca="1" si="4614"/>
        <v/>
      </c>
      <c r="AC1205" s="309" t="str">
        <f t="shared" ca="1" si="4614"/>
        <v/>
      </c>
      <c r="AD1205" s="309" t="str">
        <f t="shared" ca="1" si="4614"/>
        <v/>
      </c>
      <c r="AE1205" s="309" t="str">
        <f t="shared" ca="1" si="4614"/>
        <v/>
      </c>
      <c r="AF1205" s="309" t="str">
        <f t="shared" ca="1" si="4614"/>
        <v/>
      </c>
      <c r="AG1205" s="309" t="str">
        <f t="shared" ca="1" si="4614"/>
        <v/>
      </c>
      <c r="AH1205" s="317"/>
      <c r="AI1205" s="318"/>
      <c r="AJ1205" s="318"/>
      <c r="AK1205" s="318"/>
      <c r="AL1205" s="318"/>
      <c r="AM1205"/>
      <c r="AN1205"/>
      <c r="AO1205"/>
      <c r="AP1205"/>
      <c r="AQ1205"/>
      <c r="AR1205"/>
    </row>
    <row r="1206" spans="1:44" ht="13.15" customHeight="1">
      <c r="A1206" s="317"/>
      <c r="B1206" s="380">
        <f t="shared" ref="B1206" ca="1" si="4615">B871</f>
        <v>0</v>
      </c>
      <c r="C1206" s="317" cm="1">
        <f t="array" aca="1" ref="C1206" ca="1">IF(ROUND(SUM(IF(N1205:AG1205&lt;&gt;"",IF(N1205:AG1205&lt;&gt;0,(N1206:AG1206))))-J1205,3)&lt;&gt;0,"X",0)</f>
        <v>0</v>
      </c>
      <c r="D1206" s="890"/>
      <c r="E1206" s="894"/>
      <c r="F1206" s="895"/>
      <c r="G1206" s="899"/>
      <c r="H1206" s="902"/>
      <c r="I1206" s="905"/>
      <c r="J1206" s="908"/>
      <c r="K1206" s="911"/>
      <c r="L1206" s="914"/>
      <c r="M1206" s="403" t="s">
        <v>90</v>
      </c>
      <c r="N1206" s="312" cm="1">
        <f t="array" aca="1" ref="N1206" ca="1">IF($D1205=$C$3,
SUM(IF(OFFSET($N$1031,,,($C1205-1)*3-2,$C$2)=N1205,OFFSET($N$1033,,,($C1205-1)*3-2,$C$2)*OFFSET($B$1031,1,,($C1205-1)*3-2,1))),
IFERROR((N871/$J870)*$J1205,0))</f>
        <v>0</v>
      </c>
      <c r="O1206" s="312" cm="1">
        <f t="array" aca="1" ref="O1206" ca="1">IF($D1205=$C$3,
SUM(IF(OFFSET($N$1031,,,($C1205-1)*3-2,$C$2)=O1205,OFFSET($N$1033,,,($C1205-1)*3-2,$C$2)*OFFSET($B$1031,1,,($C1205-1)*3-2,1))),
IFERROR((O871/$J870)*$J1205,0))</f>
        <v>0</v>
      </c>
      <c r="P1206" s="312" cm="1">
        <f t="array" aca="1" ref="P1206" ca="1">IF($D1205=$C$3,
SUM(IF(OFFSET($N$1031,,,($C1205-1)*3-2,$C$2)=P1205,OFFSET($N$1033,,,($C1205-1)*3-2,$C$2)*OFFSET($B$1031,1,,($C1205-1)*3-2,1))),
IFERROR((P871/$J870)*$J1205,0))</f>
        <v>0</v>
      </c>
      <c r="Q1206" s="313" cm="1">
        <f t="array" aca="1" ref="Q1206" ca="1">IF($D1205=$C$3,
SUM(IF(OFFSET($N$1031,,,($C1205-1)*3-2,$C$2)=Q1205,OFFSET($N$1033,,,($C1205-1)*3-2,$C$2)*OFFSET($B$1031,1,,($C1205-1)*3-2,1))),
IFERROR((Q871/$J870)*$J1205,0))</f>
        <v>0</v>
      </c>
      <c r="R1206" s="312" cm="1">
        <f t="array" aca="1" ref="R1206" ca="1">IF($D1205=$C$3,
SUM(IF(OFFSET($N$1031,,,($C1205-1)*3-2,$C$2)=R1205,OFFSET($N$1033,,,($C1205-1)*3-2,$C$2)*OFFSET($B$1031,1,,($C1205-1)*3-2,1))),
IFERROR((R871/$J870)*$J1205,0))</f>
        <v>0</v>
      </c>
      <c r="S1206" s="312" cm="1">
        <f t="array" aca="1" ref="S1206" ca="1">IF($D1205=$C$3,
SUM(IF(OFFSET($N$1031,,,($C1205-1)*3-2,$C$2)=S1205,OFFSET($N$1033,,,($C1205-1)*3-2,$C$2)*OFFSET($B$1031,1,,($C1205-1)*3-2,1))),
IFERROR((S871/$J870)*$J1205,0))</f>
        <v>0</v>
      </c>
      <c r="T1206" s="312" cm="1">
        <f t="array" aca="1" ref="T1206" ca="1">IF($D1205=$C$3,
SUM(IF(OFFSET($N$1031,,,($C1205-1)*3-2,$C$2)=T1205,OFFSET($N$1033,,,($C1205-1)*3-2,$C$2)*OFFSET($B$1031,1,,($C1205-1)*3-2,1))),
IFERROR((T871/$J870)*$J1205,0))</f>
        <v>0</v>
      </c>
      <c r="U1206" s="312" cm="1">
        <f t="array" aca="1" ref="U1206" ca="1">IF($D1205=$C$3,
SUM(IF(OFFSET($N$1031,,,($C1205-1)*3-2,$C$2)=U1205,OFFSET($N$1033,,,($C1205-1)*3-2,$C$2)*OFFSET($B$1031,1,,($C1205-1)*3-2,1))),
IFERROR((U871/$J870)*$J1205,0))</f>
        <v>0</v>
      </c>
      <c r="V1206" s="312" cm="1">
        <f t="array" aca="1" ref="V1206" ca="1">IF($D1205=$C$3,
SUM(IF(OFFSET($N$1031,,,($C1205-1)*3-2,$C$2)=V1205,OFFSET($N$1033,,,($C1205-1)*3-2,$C$2)*OFFSET($B$1031,1,,($C1205-1)*3-2,1))),
IFERROR((V871/$J870)*$J1205,0))</f>
        <v>0</v>
      </c>
      <c r="W1206" s="312" cm="1">
        <f t="array" aca="1" ref="W1206" ca="1">IF($D1205=$C$3,
SUM(IF(OFFSET($N$1031,,,($C1205-1)*3-2,$C$2)=W1205,OFFSET($N$1033,,,($C1205-1)*3-2,$C$2)*OFFSET($B$1031,1,,($C1205-1)*3-2,1))),
IFERROR((W871/$J870)*$J1205,0))</f>
        <v>0</v>
      </c>
      <c r="X1206" s="312" cm="1">
        <f t="array" aca="1" ref="X1206" ca="1">IF($D1205=$C$3,
SUM(IF(OFFSET($N$1031,,,($C1205-1)*3-2,$C$2)=X1205,OFFSET($N$1033,,,($C1205-1)*3-2,$C$2)*OFFSET($B$1031,1,,($C1205-1)*3-2,1))),
IFERROR((X871/$J870)*$J1205,0))</f>
        <v>0</v>
      </c>
      <c r="Y1206" s="312" cm="1">
        <f t="array" aca="1" ref="Y1206" ca="1">IF($D1205=$C$3,
SUM(IF(OFFSET($N$1031,,,($C1205-1)*3-2,$C$2)=Y1205,OFFSET($N$1033,,,($C1205-1)*3-2,$C$2)*OFFSET($B$1031,1,,($C1205-1)*3-2,1))),
IFERROR((Y871/$J870)*$J1205,0))</f>
        <v>0</v>
      </c>
      <c r="Z1206" s="312" cm="1">
        <f t="array" aca="1" ref="Z1206" ca="1">IF($D1205=$C$3,
SUM(IF(OFFSET($N$1031,,,($C1205-1)*3-2,$C$2)=Z1205,OFFSET($N$1033,,,($C1205-1)*3-2,$C$2)*OFFSET($B$1031,1,,($C1205-1)*3-2,1))),
IFERROR((Z871/$J870)*$J1205,0))</f>
        <v>0</v>
      </c>
      <c r="AA1206" s="312" cm="1">
        <f t="array" aca="1" ref="AA1206" ca="1">IF($D1205=$C$3,
SUM(IF(OFFSET($N$1031,,,($C1205-1)*3-2,$C$2)=AA1205,OFFSET($N$1033,,,($C1205-1)*3-2,$C$2)*OFFSET($B$1031,1,,($C1205-1)*3-2,1))),
IFERROR((AA871/$J870)*$J1205,0))</f>
        <v>0</v>
      </c>
      <c r="AB1206" s="312" cm="1">
        <f t="array" aca="1" ref="AB1206" ca="1">IF($D1205=$C$3,
SUM(IF(OFFSET($N$1031,,,($C1205-1)*3-2,$C$2)=AB1205,OFFSET($N$1033,,,($C1205-1)*3-2,$C$2)*OFFSET($B$1031,1,,($C1205-1)*3-2,1))),
IFERROR((AB871/$J870)*$J1205,0))</f>
        <v>0</v>
      </c>
      <c r="AC1206" s="312" cm="1">
        <f t="array" aca="1" ref="AC1206" ca="1">IF($D1205=$C$3,
SUM(IF(OFFSET($N$1031,,,($C1205-1)*3-2,$C$2)=AC1205,OFFSET($N$1033,,,($C1205-1)*3-2,$C$2)*OFFSET($B$1031,1,,($C1205-1)*3-2,1))),
IFERROR((AC871/$J870)*$J1205,0))</f>
        <v>0</v>
      </c>
      <c r="AD1206" s="312" cm="1">
        <f t="array" aca="1" ref="AD1206" ca="1">IF($D1205=$C$3,
SUM(IF(OFFSET($N$1031,,,($C1205-1)*3-2,$C$2)=AD1205,OFFSET($N$1033,,,($C1205-1)*3-2,$C$2)*OFFSET($B$1031,1,,($C1205-1)*3-2,1))),
IFERROR((AD871/$J870)*$J1205,0))</f>
        <v>0</v>
      </c>
      <c r="AE1206" s="312" cm="1">
        <f t="array" aca="1" ref="AE1206" ca="1">IF($D1205=$C$3,
SUM(IF(OFFSET($N$1031,,,($C1205-1)*3-2,$C$2)=AE1205,OFFSET($N$1033,,,($C1205-1)*3-2,$C$2)*OFFSET($B$1031,1,,($C1205-1)*3-2,1))),
IFERROR((AE871/$J870)*$J1205,0))</f>
        <v>0</v>
      </c>
      <c r="AF1206" s="312" cm="1">
        <f t="array" aca="1" ref="AF1206" ca="1">IF($D1205=$C$3,
SUM(IF(OFFSET($N$1031,,,($C1205-1)*3-2,$C$2)=AF1205,OFFSET($N$1033,,,($C1205-1)*3-2,$C$2)*OFFSET($B$1031,1,,($C1205-1)*3-2,1))),
IFERROR((AF871/$J870)*$J1205,0))</f>
        <v>0</v>
      </c>
      <c r="AG1206" s="312" cm="1">
        <f t="array" aca="1" ref="AG1206" ca="1">IF($D1205=$C$3,
SUM(IF(OFFSET($N$1031,,,($C1205-1)*3-2,$C$2)=AG1205,OFFSET($N$1033,,,($C1205-1)*3-2,$C$2)*OFFSET($B$1031,1,,($C1205-1)*3-2,1))),
IFERROR((AG871/$J870)*$J1205,0))</f>
        <v>0</v>
      </c>
      <c r="AH1206" s="317"/>
      <c r="AI1206" s="318"/>
      <c r="AJ1206" s="318"/>
      <c r="AK1206" s="318"/>
      <c r="AL1206" s="318"/>
      <c r="AM1206"/>
      <c r="AN1206"/>
      <c r="AO1206"/>
      <c r="AP1206"/>
      <c r="AQ1206"/>
      <c r="AR1206"/>
    </row>
    <row r="1207" spans="1:44" ht="13.15" customHeight="1">
      <c r="A1207" s="317"/>
      <c r="B1207" s="380" t="str">
        <f t="shared" ref="B1207:C1207" ca="1" si="4616">B872</f>
        <v/>
      </c>
      <c r="C1207" s="380" t="str">
        <f t="shared" ca="1" si="4616"/>
        <v/>
      </c>
      <c r="D1207" s="891"/>
      <c r="E1207" s="896"/>
      <c r="F1207" s="897"/>
      <c r="G1207" s="900"/>
      <c r="H1207" s="903"/>
      <c r="I1207" s="906"/>
      <c r="J1207" s="909"/>
      <c r="K1207" s="912"/>
      <c r="L1207" s="915"/>
      <c r="M1207" s="404" t="s">
        <v>91</v>
      </c>
      <c r="N1207" s="405">
        <f t="shared" ref="N1207:AG1207" ca="1" si="4617">IFERROR(N1206*$K1205,0)</f>
        <v>0</v>
      </c>
      <c r="O1207" s="406">
        <f t="shared" ca="1" si="4617"/>
        <v>0</v>
      </c>
      <c r="P1207" s="406">
        <f t="shared" ca="1" si="4617"/>
        <v>0</v>
      </c>
      <c r="Q1207" s="407">
        <f t="shared" ca="1" si="4617"/>
        <v>0</v>
      </c>
      <c r="R1207" s="406">
        <f t="shared" ca="1" si="4617"/>
        <v>0</v>
      </c>
      <c r="S1207" s="406">
        <f t="shared" ca="1" si="4617"/>
        <v>0</v>
      </c>
      <c r="T1207" s="406">
        <f t="shared" ca="1" si="4617"/>
        <v>0</v>
      </c>
      <c r="U1207" s="406">
        <f t="shared" ca="1" si="4617"/>
        <v>0</v>
      </c>
      <c r="V1207" s="406">
        <f t="shared" ca="1" si="4617"/>
        <v>0</v>
      </c>
      <c r="W1207" s="406">
        <f t="shared" ca="1" si="4617"/>
        <v>0</v>
      </c>
      <c r="X1207" s="406">
        <f t="shared" ca="1" si="4617"/>
        <v>0</v>
      </c>
      <c r="Y1207" s="406">
        <f t="shared" ca="1" si="4617"/>
        <v>0</v>
      </c>
      <c r="Z1207" s="406">
        <f t="shared" ca="1" si="4617"/>
        <v>0</v>
      </c>
      <c r="AA1207" s="406">
        <f t="shared" ca="1" si="4617"/>
        <v>0</v>
      </c>
      <c r="AB1207" s="406">
        <f t="shared" ca="1" si="4617"/>
        <v>0</v>
      </c>
      <c r="AC1207" s="406">
        <f t="shared" ca="1" si="4617"/>
        <v>0</v>
      </c>
      <c r="AD1207" s="406">
        <f t="shared" ca="1" si="4617"/>
        <v>0</v>
      </c>
      <c r="AE1207" s="406">
        <f t="shared" ca="1" si="4617"/>
        <v>0</v>
      </c>
      <c r="AF1207" s="406">
        <f t="shared" ca="1" si="4617"/>
        <v>0</v>
      </c>
      <c r="AG1207" s="406">
        <f t="shared" ca="1" si="4617"/>
        <v>0</v>
      </c>
      <c r="AH1207" s="317"/>
      <c r="AI1207" s="318"/>
      <c r="AJ1207" s="318"/>
      <c r="AK1207" s="318"/>
      <c r="AL1207" s="318"/>
      <c r="AM1207"/>
      <c r="AN1207"/>
      <c r="AO1207"/>
      <c r="AP1207"/>
      <c r="AQ1207"/>
      <c r="AR1207"/>
    </row>
    <row r="1208" spans="1:44" ht="13.15" customHeight="1">
      <c r="A1208" s="317"/>
      <c r="B1208" s="317"/>
      <c r="C1208" s="317" cm="1">
        <f t="array" aca="1" ref="C1208" ca="1">OFFSET(C1208,-3,,,)+1</f>
        <v>60</v>
      </c>
      <c r="D1208" s="889" t="str">
        <f t="shared" ref="D1208:E1208" ca="1" si="4618">D873</f>
        <v/>
      </c>
      <c r="E1208" s="892" t="str">
        <f t="shared" ca="1" si="4618"/>
        <v/>
      </c>
      <c r="F1208" s="893"/>
      <c r="G1208" s="898">
        <f t="shared" ref="G1208" si="4619">G873</f>
        <v>0</v>
      </c>
      <c r="H1208" s="901"/>
      <c r="I1208" s="904" t="str">
        <f t="shared" ref="I1208" ca="1" si="4620">I873</f>
        <v/>
      </c>
      <c r="J1208" s="907">
        <f t="shared" ref="J1208" ca="1" si="4621">IF($D1208=$C$3,
SUMPRODUCT(OFFSET($B$1031,1,,($C1208-1)*3-2,),OFFSET($L$1031,,,($C1208-1)*3-2,)),J873+H1208)</f>
        <v>0</v>
      </c>
      <c r="K1208" s="910">
        <f t="shared" ref="K1208" ca="1" si="4622">K873</f>
        <v>0</v>
      </c>
      <c r="L1208" s="913">
        <f t="shared" ref="L1208" ca="1" si="4623">J1208*K1208</f>
        <v>0</v>
      </c>
      <c r="M1208" s="402" t="s">
        <v>89</v>
      </c>
      <c r="N1208" s="308" t="str">
        <f t="shared" ref="N1208:AG1208" ca="1" si="4624">N873</f>
        <v/>
      </c>
      <c r="O1208" s="309" t="str">
        <f t="shared" ca="1" si="4624"/>
        <v/>
      </c>
      <c r="P1208" s="309" t="str">
        <f t="shared" ca="1" si="4624"/>
        <v/>
      </c>
      <c r="Q1208" s="310" t="str">
        <f t="shared" ca="1" si="4624"/>
        <v/>
      </c>
      <c r="R1208" s="309" t="str">
        <f t="shared" ca="1" si="4624"/>
        <v/>
      </c>
      <c r="S1208" s="309" t="str">
        <f t="shared" ca="1" si="4624"/>
        <v/>
      </c>
      <c r="T1208" s="309" t="str">
        <f t="shared" ca="1" si="4624"/>
        <v/>
      </c>
      <c r="U1208" s="309" t="str">
        <f t="shared" ca="1" si="4624"/>
        <v/>
      </c>
      <c r="V1208" s="309" t="str">
        <f t="shared" ca="1" si="4624"/>
        <v/>
      </c>
      <c r="W1208" s="309" t="str">
        <f t="shared" ca="1" si="4624"/>
        <v/>
      </c>
      <c r="X1208" s="309" t="str">
        <f t="shared" ca="1" si="4624"/>
        <v/>
      </c>
      <c r="Y1208" s="309" t="str">
        <f t="shared" ca="1" si="4624"/>
        <v/>
      </c>
      <c r="Z1208" s="309" t="str">
        <f t="shared" ca="1" si="4624"/>
        <v/>
      </c>
      <c r="AA1208" s="309" t="str">
        <f t="shared" ca="1" si="4624"/>
        <v/>
      </c>
      <c r="AB1208" s="309" t="str">
        <f t="shared" ca="1" si="4624"/>
        <v/>
      </c>
      <c r="AC1208" s="309" t="str">
        <f t="shared" ca="1" si="4624"/>
        <v/>
      </c>
      <c r="AD1208" s="309" t="str">
        <f t="shared" ca="1" si="4624"/>
        <v/>
      </c>
      <c r="AE1208" s="309" t="str">
        <f t="shared" ca="1" si="4624"/>
        <v/>
      </c>
      <c r="AF1208" s="309" t="str">
        <f t="shared" ca="1" si="4624"/>
        <v/>
      </c>
      <c r="AG1208" s="309" t="str">
        <f t="shared" ca="1" si="4624"/>
        <v/>
      </c>
      <c r="AH1208" s="317"/>
      <c r="AI1208" s="318"/>
      <c r="AJ1208" s="318"/>
      <c r="AK1208" s="318"/>
      <c r="AL1208" s="318"/>
      <c r="AM1208"/>
      <c r="AN1208"/>
      <c r="AO1208"/>
      <c r="AP1208"/>
      <c r="AQ1208"/>
      <c r="AR1208"/>
    </row>
    <row r="1209" spans="1:44" ht="13.15" customHeight="1">
      <c r="A1209" s="317"/>
      <c r="B1209" s="380">
        <f t="shared" ref="B1209" ca="1" si="4625">B874</f>
        <v>0</v>
      </c>
      <c r="C1209" s="317" cm="1">
        <f t="array" aca="1" ref="C1209" ca="1">IF(ROUND(SUM(IF(N1208:AG1208&lt;&gt;"",IF(N1208:AG1208&lt;&gt;0,(N1209:AG1209))))-J1208,3)&lt;&gt;0,"X",0)</f>
        <v>0</v>
      </c>
      <c r="D1209" s="890"/>
      <c r="E1209" s="894"/>
      <c r="F1209" s="895"/>
      <c r="G1209" s="899"/>
      <c r="H1209" s="902"/>
      <c r="I1209" s="905"/>
      <c r="J1209" s="908"/>
      <c r="K1209" s="911"/>
      <c r="L1209" s="914"/>
      <c r="M1209" s="403" t="s">
        <v>90</v>
      </c>
      <c r="N1209" s="312" cm="1">
        <f t="array" aca="1" ref="N1209" ca="1">IF($D1208=$C$3,
SUM(IF(OFFSET($N$1031,,,($C1208-1)*3-2,$C$2)=N1208,OFFSET($N$1033,,,($C1208-1)*3-2,$C$2)*OFFSET($B$1031,1,,($C1208-1)*3-2,1))),
IFERROR((N874/$J873)*$J1208,0))</f>
        <v>0</v>
      </c>
      <c r="O1209" s="312" cm="1">
        <f t="array" aca="1" ref="O1209" ca="1">IF($D1208=$C$3,
SUM(IF(OFFSET($N$1031,,,($C1208-1)*3-2,$C$2)=O1208,OFFSET($N$1033,,,($C1208-1)*3-2,$C$2)*OFFSET($B$1031,1,,($C1208-1)*3-2,1))),
IFERROR((O874/$J873)*$J1208,0))</f>
        <v>0</v>
      </c>
      <c r="P1209" s="312" cm="1">
        <f t="array" aca="1" ref="P1209" ca="1">IF($D1208=$C$3,
SUM(IF(OFFSET($N$1031,,,($C1208-1)*3-2,$C$2)=P1208,OFFSET($N$1033,,,($C1208-1)*3-2,$C$2)*OFFSET($B$1031,1,,($C1208-1)*3-2,1))),
IFERROR((P874/$J873)*$J1208,0))</f>
        <v>0</v>
      </c>
      <c r="Q1209" s="313" cm="1">
        <f t="array" aca="1" ref="Q1209" ca="1">IF($D1208=$C$3,
SUM(IF(OFFSET($N$1031,,,($C1208-1)*3-2,$C$2)=Q1208,OFFSET($N$1033,,,($C1208-1)*3-2,$C$2)*OFFSET($B$1031,1,,($C1208-1)*3-2,1))),
IFERROR((Q874/$J873)*$J1208,0))</f>
        <v>0</v>
      </c>
      <c r="R1209" s="312" cm="1">
        <f t="array" aca="1" ref="R1209" ca="1">IF($D1208=$C$3,
SUM(IF(OFFSET($N$1031,,,($C1208-1)*3-2,$C$2)=R1208,OFFSET($N$1033,,,($C1208-1)*3-2,$C$2)*OFFSET($B$1031,1,,($C1208-1)*3-2,1))),
IFERROR((R874/$J873)*$J1208,0))</f>
        <v>0</v>
      </c>
      <c r="S1209" s="312" cm="1">
        <f t="array" aca="1" ref="S1209" ca="1">IF($D1208=$C$3,
SUM(IF(OFFSET($N$1031,,,($C1208-1)*3-2,$C$2)=S1208,OFFSET($N$1033,,,($C1208-1)*3-2,$C$2)*OFFSET($B$1031,1,,($C1208-1)*3-2,1))),
IFERROR((S874/$J873)*$J1208,0))</f>
        <v>0</v>
      </c>
      <c r="T1209" s="312" cm="1">
        <f t="array" aca="1" ref="T1209" ca="1">IF($D1208=$C$3,
SUM(IF(OFFSET($N$1031,,,($C1208-1)*3-2,$C$2)=T1208,OFFSET($N$1033,,,($C1208-1)*3-2,$C$2)*OFFSET($B$1031,1,,($C1208-1)*3-2,1))),
IFERROR((T874/$J873)*$J1208,0))</f>
        <v>0</v>
      </c>
      <c r="U1209" s="312" cm="1">
        <f t="array" aca="1" ref="U1209" ca="1">IF($D1208=$C$3,
SUM(IF(OFFSET($N$1031,,,($C1208-1)*3-2,$C$2)=U1208,OFFSET($N$1033,,,($C1208-1)*3-2,$C$2)*OFFSET($B$1031,1,,($C1208-1)*3-2,1))),
IFERROR((U874/$J873)*$J1208,0))</f>
        <v>0</v>
      </c>
      <c r="V1209" s="312" cm="1">
        <f t="array" aca="1" ref="V1209" ca="1">IF($D1208=$C$3,
SUM(IF(OFFSET($N$1031,,,($C1208-1)*3-2,$C$2)=V1208,OFFSET($N$1033,,,($C1208-1)*3-2,$C$2)*OFFSET($B$1031,1,,($C1208-1)*3-2,1))),
IFERROR((V874/$J873)*$J1208,0))</f>
        <v>0</v>
      </c>
      <c r="W1209" s="312" cm="1">
        <f t="array" aca="1" ref="W1209" ca="1">IF($D1208=$C$3,
SUM(IF(OFFSET($N$1031,,,($C1208-1)*3-2,$C$2)=W1208,OFFSET($N$1033,,,($C1208-1)*3-2,$C$2)*OFFSET($B$1031,1,,($C1208-1)*3-2,1))),
IFERROR((W874/$J873)*$J1208,0))</f>
        <v>0</v>
      </c>
      <c r="X1209" s="312" cm="1">
        <f t="array" aca="1" ref="X1209" ca="1">IF($D1208=$C$3,
SUM(IF(OFFSET($N$1031,,,($C1208-1)*3-2,$C$2)=X1208,OFFSET($N$1033,,,($C1208-1)*3-2,$C$2)*OFFSET($B$1031,1,,($C1208-1)*3-2,1))),
IFERROR((X874/$J873)*$J1208,0))</f>
        <v>0</v>
      </c>
      <c r="Y1209" s="312" cm="1">
        <f t="array" aca="1" ref="Y1209" ca="1">IF($D1208=$C$3,
SUM(IF(OFFSET($N$1031,,,($C1208-1)*3-2,$C$2)=Y1208,OFFSET($N$1033,,,($C1208-1)*3-2,$C$2)*OFFSET($B$1031,1,,($C1208-1)*3-2,1))),
IFERROR((Y874/$J873)*$J1208,0))</f>
        <v>0</v>
      </c>
      <c r="Z1209" s="312" cm="1">
        <f t="array" aca="1" ref="Z1209" ca="1">IF($D1208=$C$3,
SUM(IF(OFFSET($N$1031,,,($C1208-1)*3-2,$C$2)=Z1208,OFFSET($N$1033,,,($C1208-1)*3-2,$C$2)*OFFSET($B$1031,1,,($C1208-1)*3-2,1))),
IFERROR((Z874/$J873)*$J1208,0))</f>
        <v>0</v>
      </c>
      <c r="AA1209" s="312" cm="1">
        <f t="array" aca="1" ref="AA1209" ca="1">IF($D1208=$C$3,
SUM(IF(OFFSET($N$1031,,,($C1208-1)*3-2,$C$2)=AA1208,OFFSET($N$1033,,,($C1208-1)*3-2,$C$2)*OFFSET($B$1031,1,,($C1208-1)*3-2,1))),
IFERROR((AA874/$J873)*$J1208,0))</f>
        <v>0</v>
      </c>
      <c r="AB1209" s="312" cm="1">
        <f t="array" aca="1" ref="AB1209" ca="1">IF($D1208=$C$3,
SUM(IF(OFFSET($N$1031,,,($C1208-1)*3-2,$C$2)=AB1208,OFFSET($N$1033,,,($C1208-1)*3-2,$C$2)*OFFSET($B$1031,1,,($C1208-1)*3-2,1))),
IFERROR((AB874/$J873)*$J1208,0))</f>
        <v>0</v>
      </c>
      <c r="AC1209" s="312" cm="1">
        <f t="array" aca="1" ref="AC1209" ca="1">IF($D1208=$C$3,
SUM(IF(OFFSET($N$1031,,,($C1208-1)*3-2,$C$2)=AC1208,OFFSET($N$1033,,,($C1208-1)*3-2,$C$2)*OFFSET($B$1031,1,,($C1208-1)*3-2,1))),
IFERROR((AC874/$J873)*$J1208,0))</f>
        <v>0</v>
      </c>
      <c r="AD1209" s="312" cm="1">
        <f t="array" aca="1" ref="AD1209" ca="1">IF($D1208=$C$3,
SUM(IF(OFFSET($N$1031,,,($C1208-1)*3-2,$C$2)=AD1208,OFFSET($N$1033,,,($C1208-1)*3-2,$C$2)*OFFSET($B$1031,1,,($C1208-1)*3-2,1))),
IFERROR((AD874/$J873)*$J1208,0))</f>
        <v>0</v>
      </c>
      <c r="AE1209" s="312" cm="1">
        <f t="array" aca="1" ref="AE1209" ca="1">IF($D1208=$C$3,
SUM(IF(OFFSET($N$1031,,,($C1208-1)*3-2,$C$2)=AE1208,OFFSET($N$1033,,,($C1208-1)*3-2,$C$2)*OFFSET($B$1031,1,,($C1208-1)*3-2,1))),
IFERROR((AE874/$J873)*$J1208,0))</f>
        <v>0</v>
      </c>
      <c r="AF1209" s="312" cm="1">
        <f t="array" aca="1" ref="AF1209" ca="1">IF($D1208=$C$3,
SUM(IF(OFFSET($N$1031,,,($C1208-1)*3-2,$C$2)=AF1208,OFFSET($N$1033,,,($C1208-1)*3-2,$C$2)*OFFSET($B$1031,1,,($C1208-1)*3-2,1))),
IFERROR((AF874/$J873)*$J1208,0))</f>
        <v>0</v>
      </c>
      <c r="AG1209" s="312" cm="1">
        <f t="array" aca="1" ref="AG1209" ca="1">IF($D1208=$C$3,
SUM(IF(OFFSET($N$1031,,,($C1208-1)*3-2,$C$2)=AG1208,OFFSET($N$1033,,,($C1208-1)*3-2,$C$2)*OFFSET($B$1031,1,,($C1208-1)*3-2,1))),
IFERROR((AG874/$J873)*$J1208,0))</f>
        <v>0</v>
      </c>
      <c r="AH1209" s="317"/>
      <c r="AI1209" s="318"/>
      <c r="AJ1209" s="318"/>
      <c r="AK1209" s="318"/>
      <c r="AL1209" s="318"/>
      <c r="AM1209"/>
      <c r="AN1209"/>
      <c r="AO1209"/>
      <c r="AP1209"/>
      <c r="AQ1209"/>
      <c r="AR1209"/>
    </row>
    <row r="1210" spans="1:44" ht="13.15" customHeight="1">
      <c r="A1210" s="317"/>
      <c r="B1210" s="380" t="str">
        <f t="shared" ref="B1210:C1210" ca="1" si="4626">B875</f>
        <v/>
      </c>
      <c r="C1210" s="380" t="str">
        <f t="shared" ca="1" si="4626"/>
        <v/>
      </c>
      <c r="D1210" s="891"/>
      <c r="E1210" s="896"/>
      <c r="F1210" s="897"/>
      <c r="G1210" s="900"/>
      <c r="H1210" s="903"/>
      <c r="I1210" s="906"/>
      <c r="J1210" s="909"/>
      <c r="K1210" s="912"/>
      <c r="L1210" s="915"/>
      <c r="M1210" s="404" t="s">
        <v>91</v>
      </c>
      <c r="N1210" s="405">
        <f t="shared" ref="N1210:AG1210" ca="1" si="4627">IFERROR(N1209*$K1208,0)</f>
        <v>0</v>
      </c>
      <c r="O1210" s="406">
        <f t="shared" ca="1" si="4627"/>
        <v>0</v>
      </c>
      <c r="P1210" s="406">
        <f t="shared" ca="1" si="4627"/>
        <v>0</v>
      </c>
      <c r="Q1210" s="407">
        <f t="shared" ca="1" si="4627"/>
        <v>0</v>
      </c>
      <c r="R1210" s="406">
        <f t="shared" ca="1" si="4627"/>
        <v>0</v>
      </c>
      <c r="S1210" s="406">
        <f t="shared" ca="1" si="4627"/>
        <v>0</v>
      </c>
      <c r="T1210" s="406">
        <f t="shared" ca="1" si="4627"/>
        <v>0</v>
      </c>
      <c r="U1210" s="406">
        <f t="shared" ca="1" si="4627"/>
        <v>0</v>
      </c>
      <c r="V1210" s="406">
        <f t="shared" ca="1" si="4627"/>
        <v>0</v>
      </c>
      <c r="W1210" s="406">
        <f t="shared" ca="1" si="4627"/>
        <v>0</v>
      </c>
      <c r="X1210" s="406">
        <f t="shared" ca="1" si="4627"/>
        <v>0</v>
      </c>
      <c r="Y1210" s="406">
        <f t="shared" ca="1" si="4627"/>
        <v>0</v>
      </c>
      <c r="Z1210" s="406">
        <f t="shared" ca="1" si="4627"/>
        <v>0</v>
      </c>
      <c r="AA1210" s="406">
        <f t="shared" ca="1" si="4627"/>
        <v>0</v>
      </c>
      <c r="AB1210" s="406">
        <f t="shared" ca="1" si="4627"/>
        <v>0</v>
      </c>
      <c r="AC1210" s="406">
        <f t="shared" ca="1" si="4627"/>
        <v>0</v>
      </c>
      <c r="AD1210" s="406">
        <f t="shared" ca="1" si="4627"/>
        <v>0</v>
      </c>
      <c r="AE1210" s="406">
        <f t="shared" ca="1" si="4627"/>
        <v>0</v>
      </c>
      <c r="AF1210" s="406">
        <f t="shared" ca="1" si="4627"/>
        <v>0</v>
      </c>
      <c r="AG1210" s="406">
        <f t="shared" ca="1" si="4627"/>
        <v>0</v>
      </c>
      <c r="AH1210" s="317"/>
      <c r="AI1210" s="318"/>
      <c r="AJ1210" s="318"/>
      <c r="AK1210" s="318"/>
      <c r="AL1210" s="318"/>
      <c r="AM1210"/>
      <c r="AN1210"/>
      <c r="AO1210"/>
      <c r="AP1210"/>
      <c r="AQ1210"/>
      <c r="AR1210"/>
    </row>
    <row r="1211" spans="1:44" ht="13.15" customHeight="1">
      <c r="A1211" s="317"/>
      <c r="B1211" s="317"/>
      <c r="C1211" s="317" cm="1">
        <f t="array" aca="1" ref="C1211" ca="1">OFFSET(C1211,-3,,,)+1</f>
        <v>61</v>
      </c>
      <c r="D1211" s="889" t="str">
        <f t="shared" ref="D1211:E1211" ca="1" si="4628">D876</f>
        <v/>
      </c>
      <c r="E1211" s="892" t="str">
        <f t="shared" ca="1" si="4628"/>
        <v/>
      </c>
      <c r="F1211" s="893"/>
      <c r="G1211" s="898">
        <f t="shared" ref="G1211" si="4629">G876</f>
        <v>0</v>
      </c>
      <c r="H1211" s="901"/>
      <c r="I1211" s="904" t="str">
        <f t="shared" ref="I1211" ca="1" si="4630">I876</f>
        <v/>
      </c>
      <c r="J1211" s="907">
        <f t="shared" ref="J1211" ca="1" si="4631">IF($D1211=$C$3,
SUMPRODUCT(OFFSET($B$1031,1,,($C1211-1)*3-2,),OFFSET($L$1031,,,($C1211-1)*3-2,)),J876+H1211)</f>
        <v>0</v>
      </c>
      <c r="K1211" s="910">
        <f t="shared" ref="K1211" ca="1" si="4632">K876</f>
        <v>0</v>
      </c>
      <c r="L1211" s="913">
        <f t="shared" ref="L1211" ca="1" si="4633">J1211*K1211</f>
        <v>0</v>
      </c>
      <c r="M1211" s="402" t="s">
        <v>89</v>
      </c>
      <c r="N1211" s="308" t="str">
        <f t="shared" ref="N1211:AG1211" ca="1" si="4634">N876</f>
        <v/>
      </c>
      <c r="O1211" s="309" t="str">
        <f t="shared" ca="1" si="4634"/>
        <v/>
      </c>
      <c r="P1211" s="309" t="str">
        <f t="shared" ca="1" si="4634"/>
        <v/>
      </c>
      <c r="Q1211" s="310" t="str">
        <f t="shared" ca="1" si="4634"/>
        <v/>
      </c>
      <c r="R1211" s="309" t="str">
        <f t="shared" ca="1" si="4634"/>
        <v/>
      </c>
      <c r="S1211" s="309" t="str">
        <f t="shared" ca="1" si="4634"/>
        <v/>
      </c>
      <c r="T1211" s="309" t="str">
        <f t="shared" ca="1" si="4634"/>
        <v/>
      </c>
      <c r="U1211" s="309" t="str">
        <f t="shared" ca="1" si="4634"/>
        <v/>
      </c>
      <c r="V1211" s="309" t="str">
        <f t="shared" ca="1" si="4634"/>
        <v/>
      </c>
      <c r="W1211" s="309" t="str">
        <f t="shared" ca="1" si="4634"/>
        <v/>
      </c>
      <c r="X1211" s="309" t="str">
        <f t="shared" ca="1" si="4634"/>
        <v/>
      </c>
      <c r="Y1211" s="309" t="str">
        <f t="shared" ca="1" si="4634"/>
        <v/>
      </c>
      <c r="Z1211" s="309" t="str">
        <f t="shared" ca="1" si="4634"/>
        <v/>
      </c>
      <c r="AA1211" s="309" t="str">
        <f t="shared" ca="1" si="4634"/>
        <v/>
      </c>
      <c r="AB1211" s="309" t="str">
        <f t="shared" ca="1" si="4634"/>
        <v/>
      </c>
      <c r="AC1211" s="309" t="str">
        <f t="shared" ca="1" si="4634"/>
        <v/>
      </c>
      <c r="AD1211" s="309" t="str">
        <f t="shared" ca="1" si="4634"/>
        <v/>
      </c>
      <c r="AE1211" s="309" t="str">
        <f t="shared" ca="1" si="4634"/>
        <v/>
      </c>
      <c r="AF1211" s="309" t="str">
        <f t="shared" ca="1" si="4634"/>
        <v/>
      </c>
      <c r="AG1211" s="309" t="str">
        <f t="shared" ca="1" si="4634"/>
        <v/>
      </c>
      <c r="AH1211" s="317"/>
      <c r="AI1211" s="318"/>
      <c r="AJ1211" s="318"/>
      <c r="AK1211" s="318"/>
      <c r="AL1211" s="318"/>
      <c r="AM1211"/>
      <c r="AN1211"/>
      <c r="AO1211"/>
      <c r="AP1211"/>
      <c r="AQ1211"/>
      <c r="AR1211"/>
    </row>
    <row r="1212" spans="1:44" ht="13.15" customHeight="1">
      <c r="A1212" s="317"/>
      <c r="B1212" s="380">
        <f t="shared" ref="B1212" ca="1" si="4635">B877</f>
        <v>0</v>
      </c>
      <c r="C1212" s="317" cm="1">
        <f t="array" aca="1" ref="C1212" ca="1">IF(ROUND(SUM(IF(N1211:AG1211&lt;&gt;"",IF(N1211:AG1211&lt;&gt;0,(N1212:AG1212))))-J1211,3)&lt;&gt;0,"X",0)</f>
        <v>0</v>
      </c>
      <c r="D1212" s="890"/>
      <c r="E1212" s="894"/>
      <c r="F1212" s="895"/>
      <c r="G1212" s="899"/>
      <c r="H1212" s="902"/>
      <c r="I1212" s="905"/>
      <c r="J1212" s="908"/>
      <c r="K1212" s="911"/>
      <c r="L1212" s="914"/>
      <c r="M1212" s="403" t="s">
        <v>90</v>
      </c>
      <c r="N1212" s="312" cm="1">
        <f t="array" aca="1" ref="N1212" ca="1">IF($D1211=$C$3,
SUM(IF(OFFSET($N$1031,,,($C1211-1)*3-2,$C$2)=N1211,OFFSET($N$1033,,,($C1211-1)*3-2,$C$2)*OFFSET($B$1031,1,,($C1211-1)*3-2,1))),
IFERROR((N877/$J876)*$J1211,0))</f>
        <v>0</v>
      </c>
      <c r="O1212" s="312" cm="1">
        <f t="array" aca="1" ref="O1212" ca="1">IF($D1211=$C$3,
SUM(IF(OFFSET($N$1031,,,($C1211-1)*3-2,$C$2)=O1211,OFFSET($N$1033,,,($C1211-1)*3-2,$C$2)*OFFSET($B$1031,1,,($C1211-1)*3-2,1))),
IFERROR((O877/$J876)*$J1211,0))</f>
        <v>0</v>
      </c>
      <c r="P1212" s="312" cm="1">
        <f t="array" aca="1" ref="P1212" ca="1">IF($D1211=$C$3,
SUM(IF(OFFSET($N$1031,,,($C1211-1)*3-2,$C$2)=P1211,OFFSET($N$1033,,,($C1211-1)*3-2,$C$2)*OFFSET($B$1031,1,,($C1211-1)*3-2,1))),
IFERROR((P877/$J876)*$J1211,0))</f>
        <v>0</v>
      </c>
      <c r="Q1212" s="313" cm="1">
        <f t="array" aca="1" ref="Q1212" ca="1">IF($D1211=$C$3,
SUM(IF(OFFSET($N$1031,,,($C1211-1)*3-2,$C$2)=Q1211,OFFSET($N$1033,,,($C1211-1)*3-2,$C$2)*OFFSET($B$1031,1,,($C1211-1)*3-2,1))),
IFERROR((Q877/$J876)*$J1211,0))</f>
        <v>0</v>
      </c>
      <c r="R1212" s="312" cm="1">
        <f t="array" aca="1" ref="R1212" ca="1">IF($D1211=$C$3,
SUM(IF(OFFSET($N$1031,,,($C1211-1)*3-2,$C$2)=R1211,OFFSET($N$1033,,,($C1211-1)*3-2,$C$2)*OFFSET($B$1031,1,,($C1211-1)*3-2,1))),
IFERROR((R877/$J876)*$J1211,0))</f>
        <v>0</v>
      </c>
      <c r="S1212" s="312" cm="1">
        <f t="array" aca="1" ref="S1212" ca="1">IF($D1211=$C$3,
SUM(IF(OFFSET($N$1031,,,($C1211-1)*3-2,$C$2)=S1211,OFFSET($N$1033,,,($C1211-1)*3-2,$C$2)*OFFSET($B$1031,1,,($C1211-1)*3-2,1))),
IFERROR((S877/$J876)*$J1211,0))</f>
        <v>0</v>
      </c>
      <c r="T1212" s="312" cm="1">
        <f t="array" aca="1" ref="T1212" ca="1">IF($D1211=$C$3,
SUM(IF(OFFSET($N$1031,,,($C1211-1)*3-2,$C$2)=T1211,OFFSET($N$1033,,,($C1211-1)*3-2,$C$2)*OFFSET($B$1031,1,,($C1211-1)*3-2,1))),
IFERROR((T877/$J876)*$J1211,0))</f>
        <v>0</v>
      </c>
      <c r="U1212" s="312" cm="1">
        <f t="array" aca="1" ref="U1212" ca="1">IF($D1211=$C$3,
SUM(IF(OFFSET($N$1031,,,($C1211-1)*3-2,$C$2)=U1211,OFFSET($N$1033,,,($C1211-1)*3-2,$C$2)*OFFSET($B$1031,1,,($C1211-1)*3-2,1))),
IFERROR((U877/$J876)*$J1211,0))</f>
        <v>0</v>
      </c>
      <c r="V1212" s="312" cm="1">
        <f t="array" aca="1" ref="V1212" ca="1">IF($D1211=$C$3,
SUM(IF(OFFSET($N$1031,,,($C1211-1)*3-2,$C$2)=V1211,OFFSET($N$1033,,,($C1211-1)*3-2,$C$2)*OFFSET($B$1031,1,,($C1211-1)*3-2,1))),
IFERROR((V877/$J876)*$J1211,0))</f>
        <v>0</v>
      </c>
      <c r="W1212" s="312" cm="1">
        <f t="array" aca="1" ref="W1212" ca="1">IF($D1211=$C$3,
SUM(IF(OFFSET($N$1031,,,($C1211-1)*3-2,$C$2)=W1211,OFFSET($N$1033,,,($C1211-1)*3-2,$C$2)*OFFSET($B$1031,1,,($C1211-1)*3-2,1))),
IFERROR((W877/$J876)*$J1211,0))</f>
        <v>0</v>
      </c>
      <c r="X1212" s="312" cm="1">
        <f t="array" aca="1" ref="X1212" ca="1">IF($D1211=$C$3,
SUM(IF(OFFSET($N$1031,,,($C1211-1)*3-2,$C$2)=X1211,OFFSET($N$1033,,,($C1211-1)*3-2,$C$2)*OFFSET($B$1031,1,,($C1211-1)*3-2,1))),
IFERROR((X877/$J876)*$J1211,0))</f>
        <v>0</v>
      </c>
      <c r="Y1212" s="312" cm="1">
        <f t="array" aca="1" ref="Y1212" ca="1">IF($D1211=$C$3,
SUM(IF(OFFSET($N$1031,,,($C1211-1)*3-2,$C$2)=Y1211,OFFSET($N$1033,,,($C1211-1)*3-2,$C$2)*OFFSET($B$1031,1,,($C1211-1)*3-2,1))),
IFERROR((Y877/$J876)*$J1211,0))</f>
        <v>0</v>
      </c>
      <c r="Z1212" s="312" cm="1">
        <f t="array" aca="1" ref="Z1212" ca="1">IF($D1211=$C$3,
SUM(IF(OFFSET($N$1031,,,($C1211-1)*3-2,$C$2)=Z1211,OFFSET($N$1033,,,($C1211-1)*3-2,$C$2)*OFFSET($B$1031,1,,($C1211-1)*3-2,1))),
IFERROR((Z877/$J876)*$J1211,0))</f>
        <v>0</v>
      </c>
      <c r="AA1212" s="312" cm="1">
        <f t="array" aca="1" ref="AA1212" ca="1">IF($D1211=$C$3,
SUM(IF(OFFSET($N$1031,,,($C1211-1)*3-2,$C$2)=AA1211,OFFSET($N$1033,,,($C1211-1)*3-2,$C$2)*OFFSET($B$1031,1,,($C1211-1)*3-2,1))),
IFERROR((AA877/$J876)*$J1211,0))</f>
        <v>0</v>
      </c>
      <c r="AB1212" s="312" cm="1">
        <f t="array" aca="1" ref="AB1212" ca="1">IF($D1211=$C$3,
SUM(IF(OFFSET($N$1031,,,($C1211-1)*3-2,$C$2)=AB1211,OFFSET($N$1033,,,($C1211-1)*3-2,$C$2)*OFFSET($B$1031,1,,($C1211-1)*3-2,1))),
IFERROR((AB877/$J876)*$J1211,0))</f>
        <v>0</v>
      </c>
      <c r="AC1212" s="312" cm="1">
        <f t="array" aca="1" ref="AC1212" ca="1">IF($D1211=$C$3,
SUM(IF(OFFSET($N$1031,,,($C1211-1)*3-2,$C$2)=AC1211,OFFSET($N$1033,,,($C1211-1)*3-2,$C$2)*OFFSET($B$1031,1,,($C1211-1)*3-2,1))),
IFERROR((AC877/$J876)*$J1211,0))</f>
        <v>0</v>
      </c>
      <c r="AD1212" s="312" cm="1">
        <f t="array" aca="1" ref="AD1212" ca="1">IF($D1211=$C$3,
SUM(IF(OFFSET($N$1031,,,($C1211-1)*3-2,$C$2)=AD1211,OFFSET($N$1033,,,($C1211-1)*3-2,$C$2)*OFFSET($B$1031,1,,($C1211-1)*3-2,1))),
IFERROR((AD877/$J876)*$J1211,0))</f>
        <v>0</v>
      </c>
      <c r="AE1212" s="312" cm="1">
        <f t="array" aca="1" ref="AE1212" ca="1">IF($D1211=$C$3,
SUM(IF(OFFSET($N$1031,,,($C1211-1)*3-2,$C$2)=AE1211,OFFSET($N$1033,,,($C1211-1)*3-2,$C$2)*OFFSET($B$1031,1,,($C1211-1)*3-2,1))),
IFERROR((AE877/$J876)*$J1211,0))</f>
        <v>0</v>
      </c>
      <c r="AF1212" s="312" cm="1">
        <f t="array" aca="1" ref="AF1212" ca="1">IF($D1211=$C$3,
SUM(IF(OFFSET($N$1031,,,($C1211-1)*3-2,$C$2)=AF1211,OFFSET($N$1033,,,($C1211-1)*3-2,$C$2)*OFFSET($B$1031,1,,($C1211-1)*3-2,1))),
IFERROR((AF877/$J876)*$J1211,0))</f>
        <v>0</v>
      </c>
      <c r="AG1212" s="312" cm="1">
        <f t="array" aca="1" ref="AG1212" ca="1">IF($D1211=$C$3,
SUM(IF(OFFSET($N$1031,,,($C1211-1)*3-2,$C$2)=AG1211,OFFSET($N$1033,,,($C1211-1)*3-2,$C$2)*OFFSET($B$1031,1,,($C1211-1)*3-2,1))),
IFERROR((AG877/$J876)*$J1211,0))</f>
        <v>0</v>
      </c>
      <c r="AH1212" s="317"/>
      <c r="AI1212" s="318"/>
      <c r="AJ1212" s="318"/>
      <c r="AK1212" s="318"/>
      <c r="AL1212" s="318"/>
      <c r="AM1212"/>
      <c r="AN1212"/>
      <c r="AO1212"/>
      <c r="AP1212"/>
      <c r="AQ1212"/>
      <c r="AR1212"/>
    </row>
    <row r="1213" spans="1:44" ht="13.15" customHeight="1">
      <c r="A1213" s="317"/>
      <c r="B1213" s="380" t="str">
        <f t="shared" ref="B1213:C1213" ca="1" si="4636">B878</f>
        <v/>
      </c>
      <c r="C1213" s="380" t="str">
        <f t="shared" ca="1" si="4636"/>
        <v/>
      </c>
      <c r="D1213" s="891"/>
      <c r="E1213" s="896"/>
      <c r="F1213" s="897"/>
      <c r="G1213" s="900"/>
      <c r="H1213" s="903"/>
      <c r="I1213" s="906"/>
      <c r="J1213" s="909"/>
      <c r="K1213" s="912"/>
      <c r="L1213" s="915"/>
      <c r="M1213" s="404" t="s">
        <v>91</v>
      </c>
      <c r="N1213" s="405">
        <f t="shared" ref="N1213:AG1213" ca="1" si="4637">IFERROR(N1212*$K1211,0)</f>
        <v>0</v>
      </c>
      <c r="O1213" s="406">
        <f t="shared" ca="1" si="4637"/>
        <v>0</v>
      </c>
      <c r="P1213" s="406">
        <f t="shared" ca="1" si="4637"/>
        <v>0</v>
      </c>
      <c r="Q1213" s="407">
        <f t="shared" ca="1" si="4637"/>
        <v>0</v>
      </c>
      <c r="R1213" s="406">
        <f t="shared" ca="1" si="4637"/>
        <v>0</v>
      </c>
      <c r="S1213" s="406">
        <f t="shared" ca="1" si="4637"/>
        <v>0</v>
      </c>
      <c r="T1213" s="406">
        <f t="shared" ca="1" si="4637"/>
        <v>0</v>
      </c>
      <c r="U1213" s="406">
        <f t="shared" ca="1" si="4637"/>
        <v>0</v>
      </c>
      <c r="V1213" s="406">
        <f t="shared" ca="1" si="4637"/>
        <v>0</v>
      </c>
      <c r="W1213" s="406">
        <f t="shared" ca="1" si="4637"/>
        <v>0</v>
      </c>
      <c r="X1213" s="406">
        <f t="shared" ca="1" si="4637"/>
        <v>0</v>
      </c>
      <c r="Y1213" s="406">
        <f t="shared" ca="1" si="4637"/>
        <v>0</v>
      </c>
      <c r="Z1213" s="406">
        <f t="shared" ca="1" si="4637"/>
        <v>0</v>
      </c>
      <c r="AA1213" s="406">
        <f t="shared" ca="1" si="4637"/>
        <v>0</v>
      </c>
      <c r="AB1213" s="406">
        <f t="shared" ca="1" si="4637"/>
        <v>0</v>
      </c>
      <c r="AC1213" s="406">
        <f t="shared" ca="1" si="4637"/>
        <v>0</v>
      </c>
      <c r="AD1213" s="406">
        <f t="shared" ca="1" si="4637"/>
        <v>0</v>
      </c>
      <c r="AE1213" s="406">
        <f t="shared" ca="1" si="4637"/>
        <v>0</v>
      </c>
      <c r="AF1213" s="406">
        <f t="shared" ca="1" si="4637"/>
        <v>0</v>
      </c>
      <c r="AG1213" s="406">
        <f t="shared" ca="1" si="4637"/>
        <v>0</v>
      </c>
      <c r="AH1213" s="317"/>
      <c r="AI1213" s="318"/>
      <c r="AJ1213" s="318"/>
      <c r="AK1213" s="318"/>
      <c r="AL1213" s="318"/>
      <c r="AM1213"/>
      <c r="AN1213"/>
      <c r="AO1213"/>
      <c r="AP1213"/>
      <c r="AQ1213"/>
      <c r="AR1213"/>
    </row>
    <row r="1214" spans="1:44" ht="13.15" customHeight="1">
      <c r="A1214" s="317"/>
      <c r="B1214" s="317"/>
      <c r="C1214" s="317" cm="1">
        <f t="array" aca="1" ref="C1214" ca="1">OFFSET(C1214,-3,,,)+1</f>
        <v>62</v>
      </c>
      <c r="D1214" s="889" t="str">
        <f t="shared" ref="D1214:E1214" ca="1" si="4638">D879</f>
        <v/>
      </c>
      <c r="E1214" s="892" t="str">
        <f t="shared" ca="1" si="4638"/>
        <v/>
      </c>
      <c r="F1214" s="893"/>
      <c r="G1214" s="898">
        <f t="shared" ref="G1214" si="4639">G879</f>
        <v>0</v>
      </c>
      <c r="H1214" s="901"/>
      <c r="I1214" s="904" t="str">
        <f t="shared" ref="I1214" ca="1" si="4640">I879</f>
        <v/>
      </c>
      <c r="J1214" s="907">
        <f t="shared" ref="J1214" ca="1" si="4641">IF($D1214=$C$3,
SUMPRODUCT(OFFSET($B$1031,1,,($C1214-1)*3-2,),OFFSET($L$1031,,,($C1214-1)*3-2,)),J879+H1214)</f>
        <v>0</v>
      </c>
      <c r="K1214" s="910">
        <f t="shared" ref="K1214" ca="1" si="4642">K879</f>
        <v>0</v>
      </c>
      <c r="L1214" s="913">
        <f t="shared" ref="L1214" ca="1" si="4643">J1214*K1214</f>
        <v>0</v>
      </c>
      <c r="M1214" s="402" t="s">
        <v>89</v>
      </c>
      <c r="N1214" s="308" t="str">
        <f t="shared" ref="N1214:AG1214" ca="1" si="4644">N879</f>
        <v/>
      </c>
      <c r="O1214" s="309" t="str">
        <f t="shared" ca="1" si="4644"/>
        <v/>
      </c>
      <c r="P1214" s="309" t="str">
        <f t="shared" ca="1" si="4644"/>
        <v/>
      </c>
      <c r="Q1214" s="310" t="str">
        <f t="shared" ca="1" si="4644"/>
        <v/>
      </c>
      <c r="R1214" s="309" t="str">
        <f t="shared" ca="1" si="4644"/>
        <v/>
      </c>
      <c r="S1214" s="309" t="str">
        <f t="shared" ca="1" si="4644"/>
        <v/>
      </c>
      <c r="T1214" s="309" t="str">
        <f t="shared" ca="1" si="4644"/>
        <v/>
      </c>
      <c r="U1214" s="309" t="str">
        <f t="shared" ca="1" si="4644"/>
        <v/>
      </c>
      <c r="V1214" s="309" t="str">
        <f t="shared" ca="1" si="4644"/>
        <v/>
      </c>
      <c r="W1214" s="309" t="str">
        <f t="shared" ca="1" si="4644"/>
        <v/>
      </c>
      <c r="X1214" s="309" t="str">
        <f t="shared" ca="1" si="4644"/>
        <v/>
      </c>
      <c r="Y1214" s="309" t="str">
        <f t="shared" ca="1" si="4644"/>
        <v/>
      </c>
      <c r="Z1214" s="309" t="str">
        <f t="shared" ca="1" si="4644"/>
        <v/>
      </c>
      <c r="AA1214" s="309" t="str">
        <f t="shared" ca="1" si="4644"/>
        <v/>
      </c>
      <c r="AB1214" s="309" t="str">
        <f t="shared" ca="1" si="4644"/>
        <v/>
      </c>
      <c r="AC1214" s="309" t="str">
        <f t="shared" ca="1" si="4644"/>
        <v/>
      </c>
      <c r="AD1214" s="309" t="str">
        <f t="shared" ca="1" si="4644"/>
        <v/>
      </c>
      <c r="AE1214" s="309" t="str">
        <f t="shared" ca="1" si="4644"/>
        <v/>
      </c>
      <c r="AF1214" s="309" t="str">
        <f t="shared" ca="1" si="4644"/>
        <v/>
      </c>
      <c r="AG1214" s="309" t="str">
        <f t="shared" ca="1" si="4644"/>
        <v/>
      </c>
      <c r="AH1214" s="317"/>
      <c r="AI1214" s="318"/>
      <c r="AJ1214" s="318"/>
      <c r="AK1214" s="318"/>
      <c r="AL1214" s="318"/>
      <c r="AM1214"/>
      <c r="AN1214"/>
      <c r="AO1214"/>
      <c r="AP1214"/>
      <c r="AQ1214"/>
      <c r="AR1214"/>
    </row>
    <row r="1215" spans="1:44" ht="13.15" customHeight="1">
      <c r="A1215" s="317"/>
      <c r="B1215" s="380">
        <f t="shared" ref="B1215" ca="1" si="4645">B880</f>
        <v>0</v>
      </c>
      <c r="C1215" s="317" cm="1">
        <f t="array" aca="1" ref="C1215" ca="1">IF(ROUND(SUM(IF(N1214:AG1214&lt;&gt;"",IF(N1214:AG1214&lt;&gt;0,(N1215:AG1215))))-J1214,3)&lt;&gt;0,"X",0)</f>
        <v>0</v>
      </c>
      <c r="D1215" s="890"/>
      <c r="E1215" s="894"/>
      <c r="F1215" s="895"/>
      <c r="G1215" s="899"/>
      <c r="H1215" s="902"/>
      <c r="I1215" s="905"/>
      <c r="J1215" s="908"/>
      <c r="K1215" s="911"/>
      <c r="L1215" s="914"/>
      <c r="M1215" s="403" t="s">
        <v>90</v>
      </c>
      <c r="N1215" s="312" cm="1">
        <f t="array" aca="1" ref="N1215" ca="1">IF($D1214=$C$3,
SUM(IF(OFFSET($N$1031,,,($C1214-1)*3-2,$C$2)=N1214,OFFSET($N$1033,,,($C1214-1)*3-2,$C$2)*OFFSET($B$1031,1,,($C1214-1)*3-2,1))),
IFERROR((N880/$J879)*$J1214,0))</f>
        <v>0</v>
      </c>
      <c r="O1215" s="312" cm="1">
        <f t="array" aca="1" ref="O1215" ca="1">IF($D1214=$C$3,
SUM(IF(OFFSET($N$1031,,,($C1214-1)*3-2,$C$2)=O1214,OFFSET($N$1033,,,($C1214-1)*3-2,$C$2)*OFFSET($B$1031,1,,($C1214-1)*3-2,1))),
IFERROR((O880/$J879)*$J1214,0))</f>
        <v>0</v>
      </c>
      <c r="P1215" s="312" cm="1">
        <f t="array" aca="1" ref="P1215" ca="1">IF($D1214=$C$3,
SUM(IF(OFFSET($N$1031,,,($C1214-1)*3-2,$C$2)=P1214,OFFSET($N$1033,,,($C1214-1)*3-2,$C$2)*OFFSET($B$1031,1,,($C1214-1)*3-2,1))),
IFERROR((P880/$J879)*$J1214,0))</f>
        <v>0</v>
      </c>
      <c r="Q1215" s="313" cm="1">
        <f t="array" aca="1" ref="Q1215" ca="1">IF($D1214=$C$3,
SUM(IF(OFFSET($N$1031,,,($C1214-1)*3-2,$C$2)=Q1214,OFFSET($N$1033,,,($C1214-1)*3-2,$C$2)*OFFSET($B$1031,1,,($C1214-1)*3-2,1))),
IFERROR((Q880/$J879)*$J1214,0))</f>
        <v>0</v>
      </c>
      <c r="R1215" s="312" cm="1">
        <f t="array" aca="1" ref="R1215" ca="1">IF($D1214=$C$3,
SUM(IF(OFFSET($N$1031,,,($C1214-1)*3-2,$C$2)=R1214,OFFSET($N$1033,,,($C1214-1)*3-2,$C$2)*OFFSET($B$1031,1,,($C1214-1)*3-2,1))),
IFERROR((R880/$J879)*$J1214,0))</f>
        <v>0</v>
      </c>
      <c r="S1215" s="312" cm="1">
        <f t="array" aca="1" ref="S1215" ca="1">IF($D1214=$C$3,
SUM(IF(OFFSET($N$1031,,,($C1214-1)*3-2,$C$2)=S1214,OFFSET($N$1033,,,($C1214-1)*3-2,$C$2)*OFFSET($B$1031,1,,($C1214-1)*3-2,1))),
IFERROR((S880/$J879)*$J1214,0))</f>
        <v>0</v>
      </c>
      <c r="T1215" s="312" cm="1">
        <f t="array" aca="1" ref="T1215" ca="1">IF($D1214=$C$3,
SUM(IF(OFFSET($N$1031,,,($C1214-1)*3-2,$C$2)=T1214,OFFSET($N$1033,,,($C1214-1)*3-2,$C$2)*OFFSET($B$1031,1,,($C1214-1)*3-2,1))),
IFERROR((T880/$J879)*$J1214,0))</f>
        <v>0</v>
      </c>
      <c r="U1215" s="312" cm="1">
        <f t="array" aca="1" ref="U1215" ca="1">IF($D1214=$C$3,
SUM(IF(OFFSET($N$1031,,,($C1214-1)*3-2,$C$2)=U1214,OFFSET($N$1033,,,($C1214-1)*3-2,$C$2)*OFFSET($B$1031,1,,($C1214-1)*3-2,1))),
IFERROR((U880/$J879)*$J1214,0))</f>
        <v>0</v>
      </c>
      <c r="V1215" s="312" cm="1">
        <f t="array" aca="1" ref="V1215" ca="1">IF($D1214=$C$3,
SUM(IF(OFFSET($N$1031,,,($C1214-1)*3-2,$C$2)=V1214,OFFSET($N$1033,,,($C1214-1)*3-2,$C$2)*OFFSET($B$1031,1,,($C1214-1)*3-2,1))),
IFERROR((V880/$J879)*$J1214,0))</f>
        <v>0</v>
      </c>
      <c r="W1215" s="312" cm="1">
        <f t="array" aca="1" ref="W1215" ca="1">IF($D1214=$C$3,
SUM(IF(OFFSET($N$1031,,,($C1214-1)*3-2,$C$2)=W1214,OFFSET($N$1033,,,($C1214-1)*3-2,$C$2)*OFFSET($B$1031,1,,($C1214-1)*3-2,1))),
IFERROR((W880/$J879)*$J1214,0))</f>
        <v>0</v>
      </c>
      <c r="X1215" s="312" cm="1">
        <f t="array" aca="1" ref="X1215" ca="1">IF($D1214=$C$3,
SUM(IF(OFFSET($N$1031,,,($C1214-1)*3-2,$C$2)=X1214,OFFSET($N$1033,,,($C1214-1)*3-2,$C$2)*OFFSET($B$1031,1,,($C1214-1)*3-2,1))),
IFERROR((X880/$J879)*$J1214,0))</f>
        <v>0</v>
      </c>
      <c r="Y1215" s="312" cm="1">
        <f t="array" aca="1" ref="Y1215" ca="1">IF($D1214=$C$3,
SUM(IF(OFFSET($N$1031,,,($C1214-1)*3-2,$C$2)=Y1214,OFFSET($N$1033,,,($C1214-1)*3-2,$C$2)*OFFSET($B$1031,1,,($C1214-1)*3-2,1))),
IFERROR((Y880/$J879)*$J1214,0))</f>
        <v>0</v>
      </c>
      <c r="Z1215" s="312" cm="1">
        <f t="array" aca="1" ref="Z1215" ca="1">IF($D1214=$C$3,
SUM(IF(OFFSET($N$1031,,,($C1214-1)*3-2,$C$2)=Z1214,OFFSET($N$1033,,,($C1214-1)*3-2,$C$2)*OFFSET($B$1031,1,,($C1214-1)*3-2,1))),
IFERROR((Z880/$J879)*$J1214,0))</f>
        <v>0</v>
      </c>
      <c r="AA1215" s="312" cm="1">
        <f t="array" aca="1" ref="AA1215" ca="1">IF($D1214=$C$3,
SUM(IF(OFFSET($N$1031,,,($C1214-1)*3-2,$C$2)=AA1214,OFFSET($N$1033,,,($C1214-1)*3-2,$C$2)*OFFSET($B$1031,1,,($C1214-1)*3-2,1))),
IFERROR((AA880/$J879)*$J1214,0))</f>
        <v>0</v>
      </c>
      <c r="AB1215" s="312" cm="1">
        <f t="array" aca="1" ref="AB1215" ca="1">IF($D1214=$C$3,
SUM(IF(OFFSET($N$1031,,,($C1214-1)*3-2,$C$2)=AB1214,OFFSET($N$1033,,,($C1214-1)*3-2,$C$2)*OFFSET($B$1031,1,,($C1214-1)*3-2,1))),
IFERROR((AB880/$J879)*$J1214,0))</f>
        <v>0</v>
      </c>
      <c r="AC1215" s="312" cm="1">
        <f t="array" aca="1" ref="AC1215" ca="1">IF($D1214=$C$3,
SUM(IF(OFFSET($N$1031,,,($C1214-1)*3-2,$C$2)=AC1214,OFFSET($N$1033,,,($C1214-1)*3-2,$C$2)*OFFSET($B$1031,1,,($C1214-1)*3-2,1))),
IFERROR((AC880/$J879)*$J1214,0))</f>
        <v>0</v>
      </c>
      <c r="AD1215" s="312" cm="1">
        <f t="array" aca="1" ref="AD1215" ca="1">IF($D1214=$C$3,
SUM(IF(OFFSET($N$1031,,,($C1214-1)*3-2,$C$2)=AD1214,OFFSET($N$1033,,,($C1214-1)*3-2,$C$2)*OFFSET($B$1031,1,,($C1214-1)*3-2,1))),
IFERROR((AD880/$J879)*$J1214,0))</f>
        <v>0</v>
      </c>
      <c r="AE1215" s="312" cm="1">
        <f t="array" aca="1" ref="AE1215" ca="1">IF($D1214=$C$3,
SUM(IF(OFFSET($N$1031,,,($C1214-1)*3-2,$C$2)=AE1214,OFFSET($N$1033,,,($C1214-1)*3-2,$C$2)*OFFSET($B$1031,1,,($C1214-1)*3-2,1))),
IFERROR((AE880/$J879)*$J1214,0))</f>
        <v>0</v>
      </c>
      <c r="AF1215" s="312" cm="1">
        <f t="array" aca="1" ref="AF1215" ca="1">IF($D1214=$C$3,
SUM(IF(OFFSET($N$1031,,,($C1214-1)*3-2,$C$2)=AF1214,OFFSET($N$1033,,,($C1214-1)*3-2,$C$2)*OFFSET($B$1031,1,,($C1214-1)*3-2,1))),
IFERROR((AF880/$J879)*$J1214,0))</f>
        <v>0</v>
      </c>
      <c r="AG1215" s="312" cm="1">
        <f t="array" aca="1" ref="AG1215" ca="1">IF($D1214=$C$3,
SUM(IF(OFFSET($N$1031,,,($C1214-1)*3-2,$C$2)=AG1214,OFFSET($N$1033,,,($C1214-1)*3-2,$C$2)*OFFSET($B$1031,1,,($C1214-1)*3-2,1))),
IFERROR((AG880/$J879)*$J1214,0))</f>
        <v>0</v>
      </c>
      <c r="AH1215" s="317"/>
      <c r="AI1215" s="318"/>
      <c r="AJ1215" s="318"/>
      <c r="AK1215" s="318"/>
      <c r="AL1215" s="318"/>
      <c r="AM1215"/>
      <c r="AN1215"/>
      <c r="AO1215"/>
      <c r="AP1215"/>
      <c r="AQ1215"/>
      <c r="AR1215"/>
    </row>
    <row r="1216" spans="1:44" ht="13.15" customHeight="1">
      <c r="A1216" s="317"/>
      <c r="B1216" s="380" t="str">
        <f t="shared" ref="B1216:C1216" ca="1" si="4646">B881</f>
        <v/>
      </c>
      <c r="C1216" s="380" t="str">
        <f t="shared" ca="1" si="4646"/>
        <v/>
      </c>
      <c r="D1216" s="891"/>
      <c r="E1216" s="896"/>
      <c r="F1216" s="897"/>
      <c r="G1216" s="900"/>
      <c r="H1216" s="903"/>
      <c r="I1216" s="906"/>
      <c r="J1216" s="909"/>
      <c r="K1216" s="912"/>
      <c r="L1216" s="915"/>
      <c r="M1216" s="404" t="s">
        <v>91</v>
      </c>
      <c r="N1216" s="405">
        <f t="shared" ref="N1216:AG1216" ca="1" si="4647">IFERROR(N1215*$K1214,0)</f>
        <v>0</v>
      </c>
      <c r="O1216" s="406">
        <f t="shared" ca="1" si="4647"/>
        <v>0</v>
      </c>
      <c r="P1216" s="406">
        <f t="shared" ca="1" si="4647"/>
        <v>0</v>
      </c>
      <c r="Q1216" s="407">
        <f t="shared" ca="1" si="4647"/>
        <v>0</v>
      </c>
      <c r="R1216" s="406">
        <f t="shared" ca="1" si="4647"/>
        <v>0</v>
      </c>
      <c r="S1216" s="406">
        <f t="shared" ca="1" si="4647"/>
        <v>0</v>
      </c>
      <c r="T1216" s="406">
        <f t="shared" ca="1" si="4647"/>
        <v>0</v>
      </c>
      <c r="U1216" s="406">
        <f t="shared" ca="1" si="4647"/>
        <v>0</v>
      </c>
      <c r="V1216" s="406">
        <f t="shared" ca="1" si="4647"/>
        <v>0</v>
      </c>
      <c r="W1216" s="406">
        <f t="shared" ca="1" si="4647"/>
        <v>0</v>
      </c>
      <c r="X1216" s="406">
        <f t="shared" ca="1" si="4647"/>
        <v>0</v>
      </c>
      <c r="Y1216" s="406">
        <f t="shared" ca="1" si="4647"/>
        <v>0</v>
      </c>
      <c r="Z1216" s="406">
        <f t="shared" ca="1" si="4647"/>
        <v>0</v>
      </c>
      <c r="AA1216" s="406">
        <f t="shared" ca="1" si="4647"/>
        <v>0</v>
      </c>
      <c r="AB1216" s="406">
        <f t="shared" ca="1" si="4647"/>
        <v>0</v>
      </c>
      <c r="AC1216" s="406">
        <f t="shared" ca="1" si="4647"/>
        <v>0</v>
      </c>
      <c r="AD1216" s="406">
        <f t="shared" ca="1" si="4647"/>
        <v>0</v>
      </c>
      <c r="AE1216" s="406">
        <f t="shared" ca="1" si="4647"/>
        <v>0</v>
      </c>
      <c r="AF1216" s="406">
        <f t="shared" ca="1" si="4647"/>
        <v>0</v>
      </c>
      <c r="AG1216" s="406">
        <f t="shared" ca="1" si="4647"/>
        <v>0</v>
      </c>
      <c r="AH1216" s="317"/>
      <c r="AI1216" s="318"/>
      <c r="AJ1216" s="318"/>
      <c r="AK1216" s="318"/>
      <c r="AL1216" s="318"/>
      <c r="AM1216"/>
      <c r="AN1216"/>
      <c r="AO1216"/>
      <c r="AP1216"/>
      <c r="AQ1216"/>
      <c r="AR1216"/>
    </row>
    <row r="1217" spans="1:44" ht="13.15" customHeight="1">
      <c r="A1217" s="317"/>
      <c r="B1217" s="317"/>
      <c r="C1217" s="317" cm="1">
        <f t="array" aca="1" ref="C1217" ca="1">OFFSET(C1217,-3,,,)+1</f>
        <v>63</v>
      </c>
      <c r="D1217" s="889" t="str">
        <f t="shared" ref="D1217:E1217" ca="1" si="4648">D882</f>
        <v/>
      </c>
      <c r="E1217" s="892" t="str">
        <f t="shared" ca="1" si="4648"/>
        <v/>
      </c>
      <c r="F1217" s="893"/>
      <c r="G1217" s="898">
        <f t="shared" ref="G1217" si="4649">G882</f>
        <v>0</v>
      </c>
      <c r="H1217" s="901"/>
      <c r="I1217" s="904" t="str">
        <f t="shared" ref="I1217" ca="1" si="4650">I882</f>
        <v/>
      </c>
      <c r="J1217" s="907">
        <f t="shared" ref="J1217" ca="1" si="4651">IF($D1217=$C$3,
SUMPRODUCT(OFFSET($B$1031,1,,($C1217-1)*3-2,),OFFSET($L$1031,,,($C1217-1)*3-2,)),J882+H1217)</f>
        <v>0</v>
      </c>
      <c r="K1217" s="910">
        <f t="shared" ref="K1217" ca="1" si="4652">K882</f>
        <v>0</v>
      </c>
      <c r="L1217" s="913">
        <f t="shared" ref="L1217" ca="1" si="4653">J1217*K1217</f>
        <v>0</v>
      </c>
      <c r="M1217" s="402" t="s">
        <v>89</v>
      </c>
      <c r="N1217" s="308" t="str">
        <f t="shared" ref="N1217:AG1217" ca="1" si="4654">N882</f>
        <v/>
      </c>
      <c r="O1217" s="309" t="str">
        <f t="shared" ca="1" si="4654"/>
        <v/>
      </c>
      <c r="P1217" s="309" t="str">
        <f t="shared" ca="1" si="4654"/>
        <v/>
      </c>
      <c r="Q1217" s="310" t="str">
        <f t="shared" ca="1" si="4654"/>
        <v/>
      </c>
      <c r="R1217" s="309" t="str">
        <f t="shared" ca="1" si="4654"/>
        <v/>
      </c>
      <c r="S1217" s="309" t="str">
        <f t="shared" ca="1" si="4654"/>
        <v/>
      </c>
      <c r="T1217" s="309" t="str">
        <f t="shared" ca="1" si="4654"/>
        <v/>
      </c>
      <c r="U1217" s="309" t="str">
        <f t="shared" ca="1" si="4654"/>
        <v/>
      </c>
      <c r="V1217" s="309" t="str">
        <f t="shared" ca="1" si="4654"/>
        <v/>
      </c>
      <c r="W1217" s="309" t="str">
        <f t="shared" ca="1" si="4654"/>
        <v/>
      </c>
      <c r="X1217" s="309" t="str">
        <f t="shared" ca="1" si="4654"/>
        <v/>
      </c>
      <c r="Y1217" s="309" t="str">
        <f t="shared" ca="1" si="4654"/>
        <v/>
      </c>
      <c r="Z1217" s="309" t="str">
        <f t="shared" ca="1" si="4654"/>
        <v/>
      </c>
      <c r="AA1217" s="309" t="str">
        <f t="shared" ca="1" si="4654"/>
        <v/>
      </c>
      <c r="AB1217" s="309" t="str">
        <f t="shared" ca="1" si="4654"/>
        <v/>
      </c>
      <c r="AC1217" s="309" t="str">
        <f t="shared" ca="1" si="4654"/>
        <v/>
      </c>
      <c r="AD1217" s="309" t="str">
        <f t="shared" ca="1" si="4654"/>
        <v/>
      </c>
      <c r="AE1217" s="309" t="str">
        <f t="shared" ca="1" si="4654"/>
        <v/>
      </c>
      <c r="AF1217" s="309" t="str">
        <f t="shared" ca="1" si="4654"/>
        <v/>
      </c>
      <c r="AG1217" s="309" t="str">
        <f t="shared" ca="1" si="4654"/>
        <v/>
      </c>
      <c r="AH1217" s="317"/>
      <c r="AI1217" s="318"/>
      <c r="AJ1217" s="318"/>
      <c r="AK1217" s="318"/>
      <c r="AL1217" s="318"/>
      <c r="AM1217"/>
      <c r="AN1217"/>
      <c r="AO1217"/>
      <c r="AP1217"/>
      <c r="AQ1217"/>
      <c r="AR1217"/>
    </row>
    <row r="1218" spans="1:44" ht="13.15" customHeight="1">
      <c r="A1218" s="317"/>
      <c r="B1218" s="380">
        <f t="shared" ref="B1218" ca="1" si="4655">B883</f>
        <v>0</v>
      </c>
      <c r="C1218" s="317" cm="1">
        <f t="array" aca="1" ref="C1218" ca="1">IF(ROUND(SUM(IF(N1217:AG1217&lt;&gt;"",IF(N1217:AG1217&lt;&gt;0,(N1218:AG1218))))-J1217,3)&lt;&gt;0,"X",0)</f>
        <v>0</v>
      </c>
      <c r="D1218" s="890"/>
      <c r="E1218" s="894"/>
      <c r="F1218" s="895"/>
      <c r="G1218" s="899"/>
      <c r="H1218" s="902"/>
      <c r="I1218" s="905"/>
      <c r="J1218" s="908"/>
      <c r="K1218" s="911"/>
      <c r="L1218" s="914"/>
      <c r="M1218" s="403" t="s">
        <v>90</v>
      </c>
      <c r="N1218" s="312" cm="1">
        <f t="array" aca="1" ref="N1218" ca="1">IF($D1217=$C$3,
SUM(IF(OFFSET($N$1031,,,($C1217-1)*3-2,$C$2)=N1217,OFFSET($N$1033,,,($C1217-1)*3-2,$C$2)*OFFSET($B$1031,1,,($C1217-1)*3-2,1))),
IFERROR((N883/$J882)*$J1217,0))</f>
        <v>0</v>
      </c>
      <c r="O1218" s="312" cm="1">
        <f t="array" aca="1" ref="O1218" ca="1">IF($D1217=$C$3,
SUM(IF(OFFSET($N$1031,,,($C1217-1)*3-2,$C$2)=O1217,OFFSET($N$1033,,,($C1217-1)*3-2,$C$2)*OFFSET($B$1031,1,,($C1217-1)*3-2,1))),
IFERROR((O883/$J882)*$J1217,0))</f>
        <v>0</v>
      </c>
      <c r="P1218" s="312" cm="1">
        <f t="array" aca="1" ref="P1218" ca="1">IF($D1217=$C$3,
SUM(IF(OFFSET($N$1031,,,($C1217-1)*3-2,$C$2)=P1217,OFFSET($N$1033,,,($C1217-1)*3-2,$C$2)*OFFSET($B$1031,1,,($C1217-1)*3-2,1))),
IFERROR((P883/$J882)*$J1217,0))</f>
        <v>0</v>
      </c>
      <c r="Q1218" s="313" cm="1">
        <f t="array" aca="1" ref="Q1218" ca="1">IF($D1217=$C$3,
SUM(IF(OFFSET($N$1031,,,($C1217-1)*3-2,$C$2)=Q1217,OFFSET($N$1033,,,($C1217-1)*3-2,$C$2)*OFFSET($B$1031,1,,($C1217-1)*3-2,1))),
IFERROR((Q883/$J882)*$J1217,0))</f>
        <v>0</v>
      </c>
      <c r="R1218" s="312" cm="1">
        <f t="array" aca="1" ref="R1218" ca="1">IF($D1217=$C$3,
SUM(IF(OFFSET($N$1031,,,($C1217-1)*3-2,$C$2)=R1217,OFFSET($N$1033,,,($C1217-1)*3-2,$C$2)*OFFSET($B$1031,1,,($C1217-1)*3-2,1))),
IFERROR((R883/$J882)*$J1217,0))</f>
        <v>0</v>
      </c>
      <c r="S1218" s="312" cm="1">
        <f t="array" aca="1" ref="S1218" ca="1">IF($D1217=$C$3,
SUM(IF(OFFSET($N$1031,,,($C1217-1)*3-2,$C$2)=S1217,OFFSET($N$1033,,,($C1217-1)*3-2,$C$2)*OFFSET($B$1031,1,,($C1217-1)*3-2,1))),
IFERROR((S883/$J882)*$J1217,0))</f>
        <v>0</v>
      </c>
      <c r="T1218" s="312" cm="1">
        <f t="array" aca="1" ref="T1218" ca="1">IF($D1217=$C$3,
SUM(IF(OFFSET($N$1031,,,($C1217-1)*3-2,$C$2)=T1217,OFFSET($N$1033,,,($C1217-1)*3-2,$C$2)*OFFSET($B$1031,1,,($C1217-1)*3-2,1))),
IFERROR((T883/$J882)*$J1217,0))</f>
        <v>0</v>
      </c>
      <c r="U1218" s="312" cm="1">
        <f t="array" aca="1" ref="U1218" ca="1">IF($D1217=$C$3,
SUM(IF(OFFSET($N$1031,,,($C1217-1)*3-2,$C$2)=U1217,OFFSET($N$1033,,,($C1217-1)*3-2,$C$2)*OFFSET($B$1031,1,,($C1217-1)*3-2,1))),
IFERROR((U883/$J882)*$J1217,0))</f>
        <v>0</v>
      </c>
      <c r="V1218" s="312" cm="1">
        <f t="array" aca="1" ref="V1218" ca="1">IF($D1217=$C$3,
SUM(IF(OFFSET($N$1031,,,($C1217-1)*3-2,$C$2)=V1217,OFFSET($N$1033,,,($C1217-1)*3-2,$C$2)*OFFSET($B$1031,1,,($C1217-1)*3-2,1))),
IFERROR((V883/$J882)*$J1217,0))</f>
        <v>0</v>
      </c>
      <c r="W1218" s="312" cm="1">
        <f t="array" aca="1" ref="W1218" ca="1">IF($D1217=$C$3,
SUM(IF(OFFSET($N$1031,,,($C1217-1)*3-2,$C$2)=W1217,OFFSET($N$1033,,,($C1217-1)*3-2,$C$2)*OFFSET($B$1031,1,,($C1217-1)*3-2,1))),
IFERROR((W883/$J882)*$J1217,0))</f>
        <v>0</v>
      </c>
      <c r="X1218" s="312" cm="1">
        <f t="array" aca="1" ref="X1218" ca="1">IF($D1217=$C$3,
SUM(IF(OFFSET($N$1031,,,($C1217-1)*3-2,$C$2)=X1217,OFFSET($N$1033,,,($C1217-1)*3-2,$C$2)*OFFSET($B$1031,1,,($C1217-1)*3-2,1))),
IFERROR((X883/$J882)*$J1217,0))</f>
        <v>0</v>
      </c>
      <c r="Y1218" s="312" cm="1">
        <f t="array" aca="1" ref="Y1218" ca="1">IF($D1217=$C$3,
SUM(IF(OFFSET($N$1031,,,($C1217-1)*3-2,$C$2)=Y1217,OFFSET($N$1033,,,($C1217-1)*3-2,$C$2)*OFFSET($B$1031,1,,($C1217-1)*3-2,1))),
IFERROR((Y883/$J882)*$J1217,0))</f>
        <v>0</v>
      </c>
      <c r="Z1218" s="312" cm="1">
        <f t="array" aca="1" ref="Z1218" ca="1">IF($D1217=$C$3,
SUM(IF(OFFSET($N$1031,,,($C1217-1)*3-2,$C$2)=Z1217,OFFSET($N$1033,,,($C1217-1)*3-2,$C$2)*OFFSET($B$1031,1,,($C1217-1)*3-2,1))),
IFERROR((Z883/$J882)*$J1217,0))</f>
        <v>0</v>
      </c>
      <c r="AA1218" s="312" cm="1">
        <f t="array" aca="1" ref="AA1218" ca="1">IF($D1217=$C$3,
SUM(IF(OFFSET($N$1031,,,($C1217-1)*3-2,$C$2)=AA1217,OFFSET($N$1033,,,($C1217-1)*3-2,$C$2)*OFFSET($B$1031,1,,($C1217-1)*3-2,1))),
IFERROR((AA883/$J882)*$J1217,0))</f>
        <v>0</v>
      </c>
      <c r="AB1218" s="312" cm="1">
        <f t="array" aca="1" ref="AB1218" ca="1">IF($D1217=$C$3,
SUM(IF(OFFSET($N$1031,,,($C1217-1)*3-2,$C$2)=AB1217,OFFSET($N$1033,,,($C1217-1)*3-2,$C$2)*OFFSET($B$1031,1,,($C1217-1)*3-2,1))),
IFERROR((AB883/$J882)*$J1217,0))</f>
        <v>0</v>
      </c>
      <c r="AC1218" s="312" cm="1">
        <f t="array" aca="1" ref="AC1218" ca="1">IF($D1217=$C$3,
SUM(IF(OFFSET($N$1031,,,($C1217-1)*3-2,$C$2)=AC1217,OFFSET($N$1033,,,($C1217-1)*3-2,$C$2)*OFFSET($B$1031,1,,($C1217-1)*3-2,1))),
IFERROR((AC883/$J882)*$J1217,0))</f>
        <v>0</v>
      </c>
      <c r="AD1218" s="312" cm="1">
        <f t="array" aca="1" ref="AD1218" ca="1">IF($D1217=$C$3,
SUM(IF(OFFSET($N$1031,,,($C1217-1)*3-2,$C$2)=AD1217,OFFSET($N$1033,,,($C1217-1)*3-2,$C$2)*OFFSET($B$1031,1,,($C1217-1)*3-2,1))),
IFERROR((AD883/$J882)*$J1217,0))</f>
        <v>0</v>
      </c>
      <c r="AE1218" s="312" cm="1">
        <f t="array" aca="1" ref="AE1218" ca="1">IF($D1217=$C$3,
SUM(IF(OFFSET($N$1031,,,($C1217-1)*3-2,$C$2)=AE1217,OFFSET($N$1033,,,($C1217-1)*3-2,$C$2)*OFFSET($B$1031,1,,($C1217-1)*3-2,1))),
IFERROR((AE883/$J882)*$J1217,0))</f>
        <v>0</v>
      </c>
      <c r="AF1218" s="312" cm="1">
        <f t="array" aca="1" ref="AF1218" ca="1">IF($D1217=$C$3,
SUM(IF(OFFSET($N$1031,,,($C1217-1)*3-2,$C$2)=AF1217,OFFSET($N$1033,,,($C1217-1)*3-2,$C$2)*OFFSET($B$1031,1,,($C1217-1)*3-2,1))),
IFERROR((AF883/$J882)*$J1217,0))</f>
        <v>0</v>
      </c>
      <c r="AG1218" s="312" cm="1">
        <f t="array" aca="1" ref="AG1218" ca="1">IF($D1217=$C$3,
SUM(IF(OFFSET($N$1031,,,($C1217-1)*3-2,$C$2)=AG1217,OFFSET($N$1033,,,($C1217-1)*3-2,$C$2)*OFFSET($B$1031,1,,($C1217-1)*3-2,1))),
IFERROR((AG883/$J882)*$J1217,0))</f>
        <v>0</v>
      </c>
      <c r="AH1218" s="317"/>
      <c r="AI1218" s="318"/>
      <c r="AJ1218" s="318"/>
      <c r="AK1218" s="318"/>
      <c r="AL1218" s="318"/>
      <c r="AM1218"/>
      <c r="AN1218"/>
      <c r="AO1218"/>
      <c r="AP1218"/>
      <c r="AQ1218"/>
      <c r="AR1218"/>
    </row>
    <row r="1219" spans="1:44" ht="13.15" customHeight="1">
      <c r="A1219" s="317"/>
      <c r="B1219" s="380" t="str">
        <f t="shared" ref="B1219:C1219" ca="1" si="4656">B884</f>
        <v/>
      </c>
      <c r="C1219" s="380" t="str">
        <f t="shared" ca="1" si="4656"/>
        <v/>
      </c>
      <c r="D1219" s="891"/>
      <c r="E1219" s="896"/>
      <c r="F1219" s="897"/>
      <c r="G1219" s="900"/>
      <c r="H1219" s="903"/>
      <c r="I1219" s="906"/>
      <c r="J1219" s="909"/>
      <c r="K1219" s="912"/>
      <c r="L1219" s="915"/>
      <c r="M1219" s="404" t="s">
        <v>91</v>
      </c>
      <c r="N1219" s="405">
        <f t="shared" ref="N1219:AG1219" ca="1" si="4657">IFERROR(N1218*$K1217,0)</f>
        <v>0</v>
      </c>
      <c r="O1219" s="406">
        <f t="shared" ca="1" si="4657"/>
        <v>0</v>
      </c>
      <c r="P1219" s="406">
        <f t="shared" ca="1" si="4657"/>
        <v>0</v>
      </c>
      <c r="Q1219" s="407">
        <f t="shared" ca="1" si="4657"/>
        <v>0</v>
      </c>
      <c r="R1219" s="406">
        <f t="shared" ca="1" si="4657"/>
        <v>0</v>
      </c>
      <c r="S1219" s="406">
        <f t="shared" ca="1" si="4657"/>
        <v>0</v>
      </c>
      <c r="T1219" s="406">
        <f t="shared" ca="1" si="4657"/>
        <v>0</v>
      </c>
      <c r="U1219" s="406">
        <f t="shared" ca="1" si="4657"/>
        <v>0</v>
      </c>
      <c r="V1219" s="406">
        <f t="shared" ca="1" si="4657"/>
        <v>0</v>
      </c>
      <c r="W1219" s="406">
        <f t="shared" ca="1" si="4657"/>
        <v>0</v>
      </c>
      <c r="X1219" s="406">
        <f t="shared" ca="1" si="4657"/>
        <v>0</v>
      </c>
      <c r="Y1219" s="406">
        <f t="shared" ca="1" si="4657"/>
        <v>0</v>
      </c>
      <c r="Z1219" s="406">
        <f t="shared" ca="1" si="4657"/>
        <v>0</v>
      </c>
      <c r="AA1219" s="406">
        <f t="shared" ca="1" si="4657"/>
        <v>0</v>
      </c>
      <c r="AB1219" s="406">
        <f t="shared" ca="1" si="4657"/>
        <v>0</v>
      </c>
      <c r="AC1219" s="406">
        <f t="shared" ca="1" si="4657"/>
        <v>0</v>
      </c>
      <c r="AD1219" s="406">
        <f t="shared" ca="1" si="4657"/>
        <v>0</v>
      </c>
      <c r="AE1219" s="406">
        <f t="shared" ca="1" si="4657"/>
        <v>0</v>
      </c>
      <c r="AF1219" s="406">
        <f t="shared" ca="1" si="4657"/>
        <v>0</v>
      </c>
      <c r="AG1219" s="406">
        <f t="shared" ca="1" si="4657"/>
        <v>0</v>
      </c>
      <c r="AH1219" s="317"/>
      <c r="AI1219" s="318"/>
      <c r="AJ1219" s="318"/>
      <c r="AK1219" s="318"/>
      <c r="AL1219" s="318"/>
      <c r="AM1219"/>
      <c r="AN1219"/>
      <c r="AO1219"/>
      <c r="AP1219"/>
      <c r="AQ1219"/>
      <c r="AR1219"/>
    </row>
    <row r="1220" spans="1:44" ht="13.15" customHeight="1">
      <c r="A1220" s="317"/>
      <c r="B1220" s="317"/>
      <c r="C1220" s="317" cm="1">
        <f t="array" aca="1" ref="C1220" ca="1">OFFSET(C1220,-3,,,)+1</f>
        <v>64</v>
      </c>
      <c r="D1220" s="889" t="str">
        <f t="shared" ref="D1220:E1220" ca="1" si="4658">D885</f>
        <v/>
      </c>
      <c r="E1220" s="892" t="str">
        <f t="shared" ca="1" si="4658"/>
        <v/>
      </c>
      <c r="F1220" s="893"/>
      <c r="G1220" s="898">
        <f t="shared" ref="G1220" si="4659">G885</f>
        <v>0</v>
      </c>
      <c r="H1220" s="901"/>
      <c r="I1220" s="904" t="str">
        <f t="shared" ref="I1220" ca="1" si="4660">I885</f>
        <v/>
      </c>
      <c r="J1220" s="907">
        <f t="shared" ref="J1220" ca="1" si="4661">IF($D1220=$C$3,
SUMPRODUCT(OFFSET($B$1031,1,,($C1220-1)*3-2,),OFFSET($L$1031,,,($C1220-1)*3-2,)),J885+H1220)</f>
        <v>0</v>
      </c>
      <c r="K1220" s="910">
        <f t="shared" ref="K1220" ca="1" si="4662">K885</f>
        <v>0</v>
      </c>
      <c r="L1220" s="913">
        <f t="shared" ref="L1220" ca="1" si="4663">J1220*K1220</f>
        <v>0</v>
      </c>
      <c r="M1220" s="402" t="s">
        <v>89</v>
      </c>
      <c r="N1220" s="308" t="str">
        <f t="shared" ref="N1220:AG1220" ca="1" si="4664">N885</f>
        <v/>
      </c>
      <c r="O1220" s="309" t="str">
        <f t="shared" ca="1" si="4664"/>
        <v/>
      </c>
      <c r="P1220" s="309" t="str">
        <f t="shared" ca="1" si="4664"/>
        <v/>
      </c>
      <c r="Q1220" s="310" t="str">
        <f t="shared" ca="1" si="4664"/>
        <v/>
      </c>
      <c r="R1220" s="309" t="str">
        <f t="shared" ca="1" si="4664"/>
        <v/>
      </c>
      <c r="S1220" s="309" t="str">
        <f t="shared" ca="1" si="4664"/>
        <v/>
      </c>
      <c r="T1220" s="309" t="str">
        <f t="shared" ca="1" si="4664"/>
        <v/>
      </c>
      <c r="U1220" s="309" t="str">
        <f t="shared" ca="1" si="4664"/>
        <v/>
      </c>
      <c r="V1220" s="309" t="str">
        <f t="shared" ca="1" si="4664"/>
        <v/>
      </c>
      <c r="W1220" s="309" t="str">
        <f t="shared" ca="1" si="4664"/>
        <v/>
      </c>
      <c r="X1220" s="309" t="str">
        <f t="shared" ca="1" si="4664"/>
        <v/>
      </c>
      <c r="Y1220" s="309" t="str">
        <f t="shared" ca="1" si="4664"/>
        <v/>
      </c>
      <c r="Z1220" s="309" t="str">
        <f t="shared" ca="1" si="4664"/>
        <v/>
      </c>
      <c r="AA1220" s="309" t="str">
        <f t="shared" ca="1" si="4664"/>
        <v/>
      </c>
      <c r="AB1220" s="309" t="str">
        <f t="shared" ca="1" si="4664"/>
        <v/>
      </c>
      <c r="AC1220" s="309" t="str">
        <f t="shared" ca="1" si="4664"/>
        <v/>
      </c>
      <c r="AD1220" s="309" t="str">
        <f t="shared" ca="1" si="4664"/>
        <v/>
      </c>
      <c r="AE1220" s="309" t="str">
        <f t="shared" ca="1" si="4664"/>
        <v/>
      </c>
      <c r="AF1220" s="309" t="str">
        <f t="shared" ca="1" si="4664"/>
        <v/>
      </c>
      <c r="AG1220" s="309" t="str">
        <f t="shared" ca="1" si="4664"/>
        <v/>
      </c>
      <c r="AH1220" s="317"/>
      <c r="AI1220" s="318"/>
      <c r="AJ1220" s="318"/>
      <c r="AK1220" s="318"/>
      <c r="AL1220" s="318"/>
      <c r="AM1220"/>
      <c r="AN1220"/>
      <c r="AO1220"/>
      <c r="AP1220"/>
      <c r="AQ1220"/>
      <c r="AR1220"/>
    </row>
    <row r="1221" spans="1:44" ht="13.15" customHeight="1">
      <c r="A1221" s="317"/>
      <c r="B1221" s="380">
        <f t="shared" ref="B1221" ca="1" si="4665">B886</f>
        <v>0</v>
      </c>
      <c r="C1221" s="317" cm="1">
        <f t="array" aca="1" ref="C1221" ca="1">IF(ROUND(SUM(IF(N1220:AG1220&lt;&gt;"",IF(N1220:AG1220&lt;&gt;0,(N1221:AG1221))))-J1220,3)&lt;&gt;0,"X",0)</f>
        <v>0</v>
      </c>
      <c r="D1221" s="890"/>
      <c r="E1221" s="894"/>
      <c r="F1221" s="895"/>
      <c r="G1221" s="899"/>
      <c r="H1221" s="902"/>
      <c r="I1221" s="905"/>
      <c r="J1221" s="908"/>
      <c r="K1221" s="911"/>
      <c r="L1221" s="914"/>
      <c r="M1221" s="403" t="s">
        <v>90</v>
      </c>
      <c r="N1221" s="312" cm="1">
        <f t="array" aca="1" ref="N1221" ca="1">IF($D1220=$C$3,
SUM(IF(OFFSET($N$1031,,,($C1220-1)*3-2,$C$2)=N1220,OFFSET($N$1033,,,($C1220-1)*3-2,$C$2)*OFFSET($B$1031,1,,($C1220-1)*3-2,1))),
IFERROR((N886/$J885)*$J1220,0))</f>
        <v>0</v>
      </c>
      <c r="O1221" s="312" cm="1">
        <f t="array" aca="1" ref="O1221" ca="1">IF($D1220=$C$3,
SUM(IF(OFFSET($N$1031,,,($C1220-1)*3-2,$C$2)=O1220,OFFSET($N$1033,,,($C1220-1)*3-2,$C$2)*OFFSET($B$1031,1,,($C1220-1)*3-2,1))),
IFERROR((O886/$J885)*$J1220,0))</f>
        <v>0</v>
      </c>
      <c r="P1221" s="312" cm="1">
        <f t="array" aca="1" ref="P1221" ca="1">IF($D1220=$C$3,
SUM(IF(OFFSET($N$1031,,,($C1220-1)*3-2,$C$2)=P1220,OFFSET($N$1033,,,($C1220-1)*3-2,$C$2)*OFFSET($B$1031,1,,($C1220-1)*3-2,1))),
IFERROR((P886/$J885)*$J1220,0))</f>
        <v>0</v>
      </c>
      <c r="Q1221" s="313" cm="1">
        <f t="array" aca="1" ref="Q1221" ca="1">IF($D1220=$C$3,
SUM(IF(OFFSET($N$1031,,,($C1220-1)*3-2,$C$2)=Q1220,OFFSET($N$1033,,,($C1220-1)*3-2,$C$2)*OFFSET($B$1031,1,,($C1220-1)*3-2,1))),
IFERROR((Q886/$J885)*$J1220,0))</f>
        <v>0</v>
      </c>
      <c r="R1221" s="312" cm="1">
        <f t="array" aca="1" ref="R1221" ca="1">IF($D1220=$C$3,
SUM(IF(OFFSET($N$1031,,,($C1220-1)*3-2,$C$2)=R1220,OFFSET($N$1033,,,($C1220-1)*3-2,$C$2)*OFFSET($B$1031,1,,($C1220-1)*3-2,1))),
IFERROR((R886/$J885)*$J1220,0))</f>
        <v>0</v>
      </c>
      <c r="S1221" s="312" cm="1">
        <f t="array" aca="1" ref="S1221" ca="1">IF($D1220=$C$3,
SUM(IF(OFFSET($N$1031,,,($C1220-1)*3-2,$C$2)=S1220,OFFSET($N$1033,,,($C1220-1)*3-2,$C$2)*OFFSET($B$1031,1,,($C1220-1)*3-2,1))),
IFERROR((S886/$J885)*$J1220,0))</f>
        <v>0</v>
      </c>
      <c r="T1221" s="312" cm="1">
        <f t="array" aca="1" ref="T1221" ca="1">IF($D1220=$C$3,
SUM(IF(OFFSET($N$1031,,,($C1220-1)*3-2,$C$2)=T1220,OFFSET($N$1033,,,($C1220-1)*3-2,$C$2)*OFFSET($B$1031,1,,($C1220-1)*3-2,1))),
IFERROR((T886/$J885)*$J1220,0))</f>
        <v>0</v>
      </c>
      <c r="U1221" s="312" cm="1">
        <f t="array" aca="1" ref="U1221" ca="1">IF($D1220=$C$3,
SUM(IF(OFFSET($N$1031,,,($C1220-1)*3-2,$C$2)=U1220,OFFSET($N$1033,,,($C1220-1)*3-2,$C$2)*OFFSET($B$1031,1,,($C1220-1)*3-2,1))),
IFERROR((U886/$J885)*$J1220,0))</f>
        <v>0</v>
      </c>
      <c r="V1221" s="312" cm="1">
        <f t="array" aca="1" ref="V1221" ca="1">IF($D1220=$C$3,
SUM(IF(OFFSET($N$1031,,,($C1220-1)*3-2,$C$2)=V1220,OFFSET($N$1033,,,($C1220-1)*3-2,$C$2)*OFFSET($B$1031,1,,($C1220-1)*3-2,1))),
IFERROR((V886/$J885)*$J1220,0))</f>
        <v>0</v>
      </c>
      <c r="W1221" s="312" cm="1">
        <f t="array" aca="1" ref="W1221" ca="1">IF($D1220=$C$3,
SUM(IF(OFFSET($N$1031,,,($C1220-1)*3-2,$C$2)=W1220,OFFSET($N$1033,,,($C1220-1)*3-2,$C$2)*OFFSET($B$1031,1,,($C1220-1)*3-2,1))),
IFERROR((W886/$J885)*$J1220,0))</f>
        <v>0</v>
      </c>
      <c r="X1221" s="312" cm="1">
        <f t="array" aca="1" ref="X1221" ca="1">IF($D1220=$C$3,
SUM(IF(OFFSET($N$1031,,,($C1220-1)*3-2,$C$2)=X1220,OFFSET($N$1033,,,($C1220-1)*3-2,$C$2)*OFFSET($B$1031,1,,($C1220-1)*3-2,1))),
IFERROR((X886/$J885)*$J1220,0))</f>
        <v>0</v>
      </c>
      <c r="Y1221" s="312" cm="1">
        <f t="array" aca="1" ref="Y1221" ca="1">IF($D1220=$C$3,
SUM(IF(OFFSET($N$1031,,,($C1220-1)*3-2,$C$2)=Y1220,OFFSET($N$1033,,,($C1220-1)*3-2,$C$2)*OFFSET($B$1031,1,,($C1220-1)*3-2,1))),
IFERROR((Y886/$J885)*$J1220,0))</f>
        <v>0</v>
      </c>
      <c r="Z1221" s="312" cm="1">
        <f t="array" aca="1" ref="Z1221" ca="1">IF($D1220=$C$3,
SUM(IF(OFFSET($N$1031,,,($C1220-1)*3-2,$C$2)=Z1220,OFFSET($N$1033,,,($C1220-1)*3-2,$C$2)*OFFSET($B$1031,1,,($C1220-1)*3-2,1))),
IFERROR((Z886/$J885)*$J1220,0))</f>
        <v>0</v>
      </c>
      <c r="AA1221" s="312" cm="1">
        <f t="array" aca="1" ref="AA1221" ca="1">IF($D1220=$C$3,
SUM(IF(OFFSET($N$1031,,,($C1220-1)*3-2,$C$2)=AA1220,OFFSET($N$1033,,,($C1220-1)*3-2,$C$2)*OFFSET($B$1031,1,,($C1220-1)*3-2,1))),
IFERROR((AA886/$J885)*$J1220,0))</f>
        <v>0</v>
      </c>
      <c r="AB1221" s="312" cm="1">
        <f t="array" aca="1" ref="AB1221" ca="1">IF($D1220=$C$3,
SUM(IF(OFFSET($N$1031,,,($C1220-1)*3-2,$C$2)=AB1220,OFFSET($N$1033,,,($C1220-1)*3-2,$C$2)*OFFSET($B$1031,1,,($C1220-1)*3-2,1))),
IFERROR((AB886/$J885)*$J1220,0))</f>
        <v>0</v>
      </c>
      <c r="AC1221" s="312" cm="1">
        <f t="array" aca="1" ref="AC1221" ca="1">IF($D1220=$C$3,
SUM(IF(OFFSET($N$1031,,,($C1220-1)*3-2,$C$2)=AC1220,OFFSET($N$1033,,,($C1220-1)*3-2,$C$2)*OFFSET($B$1031,1,,($C1220-1)*3-2,1))),
IFERROR((AC886/$J885)*$J1220,0))</f>
        <v>0</v>
      </c>
      <c r="AD1221" s="312" cm="1">
        <f t="array" aca="1" ref="AD1221" ca="1">IF($D1220=$C$3,
SUM(IF(OFFSET($N$1031,,,($C1220-1)*3-2,$C$2)=AD1220,OFFSET($N$1033,,,($C1220-1)*3-2,$C$2)*OFFSET($B$1031,1,,($C1220-1)*3-2,1))),
IFERROR((AD886/$J885)*$J1220,0))</f>
        <v>0</v>
      </c>
      <c r="AE1221" s="312" cm="1">
        <f t="array" aca="1" ref="AE1221" ca="1">IF($D1220=$C$3,
SUM(IF(OFFSET($N$1031,,,($C1220-1)*3-2,$C$2)=AE1220,OFFSET($N$1033,,,($C1220-1)*3-2,$C$2)*OFFSET($B$1031,1,,($C1220-1)*3-2,1))),
IFERROR((AE886/$J885)*$J1220,0))</f>
        <v>0</v>
      </c>
      <c r="AF1221" s="312" cm="1">
        <f t="array" aca="1" ref="AF1221" ca="1">IF($D1220=$C$3,
SUM(IF(OFFSET($N$1031,,,($C1220-1)*3-2,$C$2)=AF1220,OFFSET($N$1033,,,($C1220-1)*3-2,$C$2)*OFFSET($B$1031,1,,($C1220-1)*3-2,1))),
IFERROR((AF886/$J885)*$J1220,0))</f>
        <v>0</v>
      </c>
      <c r="AG1221" s="312" cm="1">
        <f t="array" aca="1" ref="AG1221" ca="1">IF($D1220=$C$3,
SUM(IF(OFFSET($N$1031,,,($C1220-1)*3-2,$C$2)=AG1220,OFFSET($N$1033,,,($C1220-1)*3-2,$C$2)*OFFSET($B$1031,1,,($C1220-1)*3-2,1))),
IFERROR((AG886/$J885)*$J1220,0))</f>
        <v>0</v>
      </c>
      <c r="AH1221" s="317"/>
      <c r="AI1221" s="318"/>
      <c r="AJ1221" s="318"/>
      <c r="AK1221" s="318"/>
      <c r="AL1221" s="318"/>
      <c r="AM1221"/>
      <c r="AN1221"/>
      <c r="AO1221"/>
      <c r="AP1221"/>
      <c r="AQ1221"/>
      <c r="AR1221"/>
    </row>
    <row r="1222" spans="1:44" ht="13.15" customHeight="1">
      <c r="A1222" s="317"/>
      <c r="B1222" s="380" t="str">
        <f t="shared" ref="B1222:C1222" ca="1" si="4666">B887</f>
        <v/>
      </c>
      <c r="C1222" s="380" t="str">
        <f t="shared" ca="1" si="4666"/>
        <v/>
      </c>
      <c r="D1222" s="891"/>
      <c r="E1222" s="896"/>
      <c r="F1222" s="897"/>
      <c r="G1222" s="900"/>
      <c r="H1222" s="903"/>
      <c r="I1222" s="906"/>
      <c r="J1222" s="909"/>
      <c r="K1222" s="912"/>
      <c r="L1222" s="915"/>
      <c r="M1222" s="404" t="s">
        <v>91</v>
      </c>
      <c r="N1222" s="405">
        <f t="shared" ref="N1222:AG1222" ca="1" si="4667">IFERROR(N1221*$K1220,0)</f>
        <v>0</v>
      </c>
      <c r="O1222" s="406">
        <f t="shared" ca="1" si="4667"/>
        <v>0</v>
      </c>
      <c r="P1222" s="406">
        <f t="shared" ca="1" si="4667"/>
        <v>0</v>
      </c>
      <c r="Q1222" s="407">
        <f t="shared" ca="1" si="4667"/>
        <v>0</v>
      </c>
      <c r="R1222" s="406">
        <f t="shared" ca="1" si="4667"/>
        <v>0</v>
      </c>
      <c r="S1222" s="406">
        <f t="shared" ca="1" si="4667"/>
        <v>0</v>
      </c>
      <c r="T1222" s="406">
        <f t="shared" ca="1" si="4667"/>
        <v>0</v>
      </c>
      <c r="U1222" s="406">
        <f t="shared" ca="1" si="4667"/>
        <v>0</v>
      </c>
      <c r="V1222" s="406">
        <f t="shared" ca="1" si="4667"/>
        <v>0</v>
      </c>
      <c r="W1222" s="406">
        <f t="shared" ca="1" si="4667"/>
        <v>0</v>
      </c>
      <c r="X1222" s="406">
        <f t="shared" ca="1" si="4667"/>
        <v>0</v>
      </c>
      <c r="Y1222" s="406">
        <f t="shared" ca="1" si="4667"/>
        <v>0</v>
      </c>
      <c r="Z1222" s="406">
        <f t="shared" ca="1" si="4667"/>
        <v>0</v>
      </c>
      <c r="AA1222" s="406">
        <f t="shared" ca="1" si="4667"/>
        <v>0</v>
      </c>
      <c r="AB1222" s="406">
        <f t="shared" ca="1" si="4667"/>
        <v>0</v>
      </c>
      <c r="AC1222" s="406">
        <f t="shared" ca="1" si="4667"/>
        <v>0</v>
      </c>
      <c r="AD1222" s="406">
        <f t="shared" ca="1" si="4667"/>
        <v>0</v>
      </c>
      <c r="AE1222" s="406">
        <f t="shared" ca="1" si="4667"/>
        <v>0</v>
      </c>
      <c r="AF1222" s="406">
        <f t="shared" ca="1" si="4667"/>
        <v>0</v>
      </c>
      <c r="AG1222" s="406">
        <f t="shared" ca="1" si="4667"/>
        <v>0</v>
      </c>
      <c r="AH1222" s="317"/>
      <c r="AI1222" s="318"/>
      <c r="AJ1222" s="318"/>
      <c r="AK1222" s="318"/>
      <c r="AL1222" s="318"/>
      <c r="AM1222"/>
      <c r="AN1222"/>
      <c r="AO1222"/>
      <c r="AP1222"/>
      <c r="AQ1222"/>
      <c r="AR1222"/>
    </row>
    <row r="1223" spans="1:44" ht="13.15" customHeight="1">
      <c r="A1223" s="317"/>
      <c r="B1223" s="317"/>
      <c r="C1223" s="317" cm="1">
        <f t="array" aca="1" ref="C1223" ca="1">OFFSET(C1223,-3,,,)+1</f>
        <v>65</v>
      </c>
      <c r="D1223" s="889" t="str">
        <f t="shared" ref="D1223:E1223" ca="1" si="4668">D888</f>
        <v/>
      </c>
      <c r="E1223" s="892" t="str">
        <f t="shared" ca="1" si="4668"/>
        <v/>
      </c>
      <c r="F1223" s="893"/>
      <c r="G1223" s="898">
        <f t="shared" ref="G1223" si="4669">G888</f>
        <v>0</v>
      </c>
      <c r="H1223" s="901"/>
      <c r="I1223" s="904" t="str">
        <f t="shared" ref="I1223" ca="1" si="4670">I888</f>
        <v/>
      </c>
      <c r="J1223" s="907">
        <f t="shared" ref="J1223" ca="1" si="4671">IF($D1223=$C$3,
SUMPRODUCT(OFFSET($B$1031,1,,($C1223-1)*3-2,),OFFSET($L$1031,,,($C1223-1)*3-2,)),J888+H1223)</f>
        <v>0</v>
      </c>
      <c r="K1223" s="910">
        <f t="shared" ref="K1223" ca="1" si="4672">K888</f>
        <v>0</v>
      </c>
      <c r="L1223" s="913">
        <f t="shared" ref="L1223" ca="1" si="4673">J1223*K1223</f>
        <v>0</v>
      </c>
      <c r="M1223" s="402" t="s">
        <v>89</v>
      </c>
      <c r="N1223" s="308" t="str">
        <f t="shared" ref="N1223:AG1223" ca="1" si="4674">N888</f>
        <v/>
      </c>
      <c r="O1223" s="309" t="str">
        <f t="shared" ca="1" si="4674"/>
        <v/>
      </c>
      <c r="P1223" s="309" t="str">
        <f t="shared" ca="1" si="4674"/>
        <v/>
      </c>
      <c r="Q1223" s="310" t="str">
        <f t="shared" ca="1" si="4674"/>
        <v/>
      </c>
      <c r="R1223" s="309" t="str">
        <f t="shared" ca="1" si="4674"/>
        <v/>
      </c>
      <c r="S1223" s="309" t="str">
        <f t="shared" ca="1" si="4674"/>
        <v/>
      </c>
      <c r="T1223" s="309" t="str">
        <f t="shared" ca="1" si="4674"/>
        <v/>
      </c>
      <c r="U1223" s="309" t="str">
        <f t="shared" ca="1" si="4674"/>
        <v/>
      </c>
      <c r="V1223" s="309" t="str">
        <f t="shared" ca="1" si="4674"/>
        <v/>
      </c>
      <c r="W1223" s="309" t="str">
        <f t="shared" ca="1" si="4674"/>
        <v/>
      </c>
      <c r="X1223" s="309" t="str">
        <f t="shared" ca="1" si="4674"/>
        <v/>
      </c>
      <c r="Y1223" s="309" t="str">
        <f t="shared" ca="1" si="4674"/>
        <v/>
      </c>
      <c r="Z1223" s="309" t="str">
        <f t="shared" ca="1" si="4674"/>
        <v/>
      </c>
      <c r="AA1223" s="309" t="str">
        <f t="shared" ca="1" si="4674"/>
        <v/>
      </c>
      <c r="AB1223" s="309" t="str">
        <f t="shared" ca="1" si="4674"/>
        <v/>
      </c>
      <c r="AC1223" s="309" t="str">
        <f t="shared" ca="1" si="4674"/>
        <v/>
      </c>
      <c r="AD1223" s="309" t="str">
        <f t="shared" ca="1" si="4674"/>
        <v/>
      </c>
      <c r="AE1223" s="309" t="str">
        <f t="shared" ca="1" si="4674"/>
        <v/>
      </c>
      <c r="AF1223" s="309" t="str">
        <f t="shared" ca="1" si="4674"/>
        <v/>
      </c>
      <c r="AG1223" s="309" t="str">
        <f t="shared" ca="1" si="4674"/>
        <v/>
      </c>
      <c r="AH1223" s="317"/>
      <c r="AI1223" s="318"/>
      <c r="AJ1223" s="318"/>
      <c r="AK1223" s="318"/>
      <c r="AL1223" s="318"/>
      <c r="AM1223"/>
      <c r="AN1223"/>
      <c r="AO1223"/>
      <c r="AP1223"/>
      <c r="AQ1223"/>
      <c r="AR1223"/>
    </row>
    <row r="1224" spans="1:44" ht="13.15" customHeight="1">
      <c r="A1224" s="317"/>
      <c r="B1224" s="380">
        <f t="shared" ref="B1224" ca="1" si="4675">B889</f>
        <v>0</v>
      </c>
      <c r="C1224" s="317" cm="1">
        <f t="array" aca="1" ref="C1224" ca="1">IF(ROUND(SUM(IF(N1223:AG1223&lt;&gt;"",IF(N1223:AG1223&lt;&gt;0,(N1224:AG1224))))-J1223,3)&lt;&gt;0,"X",0)</f>
        <v>0</v>
      </c>
      <c r="D1224" s="890"/>
      <c r="E1224" s="894"/>
      <c r="F1224" s="895"/>
      <c r="G1224" s="899"/>
      <c r="H1224" s="902"/>
      <c r="I1224" s="905"/>
      <c r="J1224" s="908"/>
      <c r="K1224" s="911"/>
      <c r="L1224" s="914"/>
      <c r="M1224" s="403" t="s">
        <v>90</v>
      </c>
      <c r="N1224" s="312" cm="1">
        <f t="array" aca="1" ref="N1224" ca="1">IF($D1223=$C$3,
SUM(IF(OFFSET($N$1031,,,($C1223-1)*3-2,$C$2)=N1223,OFFSET($N$1033,,,($C1223-1)*3-2,$C$2)*OFFSET($B$1031,1,,($C1223-1)*3-2,1))),
IFERROR((N889/$J888)*$J1223,0))</f>
        <v>0</v>
      </c>
      <c r="O1224" s="312" cm="1">
        <f t="array" aca="1" ref="O1224" ca="1">IF($D1223=$C$3,
SUM(IF(OFFSET($N$1031,,,($C1223-1)*3-2,$C$2)=O1223,OFFSET($N$1033,,,($C1223-1)*3-2,$C$2)*OFFSET($B$1031,1,,($C1223-1)*3-2,1))),
IFERROR((O889/$J888)*$J1223,0))</f>
        <v>0</v>
      </c>
      <c r="P1224" s="312" cm="1">
        <f t="array" aca="1" ref="P1224" ca="1">IF($D1223=$C$3,
SUM(IF(OFFSET($N$1031,,,($C1223-1)*3-2,$C$2)=P1223,OFFSET($N$1033,,,($C1223-1)*3-2,$C$2)*OFFSET($B$1031,1,,($C1223-1)*3-2,1))),
IFERROR((P889/$J888)*$J1223,0))</f>
        <v>0</v>
      </c>
      <c r="Q1224" s="313" cm="1">
        <f t="array" aca="1" ref="Q1224" ca="1">IF($D1223=$C$3,
SUM(IF(OFFSET($N$1031,,,($C1223-1)*3-2,$C$2)=Q1223,OFFSET($N$1033,,,($C1223-1)*3-2,$C$2)*OFFSET($B$1031,1,,($C1223-1)*3-2,1))),
IFERROR((Q889/$J888)*$J1223,0))</f>
        <v>0</v>
      </c>
      <c r="R1224" s="312" cm="1">
        <f t="array" aca="1" ref="R1224" ca="1">IF($D1223=$C$3,
SUM(IF(OFFSET($N$1031,,,($C1223-1)*3-2,$C$2)=R1223,OFFSET($N$1033,,,($C1223-1)*3-2,$C$2)*OFFSET($B$1031,1,,($C1223-1)*3-2,1))),
IFERROR((R889/$J888)*$J1223,0))</f>
        <v>0</v>
      </c>
      <c r="S1224" s="312" cm="1">
        <f t="array" aca="1" ref="S1224" ca="1">IF($D1223=$C$3,
SUM(IF(OFFSET($N$1031,,,($C1223-1)*3-2,$C$2)=S1223,OFFSET($N$1033,,,($C1223-1)*3-2,$C$2)*OFFSET($B$1031,1,,($C1223-1)*3-2,1))),
IFERROR((S889/$J888)*$J1223,0))</f>
        <v>0</v>
      </c>
      <c r="T1224" s="312" cm="1">
        <f t="array" aca="1" ref="T1224" ca="1">IF($D1223=$C$3,
SUM(IF(OFFSET($N$1031,,,($C1223-1)*3-2,$C$2)=T1223,OFFSET($N$1033,,,($C1223-1)*3-2,$C$2)*OFFSET($B$1031,1,,($C1223-1)*3-2,1))),
IFERROR((T889/$J888)*$J1223,0))</f>
        <v>0</v>
      </c>
      <c r="U1224" s="312" cm="1">
        <f t="array" aca="1" ref="U1224" ca="1">IF($D1223=$C$3,
SUM(IF(OFFSET($N$1031,,,($C1223-1)*3-2,$C$2)=U1223,OFFSET($N$1033,,,($C1223-1)*3-2,$C$2)*OFFSET($B$1031,1,,($C1223-1)*3-2,1))),
IFERROR((U889/$J888)*$J1223,0))</f>
        <v>0</v>
      </c>
      <c r="V1224" s="312" cm="1">
        <f t="array" aca="1" ref="V1224" ca="1">IF($D1223=$C$3,
SUM(IF(OFFSET($N$1031,,,($C1223-1)*3-2,$C$2)=V1223,OFFSET($N$1033,,,($C1223-1)*3-2,$C$2)*OFFSET($B$1031,1,,($C1223-1)*3-2,1))),
IFERROR((V889/$J888)*$J1223,0))</f>
        <v>0</v>
      </c>
      <c r="W1224" s="312" cm="1">
        <f t="array" aca="1" ref="W1224" ca="1">IF($D1223=$C$3,
SUM(IF(OFFSET($N$1031,,,($C1223-1)*3-2,$C$2)=W1223,OFFSET($N$1033,,,($C1223-1)*3-2,$C$2)*OFFSET($B$1031,1,,($C1223-1)*3-2,1))),
IFERROR((W889/$J888)*$J1223,0))</f>
        <v>0</v>
      </c>
      <c r="X1224" s="312" cm="1">
        <f t="array" aca="1" ref="X1224" ca="1">IF($D1223=$C$3,
SUM(IF(OFFSET($N$1031,,,($C1223-1)*3-2,$C$2)=X1223,OFFSET($N$1033,,,($C1223-1)*3-2,$C$2)*OFFSET($B$1031,1,,($C1223-1)*3-2,1))),
IFERROR((X889/$J888)*$J1223,0))</f>
        <v>0</v>
      </c>
      <c r="Y1224" s="312" cm="1">
        <f t="array" aca="1" ref="Y1224" ca="1">IF($D1223=$C$3,
SUM(IF(OFFSET($N$1031,,,($C1223-1)*3-2,$C$2)=Y1223,OFFSET($N$1033,,,($C1223-1)*3-2,$C$2)*OFFSET($B$1031,1,,($C1223-1)*3-2,1))),
IFERROR((Y889/$J888)*$J1223,0))</f>
        <v>0</v>
      </c>
      <c r="Z1224" s="312" cm="1">
        <f t="array" aca="1" ref="Z1224" ca="1">IF($D1223=$C$3,
SUM(IF(OFFSET($N$1031,,,($C1223-1)*3-2,$C$2)=Z1223,OFFSET($N$1033,,,($C1223-1)*3-2,$C$2)*OFFSET($B$1031,1,,($C1223-1)*3-2,1))),
IFERROR((Z889/$J888)*$J1223,0))</f>
        <v>0</v>
      </c>
      <c r="AA1224" s="312" cm="1">
        <f t="array" aca="1" ref="AA1224" ca="1">IF($D1223=$C$3,
SUM(IF(OFFSET($N$1031,,,($C1223-1)*3-2,$C$2)=AA1223,OFFSET($N$1033,,,($C1223-1)*3-2,$C$2)*OFFSET($B$1031,1,,($C1223-1)*3-2,1))),
IFERROR((AA889/$J888)*$J1223,0))</f>
        <v>0</v>
      </c>
      <c r="AB1224" s="312" cm="1">
        <f t="array" aca="1" ref="AB1224" ca="1">IF($D1223=$C$3,
SUM(IF(OFFSET($N$1031,,,($C1223-1)*3-2,$C$2)=AB1223,OFFSET($N$1033,,,($C1223-1)*3-2,$C$2)*OFFSET($B$1031,1,,($C1223-1)*3-2,1))),
IFERROR((AB889/$J888)*$J1223,0))</f>
        <v>0</v>
      </c>
      <c r="AC1224" s="312" cm="1">
        <f t="array" aca="1" ref="AC1224" ca="1">IF($D1223=$C$3,
SUM(IF(OFFSET($N$1031,,,($C1223-1)*3-2,$C$2)=AC1223,OFFSET($N$1033,,,($C1223-1)*3-2,$C$2)*OFFSET($B$1031,1,,($C1223-1)*3-2,1))),
IFERROR((AC889/$J888)*$J1223,0))</f>
        <v>0</v>
      </c>
      <c r="AD1224" s="312" cm="1">
        <f t="array" aca="1" ref="AD1224" ca="1">IF($D1223=$C$3,
SUM(IF(OFFSET($N$1031,,,($C1223-1)*3-2,$C$2)=AD1223,OFFSET($N$1033,,,($C1223-1)*3-2,$C$2)*OFFSET($B$1031,1,,($C1223-1)*3-2,1))),
IFERROR((AD889/$J888)*$J1223,0))</f>
        <v>0</v>
      </c>
      <c r="AE1224" s="312" cm="1">
        <f t="array" aca="1" ref="AE1224" ca="1">IF($D1223=$C$3,
SUM(IF(OFFSET($N$1031,,,($C1223-1)*3-2,$C$2)=AE1223,OFFSET($N$1033,,,($C1223-1)*3-2,$C$2)*OFFSET($B$1031,1,,($C1223-1)*3-2,1))),
IFERROR((AE889/$J888)*$J1223,0))</f>
        <v>0</v>
      </c>
      <c r="AF1224" s="312" cm="1">
        <f t="array" aca="1" ref="AF1224" ca="1">IF($D1223=$C$3,
SUM(IF(OFFSET($N$1031,,,($C1223-1)*3-2,$C$2)=AF1223,OFFSET($N$1033,,,($C1223-1)*3-2,$C$2)*OFFSET($B$1031,1,,($C1223-1)*3-2,1))),
IFERROR((AF889/$J888)*$J1223,0))</f>
        <v>0</v>
      </c>
      <c r="AG1224" s="312" cm="1">
        <f t="array" aca="1" ref="AG1224" ca="1">IF($D1223=$C$3,
SUM(IF(OFFSET($N$1031,,,($C1223-1)*3-2,$C$2)=AG1223,OFFSET($N$1033,,,($C1223-1)*3-2,$C$2)*OFFSET($B$1031,1,,($C1223-1)*3-2,1))),
IFERROR((AG889/$J888)*$J1223,0))</f>
        <v>0</v>
      </c>
      <c r="AH1224" s="317"/>
      <c r="AI1224" s="318"/>
      <c r="AJ1224" s="318"/>
      <c r="AK1224" s="318"/>
      <c r="AL1224" s="318"/>
      <c r="AM1224"/>
      <c r="AN1224"/>
      <c r="AO1224"/>
      <c r="AP1224"/>
      <c r="AQ1224"/>
      <c r="AR1224"/>
    </row>
    <row r="1225" spans="1:44" ht="13.15" customHeight="1">
      <c r="A1225" s="317"/>
      <c r="B1225" s="380" t="str">
        <f t="shared" ref="B1225:C1225" ca="1" si="4676">B890</f>
        <v/>
      </c>
      <c r="C1225" s="380" t="str">
        <f t="shared" ca="1" si="4676"/>
        <v/>
      </c>
      <c r="D1225" s="891"/>
      <c r="E1225" s="896"/>
      <c r="F1225" s="897"/>
      <c r="G1225" s="900"/>
      <c r="H1225" s="903"/>
      <c r="I1225" s="906"/>
      <c r="J1225" s="909"/>
      <c r="K1225" s="912"/>
      <c r="L1225" s="915"/>
      <c r="M1225" s="404" t="s">
        <v>91</v>
      </c>
      <c r="N1225" s="405">
        <f t="shared" ref="N1225:AG1225" ca="1" si="4677">IFERROR(N1224*$K1223,0)</f>
        <v>0</v>
      </c>
      <c r="O1225" s="406">
        <f t="shared" ca="1" si="4677"/>
        <v>0</v>
      </c>
      <c r="P1225" s="406">
        <f t="shared" ca="1" si="4677"/>
        <v>0</v>
      </c>
      <c r="Q1225" s="407">
        <f t="shared" ca="1" si="4677"/>
        <v>0</v>
      </c>
      <c r="R1225" s="406">
        <f t="shared" ca="1" si="4677"/>
        <v>0</v>
      </c>
      <c r="S1225" s="406">
        <f t="shared" ca="1" si="4677"/>
        <v>0</v>
      </c>
      <c r="T1225" s="406">
        <f t="shared" ca="1" si="4677"/>
        <v>0</v>
      </c>
      <c r="U1225" s="406">
        <f t="shared" ca="1" si="4677"/>
        <v>0</v>
      </c>
      <c r="V1225" s="406">
        <f t="shared" ca="1" si="4677"/>
        <v>0</v>
      </c>
      <c r="W1225" s="406">
        <f t="shared" ca="1" si="4677"/>
        <v>0</v>
      </c>
      <c r="X1225" s="406">
        <f t="shared" ca="1" si="4677"/>
        <v>0</v>
      </c>
      <c r="Y1225" s="406">
        <f t="shared" ca="1" si="4677"/>
        <v>0</v>
      </c>
      <c r="Z1225" s="406">
        <f t="shared" ca="1" si="4677"/>
        <v>0</v>
      </c>
      <c r="AA1225" s="406">
        <f t="shared" ca="1" si="4677"/>
        <v>0</v>
      </c>
      <c r="AB1225" s="406">
        <f t="shared" ca="1" si="4677"/>
        <v>0</v>
      </c>
      <c r="AC1225" s="406">
        <f t="shared" ca="1" si="4677"/>
        <v>0</v>
      </c>
      <c r="AD1225" s="406">
        <f t="shared" ca="1" si="4677"/>
        <v>0</v>
      </c>
      <c r="AE1225" s="406">
        <f t="shared" ca="1" si="4677"/>
        <v>0</v>
      </c>
      <c r="AF1225" s="406">
        <f t="shared" ca="1" si="4677"/>
        <v>0</v>
      </c>
      <c r="AG1225" s="406">
        <f t="shared" ca="1" si="4677"/>
        <v>0</v>
      </c>
      <c r="AH1225" s="317"/>
      <c r="AI1225" s="318"/>
      <c r="AJ1225" s="318"/>
      <c r="AK1225" s="318"/>
      <c r="AL1225" s="318"/>
      <c r="AM1225"/>
      <c r="AN1225"/>
      <c r="AO1225"/>
      <c r="AP1225"/>
      <c r="AQ1225"/>
      <c r="AR1225"/>
    </row>
    <row r="1226" spans="1:44" ht="13.15" customHeight="1">
      <c r="A1226" s="317"/>
      <c r="B1226" s="317"/>
      <c r="C1226" s="317" cm="1">
        <f t="array" aca="1" ref="C1226" ca="1">OFFSET(C1226,-3,,,)+1</f>
        <v>66</v>
      </c>
      <c r="D1226" s="889" t="str">
        <f t="shared" ref="D1226:E1226" ca="1" si="4678">D891</f>
        <v/>
      </c>
      <c r="E1226" s="892" t="str">
        <f t="shared" ca="1" si="4678"/>
        <v/>
      </c>
      <c r="F1226" s="893"/>
      <c r="G1226" s="898">
        <f t="shared" ref="G1226" si="4679">G891</f>
        <v>0</v>
      </c>
      <c r="H1226" s="901"/>
      <c r="I1226" s="904" t="str">
        <f t="shared" ref="I1226" ca="1" si="4680">I891</f>
        <v/>
      </c>
      <c r="J1226" s="907">
        <f t="shared" ref="J1226" ca="1" si="4681">IF($D1226=$C$3,
SUMPRODUCT(OFFSET($B$1031,1,,($C1226-1)*3-2,),OFFSET($L$1031,,,($C1226-1)*3-2,)),J891+H1226)</f>
        <v>0</v>
      </c>
      <c r="K1226" s="910">
        <f t="shared" ref="K1226" ca="1" si="4682">K891</f>
        <v>0</v>
      </c>
      <c r="L1226" s="913">
        <f t="shared" ref="L1226" ca="1" si="4683">J1226*K1226</f>
        <v>0</v>
      </c>
      <c r="M1226" s="402" t="s">
        <v>89</v>
      </c>
      <c r="N1226" s="308" t="str">
        <f t="shared" ref="N1226:AG1226" ca="1" si="4684">N891</f>
        <v/>
      </c>
      <c r="O1226" s="309" t="str">
        <f t="shared" ca="1" si="4684"/>
        <v/>
      </c>
      <c r="P1226" s="309" t="str">
        <f t="shared" ca="1" si="4684"/>
        <v/>
      </c>
      <c r="Q1226" s="310" t="str">
        <f t="shared" ca="1" si="4684"/>
        <v/>
      </c>
      <c r="R1226" s="309" t="str">
        <f t="shared" ca="1" si="4684"/>
        <v/>
      </c>
      <c r="S1226" s="309" t="str">
        <f t="shared" ca="1" si="4684"/>
        <v/>
      </c>
      <c r="T1226" s="309" t="str">
        <f t="shared" ca="1" si="4684"/>
        <v/>
      </c>
      <c r="U1226" s="309" t="str">
        <f t="shared" ca="1" si="4684"/>
        <v/>
      </c>
      <c r="V1226" s="309" t="str">
        <f t="shared" ca="1" si="4684"/>
        <v/>
      </c>
      <c r="W1226" s="309" t="str">
        <f t="shared" ca="1" si="4684"/>
        <v/>
      </c>
      <c r="X1226" s="309" t="str">
        <f t="shared" ca="1" si="4684"/>
        <v/>
      </c>
      <c r="Y1226" s="309" t="str">
        <f t="shared" ca="1" si="4684"/>
        <v/>
      </c>
      <c r="Z1226" s="309" t="str">
        <f t="shared" ca="1" si="4684"/>
        <v/>
      </c>
      <c r="AA1226" s="309" t="str">
        <f t="shared" ca="1" si="4684"/>
        <v/>
      </c>
      <c r="AB1226" s="309" t="str">
        <f t="shared" ca="1" si="4684"/>
        <v/>
      </c>
      <c r="AC1226" s="309" t="str">
        <f t="shared" ca="1" si="4684"/>
        <v/>
      </c>
      <c r="AD1226" s="309" t="str">
        <f t="shared" ca="1" si="4684"/>
        <v/>
      </c>
      <c r="AE1226" s="309" t="str">
        <f t="shared" ca="1" si="4684"/>
        <v/>
      </c>
      <c r="AF1226" s="309" t="str">
        <f t="shared" ca="1" si="4684"/>
        <v/>
      </c>
      <c r="AG1226" s="309" t="str">
        <f t="shared" ca="1" si="4684"/>
        <v/>
      </c>
      <c r="AH1226" s="317"/>
      <c r="AI1226" s="318"/>
      <c r="AJ1226" s="318"/>
      <c r="AK1226" s="318"/>
      <c r="AL1226" s="318"/>
      <c r="AM1226"/>
      <c r="AN1226"/>
      <c r="AO1226"/>
      <c r="AP1226"/>
      <c r="AQ1226"/>
      <c r="AR1226"/>
    </row>
    <row r="1227" spans="1:44" ht="13.15" customHeight="1">
      <c r="A1227" s="317"/>
      <c r="B1227" s="380">
        <f t="shared" ref="B1227" ca="1" si="4685">B892</f>
        <v>0</v>
      </c>
      <c r="C1227" s="317" cm="1">
        <f t="array" aca="1" ref="C1227" ca="1">IF(ROUND(SUM(IF(N1226:AG1226&lt;&gt;"",IF(N1226:AG1226&lt;&gt;0,(N1227:AG1227))))-J1226,3)&lt;&gt;0,"X",0)</f>
        <v>0</v>
      </c>
      <c r="D1227" s="890"/>
      <c r="E1227" s="894"/>
      <c r="F1227" s="895"/>
      <c r="G1227" s="899"/>
      <c r="H1227" s="902"/>
      <c r="I1227" s="905"/>
      <c r="J1227" s="908"/>
      <c r="K1227" s="911"/>
      <c r="L1227" s="914"/>
      <c r="M1227" s="403" t="s">
        <v>90</v>
      </c>
      <c r="N1227" s="312" cm="1">
        <f t="array" aca="1" ref="N1227" ca="1">IF($D1226=$C$3,
SUM(IF(OFFSET($N$1031,,,($C1226-1)*3-2,$C$2)=N1226,OFFSET($N$1033,,,($C1226-1)*3-2,$C$2)*OFFSET($B$1031,1,,($C1226-1)*3-2,1))),
IFERROR((N892/$J891)*$J1226,0))</f>
        <v>0</v>
      </c>
      <c r="O1227" s="312" cm="1">
        <f t="array" aca="1" ref="O1227" ca="1">IF($D1226=$C$3,
SUM(IF(OFFSET($N$1031,,,($C1226-1)*3-2,$C$2)=O1226,OFFSET($N$1033,,,($C1226-1)*3-2,$C$2)*OFFSET($B$1031,1,,($C1226-1)*3-2,1))),
IFERROR((O892/$J891)*$J1226,0))</f>
        <v>0</v>
      </c>
      <c r="P1227" s="312" cm="1">
        <f t="array" aca="1" ref="P1227" ca="1">IF($D1226=$C$3,
SUM(IF(OFFSET($N$1031,,,($C1226-1)*3-2,$C$2)=P1226,OFFSET($N$1033,,,($C1226-1)*3-2,$C$2)*OFFSET($B$1031,1,,($C1226-1)*3-2,1))),
IFERROR((P892/$J891)*$J1226,0))</f>
        <v>0</v>
      </c>
      <c r="Q1227" s="313" cm="1">
        <f t="array" aca="1" ref="Q1227" ca="1">IF($D1226=$C$3,
SUM(IF(OFFSET($N$1031,,,($C1226-1)*3-2,$C$2)=Q1226,OFFSET($N$1033,,,($C1226-1)*3-2,$C$2)*OFFSET($B$1031,1,,($C1226-1)*3-2,1))),
IFERROR((Q892/$J891)*$J1226,0))</f>
        <v>0</v>
      </c>
      <c r="R1227" s="312" cm="1">
        <f t="array" aca="1" ref="R1227" ca="1">IF($D1226=$C$3,
SUM(IF(OFFSET($N$1031,,,($C1226-1)*3-2,$C$2)=R1226,OFFSET($N$1033,,,($C1226-1)*3-2,$C$2)*OFFSET($B$1031,1,,($C1226-1)*3-2,1))),
IFERROR((R892/$J891)*$J1226,0))</f>
        <v>0</v>
      </c>
      <c r="S1227" s="312" cm="1">
        <f t="array" aca="1" ref="S1227" ca="1">IF($D1226=$C$3,
SUM(IF(OFFSET($N$1031,,,($C1226-1)*3-2,$C$2)=S1226,OFFSET($N$1033,,,($C1226-1)*3-2,$C$2)*OFFSET($B$1031,1,,($C1226-1)*3-2,1))),
IFERROR((S892/$J891)*$J1226,0))</f>
        <v>0</v>
      </c>
      <c r="T1227" s="312" cm="1">
        <f t="array" aca="1" ref="T1227" ca="1">IF($D1226=$C$3,
SUM(IF(OFFSET($N$1031,,,($C1226-1)*3-2,$C$2)=T1226,OFFSET($N$1033,,,($C1226-1)*3-2,$C$2)*OFFSET($B$1031,1,,($C1226-1)*3-2,1))),
IFERROR((T892/$J891)*$J1226,0))</f>
        <v>0</v>
      </c>
      <c r="U1227" s="312" cm="1">
        <f t="array" aca="1" ref="U1227" ca="1">IF($D1226=$C$3,
SUM(IF(OFFSET($N$1031,,,($C1226-1)*3-2,$C$2)=U1226,OFFSET($N$1033,,,($C1226-1)*3-2,$C$2)*OFFSET($B$1031,1,,($C1226-1)*3-2,1))),
IFERROR((U892/$J891)*$J1226,0))</f>
        <v>0</v>
      </c>
      <c r="V1227" s="312" cm="1">
        <f t="array" aca="1" ref="V1227" ca="1">IF($D1226=$C$3,
SUM(IF(OFFSET($N$1031,,,($C1226-1)*3-2,$C$2)=V1226,OFFSET($N$1033,,,($C1226-1)*3-2,$C$2)*OFFSET($B$1031,1,,($C1226-1)*3-2,1))),
IFERROR((V892/$J891)*$J1226,0))</f>
        <v>0</v>
      </c>
      <c r="W1227" s="312" cm="1">
        <f t="array" aca="1" ref="W1227" ca="1">IF($D1226=$C$3,
SUM(IF(OFFSET($N$1031,,,($C1226-1)*3-2,$C$2)=W1226,OFFSET($N$1033,,,($C1226-1)*3-2,$C$2)*OFFSET($B$1031,1,,($C1226-1)*3-2,1))),
IFERROR((W892/$J891)*$J1226,0))</f>
        <v>0</v>
      </c>
      <c r="X1227" s="312" cm="1">
        <f t="array" aca="1" ref="X1227" ca="1">IF($D1226=$C$3,
SUM(IF(OFFSET($N$1031,,,($C1226-1)*3-2,$C$2)=X1226,OFFSET($N$1033,,,($C1226-1)*3-2,$C$2)*OFFSET($B$1031,1,,($C1226-1)*3-2,1))),
IFERROR((X892/$J891)*$J1226,0))</f>
        <v>0</v>
      </c>
      <c r="Y1227" s="312" cm="1">
        <f t="array" aca="1" ref="Y1227" ca="1">IF($D1226=$C$3,
SUM(IF(OFFSET($N$1031,,,($C1226-1)*3-2,$C$2)=Y1226,OFFSET($N$1033,,,($C1226-1)*3-2,$C$2)*OFFSET($B$1031,1,,($C1226-1)*3-2,1))),
IFERROR((Y892/$J891)*$J1226,0))</f>
        <v>0</v>
      </c>
      <c r="Z1227" s="312" cm="1">
        <f t="array" aca="1" ref="Z1227" ca="1">IF($D1226=$C$3,
SUM(IF(OFFSET($N$1031,,,($C1226-1)*3-2,$C$2)=Z1226,OFFSET($N$1033,,,($C1226-1)*3-2,$C$2)*OFFSET($B$1031,1,,($C1226-1)*3-2,1))),
IFERROR((Z892/$J891)*$J1226,0))</f>
        <v>0</v>
      </c>
      <c r="AA1227" s="312" cm="1">
        <f t="array" aca="1" ref="AA1227" ca="1">IF($D1226=$C$3,
SUM(IF(OFFSET($N$1031,,,($C1226-1)*3-2,$C$2)=AA1226,OFFSET($N$1033,,,($C1226-1)*3-2,$C$2)*OFFSET($B$1031,1,,($C1226-1)*3-2,1))),
IFERROR((AA892/$J891)*$J1226,0))</f>
        <v>0</v>
      </c>
      <c r="AB1227" s="312" cm="1">
        <f t="array" aca="1" ref="AB1227" ca="1">IF($D1226=$C$3,
SUM(IF(OFFSET($N$1031,,,($C1226-1)*3-2,$C$2)=AB1226,OFFSET($N$1033,,,($C1226-1)*3-2,$C$2)*OFFSET($B$1031,1,,($C1226-1)*3-2,1))),
IFERROR((AB892/$J891)*$J1226,0))</f>
        <v>0</v>
      </c>
      <c r="AC1227" s="312" cm="1">
        <f t="array" aca="1" ref="AC1227" ca="1">IF($D1226=$C$3,
SUM(IF(OFFSET($N$1031,,,($C1226-1)*3-2,$C$2)=AC1226,OFFSET($N$1033,,,($C1226-1)*3-2,$C$2)*OFFSET($B$1031,1,,($C1226-1)*3-2,1))),
IFERROR((AC892/$J891)*$J1226,0))</f>
        <v>0</v>
      </c>
      <c r="AD1227" s="312" cm="1">
        <f t="array" aca="1" ref="AD1227" ca="1">IF($D1226=$C$3,
SUM(IF(OFFSET($N$1031,,,($C1226-1)*3-2,$C$2)=AD1226,OFFSET($N$1033,,,($C1226-1)*3-2,$C$2)*OFFSET($B$1031,1,,($C1226-1)*3-2,1))),
IFERROR((AD892/$J891)*$J1226,0))</f>
        <v>0</v>
      </c>
      <c r="AE1227" s="312" cm="1">
        <f t="array" aca="1" ref="AE1227" ca="1">IF($D1226=$C$3,
SUM(IF(OFFSET($N$1031,,,($C1226-1)*3-2,$C$2)=AE1226,OFFSET($N$1033,,,($C1226-1)*3-2,$C$2)*OFFSET($B$1031,1,,($C1226-1)*3-2,1))),
IFERROR((AE892/$J891)*$J1226,0))</f>
        <v>0</v>
      </c>
      <c r="AF1227" s="312" cm="1">
        <f t="array" aca="1" ref="AF1227" ca="1">IF($D1226=$C$3,
SUM(IF(OFFSET($N$1031,,,($C1226-1)*3-2,$C$2)=AF1226,OFFSET($N$1033,,,($C1226-1)*3-2,$C$2)*OFFSET($B$1031,1,,($C1226-1)*3-2,1))),
IFERROR((AF892/$J891)*$J1226,0))</f>
        <v>0</v>
      </c>
      <c r="AG1227" s="312" cm="1">
        <f t="array" aca="1" ref="AG1227" ca="1">IF($D1226=$C$3,
SUM(IF(OFFSET($N$1031,,,($C1226-1)*3-2,$C$2)=AG1226,OFFSET($N$1033,,,($C1226-1)*3-2,$C$2)*OFFSET($B$1031,1,,($C1226-1)*3-2,1))),
IFERROR((AG892/$J891)*$J1226,0))</f>
        <v>0</v>
      </c>
      <c r="AH1227" s="317"/>
      <c r="AI1227" s="318"/>
      <c r="AJ1227" s="318"/>
      <c r="AK1227" s="318"/>
      <c r="AL1227" s="318"/>
      <c r="AM1227"/>
      <c r="AN1227"/>
      <c r="AO1227"/>
      <c r="AP1227"/>
      <c r="AQ1227"/>
      <c r="AR1227"/>
    </row>
    <row r="1228" spans="1:44" ht="13.15" customHeight="1">
      <c r="A1228" s="317"/>
      <c r="B1228" s="380" t="str">
        <f t="shared" ref="B1228:C1228" ca="1" si="4686">B893</f>
        <v/>
      </c>
      <c r="C1228" s="380" t="str">
        <f t="shared" ca="1" si="4686"/>
        <v/>
      </c>
      <c r="D1228" s="891"/>
      <c r="E1228" s="896"/>
      <c r="F1228" s="897"/>
      <c r="G1228" s="900"/>
      <c r="H1228" s="903"/>
      <c r="I1228" s="906"/>
      <c r="J1228" s="909"/>
      <c r="K1228" s="912"/>
      <c r="L1228" s="915"/>
      <c r="M1228" s="404" t="s">
        <v>91</v>
      </c>
      <c r="N1228" s="405">
        <f t="shared" ref="N1228:AG1228" ca="1" si="4687">IFERROR(N1227*$K1226,0)</f>
        <v>0</v>
      </c>
      <c r="O1228" s="406">
        <f t="shared" ca="1" si="4687"/>
        <v>0</v>
      </c>
      <c r="P1228" s="406">
        <f t="shared" ca="1" si="4687"/>
        <v>0</v>
      </c>
      <c r="Q1228" s="407">
        <f t="shared" ca="1" si="4687"/>
        <v>0</v>
      </c>
      <c r="R1228" s="406">
        <f t="shared" ca="1" si="4687"/>
        <v>0</v>
      </c>
      <c r="S1228" s="406">
        <f t="shared" ca="1" si="4687"/>
        <v>0</v>
      </c>
      <c r="T1228" s="406">
        <f t="shared" ca="1" si="4687"/>
        <v>0</v>
      </c>
      <c r="U1228" s="406">
        <f t="shared" ca="1" si="4687"/>
        <v>0</v>
      </c>
      <c r="V1228" s="406">
        <f t="shared" ca="1" si="4687"/>
        <v>0</v>
      </c>
      <c r="W1228" s="406">
        <f t="shared" ca="1" si="4687"/>
        <v>0</v>
      </c>
      <c r="X1228" s="406">
        <f t="shared" ca="1" si="4687"/>
        <v>0</v>
      </c>
      <c r="Y1228" s="406">
        <f t="shared" ca="1" si="4687"/>
        <v>0</v>
      </c>
      <c r="Z1228" s="406">
        <f t="shared" ca="1" si="4687"/>
        <v>0</v>
      </c>
      <c r="AA1228" s="406">
        <f t="shared" ca="1" si="4687"/>
        <v>0</v>
      </c>
      <c r="AB1228" s="406">
        <f t="shared" ca="1" si="4687"/>
        <v>0</v>
      </c>
      <c r="AC1228" s="406">
        <f t="shared" ca="1" si="4687"/>
        <v>0</v>
      </c>
      <c r="AD1228" s="406">
        <f t="shared" ca="1" si="4687"/>
        <v>0</v>
      </c>
      <c r="AE1228" s="406">
        <f t="shared" ca="1" si="4687"/>
        <v>0</v>
      </c>
      <c r="AF1228" s="406">
        <f t="shared" ca="1" si="4687"/>
        <v>0</v>
      </c>
      <c r="AG1228" s="406">
        <f t="shared" ca="1" si="4687"/>
        <v>0</v>
      </c>
      <c r="AH1228" s="317"/>
      <c r="AI1228" s="318"/>
      <c r="AJ1228" s="318"/>
      <c r="AK1228" s="318"/>
      <c r="AL1228" s="318"/>
      <c r="AM1228"/>
      <c r="AN1228"/>
      <c r="AO1228"/>
      <c r="AP1228"/>
      <c r="AQ1228"/>
      <c r="AR1228"/>
    </row>
    <row r="1229" spans="1:44" ht="13.15" customHeight="1">
      <c r="A1229" s="317"/>
      <c r="B1229" s="317"/>
      <c r="C1229" s="317" cm="1">
        <f t="array" aca="1" ref="C1229" ca="1">OFFSET(C1229,-3,,,)+1</f>
        <v>67</v>
      </c>
      <c r="D1229" s="889" t="str">
        <f t="shared" ref="D1229:E1229" ca="1" si="4688">D894</f>
        <v/>
      </c>
      <c r="E1229" s="892" t="str">
        <f t="shared" ca="1" si="4688"/>
        <v/>
      </c>
      <c r="F1229" s="893"/>
      <c r="G1229" s="898">
        <f t="shared" ref="G1229" si="4689">G894</f>
        <v>0</v>
      </c>
      <c r="H1229" s="901"/>
      <c r="I1229" s="904" t="str">
        <f t="shared" ref="I1229" ca="1" si="4690">I894</f>
        <v/>
      </c>
      <c r="J1229" s="907">
        <f t="shared" ref="J1229" ca="1" si="4691">IF($D1229=$C$3,
SUMPRODUCT(OFFSET($B$1031,1,,($C1229-1)*3-2,),OFFSET($L$1031,,,($C1229-1)*3-2,)),J894+H1229)</f>
        <v>0</v>
      </c>
      <c r="K1229" s="910">
        <f t="shared" ref="K1229" ca="1" si="4692">K894</f>
        <v>0</v>
      </c>
      <c r="L1229" s="913">
        <f t="shared" ref="L1229" ca="1" si="4693">J1229*K1229</f>
        <v>0</v>
      </c>
      <c r="M1229" s="402" t="s">
        <v>89</v>
      </c>
      <c r="N1229" s="308" t="str">
        <f t="shared" ref="N1229:AG1229" ca="1" si="4694">N894</f>
        <v/>
      </c>
      <c r="O1229" s="309" t="str">
        <f t="shared" ca="1" si="4694"/>
        <v/>
      </c>
      <c r="P1229" s="309" t="str">
        <f t="shared" ca="1" si="4694"/>
        <v/>
      </c>
      <c r="Q1229" s="310" t="str">
        <f t="shared" ca="1" si="4694"/>
        <v/>
      </c>
      <c r="R1229" s="309" t="str">
        <f t="shared" ca="1" si="4694"/>
        <v/>
      </c>
      <c r="S1229" s="309" t="str">
        <f t="shared" ca="1" si="4694"/>
        <v/>
      </c>
      <c r="T1229" s="309" t="str">
        <f t="shared" ca="1" si="4694"/>
        <v/>
      </c>
      <c r="U1229" s="309" t="str">
        <f t="shared" ca="1" si="4694"/>
        <v/>
      </c>
      <c r="V1229" s="309" t="str">
        <f t="shared" ca="1" si="4694"/>
        <v/>
      </c>
      <c r="W1229" s="309" t="str">
        <f t="shared" ca="1" si="4694"/>
        <v/>
      </c>
      <c r="X1229" s="309" t="str">
        <f t="shared" ca="1" si="4694"/>
        <v/>
      </c>
      <c r="Y1229" s="309" t="str">
        <f t="shared" ca="1" si="4694"/>
        <v/>
      </c>
      <c r="Z1229" s="309" t="str">
        <f t="shared" ca="1" si="4694"/>
        <v/>
      </c>
      <c r="AA1229" s="309" t="str">
        <f t="shared" ca="1" si="4694"/>
        <v/>
      </c>
      <c r="AB1229" s="309" t="str">
        <f t="shared" ca="1" si="4694"/>
        <v/>
      </c>
      <c r="AC1229" s="309" t="str">
        <f t="shared" ca="1" si="4694"/>
        <v/>
      </c>
      <c r="AD1229" s="309" t="str">
        <f t="shared" ca="1" si="4694"/>
        <v/>
      </c>
      <c r="AE1229" s="309" t="str">
        <f t="shared" ca="1" si="4694"/>
        <v/>
      </c>
      <c r="AF1229" s="309" t="str">
        <f t="shared" ca="1" si="4694"/>
        <v/>
      </c>
      <c r="AG1229" s="309" t="str">
        <f t="shared" ca="1" si="4694"/>
        <v/>
      </c>
      <c r="AH1229" s="317"/>
      <c r="AI1229" s="318"/>
      <c r="AJ1229" s="318"/>
      <c r="AK1229" s="318"/>
      <c r="AL1229" s="318"/>
      <c r="AM1229"/>
      <c r="AN1229"/>
      <c r="AO1229"/>
      <c r="AP1229"/>
      <c r="AQ1229"/>
      <c r="AR1229"/>
    </row>
    <row r="1230" spans="1:44" ht="13.15" customHeight="1">
      <c r="A1230" s="317"/>
      <c r="B1230" s="380">
        <f t="shared" ref="B1230" ca="1" si="4695">B895</f>
        <v>0</v>
      </c>
      <c r="C1230" s="317" cm="1">
        <f t="array" aca="1" ref="C1230" ca="1">IF(ROUND(SUM(IF(N1229:AG1229&lt;&gt;"",IF(N1229:AG1229&lt;&gt;0,(N1230:AG1230))))-J1229,3)&lt;&gt;0,"X",0)</f>
        <v>0</v>
      </c>
      <c r="D1230" s="890"/>
      <c r="E1230" s="894"/>
      <c r="F1230" s="895"/>
      <c r="G1230" s="899"/>
      <c r="H1230" s="902"/>
      <c r="I1230" s="905"/>
      <c r="J1230" s="908"/>
      <c r="K1230" s="911"/>
      <c r="L1230" s="914"/>
      <c r="M1230" s="403" t="s">
        <v>90</v>
      </c>
      <c r="N1230" s="312" cm="1">
        <f t="array" aca="1" ref="N1230" ca="1">IF($D1229=$C$3,
SUM(IF(OFFSET($N$1031,,,($C1229-1)*3-2,$C$2)=N1229,OFFSET($N$1033,,,($C1229-1)*3-2,$C$2)*OFFSET($B$1031,1,,($C1229-1)*3-2,1))),
IFERROR((N895/$J894)*$J1229,0))</f>
        <v>0</v>
      </c>
      <c r="O1230" s="312" cm="1">
        <f t="array" aca="1" ref="O1230" ca="1">IF($D1229=$C$3,
SUM(IF(OFFSET($N$1031,,,($C1229-1)*3-2,$C$2)=O1229,OFFSET($N$1033,,,($C1229-1)*3-2,$C$2)*OFFSET($B$1031,1,,($C1229-1)*3-2,1))),
IFERROR((O895/$J894)*$J1229,0))</f>
        <v>0</v>
      </c>
      <c r="P1230" s="312" cm="1">
        <f t="array" aca="1" ref="P1230" ca="1">IF($D1229=$C$3,
SUM(IF(OFFSET($N$1031,,,($C1229-1)*3-2,$C$2)=P1229,OFFSET($N$1033,,,($C1229-1)*3-2,$C$2)*OFFSET($B$1031,1,,($C1229-1)*3-2,1))),
IFERROR((P895/$J894)*$J1229,0))</f>
        <v>0</v>
      </c>
      <c r="Q1230" s="313" cm="1">
        <f t="array" aca="1" ref="Q1230" ca="1">IF($D1229=$C$3,
SUM(IF(OFFSET($N$1031,,,($C1229-1)*3-2,$C$2)=Q1229,OFFSET($N$1033,,,($C1229-1)*3-2,$C$2)*OFFSET($B$1031,1,,($C1229-1)*3-2,1))),
IFERROR((Q895/$J894)*$J1229,0))</f>
        <v>0</v>
      </c>
      <c r="R1230" s="312" cm="1">
        <f t="array" aca="1" ref="R1230" ca="1">IF($D1229=$C$3,
SUM(IF(OFFSET($N$1031,,,($C1229-1)*3-2,$C$2)=R1229,OFFSET($N$1033,,,($C1229-1)*3-2,$C$2)*OFFSET($B$1031,1,,($C1229-1)*3-2,1))),
IFERROR((R895/$J894)*$J1229,0))</f>
        <v>0</v>
      </c>
      <c r="S1230" s="312" cm="1">
        <f t="array" aca="1" ref="S1230" ca="1">IF($D1229=$C$3,
SUM(IF(OFFSET($N$1031,,,($C1229-1)*3-2,$C$2)=S1229,OFFSET($N$1033,,,($C1229-1)*3-2,$C$2)*OFFSET($B$1031,1,,($C1229-1)*3-2,1))),
IFERROR((S895/$J894)*$J1229,0))</f>
        <v>0</v>
      </c>
      <c r="T1230" s="312" cm="1">
        <f t="array" aca="1" ref="T1230" ca="1">IF($D1229=$C$3,
SUM(IF(OFFSET($N$1031,,,($C1229-1)*3-2,$C$2)=T1229,OFFSET($N$1033,,,($C1229-1)*3-2,$C$2)*OFFSET($B$1031,1,,($C1229-1)*3-2,1))),
IFERROR((T895/$J894)*$J1229,0))</f>
        <v>0</v>
      </c>
      <c r="U1230" s="312" cm="1">
        <f t="array" aca="1" ref="U1230" ca="1">IF($D1229=$C$3,
SUM(IF(OFFSET($N$1031,,,($C1229-1)*3-2,$C$2)=U1229,OFFSET($N$1033,,,($C1229-1)*3-2,$C$2)*OFFSET($B$1031,1,,($C1229-1)*3-2,1))),
IFERROR((U895/$J894)*$J1229,0))</f>
        <v>0</v>
      </c>
      <c r="V1230" s="312" cm="1">
        <f t="array" aca="1" ref="V1230" ca="1">IF($D1229=$C$3,
SUM(IF(OFFSET($N$1031,,,($C1229-1)*3-2,$C$2)=V1229,OFFSET($N$1033,,,($C1229-1)*3-2,$C$2)*OFFSET($B$1031,1,,($C1229-1)*3-2,1))),
IFERROR((V895/$J894)*$J1229,0))</f>
        <v>0</v>
      </c>
      <c r="W1230" s="312" cm="1">
        <f t="array" aca="1" ref="W1230" ca="1">IF($D1229=$C$3,
SUM(IF(OFFSET($N$1031,,,($C1229-1)*3-2,$C$2)=W1229,OFFSET($N$1033,,,($C1229-1)*3-2,$C$2)*OFFSET($B$1031,1,,($C1229-1)*3-2,1))),
IFERROR((W895/$J894)*$J1229,0))</f>
        <v>0</v>
      </c>
      <c r="X1230" s="312" cm="1">
        <f t="array" aca="1" ref="X1230" ca="1">IF($D1229=$C$3,
SUM(IF(OFFSET($N$1031,,,($C1229-1)*3-2,$C$2)=X1229,OFFSET($N$1033,,,($C1229-1)*3-2,$C$2)*OFFSET($B$1031,1,,($C1229-1)*3-2,1))),
IFERROR((X895/$J894)*$J1229,0))</f>
        <v>0</v>
      </c>
      <c r="Y1230" s="312" cm="1">
        <f t="array" aca="1" ref="Y1230" ca="1">IF($D1229=$C$3,
SUM(IF(OFFSET($N$1031,,,($C1229-1)*3-2,$C$2)=Y1229,OFFSET($N$1033,,,($C1229-1)*3-2,$C$2)*OFFSET($B$1031,1,,($C1229-1)*3-2,1))),
IFERROR((Y895/$J894)*$J1229,0))</f>
        <v>0</v>
      </c>
      <c r="Z1230" s="312" cm="1">
        <f t="array" aca="1" ref="Z1230" ca="1">IF($D1229=$C$3,
SUM(IF(OFFSET($N$1031,,,($C1229-1)*3-2,$C$2)=Z1229,OFFSET($N$1033,,,($C1229-1)*3-2,$C$2)*OFFSET($B$1031,1,,($C1229-1)*3-2,1))),
IFERROR((Z895/$J894)*$J1229,0))</f>
        <v>0</v>
      </c>
      <c r="AA1230" s="312" cm="1">
        <f t="array" aca="1" ref="AA1230" ca="1">IF($D1229=$C$3,
SUM(IF(OFFSET($N$1031,,,($C1229-1)*3-2,$C$2)=AA1229,OFFSET($N$1033,,,($C1229-1)*3-2,$C$2)*OFFSET($B$1031,1,,($C1229-1)*3-2,1))),
IFERROR((AA895/$J894)*$J1229,0))</f>
        <v>0</v>
      </c>
      <c r="AB1230" s="312" cm="1">
        <f t="array" aca="1" ref="AB1230" ca="1">IF($D1229=$C$3,
SUM(IF(OFFSET($N$1031,,,($C1229-1)*3-2,$C$2)=AB1229,OFFSET($N$1033,,,($C1229-1)*3-2,$C$2)*OFFSET($B$1031,1,,($C1229-1)*3-2,1))),
IFERROR((AB895/$J894)*$J1229,0))</f>
        <v>0</v>
      </c>
      <c r="AC1230" s="312" cm="1">
        <f t="array" aca="1" ref="AC1230" ca="1">IF($D1229=$C$3,
SUM(IF(OFFSET($N$1031,,,($C1229-1)*3-2,$C$2)=AC1229,OFFSET($N$1033,,,($C1229-1)*3-2,$C$2)*OFFSET($B$1031,1,,($C1229-1)*3-2,1))),
IFERROR((AC895/$J894)*$J1229,0))</f>
        <v>0</v>
      </c>
      <c r="AD1230" s="312" cm="1">
        <f t="array" aca="1" ref="AD1230" ca="1">IF($D1229=$C$3,
SUM(IF(OFFSET($N$1031,,,($C1229-1)*3-2,$C$2)=AD1229,OFFSET($N$1033,,,($C1229-1)*3-2,$C$2)*OFFSET($B$1031,1,,($C1229-1)*3-2,1))),
IFERROR((AD895/$J894)*$J1229,0))</f>
        <v>0</v>
      </c>
      <c r="AE1230" s="312" cm="1">
        <f t="array" aca="1" ref="AE1230" ca="1">IF($D1229=$C$3,
SUM(IF(OFFSET($N$1031,,,($C1229-1)*3-2,$C$2)=AE1229,OFFSET($N$1033,,,($C1229-1)*3-2,$C$2)*OFFSET($B$1031,1,,($C1229-1)*3-2,1))),
IFERROR((AE895/$J894)*$J1229,0))</f>
        <v>0</v>
      </c>
      <c r="AF1230" s="312" cm="1">
        <f t="array" aca="1" ref="AF1230" ca="1">IF($D1229=$C$3,
SUM(IF(OFFSET($N$1031,,,($C1229-1)*3-2,$C$2)=AF1229,OFFSET($N$1033,,,($C1229-1)*3-2,$C$2)*OFFSET($B$1031,1,,($C1229-1)*3-2,1))),
IFERROR((AF895/$J894)*$J1229,0))</f>
        <v>0</v>
      </c>
      <c r="AG1230" s="312" cm="1">
        <f t="array" aca="1" ref="AG1230" ca="1">IF($D1229=$C$3,
SUM(IF(OFFSET($N$1031,,,($C1229-1)*3-2,$C$2)=AG1229,OFFSET($N$1033,,,($C1229-1)*3-2,$C$2)*OFFSET($B$1031,1,,($C1229-1)*3-2,1))),
IFERROR((AG895/$J894)*$J1229,0))</f>
        <v>0</v>
      </c>
      <c r="AH1230" s="317"/>
      <c r="AI1230" s="318"/>
      <c r="AJ1230" s="318"/>
      <c r="AK1230" s="318"/>
      <c r="AL1230" s="318"/>
      <c r="AM1230"/>
      <c r="AN1230"/>
      <c r="AO1230"/>
      <c r="AP1230"/>
      <c r="AQ1230"/>
      <c r="AR1230"/>
    </row>
    <row r="1231" spans="1:44" ht="13.15" customHeight="1">
      <c r="A1231" s="317"/>
      <c r="B1231" s="380" t="str">
        <f t="shared" ref="B1231:C1231" ca="1" si="4696">B896</f>
        <v/>
      </c>
      <c r="C1231" s="380" t="str">
        <f t="shared" ca="1" si="4696"/>
        <v/>
      </c>
      <c r="D1231" s="891"/>
      <c r="E1231" s="896"/>
      <c r="F1231" s="897"/>
      <c r="G1231" s="900"/>
      <c r="H1231" s="903"/>
      <c r="I1231" s="906"/>
      <c r="J1231" s="909"/>
      <c r="K1231" s="912"/>
      <c r="L1231" s="915"/>
      <c r="M1231" s="404" t="s">
        <v>91</v>
      </c>
      <c r="N1231" s="405">
        <f t="shared" ref="N1231:AG1231" ca="1" si="4697">IFERROR(N1230*$K1229,0)</f>
        <v>0</v>
      </c>
      <c r="O1231" s="406">
        <f t="shared" ca="1" si="4697"/>
        <v>0</v>
      </c>
      <c r="P1231" s="406">
        <f t="shared" ca="1" si="4697"/>
        <v>0</v>
      </c>
      <c r="Q1231" s="407">
        <f t="shared" ca="1" si="4697"/>
        <v>0</v>
      </c>
      <c r="R1231" s="406">
        <f t="shared" ca="1" si="4697"/>
        <v>0</v>
      </c>
      <c r="S1231" s="406">
        <f t="shared" ca="1" si="4697"/>
        <v>0</v>
      </c>
      <c r="T1231" s="406">
        <f t="shared" ca="1" si="4697"/>
        <v>0</v>
      </c>
      <c r="U1231" s="406">
        <f t="shared" ca="1" si="4697"/>
        <v>0</v>
      </c>
      <c r="V1231" s="406">
        <f t="shared" ca="1" si="4697"/>
        <v>0</v>
      </c>
      <c r="W1231" s="406">
        <f t="shared" ca="1" si="4697"/>
        <v>0</v>
      </c>
      <c r="X1231" s="406">
        <f t="shared" ca="1" si="4697"/>
        <v>0</v>
      </c>
      <c r="Y1231" s="406">
        <f t="shared" ca="1" si="4697"/>
        <v>0</v>
      </c>
      <c r="Z1231" s="406">
        <f t="shared" ca="1" si="4697"/>
        <v>0</v>
      </c>
      <c r="AA1231" s="406">
        <f t="shared" ca="1" si="4697"/>
        <v>0</v>
      </c>
      <c r="AB1231" s="406">
        <f t="shared" ca="1" si="4697"/>
        <v>0</v>
      </c>
      <c r="AC1231" s="406">
        <f t="shared" ca="1" si="4697"/>
        <v>0</v>
      </c>
      <c r="AD1231" s="406">
        <f t="shared" ca="1" si="4697"/>
        <v>0</v>
      </c>
      <c r="AE1231" s="406">
        <f t="shared" ca="1" si="4697"/>
        <v>0</v>
      </c>
      <c r="AF1231" s="406">
        <f t="shared" ca="1" si="4697"/>
        <v>0</v>
      </c>
      <c r="AG1231" s="406">
        <f t="shared" ca="1" si="4697"/>
        <v>0</v>
      </c>
      <c r="AH1231" s="317"/>
      <c r="AI1231" s="318"/>
      <c r="AJ1231" s="318"/>
      <c r="AK1231" s="318"/>
      <c r="AL1231" s="318"/>
      <c r="AM1231"/>
      <c r="AN1231"/>
      <c r="AO1231"/>
      <c r="AP1231"/>
      <c r="AQ1231"/>
      <c r="AR1231"/>
    </row>
    <row r="1232" spans="1:44" ht="13.15" customHeight="1">
      <c r="A1232" s="317"/>
      <c r="B1232" s="317"/>
      <c r="C1232" s="317" cm="1">
        <f t="array" aca="1" ref="C1232" ca="1">OFFSET(C1232,-3,,,)+1</f>
        <v>68</v>
      </c>
      <c r="D1232" s="889" t="str">
        <f t="shared" ref="D1232:E1232" ca="1" si="4698">D897</f>
        <v/>
      </c>
      <c r="E1232" s="892" t="str">
        <f t="shared" ca="1" si="4698"/>
        <v/>
      </c>
      <c r="F1232" s="893"/>
      <c r="G1232" s="898">
        <f t="shared" ref="G1232" si="4699">G897</f>
        <v>0</v>
      </c>
      <c r="H1232" s="901"/>
      <c r="I1232" s="904" t="str">
        <f t="shared" ref="I1232" ca="1" si="4700">I897</f>
        <v/>
      </c>
      <c r="J1232" s="907">
        <f t="shared" ref="J1232" ca="1" si="4701">IF($D1232=$C$3,
SUMPRODUCT(OFFSET($B$1031,1,,($C1232-1)*3-2,),OFFSET($L$1031,,,($C1232-1)*3-2,)),J897+H1232)</f>
        <v>0</v>
      </c>
      <c r="K1232" s="910">
        <f t="shared" ref="K1232" ca="1" si="4702">K897</f>
        <v>0</v>
      </c>
      <c r="L1232" s="913">
        <f t="shared" ref="L1232" ca="1" si="4703">J1232*K1232</f>
        <v>0</v>
      </c>
      <c r="M1232" s="402" t="s">
        <v>89</v>
      </c>
      <c r="N1232" s="308" t="str">
        <f t="shared" ref="N1232:AG1232" ca="1" si="4704">N897</f>
        <v/>
      </c>
      <c r="O1232" s="309" t="str">
        <f t="shared" ca="1" si="4704"/>
        <v/>
      </c>
      <c r="P1232" s="309" t="str">
        <f t="shared" ca="1" si="4704"/>
        <v/>
      </c>
      <c r="Q1232" s="310" t="str">
        <f t="shared" ca="1" si="4704"/>
        <v/>
      </c>
      <c r="R1232" s="309" t="str">
        <f t="shared" ca="1" si="4704"/>
        <v/>
      </c>
      <c r="S1232" s="309" t="str">
        <f t="shared" ca="1" si="4704"/>
        <v/>
      </c>
      <c r="T1232" s="309" t="str">
        <f t="shared" ca="1" si="4704"/>
        <v/>
      </c>
      <c r="U1232" s="309" t="str">
        <f t="shared" ca="1" si="4704"/>
        <v/>
      </c>
      <c r="V1232" s="309" t="str">
        <f t="shared" ca="1" si="4704"/>
        <v/>
      </c>
      <c r="W1232" s="309" t="str">
        <f t="shared" ca="1" si="4704"/>
        <v/>
      </c>
      <c r="X1232" s="309" t="str">
        <f t="shared" ca="1" si="4704"/>
        <v/>
      </c>
      <c r="Y1232" s="309" t="str">
        <f t="shared" ca="1" si="4704"/>
        <v/>
      </c>
      <c r="Z1232" s="309" t="str">
        <f t="shared" ca="1" si="4704"/>
        <v/>
      </c>
      <c r="AA1232" s="309" t="str">
        <f t="shared" ca="1" si="4704"/>
        <v/>
      </c>
      <c r="AB1232" s="309" t="str">
        <f t="shared" ca="1" si="4704"/>
        <v/>
      </c>
      <c r="AC1232" s="309" t="str">
        <f t="shared" ca="1" si="4704"/>
        <v/>
      </c>
      <c r="AD1232" s="309" t="str">
        <f t="shared" ca="1" si="4704"/>
        <v/>
      </c>
      <c r="AE1232" s="309" t="str">
        <f t="shared" ca="1" si="4704"/>
        <v/>
      </c>
      <c r="AF1232" s="309" t="str">
        <f t="shared" ca="1" si="4704"/>
        <v/>
      </c>
      <c r="AG1232" s="309" t="str">
        <f t="shared" ca="1" si="4704"/>
        <v/>
      </c>
      <c r="AH1232" s="317"/>
      <c r="AI1232" s="318"/>
      <c r="AJ1232" s="318"/>
      <c r="AK1232" s="318"/>
      <c r="AL1232" s="318"/>
      <c r="AM1232"/>
      <c r="AN1232"/>
      <c r="AO1232"/>
      <c r="AP1232"/>
      <c r="AQ1232"/>
      <c r="AR1232"/>
    </row>
    <row r="1233" spans="1:44" ht="13.15" customHeight="1">
      <c r="A1233" s="317"/>
      <c r="B1233" s="380">
        <f t="shared" ref="B1233" ca="1" si="4705">B898</f>
        <v>0</v>
      </c>
      <c r="C1233" s="317" cm="1">
        <f t="array" aca="1" ref="C1233" ca="1">IF(ROUND(SUM(IF(N1232:AG1232&lt;&gt;"",IF(N1232:AG1232&lt;&gt;0,(N1233:AG1233))))-J1232,3)&lt;&gt;0,"X",0)</f>
        <v>0</v>
      </c>
      <c r="D1233" s="890"/>
      <c r="E1233" s="894"/>
      <c r="F1233" s="895"/>
      <c r="G1233" s="899"/>
      <c r="H1233" s="902"/>
      <c r="I1233" s="905"/>
      <c r="J1233" s="908"/>
      <c r="K1233" s="911"/>
      <c r="L1233" s="914"/>
      <c r="M1233" s="403" t="s">
        <v>90</v>
      </c>
      <c r="N1233" s="312" cm="1">
        <f t="array" aca="1" ref="N1233" ca="1">IF($D1232=$C$3,
SUM(IF(OFFSET($N$1031,,,($C1232-1)*3-2,$C$2)=N1232,OFFSET($N$1033,,,($C1232-1)*3-2,$C$2)*OFFSET($B$1031,1,,($C1232-1)*3-2,1))),
IFERROR((N898/$J897)*$J1232,0))</f>
        <v>0</v>
      </c>
      <c r="O1233" s="312" cm="1">
        <f t="array" aca="1" ref="O1233" ca="1">IF($D1232=$C$3,
SUM(IF(OFFSET($N$1031,,,($C1232-1)*3-2,$C$2)=O1232,OFFSET($N$1033,,,($C1232-1)*3-2,$C$2)*OFFSET($B$1031,1,,($C1232-1)*3-2,1))),
IFERROR((O898/$J897)*$J1232,0))</f>
        <v>0</v>
      </c>
      <c r="P1233" s="312" cm="1">
        <f t="array" aca="1" ref="P1233" ca="1">IF($D1232=$C$3,
SUM(IF(OFFSET($N$1031,,,($C1232-1)*3-2,$C$2)=P1232,OFFSET($N$1033,,,($C1232-1)*3-2,$C$2)*OFFSET($B$1031,1,,($C1232-1)*3-2,1))),
IFERROR((P898/$J897)*$J1232,0))</f>
        <v>0</v>
      </c>
      <c r="Q1233" s="313" cm="1">
        <f t="array" aca="1" ref="Q1233" ca="1">IF($D1232=$C$3,
SUM(IF(OFFSET($N$1031,,,($C1232-1)*3-2,$C$2)=Q1232,OFFSET($N$1033,,,($C1232-1)*3-2,$C$2)*OFFSET($B$1031,1,,($C1232-1)*3-2,1))),
IFERROR((Q898/$J897)*$J1232,0))</f>
        <v>0</v>
      </c>
      <c r="R1233" s="312" cm="1">
        <f t="array" aca="1" ref="R1233" ca="1">IF($D1232=$C$3,
SUM(IF(OFFSET($N$1031,,,($C1232-1)*3-2,$C$2)=R1232,OFFSET($N$1033,,,($C1232-1)*3-2,$C$2)*OFFSET($B$1031,1,,($C1232-1)*3-2,1))),
IFERROR((R898/$J897)*$J1232,0))</f>
        <v>0</v>
      </c>
      <c r="S1233" s="312" cm="1">
        <f t="array" aca="1" ref="S1233" ca="1">IF($D1232=$C$3,
SUM(IF(OFFSET($N$1031,,,($C1232-1)*3-2,$C$2)=S1232,OFFSET($N$1033,,,($C1232-1)*3-2,$C$2)*OFFSET($B$1031,1,,($C1232-1)*3-2,1))),
IFERROR((S898/$J897)*$J1232,0))</f>
        <v>0</v>
      </c>
      <c r="T1233" s="312" cm="1">
        <f t="array" aca="1" ref="T1233" ca="1">IF($D1232=$C$3,
SUM(IF(OFFSET($N$1031,,,($C1232-1)*3-2,$C$2)=T1232,OFFSET($N$1033,,,($C1232-1)*3-2,$C$2)*OFFSET($B$1031,1,,($C1232-1)*3-2,1))),
IFERROR((T898/$J897)*$J1232,0))</f>
        <v>0</v>
      </c>
      <c r="U1233" s="312" cm="1">
        <f t="array" aca="1" ref="U1233" ca="1">IF($D1232=$C$3,
SUM(IF(OFFSET($N$1031,,,($C1232-1)*3-2,$C$2)=U1232,OFFSET($N$1033,,,($C1232-1)*3-2,$C$2)*OFFSET($B$1031,1,,($C1232-1)*3-2,1))),
IFERROR((U898/$J897)*$J1232,0))</f>
        <v>0</v>
      </c>
      <c r="V1233" s="312" cm="1">
        <f t="array" aca="1" ref="V1233" ca="1">IF($D1232=$C$3,
SUM(IF(OFFSET($N$1031,,,($C1232-1)*3-2,$C$2)=V1232,OFFSET($N$1033,,,($C1232-1)*3-2,$C$2)*OFFSET($B$1031,1,,($C1232-1)*3-2,1))),
IFERROR((V898/$J897)*$J1232,0))</f>
        <v>0</v>
      </c>
      <c r="W1233" s="312" cm="1">
        <f t="array" aca="1" ref="W1233" ca="1">IF($D1232=$C$3,
SUM(IF(OFFSET($N$1031,,,($C1232-1)*3-2,$C$2)=W1232,OFFSET($N$1033,,,($C1232-1)*3-2,$C$2)*OFFSET($B$1031,1,,($C1232-1)*3-2,1))),
IFERROR((W898/$J897)*$J1232,0))</f>
        <v>0</v>
      </c>
      <c r="X1233" s="312" cm="1">
        <f t="array" aca="1" ref="X1233" ca="1">IF($D1232=$C$3,
SUM(IF(OFFSET($N$1031,,,($C1232-1)*3-2,$C$2)=X1232,OFFSET($N$1033,,,($C1232-1)*3-2,$C$2)*OFFSET($B$1031,1,,($C1232-1)*3-2,1))),
IFERROR((X898/$J897)*$J1232,0))</f>
        <v>0</v>
      </c>
      <c r="Y1233" s="312" cm="1">
        <f t="array" aca="1" ref="Y1233" ca="1">IF($D1232=$C$3,
SUM(IF(OFFSET($N$1031,,,($C1232-1)*3-2,$C$2)=Y1232,OFFSET($N$1033,,,($C1232-1)*3-2,$C$2)*OFFSET($B$1031,1,,($C1232-1)*3-2,1))),
IFERROR((Y898/$J897)*$J1232,0))</f>
        <v>0</v>
      </c>
      <c r="Z1233" s="312" cm="1">
        <f t="array" aca="1" ref="Z1233" ca="1">IF($D1232=$C$3,
SUM(IF(OFFSET($N$1031,,,($C1232-1)*3-2,$C$2)=Z1232,OFFSET($N$1033,,,($C1232-1)*3-2,$C$2)*OFFSET($B$1031,1,,($C1232-1)*3-2,1))),
IFERROR((Z898/$J897)*$J1232,0))</f>
        <v>0</v>
      </c>
      <c r="AA1233" s="312" cm="1">
        <f t="array" aca="1" ref="AA1233" ca="1">IF($D1232=$C$3,
SUM(IF(OFFSET($N$1031,,,($C1232-1)*3-2,$C$2)=AA1232,OFFSET($N$1033,,,($C1232-1)*3-2,$C$2)*OFFSET($B$1031,1,,($C1232-1)*3-2,1))),
IFERROR((AA898/$J897)*$J1232,0))</f>
        <v>0</v>
      </c>
      <c r="AB1233" s="312" cm="1">
        <f t="array" aca="1" ref="AB1233" ca="1">IF($D1232=$C$3,
SUM(IF(OFFSET($N$1031,,,($C1232-1)*3-2,$C$2)=AB1232,OFFSET($N$1033,,,($C1232-1)*3-2,$C$2)*OFFSET($B$1031,1,,($C1232-1)*3-2,1))),
IFERROR((AB898/$J897)*$J1232,0))</f>
        <v>0</v>
      </c>
      <c r="AC1233" s="312" cm="1">
        <f t="array" aca="1" ref="AC1233" ca="1">IF($D1232=$C$3,
SUM(IF(OFFSET($N$1031,,,($C1232-1)*3-2,$C$2)=AC1232,OFFSET($N$1033,,,($C1232-1)*3-2,$C$2)*OFFSET($B$1031,1,,($C1232-1)*3-2,1))),
IFERROR((AC898/$J897)*$J1232,0))</f>
        <v>0</v>
      </c>
      <c r="AD1233" s="312" cm="1">
        <f t="array" aca="1" ref="AD1233" ca="1">IF($D1232=$C$3,
SUM(IF(OFFSET($N$1031,,,($C1232-1)*3-2,$C$2)=AD1232,OFFSET($N$1033,,,($C1232-1)*3-2,$C$2)*OFFSET($B$1031,1,,($C1232-1)*3-2,1))),
IFERROR((AD898/$J897)*$J1232,0))</f>
        <v>0</v>
      </c>
      <c r="AE1233" s="312" cm="1">
        <f t="array" aca="1" ref="AE1233" ca="1">IF($D1232=$C$3,
SUM(IF(OFFSET($N$1031,,,($C1232-1)*3-2,$C$2)=AE1232,OFFSET($N$1033,,,($C1232-1)*3-2,$C$2)*OFFSET($B$1031,1,,($C1232-1)*3-2,1))),
IFERROR((AE898/$J897)*$J1232,0))</f>
        <v>0</v>
      </c>
      <c r="AF1233" s="312" cm="1">
        <f t="array" aca="1" ref="AF1233" ca="1">IF($D1232=$C$3,
SUM(IF(OFFSET($N$1031,,,($C1232-1)*3-2,$C$2)=AF1232,OFFSET($N$1033,,,($C1232-1)*3-2,$C$2)*OFFSET($B$1031,1,,($C1232-1)*3-2,1))),
IFERROR((AF898/$J897)*$J1232,0))</f>
        <v>0</v>
      </c>
      <c r="AG1233" s="312" cm="1">
        <f t="array" aca="1" ref="AG1233" ca="1">IF($D1232=$C$3,
SUM(IF(OFFSET($N$1031,,,($C1232-1)*3-2,$C$2)=AG1232,OFFSET($N$1033,,,($C1232-1)*3-2,$C$2)*OFFSET($B$1031,1,,($C1232-1)*3-2,1))),
IFERROR((AG898/$J897)*$J1232,0))</f>
        <v>0</v>
      </c>
      <c r="AH1233" s="317"/>
      <c r="AI1233" s="318"/>
      <c r="AJ1233" s="318"/>
      <c r="AK1233" s="318"/>
      <c r="AL1233" s="318"/>
      <c r="AM1233"/>
      <c r="AN1233"/>
      <c r="AO1233"/>
      <c r="AP1233"/>
      <c r="AQ1233"/>
      <c r="AR1233"/>
    </row>
    <row r="1234" spans="1:44" ht="13.15" customHeight="1">
      <c r="A1234" s="317"/>
      <c r="B1234" s="380" t="str">
        <f t="shared" ref="B1234:C1234" ca="1" si="4706">B899</f>
        <v/>
      </c>
      <c r="C1234" s="380" t="str">
        <f t="shared" ca="1" si="4706"/>
        <v/>
      </c>
      <c r="D1234" s="891"/>
      <c r="E1234" s="896"/>
      <c r="F1234" s="897"/>
      <c r="G1234" s="900"/>
      <c r="H1234" s="903"/>
      <c r="I1234" s="906"/>
      <c r="J1234" s="909"/>
      <c r="K1234" s="912"/>
      <c r="L1234" s="915"/>
      <c r="M1234" s="404" t="s">
        <v>91</v>
      </c>
      <c r="N1234" s="405">
        <f t="shared" ref="N1234:AG1234" ca="1" si="4707">IFERROR(N1233*$K1232,0)</f>
        <v>0</v>
      </c>
      <c r="O1234" s="406">
        <f t="shared" ca="1" si="4707"/>
        <v>0</v>
      </c>
      <c r="P1234" s="406">
        <f t="shared" ca="1" si="4707"/>
        <v>0</v>
      </c>
      <c r="Q1234" s="407">
        <f t="shared" ca="1" si="4707"/>
        <v>0</v>
      </c>
      <c r="R1234" s="406">
        <f t="shared" ca="1" si="4707"/>
        <v>0</v>
      </c>
      <c r="S1234" s="406">
        <f t="shared" ca="1" si="4707"/>
        <v>0</v>
      </c>
      <c r="T1234" s="406">
        <f t="shared" ca="1" si="4707"/>
        <v>0</v>
      </c>
      <c r="U1234" s="406">
        <f t="shared" ca="1" si="4707"/>
        <v>0</v>
      </c>
      <c r="V1234" s="406">
        <f t="shared" ca="1" si="4707"/>
        <v>0</v>
      </c>
      <c r="W1234" s="406">
        <f t="shared" ca="1" si="4707"/>
        <v>0</v>
      </c>
      <c r="X1234" s="406">
        <f t="shared" ca="1" si="4707"/>
        <v>0</v>
      </c>
      <c r="Y1234" s="406">
        <f t="shared" ca="1" si="4707"/>
        <v>0</v>
      </c>
      <c r="Z1234" s="406">
        <f t="shared" ca="1" si="4707"/>
        <v>0</v>
      </c>
      <c r="AA1234" s="406">
        <f t="shared" ca="1" si="4707"/>
        <v>0</v>
      </c>
      <c r="AB1234" s="406">
        <f t="shared" ca="1" si="4707"/>
        <v>0</v>
      </c>
      <c r="AC1234" s="406">
        <f t="shared" ca="1" si="4707"/>
        <v>0</v>
      </c>
      <c r="AD1234" s="406">
        <f t="shared" ca="1" si="4707"/>
        <v>0</v>
      </c>
      <c r="AE1234" s="406">
        <f t="shared" ca="1" si="4707"/>
        <v>0</v>
      </c>
      <c r="AF1234" s="406">
        <f t="shared" ca="1" si="4707"/>
        <v>0</v>
      </c>
      <c r="AG1234" s="406">
        <f t="shared" ca="1" si="4707"/>
        <v>0</v>
      </c>
      <c r="AH1234" s="317"/>
      <c r="AI1234" s="318"/>
      <c r="AJ1234" s="318"/>
      <c r="AK1234" s="318"/>
      <c r="AL1234" s="318"/>
      <c r="AM1234"/>
      <c r="AN1234"/>
      <c r="AO1234"/>
      <c r="AP1234"/>
      <c r="AQ1234"/>
      <c r="AR1234"/>
    </row>
    <row r="1235" spans="1:44" ht="13.15" customHeight="1">
      <c r="A1235" s="317"/>
      <c r="B1235" s="317"/>
      <c r="C1235" s="317" cm="1">
        <f t="array" aca="1" ref="C1235" ca="1">OFFSET(C1235,-3,,,)+1</f>
        <v>69</v>
      </c>
      <c r="D1235" s="889" t="str">
        <f t="shared" ref="D1235:E1235" ca="1" si="4708">D900</f>
        <v/>
      </c>
      <c r="E1235" s="892" t="str">
        <f t="shared" ca="1" si="4708"/>
        <v/>
      </c>
      <c r="F1235" s="893"/>
      <c r="G1235" s="898">
        <f t="shared" ref="G1235" si="4709">G900</f>
        <v>0</v>
      </c>
      <c r="H1235" s="901"/>
      <c r="I1235" s="904" t="str">
        <f t="shared" ref="I1235" ca="1" si="4710">I900</f>
        <v/>
      </c>
      <c r="J1235" s="907">
        <f t="shared" ref="J1235" ca="1" si="4711">IF($D1235=$C$3,
SUMPRODUCT(OFFSET($B$1031,1,,($C1235-1)*3-2,),OFFSET($L$1031,,,($C1235-1)*3-2,)),J900+H1235)</f>
        <v>0</v>
      </c>
      <c r="K1235" s="910">
        <f t="shared" ref="K1235" ca="1" si="4712">K900</f>
        <v>0</v>
      </c>
      <c r="L1235" s="913">
        <f t="shared" ref="L1235" ca="1" si="4713">J1235*K1235</f>
        <v>0</v>
      </c>
      <c r="M1235" s="402" t="s">
        <v>89</v>
      </c>
      <c r="N1235" s="308" t="str">
        <f t="shared" ref="N1235:AG1235" ca="1" si="4714">N900</f>
        <v/>
      </c>
      <c r="O1235" s="309" t="str">
        <f t="shared" ca="1" si="4714"/>
        <v/>
      </c>
      <c r="P1235" s="309" t="str">
        <f t="shared" ca="1" si="4714"/>
        <v/>
      </c>
      <c r="Q1235" s="310" t="str">
        <f t="shared" ca="1" si="4714"/>
        <v/>
      </c>
      <c r="R1235" s="309" t="str">
        <f t="shared" ca="1" si="4714"/>
        <v/>
      </c>
      <c r="S1235" s="309" t="str">
        <f t="shared" ca="1" si="4714"/>
        <v/>
      </c>
      <c r="T1235" s="309" t="str">
        <f t="shared" ca="1" si="4714"/>
        <v/>
      </c>
      <c r="U1235" s="309" t="str">
        <f t="shared" ca="1" si="4714"/>
        <v/>
      </c>
      <c r="V1235" s="309" t="str">
        <f t="shared" ca="1" si="4714"/>
        <v/>
      </c>
      <c r="W1235" s="309" t="str">
        <f t="shared" ca="1" si="4714"/>
        <v/>
      </c>
      <c r="X1235" s="309" t="str">
        <f t="shared" ca="1" si="4714"/>
        <v/>
      </c>
      <c r="Y1235" s="309" t="str">
        <f t="shared" ca="1" si="4714"/>
        <v/>
      </c>
      <c r="Z1235" s="309" t="str">
        <f t="shared" ca="1" si="4714"/>
        <v/>
      </c>
      <c r="AA1235" s="309" t="str">
        <f t="shared" ca="1" si="4714"/>
        <v/>
      </c>
      <c r="AB1235" s="309" t="str">
        <f t="shared" ca="1" si="4714"/>
        <v/>
      </c>
      <c r="AC1235" s="309" t="str">
        <f t="shared" ca="1" si="4714"/>
        <v/>
      </c>
      <c r="AD1235" s="309" t="str">
        <f t="shared" ca="1" si="4714"/>
        <v/>
      </c>
      <c r="AE1235" s="309" t="str">
        <f t="shared" ca="1" si="4714"/>
        <v/>
      </c>
      <c r="AF1235" s="309" t="str">
        <f t="shared" ca="1" si="4714"/>
        <v/>
      </c>
      <c r="AG1235" s="309" t="str">
        <f t="shared" ca="1" si="4714"/>
        <v/>
      </c>
      <c r="AH1235" s="317"/>
      <c r="AI1235" s="318"/>
      <c r="AJ1235" s="318"/>
      <c r="AK1235" s="318"/>
      <c r="AL1235" s="318"/>
      <c r="AM1235"/>
      <c r="AN1235"/>
      <c r="AO1235"/>
      <c r="AP1235"/>
      <c r="AQ1235"/>
      <c r="AR1235"/>
    </row>
    <row r="1236" spans="1:44" ht="13.15" customHeight="1">
      <c r="A1236" s="317"/>
      <c r="B1236" s="380">
        <f t="shared" ref="B1236" ca="1" si="4715">B901</f>
        <v>0</v>
      </c>
      <c r="C1236" s="317" cm="1">
        <f t="array" aca="1" ref="C1236" ca="1">IF(ROUND(SUM(IF(N1235:AG1235&lt;&gt;"",IF(N1235:AG1235&lt;&gt;0,(N1236:AG1236))))-J1235,3)&lt;&gt;0,"X",0)</f>
        <v>0</v>
      </c>
      <c r="D1236" s="890"/>
      <c r="E1236" s="894"/>
      <c r="F1236" s="895"/>
      <c r="G1236" s="899"/>
      <c r="H1236" s="902"/>
      <c r="I1236" s="905"/>
      <c r="J1236" s="908"/>
      <c r="K1236" s="911"/>
      <c r="L1236" s="914"/>
      <c r="M1236" s="403" t="s">
        <v>90</v>
      </c>
      <c r="N1236" s="312" cm="1">
        <f t="array" aca="1" ref="N1236" ca="1">IF($D1235=$C$3,
SUM(IF(OFFSET($N$1031,,,($C1235-1)*3-2,$C$2)=N1235,OFFSET($N$1033,,,($C1235-1)*3-2,$C$2)*OFFSET($B$1031,1,,($C1235-1)*3-2,1))),
IFERROR((N901/$J900)*$J1235,0))</f>
        <v>0</v>
      </c>
      <c r="O1236" s="312" cm="1">
        <f t="array" aca="1" ref="O1236" ca="1">IF($D1235=$C$3,
SUM(IF(OFFSET($N$1031,,,($C1235-1)*3-2,$C$2)=O1235,OFFSET($N$1033,,,($C1235-1)*3-2,$C$2)*OFFSET($B$1031,1,,($C1235-1)*3-2,1))),
IFERROR((O901/$J900)*$J1235,0))</f>
        <v>0</v>
      </c>
      <c r="P1236" s="312" cm="1">
        <f t="array" aca="1" ref="P1236" ca="1">IF($D1235=$C$3,
SUM(IF(OFFSET($N$1031,,,($C1235-1)*3-2,$C$2)=P1235,OFFSET($N$1033,,,($C1235-1)*3-2,$C$2)*OFFSET($B$1031,1,,($C1235-1)*3-2,1))),
IFERROR((P901/$J900)*$J1235,0))</f>
        <v>0</v>
      </c>
      <c r="Q1236" s="313" cm="1">
        <f t="array" aca="1" ref="Q1236" ca="1">IF($D1235=$C$3,
SUM(IF(OFFSET($N$1031,,,($C1235-1)*3-2,$C$2)=Q1235,OFFSET($N$1033,,,($C1235-1)*3-2,$C$2)*OFFSET($B$1031,1,,($C1235-1)*3-2,1))),
IFERROR((Q901/$J900)*$J1235,0))</f>
        <v>0</v>
      </c>
      <c r="R1236" s="312" cm="1">
        <f t="array" aca="1" ref="R1236" ca="1">IF($D1235=$C$3,
SUM(IF(OFFSET($N$1031,,,($C1235-1)*3-2,$C$2)=R1235,OFFSET($N$1033,,,($C1235-1)*3-2,$C$2)*OFFSET($B$1031,1,,($C1235-1)*3-2,1))),
IFERROR((R901/$J900)*$J1235,0))</f>
        <v>0</v>
      </c>
      <c r="S1236" s="312" cm="1">
        <f t="array" aca="1" ref="S1236" ca="1">IF($D1235=$C$3,
SUM(IF(OFFSET($N$1031,,,($C1235-1)*3-2,$C$2)=S1235,OFFSET($N$1033,,,($C1235-1)*3-2,$C$2)*OFFSET($B$1031,1,,($C1235-1)*3-2,1))),
IFERROR((S901/$J900)*$J1235,0))</f>
        <v>0</v>
      </c>
      <c r="T1236" s="312" cm="1">
        <f t="array" aca="1" ref="T1236" ca="1">IF($D1235=$C$3,
SUM(IF(OFFSET($N$1031,,,($C1235-1)*3-2,$C$2)=T1235,OFFSET($N$1033,,,($C1235-1)*3-2,$C$2)*OFFSET($B$1031,1,,($C1235-1)*3-2,1))),
IFERROR((T901/$J900)*$J1235,0))</f>
        <v>0</v>
      </c>
      <c r="U1236" s="312" cm="1">
        <f t="array" aca="1" ref="U1236" ca="1">IF($D1235=$C$3,
SUM(IF(OFFSET($N$1031,,,($C1235-1)*3-2,$C$2)=U1235,OFFSET($N$1033,,,($C1235-1)*3-2,$C$2)*OFFSET($B$1031,1,,($C1235-1)*3-2,1))),
IFERROR((U901/$J900)*$J1235,0))</f>
        <v>0</v>
      </c>
      <c r="V1236" s="312" cm="1">
        <f t="array" aca="1" ref="V1236" ca="1">IF($D1235=$C$3,
SUM(IF(OFFSET($N$1031,,,($C1235-1)*3-2,$C$2)=V1235,OFFSET($N$1033,,,($C1235-1)*3-2,$C$2)*OFFSET($B$1031,1,,($C1235-1)*3-2,1))),
IFERROR((V901/$J900)*$J1235,0))</f>
        <v>0</v>
      </c>
      <c r="W1236" s="312" cm="1">
        <f t="array" aca="1" ref="W1236" ca="1">IF($D1235=$C$3,
SUM(IF(OFFSET($N$1031,,,($C1235-1)*3-2,$C$2)=W1235,OFFSET($N$1033,,,($C1235-1)*3-2,$C$2)*OFFSET($B$1031,1,,($C1235-1)*3-2,1))),
IFERROR((W901/$J900)*$J1235,0))</f>
        <v>0</v>
      </c>
      <c r="X1236" s="312" cm="1">
        <f t="array" aca="1" ref="X1236" ca="1">IF($D1235=$C$3,
SUM(IF(OFFSET($N$1031,,,($C1235-1)*3-2,$C$2)=X1235,OFFSET($N$1033,,,($C1235-1)*3-2,$C$2)*OFFSET($B$1031,1,,($C1235-1)*3-2,1))),
IFERROR((X901/$J900)*$J1235,0))</f>
        <v>0</v>
      </c>
      <c r="Y1236" s="312" cm="1">
        <f t="array" aca="1" ref="Y1236" ca="1">IF($D1235=$C$3,
SUM(IF(OFFSET($N$1031,,,($C1235-1)*3-2,$C$2)=Y1235,OFFSET($N$1033,,,($C1235-1)*3-2,$C$2)*OFFSET($B$1031,1,,($C1235-1)*3-2,1))),
IFERROR((Y901/$J900)*$J1235,0))</f>
        <v>0</v>
      </c>
      <c r="Z1236" s="312" cm="1">
        <f t="array" aca="1" ref="Z1236" ca="1">IF($D1235=$C$3,
SUM(IF(OFFSET($N$1031,,,($C1235-1)*3-2,$C$2)=Z1235,OFFSET($N$1033,,,($C1235-1)*3-2,$C$2)*OFFSET($B$1031,1,,($C1235-1)*3-2,1))),
IFERROR((Z901/$J900)*$J1235,0))</f>
        <v>0</v>
      </c>
      <c r="AA1236" s="312" cm="1">
        <f t="array" aca="1" ref="AA1236" ca="1">IF($D1235=$C$3,
SUM(IF(OFFSET($N$1031,,,($C1235-1)*3-2,$C$2)=AA1235,OFFSET($N$1033,,,($C1235-1)*3-2,$C$2)*OFFSET($B$1031,1,,($C1235-1)*3-2,1))),
IFERROR((AA901/$J900)*$J1235,0))</f>
        <v>0</v>
      </c>
      <c r="AB1236" s="312" cm="1">
        <f t="array" aca="1" ref="AB1236" ca="1">IF($D1235=$C$3,
SUM(IF(OFFSET($N$1031,,,($C1235-1)*3-2,$C$2)=AB1235,OFFSET($N$1033,,,($C1235-1)*3-2,$C$2)*OFFSET($B$1031,1,,($C1235-1)*3-2,1))),
IFERROR((AB901/$J900)*$J1235,0))</f>
        <v>0</v>
      </c>
      <c r="AC1236" s="312" cm="1">
        <f t="array" aca="1" ref="AC1236" ca="1">IF($D1235=$C$3,
SUM(IF(OFFSET($N$1031,,,($C1235-1)*3-2,$C$2)=AC1235,OFFSET($N$1033,,,($C1235-1)*3-2,$C$2)*OFFSET($B$1031,1,,($C1235-1)*3-2,1))),
IFERROR((AC901/$J900)*$J1235,0))</f>
        <v>0</v>
      </c>
      <c r="AD1236" s="312" cm="1">
        <f t="array" aca="1" ref="AD1236" ca="1">IF($D1235=$C$3,
SUM(IF(OFFSET($N$1031,,,($C1235-1)*3-2,$C$2)=AD1235,OFFSET($N$1033,,,($C1235-1)*3-2,$C$2)*OFFSET($B$1031,1,,($C1235-1)*3-2,1))),
IFERROR((AD901/$J900)*$J1235,0))</f>
        <v>0</v>
      </c>
      <c r="AE1236" s="312" cm="1">
        <f t="array" aca="1" ref="AE1236" ca="1">IF($D1235=$C$3,
SUM(IF(OFFSET($N$1031,,,($C1235-1)*3-2,$C$2)=AE1235,OFFSET($N$1033,,,($C1235-1)*3-2,$C$2)*OFFSET($B$1031,1,,($C1235-1)*3-2,1))),
IFERROR((AE901/$J900)*$J1235,0))</f>
        <v>0</v>
      </c>
      <c r="AF1236" s="312" cm="1">
        <f t="array" aca="1" ref="AF1236" ca="1">IF($D1235=$C$3,
SUM(IF(OFFSET($N$1031,,,($C1235-1)*3-2,$C$2)=AF1235,OFFSET($N$1033,,,($C1235-1)*3-2,$C$2)*OFFSET($B$1031,1,,($C1235-1)*3-2,1))),
IFERROR((AF901/$J900)*$J1235,0))</f>
        <v>0</v>
      </c>
      <c r="AG1236" s="312" cm="1">
        <f t="array" aca="1" ref="AG1236" ca="1">IF($D1235=$C$3,
SUM(IF(OFFSET($N$1031,,,($C1235-1)*3-2,$C$2)=AG1235,OFFSET($N$1033,,,($C1235-1)*3-2,$C$2)*OFFSET($B$1031,1,,($C1235-1)*3-2,1))),
IFERROR((AG901/$J900)*$J1235,0))</f>
        <v>0</v>
      </c>
      <c r="AH1236" s="317"/>
      <c r="AI1236" s="318"/>
      <c r="AJ1236" s="318"/>
      <c r="AK1236" s="318"/>
      <c r="AL1236" s="318"/>
      <c r="AM1236"/>
      <c r="AN1236"/>
      <c r="AO1236"/>
      <c r="AP1236"/>
      <c r="AQ1236"/>
      <c r="AR1236"/>
    </row>
    <row r="1237" spans="1:44" ht="13.15" customHeight="1">
      <c r="A1237" s="317"/>
      <c r="B1237" s="380" t="str">
        <f t="shared" ref="B1237:C1237" ca="1" si="4716">B902</f>
        <v/>
      </c>
      <c r="C1237" s="380" t="str">
        <f t="shared" ca="1" si="4716"/>
        <v/>
      </c>
      <c r="D1237" s="891"/>
      <c r="E1237" s="896"/>
      <c r="F1237" s="897"/>
      <c r="G1237" s="900"/>
      <c r="H1237" s="903"/>
      <c r="I1237" s="906"/>
      <c r="J1237" s="909"/>
      <c r="K1237" s="912"/>
      <c r="L1237" s="915"/>
      <c r="M1237" s="404" t="s">
        <v>91</v>
      </c>
      <c r="N1237" s="405">
        <f t="shared" ref="N1237:AG1237" ca="1" si="4717">IFERROR(N1236*$K1235,0)</f>
        <v>0</v>
      </c>
      <c r="O1237" s="406">
        <f t="shared" ca="1" si="4717"/>
        <v>0</v>
      </c>
      <c r="P1237" s="406">
        <f t="shared" ca="1" si="4717"/>
        <v>0</v>
      </c>
      <c r="Q1237" s="407">
        <f t="shared" ca="1" si="4717"/>
        <v>0</v>
      </c>
      <c r="R1237" s="406">
        <f t="shared" ca="1" si="4717"/>
        <v>0</v>
      </c>
      <c r="S1237" s="406">
        <f t="shared" ca="1" si="4717"/>
        <v>0</v>
      </c>
      <c r="T1237" s="406">
        <f t="shared" ca="1" si="4717"/>
        <v>0</v>
      </c>
      <c r="U1237" s="406">
        <f t="shared" ca="1" si="4717"/>
        <v>0</v>
      </c>
      <c r="V1237" s="406">
        <f t="shared" ca="1" si="4717"/>
        <v>0</v>
      </c>
      <c r="W1237" s="406">
        <f t="shared" ca="1" si="4717"/>
        <v>0</v>
      </c>
      <c r="X1237" s="406">
        <f t="shared" ca="1" si="4717"/>
        <v>0</v>
      </c>
      <c r="Y1237" s="406">
        <f t="shared" ca="1" si="4717"/>
        <v>0</v>
      </c>
      <c r="Z1237" s="406">
        <f t="shared" ca="1" si="4717"/>
        <v>0</v>
      </c>
      <c r="AA1237" s="406">
        <f t="shared" ca="1" si="4717"/>
        <v>0</v>
      </c>
      <c r="AB1237" s="406">
        <f t="shared" ca="1" si="4717"/>
        <v>0</v>
      </c>
      <c r="AC1237" s="406">
        <f t="shared" ca="1" si="4717"/>
        <v>0</v>
      </c>
      <c r="AD1237" s="406">
        <f t="shared" ca="1" si="4717"/>
        <v>0</v>
      </c>
      <c r="AE1237" s="406">
        <f t="shared" ca="1" si="4717"/>
        <v>0</v>
      </c>
      <c r="AF1237" s="406">
        <f t="shared" ca="1" si="4717"/>
        <v>0</v>
      </c>
      <c r="AG1237" s="406">
        <f t="shared" ca="1" si="4717"/>
        <v>0</v>
      </c>
      <c r="AH1237" s="317"/>
      <c r="AI1237" s="318"/>
      <c r="AJ1237" s="318"/>
      <c r="AK1237" s="318"/>
      <c r="AL1237" s="318"/>
      <c r="AM1237"/>
      <c r="AN1237"/>
      <c r="AO1237"/>
      <c r="AP1237"/>
      <c r="AQ1237"/>
      <c r="AR1237"/>
    </row>
    <row r="1238" spans="1:44" ht="13.15" customHeight="1">
      <c r="A1238" s="317"/>
      <c r="B1238" s="317"/>
      <c r="C1238" s="317" cm="1">
        <f t="array" aca="1" ref="C1238" ca="1">OFFSET(C1238,-3,,,)+1</f>
        <v>70</v>
      </c>
      <c r="D1238" s="889" t="str">
        <f t="shared" ref="D1238:E1238" ca="1" si="4718">D903</f>
        <v/>
      </c>
      <c r="E1238" s="892" t="str">
        <f t="shared" ca="1" si="4718"/>
        <v/>
      </c>
      <c r="F1238" s="893"/>
      <c r="G1238" s="898">
        <f t="shared" ref="G1238" si="4719">G903</f>
        <v>0</v>
      </c>
      <c r="H1238" s="901"/>
      <c r="I1238" s="904" t="str">
        <f t="shared" ref="I1238" ca="1" si="4720">I903</f>
        <v/>
      </c>
      <c r="J1238" s="907">
        <f t="shared" ref="J1238" ca="1" si="4721">IF($D1238=$C$3,
SUMPRODUCT(OFFSET($B$1031,1,,($C1238-1)*3-2,),OFFSET($L$1031,,,($C1238-1)*3-2,)),J903+H1238)</f>
        <v>0</v>
      </c>
      <c r="K1238" s="910">
        <f t="shared" ref="K1238" ca="1" si="4722">K903</f>
        <v>0</v>
      </c>
      <c r="L1238" s="913">
        <f t="shared" ref="L1238" ca="1" si="4723">J1238*K1238</f>
        <v>0</v>
      </c>
      <c r="M1238" s="402" t="s">
        <v>89</v>
      </c>
      <c r="N1238" s="308" t="str">
        <f t="shared" ref="N1238:AG1238" ca="1" si="4724">N903</f>
        <v/>
      </c>
      <c r="O1238" s="309" t="str">
        <f t="shared" ca="1" si="4724"/>
        <v/>
      </c>
      <c r="P1238" s="309" t="str">
        <f t="shared" ca="1" si="4724"/>
        <v/>
      </c>
      <c r="Q1238" s="310" t="str">
        <f t="shared" ca="1" si="4724"/>
        <v/>
      </c>
      <c r="R1238" s="309" t="str">
        <f t="shared" ca="1" si="4724"/>
        <v/>
      </c>
      <c r="S1238" s="309" t="str">
        <f t="shared" ca="1" si="4724"/>
        <v/>
      </c>
      <c r="T1238" s="309" t="str">
        <f t="shared" ca="1" si="4724"/>
        <v/>
      </c>
      <c r="U1238" s="309" t="str">
        <f t="shared" ca="1" si="4724"/>
        <v/>
      </c>
      <c r="V1238" s="309" t="str">
        <f t="shared" ca="1" si="4724"/>
        <v/>
      </c>
      <c r="W1238" s="309" t="str">
        <f t="shared" ca="1" si="4724"/>
        <v/>
      </c>
      <c r="X1238" s="309" t="str">
        <f t="shared" ca="1" si="4724"/>
        <v/>
      </c>
      <c r="Y1238" s="309" t="str">
        <f t="shared" ca="1" si="4724"/>
        <v/>
      </c>
      <c r="Z1238" s="309" t="str">
        <f t="shared" ca="1" si="4724"/>
        <v/>
      </c>
      <c r="AA1238" s="309" t="str">
        <f t="shared" ca="1" si="4724"/>
        <v/>
      </c>
      <c r="AB1238" s="309" t="str">
        <f t="shared" ca="1" si="4724"/>
        <v/>
      </c>
      <c r="AC1238" s="309" t="str">
        <f t="shared" ca="1" si="4724"/>
        <v/>
      </c>
      <c r="AD1238" s="309" t="str">
        <f t="shared" ca="1" si="4724"/>
        <v/>
      </c>
      <c r="AE1238" s="309" t="str">
        <f t="shared" ca="1" si="4724"/>
        <v/>
      </c>
      <c r="AF1238" s="309" t="str">
        <f t="shared" ca="1" si="4724"/>
        <v/>
      </c>
      <c r="AG1238" s="309" t="str">
        <f t="shared" ca="1" si="4724"/>
        <v/>
      </c>
      <c r="AH1238" s="317"/>
      <c r="AI1238" s="318"/>
      <c r="AJ1238" s="318"/>
      <c r="AK1238" s="318"/>
      <c r="AL1238" s="318"/>
      <c r="AM1238"/>
      <c r="AN1238"/>
      <c r="AO1238"/>
      <c r="AP1238"/>
      <c r="AQ1238"/>
      <c r="AR1238"/>
    </row>
    <row r="1239" spans="1:44" ht="13.15" customHeight="1">
      <c r="A1239" s="317"/>
      <c r="B1239" s="380">
        <f t="shared" ref="B1239" ca="1" si="4725">B904</f>
        <v>0</v>
      </c>
      <c r="C1239" s="317" cm="1">
        <f t="array" aca="1" ref="C1239" ca="1">IF(ROUND(SUM(IF(N1238:AG1238&lt;&gt;"",IF(N1238:AG1238&lt;&gt;0,(N1239:AG1239))))-J1238,3)&lt;&gt;0,"X",0)</f>
        <v>0</v>
      </c>
      <c r="D1239" s="890"/>
      <c r="E1239" s="894"/>
      <c r="F1239" s="895"/>
      <c r="G1239" s="899"/>
      <c r="H1239" s="902"/>
      <c r="I1239" s="905"/>
      <c r="J1239" s="908"/>
      <c r="K1239" s="911"/>
      <c r="L1239" s="914"/>
      <c r="M1239" s="403" t="s">
        <v>90</v>
      </c>
      <c r="N1239" s="312" cm="1">
        <f t="array" aca="1" ref="N1239" ca="1">IF($D1238=$C$3,
SUM(IF(OFFSET($N$1031,,,($C1238-1)*3-2,$C$2)=N1238,OFFSET($N$1033,,,($C1238-1)*3-2,$C$2)*OFFSET($B$1031,1,,($C1238-1)*3-2,1))),
IFERROR((N904/$J903)*$J1238,0))</f>
        <v>0</v>
      </c>
      <c r="O1239" s="312" cm="1">
        <f t="array" aca="1" ref="O1239" ca="1">IF($D1238=$C$3,
SUM(IF(OFFSET($N$1031,,,($C1238-1)*3-2,$C$2)=O1238,OFFSET($N$1033,,,($C1238-1)*3-2,$C$2)*OFFSET($B$1031,1,,($C1238-1)*3-2,1))),
IFERROR((O904/$J903)*$J1238,0))</f>
        <v>0</v>
      </c>
      <c r="P1239" s="312" cm="1">
        <f t="array" aca="1" ref="P1239" ca="1">IF($D1238=$C$3,
SUM(IF(OFFSET($N$1031,,,($C1238-1)*3-2,$C$2)=P1238,OFFSET($N$1033,,,($C1238-1)*3-2,$C$2)*OFFSET($B$1031,1,,($C1238-1)*3-2,1))),
IFERROR((P904/$J903)*$J1238,0))</f>
        <v>0</v>
      </c>
      <c r="Q1239" s="313" cm="1">
        <f t="array" aca="1" ref="Q1239" ca="1">IF($D1238=$C$3,
SUM(IF(OFFSET($N$1031,,,($C1238-1)*3-2,$C$2)=Q1238,OFFSET($N$1033,,,($C1238-1)*3-2,$C$2)*OFFSET($B$1031,1,,($C1238-1)*3-2,1))),
IFERROR((Q904/$J903)*$J1238,0))</f>
        <v>0</v>
      </c>
      <c r="R1239" s="312" cm="1">
        <f t="array" aca="1" ref="R1239" ca="1">IF($D1238=$C$3,
SUM(IF(OFFSET($N$1031,,,($C1238-1)*3-2,$C$2)=R1238,OFFSET($N$1033,,,($C1238-1)*3-2,$C$2)*OFFSET($B$1031,1,,($C1238-1)*3-2,1))),
IFERROR((R904/$J903)*$J1238,0))</f>
        <v>0</v>
      </c>
      <c r="S1239" s="312" cm="1">
        <f t="array" aca="1" ref="S1239" ca="1">IF($D1238=$C$3,
SUM(IF(OFFSET($N$1031,,,($C1238-1)*3-2,$C$2)=S1238,OFFSET($N$1033,,,($C1238-1)*3-2,$C$2)*OFFSET($B$1031,1,,($C1238-1)*3-2,1))),
IFERROR((S904/$J903)*$J1238,0))</f>
        <v>0</v>
      </c>
      <c r="T1239" s="312" cm="1">
        <f t="array" aca="1" ref="T1239" ca="1">IF($D1238=$C$3,
SUM(IF(OFFSET($N$1031,,,($C1238-1)*3-2,$C$2)=T1238,OFFSET($N$1033,,,($C1238-1)*3-2,$C$2)*OFFSET($B$1031,1,,($C1238-1)*3-2,1))),
IFERROR((T904/$J903)*$J1238,0))</f>
        <v>0</v>
      </c>
      <c r="U1239" s="312" cm="1">
        <f t="array" aca="1" ref="U1239" ca="1">IF($D1238=$C$3,
SUM(IF(OFFSET($N$1031,,,($C1238-1)*3-2,$C$2)=U1238,OFFSET($N$1033,,,($C1238-1)*3-2,$C$2)*OFFSET($B$1031,1,,($C1238-1)*3-2,1))),
IFERROR((U904/$J903)*$J1238,0))</f>
        <v>0</v>
      </c>
      <c r="V1239" s="312" cm="1">
        <f t="array" aca="1" ref="V1239" ca="1">IF($D1238=$C$3,
SUM(IF(OFFSET($N$1031,,,($C1238-1)*3-2,$C$2)=V1238,OFFSET($N$1033,,,($C1238-1)*3-2,$C$2)*OFFSET($B$1031,1,,($C1238-1)*3-2,1))),
IFERROR((V904/$J903)*$J1238,0))</f>
        <v>0</v>
      </c>
      <c r="W1239" s="312" cm="1">
        <f t="array" aca="1" ref="W1239" ca="1">IF($D1238=$C$3,
SUM(IF(OFFSET($N$1031,,,($C1238-1)*3-2,$C$2)=W1238,OFFSET($N$1033,,,($C1238-1)*3-2,$C$2)*OFFSET($B$1031,1,,($C1238-1)*3-2,1))),
IFERROR((W904/$J903)*$J1238,0))</f>
        <v>0</v>
      </c>
      <c r="X1239" s="312" cm="1">
        <f t="array" aca="1" ref="X1239" ca="1">IF($D1238=$C$3,
SUM(IF(OFFSET($N$1031,,,($C1238-1)*3-2,$C$2)=X1238,OFFSET($N$1033,,,($C1238-1)*3-2,$C$2)*OFFSET($B$1031,1,,($C1238-1)*3-2,1))),
IFERROR((X904/$J903)*$J1238,0))</f>
        <v>0</v>
      </c>
      <c r="Y1239" s="312" cm="1">
        <f t="array" aca="1" ref="Y1239" ca="1">IF($D1238=$C$3,
SUM(IF(OFFSET($N$1031,,,($C1238-1)*3-2,$C$2)=Y1238,OFFSET($N$1033,,,($C1238-1)*3-2,$C$2)*OFFSET($B$1031,1,,($C1238-1)*3-2,1))),
IFERROR((Y904/$J903)*$J1238,0))</f>
        <v>0</v>
      </c>
      <c r="Z1239" s="312" cm="1">
        <f t="array" aca="1" ref="Z1239" ca="1">IF($D1238=$C$3,
SUM(IF(OFFSET($N$1031,,,($C1238-1)*3-2,$C$2)=Z1238,OFFSET($N$1033,,,($C1238-1)*3-2,$C$2)*OFFSET($B$1031,1,,($C1238-1)*3-2,1))),
IFERROR((Z904/$J903)*$J1238,0))</f>
        <v>0</v>
      </c>
      <c r="AA1239" s="312" cm="1">
        <f t="array" aca="1" ref="AA1239" ca="1">IF($D1238=$C$3,
SUM(IF(OFFSET($N$1031,,,($C1238-1)*3-2,$C$2)=AA1238,OFFSET($N$1033,,,($C1238-1)*3-2,$C$2)*OFFSET($B$1031,1,,($C1238-1)*3-2,1))),
IFERROR((AA904/$J903)*$J1238,0))</f>
        <v>0</v>
      </c>
      <c r="AB1239" s="312" cm="1">
        <f t="array" aca="1" ref="AB1239" ca="1">IF($D1238=$C$3,
SUM(IF(OFFSET($N$1031,,,($C1238-1)*3-2,$C$2)=AB1238,OFFSET($N$1033,,,($C1238-1)*3-2,$C$2)*OFFSET($B$1031,1,,($C1238-1)*3-2,1))),
IFERROR((AB904/$J903)*$J1238,0))</f>
        <v>0</v>
      </c>
      <c r="AC1239" s="312" cm="1">
        <f t="array" aca="1" ref="AC1239" ca="1">IF($D1238=$C$3,
SUM(IF(OFFSET($N$1031,,,($C1238-1)*3-2,$C$2)=AC1238,OFFSET($N$1033,,,($C1238-1)*3-2,$C$2)*OFFSET($B$1031,1,,($C1238-1)*3-2,1))),
IFERROR((AC904/$J903)*$J1238,0))</f>
        <v>0</v>
      </c>
      <c r="AD1239" s="312" cm="1">
        <f t="array" aca="1" ref="AD1239" ca="1">IF($D1238=$C$3,
SUM(IF(OFFSET($N$1031,,,($C1238-1)*3-2,$C$2)=AD1238,OFFSET($N$1033,,,($C1238-1)*3-2,$C$2)*OFFSET($B$1031,1,,($C1238-1)*3-2,1))),
IFERROR((AD904/$J903)*$J1238,0))</f>
        <v>0</v>
      </c>
      <c r="AE1239" s="312" cm="1">
        <f t="array" aca="1" ref="AE1239" ca="1">IF($D1238=$C$3,
SUM(IF(OFFSET($N$1031,,,($C1238-1)*3-2,$C$2)=AE1238,OFFSET($N$1033,,,($C1238-1)*3-2,$C$2)*OFFSET($B$1031,1,,($C1238-1)*3-2,1))),
IFERROR((AE904/$J903)*$J1238,0))</f>
        <v>0</v>
      </c>
      <c r="AF1239" s="312" cm="1">
        <f t="array" aca="1" ref="AF1239" ca="1">IF($D1238=$C$3,
SUM(IF(OFFSET($N$1031,,,($C1238-1)*3-2,$C$2)=AF1238,OFFSET($N$1033,,,($C1238-1)*3-2,$C$2)*OFFSET($B$1031,1,,($C1238-1)*3-2,1))),
IFERROR((AF904/$J903)*$J1238,0))</f>
        <v>0</v>
      </c>
      <c r="AG1239" s="312" cm="1">
        <f t="array" aca="1" ref="AG1239" ca="1">IF($D1238=$C$3,
SUM(IF(OFFSET($N$1031,,,($C1238-1)*3-2,$C$2)=AG1238,OFFSET($N$1033,,,($C1238-1)*3-2,$C$2)*OFFSET($B$1031,1,,($C1238-1)*3-2,1))),
IFERROR((AG904/$J903)*$J1238,0))</f>
        <v>0</v>
      </c>
      <c r="AH1239" s="317"/>
      <c r="AI1239" s="318"/>
      <c r="AJ1239" s="318"/>
      <c r="AK1239" s="318"/>
      <c r="AL1239" s="318"/>
      <c r="AM1239"/>
      <c r="AN1239"/>
      <c r="AO1239"/>
      <c r="AP1239"/>
      <c r="AQ1239"/>
      <c r="AR1239"/>
    </row>
    <row r="1240" spans="1:44" ht="13.15" customHeight="1">
      <c r="A1240" s="317"/>
      <c r="B1240" s="380" t="str">
        <f t="shared" ref="B1240:C1240" ca="1" si="4726">B905</f>
        <v/>
      </c>
      <c r="C1240" s="380" t="str">
        <f t="shared" ca="1" si="4726"/>
        <v/>
      </c>
      <c r="D1240" s="891"/>
      <c r="E1240" s="896"/>
      <c r="F1240" s="897"/>
      <c r="G1240" s="900"/>
      <c r="H1240" s="903"/>
      <c r="I1240" s="906"/>
      <c r="J1240" s="909"/>
      <c r="K1240" s="912"/>
      <c r="L1240" s="915"/>
      <c r="M1240" s="404" t="s">
        <v>91</v>
      </c>
      <c r="N1240" s="405">
        <f t="shared" ref="N1240:AG1240" ca="1" si="4727">IFERROR(N1239*$K1238,0)</f>
        <v>0</v>
      </c>
      <c r="O1240" s="406">
        <f t="shared" ca="1" si="4727"/>
        <v>0</v>
      </c>
      <c r="P1240" s="406">
        <f t="shared" ca="1" si="4727"/>
        <v>0</v>
      </c>
      <c r="Q1240" s="407">
        <f t="shared" ca="1" si="4727"/>
        <v>0</v>
      </c>
      <c r="R1240" s="406">
        <f t="shared" ca="1" si="4727"/>
        <v>0</v>
      </c>
      <c r="S1240" s="406">
        <f t="shared" ca="1" si="4727"/>
        <v>0</v>
      </c>
      <c r="T1240" s="406">
        <f t="shared" ca="1" si="4727"/>
        <v>0</v>
      </c>
      <c r="U1240" s="406">
        <f t="shared" ca="1" si="4727"/>
        <v>0</v>
      </c>
      <c r="V1240" s="406">
        <f t="shared" ca="1" si="4727"/>
        <v>0</v>
      </c>
      <c r="W1240" s="406">
        <f t="shared" ca="1" si="4727"/>
        <v>0</v>
      </c>
      <c r="X1240" s="406">
        <f t="shared" ca="1" si="4727"/>
        <v>0</v>
      </c>
      <c r="Y1240" s="406">
        <f t="shared" ca="1" si="4727"/>
        <v>0</v>
      </c>
      <c r="Z1240" s="406">
        <f t="shared" ca="1" si="4727"/>
        <v>0</v>
      </c>
      <c r="AA1240" s="406">
        <f t="shared" ca="1" si="4727"/>
        <v>0</v>
      </c>
      <c r="AB1240" s="406">
        <f t="shared" ca="1" si="4727"/>
        <v>0</v>
      </c>
      <c r="AC1240" s="406">
        <f t="shared" ca="1" si="4727"/>
        <v>0</v>
      </c>
      <c r="AD1240" s="406">
        <f t="shared" ca="1" si="4727"/>
        <v>0</v>
      </c>
      <c r="AE1240" s="406">
        <f t="shared" ca="1" si="4727"/>
        <v>0</v>
      </c>
      <c r="AF1240" s="406">
        <f t="shared" ca="1" si="4727"/>
        <v>0</v>
      </c>
      <c r="AG1240" s="406">
        <f t="shared" ca="1" si="4727"/>
        <v>0</v>
      </c>
      <c r="AH1240" s="317"/>
      <c r="AI1240" s="318"/>
      <c r="AJ1240" s="318"/>
      <c r="AK1240" s="318"/>
      <c r="AL1240" s="318"/>
      <c r="AM1240"/>
      <c r="AN1240"/>
      <c r="AO1240"/>
      <c r="AP1240"/>
      <c r="AQ1240"/>
      <c r="AR1240"/>
    </row>
    <row r="1241" spans="1:44" ht="13.15" customHeight="1">
      <c r="A1241" s="317"/>
      <c r="B1241" s="317"/>
      <c r="C1241" s="317" cm="1">
        <f t="array" aca="1" ref="C1241" ca="1">OFFSET(C1241,-3,,,)+1</f>
        <v>71</v>
      </c>
      <c r="D1241" s="889" t="str">
        <f t="shared" ref="D1241:E1241" ca="1" si="4728">D906</f>
        <v/>
      </c>
      <c r="E1241" s="892" t="str">
        <f t="shared" ca="1" si="4728"/>
        <v/>
      </c>
      <c r="F1241" s="893"/>
      <c r="G1241" s="898">
        <f t="shared" ref="G1241" si="4729">G906</f>
        <v>0</v>
      </c>
      <c r="H1241" s="901"/>
      <c r="I1241" s="904" t="str">
        <f t="shared" ref="I1241" ca="1" si="4730">I906</f>
        <v/>
      </c>
      <c r="J1241" s="907">
        <f t="shared" ref="J1241" ca="1" si="4731">IF($D1241=$C$3,
SUMPRODUCT(OFFSET($B$1031,1,,($C1241-1)*3-2,),OFFSET($L$1031,,,($C1241-1)*3-2,)),J906+H1241)</f>
        <v>0</v>
      </c>
      <c r="K1241" s="910">
        <f t="shared" ref="K1241" ca="1" si="4732">K906</f>
        <v>0</v>
      </c>
      <c r="L1241" s="913">
        <f t="shared" ref="L1241" ca="1" si="4733">J1241*K1241</f>
        <v>0</v>
      </c>
      <c r="M1241" s="402" t="s">
        <v>89</v>
      </c>
      <c r="N1241" s="308" t="str">
        <f t="shared" ref="N1241:AG1241" ca="1" si="4734">N906</f>
        <v/>
      </c>
      <c r="O1241" s="309" t="str">
        <f t="shared" ca="1" si="4734"/>
        <v/>
      </c>
      <c r="P1241" s="309" t="str">
        <f t="shared" ca="1" si="4734"/>
        <v/>
      </c>
      <c r="Q1241" s="310" t="str">
        <f t="shared" ca="1" si="4734"/>
        <v/>
      </c>
      <c r="R1241" s="309" t="str">
        <f t="shared" ca="1" si="4734"/>
        <v/>
      </c>
      <c r="S1241" s="309" t="str">
        <f t="shared" ca="1" si="4734"/>
        <v/>
      </c>
      <c r="T1241" s="309" t="str">
        <f t="shared" ca="1" si="4734"/>
        <v/>
      </c>
      <c r="U1241" s="309" t="str">
        <f t="shared" ca="1" si="4734"/>
        <v/>
      </c>
      <c r="V1241" s="309" t="str">
        <f t="shared" ca="1" si="4734"/>
        <v/>
      </c>
      <c r="W1241" s="309" t="str">
        <f t="shared" ca="1" si="4734"/>
        <v/>
      </c>
      <c r="X1241" s="309" t="str">
        <f t="shared" ca="1" si="4734"/>
        <v/>
      </c>
      <c r="Y1241" s="309" t="str">
        <f t="shared" ca="1" si="4734"/>
        <v/>
      </c>
      <c r="Z1241" s="309" t="str">
        <f t="shared" ca="1" si="4734"/>
        <v/>
      </c>
      <c r="AA1241" s="309" t="str">
        <f t="shared" ca="1" si="4734"/>
        <v/>
      </c>
      <c r="AB1241" s="309" t="str">
        <f t="shared" ca="1" si="4734"/>
        <v/>
      </c>
      <c r="AC1241" s="309" t="str">
        <f t="shared" ca="1" si="4734"/>
        <v/>
      </c>
      <c r="AD1241" s="309" t="str">
        <f t="shared" ca="1" si="4734"/>
        <v/>
      </c>
      <c r="AE1241" s="309" t="str">
        <f t="shared" ca="1" si="4734"/>
        <v/>
      </c>
      <c r="AF1241" s="309" t="str">
        <f t="shared" ca="1" si="4734"/>
        <v/>
      </c>
      <c r="AG1241" s="309" t="str">
        <f t="shared" ca="1" si="4734"/>
        <v/>
      </c>
      <c r="AH1241" s="317"/>
      <c r="AI1241" s="318"/>
      <c r="AJ1241" s="318"/>
      <c r="AK1241" s="318"/>
      <c r="AL1241" s="318"/>
      <c r="AM1241"/>
      <c r="AN1241"/>
      <c r="AO1241"/>
      <c r="AP1241"/>
      <c r="AQ1241"/>
      <c r="AR1241"/>
    </row>
    <row r="1242" spans="1:44" ht="13.15" customHeight="1">
      <c r="A1242" s="317"/>
      <c r="B1242" s="380">
        <f t="shared" ref="B1242" ca="1" si="4735">B907</f>
        <v>0</v>
      </c>
      <c r="C1242" s="317" cm="1">
        <f t="array" aca="1" ref="C1242" ca="1">IF(ROUND(SUM(IF(N1241:AG1241&lt;&gt;"",IF(N1241:AG1241&lt;&gt;0,(N1242:AG1242))))-J1241,3)&lt;&gt;0,"X",0)</f>
        <v>0</v>
      </c>
      <c r="D1242" s="890"/>
      <c r="E1242" s="894"/>
      <c r="F1242" s="895"/>
      <c r="G1242" s="899"/>
      <c r="H1242" s="902"/>
      <c r="I1242" s="905"/>
      <c r="J1242" s="908"/>
      <c r="K1242" s="911"/>
      <c r="L1242" s="914"/>
      <c r="M1242" s="403" t="s">
        <v>90</v>
      </c>
      <c r="N1242" s="312" cm="1">
        <f t="array" aca="1" ref="N1242" ca="1">IF($D1241=$C$3,
SUM(IF(OFFSET($N$1031,,,($C1241-1)*3-2,$C$2)=N1241,OFFSET($N$1033,,,($C1241-1)*3-2,$C$2)*OFFSET($B$1031,1,,($C1241-1)*3-2,1))),
IFERROR((N907/$J906)*$J1241,0))</f>
        <v>0</v>
      </c>
      <c r="O1242" s="312" cm="1">
        <f t="array" aca="1" ref="O1242" ca="1">IF($D1241=$C$3,
SUM(IF(OFFSET($N$1031,,,($C1241-1)*3-2,$C$2)=O1241,OFFSET($N$1033,,,($C1241-1)*3-2,$C$2)*OFFSET($B$1031,1,,($C1241-1)*3-2,1))),
IFERROR((O907/$J906)*$J1241,0))</f>
        <v>0</v>
      </c>
      <c r="P1242" s="312" cm="1">
        <f t="array" aca="1" ref="P1242" ca="1">IF($D1241=$C$3,
SUM(IF(OFFSET($N$1031,,,($C1241-1)*3-2,$C$2)=P1241,OFFSET($N$1033,,,($C1241-1)*3-2,$C$2)*OFFSET($B$1031,1,,($C1241-1)*3-2,1))),
IFERROR((P907/$J906)*$J1241,0))</f>
        <v>0</v>
      </c>
      <c r="Q1242" s="313" cm="1">
        <f t="array" aca="1" ref="Q1242" ca="1">IF($D1241=$C$3,
SUM(IF(OFFSET($N$1031,,,($C1241-1)*3-2,$C$2)=Q1241,OFFSET($N$1033,,,($C1241-1)*3-2,$C$2)*OFFSET($B$1031,1,,($C1241-1)*3-2,1))),
IFERROR((Q907/$J906)*$J1241,0))</f>
        <v>0</v>
      </c>
      <c r="R1242" s="312" cm="1">
        <f t="array" aca="1" ref="R1242" ca="1">IF($D1241=$C$3,
SUM(IF(OFFSET($N$1031,,,($C1241-1)*3-2,$C$2)=R1241,OFFSET($N$1033,,,($C1241-1)*3-2,$C$2)*OFFSET($B$1031,1,,($C1241-1)*3-2,1))),
IFERROR((R907/$J906)*$J1241,0))</f>
        <v>0</v>
      </c>
      <c r="S1242" s="312" cm="1">
        <f t="array" aca="1" ref="S1242" ca="1">IF($D1241=$C$3,
SUM(IF(OFFSET($N$1031,,,($C1241-1)*3-2,$C$2)=S1241,OFFSET($N$1033,,,($C1241-1)*3-2,$C$2)*OFFSET($B$1031,1,,($C1241-1)*3-2,1))),
IFERROR((S907/$J906)*$J1241,0))</f>
        <v>0</v>
      </c>
      <c r="T1242" s="312" cm="1">
        <f t="array" aca="1" ref="T1242" ca="1">IF($D1241=$C$3,
SUM(IF(OFFSET($N$1031,,,($C1241-1)*3-2,$C$2)=T1241,OFFSET($N$1033,,,($C1241-1)*3-2,$C$2)*OFFSET($B$1031,1,,($C1241-1)*3-2,1))),
IFERROR((T907/$J906)*$J1241,0))</f>
        <v>0</v>
      </c>
      <c r="U1242" s="312" cm="1">
        <f t="array" aca="1" ref="U1242" ca="1">IF($D1241=$C$3,
SUM(IF(OFFSET($N$1031,,,($C1241-1)*3-2,$C$2)=U1241,OFFSET($N$1033,,,($C1241-1)*3-2,$C$2)*OFFSET($B$1031,1,,($C1241-1)*3-2,1))),
IFERROR((U907/$J906)*$J1241,0))</f>
        <v>0</v>
      </c>
      <c r="V1242" s="312" cm="1">
        <f t="array" aca="1" ref="V1242" ca="1">IF($D1241=$C$3,
SUM(IF(OFFSET($N$1031,,,($C1241-1)*3-2,$C$2)=V1241,OFFSET($N$1033,,,($C1241-1)*3-2,$C$2)*OFFSET($B$1031,1,,($C1241-1)*3-2,1))),
IFERROR((V907/$J906)*$J1241,0))</f>
        <v>0</v>
      </c>
      <c r="W1242" s="312" cm="1">
        <f t="array" aca="1" ref="W1242" ca="1">IF($D1241=$C$3,
SUM(IF(OFFSET($N$1031,,,($C1241-1)*3-2,$C$2)=W1241,OFFSET($N$1033,,,($C1241-1)*3-2,$C$2)*OFFSET($B$1031,1,,($C1241-1)*3-2,1))),
IFERROR((W907/$J906)*$J1241,0))</f>
        <v>0</v>
      </c>
      <c r="X1242" s="312" cm="1">
        <f t="array" aca="1" ref="X1242" ca="1">IF($D1241=$C$3,
SUM(IF(OFFSET($N$1031,,,($C1241-1)*3-2,$C$2)=X1241,OFFSET($N$1033,,,($C1241-1)*3-2,$C$2)*OFFSET($B$1031,1,,($C1241-1)*3-2,1))),
IFERROR((X907/$J906)*$J1241,0))</f>
        <v>0</v>
      </c>
      <c r="Y1242" s="312" cm="1">
        <f t="array" aca="1" ref="Y1242" ca="1">IF($D1241=$C$3,
SUM(IF(OFFSET($N$1031,,,($C1241-1)*3-2,$C$2)=Y1241,OFFSET($N$1033,,,($C1241-1)*3-2,$C$2)*OFFSET($B$1031,1,,($C1241-1)*3-2,1))),
IFERROR((Y907/$J906)*$J1241,0))</f>
        <v>0</v>
      </c>
      <c r="Z1242" s="312" cm="1">
        <f t="array" aca="1" ref="Z1242" ca="1">IF($D1241=$C$3,
SUM(IF(OFFSET($N$1031,,,($C1241-1)*3-2,$C$2)=Z1241,OFFSET($N$1033,,,($C1241-1)*3-2,$C$2)*OFFSET($B$1031,1,,($C1241-1)*3-2,1))),
IFERROR((Z907/$J906)*$J1241,0))</f>
        <v>0</v>
      </c>
      <c r="AA1242" s="312" cm="1">
        <f t="array" aca="1" ref="AA1242" ca="1">IF($D1241=$C$3,
SUM(IF(OFFSET($N$1031,,,($C1241-1)*3-2,$C$2)=AA1241,OFFSET($N$1033,,,($C1241-1)*3-2,$C$2)*OFFSET($B$1031,1,,($C1241-1)*3-2,1))),
IFERROR((AA907/$J906)*$J1241,0))</f>
        <v>0</v>
      </c>
      <c r="AB1242" s="312" cm="1">
        <f t="array" aca="1" ref="AB1242" ca="1">IF($D1241=$C$3,
SUM(IF(OFFSET($N$1031,,,($C1241-1)*3-2,$C$2)=AB1241,OFFSET($N$1033,,,($C1241-1)*3-2,$C$2)*OFFSET($B$1031,1,,($C1241-1)*3-2,1))),
IFERROR((AB907/$J906)*$J1241,0))</f>
        <v>0</v>
      </c>
      <c r="AC1242" s="312" cm="1">
        <f t="array" aca="1" ref="AC1242" ca="1">IF($D1241=$C$3,
SUM(IF(OFFSET($N$1031,,,($C1241-1)*3-2,$C$2)=AC1241,OFFSET($N$1033,,,($C1241-1)*3-2,$C$2)*OFFSET($B$1031,1,,($C1241-1)*3-2,1))),
IFERROR((AC907/$J906)*$J1241,0))</f>
        <v>0</v>
      </c>
      <c r="AD1242" s="312" cm="1">
        <f t="array" aca="1" ref="AD1242" ca="1">IF($D1241=$C$3,
SUM(IF(OFFSET($N$1031,,,($C1241-1)*3-2,$C$2)=AD1241,OFFSET($N$1033,,,($C1241-1)*3-2,$C$2)*OFFSET($B$1031,1,,($C1241-1)*3-2,1))),
IFERROR((AD907/$J906)*$J1241,0))</f>
        <v>0</v>
      </c>
      <c r="AE1242" s="312" cm="1">
        <f t="array" aca="1" ref="AE1242" ca="1">IF($D1241=$C$3,
SUM(IF(OFFSET($N$1031,,,($C1241-1)*3-2,$C$2)=AE1241,OFFSET($N$1033,,,($C1241-1)*3-2,$C$2)*OFFSET($B$1031,1,,($C1241-1)*3-2,1))),
IFERROR((AE907/$J906)*$J1241,0))</f>
        <v>0</v>
      </c>
      <c r="AF1242" s="312" cm="1">
        <f t="array" aca="1" ref="AF1242" ca="1">IF($D1241=$C$3,
SUM(IF(OFFSET($N$1031,,,($C1241-1)*3-2,$C$2)=AF1241,OFFSET($N$1033,,,($C1241-1)*3-2,$C$2)*OFFSET($B$1031,1,,($C1241-1)*3-2,1))),
IFERROR((AF907/$J906)*$J1241,0))</f>
        <v>0</v>
      </c>
      <c r="AG1242" s="312" cm="1">
        <f t="array" aca="1" ref="AG1242" ca="1">IF($D1241=$C$3,
SUM(IF(OFFSET($N$1031,,,($C1241-1)*3-2,$C$2)=AG1241,OFFSET($N$1033,,,($C1241-1)*3-2,$C$2)*OFFSET($B$1031,1,,($C1241-1)*3-2,1))),
IFERROR((AG907/$J906)*$J1241,0))</f>
        <v>0</v>
      </c>
      <c r="AH1242" s="317"/>
      <c r="AI1242" s="318"/>
      <c r="AJ1242" s="318"/>
      <c r="AK1242" s="318"/>
      <c r="AL1242" s="318"/>
      <c r="AM1242"/>
      <c r="AN1242"/>
      <c r="AO1242"/>
      <c r="AP1242"/>
      <c r="AQ1242"/>
      <c r="AR1242"/>
    </row>
    <row r="1243" spans="1:44" ht="13.15" customHeight="1">
      <c r="A1243" s="317"/>
      <c r="B1243" s="380" t="str">
        <f t="shared" ref="B1243:C1243" ca="1" si="4736">B908</f>
        <v/>
      </c>
      <c r="C1243" s="380" t="str">
        <f t="shared" ca="1" si="4736"/>
        <v/>
      </c>
      <c r="D1243" s="891"/>
      <c r="E1243" s="896"/>
      <c r="F1243" s="897"/>
      <c r="G1243" s="900"/>
      <c r="H1243" s="903"/>
      <c r="I1243" s="906"/>
      <c r="J1243" s="909"/>
      <c r="K1243" s="912"/>
      <c r="L1243" s="915"/>
      <c r="M1243" s="404" t="s">
        <v>91</v>
      </c>
      <c r="N1243" s="405">
        <f t="shared" ref="N1243:AG1243" ca="1" si="4737">IFERROR(N1242*$K1241,0)</f>
        <v>0</v>
      </c>
      <c r="O1243" s="406">
        <f t="shared" ca="1" si="4737"/>
        <v>0</v>
      </c>
      <c r="P1243" s="406">
        <f t="shared" ca="1" si="4737"/>
        <v>0</v>
      </c>
      <c r="Q1243" s="407">
        <f t="shared" ca="1" si="4737"/>
        <v>0</v>
      </c>
      <c r="R1243" s="406">
        <f t="shared" ca="1" si="4737"/>
        <v>0</v>
      </c>
      <c r="S1243" s="406">
        <f t="shared" ca="1" si="4737"/>
        <v>0</v>
      </c>
      <c r="T1243" s="406">
        <f t="shared" ca="1" si="4737"/>
        <v>0</v>
      </c>
      <c r="U1243" s="406">
        <f t="shared" ca="1" si="4737"/>
        <v>0</v>
      </c>
      <c r="V1243" s="406">
        <f t="shared" ca="1" si="4737"/>
        <v>0</v>
      </c>
      <c r="W1243" s="406">
        <f t="shared" ca="1" si="4737"/>
        <v>0</v>
      </c>
      <c r="X1243" s="406">
        <f t="shared" ca="1" si="4737"/>
        <v>0</v>
      </c>
      <c r="Y1243" s="406">
        <f t="shared" ca="1" si="4737"/>
        <v>0</v>
      </c>
      <c r="Z1243" s="406">
        <f t="shared" ca="1" si="4737"/>
        <v>0</v>
      </c>
      <c r="AA1243" s="406">
        <f t="shared" ca="1" si="4737"/>
        <v>0</v>
      </c>
      <c r="AB1243" s="406">
        <f t="shared" ca="1" si="4737"/>
        <v>0</v>
      </c>
      <c r="AC1243" s="406">
        <f t="shared" ca="1" si="4737"/>
        <v>0</v>
      </c>
      <c r="AD1243" s="406">
        <f t="shared" ca="1" si="4737"/>
        <v>0</v>
      </c>
      <c r="AE1243" s="406">
        <f t="shared" ca="1" si="4737"/>
        <v>0</v>
      </c>
      <c r="AF1243" s="406">
        <f t="shared" ca="1" si="4737"/>
        <v>0</v>
      </c>
      <c r="AG1243" s="406">
        <f t="shared" ca="1" si="4737"/>
        <v>0</v>
      </c>
      <c r="AH1243" s="317"/>
      <c r="AI1243" s="318"/>
      <c r="AJ1243" s="318"/>
      <c r="AK1243" s="318"/>
      <c r="AL1243" s="318"/>
      <c r="AM1243"/>
      <c r="AN1243"/>
      <c r="AO1243"/>
      <c r="AP1243"/>
      <c r="AQ1243"/>
      <c r="AR1243"/>
    </row>
    <row r="1244" spans="1:44" ht="13.15" customHeight="1">
      <c r="A1244" s="317"/>
      <c r="B1244" s="317"/>
      <c r="C1244" s="317" cm="1">
        <f t="array" aca="1" ref="C1244" ca="1">OFFSET(C1244,-3,,,)+1</f>
        <v>72</v>
      </c>
      <c r="D1244" s="889" t="str">
        <f t="shared" ref="D1244:E1244" ca="1" si="4738">D909</f>
        <v/>
      </c>
      <c r="E1244" s="892" t="str">
        <f t="shared" ca="1" si="4738"/>
        <v/>
      </c>
      <c r="F1244" s="893"/>
      <c r="G1244" s="898">
        <f t="shared" ref="G1244" si="4739">G909</f>
        <v>0</v>
      </c>
      <c r="H1244" s="901"/>
      <c r="I1244" s="904" t="str">
        <f t="shared" ref="I1244" ca="1" si="4740">I909</f>
        <v/>
      </c>
      <c r="J1244" s="907">
        <f t="shared" ref="J1244" ca="1" si="4741">IF($D1244=$C$3,
SUMPRODUCT(OFFSET($B$1031,1,,($C1244-1)*3-2,),OFFSET($L$1031,,,($C1244-1)*3-2,)),J909+H1244)</f>
        <v>0</v>
      </c>
      <c r="K1244" s="910">
        <f t="shared" ref="K1244" ca="1" si="4742">K909</f>
        <v>0</v>
      </c>
      <c r="L1244" s="913">
        <f t="shared" ref="L1244" ca="1" si="4743">J1244*K1244</f>
        <v>0</v>
      </c>
      <c r="M1244" s="402" t="s">
        <v>89</v>
      </c>
      <c r="N1244" s="308" t="str">
        <f t="shared" ref="N1244:AG1244" ca="1" si="4744">N909</f>
        <v/>
      </c>
      <c r="O1244" s="309" t="str">
        <f t="shared" ca="1" si="4744"/>
        <v/>
      </c>
      <c r="P1244" s="309" t="str">
        <f t="shared" ca="1" si="4744"/>
        <v/>
      </c>
      <c r="Q1244" s="310" t="str">
        <f t="shared" ca="1" si="4744"/>
        <v/>
      </c>
      <c r="R1244" s="309" t="str">
        <f t="shared" ca="1" si="4744"/>
        <v/>
      </c>
      <c r="S1244" s="309" t="str">
        <f t="shared" ca="1" si="4744"/>
        <v/>
      </c>
      <c r="T1244" s="309" t="str">
        <f t="shared" ca="1" si="4744"/>
        <v/>
      </c>
      <c r="U1244" s="309" t="str">
        <f t="shared" ca="1" si="4744"/>
        <v/>
      </c>
      <c r="V1244" s="309" t="str">
        <f t="shared" ca="1" si="4744"/>
        <v/>
      </c>
      <c r="W1244" s="309" t="str">
        <f t="shared" ca="1" si="4744"/>
        <v/>
      </c>
      <c r="X1244" s="309" t="str">
        <f t="shared" ca="1" si="4744"/>
        <v/>
      </c>
      <c r="Y1244" s="309" t="str">
        <f t="shared" ca="1" si="4744"/>
        <v/>
      </c>
      <c r="Z1244" s="309" t="str">
        <f t="shared" ca="1" si="4744"/>
        <v/>
      </c>
      <c r="AA1244" s="309" t="str">
        <f t="shared" ca="1" si="4744"/>
        <v/>
      </c>
      <c r="AB1244" s="309" t="str">
        <f t="shared" ca="1" si="4744"/>
        <v/>
      </c>
      <c r="AC1244" s="309" t="str">
        <f t="shared" ca="1" si="4744"/>
        <v/>
      </c>
      <c r="AD1244" s="309" t="str">
        <f t="shared" ca="1" si="4744"/>
        <v/>
      </c>
      <c r="AE1244" s="309" t="str">
        <f t="shared" ca="1" si="4744"/>
        <v/>
      </c>
      <c r="AF1244" s="309" t="str">
        <f t="shared" ca="1" si="4744"/>
        <v/>
      </c>
      <c r="AG1244" s="309" t="str">
        <f t="shared" ca="1" si="4744"/>
        <v/>
      </c>
      <c r="AH1244" s="317"/>
      <c r="AI1244" s="318"/>
      <c r="AJ1244" s="318"/>
      <c r="AK1244" s="318"/>
      <c r="AL1244" s="318"/>
      <c r="AM1244"/>
      <c r="AN1244"/>
      <c r="AO1244"/>
      <c r="AP1244"/>
      <c r="AQ1244"/>
      <c r="AR1244"/>
    </row>
    <row r="1245" spans="1:44" ht="13.15" customHeight="1">
      <c r="A1245" s="317"/>
      <c r="B1245" s="380">
        <f t="shared" ref="B1245" ca="1" si="4745">B910</f>
        <v>0</v>
      </c>
      <c r="C1245" s="317" cm="1">
        <f t="array" aca="1" ref="C1245" ca="1">IF(ROUND(SUM(IF(N1244:AG1244&lt;&gt;"",IF(N1244:AG1244&lt;&gt;0,(N1245:AG1245))))-J1244,3)&lt;&gt;0,"X",0)</f>
        <v>0</v>
      </c>
      <c r="D1245" s="890"/>
      <c r="E1245" s="894"/>
      <c r="F1245" s="895"/>
      <c r="G1245" s="899"/>
      <c r="H1245" s="902"/>
      <c r="I1245" s="905"/>
      <c r="J1245" s="908"/>
      <c r="K1245" s="911"/>
      <c r="L1245" s="914"/>
      <c r="M1245" s="403" t="s">
        <v>90</v>
      </c>
      <c r="N1245" s="312" cm="1">
        <f t="array" aca="1" ref="N1245" ca="1">IF($D1244=$C$3,
SUM(IF(OFFSET($N$1031,,,($C1244-1)*3-2,$C$2)=N1244,OFFSET($N$1033,,,($C1244-1)*3-2,$C$2)*OFFSET($B$1031,1,,($C1244-1)*3-2,1))),
IFERROR((N910/$J909)*$J1244,0))</f>
        <v>0</v>
      </c>
      <c r="O1245" s="312" cm="1">
        <f t="array" aca="1" ref="O1245" ca="1">IF($D1244=$C$3,
SUM(IF(OFFSET($N$1031,,,($C1244-1)*3-2,$C$2)=O1244,OFFSET($N$1033,,,($C1244-1)*3-2,$C$2)*OFFSET($B$1031,1,,($C1244-1)*3-2,1))),
IFERROR((O910/$J909)*$J1244,0))</f>
        <v>0</v>
      </c>
      <c r="P1245" s="312" cm="1">
        <f t="array" aca="1" ref="P1245" ca="1">IF($D1244=$C$3,
SUM(IF(OFFSET($N$1031,,,($C1244-1)*3-2,$C$2)=P1244,OFFSET($N$1033,,,($C1244-1)*3-2,$C$2)*OFFSET($B$1031,1,,($C1244-1)*3-2,1))),
IFERROR((P910/$J909)*$J1244,0))</f>
        <v>0</v>
      </c>
      <c r="Q1245" s="313" cm="1">
        <f t="array" aca="1" ref="Q1245" ca="1">IF($D1244=$C$3,
SUM(IF(OFFSET($N$1031,,,($C1244-1)*3-2,$C$2)=Q1244,OFFSET($N$1033,,,($C1244-1)*3-2,$C$2)*OFFSET($B$1031,1,,($C1244-1)*3-2,1))),
IFERROR((Q910/$J909)*$J1244,0))</f>
        <v>0</v>
      </c>
      <c r="R1245" s="312" cm="1">
        <f t="array" aca="1" ref="R1245" ca="1">IF($D1244=$C$3,
SUM(IF(OFFSET($N$1031,,,($C1244-1)*3-2,$C$2)=R1244,OFFSET($N$1033,,,($C1244-1)*3-2,$C$2)*OFFSET($B$1031,1,,($C1244-1)*3-2,1))),
IFERROR((R910/$J909)*$J1244,0))</f>
        <v>0</v>
      </c>
      <c r="S1245" s="312" cm="1">
        <f t="array" aca="1" ref="S1245" ca="1">IF($D1244=$C$3,
SUM(IF(OFFSET($N$1031,,,($C1244-1)*3-2,$C$2)=S1244,OFFSET($N$1033,,,($C1244-1)*3-2,$C$2)*OFFSET($B$1031,1,,($C1244-1)*3-2,1))),
IFERROR((S910/$J909)*$J1244,0))</f>
        <v>0</v>
      </c>
      <c r="T1245" s="312" cm="1">
        <f t="array" aca="1" ref="T1245" ca="1">IF($D1244=$C$3,
SUM(IF(OFFSET($N$1031,,,($C1244-1)*3-2,$C$2)=T1244,OFFSET($N$1033,,,($C1244-1)*3-2,$C$2)*OFFSET($B$1031,1,,($C1244-1)*3-2,1))),
IFERROR((T910/$J909)*$J1244,0))</f>
        <v>0</v>
      </c>
      <c r="U1245" s="312" cm="1">
        <f t="array" aca="1" ref="U1245" ca="1">IF($D1244=$C$3,
SUM(IF(OFFSET($N$1031,,,($C1244-1)*3-2,$C$2)=U1244,OFFSET($N$1033,,,($C1244-1)*3-2,$C$2)*OFFSET($B$1031,1,,($C1244-1)*3-2,1))),
IFERROR((U910/$J909)*$J1244,0))</f>
        <v>0</v>
      </c>
      <c r="V1245" s="312" cm="1">
        <f t="array" aca="1" ref="V1245" ca="1">IF($D1244=$C$3,
SUM(IF(OFFSET($N$1031,,,($C1244-1)*3-2,$C$2)=V1244,OFFSET($N$1033,,,($C1244-1)*3-2,$C$2)*OFFSET($B$1031,1,,($C1244-1)*3-2,1))),
IFERROR((V910/$J909)*$J1244,0))</f>
        <v>0</v>
      </c>
      <c r="W1245" s="312" cm="1">
        <f t="array" aca="1" ref="W1245" ca="1">IF($D1244=$C$3,
SUM(IF(OFFSET($N$1031,,,($C1244-1)*3-2,$C$2)=W1244,OFFSET($N$1033,,,($C1244-1)*3-2,$C$2)*OFFSET($B$1031,1,,($C1244-1)*3-2,1))),
IFERROR((W910/$J909)*$J1244,0))</f>
        <v>0</v>
      </c>
      <c r="X1245" s="312" cm="1">
        <f t="array" aca="1" ref="X1245" ca="1">IF($D1244=$C$3,
SUM(IF(OFFSET($N$1031,,,($C1244-1)*3-2,$C$2)=X1244,OFFSET($N$1033,,,($C1244-1)*3-2,$C$2)*OFFSET($B$1031,1,,($C1244-1)*3-2,1))),
IFERROR((X910/$J909)*$J1244,0))</f>
        <v>0</v>
      </c>
      <c r="Y1245" s="312" cm="1">
        <f t="array" aca="1" ref="Y1245" ca="1">IF($D1244=$C$3,
SUM(IF(OFFSET($N$1031,,,($C1244-1)*3-2,$C$2)=Y1244,OFFSET($N$1033,,,($C1244-1)*3-2,$C$2)*OFFSET($B$1031,1,,($C1244-1)*3-2,1))),
IFERROR((Y910/$J909)*$J1244,0))</f>
        <v>0</v>
      </c>
      <c r="Z1245" s="312" cm="1">
        <f t="array" aca="1" ref="Z1245" ca="1">IF($D1244=$C$3,
SUM(IF(OFFSET($N$1031,,,($C1244-1)*3-2,$C$2)=Z1244,OFFSET($N$1033,,,($C1244-1)*3-2,$C$2)*OFFSET($B$1031,1,,($C1244-1)*3-2,1))),
IFERROR((Z910/$J909)*$J1244,0))</f>
        <v>0</v>
      </c>
      <c r="AA1245" s="312" cm="1">
        <f t="array" aca="1" ref="AA1245" ca="1">IF($D1244=$C$3,
SUM(IF(OFFSET($N$1031,,,($C1244-1)*3-2,$C$2)=AA1244,OFFSET($N$1033,,,($C1244-1)*3-2,$C$2)*OFFSET($B$1031,1,,($C1244-1)*3-2,1))),
IFERROR((AA910/$J909)*$J1244,0))</f>
        <v>0</v>
      </c>
      <c r="AB1245" s="312" cm="1">
        <f t="array" aca="1" ref="AB1245" ca="1">IF($D1244=$C$3,
SUM(IF(OFFSET($N$1031,,,($C1244-1)*3-2,$C$2)=AB1244,OFFSET($N$1033,,,($C1244-1)*3-2,$C$2)*OFFSET($B$1031,1,,($C1244-1)*3-2,1))),
IFERROR((AB910/$J909)*$J1244,0))</f>
        <v>0</v>
      </c>
      <c r="AC1245" s="312" cm="1">
        <f t="array" aca="1" ref="AC1245" ca="1">IF($D1244=$C$3,
SUM(IF(OFFSET($N$1031,,,($C1244-1)*3-2,$C$2)=AC1244,OFFSET($N$1033,,,($C1244-1)*3-2,$C$2)*OFFSET($B$1031,1,,($C1244-1)*3-2,1))),
IFERROR((AC910/$J909)*$J1244,0))</f>
        <v>0</v>
      </c>
      <c r="AD1245" s="312" cm="1">
        <f t="array" aca="1" ref="AD1245" ca="1">IF($D1244=$C$3,
SUM(IF(OFFSET($N$1031,,,($C1244-1)*3-2,$C$2)=AD1244,OFFSET($N$1033,,,($C1244-1)*3-2,$C$2)*OFFSET($B$1031,1,,($C1244-1)*3-2,1))),
IFERROR((AD910/$J909)*$J1244,0))</f>
        <v>0</v>
      </c>
      <c r="AE1245" s="312" cm="1">
        <f t="array" aca="1" ref="AE1245" ca="1">IF($D1244=$C$3,
SUM(IF(OFFSET($N$1031,,,($C1244-1)*3-2,$C$2)=AE1244,OFFSET($N$1033,,,($C1244-1)*3-2,$C$2)*OFFSET($B$1031,1,,($C1244-1)*3-2,1))),
IFERROR((AE910/$J909)*$J1244,0))</f>
        <v>0</v>
      </c>
      <c r="AF1245" s="312" cm="1">
        <f t="array" aca="1" ref="AF1245" ca="1">IF($D1244=$C$3,
SUM(IF(OFFSET($N$1031,,,($C1244-1)*3-2,$C$2)=AF1244,OFFSET($N$1033,,,($C1244-1)*3-2,$C$2)*OFFSET($B$1031,1,,($C1244-1)*3-2,1))),
IFERROR((AF910/$J909)*$J1244,0))</f>
        <v>0</v>
      </c>
      <c r="AG1245" s="312" cm="1">
        <f t="array" aca="1" ref="AG1245" ca="1">IF($D1244=$C$3,
SUM(IF(OFFSET($N$1031,,,($C1244-1)*3-2,$C$2)=AG1244,OFFSET($N$1033,,,($C1244-1)*3-2,$C$2)*OFFSET($B$1031,1,,($C1244-1)*3-2,1))),
IFERROR((AG910/$J909)*$J1244,0))</f>
        <v>0</v>
      </c>
      <c r="AH1245" s="317"/>
      <c r="AI1245" s="318"/>
      <c r="AJ1245" s="318"/>
      <c r="AK1245" s="318"/>
      <c r="AL1245" s="318"/>
      <c r="AM1245"/>
      <c r="AN1245"/>
      <c r="AO1245"/>
      <c r="AP1245"/>
      <c r="AQ1245"/>
      <c r="AR1245"/>
    </row>
    <row r="1246" spans="1:44" ht="13.15" customHeight="1">
      <c r="A1246" s="317"/>
      <c r="B1246" s="380" t="str">
        <f t="shared" ref="B1246:C1246" ca="1" si="4746">B911</f>
        <v/>
      </c>
      <c r="C1246" s="380" t="str">
        <f t="shared" ca="1" si="4746"/>
        <v/>
      </c>
      <c r="D1246" s="891"/>
      <c r="E1246" s="896"/>
      <c r="F1246" s="897"/>
      <c r="G1246" s="900"/>
      <c r="H1246" s="903"/>
      <c r="I1246" s="906"/>
      <c r="J1246" s="909"/>
      <c r="K1246" s="912"/>
      <c r="L1246" s="915"/>
      <c r="M1246" s="404" t="s">
        <v>91</v>
      </c>
      <c r="N1246" s="405">
        <f t="shared" ref="N1246:AG1246" ca="1" si="4747">IFERROR(N1245*$K1244,0)</f>
        <v>0</v>
      </c>
      <c r="O1246" s="406">
        <f t="shared" ca="1" si="4747"/>
        <v>0</v>
      </c>
      <c r="P1246" s="406">
        <f t="shared" ca="1" si="4747"/>
        <v>0</v>
      </c>
      <c r="Q1246" s="407">
        <f t="shared" ca="1" si="4747"/>
        <v>0</v>
      </c>
      <c r="R1246" s="406">
        <f t="shared" ca="1" si="4747"/>
        <v>0</v>
      </c>
      <c r="S1246" s="406">
        <f t="shared" ca="1" si="4747"/>
        <v>0</v>
      </c>
      <c r="T1246" s="406">
        <f t="shared" ca="1" si="4747"/>
        <v>0</v>
      </c>
      <c r="U1246" s="406">
        <f t="shared" ca="1" si="4747"/>
        <v>0</v>
      </c>
      <c r="V1246" s="406">
        <f t="shared" ca="1" si="4747"/>
        <v>0</v>
      </c>
      <c r="W1246" s="406">
        <f t="shared" ca="1" si="4747"/>
        <v>0</v>
      </c>
      <c r="X1246" s="406">
        <f t="shared" ca="1" si="4747"/>
        <v>0</v>
      </c>
      <c r="Y1246" s="406">
        <f t="shared" ca="1" si="4747"/>
        <v>0</v>
      </c>
      <c r="Z1246" s="406">
        <f t="shared" ca="1" si="4747"/>
        <v>0</v>
      </c>
      <c r="AA1246" s="406">
        <f t="shared" ca="1" si="4747"/>
        <v>0</v>
      </c>
      <c r="AB1246" s="406">
        <f t="shared" ca="1" si="4747"/>
        <v>0</v>
      </c>
      <c r="AC1246" s="406">
        <f t="shared" ca="1" si="4747"/>
        <v>0</v>
      </c>
      <c r="AD1246" s="406">
        <f t="shared" ca="1" si="4747"/>
        <v>0</v>
      </c>
      <c r="AE1246" s="406">
        <f t="shared" ca="1" si="4747"/>
        <v>0</v>
      </c>
      <c r="AF1246" s="406">
        <f t="shared" ca="1" si="4747"/>
        <v>0</v>
      </c>
      <c r="AG1246" s="406">
        <f t="shared" ca="1" si="4747"/>
        <v>0</v>
      </c>
      <c r="AH1246" s="317"/>
      <c r="AI1246" s="318"/>
      <c r="AJ1246" s="318"/>
      <c r="AK1246" s="318"/>
      <c r="AL1246" s="318"/>
      <c r="AM1246"/>
      <c r="AN1246"/>
      <c r="AO1246"/>
      <c r="AP1246"/>
      <c r="AQ1246"/>
      <c r="AR1246"/>
    </row>
    <row r="1247" spans="1:44" ht="13.15" customHeight="1">
      <c r="A1247" s="317"/>
      <c r="B1247" s="317"/>
      <c r="C1247" s="317" cm="1">
        <f t="array" aca="1" ref="C1247" ca="1">OFFSET(C1247,-3,,,)+1</f>
        <v>73</v>
      </c>
      <c r="D1247" s="889" t="str">
        <f t="shared" ref="D1247:E1247" ca="1" si="4748">D912</f>
        <v/>
      </c>
      <c r="E1247" s="892" t="str">
        <f t="shared" ca="1" si="4748"/>
        <v/>
      </c>
      <c r="F1247" s="893"/>
      <c r="G1247" s="898">
        <f t="shared" ref="G1247" si="4749">G912</f>
        <v>0</v>
      </c>
      <c r="H1247" s="901"/>
      <c r="I1247" s="904" t="str">
        <f t="shared" ref="I1247" ca="1" si="4750">I912</f>
        <v/>
      </c>
      <c r="J1247" s="907">
        <f t="shared" ref="J1247" ca="1" si="4751">IF($D1247=$C$3,
SUMPRODUCT(OFFSET($B$1031,1,,($C1247-1)*3-2,),OFFSET($L$1031,,,($C1247-1)*3-2,)),J912+H1247)</f>
        <v>0</v>
      </c>
      <c r="K1247" s="910">
        <f t="shared" ref="K1247" ca="1" si="4752">K912</f>
        <v>0</v>
      </c>
      <c r="L1247" s="913">
        <f t="shared" ref="L1247" ca="1" si="4753">J1247*K1247</f>
        <v>0</v>
      </c>
      <c r="M1247" s="402" t="s">
        <v>89</v>
      </c>
      <c r="N1247" s="308" t="str">
        <f t="shared" ref="N1247:AG1247" ca="1" si="4754">N912</f>
        <v/>
      </c>
      <c r="O1247" s="309" t="str">
        <f t="shared" ca="1" si="4754"/>
        <v/>
      </c>
      <c r="P1247" s="309" t="str">
        <f t="shared" ca="1" si="4754"/>
        <v/>
      </c>
      <c r="Q1247" s="310" t="str">
        <f t="shared" ca="1" si="4754"/>
        <v/>
      </c>
      <c r="R1247" s="309" t="str">
        <f t="shared" ca="1" si="4754"/>
        <v/>
      </c>
      <c r="S1247" s="309" t="str">
        <f t="shared" ca="1" si="4754"/>
        <v/>
      </c>
      <c r="T1247" s="309" t="str">
        <f t="shared" ca="1" si="4754"/>
        <v/>
      </c>
      <c r="U1247" s="309" t="str">
        <f t="shared" ca="1" si="4754"/>
        <v/>
      </c>
      <c r="V1247" s="309" t="str">
        <f t="shared" ca="1" si="4754"/>
        <v/>
      </c>
      <c r="W1247" s="309" t="str">
        <f t="shared" ca="1" si="4754"/>
        <v/>
      </c>
      <c r="X1247" s="309" t="str">
        <f t="shared" ca="1" si="4754"/>
        <v/>
      </c>
      <c r="Y1247" s="309" t="str">
        <f t="shared" ca="1" si="4754"/>
        <v/>
      </c>
      <c r="Z1247" s="309" t="str">
        <f t="shared" ca="1" si="4754"/>
        <v/>
      </c>
      <c r="AA1247" s="309" t="str">
        <f t="shared" ca="1" si="4754"/>
        <v/>
      </c>
      <c r="AB1247" s="309" t="str">
        <f t="shared" ca="1" si="4754"/>
        <v/>
      </c>
      <c r="AC1247" s="309" t="str">
        <f t="shared" ca="1" si="4754"/>
        <v/>
      </c>
      <c r="AD1247" s="309" t="str">
        <f t="shared" ca="1" si="4754"/>
        <v/>
      </c>
      <c r="AE1247" s="309" t="str">
        <f t="shared" ca="1" si="4754"/>
        <v/>
      </c>
      <c r="AF1247" s="309" t="str">
        <f t="shared" ca="1" si="4754"/>
        <v/>
      </c>
      <c r="AG1247" s="309" t="str">
        <f t="shared" ca="1" si="4754"/>
        <v/>
      </c>
      <c r="AH1247" s="317"/>
      <c r="AI1247" s="318"/>
      <c r="AJ1247" s="318"/>
      <c r="AK1247" s="318"/>
      <c r="AL1247" s="318"/>
      <c r="AM1247"/>
      <c r="AN1247"/>
      <c r="AO1247"/>
      <c r="AP1247"/>
      <c r="AQ1247"/>
      <c r="AR1247"/>
    </row>
    <row r="1248" spans="1:44" ht="13.15" customHeight="1">
      <c r="A1248" s="317"/>
      <c r="B1248" s="380">
        <f t="shared" ref="B1248" ca="1" si="4755">B913</f>
        <v>0</v>
      </c>
      <c r="C1248" s="317" cm="1">
        <f t="array" aca="1" ref="C1248" ca="1">IF(ROUND(SUM(IF(N1247:AG1247&lt;&gt;"",IF(N1247:AG1247&lt;&gt;0,(N1248:AG1248))))-J1247,3)&lt;&gt;0,"X",0)</f>
        <v>0</v>
      </c>
      <c r="D1248" s="890"/>
      <c r="E1248" s="894"/>
      <c r="F1248" s="895"/>
      <c r="G1248" s="899"/>
      <c r="H1248" s="902"/>
      <c r="I1248" s="905"/>
      <c r="J1248" s="908"/>
      <c r="K1248" s="911"/>
      <c r="L1248" s="914"/>
      <c r="M1248" s="403" t="s">
        <v>90</v>
      </c>
      <c r="N1248" s="312" cm="1">
        <f t="array" aca="1" ref="N1248" ca="1">IF($D1247=$C$3,
SUM(IF(OFFSET($N$1031,,,($C1247-1)*3-2,$C$2)=N1247,OFFSET($N$1033,,,($C1247-1)*3-2,$C$2)*OFFSET($B$1031,1,,($C1247-1)*3-2,1))),
IFERROR((N913/$J912)*$J1247,0))</f>
        <v>0</v>
      </c>
      <c r="O1248" s="312" cm="1">
        <f t="array" aca="1" ref="O1248" ca="1">IF($D1247=$C$3,
SUM(IF(OFFSET($N$1031,,,($C1247-1)*3-2,$C$2)=O1247,OFFSET($N$1033,,,($C1247-1)*3-2,$C$2)*OFFSET($B$1031,1,,($C1247-1)*3-2,1))),
IFERROR((O913/$J912)*$J1247,0))</f>
        <v>0</v>
      </c>
      <c r="P1248" s="312" cm="1">
        <f t="array" aca="1" ref="P1248" ca="1">IF($D1247=$C$3,
SUM(IF(OFFSET($N$1031,,,($C1247-1)*3-2,$C$2)=P1247,OFFSET($N$1033,,,($C1247-1)*3-2,$C$2)*OFFSET($B$1031,1,,($C1247-1)*3-2,1))),
IFERROR((P913/$J912)*$J1247,0))</f>
        <v>0</v>
      </c>
      <c r="Q1248" s="313" cm="1">
        <f t="array" aca="1" ref="Q1248" ca="1">IF($D1247=$C$3,
SUM(IF(OFFSET($N$1031,,,($C1247-1)*3-2,$C$2)=Q1247,OFFSET($N$1033,,,($C1247-1)*3-2,$C$2)*OFFSET($B$1031,1,,($C1247-1)*3-2,1))),
IFERROR((Q913/$J912)*$J1247,0))</f>
        <v>0</v>
      </c>
      <c r="R1248" s="312" cm="1">
        <f t="array" aca="1" ref="R1248" ca="1">IF($D1247=$C$3,
SUM(IF(OFFSET($N$1031,,,($C1247-1)*3-2,$C$2)=R1247,OFFSET($N$1033,,,($C1247-1)*3-2,$C$2)*OFFSET($B$1031,1,,($C1247-1)*3-2,1))),
IFERROR((R913/$J912)*$J1247,0))</f>
        <v>0</v>
      </c>
      <c r="S1248" s="312" cm="1">
        <f t="array" aca="1" ref="S1248" ca="1">IF($D1247=$C$3,
SUM(IF(OFFSET($N$1031,,,($C1247-1)*3-2,$C$2)=S1247,OFFSET($N$1033,,,($C1247-1)*3-2,$C$2)*OFFSET($B$1031,1,,($C1247-1)*3-2,1))),
IFERROR((S913/$J912)*$J1247,0))</f>
        <v>0</v>
      </c>
      <c r="T1248" s="312" cm="1">
        <f t="array" aca="1" ref="T1248" ca="1">IF($D1247=$C$3,
SUM(IF(OFFSET($N$1031,,,($C1247-1)*3-2,$C$2)=T1247,OFFSET($N$1033,,,($C1247-1)*3-2,$C$2)*OFFSET($B$1031,1,,($C1247-1)*3-2,1))),
IFERROR((T913/$J912)*$J1247,0))</f>
        <v>0</v>
      </c>
      <c r="U1248" s="312" cm="1">
        <f t="array" aca="1" ref="U1248" ca="1">IF($D1247=$C$3,
SUM(IF(OFFSET($N$1031,,,($C1247-1)*3-2,$C$2)=U1247,OFFSET($N$1033,,,($C1247-1)*3-2,$C$2)*OFFSET($B$1031,1,,($C1247-1)*3-2,1))),
IFERROR((U913/$J912)*$J1247,0))</f>
        <v>0</v>
      </c>
      <c r="V1248" s="312" cm="1">
        <f t="array" aca="1" ref="V1248" ca="1">IF($D1247=$C$3,
SUM(IF(OFFSET($N$1031,,,($C1247-1)*3-2,$C$2)=V1247,OFFSET($N$1033,,,($C1247-1)*3-2,$C$2)*OFFSET($B$1031,1,,($C1247-1)*3-2,1))),
IFERROR((V913/$J912)*$J1247,0))</f>
        <v>0</v>
      </c>
      <c r="W1248" s="312" cm="1">
        <f t="array" aca="1" ref="W1248" ca="1">IF($D1247=$C$3,
SUM(IF(OFFSET($N$1031,,,($C1247-1)*3-2,$C$2)=W1247,OFFSET($N$1033,,,($C1247-1)*3-2,$C$2)*OFFSET($B$1031,1,,($C1247-1)*3-2,1))),
IFERROR((W913/$J912)*$J1247,0))</f>
        <v>0</v>
      </c>
      <c r="X1248" s="312" cm="1">
        <f t="array" aca="1" ref="X1248" ca="1">IF($D1247=$C$3,
SUM(IF(OFFSET($N$1031,,,($C1247-1)*3-2,$C$2)=X1247,OFFSET($N$1033,,,($C1247-1)*3-2,$C$2)*OFFSET($B$1031,1,,($C1247-1)*3-2,1))),
IFERROR((X913/$J912)*$J1247,0))</f>
        <v>0</v>
      </c>
      <c r="Y1248" s="312" cm="1">
        <f t="array" aca="1" ref="Y1248" ca="1">IF($D1247=$C$3,
SUM(IF(OFFSET($N$1031,,,($C1247-1)*3-2,$C$2)=Y1247,OFFSET($N$1033,,,($C1247-1)*3-2,$C$2)*OFFSET($B$1031,1,,($C1247-1)*3-2,1))),
IFERROR((Y913/$J912)*$J1247,0))</f>
        <v>0</v>
      </c>
      <c r="Z1248" s="312" cm="1">
        <f t="array" aca="1" ref="Z1248" ca="1">IF($D1247=$C$3,
SUM(IF(OFFSET($N$1031,,,($C1247-1)*3-2,$C$2)=Z1247,OFFSET($N$1033,,,($C1247-1)*3-2,$C$2)*OFFSET($B$1031,1,,($C1247-1)*3-2,1))),
IFERROR((Z913/$J912)*$J1247,0))</f>
        <v>0</v>
      </c>
      <c r="AA1248" s="312" cm="1">
        <f t="array" aca="1" ref="AA1248" ca="1">IF($D1247=$C$3,
SUM(IF(OFFSET($N$1031,,,($C1247-1)*3-2,$C$2)=AA1247,OFFSET($N$1033,,,($C1247-1)*3-2,$C$2)*OFFSET($B$1031,1,,($C1247-1)*3-2,1))),
IFERROR((AA913/$J912)*$J1247,0))</f>
        <v>0</v>
      </c>
      <c r="AB1248" s="312" cm="1">
        <f t="array" aca="1" ref="AB1248" ca="1">IF($D1247=$C$3,
SUM(IF(OFFSET($N$1031,,,($C1247-1)*3-2,$C$2)=AB1247,OFFSET($N$1033,,,($C1247-1)*3-2,$C$2)*OFFSET($B$1031,1,,($C1247-1)*3-2,1))),
IFERROR((AB913/$J912)*$J1247,0))</f>
        <v>0</v>
      </c>
      <c r="AC1248" s="312" cm="1">
        <f t="array" aca="1" ref="AC1248" ca="1">IF($D1247=$C$3,
SUM(IF(OFFSET($N$1031,,,($C1247-1)*3-2,$C$2)=AC1247,OFFSET($N$1033,,,($C1247-1)*3-2,$C$2)*OFFSET($B$1031,1,,($C1247-1)*3-2,1))),
IFERROR((AC913/$J912)*$J1247,0))</f>
        <v>0</v>
      </c>
      <c r="AD1248" s="312" cm="1">
        <f t="array" aca="1" ref="AD1248" ca="1">IF($D1247=$C$3,
SUM(IF(OFFSET($N$1031,,,($C1247-1)*3-2,$C$2)=AD1247,OFFSET($N$1033,,,($C1247-1)*3-2,$C$2)*OFFSET($B$1031,1,,($C1247-1)*3-2,1))),
IFERROR((AD913/$J912)*$J1247,0))</f>
        <v>0</v>
      </c>
      <c r="AE1248" s="312" cm="1">
        <f t="array" aca="1" ref="AE1248" ca="1">IF($D1247=$C$3,
SUM(IF(OFFSET($N$1031,,,($C1247-1)*3-2,$C$2)=AE1247,OFFSET($N$1033,,,($C1247-1)*3-2,$C$2)*OFFSET($B$1031,1,,($C1247-1)*3-2,1))),
IFERROR((AE913/$J912)*$J1247,0))</f>
        <v>0</v>
      </c>
      <c r="AF1248" s="312" cm="1">
        <f t="array" aca="1" ref="AF1248" ca="1">IF($D1247=$C$3,
SUM(IF(OFFSET($N$1031,,,($C1247-1)*3-2,$C$2)=AF1247,OFFSET($N$1033,,,($C1247-1)*3-2,$C$2)*OFFSET($B$1031,1,,($C1247-1)*3-2,1))),
IFERROR((AF913/$J912)*$J1247,0))</f>
        <v>0</v>
      </c>
      <c r="AG1248" s="312" cm="1">
        <f t="array" aca="1" ref="AG1248" ca="1">IF($D1247=$C$3,
SUM(IF(OFFSET($N$1031,,,($C1247-1)*3-2,$C$2)=AG1247,OFFSET($N$1033,,,($C1247-1)*3-2,$C$2)*OFFSET($B$1031,1,,($C1247-1)*3-2,1))),
IFERROR((AG913/$J912)*$J1247,0))</f>
        <v>0</v>
      </c>
      <c r="AH1248" s="317"/>
      <c r="AI1248" s="318"/>
      <c r="AJ1248" s="318"/>
      <c r="AK1248" s="318"/>
      <c r="AL1248" s="318"/>
      <c r="AM1248"/>
      <c r="AN1248"/>
      <c r="AO1248"/>
      <c r="AP1248"/>
      <c r="AQ1248"/>
      <c r="AR1248"/>
    </row>
    <row r="1249" spans="1:44" ht="13.15" customHeight="1">
      <c r="A1249" s="317"/>
      <c r="B1249" s="380" t="str">
        <f t="shared" ref="B1249:C1249" ca="1" si="4756">B914</f>
        <v/>
      </c>
      <c r="C1249" s="380" t="str">
        <f t="shared" ca="1" si="4756"/>
        <v/>
      </c>
      <c r="D1249" s="891"/>
      <c r="E1249" s="896"/>
      <c r="F1249" s="897"/>
      <c r="G1249" s="900"/>
      <c r="H1249" s="903"/>
      <c r="I1249" s="906"/>
      <c r="J1249" s="909"/>
      <c r="K1249" s="912"/>
      <c r="L1249" s="915"/>
      <c r="M1249" s="404" t="s">
        <v>91</v>
      </c>
      <c r="N1249" s="405">
        <f t="shared" ref="N1249:AG1249" ca="1" si="4757">IFERROR(N1248*$K1247,0)</f>
        <v>0</v>
      </c>
      <c r="O1249" s="406">
        <f t="shared" ca="1" si="4757"/>
        <v>0</v>
      </c>
      <c r="P1249" s="406">
        <f t="shared" ca="1" si="4757"/>
        <v>0</v>
      </c>
      <c r="Q1249" s="407">
        <f t="shared" ca="1" si="4757"/>
        <v>0</v>
      </c>
      <c r="R1249" s="406">
        <f t="shared" ca="1" si="4757"/>
        <v>0</v>
      </c>
      <c r="S1249" s="406">
        <f t="shared" ca="1" si="4757"/>
        <v>0</v>
      </c>
      <c r="T1249" s="406">
        <f t="shared" ca="1" si="4757"/>
        <v>0</v>
      </c>
      <c r="U1249" s="406">
        <f t="shared" ca="1" si="4757"/>
        <v>0</v>
      </c>
      <c r="V1249" s="406">
        <f t="shared" ca="1" si="4757"/>
        <v>0</v>
      </c>
      <c r="W1249" s="406">
        <f t="shared" ca="1" si="4757"/>
        <v>0</v>
      </c>
      <c r="X1249" s="406">
        <f t="shared" ca="1" si="4757"/>
        <v>0</v>
      </c>
      <c r="Y1249" s="406">
        <f t="shared" ca="1" si="4757"/>
        <v>0</v>
      </c>
      <c r="Z1249" s="406">
        <f t="shared" ca="1" si="4757"/>
        <v>0</v>
      </c>
      <c r="AA1249" s="406">
        <f t="shared" ca="1" si="4757"/>
        <v>0</v>
      </c>
      <c r="AB1249" s="406">
        <f t="shared" ca="1" si="4757"/>
        <v>0</v>
      </c>
      <c r="AC1249" s="406">
        <f t="shared" ca="1" si="4757"/>
        <v>0</v>
      </c>
      <c r="AD1249" s="406">
        <f t="shared" ca="1" si="4757"/>
        <v>0</v>
      </c>
      <c r="AE1249" s="406">
        <f t="shared" ca="1" si="4757"/>
        <v>0</v>
      </c>
      <c r="AF1249" s="406">
        <f t="shared" ca="1" si="4757"/>
        <v>0</v>
      </c>
      <c r="AG1249" s="406">
        <f t="shared" ca="1" si="4757"/>
        <v>0</v>
      </c>
      <c r="AH1249" s="317"/>
      <c r="AI1249" s="318"/>
      <c r="AJ1249" s="318"/>
      <c r="AK1249" s="318"/>
      <c r="AL1249" s="318"/>
      <c r="AM1249"/>
      <c r="AN1249"/>
      <c r="AO1249"/>
      <c r="AP1249"/>
      <c r="AQ1249"/>
      <c r="AR1249"/>
    </row>
    <row r="1250" spans="1:44" ht="13.15" customHeight="1">
      <c r="A1250" s="317"/>
      <c r="B1250" s="317"/>
      <c r="C1250" s="317" cm="1">
        <f t="array" aca="1" ref="C1250" ca="1">OFFSET(C1250,-3,,,)+1</f>
        <v>74</v>
      </c>
      <c r="D1250" s="889" t="str">
        <f t="shared" ref="D1250:E1250" ca="1" si="4758">D915</f>
        <v/>
      </c>
      <c r="E1250" s="892" t="str">
        <f t="shared" ca="1" si="4758"/>
        <v/>
      </c>
      <c r="F1250" s="893"/>
      <c r="G1250" s="898">
        <f t="shared" ref="G1250" si="4759">G915</f>
        <v>0</v>
      </c>
      <c r="H1250" s="901"/>
      <c r="I1250" s="904" t="str">
        <f t="shared" ref="I1250" ca="1" si="4760">I915</f>
        <v/>
      </c>
      <c r="J1250" s="907">
        <f t="shared" ref="J1250" ca="1" si="4761">IF($D1250=$C$3,
SUMPRODUCT(OFFSET($B$1031,1,,($C1250-1)*3-2,),OFFSET($L$1031,,,($C1250-1)*3-2,)),J915+H1250)</f>
        <v>0</v>
      </c>
      <c r="K1250" s="910">
        <f t="shared" ref="K1250" ca="1" si="4762">K915</f>
        <v>0</v>
      </c>
      <c r="L1250" s="913">
        <f t="shared" ref="L1250" ca="1" si="4763">J1250*K1250</f>
        <v>0</v>
      </c>
      <c r="M1250" s="402" t="s">
        <v>89</v>
      </c>
      <c r="N1250" s="308" t="str">
        <f t="shared" ref="N1250:AG1250" ca="1" si="4764">N915</f>
        <v/>
      </c>
      <c r="O1250" s="309" t="str">
        <f t="shared" ca="1" si="4764"/>
        <v/>
      </c>
      <c r="P1250" s="309" t="str">
        <f t="shared" ca="1" si="4764"/>
        <v/>
      </c>
      <c r="Q1250" s="310" t="str">
        <f t="shared" ca="1" si="4764"/>
        <v/>
      </c>
      <c r="R1250" s="309" t="str">
        <f t="shared" ca="1" si="4764"/>
        <v/>
      </c>
      <c r="S1250" s="309" t="str">
        <f t="shared" ca="1" si="4764"/>
        <v/>
      </c>
      <c r="T1250" s="309" t="str">
        <f t="shared" ca="1" si="4764"/>
        <v/>
      </c>
      <c r="U1250" s="309" t="str">
        <f t="shared" ca="1" si="4764"/>
        <v/>
      </c>
      <c r="V1250" s="309" t="str">
        <f t="shared" ca="1" si="4764"/>
        <v/>
      </c>
      <c r="W1250" s="309" t="str">
        <f t="shared" ca="1" si="4764"/>
        <v/>
      </c>
      <c r="X1250" s="309" t="str">
        <f t="shared" ca="1" si="4764"/>
        <v/>
      </c>
      <c r="Y1250" s="309" t="str">
        <f t="shared" ca="1" si="4764"/>
        <v/>
      </c>
      <c r="Z1250" s="309" t="str">
        <f t="shared" ca="1" si="4764"/>
        <v/>
      </c>
      <c r="AA1250" s="309" t="str">
        <f t="shared" ca="1" si="4764"/>
        <v/>
      </c>
      <c r="AB1250" s="309" t="str">
        <f t="shared" ca="1" si="4764"/>
        <v/>
      </c>
      <c r="AC1250" s="309" t="str">
        <f t="shared" ca="1" si="4764"/>
        <v/>
      </c>
      <c r="AD1250" s="309" t="str">
        <f t="shared" ca="1" si="4764"/>
        <v/>
      </c>
      <c r="AE1250" s="309" t="str">
        <f t="shared" ca="1" si="4764"/>
        <v/>
      </c>
      <c r="AF1250" s="309" t="str">
        <f t="shared" ca="1" si="4764"/>
        <v/>
      </c>
      <c r="AG1250" s="309" t="str">
        <f t="shared" ca="1" si="4764"/>
        <v/>
      </c>
      <c r="AH1250" s="317"/>
      <c r="AI1250" s="318"/>
      <c r="AJ1250" s="318"/>
      <c r="AK1250" s="318"/>
      <c r="AL1250" s="318"/>
      <c r="AM1250"/>
      <c r="AN1250"/>
      <c r="AO1250"/>
      <c r="AP1250"/>
      <c r="AQ1250"/>
      <c r="AR1250"/>
    </row>
    <row r="1251" spans="1:44" ht="13.15" customHeight="1">
      <c r="A1251" s="317"/>
      <c r="B1251" s="380">
        <f t="shared" ref="B1251" ca="1" si="4765">B916</f>
        <v>0</v>
      </c>
      <c r="C1251" s="317" cm="1">
        <f t="array" aca="1" ref="C1251" ca="1">IF(ROUND(SUM(IF(N1250:AG1250&lt;&gt;"",IF(N1250:AG1250&lt;&gt;0,(N1251:AG1251))))-J1250,3)&lt;&gt;0,"X",0)</f>
        <v>0</v>
      </c>
      <c r="D1251" s="890"/>
      <c r="E1251" s="894"/>
      <c r="F1251" s="895"/>
      <c r="G1251" s="899"/>
      <c r="H1251" s="902"/>
      <c r="I1251" s="905"/>
      <c r="J1251" s="908"/>
      <c r="K1251" s="911"/>
      <c r="L1251" s="914"/>
      <c r="M1251" s="403" t="s">
        <v>90</v>
      </c>
      <c r="N1251" s="312" cm="1">
        <f t="array" aca="1" ref="N1251" ca="1">IF($D1250=$C$3,
SUM(IF(OFFSET($N$1031,,,($C1250-1)*3-2,$C$2)=N1250,OFFSET($N$1033,,,($C1250-1)*3-2,$C$2)*OFFSET($B$1031,1,,($C1250-1)*3-2,1))),
IFERROR((N916/$J915)*$J1250,0))</f>
        <v>0</v>
      </c>
      <c r="O1251" s="312" cm="1">
        <f t="array" aca="1" ref="O1251" ca="1">IF($D1250=$C$3,
SUM(IF(OFFSET($N$1031,,,($C1250-1)*3-2,$C$2)=O1250,OFFSET($N$1033,,,($C1250-1)*3-2,$C$2)*OFFSET($B$1031,1,,($C1250-1)*3-2,1))),
IFERROR((O916/$J915)*$J1250,0))</f>
        <v>0</v>
      </c>
      <c r="P1251" s="312" cm="1">
        <f t="array" aca="1" ref="P1251" ca="1">IF($D1250=$C$3,
SUM(IF(OFFSET($N$1031,,,($C1250-1)*3-2,$C$2)=P1250,OFFSET($N$1033,,,($C1250-1)*3-2,$C$2)*OFFSET($B$1031,1,,($C1250-1)*3-2,1))),
IFERROR((P916/$J915)*$J1250,0))</f>
        <v>0</v>
      </c>
      <c r="Q1251" s="313" cm="1">
        <f t="array" aca="1" ref="Q1251" ca="1">IF($D1250=$C$3,
SUM(IF(OFFSET($N$1031,,,($C1250-1)*3-2,$C$2)=Q1250,OFFSET($N$1033,,,($C1250-1)*3-2,$C$2)*OFFSET($B$1031,1,,($C1250-1)*3-2,1))),
IFERROR((Q916/$J915)*$J1250,0))</f>
        <v>0</v>
      </c>
      <c r="R1251" s="312" cm="1">
        <f t="array" aca="1" ref="R1251" ca="1">IF($D1250=$C$3,
SUM(IF(OFFSET($N$1031,,,($C1250-1)*3-2,$C$2)=R1250,OFFSET($N$1033,,,($C1250-1)*3-2,$C$2)*OFFSET($B$1031,1,,($C1250-1)*3-2,1))),
IFERROR((R916/$J915)*$J1250,0))</f>
        <v>0</v>
      </c>
      <c r="S1251" s="312" cm="1">
        <f t="array" aca="1" ref="S1251" ca="1">IF($D1250=$C$3,
SUM(IF(OFFSET($N$1031,,,($C1250-1)*3-2,$C$2)=S1250,OFFSET($N$1033,,,($C1250-1)*3-2,$C$2)*OFFSET($B$1031,1,,($C1250-1)*3-2,1))),
IFERROR((S916/$J915)*$J1250,0))</f>
        <v>0</v>
      </c>
      <c r="T1251" s="312" cm="1">
        <f t="array" aca="1" ref="T1251" ca="1">IF($D1250=$C$3,
SUM(IF(OFFSET($N$1031,,,($C1250-1)*3-2,$C$2)=T1250,OFFSET($N$1033,,,($C1250-1)*3-2,$C$2)*OFFSET($B$1031,1,,($C1250-1)*3-2,1))),
IFERROR((T916/$J915)*$J1250,0))</f>
        <v>0</v>
      </c>
      <c r="U1251" s="312" cm="1">
        <f t="array" aca="1" ref="U1251" ca="1">IF($D1250=$C$3,
SUM(IF(OFFSET($N$1031,,,($C1250-1)*3-2,$C$2)=U1250,OFFSET($N$1033,,,($C1250-1)*3-2,$C$2)*OFFSET($B$1031,1,,($C1250-1)*3-2,1))),
IFERROR((U916/$J915)*$J1250,0))</f>
        <v>0</v>
      </c>
      <c r="V1251" s="312" cm="1">
        <f t="array" aca="1" ref="V1251" ca="1">IF($D1250=$C$3,
SUM(IF(OFFSET($N$1031,,,($C1250-1)*3-2,$C$2)=V1250,OFFSET($N$1033,,,($C1250-1)*3-2,$C$2)*OFFSET($B$1031,1,,($C1250-1)*3-2,1))),
IFERROR((V916/$J915)*$J1250,0))</f>
        <v>0</v>
      </c>
      <c r="W1251" s="312" cm="1">
        <f t="array" aca="1" ref="W1251" ca="1">IF($D1250=$C$3,
SUM(IF(OFFSET($N$1031,,,($C1250-1)*3-2,$C$2)=W1250,OFFSET($N$1033,,,($C1250-1)*3-2,$C$2)*OFFSET($B$1031,1,,($C1250-1)*3-2,1))),
IFERROR((W916/$J915)*$J1250,0))</f>
        <v>0</v>
      </c>
      <c r="X1251" s="312" cm="1">
        <f t="array" aca="1" ref="X1251" ca="1">IF($D1250=$C$3,
SUM(IF(OFFSET($N$1031,,,($C1250-1)*3-2,$C$2)=X1250,OFFSET($N$1033,,,($C1250-1)*3-2,$C$2)*OFFSET($B$1031,1,,($C1250-1)*3-2,1))),
IFERROR((X916/$J915)*$J1250,0))</f>
        <v>0</v>
      </c>
      <c r="Y1251" s="312" cm="1">
        <f t="array" aca="1" ref="Y1251" ca="1">IF($D1250=$C$3,
SUM(IF(OFFSET($N$1031,,,($C1250-1)*3-2,$C$2)=Y1250,OFFSET($N$1033,,,($C1250-1)*3-2,$C$2)*OFFSET($B$1031,1,,($C1250-1)*3-2,1))),
IFERROR((Y916/$J915)*$J1250,0))</f>
        <v>0</v>
      </c>
      <c r="Z1251" s="312" cm="1">
        <f t="array" aca="1" ref="Z1251" ca="1">IF($D1250=$C$3,
SUM(IF(OFFSET($N$1031,,,($C1250-1)*3-2,$C$2)=Z1250,OFFSET($N$1033,,,($C1250-1)*3-2,$C$2)*OFFSET($B$1031,1,,($C1250-1)*3-2,1))),
IFERROR((Z916/$J915)*$J1250,0))</f>
        <v>0</v>
      </c>
      <c r="AA1251" s="312" cm="1">
        <f t="array" aca="1" ref="AA1251" ca="1">IF($D1250=$C$3,
SUM(IF(OFFSET($N$1031,,,($C1250-1)*3-2,$C$2)=AA1250,OFFSET($N$1033,,,($C1250-1)*3-2,$C$2)*OFFSET($B$1031,1,,($C1250-1)*3-2,1))),
IFERROR((AA916/$J915)*$J1250,0))</f>
        <v>0</v>
      </c>
      <c r="AB1251" s="312" cm="1">
        <f t="array" aca="1" ref="AB1251" ca="1">IF($D1250=$C$3,
SUM(IF(OFFSET($N$1031,,,($C1250-1)*3-2,$C$2)=AB1250,OFFSET($N$1033,,,($C1250-1)*3-2,$C$2)*OFFSET($B$1031,1,,($C1250-1)*3-2,1))),
IFERROR((AB916/$J915)*$J1250,0))</f>
        <v>0</v>
      </c>
      <c r="AC1251" s="312" cm="1">
        <f t="array" aca="1" ref="AC1251" ca="1">IF($D1250=$C$3,
SUM(IF(OFFSET($N$1031,,,($C1250-1)*3-2,$C$2)=AC1250,OFFSET($N$1033,,,($C1250-1)*3-2,$C$2)*OFFSET($B$1031,1,,($C1250-1)*3-2,1))),
IFERROR((AC916/$J915)*$J1250,0))</f>
        <v>0</v>
      </c>
      <c r="AD1251" s="312" cm="1">
        <f t="array" aca="1" ref="AD1251" ca="1">IF($D1250=$C$3,
SUM(IF(OFFSET($N$1031,,,($C1250-1)*3-2,$C$2)=AD1250,OFFSET($N$1033,,,($C1250-1)*3-2,$C$2)*OFFSET($B$1031,1,,($C1250-1)*3-2,1))),
IFERROR((AD916/$J915)*$J1250,0))</f>
        <v>0</v>
      </c>
      <c r="AE1251" s="312" cm="1">
        <f t="array" aca="1" ref="AE1251" ca="1">IF($D1250=$C$3,
SUM(IF(OFFSET($N$1031,,,($C1250-1)*3-2,$C$2)=AE1250,OFFSET($N$1033,,,($C1250-1)*3-2,$C$2)*OFFSET($B$1031,1,,($C1250-1)*3-2,1))),
IFERROR((AE916/$J915)*$J1250,0))</f>
        <v>0</v>
      </c>
      <c r="AF1251" s="312" cm="1">
        <f t="array" aca="1" ref="AF1251" ca="1">IF($D1250=$C$3,
SUM(IF(OFFSET($N$1031,,,($C1250-1)*3-2,$C$2)=AF1250,OFFSET($N$1033,,,($C1250-1)*3-2,$C$2)*OFFSET($B$1031,1,,($C1250-1)*3-2,1))),
IFERROR((AF916/$J915)*$J1250,0))</f>
        <v>0</v>
      </c>
      <c r="AG1251" s="312" cm="1">
        <f t="array" aca="1" ref="AG1251" ca="1">IF($D1250=$C$3,
SUM(IF(OFFSET($N$1031,,,($C1250-1)*3-2,$C$2)=AG1250,OFFSET($N$1033,,,($C1250-1)*3-2,$C$2)*OFFSET($B$1031,1,,($C1250-1)*3-2,1))),
IFERROR((AG916/$J915)*$J1250,0))</f>
        <v>0</v>
      </c>
      <c r="AH1251" s="317"/>
      <c r="AI1251" s="318"/>
      <c r="AJ1251" s="318"/>
      <c r="AK1251" s="318"/>
      <c r="AL1251" s="318"/>
      <c r="AM1251"/>
      <c r="AN1251"/>
      <c r="AO1251"/>
      <c r="AP1251"/>
      <c r="AQ1251"/>
      <c r="AR1251"/>
    </row>
    <row r="1252" spans="1:44" ht="13.15" customHeight="1">
      <c r="A1252" s="317"/>
      <c r="B1252" s="380" t="str">
        <f t="shared" ref="B1252:C1252" ca="1" si="4766">B917</f>
        <v/>
      </c>
      <c r="C1252" s="380" t="str">
        <f t="shared" ca="1" si="4766"/>
        <v/>
      </c>
      <c r="D1252" s="891"/>
      <c r="E1252" s="896"/>
      <c r="F1252" s="897"/>
      <c r="G1252" s="900"/>
      <c r="H1252" s="903"/>
      <c r="I1252" s="906"/>
      <c r="J1252" s="909"/>
      <c r="K1252" s="912"/>
      <c r="L1252" s="915"/>
      <c r="M1252" s="404" t="s">
        <v>91</v>
      </c>
      <c r="N1252" s="405">
        <f t="shared" ref="N1252:AG1252" ca="1" si="4767">IFERROR(N1251*$K1250,0)</f>
        <v>0</v>
      </c>
      <c r="O1252" s="406">
        <f t="shared" ca="1" si="4767"/>
        <v>0</v>
      </c>
      <c r="P1252" s="406">
        <f t="shared" ca="1" si="4767"/>
        <v>0</v>
      </c>
      <c r="Q1252" s="407">
        <f t="shared" ca="1" si="4767"/>
        <v>0</v>
      </c>
      <c r="R1252" s="406">
        <f t="shared" ca="1" si="4767"/>
        <v>0</v>
      </c>
      <c r="S1252" s="406">
        <f t="shared" ca="1" si="4767"/>
        <v>0</v>
      </c>
      <c r="T1252" s="406">
        <f t="shared" ca="1" si="4767"/>
        <v>0</v>
      </c>
      <c r="U1252" s="406">
        <f t="shared" ca="1" si="4767"/>
        <v>0</v>
      </c>
      <c r="V1252" s="406">
        <f t="shared" ca="1" si="4767"/>
        <v>0</v>
      </c>
      <c r="W1252" s="406">
        <f t="shared" ca="1" si="4767"/>
        <v>0</v>
      </c>
      <c r="X1252" s="406">
        <f t="shared" ca="1" si="4767"/>
        <v>0</v>
      </c>
      <c r="Y1252" s="406">
        <f t="shared" ca="1" si="4767"/>
        <v>0</v>
      </c>
      <c r="Z1252" s="406">
        <f t="shared" ca="1" si="4767"/>
        <v>0</v>
      </c>
      <c r="AA1252" s="406">
        <f t="shared" ca="1" si="4767"/>
        <v>0</v>
      </c>
      <c r="AB1252" s="406">
        <f t="shared" ca="1" si="4767"/>
        <v>0</v>
      </c>
      <c r="AC1252" s="406">
        <f t="shared" ca="1" si="4767"/>
        <v>0</v>
      </c>
      <c r="AD1252" s="406">
        <f t="shared" ca="1" si="4767"/>
        <v>0</v>
      </c>
      <c r="AE1252" s="406">
        <f t="shared" ca="1" si="4767"/>
        <v>0</v>
      </c>
      <c r="AF1252" s="406">
        <f t="shared" ca="1" si="4767"/>
        <v>0</v>
      </c>
      <c r="AG1252" s="406">
        <f t="shared" ca="1" si="4767"/>
        <v>0</v>
      </c>
      <c r="AH1252" s="317"/>
      <c r="AI1252" s="318"/>
      <c r="AJ1252" s="318"/>
      <c r="AK1252" s="318"/>
      <c r="AL1252" s="318"/>
      <c r="AM1252"/>
      <c r="AN1252"/>
      <c r="AO1252"/>
      <c r="AP1252"/>
      <c r="AQ1252"/>
      <c r="AR1252"/>
    </row>
    <row r="1253" spans="1:44" ht="13.15" customHeight="1">
      <c r="A1253" s="317"/>
      <c r="B1253" s="317"/>
      <c r="C1253" s="317" cm="1">
        <f t="array" aca="1" ref="C1253" ca="1">OFFSET(C1253,-3,,,)+1</f>
        <v>75</v>
      </c>
      <c r="D1253" s="889" t="str">
        <f t="shared" ref="D1253:E1253" ca="1" si="4768">D918</f>
        <v/>
      </c>
      <c r="E1253" s="892" t="str">
        <f t="shared" ca="1" si="4768"/>
        <v/>
      </c>
      <c r="F1253" s="893"/>
      <c r="G1253" s="898">
        <f t="shared" ref="G1253" si="4769">G918</f>
        <v>0</v>
      </c>
      <c r="H1253" s="901"/>
      <c r="I1253" s="904" t="str">
        <f t="shared" ref="I1253" ca="1" si="4770">I918</f>
        <v/>
      </c>
      <c r="J1253" s="907">
        <f t="shared" ref="J1253" ca="1" si="4771">IF($D1253=$C$3,
SUMPRODUCT(OFFSET($B$1031,1,,($C1253-1)*3-2,),OFFSET($L$1031,,,($C1253-1)*3-2,)),J918+H1253)</f>
        <v>0</v>
      </c>
      <c r="K1253" s="910">
        <f t="shared" ref="K1253" ca="1" si="4772">K918</f>
        <v>0</v>
      </c>
      <c r="L1253" s="913">
        <f t="shared" ref="L1253" ca="1" si="4773">J1253*K1253</f>
        <v>0</v>
      </c>
      <c r="M1253" s="402" t="s">
        <v>89</v>
      </c>
      <c r="N1253" s="308" t="str">
        <f t="shared" ref="N1253:AG1253" ca="1" si="4774">N918</f>
        <v/>
      </c>
      <c r="O1253" s="309" t="str">
        <f t="shared" ca="1" si="4774"/>
        <v/>
      </c>
      <c r="P1253" s="309" t="str">
        <f t="shared" ca="1" si="4774"/>
        <v/>
      </c>
      <c r="Q1253" s="310" t="str">
        <f t="shared" ca="1" si="4774"/>
        <v/>
      </c>
      <c r="R1253" s="309" t="str">
        <f t="shared" ca="1" si="4774"/>
        <v/>
      </c>
      <c r="S1253" s="309" t="str">
        <f t="shared" ca="1" si="4774"/>
        <v/>
      </c>
      <c r="T1253" s="309" t="str">
        <f t="shared" ca="1" si="4774"/>
        <v/>
      </c>
      <c r="U1253" s="309" t="str">
        <f t="shared" ca="1" si="4774"/>
        <v/>
      </c>
      <c r="V1253" s="309" t="str">
        <f t="shared" ca="1" si="4774"/>
        <v/>
      </c>
      <c r="W1253" s="309" t="str">
        <f t="shared" ca="1" si="4774"/>
        <v/>
      </c>
      <c r="X1253" s="309" t="str">
        <f t="shared" ca="1" si="4774"/>
        <v/>
      </c>
      <c r="Y1253" s="309" t="str">
        <f t="shared" ca="1" si="4774"/>
        <v/>
      </c>
      <c r="Z1253" s="309" t="str">
        <f t="shared" ca="1" si="4774"/>
        <v/>
      </c>
      <c r="AA1253" s="309" t="str">
        <f t="shared" ca="1" si="4774"/>
        <v/>
      </c>
      <c r="AB1253" s="309" t="str">
        <f t="shared" ca="1" si="4774"/>
        <v/>
      </c>
      <c r="AC1253" s="309" t="str">
        <f t="shared" ca="1" si="4774"/>
        <v/>
      </c>
      <c r="AD1253" s="309" t="str">
        <f t="shared" ca="1" si="4774"/>
        <v/>
      </c>
      <c r="AE1253" s="309" t="str">
        <f t="shared" ca="1" si="4774"/>
        <v/>
      </c>
      <c r="AF1253" s="309" t="str">
        <f t="shared" ca="1" si="4774"/>
        <v/>
      </c>
      <c r="AG1253" s="309" t="str">
        <f t="shared" ca="1" si="4774"/>
        <v/>
      </c>
      <c r="AH1253" s="317"/>
      <c r="AI1253" s="318"/>
      <c r="AJ1253" s="318"/>
      <c r="AK1253" s="318"/>
      <c r="AL1253" s="318"/>
      <c r="AM1253"/>
      <c r="AN1253"/>
      <c r="AO1253"/>
      <c r="AP1253"/>
      <c r="AQ1253"/>
      <c r="AR1253"/>
    </row>
    <row r="1254" spans="1:44" ht="13.15" customHeight="1">
      <c r="A1254" s="317"/>
      <c r="B1254" s="380">
        <f t="shared" ref="B1254" ca="1" si="4775">B919</f>
        <v>0</v>
      </c>
      <c r="C1254" s="317" cm="1">
        <f t="array" aca="1" ref="C1254" ca="1">IF(ROUND(SUM(IF(N1253:AG1253&lt;&gt;"",IF(N1253:AG1253&lt;&gt;0,(N1254:AG1254))))-J1253,3)&lt;&gt;0,"X",0)</f>
        <v>0</v>
      </c>
      <c r="D1254" s="890"/>
      <c r="E1254" s="894"/>
      <c r="F1254" s="895"/>
      <c r="G1254" s="899"/>
      <c r="H1254" s="902"/>
      <c r="I1254" s="905"/>
      <c r="J1254" s="908"/>
      <c r="K1254" s="911"/>
      <c r="L1254" s="914"/>
      <c r="M1254" s="403" t="s">
        <v>90</v>
      </c>
      <c r="N1254" s="312" cm="1">
        <f t="array" aca="1" ref="N1254" ca="1">IF($D1253=$C$3,
SUM(IF(OFFSET($N$1031,,,($C1253-1)*3-2,$C$2)=N1253,OFFSET($N$1033,,,($C1253-1)*3-2,$C$2)*OFFSET($B$1031,1,,($C1253-1)*3-2,1))),
IFERROR((N919/$J918)*$J1253,0))</f>
        <v>0</v>
      </c>
      <c r="O1254" s="312" cm="1">
        <f t="array" aca="1" ref="O1254" ca="1">IF($D1253=$C$3,
SUM(IF(OFFSET($N$1031,,,($C1253-1)*3-2,$C$2)=O1253,OFFSET($N$1033,,,($C1253-1)*3-2,$C$2)*OFFSET($B$1031,1,,($C1253-1)*3-2,1))),
IFERROR((O919/$J918)*$J1253,0))</f>
        <v>0</v>
      </c>
      <c r="P1254" s="312" cm="1">
        <f t="array" aca="1" ref="P1254" ca="1">IF($D1253=$C$3,
SUM(IF(OFFSET($N$1031,,,($C1253-1)*3-2,$C$2)=P1253,OFFSET($N$1033,,,($C1253-1)*3-2,$C$2)*OFFSET($B$1031,1,,($C1253-1)*3-2,1))),
IFERROR((P919/$J918)*$J1253,0))</f>
        <v>0</v>
      </c>
      <c r="Q1254" s="313" cm="1">
        <f t="array" aca="1" ref="Q1254" ca="1">IF($D1253=$C$3,
SUM(IF(OFFSET($N$1031,,,($C1253-1)*3-2,$C$2)=Q1253,OFFSET($N$1033,,,($C1253-1)*3-2,$C$2)*OFFSET($B$1031,1,,($C1253-1)*3-2,1))),
IFERROR((Q919/$J918)*$J1253,0))</f>
        <v>0</v>
      </c>
      <c r="R1254" s="312" cm="1">
        <f t="array" aca="1" ref="R1254" ca="1">IF($D1253=$C$3,
SUM(IF(OFFSET($N$1031,,,($C1253-1)*3-2,$C$2)=R1253,OFFSET($N$1033,,,($C1253-1)*3-2,$C$2)*OFFSET($B$1031,1,,($C1253-1)*3-2,1))),
IFERROR((R919/$J918)*$J1253,0))</f>
        <v>0</v>
      </c>
      <c r="S1254" s="312" cm="1">
        <f t="array" aca="1" ref="S1254" ca="1">IF($D1253=$C$3,
SUM(IF(OFFSET($N$1031,,,($C1253-1)*3-2,$C$2)=S1253,OFFSET($N$1033,,,($C1253-1)*3-2,$C$2)*OFFSET($B$1031,1,,($C1253-1)*3-2,1))),
IFERROR((S919/$J918)*$J1253,0))</f>
        <v>0</v>
      </c>
      <c r="T1254" s="312" cm="1">
        <f t="array" aca="1" ref="T1254" ca="1">IF($D1253=$C$3,
SUM(IF(OFFSET($N$1031,,,($C1253-1)*3-2,$C$2)=T1253,OFFSET($N$1033,,,($C1253-1)*3-2,$C$2)*OFFSET($B$1031,1,,($C1253-1)*3-2,1))),
IFERROR((T919/$J918)*$J1253,0))</f>
        <v>0</v>
      </c>
      <c r="U1254" s="312" cm="1">
        <f t="array" aca="1" ref="U1254" ca="1">IF($D1253=$C$3,
SUM(IF(OFFSET($N$1031,,,($C1253-1)*3-2,$C$2)=U1253,OFFSET($N$1033,,,($C1253-1)*3-2,$C$2)*OFFSET($B$1031,1,,($C1253-1)*3-2,1))),
IFERROR((U919/$J918)*$J1253,0))</f>
        <v>0</v>
      </c>
      <c r="V1254" s="312" cm="1">
        <f t="array" aca="1" ref="V1254" ca="1">IF($D1253=$C$3,
SUM(IF(OFFSET($N$1031,,,($C1253-1)*3-2,$C$2)=V1253,OFFSET($N$1033,,,($C1253-1)*3-2,$C$2)*OFFSET($B$1031,1,,($C1253-1)*3-2,1))),
IFERROR((V919/$J918)*$J1253,0))</f>
        <v>0</v>
      </c>
      <c r="W1254" s="312" cm="1">
        <f t="array" aca="1" ref="W1254" ca="1">IF($D1253=$C$3,
SUM(IF(OFFSET($N$1031,,,($C1253-1)*3-2,$C$2)=W1253,OFFSET($N$1033,,,($C1253-1)*3-2,$C$2)*OFFSET($B$1031,1,,($C1253-1)*3-2,1))),
IFERROR((W919/$J918)*$J1253,0))</f>
        <v>0</v>
      </c>
      <c r="X1254" s="312" cm="1">
        <f t="array" aca="1" ref="X1254" ca="1">IF($D1253=$C$3,
SUM(IF(OFFSET($N$1031,,,($C1253-1)*3-2,$C$2)=X1253,OFFSET($N$1033,,,($C1253-1)*3-2,$C$2)*OFFSET($B$1031,1,,($C1253-1)*3-2,1))),
IFERROR((X919/$J918)*$J1253,0))</f>
        <v>0</v>
      </c>
      <c r="Y1254" s="312" cm="1">
        <f t="array" aca="1" ref="Y1254" ca="1">IF($D1253=$C$3,
SUM(IF(OFFSET($N$1031,,,($C1253-1)*3-2,$C$2)=Y1253,OFFSET($N$1033,,,($C1253-1)*3-2,$C$2)*OFFSET($B$1031,1,,($C1253-1)*3-2,1))),
IFERROR((Y919/$J918)*$J1253,0))</f>
        <v>0</v>
      </c>
      <c r="Z1254" s="312" cm="1">
        <f t="array" aca="1" ref="Z1254" ca="1">IF($D1253=$C$3,
SUM(IF(OFFSET($N$1031,,,($C1253-1)*3-2,$C$2)=Z1253,OFFSET($N$1033,,,($C1253-1)*3-2,$C$2)*OFFSET($B$1031,1,,($C1253-1)*3-2,1))),
IFERROR((Z919/$J918)*$J1253,0))</f>
        <v>0</v>
      </c>
      <c r="AA1254" s="312" cm="1">
        <f t="array" aca="1" ref="AA1254" ca="1">IF($D1253=$C$3,
SUM(IF(OFFSET($N$1031,,,($C1253-1)*3-2,$C$2)=AA1253,OFFSET($N$1033,,,($C1253-1)*3-2,$C$2)*OFFSET($B$1031,1,,($C1253-1)*3-2,1))),
IFERROR((AA919/$J918)*$J1253,0))</f>
        <v>0</v>
      </c>
      <c r="AB1254" s="312" cm="1">
        <f t="array" aca="1" ref="AB1254" ca="1">IF($D1253=$C$3,
SUM(IF(OFFSET($N$1031,,,($C1253-1)*3-2,$C$2)=AB1253,OFFSET($N$1033,,,($C1253-1)*3-2,$C$2)*OFFSET($B$1031,1,,($C1253-1)*3-2,1))),
IFERROR((AB919/$J918)*$J1253,0))</f>
        <v>0</v>
      </c>
      <c r="AC1254" s="312" cm="1">
        <f t="array" aca="1" ref="AC1254" ca="1">IF($D1253=$C$3,
SUM(IF(OFFSET($N$1031,,,($C1253-1)*3-2,$C$2)=AC1253,OFFSET($N$1033,,,($C1253-1)*3-2,$C$2)*OFFSET($B$1031,1,,($C1253-1)*3-2,1))),
IFERROR((AC919/$J918)*$J1253,0))</f>
        <v>0</v>
      </c>
      <c r="AD1254" s="312" cm="1">
        <f t="array" aca="1" ref="AD1254" ca="1">IF($D1253=$C$3,
SUM(IF(OFFSET($N$1031,,,($C1253-1)*3-2,$C$2)=AD1253,OFFSET($N$1033,,,($C1253-1)*3-2,$C$2)*OFFSET($B$1031,1,,($C1253-1)*3-2,1))),
IFERROR((AD919/$J918)*$J1253,0))</f>
        <v>0</v>
      </c>
      <c r="AE1254" s="312" cm="1">
        <f t="array" aca="1" ref="AE1254" ca="1">IF($D1253=$C$3,
SUM(IF(OFFSET($N$1031,,,($C1253-1)*3-2,$C$2)=AE1253,OFFSET($N$1033,,,($C1253-1)*3-2,$C$2)*OFFSET($B$1031,1,,($C1253-1)*3-2,1))),
IFERROR((AE919/$J918)*$J1253,0))</f>
        <v>0</v>
      </c>
      <c r="AF1254" s="312" cm="1">
        <f t="array" aca="1" ref="AF1254" ca="1">IF($D1253=$C$3,
SUM(IF(OFFSET($N$1031,,,($C1253-1)*3-2,$C$2)=AF1253,OFFSET($N$1033,,,($C1253-1)*3-2,$C$2)*OFFSET($B$1031,1,,($C1253-1)*3-2,1))),
IFERROR((AF919/$J918)*$J1253,0))</f>
        <v>0</v>
      </c>
      <c r="AG1254" s="312" cm="1">
        <f t="array" aca="1" ref="AG1254" ca="1">IF($D1253=$C$3,
SUM(IF(OFFSET($N$1031,,,($C1253-1)*3-2,$C$2)=AG1253,OFFSET($N$1033,,,($C1253-1)*3-2,$C$2)*OFFSET($B$1031,1,,($C1253-1)*3-2,1))),
IFERROR((AG919/$J918)*$J1253,0))</f>
        <v>0</v>
      </c>
      <c r="AH1254" s="317"/>
      <c r="AI1254" s="318"/>
      <c r="AJ1254" s="318"/>
      <c r="AK1254" s="318"/>
      <c r="AL1254" s="318"/>
      <c r="AM1254"/>
      <c r="AN1254"/>
      <c r="AO1254"/>
      <c r="AP1254"/>
      <c r="AQ1254"/>
      <c r="AR1254"/>
    </row>
    <row r="1255" spans="1:44" ht="13.15" customHeight="1">
      <c r="A1255" s="317"/>
      <c r="B1255" s="380" t="str">
        <f t="shared" ref="B1255:C1255" ca="1" si="4776">B920</f>
        <v/>
      </c>
      <c r="C1255" s="380" t="str">
        <f t="shared" ca="1" si="4776"/>
        <v/>
      </c>
      <c r="D1255" s="891"/>
      <c r="E1255" s="896"/>
      <c r="F1255" s="897"/>
      <c r="G1255" s="900"/>
      <c r="H1255" s="903"/>
      <c r="I1255" s="906"/>
      <c r="J1255" s="909"/>
      <c r="K1255" s="912"/>
      <c r="L1255" s="915"/>
      <c r="M1255" s="404" t="s">
        <v>91</v>
      </c>
      <c r="N1255" s="405">
        <f t="shared" ref="N1255:AG1255" ca="1" si="4777">IFERROR(N1254*$K1253,0)</f>
        <v>0</v>
      </c>
      <c r="O1255" s="406">
        <f t="shared" ca="1" si="4777"/>
        <v>0</v>
      </c>
      <c r="P1255" s="406">
        <f t="shared" ca="1" si="4777"/>
        <v>0</v>
      </c>
      <c r="Q1255" s="407">
        <f t="shared" ca="1" si="4777"/>
        <v>0</v>
      </c>
      <c r="R1255" s="406">
        <f t="shared" ca="1" si="4777"/>
        <v>0</v>
      </c>
      <c r="S1255" s="406">
        <f t="shared" ca="1" si="4777"/>
        <v>0</v>
      </c>
      <c r="T1255" s="406">
        <f t="shared" ca="1" si="4777"/>
        <v>0</v>
      </c>
      <c r="U1255" s="406">
        <f t="shared" ca="1" si="4777"/>
        <v>0</v>
      </c>
      <c r="V1255" s="406">
        <f t="shared" ca="1" si="4777"/>
        <v>0</v>
      </c>
      <c r="W1255" s="406">
        <f t="shared" ca="1" si="4777"/>
        <v>0</v>
      </c>
      <c r="X1255" s="406">
        <f t="shared" ca="1" si="4777"/>
        <v>0</v>
      </c>
      <c r="Y1255" s="406">
        <f t="shared" ca="1" si="4777"/>
        <v>0</v>
      </c>
      <c r="Z1255" s="406">
        <f t="shared" ca="1" si="4777"/>
        <v>0</v>
      </c>
      <c r="AA1255" s="406">
        <f t="shared" ca="1" si="4777"/>
        <v>0</v>
      </c>
      <c r="AB1255" s="406">
        <f t="shared" ca="1" si="4777"/>
        <v>0</v>
      </c>
      <c r="AC1255" s="406">
        <f t="shared" ca="1" si="4777"/>
        <v>0</v>
      </c>
      <c r="AD1255" s="406">
        <f t="shared" ca="1" si="4777"/>
        <v>0</v>
      </c>
      <c r="AE1255" s="406">
        <f t="shared" ca="1" si="4777"/>
        <v>0</v>
      </c>
      <c r="AF1255" s="406">
        <f t="shared" ca="1" si="4777"/>
        <v>0</v>
      </c>
      <c r="AG1255" s="406">
        <f t="shared" ca="1" si="4777"/>
        <v>0</v>
      </c>
      <c r="AH1255" s="317"/>
      <c r="AI1255" s="318"/>
      <c r="AJ1255" s="318"/>
      <c r="AK1255" s="318"/>
      <c r="AL1255" s="318"/>
      <c r="AM1255"/>
      <c r="AN1255"/>
      <c r="AO1255"/>
      <c r="AP1255"/>
      <c r="AQ1255"/>
      <c r="AR1255"/>
    </row>
    <row r="1256" spans="1:44" ht="13.15" customHeight="1">
      <c r="A1256" s="317"/>
      <c r="B1256" s="317"/>
      <c r="C1256" s="317" cm="1">
        <f t="array" aca="1" ref="C1256" ca="1">OFFSET(C1256,-3,,,)+1</f>
        <v>76</v>
      </c>
      <c r="D1256" s="889" t="str">
        <f t="shared" ref="D1256:E1256" ca="1" si="4778">D921</f>
        <v/>
      </c>
      <c r="E1256" s="892" t="str">
        <f t="shared" ca="1" si="4778"/>
        <v/>
      </c>
      <c r="F1256" s="893"/>
      <c r="G1256" s="898">
        <f t="shared" ref="G1256" si="4779">G921</f>
        <v>0</v>
      </c>
      <c r="H1256" s="901"/>
      <c r="I1256" s="904" t="str">
        <f t="shared" ref="I1256" ca="1" si="4780">I921</f>
        <v/>
      </c>
      <c r="J1256" s="907">
        <f t="shared" ref="J1256" ca="1" si="4781">IF($D1256=$C$3,
SUMPRODUCT(OFFSET($B$1031,1,,($C1256-1)*3-2,),OFFSET($L$1031,,,($C1256-1)*3-2,)),J921+H1256)</f>
        <v>0</v>
      </c>
      <c r="K1256" s="910">
        <f t="shared" ref="K1256" ca="1" si="4782">K921</f>
        <v>0</v>
      </c>
      <c r="L1256" s="913">
        <f t="shared" ref="L1256" ca="1" si="4783">J1256*K1256</f>
        <v>0</v>
      </c>
      <c r="M1256" s="402" t="s">
        <v>89</v>
      </c>
      <c r="N1256" s="308" t="str">
        <f t="shared" ref="N1256:AG1256" ca="1" si="4784">N921</f>
        <v/>
      </c>
      <c r="O1256" s="309" t="str">
        <f t="shared" ca="1" si="4784"/>
        <v/>
      </c>
      <c r="P1256" s="309" t="str">
        <f t="shared" ca="1" si="4784"/>
        <v/>
      </c>
      <c r="Q1256" s="310" t="str">
        <f t="shared" ca="1" si="4784"/>
        <v/>
      </c>
      <c r="R1256" s="309" t="str">
        <f t="shared" ca="1" si="4784"/>
        <v/>
      </c>
      <c r="S1256" s="309" t="str">
        <f t="shared" ca="1" si="4784"/>
        <v/>
      </c>
      <c r="T1256" s="309" t="str">
        <f t="shared" ca="1" si="4784"/>
        <v/>
      </c>
      <c r="U1256" s="309" t="str">
        <f t="shared" ca="1" si="4784"/>
        <v/>
      </c>
      <c r="V1256" s="309" t="str">
        <f t="shared" ca="1" si="4784"/>
        <v/>
      </c>
      <c r="W1256" s="309" t="str">
        <f t="shared" ca="1" si="4784"/>
        <v/>
      </c>
      <c r="X1256" s="309" t="str">
        <f t="shared" ca="1" si="4784"/>
        <v/>
      </c>
      <c r="Y1256" s="309" t="str">
        <f t="shared" ca="1" si="4784"/>
        <v/>
      </c>
      <c r="Z1256" s="309" t="str">
        <f t="shared" ca="1" si="4784"/>
        <v/>
      </c>
      <c r="AA1256" s="309" t="str">
        <f t="shared" ca="1" si="4784"/>
        <v/>
      </c>
      <c r="AB1256" s="309" t="str">
        <f t="shared" ca="1" si="4784"/>
        <v/>
      </c>
      <c r="AC1256" s="309" t="str">
        <f t="shared" ca="1" si="4784"/>
        <v/>
      </c>
      <c r="AD1256" s="309" t="str">
        <f t="shared" ca="1" si="4784"/>
        <v/>
      </c>
      <c r="AE1256" s="309" t="str">
        <f t="shared" ca="1" si="4784"/>
        <v/>
      </c>
      <c r="AF1256" s="309" t="str">
        <f t="shared" ca="1" si="4784"/>
        <v/>
      </c>
      <c r="AG1256" s="309" t="str">
        <f t="shared" ca="1" si="4784"/>
        <v/>
      </c>
      <c r="AH1256" s="317"/>
      <c r="AI1256" s="318"/>
      <c r="AJ1256" s="318"/>
      <c r="AK1256" s="318"/>
      <c r="AL1256" s="318"/>
      <c r="AM1256"/>
      <c r="AN1256"/>
      <c r="AO1256"/>
      <c r="AP1256"/>
      <c r="AQ1256"/>
      <c r="AR1256"/>
    </row>
    <row r="1257" spans="1:44" ht="13.15" customHeight="1">
      <c r="A1257" s="317"/>
      <c r="B1257" s="380">
        <f t="shared" ref="B1257" ca="1" si="4785">B922</f>
        <v>0</v>
      </c>
      <c r="C1257" s="317" cm="1">
        <f t="array" aca="1" ref="C1257" ca="1">IF(ROUND(SUM(IF(N1256:AG1256&lt;&gt;"",IF(N1256:AG1256&lt;&gt;0,(N1257:AG1257))))-J1256,3)&lt;&gt;0,"X",0)</f>
        <v>0</v>
      </c>
      <c r="D1257" s="890"/>
      <c r="E1257" s="894"/>
      <c r="F1257" s="895"/>
      <c r="G1257" s="899"/>
      <c r="H1257" s="902"/>
      <c r="I1257" s="905"/>
      <c r="J1257" s="908"/>
      <c r="K1257" s="911"/>
      <c r="L1257" s="914"/>
      <c r="M1257" s="403" t="s">
        <v>90</v>
      </c>
      <c r="N1257" s="312" cm="1">
        <f t="array" aca="1" ref="N1257" ca="1">IF($D1256=$C$3,
SUM(IF(OFFSET($N$1031,,,($C1256-1)*3-2,$C$2)=N1256,OFFSET($N$1033,,,($C1256-1)*3-2,$C$2)*OFFSET($B$1031,1,,($C1256-1)*3-2,1))),
IFERROR((N922/$J921)*$J1256,0))</f>
        <v>0</v>
      </c>
      <c r="O1257" s="312" cm="1">
        <f t="array" aca="1" ref="O1257" ca="1">IF($D1256=$C$3,
SUM(IF(OFFSET($N$1031,,,($C1256-1)*3-2,$C$2)=O1256,OFFSET($N$1033,,,($C1256-1)*3-2,$C$2)*OFFSET($B$1031,1,,($C1256-1)*3-2,1))),
IFERROR((O922/$J921)*$J1256,0))</f>
        <v>0</v>
      </c>
      <c r="P1257" s="312" cm="1">
        <f t="array" aca="1" ref="P1257" ca="1">IF($D1256=$C$3,
SUM(IF(OFFSET($N$1031,,,($C1256-1)*3-2,$C$2)=P1256,OFFSET($N$1033,,,($C1256-1)*3-2,$C$2)*OFFSET($B$1031,1,,($C1256-1)*3-2,1))),
IFERROR((P922/$J921)*$J1256,0))</f>
        <v>0</v>
      </c>
      <c r="Q1257" s="313" cm="1">
        <f t="array" aca="1" ref="Q1257" ca="1">IF($D1256=$C$3,
SUM(IF(OFFSET($N$1031,,,($C1256-1)*3-2,$C$2)=Q1256,OFFSET($N$1033,,,($C1256-1)*3-2,$C$2)*OFFSET($B$1031,1,,($C1256-1)*3-2,1))),
IFERROR((Q922/$J921)*$J1256,0))</f>
        <v>0</v>
      </c>
      <c r="R1257" s="312" cm="1">
        <f t="array" aca="1" ref="R1257" ca="1">IF($D1256=$C$3,
SUM(IF(OFFSET($N$1031,,,($C1256-1)*3-2,$C$2)=R1256,OFFSET($N$1033,,,($C1256-1)*3-2,$C$2)*OFFSET($B$1031,1,,($C1256-1)*3-2,1))),
IFERROR((R922/$J921)*$J1256,0))</f>
        <v>0</v>
      </c>
      <c r="S1257" s="312" cm="1">
        <f t="array" aca="1" ref="S1257" ca="1">IF($D1256=$C$3,
SUM(IF(OFFSET($N$1031,,,($C1256-1)*3-2,$C$2)=S1256,OFFSET($N$1033,,,($C1256-1)*3-2,$C$2)*OFFSET($B$1031,1,,($C1256-1)*3-2,1))),
IFERROR((S922/$J921)*$J1256,0))</f>
        <v>0</v>
      </c>
      <c r="T1257" s="312" cm="1">
        <f t="array" aca="1" ref="T1257" ca="1">IF($D1256=$C$3,
SUM(IF(OFFSET($N$1031,,,($C1256-1)*3-2,$C$2)=T1256,OFFSET($N$1033,,,($C1256-1)*3-2,$C$2)*OFFSET($B$1031,1,,($C1256-1)*3-2,1))),
IFERROR((T922/$J921)*$J1256,0))</f>
        <v>0</v>
      </c>
      <c r="U1257" s="312" cm="1">
        <f t="array" aca="1" ref="U1257" ca="1">IF($D1256=$C$3,
SUM(IF(OFFSET($N$1031,,,($C1256-1)*3-2,$C$2)=U1256,OFFSET($N$1033,,,($C1256-1)*3-2,$C$2)*OFFSET($B$1031,1,,($C1256-1)*3-2,1))),
IFERROR((U922/$J921)*$J1256,0))</f>
        <v>0</v>
      </c>
      <c r="V1257" s="312" cm="1">
        <f t="array" aca="1" ref="V1257" ca="1">IF($D1256=$C$3,
SUM(IF(OFFSET($N$1031,,,($C1256-1)*3-2,$C$2)=V1256,OFFSET($N$1033,,,($C1256-1)*3-2,$C$2)*OFFSET($B$1031,1,,($C1256-1)*3-2,1))),
IFERROR((V922/$J921)*$J1256,0))</f>
        <v>0</v>
      </c>
      <c r="W1257" s="312" cm="1">
        <f t="array" aca="1" ref="W1257" ca="1">IF($D1256=$C$3,
SUM(IF(OFFSET($N$1031,,,($C1256-1)*3-2,$C$2)=W1256,OFFSET($N$1033,,,($C1256-1)*3-2,$C$2)*OFFSET($B$1031,1,,($C1256-1)*3-2,1))),
IFERROR((W922/$J921)*$J1256,0))</f>
        <v>0</v>
      </c>
      <c r="X1257" s="312" cm="1">
        <f t="array" aca="1" ref="X1257" ca="1">IF($D1256=$C$3,
SUM(IF(OFFSET($N$1031,,,($C1256-1)*3-2,$C$2)=X1256,OFFSET($N$1033,,,($C1256-1)*3-2,$C$2)*OFFSET($B$1031,1,,($C1256-1)*3-2,1))),
IFERROR((X922/$J921)*$J1256,0))</f>
        <v>0</v>
      </c>
      <c r="Y1257" s="312" cm="1">
        <f t="array" aca="1" ref="Y1257" ca="1">IF($D1256=$C$3,
SUM(IF(OFFSET($N$1031,,,($C1256-1)*3-2,$C$2)=Y1256,OFFSET($N$1033,,,($C1256-1)*3-2,$C$2)*OFFSET($B$1031,1,,($C1256-1)*3-2,1))),
IFERROR((Y922/$J921)*$J1256,0))</f>
        <v>0</v>
      </c>
      <c r="Z1257" s="312" cm="1">
        <f t="array" aca="1" ref="Z1257" ca="1">IF($D1256=$C$3,
SUM(IF(OFFSET($N$1031,,,($C1256-1)*3-2,$C$2)=Z1256,OFFSET($N$1033,,,($C1256-1)*3-2,$C$2)*OFFSET($B$1031,1,,($C1256-1)*3-2,1))),
IFERROR((Z922/$J921)*$J1256,0))</f>
        <v>0</v>
      </c>
      <c r="AA1257" s="312" cm="1">
        <f t="array" aca="1" ref="AA1257" ca="1">IF($D1256=$C$3,
SUM(IF(OFFSET($N$1031,,,($C1256-1)*3-2,$C$2)=AA1256,OFFSET($N$1033,,,($C1256-1)*3-2,$C$2)*OFFSET($B$1031,1,,($C1256-1)*3-2,1))),
IFERROR((AA922/$J921)*$J1256,0))</f>
        <v>0</v>
      </c>
      <c r="AB1257" s="312" cm="1">
        <f t="array" aca="1" ref="AB1257" ca="1">IF($D1256=$C$3,
SUM(IF(OFFSET($N$1031,,,($C1256-1)*3-2,$C$2)=AB1256,OFFSET($N$1033,,,($C1256-1)*3-2,$C$2)*OFFSET($B$1031,1,,($C1256-1)*3-2,1))),
IFERROR((AB922/$J921)*$J1256,0))</f>
        <v>0</v>
      </c>
      <c r="AC1257" s="312" cm="1">
        <f t="array" aca="1" ref="AC1257" ca="1">IF($D1256=$C$3,
SUM(IF(OFFSET($N$1031,,,($C1256-1)*3-2,$C$2)=AC1256,OFFSET($N$1033,,,($C1256-1)*3-2,$C$2)*OFFSET($B$1031,1,,($C1256-1)*3-2,1))),
IFERROR((AC922/$J921)*$J1256,0))</f>
        <v>0</v>
      </c>
      <c r="AD1257" s="312" cm="1">
        <f t="array" aca="1" ref="AD1257" ca="1">IF($D1256=$C$3,
SUM(IF(OFFSET($N$1031,,,($C1256-1)*3-2,$C$2)=AD1256,OFFSET($N$1033,,,($C1256-1)*3-2,$C$2)*OFFSET($B$1031,1,,($C1256-1)*3-2,1))),
IFERROR((AD922/$J921)*$J1256,0))</f>
        <v>0</v>
      </c>
      <c r="AE1257" s="312" cm="1">
        <f t="array" aca="1" ref="AE1257" ca="1">IF($D1256=$C$3,
SUM(IF(OFFSET($N$1031,,,($C1256-1)*3-2,$C$2)=AE1256,OFFSET($N$1033,,,($C1256-1)*3-2,$C$2)*OFFSET($B$1031,1,,($C1256-1)*3-2,1))),
IFERROR((AE922/$J921)*$J1256,0))</f>
        <v>0</v>
      </c>
      <c r="AF1257" s="312" cm="1">
        <f t="array" aca="1" ref="AF1257" ca="1">IF($D1256=$C$3,
SUM(IF(OFFSET($N$1031,,,($C1256-1)*3-2,$C$2)=AF1256,OFFSET($N$1033,,,($C1256-1)*3-2,$C$2)*OFFSET($B$1031,1,,($C1256-1)*3-2,1))),
IFERROR((AF922/$J921)*$J1256,0))</f>
        <v>0</v>
      </c>
      <c r="AG1257" s="312" cm="1">
        <f t="array" aca="1" ref="AG1257" ca="1">IF($D1256=$C$3,
SUM(IF(OFFSET($N$1031,,,($C1256-1)*3-2,$C$2)=AG1256,OFFSET($N$1033,,,($C1256-1)*3-2,$C$2)*OFFSET($B$1031,1,,($C1256-1)*3-2,1))),
IFERROR((AG922/$J921)*$J1256,0))</f>
        <v>0</v>
      </c>
      <c r="AH1257" s="317"/>
      <c r="AI1257" s="318"/>
      <c r="AJ1257" s="318"/>
      <c r="AK1257" s="318"/>
      <c r="AL1257" s="318"/>
      <c r="AM1257"/>
      <c r="AN1257"/>
      <c r="AO1257"/>
      <c r="AP1257"/>
      <c r="AQ1257"/>
      <c r="AR1257"/>
    </row>
    <row r="1258" spans="1:44" ht="13.15" customHeight="1">
      <c r="A1258" s="317"/>
      <c r="B1258" s="380" t="str">
        <f t="shared" ref="B1258:C1258" ca="1" si="4786">B923</f>
        <v/>
      </c>
      <c r="C1258" s="380" t="str">
        <f t="shared" ca="1" si="4786"/>
        <v/>
      </c>
      <c r="D1258" s="891"/>
      <c r="E1258" s="896"/>
      <c r="F1258" s="897"/>
      <c r="G1258" s="900"/>
      <c r="H1258" s="903"/>
      <c r="I1258" s="906"/>
      <c r="J1258" s="909"/>
      <c r="K1258" s="912"/>
      <c r="L1258" s="915"/>
      <c r="M1258" s="404" t="s">
        <v>91</v>
      </c>
      <c r="N1258" s="405">
        <f t="shared" ref="N1258:AG1258" ca="1" si="4787">IFERROR(N1257*$K1256,0)</f>
        <v>0</v>
      </c>
      <c r="O1258" s="406">
        <f t="shared" ca="1" si="4787"/>
        <v>0</v>
      </c>
      <c r="P1258" s="406">
        <f t="shared" ca="1" si="4787"/>
        <v>0</v>
      </c>
      <c r="Q1258" s="407">
        <f t="shared" ca="1" si="4787"/>
        <v>0</v>
      </c>
      <c r="R1258" s="406">
        <f t="shared" ca="1" si="4787"/>
        <v>0</v>
      </c>
      <c r="S1258" s="406">
        <f t="shared" ca="1" si="4787"/>
        <v>0</v>
      </c>
      <c r="T1258" s="406">
        <f t="shared" ca="1" si="4787"/>
        <v>0</v>
      </c>
      <c r="U1258" s="406">
        <f t="shared" ca="1" si="4787"/>
        <v>0</v>
      </c>
      <c r="V1258" s="406">
        <f t="shared" ca="1" si="4787"/>
        <v>0</v>
      </c>
      <c r="W1258" s="406">
        <f t="shared" ca="1" si="4787"/>
        <v>0</v>
      </c>
      <c r="X1258" s="406">
        <f t="shared" ca="1" si="4787"/>
        <v>0</v>
      </c>
      <c r="Y1258" s="406">
        <f t="shared" ca="1" si="4787"/>
        <v>0</v>
      </c>
      <c r="Z1258" s="406">
        <f t="shared" ca="1" si="4787"/>
        <v>0</v>
      </c>
      <c r="AA1258" s="406">
        <f t="shared" ca="1" si="4787"/>
        <v>0</v>
      </c>
      <c r="AB1258" s="406">
        <f t="shared" ca="1" si="4787"/>
        <v>0</v>
      </c>
      <c r="AC1258" s="406">
        <f t="shared" ca="1" si="4787"/>
        <v>0</v>
      </c>
      <c r="AD1258" s="406">
        <f t="shared" ca="1" si="4787"/>
        <v>0</v>
      </c>
      <c r="AE1258" s="406">
        <f t="shared" ca="1" si="4787"/>
        <v>0</v>
      </c>
      <c r="AF1258" s="406">
        <f t="shared" ca="1" si="4787"/>
        <v>0</v>
      </c>
      <c r="AG1258" s="406">
        <f t="shared" ca="1" si="4787"/>
        <v>0</v>
      </c>
      <c r="AH1258" s="317"/>
      <c r="AI1258" s="318"/>
      <c r="AJ1258" s="318"/>
      <c r="AK1258" s="318"/>
      <c r="AL1258" s="318"/>
      <c r="AM1258"/>
      <c r="AN1258"/>
      <c r="AO1258"/>
      <c r="AP1258"/>
      <c r="AQ1258"/>
      <c r="AR1258"/>
    </row>
    <row r="1259" spans="1:44" ht="13.15" customHeight="1">
      <c r="A1259" s="317"/>
      <c r="B1259" s="317"/>
      <c r="C1259" s="317" cm="1">
        <f t="array" aca="1" ref="C1259" ca="1">OFFSET(C1259,-3,,,)+1</f>
        <v>77</v>
      </c>
      <c r="D1259" s="889" t="str">
        <f t="shared" ref="D1259:E1259" ca="1" si="4788">D924</f>
        <v/>
      </c>
      <c r="E1259" s="892" t="str">
        <f t="shared" ca="1" si="4788"/>
        <v/>
      </c>
      <c r="F1259" s="893"/>
      <c r="G1259" s="898">
        <f t="shared" ref="G1259" si="4789">G924</f>
        <v>0</v>
      </c>
      <c r="H1259" s="901"/>
      <c r="I1259" s="904" t="str">
        <f t="shared" ref="I1259" ca="1" si="4790">I924</f>
        <v/>
      </c>
      <c r="J1259" s="907">
        <f t="shared" ref="J1259" ca="1" si="4791">IF($D1259=$C$3,
SUMPRODUCT(OFFSET($B$1031,1,,($C1259-1)*3-2,),OFFSET($L$1031,,,($C1259-1)*3-2,)),J924+H1259)</f>
        <v>0</v>
      </c>
      <c r="K1259" s="910">
        <f t="shared" ref="K1259" ca="1" si="4792">K924</f>
        <v>0</v>
      </c>
      <c r="L1259" s="913">
        <f t="shared" ref="L1259" ca="1" si="4793">J1259*K1259</f>
        <v>0</v>
      </c>
      <c r="M1259" s="402" t="s">
        <v>89</v>
      </c>
      <c r="N1259" s="308" t="str">
        <f t="shared" ref="N1259:AG1259" ca="1" si="4794">N924</f>
        <v/>
      </c>
      <c r="O1259" s="309" t="str">
        <f t="shared" ca="1" si="4794"/>
        <v/>
      </c>
      <c r="P1259" s="309" t="str">
        <f t="shared" ca="1" si="4794"/>
        <v/>
      </c>
      <c r="Q1259" s="310" t="str">
        <f t="shared" ca="1" si="4794"/>
        <v/>
      </c>
      <c r="R1259" s="309" t="str">
        <f t="shared" ca="1" si="4794"/>
        <v/>
      </c>
      <c r="S1259" s="309" t="str">
        <f t="shared" ca="1" si="4794"/>
        <v/>
      </c>
      <c r="T1259" s="309" t="str">
        <f t="shared" ca="1" si="4794"/>
        <v/>
      </c>
      <c r="U1259" s="309" t="str">
        <f t="shared" ca="1" si="4794"/>
        <v/>
      </c>
      <c r="V1259" s="309" t="str">
        <f t="shared" ca="1" si="4794"/>
        <v/>
      </c>
      <c r="W1259" s="309" t="str">
        <f t="shared" ca="1" si="4794"/>
        <v/>
      </c>
      <c r="X1259" s="309" t="str">
        <f t="shared" ca="1" si="4794"/>
        <v/>
      </c>
      <c r="Y1259" s="309" t="str">
        <f t="shared" ca="1" si="4794"/>
        <v/>
      </c>
      <c r="Z1259" s="309" t="str">
        <f t="shared" ca="1" si="4794"/>
        <v/>
      </c>
      <c r="AA1259" s="309" t="str">
        <f t="shared" ca="1" si="4794"/>
        <v/>
      </c>
      <c r="AB1259" s="309" t="str">
        <f t="shared" ca="1" si="4794"/>
        <v/>
      </c>
      <c r="AC1259" s="309" t="str">
        <f t="shared" ca="1" si="4794"/>
        <v/>
      </c>
      <c r="AD1259" s="309" t="str">
        <f t="shared" ca="1" si="4794"/>
        <v/>
      </c>
      <c r="AE1259" s="309" t="str">
        <f t="shared" ca="1" si="4794"/>
        <v/>
      </c>
      <c r="AF1259" s="309" t="str">
        <f t="shared" ca="1" si="4794"/>
        <v/>
      </c>
      <c r="AG1259" s="309" t="str">
        <f t="shared" ca="1" si="4794"/>
        <v/>
      </c>
      <c r="AH1259" s="317"/>
      <c r="AI1259" s="318"/>
      <c r="AJ1259" s="318"/>
      <c r="AK1259" s="318"/>
      <c r="AL1259" s="318"/>
      <c r="AM1259"/>
      <c r="AN1259"/>
      <c r="AO1259"/>
      <c r="AP1259"/>
      <c r="AQ1259"/>
      <c r="AR1259"/>
    </row>
    <row r="1260" spans="1:44" ht="13.15" customHeight="1">
      <c r="A1260" s="317"/>
      <c r="B1260" s="380">
        <f t="shared" ref="B1260" ca="1" si="4795">B925</f>
        <v>0</v>
      </c>
      <c r="C1260" s="317" cm="1">
        <f t="array" aca="1" ref="C1260" ca="1">IF(ROUND(SUM(IF(N1259:AG1259&lt;&gt;"",IF(N1259:AG1259&lt;&gt;0,(N1260:AG1260))))-J1259,3)&lt;&gt;0,"X",0)</f>
        <v>0</v>
      </c>
      <c r="D1260" s="890"/>
      <c r="E1260" s="894"/>
      <c r="F1260" s="895"/>
      <c r="G1260" s="899"/>
      <c r="H1260" s="902"/>
      <c r="I1260" s="905"/>
      <c r="J1260" s="908"/>
      <c r="K1260" s="911"/>
      <c r="L1260" s="914"/>
      <c r="M1260" s="403" t="s">
        <v>90</v>
      </c>
      <c r="N1260" s="312" cm="1">
        <f t="array" aca="1" ref="N1260" ca="1">IF($D1259=$C$3,
SUM(IF(OFFSET($N$1031,,,($C1259-1)*3-2,$C$2)=N1259,OFFSET($N$1033,,,($C1259-1)*3-2,$C$2)*OFFSET($B$1031,1,,($C1259-1)*3-2,1))),
IFERROR((N925/$J924)*$J1259,0))</f>
        <v>0</v>
      </c>
      <c r="O1260" s="312" cm="1">
        <f t="array" aca="1" ref="O1260" ca="1">IF($D1259=$C$3,
SUM(IF(OFFSET($N$1031,,,($C1259-1)*3-2,$C$2)=O1259,OFFSET($N$1033,,,($C1259-1)*3-2,$C$2)*OFFSET($B$1031,1,,($C1259-1)*3-2,1))),
IFERROR((O925/$J924)*$J1259,0))</f>
        <v>0</v>
      </c>
      <c r="P1260" s="312" cm="1">
        <f t="array" aca="1" ref="P1260" ca="1">IF($D1259=$C$3,
SUM(IF(OFFSET($N$1031,,,($C1259-1)*3-2,$C$2)=P1259,OFFSET($N$1033,,,($C1259-1)*3-2,$C$2)*OFFSET($B$1031,1,,($C1259-1)*3-2,1))),
IFERROR((P925/$J924)*$J1259,0))</f>
        <v>0</v>
      </c>
      <c r="Q1260" s="313" cm="1">
        <f t="array" aca="1" ref="Q1260" ca="1">IF($D1259=$C$3,
SUM(IF(OFFSET($N$1031,,,($C1259-1)*3-2,$C$2)=Q1259,OFFSET($N$1033,,,($C1259-1)*3-2,$C$2)*OFFSET($B$1031,1,,($C1259-1)*3-2,1))),
IFERROR((Q925/$J924)*$J1259,0))</f>
        <v>0</v>
      </c>
      <c r="R1260" s="312" cm="1">
        <f t="array" aca="1" ref="R1260" ca="1">IF($D1259=$C$3,
SUM(IF(OFFSET($N$1031,,,($C1259-1)*3-2,$C$2)=R1259,OFFSET($N$1033,,,($C1259-1)*3-2,$C$2)*OFFSET($B$1031,1,,($C1259-1)*3-2,1))),
IFERROR((R925/$J924)*$J1259,0))</f>
        <v>0</v>
      </c>
      <c r="S1260" s="312" cm="1">
        <f t="array" aca="1" ref="S1260" ca="1">IF($D1259=$C$3,
SUM(IF(OFFSET($N$1031,,,($C1259-1)*3-2,$C$2)=S1259,OFFSET($N$1033,,,($C1259-1)*3-2,$C$2)*OFFSET($B$1031,1,,($C1259-1)*3-2,1))),
IFERROR((S925/$J924)*$J1259,0))</f>
        <v>0</v>
      </c>
      <c r="T1260" s="312" cm="1">
        <f t="array" aca="1" ref="T1260" ca="1">IF($D1259=$C$3,
SUM(IF(OFFSET($N$1031,,,($C1259-1)*3-2,$C$2)=T1259,OFFSET($N$1033,,,($C1259-1)*3-2,$C$2)*OFFSET($B$1031,1,,($C1259-1)*3-2,1))),
IFERROR((T925/$J924)*$J1259,0))</f>
        <v>0</v>
      </c>
      <c r="U1260" s="312" cm="1">
        <f t="array" aca="1" ref="U1260" ca="1">IF($D1259=$C$3,
SUM(IF(OFFSET($N$1031,,,($C1259-1)*3-2,$C$2)=U1259,OFFSET($N$1033,,,($C1259-1)*3-2,$C$2)*OFFSET($B$1031,1,,($C1259-1)*3-2,1))),
IFERROR((U925/$J924)*$J1259,0))</f>
        <v>0</v>
      </c>
      <c r="V1260" s="312" cm="1">
        <f t="array" aca="1" ref="V1260" ca="1">IF($D1259=$C$3,
SUM(IF(OFFSET($N$1031,,,($C1259-1)*3-2,$C$2)=V1259,OFFSET($N$1033,,,($C1259-1)*3-2,$C$2)*OFFSET($B$1031,1,,($C1259-1)*3-2,1))),
IFERROR((V925/$J924)*$J1259,0))</f>
        <v>0</v>
      </c>
      <c r="W1260" s="312" cm="1">
        <f t="array" aca="1" ref="W1260" ca="1">IF($D1259=$C$3,
SUM(IF(OFFSET($N$1031,,,($C1259-1)*3-2,$C$2)=W1259,OFFSET($N$1033,,,($C1259-1)*3-2,$C$2)*OFFSET($B$1031,1,,($C1259-1)*3-2,1))),
IFERROR((W925/$J924)*$J1259,0))</f>
        <v>0</v>
      </c>
      <c r="X1260" s="312" cm="1">
        <f t="array" aca="1" ref="X1260" ca="1">IF($D1259=$C$3,
SUM(IF(OFFSET($N$1031,,,($C1259-1)*3-2,$C$2)=X1259,OFFSET($N$1033,,,($C1259-1)*3-2,$C$2)*OFFSET($B$1031,1,,($C1259-1)*3-2,1))),
IFERROR((X925/$J924)*$J1259,0))</f>
        <v>0</v>
      </c>
      <c r="Y1260" s="312" cm="1">
        <f t="array" aca="1" ref="Y1260" ca="1">IF($D1259=$C$3,
SUM(IF(OFFSET($N$1031,,,($C1259-1)*3-2,$C$2)=Y1259,OFFSET($N$1033,,,($C1259-1)*3-2,$C$2)*OFFSET($B$1031,1,,($C1259-1)*3-2,1))),
IFERROR((Y925/$J924)*$J1259,0))</f>
        <v>0</v>
      </c>
      <c r="Z1260" s="312" cm="1">
        <f t="array" aca="1" ref="Z1260" ca="1">IF($D1259=$C$3,
SUM(IF(OFFSET($N$1031,,,($C1259-1)*3-2,$C$2)=Z1259,OFFSET($N$1033,,,($C1259-1)*3-2,$C$2)*OFFSET($B$1031,1,,($C1259-1)*3-2,1))),
IFERROR((Z925/$J924)*$J1259,0))</f>
        <v>0</v>
      </c>
      <c r="AA1260" s="312" cm="1">
        <f t="array" aca="1" ref="AA1260" ca="1">IF($D1259=$C$3,
SUM(IF(OFFSET($N$1031,,,($C1259-1)*3-2,$C$2)=AA1259,OFFSET($N$1033,,,($C1259-1)*3-2,$C$2)*OFFSET($B$1031,1,,($C1259-1)*3-2,1))),
IFERROR((AA925/$J924)*$J1259,0))</f>
        <v>0</v>
      </c>
      <c r="AB1260" s="312" cm="1">
        <f t="array" aca="1" ref="AB1260" ca="1">IF($D1259=$C$3,
SUM(IF(OFFSET($N$1031,,,($C1259-1)*3-2,$C$2)=AB1259,OFFSET($N$1033,,,($C1259-1)*3-2,$C$2)*OFFSET($B$1031,1,,($C1259-1)*3-2,1))),
IFERROR((AB925/$J924)*$J1259,0))</f>
        <v>0</v>
      </c>
      <c r="AC1260" s="312" cm="1">
        <f t="array" aca="1" ref="AC1260" ca="1">IF($D1259=$C$3,
SUM(IF(OFFSET($N$1031,,,($C1259-1)*3-2,$C$2)=AC1259,OFFSET($N$1033,,,($C1259-1)*3-2,$C$2)*OFFSET($B$1031,1,,($C1259-1)*3-2,1))),
IFERROR((AC925/$J924)*$J1259,0))</f>
        <v>0</v>
      </c>
      <c r="AD1260" s="312" cm="1">
        <f t="array" aca="1" ref="AD1260" ca="1">IF($D1259=$C$3,
SUM(IF(OFFSET($N$1031,,,($C1259-1)*3-2,$C$2)=AD1259,OFFSET($N$1033,,,($C1259-1)*3-2,$C$2)*OFFSET($B$1031,1,,($C1259-1)*3-2,1))),
IFERROR((AD925/$J924)*$J1259,0))</f>
        <v>0</v>
      </c>
      <c r="AE1260" s="312" cm="1">
        <f t="array" aca="1" ref="AE1260" ca="1">IF($D1259=$C$3,
SUM(IF(OFFSET($N$1031,,,($C1259-1)*3-2,$C$2)=AE1259,OFFSET($N$1033,,,($C1259-1)*3-2,$C$2)*OFFSET($B$1031,1,,($C1259-1)*3-2,1))),
IFERROR((AE925/$J924)*$J1259,0))</f>
        <v>0</v>
      </c>
      <c r="AF1260" s="312" cm="1">
        <f t="array" aca="1" ref="AF1260" ca="1">IF($D1259=$C$3,
SUM(IF(OFFSET($N$1031,,,($C1259-1)*3-2,$C$2)=AF1259,OFFSET($N$1033,,,($C1259-1)*3-2,$C$2)*OFFSET($B$1031,1,,($C1259-1)*3-2,1))),
IFERROR((AF925/$J924)*$J1259,0))</f>
        <v>0</v>
      </c>
      <c r="AG1260" s="312" cm="1">
        <f t="array" aca="1" ref="AG1260" ca="1">IF($D1259=$C$3,
SUM(IF(OFFSET($N$1031,,,($C1259-1)*3-2,$C$2)=AG1259,OFFSET($N$1033,,,($C1259-1)*3-2,$C$2)*OFFSET($B$1031,1,,($C1259-1)*3-2,1))),
IFERROR((AG925/$J924)*$J1259,0))</f>
        <v>0</v>
      </c>
      <c r="AH1260" s="317"/>
      <c r="AI1260" s="318"/>
      <c r="AJ1260" s="318"/>
      <c r="AK1260" s="318"/>
      <c r="AL1260" s="318"/>
      <c r="AM1260"/>
      <c r="AN1260"/>
      <c r="AO1260"/>
      <c r="AP1260"/>
      <c r="AQ1260"/>
      <c r="AR1260"/>
    </row>
    <row r="1261" spans="1:44" ht="13.15" customHeight="1">
      <c r="A1261" s="317"/>
      <c r="B1261" s="380" t="str">
        <f t="shared" ref="B1261:C1261" ca="1" si="4796">B926</f>
        <v/>
      </c>
      <c r="C1261" s="380" t="str">
        <f t="shared" ca="1" si="4796"/>
        <v/>
      </c>
      <c r="D1261" s="891"/>
      <c r="E1261" s="896"/>
      <c r="F1261" s="897"/>
      <c r="G1261" s="900"/>
      <c r="H1261" s="903"/>
      <c r="I1261" s="906"/>
      <c r="J1261" s="909"/>
      <c r="K1261" s="912"/>
      <c r="L1261" s="915"/>
      <c r="M1261" s="404" t="s">
        <v>91</v>
      </c>
      <c r="N1261" s="405">
        <f t="shared" ref="N1261:AG1261" ca="1" si="4797">IFERROR(N1260*$K1259,0)</f>
        <v>0</v>
      </c>
      <c r="O1261" s="406">
        <f t="shared" ca="1" si="4797"/>
        <v>0</v>
      </c>
      <c r="P1261" s="406">
        <f t="shared" ca="1" si="4797"/>
        <v>0</v>
      </c>
      <c r="Q1261" s="407">
        <f t="shared" ca="1" si="4797"/>
        <v>0</v>
      </c>
      <c r="R1261" s="406">
        <f t="shared" ca="1" si="4797"/>
        <v>0</v>
      </c>
      <c r="S1261" s="406">
        <f t="shared" ca="1" si="4797"/>
        <v>0</v>
      </c>
      <c r="T1261" s="406">
        <f t="shared" ca="1" si="4797"/>
        <v>0</v>
      </c>
      <c r="U1261" s="406">
        <f t="shared" ca="1" si="4797"/>
        <v>0</v>
      </c>
      <c r="V1261" s="406">
        <f t="shared" ca="1" si="4797"/>
        <v>0</v>
      </c>
      <c r="W1261" s="406">
        <f t="shared" ca="1" si="4797"/>
        <v>0</v>
      </c>
      <c r="X1261" s="406">
        <f t="shared" ca="1" si="4797"/>
        <v>0</v>
      </c>
      <c r="Y1261" s="406">
        <f t="shared" ca="1" si="4797"/>
        <v>0</v>
      </c>
      <c r="Z1261" s="406">
        <f t="shared" ca="1" si="4797"/>
        <v>0</v>
      </c>
      <c r="AA1261" s="406">
        <f t="shared" ca="1" si="4797"/>
        <v>0</v>
      </c>
      <c r="AB1261" s="406">
        <f t="shared" ca="1" si="4797"/>
        <v>0</v>
      </c>
      <c r="AC1261" s="406">
        <f t="shared" ca="1" si="4797"/>
        <v>0</v>
      </c>
      <c r="AD1261" s="406">
        <f t="shared" ca="1" si="4797"/>
        <v>0</v>
      </c>
      <c r="AE1261" s="406">
        <f t="shared" ca="1" si="4797"/>
        <v>0</v>
      </c>
      <c r="AF1261" s="406">
        <f t="shared" ca="1" si="4797"/>
        <v>0</v>
      </c>
      <c r="AG1261" s="406">
        <f t="shared" ca="1" si="4797"/>
        <v>0</v>
      </c>
      <c r="AH1261" s="317"/>
      <c r="AI1261" s="318"/>
      <c r="AJ1261" s="318"/>
      <c r="AK1261" s="318"/>
      <c r="AL1261" s="318"/>
      <c r="AM1261"/>
      <c r="AN1261"/>
      <c r="AO1261"/>
      <c r="AP1261"/>
      <c r="AQ1261"/>
      <c r="AR1261"/>
    </row>
    <row r="1262" spans="1:44" ht="13.15" customHeight="1">
      <c r="A1262" s="317"/>
      <c r="B1262" s="317"/>
      <c r="C1262" s="317" cm="1">
        <f t="array" aca="1" ref="C1262" ca="1">OFFSET(C1262,-3,,,)+1</f>
        <v>78</v>
      </c>
      <c r="D1262" s="889" t="str">
        <f t="shared" ref="D1262:E1262" ca="1" si="4798">D927</f>
        <v/>
      </c>
      <c r="E1262" s="892" t="str">
        <f t="shared" ca="1" si="4798"/>
        <v/>
      </c>
      <c r="F1262" s="893"/>
      <c r="G1262" s="898">
        <f t="shared" ref="G1262" si="4799">G927</f>
        <v>0</v>
      </c>
      <c r="H1262" s="901"/>
      <c r="I1262" s="904" t="str">
        <f t="shared" ref="I1262" ca="1" si="4800">I927</f>
        <v/>
      </c>
      <c r="J1262" s="907">
        <f t="shared" ref="J1262" ca="1" si="4801">IF($D1262=$C$3,
SUMPRODUCT(OFFSET($B$1031,1,,($C1262-1)*3-2,),OFFSET($L$1031,,,($C1262-1)*3-2,)),J927+H1262)</f>
        <v>0</v>
      </c>
      <c r="K1262" s="910">
        <f t="shared" ref="K1262" ca="1" si="4802">K927</f>
        <v>0</v>
      </c>
      <c r="L1262" s="913">
        <f t="shared" ref="L1262" ca="1" si="4803">J1262*K1262</f>
        <v>0</v>
      </c>
      <c r="M1262" s="402" t="s">
        <v>89</v>
      </c>
      <c r="N1262" s="308" t="str">
        <f t="shared" ref="N1262:AG1262" ca="1" si="4804">N927</f>
        <v/>
      </c>
      <c r="O1262" s="309" t="str">
        <f t="shared" ca="1" si="4804"/>
        <v/>
      </c>
      <c r="P1262" s="309" t="str">
        <f t="shared" ca="1" si="4804"/>
        <v/>
      </c>
      <c r="Q1262" s="310" t="str">
        <f t="shared" ca="1" si="4804"/>
        <v/>
      </c>
      <c r="R1262" s="309" t="str">
        <f t="shared" ca="1" si="4804"/>
        <v/>
      </c>
      <c r="S1262" s="309" t="str">
        <f t="shared" ca="1" si="4804"/>
        <v/>
      </c>
      <c r="T1262" s="309" t="str">
        <f t="shared" ca="1" si="4804"/>
        <v/>
      </c>
      <c r="U1262" s="309" t="str">
        <f t="shared" ca="1" si="4804"/>
        <v/>
      </c>
      <c r="V1262" s="309" t="str">
        <f t="shared" ca="1" si="4804"/>
        <v/>
      </c>
      <c r="W1262" s="309" t="str">
        <f t="shared" ca="1" si="4804"/>
        <v/>
      </c>
      <c r="X1262" s="309" t="str">
        <f t="shared" ca="1" si="4804"/>
        <v/>
      </c>
      <c r="Y1262" s="309" t="str">
        <f t="shared" ca="1" si="4804"/>
        <v/>
      </c>
      <c r="Z1262" s="309" t="str">
        <f t="shared" ca="1" si="4804"/>
        <v/>
      </c>
      <c r="AA1262" s="309" t="str">
        <f t="shared" ca="1" si="4804"/>
        <v/>
      </c>
      <c r="AB1262" s="309" t="str">
        <f t="shared" ca="1" si="4804"/>
        <v/>
      </c>
      <c r="AC1262" s="309" t="str">
        <f t="shared" ca="1" si="4804"/>
        <v/>
      </c>
      <c r="AD1262" s="309" t="str">
        <f t="shared" ca="1" si="4804"/>
        <v/>
      </c>
      <c r="AE1262" s="309" t="str">
        <f t="shared" ca="1" si="4804"/>
        <v/>
      </c>
      <c r="AF1262" s="309" t="str">
        <f t="shared" ca="1" si="4804"/>
        <v/>
      </c>
      <c r="AG1262" s="309" t="str">
        <f t="shared" ca="1" si="4804"/>
        <v/>
      </c>
      <c r="AH1262" s="317"/>
      <c r="AI1262" s="318"/>
      <c r="AJ1262" s="318"/>
      <c r="AK1262" s="318"/>
      <c r="AL1262" s="318"/>
      <c r="AM1262"/>
      <c r="AN1262"/>
      <c r="AO1262"/>
      <c r="AP1262"/>
      <c r="AQ1262"/>
      <c r="AR1262"/>
    </row>
    <row r="1263" spans="1:44" ht="13.15" customHeight="1">
      <c r="A1263" s="317"/>
      <c r="B1263" s="380">
        <f t="shared" ref="B1263" ca="1" si="4805">B928</f>
        <v>0</v>
      </c>
      <c r="C1263" s="317" cm="1">
        <f t="array" aca="1" ref="C1263" ca="1">IF(ROUND(SUM(IF(N1262:AG1262&lt;&gt;"",IF(N1262:AG1262&lt;&gt;0,(N1263:AG1263))))-J1262,3)&lt;&gt;0,"X",0)</f>
        <v>0</v>
      </c>
      <c r="D1263" s="890"/>
      <c r="E1263" s="894"/>
      <c r="F1263" s="895"/>
      <c r="G1263" s="899"/>
      <c r="H1263" s="902"/>
      <c r="I1263" s="905"/>
      <c r="J1263" s="908"/>
      <c r="K1263" s="911"/>
      <c r="L1263" s="914"/>
      <c r="M1263" s="403" t="s">
        <v>90</v>
      </c>
      <c r="N1263" s="312" cm="1">
        <f t="array" aca="1" ref="N1263" ca="1">IF($D1262=$C$3,
SUM(IF(OFFSET($N$1031,,,($C1262-1)*3-2,$C$2)=N1262,OFFSET($N$1033,,,($C1262-1)*3-2,$C$2)*OFFSET($B$1031,1,,($C1262-1)*3-2,1))),
IFERROR((N928/$J927)*$J1262,0))</f>
        <v>0</v>
      </c>
      <c r="O1263" s="312" cm="1">
        <f t="array" aca="1" ref="O1263" ca="1">IF($D1262=$C$3,
SUM(IF(OFFSET($N$1031,,,($C1262-1)*3-2,$C$2)=O1262,OFFSET($N$1033,,,($C1262-1)*3-2,$C$2)*OFFSET($B$1031,1,,($C1262-1)*3-2,1))),
IFERROR((O928/$J927)*$J1262,0))</f>
        <v>0</v>
      </c>
      <c r="P1263" s="312" cm="1">
        <f t="array" aca="1" ref="P1263" ca="1">IF($D1262=$C$3,
SUM(IF(OFFSET($N$1031,,,($C1262-1)*3-2,$C$2)=P1262,OFFSET($N$1033,,,($C1262-1)*3-2,$C$2)*OFFSET($B$1031,1,,($C1262-1)*3-2,1))),
IFERROR((P928/$J927)*$J1262,0))</f>
        <v>0</v>
      </c>
      <c r="Q1263" s="313" cm="1">
        <f t="array" aca="1" ref="Q1263" ca="1">IF($D1262=$C$3,
SUM(IF(OFFSET($N$1031,,,($C1262-1)*3-2,$C$2)=Q1262,OFFSET($N$1033,,,($C1262-1)*3-2,$C$2)*OFFSET($B$1031,1,,($C1262-1)*3-2,1))),
IFERROR((Q928/$J927)*$J1262,0))</f>
        <v>0</v>
      </c>
      <c r="R1263" s="312" cm="1">
        <f t="array" aca="1" ref="R1263" ca="1">IF($D1262=$C$3,
SUM(IF(OFFSET($N$1031,,,($C1262-1)*3-2,$C$2)=R1262,OFFSET($N$1033,,,($C1262-1)*3-2,$C$2)*OFFSET($B$1031,1,,($C1262-1)*3-2,1))),
IFERROR((R928/$J927)*$J1262,0))</f>
        <v>0</v>
      </c>
      <c r="S1263" s="312" cm="1">
        <f t="array" aca="1" ref="S1263" ca="1">IF($D1262=$C$3,
SUM(IF(OFFSET($N$1031,,,($C1262-1)*3-2,$C$2)=S1262,OFFSET($N$1033,,,($C1262-1)*3-2,$C$2)*OFFSET($B$1031,1,,($C1262-1)*3-2,1))),
IFERROR((S928/$J927)*$J1262,0))</f>
        <v>0</v>
      </c>
      <c r="T1263" s="312" cm="1">
        <f t="array" aca="1" ref="T1263" ca="1">IF($D1262=$C$3,
SUM(IF(OFFSET($N$1031,,,($C1262-1)*3-2,$C$2)=T1262,OFFSET($N$1033,,,($C1262-1)*3-2,$C$2)*OFFSET($B$1031,1,,($C1262-1)*3-2,1))),
IFERROR((T928/$J927)*$J1262,0))</f>
        <v>0</v>
      </c>
      <c r="U1263" s="312" cm="1">
        <f t="array" aca="1" ref="U1263" ca="1">IF($D1262=$C$3,
SUM(IF(OFFSET($N$1031,,,($C1262-1)*3-2,$C$2)=U1262,OFFSET($N$1033,,,($C1262-1)*3-2,$C$2)*OFFSET($B$1031,1,,($C1262-1)*3-2,1))),
IFERROR((U928/$J927)*$J1262,0))</f>
        <v>0</v>
      </c>
      <c r="V1263" s="312" cm="1">
        <f t="array" aca="1" ref="V1263" ca="1">IF($D1262=$C$3,
SUM(IF(OFFSET($N$1031,,,($C1262-1)*3-2,$C$2)=V1262,OFFSET($N$1033,,,($C1262-1)*3-2,$C$2)*OFFSET($B$1031,1,,($C1262-1)*3-2,1))),
IFERROR((V928/$J927)*$J1262,0))</f>
        <v>0</v>
      </c>
      <c r="W1263" s="312" cm="1">
        <f t="array" aca="1" ref="W1263" ca="1">IF($D1262=$C$3,
SUM(IF(OFFSET($N$1031,,,($C1262-1)*3-2,$C$2)=W1262,OFFSET($N$1033,,,($C1262-1)*3-2,$C$2)*OFFSET($B$1031,1,,($C1262-1)*3-2,1))),
IFERROR((W928/$J927)*$J1262,0))</f>
        <v>0</v>
      </c>
      <c r="X1263" s="312" cm="1">
        <f t="array" aca="1" ref="X1263" ca="1">IF($D1262=$C$3,
SUM(IF(OFFSET($N$1031,,,($C1262-1)*3-2,$C$2)=X1262,OFFSET($N$1033,,,($C1262-1)*3-2,$C$2)*OFFSET($B$1031,1,,($C1262-1)*3-2,1))),
IFERROR((X928/$J927)*$J1262,0))</f>
        <v>0</v>
      </c>
      <c r="Y1263" s="312" cm="1">
        <f t="array" aca="1" ref="Y1263" ca="1">IF($D1262=$C$3,
SUM(IF(OFFSET($N$1031,,,($C1262-1)*3-2,$C$2)=Y1262,OFFSET($N$1033,,,($C1262-1)*3-2,$C$2)*OFFSET($B$1031,1,,($C1262-1)*3-2,1))),
IFERROR((Y928/$J927)*$J1262,0))</f>
        <v>0</v>
      </c>
      <c r="Z1263" s="312" cm="1">
        <f t="array" aca="1" ref="Z1263" ca="1">IF($D1262=$C$3,
SUM(IF(OFFSET($N$1031,,,($C1262-1)*3-2,$C$2)=Z1262,OFFSET($N$1033,,,($C1262-1)*3-2,$C$2)*OFFSET($B$1031,1,,($C1262-1)*3-2,1))),
IFERROR((Z928/$J927)*$J1262,0))</f>
        <v>0</v>
      </c>
      <c r="AA1263" s="312" cm="1">
        <f t="array" aca="1" ref="AA1263" ca="1">IF($D1262=$C$3,
SUM(IF(OFFSET($N$1031,,,($C1262-1)*3-2,$C$2)=AA1262,OFFSET($N$1033,,,($C1262-1)*3-2,$C$2)*OFFSET($B$1031,1,,($C1262-1)*3-2,1))),
IFERROR((AA928/$J927)*$J1262,0))</f>
        <v>0</v>
      </c>
      <c r="AB1263" s="312" cm="1">
        <f t="array" aca="1" ref="AB1263" ca="1">IF($D1262=$C$3,
SUM(IF(OFFSET($N$1031,,,($C1262-1)*3-2,$C$2)=AB1262,OFFSET($N$1033,,,($C1262-1)*3-2,$C$2)*OFFSET($B$1031,1,,($C1262-1)*3-2,1))),
IFERROR((AB928/$J927)*$J1262,0))</f>
        <v>0</v>
      </c>
      <c r="AC1263" s="312" cm="1">
        <f t="array" aca="1" ref="AC1263" ca="1">IF($D1262=$C$3,
SUM(IF(OFFSET($N$1031,,,($C1262-1)*3-2,$C$2)=AC1262,OFFSET($N$1033,,,($C1262-1)*3-2,$C$2)*OFFSET($B$1031,1,,($C1262-1)*3-2,1))),
IFERROR((AC928/$J927)*$J1262,0))</f>
        <v>0</v>
      </c>
      <c r="AD1263" s="312" cm="1">
        <f t="array" aca="1" ref="AD1263" ca="1">IF($D1262=$C$3,
SUM(IF(OFFSET($N$1031,,,($C1262-1)*3-2,$C$2)=AD1262,OFFSET($N$1033,,,($C1262-1)*3-2,$C$2)*OFFSET($B$1031,1,,($C1262-1)*3-2,1))),
IFERROR((AD928/$J927)*$J1262,0))</f>
        <v>0</v>
      </c>
      <c r="AE1263" s="312" cm="1">
        <f t="array" aca="1" ref="AE1263" ca="1">IF($D1262=$C$3,
SUM(IF(OFFSET($N$1031,,,($C1262-1)*3-2,$C$2)=AE1262,OFFSET($N$1033,,,($C1262-1)*3-2,$C$2)*OFFSET($B$1031,1,,($C1262-1)*3-2,1))),
IFERROR((AE928/$J927)*$J1262,0))</f>
        <v>0</v>
      </c>
      <c r="AF1263" s="312" cm="1">
        <f t="array" aca="1" ref="AF1263" ca="1">IF($D1262=$C$3,
SUM(IF(OFFSET($N$1031,,,($C1262-1)*3-2,$C$2)=AF1262,OFFSET($N$1033,,,($C1262-1)*3-2,$C$2)*OFFSET($B$1031,1,,($C1262-1)*3-2,1))),
IFERROR((AF928/$J927)*$J1262,0))</f>
        <v>0</v>
      </c>
      <c r="AG1263" s="312" cm="1">
        <f t="array" aca="1" ref="AG1263" ca="1">IF($D1262=$C$3,
SUM(IF(OFFSET($N$1031,,,($C1262-1)*3-2,$C$2)=AG1262,OFFSET($N$1033,,,($C1262-1)*3-2,$C$2)*OFFSET($B$1031,1,,($C1262-1)*3-2,1))),
IFERROR((AG928/$J927)*$J1262,0))</f>
        <v>0</v>
      </c>
      <c r="AH1263" s="317"/>
      <c r="AI1263" s="318"/>
      <c r="AJ1263" s="318"/>
      <c r="AK1263" s="318"/>
      <c r="AL1263" s="318"/>
      <c r="AM1263"/>
      <c r="AN1263"/>
      <c r="AO1263"/>
      <c r="AP1263"/>
      <c r="AQ1263"/>
      <c r="AR1263"/>
    </row>
    <row r="1264" spans="1:44" ht="13.15" customHeight="1">
      <c r="A1264" s="317"/>
      <c r="B1264" s="380" t="str">
        <f t="shared" ref="B1264:C1264" ca="1" si="4806">B929</f>
        <v/>
      </c>
      <c r="C1264" s="380" t="str">
        <f t="shared" ca="1" si="4806"/>
        <v/>
      </c>
      <c r="D1264" s="891"/>
      <c r="E1264" s="896"/>
      <c r="F1264" s="897"/>
      <c r="G1264" s="900"/>
      <c r="H1264" s="903"/>
      <c r="I1264" s="906"/>
      <c r="J1264" s="909"/>
      <c r="K1264" s="912"/>
      <c r="L1264" s="915"/>
      <c r="M1264" s="404" t="s">
        <v>91</v>
      </c>
      <c r="N1264" s="405">
        <f t="shared" ref="N1264:AG1264" ca="1" si="4807">IFERROR(N1263*$K1262,0)</f>
        <v>0</v>
      </c>
      <c r="O1264" s="406">
        <f t="shared" ca="1" si="4807"/>
        <v>0</v>
      </c>
      <c r="P1264" s="406">
        <f t="shared" ca="1" si="4807"/>
        <v>0</v>
      </c>
      <c r="Q1264" s="407">
        <f t="shared" ca="1" si="4807"/>
        <v>0</v>
      </c>
      <c r="R1264" s="406">
        <f t="shared" ca="1" si="4807"/>
        <v>0</v>
      </c>
      <c r="S1264" s="406">
        <f t="shared" ca="1" si="4807"/>
        <v>0</v>
      </c>
      <c r="T1264" s="406">
        <f t="shared" ca="1" si="4807"/>
        <v>0</v>
      </c>
      <c r="U1264" s="406">
        <f t="shared" ca="1" si="4807"/>
        <v>0</v>
      </c>
      <c r="V1264" s="406">
        <f t="shared" ca="1" si="4807"/>
        <v>0</v>
      </c>
      <c r="W1264" s="406">
        <f t="shared" ca="1" si="4807"/>
        <v>0</v>
      </c>
      <c r="X1264" s="406">
        <f t="shared" ca="1" si="4807"/>
        <v>0</v>
      </c>
      <c r="Y1264" s="406">
        <f t="shared" ca="1" si="4807"/>
        <v>0</v>
      </c>
      <c r="Z1264" s="406">
        <f t="shared" ca="1" si="4807"/>
        <v>0</v>
      </c>
      <c r="AA1264" s="406">
        <f t="shared" ca="1" si="4807"/>
        <v>0</v>
      </c>
      <c r="AB1264" s="406">
        <f t="shared" ca="1" si="4807"/>
        <v>0</v>
      </c>
      <c r="AC1264" s="406">
        <f t="shared" ca="1" si="4807"/>
        <v>0</v>
      </c>
      <c r="AD1264" s="406">
        <f t="shared" ca="1" si="4807"/>
        <v>0</v>
      </c>
      <c r="AE1264" s="406">
        <f t="shared" ca="1" si="4807"/>
        <v>0</v>
      </c>
      <c r="AF1264" s="406">
        <f t="shared" ca="1" si="4807"/>
        <v>0</v>
      </c>
      <c r="AG1264" s="406">
        <f t="shared" ca="1" si="4807"/>
        <v>0</v>
      </c>
      <c r="AH1264" s="317"/>
      <c r="AI1264" s="318"/>
      <c r="AJ1264" s="318"/>
      <c r="AK1264" s="318"/>
      <c r="AL1264" s="318"/>
      <c r="AM1264"/>
      <c r="AN1264"/>
      <c r="AO1264"/>
      <c r="AP1264"/>
      <c r="AQ1264"/>
      <c r="AR1264"/>
    </row>
    <row r="1265" spans="1:44" ht="13.15" customHeight="1">
      <c r="A1265" s="317"/>
      <c r="B1265" s="317"/>
      <c r="C1265" s="317" cm="1">
        <f t="array" aca="1" ref="C1265" ca="1">OFFSET(C1265,-3,,,)+1</f>
        <v>79</v>
      </c>
      <c r="D1265" s="889" t="str">
        <f t="shared" ref="D1265:E1265" ca="1" si="4808">D930</f>
        <v/>
      </c>
      <c r="E1265" s="892" t="str">
        <f t="shared" ca="1" si="4808"/>
        <v/>
      </c>
      <c r="F1265" s="893"/>
      <c r="G1265" s="898">
        <f t="shared" ref="G1265" si="4809">G930</f>
        <v>0</v>
      </c>
      <c r="H1265" s="901"/>
      <c r="I1265" s="904" t="str">
        <f t="shared" ref="I1265" ca="1" si="4810">I930</f>
        <v/>
      </c>
      <c r="J1265" s="907">
        <f t="shared" ref="J1265" ca="1" si="4811">IF($D1265=$C$3,
SUMPRODUCT(OFFSET($B$1031,1,,($C1265-1)*3-2,),OFFSET($L$1031,,,($C1265-1)*3-2,)),J930+H1265)</f>
        <v>0</v>
      </c>
      <c r="K1265" s="910">
        <f t="shared" ref="K1265" ca="1" si="4812">K930</f>
        <v>0</v>
      </c>
      <c r="L1265" s="913">
        <f t="shared" ref="L1265" ca="1" si="4813">J1265*K1265</f>
        <v>0</v>
      </c>
      <c r="M1265" s="402" t="s">
        <v>89</v>
      </c>
      <c r="N1265" s="308" t="str">
        <f t="shared" ref="N1265:AG1265" ca="1" si="4814">N930</f>
        <v/>
      </c>
      <c r="O1265" s="309" t="str">
        <f t="shared" ca="1" si="4814"/>
        <v/>
      </c>
      <c r="P1265" s="309" t="str">
        <f t="shared" ca="1" si="4814"/>
        <v/>
      </c>
      <c r="Q1265" s="310" t="str">
        <f t="shared" ca="1" si="4814"/>
        <v/>
      </c>
      <c r="R1265" s="309" t="str">
        <f t="shared" ca="1" si="4814"/>
        <v/>
      </c>
      <c r="S1265" s="309" t="str">
        <f t="shared" ca="1" si="4814"/>
        <v/>
      </c>
      <c r="T1265" s="309" t="str">
        <f t="shared" ca="1" si="4814"/>
        <v/>
      </c>
      <c r="U1265" s="309" t="str">
        <f t="shared" ca="1" si="4814"/>
        <v/>
      </c>
      <c r="V1265" s="309" t="str">
        <f t="shared" ca="1" si="4814"/>
        <v/>
      </c>
      <c r="W1265" s="309" t="str">
        <f t="shared" ca="1" si="4814"/>
        <v/>
      </c>
      <c r="X1265" s="309" t="str">
        <f t="shared" ca="1" si="4814"/>
        <v/>
      </c>
      <c r="Y1265" s="309" t="str">
        <f t="shared" ca="1" si="4814"/>
        <v/>
      </c>
      <c r="Z1265" s="309" t="str">
        <f t="shared" ca="1" si="4814"/>
        <v/>
      </c>
      <c r="AA1265" s="309" t="str">
        <f t="shared" ca="1" si="4814"/>
        <v/>
      </c>
      <c r="AB1265" s="309" t="str">
        <f t="shared" ca="1" si="4814"/>
        <v/>
      </c>
      <c r="AC1265" s="309" t="str">
        <f t="shared" ca="1" si="4814"/>
        <v/>
      </c>
      <c r="AD1265" s="309" t="str">
        <f t="shared" ca="1" si="4814"/>
        <v/>
      </c>
      <c r="AE1265" s="309" t="str">
        <f t="shared" ca="1" si="4814"/>
        <v/>
      </c>
      <c r="AF1265" s="309" t="str">
        <f t="shared" ca="1" si="4814"/>
        <v/>
      </c>
      <c r="AG1265" s="309" t="str">
        <f t="shared" ca="1" si="4814"/>
        <v/>
      </c>
      <c r="AH1265" s="317"/>
      <c r="AI1265" s="318"/>
      <c r="AJ1265" s="318"/>
      <c r="AK1265" s="318"/>
      <c r="AL1265" s="318"/>
      <c r="AM1265"/>
      <c r="AN1265"/>
      <c r="AO1265"/>
      <c r="AP1265"/>
      <c r="AQ1265"/>
      <c r="AR1265"/>
    </row>
    <row r="1266" spans="1:44" ht="13.15" customHeight="1">
      <c r="A1266" s="317"/>
      <c r="B1266" s="380">
        <f t="shared" ref="B1266" ca="1" si="4815">B931</f>
        <v>0</v>
      </c>
      <c r="C1266" s="317" cm="1">
        <f t="array" aca="1" ref="C1266" ca="1">IF(ROUND(SUM(IF(N1265:AG1265&lt;&gt;"",IF(N1265:AG1265&lt;&gt;0,(N1266:AG1266))))-J1265,3)&lt;&gt;0,"X",0)</f>
        <v>0</v>
      </c>
      <c r="D1266" s="890"/>
      <c r="E1266" s="894"/>
      <c r="F1266" s="895"/>
      <c r="G1266" s="899"/>
      <c r="H1266" s="902"/>
      <c r="I1266" s="905"/>
      <c r="J1266" s="908"/>
      <c r="K1266" s="911"/>
      <c r="L1266" s="914"/>
      <c r="M1266" s="403" t="s">
        <v>90</v>
      </c>
      <c r="N1266" s="312" cm="1">
        <f t="array" aca="1" ref="N1266" ca="1">IF($D1265=$C$3,
SUM(IF(OFFSET($N$1031,,,($C1265-1)*3-2,$C$2)=N1265,OFFSET($N$1033,,,($C1265-1)*3-2,$C$2)*OFFSET($B$1031,1,,($C1265-1)*3-2,1))),
IFERROR((N931/$J930)*$J1265,0))</f>
        <v>0</v>
      </c>
      <c r="O1266" s="312" cm="1">
        <f t="array" aca="1" ref="O1266" ca="1">IF($D1265=$C$3,
SUM(IF(OFFSET($N$1031,,,($C1265-1)*3-2,$C$2)=O1265,OFFSET($N$1033,,,($C1265-1)*3-2,$C$2)*OFFSET($B$1031,1,,($C1265-1)*3-2,1))),
IFERROR((O931/$J930)*$J1265,0))</f>
        <v>0</v>
      </c>
      <c r="P1266" s="312" cm="1">
        <f t="array" aca="1" ref="P1266" ca="1">IF($D1265=$C$3,
SUM(IF(OFFSET($N$1031,,,($C1265-1)*3-2,$C$2)=P1265,OFFSET($N$1033,,,($C1265-1)*3-2,$C$2)*OFFSET($B$1031,1,,($C1265-1)*3-2,1))),
IFERROR((P931/$J930)*$J1265,0))</f>
        <v>0</v>
      </c>
      <c r="Q1266" s="313" cm="1">
        <f t="array" aca="1" ref="Q1266" ca="1">IF($D1265=$C$3,
SUM(IF(OFFSET($N$1031,,,($C1265-1)*3-2,$C$2)=Q1265,OFFSET($N$1033,,,($C1265-1)*3-2,$C$2)*OFFSET($B$1031,1,,($C1265-1)*3-2,1))),
IFERROR((Q931/$J930)*$J1265,0))</f>
        <v>0</v>
      </c>
      <c r="R1266" s="312" cm="1">
        <f t="array" aca="1" ref="R1266" ca="1">IF($D1265=$C$3,
SUM(IF(OFFSET($N$1031,,,($C1265-1)*3-2,$C$2)=R1265,OFFSET($N$1033,,,($C1265-1)*3-2,$C$2)*OFFSET($B$1031,1,,($C1265-1)*3-2,1))),
IFERROR((R931/$J930)*$J1265,0))</f>
        <v>0</v>
      </c>
      <c r="S1266" s="312" cm="1">
        <f t="array" aca="1" ref="S1266" ca="1">IF($D1265=$C$3,
SUM(IF(OFFSET($N$1031,,,($C1265-1)*3-2,$C$2)=S1265,OFFSET($N$1033,,,($C1265-1)*3-2,$C$2)*OFFSET($B$1031,1,,($C1265-1)*3-2,1))),
IFERROR((S931/$J930)*$J1265,0))</f>
        <v>0</v>
      </c>
      <c r="T1266" s="312" cm="1">
        <f t="array" aca="1" ref="T1266" ca="1">IF($D1265=$C$3,
SUM(IF(OFFSET($N$1031,,,($C1265-1)*3-2,$C$2)=T1265,OFFSET($N$1033,,,($C1265-1)*3-2,$C$2)*OFFSET($B$1031,1,,($C1265-1)*3-2,1))),
IFERROR((T931/$J930)*$J1265,0))</f>
        <v>0</v>
      </c>
      <c r="U1266" s="312" cm="1">
        <f t="array" aca="1" ref="U1266" ca="1">IF($D1265=$C$3,
SUM(IF(OFFSET($N$1031,,,($C1265-1)*3-2,$C$2)=U1265,OFFSET($N$1033,,,($C1265-1)*3-2,$C$2)*OFFSET($B$1031,1,,($C1265-1)*3-2,1))),
IFERROR((U931/$J930)*$J1265,0))</f>
        <v>0</v>
      </c>
      <c r="V1266" s="312" cm="1">
        <f t="array" aca="1" ref="V1266" ca="1">IF($D1265=$C$3,
SUM(IF(OFFSET($N$1031,,,($C1265-1)*3-2,$C$2)=V1265,OFFSET($N$1033,,,($C1265-1)*3-2,$C$2)*OFFSET($B$1031,1,,($C1265-1)*3-2,1))),
IFERROR((V931/$J930)*$J1265,0))</f>
        <v>0</v>
      </c>
      <c r="W1266" s="312" cm="1">
        <f t="array" aca="1" ref="W1266" ca="1">IF($D1265=$C$3,
SUM(IF(OFFSET($N$1031,,,($C1265-1)*3-2,$C$2)=W1265,OFFSET($N$1033,,,($C1265-1)*3-2,$C$2)*OFFSET($B$1031,1,,($C1265-1)*3-2,1))),
IFERROR((W931/$J930)*$J1265,0))</f>
        <v>0</v>
      </c>
      <c r="X1266" s="312" cm="1">
        <f t="array" aca="1" ref="X1266" ca="1">IF($D1265=$C$3,
SUM(IF(OFFSET($N$1031,,,($C1265-1)*3-2,$C$2)=X1265,OFFSET($N$1033,,,($C1265-1)*3-2,$C$2)*OFFSET($B$1031,1,,($C1265-1)*3-2,1))),
IFERROR((X931/$J930)*$J1265,0))</f>
        <v>0</v>
      </c>
      <c r="Y1266" s="312" cm="1">
        <f t="array" aca="1" ref="Y1266" ca="1">IF($D1265=$C$3,
SUM(IF(OFFSET($N$1031,,,($C1265-1)*3-2,$C$2)=Y1265,OFFSET($N$1033,,,($C1265-1)*3-2,$C$2)*OFFSET($B$1031,1,,($C1265-1)*3-2,1))),
IFERROR((Y931/$J930)*$J1265,0))</f>
        <v>0</v>
      </c>
      <c r="Z1266" s="312" cm="1">
        <f t="array" aca="1" ref="Z1266" ca="1">IF($D1265=$C$3,
SUM(IF(OFFSET($N$1031,,,($C1265-1)*3-2,$C$2)=Z1265,OFFSET($N$1033,,,($C1265-1)*3-2,$C$2)*OFFSET($B$1031,1,,($C1265-1)*3-2,1))),
IFERROR((Z931/$J930)*$J1265,0))</f>
        <v>0</v>
      </c>
      <c r="AA1266" s="312" cm="1">
        <f t="array" aca="1" ref="AA1266" ca="1">IF($D1265=$C$3,
SUM(IF(OFFSET($N$1031,,,($C1265-1)*3-2,$C$2)=AA1265,OFFSET($N$1033,,,($C1265-1)*3-2,$C$2)*OFFSET($B$1031,1,,($C1265-1)*3-2,1))),
IFERROR((AA931/$J930)*$J1265,0))</f>
        <v>0</v>
      </c>
      <c r="AB1266" s="312" cm="1">
        <f t="array" aca="1" ref="AB1266" ca="1">IF($D1265=$C$3,
SUM(IF(OFFSET($N$1031,,,($C1265-1)*3-2,$C$2)=AB1265,OFFSET($N$1033,,,($C1265-1)*3-2,$C$2)*OFFSET($B$1031,1,,($C1265-1)*3-2,1))),
IFERROR((AB931/$J930)*$J1265,0))</f>
        <v>0</v>
      </c>
      <c r="AC1266" s="312" cm="1">
        <f t="array" aca="1" ref="AC1266" ca="1">IF($D1265=$C$3,
SUM(IF(OFFSET($N$1031,,,($C1265-1)*3-2,$C$2)=AC1265,OFFSET($N$1033,,,($C1265-1)*3-2,$C$2)*OFFSET($B$1031,1,,($C1265-1)*3-2,1))),
IFERROR((AC931/$J930)*$J1265,0))</f>
        <v>0</v>
      </c>
      <c r="AD1266" s="312" cm="1">
        <f t="array" aca="1" ref="AD1266" ca="1">IF($D1265=$C$3,
SUM(IF(OFFSET($N$1031,,,($C1265-1)*3-2,$C$2)=AD1265,OFFSET($N$1033,,,($C1265-1)*3-2,$C$2)*OFFSET($B$1031,1,,($C1265-1)*3-2,1))),
IFERROR((AD931/$J930)*$J1265,0))</f>
        <v>0</v>
      </c>
      <c r="AE1266" s="312" cm="1">
        <f t="array" aca="1" ref="AE1266" ca="1">IF($D1265=$C$3,
SUM(IF(OFFSET($N$1031,,,($C1265-1)*3-2,$C$2)=AE1265,OFFSET($N$1033,,,($C1265-1)*3-2,$C$2)*OFFSET($B$1031,1,,($C1265-1)*3-2,1))),
IFERROR((AE931/$J930)*$J1265,0))</f>
        <v>0</v>
      </c>
      <c r="AF1266" s="312" cm="1">
        <f t="array" aca="1" ref="AF1266" ca="1">IF($D1265=$C$3,
SUM(IF(OFFSET($N$1031,,,($C1265-1)*3-2,$C$2)=AF1265,OFFSET($N$1033,,,($C1265-1)*3-2,$C$2)*OFFSET($B$1031,1,,($C1265-1)*3-2,1))),
IFERROR((AF931/$J930)*$J1265,0))</f>
        <v>0</v>
      </c>
      <c r="AG1266" s="312" cm="1">
        <f t="array" aca="1" ref="AG1266" ca="1">IF($D1265=$C$3,
SUM(IF(OFFSET($N$1031,,,($C1265-1)*3-2,$C$2)=AG1265,OFFSET($N$1033,,,($C1265-1)*3-2,$C$2)*OFFSET($B$1031,1,,($C1265-1)*3-2,1))),
IFERROR((AG931/$J930)*$J1265,0))</f>
        <v>0</v>
      </c>
      <c r="AH1266" s="317"/>
      <c r="AI1266" s="318"/>
      <c r="AJ1266" s="318"/>
      <c r="AK1266" s="318"/>
      <c r="AL1266" s="318"/>
      <c r="AM1266"/>
      <c r="AN1266"/>
      <c r="AO1266"/>
      <c r="AP1266"/>
      <c r="AQ1266"/>
      <c r="AR1266"/>
    </row>
    <row r="1267" spans="1:44" ht="13.15" customHeight="1">
      <c r="A1267" s="317"/>
      <c r="B1267" s="380" t="str">
        <f t="shared" ref="B1267:C1267" ca="1" si="4816">B932</f>
        <v/>
      </c>
      <c r="C1267" s="380" t="str">
        <f t="shared" ca="1" si="4816"/>
        <v/>
      </c>
      <c r="D1267" s="891"/>
      <c r="E1267" s="896"/>
      <c r="F1267" s="897"/>
      <c r="G1267" s="900"/>
      <c r="H1267" s="903"/>
      <c r="I1267" s="906"/>
      <c r="J1267" s="909"/>
      <c r="K1267" s="912"/>
      <c r="L1267" s="915"/>
      <c r="M1267" s="404" t="s">
        <v>91</v>
      </c>
      <c r="N1267" s="405">
        <f t="shared" ref="N1267:AG1267" ca="1" si="4817">IFERROR(N1266*$K1265,0)</f>
        <v>0</v>
      </c>
      <c r="O1267" s="406">
        <f t="shared" ca="1" si="4817"/>
        <v>0</v>
      </c>
      <c r="P1267" s="406">
        <f t="shared" ca="1" si="4817"/>
        <v>0</v>
      </c>
      <c r="Q1267" s="407">
        <f t="shared" ca="1" si="4817"/>
        <v>0</v>
      </c>
      <c r="R1267" s="406">
        <f t="shared" ca="1" si="4817"/>
        <v>0</v>
      </c>
      <c r="S1267" s="406">
        <f t="shared" ca="1" si="4817"/>
        <v>0</v>
      </c>
      <c r="T1267" s="406">
        <f t="shared" ca="1" si="4817"/>
        <v>0</v>
      </c>
      <c r="U1267" s="406">
        <f t="shared" ca="1" si="4817"/>
        <v>0</v>
      </c>
      <c r="V1267" s="406">
        <f t="shared" ca="1" si="4817"/>
        <v>0</v>
      </c>
      <c r="W1267" s="406">
        <f t="shared" ca="1" si="4817"/>
        <v>0</v>
      </c>
      <c r="X1267" s="406">
        <f t="shared" ca="1" si="4817"/>
        <v>0</v>
      </c>
      <c r="Y1267" s="406">
        <f t="shared" ca="1" si="4817"/>
        <v>0</v>
      </c>
      <c r="Z1267" s="406">
        <f t="shared" ca="1" si="4817"/>
        <v>0</v>
      </c>
      <c r="AA1267" s="406">
        <f t="shared" ca="1" si="4817"/>
        <v>0</v>
      </c>
      <c r="AB1267" s="406">
        <f t="shared" ca="1" si="4817"/>
        <v>0</v>
      </c>
      <c r="AC1267" s="406">
        <f t="shared" ca="1" si="4817"/>
        <v>0</v>
      </c>
      <c r="AD1267" s="406">
        <f t="shared" ca="1" si="4817"/>
        <v>0</v>
      </c>
      <c r="AE1267" s="406">
        <f t="shared" ca="1" si="4817"/>
        <v>0</v>
      </c>
      <c r="AF1267" s="406">
        <f t="shared" ca="1" si="4817"/>
        <v>0</v>
      </c>
      <c r="AG1267" s="406">
        <f t="shared" ca="1" si="4817"/>
        <v>0</v>
      </c>
      <c r="AH1267" s="317"/>
      <c r="AI1267" s="318"/>
      <c r="AJ1267" s="318"/>
      <c r="AK1267" s="318"/>
      <c r="AL1267" s="318"/>
      <c r="AM1267"/>
      <c r="AN1267"/>
      <c r="AO1267"/>
      <c r="AP1267"/>
      <c r="AQ1267"/>
      <c r="AR1267"/>
    </row>
    <row r="1268" spans="1:44" ht="13.15" customHeight="1">
      <c r="A1268" s="317"/>
      <c r="B1268" s="317"/>
      <c r="C1268" s="317" cm="1">
        <f t="array" aca="1" ref="C1268" ca="1">OFFSET(C1268,-3,,,)+1</f>
        <v>80</v>
      </c>
      <c r="D1268" s="889" t="str">
        <f t="shared" ref="D1268:E1268" ca="1" si="4818">D933</f>
        <v/>
      </c>
      <c r="E1268" s="892" t="str">
        <f t="shared" ca="1" si="4818"/>
        <v/>
      </c>
      <c r="F1268" s="893"/>
      <c r="G1268" s="898">
        <f t="shared" ref="G1268" si="4819">G933</f>
        <v>0</v>
      </c>
      <c r="H1268" s="901"/>
      <c r="I1268" s="904" t="str">
        <f t="shared" ref="I1268" ca="1" si="4820">I933</f>
        <v/>
      </c>
      <c r="J1268" s="907">
        <f t="shared" ref="J1268" ca="1" si="4821">IF($D1268=$C$3,
SUMPRODUCT(OFFSET($B$1031,1,,($C1268-1)*3-2,),OFFSET($L$1031,,,($C1268-1)*3-2,)),J933+H1268)</f>
        <v>0</v>
      </c>
      <c r="K1268" s="910">
        <f t="shared" ref="K1268" ca="1" si="4822">K933</f>
        <v>0</v>
      </c>
      <c r="L1268" s="913">
        <f t="shared" ref="L1268" ca="1" si="4823">J1268*K1268</f>
        <v>0</v>
      </c>
      <c r="M1268" s="402" t="s">
        <v>89</v>
      </c>
      <c r="N1268" s="308" t="str">
        <f t="shared" ref="N1268:AG1268" ca="1" si="4824">N933</f>
        <v/>
      </c>
      <c r="O1268" s="309" t="str">
        <f t="shared" ca="1" si="4824"/>
        <v/>
      </c>
      <c r="P1268" s="309" t="str">
        <f t="shared" ca="1" si="4824"/>
        <v/>
      </c>
      <c r="Q1268" s="310" t="str">
        <f t="shared" ca="1" si="4824"/>
        <v/>
      </c>
      <c r="R1268" s="309" t="str">
        <f t="shared" ca="1" si="4824"/>
        <v/>
      </c>
      <c r="S1268" s="309" t="str">
        <f t="shared" ca="1" si="4824"/>
        <v/>
      </c>
      <c r="T1268" s="309" t="str">
        <f t="shared" ca="1" si="4824"/>
        <v/>
      </c>
      <c r="U1268" s="309" t="str">
        <f t="shared" ca="1" si="4824"/>
        <v/>
      </c>
      <c r="V1268" s="309" t="str">
        <f t="shared" ca="1" si="4824"/>
        <v/>
      </c>
      <c r="W1268" s="309" t="str">
        <f t="shared" ca="1" si="4824"/>
        <v/>
      </c>
      <c r="X1268" s="309" t="str">
        <f t="shared" ca="1" si="4824"/>
        <v/>
      </c>
      <c r="Y1268" s="309" t="str">
        <f t="shared" ca="1" si="4824"/>
        <v/>
      </c>
      <c r="Z1268" s="309" t="str">
        <f t="shared" ca="1" si="4824"/>
        <v/>
      </c>
      <c r="AA1268" s="309" t="str">
        <f t="shared" ca="1" si="4824"/>
        <v/>
      </c>
      <c r="AB1268" s="309" t="str">
        <f t="shared" ca="1" si="4824"/>
        <v/>
      </c>
      <c r="AC1268" s="309" t="str">
        <f t="shared" ca="1" si="4824"/>
        <v/>
      </c>
      <c r="AD1268" s="309" t="str">
        <f t="shared" ca="1" si="4824"/>
        <v/>
      </c>
      <c r="AE1268" s="309" t="str">
        <f t="shared" ca="1" si="4824"/>
        <v/>
      </c>
      <c r="AF1268" s="309" t="str">
        <f t="shared" ca="1" si="4824"/>
        <v/>
      </c>
      <c r="AG1268" s="309" t="str">
        <f t="shared" ca="1" si="4824"/>
        <v/>
      </c>
      <c r="AH1268" s="317"/>
      <c r="AI1268" s="318"/>
      <c r="AJ1268" s="318"/>
      <c r="AK1268" s="318"/>
      <c r="AL1268" s="318"/>
      <c r="AM1268"/>
      <c r="AN1268"/>
      <c r="AO1268"/>
      <c r="AP1268"/>
      <c r="AQ1268"/>
      <c r="AR1268"/>
    </row>
    <row r="1269" spans="1:44" ht="13.15" customHeight="1">
      <c r="A1269" s="317"/>
      <c r="B1269" s="380">
        <f t="shared" ref="B1269" ca="1" si="4825">B934</f>
        <v>0</v>
      </c>
      <c r="C1269" s="317" cm="1">
        <f t="array" aca="1" ref="C1269" ca="1">IF(ROUND(SUM(IF(N1268:AG1268&lt;&gt;"",IF(N1268:AG1268&lt;&gt;0,(N1269:AG1269))))-J1268,3)&lt;&gt;0,"X",0)</f>
        <v>0</v>
      </c>
      <c r="D1269" s="890"/>
      <c r="E1269" s="894"/>
      <c r="F1269" s="895"/>
      <c r="G1269" s="899"/>
      <c r="H1269" s="902"/>
      <c r="I1269" s="905"/>
      <c r="J1269" s="908"/>
      <c r="K1269" s="911"/>
      <c r="L1269" s="914"/>
      <c r="M1269" s="403" t="s">
        <v>90</v>
      </c>
      <c r="N1269" s="312" cm="1">
        <f t="array" aca="1" ref="N1269" ca="1">IF($D1268=$C$3,
SUM(IF(OFFSET($N$1031,,,($C1268-1)*3-2,$C$2)=N1268,OFFSET($N$1033,,,($C1268-1)*3-2,$C$2)*OFFSET($B$1031,1,,($C1268-1)*3-2,1))),
IFERROR((N934/$J933)*$J1268,0))</f>
        <v>0</v>
      </c>
      <c r="O1269" s="312" cm="1">
        <f t="array" aca="1" ref="O1269" ca="1">IF($D1268=$C$3,
SUM(IF(OFFSET($N$1031,,,($C1268-1)*3-2,$C$2)=O1268,OFFSET($N$1033,,,($C1268-1)*3-2,$C$2)*OFFSET($B$1031,1,,($C1268-1)*3-2,1))),
IFERROR((O934/$J933)*$J1268,0))</f>
        <v>0</v>
      </c>
      <c r="P1269" s="312" cm="1">
        <f t="array" aca="1" ref="P1269" ca="1">IF($D1268=$C$3,
SUM(IF(OFFSET($N$1031,,,($C1268-1)*3-2,$C$2)=P1268,OFFSET($N$1033,,,($C1268-1)*3-2,$C$2)*OFFSET($B$1031,1,,($C1268-1)*3-2,1))),
IFERROR((P934/$J933)*$J1268,0))</f>
        <v>0</v>
      </c>
      <c r="Q1269" s="313" cm="1">
        <f t="array" aca="1" ref="Q1269" ca="1">IF($D1268=$C$3,
SUM(IF(OFFSET($N$1031,,,($C1268-1)*3-2,$C$2)=Q1268,OFFSET($N$1033,,,($C1268-1)*3-2,$C$2)*OFFSET($B$1031,1,,($C1268-1)*3-2,1))),
IFERROR((Q934/$J933)*$J1268,0))</f>
        <v>0</v>
      </c>
      <c r="R1269" s="312" cm="1">
        <f t="array" aca="1" ref="R1269" ca="1">IF($D1268=$C$3,
SUM(IF(OFFSET($N$1031,,,($C1268-1)*3-2,$C$2)=R1268,OFFSET($N$1033,,,($C1268-1)*3-2,$C$2)*OFFSET($B$1031,1,,($C1268-1)*3-2,1))),
IFERROR((R934/$J933)*$J1268,0))</f>
        <v>0</v>
      </c>
      <c r="S1269" s="312" cm="1">
        <f t="array" aca="1" ref="S1269" ca="1">IF($D1268=$C$3,
SUM(IF(OFFSET($N$1031,,,($C1268-1)*3-2,$C$2)=S1268,OFFSET($N$1033,,,($C1268-1)*3-2,$C$2)*OFFSET($B$1031,1,,($C1268-1)*3-2,1))),
IFERROR((S934/$J933)*$J1268,0))</f>
        <v>0</v>
      </c>
      <c r="T1269" s="312" cm="1">
        <f t="array" aca="1" ref="T1269" ca="1">IF($D1268=$C$3,
SUM(IF(OFFSET($N$1031,,,($C1268-1)*3-2,$C$2)=T1268,OFFSET($N$1033,,,($C1268-1)*3-2,$C$2)*OFFSET($B$1031,1,,($C1268-1)*3-2,1))),
IFERROR((T934/$J933)*$J1268,0))</f>
        <v>0</v>
      </c>
      <c r="U1269" s="312" cm="1">
        <f t="array" aca="1" ref="U1269" ca="1">IF($D1268=$C$3,
SUM(IF(OFFSET($N$1031,,,($C1268-1)*3-2,$C$2)=U1268,OFFSET($N$1033,,,($C1268-1)*3-2,$C$2)*OFFSET($B$1031,1,,($C1268-1)*3-2,1))),
IFERROR((U934/$J933)*$J1268,0))</f>
        <v>0</v>
      </c>
      <c r="V1269" s="312" cm="1">
        <f t="array" aca="1" ref="V1269" ca="1">IF($D1268=$C$3,
SUM(IF(OFFSET($N$1031,,,($C1268-1)*3-2,$C$2)=V1268,OFFSET($N$1033,,,($C1268-1)*3-2,$C$2)*OFFSET($B$1031,1,,($C1268-1)*3-2,1))),
IFERROR((V934/$J933)*$J1268,0))</f>
        <v>0</v>
      </c>
      <c r="W1269" s="312" cm="1">
        <f t="array" aca="1" ref="W1269" ca="1">IF($D1268=$C$3,
SUM(IF(OFFSET($N$1031,,,($C1268-1)*3-2,$C$2)=W1268,OFFSET($N$1033,,,($C1268-1)*3-2,$C$2)*OFFSET($B$1031,1,,($C1268-1)*3-2,1))),
IFERROR((W934/$J933)*$J1268,0))</f>
        <v>0</v>
      </c>
      <c r="X1269" s="312" cm="1">
        <f t="array" aca="1" ref="X1269" ca="1">IF($D1268=$C$3,
SUM(IF(OFFSET($N$1031,,,($C1268-1)*3-2,$C$2)=X1268,OFFSET($N$1033,,,($C1268-1)*3-2,$C$2)*OFFSET($B$1031,1,,($C1268-1)*3-2,1))),
IFERROR((X934/$J933)*$J1268,0))</f>
        <v>0</v>
      </c>
      <c r="Y1269" s="312" cm="1">
        <f t="array" aca="1" ref="Y1269" ca="1">IF($D1268=$C$3,
SUM(IF(OFFSET($N$1031,,,($C1268-1)*3-2,$C$2)=Y1268,OFFSET($N$1033,,,($C1268-1)*3-2,$C$2)*OFFSET($B$1031,1,,($C1268-1)*3-2,1))),
IFERROR((Y934/$J933)*$J1268,0))</f>
        <v>0</v>
      </c>
      <c r="Z1269" s="312" cm="1">
        <f t="array" aca="1" ref="Z1269" ca="1">IF($D1268=$C$3,
SUM(IF(OFFSET($N$1031,,,($C1268-1)*3-2,$C$2)=Z1268,OFFSET($N$1033,,,($C1268-1)*3-2,$C$2)*OFFSET($B$1031,1,,($C1268-1)*3-2,1))),
IFERROR((Z934/$J933)*$J1268,0))</f>
        <v>0</v>
      </c>
      <c r="AA1269" s="312" cm="1">
        <f t="array" aca="1" ref="AA1269" ca="1">IF($D1268=$C$3,
SUM(IF(OFFSET($N$1031,,,($C1268-1)*3-2,$C$2)=AA1268,OFFSET($N$1033,,,($C1268-1)*3-2,$C$2)*OFFSET($B$1031,1,,($C1268-1)*3-2,1))),
IFERROR((AA934/$J933)*$J1268,0))</f>
        <v>0</v>
      </c>
      <c r="AB1269" s="312" cm="1">
        <f t="array" aca="1" ref="AB1269" ca="1">IF($D1268=$C$3,
SUM(IF(OFFSET($N$1031,,,($C1268-1)*3-2,$C$2)=AB1268,OFFSET($N$1033,,,($C1268-1)*3-2,$C$2)*OFFSET($B$1031,1,,($C1268-1)*3-2,1))),
IFERROR((AB934/$J933)*$J1268,0))</f>
        <v>0</v>
      </c>
      <c r="AC1269" s="312" cm="1">
        <f t="array" aca="1" ref="AC1269" ca="1">IF($D1268=$C$3,
SUM(IF(OFFSET($N$1031,,,($C1268-1)*3-2,$C$2)=AC1268,OFFSET($N$1033,,,($C1268-1)*3-2,$C$2)*OFFSET($B$1031,1,,($C1268-1)*3-2,1))),
IFERROR((AC934/$J933)*$J1268,0))</f>
        <v>0</v>
      </c>
      <c r="AD1269" s="312" cm="1">
        <f t="array" aca="1" ref="AD1269" ca="1">IF($D1268=$C$3,
SUM(IF(OFFSET($N$1031,,,($C1268-1)*3-2,$C$2)=AD1268,OFFSET($N$1033,,,($C1268-1)*3-2,$C$2)*OFFSET($B$1031,1,,($C1268-1)*3-2,1))),
IFERROR((AD934/$J933)*$J1268,0))</f>
        <v>0</v>
      </c>
      <c r="AE1269" s="312" cm="1">
        <f t="array" aca="1" ref="AE1269" ca="1">IF($D1268=$C$3,
SUM(IF(OFFSET($N$1031,,,($C1268-1)*3-2,$C$2)=AE1268,OFFSET($N$1033,,,($C1268-1)*3-2,$C$2)*OFFSET($B$1031,1,,($C1268-1)*3-2,1))),
IFERROR((AE934/$J933)*$J1268,0))</f>
        <v>0</v>
      </c>
      <c r="AF1269" s="312" cm="1">
        <f t="array" aca="1" ref="AF1269" ca="1">IF($D1268=$C$3,
SUM(IF(OFFSET($N$1031,,,($C1268-1)*3-2,$C$2)=AF1268,OFFSET($N$1033,,,($C1268-1)*3-2,$C$2)*OFFSET($B$1031,1,,($C1268-1)*3-2,1))),
IFERROR((AF934/$J933)*$J1268,0))</f>
        <v>0</v>
      </c>
      <c r="AG1269" s="312" cm="1">
        <f t="array" aca="1" ref="AG1269" ca="1">IF($D1268=$C$3,
SUM(IF(OFFSET($N$1031,,,($C1268-1)*3-2,$C$2)=AG1268,OFFSET($N$1033,,,($C1268-1)*3-2,$C$2)*OFFSET($B$1031,1,,($C1268-1)*3-2,1))),
IFERROR((AG934/$J933)*$J1268,0))</f>
        <v>0</v>
      </c>
      <c r="AH1269" s="317"/>
      <c r="AI1269" s="318"/>
      <c r="AJ1269" s="318"/>
      <c r="AK1269" s="318"/>
      <c r="AL1269" s="318"/>
      <c r="AM1269"/>
      <c r="AN1269"/>
      <c r="AO1269"/>
      <c r="AP1269"/>
      <c r="AQ1269"/>
      <c r="AR1269"/>
    </row>
    <row r="1270" spans="1:44" ht="13.15" customHeight="1">
      <c r="A1270" s="317"/>
      <c r="B1270" s="380" t="str">
        <f t="shared" ref="B1270:C1270" ca="1" si="4826">B935</f>
        <v/>
      </c>
      <c r="C1270" s="380" t="str">
        <f t="shared" ca="1" si="4826"/>
        <v/>
      </c>
      <c r="D1270" s="891"/>
      <c r="E1270" s="896"/>
      <c r="F1270" s="897"/>
      <c r="G1270" s="900"/>
      <c r="H1270" s="903"/>
      <c r="I1270" s="906"/>
      <c r="J1270" s="909"/>
      <c r="K1270" s="912"/>
      <c r="L1270" s="915"/>
      <c r="M1270" s="404" t="s">
        <v>91</v>
      </c>
      <c r="N1270" s="405">
        <f t="shared" ref="N1270:AG1270" ca="1" si="4827">IFERROR(N1269*$K1268,0)</f>
        <v>0</v>
      </c>
      <c r="O1270" s="406">
        <f t="shared" ca="1" si="4827"/>
        <v>0</v>
      </c>
      <c r="P1270" s="406">
        <f t="shared" ca="1" si="4827"/>
        <v>0</v>
      </c>
      <c r="Q1270" s="407">
        <f t="shared" ca="1" si="4827"/>
        <v>0</v>
      </c>
      <c r="R1270" s="406">
        <f t="shared" ca="1" si="4827"/>
        <v>0</v>
      </c>
      <c r="S1270" s="406">
        <f t="shared" ca="1" si="4827"/>
        <v>0</v>
      </c>
      <c r="T1270" s="406">
        <f t="shared" ca="1" si="4827"/>
        <v>0</v>
      </c>
      <c r="U1270" s="406">
        <f t="shared" ca="1" si="4827"/>
        <v>0</v>
      </c>
      <c r="V1270" s="406">
        <f t="shared" ca="1" si="4827"/>
        <v>0</v>
      </c>
      <c r="W1270" s="406">
        <f t="shared" ca="1" si="4827"/>
        <v>0</v>
      </c>
      <c r="X1270" s="406">
        <f t="shared" ca="1" si="4827"/>
        <v>0</v>
      </c>
      <c r="Y1270" s="406">
        <f t="shared" ca="1" si="4827"/>
        <v>0</v>
      </c>
      <c r="Z1270" s="406">
        <f t="shared" ca="1" si="4827"/>
        <v>0</v>
      </c>
      <c r="AA1270" s="406">
        <f t="shared" ca="1" si="4827"/>
        <v>0</v>
      </c>
      <c r="AB1270" s="406">
        <f t="shared" ca="1" si="4827"/>
        <v>0</v>
      </c>
      <c r="AC1270" s="406">
        <f t="shared" ca="1" si="4827"/>
        <v>0</v>
      </c>
      <c r="AD1270" s="406">
        <f t="shared" ca="1" si="4827"/>
        <v>0</v>
      </c>
      <c r="AE1270" s="406">
        <f t="shared" ca="1" si="4827"/>
        <v>0</v>
      </c>
      <c r="AF1270" s="406">
        <f t="shared" ca="1" si="4827"/>
        <v>0</v>
      </c>
      <c r="AG1270" s="406">
        <f t="shared" ca="1" si="4827"/>
        <v>0</v>
      </c>
      <c r="AH1270" s="317"/>
      <c r="AI1270" s="318"/>
      <c r="AJ1270" s="318"/>
      <c r="AK1270" s="318"/>
      <c r="AL1270" s="318"/>
      <c r="AM1270"/>
      <c r="AN1270"/>
      <c r="AO1270"/>
      <c r="AP1270"/>
      <c r="AQ1270"/>
      <c r="AR1270"/>
    </row>
    <row r="1271" spans="1:44" ht="13.15" customHeight="1">
      <c r="A1271" s="317"/>
      <c r="B1271" s="317"/>
      <c r="C1271" s="317" cm="1">
        <f t="array" aca="1" ref="C1271" ca="1">OFFSET(C1271,-3,,,)+1</f>
        <v>81</v>
      </c>
      <c r="D1271" s="889" t="str">
        <f t="shared" ref="D1271:E1271" ca="1" si="4828">D936</f>
        <v/>
      </c>
      <c r="E1271" s="892" t="str">
        <f t="shared" ca="1" si="4828"/>
        <v/>
      </c>
      <c r="F1271" s="893"/>
      <c r="G1271" s="898">
        <f t="shared" ref="G1271" si="4829">G936</f>
        <v>0</v>
      </c>
      <c r="H1271" s="901"/>
      <c r="I1271" s="904" t="str">
        <f t="shared" ref="I1271" ca="1" si="4830">I936</f>
        <v/>
      </c>
      <c r="J1271" s="907">
        <f t="shared" ref="J1271" ca="1" si="4831">IF($D1271=$C$3,
SUMPRODUCT(OFFSET($B$1031,1,,($C1271-1)*3-2,),OFFSET($L$1031,,,($C1271-1)*3-2,)),J936+H1271)</f>
        <v>0</v>
      </c>
      <c r="K1271" s="910">
        <f t="shared" ref="K1271" ca="1" si="4832">K936</f>
        <v>0</v>
      </c>
      <c r="L1271" s="913">
        <f t="shared" ref="L1271" ca="1" si="4833">J1271*K1271</f>
        <v>0</v>
      </c>
      <c r="M1271" s="402" t="s">
        <v>89</v>
      </c>
      <c r="N1271" s="308" t="str">
        <f t="shared" ref="N1271:AG1271" ca="1" si="4834">N936</f>
        <v/>
      </c>
      <c r="O1271" s="309" t="str">
        <f t="shared" ca="1" si="4834"/>
        <v/>
      </c>
      <c r="P1271" s="309" t="str">
        <f t="shared" ca="1" si="4834"/>
        <v/>
      </c>
      <c r="Q1271" s="310" t="str">
        <f t="shared" ca="1" si="4834"/>
        <v/>
      </c>
      <c r="R1271" s="309" t="str">
        <f t="shared" ca="1" si="4834"/>
        <v/>
      </c>
      <c r="S1271" s="309" t="str">
        <f t="shared" ca="1" si="4834"/>
        <v/>
      </c>
      <c r="T1271" s="309" t="str">
        <f t="shared" ca="1" si="4834"/>
        <v/>
      </c>
      <c r="U1271" s="309" t="str">
        <f t="shared" ca="1" si="4834"/>
        <v/>
      </c>
      <c r="V1271" s="309" t="str">
        <f t="shared" ca="1" si="4834"/>
        <v/>
      </c>
      <c r="W1271" s="309" t="str">
        <f t="shared" ca="1" si="4834"/>
        <v/>
      </c>
      <c r="X1271" s="309" t="str">
        <f t="shared" ca="1" si="4834"/>
        <v/>
      </c>
      <c r="Y1271" s="309" t="str">
        <f t="shared" ca="1" si="4834"/>
        <v/>
      </c>
      <c r="Z1271" s="309" t="str">
        <f t="shared" ca="1" si="4834"/>
        <v/>
      </c>
      <c r="AA1271" s="309" t="str">
        <f t="shared" ca="1" si="4834"/>
        <v/>
      </c>
      <c r="AB1271" s="309" t="str">
        <f t="shared" ca="1" si="4834"/>
        <v/>
      </c>
      <c r="AC1271" s="309" t="str">
        <f t="shared" ca="1" si="4834"/>
        <v/>
      </c>
      <c r="AD1271" s="309" t="str">
        <f t="shared" ca="1" si="4834"/>
        <v/>
      </c>
      <c r="AE1271" s="309" t="str">
        <f t="shared" ca="1" si="4834"/>
        <v/>
      </c>
      <c r="AF1271" s="309" t="str">
        <f t="shared" ca="1" si="4834"/>
        <v/>
      </c>
      <c r="AG1271" s="309" t="str">
        <f t="shared" ca="1" si="4834"/>
        <v/>
      </c>
      <c r="AH1271" s="317"/>
      <c r="AI1271" s="318"/>
      <c r="AJ1271" s="318"/>
      <c r="AK1271" s="318"/>
      <c r="AL1271" s="318"/>
      <c r="AM1271"/>
      <c r="AN1271"/>
      <c r="AO1271"/>
      <c r="AP1271"/>
      <c r="AQ1271"/>
      <c r="AR1271"/>
    </row>
    <row r="1272" spans="1:44" ht="13.15" customHeight="1">
      <c r="A1272" s="317"/>
      <c r="B1272" s="380">
        <f t="shared" ref="B1272" ca="1" si="4835">B937</f>
        <v>0</v>
      </c>
      <c r="C1272" s="317" cm="1">
        <f t="array" aca="1" ref="C1272" ca="1">IF(ROUND(SUM(IF(N1271:AG1271&lt;&gt;"",IF(N1271:AG1271&lt;&gt;0,(N1272:AG1272))))-J1271,3)&lt;&gt;0,"X",0)</f>
        <v>0</v>
      </c>
      <c r="D1272" s="890"/>
      <c r="E1272" s="894"/>
      <c r="F1272" s="895"/>
      <c r="G1272" s="899"/>
      <c r="H1272" s="902"/>
      <c r="I1272" s="905"/>
      <c r="J1272" s="908"/>
      <c r="K1272" s="911"/>
      <c r="L1272" s="914"/>
      <c r="M1272" s="403" t="s">
        <v>90</v>
      </c>
      <c r="N1272" s="312" cm="1">
        <f t="array" aca="1" ref="N1272" ca="1">IF($D1271=$C$3,
SUM(IF(OFFSET($N$1031,,,($C1271-1)*3-2,$C$2)=N1271,OFFSET($N$1033,,,($C1271-1)*3-2,$C$2)*OFFSET($B$1031,1,,($C1271-1)*3-2,1))),
IFERROR((N937/$J936)*$J1271,0))</f>
        <v>0</v>
      </c>
      <c r="O1272" s="312" cm="1">
        <f t="array" aca="1" ref="O1272" ca="1">IF($D1271=$C$3,
SUM(IF(OFFSET($N$1031,,,($C1271-1)*3-2,$C$2)=O1271,OFFSET($N$1033,,,($C1271-1)*3-2,$C$2)*OFFSET($B$1031,1,,($C1271-1)*3-2,1))),
IFERROR((O937/$J936)*$J1271,0))</f>
        <v>0</v>
      </c>
      <c r="P1272" s="312" cm="1">
        <f t="array" aca="1" ref="P1272" ca="1">IF($D1271=$C$3,
SUM(IF(OFFSET($N$1031,,,($C1271-1)*3-2,$C$2)=P1271,OFFSET($N$1033,,,($C1271-1)*3-2,$C$2)*OFFSET($B$1031,1,,($C1271-1)*3-2,1))),
IFERROR((P937/$J936)*$J1271,0))</f>
        <v>0</v>
      </c>
      <c r="Q1272" s="313" cm="1">
        <f t="array" aca="1" ref="Q1272" ca="1">IF($D1271=$C$3,
SUM(IF(OFFSET($N$1031,,,($C1271-1)*3-2,$C$2)=Q1271,OFFSET($N$1033,,,($C1271-1)*3-2,$C$2)*OFFSET($B$1031,1,,($C1271-1)*3-2,1))),
IFERROR((Q937/$J936)*$J1271,0))</f>
        <v>0</v>
      </c>
      <c r="R1272" s="312" cm="1">
        <f t="array" aca="1" ref="R1272" ca="1">IF($D1271=$C$3,
SUM(IF(OFFSET($N$1031,,,($C1271-1)*3-2,$C$2)=R1271,OFFSET($N$1033,,,($C1271-1)*3-2,$C$2)*OFFSET($B$1031,1,,($C1271-1)*3-2,1))),
IFERROR((R937/$J936)*$J1271,0))</f>
        <v>0</v>
      </c>
      <c r="S1272" s="312" cm="1">
        <f t="array" aca="1" ref="S1272" ca="1">IF($D1271=$C$3,
SUM(IF(OFFSET($N$1031,,,($C1271-1)*3-2,$C$2)=S1271,OFFSET($N$1033,,,($C1271-1)*3-2,$C$2)*OFFSET($B$1031,1,,($C1271-1)*3-2,1))),
IFERROR((S937/$J936)*$J1271,0))</f>
        <v>0</v>
      </c>
      <c r="T1272" s="312" cm="1">
        <f t="array" aca="1" ref="T1272" ca="1">IF($D1271=$C$3,
SUM(IF(OFFSET($N$1031,,,($C1271-1)*3-2,$C$2)=T1271,OFFSET($N$1033,,,($C1271-1)*3-2,$C$2)*OFFSET($B$1031,1,,($C1271-1)*3-2,1))),
IFERROR((T937/$J936)*$J1271,0))</f>
        <v>0</v>
      </c>
      <c r="U1272" s="312" cm="1">
        <f t="array" aca="1" ref="U1272" ca="1">IF($D1271=$C$3,
SUM(IF(OFFSET($N$1031,,,($C1271-1)*3-2,$C$2)=U1271,OFFSET($N$1033,,,($C1271-1)*3-2,$C$2)*OFFSET($B$1031,1,,($C1271-1)*3-2,1))),
IFERROR((U937/$J936)*$J1271,0))</f>
        <v>0</v>
      </c>
      <c r="V1272" s="312" cm="1">
        <f t="array" aca="1" ref="V1272" ca="1">IF($D1271=$C$3,
SUM(IF(OFFSET($N$1031,,,($C1271-1)*3-2,$C$2)=V1271,OFFSET($N$1033,,,($C1271-1)*3-2,$C$2)*OFFSET($B$1031,1,,($C1271-1)*3-2,1))),
IFERROR((V937/$J936)*$J1271,0))</f>
        <v>0</v>
      </c>
      <c r="W1272" s="312" cm="1">
        <f t="array" aca="1" ref="W1272" ca="1">IF($D1271=$C$3,
SUM(IF(OFFSET($N$1031,,,($C1271-1)*3-2,$C$2)=W1271,OFFSET($N$1033,,,($C1271-1)*3-2,$C$2)*OFFSET($B$1031,1,,($C1271-1)*3-2,1))),
IFERROR((W937/$J936)*$J1271,0))</f>
        <v>0</v>
      </c>
      <c r="X1272" s="312" cm="1">
        <f t="array" aca="1" ref="X1272" ca="1">IF($D1271=$C$3,
SUM(IF(OFFSET($N$1031,,,($C1271-1)*3-2,$C$2)=X1271,OFFSET($N$1033,,,($C1271-1)*3-2,$C$2)*OFFSET($B$1031,1,,($C1271-1)*3-2,1))),
IFERROR((X937/$J936)*$J1271,0))</f>
        <v>0</v>
      </c>
      <c r="Y1272" s="312" cm="1">
        <f t="array" aca="1" ref="Y1272" ca="1">IF($D1271=$C$3,
SUM(IF(OFFSET($N$1031,,,($C1271-1)*3-2,$C$2)=Y1271,OFFSET($N$1033,,,($C1271-1)*3-2,$C$2)*OFFSET($B$1031,1,,($C1271-1)*3-2,1))),
IFERROR((Y937/$J936)*$J1271,0))</f>
        <v>0</v>
      </c>
      <c r="Z1272" s="312" cm="1">
        <f t="array" aca="1" ref="Z1272" ca="1">IF($D1271=$C$3,
SUM(IF(OFFSET($N$1031,,,($C1271-1)*3-2,$C$2)=Z1271,OFFSET($N$1033,,,($C1271-1)*3-2,$C$2)*OFFSET($B$1031,1,,($C1271-1)*3-2,1))),
IFERROR((Z937/$J936)*$J1271,0))</f>
        <v>0</v>
      </c>
      <c r="AA1272" s="312" cm="1">
        <f t="array" aca="1" ref="AA1272" ca="1">IF($D1271=$C$3,
SUM(IF(OFFSET($N$1031,,,($C1271-1)*3-2,$C$2)=AA1271,OFFSET($N$1033,,,($C1271-1)*3-2,$C$2)*OFFSET($B$1031,1,,($C1271-1)*3-2,1))),
IFERROR((AA937/$J936)*$J1271,0))</f>
        <v>0</v>
      </c>
      <c r="AB1272" s="312" cm="1">
        <f t="array" aca="1" ref="AB1272" ca="1">IF($D1271=$C$3,
SUM(IF(OFFSET($N$1031,,,($C1271-1)*3-2,$C$2)=AB1271,OFFSET($N$1033,,,($C1271-1)*3-2,$C$2)*OFFSET($B$1031,1,,($C1271-1)*3-2,1))),
IFERROR((AB937/$J936)*$J1271,0))</f>
        <v>0</v>
      </c>
      <c r="AC1272" s="312" cm="1">
        <f t="array" aca="1" ref="AC1272" ca="1">IF($D1271=$C$3,
SUM(IF(OFFSET($N$1031,,,($C1271-1)*3-2,$C$2)=AC1271,OFFSET($N$1033,,,($C1271-1)*3-2,$C$2)*OFFSET($B$1031,1,,($C1271-1)*3-2,1))),
IFERROR((AC937/$J936)*$J1271,0))</f>
        <v>0</v>
      </c>
      <c r="AD1272" s="312" cm="1">
        <f t="array" aca="1" ref="AD1272" ca="1">IF($D1271=$C$3,
SUM(IF(OFFSET($N$1031,,,($C1271-1)*3-2,$C$2)=AD1271,OFFSET($N$1033,,,($C1271-1)*3-2,$C$2)*OFFSET($B$1031,1,,($C1271-1)*3-2,1))),
IFERROR((AD937/$J936)*$J1271,0))</f>
        <v>0</v>
      </c>
      <c r="AE1272" s="312" cm="1">
        <f t="array" aca="1" ref="AE1272" ca="1">IF($D1271=$C$3,
SUM(IF(OFFSET($N$1031,,,($C1271-1)*3-2,$C$2)=AE1271,OFFSET($N$1033,,,($C1271-1)*3-2,$C$2)*OFFSET($B$1031,1,,($C1271-1)*3-2,1))),
IFERROR((AE937/$J936)*$J1271,0))</f>
        <v>0</v>
      </c>
      <c r="AF1272" s="312" cm="1">
        <f t="array" aca="1" ref="AF1272" ca="1">IF($D1271=$C$3,
SUM(IF(OFFSET($N$1031,,,($C1271-1)*3-2,$C$2)=AF1271,OFFSET($N$1033,,,($C1271-1)*3-2,$C$2)*OFFSET($B$1031,1,,($C1271-1)*3-2,1))),
IFERROR((AF937/$J936)*$J1271,0))</f>
        <v>0</v>
      </c>
      <c r="AG1272" s="312" cm="1">
        <f t="array" aca="1" ref="AG1272" ca="1">IF($D1271=$C$3,
SUM(IF(OFFSET($N$1031,,,($C1271-1)*3-2,$C$2)=AG1271,OFFSET($N$1033,,,($C1271-1)*3-2,$C$2)*OFFSET($B$1031,1,,($C1271-1)*3-2,1))),
IFERROR((AG937/$J936)*$J1271,0))</f>
        <v>0</v>
      </c>
      <c r="AH1272" s="317"/>
      <c r="AI1272" s="318"/>
      <c r="AJ1272" s="318"/>
      <c r="AK1272" s="318"/>
      <c r="AL1272" s="318"/>
      <c r="AM1272"/>
      <c r="AN1272"/>
      <c r="AO1272"/>
      <c r="AP1272"/>
      <c r="AQ1272"/>
      <c r="AR1272"/>
    </row>
    <row r="1273" spans="1:44" ht="13.15" customHeight="1">
      <c r="A1273" s="317"/>
      <c r="B1273" s="380" t="str">
        <f t="shared" ref="B1273:C1273" ca="1" si="4836">B938</f>
        <v/>
      </c>
      <c r="C1273" s="380" t="str">
        <f t="shared" ca="1" si="4836"/>
        <v/>
      </c>
      <c r="D1273" s="891"/>
      <c r="E1273" s="896"/>
      <c r="F1273" s="897"/>
      <c r="G1273" s="900"/>
      <c r="H1273" s="903"/>
      <c r="I1273" s="906"/>
      <c r="J1273" s="909"/>
      <c r="K1273" s="912"/>
      <c r="L1273" s="915"/>
      <c r="M1273" s="404" t="s">
        <v>91</v>
      </c>
      <c r="N1273" s="405">
        <f t="shared" ref="N1273:AG1273" ca="1" si="4837">IFERROR(N1272*$K1271,0)</f>
        <v>0</v>
      </c>
      <c r="O1273" s="406">
        <f t="shared" ca="1" si="4837"/>
        <v>0</v>
      </c>
      <c r="P1273" s="406">
        <f t="shared" ca="1" si="4837"/>
        <v>0</v>
      </c>
      <c r="Q1273" s="407">
        <f t="shared" ca="1" si="4837"/>
        <v>0</v>
      </c>
      <c r="R1273" s="406">
        <f t="shared" ca="1" si="4837"/>
        <v>0</v>
      </c>
      <c r="S1273" s="406">
        <f t="shared" ca="1" si="4837"/>
        <v>0</v>
      </c>
      <c r="T1273" s="406">
        <f t="shared" ca="1" si="4837"/>
        <v>0</v>
      </c>
      <c r="U1273" s="406">
        <f t="shared" ca="1" si="4837"/>
        <v>0</v>
      </c>
      <c r="V1273" s="406">
        <f t="shared" ca="1" si="4837"/>
        <v>0</v>
      </c>
      <c r="W1273" s="406">
        <f t="shared" ca="1" si="4837"/>
        <v>0</v>
      </c>
      <c r="X1273" s="406">
        <f t="shared" ca="1" si="4837"/>
        <v>0</v>
      </c>
      <c r="Y1273" s="406">
        <f t="shared" ca="1" si="4837"/>
        <v>0</v>
      </c>
      <c r="Z1273" s="406">
        <f t="shared" ca="1" si="4837"/>
        <v>0</v>
      </c>
      <c r="AA1273" s="406">
        <f t="shared" ca="1" si="4837"/>
        <v>0</v>
      </c>
      <c r="AB1273" s="406">
        <f t="shared" ca="1" si="4837"/>
        <v>0</v>
      </c>
      <c r="AC1273" s="406">
        <f t="shared" ca="1" si="4837"/>
        <v>0</v>
      </c>
      <c r="AD1273" s="406">
        <f t="shared" ca="1" si="4837"/>
        <v>0</v>
      </c>
      <c r="AE1273" s="406">
        <f t="shared" ca="1" si="4837"/>
        <v>0</v>
      </c>
      <c r="AF1273" s="406">
        <f t="shared" ca="1" si="4837"/>
        <v>0</v>
      </c>
      <c r="AG1273" s="406">
        <f t="shared" ca="1" si="4837"/>
        <v>0</v>
      </c>
      <c r="AH1273" s="317"/>
      <c r="AI1273" s="318"/>
      <c r="AJ1273" s="318"/>
      <c r="AK1273" s="318"/>
      <c r="AL1273" s="318"/>
      <c r="AM1273"/>
      <c r="AN1273"/>
      <c r="AO1273"/>
      <c r="AP1273"/>
      <c r="AQ1273"/>
      <c r="AR1273"/>
    </row>
    <row r="1274" spans="1:44" ht="13.15" customHeight="1">
      <c r="A1274" s="317"/>
      <c r="B1274" s="317"/>
      <c r="C1274" s="317" cm="1">
        <f t="array" aca="1" ref="C1274" ca="1">OFFSET(C1274,-3,,,)+1</f>
        <v>82</v>
      </c>
      <c r="D1274" s="889" t="str">
        <f t="shared" ref="D1274:E1274" ca="1" si="4838">D939</f>
        <v/>
      </c>
      <c r="E1274" s="892" t="str">
        <f t="shared" ca="1" si="4838"/>
        <v/>
      </c>
      <c r="F1274" s="893"/>
      <c r="G1274" s="898">
        <f t="shared" ref="G1274" si="4839">G939</f>
        <v>0</v>
      </c>
      <c r="H1274" s="901"/>
      <c r="I1274" s="904" t="str">
        <f t="shared" ref="I1274" ca="1" si="4840">I939</f>
        <v/>
      </c>
      <c r="J1274" s="907">
        <f t="shared" ref="J1274" ca="1" si="4841">IF($D1274=$C$3,
SUMPRODUCT(OFFSET($B$1031,1,,($C1274-1)*3-2,),OFFSET($L$1031,,,($C1274-1)*3-2,)),J939+H1274)</f>
        <v>0</v>
      </c>
      <c r="K1274" s="910">
        <f t="shared" ref="K1274" ca="1" si="4842">K939</f>
        <v>0</v>
      </c>
      <c r="L1274" s="913">
        <f t="shared" ref="L1274" ca="1" si="4843">J1274*K1274</f>
        <v>0</v>
      </c>
      <c r="M1274" s="402" t="s">
        <v>89</v>
      </c>
      <c r="N1274" s="308" t="str">
        <f t="shared" ref="N1274:AG1274" ca="1" si="4844">N939</f>
        <v/>
      </c>
      <c r="O1274" s="309" t="str">
        <f t="shared" ca="1" si="4844"/>
        <v/>
      </c>
      <c r="P1274" s="309" t="str">
        <f t="shared" ca="1" si="4844"/>
        <v/>
      </c>
      <c r="Q1274" s="310" t="str">
        <f t="shared" ca="1" si="4844"/>
        <v/>
      </c>
      <c r="R1274" s="309" t="str">
        <f t="shared" ca="1" si="4844"/>
        <v/>
      </c>
      <c r="S1274" s="309" t="str">
        <f t="shared" ca="1" si="4844"/>
        <v/>
      </c>
      <c r="T1274" s="309" t="str">
        <f t="shared" ca="1" si="4844"/>
        <v/>
      </c>
      <c r="U1274" s="309" t="str">
        <f t="shared" ca="1" si="4844"/>
        <v/>
      </c>
      <c r="V1274" s="309" t="str">
        <f t="shared" ca="1" si="4844"/>
        <v/>
      </c>
      <c r="W1274" s="309" t="str">
        <f t="shared" ca="1" si="4844"/>
        <v/>
      </c>
      <c r="X1274" s="309" t="str">
        <f t="shared" ca="1" si="4844"/>
        <v/>
      </c>
      <c r="Y1274" s="309" t="str">
        <f t="shared" ca="1" si="4844"/>
        <v/>
      </c>
      <c r="Z1274" s="309" t="str">
        <f t="shared" ca="1" si="4844"/>
        <v/>
      </c>
      <c r="AA1274" s="309" t="str">
        <f t="shared" ca="1" si="4844"/>
        <v/>
      </c>
      <c r="AB1274" s="309" t="str">
        <f t="shared" ca="1" si="4844"/>
        <v/>
      </c>
      <c r="AC1274" s="309" t="str">
        <f t="shared" ca="1" si="4844"/>
        <v/>
      </c>
      <c r="AD1274" s="309" t="str">
        <f t="shared" ca="1" si="4844"/>
        <v/>
      </c>
      <c r="AE1274" s="309" t="str">
        <f t="shared" ca="1" si="4844"/>
        <v/>
      </c>
      <c r="AF1274" s="309" t="str">
        <f t="shared" ca="1" si="4844"/>
        <v/>
      </c>
      <c r="AG1274" s="309" t="str">
        <f t="shared" ca="1" si="4844"/>
        <v/>
      </c>
      <c r="AH1274" s="317"/>
      <c r="AI1274" s="318"/>
      <c r="AJ1274" s="318"/>
      <c r="AK1274" s="318"/>
      <c r="AL1274" s="318"/>
      <c r="AM1274"/>
      <c r="AN1274"/>
      <c r="AO1274"/>
      <c r="AP1274"/>
      <c r="AQ1274"/>
      <c r="AR1274"/>
    </row>
    <row r="1275" spans="1:44" ht="13.15" customHeight="1">
      <c r="A1275" s="317"/>
      <c r="B1275" s="380">
        <f t="shared" ref="B1275" ca="1" si="4845">B940</f>
        <v>0</v>
      </c>
      <c r="C1275" s="317" cm="1">
        <f t="array" aca="1" ref="C1275" ca="1">IF(ROUND(SUM(IF(N1274:AG1274&lt;&gt;"",IF(N1274:AG1274&lt;&gt;0,(N1275:AG1275))))-J1274,3)&lt;&gt;0,"X",0)</f>
        <v>0</v>
      </c>
      <c r="D1275" s="890"/>
      <c r="E1275" s="894"/>
      <c r="F1275" s="895"/>
      <c r="G1275" s="899"/>
      <c r="H1275" s="902"/>
      <c r="I1275" s="905"/>
      <c r="J1275" s="908"/>
      <c r="K1275" s="911"/>
      <c r="L1275" s="914"/>
      <c r="M1275" s="403" t="s">
        <v>90</v>
      </c>
      <c r="N1275" s="312" cm="1">
        <f t="array" aca="1" ref="N1275" ca="1">IF($D1274=$C$3,
SUM(IF(OFFSET($N$1031,,,($C1274-1)*3-2,$C$2)=N1274,OFFSET($N$1033,,,($C1274-1)*3-2,$C$2)*OFFSET($B$1031,1,,($C1274-1)*3-2,1))),
IFERROR((N940/$J939)*$J1274,0))</f>
        <v>0</v>
      </c>
      <c r="O1275" s="312" cm="1">
        <f t="array" aca="1" ref="O1275" ca="1">IF($D1274=$C$3,
SUM(IF(OFFSET($N$1031,,,($C1274-1)*3-2,$C$2)=O1274,OFFSET($N$1033,,,($C1274-1)*3-2,$C$2)*OFFSET($B$1031,1,,($C1274-1)*3-2,1))),
IFERROR((O940/$J939)*$J1274,0))</f>
        <v>0</v>
      </c>
      <c r="P1275" s="312" cm="1">
        <f t="array" aca="1" ref="P1275" ca="1">IF($D1274=$C$3,
SUM(IF(OFFSET($N$1031,,,($C1274-1)*3-2,$C$2)=P1274,OFFSET($N$1033,,,($C1274-1)*3-2,$C$2)*OFFSET($B$1031,1,,($C1274-1)*3-2,1))),
IFERROR((P940/$J939)*$J1274,0))</f>
        <v>0</v>
      </c>
      <c r="Q1275" s="313" cm="1">
        <f t="array" aca="1" ref="Q1275" ca="1">IF($D1274=$C$3,
SUM(IF(OFFSET($N$1031,,,($C1274-1)*3-2,$C$2)=Q1274,OFFSET($N$1033,,,($C1274-1)*3-2,$C$2)*OFFSET($B$1031,1,,($C1274-1)*3-2,1))),
IFERROR((Q940/$J939)*$J1274,0))</f>
        <v>0</v>
      </c>
      <c r="R1275" s="312" cm="1">
        <f t="array" aca="1" ref="R1275" ca="1">IF($D1274=$C$3,
SUM(IF(OFFSET($N$1031,,,($C1274-1)*3-2,$C$2)=R1274,OFFSET($N$1033,,,($C1274-1)*3-2,$C$2)*OFFSET($B$1031,1,,($C1274-1)*3-2,1))),
IFERROR((R940/$J939)*$J1274,0))</f>
        <v>0</v>
      </c>
      <c r="S1275" s="312" cm="1">
        <f t="array" aca="1" ref="S1275" ca="1">IF($D1274=$C$3,
SUM(IF(OFFSET($N$1031,,,($C1274-1)*3-2,$C$2)=S1274,OFFSET($N$1033,,,($C1274-1)*3-2,$C$2)*OFFSET($B$1031,1,,($C1274-1)*3-2,1))),
IFERROR((S940/$J939)*$J1274,0))</f>
        <v>0</v>
      </c>
      <c r="T1275" s="312" cm="1">
        <f t="array" aca="1" ref="T1275" ca="1">IF($D1274=$C$3,
SUM(IF(OFFSET($N$1031,,,($C1274-1)*3-2,$C$2)=T1274,OFFSET($N$1033,,,($C1274-1)*3-2,$C$2)*OFFSET($B$1031,1,,($C1274-1)*3-2,1))),
IFERROR((T940/$J939)*$J1274,0))</f>
        <v>0</v>
      </c>
      <c r="U1275" s="312" cm="1">
        <f t="array" aca="1" ref="U1275" ca="1">IF($D1274=$C$3,
SUM(IF(OFFSET($N$1031,,,($C1274-1)*3-2,$C$2)=U1274,OFFSET($N$1033,,,($C1274-1)*3-2,$C$2)*OFFSET($B$1031,1,,($C1274-1)*3-2,1))),
IFERROR((U940/$J939)*$J1274,0))</f>
        <v>0</v>
      </c>
      <c r="V1275" s="312" cm="1">
        <f t="array" aca="1" ref="V1275" ca="1">IF($D1274=$C$3,
SUM(IF(OFFSET($N$1031,,,($C1274-1)*3-2,$C$2)=V1274,OFFSET($N$1033,,,($C1274-1)*3-2,$C$2)*OFFSET($B$1031,1,,($C1274-1)*3-2,1))),
IFERROR((V940/$J939)*$J1274,0))</f>
        <v>0</v>
      </c>
      <c r="W1275" s="312" cm="1">
        <f t="array" aca="1" ref="W1275" ca="1">IF($D1274=$C$3,
SUM(IF(OFFSET($N$1031,,,($C1274-1)*3-2,$C$2)=W1274,OFFSET($N$1033,,,($C1274-1)*3-2,$C$2)*OFFSET($B$1031,1,,($C1274-1)*3-2,1))),
IFERROR((W940/$J939)*$J1274,0))</f>
        <v>0</v>
      </c>
      <c r="X1275" s="312" cm="1">
        <f t="array" aca="1" ref="X1275" ca="1">IF($D1274=$C$3,
SUM(IF(OFFSET($N$1031,,,($C1274-1)*3-2,$C$2)=X1274,OFFSET($N$1033,,,($C1274-1)*3-2,$C$2)*OFFSET($B$1031,1,,($C1274-1)*3-2,1))),
IFERROR((X940/$J939)*$J1274,0))</f>
        <v>0</v>
      </c>
      <c r="Y1275" s="312" cm="1">
        <f t="array" aca="1" ref="Y1275" ca="1">IF($D1274=$C$3,
SUM(IF(OFFSET($N$1031,,,($C1274-1)*3-2,$C$2)=Y1274,OFFSET($N$1033,,,($C1274-1)*3-2,$C$2)*OFFSET($B$1031,1,,($C1274-1)*3-2,1))),
IFERROR((Y940/$J939)*$J1274,0))</f>
        <v>0</v>
      </c>
      <c r="Z1275" s="312" cm="1">
        <f t="array" aca="1" ref="Z1275" ca="1">IF($D1274=$C$3,
SUM(IF(OFFSET($N$1031,,,($C1274-1)*3-2,$C$2)=Z1274,OFFSET($N$1033,,,($C1274-1)*3-2,$C$2)*OFFSET($B$1031,1,,($C1274-1)*3-2,1))),
IFERROR((Z940/$J939)*$J1274,0))</f>
        <v>0</v>
      </c>
      <c r="AA1275" s="312" cm="1">
        <f t="array" aca="1" ref="AA1275" ca="1">IF($D1274=$C$3,
SUM(IF(OFFSET($N$1031,,,($C1274-1)*3-2,$C$2)=AA1274,OFFSET($N$1033,,,($C1274-1)*3-2,$C$2)*OFFSET($B$1031,1,,($C1274-1)*3-2,1))),
IFERROR((AA940/$J939)*$J1274,0))</f>
        <v>0</v>
      </c>
      <c r="AB1275" s="312" cm="1">
        <f t="array" aca="1" ref="AB1275" ca="1">IF($D1274=$C$3,
SUM(IF(OFFSET($N$1031,,,($C1274-1)*3-2,$C$2)=AB1274,OFFSET($N$1033,,,($C1274-1)*3-2,$C$2)*OFFSET($B$1031,1,,($C1274-1)*3-2,1))),
IFERROR((AB940/$J939)*$J1274,0))</f>
        <v>0</v>
      </c>
      <c r="AC1275" s="312" cm="1">
        <f t="array" aca="1" ref="AC1275" ca="1">IF($D1274=$C$3,
SUM(IF(OFFSET($N$1031,,,($C1274-1)*3-2,$C$2)=AC1274,OFFSET($N$1033,,,($C1274-1)*3-2,$C$2)*OFFSET($B$1031,1,,($C1274-1)*3-2,1))),
IFERROR((AC940/$J939)*$J1274,0))</f>
        <v>0</v>
      </c>
      <c r="AD1275" s="312" cm="1">
        <f t="array" aca="1" ref="AD1275" ca="1">IF($D1274=$C$3,
SUM(IF(OFFSET($N$1031,,,($C1274-1)*3-2,$C$2)=AD1274,OFFSET($N$1033,,,($C1274-1)*3-2,$C$2)*OFFSET($B$1031,1,,($C1274-1)*3-2,1))),
IFERROR((AD940/$J939)*$J1274,0))</f>
        <v>0</v>
      </c>
      <c r="AE1275" s="312" cm="1">
        <f t="array" aca="1" ref="AE1275" ca="1">IF($D1274=$C$3,
SUM(IF(OFFSET($N$1031,,,($C1274-1)*3-2,$C$2)=AE1274,OFFSET($N$1033,,,($C1274-1)*3-2,$C$2)*OFFSET($B$1031,1,,($C1274-1)*3-2,1))),
IFERROR((AE940/$J939)*$J1274,0))</f>
        <v>0</v>
      </c>
      <c r="AF1275" s="312" cm="1">
        <f t="array" aca="1" ref="AF1275" ca="1">IF($D1274=$C$3,
SUM(IF(OFFSET($N$1031,,,($C1274-1)*3-2,$C$2)=AF1274,OFFSET($N$1033,,,($C1274-1)*3-2,$C$2)*OFFSET($B$1031,1,,($C1274-1)*3-2,1))),
IFERROR((AF940/$J939)*$J1274,0))</f>
        <v>0</v>
      </c>
      <c r="AG1275" s="312" cm="1">
        <f t="array" aca="1" ref="AG1275" ca="1">IF($D1274=$C$3,
SUM(IF(OFFSET($N$1031,,,($C1274-1)*3-2,$C$2)=AG1274,OFFSET($N$1033,,,($C1274-1)*3-2,$C$2)*OFFSET($B$1031,1,,($C1274-1)*3-2,1))),
IFERROR((AG940/$J939)*$J1274,0))</f>
        <v>0</v>
      </c>
      <c r="AH1275" s="317"/>
      <c r="AI1275" s="318"/>
      <c r="AJ1275" s="318"/>
      <c r="AK1275" s="318"/>
      <c r="AL1275" s="318"/>
      <c r="AM1275"/>
      <c r="AN1275"/>
      <c r="AO1275"/>
      <c r="AP1275"/>
      <c r="AQ1275"/>
      <c r="AR1275"/>
    </row>
    <row r="1276" spans="1:44" ht="13.15" customHeight="1">
      <c r="A1276" s="317"/>
      <c r="B1276" s="380" t="str">
        <f t="shared" ref="B1276:C1276" ca="1" si="4846">B941</f>
        <v/>
      </c>
      <c r="C1276" s="380" t="str">
        <f t="shared" ca="1" si="4846"/>
        <v/>
      </c>
      <c r="D1276" s="891"/>
      <c r="E1276" s="896"/>
      <c r="F1276" s="897"/>
      <c r="G1276" s="900"/>
      <c r="H1276" s="903"/>
      <c r="I1276" s="906"/>
      <c r="J1276" s="909"/>
      <c r="K1276" s="912"/>
      <c r="L1276" s="915"/>
      <c r="M1276" s="404" t="s">
        <v>91</v>
      </c>
      <c r="N1276" s="405">
        <f t="shared" ref="N1276:AG1276" ca="1" si="4847">IFERROR(N1275*$K1274,0)</f>
        <v>0</v>
      </c>
      <c r="O1276" s="406">
        <f t="shared" ca="1" si="4847"/>
        <v>0</v>
      </c>
      <c r="P1276" s="406">
        <f t="shared" ca="1" si="4847"/>
        <v>0</v>
      </c>
      <c r="Q1276" s="407">
        <f t="shared" ca="1" si="4847"/>
        <v>0</v>
      </c>
      <c r="R1276" s="406">
        <f t="shared" ca="1" si="4847"/>
        <v>0</v>
      </c>
      <c r="S1276" s="406">
        <f t="shared" ca="1" si="4847"/>
        <v>0</v>
      </c>
      <c r="T1276" s="406">
        <f t="shared" ca="1" si="4847"/>
        <v>0</v>
      </c>
      <c r="U1276" s="406">
        <f t="shared" ca="1" si="4847"/>
        <v>0</v>
      </c>
      <c r="V1276" s="406">
        <f t="shared" ca="1" si="4847"/>
        <v>0</v>
      </c>
      <c r="W1276" s="406">
        <f t="shared" ca="1" si="4847"/>
        <v>0</v>
      </c>
      <c r="X1276" s="406">
        <f t="shared" ca="1" si="4847"/>
        <v>0</v>
      </c>
      <c r="Y1276" s="406">
        <f t="shared" ca="1" si="4847"/>
        <v>0</v>
      </c>
      <c r="Z1276" s="406">
        <f t="shared" ca="1" si="4847"/>
        <v>0</v>
      </c>
      <c r="AA1276" s="406">
        <f t="shared" ca="1" si="4847"/>
        <v>0</v>
      </c>
      <c r="AB1276" s="406">
        <f t="shared" ca="1" si="4847"/>
        <v>0</v>
      </c>
      <c r="AC1276" s="406">
        <f t="shared" ca="1" si="4847"/>
        <v>0</v>
      </c>
      <c r="AD1276" s="406">
        <f t="shared" ca="1" si="4847"/>
        <v>0</v>
      </c>
      <c r="AE1276" s="406">
        <f t="shared" ca="1" si="4847"/>
        <v>0</v>
      </c>
      <c r="AF1276" s="406">
        <f t="shared" ca="1" si="4847"/>
        <v>0</v>
      </c>
      <c r="AG1276" s="406">
        <f t="shared" ca="1" si="4847"/>
        <v>0</v>
      </c>
      <c r="AH1276" s="317"/>
      <c r="AI1276" s="318"/>
      <c r="AJ1276" s="318"/>
      <c r="AK1276" s="318"/>
      <c r="AL1276" s="318"/>
      <c r="AM1276"/>
      <c r="AN1276"/>
      <c r="AO1276"/>
      <c r="AP1276"/>
      <c r="AQ1276"/>
      <c r="AR1276"/>
    </row>
    <row r="1277" spans="1:44" ht="13.15" customHeight="1">
      <c r="A1277" s="317"/>
      <c r="B1277" s="317"/>
      <c r="C1277" s="317" cm="1">
        <f t="array" aca="1" ref="C1277" ca="1">OFFSET(C1277,-3,,,)+1</f>
        <v>83</v>
      </c>
      <c r="D1277" s="889" t="str">
        <f t="shared" ref="D1277:E1277" ca="1" si="4848">D942</f>
        <v/>
      </c>
      <c r="E1277" s="892" t="str">
        <f t="shared" ca="1" si="4848"/>
        <v/>
      </c>
      <c r="F1277" s="893"/>
      <c r="G1277" s="898">
        <f t="shared" ref="G1277" si="4849">G942</f>
        <v>0</v>
      </c>
      <c r="H1277" s="901"/>
      <c r="I1277" s="904" t="str">
        <f t="shared" ref="I1277" ca="1" si="4850">I942</f>
        <v/>
      </c>
      <c r="J1277" s="907">
        <f t="shared" ref="J1277" ca="1" si="4851">IF($D1277=$C$3,
SUMPRODUCT(OFFSET($B$1031,1,,($C1277-1)*3-2,),OFFSET($L$1031,,,($C1277-1)*3-2,)),J942+H1277)</f>
        <v>0</v>
      </c>
      <c r="K1277" s="910">
        <f t="shared" ref="K1277" ca="1" si="4852">K942</f>
        <v>0</v>
      </c>
      <c r="L1277" s="913">
        <f t="shared" ref="L1277" ca="1" si="4853">J1277*K1277</f>
        <v>0</v>
      </c>
      <c r="M1277" s="402" t="s">
        <v>89</v>
      </c>
      <c r="N1277" s="308" t="str">
        <f t="shared" ref="N1277:AG1277" ca="1" si="4854">N942</f>
        <v/>
      </c>
      <c r="O1277" s="309" t="str">
        <f t="shared" ca="1" si="4854"/>
        <v/>
      </c>
      <c r="P1277" s="309" t="str">
        <f t="shared" ca="1" si="4854"/>
        <v/>
      </c>
      <c r="Q1277" s="310" t="str">
        <f t="shared" ca="1" si="4854"/>
        <v/>
      </c>
      <c r="R1277" s="309" t="str">
        <f t="shared" ca="1" si="4854"/>
        <v/>
      </c>
      <c r="S1277" s="309" t="str">
        <f t="shared" ca="1" si="4854"/>
        <v/>
      </c>
      <c r="T1277" s="309" t="str">
        <f t="shared" ca="1" si="4854"/>
        <v/>
      </c>
      <c r="U1277" s="309" t="str">
        <f t="shared" ca="1" si="4854"/>
        <v/>
      </c>
      <c r="V1277" s="309" t="str">
        <f t="shared" ca="1" si="4854"/>
        <v/>
      </c>
      <c r="W1277" s="309" t="str">
        <f t="shared" ca="1" si="4854"/>
        <v/>
      </c>
      <c r="X1277" s="309" t="str">
        <f t="shared" ca="1" si="4854"/>
        <v/>
      </c>
      <c r="Y1277" s="309" t="str">
        <f t="shared" ca="1" si="4854"/>
        <v/>
      </c>
      <c r="Z1277" s="309" t="str">
        <f t="shared" ca="1" si="4854"/>
        <v/>
      </c>
      <c r="AA1277" s="309" t="str">
        <f t="shared" ca="1" si="4854"/>
        <v/>
      </c>
      <c r="AB1277" s="309" t="str">
        <f t="shared" ca="1" si="4854"/>
        <v/>
      </c>
      <c r="AC1277" s="309" t="str">
        <f t="shared" ca="1" si="4854"/>
        <v/>
      </c>
      <c r="AD1277" s="309" t="str">
        <f t="shared" ca="1" si="4854"/>
        <v/>
      </c>
      <c r="AE1277" s="309" t="str">
        <f t="shared" ca="1" si="4854"/>
        <v/>
      </c>
      <c r="AF1277" s="309" t="str">
        <f t="shared" ca="1" si="4854"/>
        <v/>
      </c>
      <c r="AG1277" s="309" t="str">
        <f t="shared" ca="1" si="4854"/>
        <v/>
      </c>
      <c r="AH1277" s="317"/>
      <c r="AI1277" s="318"/>
      <c r="AJ1277" s="318"/>
      <c r="AK1277" s="318"/>
      <c r="AL1277" s="318"/>
      <c r="AM1277"/>
      <c r="AN1277"/>
      <c r="AO1277"/>
      <c r="AP1277"/>
      <c r="AQ1277"/>
      <c r="AR1277"/>
    </row>
    <row r="1278" spans="1:44" ht="13.15" customHeight="1">
      <c r="A1278" s="317"/>
      <c r="B1278" s="380">
        <f t="shared" ref="B1278" ca="1" si="4855">B943</f>
        <v>0</v>
      </c>
      <c r="C1278" s="317" cm="1">
        <f t="array" aca="1" ref="C1278" ca="1">IF(ROUND(SUM(IF(N1277:AG1277&lt;&gt;"",IF(N1277:AG1277&lt;&gt;0,(N1278:AG1278))))-J1277,3)&lt;&gt;0,"X",0)</f>
        <v>0</v>
      </c>
      <c r="D1278" s="890"/>
      <c r="E1278" s="894"/>
      <c r="F1278" s="895"/>
      <c r="G1278" s="899"/>
      <c r="H1278" s="902"/>
      <c r="I1278" s="905"/>
      <c r="J1278" s="908"/>
      <c r="K1278" s="911"/>
      <c r="L1278" s="914"/>
      <c r="M1278" s="403" t="s">
        <v>90</v>
      </c>
      <c r="N1278" s="312" cm="1">
        <f t="array" aca="1" ref="N1278" ca="1">IF($D1277=$C$3,
SUM(IF(OFFSET($N$1031,,,($C1277-1)*3-2,$C$2)=N1277,OFFSET($N$1033,,,($C1277-1)*3-2,$C$2)*OFFSET($B$1031,1,,($C1277-1)*3-2,1))),
IFERROR((N943/$J942)*$J1277,0))</f>
        <v>0</v>
      </c>
      <c r="O1278" s="312" cm="1">
        <f t="array" aca="1" ref="O1278" ca="1">IF($D1277=$C$3,
SUM(IF(OFFSET($N$1031,,,($C1277-1)*3-2,$C$2)=O1277,OFFSET($N$1033,,,($C1277-1)*3-2,$C$2)*OFFSET($B$1031,1,,($C1277-1)*3-2,1))),
IFERROR((O943/$J942)*$J1277,0))</f>
        <v>0</v>
      </c>
      <c r="P1278" s="312" cm="1">
        <f t="array" aca="1" ref="P1278" ca="1">IF($D1277=$C$3,
SUM(IF(OFFSET($N$1031,,,($C1277-1)*3-2,$C$2)=P1277,OFFSET($N$1033,,,($C1277-1)*3-2,$C$2)*OFFSET($B$1031,1,,($C1277-1)*3-2,1))),
IFERROR((P943/$J942)*$J1277,0))</f>
        <v>0</v>
      </c>
      <c r="Q1278" s="313" cm="1">
        <f t="array" aca="1" ref="Q1278" ca="1">IF($D1277=$C$3,
SUM(IF(OFFSET($N$1031,,,($C1277-1)*3-2,$C$2)=Q1277,OFFSET($N$1033,,,($C1277-1)*3-2,$C$2)*OFFSET($B$1031,1,,($C1277-1)*3-2,1))),
IFERROR((Q943/$J942)*$J1277,0))</f>
        <v>0</v>
      </c>
      <c r="R1278" s="312" cm="1">
        <f t="array" aca="1" ref="R1278" ca="1">IF($D1277=$C$3,
SUM(IF(OFFSET($N$1031,,,($C1277-1)*3-2,$C$2)=R1277,OFFSET($N$1033,,,($C1277-1)*3-2,$C$2)*OFFSET($B$1031,1,,($C1277-1)*3-2,1))),
IFERROR((R943/$J942)*$J1277,0))</f>
        <v>0</v>
      </c>
      <c r="S1278" s="312" cm="1">
        <f t="array" aca="1" ref="S1278" ca="1">IF($D1277=$C$3,
SUM(IF(OFFSET($N$1031,,,($C1277-1)*3-2,$C$2)=S1277,OFFSET($N$1033,,,($C1277-1)*3-2,$C$2)*OFFSET($B$1031,1,,($C1277-1)*3-2,1))),
IFERROR((S943/$J942)*$J1277,0))</f>
        <v>0</v>
      </c>
      <c r="T1278" s="312" cm="1">
        <f t="array" aca="1" ref="T1278" ca="1">IF($D1277=$C$3,
SUM(IF(OFFSET($N$1031,,,($C1277-1)*3-2,$C$2)=T1277,OFFSET($N$1033,,,($C1277-1)*3-2,$C$2)*OFFSET($B$1031,1,,($C1277-1)*3-2,1))),
IFERROR((T943/$J942)*$J1277,0))</f>
        <v>0</v>
      </c>
      <c r="U1278" s="312" cm="1">
        <f t="array" aca="1" ref="U1278" ca="1">IF($D1277=$C$3,
SUM(IF(OFFSET($N$1031,,,($C1277-1)*3-2,$C$2)=U1277,OFFSET($N$1033,,,($C1277-1)*3-2,$C$2)*OFFSET($B$1031,1,,($C1277-1)*3-2,1))),
IFERROR((U943/$J942)*$J1277,0))</f>
        <v>0</v>
      </c>
      <c r="V1278" s="312" cm="1">
        <f t="array" aca="1" ref="V1278" ca="1">IF($D1277=$C$3,
SUM(IF(OFFSET($N$1031,,,($C1277-1)*3-2,$C$2)=V1277,OFFSET($N$1033,,,($C1277-1)*3-2,$C$2)*OFFSET($B$1031,1,,($C1277-1)*3-2,1))),
IFERROR((V943/$J942)*$J1277,0))</f>
        <v>0</v>
      </c>
      <c r="W1278" s="312" cm="1">
        <f t="array" aca="1" ref="W1278" ca="1">IF($D1277=$C$3,
SUM(IF(OFFSET($N$1031,,,($C1277-1)*3-2,$C$2)=W1277,OFFSET($N$1033,,,($C1277-1)*3-2,$C$2)*OFFSET($B$1031,1,,($C1277-1)*3-2,1))),
IFERROR((W943/$J942)*$J1277,0))</f>
        <v>0</v>
      </c>
      <c r="X1278" s="312" cm="1">
        <f t="array" aca="1" ref="X1278" ca="1">IF($D1277=$C$3,
SUM(IF(OFFSET($N$1031,,,($C1277-1)*3-2,$C$2)=X1277,OFFSET($N$1033,,,($C1277-1)*3-2,$C$2)*OFFSET($B$1031,1,,($C1277-1)*3-2,1))),
IFERROR((X943/$J942)*$J1277,0))</f>
        <v>0</v>
      </c>
      <c r="Y1278" s="312" cm="1">
        <f t="array" aca="1" ref="Y1278" ca="1">IF($D1277=$C$3,
SUM(IF(OFFSET($N$1031,,,($C1277-1)*3-2,$C$2)=Y1277,OFFSET($N$1033,,,($C1277-1)*3-2,$C$2)*OFFSET($B$1031,1,,($C1277-1)*3-2,1))),
IFERROR((Y943/$J942)*$J1277,0))</f>
        <v>0</v>
      </c>
      <c r="Z1278" s="312" cm="1">
        <f t="array" aca="1" ref="Z1278" ca="1">IF($D1277=$C$3,
SUM(IF(OFFSET($N$1031,,,($C1277-1)*3-2,$C$2)=Z1277,OFFSET($N$1033,,,($C1277-1)*3-2,$C$2)*OFFSET($B$1031,1,,($C1277-1)*3-2,1))),
IFERROR((Z943/$J942)*$J1277,0))</f>
        <v>0</v>
      </c>
      <c r="AA1278" s="312" cm="1">
        <f t="array" aca="1" ref="AA1278" ca="1">IF($D1277=$C$3,
SUM(IF(OFFSET($N$1031,,,($C1277-1)*3-2,$C$2)=AA1277,OFFSET($N$1033,,,($C1277-1)*3-2,$C$2)*OFFSET($B$1031,1,,($C1277-1)*3-2,1))),
IFERROR((AA943/$J942)*$J1277,0))</f>
        <v>0</v>
      </c>
      <c r="AB1278" s="312" cm="1">
        <f t="array" aca="1" ref="AB1278" ca="1">IF($D1277=$C$3,
SUM(IF(OFFSET($N$1031,,,($C1277-1)*3-2,$C$2)=AB1277,OFFSET($N$1033,,,($C1277-1)*3-2,$C$2)*OFFSET($B$1031,1,,($C1277-1)*3-2,1))),
IFERROR((AB943/$J942)*$J1277,0))</f>
        <v>0</v>
      </c>
      <c r="AC1278" s="312" cm="1">
        <f t="array" aca="1" ref="AC1278" ca="1">IF($D1277=$C$3,
SUM(IF(OFFSET($N$1031,,,($C1277-1)*3-2,$C$2)=AC1277,OFFSET($N$1033,,,($C1277-1)*3-2,$C$2)*OFFSET($B$1031,1,,($C1277-1)*3-2,1))),
IFERROR((AC943/$J942)*$J1277,0))</f>
        <v>0</v>
      </c>
      <c r="AD1278" s="312" cm="1">
        <f t="array" aca="1" ref="AD1278" ca="1">IF($D1277=$C$3,
SUM(IF(OFFSET($N$1031,,,($C1277-1)*3-2,$C$2)=AD1277,OFFSET($N$1033,,,($C1277-1)*3-2,$C$2)*OFFSET($B$1031,1,,($C1277-1)*3-2,1))),
IFERROR((AD943/$J942)*$J1277,0))</f>
        <v>0</v>
      </c>
      <c r="AE1278" s="312" cm="1">
        <f t="array" aca="1" ref="AE1278" ca="1">IF($D1277=$C$3,
SUM(IF(OFFSET($N$1031,,,($C1277-1)*3-2,$C$2)=AE1277,OFFSET($N$1033,,,($C1277-1)*3-2,$C$2)*OFFSET($B$1031,1,,($C1277-1)*3-2,1))),
IFERROR((AE943/$J942)*$J1277,0))</f>
        <v>0</v>
      </c>
      <c r="AF1278" s="312" cm="1">
        <f t="array" aca="1" ref="AF1278" ca="1">IF($D1277=$C$3,
SUM(IF(OFFSET($N$1031,,,($C1277-1)*3-2,$C$2)=AF1277,OFFSET($N$1033,,,($C1277-1)*3-2,$C$2)*OFFSET($B$1031,1,,($C1277-1)*3-2,1))),
IFERROR((AF943/$J942)*$J1277,0))</f>
        <v>0</v>
      </c>
      <c r="AG1278" s="312" cm="1">
        <f t="array" aca="1" ref="AG1278" ca="1">IF($D1277=$C$3,
SUM(IF(OFFSET($N$1031,,,($C1277-1)*3-2,$C$2)=AG1277,OFFSET($N$1033,,,($C1277-1)*3-2,$C$2)*OFFSET($B$1031,1,,($C1277-1)*3-2,1))),
IFERROR((AG943/$J942)*$J1277,0))</f>
        <v>0</v>
      </c>
      <c r="AH1278" s="317"/>
      <c r="AI1278" s="318"/>
      <c r="AJ1278" s="318"/>
      <c r="AK1278" s="318"/>
      <c r="AL1278" s="318"/>
      <c r="AM1278"/>
      <c r="AN1278"/>
      <c r="AO1278"/>
      <c r="AP1278"/>
      <c r="AQ1278"/>
      <c r="AR1278"/>
    </row>
    <row r="1279" spans="1:44" ht="13.15" customHeight="1">
      <c r="A1279" s="317"/>
      <c r="B1279" s="380" t="str">
        <f t="shared" ref="B1279:C1279" ca="1" si="4856">B944</f>
        <v/>
      </c>
      <c r="C1279" s="380" t="str">
        <f t="shared" ca="1" si="4856"/>
        <v/>
      </c>
      <c r="D1279" s="891"/>
      <c r="E1279" s="896"/>
      <c r="F1279" s="897"/>
      <c r="G1279" s="900"/>
      <c r="H1279" s="903"/>
      <c r="I1279" s="906"/>
      <c r="J1279" s="909"/>
      <c r="K1279" s="912"/>
      <c r="L1279" s="915"/>
      <c r="M1279" s="404" t="s">
        <v>91</v>
      </c>
      <c r="N1279" s="405">
        <f t="shared" ref="N1279:AG1279" ca="1" si="4857">IFERROR(N1278*$K1277,0)</f>
        <v>0</v>
      </c>
      <c r="O1279" s="406">
        <f t="shared" ca="1" si="4857"/>
        <v>0</v>
      </c>
      <c r="P1279" s="406">
        <f t="shared" ca="1" si="4857"/>
        <v>0</v>
      </c>
      <c r="Q1279" s="407">
        <f t="shared" ca="1" si="4857"/>
        <v>0</v>
      </c>
      <c r="R1279" s="406">
        <f t="shared" ca="1" si="4857"/>
        <v>0</v>
      </c>
      <c r="S1279" s="406">
        <f t="shared" ca="1" si="4857"/>
        <v>0</v>
      </c>
      <c r="T1279" s="406">
        <f t="shared" ca="1" si="4857"/>
        <v>0</v>
      </c>
      <c r="U1279" s="406">
        <f t="shared" ca="1" si="4857"/>
        <v>0</v>
      </c>
      <c r="V1279" s="406">
        <f t="shared" ca="1" si="4857"/>
        <v>0</v>
      </c>
      <c r="W1279" s="406">
        <f t="shared" ca="1" si="4857"/>
        <v>0</v>
      </c>
      <c r="X1279" s="406">
        <f t="shared" ca="1" si="4857"/>
        <v>0</v>
      </c>
      <c r="Y1279" s="406">
        <f t="shared" ca="1" si="4857"/>
        <v>0</v>
      </c>
      <c r="Z1279" s="406">
        <f t="shared" ca="1" si="4857"/>
        <v>0</v>
      </c>
      <c r="AA1279" s="406">
        <f t="shared" ca="1" si="4857"/>
        <v>0</v>
      </c>
      <c r="AB1279" s="406">
        <f t="shared" ca="1" si="4857"/>
        <v>0</v>
      </c>
      <c r="AC1279" s="406">
        <f t="shared" ca="1" si="4857"/>
        <v>0</v>
      </c>
      <c r="AD1279" s="406">
        <f t="shared" ca="1" si="4857"/>
        <v>0</v>
      </c>
      <c r="AE1279" s="406">
        <f t="shared" ca="1" si="4857"/>
        <v>0</v>
      </c>
      <c r="AF1279" s="406">
        <f t="shared" ca="1" si="4857"/>
        <v>0</v>
      </c>
      <c r="AG1279" s="406">
        <f t="shared" ca="1" si="4857"/>
        <v>0</v>
      </c>
      <c r="AH1279" s="317"/>
      <c r="AI1279" s="318"/>
      <c r="AJ1279" s="318"/>
      <c r="AK1279" s="318"/>
      <c r="AL1279" s="318"/>
      <c r="AM1279"/>
      <c r="AN1279"/>
      <c r="AO1279"/>
      <c r="AP1279"/>
      <c r="AQ1279"/>
      <c r="AR1279"/>
    </row>
    <row r="1280" spans="1:44" ht="13.15" customHeight="1">
      <c r="A1280" s="317"/>
      <c r="B1280" s="317"/>
      <c r="C1280" s="317" cm="1">
        <f t="array" aca="1" ref="C1280" ca="1">OFFSET(C1280,-3,,,)+1</f>
        <v>84</v>
      </c>
      <c r="D1280" s="889" t="str">
        <f t="shared" ref="D1280:E1280" ca="1" si="4858">D945</f>
        <v/>
      </c>
      <c r="E1280" s="892" t="str">
        <f t="shared" ca="1" si="4858"/>
        <v/>
      </c>
      <c r="F1280" s="893"/>
      <c r="G1280" s="898">
        <f t="shared" ref="G1280" si="4859">G945</f>
        <v>0</v>
      </c>
      <c r="H1280" s="901"/>
      <c r="I1280" s="904" t="str">
        <f t="shared" ref="I1280" ca="1" si="4860">I945</f>
        <v/>
      </c>
      <c r="J1280" s="907">
        <f t="shared" ref="J1280" ca="1" si="4861">IF($D1280=$C$3,
SUMPRODUCT(OFFSET($B$1031,1,,($C1280-1)*3-2,),OFFSET($L$1031,,,($C1280-1)*3-2,)),J945+H1280)</f>
        <v>0</v>
      </c>
      <c r="K1280" s="910">
        <f t="shared" ref="K1280" ca="1" si="4862">K945</f>
        <v>0</v>
      </c>
      <c r="L1280" s="913">
        <f t="shared" ref="L1280" ca="1" si="4863">J1280*K1280</f>
        <v>0</v>
      </c>
      <c r="M1280" s="402" t="s">
        <v>89</v>
      </c>
      <c r="N1280" s="308" t="str">
        <f t="shared" ref="N1280:AG1280" ca="1" si="4864">N945</f>
        <v/>
      </c>
      <c r="O1280" s="309" t="str">
        <f t="shared" ca="1" si="4864"/>
        <v/>
      </c>
      <c r="P1280" s="309" t="str">
        <f t="shared" ca="1" si="4864"/>
        <v/>
      </c>
      <c r="Q1280" s="310" t="str">
        <f t="shared" ca="1" si="4864"/>
        <v/>
      </c>
      <c r="R1280" s="309" t="str">
        <f t="shared" ca="1" si="4864"/>
        <v/>
      </c>
      <c r="S1280" s="309" t="str">
        <f t="shared" ca="1" si="4864"/>
        <v/>
      </c>
      <c r="T1280" s="309" t="str">
        <f t="shared" ca="1" si="4864"/>
        <v/>
      </c>
      <c r="U1280" s="309" t="str">
        <f t="shared" ca="1" si="4864"/>
        <v/>
      </c>
      <c r="V1280" s="309" t="str">
        <f t="shared" ca="1" si="4864"/>
        <v/>
      </c>
      <c r="W1280" s="309" t="str">
        <f t="shared" ca="1" si="4864"/>
        <v/>
      </c>
      <c r="X1280" s="309" t="str">
        <f t="shared" ca="1" si="4864"/>
        <v/>
      </c>
      <c r="Y1280" s="309" t="str">
        <f t="shared" ca="1" si="4864"/>
        <v/>
      </c>
      <c r="Z1280" s="309" t="str">
        <f t="shared" ca="1" si="4864"/>
        <v/>
      </c>
      <c r="AA1280" s="309" t="str">
        <f t="shared" ca="1" si="4864"/>
        <v/>
      </c>
      <c r="AB1280" s="309" t="str">
        <f t="shared" ca="1" si="4864"/>
        <v/>
      </c>
      <c r="AC1280" s="309" t="str">
        <f t="shared" ca="1" si="4864"/>
        <v/>
      </c>
      <c r="AD1280" s="309" t="str">
        <f t="shared" ca="1" si="4864"/>
        <v/>
      </c>
      <c r="AE1280" s="309" t="str">
        <f t="shared" ca="1" si="4864"/>
        <v/>
      </c>
      <c r="AF1280" s="309" t="str">
        <f t="shared" ca="1" si="4864"/>
        <v/>
      </c>
      <c r="AG1280" s="309" t="str">
        <f t="shared" ca="1" si="4864"/>
        <v/>
      </c>
      <c r="AH1280" s="317"/>
      <c r="AI1280" s="318"/>
      <c r="AJ1280" s="318"/>
      <c r="AK1280" s="318"/>
      <c r="AL1280" s="318"/>
      <c r="AM1280"/>
      <c r="AN1280"/>
      <c r="AO1280"/>
      <c r="AP1280"/>
      <c r="AQ1280"/>
      <c r="AR1280"/>
    </row>
    <row r="1281" spans="1:44" ht="13.15" customHeight="1">
      <c r="A1281" s="317"/>
      <c r="B1281" s="380">
        <f t="shared" ref="B1281" ca="1" si="4865">B946</f>
        <v>0</v>
      </c>
      <c r="C1281" s="317" cm="1">
        <f t="array" aca="1" ref="C1281" ca="1">IF(ROUND(SUM(IF(N1280:AG1280&lt;&gt;"",IF(N1280:AG1280&lt;&gt;0,(N1281:AG1281))))-J1280,3)&lt;&gt;0,"X",0)</f>
        <v>0</v>
      </c>
      <c r="D1281" s="890"/>
      <c r="E1281" s="894"/>
      <c r="F1281" s="895"/>
      <c r="G1281" s="899"/>
      <c r="H1281" s="902"/>
      <c r="I1281" s="905"/>
      <c r="J1281" s="908"/>
      <c r="K1281" s="911"/>
      <c r="L1281" s="914"/>
      <c r="M1281" s="403" t="s">
        <v>90</v>
      </c>
      <c r="N1281" s="312" cm="1">
        <f t="array" aca="1" ref="N1281" ca="1">IF($D1280=$C$3,
SUM(IF(OFFSET($N$1031,,,($C1280-1)*3-2,$C$2)=N1280,OFFSET($N$1033,,,($C1280-1)*3-2,$C$2)*OFFSET($B$1031,1,,($C1280-1)*3-2,1))),
IFERROR((N946/$J945)*$J1280,0))</f>
        <v>0</v>
      </c>
      <c r="O1281" s="312" cm="1">
        <f t="array" aca="1" ref="O1281" ca="1">IF($D1280=$C$3,
SUM(IF(OFFSET($N$1031,,,($C1280-1)*3-2,$C$2)=O1280,OFFSET($N$1033,,,($C1280-1)*3-2,$C$2)*OFFSET($B$1031,1,,($C1280-1)*3-2,1))),
IFERROR((O946/$J945)*$J1280,0))</f>
        <v>0</v>
      </c>
      <c r="P1281" s="312" cm="1">
        <f t="array" aca="1" ref="P1281" ca="1">IF($D1280=$C$3,
SUM(IF(OFFSET($N$1031,,,($C1280-1)*3-2,$C$2)=P1280,OFFSET($N$1033,,,($C1280-1)*3-2,$C$2)*OFFSET($B$1031,1,,($C1280-1)*3-2,1))),
IFERROR((P946/$J945)*$J1280,0))</f>
        <v>0</v>
      </c>
      <c r="Q1281" s="313" cm="1">
        <f t="array" aca="1" ref="Q1281" ca="1">IF($D1280=$C$3,
SUM(IF(OFFSET($N$1031,,,($C1280-1)*3-2,$C$2)=Q1280,OFFSET($N$1033,,,($C1280-1)*3-2,$C$2)*OFFSET($B$1031,1,,($C1280-1)*3-2,1))),
IFERROR((Q946/$J945)*$J1280,0))</f>
        <v>0</v>
      </c>
      <c r="R1281" s="312" cm="1">
        <f t="array" aca="1" ref="R1281" ca="1">IF($D1280=$C$3,
SUM(IF(OFFSET($N$1031,,,($C1280-1)*3-2,$C$2)=R1280,OFFSET($N$1033,,,($C1280-1)*3-2,$C$2)*OFFSET($B$1031,1,,($C1280-1)*3-2,1))),
IFERROR((R946/$J945)*$J1280,0))</f>
        <v>0</v>
      </c>
      <c r="S1281" s="312" cm="1">
        <f t="array" aca="1" ref="S1281" ca="1">IF($D1280=$C$3,
SUM(IF(OFFSET($N$1031,,,($C1280-1)*3-2,$C$2)=S1280,OFFSET($N$1033,,,($C1280-1)*3-2,$C$2)*OFFSET($B$1031,1,,($C1280-1)*3-2,1))),
IFERROR((S946/$J945)*$J1280,0))</f>
        <v>0</v>
      </c>
      <c r="T1281" s="312" cm="1">
        <f t="array" aca="1" ref="T1281" ca="1">IF($D1280=$C$3,
SUM(IF(OFFSET($N$1031,,,($C1280-1)*3-2,$C$2)=T1280,OFFSET($N$1033,,,($C1280-1)*3-2,$C$2)*OFFSET($B$1031,1,,($C1280-1)*3-2,1))),
IFERROR((T946/$J945)*$J1280,0))</f>
        <v>0</v>
      </c>
      <c r="U1281" s="312" cm="1">
        <f t="array" aca="1" ref="U1281" ca="1">IF($D1280=$C$3,
SUM(IF(OFFSET($N$1031,,,($C1280-1)*3-2,$C$2)=U1280,OFFSET($N$1033,,,($C1280-1)*3-2,$C$2)*OFFSET($B$1031,1,,($C1280-1)*3-2,1))),
IFERROR((U946/$J945)*$J1280,0))</f>
        <v>0</v>
      </c>
      <c r="V1281" s="312" cm="1">
        <f t="array" aca="1" ref="V1281" ca="1">IF($D1280=$C$3,
SUM(IF(OFFSET($N$1031,,,($C1280-1)*3-2,$C$2)=V1280,OFFSET($N$1033,,,($C1280-1)*3-2,$C$2)*OFFSET($B$1031,1,,($C1280-1)*3-2,1))),
IFERROR((V946/$J945)*$J1280,0))</f>
        <v>0</v>
      </c>
      <c r="W1281" s="312" cm="1">
        <f t="array" aca="1" ref="W1281" ca="1">IF($D1280=$C$3,
SUM(IF(OFFSET($N$1031,,,($C1280-1)*3-2,$C$2)=W1280,OFFSET($N$1033,,,($C1280-1)*3-2,$C$2)*OFFSET($B$1031,1,,($C1280-1)*3-2,1))),
IFERROR((W946/$J945)*$J1280,0))</f>
        <v>0</v>
      </c>
      <c r="X1281" s="312" cm="1">
        <f t="array" aca="1" ref="X1281" ca="1">IF($D1280=$C$3,
SUM(IF(OFFSET($N$1031,,,($C1280-1)*3-2,$C$2)=X1280,OFFSET($N$1033,,,($C1280-1)*3-2,$C$2)*OFFSET($B$1031,1,,($C1280-1)*3-2,1))),
IFERROR((X946/$J945)*$J1280,0))</f>
        <v>0</v>
      </c>
      <c r="Y1281" s="312" cm="1">
        <f t="array" aca="1" ref="Y1281" ca="1">IF($D1280=$C$3,
SUM(IF(OFFSET($N$1031,,,($C1280-1)*3-2,$C$2)=Y1280,OFFSET($N$1033,,,($C1280-1)*3-2,$C$2)*OFFSET($B$1031,1,,($C1280-1)*3-2,1))),
IFERROR((Y946/$J945)*$J1280,0))</f>
        <v>0</v>
      </c>
      <c r="Z1281" s="312" cm="1">
        <f t="array" aca="1" ref="Z1281" ca="1">IF($D1280=$C$3,
SUM(IF(OFFSET($N$1031,,,($C1280-1)*3-2,$C$2)=Z1280,OFFSET($N$1033,,,($C1280-1)*3-2,$C$2)*OFFSET($B$1031,1,,($C1280-1)*3-2,1))),
IFERROR((Z946/$J945)*$J1280,0))</f>
        <v>0</v>
      </c>
      <c r="AA1281" s="312" cm="1">
        <f t="array" aca="1" ref="AA1281" ca="1">IF($D1280=$C$3,
SUM(IF(OFFSET($N$1031,,,($C1280-1)*3-2,$C$2)=AA1280,OFFSET($N$1033,,,($C1280-1)*3-2,$C$2)*OFFSET($B$1031,1,,($C1280-1)*3-2,1))),
IFERROR((AA946/$J945)*$J1280,0))</f>
        <v>0</v>
      </c>
      <c r="AB1281" s="312" cm="1">
        <f t="array" aca="1" ref="AB1281" ca="1">IF($D1280=$C$3,
SUM(IF(OFFSET($N$1031,,,($C1280-1)*3-2,$C$2)=AB1280,OFFSET($N$1033,,,($C1280-1)*3-2,$C$2)*OFFSET($B$1031,1,,($C1280-1)*3-2,1))),
IFERROR((AB946/$J945)*$J1280,0))</f>
        <v>0</v>
      </c>
      <c r="AC1281" s="312" cm="1">
        <f t="array" aca="1" ref="AC1281" ca="1">IF($D1280=$C$3,
SUM(IF(OFFSET($N$1031,,,($C1280-1)*3-2,$C$2)=AC1280,OFFSET($N$1033,,,($C1280-1)*3-2,$C$2)*OFFSET($B$1031,1,,($C1280-1)*3-2,1))),
IFERROR((AC946/$J945)*$J1280,0))</f>
        <v>0</v>
      </c>
      <c r="AD1281" s="312" cm="1">
        <f t="array" aca="1" ref="AD1281" ca="1">IF($D1280=$C$3,
SUM(IF(OFFSET($N$1031,,,($C1280-1)*3-2,$C$2)=AD1280,OFFSET($N$1033,,,($C1280-1)*3-2,$C$2)*OFFSET($B$1031,1,,($C1280-1)*3-2,1))),
IFERROR((AD946/$J945)*$J1280,0))</f>
        <v>0</v>
      </c>
      <c r="AE1281" s="312" cm="1">
        <f t="array" aca="1" ref="AE1281" ca="1">IF($D1280=$C$3,
SUM(IF(OFFSET($N$1031,,,($C1280-1)*3-2,$C$2)=AE1280,OFFSET($N$1033,,,($C1280-1)*3-2,$C$2)*OFFSET($B$1031,1,,($C1280-1)*3-2,1))),
IFERROR((AE946/$J945)*$J1280,0))</f>
        <v>0</v>
      </c>
      <c r="AF1281" s="312" cm="1">
        <f t="array" aca="1" ref="AF1281" ca="1">IF($D1280=$C$3,
SUM(IF(OFFSET($N$1031,,,($C1280-1)*3-2,$C$2)=AF1280,OFFSET($N$1033,,,($C1280-1)*3-2,$C$2)*OFFSET($B$1031,1,,($C1280-1)*3-2,1))),
IFERROR((AF946/$J945)*$J1280,0))</f>
        <v>0</v>
      </c>
      <c r="AG1281" s="312" cm="1">
        <f t="array" aca="1" ref="AG1281" ca="1">IF($D1280=$C$3,
SUM(IF(OFFSET($N$1031,,,($C1280-1)*3-2,$C$2)=AG1280,OFFSET($N$1033,,,($C1280-1)*3-2,$C$2)*OFFSET($B$1031,1,,($C1280-1)*3-2,1))),
IFERROR((AG946/$J945)*$J1280,0))</f>
        <v>0</v>
      </c>
      <c r="AH1281" s="317"/>
      <c r="AI1281" s="318"/>
      <c r="AJ1281" s="318"/>
      <c r="AK1281" s="318"/>
      <c r="AL1281" s="318"/>
      <c r="AM1281"/>
      <c r="AN1281"/>
      <c r="AO1281"/>
      <c r="AP1281"/>
      <c r="AQ1281"/>
      <c r="AR1281"/>
    </row>
    <row r="1282" spans="1:44" ht="13.15" customHeight="1">
      <c r="A1282" s="317"/>
      <c r="B1282" s="380" t="str">
        <f t="shared" ref="B1282:C1282" ca="1" si="4866">B947</f>
        <v/>
      </c>
      <c r="C1282" s="380" t="str">
        <f t="shared" ca="1" si="4866"/>
        <v/>
      </c>
      <c r="D1282" s="891"/>
      <c r="E1282" s="896"/>
      <c r="F1282" s="897"/>
      <c r="G1282" s="900"/>
      <c r="H1282" s="903"/>
      <c r="I1282" s="906"/>
      <c r="J1282" s="909"/>
      <c r="K1282" s="912"/>
      <c r="L1282" s="915"/>
      <c r="M1282" s="404" t="s">
        <v>91</v>
      </c>
      <c r="N1282" s="405">
        <f t="shared" ref="N1282:AG1282" ca="1" si="4867">IFERROR(N1281*$K1280,0)</f>
        <v>0</v>
      </c>
      <c r="O1282" s="406">
        <f t="shared" ca="1" si="4867"/>
        <v>0</v>
      </c>
      <c r="P1282" s="406">
        <f t="shared" ca="1" si="4867"/>
        <v>0</v>
      </c>
      <c r="Q1282" s="407">
        <f t="shared" ca="1" si="4867"/>
        <v>0</v>
      </c>
      <c r="R1282" s="406">
        <f t="shared" ca="1" si="4867"/>
        <v>0</v>
      </c>
      <c r="S1282" s="406">
        <f t="shared" ca="1" si="4867"/>
        <v>0</v>
      </c>
      <c r="T1282" s="406">
        <f t="shared" ca="1" si="4867"/>
        <v>0</v>
      </c>
      <c r="U1282" s="406">
        <f t="shared" ca="1" si="4867"/>
        <v>0</v>
      </c>
      <c r="V1282" s="406">
        <f t="shared" ca="1" si="4867"/>
        <v>0</v>
      </c>
      <c r="W1282" s="406">
        <f t="shared" ca="1" si="4867"/>
        <v>0</v>
      </c>
      <c r="X1282" s="406">
        <f t="shared" ca="1" si="4867"/>
        <v>0</v>
      </c>
      <c r="Y1282" s="406">
        <f t="shared" ca="1" si="4867"/>
        <v>0</v>
      </c>
      <c r="Z1282" s="406">
        <f t="shared" ca="1" si="4867"/>
        <v>0</v>
      </c>
      <c r="AA1282" s="406">
        <f t="shared" ca="1" si="4867"/>
        <v>0</v>
      </c>
      <c r="AB1282" s="406">
        <f t="shared" ca="1" si="4867"/>
        <v>0</v>
      </c>
      <c r="AC1282" s="406">
        <f t="shared" ca="1" si="4867"/>
        <v>0</v>
      </c>
      <c r="AD1282" s="406">
        <f t="shared" ca="1" si="4867"/>
        <v>0</v>
      </c>
      <c r="AE1282" s="406">
        <f t="shared" ca="1" si="4867"/>
        <v>0</v>
      </c>
      <c r="AF1282" s="406">
        <f t="shared" ca="1" si="4867"/>
        <v>0</v>
      </c>
      <c r="AG1282" s="406">
        <f t="shared" ca="1" si="4867"/>
        <v>0</v>
      </c>
      <c r="AH1282" s="317"/>
      <c r="AI1282" s="318"/>
      <c r="AJ1282" s="318"/>
      <c r="AK1282" s="318"/>
      <c r="AL1282" s="318"/>
      <c r="AM1282"/>
      <c r="AN1282"/>
      <c r="AO1282"/>
      <c r="AP1282"/>
      <c r="AQ1282"/>
      <c r="AR1282"/>
    </row>
    <row r="1283" spans="1:44" ht="13.15" customHeight="1">
      <c r="A1283" s="317"/>
      <c r="B1283" s="317"/>
      <c r="C1283" s="317" cm="1">
        <f t="array" aca="1" ref="C1283" ca="1">OFFSET(C1283,-3,,,)+1</f>
        <v>85</v>
      </c>
      <c r="D1283" s="889" t="str">
        <f t="shared" ref="D1283:E1283" ca="1" si="4868">D948</f>
        <v/>
      </c>
      <c r="E1283" s="892" t="str">
        <f t="shared" ca="1" si="4868"/>
        <v/>
      </c>
      <c r="F1283" s="893"/>
      <c r="G1283" s="898">
        <f t="shared" ref="G1283" si="4869">G948</f>
        <v>0</v>
      </c>
      <c r="H1283" s="901"/>
      <c r="I1283" s="904" t="str">
        <f t="shared" ref="I1283" ca="1" si="4870">I948</f>
        <v/>
      </c>
      <c r="J1283" s="907">
        <f t="shared" ref="J1283" ca="1" si="4871">IF($D1283=$C$3,
SUMPRODUCT(OFFSET($B$1031,1,,($C1283-1)*3-2,),OFFSET($L$1031,,,($C1283-1)*3-2,)),J948+H1283)</f>
        <v>0</v>
      </c>
      <c r="K1283" s="910">
        <f t="shared" ref="K1283" ca="1" si="4872">K948</f>
        <v>0</v>
      </c>
      <c r="L1283" s="913">
        <f t="shared" ref="L1283" ca="1" si="4873">J1283*K1283</f>
        <v>0</v>
      </c>
      <c r="M1283" s="402" t="s">
        <v>89</v>
      </c>
      <c r="N1283" s="308" t="str">
        <f t="shared" ref="N1283:AG1283" ca="1" si="4874">N948</f>
        <v/>
      </c>
      <c r="O1283" s="309" t="str">
        <f t="shared" ca="1" si="4874"/>
        <v/>
      </c>
      <c r="P1283" s="309" t="str">
        <f t="shared" ca="1" si="4874"/>
        <v/>
      </c>
      <c r="Q1283" s="310" t="str">
        <f t="shared" ca="1" si="4874"/>
        <v/>
      </c>
      <c r="R1283" s="309" t="str">
        <f t="shared" ca="1" si="4874"/>
        <v/>
      </c>
      <c r="S1283" s="309" t="str">
        <f t="shared" ca="1" si="4874"/>
        <v/>
      </c>
      <c r="T1283" s="309" t="str">
        <f t="shared" ca="1" si="4874"/>
        <v/>
      </c>
      <c r="U1283" s="309" t="str">
        <f t="shared" ca="1" si="4874"/>
        <v/>
      </c>
      <c r="V1283" s="309" t="str">
        <f t="shared" ca="1" si="4874"/>
        <v/>
      </c>
      <c r="W1283" s="309" t="str">
        <f t="shared" ca="1" si="4874"/>
        <v/>
      </c>
      <c r="X1283" s="309" t="str">
        <f t="shared" ca="1" si="4874"/>
        <v/>
      </c>
      <c r="Y1283" s="309" t="str">
        <f t="shared" ca="1" si="4874"/>
        <v/>
      </c>
      <c r="Z1283" s="309" t="str">
        <f t="shared" ca="1" si="4874"/>
        <v/>
      </c>
      <c r="AA1283" s="309" t="str">
        <f t="shared" ca="1" si="4874"/>
        <v/>
      </c>
      <c r="AB1283" s="309" t="str">
        <f t="shared" ca="1" si="4874"/>
        <v/>
      </c>
      <c r="AC1283" s="309" t="str">
        <f t="shared" ca="1" si="4874"/>
        <v/>
      </c>
      <c r="AD1283" s="309" t="str">
        <f t="shared" ca="1" si="4874"/>
        <v/>
      </c>
      <c r="AE1283" s="309" t="str">
        <f t="shared" ca="1" si="4874"/>
        <v/>
      </c>
      <c r="AF1283" s="309" t="str">
        <f t="shared" ca="1" si="4874"/>
        <v/>
      </c>
      <c r="AG1283" s="309" t="str">
        <f t="shared" ca="1" si="4874"/>
        <v/>
      </c>
      <c r="AH1283" s="317"/>
      <c r="AI1283" s="318"/>
      <c r="AJ1283" s="318"/>
      <c r="AK1283" s="318"/>
      <c r="AL1283" s="318"/>
      <c r="AM1283"/>
      <c r="AN1283"/>
      <c r="AO1283"/>
      <c r="AP1283"/>
      <c r="AQ1283"/>
      <c r="AR1283"/>
    </row>
    <row r="1284" spans="1:44" ht="13.15" customHeight="1">
      <c r="A1284" s="317"/>
      <c r="B1284" s="380">
        <f t="shared" ref="B1284" ca="1" si="4875">B949</f>
        <v>0</v>
      </c>
      <c r="C1284" s="317" cm="1">
        <f t="array" aca="1" ref="C1284" ca="1">IF(ROUND(SUM(IF(N1283:AG1283&lt;&gt;"",IF(N1283:AG1283&lt;&gt;0,(N1284:AG1284))))-J1283,3)&lt;&gt;0,"X",0)</f>
        <v>0</v>
      </c>
      <c r="D1284" s="890"/>
      <c r="E1284" s="894"/>
      <c r="F1284" s="895"/>
      <c r="G1284" s="899"/>
      <c r="H1284" s="902"/>
      <c r="I1284" s="905"/>
      <c r="J1284" s="908"/>
      <c r="K1284" s="911"/>
      <c r="L1284" s="914"/>
      <c r="M1284" s="403" t="s">
        <v>90</v>
      </c>
      <c r="N1284" s="312" cm="1">
        <f t="array" aca="1" ref="N1284" ca="1">IF($D1283=$C$3,
SUM(IF(OFFSET($N$1031,,,($C1283-1)*3-2,$C$2)=N1283,OFFSET($N$1033,,,($C1283-1)*3-2,$C$2)*OFFSET($B$1031,1,,($C1283-1)*3-2,1))),
IFERROR((N949/$J948)*$J1283,0))</f>
        <v>0</v>
      </c>
      <c r="O1284" s="312" cm="1">
        <f t="array" aca="1" ref="O1284" ca="1">IF($D1283=$C$3,
SUM(IF(OFFSET($N$1031,,,($C1283-1)*3-2,$C$2)=O1283,OFFSET($N$1033,,,($C1283-1)*3-2,$C$2)*OFFSET($B$1031,1,,($C1283-1)*3-2,1))),
IFERROR((O949/$J948)*$J1283,0))</f>
        <v>0</v>
      </c>
      <c r="P1284" s="312" cm="1">
        <f t="array" aca="1" ref="P1284" ca="1">IF($D1283=$C$3,
SUM(IF(OFFSET($N$1031,,,($C1283-1)*3-2,$C$2)=P1283,OFFSET($N$1033,,,($C1283-1)*3-2,$C$2)*OFFSET($B$1031,1,,($C1283-1)*3-2,1))),
IFERROR((P949/$J948)*$J1283,0))</f>
        <v>0</v>
      </c>
      <c r="Q1284" s="313" cm="1">
        <f t="array" aca="1" ref="Q1284" ca="1">IF($D1283=$C$3,
SUM(IF(OFFSET($N$1031,,,($C1283-1)*3-2,$C$2)=Q1283,OFFSET($N$1033,,,($C1283-1)*3-2,$C$2)*OFFSET($B$1031,1,,($C1283-1)*3-2,1))),
IFERROR((Q949/$J948)*$J1283,0))</f>
        <v>0</v>
      </c>
      <c r="R1284" s="312" cm="1">
        <f t="array" aca="1" ref="R1284" ca="1">IF($D1283=$C$3,
SUM(IF(OFFSET($N$1031,,,($C1283-1)*3-2,$C$2)=R1283,OFFSET($N$1033,,,($C1283-1)*3-2,$C$2)*OFFSET($B$1031,1,,($C1283-1)*3-2,1))),
IFERROR((R949/$J948)*$J1283,0))</f>
        <v>0</v>
      </c>
      <c r="S1284" s="312" cm="1">
        <f t="array" aca="1" ref="S1284" ca="1">IF($D1283=$C$3,
SUM(IF(OFFSET($N$1031,,,($C1283-1)*3-2,$C$2)=S1283,OFFSET($N$1033,,,($C1283-1)*3-2,$C$2)*OFFSET($B$1031,1,,($C1283-1)*3-2,1))),
IFERROR((S949/$J948)*$J1283,0))</f>
        <v>0</v>
      </c>
      <c r="T1284" s="312" cm="1">
        <f t="array" aca="1" ref="T1284" ca="1">IF($D1283=$C$3,
SUM(IF(OFFSET($N$1031,,,($C1283-1)*3-2,$C$2)=T1283,OFFSET($N$1033,,,($C1283-1)*3-2,$C$2)*OFFSET($B$1031,1,,($C1283-1)*3-2,1))),
IFERROR((T949/$J948)*$J1283,0))</f>
        <v>0</v>
      </c>
      <c r="U1284" s="312" cm="1">
        <f t="array" aca="1" ref="U1284" ca="1">IF($D1283=$C$3,
SUM(IF(OFFSET($N$1031,,,($C1283-1)*3-2,$C$2)=U1283,OFFSET($N$1033,,,($C1283-1)*3-2,$C$2)*OFFSET($B$1031,1,,($C1283-1)*3-2,1))),
IFERROR((U949/$J948)*$J1283,0))</f>
        <v>0</v>
      </c>
      <c r="V1284" s="312" cm="1">
        <f t="array" aca="1" ref="V1284" ca="1">IF($D1283=$C$3,
SUM(IF(OFFSET($N$1031,,,($C1283-1)*3-2,$C$2)=V1283,OFFSET($N$1033,,,($C1283-1)*3-2,$C$2)*OFFSET($B$1031,1,,($C1283-1)*3-2,1))),
IFERROR((V949/$J948)*$J1283,0))</f>
        <v>0</v>
      </c>
      <c r="W1284" s="312" cm="1">
        <f t="array" aca="1" ref="W1284" ca="1">IF($D1283=$C$3,
SUM(IF(OFFSET($N$1031,,,($C1283-1)*3-2,$C$2)=W1283,OFFSET($N$1033,,,($C1283-1)*3-2,$C$2)*OFFSET($B$1031,1,,($C1283-1)*3-2,1))),
IFERROR((W949/$J948)*$J1283,0))</f>
        <v>0</v>
      </c>
      <c r="X1284" s="312" cm="1">
        <f t="array" aca="1" ref="X1284" ca="1">IF($D1283=$C$3,
SUM(IF(OFFSET($N$1031,,,($C1283-1)*3-2,$C$2)=X1283,OFFSET($N$1033,,,($C1283-1)*3-2,$C$2)*OFFSET($B$1031,1,,($C1283-1)*3-2,1))),
IFERROR((X949/$J948)*$J1283,0))</f>
        <v>0</v>
      </c>
      <c r="Y1284" s="312" cm="1">
        <f t="array" aca="1" ref="Y1284" ca="1">IF($D1283=$C$3,
SUM(IF(OFFSET($N$1031,,,($C1283-1)*3-2,$C$2)=Y1283,OFFSET($N$1033,,,($C1283-1)*3-2,$C$2)*OFFSET($B$1031,1,,($C1283-1)*3-2,1))),
IFERROR((Y949/$J948)*$J1283,0))</f>
        <v>0</v>
      </c>
      <c r="Z1284" s="312" cm="1">
        <f t="array" aca="1" ref="Z1284" ca="1">IF($D1283=$C$3,
SUM(IF(OFFSET($N$1031,,,($C1283-1)*3-2,$C$2)=Z1283,OFFSET($N$1033,,,($C1283-1)*3-2,$C$2)*OFFSET($B$1031,1,,($C1283-1)*3-2,1))),
IFERROR((Z949/$J948)*$J1283,0))</f>
        <v>0</v>
      </c>
      <c r="AA1284" s="312" cm="1">
        <f t="array" aca="1" ref="AA1284" ca="1">IF($D1283=$C$3,
SUM(IF(OFFSET($N$1031,,,($C1283-1)*3-2,$C$2)=AA1283,OFFSET($N$1033,,,($C1283-1)*3-2,$C$2)*OFFSET($B$1031,1,,($C1283-1)*3-2,1))),
IFERROR((AA949/$J948)*$J1283,0))</f>
        <v>0</v>
      </c>
      <c r="AB1284" s="312" cm="1">
        <f t="array" aca="1" ref="AB1284" ca="1">IF($D1283=$C$3,
SUM(IF(OFFSET($N$1031,,,($C1283-1)*3-2,$C$2)=AB1283,OFFSET($N$1033,,,($C1283-1)*3-2,$C$2)*OFFSET($B$1031,1,,($C1283-1)*3-2,1))),
IFERROR((AB949/$J948)*$J1283,0))</f>
        <v>0</v>
      </c>
      <c r="AC1284" s="312" cm="1">
        <f t="array" aca="1" ref="AC1284" ca="1">IF($D1283=$C$3,
SUM(IF(OFFSET($N$1031,,,($C1283-1)*3-2,$C$2)=AC1283,OFFSET($N$1033,,,($C1283-1)*3-2,$C$2)*OFFSET($B$1031,1,,($C1283-1)*3-2,1))),
IFERROR((AC949/$J948)*$J1283,0))</f>
        <v>0</v>
      </c>
      <c r="AD1284" s="312" cm="1">
        <f t="array" aca="1" ref="AD1284" ca="1">IF($D1283=$C$3,
SUM(IF(OFFSET($N$1031,,,($C1283-1)*3-2,$C$2)=AD1283,OFFSET($N$1033,,,($C1283-1)*3-2,$C$2)*OFFSET($B$1031,1,,($C1283-1)*3-2,1))),
IFERROR((AD949/$J948)*$J1283,0))</f>
        <v>0</v>
      </c>
      <c r="AE1284" s="312" cm="1">
        <f t="array" aca="1" ref="AE1284" ca="1">IF($D1283=$C$3,
SUM(IF(OFFSET($N$1031,,,($C1283-1)*3-2,$C$2)=AE1283,OFFSET($N$1033,,,($C1283-1)*3-2,$C$2)*OFFSET($B$1031,1,,($C1283-1)*3-2,1))),
IFERROR((AE949/$J948)*$J1283,0))</f>
        <v>0</v>
      </c>
      <c r="AF1284" s="312" cm="1">
        <f t="array" aca="1" ref="AF1284" ca="1">IF($D1283=$C$3,
SUM(IF(OFFSET($N$1031,,,($C1283-1)*3-2,$C$2)=AF1283,OFFSET($N$1033,,,($C1283-1)*3-2,$C$2)*OFFSET($B$1031,1,,($C1283-1)*3-2,1))),
IFERROR((AF949/$J948)*$J1283,0))</f>
        <v>0</v>
      </c>
      <c r="AG1284" s="312" cm="1">
        <f t="array" aca="1" ref="AG1284" ca="1">IF($D1283=$C$3,
SUM(IF(OFFSET($N$1031,,,($C1283-1)*3-2,$C$2)=AG1283,OFFSET($N$1033,,,($C1283-1)*3-2,$C$2)*OFFSET($B$1031,1,,($C1283-1)*3-2,1))),
IFERROR((AG949/$J948)*$J1283,0))</f>
        <v>0</v>
      </c>
      <c r="AH1284" s="317"/>
      <c r="AI1284" s="318"/>
      <c r="AJ1284" s="318"/>
      <c r="AK1284" s="318"/>
      <c r="AL1284" s="318"/>
      <c r="AM1284"/>
      <c r="AN1284"/>
      <c r="AO1284"/>
      <c r="AP1284"/>
      <c r="AQ1284"/>
      <c r="AR1284"/>
    </row>
    <row r="1285" spans="1:44" ht="13.15" customHeight="1">
      <c r="A1285" s="317"/>
      <c r="B1285" s="380" t="str">
        <f t="shared" ref="B1285:C1285" ca="1" si="4876">B950</f>
        <v/>
      </c>
      <c r="C1285" s="380" t="str">
        <f t="shared" ca="1" si="4876"/>
        <v/>
      </c>
      <c r="D1285" s="891"/>
      <c r="E1285" s="896"/>
      <c r="F1285" s="897"/>
      <c r="G1285" s="900"/>
      <c r="H1285" s="903"/>
      <c r="I1285" s="906"/>
      <c r="J1285" s="909"/>
      <c r="K1285" s="912"/>
      <c r="L1285" s="915"/>
      <c r="M1285" s="404" t="s">
        <v>91</v>
      </c>
      <c r="N1285" s="405">
        <f t="shared" ref="N1285:AG1285" ca="1" si="4877">IFERROR(N1284*$K1283,0)</f>
        <v>0</v>
      </c>
      <c r="O1285" s="406">
        <f t="shared" ca="1" si="4877"/>
        <v>0</v>
      </c>
      <c r="P1285" s="406">
        <f t="shared" ca="1" si="4877"/>
        <v>0</v>
      </c>
      <c r="Q1285" s="407">
        <f t="shared" ca="1" si="4877"/>
        <v>0</v>
      </c>
      <c r="R1285" s="406">
        <f t="shared" ca="1" si="4877"/>
        <v>0</v>
      </c>
      <c r="S1285" s="406">
        <f t="shared" ca="1" si="4877"/>
        <v>0</v>
      </c>
      <c r="T1285" s="406">
        <f t="shared" ca="1" si="4877"/>
        <v>0</v>
      </c>
      <c r="U1285" s="406">
        <f t="shared" ca="1" si="4877"/>
        <v>0</v>
      </c>
      <c r="V1285" s="406">
        <f t="shared" ca="1" si="4877"/>
        <v>0</v>
      </c>
      <c r="W1285" s="406">
        <f t="shared" ca="1" si="4877"/>
        <v>0</v>
      </c>
      <c r="X1285" s="406">
        <f t="shared" ca="1" si="4877"/>
        <v>0</v>
      </c>
      <c r="Y1285" s="406">
        <f t="shared" ca="1" si="4877"/>
        <v>0</v>
      </c>
      <c r="Z1285" s="406">
        <f t="shared" ca="1" si="4877"/>
        <v>0</v>
      </c>
      <c r="AA1285" s="406">
        <f t="shared" ca="1" si="4877"/>
        <v>0</v>
      </c>
      <c r="AB1285" s="406">
        <f t="shared" ca="1" si="4877"/>
        <v>0</v>
      </c>
      <c r="AC1285" s="406">
        <f t="shared" ca="1" si="4877"/>
        <v>0</v>
      </c>
      <c r="AD1285" s="406">
        <f t="shared" ca="1" si="4877"/>
        <v>0</v>
      </c>
      <c r="AE1285" s="406">
        <f t="shared" ca="1" si="4877"/>
        <v>0</v>
      </c>
      <c r="AF1285" s="406">
        <f t="shared" ca="1" si="4877"/>
        <v>0</v>
      </c>
      <c r="AG1285" s="406">
        <f t="shared" ca="1" si="4877"/>
        <v>0</v>
      </c>
      <c r="AH1285" s="317"/>
      <c r="AI1285" s="318"/>
      <c r="AJ1285" s="318"/>
      <c r="AK1285" s="318"/>
      <c r="AL1285" s="318"/>
      <c r="AM1285"/>
      <c r="AN1285"/>
      <c r="AO1285"/>
      <c r="AP1285"/>
      <c r="AQ1285"/>
      <c r="AR1285"/>
    </row>
    <row r="1286" spans="1:44" ht="13.15" customHeight="1">
      <c r="A1286" s="317"/>
      <c r="B1286" s="317"/>
      <c r="C1286" s="317" cm="1">
        <f t="array" aca="1" ref="C1286" ca="1">OFFSET(C1286,-3,,,)+1</f>
        <v>86</v>
      </c>
      <c r="D1286" s="889" t="str">
        <f t="shared" ref="D1286:E1286" ca="1" si="4878">D951</f>
        <v/>
      </c>
      <c r="E1286" s="892" t="str">
        <f t="shared" ca="1" si="4878"/>
        <v/>
      </c>
      <c r="F1286" s="893"/>
      <c r="G1286" s="898">
        <f t="shared" ref="G1286" si="4879">G951</f>
        <v>0</v>
      </c>
      <c r="H1286" s="901"/>
      <c r="I1286" s="904" t="str">
        <f t="shared" ref="I1286" ca="1" si="4880">I951</f>
        <v/>
      </c>
      <c r="J1286" s="907">
        <f t="shared" ref="J1286" ca="1" si="4881">IF($D1286=$C$3,
SUMPRODUCT(OFFSET($B$1031,1,,($C1286-1)*3-2,),OFFSET($L$1031,,,($C1286-1)*3-2,)),J951+H1286)</f>
        <v>0</v>
      </c>
      <c r="K1286" s="910">
        <f t="shared" ref="K1286" ca="1" si="4882">K951</f>
        <v>0</v>
      </c>
      <c r="L1286" s="913">
        <f t="shared" ref="L1286" ca="1" si="4883">J1286*K1286</f>
        <v>0</v>
      </c>
      <c r="M1286" s="402" t="s">
        <v>89</v>
      </c>
      <c r="N1286" s="308" t="str">
        <f t="shared" ref="N1286:AG1286" ca="1" si="4884">N951</f>
        <v/>
      </c>
      <c r="O1286" s="309" t="str">
        <f t="shared" ca="1" si="4884"/>
        <v/>
      </c>
      <c r="P1286" s="309" t="str">
        <f t="shared" ca="1" si="4884"/>
        <v/>
      </c>
      <c r="Q1286" s="310" t="str">
        <f t="shared" ca="1" si="4884"/>
        <v/>
      </c>
      <c r="R1286" s="309" t="str">
        <f t="shared" ca="1" si="4884"/>
        <v/>
      </c>
      <c r="S1286" s="309" t="str">
        <f t="shared" ca="1" si="4884"/>
        <v/>
      </c>
      <c r="T1286" s="309" t="str">
        <f t="shared" ca="1" si="4884"/>
        <v/>
      </c>
      <c r="U1286" s="309" t="str">
        <f t="shared" ca="1" si="4884"/>
        <v/>
      </c>
      <c r="V1286" s="309" t="str">
        <f t="shared" ca="1" si="4884"/>
        <v/>
      </c>
      <c r="W1286" s="309" t="str">
        <f t="shared" ca="1" si="4884"/>
        <v/>
      </c>
      <c r="X1286" s="309" t="str">
        <f t="shared" ca="1" si="4884"/>
        <v/>
      </c>
      <c r="Y1286" s="309" t="str">
        <f t="shared" ca="1" si="4884"/>
        <v/>
      </c>
      <c r="Z1286" s="309" t="str">
        <f t="shared" ca="1" si="4884"/>
        <v/>
      </c>
      <c r="AA1286" s="309" t="str">
        <f t="shared" ca="1" si="4884"/>
        <v/>
      </c>
      <c r="AB1286" s="309" t="str">
        <f t="shared" ca="1" si="4884"/>
        <v/>
      </c>
      <c r="AC1286" s="309" t="str">
        <f t="shared" ca="1" si="4884"/>
        <v/>
      </c>
      <c r="AD1286" s="309" t="str">
        <f t="shared" ca="1" si="4884"/>
        <v/>
      </c>
      <c r="AE1286" s="309" t="str">
        <f t="shared" ca="1" si="4884"/>
        <v/>
      </c>
      <c r="AF1286" s="309" t="str">
        <f t="shared" ca="1" si="4884"/>
        <v/>
      </c>
      <c r="AG1286" s="309" t="str">
        <f t="shared" ca="1" si="4884"/>
        <v/>
      </c>
      <c r="AH1286" s="317"/>
      <c r="AI1286" s="318"/>
      <c r="AJ1286" s="318"/>
      <c r="AK1286" s="318"/>
      <c r="AL1286" s="318"/>
      <c r="AM1286"/>
      <c r="AN1286"/>
      <c r="AO1286"/>
      <c r="AP1286"/>
      <c r="AQ1286"/>
      <c r="AR1286"/>
    </row>
    <row r="1287" spans="1:44" ht="13.15" customHeight="1">
      <c r="A1287" s="317"/>
      <c r="B1287" s="380">
        <f t="shared" ref="B1287" ca="1" si="4885">B952</f>
        <v>0</v>
      </c>
      <c r="C1287" s="317" cm="1">
        <f t="array" aca="1" ref="C1287" ca="1">IF(ROUND(SUM(IF(N1286:AG1286&lt;&gt;"",IF(N1286:AG1286&lt;&gt;0,(N1287:AG1287))))-J1286,3)&lt;&gt;0,"X",0)</f>
        <v>0</v>
      </c>
      <c r="D1287" s="890"/>
      <c r="E1287" s="894"/>
      <c r="F1287" s="895"/>
      <c r="G1287" s="899"/>
      <c r="H1287" s="902"/>
      <c r="I1287" s="905"/>
      <c r="J1287" s="908"/>
      <c r="K1287" s="911"/>
      <c r="L1287" s="914"/>
      <c r="M1287" s="403" t="s">
        <v>90</v>
      </c>
      <c r="N1287" s="312" cm="1">
        <f t="array" aca="1" ref="N1287" ca="1">IF($D1286=$C$3,
SUM(IF(OFFSET($N$1031,,,($C1286-1)*3-2,$C$2)=N1286,OFFSET($N$1033,,,($C1286-1)*3-2,$C$2)*OFFSET($B$1031,1,,($C1286-1)*3-2,1))),
IFERROR((N952/$J951)*$J1286,0))</f>
        <v>0</v>
      </c>
      <c r="O1287" s="312" cm="1">
        <f t="array" aca="1" ref="O1287" ca="1">IF($D1286=$C$3,
SUM(IF(OFFSET($N$1031,,,($C1286-1)*3-2,$C$2)=O1286,OFFSET($N$1033,,,($C1286-1)*3-2,$C$2)*OFFSET($B$1031,1,,($C1286-1)*3-2,1))),
IFERROR((O952/$J951)*$J1286,0))</f>
        <v>0</v>
      </c>
      <c r="P1287" s="312" cm="1">
        <f t="array" aca="1" ref="P1287" ca="1">IF($D1286=$C$3,
SUM(IF(OFFSET($N$1031,,,($C1286-1)*3-2,$C$2)=P1286,OFFSET($N$1033,,,($C1286-1)*3-2,$C$2)*OFFSET($B$1031,1,,($C1286-1)*3-2,1))),
IFERROR((P952/$J951)*$J1286,0))</f>
        <v>0</v>
      </c>
      <c r="Q1287" s="313" cm="1">
        <f t="array" aca="1" ref="Q1287" ca="1">IF($D1286=$C$3,
SUM(IF(OFFSET($N$1031,,,($C1286-1)*3-2,$C$2)=Q1286,OFFSET($N$1033,,,($C1286-1)*3-2,$C$2)*OFFSET($B$1031,1,,($C1286-1)*3-2,1))),
IFERROR((Q952/$J951)*$J1286,0))</f>
        <v>0</v>
      </c>
      <c r="R1287" s="312" cm="1">
        <f t="array" aca="1" ref="R1287" ca="1">IF($D1286=$C$3,
SUM(IF(OFFSET($N$1031,,,($C1286-1)*3-2,$C$2)=R1286,OFFSET($N$1033,,,($C1286-1)*3-2,$C$2)*OFFSET($B$1031,1,,($C1286-1)*3-2,1))),
IFERROR((R952/$J951)*$J1286,0))</f>
        <v>0</v>
      </c>
      <c r="S1287" s="312" cm="1">
        <f t="array" aca="1" ref="S1287" ca="1">IF($D1286=$C$3,
SUM(IF(OFFSET($N$1031,,,($C1286-1)*3-2,$C$2)=S1286,OFFSET($N$1033,,,($C1286-1)*3-2,$C$2)*OFFSET($B$1031,1,,($C1286-1)*3-2,1))),
IFERROR((S952/$J951)*$J1286,0))</f>
        <v>0</v>
      </c>
      <c r="T1287" s="312" cm="1">
        <f t="array" aca="1" ref="T1287" ca="1">IF($D1286=$C$3,
SUM(IF(OFFSET($N$1031,,,($C1286-1)*3-2,$C$2)=T1286,OFFSET($N$1033,,,($C1286-1)*3-2,$C$2)*OFFSET($B$1031,1,,($C1286-1)*3-2,1))),
IFERROR((T952/$J951)*$J1286,0))</f>
        <v>0</v>
      </c>
      <c r="U1287" s="312" cm="1">
        <f t="array" aca="1" ref="U1287" ca="1">IF($D1286=$C$3,
SUM(IF(OFFSET($N$1031,,,($C1286-1)*3-2,$C$2)=U1286,OFFSET($N$1033,,,($C1286-1)*3-2,$C$2)*OFFSET($B$1031,1,,($C1286-1)*3-2,1))),
IFERROR((U952/$J951)*$J1286,0))</f>
        <v>0</v>
      </c>
      <c r="V1287" s="312" cm="1">
        <f t="array" aca="1" ref="V1287" ca="1">IF($D1286=$C$3,
SUM(IF(OFFSET($N$1031,,,($C1286-1)*3-2,$C$2)=V1286,OFFSET($N$1033,,,($C1286-1)*3-2,$C$2)*OFFSET($B$1031,1,,($C1286-1)*3-2,1))),
IFERROR((V952/$J951)*$J1286,0))</f>
        <v>0</v>
      </c>
      <c r="W1287" s="312" cm="1">
        <f t="array" aca="1" ref="W1287" ca="1">IF($D1286=$C$3,
SUM(IF(OFFSET($N$1031,,,($C1286-1)*3-2,$C$2)=W1286,OFFSET($N$1033,,,($C1286-1)*3-2,$C$2)*OFFSET($B$1031,1,,($C1286-1)*3-2,1))),
IFERROR((W952/$J951)*$J1286,0))</f>
        <v>0</v>
      </c>
      <c r="X1287" s="312" cm="1">
        <f t="array" aca="1" ref="X1287" ca="1">IF($D1286=$C$3,
SUM(IF(OFFSET($N$1031,,,($C1286-1)*3-2,$C$2)=X1286,OFFSET($N$1033,,,($C1286-1)*3-2,$C$2)*OFFSET($B$1031,1,,($C1286-1)*3-2,1))),
IFERROR((X952/$J951)*$J1286,0))</f>
        <v>0</v>
      </c>
      <c r="Y1287" s="312" cm="1">
        <f t="array" aca="1" ref="Y1287" ca="1">IF($D1286=$C$3,
SUM(IF(OFFSET($N$1031,,,($C1286-1)*3-2,$C$2)=Y1286,OFFSET($N$1033,,,($C1286-1)*3-2,$C$2)*OFFSET($B$1031,1,,($C1286-1)*3-2,1))),
IFERROR((Y952/$J951)*$J1286,0))</f>
        <v>0</v>
      </c>
      <c r="Z1287" s="312" cm="1">
        <f t="array" aca="1" ref="Z1287" ca="1">IF($D1286=$C$3,
SUM(IF(OFFSET($N$1031,,,($C1286-1)*3-2,$C$2)=Z1286,OFFSET($N$1033,,,($C1286-1)*3-2,$C$2)*OFFSET($B$1031,1,,($C1286-1)*3-2,1))),
IFERROR((Z952/$J951)*$J1286,0))</f>
        <v>0</v>
      </c>
      <c r="AA1287" s="312" cm="1">
        <f t="array" aca="1" ref="AA1287" ca="1">IF($D1286=$C$3,
SUM(IF(OFFSET($N$1031,,,($C1286-1)*3-2,$C$2)=AA1286,OFFSET($N$1033,,,($C1286-1)*3-2,$C$2)*OFFSET($B$1031,1,,($C1286-1)*3-2,1))),
IFERROR((AA952/$J951)*$J1286,0))</f>
        <v>0</v>
      </c>
      <c r="AB1287" s="312" cm="1">
        <f t="array" aca="1" ref="AB1287" ca="1">IF($D1286=$C$3,
SUM(IF(OFFSET($N$1031,,,($C1286-1)*3-2,$C$2)=AB1286,OFFSET($N$1033,,,($C1286-1)*3-2,$C$2)*OFFSET($B$1031,1,,($C1286-1)*3-2,1))),
IFERROR((AB952/$J951)*$J1286,0))</f>
        <v>0</v>
      </c>
      <c r="AC1287" s="312" cm="1">
        <f t="array" aca="1" ref="AC1287" ca="1">IF($D1286=$C$3,
SUM(IF(OFFSET($N$1031,,,($C1286-1)*3-2,$C$2)=AC1286,OFFSET($N$1033,,,($C1286-1)*3-2,$C$2)*OFFSET($B$1031,1,,($C1286-1)*3-2,1))),
IFERROR((AC952/$J951)*$J1286,0))</f>
        <v>0</v>
      </c>
      <c r="AD1287" s="312" cm="1">
        <f t="array" aca="1" ref="AD1287" ca="1">IF($D1286=$C$3,
SUM(IF(OFFSET($N$1031,,,($C1286-1)*3-2,$C$2)=AD1286,OFFSET($N$1033,,,($C1286-1)*3-2,$C$2)*OFFSET($B$1031,1,,($C1286-1)*3-2,1))),
IFERROR((AD952/$J951)*$J1286,0))</f>
        <v>0</v>
      </c>
      <c r="AE1287" s="312" cm="1">
        <f t="array" aca="1" ref="AE1287" ca="1">IF($D1286=$C$3,
SUM(IF(OFFSET($N$1031,,,($C1286-1)*3-2,$C$2)=AE1286,OFFSET($N$1033,,,($C1286-1)*3-2,$C$2)*OFFSET($B$1031,1,,($C1286-1)*3-2,1))),
IFERROR((AE952/$J951)*$J1286,0))</f>
        <v>0</v>
      </c>
      <c r="AF1287" s="312" cm="1">
        <f t="array" aca="1" ref="AF1287" ca="1">IF($D1286=$C$3,
SUM(IF(OFFSET($N$1031,,,($C1286-1)*3-2,$C$2)=AF1286,OFFSET($N$1033,,,($C1286-1)*3-2,$C$2)*OFFSET($B$1031,1,,($C1286-1)*3-2,1))),
IFERROR((AF952/$J951)*$J1286,0))</f>
        <v>0</v>
      </c>
      <c r="AG1287" s="312" cm="1">
        <f t="array" aca="1" ref="AG1287" ca="1">IF($D1286=$C$3,
SUM(IF(OFFSET($N$1031,,,($C1286-1)*3-2,$C$2)=AG1286,OFFSET($N$1033,,,($C1286-1)*3-2,$C$2)*OFFSET($B$1031,1,,($C1286-1)*3-2,1))),
IFERROR((AG952/$J951)*$J1286,0))</f>
        <v>0</v>
      </c>
      <c r="AH1287" s="317"/>
      <c r="AI1287" s="318"/>
      <c r="AJ1287" s="318"/>
      <c r="AK1287" s="318"/>
      <c r="AL1287" s="318"/>
      <c r="AM1287"/>
      <c r="AN1287"/>
      <c r="AO1287"/>
      <c r="AP1287"/>
      <c r="AQ1287"/>
      <c r="AR1287"/>
    </row>
    <row r="1288" spans="1:44" ht="13.15" customHeight="1">
      <c r="A1288" s="317"/>
      <c r="B1288" s="380" t="str">
        <f t="shared" ref="B1288:C1288" ca="1" si="4886">B953</f>
        <v/>
      </c>
      <c r="C1288" s="380" t="str">
        <f t="shared" ca="1" si="4886"/>
        <v/>
      </c>
      <c r="D1288" s="891"/>
      <c r="E1288" s="896"/>
      <c r="F1288" s="897"/>
      <c r="G1288" s="900"/>
      <c r="H1288" s="903"/>
      <c r="I1288" s="906"/>
      <c r="J1288" s="909"/>
      <c r="K1288" s="912"/>
      <c r="L1288" s="915"/>
      <c r="M1288" s="404" t="s">
        <v>91</v>
      </c>
      <c r="N1288" s="405">
        <f t="shared" ref="N1288:AG1288" ca="1" si="4887">IFERROR(N1287*$K1286,0)</f>
        <v>0</v>
      </c>
      <c r="O1288" s="406">
        <f t="shared" ca="1" si="4887"/>
        <v>0</v>
      </c>
      <c r="P1288" s="406">
        <f t="shared" ca="1" si="4887"/>
        <v>0</v>
      </c>
      <c r="Q1288" s="407">
        <f t="shared" ca="1" si="4887"/>
        <v>0</v>
      </c>
      <c r="R1288" s="406">
        <f t="shared" ca="1" si="4887"/>
        <v>0</v>
      </c>
      <c r="S1288" s="406">
        <f t="shared" ca="1" si="4887"/>
        <v>0</v>
      </c>
      <c r="T1288" s="406">
        <f t="shared" ca="1" si="4887"/>
        <v>0</v>
      </c>
      <c r="U1288" s="406">
        <f t="shared" ca="1" si="4887"/>
        <v>0</v>
      </c>
      <c r="V1288" s="406">
        <f t="shared" ca="1" si="4887"/>
        <v>0</v>
      </c>
      <c r="W1288" s="406">
        <f t="shared" ca="1" si="4887"/>
        <v>0</v>
      </c>
      <c r="X1288" s="406">
        <f t="shared" ca="1" si="4887"/>
        <v>0</v>
      </c>
      <c r="Y1288" s="406">
        <f t="shared" ca="1" si="4887"/>
        <v>0</v>
      </c>
      <c r="Z1288" s="406">
        <f t="shared" ca="1" si="4887"/>
        <v>0</v>
      </c>
      <c r="AA1288" s="406">
        <f t="shared" ca="1" si="4887"/>
        <v>0</v>
      </c>
      <c r="AB1288" s="406">
        <f t="shared" ca="1" si="4887"/>
        <v>0</v>
      </c>
      <c r="AC1288" s="406">
        <f t="shared" ca="1" si="4887"/>
        <v>0</v>
      </c>
      <c r="AD1288" s="406">
        <f t="shared" ca="1" si="4887"/>
        <v>0</v>
      </c>
      <c r="AE1288" s="406">
        <f t="shared" ca="1" si="4887"/>
        <v>0</v>
      </c>
      <c r="AF1288" s="406">
        <f t="shared" ca="1" si="4887"/>
        <v>0</v>
      </c>
      <c r="AG1288" s="406">
        <f t="shared" ca="1" si="4887"/>
        <v>0</v>
      </c>
      <c r="AH1288" s="317"/>
      <c r="AI1288" s="318"/>
      <c r="AJ1288" s="318"/>
      <c r="AK1288" s="318"/>
      <c r="AL1288" s="318"/>
      <c r="AM1288"/>
      <c r="AN1288"/>
      <c r="AO1288"/>
      <c r="AP1288"/>
      <c r="AQ1288"/>
      <c r="AR1288"/>
    </row>
    <row r="1289" spans="1:44" ht="13.15" customHeight="1">
      <c r="A1289" s="317"/>
      <c r="B1289" s="317"/>
      <c r="C1289" s="317" cm="1">
        <f t="array" aca="1" ref="C1289" ca="1">OFFSET(C1289,-3,,,)+1</f>
        <v>87</v>
      </c>
      <c r="D1289" s="889" t="str">
        <f t="shared" ref="D1289:E1289" ca="1" si="4888">D954</f>
        <v/>
      </c>
      <c r="E1289" s="892" t="str">
        <f t="shared" ca="1" si="4888"/>
        <v/>
      </c>
      <c r="F1289" s="893"/>
      <c r="G1289" s="898">
        <f t="shared" ref="G1289" si="4889">G954</f>
        <v>0</v>
      </c>
      <c r="H1289" s="901"/>
      <c r="I1289" s="904" t="str">
        <f t="shared" ref="I1289" ca="1" si="4890">I954</f>
        <v/>
      </c>
      <c r="J1289" s="907">
        <f t="shared" ref="J1289" ca="1" si="4891">IF($D1289=$C$3,
SUMPRODUCT(OFFSET($B$1031,1,,($C1289-1)*3-2,),OFFSET($L$1031,,,($C1289-1)*3-2,)),J954+H1289)</f>
        <v>0</v>
      </c>
      <c r="K1289" s="910">
        <f t="shared" ref="K1289" ca="1" si="4892">K954</f>
        <v>0</v>
      </c>
      <c r="L1289" s="913">
        <f t="shared" ref="L1289" ca="1" si="4893">J1289*K1289</f>
        <v>0</v>
      </c>
      <c r="M1289" s="402" t="s">
        <v>89</v>
      </c>
      <c r="N1289" s="308" t="str">
        <f t="shared" ref="N1289:AG1289" ca="1" si="4894">N954</f>
        <v/>
      </c>
      <c r="O1289" s="309" t="str">
        <f t="shared" ca="1" si="4894"/>
        <v/>
      </c>
      <c r="P1289" s="309" t="str">
        <f t="shared" ca="1" si="4894"/>
        <v/>
      </c>
      <c r="Q1289" s="310" t="str">
        <f t="shared" ca="1" si="4894"/>
        <v/>
      </c>
      <c r="R1289" s="309" t="str">
        <f t="shared" ca="1" si="4894"/>
        <v/>
      </c>
      <c r="S1289" s="309" t="str">
        <f t="shared" ca="1" si="4894"/>
        <v/>
      </c>
      <c r="T1289" s="309" t="str">
        <f t="shared" ca="1" si="4894"/>
        <v/>
      </c>
      <c r="U1289" s="309" t="str">
        <f t="shared" ca="1" si="4894"/>
        <v/>
      </c>
      <c r="V1289" s="309" t="str">
        <f t="shared" ca="1" si="4894"/>
        <v/>
      </c>
      <c r="W1289" s="309" t="str">
        <f t="shared" ca="1" si="4894"/>
        <v/>
      </c>
      <c r="X1289" s="309" t="str">
        <f t="shared" ca="1" si="4894"/>
        <v/>
      </c>
      <c r="Y1289" s="309" t="str">
        <f t="shared" ca="1" si="4894"/>
        <v/>
      </c>
      <c r="Z1289" s="309" t="str">
        <f t="shared" ca="1" si="4894"/>
        <v/>
      </c>
      <c r="AA1289" s="309" t="str">
        <f t="shared" ca="1" si="4894"/>
        <v/>
      </c>
      <c r="AB1289" s="309" t="str">
        <f t="shared" ca="1" si="4894"/>
        <v/>
      </c>
      <c r="AC1289" s="309" t="str">
        <f t="shared" ca="1" si="4894"/>
        <v/>
      </c>
      <c r="AD1289" s="309" t="str">
        <f t="shared" ca="1" si="4894"/>
        <v/>
      </c>
      <c r="AE1289" s="309" t="str">
        <f t="shared" ca="1" si="4894"/>
        <v/>
      </c>
      <c r="AF1289" s="309" t="str">
        <f t="shared" ca="1" si="4894"/>
        <v/>
      </c>
      <c r="AG1289" s="309" t="str">
        <f t="shared" ca="1" si="4894"/>
        <v/>
      </c>
      <c r="AH1289" s="317"/>
      <c r="AI1289" s="318"/>
      <c r="AJ1289" s="318"/>
      <c r="AK1289" s="318"/>
      <c r="AL1289" s="318"/>
      <c r="AM1289"/>
      <c r="AN1289"/>
      <c r="AO1289"/>
      <c r="AP1289"/>
      <c r="AQ1289"/>
      <c r="AR1289"/>
    </row>
    <row r="1290" spans="1:44" ht="13.15" customHeight="1">
      <c r="A1290" s="317"/>
      <c r="B1290" s="380">
        <f t="shared" ref="B1290" ca="1" si="4895">B955</f>
        <v>0</v>
      </c>
      <c r="C1290" s="317" cm="1">
        <f t="array" aca="1" ref="C1290" ca="1">IF(ROUND(SUM(IF(N1289:AG1289&lt;&gt;"",IF(N1289:AG1289&lt;&gt;0,(N1290:AG1290))))-J1289,3)&lt;&gt;0,"X",0)</f>
        <v>0</v>
      </c>
      <c r="D1290" s="890"/>
      <c r="E1290" s="894"/>
      <c r="F1290" s="895"/>
      <c r="G1290" s="899"/>
      <c r="H1290" s="902"/>
      <c r="I1290" s="905"/>
      <c r="J1290" s="908"/>
      <c r="K1290" s="911"/>
      <c r="L1290" s="914"/>
      <c r="M1290" s="403" t="s">
        <v>90</v>
      </c>
      <c r="N1290" s="312" cm="1">
        <f t="array" aca="1" ref="N1290" ca="1">IF($D1289=$C$3,
SUM(IF(OFFSET($N$1031,,,($C1289-1)*3-2,$C$2)=N1289,OFFSET($N$1033,,,($C1289-1)*3-2,$C$2)*OFFSET($B$1031,1,,($C1289-1)*3-2,1))),
IFERROR((N955/$J954)*$J1289,0))</f>
        <v>0</v>
      </c>
      <c r="O1290" s="312" cm="1">
        <f t="array" aca="1" ref="O1290" ca="1">IF($D1289=$C$3,
SUM(IF(OFFSET($N$1031,,,($C1289-1)*3-2,$C$2)=O1289,OFFSET($N$1033,,,($C1289-1)*3-2,$C$2)*OFFSET($B$1031,1,,($C1289-1)*3-2,1))),
IFERROR((O955/$J954)*$J1289,0))</f>
        <v>0</v>
      </c>
      <c r="P1290" s="312" cm="1">
        <f t="array" aca="1" ref="P1290" ca="1">IF($D1289=$C$3,
SUM(IF(OFFSET($N$1031,,,($C1289-1)*3-2,$C$2)=P1289,OFFSET($N$1033,,,($C1289-1)*3-2,$C$2)*OFFSET($B$1031,1,,($C1289-1)*3-2,1))),
IFERROR((P955/$J954)*$J1289,0))</f>
        <v>0</v>
      </c>
      <c r="Q1290" s="313" cm="1">
        <f t="array" aca="1" ref="Q1290" ca="1">IF($D1289=$C$3,
SUM(IF(OFFSET($N$1031,,,($C1289-1)*3-2,$C$2)=Q1289,OFFSET($N$1033,,,($C1289-1)*3-2,$C$2)*OFFSET($B$1031,1,,($C1289-1)*3-2,1))),
IFERROR((Q955/$J954)*$J1289,0))</f>
        <v>0</v>
      </c>
      <c r="R1290" s="312" cm="1">
        <f t="array" aca="1" ref="R1290" ca="1">IF($D1289=$C$3,
SUM(IF(OFFSET($N$1031,,,($C1289-1)*3-2,$C$2)=R1289,OFFSET($N$1033,,,($C1289-1)*3-2,$C$2)*OFFSET($B$1031,1,,($C1289-1)*3-2,1))),
IFERROR((R955/$J954)*$J1289,0))</f>
        <v>0</v>
      </c>
      <c r="S1290" s="312" cm="1">
        <f t="array" aca="1" ref="S1290" ca="1">IF($D1289=$C$3,
SUM(IF(OFFSET($N$1031,,,($C1289-1)*3-2,$C$2)=S1289,OFFSET($N$1033,,,($C1289-1)*3-2,$C$2)*OFFSET($B$1031,1,,($C1289-1)*3-2,1))),
IFERROR((S955/$J954)*$J1289,0))</f>
        <v>0</v>
      </c>
      <c r="T1290" s="312" cm="1">
        <f t="array" aca="1" ref="T1290" ca="1">IF($D1289=$C$3,
SUM(IF(OFFSET($N$1031,,,($C1289-1)*3-2,$C$2)=T1289,OFFSET($N$1033,,,($C1289-1)*3-2,$C$2)*OFFSET($B$1031,1,,($C1289-1)*3-2,1))),
IFERROR((T955/$J954)*$J1289,0))</f>
        <v>0</v>
      </c>
      <c r="U1290" s="312" cm="1">
        <f t="array" aca="1" ref="U1290" ca="1">IF($D1289=$C$3,
SUM(IF(OFFSET($N$1031,,,($C1289-1)*3-2,$C$2)=U1289,OFFSET($N$1033,,,($C1289-1)*3-2,$C$2)*OFFSET($B$1031,1,,($C1289-1)*3-2,1))),
IFERROR((U955/$J954)*$J1289,0))</f>
        <v>0</v>
      </c>
      <c r="V1290" s="312" cm="1">
        <f t="array" aca="1" ref="V1290" ca="1">IF($D1289=$C$3,
SUM(IF(OFFSET($N$1031,,,($C1289-1)*3-2,$C$2)=V1289,OFFSET($N$1033,,,($C1289-1)*3-2,$C$2)*OFFSET($B$1031,1,,($C1289-1)*3-2,1))),
IFERROR((V955/$J954)*$J1289,0))</f>
        <v>0</v>
      </c>
      <c r="W1290" s="312" cm="1">
        <f t="array" aca="1" ref="W1290" ca="1">IF($D1289=$C$3,
SUM(IF(OFFSET($N$1031,,,($C1289-1)*3-2,$C$2)=W1289,OFFSET($N$1033,,,($C1289-1)*3-2,$C$2)*OFFSET($B$1031,1,,($C1289-1)*3-2,1))),
IFERROR((W955/$J954)*$J1289,0))</f>
        <v>0</v>
      </c>
      <c r="X1290" s="312" cm="1">
        <f t="array" aca="1" ref="X1290" ca="1">IF($D1289=$C$3,
SUM(IF(OFFSET($N$1031,,,($C1289-1)*3-2,$C$2)=X1289,OFFSET($N$1033,,,($C1289-1)*3-2,$C$2)*OFFSET($B$1031,1,,($C1289-1)*3-2,1))),
IFERROR((X955/$J954)*$J1289,0))</f>
        <v>0</v>
      </c>
      <c r="Y1290" s="312" cm="1">
        <f t="array" aca="1" ref="Y1290" ca="1">IF($D1289=$C$3,
SUM(IF(OFFSET($N$1031,,,($C1289-1)*3-2,$C$2)=Y1289,OFFSET($N$1033,,,($C1289-1)*3-2,$C$2)*OFFSET($B$1031,1,,($C1289-1)*3-2,1))),
IFERROR((Y955/$J954)*$J1289,0))</f>
        <v>0</v>
      </c>
      <c r="Z1290" s="312" cm="1">
        <f t="array" aca="1" ref="Z1290" ca="1">IF($D1289=$C$3,
SUM(IF(OFFSET($N$1031,,,($C1289-1)*3-2,$C$2)=Z1289,OFFSET($N$1033,,,($C1289-1)*3-2,$C$2)*OFFSET($B$1031,1,,($C1289-1)*3-2,1))),
IFERROR((Z955/$J954)*$J1289,0))</f>
        <v>0</v>
      </c>
      <c r="AA1290" s="312" cm="1">
        <f t="array" aca="1" ref="AA1290" ca="1">IF($D1289=$C$3,
SUM(IF(OFFSET($N$1031,,,($C1289-1)*3-2,$C$2)=AA1289,OFFSET($N$1033,,,($C1289-1)*3-2,$C$2)*OFFSET($B$1031,1,,($C1289-1)*3-2,1))),
IFERROR((AA955/$J954)*$J1289,0))</f>
        <v>0</v>
      </c>
      <c r="AB1290" s="312" cm="1">
        <f t="array" aca="1" ref="AB1290" ca="1">IF($D1289=$C$3,
SUM(IF(OFFSET($N$1031,,,($C1289-1)*3-2,$C$2)=AB1289,OFFSET($N$1033,,,($C1289-1)*3-2,$C$2)*OFFSET($B$1031,1,,($C1289-1)*3-2,1))),
IFERROR((AB955/$J954)*$J1289,0))</f>
        <v>0</v>
      </c>
      <c r="AC1290" s="312" cm="1">
        <f t="array" aca="1" ref="AC1290" ca="1">IF($D1289=$C$3,
SUM(IF(OFFSET($N$1031,,,($C1289-1)*3-2,$C$2)=AC1289,OFFSET($N$1033,,,($C1289-1)*3-2,$C$2)*OFFSET($B$1031,1,,($C1289-1)*3-2,1))),
IFERROR((AC955/$J954)*$J1289,0))</f>
        <v>0</v>
      </c>
      <c r="AD1290" s="312" cm="1">
        <f t="array" aca="1" ref="AD1290" ca="1">IF($D1289=$C$3,
SUM(IF(OFFSET($N$1031,,,($C1289-1)*3-2,$C$2)=AD1289,OFFSET($N$1033,,,($C1289-1)*3-2,$C$2)*OFFSET($B$1031,1,,($C1289-1)*3-2,1))),
IFERROR((AD955/$J954)*$J1289,0))</f>
        <v>0</v>
      </c>
      <c r="AE1290" s="312" cm="1">
        <f t="array" aca="1" ref="AE1290" ca="1">IF($D1289=$C$3,
SUM(IF(OFFSET($N$1031,,,($C1289-1)*3-2,$C$2)=AE1289,OFFSET($N$1033,,,($C1289-1)*3-2,$C$2)*OFFSET($B$1031,1,,($C1289-1)*3-2,1))),
IFERROR((AE955/$J954)*$J1289,0))</f>
        <v>0</v>
      </c>
      <c r="AF1290" s="312" cm="1">
        <f t="array" aca="1" ref="AF1290" ca="1">IF($D1289=$C$3,
SUM(IF(OFFSET($N$1031,,,($C1289-1)*3-2,$C$2)=AF1289,OFFSET($N$1033,,,($C1289-1)*3-2,$C$2)*OFFSET($B$1031,1,,($C1289-1)*3-2,1))),
IFERROR((AF955/$J954)*$J1289,0))</f>
        <v>0</v>
      </c>
      <c r="AG1290" s="312" cm="1">
        <f t="array" aca="1" ref="AG1290" ca="1">IF($D1289=$C$3,
SUM(IF(OFFSET($N$1031,,,($C1289-1)*3-2,$C$2)=AG1289,OFFSET($N$1033,,,($C1289-1)*3-2,$C$2)*OFFSET($B$1031,1,,($C1289-1)*3-2,1))),
IFERROR((AG955/$J954)*$J1289,0))</f>
        <v>0</v>
      </c>
      <c r="AH1290" s="317"/>
      <c r="AI1290" s="318"/>
      <c r="AJ1290" s="318"/>
      <c r="AK1290" s="318"/>
      <c r="AL1290" s="318"/>
      <c r="AM1290"/>
      <c r="AN1290"/>
      <c r="AO1290"/>
      <c r="AP1290"/>
      <c r="AQ1290"/>
      <c r="AR1290"/>
    </row>
    <row r="1291" spans="1:44" ht="13.15" customHeight="1">
      <c r="A1291" s="317"/>
      <c r="B1291" s="380" t="str">
        <f t="shared" ref="B1291:C1291" ca="1" si="4896">B956</f>
        <v/>
      </c>
      <c r="C1291" s="380" t="str">
        <f t="shared" ca="1" si="4896"/>
        <v/>
      </c>
      <c r="D1291" s="891"/>
      <c r="E1291" s="896"/>
      <c r="F1291" s="897"/>
      <c r="G1291" s="900"/>
      <c r="H1291" s="903"/>
      <c r="I1291" s="906"/>
      <c r="J1291" s="909"/>
      <c r="K1291" s="912"/>
      <c r="L1291" s="915"/>
      <c r="M1291" s="404" t="s">
        <v>91</v>
      </c>
      <c r="N1291" s="405">
        <f t="shared" ref="N1291:AG1291" ca="1" si="4897">IFERROR(N1290*$K1289,0)</f>
        <v>0</v>
      </c>
      <c r="O1291" s="406">
        <f t="shared" ca="1" si="4897"/>
        <v>0</v>
      </c>
      <c r="P1291" s="406">
        <f t="shared" ca="1" si="4897"/>
        <v>0</v>
      </c>
      <c r="Q1291" s="407">
        <f t="shared" ca="1" si="4897"/>
        <v>0</v>
      </c>
      <c r="R1291" s="406">
        <f t="shared" ca="1" si="4897"/>
        <v>0</v>
      </c>
      <c r="S1291" s="406">
        <f t="shared" ca="1" si="4897"/>
        <v>0</v>
      </c>
      <c r="T1291" s="406">
        <f t="shared" ca="1" si="4897"/>
        <v>0</v>
      </c>
      <c r="U1291" s="406">
        <f t="shared" ca="1" si="4897"/>
        <v>0</v>
      </c>
      <c r="V1291" s="406">
        <f t="shared" ca="1" si="4897"/>
        <v>0</v>
      </c>
      <c r="W1291" s="406">
        <f t="shared" ca="1" si="4897"/>
        <v>0</v>
      </c>
      <c r="X1291" s="406">
        <f t="shared" ca="1" si="4897"/>
        <v>0</v>
      </c>
      <c r="Y1291" s="406">
        <f t="shared" ca="1" si="4897"/>
        <v>0</v>
      </c>
      <c r="Z1291" s="406">
        <f t="shared" ca="1" si="4897"/>
        <v>0</v>
      </c>
      <c r="AA1291" s="406">
        <f t="shared" ca="1" si="4897"/>
        <v>0</v>
      </c>
      <c r="AB1291" s="406">
        <f t="shared" ca="1" si="4897"/>
        <v>0</v>
      </c>
      <c r="AC1291" s="406">
        <f t="shared" ca="1" si="4897"/>
        <v>0</v>
      </c>
      <c r="AD1291" s="406">
        <f t="shared" ca="1" si="4897"/>
        <v>0</v>
      </c>
      <c r="AE1291" s="406">
        <f t="shared" ca="1" si="4897"/>
        <v>0</v>
      </c>
      <c r="AF1291" s="406">
        <f t="shared" ca="1" si="4897"/>
        <v>0</v>
      </c>
      <c r="AG1291" s="406">
        <f t="shared" ca="1" si="4897"/>
        <v>0</v>
      </c>
      <c r="AH1291" s="317"/>
      <c r="AI1291" s="318"/>
      <c r="AJ1291" s="318"/>
      <c r="AK1291" s="318"/>
      <c r="AL1291" s="318"/>
      <c r="AM1291"/>
      <c r="AN1291"/>
      <c r="AO1291"/>
      <c r="AP1291"/>
      <c r="AQ1291"/>
      <c r="AR1291"/>
    </row>
    <row r="1292" spans="1:44" ht="13.15" customHeight="1">
      <c r="A1292" s="317"/>
      <c r="B1292" s="317"/>
      <c r="C1292" s="317" cm="1">
        <f t="array" aca="1" ref="C1292" ca="1">OFFSET(C1292,-3,,,)+1</f>
        <v>88</v>
      </c>
      <c r="D1292" s="889" t="str">
        <f t="shared" ref="D1292:E1292" ca="1" si="4898">D957</f>
        <v/>
      </c>
      <c r="E1292" s="892" t="str">
        <f t="shared" ca="1" si="4898"/>
        <v/>
      </c>
      <c r="F1292" s="893"/>
      <c r="G1292" s="898">
        <f t="shared" ref="G1292" si="4899">G957</f>
        <v>0</v>
      </c>
      <c r="H1292" s="901"/>
      <c r="I1292" s="904" t="str">
        <f t="shared" ref="I1292" ca="1" si="4900">I957</f>
        <v/>
      </c>
      <c r="J1292" s="907">
        <f t="shared" ref="J1292" ca="1" si="4901">IF($D1292=$C$3,
SUMPRODUCT(OFFSET($B$1031,1,,($C1292-1)*3-2,),OFFSET($L$1031,,,($C1292-1)*3-2,)),J957+H1292)</f>
        <v>0</v>
      </c>
      <c r="K1292" s="910">
        <f t="shared" ref="K1292" ca="1" si="4902">K957</f>
        <v>0</v>
      </c>
      <c r="L1292" s="913">
        <f t="shared" ref="L1292" ca="1" si="4903">J1292*K1292</f>
        <v>0</v>
      </c>
      <c r="M1292" s="402" t="s">
        <v>89</v>
      </c>
      <c r="N1292" s="308" t="str">
        <f t="shared" ref="N1292:AG1292" ca="1" si="4904">N957</f>
        <v/>
      </c>
      <c r="O1292" s="309" t="str">
        <f t="shared" ca="1" si="4904"/>
        <v/>
      </c>
      <c r="P1292" s="309" t="str">
        <f t="shared" ca="1" si="4904"/>
        <v/>
      </c>
      <c r="Q1292" s="310" t="str">
        <f t="shared" ca="1" si="4904"/>
        <v/>
      </c>
      <c r="R1292" s="309" t="str">
        <f t="shared" ca="1" si="4904"/>
        <v/>
      </c>
      <c r="S1292" s="309" t="str">
        <f t="shared" ca="1" si="4904"/>
        <v/>
      </c>
      <c r="T1292" s="309" t="str">
        <f t="shared" ca="1" si="4904"/>
        <v/>
      </c>
      <c r="U1292" s="309" t="str">
        <f t="shared" ca="1" si="4904"/>
        <v/>
      </c>
      <c r="V1292" s="309" t="str">
        <f t="shared" ca="1" si="4904"/>
        <v/>
      </c>
      <c r="W1292" s="309" t="str">
        <f t="shared" ca="1" si="4904"/>
        <v/>
      </c>
      <c r="X1292" s="309" t="str">
        <f t="shared" ca="1" si="4904"/>
        <v/>
      </c>
      <c r="Y1292" s="309" t="str">
        <f t="shared" ca="1" si="4904"/>
        <v/>
      </c>
      <c r="Z1292" s="309" t="str">
        <f t="shared" ca="1" si="4904"/>
        <v/>
      </c>
      <c r="AA1292" s="309" t="str">
        <f t="shared" ca="1" si="4904"/>
        <v/>
      </c>
      <c r="AB1292" s="309" t="str">
        <f t="shared" ca="1" si="4904"/>
        <v/>
      </c>
      <c r="AC1292" s="309" t="str">
        <f t="shared" ca="1" si="4904"/>
        <v/>
      </c>
      <c r="AD1292" s="309" t="str">
        <f t="shared" ca="1" si="4904"/>
        <v/>
      </c>
      <c r="AE1292" s="309" t="str">
        <f t="shared" ca="1" si="4904"/>
        <v/>
      </c>
      <c r="AF1292" s="309" t="str">
        <f t="shared" ca="1" si="4904"/>
        <v/>
      </c>
      <c r="AG1292" s="309" t="str">
        <f t="shared" ca="1" si="4904"/>
        <v/>
      </c>
      <c r="AH1292" s="317"/>
      <c r="AI1292" s="318"/>
      <c r="AJ1292" s="318"/>
      <c r="AK1292" s="318"/>
      <c r="AL1292" s="318"/>
      <c r="AM1292"/>
      <c r="AN1292"/>
      <c r="AO1292"/>
      <c r="AP1292"/>
      <c r="AQ1292"/>
      <c r="AR1292"/>
    </row>
    <row r="1293" spans="1:44" ht="13.15" customHeight="1">
      <c r="A1293" s="317"/>
      <c r="B1293" s="380">
        <f t="shared" ref="B1293" ca="1" si="4905">B958</f>
        <v>0</v>
      </c>
      <c r="C1293" s="317" cm="1">
        <f t="array" aca="1" ref="C1293" ca="1">IF(ROUND(SUM(IF(N1292:AG1292&lt;&gt;"",IF(N1292:AG1292&lt;&gt;0,(N1293:AG1293))))-J1292,3)&lt;&gt;0,"X",0)</f>
        <v>0</v>
      </c>
      <c r="D1293" s="890"/>
      <c r="E1293" s="894"/>
      <c r="F1293" s="895"/>
      <c r="G1293" s="899"/>
      <c r="H1293" s="902"/>
      <c r="I1293" s="905"/>
      <c r="J1293" s="908"/>
      <c r="K1293" s="911"/>
      <c r="L1293" s="914"/>
      <c r="M1293" s="403" t="s">
        <v>90</v>
      </c>
      <c r="N1293" s="312" cm="1">
        <f t="array" aca="1" ref="N1293" ca="1">IF($D1292=$C$3,
SUM(IF(OFFSET($N$1031,,,($C1292-1)*3-2,$C$2)=N1292,OFFSET($N$1033,,,($C1292-1)*3-2,$C$2)*OFFSET($B$1031,1,,($C1292-1)*3-2,1))),
IFERROR((N958/$J957)*$J1292,0))</f>
        <v>0</v>
      </c>
      <c r="O1293" s="312" cm="1">
        <f t="array" aca="1" ref="O1293" ca="1">IF($D1292=$C$3,
SUM(IF(OFFSET($N$1031,,,($C1292-1)*3-2,$C$2)=O1292,OFFSET($N$1033,,,($C1292-1)*3-2,$C$2)*OFFSET($B$1031,1,,($C1292-1)*3-2,1))),
IFERROR((O958/$J957)*$J1292,0))</f>
        <v>0</v>
      </c>
      <c r="P1293" s="312" cm="1">
        <f t="array" aca="1" ref="P1293" ca="1">IF($D1292=$C$3,
SUM(IF(OFFSET($N$1031,,,($C1292-1)*3-2,$C$2)=P1292,OFFSET($N$1033,,,($C1292-1)*3-2,$C$2)*OFFSET($B$1031,1,,($C1292-1)*3-2,1))),
IFERROR((P958/$J957)*$J1292,0))</f>
        <v>0</v>
      </c>
      <c r="Q1293" s="313" cm="1">
        <f t="array" aca="1" ref="Q1293" ca="1">IF($D1292=$C$3,
SUM(IF(OFFSET($N$1031,,,($C1292-1)*3-2,$C$2)=Q1292,OFFSET($N$1033,,,($C1292-1)*3-2,$C$2)*OFFSET($B$1031,1,,($C1292-1)*3-2,1))),
IFERROR((Q958/$J957)*$J1292,0))</f>
        <v>0</v>
      </c>
      <c r="R1293" s="312" cm="1">
        <f t="array" aca="1" ref="R1293" ca="1">IF($D1292=$C$3,
SUM(IF(OFFSET($N$1031,,,($C1292-1)*3-2,$C$2)=R1292,OFFSET($N$1033,,,($C1292-1)*3-2,$C$2)*OFFSET($B$1031,1,,($C1292-1)*3-2,1))),
IFERROR((R958/$J957)*$J1292,0))</f>
        <v>0</v>
      </c>
      <c r="S1293" s="312" cm="1">
        <f t="array" aca="1" ref="S1293" ca="1">IF($D1292=$C$3,
SUM(IF(OFFSET($N$1031,,,($C1292-1)*3-2,$C$2)=S1292,OFFSET($N$1033,,,($C1292-1)*3-2,$C$2)*OFFSET($B$1031,1,,($C1292-1)*3-2,1))),
IFERROR((S958/$J957)*$J1292,0))</f>
        <v>0</v>
      </c>
      <c r="T1293" s="312" cm="1">
        <f t="array" aca="1" ref="T1293" ca="1">IF($D1292=$C$3,
SUM(IF(OFFSET($N$1031,,,($C1292-1)*3-2,$C$2)=T1292,OFFSET($N$1033,,,($C1292-1)*3-2,$C$2)*OFFSET($B$1031,1,,($C1292-1)*3-2,1))),
IFERROR((T958/$J957)*$J1292,0))</f>
        <v>0</v>
      </c>
      <c r="U1293" s="312" cm="1">
        <f t="array" aca="1" ref="U1293" ca="1">IF($D1292=$C$3,
SUM(IF(OFFSET($N$1031,,,($C1292-1)*3-2,$C$2)=U1292,OFFSET($N$1033,,,($C1292-1)*3-2,$C$2)*OFFSET($B$1031,1,,($C1292-1)*3-2,1))),
IFERROR((U958/$J957)*$J1292,0))</f>
        <v>0</v>
      </c>
      <c r="V1293" s="312" cm="1">
        <f t="array" aca="1" ref="V1293" ca="1">IF($D1292=$C$3,
SUM(IF(OFFSET($N$1031,,,($C1292-1)*3-2,$C$2)=V1292,OFFSET($N$1033,,,($C1292-1)*3-2,$C$2)*OFFSET($B$1031,1,,($C1292-1)*3-2,1))),
IFERROR((V958/$J957)*$J1292,0))</f>
        <v>0</v>
      </c>
      <c r="W1293" s="312" cm="1">
        <f t="array" aca="1" ref="W1293" ca="1">IF($D1292=$C$3,
SUM(IF(OFFSET($N$1031,,,($C1292-1)*3-2,$C$2)=W1292,OFFSET($N$1033,,,($C1292-1)*3-2,$C$2)*OFFSET($B$1031,1,,($C1292-1)*3-2,1))),
IFERROR((W958/$J957)*$J1292,0))</f>
        <v>0</v>
      </c>
      <c r="X1293" s="312" cm="1">
        <f t="array" aca="1" ref="X1293" ca="1">IF($D1292=$C$3,
SUM(IF(OFFSET($N$1031,,,($C1292-1)*3-2,$C$2)=X1292,OFFSET($N$1033,,,($C1292-1)*3-2,$C$2)*OFFSET($B$1031,1,,($C1292-1)*3-2,1))),
IFERROR((X958/$J957)*$J1292,0))</f>
        <v>0</v>
      </c>
      <c r="Y1293" s="312" cm="1">
        <f t="array" aca="1" ref="Y1293" ca="1">IF($D1292=$C$3,
SUM(IF(OFFSET($N$1031,,,($C1292-1)*3-2,$C$2)=Y1292,OFFSET($N$1033,,,($C1292-1)*3-2,$C$2)*OFFSET($B$1031,1,,($C1292-1)*3-2,1))),
IFERROR((Y958/$J957)*$J1292,0))</f>
        <v>0</v>
      </c>
      <c r="Z1293" s="312" cm="1">
        <f t="array" aca="1" ref="Z1293" ca="1">IF($D1292=$C$3,
SUM(IF(OFFSET($N$1031,,,($C1292-1)*3-2,$C$2)=Z1292,OFFSET($N$1033,,,($C1292-1)*3-2,$C$2)*OFFSET($B$1031,1,,($C1292-1)*3-2,1))),
IFERROR((Z958/$J957)*$J1292,0))</f>
        <v>0</v>
      </c>
      <c r="AA1293" s="312" cm="1">
        <f t="array" aca="1" ref="AA1293" ca="1">IF($D1292=$C$3,
SUM(IF(OFFSET($N$1031,,,($C1292-1)*3-2,$C$2)=AA1292,OFFSET($N$1033,,,($C1292-1)*3-2,$C$2)*OFFSET($B$1031,1,,($C1292-1)*3-2,1))),
IFERROR((AA958/$J957)*$J1292,0))</f>
        <v>0</v>
      </c>
      <c r="AB1293" s="312" cm="1">
        <f t="array" aca="1" ref="AB1293" ca="1">IF($D1292=$C$3,
SUM(IF(OFFSET($N$1031,,,($C1292-1)*3-2,$C$2)=AB1292,OFFSET($N$1033,,,($C1292-1)*3-2,$C$2)*OFFSET($B$1031,1,,($C1292-1)*3-2,1))),
IFERROR((AB958/$J957)*$J1292,0))</f>
        <v>0</v>
      </c>
      <c r="AC1293" s="312" cm="1">
        <f t="array" aca="1" ref="AC1293" ca="1">IF($D1292=$C$3,
SUM(IF(OFFSET($N$1031,,,($C1292-1)*3-2,$C$2)=AC1292,OFFSET($N$1033,,,($C1292-1)*3-2,$C$2)*OFFSET($B$1031,1,,($C1292-1)*3-2,1))),
IFERROR((AC958/$J957)*$J1292,0))</f>
        <v>0</v>
      </c>
      <c r="AD1293" s="312" cm="1">
        <f t="array" aca="1" ref="AD1293" ca="1">IF($D1292=$C$3,
SUM(IF(OFFSET($N$1031,,,($C1292-1)*3-2,$C$2)=AD1292,OFFSET($N$1033,,,($C1292-1)*3-2,$C$2)*OFFSET($B$1031,1,,($C1292-1)*3-2,1))),
IFERROR((AD958/$J957)*$J1292,0))</f>
        <v>0</v>
      </c>
      <c r="AE1293" s="312" cm="1">
        <f t="array" aca="1" ref="AE1293" ca="1">IF($D1292=$C$3,
SUM(IF(OFFSET($N$1031,,,($C1292-1)*3-2,$C$2)=AE1292,OFFSET($N$1033,,,($C1292-1)*3-2,$C$2)*OFFSET($B$1031,1,,($C1292-1)*3-2,1))),
IFERROR((AE958/$J957)*$J1292,0))</f>
        <v>0</v>
      </c>
      <c r="AF1293" s="312" cm="1">
        <f t="array" aca="1" ref="AF1293" ca="1">IF($D1292=$C$3,
SUM(IF(OFFSET($N$1031,,,($C1292-1)*3-2,$C$2)=AF1292,OFFSET($N$1033,,,($C1292-1)*3-2,$C$2)*OFFSET($B$1031,1,,($C1292-1)*3-2,1))),
IFERROR((AF958/$J957)*$J1292,0))</f>
        <v>0</v>
      </c>
      <c r="AG1293" s="312" cm="1">
        <f t="array" aca="1" ref="AG1293" ca="1">IF($D1292=$C$3,
SUM(IF(OFFSET($N$1031,,,($C1292-1)*3-2,$C$2)=AG1292,OFFSET($N$1033,,,($C1292-1)*3-2,$C$2)*OFFSET($B$1031,1,,($C1292-1)*3-2,1))),
IFERROR((AG958/$J957)*$J1292,0))</f>
        <v>0</v>
      </c>
      <c r="AH1293" s="317"/>
      <c r="AI1293" s="318"/>
      <c r="AJ1293" s="318"/>
      <c r="AK1293" s="318"/>
      <c r="AL1293" s="318"/>
      <c r="AM1293"/>
      <c r="AN1293"/>
      <c r="AO1293"/>
      <c r="AP1293"/>
      <c r="AQ1293"/>
      <c r="AR1293"/>
    </row>
    <row r="1294" spans="1:44" ht="13.15" customHeight="1">
      <c r="A1294" s="317"/>
      <c r="B1294" s="380" t="str">
        <f t="shared" ref="B1294:C1294" ca="1" si="4906">B959</f>
        <v/>
      </c>
      <c r="C1294" s="380" t="str">
        <f t="shared" ca="1" si="4906"/>
        <v/>
      </c>
      <c r="D1294" s="891"/>
      <c r="E1294" s="896"/>
      <c r="F1294" s="897"/>
      <c r="G1294" s="900"/>
      <c r="H1294" s="903"/>
      <c r="I1294" s="906"/>
      <c r="J1294" s="909"/>
      <c r="K1294" s="912"/>
      <c r="L1294" s="915"/>
      <c r="M1294" s="404" t="s">
        <v>91</v>
      </c>
      <c r="N1294" s="405">
        <f t="shared" ref="N1294:AG1294" ca="1" si="4907">IFERROR(N1293*$K1292,0)</f>
        <v>0</v>
      </c>
      <c r="O1294" s="406">
        <f t="shared" ca="1" si="4907"/>
        <v>0</v>
      </c>
      <c r="P1294" s="406">
        <f t="shared" ca="1" si="4907"/>
        <v>0</v>
      </c>
      <c r="Q1294" s="407">
        <f t="shared" ca="1" si="4907"/>
        <v>0</v>
      </c>
      <c r="R1294" s="406">
        <f t="shared" ca="1" si="4907"/>
        <v>0</v>
      </c>
      <c r="S1294" s="406">
        <f t="shared" ca="1" si="4907"/>
        <v>0</v>
      </c>
      <c r="T1294" s="406">
        <f t="shared" ca="1" si="4907"/>
        <v>0</v>
      </c>
      <c r="U1294" s="406">
        <f t="shared" ca="1" si="4907"/>
        <v>0</v>
      </c>
      <c r="V1294" s="406">
        <f t="shared" ca="1" si="4907"/>
        <v>0</v>
      </c>
      <c r="W1294" s="406">
        <f t="shared" ca="1" si="4907"/>
        <v>0</v>
      </c>
      <c r="X1294" s="406">
        <f t="shared" ca="1" si="4907"/>
        <v>0</v>
      </c>
      <c r="Y1294" s="406">
        <f t="shared" ca="1" si="4907"/>
        <v>0</v>
      </c>
      <c r="Z1294" s="406">
        <f t="shared" ca="1" si="4907"/>
        <v>0</v>
      </c>
      <c r="AA1294" s="406">
        <f t="shared" ca="1" si="4907"/>
        <v>0</v>
      </c>
      <c r="AB1294" s="406">
        <f t="shared" ca="1" si="4907"/>
        <v>0</v>
      </c>
      <c r="AC1294" s="406">
        <f t="shared" ca="1" si="4907"/>
        <v>0</v>
      </c>
      <c r="AD1294" s="406">
        <f t="shared" ca="1" si="4907"/>
        <v>0</v>
      </c>
      <c r="AE1294" s="406">
        <f t="shared" ca="1" si="4907"/>
        <v>0</v>
      </c>
      <c r="AF1294" s="406">
        <f t="shared" ca="1" si="4907"/>
        <v>0</v>
      </c>
      <c r="AG1294" s="406">
        <f t="shared" ca="1" si="4907"/>
        <v>0</v>
      </c>
      <c r="AH1294" s="317"/>
      <c r="AI1294" s="318"/>
      <c r="AJ1294" s="318"/>
      <c r="AK1294" s="318"/>
      <c r="AL1294" s="318"/>
      <c r="AM1294"/>
      <c r="AN1294"/>
      <c r="AO1294"/>
      <c r="AP1294"/>
      <c r="AQ1294"/>
      <c r="AR1294"/>
    </row>
    <row r="1295" spans="1:44" ht="13.15" customHeight="1">
      <c r="A1295" s="317"/>
      <c r="B1295" s="317"/>
      <c r="C1295" s="317" cm="1">
        <f t="array" aca="1" ref="C1295" ca="1">OFFSET(C1295,-3,,,)+1</f>
        <v>89</v>
      </c>
      <c r="D1295" s="889" t="str">
        <f t="shared" ref="D1295:E1295" ca="1" si="4908">D960</f>
        <v/>
      </c>
      <c r="E1295" s="892" t="str">
        <f t="shared" ca="1" si="4908"/>
        <v/>
      </c>
      <c r="F1295" s="893"/>
      <c r="G1295" s="898">
        <f t="shared" ref="G1295" si="4909">G960</f>
        <v>0</v>
      </c>
      <c r="H1295" s="901"/>
      <c r="I1295" s="904" t="str">
        <f t="shared" ref="I1295" ca="1" si="4910">I960</f>
        <v/>
      </c>
      <c r="J1295" s="907">
        <f t="shared" ref="J1295" ca="1" si="4911">IF($D1295=$C$3,
SUMPRODUCT(OFFSET($B$1031,1,,($C1295-1)*3-2,),OFFSET($L$1031,,,($C1295-1)*3-2,)),J960+H1295)</f>
        <v>0</v>
      </c>
      <c r="K1295" s="910">
        <f t="shared" ref="K1295" ca="1" si="4912">K960</f>
        <v>0</v>
      </c>
      <c r="L1295" s="913">
        <f t="shared" ref="L1295" ca="1" si="4913">J1295*K1295</f>
        <v>0</v>
      </c>
      <c r="M1295" s="402" t="s">
        <v>89</v>
      </c>
      <c r="N1295" s="308" t="str">
        <f t="shared" ref="N1295:AG1295" ca="1" si="4914">N960</f>
        <v/>
      </c>
      <c r="O1295" s="309" t="str">
        <f t="shared" ca="1" si="4914"/>
        <v/>
      </c>
      <c r="P1295" s="309" t="str">
        <f t="shared" ca="1" si="4914"/>
        <v/>
      </c>
      <c r="Q1295" s="310" t="str">
        <f t="shared" ca="1" si="4914"/>
        <v/>
      </c>
      <c r="R1295" s="309" t="str">
        <f t="shared" ca="1" si="4914"/>
        <v/>
      </c>
      <c r="S1295" s="309" t="str">
        <f t="shared" ca="1" si="4914"/>
        <v/>
      </c>
      <c r="T1295" s="309" t="str">
        <f t="shared" ca="1" si="4914"/>
        <v/>
      </c>
      <c r="U1295" s="309" t="str">
        <f t="shared" ca="1" si="4914"/>
        <v/>
      </c>
      <c r="V1295" s="309" t="str">
        <f t="shared" ca="1" si="4914"/>
        <v/>
      </c>
      <c r="W1295" s="309" t="str">
        <f t="shared" ca="1" si="4914"/>
        <v/>
      </c>
      <c r="X1295" s="309" t="str">
        <f t="shared" ca="1" si="4914"/>
        <v/>
      </c>
      <c r="Y1295" s="309" t="str">
        <f t="shared" ca="1" si="4914"/>
        <v/>
      </c>
      <c r="Z1295" s="309" t="str">
        <f t="shared" ca="1" si="4914"/>
        <v/>
      </c>
      <c r="AA1295" s="309" t="str">
        <f t="shared" ca="1" si="4914"/>
        <v/>
      </c>
      <c r="AB1295" s="309" t="str">
        <f t="shared" ca="1" si="4914"/>
        <v/>
      </c>
      <c r="AC1295" s="309" t="str">
        <f t="shared" ca="1" si="4914"/>
        <v/>
      </c>
      <c r="AD1295" s="309" t="str">
        <f t="shared" ca="1" si="4914"/>
        <v/>
      </c>
      <c r="AE1295" s="309" t="str">
        <f t="shared" ca="1" si="4914"/>
        <v/>
      </c>
      <c r="AF1295" s="309" t="str">
        <f t="shared" ca="1" si="4914"/>
        <v/>
      </c>
      <c r="AG1295" s="309" t="str">
        <f t="shared" ca="1" si="4914"/>
        <v/>
      </c>
      <c r="AH1295" s="317"/>
      <c r="AI1295" s="318"/>
      <c r="AJ1295" s="318"/>
      <c r="AK1295" s="318"/>
      <c r="AL1295" s="318"/>
      <c r="AM1295"/>
      <c r="AN1295"/>
      <c r="AO1295"/>
      <c r="AP1295"/>
      <c r="AQ1295"/>
      <c r="AR1295"/>
    </row>
    <row r="1296" spans="1:44" ht="13.15" customHeight="1">
      <c r="A1296" s="317"/>
      <c r="B1296" s="380">
        <f t="shared" ref="B1296" ca="1" si="4915">B961</f>
        <v>0</v>
      </c>
      <c r="C1296" s="317" cm="1">
        <f t="array" aca="1" ref="C1296" ca="1">IF(ROUND(SUM(IF(N1295:AG1295&lt;&gt;"",IF(N1295:AG1295&lt;&gt;0,(N1296:AG1296))))-J1295,3)&lt;&gt;0,"X",0)</f>
        <v>0</v>
      </c>
      <c r="D1296" s="890"/>
      <c r="E1296" s="894"/>
      <c r="F1296" s="895"/>
      <c r="G1296" s="899"/>
      <c r="H1296" s="902"/>
      <c r="I1296" s="905"/>
      <c r="J1296" s="908"/>
      <c r="K1296" s="911"/>
      <c r="L1296" s="914"/>
      <c r="M1296" s="403" t="s">
        <v>90</v>
      </c>
      <c r="N1296" s="312" cm="1">
        <f t="array" aca="1" ref="N1296" ca="1">IF($D1295=$C$3,
SUM(IF(OFFSET($N$1031,,,($C1295-1)*3-2,$C$2)=N1295,OFFSET($N$1033,,,($C1295-1)*3-2,$C$2)*OFFSET($B$1031,1,,($C1295-1)*3-2,1))),
IFERROR((N961/$J960)*$J1295,0))</f>
        <v>0</v>
      </c>
      <c r="O1296" s="312" cm="1">
        <f t="array" aca="1" ref="O1296" ca="1">IF($D1295=$C$3,
SUM(IF(OFFSET($N$1031,,,($C1295-1)*3-2,$C$2)=O1295,OFFSET($N$1033,,,($C1295-1)*3-2,$C$2)*OFFSET($B$1031,1,,($C1295-1)*3-2,1))),
IFERROR((O961/$J960)*$J1295,0))</f>
        <v>0</v>
      </c>
      <c r="P1296" s="312" cm="1">
        <f t="array" aca="1" ref="P1296" ca="1">IF($D1295=$C$3,
SUM(IF(OFFSET($N$1031,,,($C1295-1)*3-2,$C$2)=P1295,OFFSET($N$1033,,,($C1295-1)*3-2,$C$2)*OFFSET($B$1031,1,,($C1295-1)*3-2,1))),
IFERROR((P961/$J960)*$J1295,0))</f>
        <v>0</v>
      </c>
      <c r="Q1296" s="313" cm="1">
        <f t="array" aca="1" ref="Q1296" ca="1">IF($D1295=$C$3,
SUM(IF(OFFSET($N$1031,,,($C1295-1)*3-2,$C$2)=Q1295,OFFSET($N$1033,,,($C1295-1)*3-2,$C$2)*OFFSET($B$1031,1,,($C1295-1)*3-2,1))),
IFERROR((Q961/$J960)*$J1295,0))</f>
        <v>0</v>
      </c>
      <c r="R1296" s="312" cm="1">
        <f t="array" aca="1" ref="R1296" ca="1">IF($D1295=$C$3,
SUM(IF(OFFSET($N$1031,,,($C1295-1)*3-2,$C$2)=R1295,OFFSET($N$1033,,,($C1295-1)*3-2,$C$2)*OFFSET($B$1031,1,,($C1295-1)*3-2,1))),
IFERROR((R961/$J960)*$J1295,0))</f>
        <v>0</v>
      </c>
      <c r="S1296" s="312" cm="1">
        <f t="array" aca="1" ref="S1296" ca="1">IF($D1295=$C$3,
SUM(IF(OFFSET($N$1031,,,($C1295-1)*3-2,$C$2)=S1295,OFFSET($N$1033,,,($C1295-1)*3-2,$C$2)*OFFSET($B$1031,1,,($C1295-1)*3-2,1))),
IFERROR((S961/$J960)*$J1295,0))</f>
        <v>0</v>
      </c>
      <c r="T1296" s="312" cm="1">
        <f t="array" aca="1" ref="T1296" ca="1">IF($D1295=$C$3,
SUM(IF(OFFSET($N$1031,,,($C1295-1)*3-2,$C$2)=T1295,OFFSET($N$1033,,,($C1295-1)*3-2,$C$2)*OFFSET($B$1031,1,,($C1295-1)*3-2,1))),
IFERROR((T961/$J960)*$J1295,0))</f>
        <v>0</v>
      </c>
      <c r="U1296" s="312" cm="1">
        <f t="array" aca="1" ref="U1296" ca="1">IF($D1295=$C$3,
SUM(IF(OFFSET($N$1031,,,($C1295-1)*3-2,$C$2)=U1295,OFFSET($N$1033,,,($C1295-1)*3-2,$C$2)*OFFSET($B$1031,1,,($C1295-1)*3-2,1))),
IFERROR((U961/$J960)*$J1295,0))</f>
        <v>0</v>
      </c>
      <c r="V1296" s="312" cm="1">
        <f t="array" aca="1" ref="V1296" ca="1">IF($D1295=$C$3,
SUM(IF(OFFSET($N$1031,,,($C1295-1)*3-2,$C$2)=V1295,OFFSET($N$1033,,,($C1295-1)*3-2,$C$2)*OFFSET($B$1031,1,,($C1295-1)*3-2,1))),
IFERROR((V961/$J960)*$J1295,0))</f>
        <v>0</v>
      </c>
      <c r="W1296" s="312" cm="1">
        <f t="array" aca="1" ref="W1296" ca="1">IF($D1295=$C$3,
SUM(IF(OFFSET($N$1031,,,($C1295-1)*3-2,$C$2)=W1295,OFFSET($N$1033,,,($C1295-1)*3-2,$C$2)*OFFSET($B$1031,1,,($C1295-1)*3-2,1))),
IFERROR((W961/$J960)*$J1295,0))</f>
        <v>0</v>
      </c>
      <c r="X1296" s="312" cm="1">
        <f t="array" aca="1" ref="X1296" ca="1">IF($D1295=$C$3,
SUM(IF(OFFSET($N$1031,,,($C1295-1)*3-2,$C$2)=X1295,OFFSET($N$1033,,,($C1295-1)*3-2,$C$2)*OFFSET($B$1031,1,,($C1295-1)*3-2,1))),
IFERROR((X961/$J960)*$J1295,0))</f>
        <v>0</v>
      </c>
      <c r="Y1296" s="312" cm="1">
        <f t="array" aca="1" ref="Y1296" ca="1">IF($D1295=$C$3,
SUM(IF(OFFSET($N$1031,,,($C1295-1)*3-2,$C$2)=Y1295,OFFSET($N$1033,,,($C1295-1)*3-2,$C$2)*OFFSET($B$1031,1,,($C1295-1)*3-2,1))),
IFERROR((Y961/$J960)*$J1295,0))</f>
        <v>0</v>
      </c>
      <c r="Z1296" s="312" cm="1">
        <f t="array" aca="1" ref="Z1296" ca="1">IF($D1295=$C$3,
SUM(IF(OFFSET($N$1031,,,($C1295-1)*3-2,$C$2)=Z1295,OFFSET($N$1033,,,($C1295-1)*3-2,$C$2)*OFFSET($B$1031,1,,($C1295-1)*3-2,1))),
IFERROR((Z961/$J960)*$J1295,0))</f>
        <v>0</v>
      </c>
      <c r="AA1296" s="312" cm="1">
        <f t="array" aca="1" ref="AA1296" ca="1">IF($D1295=$C$3,
SUM(IF(OFFSET($N$1031,,,($C1295-1)*3-2,$C$2)=AA1295,OFFSET($N$1033,,,($C1295-1)*3-2,$C$2)*OFFSET($B$1031,1,,($C1295-1)*3-2,1))),
IFERROR((AA961/$J960)*$J1295,0))</f>
        <v>0</v>
      </c>
      <c r="AB1296" s="312" cm="1">
        <f t="array" aca="1" ref="AB1296" ca="1">IF($D1295=$C$3,
SUM(IF(OFFSET($N$1031,,,($C1295-1)*3-2,$C$2)=AB1295,OFFSET($N$1033,,,($C1295-1)*3-2,$C$2)*OFFSET($B$1031,1,,($C1295-1)*3-2,1))),
IFERROR((AB961/$J960)*$J1295,0))</f>
        <v>0</v>
      </c>
      <c r="AC1296" s="312" cm="1">
        <f t="array" aca="1" ref="AC1296" ca="1">IF($D1295=$C$3,
SUM(IF(OFFSET($N$1031,,,($C1295-1)*3-2,$C$2)=AC1295,OFFSET($N$1033,,,($C1295-1)*3-2,$C$2)*OFFSET($B$1031,1,,($C1295-1)*3-2,1))),
IFERROR((AC961/$J960)*$J1295,0))</f>
        <v>0</v>
      </c>
      <c r="AD1296" s="312" cm="1">
        <f t="array" aca="1" ref="AD1296" ca="1">IF($D1295=$C$3,
SUM(IF(OFFSET($N$1031,,,($C1295-1)*3-2,$C$2)=AD1295,OFFSET($N$1033,,,($C1295-1)*3-2,$C$2)*OFFSET($B$1031,1,,($C1295-1)*3-2,1))),
IFERROR((AD961/$J960)*$J1295,0))</f>
        <v>0</v>
      </c>
      <c r="AE1296" s="312" cm="1">
        <f t="array" aca="1" ref="AE1296" ca="1">IF($D1295=$C$3,
SUM(IF(OFFSET($N$1031,,,($C1295-1)*3-2,$C$2)=AE1295,OFFSET($N$1033,,,($C1295-1)*3-2,$C$2)*OFFSET($B$1031,1,,($C1295-1)*3-2,1))),
IFERROR((AE961/$J960)*$J1295,0))</f>
        <v>0</v>
      </c>
      <c r="AF1296" s="312" cm="1">
        <f t="array" aca="1" ref="AF1296" ca="1">IF($D1295=$C$3,
SUM(IF(OFFSET($N$1031,,,($C1295-1)*3-2,$C$2)=AF1295,OFFSET($N$1033,,,($C1295-1)*3-2,$C$2)*OFFSET($B$1031,1,,($C1295-1)*3-2,1))),
IFERROR((AF961/$J960)*$J1295,0))</f>
        <v>0</v>
      </c>
      <c r="AG1296" s="312" cm="1">
        <f t="array" aca="1" ref="AG1296" ca="1">IF($D1295=$C$3,
SUM(IF(OFFSET($N$1031,,,($C1295-1)*3-2,$C$2)=AG1295,OFFSET($N$1033,,,($C1295-1)*3-2,$C$2)*OFFSET($B$1031,1,,($C1295-1)*3-2,1))),
IFERROR((AG961/$J960)*$J1295,0))</f>
        <v>0</v>
      </c>
      <c r="AH1296" s="317"/>
      <c r="AI1296" s="318"/>
      <c r="AJ1296" s="318"/>
      <c r="AK1296" s="318"/>
      <c r="AL1296" s="318"/>
      <c r="AM1296"/>
      <c r="AN1296"/>
      <c r="AO1296"/>
      <c r="AP1296"/>
      <c r="AQ1296"/>
      <c r="AR1296"/>
    </row>
    <row r="1297" spans="1:44" ht="13.15" customHeight="1">
      <c r="A1297" s="317"/>
      <c r="B1297" s="380" t="str">
        <f t="shared" ref="B1297:C1297" ca="1" si="4916">B962</f>
        <v/>
      </c>
      <c r="C1297" s="380" t="str">
        <f t="shared" ca="1" si="4916"/>
        <v/>
      </c>
      <c r="D1297" s="891"/>
      <c r="E1297" s="896"/>
      <c r="F1297" s="897"/>
      <c r="G1297" s="900"/>
      <c r="H1297" s="903"/>
      <c r="I1297" s="906"/>
      <c r="J1297" s="909"/>
      <c r="K1297" s="912"/>
      <c r="L1297" s="915"/>
      <c r="M1297" s="404" t="s">
        <v>91</v>
      </c>
      <c r="N1297" s="405">
        <f t="shared" ref="N1297:AG1297" ca="1" si="4917">IFERROR(N1296*$K1295,0)</f>
        <v>0</v>
      </c>
      <c r="O1297" s="406">
        <f t="shared" ca="1" si="4917"/>
        <v>0</v>
      </c>
      <c r="P1297" s="406">
        <f t="shared" ca="1" si="4917"/>
        <v>0</v>
      </c>
      <c r="Q1297" s="407">
        <f t="shared" ca="1" si="4917"/>
        <v>0</v>
      </c>
      <c r="R1297" s="406">
        <f t="shared" ca="1" si="4917"/>
        <v>0</v>
      </c>
      <c r="S1297" s="406">
        <f t="shared" ca="1" si="4917"/>
        <v>0</v>
      </c>
      <c r="T1297" s="406">
        <f t="shared" ca="1" si="4917"/>
        <v>0</v>
      </c>
      <c r="U1297" s="406">
        <f t="shared" ca="1" si="4917"/>
        <v>0</v>
      </c>
      <c r="V1297" s="406">
        <f t="shared" ca="1" si="4917"/>
        <v>0</v>
      </c>
      <c r="W1297" s="406">
        <f t="shared" ca="1" si="4917"/>
        <v>0</v>
      </c>
      <c r="X1297" s="406">
        <f t="shared" ca="1" si="4917"/>
        <v>0</v>
      </c>
      <c r="Y1297" s="406">
        <f t="shared" ca="1" si="4917"/>
        <v>0</v>
      </c>
      <c r="Z1297" s="406">
        <f t="shared" ca="1" si="4917"/>
        <v>0</v>
      </c>
      <c r="AA1297" s="406">
        <f t="shared" ca="1" si="4917"/>
        <v>0</v>
      </c>
      <c r="AB1297" s="406">
        <f t="shared" ca="1" si="4917"/>
        <v>0</v>
      </c>
      <c r="AC1297" s="406">
        <f t="shared" ca="1" si="4917"/>
        <v>0</v>
      </c>
      <c r="AD1297" s="406">
        <f t="shared" ca="1" si="4917"/>
        <v>0</v>
      </c>
      <c r="AE1297" s="406">
        <f t="shared" ca="1" si="4917"/>
        <v>0</v>
      </c>
      <c r="AF1297" s="406">
        <f t="shared" ca="1" si="4917"/>
        <v>0</v>
      </c>
      <c r="AG1297" s="406">
        <f t="shared" ca="1" si="4917"/>
        <v>0</v>
      </c>
      <c r="AH1297" s="317"/>
      <c r="AI1297" s="318"/>
      <c r="AJ1297" s="318"/>
      <c r="AK1297" s="318"/>
      <c r="AL1297" s="318"/>
      <c r="AM1297"/>
      <c r="AN1297"/>
      <c r="AO1297"/>
      <c r="AP1297"/>
      <c r="AQ1297"/>
      <c r="AR1297"/>
    </row>
    <row r="1298" spans="1:44" ht="13.15" customHeight="1">
      <c r="A1298" s="317"/>
      <c r="B1298" s="317"/>
      <c r="C1298" s="317" cm="1">
        <f t="array" aca="1" ref="C1298" ca="1">OFFSET(C1298,-3,,,)+1</f>
        <v>90</v>
      </c>
      <c r="D1298" s="889" t="str">
        <f t="shared" ref="D1298:E1298" ca="1" si="4918">D963</f>
        <v/>
      </c>
      <c r="E1298" s="892" t="str">
        <f t="shared" ca="1" si="4918"/>
        <v/>
      </c>
      <c r="F1298" s="893"/>
      <c r="G1298" s="898">
        <f t="shared" ref="G1298" si="4919">G963</f>
        <v>0</v>
      </c>
      <c r="H1298" s="901"/>
      <c r="I1298" s="904" t="str">
        <f t="shared" ref="I1298" ca="1" si="4920">I963</f>
        <v/>
      </c>
      <c r="J1298" s="907">
        <f t="shared" ref="J1298" ca="1" si="4921">IF($D1298=$C$3,
SUMPRODUCT(OFFSET($B$1031,1,,($C1298-1)*3-2,),OFFSET($L$1031,,,($C1298-1)*3-2,)),J963+H1298)</f>
        <v>0</v>
      </c>
      <c r="K1298" s="910">
        <f t="shared" ref="K1298" ca="1" si="4922">K963</f>
        <v>0</v>
      </c>
      <c r="L1298" s="913">
        <f t="shared" ref="L1298" ca="1" si="4923">J1298*K1298</f>
        <v>0</v>
      </c>
      <c r="M1298" s="402" t="s">
        <v>89</v>
      </c>
      <c r="N1298" s="308" t="str">
        <f t="shared" ref="N1298:AG1298" ca="1" si="4924">N963</f>
        <v/>
      </c>
      <c r="O1298" s="309" t="str">
        <f t="shared" ca="1" si="4924"/>
        <v/>
      </c>
      <c r="P1298" s="309" t="str">
        <f t="shared" ca="1" si="4924"/>
        <v/>
      </c>
      <c r="Q1298" s="310" t="str">
        <f t="shared" ca="1" si="4924"/>
        <v/>
      </c>
      <c r="R1298" s="309" t="str">
        <f t="shared" ca="1" si="4924"/>
        <v/>
      </c>
      <c r="S1298" s="309" t="str">
        <f t="shared" ca="1" si="4924"/>
        <v/>
      </c>
      <c r="T1298" s="309" t="str">
        <f t="shared" ca="1" si="4924"/>
        <v/>
      </c>
      <c r="U1298" s="309" t="str">
        <f t="shared" ca="1" si="4924"/>
        <v/>
      </c>
      <c r="V1298" s="309" t="str">
        <f t="shared" ca="1" si="4924"/>
        <v/>
      </c>
      <c r="W1298" s="309" t="str">
        <f t="shared" ca="1" si="4924"/>
        <v/>
      </c>
      <c r="X1298" s="309" t="str">
        <f t="shared" ca="1" si="4924"/>
        <v/>
      </c>
      <c r="Y1298" s="309" t="str">
        <f t="shared" ca="1" si="4924"/>
        <v/>
      </c>
      <c r="Z1298" s="309" t="str">
        <f t="shared" ca="1" si="4924"/>
        <v/>
      </c>
      <c r="AA1298" s="309" t="str">
        <f t="shared" ca="1" si="4924"/>
        <v/>
      </c>
      <c r="AB1298" s="309" t="str">
        <f t="shared" ca="1" si="4924"/>
        <v/>
      </c>
      <c r="AC1298" s="309" t="str">
        <f t="shared" ca="1" si="4924"/>
        <v/>
      </c>
      <c r="AD1298" s="309" t="str">
        <f t="shared" ca="1" si="4924"/>
        <v/>
      </c>
      <c r="AE1298" s="309" t="str">
        <f t="shared" ca="1" si="4924"/>
        <v/>
      </c>
      <c r="AF1298" s="309" t="str">
        <f t="shared" ca="1" si="4924"/>
        <v/>
      </c>
      <c r="AG1298" s="309" t="str">
        <f t="shared" ca="1" si="4924"/>
        <v/>
      </c>
      <c r="AH1298" s="317"/>
      <c r="AI1298" s="318"/>
      <c r="AJ1298" s="318"/>
      <c r="AK1298" s="318"/>
      <c r="AL1298" s="318"/>
      <c r="AM1298"/>
      <c r="AN1298"/>
      <c r="AO1298"/>
      <c r="AP1298"/>
      <c r="AQ1298"/>
      <c r="AR1298"/>
    </row>
    <row r="1299" spans="1:44" ht="13.15" customHeight="1">
      <c r="A1299" s="317"/>
      <c r="B1299" s="380">
        <f t="shared" ref="B1299" ca="1" si="4925">B964</f>
        <v>0</v>
      </c>
      <c r="C1299" s="317" cm="1">
        <f t="array" aca="1" ref="C1299" ca="1">IF(ROUND(SUM(IF(N1298:AG1298&lt;&gt;"",IF(N1298:AG1298&lt;&gt;0,(N1299:AG1299))))-J1298,3)&lt;&gt;0,"X",0)</f>
        <v>0</v>
      </c>
      <c r="D1299" s="890"/>
      <c r="E1299" s="894"/>
      <c r="F1299" s="895"/>
      <c r="G1299" s="899"/>
      <c r="H1299" s="902"/>
      <c r="I1299" s="905"/>
      <c r="J1299" s="908"/>
      <c r="K1299" s="911"/>
      <c r="L1299" s="914"/>
      <c r="M1299" s="403" t="s">
        <v>90</v>
      </c>
      <c r="N1299" s="312" cm="1">
        <f t="array" aca="1" ref="N1299" ca="1">IF($D1298=$C$3,
SUM(IF(OFFSET($N$1031,,,($C1298-1)*3-2,$C$2)=N1298,OFFSET($N$1033,,,($C1298-1)*3-2,$C$2)*OFFSET($B$1031,1,,($C1298-1)*3-2,1))),
IFERROR((N964/$J963)*$J1298,0))</f>
        <v>0</v>
      </c>
      <c r="O1299" s="312" cm="1">
        <f t="array" aca="1" ref="O1299" ca="1">IF($D1298=$C$3,
SUM(IF(OFFSET($N$1031,,,($C1298-1)*3-2,$C$2)=O1298,OFFSET($N$1033,,,($C1298-1)*3-2,$C$2)*OFFSET($B$1031,1,,($C1298-1)*3-2,1))),
IFERROR((O964/$J963)*$J1298,0))</f>
        <v>0</v>
      </c>
      <c r="P1299" s="312" cm="1">
        <f t="array" aca="1" ref="P1299" ca="1">IF($D1298=$C$3,
SUM(IF(OFFSET($N$1031,,,($C1298-1)*3-2,$C$2)=P1298,OFFSET($N$1033,,,($C1298-1)*3-2,$C$2)*OFFSET($B$1031,1,,($C1298-1)*3-2,1))),
IFERROR((P964/$J963)*$J1298,0))</f>
        <v>0</v>
      </c>
      <c r="Q1299" s="313" cm="1">
        <f t="array" aca="1" ref="Q1299" ca="1">IF($D1298=$C$3,
SUM(IF(OFFSET($N$1031,,,($C1298-1)*3-2,$C$2)=Q1298,OFFSET($N$1033,,,($C1298-1)*3-2,$C$2)*OFFSET($B$1031,1,,($C1298-1)*3-2,1))),
IFERROR((Q964/$J963)*$J1298,0))</f>
        <v>0</v>
      </c>
      <c r="R1299" s="312" cm="1">
        <f t="array" aca="1" ref="R1299" ca="1">IF($D1298=$C$3,
SUM(IF(OFFSET($N$1031,,,($C1298-1)*3-2,$C$2)=R1298,OFFSET($N$1033,,,($C1298-1)*3-2,$C$2)*OFFSET($B$1031,1,,($C1298-1)*3-2,1))),
IFERROR((R964/$J963)*$J1298,0))</f>
        <v>0</v>
      </c>
      <c r="S1299" s="312" cm="1">
        <f t="array" aca="1" ref="S1299" ca="1">IF($D1298=$C$3,
SUM(IF(OFFSET($N$1031,,,($C1298-1)*3-2,$C$2)=S1298,OFFSET($N$1033,,,($C1298-1)*3-2,$C$2)*OFFSET($B$1031,1,,($C1298-1)*3-2,1))),
IFERROR((S964/$J963)*$J1298,0))</f>
        <v>0</v>
      </c>
      <c r="T1299" s="312" cm="1">
        <f t="array" aca="1" ref="T1299" ca="1">IF($D1298=$C$3,
SUM(IF(OFFSET($N$1031,,,($C1298-1)*3-2,$C$2)=T1298,OFFSET($N$1033,,,($C1298-1)*3-2,$C$2)*OFFSET($B$1031,1,,($C1298-1)*3-2,1))),
IFERROR((T964/$J963)*$J1298,0))</f>
        <v>0</v>
      </c>
      <c r="U1299" s="312" cm="1">
        <f t="array" aca="1" ref="U1299" ca="1">IF($D1298=$C$3,
SUM(IF(OFFSET($N$1031,,,($C1298-1)*3-2,$C$2)=U1298,OFFSET($N$1033,,,($C1298-1)*3-2,$C$2)*OFFSET($B$1031,1,,($C1298-1)*3-2,1))),
IFERROR((U964/$J963)*$J1298,0))</f>
        <v>0</v>
      </c>
      <c r="V1299" s="312" cm="1">
        <f t="array" aca="1" ref="V1299" ca="1">IF($D1298=$C$3,
SUM(IF(OFFSET($N$1031,,,($C1298-1)*3-2,$C$2)=V1298,OFFSET($N$1033,,,($C1298-1)*3-2,$C$2)*OFFSET($B$1031,1,,($C1298-1)*3-2,1))),
IFERROR((V964/$J963)*$J1298,0))</f>
        <v>0</v>
      </c>
      <c r="W1299" s="312" cm="1">
        <f t="array" aca="1" ref="W1299" ca="1">IF($D1298=$C$3,
SUM(IF(OFFSET($N$1031,,,($C1298-1)*3-2,$C$2)=W1298,OFFSET($N$1033,,,($C1298-1)*3-2,$C$2)*OFFSET($B$1031,1,,($C1298-1)*3-2,1))),
IFERROR((W964/$J963)*$J1298,0))</f>
        <v>0</v>
      </c>
      <c r="X1299" s="312" cm="1">
        <f t="array" aca="1" ref="X1299" ca="1">IF($D1298=$C$3,
SUM(IF(OFFSET($N$1031,,,($C1298-1)*3-2,$C$2)=X1298,OFFSET($N$1033,,,($C1298-1)*3-2,$C$2)*OFFSET($B$1031,1,,($C1298-1)*3-2,1))),
IFERROR((X964/$J963)*$J1298,0))</f>
        <v>0</v>
      </c>
      <c r="Y1299" s="312" cm="1">
        <f t="array" aca="1" ref="Y1299" ca="1">IF($D1298=$C$3,
SUM(IF(OFFSET($N$1031,,,($C1298-1)*3-2,$C$2)=Y1298,OFFSET($N$1033,,,($C1298-1)*3-2,$C$2)*OFFSET($B$1031,1,,($C1298-1)*3-2,1))),
IFERROR((Y964/$J963)*$J1298,0))</f>
        <v>0</v>
      </c>
      <c r="Z1299" s="312" cm="1">
        <f t="array" aca="1" ref="Z1299" ca="1">IF($D1298=$C$3,
SUM(IF(OFFSET($N$1031,,,($C1298-1)*3-2,$C$2)=Z1298,OFFSET($N$1033,,,($C1298-1)*3-2,$C$2)*OFFSET($B$1031,1,,($C1298-1)*3-2,1))),
IFERROR((Z964/$J963)*$J1298,0))</f>
        <v>0</v>
      </c>
      <c r="AA1299" s="312" cm="1">
        <f t="array" aca="1" ref="AA1299" ca="1">IF($D1298=$C$3,
SUM(IF(OFFSET($N$1031,,,($C1298-1)*3-2,$C$2)=AA1298,OFFSET($N$1033,,,($C1298-1)*3-2,$C$2)*OFFSET($B$1031,1,,($C1298-1)*3-2,1))),
IFERROR((AA964/$J963)*$J1298,0))</f>
        <v>0</v>
      </c>
      <c r="AB1299" s="312" cm="1">
        <f t="array" aca="1" ref="AB1299" ca="1">IF($D1298=$C$3,
SUM(IF(OFFSET($N$1031,,,($C1298-1)*3-2,$C$2)=AB1298,OFFSET($N$1033,,,($C1298-1)*3-2,$C$2)*OFFSET($B$1031,1,,($C1298-1)*3-2,1))),
IFERROR((AB964/$J963)*$J1298,0))</f>
        <v>0</v>
      </c>
      <c r="AC1299" s="312" cm="1">
        <f t="array" aca="1" ref="AC1299" ca="1">IF($D1298=$C$3,
SUM(IF(OFFSET($N$1031,,,($C1298-1)*3-2,$C$2)=AC1298,OFFSET($N$1033,,,($C1298-1)*3-2,$C$2)*OFFSET($B$1031,1,,($C1298-1)*3-2,1))),
IFERROR((AC964/$J963)*$J1298,0))</f>
        <v>0</v>
      </c>
      <c r="AD1299" s="312" cm="1">
        <f t="array" aca="1" ref="AD1299" ca="1">IF($D1298=$C$3,
SUM(IF(OFFSET($N$1031,,,($C1298-1)*3-2,$C$2)=AD1298,OFFSET($N$1033,,,($C1298-1)*3-2,$C$2)*OFFSET($B$1031,1,,($C1298-1)*3-2,1))),
IFERROR((AD964/$J963)*$J1298,0))</f>
        <v>0</v>
      </c>
      <c r="AE1299" s="312" cm="1">
        <f t="array" aca="1" ref="AE1299" ca="1">IF($D1298=$C$3,
SUM(IF(OFFSET($N$1031,,,($C1298-1)*3-2,$C$2)=AE1298,OFFSET($N$1033,,,($C1298-1)*3-2,$C$2)*OFFSET($B$1031,1,,($C1298-1)*3-2,1))),
IFERROR((AE964/$J963)*$J1298,0))</f>
        <v>0</v>
      </c>
      <c r="AF1299" s="312" cm="1">
        <f t="array" aca="1" ref="AF1299" ca="1">IF($D1298=$C$3,
SUM(IF(OFFSET($N$1031,,,($C1298-1)*3-2,$C$2)=AF1298,OFFSET($N$1033,,,($C1298-1)*3-2,$C$2)*OFFSET($B$1031,1,,($C1298-1)*3-2,1))),
IFERROR((AF964/$J963)*$J1298,0))</f>
        <v>0</v>
      </c>
      <c r="AG1299" s="312" cm="1">
        <f t="array" aca="1" ref="AG1299" ca="1">IF($D1298=$C$3,
SUM(IF(OFFSET($N$1031,,,($C1298-1)*3-2,$C$2)=AG1298,OFFSET($N$1033,,,($C1298-1)*3-2,$C$2)*OFFSET($B$1031,1,,($C1298-1)*3-2,1))),
IFERROR((AG964/$J963)*$J1298,0))</f>
        <v>0</v>
      </c>
      <c r="AH1299" s="317"/>
      <c r="AI1299" s="318"/>
      <c r="AJ1299" s="318"/>
      <c r="AK1299" s="318"/>
      <c r="AL1299" s="318"/>
      <c r="AM1299"/>
      <c r="AN1299"/>
      <c r="AO1299"/>
      <c r="AP1299"/>
      <c r="AQ1299"/>
      <c r="AR1299"/>
    </row>
    <row r="1300" spans="1:44" ht="13.15" customHeight="1">
      <c r="A1300" s="317"/>
      <c r="B1300" s="380" t="str">
        <f t="shared" ref="B1300:C1300" ca="1" si="4926">B965</f>
        <v/>
      </c>
      <c r="C1300" s="380" t="str">
        <f t="shared" ca="1" si="4926"/>
        <v/>
      </c>
      <c r="D1300" s="891"/>
      <c r="E1300" s="896"/>
      <c r="F1300" s="897"/>
      <c r="G1300" s="900"/>
      <c r="H1300" s="903"/>
      <c r="I1300" s="906"/>
      <c r="J1300" s="909"/>
      <c r="K1300" s="912"/>
      <c r="L1300" s="915"/>
      <c r="M1300" s="404" t="s">
        <v>91</v>
      </c>
      <c r="N1300" s="405">
        <f t="shared" ref="N1300:AG1300" ca="1" si="4927">IFERROR(N1299*$K1298,0)</f>
        <v>0</v>
      </c>
      <c r="O1300" s="406">
        <f t="shared" ca="1" si="4927"/>
        <v>0</v>
      </c>
      <c r="P1300" s="406">
        <f t="shared" ca="1" si="4927"/>
        <v>0</v>
      </c>
      <c r="Q1300" s="407">
        <f t="shared" ca="1" si="4927"/>
        <v>0</v>
      </c>
      <c r="R1300" s="406">
        <f t="shared" ca="1" si="4927"/>
        <v>0</v>
      </c>
      <c r="S1300" s="406">
        <f t="shared" ca="1" si="4927"/>
        <v>0</v>
      </c>
      <c r="T1300" s="406">
        <f t="shared" ca="1" si="4927"/>
        <v>0</v>
      </c>
      <c r="U1300" s="406">
        <f t="shared" ca="1" si="4927"/>
        <v>0</v>
      </c>
      <c r="V1300" s="406">
        <f t="shared" ca="1" si="4927"/>
        <v>0</v>
      </c>
      <c r="W1300" s="406">
        <f t="shared" ca="1" si="4927"/>
        <v>0</v>
      </c>
      <c r="X1300" s="406">
        <f t="shared" ca="1" si="4927"/>
        <v>0</v>
      </c>
      <c r="Y1300" s="406">
        <f t="shared" ca="1" si="4927"/>
        <v>0</v>
      </c>
      <c r="Z1300" s="406">
        <f t="shared" ca="1" si="4927"/>
        <v>0</v>
      </c>
      <c r="AA1300" s="406">
        <f t="shared" ca="1" si="4927"/>
        <v>0</v>
      </c>
      <c r="AB1300" s="406">
        <f t="shared" ca="1" si="4927"/>
        <v>0</v>
      </c>
      <c r="AC1300" s="406">
        <f t="shared" ca="1" si="4927"/>
        <v>0</v>
      </c>
      <c r="AD1300" s="406">
        <f t="shared" ca="1" si="4927"/>
        <v>0</v>
      </c>
      <c r="AE1300" s="406">
        <f t="shared" ca="1" si="4927"/>
        <v>0</v>
      </c>
      <c r="AF1300" s="406">
        <f t="shared" ca="1" si="4927"/>
        <v>0</v>
      </c>
      <c r="AG1300" s="406">
        <f t="shared" ca="1" si="4927"/>
        <v>0</v>
      </c>
      <c r="AH1300" s="317"/>
      <c r="AI1300" s="318"/>
      <c r="AJ1300" s="318"/>
      <c r="AK1300" s="318"/>
      <c r="AL1300" s="318"/>
      <c r="AM1300"/>
      <c r="AN1300"/>
      <c r="AO1300"/>
      <c r="AP1300"/>
      <c r="AQ1300"/>
      <c r="AR1300"/>
    </row>
    <row r="1301" spans="1:44" ht="13.15" customHeight="1">
      <c r="A1301" s="317"/>
      <c r="B1301" s="317"/>
      <c r="C1301" s="317" cm="1">
        <f t="array" aca="1" ref="C1301" ca="1">OFFSET(C1301,-3,,,)+1</f>
        <v>91</v>
      </c>
      <c r="D1301" s="889" t="str">
        <f t="shared" ref="D1301:E1301" ca="1" si="4928">D966</f>
        <v/>
      </c>
      <c r="E1301" s="892" t="str">
        <f t="shared" ca="1" si="4928"/>
        <v/>
      </c>
      <c r="F1301" s="893"/>
      <c r="G1301" s="898">
        <f t="shared" ref="G1301" si="4929">G966</f>
        <v>0</v>
      </c>
      <c r="H1301" s="901"/>
      <c r="I1301" s="904" t="str">
        <f t="shared" ref="I1301" ca="1" si="4930">I966</f>
        <v/>
      </c>
      <c r="J1301" s="907">
        <f t="shared" ref="J1301" ca="1" si="4931">IF($D1301=$C$3,
SUMPRODUCT(OFFSET($B$1031,1,,($C1301-1)*3-2,),OFFSET($L$1031,,,($C1301-1)*3-2,)),J966+H1301)</f>
        <v>0</v>
      </c>
      <c r="K1301" s="910">
        <f t="shared" ref="K1301" ca="1" si="4932">K966</f>
        <v>0</v>
      </c>
      <c r="L1301" s="913">
        <f t="shared" ref="L1301" ca="1" si="4933">J1301*K1301</f>
        <v>0</v>
      </c>
      <c r="M1301" s="402" t="s">
        <v>89</v>
      </c>
      <c r="N1301" s="308" t="str">
        <f t="shared" ref="N1301:AG1301" ca="1" si="4934">N966</f>
        <v/>
      </c>
      <c r="O1301" s="309" t="str">
        <f t="shared" ca="1" si="4934"/>
        <v/>
      </c>
      <c r="P1301" s="309" t="str">
        <f t="shared" ca="1" si="4934"/>
        <v/>
      </c>
      <c r="Q1301" s="310" t="str">
        <f t="shared" ca="1" si="4934"/>
        <v/>
      </c>
      <c r="R1301" s="309" t="str">
        <f t="shared" ca="1" si="4934"/>
        <v/>
      </c>
      <c r="S1301" s="309" t="str">
        <f t="shared" ca="1" si="4934"/>
        <v/>
      </c>
      <c r="T1301" s="309" t="str">
        <f t="shared" ca="1" si="4934"/>
        <v/>
      </c>
      <c r="U1301" s="309" t="str">
        <f t="shared" ca="1" si="4934"/>
        <v/>
      </c>
      <c r="V1301" s="309" t="str">
        <f t="shared" ca="1" si="4934"/>
        <v/>
      </c>
      <c r="W1301" s="309" t="str">
        <f t="shared" ca="1" si="4934"/>
        <v/>
      </c>
      <c r="X1301" s="309" t="str">
        <f t="shared" ca="1" si="4934"/>
        <v/>
      </c>
      <c r="Y1301" s="309" t="str">
        <f t="shared" ca="1" si="4934"/>
        <v/>
      </c>
      <c r="Z1301" s="309" t="str">
        <f t="shared" ca="1" si="4934"/>
        <v/>
      </c>
      <c r="AA1301" s="309" t="str">
        <f t="shared" ca="1" si="4934"/>
        <v/>
      </c>
      <c r="AB1301" s="309" t="str">
        <f t="shared" ca="1" si="4934"/>
        <v/>
      </c>
      <c r="AC1301" s="309" t="str">
        <f t="shared" ca="1" si="4934"/>
        <v/>
      </c>
      <c r="AD1301" s="309" t="str">
        <f t="shared" ca="1" si="4934"/>
        <v/>
      </c>
      <c r="AE1301" s="309" t="str">
        <f t="shared" ca="1" si="4934"/>
        <v/>
      </c>
      <c r="AF1301" s="309" t="str">
        <f t="shared" ca="1" si="4934"/>
        <v/>
      </c>
      <c r="AG1301" s="309" t="str">
        <f t="shared" ca="1" si="4934"/>
        <v/>
      </c>
      <c r="AH1301" s="317"/>
      <c r="AI1301" s="318"/>
      <c r="AJ1301" s="318"/>
      <c r="AK1301" s="318"/>
      <c r="AL1301" s="318"/>
      <c r="AM1301"/>
      <c r="AN1301"/>
      <c r="AO1301"/>
      <c r="AP1301"/>
      <c r="AQ1301"/>
      <c r="AR1301"/>
    </row>
    <row r="1302" spans="1:44" ht="13.15" customHeight="1">
      <c r="A1302" s="317"/>
      <c r="B1302" s="380">
        <f t="shared" ref="B1302" ca="1" si="4935">B967</f>
        <v>0</v>
      </c>
      <c r="C1302" s="317" cm="1">
        <f t="array" aca="1" ref="C1302" ca="1">IF(ROUND(SUM(IF(N1301:AG1301&lt;&gt;"",IF(N1301:AG1301&lt;&gt;0,(N1302:AG1302))))-J1301,3)&lt;&gt;0,"X",0)</f>
        <v>0</v>
      </c>
      <c r="D1302" s="890"/>
      <c r="E1302" s="894"/>
      <c r="F1302" s="895"/>
      <c r="G1302" s="899"/>
      <c r="H1302" s="902"/>
      <c r="I1302" s="905"/>
      <c r="J1302" s="908"/>
      <c r="K1302" s="911"/>
      <c r="L1302" s="914"/>
      <c r="M1302" s="403" t="s">
        <v>90</v>
      </c>
      <c r="N1302" s="312" cm="1">
        <f t="array" aca="1" ref="N1302" ca="1">IF($D1301=$C$3,
SUM(IF(OFFSET($N$1031,,,($C1301-1)*3-2,$C$2)=N1301,OFFSET($N$1033,,,($C1301-1)*3-2,$C$2)*OFFSET($B$1031,1,,($C1301-1)*3-2,1))),
IFERROR((N967/$J966)*$J1301,0))</f>
        <v>0</v>
      </c>
      <c r="O1302" s="312" cm="1">
        <f t="array" aca="1" ref="O1302" ca="1">IF($D1301=$C$3,
SUM(IF(OFFSET($N$1031,,,($C1301-1)*3-2,$C$2)=O1301,OFFSET($N$1033,,,($C1301-1)*3-2,$C$2)*OFFSET($B$1031,1,,($C1301-1)*3-2,1))),
IFERROR((O967/$J966)*$J1301,0))</f>
        <v>0</v>
      </c>
      <c r="P1302" s="312" cm="1">
        <f t="array" aca="1" ref="P1302" ca="1">IF($D1301=$C$3,
SUM(IF(OFFSET($N$1031,,,($C1301-1)*3-2,$C$2)=P1301,OFFSET($N$1033,,,($C1301-1)*3-2,$C$2)*OFFSET($B$1031,1,,($C1301-1)*3-2,1))),
IFERROR((P967/$J966)*$J1301,0))</f>
        <v>0</v>
      </c>
      <c r="Q1302" s="313" cm="1">
        <f t="array" aca="1" ref="Q1302" ca="1">IF($D1301=$C$3,
SUM(IF(OFFSET($N$1031,,,($C1301-1)*3-2,$C$2)=Q1301,OFFSET($N$1033,,,($C1301-1)*3-2,$C$2)*OFFSET($B$1031,1,,($C1301-1)*3-2,1))),
IFERROR((Q967/$J966)*$J1301,0))</f>
        <v>0</v>
      </c>
      <c r="R1302" s="312" cm="1">
        <f t="array" aca="1" ref="R1302" ca="1">IF($D1301=$C$3,
SUM(IF(OFFSET($N$1031,,,($C1301-1)*3-2,$C$2)=R1301,OFFSET($N$1033,,,($C1301-1)*3-2,$C$2)*OFFSET($B$1031,1,,($C1301-1)*3-2,1))),
IFERROR((R967/$J966)*$J1301,0))</f>
        <v>0</v>
      </c>
      <c r="S1302" s="312" cm="1">
        <f t="array" aca="1" ref="S1302" ca="1">IF($D1301=$C$3,
SUM(IF(OFFSET($N$1031,,,($C1301-1)*3-2,$C$2)=S1301,OFFSET($N$1033,,,($C1301-1)*3-2,$C$2)*OFFSET($B$1031,1,,($C1301-1)*3-2,1))),
IFERROR((S967/$J966)*$J1301,0))</f>
        <v>0</v>
      </c>
      <c r="T1302" s="312" cm="1">
        <f t="array" aca="1" ref="T1302" ca="1">IF($D1301=$C$3,
SUM(IF(OFFSET($N$1031,,,($C1301-1)*3-2,$C$2)=T1301,OFFSET($N$1033,,,($C1301-1)*3-2,$C$2)*OFFSET($B$1031,1,,($C1301-1)*3-2,1))),
IFERROR((T967/$J966)*$J1301,0))</f>
        <v>0</v>
      </c>
      <c r="U1302" s="312" cm="1">
        <f t="array" aca="1" ref="U1302" ca="1">IF($D1301=$C$3,
SUM(IF(OFFSET($N$1031,,,($C1301-1)*3-2,$C$2)=U1301,OFFSET($N$1033,,,($C1301-1)*3-2,$C$2)*OFFSET($B$1031,1,,($C1301-1)*3-2,1))),
IFERROR((U967/$J966)*$J1301,0))</f>
        <v>0</v>
      </c>
      <c r="V1302" s="312" cm="1">
        <f t="array" aca="1" ref="V1302" ca="1">IF($D1301=$C$3,
SUM(IF(OFFSET($N$1031,,,($C1301-1)*3-2,$C$2)=V1301,OFFSET($N$1033,,,($C1301-1)*3-2,$C$2)*OFFSET($B$1031,1,,($C1301-1)*3-2,1))),
IFERROR((V967/$J966)*$J1301,0))</f>
        <v>0</v>
      </c>
      <c r="W1302" s="312" cm="1">
        <f t="array" aca="1" ref="W1302" ca="1">IF($D1301=$C$3,
SUM(IF(OFFSET($N$1031,,,($C1301-1)*3-2,$C$2)=W1301,OFFSET($N$1033,,,($C1301-1)*3-2,$C$2)*OFFSET($B$1031,1,,($C1301-1)*3-2,1))),
IFERROR((W967/$J966)*$J1301,0))</f>
        <v>0</v>
      </c>
      <c r="X1302" s="312" cm="1">
        <f t="array" aca="1" ref="X1302" ca="1">IF($D1301=$C$3,
SUM(IF(OFFSET($N$1031,,,($C1301-1)*3-2,$C$2)=X1301,OFFSET($N$1033,,,($C1301-1)*3-2,$C$2)*OFFSET($B$1031,1,,($C1301-1)*3-2,1))),
IFERROR((X967/$J966)*$J1301,0))</f>
        <v>0</v>
      </c>
      <c r="Y1302" s="312" cm="1">
        <f t="array" aca="1" ref="Y1302" ca="1">IF($D1301=$C$3,
SUM(IF(OFFSET($N$1031,,,($C1301-1)*3-2,$C$2)=Y1301,OFFSET($N$1033,,,($C1301-1)*3-2,$C$2)*OFFSET($B$1031,1,,($C1301-1)*3-2,1))),
IFERROR((Y967/$J966)*$J1301,0))</f>
        <v>0</v>
      </c>
      <c r="Z1302" s="312" cm="1">
        <f t="array" aca="1" ref="Z1302" ca="1">IF($D1301=$C$3,
SUM(IF(OFFSET($N$1031,,,($C1301-1)*3-2,$C$2)=Z1301,OFFSET($N$1033,,,($C1301-1)*3-2,$C$2)*OFFSET($B$1031,1,,($C1301-1)*3-2,1))),
IFERROR((Z967/$J966)*$J1301,0))</f>
        <v>0</v>
      </c>
      <c r="AA1302" s="312" cm="1">
        <f t="array" aca="1" ref="AA1302" ca="1">IF($D1301=$C$3,
SUM(IF(OFFSET($N$1031,,,($C1301-1)*3-2,$C$2)=AA1301,OFFSET($N$1033,,,($C1301-1)*3-2,$C$2)*OFFSET($B$1031,1,,($C1301-1)*3-2,1))),
IFERROR((AA967/$J966)*$J1301,0))</f>
        <v>0</v>
      </c>
      <c r="AB1302" s="312" cm="1">
        <f t="array" aca="1" ref="AB1302" ca="1">IF($D1301=$C$3,
SUM(IF(OFFSET($N$1031,,,($C1301-1)*3-2,$C$2)=AB1301,OFFSET($N$1033,,,($C1301-1)*3-2,$C$2)*OFFSET($B$1031,1,,($C1301-1)*3-2,1))),
IFERROR((AB967/$J966)*$J1301,0))</f>
        <v>0</v>
      </c>
      <c r="AC1302" s="312" cm="1">
        <f t="array" aca="1" ref="AC1302" ca="1">IF($D1301=$C$3,
SUM(IF(OFFSET($N$1031,,,($C1301-1)*3-2,$C$2)=AC1301,OFFSET($N$1033,,,($C1301-1)*3-2,$C$2)*OFFSET($B$1031,1,,($C1301-1)*3-2,1))),
IFERROR((AC967/$J966)*$J1301,0))</f>
        <v>0</v>
      </c>
      <c r="AD1302" s="312" cm="1">
        <f t="array" aca="1" ref="AD1302" ca="1">IF($D1301=$C$3,
SUM(IF(OFFSET($N$1031,,,($C1301-1)*3-2,$C$2)=AD1301,OFFSET($N$1033,,,($C1301-1)*3-2,$C$2)*OFFSET($B$1031,1,,($C1301-1)*3-2,1))),
IFERROR((AD967/$J966)*$J1301,0))</f>
        <v>0</v>
      </c>
      <c r="AE1302" s="312" cm="1">
        <f t="array" aca="1" ref="AE1302" ca="1">IF($D1301=$C$3,
SUM(IF(OFFSET($N$1031,,,($C1301-1)*3-2,$C$2)=AE1301,OFFSET($N$1033,,,($C1301-1)*3-2,$C$2)*OFFSET($B$1031,1,,($C1301-1)*3-2,1))),
IFERROR((AE967/$J966)*$J1301,0))</f>
        <v>0</v>
      </c>
      <c r="AF1302" s="312" cm="1">
        <f t="array" aca="1" ref="AF1302" ca="1">IF($D1301=$C$3,
SUM(IF(OFFSET($N$1031,,,($C1301-1)*3-2,$C$2)=AF1301,OFFSET($N$1033,,,($C1301-1)*3-2,$C$2)*OFFSET($B$1031,1,,($C1301-1)*3-2,1))),
IFERROR((AF967/$J966)*$J1301,0))</f>
        <v>0</v>
      </c>
      <c r="AG1302" s="312" cm="1">
        <f t="array" aca="1" ref="AG1302" ca="1">IF($D1301=$C$3,
SUM(IF(OFFSET($N$1031,,,($C1301-1)*3-2,$C$2)=AG1301,OFFSET($N$1033,,,($C1301-1)*3-2,$C$2)*OFFSET($B$1031,1,,($C1301-1)*3-2,1))),
IFERROR((AG967/$J966)*$J1301,0))</f>
        <v>0</v>
      </c>
      <c r="AH1302" s="317"/>
      <c r="AI1302" s="318"/>
      <c r="AJ1302" s="318"/>
      <c r="AK1302" s="318"/>
      <c r="AL1302" s="318"/>
      <c r="AM1302"/>
      <c r="AN1302"/>
      <c r="AO1302"/>
      <c r="AP1302"/>
      <c r="AQ1302"/>
      <c r="AR1302"/>
    </row>
    <row r="1303" spans="1:44" ht="13.15" customHeight="1">
      <c r="A1303" s="317"/>
      <c r="B1303" s="380" t="str">
        <f t="shared" ref="B1303:C1303" ca="1" si="4936">B968</f>
        <v/>
      </c>
      <c r="C1303" s="380" t="str">
        <f t="shared" ca="1" si="4936"/>
        <v/>
      </c>
      <c r="D1303" s="891"/>
      <c r="E1303" s="896"/>
      <c r="F1303" s="897"/>
      <c r="G1303" s="900"/>
      <c r="H1303" s="903"/>
      <c r="I1303" s="906"/>
      <c r="J1303" s="909"/>
      <c r="K1303" s="912"/>
      <c r="L1303" s="915"/>
      <c r="M1303" s="404" t="s">
        <v>91</v>
      </c>
      <c r="N1303" s="405">
        <f t="shared" ref="N1303:AG1303" ca="1" si="4937">IFERROR(N1302*$K1301,0)</f>
        <v>0</v>
      </c>
      <c r="O1303" s="406">
        <f t="shared" ca="1" si="4937"/>
        <v>0</v>
      </c>
      <c r="P1303" s="406">
        <f t="shared" ca="1" si="4937"/>
        <v>0</v>
      </c>
      <c r="Q1303" s="407">
        <f t="shared" ca="1" si="4937"/>
        <v>0</v>
      </c>
      <c r="R1303" s="406">
        <f t="shared" ca="1" si="4937"/>
        <v>0</v>
      </c>
      <c r="S1303" s="406">
        <f t="shared" ca="1" si="4937"/>
        <v>0</v>
      </c>
      <c r="T1303" s="406">
        <f t="shared" ca="1" si="4937"/>
        <v>0</v>
      </c>
      <c r="U1303" s="406">
        <f t="shared" ca="1" si="4937"/>
        <v>0</v>
      </c>
      <c r="V1303" s="406">
        <f t="shared" ca="1" si="4937"/>
        <v>0</v>
      </c>
      <c r="W1303" s="406">
        <f t="shared" ca="1" si="4937"/>
        <v>0</v>
      </c>
      <c r="X1303" s="406">
        <f t="shared" ca="1" si="4937"/>
        <v>0</v>
      </c>
      <c r="Y1303" s="406">
        <f t="shared" ca="1" si="4937"/>
        <v>0</v>
      </c>
      <c r="Z1303" s="406">
        <f t="shared" ca="1" si="4937"/>
        <v>0</v>
      </c>
      <c r="AA1303" s="406">
        <f t="shared" ca="1" si="4937"/>
        <v>0</v>
      </c>
      <c r="AB1303" s="406">
        <f t="shared" ca="1" si="4937"/>
        <v>0</v>
      </c>
      <c r="AC1303" s="406">
        <f t="shared" ca="1" si="4937"/>
        <v>0</v>
      </c>
      <c r="AD1303" s="406">
        <f t="shared" ca="1" si="4937"/>
        <v>0</v>
      </c>
      <c r="AE1303" s="406">
        <f t="shared" ca="1" si="4937"/>
        <v>0</v>
      </c>
      <c r="AF1303" s="406">
        <f t="shared" ca="1" si="4937"/>
        <v>0</v>
      </c>
      <c r="AG1303" s="406">
        <f t="shared" ca="1" si="4937"/>
        <v>0</v>
      </c>
      <c r="AH1303" s="317"/>
      <c r="AI1303" s="318"/>
      <c r="AJ1303" s="318"/>
      <c r="AK1303" s="318"/>
      <c r="AL1303" s="318"/>
      <c r="AM1303"/>
      <c r="AN1303"/>
      <c r="AO1303"/>
      <c r="AP1303"/>
      <c r="AQ1303"/>
      <c r="AR1303"/>
    </row>
    <row r="1304" spans="1:44" ht="13.15" customHeight="1">
      <c r="A1304" s="317"/>
      <c r="B1304" s="317"/>
      <c r="C1304" s="317" cm="1">
        <f t="array" aca="1" ref="C1304" ca="1">OFFSET(C1304,-3,,,)+1</f>
        <v>92</v>
      </c>
      <c r="D1304" s="889" t="str">
        <f t="shared" ref="D1304:E1304" ca="1" si="4938">D969</f>
        <v/>
      </c>
      <c r="E1304" s="892" t="str">
        <f t="shared" ca="1" si="4938"/>
        <v/>
      </c>
      <c r="F1304" s="893"/>
      <c r="G1304" s="898">
        <f t="shared" ref="G1304" si="4939">G969</f>
        <v>0</v>
      </c>
      <c r="H1304" s="901"/>
      <c r="I1304" s="904" t="str">
        <f t="shared" ref="I1304" ca="1" si="4940">I969</f>
        <v/>
      </c>
      <c r="J1304" s="907">
        <f t="shared" ref="J1304" ca="1" si="4941">IF($D1304=$C$3,
SUMPRODUCT(OFFSET($B$1031,1,,($C1304-1)*3-2,),OFFSET($L$1031,,,($C1304-1)*3-2,)),J969+H1304)</f>
        <v>0</v>
      </c>
      <c r="K1304" s="910">
        <f t="shared" ref="K1304" ca="1" si="4942">K969</f>
        <v>0</v>
      </c>
      <c r="L1304" s="913">
        <f t="shared" ref="L1304" ca="1" si="4943">J1304*K1304</f>
        <v>0</v>
      </c>
      <c r="M1304" s="402" t="s">
        <v>89</v>
      </c>
      <c r="N1304" s="308" t="str">
        <f t="shared" ref="N1304:AG1304" ca="1" si="4944">N969</f>
        <v/>
      </c>
      <c r="O1304" s="309" t="str">
        <f t="shared" ca="1" si="4944"/>
        <v/>
      </c>
      <c r="P1304" s="309" t="str">
        <f t="shared" ca="1" si="4944"/>
        <v/>
      </c>
      <c r="Q1304" s="310" t="str">
        <f t="shared" ca="1" si="4944"/>
        <v/>
      </c>
      <c r="R1304" s="309" t="str">
        <f t="shared" ca="1" si="4944"/>
        <v/>
      </c>
      <c r="S1304" s="309" t="str">
        <f t="shared" ca="1" si="4944"/>
        <v/>
      </c>
      <c r="T1304" s="309" t="str">
        <f t="shared" ca="1" si="4944"/>
        <v/>
      </c>
      <c r="U1304" s="309" t="str">
        <f t="shared" ca="1" si="4944"/>
        <v/>
      </c>
      <c r="V1304" s="309" t="str">
        <f t="shared" ca="1" si="4944"/>
        <v/>
      </c>
      <c r="W1304" s="309" t="str">
        <f t="shared" ca="1" si="4944"/>
        <v/>
      </c>
      <c r="X1304" s="309" t="str">
        <f t="shared" ca="1" si="4944"/>
        <v/>
      </c>
      <c r="Y1304" s="309" t="str">
        <f t="shared" ca="1" si="4944"/>
        <v/>
      </c>
      <c r="Z1304" s="309" t="str">
        <f t="shared" ca="1" si="4944"/>
        <v/>
      </c>
      <c r="AA1304" s="309" t="str">
        <f t="shared" ca="1" si="4944"/>
        <v/>
      </c>
      <c r="AB1304" s="309" t="str">
        <f t="shared" ca="1" si="4944"/>
        <v/>
      </c>
      <c r="AC1304" s="309" t="str">
        <f t="shared" ca="1" si="4944"/>
        <v/>
      </c>
      <c r="AD1304" s="309" t="str">
        <f t="shared" ca="1" si="4944"/>
        <v/>
      </c>
      <c r="AE1304" s="309" t="str">
        <f t="shared" ca="1" si="4944"/>
        <v/>
      </c>
      <c r="AF1304" s="309" t="str">
        <f t="shared" ca="1" si="4944"/>
        <v/>
      </c>
      <c r="AG1304" s="309" t="str">
        <f t="shared" ca="1" si="4944"/>
        <v/>
      </c>
      <c r="AH1304" s="317"/>
      <c r="AI1304" s="318"/>
      <c r="AJ1304" s="318"/>
      <c r="AK1304" s="318"/>
      <c r="AL1304" s="318"/>
      <c r="AM1304"/>
      <c r="AN1304"/>
      <c r="AO1304"/>
      <c r="AP1304"/>
      <c r="AQ1304"/>
      <c r="AR1304"/>
    </row>
    <row r="1305" spans="1:44" ht="13.15" customHeight="1">
      <c r="A1305" s="317"/>
      <c r="B1305" s="380">
        <f t="shared" ref="B1305" ca="1" si="4945">B970</f>
        <v>0</v>
      </c>
      <c r="C1305" s="317" cm="1">
        <f t="array" aca="1" ref="C1305" ca="1">IF(ROUND(SUM(IF(N1304:AG1304&lt;&gt;"",IF(N1304:AG1304&lt;&gt;0,(N1305:AG1305))))-J1304,3)&lt;&gt;0,"X",0)</f>
        <v>0</v>
      </c>
      <c r="D1305" s="890"/>
      <c r="E1305" s="894"/>
      <c r="F1305" s="895"/>
      <c r="G1305" s="899"/>
      <c r="H1305" s="902"/>
      <c r="I1305" s="905"/>
      <c r="J1305" s="908"/>
      <c r="K1305" s="911"/>
      <c r="L1305" s="914"/>
      <c r="M1305" s="403" t="s">
        <v>90</v>
      </c>
      <c r="N1305" s="312" cm="1">
        <f t="array" aca="1" ref="N1305" ca="1">IF($D1304=$C$3,
SUM(IF(OFFSET($N$1031,,,($C1304-1)*3-2,$C$2)=N1304,OFFSET($N$1033,,,($C1304-1)*3-2,$C$2)*OFFSET($B$1031,1,,($C1304-1)*3-2,1))),
IFERROR((N970/$J969)*$J1304,0))</f>
        <v>0</v>
      </c>
      <c r="O1305" s="312" cm="1">
        <f t="array" aca="1" ref="O1305" ca="1">IF($D1304=$C$3,
SUM(IF(OFFSET($N$1031,,,($C1304-1)*3-2,$C$2)=O1304,OFFSET($N$1033,,,($C1304-1)*3-2,$C$2)*OFFSET($B$1031,1,,($C1304-1)*3-2,1))),
IFERROR((O970/$J969)*$J1304,0))</f>
        <v>0</v>
      </c>
      <c r="P1305" s="312" cm="1">
        <f t="array" aca="1" ref="P1305" ca="1">IF($D1304=$C$3,
SUM(IF(OFFSET($N$1031,,,($C1304-1)*3-2,$C$2)=P1304,OFFSET($N$1033,,,($C1304-1)*3-2,$C$2)*OFFSET($B$1031,1,,($C1304-1)*3-2,1))),
IFERROR((P970/$J969)*$J1304,0))</f>
        <v>0</v>
      </c>
      <c r="Q1305" s="313" cm="1">
        <f t="array" aca="1" ref="Q1305" ca="1">IF($D1304=$C$3,
SUM(IF(OFFSET($N$1031,,,($C1304-1)*3-2,$C$2)=Q1304,OFFSET($N$1033,,,($C1304-1)*3-2,$C$2)*OFFSET($B$1031,1,,($C1304-1)*3-2,1))),
IFERROR((Q970/$J969)*$J1304,0))</f>
        <v>0</v>
      </c>
      <c r="R1305" s="312" cm="1">
        <f t="array" aca="1" ref="R1305" ca="1">IF($D1304=$C$3,
SUM(IF(OFFSET($N$1031,,,($C1304-1)*3-2,$C$2)=R1304,OFFSET($N$1033,,,($C1304-1)*3-2,$C$2)*OFFSET($B$1031,1,,($C1304-1)*3-2,1))),
IFERROR((R970/$J969)*$J1304,0))</f>
        <v>0</v>
      </c>
      <c r="S1305" s="312" cm="1">
        <f t="array" aca="1" ref="S1305" ca="1">IF($D1304=$C$3,
SUM(IF(OFFSET($N$1031,,,($C1304-1)*3-2,$C$2)=S1304,OFFSET($N$1033,,,($C1304-1)*3-2,$C$2)*OFFSET($B$1031,1,,($C1304-1)*3-2,1))),
IFERROR((S970/$J969)*$J1304,0))</f>
        <v>0</v>
      </c>
      <c r="T1305" s="312" cm="1">
        <f t="array" aca="1" ref="T1305" ca="1">IF($D1304=$C$3,
SUM(IF(OFFSET($N$1031,,,($C1304-1)*3-2,$C$2)=T1304,OFFSET($N$1033,,,($C1304-1)*3-2,$C$2)*OFFSET($B$1031,1,,($C1304-1)*3-2,1))),
IFERROR((T970/$J969)*$J1304,0))</f>
        <v>0</v>
      </c>
      <c r="U1305" s="312" cm="1">
        <f t="array" aca="1" ref="U1305" ca="1">IF($D1304=$C$3,
SUM(IF(OFFSET($N$1031,,,($C1304-1)*3-2,$C$2)=U1304,OFFSET($N$1033,,,($C1304-1)*3-2,$C$2)*OFFSET($B$1031,1,,($C1304-1)*3-2,1))),
IFERROR((U970/$J969)*$J1304,0))</f>
        <v>0</v>
      </c>
      <c r="V1305" s="312" cm="1">
        <f t="array" aca="1" ref="V1305" ca="1">IF($D1304=$C$3,
SUM(IF(OFFSET($N$1031,,,($C1304-1)*3-2,$C$2)=V1304,OFFSET($N$1033,,,($C1304-1)*3-2,$C$2)*OFFSET($B$1031,1,,($C1304-1)*3-2,1))),
IFERROR((V970/$J969)*$J1304,0))</f>
        <v>0</v>
      </c>
      <c r="W1305" s="312" cm="1">
        <f t="array" aca="1" ref="W1305" ca="1">IF($D1304=$C$3,
SUM(IF(OFFSET($N$1031,,,($C1304-1)*3-2,$C$2)=W1304,OFFSET($N$1033,,,($C1304-1)*3-2,$C$2)*OFFSET($B$1031,1,,($C1304-1)*3-2,1))),
IFERROR((W970/$J969)*$J1304,0))</f>
        <v>0</v>
      </c>
      <c r="X1305" s="312" cm="1">
        <f t="array" aca="1" ref="X1305" ca="1">IF($D1304=$C$3,
SUM(IF(OFFSET($N$1031,,,($C1304-1)*3-2,$C$2)=X1304,OFFSET($N$1033,,,($C1304-1)*3-2,$C$2)*OFFSET($B$1031,1,,($C1304-1)*3-2,1))),
IFERROR((X970/$J969)*$J1304,0))</f>
        <v>0</v>
      </c>
      <c r="Y1305" s="312" cm="1">
        <f t="array" aca="1" ref="Y1305" ca="1">IF($D1304=$C$3,
SUM(IF(OFFSET($N$1031,,,($C1304-1)*3-2,$C$2)=Y1304,OFFSET($N$1033,,,($C1304-1)*3-2,$C$2)*OFFSET($B$1031,1,,($C1304-1)*3-2,1))),
IFERROR((Y970/$J969)*$J1304,0))</f>
        <v>0</v>
      </c>
      <c r="Z1305" s="312" cm="1">
        <f t="array" aca="1" ref="Z1305" ca="1">IF($D1304=$C$3,
SUM(IF(OFFSET($N$1031,,,($C1304-1)*3-2,$C$2)=Z1304,OFFSET($N$1033,,,($C1304-1)*3-2,$C$2)*OFFSET($B$1031,1,,($C1304-1)*3-2,1))),
IFERROR((Z970/$J969)*$J1304,0))</f>
        <v>0</v>
      </c>
      <c r="AA1305" s="312" cm="1">
        <f t="array" aca="1" ref="AA1305" ca="1">IF($D1304=$C$3,
SUM(IF(OFFSET($N$1031,,,($C1304-1)*3-2,$C$2)=AA1304,OFFSET($N$1033,,,($C1304-1)*3-2,$C$2)*OFFSET($B$1031,1,,($C1304-1)*3-2,1))),
IFERROR((AA970/$J969)*$J1304,0))</f>
        <v>0</v>
      </c>
      <c r="AB1305" s="312" cm="1">
        <f t="array" aca="1" ref="AB1305" ca="1">IF($D1304=$C$3,
SUM(IF(OFFSET($N$1031,,,($C1304-1)*3-2,$C$2)=AB1304,OFFSET($N$1033,,,($C1304-1)*3-2,$C$2)*OFFSET($B$1031,1,,($C1304-1)*3-2,1))),
IFERROR((AB970/$J969)*$J1304,0))</f>
        <v>0</v>
      </c>
      <c r="AC1305" s="312" cm="1">
        <f t="array" aca="1" ref="AC1305" ca="1">IF($D1304=$C$3,
SUM(IF(OFFSET($N$1031,,,($C1304-1)*3-2,$C$2)=AC1304,OFFSET($N$1033,,,($C1304-1)*3-2,$C$2)*OFFSET($B$1031,1,,($C1304-1)*3-2,1))),
IFERROR((AC970/$J969)*$J1304,0))</f>
        <v>0</v>
      </c>
      <c r="AD1305" s="312" cm="1">
        <f t="array" aca="1" ref="AD1305" ca="1">IF($D1304=$C$3,
SUM(IF(OFFSET($N$1031,,,($C1304-1)*3-2,$C$2)=AD1304,OFFSET($N$1033,,,($C1304-1)*3-2,$C$2)*OFFSET($B$1031,1,,($C1304-1)*3-2,1))),
IFERROR((AD970/$J969)*$J1304,0))</f>
        <v>0</v>
      </c>
      <c r="AE1305" s="312" cm="1">
        <f t="array" aca="1" ref="AE1305" ca="1">IF($D1304=$C$3,
SUM(IF(OFFSET($N$1031,,,($C1304-1)*3-2,$C$2)=AE1304,OFFSET($N$1033,,,($C1304-1)*3-2,$C$2)*OFFSET($B$1031,1,,($C1304-1)*3-2,1))),
IFERROR((AE970/$J969)*$J1304,0))</f>
        <v>0</v>
      </c>
      <c r="AF1305" s="312" cm="1">
        <f t="array" aca="1" ref="AF1305" ca="1">IF($D1304=$C$3,
SUM(IF(OFFSET($N$1031,,,($C1304-1)*3-2,$C$2)=AF1304,OFFSET($N$1033,,,($C1304-1)*3-2,$C$2)*OFFSET($B$1031,1,,($C1304-1)*3-2,1))),
IFERROR((AF970/$J969)*$J1304,0))</f>
        <v>0</v>
      </c>
      <c r="AG1305" s="312" cm="1">
        <f t="array" aca="1" ref="AG1305" ca="1">IF($D1304=$C$3,
SUM(IF(OFFSET($N$1031,,,($C1304-1)*3-2,$C$2)=AG1304,OFFSET($N$1033,,,($C1304-1)*3-2,$C$2)*OFFSET($B$1031,1,,($C1304-1)*3-2,1))),
IFERROR((AG970/$J969)*$J1304,0))</f>
        <v>0</v>
      </c>
      <c r="AH1305" s="317"/>
      <c r="AI1305" s="318"/>
      <c r="AJ1305" s="318"/>
      <c r="AK1305" s="318"/>
      <c r="AL1305" s="318"/>
      <c r="AM1305"/>
      <c r="AN1305"/>
      <c r="AO1305"/>
      <c r="AP1305"/>
      <c r="AQ1305"/>
      <c r="AR1305"/>
    </row>
    <row r="1306" spans="1:44" ht="13.15" customHeight="1">
      <c r="A1306" s="317"/>
      <c r="B1306" s="380" t="str">
        <f t="shared" ref="B1306:C1306" ca="1" si="4946">B971</f>
        <v/>
      </c>
      <c r="C1306" s="380" t="str">
        <f t="shared" ca="1" si="4946"/>
        <v/>
      </c>
      <c r="D1306" s="891"/>
      <c r="E1306" s="896"/>
      <c r="F1306" s="897"/>
      <c r="G1306" s="900"/>
      <c r="H1306" s="903"/>
      <c r="I1306" s="906"/>
      <c r="J1306" s="909"/>
      <c r="K1306" s="912"/>
      <c r="L1306" s="915"/>
      <c r="M1306" s="404" t="s">
        <v>91</v>
      </c>
      <c r="N1306" s="405">
        <f t="shared" ref="N1306:AG1306" ca="1" si="4947">IFERROR(N1305*$K1304,0)</f>
        <v>0</v>
      </c>
      <c r="O1306" s="406">
        <f t="shared" ca="1" si="4947"/>
        <v>0</v>
      </c>
      <c r="P1306" s="406">
        <f t="shared" ca="1" si="4947"/>
        <v>0</v>
      </c>
      <c r="Q1306" s="407">
        <f t="shared" ca="1" si="4947"/>
        <v>0</v>
      </c>
      <c r="R1306" s="406">
        <f t="shared" ca="1" si="4947"/>
        <v>0</v>
      </c>
      <c r="S1306" s="406">
        <f t="shared" ca="1" si="4947"/>
        <v>0</v>
      </c>
      <c r="T1306" s="406">
        <f t="shared" ca="1" si="4947"/>
        <v>0</v>
      </c>
      <c r="U1306" s="406">
        <f t="shared" ca="1" si="4947"/>
        <v>0</v>
      </c>
      <c r="V1306" s="406">
        <f t="shared" ca="1" si="4947"/>
        <v>0</v>
      </c>
      <c r="W1306" s="406">
        <f t="shared" ca="1" si="4947"/>
        <v>0</v>
      </c>
      <c r="X1306" s="406">
        <f t="shared" ca="1" si="4947"/>
        <v>0</v>
      </c>
      <c r="Y1306" s="406">
        <f t="shared" ca="1" si="4947"/>
        <v>0</v>
      </c>
      <c r="Z1306" s="406">
        <f t="shared" ca="1" si="4947"/>
        <v>0</v>
      </c>
      <c r="AA1306" s="406">
        <f t="shared" ca="1" si="4947"/>
        <v>0</v>
      </c>
      <c r="AB1306" s="406">
        <f t="shared" ca="1" si="4947"/>
        <v>0</v>
      </c>
      <c r="AC1306" s="406">
        <f t="shared" ca="1" si="4947"/>
        <v>0</v>
      </c>
      <c r="AD1306" s="406">
        <f t="shared" ca="1" si="4947"/>
        <v>0</v>
      </c>
      <c r="AE1306" s="406">
        <f t="shared" ca="1" si="4947"/>
        <v>0</v>
      </c>
      <c r="AF1306" s="406">
        <f t="shared" ca="1" si="4947"/>
        <v>0</v>
      </c>
      <c r="AG1306" s="406">
        <f t="shared" ca="1" si="4947"/>
        <v>0</v>
      </c>
      <c r="AH1306" s="317"/>
      <c r="AI1306" s="318"/>
      <c r="AJ1306" s="318"/>
      <c r="AK1306" s="318"/>
      <c r="AL1306" s="318"/>
      <c r="AM1306"/>
      <c r="AN1306"/>
      <c r="AO1306"/>
      <c r="AP1306"/>
      <c r="AQ1306"/>
      <c r="AR1306"/>
    </row>
    <row r="1307" spans="1:44" ht="13.15" customHeight="1">
      <c r="A1307" s="317"/>
      <c r="B1307" s="317"/>
      <c r="C1307" s="317" cm="1">
        <f t="array" aca="1" ref="C1307" ca="1">OFFSET(C1307,-3,,,)+1</f>
        <v>93</v>
      </c>
      <c r="D1307" s="889" t="str">
        <f t="shared" ref="D1307:E1307" ca="1" si="4948">D972</f>
        <v/>
      </c>
      <c r="E1307" s="892" t="str">
        <f t="shared" ca="1" si="4948"/>
        <v/>
      </c>
      <c r="F1307" s="893"/>
      <c r="G1307" s="898">
        <f t="shared" ref="G1307" si="4949">G972</f>
        <v>0</v>
      </c>
      <c r="H1307" s="901"/>
      <c r="I1307" s="904" t="str">
        <f t="shared" ref="I1307" ca="1" si="4950">I972</f>
        <v/>
      </c>
      <c r="J1307" s="907">
        <f t="shared" ref="J1307" ca="1" si="4951">IF($D1307=$C$3,
SUMPRODUCT(OFFSET($B$1031,1,,($C1307-1)*3-2,),OFFSET($L$1031,,,($C1307-1)*3-2,)),J972+H1307)</f>
        <v>0</v>
      </c>
      <c r="K1307" s="910">
        <f t="shared" ref="K1307" ca="1" si="4952">K972</f>
        <v>0</v>
      </c>
      <c r="L1307" s="913">
        <f t="shared" ref="L1307" ca="1" si="4953">J1307*K1307</f>
        <v>0</v>
      </c>
      <c r="M1307" s="402" t="s">
        <v>89</v>
      </c>
      <c r="N1307" s="308" t="str">
        <f t="shared" ref="N1307:AG1307" ca="1" si="4954">N972</f>
        <v/>
      </c>
      <c r="O1307" s="309" t="str">
        <f t="shared" ca="1" si="4954"/>
        <v/>
      </c>
      <c r="P1307" s="309" t="str">
        <f t="shared" ca="1" si="4954"/>
        <v/>
      </c>
      <c r="Q1307" s="310" t="str">
        <f t="shared" ca="1" si="4954"/>
        <v/>
      </c>
      <c r="R1307" s="309" t="str">
        <f t="shared" ca="1" si="4954"/>
        <v/>
      </c>
      <c r="S1307" s="309" t="str">
        <f t="shared" ca="1" si="4954"/>
        <v/>
      </c>
      <c r="T1307" s="309" t="str">
        <f t="shared" ca="1" si="4954"/>
        <v/>
      </c>
      <c r="U1307" s="309" t="str">
        <f t="shared" ca="1" si="4954"/>
        <v/>
      </c>
      <c r="V1307" s="309" t="str">
        <f t="shared" ca="1" si="4954"/>
        <v/>
      </c>
      <c r="W1307" s="309" t="str">
        <f t="shared" ca="1" si="4954"/>
        <v/>
      </c>
      <c r="X1307" s="309" t="str">
        <f t="shared" ca="1" si="4954"/>
        <v/>
      </c>
      <c r="Y1307" s="309" t="str">
        <f t="shared" ca="1" si="4954"/>
        <v/>
      </c>
      <c r="Z1307" s="309" t="str">
        <f t="shared" ca="1" si="4954"/>
        <v/>
      </c>
      <c r="AA1307" s="309" t="str">
        <f t="shared" ca="1" si="4954"/>
        <v/>
      </c>
      <c r="AB1307" s="309" t="str">
        <f t="shared" ca="1" si="4954"/>
        <v/>
      </c>
      <c r="AC1307" s="309" t="str">
        <f t="shared" ca="1" si="4954"/>
        <v/>
      </c>
      <c r="AD1307" s="309" t="str">
        <f t="shared" ca="1" si="4954"/>
        <v/>
      </c>
      <c r="AE1307" s="309" t="str">
        <f t="shared" ca="1" si="4954"/>
        <v/>
      </c>
      <c r="AF1307" s="309" t="str">
        <f t="shared" ca="1" si="4954"/>
        <v/>
      </c>
      <c r="AG1307" s="309" t="str">
        <f t="shared" ca="1" si="4954"/>
        <v/>
      </c>
      <c r="AH1307" s="317"/>
      <c r="AI1307" s="318"/>
      <c r="AJ1307" s="318"/>
      <c r="AK1307" s="318"/>
      <c r="AL1307" s="318"/>
      <c r="AM1307"/>
      <c r="AN1307"/>
      <c r="AO1307"/>
      <c r="AP1307"/>
      <c r="AQ1307"/>
      <c r="AR1307"/>
    </row>
    <row r="1308" spans="1:44" ht="13.15" customHeight="1">
      <c r="A1308" s="317"/>
      <c r="B1308" s="380">
        <f t="shared" ref="B1308" ca="1" si="4955">B973</f>
        <v>0</v>
      </c>
      <c r="C1308" s="317" cm="1">
        <f t="array" aca="1" ref="C1308" ca="1">IF(ROUND(SUM(IF(N1307:AG1307&lt;&gt;"",IF(N1307:AG1307&lt;&gt;0,(N1308:AG1308))))-J1307,3)&lt;&gt;0,"X",0)</f>
        <v>0</v>
      </c>
      <c r="D1308" s="890"/>
      <c r="E1308" s="894"/>
      <c r="F1308" s="895"/>
      <c r="G1308" s="899"/>
      <c r="H1308" s="902"/>
      <c r="I1308" s="905"/>
      <c r="J1308" s="908"/>
      <c r="K1308" s="911"/>
      <c r="L1308" s="914"/>
      <c r="M1308" s="403" t="s">
        <v>90</v>
      </c>
      <c r="N1308" s="312" cm="1">
        <f t="array" aca="1" ref="N1308" ca="1">IF($D1307=$C$3,
SUM(IF(OFFSET($N$1031,,,($C1307-1)*3-2,$C$2)=N1307,OFFSET($N$1033,,,($C1307-1)*3-2,$C$2)*OFFSET($B$1031,1,,($C1307-1)*3-2,1))),
IFERROR((N973/$J972)*$J1307,0))</f>
        <v>0</v>
      </c>
      <c r="O1308" s="312" cm="1">
        <f t="array" aca="1" ref="O1308" ca="1">IF($D1307=$C$3,
SUM(IF(OFFSET($N$1031,,,($C1307-1)*3-2,$C$2)=O1307,OFFSET($N$1033,,,($C1307-1)*3-2,$C$2)*OFFSET($B$1031,1,,($C1307-1)*3-2,1))),
IFERROR((O973/$J972)*$J1307,0))</f>
        <v>0</v>
      </c>
      <c r="P1308" s="312" cm="1">
        <f t="array" aca="1" ref="P1308" ca="1">IF($D1307=$C$3,
SUM(IF(OFFSET($N$1031,,,($C1307-1)*3-2,$C$2)=P1307,OFFSET($N$1033,,,($C1307-1)*3-2,$C$2)*OFFSET($B$1031,1,,($C1307-1)*3-2,1))),
IFERROR((P973/$J972)*$J1307,0))</f>
        <v>0</v>
      </c>
      <c r="Q1308" s="313" cm="1">
        <f t="array" aca="1" ref="Q1308" ca="1">IF($D1307=$C$3,
SUM(IF(OFFSET($N$1031,,,($C1307-1)*3-2,$C$2)=Q1307,OFFSET($N$1033,,,($C1307-1)*3-2,$C$2)*OFFSET($B$1031,1,,($C1307-1)*3-2,1))),
IFERROR((Q973/$J972)*$J1307,0))</f>
        <v>0</v>
      </c>
      <c r="R1308" s="312" cm="1">
        <f t="array" aca="1" ref="R1308" ca="1">IF($D1307=$C$3,
SUM(IF(OFFSET($N$1031,,,($C1307-1)*3-2,$C$2)=R1307,OFFSET($N$1033,,,($C1307-1)*3-2,$C$2)*OFFSET($B$1031,1,,($C1307-1)*3-2,1))),
IFERROR((R973/$J972)*$J1307,0))</f>
        <v>0</v>
      </c>
      <c r="S1308" s="312" cm="1">
        <f t="array" aca="1" ref="S1308" ca="1">IF($D1307=$C$3,
SUM(IF(OFFSET($N$1031,,,($C1307-1)*3-2,$C$2)=S1307,OFFSET($N$1033,,,($C1307-1)*3-2,$C$2)*OFFSET($B$1031,1,,($C1307-1)*3-2,1))),
IFERROR((S973/$J972)*$J1307,0))</f>
        <v>0</v>
      </c>
      <c r="T1308" s="312" cm="1">
        <f t="array" aca="1" ref="T1308" ca="1">IF($D1307=$C$3,
SUM(IF(OFFSET($N$1031,,,($C1307-1)*3-2,$C$2)=T1307,OFFSET($N$1033,,,($C1307-1)*3-2,$C$2)*OFFSET($B$1031,1,,($C1307-1)*3-2,1))),
IFERROR((T973/$J972)*$J1307,0))</f>
        <v>0</v>
      </c>
      <c r="U1308" s="312" cm="1">
        <f t="array" aca="1" ref="U1308" ca="1">IF($D1307=$C$3,
SUM(IF(OFFSET($N$1031,,,($C1307-1)*3-2,$C$2)=U1307,OFFSET($N$1033,,,($C1307-1)*3-2,$C$2)*OFFSET($B$1031,1,,($C1307-1)*3-2,1))),
IFERROR((U973/$J972)*$J1307,0))</f>
        <v>0</v>
      </c>
      <c r="V1308" s="312" cm="1">
        <f t="array" aca="1" ref="V1308" ca="1">IF($D1307=$C$3,
SUM(IF(OFFSET($N$1031,,,($C1307-1)*3-2,$C$2)=V1307,OFFSET($N$1033,,,($C1307-1)*3-2,$C$2)*OFFSET($B$1031,1,,($C1307-1)*3-2,1))),
IFERROR((V973/$J972)*$J1307,0))</f>
        <v>0</v>
      </c>
      <c r="W1308" s="312" cm="1">
        <f t="array" aca="1" ref="W1308" ca="1">IF($D1307=$C$3,
SUM(IF(OFFSET($N$1031,,,($C1307-1)*3-2,$C$2)=W1307,OFFSET($N$1033,,,($C1307-1)*3-2,$C$2)*OFFSET($B$1031,1,,($C1307-1)*3-2,1))),
IFERROR((W973/$J972)*$J1307,0))</f>
        <v>0</v>
      </c>
      <c r="X1308" s="312" cm="1">
        <f t="array" aca="1" ref="X1308" ca="1">IF($D1307=$C$3,
SUM(IF(OFFSET($N$1031,,,($C1307-1)*3-2,$C$2)=X1307,OFFSET($N$1033,,,($C1307-1)*3-2,$C$2)*OFFSET($B$1031,1,,($C1307-1)*3-2,1))),
IFERROR((X973/$J972)*$J1307,0))</f>
        <v>0</v>
      </c>
      <c r="Y1308" s="312" cm="1">
        <f t="array" aca="1" ref="Y1308" ca="1">IF($D1307=$C$3,
SUM(IF(OFFSET($N$1031,,,($C1307-1)*3-2,$C$2)=Y1307,OFFSET($N$1033,,,($C1307-1)*3-2,$C$2)*OFFSET($B$1031,1,,($C1307-1)*3-2,1))),
IFERROR((Y973/$J972)*$J1307,0))</f>
        <v>0</v>
      </c>
      <c r="Z1308" s="312" cm="1">
        <f t="array" aca="1" ref="Z1308" ca="1">IF($D1307=$C$3,
SUM(IF(OFFSET($N$1031,,,($C1307-1)*3-2,$C$2)=Z1307,OFFSET($N$1033,,,($C1307-1)*3-2,$C$2)*OFFSET($B$1031,1,,($C1307-1)*3-2,1))),
IFERROR((Z973/$J972)*$J1307,0))</f>
        <v>0</v>
      </c>
      <c r="AA1308" s="312" cm="1">
        <f t="array" aca="1" ref="AA1308" ca="1">IF($D1307=$C$3,
SUM(IF(OFFSET($N$1031,,,($C1307-1)*3-2,$C$2)=AA1307,OFFSET($N$1033,,,($C1307-1)*3-2,$C$2)*OFFSET($B$1031,1,,($C1307-1)*3-2,1))),
IFERROR((AA973/$J972)*$J1307,0))</f>
        <v>0</v>
      </c>
      <c r="AB1308" s="312" cm="1">
        <f t="array" aca="1" ref="AB1308" ca="1">IF($D1307=$C$3,
SUM(IF(OFFSET($N$1031,,,($C1307-1)*3-2,$C$2)=AB1307,OFFSET($N$1033,,,($C1307-1)*3-2,$C$2)*OFFSET($B$1031,1,,($C1307-1)*3-2,1))),
IFERROR((AB973/$J972)*$J1307,0))</f>
        <v>0</v>
      </c>
      <c r="AC1308" s="312" cm="1">
        <f t="array" aca="1" ref="AC1308" ca="1">IF($D1307=$C$3,
SUM(IF(OFFSET($N$1031,,,($C1307-1)*3-2,$C$2)=AC1307,OFFSET($N$1033,,,($C1307-1)*3-2,$C$2)*OFFSET($B$1031,1,,($C1307-1)*3-2,1))),
IFERROR((AC973/$J972)*$J1307,0))</f>
        <v>0</v>
      </c>
      <c r="AD1308" s="312" cm="1">
        <f t="array" aca="1" ref="AD1308" ca="1">IF($D1307=$C$3,
SUM(IF(OFFSET($N$1031,,,($C1307-1)*3-2,$C$2)=AD1307,OFFSET($N$1033,,,($C1307-1)*3-2,$C$2)*OFFSET($B$1031,1,,($C1307-1)*3-2,1))),
IFERROR((AD973/$J972)*$J1307,0))</f>
        <v>0</v>
      </c>
      <c r="AE1308" s="312" cm="1">
        <f t="array" aca="1" ref="AE1308" ca="1">IF($D1307=$C$3,
SUM(IF(OFFSET($N$1031,,,($C1307-1)*3-2,$C$2)=AE1307,OFFSET($N$1033,,,($C1307-1)*3-2,$C$2)*OFFSET($B$1031,1,,($C1307-1)*3-2,1))),
IFERROR((AE973/$J972)*$J1307,0))</f>
        <v>0</v>
      </c>
      <c r="AF1308" s="312" cm="1">
        <f t="array" aca="1" ref="AF1308" ca="1">IF($D1307=$C$3,
SUM(IF(OFFSET($N$1031,,,($C1307-1)*3-2,$C$2)=AF1307,OFFSET($N$1033,,,($C1307-1)*3-2,$C$2)*OFFSET($B$1031,1,,($C1307-1)*3-2,1))),
IFERROR((AF973/$J972)*$J1307,0))</f>
        <v>0</v>
      </c>
      <c r="AG1308" s="312" cm="1">
        <f t="array" aca="1" ref="AG1308" ca="1">IF($D1307=$C$3,
SUM(IF(OFFSET($N$1031,,,($C1307-1)*3-2,$C$2)=AG1307,OFFSET($N$1033,,,($C1307-1)*3-2,$C$2)*OFFSET($B$1031,1,,($C1307-1)*3-2,1))),
IFERROR((AG973/$J972)*$J1307,0))</f>
        <v>0</v>
      </c>
      <c r="AH1308" s="317"/>
      <c r="AI1308" s="318"/>
      <c r="AJ1308" s="318"/>
      <c r="AK1308" s="318"/>
      <c r="AL1308" s="318"/>
      <c r="AM1308"/>
      <c r="AN1308"/>
      <c r="AO1308"/>
      <c r="AP1308"/>
      <c r="AQ1308"/>
      <c r="AR1308"/>
    </row>
    <row r="1309" spans="1:44" ht="13.15" customHeight="1">
      <c r="A1309" s="317"/>
      <c r="B1309" s="380" t="str">
        <f t="shared" ref="B1309:C1309" ca="1" si="4956">B974</f>
        <v/>
      </c>
      <c r="C1309" s="380" t="str">
        <f t="shared" ca="1" si="4956"/>
        <v/>
      </c>
      <c r="D1309" s="891"/>
      <c r="E1309" s="896"/>
      <c r="F1309" s="897"/>
      <c r="G1309" s="900"/>
      <c r="H1309" s="903"/>
      <c r="I1309" s="906"/>
      <c r="J1309" s="909"/>
      <c r="K1309" s="912"/>
      <c r="L1309" s="915"/>
      <c r="M1309" s="404" t="s">
        <v>91</v>
      </c>
      <c r="N1309" s="405">
        <f t="shared" ref="N1309:AG1309" ca="1" si="4957">IFERROR(N1308*$K1307,0)</f>
        <v>0</v>
      </c>
      <c r="O1309" s="406">
        <f t="shared" ca="1" si="4957"/>
        <v>0</v>
      </c>
      <c r="P1309" s="406">
        <f t="shared" ca="1" si="4957"/>
        <v>0</v>
      </c>
      <c r="Q1309" s="407">
        <f t="shared" ca="1" si="4957"/>
        <v>0</v>
      </c>
      <c r="R1309" s="406">
        <f t="shared" ca="1" si="4957"/>
        <v>0</v>
      </c>
      <c r="S1309" s="406">
        <f t="shared" ca="1" si="4957"/>
        <v>0</v>
      </c>
      <c r="T1309" s="406">
        <f t="shared" ca="1" si="4957"/>
        <v>0</v>
      </c>
      <c r="U1309" s="406">
        <f t="shared" ca="1" si="4957"/>
        <v>0</v>
      </c>
      <c r="V1309" s="406">
        <f t="shared" ca="1" si="4957"/>
        <v>0</v>
      </c>
      <c r="W1309" s="406">
        <f t="shared" ca="1" si="4957"/>
        <v>0</v>
      </c>
      <c r="X1309" s="406">
        <f t="shared" ca="1" si="4957"/>
        <v>0</v>
      </c>
      <c r="Y1309" s="406">
        <f t="shared" ca="1" si="4957"/>
        <v>0</v>
      </c>
      <c r="Z1309" s="406">
        <f t="shared" ca="1" si="4957"/>
        <v>0</v>
      </c>
      <c r="AA1309" s="406">
        <f t="shared" ca="1" si="4957"/>
        <v>0</v>
      </c>
      <c r="AB1309" s="406">
        <f t="shared" ca="1" si="4957"/>
        <v>0</v>
      </c>
      <c r="AC1309" s="406">
        <f t="shared" ca="1" si="4957"/>
        <v>0</v>
      </c>
      <c r="AD1309" s="406">
        <f t="shared" ca="1" si="4957"/>
        <v>0</v>
      </c>
      <c r="AE1309" s="406">
        <f t="shared" ca="1" si="4957"/>
        <v>0</v>
      </c>
      <c r="AF1309" s="406">
        <f t="shared" ca="1" si="4957"/>
        <v>0</v>
      </c>
      <c r="AG1309" s="406">
        <f t="shared" ca="1" si="4957"/>
        <v>0</v>
      </c>
      <c r="AH1309" s="317"/>
      <c r="AI1309" s="318"/>
      <c r="AJ1309" s="318"/>
      <c r="AK1309" s="318"/>
      <c r="AL1309" s="318"/>
      <c r="AM1309"/>
      <c r="AN1309"/>
      <c r="AO1309"/>
      <c r="AP1309"/>
      <c r="AQ1309"/>
      <c r="AR1309"/>
    </row>
    <row r="1310" spans="1:44" ht="13.15" customHeight="1">
      <c r="A1310" s="317"/>
      <c r="B1310" s="317"/>
      <c r="C1310" s="317" cm="1">
        <f t="array" aca="1" ref="C1310" ca="1">OFFSET(C1310,-3,,,)+1</f>
        <v>94</v>
      </c>
      <c r="D1310" s="889" t="str">
        <f t="shared" ref="D1310:E1310" ca="1" si="4958">D975</f>
        <v/>
      </c>
      <c r="E1310" s="892" t="str">
        <f t="shared" ca="1" si="4958"/>
        <v/>
      </c>
      <c r="F1310" s="893"/>
      <c r="G1310" s="898">
        <f t="shared" ref="G1310" si="4959">G975</f>
        <v>0</v>
      </c>
      <c r="H1310" s="901"/>
      <c r="I1310" s="904" t="str">
        <f t="shared" ref="I1310" ca="1" si="4960">I975</f>
        <v/>
      </c>
      <c r="J1310" s="907">
        <f t="shared" ref="J1310" ca="1" si="4961">IF($D1310=$C$3,
SUMPRODUCT(OFFSET($B$1031,1,,($C1310-1)*3-2,),OFFSET($L$1031,,,($C1310-1)*3-2,)),J975+H1310)</f>
        <v>0</v>
      </c>
      <c r="K1310" s="910">
        <f t="shared" ref="K1310" ca="1" si="4962">K975</f>
        <v>0</v>
      </c>
      <c r="L1310" s="913">
        <f t="shared" ref="L1310" ca="1" si="4963">J1310*K1310</f>
        <v>0</v>
      </c>
      <c r="M1310" s="402" t="s">
        <v>89</v>
      </c>
      <c r="N1310" s="308" t="str">
        <f t="shared" ref="N1310:AG1310" ca="1" si="4964">N975</f>
        <v/>
      </c>
      <c r="O1310" s="309" t="str">
        <f t="shared" ca="1" si="4964"/>
        <v/>
      </c>
      <c r="P1310" s="309" t="str">
        <f t="shared" ca="1" si="4964"/>
        <v/>
      </c>
      <c r="Q1310" s="310" t="str">
        <f t="shared" ca="1" si="4964"/>
        <v/>
      </c>
      <c r="R1310" s="309" t="str">
        <f t="shared" ca="1" si="4964"/>
        <v/>
      </c>
      <c r="S1310" s="309" t="str">
        <f t="shared" ca="1" si="4964"/>
        <v/>
      </c>
      <c r="T1310" s="309" t="str">
        <f t="shared" ca="1" si="4964"/>
        <v/>
      </c>
      <c r="U1310" s="309" t="str">
        <f t="shared" ca="1" si="4964"/>
        <v/>
      </c>
      <c r="V1310" s="309" t="str">
        <f t="shared" ca="1" si="4964"/>
        <v/>
      </c>
      <c r="W1310" s="309" t="str">
        <f t="shared" ca="1" si="4964"/>
        <v/>
      </c>
      <c r="X1310" s="309" t="str">
        <f t="shared" ca="1" si="4964"/>
        <v/>
      </c>
      <c r="Y1310" s="309" t="str">
        <f t="shared" ca="1" si="4964"/>
        <v/>
      </c>
      <c r="Z1310" s="309" t="str">
        <f t="shared" ca="1" si="4964"/>
        <v/>
      </c>
      <c r="AA1310" s="309" t="str">
        <f t="shared" ca="1" si="4964"/>
        <v/>
      </c>
      <c r="AB1310" s="309" t="str">
        <f t="shared" ca="1" si="4964"/>
        <v/>
      </c>
      <c r="AC1310" s="309" t="str">
        <f t="shared" ca="1" si="4964"/>
        <v/>
      </c>
      <c r="AD1310" s="309" t="str">
        <f t="shared" ca="1" si="4964"/>
        <v/>
      </c>
      <c r="AE1310" s="309" t="str">
        <f t="shared" ca="1" si="4964"/>
        <v/>
      </c>
      <c r="AF1310" s="309" t="str">
        <f t="shared" ca="1" si="4964"/>
        <v/>
      </c>
      <c r="AG1310" s="309" t="str">
        <f t="shared" ca="1" si="4964"/>
        <v/>
      </c>
      <c r="AH1310" s="317"/>
      <c r="AI1310" s="318"/>
      <c r="AJ1310" s="318"/>
      <c r="AK1310" s="318"/>
      <c r="AL1310" s="318"/>
      <c r="AM1310"/>
      <c r="AN1310"/>
      <c r="AO1310"/>
      <c r="AP1310"/>
      <c r="AQ1310"/>
      <c r="AR1310"/>
    </row>
    <row r="1311" spans="1:44" ht="13.15" customHeight="1">
      <c r="A1311" s="317"/>
      <c r="B1311" s="380">
        <f t="shared" ref="B1311" ca="1" si="4965">B976</f>
        <v>0</v>
      </c>
      <c r="C1311" s="317" cm="1">
        <f t="array" aca="1" ref="C1311" ca="1">IF(ROUND(SUM(IF(N1310:AG1310&lt;&gt;"",IF(N1310:AG1310&lt;&gt;0,(N1311:AG1311))))-J1310,3)&lt;&gt;0,"X",0)</f>
        <v>0</v>
      </c>
      <c r="D1311" s="890"/>
      <c r="E1311" s="894"/>
      <c r="F1311" s="895"/>
      <c r="G1311" s="899"/>
      <c r="H1311" s="902"/>
      <c r="I1311" s="905"/>
      <c r="J1311" s="908"/>
      <c r="K1311" s="911"/>
      <c r="L1311" s="914"/>
      <c r="M1311" s="403" t="s">
        <v>90</v>
      </c>
      <c r="N1311" s="312" cm="1">
        <f t="array" aca="1" ref="N1311" ca="1">IF($D1310=$C$3,
SUM(IF(OFFSET($N$1031,,,($C1310-1)*3-2,$C$2)=N1310,OFFSET($N$1033,,,($C1310-1)*3-2,$C$2)*OFFSET($B$1031,1,,($C1310-1)*3-2,1))),
IFERROR((N976/$J975)*$J1310,0))</f>
        <v>0</v>
      </c>
      <c r="O1311" s="312" cm="1">
        <f t="array" aca="1" ref="O1311" ca="1">IF($D1310=$C$3,
SUM(IF(OFFSET($N$1031,,,($C1310-1)*3-2,$C$2)=O1310,OFFSET($N$1033,,,($C1310-1)*3-2,$C$2)*OFFSET($B$1031,1,,($C1310-1)*3-2,1))),
IFERROR((O976/$J975)*$J1310,0))</f>
        <v>0</v>
      </c>
      <c r="P1311" s="312" cm="1">
        <f t="array" aca="1" ref="P1311" ca="1">IF($D1310=$C$3,
SUM(IF(OFFSET($N$1031,,,($C1310-1)*3-2,$C$2)=P1310,OFFSET($N$1033,,,($C1310-1)*3-2,$C$2)*OFFSET($B$1031,1,,($C1310-1)*3-2,1))),
IFERROR((P976/$J975)*$J1310,0))</f>
        <v>0</v>
      </c>
      <c r="Q1311" s="313" cm="1">
        <f t="array" aca="1" ref="Q1311" ca="1">IF($D1310=$C$3,
SUM(IF(OFFSET($N$1031,,,($C1310-1)*3-2,$C$2)=Q1310,OFFSET($N$1033,,,($C1310-1)*3-2,$C$2)*OFFSET($B$1031,1,,($C1310-1)*3-2,1))),
IFERROR((Q976/$J975)*$J1310,0))</f>
        <v>0</v>
      </c>
      <c r="R1311" s="312" cm="1">
        <f t="array" aca="1" ref="R1311" ca="1">IF($D1310=$C$3,
SUM(IF(OFFSET($N$1031,,,($C1310-1)*3-2,$C$2)=R1310,OFFSET($N$1033,,,($C1310-1)*3-2,$C$2)*OFFSET($B$1031,1,,($C1310-1)*3-2,1))),
IFERROR((R976/$J975)*$J1310,0))</f>
        <v>0</v>
      </c>
      <c r="S1311" s="312" cm="1">
        <f t="array" aca="1" ref="S1311" ca="1">IF($D1310=$C$3,
SUM(IF(OFFSET($N$1031,,,($C1310-1)*3-2,$C$2)=S1310,OFFSET($N$1033,,,($C1310-1)*3-2,$C$2)*OFFSET($B$1031,1,,($C1310-1)*3-2,1))),
IFERROR((S976/$J975)*$J1310,0))</f>
        <v>0</v>
      </c>
      <c r="T1311" s="312" cm="1">
        <f t="array" aca="1" ref="T1311" ca="1">IF($D1310=$C$3,
SUM(IF(OFFSET($N$1031,,,($C1310-1)*3-2,$C$2)=T1310,OFFSET($N$1033,,,($C1310-1)*3-2,$C$2)*OFFSET($B$1031,1,,($C1310-1)*3-2,1))),
IFERROR((T976/$J975)*$J1310,0))</f>
        <v>0</v>
      </c>
      <c r="U1311" s="312" cm="1">
        <f t="array" aca="1" ref="U1311" ca="1">IF($D1310=$C$3,
SUM(IF(OFFSET($N$1031,,,($C1310-1)*3-2,$C$2)=U1310,OFFSET($N$1033,,,($C1310-1)*3-2,$C$2)*OFFSET($B$1031,1,,($C1310-1)*3-2,1))),
IFERROR((U976/$J975)*$J1310,0))</f>
        <v>0</v>
      </c>
      <c r="V1311" s="312" cm="1">
        <f t="array" aca="1" ref="V1311" ca="1">IF($D1310=$C$3,
SUM(IF(OFFSET($N$1031,,,($C1310-1)*3-2,$C$2)=V1310,OFFSET($N$1033,,,($C1310-1)*3-2,$C$2)*OFFSET($B$1031,1,,($C1310-1)*3-2,1))),
IFERROR((V976/$J975)*$J1310,0))</f>
        <v>0</v>
      </c>
      <c r="W1311" s="312" cm="1">
        <f t="array" aca="1" ref="W1311" ca="1">IF($D1310=$C$3,
SUM(IF(OFFSET($N$1031,,,($C1310-1)*3-2,$C$2)=W1310,OFFSET($N$1033,,,($C1310-1)*3-2,$C$2)*OFFSET($B$1031,1,,($C1310-1)*3-2,1))),
IFERROR((W976/$J975)*$J1310,0))</f>
        <v>0</v>
      </c>
      <c r="X1311" s="312" cm="1">
        <f t="array" aca="1" ref="X1311" ca="1">IF($D1310=$C$3,
SUM(IF(OFFSET($N$1031,,,($C1310-1)*3-2,$C$2)=X1310,OFFSET($N$1033,,,($C1310-1)*3-2,$C$2)*OFFSET($B$1031,1,,($C1310-1)*3-2,1))),
IFERROR((X976/$J975)*$J1310,0))</f>
        <v>0</v>
      </c>
      <c r="Y1311" s="312" cm="1">
        <f t="array" aca="1" ref="Y1311" ca="1">IF($D1310=$C$3,
SUM(IF(OFFSET($N$1031,,,($C1310-1)*3-2,$C$2)=Y1310,OFFSET($N$1033,,,($C1310-1)*3-2,$C$2)*OFFSET($B$1031,1,,($C1310-1)*3-2,1))),
IFERROR((Y976/$J975)*$J1310,0))</f>
        <v>0</v>
      </c>
      <c r="Z1311" s="312" cm="1">
        <f t="array" aca="1" ref="Z1311" ca="1">IF($D1310=$C$3,
SUM(IF(OFFSET($N$1031,,,($C1310-1)*3-2,$C$2)=Z1310,OFFSET($N$1033,,,($C1310-1)*3-2,$C$2)*OFFSET($B$1031,1,,($C1310-1)*3-2,1))),
IFERROR((Z976/$J975)*$J1310,0))</f>
        <v>0</v>
      </c>
      <c r="AA1311" s="312" cm="1">
        <f t="array" aca="1" ref="AA1311" ca="1">IF($D1310=$C$3,
SUM(IF(OFFSET($N$1031,,,($C1310-1)*3-2,$C$2)=AA1310,OFFSET($N$1033,,,($C1310-1)*3-2,$C$2)*OFFSET($B$1031,1,,($C1310-1)*3-2,1))),
IFERROR((AA976/$J975)*$J1310,0))</f>
        <v>0</v>
      </c>
      <c r="AB1311" s="312" cm="1">
        <f t="array" aca="1" ref="AB1311" ca="1">IF($D1310=$C$3,
SUM(IF(OFFSET($N$1031,,,($C1310-1)*3-2,$C$2)=AB1310,OFFSET($N$1033,,,($C1310-1)*3-2,$C$2)*OFFSET($B$1031,1,,($C1310-1)*3-2,1))),
IFERROR((AB976/$J975)*$J1310,0))</f>
        <v>0</v>
      </c>
      <c r="AC1311" s="312" cm="1">
        <f t="array" aca="1" ref="AC1311" ca="1">IF($D1310=$C$3,
SUM(IF(OFFSET($N$1031,,,($C1310-1)*3-2,$C$2)=AC1310,OFFSET($N$1033,,,($C1310-1)*3-2,$C$2)*OFFSET($B$1031,1,,($C1310-1)*3-2,1))),
IFERROR((AC976/$J975)*$J1310,0))</f>
        <v>0</v>
      </c>
      <c r="AD1311" s="312" cm="1">
        <f t="array" aca="1" ref="AD1311" ca="1">IF($D1310=$C$3,
SUM(IF(OFFSET($N$1031,,,($C1310-1)*3-2,$C$2)=AD1310,OFFSET($N$1033,,,($C1310-1)*3-2,$C$2)*OFFSET($B$1031,1,,($C1310-1)*3-2,1))),
IFERROR((AD976/$J975)*$J1310,0))</f>
        <v>0</v>
      </c>
      <c r="AE1311" s="312" cm="1">
        <f t="array" aca="1" ref="AE1311" ca="1">IF($D1310=$C$3,
SUM(IF(OFFSET($N$1031,,,($C1310-1)*3-2,$C$2)=AE1310,OFFSET($N$1033,,,($C1310-1)*3-2,$C$2)*OFFSET($B$1031,1,,($C1310-1)*3-2,1))),
IFERROR((AE976/$J975)*$J1310,0))</f>
        <v>0</v>
      </c>
      <c r="AF1311" s="312" cm="1">
        <f t="array" aca="1" ref="AF1311" ca="1">IF($D1310=$C$3,
SUM(IF(OFFSET($N$1031,,,($C1310-1)*3-2,$C$2)=AF1310,OFFSET($N$1033,,,($C1310-1)*3-2,$C$2)*OFFSET($B$1031,1,,($C1310-1)*3-2,1))),
IFERROR((AF976/$J975)*$J1310,0))</f>
        <v>0</v>
      </c>
      <c r="AG1311" s="312" cm="1">
        <f t="array" aca="1" ref="AG1311" ca="1">IF($D1310=$C$3,
SUM(IF(OFFSET($N$1031,,,($C1310-1)*3-2,$C$2)=AG1310,OFFSET($N$1033,,,($C1310-1)*3-2,$C$2)*OFFSET($B$1031,1,,($C1310-1)*3-2,1))),
IFERROR((AG976/$J975)*$J1310,0))</f>
        <v>0</v>
      </c>
      <c r="AH1311" s="317"/>
      <c r="AI1311" s="318"/>
      <c r="AJ1311" s="318"/>
      <c r="AK1311" s="318"/>
      <c r="AL1311" s="318"/>
      <c r="AM1311"/>
      <c r="AN1311"/>
      <c r="AO1311"/>
      <c r="AP1311"/>
      <c r="AQ1311"/>
      <c r="AR1311"/>
    </row>
    <row r="1312" spans="1:44" ht="13.15" customHeight="1">
      <c r="A1312" s="317"/>
      <c r="B1312" s="380" t="str">
        <f t="shared" ref="B1312:C1312" ca="1" si="4966">B977</f>
        <v/>
      </c>
      <c r="C1312" s="380" t="str">
        <f t="shared" ca="1" si="4966"/>
        <v/>
      </c>
      <c r="D1312" s="891"/>
      <c r="E1312" s="896"/>
      <c r="F1312" s="897"/>
      <c r="G1312" s="900"/>
      <c r="H1312" s="903"/>
      <c r="I1312" s="906"/>
      <c r="J1312" s="909"/>
      <c r="K1312" s="912"/>
      <c r="L1312" s="915"/>
      <c r="M1312" s="404" t="s">
        <v>91</v>
      </c>
      <c r="N1312" s="405">
        <f t="shared" ref="N1312:AG1312" ca="1" si="4967">IFERROR(N1311*$K1310,0)</f>
        <v>0</v>
      </c>
      <c r="O1312" s="406">
        <f t="shared" ca="1" si="4967"/>
        <v>0</v>
      </c>
      <c r="P1312" s="406">
        <f t="shared" ca="1" si="4967"/>
        <v>0</v>
      </c>
      <c r="Q1312" s="407">
        <f t="shared" ca="1" si="4967"/>
        <v>0</v>
      </c>
      <c r="R1312" s="406">
        <f t="shared" ca="1" si="4967"/>
        <v>0</v>
      </c>
      <c r="S1312" s="406">
        <f t="shared" ca="1" si="4967"/>
        <v>0</v>
      </c>
      <c r="T1312" s="406">
        <f t="shared" ca="1" si="4967"/>
        <v>0</v>
      </c>
      <c r="U1312" s="406">
        <f t="shared" ca="1" si="4967"/>
        <v>0</v>
      </c>
      <c r="V1312" s="406">
        <f t="shared" ca="1" si="4967"/>
        <v>0</v>
      </c>
      <c r="W1312" s="406">
        <f t="shared" ca="1" si="4967"/>
        <v>0</v>
      </c>
      <c r="X1312" s="406">
        <f t="shared" ca="1" si="4967"/>
        <v>0</v>
      </c>
      <c r="Y1312" s="406">
        <f t="shared" ca="1" si="4967"/>
        <v>0</v>
      </c>
      <c r="Z1312" s="406">
        <f t="shared" ca="1" si="4967"/>
        <v>0</v>
      </c>
      <c r="AA1312" s="406">
        <f t="shared" ca="1" si="4967"/>
        <v>0</v>
      </c>
      <c r="AB1312" s="406">
        <f t="shared" ca="1" si="4967"/>
        <v>0</v>
      </c>
      <c r="AC1312" s="406">
        <f t="shared" ca="1" si="4967"/>
        <v>0</v>
      </c>
      <c r="AD1312" s="406">
        <f t="shared" ca="1" si="4967"/>
        <v>0</v>
      </c>
      <c r="AE1312" s="406">
        <f t="shared" ca="1" si="4967"/>
        <v>0</v>
      </c>
      <c r="AF1312" s="406">
        <f t="shared" ca="1" si="4967"/>
        <v>0</v>
      </c>
      <c r="AG1312" s="406">
        <f t="shared" ca="1" si="4967"/>
        <v>0</v>
      </c>
      <c r="AH1312" s="317"/>
      <c r="AI1312" s="318"/>
      <c r="AJ1312" s="318"/>
      <c r="AK1312" s="318"/>
      <c r="AL1312" s="318"/>
      <c r="AM1312"/>
      <c r="AN1312"/>
      <c r="AO1312"/>
      <c r="AP1312"/>
      <c r="AQ1312"/>
      <c r="AR1312"/>
    </row>
    <row r="1313" spans="1:44" ht="13.15" customHeight="1">
      <c r="A1313" s="317"/>
      <c r="B1313" s="317"/>
      <c r="C1313" s="317" cm="1">
        <f t="array" aca="1" ref="C1313" ca="1">OFFSET(C1313,-3,,,)+1</f>
        <v>95</v>
      </c>
      <c r="D1313" s="889" t="str">
        <f t="shared" ref="D1313:E1313" ca="1" si="4968">D978</f>
        <v/>
      </c>
      <c r="E1313" s="892" t="str">
        <f t="shared" ca="1" si="4968"/>
        <v/>
      </c>
      <c r="F1313" s="893"/>
      <c r="G1313" s="898">
        <f t="shared" ref="G1313" si="4969">G978</f>
        <v>0</v>
      </c>
      <c r="H1313" s="901"/>
      <c r="I1313" s="904" t="str">
        <f t="shared" ref="I1313" ca="1" si="4970">I978</f>
        <v/>
      </c>
      <c r="J1313" s="907">
        <f t="shared" ref="J1313" ca="1" si="4971">IF($D1313=$C$3,
SUMPRODUCT(OFFSET($B$1031,1,,($C1313-1)*3-2,),OFFSET($L$1031,,,($C1313-1)*3-2,)),J978+H1313)</f>
        <v>0</v>
      </c>
      <c r="K1313" s="910">
        <f t="shared" ref="K1313" ca="1" si="4972">K978</f>
        <v>0</v>
      </c>
      <c r="L1313" s="913">
        <f t="shared" ref="L1313" ca="1" si="4973">J1313*K1313</f>
        <v>0</v>
      </c>
      <c r="M1313" s="402" t="s">
        <v>89</v>
      </c>
      <c r="N1313" s="308" t="str">
        <f t="shared" ref="N1313:AG1313" ca="1" si="4974">N978</f>
        <v/>
      </c>
      <c r="O1313" s="309" t="str">
        <f t="shared" ca="1" si="4974"/>
        <v/>
      </c>
      <c r="P1313" s="309" t="str">
        <f t="shared" ca="1" si="4974"/>
        <v/>
      </c>
      <c r="Q1313" s="310" t="str">
        <f t="shared" ca="1" si="4974"/>
        <v/>
      </c>
      <c r="R1313" s="309" t="str">
        <f t="shared" ca="1" si="4974"/>
        <v/>
      </c>
      <c r="S1313" s="309" t="str">
        <f t="shared" ca="1" si="4974"/>
        <v/>
      </c>
      <c r="T1313" s="309" t="str">
        <f t="shared" ca="1" si="4974"/>
        <v/>
      </c>
      <c r="U1313" s="309" t="str">
        <f t="shared" ca="1" si="4974"/>
        <v/>
      </c>
      <c r="V1313" s="309" t="str">
        <f t="shared" ca="1" si="4974"/>
        <v/>
      </c>
      <c r="W1313" s="309" t="str">
        <f t="shared" ca="1" si="4974"/>
        <v/>
      </c>
      <c r="X1313" s="309" t="str">
        <f t="shared" ca="1" si="4974"/>
        <v/>
      </c>
      <c r="Y1313" s="309" t="str">
        <f t="shared" ca="1" si="4974"/>
        <v/>
      </c>
      <c r="Z1313" s="309" t="str">
        <f t="shared" ca="1" si="4974"/>
        <v/>
      </c>
      <c r="AA1313" s="309" t="str">
        <f t="shared" ca="1" si="4974"/>
        <v/>
      </c>
      <c r="AB1313" s="309" t="str">
        <f t="shared" ca="1" si="4974"/>
        <v/>
      </c>
      <c r="AC1313" s="309" t="str">
        <f t="shared" ca="1" si="4974"/>
        <v/>
      </c>
      <c r="AD1313" s="309" t="str">
        <f t="shared" ca="1" si="4974"/>
        <v/>
      </c>
      <c r="AE1313" s="309" t="str">
        <f t="shared" ca="1" si="4974"/>
        <v/>
      </c>
      <c r="AF1313" s="309" t="str">
        <f t="shared" ca="1" si="4974"/>
        <v/>
      </c>
      <c r="AG1313" s="309" t="str">
        <f t="shared" ca="1" si="4974"/>
        <v/>
      </c>
      <c r="AH1313" s="317"/>
      <c r="AI1313" s="318"/>
      <c r="AJ1313" s="318"/>
      <c r="AK1313" s="318"/>
      <c r="AL1313" s="318"/>
      <c r="AM1313"/>
      <c r="AN1313"/>
      <c r="AO1313"/>
      <c r="AP1313"/>
      <c r="AQ1313"/>
      <c r="AR1313"/>
    </row>
    <row r="1314" spans="1:44" ht="13.15" customHeight="1">
      <c r="A1314" s="317"/>
      <c r="B1314" s="380">
        <f t="shared" ref="B1314" ca="1" si="4975">B979</f>
        <v>0</v>
      </c>
      <c r="C1314" s="317" cm="1">
        <f t="array" aca="1" ref="C1314" ca="1">IF(ROUND(SUM(IF(N1313:AG1313&lt;&gt;"",IF(N1313:AG1313&lt;&gt;0,(N1314:AG1314))))-J1313,3)&lt;&gt;0,"X",0)</f>
        <v>0</v>
      </c>
      <c r="D1314" s="890"/>
      <c r="E1314" s="894"/>
      <c r="F1314" s="895"/>
      <c r="G1314" s="899"/>
      <c r="H1314" s="902"/>
      <c r="I1314" s="905"/>
      <c r="J1314" s="908"/>
      <c r="K1314" s="911"/>
      <c r="L1314" s="914"/>
      <c r="M1314" s="403" t="s">
        <v>90</v>
      </c>
      <c r="N1314" s="312" cm="1">
        <f t="array" aca="1" ref="N1314" ca="1">IF($D1313=$C$3,
SUM(IF(OFFSET($N$1031,,,($C1313-1)*3-2,$C$2)=N1313,OFFSET($N$1033,,,($C1313-1)*3-2,$C$2)*OFFSET($B$1031,1,,($C1313-1)*3-2,1))),
IFERROR((N979/$J978)*$J1313,0))</f>
        <v>0</v>
      </c>
      <c r="O1314" s="312" cm="1">
        <f t="array" aca="1" ref="O1314" ca="1">IF($D1313=$C$3,
SUM(IF(OFFSET($N$1031,,,($C1313-1)*3-2,$C$2)=O1313,OFFSET($N$1033,,,($C1313-1)*3-2,$C$2)*OFFSET($B$1031,1,,($C1313-1)*3-2,1))),
IFERROR((O979/$J978)*$J1313,0))</f>
        <v>0</v>
      </c>
      <c r="P1314" s="312" cm="1">
        <f t="array" aca="1" ref="P1314" ca="1">IF($D1313=$C$3,
SUM(IF(OFFSET($N$1031,,,($C1313-1)*3-2,$C$2)=P1313,OFFSET($N$1033,,,($C1313-1)*3-2,$C$2)*OFFSET($B$1031,1,,($C1313-1)*3-2,1))),
IFERROR((P979/$J978)*$J1313,0))</f>
        <v>0</v>
      </c>
      <c r="Q1314" s="313" cm="1">
        <f t="array" aca="1" ref="Q1314" ca="1">IF($D1313=$C$3,
SUM(IF(OFFSET($N$1031,,,($C1313-1)*3-2,$C$2)=Q1313,OFFSET($N$1033,,,($C1313-1)*3-2,$C$2)*OFFSET($B$1031,1,,($C1313-1)*3-2,1))),
IFERROR((Q979/$J978)*$J1313,0))</f>
        <v>0</v>
      </c>
      <c r="R1314" s="312" cm="1">
        <f t="array" aca="1" ref="R1314" ca="1">IF($D1313=$C$3,
SUM(IF(OFFSET($N$1031,,,($C1313-1)*3-2,$C$2)=R1313,OFFSET($N$1033,,,($C1313-1)*3-2,$C$2)*OFFSET($B$1031,1,,($C1313-1)*3-2,1))),
IFERROR((R979/$J978)*$J1313,0))</f>
        <v>0</v>
      </c>
      <c r="S1314" s="312" cm="1">
        <f t="array" aca="1" ref="S1314" ca="1">IF($D1313=$C$3,
SUM(IF(OFFSET($N$1031,,,($C1313-1)*3-2,$C$2)=S1313,OFFSET($N$1033,,,($C1313-1)*3-2,$C$2)*OFFSET($B$1031,1,,($C1313-1)*3-2,1))),
IFERROR((S979/$J978)*$J1313,0))</f>
        <v>0</v>
      </c>
      <c r="T1314" s="312" cm="1">
        <f t="array" aca="1" ref="T1314" ca="1">IF($D1313=$C$3,
SUM(IF(OFFSET($N$1031,,,($C1313-1)*3-2,$C$2)=T1313,OFFSET($N$1033,,,($C1313-1)*3-2,$C$2)*OFFSET($B$1031,1,,($C1313-1)*3-2,1))),
IFERROR((T979/$J978)*$J1313,0))</f>
        <v>0</v>
      </c>
      <c r="U1314" s="312" cm="1">
        <f t="array" aca="1" ref="U1314" ca="1">IF($D1313=$C$3,
SUM(IF(OFFSET($N$1031,,,($C1313-1)*3-2,$C$2)=U1313,OFFSET($N$1033,,,($C1313-1)*3-2,$C$2)*OFFSET($B$1031,1,,($C1313-1)*3-2,1))),
IFERROR((U979/$J978)*$J1313,0))</f>
        <v>0</v>
      </c>
      <c r="V1314" s="312" cm="1">
        <f t="array" aca="1" ref="V1314" ca="1">IF($D1313=$C$3,
SUM(IF(OFFSET($N$1031,,,($C1313-1)*3-2,$C$2)=V1313,OFFSET($N$1033,,,($C1313-1)*3-2,$C$2)*OFFSET($B$1031,1,,($C1313-1)*3-2,1))),
IFERROR((V979/$J978)*$J1313,0))</f>
        <v>0</v>
      </c>
      <c r="W1314" s="312" cm="1">
        <f t="array" aca="1" ref="W1314" ca="1">IF($D1313=$C$3,
SUM(IF(OFFSET($N$1031,,,($C1313-1)*3-2,$C$2)=W1313,OFFSET($N$1033,,,($C1313-1)*3-2,$C$2)*OFFSET($B$1031,1,,($C1313-1)*3-2,1))),
IFERROR((W979/$J978)*$J1313,0))</f>
        <v>0</v>
      </c>
      <c r="X1314" s="312" cm="1">
        <f t="array" aca="1" ref="X1314" ca="1">IF($D1313=$C$3,
SUM(IF(OFFSET($N$1031,,,($C1313-1)*3-2,$C$2)=X1313,OFFSET($N$1033,,,($C1313-1)*3-2,$C$2)*OFFSET($B$1031,1,,($C1313-1)*3-2,1))),
IFERROR((X979/$J978)*$J1313,0))</f>
        <v>0</v>
      </c>
      <c r="Y1314" s="312" cm="1">
        <f t="array" aca="1" ref="Y1314" ca="1">IF($D1313=$C$3,
SUM(IF(OFFSET($N$1031,,,($C1313-1)*3-2,$C$2)=Y1313,OFFSET($N$1033,,,($C1313-1)*3-2,$C$2)*OFFSET($B$1031,1,,($C1313-1)*3-2,1))),
IFERROR((Y979/$J978)*$J1313,0))</f>
        <v>0</v>
      </c>
      <c r="Z1314" s="312" cm="1">
        <f t="array" aca="1" ref="Z1314" ca="1">IF($D1313=$C$3,
SUM(IF(OFFSET($N$1031,,,($C1313-1)*3-2,$C$2)=Z1313,OFFSET($N$1033,,,($C1313-1)*3-2,$C$2)*OFFSET($B$1031,1,,($C1313-1)*3-2,1))),
IFERROR((Z979/$J978)*$J1313,0))</f>
        <v>0</v>
      </c>
      <c r="AA1314" s="312" cm="1">
        <f t="array" aca="1" ref="AA1314" ca="1">IF($D1313=$C$3,
SUM(IF(OFFSET($N$1031,,,($C1313-1)*3-2,$C$2)=AA1313,OFFSET($N$1033,,,($C1313-1)*3-2,$C$2)*OFFSET($B$1031,1,,($C1313-1)*3-2,1))),
IFERROR((AA979/$J978)*$J1313,0))</f>
        <v>0</v>
      </c>
      <c r="AB1314" s="312" cm="1">
        <f t="array" aca="1" ref="AB1314" ca="1">IF($D1313=$C$3,
SUM(IF(OFFSET($N$1031,,,($C1313-1)*3-2,$C$2)=AB1313,OFFSET($N$1033,,,($C1313-1)*3-2,$C$2)*OFFSET($B$1031,1,,($C1313-1)*3-2,1))),
IFERROR((AB979/$J978)*$J1313,0))</f>
        <v>0</v>
      </c>
      <c r="AC1314" s="312" cm="1">
        <f t="array" aca="1" ref="AC1314" ca="1">IF($D1313=$C$3,
SUM(IF(OFFSET($N$1031,,,($C1313-1)*3-2,$C$2)=AC1313,OFFSET($N$1033,,,($C1313-1)*3-2,$C$2)*OFFSET($B$1031,1,,($C1313-1)*3-2,1))),
IFERROR((AC979/$J978)*$J1313,0))</f>
        <v>0</v>
      </c>
      <c r="AD1314" s="312" cm="1">
        <f t="array" aca="1" ref="AD1314" ca="1">IF($D1313=$C$3,
SUM(IF(OFFSET($N$1031,,,($C1313-1)*3-2,$C$2)=AD1313,OFFSET($N$1033,,,($C1313-1)*3-2,$C$2)*OFFSET($B$1031,1,,($C1313-1)*3-2,1))),
IFERROR((AD979/$J978)*$J1313,0))</f>
        <v>0</v>
      </c>
      <c r="AE1314" s="312" cm="1">
        <f t="array" aca="1" ref="AE1314" ca="1">IF($D1313=$C$3,
SUM(IF(OFFSET($N$1031,,,($C1313-1)*3-2,$C$2)=AE1313,OFFSET($N$1033,,,($C1313-1)*3-2,$C$2)*OFFSET($B$1031,1,,($C1313-1)*3-2,1))),
IFERROR((AE979/$J978)*$J1313,0))</f>
        <v>0</v>
      </c>
      <c r="AF1314" s="312" cm="1">
        <f t="array" aca="1" ref="AF1314" ca="1">IF($D1313=$C$3,
SUM(IF(OFFSET($N$1031,,,($C1313-1)*3-2,$C$2)=AF1313,OFFSET($N$1033,,,($C1313-1)*3-2,$C$2)*OFFSET($B$1031,1,,($C1313-1)*3-2,1))),
IFERROR((AF979/$J978)*$J1313,0))</f>
        <v>0</v>
      </c>
      <c r="AG1314" s="312" cm="1">
        <f t="array" aca="1" ref="AG1314" ca="1">IF($D1313=$C$3,
SUM(IF(OFFSET($N$1031,,,($C1313-1)*3-2,$C$2)=AG1313,OFFSET($N$1033,,,($C1313-1)*3-2,$C$2)*OFFSET($B$1031,1,,($C1313-1)*3-2,1))),
IFERROR((AG979/$J978)*$J1313,0))</f>
        <v>0</v>
      </c>
      <c r="AH1314" s="317"/>
      <c r="AI1314" s="318"/>
      <c r="AJ1314" s="318"/>
      <c r="AK1314" s="318"/>
      <c r="AL1314" s="318"/>
      <c r="AM1314"/>
      <c r="AN1314"/>
      <c r="AO1314"/>
      <c r="AP1314"/>
      <c r="AQ1314"/>
      <c r="AR1314"/>
    </row>
    <row r="1315" spans="1:44" ht="13.15" customHeight="1">
      <c r="A1315" s="317"/>
      <c r="B1315" s="380" t="str">
        <f t="shared" ref="B1315:C1315" ca="1" si="4976">B980</f>
        <v/>
      </c>
      <c r="C1315" s="380" t="str">
        <f t="shared" ca="1" si="4976"/>
        <v/>
      </c>
      <c r="D1315" s="891"/>
      <c r="E1315" s="896"/>
      <c r="F1315" s="897"/>
      <c r="G1315" s="900"/>
      <c r="H1315" s="903"/>
      <c r="I1315" s="906"/>
      <c r="J1315" s="909"/>
      <c r="K1315" s="912"/>
      <c r="L1315" s="915"/>
      <c r="M1315" s="404" t="s">
        <v>91</v>
      </c>
      <c r="N1315" s="405">
        <f t="shared" ref="N1315:AG1315" ca="1" si="4977">IFERROR(N1314*$K1313,0)</f>
        <v>0</v>
      </c>
      <c r="O1315" s="406">
        <f t="shared" ca="1" si="4977"/>
        <v>0</v>
      </c>
      <c r="P1315" s="406">
        <f t="shared" ca="1" si="4977"/>
        <v>0</v>
      </c>
      <c r="Q1315" s="407">
        <f t="shared" ca="1" si="4977"/>
        <v>0</v>
      </c>
      <c r="R1315" s="406">
        <f t="shared" ca="1" si="4977"/>
        <v>0</v>
      </c>
      <c r="S1315" s="406">
        <f t="shared" ca="1" si="4977"/>
        <v>0</v>
      </c>
      <c r="T1315" s="406">
        <f t="shared" ca="1" si="4977"/>
        <v>0</v>
      </c>
      <c r="U1315" s="406">
        <f t="shared" ca="1" si="4977"/>
        <v>0</v>
      </c>
      <c r="V1315" s="406">
        <f t="shared" ca="1" si="4977"/>
        <v>0</v>
      </c>
      <c r="W1315" s="406">
        <f t="shared" ca="1" si="4977"/>
        <v>0</v>
      </c>
      <c r="X1315" s="406">
        <f t="shared" ca="1" si="4977"/>
        <v>0</v>
      </c>
      <c r="Y1315" s="406">
        <f t="shared" ca="1" si="4977"/>
        <v>0</v>
      </c>
      <c r="Z1315" s="406">
        <f t="shared" ca="1" si="4977"/>
        <v>0</v>
      </c>
      <c r="AA1315" s="406">
        <f t="shared" ca="1" si="4977"/>
        <v>0</v>
      </c>
      <c r="AB1315" s="406">
        <f t="shared" ca="1" si="4977"/>
        <v>0</v>
      </c>
      <c r="AC1315" s="406">
        <f t="shared" ca="1" si="4977"/>
        <v>0</v>
      </c>
      <c r="AD1315" s="406">
        <f t="shared" ca="1" si="4977"/>
        <v>0</v>
      </c>
      <c r="AE1315" s="406">
        <f t="shared" ca="1" si="4977"/>
        <v>0</v>
      </c>
      <c r="AF1315" s="406">
        <f t="shared" ca="1" si="4977"/>
        <v>0</v>
      </c>
      <c r="AG1315" s="406">
        <f t="shared" ca="1" si="4977"/>
        <v>0</v>
      </c>
      <c r="AH1315" s="317"/>
      <c r="AI1315" s="318"/>
      <c r="AJ1315" s="318"/>
      <c r="AK1315" s="318"/>
      <c r="AL1315" s="318"/>
      <c r="AM1315"/>
      <c r="AN1315"/>
      <c r="AO1315"/>
      <c r="AP1315"/>
      <c r="AQ1315"/>
      <c r="AR1315"/>
    </row>
    <row r="1316" spans="1:44" ht="13.15" customHeight="1">
      <c r="A1316" s="317"/>
      <c r="B1316" s="317"/>
      <c r="C1316" s="317" cm="1">
        <f t="array" aca="1" ref="C1316" ca="1">OFFSET(C1316,-3,,,)+1</f>
        <v>96</v>
      </c>
      <c r="D1316" s="889" t="str">
        <f t="shared" ref="D1316:E1316" ca="1" si="4978">D981</f>
        <v/>
      </c>
      <c r="E1316" s="892" t="str">
        <f t="shared" ca="1" si="4978"/>
        <v/>
      </c>
      <c r="F1316" s="893"/>
      <c r="G1316" s="898">
        <f t="shared" ref="G1316" si="4979">G981</f>
        <v>0</v>
      </c>
      <c r="H1316" s="901"/>
      <c r="I1316" s="904" t="str">
        <f t="shared" ref="I1316" ca="1" si="4980">I981</f>
        <v/>
      </c>
      <c r="J1316" s="907">
        <f t="shared" ref="J1316" ca="1" si="4981">IF($D1316=$C$3,
SUMPRODUCT(OFFSET($B$1031,1,,($C1316-1)*3-2,),OFFSET($L$1031,,,($C1316-1)*3-2,)),J981+H1316)</f>
        <v>0</v>
      </c>
      <c r="K1316" s="910">
        <f t="shared" ref="K1316" ca="1" si="4982">K981</f>
        <v>0</v>
      </c>
      <c r="L1316" s="913">
        <f t="shared" ref="L1316" ca="1" si="4983">J1316*K1316</f>
        <v>0</v>
      </c>
      <c r="M1316" s="402" t="s">
        <v>89</v>
      </c>
      <c r="N1316" s="308" t="str">
        <f t="shared" ref="N1316:AG1316" ca="1" si="4984">N981</f>
        <v/>
      </c>
      <c r="O1316" s="309" t="str">
        <f t="shared" ca="1" si="4984"/>
        <v/>
      </c>
      <c r="P1316" s="309" t="str">
        <f t="shared" ca="1" si="4984"/>
        <v/>
      </c>
      <c r="Q1316" s="310" t="str">
        <f t="shared" ca="1" si="4984"/>
        <v/>
      </c>
      <c r="R1316" s="309" t="str">
        <f t="shared" ca="1" si="4984"/>
        <v/>
      </c>
      <c r="S1316" s="309" t="str">
        <f t="shared" ca="1" si="4984"/>
        <v/>
      </c>
      <c r="T1316" s="309" t="str">
        <f t="shared" ca="1" si="4984"/>
        <v/>
      </c>
      <c r="U1316" s="309" t="str">
        <f t="shared" ca="1" si="4984"/>
        <v/>
      </c>
      <c r="V1316" s="309" t="str">
        <f t="shared" ca="1" si="4984"/>
        <v/>
      </c>
      <c r="W1316" s="309" t="str">
        <f t="shared" ca="1" si="4984"/>
        <v/>
      </c>
      <c r="X1316" s="309" t="str">
        <f t="shared" ca="1" si="4984"/>
        <v/>
      </c>
      <c r="Y1316" s="309" t="str">
        <f t="shared" ca="1" si="4984"/>
        <v/>
      </c>
      <c r="Z1316" s="309" t="str">
        <f t="shared" ca="1" si="4984"/>
        <v/>
      </c>
      <c r="AA1316" s="309" t="str">
        <f t="shared" ca="1" si="4984"/>
        <v/>
      </c>
      <c r="AB1316" s="309" t="str">
        <f t="shared" ca="1" si="4984"/>
        <v/>
      </c>
      <c r="AC1316" s="309" t="str">
        <f t="shared" ca="1" si="4984"/>
        <v/>
      </c>
      <c r="AD1316" s="309" t="str">
        <f t="shared" ca="1" si="4984"/>
        <v/>
      </c>
      <c r="AE1316" s="309" t="str">
        <f t="shared" ca="1" si="4984"/>
        <v/>
      </c>
      <c r="AF1316" s="309" t="str">
        <f t="shared" ca="1" si="4984"/>
        <v/>
      </c>
      <c r="AG1316" s="309" t="str">
        <f t="shared" ca="1" si="4984"/>
        <v/>
      </c>
      <c r="AH1316" s="317"/>
      <c r="AI1316" s="318"/>
      <c r="AJ1316" s="318"/>
      <c r="AK1316" s="318"/>
      <c r="AL1316" s="318"/>
      <c r="AM1316"/>
      <c r="AN1316"/>
      <c r="AO1316"/>
      <c r="AP1316"/>
      <c r="AQ1316"/>
      <c r="AR1316"/>
    </row>
    <row r="1317" spans="1:44" ht="13.15" customHeight="1">
      <c r="A1317" s="317"/>
      <c r="B1317" s="380">
        <f t="shared" ref="B1317" ca="1" si="4985">B982</f>
        <v>0</v>
      </c>
      <c r="C1317" s="317" cm="1">
        <f t="array" aca="1" ref="C1317" ca="1">IF(ROUND(SUM(IF(N1316:AG1316&lt;&gt;"",IF(N1316:AG1316&lt;&gt;0,(N1317:AG1317))))-J1316,3)&lt;&gt;0,"X",0)</f>
        <v>0</v>
      </c>
      <c r="D1317" s="890"/>
      <c r="E1317" s="894"/>
      <c r="F1317" s="895"/>
      <c r="G1317" s="899"/>
      <c r="H1317" s="902"/>
      <c r="I1317" s="905"/>
      <c r="J1317" s="908"/>
      <c r="K1317" s="911"/>
      <c r="L1317" s="914"/>
      <c r="M1317" s="403" t="s">
        <v>90</v>
      </c>
      <c r="N1317" s="312" cm="1">
        <f t="array" aca="1" ref="N1317" ca="1">IF($D1316=$C$3,
SUM(IF(OFFSET($N$1031,,,($C1316-1)*3-2,$C$2)=N1316,OFFSET($N$1033,,,($C1316-1)*3-2,$C$2)*OFFSET($B$1031,1,,($C1316-1)*3-2,1))),
IFERROR((N982/$J981)*$J1316,0))</f>
        <v>0</v>
      </c>
      <c r="O1317" s="312" cm="1">
        <f t="array" aca="1" ref="O1317" ca="1">IF($D1316=$C$3,
SUM(IF(OFFSET($N$1031,,,($C1316-1)*3-2,$C$2)=O1316,OFFSET($N$1033,,,($C1316-1)*3-2,$C$2)*OFFSET($B$1031,1,,($C1316-1)*3-2,1))),
IFERROR((O982/$J981)*$J1316,0))</f>
        <v>0</v>
      </c>
      <c r="P1317" s="312" cm="1">
        <f t="array" aca="1" ref="P1317" ca="1">IF($D1316=$C$3,
SUM(IF(OFFSET($N$1031,,,($C1316-1)*3-2,$C$2)=P1316,OFFSET($N$1033,,,($C1316-1)*3-2,$C$2)*OFFSET($B$1031,1,,($C1316-1)*3-2,1))),
IFERROR((P982/$J981)*$J1316,0))</f>
        <v>0</v>
      </c>
      <c r="Q1317" s="313" cm="1">
        <f t="array" aca="1" ref="Q1317" ca="1">IF($D1316=$C$3,
SUM(IF(OFFSET($N$1031,,,($C1316-1)*3-2,$C$2)=Q1316,OFFSET($N$1033,,,($C1316-1)*3-2,$C$2)*OFFSET($B$1031,1,,($C1316-1)*3-2,1))),
IFERROR((Q982/$J981)*$J1316,0))</f>
        <v>0</v>
      </c>
      <c r="R1317" s="312" cm="1">
        <f t="array" aca="1" ref="R1317" ca="1">IF($D1316=$C$3,
SUM(IF(OFFSET($N$1031,,,($C1316-1)*3-2,$C$2)=R1316,OFFSET($N$1033,,,($C1316-1)*3-2,$C$2)*OFFSET($B$1031,1,,($C1316-1)*3-2,1))),
IFERROR((R982/$J981)*$J1316,0))</f>
        <v>0</v>
      </c>
      <c r="S1317" s="312" cm="1">
        <f t="array" aca="1" ref="S1317" ca="1">IF($D1316=$C$3,
SUM(IF(OFFSET($N$1031,,,($C1316-1)*3-2,$C$2)=S1316,OFFSET($N$1033,,,($C1316-1)*3-2,$C$2)*OFFSET($B$1031,1,,($C1316-1)*3-2,1))),
IFERROR((S982/$J981)*$J1316,0))</f>
        <v>0</v>
      </c>
      <c r="T1317" s="312" cm="1">
        <f t="array" aca="1" ref="T1317" ca="1">IF($D1316=$C$3,
SUM(IF(OFFSET($N$1031,,,($C1316-1)*3-2,$C$2)=T1316,OFFSET($N$1033,,,($C1316-1)*3-2,$C$2)*OFFSET($B$1031,1,,($C1316-1)*3-2,1))),
IFERROR((T982/$J981)*$J1316,0))</f>
        <v>0</v>
      </c>
      <c r="U1317" s="312" cm="1">
        <f t="array" aca="1" ref="U1317" ca="1">IF($D1316=$C$3,
SUM(IF(OFFSET($N$1031,,,($C1316-1)*3-2,$C$2)=U1316,OFFSET($N$1033,,,($C1316-1)*3-2,$C$2)*OFFSET($B$1031,1,,($C1316-1)*3-2,1))),
IFERROR((U982/$J981)*$J1316,0))</f>
        <v>0</v>
      </c>
      <c r="V1317" s="312" cm="1">
        <f t="array" aca="1" ref="V1317" ca="1">IF($D1316=$C$3,
SUM(IF(OFFSET($N$1031,,,($C1316-1)*3-2,$C$2)=V1316,OFFSET($N$1033,,,($C1316-1)*3-2,$C$2)*OFFSET($B$1031,1,,($C1316-1)*3-2,1))),
IFERROR((V982/$J981)*$J1316,0))</f>
        <v>0</v>
      </c>
      <c r="W1317" s="312" cm="1">
        <f t="array" aca="1" ref="W1317" ca="1">IF($D1316=$C$3,
SUM(IF(OFFSET($N$1031,,,($C1316-1)*3-2,$C$2)=W1316,OFFSET($N$1033,,,($C1316-1)*3-2,$C$2)*OFFSET($B$1031,1,,($C1316-1)*3-2,1))),
IFERROR((W982/$J981)*$J1316,0))</f>
        <v>0</v>
      </c>
      <c r="X1317" s="312" cm="1">
        <f t="array" aca="1" ref="X1317" ca="1">IF($D1316=$C$3,
SUM(IF(OFFSET($N$1031,,,($C1316-1)*3-2,$C$2)=X1316,OFFSET($N$1033,,,($C1316-1)*3-2,$C$2)*OFFSET($B$1031,1,,($C1316-1)*3-2,1))),
IFERROR((X982/$J981)*$J1316,0))</f>
        <v>0</v>
      </c>
      <c r="Y1317" s="312" cm="1">
        <f t="array" aca="1" ref="Y1317" ca="1">IF($D1316=$C$3,
SUM(IF(OFFSET($N$1031,,,($C1316-1)*3-2,$C$2)=Y1316,OFFSET($N$1033,,,($C1316-1)*3-2,$C$2)*OFFSET($B$1031,1,,($C1316-1)*3-2,1))),
IFERROR((Y982/$J981)*$J1316,0))</f>
        <v>0</v>
      </c>
      <c r="Z1317" s="312" cm="1">
        <f t="array" aca="1" ref="Z1317" ca="1">IF($D1316=$C$3,
SUM(IF(OFFSET($N$1031,,,($C1316-1)*3-2,$C$2)=Z1316,OFFSET($N$1033,,,($C1316-1)*3-2,$C$2)*OFFSET($B$1031,1,,($C1316-1)*3-2,1))),
IFERROR((Z982/$J981)*$J1316,0))</f>
        <v>0</v>
      </c>
      <c r="AA1317" s="312" cm="1">
        <f t="array" aca="1" ref="AA1317" ca="1">IF($D1316=$C$3,
SUM(IF(OFFSET($N$1031,,,($C1316-1)*3-2,$C$2)=AA1316,OFFSET($N$1033,,,($C1316-1)*3-2,$C$2)*OFFSET($B$1031,1,,($C1316-1)*3-2,1))),
IFERROR((AA982/$J981)*$J1316,0))</f>
        <v>0</v>
      </c>
      <c r="AB1317" s="312" cm="1">
        <f t="array" aca="1" ref="AB1317" ca="1">IF($D1316=$C$3,
SUM(IF(OFFSET($N$1031,,,($C1316-1)*3-2,$C$2)=AB1316,OFFSET($N$1033,,,($C1316-1)*3-2,$C$2)*OFFSET($B$1031,1,,($C1316-1)*3-2,1))),
IFERROR((AB982/$J981)*$J1316,0))</f>
        <v>0</v>
      </c>
      <c r="AC1317" s="312" cm="1">
        <f t="array" aca="1" ref="AC1317" ca="1">IF($D1316=$C$3,
SUM(IF(OFFSET($N$1031,,,($C1316-1)*3-2,$C$2)=AC1316,OFFSET($N$1033,,,($C1316-1)*3-2,$C$2)*OFFSET($B$1031,1,,($C1316-1)*3-2,1))),
IFERROR((AC982/$J981)*$J1316,0))</f>
        <v>0</v>
      </c>
      <c r="AD1317" s="312" cm="1">
        <f t="array" aca="1" ref="AD1317" ca="1">IF($D1316=$C$3,
SUM(IF(OFFSET($N$1031,,,($C1316-1)*3-2,$C$2)=AD1316,OFFSET($N$1033,,,($C1316-1)*3-2,$C$2)*OFFSET($B$1031,1,,($C1316-1)*3-2,1))),
IFERROR((AD982/$J981)*$J1316,0))</f>
        <v>0</v>
      </c>
      <c r="AE1317" s="312" cm="1">
        <f t="array" aca="1" ref="AE1317" ca="1">IF($D1316=$C$3,
SUM(IF(OFFSET($N$1031,,,($C1316-1)*3-2,$C$2)=AE1316,OFFSET($N$1033,,,($C1316-1)*3-2,$C$2)*OFFSET($B$1031,1,,($C1316-1)*3-2,1))),
IFERROR((AE982/$J981)*$J1316,0))</f>
        <v>0</v>
      </c>
      <c r="AF1317" s="312" cm="1">
        <f t="array" aca="1" ref="AF1317" ca="1">IF($D1316=$C$3,
SUM(IF(OFFSET($N$1031,,,($C1316-1)*3-2,$C$2)=AF1316,OFFSET($N$1033,,,($C1316-1)*3-2,$C$2)*OFFSET($B$1031,1,,($C1316-1)*3-2,1))),
IFERROR((AF982/$J981)*$J1316,0))</f>
        <v>0</v>
      </c>
      <c r="AG1317" s="312" cm="1">
        <f t="array" aca="1" ref="AG1317" ca="1">IF($D1316=$C$3,
SUM(IF(OFFSET($N$1031,,,($C1316-1)*3-2,$C$2)=AG1316,OFFSET($N$1033,,,($C1316-1)*3-2,$C$2)*OFFSET($B$1031,1,,($C1316-1)*3-2,1))),
IFERROR((AG982/$J981)*$J1316,0))</f>
        <v>0</v>
      </c>
      <c r="AH1317" s="317"/>
      <c r="AI1317" s="318"/>
      <c r="AJ1317" s="318"/>
      <c r="AK1317" s="318"/>
      <c r="AL1317" s="318"/>
      <c r="AM1317"/>
      <c r="AN1317"/>
      <c r="AO1317"/>
      <c r="AP1317"/>
      <c r="AQ1317"/>
      <c r="AR1317"/>
    </row>
    <row r="1318" spans="1:44" ht="13.15" customHeight="1">
      <c r="A1318" s="317"/>
      <c r="B1318" s="380" t="str">
        <f t="shared" ref="B1318:C1318" ca="1" si="4986">B983</f>
        <v/>
      </c>
      <c r="C1318" s="380" t="str">
        <f t="shared" ca="1" si="4986"/>
        <v/>
      </c>
      <c r="D1318" s="891"/>
      <c r="E1318" s="896"/>
      <c r="F1318" s="897"/>
      <c r="G1318" s="900"/>
      <c r="H1318" s="903"/>
      <c r="I1318" s="906"/>
      <c r="J1318" s="909"/>
      <c r="K1318" s="912"/>
      <c r="L1318" s="915"/>
      <c r="M1318" s="404" t="s">
        <v>91</v>
      </c>
      <c r="N1318" s="405">
        <f t="shared" ref="N1318:AG1318" ca="1" si="4987">IFERROR(N1317*$K1316,0)</f>
        <v>0</v>
      </c>
      <c r="O1318" s="406">
        <f t="shared" ca="1" si="4987"/>
        <v>0</v>
      </c>
      <c r="P1318" s="406">
        <f t="shared" ca="1" si="4987"/>
        <v>0</v>
      </c>
      <c r="Q1318" s="407">
        <f t="shared" ca="1" si="4987"/>
        <v>0</v>
      </c>
      <c r="R1318" s="406">
        <f t="shared" ca="1" si="4987"/>
        <v>0</v>
      </c>
      <c r="S1318" s="406">
        <f t="shared" ca="1" si="4987"/>
        <v>0</v>
      </c>
      <c r="T1318" s="406">
        <f t="shared" ca="1" si="4987"/>
        <v>0</v>
      </c>
      <c r="U1318" s="406">
        <f t="shared" ca="1" si="4987"/>
        <v>0</v>
      </c>
      <c r="V1318" s="406">
        <f t="shared" ca="1" si="4987"/>
        <v>0</v>
      </c>
      <c r="W1318" s="406">
        <f t="shared" ca="1" si="4987"/>
        <v>0</v>
      </c>
      <c r="X1318" s="406">
        <f t="shared" ca="1" si="4987"/>
        <v>0</v>
      </c>
      <c r="Y1318" s="406">
        <f t="shared" ca="1" si="4987"/>
        <v>0</v>
      </c>
      <c r="Z1318" s="406">
        <f t="shared" ca="1" si="4987"/>
        <v>0</v>
      </c>
      <c r="AA1318" s="406">
        <f t="shared" ca="1" si="4987"/>
        <v>0</v>
      </c>
      <c r="AB1318" s="406">
        <f t="shared" ca="1" si="4987"/>
        <v>0</v>
      </c>
      <c r="AC1318" s="406">
        <f t="shared" ca="1" si="4987"/>
        <v>0</v>
      </c>
      <c r="AD1318" s="406">
        <f t="shared" ca="1" si="4987"/>
        <v>0</v>
      </c>
      <c r="AE1318" s="406">
        <f t="shared" ca="1" si="4987"/>
        <v>0</v>
      </c>
      <c r="AF1318" s="406">
        <f t="shared" ca="1" si="4987"/>
        <v>0</v>
      </c>
      <c r="AG1318" s="406">
        <f t="shared" ca="1" si="4987"/>
        <v>0</v>
      </c>
      <c r="AH1318" s="317"/>
      <c r="AI1318" s="318"/>
      <c r="AJ1318" s="318"/>
      <c r="AK1318" s="318"/>
      <c r="AL1318" s="318"/>
      <c r="AM1318"/>
      <c r="AN1318"/>
      <c r="AO1318"/>
      <c r="AP1318"/>
      <c r="AQ1318"/>
      <c r="AR1318"/>
    </row>
    <row r="1319" spans="1:44" ht="13.15" customHeight="1">
      <c r="A1319" s="317"/>
      <c r="B1319" s="317"/>
      <c r="C1319" s="317" cm="1">
        <f t="array" aca="1" ref="C1319" ca="1">OFFSET(C1319,-3,,,)+1</f>
        <v>97</v>
      </c>
      <c r="D1319" s="889" t="str">
        <f t="shared" ref="D1319:E1319" ca="1" si="4988">D984</f>
        <v/>
      </c>
      <c r="E1319" s="892" t="str">
        <f t="shared" ca="1" si="4988"/>
        <v/>
      </c>
      <c r="F1319" s="893"/>
      <c r="G1319" s="898">
        <f t="shared" ref="G1319" si="4989">G984</f>
        <v>0</v>
      </c>
      <c r="H1319" s="901"/>
      <c r="I1319" s="904" t="str">
        <f t="shared" ref="I1319" ca="1" si="4990">I984</f>
        <v/>
      </c>
      <c r="J1319" s="907">
        <f t="shared" ref="J1319" ca="1" si="4991">IF($D1319=$C$3,
SUMPRODUCT(OFFSET($B$1031,1,,($C1319-1)*3-2,),OFFSET($L$1031,,,($C1319-1)*3-2,)),J984+H1319)</f>
        <v>0</v>
      </c>
      <c r="K1319" s="910">
        <f t="shared" ref="K1319" ca="1" si="4992">K984</f>
        <v>0</v>
      </c>
      <c r="L1319" s="913">
        <f t="shared" ref="L1319" ca="1" si="4993">J1319*K1319</f>
        <v>0</v>
      </c>
      <c r="M1319" s="402" t="s">
        <v>89</v>
      </c>
      <c r="N1319" s="308" t="str">
        <f t="shared" ref="N1319:AG1319" ca="1" si="4994">N984</f>
        <v/>
      </c>
      <c r="O1319" s="309" t="str">
        <f t="shared" ca="1" si="4994"/>
        <v/>
      </c>
      <c r="P1319" s="309" t="str">
        <f t="shared" ca="1" si="4994"/>
        <v/>
      </c>
      <c r="Q1319" s="310" t="str">
        <f t="shared" ca="1" si="4994"/>
        <v/>
      </c>
      <c r="R1319" s="309" t="str">
        <f t="shared" ca="1" si="4994"/>
        <v/>
      </c>
      <c r="S1319" s="309" t="str">
        <f t="shared" ca="1" si="4994"/>
        <v/>
      </c>
      <c r="T1319" s="309" t="str">
        <f t="shared" ca="1" si="4994"/>
        <v/>
      </c>
      <c r="U1319" s="309" t="str">
        <f t="shared" ca="1" si="4994"/>
        <v/>
      </c>
      <c r="V1319" s="309" t="str">
        <f t="shared" ca="1" si="4994"/>
        <v/>
      </c>
      <c r="W1319" s="309" t="str">
        <f t="shared" ca="1" si="4994"/>
        <v/>
      </c>
      <c r="X1319" s="309" t="str">
        <f t="shared" ca="1" si="4994"/>
        <v/>
      </c>
      <c r="Y1319" s="309" t="str">
        <f t="shared" ca="1" si="4994"/>
        <v/>
      </c>
      <c r="Z1319" s="309" t="str">
        <f t="shared" ca="1" si="4994"/>
        <v/>
      </c>
      <c r="AA1319" s="309" t="str">
        <f t="shared" ca="1" si="4994"/>
        <v/>
      </c>
      <c r="AB1319" s="309" t="str">
        <f t="shared" ca="1" si="4994"/>
        <v/>
      </c>
      <c r="AC1319" s="309" t="str">
        <f t="shared" ca="1" si="4994"/>
        <v/>
      </c>
      <c r="AD1319" s="309" t="str">
        <f t="shared" ca="1" si="4994"/>
        <v/>
      </c>
      <c r="AE1319" s="309" t="str">
        <f t="shared" ca="1" si="4994"/>
        <v/>
      </c>
      <c r="AF1319" s="309" t="str">
        <f t="shared" ca="1" si="4994"/>
        <v/>
      </c>
      <c r="AG1319" s="309" t="str">
        <f t="shared" ca="1" si="4994"/>
        <v/>
      </c>
      <c r="AH1319" s="317"/>
      <c r="AI1319" s="318"/>
      <c r="AJ1319" s="318"/>
      <c r="AK1319" s="318"/>
      <c r="AL1319" s="318"/>
      <c r="AM1319"/>
      <c r="AN1319"/>
      <c r="AO1319"/>
      <c r="AP1319"/>
      <c r="AQ1319"/>
      <c r="AR1319"/>
    </row>
    <row r="1320" spans="1:44" ht="13.15" customHeight="1">
      <c r="A1320" s="317"/>
      <c r="B1320" s="380">
        <f t="shared" ref="B1320" ca="1" si="4995">B985</f>
        <v>0</v>
      </c>
      <c r="C1320" s="317" cm="1">
        <f t="array" aca="1" ref="C1320" ca="1">IF(ROUND(SUM(IF(N1319:AG1319&lt;&gt;"",IF(N1319:AG1319&lt;&gt;0,(N1320:AG1320))))-J1319,3)&lt;&gt;0,"X",0)</f>
        <v>0</v>
      </c>
      <c r="D1320" s="890"/>
      <c r="E1320" s="894"/>
      <c r="F1320" s="895"/>
      <c r="G1320" s="899"/>
      <c r="H1320" s="902"/>
      <c r="I1320" s="905"/>
      <c r="J1320" s="908"/>
      <c r="K1320" s="911"/>
      <c r="L1320" s="914"/>
      <c r="M1320" s="403" t="s">
        <v>90</v>
      </c>
      <c r="N1320" s="312" cm="1">
        <f t="array" aca="1" ref="N1320" ca="1">IF($D1319=$C$3,
SUM(IF(OFFSET($N$1031,,,($C1319-1)*3-2,$C$2)=N1319,OFFSET($N$1033,,,($C1319-1)*3-2,$C$2)*OFFSET($B$1031,1,,($C1319-1)*3-2,1))),
IFERROR((N985/$J984)*$J1319,0))</f>
        <v>0</v>
      </c>
      <c r="O1320" s="312" cm="1">
        <f t="array" aca="1" ref="O1320" ca="1">IF($D1319=$C$3,
SUM(IF(OFFSET($N$1031,,,($C1319-1)*3-2,$C$2)=O1319,OFFSET($N$1033,,,($C1319-1)*3-2,$C$2)*OFFSET($B$1031,1,,($C1319-1)*3-2,1))),
IFERROR((O985/$J984)*$J1319,0))</f>
        <v>0</v>
      </c>
      <c r="P1320" s="312" cm="1">
        <f t="array" aca="1" ref="P1320" ca="1">IF($D1319=$C$3,
SUM(IF(OFFSET($N$1031,,,($C1319-1)*3-2,$C$2)=P1319,OFFSET($N$1033,,,($C1319-1)*3-2,$C$2)*OFFSET($B$1031,1,,($C1319-1)*3-2,1))),
IFERROR((P985/$J984)*$J1319,0))</f>
        <v>0</v>
      </c>
      <c r="Q1320" s="313" cm="1">
        <f t="array" aca="1" ref="Q1320" ca="1">IF($D1319=$C$3,
SUM(IF(OFFSET($N$1031,,,($C1319-1)*3-2,$C$2)=Q1319,OFFSET($N$1033,,,($C1319-1)*3-2,$C$2)*OFFSET($B$1031,1,,($C1319-1)*3-2,1))),
IFERROR((Q985/$J984)*$J1319,0))</f>
        <v>0</v>
      </c>
      <c r="R1320" s="312" cm="1">
        <f t="array" aca="1" ref="R1320" ca="1">IF($D1319=$C$3,
SUM(IF(OFFSET($N$1031,,,($C1319-1)*3-2,$C$2)=R1319,OFFSET($N$1033,,,($C1319-1)*3-2,$C$2)*OFFSET($B$1031,1,,($C1319-1)*3-2,1))),
IFERROR((R985/$J984)*$J1319,0))</f>
        <v>0</v>
      </c>
      <c r="S1320" s="312" cm="1">
        <f t="array" aca="1" ref="S1320" ca="1">IF($D1319=$C$3,
SUM(IF(OFFSET($N$1031,,,($C1319-1)*3-2,$C$2)=S1319,OFFSET($N$1033,,,($C1319-1)*3-2,$C$2)*OFFSET($B$1031,1,,($C1319-1)*3-2,1))),
IFERROR((S985/$J984)*$J1319,0))</f>
        <v>0</v>
      </c>
      <c r="T1320" s="312" cm="1">
        <f t="array" aca="1" ref="T1320" ca="1">IF($D1319=$C$3,
SUM(IF(OFFSET($N$1031,,,($C1319-1)*3-2,$C$2)=T1319,OFFSET($N$1033,,,($C1319-1)*3-2,$C$2)*OFFSET($B$1031,1,,($C1319-1)*3-2,1))),
IFERROR((T985/$J984)*$J1319,0))</f>
        <v>0</v>
      </c>
      <c r="U1320" s="312" cm="1">
        <f t="array" aca="1" ref="U1320" ca="1">IF($D1319=$C$3,
SUM(IF(OFFSET($N$1031,,,($C1319-1)*3-2,$C$2)=U1319,OFFSET($N$1033,,,($C1319-1)*3-2,$C$2)*OFFSET($B$1031,1,,($C1319-1)*3-2,1))),
IFERROR((U985/$J984)*$J1319,0))</f>
        <v>0</v>
      </c>
      <c r="V1320" s="312" cm="1">
        <f t="array" aca="1" ref="V1320" ca="1">IF($D1319=$C$3,
SUM(IF(OFFSET($N$1031,,,($C1319-1)*3-2,$C$2)=V1319,OFFSET($N$1033,,,($C1319-1)*3-2,$C$2)*OFFSET($B$1031,1,,($C1319-1)*3-2,1))),
IFERROR((V985/$J984)*$J1319,0))</f>
        <v>0</v>
      </c>
      <c r="W1320" s="312" cm="1">
        <f t="array" aca="1" ref="W1320" ca="1">IF($D1319=$C$3,
SUM(IF(OFFSET($N$1031,,,($C1319-1)*3-2,$C$2)=W1319,OFFSET($N$1033,,,($C1319-1)*3-2,$C$2)*OFFSET($B$1031,1,,($C1319-1)*3-2,1))),
IFERROR((W985/$J984)*$J1319,0))</f>
        <v>0</v>
      </c>
      <c r="X1320" s="312" cm="1">
        <f t="array" aca="1" ref="X1320" ca="1">IF($D1319=$C$3,
SUM(IF(OFFSET($N$1031,,,($C1319-1)*3-2,$C$2)=X1319,OFFSET($N$1033,,,($C1319-1)*3-2,$C$2)*OFFSET($B$1031,1,,($C1319-1)*3-2,1))),
IFERROR((X985/$J984)*$J1319,0))</f>
        <v>0</v>
      </c>
      <c r="Y1320" s="312" cm="1">
        <f t="array" aca="1" ref="Y1320" ca="1">IF($D1319=$C$3,
SUM(IF(OFFSET($N$1031,,,($C1319-1)*3-2,$C$2)=Y1319,OFFSET($N$1033,,,($C1319-1)*3-2,$C$2)*OFFSET($B$1031,1,,($C1319-1)*3-2,1))),
IFERROR((Y985/$J984)*$J1319,0))</f>
        <v>0</v>
      </c>
      <c r="Z1320" s="312" cm="1">
        <f t="array" aca="1" ref="Z1320" ca="1">IF($D1319=$C$3,
SUM(IF(OFFSET($N$1031,,,($C1319-1)*3-2,$C$2)=Z1319,OFFSET($N$1033,,,($C1319-1)*3-2,$C$2)*OFFSET($B$1031,1,,($C1319-1)*3-2,1))),
IFERROR((Z985/$J984)*$J1319,0))</f>
        <v>0</v>
      </c>
      <c r="AA1320" s="312" cm="1">
        <f t="array" aca="1" ref="AA1320" ca="1">IF($D1319=$C$3,
SUM(IF(OFFSET($N$1031,,,($C1319-1)*3-2,$C$2)=AA1319,OFFSET($N$1033,,,($C1319-1)*3-2,$C$2)*OFFSET($B$1031,1,,($C1319-1)*3-2,1))),
IFERROR((AA985/$J984)*$J1319,0))</f>
        <v>0</v>
      </c>
      <c r="AB1320" s="312" cm="1">
        <f t="array" aca="1" ref="AB1320" ca="1">IF($D1319=$C$3,
SUM(IF(OFFSET($N$1031,,,($C1319-1)*3-2,$C$2)=AB1319,OFFSET($N$1033,,,($C1319-1)*3-2,$C$2)*OFFSET($B$1031,1,,($C1319-1)*3-2,1))),
IFERROR((AB985/$J984)*$J1319,0))</f>
        <v>0</v>
      </c>
      <c r="AC1320" s="312" cm="1">
        <f t="array" aca="1" ref="AC1320" ca="1">IF($D1319=$C$3,
SUM(IF(OFFSET($N$1031,,,($C1319-1)*3-2,$C$2)=AC1319,OFFSET($N$1033,,,($C1319-1)*3-2,$C$2)*OFFSET($B$1031,1,,($C1319-1)*3-2,1))),
IFERROR((AC985/$J984)*$J1319,0))</f>
        <v>0</v>
      </c>
      <c r="AD1320" s="312" cm="1">
        <f t="array" aca="1" ref="AD1320" ca="1">IF($D1319=$C$3,
SUM(IF(OFFSET($N$1031,,,($C1319-1)*3-2,$C$2)=AD1319,OFFSET($N$1033,,,($C1319-1)*3-2,$C$2)*OFFSET($B$1031,1,,($C1319-1)*3-2,1))),
IFERROR((AD985/$J984)*$J1319,0))</f>
        <v>0</v>
      </c>
      <c r="AE1320" s="312" cm="1">
        <f t="array" aca="1" ref="AE1320" ca="1">IF($D1319=$C$3,
SUM(IF(OFFSET($N$1031,,,($C1319-1)*3-2,$C$2)=AE1319,OFFSET($N$1033,,,($C1319-1)*3-2,$C$2)*OFFSET($B$1031,1,,($C1319-1)*3-2,1))),
IFERROR((AE985/$J984)*$J1319,0))</f>
        <v>0</v>
      </c>
      <c r="AF1320" s="312" cm="1">
        <f t="array" aca="1" ref="AF1320" ca="1">IF($D1319=$C$3,
SUM(IF(OFFSET($N$1031,,,($C1319-1)*3-2,$C$2)=AF1319,OFFSET($N$1033,,,($C1319-1)*3-2,$C$2)*OFFSET($B$1031,1,,($C1319-1)*3-2,1))),
IFERROR((AF985/$J984)*$J1319,0))</f>
        <v>0</v>
      </c>
      <c r="AG1320" s="312" cm="1">
        <f t="array" aca="1" ref="AG1320" ca="1">IF($D1319=$C$3,
SUM(IF(OFFSET($N$1031,,,($C1319-1)*3-2,$C$2)=AG1319,OFFSET($N$1033,,,($C1319-1)*3-2,$C$2)*OFFSET($B$1031,1,,($C1319-1)*3-2,1))),
IFERROR((AG985/$J984)*$J1319,0))</f>
        <v>0</v>
      </c>
      <c r="AH1320" s="317"/>
      <c r="AI1320" s="318"/>
      <c r="AJ1320" s="318"/>
      <c r="AK1320" s="318"/>
      <c r="AL1320" s="318"/>
      <c r="AM1320"/>
      <c r="AN1320"/>
      <c r="AO1320"/>
      <c r="AP1320"/>
      <c r="AQ1320"/>
      <c r="AR1320"/>
    </row>
    <row r="1321" spans="1:44" ht="13.15" customHeight="1">
      <c r="A1321" s="317"/>
      <c r="B1321" s="380" t="str">
        <f t="shared" ref="B1321:C1321" ca="1" si="4996">B986</f>
        <v/>
      </c>
      <c r="C1321" s="380" t="str">
        <f t="shared" ca="1" si="4996"/>
        <v/>
      </c>
      <c r="D1321" s="891"/>
      <c r="E1321" s="896"/>
      <c r="F1321" s="897"/>
      <c r="G1321" s="900"/>
      <c r="H1321" s="903"/>
      <c r="I1321" s="906"/>
      <c r="J1321" s="909"/>
      <c r="K1321" s="912"/>
      <c r="L1321" s="915"/>
      <c r="M1321" s="404" t="s">
        <v>91</v>
      </c>
      <c r="N1321" s="405">
        <f t="shared" ref="N1321:AG1321" ca="1" si="4997">IFERROR(N1320*$K1319,0)</f>
        <v>0</v>
      </c>
      <c r="O1321" s="406">
        <f t="shared" ca="1" si="4997"/>
        <v>0</v>
      </c>
      <c r="P1321" s="406">
        <f t="shared" ca="1" si="4997"/>
        <v>0</v>
      </c>
      <c r="Q1321" s="407">
        <f t="shared" ca="1" si="4997"/>
        <v>0</v>
      </c>
      <c r="R1321" s="406">
        <f t="shared" ca="1" si="4997"/>
        <v>0</v>
      </c>
      <c r="S1321" s="406">
        <f t="shared" ca="1" si="4997"/>
        <v>0</v>
      </c>
      <c r="T1321" s="406">
        <f t="shared" ca="1" si="4997"/>
        <v>0</v>
      </c>
      <c r="U1321" s="406">
        <f t="shared" ca="1" si="4997"/>
        <v>0</v>
      </c>
      <c r="V1321" s="406">
        <f t="shared" ca="1" si="4997"/>
        <v>0</v>
      </c>
      <c r="W1321" s="406">
        <f t="shared" ca="1" si="4997"/>
        <v>0</v>
      </c>
      <c r="X1321" s="406">
        <f t="shared" ca="1" si="4997"/>
        <v>0</v>
      </c>
      <c r="Y1321" s="406">
        <f t="shared" ca="1" si="4997"/>
        <v>0</v>
      </c>
      <c r="Z1321" s="406">
        <f t="shared" ca="1" si="4997"/>
        <v>0</v>
      </c>
      <c r="AA1321" s="406">
        <f t="shared" ca="1" si="4997"/>
        <v>0</v>
      </c>
      <c r="AB1321" s="406">
        <f t="shared" ca="1" si="4997"/>
        <v>0</v>
      </c>
      <c r="AC1321" s="406">
        <f t="shared" ca="1" si="4997"/>
        <v>0</v>
      </c>
      <c r="AD1321" s="406">
        <f t="shared" ca="1" si="4997"/>
        <v>0</v>
      </c>
      <c r="AE1321" s="406">
        <f t="shared" ca="1" si="4997"/>
        <v>0</v>
      </c>
      <c r="AF1321" s="406">
        <f t="shared" ca="1" si="4997"/>
        <v>0</v>
      </c>
      <c r="AG1321" s="406">
        <f t="shared" ca="1" si="4997"/>
        <v>0</v>
      </c>
      <c r="AH1321" s="317"/>
      <c r="AI1321" s="318"/>
      <c r="AJ1321" s="318"/>
      <c r="AK1321" s="318"/>
      <c r="AL1321" s="318"/>
      <c r="AM1321"/>
      <c r="AN1321"/>
      <c r="AO1321"/>
      <c r="AP1321"/>
      <c r="AQ1321"/>
      <c r="AR1321"/>
    </row>
    <row r="1322" spans="1:44" ht="13.15" customHeight="1">
      <c r="A1322" s="317"/>
      <c r="B1322" s="317"/>
      <c r="C1322" s="317" cm="1">
        <f t="array" aca="1" ref="C1322" ca="1">OFFSET(C1322,-3,,,)+1</f>
        <v>98</v>
      </c>
      <c r="D1322" s="889" t="str">
        <f t="shared" ref="D1322:E1322" ca="1" si="4998">D987</f>
        <v/>
      </c>
      <c r="E1322" s="892" t="str">
        <f t="shared" ca="1" si="4998"/>
        <v/>
      </c>
      <c r="F1322" s="893"/>
      <c r="G1322" s="898">
        <f t="shared" ref="G1322" si="4999">G987</f>
        <v>0</v>
      </c>
      <c r="H1322" s="901"/>
      <c r="I1322" s="904" t="str">
        <f t="shared" ref="I1322" ca="1" si="5000">I987</f>
        <v/>
      </c>
      <c r="J1322" s="907">
        <f t="shared" ref="J1322" ca="1" si="5001">IF($D1322=$C$3,
SUMPRODUCT(OFFSET($B$1031,1,,($C1322-1)*3-2,),OFFSET($L$1031,,,($C1322-1)*3-2,)),J987+H1322)</f>
        <v>0</v>
      </c>
      <c r="K1322" s="910">
        <f t="shared" ref="K1322" ca="1" si="5002">K987</f>
        <v>0</v>
      </c>
      <c r="L1322" s="913">
        <f t="shared" ref="L1322" ca="1" si="5003">J1322*K1322</f>
        <v>0</v>
      </c>
      <c r="M1322" s="402" t="s">
        <v>89</v>
      </c>
      <c r="N1322" s="308" t="str">
        <f t="shared" ref="N1322:AG1322" ca="1" si="5004">N987</f>
        <v/>
      </c>
      <c r="O1322" s="309" t="str">
        <f t="shared" ca="1" si="5004"/>
        <v/>
      </c>
      <c r="P1322" s="309" t="str">
        <f t="shared" ca="1" si="5004"/>
        <v/>
      </c>
      <c r="Q1322" s="310" t="str">
        <f t="shared" ca="1" si="5004"/>
        <v/>
      </c>
      <c r="R1322" s="309" t="str">
        <f t="shared" ca="1" si="5004"/>
        <v/>
      </c>
      <c r="S1322" s="309" t="str">
        <f t="shared" ca="1" si="5004"/>
        <v/>
      </c>
      <c r="T1322" s="309" t="str">
        <f t="shared" ca="1" si="5004"/>
        <v/>
      </c>
      <c r="U1322" s="309" t="str">
        <f t="shared" ca="1" si="5004"/>
        <v/>
      </c>
      <c r="V1322" s="309" t="str">
        <f t="shared" ca="1" si="5004"/>
        <v/>
      </c>
      <c r="W1322" s="309" t="str">
        <f t="shared" ca="1" si="5004"/>
        <v/>
      </c>
      <c r="X1322" s="309" t="str">
        <f t="shared" ca="1" si="5004"/>
        <v/>
      </c>
      <c r="Y1322" s="309" t="str">
        <f t="shared" ca="1" si="5004"/>
        <v/>
      </c>
      <c r="Z1322" s="309" t="str">
        <f t="shared" ca="1" si="5004"/>
        <v/>
      </c>
      <c r="AA1322" s="309" t="str">
        <f t="shared" ca="1" si="5004"/>
        <v/>
      </c>
      <c r="AB1322" s="309" t="str">
        <f t="shared" ca="1" si="5004"/>
        <v/>
      </c>
      <c r="AC1322" s="309" t="str">
        <f t="shared" ca="1" si="5004"/>
        <v/>
      </c>
      <c r="AD1322" s="309" t="str">
        <f t="shared" ca="1" si="5004"/>
        <v/>
      </c>
      <c r="AE1322" s="309" t="str">
        <f t="shared" ca="1" si="5004"/>
        <v/>
      </c>
      <c r="AF1322" s="309" t="str">
        <f t="shared" ca="1" si="5004"/>
        <v/>
      </c>
      <c r="AG1322" s="309" t="str">
        <f t="shared" ca="1" si="5004"/>
        <v/>
      </c>
      <c r="AH1322" s="317"/>
      <c r="AI1322" s="318"/>
      <c r="AJ1322" s="318"/>
      <c r="AK1322" s="318"/>
      <c r="AL1322" s="318"/>
      <c r="AM1322"/>
      <c r="AN1322"/>
      <c r="AO1322"/>
      <c r="AP1322"/>
      <c r="AQ1322"/>
      <c r="AR1322"/>
    </row>
    <row r="1323" spans="1:44" ht="13.15" customHeight="1">
      <c r="A1323" s="317"/>
      <c r="B1323" s="380">
        <f t="shared" ref="B1323" ca="1" si="5005">B988</f>
        <v>0</v>
      </c>
      <c r="C1323" s="317" cm="1">
        <f t="array" aca="1" ref="C1323" ca="1">IF(ROUND(SUM(IF(N1322:AG1322&lt;&gt;"",IF(N1322:AG1322&lt;&gt;0,(N1323:AG1323))))-J1322,3)&lt;&gt;0,"X",0)</f>
        <v>0</v>
      </c>
      <c r="D1323" s="890"/>
      <c r="E1323" s="894"/>
      <c r="F1323" s="895"/>
      <c r="G1323" s="899"/>
      <c r="H1323" s="902"/>
      <c r="I1323" s="905"/>
      <c r="J1323" s="908"/>
      <c r="K1323" s="911"/>
      <c r="L1323" s="914"/>
      <c r="M1323" s="403" t="s">
        <v>90</v>
      </c>
      <c r="N1323" s="312" cm="1">
        <f t="array" aca="1" ref="N1323" ca="1">IF($D1322=$C$3,
SUM(IF(OFFSET($N$1031,,,($C1322-1)*3-2,$C$2)=N1322,OFFSET($N$1033,,,($C1322-1)*3-2,$C$2)*OFFSET($B$1031,1,,($C1322-1)*3-2,1))),
IFERROR((N988/$J987)*$J1322,0))</f>
        <v>0</v>
      </c>
      <c r="O1323" s="312" cm="1">
        <f t="array" aca="1" ref="O1323" ca="1">IF($D1322=$C$3,
SUM(IF(OFFSET($N$1031,,,($C1322-1)*3-2,$C$2)=O1322,OFFSET($N$1033,,,($C1322-1)*3-2,$C$2)*OFFSET($B$1031,1,,($C1322-1)*3-2,1))),
IFERROR((O988/$J987)*$J1322,0))</f>
        <v>0</v>
      </c>
      <c r="P1323" s="312" cm="1">
        <f t="array" aca="1" ref="P1323" ca="1">IF($D1322=$C$3,
SUM(IF(OFFSET($N$1031,,,($C1322-1)*3-2,$C$2)=P1322,OFFSET($N$1033,,,($C1322-1)*3-2,$C$2)*OFFSET($B$1031,1,,($C1322-1)*3-2,1))),
IFERROR((P988/$J987)*$J1322,0))</f>
        <v>0</v>
      </c>
      <c r="Q1323" s="313" cm="1">
        <f t="array" aca="1" ref="Q1323" ca="1">IF($D1322=$C$3,
SUM(IF(OFFSET($N$1031,,,($C1322-1)*3-2,$C$2)=Q1322,OFFSET($N$1033,,,($C1322-1)*3-2,$C$2)*OFFSET($B$1031,1,,($C1322-1)*3-2,1))),
IFERROR((Q988/$J987)*$J1322,0))</f>
        <v>0</v>
      </c>
      <c r="R1323" s="312" cm="1">
        <f t="array" aca="1" ref="R1323" ca="1">IF($D1322=$C$3,
SUM(IF(OFFSET($N$1031,,,($C1322-1)*3-2,$C$2)=R1322,OFFSET($N$1033,,,($C1322-1)*3-2,$C$2)*OFFSET($B$1031,1,,($C1322-1)*3-2,1))),
IFERROR((R988/$J987)*$J1322,0))</f>
        <v>0</v>
      </c>
      <c r="S1323" s="312" cm="1">
        <f t="array" aca="1" ref="S1323" ca="1">IF($D1322=$C$3,
SUM(IF(OFFSET($N$1031,,,($C1322-1)*3-2,$C$2)=S1322,OFFSET($N$1033,,,($C1322-1)*3-2,$C$2)*OFFSET($B$1031,1,,($C1322-1)*3-2,1))),
IFERROR((S988/$J987)*$J1322,0))</f>
        <v>0</v>
      </c>
      <c r="T1323" s="312" cm="1">
        <f t="array" aca="1" ref="T1323" ca="1">IF($D1322=$C$3,
SUM(IF(OFFSET($N$1031,,,($C1322-1)*3-2,$C$2)=T1322,OFFSET($N$1033,,,($C1322-1)*3-2,$C$2)*OFFSET($B$1031,1,,($C1322-1)*3-2,1))),
IFERROR((T988/$J987)*$J1322,0))</f>
        <v>0</v>
      </c>
      <c r="U1323" s="312" cm="1">
        <f t="array" aca="1" ref="U1323" ca="1">IF($D1322=$C$3,
SUM(IF(OFFSET($N$1031,,,($C1322-1)*3-2,$C$2)=U1322,OFFSET($N$1033,,,($C1322-1)*3-2,$C$2)*OFFSET($B$1031,1,,($C1322-1)*3-2,1))),
IFERROR((U988/$J987)*$J1322,0))</f>
        <v>0</v>
      </c>
      <c r="V1323" s="312" cm="1">
        <f t="array" aca="1" ref="V1323" ca="1">IF($D1322=$C$3,
SUM(IF(OFFSET($N$1031,,,($C1322-1)*3-2,$C$2)=V1322,OFFSET($N$1033,,,($C1322-1)*3-2,$C$2)*OFFSET($B$1031,1,,($C1322-1)*3-2,1))),
IFERROR((V988/$J987)*$J1322,0))</f>
        <v>0</v>
      </c>
      <c r="W1323" s="312" cm="1">
        <f t="array" aca="1" ref="W1323" ca="1">IF($D1322=$C$3,
SUM(IF(OFFSET($N$1031,,,($C1322-1)*3-2,$C$2)=W1322,OFFSET($N$1033,,,($C1322-1)*3-2,$C$2)*OFFSET($B$1031,1,,($C1322-1)*3-2,1))),
IFERROR((W988/$J987)*$J1322,0))</f>
        <v>0</v>
      </c>
      <c r="X1323" s="312" cm="1">
        <f t="array" aca="1" ref="X1323" ca="1">IF($D1322=$C$3,
SUM(IF(OFFSET($N$1031,,,($C1322-1)*3-2,$C$2)=X1322,OFFSET($N$1033,,,($C1322-1)*3-2,$C$2)*OFFSET($B$1031,1,,($C1322-1)*3-2,1))),
IFERROR((X988/$J987)*$J1322,0))</f>
        <v>0</v>
      </c>
      <c r="Y1323" s="312" cm="1">
        <f t="array" aca="1" ref="Y1323" ca="1">IF($D1322=$C$3,
SUM(IF(OFFSET($N$1031,,,($C1322-1)*3-2,$C$2)=Y1322,OFFSET($N$1033,,,($C1322-1)*3-2,$C$2)*OFFSET($B$1031,1,,($C1322-1)*3-2,1))),
IFERROR((Y988/$J987)*$J1322,0))</f>
        <v>0</v>
      </c>
      <c r="Z1323" s="312" cm="1">
        <f t="array" aca="1" ref="Z1323" ca="1">IF($D1322=$C$3,
SUM(IF(OFFSET($N$1031,,,($C1322-1)*3-2,$C$2)=Z1322,OFFSET($N$1033,,,($C1322-1)*3-2,$C$2)*OFFSET($B$1031,1,,($C1322-1)*3-2,1))),
IFERROR((Z988/$J987)*$J1322,0))</f>
        <v>0</v>
      </c>
      <c r="AA1323" s="312" cm="1">
        <f t="array" aca="1" ref="AA1323" ca="1">IF($D1322=$C$3,
SUM(IF(OFFSET($N$1031,,,($C1322-1)*3-2,$C$2)=AA1322,OFFSET($N$1033,,,($C1322-1)*3-2,$C$2)*OFFSET($B$1031,1,,($C1322-1)*3-2,1))),
IFERROR((AA988/$J987)*$J1322,0))</f>
        <v>0</v>
      </c>
      <c r="AB1323" s="312" cm="1">
        <f t="array" aca="1" ref="AB1323" ca="1">IF($D1322=$C$3,
SUM(IF(OFFSET($N$1031,,,($C1322-1)*3-2,$C$2)=AB1322,OFFSET($N$1033,,,($C1322-1)*3-2,$C$2)*OFFSET($B$1031,1,,($C1322-1)*3-2,1))),
IFERROR((AB988/$J987)*$J1322,0))</f>
        <v>0</v>
      </c>
      <c r="AC1323" s="312" cm="1">
        <f t="array" aca="1" ref="AC1323" ca="1">IF($D1322=$C$3,
SUM(IF(OFFSET($N$1031,,,($C1322-1)*3-2,$C$2)=AC1322,OFFSET($N$1033,,,($C1322-1)*3-2,$C$2)*OFFSET($B$1031,1,,($C1322-1)*3-2,1))),
IFERROR((AC988/$J987)*$J1322,0))</f>
        <v>0</v>
      </c>
      <c r="AD1323" s="312" cm="1">
        <f t="array" aca="1" ref="AD1323" ca="1">IF($D1322=$C$3,
SUM(IF(OFFSET($N$1031,,,($C1322-1)*3-2,$C$2)=AD1322,OFFSET($N$1033,,,($C1322-1)*3-2,$C$2)*OFFSET($B$1031,1,,($C1322-1)*3-2,1))),
IFERROR((AD988/$J987)*$J1322,0))</f>
        <v>0</v>
      </c>
      <c r="AE1323" s="312" cm="1">
        <f t="array" aca="1" ref="AE1323" ca="1">IF($D1322=$C$3,
SUM(IF(OFFSET($N$1031,,,($C1322-1)*3-2,$C$2)=AE1322,OFFSET($N$1033,,,($C1322-1)*3-2,$C$2)*OFFSET($B$1031,1,,($C1322-1)*3-2,1))),
IFERROR((AE988/$J987)*$J1322,0))</f>
        <v>0</v>
      </c>
      <c r="AF1323" s="312" cm="1">
        <f t="array" aca="1" ref="AF1323" ca="1">IF($D1322=$C$3,
SUM(IF(OFFSET($N$1031,,,($C1322-1)*3-2,$C$2)=AF1322,OFFSET($N$1033,,,($C1322-1)*3-2,$C$2)*OFFSET($B$1031,1,,($C1322-1)*3-2,1))),
IFERROR((AF988/$J987)*$J1322,0))</f>
        <v>0</v>
      </c>
      <c r="AG1323" s="312" cm="1">
        <f t="array" aca="1" ref="AG1323" ca="1">IF($D1322=$C$3,
SUM(IF(OFFSET($N$1031,,,($C1322-1)*3-2,$C$2)=AG1322,OFFSET($N$1033,,,($C1322-1)*3-2,$C$2)*OFFSET($B$1031,1,,($C1322-1)*3-2,1))),
IFERROR((AG988/$J987)*$J1322,0))</f>
        <v>0</v>
      </c>
      <c r="AH1323" s="317"/>
      <c r="AI1323" s="318"/>
      <c r="AJ1323" s="318"/>
      <c r="AK1323" s="318"/>
      <c r="AL1323" s="318"/>
      <c r="AM1323"/>
      <c r="AN1323"/>
      <c r="AO1323"/>
      <c r="AP1323"/>
      <c r="AQ1323"/>
      <c r="AR1323"/>
    </row>
    <row r="1324" spans="1:44" ht="13.15" customHeight="1">
      <c r="A1324" s="317"/>
      <c r="B1324" s="380" t="str">
        <f t="shared" ref="B1324:C1324" ca="1" si="5006">B989</f>
        <v/>
      </c>
      <c r="C1324" s="380" t="str">
        <f t="shared" ca="1" si="5006"/>
        <v/>
      </c>
      <c r="D1324" s="891"/>
      <c r="E1324" s="896"/>
      <c r="F1324" s="897"/>
      <c r="G1324" s="900"/>
      <c r="H1324" s="903"/>
      <c r="I1324" s="906"/>
      <c r="J1324" s="909"/>
      <c r="K1324" s="912"/>
      <c r="L1324" s="915"/>
      <c r="M1324" s="404" t="s">
        <v>91</v>
      </c>
      <c r="N1324" s="405">
        <f t="shared" ref="N1324:AG1324" ca="1" si="5007">IFERROR(N1323*$K1322,0)</f>
        <v>0</v>
      </c>
      <c r="O1324" s="406">
        <f t="shared" ca="1" si="5007"/>
        <v>0</v>
      </c>
      <c r="P1324" s="406">
        <f t="shared" ca="1" si="5007"/>
        <v>0</v>
      </c>
      <c r="Q1324" s="407">
        <f t="shared" ca="1" si="5007"/>
        <v>0</v>
      </c>
      <c r="R1324" s="406">
        <f t="shared" ca="1" si="5007"/>
        <v>0</v>
      </c>
      <c r="S1324" s="406">
        <f t="shared" ca="1" si="5007"/>
        <v>0</v>
      </c>
      <c r="T1324" s="406">
        <f t="shared" ca="1" si="5007"/>
        <v>0</v>
      </c>
      <c r="U1324" s="406">
        <f t="shared" ca="1" si="5007"/>
        <v>0</v>
      </c>
      <c r="V1324" s="406">
        <f t="shared" ca="1" si="5007"/>
        <v>0</v>
      </c>
      <c r="W1324" s="406">
        <f t="shared" ca="1" si="5007"/>
        <v>0</v>
      </c>
      <c r="X1324" s="406">
        <f t="shared" ca="1" si="5007"/>
        <v>0</v>
      </c>
      <c r="Y1324" s="406">
        <f t="shared" ca="1" si="5007"/>
        <v>0</v>
      </c>
      <c r="Z1324" s="406">
        <f t="shared" ca="1" si="5007"/>
        <v>0</v>
      </c>
      <c r="AA1324" s="406">
        <f t="shared" ca="1" si="5007"/>
        <v>0</v>
      </c>
      <c r="AB1324" s="406">
        <f t="shared" ca="1" si="5007"/>
        <v>0</v>
      </c>
      <c r="AC1324" s="406">
        <f t="shared" ca="1" si="5007"/>
        <v>0</v>
      </c>
      <c r="AD1324" s="406">
        <f t="shared" ca="1" si="5007"/>
        <v>0</v>
      </c>
      <c r="AE1324" s="406">
        <f t="shared" ca="1" si="5007"/>
        <v>0</v>
      </c>
      <c r="AF1324" s="406">
        <f t="shared" ca="1" si="5007"/>
        <v>0</v>
      </c>
      <c r="AG1324" s="406">
        <f t="shared" ca="1" si="5007"/>
        <v>0</v>
      </c>
      <c r="AH1324" s="317"/>
      <c r="AI1324" s="318"/>
      <c r="AJ1324" s="318"/>
      <c r="AK1324" s="318"/>
      <c r="AL1324" s="318"/>
      <c r="AM1324"/>
      <c r="AN1324"/>
      <c r="AO1324"/>
      <c r="AP1324"/>
      <c r="AQ1324"/>
      <c r="AR1324"/>
    </row>
    <row r="1325" spans="1:44" ht="13.15" customHeight="1">
      <c r="A1325" s="317"/>
      <c r="B1325" s="317"/>
      <c r="C1325" s="317" cm="1">
        <f t="array" aca="1" ref="C1325" ca="1">OFFSET(C1325,-3,,,)+1</f>
        <v>99</v>
      </c>
      <c r="D1325" s="889" t="str">
        <f t="shared" ref="D1325:E1325" ca="1" si="5008">D990</f>
        <v/>
      </c>
      <c r="E1325" s="892" t="str">
        <f t="shared" ca="1" si="5008"/>
        <v/>
      </c>
      <c r="F1325" s="893"/>
      <c r="G1325" s="898">
        <f t="shared" ref="G1325" si="5009">G990</f>
        <v>0</v>
      </c>
      <c r="H1325" s="901"/>
      <c r="I1325" s="904" t="str">
        <f t="shared" ref="I1325" ca="1" si="5010">I990</f>
        <v/>
      </c>
      <c r="J1325" s="907">
        <f t="shared" ref="J1325" ca="1" si="5011">IF($D1325=$C$3,
SUMPRODUCT(OFFSET($B$1031,1,,($C1325-1)*3-2,),OFFSET($L$1031,,,($C1325-1)*3-2,)),J990+H1325)</f>
        <v>0</v>
      </c>
      <c r="K1325" s="910">
        <f t="shared" ref="K1325" ca="1" si="5012">K990</f>
        <v>0</v>
      </c>
      <c r="L1325" s="913">
        <f t="shared" ref="L1325" ca="1" si="5013">J1325*K1325</f>
        <v>0</v>
      </c>
      <c r="M1325" s="402" t="s">
        <v>89</v>
      </c>
      <c r="N1325" s="308" t="str">
        <f t="shared" ref="N1325:AG1325" ca="1" si="5014">N990</f>
        <v/>
      </c>
      <c r="O1325" s="309" t="str">
        <f t="shared" ca="1" si="5014"/>
        <v/>
      </c>
      <c r="P1325" s="309" t="str">
        <f t="shared" ca="1" si="5014"/>
        <v/>
      </c>
      <c r="Q1325" s="310" t="str">
        <f t="shared" ca="1" si="5014"/>
        <v/>
      </c>
      <c r="R1325" s="309" t="str">
        <f t="shared" ca="1" si="5014"/>
        <v/>
      </c>
      <c r="S1325" s="309" t="str">
        <f t="shared" ca="1" si="5014"/>
        <v/>
      </c>
      <c r="T1325" s="309" t="str">
        <f t="shared" ca="1" si="5014"/>
        <v/>
      </c>
      <c r="U1325" s="309" t="str">
        <f t="shared" ca="1" si="5014"/>
        <v/>
      </c>
      <c r="V1325" s="309" t="str">
        <f t="shared" ca="1" si="5014"/>
        <v/>
      </c>
      <c r="W1325" s="309" t="str">
        <f t="shared" ca="1" si="5014"/>
        <v/>
      </c>
      <c r="X1325" s="309" t="str">
        <f t="shared" ca="1" si="5014"/>
        <v/>
      </c>
      <c r="Y1325" s="309" t="str">
        <f t="shared" ca="1" si="5014"/>
        <v/>
      </c>
      <c r="Z1325" s="309" t="str">
        <f t="shared" ca="1" si="5014"/>
        <v/>
      </c>
      <c r="AA1325" s="309" t="str">
        <f t="shared" ca="1" si="5014"/>
        <v/>
      </c>
      <c r="AB1325" s="309" t="str">
        <f t="shared" ca="1" si="5014"/>
        <v/>
      </c>
      <c r="AC1325" s="309" t="str">
        <f t="shared" ca="1" si="5014"/>
        <v/>
      </c>
      <c r="AD1325" s="309" t="str">
        <f t="shared" ca="1" si="5014"/>
        <v/>
      </c>
      <c r="AE1325" s="309" t="str">
        <f t="shared" ca="1" si="5014"/>
        <v/>
      </c>
      <c r="AF1325" s="309" t="str">
        <f t="shared" ca="1" si="5014"/>
        <v/>
      </c>
      <c r="AG1325" s="309" t="str">
        <f t="shared" ca="1" si="5014"/>
        <v/>
      </c>
      <c r="AH1325" s="317"/>
      <c r="AI1325" s="318"/>
      <c r="AJ1325" s="318"/>
      <c r="AK1325" s="318"/>
      <c r="AL1325" s="318"/>
      <c r="AM1325"/>
      <c r="AN1325"/>
      <c r="AO1325"/>
      <c r="AP1325"/>
      <c r="AQ1325"/>
      <c r="AR1325"/>
    </row>
    <row r="1326" spans="1:44" ht="13.15" customHeight="1">
      <c r="A1326" s="317"/>
      <c r="B1326" s="380">
        <f t="shared" ref="B1326" ca="1" si="5015">B991</f>
        <v>0</v>
      </c>
      <c r="C1326" s="317" cm="1">
        <f t="array" aca="1" ref="C1326" ca="1">IF(ROUND(SUM(IF(N1325:AG1325&lt;&gt;"",IF(N1325:AG1325&lt;&gt;0,(N1326:AG1326))))-J1325,3)&lt;&gt;0,"X",0)</f>
        <v>0</v>
      </c>
      <c r="D1326" s="890"/>
      <c r="E1326" s="894"/>
      <c r="F1326" s="895"/>
      <c r="G1326" s="899"/>
      <c r="H1326" s="902"/>
      <c r="I1326" s="905"/>
      <c r="J1326" s="908"/>
      <c r="K1326" s="911"/>
      <c r="L1326" s="914"/>
      <c r="M1326" s="403" t="s">
        <v>90</v>
      </c>
      <c r="N1326" s="312" cm="1">
        <f t="array" aca="1" ref="N1326" ca="1">IF($D1325=$C$3,
SUM(IF(OFFSET($N$1031,,,($C1325-1)*3-2,$C$2)=N1325,OFFSET($N$1033,,,($C1325-1)*3-2,$C$2)*OFFSET($B$1031,1,,($C1325-1)*3-2,1))),
IFERROR((N991/$J990)*$J1325,0))</f>
        <v>0</v>
      </c>
      <c r="O1326" s="312" cm="1">
        <f t="array" aca="1" ref="O1326" ca="1">IF($D1325=$C$3,
SUM(IF(OFFSET($N$1031,,,($C1325-1)*3-2,$C$2)=O1325,OFFSET($N$1033,,,($C1325-1)*3-2,$C$2)*OFFSET($B$1031,1,,($C1325-1)*3-2,1))),
IFERROR((O991/$J990)*$J1325,0))</f>
        <v>0</v>
      </c>
      <c r="P1326" s="312" cm="1">
        <f t="array" aca="1" ref="P1326" ca="1">IF($D1325=$C$3,
SUM(IF(OFFSET($N$1031,,,($C1325-1)*3-2,$C$2)=P1325,OFFSET($N$1033,,,($C1325-1)*3-2,$C$2)*OFFSET($B$1031,1,,($C1325-1)*3-2,1))),
IFERROR((P991/$J990)*$J1325,0))</f>
        <v>0</v>
      </c>
      <c r="Q1326" s="313" cm="1">
        <f t="array" aca="1" ref="Q1326" ca="1">IF($D1325=$C$3,
SUM(IF(OFFSET($N$1031,,,($C1325-1)*3-2,$C$2)=Q1325,OFFSET($N$1033,,,($C1325-1)*3-2,$C$2)*OFFSET($B$1031,1,,($C1325-1)*3-2,1))),
IFERROR((Q991/$J990)*$J1325,0))</f>
        <v>0</v>
      </c>
      <c r="R1326" s="312" cm="1">
        <f t="array" aca="1" ref="R1326" ca="1">IF($D1325=$C$3,
SUM(IF(OFFSET($N$1031,,,($C1325-1)*3-2,$C$2)=R1325,OFFSET($N$1033,,,($C1325-1)*3-2,$C$2)*OFFSET($B$1031,1,,($C1325-1)*3-2,1))),
IFERROR((R991/$J990)*$J1325,0))</f>
        <v>0</v>
      </c>
      <c r="S1326" s="312" cm="1">
        <f t="array" aca="1" ref="S1326" ca="1">IF($D1325=$C$3,
SUM(IF(OFFSET($N$1031,,,($C1325-1)*3-2,$C$2)=S1325,OFFSET($N$1033,,,($C1325-1)*3-2,$C$2)*OFFSET($B$1031,1,,($C1325-1)*3-2,1))),
IFERROR((S991/$J990)*$J1325,0))</f>
        <v>0</v>
      </c>
      <c r="T1326" s="312" cm="1">
        <f t="array" aca="1" ref="T1326" ca="1">IF($D1325=$C$3,
SUM(IF(OFFSET($N$1031,,,($C1325-1)*3-2,$C$2)=T1325,OFFSET($N$1033,,,($C1325-1)*3-2,$C$2)*OFFSET($B$1031,1,,($C1325-1)*3-2,1))),
IFERROR((T991/$J990)*$J1325,0))</f>
        <v>0</v>
      </c>
      <c r="U1326" s="312" cm="1">
        <f t="array" aca="1" ref="U1326" ca="1">IF($D1325=$C$3,
SUM(IF(OFFSET($N$1031,,,($C1325-1)*3-2,$C$2)=U1325,OFFSET($N$1033,,,($C1325-1)*3-2,$C$2)*OFFSET($B$1031,1,,($C1325-1)*3-2,1))),
IFERROR((U991/$J990)*$J1325,0))</f>
        <v>0</v>
      </c>
      <c r="V1326" s="312" cm="1">
        <f t="array" aca="1" ref="V1326" ca="1">IF($D1325=$C$3,
SUM(IF(OFFSET($N$1031,,,($C1325-1)*3-2,$C$2)=V1325,OFFSET($N$1033,,,($C1325-1)*3-2,$C$2)*OFFSET($B$1031,1,,($C1325-1)*3-2,1))),
IFERROR((V991/$J990)*$J1325,0))</f>
        <v>0</v>
      </c>
      <c r="W1326" s="312" cm="1">
        <f t="array" aca="1" ref="W1326" ca="1">IF($D1325=$C$3,
SUM(IF(OFFSET($N$1031,,,($C1325-1)*3-2,$C$2)=W1325,OFFSET($N$1033,,,($C1325-1)*3-2,$C$2)*OFFSET($B$1031,1,,($C1325-1)*3-2,1))),
IFERROR((W991/$J990)*$J1325,0))</f>
        <v>0</v>
      </c>
      <c r="X1326" s="312" cm="1">
        <f t="array" aca="1" ref="X1326" ca="1">IF($D1325=$C$3,
SUM(IF(OFFSET($N$1031,,,($C1325-1)*3-2,$C$2)=X1325,OFFSET($N$1033,,,($C1325-1)*3-2,$C$2)*OFFSET($B$1031,1,,($C1325-1)*3-2,1))),
IFERROR((X991/$J990)*$J1325,0))</f>
        <v>0</v>
      </c>
      <c r="Y1326" s="312" cm="1">
        <f t="array" aca="1" ref="Y1326" ca="1">IF($D1325=$C$3,
SUM(IF(OFFSET($N$1031,,,($C1325-1)*3-2,$C$2)=Y1325,OFFSET($N$1033,,,($C1325-1)*3-2,$C$2)*OFFSET($B$1031,1,,($C1325-1)*3-2,1))),
IFERROR((Y991/$J990)*$J1325,0))</f>
        <v>0</v>
      </c>
      <c r="Z1326" s="312" cm="1">
        <f t="array" aca="1" ref="Z1326" ca="1">IF($D1325=$C$3,
SUM(IF(OFFSET($N$1031,,,($C1325-1)*3-2,$C$2)=Z1325,OFFSET($N$1033,,,($C1325-1)*3-2,$C$2)*OFFSET($B$1031,1,,($C1325-1)*3-2,1))),
IFERROR((Z991/$J990)*$J1325,0))</f>
        <v>0</v>
      </c>
      <c r="AA1326" s="312" cm="1">
        <f t="array" aca="1" ref="AA1326" ca="1">IF($D1325=$C$3,
SUM(IF(OFFSET($N$1031,,,($C1325-1)*3-2,$C$2)=AA1325,OFFSET($N$1033,,,($C1325-1)*3-2,$C$2)*OFFSET($B$1031,1,,($C1325-1)*3-2,1))),
IFERROR((AA991/$J990)*$J1325,0))</f>
        <v>0</v>
      </c>
      <c r="AB1326" s="312" cm="1">
        <f t="array" aca="1" ref="AB1326" ca="1">IF($D1325=$C$3,
SUM(IF(OFFSET($N$1031,,,($C1325-1)*3-2,$C$2)=AB1325,OFFSET($N$1033,,,($C1325-1)*3-2,$C$2)*OFFSET($B$1031,1,,($C1325-1)*3-2,1))),
IFERROR((AB991/$J990)*$J1325,0))</f>
        <v>0</v>
      </c>
      <c r="AC1326" s="312" cm="1">
        <f t="array" aca="1" ref="AC1326" ca="1">IF($D1325=$C$3,
SUM(IF(OFFSET($N$1031,,,($C1325-1)*3-2,$C$2)=AC1325,OFFSET($N$1033,,,($C1325-1)*3-2,$C$2)*OFFSET($B$1031,1,,($C1325-1)*3-2,1))),
IFERROR((AC991/$J990)*$J1325,0))</f>
        <v>0</v>
      </c>
      <c r="AD1326" s="312" cm="1">
        <f t="array" aca="1" ref="AD1326" ca="1">IF($D1325=$C$3,
SUM(IF(OFFSET($N$1031,,,($C1325-1)*3-2,$C$2)=AD1325,OFFSET($N$1033,,,($C1325-1)*3-2,$C$2)*OFFSET($B$1031,1,,($C1325-1)*3-2,1))),
IFERROR((AD991/$J990)*$J1325,0))</f>
        <v>0</v>
      </c>
      <c r="AE1326" s="312" cm="1">
        <f t="array" aca="1" ref="AE1326" ca="1">IF($D1325=$C$3,
SUM(IF(OFFSET($N$1031,,,($C1325-1)*3-2,$C$2)=AE1325,OFFSET($N$1033,,,($C1325-1)*3-2,$C$2)*OFFSET($B$1031,1,,($C1325-1)*3-2,1))),
IFERROR((AE991/$J990)*$J1325,0))</f>
        <v>0</v>
      </c>
      <c r="AF1326" s="312" cm="1">
        <f t="array" aca="1" ref="AF1326" ca="1">IF($D1325=$C$3,
SUM(IF(OFFSET($N$1031,,,($C1325-1)*3-2,$C$2)=AF1325,OFFSET($N$1033,,,($C1325-1)*3-2,$C$2)*OFFSET($B$1031,1,,($C1325-1)*3-2,1))),
IFERROR((AF991/$J990)*$J1325,0))</f>
        <v>0</v>
      </c>
      <c r="AG1326" s="312" cm="1">
        <f t="array" aca="1" ref="AG1326" ca="1">IF($D1325=$C$3,
SUM(IF(OFFSET($N$1031,,,($C1325-1)*3-2,$C$2)=AG1325,OFFSET($N$1033,,,($C1325-1)*3-2,$C$2)*OFFSET($B$1031,1,,($C1325-1)*3-2,1))),
IFERROR((AG991/$J990)*$J1325,0))</f>
        <v>0</v>
      </c>
      <c r="AH1326" s="317"/>
      <c r="AI1326" s="318"/>
      <c r="AJ1326" s="318"/>
      <c r="AK1326" s="318"/>
      <c r="AL1326" s="318"/>
      <c r="AM1326"/>
      <c r="AN1326"/>
      <c r="AO1326"/>
      <c r="AP1326"/>
      <c r="AQ1326"/>
      <c r="AR1326"/>
    </row>
    <row r="1327" spans="1:44" ht="13.15" customHeight="1">
      <c r="A1327" s="317"/>
      <c r="B1327" s="380" t="str">
        <f t="shared" ref="B1327:C1327" ca="1" si="5016">B992</f>
        <v/>
      </c>
      <c r="C1327" s="380" t="str">
        <f t="shared" ca="1" si="5016"/>
        <v/>
      </c>
      <c r="D1327" s="891"/>
      <c r="E1327" s="896"/>
      <c r="F1327" s="897"/>
      <c r="G1327" s="900"/>
      <c r="H1327" s="903"/>
      <c r="I1327" s="906"/>
      <c r="J1327" s="909"/>
      <c r="K1327" s="912"/>
      <c r="L1327" s="915"/>
      <c r="M1327" s="404" t="s">
        <v>91</v>
      </c>
      <c r="N1327" s="405">
        <f t="shared" ref="N1327:AG1327" ca="1" si="5017">IFERROR(N1326*$K1325,0)</f>
        <v>0</v>
      </c>
      <c r="O1327" s="406">
        <f t="shared" ca="1" si="5017"/>
        <v>0</v>
      </c>
      <c r="P1327" s="406">
        <f t="shared" ca="1" si="5017"/>
        <v>0</v>
      </c>
      <c r="Q1327" s="407">
        <f t="shared" ca="1" si="5017"/>
        <v>0</v>
      </c>
      <c r="R1327" s="406">
        <f t="shared" ca="1" si="5017"/>
        <v>0</v>
      </c>
      <c r="S1327" s="406">
        <f t="shared" ca="1" si="5017"/>
        <v>0</v>
      </c>
      <c r="T1327" s="406">
        <f t="shared" ca="1" si="5017"/>
        <v>0</v>
      </c>
      <c r="U1327" s="406">
        <f t="shared" ca="1" si="5017"/>
        <v>0</v>
      </c>
      <c r="V1327" s="406">
        <f t="shared" ca="1" si="5017"/>
        <v>0</v>
      </c>
      <c r="W1327" s="406">
        <f t="shared" ca="1" si="5017"/>
        <v>0</v>
      </c>
      <c r="X1327" s="406">
        <f t="shared" ca="1" si="5017"/>
        <v>0</v>
      </c>
      <c r="Y1327" s="406">
        <f t="shared" ca="1" si="5017"/>
        <v>0</v>
      </c>
      <c r="Z1327" s="406">
        <f t="shared" ca="1" si="5017"/>
        <v>0</v>
      </c>
      <c r="AA1327" s="406">
        <f t="shared" ca="1" si="5017"/>
        <v>0</v>
      </c>
      <c r="AB1327" s="406">
        <f t="shared" ca="1" si="5017"/>
        <v>0</v>
      </c>
      <c r="AC1327" s="406">
        <f t="shared" ca="1" si="5017"/>
        <v>0</v>
      </c>
      <c r="AD1327" s="406">
        <f t="shared" ca="1" si="5017"/>
        <v>0</v>
      </c>
      <c r="AE1327" s="406">
        <f t="shared" ca="1" si="5017"/>
        <v>0</v>
      </c>
      <c r="AF1327" s="406">
        <f t="shared" ca="1" si="5017"/>
        <v>0</v>
      </c>
      <c r="AG1327" s="406">
        <f t="shared" ca="1" si="5017"/>
        <v>0</v>
      </c>
      <c r="AH1327" s="317"/>
      <c r="AI1327" s="318"/>
      <c r="AJ1327" s="318"/>
      <c r="AK1327" s="318"/>
      <c r="AL1327" s="318"/>
      <c r="AM1327"/>
      <c r="AN1327"/>
      <c r="AO1327"/>
      <c r="AP1327"/>
      <c r="AQ1327"/>
      <c r="AR1327"/>
    </row>
    <row r="1328" spans="1:44" ht="13.15" customHeight="1">
      <c r="A1328" s="317"/>
      <c r="B1328" s="317"/>
      <c r="C1328" s="317" cm="1">
        <f t="array" aca="1" ref="C1328" ca="1">OFFSET(C1328,-3,,,)+1</f>
        <v>100</v>
      </c>
      <c r="D1328" s="889" t="str">
        <f t="shared" ref="D1328:E1328" ca="1" si="5018">D993</f>
        <v/>
      </c>
      <c r="E1328" s="892" t="str">
        <f t="shared" ca="1" si="5018"/>
        <v/>
      </c>
      <c r="F1328" s="893"/>
      <c r="G1328" s="898">
        <f t="shared" ref="G1328" si="5019">G993</f>
        <v>0</v>
      </c>
      <c r="H1328" s="901"/>
      <c r="I1328" s="904" t="str">
        <f t="shared" ref="I1328" ca="1" si="5020">I993</f>
        <v/>
      </c>
      <c r="J1328" s="907">
        <f t="shared" ref="J1328" ca="1" si="5021">IF($D1328=$C$3,
SUMPRODUCT(OFFSET($B$1031,1,,($C1328-1)*3-2,),OFFSET($L$1031,,,($C1328-1)*3-2,)),J993+H1328)</f>
        <v>0</v>
      </c>
      <c r="K1328" s="910">
        <f t="shared" ref="K1328" ca="1" si="5022">K993</f>
        <v>0</v>
      </c>
      <c r="L1328" s="913">
        <f t="shared" ref="L1328" ca="1" si="5023">J1328*K1328</f>
        <v>0</v>
      </c>
      <c r="M1328" s="402" t="s">
        <v>89</v>
      </c>
      <c r="N1328" s="308" t="str">
        <f t="shared" ref="N1328:AG1328" ca="1" si="5024">N993</f>
        <v/>
      </c>
      <c r="O1328" s="309" t="str">
        <f t="shared" ca="1" si="5024"/>
        <v/>
      </c>
      <c r="P1328" s="309" t="str">
        <f t="shared" ca="1" si="5024"/>
        <v/>
      </c>
      <c r="Q1328" s="310" t="str">
        <f t="shared" ca="1" si="5024"/>
        <v/>
      </c>
      <c r="R1328" s="309" t="str">
        <f t="shared" ca="1" si="5024"/>
        <v/>
      </c>
      <c r="S1328" s="309" t="str">
        <f t="shared" ca="1" si="5024"/>
        <v/>
      </c>
      <c r="T1328" s="309" t="str">
        <f t="shared" ca="1" si="5024"/>
        <v/>
      </c>
      <c r="U1328" s="309" t="str">
        <f t="shared" ca="1" si="5024"/>
        <v/>
      </c>
      <c r="V1328" s="309" t="str">
        <f t="shared" ca="1" si="5024"/>
        <v/>
      </c>
      <c r="W1328" s="309" t="str">
        <f t="shared" ca="1" si="5024"/>
        <v/>
      </c>
      <c r="X1328" s="309" t="str">
        <f t="shared" ca="1" si="5024"/>
        <v/>
      </c>
      <c r="Y1328" s="309" t="str">
        <f t="shared" ca="1" si="5024"/>
        <v/>
      </c>
      <c r="Z1328" s="309" t="str">
        <f t="shared" ca="1" si="5024"/>
        <v/>
      </c>
      <c r="AA1328" s="309" t="str">
        <f t="shared" ca="1" si="5024"/>
        <v/>
      </c>
      <c r="AB1328" s="309" t="str">
        <f t="shared" ca="1" si="5024"/>
        <v/>
      </c>
      <c r="AC1328" s="309" t="str">
        <f t="shared" ca="1" si="5024"/>
        <v/>
      </c>
      <c r="AD1328" s="309" t="str">
        <f t="shared" ca="1" si="5024"/>
        <v/>
      </c>
      <c r="AE1328" s="309" t="str">
        <f t="shared" ca="1" si="5024"/>
        <v/>
      </c>
      <c r="AF1328" s="309" t="str">
        <f t="shared" ca="1" si="5024"/>
        <v/>
      </c>
      <c r="AG1328" s="309" t="str">
        <f t="shared" ca="1" si="5024"/>
        <v/>
      </c>
      <c r="AH1328" s="317"/>
      <c r="AI1328" s="318"/>
      <c r="AJ1328" s="318"/>
      <c r="AK1328" s="318"/>
      <c r="AL1328" s="318"/>
      <c r="AM1328"/>
      <c r="AN1328"/>
      <c r="AO1328"/>
      <c r="AP1328"/>
      <c r="AQ1328"/>
      <c r="AR1328"/>
    </row>
    <row r="1329" spans="1:44" ht="13.15" customHeight="1">
      <c r="A1329" s="317"/>
      <c r="B1329" s="380">
        <f t="shared" ref="B1329" ca="1" si="5025">B994</f>
        <v>0</v>
      </c>
      <c r="C1329" s="317" cm="1">
        <f t="array" aca="1" ref="C1329" ca="1">IF(ROUND(SUM(IF(N1328:AG1328&lt;&gt;"",IF(N1328:AG1328&lt;&gt;0,(N1329:AG1329))))-J1328,3)&lt;&gt;0,"X",0)</f>
        <v>0</v>
      </c>
      <c r="D1329" s="890"/>
      <c r="E1329" s="894"/>
      <c r="F1329" s="895"/>
      <c r="G1329" s="899"/>
      <c r="H1329" s="902"/>
      <c r="I1329" s="905"/>
      <c r="J1329" s="908"/>
      <c r="K1329" s="911"/>
      <c r="L1329" s="914"/>
      <c r="M1329" s="403" t="s">
        <v>90</v>
      </c>
      <c r="N1329" s="312" cm="1">
        <f t="array" aca="1" ref="N1329" ca="1">IF($D1328=$C$3,
SUM(IF(OFFSET($N$1031,,,($C1328-1)*3-2,$C$2)=N1328,OFFSET($N$1033,,,($C1328-1)*3-2,$C$2)*OFFSET($B$1031,1,,($C1328-1)*3-2,1))),
IFERROR((N994/$J993)*$J1328,0))</f>
        <v>0</v>
      </c>
      <c r="O1329" s="312" cm="1">
        <f t="array" aca="1" ref="O1329" ca="1">IF($D1328=$C$3,
SUM(IF(OFFSET($N$1031,,,($C1328-1)*3-2,$C$2)=O1328,OFFSET($N$1033,,,($C1328-1)*3-2,$C$2)*OFFSET($B$1031,1,,($C1328-1)*3-2,1))),
IFERROR((O994/$J993)*$J1328,0))</f>
        <v>0</v>
      </c>
      <c r="P1329" s="312" cm="1">
        <f t="array" aca="1" ref="P1329" ca="1">IF($D1328=$C$3,
SUM(IF(OFFSET($N$1031,,,($C1328-1)*3-2,$C$2)=P1328,OFFSET($N$1033,,,($C1328-1)*3-2,$C$2)*OFFSET($B$1031,1,,($C1328-1)*3-2,1))),
IFERROR((P994/$J993)*$J1328,0))</f>
        <v>0</v>
      </c>
      <c r="Q1329" s="313" cm="1">
        <f t="array" aca="1" ref="Q1329" ca="1">IF($D1328=$C$3,
SUM(IF(OFFSET($N$1031,,,($C1328-1)*3-2,$C$2)=Q1328,OFFSET($N$1033,,,($C1328-1)*3-2,$C$2)*OFFSET($B$1031,1,,($C1328-1)*3-2,1))),
IFERROR((Q994/$J993)*$J1328,0))</f>
        <v>0</v>
      </c>
      <c r="R1329" s="312" cm="1">
        <f t="array" aca="1" ref="R1329" ca="1">IF($D1328=$C$3,
SUM(IF(OFFSET($N$1031,,,($C1328-1)*3-2,$C$2)=R1328,OFFSET($N$1033,,,($C1328-1)*3-2,$C$2)*OFFSET($B$1031,1,,($C1328-1)*3-2,1))),
IFERROR((R994/$J993)*$J1328,0))</f>
        <v>0</v>
      </c>
      <c r="S1329" s="312" cm="1">
        <f t="array" aca="1" ref="S1329" ca="1">IF($D1328=$C$3,
SUM(IF(OFFSET($N$1031,,,($C1328-1)*3-2,$C$2)=S1328,OFFSET($N$1033,,,($C1328-1)*3-2,$C$2)*OFFSET($B$1031,1,,($C1328-1)*3-2,1))),
IFERROR((S994/$J993)*$J1328,0))</f>
        <v>0</v>
      </c>
      <c r="T1329" s="312" cm="1">
        <f t="array" aca="1" ref="T1329" ca="1">IF($D1328=$C$3,
SUM(IF(OFFSET($N$1031,,,($C1328-1)*3-2,$C$2)=T1328,OFFSET($N$1033,,,($C1328-1)*3-2,$C$2)*OFFSET($B$1031,1,,($C1328-1)*3-2,1))),
IFERROR((T994/$J993)*$J1328,0))</f>
        <v>0</v>
      </c>
      <c r="U1329" s="312" cm="1">
        <f t="array" aca="1" ref="U1329" ca="1">IF($D1328=$C$3,
SUM(IF(OFFSET($N$1031,,,($C1328-1)*3-2,$C$2)=U1328,OFFSET($N$1033,,,($C1328-1)*3-2,$C$2)*OFFSET($B$1031,1,,($C1328-1)*3-2,1))),
IFERROR((U994/$J993)*$J1328,0))</f>
        <v>0</v>
      </c>
      <c r="V1329" s="312" cm="1">
        <f t="array" aca="1" ref="V1329" ca="1">IF($D1328=$C$3,
SUM(IF(OFFSET($N$1031,,,($C1328-1)*3-2,$C$2)=V1328,OFFSET($N$1033,,,($C1328-1)*3-2,$C$2)*OFFSET($B$1031,1,,($C1328-1)*3-2,1))),
IFERROR((V994/$J993)*$J1328,0))</f>
        <v>0</v>
      </c>
      <c r="W1329" s="312" cm="1">
        <f t="array" aca="1" ref="W1329" ca="1">IF($D1328=$C$3,
SUM(IF(OFFSET($N$1031,,,($C1328-1)*3-2,$C$2)=W1328,OFFSET($N$1033,,,($C1328-1)*3-2,$C$2)*OFFSET($B$1031,1,,($C1328-1)*3-2,1))),
IFERROR((W994/$J993)*$J1328,0))</f>
        <v>0</v>
      </c>
      <c r="X1329" s="312" cm="1">
        <f t="array" aca="1" ref="X1329" ca="1">IF($D1328=$C$3,
SUM(IF(OFFSET($N$1031,,,($C1328-1)*3-2,$C$2)=X1328,OFFSET($N$1033,,,($C1328-1)*3-2,$C$2)*OFFSET($B$1031,1,,($C1328-1)*3-2,1))),
IFERROR((X994/$J993)*$J1328,0))</f>
        <v>0</v>
      </c>
      <c r="Y1329" s="312" cm="1">
        <f t="array" aca="1" ref="Y1329" ca="1">IF($D1328=$C$3,
SUM(IF(OFFSET($N$1031,,,($C1328-1)*3-2,$C$2)=Y1328,OFFSET($N$1033,,,($C1328-1)*3-2,$C$2)*OFFSET($B$1031,1,,($C1328-1)*3-2,1))),
IFERROR((Y994/$J993)*$J1328,0))</f>
        <v>0</v>
      </c>
      <c r="Z1329" s="312" cm="1">
        <f t="array" aca="1" ref="Z1329" ca="1">IF($D1328=$C$3,
SUM(IF(OFFSET($N$1031,,,($C1328-1)*3-2,$C$2)=Z1328,OFFSET($N$1033,,,($C1328-1)*3-2,$C$2)*OFFSET($B$1031,1,,($C1328-1)*3-2,1))),
IFERROR((Z994/$J993)*$J1328,0))</f>
        <v>0</v>
      </c>
      <c r="AA1329" s="312" cm="1">
        <f t="array" aca="1" ref="AA1329" ca="1">IF($D1328=$C$3,
SUM(IF(OFFSET($N$1031,,,($C1328-1)*3-2,$C$2)=AA1328,OFFSET($N$1033,,,($C1328-1)*3-2,$C$2)*OFFSET($B$1031,1,,($C1328-1)*3-2,1))),
IFERROR((AA994/$J993)*$J1328,0))</f>
        <v>0</v>
      </c>
      <c r="AB1329" s="312" cm="1">
        <f t="array" aca="1" ref="AB1329" ca="1">IF($D1328=$C$3,
SUM(IF(OFFSET($N$1031,,,($C1328-1)*3-2,$C$2)=AB1328,OFFSET($N$1033,,,($C1328-1)*3-2,$C$2)*OFFSET($B$1031,1,,($C1328-1)*3-2,1))),
IFERROR((AB994/$J993)*$J1328,0))</f>
        <v>0</v>
      </c>
      <c r="AC1329" s="312" cm="1">
        <f t="array" aca="1" ref="AC1329" ca="1">IF($D1328=$C$3,
SUM(IF(OFFSET($N$1031,,,($C1328-1)*3-2,$C$2)=AC1328,OFFSET($N$1033,,,($C1328-1)*3-2,$C$2)*OFFSET($B$1031,1,,($C1328-1)*3-2,1))),
IFERROR((AC994/$J993)*$J1328,0))</f>
        <v>0</v>
      </c>
      <c r="AD1329" s="312" cm="1">
        <f t="array" aca="1" ref="AD1329" ca="1">IF($D1328=$C$3,
SUM(IF(OFFSET($N$1031,,,($C1328-1)*3-2,$C$2)=AD1328,OFFSET($N$1033,,,($C1328-1)*3-2,$C$2)*OFFSET($B$1031,1,,($C1328-1)*3-2,1))),
IFERROR((AD994/$J993)*$J1328,0))</f>
        <v>0</v>
      </c>
      <c r="AE1329" s="312" cm="1">
        <f t="array" aca="1" ref="AE1329" ca="1">IF($D1328=$C$3,
SUM(IF(OFFSET($N$1031,,,($C1328-1)*3-2,$C$2)=AE1328,OFFSET($N$1033,,,($C1328-1)*3-2,$C$2)*OFFSET($B$1031,1,,($C1328-1)*3-2,1))),
IFERROR((AE994/$J993)*$J1328,0))</f>
        <v>0</v>
      </c>
      <c r="AF1329" s="312" cm="1">
        <f t="array" aca="1" ref="AF1329" ca="1">IF($D1328=$C$3,
SUM(IF(OFFSET($N$1031,,,($C1328-1)*3-2,$C$2)=AF1328,OFFSET($N$1033,,,($C1328-1)*3-2,$C$2)*OFFSET($B$1031,1,,($C1328-1)*3-2,1))),
IFERROR((AF994/$J993)*$J1328,0))</f>
        <v>0</v>
      </c>
      <c r="AG1329" s="312" cm="1">
        <f t="array" aca="1" ref="AG1329" ca="1">IF($D1328=$C$3,
SUM(IF(OFFSET($N$1031,,,($C1328-1)*3-2,$C$2)=AG1328,OFFSET($N$1033,,,($C1328-1)*3-2,$C$2)*OFFSET($B$1031,1,,($C1328-1)*3-2,1))),
IFERROR((AG994/$J993)*$J1328,0))</f>
        <v>0</v>
      </c>
      <c r="AH1329" s="317"/>
      <c r="AI1329" s="318"/>
      <c r="AJ1329" s="318"/>
      <c r="AK1329" s="318"/>
      <c r="AL1329" s="318"/>
      <c r="AM1329"/>
      <c r="AN1329"/>
      <c r="AO1329"/>
      <c r="AP1329"/>
      <c r="AQ1329"/>
      <c r="AR1329"/>
    </row>
    <row r="1330" spans="1:44" ht="13.15" customHeight="1">
      <c r="A1330" s="317"/>
      <c r="B1330" s="380" t="str">
        <f t="shared" ref="B1330:C1330" ca="1" si="5026">B995</f>
        <v/>
      </c>
      <c r="C1330" s="380" t="str">
        <f t="shared" ca="1" si="5026"/>
        <v/>
      </c>
      <c r="D1330" s="891"/>
      <c r="E1330" s="896"/>
      <c r="F1330" s="897"/>
      <c r="G1330" s="900"/>
      <c r="H1330" s="903"/>
      <c r="I1330" s="906"/>
      <c r="J1330" s="909"/>
      <c r="K1330" s="912"/>
      <c r="L1330" s="915"/>
      <c r="M1330" s="404" t="s">
        <v>91</v>
      </c>
      <c r="N1330" s="405">
        <f t="shared" ref="N1330:AG1330" ca="1" si="5027">IFERROR(N1329*$K1328,0)</f>
        <v>0</v>
      </c>
      <c r="O1330" s="406">
        <f t="shared" ca="1" si="5027"/>
        <v>0</v>
      </c>
      <c r="P1330" s="406">
        <f t="shared" ca="1" si="5027"/>
        <v>0</v>
      </c>
      <c r="Q1330" s="407">
        <f t="shared" ca="1" si="5027"/>
        <v>0</v>
      </c>
      <c r="R1330" s="406">
        <f t="shared" ca="1" si="5027"/>
        <v>0</v>
      </c>
      <c r="S1330" s="406">
        <f t="shared" ca="1" si="5027"/>
        <v>0</v>
      </c>
      <c r="T1330" s="406">
        <f t="shared" ca="1" si="5027"/>
        <v>0</v>
      </c>
      <c r="U1330" s="406">
        <f t="shared" ca="1" si="5027"/>
        <v>0</v>
      </c>
      <c r="V1330" s="406">
        <f t="shared" ca="1" si="5027"/>
        <v>0</v>
      </c>
      <c r="W1330" s="406">
        <f t="shared" ca="1" si="5027"/>
        <v>0</v>
      </c>
      <c r="X1330" s="406">
        <f t="shared" ca="1" si="5027"/>
        <v>0</v>
      </c>
      <c r="Y1330" s="406">
        <f t="shared" ca="1" si="5027"/>
        <v>0</v>
      </c>
      <c r="Z1330" s="406">
        <f t="shared" ca="1" si="5027"/>
        <v>0</v>
      </c>
      <c r="AA1330" s="406">
        <f t="shared" ca="1" si="5027"/>
        <v>0</v>
      </c>
      <c r="AB1330" s="406">
        <f t="shared" ca="1" si="5027"/>
        <v>0</v>
      </c>
      <c r="AC1330" s="406">
        <f t="shared" ca="1" si="5027"/>
        <v>0</v>
      </c>
      <c r="AD1330" s="406">
        <f t="shared" ca="1" si="5027"/>
        <v>0</v>
      </c>
      <c r="AE1330" s="406">
        <f t="shared" ca="1" si="5027"/>
        <v>0</v>
      </c>
      <c r="AF1330" s="406">
        <f t="shared" ca="1" si="5027"/>
        <v>0</v>
      </c>
      <c r="AG1330" s="406">
        <f t="shared" ca="1" si="5027"/>
        <v>0</v>
      </c>
      <c r="AH1330" s="317"/>
      <c r="AI1330" s="318"/>
      <c r="AJ1330" s="318"/>
      <c r="AK1330" s="318"/>
      <c r="AL1330" s="318"/>
      <c r="AM1330"/>
      <c r="AN1330"/>
      <c r="AO1330"/>
      <c r="AP1330"/>
      <c r="AQ1330"/>
      <c r="AR1330"/>
    </row>
    <row r="1331" spans="1:44" ht="13.15" customHeight="1">
      <c r="A1331" s="317"/>
      <c r="B1331" s="317"/>
      <c r="C1331" s="317" cm="1">
        <f t="array" aca="1" ref="C1331" ca="1">OFFSET(C1331,-3,,,)+1</f>
        <v>101</v>
      </c>
      <c r="D1331" s="889" t="str">
        <f t="shared" ref="D1331:E1331" ca="1" si="5028">D996</f>
        <v/>
      </c>
      <c r="E1331" s="892" t="str">
        <f t="shared" ca="1" si="5028"/>
        <v/>
      </c>
      <c r="F1331" s="893"/>
      <c r="G1331" s="898">
        <f t="shared" ref="G1331" si="5029">G996</f>
        <v>0</v>
      </c>
      <c r="H1331" s="901"/>
      <c r="I1331" s="904" t="str">
        <f t="shared" ref="I1331" ca="1" si="5030">I996</f>
        <v/>
      </c>
      <c r="J1331" s="907">
        <f t="shared" ref="J1331" ca="1" si="5031">IF($D1331=$C$3,
SUMPRODUCT(OFFSET($B$1031,1,,($C1331-1)*3-2,),OFFSET($L$1031,,,($C1331-1)*3-2,)),J996+H1331)</f>
        <v>0</v>
      </c>
      <c r="K1331" s="910">
        <f t="shared" ref="K1331" ca="1" si="5032">K996</f>
        <v>0</v>
      </c>
      <c r="L1331" s="913">
        <f t="shared" ref="L1331" ca="1" si="5033">J1331*K1331</f>
        <v>0</v>
      </c>
      <c r="M1331" s="402" t="s">
        <v>89</v>
      </c>
      <c r="N1331" s="308" t="str">
        <f t="shared" ref="N1331:AG1331" ca="1" si="5034">N996</f>
        <v/>
      </c>
      <c r="O1331" s="309" t="str">
        <f t="shared" ca="1" si="5034"/>
        <v/>
      </c>
      <c r="P1331" s="309" t="str">
        <f t="shared" ca="1" si="5034"/>
        <v/>
      </c>
      <c r="Q1331" s="310" t="str">
        <f t="shared" ca="1" si="5034"/>
        <v/>
      </c>
      <c r="R1331" s="309" t="str">
        <f t="shared" ca="1" si="5034"/>
        <v/>
      </c>
      <c r="S1331" s="309" t="str">
        <f t="shared" ca="1" si="5034"/>
        <v/>
      </c>
      <c r="T1331" s="309" t="str">
        <f t="shared" ca="1" si="5034"/>
        <v/>
      </c>
      <c r="U1331" s="309" t="str">
        <f t="shared" ca="1" si="5034"/>
        <v/>
      </c>
      <c r="V1331" s="309" t="str">
        <f t="shared" ca="1" si="5034"/>
        <v/>
      </c>
      <c r="W1331" s="309" t="str">
        <f t="shared" ca="1" si="5034"/>
        <v/>
      </c>
      <c r="X1331" s="309" t="str">
        <f t="shared" ca="1" si="5034"/>
        <v/>
      </c>
      <c r="Y1331" s="309" t="str">
        <f t="shared" ca="1" si="5034"/>
        <v/>
      </c>
      <c r="Z1331" s="309" t="str">
        <f t="shared" ca="1" si="5034"/>
        <v/>
      </c>
      <c r="AA1331" s="309" t="str">
        <f t="shared" ca="1" si="5034"/>
        <v/>
      </c>
      <c r="AB1331" s="309" t="str">
        <f t="shared" ca="1" si="5034"/>
        <v/>
      </c>
      <c r="AC1331" s="309" t="str">
        <f t="shared" ca="1" si="5034"/>
        <v/>
      </c>
      <c r="AD1331" s="309" t="str">
        <f t="shared" ca="1" si="5034"/>
        <v/>
      </c>
      <c r="AE1331" s="309" t="str">
        <f t="shared" ca="1" si="5034"/>
        <v/>
      </c>
      <c r="AF1331" s="309" t="str">
        <f t="shared" ca="1" si="5034"/>
        <v/>
      </c>
      <c r="AG1331" s="309" t="str">
        <f t="shared" ca="1" si="5034"/>
        <v/>
      </c>
      <c r="AH1331" s="317"/>
      <c r="AI1331" s="318"/>
      <c r="AJ1331" s="318"/>
      <c r="AK1331" s="318"/>
      <c r="AL1331" s="318"/>
      <c r="AM1331"/>
      <c r="AN1331"/>
      <c r="AO1331"/>
      <c r="AP1331"/>
      <c r="AQ1331"/>
      <c r="AR1331"/>
    </row>
    <row r="1332" spans="1:44" ht="13.15" customHeight="1">
      <c r="A1332" s="317"/>
      <c r="B1332" s="380">
        <f t="shared" ref="B1332" ca="1" si="5035">B997</f>
        <v>0</v>
      </c>
      <c r="C1332" s="317" cm="1">
        <f t="array" aca="1" ref="C1332" ca="1">IF(ROUND(SUM(IF(N1331:AG1331&lt;&gt;"",IF(N1331:AG1331&lt;&gt;0,(N1332:AG1332))))-J1331,3)&lt;&gt;0,"X",0)</f>
        <v>0</v>
      </c>
      <c r="D1332" s="890"/>
      <c r="E1332" s="894"/>
      <c r="F1332" s="895"/>
      <c r="G1332" s="899"/>
      <c r="H1332" s="902"/>
      <c r="I1332" s="905"/>
      <c r="J1332" s="908"/>
      <c r="K1332" s="911"/>
      <c r="L1332" s="914"/>
      <c r="M1332" s="403" t="s">
        <v>90</v>
      </c>
      <c r="N1332" s="312" cm="1">
        <f t="array" aca="1" ref="N1332" ca="1">IF($D1331=$C$3,
SUM(IF(OFFSET($N$1031,,,($C1331-1)*3-2,$C$2)=N1331,OFFSET($N$1033,,,($C1331-1)*3-2,$C$2)*OFFSET($B$1031,1,,($C1331-1)*3-2,1))),
IFERROR((N997/$J996)*$J1331,0))</f>
        <v>0</v>
      </c>
      <c r="O1332" s="312" cm="1">
        <f t="array" aca="1" ref="O1332" ca="1">IF($D1331=$C$3,
SUM(IF(OFFSET($N$1031,,,($C1331-1)*3-2,$C$2)=O1331,OFFSET($N$1033,,,($C1331-1)*3-2,$C$2)*OFFSET($B$1031,1,,($C1331-1)*3-2,1))),
IFERROR((O997/$J996)*$J1331,0))</f>
        <v>0</v>
      </c>
      <c r="P1332" s="312" cm="1">
        <f t="array" aca="1" ref="P1332" ca="1">IF($D1331=$C$3,
SUM(IF(OFFSET($N$1031,,,($C1331-1)*3-2,$C$2)=P1331,OFFSET($N$1033,,,($C1331-1)*3-2,$C$2)*OFFSET($B$1031,1,,($C1331-1)*3-2,1))),
IFERROR((P997/$J996)*$J1331,0))</f>
        <v>0</v>
      </c>
      <c r="Q1332" s="313" cm="1">
        <f t="array" aca="1" ref="Q1332" ca="1">IF($D1331=$C$3,
SUM(IF(OFFSET($N$1031,,,($C1331-1)*3-2,$C$2)=Q1331,OFFSET($N$1033,,,($C1331-1)*3-2,$C$2)*OFFSET($B$1031,1,,($C1331-1)*3-2,1))),
IFERROR((Q997/$J996)*$J1331,0))</f>
        <v>0</v>
      </c>
      <c r="R1332" s="312" cm="1">
        <f t="array" aca="1" ref="R1332" ca="1">IF($D1331=$C$3,
SUM(IF(OFFSET($N$1031,,,($C1331-1)*3-2,$C$2)=R1331,OFFSET($N$1033,,,($C1331-1)*3-2,$C$2)*OFFSET($B$1031,1,,($C1331-1)*3-2,1))),
IFERROR((R997/$J996)*$J1331,0))</f>
        <v>0</v>
      </c>
      <c r="S1332" s="312" cm="1">
        <f t="array" aca="1" ref="S1332" ca="1">IF($D1331=$C$3,
SUM(IF(OFFSET($N$1031,,,($C1331-1)*3-2,$C$2)=S1331,OFFSET($N$1033,,,($C1331-1)*3-2,$C$2)*OFFSET($B$1031,1,,($C1331-1)*3-2,1))),
IFERROR((S997/$J996)*$J1331,0))</f>
        <v>0</v>
      </c>
      <c r="T1332" s="312" cm="1">
        <f t="array" aca="1" ref="T1332" ca="1">IF($D1331=$C$3,
SUM(IF(OFFSET($N$1031,,,($C1331-1)*3-2,$C$2)=T1331,OFFSET($N$1033,,,($C1331-1)*3-2,$C$2)*OFFSET($B$1031,1,,($C1331-1)*3-2,1))),
IFERROR((T997/$J996)*$J1331,0))</f>
        <v>0</v>
      </c>
      <c r="U1332" s="312" cm="1">
        <f t="array" aca="1" ref="U1332" ca="1">IF($D1331=$C$3,
SUM(IF(OFFSET($N$1031,,,($C1331-1)*3-2,$C$2)=U1331,OFFSET($N$1033,,,($C1331-1)*3-2,$C$2)*OFFSET($B$1031,1,,($C1331-1)*3-2,1))),
IFERROR((U997/$J996)*$J1331,0))</f>
        <v>0</v>
      </c>
      <c r="V1332" s="312" cm="1">
        <f t="array" aca="1" ref="V1332" ca="1">IF($D1331=$C$3,
SUM(IF(OFFSET($N$1031,,,($C1331-1)*3-2,$C$2)=V1331,OFFSET($N$1033,,,($C1331-1)*3-2,$C$2)*OFFSET($B$1031,1,,($C1331-1)*3-2,1))),
IFERROR((V997/$J996)*$J1331,0))</f>
        <v>0</v>
      </c>
      <c r="W1332" s="312" cm="1">
        <f t="array" aca="1" ref="W1332" ca="1">IF($D1331=$C$3,
SUM(IF(OFFSET($N$1031,,,($C1331-1)*3-2,$C$2)=W1331,OFFSET($N$1033,,,($C1331-1)*3-2,$C$2)*OFFSET($B$1031,1,,($C1331-1)*3-2,1))),
IFERROR((W997/$J996)*$J1331,0))</f>
        <v>0</v>
      </c>
      <c r="X1332" s="312" cm="1">
        <f t="array" aca="1" ref="X1332" ca="1">IF($D1331=$C$3,
SUM(IF(OFFSET($N$1031,,,($C1331-1)*3-2,$C$2)=X1331,OFFSET($N$1033,,,($C1331-1)*3-2,$C$2)*OFFSET($B$1031,1,,($C1331-1)*3-2,1))),
IFERROR((X997/$J996)*$J1331,0))</f>
        <v>0</v>
      </c>
      <c r="Y1332" s="312" cm="1">
        <f t="array" aca="1" ref="Y1332" ca="1">IF($D1331=$C$3,
SUM(IF(OFFSET($N$1031,,,($C1331-1)*3-2,$C$2)=Y1331,OFFSET($N$1033,,,($C1331-1)*3-2,$C$2)*OFFSET($B$1031,1,,($C1331-1)*3-2,1))),
IFERROR((Y997/$J996)*$J1331,0))</f>
        <v>0</v>
      </c>
      <c r="Z1332" s="312" cm="1">
        <f t="array" aca="1" ref="Z1332" ca="1">IF($D1331=$C$3,
SUM(IF(OFFSET($N$1031,,,($C1331-1)*3-2,$C$2)=Z1331,OFFSET($N$1033,,,($C1331-1)*3-2,$C$2)*OFFSET($B$1031,1,,($C1331-1)*3-2,1))),
IFERROR((Z997/$J996)*$J1331,0))</f>
        <v>0</v>
      </c>
      <c r="AA1332" s="312" cm="1">
        <f t="array" aca="1" ref="AA1332" ca="1">IF($D1331=$C$3,
SUM(IF(OFFSET($N$1031,,,($C1331-1)*3-2,$C$2)=AA1331,OFFSET($N$1033,,,($C1331-1)*3-2,$C$2)*OFFSET($B$1031,1,,($C1331-1)*3-2,1))),
IFERROR((AA997/$J996)*$J1331,0))</f>
        <v>0</v>
      </c>
      <c r="AB1332" s="312" cm="1">
        <f t="array" aca="1" ref="AB1332" ca="1">IF($D1331=$C$3,
SUM(IF(OFFSET($N$1031,,,($C1331-1)*3-2,$C$2)=AB1331,OFFSET($N$1033,,,($C1331-1)*3-2,$C$2)*OFFSET($B$1031,1,,($C1331-1)*3-2,1))),
IFERROR((AB997/$J996)*$J1331,0))</f>
        <v>0</v>
      </c>
      <c r="AC1332" s="312" cm="1">
        <f t="array" aca="1" ref="AC1332" ca="1">IF($D1331=$C$3,
SUM(IF(OFFSET($N$1031,,,($C1331-1)*3-2,$C$2)=AC1331,OFFSET($N$1033,,,($C1331-1)*3-2,$C$2)*OFFSET($B$1031,1,,($C1331-1)*3-2,1))),
IFERROR((AC997/$J996)*$J1331,0))</f>
        <v>0</v>
      </c>
      <c r="AD1332" s="312" cm="1">
        <f t="array" aca="1" ref="AD1332" ca="1">IF($D1331=$C$3,
SUM(IF(OFFSET($N$1031,,,($C1331-1)*3-2,$C$2)=AD1331,OFFSET($N$1033,,,($C1331-1)*3-2,$C$2)*OFFSET($B$1031,1,,($C1331-1)*3-2,1))),
IFERROR((AD997/$J996)*$J1331,0))</f>
        <v>0</v>
      </c>
      <c r="AE1332" s="312" cm="1">
        <f t="array" aca="1" ref="AE1332" ca="1">IF($D1331=$C$3,
SUM(IF(OFFSET($N$1031,,,($C1331-1)*3-2,$C$2)=AE1331,OFFSET($N$1033,,,($C1331-1)*3-2,$C$2)*OFFSET($B$1031,1,,($C1331-1)*3-2,1))),
IFERROR((AE997/$J996)*$J1331,0))</f>
        <v>0</v>
      </c>
      <c r="AF1332" s="312" cm="1">
        <f t="array" aca="1" ref="AF1332" ca="1">IF($D1331=$C$3,
SUM(IF(OFFSET($N$1031,,,($C1331-1)*3-2,$C$2)=AF1331,OFFSET($N$1033,,,($C1331-1)*3-2,$C$2)*OFFSET($B$1031,1,,($C1331-1)*3-2,1))),
IFERROR((AF997/$J996)*$J1331,0))</f>
        <v>0</v>
      </c>
      <c r="AG1332" s="312" cm="1">
        <f t="array" aca="1" ref="AG1332" ca="1">IF($D1331=$C$3,
SUM(IF(OFFSET($N$1031,,,($C1331-1)*3-2,$C$2)=AG1331,OFFSET($N$1033,,,($C1331-1)*3-2,$C$2)*OFFSET($B$1031,1,,($C1331-1)*3-2,1))),
IFERROR((AG997/$J996)*$J1331,0))</f>
        <v>0</v>
      </c>
      <c r="AH1332" s="317"/>
      <c r="AI1332" s="318"/>
      <c r="AJ1332" s="318"/>
      <c r="AK1332" s="318"/>
      <c r="AL1332" s="318"/>
      <c r="AM1332"/>
      <c r="AN1332"/>
      <c r="AO1332"/>
      <c r="AP1332"/>
      <c r="AQ1332"/>
      <c r="AR1332"/>
    </row>
    <row r="1333" spans="1:44" ht="13.15" customHeight="1">
      <c r="A1333" s="317"/>
      <c r="B1333" s="380" t="str">
        <f t="shared" ref="B1333:C1333" ca="1" si="5036">B998</f>
        <v/>
      </c>
      <c r="C1333" s="380" t="str">
        <f t="shared" ca="1" si="5036"/>
        <v/>
      </c>
      <c r="D1333" s="891"/>
      <c r="E1333" s="896"/>
      <c r="F1333" s="897"/>
      <c r="G1333" s="900"/>
      <c r="H1333" s="903"/>
      <c r="I1333" s="906"/>
      <c r="J1333" s="909"/>
      <c r="K1333" s="912"/>
      <c r="L1333" s="915"/>
      <c r="M1333" s="404" t="s">
        <v>91</v>
      </c>
      <c r="N1333" s="405">
        <f t="shared" ref="N1333:AG1333" ca="1" si="5037">IFERROR(N1332*$K1331,0)</f>
        <v>0</v>
      </c>
      <c r="O1333" s="406">
        <f t="shared" ca="1" si="5037"/>
        <v>0</v>
      </c>
      <c r="P1333" s="406">
        <f t="shared" ca="1" si="5037"/>
        <v>0</v>
      </c>
      <c r="Q1333" s="407">
        <f t="shared" ca="1" si="5037"/>
        <v>0</v>
      </c>
      <c r="R1333" s="406">
        <f t="shared" ca="1" si="5037"/>
        <v>0</v>
      </c>
      <c r="S1333" s="406">
        <f t="shared" ca="1" si="5037"/>
        <v>0</v>
      </c>
      <c r="T1333" s="406">
        <f t="shared" ca="1" si="5037"/>
        <v>0</v>
      </c>
      <c r="U1333" s="406">
        <f t="shared" ca="1" si="5037"/>
        <v>0</v>
      </c>
      <c r="V1333" s="406">
        <f t="shared" ca="1" si="5037"/>
        <v>0</v>
      </c>
      <c r="W1333" s="406">
        <f t="shared" ca="1" si="5037"/>
        <v>0</v>
      </c>
      <c r="X1333" s="406">
        <f t="shared" ca="1" si="5037"/>
        <v>0</v>
      </c>
      <c r="Y1333" s="406">
        <f t="shared" ca="1" si="5037"/>
        <v>0</v>
      </c>
      <c r="Z1333" s="406">
        <f t="shared" ca="1" si="5037"/>
        <v>0</v>
      </c>
      <c r="AA1333" s="406">
        <f t="shared" ca="1" si="5037"/>
        <v>0</v>
      </c>
      <c r="AB1333" s="406">
        <f t="shared" ca="1" si="5037"/>
        <v>0</v>
      </c>
      <c r="AC1333" s="406">
        <f t="shared" ca="1" si="5037"/>
        <v>0</v>
      </c>
      <c r="AD1333" s="406">
        <f t="shared" ca="1" si="5037"/>
        <v>0</v>
      </c>
      <c r="AE1333" s="406">
        <f t="shared" ca="1" si="5037"/>
        <v>0</v>
      </c>
      <c r="AF1333" s="406">
        <f t="shared" ca="1" si="5037"/>
        <v>0</v>
      </c>
      <c r="AG1333" s="406">
        <f t="shared" ca="1" si="5037"/>
        <v>0</v>
      </c>
      <c r="AH1333" s="317"/>
      <c r="AI1333" s="318"/>
      <c r="AJ1333" s="318"/>
      <c r="AK1333" s="318"/>
      <c r="AL1333" s="318"/>
      <c r="AM1333"/>
      <c r="AN1333"/>
      <c r="AO1333"/>
      <c r="AP1333"/>
      <c r="AQ1333"/>
      <c r="AR1333"/>
    </row>
    <row r="1334" spans="1:44" ht="13.15" customHeight="1">
      <c r="A1334" s="317"/>
      <c r="B1334" s="317"/>
      <c r="C1334" s="317" cm="1">
        <f t="array" aca="1" ref="C1334" ca="1">OFFSET(C1334,-3,,,)+1</f>
        <v>102</v>
      </c>
      <c r="D1334" s="889" t="str">
        <f t="shared" ref="D1334:E1334" ca="1" si="5038">D999</f>
        <v/>
      </c>
      <c r="E1334" s="892" t="str">
        <f t="shared" ca="1" si="5038"/>
        <v/>
      </c>
      <c r="F1334" s="893"/>
      <c r="G1334" s="898">
        <f t="shared" ref="G1334" si="5039">G999</f>
        <v>0</v>
      </c>
      <c r="H1334" s="901"/>
      <c r="I1334" s="904" t="str">
        <f t="shared" ref="I1334" ca="1" si="5040">I999</f>
        <v/>
      </c>
      <c r="J1334" s="907">
        <f t="shared" ref="J1334" ca="1" si="5041">IF($D1334=$C$3,
SUMPRODUCT(OFFSET($B$1031,1,,($C1334-1)*3-2,),OFFSET($L$1031,,,($C1334-1)*3-2,)),J999+H1334)</f>
        <v>0</v>
      </c>
      <c r="K1334" s="910">
        <f t="shared" ref="K1334" ca="1" si="5042">K999</f>
        <v>0</v>
      </c>
      <c r="L1334" s="913">
        <f t="shared" ref="L1334" ca="1" si="5043">J1334*K1334</f>
        <v>0</v>
      </c>
      <c r="M1334" s="402" t="s">
        <v>89</v>
      </c>
      <c r="N1334" s="308" t="str">
        <f t="shared" ref="N1334:AG1334" ca="1" si="5044">N999</f>
        <v/>
      </c>
      <c r="O1334" s="309" t="str">
        <f t="shared" ca="1" si="5044"/>
        <v/>
      </c>
      <c r="P1334" s="309" t="str">
        <f t="shared" ca="1" si="5044"/>
        <v/>
      </c>
      <c r="Q1334" s="310" t="str">
        <f t="shared" ca="1" si="5044"/>
        <v/>
      </c>
      <c r="R1334" s="309" t="str">
        <f t="shared" ca="1" si="5044"/>
        <v/>
      </c>
      <c r="S1334" s="309" t="str">
        <f t="shared" ca="1" si="5044"/>
        <v/>
      </c>
      <c r="T1334" s="309" t="str">
        <f t="shared" ca="1" si="5044"/>
        <v/>
      </c>
      <c r="U1334" s="309" t="str">
        <f t="shared" ca="1" si="5044"/>
        <v/>
      </c>
      <c r="V1334" s="309" t="str">
        <f t="shared" ca="1" si="5044"/>
        <v/>
      </c>
      <c r="W1334" s="309" t="str">
        <f t="shared" ca="1" si="5044"/>
        <v/>
      </c>
      <c r="X1334" s="309" t="str">
        <f t="shared" ca="1" si="5044"/>
        <v/>
      </c>
      <c r="Y1334" s="309" t="str">
        <f t="shared" ca="1" si="5044"/>
        <v/>
      </c>
      <c r="Z1334" s="309" t="str">
        <f t="shared" ca="1" si="5044"/>
        <v/>
      </c>
      <c r="AA1334" s="309" t="str">
        <f t="shared" ca="1" si="5044"/>
        <v/>
      </c>
      <c r="AB1334" s="309" t="str">
        <f t="shared" ca="1" si="5044"/>
        <v/>
      </c>
      <c r="AC1334" s="309" t="str">
        <f t="shared" ca="1" si="5044"/>
        <v/>
      </c>
      <c r="AD1334" s="309" t="str">
        <f t="shared" ca="1" si="5044"/>
        <v/>
      </c>
      <c r="AE1334" s="309" t="str">
        <f t="shared" ca="1" si="5044"/>
        <v/>
      </c>
      <c r="AF1334" s="309" t="str">
        <f t="shared" ca="1" si="5044"/>
        <v/>
      </c>
      <c r="AG1334" s="309" t="str">
        <f t="shared" ca="1" si="5044"/>
        <v/>
      </c>
      <c r="AH1334" s="317"/>
      <c r="AI1334" s="318"/>
      <c r="AJ1334" s="318"/>
      <c r="AK1334" s="318"/>
      <c r="AL1334" s="318"/>
      <c r="AM1334"/>
      <c r="AN1334"/>
      <c r="AO1334"/>
      <c r="AP1334"/>
      <c r="AQ1334"/>
      <c r="AR1334"/>
    </row>
    <row r="1335" spans="1:44" ht="13.15" customHeight="1">
      <c r="A1335" s="317"/>
      <c r="B1335" s="380">
        <f t="shared" ref="B1335" ca="1" si="5045">B1000</f>
        <v>0</v>
      </c>
      <c r="C1335" s="317" cm="1">
        <f t="array" aca="1" ref="C1335" ca="1">IF(ROUND(SUM(IF(N1334:AG1334&lt;&gt;"",IF(N1334:AG1334&lt;&gt;0,(N1335:AG1335))))-J1334,3)&lt;&gt;0,"X",0)</f>
        <v>0</v>
      </c>
      <c r="D1335" s="890"/>
      <c r="E1335" s="894"/>
      <c r="F1335" s="895"/>
      <c r="G1335" s="899"/>
      <c r="H1335" s="902"/>
      <c r="I1335" s="905"/>
      <c r="J1335" s="908"/>
      <c r="K1335" s="911"/>
      <c r="L1335" s="914"/>
      <c r="M1335" s="403" t="s">
        <v>90</v>
      </c>
      <c r="N1335" s="312" cm="1">
        <f t="array" aca="1" ref="N1335" ca="1">IF($D1334=$C$3,
SUM(IF(OFFSET($N$1031,,,($C1334-1)*3-2,$C$2)=N1334,OFFSET($N$1033,,,($C1334-1)*3-2,$C$2)*OFFSET($B$1031,1,,($C1334-1)*3-2,1))),
IFERROR((N1000/$J999)*$J1334,0))</f>
        <v>0</v>
      </c>
      <c r="O1335" s="312" cm="1">
        <f t="array" aca="1" ref="O1335" ca="1">IF($D1334=$C$3,
SUM(IF(OFFSET($N$1031,,,($C1334-1)*3-2,$C$2)=O1334,OFFSET($N$1033,,,($C1334-1)*3-2,$C$2)*OFFSET($B$1031,1,,($C1334-1)*3-2,1))),
IFERROR((O1000/$J999)*$J1334,0))</f>
        <v>0</v>
      </c>
      <c r="P1335" s="312" cm="1">
        <f t="array" aca="1" ref="P1335" ca="1">IF($D1334=$C$3,
SUM(IF(OFFSET($N$1031,,,($C1334-1)*3-2,$C$2)=P1334,OFFSET($N$1033,,,($C1334-1)*3-2,$C$2)*OFFSET($B$1031,1,,($C1334-1)*3-2,1))),
IFERROR((P1000/$J999)*$J1334,0))</f>
        <v>0</v>
      </c>
      <c r="Q1335" s="313" cm="1">
        <f t="array" aca="1" ref="Q1335" ca="1">IF($D1334=$C$3,
SUM(IF(OFFSET($N$1031,,,($C1334-1)*3-2,$C$2)=Q1334,OFFSET($N$1033,,,($C1334-1)*3-2,$C$2)*OFFSET($B$1031,1,,($C1334-1)*3-2,1))),
IFERROR((Q1000/$J999)*$J1334,0))</f>
        <v>0</v>
      </c>
      <c r="R1335" s="312" cm="1">
        <f t="array" aca="1" ref="R1335" ca="1">IF($D1334=$C$3,
SUM(IF(OFFSET($N$1031,,,($C1334-1)*3-2,$C$2)=R1334,OFFSET($N$1033,,,($C1334-1)*3-2,$C$2)*OFFSET($B$1031,1,,($C1334-1)*3-2,1))),
IFERROR((R1000/$J999)*$J1334,0))</f>
        <v>0</v>
      </c>
      <c r="S1335" s="312" cm="1">
        <f t="array" aca="1" ref="S1335" ca="1">IF($D1334=$C$3,
SUM(IF(OFFSET($N$1031,,,($C1334-1)*3-2,$C$2)=S1334,OFFSET($N$1033,,,($C1334-1)*3-2,$C$2)*OFFSET($B$1031,1,,($C1334-1)*3-2,1))),
IFERROR((S1000/$J999)*$J1334,0))</f>
        <v>0</v>
      </c>
      <c r="T1335" s="312" cm="1">
        <f t="array" aca="1" ref="T1335" ca="1">IF($D1334=$C$3,
SUM(IF(OFFSET($N$1031,,,($C1334-1)*3-2,$C$2)=T1334,OFFSET($N$1033,,,($C1334-1)*3-2,$C$2)*OFFSET($B$1031,1,,($C1334-1)*3-2,1))),
IFERROR((T1000/$J999)*$J1334,0))</f>
        <v>0</v>
      </c>
      <c r="U1335" s="312" cm="1">
        <f t="array" aca="1" ref="U1335" ca="1">IF($D1334=$C$3,
SUM(IF(OFFSET($N$1031,,,($C1334-1)*3-2,$C$2)=U1334,OFFSET($N$1033,,,($C1334-1)*3-2,$C$2)*OFFSET($B$1031,1,,($C1334-1)*3-2,1))),
IFERROR((U1000/$J999)*$J1334,0))</f>
        <v>0</v>
      </c>
      <c r="V1335" s="312" cm="1">
        <f t="array" aca="1" ref="V1335" ca="1">IF($D1334=$C$3,
SUM(IF(OFFSET($N$1031,,,($C1334-1)*3-2,$C$2)=V1334,OFFSET($N$1033,,,($C1334-1)*3-2,$C$2)*OFFSET($B$1031,1,,($C1334-1)*3-2,1))),
IFERROR((V1000/$J999)*$J1334,0))</f>
        <v>0</v>
      </c>
      <c r="W1335" s="312" cm="1">
        <f t="array" aca="1" ref="W1335" ca="1">IF($D1334=$C$3,
SUM(IF(OFFSET($N$1031,,,($C1334-1)*3-2,$C$2)=W1334,OFFSET($N$1033,,,($C1334-1)*3-2,$C$2)*OFFSET($B$1031,1,,($C1334-1)*3-2,1))),
IFERROR((W1000/$J999)*$J1334,0))</f>
        <v>0</v>
      </c>
      <c r="X1335" s="312" cm="1">
        <f t="array" aca="1" ref="X1335" ca="1">IF($D1334=$C$3,
SUM(IF(OFFSET($N$1031,,,($C1334-1)*3-2,$C$2)=X1334,OFFSET($N$1033,,,($C1334-1)*3-2,$C$2)*OFFSET($B$1031,1,,($C1334-1)*3-2,1))),
IFERROR((X1000/$J999)*$J1334,0))</f>
        <v>0</v>
      </c>
      <c r="Y1335" s="312" cm="1">
        <f t="array" aca="1" ref="Y1335" ca="1">IF($D1334=$C$3,
SUM(IF(OFFSET($N$1031,,,($C1334-1)*3-2,$C$2)=Y1334,OFFSET($N$1033,,,($C1334-1)*3-2,$C$2)*OFFSET($B$1031,1,,($C1334-1)*3-2,1))),
IFERROR((Y1000/$J999)*$J1334,0))</f>
        <v>0</v>
      </c>
      <c r="Z1335" s="312" cm="1">
        <f t="array" aca="1" ref="Z1335" ca="1">IF($D1334=$C$3,
SUM(IF(OFFSET($N$1031,,,($C1334-1)*3-2,$C$2)=Z1334,OFFSET($N$1033,,,($C1334-1)*3-2,$C$2)*OFFSET($B$1031,1,,($C1334-1)*3-2,1))),
IFERROR((Z1000/$J999)*$J1334,0))</f>
        <v>0</v>
      </c>
      <c r="AA1335" s="312" cm="1">
        <f t="array" aca="1" ref="AA1335" ca="1">IF($D1334=$C$3,
SUM(IF(OFFSET($N$1031,,,($C1334-1)*3-2,$C$2)=AA1334,OFFSET($N$1033,,,($C1334-1)*3-2,$C$2)*OFFSET($B$1031,1,,($C1334-1)*3-2,1))),
IFERROR((AA1000/$J999)*$J1334,0))</f>
        <v>0</v>
      </c>
      <c r="AB1335" s="312" cm="1">
        <f t="array" aca="1" ref="AB1335" ca="1">IF($D1334=$C$3,
SUM(IF(OFFSET($N$1031,,,($C1334-1)*3-2,$C$2)=AB1334,OFFSET($N$1033,,,($C1334-1)*3-2,$C$2)*OFFSET($B$1031,1,,($C1334-1)*3-2,1))),
IFERROR((AB1000/$J999)*$J1334,0))</f>
        <v>0</v>
      </c>
      <c r="AC1335" s="312" cm="1">
        <f t="array" aca="1" ref="AC1335" ca="1">IF($D1334=$C$3,
SUM(IF(OFFSET($N$1031,,,($C1334-1)*3-2,$C$2)=AC1334,OFFSET($N$1033,,,($C1334-1)*3-2,$C$2)*OFFSET($B$1031,1,,($C1334-1)*3-2,1))),
IFERROR((AC1000/$J999)*$J1334,0))</f>
        <v>0</v>
      </c>
      <c r="AD1335" s="312" cm="1">
        <f t="array" aca="1" ref="AD1335" ca="1">IF($D1334=$C$3,
SUM(IF(OFFSET($N$1031,,,($C1334-1)*3-2,$C$2)=AD1334,OFFSET($N$1033,,,($C1334-1)*3-2,$C$2)*OFFSET($B$1031,1,,($C1334-1)*3-2,1))),
IFERROR((AD1000/$J999)*$J1334,0))</f>
        <v>0</v>
      </c>
      <c r="AE1335" s="312" cm="1">
        <f t="array" aca="1" ref="AE1335" ca="1">IF($D1334=$C$3,
SUM(IF(OFFSET($N$1031,,,($C1334-1)*3-2,$C$2)=AE1334,OFFSET($N$1033,,,($C1334-1)*3-2,$C$2)*OFFSET($B$1031,1,,($C1334-1)*3-2,1))),
IFERROR((AE1000/$J999)*$J1334,0))</f>
        <v>0</v>
      </c>
      <c r="AF1335" s="312" cm="1">
        <f t="array" aca="1" ref="AF1335" ca="1">IF($D1334=$C$3,
SUM(IF(OFFSET($N$1031,,,($C1334-1)*3-2,$C$2)=AF1334,OFFSET($N$1033,,,($C1334-1)*3-2,$C$2)*OFFSET($B$1031,1,,($C1334-1)*3-2,1))),
IFERROR((AF1000/$J999)*$J1334,0))</f>
        <v>0</v>
      </c>
      <c r="AG1335" s="312" cm="1">
        <f t="array" aca="1" ref="AG1335" ca="1">IF($D1334=$C$3,
SUM(IF(OFFSET($N$1031,,,($C1334-1)*3-2,$C$2)=AG1334,OFFSET($N$1033,,,($C1334-1)*3-2,$C$2)*OFFSET($B$1031,1,,($C1334-1)*3-2,1))),
IFERROR((AG1000/$J999)*$J1334,0))</f>
        <v>0</v>
      </c>
      <c r="AH1335" s="317"/>
      <c r="AI1335" s="318"/>
      <c r="AJ1335" s="318"/>
      <c r="AK1335" s="318"/>
      <c r="AL1335" s="318"/>
      <c r="AM1335"/>
      <c r="AN1335"/>
      <c r="AO1335"/>
      <c r="AP1335"/>
      <c r="AQ1335"/>
      <c r="AR1335"/>
    </row>
    <row r="1336" spans="1:44" ht="13.15" customHeight="1">
      <c r="A1336" s="317"/>
      <c r="B1336" s="380" t="str">
        <f t="shared" ref="B1336:C1336" ca="1" si="5046">B1001</f>
        <v/>
      </c>
      <c r="C1336" s="380" t="str">
        <f t="shared" ca="1" si="5046"/>
        <v/>
      </c>
      <c r="D1336" s="891"/>
      <c r="E1336" s="896"/>
      <c r="F1336" s="897"/>
      <c r="G1336" s="900"/>
      <c r="H1336" s="903"/>
      <c r="I1336" s="906"/>
      <c r="J1336" s="909"/>
      <c r="K1336" s="912"/>
      <c r="L1336" s="915"/>
      <c r="M1336" s="404" t="s">
        <v>91</v>
      </c>
      <c r="N1336" s="405">
        <f t="shared" ref="N1336:AG1336" ca="1" si="5047">IFERROR(N1335*$K1334,0)</f>
        <v>0</v>
      </c>
      <c r="O1336" s="406">
        <f t="shared" ca="1" si="5047"/>
        <v>0</v>
      </c>
      <c r="P1336" s="406">
        <f t="shared" ca="1" si="5047"/>
        <v>0</v>
      </c>
      <c r="Q1336" s="407">
        <f t="shared" ca="1" si="5047"/>
        <v>0</v>
      </c>
      <c r="R1336" s="406">
        <f t="shared" ca="1" si="5047"/>
        <v>0</v>
      </c>
      <c r="S1336" s="406">
        <f t="shared" ca="1" si="5047"/>
        <v>0</v>
      </c>
      <c r="T1336" s="406">
        <f t="shared" ca="1" si="5047"/>
        <v>0</v>
      </c>
      <c r="U1336" s="406">
        <f t="shared" ca="1" si="5047"/>
        <v>0</v>
      </c>
      <c r="V1336" s="406">
        <f t="shared" ca="1" si="5047"/>
        <v>0</v>
      </c>
      <c r="W1336" s="406">
        <f t="shared" ca="1" si="5047"/>
        <v>0</v>
      </c>
      <c r="X1336" s="406">
        <f t="shared" ca="1" si="5047"/>
        <v>0</v>
      </c>
      <c r="Y1336" s="406">
        <f t="shared" ca="1" si="5047"/>
        <v>0</v>
      </c>
      <c r="Z1336" s="406">
        <f t="shared" ca="1" si="5047"/>
        <v>0</v>
      </c>
      <c r="AA1336" s="406">
        <f t="shared" ca="1" si="5047"/>
        <v>0</v>
      </c>
      <c r="AB1336" s="406">
        <f t="shared" ca="1" si="5047"/>
        <v>0</v>
      </c>
      <c r="AC1336" s="406">
        <f t="shared" ca="1" si="5047"/>
        <v>0</v>
      </c>
      <c r="AD1336" s="406">
        <f t="shared" ca="1" si="5047"/>
        <v>0</v>
      </c>
      <c r="AE1336" s="406">
        <f t="shared" ca="1" si="5047"/>
        <v>0</v>
      </c>
      <c r="AF1336" s="406">
        <f t="shared" ca="1" si="5047"/>
        <v>0</v>
      </c>
      <c r="AG1336" s="406">
        <f t="shared" ca="1" si="5047"/>
        <v>0</v>
      </c>
      <c r="AH1336" s="317"/>
      <c r="AI1336" s="318"/>
      <c r="AJ1336" s="318"/>
      <c r="AK1336" s="318"/>
      <c r="AL1336" s="318"/>
      <c r="AM1336"/>
      <c r="AN1336"/>
      <c r="AO1336"/>
      <c r="AP1336"/>
      <c r="AQ1336"/>
      <c r="AR1336"/>
    </row>
    <row r="1337" spans="1:44" ht="13.15" customHeight="1">
      <c r="A1337" s="317"/>
      <c r="B1337" s="317"/>
      <c r="C1337" s="317" cm="1">
        <f t="array" aca="1" ref="C1337" ca="1">OFFSET(C1337,-3,,,)+1</f>
        <v>103</v>
      </c>
      <c r="D1337" s="889" t="str">
        <f t="shared" ref="D1337:E1337" ca="1" si="5048">D1002</f>
        <v/>
      </c>
      <c r="E1337" s="892" t="str">
        <f t="shared" ca="1" si="5048"/>
        <v/>
      </c>
      <c r="F1337" s="893"/>
      <c r="G1337" s="898">
        <f t="shared" ref="G1337" si="5049">G1002</f>
        <v>0</v>
      </c>
      <c r="H1337" s="901"/>
      <c r="I1337" s="904" t="str">
        <f t="shared" ref="I1337" ca="1" si="5050">I1002</f>
        <v/>
      </c>
      <c r="J1337" s="907">
        <f t="shared" ref="J1337" ca="1" si="5051">IF($D1337=$C$3,
SUMPRODUCT(OFFSET($B$1031,1,,($C1337-1)*3-2,),OFFSET($L$1031,,,($C1337-1)*3-2,)),J1002+H1337)</f>
        <v>0</v>
      </c>
      <c r="K1337" s="910">
        <f t="shared" ref="K1337" ca="1" si="5052">K1002</f>
        <v>0</v>
      </c>
      <c r="L1337" s="913">
        <f t="shared" ref="L1337" ca="1" si="5053">J1337*K1337</f>
        <v>0</v>
      </c>
      <c r="M1337" s="402" t="s">
        <v>89</v>
      </c>
      <c r="N1337" s="308" t="str">
        <f t="shared" ref="N1337:AG1337" ca="1" si="5054">N1002</f>
        <v/>
      </c>
      <c r="O1337" s="309" t="str">
        <f t="shared" ca="1" si="5054"/>
        <v/>
      </c>
      <c r="P1337" s="309" t="str">
        <f t="shared" ca="1" si="5054"/>
        <v/>
      </c>
      <c r="Q1337" s="310" t="str">
        <f t="shared" ca="1" si="5054"/>
        <v/>
      </c>
      <c r="R1337" s="309" t="str">
        <f t="shared" ca="1" si="5054"/>
        <v/>
      </c>
      <c r="S1337" s="309" t="str">
        <f t="shared" ca="1" si="5054"/>
        <v/>
      </c>
      <c r="T1337" s="309" t="str">
        <f t="shared" ca="1" si="5054"/>
        <v/>
      </c>
      <c r="U1337" s="309" t="str">
        <f t="shared" ca="1" si="5054"/>
        <v/>
      </c>
      <c r="V1337" s="309" t="str">
        <f t="shared" ca="1" si="5054"/>
        <v/>
      </c>
      <c r="W1337" s="309" t="str">
        <f t="shared" ca="1" si="5054"/>
        <v/>
      </c>
      <c r="X1337" s="309" t="str">
        <f t="shared" ca="1" si="5054"/>
        <v/>
      </c>
      <c r="Y1337" s="309" t="str">
        <f t="shared" ca="1" si="5054"/>
        <v/>
      </c>
      <c r="Z1337" s="309" t="str">
        <f t="shared" ca="1" si="5054"/>
        <v/>
      </c>
      <c r="AA1337" s="309" t="str">
        <f t="shared" ca="1" si="5054"/>
        <v/>
      </c>
      <c r="AB1337" s="309" t="str">
        <f t="shared" ca="1" si="5054"/>
        <v/>
      </c>
      <c r="AC1337" s="309" t="str">
        <f t="shared" ca="1" si="5054"/>
        <v/>
      </c>
      <c r="AD1337" s="309" t="str">
        <f t="shared" ca="1" si="5054"/>
        <v/>
      </c>
      <c r="AE1337" s="309" t="str">
        <f t="shared" ca="1" si="5054"/>
        <v/>
      </c>
      <c r="AF1337" s="309" t="str">
        <f t="shared" ca="1" si="5054"/>
        <v/>
      </c>
      <c r="AG1337" s="309" t="str">
        <f t="shared" ca="1" si="5054"/>
        <v/>
      </c>
      <c r="AH1337" s="317"/>
      <c r="AI1337" s="318"/>
      <c r="AJ1337" s="318"/>
      <c r="AK1337" s="318"/>
      <c r="AL1337" s="318"/>
      <c r="AM1337"/>
      <c r="AN1337"/>
      <c r="AO1337"/>
      <c r="AP1337"/>
      <c r="AQ1337"/>
      <c r="AR1337"/>
    </row>
    <row r="1338" spans="1:44" ht="13.15" customHeight="1">
      <c r="A1338" s="317"/>
      <c r="B1338" s="380">
        <f t="shared" ref="B1338" ca="1" si="5055">B1003</f>
        <v>0</v>
      </c>
      <c r="C1338" s="317" cm="1">
        <f t="array" aca="1" ref="C1338" ca="1">IF(ROUND(SUM(IF(N1337:AG1337&lt;&gt;"",IF(N1337:AG1337&lt;&gt;0,(N1338:AG1338))))-J1337,3)&lt;&gt;0,"X",0)</f>
        <v>0</v>
      </c>
      <c r="D1338" s="890"/>
      <c r="E1338" s="894"/>
      <c r="F1338" s="895"/>
      <c r="G1338" s="899"/>
      <c r="H1338" s="902"/>
      <c r="I1338" s="905"/>
      <c r="J1338" s="908"/>
      <c r="K1338" s="911"/>
      <c r="L1338" s="914"/>
      <c r="M1338" s="403" t="s">
        <v>90</v>
      </c>
      <c r="N1338" s="312" cm="1">
        <f t="array" aca="1" ref="N1338" ca="1">IF($D1337=$C$3,
SUM(IF(OFFSET($N$1031,,,($C1337-1)*3-2,$C$2)=N1337,OFFSET($N$1033,,,($C1337-1)*3-2,$C$2)*OFFSET($B$1031,1,,($C1337-1)*3-2,1))),
IFERROR((N1003/$J1002)*$J1337,0))</f>
        <v>0</v>
      </c>
      <c r="O1338" s="312" cm="1">
        <f t="array" aca="1" ref="O1338" ca="1">IF($D1337=$C$3,
SUM(IF(OFFSET($N$1031,,,($C1337-1)*3-2,$C$2)=O1337,OFFSET($N$1033,,,($C1337-1)*3-2,$C$2)*OFFSET($B$1031,1,,($C1337-1)*3-2,1))),
IFERROR((O1003/$J1002)*$J1337,0))</f>
        <v>0</v>
      </c>
      <c r="P1338" s="312" cm="1">
        <f t="array" aca="1" ref="P1338" ca="1">IF($D1337=$C$3,
SUM(IF(OFFSET($N$1031,,,($C1337-1)*3-2,$C$2)=P1337,OFFSET($N$1033,,,($C1337-1)*3-2,$C$2)*OFFSET($B$1031,1,,($C1337-1)*3-2,1))),
IFERROR((P1003/$J1002)*$J1337,0))</f>
        <v>0</v>
      </c>
      <c r="Q1338" s="313" cm="1">
        <f t="array" aca="1" ref="Q1338" ca="1">IF($D1337=$C$3,
SUM(IF(OFFSET($N$1031,,,($C1337-1)*3-2,$C$2)=Q1337,OFFSET($N$1033,,,($C1337-1)*3-2,$C$2)*OFFSET($B$1031,1,,($C1337-1)*3-2,1))),
IFERROR((Q1003/$J1002)*$J1337,0))</f>
        <v>0</v>
      </c>
      <c r="R1338" s="312" cm="1">
        <f t="array" aca="1" ref="R1338" ca="1">IF($D1337=$C$3,
SUM(IF(OFFSET($N$1031,,,($C1337-1)*3-2,$C$2)=R1337,OFFSET($N$1033,,,($C1337-1)*3-2,$C$2)*OFFSET($B$1031,1,,($C1337-1)*3-2,1))),
IFERROR((R1003/$J1002)*$J1337,0))</f>
        <v>0</v>
      </c>
      <c r="S1338" s="312" cm="1">
        <f t="array" aca="1" ref="S1338" ca="1">IF($D1337=$C$3,
SUM(IF(OFFSET($N$1031,,,($C1337-1)*3-2,$C$2)=S1337,OFFSET($N$1033,,,($C1337-1)*3-2,$C$2)*OFFSET($B$1031,1,,($C1337-1)*3-2,1))),
IFERROR((S1003/$J1002)*$J1337,0))</f>
        <v>0</v>
      </c>
      <c r="T1338" s="312" cm="1">
        <f t="array" aca="1" ref="T1338" ca="1">IF($D1337=$C$3,
SUM(IF(OFFSET($N$1031,,,($C1337-1)*3-2,$C$2)=T1337,OFFSET($N$1033,,,($C1337-1)*3-2,$C$2)*OFFSET($B$1031,1,,($C1337-1)*3-2,1))),
IFERROR((T1003/$J1002)*$J1337,0))</f>
        <v>0</v>
      </c>
      <c r="U1338" s="312" cm="1">
        <f t="array" aca="1" ref="U1338" ca="1">IF($D1337=$C$3,
SUM(IF(OFFSET($N$1031,,,($C1337-1)*3-2,$C$2)=U1337,OFFSET($N$1033,,,($C1337-1)*3-2,$C$2)*OFFSET($B$1031,1,,($C1337-1)*3-2,1))),
IFERROR((U1003/$J1002)*$J1337,0))</f>
        <v>0</v>
      </c>
      <c r="V1338" s="312" cm="1">
        <f t="array" aca="1" ref="V1338" ca="1">IF($D1337=$C$3,
SUM(IF(OFFSET($N$1031,,,($C1337-1)*3-2,$C$2)=V1337,OFFSET($N$1033,,,($C1337-1)*3-2,$C$2)*OFFSET($B$1031,1,,($C1337-1)*3-2,1))),
IFERROR((V1003/$J1002)*$J1337,0))</f>
        <v>0</v>
      </c>
      <c r="W1338" s="312" cm="1">
        <f t="array" aca="1" ref="W1338" ca="1">IF($D1337=$C$3,
SUM(IF(OFFSET($N$1031,,,($C1337-1)*3-2,$C$2)=W1337,OFFSET($N$1033,,,($C1337-1)*3-2,$C$2)*OFFSET($B$1031,1,,($C1337-1)*3-2,1))),
IFERROR((W1003/$J1002)*$J1337,0))</f>
        <v>0</v>
      </c>
      <c r="X1338" s="312" cm="1">
        <f t="array" aca="1" ref="X1338" ca="1">IF($D1337=$C$3,
SUM(IF(OFFSET($N$1031,,,($C1337-1)*3-2,$C$2)=X1337,OFFSET($N$1033,,,($C1337-1)*3-2,$C$2)*OFFSET($B$1031,1,,($C1337-1)*3-2,1))),
IFERROR((X1003/$J1002)*$J1337,0))</f>
        <v>0</v>
      </c>
      <c r="Y1338" s="312" cm="1">
        <f t="array" aca="1" ref="Y1338" ca="1">IF($D1337=$C$3,
SUM(IF(OFFSET($N$1031,,,($C1337-1)*3-2,$C$2)=Y1337,OFFSET($N$1033,,,($C1337-1)*3-2,$C$2)*OFFSET($B$1031,1,,($C1337-1)*3-2,1))),
IFERROR((Y1003/$J1002)*$J1337,0))</f>
        <v>0</v>
      </c>
      <c r="Z1338" s="312" cm="1">
        <f t="array" aca="1" ref="Z1338" ca="1">IF($D1337=$C$3,
SUM(IF(OFFSET($N$1031,,,($C1337-1)*3-2,$C$2)=Z1337,OFFSET($N$1033,,,($C1337-1)*3-2,$C$2)*OFFSET($B$1031,1,,($C1337-1)*3-2,1))),
IFERROR((Z1003/$J1002)*$J1337,0))</f>
        <v>0</v>
      </c>
      <c r="AA1338" s="312" cm="1">
        <f t="array" aca="1" ref="AA1338" ca="1">IF($D1337=$C$3,
SUM(IF(OFFSET($N$1031,,,($C1337-1)*3-2,$C$2)=AA1337,OFFSET($N$1033,,,($C1337-1)*3-2,$C$2)*OFFSET($B$1031,1,,($C1337-1)*3-2,1))),
IFERROR((AA1003/$J1002)*$J1337,0))</f>
        <v>0</v>
      </c>
      <c r="AB1338" s="312" cm="1">
        <f t="array" aca="1" ref="AB1338" ca="1">IF($D1337=$C$3,
SUM(IF(OFFSET($N$1031,,,($C1337-1)*3-2,$C$2)=AB1337,OFFSET($N$1033,,,($C1337-1)*3-2,$C$2)*OFFSET($B$1031,1,,($C1337-1)*3-2,1))),
IFERROR((AB1003/$J1002)*$J1337,0))</f>
        <v>0</v>
      </c>
      <c r="AC1338" s="312" cm="1">
        <f t="array" aca="1" ref="AC1338" ca="1">IF($D1337=$C$3,
SUM(IF(OFFSET($N$1031,,,($C1337-1)*3-2,$C$2)=AC1337,OFFSET($N$1033,,,($C1337-1)*3-2,$C$2)*OFFSET($B$1031,1,,($C1337-1)*3-2,1))),
IFERROR((AC1003/$J1002)*$J1337,0))</f>
        <v>0</v>
      </c>
      <c r="AD1338" s="312" cm="1">
        <f t="array" aca="1" ref="AD1338" ca="1">IF($D1337=$C$3,
SUM(IF(OFFSET($N$1031,,,($C1337-1)*3-2,$C$2)=AD1337,OFFSET($N$1033,,,($C1337-1)*3-2,$C$2)*OFFSET($B$1031,1,,($C1337-1)*3-2,1))),
IFERROR((AD1003/$J1002)*$J1337,0))</f>
        <v>0</v>
      </c>
      <c r="AE1338" s="312" cm="1">
        <f t="array" aca="1" ref="AE1338" ca="1">IF($D1337=$C$3,
SUM(IF(OFFSET($N$1031,,,($C1337-1)*3-2,$C$2)=AE1337,OFFSET($N$1033,,,($C1337-1)*3-2,$C$2)*OFFSET($B$1031,1,,($C1337-1)*3-2,1))),
IFERROR((AE1003/$J1002)*$J1337,0))</f>
        <v>0</v>
      </c>
      <c r="AF1338" s="312" cm="1">
        <f t="array" aca="1" ref="AF1338" ca="1">IF($D1337=$C$3,
SUM(IF(OFFSET($N$1031,,,($C1337-1)*3-2,$C$2)=AF1337,OFFSET($N$1033,,,($C1337-1)*3-2,$C$2)*OFFSET($B$1031,1,,($C1337-1)*3-2,1))),
IFERROR((AF1003/$J1002)*$J1337,0))</f>
        <v>0</v>
      </c>
      <c r="AG1338" s="312" cm="1">
        <f t="array" aca="1" ref="AG1338" ca="1">IF($D1337=$C$3,
SUM(IF(OFFSET($N$1031,,,($C1337-1)*3-2,$C$2)=AG1337,OFFSET($N$1033,,,($C1337-1)*3-2,$C$2)*OFFSET($B$1031,1,,($C1337-1)*3-2,1))),
IFERROR((AG1003/$J1002)*$J1337,0))</f>
        <v>0</v>
      </c>
      <c r="AH1338" s="317"/>
      <c r="AI1338" s="318"/>
      <c r="AJ1338" s="318"/>
      <c r="AK1338" s="318"/>
      <c r="AL1338" s="318"/>
      <c r="AM1338"/>
      <c r="AN1338"/>
      <c r="AO1338"/>
      <c r="AP1338"/>
      <c r="AQ1338"/>
      <c r="AR1338"/>
    </row>
    <row r="1339" spans="1:44" ht="13.15" customHeight="1">
      <c r="A1339" s="317"/>
      <c r="B1339" s="380" t="str">
        <f t="shared" ref="B1339:C1339" ca="1" si="5056">B1004</f>
        <v/>
      </c>
      <c r="C1339" s="380" t="str">
        <f t="shared" ca="1" si="5056"/>
        <v/>
      </c>
      <c r="D1339" s="891"/>
      <c r="E1339" s="896"/>
      <c r="F1339" s="897"/>
      <c r="G1339" s="900"/>
      <c r="H1339" s="903"/>
      <c r="I1339" s="906"/>
      <c r="J1339" s="909"/>
      <c r="K1339" s="912"/>
      <c r="L1339" s="915"/>
      <c r="M1339" s="404" t="s">
        <v>91</v>
      </c>
      <c r="N1339" s="405">
        <f t="shared" ref="N1339:AG1339" ca="1" si="5057">IFERROR(N1338*$K1337,0)</f>
        <v>0</v>
      </c>
      <c r="O1339" s="406">
        <f t="shared" ca="1" si="5057"/>
        <v>0</v>
      </c>
      <c r="P1339" s="406">
        <f t="shared" ca="1" si="5057"/>
        <v>0</v>
      </c>
      <c r="Q1339" s="407">
        <f t="shared" ca="1" si="5057"/>
        <v>0</v>
      </c>
      <c r="R1339" s="406">
        <f t="shared" ca="1" si="5057"/>
        <v>0</v>
      </c>
      <c r="S1339" s="406">
        <f t="shared" ca="1" si="5057"/>
        <v>0</v>
      </c>
      <c r="T1339" s="406">
        <f t="shared" ca="1" si="5057"/>
        <v>0</v>
      </c>
      <c r="U1339" s="406">
        <f t="shared" ca="1" si="5057"/>
        <v>0</v>
      </c>
      <c r="V1339" s="406">
        <f t="shared" ca="1" si="5057"/>
        <v>0</v>
      </c>
      <c r="W1339" s="406">
        <f t="shared" ca="1" si="5057"/>
        <v>0</v>
      </c>
      <c r="X1339" s="406">
        <f t="shared" ca="1" si="5057"/>
        <v>0</v>
      </c>
      <c r="Y1339" s="406">
        <f t="shared" ca="1" si="5057"/>
        <v>0</v>
      </c>
      <c r="Z1339" s="406">
        <f t="shared" ca="1" si="5057"/>
        <v>0</v>
      </c>
      <c r="AA1339" s="406">
        <f t="shared" ca="1" si="5057"/>
        <v>0</v>
      </c>
      <c r="AB1339" s="406">
        <f t="shared" ca="1" si="5057"/>
        <v>0</v>
      </c>
      <c r="AC1339" s="406">
        <f t="shared" ca="1" si="5057"/>
        <v>0</v>
      </c>
      <c r="AD1339" s="406">
        <f t="shared" ca="1" si="5057"/>
        <v>0</v>
      </c>
      <c r="AE1339" s="406">
        <f t="shared" ca="1" si="5057"/>
        <v>0</v>
      </c>
      <c r="AF1339" s="406">
        <f t="shared" ca="1" si="5057"/>
        <v>0</v>
      </c>
      <c r="AG1339" s="406">
        <f t="shared" ca="1" si="5057"/>
        <v>0</v>
      </c>
      <c r="AH1339" s="317"/>
      <c r="AI1339" s="318"/>
      <c r="AJ1339" s="318"/>
      <c r="AK1339" s="318"/>
      <c r="AL1339" s="318"/>
      <c r="AM1339"/>
      <c r="AN1339"/>
      <c r="AO1339"/>
      <c r="AP1339"/>
      <c r="AQ1339"/>
      <c r="AR1339"/>
    </row>
    <row r="1340" spans="1:44" ht="13.15" customHeight="1">
      <c r="A1340" s="317"/>
      <c r="B1340" s="317"/>
      <c r="C1340" s="317" cm="1">
        <f t="array" aca="1" ref="C1340" ca="1">OFFSET(C1340,-3,,,)+1</f>
        <v>104</v>
      </c>
      <c r="D1340" s="889" t="str">
        <f t="shared" ref="D1340:E1340" ca="1" si="5058">D1005</f>
        <v/>
      </c>
      <c r="E1340" s="892" t="str">
        <f t="shared" ca="1" si="5058"/>
        <v/>
      </c>
      <c r="F1340" s="893"/>
      <c r="G1340" s="898">
        <f t="shared" ref="G1340" si="5059">G1005</f>
        <v>0</v>
      </c>
      <c r="H1340" s="901"/>
      <c r="I1340" s="904" t="str">
        <f t="shared" ref="I1340" ca="1" si="5060">I1005</f>
        <v/>
      </c>
      <c r="J1340" s="907">
        <f t="shared" ref="J1340" ca="1" si="5061">IF($D1340=$C$3,
SUMPRODUCT(OFFSET($B$1031,1,,($C1340-1)*3-2,),OFFSET($L$1031,,,($C1340-1)*3-2,)),J1005+H1340)</f>
        <v>0</v>
      </c>
      <c r="K1340" s="910">
        <f t="shared" ref="K1340" ca="1" si="5062">K1005</f>
        <v>0</v>
      </c>
      <c r="L1340" s="913">
        <f t="shared" ref="L1340" ca="1" si="5063">J1340*K1340</f>
        <v>0</v>
      </c>
      <c r="M1340" s="402" t="s">
        <v>89</v>
      </c>
      <c r="N1340" s="308" t="str">
        <f t="shared" ref="N1340:AG1340" ca="1" si="5064">N1005</f>
        <v/>
      </c>
      <c r="O1340" s="309" t="str">
        <f t="shared" ca="1" si="5064"/>
        <v/>
      </c>
      <c r="P1340" s="309" t="str">
        <f t="shared" ca="1" si="5064"/>
        <v/>
      </c>
      <c r="Q1340" s="310" t="str">
        <f t="shared" ca="1" si="5064"/>
        <v/>
      </c>
      <c r="R1340" s="309" t="str">
        <f t="shared" ca="1" si="5064"/>
        <v/>
      </c>
      <c r="S1340" s="309" t="str">
        <f t="shared" ca="1" si="5064"/>
        <v/>
      </c>
      <c r="T1340" s="309" t="str">
        <f t="shared" ca="1" si="5064"/>
        <v/>
      </c>
      <c r="U1340" s="309" t="str">
        <f t="shared" ca="1" si="5064"/>
        <v/>
      </c>
      <c r="V1340" s="309" t="str">
        <f t="shared" ca="1" si="5064"/>
        <v/>
      </c>
      <c r="W1340" s="309" t="str">
        <f t="shared" ca="1" si="5064"/>
        <v/>
      </c>
      <c r="X1340" s="309" t="str">
        <f t="shared" ca="1" si="5064"/>
        <v/>
      </c>
      <c r="Y1340" s="309" t="str">
        <f t="shared" ca="1" si="5064"/>
        <v/>
      </c>
      <c r="Z1340" s="309" t="str">
        <f t="shared" ca="1" si="5064"/>
        <v/>
      </c>
      <c r="AA1340" s="309" t="str">
        <f t="shared" ca="1" si="5064"/>
        <v/>
      </c>
      <c r="AB1340" s="309" t="str">
        <f t="shared" ca="1" si="5064"/>
        <v/>
      </c>
      <c r="AC1340" s="309" t="str">
        <f t="shared" ca="1" si="5064"/>
        <v/>
      </c>
      <c r="AD1340" s="309" t="str">
        <f t="shared" ca="1" si="5064"/>
        <v/>
      </c>
      <c r="AE1340" s="309" t="str">
        <f t="shared" ca="1" si="5064"/>
        <v/>
      </c>
      <c r="AF1340" s="309" t="str">
        <f t="shared" ca="1" si="5064"/>
        <v/>
      </c>
      <c r="AG1340" s="309" t="str">
        <f t="shared" ca="1" si="5064"/>
        <v/>
      </c>
      <c r="AH1340" s="317"/>
      <c r="AI1340" s="318"/>
      <c r="AJ1340" s="318"/>
      <c r="AK1340" s="318"/>
      <c r="AL1340" s="318"/>
      <c r="AM1340"/>
      <c r="AN1340"/>
      <c r="AO1340"/>
      <c r="AP1340"/>
      <c r="AQ1340"/>
      <c r="AR1340"/>
    </row>
    <row r="1341" spans="1:44" ht="13.15" customHeight="1">
      <c r="A1341" s="317"/>
      <c r="B1341" s="380">
        <f t="shared" ref="B1341" ca="1" si="5065">B1006</f>
        <v>0</v>
      </c>
      <c r="C1341" s="317" cm="1">
        <f t="array" aca="1" ref="C1341" ca="1">IF(ROUND(SUM(IF(N1340:AG1340&lt;&gt;"",IF(N1340:AG1340&lt;&gt;0,(N1341:AG1341))))-J1340,3)&lt;&gt;0,"X",0)</f>
        <v>0</v>
      </c>
      <c r="D1341" s="890"/>
      <c r="E1341" s="894"/>
      <c r="F1341" s="895"/>
      <c r="G1341" s="899"/>
      <c r="H1341" s="902"/>
      <c r="I1341" s="905"/>
      <c r="J1341" s="908"/>
      <c r="K1341" s="911"/>
      <c r="L1341" s="914"/>
      <c r="M1341" s="403" t="s">
        <v>90</v>
      </c>
      <c r="N1341" s="312" cm="1">
        <f t="array" aca="1" ref="N1341" ca="1">IF($D1340=$C$3,
SUM(IF(OFFSET($N$1031,,,($C1340-1)*3-2,$C$2)=N1340,OFFSET($N$1033,,,($C1340-1)*3-2,$C$2)*OFFSET($B$1031,1,,($C1340-1)*3-2,1))),
IFERROR((N1006/$J1005)*$J1340,0))</f>
        <v>0</v>
      </c>
      <c r="O1341" s="312" cm="1">
        <f t="array" aca="1" ref="O1341" ca="1">IF($D1340=$C$3,
SUM(IF(OFFSET($N$1031,,,($C1340-1)*3-2,$C$2)=O1340,OFFSET($N$1033,,,($C1340-1)*3-2,$C$2)*OFFSET($B$1031,1,,($C1340-1)*3-2,1))),
IFERROR((O1006/$J1005)*$J1340,0))</f>
        <v>0</v>
      </c>
      <c r="P1341" s="312" cm="1">
        <f t="array" aca="1" ref="P1341" ca="1">IF($D1340=$C$3,
SUM(IF(OFFSET($N$1031,,,($C1340-1)*3-2,$C$2)=P1340,OFFSET($N$1033,,,($C1340-1)*3-2,$C$2)*OFFSET($B$1031,1,,($C1340-1)*3-2,1))),
IFERROR((P1006/$J1005)*$J1340,0))</f>
        <v>0</v>
      </c>
      <c r="Q1341" s="313" cm="1">
        <f t="array" aca="1" ref="Q1341" ca="1">IF($D1340=$C$3,
SUM(IF(OFFSET($N$1031,,,($C1340-1)*3-2,$C$2)=Q1340,OFFSET($N$1033,,,($C1340-1)*3-2,$C$2)*OFFSET($B$1031,1,,($C1340-1)*3-2,1))),
IFERROR((Q1006/$J1005)*$J1340,0))</f>
        <v>0</v>
      </c>
      <c r="R1341" s="312" cm="1">
        <f t="array" aca="1" ref="R1341" ca="1">IF($D1340=$C$3,
SUM(IF(OFFSET($N$1031,,,($C1340-1)*3-2,$C$2)=R1340,OFFSET($N$1033,,,($C1340-1)*3-2,$C$2)*OFFSET($B$1031,1,,($C1340-1)*3-2,1))),
IFERROR((R1006/$J1005)*$J1340,0))</f>
        <v>0</v>
      </c>
      <c r="S1341" s="312" cm="1">
        <f t="array" aca="1" ref="S1341" ca="1">IF($D1340=$C$3,
SUM(IF(OFFSET($N$1031,,,($C1340-1)*3-2,$C$2)=S1340,OFFSET($N$1033,,,($C1340-1)*3-2,$C$2)*OFFSET($B$1031,1,,($C1340-1)*3-2,1))),
IFERROR((S1006/$J1005)*$J1340,0))</f>
        <v>0</v>
      </c>
      <c r="T1341" s="312" cm="1">
        <f t="array" aca="1" ref="T1341" ca="1">IF($D1340=$C$3,
SUM(IF(OFFSET($N$1031,,,($C1340-1)*3-2,$C$2)=T1340,OFFSET($N$1033,,,($C1340-1)*3-2,$C$2)*OFFSET($B$1031,1,,($C1340-1)*3-2,1))),
IFERROR((T1006/$J1005)*$J1340,0))</f>
        <v>0</v>
      </c>
      <c r="U1341" s="312" cm="1">
        <f t="array" aca="1" ref="U1341" ca="1">IF($D1340=$C$3,
SUM(IF(OFFSET($N$1031,,,($C1340-1)*3-2,$C$2)=U1340,OFFSET($N$1033,,,($C1340-1)*3-2,$C$2)*OFFSET($B$1031,1,,($C1340-1)*3-2,1))),
IFERROR((U1006/$J1005)*$J1340,0))</f>
        <v>0</v>
      </c>
      <c r="V1341" s="312" cm="1">
        <f t="array" aca="1" ref="V1341" ca="1">IF($D1340=$C$3,
SUM(IF(OFFSET($N$1031,,,($C1340-1)*3-2,$C$2)=V1340,OFFSET($N$1033,,,($C1340-1)*3-2,$C$2)*OFFSET($B$1031,1,,($C1340-1)*3-2,1))),
IFERROR((V1006/$J1005)*$J1340,0))</f>
        <v>0</v>
      </c>
      <c r="W1341" s="312" cm="1">
        <f t="array" aca="1" ref="W1341" ca="1">IF($D1340=$C$3,
SUM(IF(OFFSET($N$1031,,,($C1340-1)*3-2,$C$2)=W1340,OFFSET($N$1033,,,($C1340-1)*3-2,$C$2)*OFFSET($B$1031,1,,($C1340-1)*3-2,1))),
IFERROR((W1006/$J1005)*$J1340,0))</f>
        <v>0</v>
      </c>
      <c r="X1341" s="312" cm="1">
        <f t="array" aca="1" ref="X1341" ca="1">IF($D1340=$C$3,
SUM(IF(OFFSET($N$1031,,,($C1340-1)*3-2,$C$2)=X1340,OFFSET($N$1033,,,($C1340-1)*3-2,$C$2)*OFFSET($B$1031,1,,($C1340-1)*3-2,1))),
IFERROR((X1006/$J1005)*$J1340,0))</f>
        <v>0</v>
      </c>
      <c r="Y1341" s="312" cm="1">
        <f t="array" aca="1" ref="Y1341" ca="1">IF($D1340=$C$3,
SUM(IF(OFFSET($N$1031,,,($C1340-1)*3-2,$C$2)=Y1340,OFFSET($N$1033,,,($C1340-1)*3-2,$C$2)*OFFSET($B$1031,1,,($C1340-1)*3-2,1))),
IFERROR((Y1006/$J1005)*$J1340,0))</f>
        <v>0</v>
      </c>
      <c r="Z1341" s="312" cm="1">
        <f t="array" aca="1" ref="Z1341" ca="1">IF($D1340=$C$3,
SUM(IF(OFFSET($N$1031,,,($C1340-1)*3-2,$C$2)=Z1340,OFFSET($N$1033,,,($C1340-1)*3-2,$C$2)*OFFSET($B$1031,1,,($C1340-1)*3-2,1))),
IFERROR((Z1006/$J1005)*$J1340,0))</f>
        <v>0</v>
      </c>
      <c r="AA1341" s="312" cm="1">
        <f t="array" aca="1" ref="AA1341" ca="1">IF($D1340=$C$3,
SUM(IF(OFFSET($N$1031,,,($C1340-1)*3-2,$C$2)=AA1340,OFFSET($N$1033,,,($C1340-1)*3-2,$C$2)*OFFSET($B$1031,1,,($C1340-1)*3-2,1))),
IFERROR((AA1006/$J1005)*$J1340,0))</f>
        <v>0</v>
      </c>
      <c r="AB1341" s="312" cm="1">
        <f t="array" aca="1" ref="AB1341" ca="1">IF($D1340=$C$3,
SUM(IF(OFFSET($N$1031,,,($C1340-1)*3-2,$C$2)=AB1340,OFFSET($N$1033,,,($C1340-1)*3-2,$C$2)*OFFSET($B$1031,1,,($C1340-1)*3-2,1))),
IFERROR((AB1006/$J1005)*$J1340,0))</f>
        <v>0</v>
      </c>
      <c r="AC1341" s="312" cm="1">
        <f t="array" aca="1" ref="AC1341" ca="1">IF($D1340=$C$3,
SUM(IF(OFFSET($N$1031,,,($C1340-1)*3-2,$C$2)=AC1340,OFFSET($N$1033,,,($C1340-1)*3-2,$C$2)*OFFSET($B$1031,1,,($C1340-1)*3-2,1))),
IFERROR((AC1006/$J1005)*$J1340,0))</f>
        <v>0</v>
      </c>
      <c r="AD1341" s="312" cm="1">
        <f t="array" aca="1" ref="AD1341" ca="1">IF($D1340=$C$3,
SUM(IF(OFFSET($N$1031,,,($C1340-1)*3-2,$C$2)=AD1340,OFFSET($N$1033,,,($C1340-1)*3-2,$C$2)*OFFSET($B$1031,1,,($C1340-1)*3-2,1))),
IFERROR((AD1006/$J1005)*$J1340,0))</f>
        <v>0</v>
      </c>
      <c r="AE1341" s="312" cm="1">
        <f t="array" aca="1" ref="AE1341" ca="1">IF($D1340=$C$3,
SUM(IF(OFFSET($N$1031,,,($C1340-1)*3-2,$C$2)=AE1340,OFFSET($N$1033,,,($C1340-1)*3-2,$C$2)*OFFSET($B$1031,1,,($C1340-1)*3-2,1))),
IFERROR((AE1006/$J1005)*$J1340,0))</f>
        <v>0</v>
      </c>
      <c r="AF1341" s="312" cm="1">
        <f t="array" aca="1" ref="AF1341" ca="1">IF($D1340=$C$3,
SUM(IF(OFFSET($N$1031,,,($C1340-1)*3-2,$C$2)=AF1340,OFFSET($N$1033,,,($C1340-1)*3-2,$C$2)*OFFSET($B$1031,1,,($C1340-1)*3-2,1))),
IFERROR((AF1006/$J1005)*$J1340,0))</f>
        <v>0</v>
      </c>
      <c r="AG1341" s="312" cm="1">
        <f t="array" aca="1" ref="AG1341" ca="1">IF($D1340=$C$3,
SUM(IF(OFFSET($N$1031,,,($C1340-1)*3-2,$C$2)=AG1340,OFFSET($N$1033,,,($C1340-1)*3-2,$C$2)*OFFSET($B$1031,1,,($C1340-1)*3-2,1))),
IFERROR((AG1006/$J1005)*$J1340,0))</f>
        <v>0</v>
      </c>
      <c r="AH1341" s="317"/>
      <c r="AI1341" s="318"/>
      <c r="AJ1341" s="318"/>
      <c r="AK1341" s="318"/>
      <c r="AL1341" s="318"/>
      <c r="AM1341"/>
      <c r="AN1341"/>
      <c r="AO1341"/>
      <c r="AP1341"/>
      <c r="AQ1341"/>
      <c r="AR1341"/>
    </row>
    <row r="1342" spans="1:44" ht="13.15" customHeight="1">
      <c r="A1342" s="317"/>
      <c r="B1342" s="380" t="str">
        <f t="shared" ref="B1342:C1342" ca="1" si="5066">B1007</f>
        <v/>
      </c>
      <c r="C1342" s="380" t="str">
        <f t="shared" ca="1" si="5066"/>
        <v/>
      </c>
      <c r="D1342" s="891"/>
      <c r="E1342" s="896"/>
      <c r="F1342" s="897"/>
      <c r="G1342" s="900"/>
      <c r="H1342" s="903"/>
      <c r="I1342" s="906"/>
      <c r="J1342" s="909"/>
      <c r="K1342" s="912"/>
      <c r="L1342" s="915"/>
      <c r="M1342" s="404" t="s">
        <v>91</v>
      </c>
      <c r="N1342" s="405">
        <f t="shared" ref="N1342:AG1342" ca="1" si="5067">IFERROR(N1341*$K1340,0)</f>
        <v>0</v>
      </c>
      <c r="O1342" s="406">
        <f t="shared" ca="1" si="5067"/>
        <v>0</v>
      </c>
      <c r="P1342" s="406">
        <f t="shared" ca="1" si="5067"/>
        <v>0</v>
      </c>
      <c r="Q1342" s="407">
        <f t="shared" ca="1" si="5067"/>
        <v>0</v>
      </c>
      <c r="R1342" s="406">
        <f t="shared" ca="1" si="5067"/>
        <v>0</v>
      </c>
      <c r="S1342" s="406">
        <f t="shared" ca="1" si="5067"/>
        <v>0</v>
      </c>
      <c r="T1342" s="406">
        <f t="shared" ca="1" si="5067"/>
        <v>0</v>
      </c>
      <c r="U1342" s="406">
        <f t="shared" ca="1" si="5067"/>
        <v>0</v>
      </c>
      <c r="V1342" s="406">
        <f t="shared" ca="1" si="5067"/>
        <v>0</v>
      </c>
      <c r="W1342" s="406">
        <f t="shared" ca="1" si="5067"/>
        <v>0</v>
      </c>
      <c r="X1342" s="406">
        <f t="shared" ca="1" si="5067"/>
        <v>0</v>
      </c>
      <c r="Y1342" s="406">
        <f t="shared" ca="1" si="5067"/>
        <v>0</v>
      </c>
      <c r="Z1342" s="406">
        <f t="shared" ca="1" si="5067"/>
        <v>0</v>
      </c>
      <c r="AA1342" s="406">
        <f t="shared" ca="1" si="5067"/>
        <v>0</v>
      </c>
      <c r="AB1342" s="406">
        <f t="shared" ca="1" si="5067"/>
        <v>0</v>
      </c>
      <c r="AC1342" s="406">
        <f t="shared" ca="1" si="5067"/>
        <v>0</v>
      </c>
      <c r="AD1342" s="406">
        <f t="shared" ca="1" si="5067"/>
        <v>0</v>
      </c>
      <c r="AE1342" s="406">
        <f t="shared" ca="1" si="5067"/>
        <v>0</v>
      </c>
      <c r="AF1342" s="406">
        <f t="shared" ca="1" si="5067"/>
        <v>0</v>
      </c>
      <c r="AG1342" s="406">
        <f t="shared" ca="1" si="5067"/>
        <v>0</v>
      </c>
      <c r="AH1342" s="317"/>
      <c r="AI1342" s="318"/>
      <c r="AJ1342" s="318"/>
      <c r="AK1342" s="318"/>
      <c r="AL1342" s="318"/>
      <c r="AM1342"/>
      <c r="AN1342"/>
      <c r="AO1342"/>
      <c r="AP1342"/>
      <c r="AQ1342"/>
      <c r="AR1342"/>
    </row>
    <row r="1343" spans="1:44" ht="13.15" customHeight="1">
      <c r="A1343" s="317"/>
      <c r="B1343" s="317"/>
      <c r="C1343" s="317" cm="1">
        <f t="array" aca="1" ref="C1343" ca="1">OFFSET(C1343,-3,,,)+1</f>
        <v>105</v>
      </c>
      <c r="D1343" s="889" t="str">
        <f t="shared" ref="D1343:E1343" ca="1" si="5068">D1008</f>
        <v/>
      </c>
      <c r="E1343" s="892" t="str">
        <f t="shared" ca="1" si="5068"/>
        <v/>
      </c>
      <c r="F1343" s="893"/>
      <c r="G1343" s="898">
        <f t="shared" ref="G1343" si="5069">G1008</f>
        <v>0</v>
      </c>
      <c r="H1343" s="901"/>
      <c r="I1343" s="904" t="str">
        <f t="shared" ref="I1343" ca="1" si="5070">I1008</f>
        <v/>
      </c>
      <c r="J1343" s="907">
        <f t="shared" ref="J1343" ca="1" si="5071">IF($D1343=$C$3,
SUMPRODUCT(OFFSET($B$1031,1,,($C1343-1)*3-2,),OFFSET($L$1031,,,($C1343-1)*3-2,)),J1008+H1343)</f>
        <v>0</v>
      </c>
      <c r="K1343" s="910">
        <f t="shared" ref="K1343" ca="1" si="5072">K1008</f>
        <v>0</v>
      </c>
      <c r="L1343" s="913">
        <f t="shared" ref="L1343" ca="1" si="5073">J1343*K1343</f>
        <v>0</v>
      </c>
      <c r="M1343" s="402" t="s">
        <v>89</v>
      </c>
      <c r="N1343" s="308" t="str">
        <f t="shared" ref="N1343:AG1343" ca="1" si="5074">N1008</f>
        <v/>
      </c>
      <c r="O1343" s="309" t="str">
        <f t="shared" ca="1" si="5074"/>
        <v/>
      </c>
      <c r="P1343" s="309" t="str">
        <f t="shared" ca="1" si="5074"/>
        <v/>
      </c>
      <c r="Q1343" s="310" t="str">
        <f t="shared" ca="1" si="5074"/>
        <v/>
      </c>
      <c r="R1343" s="309" t="str">
        <f t="shared" ca="1" si="5074"/>
        <v/>
      </c>
      <c r="S1343" s="309" t="str">
        <f t="shared" ca="1" si="5074"/>
        <v/>
      </c>
      <c r="T1343" s="309" t="str">
        <f t="shared" ca="1" si="5074"/>
        <v/>
      </c>
      <c r="U1343" s="309" t="str">
        <f t="shared" ca="1" si="5074"/>
        <v/>
      </c>
      <c r="V1343" s="309" t="str">
        <f t="shared" ca="1" si="5074"/>
        <v/>
      </c>
      <c r="W1343" s="309" t="str">
        <f t="shared" ca="1" si="5074"/>
        <v/>
      </c>
      <c r="X1343" s="309" t="str">
        <f t="shared" ca="1" si="5074"/>
        <v/>
      </c>
      <c r="Y1343" s="309" t="str">
        <f t="shared" ca="1" si="5074"/>
        <v/>
      </c>
      <c r="Z1343" s="309" t="str">
        <f t="shared" ca="1" si="5074"/>
        <v/>
      </c>
      <c r="AA1343" s="309" t="str">
        <f t="shared" ca="1" si="5074"/>
        <v/>
      </c>
      <c r="AB1343" s="309" t="str">
        <f t="shared" ca="1" si="5074"/>
        <v/>
      </c>
      <c r="AC1343" s="309" t="str">
        <f t="shared" ca="1" si="5074"/>
        <v/>
      </c>
      <c r="AD1343" s="309" t="str">
        <f t="shared" ca="1" si="5074"/>
        <v/>
      </c>
      <c r="AE1343" s="309" t="str">
        <f t="shared" ca="1" si="5074"/>
        <v/>
      </c>
      <c r="AF1343" s="309" t="str">
        <f t="shared" ca="1" si="5074"/>
        <v/>
      </c>
      <c r="AG1343" s="309" t="str">
        <f t="shared" ca="1" si="5074"/>
        <v/>
      </c>
      <c r="AH1343" s="317"/>
      <c r="AI1343" s="318"/>
      <c r="AJ1343" s="318"/>
      <c r="AK1343" s="318"/>
      <c r="AL1343" s="318"/>
      <c r="AM1343"/>
      <c r="AN1343"/>
      <c r="AO1343"/>
      <c r="AP1343"/>
      <c r="AQ1343"/>
      <c r="AR1343"/>
    </row>
    <row r="1344" spans="1:44" ht="13.15" customHeight="1">
      <c r="A1344" s="317"/>
      <c r="B1344" s="380">
        <f t="shared" ref="B1344" ca="1" si="5075">B1009</f>
        <v>0</v>
      </c>
      <c r="C1344" s="317" cm="1">
        <f t="array" aca="1" ref="C1344" ca="1">IF(ROUND(SUM(IF(N1343:AG1343&lt;&gt;"",IF(N1343:AG1343&lt;&gt;0,(N1344:AG1344))))-J1343,3)&lt;&gt;0,"X",0)</f>
        <v>0</v>
      </c>
      <c r="D1344" s="890"/>
      <c r="E1344" s="894"/>
      <c r="F1344" s="895"/>
      <c r="G1344" s="899"/>
      <c r="H1344" s="902"/>
      <c r="I1344" s="905"/>
      <c r="J1344" s="908"/>
      <c r="K1344" s="911"/>
      <c r="L1344" s="914"/>
      <c r="M1344" s="403" t="s">
        <v>90</v>
      </c>
      <c r="N1344" s="312" cm="1">
        <f t="array" aca="1" ref="N1344" ca="1">IF($D1343=$C$3,
SUM(IF(OFFSET($N$1031,,,($C1343-1)*3-2,$C$2)=N1343,OFFSET($N$1033,,,($C1343-1)*3-2,$C$2)*OFFSET($B$1031,1,,($C1343-1)*3-2,1))),
IFERROR((N1009/$J1008)*$J1343,0))</f>
        <v>0</v>
      </c>
      <c r="O1344" s="312" cm="1">
        <f t="array" aca="1" ref="O1344" ca="1">IF($D1343=$C$3,
SUM(IF(OFFSET($N$1031,,,($C1343-1)*3-2,$C$2)=O1343,OFFSET($N$1033,,,($C1343-1)*3-2,$C$2)*OFFSET($B$1031,1,,($C1343-1)*3-2,1))),
IFERROR((O1009/$J1008)*$J1343,0))</f>
        <v>0</v>
      </c>
      <c r="P1344" s="312" cm="1">
        <f t="array" aca="1" ref="P1344" ca="1">IF($D1343=$C$3,
SUM(IF(OFFSET($N$1031,,,($C1343-1)*3-2,$C$2)=P1343,OFFSET($N$1033,,,($C1343-1)*3-2,$C$2)*OFFSET($B$1031,1,,($C1343-1)*3-2,1))),
IFERROR((P1009/$J1008)*$J1343,0))</f>
        <v>0</v>
      </c>
      <c r="Q1344" s="313" cm="1">
        <f t="array" aca="1" ref="Q1344" ca="1">IF($D1343=$C$3,
SUM(IF(OFFSET($N$1031,,,($C1343-1)*3-2,$C$2)=Q1343,OFFSET($N$1033,,,($C1343-1)*3-2,$C$2)*OFFSET($B$1031,1,,($C1343-1)*3-2,1))),
IFERROR((Q1009/$J1008)*$J1343,0))</f>
        <v>0</v>
      </c>
      <c r="R1344" s="312" cm="1">
        <f t="array" aca="1" ref="R1344" ca="1">IF($D1343=$C$3,
SUM(IF(OFFSET($N$1031,,,($C1343-1)*3-2,$C$2)=R1343,OFFSET($N$1033,,,($C1343-1)*3-2,$C$2)*OFFSET($B$1031,1,,($C1343-1)*3-2,1))),
IFERROR((R1009/$J1008)*$J1343,0))</f>
        <v>0</v>
      </c>
      <c r="S1344" s="312" cm="1">
        <f t="array" aca="1" ref="S1344" ca="1">IF($D1343=$C$3,
SUM(IF(OFFSET($N$1031,,,($C1343-1)*3-2,$C$2)=S1343,OFFSET($N$1033,,,($C1343-1)*3-2,$C$2)*OFFSET($B$1031,1,,($C1343-1)*3-2,1))),
IFERROR((S1009/$J1008)*$J1343,0))</f>
        <v>0</v>
      </c>
      <c r="T1344" s="312" cm="1">
        <f t="array" aca="1" ref="T1344" ca="1">IF($D1343=$C$3,
SUM(IF(OFFSET($N$1031,,,($C1343-1)*3-2,$C$2)=T1343,OFFSET($N$1033,,,($C1343-1)*3-2,$C$2)*OFFSET($B$1031,1,,($C1343-1)*3-2,1))),
IFERROR((T1009/$J1008)*$J1343,0))</f>
        <v>0</v>
      </c>
      <c r="U1344" s="312" cm="1">
        <f t="array" aca="1" ref="U1344" ca="1">IF($D1343=$C$3,
SUM(IF(OFFSET($N$1031,,,($C1343-1)*3-2,$C$2)=U1343,OFFSET($N$1033,,,($C1343-1)*3-2,$C$2)*OFFSET($B$1031,1,,($C1343-1)*3-2,1))),
IFERROR((U1009/$J1008)*$J1343,0))</f>
        <v>0</v>
      </c>
      <c r="V1344" s="312" cm="1">
        <f t="array" aca="1" ref="V1344" ca="1">IF($D1343=$C$3,
SUM(IF(OFFSET($N$1031,,,($C1343-1)*3-2,$C$2)=V1343,OFFSET($N$1033,,,($C1343-1)*3-2,$C$2)*OFFSET($B$1031,1,,($C1343-1)*3-2,1))),
IFERROR((V1009/$J1008)*$J1343,0))</f>
        <v>0</v>
      </c>
      <c r="W1344" s="312" cm="1">
        <f t="array" aca="1" ref="W1344" ca="1">IF($D1343=$C$3,
SUM(IF(OFFSET($N$1031,,,($C1343-1)*3-2,$C$2)=W1343,OFFSET($N$1033,,,($C1343-1)*3-2,$C$2)*OFFSET($B$1031,1,,($C1343-1)*3-2,1))),
IFERROR((W1009/$J1008)*$J1343,0))</f>
        <v>0</v>
      </c>
      <c r="X1344" s="312" cm="1">
        <f t="array" aca="1" ref="X1344" ca="1">IF($D1343=$C$3,
SUM(IF(OFFSET($N$1031,,,($C1343-1)*3-2,$C$2)=X1343,OFFSET($N$1033,,,($C1343-1)*3-2,$C$2)*OFFSET($B$1031,1,,($C1343-1)*3-2,1))),
IFERROR((X1009/$J1008)*$J1343,0))</f>
        <v>0</v>
      </c>
      <c r="Y1344" s="312" cm="1">
        <f t="array" aca="1" ref="Y1344" ca="1">IF($D1343=$C$3,
SUM(IF(OFFSET($N$1031,,,($C1343-1)*3-2,$C$2)=Y1343,OFFSET($N$1033,,,($C1343-1)*3-2,$C$2)*OFFSET($B$1031,1,,($C1343-1)*3-2,1))),
IFERROR((Y1009/$J1008)*$J1343,0))</f>
        <v>0</v>
      </c>
      <c r="Z1344" s="312" cm="1">
        <f t="array" aca="1" ref="Z1344" ca="1">IF($D1343=$C$3,
SUM(IF(OFFSET($N$1031,,,($C1343-1)*3-2,$C$2)=Z1343,OFFSET($N$1033,,,($C1343-1)*3-2,$C$2)*OFFSET($B$1031,1,,($C1343-1)*3-2,1))),
IFERROR((Z1009/$J1008)*$J1343,0))</f>
        <v>0</v>
      </c>
      <c r="AA1344" s="312" cm="1">
        <f t="array" aca="1" ref="AA1344" ca="1">IF($D1343=$C$3,
SUM(IF(OFFSET($N$1031,,,($C1343-1)*3-2,$C$2)=AA1343,OFFSET($N$1033,,,($C1343-1)*3-2,$C$2)*OFFSET($B$1031,1,,($C1343-1)*3-2,1))),
IFERROR((AA1009/$J1008)*$J1343,0))</f>
        <v>0</v>
      </c>
      <c r="AB1344" s="312" cm="1">
        <f t="array" aca="1" ref="AB1344" ca="1">IF($D1343=$C$3,
SUM(IF(OFFSET($N$1031,,,($C1343-1)*3-2,$C$2)=AB1343,OFFSET($N$1033,,,($C1343-1)*3-2,$C$2)*OFFSET($B$1031,1,,($C1343-1)*3-2,1))),
IFERROR((AB1009/$J1008)*$J1343,0))</f>
        <v>0</v>
      </c>
      <c r="AC1344" s="312" cm="1">
        <f t="array" aca="1" ref="AC1344" ca="1">IF($D1343=$C$3,
SUM(IF(OFFSET($N$1031,,,($C1343-1)*3-2,$C$2)=AC1343,OFFSET($N$1033,,,($C1343-1)*3-2,$C$2)*OFFSET($B$1031,1,,($C1343-1)*3-2,1))),
IFERROR((AC1009/$J1008)*$J1343,0))</f>
        <v>0</v>
      </c>
      <c r="AD1344" s="312" cm="1">
        <f t="array" aca="1" ref="AD1344" ca="1">IF($D1343=$C$3,
SUM(IF(OFFSET($N$1031,,,($C1343-1)*3-2,$C$2)=AD1343,OFFSET($N$1033,,,($C1343-1)*3-2,$C$2)*OFFSET($B$1031,1,,($C1343-1)*3-2,1))),
IFERROR((AD1009/$J1008)*$J1343,0))</f>
        <v>0</v>
      </c>
      <c r="AE1344" s="312" cm="1">
        <f t="array" aca="1" ref="AE1344" ca="1">IF($D1343=$C$3,
SUM(IF(OFFSET($N$1031,,,($C1343-1)*3-2,$C$2)=AE1343,OFFSET($N$1033,,,($C1343-1)*3-2,$C$2)*OFFSET($B$1031,1,,($C1343-1)*3-2,1))),
IFERROR((AE1009/$J1008)*$J1343,0))</f>
        <v>0</v>
      </c>
      <c r="AF1344" s="312" cm="1">
        <f t="array" aca="1" ref="AF1344" ca="1">IF($D1343=$C$3,
SUM(IF(OFFSET($N$1031,,,($C1343-1)*3-2,$C$2)=AF1343,OFFSET($N$1033,,,($C1343-1)*3-2,$C$2)*OFFSET($B$1031,1,,($C1343-1)*3-2,1))),
IFERROR((AF1009/$J1008)*$J1343,0))</f>
        <v>0</v>
      </c>
      <c r="AG1344" s="312" cm="1">
        <f t="array" aca="1" ref="AG1344" ca="1">IF($D1343=$C$3,
SUM(IF(OFFSET($N$1031,,,($C1343-1)*3-2,$C$2)=AG1343,OFFSET($N$1033,,,($C1343-1)*3-2,$C$2)*OFFSET($B$1031,1,,($C1343-1)*3-2,1))),
IFERROR((AG1009/$J1008)*$J1343,0))</f>
        <v>0</v>
      </c>
      <c r="AH1344" s="317"/>
      <c r="AI1344" s="318"/>
      <c r="AJ1344" s="318"/>
      <c r="AK1344" s="318"/>
      <c r="AL1344" s="318"/>
      <c r="AM1344"/>
      <c r="AN1344"/>
      <c r="AO1344"/>
      <c r="AP1344"/>
      <c r="AQ1344"/>
      <c r="AR1344"/>
    </row>
    <row r="1345" spans="1:44" ht="13.15" customHeight="1">
      <c r="A1345" s="317"/>
      <c r="B1345" s="380" t="str">
        <f t="shared" ref="B1345:C1345" ca="1" si="5076">B1010</f>
        <v/>
      </c>
      <c r="C1345" s="380" t="str">
        <f t="shared" ca="1" si="5076"/>
        <v/>
      </c>
      <c r="D1345" s="891"/>
      <c r="E1345" s="896"/>
      <c r="F1345" s="897"/>
      <c r="G1345" s="900"/>
      <c r="H1345" s="903"/>
      <c r="I1345" s="906"/>
      <c r="J1345" s="909"/>
      <c r="K1345" s="912"/>
      <c r="L1345" s="915"/>
      <c r="M1345" s="404" t="s">
        <v>91</v>
      </c>
      <c r="N1345" s="405">
        <f t="shared" ref="N1345:AG1345" ca="1" si="5077">IFERROR(N1344*$K1343,0)</f>
        <v>0</v>
      </c>
      <c r="O1345" s="406">
        <f t="shared" ca="1" si="5077"/>
        <v>0</v>
      </c>
      <c r="P1345" s="406">
        <f t="shared" ca="1" si="5077"/>
        <v>0</v>
      </c>
      <c r="Q1345" s="407">
        <f t="shared" ca="1" si="5077"/>
        <v>0</v>
      </c>
      <c r="R1345" s="406">
        <f t="shared" ca="1" si="5077"/>
        <v>0</v>
      </c>
      <c r="S1345" s="406">
        <f t="shared" ca="1" si="5077"/>
        <v>0</v>
      </c>
      <c r="T1345" s="406">
        <f t="shared" ca="1" si="5077"/>
        <v>0</v>
      </c>
      <c r="U1345" s="406">
        <f t="shared" ca="1" si="5077"/>
        <v>0</v>
      </c>
      <c r="V1345" s="406">
        <f t="shared" ca="1" si="5077"/>
        <v>0</v>
      </c>
      <c r="W1345" s="406">
        <f t="shared" ca="1" si="5077"/>
        <v>0</v>
      </c>
      <c r="X1345" s="406">
        <f t="shared" ca="1" si="5077"/>
        <v>0</v>
      </c>
      <c r="Y1345" s="406">
        <f t="shared" ca="1" si="5077"/>
        <v>0</v>
      </c>
      <c r="Z1345" s="406">
        <f t="shared" ca="1" si="5077"/>
        <v>0</v>
      </c>
      <c r="AA1345" s="406">
        <f t="shared" ca="1" si="5077"/>
        <v>0</v>
      </c>
      <c r="AB1345" s="406">
        <f t="shared" ca="1" si="5077"/>
        <v>0</v>
      </c>
      <c r="AC1345" s="406">
        <f t="shared" ca="1" si="5077"/>
        <v>0</v>
      </c>
      <c r="AD1345" s="406">
        <f t="shared" ca="1" si="5077"/>
        <v>0</v>
      </c>
      <c r="AE1345" s="406">
        <f t="shared" ca="1" si="5077"/>
        <v>0</v>
      </c>
      <c r="AF1345" s="406">
        <f t="shared" ca="1" si="5077"/>
        <v>0</v>
      </c>
      <c r="AG1345" s="406">
        <f t="shared" ca="1" si="5077"/>
        <v>0</v>
      </c>
      <c r="AH1345" s="317"/>
      <c r="AI1345" s="318"/>
      <c r="AJ1345" s="318"/>
      <c r="AK1345" s="318"/>
      <c r="AL1345" s="318"/>
      <c r="AM1345"/>
      <c r="AN1345"/>
      <c r="AO1345"/>
      <c r="AP1345"/>
      <c r="AQ1345"/>
      <c r="AR1345"/>
    </row>
    <row r="1346" spans="1:44" ht="13.15" customHeight="1">
      <c r="A1346" s="317"/>
      <c r="B1346" s="317"/>
      <c r="C1346" s="317" cm="1">
        <f t="array" aca="1" ref="C1346" ca="1">OFFSET(C1346,-3,,,)+1</f>
        <v>106</v>
      </c>
      <c r="D1346" s="889" t="str">
        <f t="shared" ref="D1346:E1346" ca="1" si="5078">D1011</f>
        <v/>
      </c>
      <c r="E1346" s="892" t="str">
        <f t="shared" ca="1" si="5078"/>
        <v/>
      </c>
      <c r="F1346" s="893"/>
      <c r="G1346" s="898">
        <f t="shared" ref="G1346" si="5079">G1011</f>
        <v>0</v>
      </c>
      <c r="H1346" s="901"/>
      <c r="I1346" s="904" t="str">
        <f t="shared" ref="I1346" ca="1" si="5080">I1011</f>
        <v/>
      </c>
      <c r="J1346" s="907">
        <f t="shared" ref="J1346" ca="1" si="5081">IF($D1346=$C$3,
SUMPRODUCT(OFFSET($B$1031,1,,($C1346-1)*3-2,),OFFSET($L$1031,,,($C1346-1)*3-2,)),J1011+H1346)</f>
        <v>0</v>
      </c>
      <c r="K1346" s="910">
        <f t="shared" ref="K1346" ca="1" si="5082">K1011</f>
        <v>0</v>
      </c>
      <c r="L1346" s="913">
        <f t="shared" ref="L1346" ca="1" si="5083">J1346*K1346</f>
        <v>0</v>
      </c>
      <c r="M1346" s="402" t="s">
        <v>89</v>
      </c>
      <c r="N1346" s="308" t="str">
        <f t="shared" ref="N1346:AG1346" ca="1" si="5084">N1011</f>
        <v/>
      </c>
      <c r="O1346" s="309" t="str">
        <f t="shared" ca="1" si="5084"/>
        <v/>
      </c>
      <c r="P1346" s="309" t="str">
        <f t="shared" ca="1" si="5084"/>
        <v/>
      </c>
      <c r="Q1346" s="310" t="str">
        <f t="shared" ca="1" si="5084"/>
        <v/>
      </c>
      <c r="R1346" s="309" t="str">
        <f t="shared" ca="1" si="5084"/>
        <v/>
      </c>
      <c r="S1346" s="309" t="str">
        <f t="shared" ca="1" si="5084"/>
        <v/>
      </c>
      <c r="T1346" s="309" t="str">
        <f t="shared" ca="1" si="5084"/>
        <v/>
      </c>
      <c r="U1346" s="309" t="str">
        <f t="shared" ca="1" si="5084"/>
        <v/>
      </c>
      <c r="V1346" s="309" t="str">
        <f t="shared" ca="1" si="5084"/>
        <v/>
      </c>
      <c r="W1346" s="309" t="str">
        <f t="shared" ca="1" si="5084"/>
        <v/>
      </c>
      <c r="X1346" s="309" t="str">
        <f t="shared" ca="1" si="5084"/>
        <v/>
      </c>
      <c r="Y1346" s="309" t="str">
        <f t="shared" ca="1" si="5084"/>
        <v/>
      </c>
      <c r="Z1346" s="309" t="str">
        <f t="shared" ca="1" si="5084"/>
        <v/>
      </c>
      <c r="AA1346" s="309" t="str">
        <f t="shared" ca="1" si="5084"/>
        <v/>
      </c>
      <c r="AB1346" s="309" t="str">
        <f t="shared" ca="1" si="5084"/>
        <v/>
      </c>
      <c r="AC1346" s="309" t="str">
        <f t="shared" ca="1" si="5084"/>
        <v/>
      </c>
      <c r="AD1346" s="309" t="str">
        <f t="shared" ca="1" si="5084"/>
        <v/>
      </c>
      <c r="AE1346" s="309" t="str">
        <f t="shared" ca="1" si="5084"/>
        <v/>
      </c>
      <c r="AF1346" s="309" t="str">
        <f t="shared" ca="1" si="5084"/>
        <v/>
      </c>
      <c r="AG1346" s="309" t="str">
        <f t="shared" ca="1" si="5084"/>
        <v/>
      </c>
      <c r="AH1346" s="317"/>
      <c r="AI1346" s="318"/>
      <c r="AJ1346" s="318"/>
      <c r="AK1346" s="318"/>
      <c r="AL1346" s="318"/>
      <c r="AM1346"/>
      <c r="AN1346"/>
      <c r="AO1346"/>
      <c r="AP1346"/>
      <c r="AQ1346"/>
      <c r="AR1346"/>
    </row>
    <row r="1347" spans="1:44" ht="13.15" customHeight="1">
      <c r="A1347" s="317"/>
      <c r="B1347" s="380">
        <f t="shared" ref="B1347" ca="1" si="5085">B1012</f>
        <v>0</v>
      </c>
      <c r="C1347" s="317" cm="1">
        <f t="array" aca="1" ref="C1347" ca="1">IF(ROUND(SUM(IF(N1346:AG1346&lt;&gt;"",IF(N1346:AG1346&lt;&gt;0,(N1347:AG1347))))-J1346,3)&lt;&gt;0,"X",0)</f>
        <v>0</v>
      </c>
      <c r="D1347" s="890"/>
      <c r="E1347" s="894"/>
      <c r="F1347" s="895"/>
      <c r="G1347" s="899"/>
      <c r="H1347" s="902"/>
      <c r="I1347" s="905"/>
      <c r="J1347" s="908"/>
      <c r="K1347" s="911"/>
      <c r="L1347" s="914"/>
      <c r="M1347" s="403" t="s">
        <v>90</v>
      </c>
      <c r="N1347" s="312" cm="1">
        <f t="array" aca="1" ref="N1347" ca="1">IF($D1346=$C$3,
SUM(IF(OFFSET($N$1031,,,($C1346-1)*3-2,$C$2)=N1346,OFFSET($N$1033,,,($C1346-1)*3-2,$C$2)*OFFSET($B$1031,1,,($C1346-1)*3-2,1))),
IFERROR((N1012/$J1011)*$J1346,0))</f>
        <v>0</v>
      </c>
      <c r="O1347" s="312" cm="1">
        <f t="array" aca="1" ref="O1347" ca="1">IF($D1346=$C$3,
SUM(IF(OFFSET($N$1031,,,($C1346-1)*3-2,$C$2)=O1346,OFFSET($N$1033,,,($C1346-1)*3-2,$C$2)*OFFSET($B$1031,1,,($C1346-1)*3-2,1))),
IFERROR((O1012/$J1011)*$J1346,0))</f>
        <v>0</v>
      </c>
      <c r="P1347" s="312" cm="1">
        <f t="array" aca="1" ref="P1347" ca="1">IF($D1346=$C$3,
SUM(IF(OFFSET($N$1031,,,($C1346-1)*3-2,$C$2)=P1346,OFFSET($N$1033,,,($C1346-1)*3-2,$C$2)*OFFSET($B$1031,1,,($C1346-1)*3-2,1))),
IFERROR((P1012/$J1011)*$J1346,0))</f>
        <v>0</v>
      </c>
      <c r="Q1347" s="313" cm="1">
        <f t="array" aca="1" ref="Q1347" ca="1">IF($D1346=$C$3,
SUM(IF(OFFSET($N$1031,,,($C1346-1)*3-2,$C$2)=Q1346,OFFSET($N$1033,,,($C1346-1)*3-2,$C$2)*OFFSET($B$1031,1,,($C1346-1)*3-2,1))),
IFERROR((Q1012/$J1011)*$J1346,0))</f>
        <v>0</v>
      </c>
      <c r="R1347" s="312" cm="1">
        <f t="array" aca="1" ref="R1347" ca="1">IF($D1346=$C$3,
SUM(IF(OFFSET($N$1031,,,($C1346-1)*3-2,$C$2)=R1346,OFFSET($N$1033,,,($C1346-1)*3-2,$C$2)*OFFSET($B$1031,1,,($C1346-1)*3-2,1))),
IFERROR((R1012/$J1011)*$J1346,0))</f>
        <v>0</v>
      </c>
      <c r="S1347" s="312" cm="1">
        <f t="array" aca="1" ref="S1347" ca="1">IF($D1346=$C$3,
SUM(IF(OFFSET($N$1031,,,($C1346-1)*3-2,$C$2)=S1346,OFFSET($N$1033,,,($C1346-1)*3-2,$C$2)*OFFSET($B$1031,1,,($C1346-1)*3-2,1))),
IFERROR((S1012/$J1011)*$J1346,0))</f>
        <v>0</v>
      </c>
      <c r="T1347" s="312" cm="1">
        <f t="array" aca="1" ref="T1347" ca="1">IF($D1346=$C$3,
SUM(IF(OFFSET($N$1031,,,($C1346-1)*3-2,$C$2)=T1346,OFFSET($N$1033,,,($C1346-1)*3-2,$C$2)*OFFSET($B$1031,1,,($C1346-1)*3-2,1))),
IFERROR((T1012/$J1011)*$J1346,0))</f>
        <v>0</v>
      </c>
      <c r="U1347" s="312" cm="1">
        <f t="array" aca="1" ref="U1347" ca="1">IF($D1346=$C$3,
SUM(IF(OFFSET($N$1031,,,($C1346-1)*3-2,$C$2)=U1346,OFFSET($N$1033,,,($C1346-1)*3-2,$C$2)*OFFSET($B$1031,1,,($C1346-1)*3-2,1))),
IFERROR((U1012/$J1011)*$J1346,0))</f>
        <v>0</v>
      </c>
      <c r="V1347" s="312" cm="1">
        <f t="array" aca="1" ref="V1347" ca="1">IF($D1346=$C$3,
SUM(IF(OFFSET($N$1031,,,($C1346-1)*3-2,$C$2)=V1346,OFFSET($N$1033,,,($C1346-1)*3-2,$C$2)*OFFSET($B$1031,1,,($C1346-1)*3-2,1))),
IFERROR((V1012/$J1011)*$J1346,0))</f>
        <v>0</v>
      </c>
      <c r="W1347" s="312" cm="1">
        <f t="array" aca="1" ref="W1347" ca="1">IF($D1346=$C$3,
SUM(IF(OFFSET($N$1031,,,($C1346-1)*3-2,$C$2)=W1346,OFFSET($N$1033,,,($C1346-1)*3-2,$C$2)*OFFSET($B$1031,1,,($C1346-1)*3-2,1))),
IFERROR((W1012/$J1011)*$J1346,0))</f>
        <v>0</v>
      </c>
      <c r="X1347" s="312" cm="1">
        <f t="array" aca="1" ref="X1347" ca="1">IF($D1346=$C$3,
SUM(IF(OFFSET($N$1031,,,($C1346-1)*3-2,$C$2)=X1346,OFFSET($N$1033,,,($C1346-1)*3-2,$C$2)*OFFSET($B$1031,1,,($C1346-1)*3-2,1))),
IFERROR((X1012/$J1011)*$J1346,0))</f>
        <v>0</v>
      </c>
      <c r="Y1347" s="312" cm="1">
        <f t="array" aca="1" ref="Y1347" ca="1">IF($D1346=$C$3,
SUM(IF(OFFSET($N$1031,,,($C1346-1)*3-2,$C$2)=Y1346,OFFSET($N$1033,,,($C1346-1)*3-2,$C$2)*OFFSET($B$1031,1,,($C1346-1)*3-2,1))),
IFERROR((Y1012/$J1011)*$J1346,0))</f>
        <v>0</v>
      </c>
      <c r="Z1347" s="312" cm="1">
        <f t="array" aca="1" ref="Z1347" ca="1">IF($D1346=$C$3,
SUM(IF(OFFSET($N$1031,,,($C1346-1)*3-2,$C$2)=Z1346,OFFSET($N$1033,,,($C1346-1)*3-2,$C$2)*OFFSET($B$1031,1,,($C1346-1)*3-2,1))),
IFERROR((Z1012/$J1011)*$J1346,0))</f>
        <v>0</v>
      </c>
      <c r="AA1347" s="312" cm="1">
        <f t="array" aca="1" ref="AA1347" ca="1">IF($D1346=$C$3,
SUM(IF(OFFSET($N$1031,,,($C1346-1)*3-2,$C$2)=AA1346,OFFSET($N$1033,,,($C1346-1)*3-2,$C$2)*OFFSET($B$1031,1,,($C1346-1)*3-2,1))),
IFERROR((AA1012/$J1011)*$J1346,0))</f>
        <v>0</v>
      </c>
      <c r="AB1347" s="312" cm="1">
        <f t="array" aca="1" ref="AB1347" ca="1">IF($D1346=$C$3,
SUM(IF(OFFSET($N$1031,,,($C1346-1)*3-2,$C$2)=AB1346,OFFSET($N$1033,,,($C1346-1)*3-2,$C$2)*OFFSET($B$1031,1,,($C1346-1)*3-2,1))),
IFERROR((AB1012/$J1011)*$J1346,0))</f>
        <v>0</v>
      </c>
      <c r="AC1347" s="312" cm="1">
        <f t="array" aca="1" ref="AC1347" ca="1">IF($D1346=$C$3,
SUM(IF(OFFSET($N$1031,,,($C1346-1)*3-2,$C$2)=AC1346,OFFSET($N$1033,,,($C1346-1)*3-2,$C$2)*OFFSET($B$1031,1,,($C1346-1)*3-2,1))),
IFERROR((AC1012/$J1011)*$J1346,0))</f>
        <v>0</v>
      </c>
      <c r="AD1347" s="312" cm="1">
        <f t="array" aca="1" ref="AD1347" ca="1">IF($D1346=$C$3,
SUM(IF(OFFSET($N$1031,,,($C1346-1)*3-2,$C$2)=AD1346,OFFSET($N$1033,,,($C1346-1)*3-2,$C$2)*OFFSET($B$1031,1,,($C1346-1)*3-2,1))),
IFERROR((AD1012/$J1011)*$J1346,0))</f>
        <v>0</v>
      </c>
      <c r="AE1347" s="312" cm="1">
        <f t="array" aca="1" ref="AE1347" ca="1">IF($D1346=$C$3,
SUM(IF(OFFSET($N$1031,,,($C1346-1)*3-2,$C$2)=AE1346,OFFSET($N$1033,,,($C1346-1)*3-2,$C$2)*OFFSET($B$1031,1,,($C1346-1)*3-2,1))),
IFERROR((AE1012/$J1011)*$J1346,0))</f>
        <v>0</v>
      </c>
      <c r="AF1347" s="312" cm="1">
        <f t="array" aca="1" ref="AF1347" ca="1">IF($D1346=$C$3,
SUM(IF(OFFSET($N$1031,,,($C1346-1)*3-2,$C$2)=AF1346,OFFSET($N$1033,,,($C1346-1)*3-2,$C$2)*OFFSET($B$1031,1,,($C1346-1)*3-2,1))),
IFERROR((AF1012/$J1011)*$J1346,0))</f>
        <v>0</v>
      </c>
      <c r="AG1347" s="312" cm="1">
        <f t="array" aca="1" ref="AG1347" ca="1">IF($D1346=$C$3,
SUM(IF(OFFSET($N$1031,,,($C1346-1)*3-2,$C$2)=AG1346,OFFSET($N$1033,,,($C1346-1)*3-2,$C$2)*OFFSET($B$1031,1,,($C1346-1)*3-2,1))),
IFERROR((AG1012/$J1011)*$J1346,0))</f>
        <v>0</v>
      </c>
      <c r="AH1347" s="317"/>
      <c r="AI1347" s="318"/>
      <c r="AJ1347" s="318"/>
      <c r="AK1347" s="318"/>
      <c r="AL1347" s="318"/>
      <c r="AM1347"/>
      <c r="AN1347"/>
      <c r="AO1347"/>
      <c r="AP1347"/>
      <c r="AQ1347"/>
      <c r="AR1347"/>
    </row>
    <row r="1348" spans="1:44" ht="13.15" customHeight="1">
      <c r="A1348" s="317"/>
      <c r="B1348" s="380" t="str">
        <f t="shared" ref="B1348:C1348" ca="1" si="5086">B1013</f>
        <v/>
      </c>
      <c r="C1348" s="380" t="str">
        <f t="shared" ca="1" si="5086"/>
        <v/>
      </c>
      <c r="D1348" s="891"/>
      <c r="E1348" s="896"/>
      <c r="F1348" s="897"/>
      <c r="G1348" s="900"/>
      <c r="H1348" s="903"/>
      <c r="I1348" s="906"/>
      <c r="J1348" s="909"/>
      <c r="K1348" s="912"/>
      <c r="L1348" s="915"/>
      <c r="M1348" s="404" t="s">
        <v>91</v>
      </c>
      <c r="N1348" s="405">
        <f t="shared" ref="N1348:AG1348" ca="1" si="5087">IFERROR(N1347*$K1346,0)</f>
        <v>0</v>
      </c>
      <c r="O1348" s="406">
        <f t="shared" ca="1" si="5087"/>
        <v>0</v>
      </c>
      <c r="P1348" s="406">
        <f t="shared" ca="1" si="5087"/>
        <v>0</v>
      </c>
      <c r="Q1348" s="407">
        <f t="shared" ca="1" si="5087"/>
        <v>0</v>
      </c>
      <c r="R1348" s="406">
        <f t="shared" ca="1" si="5087"/>
        <v>0</v>
      </c>
      <c r="S1348" s="406">
        <f t="shared" ca="1" si="5087"/>
        <v>0</v>
      </c>
      <c r="T1348" s="406">
        <f t="shared" ca="1" si="5087"/>
        <v>0</v>
      </c>
      <c r="U1348" s="406">
        <f t="shared" ca="1" si="5087"/>
        <v>0</v>
      </c>
      <c r="V1348" s="406">
        <f t="shared" ca="1" si="5087"/>
        <v>0</v>
      </c>
      <c r="W1348" s="406">
        <f t="shared" ca="1" si="5087"/>
        <v>0</v>
      </c>
      <c r="X1348" s="406">
        <f t="shared" ca="1" si="5087"/>
        <v>0</v>
      </c>
      <c r="Y1348" s="406">
        <f t="shared" ca="1" si="5087"/>
        <v>0</v>
      </c>
      <c r="Z1348" s="406">
        <f t="shared" ca="1" si="5087"/>
        <v>0</v>
      </c>
      <c r="AA1348" s="406">
        <f t="shared" ca="1" si="5087"/>
        <v>0</v>
      </c>
      <c r="AB1348" s="406">
        <f t="shared" ca="1" si="5087"/>
        <v>0</v>
      </c>
      <c r="AC1348" s="406">
        <f t="shared" ca="1" si="5087"/>
        <v>0</v>
      </c>
      <c r="AD1348" s="406">
        <f t="shared" ca="1" si="5087"/>
        <v>0</v>
      </c>
      <c r="AE1348" s="406">
        <f t="shared" ca="1" si="5087"/>
        <v>0</v>
      </c>
      <c r="AF1348" s="406">
        <f t="shared" ca="1" si="5087"/>
        <v>0</v>
      </c>
      <c r="AG1348" s="406">
        <f t="shared" ca="1" si="5087"/>
        <v>0</v>
      </c>
      <c r="AH1348" s="317"/>
      <c r="AI1348" s="318"/>
      <c r="AJ1348" s="318"/>
      <c r="AK1348" s="318"/>
      <c r="AL1348" s="318"/>
      <c r="AM1348"/>
      <c r="AN1348"/>
      <c r="AO1348"/>
      <c r="AP1348"/>
      <c r="AQ1348"/>
      <c r="AR1348"/>
    </row>
    <row r="1349" spans="1:44" ht="13.15" customHeight="1">
      <c r="A1349" s="317"/>
      <c r="B1349" s="317"/>
      <c r="C1349" s="317" cm="1">
        <f t="array" aca="1" ref="C1349" ca="1">OFFSET(C1349,-3,,,)+1</f>
        <v>107</v>
      </c>
      <c r="D1349" s="889" t="str">
        <f t="shared" ref="D1349:E1349" ca="1" si="5088">D1014</f>
        <v/>
      </c>
      <c r="E1349" s="892" t="str">
        <f t="shared" ca="1" si="5088"/>
        <v/>
      </c>
      <c r="F1349" s="893"/>
      <c r="G1349" s="898">
        <f t="shared" ref="G1349" si="5089">G1014</f>
        <v>0</v>
      </c>
      <c r="H1349" s="901"/>
      <c r="I1349" s="904" t="str">
        <f t="shared" ref="I1349" ca="1" si="5090">I1014</f>
        <v/>
      </c>
      <c r="J1349" s="907">
        <f t="shared" ref="J1349" ca="1" si="5091">IF($D1349=$C$3,
SUMPRODUCT(OFFSET($B$1031,1,,($C1349-1)*3-2,),OFFSET($L$1031,,,($C1349-1)*3-2,)),J1014+H1349)</f>
        <v>0</v>
      </c>
      <c r="K1349" s="910">
        <f t="shared" ref="K1349" ca="1" si="5092">K1014</f>
        <v>0</v>
      </c>
      <c r="L1349" s="913">
        <f t="shared" ref="L1349" ca="1" si="5093">J1349*K1349</f>
        <v>0</v>
      </c>
      <c r="M1349" s="402" t="s">
        <v>89</v>
      </c>
      <c r="N1349" s="308" t="str">
        <f t="shared" ref="N1349:AG1349" ca="1" si="5094">N1014</f>
        <v/>
      </c>
      <c r="O1349" s="309" t="str">
        <f t="shared" ca="1" si="5094"/>
        <v/>
      </c>
      <c r="P1349" s="309" t="str">
        <f t="shared" ca="1" si="5094"/>
        <v/>
      </c>
      <c r="Q1349" s="310" t="str">
        <f t="shared" ca="1" si="5094"/>
        <v/>
      </c>
      <c r="R1349" s="309" t="str">
        <f t="shared" ca="1" si="5094"/>
        <v/>
      </c>
      <c r="S1349" s="309" t="str">
        <f t="shared" ca="1" si="5094"/>
        <v/>
      </c>
      <c r="T1349" s="309" t="str">
        <f t="shared" ca="1" si="5094"/>
        <v/>
      </c>
      <c r="U1349" s="309" t="str">
        <f t="shared" ca="1" si="5094"/>
        <v/>
      </c>
      <c r="V1349" s="309" t="str">
        <f t="shared" ca="1" si="5094"/>
        <v/>
      </c>
      <c r="W1349" s="309" t="str">
        <f t="shared" ca="1" si="5094"/>
        <v/>
      </c>
      <c r="X1349" s="309" t="str">
        <f t="shared" ca="1" si="5094"/>
        <v/>
      </c>
      <c r="Y1349" s="309" t="str">
        <f t="shared" ca="1" si="5094"/>
        <v/>
      </c>
      <c r="Z1349" s="309" t="str">
        <f t="shared" ca="1" si="5094"/>
        <v/>
      </c>
      <c r="AA1349" s="309" t="str">
        <f t="shared" ca="1" si="5094"/>
        <v/>
      </c>
      <c r="AB1349" s="309" t="str">
        <f t="shared" ca="1" si="5094"/>
        <v/>
      </c>
      <c r="AC1349" s="309" t="str">
        <f t="shared" ca="1" si="5094"/>
        <v/>
      </c>
      <c r="AD1349" s="309" t="str">
        <f t="shared" ca="1" si="5094"/>
        <v/>
      </c>
      <c r="AE1349" s="309" t="str">
        <f t="shared" ca="1" si="5094"/>
        <v/>
      </c>
      <c r="AF1349" s="309" t="str">
        <f t="shared" ca="1" si="5094"/>
        <v/>
      </c>
      <c r="AG1349" s="309" t="str">
        <f t="shared" ca="1" si="5094"/>
        <v/>
      </c>
      <c r="AH1349" s="317"/>
      <c r="AI1349" s="318"/>
      <c r="AJ1349" s="318"/>
      <c r="AK1349" s="318"/>
      <c r="AL1349" s="318"/>
      <c r="AM1349"/>
      <c r="AN1349"/>
      <c r="AO1349"/>
      <c r="AP1349"/>
      <c r="AQ1349"/>
      <c r="AR1349"/>
    </row>
    <row r="1350" spans="1:44" ht="13.15" customHeight="1">
      <c r="A1350" s="317"/>
      <c r="B1350" s="380">
        <f t="shared" ref="B1350" ca="1" si="5095">B1015</f>
        <v>0</v>
      </c>
      <c r="C1350" s="317" cm="1">
        <f t="array" aca="1" ref="C1350" ca="1">IF(ROUND(SUM(IF(N1349:AG1349&lt;&gt;"",IF(N1349:AG1349&lt;&gt;0,(N1350:AG1350))))-J1349,3)&lt;&gt;0,"X",0)</f>
        <v>0</v>
      </c>
      <c r="D1350" s="890"/>
      <c r="E1350" s="894"/>
      <c r="F1350" s="895"/>
      <c r="G1350" s="899"/>
      <c r="H1350" s="902"/>
      <c r="I1350" s="905"/>
      <c r="J1350" s="908"/>
      <c r="K1350" s="911"/>
      <c r="L1350" s="914"/>
      <c r="M1350" s="403" t="s">
        <v>90</v>
      </c>
      <c r="N1350" s="312" cm="1">
        <f t="array" aca="1" ref="N1350" ca="1">IF($D1349=$C$3,
SUM(IF(OFFSET($N$1031,,,($C1349-1)*3-2,$C$2)=N1349,OFFSET($N$1033,,,($C1349-1)*3-2,$C$2)*OFFSET($B$1031,1,,($C1349-1)*3-2,1))),
IFERROR((N1015/$J1014)*$J1349,0))</f>
        <v>0</v>
      </c>
      <c r="O1350" s="312" cm="1">
        <f t="array" aca="1" ref="O1350" ca="1">IF($D1349=$C$3,
SUM(IF(OFFSET($N$1031,,,($C1349-1)*3-2,$C$2)=O1349,OFFSET($N$1033,,,($C1349-1)*3-2,$C$2)*OFFSET($B$1031,1,,($C1349-1)*3-2,1))),
IFERROR((O1015/$J1014)*$J1349,0))</f>
        <v>0</v>
      </c>
      <c r="P1350" s="312" cm="1">
        <f t="array" aca="1" ref="P1350" ca="1">IF($D1349=$C$3,
SUM(IF(OFFSET($N$1031,,,($C1349-1)*3-2,$C$2)=P1349,OFFSET($N$1033,,,($C1349-1)*3-2,$C$2)*OFFSET($B$1031,1,,($C1349-1)*3-2,1))),
IFERROR((P1015/$J1014)*$J1349,0))</f>
        <v>0</v>
      </c>
      <c r="Q1350" s="313" cm="1">
        <f t="array" aca="1" ref="Q1350" ca="1">IF($D1349=$C$3,
SUM(IF(OFFSET($N$1031,,,($C1349-1)*3-2,$C$2)=Q1349,OFFSET($N$1033,,,($C1349-1)*3-2,$C$2)*OFFSET($B$1031,1,,($C1349-1)*3-2,1))),
IFERROR((Q1015/$J1014)*$J1349,0))</f>
        <v>0</v>
      </c>
      <c r="R1350" s="312" cm="1">
        <f t="array" aca="1" ref="R1350" ca="1">IF($D1349=$C$3,
SUM(IF(OFFSET($N$1031,,,($C1349-1)*3-2,$C$2)=R1349,OFFSET($N$1033,,,($C1349-1)*3-2,$C$2)*OFFSET($B$1031,1,,($C1349-1)*3-2,1))),
IFERROR((R1015/$J1014)*$J1349,0))</f>
        <v>0</v>
      </c>
      <c r="S1350" s="312" cm="1">
        <f t="array" aca="1" ref="S1350" ca="1">IF($D1349=$C$3,
SUM(IF(OFFSET($N$1031,,,($C1349-1)*3-2,$C$2)=S1349,OFFSET($N$1033,,,($C1349-1)*3-2,$C$2)*OFFSET($B$1031,1,,($C1349-1)*3-2,1))),
IFERROR((S1015/$J1014)*$J1349,0))</f>
        <v>0</v>
      </c>
      <c r="T1350" s="312" cm="1">
        <f t="array" aca="1" ref="T1350" ca="1">IF($D1349=$C$3,
SUM(IF(OFFSET($N$1031,,,($C1349-1)*3-2,$C$2)=T1349,OFFSET($N$1033,,,($C1349-1)*3-2,$C$2)*OFFSET($B$1031,1,,($C1349-1)*3-2,1))),
IFERROR((T1015/$J1014)*$J1349,0))</f>
        <v>0</v>
      </c>
      <c r="U1350" s="312" cm="1">
        <f t="array" aca="1" ref="U1350" ca="1">IF($D1349=$C$3,
SUM(IF(OFFSET($N$1031,,,($C1349-1)*3-2,$C$2)=U1349,OFFSET($N$1033,,,($C1349-1)*3-2,$C$2)*OFFSET($B$1031,1,,($C1349-1)*3-2,1))),
IFERROR((U1015/$J1014)*$J1349,0))</f>
        <v>0</v>
      </c>
      <c r="V1350" s="312" cm="1">
        <f t="array" aca="1" ref="V1350" ca="1">IF($D1349=$C$3,
SUM(IF(OFFSET($N$1031,,,($C1349-1)*3-2,$C$2)=V1349,OFFSET($N$1033,,,($C1349-1)*3-2,$C$2)*OFFSET($B$1031,1,,($C1349-1)*3-2,1))),
IFERROR((V1015/$J1014)*$J1349,0))</f>
        <v>0</v>
      </c>
      <c r="W1350" s="312" cm="1">
        <f t="array" aca="1" ref="W1350" ca="1">IF($D1349=$C$3,
SUM(IF(OFFSET($N$1031,,,($C1349-1)*3-2,$C$2)=W1349,OFFSET($N$1033,,,($C1349-1)*3-2,$C$2)*OFFSET($B$1031,1,,($C1349-1)*3-2,1))),
IFERROR((W1015/$J1014)*$J1349,0))</f>
        <v>0</v>
      </c>
      <c r="X1350" s="312" cm="1">
        <f t="array" aca="1" ref="X1350" ca="1">IF($D1349=$C$3,
SUM(IF(OFFSET($N$1031,,,($C1349-1)*3-2,$C$2)=X1349,OFFSET($N$1033,,,($C1349-1)*3-2,$C$2)*OFFSET($B$1031,1,,($C1349-1)*3-2,1))),
IFERROR((X1015/$J1014)*$J1349,0))</f>
        <v>0</v>
      </c>
      <c r="Y1350" s="312" cm="1">
        <f t="array" aca="1" ref="Y1350" ca="1">IF($D1349=$C$3,
SUM(IF(OFFSET($N$1031,,,($C1349-1)*3-2,$C$2)=Y1349,OFFSET($N$1033,,,($C1349-1)*3-2,$C$2)*OFFSET($B$1031,1,,($C1349-1)*3-2,1))),
IFERROR((Y1015/$J1014)*$J1349,0))</f>
        <v>0</v>
      </c>
      <c r="Z1350" s="312" cm="1">
        <f t="array" aca="1" ref="Z1350" ca="1">IF($D1349=$C$3,
SUM(IF(OFFSET($N$1031,,,($C1349-1)*3-2,$C$2)=Z1349,OFFSET($N$1033,,,($C1349-1)*3-2,$C$2)*OFFSET($B$1031,1,,($C1349-1)*3-2,1))),
IFERROR((Z1015/$J1014)*$J1349,0))</f>
        <v>0</v>
      </c>
      <c r="AA1350" s="312" cm="1">
        <f t="array" aca="1" ref="AA1350" ca="1">IF($D1349=$C$3,
SUM(IF(OFFSET($N$1031,,,($C1349-1)*3-2,$C$2)=AA1349,OFFSET($N$1033,,,($C1349-1)*3-2,$C$2)*OFFSET($B$1031,1,,($C1349-1)*3-2,1))),
IFERROR((AA1015/$J1014)*$J1349,0))</f>
        <v>0</v>
      </c>
      <c r="AB1350" s="312" cm="1">
        <f t="array" aca="1" ref="AB1350" ca="1">IF($D1349=$C$3,
SUM(IF(OFFSET($N$1031,,,($C1349-1)*3-2,$C$2)=AB1349,OFFSET($N$1033,,,($C1349-1)*3-2,$C$2)*OFFSET($B$1031,1,,($C1349-1)*3-2,1))),
IFERROR((AB1015/$J1014)*$J1349,0))</f>
        <v>0</v>
      </c>
      <c r="AC1350" s="312" cm="1">
        <f t="array" aca="1" ref="AC1350" ca="1">IF($D1349=$C$3,
SUM(IF(OFFSET($N$1031,,,($C1349-1)*3-2,$C$2)=AC1349,OFFSET($N$1033,,,($C1349-1)*3-2,$C$2)*OFFSET($B$1031,1,,($C1349-1)*3-2,1))),
IFERROR((AC1015/$J1014)*$J1349,0))</f>
        <v>0</v>
      </c>
      <c r="AD1350" s="312" cm="1">
        <f t="array" aca="1" ref="AD1350" ca="1">IF($D1349=$C$3,
SUM(IF(OFFSET($N$1031,,,($C1349-1)*3-2,$C$2)=AD1349,OFFSET($N$1033,,,($C1349-1)*3-2,$C$2)*OFFSET($B$1031,1,,($C1349-1)*3-2,1))),
IFERROR((AD1015/$J1014)*$J1349,0))</f>
        <v>0</v>
      </c>
      <c r="AE1350" s="312" cm="1">
        <f t="array" aca="1" ref="AE1350" ca="1">IF($D1349=$C$3,
SUM(IF(OFFSET($N$1031,,,($C1349-1)*3-2,$C$2)=AE1349,OFFSET($N$1033,,,($C1349-1)*3-2,$C$2)*OFFSET($B$1031,1,,($C1349-1)*3-2,1))),
IFERROR((AE1015/$J1014)*$J1349,0))</f>
        <v>0</v>
      </c>
      <c r="AF1350" s="312" cm="1">
        <f t="array" aca="1" ref="AF1350" ca="1">IF($D1349=$C$3,
SUM(IF(OFFSET($N$1031,,,($C1349-1)*3-2,$C$2)=AF1349,OFFSET($N$1033,,,($C1349-1)*3-2,$C$2)*OFFSET($B$1031,1,,($C1349-1)*3-2,1))),
IFERROR((AF1015/$J1014)*$J1349,0))</f>
        <v>0</v>
      </c>
      <c r="AG1350" s="312" cm="1">
        <f t="array" aca="1" ref="AG1350" ca="1">IF($D1349=$C$3,
SUM(IF(OFFSET($N$1031,,,($C1349-1)*3-2,$C$2)=AG1349,OFFSET($N$1033,,,($C1349-1)*3-2,$C$2)*OFFSET($B$1031,1,,($C1349-1)*3-2,1))),
IFERROR((AG1015/$J1014)*$J1349,0))</f>
        <v>0</v>
      </c>
      <c r="AH1350" s="317"/>
      <c r="AI1350" s="318"/>
      <c r="AJ1350" s="318"/>
      <c r="AK1350" s="318"/>
      <c r="AL1350" s="318"/>
      <c r="AM1350"/>
      <c r="AN1350"/>
      <c r="AO1350"/>
      <c r="AP1350"/>
      <c r="AQ1350"/>
      <c r="AR1350"/>
    </row>
    <row r="1351" spans="1:44" ht="13.15" customHeight="1">
      <c r="A1351" s="317"/>
      <c r="B1351" s="380" t="str">
        <f t="shared" ref="B1351:C1351" ca="1" si="5096">B1016</f>
        <v/>
      </c>
      <c r="C1351" s="380" t="str">
        <f t="shared" ca="1" si="5096"/>
        <v/>
      </c>
      <c r="D1351" s="891"/>
      <c r="E1351" s="896"/>
      <c r="F1351" s="897"/>
      <c r="G1351" s="900"/>
      <c r="H1351" s="903"/>
      <c r="I1351" s="906"/>
      <c r="J1351" s="909"/>
      <c r="K1351" s="912"/>
      <c r="L1351" s="915"/>
      <c r="M1351" s="404" t="s">
        <v>91</v>
      </c>
      <c r="N1351" s="405">
        <f t="shared" ref="N1351:AG1351" ca="1" si="5097">IFERROR(N1350*$K1349,0)</f>
        <v>0</v>
      </c>
      <c r="O1351" s="406">
        <f t="shared" ca="1" si="5097"/>
        <v>0</v>
      </c>
      <c r="P1351" s="406">
        <f t="shared" ca="1" si="5097"/>
        <v>0</v>
      </c>
      <c r="Q1351" s="407">
        <f t="shared" ca="1" si="5097"/>
        <v>0</v>
      </c>
      <c r="R1351" s="406">
        <f t="shared" ca="1" si="5097"/>
        <v>0</v>
      </c>
      <c r="S1351" s="406">
        <f t="shared" ca="1" si="5097"/>
        <v>0</v>
      </c>
      <c r="T1351" s="406">
        <f t="shared" ca="1" si="5097"/>
        <v>0</v>
      </c>
      <c r="U1351" s="406">
        <f t="shared" ca="1" si="5097"/>
        <v>0</v>
      </c>
      <c r="V1351" s="406">
        <f t="shared" ca="1" si="5097"/>
        <v>0</v>
      </c>
      <c r="W1351" s="406">
        <f t="shared" ca="1" si="5097"/>
        <v>0</v>
      </c>
      <c r="X1351" s="406">
        <f t="shared" ca="1" si="5097"/>
        <v>0</v>
      </c>
      <c r="Y1351" s="406">
        <f t="shared" ca="1" si="5097"/>
        <v>0</v>
      </c>
      <c r="Z1351" s="406">
        <f t="shared" ca="1" si="5097"/>
        <v>0</v>
      </c>
      <c r="AA1351" s="406">
        <f t="shared" ca="1" si="5097"/>
        <v>0</v>
      </c>
      <c r="AB1351" s="406">
        <f t="shared" ca="1" si="5097"/>
        <v>0</v>
      </c>
      <c r="AC1351" s="406">
        <f t="shared" ca="1" si="5097"/>
        <v>0</v>
      </c>
      <c r="AD1351" s="406">
        <f t="shared" ca="1" si="5097"/>
        <v>0</v>
      </c>
      <c r="AE1351" s="406">
        <f t="shared" ca="1" si="5097"/>
        <v>0</v>
      </c>
      <c r="AF1351" s="406">
        <f t="shared" ca="1" si="5097"/>
        <v>0</v>
      </c>
      <c r="AG1351" s="406">
        <f t="shared" ca="1" si="5097"/>
        <v>0</v>
      </c>
      <c r="AH1351" s="317"/>
      <c r="AI1351" s="318"/>
      <c r="AJ1351" s="318"/>
      <c r="AK1351" s="318"/>
      <c r="AL1351" s="318"/>
      <c r="AM1351"/>
      <c r="AN1351"/>
      <c r="AO1351"/>
      <c r="AP1351"/>
      <c r="AQ1351"/>
      <c r="AR1351"/>
    </row>
    <row r="1352" spans="1:44" ht="13.15" customHeight="1">
      <c r="A1352" s="317"/>
      <c r="B1352" s="317"/>
      <c r="C1352" s="317" cm="1">
        <f t="array" aca="1" ref="C1352" ca="1">OFFSET(C1352,-3,,,)+1</f>
        <v>108</v>
      </c>
      <c r="D1352" s="889" t="str">
        <f t="shared" ref="D1352:E1352" ca="1" si="5098">D1017</f>
        <v/>
      </c>
      <c r="E1352" s="892" t="str">
        <f t="shared" ca="1" si="5098"/>
        <v/>
      </c>
      <c r="F1352" s="893"/>
      <c r="G1352" s="898">
        <f t="shared" ref="G1352" si="5099">G1017</f>
        <v>0</v>
      </c>
      <c r="H1352" s="901"/>
      <c r="I1352" s="904" t="str">
        <f t="shared" ref="I1352" ca="1" si="5100">I1017</f>
        <v/>
      </c>
      <c r="J1352" s="907">
        <f t="shared" ref="J1352" ca="1" si="5101">IF($D1352=$C$3,
SUMPRODUCT(OFFSET($B$1031,1,,($C1352-1)*3-2,),OFFSET($L$1031,,,($C1352-1)*3-2,)),J1017+H1352)</f>
        <v>0</v>
      </c>
      <c r="K1352" s="910">
        <f t="shared" ref="K1352" ca="1" si="5102">K1017</f>
        <v>0</v>
      </c>
      <c r="L1352" s="913">
        <f t="shared" ref="L1352" ca="1" si="5103">J1352*K1352</f>
        <v>0</v>
      </c>
      <c r="M1352" s="402" t="s">
        <v>89</v>
      </c>
      <c r="N1352" s="308" t="str">
        <f t="shared" ref="N1352:AG1352" ca="1" si="5104">N1017</f>
        <v/>
      </c>
      <c r="O1352" s="309" t="str">
        <f t="shared" ca="1" si="5104"/>
        <v/>
      </c>
      <c r="P1352" s="309" t="str">
        <f t="shared" ca="1" si="5104"/>
        <v/>
      </c>
      <c r="Q1352" s="310" t="str">
        <f t="shared" ca="1" si="5104"/>
        <v/>
      </c>
      <c r="R1352" s="309" t="str">
        <f t="shared" ca="1" si="5104"/>
        <v/>
      </c>
      <c r="S1352" s="309" t="str">
        <f t="shared" ca="1" si="5104"/>
        <v/>
      </c>
      <c r="T1352" s="309" t="str">
        <f t="shared" ca="1" si="5104"/>
        <v/>
      </c>
      <c r="U1352" s="309" t="str">
        <f t="shared" ca="1" si="5104"/>
        <v/>
      </c>
      <c r="V1352" s="309" t="str">
        <f t="shared" ca="1" si="5104"/>
        <v/>
      </c>
      <c r="W1352" s="309" t="str">
        <f t="shared" ca="1" si="5104"/>
        <v/>
      </c>
      <c r="X1352" s="309" t="str">
        <f t="shared" ca="1" si="5104"/>
        <v/>
      </c>
      <c r="Y1352" s="309" t="str">
        <f t="shared" ca="1" si="5104"/>
        <v/>
      </c>
      <c r="Z1352" s="309" t="str">
        <f t="shared" ca="1" si="5104"/>
        <v/>
      </c>
      <c r="AA1352" s="309" t="str">
        <f t="shared" ca="1" si="5104"/>
        <v/>
      </c>
      <c r="AB1352" s="309" t="str">
        <f t="shared" ca="1" si="5104"/>
        <v/>
      </c>
      <c r="AC1352" s="309" t="str">
        <f t="shared" ca="1" si="5104"/>
        <v/>
      </c>
      <c r="AD1352" s="309" t="str">
        <f t="shared" ca="1" si="5104"/>
        <v/>
      </c>
      <c r="AE1352" s="309" t="str">
        <f t="shared" ca="1" si="5104"/>
        <v/>
      </c>
      <c r="AF1352" s="309" t="str">
        <f t="shared" ca="1" si="5104"/>
        <v/>
      </c>
      <c r="AG1352" s="309" t="str">
        <f t="shared" ca="1" si="5104"/>
        <v/>
      </c>
      <c r="AH1352" s="317"/>
      <c r="AI1352" s="318"/>
      <c r="AJ1352" s="318"/>
      <c r="AK1352" s="318"/>
      <c r="AL1352" s="318"/>
      <c r="AM1352"/>
      <c r="AN1352"/>
      <c r="AO1352"/>
      <c r="AP1352"/>
      <c r="AQ1352"/>
      <c r="AR1352"/>
    </row>
    <row r="1353" spans="1:44" ht="13.15" customHeight="1">
      <c r="A1353" s="317"/>
      <c r="B1353" s="380">
        <f t="shared" ref="B1353" ca="1" si="5105">B1018</f>
        <v>0</v>
      </c>
      <c r="C1353" s="317" cm="1">
        <f t="array" aca="1" ref="C1353" ca="1">IF(ROUND(SUM(IF(N1352:AG1352&lt;&gt;"",IF(N1352:AG1352&lt;&gt;0,(N1353:AG1353))))-J1352,3)&lt;&gt;0,"X",0)</f>
        <v>0</v>
      </c>
      <c r="D1353" s="890"/>
      <c r="E1353" s="894"/>
      <c r="F1353" s="895"/>
      <c r="G1353" s="899"/>
      <c r="H1353" s="902"/>
      <c r="I1353" s="905"/>
      <c r="J1353" s="908"/>
      <c r="K1353" s="911"/>
      <c r="L1353" s="914"/>
      <c r="M1353" s="403" t="s">
        <v>90</v>
      </c>
      <c r="N1353" s="312" cm="1">
        <f t="array" aca="1" ref="N1353" ca="1">IF($D1352=$C$3,
SUM(IF(OFFSET($N$1031,,,($C1352-1)*3-2,$C$2)=N1352,OFFSET($N$1033,,,($C1352-1)*3-2,$C$2)*OFFSET($B$1031,1,,($C1352-1)*3-2,1))),
IFERROR((N1018/$J1017)*$J1352,0))</f>
        <v>0</v>
      </c>
      <c r="O1353" s="312" cm="1">
        <f t="array" aca="1" ref="O1353" ca="1">IF($D1352=$C$3,
SUM(IF(OFFSET($N$1031,,,($C1352-1)*3-2,$C$2)=O1352,OFFSET($N$1033,,,($C1352-1)*3-2,$C$2)*OFFSET($B$1031,1,,($C1352-1)*3-2,1))),
IFERROR((O1018/$J1017)*$J1352,0))</f>
        <v>0</v>
      </c>
      <c r="P1353" s="312" cm="1">
        <f t="array" aca="1" ref="P1353" ca="1">IF($D1352=$C$3,
SUM(IF(OFFSET($N$1031,,,($C1352-1)*3-2,$C$2)=P1352,OFFSET($N$1033,,,($C1352-1)*3-2,$C$2)*OFFSET($B$1031,1,,($C1352-1)*3-2,1))),
IFERROR((P1018/$J1017)*$J1352,0))</f>
        <v>0</v>
      </c>
      <c r="Q1353" s="313" cm="1">
        <f t="array" aca="1" ref="Q1353" ca="1">IF($D1352=$C$3,
SUM(IF(OFFSET($N$1031,,,($C1352-1)*3-2,$C$2)=Q1352,OFFSET($N$1033,,,($C1352-1)*3-2,$C$2)*OFFSET($B$1031,1,,($C1352-1)*3-2,1))),
IFERROR((Q1018/$J1017)*$J1352,0))</f>
        <v>0</v>
      </c>
      <c r="R1353" s="312" cm="1">
        <f t="array" aca="1" ref="R1353" ca="1">IF($D1352=$C$3,
SUM(IF(OFFSET($N$1031,,,($C1352-1)*3-2,$C$2)=R1352,OFFSET($N$1033,,,($C1352-1)*3-2,$C$2)*OFFSET($B$1031,1,,($C1352-1)*3-2,1))),
IFERROR((R1018/$J1017)*$J1352,0))</f>
        <v>0</v>
      </c>
      <c r="S1353" s="312" cm="1">
        <f t="array" aca="1" ref="S1353" ca="1">IF($D1352=$C$3,
SUM(IF(OFFSET($N$1031,,,($C1352-1)*3-2,$C$2)=S1352,OFFSET($N$1033,,,($C1352-1)*3-2,$C$2)*OFFSET($B$1031,1,,($C1352-1)*3-2,1))),
IFERROR((S1018/$J1017)*$J1352,0))</f>
        <v>0</v>
      </c>
      <c r="T1353" s="312" cm="1">
        <f t="array" aca="1" ref="T1353" ca="1">IF($D1352=$C$3,
SUM(IF(OFFSET($N$1031,,,($C1352-1)*3-2,$C$2)=T1352,OFFSET($N$1033,,,($C1352-1)*3-2,$C$2)*OFFSET($B$1031,1,,($C1352-1)*3-2,1))),
IFERROR((T1018/$J1017)*$J1352,0))</f>
        <v>0</v>
      </c>
      <c r="U1353" s="312" cm="1">
        <f t="array" aca="1" ref="U1353" ca="1">IF($D1352=$C$3,
SUM(IF(OFFSET($N$1031,,,($C1352-1)*3-2,$C$2)=U1352,OFFSET($N$1033,,,($C1352-1)*3-2,$C$2)*OFFSET($B$1031,1,,($C1352-1)*3-2,1))),
IFERROR((U1018/$J1017)*$J1352,0))</f>
        <v>0</v>
      </c>
      <c r="V1353" s="312" cm="1">
        <f t="array" aca="1" ref="V1353" ca="1">IF($D1352=$C$3,
SUM(IF(OFFSET($N$1031,,,($C1352-1)*3-2,$C$2)=V1352,OFFSET($N$1033,,,($C1352-1)*3-2,$C$2)*OFFSET($B$1031,1,,($C1352-1)*3-2,1))),
IFERROR((V1018/$J1017)*$J1352,0))</f>
        <v>0</v>
      </c>
      <c r="W1353" s="312" cm="1">
        <f t="array" aca="1" ref="W1353" ca="1">IF($D1352=$C$3,
SUM(IF(OFFSET($N$1031,,,($C1352-1)*3-2,$C$2)=W1352,OFFSET($N$1033,,,($C1352-1)*3-2,$C$2)*OFFSET($B$1031,1,,($C1352-1)*3-2,1))),
IFERROR((W1018/$J1017)*$J1352,0))</f>
        <v>0</v>
      </c>
      <c r="X1353" s="312" cm="1">
        <f t="array" aca="1" ref="X1353" ca="1">IF($D1352=$C$3,
SUM(IF(OFFSET($N$1031,,,($C1352-1)*3-2,$C$2)=X1352,OFFSET($N$1033,,,($C1352-1)*3-2,$C$2)*OFFSET($B$1031,1,,($C1352-1)*3-2,1))),
IFERROR((X1018/$J1017)*$J1352,0))</f>
        <v>0</v>
      </c>
      <c r="Y1353" s="312" cm="1">
        <f t="array" aca="1" ref="Y1353" ca="1">IF($D1352=$C$3,
SUM(IF(OFFSET($N$1031,,,($C1352-1)*3-2,$C$2)=Y1352,OFFSET($N$1033,,,($C1352-1)*3-2,$C$2)*OFFSET($B$1031,1,,($C1352-1)*3-2,1))),
IFERROR((Y1018/$J1017)*$J1352,0))</f>
        <v>0</v>
      </c>
      <c r="Z1353" s="312" cm="1">
        <f t="array" aca="1" ref="Z1353" ca="1">IF($D1352=$C$3,
SUM(IF(OFFSET($N$1031,,,($C1352-1)*3-2,$C$2)=Z1352,OFFSET($N$1033,,,($C1352-1)*3-2,$C$2)*OFFSET($B$1031,1,,($C1352-1)*3-2,1))),
IFERROR((Z1018/$J1017)*$J1352,0))</f>
        <v>0</v>
      </c>
      <c r="AA1353" s="312" cm="1">
        <f t="array" aca="1" ref="AA1353" ca="1">IF($D1352=$C$3,
SUM(IF(OFFSET($N$1031,,,($C1352-1)*3-2,$C$2)=AA1352,OFFSET($N$1033,,,($C1352-1)*3-2,$C$2)*OFFSET($B$1031,1,,($C1352-1)*3-2,1))),
IFERROR((AA1018/$J1017)*$J1352,0))</f>
        <v>0</v>
      </c>
      <c r="AB1353" s="312" cm="1">
        <f t="array" aca="1" ref="AB1353" ca="1">IF($D1352=$C$3,
SUM(IF(OFFSET($N$1031,,,($C1352-1)*3-2,$C$2)=AB1352,OFFSET($N$1033,,,($C1352-1)*3-2,$C$2)*OFFSET($B$1031,1,,($C1352-1)*3-2,1))),
IFERROR((AB1018/$J1017)*$J1352,0))</f>
        <v>0</v>
      </c>
      <c r="AC1353" s="312" cm="1">
        <f t="array" aca="1" ref="AC1353" ca="1">IF($D1352=$C$3,
SUM(IF(OFFSET($N$1031,,,($C1352-1)*3-2,$C$2)=AC1352,OFFSET($N$1033,,,($C1352-1)*3-2,$C$2)*OFFSET($B$1031,1,,($C1352-1)*3-2,1))),
IFERROR((AC1018/$J1017)*$J1352,0))</f>
        <v>0</v>
      </c>
      <c r="AD1353" s="312" cm="1">
        <f t="array" aca="1" ref="AD1353" ca="1">IF($D1352=$C$3,
SUM(IF(OFFSET($N$1031,,,($C1352-1)*3-2,$C$2)=AD1352,OFFSET($N$1033,,,($C1352-1)*3-2,$C$2)*OFFSET($B$1031,1,,($C1352-1)*3-2,1))),
IFERROR((AD1018/$J1017)*$J1352,0))</f>
        <v>0</v>
      </c>
      <c r="AE1353" s="312" cm="1">
        <f t="array" aca="1" ref="AE1353" ca="1">IF($D1352=$C$3,
SUM(IF(OFFSET($N$1031,,,($C1352-1)*3-2,$C$2)=AE1352,OFFSET($N$1033,,,($C1352-1)*3-2,$C$2)*OFFSET($B$1031,1,,($C1352-1)*3-2,1))),
IFERROR((AE1018/$J1017)*$J1352,0))</f>
        <v>0</v>
      </c>
      <c r="AF1353" s="312" cm="1">
        <f t="array" aca="1" ref="AF1353" ca="1">IF($D1352=$C$3,
SUM(IF(OFFSET($N$1031,,,($C1352-1)*3-2,$C$2)=AF1352,OFFSET($N$1033,,,($C1352-1)*3-2,$C$2)*OFFSET($B$1031,1,,($C1352-1)*3-2,1))),
IFERROR((AF1018/$J1017)*$J1352,0))</f>
        <v>0</v>
      </c>
      <c r="AG1353" s="312" cm="1">
        <f t="array" aca="1" ref="AG1353" ca="1">IF($D1352=$C$3,
SUM(IF(OFFSET($N$1031,,,($C1352-1)*3-2,$C$2)=AG1352,OFFSET($N$1033,,,($C1352-1)*3-2,$C$2)*OFFSET($B$1031,1,,($C1352-1)*3-2,1))),
IFERROR((AG1018/$J1017)*$J1352,0))</f>
        <v>0</v>
      </c>
      <c r="AH1353" s="317"/>
      <c r="AI1353" s="318"/>
      <c r="AJ1353" s="318"/>
      <c r="AK1353" s="318"/>
      <c r="AL1353" s="318"/>
      <c r="AM1353"/>
      <c r="AN1353"/>
      <c r="AO1353"/>
      <c r="AP1353"/>
      <c r="AQ1353"/>
      <c r="AR1353"/>
    </row>
    <row r="1354" spans="1:44" ht="13.15" customHeight="1">
      <c r="A1354" s="317"/>
      <c r="B1354" s="380" t="str">
        <f t="shared" ref="B1354:C1354" ca="1" si="5106">B1019</f>
        <v/>
      </c>
      <c r="C1354" s="380" t="str">
        <f t="shared" ca="1" si="5106"/>
        <v/>
      </c>
      <c r="D1354" s="891"/>
      <c r="E1354" s="896"/>
      <c r="F1354" s="897"/>
      <c r="G1354" s="900"/>
      <c r="H1354" s="903"/>
      <c r="I1354" s="906"/>
      <c r="J1354" s="909"/>
      <c r="K1354" s="912"/>
      <c r="L1354" s="915"/>
      <c r="M1354" s="404" t="s">
        <v>91</v>
      </c>
      <c r="N1354" s="405">
        <f t="shared" ref="N1354:AG1354" ca="1" si="5107">IFERROR(N1353*$K1352,0)</f>
        <v>0</v>
      </c>
      <c r="O1354" s="406">
        <f t="shared" ca="1" si="5107"/>
        <v>0</v>
      </c>
      <c r="P1354" s="406">
        <f t="shared" ca="1" si="5107"/>
        <v>0</v>
      </c>
      <c r="Q1354" s="407">
        <f t="shared" ca="1" si="5107"/>
        <v>0</v>
      </c>
      <c r="R1354" s="406">
        <f t="shared" ca="1" si="5107"/>
        <v>0</v>
      </c>
      <c r="S1354" s="406">
        <f t="shared" ca="1" si="5107"/>
        <v>0</v>
      </c>
      <c r="T1354" s="406">
        <f t="shared" ca="1" si="5107"/>
        <v>0</v>
      </c>
      <c r="U1354" s="406">
        <f t="shared" ca="1" si="5107"/>
        <v>0</v>
      </c>
      <c r="V1354" s="406">
        <f t="shared" ca="1" si="5107"/>
        <v>0</v>
      </c>
      <c r="W1354" s="406">
        <f t="shared" ca="1" si="5107"/>
        <v>0</v>
      </c>
      <c r="X1354" s="406">
        <f t="shared" ca="1" si="5107"/>
        <v>0</v>
      </c>
      <c r="Y1354" s="406">
        <f t="shared" ca="1" si="5107"/>
        <v>0</v>
      </c>
      <c r="Z1354" s="406">
        <f t="shared" ca="1" si="5107"/>
        <v>0</v>
      </c>
      <c r="AA1354" s="406">
        <f t="shared" ca="1" si="5107"/>
        <v>0</v>
      </c>
      <c r="AB1354" s="406">
        <f t="shared" ca="1" si="5107"/>
        <v>0</v>
      </c>
      <c r="AC1354" s="406">
        <f t="shared" ca="1" si="5107"/>
        <v>0</v>
      </c>
      <c r="AD1354" s="406">
        <f t="shared" ca="1" si="5107"/>
        <v>0</v>
      </c>
      <c r="AE1354" s="406">
        <f t="shared" ca="1" si="5107"/>
        <v>0</v>
      </c>
      <c r="AF1354" s="406">
        <f t="shared" ca="1" si="5107"/>
        <v>0</v>
      </c>
      <c r="AG1354" s="406">
        <f t="shared" ca="1" si="5107"/>
        <v>0</v>
      </c>
      <c r="AH1354" s="317"/>
      <c r="AI1354" s="318"/>
      <c r="AJ1354" s="318"/>
      <c r="AK1354" s="318"/>
      <c r="AL1354" s="318"/>
      <c r="AM1354"/>
      <c r="AN1354"/>
      <c r="AO1354"/>
      <c r="AP1354"/>
      <c r="AQ1354"/>
      <c r="AR1354"/>
    </row>
    <row r="1355" spans="1:44" ht="13.15" customHeight="1">
      <c r="A1355" s="317"/>
      <c r="B1355" s="317"/>
      <c r="C1355" s="317" cm="1">
        <f t="array" aca="1" ref="C1355" ca="1">OFFSET(C1355,-3,,,)+1</f>
        <v>109</v>
      </c>
      <c r="D1355" s="889" t="str">
        <f t="shared" ref="D1355:E1355" ca="1" si="5108">D1020</f>
        <v/>
      </c>
      <c r="E1355" s="892" t="str">
        <f t="shared" ca="1" si="5108"/>
        <v/>
      </c>
      <c r="F1355" s="893"/>
      <c r="G1355" s="898">
        <f t="shared" ref="G1355" si="5109">G1020</f>
        <v>0</v>
      </c>
      <c r="H1355" s="901"/>
      <c r="I1355" s="904" t="str">
        <f t="shared" ref="I1355" ca="1" si="5110">I1020</f>
        <v/>
      </c>
      <c r="J1355" s="907">
        <f t="shared" ref="J1355" ca="1" si="5111">IF($D1355=$C$3,
SUMPRODUCT(OFFSET($B$1031,1,,($C1355-1)*3-2,),OFFSET($L$1031,,,($C1355-1)*3-2,)),J1020+H1355)</f>
        <v>0</v>
      </c>
      <c r="K1355" s="910">
        <f t="shared" ref="K1355" ca="1" si="5112">K1020</f>
        <v>0</v>
      </c>
      <c r="L1355" s="913">
        <f t="shared" ref="L1355" ca="1" si="5113">J1355*K1355</f>
        <v>0</v>
      </c>
      <c r="M1355" s="402" t="s">
        <v>89</v>
      </c>
      <c r="N1355" s="308" t="str">
        <f t="shared" ref="N1355:AG1355" ca="1" si="5114">N1020</f>
        <v/>
      </c>
      <c r="O1355" s="309" t="str">
        <f t="shared" ca="1" si="5114"/>
        <v/>
      </c>
      <c r="P1355" s="309" t="str">
        <f t="shared" ca="1" si="5114"/>
        <v/>
      </c>
      <c r="Q1355" s="310" t="str">
        <f t="shared" ca="1" si="5114"/>
        <v/>
      </c>
      <c r="R1355" s="309" t="str">
        <f t="shared" ca="1" si="5114"/>
        <v/>
      </c>
      <c r="S1355" s="309" t="str">
        <f t="shared" ca="1" si="5114"/>
        <v/>
      </c>
      <c r="T1355" s="309" t="str">
        <f t="shared" ca="1" si="5114"/>
        <v/>
      </c>
      <c r="U1355" s="309" t="str">
        <f t="shared" ca="1" si="5114"/>
        <v/>
      </c>
      <c r="V1355" s="309" t="str">
        <f t="shared" ca="1" si="5114"/>
        <v/>
      </c>
      <c r="W1355" s="309" t="str">
        <f t="shared" ca="1" si="5114"/>
        <v/>
      </c>
      <c r="X1355" s="309" t="str">
        <f t="shared" ca="1" si="5114"/>
        <v/>
      </c>
      <c r="Y1355" s="309" t="str">
        <f t="shared" ca="1" si="5114"/>
        <v/>
      </c>
      <c r="Z1355" s="309" t="str">
        <f t="shared" ca="1" si="5114"/>
        <v/>
      </c>
      <c r="AA1355" s="309" t="str">
        <f t="shared" ca="1" si="5114"/>
        <v/>
      </c>
      <c r="AB1355" s="309" t="str">
        <f t="shared" ca="1" si="5114"/>
        <v/>
      </c>
      <c r="AC1355" s="309" t="str">
        <f t="shared" ca="1" si="5114"/>
        <v/>
      </c>
      <c r="AD1355" s="309" t="str">
        <f t="shared" ca="1" si="5114"/>
        <v/>
      </c>
      <c r="AE1355" s="309" t="str">
        <f t="shared" ca="1" si="5114"/>
        <v/>
      </c>
      <c r="AF1355" s="309" t="str">
        <f t="shared" ca="1" si="5114"/>
        <v/>
      </c>
      <c r="AG1355" s="309" t="str">
        <f t="shared" ca="1" si="5114"/>
        <v/>
      </c>
      <c r="AH1355" s="317"/>
      <c r="AI1355" s="318"/>
      <c r="AJ1355" s="318"/>
      <c r="AK1355" s="318"/>
      <c r="AL1355" s="318"/>
      <c r="AM1355"/>
      <c r="AN1355"/>
      <c r="AO1355"/>
      <c r="AP1355"/>
      <c r="AQ1355"/>
      <c r="AR1355"/>
    </row>
    <row r="1356" spans="1:44" ht="13.15" customHeight="1">
      <c r="A1356" s="317"/>
      <c r="B1356" s="380">
        <f t="shared" ref="B1356" ca="1" si="5115">B1021</f>
        <v>0</v>
      </c>
      <c r="C1356" s="317" cm="1">
        <f t="array" aca="1" ref="C1356" ca="1">IF(ROUND(SUM(IF(N1355:AG1355&lt;&gt;"",IF(N1355:AG1355&lt;&gt;0,(N1356:AG1356))))-J1355,3)&lt;&gt;0,"X",0)</f>
        <v>0</v>
      </c>
      <c r="D1356" s="890"/>
      <c r="E1356" s="894"/>
      <c r="F1356" s="895"/>
      <c r="G1356" s="899"/>
      <c r="H1356" s="902"/>
      <c r="I1356" s="905"/>
      <c r="J1356" s="908"/>
      <c r="K1356" s="911"/>
      <c r="L1356" s="914"/>
      <c r="M1356" s="403" t="s">
        <v>90</v>
      </c>
      <c r="N1356" s="312" cm="1">
        <f t="array" aca="1" ref="N1356" ca="1">IF($D1355=$C$3,
SUM(IF(OFFSET($N$1031,,,($C1355-1)*3-2,$C$2)=N1355,OFFSET($N$1033,,,($C1355-1)*3-2,$C$2)*OFFSET($B$1031,1,,($C1355-1)*3-2,1))),
IFERROR((N1021/$J1020)*$J1355,0))</f>
        <v>0</v>
      </c>
      <c r="O1356" s="312" cm="1">
        <f t="array" aca="1" ref="O1356" ca="1">IF($D1355=$C$3,
SUM(IF(OFFSET($N$1031,,,($C1355-1)*3-2,$C$2)=O1355,OFFSET($N$1033,,,($C1355-1)*3-2,$C$2)*OFFSET($B$1031,1,,($C1355-1)*3-2,1))),
IFERROR((O1021/$J1020)*$J1355,0))</f>
        <v>0</v>
      </c>
      <c r="P1356" s="312" cm="1">
        <f t="array" aca="1" ref="P1356" ca="1">IF($D1355=$C$3,
SUM(IF(OFFSET($N$1031,,,($C1355-1)*3-2,$C$2)=P1355,OFFSET($N$1033,,,($C1355-1)*3-2,$C$2)*OFFSET($B$1031,1,,($C1355-1)*3-2,1))),
IFERROR((P1021/$J1020)*$J1355,0))</f>
        <v>0</v>
      </c>
      <c r="Q1356" s="313" cm="1">
        <f t="array" aca="1" ref="Q1356" ca="1">IF($D1355=$C$3,
SUM(IF(OFFSET($N$1031,,,($C1355-1)*3-2,$C$2)=Q1355,OFFSET($N$1033,,,($C1355-1)*3-2,$C$2)*OFFSET($B$1031,1,,($C1355-1)*3-2,1))),
IFERROR((Q1021/$J1020)*$J1355,0))</f>
        <v>0</v>
      </c>
      <c r="R1356" s="312" cm="1">
        <f t="array" aca="1" ref="R1356" ca="1">IF($D1355=$C$3,
SUM(IF(OFFSET($N$1031,,,($C1355-1)*3-2,$C$2)=R1355,OFFSET($N$1033,,,($C1355-1)*3-2,$C$2)*OFFSET($B$1031,1,,($C1355-1)*3-2,1))),
IFERROR((R1021/$J1020)*$J1355,0))</f>
        <v>0</v>
      </c>
      <c r="S1356" s="312" cm="1">
        <f t="array" aca="1" ref="S1356" ca="1">IF($D1355=$C$3,
SUM(IF(OFFSET($N$1031,,,($C1355-1)*3-2,$C$2)=S1355,OFFSET($N$1033,,,($C1355-1)*3-2,$C$2)*OFFSET($B$1031,1,,($C1355-1)*3-2,1))),
IFERROR((S1021/$J1020)*$J1355,0))</f>
        <v>0</v>
      </c>
      <c r="T1356" s="312" cm="1">
        <f t="array" aca="1" ref="T1356" ca="1">IF($D1355=$C$3,
SUM(IF(OFFSET($N$1031,,,($C1355-1)*3-2,$C$2)=T1355,OFFSET($N$1033,,,($C1355-1)*3-2,$C$2)*OFFSET($B$1031,1,,($C1355-1)*3-2,1))),
IFERROR((T1021/$J1020)*$J1355,0))</f>
        <v>0</v>
      </c>
      <c r="U1356" s="312" cm="1">
        <f t="array" aca="1" ref="U1356" ca="1">IF($D1355=$C$3,
SUM(IF(OFFSET($N$1031,,,($C1355-1)*3-2,$C$2)=U1355,OFFSET($N$1033,,,($C1355-1)*3-2,$C$2)*OFFSET($B$1031,1,,($C1355-1)*3-2,1))),
IFERROR((U1021/$J1020)*$J1355,0))</f>
        <v>0</v>
      </c>
      <c r="V1356" s="312" cm="1">
        <f t="array" aca="1" ref="V1356" ca="1">IF($D1355=$C$3,
SUM(IF(OFFSET($N$1031,,,($C1355-1)*3-2,$C$2)=V1355,OFFSET($N$1033,,,($C1355-1)*3-2,$C$2)*OFFSET($B$1031,1,,($C1355-1)*3-2,1))),
IFERROR((V1021/$J1020)*$J1355,0))</f>
        <v>0</v>
      </c>
      <c r="W1356" s="312" cm="1">
        <f t="array" aca="1" ref="W1356" ca="1">IF($D1355=$C$3,
SUM(IF(OFFSET($N$1031,,,($C1355-1)*3-2,$C$2)=W1355,OFFSET($N$1033,,,($C1355-1)*3-2,$C$2)*OFFSET($B$1031,1,,($C1355-1)*3-2,1))),
IFERROR((W1021/$J1020)*$J1355,0))</f>
        <v>0</v>
      </c>
      <c r="X1356" s="312" cm="1">
        <f t="array" aca="1" ref="X1356" ca="1">IF($D1355=$C$3,
SUM(IF(OFFSET($N$1031,,,($C1355-1)*3-2,$C$2)=X1355,OFFSET($N$1033,,,($C1355-1)*3-2,$C$2)*OFFSET($B$1031,1,,($C1355-1)*3-2,1))),
IFERROR((X1021/$J1020)*$J1355,0))</f>
        <v>0</v>
      </c>
      <c r="Y1356" s="312" cm="1">
        <f t="array" aca="1" ref="Y1356" ca="1">IF($D1355=$C$3,
SUM(IF(OFFSET($N$1031,,,($C1355-1)*3-2,$C$2)=Y1355,OFFSET($N$1033,,,($C1355-1)*3-2,$C$2)*OFFSET($B$1031,1,,($C1355-1)*3-2,1))),
IFERROR((Y1021/$J1020)*$J1355,0))</f>
        <v>0</v>
      </c>
      <c r="Z1356" s="312" cm="1">
        <f t="array" aca="1" ref="Z1356" ca="1">IF($D1355=$C$3,
SUM(IF(OFFSET($N$1031,,,($C1355-1)*3-2,$C$2)=Z1355,OFFSET($N$1033,,,($C1355-1)*3-2,$C$2)*OFFSET($B$1031,1,,($C1355-1)*3-2,1))),
IFERROR((Z1021/$J1020)*$J1355,0))</f>
        <v>0</v>
      </c>
      <c r="AA1356" s="312" cm="1">
        <f t="array" aca="1" ref="AA1356" ca="1">IF($D1355=$C$3,
SUM(IF(OFFSET($N$1031,,,($C1355-1)*3-2,$C$2)=AA1355,OFFSET($N$1033,,,($C1355-1)*3-2,$C$2)*OFFSET($B$1031,1,,($C1355-1)*3-2,1))),
IFERROR((AA1021/$J1020)*$J1355,0))</f>
        <v>0</v>
      </c>
      <c r="AB1356" s="312" cm="1">
        <f t="array" aca="1" ref="AB1356" ca="1">IF($D1355=$C$3,
SUM(IF(OFFSET($N$1031,,,($C1355-1)*3-2,$C$2)=AB1355,OFFSET($N$1033,,,($C1355-1)*3-2,$C$2)*OFFSET($B$1031,1,,($C1355-1)*3-2,1))),
IFERROR((AB1021/$J1020)*$J1355,0))</f>
        <v>0</v>
      </c>
      <c r="AC1356" s="312" cm="1">
        <f t="array" aca="1" ref="AC1356" ca="1">IF($D1355=$C$3,
SUM(IF(OFFSET($N$1031,,,($C1355-1)*3-2,$C$2)=AC1355,OFFSET($N$1033,,,($C1355-1)*3-2,$C$2)*OFFSET($B$1031,1,,($C1355-1)*3-2,1))),
IFERROR((AC1021/$J1020)*$J1355,0))</f>
        <v>0</v>
      </c>
      <c r="AD1356" s="312" cm="1">
        <f t="array" aca="1" ref="AD1356" ca="1">IF($D1355=$C$3,
SUM(IF(OFFSET($N$1031,,,($C1355-1)*3-2,$C$2)=AD1355,OFFSET($N$1033,,,($C1355-1)*3-2,$C$2)*OFFSET($B$1031,1,,($C1355-1)*3-2,1))),
IFERROR((AD1021/$J1020)*$J1355,0))</f>
        <v>0</v>
      </c>
      <c r="AE1356" s="312" cm="1">
        <f t="array" aca="1" ref="AE1356" ca="1">IF($D1355=$C$3,
SUM(IF(OFFSET($N$1031,,,($C1355-1)*3-2,$C$2)=AE1355,OFFSET($N$1033,,,($C1355-1)*3-2,$C$2)*OFFSET($B$1031,1,,($C1355-1)*3-2,1))),
IFERROR((AE1021/$J1020)*$J1355,0))</f>
        <v>0</v>
      </c>
      <c r="AF1356" s="312" cm="1">
        <f t="array" aca="1" ref="AF1356" ca="1">IF($D1355=$C$3,
SUM(IF(OFFSET($N$1031,,,($C1355-1)*3-2,$C$2)=AF1355,OFFSET($N$1033,,,($C1355-1)*3-2,$C$2)*OFFSET($B$1031,1,,($C1355-1)*3-2,1))),
IFERROR((AF1021/$J1020)*$J1355,0))</f>
        <v>0</v>
      </c>
      <c r="AG1356" s="312" cm="1">
        <f t="array" aca="1" ref="AG1356" ca="1">IF($D1355=$C$3,
SUM(IF(OFFSET($N$1031,,,($C1355-1)*3-2,$C$2)=AG1355,OFFSET($N$1033,,,($C1355-1)*3-2,$C$2)*OFFSET($B$1031,1,,($C1355-1)*3-2,1))),
IFERROR((AG1021/$J1020)*$J1355,0))</f>
        <v>0</v>
      </c>
      <c r="AH1356" s="317"/>
      <c r="AI1356" s="318"/>
      <c r="AJ1356" s="318"/>
      <c r="AK1356" s="318"/>
      <c r="AL1356" s="318"/>
      <c r="AM1356"/>
      <c r="AN1356"/>
      <c r="AO1356"/>
      <c r="AP1356"/>
      <c r="AQ1356"/>
      <c r="AR1356"/>
    </row>
    <row r="1357" spans="1:44" ht="13.15" customHeight="1">
      <c r="A1357" s="317"/>
      <c r="B1357" s="380" t="str">
        <f t="shared" ref="B1357:C1357" ca="1" si="5116">B1022</f>
        <v/>
      </c>
      <c r="C1357" s="380" t="str">
        <f t="shared" ca="1" si="5116"/>
        <v/>
      </c>
      <c r="D1357" s="891"/>
      <c r="E1357" s="896"/>
      <c r="F1357" s="897"/>
      <c r="G1357" s="900"/>
      <c r="H1357" s="903"/>
      <c r="I1357" s="906"/>
      <c r="J1357" s="909"/>
      <c r="K1357" s="912"/>
      <c r="L1357" s="915"/>
      <c r="M1357" s="404" t="s">
        <v>91</v>
      </c>
      <c r="N1357" s="405">
        <f t="shared" ref="N1357:AG1357" ca="1" si="5117">IFERROR(N1356*$K1355,0)</f>
        <v>0</v>
      </c>
      <c r="O1357" s="406">
        <f t="shared" ca="1" si="5117"/>
        <v>0</v>
      </c>
      <c r="P1357" s="406">
        <f t="shared" ca="1" si="5117"/>
        <v>0</v>
      </c>
      <c r="Q1357" s="407">
        <f t="shared" ca="1" si="5117"/>
        <v>0</v>
      </c>
      <c r="R1357" s="406">
        <f t="shared" ca="1" si="5117"/>
        <v>0</v>
      </c>
      <c r="S1357" s="406">
        <f t="shared" ca="1" si="5117"/>
        <v>0</v>
      </c>
      <c r="T1357" s="406">
        <f t="shared" ca="1" si="5117"/>
        <v>0</v>
      </c>
      <c r="U1357" s="406">
        <f t="shared" ca="1" si="5117"/>
        <v>0</v>
      </c>
      <c r="V1357" s="406">
        <f t="shared" ca="1" si="5117"/>
        <v>0</v>
      </c>
      <c r="W1357" s="406">
        <f t="shared" ca="1" si="5117"/>
        <v>0</v>
      </c>
      <c r="X1357" s="406">
        <f t="shared" ca="1" si="5117"/>
        <v>0</v>
      </c>
      <c r="Y1357" s="406">
        <f t="shared" ca="1" si="5117"/>
        <v>0</v>
      </c>
      <c r="Z1357" s="406">
        <f t="shared" ca="1" si="5117"/>
        <v>0</v>
      </c>
      <c r="AA1357" s="406">
        <f t="shared" ca="1" si="5117"/>
        <v>0</v>
      </c>
      <c r="AB1357" s="406">
        <f t="shared" ca="1" si="5117"/>
        <v>0</v>
      </c>
      <c r="AC1357" s="406">
        <f t="shared" ca="1" si="5117"/>
        <v>0</v>
      </c>
      <c r="AD1357" s="406">
        <f t="shared" ca="1" si="5117"/>
        <v>0</v>
      </c>
      <c r="AE1357" s="406">
        <f t="shared" ca="1" si="5117"/>
        <v>0</v>
      </c>
      <c r="AF1357" s="406">
        <f t="shared" ca="1" si="5117"/>
        <v>0</v>
      </c>
      <c r="AG1357" s="406">
        <f t="shared" ca="1" si="5117"/>
        <v>0</v>
      </c>
      <c r="AH1357" s="317"/>
      <c r="AI1357" s="318"/>
      <c r="AJ1357" s="318"/>
      <c r="AK1357" s="318"/>
      <c r="AL1357" s="318"/>
      <c r="AM1357"/>
      <c r="AN1357"/>
      <c r="AO1357"/>
      <c r="AP1357"/>
      <c r="AQ1357"/>
      <c r="AR1357"/>
    </row>
    <row r="1358" spans="1:44" ht="13.15" customHeight="1">
      <c r="A1358" s="317"/>
      <c r="B1358" s="317"/>
      <c r="C1358" s="317" cm="1">
        <f t="array" aca="1" ref="C1358" ca="1">OFFSET(C1358,-3,,,)+1</f>
        <v>110</v>
      </c>
      <c r="D1358" s="889" t="str">
        <f t="shared" ref="D1358:E1358" ca="1" si="5118">D1023</f>
        <v/>
      </c>
      <c r="E1358" s="892" t="str">
        <f t="shared" ca="1" si="5118"/>
        <v/>
      </c>
      <c r="F1358" s="893"/>
      <c r="G1358" s="898">
        <f t="shared" ref="G1358" si="5119">G1023</f>
        <v>0</v>
      </c>
      <c r="H1358" s="901"/>
      <c r="I1358" s="904" t="str">
        <f t="shared" ref="I1358" ca="1" si="5120">I1023</f>
        <v/>
      </c>
      <c r="J1358" s="907">
        <f t="shared" ref="J1358" ca="1" si="5121">IF($D1358=$C$3,
SUMPRODUCT(OFFSET($B$1031,1,,($C1358-1)*3-2,),OFFSET($L$1031,,,($C1358-1)*3-2,)),J1023+H1358)</f>
        <v>0</v>
      </c>
      <c r="K1358" s="910">
        <f t="shared" ref="K1358" ca="1" si="5122">K1023</f>
        <v>0</v>
      </c>
      <c r="L1358" s="913">
        <f t="shared" ref="L1358" ca="1" si="5123">J1358*K1358</f>
        <v>0</v>
      </c>
      <c r="M1358" s="402" t="s">
        <v>89</v>
      </c>
      <c r="N1358" s="308" t="str">
        <f t="shared" ref="N1358:AG1358" ca="1" si="5124">N1023</f>
        <v/>
      </c>
      <c r="O1358" s="309" t="str">
        <f t="shared" ca="1" si="5124"/>
        <v/>
      </c>
      <c r="P1358" s="309" t="str">
        <f t="shared" ca="1" si="5124"/>
        <v/>
      </c>
      <c r="Q1358" s="310" t="str">
        <f t="shared" ca="1" si="5124"/>
        <v/>
      </c>
      <c r="R1358" s="309" t="str">
        <f t="shared" ca="1" si="5124"/>
        <v/>
      </c>
      <c r="S1358" s="309" t="str">
        <f t="shared" ca="1" si="5124"/>
        <v/>
      </c>
      <c r="T1358" s="309" t="str">
        <f t="shared" ca="1" si="5124"/>
        <v/>
      </c>
      <c r="U1358" s="309" t="str">
        <f t="shared" ca="1" si="5124"/>
        <v/>
      </c>
      <c r="V1358" s="309" t="str">
        <f t="shared" ca="1" si="5124"/>
        <v/>
      </c>
      <c r="W1358" s="309" t="str">
        <f t="shared" ca="1" si="5124"/>
        <v/>
      </c>
      <c r="X1358" s="309" t="str">
        <f t="shared" ca="1" si="5124"/>
        <v/>
      </c>
      <c r="Y1358" s="309" t="str">
        <f t="shared" ca="1" si="5124"/>
        <v/>
      </c>
      <c r="Z1358" s="309" t="str">
        <f t="shared" ca="1" si="5124"/>
        <v/>
      </c>
      <c r="AA1358" s="309" t="str">
        <f t="shared" ca="1" si="5124"/>
        <v/>
      </c>
      <c r="AB1358" s="309" t="str">
        <f t="shared" ca="1" si="5124"/>
        <v/>
      </c>
      <c r="AC1358" s="309" t="str">
        <f t="shared" ca="1" si="5124"/>
        <v/>
      </c>
      <c r="AD1358" s="309" t="str">
        <f t="shared" ca="1" si="5124"/>
        <v/>
      </c>
      <c r="AE1358" s="309" t="str">
        <f t="shared" ca="1" si="5124"/>
        <v/>
      </c>
      <c r="AF1358" s="309" t="str">
        <f t="shared" ca="1" si="5124"/>
        <v/>
      </c>
      <c r="AG1358" s="309" t="str">
        <f t="shared" ca="1" si="5124"/>
        <v/>
      </c>
      <c r="AH1358" s="317"/>
      <c r="AI1358" s="318"/>
      <c r="AJ1358" s="318"/>
      <c r="AK1358" s="318"/>
      <c r="AL1358" s="318"/>
      <c r="AM1358"/>
      <c r="AN1358"/>
      <c r="AO1358"/>
      <c r="AP1358"/>
      <c r="AQ1358"/>
      <c r="AR1358"/>
    </row>
    <row r="1359" spans="1:44" ht="13.15" customHeight="1">
      <c r="A1359" s="317"/>
      <c r="B1359" s="380">
        <f t="shared" ref="B1359" ca="1" si="5125">B1024</f>
        <v>0</v>
      </c>
      <c r="C1359" s="317" cm="1">
        <f t="array" aca="1" ref="C1359" ca="1">IF(ROUND(SUM(IF(N1358:AG1358&lt;&gt;"",IF(N1358:AG1358&lt;&gt;0,(N1359:AG1359))))-J1358,3)&lt;&gt;0,"X",0)</f>
        <v>0</v>
      </c>
      <c r="D1359" s="890"/>
      <c r="E1359" s="894"/>
      <c r="F1359" s="895"/>
      <c r="G1359" s="899"/>
      <c r="H1359" s="902"/>
      <c r="I1359" s="905"/>
      <c r="J1359" s="908"/>
      <c r="K1359" s="911"/>
      <c r="L1359" s="914"/>
      <c r="M1359" s="403" t="s">
        <v>90</v>
      </c>
      <c r="N1359" s="312" cm="1">
        <f t="array" aca="1" ref="N1359" ca="1">IF($D1358=$C$3,
SUM(IF(OFFSET($N$1031,,,($C1358-1)*3-2,$C$2)=N1358,OFFSET($N$1033,,,($C1358-1)*3-2,$C$2)*OFFSET($B$1031,1,,($C1358-1)*3-2,1))),
IFERROR((N1024/$J1023)*$J1358,0))</f>
        <v>0</v>
      </c>
      <c r="O1359" s="312" cm="1">
        <f t="array" aca="1" ref="O1359" ca="1">IF($D1358=$C$3,
SUM(IF(OFFSET($N$1031,,,($C1358-1)*3-2,$C$2)=O1358,OFFSET($N$1033,,,($C1358-1)*3-2,$C$2)*OFFSET($B$1031,1,,($C1358-1)*3-2,1))),
IFERROR((O1024/$J1023)*$J1358,0))</f>
        <v>0</v>
      </c>
      <c r="P1359" s="312" cm="1">
        <f t="array" aca="1" ref="P1359" ca="1">IF($D1358=$C$3,
SUM(IF(OFFSET($N$1031,,,($C1358-1)*3-2,$C$2)=P1358,OFFSET($N$1033,,,($C1358-1)*3-2,$C$2)*OFFSET($B$1031,1,,($C1358-1)*3-2,1))),
IFERROR((P1024/$J1023)*$J1358,0))</f>
        <v>0</v>
      </c>
      <c r="Q1359" s="313" cm="1">
        <f t="array" aca="1" ref="Q1359" ca="1">IF($D1358=$C$3,
SUM(IF(OFFSET($N$1031,,,($C1358-1)*3-2,$C$2)=Q1358,OFFSET($N$1033,,,($C1358-1)*3-2,$C$2)*OFFSET($B$1031,1,,($C1358-1)*3-2,1))),
IFERROR((Q1024/$J1023)*$J1358,0))</f>
        <v>0</v>
      </c>
      <c r="R1359" s="312" cm="1">
        <f t="array" aca="1" ref="R1359" ca="1">IF($D1358=$C$3,
SUM(IF(OFFSET($N$1031,,,($C1358-1)*3-2,$C$2)=R1358,OFFSET($N$1033,,,($C1358-1)*3-2,$C$2)*OFFSET($B$1031,1,,($C1358-1)*3-2,1))),
IFERROR((R1024/$J1023)*$J1358,0))</f>
        <v>0</v>
      </c>
      <c r="S1359" s="312" cm="1">
        <f t="array" aca="1" ref="S1359" ca="1">IF($D1358=$C$3,
SUM(IF(OFFSET($N$1031,,,($C1358-1)*3-2,$C$2)=S1358,OFFSET($N$1033,,,($C1358-1)*3-2,$C$2)*OFFSET($B$1031,1,,($C1358-1)*3-2,1))),
IFERROR((S1024/$J1023)*$J1358,0))</f>
        <v>0</v>
      </c>
      <c r="T1359" s="312" cm="1">
        <f t="array" aca="1" ref="T1359" ca="1">IF($D1358=$C$3,
SUM(IF(OFFSET($N$1031,,,($C1358-1)*3-2,$C$2)=T1358,OFFSET($N$1033,,,($C1358-1)*3-2,$C$2)*OFFSET($B$1031,1,,($C1358-1)*3-2,1))),
IFERROR((T1024/$J1023)*$J1358,0))</f>
        <v>0</v>
      </c>
      <c r="U1359" s="312" cm="1">
        <f t="array" aca="1" ref="U1359" ca="1">IF($D1358=$C$3,
SUM(IF(OFFSET($N$1031,,,($C1358-1)*3-2,$C$2)=U1358,OFFSET($N$1033,,,($C1358-1)*3-2,$C$2)*OFFSET($B$1031,1,,($C1358-1)*3-2,1))),
IFERROR((U1024/$J1023)*$J1358,0))</f>
        <v>0</v>
      </c>
      <c r="V1359" s="312" cm="1">
        <f t="array" aca="1" ref="V1359" ca="1">IF($D1358=$C$3,
SUM(IF(OFFSET($N$1031,,,($C1358-1)*3-2,$C$2)=V1358,OFFSET($N$1033,,,($C1358-1)*3-2,$C$2)*OFFSET($B$1031,1,,($C1358-1)*3-2,1))),
IFERROR((V1024/$J1023)*$J1358,0))</f>
        <v>0</v>
      </c>
      <c r="W1359" s="312" cm="1">
        <f t="array" aca="1" ref="W1359" ca="1">IF($D1358=$C$3,
SUM(IF(OFFSET($N$1031,,,($C1358-1)*3-2,$C$2)=W1358,OFFSET($N$1033,,,($C1358-1)*3-2,$C$2)*OFFSET($B$1031,1,,($C1358-1)*3-2,1))),
IFERROR((W1024/$J1023)*$J1358,0))</f>
        <v>0</v>
      </c>
      <c r="X1359" s="312" cm="1">
        <f t="array" aca="1" ref="X1359" ca="1">IF($D1358=$C$3,
SUM(IF(OFFSET($N$1031,,,($C1358-1)*3-2,$C$2)=X1358,OFFSET($N$1033,,,($C1358-1)*3-2,$C$2)*OFFSET($B$1031,1,,($C1358-1)*3-2,1))),
IFERROR((X1024/$J1023)*$J1358,0))</f>
        <v>0</v>
      </c>
      <c r="Y1359" s="312" cm="1">
        <f t="array" aca="1" ref="Y1359" ca="1">IF($D1358=$C$3,
SUM(IF(OFFSET($N$1031,,,($C1358-1)*3-2,$C$2)=Y1358,OFFSET($N$1033,,,($C1358-1)*3-2,$C$2)*OFFSET($B$1031,1,,($C1358-1)*3-2,1))),
IFERROR((Y1024/$J1023)*$J1358,0))</f>
        <v>0</v>
      </c>
      <c r="Z1359" s="312" cm="1">
        <f t="array" aca="1" ref="Z1359" ca="1">IF($D1358=$C$3,
SUM(IF(OFFSET($N$1031,,,($C1358-1)*3-2,$C$2)=Z1358,OFFSET($N$1033,,,($C1358-1)*3-2,$C$2)*OFFSET($B$1031,1,,($C1358-1)*3-2,1))),
IFERROR((Z1024/$J1023)*$J1358,0))</f>
        <v>0</v>
      </c>
      <c r="AA1359" s="312" cm="1">
        <f t="array" aca="1" ref="AA1359" ca="1">IF($D1358=$C$3,
SUM(IF(OFFSET($N$1031,,,($C1358-1)*3-2,$C$2)=AA1358,OFFSET($N$1033,,,($C1358-1)*3-2,$C$2)*OFFSET($B$1031,1,,($C1358-1)*3-2,1))),
IFERROR((AA1024/$J1023)*$J1358,0))</f>
        <v>0</v>
      </c>
      <c r="AB1359" s="312" cm="1">
        <f t="array" aca="1" ref="AB1359" ca="1">IF($D1358=$C$3,
SUM(IF(OFFSET($N$1031,,,($C1358-1)*3-2,$C$2)=AB1358,OFFSET($N$1033,,,($C1358-1)*3-2,$C$2)*OFFSET($B$1031,1,,($C1358-1)*3-2,1))),
IFERROR((AB1024/$J1023)*$J1358,0))</f>
        <v>0</v>
      </c>
      <c r="AC1359" s="312" cm="1">
        <f t="array" aca="1" ref="AC1359" ca="1">IF($D1358=$C$3,
SUM(IF(OFFSET($N$1031,,,($C1358-1)*3-2,$C$2)=AC1358,OFFSET($N$1033,,,($C1358-1)*3-2,$C$2)*OFFSET($B$1031,1,,($C1358-1)*3-2,1))),
IFERROR((AC1024/$J1023)*$J1358,0))</f>
        <v>0</v>
      </c>
      <c r="AD1359" s="312" cm="1">
        <f t="array" aca="1" ref="AD1359" ca="1">IF($D1358=$C$3,
SUM(IF(OFFSET($N$1031,,,($C1358-1)*3-2,$C$2)=AD1358,OFFSET($N$1033,,,($C1358-1)*3-2,$C$2)*OFFSET($B$1031,1,,($C1358-1)*3-2,1))),
IFERROR((AD1024/$J1023)*$J1358,0))</f>
        <v>0</v>
      </c>
      <c r="AE1359" s="312" cm="1">
        <f t="array" aca="1" ref="AE1359" ca="1">IF($D1358=$C$3,
SUM(IF(OFFSET($N$1031,,,($C1358-1)*3-2,$C$2)=AE1358,OFFSET($N$1033,,,($C1358-1)*3-2,$C$2)*OFFSET($B$1031,1,,($C1358-1)*3-2,1))),
IFERROR((AE1024/$J1023)*$J1358,0))</f>
        <v>0</v>
      </c>
      <c r="AF1359" s="312" cm="1">
        <f t="array" aca="1" ref="AF1359" ca="1">IF($D1358=$C$3,
SUM(IF(OFFSET($N$1031,,,($C1358-1)*3-2,$C$2)=AF1358,OFFSET($N$1033,,,($C1358-1)*3-2,$C$2)*OFFSET($B$1031,1,,($C1358-1)*3-2,1))),
IFERROR((AF1024/$J1023)*$J1358,0))</f>
        <v>0</v>
      </c>
      <c r="AG1359" s="312" cm="1">
        <f t="array" aca="1" ref="AG1359" ca="1">IF($D1358=$C$3,
SUM(IF(OFFSET($N$1031,,,($C1358-1)*3-2,$C$2)=AG1358,OFFSET($N$1033,,,($C1358-1)*3-2,$C$2)*OFFSET($B$1031,1,,($C1358-1)*3-2,1))),
IFERROR((AG1024/$J1023)*$J1358,0))</f>
        <v>0</v>
      </c>
      <c r="AH1359" s="317"/>
      <c r="AI1359" s="318"/>
      <c r="AJ1359" s="318"/>
      <c r="AK1359" s="318"/>
      <c r="AL1359" s="318"/>
      <c r="AM1359"/>
      <c r="AN1359"/>
      <c r="AO1359"/>
      <c r="AP1359"/>
      <c r="AQ1359"/>
      <c r="AR1359"/>
    </row>
    <row r="1360" spans="1:44" ht="13.15" customHeight="1" thickBot="1">
      <c r="A1360" s="317"/>
      <c r="B1360" s="380" t="str">
        <f t="shared" ref="B1360:C1360" ca="1" si="5126">B1025</f>
        <v/>
      </c>
      <c r="C1360" s="380" t="str">
        <f t="shared" ca="1" si="5126"/>
        <v/>
      </c>
      <c r="D1360" s="891"/>
      <c r="E1360" s="896"/>
      <c r="F1360" s="897"/>
      <c r="G1360" s="900"/>
      <c r="H1360" s="903"/>
      <c r="I1360" s="906"/>
      <c r="J1360" s="909"/>
      <c r="K1360" s="912"/>
      <c r="L1360" s="915"/>
      <c r="M1360" s="404" t="s">
        <v>91</v>
      </c>
      <c r="N1360" s="405">
        <f t="shared" ref="N1360:AG1360" ca="1" si="5127">IFERROR(N1359*$K1358,0)</f>
        <v>0</v>
      </c>
      <c r="O1360" s="406">
        <f t="shared" ca="1" si="5127"/>
        <v>0</v>
      </c>
      <c r="P1360" s="406">
        <f t="shared" ca="1" si="5127"/>
        <v>0</v>
      </c>
      <c r="Q1360" s="407">
        <f t="shared" ca="1" si="5127"/>
        <v>0</v>
      </c>
      <c r="R1360" s="406">
        <f t="shared" ca="1" si="5127"/>
        <v>0</v>
      </c>
      <c r="S1360" s="406">
        <f t="shared" ca="1" si="5127"/>
        <v>0</v>
      </c>
      <c r="T1360" s="406">
        <f t="shared" ca="1" si="5127"/>
        <v>0</v>
      </c>
      <c r="U1360" s="406">
        <f t="shared" ca="1" si="5127"/>
        <v>0</v>
      </c>
      <c r="V1360" s="406">
        <f t="shared" ca="1" si="5127"/>
        <v>0</v>
      </c>
      <c r="W1360" s="406">
        <f t="shared" ca="1" si="5127"/>
        <v>0</v>
      </c>
      <c r="X1360" s="406">
        <f t="shared" ca="1" si="5127"/>
        <v>0</v>
      </c>
      <c r="Y1360" s="406">
        <f t="shared" ca="1" si="5127"/>
        <v>0</v>
      </c>
      <c r="Z1360" s="406">
        <f t="shared" ca="1" si="5127"/>
        <v>0</v>
      </c>
      <c r="AA1360" s="406">
        <f t="shared" ca="1" si="5127"/>
        <v>0</v>
      </c>
      <c r="AB1360" s="406">
        <f t="shared" ca="1" si="5127"/>
        <v>0</v>
      </c>
      <c r="AC1360" s="406">
        <f t="shared" ca="1" si="5127"/>
        <v>0</v>
      </c>
      <c r="AD1360" s="406">
        <f t="shared" ca="1" si="5127"/>
        <v>0</v>
      </c>
      <c r="AE1360" s="406">
        <f t="shared" ca="1" si="5127"/>
        <v>0</v>
      </c>
      <c r="AF1360" s="406">
        <f t="shared" ca="1" si="5127"/>
        <v>0</v>
      </c>
      <c r="AG1360" s="406">
        <f t="shared" ca="1" si="5127"/>
        <v>0</v>
      </c>
      <c r="AH1360" s="317"/>
      <c r="AI1360" s="318"/>
      <c r="AJ1360" s="318"/>
      <c r="AK1360" s="318"/>
      <c r="AL1360" s="318"/>
      <c r="AM1360"/>
      <c r="AN1360"/>
      <c r="AO1360"/>
      <c r="AP1360"/>
      <c r="AQ1360"/>
      <c r="AR1360"/>
    </row>
    <row r="1361" spans="1:44" s="398" customFormat="1" ht="25.9" customHeight="1" thickBot="1">
      <c r="A1361" s="391"/>
      <c r="B1361" s="391"/>
      <c r="C1361" s="391"/>
      <c r="D1361" s="408" t="s">
        <v>134</v>
      </c>
      <c r="E1361" s="409"/>
      <c r="F1361" s="409"/>
      <c r="G1361" s="410">
        <f ca="1">L1361-L1026</f>
        <v>0</v>
      </c>
      <c r="H1361" s="410"/>
      <c r="I1361" s="924" t="s">
        <v>130</v>
      </c>
      <c r="J1361" s="925"/>
      <c r="K1361" s="926"/>
      <c r="L1361" s="919">
        <f ca="1">SUM(L1031:L1360)</f>
        <v>0</v>
      </c>
      <c r="M1361" s="920"/>
      <c r="N1361" s="920"/>
      <c r="O1361" s="920"/>
      <c r="P1361" s="920"/>
      <c r="Q1361" s="921"/>
      <c r="R1361" s="395"/>
      <c r="S1361" s="395"/>
      <c r="T1361" s="395"/>
      <c r="U1361" s="395"/>
      <c r="V1361" s="395"/>
      <c r="W1361" s="395"/>
      <c r="X1361" s="395"/>
      <c r="Y1361" s="395"/>
      <c r="Z1361" s="395"/>
      <c r="AA1361" s="395"/>
      <c r="AB1361" s="395"/>
      <c r="AC1361" s="395"/>
      <c r="AD1361" s="395"/>
      <c r="AE1361" s="395"/>
      <c r="AF1361" s="395"/>
      <c r="AG1361" s="395"/>
      <c r="AH1361" s="391"/>
      <c r="AI1361" s="396"/>
      <c r="AJ1361" s="396"/>
      <c r="AK1361" s="396"/>
      <c r="AL1361" s="396"/>
      <c r="AM1361" s="397"/>
      <c r="AN1361" s="397"/>
      <c r="AO1361" s="397"/>
      <c r="AP1361" s="397"/>
      <c r="AQ1361" s="397"/>
      <c r="AR1361" s="397"/>
    </row>
    <row r="1362" spans="1:44" ht="3" customHeight="1" thickBot="1">
      <c r="A1362" s="317"/>
      <c r="B1362" s="317"/>
      <c r="C1362" s="317"/>
      <c r="D1362" s="411"/>
      <c r="E1362" s="412"/>
      <c r="F1362" s="412"/>
      <c r="G1362" s="412"/>
      <c r="H1362" s="412"/>
      <c r="I1362" s="412"/>
      <c r="J1362" s="412"/>
      <c r="K1362" s="412"/>
      <c r="L1362" s="412"/>
      <c r="M1362" s="412"/>
      <c r="N1362" s="412"/>
      <c r="O1362" s="412"/>
      <c r="P1362" s="412"/>
      <c r="Q1362" s="413"/>
      <c r="R1362" s="414"/>
      <c r="S1362" s="414"/>
      <c r="T1362" s="414"/>
      <c r="U1362" s="414"/>
      <c r="V1362" s="414"/>
      <c r="W1362" s="414"/>
      <c r="X1362" s="414"/>
      <c r="Y1362" s="414"/>
      <c r="Z1362" s="414"/>
      <c r="AA1362" s="414"/>
      <c r="AB1362" s="414"/>
      <c r="AC1362" s="414"/>
      <c r="AD1362" s="414"/>
      <c r="AE1362" s="414"/>
      <c r="AF1362" s="414"/>
      <c r="AG1362" s="414"/>
      <c r="AH1362" s="317"/>
      <c r="AI1362" s="318"/>
      <c r="AJ1362" s="318"/>
      <c r="AK1362" s="318"/>
      <c r="AL1362" s="318"/>
    </row>
    <row r="1363" spans="1:44" s="422" customFormat="1" ht="25.9" customHeight="1" thickBot="1">
      <c r="A1363" s="415"/>
      <c r="B1363" s="415"/>
      <c r="C1363" s="415"/>
      <c r="D1363" s="416" t="s">
        <v>135</v>
      </c>
      <c r="E1363" s="417"/>
      <c r="F1363" s="417"/>
      <c r="G1363" s="418">
        <f ca="1">G1361+G1026+G691</f>
        <v>0</v>
      </c>
      <c r="H1363" s="418"/>
      <c r="I1363" s="967" t="s">
        <v>136</v>
      </c>
      <c r="J1363" s="968"/>
      <c r="K1363" s="968"/>
      <c r="L1363" s="969"/>
      <c r="M1363" s="970">
        <f ca="1">L1361</f>
        <v>0</v>
      </c>
      <c r="N1363" s="971"/>
      <c r="O1363" s="971"/>
      <c r="P1363" s="971"/>
      <c r="Q1363" s="972"/>
      <c r="R1363" s="419"/>
      <c r="S1363" s="419"/>
      <c r="T1363" s="419"/>
      <c r="U1363" s="419"/>
      <c r="V1363" s="419"/>
      <c r="W1363" s="419"/>
      <c r="X1363" s="419"/>
      <c r="Y1363" s="419"/>
      <c r="Z1363" s="419"/>
      <c r="AA1363" s="419"/>
      <c r="AB1363" s="419"/>
      <c r="AC1363" s="419"/>
      <c r="AD1363" s="419"/>
      <c r="AE1363" s="419"/>
      <c r="AF1363" s="419"/>
      <c r="AG1363" s="419"/>
      <c r="AH1363" s="415"/>
      <c r="AI1363" s="420"/>
      <c r="AJ1363" s="420"/>
      <c r="AK1363" s="420"/>
      <c r="AL1363" s="420"/>
      <c r="AM1363" s="421"/>
      <c r="AN1363" s="421"/>
      <c r="AO1363" s="421"/>
      <c r="AP1363" s="421"/>
      <c r="AQ1363" s="421"/>
      <c r="AR1363" s="421"/>
    </row>
    <row r="1364" spans="1:44" ht="3" customHeight="1">
      <c r="A1364" s="317"/>
      <c r="B1364" s="317"/>
      <c r="C1364" s="317"/>
      <c r="D1364" s="411"/>
      <c r="E1364" s="412"/>
      <c r="F1364" s="412"/>
      <c r="G1364" s="412"/>
      <c r="H1364" s="412"/>
      <c r="I1364" s="412"/>
      <c r="J1364" s="412"/>
      <c r="K1364" s="412"/>
      <c r="L1364" s="412"/>
      <c r="M1364" s="412"/>
      <c r="N1364" s="412"/>
      <c r="O1364" s="412"/>
      <c r="P1364" s="412"/>
      <c r="Q1364" s="413"/>
      <c r="R1364" s="414"/>
      <c r="S1364" s="414"/>
      <c r="T1364" s="414"/>
      <c r="U1364" s="414"/>
      <c r="V1364" s="414"/>
      <c r="W1364" s="414"/>
      <c r="X1364" s="414"/>
      <c r="Y1364" s="414"/>
      <c r="Z1364" s="414"/>
      <c r="AA1364" s="414"/>
      <c r="AB1364" s="414"/>
      <c r="AC1364" s="414"/>
      <c r="AD1364" s="414"/>
      <c r="AE1364" s="414"/>
      <c r="AF1364" s="414"/>
      <c r="AG1364" s="414"/>
      <c r="AH1364" s="317"/>
      <c r="AI1364" s="318"/>
      <c r="AJ1364" s="318"/>
      <c r="AK1364" s="318"/>
      <c r="AL1364" s="318"/>
    </row>
    <row r="1365" spans="1:44" ht="16.5" customHeight="1">
      <c r="A1365" s="317"/>
      <c r="B1365" s="317"/>
      <c r="C1365" s="317"/>
      <c r="D1365" s="940" t="s">
        <v>137</v>
      </c>
      <c r="E1365" s="941"/>
      <c r="F1365" s="942"/>
      <c r="G1365" s="942"/>
      <c r="H1365" s="942"/>
      <c r="I1365" s="942"/>
      <c r="J1365" s="942"/>
      <c r="K1365" s="942"/>
      <c r="L1365" s="942"/>
      <c r="M1365" s="942"/>
      <c r="N1365" s="942"/>
      <c r="O1365" s="942"/>
      <c r="P1365" s="942"/>
      <c r="Q1365" s="943"/>
      <c r="R1365" s="283"/>
      <c r="S1365" s="283"/>
      <c r="T1365" s="283"/>
      <c r="U1365" s="283"/>
      <c r="V1365" s="283"/>
      <c r="W1365" s="283"/>
      <c r="X1365" s="283"/>
      <c r="Y1365" s="283"/>
      <c r="Z1365" s="283"/>
      <c r="AA1365" s="283"/>
      <c r="AB1365" s="283"/>
      <c r="AC1365" s="283"/>
      <c r="AD1365" s="283"/>
      <c r="AE1365" s="283"/>
      <c r="AF1365" s="283"/>
      <c r="AG1365" s="283"/>
      <c r="AH1365" s="317"/>
      <c r="AI1365" s="318"/>
      <c r="AJ1365" s="318"/>
      <c r="AK1365" s="318"/>
      <c r="AL1365" s="318"/>
    </row>
    <row r="1366" spans="1:44" s="422" customFormat="1" ht="33" customHeight="1">
      <c r="A1366" s="391"/>
      <c r="B1366" s="391"/>
      <c r="C1366" s="391"/>
      <c r="D1366" s="944" t="s">
        <v>138</v>
      </c>
      <c r="E1366" s="945"/>
      <c r="F1366" s="945"/>
      <c r="G1366" s="946">
        <f ca="1">'QC rev00'!P123</f>
        <v>0</v>
      </c>
      <c r="H1366" s="947"/>
      <c r="I1366" s="948" t="s">
        <v>139</v>
      </c>
      <c r="J1366" s="949"/>
      <c r="K1366" s="949"/>
      <c r="L1366" s="949"/>
      <c r="M1366" s="950">
        <f ca="1">$G$1366-$M$1363</f>
        <v>0</v>
      </c>
      <c r="N1366" s="950"/>
      <c r="O1366" s="950"/>
      <c r="P1366" s="950"/>
      <c r="Q1366" s="951"/>
      <c r="R1366" s="423"/>
      <c r="S1366" s="423"/>
      <c r="T1366" s="423"/>
      <c r="U1366" s="423"/>
      <c r="V1366" s="423"/>
      <c r="W1366" s="423"/>
      <c r="X1366" s="423"/>
      <c r="Y1366" s="423"/>
      <c r="Z1366" s="423"/>
      <c r="AA1366" s="423"/>
      <c r="AB1366" s="423"/>
      <c r="AC1366" s="423"/>
      <c r="AD1366" s="423"/>
      <c r="AE1366" s="423"/>
      <c r="AF1366" s="423"/>
      <c r="AG1366" s="423"/>
      <c r="AH1366" s="391"/>
      <c r="AI1366" s="396"/>
      <c r="AJ1366" s="396"/>
      <c r="AK1366" s="396"/>
      <c r="AL1366" s="396"/>
      <c r="AM1366" s="421"/>
      <c r="AN1366" s="421"/>
      <c r="AO1366" s="421"/>
      <c r="AP1366" s="421"/>
      <c r="AQ1366" s="421"/>
      <c r="AR1366" s="421"/>
    </row>
    <row r="1367" spans="1:44" ht="3" customHeight="1">
      <c r="A1367" s="317"/>
      <c r="B1367" s="317"/>
      <c r="C1367" s="317"/>
      <c r="D1367" s="411"/>
      <c r="E1367" s="412"/>
      <c r="F1367" s="412"/>
      <c r="G1367" s="412"/>
      <c r="H1367" s="412"/>
      <c r="I1367" s="412"/>
      <c r="J1367" s="412"/>
      <c r="K1367" s="412"/>
      <c r="L1367" s="412"/>
      <c r="M1367" s="412"/>
      <c r="N1367" s="412"/>
      <c r="O1367" s="412"/>
      <c r="P1367" s="412"/>
      <c r="Q1367" s="413"/>
      <c r="R1367" s="414"/>
      <c r="S1367" s="414"/>
      <c r="T1367" s="414"/>
      <c r="U1367" s="414"/>
      <c r="V1367" s="414"/>
      <c r="W1367" s="414"/>
      <c r="X1367" s="414"/>
      <c r="Y1367" s="414"/>
      <c r="Z1367" s="414"/>
      <c r="AA1367" s="414"/>
      <c r="AB1367" s="414"/>
      <c r="AC1367" s="414"/>
      <c r="AD1367" s="414"/>
      <c r="AE1367" s="414"/>
      <c r="AF1367" s="414"/>
      <c r="AG1367" s="414"/>
      <c r="AH1367" s="317"/>
      <c r="AI1367" s="318"/>
      <c r="AJ1367" s="318"/>
      <c r="AK1367" s="318"/>
      <c r="AL1367" s="318"/>
    </row>
    <row r="1368" spans="1:44" ht="14.25" customHeight="1">
      <c r="A1368" s="317"/>
      <c r="B1368" s="317"/>
      <c r="C1368" s="317"/>
      <c r="D1368" s="424" t="s">
        <v>103</v>
      </c>
      <c r="E1368" s="425"/>
      <c r="F1368" s="952"/>
      <c r="G1368" s="953"/>
      <c r="H1368" s="953"/>
      <c r="I1368" s="953"/>
      <c r="J1368" s="953"/>
      <c r="K1368" s="953"/>
      <c r="L1368" s="953"/>
      <c r="M1368" s="953"/>
      <c r="N1368" s="953"/>
      <c r="O1368" s="953"/>
      <c r="P1368" s="953"/>
      <c r="Q1368" s="954"/>
      <c r="R1368" s="426"/>
      <c r="S1368" s="426"/>
      <c r="T1368" s="426"/>
      <c r="U1368" s="426"/>
      <c r="V1368" s="426"/>
      <c r="W1368" s="426"/>
      <c r="X1368" s="426"/>
      <c r="Y1368" s="426"/>
      <c r="Z1368" s="426"/>
      <c r="AA1368" s="426"/>
      <c r="AB1368" s="426"/>
      <c r="AC1368" s="426"/>
      <c r="AD1368" s="426"/>
      <c r="AE1368" s="426"/>
      <c r="AF1368" s="426"/>
      <c r="AG1368" s="426"/>
      <c r="AH1368" s="317"/>
      <c r="AI1368" s="318"/>
      <c r="AJ1368" s="318"/>
      <c r="AK1368" s="318"/>
      <c r="AL1368" s="318"/>
    </row>
    <row r="1369" spans="1:44" ht="14.25" customHeight="1">
      <c r="A1369" s="317"/>
      <c r="B1369" s="317"/>
      <c r="C1369" s="317"/>
      <c r="D1369" s="955"/>
      <c r="E1369" s="956"/>
      <c r="F1369" s="957"/>
      <c r="G1369" s="957"/>
      <c r="H1369" s="957"/>
      <c r="I1369" s="957"/>
      <c r="J1369" s="957"/>
      <c r="K1369" s="957"/>
      <c r="L1369" s="957"/>
      <c r="M1369" s="957"/>
      <c r="N1369" s="957"/>
      <c r="O1369" s="957"/>
      <c r="P1369" s="957"/>
      <c r="Q1369" s="958"/>
      <c r="R1369" s="426"/>
      <c r="S1369" s="426"/>
      <c r="T1369" s="426"/>
      <c r="U1369" s="426"/>
      <c r="V1369" s="426"/>
      <c r="W1369" s="426"/>
      <c r="X1369" s="426"/>
      <c r="Y1369" s="426"/>
      <c r="Z1369" s="426"/>
      <c r="AA1369" s="426"/>
      <c r="AB1369" s="426"/>
      <c r="AC1369" s="426"/>
      <c r="AD1369" s="426"/>
      <c r="AE1369" s="426"/>
      <c r="AF1369" s="426"/>
      <c r="AG1369" s="426"/>
      <c r="AH1369" s="317"/>
      <c r="AI1369" s="318"/>
      <c r="AJ1369" s="318"/>
      <c r="AK1369" s="318"/>
      <c r="AL1369" s="318"/>
    </row>
    <row r="1370" spans="1:44" ht="14.25" customHeight="1">
      <c r="A1370" s="317"/>
      <c r="B1370" s="317"/>
      <c r="C1370" s="317"/>
      <c r="D1370" s="959"/>
      <c r="E1370" s="960"/>
      <c r="F1370" s="961"/>
      <c r="G1370" s="961"/>
      <c r="H1370" s="961"/>
      <c r="I1370" s="961"/>
      <c r="J1370" s="961"/>
      <c r="K1370" s="961"/>
      <c r="L1370" s="961"/>
      <c r="M1370" s="961"/>
      <c r="N1370" s="961"/>
      <c r="O1370" s="961"/>
      <c r="P1370" s="961"/>
      <c r="Q1370" s="962"/>
      <c r="R1370" s="426"/>
      <c r="S1370" s="426"/>
      <c r="T1370" s="426"/>
      <c r="U1370" s="426"/>
      <c r="V1370" s="426"/>
      <c r="W1370" s="426"/>
      <c r="X1370" s="426"/>
      <c r="Y1370" s="426"/>
      <c r="Z1370" s="426"/>
      <c r="AA1370" s="426"/>
      <c r="AB1370" s="426"/>
      <c r="AC1370" s="426"/>
      <c r="AD1370" s="426"/>
      <c r="AE1370" s="426"/>
      <c r="AF1370" s="426"/>
      <c r="AG1370" s="426"/>
      <c r="AH1370" s="317"/>
      <c r="AI1370" s="318"/>
      <c r="AJ1370" s="318"/>
      <c r="AK1370" s="318"/>
      <c r="AL1370" s="318"/>
    </row>
    <row r="1371" spans="1:44" ht="14.25" customHeight="1">
      <c r="A1371" s="317"/>
      <c r="B1371" s="317"/>
      <c r="C1371" s="317"/>
      <c r="D1371" s="959"/>
      <c r="E1371" s="960"/>
      <c r="F1371" s="961"/>
      <c r="G1371" s="961"/>
      <c r="H1371" s="961"/>
      <c r="I1371" s="961"/>
      <c r="J1371" s="961"/>
      <c r="K1371" s="961"/>
      <c r="L1371" s="961"/>
      <c r="M1371" s="961"/>
      <c r="N1371" s="961"/>
      <c r="O1371" s="961"/>
      <c r="P1371" s="961"/>
      <c r="Q1371" s="962"/>
      <c r="R1371" s="426"/>
      <c r="S1371" s="426"/>
      <c r="T1371" s="426"/>
      <c r="U1371" s="426"/>
      <c r="V1371" s="426"/>
      <c r="W1371" s="426"/>
      <c r="X1371" s="426"/>
      <c r="Y1371" s="426"/>
      <c r="Z1371" s="426"/>
      <c r="AA1371" s="426"/>
      <c r="AB1371" s="426"/>
      <c r="AC1371" s="426"/>
      <c r="AD1371" s="426"/>
      <c r="AE1371" s="426"/>
      <c r="AF1371" s="426"/>
      <c r="AG1371" s="426"/>
      <c r="AH1371" s="317"/>
      <c r="AI1371" s="318"/>
      <c r="AJ1371" s="318"/>
      <c r="AK1371" s="318"/>
      <c r="AL1371" s="318"/>
    </row>
    <row r="1372" spans="1:44" ht="14.25" customHeight="1">
      <c r="A1372" s="317"/>
      <c r="B1372" s="317"/>
      <c r="C1372" s="317"/>
      <c r="D1372" s="963"/>
      <c r="E1372" s="937"/>
      <c r="F1372" s="937"/>
      <c r="G1372" s="937"/>
      <c r="H1372" s="937"/>
      <c r="I1372" s="937"/>
      <c r="J1372" s="937"/>
      <c r="K1372" s="937"/>
      <c r="L1372" s="937"/>
      <c r="M1372" s="937"/>
      <c r="N1372" s="937"/>
      <c r="O1372" s="937"/>
      <c r="P1372" s="937"/>
      <c r="Q1372" s="964"/>
      <c r="R1372" s="426"/>
      <c r="S1372" s="426"/>
      <c r="T1372" s="426"/>
      <c r="U1372" s="426"/>
      <c r="V1372" s="426"/>
      <c r="W1372" s="426"/>
      <c r="X1372" s="426"/>
      <c r="Y1372" s="426"/>
      <c r="Z1372" s="426"/>
      <c r="AA1372" s="426"/>
      <c r="AB1372" s="426"/>
      <c r="AC1372" s="426"/>
      <c r="AD1372" s="426"/>
      <c r="AE1372" s="426"/>
      <c r="AF1372" s="426"/>
      <c r="AG1372" s="426"/>
      <c r="AH1372" s="317"/>
      <c r="AI1372" s="318"/>
      <c r="AJ1372" s="318"/>
      <c r="AK1372" s="318"/>
      <c r="AL1372" s="318"/>
    </row>
    <row r="1373" spans="1:44" ht="14.25" customHeight="1">
      <c r="A1373" s="317"/>
      <c r="B1373" s="317"/>
      <c r="C1373" s="317"/>
      <c r="D1373" s="427"/>
      <c r="E1373" s="317"/>
      <c r="F1373" s="317"/>
      <c r="G1373" s="317"/>
      <c r="H1373" s="317"/>
      <c r="I1373" s="317"/>
      <c r="J1373" s="317"/>
      <c r="K1373" s="317"/>
      <c r="L1373" s="317"/>
      <c r="M1373" s="317"/>
      <c r="N1373" s="317"/>
      <c r="O1373" s="317"/>
      <c r="P1373" s="317"/>
      <c r="Q1373" s="428"/>
      <c r="R1373" s="317"/>
      <c r="S1373" s="317"/>
      <c r="T1373" s="317"/>
      <c r="U1373" s="317"/>
      <c r="V1373" s="317"/>
      <c r="W1373" s="317"/>
      <c r="X1373" s="317"/>
      <c r="Y1373" s="317"/>
      <c r="Z1373" s="317"/>
      <c r="AA1373" s="317"/>
      <c r="AB1373" s="317"/>
      <c r="AC1373" s="317"/>
      <c r="AD1373" s="317"/>
      <c r="AE1373" s="317"/>
      <c r="AF1373" s="317"/>
      <c r="AG1373" s="317"/>
      <c r="AH1373" s="317"/>
      <c r="AI1373" s="318"/>
      <c r="AJ1373" s="318"/>
      <c r="AK1373" s="318"/>
      <c r="AL1373" s="318"/>
    </row>
    <row r="1374" spans="1:44" ht="14.25" customHeight="1">
      <c r="A1374" s="317"/>
      <c r="B1374" s="317"/>
      <c r="C1374" s="317"/>
      <c r="D1374" s="427"/>
      <c r="E1374" s="317"/>
      <c r="F1374" s="439"/>
      <c r="G1374" s="317"/>
      <c r="H1374" s="317"/>
      <c r="I1374" s="317"/>
      <c r="J1374" s="439"/>
      <c r="K1374" s="439"/>
      <c r="L1374" s="439"/>
      <c r="M1374" s="317"/>
      <c r="N1374" s="317"/>
      <c r="O1374" s="317"/>
      <c r="P1374" s="317"/>
      <c r="Q1374" s="428"/>
      <c r="R1374" s="317"/>
      <c r="S1374" s="317"/>
      <c r="T1374" s="317"/>
      <c r="U1374" s="317"/>
      <c r="V1374" s="317"/>
      <c r="W1374" s="317"/>
      <c r="X1374" s="317"/>
      <c r="Y1374" s="317"/>
      <c r="Z1374" s="317"/>
      <c r="AA1374" s="317"/>
      <c r="AB1374" s="317"/>
      <c r="AC1374" s="317"/>
      <c r="AD1374" s="317"/>
      <c r="AE1374" s="317"/>
      <c r="AF1374" s="317"/>
      <c r="AG1374" s="317"/>
      <c r="AH1374" s="317"/>
      <c r="AI1374" s="318"/>
      <c r="AJ1374" s="318"/>
      <c r="AK1374" s="318"/>
      <c r="AL1374" s="318"/>
    </row>
    <row r="1375" spans="1:44" ht="14.25" customHeight="1">
      <c r="A1375" s="317"/>
      <c r="B1375" s="317"/>
      <c r="C1375" s="317"/>
      <c r="D1375" s="427"/>
      <c r="E1375" s="317"/>
      <c r="F1375" s="438"/>
      <c r="G1375" s="320"/>
      <c r="H1375" s="317"/>
      <c r="I1375" s="317"/>
      <c r="J1375" s="936"/>
      <c r="K1375" s="937"/>
      <c r="L1375" s="937"/>
      <c r="M1375" s="429"/>
      <c r="N1375" s="429"/>
      <c r="O1375" s="429"/>
      <c r="P1375" s="429"/>
      <c r="Q1375" s="428"/>
      <c r="R1375" s="317"/>
      <c r="S1375" s="317"/>
      <c r="T1375" s="317"/>
      <c r="U1375" s="317"/>
      <c r="V1375" s="317"/>
      <c r="W1375" s="317"/>
      <c r="X1375" s="317"/>
      <c r="Y1375" s="317"/>
      <c r="Z1375" s="317"/>
      <c r="AA1375" s="317"/>
      <c r="AB1375" s="317"/>
      <c r="AC1375" s="317"/>
      <c r="AD1375" s="317"/>
      <c r="AE1375" s="317"/>
      <c r="AF1375" s="317"/>
      <c r="AG1375" s="317"/>
      <c r="AH1375" s="317"/>
      <c r="AI1375" s="318"/>
      <c r="AJ1375" s="318"/>
      <c r="AK1375" s="318"/>
      <c r="AL1375" s="318"/>
    </row>
    <row r="1376" spans="1:44" ht="14.25" customHeight="1">
      <c r="A1376" s="317"/>
      <c r="B1376" s="317"/>
      <c r="C1376" s="317"/>
      <c r="D1376" s="430"/>
      <c r="E1376" s="431"/>
      <c r="F1376" s="432" t="s">
        <v>140</v>
      </c>
      <c r="G1376" s="320"/>
      <c r="H1376" s="317"/>
      <c r="I1376" s="317"/>
      <c r="J1376" s="938" t="s">
        <v>141</v>
      </c>
      <c r="K1376" s="939"/>
      <c r="L1376" s="939"/>
      <c r="M1376" s="429"/>
      <c r="N1376" s="429"/>
      <c r="O1376" s="429"/>
      <c r="P1376" s="429"/>
      <c r="Q1376" s="433"/>
      <c r="R1376" s="317"/>
      <c r="S1376" s="317"/>
      <c r="T1376" s="317"/>
      <c r="U1376" s="317"/>
      <c r="V1376" s="317"/>
      <c r="W1376" s="317"/>
      <c r="X1376" s="317"/>
      <c r="Y1376" s="317"/>
      <c r="Z1376" s="317"/>
      <c r="AA1376" s="317"/>
      <c r="AB1376" s="317"/>
      <c r="AC1376" s="317"/>
      <c r="AD1376" s="317"/>
      <c r="AE1376" s="317"/>
      <c r="AF1376" s="317"/>
      <c r="AG1376" s="317"/>
      <c r="AH1376" s="317"/>
      <c r="AI1376" s="318"/>
      <c r="AJ1376" s="318"/>
      <c r="AK1376" s="318"/>
      <c r="AL1376" s="318"/>
    </row>
    <row r="1377" spans="1:44" ht="14.25" customHeight="1">
      <c r="A1377" s="317"/>
      <c r="B1377" s="317"/>
      <c r="C1377" s="317"/>
      <c r="D1377" s="430"/>
      <c r="E1377" s="431"/>
      <c r="F1377" s="432"/>
      <c r="G1377" s="320"/>
      <c r="H1377" s="317"/>
      <c r="I1377" s="317"/>
      <c r="J1377" s="432"/>
      <c r="K1377" s="432"/>
      <c r="L1377" s="432"/>
      <c r="M1377" s="432"/>
      <c r="N1377" s="432"/>
      <c r="O1377" s="432"/>
      <c r="P1377" s="432"/>
      <c r="Q1377" s="433"/>
      <c r="R1377" s="317"/>
      <c r="S1377" s="317"/>
      <c r="T1377" s="317"/>
      <c r="U1377" s="317"/>
      <c r="V1377" s="317"/>
      <c r="W1377" s="317"/>
      <c r="X1377" s="317"/>
      <c r="Y1377" s="317"/>
      <c r="Z1377" s="317"/>
      <c r="AA1377" s="317"/>
      <c r="AB1377" s="317"/>
      <c r="AC1377" s="317"/>
      <c r="AD1377" s="317"/>
      <c r="AE1377" s="317"/>
      <c r="AF1377" s="317"/>
      <c r="AG1377" s="317"/>
      <c r="AH1377" s="317"/>
      <c r="AI1377" s="318"/>
      <c r="AJ1377" s="318"/>
      <c r="AK1377" s="318"/>
      <c r="AL1377" s="318"/>
      <c r="AM1377"/>
      <c r="AN1377"/>
      <c r="AO1377"/>
      <c r="AP1377"/>
      <c r="AQ1377"/>
      <c r="AR1377"/>
    </row>
    <row r="1378" spans="1:44" ht="7.5" customHeight="1" thickBot="1">
      <c r="A1378" s="317"/>
      <c r="B1378" s="317"/>
      <c r="C1378" s="317"/>
      <c r="D1378" s="434"/>
      <c r="E1378" s="435"/>
      <c r="F1378" s="435"/>
      <c r="G1378" s="435"/>
      <c r="H1378" s="435"/>
      <c r="I1378" s="435"/>
      <c r="J1378" s="435"/>
      <c r="K1378" s="435"/>
      <c r="L1378" s="435"/>
      <c r="M1378" s="435"/>
      <c r="N1378" s="435"/>
      <c r="O1378" s="435"/>
      <c r="P1378" s="435"/>
      <c r="Q1378" s="436"/>
      <c r="R1378" s="317"/>
      <c r="S1378" s="317"/>
      <c r="T1378" s="317"/>
      <c r="U1378" s="317"/>
      <c r="V1378" s="317"/>
      <c r="W1378" s="317"/>
      <c r="X1378" s="317"/>
      <c r="Y1378" s="317"/>
      <c r="Z1378" s="317"/>
      <c r="AA1378" s="317"/>
      <c r="AB1378" s="317"/>
      <c r="AC1378" s="317"/>
      <c r="AD1378" s="317"/>
      <c r="AE1378" s="317"/>
      <c r="AF1378" s="317"/>
      <c r="AG1378" s="317"/>
      <c r="AH1378" s="317"/>
      <c r="AI1378" s="318"/>
      <c r="AJ1378" s="318"/>
      <c r="AK1378" s="318"/>
      <c r="AL1378" s="318"/>
      <c r="AM1378"/>
      <c r="AN1378"/>
      <c r="AO1378"/>
      <c r="AP1378"/>
      <c r="AQ1378"/>
      <c r="AR1378"/>
    </row>
    <row r="1379" spans="1:44" ht="14.25" customHeight="1">
      <c r="A1379" s="317"/>
      <c r="B1379" s="317"/>
      <c r="C1379" s="317"/>
      <c r="D1379" s="317"/>
      <c r="E1379" s="317"/>
      <c r="F1379" s="317"/>
      <c r="G1379" s="317"/>
      <c r="H1379" s="317"/>
      <c r="I1379" s="317"/>
      <c r="J1379" s="317"/>
      <c r="K1379" s="317"/>
      <c r="L1379" s="317"/>
      <c r="M1379" s="317"/>
      <c r="N1379" s="317"/>
      <c r="O1379" s="317"/>
      <c r="P1379" s="317"/>
      <c r="Q1379" s="317"/>
      <c r="R1379" s="317"/>
      <c r="S1379" s="317"/>
      <c r="T1379" s="317"/>
      <c r="U1379" s="317"/>
      <c r="V1379" s="317"/>
      <c r="W1379" s="317"/>
      <c r="X1379" s="317"/>
      <c r="Y1379" s="317"/>
      <c r="Z1379" s="317"/>
      <c r="AA1379" s="317"/>
      <c r="AB1379" s="317"/>
      <c r="AC1379" s="317"/>
      <c r="AD1379" s="317"/>
      <c r="AE1379" s="317"/>
      <c r="AF1379" s="317"/>
      <c r="AG1379" s="317"/>
      <c r="AH1379" s="317"/>
      <c r="AI1379" s="318"/>
      <c r="AJ1379" s="318"/>
      <c r="AK1379" s="318"/>
      <c r="AL1379" s="318"/>
      <c r="AM1379"/>
      <c r="AN1379"/>
      <c r="AO1379"/>
      <c r="AP1379"/>
      <c r="AQ1379"/>
      <c r="AR1379"/>
    </row>
  </sheetData>
  <sheetProtection algorithmName="SHA-512" hashValue="d1Y8uPNJeYNs9/Jbbh0JLGm8hlA6c5r6EpoZiOkPf39eQ/wptnNzWY4hESGSA7v6mEfrg6TH4oztclvUVppoTw==" saltValue="LxdANGHnK9fhkIJjC9dNaQ==" spinCount="100000" sheet="1" formatCells="0" formatColumns="0" formatRows="0"/>
  <protectedRanges>
    <protectedRange sqref="G361:H690 K361:K690 G696:H1025 K696:K1025 G1031:H1360 K1031:K1360" name="X"/>
  </protectedRanges>
  <autoFilter ref="N1029:AG1361" xr:uid="{00000000-0001-0000-0700-000000000000}"/>
  <mergeCells count="3463">
    <mergeCell ref="AE694:AE695"/>
    <mergeCell ref="AF694:AF695"/>
    <mergeCell ref="AG694:AG695"/>
    <mergeCell ref="R1029:R1030"/>
    <mergeCell ref="S1029:S1030"/>
    <mergeCell ref="T1029:T1030"/>
    <mergeCell ref="U1029:U1030"/>
    <mergeCell ref="V1029:V1030"/>
    <mergeCell ref="AB1029:AB1030"/>
    <mergeCell ref="AC1029:AC1030"/>
    <mergeCell ref="AD1029:AD1030"/>
    <mergeCell ref="AE1029:AE1030"/>
    <mergeCell ref="AF1029:AF1030"/>
    <mergeCell ref="AG1029:AG1030"/>
    <mergeCell ref="W694:W695"/>
    <mergeCell ref="X694:X695"/>
    <mergeCell ref="Y694:Y695"/>
    <mergeCell ref="Z694:Z695"/>
    <mergeCell ref="AA694:AA695"/>
    <mergeCell ref="W1029:W1030"/>
    <mergeCell ref="X1029:X1030"/>
    <mergeCell ref="Y1029:Y1030"/>
    <mergeCell ref="Z1029:Z1030"/>
    <mergeCell ref="AA1029:AA1030"/>
    <mergeCell ref="R694:R695"/>
    <mergeCell ref="S694:S695"/>
    <mergeCell ref="T694:T695"/>
    <mergeCell ref="U694:U695"/>
    <mergeCell ref="V694:V695"/>
    <mergeCell ref="AB694:AB695"/>
    <mergeCell ref="AC694:AC695"/>
    <mergeCell ref="AD694:AD695"/>
    <mergeCell ref="AE24:AE25"/>
    <mergeCell ref="AF24:AF25"/>
    <mergeCell ref="AG24:AG25"/>
    <mergeCell ref="R359:R360"/>
    <mergeCell ref="S359:S360"/>
    <mergeCell ref="T359:T360"/>
    <mergeCell ref="U359:U360"/>
    <mergeCell ref="V359:V360"/>
    <mergeCell ref="AB359:AB360"/>
    <mergeCell ref="AC359:AC360"/>
    <mergeCell ref="AD359:AD360"/>
    <mergeCell ref="AE359:AE360"/>
    <mergeCell ref="AF359:AF360"/>
    <mergeCell ref="AG359:AG360"/>
    <mergeCell ref="W24:W25"/>
    <mergeCell ref="X24:X25"/>
    <mergeCell ref="Y24:Y25"/>
    <mergeCell ref="Z24:Z25"/>
    <mergeCell ref="AA24:AA25"/>
    <mergeCell ref="W359:W360"/>
    <mergeCell ref="X359:X360"/>
    <mergeCell ref="Y359:Y360"/>
    <mergeCell ref="Z359:Z360"/>
    <mergeCell ref="AA359:AA360"/>
    <mergeCell ref="R24:R25"/>
    <mergeCell ref="S24:S25"/>
    <mergeCell ref="T24:T25"/>
    <mergeCell ref="U24:U25"/>
    <mergeCell ref="V24:V25"/>
    <mergeCell ref="AB24:AB25"/>
    <mergeCell ref="AC24:AC25"/>
    <mergeCell ref="AD24:AD25"/>
    <mergeCell ref="I1026:K1026"/>
    <mergeCell ref="N359:N360"/>
    <mergeCell ref="O359:O360"/>
    <mergeCell ref="P359:P360"/>
    <mergeCell ref="J359:J360"/>
    <mergeCell ref="K359:K360"/>
    <mergeCell ref="L359:L360"/>
    <mergeCell ref="L356:Q356"/>
    <mergeCell ref="Q359:Q360"/>
    <mergeCell ref="M694:M695"/>
    <mergeCell ref="N694:N695"/>
    <mergeCell ref="O694:O695"/>
    <mergeCell ref="P694:P695"/>
    <mergeCell ref="Q694:Q695"/>
    <mergeCell ref="M359:M360"/>
    <mergeCell ref="L1026:Q1026"/>
    <mergeCell ref="K35:K37"/>
    <mergeCell ref="L35:L37"/>
    <mergeCell ref="K59:K61"/>
    <mergeCell ref="L59:L61"/>
    <mergeCell ref="J62:J64"/>
    <mergeCell ref="K62:K64"/>
    <mergeCell ref="L62:L64"/>
    <mergeCell ref="L209:L211"/>
    <mergeCell ref="K89:K91"/>
    <mergeCell ref="L89:L91"/>
    <mergeCell ref="J92:J94"/>
    <mergeCell ref="K92:K94"/>
    <mergeCell ref="L92:L94"/>
    <mergeCell ref="J185:J187"/>
    <mergeCell ref="K185:K187"/>
    <mergeCell ref="L185:L187"/>
    <mergeCell ref="H359:H360"/>
    <mergeCell ref="L379:L381"/>
    <mergeCell ref="D382:D384"/>
    <mergeCell ref="E382:F384"/>
    <mergeCell ref="G382:G384"/>
    <mergeCell ref="H382:H384"/>
    <mergeCell ref="I382:I384"/>
    <mergeCell ref="D284:D286"/>
    <mergeCell ref="E284:G286"/>
    <mergeCell ref="I284:I286"/>
    <mergeCell ref="J284:J286"/>
    <mergeCell ref="K284:K286"/>
    <mergeCell ref="L284:L286"/>
    <mergeCell ref="D323:D325"/>
    <mergeCell ref="D332:D334"/>
    <mergeCell ref="E332:G334"/>
    <mergeCell ref="I332:I334"/>
    <mergeCell ref="D341:D343"/>
    <mergeCell ref="E341:G343"/>
    <mergeCell ref="I341:I343"/>
    <mergeCell ref="D350:D352"/>
    <mergeCell ref="E350:G352"/>
    <mergeCell ref="I350:I352"/>
    <mergeCell ref="E323:G325"/>
    <mergeCell ref="I323:I325"/>
    <mergeCell ref="J323:J325"/>
    <mergeCell ref="K323:K325"/>
    <mergeCell ref="L323:L325"/>
    <mergeCell ref="D287:D289"/>
    <mergeCell ref="E287:G289"/>
    <mergeCell ref="I287:I289"/>
    <mergeCell ref="J287:J289"/>
    <mergeCell ref="D194:D196"/>
    <mergeCell ref="D53:D55"/>
    <mergeCell ref="E53:G55"/>
    <mergeCell ref="I53:I55"/>
    <mergeCell ref="D62:D64"/>
    <mergeCell ref="E62:G64"/>
    <mergeCell ref="I62:I64"/>
    <mergeCell ref="D158:D160"/>
    <mergeCell ref="H24:H25"/>
    <mergeCell ref="D245:D247"/>
    <mergeCell ref="E245:G247"/>
    <mergeCell ref="I245:I247"/>
    <mergeCell ref="J245:J247"/>
    <mergeCell ref="K245:K247"/>
    <mergeCell ref="L245:L247"/>
    <mergeCell ref="L233:L235"/>
    <mergeCell ref="D236:D238"/>
    <mergeCell ref="E236:G238"/>
    <mergeCell ref="I236:I238"/>
    <mergeCell ref="J236:J238"/>
    <mergeCell ref="K236:K238"/>
    <mergeCell ref="L236:L238"/>
    <mergeCell ref="D239:D241"/>
    <mergeCell ref="E239:G241"/>
    <mergeCell ref="I239:I241"/>
    <mergeCell ref="D242:D244"/>
    <mergeCell ref="E242:G244"/>
    <mergeCell ref="I242:I244"/>
    <mergeCell ref="J242:J244"/>
    <mergeCell ref="K242:K244"/>
    <mergeCell ref="L242:L244"/>
    <mergeCell ref="K29:K31"/>
    <mergeCell ref="I24:I25"/>
    <mergeCell ref="J24:J25"/>
    <mergeCell ref="K24:K25"/>
    <mergeCell ref="D146:D148"/>
    <mergeCell ref="E146:G148"/>
    <mergeCell ref="I146:I148"/>
    <mergeCell ref="J146:J148"/>
    <mergeCell ref="K146:K148"/>
    <mergeCell ref="L146:L148"/>
    <mergeCell ref="D149:D151"/>
    <mergeCell ref="E149:G151"/>
    <mergeCell ref="I149:I151"/>
    <mergeCell ref="L29:L31"/>
    <mergeCell ref="D32:D34"/>
    <mergeCell ref="E32:G34"/>
    <mergeCell ref="D44:D46"/>
    <mergeCell ref="D86:D88"/>
    <mergeCell ref="E86:G88"/>
    <mergeCell ref="I86:I88"/>
    <mergeCell ref="J86:J88"/>
    <mergeCell ref="K86:K88"/>
    <mergeCell ref="L86:L88"/>
    <mergeCell ref="D89:D91"/>
    <mergeCell ref="E89:G91"/>
    <mergeCell ref="I89:I91"/>
    <mergeCell ref="D38:D40"/>
    <mergeCell ref="E38:G40"/>
    <mergeCell ref="I38:I40"/>
    <mergeCell ref="J38:J40"/>
    <mergeCell ref="K38:K40"/>
    <mergeCell ref="L38:L40"/>
    <mergeCell ref="I44:I46"/>
    <mergeCell ref="F10:J10"/>
    <mergeCell ref="J18:K18"/>
    <mergeCell ref="L24:L25"/>
    <mergeCell ref="Q24:Q25"/>
    <mergeCell ref="E24:F25"/>
    <mergeCell ref="O8:Q8"/>
    <mergeCell ref="O9:Q9"/>
    <mergeCell ref="O10:Q10"/>
    <mergeCell ref="D26:D28"/>
    <mergeCell ref="E26:G28"/>
    <mergeCell ref="I26:I28"/>
    <mergeCell ref="J26:J28"/>
    <mergeCell ref="D41:D43"/>
    <mergeCell ref="E41:G43"/>
    <mergeCell ref="I41:I43"/>
    <mergeCell ref="J41:J43"/>
    <mergeCell ref="K41:K43"/>
    <mergeCell ref="L41:L43"/>
    <mergeCell ref="I32:I34"/>
    <mergeCell ref="J32:J34"/>
    <mergeCell ref="K32:K34"/>
    <mergeCell ref="L32:L34"/>
    <mergeCell ref="D35:D37"/>
    <mergeCell ref="E35:G37"/>
    <mergeCell ref="I35:I37"/>
    <mergeCell ref="J35:J37"/>
    <mergeCell ref="K26:K28"/>
    <mergeCell ref="L26:L28"/>
    <mergeCell ref="D29:D31"/>
    <mergeCell ref="E29:G31"/>
    <mergeCell ref="I29:I31"/>
    <mergeCell ref="J29:J31"/>
    <mergeCell ref="I1043:I1045"/>
    <mergeCell ref="D2:D3"/>
    <mergeCell ref="D5:Q5"/>
    <mergeCell ref="D6:Q6"/>
    <mergeCell ref="D11:Q11"/>
    <mergeCell ref="F12:Q12"/>
    <mergeCell ref="H13:I13"/>
    <mergeCell ref="D14:Q14"/>
    <mergeCell ref="F15:Q15"/>
    <mergeCell ref="H16:I16"/>
    <mergeCell ref="D23:Q23"/>
    <mergeCell ref="M24:M25"/>
    <mergeCell ref="N24:N25"/>
    <mergeCell ref="O24:O25"/>
    <mergeCell ref="P24:P25"/>
    <mergeCell ref="F20:Q20"/>
    <mergeCell ref="D24:D25"/>
    <mergeCell ref="P2:Q2"/>
    <mergeCell ref="P3:Q3"/>
    <mergeCell ref="F2:M3"/>
    <mergeCell ref="K13:M13"/>
    <mergeCell ref="O13:Q13"/>
    <mergeCell ref="K16:M16"/>
    <mergeCell ref="O16:Q16"/>
    <mergeCell ref="O18:Q18"/>
    <mergeCell ref="O19:Q19"/>
    <mergeCell ref="J19:K19"/>
    <mergeCell ref="M7:Q7"/>
    <mergeCell ref="G7:H7"/>
    <mergeCell ref="F8:J8"/>
    <mergeCell ref="F9:J9"/>
    <mergeCell ref="J1029:J1030"/>
    <mergeCell ref="K1029:K1030"/>
    <mergeCell ref="L1029:L1030"/>
    <mergeCell ref="Q1029:Q1030"/>
    <mergeCell ref="D1029:D1030"/>
    <mergeCell ref="H1029:H1030"/>
    <mergeCell ref="I1029:I1030"/>
    <mergeCell ref="J1375:L1375"/>
    <mergeCell ref="J1376:L1376"/>
    <mergeCell ref="D1365:Q1365"/>
    <mergeCell ref="D1366:F1366"/>
    <mergeCell ref="G1366:H1366"/>
    <mergeCell ref="I1366:L1366"/>
    <mergeCell ref="M1366:Q1366"/>
    <mergeCell ref="L1361:Q1361"/>
    <mergeCell ref="F1368:Q1368"/>
    <mergeCell ref="D1369:Q1372"/>
    <mergeCell ref="D1046:D1048"/>
    <mergeCell ref="E1029:F1030"/>
    <mergeCell ref="M1029:M1030"/>
    <mergeCell ref="N1029:N1030"/>
    <mergeCell ref="O1029:O1030"/>
    <mergeCell ref="P1029:P1030"/>
    <mergeCell ref="G1029:G1030"/>
    <mergeCell ref="I1363:L1363"/>
    <mergeCell ref="M1363:Q1363"/>
    <mergeCell ref="I1361:K1361"/>
    <mergeCell ref="D1043:D1045"/>
    <mergeCell ref="E1043:F1045"/>
    <mergeCell ref="G1043:G1045"/>
    <mergeCell ref="H1043:H1045"/>
    <mergeCell ref="D1073:D1075"/>
    <mergeCell ref="E1073:F1075"/>
    <mergeCell ref="E158:G160"/>
    <mergeCell ref="I158:I160"/>
    <mergeCell ref="J158:J160"/>
    <mergeCell ref="K158:K160"/>
    <mergeCell ref="L158:L160"/>
    <mergeCell ref="D161:D163"/>
    <mergeCell ref="E161:G163"/>
    <mergeCell ref="I161:I163"/>
    <mergeCell ref="J161:J163"/>
    <mergeCell ref="K161:K163"/>
    <mergeCell ref="L161:L163"/>
    <mergeCell ref="J53:J55"/>
    <mergeCell ref="K53:K55"/>
    <mergeCell ref="L53:L55"/>
    <mergeCell ref="D56:D58"/>
    <mergeCell ref="E56:G58"/>
    <mergeCell ref="I56:I58"/>
    <mergeCell ref="J56:J58"/>
    <mergeCell ref="K56:K58"/>
    <mergeCell ref="L56:L58"/>
    <mergeCell ref="D59:D61"/>
    <mergeCell ref="E59:G61"/>
    <mergeCell ref="I59:I61"/>
    <mergeCell ref="J59:J61"/>
    <mergeCell ref="D65:D67"/>
    <mergeCell ref="E65:G67"/>
    <mergeCell ref="I65:I67"/>
    <mergeCell ref="J65:J67"/>
    <mergeCell ref="K65:K67"/>
    <mergeCell ref="L65:L67"/>
    <mergeCell ref="D68:D70"/>
    <mergeCell ref="E68:G70"/>
    <mergeCell ref="I200:I202"/>
    <mergeCell ref="J200:J202"/>
    <mergeCell ref="K200:K202"/>
    <mergeCell ref="L200:L202"/>
    <mergeCell ref="D203:D205"/>
    <mergeCell ref="E203:G205"/>
    <mergeCell ref="I203:I205"/>
    <mergeCell ref="J203:J205"/>
    <mergeCell ref="K203:K205"/>
    <mergeCell ref="L203:L205"/>
    <mergeCell ref="D164:D166"/>
    <mergeCell ref="E164:G166"/>
    <mergeCell ref="I164:I166"/>
    <mergeCell ref="J164:J166"/>
    <mergeCell ref="K164:K166"/>
    <mergeCell ref="L164:L166"/>
    <mergeCell ref="D191:D193"/>
    <mergeCell ref="E191:G193"/>
    <mergeCell ref="I191:I193"/>
    <mergeCell ref="J191:J193"/>
    <mergeCell ref="K191:K193"/>
    <mergeCell ref="L191:L193"/>
    <mergeCell ref="J197:J199"/>
    <mergeCell ref="K197:K199"/>
    <mergeCell ref="L197:L199"/>
    <mergeCell ref="D170:D172"/>
    <mergeCell ref="E170:G172"/>
    <mergeCell ref="I170:I172"/>
    <mergeCell ref="J170:J172"/>
    <mergeCell ref="K170:K172"/>
    <mergeCell ref="L170:L172"/>
    <mergeCell ref="D173:D175"/>
    <mergeCell ref="J44:J46"/>
    <mergeCell ref="K44:K46"/>
    <mergeCell ref="L44:L46"/>
    <mergeCell ref="D47:D49"/>
    <mergeCell ref="E47:G49"/>
    <mergeCell ref="I47:I49"/>
    <mergeCell ref="J47:J49"/>
    <mergeCell ref="K47:K49"/>
    <mergeCell ref="L47:L49"/>
    <mergeCell ref="D50:D52"/>
    <mergeCell ref="E50:G52"/>
    <mergeCell ref="I50:I52"/>
    <mergeCell ref="J50:J52"/>
    <mergeCell ref="K50:K52"/>
    <mergeCell ref="L50:L52"/>
    <mergeCell ref="E44:G46"/>
    <mergeCell ref="I68:I70"/>
    <mergeCell ref="J68:J70"/>
    <mergeCell ref="K68:K70"/>
    <mergeCell ref="L68:L70"/>
    <mergeCell ref="J71:J73"/>
    <mergeCell ref="K71:K73"/>
    <mergeCell ref="L71:L73"/>
    <mergeCell ref="D74:D76"/>
    <mergeCell ref="E74:G76"/>
    <mergeCell ref="I74:I76"/>
    <mergeCell ref="J74:J76"/>
    <mergeCell ref="K74:K76"/>
    <mergeCell ref="L74:L76"/>
    <mergeCell ref="D77:D79"/>
    <mergeCell ref="E77:G79"/>
    <mergeCell ref="I77:I79"/>
    <mergeCell ref="J77:J79"/>
    <mergeCell ref="K77:K79"/>
    <mergeCell ref="L77:L79"/>
    <mergeCell ref="D71:D73"/>
    <mergeCell ref="E71:G73"/>
    <mergeCell ref="I71:I73"/>
    <mergeCell ref="E83:G85"/>
    <mergeCell ref="I83:I85"/>
    <mergeCell ref="J83:J85"/>
    <mergeCell ref="K83:K85"/>
    <mergeCell ref="L83:L85"/>
    <mergeCell ref="D80:D82"/>
    <mergeCell ref="E80:G82"/>
    <mergeCell ref="I80:I82"/>
    <mergeCell ref="J80:J82"/>
    <mergeCell ref="K80:K82"/>
    <mergeCell ref="L80:L82"/>
    <mergeCell ref="D83:D85"/>
    <mergeCell ref="D95:D97"/>
    <mergeCell ref="E95:G97"/>
    <mergeCell ref="I95:I97"/>
    <mergeCell ref="J95:J97"/>
    <mergeCell ref="K95:K97"/>
    <mergeCell ref="L95:L97"/>
    <mergeCell ref="J89:J91"/>
    <mergeCell ref="D98:D100"/>
    <mergeCell ref="E98:G100"/>
    <mergeCell ref="I98:I100"/>
    <mergeCell ref="J98:J100"/>
    <mergeCell ref="K98:K100"/>
    <mergeCell ref="L98:L100"/>
    <mergeCell ref="D92:D94"/>
    <mergeCell ref="E92:G94"/>
    <mergeCell ref="I92:I94"/>
    <mergeCell ref="J101:J103"/>
    <mergeCell ref="K101:K103"/>
    <mergeCell ref="L101:L103"/>
    <mergeCell ref="D104:D106"/>
    <mergeCell ref="E104:G106"/>
    <mergeCell ref="I104:I106"/>
    <mergeCell ref="J104:J106"/>
    <mergeCell ref="K104:K106"/>
    <mergeCell ref="L104:L106"/>
    <mergeCell ref="D107:D109"/>
    <mergeCell ref="E107:G109"/>
    <mergeCell ref="I107:I109"/>
    <mergeCell ref="J107:J109"/>
    <mergeCell ref="K107:K109"/>
    <mergeCell ref="L107:L109"/>
    <mergeCell ref="D101:D103"/>
    <mergeCell ref="E101:G103"/>
    <mergeCell ref="I101:I103"/>
    <mergeCell ref="J110:J112"/>
    <mergeCell ref="K110:K112"/>
    <mergeCell ref="L110:L112"/>
    <mergeCell ref="D113:D115"/>
    <mergeCell ref="E113:G115"/>
    <mergeCell ref="I113:I115"/>
    <mergeCell ref="J113:J115"/>
    <mergeCell ref="K113:K115"/>
    <mergeCell ref="L113:L115"/>
    <mergeCell ref="D116:D118"/>
    <mergeCell ref="E116:G118"/>
    <mergeCell ref="I116:I118"/>
    <mergeCell ref="J116:J118"/>
    <mergeCell ref="K116:K118"/>
    <mergeCell ref="L116:L118"/>
    <mergeCell ref="D110:D112"/>
    <mergeCell ref="E110:G112"/>
    <mergeCell ref="I110:I112"/>
    <mergeCell ref="J119:J121"/>
    <mergeCell ref="K119:K121"/>
    <mergeCell ref="L119:L121"/>
    <mergeCell ref="D122:D124"/>
    <mergeCell ref="E122:G124"/>
    <mergeCell ref="I122:I124"/>
    <mergeCell ref="J122:J124"/>
    <mergeCell ref="K122:K124"/>
    <mergeCell ref="L122:L124"/>
    <mergeCell ref="D125:D127"/>
    <mergeCell ref="E125:G127"/>
    <mergeCell ref="I125:I127"/>
    <mergeCell ref="J125:J127"/>
    <mergeCell ref="K125:K127"/>
    <mergeCell ref="L125:L127"/>
    <mergeCell ref="D119:D121"/>
    <mergeCell ref="E119:G121"/>
    <mergeCell ref="I119:I121"/>
    <mergeCell ref="J128:J130"/>
    <mergeCell ref="K128:K130"/>
    <mergeCell ref="L128:L130"/>
    <mergeCell ref="D131:D133"/>
    <mergeCell ref="E131:G133"/>
    <mergeCell ref="I131:I133"/>
    <mergeCell ref="J131:J133"/>
    <mergeCell ref="K131:K133"/>
    <mergeCell ref="L131:L133"/>
    <mergeCell ref="D134:D136"/>
    <mergeCell ref="E134:G136"/>
    <mergeCell ref="I134:I136"/>
    <mergeCell ref="J134:J136"/>
    <mergeCell ref="K134:K136"/>
    <mergeCell ref="L134:L136"/>
    <mergeCell ref="D128:D130"/>
    <mergeCell ref="E128:G130"/>
    <mergeCell ref="I128:I130"/>
    <mergeCell ref="D137:D139"/>
    <mergeCell ref="E137:G139"/>
    <mergeCell ref="I137:I139"/>
    <mergeCell ref="J137:J139"/>
    <mergeCell ref="K137:K139"/>
    <mergeCell ref="L137:L139"/>
    <mergeCell ref="D140:D142"/>
    <mergeCell ref="E140:G142"/>
    <mergeCell ref="I140:I142"/>
    <mergeCell ref="J140:J142"/>
    <mergeCell ref="K140:K142"/>
    <mergeCell ref="L140:L142"/>
    <mergeCell ref="D143:D145"/>
    <mergeCell ref="E143:G145"/>
    <mergeCell ref="I143:I145"/>
    <mergeCell ref="J143:J145"/>
    <mergeCell ref="K143:K145"/>
    <mergeCell ref="L143:L145"/>
    <mergeCell ref="J149:J151"/>
    <mergeCell ref="K149:K151"/>
    <mergeCell ref="L149:L151"/>
    <mergeCell ref="D152:D154"/>
    <mergeCell ref="E152:G154"/>
    <mergeCell ref="I152:I154"/>
    <mergeCell ref="J152:J154"/>
    <mergeCell ref="K152:K154"/>
    <mergeCell ref="L152:L154"/>
    <mergeCell ref="D155:D157"/>
    <mergeCell ref="E155:G157"/>
    <mergeCell ref="I155:I157"/>
    <mergeCell ref="J155:J157"/>
    <mergeCell ref="K155:K157"/>
    <mergeCell ref="L155:L157"/>
    <mergeCell ref="D167:D169"/>
    <mergeCell ref="E167:G169"/>
    <mergeCell ref="I167:I169"/>
    <mergeCell ref="J167:J169"/>
    <mergeCell ref="K167:K169"/>
    <mergeCell ref="L167:L169"/>
    <mergeCell ref="L176:L178"/>
    <mergeCell ref="D179:D181"/>
    <mergeCell ref="E179:G181"/>
    <mergeCell ref="I179:I181"/>
    <mergeCell ref="J179:J181"/>
    <mergeCell ref="K179:K181"/>
    <mergeCell ref="L179:L181"/>
    <mergeCell ref="E173:G175"/>
    <mergeCell ref="I173:I175"/>
    <mergeCell ref="J173:J175"/>
    <mergeCell ref="K173:K175"/>
    <mergeCell ref="L173:L175"/>
    <mergeCell ref="D176:D178"/>
    <mergeCell ref="E176:G178"/>
    <mergeCell ref="I176:I178"/>
    <mergeCell ref="J176:J178"/>
    <mergeCell ref="D188:D190"/>
    <mergeCell ref="E188:G190"/>
    <mergeCell ref="I188:I190"/>
    <mergeCell ref="J188:J190"/>
    <mergeCell ref="K188:K190"/>
    <mergeCell ref="L188:L190"/>
    <mergeCell ref="D182:D184"/>
    <mergeCell ref="E182:G184"/>
    <mergeCell ref="I182:I184"/>
    <mergeCell ref="J182:J184"/>
    <mergeCell ref="K182:K184"/>
    <mergeCell ref="L182:L184"/>
    <mergeCell ref="D185:D187"/>
    <mergeCell ref="E185:G187"/>
    <mergeCell ref="I185:I187"/>
    <mergeCell ref="K176:K178"/>
    <mergeCell ref="D206:D208"/>
    <mergeCell ref="E206:G208"/>
    <mergeCell ref="I206:I208"/>
    <mergeCell ref="J206:J208"/>
    <mergeCell ref="K206:K208"/>
    <mergeCell ref="L206:L208"/>
    <mergeCell ref="E194:G196"/>
    <mergeCell ref="I194:I196"/>
    <mergeCell ref="J194:J196"/>
    <mergeCell ref="K194:K196"/>
    <mergeCell ref="L194:L196"/>
    <mergeCell ref="D197:D199"/>
    <mergeCell ref="E197:G199"/>
    <mergeCell ref="I197:I199"/>
    <mergeCell ref="D200:D202"/>
    <mergeCell ref="E200:G202"/>
    <mergeCell ref="D209:D211"/>
    <mergeCell ref="E209:G211"/>
    <mergeCell ref="I209:I211"/>
    <mergeCell ref="I215:I217"/>
    <mergeCell ref="J215:J217"/>
    <mergeCell ref="K215:K217"/>
    <mergeCell ref="L215:L217"/>
    <mergeCell ref="J221:J223"/>
    <mergeCell ref="K221:K223"/>
    <mergeCell ref="L221:L223"/>
    <mergeCell ref="D224:D226"/>
    <mergeCell ref="E224:G226"/>
    <mergeCell ref="I224:I226"/>
    <mergeCell ref="J224:J226"/>
    <mergeCell ref="K224:K226"/>
    <mergeCell ref="L224:L226"/>
    <mergeCell ref="D212:D214"/>
    <mergeCell ref="E212:G214"/>
    <mergeCell ref="I212:I214"/>
    <mergeCell ref="J212:J214"/>
    <mergeCell ref="K212:K214"/>
    <mergeCell ref="L212:L214"/>
    <mergeCell ref="D215:D217"/>
    <mergeCell ref="E215:G217"/>
    <mergeCell ref="J209:J211"/>
    <mergeCell ref="K209:K211"/>
    <mergeCell ref="D227:D229"/>
    <mergeCell ref="E227:G229"/>
    <mergeCell ref="I227:I229"/>
    <mergeCell ref="J227:J229"/>
    <mergeCell ref="K227:K229"/>
    <mergeCell ref="L227:L229"/>
    <mergeCell ref="D218:D220"/>
    <mergeCell ref="E218:G220"/>
    <mergeCell ref="I218:I220"/>
    <mergeCell ref="J218:J220"/>
    <mergeCell ref="K218:K220"/>
    <mergeCell ref="L218:L220"/>
    <mergeCell ref="D221:D223"/>
    <mergeCell ref="E221:G223"/>
    <mergeCell ref="I221:I223"/>
    <mergeCell ref="J239:J241"/>
    <mergeCell ref="K239:K241"/>
    <mergeCell ref="L239:L241"/>
    <mergeCell ref="D233:D235"/>
    <mergeCell ref="E233:G235"/>
    <mergeCell ref="I233:I235"/>
    <mergeCell ref="J233:J235"/>
    <mergeCell ref="K233:K235"/>
    <mergeCell ref="D230:D232"/>
    <mergeCell ref="E230:G232"/>
    <mergeCell ref="I230:I232"/>
    <mergeCell ref="J230:J232"/>
    <mergeCell ref="K230:K232"/>
    <mergeCell ref="L230:L232"/>
    <mergeCell ref="E248:G250"/>
    <mergeCell ref="I248:I250"/>
    <mergeCell ref="J248:J250"/>
    <mergeCell ref="K248:K250"/>
    <mergeCell ref="L248:L250"/>
    <mergeCell ref="D251:D253"/>
    <mergeCell ref="E251:G253"/>
    <mergeCell ref="I251:I253"/>
    <mergeCell ref="J251:J253"/>
    <mergeCell ref="K251:K253"/>
    <mergeCell ref="L251:L253"/>
    <mergeCell ref="D254:D256"/>
    <mergeCell ref="E254:G256"/>
    <mergeCell ref="I254:I256"/>
    <mergeCell ref="J254:J256"/>
    <mergeCell ref="K254:K256"/>
    <mergeCell ref="L254:L256"/>
    <mergeCell ref="D248:D250"/>
    <mergeCell ref="J257:J259"/>
    <mergeCell ref="K257:K259"/>
    <mergeCell ref="L257:L259"/>
    <mergeCell ref="D260:D262"/>
    <mergeCell ref="E260:G262"/>
    <mergeCell ref="I260:I262"/>
    <mergeCell ref="J260:J262"/>
    <mergeCell ref="K260:K262"/>
    <mergeCell ref="L260:L262"/>
    <mergeCell ref="D263:D265"/>
    <mergeCell ref="E263:G265"/>
    <mergeCell ref="I263:I265"/>
    <mergeCell ref="J263:J265"/>
    <mergeCell ref="K263:K265"/>
    <mergeCell ref="L263:L265"/>
    <mergeCell ref="D257:D259"/>
    <mergeCell ref="E257:G259"/>
    <mergeCell ref="I257:I259"/>
    <mergeCell ref="J266:J268"/>
    <mergeCell ref="K266:K268"/>
    <mergeCell ref="L266:L268"/>
    <mergeCell ref="D269:D271"/>
    <mergeCell ref="E269:G271"/>
    <mergeCell ref="I269:I271"/>
    <mergeCell ref="J269:J271"/>
    <mergeCell ref="K269:K271"/>
    <mergeCell ref="L269:L271"/>
    <mergeCell ref="D272:D274"/>
    <mergeCell ref="E272:G274"/>
    <mergeCell ref="I272:I274"/>
    <mergeCell ref="J272:J274"/>
    <mergeCell ref="K272:K274"/>
    <mergeCell ref="L272:L274"/>
    <mergeCell ref="D266:D268"/>
    <mergeCell ref="E266:G268"/>
    <mergeCell ref="I266:I268"/>
    <mergeCell ref="J275:J277"/>
    <mergeCell ref="K275:K277"/>
    <mergeCell ref="L275:L277"/>
    <mergeCell ref="D278:D280"/>
    <mergeCell ref="E278:G280"/>
    <mergeCell ref="I278:I280"/>
    <mergeCell ref="J278:J280"/>
    <mergeCell ref="K278:K280"/>
    <mergeCell ref="L278:L280"/>
    <mergeCell ref="D281:D283"/>
    <mergeCell ref="E281:G283"/>
    <mergeCell ref="I281:I283"/>
    <mergeCell ref="J281:J283"/>
    <mergeCell ref="K281:K283"/>
    <mergeCell ref="L281:L283"/>
    <mergeCell ref="D275:D277"/>
    <mergeCell ref="E275:G277"/>
    <mergeCell ref="I275:I277"/>
    <mergeCell ref="K287:K289"/>
    <mergeCell ref="L287:L289"/>
    <mergeCell ref="D290:D292"/>
    <mergeCell ref="E290:G292"/>
    <mergeCell ref="I290:I292"/>
    <mergeCell ref="J290:J292"/>
    <mergeCell ref="K290:K292"/>
    <mergeCell ref="L290:L292"/>
    <mergeCell ref="D293:D295"/>
    <mergeCell ref="D326:D328"/>
    <mergeCell ref="E326:G328"/>
    <mergeCell ref="I326:I328"/>
    <mergeCell ref="J326:J328"/>
    <mergeCell ref="K326:K328"/>
    <mergeCell ref="L326:L328"/>
    <mergeCell ref="D329:D331"/>
    <mergeCell ref="E329:G331"/>
    <mergeCell ref="I329:I331"/>
    <mergeCell ref="J329:J331"/>
    <mergeCell ref="K329:K331"/>
    <mergeCell ref="L329:L331"/>
    <mergeCell ref="L305:L307"/>
    <mergeCell ref="D308:D310"/>
    <mergeCell ref="E308:G310"/>
    <mergeCell ref="I308:I310"/>
    <mergeCell ref="J308:J310"/>
    <mergeCell ref="K308:K310"/>
    <mergeCell ref="L308:L310"/>
    <mergeCell ref="D311:D313"/>
    <mergeCell ref="E311:G313"/>
    <mergeCell ref="I311:I313"/>
    <mergeCell ref="J311:J313"/>
    <mergeCell ref="J332:J334"/>
    <mergeCell ref="K332:K334"/>
    <mergeCell ref="L332:L334"/>
    <mergeCell ref="J347:J349"/>
    <mergeCell ref="K347:K349"/>
    <mergeCell ref="L347:L349"/>
    <mergeCell ref="D361:D363"/>
    <mergeCell ref="E361:F363"/>
    <mergeCell ref="G361:G363"/>
    <mergeCell ref="H361:H363"/>
    <mergeCell ref="I361:I363"/>
    <mergeCell ref="J361:J363"/>
    <mergeCell ref="K361:K363"/>
    <mergeCell ref="L361:L363"/>
    <mergeCell ref="D335:D337"/>
    <mergeCell ref="E335:G337"/>
    <mergeCell ref="I335:I337"/>
    <mergeCell ref="J335:J337"/>
    <mergeCell ref="K335:K337"/>
    <mergeCell ref="L335:L337"/>
    <mergeCell ref="D338:D340"/>
    <mergeCell ref="E338:G340"/>
    <mergeCell ref="I338:I340"/>
    <mergeCell ref="J338:J340"/>
    <mergeCell ref="K338:K340"/>
    <mergeCell ref="L338:L340"/>
    <mergeCell ref="J341:J343"/>
    <mergeCell ref="K341:K343"/>
    <mergeCell ref="L341:L343"/>
    <mergeCell ref="D359:D360"/>
    <mergeCell ref="G359:G360"/>
    <mergeCell ref="I359:I360"/>
    <mergeCell ref="E359:F360"/>
    <mergeCell ref="I299:I301"/>
    <mergeCell ref="J299:J301"/>
    <mergeCell ref="K299:K301"/>
    <mergeCell ref="L299:L301"/>
    <mergeCell ref="D364:D366"/>
    <mergeCell ref="E364:F366"/>
    <mergeCell ref="G364:G366"/>
    <mergeCell ref="H364:H366"/>
    <mergeCell ref="I364:I366"/>
    <mergeCell ref="J364:J366"/>
    <mergeCell ref="K364:K366"/>
    <mergeCell ref="J350:J352"/>
    <mergeCell ref="K350:K352"/>
    <mergeCell ref="L350:L352"/>
    <mergeCell ref="D353:D355"/>
    <mergeCell ref="E353:G355"/>
    <mergeCell ref="I353:I355"/>
    <mergeCell ref="J353:J355"/>
    <mergeCell ref="K353:K355"/>
    <mergeCell ref="L353:L355"/>
    <mergeCell ref="D344:D346"/>
    <mergeCell ref="E344:G346"/>
    <mergeCell ref="I344:I346"/>
    <mergeCell ref="J344:J346"/>
    <mergeCell ref="K344:K346"/>
    <mergeCell ref="L344:L346"/>
    <mergeCell ref="D347:D349"/>
    <mergeCell ref="E347:G349"/>
    <mergeCell ref="I347:I349"/>
    <mergeCell ref="J305:J307"/>
    <mergeCell ref="K305:K307"/>
    <mergeCell ref="K311:K313"/>
    <mergeCell ref="E293:G295"/>
    <mergeCell ref="I293:I295"/>
    <mergeCell ref="J293:J295"/>
    <mergeCell ref="K293:K295"/>
    <mergeCell ref="L293:L295"/>
    <mergeCell ref="D296:D298"/>
    <mergeCell ref="E296:G298"/>
    <mergeCell ref="I296:I298"/>
    <mergeCell ref="J296:J298"/>
    <mergeCell ref="K296:K298"/>
    <mergeCell ref="L296:L298"/>
    <mergeCell ref="D299:D301"/>
    <mergeCell ref="E299:G301"/>
    <mergeCell ref="K379:K381"/>
    <mergeCell ref="D314:D316"/>
    <mergeCell ref="E314:G316"/>
    <mergeCell ref="I314:I316"/>
    <mergeCell ref="J314:J316"/>
    <mergeCell ref="K314:K316"/>
    <mergeCell ref="L314:L316"/>
    <mergeCell ref="D317:D319"/>
    <mergeCell ref="E317:G319"/>
    <mergeCell ref="I317:I319"/>
    <mergeCell ref="J317:J319"/>
    <mergeCell ref="K317:K319"/>
    <mergeCell ref="L317:L319"/>
    <mergeCell ref="D320:D322"/>
    <mergeCell ref="D302:D304"/>
    <mergeCell ref="E302:G304"/>
    <mergeCell ref="I302:I304"/>
    <mergeCell ref="J302:J304"/>
    <mergeCell ref="K302:K304"/>
    <mergeCell ref="L302:L304"/>
    <mergeCell ref="I320:I322"/>
    <mergeCell ref="J320:J322"/>
    <mergeCell ref="K320:K322"/>
    <mergeCell ref="L320:L322"/>
    <mergeCell ref="D305:D307"/>
    <mergeCell ref="E305:G307"/>
    <mergeCell ref="I305:I307"/>
    <mergeCell ref="L574:L576"/>
    <mergeCell ref="D571:D573"/>
    <mergeCell ref="E571:F573"/>
    <mergeCell ref="G571:G573"/>
    <mergeCell ref="H571:H573"/>
    <mergeCell ref="I571:I573"/>
    <mergeCell ref="J571:J573"/>
    <mergeCell ref="K571:K573"/>
    <mergeCell ref="L571:L573"/>
    <mergeCell ref="D367:D369"/>
    <mergeCell ref="E367:F369"/>
    <mergeCell ref="G367:G369"/>
    <mergeCell ref="H367:H369"/>
    <mergeCell ref="I367:I369"/>
    <mergeCell ref="J367:J369"/>
    <mergeCell ref="K367:K369"/>
    <mergeCell ref="L311:L313"/>
    <mergeCell ref="L364:L366"/>
    <mergeCell ref="D376:D378"/>
    <mergeCell ref="E376:F378"/>
    <mergeCell ref="G376:G378"/>
    <mergeCell ref="H376:H378"/>
    <mergeCell ref="I376:I378"/>
    <mergeCell ref="D598:D600"/>
    <mergeCell ref="E598:F600"/>
    <mergeCell ref="G598:G600"/>
    <mergeCell ref="H598:H600"/>
    <mergeCell ref="I598:I600"/>
    <mergeCell ref="J598:J600"/>
    <mergeCell ref="K598:K600"/>
    <mergeCell ref="L598:L600"/>
    <mergeCell ref="D388:D390"/>
    <mergeCell ref="E388:F390"/>
    <mergeCell ref="G388:G390"/>
    <mergeCell ref="H388:H390"/>
    <mergeCell ref="I388:I390"/>
    <mergeCell ref="J388:J390"/>
    <mergeCell ref="K388:K390"/>
    <mergeCell ref="L388:L390"/>
    <mergeCell ref="D391:D393"/>
    <mergeCell ref="E391:F393"/>
    <mergeCell ref="G391:G393"/>
    <mergeCell ref="H391:H393"/>
    <mergeCell ref="I391:I393"/>
    <mergeCell ref="J391:J393"/>
    <mergeCell ref="K391:K393"/>
    <mergeCell ref="L391:L393"/>
    <mergeCell ref="D394:D396"/>
    <mergeCell ref="E394:F396"/>
    <mergeCell ref="G394:G396"/>
    <mergeCell ref="H394:H396"/>
    <mergeCell ref="I394:I396"/>
    <mergeCell ref="J394:J396"/>
    <mergeCell ref="K394:K396"/>
    <mergeCell ref="L394:L396"/>
    <mergeCell ref="D601:D603"/>
    <mergeCell ref="E601:F603"/>
    <mergeCell ref="G601:G603"/>
    <mergeCell ref="H601:H603"/>
    <mergeCell ref="I601:I603"/>
    <mergeCell ref="J601:J603"/>
    <mergeCell ref="K601:K603"/>
    <mergeCell ref="L601:L603"/>
    <mergeCell ref="E320:G322"/>
    <mergeCell ref="D586:D588"/>
    <mergeCell ref="E586:F588"/>
    <mergeCell ref="G586:G588"/>
    <mergeCell ref="H586:H588"/>
    <mergeCell ref="I586:I588"/>
    <mergeCell ref="J586:J588"/>
    <mergeCell ref="K586:K588"/>
    <mergeCell ref="L586:L588"/>
    <mergeCell ref="D574:D576"/>
    <mergeCell ref="E574:F576"/>
    <mergeCell ref="G574:G576"/>
    <mergeCell ref="H574:H576"/>
    <mergeCell ref="I574:I576"/>
    <mergeCell ref="J574:J576"/>
    <mergeCell ref="K574:K576"/>
    <mergeCell ref="L367:L369"/>
    <mergeCell ref="D370:D372"/>
    <mergeCell ref="E370:F372"/>
    <mergeCell ref="G370:G372"/>
    <mergeCell ref="H370:H372"/>
    <mergeCell ref="I370:I372"/>
    <mergeCell ref="J370:J372"/>
    <mergeCell ref="K370:K372"/>
    <mergeCell ref="K622:K624"/>
    <mergeCell ref="L622:L624"/>
    <mergeCell ref="D610:D612"/>
    <mergeCell ref="E610:F612"/>
    <mergeCell ref="G610:G612"/>
    <mergeCell ref="H610:H612"/>
    <mergeCell ref="I610:I612"/>
    <mergeCell ref="J610:J612"/>
    <mergeCell ref="K610:K612"/>
    <mergeCell ref="L610:L612"/>
    <mergeCell ref="D616:D618"/>
    <mergeCell ref="E616:F618"/>
    <mergeCell ref="G616:G618"/>
    <mergeCell ref="H616:H618"/>
    <mergeCell ref="I616:I618"/>
    <mergeCell ref="J616:J618"/>
    <mergeCell ref="K616:K618"/>
    <mergeCell ref="L616:L618"/>
    <mergeCell ref="D619:D621"/>
    <mergeCell ref="E619:F621"/>
    <mergeCell ref="G619:G621"/>
    <mergeCell ref="H619:H621"/>
    <mergeCell ref="I619:I621"/>
    <mergeCell ref="J619:J621"/>
    <mergeCell ref="K694:K695"/>
    <mergeCell ref="L694:L695"/>
    <mergeCell ref="D694:D695"/>
    <mergeCell ref="H694:H695"/>
    <mergeCell ref="I694:I695"/>
    <mergeCell ref="J694:J695"/>
    <mergeCell ref="D679:D681"/>
    <mergeCell ref="E679:F681"/>
    <mergeCell ref="G679:G681"/>
    <mergeCell ref="L691:Q691"/>
    <mergeCell ref="E694:F695"/>
    <mergeCell ref="G694:G695"/>
    <mergeCell ref="I691:K691"/>
    <mergeCell ref="H679:H681"/>
    <mergeCell ref="I679:I681"/>
    <mergeCell ref="J679:J681"/>
    <mergeCell ref="K679:K681"/>
    <mergeCell ref="L679:L681"/>
    <mergeCell ref="D682:D684"/>
    <mergeCell ref="E699:F701"/>
    <mergeCell ref="G699:G701"/>
    <mergeCell ref="H699:H701"/>
    <mergeCell ref="I699:I701"/>
    <mergeCell ref="J699:J701"/>
    <mergeCell ref="K699:K701"/>
    <mergeCell ref="L699:L701"/>
    <mergeCell ref="D717:D719"/>
    <mergeCell ref="E717:F719"/>
    <mergeCell ref="G717:G719"/>
    <mergeCell ref="H717:H719"/>
    <mergeCell ref="I717:I719"/>
    <mergeCell ref="J717:J719"/>
    <mergeCell ref="K717:K719"/>
    <mergeCell ref="L717:L719"/>
    <mergeCell ref="D699:D701"/>
    <mergeCell ref="H682:H684"/>
    <mergeCell ref="I682:I684"/>
    <mergeCell ref="J682:J684"/>
    <mergeCell ref="K682:K684"/>
    <mergeCell ref="L682:L684"/>
    <mergeCell ref="K685:K687"/>
    <mergeCell ref="L685:L687"/>
    <mergeCell ref="D688:D690"/>
    <mergeCell ref="E688:F690"/>
    <mergeCell ref="G688:G690"/>
    <mergeCell ref="H688:H690"/>
    <mergeCell ref="I688:I690"/>
    <mergeCell ref="J688:J690"/>
    <mergeCell ref="K688:K690"/>
    <mergeCell ref="L688:L690"/>
    <mergeCell ref="D702:D704"/>
    <mergeCell ref="L370:L372"/>
    <mergeCell ref="D373:D375"/>
    <mergeCell ref="E373:F375"/>
    <mergeCell ref="G373:G375"/>
    <mergeCell ref="H373:H375"/>
    <mergeCell ref="I373:I375"/>
    <mergeCell ref="J373:J375"/>
    <mergeCell ref="K373:K375"/>
    <mergeCell ref="L373:L375"/>
    <mergeCell ref="J382:J384"/>
    <mergeCell ref="K382:K384"/>
    <mergeCell ref="L382:L384"/>
    <mergeCell ref="D385:D387"/>
    <mergeCell ref="E385:F387"/>
    <mergeCell ref="G385:G387"/>
    <mergeCell ref="H385:H387"/>
    <mergeCell ref="I385:I387"/>
    <mergeCell ref="J385:J387"/>
    <mergeCell ref="K385:K387"/>
    <mergeCell ref="L385:L387"/>
    <mergeCell ref="J376:J378"/>
    <mergeCell ref="K376:K378"/>
    <mergeCell ref="L376:L378"/>
    <mergeCell ref="D379:D381"/>
    <mergeCell ref="E379:F381"/>
    <mergeCell ref="G379:G381"/>
    <mergeCell ref="H379:H381"/>
    <mergeCell ref="I379:I381"/>
    <mergeCell ref="J379:J381"/>
    <mergeCell ref="D397:D399"/>
    <mergeCell ref="E397:F399"/>
    <mergeCell ref="G397:G399"/>
    <mergeCell ref="H397:H399"/>
    <mergeCell ref="I397:I399"/>
    <mergeCell ref="J397:J399"/>
    <mergeCell ref="K397:K399"/>
    <mergeCell ref="L397:L399"/>
    <mergeCell ref="D400:D402"/>
    <mergeCell ref="E400:F402"/>
    <mergeCell ref="G400:G402"/>
    <mergeCell ref="H400:H402"/>
    <mergeCell ref="I400:I402"/>
    <mergeCell ref="J400:J402"/>
    <mergeCell ref="K400:K402"/>
    <mergeCell ref="L400:L402"/>
    <mergeCell ref="D403:D405"/>
    <mergeCell ref="E403:F405"/>
    <mergeCell ref="G403:G405"/>
    <mergeCell ref="H403:H405"/>
    <mergeCell ref="I403:I405"/>
    <mergeCell ref="J403:J405"/>
    <mergeCell ref="K403:K405"/>
    <mergeCell ref="L403:L405"/>
    <mergeCell ref="D406:D408"/>
    <mergeCell ref="E406:F408"/>
    <mergeCell ref="G406:G408"/>
    <mergeCell ref="H406:H408"/>
    <mergeCell ref="I406:I408"/>
    <mergeCell ref="J406:J408"/>
    <mergeCell ref="K406:K408"/>
    <mergeCell ref="L406:L408"/>
    <mergeCell ref="D409:D411"/>
    <mergeCell ref="E409:F411"/>
    <mergeCell ref="G409:G411"/>
    <mergeCell ref="H409:H411"/>
    <mergeCell ref="I409:I411"/>
    <mergeCell ref="J409:J411"/>
    <mergeCell ref="K409:K411"/>
    <mergeCell ref="L409:L411"/>
    <mergeCell ref="D412:D414"/>
    <mergeCell ref="E412:F414"/>
    <mergeCell ref="G412:G414"/>
    <mergeCell ref="H412:H414"/>
    <mergeCell ref="I412:I414"/>
    <mergeCell ref="J412:J414"/>
    <mergeCell ref="K412:K414"/>
    <mergeCell ref="L412:L414"/>
    <mergeCell ref="D415:D417"/>
    <mergeCell ref="E415:F417"/>
    <mergeCell ref="G415:G417"/>
    <mergeCell ref="H415:H417"/>
    <mergeCell ref="I415:I417"/>
    <mergeCell ref="J415:J417"/>
    <mergeCell ref="K415:K417"/>
    <mergeCell ref="L415:L417"/>
    <mergeCell ref="D418:D420"/>
    <mergeCell ref="E418:F420"/>
    <mergeCell ref="G418:G420"/>
    <mergeCell ref="H418:H420"/>
    <mergeCell ref="I418:I420"/>
    <mergeCell ref="J418:J420"/>
    <mergeCell ref="K418:K420"/>
    <mergeCell ref="L418:L420"/>
    <mergeCell ref="D421:D423"/>
    <mergeCell ref="E421:F423"/>
    <mergeCell ref="G421:G423"/>
    <mergeCell ref="H421:H423"/>
    <mergeCell ref="I421:I423"/>
    <mergeCell ref="J421:J423"/>
    <mergeCell ref="K421:K423"/>
    <mergeCell ref="L421:L423"/>
    <mergeCell ref="D424:D426"/>
    <mergeCell ref="E424:F426"/>
    <mergeCell ref="G424:G426"/>
    <mergeCell ref="H424:H426"/>
    <mergeCell ref="I424:I426"/>
    <mergeCell ref="J424:J426"/>
    <mergeCell ref="K424:K426"/>
    <mergeCell ref="L424:L426"/>
    <mergeCell ref="D427:D429"/>
    <mergeCell ref="E427:F429"/>
    <mergeCell ref="G427:G429"/>
    <mergeCell ref="H427:H429"/>
    <mergeCell ref="I427:I429"/>
    <mergeCell ref="J427:J429"/>
    <mergeCell ref="K427:K429"/>
    <mergeCell ref="L427:L429"/>
    <mergeCell ref="D430:D432"/>
    <mergeCell ref="E430:F432"/>
    <mergeCell ref="G430:G432"/>
    <mergeCell ref="H430:H432"/>
    <mergeCell ref="I430:I432"/>
    <mergeCell ref="J430:J432"/>
    <mergeCell ref="K430:K432"/>
    <mergeCell ref="L430:L432"/>
    <mergeCell ref="D433:D435"/>
    <mergeCell ref="E433:F435"/>
    <mergeCell ref="G433:G435"/>
    <mergeCell ref="H433:H435"/>
    <mergeCell ref="I433:I435"/>
    <mergeCell ref="J433:J435"/>
    <mergeCell ref="K433:K435"/>
    <mergeCell ref="L433:L435"/>
    <mergeCell ref="D436:D438"/>
    <mergeCell ref="E436:F438"/>
    <mergeCell ref="G436:G438"/>
    <mergeCell ref="H436:H438"/>
    <mergeCell ref="I436:I438"/>
    <mergeCell ref="J436:J438"/>
    <mergeCell ref="K436:K438"/>
    <mergeCell ref="L436:L438"/>
    <mergeCell ref="D439:D441"/>
    <mergeCell ref="E439:F441"/>
    <mergeCell ref="G439:G441"/>
    <mergeCell ref="H439:H441"/>
    <mergeCell ref="I439:I441"/>
    <mergeCell ref="J439:J441"/>
    <mergeCell ref="K439:K441"/>
    <mergeCell ref="L439:L441"/>
    <mergeCell ref="D442:D444"/>
    <mergeCell ref="E442:F444"/>
    <mergeCell ref="G442:G444"/>
    <mergeCell ref="H442:H444"/>
    <mergeCell ref="I442:I444"/>
    <mergeCell ref="J442:J444"/>
    <mergeCell ref="K442:K444"/>
    <mergeCell ref="L442:L444"/>
    <mergeCell ref="D445:D447"/>
    <mergeCell ref="E445:F447"/>
    <mergeCell ref="G445:G447"/>
    <mergeCell ref="H445:H447"/>
    <mergeCell ref="I445:I447"/>
    <mergeCell ref="J445:J447"/>
    <mergeCell ref="K445:K447"/>
    <mergeCell ref="L445:L447"/>
    <mergeCell ref="D448:D450"/>
    <mergeCell ref="E448:F450"/>
    <mergeCell ref="G448:G450"/>
    <mergeCell ref="H448:H450"/>
    <mergeCell ref="I448:I450"/>
    <mergeCell ref="J448:J450"/>
    <mergeCell ref="K448:K450"/>
    <mergeCell ref="L448:L450"/>
    <mergeCell ref="D451:D453"/>
    <mergeCell ref="E451:F453"/>
    <mergeCell ref="G451:G453"/>
    <mergeCell ref="H451:H453"/>
    <mergeCell ref="I451:I453"/>
    <mergeCell ref="J451:J453"/>
    <mergeCell ref="K451:K453"/>
    <mergeCell ref="L451:L453"/>
    <mergeCell ref="D454:D456"/>
    <mergeCell ref="E454:F456"/>
    <mergeCell ref="G454:G456"/>
    <mergeCell ref="H454:H456"/>
    <mergeCell ref="I454:I456"/>
    <mergeCell ref="J454:J456"/>
    <mergeCell ref="K454:K456"/>
    <mergeCell ref="L454:L456"/>
    <mergeCell ref="D457:D459"/>
    <mergeCell ref="E457:F459"/>
    <mergeCell ref="G457:G459"/>
    <mergeCell ref="H457:H459"/>
    <mergeCell ref="I457:I459"/>
    <mergeCell ref="J457:J459"/>
    <mergeCell ref="K457:K459"/>
    <mergeCell ref="L457:L459"/>
    <mergeCell ref="D460:D462"/>
    <mergeCell ref="E460:F462"/>
    <mergeCell ref="G460:G462"/>
    <mergeCell ref="H460:H462"/>
    <mergeCell ref="I460:I462"/>
    <mergeCell ref="J460:J462"/>
    <mergeCell ref="K460:K462"/>
    <mergeCell ref="L460:L462"/>
    <mergeCell ref="D463:D465"/>
    <mergeCell ref="E463:F465"/>
    <mergeCell ref="G463:G465"/>
    <mergeCell ref="H463:H465"/>
    <mergeCell ref="I463:I465"/>
    <mergeCell ref="J463:J465"/>
    <mergeCell ref="K463:K465"/>
    <mergeCell ref="L463:L465"/>
    <mergeCell ref="D466:D468"/>
    <mergeCell ref="E466:F468"/>
    <mergeCell ref="G466:G468"/>
    <mergeCell ref="H466:H468"/>
    <mergeCell ref="I466:I468"/>
    <mergeCell ref="J466:J468"/>
    <mergeCell ref="K466:K468"/>
    <mergeCell ref="L466:L468"/>
    <mergeCell ref="D469:D471"/>
    <mergeCell ref="E469:F471"/>
    <mergeCell ref="G469:G471"/>
    <mergeCell ref="H469:H471"/>
    <mergeCell ref="I469:I471"/>
    <mergeCell ref="J469:J471"/>
    <mergeCell ref="K469:K471"/>
    <mergeCell ref="L469:L471"/>
    <mergeCell ref="D472:D474"/>
    <mergeCell ref="E472:F474"/>
    <mergeCell ref="G472:G474"/>
    <mergeCell ref="H472:H474"/>
    <mergeCell ref="I472:I474"/>
    <mergeCell ref="J472:J474"/>
    <mergeCell ref="K472:K474"/>
    <mergeCell ref="L472:L474"/>
    <mergeCell ref="D475:D477"/>
    <mergeCell ref="E475:F477"/>
    <mergeCell ref="G475:G477"/>
    <mergeCell ref="H475:H477"/>
    <mergeCell ref="I475:I477"/>
    <mergeCell ref="J475:J477"/>
    <mergeCell ref="K475:K477"/>
    <mergeCell ref="L475:L477"/>
    <mergeCell ref="D478:D480"/>
    <mergeCell ref="E478:F480"/>
    <mergeCell ref="G478:G480"/>
    <mergeCell ref="H478:H480"/>
    <mergeCell ref="I478:I480"/>
    <mergeCell ref="J478:J480"/>
    <mergeCell ref="K478:K480"/>
    <mergeCell ref="L478:L480"/>
    <mergeCell ref="D481:D483"/>
    <mergeCell ref="E481:F483"/>
    <mergeCell ref="G481:G483"/>
    <mergeCell ref="H481:H483"/>
    <mergeCell ref="I481:I483"/>
    <mergeCell ref="J481:J483"/>
    <mergeCell ref="K481:K483"/>
    <mergeCell ref="L481:L483"/>
    <mergeCell ref="D484:D486"/>
    <mergeCell ref="E484:F486"/>
    <mergeCell ref="G484:G486"/>
    <mergeCell ref="H484:H486"/>
    <mergeCell ref="I484:I486"/>
    <mergeCell ref="J484:J486"/>
    <mergeCell ref="K484:K486"/>
    <mergeCell ref="L484:L486"/>
    <mergeCell ref="D487:D489"/>
    <mergeCell ref="E487:F489"/>
    <mergeCell ref="G487:G489"/>
    <mergeCell ref="H487:H489"/>
    <mergeCell ref="I487:I489"/>
    <mergeCell ref="J487:J489"/>
    <mergeCell ref="K487:K489"/>
    <mergeCell ref="L487:L489"/>
    <mergeCell ref="D490:D492"/>
    <mergeCell ref="E490:F492"/>
    <mergeCell ref="G490:G492"/>
    <mergeCell ref="H490:H492"/>
    <mergeCell ref="I490:I492"/>
    <mergeCell ref="J490:J492"/>
    <mergeCell ref="K490:K492"/>
    <mergeCell ref="L490:L492"/>
    <mergeCell ref="D493:D495"/>
    <mergeCell ref="E493:F495"/>
    <mergeCell ref="G493:G495"/>
    <mergeCell ref="H493:H495"/>
    <mergeCell ref="I493:I495"/>
    <mergeCell ref="J493:J495"/>
    <mergeCell ref="K493:K495"/>
    <mergeCell ref="L493:L495"/>
    <mergeCell ref="D496:D498"/>
    <mergeCell ref="E496:F498"/>
    <mergeCell ref="G496:G498"/>
    <mergeCell ref="H496:H498"/>
    <mergeCell ref="I496:I498"/>
    <mergeCell ref="J496:J498"/>
    <mergeCell ref="K496:K498"/>
    <mergeCell ref="L496:L498"/>
    <mergeCell ref="D499:D501"/>
    <mergeCell ref="E499:F501"/>
    <mergeCell ref="G499:G501"/>
    <mergeCell ref="H499:H501"/>
    <mergeCell ref="I499:I501"/>
    <mergeCell ref="J499:J501"/>
    <mergeCell ref="K499:K501"/>
    <mergeCell ref="L499:L501"/>
    <mergeCell ref="D502:D504"/>
    <mergeCell ref="E502:F504"/>
    <mergeCell ref="G502:G504"/>
    <mergeCell ref="H502:H504"/>
    <mergeCell ref="I502:I504"/>
    <mergeCell ref="J502:J504"/>
    <mergeCell ref="K502:K504"/>
    <mergeCell ref="L502:L504"/>
    <mergeCell ref="D505:D507"/>
    <mergeCell ref="E505:F507"/>
    <mergeCell ref="G505:G507"/>
    <mergeCell ref="H505:H507"/>
    <mergeCell ref="I505:I507"/>
    <mergeCell ref="J505:J507"/>
    <mergeCell ref="K505:K507"/>
    <mergeCell ref="L505:L507"/>
    <mergeCell ref="G508:G510"/>
    <mergeCell ref="H508:H510"/>
    <mergeCell ref="I508:I510"/>
    <mergeCell ref="J508:J510"/>
    <mergeCell ref="K508:K510"/>
    <mergeCell ref="L508:L510"/>
    <mergeCell ref="D511:D513"/>
    <mergeCell ref="E511:F513"/>
    <mergeCell ref="G511:G513"/>
    <mergeCell ref="H511:H513"/>
    <mergeCell ref="I511:I513"/>
    <mergeCell ref="J511:J513"/>
    <mergeCell ref="K511:K513"/>
    <mergeCell ref="L511:L513"/>
    <mergeCell ref="D514:D516"/>
    <mergeCell ref="E514:F516"/>
    <mergeCell ref="G514:G516"/>
    <mergeCell ref="H514:H516"/>
    <mergeCell ref="I514:I516"/>
    <mergeCell ref="J514:J516"/>
    <mergeCell ref="K514:K516"/>
    <mergeCell ref="L514:L516"/>
    <mergeCell ref="D508:D510"/>
    <mergeCell ref="E508:F510"/>
    <mergeCell ref="I517:I519"/>
    <mergeCell ref="J517:J519"/>
    <mergeCell ref="K517:K519"/>
    <mergeCell ref="L517:L519"/>
    <mergeCell ref="D520:D522"/>
    <mergeCell ref="E520:F522"/>
    <mergeCell ref="G520:G522"/>
    <mergeCell ref="H520:H522"/>
    <mergeCell ref="I520:I522"/>
    <mergeCell ref="J520:J522"/>
    <mergeCell ref="K520:K522"/>
    <mergeCell ref="L520:L522"/>
    <mergeCell ref="D523:D525"/>
    <mergeCell ref="E523:F525"/>
    <mergeCell ref="G523:G525"/>
    <mergeCell ref="H523:H525"/>
    <mergeCell ref="I523:I525"/>
    <mergeCell ref="J523:J525"/>
    <mergeCell ref="K523:K525"/>
    <mergeCell ref="L523:L525"/>
    <mergeCell ref="D517:D519"/>
    <mergeCell ref="E517:F519"/>
    <mergeCell ref="G517:G519"/>
    <mergeCell ref="H517:H519"/>
    <mergeCell ref="I526:I528"/>
    <mergeCell ref="J526:J528"/>
    <mergeCell ref="K526:K528"/>
    <mergeCell ref="L526:L528"/>
    <mergeCell ref="D529:D531"/>
    <mergeCell ref="E529:F531"/>
    <mergeCell ref="G529:G531"/>
    <mergeCell ref="H529:H531"/>
    <mergeCell ref="I529:I531"/>
    <mergeCell ref="J529:J531"/>
    <mergeCell ref="K529:K531"/>
    <mergeCell ref="L529:L531"/>
    <mergeCell ref="D532:D534"/>
    <mergeCell ref="E532:F534"/>
    <mergeCell ref="G532:G534"/>
    <mergeCell ref="H532:H534"/>
    <mergeCell ref="I532:I534"/>
    <mergeCell ref="J532:J534"/>
    <mergeCell ref="K532:K534"/>
    <mergeCell ref="L532:L534"/>
    <mergeCell ref="D526:D528"/>
    <mergeCell ref="E526:F528"/>
    <mergeCell ref="G526:G528"/>
    <mergeCell ref="H526:H528"/>
    <mergeCell ref="I535:I537"/>
    <mergeCell ref="J535:J537"/>
    <mergeCell ref="K535:K537"/>
    <mergeCell ref="L535:L537"/>
    <mergeCell ref="D538:D540"/>
    <mergeCell ref="E538:F540"/>
    <mergeCell ref="G538:G540"/>
    <mergeCell ref="H538:H540"/>
    <mergeCell ref="I538:I540"/>
    <mergeCell ref="J538:J540"/>
    <mergeCell ref="K538:K540"/>
    <mergeCell ref="L538:L540"/>
    <mergeCell ref="D541:D543"/>
    <mergeCell ref="E541:F543"/>
    <mergeCell ref="G541:G543"/>
    <mergeCell ref="H541:H543"/>
    <mergeCell ref="I541:I543"/>
    <mergeCell ref="J541:J543"/>
    <mergeCell ref="K541:K543"/>
    <mergeCell ref="L541:L543"/>
    <mergeCell ref="D535:D537"/>
    <mergeCell ref="E535:F537"/>
    <mergeCell ref="G535:G537"/>
    <mergeCell ref="H535:H537"/>
    <mergeCell ref="G544:G546"/>
    <mergeCell ref="H544:H546"/>
    <mergeCell ref="I544:I546"/>
    <mergeCell ref="J544:J546"/>
    <mergeCell ref="K544:K546"/>
    <mergeCell ref="L544:L546"/>
    <mergeCell ref="D547:D549"/>
    <mergeCell ref="E547:F549"/>
    <mergeCell ref="G547:G549"/>
    <mergeCell ref="H547:H549"/>
    <mergeCell ref="I547:I549"/>
    <mergeCell ref="J547:J549"/>
    <mergeCell ref="K547:K549"/>
    <mergeCell ref="L547:L549"/>
    <mergeCell ref="D550:D552"/>
    <mergeCell ref="E550:F552"/>
    <mergeCell ref="G550:G552"/>
    <mergeCell ref="H550:H552"/>
    <mergeCell ref="I550:I552"/>
    <mergeCell ref="J550:J552"/>
    <mergeCell ref="K550:K552"/>
    <mergeCell ref="L550:L552"/>
    <mergeCell ref="D544:D546"/>
    <mergeCell ref="E544:F546"/>
    <mergeCell ref="D553:D555"/>
    <mergeCell ref="E553:F555"/>
    <mergeCell ref="G553:G555"/>
    <mergeCell ref="H553:H555"/>
    <mergeCell ref="I553:I555"/>
    <mergeCell ref="J553:J555"/>
    <mergeCell ref="K553:K555"/>
    <mergeCell ref="L553:L555"/>
    <mergeCell ref="D556:D558"/>
    <mergeCell ref="E556:F558"/>
    <mergeCell ref="G556:G558"/>
    <mergeCell ref="H556:H558"/>
    <mergeCell ref="I556:I558"/>
    <mergeCell ref="J556:J558"/>
    <mergeCell ref="K556:K558"/>
    <mergeCell ref="L556:L558"/>
    <mergeCell ref="D559:D561"/>
    <mergeCell ref="E559:F561"/>
    <mergeCell ref="G559:G561"/>
    <mergeCell ref="H559:H561"/>
    <mergeCell ref="I559:I561"/>
    <mergeCell ref="J559:J561"/>
    <mergeCell ref="K559:K561"/>
    <mergeCell ref="L559:L561"/>
    <mergeCell ref="D562:D564"/>
    <mergeCell ref="E562:F564"/>
    <mergeCell ref="G562:G564"/>
    <mergeCell ref="H562:H564"/>
    <mergeCell ref="I562:I564"/>
    <mergeCell ref="J562:J564"/>
    <mergeCell ref="K562:K564"/>
    <mergeCell ref="L562:L564"/>
    <mergeCell ref="D565:D567"/>
    <mergeCell ref="E565:F567"/>
    <mergeCell ref="G565:G567"/>
    <mergeCell ref="H565:H567"/>
    <mergeCell ref="I565:I567"/>
    <mergeCell ref="J565:J567"/>
    <mergeCell ref="K565:K567"/>
    <mergeCell ref="L565:L567"/>
    <mergeCell ref="D568:D570"/>
    <mergeCell ref="E568:F570"/>
    <mergeCell ref="G568:G570"/>
    <mergeCell ref="H568:H570"/>
    <mergeCell ref="I568:I570"/>
    <mergeCell ref="J568:J570"/>
    <mergeCell ref="K568:K570"/>
    <mergeCell ref="L568:L570"/>
    <mergeCell ref="D577:D579"/>
    <mergeCell ref="E577:F579"/>
    <mergeCell ref="G577:G579"/>
    <mergeCell ref="H577:H579"/>
    <mergeCell ref="I577:I579"/>
    <mergeCell ref="J577:J579"/>
    <mergeCell ref="K577:K579"/>
    <mergeCell ref="L577:L579"/>
    <mergeCell ref="D580:D582"/>
    <mergeCell ref="E580:F582"/>
    <mergeCell ref="G580:G582"/>
    <mergeCell ref="H580:H582"/>
    <mergeCell ref="I580:I582"/>
    <mergeCell ref="J580:J582"/>
    <mergeCell ref="K580:K582"/>
    <mergeCell ref="L580:L582"/>
    <mergeCell ref="D583:D585"/>
    <mergeCell ref="E583:F585"/>
    <mergeCell ref="G583:G585"/>
    <mergeCell ref="H583:H585"/>
    <mergeCell ref="I583:I585"/>
    <mergeCell ref="J583:J585"/>
    <mergeCell ref="K583:K585"/>
    <mergeCell ref="L583:L585"/>
    <mergeCell ref="D589:D591"/>
    <mergeCell ref="E589:F591"/>
    <mergeCell ref="G589:G591"/>
    <mergeCell ref="H589:H591"/>
    <mergeCell ref="I589:I591"/>
    <mergeCell ref="J589:J591"/>
    <mergeCell ref="K589:K591"/>
    <mergeCell ref="L589:L591"/>
    <mergeCell ref="D592:D594"/>
    <mergeCell ref="E592:F594"/>
    <mergeCell ref="G592:G594"/>
    <mergeCell ref="H592:H594"/>
    <mergeCell ref="I592:I594"/>
    <mergeCell ref="J592:J594"/>
    <mergeCell ref="K592:K594"/>
    <mergeCell ref="L592:L594"/>
    <mergeCell ref="D595:D597"/>
    <mergeCell ref="E595:F597"/>
    <mergeCell ref="G595:G597"/>
    <mergeCell ref="H595:H597"/>
    <mergeCell ref="I595:I597"/>
    <mergeCell ref="J595:J597"/>
    <mergeCell ref="K595:K597"/>
    <mergeCell ref="L595:L597"/>
    <mergeCell ref="D604:D606"/>
    <mergeCell ref="E604:F606"/>
    <mergeCell ref="G604:G606"/>
    <mergeCell ref="H604:H606"/>
    <mergeCell ref="I604:I606"/>
    <mergeCell ref="J604:J606"/>
    <mergeCell ref="K604:K606"/>
    <mergeCell ref="L604:L606"/>
    <mergeCell ref="D607:D609"/>
    <mergeCell ref="E607:F609"/>
    <mergeCell ref="G607:G609"/>
    <mergeCell ref="H607:H609"/>
    <mergeCell ref="I607:I609"/>
    <mergeCell ref="J607:J609"/>
    <mergeCell ref="K607:K609"/>
    <mergeCell ref="L607:L609"/>
    <mergeCell ref="D613:D615"/>
    <mergeCell ref="E613:F615"/>
    <mergeCell ref="G613:G615"/>
    <mergeCell ref="H613:H615"/>
    <mergeCell ref="I613:I615"/>
    <mergeCell ref="J613:J615"/>
    <mergeCell ref="K613:K615"/>
    <mergeCell ref="L613:L615"/>
    <mergeCell ref="D640:D642"/>
    <mergeCell ref="E640:F642"/>
    <mergeCell ref="G640:G642"/>
    <mergeCell ref="H640:H642"/>
    <mergeCell ref="I640:I642"/>
    <mergeCell ref="J640:J642"/>
    <mergeCell ref="K619:K621"/>
    <mergeCell ref="L619:L621"/>
    <mergeCell ref="D625:D627"/>
    <mergeCell ref="E625:F627"/>
    <mergeCell ref="G625:G627"/>
    <mergeCell ref="H625:H627"/>
    <mergeCell ref="I625:I627"/>
    <mergeCell ref="J625:J627"/>
    <mergeCell ref="K625:K627"/>
    <mergeCell ref="L625:L627"/>
    <mergeCell ref="D628:D630"/>
    <mergeCell ref="E628:F630"/>
    <mergeCell ref="G628:G630"/>
    <mergeCell ref="H628:H630"/>
    <mergeCell ref="I628:I630"/>
    <mergeCell ref="J628:J630"/>
    <mergeCell ref="K628:K630"/>
    <mergeCell ref="L628:L630"/>
    <mergeCell ref="K640:K642"/>
    <mergeCell ref="L640:L642"/>
    <mergeCell ref="D622:D624"/>
    <mergeCell ref="E622:F624"/>
    <mergeCell ref="G622:G624"/>
    <mergeCell ref="H622:H624"/>
    <mergeCell ref="I622:I624"/>
    <mergeCell ref="J622:J624"/>
    <mergeCell ref="D631:D633"/>
    <mergeCell ref="E631:F633"/>
    <mergeCell ref="G631:G633"/>
    <mergeCell ref="H631:H633"/>
    <mergeCell ref="I631:I633"/>
    <mergeCell ref="J631:J633"/>
    <mergeCell ref="K631:K633"/>
    <mergeCell ref="L631:L633"/>
    <mergeCell ref="D637:D639"/>
    <mergeCell ref="E637:F639"/>
    <mergeCell ref="G637:G639"/>
    <mergeCell ref="H637:H639"/>
    <mergeCell ref="I637:I639"/>
    <mergeCell ref="J637:J639"/>
    <mergeCell ref="K637:K639"/>
    <mergeCell ref="L637:L639"/>
    <mergeCell ref="D634:D636"/>
    <mergeCell ref="E634:F636"/>
    <mergeCell ref="G634:G636"/>
    <mergeCell ref="H634:H636"/>
    <mergeCell ref="I634:I636"/>
    <mergeCell ref="J634:J636"/>
    <mergeCell ref="K634:K636"/>
    <mergeCell ref="L634:L636"/>
    <mergeCell ref="D643:D645"/>
    <mergeCell ref="E643:F645"/>
    <mergeCell ref="G643:G645"/>
    <mergeCell ref="H643:H645"/>
    <mergeCell ref="I643:I645"/>
    <mergeCell ref="J643:J645"/>
    <mergeCell ref="K643:K645"/>
    <mergeCell ref="L643:L645"/>
    <mergeCell ref="D649:D651"/>
    <mergeCell ref="E649:F651"/>
    <mergeCell ref="G649:G651"/>
    <mergeCell ref="H649:H651"/>
    <mergeCell ref="I649:I651"/>
    <mergeCell ref="J649:J651"/>
    <mergeCell ref="K649:K651"/>
    <mergeCell ref="L649:L651"/>
    <mergeCell ref="D652:D654"/>
    <mergeCell ref="E652:F654"/>
    <mergeCell ref="G652:G654"/>
    <mergeCell ref="H652:H654"/>
    <mergeCell ref="I652:I654"/>
    <mergeCell ref="J652:J654"/>
    <mergeCell ref="K652:K654"/>
    <mergeCell ref="L652:L654"/>
    <mergeCell ref="D646:D648"/>
    <mergeCell ref="E646:F648"/>
    <mergeCell ref="G646:G648"/>
    <mergeCell ref="H646:H648"/>
    <mergeCell ref="I646:I648"/>
    <mergeCell ref="J646:J648"/>
    <mergeCell ref="K646:K648"/>
    <mergeCell ref="L646:L648"/>
    <mergeCell ref="D655:D657"/>
    <mergeCell ref="E655:F657"/>
    <mergeCell ref="G655:G657"/>
    <mergeCell ref="H655:H657"/>
    <mergeCell ref="I655:I657"/>
    <mergeCell ref="J655:J657"/>
    <mergeCell ref="K655:K657"/>
    <mergeCell ref="L655:L657"/>
    <mergeCell ref="D661:D663"/>
    <mergeCell ref="E661:F663"/>
    <mergeCell ref="G661:G663"/>
    <mergeCell ref="H661:H663"/>
    <mergeCell ref="I661:I663"/>
    <mergeCell ref="J661:J663"/>
    <mergeCell ref="K661:K663"/>
    <mergeCell ref="L661:L663"/>
    <mergeCell ref="D664:D666"/>
    <mergeCell ref="E664:F666"/>
    <mergeCell ref="G664:G666"/>
    <mergeCell ref="H664:H666"/>
    <mergeCell ref="I664:I666"/>
    <mergeCell ref="J664:J666"/>
    <mergeCell ref="K664:K666"/>
    <mergeCell ref="L664:L666"/>
    <mergeCell ref="D658:D660"/>
    <mergeCell ref="E658:F660"/>
    <mergeCell ref="G658:G660"/>
    <mergeCell ref="H658:H660"/>
    <mergeCell ref="I658:I660"/>
    <mergeCell ref="J658:J660"/>
    <mergeCell ref="K658:K660"/>
    <mergeCell ref="L658:L660"/>
    <mergeCell ref="D667:D669"/>
    <mergeCell ref="E667:F669"/>
    <mergeCell ref="G667:G669"/>
    <mergeCell ref="H667:H669"/>
    <mergeCell ref="I667:I669"/>
    <mergeCell ref="J667:J669"/>
    <mergeCell ref="K667:K669"/>
    <mergeCell ref="L667:L669"/>
    <mergeCell ref="D673:D675"/>
    <mergeCell ref="E673:F675"/>
    <mergeCell ref="G673:G675"/>
    <mergeCell ref="H673:H675"/>
    <mergeCell ref="I673:I675"/>
    <mergeCell ref="J673:J675"/>
    <mergeCell ref="K673:K675"/>
    <mergeCell ref="L673:L675"/>
    <mergeCell ref="D676:D678"/>
    <mergeCell ref="E676:F678"/>
    <mergeCell ref="G676:G678"/>
    <mergeCell ref="H676:H678"/>
    <mergeCell ref="I676:I678"/>
    <mergeCell ref="J676:J678"/>
    <mergeCell ref="D670:D672"/>
    <mergeCell ref="E670:F672"/>
    <mergeCell ref="G670:G672"/>
    <mergeCell ref="H670:H672"/>
    <mergeCell ref="I670:I672"/>
    <mergeCell ref="J670:J672"/>
    <mergeCell ref="K670:K672"/>
    <mergeCell ref="L670:L672"/>
    <mergeCell ref="K676:K678"/>
    <mergeCell ref="L676:L678"/>
    <mergeCell ref="D762:D764"/>
    <mergeCell ref="E762:F764"/>
    <mergeCell ref="G762:G764"/>
    <mergeCell ref="H762:H764"/>
    <mergeCell ref="I762:I764"/>
    <mergeCell ref="J762:J764"/>
    <mergeCell ref="K762:K764"/>
    <mergeCell ref="L762:L764"/>
    <mergeCell ref="D738:D740"/>
    <mergeCell ref="E738:F740"/>
    <mergeCell ref="G738:G740"/>
    <mergeCell ref="H738:H740"/>
    <mergeCell ref="I738:I740"/>
    <mergeCell ref="J738:J740"/>
    <mergeCell ref="D696:D698"/>
    <mergeCell ref="E696:F698"/>
    <mergeCell ref="G696:G698"/>
    <mergeCell ref="H696:H698"/>
    <mergeCell ref="I696:I698"/>
    <mergeCell ref="J696:J698"/>
    <mergeCell ref="K696:K698"/>
    <mergeCell ref="L696:L698"/>
    <mergeCell ref="D714:D716"/>
    <mergeCell ref="E714:F716"/>
    <mergeCell ref="G714:G716"/>
    <mergeCell ref="H714:H716"/>
    <mergeCell ref="I714:I716"/>
    <mergeCell ref="J714:J716"/>
    <mergeCell ref="K714:K716"/>
    <mergeCell ref="L714:L716"/>
    <mergeCell ref="D735:D737"/>
    <mergeCell ref="E735:F737"/>
    <mergeCell ref="D744:D746"/>
    <mergeCell ref="E744:F746"/>
    <mergeCell ref="G744:G746"/>
    <mergeCell ref="H744:H746"/>
    <mergeCell ref="I744:I746"/>
    <mergeCell ref="J744:J746"/>
    <mergeCell ref="K744:K746"/>
    <mergeCell ref="L744:L746"/>
    <mergeCell ref="D747:D749"/>
    <mergeCell ref="E747:F749"/>
    <mergeCell ref="G747:G749"/>
    <mergeCell ref="H747:H749"/>
    <mergeCell ref="I747:I749"/>
    <mergeCell ref="J747:J749"/>
    <mergeCell ref="K747:K749"/>
    <mergeCell ref="L747:L749"/>
    <mergeCell ref="E682:F684"/>
    <mergeCell ref="G682:G684"/>
    <mergeCell ref="D711:D713"/>
    <mergeCell ref="E711:F713"/>
    <mergeCell ref="G711:G713"/>
    <mergeCell ref="H711:H713"/>
    <mergeCell ref="I711:I713"/>
    <mergeCell ref="J711:J713"/>
    <mergeCell ref="K711:K713"/>
    <mergeCell ref="L711:L713"/>
    <mergeCell ref="D685:D687"/>
    <mergeCell ref="E685:F687"/>
    <mergeCell ref="G685:G687"/>
    <mergeCell ref="H685:H687"/>
    <mergeCell ref="I685:I687"/>
    <mergeCell ref="J685:J687"/>
    <mergeCell ref="D720:D722"/>
    <mergeCell ref="E720:F722"/>
    <mergeCell ref="G720:G722"/>
    <mergeCell ref="H720:H722"/>
    <mergeCell ref="I720:I722"/>
    <mergeCell ref="J720:J722"/>
    <mergeCell ref="K720:K722"/>
    <mergeCell ref="L720:L722"/>
    <mergeCell ref="D723:D725"/>
    <mergeCell ref="E723:F725"/>
    <mergeCell ref="G723:G725"/>
    <mergeCell ref="H723:H725"/>
    <mergeCell ref="I723:I725"/>
    <mergeCell ref="J723:J725"/>
    <mergeCell ref="K723:K725"/>
    <mergeCell ref="L723:L725"/>
    <mergeCell ref="D921:D923"/>
    <mergeCell ref="E921:F923"/>
    <mergeCell ref="G921:G923"/>
    <mergeCell ref="H921:H923"/>
    <mergeCell ref="I921:I923"/>
    <mergeCell ref="J921:J923"/>
    <mergeCell ref="K921:K923"/>
    <mergeCell ref="L921:L923"/>
    <mergeCell ref="D726:D728"/>
    <mergeCell ref="E726:F728"/>
    <mergeCell ref="G726:G728"/>
    <mergeCell ref="H726:H728"/>
    <mergeCell ref="I726:I728"/>
    <mergeCell ref="J726:J728"/>
    <mergeCell ref="K726:K728"/>
    <mergeCell ref="L726:L728"/>
    <mergeCell ref="D750:D752"/>
    <mergeCell ref="E750:F752"/>
    <mergeCell ref="G750:G752"/>
    <mergeCell ref="H750:H752"/>
    <mergeCell ref="I750:I752"/>
    <mergeCell ref="J750:J752"/>
    <mergeCell ref="K750:K752"/>
    <mergeCell ref="L750:L752"/>
    <mergeCell ref="D909:D911"/>
    <mergeCell ref="E909:F911"/>
    <mergeCell ref="G909:G911"/>
    <mergeCell ref="H909:H911"/>
    <mergeCell ref="I909:I911"/>
    <mergeCell ref="J909:J911"/>
    <mergeCell ref="K909:K911"/>
    <mergeCell ref="L909:L911"/>
    <mergeCell ref="D759:D761"/>
    <mergeCell ref="E759:F761"/>
    <mergeCell ref="G759:G761"/>
    <mergeCell ref="H759:H761"/>
    <mergeCell ref="I759:I761"/>
    <mergeCell ref="J759:J761"/>
    <mergeCell ref="K759:K761"/>
    <mergeCell ref="L759:L761"/>
    <mergeCell ref="D897:D899"/>
    <mergeCell ref="E897:F899"/>
    <mergeCell ref="G897:G899"/>
    <mergeCell ref="H897:H899"/>
    <mergeCell ref="I897:I899"/>
    <mergeCell ref="J897:J899"/>
    <mergeCell ref="K897:K899"/>
    <mergeCell ref="L897:L899"/>
    <mergeCell ref="D945:D947"/>
    <mergeCell ref="E945:F947"/>
    <mergeCell ref="G945:G947"/>
    <mergeCell ref="H945:H947"/>
    <mergeCell ref="I945:I947"/>
    <mergeCell ref="J945:J947"/>
    <mergeCell ref="K945:K947"/>
    <mergeCell ref="L945:L947"/>
    <mergeCell ref="D933:D935"/>
    <mergeCell ref="E933:F935"/>
    <mergeCell ref="G933:G935"/>
    <mergeCell ref="H933:H935"/>
    <mergeCell ref="I933:I935"/>
    <mergeCell ref="J933:J935"/>
    <mergeCell ref="K933:K935"/>
    <mergeCell ref="L933:L935"/>
    <mergeCell ref="D939:D941"/>
    <mergeCell ref="E939:F941"/>
    <mergeCell ref="G939:G941"/>
    <mergeCell ref="H939:H941"/>
    <mergeCell ref="I939:I941"/>
    <mergeCell ref="J939:J941"/>
    <mergeCell ref="K939:K941"/>
    <mergeCell ref="L939:L941"/>
    <mergeCell ref="D1017:D1019"/>
    <mergeCell ref="E1017:F1019"/>
    <mergeCell ref="G1017:G1019"/>
    <mergeCell ref="H1017:H1019"/>
    <mergeCell ref="I1017:I1019"/>
    <mergeCell ref="J1017:J1019"/>
    <mergeCell ref="K1017:K1019"/>
    <mergeCell ref="L1017:L1019"/>
    <mergeCell ref="D1005:D1007"/>
    <mergeCell ref="E1005:F1007"/>
    <mergeCell ref="G1005:G1007"/>
    <mergeCell ref="H1005:H1007"/>
    <mergeCell ref="I1005:I1007"/>
    <mergeCell ref="J1005:J1007"/>
    <mergeCell ref="K1005:K1007"/>
    <mergeCell ref="L1005:L1007"/>
    <mergeCell ref="D993:D995"/>
    <mergeCell ref="E993:F995"/>
    <mergeCell ref="G993:G995"/>
    <mergeCell ref="H993:H995"/>
    <mergeCell ref="I993:I995"/>
    <mergeCell ref="J993:J995"/>
    <mergeCell ref="K993:K995"/>
    <mergeCell ref="L993:L995"/>
    <mergeCell ref="D1002:D1004"/>
    <mergeCell ref="E1002:F1004"/>
    <mergeCell ref="G1002:G1004"/>
    <mergeCell ref="H1002:H1004"/>
    <mergeCell ref="I1002:I1004"/>
    <mergeCell ref="J1002:J1004"/>
    <mergeCell ref="K1002:K1004"/>
    <mergeCell ref="L1002:L1004"/>
    <mergeCell ref="E702:F704"/>
    <mergeCell ref="G702:G704"/>
    <mergeCell ref="H702:H704"/>
    <mergeCell ref="I702:I704"/>
    <mergeCell ref="J702:J704"/>
    <mergeCell ref="K702:K704"/>
    <mergeCell ref="L702:L704"/>
    <mergeCell ref="D705:D707"/>
    <mergeCell ref="E705:F707"/>
    <mergeCell ref="G705:G707"/>
    <mergeCell ref="H705:H707"/>
    <mergeCell ref="I705:I707"/>
    <mergeCell ref="J705:J707"/>
    <mergeCell ref="K705:K707"/>
    <mergeCell ref="L705:L707"/>
    <mergeCell ref="D708:D710"/>
    <mergeCell ref="E708:F710"/>
    <mergeCell ref="G708:G710"/>
    <mergeCell ref="H708:H710"/>
    <mergeCell ref="I708:I710"/>
    <mergeCell ref="J708:J710"/>
    <mergeCell ref="K708:K710"/>
    <mergeCell ref="L708:L710"/>
    <mergeCell ref="D729:D731"/>
    <mergeCell ref="E729:F731"/>
    <mergeCell ref="G729:G731"/>
    <mergeCell ref="H729:H731"/>
    <mergeCell ref="I729:I731"/>
    <mergeCell ref="J729:J731"/>
    <mergeCell ref="K729:K731"/>
    <mergeCell ref="L729:L731"/>
    <mergeCell ref="D732:D734"/>
    <mergeCell ref="E732:F734"/>
    <mergeCell ref="G732:G734"/>
    <mergeCell ref="H732:H734"/>
    <mergeCell ref="I732:I734"/>
    <mergeCell ref="J732:J734"/>
    <mergeCell ref="K732:K734"/>
    <mergeCell ref="L732:L734"/>
    <mergeCell ref="D741:D743"/>
    <mergeCell ref="E741:F743"/>
    <mergeCell ref="G741:G743"/>
    <mergeCell ref="H741:H743"/>
    <mergeCell ref="I741:I743"/>
    <mergeCell ref="J741:J743"/>
    <mergeCell ref="K741:K743"/>
    <mergeCell ref="L741:L743"/>
    <mergeCell ref="K738:K740"/>
    <mergeCell ref="L738:L740"/>
    <mergeCell ref="G735:G737"/>
    <mergeCell ref="H735:H737"/>
    <mergeCell ref="I735:I737"/>
    <mergeCell ref="J735:J737"/>
    <mergeCell ref="K735:K737"/>
    <mergeCell ref="L735:L737"/>
    <mergeCell ref="D753:D755"/>
    <mergeCell ref="E753:F755"/>
    <mergeCell ref="G753:G755"/>
    <mergeCell ref="H753:H755"/>
    <mergeCell ref="I753:I755"/>
    <mergeCell ref="J753:J755"/>
    <mergeCell ref="K753:K755"/>
    <mergeCell ref="L753:L755"/>
    <mergeCell ref="D756:D758"/>
    <mergeCell ref="E756:F758"/>
    <mergeCell ref="G756:G758"/>
    <mergeCell ref="H756:H758"/>
    <mergeCell ref="I756:I758"/>
    <mergeCell ref="J756:J758"/>
    <mergeCell ref="K756:K758"/>
    <mergeCell ref="L756:L758"/>
    <mergeCell ref="D768:D770"/>
    <mergeCell ref="E768:F770"/>
    <mergeCell ref="G768:G770"/>
    <mergeCell ref="H768:H770"/>
    <mergeCell ref="I768:I770"/>
    <mergeCell ref="J768:J770"/>
    <mergeCell ref="K768:K770"/>
    <mergeCell ref="L768:L770"/>
    <mergeCell ref="D765:D767"/>
    <mergeCell ref="E765:F767"/>
    <mergeCell ref="G765:G767"/>
    <mergeCell ref="H765:H767"/>
    <mergeCell ref="I765:I767"/>
    <mergeCell ref="J765:J767"/>
    <mergeCell ref="K765:K767"/>
    <mergeCell ref="L765:L767"/>
    <mergeCell ref="D771:D773"/>
    <mergeCell ref="E771:F773"/>
    <mergeCell ref="G771:G773"/>
    <mergeCell ref="H771:H773"/>
    <mergeCell ref="I771:I773"/>
    <mergeCell ref="J771:J773"/>
    <mergeCell ref="K771:K773"/>
    <mergeCell ref="L771:L773"/>
    <mergeCell ref="D774:D776"/>
    <mergeCell ref="E774:F776"/>
    <mergeCell ref="G774:G776"/>
    <mergeCell ref="H774:H776"/>
    <mergeCell ref="I774:I776"/>
    <mergeCell ref="J774:J776"/>
    <mergeCell ref="K774:K776"/>
    <mergeCell ref="L774:L776"/>
    <mergeCell ref="D777:D779"/>
    <mergeCell ref="E777:F779"/>
    <mergeCell ref="G777:G779"/>
    <mergeCell ref="H777:H779"/>
    <mergeCell ref="I777:I779"/>
    <mergeCell ref="J777:J779"/>
    <mergeCell ref="K777:K779"/>
    <mergeCell ref="L777:L779"/>
    <mergeCell ref="D780:D782"/>
    <mergeCell ref="E780:F782"/>
    <mergeCell ref="G780:G782"/>
    <mergeCell ref="H780:H782"/>
    <mergeCell ref="I780:I782"/>
    <mergeCell ref="J780:J782"/>
    <mergeCell ref="K780:K782"/>
    <mergeCell ref="L780:L782"/>
    <mergeCell ref="D783:D785"/>
    <mergeCell ref="E783:F785"/>
    <mergeCell ref="G783:G785"/>
    <mergeCell ref="H783:H785"/>
    <mergeCell ref="I783:I785"/>
    <mergeCell ref="J783:J785"/>
    <mergeCell ref="K783:K785"/>
    <mergeCell ref="L783:L785"/>
    <mergeCell ref="D786:D788"/>
    <mergeCell ref="E786:F788"/>
    <mergeCell ref="G786:G788"/>
    <mergeCell ref="H786:H788"/>
    <mergeCell ref="I786:I788"/>
    <mergeCell ref="J786:J788"/>
    <mergeCell ref="K786:K788"/>
    <mergeCell ref="L786:L788"/>
    <mergeCell ref="D789:D791"/>
    <mergeCell ref="E789:F791"/>
    <mergeCell ref="G789:G791"/>
    <mergeCell ref="H789:H791"/>
    <mergeCell ref="I789:I791"/>
    <mergeCell ref="J789:J791"/>
    <mergeCell ref="K789:K791"/>
    <mergeCell ref="L789:L791"/>
    <mergeCell ref="D792:D794"/>
    <mergeCell ref="E792:F794"/>
    <mergeCell ref="G792:G794"/>
    <mergeCell ref="H792:H794"/>
    <mergeCell ref="I792:I794"/>
    <mergeCell ref="J792:J794"/>
    <mergeCell ref="K792:K794"/>
    <mergeCell ref="L792:L794"/>
    <mergeCell ref="D795:D797"/>
    <mergeCell ref="E795:F797"/>
    <mergeCell ref="G795:G797"/>
    <mergeCell ref="H795:H797"/>
    <mergeCell ref="I795:I797"/>
    <mergeCell ref="J795:J797"/>
    <mergeCell ref="K795:K797"/>
    <mergeCell ref="L795:L797"/>
    <mergeCell ref="D798:D800"/>
    <mergeCell ref="E798:F800"/>
    <mergeCell ref="G798:G800"/>
    <mergeCell ref="H798:H800"/>
    <mergeCell ref="I798:I800"/>
    <mergeCell ref="J798:J800"/>
    <mergeCell ref="K798:K800"/>
    <mergeCell ref="L798:L800"/>
    <mergeCell ref="D801:D803"/>
    <mergeCell ref="E801:F803"/>
    <mergeCell ref="G801:G803"/>
    <mergeCell ref="H801:H803"/>
    <mergeCell ref="I801:I803"/>
    <mergeCell ref="J801:J803"/>
    <mergeCell ref="K801:K803"/>
    <mergeCell ref="L801:L803"/>
    <mergeCell ref="D804:D806"/>
    <mergeCell ref="E804:F806"/>
    <mergeCell ref="G804:G806"/>
    <mergeCell ref="H804:H806"/>
    <mergeCell ref="I804:I806"/>
    <mergeCell ref="J804:J806"/>
    <mergeCell ref="K804:K806"/>
    <mergeCell ref="L804:L806"/>
    <mergeCell ref="D807:D809"/>
    <mergeCell ref="E807:F809"/>
    <mergeCell ref="G807:G809"/>
    <mergeCell ref="H807:H809"/>
    <mergeCell ref="I807:I809"/>
    <mergeCell ref="J807:J809"/>
    <mergeCell ref="K807:K809"/>
    <mergeCell ref="L807:L809"/>
    <mergeCell ref="D810:D812"/>
    <mergeCell ref="E810:F812"/>
    <mergeCell ref="G810:G812"/>
    <mergeCell ref="H810:H812"/>
    <mergeCell ref="I810:I812"/>
    <mergeCell ref="J810:J812"/>
    <mergeCell ref="K810:K812"/>
    <mergeCell ref="L810:L812"/>
    <mergeCell ref="D813:D815"/>
    <mergeCell ref="E813:F815"/>
    <mergeCell ref="G813:G815"/>
    <mergeCell ref="H813:H815"/>
    <mergeCell ref="I813:I815"/>
    <mergeCell ref="J813:J815"/>
    <mergeCell ref="K813:K815"/>
    <mergeCell ref="L813:L815"/>
    <mergeCell ref="D816:D818"/>
    <mergeCell ref="E816:F818"/>
    <mergeCell ref="G816:G818"/>
    <mergeCell ref="H816:H818"/>
    <mergeCell ref="I816:I818"/>
    <mergeCell ref="J816:J818"/>
    <mergeCell ref="K816:K818"/>
    <mergeCell ref="L816:L818"/>
    <mergeCell ref="D819:D821"/>
    <mergeCell ref="E819:F821"/>
    <mergeCell ref="G819:G821"/>
    <mergeCell ref="H819:H821"/>
    <mergeCell ref="I819:I821"/>
    <mergeCell ref="J819:J821"/>
    <mergeCell ref="K819:K821"/>
    <mergeCell ref="L819:L821"/>
    <mergeCell ref="D822:D824"/>
    <mergeCell ref="E822:F824"/>
    <mergeCell ref="G822:G824"/>
    <mergeCell ref="H822:H824"/>
    <mergeCell ref="I822:I824"/>
    <mergeCell ref="J822:J824"/>
    <mergeCell ref="K822:K824"/>
    <mergeCell ref="L822:L824"/>
    <mergeCell ref="D825:D827"/>
    <mergeCell ref="E825:F827"/>
    <mergeCell ref="G825:G827"/>
    <mergeCell ref="H825:H827"/>
    <mergeCell ref="I825:I827"/>
    <mergeCell ref="J825:J827"/>
    <mergeCell ref="K825:K827"/>
    <mergeCell ref="L825:L827"/>
    <mergeCell ref="D828:D830"/>
    <mergeCell ref="E828:F830"/>
    <mergeCell ref="G828:G830"/>
    <mergeCell ref="H828:H830"/>
    <mergeCell ref="I828:I830"/>
    <mergeCell ref="J828:J830"/>
    <mergeCell ref="K828:K830"/>
    <mergeCell ref="L828:L830"/>
    <mergeCell ref="D831:D833"/>
    <mergeCell ref="E831:F833"/>
    <mergeCell ref="G831:G833"/>
    <mergeCell ref="H831:H833"/>
    <mergeCell ref="I831:I833"/>
    <mergeCell ref="J831:J833"/>
    <mergeCell ref="K831:K833"/>
    <mergeCell ref="L831:L833"/>
    <mergeCell ref="D834:D836"/>
    <mergeCell ref="E834:F836"/>
    <mergeCell ref="G834:G836"/>
    <mergeCell ref="H834:H836"/>
    <mergeCell ref="I834:I836"/>
    <mergeCell ref="J834:J836"/>
    <mergeCell ref="K834:K836"/>
    <mergeCell ref="L834:L836"/>
    <mergeCell ref="D837:D839"/>
    <mergeCell ref="E837:F839"/>
    <mergeCell ref="G837:G839"/>
    <mergeCell ref="H837:H839"/>
    <mergeCell ref="I837:I839"/>
    <mergeCell ref="J837:J839"/>
    <mergeCell ref="K837:K839"/>
    <mergeCell ref="L837:L839"/>
    <mergeCell ref="D840:D842"/>
    <mergeCell ref="E840:F842"/>
    <mergeCell ref="G840:G842"/>
    <mergeCell ref="H840:H842"/>
    <mergeCell ref="I840:I842"/>
    <mergeCell ref="J840:J842"/>
    <mergeCell ref="K840:K842"/>
    <mergeCell ref="L840:L842"/>
    <mergeCell ref="D843:D845"/>
    <mergeCell ref="E843:F845"/>
    <mergeCell ref="G843:G845"/>
    <mergeCell ref="H843:H845"/>
    <mergeCell ref="I843:I845"/>
    <mergeCell ref="J843:J845"/>
    <mergeCell ref="K843:K845"/>
    <mergeCell ref="L843:L845"/>
    <mergeCell ref="D846:D848"/>
    <mergeCell ref="E846:F848"/>
    <mergeCell ref="G846:G848"/>
    <mergeCell ref="H846:H848"/>
    <mergeCell ref="I846:I848"/>
    <mergeCell ref="J846:J848"/>
    <mergeCell ref="K846:K848"/>
    <mergeCell ref="L846:L848"/>
    <mergeCell ref="D849:D851"/>
    <mergeCell ref="E849:F851"/>
    <mergeCell ref="G849:G851"/>
    <mergeCell ref="H849:H851"/>
    <mergeCell ref="I849:I851"/>
    <mergeCell ref="J849:J851"/>
    <mergeCell ref="K849:K851"/>
    <mergeCell ref="L849:L851"/>
    <mergeCell ref="D852:D854"/>
    <mergeCell ref="E852:F854"/>
    <mergeCell ref="G852:G854"/>
    <mergeCell ref="H852:H854"/>
    <mergeCell ref="I852:I854"/>
    <mergeCell ref="J852:J854"/>
    <mergeCell ref="K852:K854"/>
    <mergeCell ref="L852:L854"/>
    <mergeCell ref="D855:D857"/>
    <mergeCell ref="E855:F857"/>
    <mergeCell ref="G855:G857"/>
    <mergeCell ref="H855:H857"/>
    <mergeCell ref="I855:I857"/>
    <mergeCell ref="J855:J857"/>
    <mergeCell ref="K855:K857"/>
    <mergeCell ref="L855:L857"/>
    <mergeCell ref="D858:D860"/>
    <mergeCell ref="E858:F860"/>
    <mergeCell ref="G858:G860"/>
    <mergeCell ref="H858:H860"/>
    <mergeCell ref="I858:I860"/>
    <mergeCell ref="J858:J860"/>
    <mergeCell ref="K858:K860"/>
    <mergeCell ref="L858:L860"/>
    <mergeCell ref="D861:D863"/>
    <mergeCell ref="E861:F863"/>
    <mergeCell ref="G861:G863"/>
    <mergeCell ref="H861:H863"/>
    <mergeCell ref="I861:I863"/>
    <mergeCell ref="J861:J863"/>
    <mergeCell ref="K861:K863"/>
    <mergeCell ref="L861:L863"/>
    <mergeCell ref="D864:D866"/>
    <mergeCell ref="E864:F866"/>
    <mergeCell ref="G864:G866"/>
    <mergeCell ref="H864:H866"/>
    <mergeCell ref="I864:I866"/>
    <mergeCell ref="J864:J866"/>
    <mergeCell ref="K864:K866"/>
    <mergeCell ref="L864:L866"/>
    <mergeCell ref="D867:D869"/>
    <mergeCell ref="E867:F869"/>
    <mergeCell ref="G867:G869"/>
    <mergeCell ref="H867:H869"/>
    <mergeCell ref="I867:I869"/>
    <mergeCell ref="J867:J869"/>
    <mergeCell ref="K867:K869"/>
    <mergeCell ref="L867:L869"/>
    <mergeCell ref="D870:D872"/>
    <mergeCell ref="E870:F872"/>
    <mergeCell ref="G870:G872"/>
    <mergeCell ref="H870:H872"/>
    <mergeCell ref="I870:I872"/>
    <mergeCell ref="J870:J872"/>
    <mergeCell ref="K870:K872"/>
    <mergeCell ref="L870:L872"/>
    <mergeCell ref="D873:D875"/>
    <mergeCell ref="E873:F875"/>
    <mergeCell ref="G873:G875"/>
    <mergeCell ref="H873:H875"/>
    <mergeCell ref="I873:I875"/>
    <mergeCell ref="J873:J875"/>
    <mergeCell ref="K873:K875"/>
    <mergeCell ref="L873:L875"/>
    <mergeCell ref="D876:D878"/>
    <mergeCell ref="E876:F878"/>
    <mergeCell ref="G876:G878"/>
    <mergeCell ref="H876:H878"/>
    <mergeCell ref="I876:I878"/>
    <mergeCell ref="J876:J878"/>
    <mergeCell ref="K876:K878"/>
    <mergeCell ref="L876:L878"/>
    <mergeCell ref="D879:D881"/>
    <mergeCell ref="E879:F881"/>
    <mergeCell ref="G879:G881"/>
    <mergeCell ref="H879:H881"/>
    <mergeCell ref="I879:I881"/>
    <mergeCell ref="J879:J881"/>
    <mergeCell ref="K879:K881"/>
    <mergeCell ref="L879:L881"/>
    <mergeCell ref="D882:D884"/>
    <mergeCell ref="E882:F884"/>
    <mergeCell ref="G882:G884"/>
    <mergeCell ref="H882:H884"/>
    <mergeCell ref="I882:I884"/>
    <mergeCell ref="J882:J884"/>
    <mergeCell ref="K882:K884"/>
    <mergeCell ref="L882:L884"/>
    <mergeCell ref="D888:D890"/>
    <mergeCell ref="E888:F890"/>
    <mergeCell ref="G888:G890"/>
    <mergeCell ref="H888:H890"/>
    <mergeCell ref="I888:I890"/>
    <mergeCell ref="J888:J890"/>
    <mergeCell ref="K888:K890"/>
    <mergeCell ref="L888:L890"/>
    <mergeCell ref="D885:D887"/>
    <mergeCell ref="E885:F887"/>
    <mergeCell ref="G885:G887"/>
    <mergeCell ref="H885:H887"/>
    <mergeCell ref="I885:I887"/>
    <mergeCell ref="J885:J887"/>
    <mergeCell ref="K885:K887"/>
    <mergeCell ref="L885:L887"/>
    <mergeCell ref="D891:D893"/>
    <mergeCell ref="E891:F893"/>
    <mergeCell ref="G891:G893"/>
    <mergeCell ref="H891:H893"/>
    <mergeCell ref="I891:I893"/>
    <mergeCell ref="J891:J893"/>
    <mergeCell ref="K891:K893"/>
    <mergeCell ref="L891:L893"/>
    <mergeCell ref="D894:D896"/>
    <mergeCell ref="E894:F896"/>
    <mergeCell ref="G894:G896"/>
    <mergeCell ref="H894:H896"/>
    <mergeCell ref="I894:I896"/>
    <mergeCell ref="J894:J896"/>
    <mergeCell ref="K894:K896"/>
    <mergeCell ref="L894:L896"/>
    <mergeCell ref="D900:D902"/>
    <mergeCell ref="E900:F902"/>
    <mergeCell ref="G900:G902"/>
    <mergeCell ref="H900:H902"/>
    <mergeCell ref="I900:I902"/>
    <mergeCell ref="J900:J902"/>
    <mergeCell ref="K900:K902"/>
    <mergeCell ref="L900:L902"/>
    <mergeCell ref="D903:D905"/>
    <mergeCell ref="E903:F905"/>
    <mergeCell ref="G903:G905"/>
    <mergeCell ref="H903:H905"/>
    <mergeCell ref="I903:I905"/>
    <mergeCell ref="J903:J905"/>
    <mergeCell ref="K903:K905"/>
    <mergeCell ref="L903:L905"/>
    <mergeCell ref="D906:D908"/>
    <mergeCell ref="E906:F908"/>
    <mergeCell ref="G906:G908"/>
    <mergeCell ref="H906:H908"/>
    <mergeCell ref="I906:I908"/>
    <mergeCell ref="J906:J908"/>
    <mergeCell ref="K906:K908"/>
    <mergeCell ref="L906:L908"/>
    <mergeCell ref="D912:D914"/>
    <mergeCell ref="E912:F914"/>
    <mergeCell ref="G912:G914"/>
    <mergeCell ref="H912:H914"/>
    <mergeCell ref="I912:I914"/>
    <mergeCell ref="J912:J914"/>
    <mergeCell ref="K912:K914"/>
    <mergeCell ref="L912:L914"/>
    <mergeCell ref="D915:D917"/>
    <mergeCell ref="E915:F917"/>
    <mergeCell ref="G915:G917"/>
    <mergeCell ref="H915:H917"/>
    <mergeCell ref="I915:I917"/>
    <mergeCell ref="J915:J917"/>
    <mergeCell ref="K915:K917"/>
    <mergeCell ref="L915:L917"/>
    <mergeCell ref="D918:D920"/>
    <mergeCell ref="E918:F920"/>
    <mergeCell ref="G918:G920"/>
    <mergeCell ref="H918:H920"/>
    <mergeCell ref="I918:I920"/>
    <mergeCell ref="J918:J920"/>
    <mergeCell ref="K918:K920"/>
    <mergeCell ref="L918:L920"/>
    <mergeCell ref="D927:D929"/>
    <mergeCell ref="E927:F929"/>
    <mergeCell ref="G927:G929"/>
    <mergeCell ref="H927:H929"/>
    <mergeCell ref="I927:I929"/>
    <mergeCell ref="J927:J929"/>
    <mergeCell ref="K927:K929"/>
    <mergeCell ref="L927:L929"/>
    <mergeCell ref="D924:D926"/>
    <mergeCell ref="E924:F926"/>
    <mergeCell ref="G924:G926"/>
    <mergeCell ref="H924:H926"/>
    <mergeCell ref="I924:I926"/>
    <mergeCell ref="J924:J926"/>
    <mergeCell ref="K924:K926"/>
    <mergeCell ref="L924:L926"/>
    <mergeCell ref="D930:D932"/>
    <mergeCell ref="E930:F932"/>
    <mergeCell ref="G930:G932"/>
    <mergeCell ref="H930:H932"/>
    <mergeCell ref="I930:I932"/>
    <mergeCell ref="J930:J932"/>
    <mergeCell ref="K930:K932"/>
    <mergeCell ref="L930:L932"/>
    <mergeCell ref="D936:D938"/>
    <mergeCell ref="E936:F938"/>
    <mergeCell ref="G936:G938"/>
    <mergeCell ref="H936:H938"/>
    <mergeCell ref="I936:I938"/>
    <mergeCell ref="J936:J938"/>
    <mergeCell ref="K936:K938"/>
    <mergeCell ref="L936:L938"/>
    <mergeCell ref="D942:D944"/>
    <mergeCell ref="E942:F944"/>
    <mergeCell ref="G942:G944"/>
    <mergeCell ref="H942:H944"/>
    <mergeCell ref="I942:I944"/>
    <mergeCell ref="J942:J944"/>
    <mergeCell ref="K942:K944"/>
    <mergeCell ref="L942:L944"/>
    <mergeCell ref="D948:D950"/>
    <mergeCell ref="E948:F950"/>
    <mergeCell ref="G948:G950"/>
    <mergeCell ref="H948:H950"/>
    <mergeCell ref="I948:I950"/>
    <mergeCell ref="J948:J950"/>
    <mergeCell ref="K948:K950"/>
    <mergeCell ref="L948:L950"/>
    <mergeCell ref="D951:D953"/>
    <mergeCell ref="E951:F953"/>
    <mergeCell ref="G951:G953"/>
    <mergeCell ref="H951:H953"/>
    <mergeCell ref="I951:I953"/>
    <mergeCell ref="J951:J953"/>
    <mergeCell ref="K951:K953"/>
    <mergeCell ref="L951:L953"/>
    <mergeCell ref="D954:D956"/>
    <mergeCell ref="E954:F956"/>
    <mergeCell ref="G954:G956"/>
    <mergeCell ref="H954:H956"/>
    <mergeCell ref="I954:I956"/>
    <mergeCell ref="J954:J956"/>
    <mergeCell ref="K954:K956"/>
    <mergeCell ref="L954:L956"/>
    <mergeCell ref="D960:D962"/>
    <mergeCell ref="E960:F962"/>
    <mergeCell ref="G960:G962"/>
    <mergeCell ref="H960:H962"/>
    <mergeCell ref="I960:I962"/>
    <mergeCell ref="J960:J962"/>
    <mergeCell ref="K960:K962"/>
    <mergeCell ref="L960:L962"/>
    <mergeCell ref="D957:D959"/>
    <mergeCell ref="E957:F959"/>
    <mergeCell ref="G957:G959"/>
    <mergeCell ref="H957:H959"/>
    <mergeCell ref="I957:I959"/>
    <mergeCell ref="J957:J959"/>
    <mergeCell ref="K957:K959"/>
    <mergeCell ref="L957:L959"/>
    <mergeCell ref="D966:D968"/>
    <mergeCell ref="E966:F968"/>
    <mergeCell ref="G966:G968"/>
    <mergeCell ref="H966:H968"/>
    <mergeCell ref="I966:I968"/>
    <mergeCell ref="J966:J968"/>
    <mergeCell ref="K966:K968"/>
    <mergeCell ref="L966:L968"/>
    <mergeCell ref="D963:D965"/>
    <mergeCell ref="E963:F965"/>
    <mergeCell ref="G963:G965"/>
    <mergeCell ref="H963:H965"/>
    <mergeCell ref="I963:I965"/>
    <mergeCell ref="J963:J965"/>
    <mergeCell ref="K963:K965"/>
    <mergeCell ref="L963:L965"/>
    <mergeCell ref="D972:D974"/>
    <mergeCell ref="E972:F974"/>
    <mergeCell ref="G972:G974"/>
    <mergeCell ref="H972:H974"/>
    <mergeCell ref="I972:I974"/>
    <mergeCell ref="J972:J974"/>
    <mergeCell ref="K972:K974"/>
    <mergeCell ref="L972:L974"/>
    <mergeCell ref="D975:D977"/>
    <mergeCell ref="E975:F977"/>
    <mergeCell ref="G975:G977"/>
    <mergeCell ref="H975:H977"/>
    <mergeCell ref="I975:I977"/>
    <mergeCell ref="J975:J977"/>
    <mergeCell ref="K975:K977"/>
    <mergeCell ref="L975:L977"/>
    <mergeCell ref="D969:D971"/>
    <mergeCell ref="E969:F971"/>
    <mergeCell ref="G969:G971"/>
    <mergeCell ref="H969:H971"/>
    <mergeCell ref="I969:I971"/>
    <mergeCell ref="J969:J971"/>
    <mergeCell ref="K969:K971"/>
    <mergeCell ref="L969:L971"/>
    <mergeCell ref="D978:D980"/>
    <mergeCell ref="E978:F980"/>
    <mergeCell ref="G978:G980"/>
    <mergeCell ref="H978:H980"/>
    <mergeCell ref="I978:I980"/>
    <mergeCell ref="J978:J980"/>
    <mergeCell ref="K978:K980"/>
    <mergeCell ref="L978:L980"/>
    <mergeCell ref="D984:D986"/>
    <mergeCell ref="E984:F986"/>
    <mergeCell ref="G984:G986"/>
    <mergeCell ref="H984:H986"/>
    <mergeCell ref="I984:I986"/>
    <mergeCell ref="J984:J986"/>
    <mergeCell ref="K984:K986"/>
    <mergeCell ref="L984:L986"/>
    <mergeCell ref="D987:D989"/>
    <mergeCell ref="E987:F989"/>
    <mergeCell ref="G987:G989"/>
    <mergeCell ref="H987:H989"/>
    <mergeCell ref="I987:I989"/>
    <mergeCell ref="J987:J989"/>
    <mergeCell ref="K987:K989"/>
    <mergeCell ref="L987:L989"/>
    <mergeCell ref="D981:D983"/>
    <mergeCell ref="E981:F983"/>
    <mergeCell ref="G981:G983"/>
    <mergeCell ref="H981:H983"/>
    <mergeCell ref="I981:I983"/>
    <mergeCell ref="J981:J983"/>
    <mergeCell ref="K981:K983"/>
    <mergeCell ref="L981:L983"/>
    <mergeCell ref="D990:D992"/>
    <mergeCell ref="E990:F992"/>
    <mergeCell ref="G990:G992"/>
    <mergeCell ref="H990:H992"/>
    <mergeCell ref="I990:I992"/>
    <mergeCell ref="J990:J992"/>
    <mergeCell ref="K990:K992"/>
    <mergeCell ref="L990:L992"/>
    <mergeCell ref="D1014:D1016"/>
    <mergeCell ref="E1014:F1016"/>
    <mergeCell ref="G1014:G1016"/>
    <mergeCell ref="H1014:H1016"/>
    <mergeCell ref="I1014:I1016"/>
    <mergeCell ref="J1014:J1016"/>
    <mergeCell ref="K1014:K1016"/>
    <mergeCell ref="L1014:L1016"/>
    <mergeCell ref="D996:D998"/>
    <mergeCell ref="E996:F998"/>
    <mergeCell ref="G996:G998"/>
    <mergeCell ref="H996:H998"/>
    <mergeCell ref="I996:I998"/>
    <mergeCell ref="J996:J998"/>
    <mergeCell ref="K996:K998"/>
    <mergeCell ref="L996:L998"/>
    <mergeCell ref="D999:D1001"/>
    <mergeCell ref="E999:F1001"/>
    <mergeCell ref="G999:G1001"/>
    <mergeCell ref="H999:H1001"/>
    <mergeCell ref="I999:I1001"/>
    <mergeCell ref="J999:J1001"/>
    <mergeCell ref="K999:K1001"/>
    <mergeCell ref="L999:L1001"/>
    <mergeCell ref="D1020:D1022"/>
    <mergeCell ref="E1020:F1022"/>
    <mergeCell ref="G1020:G1022"/>
    <mergeCell ref="H1020:H1022"/>
    <mergeCell ref="I1020:I1022"/>
    <mergeCell ref="J1020:J1022"/>
    <mergeCell ref="K1020:K1022"/>
    <mergeCell ref="L1020:L1022"/>
    <mergeCell ref="D1023:D1025"/>
    <mergeCell ref="E1023:F1025"/>
    <mergeCell ref="G1023:G1025"/>
    <mergeCell ref="H1023:H1025"/>
    <mergeCell ref="I1023:I1025"/>
    <mergeCell ref="J1023:J1025"/>
    <mergeCell ref="K1023:K1025"/>
    <mergeCell ref="L1023:L1025"/>
    <mergeCell ref="D1008:D1010"/>
    <mergeCell ref="E1008:F1010"/>
    <mergeCell ref="G1008:G1010"/>
    <mergeCell ref="H1008:H1010"/>
    <mergeCell ref="I1008:I1010"/>
    <mergeCell ref="J1008:J1010"/>
    <mergeCell ref="K1008:K1010"/>
    <mergeCell ref="L1008:L1010"/>
    <mergeCell ref="D1011:D1013"/>
    <mergeCell ref="E1011:F1013"/>
    <mergeCell ref="G1011:G1013"/>
    <mergeCell ref="H1011:H1013"/>
    <mergeCell ref="I1011:I1013"/>
    <mergeCell ref="J1011:J1013"/>
    <mergeCell ref="K1011:K1013"/>
    <mergeCell ref="L1011:L1013"/>
    <mergeCell ref="G1073:G1075"/>
    <mergeCell ref="H1073:H1075"/>
    <mergeCell ref="I1073:I1075"/>
    <mergeCell ref="J1073:J1075"/>
    <mergeCell ref="K1073:K1075"/>
    <mergeCell ref="L1073:L1075"/>
    <mergeCell ref="D1076:D1078"/>
    <mergeCell ref="E1076:F1078"/>
    <mergeCell ref="G1076:G1078"/>
    <mergeCell ref="H1076:H1078"/>
    <mergeCell ref="I1076:I1078"/>
    <mergeCell ref="J1043:J1045"/>
    <mergeCell ref="K1043:K1045"/>
    <mergeCell ref="L1043:L1045"/>
    <mergeCell ref="D1040:D1042"/>
    <mergeCell ref="E1040:F1042"/>
    <mergeCell ref="G1040:G1042"/>
    <mergeCell ref="H1040:H1042"/>
    <mergeCell ref="I1040:I1042"/>
    <mergeCell ref="J1040:J1042"/>
    <mergeCell ref="K1040:K1042"/>
    <mergeCell ref="L1040:L1042"/>
    <mergeCell ref="E1046:F1048"/>
    <mergeCell ref="G1046:G1048"/>
    <mergeCell ref="H1046:H1048"/>
    <mergeCell ref="I1046:I1048"/>
    <mergeCell ref="J1046:J1048"/>
    <mergeCell ref="K1046:K1048"/>
    <mergeCell ref="L1046:L1048"/>
    <mergeCell ref="E1049:F1051"/>
    <mergeCell ref="G1049:G1051"/>
    <mergeCell ref="H1049:H1051"/>
    <mergeCell ref="D1031:D1033"/>
    <mergeCell ref="E1031:F1033"/>
    <mergeCell ref="G1031:G1033"/>
    <mergeCell ref="H1031:H1033"/>
    <mergeCell ref="I1031:I1033"/>
    <mergeCell ref="J1031:J1033"/>
    <mergeCell ref="K1031:K1033"/>
    <mergeCell ref="L1031:L1033"/>
    <mergeCell ref="D1034:D1036"/>
    <mergeCell ref="E1034:F1036"/>
    <mergeCell ref="G1034:G1036"/>
    <mergeCell ref="H1034:H1036"/>
    <mergeCell ref="I1034:I1036"/>
    <mergeCell ref="J1034:J1036"/>
    <mergeCell ref="K1034:K1036"/>
    <mergeCell ref="L1034:L1036"/>
    <mergeCell ref="D1037:D1039"/>
    <mergeCell ref="E1037:F1039"/>
    <mergeCell ref="G1037:G1039"/>
    <mergeCell ref="H1037:H1039"/>
    <mergeCell ref="I1037:I1039"/>
    <mergeCell ref="J1037:J1039"/>
    <mergeCell ref="K1037:K1039"/>
    <mergeCell ref="L1037:L1039"/>
    <mergeCell ref="D1205:D1207"/>
    <mergeCell ref="E1205:F1207"/>
    <mergeCell ref="G1205:G1207"/>
    <mergeCell ref="H1205:H1207"/>
    <mergeCell ref="I1205:I1207"/>
    <mergeCell ref="J1205:J1207"/>
    <mergeCell ref="K1205:K1207"/>
    <mergeCell ref="L1205:L1207"/>
    <mergeCell ref="D1193:D1195"/>
    <mergeCell ref="E1193:F1195"/>
    <mergeCell ref="G1193:G1195"/>
    <mergeCell ref="H1193:H1195"/>
    <mergeCell ref="I1193:I1195"/>
    <mergeCell ref="J1193:J1195"/>
    <mergeCell ref="K1193:K1195"/>
    <mergeCell ref="L1193:L1195"/>
    <mergeCell ref="D1202:D1204"/>
    <mergeCell ref="E1202:F1204"/>
    <mergeCell ref="G1202:G1204"/>
    <mergeCell ref="H1202:H1204"/>
    <mergeCell ref="I1202:I1204"/>
    <mergeCell ref="J1202:J1204"/>
    <mergeCell ref="K1202:K1204"/>
    <mergeCell ref="L1202:L1204"/>
    <mergeCell ref="D1217:D1219"/>
    <mergeCell ref="E1217:F1219"/>
    <mergeCell ref="G1217:G1219"/>
    <mergeCell ref="H1217:H1219"/>
    <mergeCell ref="I1217:I1219"/>
    <mergeCell ref="J1217:J1219"/>
    <mergeCell ref="K1217:K1219"/>
    <mergeCell ref="L1217:L1219"/>
    <mergeCell ref="D1220:D1222"/>
    <mergeCell ref="E1220:F1222"/>
    <mergeCell ref="G1220:G1222"/>
    <mergeCell ref="H1220:H1222"/>
    <mergeCell ref="I1220:I1222"/>
    <mergeCell ref="J1220:J1222"/>
    <mergeCell ref="K1220:K1222"/>
    <mergeCell ref="L1220:L1222"/>
    <mergeCell ref="D1223:D1225"/>
    <mergeCell ref="E1223:F1225"/>
    <mergeCell ref="G1223:G1225"/>
    <mergeCell ref="H1223:H1225"/>
    <mergeCell ref="I1223:I1225"/>
    <mergeCell ref="J1223:J1225"/>
    <mergeCell ref="K1223:K1225"/>
    <mergeCell ref="L1223:L1225"/>
    <mergeCell ref="D1253:D1255"/>
    <mergeCell ref="E1253:F1255"/>
    <mergeCell ref="G1253:G1255"/>
    <mergeCell ref="H1253:H1255"/>
    <mergeCell ref="I1253:I1255"/>
    <mergeCell ref="J1253:J1255"/>
    <mergeCell ref="K1253:K1255"/>
    <mergeCell ref="L1253:L1255"/>
    <mergeCell ref="D1241:D1243"/>
    <mergeCell ref="E1241:F1243"/>
    <mergeCell ref="G1241:G1243"/>
    <mergeCell ref="H1241:H1243"/>
    <mergeCell ref="I1241:I1243"/>
    <mergeCell ref="J1241:J1243"/>
    <mergeCell ref="K1241:K1243"/>
    <mergeCell ref="L1241:L1243"/>
    <mergeCell ref="D1250:D1252"/>
    <mergeCell ref="E1250:F1252"/>
    <mergeCell ref="G1250:G1252"/>
    <mergeCell ref="H1250:H1252"/>
    <mergeCell ref="I1250:I1252"/>
    <mergeCell ref="J1250:J1252"/>
    <mergeCell ref="K1250:K1252"/>
    <mergeCell ref="L1250:L1252"/>
    <mergeCell ref="D1325:D1327"/>
    <mergeCell ref="E1325:F1327"/>
    <mergeCell ref="G1325:G1327"/>
    <mergeCell ref="H1325:H1327"/>
    <mergeCell ref="I1325:I1327"/>
    <mergeCell ref="J1325:J1327"/>
    <mergeCell ref="K1325:K1327"/>
    <mergeCell ref="L1325:L1327"/>
    <mergeCell ref="D1313:D1315"/>
    <mergeCell ref="E1313:F1315"/>
    <mergeCell ref="G1313:G1315"/>
    <mergeCell ref="H1313:H1315"/>
    <mergeCell ref="I1313:I1315"/>
    <mergeCell ref="J1313:J1315"/>
    <mergeCell ref="K1313:K1315"/>
    <mergeCell ref="L1313:L1315"/>
    <mergeCell ref="D1301:D1303"/>
    <mergeCell ref="E1301:F1303"/>
    <mergeCell ref="G1301:G1303"/>
    <mergeCell ref="H1301:H1303"/>
    <mergeCell ref="I1301:I1303"/>
    <mergeCell ref="J1301:J1303"/>
    <mergeCell ref="K1301:K1303"/>
    <mergeCell ref="L1301:L1303"/>
    <mergeCell ref="D1310:D1312"/>
    <mergeCell ref="E1310:F1312"/>
    <mergeCell ref="G1310:G1312"/>
    <mergeCell ref="H1310:H1312"/>
    <mergeCell ref="I1310:I1312"/>
    <mergeCell ref="J1310:J1312"/>
    <mergeCell ref="K1310:K1312"/>
    <mergeCell ref="L1310:L1312"/>
    <mergeCell ref="I1049:I1051"/>
    <mergeCell ref="J1049:J1051"/>
    <mergeCell ref="K1049:K1051"/>
    <mergeCell ref="L1049:L1051"/>
    <mergeCell ref="D1052:D1054"/>
    <mergeCell ref="E1052:F1054"/>
    <mergeCell ref="G1052:G1054"/>
    <mergeCell ref="H1052:H1054"/>
    <mergeCell ref="I1052:I1054"/>
    <mergeCell ref="J1052:J1054"/>
    <mergeCell ref="K1052:K1054"/>
    <mergeCell ref="L1052:L1054"/>
    <mergeCell ref="D1058:D1060"/>
    <mergeCell ref="E1058:F1060"/>
    <mergeCell ref="G1058:G1060"/>
    <mergeCell ref="H1058:H1060"/>
    <mergeCell ref="I1058:I1060"/>
    <mergeCell ref="J1058:J1060"/>
    <mergeCell ref="K1058:K1060"/>
    <mergeCell ref="L1058:L1060"/>
    <mergeCell ref="D1055:D1057"/>
    <mergeCell ref="E1055:F1057"/>
    <mergeCell ref="G1055:G1057"/>
    <mergeCell ref="H1055:H1057"/>
    <mergeCell ref="I1055:I1057"/>
    <mergeCell ref="J1055:J1057"/>
    <mergeCell ref="K1055:K1057"/>
    <mergeCell ref="L1055:L1057"/>
    <mergeCell ref="D1049:D1051"/>
    <mergeCell ref="D1061:D1063"/>
    <mergeCell ref="E1061:F1063"/>
    <mergeCell ref="G1061:G1063"/>
    <mergeCell ref="H1061:H1063"/>
    <mergeCell ref="I1061:I1063"/>
    <mergeCell ref="J1061:J1063"/>
    <mergeCell ref="K1061:K1063"/>
    <mergeCell ref="L1061:L1063"/>
    <mergeCell ref="D1064:D1066"/>
    <mergeCell ref="E1064:F1066"/>
    <mergeCell ref="G1064:G1066"/>
    <mergeCell ref="H1064:H1066"/>
    <mergeCell ref="I1064:I1066"/>
    <mergeCell ref="J1064:J1066"/>
    <mergeCell ref="K1064:K1066"/>
    <mergeCell ref="L1064:L1066"/>
    <mergeCell ref="L1070:L1072"/>
    <mergeCell ref="D1067:D1069"/>
    <mergeCell ref="E1067:F1069"/>
    <mergeCell ref="G1067:G1069"/>
    <mergeCell ref="H1067:H1069"/>
    <mergeCell ref="I1067:I1069"/>
    <mergeCell ref="J1067:J1069"/>
    <mergeCell ref="K1067:K1069"/>
    <mergeCell ref="L1067:L1069"/>
    <mergeCell ref="D1070:D1072"/>
    <mergeCell ref="E1070:F1072"/>
    <mergeCell ref="G1070:G1072"/>
    <mergeCell ref="H1070:H1072"/>
    <mergeCell ref="I1070:I1072"/>
    <mergeCell ref="J1070:J1072"/>
    <mergeCell ref="K1070:K1072"/>
    <mergeCell ref="J1076:J1078"/>
    <mergeCell ref="K1076:K1078"/>
    <mergeCell ref="L1076:L1078"/>
    <mergeCell ref="J1082:J1084"/>
    <mergeCell ref="K1082:K1084"/>
    <mergeCell ref="L1082:L1084"/>
    <mergeCell ref="D1085:D1087"/>
    <mergeCell ref="E1085:F1087"/>
    <mergeCell ref="G1085:G1087"/>
    <mergeCell ref="H1085:H1087"/>
    <mergeCell ref="I1085:I1087"/>
    <mergeCell ref="J1085:J1087"/>
    <mergeCell ref="K1085:K1087"/>
    <mergeCell ref="L1085:L1087"/>
    <mergeCell ref="D1079:D1081"/>
    <mergeCell ref="E1079:F1081"/>
    <mergeCell ref="G1079:G1081"/>
    <mergeCell ref="H1079:H1081"/>
    <mergeCell ref="I1079:I1081"/>
    <mergeCell ref="J1079:J1081"/>
    <mergeCell ref="K1079:K1081"/>
    <mergeCell ref="L1079:L1081"/>
    <mergeCell ref="D1082:D1084"/>
    <mergeCell ref="E1082:F1084"/>
    <mergeCell ref="G1082:G1084"/>
    <mergeCell ref="H1082:H1084"/>
    <mergeCell ref="I1082:I1084"/>
    <mergeCell ref="D1088:D1090"/>
    <mergeCell ref="E1088:F1090"/>
    <mergeCell ref="G1088:G1090"/>
    <mergeCell ref="H1088:H1090"/>
    <mergeCell ref="I1088:I1090"/>
    <mergeCell ref="J1088:J1090"/>
    <mergeCell ref="K1088:K1090"/>
    <mergeCell ref="L1088:L1090"/>
    <mergeCell ref="D1091:D1093"/>
    <mergeCell ref="E1091:F1093"/>
    <mergeCell ref="G1091:G1093"/>
    <mergeCell ref="H1091:H1093"/>
    <mergeCell ref="I1091:I1093"/>
    <mergeCell ref="J1091:J1093"/>
    <mergeCell ref="K1091:K1093"/>
    <mergeCell ref="L1091:L1093"/>
    <mergeCell ref="D1094:D1096"/>
    <mergeCell ref="E1094:F1096"/>
    <mergeCell ref="G1094:G1096"/>
    <mergeCell ref="H1094:H1096"/>
    <mergeCell ref="I1094:I1096"/>
    <mergeCell ref="J1094:J1096"/>
    <mergeCell ref="K1094:K1096"/>
    <mergeCell ref="L1094:L1096"/>
    <mergeCell ref="D1097:D1099"/>
    <mergeCell ref="E1097:F1099"/>
    <mergeCell ref="G1097:G1099"/>
    <mergeCell ref="H1097:H1099"/>
    <mergeCell ref="I1097:I1099"/>
    <mergeCell ref="J1097:J1099"/>
    <mergeCell ref="K1097:K1099"/>
    <mergeCell ref="L1097:L1099"/>
    <mergeCell ref="D1100:D1102"/>
    <mergeCell ref="E1100:F1102"/>
    <mergeCell ref="G1100:G1102"/>
    <mergeCell ref="H1100:H1102"/>
    <mergeCell ref="I1100:I1102"/>
    <mergeCell ref="J1100:J1102"/>
    <mergeCell ref="K1100:K1102"/>
    <mergeCell ref="L1100:L1102"/>
    <mergeCell ref="D1103:D1105"/>
    <mergeCell ref="E1103:F1105"/>
    <mergeCell ref="G1103:G1105"/>
    <mergeCell ref="H1103:H1105"/>
    <mergeCell ref="I1103:I1105"/>
    <mergeCell ref="J1103:J1105"/>
    <mergeCell ref="K1103:K1105"/>
    <mergeCell ref="L1103:L1105"/>
    <mergeCell ref="D1106:D1108"/>
    <mergeCell ref="E1106:F1108"/>
    <mergeCell ref="G1106:G1108"/>
    <mergeCell ref="H1106:H1108"/>
    <mergeCell ref="I1106:I1108"/>
    <mergeCell ref="J1106:J1108"/>
    <mergeCell ref="K1106:K1108"/>
    <mergeCell ref="L1106:L1108"/>
    <mergeCell ref="D1109:D1111"/>
    <mergeCell ref="E1109:F1111"/>
    <mergeCell ref="G1109:G1111"/>
    <mergeCell ref="H1109:H1111"/>
    <mergeCell ref="I1109:I1111"/>
    <mergeCell ref="J1109:J1111"/>
    <mergeCell ref="K1109:K1111"/>
    <mergeCell ref="L1109:L1111"/>
    <mergeCell ref="D1112:D1114"/>
    <mergeCell ref="E1112:F1114"/>
    <mergeCell ref="G1112:G1114"/>
    <mergeCell ref="H1112:H1114"/>
    <mergeCell ref="I1112:I1114"/>
    <mergeCell ref="J1112:J1114"/>
    <mergeCell ref="K1112:K1114"/>
    <mergeCell ref="L1112:L1114"/>
    <mergeCell ref="D1115:D1117"/>
    <mergeCell ref="E1115:F1117"/>
    <mergeCell ref="G1115:G1117"/>
    <mergeCell ref="H1115:H1117"/>
    <mergeCell ref="I1115:I1117"/>
    <mergeCell ref="J1115:J1117"/>
    <mergeCell ref="K1115:K1117"/>
    <mergeCell ref="L1115:L1117"/>
    <mergeCell ref="D1118:D1120"/>
    <mergeCell ref="E1118:F1120"/>
    <mergeCell ref="G1118:G1120"/>
    <mergeCell ref="H1118:H1120"/>
    <mergeCell ref="I1118:I1120"/>
    <mergeCell ref="J1118:J1120"/>
    <mergeCell ref="K1118:K1120"/>
    <mergeCell ref="L1118:L1120"/>
    <mergeCell ref="D1121:D1123"/>
    <mergeCell ref="E1121:F1123"/>
    <mergeCell ref="G1121:G1123"/>
    <mergeCell ref="H1121:H1123"/>
    <mergeCell ref="I1121:I1123"/>
    <mergeCell ref="J1121:J1123"/>
    <mergeCell ref="K1121:K1123"/>
    <mergeCell ref="L1121:L1123"/>
    <mergeCell ref="D1124:D1126"/>
    <mergeCell ref="E1124:F1126"/>
    <mergeCell ref="G1124:G1126"/>
    <mergeCell ref="H1124:H1126"/>
    <mergeCell ref="I1124:I1126"/>
    <mergeCell ref="J1124:J1126"/>
    <mergeCell ref="K1124:K1126"/>
    <mergeCell ref="L1124:L1126"/>
    <mergeCell ref="D1127:D1129"/>
    <mergeCell ref="E1127:F1129"/>
    <mergeCell ref="G1127:G1129"/>
    <mergeCell ref="H1127:H1129"/>
    <mergeCell ref="I1127:I1129"/>
    <mergeCell ref="J1127:J1129"/>
    <mergeCell ref="K1127:K1129"/>
    <mergeCell ref="L1127:L1129"/>
    <mergeCell ref="D1130:D1132"/>
    <mergeCell ref="E1130:F1132"/>
    <mergeCell ref="G1130:G1132"/>
    <mergeCell ref="H1130:H1132"/>
    <mergeCell ref="I1130:I1132"/>
    <mergeCell ref="J1130:J1132"/>
    <mergeCell ref="K1130:K1132"/>
    <mergeCell ref="L1130:L1132"/>
    <mergeCell ref="D1133:D1135"/>
    <mergeCell ref="E1133:F1135"/>
    <mergeCell ref="G1133:G1135"/>
    <mergeCell ref="H1133:H1135"/>
    <mergeCell ref="I1133:I1135"/>
    <mergeCell ref="J1133:J1135"/>
    <mergeCell ref="K1133:K1135"/>
    <mergeCell ref="L1133:L1135"/>
    <mergeCell ref="D1136:D1138"/>
    <mergeCell ref="E1136:F1138"/>
    <mergeCell ref="G1136:G1138"/>
    <mergeCell ref="H1136:H1138"/>
    <mergeCell ref="I1136:I1138"/>
    <mergeCell ref="J1136:J1138"/>
    <mergeCell ref="K1136:K1138"/>
    <mergeCell ref="L1136:L1138"/>
    <mergeCell ref="D1139:D1141"/>
    <mergeCell ref="E1139:F1141"/>
    <mergeCell ref="G1139:G1141"/>
    <mergeCell ref="H1139:H1141"/>
    <mergeCell ref="I1139:I1141"/>
    <mergeCell ref="J1139:J1141"/>
    <mergeCell ref="K1139:K1141"/>
    <mergeCell ref="L1139:L1141"/>
    <mergeCell ref="D1142:D1144"/>
    <mergeCell ref="E1142:F1144"/>
    <mergeCell ref="G1142:G1144"/>
    <mergeCell ref="H1142:H1144"/>
    <mergeCell ref="I1142:I1144"/>
    <mergeCell ref="J1142:J1144"/>
    <mergeCell ref="K1142:K1144"/>
    <mergeCell ref="L1142:L1144"/>
    <mergeCell ref="D1145:D1147"/>
    <mergeCell ref="E1145:F1147"/>
    <mergeCell ref="G1145:G1147"/>
    <mergeCell ref="H1145:H1147"/>
    <mergeCell ref="I1145:I1147"/>
    <mergeCell ref="J1145:J1147"/>
    <mergeCell ref="K1145:K1147"/>
    <mergeCell ref="L1145:L1147"/>
    <mergeCell ref="D1148:D1150"/>
    <mergeCell ref="E1148:F1150"/>
    <mergeCell ref="G1148:G1150"/>
    <mergeCell ref="H1148:H1150"/>
    <mergeCell ref="I1148:I1150"/>
    <mergeCell ref="J1148:J1150"/>
    <mergeCell ref="K1148:K1150"/>
    <mergeCell ref="L1148:L1150"/>
    <mergeCell ref="D1151:D1153"/>
    <mergeCell ref="E1151:F1153"/>
    <mergeCell ref="G1151:G1153"/>
    <mergeCell ref="H1151:H1153"/>
    <mergeCell ref="I1151:I1153"/>
    <mergeCell ref="J1151:J1153"/>
    <mergeCell ref="K1151:K1153"/>
    <mergeCell ref="L1151:L1153"/>
    <mergeCell ref="D1154:D1156"/>
    <mergeCell ref="E1154:F1156"/>
    <mergeCell ref="G1154:G1156"/>
    <mergeCell ref="H1154:H1156"/>
    <mergeCell ref="I1154:I1156"/>
    <mergeCell ref="J1154:J1156"/>
    <mergeCell ref="K1154:K1156"/>
    <mergeCell ref="L1154:L1156"/>
    <mergeCell ref="D1157:D1159"/>
    <mergeCell ref="E1157:F1159"/>
    <mergeCell ref="G1157:G1159"/>
    <mergeCell ref="H1157:H1159"/>
    <mergeCell ref="I1157:I1159"/>
    <mergeCell ref="J1157:J1159"/>
    <mergeCell ref="K1157:K1159"/>
    <mergeCell ref="L1157:L1159"/>
    <mergeCell ref="D1160:D1162"/>
    <mergeCell ref="E1160:F1162"/>
    <mergeCell ref="G1160:G1162"/>
    <mergeCell ref="H1160:H1162"/>
    <mergeCell ref="I1160:I1162"/>
    <mergeCell ref="J1160:J1162"/>
    <mergeCell ref="K1160:K1162"/>
    <mergeCell ref="L1160:L1162"/>
    <mergeCell ref="D1163:D1165"/>
    <mergeCell ref="E1163:F1165"/>
    <mergeCell ref="G1163:G1165"/>
    <mergeCell ref="H1163:H1165"/>
    <mergeCell ref="I1163:I1165"/>
    <mergeCell ref="J1163:J1165"/>
    <mergeCell ref="K1163:K1165"/>
    <mergeCell ref="L1163:L1165"/>
    <mergeCell ref="D1166:D1168"/>
    <mergeCell ref="E1166:F1168"/>
    <mergeCell ref="G1166:G1168"/>
    <mergeCell ref="H1166:H1168"/>
    <mergeCell ref="I1166:I1168"/>
    <mergeCell ref="J1166:J1168"/>
    <mergeCell ref="K1166:K1168"/>
    <mergeCell ref="L1166:L1168"/>
    <mergeCell ref="D1169:D1171"/>
    <mergeCell ref="E1169:F1171"/>
    <mergeCell ref="G1169:G1171"/>
    <mergeCell ref="H1169:H1171"/>
    <mergeCell ref="I1169:I1171"/>
    <mergeCell ref="J1169:J1171"/>
    <mergeCell ref="K1169:K1171"/>
    <mergeCell ref="L1169:L1171"/>
    <mergeCell ref="D1172:D1174"/>
    <mergeCell ref="E1172:F1174"/>
    <mergeCell ref="G1172:G1174"/>
    <mergeCell ref="H1172:H1174"/>
    <mergeCell ref="I1172:I1174"/>
    <mergeCell ref="J1172:J1174"/>
    <mergeCell ref="K1172:K1174"/>
    <mergeCell ref="L1172:L1174"/>
    <mergeCell ref="D1175:D1177"/>
    <mergeCell ref="E1175:F1177"/>
    <mergeCell ref="G1175:G1177"/>
    <mergeCell ref="H1175:H1177"/>
    <mergeCell ref="I1175:I1177"/>
    <mergeCell ref="J1175:J1177"/>
    <mergeCell ref="K1175:K1177"/>
    <mergeCell ref="L1175:L1177"/>
    <mergeCell ref="D1178:D1180"/>
    <mergeCell ref="E1178:F1180"/>
    <mergeCell ref="G1178:G1180"/>
    <mergeCell ref="H1178:H1180"/>
    <mergeCell ref="I1178:I1180"/>
    <mergeCell ref="J1178:J1180"/>
    <mergeCell ref="K1178:K1180"/>
    <mergeCell ref="L1178:L1180"/>
    <mergeCell ref="D1181:D1183"/>
    <mergeCell ref="E1181:F1183"/>
    <mergeCell ref="G1181:G1183"/>
    <mergeCell ref="H1181:H1183"/>
    <mergeCell ref="I1181:I1183"/>
    <mergeCell ref="J1181:J1183"/>
    <mergeCell ref="K1181:K1183"/>
    <mergeCell ref="L1181:L1183"/>
    <mergeCell ref="D1184:D1186"/>
    <mergeCell ref="E1184:F1186"/>
    <mergeCell ref="G1184:G1186"/>
    <mergeCell ref="H1184:H1186"/>
    <mergeCell ref="I1184:I1186"/>
    <mergeCell ref="J1184:J1186"/>
    <mergeCell ref="K1184:K1186"/>
    <mergeCell ref="L1184:L1186"/>
    <mergeCell ref="D1187:D1189"/>
    <mergeCell ref="E1187:F1189"/>
    <mergeCell ref="G1187:G1189"/>
    <mergeCell ref="H1187:H1189"/>
    <mergeCell ref="I1187:I1189"/>
    <mergeCell ref="J1187:J1189"/>
    <mergeCell ref="K1187:K1189"/>
    <mergeCell ref="L1187:L1189"/>
    <mergeCell ref="D1196:D1198"/>
    <mergeCell ref="E1196:F1198"/>
    <mergeCell ref="G1196:G1198"/>
    <mergeCell ref="H1196:H1198"/>
    <mergeCell ref="I1196:I1198"/>
    <mergeCell ref="J1196:J1198"/>
    <mergeCell ref="K1196:K1198"/>
    <mergeCell ref="L1196:L1198"/>
    <mergeCell ref="D1199:D1201"/>
    <mergeCell ref="E1199:F1201"/>
    <mergeCell ref="G1199:G1201"/>
    <mergeCell ref="H1199:H1201"/>
    <mergeCell ref="I1199:I1201"/>
    <mergeCell ref="J1199:J1201"/>
    <mergeCell ref="K1199:K1201"/>
    <mergeCell ref="L1199:L1201"/>
    <mergeCell ref="D1190:D1192"/>
    <mergeCell ref="E1190:F1192"/>
    <mergeCell ref="G1190:G1192"/>
    <mergeCell ref="H1190:H1192"/>
    <mergeCell ref="I1190:I1192"/>
    <mergeCell ref="J1190:J1192"/>
    <mergeCell ref="K1190:K1192"/>
    <mergeCell ref="L1190:L1192"/>
    <mergeCell ref="D1208:D1210"/>
    <mergeCell ref="E1208:F1210"/>
    <mergeCell ref="G1208:G1210"/>
    <mergeCell ref="H1208:H1210"/>
    <mergeCell ref="I1208:I1210"/>
    <mergeCell ref="J1208:J1210"/>
    <mergeCell ref="K1208:K1210"/>
    <mergeCell ref="L1208:L1210"/>
    <mergeCell ref="D1211:D1213"/>
    <mergeCell ref="E1211:F1213"/>
    <mergeCell ref="G1211:G1213"/>
    <mergeCell ref="H1211:H1213"/>
    <mergeCell ref="I1211:I1213"/>
    <mergeCell ref="J1211:J1213"/>
    <mergeCell ref="K1211:K1213"/>
    <mergeCell ref="L1211:L1213"/>
    <mergeCell ref="D1214:D1216"/>
    <mergeCell ref="E1214:F1216"/>
    <mergeCell ref="G1214:G1216"/>
    <mergeCell ref="H1214:H1216"/>
    <mergeCell ref="I1214:I1216"/>
    <mergeCell ref="J1214:J1216"/>
    <mergeCell ref="K1214:K1216"/>
    <mergeCell ref="L1214:L1216"/>
    <mergeCell ref="D1226:D1228"/>
    <mergeCell ref="E1226:F1228"/>
    <mergeCell ref="G1226:G1228"/>
    <mergeCell ref="H1226:H1228"/>
    <mergeCell ref="I1226:I1228"/>
    <mergeCell ref="J1226:J1228"/>
    <mergeCell ref="K1226:K1228"/>
    <mergeCell ref="L1226:L1228"/>
    <mergeCell ref="D1235:D1237"/>
    <mergeCell ref="E1235:F1237"/>
    <mergeCell ref="G1235:G1237"/>
    <mergeCell ref="H1235:H1237"/>
    <mergeCell ref="I1235:I1237"/>
    <mergeCell ref="J1235:J1237"/>
    <mergeCell ref="K1235:K1237"/>
    <mergeCell ref="L1235:L1237"/>
    <mergeCell ref="D1229:D1231"/>
    <mergeCell ref="E1229:F1231"/>
    <mergeCell ref="G1229:G1231"/>
    <mergeCell ref="H1229:H1231"/>
    <mergeCell ref="I1229:I1231"/>
    <mergeCell ref="J1229:J1231"/>
    <mergeCell ref="K1229:K1231"/>
    <mergeCell ref="L1229:L1231"/>
    <mergeCell ref="D1232:D1234"/>
    <mergeCell ref="E1232:F1234"/>
    <mergeCell ref="G1232:G1234"/>
    <mergeCell ref="H1232:H1234"/>
    <mergeCell ref="I1232:I1234"/>
    <mergeCell ref="J1232:J1234"/>
    <mergeCell ref="K1232:K1234"/>
    <mergeCell ref="L1232:L1234"/>
    <mergeCell ref="D1238:D1240"/>
    <mergeCell ref="E1238:F1240"/>
    <mergeCell ref="G1238:G1240"/>
    <mergeCell ref="H1238:H1240"/>
    <mergeCell ref="I1238:I1240"/>
    <mergeCell ref="J1238:J1240"/>
    <mergeCell ref="K1238:K1240"/>
    <mergeCell ref="L1238:L1240"/>
    <mergeCell ref="D1244:D1246"/>
    <mergeCell ref="E1244:F1246"/>
    <mergeCell ref="G1244:G1246"/>
    <mergeCell ref="H1244:H1246"/>
    <mergeCell ref="I1244:I1246"/>
    <mergeCell ref="J1244:J1246"/>
    <mergeCell ref="K1244:K1246"/>
    <mergeCell ref="L1244:L1246"/>
    <mergeCell ref="D1247:D1249"/>
    <mergeCell ref="E1247:F1249"/>
    <mergeCell ref="G1247:G1249"/>
    <mergeCell ref="H1247:H1249"/>
    <mergeCell ref="I1247:I1249"/>
    <mergeCell ref="J1247:J1249"/>
    <mergeCell ref="K1247:K1249"/>
    <mergeCell ref="L1247:L1249"/>
    <mergeCell ref="D1256:D1258"/>
    <mergeCell ref="E1256:F1258"/>
    <mergeCell ref="G1256:G1258"/>
    <mergeCell ref="H1256:H1258"/>
    <mergeCell ref="I1256:I1258"/>
    <mergeCell ref="J1256:J1258"/>
    <mergeCell ref="K1256:K1258"/>
    <mergeCell ref="L1256:L1258"/>
    <mergeCell ref="D1259:D1261"/>
    <mergeCell ref="E1259:F1261"/>
    <mergeCell ref="G1259:G1261"/>
    <mergeCell ref="H1259:H1261"/>
    <mergeCell ref="I1259:I1261"/>
    <mergeCell ref="J1259:J1261"/>
    <mergeCell ref="K1259:K1261"/>
    <mergeCell ref="L1259:L1261"/>
    <mergeCell ref="D1262:D1264"/>
    <mergeCell ref="E1262:F1264"/>
    <mergeCell ref="G1262:G1264"/>
    <mergeCell ref="H1262:H1264"/>
    <mergeCell ref="I1262:I1264"/>
    <mergeCell ref="J1262:J1264"/>
    <mergeCell ref="K1262:K1264"/>
    <mergeCell ref="L1262:L1264"/>
    <mergeCell ref="D1268:D1270"/>
    <mergeCell ref="E1268:F1270"/>
    <mergeCell ref="G1268:G1270"/>
    <mergeCell ref="H1268:H1270"/>
    <mergeCell ref="I1268:I1270"/>
    <mergeCell ref="J1268:J1270"/>
    <mergeCell ref="K1268:K1270"/>
    <mergeCell ref="L1268:L1270"/>
    <mergeCell ref="D1265:D1267"/>
    <mergeCell ref="E1265:F1267"/>
    <mergeCell ref="G1265:G1267"/>
    <mergeCell ref="H1265:H1267"/>
    <mergeCell ref="I1265:I1267"/>
    <mergeCell ref="J1265:J1267"/>
    <mergeCell ref="K1265:K1267"/>
    <mergeCell ref="L1265:L1267"/>
    <mergeCell ref="D1274:D1276"/>
    <mergeCell ref="E1274:F1276"/>
    <mergeCell ref="G1274:G1276"/>
    <mergeCell ref="H1274:H1276"/>
    <mergeCell ref="I1274:I1276"/>
    <mergeCell ref="J1274:J1276"/>
    <mergeCell ref="K1274:K1276"/>
    <mergeCell ref="L1274:L1276"/>
    <mergeCell ref="D1271:D1273"/>
    <mergeCell ref="E1271:F1273"/>
    <mergeCell ref="G1271:G1273"/>
    <mergeCell ref="H1271:H1273"/>
    <mergeCell ref="I1271:I1273"/>
    <mergeCell ref="J1271:J1273"/>
    <mergeCell ref="K1271:K1273"/>
    <mergeCell ref="L1271:L1273"/>
    <mergeCell ref="D1280:D1282"/>
    <mergeCell ref="E1280:F1282"/>
    <mergeCell ref="G1280:G1282"/>
    <mergeCell ref="H1280:H1282"/>
    <mergeCell ref="I1280:I1282"/>
    <mergeCell ref="J1280:J1282"/>
    <mergeCell ref="K1280:K1282"/>
    <mergeCell ref="L1280:L1282"/>
    <mergeCell ref="D1283:D1285"/>
    <mergeCell ref="E1283:F1285"/>
    <mergeCell ref="G1283:G1285"/>
    <mergeCell ref="H1283:H1285"/>
    <mergeCell ref="I1283:I1285"/>
    <mergeCell ref="J1283:J1285"/>
    <mergeCell ref="K1283:K1285"/>
    <mergeCell ref="L1283:L1285"/>
    <mergeCell ref="D1277:D1279"/>
    <mergeCell ref="E1277:F1279"/>
    <mergeCell ref="G1277:G1279"/>
    <mergeCell ref="H1277:H1279"/>
    <mergeCell ref="I1277:I1279"/>
    <mergeCell ref="J1277:J1279"/>
    <mergeCell ref="K1277:K1279"/>
    <mergeCell ref="L1277:L1279"/>
    <mergeCell ref="D1286:D1288"/>
    <mergeCell ref="E1286:F1288"/>
    <mergeCell ref="G1286:G1288"/>
    <mergeCell ref="H1286:H1288"/>
    <mergeCell ref="I1286:I1288"/>
    <mergeCell ref="J1286:J1288"/>
    <mergeCell ref="K1286:K1288"/>
    <mergeCell ref="L1286:L1288"/>
    <mergeCell ref="D1292:D1294"/>
    <mergeCell ref="E1292:F1294"/>
    <mergeCell ref="G1292:G1294"/>
    <mergeCell ref="H1292:H1294"/>
    <mergeCell ref="I1292:I1294"/>
    <mergeCell ref="J1292:J1294"/>
    <mergeCell ref="K1292:K1294"/>
    <mergeCell ref="L1292:L1294"/>
    <mergeCell ref="D1295:D1297"/>
    <mergeCell ref="E1295:F1297"/>
    <mergeCell ref="G1295:G1297"/>
    <mergeCell ref="H1295:H1297"/>
    <mergeCell ref="I1295:I1297"/>
    <mergeCell ref="J1295:J1297"/>
    <mergeCell ref="K1295:K1297"/>
    <mergeCell ref="L1295:L1297"/>
    <mergeCell ref="D1289:D1291"/>
    <mergeCell ref="E1289:F1291"/>
    <mergeCell ref="G1289:G1291"/>
    <mergeCell ref="H1289:H1291"/>
    <mergeCell ref="I1289:I1291"/>
    <mergeCell ref="J1289:J1291"/>
    <mergeCell ref="K1289:K1291"/>
    <mergeCell ref="L1289:L1291"/>
    <mergeCell ref="D1298:D1300"/>
    <mergeCell ref="E1298:F1300"/>
    <mergeCell ref="G1298:G1300"/>
    <mergeCell ref="H1298:H1300"/>
    <mergeCell ref="I1298:I1300"/>
    <mergeCell ref="J1298:J1300"/>
    <mergeCell ref="K1298:K1300"/>
    <mergeCell ref="L1298:L1300"/>
    <mergeCell ref="D1304:D1306"/>
    <mergeCell ref="E1304:F1306"/>
    <mergeCell ref="G1304:G1306"/>
    <mergeCell ref="H1304:H1306"/>
    <mergeCell ref="I1304:I1306"/>
    <mergeCell ref="J1304:J1306"/>
    <mergeCell ref="K1304:K1306"/>
    <mergeCell ref="L1304:L1306"/>
    <mergeCell ref="D1307:D1309"/>
    <mergeCell ref="E1307:F1309"/>
    <mergeCell ref="G1307:G1309"/>
    <mergeCell ref="H1307:H1309"/>
    <mergeCell ref="I1307:I1309"/>
    <mergeCell ref="J1307:J1309"/>
    <mergeCell ref="K1307:K1309"/>
    <mergeCell ref="L1307:L1309"/>
    <mergeCell ref="D1316:D1318"/>
    <mergeCell ref="E1316:F1318"/>
    <mergeCell ref="G1316:G1318"/>
    <mergeCell ref="H1316:H1318"/>
    <mergeCell ref="I1316:I1318"/>
    <mergeCell ref="J1316:J1318"/>
    <mergeCell ref="K1316:K1318"/>
    <mergeCell ref="L1316:L1318"/>
    <mergeCell ref="D1319:D1321"/>
    <mergeCell ref="E1319:F1321"/>
    <mergeCell ref="G1319:G1321"/>
    <mergeCell ref="H1319:H1321"/>
    <mergeCell ref="I1319:I1321"/>
    <mergeCell ref="J1319:J1321"/>
    <mergeCell ref="K1319:K1321"/>
    <mergeCell ref="L1319:L1321"/>
    <mergeCell ref="D1322:D1324"/>
    <mergeCell ref="E1322:F1324"/>
    <mergeCell ref="G1322:G1324"/>
    <mergeCell ref="H1322:H1324"/>
    <mergeCell ref="I1322:I1324"/>
    <mergeCell ref="J1322:J1324"/>
    <mergeCell ref="K1322:K1324"/>
    <mergeCell ref="L1322:L1324"/>
    <mergeCell ref="D1328:D1330"/>
    <mergeCell ref="E1328:F1330"/>
    <mergeCell ref="G1328:G1330"/>
    <mergeCell ref="H1328:H1330"/>
    <mergeCell ref="I1328:I1330"/>
    <mergeCell ref="J1328:J1330"/>
    <mergeCell ref="K1328:K1330"/>
    <mergeCell ref="L1328:L1330"/>
    <mergeCell ref="D1331:D1333"/>
    <mergeCell ref="E1331:F1333"/>
    <mergeCell ref="G1331:G1333"/>
    <mergeCell ref="H1331:H1333"/>
    <mergeCell ref="I1331:I1333"/>
    <mergeCell ref="J1331:J1333"/>
    <mergeCell ref="K1331:K1333"/>
    <mergeCell ref="L1331:L1333"/>
    <mergeCell ref="D1334:D1336"/>
    <mergeCell ref="E1334:F1336"/>
    <mergeCell ref="G1334:G1336"/>
    <mergeCell ref="H1334:H1336"/>
    <mergeCell ref="I1334:I1336"/>
    <mergeCell ref="J1334:J1336"/>
    <mergeCell ref="K1334:K1336"/>
    <mergeCell ref="L1334:L1336"/>
    <mergeCell ref="D1352:D1354"/>
    <mergeCell ref="E1352:F1354"/>
    <mergeCell ref="G1352:G1354"/>
    <mergeCell ref="H1352:H1354"/>
    <mergeCell ref="I1352:I1354"/>
    <mergeCell ref="J1352:J1354"/>
    <mergeCell ref="K1352:K1354"/>
    <mergeCell ref="L1352:L1354"/>
    <mergeCell ref="D1337:D1339"/>
    <mergeCell ref="E1337:F1339"/>
    <mergeCell ref="G1337:G1339"/>
    <mergeCell ref="H1337:H1339"/>
    <mergeCell ref="I1337:I1339"/>
    <mergeCell ref="J1337:J1339"/>
    <mergeCell ref="K1337:K1339"/>
    <mergeCell ref="L1337:L1339"/>
    <mergeCell ref="D1340:D1342"/>
    <mergeCell ref="E1340:F1342"/>
    <mergeCell ref="G1340:G1342"/>
    <mergeCell ref="H1340:H1342"/>
    <mergeCell ref="I1340:I1342"/>
    <mergeCell ref="J1340:J1342"/>
    <mergeCell ref="K1340:K1342"/>
    <mergeCell ref="L1340:L1342"/>
    <mergeCell ref="D1343:D1345"/>
    <mergeCell ref="E1343:F1345"/>
    <mergeCell ref="G1343:G1345"/>
    <mergeCell ref="H1343:H1345"/>
    <mergeCell ref="I1343:I1345"/>
    <mergeCell ref="J1343:J1345"/>
    <mergeCell ref="K1343:K1345"/>
    <mergeCell ref="L1343:L1345"/>
    <mergeCell ref="D1355:D1357"/>
    <mergeCell ref="E1355:F1357"/>
    <mergeCell ref="G1355:G1357"/>
    <mergeCell ref="H1355:H1357"/>
    <mergeCell ref="I1355:I1357"/>
    <mergeCell ref="J1355:J1357"/>
    <mergeCell ref="K1355:K1357"/>
    <mergeCell ref="L1355:L1357"/>
    <mergeCell ref="D1358:D1360"/>
    <mergeCell ref="E1358:F1360"/>
    <mergeCell ref="G1358:G1360"/>
    <mergeCell ref="H1358:H1360"/>
    <mergeCell ref="I1358:I1360"/>
    <mergeCell ref="J1358:J1360"/>
    <mergeCell ref="K1358:K1360"/>
    <mergeCell ref="L1358:L1360"/>
    <mergeCell ref="D1346:D1348"/>
    <mergeCell ref="E1346:F1348"/>
    <mergeCell ref="G1346:G1348"/>
    <mergeCell ref="H1346:H1348"/>
    <mergeCell ref="I1346:I1348"/>
    <mergeCell ref="J1346:J1348"/>
    <mergeCell ref="K1346:K1348"/>
    <mergeCell ref="L1346:L1348"/>
    <mergeCell ref="D1349:D1351"/>
    <mergeCell ref="E1349:F1351"/>
    <mergeCell ref="G1349:G1351"/>
    <mergeCell ref="H1349:H1351"/>
    <mergeCell ref="I1349:I1351"/>
    <mergeCell ref="J1349:J1351"/>
    <mergeCell ref="K1349:K1351"/>
    <mergeCell ref="L1349:L1351"/>
  </mergeCells>
  <conditionalFormatting sqref="L22:Q22">
    <cfRule type="expression" dxfId="11" priority="3">
      <formula>$L22="VÍNCULOS NÃO INDICADOS / ERRO NA QUANTIDADE VINCULADA"</formula>
    </cfRule>
  </conditionalFormatting>
  <conditionalFormatting sqref="N361:AG690">
    <cfRule type="expression" dxfId="10" priority="2">
      <formula>$C361="X"</formula>
    </cfRule>
  </conditionalFormatting>
  <conditionalFormatting sqref="N696:AG698">
    <cfRule type="expression" dxfId="9" priority="1">
      <formula>$C696="X"</formula>
    </cfRule>
  </conditionalFormatting>
  <printOptions horizontalCentered="1"/>
  <pageMargins left="0" right="0" top="0.19685039370078741" bottom="0.19685039370078741" header="0" footer="0"/>
  <pageSetup paperSize="9" scale="54"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64AFD-F377-4DE2-A6AF-209F582B90D2}">
  <sheetPr filterMode="1"/>
  <dimension ref="A1:AB4538"/>
  <sheetViews>
    <sheetView showGridLines="0" showZeros="0" topLeftCell="K1" zoomScaleNormal="100" workbookViewId="0">
      <pane ySplit="5" topLeftCell="A4190" activePane="bottomLeft" state="frozen"/>
      <selection activeCell="Z34" sqref="Z34"/>
      <selection pane="bottomLeft" activeCell="T7" sqref="T7:T4537"/>
    </sheetView>
  </sheetViews>
  <sheetFormatPr defaultColWidth="9.140625" defaultRowHeight="15"/>
  <cols>
    <col min="1" max="1" width="0.7109375" style="189" hidden="1" customWidth="1"/>
    <col min="2" max="2" width="8.28515625" style="189" hidden="1" customWidth="1"/>
    <col min="3" max="3" width="6.7109375" style="189" hidden="1" customWidth="1"/>
    <col min="4" max="4" width="15" style="189" hidden="1" customWidth="1"/>
    <col min="5" max="5" width="7" style="189" hidden="1" customWidth="1"/>
    <col min="6" max="6" width="14.42578125" style="189" hidden="1" customWidth="1"/>
    <col min="7" max="9" width="7" style="189" hidden="1" customWidth="1"/>
    <col min="10" max="10" width="9.28515625" style="179" hidden="1" customWidth="1"/>
    <col min="11" max="11" width="4.85546875" style="180" customWidth="1"/>
    <col min="12" max="12" width="12.28515625" style="180" bestFit="1" customWidth="1"/>
    <col min="13" max="13" width="15" style="180" customWidth="1"/>
    <col min="14" max="14" width="8.42578125" style="181" customWidth="1"/>
    <col min="15" max="15" width="56.42578125" style="182" customWidth="1"/>
    <col min="16" max="16" width="9.28515625" style="182" customWidth="1"/>
    <col min="17" max="17" width="5" style="182" customWidth="1"/>
    <col min="18" max="18" width="12.7109375" style="184" bestFit="1" customWidth="1"/>
    <col min="19" max="19" width="14" style="185" customWidth="1"/>
    <col min="20" max="20" width="16.42578125" style="185" customWidth="1"/>
    <col min="21" max="21" width="13.7109375" style="186" customWidth="1"/>
    <col min="22" max="22" width="45.7109375" style="187" customWidth="1"/>
    <col min="23" max="25" width="9.42578125" style="188" customWidth="1"/>
    <col min="26" max="26" width="1" style="189" customWidth="1"/>
    <col min="27" max="27" width="12.85546875" style="189" bestFit="1" customWidth="1"/>
    <col min="28" max="28" width="13.28515625" style="191" bestFit="1" customWidth="1"/>
    <col min="29" max="30" width="9.140625" style="189"/>
    <col min="31" max="31" width="9.140625" style="189" customWidth="1"/>
    <col min="32" max="16384" width="9.140625" style="189"/>
  </cols>
  <sheetData>
    <row r="1" spans="1:28" ht="3" customHeight="1" thickBot="1">
      <c r="A1" s="178"/>
      <c r="B1" s="178"/>
      <c r="C1" s="178"/>
      <c r="D1" s="178"/>
      <c r="E1" s="178"/>
      <c r="F1" s="178"/>
      <c r="G1" s="178"/>
      <c r="H1" s="178"/>
      <c r="I1" s="178"/>
      <c r="Q1" s="183"/>
      <c r="AB1" s="193"/>
    </row>
    <row r="2" spans="1:28" ht="14.25" customHeight="1">
      <c r="J2" s="189">
        <f>COUNTA(O$1:O$66195)</f>
        <v>4533</v>
      </c>
      <c r="K2" s="59" t="s">
        <v>142</v>
      </c>
      <c r="L2" s="40"/>
      <c r="M2" s="40"/>
      <c r="N2" s="41"/>
      <c r="O2" s="41"/>
      <c r="P2" s="41"/>
      <c r="Q2" s="41"/>
      <c r="R2" s="55"/>
      <c r="S2" s="42"/>
      <c r="T2" s="63">
        <f>SUM($T$6:$T$6120)/2</f>
        <v>51752773.752615616</v>
      </c>
      <c r="U2" s="43"/>
      <c r="V2" s="44"/>
      <c r="W2" s="45"/>
      <c r="X2" s="46"/>
      <c r="Y2" s="47"/>
      <c r="Z2" s="194"/>
      <c r="AB2" s="193"/>
    </row>
    <row r="3" spans="1:28" ht="14.25" customHeight="1">
      <c r="K3" s="48" t="s">
        <v>142</v>
      </c>
      <c r="L3" s="1032" t="s">
        <v>143</v>
      </c>
      <c r="M3" s="1034" t="s">
        <v>144</v>
      </c>
      <c r="N3" s="1026" t="s">
        <v>145</v>
      </c>
      <c r="O3" s="1026" t="s">
        <v>27</v>
      </c>
      <c r="P3" s="1036"/>
      <c r="Q3" s="1026" t="s">
        <v>146</v>
      </c>
      <c r="R3" s="1030" t="s">
        <v>147</v>
      </c>
      <c r="S3" s="1024" t="s">
        <v>148</v>
      </c>
      <c r="T3" s="1024" t="s">
        <v>149</v>
      </c>
      <c r="U3" s="1026" t="s">
        <v>150</v>
      </c>
      <c r="V3" s="1028" t="s">
        <v>151</v>
      </c>
      <c r="W3" s="49" t="s">
        <v>152</v>
      </c>
      <c r="X3" s="50"/>
      <c r="Y3" s="51"/>
      <c r="Z3" s="194"/>
      <c r="AB3" s="193"/>
    </row>
    <row r="4" spans="1:28">
      <c r="K4" s="48" t="s">
        <v>142</v>
      </c>
      <c r="L4" s="1033"/>
      <c r="M4" s="1035"/>
      <c r="N4" s="1027"/>
      <c r="O4" s="1027"/>
      <c r="P4" s="1037"/>
      <c r="Q4" s="1027"/>
      <c r="R4" s="1031"/>
      <c r="S4" s="1025"/>
      <c r="T4" s="1025"/>
      <c r="U4" s="1027"/>
      <c r="V4" s="1029"/>
      <c r="W4" s="52" t="s">
        <v>153</v>
      </c>
      <c r="X4" s="53" t="s">
        <v>154</v>
      </c>
      <c r="Y4" s="54" t="s">
        <v>155</v>
      </c>
      <c r="Z4" s="194"/>
      <c r="AB4" s="193"/>
    </row>
    <row r="5" spans="1:28" ht="10.15" customHeight="1">
      <c r="K5" s="195"/>
      <c r="L5" s="196"/>
      <c r="M5" s="197"/>
      <c r="N5" s="198"/>
      <c r="O5" s="199"/>
      <c r="P5" s="199"/>
      <c r="Q5" s="199"/>
      <c r="R5" s="200"/>
      <c r="S5" s="201"/>
      <c r="T5" s="201"/>
      <c r="U5" s="198"/>
      <c r="V5" s="202"/>
      <c r="W5" s="203"/>
      <c r="X5" s="204"/>
      <c r="Y5" s="205"/>
      <c r="Z5" s="194"/>
      <c r="AB5" s="193"/>
    </row>
    <row r="6" spans="1:28" hidden="1">
      <c r="B6" s="189">
        <f t="shared" ref="B6" si="0">IF(J6=0,0,U6)</f>
        <v>0</v>
      </c>
      <c r="C6" s="189">
        <f t="shared" ref="C6" ca="1" si="1">IF(OR(J6=0,I6=0),0,IF(_xlfn.IFNA(MATCH(B6,OFFSET($B$5,,,$G6,),),0)&gt;0,0,MAX(OFFSET($C$5,,,$G6,))+1))</f>
        <v>0</v>
      </c>
      <c r="D6" s="189">
        <f t="shared" ref="D6" si="2">IF(J6=0,0,N6&amp;"-"&amp;U6)</f>
        <v>0</v>
      </c>
      <c r="E6" s="189">
        <f t="shared" ref="E6" ca="1" si="3">IF(OR(J6=0,I6=0),0,IF(_xlfn.IFNA(MATCH(D6,OFFSET($D$5,,,$G6,),),0)&gt;0,0,_xlfn.MAXIFS(OFFSET($E$5,,,$G6,),OFFSET($J$5,,,$G6,),J6)+1))</f>
        <v>0</v>
      </c>
      <c r="F6" s="189">
        <f t="shared" ref="F6" si="4">IF(J6=0,0,E6&amp;"-"&amp;N6)</f>
        <v>0</v>
      </c>
      <c r="G6" s="189" cm="1">
        <f t="array" aca="1" ref="G6" ca="1">OFFSET(G6,-1,,,)+1</f>
        <v>1</v>
      </c>
      <c r="H6" s="189">
        <f t="shared" ref="H6:H83" si="5">IF(OR($K6=0,$K6=""),$W6,0)</f>
        <v>0</v>
      </c>
      <c r="I6" s="189">
        <f t="shared" ref="I6" si="6">H6*R6</f>
        <v>0</v>
      </c>
      <c r="J6" s="179">
        <f t="shared" ref="J6" si="7">IF(AND(I6&lt;&gt;0,OR(K6=0,K6="")),N6&amp;" - Mapa",0)</f>
        <v>0</v>
      </c>
      <c r="K6" s="173" t="s">
        <v>156</v>
      </c>
      <c r="L6" s="174" t="str" cm="1">
        <f t="array" aca="1" ref="L6" ca="1">IF($K6="",OFFSET(L6,-1,,,),K6)</f>
        <v>01</v>
      </c>
      <c r="M6" s="175" t="str" cm="1">
        <f t="array" aca="1" ref="M6" ca="1">IF(OR($K6=0,$K6=""),OFFSET(M6,-1,,,),O6)</f>
        <v>Serviços Iniciais</v>
      </c>
      <c r="N6" s="67" t="s">
        <v>143</v>
      </c>
      <c r="O6" s="68" t="s">
        <v>3041</v>
      </c>
      <c r="P6" s="68"/>
      <c r="Q6" s="68"/>
      <c r="R6" s="69"/>
      <c r="S6" s="70"/>
      <c r="T6" s="70">
        <v>0</v>
      </c>
      <c r="U6" s="67"/>
      <c r="V6" s="71"/>
      <c r="W6" s="171"/>
      <c r="X6" s="172"/>
      <c r="Y6" s="176">
        <f t="shared" ref="Y6:Y83" si="8">X6+W6</f>
        <v>0</v>
      </c>
      <c r="AB6" s="193"/>
    </row>
    <row r="7" spans="1:28">
      <c r="B7" s="189">
        <f t="shared" ref="B7:B84" si="9">IF(J7=0,0,U7)</f>
        <v>0</v>
      </c>
      <c r="C7" s="189">
        <f t="shared" ref="C7:C84" ca="1" si="10">IF(OR(J7=0,I7=0),0,IF(_xlfn.IFNA(MATCH(B7,OFFSET($B$5,,,$G7,),),0)&gt;0,0,MAX(OFFSET($C$5,,,$G7,))+1))</f>
        <v>0</v>
      </c>
      <c r="D7" s="189">
        <f t="shared" ref="D7:D84" si="11">IF(J7=0,0,N7&amp;"-"&amp;U7)</f>
        <v>0</v>
      </c>
      <c r="E7" s="189">
        <f t="shared" ref="E7:E84" ca="1" si="12">IF(OR(J7=0,I7=0),0,IF(_xlfn.IFNA(MATCH(D7,OFFSET($D$5,,,$G7,),),0)&gt;0,0,_xlfn.MAXIFS(OFFSET($E$5,,,$G7,),OFFSET($J$5,,,$G7,),J7)+1))</f>
        <v>0</v>
      </c>
      <c r="F7" s="189">
        <f t="shared" ref="F7:F84" si="13">IF(J7=0,0,E7&amp;"-"&amp;N7)</f>
        <v>0</v>
      </c>
      <c r="G7" s="189" cm="1">
        <f t="array" aca="1" ref="G7" ca="1">OFFSET(G7,-1,,,)+1</f>
        <v>2</v>
      </c>
      <c r="H7" s="189">
        <f t="shared" si="5"/>
        <v>0</v>
      </c>
      <c r="I7" s="189">
        <f t="shared" ref="I7:I84" si="14">H7*R7</f>
        <v>0</v>
      </c>
      <c r="J7" s="179">
        <f t="shared" ref="J7:J84" si="15">IF(AND(I7&lt;&gt;0,OR(K7=0,K7="")),N7&amp;" - Mapa",0)</f>
        <v>0</v>
      </c>
      <c r="K7" s="173" t="s">
        <v>158</v>
      </c>
      <c r="L7" s="174" t="str" cm="1">
        <f t="array" aca="1" ref="L7" ca="1">IF($K7="",OFFSET(L7,-1,,,),K7)</f>
        <v>01.01</v>
      </c>
      <c r="M7" s="175" t="str" cm="1">
        <f t="array" aca="1" ref="M7" ca="1">IF(OR($K7=0,$K7=""),OFFSET(M7,-1,,,),O7)</f>
        <v>CUSTO INCORRIDO: TOPOGRAFIA</v>
      </c>
      <c r="N7" s="67" t="s">
        <v>3797</v>
      </c>
      <c r="O7" s="68" t="s">
        <v>4209</v>
      </c>
      <c r="P7" s="68"/>
      <c r="Q7" s="68" t="s">
        <v>3261</v>
      </c>
      <c r="R7" s="69">
        <v>1</v>
      </c>
      <c r="S7" s="70">
        <v>22850</v>
      </c>
      <c r="T7" s="70">
        <v>22850</v>
      </c>
      <c r="U7" s="67"/>
      <c r="V7" s="71"/>
      <c r="W7" s="171"/>
      <c r="X7" s="172"/>
      <c r="Y7" s="176">
        <f t="shared" si="8"/>
        <v>0</v>
      </c>
      <c r="AA7" s="192"/>
      <c r="AB7" s="190"/>
    </row>
    <row r="8" spans="1:28" hidden="1">
      <c r="B8" s="189">
        <f t="shared" si="9"/>
        <v>0</v>
      </c>
      <c r="C8" s="189">
        <f t="shared" ca="1" si="10"/>
        <v>0</v>
      </c>
      <c r="D8" s="189">
        <f t="shared" si="11"/>
        <v>0</v>
      </c>
      <c r="E8" s="189">
        <f t="shared" ca="1" si="12"/>
        <v>0</v>
      </c>
      <c r="F8" s="189">
        <f t="shared" si="13"/>
        <v>0</v>
      </c>
      <c r="G8" s="189" cm="1">
        <f t="array" aca="1" ref="G8" ca="1">OFFSET(G8,-1,,,)+1</f>
        <v>3</v>
      </c>
      <c r="H8" s="189">
        <f t="shared" si="5"/>
        <v>0</v>
      </c>
      <c r="I8" s="189">
        <f t="shared" si="14"/>
        <v>0</v>
      </c>
      <c r="J8" s="179">
        <f t="shared" si="15"/>
        <v>0</v>
      </c>
      <c r="K8" s="173"/>
      <c r="L8" s="174" t="str" cm="1">
        <f t="array" aca="1" ref="L8" ca="1">IF($K8="",OFFSET(L8,-1,,,),K8)</f>
        <v>01.01</v>
      </c>
      <c r="M8" s="175" t="str" cm="1">
        <f t="array" aca="1" ref="M8" ca="1">IF(OR($K8=0,$K8=""),OFFSET(M8,-1,,,),O8)</f>
        <v>CUSTO INCORRIDO: TOPOGRAFIA</v>
      </c>
      <c r="N8" s="67" t="s">
        <v>162</v>
      </c>
      <c r="O8" s="68" t="s">
        <v>163</v>
      </c>
      <c r="P8" s="68"/>
      <c r="Q8" s="68" t="s">
        <v>3261</v>
      </c>
      <c r="R8" s="69">
        <v>1</v>
      </c>
      <c r="S8" s="70">
        <v>22850</v>
      </c>
      <c r="T8" s="70">
        <v>22850</v>
      </c>
      <c r="U8" s="67" t="s">
        <v>162</v>
      </c>
      <c r="V8" s="71" t="s">
        <v>163</v>
      </c>
      <c r="W8" s="171"/>
      <c r="X8" s="172"/>
      <c r="Y8" s="176">
        <f t="shared" si="8"/>
        <v>0</v>
      </c>
      <c r="AA8" s="192"/>
      <c r="AB8" s="193"/>
    </row>
    <row r="9" spans="1:28">
      <c r="B9" s="189">
        <f t="shared" si="9"/>
        <v>0</v>
      </c>
      <c r="C9" s="189">
        <f t="shared" ca="1" si="10"/>
        <v>0</v>
      </c>
      <c r="D9" s="189">
        <f t="shared" si="11"/>
        <v>0</v>
      </c>
      <c r="E9" s="189">
        <f t="shared" ca="1" si="12"/>
        <v>0</v>
      </c>
      <c r="F9" s="189">
        <f t="shared" si="13"/>
        <v>0</v>
      </c>
      <c r="G9" s="189" cm="1">
        <f t="array" aca="1" ref="G9" ca="1">OFFSET(G9,-1,,,)+1</f>
        <v>4</v>
      </c>
      <c r="H9" s="189">
        <f t="shared" si="5"/>
        <v>0</v>
      </c>
      <c r="I9" s="189">
        <f t="shared" si="14"/>
        <v>0</v>
      </c>
      <c r="J9" s="179">
        <f t="shared" si="15"/>
        <v>0</v>
      </c>
      <c r="K9" s="173" t="s">
        <v>164</v>
      </c>
      <c r="L9" s="174" t="str" cm="1">
        <f t="array" aca="1" ref="L9" ca="1">IF($K9="",OFFSET(L9,-1,,,),K9)</f>
        <v>01.02</v>
      </c>
      <c r="M9" s="175" t="str" cm="1">
        <f t="array" aca="1" ref="M9" ca="1">IF(OR($K9=0,$K9=""),OFFSET(M9,-1,,,),O9)</f>
        <v>CUSTO INCORRIDO: GABARITO</v>
      </c>
      <c r="N9" s="67" t="s">
        <v>3798</v>
      </c>
      <c r="O9" s="68" t="s">
        <v>4210</v>
      </c>
      <c r="P9" s="68"/>
      <c r="Q9" s="68" t="s">
        <v>3261</v>
      </c>
      <c r="R9" s="69">
        <v>1</v>
      </c>
      <c r="S9" s="70">
        <v>32775.120000000003</v>
      </c>
      <c r="T9" s="70">
        <v>32775.120000000003</v>
      </c>
      <c r="U9" s="67"/>
      <c r="V9" s="71"/>
      <c r="W9" s="171"/>
      <c r="X9" s="172"/>
      <c r="Y9" s="176">
        <f t="shared" si="8"/>
        <v>0</v>
      </c>
      <c r="AA9" s="192"/>
      <c r="AB9" s="193"/>
    </row>
    <row r="10" spans="1:28" hidden="1">
      <c r="B10" s="189">
        <f t="shared" si="9"/>
        <v>0</v>
      </c>
      <c r="C10" s="189">
        <f t="shared" ca="1" si="10"/>
        <v>0</v>
      </c>
      <c r="D10" s="189">
        <f t="shared" si="11"/>
        <v>0</v>
      </c>
      <c r="E10" s="189">
        <f t="shared" ca="1" si="12"/>
        <v>0</v>
      </c>
      <c r="F10" s="189">
        <f t="shared" si="13"/>
        <v>0</v>
      </c>
      <c r="G10" s="189" cm="1">
        <f t="array" aca="1" ref="G10" ca="1">OFFSET(G10,-1,,,)+1</f>
        <v>5</v>
      </c>
      <c r="H10" s="189">
        <f t="shared" si="5"/>
        <v>0</v>
      </c>
      <c r="I10" s="189">
        <f t="shared" si="14"/>
        <v>0</v>
      </c>
      <c r="J10" s="179">
        <f t="shared" si="15"/>
        <v>0</v>
      </c>
      <c r="K10" s="173"/>
      <c r="L10" s="174" t="str" cm="1">
        <f t="array" aca="1" ref="L10" ca="1">IF($K10="",OFFSET(L10,-1,,,),K10)</f>
        <v>01.02</v>
      </c>
      <c r="M10" s="175" t="str" cm="1">
        <f t="array" aca="1" ref="M10" ca="1">IF(OR($K10=0,$K10=""),OFFSET(M10,-1,,,),O10)</f>
        <v>CUSTO INCORRIDO: GABARITO</v>
      </c>
      <c r="N10" s="67" t="s">
        <v>165</v>
      </c>
      <c r="O10" s="68" t="s">
        <v>166</v>
      </c>
      <c r="P10" s="68"/>
      <c r="Q10" s="68" t="s">
        <v>3261</v>
      </c>
      <c r="R10" s="69">
        <v>1</v>
      </c>
      <c r="S10" s="70">
        <v>32775.120000000003</v>
      </c>
      <c r="T10" s="70">
        <v>32775.120000000003</v>
      </c>
      <c r="U10" s="67" t="s">
        <v>165</v>
      </c>
      <c r="V10" s="71" t="s">
        <v>166</v>
      </c>
      <c r="W10" s="171"/>
      <c r="X10" s="172"/>
      <c r="Y10" s="176">
        <f t="shared" si="8"/>
        <v>0</v>
      </c>
      <c r="AA10" s="192"/>
      <c r="AB10" s="193"/>
    </row>
    <row r="11" spans="1:28">
      <c r="B11" s="189">
        <f t="shared" si="9"/>
        <v>0</v>
      </c>
      <c r="C11" s="189">
        <f t="shared" ca="1" si="10"/>
        <v>0</v>
      </c>
      <c r="D11" s="189">
        <f t="shared" si="11"/>
        <v>0</v>
      </c>
      <c r="E11" s="189">
        <f t="shared" ca="1" si="12"/>
        <v>0</v>
      </c>
      <c r="F11" s="189">
        <f t="shared" si="13"/>
        <v>0</v>
      </c>
      <c r="G11" s="189" cm="1">
        <f t="array" aca="1" ref="G11" ca="1">OFFSET(G11,-1,,,)+1</f>
        <v>6</v>
      </c>
      <c r="H11" s="189">
        <f t="shared" si="5"/>
        <v>0</v>
      </c>
      <c r="I11" s="189">
        <f t="shared" si="14"/>
        <v>0</v>
      </c>
      <c r="J11" s="179">
        <f t="shared" si="15"/>
        <v>0</v>
      </c>
      <c r="K11" s="173" t="s">
        <v>3272</v>
      </c>
      <c r="L11" s="174" t="str" cm="1">
        <f t="array" aca="1" ref="L11" ca="1">IF($K11="",OFFSET(L11,-1,,,),K11)</f>
        <v>01.03</v>
      </c>
      <c r="M11" s="175" t="str" cm="1">
        <f t="array" aca="1" ref="M11" ca="1">IF(OR($K11=0,$K11=""),OFFSET(M11,-1,,,),O11)</f>
        <v>SERVIÇOS TOPOGRÁFICOS</v>
      </c>
      <c r="N11" s="67" t="s">
        <v>159</v>
      </c>
      <c r="O11" s="68" t="s">
        <v>4211</v>
      </c>
      <c r="P11" s="68"/>
      <c r="Q11" s="68" t="s">
        <v>3252</v>
      </c>
      <c r="R11" s="69">
        <v>8</v>
      </c>
      <c r="S11" s="70">
        <v>1580</v>
      </c>
      <c r="T11" s="70">
        <v>12640</v>
      </c>
      <c r="U11" s="67"/>
      <c r="V11" s="71"/>
      <c r="W11" s="171"/>
      <c r="X11" s="172"/>
      <c r="Y11" s="176">
        <f t="shared" si="8"/>
        <v>0</v>
      </c>
      <c r="AA11" s="192"/>
      <c r="AB11" s="193"/>
    </row>
    <row r="12" spans="1:28" hidden="1">
      <c r="B12" s="189">
        <f t="shared" si="9"/>
        <v>0</v>
      </c>
      <c r="C12" s="189">
        <f t="shared" ca="1" si="10"/>
        <v>0</v>
      </c>
      <c r="D12" s="189">
        <f t="shared" si="11"/>
        <v>0</v>
      </c>
      <c r="E12" s="189">
        <f t="shared" ca="1" si="12"/>
        <v>0</v>
      </c>
      <c r="F12" s="189">
        <f t="shared" si="13"/>
        <v>0</v>
      </c>
      <c r="G12" s="189" cm="1">
        <f t="array" aca="1" ref="G12" ca="1">OFFSET(G12,-1,,,)+1</f>
        <v>7</v>
      </c>
      <c r="H12" s="189">
        <f t="shared" si="5"/>
        <v>0</v>
      </c>
      <c r="I12" s="189">
        <f t="shared" si="14"/>
        <v>0</v>
      </c>
      <c r="J12" s="179">
        <f t="shared" si="15"/>
        <v>0</v>
      </c>
      <c r="K12" s="173"/>
      <c r="L12" s="174" t="str" cm="1">
        <f t="array" aca="1" ref="L12" ca="1">IF($K12="",OFFSET(L12,-1,,,),K12)</f>
        <v>01.03</v>
      </c>
      <c r="M12" s="175" t="str" cm="1">
        <f t="array" aca="1" ref="M12" ca="1">IF(OR($K12=0,$K12=""),OFFSET(M12,-1,,,),O12)</f>
        <v>SERVIÇOS TOPOGRÁFICOS</v>
      </c>
      <c r="N12" s="67" t="s">
        <v>160</v>
      </c>
      <c r="O12" s="68" t="s">
        <v>161</v>
      </c>
      <c r="P12" s="68"/>
      <c r="Q12" s="68" t="s">
        <v>3252</v>
      </c>
      <c r="R12" s="69">
        <v>8</v>
      </c>
      <c r="S12" s="70">
        <v>1580</v>
      </c>
      <c r="T12" s="70">
        <v>12640</v>
      </c>
      <c r="U12" s="67" t="s">
        <v>162</v>
      </c>
      <c r="V12" s="71" t="s">
        <v>163</v>
      </c>
      <c r="W12" s="171"/>
      <c r="X12" s="172"/>
      <c r="Y12" s="176">
        <f t="shared" si="8"/>
        <v>0</v>
      </c>
      <c r="AA12" s="192"/>
      <c r="AB12" s="193"/>
    </row>
    <row r="13" spans="1:28" hidden="1">
      <c r="B13" s="189">
        <f t="shared" si="9"/>
        <v>0</v>
      </c>
      <c r="C13" s="189">
        <f t="shared" ca="1" si="10"/>
        <v>0</v>
      </c>
      <c r="D13" s="189">
        <f t="shared" si="11"/>
        <v>0</v>
      </c>
      <c r="E13" s="189">
        <f t="shared" ca="1" si="12"/>
        <v>0</v>
      </c>
      <c r="F13" s="189">
        <f t="shared" si="13"/>
        <v>0</v>
      </c>
      <c r="G13" s="189" cm="1">
        <f t="array" aca="1" ref="G13" ca="1">OFFSET(G13,-1,,,)+1</f>
        <v>8</v>
      </c>
      <c r="H13" s="189">
        <f t="shared" si="5"/>
        <v>0</v>
      </c>
      <c r="I13" s="189">
        <f t="shared" si="14"/>
        <v>0</v>
      </c>
      <c r="J13" s="179">
        <f t="shared" si="15"/>
        <v>0</v>
      </c>
      <c r="K13" s="173" t="s">
        <v>186</v>
      </c>
      <c r="L13" s="174" t="str" cm="1">
        <f t="array" aca="1" ref="L13" ca="1">IF($K13="",OFFSET(L13,-1,,,),K13)</f>
        <v>02</v>
      </c>
      <c r="M13" s="175" t="str" cm="1">
        <f t="array" aca="1" ref="M13" ca="1">IF(OR($K13=0,$K13=""),OFFSET(M13,-1,,,),O13)</f>
        <v>INFRAESTRUTURA</v>
      </c>
      <c r="N13" s="67" t="s">
        <v>143</v>
      </c>
      <c r="O13" s="68" t="s">
        <v>187</v>
      </c>
      <c r="P13" s="68"/>
      <c r="Q13" s="68"/>
      <c r="R13" s="69"/>
      <c r="S13" s="70"/>
      <c r="T13" s="70">
        <v>0</v>
      </c>
      <c r="U13" s="67"/>
      <c r="V13" s="71"/>
      <c r="W13" s="171"/>
      <c r="X13" s="172"/>
      <c r="Y13" s="176">
        <f t="shared" si="8"/>
        <v>0</v>
      </c>
      <c r="AA13" s="192"/>
      <c r="AB13" s="193"/>
    </row>
    <row r="14" spans="1:28" hidden="1">
      <c r="B14" s="189">
        <f t="shared" si="9"/>
        <v>0</v>
      </c>
      <c r="C14" s="189">
        <f t="shared" ca="1" si="10"/>
        <v>0</v>
      </c>
      <c r="D14" s="189">
        <f t="shared" si="11"/>
        <v>0</v>
      </c>
      <c r="E14" s="189">
        <f t="shared" ca="1" si="12"/>
        <v>0</v>
      </c>
      <c r="F14" s="189">
        <f t="shared" si="13"/>
        <v>0</v>
      </c>
      <c r="G14" s="189" cm="1">
        <f t="array" aca="1" ref="G14" ca="1">OFFSET(G14,-1,,,)+1</f>
        <v>9</v>
      </c>
      <c r="H14" s="189">
        <f t="shared" si="5"/>
        <v>0</v>
      </c>
      <c r="I14" s="189">
        <f t="shared" si="14"/>
        <v>0</v>
      </c>
      <c r="J14" s="179">
        <f t="shared" si="15"/>
        <v>0</v>
      </c>
      <c r="K14" s="173" t="s">
        <v>188</v>
      </c>
      <c r="L14" s="174" t="str" cm="1">
        <f t="array" aca="1" ref="L14" ca="1">IF($K14="",OFFSET(L14,-1,,,),K14)</f>
        <v>02.01</v>
      </c>
      <c r="M14" s="175" t="str" cm="1">
        <f t="array" aca="1" ref="M14" ca="1">IF(OR($K14=0,$K14=""),OFFSET(M14,-1,,,),O14)</f>
        <v>LIMPEZA DE TERRENO E DESMATAMENTO</v>
      </c>
      <c r="N14" s="67" t="s">
        <v>143</v>
      </c>
      <c r="O14" s="68" t="s">
        <v>4212</v>
      </c>
      <c r="P14" s="68"/>
      <c r="Q14" s="68"/>
      <c r="R14" s="69"/>
      <c r="S14" s="70"/>
      <c r="T14" s="70">
        <v>0</v>
      </c>
      <c r="U14" s="67"/>
      <c r="V14" s="71"/>
      <c r="W14" s="171"/>
      <c r="X14" s="172"/>
      <c r="Y14" s="176">
        <f t="shared" si="8"/>
        <v>0</v>
      </c>
      <c r="AA14" s="192"/>
      <c r="AB14" s="193"/>
    </row>
    <row r="15" spans="1:28">
      <c r="B15" s="189">
        <f t="shared" si="9"/>
        <v>0</v>
      </c>
      <c r="C15" s="189">
        <f t="shared" ca="1" si="10"/>
        <v>0</v>
      </c>
      <c r="D15" s="189">
        <f t="shared" si="11"/>
        <v>0</v>
      </c>
      <c r="E15" s="189">
        <f t="shared" ca="1" si="12"/>
        <v>0</v>
      </c>
      <c r="F15" s="189">
        <f t="shared" si="13"/>
        <v>0</v>
      </c>
      <c r="G15" s="189" cm="1">
        <f t="array" aca="1" ref="G15" ca="1">OFFSET(G15,-1,,,)+1</f>
        <v>10</v>
      </c>
      <c r="H15" s="189">
        <f t="shared" si="5"/>
        <v>0</v>
      </c>
      <c r="I15" s="189">
        <f t="shared" si="14"/>
        <v>0</v>
      </c>
      <c r="J15" s="179">
        <f t="shared" si="15"/>
        <v>0</v>
      </c>
      <c r="K15" s="173" t="s">
        <v>189</v>
      </c>
      <c r="L15" s="174" t="str" cm="1">
        <f t="array" aca="1" ref="L15" ca="1">IF($K15="",OFFSET(L15,-1,,,),K15)</f>
        <v>02.01.01</v>
      </c>
      <c r="M15" s="175" t="str" cm="1">
        <f t="array" aca="1" ref="M15" ca="1">IF(OR($K15=0,$K15=""),OFFSET(M15,-1,,,),O15)</f>
        <v>CUSTO INCORRIDO: LIMPEZA DE TERRENO</v>
      </c>
      <c r="N15" s="67" t="s">
        <v>3799</v>
      </c>
      <c r="O15" s="68" t="s">
        <v>4213</v>
      </c>
      <c r="P15" s="68"/>
      <c r="Q15" s="68" t="s">
        <v>3261</v>
      </c>
      <c r="R15" s="69">
        <v>1</v>
      </c>
      <c r="S15" s="70">
        <v>10236</v>
      </c>
      <c r="T15" s="70">
        <v>10236</v>
      </c>
      <c r="U15" s="67"/>
      <c r="V15" s="71"/>
      <c r="W15" s="171"/>
      <c r="X15" s="172"/>
      <c r="Y15" s="176">
        <f t="shared" si="8"/>
        <v>0</v>
      </c>
      <c r="AA15" s="192"/>
      <c r="AB15" s="193"/>
    </row>
    <row r="16" spans="1:28" hidden="1">
      <c r="B16" s="189">
        <f t="shared" si="9"/>
        <v>0</v>
      </c>
      <c r="C16" s="189">
        <f t="shared" ca="1" si="10"/>
        <v>0</v>
      </c>
      <c r="D16" s="189">
        <f t="shared" si="11"/>
        <v>0</v>
      </c>
      <c r="E16" s="189">
        <f t="shared" ca="1" si="12"/>
        <v>0</v>
      </c>
      <c r="F16" s="189">
        <f t="shared" si="13"/>
        <v>0</v>
      </c>
      <c r="G16" s="189" cm="1">
        <f t="array" aca="1" ref="G16" ca="1">OFFSET(G16,-1,,,)+1</f>
        <v>11</v>
      </c>
      <c r="H16" s="189">
        <f t="shared" si="5"/>
        <v>0</v>
      </c>
      <c r="I16" s="189">
        <f t="shared" si="14"/>
        <v>0</v>
      </c>
      <c r="J16" s="179">
        <f t="shared" si="15"/>
        <v>0</v>
      </c>
      <c r="K16" s="173"/>
      <c r="L16" s="174" t="str" cm="1">
        <f t="array" aca="1" ref="L16" ca="1">IF($K16="",OFFSET(L16,-1,,,),K16)</f>
        <v>02.01.01</v>
      </c>
      <c r="M16" s="175" t="str" cm="1">
        <f t="array" aca="1" ref="M16" ca="1">IF(OR($K16=0,$K16=""),OFFSET(M16,-1,,,),O16)</f>
        <v>CUSTO INCORRIDO: LIMPEZA DE TERRENO</v>
      </c>
      <c r="N16" s="67" t="s">
        <v>191</v>
      </c>
      <c r="O16" s="68" t="s">
        <v>192</v>
      </c>
      <c r="P16" s="68"/>
      <c r="Q16" s="68" t="s">
        <v>3261</v>
      </c>
      <c r="R16" s="69">
        <v>1</v>
      </c>
      <c r="S16" s="70">
        <v>10236</v>
      </c>
      <c r="T16" s="70">
        <v>10236</v>
      </c>
      <c r="U16" s="67" t="s">
        <v>191</v>
      </c>
      <c r="V16" s="71" t="s">
        <v>192</v>
      </c>
      <c r="W16" s="171"/>
      <c r="X16" s="172"/>
      <c r="Y16" s="176">
        <f t="shared" si="8"/>
        <v>0</v>
      </c>
      <c r="AA16" s="192"/>
      <c r="AB16" s="193"/>
    </row>
    <row r="17" spans="2:28" hidden="1">
      <c r="B17" s="189">
        <f>IF(J17=0,0,U17)</f>
        <v>0</v>
      </c>
      <c r="C17" s="189">
        <f ca="1">IF(OR(J17=0,I17=0),0,IF(_xlfn.IFNA(MATCH(B17,OFFSET($B$5,,,$G17,),),0)&gt;0,0,MAX(OFFSET($C$5,,,$G17,))+1))</f>
        <v>0</v>
      </c>
      <c r="D17" s="189">
        <f>IF(J17=0,0,N17&amp;"-"&amp;U17)</f>
        <v>0</v>
      </c>
      <c r="E17" s="189">
        <f ca="1">IF(OR(J17=0,I17=0),0,IF(_xlfn.IFNA(MATCH(D17,OFFSET($D$5,,,$G17,),),0)&gt;0,0,_xlfn.MAXIFS(OFFSET($E$5,,,$G17,),OFFSET($J$5,,,$G17,),J17)+1))</f>
        <v>0</v>
      </c>
      <c r="F17" s="189">
        <f>IF(J17=0,0,E17&amp;"-"&amp;N17)</f>
        <v>0</v>
      </c>
      <c r="G17" s="189" cm="1">
        <f t="array" aca="1" ref="G17" ca="1">OFFSET(G17,-1,,,)+1</f>
        <v>12</v>
      </c>
      <c r="H17" s="189">
        <f>IF(OR($K17=0,$K17=""),$W17,0)</f>
        <v>0</v>
      </c>
      <c r="I17" s="189">
        <f>H17*R17</f>
        <v>0</v>
      </c>
      <c r="J17" s="179">
        <f>IF(AND(I17&lt;&gt;0,OR(K17=0,K17="")),N17&amp;" - Mapa",0)</f>
        <v>0</v>
      </c>
      <c r="K17" s="173" t="s">
        <v>193</v>
      </c>
      <c r="L17" s="174" t="str" cm="1">
        <f t="array" aca="1" ref="L17" ca="1">IF($K17="",OFFSET(L17,-1,,,),K17)</f>
        <v>02.02</v>
      </c>
      <c r="M17" s="175" t="str" cm="1">
        <f t="array" aca="1" ref="M17" ca="1">IF(OR($K17=0,$K17=""),OFFSET(M17,-1,,,),O17)</f>
        <v>TERRAPLENAGEM</v>
      </c>
      <c r="N17" s="67" t="s">
        <v>143</v>
      </c>
      <c r="O17" s="68" t="s">
        <v>4214</v>
      </c>
      <c r="P17" s="68"/>
      <c r="Q17" s="68"/>
      <c r="R17" s="69"/>
      <c r="S17" s="70"/>
      <c r="T17" s="70">
        <v>0</v>
      </c>
      <c r="U17" s="67"/>
      <c r="V17" s="71"/>
      <c r="W17" s="171"/>
      <c r="X17" s="172"/>
      <c r="Y17" s="176">
        <f>X17+W17</f>
        <v>0</v>
      </c>
      <c r="AA17" s="192"/>
      <c r="AB17" s="193"/>
    </row>
    <row r="18" spans="2:28">
      <c r="B18" s="189">
        <f>IF(J18=0,0,U18)</f>
        <v>0</v>
      </c>
      <c r="C18" s="189">
        <f ca="1">IF(OR(J18=0,I18=0),0,IF(_xlfn.IFNA(MATCH(B18,OFFSET($B$5,,,$G18,),),0)&gt;0,0,MAX(OFFSET($C$5,,,$G18,))+1))</f>
        <v>0</v>
      </c>
      <c r="D18" s="189">
        <f>IF(J18=0,0,N18&amp;"-"&amp;U18)</f>
        <v>0</v>
      </c>
      <c r="E18" s="189">
        <f ca="1">IF(OR(J18=0,I18=0),0,IF(_xlfn.IFNA(MATCH(D18,OFFSET($D$5,,,$G18,),),0)&gt;0,0,_xlfn.MAXIFS(OFFSET($E$5,,,$G18,),OFFSET($J$5,,,$G18,),J18)+1))</f>
        <v>0</v>
      </c>
      <c r="F18" s="189">
        <f>IF(J18=0,0,E18&amp;"-"&amp;N18)</f>
        <v>0</v>
      </c>
      <c r="G18" s="189" cm="1">
        <f t="array" aca="1" ref="G18" ca="1">OFFSET(G18,-1,,,)+1</f>
        <v>13</v>
      </c>
      <c r="H18" s="189">
        <f>IF(OR($K18=0,$K18=""),$W18,0)</f>
        <v>0</v>
      </c>
      <c r="I18" s="189">
        <f>H18*R18</f>
        <v>0</v>
      </c>
      <c r="J18" s="179">
        <f>IF(AND(I18&lt;&gt;0,OR(K18=0,K18="")),N18&amp;" - Mapa",0)</f>
        <v>0</v>
      </c>
      <c r="K18" s="173" t="s">
        <v>194</v>
      </c>
      <c r="L18" s="174" t="str" cm="1">
        <f t="array" aca="1" ref="L18" ca="1">IF($K18="",OFFSET(L18,-1,,,),K18)</f>
        <v>02.02.01</v>
      </c>
      <c r="M18" s="175" t="str" cm="1">
        <f t="array" aca="1" ref="M18" ca="1">IF(OR($K18=0,$K18=""),OFFSET(M18,-1,,,),O18)</f>
        <v>CUSTO INCORRIDO: TERRAPLANAGEM GERAL</v>
      </c>
      <c r="N18" s="67" t="s">
        <v>3800</v>
      </c>
      <c r="O18" s="68" t="s">
        <v>4215</v>
      </c>
      <c r="P18" s="68"/>
      <c r="Q18" s="68" t="s">
        <v>3261</v>
      </c>
      <c r="R18" s="69">
        <v>1</v>
      </c>
      <c r="S18" s="70">
        <v>258470.68</v>
      </c>
      <c r="T18" s="70">
        <v>258470.68</v>
      </c>
      <c r="U18" s="67"/>
      <c r="V18" s="71"/>
      <c r="W18" s="171"/>
      <c r="X18" s="172"/>
      <c r="Y18" s="176">
        <f>X18+W18</f>
        <v>0</v>
      </c>
      <c r="AA18" s="192"/>
      <c r="AB18" s="193"/>
    </row>
    <row r="19" spans="2:28" hidden="1">
      <c r="B19" s="189">
        <f t="shared" ref="B19:B21" si="16">IF(J19=0,0,U19)</f>
        <v>0</v>
      </c>
      <c r="C19" s="189">
        <f t="shared" ref="C19:C21" ca="1" si="17">IF(OR(J19=0,I19=0),0,IF(_xlfn.IFNA(MATCH(B19,OFFSET($B$5,,,$G19,),),0)&gt;0,0,MAX(OFFSET($C$5,,,$G19,))+1))</f>
        <v>0</v>
      </c>
      <c r="D19" s="189">
        <f t="shared" ref="D19:D21" si="18">IF(J19=0,0,N19&amp;"-"&amp;U19)</f>
        <v>0</v>
      </c>
      <c r="E19" s="189">
        <f t="shared" ref="E19:E21" ca="1" si="19">IF(OR(J19=0,I19=0),0,IF(_xlfn.IFNA(MATCH(D19,OFFSET($D$5,,,$G19,),),0)&gt;0,0,_xlfn.MAXIFS(OFFSET($E$5,,,$G19,),OFFSET($J$5,,,$G19,),J19)+1))</f>
        <v>0</v>
      </c>
      <c r="F19" s="189">
        <f t="shared" ref="F19:F21" si="20">IF(J19=0,0,E19&amp;"-"&amp;N19)</f>
        <v>0</v>
      </c>
      <c r="G19" s="189" cm="1">
        <f t="array" aca="1" ref="G19" ca="1">OFFSET(G19,-1,,,)+1</f>
        <v>14</v>
      </c>
      <c r="H19" s="189">
        <f t="shared" si="5"/>
        <v>0</v>
      </c>
      <c r="I19" s="189">
        <f t="shared" ref="I19:I21" si="21">H19*R19</f>
        <v>0</v>
      </c>
      <c r="J19" s="179">
        <f t="shared" ref="J19:J21" si="22">IF(AND(I19&lt;&gt;0,OR(K19=0,K19="")),N19&amp;" - Mapa",0)</f>
        <v>0</v>
      </c>
      <c r="K19" s="173"/>
      <c r="L19" s="174" t="str" cm="1">
        <f t="array" aca="1" ref="L19" ca="1">IF($K19="",OFFSET(L19,-1,,,),K19)</f>
        <v>02.02.01</v>
      </c>
      <c r="M19" s="175" t="str" cm="1">
        <f t="array" aca="1" ref="M19" ca="1">IF(OR($K19=0,$K19=""),OFFSET(M19,-1,,,),O19)</f>
        <v>CUSTO INCORRIDO: TERRAPLANAGEM GERAL</v>
      </c>
      <c r="N19" s="67" t="s">
        <v>195</v>
      </c>
      <c r="O19" s="68" t="s">
        <v>196</v>
      </c>
      <c r="P19" s="68"/>
      <c r="Q19" s="68" t="s">
        <v>3261</v>
      </c>
      <c r="R19" s="69">
        <v>1</v>
      </c>
      <c r="S19" s="70">
        <v>258470.68</v>
      </c>
      <c r="T19" s="70">
        <v>258470.68</v>
      </c>
      <c r="U19" s="67" t="s">
        <v>195</v>
      </c>
      <c r="V19" s="71" t="s">
        <v>196</v>
      </c>
      <c r="W19" s="171"/>
      <c r="X19" s="172"/>
      <c r="Y19" s="176">
        <f t="shared" ref="Y19:Y21" si="23">X19+W19</f>
        <v>0</v>
      </c>
      <c r="AA19" s="192"/>
      <c r="AB19" s="193"/>
    </row>
    <row r="20" spans="2:28">
      <c r="B20" s="189">
        <f t="shared" si="16"/>
        <v>0</v>
      </c>
      <c r="C20" s="189">
        <f t="shared" ca="1" si="17"/>
        <v>0</v>
      </c>
      <c r="D20" s="189">
        <f t="shared" si="18"/>
        <v>0</v>
      </c>
      <c r="E20" s="189">
        <f t="shared" ca="1" si="19"/>
        <v>0</v>
      </c>
      <c r="F20" s="189">
        <f t="shared" si="20"/>
        <v>0</v>
      </c>
      <c r="G20" s="189" cm="1">
        <f t="array" aca="1" ref="G20" ca="1">OFFSET(G20,-1,,,)+1</f>
        <v>15</v>
      </c>
      <c r="H20" s="189">
        <f t="shared" si="5"/>
        <v>0</v>
      </c>
      <c r="I20" s="189">
        <f t="shared" si="21"/>
        <v>0</v>
      </c>
      <c r="J20" s="179">
        <f t="shared" si="22"/>
        <v>0</v>
      </c>
      <c r="K20" s="173" t="s">
        <v>197</v>
      </c>
      <c r="L20" s="174" t="str" cm="1">
        <f t="array" aca="1" ref="L20" ca="1">IF($K20="",OFFSET(L20,-1,,,),K20)</f>
        <v>02.02.02</v>
      </c>
      <c r="M20" s="175" t="str" cm="1">
        <f t="array" aca="1" ref="M20" ca="1">IF(OR($K20=0,$K20=""),OFFSET(M20,-1,,,),O20)</f>
        <v>TAXA MOBILIZAÇÃO DE ESCAVADEIRA HIDRÁULICA (PC) - 08 TONELADAS - IDA E VOLTA</v>
      </c>
      <c r="N20" s="67" t="s">
        <v>3801</v>
      </c>
      <c r="O20" s="68" t="s">
        <v>4216</v>
      </c>
      <c r="P20" s="68"/>
      <c r="Q20" s="68" t="s">
        <v>3257</v>
      </c>
      <c r="R20" s="69">
        <v>4</v>
      </c>
      <c r="S20" s="70">
        <v>900</v>
      </c>
      <c r="T20" s="70">
        <v>3600</v>
      </c>
      <c r="U20" s="67"/>
      <c r="V20" s="71"/>
      <c r="W20" s="171"/>
      <c r="X20" s="172"/>
      <c r="Y20" s="176">
        <f t="shared" si="23"/>
        <v>0</v>
      </c>
      <c r="AA20" s="192"/>
      <c r="AB20" s="193"/>
    </row>
    <row r="21" spans="2:28" hidden="1">
      <c r="B21" s="189">
        <f t="shared" si="16"/>
        <v>0</v>
      </c>
      <c r="C21" s="189">
        <f t="shared" ca="1" si="17"/>
        <v>0</v>
      </c>
      <c r="D21" s="189">
        <f t="shared" si="18"/>
        <v>0</v>
      </c>
      <c r="E21" s="189">
        <f t="shared" ca="1" si="19"/>
        <v>0</v>
      </c>
      <c r="F21" s="189">
        <f t="shared" si="20"/>
        <v>0</v>
      </c>
      <c r="G21" s="189" cm="1">
        <f t="array" aca="1" ref="G21" ca="1">OFFSET(G21,-1,,,)+1</f>
        <v>16</v>
      </c>
      <c r="H21" s="189">
        <f t="shared" si="5"/>
        <v>0</v>
      </c>
      <c r="I21" s="189">
        <f t="shared" si="21"/>
        <v>0</v>
      </c>
      <c r="J21" s="179">
        <f t="shared" si="22"/>
        <v>0</v>
      </c>
      <c r="K21" s="173"/>
      <c r="L21" s="174" t="str" cm="1">
        <f t="array" aca="1" ref="L21" ca="1">IF($K21="",OFFSET(L21,-1,,,),K21)</f>
        <v>02.02.02</v>
      </c>
      <c r="M21" s="175" t="str" cm="1">
        <f t="array" aca="1" ref="M21" ca="1">IF(OR($K21=0,$K21=""),OFFSET(M21,-1,,,),O21)</f>
        <v>TAXA MOBILIZAÇÃO DE ESCAVADEIRA HIDRÁULICA (PC) - 08 TONELADAS - IDA E VOLTA</v>
      </c>
      <c r="N21" s="67" t="s">
        <v>3802</v>
      </c>
      <c r="O21" s="68" t="s">
        <v>4217</v>
      </c>
      <c r="P21" s="68"/>
      <c r="Q21" s="68" t="s">
        <v>3261</v>
      </c>
      <c r="R21" s="69">
        <v>8</v>
      </c>
      <c r="S21" s="70">
        <v>450</v>
      </c>
      <c r="T21" s="70">
        <v>3600</v>
      </c>
      <c r="U21" s="67" t="s">
        <v>195</v>
      </c>
      <c r="V21" s="71" t="s">
        <v>196</v>
      </c>
      <c r="W21" s="171"/>
      <c r="X21" s="172"/>
      <c r="Y21" s="176">
        <f t="shared" si="23"/>
        <v>0</v>
      </c>
      <c r="AA21" s="192"/>
      <c r="AB21" s="193"/>
    </row>
    <row r="22" spans="2:28">
      <c r="B22" s="189">
        <f>IF(J22=0,0,U22)</f>
        <v>0</v>
      </c>
      <c r="C22" s="189">
        <f ca="1">IF(OR(J22=0,I22=0),0,IF(_xlfn.IFNA(MATCH(B22,OFFSET($B$5,,,$G22,),),0)&gt;0,0,MAX(OFFSET($C$5,,,$G22,))+1))</f>
        <v>0</v>
      </c>
      <c r="D22" s="189">
        <f>IF(J22=0,0,N22&amp;"-"&amp;U22)</f>
        <v>0</v>
      </c>
      <c r="E22" s="189">
        <f ca="1">IF(OR(J22=0,I22=0),0,IF(_xlfn.IFNA(MATCH(D22,OFFSET($D$5,,,$G22,),),0)&gt;0,0,_xlfn.MAXIFS(OFFSET($E$5,,,$G22,),OFFSET($J$5,,,$G22,),J22)+1))</f>
        <v>0</v>
      </c>
      <c r="F22" s="189">
        <f>IF(J22=0,0,E22&amp;"-"&amp;N22)</f>
        <v>0</v>
      </c>
      <c r="G22" s="189" cm="1">
        <f t="array" aca="1" ref="G22" ca="1">OFFSET(G22,-1,,,)+1</f>
        <v>17</v>
      </c>
      <c r="H22" s="189">
        <f>IF(OR($K22=0,$K22=""),$W22,0)</f>
        <v>0</v>
      </c>
      <c r="I22" s="189">
        <f>H22*R22</f>
        <v>0</v>
      </c>
      <c r="J22" s="179">
        <f>IF(AND(I22&lt;&gt;0,OR(K22=0,K22="")),N22&amp;" - Mapa",0)</f>
        <v>0</v>
      </c>
      <c r="K22" s="173" t="s">
        <v>3273</v>
      </c>
      <c r="L22" s="174" t="str" cm="1">
        <f t="array" aca="1" ref="L22" ca="1">IF($K22="",OFFSET(L22,-1,,,),K22)</f>
        <v>02.02.03</v>
      </c>
      <c r="M22" s="175" t="str" cm="1">
        <f t="array" aca="1" ref="M22" ca="1">IF(OR($K22=0,$K22=""),OFFSET(M22,-1,,,),O22)</f>
        <v>LOCAÇÃO DE ESCAVADEIRA HIDRÁULICA (PC) - 8 TONELADAS</v>
      </c>
      <c r="N22" s="67" t="s">
        <v>498</v>
      </c>
      <c r="O22" s="68" t="s">
        <v>4218</v>
      </c>
      <c r="P22" s="68"/>
      <c r="Q22" s="68" t="s">
        <v>3259</v>
      </c>
      <c r="R22" s="69">
        <v>0.34799999999999998</v>
      </c>
      <c r="S22" s="70">
        <v>33000</v>
      </c>
      <c r="T22" s="70">
        <v>11484</v>
      </c>
      <c r="U22" s="67"/>
      <c r="V22" s="71"/>
      <c r="W22" s="171"/>
      <c r="X22" s="172"/>
      <c r="Y22" s="176">
        <f>X22+W22</f>
        <v>0</v>
      </c>
      <c r="AA22" s="192"/>
      <c r="AB22" s="193"/>
    </row>
    <row r="23" spans="2:28" hidden="1">
      <c r="B23" s="189">
        <f t="shared" ref="B23:B26" si="24">IF(J23=0,0,U23)</f>
        <v>0</v>
      </c>
      <c r="C23" s="189">
        <f t="shared" ref="C23:C26" ca="1" si="25">IF(OR(J23=0,I23=0),0,IF(_xlfn.IFNA(MATCH(B23,OFFSET($B$5,,,$G23,),),0)&gt;0,0,MAX(OFFSET($C$5,,,$G23,))+1))</f>
        <v>0</v>
      </c>
      <c r="D23" s="189">
        <f t="shared" ref="D23:D26" si="26">IF(J23=0,0,N23&amp;"-"&amp;U23)</f>
        <v>0</v>
      </c>
      <c r="E23" s="189">
        <f t="shared" ref="E23:E26" ca="1" si="27">IF(OR(J23=0,I23=0),0,IF(_xlfn.IFNA(MATCH(D23,OFFSET($D$5,,,$G23,),),0)&gt;0,0,_xlfn.MAXIFS(OFFSET($E$5,,,$G23,),OFFSET($J$5,,,$G23,),J23)+1))</f>
        <v>0</v>
      </c>
      <c r="F23" s="189">
        <f t="shared" ref="F23:F26" si="28">IF(J23=0,0,E23&amp;"-"&amp;N23)</f>
        <v>0</v>
      </c>
      <c r="G23" s="189" cm="1">
        <f t="array" aca="1" ref="G23" ca="1">OFFSET(G23,-1,,,)+1</f>
        <v>18</v>
      </c>
      <c r="H23" s="189">
        <f t="shared" ref="H23:H26" si="29">IF(OR($K23=0,$K23=""),$W23,0)</f>
        <v>0</v>
      </c>
      <c r="I23" s="189">
        <f t="shared" ref="I23:I26" si="30">H23*R23</f>
        <v>0</v>
      </c>
      <c r="J23" s="179">
        <f t="shared" ref="J23:J26" si="31">IF(AND(I23&lt;&gt;0,OR(K23=0,K23="")),N23&amp;" - Mapa",0)</f>
        <v>0</v>
      </c>
      <c r="K23" s="173"/>
      <c r="L23" s="174" t="str" cm="1">
        <f t="array" aca="1" ref="L23" ca="1">IF($K23="",OFFSET(L23,-1,,,),K23)</f>
        <v>02.02.03</v>
      </c>
      <c r="M23" s="175" t="str" cm="1">
        <f t="array" aca="1" ref="M23" ca="1">IF(OR($K23=0,$K23=""),OFFSET(M23,-1,,,),O23)</f>
        <v>LOCAÇÃO DE ESCAVADEIRA HIDRÁULICA (PC) - 8 TONELADAS</v>
      </c>
      <c r="N23" s="67" t="s">
        <v>499</v>
      </c>
      <c r="O23" s="68" t="s">
        <v>500</v>
      </c>
      <c r="P23" s="68"/>
      <c r="Q23" s="68" t="s">
        <v>3252</v>
      </c>
      <c r="R23" s="69">
        <v>7.6559999999999997</v>
      </c>
      <c r="S23" s="70">
        <v>1500</v>
      </c>
      <c r="T23" s="70">
        <v>11484</v>
      </c>
      <c r="U23" s="67" t="s">
        <v>195</v>
      </c>
      <c r="V23" s="71" t="s">
        <v>196</v>
      </c>
      <c r="W23" s="171"/>
      <c r="X23" s="172"/>
      <c r="Y23" s="176">
        <f t="shared" ref="Y23:Y26" si="32">X23+W23</f>
        <v>0</v>
      </c>
      <c r="AA23" s="192"/>
      <c r="AB23" s="193"/>
    </row>
    <row r="24" spans="2:28">
      <c r="B24" s="189">
        <f t="shared" si="24"/>
        <v>0</v>
      </c>
      <c r="C24" s="189">
        <f t="shared" ca="1" si="25"/>
        <v>0</v>
      </c>
      <c r="D24" s="189">
        <f t="shared" si="26"/>
        <v>0</v>
      </c>
      <c r="E24" s="189">
        <f t="shared" ca="1" si="27"/>
        <v>0</v>
      </c>
      <c r="F24" s="189">
        <f t="shared" si="28"/>
        <v>0</v>
      </c>
      <c r="G24" s="189" cm="1">
        <f t="array" aca="1" ref="G24" ca="1">OFFSET(G24,-1,,,)+1</f>
        <v>19</v>
      </c>
      <c r="H24" s="189">
        <f t="shared" si="29"/>
        <v>0</v>
      </c>
      <c r="I24" s="189">
        <f t="shared" si="30"/>
        <v>0</v>
      </c>
      <c r="J24" s="179">
        <f t="shared" si="31"/>
        <v>0</v>
      </c>
      <c r="K24" s="173" t="s">
        <v>3274</v>
      </c>
      <c r="L24" s="174" t="str" cm="1">
        <f t="array" aca="1" ref="L24" ca="1">IF($K24="",OFFSET(L24,-1,,,),K24)</f>
        <v>02.02.04</v>
      </c>
      <c r="M24" s="175" t="str" cm="1">
        <f t="array" aca="1" ref="M24" ca="1">IF(OR($K24=0,$K24=""),OFFSET(M24,-1,,,),O24)</f>
        <v>TRANSPORTE BOTA FORA DE TERRA CUBICAGEM DE CORTE</v>
      </c>
      <c r="N24" s="67" t="s">
        <v>288</v>
      </c>
      <c r="O24" s="68" t="s">
        <v>4219</v>
      </c>
      <c r="P24" s="68"/>
      <c r="Q24" s="68" t="s">
        <v>3256</v>
      </c>
      <c r="R24" s="69">
        <v>270</v>
      </c>
      <c r="S24" s="70">
        <v>78</v>
      </c>
      <c r="T24" s="70">
        <v>21060</v>
      </c>
      <c r="U24" s="67"/>
      <c r="V24" s="71"/>
      <c r="W24" s="171"/>
      <c r="X24" s="172"/>
      <c r="Y24" s="176">
        <f t="shared" si="32"/>
        <v>0</v>
      </c>
      <c r="AA24" s="192"/>
      <c r="AB24" s="193"/>
    </row>
    <row r="25" spans="2:28" hidden="1">
      <c r="B25" s="189">
        <f t="shared" si="24"/>
        <v>0</v>
      </c>
      <c r="C25" s="189">
        <f t="shared" ca="1" si="25"/>
        <v>0</v>
      </c>
      <c r="D25" s="189">
        <f t="shared" si="26"/>
        <v>0</v>
      </c>
      <c r="E25" s="189">
        <f t="shared" ca="1" si="27"/>
        <v>0</v>
      </c>
      <c r="F25" s="189">
        <f t="shared" si="28"/>
        <v>0</v>
      </c>
      <c r="G25" s="189" cm="1">
        <f t="array" aca="1" ref="G25" ca="1">OFFSET(G25,-1,,,)+1</f>
        <v>20</v>
      </c>
      <c r="H25" s="189">
        <f t="shared" si="29"/>
        <v>0</v>
      </c>
      <c r="I25" s="189">
        <f t="shared" si="30"/>
        <v>0</v>
      </c>
      <c r="J25" s="179">
        <f t="shared" si="31"/>
        <v>0</v>
      </c>
      <c r="K25" s="173"/>
      <c r="L25" s="174" t="str" cm="1">
        <f t="array" aca="1" ref="L25" ca="1">IF($K25="",OFFSET(L25,-1,,,),K25)</f>
        <v>02.02.04</v>
      </c>
      <c r="M25" s="175" t="str" cm="1">
        <f t="array" aca="1" ref="M25" ca="1">IF(OR($K25=0,$K25=""),OFFSET(M25,-1,,,),O25)</f>
        <v>TRANSPORTE BOTA FORA DE TERRA CUBICAGEM DE CORTE</v>
      </c>
      <c r="N25" s="67" t="s">
        <v>289</v>
      </c>
      <c r="O25" s="68" t="s">
        <v>290</v>
      </c>
      <c r="P25" s="68"/>
      <c r="Q25" s="68" t="s">
        <v>3256</v>
      </c>
      <c r="R25" s="69">
        <v>351</v>
      </c>
      <c r="S25" s="70">
        <v>60</v>
      </c>
      <c r="T25" s="70">
        <v>21060</v>
      </c>
      <c r="U25" s="67" t="s">
        <v>195</v>
      </c>
      <c r="V25" s="71" t="s">
        <v>196</v>
      </c>
      <c r="W25" s="171"/>
      <c r="X25" s="172"/>
      <c r="Y25" s="176">
        <f t="shared" si="32"/>
        <v>0</v>
      </c>
      <c r="AA25" s="192"/>
      <c r="AB25" s="193"/>
    </row>
    <row r="26" spans="2:28" hidden="1">
      <c r="B26" s="189">
        <f t="shared" si="24"/>
        <v>0</v>
      </c>
      <c r="C26" s="189">
        <f t="shared" ca="1" si="25"/>
        <v>0</v>
      </c>
      <c r="D26" s="189">
        <f t="shared" si="26"/>
        <v>0</v>
      </c>
      <c r="E26" s="189">
        <f t="shared" ca="1" si="27"/>
        <v>0</v>
      </c>
      <c r="F26" s="189">
        <f t="shared" si="28"/>
        <v>0</v>
      </c>
      <c r="G26" s="189" cm="1">
        <f t="array" aca="1" ref="G26" ca="1">OFFSET(G26,-1,,,)+1</f>
        <v>21</v>
      </c>
      <c r="H26" s="189">
        <f t="shared" si="29"/>
        <v>0</v>
      </c>
      <c r="I26" s="189">
        <f t="shared" si="30"/>
        <v>0</v>
      </c>
      <c r="J26" s="179">
        <f t="shared" si="31"/>
        <v>0</v>
      </c>
      <c r="K26" s="173" t="s">
        <v>198</v>
      </c>
      <c r="L26" s="174" t="str" cm="1">
        <f t="array" aca="1" ref="L26" ca="1">IF($K26="",OFFSET(L26,-1,,,),K26)</f>
        <v>02.03</v>
      </c>
      <c r="M26" s="175" t="str" cm="1">
        <f t="array" aca="1" ref="M26" ca="1">IF(OR($K26=0,$K26=""),OFFSET(M26,-1,,,),O26)</f>
        <v>PAVIMENTAÇÃO</v>
      </c>
      <c r="N26" s="67" t="s">
        <v>143</v>
      </c>
      <c r="O26" s="68" t="s">
        <v>199</v>
      </c>
      <c r="P26" s="68"/>
      <c r="Q26" s="68"/>
      <c r="R26" s="69"/>
      <c r="S26" s="70"/>
      <c r="T26" s="70">
        <v>0</v>
      </c>
      <c r="U26" s="67"/>
      <c r="V26" s="71"/>
      <c r="W26" s="171"/>
      <c r="X26" s="172"/>
      <c r="Y26" s="176">
        <f t="shared" si="32"/>
        <v>0</v>
      </c>
      <c r="AA26" s="192"/>
      <c r="AB26" s="193"/>
    </row>
    <row r="27" spans="2:28">
      <c r="B27" s="189">
        <f t="shared" si="9"/>
        <v>0</v>
      </c>
      <c r="C27" s="189">
        <f t="shared" ca="1" si="10"/>
        <v>0</v>
      </c>
      <c r="D27" s="189">
        <f t="shared" si="11"/>
        <v>0</v>
      </c>
      <c r="E27" s="189">
        <f t="shared" ca="1" si="12"/>
        <v>0</v>
      </c>
      <c r="F27" s="189">
        <f t="shared" si="13"/>
        <v>0</v>
      </c>
      <c r="G27" s="189" cm="1">
        <f t="array" aca="1" ref="G27" ca="1">OFFSET(G27,-1,,,)+1</f>
        <v>22</v>
      </c>
      <c r="H27" s="189">
        <f t="shared" si="5"/>
        <v>0</v>
      </c>
      <c r="I27" s="189">
        <f t="shared" si="14"/>
        <v>0</v>
      </c>
      <c r="J27" s="179">
        <f t="shared" si="15"/>
        <v>0</v>
      </c>
      <c r="K27" s="173" t="s">
        <v>1979</v>
      </c>
      <c r="L27" s="174" t="str" cm="1">
        <f t="array" aca="1" ref="L27" ca="1">IF($K27="",OFFSET(L27,-1,,,),K27)</f>
        <v>02.03.01</v>
      </c>
      <c r="M27" s="175" t="str" cm="1">
        <f t="array" aca="1" ref="M27" ca="1">IF(OR($K27=0,$K27=""),OFFSET(M27,-1,,,),O27)</f>
        <v>TRANSPORTE BOTA FORA DE TERRA</v>
      </c>
      <c r="N27" s="67" t="s">
        <v>1498</v>
      </c>
      <c r="O27" s="68" t="s">
        <v>4220</v>
      </c>
      <c r="P27" s="68"/>
      <c r="Q27" s="68" t="s">
        <v>3256</v>
      </c>
      <c r="R27" s="69">
        <v>29.15</v>
      </c>
      <c r="S27" s="70">
        <v>78</v>
      </c>
      <c r="T27" s="70">
        <v>2273.6999999999998</v>
      </c>
      <c r="U27" s="67"/>
      <c r="V27" s="71"/>
      <c r="W27" s="171"/>
      <c r="X27" s="172"/>
      <c r="Y27" s="176">
        <f t="shared" si="8"/>
        <v>0</v>
      </c>
      <c r="AA27" s="192"/>
      <c r="AB27" s="193"/>
    </row>
    <row r="28" spans="2:28" hidden="1">
      <c r="B28" s="189">
        <f t="shared" si="9"/>
        <v>0</v>
      </c>
      <c r="C28" s="189">
        <f t="shared" ca="1" si="10"/>
        <v>0</v>
      </c>
      <c r="D28" s="189">
        <f t="shared" si="11"/>
        <v>0</v>
      </c>
      <c r="E28" s="189">
        <f t="shared" ca="1" si="12"/>
        <v>0</v>
      </c>
      <c r="F28" s="189">
        <f t="shared" si="13"/>
        <v>0</v>
      </c>
      <c r="G28" s="189" cm="1">
        <f t="array" aca="1" ref="G28" ca="1">OFFSET(G28,-1,,,)+1</f>
        <v>23</v>
      </c>
      <c r="H28" s="189">
        <f t="shared" si="5"/>
        <v>0</v>
      </c>
      <c r="I28" s="189">
        <f t="shared" si="14"/>
        <v>0</v>
      </c>
      <c r="J28" s="179">
        <f t="shared" si="15"/>
        <v>0</v>
      </c>
      <c r="K28" s="173"/>
      <c r="L28" s="174" t="str" cm="1">
        <f t="array" aca="1" ref="L28" ca="1">IF($K28="",OFFSET(L28,-1,,,),K28)</f>
        <v>02.03.01</v>
      </c>
      <c r="M28" s="175" t="str" cm="1">
        <f t="array" aca="1" ref="M28" ca="1">IF(OR($K28=0,$K28=""),OFFSET(M28,-1,,,),O28)</f>
        <v>TRANSPORTE BOTA FORA DE TERRA</v>
      </c>
      <c r="N28" s="67" t="s">
        <v>1499</v>
      </c>
      <c r="O28" s="68" t="s">
        <v>1500</v>
      </c>
      <c r="P28" s="68"/>
      <c r="Q28" s="68" t="s">
        <v>3256</v>
      </c>
      <c r="R28" s="69">
        <v>37.895000000000003</v>
      </c>
      <c r="S28" s="70">
        <v>60</v>
      </c>
      <c r="T28" s="70">
        <v>2273.7000000000003</v>
      </c>
      <c r="U28" s="67" t="s">
        <v>1980</v>
      </c>
      <c r="V28" s="71" t="s">
        <v>1981</v>
      </c>
      <c r="W28" s="171"/>
      <c r="X28" s="172"/>
      <c r="Y28" s="176">
        <f t="shared" si="8"/>
        <v>0</v>
      </c>
      <c r="AA28" s="192"/>
      <c r="AB28" s="193"/>
    </row>
    <row r="29" spans="2:28">
      <c r="B29" s="189">
        <f t="shared" si="9"/>
        <v>0</v>
      </c>
      <c r="C29" s="189">
        <f t="shared" ca="1" si="10"/>
        <v>0</v>
      </c>
      <c r="D29" s="189">
        <f t="shared" si="11"/>
        <v>0</v>
      </c>
      <c r="E29" s="189">
        <f t="shared" ca="1" si="12"/>
        <v>0</v>
      </c>
      <c r="F29" s="189">
        <f t="shared" si="13"/>
        <v>0</v>
      </c>
      <c r="G29" s="189" cm="1">
        <f t="array" aca="1" ref="G29" ca="1">OFFSET(G29,-1,,,)+1</f>
        <v>24</v>
      </c>
      <c r="H29" s="189">
        <f t="shared" si="5"/>
        <v>0</v>
      </c>
      <c r="I29" s="189">
        <f t="shared" si="14"/>
        <v>0</v>
      </c>
      <c r="J29" s="179">
        <f t="shared" si="15"/>
        <v>0</v>
      </c>
      <c r="K29" s="173" t="s">
        <v>3275</v>
      </c>
      <c r="L29" s="174" t="str" cm="1">
        <f t="array" aca="1" ref="L29" ca="1">IF($K29="",OFFSET(L29,-1,,,),K29)</f>
        <v>02.03.02</v>
      </c>
      <c r="M29" s="175" t="str" cm="1">
        <f t="array" aca="1" ref="M29" ca="1">IF(OR($K29=0,$K29=""),OFFSET(M29,-1,,,),O29)</f>
        <v>PAVIMENTAÇÃO EM PISO INTERTRAVADO COM BLOCO DE CONCRETO CINZA 10X20X08CM PARA TRÁFEGO LEVE DE VEÍCULO COM CAIXA DE 35CM</v>
      </c>
      <c r="N29" s="67" t="s">
        <v>3803</v>
      </c>
      <c r="O29" s="68" t="s">
        <v>4221</v>
      </c>
      <c r="P29" s="68"/>
      <c r="Q29" s="68" t="s">
        <v>3258</v>
      </c>
      <c r="R29" s="69">
        <v>145.79</v>
      </c>
      <c r="S29" s="70">
        <v>300.15050000000002</v>
      </c>
      <c r="T29" s="70">
        <v>43758.941395000002</v>
      </c>
      <c r="U29" s="67"/>
      <c r="V29" s="71"/>
      <c r="W29" s="171"/>
      <c r="X29" s="172"/>
      <c r="Y29" s="176">
        <f t="shared" si="8"/>
        <v>0</v>
      </c>
      <c r="AA29" s="192"/>
      <c r="AB29" s="193"/>
    </row>
    <row r="30" spans="2:28" hidden="1">
      <c r="B30" s="189">
        <f t="shared" si="9"/>
        <v>0</v>
      </c>
      <c r="C30" s="189">
        <f t="shared" ca="1" si="10"/>
        <v>0</v>
      </c>
      <c r="D30" s="189">
        <f t="shared" si="11"/>
        <v>0</v>
      </c>
      <c r="E30" s="189">
        <f t="shared" ca="1" si="12"/>
        <v>0</v>
      </c>
      <c r="F30" s="189">
        <f t="shared" si="13"/>
        <v>0</v>
      </c>
      <c r="G30" s="189" cm="1">
        <f t="array" aca="1" ref="G30" ca="1">OFFSET(G30,-1,,,)+1</f>
        <v>25</v>
      </c>
      <c r="H30" s="189">
        <f t="shared" si="5"/>
        <v>0</v>
      </c>
      <c r="I30" s="189">
        <f t="shared" si="14"/>
        <v>0</v>
      </c>
      <c r="J30" s="179">
        <f t="shared" si="15"/>
        <v>0</v>
      </c>
      <c r="K30" s="173"/>
      <c r="L30" s="174" t="str" cm="1">
        <f t="array" aca="1" ref="L30" ca="1">IF($K30="",OFFSET(L30,-1,,,),K30)</f>
        <v>02.03.02</v>
      </c>
      <c r="M30" s="175" t="str" cm="1">
        <f t="array" aca="1" ref="M30" ca="1">IF(OR($K30=0,$K30=""),OFFSET(M30,-1,,,),O30)</f>
        <v>PAVIMENTAÇÃO EM PISO INTERTRAVADO COM BLOCO DE CONCRETO CINZA 10X20X08CM PARA TRÁFEGO LEVE DE VEÍCULO COM CAIXA DE 35CM</v>
      </c>
      <c r="N30" s="67" t="s">
        <v>3804</v>
      </c>
      <c r="O30" s="68" t="s">
        <v>4222</v>
      </c>
      <c r="P30" s="68"/>
      <c r="Q30" s="68" t="s">
        <v>3260</v>
      </c>
      <c r="R30" s="69">
        <v>7653.9750000000004</v>
      </c>
      <c r="S30" s="70">
        <v>1.84</v>
      </c>
      <c r="T30" s="70">
        <v>14083.314000000002</v>
      </c>
      <c r="U30" s="67" t="s">
        <v>1980</v>
      </c>
      <c r="V30" s="71" t="s">
        <v>1981</v>
      </c>
      <c r="W30" s="171"/>
      <c r="X30" s="172"/>
      <c r="Y30" s="176">
        <f t="shared" si="8"/>
        <v>0</v>
      </c>
      <c r="AA30" s="192"/>
      <c r="AB30" s="193"/>
    </row>
    <row r="31" spans="2:28" hidden="1">
      <c r="B31" s="189">
        <f t="shared" si="9"/>
        <v>0</v>
      </c>
      <c r="C31" s="189">
        <f t="shared" ca="1" si="10"/>
        <v>0</v>
      </c>
      <c r="D31" s="189">
        <f t="shared" si="11"/>
        <v>0</v>
      </c>
      <c r="E31" s="189">
        <f t="shared" ca="1" si="12"/>
        <v>0</v>
      </c>
      <c r="F31" s="189">
        <f t="shared" si="13"/>
        <v>0</v>
      </c>
      <c r="G31" s="189" cm="1">
        <f t="array" aca="1" ref="G31" ca="1">OFFSET(G31,-1,,,)+1</f>
        <v>26</v>
      </c>
      <c r="H31" s="189">
        <f t="shared" si="5"/>
        <v>0</v>
      </c>
      <c r="I31" s="189">
        <f t="shared" si="14"/>
        <v>0</v>
      </c>
      <c r="J31" s="179">
        <f t="shared" si="15"/>
        <v>0</v>
      </c>
      <c r="K31" s="173"/>
      <c r="L31" s="174" t="str" cm="1">
        <f t="array" aca="1" ref="L31" ca="1">IF($K31="",OFFSET(L31,-1,,,),K31)</f>
        <v>02.03.02</v>
      </c>
      <c r="M31" s="175" t="str" cm="1">
        <f t="array" aca="1" ref="M31" ca="1">IF(OR($K31=0,$K31=""),OFFSET(M31,-1,,,),O31)</f>
        <v>PAVIMENTAÇÃO EM PISO INTERTRAVADO COM BLOCO DE CONCRETO CINZA 10X20X08CM PARA TRÁFEGO LEVE DE VEÍCULO COM CAIXA DE 35CM</v>
      </c>
      <c r="N31" s="67" t="s">
        <v>230</v>
      </c>
      <c r="O31" s="68" t="s">
        <v>231</v>
      </c>
      <c r="P31" s="68"/>
      <c r="Q31" s="68" t="s">
        <v>3261</v>
      </c>
      <c r="R31" s="69">
        <v>408.21199999999999</v>
      </c>
      <c r="S31" s="70">
        <v>22.31</v>
      </c>
      <c r="T31" s="70">
        <v>9107.2097199999989</v>
      </c>
      <c r="U31" s="67" t="s">
        <v>1980</v>
      </c>
      <c r="V31" s="71" t="s">
        <v>1981</v>
      </c>
      <c r="W31" s="171"/>
      <c r="X31" s="172"/>
      <c r="Y31" s="176">
        <f t="shared" si="8"/>
        <v>0</v>
      </c>
      <c r="AA31" s="192"/>
      <c r="AB31" s="193"/>
    </row>
    <row r="32" spans="2:28" hidden="1">
      <c r="B32" s="189">
        <f t="shared" si="9"/>
        <v>0</v>
      </c>
      <c r="C32" s="189">
        <f t="shared" ca="1" si="10"/>
        <v>0</v>
      </c>
      <c r="D32" s="189">
        <f t="shared" si="11"/>
        <v>0</v>
      </c>
      <c r="E32" s="189">
        <f t="shared" ca="1" si="12"/>
        <v>0</v>
      </c>
      <c r="F32" s="189">
        <f t="shared" si="13"/>
        <v>0</v>
      </c>
      <c r="G32" s="189" cm="1">
        <f t="array" aca="1" ref="G32" ca="1">OFFSET(G32,-1,,,)+1</f>
        <v>27</v>
      </c>
      <c r="H32" s="189">
        <f t="shared" si="5"/>
        <v>0</v>
      </c>
      <c r="I32" s="189">
        <f t="shared" si="14"/>
        <v>0</v>
      </c>
      <c r="J32" s="179">
        <f t="shared" si="15"/>
        <v>0</v>
      </c>
      <c r="K32" s="173"/>
      <c r="L32" s="174" t="str" cm="1">
        <f t="array" aca="1" ref="L32" ca="1">IF($K32="",OFFSET(L32,-1,,,),K32)</f>
        <v>02.03.02</v>
      </c>
      <c r="M32" s="175" t="str" cm="1">
        <f t="array" aca="1" ref="M32" ca="1">IF(OR($K32=0,$K32=""),OFFSET(M32,-1,,,),O32)</f>
        <v>PAVIMENTAÇÃO EM PISO INTERTRAVADO COM BLOCO DE CONCRETO CINZA 10X20X08CM PARA TRÁFEGO LEVE DE VEÍCULO COM CAIXA DE 35CM</v>
      </c>
      <c r="N32" s="67" t="s">
        <v>232</v>
      </c>
      <c r="O32" s="68" t="s">
        <v>233</v>
      </c>
      <c r="P32" s="68"/>
      <c r="Q32" s="68" t="s">
        <v>3261</v>
      </c>
      <c r="R32" s="69">
        <v>218.685</v>
      </c>
      <c r="S32" s="70">
        <v>0.97</v>
      </c>
      <c r="T32" s="70">
        <v>212.12445</v>
      </c>
      <c r="U32" s="67" t="s">
        <v>1980</v>
      </c>
      <c r="V32" s="71" t="s">
        <v>1981</v>
      </c>
      <c r="W32" s="171"/>
      <c r="X32" s="172"/>
      <c r="Y32" s="176">
        <f t="shared" si="8"/>
        <v>0</v>
      </c>
      <c r="AA32" s="192"/>
      <c r="AB32" s="193"/>
    </row>
    <row r="33" spans="2:28" hidden="1">
      <c r="B33" s="189">
        <f t="shared" si="9"/>
        <v>0</v>
      </c>
      <c r="C33" s="189">
        <f t="shared" ca="1" si="10"/>
        <v>0</v>
      </c>
      <c r="D33" s="189">
        <f t="shared" si="11"/>
        <v>0</v>
      </c>
      <c r="E33" s="189">
        <f t="shared" ca="1" si="12"/>
        <v>0</v>
      </c>
      <c r="F33" s="189">
        <f t="shared" si="13"/>
        <v>0</v>
      </c>
      <c r="G33" s="189" cm="1">
        <f t="array" aca="1" ref="G33" ca="1">OFFSET(G33,-1,,,)+1</f>
        <v>28</v>
      </c>
      <c r="H33" s="189">
        <f t="shared" si="5"/>
        <v>0</v>
      </c>
      <c r="I33" s="189">
        <f t="shared" si="14"/>
        <v>0</v>
      </c>
      <c r="J33" s="179">
        <f t="shared" si="15"/>
        <v>0</v>
      </c>
      <c r="K33" s="173"/>
      <c r="L33" s="174" t="str" cm="1">
        <f t="array" aca="1" ref="L33" ca="1">IF($K33="",OFFSET(L33,-1,,,),K33)</f>
        <v>02.03.02</v>
      </c>
      <c r="M33" s="175" t="str" cm="1">
        <f t="array" aca="1" ref="M33" ca="1">IF(OR($K33=0,$K33=""),OFFSET(M33,-1,,,),O33)</f>
        <v>PAVIMENTAÇÃO EM PISO INTERTRAVADO COM BLOCO DE CONCRETO CINZA 10X20X08CM PARA TRÁFEGO LEVE DE VEÍCULO COM CAIXA DE 35CM</v>
      </c>
      <c r="N33" s="67" t="s">
        <v>234</v>
      </c>
      <c r="O33" s="68" t="s">
        <v>235</v>
      </c>
      <c r="P33" s="68"/>
      <c r="Q33" s="68" t="s">
        <v>3261</v>
      </c>
      <c r="R33" s="69">
        <v>218.685</v>
      </c>
      <c r="S33" s="70">
        <v>1.78</v>
      </c>
      <c r="T33" s="70">
        <v>389.2593</v>
      </c>
      <c r="U33" s="67" t="s">
        <v>1980</v>
      </c>
      <c r="V33" s="71" t="s">
        <v>1981</v>
      </c>
      <c r="W33" s="171"/>
      <c r="X33" s="172"/>
      <c r="Y33" s="176">
        <f t="shared" si="8"/>
        <v>0</v>
      </c>
      <c r="AA33" s="192"/>
      <c r="AB33" s="193"/>
    </row>
    <row r="34" spans="2:28" hidden="1">
      <c r="B34" s="189">
        <f t="shared" si="9"/>
        <v>0</v>
      </c>
      <c r="C34" s="189">
        <f t="shared" ca="1" si="10"/>
        <v>0</v>
      </c>
      <c r="D34" s="189">
        <f t="shared" si="11"/>
        <v>0</v>
      </c>
      <c r="E34" s="189">
        <f t="shared" ca="1" si="12"/>
        <v>0</v>
      </c>
      <c r="F34" s="189">
        <f t="shared" si="13"/>
        <v>0</v>
      </c>
      <c r="G34" s="189" cm="1">
        <f t="array" aca="1" ref="G34" ca="1">OFFSET(G34,-1,,,)+1</f>
        <v>29</v>
      </c>
      <c r="H34" s="189">
        <f t="shared" si="5"/>
        <v>0</v>
      </c>
      <c r="I34" s="189">
        <f t="shared" si="14"/>
        <v>0</v>
      </c>
      <c r="J34" s="179">
        <f t="shared" si="15"/>
        <v>0</v>
      </c>
      <c r="K34" s="173"/>
      <c r="L34" s="174" t="str" cm="1">
        <f t="array" aca="1" ref="L34" ca="1">IF($K34="",OFFSET(L34,-1,,,),K34)</f>
        <v>02.03.02</v>
      </c>
      <c r="M34" s="175" t="str" cm="1">
        <f t="array" aca="1" ref="M34" ca="1">IF(OR($K34=0,$K34=""),OFFSET(M34,-1,,,),O34)</f>
        <v>PAVIMENTAÇÃO EM PISO INTERTRAVADO COM BLOCO DE CONCRETO CINZA 10X20X08CM PARA TRÁFEGO LEVE DE VEÍCULO COM CAIXA DE 35CM</v>
      </c>
      <c r="N34" s="67" t="s">
        <v>236</v>
      </c>
      <c r="O34" s="68" t="s">
        <v>237</v>
      </c>
      <c r="P34" s="68"/>
      <c r="Q34" s="68" t="s">
        <v>3262</v>
      </c>
      <c r="R34" s="69">
        <v>590.44949999999994</v>
      </c>
      <c r="S34" s="70">
        <v>27.15</v>
      </c>
      <c r="T34" s="70">
        <v>16030.703924999998</v>
      </c>
      <c r="U34" s="67" t="s">
        <v>1980</v>
      </c>
      <c r="V34" s="71" t="s">
        <v>1981</v>
      </c>
      <c r="W34" s="171"/>
      <c r="X34" s="172"/>
      <c r="Y34" s="176">
        <f t="shared" si="8"/>
        <v>0</v>
      </c>
      <c r="AA34" s="192"/>
      <c r="AB34" s="193"/>
    </row>
    <row r="35" spans="2:28" hidden="1">
      <c r="B35" s="189">
        <f t="shared" si="9"/>
        <v>0</v>
      </c>
      <c r="C35" s="189">
        <f t="shared" ca="1" si="10"/>
        <v>0</v>
      </c>
      <c r="D35" s="189">
        <f t="shared" si="11"/>
        <v>0</v>
      </c>
      <c r="E35" s="189">
        <f t="shared" ca="1" si="12"/>
        <v>0</v>
      </c>
      <c r="F35" s="189">
        <f t="shared" si="13"/>
        <v>0</v>
      </c>
      <c r="G35" s="189" cm="1">
        <f t="array" aca="1" ref="G35" ca="1">OFFSET(G35,-1,,,)+1</f>
        <v>30</v>
      </c>
      <c r="H35" s="189">
        <f t="shared" si="5"/>
        <v>0</v>
      </c>
      <c r="I35" s="189">
        <f t="shared" si="14"/>
        <v>0</v>
      </c>
      <c r="J35" s="179">
        <f t="shared" si="15"/>
        <v>0</v>
      </c>
      <c r="K35" s="173"/>
      <c r="L35" s="174" t="str" cm="1">
        <f t="array" aca="1" ref="L35" ca="1">IF($K35="",OFFSET(L35,-1,,,),K35)</f>
        <v>02.03.02</v>
      </c>
      <c r="M35" s="175" t="str" cm="1">
        <f t="array" aca="1" ref="M35" ca="1">IF(OR($K35=0,$K35=""),OFFSET(M35,-1,,,),O35)</f>
        <v>PAVIMENTAÇÃO EM PISO INTERTRAVADO COM BLOCO DE CONCRETO CINZA 10X20X08CM PARA TRÁFEGO LEVE DE VEÍCULO COM CAIXA DE 35CM</v>
      </c>
      <c r="N35" s="67" t="s">
        <v>3805</v>
      </c>
      <c r="O35" s="68" t="s">
        <v>4223</v>
      </c>
      <c r="P35" s="68"/>
      <c r="Q35" s="68" t="s">
        <v>3256</v>
      </c>
      <c r="R35" s="69">
        <v>7.2895000000000003</v>
      </c>
      <c r="S35" s="70">
        <v>120</v>
      </c>
      <c r="T35" s="70">
        <v>874.74</v>
      </c>
      <c r="U35" s="67" t="s">
        <v>1980</v>
      </c>
      <c r="V35" s="71" t="s">
        <v>1981</v>
      </c>
      <c r="W35" s="171"/>
      <c r="X35" s="172"/>
      <c r="Y35" s="176">
        <f t="shared" si="8"/>
        <v>0</v>
      </c>
      <c r="AA35" s="192"/>
      <c r="AB35" s="193"/>
    </row>
    <row r="36" spans="2:28" hidden="1">
      <c r="B36" s="189">
        <f t="shared" si="9"/>
        <v>0</v>
      </c>
      <c r="C36" s="189">
        <f t="shared" ca="1" si="10"/>
        <v>0</v>
      </c>
      <c r="D36" s="189">
        <f t="shared" si="11"/>
        <v>0</v>
      </c>
      <c r="E36" s="189">
        <f t="shared" ca="1" si="12"/>
        <v>0</v>
      </c>
      <c r="F36" s="189">
        <f t="shared" si="13"/>
        <v>0</v>
      </c>
      <c r="G36" s="189" cm="1">
        <f t="array" aca="1" ref="G36" ca="1">OFFSET(G36,-1,,,)+1</f>
        <v>31</v>
      </c>
      <c r="H36" s="189">
        <f t="shared" si="5"/>
        <v>0</v>
      </c>
      <c r="I36" s="189">
        <f t="shared" si="14"/>
        <v>0</v>
      </c>
      <c r="J36" s="179">
        <f t="shared" si="15"/>
        <v>0</v>
      </c>
      <c r="K36" s="173"/>
      <c r="L36" s="174" t="str" cm="1">
        <f t="array" aca="1" ref="L36" ca="1">IF($K36="",OFFSET(L36,-1,,,),K36)</f>
        <v>02.03.02</v>
      </c>
      <c r="M36" s="175" t="str" cm="1">
        <f t="array" aca="1" ref="M36" ca="1">IF(OR($K36=0,$K36=""),OFFSET(M36,-1,,,),O36)</f>
        <v>PAVIMENTAÇÃO EM PISO INTERTRAVADO COM BLOCO DE CONCRETO CINZA 10X20X08CM PARA TRÁFEGO LEVE DE VEÍCULO COM CAIXA DE 35CM</v>
      </c>
      <c r="N36" s="67" t="s">
        <v>3806</v>
      </c>
      <c r="O36" s="68" t="s">
        <v>4224</v>
      </c>
      <c r="P36" s="68"/>
      <c r="Q36" s="68" t="s">
        <v>3258</v>
      </c>
      <c r="R36" s="69">
        <v>145.79</v>
      </c>
      <c r="S36" s="70">
        <v>8</v>
      </c>
      <c r="T36" s="70">
        <v>1166.32</v>
      </c>
      <c r="U36" s="67" t="s">
        <v>1980</v>
      </c>
      <c r="V36" s="71" t="s">
        <v>1981</v>
      </c>
      <c r="W36" s="171"/>
      <c r="X36" s="172"/>
      <c r="Y36" s="176">
        <f t="shared" si="8"/>
        <v>0</v>
      </c>
      <c r="AA36" s="192"/>
      <c r="AB36" s="193"/>
    </row>
    <row r="37" spans="2:28" hidden="1">
      <c r="B37" s="189">
        <f t="shared" si="9"/>
        <v>0</v>
      </c>
      <c r="C37" s="189">
        <f t="shared" ca="1" si="10"/>
        <v>0</v>
      </c>
      <c r="D37" s="189">
        <f t="shared" si="11"/>
        <v>0</v>
      </c>
      <c r="E37" s="189">
        <f t="shared" ca="1" si="12"/>
        <v>0</v>
      </c>
      <c r="F37" s="189">
        <f t="shared" si="13"/>
        <v>0</v>
      </c>
      <c r="G37" s="189" cm="1">
        <f t="array" aca="1" ref="G37" ca="1">OFFSET(G37,-1,,,)+1</f>
        <v>32</v>
      </c>
      <c r="H37" s="189">
        <f t="shared" si="5"/>
        <v>0</v>
      </c>
      <c r="I37" s="189">
        <f t="shared" si="14"/>
        <v>0</v>
      </c>
      <c r="J37" s="179">
        <f t="shared" si="15"/>
        <v>0</v>
      </c>
      <c r="K37" s="173"/>
      <c r="L37" s="174" t="str" cm="1">
        <f t="array" aca="1" ref="L37" ca="1">IF($K37="",OFFSET(L37,-1,,,),K37)</f>
        <v>02.03.02</v>
      </c>
      <c r="M37" s="175" t="str" cm="1">
        <f t="array" aca="1" ref="M37" ca="1">IF(OR($K37=0,$K37=""),OFFSET(M37,-1,,,),O37)</f>
        <v>PAVIMENTAÇÃO EM PISO INTERTRAVADO COM BLOCO DE CONCRETO CINZA 10X20X08CM PARA TRÁFEGO LEVE DE VEÍCULO COM CAIXA DE 35CM</v>
      </c>
      <c r="N37" s="67" t="s">
        <v>3807</v>
      </c>
      <c r="O37" s="68" t="s">
        <v>4225</v>
      </c>
      <c r="P37" s="68"/>
      <c r="Q37" s="68" t="s">
        <v>3256</v>
      </c>
      <c r="R37" s="69">
        <v>14.579000000000001</v>
      </c>
      <c r="S37" s="70">
        <v>130</v>
      </c>
      <c r="T37" s="70">
        <v>1895.27</v>
      </c>
      <c r="U37" s="67" t="s">
        <v>1980</v>
      </c>
      <c r="V37" s="71" t="s">
        <v>1981</v>
      </c>
      <c r="W37" s="171"/>
      <c r="X37" s="172"/>
      <c r="Y37" s="176">
        <f t="shared" si="8"/>
        <v>0</v>
      </c>
      <c r="AA37" s="192"/>
      <c r="AB37" s="193"/>
    </row>
    <row r="38" spans="2:28">
      <c r="B38" s="189">
        <f t="shared" si="9"/>
        <v>0</v>
      </c>
      <c r="C38" s="189">
        <f t="shared" ca="1" si="10"/>
        <v>0</v>
      </c>
      <c r="D38" s="189">
        <f t="shared" si="11"/>
        <v>0</v>
      </c>
      <c r="E38" s="189">
        <f t="shared" ca="1" si="12"/>
        <v>0</v>
      </c>
      <c r="F38" s="189">
        <f t="shared" si="13"/>
        <v>0</v>
      </c>
      <c r="G38" s="189" cm="1">
        <f t="array" aca="1" ref="G38" ca="1">OFFSET(G38,-1,,,)+1</f>
        <v>33</v>
      </c>
      <c r="H38" s="189">
        <f t="shared" si="5"/>
        <v>0</v>
      </c>
      <c r="I38" s="189">
        <f t="shared" si="14"/>
        <v>0</v>
      </c>
      <c r="J38" s="179">
        <f t="shared" si="15"/>
        <v>0</v>
      </c>
      <c r="K38" s="173" t="s">
        <v>3276</v>
      </c>
      <c r="L38" s="174" t="str" cm="1">
        <f t="array" aca="1" ref="L38" ca="1">IF($K38="",OFFSET(L38,-1,,,),K38)</f>
        <v>02.03.03</v>
      </c>
      <c r="M38" s="175" t="str" cm="1">
        <f t="array" aca="1" ref="M38" ca="1">IF(OR($K38=0,$K38=""),OFFSET(M38,-1,,,),O38)</f>
        <v>ASSENTAMENTO DE MINI GUIA DE JARDIM, CONSIDERANDO ABERTURA DE VALA PREPARO DE CONCRETO E FORNECIMENTO DE MATERIAL</v>
      </c>
      <c r="N38" s="67" t="s">
        <v>3808</v>
      </c>
      <c r="O38" s="68" t="s">
        <v>4226</v>
      </c>
      <c r="P38" s="68"/>
      <c r="Q38" s="68" t="s">
        <v>3253</v>
      </c>
      <c r="R38" s="69">
        <v>57.84</v>
      </c>
      <c r="S38" s="70">
        <v>85.686000000000007</v>
      </c>
      <c r="T38" s="70">
        <v>4956.0782400000007</v>
      </c>
      <c r="U38" s="67"/>
      <c r="V38" s="71"/>
      <c r="W38" s="171"/>
      <c r="X38" s="172"/>
      <c r="Y38" s="176">
        <f t="shared" si="8"/>
        <v>0</v>
      </c>
      <c r="AA38" s="192"/>
      <c r="AB38" s="193"/>
    </row>
    <row r="39" spans="2:28" hidden="1">
      <c r="B39" s="189">
        <f t="shared" si="9"/>
        <v>0</v>
      </c>
      <c r="C39" s="189">
        <f t="shared" ca="1" si="10"/>
        <v>0</v>
      </c>
      <c r="D39" s="189">
        <f t="shared" si="11"/>
        <v>0</v>
      </c>
      <c r="E39" s="189">
        <f t="shared" ca="1" si="12"/>
        <v>0</v>
      </c>
      <c r="F39" s="189">
        <f t="shared" si="13"/>
        <v>0</v>
      </c>
      <c r="G39" s="189" cm="1">
        <f t="array" aca="1" ref="G39" ca="1">OFFSET(G39,-1,,,)+1</f>
        <v>34</v>
      </c>
      <c r="H39" s="189">
        <f t="shared" si="5"/>
        <v>0</v>
      </c>
      <c r="I39" s="189">
        <f t="shared" si="14"/>
        <v>0</v>
      </c>
      <c r="J39" s="179">
        <f t="shared" si="15"/>
        <v>0</v>
      </c>
      <c r="K39" s="173"/>
      <c r="L39" s="174" t="str" cm="1">
        <f t="array" aca="1" ref="L39" ca="1">IF($K39="",OFFSET(L39,-1,,,),K39)</f>
        <v>02.03.03</v>
      </c>
      <c r="M39" s="175" t="str" cm="1">
        <f t="array" aca="1" ref="M39" ca="1">IF(OR($K39=0,$K39=""),OFFSET(M39,-1,,,),O39)</f>
        <v>ASSENTAMENTO DE MINI GUIA DE JARDIM, CONSIDERANDO ABERTURA DE VALA PREPARO DE CONCRETO E FORNECIMENTO DE MATERIAL</v>
      </c>
      <c r="N39" s="67" t="s">
        <v>3809</v>
      </c>
      <c r="O39" s="68" t="s">
        <v>4227</v>
      </c>
      <c r="P39" s="68"/>
      <c r="Q39" s="68" t="s">
        <v>3260</v>
      </c>
      <c r="R39" s="69">
        <v>144.6</v>
      </c>
      <c r="S39" s="70">
        <v>9.06</v>
      </c>
      <c r="T39" s="70">
        <v>1310.076</v>
      </c>
      <c r="U39" s="67" t="s">
        <v>1980</v>
      </c>
      <c r="V39" s="71" t="s">
        <v>1981</v>
      </c>
      <c r="W39" s="171"/>
      <c r="X39" s="172"/>
      <c r="Y39" s="176">
        <f t="shared" si="8"/>
        <v>0</v>
      </c>
      <c r="AA39" s="192"/>
      <c r="AB39" s="193"/>
    </row>
    <row r="40" spans="2:28" hidden="1">
      <c r="B40" s="189">
        <f t="shared" si="9"/>
        <v>0</v>
      </c>
      <c r="C40" s="189">
        <f t="shared" ca="1" si="10"/>
        <v>0</v>
      </c>
      <c r="D40" s="189">
        <f t="shared" si="11"/>
        <v>0</v>
      </c>
      <c r="E40" s="189">
        <f t="shared" ca="1" si="12"/>
        <v>0</v>
      </c>
      <c r="F40" s="189">
        <f t="shared" si="13"/>
        <v>0</v>
      </c>
      <c r="G40" s="189" cm="1">
        <f t="array" aca="1" ref="G40" ca="1">OFFSET(G40,-1,,,)+1</f>
        <v>35</v>
      </c>
      <c r="H40" s="189">
        <f t="shared" si="5"/>
        <v>0</v>
      </c>
      <c r="I40" s="189">
        <f t="shared" si="14"/>
        <v>0</v>
      </c>
      <c r="J40" s="179">
        <f t="shared" si="15"/>
        <v>0</v>
      </c>
      <c r="K40" s="173"/>
      <c r="L40" s="174" t="str" cm="1">
        <f t="array" aca="1" ref="L40" ca="1">IF($K40="",OFFSET(L40,-1,,,),K40)</f>
        <v>02.03.03</v>
      </c>
      <c r="M40" s="175" t="str" cm="1">
        <f t="array" aca="1" ref="M40" ca="1">IF(OR($K40=0,$K40=""),OFFSET(M40,-1,,,),O40)</f>
        <v>ASSENTAMENTO DE MINI GUIA DE JARDIM, CONSIDERANDO ABERTURA DE VALA PREPARO DE CONCRETO E FORNECIMENTO DE MATERIAL</v>
      </c>
      <c r="N40" s="67" t="s">
        <v>240</v>
      </c>
      <c r="O40" s="68" t="s">
        <v>179</v>
      </c>
      <c r="P40" s="68"/>
      <c r="Q40" s="68" t="s">
        <v>3255</v>
      </c>
      <c r="R40" s="69">
        <v>694.08</v>
      </c>
      <c r="S40" s="70">
        <v>0.75</v>
      </c>
      <c r="T40" s="70">
        <v>520.56000000000006</v>
      </c>
      <c r="U40" s="67" t="s">
        <v>1980</v>
      </c>
      <c r="V40" s="71" t="s">
        <v>1981</v>
      </c>
      <c r="W40" s="171"/>
      <c r="X40" s="172"/>
      <c r="Y40" s="176">
        <f t="shared" si="8"/>
        <v>0</v>
      </c>
      <c r="AA40" s="192"/>
      <c r="AB40" s="193"/>
    </row>
    <row r="41" spans="2:28" hidden="1">
      <c r="B41" s="189">
        <f t="shared" si="9"/>
        <v>0</v>
      </c>
      <c r="C41" s="189">
        <f t="shared" ca="1" si="10"/>
        <v>0</v>
      </c>
      <c r="D41" s="189">
        <f t="shared" si="11"/>
        <v>0</v>
      </c>
      <c r="E41" s="189">
        <f t="shared" ca="1" si="12"/>
        <v>0</v>
      </c>
      <c r="F41" s="189">
        <f t="shared" si="13"/>
        <v>0</v>
      </c>
      <c r="G41" s="189" cm="1">
        <f t="array" aca="1" ref="G41" ca="1">OFFSET(G41,-1,,,)+1</f>
        <v>36</v>
      </c>
      <c r="H41" s="189">
        <f t="shared" si="5"/>
        <v>0</v>
      </c>
      <c r="I41" s="189">
        <f t="shared" si="14"/>
        <v>0</v>
      </c>
      <c r="J41" s="179">
        <f t="shared" si="15"/>
        <v>0</v>
      </c>
      <c r="K41" s="173"/>
      <c r="L41" s="174" t="str" cm="1">
        <f t="array" aca="1" ref="L41" ca="1">IF($K41="",OFFSET(L41,-1,,,),K41)</f>
        <v>02.03.03</v>
      </c>
      <c r="M41" s="175" t="str" cm="1">
        <f t="array" aca="1" ref="M41" ca="1">IF(OR($K41=0,$K41=""),OFFSET(M41,-1,,,),O41)</f>
        <v>ASSENTAMENTO DE MINI GUIA DE JARDIM, CONSIDERANDO ABERTURA DE VALA PREPARO DE CONCRETO E FORNECIMENTO DE MATERIAL</v>
      </c>
      <c r="N41" s="67" t="s">
        <v>180</v>
      </c>
      <c r="O41" s="68" t="s">
        <v>181</v>
      </c>
      <c r="P41" s="68"/>
      <c r="Q41" s="68" t="s">
        <v>3256</v>
      </c>
      <c r="R41" s="69">
        <v>2.1111599999999999</v>
      </c>
      <c r="S41" s="70">
        <v>200</v>
      </c>
      <c r="T41" s="70">
        <v>422.23199999999997</v>
      </c>
      <c r="U41" s="67" t="s">
        <v>1980</v>
      </c>
      <c r="V41" s="71" t="s">
        <v>1981</v>
      </c>
      <c r="W41" s="171"/>
      <c r="X41" s="172"/>
      <c r="Y41" s="176">
        <f t="shared" si="8"/>
        <v>0</v>
      </c>
      <c r="AA41" s="192"/>
      <c r="AB41" s="193"/>
    </row>
    <row r="42" spans="2:28" hidden="1">
      <c r="B42" s="189">
        <f t="shared" si="9"/>
        <v>0</v>
      </c>
      <c r="C42" s="189">
        <f t="shared" ca="1" si="10"/>
        <v>0</v>
      </c>
      <c r="D42" s="189">
        <f t="shared" si="11"/>
        <v>0</v>
      </c>
      <c r="E42" s="189">
        <f t="shared" ca="1" si="12"/>
        <v>0</v>
      </c>
      <c r="F42" s="189">
        <f t="shared" si="13"/>
        <v>0</v>
      </c>
      <c r="G42" s="189" cm="1">
        <f t="array" aca="1" ref="G42" ca="1">OFFSET(G42,-1,,,)+1</f>
        <v>37</v>
      </c>
      <c r="H42" s="189">
        <f t="shared" si="5"/>
        <v>0</v>
      </c>
      <c r="I42" s="189">
        <f t="shared" si="14"/>
        <v>0</v>
      </c>
      <c r="J42" s="179">
        <f t="shared" si="15"/>
        <v>0</v>
      </c>
      <c r="K42" s="173"/>
      <c r="L42" s="174" t="str" cm="1">
        <f t="array" aca="1" ref="L42" ca="1">IF($K42="",OFFSET(L42,-1,,,),K42)</f>
        <v>02.03.03</v>
      </c>
      <c r="M42" s="175" t="str" cm="1">
        <f t="array" aca="1" ref="M42" ca="1">IF(OR($K42=0,$K42=""),OFFSET(M42,-1,,,),O42)</f>
        <v>ASSENTAMENTO DE MINI GUIA DE JARDIM, CONSIDERANDO ABERTURA DE VALA PREPARO DE CONCRETO E FORNECIMENTO DE MATERIAL</v>
      </c>
      <c r="N42" s="67" t="s">
        <v>182</v>
      </c>
      <c r="O42" s="68" t="s">
        <v>183</v>
      </c>
      <c r="P42" s="68"/>
      <c r="Q42" s="68" t="s">
        <v>3256</v>
      </c>
      <c r="R42" s="69">
        <v>1.451784</v>
      </c>
      <c r="S42" s="70">
        <v>140</v>
      </c>
      <c r="T42" s="70">
        <v>203.24975999999998</v>
      </c>
      <c r="U42" s="67" t="s">
        <v>1980</v>
      </c>
      <c r="V42" s="71" t="s">
        <v>1981</v>
      </c>
      <c r="W42" s="171"/>
      <c r="X42" s="172"/>
      <c r="Y42" s="176">
        <f t="shared" si="8"/>
        <v>0</v>
      </c>
      <c r="AA42" s="192"/>
      <c r="AB42" s="193"/>
    </row>
    <row r="43" spans="2:28" hidden="1">
      <c r="B43" s="189">
        <f t="shared" si="9"/>
        <v>0</v>
      </c>
      <c r="C43" s="189">
        <f t="shared" ca="1" si="10"/>
        <v>0</v>
      </c>
      <c r="D43" s="189">
        <f t="shared" si="11"/>
        <v>0</v>
      </c>
      <c r="E43" s="189">
        <f t="shared" ca="1" si="12"/>
        <v>0</v>
      </c>
      <c r="F43" s="189">
        <f t="shared" si="13"/>
        <v>0</v>
      </c>
      <c r="G43" s="189" cm="1">
        <f t="array" aca="1" ref="G43" ca="1">OFFSET(G43,-1,,,)+1</f>
        <v>38</v>
      </c>
      <c r="H43" s="189">
        <f t="shared" si="5"/>
        <v>0</v>
      </c>
      <c r="I43" s="189">
        <f t="shared" si="14"/>
        <v>0</v>
      </c>
      <c r="J43" s="179">
        <f t="shared" si="15"/>
        <v>0</v>
      </c>
      <c r="K43" s="173"/>
      <c r="L43" s="174" t="str" cm="1">
        <f t="array" aca="1" ref="L43" ca="1">IF($K43="",OFFSET(L43,-1,,,),K43)</f>
        <v>02.03.03</v>
      </c>
      <c r="M43" s="175" t="str" cm="1">
        <f t="array" aca="1" ref="M43" ca="1">IF(OR($K43=0,$K43=""),OFFSET(M43,-1,,,),O43)</f>
        <v>ASSENTAMENTO DE MINI GUIA DE JARDIM, CONSIDERANDO ABERTURA DE VALA PREPARO DE CONCRETO E FORNECIMENTO DE MATERIAL</v>
      </c>
      <c r="N43" s="67" t="s">
        <v>184</v>
      </c>
      <c r="O43" s="68" t="s">
        <v>185</v>
      </c>
      <c r="P43" s="68"/>
      <c r="Q43" s="68" t="s">
        <v>3256</v>
      </c>
      <c r="R43" s="69">
        <v>0.48585600000000001</v>
      </c>
      <c r="S43" s="70">
        <v>130</v>
      </c>
      <c r="T43" s="70">
        <v>63.161279999999998</v>
      </c>
      <c r="U43" s="67" t="s">
        <v>1980</v>
      </c>
      <c r="V43" s="71" t="s">
        <v>1981</v>
      </c>
      <c r="W43" s="171"/>
      <c r="X43" s="172"/>
      <c r="Y43" s="176">
        <f t="shared" si="8"/>
        <v>0</v>
      </c>
      <c r="AA43" s="192"/>
      <c r="AB43" s="193"/>
    </row>
    <row r="44" spans="2:28" hidden="1">
      <c r="B44" s="189">
        <f t="shared" si="9"/>
        <v>0</v>
      </c>
      <c r="C44" s="189">
        <f t="shared" ca="1" si="10"/>
        <v>0</v>
      </c>
      <c r="D44" s="189">
        <f t="shared" si="11"/>
        <v>0</v>
      </c>
      <c r="E44" s="189">
        <f t="shared" ca="1" si="12"/>
        <v>0</v>
      </c>
      <c r="F44" s="189">
        <f t="shared" si="13"/>
        <v>0</v>
      </c>
      <c r="G44" s="189" cm="1">
        <f t="array" aca="1" ref="G44" ca="1">OFFSET(G44,-1,,,)+1</f>
        <v>39</v>
      </c>
      <c r="H44" s="189">
        <f t="shared" si="5"/>
        <v>0</v>
      </c>
      <c r="I44" s="189">
        <f t="shared" si="14"/>
        <v>0</v>
      </c>
      <c r="J44" s="179">
        <f t="shared" si="15"/>
        <v>0</v>
      </c>
      <c r="K44" s="173"/>
      <c r="L44" s="174" t="str" cm="1">
        <f t="array" aca="1" ref="L44" ca="1">IF($K44="",OFFSET(L44,-1,,,),K44)</f>
        <v>02.03.03</v>
      </c>
      <c r="M44" s="175" t="str" cm="1">
        <f t="array" aca="1" ref="M44" ca="1">IF(OR($K44=0,$K44=""),OFFSET(M44,-1,,,),O44)</f>
        <v>ASSENTAMENTO DE MINI GUIA DE JARDIM, CONSIDERANDO ABERTURA DE VALA PREPARO DE CONCRETO E FORNECIMENTO DE MATERIAL</v>
      </c>
      <c r="N44" s="67" t="s">
        <v>3810</v>
      </c>
      <c r="O44" s="68" t="s">
        <v>4228</v>
      </c>
      <c r="P44" s="68"/>
      <c r="Q44" s="68" t="s">
        <v>3253</v>
      </c>
      <c r="R44" s="69">
        <v>57.84</v>
      </c>
      <c r="S44" s="70">
        <v>42.13</v>
      </c>
      <c r="T44" s="70">
        <v>2436.7992000000004</v>
      </c>
      <c r="U44" s="67" t="s">
        <v>1980</v>
      </c>
      <c r="V44" s="71" t="s">
        <v>1981</v>
      </c>
      <c r="W44" s="171"/>
      <c r="X44" s="172"/>
      <c r="Y44" s="176">
        <f t="shared" si="8"/>
        <v>0</v>
      </c>
      <c r="AA44" s="192"/>
      <c r="AB44" s="193"/>
    </row>
    <row r="45" spans="2:28" hidden="1">
      <c r="B45" s="189">
        <f t="shared" si="9"/>
        <v>0</v>
      </c>
      <c r="C45" s="189">
        <f t="shared" ca="1" si="10"/>
        <v>0</v>
      </c>
      <c r="D45" s="189">
        <f t="shared" si="11"/>
        <v>0</v>
      </c>
      <c r="E45" s="189">
        <f t="shared" ca="1" si="12"/>
        <v>0</v>
      </c>
      <c r="F45" s="189">
        <f t="shared" si="13"/>
        <v>0</v>
      </c>
      <c r="G45" s="189" cm="1">
        <f t="array" aca="1" ref="G45" ca="1">OFFSET(G45,-1,,,)+1</f>
        <v>40</v>
      </c>
      <c r="H45" s="189">
        <f t="shared" si="5"/>
        <v>0</v>
      </c>
      <c r="I45" s="189">
        <f t="shared" si="14"/>
        <v>0</v>
      </c>
      <c r="J45" s="179">
        <f t="shared" si="15"/>
        <v>0</v>
      </c>
      <c r="K45" s="173" t="s">
        <v>200</v>
      </c>
      <c r="L45" s="174" t="str" cm="1">
        <f t="array" aca="1" ref="L45" ca="1">IF($K45="",OFFSET(L45,-1,,,),K45)</f>
        <v>02.04</v>
      </c>
      <c r="M45" s="175" t="str" cm="1">
        <f t="array" aca="1" ref="M45" ca="1">IF(OR($K45=0,$K45=""),OFFSET(M45,-1,,,),O45)</f>
        <v>SINALIZAÇÃO</v>
      </c>
      <c r="N45" s="67" t="s">
        <v>143</v>
      </c>
      <c r="O45" s="68" t="s">
        <v>201</v>
      </c>
      <c r="P45" s="68"/>
      <c r="Q45" s="68"/>
      <c r="R45" s="69"/>
      <c r="S45" s="70"/>
      <c r="T45" s="70">
        <v>0</v>
      </c>
      <c r="U45" s="67"/>
      <c r="V45" s="71"/>
      <c r="W45" s="171"/>
      <c r="X45" s="172"/>
      <c r="Y45" s="176">
        <f t="shared" si="8"/>
        <v>0</v>
      </c>
      <c r="AA45" s="192"/>
      <c r="AB45" s="193"/>
    </row>
    <row r="46" spans="2:28">
      <c r="B46" s="189">
        <f t="shared" si="9"/>
        <v>0</v>
      </c>
      <c r="C46" s="189">
        <f t="shared" ca="1" si="10"/>
        <v>0</v>
      </c>
      <c r="D46" s="189">
        <f t="shared" si="11"/>
        <v>0</v>
      </c>
      <c r="E46" s="189">
        <f t="shared" ca="1" si="12"/>
        <v>0</v>
      </c>
      <c r="F46" s="189">
        <f t="shared" si="13"/>
        <v>0</v>
      </c>
      <c r="G46" s="189" cm="1">
        <f t="array" aca="1" ref="G46" ca="1">OFFSET(G46,-1,,,)+1</f>
        <v>41</v>
      </c>
      <c r="H46" s="189">
        <f t="shared" si="5"/>
        <v>0</v>
      </c>
      <c r="I46" s="189">
        <f t="shared" si="14"/>
        <v>0</v>
      </c>
      <c r="J46" s="179">
        <f t="shared" si="15"/>
        <v>0</v>
      </c>
      <c r="K46" s="173" t="s">
        <v>1982</v>
      </c>
      <c r="L46" s="174" t="str" cm="1">
        <f t="array" aca="1" ref="L46" ca="1">IF($K46="",OFFSET(L46,-1,,,),K46)</f>
        <v>02.04.01</v>
      </c>
      <c r="M46" s="175" t="str" cm="1">
        <f t="array" aca="1" ref="M46" ca="1">IF(OR($K46=0,$K46=""),OFFSET(M46,-1,,,),O46)</f>
        <v>DEMARCAÇÃO DE VAGAS</v>
      </c>
      <c r="N46" s="67" t="s">
        <v>2815</v>
      </c>
      <c r="O46" s="68" t="s">
        <v>4229</v>
      </c>
      <c r="P46" s="68"/>
      <c r="Q46" s="68" t="s">
        <v>3253</v>
      </c>
      <c r="R46" s="69">
        <v>1950</v>
      </c>
      <c r="S46" s="70">
        <v>8</v>
      </c>
      <c r="T46" s="70">
        <v>15600</v>
      </c>
      <c r="U46" s="67"/>
      <c r="V46" s="71"/>
      <c r="W46" s="171"/>
      <c r="X46" s="172"/>
      <c r="Y46" s="176">
        <f t="shared" si="8"/>
        <v>0</v>
      </c>
      <c r="AA46" s="192"/>
      <c r="AB46" s="193"/>
    </row>
    <row r="47" spans="2:28" hidden="1">
      <c r="B47" s="189">
        <f t="shared" si="9"/>
        <v>0</v>
      </c>
      <c r="C47" s="189">
        <f t="shared" ca="1" si="10"/>
        <v>0</v>
      </c>
      <c r="D47" s="189">
        <f t="shared" si="11"/>
        <v>0</v>
      </c>
      <c r="E47" s="189">
        <f t="shared" ca="1" si="12"/>
        <v>0</v>
      </c>
      <c r="F47" s="189">
        <f t="shared" si="13"/>
        <v>0</v>
      </c>
      <c r="G47" s="189" cm="1">
        <f t="array" aca="1" ref="G47" ca="1">OFFSET(G47,-1,,,)+1</f>
        <v>42</v>
      </c>
      <c r="H47" s="189">
        <f t="shared" si="5"/>
        <v>0</v>
      </c>
      <c r="I47" s="189">
        <f t="shared" si="14"/>
        <v>0</v>
      </c>
      <c r="J47" s="179">
        <f t="shared" si="15"/>
        <v>0</v>
      </c>
      <c r="K47" s="173"/>
      <c r="L47" s="174" t="str" cm="1">
        <f t="array" aca="1" ref="L47" ca="1">IF($K47="",OFFSET(L47,-1,,,),K47)</f>
        <v>02.04.01</v>
      </c>
      <c r="M47" s="175" t="str" cm="1">
        <f t="array" aca="1" ref="M47" ca="1">IF(OR($K47=0,$K47=""),OFFSET(M47,-1,,,),O47)</f>
        <v>DEMARCAÇÃO DE VAGAS</v>
      </c>
      <c r="N47" s="67" t="s">
        <v>2816</v>
      </c>
      <c r="O47" s="68" t="s">
        <v>3043</v>
      </c>
      <c r="P47" s="68"/>
      <c r="Q47" s="68" t="s">
        <v>3253</v>
      </c>
      <c r="R47" s="69">
        <v>1950</v>
      </c>
      <c r="S47" s="70">
        <v>8</v>
      </c>
      <c r="T47" s="70">
        <v>15600</v>
      </c>
      <c r="U47" s="67" t="s">
        <v>1983</v>
      </c>
      <c r="V47" s="71" t="s">
        <v>1984</v>
      </c>
      <c r="W47" s="171"/>
      <c r="X47" s="172"/>
      <c r="Y47" s="176">
        <f t="shared" si="8"/>
        <v>0</v>
      </c>
      <c r="AA47" s="192"/>
      <c r="AB47" s="193"/>
    </row>
    <row r="48" spans="2:28">
      <c r="B48" s="189">
        <f t="shared" si="9"/>
        <v>0</v>
      </c>
      <c r="C48" s="189">
        <f t="shared" ca="1" si="10"/>
        <v>0</v>
      </c>
      <c r="D48" s="189">
        <f t="shared" si="11"/>
        <v>0</v>
      </c>
      <c r="E48" s="189">
        <f t="shared" ca="1" si="12"/>
        <v>0</v>
      </c>
      <c r="F48" s="189">
        <f t="shared" si="13"/>
        <v>0</v>
      </c>
      <c r="G48" s="189" cm="1">
        <f t="array" aca="1" ref="G48" ca="1">OFFSET(G48,-1,,,)+1</f>
        <v>43</v>
      </c>
      <c r="H48" s="189">
        <f t="shared" si="5"/>
        <v>0</v>
      </c>
      <c r="I48" s="189">
        <f t="shared" si="14"/>
        <v>0</v>
      </c>
      <c r="J48" s="179">
        <f t="shared" si="15"/>
        <v>0</v>
      </c>
      <c r="K48" s="173" t="s">
        <v>2540</v>
      </c>
      <c r="L48" s="174" t="str" cm="1">
        <f t="array" aca="1" ref="L48" ca="1">IF($K48="",OFFSET(L48,-1,,,),K48)</f>
        <v>02.04.02</v>
      </c>
      <c r="M48" s="175" t="str" cm="1">
        <f t="array" aca="1" ref="M48" ca="1">IF(OR($K48=0,$K48=""),OFFSET(M48,-1,,,),O48)</f>
        <v>NUMERAÇÃO DE VAGAS</v>
      </c>
      <c r="N48" s="67" t="s">
        <v>2817</v>
      </c>
      <c r="O48" s="68" t="s">
        <v>4230</v>
      </c>
      <c r="P48" s="68"/>
      <c r="Q48" s="68" t="s">
        <v>3260</v>
      </c>
      <c r="R48" s="69">
        <v>217</v>
      </c>
      <c r="S48" s="70">
        <v>29</v>
      </c>
      <c r="T48" s="70">
        <v>6293</v>
      </c>
      <c r="U48" s="67"/>
      <c r="V48" s="71"/>
      <c r="W48" s="171"/>
      <c r="X48" s="172"/>
      <c r="Y48" s="176">
        <f t="shared" si="8"/>
        <v>0</v>
      </c>
      <c r="AA48" s="192"/>
      <c r="AB48" s="193"/>
    </row>
    <row r="49" spans="2:28" hidden="1">
      <c r="B49" s="189">
        <f t="shared" si="9"/>
        <v>0</v>
      </c>
      <c r="C49" s="189">
        <f t="shared" ca="1" si="10"/>
        <v>0</v>
      </c>
      <c r="D49" s="189">
        <f t="shared" si="11"/>
        <v>0</v>
      </c>
      <c r="E49" s="189">
        <f t="shared" ca="1" si="12"/>
        <v>0</v>
      </c>
      <c r="F49" s="189">
        <f t="shared" si="13"/>
        <v>0</v>
      </c>
      <c r="G49" s="189" cm="1">
        <f t="array" aca="1" ref="G49" ca="1">OFFSET(G49,-1,,,)+1</f>
        <v>44</v>
      </c>
      <c r="H49" s="189">
        <f t="shared" si="5"/>
        <v>0</v>
      </c>
      <c r="I49" s="189">
        <f t="shared" si="14"/>
        <v>0</v>
      </c>
      <c r="J49" s="179">
        <f t="shared" si="15"/>
        <v>0</v>
      </c>
      <c r="K49" s="173"/>
      <c r="L49" s="174" t="str" cm="1">
        <f t="array" aca="1" ref="L49" ca="1">IF($K49="",OFFSET(L49,-1,,,),K49)</f>
        <v>02.04.02</v>
      </c>
      <c r="M49" s="175" t="str" cm="1">
        <f t="array" aca="1" ref="M49" ca="1">IF(OR($K49=0,$K49=""),OFFSET(M49,-1,,,),O49)</f>
        <v>NUMERAÇÃO DE VAGAS</v>
      </c>
      <c r="N49" s="67" t="s">
        <v>2818</v>
      </c>
      <c r="O49" s="68" t="s">
        <v>3044</v>
      </c>
      <c r="P49" s="68"/>
      <c r="Q49" s="68" t="s">
        <v>3260</v>
      </c>
      <c r="R49" s="69">
        <v>217</v>
      </c>
      <c r="S49" s="70">
        <v>29</v>
      </c>
      <c r="T49" s="70">
        <v>6293</v>
      </c>
      <c r="U49" s="67" t="s">
        <v>1983</v>
      </c>
      <c r="V49" s="71" t="s">
        <v>1984</v>
      </c>
      <c r="W49" s="171"/>
      <c r="X49" s="172"/>
      <c r="Y49" s="176">
        <f t="shared" si="8"/>
        <v>0</v>
      </c>
      <c r="AA49" s="192"/>
      <c r="AB49" s="193"/>
    </row>
    <row r="50" spans="2:28">
      <c r="B50" s="189">
        <f t="shared" si="9"/>
        <v>0</v>
      </c>
      <c r="C50" s="189">
        <f t="shared" ca="1" si="10"/>
        <v>0</v>
      </c>
      <c r="D50" s="189">
        <f t="shared" si="11"/>
        <v>0</v>
      </c>
      <c r="E50" s="189">
        <f t="shared" ca="1" si="12"/>
        <v>0</v>
      </c>
      <c r="F50" s="189">
        <f t="shared" si="13"/>
        <v>0</v>
      </c>
      <c r="G50" s="189" cm="1">
        <f t="array" aca="1" ref="G50" ca="1">OFFSET(G50,-1,,,)+1</f>
        <v>45</v>
      </c>
      <c r="H50" s="189">
        <f t="shared" si="5"/>
        <v>0</v>
      </c>
      <c r="I50" s="189">
        <f t="shared" si="14"/>
        <v>0</v>
      </c>
      <c r="J50" s="179">
        <f t="shared" si="15"/>
        <v>0</v>
      </c>
      <c r="K50" s="173" t="s">
        <v>2541</v>
      </c>
      <c r="L50" s="174" t="str" cm="1">
        <f t="array" aca="1" ref="L50" ca="1">IF($K50="",OFFSET(L50,-1,,,),K50)</f>
        <v>02.04.03</v>
      </c>
      <c r="M50" s="175" t="str" cm="1">
        <f t="array" aca="1" ref="M50" ca="1">IF(OR($K50=0,$K50=""),OFFSET(M50,-1,,,),O50)</f>
        <v>IDENTIFICAÇÃO DE VAGA PREFERENCIAL</v>
      </c>
      <c r="N50" s="67" t="s">
        <v>2819</v>
      </c>
      <c r="O50" s="68" t="s">
        <v>4231</v>
      </c>
      <c r="P50" s="68"/>
      <c r="Q50" s="68" t="s">
        <v>3260</v>
      </c>
      <c r="R50" s="69">
        <v>6</v>
      </c>
      <c r="S50" s="70">
        <v>150</v>
      </c>
      <c r="T50" s="70">
        <v>900</v>
      </c>
      <c r="U50" s="67"/>
      <c r="V50" s="71"/>
      <c r="W50" s="171"/>
      <c r="X50" s="172"/>
      <c r="Y50" s="176">
        <f t="shared" si="8"/>
        <v>0</v>
      </c>
      <c r="AA50" s="192"/>
      <c r="AB50" s="193"/>
    </row>
    <row r="51" spans="2:28" hidden="1">
      <c r="B51" s="189">
        <f t="shared" si="9"/>
        <v>0</v>
      </c>
      <c r="C51" s="189">
        <f t="shared" ca="1" si="10"/>
        <v>0</v>
      </c>
      <c r="D51" s="189">
        <f t="shared" si="11"/>
        <v>0</v>
      </c>
      <c r="E51" s="189">
        <f t="shared" ca="1" si="12"/>
        <v>0</v>
      </c>
      <c r="F51" s="189">
        <f t="shared" si="13"/>
        <v>0</v>
      </c>
      <c r="G51" s="189" cm="1">
        <f t="array" aca="1" ref="G51" ca="1">OFFSET(G51,-1,,,)+1</f>
        <v>46</v>
      </c>
      <c r="H51" s="189">
        <f t="shared" si="5"/>
        <v>0</v>
      </c>
      <c r="I51" s="189">
        <f t="shared" si="14"/>
        <v>0</v>
      </c>
      <c r="J51" s="179">
        <f t="shared" si="15"/>
        <v>0</v>
      </c>
      <c r="K51" s="173"/>
      <c r="L51" s="174" t="str" cm="1">
        <f t="array" aca="1" ref="L51" ca="1">IF($K51="",OFFSET(L51,-1,,,),K51)</f>
        <v>02.04.03</v>
      </c>
      <c r="M51" s="175" t="str" cm="1">
        <f t="array" aca="1" ref="M51" ca="1">IF(OR($K51=0,$K51=""),OFFSET(M51,-1,,,),O51)</f>
        <v>IDENTIFICAÇÃO DE VAGA PREFERENCIAL</v>
      </c>
      <c r="N51" s="67" t="s">
        <v>2820</v>
      </c>
      <c r="O51" s="68" t="s">
        <v>3045</v>
      </c>
      <c r="P51" s="68"/>
      <c r="Q51" s="68" t="s">
        <v>3260</v>
      </c>
      <c r="R51" s="69">
        <v>6</v>
      </c>
      <c r="S51" s="70">
        <v>150</v>
      </c>
      <c r="T51" s="70">
        <v>900</v>
      </c>
      <c r="U51" s="67" t="s">
        <v>1983</v>
      </c>
      <c r="V51" s="71" t="s">
        <v>1984</v>
      </c>
      <c r="W51" s="171"/>
      <c r="X51" s="172"/>
      <c r="Y51" s="176">
        <f t="shared" si="8"/>
        <v>0</v>
      </c>
      <c r="AA51" s="192"/>
      <c r="AB51" s="193"/>
    </row>
    <row r="52" spans="2:28">
      <c r="B52" s="189">
        <f t="shared" si="9"/>
        <v>0</v>
      </c>
      <c r="C52" s="189">
        <f t="shared" ca="1" si="10"/>
        <v>0</v>
      </c>
      <c r="D52" s="189">
        <f t="shared" si="11"/>
        <v>0</v>
      </c>
      <c r="E52" s="189">
        <f t="shared" ca="1" si="12"/>
        <v>0</v>
      </c>
      <c r="F52" s="189">
        <f t="shared" si="13"/>
        <v>0</v>
      </c>
      <c r="G52" s="189" cm="1">
        <f t="array" aca="1" ref="G52" ca="1">OFFSET(G52,-1,,,)+1</f>
        <v>47</v>
      </c>
      <c r="H52" s="189">
        <f t="shared" si="5"/>
        <v>0</v>
      </c>
      <c r="I52" s="189">
        <f t="shared" si="14"/>
        <v>0</v>
      </c>
      <c r="J52" s="179">
        <f t="shared" si="15"/>
        <v>0</v>
      </c>
      <c r="K52" s="173" t="s">
        <v>2542</v>
      </c>
      <c r="L52" s="174" t="str" cm="1">
        <f t="array" aca="1" ref="L52" ca="1">IF($K52="",OFFSET(L52,-1,,,),K52)</f>
        <v>02.04.04</v>
      </c>
      <c r="M52" s="175" t="str" cm="1">
        <f t="array" aca="1" ref="M52" ca="1">IF(OR($K52=0,$K52=""),OFFSET(M52,-1,,,),O52)</f>
        <v>PINTURA DE FAIXA ZEBRADA</v>
      </c>
      <c r="N52" s="67" t="s">
        <v>2821</v>
      </c>
      <c r="O52" s="68" t="s">
        <v>4232</v>
      </c>
      <c r="P52" s="68"/>
      <c r="Q52" s="68" t="s">
        <v>3258</v>
      </c>
      <c r="R52" s="69">
        <v>31.2</v>
      </c>
      <c r="S52" s="70">
        <v>30</v>
      </c>
      <c r="T52" s="70">
        <v>936</v>
      </c>
      <c r="U52" s="67"/>
      <c r="V52" s="71"/>
      <c r="W52" s="171"/>
      <c r="X52" s="172"/>
      <c r="Y52" s="176">
        <f t="shared" si="8"/>
        <v>0</v>
      </c>
      <c r="AA52" s="192"/>
      <c r="AB52" s="193"/>
    </row>
    <row r="53" spans="2:28" hidden="1">
      <c r="B53" s="189">
        <f t="shared" si="9"/>
        <v>0</v>
      </c>
      <c r="C53" s="189">
        <f t="shared" ca="1" si="10"/>
        <v>0</v>
      </c>
      <c r="D53" s="189">
        <f t="shared" si="11"/>
        <v>0</v>
      </c>
      <c r="E53" s="189">
        <f t="shared" ca="1" si="12"/>
        <v>0</v>
      </c>
      <c r="F53" s="189">
        <f t="shared" si="13"/>
        <v>0</v>
      </c>
      <c r="G53" s="189" cm="1">
        <f t="array" aca="1" ref="G53" ca="1">OFFSET(G53,-1,,,)+1</f>
        <v>48</v>
      </c>
      <c r="H53" s="189">
        <f t="shared" si="5"/>
        <v>0</v>
      </c>
      <c r="I53" s="189">
        <f t="shared" si="14"/>
        <v>0</v>
      </c>
      <c r="J53" s="179">
        <f t="shared" si="15"/>
        <v>0</v>
      </c>
      <c r="K53" s="173"/>
      <c r="L53" s="174" t="str" cm="1">
        <f t="array" aca="1" ref="L53" ca="1">IF($K53="",OFFSET(L53,-1,,,),K53)</f>
        <v>02.04.04</v>
      </c>
      <c r="M53" s="175" t="str" cm="1">
        <f t="array" aca="1" ref="M53" ca="1">IF(OR($K53=0,$K53=""),OFFSET(M53,-1,,,),O53)</f>
        <v>PINTURA DE FAIXA ZEBRADA</v>
      </c>
      <c r="N53" s="67" t="s">
        <v>2822</v>
      </c>
      <c r="O53" s="68" t="s">
        <v>3046</v>
      </c>
      <c r="P53" s="68"/>
      <c r="Q53" s="68" t="s">
        <v>3258</v>
      </c>
      <c r="R53" s="69">
        <v>31.2</v>
      </c>
      <c r="S53" s="70">
        <v>30</v>
      </c>
      <c r="T53" s="70">
        <v>936</v>
      </c>
      <c r="U53" s="67" t="s">
        <v>1983</v>
      </c>
      <c r="V53" s="71" t="s">
        <v>1984</v>
      </c>
      <c r="W53" s="171"/>
      <c r="X53" s="172"/>
      <c r="Y53" s="176">
        <f t="shared" si="8"/>
        <v>0</v>
      </c>
      <c r="AA53" s="192"/>
      <c r="AB53" s="193"/>
    </row>
    <row r="54" spans="2:28">
      <c r="B54" s="189">
        <f t="shared" si="9"/>
        <v>0</v>
      </c>
      <c r="C54" s="189">
        <f t="shared" ca="1" si="10"/>
        <v>0</v>
      </c>
      <c r="D54" s="189">
        <f t="shared" si="11"/>
        <v>0</v>
      </c>
      <c r="E54" s="189">
        <f t="shared" ca="1" si="12"/>
        <v>0</v>
      </c>
      <c r="F54" s="189">
        <f t="shared" si="13"/>
        <v>0</v>
      </c>
      <c r="G54" s="189" cm="1">
        <f t="array" aca="1" ref="G54" ca="1">OFFSET(G54,-1,,,)+1</f>
        <v>49</v>
      </c>
      <c r="H54" s="189">
        <f t="shared" si="5"/>
        <v>0</v>
      </c>
      <c r="I54" s="189">
        <f t="shared" si="14"/>
        <v>0</v>
      </c>
      <c r="J54" s="179">
        <f t="shared" si="15"/>
        <v>0</v>
      </c>
      <c r="K54" s="173" t="s">
        <v>3277</v>
      </c>
      <c r="L54" s="174" t="str" cm="1">
        <f t="array" aca="1" ref="L54" ca="1">IF($K54="",OFFSET(L54,-1,,,),K54)</f>
        <v>02.04.05</v>
      </c>
      <c r="M54" s="175" t="str" cm="1">
        <f t="array" aca="1" ref="M54" ca="1">IF(OR($K54=0,$K54=""),OFFSET(M54,-1,,,),O54)</f>
        <v>PINTURA DE FAIXA DE PEDESTRE</v>
      </c>
      <c r="N54" s="67" t="s">
        <v>3811</v>
      </c>
      <c r="O54" s="68" t="s">
        <v>4233</v>
      </c>
      <c r="P54" s="68"/>
      <c r="Q54" s="68" t="s">
        <v>3258</v>
      </c>
      <c r="R54" s="69">
        <v>134.44</v>
      </c>
      <c r="S54" s="70">
        <v>45</v>
      </c>
      <c r="T54" s="70">
        <v>6049.8</v>
      </c>
      <c r="U54" s="67"/>
      <c r="V54" s="71"/>
      <c r="W54" s="171"/>
      <c r="X54" s="172"/>
      <c r="Y54" s="176">
        <f t="shared" si="8"/>
        <v>0</v>
      </c>
      <c r="AA54" s="192"/>
      <c r="AB54" s="193"/>
    </row>
    <row r="55" spans="2:28" hidden="1">
      <c r="B55" s="189">
        <f t="shared" si="9"/>
        <v>0</v>
      </c>
      <c r="C55" s="189">
        <f t="shared" ca="1" si="10"/>
        <v>0</v>
      </c>
      <c r="D55" s="189">
        <f t="shared" si="11"/>
        <v>0</v>
      </c>
      <c r="E55" s="189">
        <f t="shared" ca="1" si="12"/>
        <v>0</v>
      </c>
      <c r="F55" s="189">
        <f t="shared" si="13"/>
        <v>0</v>
      </c>
      <c r="G55" s="189" cm="1">
        <f t="array" aca="1" ref="G55" ca="1">OFFSET(G55,-1,,,)+1</f>
        <v>50</v>
      </c>
      <c r="H55" s="189">
        <f t="shared" si="5"/>
        <v>0</v>
      </c>
      <c r="I55" s="189">
        <f t="shared" si="14"/>
        <v>0</v>
      </c>
      <c r="J55" s="179">
        <f t="shared" si="15"/>
        <v>0</v>
      </c>
      <c r="K55" s="173"/>
      <c r="L55" s="174" t="str" cm="1">
        <f t="array" aca="1" ref="L55" ca="1">IF($K55="",OFFSET(L55,-1,,,),K55)</f>
        <v>02.04.05</v>
      </c>
      <c r="M55" s="175" t="str" cm="1">
        <f t="array" aca="1" ref="M55" ca="1">IF(OR($K55=0,$K55=""),OFFSET(M55,-1,,,),O55)</f>
        <v>PINTURA DE FAIXA DE PEDESTRE</v>
      </c>
      <c r="N55" s="67" t="s">
        <v>3812</v>
      </c>
      <c r="O55" s="68" t="s">
        <v>4234</v>
      </c>
      <c r="P55" s="68"/>
      <c r="Q55" s="68" t="s">
        <v>3258</v>
      </c>
      <c r="R55" s="69">
        <v>134.44</v>
      </c>
      <c r="S55" s="70">
        <v>45</v>
      </c>
      <c r="T55" s="70">
        <v>6049.8</v>
      </c>
      <c r="U55" s="67" t="s">
        <v>1983</v>
      </c>
      <c r="V55" s="71" t="s">
        <v>1984</v>
      </c>
      <c r="W55" s="171"/>
      <c r="X55" s="172"/>
      <c r="Y55" s="176">
        <f t="shared" si="8"/>
        <v>0</v>
      </c>
      <c r="AA55" s="192"/>
      <c r="AB55" s="193"/>
    </row>
    <row r="56" spans="2:28" hidden="1">
      <c r="B56" s="189">
        <f t="shared" si="9"/>
        <v>0</v>
      </c>
      <c r="C56" s="189">
        <f t="shared" ca="1" si="10"/>
        <v>0</v>
      </c>
      <c r="D56" s="189">
        <f t="shared" si="11"/>
        <v>0</v>
      </c>
      <c r="E56" s="189">
        <f t="shared" ca="1" si="12"/>
        <v>0</v>
      </c>
      <c r="F56" s="189">
        <f t="shared" si="13"/>
        <v>0</v>
      </c>
      <c r="G56" s="189" cm="1">
        <f t="array" aca="1" ref="G56" ca="1">OFFSET(G56,-1,,,)+1</f>
        <v>51</v>
      </c>
      <c r="H56" s="189">
        <f t="shared" si="5"/>
        <v>0</v>
      </c>
      <c r="I56" s="189">
        <f t="shared" si="14"/>
        <v>0</v>
      </c>
      <c r="J56" s="179">
        <f t="shared" si="15"/>
        <v>0</v>
      </c>
      <c r="K56" s="173" t="s">
        <v>202</v>
      </c>
      <c r="L56" s="174" t="str" cm="1">
        <f t="array" aca="1" ref="L56" ca="1">IF($K56="",OFFSET(L56,-1,,,),K56)</f>
        <v>02.05</v>
      </c>
      <c r="M56" s="175" t="str" cm="1">
        <f t="array" aca="1" ref="M56" ca="1">IF(OR($K56=0,$K56=""),OFFSET(M56,-1,,,),O56)</f>
        <v>PASSEIO</v>
      </c>
      <c r="N56" s="67" t="s">
        <v>143</v>
      </c>
      <c r="O56" s="68" t="s">
        <v>203</v>
      </c>
      <c r="P56" s="68"/>
      <c r="Q56" s="68"/>
      <c r="R56" s="69"/>
      <c r="S56" s="70"/>
      <c r="T56" s="70">
        <v>0</v>
      </c>
      <c r="U56" s="67"/>
      <c r="V56" s="71"/>
      <c r="W56" s="171"/>
      <c r="X56" s="172"/>
      <c r="Y56" s="176">
        <f t="shared" si="8"/>
        <v>0</v>
      </c>
      <c r="AA56" s="192"/>
      <c r="AB56" s="193"/>
    </row>
    <row r="57" spans="2:28">
      <c r="B57" s="189">
        <f t="shared" si="9"/>
        <v>0</v>
      </c>
      <c r="C57" s="189">
        <f t="shared" ca="1" si="10"/>
        <v>0</v>
      </c>
      <c r="D57" s="189">
        <f t="shared" si="11"/>
        <v>0</v>
      </c>
      <c r="E57" s="189">
        <f t="shared" ca="1" si="12"/>
        <v>0</v>
      </c>
      <c r="F57" s="189">
        <f t="shared" si="13"/>
        <v>0</v>
      </c>
      <c r="G57" s="189" cm="1">
        <f t="array" aca="1" ref="G57" ca="1">OFFSET(G57,-1,,,)+1</f>
        <v>52</v>
      </c>
      <c r="H57" s="189">
        <f t="shared" si="5"/>
        <v>0</v>
      </c>
      <c r="I57" s="189">
        <f t="shared" si="14"/>
        <v>0</v>
      </c>
      <c r="J57" s="179">
        <f t="shared" si="15"/>
        <v>0</v>
      </c>
      <c r="K57" s="173" t="s">
        <v>204</v>
      </c>
      <c r="L57" s="174" t="str" cm="1">
        <f t="array" aca="1" ref="L57" ca="1">IF($K57="",OFFSET(L57,-1,,,),K57)</f>
        <v>02.05.01</v>
      </c>
      <c r="M57" s="175" t="str" cm="1">
        <f t="array" aca="1" ref="M57" ca="1">IF(OR($K57=0,$K57=""),OFFSET(M57,-1,,,),O57)</f>
        <v>ASSENTAMENTO DE GUIA (MEIO-FIO) PRÉ-FABRICADO - 100X15X30CM</v>
      </c>
      <c r="N57" s="67" t="s">
        <v>227</v>
      </c>
      <c r="O57" s="68" t="s">
        <v>4235</v>
      </c>
      <c r="P57" s="68"/>
      <c r="Q57" s="68" t="s">
        <v>3253</v>
      </c>
      <c r="R57" s="69">
        <v>142.1</v>
      </c>
      <c r="S57" s="70">
        <v>91.645700000000005</v>
      </c>
      <c r="T57" s="70">
        <v>13022.85397</v>
      </c>
      <c r="U57" s="67"/>
      <c r="V57" s="71"/>
      <c r="W57" s="171"/>
      <c r="X57" s="172"/>
      <c r="Y57" s="176">
        <f t="shared" si="8"/>
        <v>0</v>
      </c>
      <c r="AA57" s="192"/>
      <c r="AB57" s="193"/>
    </row>
    <row r="58" spans="2:28" hidden="1">
      <c r="B58" s="189">
        <f t="shared" si="9"/>
        <v>0</v>
      </c>
      <c r="C58" s="189">
        <f t="shared" ca="1" si="10"/>
        <v>0</v>
      </c>
      <c r="D58" s="189">
        <f t="shared" si="11"/>
        <v>0</v>
      </c>
      <c r="E58" s="189">
        <f t="shared" ca="1" si="12"/>
        <v>0</v>
      </c>
      <c r="F58" s="189">
        <f t="shared" si="13"/>
        <v>0</v>
      </c>
      <c r="G58" s="189" cm="1">
        <f t="array" aca="1" ref="G58" ca="1">OFFSET(G58,-1,,,)+1</f>
        <v>53</v>
      </c>
      <c r="H58" s="189">
        <f t="shared" si="5"/>
        <v>0</v>
      </c>
      <c r="I58" s="189">
        <f t="shared" si="14"/>
        <v>0</v>
      </c>
      <c r="J58" s="179">
        <f t="shared" si="15"/>
        <v>0</v>
      </c>
      <c r="K58" s="173"/>
      <c r="L58" s="174" t="str" cm="1">
        <f t="array" aca="1" ref="L58" ca="1">IF($K58="",OFFSET(L58,-1,,,),K58)</f>
        <v>02.05.01</v>
      </c>
      <c r="M58" s="175" t="str" cm="1">
        <f t="array" aca="1" ref="M58" ca="1">IF(OR($K58=0,$K58=""),OFFSET(M58,-1,,,),O58)</f>
        <v>ASSENTAMENTO DE GUIA (MEIO-FIO) PRÉ-FABRICADO - 100X15X30CM</v>
      </c>
      <c r="N58" s="67" t="s">
        <v>180</v>
      </c>
      <c r="O58" s="68" t="s">
        <v>181</v>
      </c>
      <c r="P58" s="68"/>
      <c r="Q58" s="68" t="s">
        <v>3256</v>
      </c>
      <c r="R58" s="69">
        <v>0.99470000000000003</v>
      </c>
      <c r="S58" s="70">
        <v>200</v>
      </c>
      <c r="T58" s="70">
        <v>198.94</v>
      </c>
      <c r="U58" s="67" t="s">
        <v>205</v>
      </c>
      <c r="V58" s="71" t="s">
        <v>206</v>
      </c>
      <c r="W58" s="171"/>
      <c r="X58" s="172"/>
      <c r="Y58" s="176">
        <f t="shared" si="8"/>
        <v>0</v>
      </c>
      <c r="AA58" s="192"/>
      <c r="AB58" s="193"/>
    </row>
    <row r="59" spans="2:28" hidden="1">
      <c r="B59" s="189">
        <f>IF(J59=0,0,U59)</f>
        <v>0</v>
      </c>
      <c r="C59" s="189">
        <f ca="1">IF(OR(J59=0,I59=0),0,IF(_xlfn.IFNA(MATCH(B59,OFFSET($B$5,,,$G59,),),0)&gt;0,0,MAX(OFFSET($C$5,,,$G59,))+1))</f>
        <v>0</v>
      </c>
      <c r="D59" s="189">
        <f>IF(J59=0,0,N59&amp;"-"&amp;U59)</f>
        <v>0</v>
      </c>
      <c r="E59" s="189">
        <f ca="1">IF(OR(J59=0,I59=0),0,IF(_xlfn.IFNA(MATCH(D59,OFFSET($D$5,,,$G59,),),0)&gt;0,0,_xlfn.MAXIFS(OFFSET($E$5,,,$G59,),OFFSET($J$5,,,$G59,),J59)+1))</f>
        <v>0</v>
      </c>
      <c r="F59" s="189">
        <f>IF(J59=0,0,E59&amp;"-"&amp;N59)</f>
        <v>0</v>
      </c>
      <c r="G59" s="189" cm="1">
        <f t="array" aca="1" ref="G59" ca="1">OFFSET(G59,-1,,,)+1</f>
        <v>54</v>
      </c>
      <c r="H59" s="189">
        <f>IF(OR($K59=0,$K59=""),$W59,0)</f>
        <v>0</v>
      </c>
      <c r="I59" s="189">
        <f>H59*R59</f>
        <v>0</v>
      </c>
      <c r="J59" s="179">
        <f>IF(AND(I59&lt;&gt;0,OR(K59=0,K59="")),N59&amp;" - Mapa",0)</f>
        <v>0</v>
      </c>
      <c r="K59" s="173"/>
      <c r="L59" s="174" t="str" cm="1">
        <f t="array" aca="1" ref="L59" ca="1">IF($K59="",OFFSET(L59,-1,,,),K59)</f>
        <v>02.05.01</v>
      </c>
      <c r="M59" s="175" t="str" cm="1">
        <f t="array" aca="1" ref="M59" ca="1">IF(OR($K59=0,$K59=""),OFFSET(M59,-1,,,),O59)</f>
        <v>ASSENTAMENTO DE GUIA (MEIO-FIO) PRÉ-FABRICADO - 100X15X30CM</v>
      </c>
      <c r="N59" s="67" t="s">
        <v>228</v>
      </c>
      <c r="O59" s="68" t="s">
        <v>229</v>
      </c>
      <c r="P59" s="68"/>
      <c r="Q59" s="68" t="s">
        <v>3260</v>
      </c>
      <c r="R59" s="69">
        <v>149.20500000000001</v>
      </c>
      <c r="S59" s="70">
        <v>60</v>
      </c>
      <c r="T59" s="70">
        <v>8952.3000000000011</v>
      </c>
      <c r="U59" s="67" t="s">
        <v>205</v>
      </c>
      <c r="V59" s="71" t="s">
        <v>206</v>
      </c>
      <c r="W59" s="171"/>
      <c r="X59" s="172"/>
      <c r="Y59" s="176">
        <f>X59+W59</f>
        <v>0</v>
      </c>
      <c r="AA59" s="192"/>
      <c r="AB59" s="193"/>
    </row>
    <row r="60" spans="2:28" hidden="1">
      <c r="B60" s="189">
        <f t="shared" ref="B60:B62" si="33">IF(J60=0,0,U60)</f>
        <v>0</v>
      </c>
      <c r="C60" s="189">
        <f t="shared" ref="C60:C62" ca="1" si="34">IF(OR(J60=0,I60=0),0,IF(_xlfn.IFNA(MATCH(B60,OFFSET($B$5,,,$G60,),),0)&gt;0,0,MAX(OFFSET($C$5,,,$G60,))+1))</f>
        <v>0</v>
      </c>
      <c r="D60" s="189">
        <f t="shared" ref="D60:D62" si="35">IF(J60=0,0,N60&amp;"-"&amp;U60)</f>
        <v>0</v>
      </c>
      <c r="E60" s="189">
        <f t="shared" ref="E60:E62" ca="1" si="36">IF(OR(J60=0,I60=0),0,IF(_xlfn.IFNA(MATCH(D60,OFFSET($D$5,,,$G60,),),0)&gt;0,0,_xlfn.MAXIFS(OFFSET($E$5,,,$G60,),OFFSET($J$5,,,$G60,),J60)+1))</f>
        <v>0</v>
      </c>
      <c r="F60" s="189">
        <f t="shared" ref="F60:F62" si="37">IF(J60=0,0,E60&amp;"-"&amp;N60)</f>
        <v>0</v>
      </c>
      <c r="G60" s="189" cm="1">
        <f t="array" aca="1" ref="G60" ca="1">OFFSET(G60,-1,,,)+1</f>
        <v>55</v>
      </c>
      <c r="H60" s="189">
        <f t="shared" ref="H60:H62" si="38">IF(OR($K60=0,$K60=""),$W60,0)</f>
        <v>0</v>
      </c>
      <c r="I60" s="189">
        <f t="shared" ref="I60:I62" si="39">H60*R60</f>
        <v>0</v>
      </c>
      <c r="J60" s="179">
        <f t="shared" ref="J60:J62" si="40">IF(AND(I60&lt;&gt;0,OR(K60=0,K60="")),N60&amp;" - Mapa",0)</f>
        <v>0</v>
      </c>
      <c r="K60" s="173"/>
      <c r="L60" s="174" t="str" cm="1">
        <f t="array" aca="1" ref="L60" ca="1">IF($K60="",OFFSET(L60,-1,,,),K60)</f>
        <v>02.05.01</v>
      </c>
      <c r="M60" s="175" t="str" cm="1">
        <f t="array" aca="1" ref="M60" ca="1">IF(OR($K60=0,$K60=""),OFFSET(M60,-1,,,),O60)</f>
        <v>ASSENTAMENTO DE GUIA (MEIO-FIO) PRÉ-FABRICADO - 100X15X30CM</v>
      </c>
      <c r="N60" s="67" t="s">
        <v>230</v>
      </c>
      <c r="O60" s="68" t="s">
        <v>231</v>
      </c>
      <c r="P60" s="68"/>
      <c r="Q60" s="68" t="s">
        <v>3261</v>
      </c>
      <c r="R60" s="69">
        <v>55.987400000000001</v>
      </c>
      <c r="S60" s="70">
        <v>22.31</v>
      </c>
      <c r="T60" s="70">
        <v>1249.078894</v>
      </c>
      <c r="U60" s="67" t="s">
        <v>205</v>
      </c>
      <c r="V60" s="71" t="s">
        <v>206</v>
      </c>
      <c r="W60" s="171"/>
      <c r="X60" s="172"/>
      <c r="Y60" s="176">
        <f t="shared" ref="Y60:Y62" si="41">X60+W60</f>
        <v>0</v>
      </c>
      <c r="AA60" s="192"/>
      <c r="AB60" s="193"/>
    </row>
    <row r="61" spans="2:28" hidden="1">
      <c r="B61" s="189">
        <f t="shared" si="33"/>
        <v>0</v>
      </c>
      <c r="C61" s="189">
        <f t="shared" ca="1" si="34"/>
        <v>0</v>
      </c>
      <c r="D61" s="189">
        <f t="shared" si="35"/>
        <v>0</v>
      </c>
      <c r="E61" s="189">
        <f t="shared" ca="1" si="36"/>
        <v>0</v>
      </c>
      <c r="F61" s="189">
        <f t="shared" si="37"/>
        <v>0</v>
      </c>
      <c r="G61" s="189" cm="1">
        <f t="array" aca="1" ref="G61" ca="1">OFFSET(G61,-1,,,)+1</f>
        <v>56</v>
      </c>
      <c r="H61" s="189">
        <f t="shared" si="38"/>
        <v>0</v>
      </c>
      <c r="I61" s="189">
        <f t="shared" si="39"/>
        <v>0</v>
      </c>
      <c r="J61" s="179">
        <f t="shared" si="40"/>
        <v>0</v>
      </c>
      <c r="K61" s="173"/>
      <c r="L61" s="174" t="str" cm="1">
        <f t="array" aca="1" ref="L61" ca="1">IF($K61="",OFFSET(L61,-1,,,),K61)</f>
        <v>02.05.01</v>
      </c>
      <c r="M61" s="175" t="str" cm="1">
        <f t="array" aca="1" ref="M61" ca="1">IF(OR($K61=0,$K61=""),OFFSET(M61,-1,,,),O61)</f>
        <v>ASSENTAMENTO DE GUIA (MEIO-FIO) PRÉ-FABRICADO - 100X15X30CM</v>
      </c>
      <c r="N61" s="67" t="s">
        <v>236</v>
      </c>
      <c r="O61" s="68" t="s">
        <v>237</v>
      </c>
      <c r="P61" s="68"/>
      <c r="Q61" s="68" t="s">
        <v>3262</v>
      </c>
      <c r="R61" s="69">
        <v>55.987400000000001</v>
      </c>
      <c r="S61" s="70">
        <v>27.15</v>
      </c>
      <c r="T61" s="70">
        <v>1520.05791</v>
      </c>
      <c r="U61" s="67" t="s">
        <v>205</v>
      </c>
      <c r="V61" s="71" t="s">
        <v>206</v>
      </c>
      <c r="W61" s="171"/>
      <c r="X61" s="172"/>
      <c r="Y61" s="176">
        <f t="shared" si="41"/>
        <v>0</v>
      </c>
      <c r="AA61" s="192"/>
      <c r="AB61" s="193"/>
    </row>
    <row r="62" spans="2:28" hidden="1">
      <c r="B62" s="189">
        <f t="shared" si="33"/>
        <v>0</v>
      </c>
      <c r="C62" s="189">
        <f t="shared" ca="1" si="34"/>
        <v>0</v>
      </c>
      <c r="D62" s="189">
        <f t="shared" si="35"/>
        <v>0</v>
      </c>
      <c r="E62" s="189">
        <f t="shared" ca="1" si="36"/>
        <v>0</v>
      </c>
      <c r="F62" s="189">
        <f t="shared" si="37"/>
        <v>0</v>
      </c>
      <c r="G62" s="189" cm="1">
        <f t="array" aca="1" ref="G62" ca="1">OFFSET(G62,-1,,,)+1</f>
        <v>57</v>
      </c>
      <c r="H62" s="189">
        <f t="shared" si="38"/>
        <v>0</v>
      </c>
      <c r="I62" s="189">
        <f t="shared" si="39"/>
        <v>0</v>
      </c>
      <c r="J62" s="179">
        <f t="shared" si="40"/>
        <v>0</v>
      </c>
      <c r="K62" s="173"/>
      <c r="L62" s="174" t="str" cm="1">
        <f t="array" aca="1" ref="L62" ca="1">IF($K62="",OFFSET(L62,-1,,,),K62)</f>
        <v>02.05.01</v>
      </c>
      <c r="M62" s="175" t="str" cm="1">
        <f t="array" aca="1" ref="M62" ca="1">IF(OR($K62=0,$K62=""),OFFSET(M62,-1,,,),O62)</f>
        <v>ASSENTAMENTO DE GUIA (MEIO-FIO) PRÉ-FABRICADO - 100X15X30CM</v>
      </c>
      <c r="N62" s="67" t="s">
        <v>2823</v>
      </c>
      <c r="O62" s="68" t="s">
        <v>3047</v>
      </c>
      <c r="P62" s="68"/>
      <c r="Q62" s="68" t="s">
        <v>3257</v>
      </c>
      <c r="R62" s="69">
        <v>111.9748</v>
      </c>
      <c r="S62" s="70">
        <v>3.8635999999999999</v>
      </c>
      <c r="T62" s="70">
        <v>432.62583727999998</v>
      </c>
      <c r="U62" s="67" t="s">
        <v>205</v>
      </c>
      <c r="V62" s="71" t="s">
        <v>206</v>
      </c>
      <c r="W62" s="171"/>
      <c r="X62" s="172"/>
      <c r="Y62" s="176">
        <f t="shared" si="41"/>
        <v>0</v>
      </c>
      <c r="AA62" s="192"/>
      <c r="AB62" s="193"/>
    </row>
    <row r="63" spans="2:28" hidden="1">
      <c r="B63" s="189">
        <f t="shared" si="9"/>
        <v>0</v>
      </c>
      <c r="C63" s="189">
        <f t="shared" ca="1" si="10"/>
        <v>0</v>
      </c>
      <c r="D63" s="189">
        <f t="shared" si="11"/>
        <v>0</v>
      </c>
      <c r="E63" s="189">
        <f t="shared" ca="1" si="12"/>
        <v>0</v>
      </c>
      <c r="F63" s="189">
        <f t="shared" si="13"/>
        <v>0</v>
      </c>
      <c r="G63" s="189" cm="1">
        <f t="array" aca="1" ref="G63" ca="1">OFFSET(G63,-1,,,)+1</f>
        <v>58</v>
      </c>
      <c r="H63" s="189">
        <f t="shared" si="5"/>
        <v>0</v>
      </c>
      <c r="I63" s="189">
        <f t="shared" si="14"/>
        <v>0</v>
      </c>
      <c r="J63" s="179">
        <f t="shared" si="15"/>
        <v>0</v>
      </c>
      <c r="K63" s="173"/>
      <c r="L63" s="174" t="str" cm="1">
        <f t="array" aca="1" ref="L63" ca="1">IF($K63="",OFFSET(L63,-1,,,),K63)</f>
        <v>02.05.01</v>
      </c>
      <c r="M63" s="175" t="str" cm="1">
        <f t="array" aca="1" ref="M63" ca="1">IF(OR($K63=0,$K63=""),OFFSET(M63,-1,,,),O63)</f>
        <v>ASSENTAMENTO DE GUIA (MEIO-FIO) PRÉ-FABRICADO - 100X15X30CM</v>
      </c>
      <c r="N63" s="67" t="s">
        <v>238</v>
      </c>
      <c r="O63" s="68" t="s">
        <v>239</v>
      </c>
      <c r="P63" s="68"/>
      <c r="Q63" s="68" t="s">
        <v>3256</v>
      </c>
      <c r="R63" s="69"/>
      <c r="S63" s="70"/>
      <c r="T63" s="70">
        <v>0</v>
      </c>
      <c r="U63" s="67" t="s">
        <v>205</v>
      </c>
      <c r="V63" s="71" t="s">
        <v>206</v>
      </c>
      <c r="W63" s="171"/>
      <c r="X63" s="172"/>
      <c r="Y63" s="176">
        <f t="shared" si="8"/>
        <v>0</v>
      </c>
      <c r="AA63" s="192"/>
      <c r="AB63" s="193"/>
    </row>
    <row r="64" spans="2:28" hidden="1">
      <c r="B64" s="189">
        <f>IF(J64=0,0,U64)</f>
        <v>0</v>
      </c>
      <c r="C64" s="189">
        <f ca="1">IF(OR(J64=0,I64=0),0,IF(_xlfn.IFNA(MATCH(B64,OFFSET($B$5,,,$G64,),),0)&gt;0,0,MAX(OFFSET($C$5,,,$G64,))+1))</f>
        <v>0</v>
      </c>
      <c r="D64" s="189">
        <f>IF(J64=0,0,N64&amp;"-"&amp;U64)</f>
        <v>0</v>
      </c>
      <c r="E64" s="189">
        <f ca="1">IF(OR(J64=0,I64=0),0,IF(_xlfn.IFNA(MATCH(D64,OFFSET($D$5,,,$G64,),),0)&gt;0,0,_xlfn.MAXIFS(OFFSET($E$5,,,$G64,),OFFSET($J$5,,,$G64,),J64)+1))</f>
        <v>0</v>
      </c>
      <c r="F64" s="189">
        <f>IF(J64=0,0,E64&amp;"-"&amp;N64)</f>
        <v>0</v>
      </c>
      <c r="G64" s="189" cm="1">
        <f t="array" aca="1" ref="G64" ca="1">OFFSET(G64,-1,,,)+1</f>
        <v>59</v>
      </c>
      <c r="H64" s="189">
        <f>IF(OR($K64=0,$K64=""),$W64,0)</f>
        <v>0</v>
      </c>
      <c r="I64" s="189">
        <f>H64*R64</f>
        <v>0</v>
      </c>
      <c r="J64" s="179">
        <f>IF(AND(I64&lt;&gt;0,OR(K64=0,K64="")),N64&amp;" - Mapa",0)</f>
        <v>0</v>
      </c>
      <c r="K64" s="173"/>
      <c r="L64" s="174" t="str" cm="1">
        <f t="array" aca="1" ref="L64" ca="1">IF($K64="",OFFSET(L64,-1,,,),K64)</f>
        <v>02.05.01</v>
      </c>
      <c r="M64" s="175" t="str" cm="1">
        <f t="array" aca="1" ref="M64" ca="1">IF(OR($K64=0,$K64=""),OFFSET(M64,-1,,,),O64)</f>
        <v>ASSENTAMENTO DE GUIA (MEIO-FIO) PRÉ-FABRICADO - 100X15X30CM</v>
      </c>
      <c r="N64" s="67" t="s">
        <v>240</v>
      </c>
      <c r="O64" s="68" t="s">
        <v>179</v>
      </c>
      <c r="P64" s="68"/>
      <c r="Q64" s="68" t="s">
        <v>3255</v>
      </c>
      <c r="R64" s="69">
        <v>454.72000000000008</v>
      </c>
      <c r="S64" s="70">
        <v>0.75000000000000011</v>
      </c>
      <c r="T64" s="70">
        <v>341.04000000000013</v>
      </c>
      <c r="U64" s="67" t="s">
        <v>205</v>
      </c>
      <c r="V64" s="71" t="s">
        <v>206</v>
      </c>
      <c r="W64" s="171"/>
      <c r="X64" s="172"/>
      <c r="Y64" s="176">
        <f>X64+W64</f>
        <v>0</v>
      </c>
      <c r="AA64" s="192"/>
      <c r="AB64" s="193"/>
    </row>
    <row r="65" spans="2:28" hidden="1">
      <c r="B65" s="189">
        <f t="shared" ref="B65:B67" si="42">IF(J65=0,0,U65)</f>
        <v>0</v>
      </c>
      <c r="C65" s="189">
        <f t="shared" ref="C65:C67" ca="1" si="43">IF(OR(J65=0,I65=0),0,IF(_xlfn.IFNA(MATCH(B65,OFFSET($B$5,,,$G65,),),0)&gt;0,0,MAX(OFFSET($C$5,,,$G65,))+1))</f>
        <v>0</v>
      </c>
      <c r="D65" s="189">
        <f t="shared" ref="D65:D67" si="44">IF(J65=0,0,N65&amp;"-"&amp;U65)</f>
        <v>0</v>
      </c>
      <c r="E65" s="189">
        <f t="shared" ref="E65:E67" ca="1" si="45">IF(OR(J65=0,I65=0),0,IF(_xlfn.IFNA(MATCH(D65,OFFSET($D$5,,,$G65,),),0)&gt;0,0,_xlfn.MAXIFS(OFFSET($E$5,,,$G65,),OFFSET($J$5,,,$G65,),J65)+1))</f>
        <v>0</v>
      </c>
      <c r="F65" s="189">
        <f t="shared" ref="F65:F67" si="46">IF(J65=0,0,E65&amp;"-"&amp;N65)</f>
        <v>0</v>
      </c>
      <c r="G65" s="189" cm="1">
        <f t="array" aca="1" ref="G65" ca="1">OFFSET(G65,-1,,,)+1</f>
        <v>60</v>
      </c>
      <c r="H65" s="189">
        <f t="shared" si="5"/>
        <v>0</v>
      </c>
      <c r="I65" s="189">
        <f t="shared" ref="I65:I67" si="47">H65*R65</f>
        <v>0</v>
      </c>
      <c r="J65" s="179">
        <f t="shared" ref="J65:J67" si="48">IF(AND(I65&lt;&gt;0,OR(K65=0,K65="")),N65&amp;" - Mapa",0)</f>
        <v>0</v>
      </c>
      <c r="K65" s="173"/>
      <c r="L65" s="174" t="str" cm="1">
        <f t="array" aca="1" ref="L65" ca="1">IF($K65="",OFFSET(L65,-1,,,),K65)</f>
        <v>02.05.01</v>
      </c>
      <c r="M65" s="175" t="str" cm="1">
        <f t="array" aca="1" ref="M65" ca="1">IF(OR($K65=0,$K65=""),OFFSET(M65,-1,,,),O65)</f>
        <v>ASSENTAMENTO DE GUIA (MEIO-FIO) PRÉ-FABRICADO - 100X15X30CM</v>
      </c>
      <c r="N65" s="67" t="s">
        <v>180</v>
      </c>
      <c r="O65" s="68" t="s">
        <v>181</v>
      </c>
      <c r="P65" s="68"/>
      <c r="Q65" s="68" t="s">
        <v>3256</v>
      </c>
      <c r="R65" s="69">
        <v>1.1368</v>
      </c>
      <c r="S65" s="70">
        <v>200.00000000000003</v>
      </c>
      <c r="T65" s="70">
        <v>227.36000000000004</v>
      </c>
      <c r="U65" s="67" t="s">
        <v>205</v>
      </c>
      <c r="V65" s="71" t="s">
        <v>206</v>
      </c>
      <c r="W65" s="171"/>
      <c r="X65" s="172"/>
      <c r="Y65" s="176">
        <f t="shared" ref="Y65:Y67" si="49">X65+W65</f>
        <v>0</v>
      </c>
      <c r="AA65" s="192"/>
      <c r="AB65" s="193"/>
    </row>
    <row r="66" spans="2:28" hidden="1">
      <c r="B66" s="189">
        <f t="shared" si="42"/>
        <v>0</v>
      </c>
      <c r="C66" s="189">
        <f t="shared" ca="1" si="43"/>
        <v>0</v>
      </c>
      <c r="D66" s="189">
        <f t="shared" si="44"/>
        <v>0</v>
      </c>
      <c r="E66" s="189">
        <f t="shared" ca="1" si="45"/>
        <v>0</v>
      </c>
      <c r="F66" s="189">
        <f t="shared" si="46"/>
        <v>0</v>
      </c>
      <c r="G66" s="189" cm="1">
        <f t="array" aca="1" ref="G66" ca="1">OFFSET(G66,-1,,,)+1</f>
        <v>61</v>
      </c>
      <c r="H66" s="189">
        <f t="shared" si="5"/>
        <v>0</v>
      </c>
      <c r="I66" s="189">
        <f t="shared" si="47"/>
        <v>0</v>
      </c>
      <c r="J66" s="179">
        <f t="shared" si="48"/>
        <v>0</v>
      </c>
      <c r="K66" s="173"/>
      <c r="L66" s="174" t="str" cm="1">
        <f t="array" aca="1" ref="L66" ca="1">IF($K66="",OFFSET(L66,-1,,,),K66)</f>
        <v>02.05.01</v>
      </c>
      <c r="M66" s="175" t="str" cm="1">
        <f t="array" aca="1" ref="M66" ca="1">IF(OR($K66=0,$K66=""),OFFSET(M66,-1,,,),O66)</f>
        <v>ASSENTAMENTO DE GUIA (MEIO-FIO) PRÉ-FABRICADO - 100X15X30CM</v>
      </c>
      <c r="N66" s="67" t="s">
        <v>230</v>
      </c>
      <c r="O66" s="68" t="s">
        <v>231</v>
      </c>
      <c r="P66" s="68"/>
      <c r="Q66" s="68" t="s">
        <v>3261</v>
      </c>
      <c r="R66" s="69">
        <v>4.5472000000000001</v>
      </c>
      <c r="S66" s="70">
        <v>22.31</v>
      </c>
      <c r="T66" s="70">
        <v>101.448032</v>
      </c>
      <c r="U66" s="67" t="s">
        <v>205</v>
      </c>
      <c r="V66" s="71" t="s">
        <v>206</v>
      </c>
      <c r="W66" s="171"/>
      <c r="X66" s="172"/>
      <c r="Y66" s="176">
        <f t="shared" si="49"/>
        <v>0</v>
      </c>
      <c r="AA66" s="192"/>
      <c r="AB66" s="193"/>
    </row>
    <row r="67" spans="2:28">
      <c r="B67" s="189">
        <f t="shared" si="42"/>
        <v>0</v>
      </c>
      <c r="C67" s="189">
        <f t="shared" ca="1" si="43"/>
        <v>0</v>
      </c>
      <c r="D67" s="189">
        <f t="shared" si="44"/>
        <v>0</v>
      </c>
      <c r="E67" s="189">
        <f t="shared" ca="1" si="45"/>
        <v>0</v>
      </c>
      <c r="F67" s="189">
        <f t="shared" si="46"/>
        <v>0</v>
      </c>
      <c r="G67" s="189" cm="1">
        <f t="array" aca="1" ref="G67" ca="1">OFFSET(G67,-1,,,)+1</f>
        <v>62</v>
      </c>
      <c r="H67" s="189">
        <f t="shared" si="5"/>
        <v>0</v>
      </c>
      <c r="I67" s="189">
        <f t="shared" si="47"/>
        <v>0</v>
      </c>
      <c r="J67" s="179">
        <f t="shared" si="48"/>
        <v>0</v>
      </c>
      <c r="K67" s="173" t="s">
        <v>219</v>
      </c>
      <c r="L67" s="174" t="str" cm="1">
        <f t="array" aca="1" ref="L67" ca="1">IF($K67="",OFFSET(L67,-1,,,),K67)</f>
        <v>02.05.02</v>
      </c>
      <c r="M67" s="175" t="str" cm="1">
        <f t="array" aca="1" ref="M67" ca="1">IF(OR($K67=0,$K67=""),OFFSET(M67,-1,,,),O67)</f>
        <v>EXECUÇÃO DE CALÇADA EM CONCRETO ARMADO DESEMPENADO FCK 15MPA , # SIMPLES TIPO Q92, ESP= 7CM, COM JUNTA DE DILATAÇÃO 2,0M E JUNTA 2CM</v>
      </c>
      <c r="N67" s="67" t="s">
        <v>2824</v>
      </c>
      <c r="O67" s="68" t="s">
        <v>4236</v>
      </c>
      <c r="P67" s="68"/>
      <c r="Q67" s="68" t="s">
        <v>3258</v>
      </c>
      <c r="R67" s="69">
        <v>497.09</v>
      </c>
      <c r="S67" s="70">
        <v>116.9264</v>
      </c>
      <c r="T67" s="70">
        <v>58122.944175999997</v>
      </c>
      <c r="U67" s="67"/>
      <c r="V67" s="71"/>
      <c r="W67" s="171"/>
      <c r="X67" s="172"/>
      <c r="Y67" s="176">
        <f t="shared" si="49"/>
        <v>0</v>
      </c>
      <c r="AA67" s="192"/>
      <c r="AB67" s="193"/>
    </row>
    <row r="68" spans="2:28" hidden="1">
      <c r="B68" s="189">
        <f t="shared" si="9"/>
        <v>0</v>
      </c>
      <c r="C68" s="189">
        <f t="shared" ca="1" si="10"/>
        <v>0</v>
      </c>
      <c r="D68" s="189">
        <f t="shared" si="11"/>
        <v>0</v>
      </c>
      <c r="E68" s="189">
        <f t="shared" ca="1" si="12"/>
        <v>0</v>
      </c>
      <c r="F68" s="189">
        <f t="shared" si="13"/>
        <v>0</v>
      </c>
      <c r="G68" s="189" cm="1">
        <f t="array" aca="1" ref="G68" ca="1">OFFSET(G68,-1,,,)+1</f>
        <v>63</v>
      </c>
      <c r="H68" s="189">
        <f t="shared" si="5"/>
        <v>0</v>
      </c>
      <c r="I68" s="189">
        <f t="shared" si="14"/>
        <v>0</v>
      </c>
      <c r="J68" s="179">
        <f t="shared" si="15"/>
        <v>0</v>
      </c>
      <c r="K68" s="173"/>
      <c r="L68" s="174" t="str" cm="1">
        <f t="array" aca="1" ref="L68" ca="1">IF($K68="",OFFSET(L68,-1,,,),K68)</f>
        <v>02.05.02</v>
      </c>
      <c r="M68" s="175" t="str" cm="1">
        <f t="array" aca="1" ref="M68" ca="1">IF(OR($K68=0,$K68=""),OFFSET(M68,-1,,,),O68)</f>
        <v>EXECUÇÃO DE CALÇADA EM CONCRETO ARMADO DESEMPENADO FCK 15MPA , # SIMPLES TIPO Q92, ESP= 7CM, COM JUNTA DE DILATAÇÃO 2,0M E JUNTA 2CM</v>
      </c>
      <c r="N68" s="67" t="s">
        <v>171</v>
      </c>
      <c r="O68" s="68" t="s">
        <v>172</v>
      </c>
      <c r="P68" s="68"/>
      <c r="Q68" s="68" t="s">
        <v>3255</v>
      </c>
      <c r="R68" s="69">
        <v>4.9709000000000003</v>
      </c>
      <c r="S68" s="70">
        <v>18</v>
      </c>
      <c r="T68" s="70">
        <v>89.476200000000006</v>
      </c>
      <c r="U68" s="67" t="s">
        <v>205</v>
      </c>
      <c r="V68" s="71" t="s">
        <v>206</v>
      </c>
      <c r="W68" s="171"/>
      <c r="X68" s="172"/>
      <c r="Y68" s="176">
        <f t="shared" si="8"/>
        <v>0</v>
      </c>
      <c r="AA68" s="192"/>
      <c r="AB68" s="193"/>
    </row>
    <row r="69" spans="2:28" hidden="1">
      <c r="B69" s="189">
        <f t="shared" si="9"/>
        <v>0</v>
      </c>
      <c r="C69" s="189">
        <f t="shared" ca="1" si="10"/>
        <v>0</v>
      </c>
      <c r="D69" s="189">
        <f t="shared" si="11"/>
        <v>0</v>
      </c>
      <c r="E69" s="189">
        <f t="shared" ca="1" si="12"/>
        <v>0</v>
      </c>
      <c r="F69" s="189">
        <f t="shared" si="13"/>
        <v>0</v>
      </c>
      <c r="G69" s="189" cm="1">
        <f t="array" aca="1" ref="G69" ca="1">OFFSET(G69,-1,,,)+1</f>
        <v>64</v>
      </c>
      <c r="H69" s="189">
        <f t="shared" si="5"/>
        <v>0</v>
      </c>
      <c r="I69" s="189">
        <f t="shared" si="14"/>
        <v>0</v>
      </c>
      <c r="J69" s="179">
        <f t="shared" si="15"/>
        <v>0</v>
      </c>
      <c r="K69" s="173"/>
      <c r="L69" s="174" t="str" cm="1">
        <f t="array" aca="1" ref="L69" ca="1">IF($K69="",OFFSET(L69,-1,,,),K69)</f>
        <v>02.05.02</v>
      </c>
      <c r="M69" s="175" t="str" cm="1">
        <f t="array" aca="1" ref="M69" ca="1">IF(OR($K69=0,$K69=""),OFFSET(M69,-1,,,),O69)</f>
        <v>EXECUÇÃO DE CALÇADA EM CONCRETO ARMADO DESEMPENADO FCK 15MPA , # SIMPLES TIPO Q92, ESP= 7CM, COM JUNTA DE DILATAÇÃO 2,0M E JUNTA 2CM</v>
      </c>
      <c r="N69" s="67" t="s">
        <v>207</v>
      </c>
      <c r="O69" s="68" t="s">
        <v>208</v>
      </c>
      <c r="P69" s="68"/>
      <c r="Q69" s="68" t="s">
        <v>3253</v>
      </c>
      <c r="R69" s="69">
        <v>248.54499999999999</v>
      </c>
      <c r="S69" s="70">
        <v>2.1</v>
      </c>
      <c r="T69" s="70">
        <v>521.94449999999995</v>
      </c>
      <c r="U69" s="67" t="s">
        <v>205</v>
      </c>
      <c r="V69" s="71" t="s">
        <v>206</v>
      </c>
      <c r="W69" s="171"/>
      <c r="X69" s="172"/>
      <c r="Y69" s="176">
        <f t="shared" si="8"/>
        <v>0</v>
      </c>
      <c r="AA69" s="192"/>
      <c r="AB69" s="193"/>
    </row>
    <row r="70" spans="2:28" hidden="1">
      <c r="B70" s="189">
        <f t="shared" si="9"/>
        <v>0</v>
      </c>
      <c r="C70" s="189">
        <f t="shared" ca="1" si="10"/>
        <v>0</v>
      </c>
      <c r="D70" s="189">
        <f t="shared" si="11"/>
        <v>0</v>
      </c>
      <c r="E70" s="189">
        <f t="shared" ca="1" si="12"/>
        <v>0</v>
      </c>
      <c r="F70" s="189">
        <f t="shared" si="13"/>
        <v>0</v>
      </c>
      <c r="G70" s="189" cm="1">
        <f t="array" aca="1" ref="G70" ca="1">OFFSET(G70,-1,,,)+1</f>
        <v>65</v>
      </c>
      <c r="H70" s="189">
        <f t="shared" si="5"/>
        <v>0</v>
      </c>
      <c r="I70" s="189">
        <f t="shared" si="14"/>
        <v>0</v>
      </c>
      <c r="J70" s="179">
        <f t="shared" si="15"/>
        <v>0</v>
      </c>
      <c r="K70" s="173"/>
      <c r="L70" s="174" t="str" cm="1">
        <f t="array" aca="1" ref="L70" ca="1">IF($K70="",OFFSET(L70,-1,,,),K70)</f>
        <v>02.05.02</v>
      </c>
      <c r="M70" s="175" t="str" cm="1">
        <f t="array" aca="1" ref="M70" ca="1">IF(OR($K70=0,$K70=""),OFFSET(M70,-1,,,),O70)</f>
        <v>EXECUÇÃO DE CALÇADA EM CONCRETO ARMADO DESEMPENADO FCK 15MPA , # SIMPLES TIPO Q92, ESP= 7CM, COM JUNTA DE DILATAÇÃO 2,0M E JUNTA 2CM</v>
      </c>
      <c r="N70" s="67" t="s">
        <v>209</v>
      </c>
      <c r="O70" s="68" t="s">
        <v>210</v>
      </c>
      <c r="P70" s="68"/>
      <c r="Q70" s="68" t="s">
        <v>3260</v>
      </c>
      <c r="R70" s="69">
        <v>39.767200000000003</v>
      </c>
      <c r="S70" s="70">
        <v>152.33000000000001</v>
      </c>
      <c r="T70" s="70">
        <v>6057.7375760000004</v>
      </c>
      <c r="U70" s="67" t="s">
        <v>205</v>
      </c>
      <c r="V70" s="71" t="s">
        <v>206</v>
      </c>
      <c r="W70" s="171"/>
      <c r="X70" s="172"/>
      <c r="Y70" s="176">
        <f t="shared" si="8"/>
        <v>0</v>
      </c>
      <c r="AA70" s="192"/>
      <c r="AB70" s="193"/>
    </row>
    <row r="71" spans="2:28" hidden="1">
      <c r="B71" s="189">
        <f t="shared" si="9"/>
        <v>0</v>
      </c>
      <c r="C71" s="189">
        <f t="shared" ca="1" si="10"/>
        <v>0</v>
      </c>
      <c r="D71" s="189">
        <f t="shared" si="11"/>
        <v>0</v>
      </c>
      <c r="E71" s="189">
        <f t="shared" ca="1" si="12"/>
        <v>0</v>
      </c>
      <c r="F71" s="189">
        <f t="shared" si="13"/>
        <v>0</v>
      </c>
      <c r="G71" s="189" cm="1">
        <f t="array" aca="1" ref="G71" ca="1">OFFSET(G71,-1,,,)+1</f>
        <v>66</v>
      </c>
      <c r="H71" s="189">
        <f t="shared" si="5"/>
        <v>0</v>
      </c>
      <c r="I71" s="189">
        <f t="shared" si="14"/>
        <v>0</v>
      </c>
      <c r="J71" s="179">
        <f t="shared" si="15"/>
        <v>0</v>
      </c>
      <c r="K71" s="173"/>
      <c r="L71" s="174" t="str" cm="1">
        <f t="array" aca="1" ref="L71" ca="1">IF($K71="",OFFSET(L71,-1,,,),K71)</f>
        <v>02.05.02</v>
      </c>
      <c r="M71" s="175" t="str" cm="1">
        <f t="array" aca="1" ref="M71" ca="1">IF(OR($K71=0,$K71=""),OFFSET(M71,-1,,,),O71)</f>
        <v>EXECUÇÃO DE CALÇADA EM CONCRETO ARMADO DESEMPENADO FCK 15MPA , # SIMPLES TIPO Q92, ESP= 7CM, COM JUNTA DE DILATAÇÃO 2,0M E JUNTA 2CM</v>
      </c>
      <c r="N71" s="67" t="s">
        <v>211</v>
      </c>
      <c r="O71" s="68" t="s">
        <v>212</v>
      </c>
      <c r="P71" s="68"/>
      <c r="Q71" s="68" t="s">
        <v>3256</v>
      </c>
      <c r="R71" s="69">
        <v>38.275930000000002</v>
      </c>
      <c r="S71" s="70">
        <v>430</v>
      </c>
      <c r="T71" s="70">
        <v>16458.6499</v>
      </c>
      <c r="U71" s="67" t="s">
        <v>205</v>
      </c>
      <c r="V71" s="71" t="s">
        <v>206</v>
      </c>
      <c r="W71" s="171"/>
      <c r="X71" s="172"/>
      <c r="Y71" s="176">
        <f t="shared" si="8"/>
        <v>0</v>
      </c>
      <c r="AA71" s="192"/>
      <c r="AB71" s="193"/>
    </row>
    <row r="72" spans="2:28" hidden="1">
      <c r="B72" s="189">
        <f t="shared" si="9"/>
        <v>0</v>
      </c>
      <c r="C72" s="189">
        <f t="shared" ca="1" si="10"/>
        <v>0</v>
      </c>
      <c r="D72" s="189">
        <f t="shared" si="11"/>
        <v>0</v>
      </c>
      <c r="E72" s="189">
        <f t="shared" ca="1" si="12"/>
        <v>0</v>
      </c>
      <c r="F72" s="189">
        <f t="shared" si="13"/>
        <v>0</v>
      </c>
      <c r="G72" s="189" cm="1">
        <f t="array" aca="1" ref="G72" ca="1">OFFSET(G72,-1,,,)+1</f>
        <v>67</v>
      </c>
      <c r="H72" s="189">
        <f t="shared" si="5"/>
        <v>0</v>
      </c>
      <c r="I72" s="189">
        <f t="shared" si="14"/>
        <v>0</v>
      </c>
      <c r="J72" s="179">
        <f t="shared" si="15"/>
        <v>0</v>
      </c>
      <c r="K72" s="173"/>
      <c r="L72" s="174" t="str" cm="1">
        <f t="array" aca="1" ref="L72" ca="1">IF($K72="",OFFSET(L72,-1,,,),K72)</f>
        <v>02.05.02</v>
      </c>
      <c r="M72" s="175" t="str" cm="1">
        <f t="array" aca="1" ref="M72" ca="1">IF(OR($K72=0,$K72=""),OFFSET(M72,-1,,,),O72)</f>
        <v>EXECUÇÃO DE CALÇADA EM CONCRETO ARMADO DESEMPENADO FCK 15MPA , # SIMPLES TIPO Q92, ESP= 7CM, COM JUNTA DE DILATAÇÃO 2,0M E JUNTA 2CM</v>
      </c>
      <c r="N72" s="67" t="s">
        <v>213</v>
      </c>
      <c r="O72" s="68" t="s">
        <v>214</v>
      </c>
      <c r="P72" s="68"/>
      <c r="Q72" s="68" t="s">
        <v>3256</v>
      </c>
      <c r="R72" s="69">
        <v>29.825399999999998</v>
      </c>
      <c r="S72" s="70">
        <v>90</v>
      </c>
      <c r="T72" s="70">
        <v>2684.2860000000001</v>
      </c>
      <c r="U72" s="67" t="s">
        <v>205</v>
      </c>
      <c r="V72" s="71" t="s">
        <v>206</v>
      </c>
      <c r="W72" s="171"/>
      <c r="X72" s="172"/>
      <c r="Y72" s="176">
        <f t="shared" si="8"/>
        <v>0</v>
      </c>
      <c r="AA72" s="192"/>
      <c r="AB72" s="193"/>
    </row>
    <row r="73" spans="2:28" hidden="1">
      <c r="B73" s="189">
        <f t="shared" si="9"/>
        <v>0</v>
      </c>
      <c r="C73" s="189">
        <f t="shared" ca="1" si="10"/>
        <v>0</v>
      </c>
      <c r="D73" s="189">
        <f t="shared" si="11"/>
        <v>0</v>
      </c>
      <c r="E73" s="189">
        <f t="shared" ca="1" si="12"/>
        <v>0</v>
      </c>
      <c r="F73" s="189">
        <f t="shared" si="13"/>
        <v>0</v>
      </c>
      <c r="G73" s="189" cm="1">
        <f t="array" aca="1" ref="G73" ca="1">OFFSET(G73,-1,,,)+1</f>
        <v>68</v>
      </c>
      <c r="H73" s="189">
        <f t="shared" si="5"/>
        <v>0</v>
      </c>
      <c r="I73" s="189">
        <f t="shared" si="14"/>
        <v>0</v>
      </c>
      <c r="J73" s="179">
        <f t="shared" si="15"/>
        <v>0</v>
      </c>
      <c r="K73" s="173"/>
      <c r="L73" s="174" t="str" cm="1">
        <f t="array" aca="1" ref="L73" ca="1">IF($K73="",OFFSET(L73,-1,,,),K73)</f>
        <v>02.05.02</v>
      </c>
      <c r="M73" s="175" t="str" cm="1">
        <f t="array" aca="1" ref="M73" ca="1">IF(OR($K73=0,$K73=""),OFFSET(M73,-1,,,),O73)</f>
        <v>EXECUÇÃO DE CALÇADA EM CONCRETO ARMADO DESEMPENADO FCK 15MPA , # SIMPLES TIPO Q92, ESP= 7CM, COM JUNTA DE DILATAÇÃO 2,0M E JUNTA 2CM</v>
      </c>
      <c r="N73" s="67" t="s">
        <v>217</v>
      </c>
      <c r="O73" s="68" t="s">
        <v>218</v>
      </c>
      <c r="P73" s="68"/>
      <c r="Q73" s="68" t="s">
        <v>3258</v>
      </c>
      <c r="R73" s="69">
        <v>497.09</v>
      </c>
      <c r="S73" s="70">
        <v>65</v>
      </c>
      <c r="T73" s="70">
        <v>32310.85</v>
      </c>
      <c r="U73" s="67" t="s">
        <v>205</v>
      </c>
      <c r="V73" s="71" t="s">
        <v>206</v>
      </c>
      <c r="W73" s="171"/>
      <c r="X73" s="172"/>
      <c r="Y73" s="176">
        <f t="shared" si="8"/>
        <v>0</v>
      </c>
      <c r="AA73" s="192"/>
      <c r="AB73" s="193"/>
    </row>
    <row r="74" spans="2:28">
      <c r="B74" s="189">
        <f t="shared" si="9"/>
        <v>0</v>
      </c>
      <c r="C74" s="189">
        <f t="shared" ca="1" si="10"/>
        <v>0</v>
      </c>
      <c r="D74" s="189">
        <f t="shared" si="11"/>
        <v>0</v>
      </c>
      <c r="E74" s="189">
        <f t="shared" ca="1" si="12"/>
        <v>0</v>
      </c>
      <c r="F74" s="189">
        <f t="shared" si="13"/>
        <v>0</v>
      </c>
      <c r="G74" s="189" cm="1">
        <f t="array" aca="1" ref="G74" ca="1">OFFSET(G74,-1,,,)+1</f>
        <v>69</v>
      </c>
      <c r="H74" s="189">
        <f t="shared" si="5"/>
        <v>0</v>
      </c>
      <c r="I74" s="189">
        <f t="shared" si="14"/>
        <v>0</v>
      </c>
      <c r="J74" s="179">
        <f t="shared" si="15"/>
        <v>0</v>
      </c>
      <c r="K74" s="173" t="s">
        <v>220</v>
      </c>
      <c r="L74" s="174" t="str" cm="1">
        <f t="array" aca="1" ref="L74" ca="1">IF($K74="",OFFSET(L74,-1,,,),K74)</f>
        <v>02.05.03</v>
      </c>
      <c r="M74" s="175" t="str" cm="1">
        <f t="array" aca="1" ref="M74" ca="1">IF(OR($K74=0,$K74=""),OFFSET(M74,-1,,,),O74)</f>
        <v>REGULARIZAÇÃO SARRAFEADA - CONTRAPISO - ESP=3CM</v>
      </c>
      <c r="N74" s="67" t="s">
        <v>252</v>
      </c>
      <c r="O74" s="68" t="s">
        <v>4237</v>
      </c>
      <c r="P74" s="68"/>
      <c r="Q74" s="68" t="s">
        <v>3258</v>
      </c>
      <c r="R74" s="69">
        <v>250.81</v>
      </c>
      <c r="S74" s="70">
        <v>52.604999999999997</v>
      </c>
      <c r="T74" s="70">
        <v>13193.860049999999</v>
      </c>
      <c r="U74" s="67"/>
      <c r="V74" s="71"/>
      <c r="W74" s="171"/>
      <c r="X74" s="172"/>
      <c r="Y74" s="176">
        <f t="shared" si="8"/>
        <v>0</v>
      </c>
      <c r="AA74" s="192"/>
      <c r="AB74" s="193"/>
    </row>
    <row r="75" spans="2:28" hidden="1">
      <c r="B75" s="189">
        <f t="shared" si="9"/>
        <v>0</v>
      </c>
      <c r="C75" s="189">
        <f t="shared" ca="1" si="10"/>
        <v>0</v>
      </c>
      <c r="D75" s="189">
        <f t="shared" si="11"/>
        <v>0</v>
      </c>
      <c r="E75" s="189">
        <f t="shared" ca="1" si="12"/>
        <v>0</v>
      </c>
      <c r="F75" s="189">
        <f t="shared" si="13"/>
        <v>0</v>
      </c>
      <c r="G75" s="189" cm="1">
        <f t="array" aca="1" ref="G75" ca="1">OFFSET(G75,-1,,,)+1</f>
        <v>70</v>
      </c>
      <c r="H75" s="189">
        <f t="shared" si="5"/>
        <v>0</v>
      </c>
      <c r="I75" s="189">
        <f t="shared" si="14"/>
        <v>0</v>
      </c>
      <c r="J75" s="179">
        <f t="shared" si="15"/>
        <v>0</v>
      </c>
      <c r="K75" s="173"/>
      <c r="L75" s="174" t="str" cm="1">
        <f t="array" aca="1" ref="L75" ca="1">IF($K75="",OFFSET(L75,-1,,,),K75)</f>
        <v>02.05.03</v>
      </c>
      <c r="M75" s="175" t="str" cm="1">
        <f t="array" aca="1" ref="M75" ca="1">IF(OR($K75=0,$K75=""),OFFSET(M75,-1,,,),O75)</f>
        <v>REGULARIZAÇÃO SARRAFEADA - CONTRAPISO - ESP=3CM</v>
      </c>
      <c r="N75" s="67" t="s">
        <v>240</v>
      </c>
      <c r="O75" s="68" t="s">
        <v>179</v>
      </c>
      <c r="P75" s="68"/>
      <c r="Q75" s="68" t="s">
        <v>3255</v>
      </c>
      <c r="R75" s="69">
        <v>2192.0794000000001</v>
      </c>
      <c r="S75" s="70">
        <v>0.75</v>
      </c>
      <c r="T75" s="70">
        <v>1644.0595499999999</v>
      </c>
      <c r="U75" s="67" t="s">
        <v>205</v>
      </c>
      <c r="V75" s="71" t="s">
        <v>206</v>
      </c>
      <c r="W75" s="171"/>
      <c r="X75" s="172"/>
      <c r="Y75" s="176">
        <f t="shared" si="8"/>
        <v>0</v>
      </c>
      <c r="AA75" s="192"/>
      <c r="AB75" s="193"/>
    </row>
    <row r="76" spans="2:28" hidden="1">
      <c r="B76" s="189">
        <f t="shared" si="9"/>
        <v>0</v>
      </c>
      <c r="C76" s="189">
        <f t="shared" ca="1" si="10"/>
        <v>0</v>
      </c>
      <c r="D76" s="189">
        <f t="shared" si="11"/>
        <v>0</v>
      </c>
      <c r="E76" s="189">
        <f t="shared" ca="1" si="12"/>
        <v>0</v>
      </c>
      <c r="F76" s="189">
        <f t="shared" si="13"/>
        <v>0</v>
      </c>
      <c r="G76" s="189" cm="1">
        <f t="array" aca="1" ref="G76" ca="1">OFFSET(G76,-1,,,)+1</f>
        <v>71</v>
      </c>
      <c r="H76" s="189">
        <f t="shared" si="5"/>
        <v>0</v>
      </c>
      <c r="I76" s="189">
        <f t="shared" si="14"/>
        <v>0</v>
      </c>
      <c r="J76" s="179">
        <f t="shared" si="15"/>
        <v>0</v>
      </c>
      <c r="K76" s="173"/>
      <c r="L76" s="174" t="str" cm="1">
        <f t="array" aca="1" ref="L76" ca="1">IF($K76="",OFFSET(L76,-1,,,),K76)</f>
        <v>02.05.03</v>
      </c>
      <c r="M76" s="175" t="str" cm="1">
        <f t="array" aca="1" ref="M76" ca="1">IF(OR($K76=0,$K76=""),OFFSET(M76,-1,,,),O76)</f>
        <v>REGULARIZAÇÃO SARRAFEADA - CONTRAPISO - ESP=3CM</v>
      </c>
      <c r="N76" s="67" t="s">
        <v>180</v>
      </c>
      <c r="O76" s="68" t="s">
        <v>181</v>
      </c>
      <c r="P76" s="68"/>
      <c r="Q76" s="68" t="s">
        <v>3256</v>
      </c>
      <c r="R76" s="69">
        <v>10.032400000000001</v>
      </c>
      <c r="S76" s="70">
        <v>200</v>
      </c>
      <c r="T76" s="70">
        <v>2006.4800000000002</v>
      </c>
      <c r="U76" s="67" t="s">
        <v>205</v>
      </c>
      <c r="V76" s="71" t="s">
        <v>206</v>
      </c>
      <c r="W76" s="171"/>
      <c r="X76" s="172"/>
      <c r="Y76" s="176">
        <f t="shared" si="8"/>
        <v>0</v>
      </c>
      <c r="AA76" s="192"/>
      <c r="AB76" s="193"/>
    </row>
    <row r="77" spans="2:28" hidden="1">
      <c r="B77" s="189">
        <f t="shared" si="9"/>
        <v>0</v>
      </c>
      <c r="C77" s="189">
        <f t="shared" ca="1" si="10"/>
        <v>0</v>
      </c>
      <c r="D77" s="189">
        <f t="shared" si="11"/>
        <v>0</v>
      </c>
      <c r="E77" s="189">
        <f t="shared" ca="1" si="12"/>
        <v>0</v>
      </c>
      <c r="F77" s="189">
        <f t="shared" si="13"/>
        <v>0</v>
      </c>
      <c r="G77" s="189" cm="1">
        <f t="array" aca="1" ref="G77" ca="1">OFFSET(G77,-1,,,)+1</f>
        <v>72</v>
      </c>
      <c r="H77" s="189">
        <f t="shared" si="5"/>
        <v>0</v>
      </c>
      <c r="I77" s="189">
        <f t="shared" si="14"/>
        <v>0</v>
      </c>
      <c r="J77" s="179">
        <f t="shared" si="15"/>
        <v>0</v>
      </c>
      <c r="K77" s="173"/>
      <c r="L77" s="174" t="str" cm="1">
        <f t="array" aca="1" ref="L77" ca="1">IF($K77="",OFFSET(L77,-1,,,),K77)</f>
        <v>02.05.03</v>
      </c>
      <c r="M77" s="175" t="str" cm="1">
        <f t="array" aca="1" ref="M77" ca="1">IF(OR($K77=0,$K77=""),OFFSET(M77,-1,,,),O77)</f>
        <v>REGULARIZAÇÃO SARRAFEADA - CONTRAPISO - ESP=3CM</v>
      </c>
      <c r="N77" s="67" t="s">
        <v>253</v>
      </c>
      <c r="O77" s="68" t="s">
        <v>254</v>
      </c>
      <c r="P77" s="68"/>
      <c r="Q77" s="68" t="s">
        <v>3255</v>
      </c>
      <c r="R77" s="69">
        <v>112.86450000000001</v>
      </c>
      <c r="S77" s="70">
        <v>9</v>
      </c>
      <c r="T77" s="70">
        <v>1015.7805000000001</v>
      </c>
      <c r="U77" s="67" t="s">
        <v>205</v>
      </c>
      <c r="V77" s="71" t="s">
        <v>206</v>
      </c>
      <c r="W77" s="171"/>
      <c r="X77" s="172"/>
      <c r="Y77" s="176">
        <f t="shared" si="8"/>
        <v>0</v>
      </c>
      <c r="AA77" s="192"/>
      <c r="AB77" s="193"/>
    </row>
    <row r="78" spans="2:28" hidden="1">
      <c r="B78" s="189">
        <f t="shared" si="9"/>
        <v>0</v>
      </c>
      <c r="C78" s="189">
        <f t="shared" ca="1" si="10"/>
        <v>0</v>
      </c>
      <c r="D78" s="189">
        <f t="shared" si="11"/>
        <v>0</v>
      </c>
      <c r="E78" s="189">
        <f t="shared" ca="1" si="12"/>
        <v>0</v>
      </c>
      <c r="F78" s="189">
        <f t="shared" si="13"/>
        <v>0</v>
      </c>
      <c r="G78" s="189" cm="1">
        <f t="array" aca="1" ref="G78" ca="1">OFFSET(G78,-1,,,)+1</f>
        <v>73</v>
      </c>
      <c r="H78" s="189">
        <f t="shared" si="5"/>
        <v>0</v>
      </c>
      <c r="I78" s="189">
        <f t="shared" si="14"/>
        <v>0</v>
      </c>
      <c r="J78" s="179">
        <f t="shared" si="15"/>
        <v>0</v>
      </c>
      <c r="K78" s="173"/>
      <c r="L78" s="174" t="str" cm="1">
        <f t="array" aca="1" ref="L78" ca="1">IF($K78="",OFFSET(L78,-1,,,),K78)</f>
        <v>02.05.03</v>
      </c>
      <c r="M78" s="175" t="str" cm="1">
        <f t="array" aca="1" ref="M78" ca="1">IF(OR($K78=0,$K78=""),OFFSET(M78,-1,,,),O78)</f>
        <v>REGULARIZAÇÃO SARRAFEADA - CONTRAPISO - ESP=3CM</v>
      </c>
      <c r="N78" s="67" t="s">
        <v>255</v>
      </c>
      <c r="O78" s="68" t="s">
        <v>256</v>
      </c>
      <c r="P78" s="68"/>
      <c r="Q78" s="68" t="s">
        <v>3258</v>
      </c>
      <c r="R78" s="69">
        <v>250.81</v>
      </c>
      <c r="S78" s="70">
        <v>34</v>
      </c>
      <c r="T78" s="70">
        <v>8527.5400000000009</v>
      </c>
      <c r="U78" s="67" t="s">
        <v>205</v>
      </c>
      <c r="V78" s="71" t="s">
        <v>206</v>
      </c>
      <c r="W78" s="171"/>
      <c r="X78" s="172"/>
      <c r="Y78" s="176">
        <f t="shared" si="8"/>
        <v>0</v>
      </c>
      <c r="AA78" s="192"/>
      <c r="AB78" s="193"/>
    </row>
    <row r="79" spans="2:28">
      <c r="B79" s="189">
        <f t="shared" si="9"/>
        <v>0</v>
      </c>
      <c r="C79" s="189">
        <f t="shared" ca="1" si="10"/>
        <v>0</v>
      </c>
      <c r="D79" s="189">
        <f t="shared" si="11"/>
        <v>0</v>
      </c>
      <c r="E79" s="189">
        <f t="shared" ca="1" si="12"/>
        <v>0</v>
      </c>
      <c r="F79" s="189">
        <f t="shared" si="13"/>
        <v>0</v>
      </c>
      <c r="G79" s="189" cm="1">
        <f t="array" aca="1" ref="G79" ca="1">OFFSET(G79,-1,,,)+1</f>
        <v>74</v>
      </c>
      <c r="H79" s="189">
        <f t="shared" si="5"/>
        <v>0</v>
      </c>
      <c r="I79" s="189">
        <f t="shared" si="14"/>
        <v>0</v>
      </c>
      <c r="J79" s="179">
        <f t="shared" si="15"/>
        <v>0</v>
      </c>
      <c r="K79" s="173" t="s">
        <v>226</v>
      </c>
      <c r="L79" s="174" t="str" cm="1">
        <f t="array" aca="1" ref="L79" ca="1">IF($K79="",OFFSET(L79,-1,,,),K79)</f>
        <v>02.05.04</v>
      </c>
      <c r="M79" s="175" t="str" cm="1">
        <f t="array" aca="1" ref="M79" ca="1">IF(OR($K79=0,$K79=""),OFFSET(M79,-1,,,),O79)</f>
        <v>PORCELANATO 90X90CM COM FRETE DE CERÂMICA EM AC3</v>
      </c>
      <c r="N79" s="67" t="s">
        <v>3813</v>
      </c>
      <c r="O79" s="68" t="s">
        <v>4238</v>
      </c>
      <c r="P79" s="68"/>
      <c r="Q79" s="68" t="s">
        <v>3258</v>
      </c>
      <c r="R79" s="69">
        <v>250.81</v>
      </c>
      <c r="S79" s="70">
        <v>182.45599999999999</v>
      </c>
      <c r="T79" s="70">
        <v>45761.789359999995</v>
      </c>
      <c r="U79" s="67"/>
      <c r="V79" s="71"/>
      <c r="W79" s="171"/>
      <c r="X79" s="172"/>
      <c r="Y79" s="176">
        <f t="shared" si="8"/>
        <v>0</v>
      </c>
      <c r="AA79" s="192"/>
      <c r="AB79" s="193"/>
    </row>
    <row r="80" spans="2:28" hidden="1">
      <c r="B80" s="189">
        <f t="shared" si="9"/>
        <v>0</v>
      </c>
      <c r="C80" s="189">
        <f t="shared" ca="1" si="10"/>
        <v>0</v>
      </c>
      <c r="D80" s="189">
        <f t="shared" si="11"/>
        <v>0</v>
      </c>
      <c r="E80" s="189">
        <f t="shared" ca="1" si="12"/>
        <v>0</v>
      </c>
      <c r="F80" s="189">
        <f t="shared" si="13"/>
        <v>0</v>
      </c>
      <c r="G80" s="189" cm="1">
        <f t="array" aca="1" ref="G80" ca="1">OFFSET(G80,-1,,,)+1</f>
        <v>75</v>
      </c>
      <c r="H80" s="189">
        <f t="shared" si="5"/>
        <v>0</v>
      </c>
      <c r="I80" s="189">
        <f t="shared" si="14"/>
        <v>0</v>
      </c>
      <c r="J80" s="179">
        <f t="shared" si="15"/>
        <v>0</v>
      </c>
      <c r="K80" s="173"/>
      <c r="L80" s="174" t="str" cm="1">
        <f t="array" aca="1" ref="L80" ca="1">IF($K80="",OFFSET(L80,-1,,,),K80)</f>
        <v>02.05.04</v>
      </c>
      <c r="M80" s="175" t="str" cm="1">
        <f t="array" aca="1" ref="M80" ca="1">IF(OR($K80=0,$K80=""),OFFSET(M80,-1,,,),O80)</f>
        <v>PORCELANATO 90X90CM COM FRETE DE CERÂMICA EM AC3</v>
      </c>
      <c r="N80" s="67" t="s">
        <v>259</v>
      </c>
      <c r="O80" s="68" t="s">
        <v>260</v>
      </c>
      <c r="P80" s="68"/>
      <c r="Q80" s="68" t="s">
        <v>3260</v>
      </c>
      <c r="R80" s="69">
        <v>1504.86</v>
      </c>
      <c r="S80" s="70">
        <v>0.03</v>
      </c>
      <c r="T80" s="70">
        <v>45.145799999999994</v>
      </c>
      <c r="U80" s="67" t="s">
        <v>205</v>
      </c>
      <c r="V80" s="71" t="s">
        <v>206</v>
      </c>
      <c r="W80" s="171"/>
      <c r="X80" s="172"/>
      <c r="Y80" s="176">
        <f t="shared" si="8"/>
        <v>0</v>
      </c>
      <c r="AA80" s="192"/>
      <c r="AB80" s="193"/>
    </row>
    <row r="81" spans="2:27" hidden="1">
      <c r="B81" s="189">
        <f t="shared" si="9"/>
        <v>0</v>
      </c>
      <c r="C81" s="189">
        <f t="shared" ca="1" si="10"/>
        <v>0</v>
      </c>
      <c r="D81" s="189">
        <f t="shared" si="11"/>
        <v>0</v>
      </c>
      <c r="E81" s="189">
        <f t="shared" ca="1" si="12"/>
        <v>0</v>
      </c>
      <c r="F81" s="189">
        <f t="shared" si="13"/>
        <v>0</v>
      </c>
      <c r="G81" s="189" cm="1">
        <f t="array" aca="1" ref="G81" ca="1">OFFSET(G81,-1,,,)+1</f>
        <v>76</v>
      </c>
      <c r="H81" s="189">
        <f t="shared" si="5"/>
        <v>0</v>
      </c>
      <c r="I81" s="189">
        <f t="shared" si="14"/>
        <v>0</v>
      </c>
      <c r="J81" s="179">
        <f t="shared" si="15"/>
        <v>0</v>
      </c>
      <c r="K81" s="173"/>
      <c r="L81" s="174" t="str" cm="1">
        <f t="array" aca="1" ref="L81" ca="1">IF($K81="",OFFSET(L81,-1,,,),K81)</f>
        <v>02.05.04</v>
      </c>
      <c r="M81" s="175" t="str" cm="1">
        <f t="array" aca="1" ref="M81" ca="1">IF(OR($K81=0,$K81=""),OFFSET(M81,-1,,,),O81)</f>
        <v>PORCELANATO 90X90CM COM FRETE DE CERÂMICA EM AC3</v>
      </c>
      <c r="N81" s="67" t="s">
        <v>242</v>
      </c>
      <c r="O81" s="68" t="s">
        <v>243</v>
      </c>
      <c r="P81" s="68"/>
      <c r="Q81" s="68" t="s">
        <v>3255</v>
      </c>
      <c r="R81" s="69">
        <v>2006.48</v>
      </c>
      <c r="S81" s="70">
        <v>1.3</v>
      </c>
      <c r="T81" s="70">
        <v>2608.424</v>
      </c>
      <c r="U81" s="67" t="s">
        <v>205</v>
      </c>
      <c r="V81" s="71" t="s">
        <v>206</v>
      </c>
      <c r="W81" s="171"/>
      <c r="X81" s="172"/>
      <c r="Y81" s="176">
        <f t="shared" si="8"/>
        <v>0</v>
      </c>
      <c r="AA81" s="192"/>
    </row>
    <row r="82" spans="2:27" hidden="1">
      <c r="B82" s="189">
        <f t="shared" si="9"/>
        <v>0</v>
      </c>
      <c r="C82" s="189">
        <f t="shared" ca="1" si="10"/>
        <v>0</v>
      </c>
      <c r="D82" s="189">
        <f t="shared" si="11"/>
        <v>0</v>
      </c>
      <c r="E82" s="189">
        <f t="shared" ca="1" si="12"/>
        <v>0</v>
      </c>
      <c r="F82" s="189">
        <f t="shared" si="13"/>
        <v>0</v>
      </c>
      <c r="G82" s="189" cm="1">
        <f t="array" aca="1" ref="G82" ca="1">OFFSET(G82,-1,,,)+1</f>
        <v>77</v>
      </c>
      <c r="H82" s="189">
        <f t="shared" si="5"/>
        <v>0</v>
      </c>
      <c r="I82" s="189">
        <f t="shared" si="14"/>
        <v>0</v>
      </c>
      <c r="J82" s="179">
        <f t="shared" si="15"/>
        <v>0</v>
      </c>
      <c r="K82" s="173"/>
      <c r="L82" s="174" t="str" cm="1">
        <f t="array" aca="1" ref="L82" ca="1">IF($K82="",OFFSET(L82,-1,,,),K82)</f>
        <v>02.05.04</v>
      </c>
      <c r="M82" s="175" t="str" cm="1">
        <f t="array" aca="1" ref="M82" ca="1">IF(OR($K82=0,$K82=""),OFFSET(M82,-1,,,),O82)</f>
        <v>PORCELANATO 90X90CM COM FRETE DE CERÂMICA EM AC3</v>
      </c>
      <c r="N82" s="67" t="s">
        <v>261</v>
      </c>
      <c r="O82" s="68" t="s">
        <v>262</v>
      </c>
      <c r="P82" s="68"/>
      <c r="Q82" s="68" t="s">
        <v>3255</v>
      </c>
      <c r="R82" s="69">
        <v>105.3402</v>
      </c>
      <c r="S82" s="70">
        <v>3.3</v>
      </c>
      <c r="T82" s="70">
        <v>347.62265999999994</v>
      </c>
      <c r="U82" s="67" t="s">
        <v>205</v>
      </c>
      <c r="V82" s="71" t="s">
        <v>206</v>
      </c>
      <c r="W82" s="171"/>
      <c r="X82" s="172"/>
      <c r="Y82" s="176">
        <f t="shared" si="8"/>
        <v>0</v>
      </c>
      <c r="AA82" s="192"/>
    </row>
    <row r="83" spans="2:27" hidden="1">
      <c r="B83" s="189">
        <f t="shared" si="9"/>
        <v>0</v>
      </c>
      <c r="C83" s="189">
        <f t="shared" ca="1" si="10"/>
        <v>0</v>
      </c>
      <c r="D83" s="189">
        <f t="shared" si="11"/>
        <v>0</v>
      </c>
      <c r="E83" s="189">
        <f t="shared" ca="1" si="12"/>
        <v>0</v>
      </c>
      <c r="F83" s="189">
        <f t="shared" si="13"/>
        <v>0</v>
      </c>
      <c r="G83" s="189" cm="1">
        <f t="array" aca="1" ref="G83" ca="1">OFFSET(G83,-1,,,)+1</f>
        <v>78</v>
      </c>
      <c r="H83" s="189">
        <f t="shared" si="5"/>
        <v>0</v>
      </c>
      <c r="I83" s="189">
        <f t="shared" si="14"/>
        <v>0</v>
      </c>
      <c r="J83" s="179">
        <f t="shared" si="15"/>
        <v>0</v>
      </c>
      <c r="K83" s="173"/>
      <c r="L83" s="174" t="str" cm="1">
        <f t="array" aca="1" ref="L83" ca="1">IF($K83="",OFFSET(L83,-1,,,),K83)</f>
        <v>02.05.04</v>
      </c>
      <c r="M83" s="175" t="str" cm="1">
        <f t="array" aca="1" ref="M83" ca="1">IF(OR($K83=0,$K83=""),OFFSET(M83,-1,,,),O83)</f>
        <v>PORCELANATO 90X90CM COM FRETE DE CERÂMICA EM AC3</v>
      </c>
      <c r="N83" s="67" t="s">
        <v>3814</v>
      </c>
      <c r="O83" s="68" t="s">
        <v>4239</v>
      </c>
      <c r="P83" s="68"/>
      <c r="Q83" s="68" t="s">
        <v>3258</v>
      </c>
      <c r="R83" s="69">
        <v>275.89100000000002</v>
      </c>
      <c r="S83" s="70">
        <v>90</v>
      </c>
      <c r="T83" s="70">
        <v>24830.190000000002</v>
      </c>
      <c r="U83" s="67" t="s">
        <v>205</v>
      </c>
      <c r="V83" s="71" t="s">
        <v>206</v>
      </c>
      <c r="W83" s="171"/>
      <c r="X83" s="172"/>
      <c r="Y83" s="176">
        <f t="shared" si="8"/>
        <v>0</v>
      </c>
      <c r="AA83" s="192"/>
    </row>
    <row r="84" spans="2:27" hidden="1">
      <c r="B84" s="189">
        <f t="shared" si="9"/>
        <v>0</v>
      </c>
      <c r="C84" s="189">
        <f t="shared" ca="1" si="10"/>
        <v>0</v>
      </c>
      <c r="D84" s="189">
        <f t="shared" si="11"/>
        <v>0</v>
      </c>
      <c r="E84" s="189">
        <f t="shared" ca="1" si="12"/>
        <v>0</v>
      </c>
      <c r="F84" s="189">
        <f t="shared" si="13"/>
        <v>0</v>
      </c>
      <c r="G84" s="189" cm="1">
        <f t="array" aca="1" ref="G84" ca="1">OFFSET(G84,-1,,,)+1</f>
        <v>79</v>
      </c>
      <c r="H84" s="189">
        <f t="shared" ref="H84:H147" si="50">IF(OR($K84=0,$K84=""),$W84,0)</f>
        <v>0</v>
      </c>
      <c r="I84" s="189">
        <f t="shared" si="14"/>
        <v>0</v>
      </c>
      <c r="J84" s="179">
        <f t="shared" si="15"/>
        <v>0</v>
      </c>
      <c r="K84" s="173"/>
      <c r="L84" s="174" t="str" cm="1">
        <f t="array" aca="1" ref="L84" ca="1">IF($K84="",OFFSET(L84,-1,,,),K84)</f>
        <v>02.05.04</v>
      </c>
      <c r="M84" s="175" t="str" cm="1">
        <f t="array" aca="1" ref="M84" ca="1">IF(OR($K84=0,$K84=""),OFFSET(M84,-1,,,),O84)</f>
        <v>PORCELANATO 90X90CM COM FRETE DE CERÂMICA EM AC3</v>
      </c>
      <c r="N84" s="67" t="s">
        <v>1522</v>
      </c>
      <c r="O84" s="68" t="s">
        <v>1523</v>
      </c>
      <c r="P84" s="68"/>
      <c r="Q84" s="68" t="s">
        <v>3258</v>
      </c>
      <c r="R84" s="69">
        <v>250.81</v>
      </c>
      <c r="S84" s="70">
        <v>65</v>
      </c>
      <c r="T84" s="70">
        <v>16302.65</v>
      </c>
      <c r="U84" s="67" t="s">
        <v>205</v>
      </c>
      <c r="V84" s="71" t="s">
        <v>206</v>
      </c>
      <c r="W84" s="171"/>
      <c r="X84" s="172"/>
      <c r="Y84" s="176">
        <f t="shared" ref="Y84:Y85" si="51">X84+W84</f>
        <v>0</v>
      </c>
      <c r="AA84" s="192"/>
    </row>
    <row r="85" spans="2:27" hidden="1">
      <c r="B85" s="189">
        <f t="shared" ref="B85:B148" si="52">IF(J85=0,0,U85)</f>
        <v>0</v>
      </c>
      <c r="C85" s="189">
        <f t="shared" ref="C85:C148" ca="1" si="53">IF(OR(J85=0,I85=0),0,IF(_xlfn.IFNA(MATCH(B85,OFFSET($B$5,,,$G85,),),0)&gt;0,0,MAX(OFFSET($C$5,,,$G85,))+1))</f>
        <v>0</v>
      </c>
      <c r="D85" s="189">
        <f t="shared" ref="D85:D148" si="54">IF(J85=0,0,N85&amp;"-"&amp;U85)</f>
        <v>0</v>
      </c>
      <c r="E85" s="189">
        <f t="shared" ref="E85:E148" ca="1" si="55">IF(OR(J85=0,I85=0),0,IF(_xlfn.IFNA(MATCH(D85,OFFSET($D$5,,,$G85,),),0)&gt;0,0,_xlfn.MAXIFS(OFFSET($E$5,,,$G85,),OFFSET($J$5,,,$G85,),J85)+1))</f>
        <v>0</v>
      </c>
      <c r="F85" s="189">
        <f t="shared" ref="F85:F148" si="56">IF(J85=0,0,E85&amp;"-"&amp;N85)</f>
        <v>0</v>
      </c>
      <c r="G85" s="189" cm="1">
        <f t="array" aca="1" ref="G85" ca="1">OFFSET(G85,-1,,,)+1</f>
        <v>80</v>
      </c>
      <c r="H85" s="189">
        <f t="shared" si="50"/>
        <v>0</v>
      </c>
      <c r="I85" s="189">
        <f t="shared" ref="I85:I148" si="57">H85*R85</f>
        <v>0</v>
      </c>
      <c r="J85" s="179">
        <f t="shared" ref="J85:J148" si="58">IF(AND(I85&lt;&gt;0,OR(K85=0,K85="")),N85&amp;" - Mapa",0)</f>
        <v>0</v>
      </c>
      <c r="K85" s="173"/>
      <c r="L85" s="174" t="str" cm="1">
        <f t="array" aca="1" ref="L85" ca="1">IF($K85="",OFFSET(L85,-1,,,),K85)</f>
        <v>02.05.04</v>
      </c>
      <c r="M85" s="175" t="str" cm="1">
        <f t="array" aca="1" ref="M85" ca="1">IF(OR($K85=0,$K85=""),OFFSET(M85,-1,,,),O85)</f>
        <v>PORCELANATO 90X90CM COM FRETE DE CERÂMICA EM AC3</v>
      </c>
      <c r="N85" s="67" t="s">
        <v>265</v>
      </c>
      <c r="O85" s="68" t="s">
        <v>266</v>
      </c>
      <c r="P85" s="68"/>
      <c r="Q85" s="68" t="s">
        <v>3258</v>
      </c>
      <c r="R85" s="69">
        <v>275.89100000000002</v>
      </c>
      <c r="S85" s="70">
        <v>5.9</v>
      </c>
      <c r="T85" s="70">
        <v>1627.7569000000003</v>
      </c>
      <c r="U85" s="67" t="s">
        <v>205</v>
      </c>
      <c r="V85" s="71" t="s">
        <v>206</v>
      </c>
      <c r="W85" s="171"/>
      <c r="X85" s="172"/>
      <c r="Y85" s="176">
        <f t="shared" si="51"/>
        <v>0</v>
      </c>
      <c r="AA85" s="192"/>
    </row>
    <row r="86" spans="2:27">
      <c r="B86" s="189">
        <f t="shared" si="52"/>
        <v>0</v>
      </c>
      <c r="C86" s="189">
        <f t="shared" ca="1" si="53"/>
        <v>0</v>
      </c>
      <c r="D86" s="189">
        <f t="shared" si="54"/>
        <v>0</v>
      </c>
      <c r="E86" s="189">
        <f t="shared" ca="1" si="55"/>
        <v>0</v>
      </c>
      <c r="F86" s="189">
        <f t="shared" si="56"/>
        <v>0</v>
      </c>
      <c r="G86" s="189" cm="1">
        <f t="array" aca="1" ref="G86" ca="1">OFFSET(G86,-1,,,)+1</f>
        <v>81</v>
      </c>
      <c r="H86" s="189">
        <f t="shared" si="50"/>
        <v>0</v>
      </c>
      <c r="I86" s="189">
        <f t="shared" si="57"/>
        <v>0</v>
      </c>
      <c r="J86" s="179">
        <f t="shared" si="58"/>
        <v>0</v>
      </c>
      <c r="K86" s="173" t="s">
        <v>241</v>
      </c>
      <c r="L86" s="174" t="str" cm="1">
        <f t="array" aca="1" ref="L86" ca="1">IF($K86="",OFFSET(L86,-1,,,),K86)</f>
        <v>02.05.05</v>
      </c>
      <c r="M86" s="175" t="str" cm="1">
        <f t="array" aca="1" ref="M86" ca="1">IF(OR($K86=0,$K86=""),OFFSET(M86,-1,,,),O86)</f>
        <v>RODAPÉ PORCELANATO  90X90CM H=10CM</v>
      </c>
      <c r="N86" s="67" t="s">
        <v>3815</v>
      </c>
      <c r="O86" s="68" t="s">
        <v>4240</v>
      </c>
      <c r="P86" s="68"/>
      <c r="Q86" s="68" t="s">
        <v>3253</v>
      </c>
      <c r="R86" s="69">
        <v>208.4</v>
      </c>
      <c r="S86" s="70">
        <v>69.740499999999997</v>
      </c>
      <c r="T86" s="70">
        <v>14533.9202</v>
      </c>
      <c r="U86" s="67"/>
      <c r="V86" s="71"/>
      <c r="W86" s="171"/>
      <c r="X86" s="172"/>
      <c r="Y86" s="176">
        <f t="shared" ref="Y86:Y147" si="59">X86+W86</f>
        <v>0</v>
      </c>
      <c r="AA86" s="192"/>
    </row>
    <row r="87" spans="2:27" hidden="1">
      <c r="B87" s="189">
        <f t="shared" si="52"/>
        <v>0</v>
      </c>
      <c r="C87" s="189">
        <f t="shared" ca="1" si="53"/>
        <v>0</v>
      </c>
      <c r="D87" s="189">
        <f t="shared" si="54"/>
        <v>0</v>
      </c>
      <c r="E87" s="189">
        <f t="shared" ca="1" si="55"/>
        <v>0</v>
      </c>
      <c r="F87" s="189">
        <f t="shared" si="56"/>
        <v>0</v>
      </c>
      <c r="G87" s="189" cm="1">
        <f t="array" aca="1" ref="G87" ca="1">OFFSET(G87,-1,,,)+1</f>
        <v>82</v>
      </c>
      <c r="H87" s="189">
        <f t="shared" si="50"/>
        <v>0</v>
      </c>
      <c r="I87" s="189">
        <f t="shared" si="57"/>
        <v>0</v>
      </c>
      <c r="J87" s="179">
        <f t="shared" si="58"/>
        <v>0</v>
      </c>
      <c r="K87" s="173"/>
      <c r="L87" s="174" t="str" cm="1">
        <f t="array" aca="1" ref="L87" ca="1">IF($K87="",OFFSET(L87,-1,,,),K87)</f>
        <v>02.05.05</v>
      </c>
      <c r="M87" s="175" t="str" cm="1">
        <f t="array" aca="1" ref="M87" ca="1">IF(OR($K87=0,$K87=""),OFFSET(M87,-1,,,),O87)</f>
        <v>RODAPÉ PORCELANATO  90X90CM H=10CM</v>
      </c>
      <c r="N87" s="67" t="s">
        <v>242</v>
      </c>
      <c r="O87" s="68" t="s">
        <v>243</v>
      </c>
      <c r="P87" s="68"/>
      <c r="Q87" s="68" t="s">
        <v>3255</v>
      </c>
      <c r="R87" s="69">
        <v>333.44</v>
      </c>
      <c r="S87" s="70">
        <v>1.3</v>
      </c>
      <c r="T87" s="70">
        <v>433.47200000000004</v>
      </c>
      <c r="U87" s="67" t="s">
        <v>205</v>
      </c>
      <c r="V87" s="71" t="s">
        <v>206</v>
      </c>
      <c r="W87" s="171"/>
      <c r="X87" s="172"/>
      <c r="Y87" s="176">
        <f t="shared" si="59"/>
        <v>0</v>
      </c>
      <c r="AA87" s="192"/>
    </row>
    <row r="88" spans="2:27" hidden="1">
      <c r="B88" s="189">
        <f t="shared" si="52"/>
        <v>0</v>
      </c>
      <c r="C88" s="189">
        <f t="shared" ca="1" si="53"/>
        <v>0</v>
      </c>
      <c r="D88" s="189">
        <f t="shared" si="54"/>
        <v>0</v>
      </c>
      <c r="E88" s="189">
        <f t="shared" ca="1" si="55"/>
        <v>0</v>
      </c>
      <c r="F88" s="189">
        <f t="shared" si="56"/>
        <v>0</v>
      </c>
      <c r="G88" s="189" cm="1">
        <f t="array" aca="1" ref="G88" ca="1">OFFSET(G88,-1,,,)+1</f>
        <v>83</v>
      </c>
      <c r="H88" s="189">
        <f t="shared" si="50"/>
        <v>0</v>
      </c>
      <c r="I88" s="189">
        <f t="shared" si="57"/>
        <v>0</v>
      </c>
      <c r="J88" s="179">
        <f t="shared" si="58"/>
        <v>0</v>
      </c>
      <c r="K88" s="173"/>
      <c r="L88" s="174" t="str" cm="1">
        <f t="array" aca="1" ref="L88" ca="1">IF($K88="",OFFSET(L88,-1,,,),K88)</f>
        <v>02.05.05</v>
      </c>
      <c r="M88" s="175" t="str" cm="1">
        <f t="array" aca="1" ref="M88" ca="1">IF(OR($K88=0,$K88=""),OFFSET(M88,-1,,,),O88)</f>
        <v>RODAPÉ PORCELANATO  90X90CM H=10CM</v>
      </c>
      <c r="N88" s="67" t="s">
        <v>2920</v>
      </c>
      <c r="O88" s="68" t="s">
        <v>3115</v>
      </c>
      <c r="P88" s="68"/>
      <c r="Q88" s="68" t="s">
        <v>3255</v>
      </c>
      <c r="R88" s="69">
        <v>46.056399999999996</v>
      </c>
      <c r="S88" s="70">
        <v>3.5</v>
      </c>
      <c r="T88" s="70">
        <v>161.19739999999999</v>
      </c>
      <c r="U88" s="67" t="s">
        <v>205</v>
      </c>
      <c r="V88" s="71" t="s">
        <v>206</v>
      </c>
      <c r="W88" s="171"/>
      <c r="X88" s="172"/>
      <c r="Y88" s="176">
        <f t="shared" si="59"/>
        <v>0</v>
      </c>
      <c r="AA88" s="192"/>
    </row>
    <row r="89" spans="2:27" hidden="1">
      <c r="B89" s="189">
        <f t="shared" si="52"/>
        <v>0</v>
      </c>
      <c r="C89" s="189">
        <f t="shared" ca="1" si="53"/>
        <v>0</v>
      </c>
      <c r="D89" s="189">
        <f t="shared" si="54"/>
        <v>0</v>
      </c>
      <c r="E89" s="189">
        <f t="shared" ca="1" si="55"/>
        <v>0</v>
      </c>
      <c r="F89" s="189">
        <f t="shared" si="56"/>
        <v>0</v>
      </c>
      <c r="G89" s="189" cm="1">
        <f t="array" aca="1" ref="G89" ca="1">OFFSET(G89,-1,,,)+1</f>
        <v>84</v>
      </c>
      <c r="H89" s="189">
        <f t="shared" si="50"/>
        <v>0</v>
      </c>
      <c r="I89" s="189">
        <f t="shared" si="57"/>
        <v>0</v>
      </c>
      <c r="J89" s="179">
        <f t="shared" si="58"/>
        <v>0</v>
      </c>
      <c r="K89" s="173"/>
      <c r="L89" s="174" t="str" cm="1">
        <f t="array" aca="1" ref="L89" ca="1">IF($K89="",OFFSET(L89,-1,,,),K89)</f>
        <v>02.05.05</v>
      </c>
      <c r="M89" s="175" t="str" cm="1">
        <f t="array" aca="1" ref="M89" ca="1">IF(OR($K89=0,$K89=""),OFFSET(M89,-1,,,),O89)</f>
        <v>RODAPÉ PORCELANATO  90X90CM H=10CM</v>
      </c>
      <c r="N89" s="67" t="s">
        <v>2921</v>
      </c>
      <c r="O89" s="68" t="s">
        <v>3116</v>
      </c>
      <c r="P89" s="68"/>
      <c r="Q89" s="68" t="s">
        <v>3260</v>
      </c>
      <c r="R89" s="69">
        <v>416.8</v>
      </c>
      <c r="S89" s="70">
        <v>1.37</v>
      </c>
      <c r="T89" s="70">
        <v>571.01600000000008</v>
      </c>
      <c r="U89" s="67" t="s">
        <v>205</v>
      </c>
      <c r="V89" s="71" t="s">
        <v>206</v>
      </c>
      <c r="W89" s="171"/>
      <c r="X89" s="172"/>
      <c r="Y89" s="176">
        <f t="shared" si="59"/>
        <v>0</v>
      </c>
      <c r="AA89" s="192"/>
    </row>
    <row r="90" spans="2:27" hidden="1">
      <c r="B90" s="189">
        <f t="shared" si="52"/>
        <v>0</v>
      </c>
      <c r="C90" s="189">
        <f t="shared" ca="1" si="53"/>
        <v>0</v>
      </c>
      <c r="D90" s="189">
        <f t="shared" si="54"/>
        <v>0</v>
      </c>
      <c r="E90" s="189">
        <f t="shared" ca="1" si="55"/>
        <v>0</v>
      </c>
      <c r="F90" s="189">
        <f t="shared" si="56"/>
        <v>0</v>
      </c>
      <c r="G90" s="189" cm="1">
        <f t="array" aca="1" ref="G90" ca="1">OFFSET(G90,-1,,,)+1</f>
        <v>85</v>
      </c>
      <c r="H90" s="189">
        <f t="shared" si="50"/>
        <v>0</v>
      </c>
      <c r="I90" s="189">
        <f t="shared" si="57"/>
        <v>0</v>
      </c>
      <c r="J90" s="179">
        <f t="shared" si="58"/>
        <v>0</v>
      </c>
      <c r="K90" s="173"/>
      <c r="L90" s="174" t="str" cm="1">
        <f t="array" aca="1" ref="L90" ca="1">IF($K90="",OFFSET(L90,-1,,,),K90)</f>
        <v>02.05.05</v>
      </c>
      <c r="M90" s="175" t="str" cm="1">
        <f t="array" aca="1" ref="M90" ca="1">IF(OR($K90=0,$K90=""),OFFSET(M90,-1,,,),O90)</f>
        <v>RODAPÉ PORCELANATO  90X90CM H=10CM</v>
      </c>
      <c r="N90" s="67" t="s">
        <v>3814</v>
      </c>
      <c r="O90" s="68" t="s">
        <v>4239</v>
      </c>
      <c r="P90" s="68"/>
      <c r="Q90" s="68" t="s">
        <v>3258</v>
      </c>
      <c r="R90" s="69">
        <v>68.772000000000006</v>
      </c>
      <c r="S90" s="70">
        <v>90</v>
      </c>
      <c r="T90" s="70">
        <v>6189.4800000000005</v>
      </c>
      <c r="U90" s="67" t="s">
        <v>205</v>
      </c>
      <c r="V90" s="71" t="s">
        <v>206</v>
      </c>
      <c r="W90" s="171"/>
      <c r="X90" s="172"/>
      <c r="Y90" s="176">
        <f t="shared" si="59"/>
        <v>0</v>
      </c>
      <c r="AA90" s="192"/>
    </row>
    <row r="91" spans="2:27" hidden="1">
      <c r="B91" s="189">
        <f t="shared" si="52"/>
        <v>0</v>
      </c>
      <c r="C91" s="189">
        <f t="shared" ca="1" si="53"/>
        <v>0</v>
      </c>
      <c r="D91" s="189">
        <f t="shared" si="54"/>
        <v>0</v>
      </c>
      <c r="E91" s="189">
        <f t="shared" ca="1" si="55"/>
        <v>0</v>
      </c>
      <c r="F91" s="189">
        <f t="shared" si="56"/>
        <v>0</v>
      </c>
      <c r="G91" s="189" cm="1">
        <f t="array" aca="1" ref="G91" ca="1">OFFSET(G91,-1,,,)+1</f>
        <v>86</v>
      </c>
      <c r="H91" s="189">
        <f t="shared" si="50"/>
        <v>0</v>
      </c>
      <c r="I91" s="189">
        <f t="shared" si="57"/>
        <v>0</v>
      </c>
      <c r="J91" s="179">
        <f t="shared" si="58"/>
        <v>0</v>
      </c>
      <c r="K91" s="173"/>
      <c r="L91" s="174" t="str" cm="1">
        <f t="array" aca="1" ref="L91" ca="1">IF($K91="",OFFSET(L91,-1,,,),K91)</f>
        <v>02.05.05</v>
      </c>
      <c r="M91" s="175" t="str" cm="1">
        <f t="array" aca="1" ref="M91" ca="1">IF(OR($K91=0,$K91=""),OFFSET(M91,-1,,,),O91)</f>
        <v>RODAPÉ PORCELANATO  90X90CM H=10CM</v>
      </c>
      <c r="N91" s="67" t="s">
        <v>265</v>
      </c>
      <c r="O91" s="68" t="s">
        <v>266</v>
      </c>
      <c r="P91" s="68"/>
      <c r="Q91" s="68" t="s">
        <v>3258</v>
      </c>
      <c r="R91" s="69">
        <v>68.772000000000006</v>
      </c>
      <c r="S91" s="70">
        <v>5.9</v>
      </c>
      <c r="T91" s="70">
        <v>405.75480000000005</v>
      </c>
      <c r="U91" s="67" t="s">
        <v>205</v>
      </c>
      <c r="V91" s="71" t="s">
        <v>206</v>
      </c>
      <c r="W91" s="171"/>
      <c r="X91" s="172"/>
      <c r="Y91" s="176">
        <f t="shared" si="59"/>
        <v>0</v>
      </c>
      <c r="AA91" s="192"/>
    </row>
    <row r="92" spans="2:27" hidden="1">
      <c r="B92" s="189">
        <f t="shared" si="52"/>
        <v>0</v>
      </c>
      <c r="C92" s="189">
        <f t="shared" ca="1" si="53"/>
        <v>0</v>
      </c>
      <c r="D92" s="189">
        <f t="shared" si="54"/>
        <v>0</v>
      </c>
      <c r="E92" s="189">
        <f t="shared" ca="1" si="55"/>
        <v>0</v>
      </c>
      <c r="F92" s="189">
        <f t="shared" si="56"/>
        <v>0</v>
      </c>
      <c r="G92" s="189" cm="1">
        <f t="array" aca="1" ref="G92" ca="1">OFFSET(G92,-1,,,)+1</f>
        <v>87</v>
      </c>
      <c r="H92" s="189">
        <f t="shared" si="50"/>
        <v>0</v>
      </c>
      <c r="I92" s="189">
        <f t="shared" si="57"/>
        <v>0</v>
      </c>
      <c r="J92" s="179">
        <f t="shared" si="58"/>
        <v>0</v>
      </c>
      <c r="K92" s="173"/>
      <c r="L92" s="174" t="str" cm="1">
        <f t="array" aca="1" ref="L92" ca="1">IF($K92="",OFFSET(L92,-1,,,),K92)</f>
        <v>02.05.05</v>
      </c>
      <c r="M92" s="175" t="str" cm="1">
        <f t="array" aca="1" ref="M92" ca="1">IF(OR($K92=0,$K92=""),OFFSET(M92,-1,,,),O92)</f>
        <v>RODAPÉ PORCELANATO  90X90CM H=10CM</v>
      </c>
      <c r="N92" s="67" t="s">
        <v>3816</v>
      </c>
      <c r="O92" s="68" t="s">
        <v>4241</v>
      </c>
      <c r="P92" s="68"/>
      <c r="Q92" s="68" t="s">
        <v>3253</v>
      </c>
      <c r="R92" s="69">
        <v>208.4</v>
      </c>
      <c r="S92" s="70">
        <v>32.5</v>
      </c>
      <c r="T92" s="70">
        <v>6773</v>
      </c>
      <c r="U92" s="67" t="s">
        <v>205</v>
      </c>
      <c r="V92" s="71" t="s">
        <v>206</v>
      </c>
      <c r="W92" s="171"/>
      <c r="X92" s="172"/>
      <c r="Y92" s="176">
        <f t="shared" si="59"/>
        <v>0</v>
      </c>
      <c r="AA92" s="192"/>
    </row>
    <row r="93" spans="2:27">
      <c r="B93" s="189">
        <f t="shared" si="52"/>
        <v>0</v>
      </c>
      <c r="C93" s="189">
        <f t="shared" ca="1" si="53"/>
        <v>0</v>
      </c>
      <c r="D93" s="189">
        <f t="shared" si="54"/>
        <v>0</v>
      </c>
      <c r="E93" s="189">
        <f t="shared" ca="1" si="55"/>
        <v>0</v>
      </c>
      <c r="F93" s="189">
        <f t="shared" si="56"/>
        <v>0</v>
      </c>
      <c r="G93" s="189" cm="1">
        <f t="array" aca="1" ref="G93" ca="1">OFFSET(G93,-1,,,)+1</f>
        <v>88</v>
      </c>
      <c r="H93" s="189">
        <f t="shared" si="50"/>
        <v>0</v>
      </c>
      <c r="I93" s="189">
        <f t="shared" si="57"/>
        <v>0</v>
      </c>
      <c r="J93" s="179">
        <f t="shared" si="58"/>
        <v>0</v>
      </c>
      <c r="K93" s="173" t="s">
        <v>244</v>
      </c>
      <c r="L93" s="174" t="str" cm="1">
        <f t="array" aca="1" ref="L93" ca="1">IF($K93="",OFFSET(L93,-1,,,),K93)</f>
        <v>02.05.06</v>
      </c>
      <c r="M93" s="175" t="str" cm="1">
        <f t="array" aca="1" ref="M93" ca="1">IF(OR($K93=0,$K93=""),OFFSET(M93,-1,,,),O93)</f>
        <v>EXECUÇÃO DE SERVIÇO DE PISO TÁTIL DE CONCRETO  ASSENTADO COM ACIII - 25X25CM - DIRECIONAL</v>
      </c>
      <c r="N93" s="67" t="s">
        <v>2825</v>
      </c>
      <c r="O93" s="68" t="s">
        <v>4242</v>
      </c>
      <c r="P93" s="68"/>
      <c r="Q93" s="68" t="s">
        <v>3258</v>
      </c>
      <c r="R93" s="69">
        <v>39.799999999999997</v>
      </c>
      <c r="S93" s="70">
        <v>321.98599999999999</v>
      </c>
      <c r="T93" s="70">
        <v>12815.042799999999</v>
      </c>
      <c r="U93" s="67"/>
      <c r="V93" s="71"/>
      <c r="W93" s="171"/>
      <c r="X93" s="172"/>
      <c r="Y93" s="176">
        <f t="shared" si="59"/>
        <v>0</v>
      </c>
      <c r="AA93" s="192"/>
    </row>
    <row r="94" spans="2:27" hidden="1">
      <c r="B94" s="189">
        <f t="shared" si="52"/>
        <v>0</v>
      </c>
      <c r="C94" s="189">
        <f t="shared" ca="1" si="53"/>
        <v>0</v>
      </c>
      <c r="D94" s="189">
        <f t="shared" si="54"/>
        <v>0</v>
      </c>
      <c r="E94" s="189">
        <f t="shared" ca="1" si="55"/>
        <v>0</v>
      </c>
      <c r="F94" s="189">
        <f t="shared" si="56"/>
        <v>0</v>
      </c>
      <c r="G94" s="189" cm="1">
        <f t="array" aca="1" ref="G94" ca="1">OFFSET(G94,-1,,,)+1</f>
        <v>89</v>
      </c>
      <c r="H94" s="189">
        <f t="shared" si="50"/>
        <v>0</v>
      </c>
      <c r="I94" s="189">
        <f t="shared" si="57"/>
        <v>0</v>
      </c>
      <c r="J94" s="179">
        <f t="shared" si="58"/>
        <v>0</v>
      </c>
      <c r="K94" s="173"/>
      <c r="L94" s="174" t="str" cm="1">
        <f t="array" aca="1" ref="L94" ca="1">IF($K94="",OFFSET(L94,-1,,,),K94)</f>
        <v>02.05.06</v>
      </c>
      <c r="M94" s="175" t="str" cm="1">
        <f t="array" aca="1" ref="M94" ca="1">IF(OR($K94=0,$K94=""),OFFSET(M94,-1,,,),O94)</f>
        <v>EXECUÇÃO DE SERVIÇO DE PISO TÁTIL DE CONCRETO  ASSENTADO COM ACIII - 25X25CM - DIRECIONAL</v>
      </c>
      <c r="N94" s="67" t="s">
        <v>242</v>
      </c>
      <c r="O94" s="68" t="s">
        <v>243</v>
      </c>
      <c r="P94" s="68"/>
      <c r="Q94" s="68" t="s">
        <v>3255</v>
      </c>
      <c r="R94" s="69">
        <v>238.8</v>
      </c>
      <c r="S94" s="70">
        <v>1.3</v>
      </c>
      <c r="T94" s="70">
        <v>310.44</v>
      </c>
      <c r="U94" s="67" t="s">
        <v>205</v>
      </c>
      <c r="V94" s="71" t="s">
        <v>206</v>
      </c>
      <c r="W94" s="171"/>
      <c r="X94" s="172"/>
      <c r="Y94" s="176">
        <f t="shared" si="59"/>
        <v>0</v>
      </c>
      <c r="AA94" s="192"/>
    </row>
    <row r="95" spans="2:27" hidden="1">
      <c r="B95" s="189">
        <f t="shared" si="52"/>
        <v>0</v>
      </c>
      <c r="C95" s="189">
        <f t="shared" ca="1" si="53"/>
        <v>0</v>
      </c>
      <c r="D95" s="189">
        <f t="shared" si="54"/>
        <v>0</v>
      </c>
      <c r="E95" s="189">
        <f t="shared" ca="1" si="55"/>
        <v>0</v>
      </c>
      <c r="F95" s="189">
        <f t="shared" si="56"/>
        <v>0</v>
      </c>
      <c r="G95" s="189" cm="1">
        <f t="array" aca="1" ref="G95" ca="1">OFFSET(G95,-1,,,)+1</f>
        <v>90</v>
      </c>
      <c r="H95" s="189">
        <f t="shared" si="50"/>
        <v>0</v>
      </c>
      <c r="I95" s="189">
        <f t="shared" si="57"/>
        <v>0</v>
      </c>
      <c r="J95" s="179">
        <f t="shared" si="58"/>
        <v>0</v>
      </c>
      <c r="K95" s="173"/>
      <c r="L95" s="174" t="str" cm="1">
        <f t="array" aca="1" ref="L95" ca="1">IF($K95="",OFFSET(L95,-1,,,),K95)</f>
        <v>02.05.06</v>
      </c>
      <c r="M95" s="175" t="str" cm="1">
        <f t="array" aca="1" ref="M95" ca="1">IF(OR($K95=0,$K95=""),OFFSET(M95,-1,,,),O95)</f>
        <v>EXECUÇÃO DE SERVIÇO DE PISO TÁTIL DE CONCRETO  ASSENTADO COM ACIII - 25X25CM - DIRECIONAL</v>
      </c>
      <c r="N95" s="67" t="s">
        <v>2826</v>
      </c>
      <c r="O95" s="68" t="s">
        <v>3048</v>
      </c>
      <c r="P95" s="68"/>
      <c r="Q95" s="68" t="s">
        <v>3260</v>
      </c>
      <c r="R95" s="69">
        <v>636.79999999999995</v>
      </c>
      <c r="S95" s="70">
        <v>17.5</v>
      </c>
      <c r="T95" s="70">
        <v>11144</v>
      </c>
      <c r="U95" s="67" t="s">
        <v>205</v>
      </c>
      <c r="V95" s="71" t="s">
        <v>206</v>
      </c>
      <c r="W95" s="171"/>
      <c r="X95" s="172"/>
      <c r="Y95" s="176">
        <f t="shared" si="59"/>
        <v>0</v>
      </c>
      <c r="AA95" s="192"/>
    </row>
    <row r="96" spans="2:27" hidden="1">
      <c r="B96" s="189">
        <f t="shared" si="52"/>
        <v>0</v>
      </c>
      <c r="C96" s="189">
        <f t="shared" ca="1" si="53"/>
        <v>0</v>
      </c>
      <c r="D96" s="189">
        <f t="shared" si="54"/>
        <v>0</v>
      </c>
      <c r="E96" s="189">
        <f t="shared" ca="1" si="55"/>
        <v>0</v>
      </c>
      <c r="F96" s="189">
        <f t="shared" si="56"/>
        <v>0</v>
      </c>
      <c r="G96" s="189" cm="1">
        <f t="array" aca="1" ref="G96" ca="1">OFFSET(G96,-1,,,)+1</f>
        <v>91</v>
      </c>
      <c r="H96" s="189">
        <f t="shared" si="50"/>
        <v>0</v>
      </c>
      <c r="I96" s="189">
        <f t="shared" si="57"/>
        <v>0</v>
      </c>
      <c r="J96" s="179">
        <f t="shared" si="58"/>
        <v>0</v>
      </c>
      <c r="K96" s="173"/>
      <c r="L96" s="174" t="str" cm="1">
        <f t="array" aca="1" ref="L96" ca="1">IF($K96="",OFFSET(L96,-1,,,),K96)</f>
        <v>02.05.06</v>
      </c>
      <c r="M96" s="175" t="str" cm="1">
        <f t="array" aca="1" ref="M96" ca="1">IF(OR($K96=0,$K96=""),OFFSET(M96,-1,,,),O96)</f>
        <v>EXECUÇÃO DE SERVIÇO DE PISO TÁTIL DE CONCRETO  ASSENTADO COM ACIII - 25X25CM - DIRECIONAL</v>
      </c>
      <c r="N96" s="67" t="s">
        <v>230</v>
      </c>
      <c r="O96" s="68" t="s">
        <v>231</v>
      </c>
      <c r="P96" s="68"/>
      <c r="Q96" s="68" t="s">
        <v>3261</v>
      </c>
      <c r="R96" s="69">
        <v>13.93</v>
      </c>
      <c r="S96" s="70">
        <v>22.31</v>
      </c>
      <c r="T96" s="70">
        <v>310.7783</v>
      </c>
      <c r="U96" s="67" t="s">
        <v>205</v>
      </c>
      <c r="V96" s="71" t="s">
        <v>206</v>
      </c>
      <c r="W96" s="171"/>
      <c r="X96" s="172"/>
      <c r="Y96" s="176">
        <f t="shared" si="59"/>
        <v>0</v>
      </c>
      <c r="AA96" s="192"/>
    </row>
    <row r="97" spans="2:27" hidden="1">
      <c r="B97" s="189">
        <f t="shared" si="52"/>
        <v>0</v>
      </c>
      <c r="C97" s="189">
        <f t="shared" ca="1" si="53"/>
        <v>0</v>
      </c>
      <c r="D97" s="189">
        <f t="shared" si="54"/>
        <v>0</v>
      </c>
      <c r="E97" s="189">
        <f t="shared" ca="1" si="55"/>
        <v>0</v>
      </c>
      <c r="F97" s="189">
        <f t="shared" si="56"/>
        <v>0</v>
      </c>
      <c r="G97" s="189" cm="1">
        <f t="array" aca="1" ref="G97" ca="1">OFFSET(G97,-1,,,)+1</f>
        <v>92</v>
      </c>
      <c r="H97" s="189">
        <f t="shared" si="50"/>
        <v>0</v>
      </c>
      <c r="I97" s="189">
        <f t="shared" si="57"/>
        <v>0</v>
      </c>
      <c r="J97" s="179">
        <f t="shared" si="58"/>
        <v>0</v>
      </c>
      <c r="K97" s="173"/>
      <c r="L97" s="174" t="str" cm="1">
        <f t="array" aca="1" ref="L97" ca="1">IF($K97="",OFFSET(L97,-1,,,),K97)</f>
        <v>02.05.06</v>
      </c>
      <c r="M97" s="175" t="str" cm="1">
        <f t="array" aca="1" ref="M97" ca="1">IF(OR($K97=0,$K97=""),OFFSET(M97,-1,,,),O97)</f>
        <v>EXECUÇÃO DE SERVIÇO DE PISO TÁTIL DE CONCRETO  ASSENTADO COM ACIII - 25X25CM - DIRECIONAL</v>
      </c>
      <c r="N97" s="67" t="s">
        <v>232</v>
      </c>
      <c r="O97" s="68" t="s">
        <v>233</v>
      </c>
      <c r="P97" s="68"/>
      <c r="Q97" s="68" t="s">
        <v>3261</v>
      </c>
      <c r="R97" s="69">
        <v>47.76</v>
      </c>
      <c r="S97" s="70">
        <v>0.97</v>
      </c>
      <c r="T97" s="70">
        <v>46.327199999999998</v>
      </c>
      <c r="U97" s="67" t="s">
        <v>205</v>
      </c>
      <c r="V97" s="71" t="s">
        <v>206</v>
      </c>
      <c r="W97" s="171"/>
      <c r="X97" s="172"/>
      <c r="Y97" s="176">
        <f t="shared" si="59"/>
        <v>0</v>
      </c>
      <c r="AA97" s="192"/>
    </row>
    <row r="98" spans="2:27" hidden="1">
      <c r="B98" s="189">
        <f t="shared" si="52"/>
        <v>0</v>
      </c>
      <c r="C98" s="189">
        <f t="shared" ca="1" si="53"/>
        <v>0</v>
      </c>
      <c r="D98" s="189">
        <f t="shared" si="54"/>
        <v>0</v>
      </c>
      <c r="E98" s="189">
        <f t="shared" ca="1" si="55"/>
        <v>0</v>
      </c>
      <c r="F98" s="189">
        <f t="shared" si="56"/>
        <v>0</v>
      </c>
      <c r="G98" s="189" cm="1">
        <f t="array" aca="1" ref="G98" ca="1">OFFSET(G98,-1,,,)+1</f>
        <v>93</v>
      </c>
      <c r="H98" s="189">
        <f t="shared" si="50"/>
        <v>0</v>
      </c>
      <c r="I98" s="189">
        <f t="shared" si="57"/>
        <v>0</v>
      </c>
      <c r="J98" s="179">
        <f t="shared" si="58"/>
        <v>0</v>
      </c>
      <c r="K98" s="173"/>
      <c r="L98" s="174" t="str" cm="1">
        <f t="array" aca="1" ref="L98" ca="1">IF($K98="",OFFSET(L98,-1,,,),K98)</f>
        <v>02.05.06</v>
      </c>
      <c r="M98" s="175" t="str" cm="1">
        <f t="array" aca="1" ref="M98" ca="1">IF(OR($K98=0,$K98=""),OFFSET(M98,-1,,,),O98)</f>
        <v>EXECUÇÃO DE SERVIÇO DE PISO TÁTIL DE CONCRETO  ASSENTADO COM ACIII - 25X25CM - DIRECIONAL</v>
      </c>
      <c r="N98" s="67" t="s">
        <v>234</v>
      </c>
      <c r="O98" s="68" t="s">
        <v>235</v>
      </c>
      <c r="P98" s="68"/>
      <c r="Q98" s="68" t="s">
        <v>3261</v>
      </c>
      <c r="R98" s="69">
        <v>47.76</v>
      </c>
      <c r="S98" s="70">
        <v>1.78</v>
      </c>
      <c r="T98" s="70">
        <v>85.012799999999999</v>
      </c>
      <c r="U98" s="67" t="s">
        <v>205</v>
      </c>
      <c r="V98" s="71" t="s">
        <v>206</v>
      </c>
      <c r="W98" s="171"/>
      <c r="X98" s="172"/>
      <c r="Y98" s="176">
        <f t="shared" si="59"/>
        <v>0</v>
      </c>
      <c r="AA98" s="192"/>
    </row>
    <row r="99" spans="2:27" hidden="1">
      <c r="B99" s="189">
        <f t="shared" si="52"/>
        <v>0</v>
      </c>
      <c r="C99" s="189">
        <f t="shared" ca="1" si="53"/>
        <v>0</v>
      </c>
      <c r="D99" s="189">
        <f t="shared" si="54"/>
        <v>0</v>
      </c>
      <c r="E99" s="189">
        <f t="shared" ca="1" si="55"/>
        <v>0</v>
      </c>
      <c r="F99" s="189">
        <f t="shared" si="56"/>
        <v>0</v>
      </c>
      <c r="G99" s="189" cm="1">
        <f t="array" aca="1" ref="G99" ca="1">OFFSET(G99,-1,,,)+1</f>
        <v>94</v>
      </c>
      <c r="H99" s="189">
        <f t="shared" si="50"/>
        <v>0</v>
      </c>
      <c r="I99" s="189">
        <f t="shared" si="57"/>
        <v>0</v>
      </c>
      <c r="J99" s="179">
        <f t="shared" si="58"/>
        <v>0</v>
      </c>
      <c r="K99" s="173"/>
      <c r="L99" s="174" t="str" cm="1">
        <f t="array" aca="1" ref="L99" ca="1">IF($K99="",OFFSET(L99,-1,,,),K99)</f>
        <v>02.05.06</v>
      </c>
      <c r="M99" s="175" t="str" cm="1">
        <f t="array" aca="1" ref="M99" ca="1">IF(OR($K99=0,$K99=""),OFFSET(M99,-1,,,),O99)</f>
        <v>EXECUÇÃO DE SERVIÇO DE PISO TÁTIL DE CONCRETO  ASSENTADO COM ACIII - 25X25CM - DIRECIONAL</v>
      </c>
      <c r="N99" s="67" t="s">
        <v>236</v>
      </c>
      <c r="O99" s="68" t="s">
        <v>237</v>
      </c>
      <c r="P99" s="68"/>
      <c r="Q99" s="68" t="s">
        <v>3262</v>
      </c>
      <c r="R99" s="69">
        <v>33.83</v>
      </c>
      <c r="S99" s="70">
        <v>27.15</v>
      </c>
      <c r="T99" s="70">
        <v>918.48449999999991</v>
      </c>
      <c r="U99" s="67" t="s">
        <v>205</v>
      </c>
      <c r="V99" s="71" t="s">
        <v>206</v>
      </c>
      <c r="W99" s="171"/>
      <c r="X99" s="172"/>
      <c r="Y99" s="176">
        <f t="shared" si="59"/>
        <v>0</v>
      </c>
      <c r="AA99" s="192"/>
    </row>
    <row r="100" spans="2:27">
      <c r="B100" s="189">
        <f t="shared" si="52"/>
        <v>0</v>
      </c>
      <c r="C100" s="189">
        <f t="shared" ca="1" si="53"/>
        <v>0</v>
      </c>
      <c r="D100" s="189">
        <f t="shared" si="54"/>
        <v>0</v>
      </c>
      <c r="E100" s="189">
        <f t="shared" ca="1" si="55"/>
        <v>0</v>
      </c>
      <c r="F100" s="189">
        <f t="shared" si="56"/>
        <v>0</v>
      </c>
      <c r="G100" s="189" cm="1">
        <f t="array" aca="1" ref="G100" ca="1">OFFSET(G100,-1,,,)+1</f>
        <v>95</v>
      </c>
      <c r="H100" s="189">
        <f t="shared" si="50"/>
        <v>0</v>
      </c>
      <c r="I100" s="189">
        <f t="shared" si="57"/>
        <v>0</v>
      </c>
      <c r="J100" s="179">
        <f t="shared" si="58"/>
        <v>0</v>
      </c>
      <c r="K100" s="173" t="s">
        <v>245</v>
      </c>
      <c r="L100" s="174" t="str" cm="1">
        <f t="array" aca="1" ref="L100" ca="1">IF($K100="",OFFSET(L100,-1,,,),K100)</f>
        <v>02.05.07</v>
      </c>
      <c r="M100" s="175" t="str" cm="1">
        <f t="array" aca="1" ref="M100" ca="1">IF(OR($K100=0,$K100=""),OFFSET(M100,-1,,,),O100)</f>
        <v>PLANTIO DE GRAMA INCLUSO ACERTO DE TERRENO</v>
      </c>
      <c r="N100" s="67" t="s">
        <v>246</v>
      </c>
      <c r="O100" s="68" t="s">
        <v>4243</v>
      </c>
      <c r="P100" s="68"/>
      <c r="Q100" s="68" t="s">
        <v>3258</v>
      </c>
      <c r="R100" s="69">
        <v>76.790000000000006</v>
      </c>
      <c r="S100" s="70">
        <v>20</v>
      </c>
      <c r="T100" s="70">
        <v>1535.8000000000002</v>
      </c>
      <c r="U100" s="67"/>
      <c r="V100" s="71"/>
      <c r="W100" s="171"/>
      <c r="X100" s="172"/>
      <c r="Y100" s="176">
        <f t="shared" si="59"/>
        <v>0</v>
      </c>
      <c r="AA100" s="192"/>
    </row>
    <row r="101" spans="2:27" hidden="1">
      <c r="B101" s="189">
        <f t="shared" si="52"/>
        <v>0</v>
      </c>
      <c r="C101" s="189">
        <f t="shared" ca="1" si="53"/>
        <v>0</v>
      </c>
      <c r="D101" s="189">
        <f t="shared" si="54"/>
        <v>0</v>
      </c>
      <c r="E101" s="189">
        <f t="shared" ca="1" si="55"/>
        <v>0</v>
      </c>
      <c r="F101" s="189">
        <f t="shared" si="56"/>
        <v>0</v>
      </c>
      <c r="G101" s="189" cm="1">
        <f t="array" aca="1" ref="G101" ca="1">OFFSET(G101,-1,,,)+1</f>
        <v>96</v>
      </c>
      <c r="H101" s="189">
        <f t="shared" si="50"/>
        <v>0</v>
      </c>
      <c r="I101" s="189">
        <f t="shared" si="57"/>
        <v>0</v>
      </c>
      <c r="J101" s="179">
        <f t="shared" si="58"/>
        <v>0</v>
      </c>
      <c r="K101" s="173"/>
      <c r="L101" s="174" t="str" cm="1">
        <f t="array" aca="1" ref="L101" ca="1">IF($K101="",OFFSET(L101,-1,,,),K101)</f>
        <v>02.05.07</v>
      </c>
      <c r="M101" s="175" t="str" cm="1">
        <f t="array" aca="1" ref="M101" ca="1">IF(OR($K101=0,$K101=""),OFFSET(M101,-1,,,),O101)</f>
        <v>PLANTIO DE GRAMA INCLUSO ACERTO DE TERRENO</v>
      </c>
      <c r="N101" s="67" t="s">
        <v>247</v>
      </c>
      <c r="O101" s="68" t="s">
        <v>248</v>
      </c>
      <c r="P101" s="68"/>
      <c r="Q101" s="68" t="s">
        <v>3258</v>
      </c>
      <c r="R101" s="69">
        <v>76.790000000000006</v>
      </c>
      <c r="S101" s="70">
        <v>15</v>
      </c>
      <c r="T101" s="70">
        <v>1151.8500000000001</v>
      </c>
      <c r="U101" s="67" t="s">
        <v>205</v>
      </c>
      <c r="V101" s="71" t="s">
        <v>206</v>
      </c>
      <c r="W101" s="171"/>
      <c r="X101" s="172"/>
      <c r="Y101" s="176">
        <f t="shared" si="59"/>
        <v>0</v>
      </c>
      <c r="AA101" s="192"/>
    </row>
    <row r="102" spans="2:27" hidden="1">
      <c r="B102" s="189">
        <f t="shared" si="52"/>
        <v>0</v>
      </c>
      <c r="C102" s="189">
        <f t="shared" ca="1" si="53"/>
        <v>0</v>
      </c>
      <c r="D102" s="189">
        <f t="shared" si="54"/>
        <v>0</v>
      </c>
      <c r="E102" s="189">
        <f t="shared" ca="1" si="55"/>
        <v>0</v>
      </c>
      <c r="F102" s="189">
        <f t="shared" si="56"/>
        <v>0</v>
      </c>
      <c r="G102" s="189" cm="1">
        <f t="array" aca="1" ref="G102" ca="1">OFFSET(G102,-1,,,)+1</f>
        <v>97</v>
      </c>
      <c r="H102" s="189">
        <f t="shared" si="50"/>
        <v>0</v>
      </c>
      <c r="I102" s="189">
        <f t="shared" si="57"/>
        <v>0</v>
      </c>
      <c r="J102" s="179">
        <f t="shared" si="58"/>
        <v>0</v>
      </c>
      <c r="K102" s="173"/>
      <c r="L102" s="174" t="str" cm="1">
        <f t="array" aca="1" ref="L102" ca="1">IF($K102="",OFFSET(L102,-1,,,),K102)</f>
        <v>02.05.07</v>
      </c>
      <c r="M102" s="175" t="str" cm="1">
        <f t="array" aca="1" ref="M102" ca="1">IF(OR($K102=0,$K102=""),OFFSET(M102,-1,,,),O102)</f>
        <v>PLANTIO DE GRAMA INCLUSO ACERTO DE TERRENO</v>
      </c>
      <c r="N102" s="67" t="s">
        <v>249</v>
      </c>
      <c r="O102" s="68" t="s">
        <v>250</v>
      </c>
      <c r="P102" s="68"/>
      <c r="Q102" s="68" t="s">
        <v>3258</v>
      </c>
      <c r="R102" s="69">
        <v>76.790000000000006</v>
      </c>
      <c r="S102" s="70">
        <v>5</v>
      </c>
      <c r="T102" s="70">
        <v>383.95000000000005</v>
      </c>
      <c r="U102" s="67" t="s">
        <v>205</v>
      </c>
      <c r="V102" s="71" t="s">
        <v>206</v>
      </c>
      <c r="W102" s="171"/>
      <c r="X102" s="172"/>
      <c r="Y102" s="176">
        <f t="shared" si="59"/>
        <v>0</v>
      </c>
      <c r="AA102" s="192"/>
    </row>
    <row r="103" spans="2:27">
      <c r="B103" s="189">
        <f t="shared" si="52"/>
        <v>0</v>
      </c>
      <c r="C103" s="189">
        <f t="shared" ca="1" si="53"/>
        <v>0</v>
      </c>
      <c r="D103" s="189">
        <f t="shared" si="54"/>
        <v>0</v>
      </c>
      <c r="E103" s="189">
        <f t="shared" ca="1" si="55"/>
        <v>0</v>
      </c>
      <c r="F103" s="189">
        <f t="shared" si="56"/>
        <v>0</v>
      </c>
      <c r="G103" s="189" cm="1">
        <f t="array" aca="1" ref="G103" ca="1">OFFSET(G103,-1,,,)+1</f>
        <v>98</v>
      </c>
      <c r="H103" s="189">
        <f t="shared" si="50"/>
        <v>0</v>
      </c>
      <c r="I103" s="189">
        <f t="shared" si="57"/>
        <v>0</v>
      </c>
      <c r="J103" s="179">
        <f t="shared" si="58"/>
        <v>0</v>
      </c>
      <c r="K103" s="173" t="s">
        <v>251</v>
      </c>
      <c r="L103" s="174" t="str" cm="1">
        <f t="array" aca="1" ref="L103" ca="1">IF($K103="",OFFSET(L103,-1,,,),K103)</f>
        <v>02.05.08</v>
      </c>
      <c r="M103" s="175" t="str" cm="1">
        <f t="array" aca="1" ref="M103" ca="1">IF(OR($K103=0,$K103=""),OFFSET(M103,-1,,,),O103)</f>
        <v>PASSEIO EM PISO INTERTRAVADO COM BLOCO DE CONCRETO COLORIDO 10X20X06CM COM CAIXA DE 30CM</v>
      </c>
      <c r="N103" s="67" t="s">
        <v>3817</v>
      </c>
      <c r="O103" s="68" t="s">
        <v>4244</v>
      </c>
      <c r="P103" s="68"/>
      <c r="Q103" s="68" t="s">
        <v>3258</v>
      </c>
      <c r="R103" s="69">
        <v>143.33000000000001</v>
      </c>
      <c r="S103" s="70">
        <v>253.66650000000001</v>
      </c>
      <c r="T103" s="70">
        <v>36358.019445000005</v>
      </c>
      <c r="U103" s="67"/>
      <c r="V103" s="71"/>
      <c r="W103" s="171"/>
      <c r="X103" s="172"/>
      <c r="Y103" s="176">
        <f t="shared" si="59"/>
        <v>0</v>
      </c>
      <c r="AA103" s="192"/>
    </row>
    <row r="104" spans="2:27" hidden="1">
      <c r="B104" s="189">
        <f t="shared" si="52"/>
        <v>0</v>
      </c>
      <c r="C104" s="189">
        <f t="shared" ca="1" si="53"/>
        <v>0</v>
      </c>
      <c r="D104" s="189">
        <f t="shared" si="54"/>
        <v>0</v>
      </c>
      <c r="E104" s="189">
        <f t="shared" ca="1" si="55"/>
        <v>0</v>
      </c>
      <c r="F104" s="189">
        <f t="shared" si="56"/>
        <v>0</v>
      </c>
      <c r="G104" s="189" cm="1">
        <f t="array" aca="1" ref="G104" ca="1">OFFSET(G104,-1,,,)+1</f>
        <v>99</v>
      </c>
      <c r="H104" s="189">
        <f t="shared" si="50"/>
        <v>0</v>
      </c>
      <c r="I104" s="189">
        <f t="shared" si="57"/>
        <v>0</v>
      </c>
      <c r="J104" s="179">
        <f t="shared" si="58"/>
        <v>0</v>
      </c>
      <c r="K104" s="173"/>
      <c r="L104" s="174" t="str" cm="1">
        <f t="array" aca="1" ref="L104" ca="1">IF($K104="",OFFSET(L104,-1,,,),K104)</f>
        <v>02.05.08</v>
      </c>
      <c r="M104" s="175" t="str" cm="1">
        <f t="array" aca="1" ref="M104" ca="1">IF(OR($K104=0,$K104=""),OFFSET(M104,-1,,,),O104)</f>
        <v>PASSEIO EM PISO INTERTRAVADO COM BLOCO DE CONCRETO COLORIDO 10X20X06CM COM CAIXA DE 30CM</v>
      </c>
      <c r="N104" s="67" t="s">
        <v>3818</v>
      </c>
      <c r="O104" s="68" t="s">
        <v>4245</v>
      </c>
      <c r="P104" s="68"/>
      <c r="Q104" s="68" t="s">
        <v>3260</v>
      </c>
      <c r="R104" s="69">
        <v>7524.8249999999998</v>
      </c>
      <c r="S104" s="70">
        <v>1.36</v>
      </c>
      <c r="T104" s="70">
        <v>10233.762000000001</v>
      </c>
      <c r="U104" s="67" t="s">
        <v>205</v>
      </c>
      <c r="V104" s="71" t="s">
        <v>206</v>
      </c>
      <c r="W104" s="171"/>
      <c r="X104" s="172"/>
      <c r="Y104" s="176">
        <f t="shared" si="59"/>
        <v>0</v>
      </c>
      <c r="AA104" s="192"/>
    </row>
    <row r="105" spans="2:27" hidden="1">
      <c r="B105" s="189">
        <f t="shared" si="52"/>
        <v>0</v>
      </c>
      <c r="C105" s="189">
        <f t="shared" ca="1" si="53"/>
        <v>0</v>
      </c>
      <c r="D105" s="189">
        <f t="shared" si="54"/>
        <v>0</v>
      </c>
      <c r="E105" s="189">
        <f t="shared" ca="1" si="55"/>
        <v>0</v>
      </c>
      <c r="F105" s="189">
        <f t="shared" si="56"/>
        <v>0</v>
      </c>
      <c r="G105" s="189" cm="1">
        <f t="array" aca="1" ref="G105" ca="1">OFFSET(G105,-1,,,)+1</f>
        <v>100</v>
      </c>
      <c r="H105" s="189">
        <f t="shared" si="50"/>
        <v>0</v>
      </c>
      <c r="I105" s="189">
        <f t="shared" si="57"/>
        <v>0</v>
      </c>
      <c r="J105" s="179">
        <f t="shared" si="58"/>
        <v>0</v>
      </c>
      <c r="K105" s="173"/>
      <c r="L105" s="174" t="str" cm="1">
        <f t="array" aca="1" ref="L105" ca="1">IF($K105="",OFFSET(L105,-1,,,),K105)</f>
        <v>02.05.08</v>
      </c>
      <c r="M105" s="175" t="str" cm="1">
        <f t="array" aca="1" ref="M105" ca="1">IF(OR($K105=0,$K105=""),OFFSET(M105,-1,,,),O105)</f>
        <v>PASSEIO EM PISO INTERTRAVADO COM BLOCO DE CONCRETO COLORIDO 10X20X06CM COM CAIXA DE 30CM</v>
      </c>
      <c r="N105" s="67" t="s">
        <v>230</v>
      </c>
      <c r="O105" s="68" t="s">
        <v>231</v>
      </c>
      <c r="P105" s="68"/>
      <c r="Q105" s="68" t="s">
        <v>3261</v>
      </c>
      <c r="R105" s="69">
        <v>401.32400000000001</v>
      </c>
      <c r="S105" s="70">
        <v>22.31</v>
      </c>
      <c r="T105" s="70">
        <v>8953.5384400000003</v>
      </c>
      <c r="U105" s="67" t="s">
        <v>205</v>
      </c>
      <c r="V105" s="71" t="s">
        <v>206</v>
      </c>
      <c r="W105" s="171"/>
      <c r="X105" s="172"/>
      <c r="Y105" s="176">
        <f t="shared" si="59"/>
        <v>0</v>
      </c>
      <c r="AA105" s="192"/>
    </row>
    <row r="106" spans="2:27" hidden="1">
      <c r="B106" s="189">
        <f t="shared" si="52"/>
        <v>0</v>
      </c>
      <c r="C106" s="189">
        <f t="shared" ca="1" si="53"/>
        <v>0</v>
      </c>
      <c r="D106" s="189">
        <f t="shared" si="54"/>
        <v>0</v>
      </c>
      <c r="E106" s="189">
        <f t="shared" ca="1" si="55"/>
        <v>0</v>
      </c>
      <c r="F106" s="189">
        <f t="shared" si="56"/>
        <v>0</v>
      </c>
      <c r="G106" s="189" cm="1">
        <f t="array" aca="1" ref="G106" ca="1">OFFSET(G106,-1,,,)+1</f>
        <v>101</v>
      </c>
      <c r="H106" s="189">
        <f t="shared" si="50"/>
        <v>0</v>
      </c>
      <c r="I106" s="189">
        <f t="shared" si="57"/>
        <v>0</v>
      </c>
      <c r="J106" s="179">
        <f t="shared" si="58"/>
        <v>0</v>
      </c>
      <c r="K106" s="173"/>
      <c r="L106" s="174" t="str" cm="1">
        <f t="array" aca="1" ref="L106" ca="1">IF($K106="",OFFSET(L106,-1,,,),K106)</f>
        <v>02.05.08</v>
      </c>
      <c r="M106" s="175" t="str" cm="1">
        <f t="array" aca="1" ref="M106" ca="1">IF(OR($K106=0,$K106=""),OFFSET(M106,-1,,,),O106)</f>
        <v>PASSEIO EM PISO INTERTRAVADO COM BLOCO DE CONCRETO COLORIDO 10X20X06CM COM CAIXA DE 30CM</v>
      </c>
      <c r="N106" s="67" t="s">
        <v>232</v>
      </c>
      <c r="O106" s="68" t="s">
        <v>233</v>
      </c>
      <c r="P106" s="68"/>
      <c r="Q106" s="68" t="s">
        <v>3261</v>
      </c>
      <c r="R106" s="69">
        <v>157.66300000000001</v>
      </c>
      <c r="S106" s="70">
        <v>0.97</v>
      </c>
      <c r="T106" s="70">
        <v>152.93311</v>
      </c>
      <c r="U106" s="67" t="s">
        <v>205</v>
      </c>
      <c r="V106" s="71" t="s">
        <v>206</v>
      </c>
      <c r="W106" s="171"/>
      <c r="X106" s="172"/>
      <c r="Y106" s="176">
        <f t="shared" si="59"/>
        <v>0</v>
      </c>
      <c r="AA106" s="192"/>
    </row>
    <row r="107" spans="2:27" hidden="1">
      <c r="B107" s="189">
        <f t="shared" si="52"/>
        <v>0</v>
      </c>
      <c r="C107" s="189">
        <f t="shared" ca="1" si="53"/>
        <v>0</v>
      </c>
      <c r="D107" s="189">
        <f t="shared" si="54"/>
        <v>0</v>
      </c>
      <c r="E107" s="189">
        <f t="shared" ca="1" si="55"/>
        <v>0</v>
      </c>
      <c r="F107" s="189">
        <f t="shared" si="56"/>
        <v>0</v>
      </c>
      <c r="G107" s="189" cm="1">
        <f t="array" aca="1" ref="G107" ca="1">OFFSET(G107,-1,,,)+1</f>
        <v>102</v>
      </c>
      <c r="H107" s="189">
        <f t="shared" si="50"/>
        <v>0</v>
      </c>
      <c r="I107" s="189">
        <f t="shared" si="57"/>
        <v>0</v>
      </c>
      <c r="J107" s="179">
        <f t="shared" si="58"/>
        <v>0</v>
      </c>
      <c r="K107" s="173"/>
      <c r="L107" s="174" t="str" cm="1">
        <f t="array" aca="1" ref="L107" ca="1">IF($K107="",OFFSET(L107,-1,,,),K107)</f>
        <v>02.05.08</v>
      </c>
      <c r="M107" s="175" t="str" cm="1">
        <f t="array" aca="1" ref="M107" ca="1">IF(OR($K107=0,$K107=""),OFFSET(M107,-1,,,),O107)</f>
        <v>PASSEIO EM PISO INTERTRAVADO COM BLOCO DE CONCRETO COLORIDO 10X20X06CM COM CAIXA DE 30CM</v>
      </c>
      <c r="N107" s="67" t="s">
        <v>234</v>
      </c>
      <c r="O107" s="68" t="s">
        <v>235</v>
      </c>
      <c r="P107" s="68"/>
      <c r="Q107" s="68" t="s">
        <v>3261</v>
      </c>
      <c r="R107" s="69">
        <v>157.66300000000001</v>
      </c>
      <c r="S107" s="70">
        <v>1.78</v>
      </c>
      <c r="T107" s="70">
        <v>280.64014000000003</v>
      </c>
      <c r="U107" s="67" t="s">
        <v>205</v>
      </c>
      <c r="V107" s="71" t="s">
        <v>206</v>
      </c>
      <c r="W107" s="171"/>
      <c r="X107" s="172"/>
      <c r="Y107" s="176">
        <f t="shared" si="59"/>
        <v>0</v>
      </c>
      <c r="AA107" s="192"/>
    </row>
    <row r="108" spans="2:27" hidden="1">
      <c r="B108" s="189">
        <f t="shared" si="52"/>
        <v>0</v>
      </c>
      <c r="C108" s="189">
        <f t="shared" ca="1" si="53"/>
        <v>0</v>
      </c>
      <c r="D108" s="189">
        <f t="shared" si="54"/>
        <v>0</v>
      </c>
      <c r="E108" s="189">
        <f t="shared" ca="1" si="55"/>
        <v>0</v>
      </c>
      <c r="F108" s="189">
        <f t="shared" si="56"/>
        <v>0</v>
      </c>
      <c r="G108" s="189" cm="1">
        <f t="array" aca="1" ref="G108" ca="1">OFFSET(G108,-1,,,)+1</f>
        <v>103</v>
      </c>
      <c r="H108" s="189">
        <f t="shared" si="50"/>
        <v>0</v>
      </c>
      <c r="I108" s="189">
        <f t="shared" si="57"/>
        <v>0</v>
      </c>
      <c r="J108" s="179">
        <f t="shared" si="58"/>
        <v>0</v>
      </c>
      <c r="K108" s="173"/>
      <c r="L108" s="174" t="str" cm="1">
        <f t="array" aca="1" ref="L108" ca="1">IF($K108="",OFFSET(L108,-1,,,),K108)</f>
        <v>02.05.08</v>
      </c>
      <c r="M108" s="175" t="str" cm="1">
        <f t="array" aca="1" ref="M108" ca="1">IF(OR($K108=0,$K108=""),OFFSET(M108,-1,,,),O108)</f>
        <v>PASSEIO EM PISO INTERTRAVADO COM BLOCO DE CONCRETO COLORIDO 10X20X06CM COM CAIXA DE 30CM</v>
      </c>
      <c r="N108" s="67" t="s">
        <v>236</v>
      </c>
      <c r="O108" s="68" t="s">
        <v>237</v>
      </c>
      <c r="P108" s="68"/>
      <c r="Q108" s="68" t="s">
        <v>3262</v>
      </c>
      <c r="R108" s="69">
        <v>580.48649999999998</v>
      </c>
      <c r="S108" s="70">
        <v>27.15</v>
      </c>
      <c r="T108" s="70">
        <v>15760.208474999999</v>
      </c>
      <c r="U108" s="67" t="s">
        <v>205</v>
      </c>
      <c r="V108" s="71" t="s">
        <v>206</v>
      </c>
      <c r="W108" s="171"/>
      <c r="X108" s="172"/>
      <c r="Y108" s="176">
        <f t="shared" si="59"/>
        <v>0</v>
      </c>
      <c r="AA108" s="192"/>
    </row>
    <row r="109" spans="2:27" hidden="1">
      <c r="B109" s="189">
        <f t="shared" si="52"/>
        <v>0</v>
      </c>
      <c r="C109" s="189">
        <f t="shared" ca="1" si="53"/>
        <v>0</v>
      </c>
      <c r="D109" s="189">
        <f t="shared" si="54"/>
        <v>0</v>
      </c>
      <c r="E109" s="189">
        <f t="shared" ca="1" si="55"/>
        <v>0</v>
      </c>
      <c r="F109" s="189">
        <f t="shared" si="56"/>
        <v>0</v>
      </c>
      <c r="G109" s="189" cm="1">
        <f t="array" aca="1" ref="G109" ca="1">OFFSET(G109,-1,,,)+1</f>
        <v>104</v>
      </c>
      <c r="H109" s="189">
        <f t="shared" si="50"/>
        <v>0</v>
      </c>
      <c r="I109" s="189">
        <f t="shared" si="57"/>
        <v>0</v>
      </c>
      <c r="J109" s="179">
        <f t="shared" si="58"/>
        <v>0</v>
      </c>
      <c r="K109" s="173"/>
      <c r="L109" s="174" t="str" cm="1">
        <f t="array" aca="1" ref="L109" ca="1">IF($K109="",OFFSET(L109,-1,,,),K109)</f>
        <v>02.05.08</v>
      </c>
      <c r="M109" s="175" t="str" cm="1">
        <f t="array" aca="1" ref="M109" ca="1">IF(OR($K109=0,$K109=""),OFFSET(M109,-1,,,),O109)</f>
        <v>PASSEIO EM PISO INTERTRAVADO COM BLOCO DE CONCRETO COLORIDO 10X20X06CM COM CAIXA DE 30CM</v>
      </c>
      <c r="N109" s="67" t="s">
        <v>3805</v>
      </c>
      <c r="O109" s="68" t="s">
        <v>4223</v>
      </c>
      <c r="P109" s="68"/>
      <c r="Q109" s="68" t="s">
        <v>3256</v>
      </c>
      <c r="R109" s="69">
        <v>8.1411440000000006</v>
      </c>
      <c r="S109" s="70">
        <v>120</v>
      </c>
      <c r="T109" s="70">
        <v>976.9372800000001</v>
      </c>
      <c r="U109" s="67" t="s">
        <v>205</v>
      </c>
      <c r="V109" s="71" t="s">
        <v>206</v>
      </c>
      <c r="W109" s="171"/>
      <c r="X109" s="172"/>
      <c r="Y109" s="176">
        <f t="shared" si="59"/>
        <v>0</v>
      </c>
      <c r="AA109" s="192"/>
    </row>
    <row r="110" spans="2:27">
      <c r="B110" s="189">
        <f t="shared" si="52"/>
        <v>0</v>
      </c>
      <c r="C110" s="189">
        <f t="shared" ca="1" si="53"/>
        <v>0</v>
      </c>
      <c r="D110" s="189">
        <f t="shared" si="54"/>
        <v>0</v>
      </c>
      <c r="E110" s="189">
        <f t="shared" ca="1" si="55"/>
        <v>0</v>
      </c>
      <c r="F110" s="189">
        <f t="shared" si="56"/>
        <v>0</v>
      </c>
      <c r="G110" s="189" cm="1">
        <f t="array" aca="1" ref="G110" ca="1">OFFSET(G110,-1,,,)+1</f>
        <v>105</v>
      </c>
      <c r="H110" s="189">
        <f t="shared" si="50"/>
        <v>0</v>
      </c>
      <c r="I110" s="189">
        <f t="shared" si="57"/>
        <v>0</v>
      </c>
      <c r="J110" s="179">
        <f t="shared" si="58"/>
        <v>0</v>
      </c>
      <c r="K110" s="173" t="s">
        <v>257</v>
      </c>
      <c r="L110" s="174" t="str" cm="1">
        <f t="array" aca="1" ref="L110" ca="1">IF($K110="",OFFSET(L110,-1,,,),K110)</f>
        <v>02.05.09</v>
      </c>
      <c r="M110" s="175" t="str" cm="1">
        <f t="array" aca="1" ref="M110" ca="1">IF(OR($K110=0,$K110=""),OFFSET(M110,-1,,,),O110)</f>
        <v>ASSENTAMENTO DE MINI GUIA DE JARDIM, CONSIDERANDO ABERTURA DE VALA PREPARO DE CONCRETO E FORNECIMENTO DE MATERIAL</v>
      </c>
      <c r="N110" s="67" t="s">
        <v>3808</v>
      </c>
      <c r="O110" s="68" t="s">
        <v>4226</v>
      </c>
      <c r="P110" s="68"/>
      <c r="Q110" s="68" t="s">
        <v>3253</v>
      </c>
      <c r="R110" s="69">
        <v>86.16</v>
      </c>
      <c r="S110" s="70">
        <v>85.686000000000007</v>
      </c>
      <c r="T110" s="70">
        <v>7382.7057600000007</v>
      </c>
      <c r="U110" s="67"/>
      <c r="V110" s="71"/>
      <c r="W110" s="171"/>
      <c r="X110" s="172"/>
      <c r="Y110" s="176">
        <f t="shared" si="59"/>
        <v>0</v>
      </c>
      <c r="AA110" s="192"/>
    </row>
    <row r="111" spans="2:27" hidden="1">
      <c r="B111" s="189">
        <f t="shared" si="52"/>
        <v>0</v>
      </c>
      <c r="C111" s="189">
        <f t="shared" ca="1" si="53"/>
        <v>0</v>
      </c>
      <c r="D111" s="189">
        <f t="shared" si="54"/>
        <v>0</v>
      </c>
      <c r="E111" s="189">
        <f t="shared" ca="1" si="55"/>
        <v>0</v>
      </c>
      <c r="F111" s="189">
        <f t="shared" si="56"/>
        <v>0</v>
      </c>
      <c r="G111" s="189" cm="1">
        <f t="array" aca="1" ref="G111" ca="1">OFFSET(G111,-1,,,)+1</f>
        <v>106</v>
      </c>
      <c r="H111" s="189">
        <f t="shared" si="50"/>
        <v>0</v>
      </c>
      <c r="I111" s="189">
        <f t="shared" si="57"/>
        <v>0</v>
      </c>
      <c r="J111" s="179">
        <f t="shared" si="58"/>
        <v>0</v>
      </c>
      <c r="K111" s="173"/>
      <c r="L111" s="174" t="str" cm="1">
        <f t="array" aca="1" ref="L111" ca="1">IF($K111="",OFFSET(L111,-1,,,),K111)</f>
        <v>02.05.09</v>
      </c>
      <c r="M111" s="175" t="str" cm="1">
        <f t="array" aca="1" ref="M111" ca="1">IF(OR($K111=0,$K111=""),OFFSET(M111,-1,,,),O111)</f>
        <v>ASSENTAMENTO DE MINI GUIA DE JARDIM, CONSIDERANDO ABERTURA DE VALA PREPARO DE CONCRETO E FORNECIMENTO DE MATERIAL</v>
      </c>
      <c r="N111" s="67" t="s">
        <v>3809</v>
      </c>
      <c r="O111" s="68" t="s">
        <v>4227</v>
      </c>
      <c r="P111" s="68"/>
      <c r="Q111" s="68" t="s">
        <v>3260</v>
      </c>
      <c r="R111" s="69">
        <v>215.4</v>
      </c>
      <c r="S111" s="70">
        <v>9.06</v>
      </c>
      <c r="T111" s="70">
        <v>1951.5240000000001</v>
      </c>
      <c r="U111" s="67" t="s">
        <v>205</v>
      </c>
      <c r="V111" s="71" t="s">
        <v>206</v>
      </c>
      <c r="W111" s="171"/>
      <c r="X111" s="172"/>
      <c r="Y111" s="176">
        <f t="shared" si="59"/>
        <v>0</v>
      </c>
      <c r="AA111" s="192"/>
    </row>
    <row r="112" spans="2:27" hidden="1">
      <c r="B112" s="189">
        <f t="shared" si="52"/>
        <v>0</v>
      </c>
      <c r="C112" s="189">
        <f t="shared" ca="1" si="53"/>
        <v>0</v>
      </c>
      <c r="D112" s="189">
        <f t="shared" si="54"/>
        <v>0</v>
      </c>
      <c r="E112" s="189">
        <f t="shared" ca="1" si="55"/>
        <v>0</v>
      </c>
      <c r="F112" s="189">
        <f t="shared" si="56"/>
        <v>0</v>
      </c>
      <c r="G112" s="189" cm="1">
        <f t="array" aca="1" ref="G112" ca="1">OFFSET(G112,-1,,,)+1</f>
        <v>107</v>
      </c>
      <c r="H112" s="189">
        <f t="shared" si="50"/>
        <v>0</v>
      </c>
      <c r="I112" s="189">
        <f t="shared" si="57"/>
        <v>0</v>
      </c>
      <c r="J112" s="179">
        <f t="shared" si="58"/>
        <v>0</v>
      </c>
      <c r="K112" s="173"/>
      <c r="L112" s="174" t="str" cm="1">
        <f t="array" aca="1" ref="L112" ca="1">IF($K112="",OFFSET(L112,-1,,,),K112)</f>
        <v>02.05.09</v>
      </c>
      <c r="M112" s="175" t="str" cm="1">
        <f t="array" aca="1" ref="M112" ca="1">IF(OR($K112=0,$K112=""),OFFSET(M112,-1,,,),O112)</f>
        <v>ASSENTAMENTO DE MINI GUIA DE JARDIM, CONSIDERANDO ABERTURA DE VALA PREPARO DE CONCRETO E FORNECIMENTO DE MATERIAL</v>
      </c>
      <c r="N112" s="67" t="s">
        <v>240</v>
      </c>
      <c r="O112" s="68" t="s">
        <v>179</v>
      </c>
      <c r="P112" s="68"/>
      <c r="Q112" s="68" t="s">
        <v>3255</v>
      </c>
      <c r="R112" s="69">
        <v>1033.92</v>
      </c>
      <c r="S112" s="70">
        <v>0.75</v>
      </c>
      <c r="T112" s="70">
        <v>775.44</v>
      </c>
      <c r="U112" s="67" t="s">
        <v>205</v>
      </c>
      <c r="V112" s="71" t="s">
        <v>206</v>
      </c>
      <c r="W112" s="171"/>
      <c r="X112" s="172"/>
      <c r="Y112" s="176">
        <f t="shared" si="59"/>
        <v>0</v>
      </c>
      <c r="AA112" s="192"/>
    </row>
    <row r="113" spans="2:27" hidden="1">
      <c r="B113" s="189">
        <f t="shared" si="52"/>
        <v>0</v>
      </c>
      <c r="C113" s="189">
        <f t="shared" ca="1" si="53"/>
        <v>0</v>
      </c>
      <c r="D113" s="189">
        <f t="shared" si="54"/>
        <v>0</v>
      </c>
      <c r="E113" s="189">
        <f t="shared" ca="1" si="55"/>
        <v>0</v>
      </c>
      <c r="F113" s="189">
        <f t="shared" si="56"/>
        <v>0</v>
      </c>
      <c r="G113" s="189" cm="1">
        <f t="array" aca="1" ref="G113" ca="1">OFFSET(G113,-1,,,)+1</f>
        <v>108</v>
      </c>
      <c r="H113" s="189">
        <f t="shared" si="50"/>
        <v>0</v>
      </c>
      <c r="I113" s="189">
        <f t="shared" si="57"/>
        <v>0</v>
      </c>
      <c r="J113" s="179">
        <f t="shared" si="58"/>
        <v>0</v>
      </c>
      <c r="K113" s="173"/>
      <c r="L113" s="174" t="str" cm="1">
        <f t="array" aca="1" ref="L113" ca="1">IF($K113="",OFFSET(L113,-1,,,),K113)</f>
        <v>02.05.09</v>
      </c>
      <c r="M113" s="175" t="str" cm="1">
        <f t="array" aca="1" ref="M113" ca="1">IF(OR($K113=0,$K113=""),OFFSET(M113,-1,,,),O113)</f>
        <v>ASSENTAMENTO DE MINI GUIA DE JARDIM, CONSIDERANDO ABERTURA DE VALA PREPARO DE CONCRETO E FORNECIMENTO DE MATERIAL</v>
      </c>
      <c r="N113" s="67" t="s">
        <v>180</v>
      </c>
      <c r="O113" s="68" t="s">
        <v>181</v>
      </c>
      <c r="P113" s="68"/>
      <c r="Q113" s="68" t="s">
        <v>3256</v>
      </c>
      <c r="R113" s="69">
        <v>3.1448399999999999</v>
      </c>
      <c r="S113" s="70">
        <v>200</v>
      </c>
      <c r="T113" s="70">
        <v>628.96799999999996</v>
      </c>
      <c r="U113" s="67" t="s">
        <v>205</v>
      </c>
      <c r="V113" s="71" t="s">
        <v>206</v>
      </c>
      <c r="W113" s="171"/>
      <c r="X113" s="172"/>
      <c r="Y113" s="176">
        <f t="shared" si="59"/>
        <v>0</v>
      </c>
      <c r="AA113" s="192"/>
    </row>
    <row r="114" spans="2:27" hidden="1">
      <c r="B114" s="189">
        <f t="shared" si="52"/>
        <v>0</v>
      </c>
      <c r="C114" s="189">
        <f t="shared" ca="1" si="53"/>
        <v>0</v>
      </c>
      <c r="D114" s="189">
        <f t="shared" si="54"/>
        <v>0</v>
      </c>
      <c r="E114" s="189">
        <f t="shared" ca="1" si="55"/>
        <v>0</v>
      </c>
      <c r="F114" s="189">
        <f t="shared" si="56"/>
        <v>0</v>
      </c>
      <c r="G114" s="189" cm="1">
        <f t="array" aca="1" ref="G114" ca="1">OFFSET(G114,-1,,,)+1</f>
        <v>109</v>
      </c>
      <c r="H114" s="189">
        <f t="shared" si="50"/>
        <v>0</v>
      </c>
      <c r="I114" s="189">
        <f t="shared" si="57"/>
        <v>0</v>
      </c>
      <c r="J114" s="179">
        <f t="shared" si="58"/>
        <v>0</v>
      </c>
      <c r="K114" s="173"/>
      <c r="L114" s="174" t="str" cm="1">
        <f t="array" aca="1" ref="L114" ca="1">IF($K114="",OFFSET(L114,-1,,,),K114)</f>
        <v>02.05.09</v>
      </c>
      <c r="M114" s="175" t="str" cm="1">
        <f t="array" aca="1" ref="M114" ca="1">IF(OR($K114=0,$K114=""),OFFSET(M114,-1,,,),O114)</f>
        <v>ASSENTAMENTO DE MINI GUIA DE JARDIM, CONSIDERANDO ABERTURA DE VALA PREPARO DE CONCRETO E FORNECIMENTO DE MATERIAL</v>
      </c>
      <c r="N114" s="67" t="s">
        <v>182</v>
      </c>
      <c r="O114" s="68" t="s">
        <v>183</v>
      </c>
      <c r="P114" s="68"/>
      <c r="Q114" s="68" t="s">
        <v>3256</v>
      </c>
      <c r="R114" s="69">
        <v>2.1626159999999999</v>
      </c>
      <c r="S114" s="70">
        <v>140</v>
      </c>
      <c r="T114" s="70">
        <v>302.76623999999998</v>
      </c>
      <c r="U114" s="67" t="s">
        <v>205</v>
      </c>
      <c r="V114" s="71" t="s">
        <v>206</v>
      </c>
      <c r="W114" s="171"/>
      <c r="X114" s="172"/>
      <c r="Y114" s="176">
        <f t="shared" si="59"/>
        <v>0</v>
      </c>
      <c r="AA114" s="192"/>
    </row>
    <row r="115" spans="2:27" hidden="1">
      <c r="B115" s="189">
        <f t="shared" si="52"/>
        <v>0</v>
      </c>
      <c r="C115" s="189">
        <f t="shared" ca="1" si="53"/>
        <v>0</v>
      </c>
      <c r="D115" s="189">
        <f t="shared" si="54"/>
        <v>0</v>
      </c>
      <c r="E115" s="189">
        <f t="shared" ca="1" si="55"/>
        <v>0</v>
      </c>
      <c r="F115" s="189">
        <f t="shared" si="56"/>
        <v>0</v>
      </c>
      <c r="G115" s="189" cm="1">
        <f t="array" aca="1" ref="G115" ca="1">OFFSET(G115,-1,,,)+1</f>
        <v>110</v>
      </c>
      <c r="H115" s="189">
        <f t="shared" si="50"/>
        <v>0</v>
      </c>
      <c r="I115" s="189">
        <f t="shared" si="57"/>
        <v>0</v>
      </c>
      <c r="J115" s="179">
        <f t="shared" si="58"/>
        <v>0</v>
      </c>
      <c r="K115" s="173"/>
      <c r="L115" s="174" t="str" cm="1">
        <f t="array" aca="1" ref="L115" ca="1">IF($K115="",OFFSET(L115,-1,,,),K115)</f>
        <v>02.05.09</v>
      </c>
      <c r="M115" s="175" t="str" cm="1">
        <f t="array" aca="1" ref="M115" ca="1">IF(OR($K115=0,$K115=""),OFFSET(M115,-1,,,),O115)</f>
        <v>ASSENTAMENTO DE MINI GUIA DE JARDIM, CONSIDERANDO ABERTURA DE VALA PREPARO DE CONCRETO E FORNECIMENTO DE MATERIAL</v>
      </c>
      <c r="N115" s="67" t="s">
        <v>184</v>
      </c>
      <c r="O115" s="68" t="s">
        <v>185</v>
      </c>
      <c r="P115" s="68"/>
      <c r="Q115" s="68" t="s">
        <v>3256</v>
      </c>
      <c r="R115" s="69">
        <v>0.72374400000000005</v>
      </c>
      <c r="S115" s="70">
        <v>130</v>
      </c>
      <c r="T115" s="70">
        <v>94.086720000000014</v>
      </c>
      <c r="U115" s="67" t="s">
        <v>205</v>
      </c>
      <c r="V115" s="71" t="s">
        <v>206</v>
      </c>
      <c r="W115" s="171"/>
      <c r="X115" s="172"/>
      <c r="Y115" s="176">
        <f t="shared" si="59"/>
        <v>0</v>
      </c>
      <c r="AA115" s="192"/>
    </row>
    <row r="116" spans="2:27" hidden="1">
      <c r="B116" s="189">
        <f t="shared" si="52"/>
        <v>0</v>
      </c>
      <c r="C116" s="189">
        <f t="shared" ca="1" si="53"/>
        <v>0</v>
      </c>
      <c r="D116" s="189">
        <f t="shared" si="54"/>
        <v>0</v>
      </c>
      <c r="E116" s="189">
        <f t="shared" ca="1" si="55"/>
        <v>0</v>
      </c>
      <c r="F116" s="189">
        <f t="shared" si="56"/>
        <v>0</v>
      </c>
      <c r="G116" s="189" cm="1">
        <f t="array" aca="1" ref="G116" ca="1">OFFSET(G116,-1,,,)+1</f>
        <v>111</v>
      </c>
      <c r="H116" s="189">
        <f t="shared" si="50"/>
        <v>0</v>
      </c>
      <c r="I116" s="189">
        <f t="shared" si="57"/>
        <v>0</v>
      </c>
      <c r="J116" s="179">
        <f t="shared" si="58"/>
        <v>0</v>
      </c>
      <c r="K116" s="173"/>
      <c r="L116" s="174" t="str" cm="1">
        <f t="array" aca="1" ref="L116" ca="1">IF($K116="",OFFSET(L116,-1,,,),K116)</f>
        <v>02.05.09</v>
      </c>
      <c r="M116" s="175" t="str" cm="1">
        <f t="array" aca="1" ref="M116" ca="1">IF(OR($K116=0,$K116=""),OFFSET(M116,-1,,,),O116)</f>
        <v>ASSENTAMENTO DE MINI GUIA DE JARDIM, CONSIDERANDO ABERTURA DE VALA PREPARO DE CONCRETO E FORNECIMENTO DE MATERIAL</v>
      </c>
      <c r="N116" s="67" t="s">
        <v>3810</v>
      </c>
      <c r="O116" s="68" t="s">
        <v>4228</v>
      </c>
      <c r="P116" s="68"/>
      <c r="Q116" s="68" t="s">
        <v>3253</v>
      </c>
      <c r="R116" s="69">
        <v>86.16</v>
      </c>
      <c r="S116" s="70">
        <v>42.13</v>
      </c>
      <c r="T116" s="70">
        <v>3629.9207999999999</v>
      </c>
      <c r="U116" s="67" t="s">
        <v>205</v>
      </c>
      <c r="V116" s="71" t="s">
        <v>206</v>
      </c>
      <c r="W116" s="171"/>
      <c r="X116" s="172"/>
      <c r="Y116" s="176">
        <f t="shared" si="59"/>
        <v>0</v>
      </c>
      <c r="AA116" s="192"/>
    </row>
    <row r="117" spans="2:27" hidden="1">
      <c r="B117" s="189">
        <f t="shared" si="52"/>
        <v>0</v>
      </c>
      <c r="C117" s="189">
        <f t="shared" ca="1" si="53"/>
        <v>0</v>
      </c>
      <c r="D117" s="189">
        <f t="shared" si="54"/>
        <v>0</v>
      </c>
      <c r="E117" s="189">
        <f t="shared" ca="1" si="55"/>
        <v>0</v>
      </c>
      <c r="F117" s="189">
        <f t="shared" si="56"/>
        <v>0</v>
      </c>
      <c r="G117" s="189" cm="1">
        <f t="array" aca="1" ref="G117" ca="1">OFFSET(G117,-1,,,)+1</f>
        <v>112</v>
      </c>
      <c r="H117" s="189">
        <f t="shared" si="50"/>
        <v>0</v>
      </c>
      <c r="I117" s="189">
        <f t="shared" si="57"/>
        <v>0</v>
      </c>
      <c r="J117" s="179">
        <f t="shared" si="58"/>
        <v>0</v>
      </c>
      <c r="K117" s="173" t="s">
        <v>273</v>
      </c>
      <c r="L117" s="174" t="str" cm="1">
        <f t="array" aca="1" ref="L117" ca="1">IF($K117="",OFFSET(L117,-1,,,),K117)</f>
        <v>02.06</v>
      </c>
      <c r="M117" s="175" t="str" cm="1">
        <f t="array" aca="1" ref="M117" ca="1">IF(OR($K117=0,$K117=""),OFFSET(M117,-1,,,),O117)</f>
        <v>CASA DE BOMBAS</v>
      </c>
      <c r="N117" s="67" t="s">
        <v>143</v>
      </c>
      <c r="O117" s="68" t="s">
        <v>4246</v>
      </c>
      <c r="P117" s="68"/>
      <c r="Q117" s="68"/>
      <c r="R117" s="69"/>
      <c r="S117" s="70"/>
      <c r="T117" s="70">
        <v>0</v>
      </c>
      <c r="U117" s="67"/>
      <c r="V117" s="71"/>
      <c r="W117" s="171"/>
      <c r="X117" s="172"/>
      <c r="Y117" s="176">
        <f t="shared" si="59"/>
        <v>0</v>
      </c>
      <c r="AA117" s="192"/>
    </row>
    <row r="118" spans="2:27" hidden="1">
      <c r="B118" s="189">
        <f t="shared" si="52"/>
        <v>0</v>
      </c>
      <c r="C118" s="189">
        <f t="shared" ca="1" si="53"/>
        <v>0</v>
      </c>
      <c r="D118" s="189">
        <f t="shared" si="54"/>
        <v>0</v>
      </c>
      <c r="E118" s="189">
        <f t="shared" ca="1" si="55"/>
        <v>0</v>
      </c>
      <c r="F118" s="189">
        <f t="shared" si="56"/>
        <v>0</v>
      </c>
      <c r="G118" s="189" cm="1">
        <f t="array" aca="1" ref="G118" ca="1">OFFSET(G118,-1,,,)+1</f>
        <v>113</v>
      </c>
      <c r="H118" s="189">
        <f t="shared" si="50"/>
        <v>0</v>
      </c>
      <c r="I118" s="189">
        <f t="shared" si="57"/>
        <v>0</v>
      </c>
      <c r="J118" s="179">
        <f t="shared" si="58"/>
        <v>0</v>
      </c>
      <c r="K118" s="173" t="s">
        <v>1986</v>
      </c>
      <c r="L118" s="174" t="str" cm="1">
        <f t="array" aca="1" ref="L118" ca="1">IF($K118="",OFFSET(L118,-1,,,),K118)</f>
        <v>02.06.01</v>
      </c>
      <c r="M118" s="175" t="str" cm="1">
        <f t="array" aca="1" ref="M118" ca="1">IF(OR($K118=0,$K118=""),OFFSET(M118,-1,,,),O118)</f>
        <v>IMPERMEABILIZAÇÃO</v>
      </c>
      <c r="N118" s="67" t="s">
        <v>143</v>
      </c>
      <c r="O118" s="68" t="s">
        <v>358</v>
      </c>
      <c r="P118" s="68"/>
      <c r="Q118" s="68"/>
      <c r="R118" s="69"/>
      <c r="S118" s="70"/>
      <c r="T118" s="70">
        <v>0</v>
      </c>
      <c r="U118" s="67"/>
      <c r="V118" s="71"/>
      <c r="W118" s="171"/>
      <c r="X118" s="172"/>
      <c r="Y118" s="176">
        <f t="shared" si="59"/>
        <v>0</v>
      </c>
      <c r="AA118" s="192"/>
    </row>
    <row r="119" spans="2:27">
      <c r="B119" s="189">
        <f t="shared" si="52"/>
        <v>0</v>
      </c>
      <c r="C119" s="189">
        <f t="shared" ca="1" si="53"/>
        <v>0</v>
      </c>
      <c r="D119" s="189">
        <f t="shared" si="54"/>
        <v>0</v>
      </c>
      <c r="E119" s="189">
        <f t="shared" ca="1" si="55"/>
        <v>0</v>
      </c>
      <c r="F119" s="189">
        <f t="shared" si="56"/>
        <v>0</v>
      </c>
      <c r="G119" s="189" cm="1">
        <f t="array" aca="1" ref="G119" ca="1">OFFSET(G119,-1,,,)+1</f>
        <v>114</v>
      </c>
      <c r="H119" s="189">
        <f t="shared" si="50"/>
        <v>0</v>
      </c>
      <c r="I119" s="189">
        <f t="shared" si="57"/>
        <v>0</v>
      </c>
      <c r="J119" s="179">
        <f t="shared" si="58"/>
        <v>0</v>
      </c>
      <c r="K119" s="173" t="s">
        <v>3278</v>
      </c>
      <c r="L119" s="174" t="str" cm="1">
        <f t="array" aca="1" ref="L119" ca="1">IF($K119="",OFFSET(L119,-1,,,),K119)</f>
        <v>02.06.01.01</v>
      </c>
      <c r="M119" s="175" t="str" cm="1">
        <f t="array" aca="1" ref="M119" ca="1">IF(OR($K119=0,$K119=""),OFFSET(M119,-1,,,),O119)</f>
        <v>IMPERMEABILIZAÇÃO COM ARGAMASSA POLIMÉRICA - TANQUES E RESERVATÓRIOS</v>
      </c>
      <c r="N119" s="67" t="s">
        <v>461</v>
      </c>
      <c r="O119" s="68" t="s">
        <v>4247</v>
      </c>
      <c r="P119" s="68"/>
      <c r="Q119" s="68" t="s">
        <v>3258</v>
      </c>
      <c r="R119" s="69">
        <v>268.51</v>
      </c>
      <c r="S119" s="70">
        <v>45</v>
      </c>
      <c r="T119" s="70">
        <v>12082.949999999999</v>
      </c>
      <c r="U119" s="67"/>
      <c r="V119" s="71"/>
      <c r="W119" s="171"/>
      <c r="X119" s="172"/>
      <c r="Y119" s="176">
        <f t="shared" si="59"/>
        <v>0</v>
      </c>
      <c r="AA119" s="192"/>
    </row>
    <row r="120" spans="2:27" hidden="1">
      <c r="B120" s="189">
        <f t="shared" si="52"/>
        <v>0</v>
      </c>
      <c r="C120" s="189">
        <f t="shared" ca="1" si="53"/>
        <v>0</v>
      </c>
      <c r="D120" s="189">
        <f t="shared" si="54"/>
        <v>0</v>
      </c>
      <c r="E120" s="189">
        <f t="shared" ca="1" si="55"/>
        <v>0</v>
      </c>
      <c r="F120" s="189">
        <f t="shared" si="56"/>
        <v>0</v>
      </c>
      <c r="G120" s="189" cm="1">
        <f t="array" aca="1" ref="G120" ca="1">OFFSET(G120,-1,,,)+1</f>
        <v>115</v>
      </c>
      <c r="H120" s="189">
        <f t="shared" si="50"/>
        <v>0</v>
      </c>
      <c r="I120" s="189">
        <f t="shared" si="57"/>
        <v>0</v>
      </c>
      <c r="J120" s="179">
        <f t="shared" si="58"/>
        <v>0</v>
      </c>
      <c r="K120" s="173"/>
      <c r="L120" s="174" t="str" cm="1">
        <f t="array" aca="1" ref="L120" ca="1">IF($K120="",OFFSET(L120,-1,,,),K120)</f>
        <v>02.06.01.01</v>
      </c>
      <c r="M120" s="175" t="str" cm="1">
        <f t="array" aca="1" ref="M120" ca="1">IF(OR($K120=0,$K120=""),OFFSET(M120,-1,,,),O120)</f>
        <v>IMPERMEABILIZAÇÃO COM ARGAMASSA POLIMÉRICA - TANQUES E RESERVATÓRIOS</v>
      </c>
      <c r="N120" s="67" t="s">
        <v>359</v>
      </c>
      <c r="O120" s="68" t="s">
        <v>360</v>
      </c>
      <c r="P120" s="68"/>
      <c r="Q120" s="68" t="s">
        <v>3258</v>
      </c>
      <c r="R120" s="69">
        <v>268.51</v>
      </c>
      <c r="S120" s="70">
        <v>4.8</v>
      </c>
      <c r="T120" s="70">
        <v>1288.848</v>
      </c>
      <c r="U120" s="67" t="s">
        <v>495</v>
      </c>
      <c r="V120" s="71" t="s">
        <v>496</v>
      </c>
      <c r="W120" s="171"/>
      <c r="X120" s="172"/>
      <c r="Y120" s="176">
        <f t="shared" si="59"/>
        <v>0</v>
      </c>
      <c r="AA120" s="192"/>
    </row>
    <row r="121" spans="2:27" hidden="1">
      <c r="B121" s="189">
        <f t="shared" si="52"/>
        <v>0</v>
      </c>
      <c r="C121" s="189">
        <f t="shared" ca="1" si="53"/>
        <v>0</v>
      </c>
      <c r="D121" s="189">
        <f t="shared" si="54"/>
        <v>0</v>
      </c>
      <c r="E121" s="189">
        <f t="shared" ca="1" si="55"/>
        <v>0</v>
      </c>
      <c r="F121" s="189">
        <f t="shared" si="56"/>
        <v>0</v>
      </c>
      <c r="G121" s="189" cm="1">
        <f t="array" aca="1" ref="G121" ca="1">OFFSET(G121,-1,,,)+1</f>
        <v>116</v>
      </c>
      <c r="H121" s="189">
        <f t="shared" si="50"/>
        <v>0</v>
      </c>
      <c r="I121" s="189">
        <f t="shared" si="57"/>
        <v>0</v>
      </c>
      <c r="J121" s="179">
        <f t="shared" si="58"/>
        <v>0</v>
      </c>
      <c r="K121" s="173"/>
      <c r="L121" s="174" t="str" cm="1">
        <f t="array" aca="1" ref="L121" ca="1">IF($K121="",OFFSET(L121,-1,,,),K121)</f>
        <v>02.06.01.01</v>
      </c>
      <c r="M121" s="175" t="str" cm="1">
        <f t="array" aca="1" ref="M121" ca="1">IF(OR($K121=0,$K121=""),OFFSET(M121,-1,,,),O121)</f>
        <v>IMPERMEABILIZAÇÃO COM ARGAMASSA POLIMÉRICA - TANQUES E RESERVATÓRIOS</v>
      </c>
      <c r="N121" s="67" t="s">
        <v>462</v>
      </c>
      <c r="O121" s="68" t="s">
        <v>463</v>
      </c>
      <c r="P121" s="68"/>
      <c r="Q121" s="68" t="s">
        <v>3255</v>
      </c>
      <c r="R121" s="69">
        <v>1074.04</v>
      </c>
      <c r="S121" s="70">
        <v>2.5499999999999998</v>
      </c>
      <c r="T121" s="70">
        <v>2738.8019999999997</v>
      </c>
      <c r="U121" s="67" t="s">
        <v>495</v>
      </c>
      <c r="V121" s="71" t="s">
        <v>496</v>
      </c>
      <c r="W121" s="171"/>
      <c r="X121" s="172"/>
      <c r="Y121" s="176">
        <f t="shared" si="59"/>
        <v>0</v>
      </c>
      <c r="AA121" s="192"/>
    </row>
    <row r="122" spans="2:27" hidden="1">
      <c r="B122" s="189">
        <f t="shared" si="52"/>
        <v>0</v>
      </c>
      <c r="C122" s="189">
        <f t="shared" ca="1" si="53"/>
        <v>0</v>
      </c>
      <c r="D122" s="189">
        <f t="shared" si="54"/>
        <v>0</v>
      </c>
      <c r="E122" s="189">
        <f t="shared" ca="1" si="55"/>
        <v>0</v>
      </c>
      <c r="F122" s="189">
        <f t="shared" si="56"/>
        <v>0</v>
      </c>
      <c r="G122" s="189" cm="1">
        <f t="array" aca="1" ref="G122" ca="1">OFFSET(G122,-1,,,)+1</f>
        <v>117</v>
      </c>
      <c r="H122" s="189">
        <f t="shared" si="50"/>
        <v>0</v>
      </c>
      <c r="I122" s="189">
        <f t="shared" si="57"/>
        <v>0</v>
      </c>
      <c r="J122" s="179">
        <f t="shared" si="58"/>
        <v>0</v>
      </c>
      <c r="K122" s="173"/>
      <c r="L122" s="174" t="str" cm="1">
        <f t="array" aca="1" ref="L122" ca="1">IF($K122="",OFFSET(L122,-1,,,),K122)</f>
        <v>02.06.01.01</v>
      </c>
      <c r="M122" s="175" t="str" cm="1">
        <f t="array" aca="1" ref="M122" ca="1">IF(OR($K122=0,$K122=""),OFFSET(M122,-1,,,),O122)</f>
        <v>IMPERMEABILIZAÇÃO COM ARGAMASSA POLIMÉRICA - TANQUES E RESERVATÓRIOS</v>
      </c>
      <c r="N122" s="67" t="s">
        <v>362</v>
      </c>
      <c r="O122" s="68" t="s">
        <v>363</v>
      </c>
      <c r="P122" s="68"/>
      <c r="Q122" s="68" t="s">
        <v>3258</v>
      </c>
      <c r="R122" s="69">
        <v>268.51</v>
      </c>
      <c r="S122" s="70">
        <v>30</v>
      </c>
      <c r="T122" s="70">
        <v>8055.2999999999993</v>
      </c>
      <c r="U122" s="67" t="s">
        <v>495</v>
      </c>
      <c r="V122" s="71" t="s">
        <v>496</v>
      </c>
      <c r="W122" s="171"/>
      <c r="X122" s="172"/>
      <c r="Y122" s="176">
        <f t="shared" si="59"/>
        <v>0</v>
      </c>
      <c r="AA122" s="192"/>
    </row>
    <row r="123" spans="2:27" hidden="1">
      <c r="B123" s="189">
        <f t="shared" si="52"/>
        <v>0</v>
      </c>
      <c r="C123" s="189">
        <f t="shared" ca="1" si="53"/>
        <v>0</v>
      </c>
      <c r="D123" s="189">
        <f t="shared" si="54"/>
        <v>0</v>
      </c>
      <c r="E123" s="189">
        <f t="shared" ca="1" si="55"/>
        <v>0</v>
      </c>
      <c r="F123" s="189">
        <f t="shared" si="56"/>
        <v>0</v>
      </c>
      <c r="G123" s="189" cm="1">
        <f t="array" aca="1" ref="G123" ca="1">OFFSET(G123,-1,,,)+1</f>
        <v>118</v>
      </c>
      <c r="H123" s="189">
        <f t="shared" si="50"/>
        <v>0</v>
      </c>
      <c r="I123" s="189">
        <f t="shared" si="57"/>
        <v>0</v>
      </c>
      <c r="J123" s="179">
        <f t="shared" si="58"/>
        <v>0</v>
      </c>
      <c r="K123" s="173" t="s">
        <v>3279</v>
      </c>
      <c r="L123" s="174" t="str" cm="1">
        <f t="array" aca="1" ref="L123" ca="1">IF($K123="",OFFSET(L123,-1,,,),K123)</f>
        <v>02.06.02</v>
      </c>
      <c r="M123" s="175" t="str" cm="1">
        <f t="array" aca="1" ref="M123" ca="1">IF(OR($K123=0,$K123=""),OFFSET(M123,-1,,,),O123)</f>
        <v>REVESTIMENTO INTERNO</v>
      </c>
      <c r="N123" s="67" t="s">
        <v>143</v>
      </c>
      <c r="O123" s="68" t="s">
        <v>1084</v>
      </c>
      <c r="P123" s="68"/>
      <c r="Q123" s="68"/>
      <c r="R123" s="69"/>
      <c r="S123" s="70"/>
      <c r="T123" s="70">
        <v>0</v>
      </c>
      <c r="U123" s="67"/>
      <c r="V123" s="71"/>
      <c r="W123" s="171"/>
      <c r="X123" s="172"/>
      <c r="Y123" s="176">
        <f t="shared" si="59"/>
        <v>0</v>
      </c>
      <c r="AA123" s="192"/>
    </row>
    <row r="124" spans="2:27">
      <c r="B124" s="189">
        <f t="shared" si="52"/>
        <v>0</v>
      </c>
      <c r="C124" s="189">
        <f t="shared" ca="1" si="53"/>
        <v>0</v>
      </c>
      <c r="D124" s="189">
        <f t="shared" si="54"/>
        <v>0</v>
      </c>
      <c r="E124" s="189">
        <f t="shared" ca="1" si="55"/>
        <v>0</v>
      </c>
      <c r="F124" s="189">
        <f t="shared" si="56"/>
        <v>0</v>
      </c>
      <c r="G124" s="189" cm="1">
        <f t="array" aca="1" ref="G124" ca="1">OFFSET(G124,-1,,,)+1</f>
        <v>119</v>
      </c>
      <c r="H124" s="189">
        <f t="shared" si="50"/>
        <v>0</v>
      </c>
      <c r="I124" s="189">
        <f t="shared" si="57"/>
        <v>0</v>
      </c>
      <c r="J124" s="179">
        <f t="shared" si="58"/>
        <v>0</v>
      </c>
      <c r="K124" s="173" t="s">
        <v>3280</v>
      </c>
      <c r="L124" s="174" t="str" cm="1">
        <f t="array" aca="1" ref="L124" ca="1">IF($K124="",OFFSET(L124,-1,,,),K124)</f>
        <v>02.06.02.01</v>
      </c>
      <c r="M124" s="175" t="str" cm="1">
        <f t="array" aca="1" ref="M124" ca="1">IF(OR($K124=0,$K124=""),OFFSET(M124,-1,,,),O124)</f>
        <v>MASSA ÚNICA E=20MM COM ARGAMASSA PRÉ FABRICADA- PAREDE</v>
      </c>
      <c r="N124" s="67" t="s">
        <v>717</v>
      </c>
      <c r="O124" s="68" t="s">
        <v>4248</v>
      </c>
      <c r="P124" s="68"/>
      <c r="Q124" s="68" t="s">
        <v>3258</v>
      </c>
      <c r="R124" s="69">
        <v>682.98</v>
      </c>
      <c r="S124" s="70">
        <v>49.96</v>
      </c>
      <c r="T124" s="70">
        <v>34121.680800000002</v>
      </c>
      <c r="U124" s="67"/>
      <c r="V124" s="71"/>
      <c r="W124" s="171"/>
      <c r="X124" s="172"/>
      <c r="Y124" s="176">
        <f t="shared" si="59"/>
        <v>0</v>
      </c>
      <c r="AA124" s="192"/>
    </row>
    <row r="125" spans="2:27" hidden="1">
      <c r="B125" s="189">
        <f t="shared" si="52"/>
        <v>0</v>
      </c>
      <c r="C125" s="189">
        <f t="shared" ca="1" si="53"/>
        <v>0</v>
      </c>
      <c r="D125" s="189">
        <f t="shared" si="54"/>
        <v>0</v>
      </c>
      <c r="E125" s="189">
        <f t="shared" ca="1" si="55"/>
        <v>0</v>
      </c>
      <c r="F125" s="189">
        <f t="shared" si="56"/>
        <v>0</v>
      </c>
      <c r="G125" s="189" cm="1">
        <f t="array" aca="1" ref="G125" ca="1">OFFSET(G125,-1,,,)+1</f>
        <v>120</v>
      </c>
      <c r="H125" s="189">
        <f t="shared" si="50"/>
        <v>0</v>
      </c>
      <c r="I125" s="189">
        <f t="shared" si="57"/>
        <v>0</v>
      </c>
      <c r="J125" s="179">
        <f t="shared" si="58"/>
        <v>0</v>
      </c>
      <c r="K125" s="173"/>
      <c r="L125" s="174" t="str" cm="1">
        <f t="array" aca="1" ref="L125" ca="1">IF($K125="",OFFSET(L125,-1,,,),K125)</f>
        <v>02.06.02.01</v>
      </c>
      <c r="M125" s="175" t="str" cm="1">
        <f t="array" aca="1" ref="M125" ca="1">IF(OR($K125=0,$K125=""),OFFSET(M125,-1,,,),O125)</f>
        <v>MASSA ÚNICA E=20MM COM ARGAMASSA PRÉ FABRICADA- PAREDE</v>
      </c>
      <c r="N125" s="67" t="s">
        <v>522</v>
      </c>
      <c r="O125" s="68" t="s">
        <v>523</v>
      </c>
      <c r="P125" s="68"/>
      <c r="Q125" s="68" t="s">
        <v>3255</v>
      </c>
      <c r="R125" s="69">
        <v>23221.32</v>
      </c>
      <c r="S125" s="70">
        <v>0.44</v>
      </c>
      <c r="T125" s="70">
        <v>10217.380800000001</v>
      </c>
      <c r="U125" s="67" t="s">
        <v>495</v>
      </c>
      <c r="V125" s="71" t="s">
        <v>496</v>
      </c>
      <c r="W125" s="171"/>
      <c r="X125" s="172"/>
      <c r="Y125" s="176">
        <f t="shared" si="59"/>
        <v>0</v>
      </c>
      <c r="AA125" s="192"/>
    </row>
    <row r="126" spans="2:27" hidden="1">
      <c r="B126" s="189">
        <f t="shared" si="52"/>
        <v>0</v>
      </c>
      <c r="C126" s="189">
        <f t="shared" ca="1" si="53"/>
        <v>0</v>
      </c>
      <c r="D126" s="189">
        <f t="shared" si="54"/>
        <v>0</v>
      </c>
      <c r="E126" s="189">
        <f t="shared" ca="1" si="55"/>
        <v>0</v>
      </c>
      <c r="F126" s="189">
        <f t="shared" si="56"/>
        <v>0</v>
      </c>
      <c r="G126" s="189" cm="1">
        <f t="array" aca="1" ref="G126" ca="1">OFFSET(G126,-1,,,)+1</f>
        <v>121</v>
      </c>
      <c r="H126" s="189">
        <f t="shared" si="50"/>
        <v>0</v>
      </c>
      <c r="I126" s="189">
        <f t="shared" si="57"/>
        <v>0</v>
      </c>
      <c r="J126" s="179">
        <f t="shared" si="58"/>
        <v>0</v>
      </c>
      <c r="K126" s="173"/>
      <c r="L126" s="174" t="str" cm="1">
        <f t="array" aca="1" ref="L126" ca="1">IF($K126="",OFFSET(L126,-1,,,),K126)</f>
        <v>02.06.02.01</v>
      </c>
      <c r="M126" s="175" t="str" cm="1">
        <f t="array" aca="1" ref="M126" ca="1">IF(OR($K126=0,$K126=""),OFFSET(M126,-1,,,),O126)</f>
        <v>MASSA ÚNICA E=20MM COM ARGAMASSA PRÉ FABRICADA- PAREDE</v>
      </c>
      <c r="N126" s="67" t="s">
        <v>369</v>
      </c>
      <c r="O126" s="68" t="s">
        <v>370</v>
      </c>
      <c r="P126" s="68"/>
      <c r="Q126" s="68" t="s">
        <v>3258</v>
      </c>
      <c r="R126" s="69">
        <v>682.98</v>
      </c>
      <c r="S126" s="70">
        <v>35</v>
      </c>
      <c r="T126" s="70">
        <v>23904.3</v>
      </c>
      <c r="U126" s="67" t="s">
        <v>495</v>
      </c>
      <c r="V126" s="71" t="s">
        <v>496</v>
      </c>
      <c r="W126" s="171"/>
      <c r="X126" s="172"/>
      <c r="Y126" s="176">
        <f t="shared" si="59"/>
        <v>0</v>
      </c>
      <c r="AA126" s="192"/>
    </row>
    <row r="127" spans="2:27">
      <c r="B127" s="189">
        <f t="shared" si="52"/>
        <v>0</v>
      </c>
      <c r="C127" s="189">
        <f t="shared" ca="1" si="53"/>
        <v>0</v>
      </c>
      <c r="D127" s="189">
        <f t="shared" si="54"/>
        <v>0</v>
      </c>
      <c r="E127" s="189">
        <f t="shared" ca="1" si="55"/>
        <v>0</v>
      </c>
      <c r="F127" s="189">
        <f t="shared" si="56"/>
        <v>0</v>
      </c>
      <c r="G127" s="189" cm="1">
        <f t="array" aca="1" ref="G127" ca="1">OFFSET(G127,-1,,,)+1</f>
        <v>122</v>
      </c>
      <c r="H127" s="189">
        <f t="shared" si="50"/>
        <v>0</v>
      </c>
      <c r="I127" s="189">
        <f t="shared" si="57"/>
        <v>0</v>
      </c>
      <c r="J127" s="179">
        <f t="shared" si="58"/>
        <v>0</v>
      </c>
      <c r="K127" s="173" t="s">
        <v>3281</v>
      </c>
      <c r="L127" s="174" t="str" cm="1">
        <f t="array" aca="1" ref="L127" ca="1">IF($K127="",OFFSET(L127,-1,,,),K127)</f>
        <v>02.06.02.02</v>
      </c>
      <c r="M127" s="175" t="str" cm="1">
        <f t="array" aca="1" ref="M127" ca="1">IF(OR($K127=0,$K127=""),OFFSET(M127,-1,,,),O127)</f>
        <v>PINTURA ACRÍLICA SOBRE CONCRETO</v>
      </c>
      <c r="N127" s="67" t="s">
        <v>377</v>
      </c>
      <c r="O127" s="68" t="s">
        <v>4249</v>
      </c>
      <c r="P127" s="68"/>
      <c r="Q127" s="68" t="s">
        <v>3258</v>
      </c>
      <c r="R127" s="69">
        <v>682.98</v>
      </c>
      <c r="S127" s="70">
        <v>14.639699999999999</v>
      </c>
      <c r="T127" s="70">
        <v>9998.6223059999993</v>
      </c>
      <c r="U127" s="67"/>
      <c r="V127" s="71"/>
      <c r="W127" s="171"/>
      <c r="X127" s="172"/>
      <c r="Y127" s="176">
        <f t="shared" si="59"/>
        <v>0</v>
      </c>
      <c r="AA127" s="192"/>
    </row>
    <row r="128" spans="2:27" hidden="1">
      <c r="B128" s="189">
        <f t="shared" si="52"/>
        <v>0</v>
      </c>
      <c r="C128" s="189">
        <f t="shared" ca="1" si="53"/>
        <v>0</v>
      </c>
      <c r="D128" s="189">
        <f t="shared" si="54"/>
        <v>0</v>
      </c>
      <c r="E128" s="189">
        <f t="shared" ca="1" si="55"/>
        <v>0</v>
      </c>
      <c r="F128" s="189">
        <f t="shared" si="56"/>
        <v>0</v>
      </c>
      <c r="G128" s="189" cm="1">
        <f t="array" aca="1" ref="G128" ca="1">OFFSET(G128,-1,,,)+1</f>
        <v>123</v>
      </c>
      <c r="H128" s="189">
        <f t="shared" si="50"/>
        <v>0</v>
      </c>
      <c r="I128" s="189">
        <f t="shared" si="57"/>
        <v>0</v>
      </c>
      <c r="J128" s="179">
        <f t="shared" si="58"/>
        <v>0</v>
      </c>
      <c r="K128" s="173"/>
      <c r="L128" s="174" t="str" cm="1">
        <f t="array" aca="1" ref="L128" ca="1">IF($K128="",OFFSET(L128,-1,,,),K128)</f>
        <v>02.06.02.02</v>
      </c>
      <c r="M128" s="175" t="str" cm="1">
        <f t="array" aca="1" ref="M128" ca="1">IF(OR($K128=0,$K128=""),OFFSET(M128,-1,,,),O128)</f>
        <v>PINTURA ACRÍLICA SOBRE CONCRETO</v>
      </c>
      <c r="N128" s="67" t="s">
        <v>167</v>
      </c>
      <c r="O128" s="68" t="s">
        <v>168</v>
      </c>
      <c r="P128" s="68"/>
      <c r="Q128" s="68" t="s">
        <v>3254</v>
      </c>
      <c r="R128" s="69">
        <v>178.25778</v>
      </c>
      <c r="S128" s="70">
        <v>7.7</v>
      </c>
      <c r="T128" s="70">
        <v>1372.584906</v>
      </c>
      <c r="U128" s="67" t="s">
        <v>495</v>
      </c>
      <c r="V128" s="71" t="s">
        <v>496</v>
      </c>
      <c r="W128" s="171"/>
      <c r="X128" s="172"/>
      <c r="Y128" s="176">
        <f t="shared" si="59"/>
        <v>0</v>
      </c>
      <c r="AA128" s="192"/>
    </row>
    <row r="129" spans="2:27" hidden="1">
      <c r="B129" s="189">
        <f t="shared" si="52"/>
        <v>0</v>
      </c>
      <c r="C129" s="189">
        <f t="shared" ca="1" si="53"/>
        <v>0</v>
      </c>
      <c r="D129" s="189">
        <f t="shared" si="54"/>
        <v>0</v>
      </c>
      <c r="E129" s="189">
        <f t="shared" ca="1" si="55"/>
        <v>0</v>
      </c>
      <c r="F129" s="189">
        <f t="shared" si="56"/>
        <v>0</v>
      </c>
      <c r="G129" s="189" cm="1">
        <f t="array" aca="1" ref="G129" ca="1">OFFSET(G129,-1,,,)+1</f>
        <v>124</v>
      </c>
      <c r="H129" s="189">
        <f t="shared" si="50"/>
        <v>0</v>
      </c>
      <c r="I129" s="189">
        <f t="shared" si="57"/>
        <v>0</v>
      </c>
      <c r="J129" s="179">
        <f t="shared" si="58"/>
        <v>0</v>
      </c>
      <c r="K129" s="173"/>
      <c r="L129" s="174" t="str" cm="1">
        <f t="array" aca="1" ref="L129" ca="1">IF($K129="",OFFSET(L129,-1,,,),K129)</f>
        <v>02.06.02.02</v>
      </c>
      <c r="M129" s="175" t="str" cm="1">
        <f t="array" aca="1" ref="M129" ca="1">IF(OR($K129=0,$K129=""),OFFSET(M129,-1,,,),O129)</f>
        <v>PINTURA ACRÍLICA SOBRE CONCRETO</v>
      </c>
      <c r="N129" s="67" t="s">
        <v>224</v>
      </c>
      <c r="O129" s="68" t="s">
        <v>225</v>
      </c>
      <c r="P129" s="68"/>
      <c r="Q129" s="68" t="s">
        <v>3258</v>
      </c>
      <c r="R129" s="69">
        <v>682.98</v>
      </c>
      <c r="S129" s="70">
        <v>12.63</v>
      </c>
      <c r="T129" s="70">
        <v>8626.0374000000011</v>
      </c>
      <c r="U129" s="67" t="s">
        <v>495</v>
      </c>
      <c r="V129" s="71" t="s">
        <v>496</v>
      </c>
      <c r="W129" s="171"/>
      <c r="X129" s="172"/>
      <c r="Y129" s="176">
        <f t="shared" si="59"/>
        <v>0</v>
      </c>
      <c r="AA129" s="192"/>
    </row>
    <row r="130" spans="2:27" hidden="1">
      <c r="B130" s="189">
        <f t="shared" si="52"/>
        <v>0</v>
      </c>
      <c r="C130" s="189">
        <f t="shared" ca="1" si="53"/>
        <v>0</v>
      </c>
      <c r="D130" s="189">
        <f t="shared" si="54"/>
        <v>0</v>
      </c>
      <c r="E130" s="189">
        <f t="shared" ca="1" si="55"/>
        <v>0</v>
      </c>
      <c r="F130" s="189">
        <f t="shared" si="56"/>
        <v>0</v>
      </c>
      <c r="G130" s="189" cm="1">
        <f t="array" aca="1" ref="G130" ca="1">OFFSET(G130,-1,,,)+1</f>
        <v>125</v>
      </c>
      <c r="H130" s="189">
        <f t="shared" si="50"/>
        <v>0</v>
      </c>
      <c r="I130" s="189">
        <f t="shared" si="57"/>
        <v>0</v>
      </c>
      <c r="J130" s="179">
        <f t="shared" si="58"/>
        <v>0</v>
      </c>
      <c r="K130" s="173" t="s">
        <v>3282</v>
      </c>
      <c r="L130" s="174" t="str" cm="1">
        <f t="array" aca="1" ref="L130" ca="1">IF($K130="",OFFSET(L130,-1,,,),K130)</f>
        <v>02.06.03</v>
      </c>
      <c r="M130" s="175" t="str" cm="1">
        <f t="array" aca="1" ref="M130" ca="1">IF(OR($K130=0,$K130=""),OFFSET(M130,-1,,,),O130)</f>
        <v>ESQUADRIAS</v>
      </c>
      <c r="N130" s="67" t="s">
        <v>143</v>
      </c>
      <c r="O130" s="68" t="s">
        <v>387</v>
      </c>
      <c r="P130" s="68"/>
      <c r="Q130" s="68"/>
      <c r="R130" s="69"/>
      <c r="S130" s="70"/>
      <c r="T130" s="70">
        <v>0</v>
      </c>
      <c r="U130" s="67"/>
      <c r="V130" s="71"/>
      <c r="W130" s="171"/>
      <c r="X130" s="172"/>
      <c r="Y130" s="176">
        <f t="shared" si="59"/>
        <v>0</v>
      </c>
      <c r="AA130" s="192"/>
    </row>
    <row r="131" spans="2:27">
      <c r="B131" s="189">
        <f t="shared" si="52"/>
        <v>0</v>
      </c>
      <c r="C131" s="189">
        <f t="shared" ca="1" si="53"/>
        <v>0</v>
      </c>
      <c r="D131" s="189">
        <f t="shared" si="54"/>
        <v>0</v>
      </c>
      <c r="E131" s="189">
        <f t="shared" ca="1" si="55"/>
        <v>0</v>
      </c>
      <c r="F131" s="189">
        <f t="shared" si="56"/>
        <v>0</v>
      </c>
      <c r="G131" s="189" cm="1">
        <f t="array" aca="1" ref="G131" ca="1">OFFSET(G131,-1,,,)+1</f>
        <v>126</v>
      </c>
      <c r="H131" s="189">
        <f t="shared" si="50"/>
        <v>0</v>
      </c>
      <c r="I131" s="189">
        <f t="shared" si="57"/>
        <v>0</v>
      </c>
      <c r="J131" s="179">
        <f t="shared" si="58"/>
        <v>0</v>
      </c>
      <c r="K131" s="173" t="s">
        <v>3283</v>
      </c>
      <c r="L131" s="174" t="str" cm="1">
        <f t="array" aca="1" ref="L131" ca="1">IF($K131="",OFFSET(L131,-1,,,),K131)</f>
        <v>02.06.03.01</v>
      </c>
      <c r="M131" s="175" t="str" cm="1">
        <f t="array" aca="1" ref="M131" ca="1">IF(OR($K131=0,$K131=""),OFFSET(M131,-1,,,),O131)</f>
        <v>PORTA DE ALUMÍNIO COM 01 FOLHA VENEZIANA COM VENTILAÇÃO PERMANENTE - 0,80X2,20M</v>
      </c>
      <c r="N131" s="67" t="s">
        <v>3819</v>
      </c>
      <c r="O131" s="68" t="s">
        <v>4250</v>
      </c>
      <c r="P131" s="68"/>
      <c r="Q131" s="68" t="s">
        <v>3263</v>
      </c>
      <c r="R131" s="69">
        <v>2</v>
      </c>
      <c r="S131" s="70">
        <v>1019.98</v>
      </c>
      <c r="T131" s="70">
        <v>2039.96</v>
      </c>
      <c r="U131" s="67"/>
      <c r="V131" s="71"/>
      <c r="W131" s="171"/>
      <c r="X131" s="172"/>
      <c r="Y131" s="176">
        <f t="shared" si="59"/>
        <v>0</v>
      </c>
      <c r="AA131" s="192"/>
    </row>
    <row r="132" spans="2:27" hidden="1">
      <c r="B132" s="189">
        <f t="shared" si="52"/>
        <v>0</v>
      </c>
      <c r="C132" s="189">
        <f t="shared" ca="1" si="53"/>
        <v>0</v>
      </c>
      <c r="D132" s="189">
        <f t="shared" si="54"/>
        <v>0</v>
      </c>
      <c r="E132" s="189">
        <f t="shared" ca="1" si="55"/>
        <v>0</v>
      </c>
      <c r="F132" s="189">
        <f t="shared" si="56"/>
        <v>0</v>
      </c>
      <c r="G132" s="189" cm="1">
        <f t="array" aca="1" ref="G132" ca="1">OFFSET(G132,-1,,,)+1</f>
        <v>127</v>
      </c>
      <c r="H132" s="189">
        <f t="shared" si="50"/>
        <v>0</v>
      </c>
      <c r="I132" s="189">
        <f t="shared" si="57"/>
        <v>0</v>
      </c>
      <c r="J132" s="179">
        <f t="shared" si="58"/>
        <v>0</v>
      </c>
      <c r="K132" s="173"/>
      <c r="L132" s="174" t="str" cm="1">
        <f t="array" aca="1" ref="L132" ca="1">IF($K132="",OFFSET(L132,-1,,,),K132)</f>
        <v>02.06.03.01</v>
      </c>
      <c r="M132" s="175" t="str" cm="1">
        <f t="array" aca="1" ref="M132" ca="1">IF(OR($K132=0,$K132=""),OFFSET(M132,-1,,,),O132)</f>
        <v>PORTA DE ALUMÍNIO COM 01 FOLHA VENEZIANA COM VENTILAÇÃO PERMANENTE - 0,80X2,20M</v>
      </c>
      <c r="N132" s="67" t="s">
        <v>3820</v>
      </c>
      <c r="O132" s="68" t="s">
        <v>4251</v>
      </c>
      <c r="P132" s="68"/>
      <c r="Q132" s="68" t="s">
        <v>3260</v>
      </c>
      <c r="R132" s="69">
        <v>2</v>
      </c>
      <c r="S132" s="70">
        <v>879.98</v>
      </c>
      <c r="T132" s="70">
        <v>1759.96</v>
      </c>
      <c r="U132" s="67" t="s">
        <v>495</v>
      </c>
      <c r="V132" s="71" t="s">
        <v>496</v>
      </c>
      <c r="W132" s="171"/>
      <c r="X132" s="172"/>
      <c r="Y132" s="176">
        <f t="shared" si="59"/>
        <v>0</v>
      </c>
      <c r="AA132" s="192"/>
    </row>
    <row r="133" spans="2:27" hidden="1">
      <c r="B133" s="189">
        <f t="shared" si="52"/>
        <v>0</v>
      </c>
      <c r="C133" s="189">
        <f t="shared" ca="1" si="53"/>
        <v>0</v>
      </c>
      <c r="D133" s="189">
        <f t="shared" si="54"/>
        <v>0</v>
      </c>
      <c r="E133" s="189">
        <f t="shared" ca="1" si="55"/>
        <v>0</v>
      </c>
      <c r="F133" s="189">
        <f t="shared" si="56"/>
        <v>0</v>
      </c>
      <c r="G133" s="189" cm="1">
        <f t="array" aca="1" ref="G133" ca="1">OFFSET(G133,-1,,,)+1</f>
        <v>128</v>
      </c>
      <c r="H133" s="189">
        <f t="shared" si="50"/>
        <v>0</v>
      </c>
      <c r="I133" s="189">
        <f t="shared" si="57"/>
        <v>0</v>
      </c>
      <c r="J133" s="179">
        <f t="shared" si="58"/>
        <v>0</v>
      </c>
      <c r="K133" s="173"/>
      <c r="L133" s="174" t="str" cm="1">
        <f t="array" aca="1" ref="L133" ca="1">IF($K133="",OFFSET(L133,-1,,,),K133)</f>
        <v>02.06.03.01</v>
      </c>
      <c r="M133" s="175" t="str" cm="1">
        <f t="array" aca="1" ref="M133" ca="1">IF(OR($K133=0,$K133=""),OFFSET(M133,-1,,,),O133)</f>
        <v>PORTA DE ALUMÍNIO COM 01 FOLHA VENEZIANA COM VENTILAÇÃO PERMANENTE - 0,80X2,20M</v>
      </c>
      <c r="N133" s="67" t="s">
        <v>645</v>
      </c>
      <c r="O133" s="68" t="s">
        <v>646</v>
      </c>
      <c r="P133" s="68"/>
      <c r="Q133" s="68" t="s">
        <v>3260</v>
      </c>
      <c r="R133" s="69">
        <v>2</v>
      </c>
      <c r="S133" s="70">
        <v>140</v>
      </c>
      <c r="T133" s="70">
        <v>280</v>
      </c>
      <c r="U133" s="67" t="s">
        <v>495</v>
      </c>
      <c r="V133" s="71" t="s">
        <v>496</v>
      </c>
      <c r="W133" s="171"/>
      <c r="X133" s="172"/>
      <c r="Y133" s="176">
        <f t="shared" si="59"/>
        <v>0</v>
      </c>
      <c r="AA133" s="192"/>
    </row>
    <row r="134" spans="2:27">
      <c r="B134" s="189">
        <f t="shared" si="52"/>
        <v>0</v>
      </c>
      <c r="C134" s="189">
        <f t="shared" ca="1" si="53"/>
        <v>0</v>
      </c>
      <c r="D134" s="189">
        <f t="shared" si="54"/>
        <v>0</v>
      </c>
      <c r="E134" s="189">
        <f t="shared" ca="1" si="55"/>
        <v>0</v>
      </c>
      <c r="F134" s="189">
        <f t="shared" si="56"/>
        <v>0</v>
      </c>
      <c r="G134" s="189" cm="1">
        <f t="array" aca="1" ref="G134" ca="1">OFFSET(G134,-1,,,)+1</f>
        <v>129</v>
      </c>
      <c r="H134" s="189">
        <f t="shared" si="50"/>
        <v>0</v>
      </c>
      <c r="I134" s="189">
        <f t="shared" si="57"/>
        <v>0</v>
      </c>
      <c r="J134" s="179">
        <f t="shared" si="58"/>
        <v>0</v>
      </c>
      <c r="K134" s="173" t="s">
        <v>3284</v>
      </c>
      <c r="L134" s="174" t="str" cm="1">
        <f t="array" aca="1" ref="L134" ca="1">IF($K134="",OFFSET(L134,-1,,,),K134)</f>
        <v>02.06.03.02</v>
      </c>
      <c r="M134" s="175" t="str" cm="1">
        <f t="array" aca="1" ref="M134" ca="1">IF(OR($K134=0,$K134=""),OFFSET(M134,-1,,,),O134)</f>
        <v>JANELA DE ALUMÍNIO COM 01 FOLHA FIXA VENEZIANA COM VENTILAÇÃO PERMANENTE - 1,40X1,20M</v>
      </c>
      <c r="N134" s="67" t="s">
        <v>3821</v>
      </c>
      <c r="O134" s="68" t="s">
        <v>4252</v>
      </c>
      <c r="P134" s="68"/>
      <c r="Q134" s="68" t="s">
        <v>3263</v>
      </c>
      <c r="R134" s="69">
        <v>2</v>
      </c>
      <c r="S134" s="70">
        <v>1184.45</v>
      </c>
      <c r="T134" s="70">
        <v>2368.9</v>
      </c>
      <c r="U134" s="67"/>
      <c r="V134" s="71"/>
      <c r="W134" s="171"/>
      <c r="X134" s="172"/>
      <c r="Y134" s="176">
        <f t="shared" si="59"/>
        <v>0</v>
      </c>
      <c r="AA134" s="192"/>
    </row>
    <row r="135" spans="2:27" hidden="1">
      <c r="B135" s="189">
        <f t="shared" si="52"/>
        <v>0</v>
      </c>
      <c r="C135" s="189">
        <f t="shared" ca="1" si="53"/>
        <v>0</v>
      </c>
      <c r="D135" s="189">
        <f t="shared" si="54"/>
        <v>0</v>
      </c>
      <c r="E135" s="189">
        <f t="shared" ca="1" si="55"/>
        <v>0</v>
      </c>
      <c r="F135" s="189">
        <f t="shared" si="56"/>
        <v>0</v>
      </c>
      <c r="G135" s="189" cm="1">
        <f t="array" aca="1" ref="G135" ca="1">OFFSET(G135,-1,,,)+1</f>
        <v>130</v>
      </c>
      <c r="H135" s="189">
        <f t="shared" si="50"/>
        <v>0</v>
      </c>
      <c r="I135" s="189">
        <f t="shared" si="57"/>
        <v>0</v>
      </c>
      <c r="J135" s="179">
        <f t="shared" si="58"/>
        <v>0</v>
      </c>
      <c r="K135" s="173"/>
      <c r="L135" s="174" t="str" cm="1">
        <f t="array" aca="1" ref="L135" ca="1">IF($K135="",OFFSET(L135,-1,,,),K135)</f>
        <v>02.06.03.02</v>
      </c>
      <c r="M135" s="175" t="str" cm="1">
        <f t="array" aca="1" ref="M135" ca="1">IF(OR($K135=0,$K135=""),OFFSET(M135,-1,,,),O135)</f>
        <v>JANELA DE ALUMÍNIO COM 01 FOLHA FIXA VENEZIANA COM VENTILAÇÃO PERMANENTE - 1,40X1,20M</v>
      </c>
      <c r="N135" s="67" t="s">
        <v>1142</v>
      </c>
      <c r="O135" s="68" t="s">
        <v>1143</v>
      </c>
      <c r="P135" s="68"/>
      <c r="Q135" s="68" t="s">
        <v>3255</v>
      </c>
      <c r="R135" s="69">
        <v>0.90900000000000003</v>
      </c>
      <c r="S135" s="70">
        <v>40</v>
      </c>
      <c r="T135" s="70">
        <v>36.36</v>
      </c>
      <c r="U135" s="67" t="s">
        <v>495</v>
      </c>
      <c r="V135" s="71" t="s">
        <v>496</v>
      </c>
      <c r="W135" s="171"/>
      <c r="X135" s="172"/>
      <c r="Y135" s="176">
        <f t="shared" si="59"/>
        <v>0</v>
      </c>
      <c r="AA135" s="192"/>
    </row>
    <row r="136" spans="2:27" hidden="1">
      <c r="B136" s="189">
        <f t="shared" si="52"/>
        <v>0</v>
      </c>
      <c r="C136" s="189">
        <f t="shared" ca="1" si="53"/>
        <v>0</v>
      </c>
      <c r="D136" s="189">
        <f t="shared" si="54"/>
        <v>0</v>
      </c>
      <c r="E136" s="189">
        <f t="shared" ca="1" si="55"/>
        <v>0</v>
      </c>
      <c r="F136" s="189">
        <f t="shared" si="56"/>
        <v>0</v>
      </c>
      <c r="G136" s="189" cm="1">
        <f t="array" aca="1" ref="G136" ca="1">OFFSET(G136,-1,,,)+1</f>
        <v>131</v>
      </c>
      <c r="H136" s="189">
        <f t="shared" si="50"/>
        <v>0</v>
      </c>
      <c r="I136" s="189">
        <f t="shared" si="57"/>
        <v>0</v>
      </c>
      <c r="J136" s="179">
        <f t="shared" si="58"/>
        <v>0</v>
      </c>
      <c r="K136" s="173"/>
      <c r="L136" s="174" t="str" cm="1">
        <f t="array" aca="1" ref="L136" ca="1">IF($K136="",OFFSET(L136,-1,,,),K136)</f>
        <v>02.06.03.02</v>
      </c>
      <c r="M136" s="175" t="str" cm="1">
        <f t="array" aca="1" ref="M136" ca="1">IF(OR($K136=0,$K136=""),OFFSET(M136,-1,,,),O136)</f>
        <v>JANELA DE ALUMÍNIO COM 01 FOLHA FIXA VENEZIANA COM VENTILAÇÃO PERMANENTE - 1,40X1,20M</v>
      </c>
      <c r="N136" s="67" t="s">
        <v>1281</v>
      </c>
      <c r="O136" s="68" t="s">
        <v>1282</v>
      </c>
      <c r="P136" s="68"/>
      <c r="Q136" s="68" t="s">
        <v>3254</v>
      </c>
      <c r="R136" s="69">
        <v>0.16</v>
      </c>
      <c r="S136" s="70">
        <v>10.5</v>
      </c>
      <c r="T136" s="70">
        <v>1.68</v>
      </c>
      <c r="U136" s="67" t="s">
        <v>495</v>
      </c>
      <c r="V136" s="71" t="s">
        <v>496</v>
      </c>
      <c r="W136" s="171"/>
      <c r="X136" s="172"/>
      <c r="Y136" s="176">
        <f t="shared" si="59"/>
        <v>0</v>
      </c>
      <c r="AA136" s="192"/>
    </row>
    <row r="137" spans="2:27" hidden="1">
      <c r="B137" s="189">
        <f t="shared" si="52"/>
        <v>0</v>
      </c>
      <c r="C137" s="189">
        <f t="shared" ca="1" si="53"/>
        <v>0</v>
      </c>
      <c r="D137" s="189">
        <f t="shared" si="54"/>
        <v>0</v>
      </c>
      <c r="E137" s="189">
        <f t="shared" ca="1" si="55"/>
        <v>0</v>
      </c>
      <c r="F137" s="189">
        <f t="shared" si="56"/>
        <v>0</v>
      </c>
      <c r="G137" s="189" cm="1">
        <f t="array" aca="1" ref="G137" ca="1">OFFSET(G137,-1,,,)+1</f>
        <v>132</v>
      </c>
      <c r="H137" s="189">
        <f t="shared" si="50"/>
        <v>0</v>
      </c>
      <c r="I137" s="189">
        <f t="shared" si="57"/>
        <v>0</v>
      </c>
      <c r="J137" s="179">
        <f t="shared" si="58"/>
        <v>0</v>
      </c>
      <c r="K137" s="173"/>
      <c r="L137" s="174" t="str" cm="1">
        <f t="array" aca="1" ref="L137" ca="1">IF($K137="",OFFSET(L137,-1,,,),K137)</f>
        <v>02.06.03.02</v>
      </c>
      <c r="M137" s="175" t="str" cm="1">
        <f t="array" aca="1" ref="M137" ca="1">IF(OR($K137=0,$K137=""),OFFSET(M137,-1,,,),O137)</f>
        <v>JANELA DE ALUMÍNIO COM 01 FOLHA FIXA VENEZIANA COM VENTILAÇÃO PERMANENTE - 1,40X1,20M</v>
      </c>
      <c r="N137" s="67" t="s">
        <v>3822</v>
      </c>
      <c r="O137" s="68" t="s">
        <v>4253</v>
      </c>
      <c r="P137" s="68"/>
      <c r="Q137" s="68" t="s">
        <v>3260</v>
      </c>
      <c r="R137" s="69">
        <v>2</v>
      </c>
      <c r="S137" s="70">
        <v>1050.43</v>
      </c>
      <c r="T137" s="70">
        <v>2100.86</v>
      </c>
      <c r="U137" s="67" t="s">
        <v>495</v>
      </c>
      <c r="V137" s="71" t="s">
        <v>496</v>
      </c>
      <c r="W137" s="171"/>
      <c r="X137" s="172"/>
      <c r="Y137" s="176">
        <f t="shared" si="59"/>
        <v>0</v>
      </c>
      <c r="AA137" s="192"/>
    </row>
    <row r="138" spans="2:27" hidden="1">
      <c r="B138" s="189">
        <f t="shared" si="52"/>
        <v>0</v>
      </c>
      <c r="C138" s="189">
        <f t="shared" ca="1" si="53"/>
        <v>0</v>
      </c>
      <c r="D138" s="189">
        <f t="shared" si="54"/>
        <v>0</v>
      </c>
      <c r="E138" s="189">
        <f t="shared" ca="1" si="55"/>
        <v>0</v>
      </c>
      <c r="F138" s="189">
        <f t="shared" si="56"/>
        <v>0</v>
      </c>
      <c r="G138" s="189" cm="1">
        <f t="array" aca="1" ref="G138" ca="1">OFFSET(G138,-1,,,)+1</f>
        <v>133</v>
      </c>
      <c r="H138" s="189">
        <f t="shared" si="50"/>
        <v>0</v>
      </c>
      <c r="I138" s="189">
        <f t="shared" si="57"/>
        <v>0</v>
      </c>
      <c r="J138" s="179">
        <f t="shared" si="58"/>
        <v>0</v>
      </c>
      <c r="K138" s="173"/>
      <c r="L138" s="174" t="str" cm="1">
        <f t="array" aca="1" ref="L138" ca="1">IF($K138="",OFFSET(L138,-1,,,),K138)</f>
        <v>02.06.03.02</v>
      </c>
      <c r="M138" s="175" t="str" cm="1">
        <f t="array" aca="1" ref="M138" ca="1">IF(OR($K138=0,$K138=""),OFFSET(M138,-1,,,),O138)</f>
        <v>JANELA DE ALUMÍNIO COM 01 FOLHA FIXA VENEZIANA COM VENTILAÇÃO PERMANENTE - 1,40X1,20M</v>
      </c>
      <c r="N138" s="67" t="s">
        <v>1285</v>
      </c>
      <c r="O138" s="68" t="s">
        <v>1286</v>
      </c>
      <c r="P138" s="68"/>
      <c r="Q138" s="68" t="s">
        <v>3260</v>
      </c>
      <c r="R138" s="69">
        <v>2</v>
      </c>
      <c r="S138" s="70">
        <v>5</v>
      </c>
      <c r="T138" s="70">
        <v>10</v>
      </c>
      <c r="U138" s="67" t="s">
        <v>495</v>
      </c>
      <c r="V138" s="71" t="s">
        <v>496</v>
      </c>
      <c r="W138" s="171"/>
      <c r="X138" s="172"/>
      <c r="Y138" s="176">
        <f t="shared" si="59"/>
        <v>0</v>
      </c>
      <c r="AA138" s="192"/>
    </row>
    <row r="139" spans="2:27" hidden="1">
      <c r="B139" s="189">
        <f t="shared" si="52"/>
        <v>0</v>
      </c>
      <c r="C139" s="189">
        <f t="shared" ca="1" si="53"/>
        <v>0</v>
      </c>
      <c r="D139" s="189">
        <f t="shared" si="54"/>
        <v>0</v>
      </c>
      <c r="E139" s="189">
        <f t="shared" ca="1" si="55"/>
        <v>0</v>
      </c>
      <c r="F139" s="189">
        <f t="shared" si="56"/>
        <v>0</v>
      </c>
      <c r="G139" s="189" cm="1">
        <f t="array" aca="1" ref="G139" ca="1">OFFSET(G139,-1,,,)+1</f>
        <v>134</v>
      </c>
      <c r="H139" s="189">
        <f t="shared" si="50"/>
        <v>0</v>
      </c>
      <c r="I139" s="189">
        <f t="shared" si="57"/>
        <v>0</v>
      </c>
      <c r="J139" s="179">
        <f t="shared" si="58"/>
        <v>0</v>
      </c>
      <c r="K139" s="173"/>
      <c r="L139" s="174" t="str" cm="1">
        <f t="array" aca="1" ref="L139" ca="1">IF($K139="",OFFSET(L139,-1,,,),K139)</f>
        <v>02.06.03.02</v>
      </c>
      <c r="M139" s="175" t="str" cm="1">
        <f t="array" aca="1" ref="M139" ca="1">IF(OR($K139=0,$K139=""),OFFSET(M139,-1,,,),O139)</f>
        <v>JANELA DE ALUMÍNIO COM 01 FOLHA FIXA VENEZIANA COM VENTILAÇÃO PERMANENTE - 1,40X1,20M</v>
      </c>
      <c r="N139" s="67" t="s">
        <v>3823</v>
      </c>
      <c r="O139" s="68" t="s">
        <v>4254</v>
      </c>
      <c r="P139" s="68"/>
      <c r="Q139" s="68" t="s">
        <v>3260</v>
      </c>
      <c r="R139" s="69">
        <v>2</v>
      </c>
      <c r="S139" s="70">
        <v>110</v>
      </c>
      <c r="T139" s="70">
        <v>220</v>
      </c>
      <c r="U139" s="67" t="s">
        <v>495</v>
      </c>
      <c r="V139" s="71" t="s">
        <v>496</v>
      </c>
      <c r="W139" s="171"/>
      <c r="X139" s="172"/>
      <c r="Y139" s="176">
        <f t="shared" si="59"/>
        <v>0</v>
      </c>
      <c r="AA139" s="192"/>
    </row>
    <row r="140" spans="2:27">
      <c r="B140" s="189">
        <f t="shared" si="52"/>
        <v>0</v>
      </c>
      <c r="C140" s="189">
        <f t="shared" ca="1" si="53"/>
        <v>0</v>
      </c>
      <c r="D140" s="189">
        <f t="shared" si="54"/>
        <v>0</v>
      </c>
      <c r="E140" s="189">
        <f t="shared" ca="1" si="55"/>
        <v>0</v>
      </c>
      <c r="F140" s="189">
        <f t="shared" si="56"/>
        <v>0</v>
      </c>
      <c r="G140" s="189" cm="1">
        <f t="array" aca="1" ref="G140" ca="1">OFFSET(G140,-1,,,)+1</f>
        <v>135</v>
      </c>
      <c r="H140" s="189">
        <f t="shared" si="50"/>
        <v>0</v>
      </c>
      <c r="I140" s="189">
        <f t="shared" si="57"/>
        <v>0</v>
      </c>
      <c r="J140" s="179">
        <f t="shared" si="58"/>
        <v>0</v>
      </c>
      <c r="K140" s="173" t="s">
        <v>3285</v>
      </c>
      <c r="L140" s="174" t="str" cm="1">
        <f t="array" aca="1" ref="L140" ca="1">IF($K140="",OFFSET(L140,-1,,,),K140)</f>
        <v>02.06.03.03</v>
      </c>
      <c r="M140" s="175" t="str" cm="1">
        <f t="array" aca="1" ref="M140" ca="1">IF(OR($K140=0,$K140=""),OFFSET(M140,-1,,,),O140)</f>
        <v>JANELA DE ALUMÍNIO COM 01 FOLHA FIXA VENEZIANA COM VENTILAÇÃO PERMANENTE - 0,55X0,60M</v>
      </c>
      <c r="N140" s="67" t="s">
        <v>3824</v>
      </c>
      <c r="O140" s="68" t="s">
        <v>4255</v>
      </c>
      <c r="P140" s="68"/>
      <c r="Q140" s="68" t="s">
        <v>3263</v>
      </c>
      <c r="R140" s="69">
        <v>19</v>
      </c>
      <c r="S140" s="70">
        <v>339.89</v>
      </c>
      <c r="T140" s="70">
        <v>6457.91</v>
      </c>
      <c r="U140" s="67"/>
      <c r="V140" s="71"/>
      <c r="W140" s="171"/>
      <c r="X140" s="172"/>
      <c r="Y140" s="176">
        <f t="shared" si="59"/>
        <v>0</v>
      </c>
      <c r="AA140" s="192"/>
    </row>
    <row r="141" spans="2:27" hidden="1">
      <c r="B141" s="189">
        <f t="shared" si="52"/>
        <v>0</v>
      </c>
      <c r="C141" s="189">
        <f t="shared" ca="1" si="53"/>
        <v>0</v>
      </c>
      <c r="D141" s="189">
        <f t="shared" si="54"/>
        <v>0</v>
      </c>
      <c r="E141" s="189">
        <f t="shared" ca="1" si="55"/>
        <v>0</v>
      </c>
      <c r="F141" s="189">
        <f t="shared" si="56"/>
        <v>0</v>
      </c>
      <c r="G141" s="189" cm="1">
        <f t="array" aca="1" ref="G141" ca="1">OFFSET(G141,-1,,,)+1</f>
        <v>136</v>
      </c>
      <c r="H141" s="189">
        <f t="shared" si="50"/>
        <v>0</v>
      </c>
      <c r="I141" s="189">
        <f t="shared" si="57"/>
        <v>0</v>
      </c>
      <c r="J141" s="179">
        <f t="shared" si="58"/>
        <v>0</v>
      </c>
      <c r="K141" s="173"/>
      <c r="L141" s="174" t="str" cm="1">
        <f t="array" aca="1" ref="L141" ca="1">IF($K141="",OFFSET(L141,-1,,,),K141)</f>
        <v>02.06.03.03</v>
      </c>
      <c r="M141" s="175" t="str" cm="1">
        <f t="array" aca="1" ref="M141" ca="1">IF(OR($K141=0,$K141=""),OFFSET(M141,-1,,,),O141)</f>
        <v>JANELA DE ALUMÍNIO COM 01 FOLHA FIXA VENEZIANA COM VENTILAÇÃO PERMANENTE - 0,55X0,60M</v>
      </c>
      <c r="N141" s="67" t="s">
        <v>1142</v>
      </c>
      <c r="O141" s="68" t="s">
        <v>1143</v>
      </c>
      <c r="P141" s="68"/>
      <c r="Q141" s="68" t="s">
        <v>3255</v>
      </c>
      <c r="R141" s="69">
        <v>8.6355000000000004</v>
      </c>
      <c r="S141" s="70">
        <v>40</v>
      </c>
      <c r="T141" s="70">
        <v>345.42</v>
      </c>
      <c r="U141" s="67" t="s">
        <v>495</v>
      </c>
      <c r="V141" s="71" t="s">
        <v>496</v>
      </c>
      <c r="W141" s="171"/>
      <c r="X141" s="172"/>
      <c r="Y141" s="176">
        <f t="shared" si="59"/>
        <v>0</v>
      </c>
      <c r="AA141" s="192"/>
    </row>
    <row r="142" spans="2:27" hidden="1">
      <c r="B142" s="189">
        <f t="shared" si="52"/>
        <v>0</v>
      </c>
      <c r="C142" s="189">
        <f t="shared" ca="1" si="53"/>
        <v>0</v>
      </c>
      <c r="D142" s="189">
        <f t="shared" si="54"/>
        <v>0</v>
      </c>
      <c r="E142" s="189">
        <f t="shared" ca="1" si="55"/>
        <v>0</v>
      </c>
      <c r="F142" s="189">
        <f t="shared" si="56"/>
        <v>0</v>
      </c>
      <c r="G142" s="189" cm="1">
        <f t="array" aca="1" ref="G142" ca="1">OFFSET(G142,-1,,,)+1</f>
        <v>137</v>
      </c>
      <c r="H142" s="189">
        <f t="shared" si="50"/>
        <v>0</v>
      </c>
      <c r="I142" s="189">
        <f t="shared" si="57"/>
        <v>0</v>
      </c>
      <c r="J142" s="179">
        <f t="shared" si="58"/>
        <v>0</v>
      </c>
      <c r="K142" s="173"/>
      <c r="L142" s="174" t="str" cm="1">
        <f t="array" aca="1" ref="L142" ca="1">IF($K142="",OFFSET(L142,-1,,,),K142)</f>
        <v>02.06.03.03</v>
      </c>
      <c r="M142" s="175" t="str" cm="1">
        <f t="array" aca="1" ref="M142" ca="1">IF(OR($K142=0,$K142=""),OFFSET(M142,-1,,,),O142)</f>
        <v>JANELA DE ALUMÍNIO COM 01 FOLHA FIXA VENEZIANA COM VENTILAÇÃO PERMANENTE - 0,55X0,60M</v>
      </c>
      <c r="N142" s="67" t="s">
        <v>1281</v>
      </c>
      <c r="O142" s="68" t="s">
        <v>1282</v>
      </c>
      <c r="P142" s="68"/>
      <c r="Q142" s="68" t="s">
        <v>3254</v>
      </c>
      <c r="R142" s="69">
        <v>1.52</v>
      </c>
      <c r="S142" s="70">
        <v>10.5</v>
      </c>
      <c r="T142" s="70">
        <v>15.96</v>
      </c>
      <c r="U142" s="67" t="s">
        <v>495</v>
      </c>
      <c r="V142" s="71" t="s">
        <v>496</v>
      </c>
      <c r="W142" s="171"/>
      <c r="X142" s="172"/>
      <c r="Y142" s="176">
        <f t="shared" si="59"/>
        <v>0</v>
      </c>
      <c r="AA142" s="192"/>
    </row>
    <row r="143" spans="2:27" hidden="1">
      <c r="B143" s="189">
        <f t="shared" si="52"/>
        <v>0</v>
      </c>
      <c r="C143" s="189">
        <f t="shared" ca="1" si="53"/>
        <v>0</v>
      </c>
      <c r="D143" s="189">
        <f t="shared" si="54"/>
        <v>0</v>
      </c>
      <c r="E143" s="189">
        <f t="shared" ca="1" si="55"/>
        <v>0</v>
      </c>
      <c r="F143" s="189">
        <f t="shared" si="56"/>
        <v>0</v>
      </c>
      <c r="G143" s="189" cm="1">
        <f t="array" aca="1" ref="G143" ca="1">OFFSET(G143,-1,,,)+1</f>
        <v>138</v>
      </c>
      <c r="H143" s="189">
        <f t="shared" si="50"/>
        <v>0</v>
      </c>
      <c r="I143" s="189">
        <f t="shared" si="57"/>
        <v>0</v>
      </c>
      <c r="J143" s="179">
        <f t="shared" si="58"/>
        <v>0</v>
      </c>
      <c r="K143" s="173"/>
      <c r="L143" s="174" t="str" cm="1">
        <f t="array" aca="1" ref="L143" ca="1">IF($K143="",OFFSET(L143,-1,,,),K143)</f>
        <v>02.06.03.03</v>
      </c>
      <c r="M143" s="175" t="str" cm="1">
        <f t="array" aca="1" ref="M143" ca="1">IF(OR($K143=0,$K143=""),OFFSET(M143,-1,,,),O143)</f>
        <v>JANELA DE ALUMÍNIO COM 01 FOLHA FIXA VENEZIANA COM VENTILAÇÃO PERMANENTE - 0,55X0,60M</v>
      </c>
      <c r="N143" s="67" t="s">
        <v>3825</v>
      </c>
      <c r="O143" s="68" t="s">
        <v>4256</v>
      </c>
      <c r="P143" s="68"/>
      <c r="Q143" s="68" t="s">
        <v>3260</v>
      </c>
      <c r="R143" s="69">
        <v>19</v>
      </c>
      <c r="S143" s="70">
        <v>205.87</v>
      </c>
      <c r="T143" s="70">
        <v>3911.53</v>
      </c>
      <c r="U143" s="67" t="s">
        <v>495</v>
      </c>
      <c r="V143" s="71" t="s">
        <v>496</v>
      </c>
      <c r="W143" s="171"/>
      <c r="X143" s="172"/>
      <c r="Y143" s="176">
        <f t="shared" si="59"/>
        <v>0</v>
      </c>
      <c r="AA143" s="192"/>
    </row>
    <row r="144" spans="2:27" hidden="1">
      <c r="B144" s="189">
        <f t="shared" si="52"/>
        <v>0</v>
      </c>
      <c r="C144" s="189">
        <f t="shared" ca="1" si="53"/>
        <v>0</v>
      </c>
      <c r="D144" s="189">
        <f t="shared" si="54"/>
        <v>0</v>
      </c>
      <c r="E144" s="189">
        <f t="shared" ca="1" si="55"/>
        <v>0</v>
      </c>
      <c r="F144" s="189">
        <f t="shared" si="56"/>
        <v>0</v>
      </c>
      <c r="G144" s="189" cm="1">
        <f t="array" aca="1" ref="G144" ca="1">OFFSET(G144,-1,,,)+1</f>
        <v>139</v>
      </c>
      <c r="H144" s="189">
        <f t="shared" si="50"/>
        <v>0</v>
      </c>
      <c r="I144" s="189">
        <f t="shared" si="57"/>
        <v>0</v>
      </c>
      <c r="J144" s="179">
        <f t="shared" si="58"/>
        <v>0</v>
      </c>
      <c r="K144" s="173"/>
      <c r="L144" s="174" t="str" cm="1">
        <f t="array" aca="1" ref="L144" ca="1">IF($K144="",OFFSET(L144,-1,,,),K144)</f>
        <v>02.06.03.03</v>
      </c>
      <c r="M144" s="175" t="str" cm="1">
        <f t="array" aca="1" ref="M144" ca="1">IF(OR($K144=0,$K144=""),OFFSET(M144,-1,,,),O144)</f>
        <v>JANELA DE ALUMÍNIO COM 01 FOLHA FIXA VENEZIANA COM VENTILAÇÃO PERMANENTE - 0,55X0,60M</v>
      </c>
      <c r="N144" s="67" t="s">
        <v>1285</v>
      </c>
      <c r="O144" s="68" t="s">
        <v>1286</v>
      </c>
      <c r="P144" s="68"/>
      <c r="Q144" s="68" t="s">
        <v>3260</v>
      </c>
      <c r="R144" s="69">
        <v>19</v>
      </c>
      <c r="S144" s="70">
        <v>5</v>
      </c>
      <c r="T144" s="70">
        <v>95</v>
      </c>
      <c r="U144" s="67" t="s">
        <v>495</v>
      </c>
      <c r="V144" s="71" t="s">
        <v>496</v>
      </c>
      <c r="W144" s="171"/>
      <c r="X144" s="172"/>
      <c r="Y144" s="176">
        <f t="shared" si="59"/>
        <v>0</v>
      </c>
      <c r="AA144" s="192"/>
    </row>
    <row r="145" spans="2:27" hidden="1">
      <c r="B145" s="189">
        <f t="shared" si="52"/>
        <v>0</v>
      </c>
      <c r="C145" s="189">
        <f t="shared" ca="1" si="53"/>
        <v>0</v>
      </c>
      <c r="D145" s="189">
        <f t="shared" si="54"/>
        <v>0</v>
      </c>
      <c r="E145" s="189">
        <f t="shared" ca="1" si="55"/>
        <v>0</v>
      </c>
      <c r="F145" s="189">
        <f t="shared" si="56"/>
        <v>0</v>
      </c>
      <c r="G145" s="189" cm="1">
        <f t="array" aca="1" ref="G145" ca="1">OFFSET(G145,-1,,,)+1</f>
        <v>140</v>
      </c>
      <c r="H145" s="189">
        <f t="shared" si="50"/>
        <v>0</v>
      </c>
      <c r="I145" s="189">
        <f t="shared" si="57"/>
        <v>0</v>
      </c>
      <c r="J145" s="179">
        <f t="shared" si="58"/>
        <v>0</v>
      </c>
      <c r="K145" s="173"/>
      <c r="L145" s="174" t="str" cm="1">
        <f t="array" aca="1" ref="L145" ca="1">IF($K145="",OFFSET(L145,-1,,,),K145)</f>
        <v>02.06.03.03</v>
      </c>
      <c r="M145" s="175" t="str" cm="1">
        <f t="array" aca="1" ref="M145" ca="1">IF(OR($K145=0,$K145=""),OFFSET(M145,-1,,,),O145)</f>
        <v>JANELA DE ALUMÍNIO COM 01 FOLHA FIXA VENEZIANA COM VENTILAÇÃO PERMANENTE - 0,55X0,60M</v>
      </c>
      <c r="N145" s="67" t="s">
        <v>3823</v>
      </c>
      <c r="O145" s="68" t="s">
        <v>4254</v>
      </c>
      <c r="P145" s="68"/>
      <c r="Q145" s="68" t="s">
        <v>3260</v>
      </c>
      <c r="R145" s="69">
        <v>19</v>
      </c>
      <c r="S145" s="70">
        <v>110</v>
      </c>
      <c r="T145" s="70">
        <v>2090</v>
      </c>
      <c r="U145" s="67" t="s">
        <v>495</v>
      </c>
      <c r="V145" s="71" t="s">
        <v>496</v>
      </c>
      <c r="W145" s="171"/>
      <c r="X145" s="172"/>
      <c r="Y145" s="176">
        <f t="shared" si="59"/>
        <v>0</v>
      </c>
      <c r="AA145" s="192"/>
    </row>
    <row r="146" spans="2:27">
      <c r="B146" s="189">
        <f t="shared" si="52"/>
        <v>0</v>
      </c>
      <c r="C146" s="189">
        <f t="shared" ca="1" si="53"/>
        <v>0</v>
      </c>
      <c r="D146" s="189">
        <f t="shared" si="54"/>
        <v>0</v>
      </c>
      <c r="E146" s="189">
        <f t="shared" ca="1" si="55"/>
        <v>0</v>
      </c>
      <c r="F146" s="189">
        <f t="shared" si="56"/>
        <v>0</v>
      </c>
      <c r="G146" s="189" cm="1">
        <f t="array" aca="1" ref="G146" ca="1">OFFSET(G146,-1,,,)+1</f>
        <v>141</v>
      </c>
      <c r="H146" s="189">
        <f t="shared" si="50"/>
        <v>0</v>
      </c>
      <c r="I146" s="189">
        <f t="shared" si="57"/>
        <v>0</v>
      </c>
      <c r="J146" s="179">
        <f t="shared" si="58"/>
        <v>0</v>
      </c>
      <c r="K146" s="173" t="s">
        <v>3286</v>
      </c>
      <c r="L146" s="174" t="str" cm="1">
        <f t="array" aca="1" ref="L146" ca="1">IF($K146="",OFFSET(L146,-1,,,),K146)</f>
        <v>02.06.03.04</v>
      </c>
      <c r="M146" s="175" t="str" cm="1">
        <f t="array" aca="1" ref="M146" ca="1">IF(OR($K146=0,$K146=""),OFFSET(M146,-1,,,),O146)</f>
        <v>PORTA DE ALUMÍNIO COM 01 FOLHA VENEZIANA COM VENTILAÇÃO PERMANENTE - 0,80X1,40M</v>
      </c>
      <c r="N146" s="67" t="s">
        <v>3826</v>
      </c>
      <c r="O146" s="68" t="s">
        <v>4257</v>
      </c>
      <c r="P146" s="68"/>
      <c r="Q146" s="68" t="s">
        <v>3263</v>
      </c>
      <c r="R146" s="69">
        <v>2</v>
      </c>
      <c r="S146" s="70">
        <v>1139.27</v>
      </c>
      <c r="T146" s="70">
        <v>2278.54</v>
      </c>
      <c r="U146" s="67"/>
      <c r="V146" s="71"/>
      <c r="W146" s="171"/>
      <c r="X146" s="172"/>
      <c r="Y146" s="176">
        <f t="shared" si="59"/>
        <v>0</v>
      </c>
      <c r="AA146" s="192"/>
    </row>
    <row r="147" spans="2:27" hidden="1">
      <c r="B147" s="189">
        <f t="shared" si="52"/>
        <v>0</v>
      </c>
      <c r="C147" s="189">
        <f t="shared" ca="1" si="53"/>
        <v>0</v>
      </c>
      <c r="D147" s="189">
        <f t="shared" si="54"/>
        <v>0</v>
      </c>
      <c r="E147" s="189">
        <f t="shared" ca="1" si="55"/>
        <v>0</v>
      </c>
      <c r="F147" s="189">
        <f t="shared" si="56"/>
        <v>0</v>
      </c>
      <c r="G147" s="189" cm="1">
        <f t="array" aca="1" ref="G147" ca="1">OFFSET(G147,-1,,,)+1</f>
        <v>142</v>
      </c>
      <c r="H147" s="189">
        <f t="shared" si="50"/>
        <v>0</v>
      </c>
      <c r="I147" s="189">
        <f t="shared" si="57"/>
        <v>0</v>
      </c>
      <c r="J147" s="179">
        <f t="shared" si="58"/>
        <v>0</v>
      </c>
      <c r="K147" s="173"/>
      <c r="L147" s="174" t="str" cm="1">
        <f t="array" aca="1" ref="L147" ca="1">IF($K147="",OFFSET(L147,-1,,,),K147)</f>
        <v>02.06.03.04</v>
      </c>
      <c r="M147" s="175" t="str" cm="1">
        <f t="array" aca="1" ref="M147" ca="1">IF(OR($K147=0,$K147=""),OFFSET(M147,-1,,,),O147)</f>
        <v>PORTA DE ALUMÍNIO COM 01 FOLHA VENEZIANA COM VENTILAÇÃO PERMANENTE - 0,80X1,40M</v>
      </c>
      <c r="N147" s="67" t="s">
        <v>3827</v>
      </c>
      <c r="O147" s="68" t="s">
        <v>4258</v>
      </c>
      <c r="P147" s="68"/>
      <c r="Q147" s="68" t="s">
        <v>3260</v>
      </c>
      <c r="R147" s="69">
        <v>2</v>
      </c>
      <c r="S147" s="70">
        <v>999.27</v>
      </c>
      <c r="T147" s="70">
        <v>1998.54</v>
      </c>
      <c r="U147" s="67" t="s">
        <v>495</v>
      </c>
      <c r="V147" s="71" t="s">
        <v>496</v>
      </c>
      <c r="W147" s="171"/>
      <c r="X147" s="172"/>
      <c r="Y147" s="176">
        <f t="shared" si="59"/>
        <v>0</v>
      </c>
      <c r="AA147" s="192"/>
    </row>
    <row r="148" spans="2:27" hidden="1">
      <c r="B148" s="189">
        <f t="shared" si="52"/>
        <v>0</v>
      </c>
      <c r="C148" s="189">
        <f t="shared" ca="1" si="53"/>
        <v>0</v>
      </c>
      <c r="D148" s="189">
        <f t="shared" si="54"/>
        <v>0</v>
      </c>
      <c r="E148" s="189">
        <f t="shared" ca="1" si="55"/>
        <v>0</v>
      </c>
      <c r="F148" s="189">
        <f t="shared" si="56"/>
        <v>0</v>
      </c>
      <c r="G148" s="189" cm="1">
        <f t="array" aca="1" ref="G148" ca="1">OFFSET(G148,-1,,,)+1</f>
        <v>143</v>
      </c>
      <c r="H148" s="189">
        <f t="shared" ref="H148:H237" si="60">IF(OR($K148=0,$K148=""),$W148,0)</f>
        <v>0</v>
      </c>
      <c r="I148" s="189">
        <f t="shared" si="57"/>
        <v>0</v>
      </c>
      <c r="J148" s="179">
        <f t="shared" si="58"/>
        <v>0</v>
      </c>
      <c r="K148" s="173"/>
      <c r="L148" s="174" t="str" cm="1">
        <f t="array" aca="1" ref="L148" ca="1">IF($K148="",OFFSET(L148,-1,,,),K148)</f>
        <v>02.06.03.04</v>
      </c>
      <c r="M148" s="175" t="str" cm="1">
        <f t="array" aca="1" ref="M148" ca="1">IF(OR($K148=0,$K148=""),OFFSET(M148,-1,,,),O148)</f>
        <v>PORTA DE ALUMÍNIO COM 01 FOLHA VENEZIANA COM VENTILAÇÃO PERMANENTE - 0,80X1,40M</v>
      </c>
      <c r="N148" s="67" t="s">
        <v>645</v>
      </c>
      <c r="O148" s="68" t="s">
        <v>646</v>
      </c>
      <c r="P148" s="68"/>
      <c r="Q148" s="68" t="s">
        <v>3260</v>
      </c>
      <c r="R148" s="69">
        <v>2</v>
      </c>
      <c r="S148" s="70">
        <v>140</v>
      </c>
      <c r="T148" s="70">
        <v>280</v>
      </c>
      <c r="U148" s="67" t="s">
        <v>495</v>
      </c>
      <c r="V148" s="71" t="s">
        <v>496</v>
      </c>
      <c r="W148" s="171"/>
      <c r="X148" s="172"/>
      <c r="Y148" s="176">
        <f t="shared" ref="Y148:Y152" si="61">X148+W148</f>
        <v>0</v>
      </c>
      <c r="AA148" s="192"/>
    </row>
    <row r="149" spans="2:27">
      <c r="B149" s="189">
        <f t="shared" ref="B149:B238" si="62">IF(J149=0,0,U149)</f>
        <v>0</v>
      </c>
      <c r="C149" s="189">
        <f t="shared" ref="C149:C238" ca="1" si="63">IF(OR(J149=0,I149=0),0,IF(_xlfn.IFNA(MATCH(B149,OFFSET($B$5,,,$G149,),),0)&gt;0,0,MAX(OFFSET($C$5,,,$G149,))+1))</f>
        <v>0</v>
      </c>
      <c r="D149" s="189">
        <f t="shared" ref="D149:D238" si="64">IF(J149=0,0,N149&amp;"-"&amp;U149)</f>
        <v>0</v>
      </c>
      <c r="E149" s="189">
        <f t="shared" ref="E149:E238" ca="1" si="65">IF(OR(J149=0,I149=0),0,IF(_xlfn.IFNA(MATCH(D149,OFFSET($D$5,,,$G149,),),0)&gt;0,0,_xlfn.MAXIFS(OFFSET($E$5,,,$G149,),OFFSET($J$5,,,$G149,),J149)+1))</f>
        <v>0</v>
      </c>
      <c r="F149" s="189">
        <f t="shared" ref="F149:F238" si="66">IF(J149=0,0,E149&amp;"-"&amp;N149)</f>
        <v>0</v>
      </c>
      <c r="G149" s="189" cm="1">
        <f t="array" aca="1" ref="G149" ca="1">OFFSET(G149,-1,,,)+1</f>
        <v>144</v>
      </c>
      <c r="H149" s="189">
        <f t="shared" si="60"/>
        <v>0</v>
      </c>
      <c r="I149" s="189">
        <f t="shared" ref="I149:I238" si="67">H149*R149</f>
        <v>0</v>
      </c>
      <c r="J149" s="179">
        <f t="shared" ref="J149:J238" si="68">IF(AND(I149&lt;&gt;0,OR(K149=0,K149="")),N149&amp;" - Mapa",0)</f>
        <v>0</v>
      </c>
      <c r="K149" s="173" t="s">
        <v>3287</v>
      </c>
      <c r="L149" s="174" t="str" cm="1">
        <f t="array" aca="1" ref="L149" ca="1">IF($K149="",OFFSET(L149,-1,,,),K149)</f>
        <v>02.06.03.05</v>
      </c>
      <c r="M149" s="175" t="str" cm="1">
        <f t="array" aca="1" ref="M149" ca="1">IF(OR($K149=0,$K149=""),OFFSET(M149,-1,,,),O149)</f>
        <v>JANELA DE ALUMÍNIO COM 01 FOLHA FIXA VENEZIANA COM VENTILAÇÃO PERMANENTE - 1,80X1,40M</v>
      </c>
      <c r="N149" s="67" t="s">
        <v>3828</v>
      </c>
      <c r="O149" s="68" t="s">
        <v>4259</v>
      </c>
      <c r="P149" s="68"/>
      <c r="Q149" s="68" t="s">
        <v>3263</v>
      </c>
      <c r="R149" s="69">
        <v>2</v>
      </c>
      <c r="S149" s="70">
        <v>1529.48</v>
      </c>
      <c r="T149" s="70">
        <v>3058.96</v>
      </c>
      <c r="U149" s="67"/>
      <c r="V149" s="71"/>
      <c r="W149" s="171"/>
      <c r="X149" s="172"/>
      <c r="Y149" s="176">
        <f t="shared" si="61"/>
        <v>0</v>
      </c>
      <c r="AA149" s="192"/>
    </row>
    <row r="150" spans="2:27" hidden="1">
      <c r="B150" s="189">
        <f t="shared" si="62"/>
        <v>0</v>
      </c>
      <c r="C150" s="189">
        <f t="shared" ca="1" si="63"/>
        <v>0</v>
      </c>
      <c r="D150" s="189">
        <f t="shared" si="64"/>
        <v>0</v>
      </c>
      <c r="E150" s="189">
        <f t="shared" ca="1" si="65"/>
        <v>0</v>
      </c>
      <c r="F150" s="189">
        <f t="shared" si="66"/>
        <v>0</v>
      </c>
      <c r="G150" s="189" cm="1">
        <f t="array" aca="1" ref="G150" ca="1">OFFSET(G150,-1,,,)+1</f>
        <v>145</v>
      </c>
      <c r="H150" s="189">
        <f t="shared" si="60"/>
        <v>0</v>
      </c>
      <c r="I150" s="189">
        <f t="shared" si="67"/>
        <v>0</v>
      </c>
      <c r="J150" s="179">
        <f t="shared" si="68"/>
        <v>0</v>
      </c>
      <c r="K150" s="173"/>
      <c r="L150" s="174" t="str" cm="1">
        <f t="array" aca="1" ref="L150" ca="1">IF($K150="",OFFSET(L150,-1,,,),K150)</f>
        <v>02.06.03.05</v>
      </c>
      <c r="M150" s="175" t="str" cm="1">
        <f t="array" aca="1" ref="M150" ca="1">IF(OR($K150=0,$K150=""),OFFSET(M150,-1,,,),O150)</f>
        <v>JANELA DE ALUMÍNIO COM 01 FOLHA FIXA VENEZIANA COM VENTILAÇÃO PERMANENTE - 1,80X1,40M</v>
      </c>
      <c r="N150" s="67" t="s">
        <v>1142</v>
      </c>
      <c r="O150" s="68" t="s">
        <v>1143</v>
      </c>
      <c r="P150" s="68"/>
      <c r="Q150" s="68" t="s">
        <v>3255</v>
      </c>
      <c r="R150" s="69">
        <v>0.90900000000000003</v>
      </c>
      <c r="S150" s="70">
        <v>40</v>
      </c>
      <c r="T150" s="70">
        <v>36.36</v>
      </c>
      <c r="U150" s="67" t="s">
        <v>495</v>
      </c>
      <c r="V150" s="71" t="s">
        <v>496</v>
      </c>
      <c r="W150" s="171"/>
      <c r="X150" s="172"/>
      <c r="Y150" s="176">
        <f t="shared" si="61"/>
        <v>0</v>
      </c>
      <c r="AA150" s="192"/>
    </row>
    <row r="151" spans="2:27" hidden="1">
      <c r="B151" s="189">
        <f t="shared" si="62"/>
        <v>0</v>
      </c>
      <c r="C151" s="189">
        <f t="shared" ca="1" si="63"/>
        <v>0</v>
      </c>
      <c r="D151" s="189">
        <f t="shared" si="64"/>
        <v>0</v>
      </c>
      <c r="E151" s="189">
        <f t="shared" ca="1" si="65"/>
        <v>0</v>
      </c>
      <c r="F151" s="189">
        <f t="shared" si="66"/>
        <v>0</v>
      </c>
      <c r="G151" s="189" cm="1">
        <f t="array" aca="1" ref="G151" ca="1">OFFSET(G151,-1,,,)+1</f>
        <v>146</v>
      </c>
      <c r="H151" s="189">
        <f t="shared" si="60"/>
        <v>0</v>
      </c>
      <c r="I151" s="189">
        <f t="shared" si="67"/>
        <v>0</v>
      </c>
      <c r="J151" s="179">
        <f t="shared" si="68"/>
        <v>0</v>
      </c>
      <c r="K151" s="173"/>
      <c r="L151" s="174" t="str" cm="1">
        <f t="array" aca="1" ref="L151" ca="1">IF($K151="",OFFSET(L151,-1,,,),K151)</f>
        <v>02.06.03.05</v>
      </c>
      <c r="M151" s="175" t="str" cm="1">
        <f t="array" aca="1" ref="M151" ca="1">IF(OR($K151=0,$K151=""),OFFSET(M151,-1,,,),O151)</f>
        <v>JANELA DE ALUMÍNIO COM 01 FOLHA FIXA VENEZIANA COM VENTILAÇÃO PERMANENTE - 1,80X1,40M</v>
      </c>
      <c r="N151" s="67" t="s">
        <v>1281</v>
      </c>
      <c r="O151" s="68" t="s">
        <v>1282</v>
      </c>
      <c r="P151" s="68"/>
      <c r="Q151" s="68" t="s">
        <v>3254</v>
      </c>
      <c r="R151" s="69">
        <v>0.16</v>
      </c>
      <c r="S151" s="70">
        <v>10.5</v>
      </c>
      <c r="T151" s="70">
        <v>1.68</v>
      </c>
      <c r="U151" s="67" t="s">
        <v>495</v>
      </c>
      <c r="V151" s="71" t="s">
        <v>496</v>
      </c>
      <c r="W151" s="171"/>
      <c r="X151" s="172"/>
      <c r="Y151" s="176">
        <f t="shared" si="61"/>
        <v>0</v>
      </c>
      <c r="AA151" s="192"/>
    </row>
    <row r="152" spans="2:27" hidden="1">
      <c r="B152" s="189">
        <f t="shared" si="62"/>
        <v>0</v>
      </c>
      <c r="C152" s="189">
        <f t="shared" ca="1" si="63"/>
        <v>0</v>
      </c>
      <c r="D152" s="189">
        <f t="shared" si="64"/>
        <v>0</v>
      </c>
      <c r="E152" s="189">
        <f t="shared" ca="1" si="65"/>
        <v>0</v>
      </c>
      <c r="F152" s="189">
        <f t="shared" si="66"/>
        <v>0</v>
      </c>
      <c r="G152" s="189" cm="1">
        <f t="array" aca="1" ref="G152" ca="1">OFFSET(G152,-1,,,)+1</f>
        <v>147</v>
      </c>
      <c r="H152" s="189">
        <f t="shared" si="60"/>
        <v>0</v>
      </c>
      <c r="I152" s="189">
        <f t="shared" si="67"/>
        <v>0</v>
      </c>
      <c r="J152" s="179">
        <f t="shared" si="68"/>
        <v>0</v>
      </c>
      <c r="K152" s="173"/>
      <c r="L152" s="174" t="str" cm="1">
        <f t="array" aca="1" ref="L152" ca="1">IF($K152="",OFFSET(L152,-1,,,),K152)</f>
        <v>02.06.03.05</v>
      </c>
      <c r="M152" s="175" t="str" cm="1">
        <f t="array" aca="1" ref="M152" ca="1">IF(OR($K152=0,$K152=""),OFFSET(M152,-1,,,),O152)</f>
        <v>JANELA DE ALUMÍNIO COM 01 FOLHA FIXA VENEZIANA COM VENTILAÇÃO PERMANENTE - 1,80X1,40M</v>
      </c>
      <c r="N152" s="67" t="s">
        <v>3829</v>
      </c>
      <c r="O152" s="68" t="s">
        <v>4260</v>
      </c>
      <c r="P152" s="68"/>
      <c r="Q152" s="68" t="s">
        <v>3260</v>
      </c>
      <c r="R152" s="69">
        <v>2</v>
      </c>
      <c r="S152" s="70">
        <v>1395.46</v>
      </c>
      <c r="T152" s="70">
        <v>2790.92</v>
      </c>
      <c r="U152" s="67" t="s">
        <v>495</v>
      </c>
      <c r="V152" s="71" t="s">
        <v>496</v>
      </c>
      <c r="W152" s="171"/>
      <c r="X152" s="172"/>
      <c r="Y152" s="176">
        <f t="shared" si="61"/>
        <v>0</v>
      </c>
      <c r="AA152" s="192"/>
    </row>
    <row r="153" spans="2:27" hidden="1">
      <c r="B153" s="189">
        <f t="shared" si="62"/>
        <v>0</v>
      </c>
      <c r="C153" s="189">
        <f t="shared" ca="1" si="63"/>
        <v>0</v>
      </c>
      <c r="D153" s="189">
        <f t="shared" si="64"/>
        <v>0</v>
      </c>
      <c r="E153" s="189">
        <f t="shared" ca="1" si="65"/>
        <v>0</v>
      </c>
      <c r="F153" s="189">
        <f t="shared" si="66"/>
        <v>0</v>
      </c>
      <c r="G153" s="189" cm="1">
        <f t="array" aca="1" ref="G153" ca="1">OFFSET(G153,-1,,,)+1</f>
        <v>148</v>
      </c>
      <c r="H153" s="189">
        <f t="shared" si="60"/>
        <v>0</v>
      </c>
      <c r="I153" s="189">
        <f t="shared" si="67"/>
        <v>0</v>
      </c>
      <c r="J153" s="179">
        <f t="shared" si="68"/>
        <v>0</v>
      </c>
      <c r="K153" s="173"/>
      <c r="L153" s="174" t="str" cm="1">
        <f t="array" aca="1" ref="L153" ca="1">IF($K153="",OFFSET(L153,-1,,,),K153)</f>
        <v>02.06.03.05</v>
      </c>
      <c r="M153" s="175" t="str" cm="1">
        <f t="array" aca="1" ref="M153" ca="1">IF(OR($K153=0,$K153=""),OFFSET(M153,-1,,,),O153)</f>
        <v>JANELA DE ALUMÍNIO COM 01 FOLHA FIXA VENEZIANA COM VENTILAÇÃO PERMANENTE - 1,80X1,40M</v>
      </c>
      <c r="N153" s="67" t="s">
        <v>1285</v>
      </c>
      <c r="O153" s="68" t="s">
        <v>1286</v>
      </c>
      <c r="P153" s="68"/>
      <c r="Q153" s="68" t="s">
        <v>3260</v>
      </c>
      <c r="R153" s="69">
        <v>2</v>
      </c>
      <c r="S153" s="70">
        <v>5</v>
      </c>
      <c r="T153" s="70">
        <v>10</v>
      </c>
      <c r="U153" s="67" t="s">
        <v>495</v>
      </c>
      <c r="V153" s="71" t="s">
        <v>496</v>
      </c>
      <c r="W153" s="171"/>
      <c r="X153" s="172"/>
      <c r="Y153" s="176">
        <f t="shared" ref="Y153:Y237" si="69">X153+W153</f>
        <v>0</v>
      </c>
      <c r="AA153" s="192"/>
    </row>
    <row r="154" spans="2:27" hidden="1">
      <c r="B154" s="189">
        <f t="shared" si="62"/>
        <v>0</v>
      </c>
      <c r="C154" s="189">
        <f t="shared" ca="1" si="63"/>
        <v>0</v>
      </c>
      <c r="D154" s="189">
        <f t="shared" si="64"/>
        <v>0</v>
      </c>
      <c r="E154" s="189">
        <f t="shared" ca="1" si="65"/>
        <v>0</v>
      </c>
      <c r="F154" s="189">
        <f t="shared" si="66"/>
        <v>0</v>
      </c>
      <c r="G154" s="189" cm="1">
        <f t="array" aca="1" ref="G154" ca="1">OFFSET(G154,-1,,,)+1</f>
        <v>149</v>
      </c>
      <c r="H154" s="189">
        <f t="shared" si="60"/>
        <v>0</v>
      </c>
      <c r="I154" s="189">
        <f t="shared" si="67"/>
        <v>0</v>
      </c>
      <c r="J154" s="179">
        <f t="shared" si="68"/>
        <v>0</v>
      </c>
      <c r="K154" s="173"/>
      <c r="L154" s="174" t="str" cm="1">
        <f t="array" aca="1" ref="L154" ca="1">IF($K154="",OFFSET(L154,-1,,,),K154)</f>
        <v>02.06.03.05</v>
      </c>
      <c r="M154" s="175" t="str" cm="1">
        <f t="array" aca="1" ref="M154" ca="1">IF(OR($K154=0,$K154=""),OFFSET(M154,-1,,,),O154)</f>
        <v>JANELA DE ALUMÍNIO COM 01 FOLHA FIXA VENEZIANA COM VENTILAÇÃO PERMANENTE - 1,80X1,40M</v>
      </c>
      <c r="N154" s="67" t="s">
        <v>3823</v>
      </c>
      <c r="O154" s="68" t="s">
        <v>4254</v>
      </c>
      <c r="P154" s="68"/>
      <c r="Q154" s="68" t="s">
        <v>3260</v>
      </c>
      <c r="R154" s="69">
        <v>2</v>
      </c>
      <c r="S154" s="70">
        <v>110</v>
      </c>
      <c r="T154" s="70">
        <v>220</v>
      </c>
      <c r="U154" s="67" t="s">
        <v>495</v>
      </c>
      <c r="V154" s="71" t="s">
        <v>496</v>
      </c>
      <c r="W154" s="171"/>
      <c r="X154" s="172"/>
      <c r="Y154" s="176">
        <f t="shared" si="69"/>
        <v>0</v>
      </c>
      <c r="AA154" s="192"/>
    </row>
    <row r="155" spans="2:27" hidden="1">
      <c r="B155" s="189">
        <f t="shared" si="62"/>
        <v>0</v>
      </c>
      <c r="C155" s="189">
        <f t="shared" ca="1" si="63"/>
        <v>0</v>
      </c>
      <c r="D155" s="189">
        <f t="shared" si="64"/>
        <v>0</v>
      </c>
      <c r="E155" s="189">
        <f t="shared" ca="1" si="65"/>
        <v>0</v>
      </c>
      <c r="F155" s="189">
        <f t="shared" si="66"/>
        <v>0</v>
      </c>
      <c r="G155" s="189" cm="1">
        <f t="array" aca="1" ref="G155" ca="1">OFFSET(G155,-1,,,)+1</f>
        <v>150</v>
      </c>
      <c r="H155" s="189">
        <f t="shared" si="60"/>
        <v>0</v>
      </c>
      <c r="I155" s="189">
        <f t="shared" si="67"/>
        <v>0</v>
      </c>
      <c r="J155" s="179">
        <f t="shared" si="68"/>
        <v>0</v>
      </c>
      <c r="K155" s="173" t="s">
        <v>274</v>
      </c>
      <c r="L155" s="174" t="str" cm="1">
        <f t="array" aca="1" ref="L155" ca="1">IF($K155="",OFFSET(L155,-1,,,),K155)</f>
        <v>02.07</v>
      </c>
      <c r="M155" s="175" t="str" cm="1">
        <f t="array" aca="1" ref="M155" ca="1">IF(OR($K155=0,$K155=""),OFFSET(M155,-1,,,),O155)</f>
        <v>ÁGUA</v>
      </c>
      <c r="N155" s="67" t="s">
        <v>143</v>
      </c>
      <c r="O155" s="68" t="s">
        <v>4261</v>
      </c>
      <c r="P155" s="68"/>
      <c r="Q155" s="68"/>
      <c r="R155" s="69"/>
      <c r="S155" s="70"/>
      <c r="T155" s="70">
        <v>0</v>
      </c>
      <c r="U155" s="67"/>
      <c r="V155" s="71"/>
      <c r="W155" s="171"/>
      <c r="X155" s="172"/>
      <c r="Y155" s="176">
        <f t="shared" si="69"/>
        <v>0</v>
      </c>
      <c r="AA155" s="192"/>
    </row>
    <row r="156" spans="2:27" hidden="1">
      <c r="B156" s="189">
        <f t="shared" si="62"/>
        <v>0</v>
      </c>
      <c r="C156" s="189">
        <f t="shared" ca="1" si="63"/>
        <v>0</v>
      </c>
      <c r="D156" s="189">
        <f t="shared" si="64"/>
        <v>0</v>
      </c>
      <c r="E156" s="189">
        <f t="shared" ca="1" si="65"/>
        <v>0</v>
      </c>
      <c r="F156" s="189">
        <f t="shared" si="66"/>
        <v>0</v>
      </c>
      <c r="G156" s="189" cm="1">
        <f t="array" aca="1" ref="G156" ca="1">OFFSET(G156,-1,,,)+1</f>
        <v>151</v>
      </c>
      <c r="H156" s="189">
        <f t="shared" si="60"/>
        <v>0</v>
      </c>
      <c r="I156" s="189">
        <f t="shared" si="67"/>
        <v>0</v>
      </c>
      <c r="J156" s="179">
        <f t="shared" si="68"/>
        <v>0</v>
      </c>
      <c r="K156" s="173" t="s">
        <v>275</v>
      </c>
      <c r="L156" s="174" t="str" cm="1">
        <f t="array" aca="1" ref="L156" ca="1">IF($K156="",OFFSET(L156,-1,,,),K156)</f>
        <v>02.07.01</v>
      </c>
      <c r="M156" s="175" t="str" cm="1">
        <f t="array" aca="1" ref="M156" ca="1">IF(OR($K156=0,$K156=""),OFFSET(M156,-1,,,),O156)</f>
        <v>REDE DE ÁGUA</v>
      </c>
      <c r="N156" s="67" t="s">
        <v>143</v>
      </c>
      <c r="O156" s="68" t="s">
        <v>4262</v>
      </c>
      <c r="P156" s="68"/>
      <c r="Q156" s="68"/>
      <c r="R156" s="69"/>
      <c r="S156" s="70"/>
      <c r="T156" s="70">
        <v>0</v>
      </c>
      <c r="U156" s="67"/>
      <c r="V156" s="71"/>
      <c r="W156" s="171"/>
      <c r="X156" s="172"/>
      <c r="Y156" s="176">
        <f t="shared" si="69"/>
        <v>0</v>
      </c>
      <c r="AA156" s="192"/>
    </row>
    <row r="157" spans="2:27">
      <c r="B157" s="189">
        <f t="shared" si="62"/>
        <v>0</v>
      </c>
      <c r="C157" s="189">
        <f t="shared" ca="1" si="63"/>
        <v>0</v>
      </c>
      <c r="D157" s="189">
        <f t="shared" si="64"/>
        <v>0</v>
      </c>
      <c r="E157" s="189">
        <f t="shared" ca="1" si="65"/>
        <v>0</v>
      </c>
      <c r="F157" s="189">
        <f t="shared" si="66"/>
        <v>0</v>
      </c>
      <c r="G157" s="189" cm="1">
        <f t="array" aca="1" ref="G157" ca="1">OFFSET(G157,-1,,,)+1</f>
        <v>152</v>
      </c>
      <c r="H157" s="189">
        <f t="shared" si="60"/>
        <v>0</v>
      </c>
      <c r="I157" s="189">
        <f t="shared" si="67"/>
        <v>0</v>
      </c>
      <c r="J157" s="179">
        <f t="shared" si="68"/>
        <v>0</v>
      </c>
      <c r="K157" s="173" t="s">
        <v>276</v>
      </c>
      <c r="L157" s="174" t="str" cm="1">
        <f t="array" aca="1" ref="L157" ca="1">IF($K157="",OFFSET(L157,-1,,,),K157)</f>
        <v>02.07.01.01</v>
      </c>
      <c r="M157" s="175" t="str" cm="1">
        <f t="array" aca="1" ref="M157" ca="1">IF(OR($K157=0,$K157=""),OFFSET(M157,-1,,,),O157)</f>
        <v>EXECUÇÃO DE SERVIÇO DE ESCAVAÇÃO MANUAL, APILOAMENTO DE FUNDO DE VALA</v>
      </c>
      <c r="N157" s="67" t="s">
        <v>415</v>
      </c>
      <c r="O157" s="68" t="s">
        <v>4263</v>
      </c>
      <c r="P157" s="68"/>
      <c r="Q157" s="68" t="s">
        <v>3256</v>
      </c>
      <c r="R157" s="69">
        <v>99.6</v>
      </c>
      <c r="S157" s="70">
        <v>36.5</v>
      </c>
      <c r="T157" s="70">
        <v>3635.3999999999996</v>
      </c>
      <c r="U157" s="67"/>
      <c r="V157" s="71"/>
      <c r="W157" s="171"/>
      <c r="X157" s="172"/>
      <c r="Y157" s="176">
        <f t="shared" si="69"/>
        <v>0</v>
      </c>
      <c r="AA157" s="192"/>
    </row>
    <row r="158" spans="2:27" hidden="1">
      <c r="B158" s="189">
        <f t="shared" si="62"/>
        <v>0</v>
      </c>
      <c r="C158" s="189">
        <f t="shared" ca="1" si="63"/>
        <v>0</v>
      </c>
      <c r="D158" s="189">
        <f t="shared" si="64"/>
        <v>0</v>
      </c>
      <c r="E158" s="189">
        <f t="shared" ca="1" si="65"/>
        <v>0</v>
      </c>
      <c r="F158" s="189">
        <f t="shared" si="66"/>
        <v>0</v>
      </c>
      <c r="G158" s="189" cm="1">
        <f t="array" aca="1" ref="G158" ca="1">OFFSET(G158,-1,,,)+1</f>
        <v>153</v>
      </c>
      <c r="H158" s="189">
        <f t="shared" si="60"/>
        <v>0</v>
      </c>
      <c r="I158" s="189">
        <f t="shared" si="67"/>
        <v>0</v>
      </c>
      <c r="J158" s="179">
        <f t="shared" si="68"/>
        <v>0</v>
      </c>
      <c r="K158" s="173"/>
      <c r="L158" s="174" t="str" cm="1">
        <f t="array" aca="1" ref="L158" ca="1">IF($K158="",OFFSET(L158,-1,,,),K158)</f>
        <v>02.07.01.01</v>
      </c>
      <c r="M158" s="175" t="str" cm="1">
        <f t="array" aca="1" ref="M158" ca="1">IF(OR($K158=0,$K158=""),OFFSET(M158,-1,,,),O158)</f>
        <v>EXECUÇÃO DE SERVIÇO DE ESCAVAÇÃO MANUAL, APILOAMENTO DE FUNDO DE VALA</v>
      </c>
      <c r="N158" s="67" t="s">
        <v>416</v>
      </c>
      <c r="O158" s="68" t="s">
        <v>417</v>
      </c>
      <c r="P158" s="68"/>
      <c r="Q158" s="68" t="s">
        <v>3258</v>
      </c>
      <c r="R158" s="69">
        <v>99.6</v>
      </c>
      <c r="S158" s="70">
        <v>8</v>
      </c>
      <c r="T158" s="70">
        <v>796.8</v>
      </c>
      <c r="U158" s="67" t="s">
        <v>277</v>
      </c>
      <c r="V158" s="71" t="s">
        <v>278</v>
      </c>
      <c r="W158" s="171"/>
      <c r="X158" s="172"/>
      <c r="Y158" s="176">
        <f t="shared" si="69"/>
        <v>0</v>
      </c>
      <c r="AA158" s="192"/>
    </row>
    <row r="159" spans="2:27" hidden="1">
      <c r="B159" s="189">
        <f t="shared" si="62"/>
        <v>0</v>
      </c>
      <c r="C159" s="189">
        <f t="shared" ca="1" si="63"/>
        <v>0</v>
      </c>
      <c r="D159" s="189">
        <f t="shared" si="64"/>
        <v>0</v>
      </c>
      <c r="E159" s="189">
        <f t="shared" ca="1" si="65"/>
        <v>0</v>
      </c>
      <c r="F159" s="189">
        <f t="shared" si="66"/>
        <v>0</v>
      </c>
      <c r="G159" s="189" cm="1">
        <f t="array" aca="1" ref="G159" ca="1">OFFSET(G159,-1,,,)+1</f>
        <v>154</v>
      </c>
      <c r="H159" s="189">
        <f t="shared" si="60"/>
        <v>0</v>
      </c>
      <c r="I159" s="189">
        <f t="shared" si="67"/>
        <v>0</v>
      </c>
      <c r="J159" s="179">
        <f t="shared" si="68"/>
        <v>0</v>
      </c>
      <c r="K159" s="173"/>
      <c r="L159" s="174" t="str" cm="1">
        <f t="array" aca="1" ref="L159" ca="1">IF($K159="",OFFSET(L159,-1,,,),K159)</f>
        <v>02.07.01.01</v>
      </c>
      <c r="M159" s="175" t="str" cm="1">
        <f t="array" aca="1" ref="M159" ca="1">IF(OR($K159=0,$K159=""),OFFSET(M159,-1,,,),O159)</f>
        <v>EXECUÇÃO DE SERVIÇO DE ESCAVAÇÃO MANUAL, APILOAMENTO DE FUNDO DE VALA</v>
      </c>
      <c r="N159" s="67" t="s">
        <v>418</v>
      </c>
      <c r="O159" s="68" t="s">
        <v>419</v>
      </c>
      <c r="P159" s="68"/>
      <c r="Q159" s="68" t="s">
        <v>3256</v>
      </c>
      <c r="R159" s="69">
        <v>99.6</v>
      </c>
      <c r="S159" s="70">
        <v>28.5</v>
      </c>
      <c r="T159" s="70">
        <v>2838.6</v>
      </c>
      <c r="U159" s="67" t="s">
        <v>277</v>
      </c>
      <c r="V159" s="71" t="s">
        <v>278</v>
      </c>
      <c r="W159" s="171"/>
      <c r="X159" s="172"/>
      <c r="Y159" s="176">
        <f t="shared" si="69"/>
        <v>0</v>
      </c>
      <c r="AA159" s="192"/>
    </row>
    <row r="160" spans="2:27">
      <c r="B160" s="189">
        <f t="shared" si="62"/>
        <v>0</v>
      </c>
      <c r="C160" s="189">
        <f t="shared" ca="1" si="63"/>
        <v>0</v>
      </c>
      <c r="D160" s="189">
        <f t="shared" si="64"/>
        <v>0</v>
      </c>
      <c r="E160" s="189">
        <f t="shared" ca="1" si="65"/>
        <v>0</v>
      </c>
      <c r="F160" s="189">
        <f t="shared" si="66"/>
        <v>0</v>
      </c>
      <c r="G160" s="189" cm="1">
        <f t="array" aca="1" ref="G160" ca="1">OFFSET(G160,-1,,,)+1</f>
        <v>155</v>
      </c>
      <c r="H160" s="189">
        <f t="shared" si="60"/>
        <v>0</v>
      </c>
      <c r="I160" s="189">
        <f t="shared" si="67"/>
        <v>0</v>
      </c>
      <c r="J160" s="179">
        <f t="shared" si="68"/>
        <v>0</v>
      </c>
      <c r="K160" s="173" t="s">
        <v>279</v>
      </c>
      <c r="L160" s="174" t="str" cm="1">
        <f t="array" aca="1" ref="L160" ca="1">IF($K160="",OFFSET(L160,-1,,,),K160)</f>
        <v>02.07.01.02</v>
      </c>
      <c r="M160" s="175" t="str" cm="1">
        <f t="array" aca="1" ref="M160" ca="1">IF(OR($K160=0,$K160=""),OFFSET(M160,-1,,,),O160)</f>
        <v>ENVELOPAMENTO DE TUBULAÇÃO EM AREIA</v>
      </c>
      <c r="N160" s="67" t="s">
        <v>280</v>
      </c>
      <c r="O160" s="68" t="s">
        <v>4264</v>
      </c>
      <c r="P160" s="68"/>
      <c r="Q160" s="68" t="s">
        <v>3256</v>
      </c>
      <c r="R160" s="69">
        <v>59.76</v>
      </c>
      <c r="S160" s="70">
        <v>220</v>
      </c>
      <c r="T160" s="70">
        <v>13147.199999999999</v>
      </c>
      <c r="U160" s="67"/>
      <c r="V160" s="71"/>
      <c r="W160" s="171"/>
      <c r="X160" s="172"/>
      <c r="Y160" s="176">
        <f t="shared" si="69"/>
        <v>0</v>
      </c>
      <c r="AA160" s="192"/>
    </row>
    <row r="161" spans="2:28" hidden="1">
      <c r="B161" s="189">
        <f t="shared" si="62"/>
        <v>0</v>
      </c>
      <c r="C161" s="189">
        <f t="shared" ca="1" si="63"/>
        <v>0</v>
      </c>
      <c r="D161" s="189">
        <f t="shared" si="64"/>
        <v>0</v>
      </c>
      <c r="E161" s="189">
        <f t="shared" ca="1" si="65"/>
        <v>0</v>
      </c>
      <c r="F161" s="189">
        <f t="shared" si="66"/>
        <v>0</v>
      </c>
      <c r="G161" s="189" cm="1">
        <f t="array" aca="1" ref="G161" ca="1">OFFSET(G161,-1,,,)+1</f>
        <v>156</v>
      </c>
      <c r="H161" s="189">
        <f t="shared" si="60"/>
        <v>0</v>
      </c>
      <c r="I161" s="189">
        <f t="shared" si="67"/>
        <v>0</v>
      </c>
      <c r="J161" s="179">
        <f t="shared" si="68"/>
        <v>0</v>
      </c>
      <c r="K161" s="173"/>
      <c r="L161" s="174" t="str" cm="1">
        <f t="array" aca="1" ref="L161" ca="1">IF($K161="",OFFSET(L161,-1,,,),K161)</f>
        <v>02.07.01.02</v>
      </c>
      <c r="M161" s="175" t="str" cm="1">
        <f t="array" aca="1" ref="M161" ca="1">IF(OR($K161=0,$K161=""),OFFSET(M161,-1,,,),O161)</f>
        <v>ENVELOPAMENTO DE TUBULAÇÃO EM AREIA</v>
      </c>
      <c r="N161" s="67" t="s">
        <v>180</v>
      </c>
      <c r="O161" s="68" t="s">
        <v>181</v>
      </c>
      <c r="P161" s="68"/>
      <c r="Q161" s="68" t="s">
        <v>3256</v>
      </c>
      <c r="R161" s="69">
        <v>59.76</v>
      </c>
      <c r="S161" s="70">
        <v>200</v>
      </c>
      <c r="T161" s="70">
        <v>11952</v>
      </c>
      <c r="U161" s="67" t="s">
        <v>277</v>
      </c>
      <c r="V161" s="71" t="s">
        <v>278</v>
      </c>
      <c r="W161" s="171"/>
      <c r="X161" s="172"/>
      <c r="Y161" s="176">
        <f t="shared" si="69"/>
        <v>0</v>
      </c>
      <c r="AA161" s="192"/>
      <c r="AB161" s="193"/>
    </row>
    <row r="162" spans="2:28" hidden="1">
      <c r="B162" s="189">
        <f t="shared" si="62"/>
        <v>0</v>
      </c>
      <c r="C162" s="189">
        <f t="shared" ca="1" si="63"/>
        <v>0</v>
      </c>
      <c r="D162" s="189">
        <f t="shared" si="64"/>
        <v>0</v>
      </c>
      <c r="E162" s="189">
        <f t="shared" ca="1" si="65"/>
        <v>0</v>
      </c>
      <c r="F162" s="189">
        <f t="shared" si="66"/>
        <v>0</v>
      </c>
      <c r="G162" s="189" cm="1">
        <f t="array" aca="1" ref="G162" ca="1">OFFSET(G162,-1,,,)+1</f>
        <v>157</v>
      </c>
      <c r="H162" s="189">
        <f t="shared" si="60"/>
        <v>0</v>
      </c>
      <c r="I162" s="189">
        <f t="shared" si="67"/>
        <v>0</v>
      </c>
      <c r="J162" s="179">
        <f t="shared" si="68"/>
        <v>0</v>
      </c>
      <c r="K162" s="173"/>
      <c r="L162" s="174" t="str" cm="1">
        <f t="array" aca="1" ref="L162" ca="1">IF($K162="",OFFSET(L162,-1,,,),K162)</f>
        <v>02.07.01.02</v>
      </c>
      <c r="M162" s="175" t="str" cm="1">
        <f t="array" aca="1" ref="M162" ca="1">IF(OR($K162=0,$K162=""),OFFSET(M162,-1,,,),O162)</f>
        <v>ENVELOPAMENTO DE TUBULAÇÃO EM AREIA</v>
      </c>
      <c r="N162" s="67" t="s">
        <v>281</v>
      </c>
      <c r="O162" s="68" t="s">
        <v>282</v>
      </c>
      <c r="P162" s="68"/>
      <c r="Q162" s="68" t="s">
        <v>3253</v>
      </c>
      <c r="R162" s="69">
        <v>59.76</v>
      </c>
      <c r="S162" s="70">
        <v>20</v>
      </c>
      <c r="T162" s="70">
        <v>1195.2</v>
      </c>
      <c r="U162" s="67" t="s">
        <v>277</v>
      </c>
      <c r="V162" s="71" t="s">
        <v>278</v>
      </c>
      <c r="W162" s="171"/>
      <c r="X162" s="172"/>
      <c r="Y162" s="176">
        <f t="shared" si="69"/>
        <v>0</v>
      </c>
      <c r="AA162" s="192"/>
      <c r="AB162" s="193"/>
    </row>
    <row r="163" spans="2:28">
      <c r="B163" s="189">
        <f t="shared" si="62"/>
        <v>0</v>
      </c>
      <c r="C163" s="189">
        <f t="shared" ca="1" si="63"/>
        <v>0</v>
      </c>
      <c r="D163" s="189">
        <f t="shared" si="64"/>
        <v>0</v>
      </c>
      <c r="E163" s="189">
        <f t="shared" ca="1" si="65"/>
        <v>0</v>
      </c>
      <c r="F163" s="189">
        <f t="shared" si="66"/>
        <v>0</v>
      </c>
      <c r="G163" s="189" cm="1">
        <f t="array" aca="1" ref="G163" ca="1">OFFSET(G163,-1,,,)+1</f>
        <v>158</v>
      </c>
      <c r="H163" s="189">
        <f t="shared" si="60"/>
        <v>0</v>
      </c>
      <c r="I163" s="189">
        <f t="shared" si="67"/>
        <v>0</v>
      </c>
      <c r="J163" s="179">
        <f t="shared" si="68"/>
        <v>0</v>
      </c>
      <c r="K163" s="173" t="s">
        <v>283</v>
      </c>
      <c r="L163" s="174" t="str" cm="1">
        <f t="array" aca="1" ref="L163" ca="1">IF($K163="",OFFSET(L163,-1,,,),K163)</f>
        <v>02.07.01.03</v>
      </c>
      <c r="M163" s="175" t="str" cm="1">
        <f t="array" aca="1" ref="M163" ca="1">IF(OR($K163=0,$K163=""),OFFSET(M163,-1,,,),O163)</f>
        <v>REATERRO COMPACTADO ACIMA 95% PN</v>
      </c>
      <c r="N163" s="67" t="s">
        <v>284</v>
      </c>
      <c r="O163" s="68" t="s">
        <v>4265</v>
      </c>
      <c r="P163" s="68"/>
      <c r="Q163" s="68" t="s">
        <v>3256</v>
      </c>
      <c r="R163" s="69">
        <v>22.92</v>
      </c>
      <c r="S163" s="70">
        <v>16.5</v>
      </c>
      <c r="T163" s="70">
        <v>378.18</v>
      </c>
      <c r="U163" s="67"/>
      <c r="V163" s="71"/>
      <c r="W163" s="171"/>
      <c r="X163" s="172"/>
      <c r="Y163" s="176">
        <f t="shared" si="69"/>
        <v>0</v>
      </c>
      <c r="AA163" s="192"/>
      <c r="AB163" s="193"/>
    </row>
    <row r="164" spans="2:28" hidden="1">
      <c r="B164" s="189">
        <f t="shared" si="62"/>
        <v>0</v>
      </c>
      <c r="C164" s="189">
        <f t="shared" ca="1" si="63"/>
        <v>0</v>
      </c>
      <c r="D164" s="189">
        <f t="shared" si="64"/>
        <v>0</v>
      </c>
      <c r="E164" s="189">
        <f t="shared" ca="1" si="65"/>
        <v>0</v>
      </c>
      <c r="F164" s="189">
        <f t="shared" si="66"/>
        <v>0</v>
      </c>
      <c r="G164" s="189" cm="1">
        <f t="array" aca="1" ref="G164" ca="1">OFFSET(G164,-1,,,)+1</f>
        <v>159</v>
      </c>
      <c r="H164" s="189">
        <f t="shared" si="60"/>
        <v>0</v>
      </c>
      <c r="I164" s="189">
        <f t="shared" si="67"/>
        <v>0</v>
      </c>
      <c r="J164" s="179">
        <f t="shared" si="68"/>
        <v>0</v>
      </c>
      <c r="K164" s="173"/>
      <c r="L164" s="174" t="str" cm="1">
        <f t="array" aca="1" ref="L164" ca="1">IF($K164="",OFFSET(L164,-1,,,),K164)</f>
        <v>02.07.01.03</v>
      </c>
      <c r="M164" s="175" t="str" cm="1">
        <f t="array" aca="1" ref="M164" ca="1">IF(OR($K164=0,$K164=""),OFFSET(M164,-1,,,),O164)</f>
        <v>REATERRO COMPACTADO ACIMA 95% PN</v>
      </c>
      <c r="N164" s="67" t="s">
        <v>285</v>
      </c>
      <c r="O164" s="68" t="s">
        <v>286</v>
      </c>
      <c r="P164" s="68"/>
      <c r="Q164" s="68" t="s">
        <v>3256</v>
      </c>
      <c r="R164" s="69">
        <v>22.92</v>
      </c>
      <c r="S164" s="70">
        <v>16.5</v>
      </c>
      <c r="T164" s="70">
        <v>378.18</v>
      </c>
      <c r="U164" s="67" t="s">
        <v>277</v>
      </c>
      <c r="V164" s="71" t="s">
        <v>278</v>
      </c>
      <c r="W164" s="171"/>
      <c r="X164" s="172"/>
      <c r="Y164" s="176">
        <f t="shared" si="69"/>
        <v>0</v>
      </c>
      <c r="AA164" s="192"/>
      <c r="AB164" s="193"/>
    </row>
    <row r="165" spans="2:28">
      <c r="B165" s="189">
        <f t="shared" si="62"/>
        <v>0</v>
      </c>
      <c r="C165" s="189">
        <f t="shared" ca="1" si="63"/>
        <v>0</v>
      </c>
      <c r="D165" s="189">
        <f t="shared" si="64"/>
        <v>0</v>
      </c>
      <c r="E165" s="189">
        <f t="shared" ca="1" si="65"/>
        <v>0</v>
      </c>
      <c r="F165" s="189">
        <f t="shared" si="66"/>
        <v>0</v>
      </c>
      <c r="G165" s="189" cm="1">
        <f t="array" aca="1" ref="G165" ca="1">OFFSET(G165,-1,,,)+1</f>
        <v>160</v>
      </c>
      <c r="H165" s="189">
        <f t="shared" si="60"/>
        <v>0</v>
      </c>
      <c r="I165" s="189">
        <f t="shared" si="67"/>
        <v>0</v>
      </c>
      <c r="J165" s="179">
        <f t="shared" si="68"/>
        <v>0</v>
      </c>
      <c r="K165" s="173" t="s">
        <v>287</v>
      </c>
      <c r="L165" s="174" t="str" cm="1">
        <f t="array" aca="1" ref="L165" ca="1">IF($K165="",OFFSET(L165,-1,,,),K165)</f>
        <v>02.07.01.04</v>
      </c>
      <c r="M165" s="175" t="str" cm="1">
        <f t="array" aca="1" ref="M165" ca="1">IF(OR($K165=0,$K165=""),OFFSET(M165,-1,,,),O165)</f>
        <v>TRANSPORTE BOTA FORA DE TERRA CUBICAGEM DE CORTE</v>
      </c>
      <c r="N165" s="67" t="s">
        <v>288</v>
      </c>
      <c r="O165" s="68" t="s">
        <v>4219</v>
      </c>
      <c r="P165" s="68"/>
      <c r="Q165" s="68" t="s">
        <v>3256</v>
      </c>
      <c r="R165" s="69">
        <v>39.840000000000003</v>
      </c>
      <c r="S165" s="70">
        <v>78</v>
      </c>
      <c r="T165" s="70">
        <v>3107.5200000000004</v>
      </c>
      <c r="U165" s="67"/>
      <c r="V165" s="71"/>
      <c r="W165" s="171"/>
      <c r="X165" s="172"/>
      <c r="Y165" s="176">
        <f t="shared" si="69"/>
        <v>0</v>
      </c>
      <c r="AA165" s="192"/>
      <c r="AB165" s="193"/>
    </row>
    <row r="166" spans="2:28" hidden="1">
      <c r="B166" s="189">
        <f t="shared" si="62"/>
        <v>0</v>
      </c>
      <c r="C166" s="189">
        <f t="shared" ca="1" si="63"/>
        <v>0</v>
      </c>
      <c r="D166" s="189">
        <f t="shared" si="64"/>
        <v>0</v>
      </c>
      <c r="E166" s="189">
        <f t="shared" ca="1" si="65"/>
        <v>0</v>
      </c>
      <c r="F166" s="189">
        <f t="shared" si="66"/>
        <v>0</v>
      </c>
      <c r="G166" s="189" cm="1">
        <f t="array" aca="1" ref="G166" ca="1">OFFSET(G166,-1,,,)+1</f>
        <v>161</v>
      </c>
      <c r="H166" s="189">
        <f t="shared" si="60"/>
        <v>0</v>
      </c>
      <c r="I166" s="189">
        <f t="shared" si="67"/>
        <v>0</v>
      </c>
      <c r="J166" s="179">
        <f t="shared" si="68"/>
        <v>0</v>
      </c>
      <c r="K166" s="173"/>
      <c r="L166" s="174" t="str" cm="1">
        <f t="array" aca="1" ref="L166" ca="1">IF($K166="",OFFSET(L166,-1,,,),K166)</f>
        <v>02.07.01.04</v>
      </c>
      <c r="M166" s="175" t="str" cm="1">
        <f t="array" aca="1" ref="M166" ca="1">IF(OR($K166=0,$K166=""),OFFSET(M166,-1,,,),O166)</f>
        <v>TRANSPORTE BOTA FORA DE TERRA CUBICAGEM DE CORTE</v>
      </c>
      <c r="N166" s="67" t="s">
        <v>289</v>
      </c>
      <c r="O166" s="68" t="s">
        <v>290</v>
      </c>
      <c r="P166" s="68"/>
      <c r="Q166" s="68" t="s">
        <v>3256</v>
      </c>
      <c r="R166" s="69">
        <v>51.792000000000002</v>
      </c>
      <c r="S166" s="70">
        <v>60</v>
      </c>
      <c r="T166" s="70">
        <v>3107.52</v>
      </c>
      <c r="U166" s="67" t="s">
        <v>277</v>
      </c>
      <c r="V166" s="71" t="s">
        <v>278</v>
      </c>
      <c r="W166" s="171"/>
      <c r="X166" s="172"/>
      <c r="Y166" s="176">
        <f t="shared" si="69"/>
        <v>0</v>
      </c>
      <c r="AA166" s="192"/>
      <c r="AB166" s="193"/>
    </row>
    <row r="167" spans="2:28" hidden="1">
      <c r="B167" s="189">
        <f t="shared" si="62"/>
        <v>0</v>
      </c>
      <c r="C167" s="189">
        <f t="shared" ca="1" si="63"/>
        <v>0</v>
      </c>
      <c r="D167" s="189">
        <f t="shared" si="64"/>
        <v>0</v>
      </c>
      <c r="E167" s="189">
        <f t="shared" ca="1" si="65"/>
        <v>0</v>
      </c>
      <c r="F167" s="189">
        <f t="shared" si="66"/>
        <v>0</v>
      </c>
      <c r="G167" s="189" cm="1">
        <f t="array" aca="1" ref="G167" ca="1">OFFSET(G167,-1,,,)+1</f>
        <v>162</v>
      </c>
      <c r="H167" s="189">
        <f t="shared" si="60"/>
        <v>0</v>
      </c>
      <c r="I167" s="189">
        <f t="shared" si="67"/>
        <v>0</v>
      </c>
      <c r="J167" s="179">
        <f t="shared" si="68"/>
        <v>0</v>
      </c>
      <c r="K167" s="173" t="s">
        <v>291</v>
      </c>
      <c r="L167" s="174" t="str" cm="1">
        <f t="array" aca="1" ref="L167" ca="1">IF($K167="",OFFSET(L167,-1,,,),K167)</f>
        <v>02.07.02</v>
      </c>
      <c r="M167" s="175" t="str" cm="1">
        <f t="array" aca="1" ref="M167" ca="1">IF(OR($K167=0,$K167=""),OFFSET(M167,-1,,,),O167)</f>
        <v>RESERVATÓRIOS</v>
      </c>
      <c r="N167" s="67" t="s">
        <v>143</v>
      </c>
      <c r="O167" s="68" t="s">
        <v>4266</v>
      </c>
      <c r="P167" s="68"/>
      <c r="Q167" s="68"/>
      <c r="R167" s="69"/>
      <c r="S167" s="70"/>
      <c r="T167" s="70">
        <v>0</v>
      </c>
      <c r="U167" s="67"/>
      <c r="V167" s="71"/>
      <c r="W167" s="171"/>
      <c r="X167" s="172"/>
      <c r="Y167" s="176">
        <f t="shared" si="69"/>
        <v>0</v>
      </c>
      <c r="AA167" s="192"/>
      <c r="AB167" s="193"/>
    </row>
    <row r="168" spans="2:28" hidden="1">
      <c r="B168" s="189">
        <f t="shared" si="62"/>
        <v>0</v>
      </c>
      <c r="C168" s="189">
        <f t="shared" ca="1" si="63"/>
        <v>0</v>
      </c>
      <c r="D168" s="189">
        <f t="shared" si="64"/>
        <v>0</v>
      </c>
      <c r="E168" s="189">
        <f t="shared" ca="1" si="65"/>
        <v>0</v>
      </c>
      <c r="F168" s="189">
        <f t="shared" si="66"/>
        <v>0</v>
      </c>
      <c r="G168" s="189" cm="1">
        <f t="array" aca="1" ref="G168" ca="1">OFFSET(G168,-1,,,)+1</f>
        <v>163</v>
      </c>
      <c r="H168" s="189">
        <f t="shared" si="60"/>
        <v>0</v>
      </c>
      <c r="I168" s="189">
        <f t="shared" si="67"/>
        <v>0</v>
      </c>
      <c r="J168" s="179">
        <f t="shared" si="68"/>
        <v>0</v>
      </c>
      <c r="K168" s="173" t="s">
        <v>292</v>
      </c>
      <c r="L168" s="174" t="str" cm="1">
        <f t="array" aca="1" ref="L168" ca="1">IF($K168="",OFFSET(L168,-1,,,),K168)</f>
        <v>02.07.02.01</v>
      </c>
      <c r="M168" s="175" t="str" cm="1">
        <f t="array" aca="1" ref="M168" ca="1">IF(OR($K168=0,$K168=""),OFFSET(M168,-1,,,),O168)</f>
        <v>RESERVATÓRIOS</v>
      </c>
      <c r="N168" s="67" t="s">
        <v>143</v>
      </c>
      <c r="O168" s="68" t="s">
        <v>4266</v>
      </c>
      <c r="P168" s="68"/>
      <c r="Q168" s="68"/>
      <c r="R168" s="69"/>
      <c r="S168" s="70"/>
      <c r="T168" s="70">
        <v>0</v>
      </c>
      <c r="U168" s="67"/>
      <c r="V168" s="71"/>
      <c r="W168" s="171"/>
      <c r="X168" s="172"/>
      <c r="Y168" s="176">
        <f t="shared" si="69"/>
        <v>0</v>
      </c>
      <c r="AA168" s="192"/>
      <c r="AB168" s="193"/>
    </row>
    <row r="169" spans="2:28">
      <c r="B169" s="189">
        <f t="shared" si="62"/>
        <v>0</v>
      </c>
      <c r="C169" s="189">
        <f t="shared" ca="1" si="63"/>
        <v>0</v>
      </c>
      <c r="D169" s="189">
        <f t="shared" si="64"/>
        <v>0</v>
      </c>
      <c r="E169" s="189">
        <f t="shared" ca="1" si="65"/>
        <v>0</v>
      </c>
      <c r="F169" s="189">
        <f t="shared" si="66"/>
        <v>0</v>
      </c>
      <c r="G169" s="189" cm="1">
        <f t="array" aca="1" ref="G169" ca="1">OFFSET(G169,-1,,,)+1</f>
        <v>164</v>
      </c>
      <c r="H169" s="189">
        <f t="shared" si="60"/>
        <v>0</v>
      </c>
      <c r="I169" s="189">
        <f t="shared" si="67"/>
        <v>0</v>
      </c>
      <c r="J169" s="179">
        <f t="shared" si="68"/>
        <v>0</v>
      </c>
      <c r="K169" s="173" t="s">
        <v>293</v>
      </c>
      <c r="L169" s="174" t="str" cm="1">
        <f t="array" aca="1" ref="L169" ca="1">IF($K169="",OFFSET(L169,-1,,,),K169)</f>
        <v>02.07.02.01.01</v>
      </c>
      <c r="M169" s="175" t="str" cm="1">
        <f t="array" aca="1" ref="M169" ca="1">IF(OR($K169=0,$K169=""),OFFSET(M169,-1,,,),O169)</f>
        <v>BOMBAS PARA ÁGUA FRIA</v>
      </c>
      <c r="N169" s="67" t="s">
        <v>468</v>
      </c>
      <c r="O169" s="68" t="s">
        <v>4267</v>
      </c>
      <c r="P169" s="68"/>
      <c r="Q169" s="68" t="s">
        <v>3257</v>
      </c>
      <c r="R169" s="69">
        <v>1</v>
      </c>
      <c r="S169" s="70">
        <v>71720</v>
      </c>
      <c r="T169" s="70">
        <v>71720</v>
      </c>
      <c r="U169" s="67"/>
      <c r="V169" s="71"/>
      <c r="W169" s="171"/>
      <c r="X169" s="172"/>
      <c r="Y169" s="176">
        <f t="shared" si="69"/>
        <v>0</v>
      </c>
      <c r="AA169" s="192"/>
      <c r="AB169" s="193"/>
    </row>
    <row r="170" spans="2:28" hidden="1">
      <c r="B170" s="189">
        <f t="shared" si="62"/>
        <v>0</v>
      </c>
      <c r="C170" s="189">
        <f t="shared" ca="1" si="63"/>
        <v>0</v>
      </c>
      <c r="D170" s="189">
        <f t="shared" si="64"/>
        <v>0</v>
      </c>
      <c r="E170" s="189">
        <f t="shared" ca="1" si="65"/>
        <v>0</v>
      </c>
      <c r="F170" s="189">
        <f t="shared" si="66"/>
        <v>0</v>
      </c>
      <c r="G170" s="189" cm="1">
        <f t="array" aca="1" ref="G170" ca="1">OFFSET(G170,-1,,,)+1</f>
        <v>165</v>
      </c>
      <c r="H170" s="189">
        <f t="shared" si="60"/>
        <v>0</v>
      </c>
      <c r="I170" s="189">
        <f t="shared" si="67"/>
        <v>0</v>
      </c>
      <c r="J170" s="179">
        <f t="shared" si="68"/>
        <v>0</v>
      </c>
      <c r="K170" s="173"/>
      <c r="L170" s="174" t="str" cm="1">
        <f t="array" aca="1" ref="L170" ca="1">IF($K170="",OFFSET(L170,-1,,,),K170)</f>
        <v>02.07.02.01.01</v>
      </c>
      <c r="M170" s="175" t="str" cm="1">
        <f t="array" aca="1" ref="M170" ca="1">IF(OR($K170=0,$K170=""),OFFSET(M170,-1,,,),O170)</f>
        <v>BOMBAS PARA ÁGUA FRIA</v>
      </c>
      <c r="N170" s="67" t="s">
        <v>2829</v>
      </c>
      <c r="O170" s="68" t="s">
        <v>3050</v>
      </c>
      <c r="P170" s="68"/>
      <c r="Q170" s="68" t="s">
        <v>3260</v>
      </c>
      <c r="R170" s="69">
        <v>1</v>
      </c>
      <c r="S170" s="70">
        <v>6500</v>
      </c>
      <c r="T170" s="70">
        <v>6500</v>
      </c>
      <c r="U170" s="67" t="s">
        <v>294</v>
      </c>
      <c r="V170" s="71" t="s">
        <v>295</v>
      </c>
      <c r="W170" s="171"/>
      <c r="X170" s="172"/>
      <c r="Y170" s="176">
        <f t="shared" si="69"/>
        <v>0</v>
      </c>
      <c r="AA170" s="192"/>
      <c r="AB170" s="193"/>
    </row>
    <row r="171" spans="2:28" hidden="1">
      <c r="B171" s="189">
        <f t="shared" si="62"/>
        <v>0</v>
      </c>
      <c r="C171" s="189">
        <f t="shared" ca="1" si="63"/>
        <v>0</v>
      </c>
      <c r="D171" s="189">
        <f t="shared" si="64"/>
        <v>0</v>
      </c>
      <c r="E171" s="189">
        <f t="shared" ca="1" si="65"/>
        <v>0</v>
      </c>
      <c r="F171" s="189">
        <f t="shared" si="66"/>
        <v>0</v>
      </c>
      <c r="G171" s="189" cm="1">
        <f t="array" aca="1" ref="G171" ca="1">OFFSET(G171,-1,,,)+1</f>
        <v>166</v>
      </c>
      <c r="H171" s="189">
        <f t="shared" si="60"/>
        <v>0</v>
      </c>
      <c r="I171" s="189">
        <f t="shared" si="67"/>
        <v>0</v>
      </c>
      <c r="J171" s="179">
        <f t="shared" si="68"/>
        <v>0</v>
      </c>
      <c r="K171" s="173"/>
      <c r="L171" s="174" t="str" cm="1">
        <f t="array" aca="1" ref="L171" ca="1">IF($K171="",OFFSET(L171,-1,,,),K171)</f>
        <v>02.07.02.01.01</v>
      </c>
      <c r="M171" s="175" t="str" cm="1">
        <f t="array" aca="1" ref="M171" ca="1">IF(OR($K171=0,$K171=""),OFFSET(M171,-1,,,),O171)</f>
        <v>BOMBAS PARA ÁGUA FRIA</v>
      </c>
      <c r="N171" s="67" t="s">
        <v>3830</v>
      </c>
      <c r="O171" s="68" t="s">
        <v>4268</v>
      </c>
      <c r="P171" s="68"/>
      <c r="Q171" s="68" t="s">
        <v>3260</v>
      </c>
      <c r="R171" s="69">
        <v>2</v>
      </c>
      <c r="S171" s="70">
        <v>22630</v>
      </c>
      <c r="T171" s="70">
        <v>45260</v>
      </c>
      <c r="U171" s="67" t="s">
        <v>294</v>
      </c>
      <c r="V171" s="71" t="s">
        <v>295</v>
      </c>
      <c r="W171" s="171"/>
      <c r="X171" s="172"/>
      <c r="Y171" s="176">
        <f t="shared" si="69"/>
        <v>0</v>
      </c>
      <c r="AA171" s="192"/>
      <c r="AB171" s="193"/>
    </row>
    <row r="172" spans="2:28" hidden="1">
      <c r="B172" s="189">
        <f t="shared" si="62"/>
        <v>0</v>
      </c>
      <c r="C172" s="189">
        <f t="shared" ca="1" si="63"/>
        <v>0</v>
      </c>
      <c r="D172" s="189">
        <f t="shared" si="64"/>
        <v>0</v>
      </c>
      <c r="E172" s="189">
        <f t="shared" ca="1" si="65"/>
        <v>0</v>
      </c>
      <c r="F172" s="189">
        <f t="shared" si="66"/>
        <v>0</v>
      </c>
      <c r="G172" s="189" cm="1">
        <f t="array" aca="1" ref="G172" ca="1">OFFSET(G172,-1,,,)+1</f>
        <v>167</v>
      </c>
      <c r="H172" s="189">
        <f t="shared" si="60"/>
        <v>0</v>
      </c>
      <c r="I172" s="189">
        <f t="shared" si="67"/>
        <v>0</v>
      </c>
      <c r="J172" s="179">
        <f t="shared" si="68"/>
        <v>0</v>
      </c>
      <c r="K172" s="173"/>
      <c r="L172" s="174" t="str" cm="1">
        <f t="array" aca="1" ref="L172" ca="1">IF($K172="",OFFSET(L172,-1,,,),K172)</f>
        <v>02.07.02.01.01</v>
      </c>
      <c r="M172" s="175" t="str" cm="1">
        <f t="array" aca="1" ref="M172" ca="1">IF(OR($K172=0,$K172=""),OFFSET(M172,-1,,,),O172)</f>
        <v>BOMBAS PARA ÁGUA FRIA</v>
      </c>
      <c r="N172" s="67" t="s">
        <v>3831</v>
      </c>
      <c r="O172" s="68" t="s">
        <v>4269</v>
      </c>
      <c r="P172" s="68"/>
      <c r="Q172" s="68" t="s">
        <v>3260</v>
      </c>
      <c r="R172" s="69">
        <v>1</v>
      </c>
      <c r="S172" s="70">
        <v>19960</v>
      </c>
      <c r="T172" s="70">
        <v>19960</v>
      </c>
      <c r="U172" s="67" t="s">
        <v>294</v>
      </c>
      <c r="V172" s="71" t="s">
        <v>295</v>
      </c>
      <c r="W172" s="171"/>
      <c r="X172" s="172"/>
      <c r="Y172" s="176">
        <f t="shared" si="69"/>
        <v>0</v>
      </c>
      <c r="AA172" s="192"/>
      <c r="AB172" s="193"/>
    </row>
    <row r="173" spans="2:28">
      <c r="B173" s="189">
        <f t="shared" si="62"/>
        <v>0</v>
      </c>
      <c r="C173" s="189">
        <f t="shared" ca="1" si="63"/>
        <v>0</v>
      </c>
      <c r="D173" s="189">
        <f t="shared" si="64"/>
        <v>0</v>
      </c>
      <c r="E173" s="189">
        <f t="shared" ca="1" si="65"/>
        <v>0</v>
      </c>
      <c r="F173" s="189">
        <f t="shared" si="66"/>
        <v>0</v>
      </c>
      <c r="G173" s="189" cm="1">
        <f t="array" aca="1" ref="G173" ca="1">OFFSET(G173,-1,,,)+1</f>
        <v>168</v>
      </c>
      <c r="H173" s="189">
        <f t="shared" si="60"/>
        <v>0</v>
      </c>
      <c r="I173" s="189">
        <f t="shared" si="67"/>
        <v>0</v>
      </c>
      <c r="J173" s="179">
        <f t="shared" si="68"/>
        <v>0</v>
      </c>
      <c r="K173" s="173" t="s">
        <v>304</v>
      </c>
      <c r="L173" s="174" t="str" cm="1">
        <f t="array" aca="1" ref="L173" ca="1">IF($K173="",OFFSET(L173,-1,,,),K173)</f>
        <v>02.07.02.01.02</v>
      </c>
      <c r="M173" s="175" t="str" cm="1">
        <f t="array" aca="1" ref="M173" ca="1">IF(OR($K173=0,$K173=""),OFFSET(M173,-1,,,),O173)</f>
        <v>INSTALAÇÕES DOS SISTEMAS DE BOMBEAMENTO DE ÁGUA</v>
      </c>
      <c r="N173" s="67" t="s">
        <v>465</v>
      </c>
      <c r="O173" s="68" t="s">
        <v>4270</v>
      </c>
      <c r="P173" s="68"/>
      <c r="Q173" s="68" t="s">
        <v>3257</v>
      </c>
      <c r="R173" s="69">
        <v>1</v>
      </c>
      <c r="S173" s="70">
        <v>7750</v>
      </c>
      <c r="T173" s="72">
        <v>7750</v>
      </c>
      <c r="U173" s="67"/>
      <c r="V173" s="71"/>
      <c r="W173" s="171"/>
      <c r="X173" s="172"/>
      <c r="Y173" s="176">
        <f t="shared" si="69"/>
        <v>0</v>
      </c>
      <c r="AA173" s="192"/>
      <c r="AB173" s="193"/>
    </row>
    <row r="174" spans="2:28" hidden="1">
      <c r="B174" s="189">
        <f t="shared" si="62"/>
        <v>0</v>
      </c>
      <c r="C174" s="189">
        <f t="shared" ca="1" si="63"/>
        <v>0</v>
      </c>
      <c r="D174" s="189">
        <f t="shared" si="64"/>
        <v>0</v>
      </c>
      <c r="E174" s="189">
        <f t="shared" ca="1" si="65"/>
        <v>0</v>
      </c>
      <c r="F174" s="189">
        <f t="shared" si="66"/>
        <v>0</v>
      </c>
      <c r="G174" s="189" cm="1">
        <f t="array" aca="1" ref="G174" ca="1">OFFSET(G174,-1,,,)+1</f>
        <v>169</v>
      </c>
      <c r="H174" s="189">
        <f t="shared" si="60"/>
        <v>0</v>
      </c>
      <c r="I174" s="189">
        <f t="shared" si="67"/>
        <v>0</v>
      </c>
      <c r="J174" s="179">
        <f t="shared" si="68"/>
        <v>0</v>
      </c>
      <c r="K174" s="173"/>
      <c r="L174" s="174" t="str" cm="1">
        <f t="array" aca="1" ref="L174" ca="1">IF($K174="",OFFSET(L174,-1,,,),K174)</f>
        <v>02.07.02.01.02</v>
      </c>
      <c r="M174" s="175" t="str" cm="1">
        <f t="array" aca="1" ref="M174" ca="1">IF(OR($K174=0,$K174=""),OFFSET(M174,-1,,,),O174)</f>
        <v>INSTALAÇÕES DOS SISTEMAS DE BOMBEAMENTO DE ÁGUA</v>
      </c>
      <c r="N174" s="67" t="s">
        <v>2830</v>
      </c>
      <c r="O174" s="68" t="s">
        <v>3051</v>
      </c>
      <c r="P174" s="68"/>
      <c r="Q174" s="68" t="s">
        <v>3260</v>
      </c>
      <c r="R174" s="69">
        <v>1</v>
      </c>
      <c r="S174" s="70">
        <v>1250</v>
      </c>
      <c r="T174" s="72">
        <v>1250</v>
      </c>
      <c r="U174" s="67" t="s">
        <v>294</v>
      </c>
      <c r="V174" s="71" t="s">
        <v>295</v>
      </c>
      <c r="W174" s="171"/>
      <c r="X174" s="172"/>
      <c r="Y174" s="176">
        <f t="shared" si="69"/>
        <v>0</v>
      </c>
      <c r="AA174" s="192"/>
      <c r="AB174" s="193"/>
    </row>
    <row r="175" spans="2:28" hidden="1">
      <c r="B175" s="189">
        <f t="shared" si="62"/>
        <v>0</v>
      </c>
      <c r="C175" s="189">
        <f t="shared" ca="1" si="63"/>
        <v>0</v>
      </c>
      <c r="D175" s="189">
        <f t="shared" si="64"/>
        <v>0</v>
      </c>
      <c r="E175" s="189">
        <f t="shared" ca="1" si="65"/>
        <v>0</v>
      </c>
      <c r="F175" s="189">
        <f t="shared" si="66"/>
        <v>0</v>
      </c>
      <c r="G175" s="189" cm="1">
        <f t="array" aca="1" ref="G175" ca="1">OFFSET(G175,-1,,,)+1</f>
        <v>170</v>
      </c>
      <c r="H175" s="189">
        <f t="shared" si="60"/>
        <v>0</v>
      </c>
      <c r="I175" s="189">
        <f t="shared" si="67"/>
        <v>0</v>
      </c>
      <c r="J175" s="179">
        <f t="shared" si="68"/>
        <v>0</v>
      </c>
      <c r="K175" s="173"/>
      <c r="L175" s="174" t="str" cm="1">
        <f t="array" aca="1" ref="L175" ca="1">IF($K175="",OFFSET(L175,-1,,,),K175)</f>
        <v>02.07.02.01.02</v>
      </c>
      <c r="M175" s="175" t="str" cm="1">
        <f t="array" aca="1" ref="M175" ca="1">IF(OR($K175=0,$K175=""),OFFSET(M175,-1,,,),O175)</f>
        <v>INSTALAÇÕES DOS SISTEMAS DE BOMBEAMENTO DE ÁGUA</v>
      </c>
      <c r="N175" s="67" t="s">
        <v>466</v>
      </c>
      <c r="O175" s="68" t="s">
        <v>467</v>
      </c>
      <c r="P175" s="68"/>
      <c r="Q175" s="68" t="s">
        <v>3260</v>
      </c>
      <c r="R175" s="69">
        <v>1</v>
      </c>
      <c r="S175" s="70">
        <v>6500</v>
      </c>
      <c r="T175" s="72">
        <v>6500</v>
      </c>
      <c r="U175" s="67" t="s">
        <v>294</v>
      </c>
      <c r="V175" s="71" t="s">
        <v>295</v>
      </c>
      <c r="W175" s="171"/>
      <c r="X175" s="172"/>
      <c r="Y175" s="176">
        <f t="shared" si="69"/>
        <v>0</v>
      </c>
      <c r="AA175" s="192"/>
      <c r="AB175" s="193"/>
    </row>
    <row r="176" spans="2:28">
      <c r="B176" s="189">
        <f t="shared" si="62"/>
        <v>0</v>
      </c>
      <c r="C176" s="189">
        <f t="shared" ca="1" si="63"/>
        <v>0</v>
      </c>
      <c r="D176" s="189">
        <f t="shared" si="64"/>
        <v>0</v>
      </c>
      <c r="E176" s="189">
        <f t="shared" ca="1" si="65"/>
        <v>0</v>
      </c>
      <c r="F176" s="189">
        <f t="shared" si="66"/>
        <v>0</v>
      </c>
      <c r="G176" s="189" cm="1">
        <f t="array" aca="1" ref="G176" ca="1">OFFSET(G176,-1,,,)+1</f>
        <v>171</v>
      </c>
      <c r="H176" s="189">
        <f t="shared" si="60"/>
        <v>0</v>
      </c>
      <c r="I176" s="189">
        <f t="shared" si="67"/>
        <v>0</v>
      </c>
      <c r="J176" s="179">
        <f t="shared" si="68"/>
        <v>0</v>
      </c>
      <c r="K176" s="173" t="s">
        <v>2543</v>
      </c>
      <c r="L176" s="174" t="str" cm="1">
        <f t="array" aca="1" ref="L176" ca="1">IF($K176="",OFFSET(L176,-1,,,),K176)</f>
        <v>02.07.02.01.03</v>
      </c>
      <c r="M176" s="175" t="str" cm="1">
        <f t="array" aca="1" ref="M176" ca="1">IF(OR($K176=0,$K176=""),OFFSET(M176,-1,,,),O176)</f>
        <v>RESERVATÓRIOS EM POLIETILENO</v>
      </c>
      <c r="N176" s="67" t="s">
        <v>3832</v>
      </c>
      <c r="O176" s="68" t="s">
        <v>4271</v>
      </c>
      <c r="P176" s="68"/>
      <c r="Q176" s="68" t="s">
        <v>3260</v>
      </c>
      <c r="R176" s="69">
        <v>1</v>
      </c>
      <c r="S176" s="70">
        <v>77059.8</v>
      </c>
      <c r="T176" s="72">
        <v>77059.8</v>
      </c>
      <c r="U176" s="67"/>
      <c r="V176" s="71"/>
      <c r="W176" s="171"/>
      <c r="X176" s="172"/>
      <c r="Y176" s="176">
        <f t="shared" si="69"/>
        <v>0</v>
      </c>
      <c r="AA176" s="192"/>
      <c r="AB176" s="193"/>
    </row>
    <row r="177" spans="2:28" hidden="1">
      <c r="B177" s="189">
        <f t="shared" si="62"/>
        <v>0</v>
      </c>
      <c r="C177" s="189">
        <f t="shared" ca="1" si="63"/>
        <v>0</v>
      </c>
      <c r="D177" s="189">
        <f t="shared" si="64"/>
        <v>0</v>
      </c>
      <c r="E177" s="189">
        <f t="shared" ca="1" si="65"/>
        <v>0</v>
      </c>
      <c r="F177" s="189">
        <f t="shared" si="66"/>
        <v>0</v>
      </c>
      <c r="G177" s="189" cm="1">
        <f t="array" aca="1" ref="G177" ca="1">OFFSET(G177,-1,,,)+1</f>
        <v>172</v>
      </c>
      <c r="H177" s="189">
        <f t="shared" si="60"/>
        <v>0</v>
      </c>
      <c r="I177" s="189">
        <f t="shared" si="67"/>
        <v>0</v>
      </c>
      <c r="J177" s="179">
        <f t="shared" si="68"/>
        <v>0</v>
      </c>
      <c r="K177" s="173"/>
      <c r="L177" s="174" t="str" cm="1">
        <f t="array" aca="1" ref="L177" ca="1">IF($K177="",OFFSET(L177,-1,,,),K177)</f>
        <v>02.07.02.01.03</v>
      </c>
      <c r="M177" s="175" t="str" cm="1">
        <f t="array" aca="1" ref="M177" ca="1">IF(OR($K177=0,$K177=""),OFFSET(M177,-1,,,),O177)</f>
        <v>RESERVATÓRIOS EM POLIETILENO</v>
      </c>
      <c r="N177" s="67" t="s">
        <v>3833</v>
      </c>
      <c r="O177" s="68" t="s">
        <v>4272</v>
      </c>
      <c r="P177" s="68"/>
      <c r="Q177" s="68" t="s">
        <v>3260</v>
      </c>
      <c r="R177" s="69">
        <v>2</v>
      </c>
      <c r="S177" s="70">
        <v>429.9</v>
      </c>
      <c r="T177" s="70">
        <v>859.8</v>
      </c>
      <c r="U177" s="67" t="s">
        <v>294</v>
      </c>
      <c r="V177" s="71" t="s">
        <v>295</v>
      </c>
      <c r="W177" s="171"/>
      <c r="X177" s="172"/>
      <c r="Y177" s="176">
        <f t="shared" si="69"/>
        <v>0</v>
      </c>
      <c r="AA177" s="192"/>
      <c r="AB177" s="193"/>
    </row>
    <row r="178" spans="2:28" hidden="1">
      <c r="B178" s="189">
        <f>IF(J178=0,0,U178)</f>
        <v>0</v>
      </c>
      <c r="C178" s="189">
        <f ca="1">IF(OR(J178=0,I178=0),0,IF(_xlfn.IFNA(MATCH(B178,OFFSET($B$5,,,$G178,),),0)&gt;0,0,MAX(OFFSET($C$5,,,$G178,))+1))</f>
        <v>0</v>
      </c>
      <c r="D178" s="189">
        <f>IF(J178=0,0,N178&amp;"-"&amp;U178)</f>
        <v>0</v>
      </c>
      <c r="E178" s="189">
        <f ca="1">IF(OR(J178=0,I178=0),0,IF(_xlfn.IFNA(MATCH(D178,OFFSET($D$5,,,$G178,),),0)&gt;0,0,_xlfn.MAXIFS(OFFSET($E$5,,,$G178,),OFFSET($J$5,,,$G178,),J178)+1))</f>
        <v>0</v>
      </c>
      <c r="F178" s="189">
        <f>IF(J178=0,0,E178&amp;"-"&amp;N178)</f>
        <v>0</v>
      </c>
      <c r="G178" s="189" cm="1">
        <f t="array" aca="1" ref="G178" ca="1">OFFSET(G178,-1,,,)+1</f>
        <v>173</v>
      </c>
      <c r="H178" s="189">
        <f>IF(OR($K178=0,$K178=""),$W178,0)</f>
        <v>0</v>
      </c>
      <c r="I178" s="189">
        <f>H178*R178</f>
        <v>0</v>
      </c>
      <c r="J178" s="179">
        <f>IF(AND(I178&lt;&gt;0,OR(K178=0,K178="")),N178&amp;" - Mapa",0)</f>
        <v>0</v>
      </c>
      <c r="K178" s="173"/>
      <c r="L178" s="174" t="str" cm="1">
        <f t="array" aca="1" ref="L178" ca="1">IF($K178="",OFFSET(L178,-1,,,),K178)</f>
        <v>02.07.02.01.03</v>
      </c>
      <c r="M178" s="175" t="str" cm="1">
        <f t="array" aca="1" ref="M178" ca="1">IF(OR($K178=0,$K178=""),OFFSET(M178,-1,,,),O178)</f>
        <v>RESERVATÓRIOS EM POLIETILENO</v>
      </c>
      <c r="N178" s="67" t="s">
        <v>3834</v>
      </c>
      <c r="O178" s="68" t="s">
        <v>4273</v>
      </c>
      <c r="P178" s="68"/>
      <c r="Q178" s="68" t="s">
        <v>3260</v>
      </c>
      <c r="R178" s="69">
        <v>6</v>
      </c>
      <c r="S178" s="70">
        <v>12500</v>
      </c>
      <c r="T178" s="70">
        <v>75000</v>
      </c>
      <c r="U178" s="67" t="s">
        <v>294</v>
      </c>
      <c r="V178" s="71" t="s">
        <v>295</v>
      </c>
      <c r="W178" s="171"/>
      <c r="X178" s="172"/>
      <c r="Y178" s="176">
        <f>X178+W178</f>
        <v>0</v>
      </c>
      <c r="AA178" s="192"/>
      <c r="AB178" s="193"/>
    </row>
    <row r="179" spans="2:28" hidden="1">
      <c r="B179" s="189">
        <f t="shared" ref="B179:B182" si="70">IF(J179=0,0,U179)</f>
        <v>0</v>
      </c>
      <c r="C179" s="189">
        <f t="shared" ref="C179:C182" ca="1" si="71">IF(OR(J179=0,I179=0),0,IF(_xlfn.IFNA(MATCH(B179,OFFSET($B$5,,,$G179,),),0)&gt;0,0,MAX(OFFSET($C$5,,,$G179,))+1))</f>
        <v>0</v>
      </c>
      <c r="D179" s="189">
        <f t="shared" ref="D179:D182" si="72">IF(J179=0,0,N179&amp;"-"&amp;U179)</f>
        <v>0</v>
      </c>
      <c r="E179" s="189">
        <f t="shared" ref="E179:E182" ca="1" si="73">IF(OR(J179=0,I179=0),0,IF(_xlfn.IFNA(MATCH(D179,OFFSET($D$5,,,$G179,),),0)&gt;0,0,_xlfn.MAXIFS(OFFSET($E$5,,,$G179,),OFFSET($J$5,,,$G179,),J179)+1))</f>
        <v>0</v>
      </c>
      <c r="F179" s="189">
        <f t="shared" ref="F179:F182" si="74">IF(J179=0,0,E179&amp;"-"&amp;N179)</f>
        <v>0</v>
      </c>
      <c r="G179" s="189" cm="1">
        <f t="array" aca="1" ref="G179" ca="1">OFFSET(G179,-1,,,)+1</f>
        <v>174</v>
      </c>
      <c r="H179" s="189">
        <f t="shared" ref="H179:H186" si="75">IF(OR($K179=0,$K179=""),$W179,0)</f>
        <v>0</v>
      </c>
      <c r="I179" s="189">
        <f t="shared" ref="I179:I182" si="76">H179*R179</f>
        <v>0</v>
      </c>
      <c r="J179" s="179">
        <f t="shared" ref="J179:J182" si="77">IF(AND(I179&lt;&gt;0,OR(K179=0,K179="")),N179&amp;" - Mapa",0)</f>
        <v>0</v>
      </c>
      <c r="K179" s="173"/>
      <c r="L179" s="174" t="str" cm="1">
        <f t="array" aca="1" ref="L179" ca="1">IF($K179="",OFFSET(L179,-1,,,),K179)</f>
        <v>02.07.02.01.03</v>
      </c>
      <c r="M179" s="175" t="str" cm="1">
        <f t="array" aca="1" ref="M179" ca="1">IF(OR($K179=0,$K179=""),OFFSET(M179,-1,,,),O179)</f>
        <v>RESERVATÓRIOS EM POLIETILENO</v>
      </c>
      <c r="N179" s="67" t="s">
        <v>3835</v>
      </c>
      <c r="O179" s="68" t="s">
        <v>4274</v>
      </c>
      <c r="P179" s="68"/>
      <c r="Q179" s="68" t="s">
        <v>3261</v>
      </c>
      <c r="R179" s="69">
        <v>8</v>
      </c>
      <c r="S179" s="70">
        <v>150</v>
      </c>
      <c r="T179" s="70">
        <v>1200</v>
      </c>
      <c r="U179" s="67" t="s">
        <v>294</v>
      </c>
      <c r="V179" s="71" t="s">
        <v>295</v>
      </c>
      <c r="W179" s="171"/>
      <c r="X179" s="172"/>
      <c r="Y179" s="176">
        <f t="shared" ref="Y179:Y182" si="78">X179+W179</f>
        <v>0</v>
      </c>
      <c r="AA179" s="192"/>
      <c r="AB179" s="193"/>
    </row>
    <row r="180" spans="2:28">
      <c r="B180" s="189">
        <f t="shared" si="70"/>
        <v>0</v>
      </c>
      <c r="C180" s="189">
        <f t="shared" ca="1" si="71"/>
        <v>0</v>
      </c>
      <c r="D180" s="189">
        <f t="shared" si="72"/>
        <v>0</v>
      </c>
      <c r="E180" s="189">
        <f t="shared" ca="1" si="73"/>
        <v>0</v>
      </c>
      <c r="F180" s="189">
        <f t="shared" si="74"/>
        <v>0</v>
      </c>
      <c r="G180" s="189" cm="1">
        <f t="array" aca="1" ref="G180" ca="1">OFFSET(G180,-1,,,)+1</f>
        <v>175</v>
      </c>
      <c r="H180" s="189">
        <f t="shared" si="75"/>
        <v>0</v>
      </c>
      <c r="I180" s="189">
        <f t="shared" si="76"/>
        <v>0</v>
      </c>
      <c r="J180" s="179">
        <f t="shared" si="77"/>
        <v>0</v>
      </c>
      <c r="K180" s="173" t="s">
        <v>3288</v>
      </c>
      <c r="L180" s="174" t="str" cm="1">
        <f t="array" aca="1" ref="L180" ca="1">IF($K180="",OFFSET(L180,-1,,,),K180)</f>
        <v>02.07.02.01.04</v>
      </c>
      <c r="M180" s="175" t="str" cm="1">
        <f t="array" aca="1" ref="M180" ca="1">IF(OR($K180=0,$K180=""),OFFSET(M180,-1,,,),O180)</f>
        <v>RESERVATÓRIOS EM AÇO CARBONO</v>
      </c>
      <c r="N180" s="67" t="s">
        <v>3836</v>
      </c>
      <c r="O180" s="68" t="s">
        <v>4275</v>
      </c>
      <c r="P180" s="68"/>
      <c r="Q180" s="68" t="s">
        <v>3260</v>
      </c>
      <c r="R180" s="69">
        <v>1</v>
      </c>
      <c r="S180" s="70">
        <v>89980</v>
      </c>
      <c r="T180" s="70">
        <v>89980</v>
      </c>
      <c r="U180" s="67"/>
      <c r="V180" s="71"/>
      <c r="W180" s="171"/>
      <c r="X180" s="172"/>
      <c r="Y180" s="176">
        <f t="shared" si="78"/>
        <v>0</v>
      </c>
      <c r="AA180" s="192"/>
      <c r="AB180" s="193"/>
    </row>
    <row r="181" spans="2:28" hidden="1">
      <c r="B181" s="189">
        <f t="shared" si="70"/>
        <v>0</v>
      </c>
      <c r="C181" s="189">
        <f t="shared" ca="1" si="71"/>
        <v>0</v>
      </c>
      <c r="D181" s="189">
        <f t="shared" si="72"/>
        <v>0</v>
      </c>
      <c r="E181" s="189">
        <f t="shared" ca="1" si="73"/>
        <v>0</v>
      </c>
      <c r="F181" s="189">
        <f t="shared" si="74"/>
        <v>0</v>
      </c>
      <c r="G181" s="189" cm="1">
        <f t="array" aca="1" ref="G181" ca="1">OFFSET(G181,-1,,,)+1</f>
        <v>176</v>
      </c>
      <c r="H181" s="189">
        <f t="shared" si="75"/>
        <v>0</v>
      </c>
      <c r="I181" s="189">
        <f t="shared" si="76"/>
        <v>0</v>
      </c>
      <c r="J181" s="179">
        <f t="shared" si="77"/>
        <v>0</v>
      </c>
      <c r="K181" s="173"/>
      <c r="L181" s="174" t="str" cm="1">
        <f t="array" aca="1" ref="L181" ca="1">IF($K181="",OFFSET(L181,-1,,,),K181)</f>
        <v>02.07.02.01.04</v>
      </c>
      <c r="M181" s="175" t="str" cm="1">
        <f t="array" aca="1" ref="M181" ca="1">IF(OR($K181=0,$K181=""),OFFSET(M181,-1,,,),O181)</f>
        <v>RESERVATÓRIOS EM AÇO CARBONO</v>
      </c>
      <c r="N181" s="67" t="s">
        <v>3837</v>
      </c>
      <c r="O181" s="68" t="s">
        <v>4276</v>
      </c>
      <c r="P181" s="68"/>
      <c r="Q181" s="68" t="s">
        <v>3260</v>
      </c>
      <c r="R181" s="69">
        <v>1</v>
      </c>
      <c r="S181" s="70">
        <v>89980</v>
      </c>
      <c r="T181" s="70">
        <v>89980</v>
      </c>
      <c r="U181" s="67" t="s">
        <v>294</v>
      </c>
      <c r="V181" s="71" t="s">
        <v>295</v>
      </c>
      <c r="W181" s="171"/>
      <c r="X181" s="172"/>
      <c r="Y181" s="176">
        <f t="shared" si="78"/>
        <v>0</v>
      </c>
      <c r="AA181" s="192"/>
      <c r="AB181" s="193"/>
    </row>
    <row r="182" spans="2:28" hidden="1">
      <c r="B182" s="189">
        <f t="shared" si="70"/>
        <v>0</v>
      </c>
      <c r="C182" s="189">
        <f t="shared" ca="1" si="71"/>
        <v>0</v>
      </c>
      <c r="D182" s="189">
        <f t="shared" si="72"/>
        <v>0</v>
      </c>
      <c r="E182" s="189">
        <f t="shared" ca="1" si="73"/>
        <v>0</v>
      </c>
      <c r="F182" s="189">
        <f t="shared" si="74"/>
        <v>0</v>
      </c>
      <c r="G182" s="189" cm="1">
        <f t="array" aca="1" ref="G182" ca="1">OFFSET(G182,-1,,,)+1</f>
        <v>177</v>
      </c>
      <c r="H182" s="189">
        <f t="shared" si="75"/>
        <v>0</v>
      </c>
      <c r="I182" s="189">
        <f t="shared" si="76"/>
        <v>0</v>
      </c>
      <c r="J182" s="179">
        <f t="shared" si="77"/>
        <v>0</v>
      </c>
      <c r="K182" s="173" t="s">
        <v>393</v>
      </c>
      <c r="L182" s="174" t="str" cm="1">
        <f t="array" aca="1" ref="L182" ca="1">IF($K182="",OFFSET(L182,-1,,,),K182)</f>
        <v>02.07.03</v>
      </c>
      <c r="M182" s="175" t="str" cm="1">
        <f t="array" aca="1" ref="M182" ca="1">IF(OR($K182=0,$K182=""),OFFSET(M182,-1,,,),O182)</f>
        <v>FUNDAÇÃO DO RESERVATÓRIO</v>
      </c>
      <c r="N182" s="67" t="s">
        <v>143</v>
      </c>
      <c r="O182" s="68" t="s">
        <v>4277</v>
      </c>
      <c r="P182" s="68"/>
      <c r="Q182" s="68"/>
      <c r="R182" s="69"/>
      <c r="S182" s="70"/>
      <c r="T182" s="70">
        <v>0</v>
      </c>
      <c r="U182" s="67"/>
      <c r="V182" s="71"/>
      <c r="W182" s="171"/>
      <c r="X182" s="172"/>
      <c r="Y182" s="176">
        <f t="shared" si="78"/>
        <v>0</v>
      </c>
      <c r="AA182" s="192"/>
      <c r="AB182" s="193"/>
    </row>
    <row r="183" spans="2:28">
      <c r="B183" s="189">
        <f>IF(J183=0,0,U183)</f>
        <v>0</v>
      </c>
      <c r="C183" s="189">
        <f ca="1">IF(OR(J183=0,I183=0),0,IF(_xlfn.IFNA(MATCH(B183,OFFSET($B$5,,,$G183,),),0)&gt;0,0,MAX(OFFSET($C$5,,,$G183,))+1))</f>
        <v>0</v>
      </c>
      <c r="D183" s="189">
        <f>IF(J183=0,0,N183&amp;"-"&amp;U183)</f>
        <v>0</v>
      </c>
      <c r="E183" s="189">
        <f ca="1">IF(OR(J183=0,I183=0),0,IF(_xlfn.IFNA(MATCH(D183,OFFSET($D$5,,,$G183,),),0)&gt;0,0,_xlfn.MAXIFS(OFFSET($E$5,,,$G183,),OFFSET($J$5,,,$G183,),J183)+1))</f>
        <v>0</v>
      </c>
      <c r="F183" s="189">
        <f>IF(J183=0,0,E183&amp;"-"&amp;N183)</f>
        <v>0</v>
      </c>
      <c r="G183" s="189" cm="1">
        <f t="array" aca="1" ref="G183" ca="1">OFFSET(G183,-1,,,)+1</f>
        <v>178</v>
      </c>
      <c r="H183" s="189">
        <f>IF(OR($K183=0,$K183=""),$W183,0)</f>
        <v>0</v>
      </c>
      <c r="I183" s="189">
        <f>H183*R183</f>
        <v>0</v>
      </c>
      <c r="J183" s="179">
        <f>IF(AND(I183&lt;&gt;0,OR(K183=0,K183="")),N183&amp;" - Mapa",0)</f>
        <v>0</v>
      </c>
      <c r="K183" s="173" t="s">
        <v>394</v>
      </c>
      <c r="L183" s="174" t="str" cm="1">
        <f t="array" aca="1" ref="L183" ca="1">IF($K183="",OFFSET(L183,-1,,,),K183)</f>
        <v>02.07.03.01</v>
      </c>
      <c r="M183" s="175" t="str" cm="1">
        <f t="array" aca="1" ref="M183" ca="1">IF(OR($K183=0,$K183=""),OFFSET(M183,-1,,,),O183)</f>
        <v>ESCAVAÇÃO MECANIZADA DE ESTACA HÉLICE CONTÍNUA - Ø40CM</v>
      </c>
      <c r="N183" s="67" t="s">
        <v>3838</v>
      </c>
      <c r="O183" s="68" t="s">
        <v>4278</v>
      </c>
      <c r="P183" s="68"/>
      <c r="Q183" s="68" t="s">
        <v>3253</v>
      </c>
      <c r="R183" s="69">
        <v>150.4</v>
      </c>
      <c r="S183" s="70">
        <v>68.307599999999994</v>
      </c>
      <c r="T183" s="70">
        <v>10273.463039999999</v>
      </c>
      <c r="U183" s="67"/>
      <c r="V183" s="71"/>
      <c r="W183" s="171"/>
      <c r="X183" s="172"/>
      <c r="Y183" s="176">
        <f>X183+W183</f>
        <v>0</v>
      </c>
      <c r="AA183" s="192"/>
      <c r="AB183" s="193"/>
    </row>
    <row r="184" spans="2:28" hidden="1">
      <c r="B184" s="189">
        <f t="shared" ref="B184:B186" si="79">IF(J184=0,0,U184)</f>
        <v>0</v>
      </c>
      <c r="C184" s="189">
        <f t="shared" ref="C184:C186" ca="1" si="80">IF(OR(J184=0,I184=0),0,IF(_xlfn.IFNA(MATCH(B184,OFFSET($B$5,,,$G184,),),0)&gt;0,0,MAX(OFFSET($C$5,,,$G184,))+1))</f>
        <v>0</v>
      </c>
      <c r="D184" s="189">
        <f t="shared" ref="D184:D186" si="81">IF(J184=0,0,N184&amp;"-"&amp;U184)</f>
        <v>0</v>
      </c>
      <c r="E184" s="189">
        <f t="shared" ref="E184:E186" ca="1" si="82">IF(OR(J184=0,I184=0),0,IF(_xlfn.IFNA(MATCH(D184,OFFSET($D$5,,,$G184,),),0)&gt;0,0,_xlfn.MAXIFS(OFFSET($E$5,,,$G184,),OFFSET($J$5,,,$G184,),J184)+1))</f>
        <v>0</v>
      </c>
      <c r="F184" s="189">
        <f t="shared" ref="F184:F186" si="83">IF(J184=0,0,E184&amp;"-"&amp;N184)</f>
        <v>0</v>
      </c>
      <c r="G184" s="189" cm="1">
        <f t="array" aca="1" ref="G184" ca="1">OFFSET(G184,-1,,,)+1</f>
        <v>179</v>
      </c>
      <c r="H184" s="189">
        <f t="shared" si="75"/>
        <v>0</v>
      </c>
      <c r="I184" s="189">
        <f t="shared" ref="I184:I186" si="84">H184*R184</f>
        <v>0</v>
      </c>
      <c r="J184" s="179">
        <f t="shared" ref="J184:J186" si="85">IF(AND(I184&lt;&gt;0,OR(K184=0,K184="")),N184&amp;" - Mapa",0)</f>
        <v>0</v>
      </c>
      <c r="K184" s="173"/>
      <c r="L184" s="174" t="str" cm="1">
        <f t="array" aca="1" ref="L184" ca="1">IF($K184="",OFFSET(L184,-1,,,),K184)</f>
        <v>02.07.03.01</v>
      </c>
      <c r="M184" s="175" t="str" cm="1">
        <f t="array" aca="1" ref="M184" ca="1">IF(OR($K184=0,$K184=""),OFFSET(M184,-1,,,),O184)</f>
        <v>ESCAVAÇÃO MECANIZADA DE ESTACA HÉLICE CONTÍNUA - Ø40CM</v>
      </c>
      <c r="N184" s="67" t="s">
        <v>230</v>
      </c>
      <c r="O184" s="68" t="s">
        <v>231</v>
      </c>
      <c r="P184" s="68"/>
      <c r="Q184" s="68" t="s">
        <v>3261</v>
      </c>
      <c r="R184" s="69">
        <v>15.04</v>
      </c>
      <c r="S184" s="70">
        <v>22.31</v>
      </c>
      <c r="T184" s="70">
        <v>335.54239999999999</v>
      </c>
      <c r="U184" s="67" t="s">
        <v>294</v>
      </c>
      <c r="V184" s="71" t="s">
        <v>295</v>
      </c>
      <c r="W184" s="171"/>
      <c r="X184" s="172"/>
      <c r="Y184" s="176">
        <f t="shared" ref="Y184:Y186" si="86">X184+W184</f>
        <v>0</v>
      </c>
      <c r="AA184" s="192"/>
      <c r="AB184" s="193"/>
    </row>
    <row r="185" spans="2:28" hidden="1">
      <c r="B185" s="189">
        <f t="shared" si="79"/>
        <v>0</v>
      </c>
      <c r="C185" s="189">
        <f t="shared" ca="1" si="80"/>
        <v>0</v>
      </c>
      <c r="D185" s="189">
        <f t="shared" si="81"/>
        <v>0</v>
      </c>
      <c r="E185" s="189">
        <f t="shared" ca="1" si="82"/>
        <v>0</v>
      </c>
      <c r="F185" s="189">
        <f t="shared" si="83"/>
        <v>0</v>
      </c>
      <c r="G185" s="189" cm="1">
        <f t="array" aca="1" ref="G185" ca="1">OFFSET(G185,-1,,,)+1</f>
        <v>180</v>
      </c>
      <c r="H185" s="189">
        <f t="shared" si="75"/>
        <v>0</v>
      </c>
      <c r="I185" s="189">
        <f t="shared" si="84"/>
        <v>0</v>
      </c>
      <c r="J185" s="179">
        <f t="shared" si="85"/>
        <v>0</v>
      </c>
      <c r="K185" s="173"/>
      <c r="L185" s="174" t="str" cm="1">
        <f t="array" aca="1" ref="L185" ca="1">IF($K185="",OFFSET(L185,-1,,,),K185)</f>
        <v>02.07.03.01</v>
      </c>
      <c r="M185" s="175" t="str" cm="1">
        <f t="array" aca="1" ref="M185" ca="1">IF(OR($K185=0,$K185=""),OFFSET(M185,-1,,,),O185)</f>
        <v>ESCAVAÇÃO MECANIZADA DE ESTACA HÉLICE CONTÍNUA - Ø40CM</v>
      </c>
      <c r="N185" s="67" t="s">
        <v>232</v>
      </c>
      <c r="O185" s="68" t="s">
        <v>233</v>
      </c>
      <c r="P185" s="68"/>
      <c r="Q185" s="68" t="s">
        <v>3261</v>
      </c>
      <c r="R185" s="69">
        <v>15.04</v>
      </c>
      <c r="S185" s="70">
        <v>0.97</v>
      </c>
      <c r="T185" s="70">
        <v>14.588799999999999</v>
      </c>
      <c r="U185" s="67" t="s">
        <v>294</v>
      </c>
      <c r="V185" s="71" t="s">
        <v>295</v>
      </c>
      <c r="W185" s="171"/>
      <c r="X185" s="172"/>
      <c r="Y185" s="176">
        <f t="shared" si="86"/>
        <v>0</v>
      </c>
      <c r="AA185" s="192"/>
      <c r="AB185" s="193"/>
    </row>
    <row r="186" spans="2:28" hidden="1">
      <c r="B186" s="189">
        <f t="shared" si="79"/>
        <v>0</v>
      </c>
      <c r="C186" s="189">
        <f t="shared" ca="1" si="80"/>
        <v>0</v>
      </c>
      <c r="D186" s="189">
        <f t="shared" si="81"/>
        <v>0</v>
      </c>
      <c r="E186" s="189">
        <f t="shared" ca="1" si="82"/>
        <v>0</v>
      </c>
      <c r="F186" s="189">
        <f t="shared" si="83"/>
        <v>0</v>
      </c>
      <c r="G186" s="189" cm="1">
        <f t="array" aca="1" ref="G186" ca="1">OFFSET(G186,-1,,,)+1</f>
        <v>181</v>
      </c>
      <c r="H186" s="189">
        <f t="shared" si="75"/>
        <v>0</v>
      </c>
      <c r="I186" s="189">
        <f t="shared" si="84"/>
        <v>0</v>
      </c>
      <c r="J186" s="179">
        <f t="shared" si="85"/>
        <v>0</v>
      </c>
      <c r="K186" s="173"/>
      <c r="L186" s="174" t="str" cm="1">
        <f t="array" aca="1" ref="L186" ca="1">IF($K186="",OFFSET(L186,-1,,,),K186)</f>
        <v>02.07.03.01</v>
      </c>
      <c r="M186" s="175" t="str" cm="1">
        <f t="array" aca="1" ref="M186" ca="1">IF(OR($K186=0,$K186=""),OFFSET(M186,-1,,,),O186)</f>
        <v>ESCAVAÇÃO MECANIZADA DE ESTACA HÉLICE CONTÍNUA - Ø40CM</v>
      </c>
      <c r="N186" s="67" t="s">
        <v>234</v>
      </c>
      <c r="O186" s="68" t="s">
        <v>235</v>
      </c>
      <c r="P186" s="68"/>
      <c r="Q186" s="68" t="s">
        <v>3261</v>
      </c>
      <c r="R186" s="69">
        <v>15.04</v>
      </c>
      <c r="S186" s="70">
        <v>1.78</v>
      </c>
      <c r="T186" s="70">
        <v>26.7712</v>
      </c>
      <c r="U186" s="67" t="s">
        <v>294</v>
      </c>
      <c r="V186" s="71" t="s">
        <v>295</v>
      </c>
      <c r="W186" s="171"/>
      <c r="X186" s="172"/>
      <c r="Y186" s="176">
        <f t="shared" si="86"/>
        <v>0</v>
      </c>
      <c r="AA186" s="192"/>
      <c r="AB186" s="193"/>
    </row>
    <row r="187" spans="2:28" hidden="1">
      <c r="B187" s="189">
        <f t="shared" si="62"/>
        <v>0</v>
      </c>
      <c r="C187" s="189">
        <f t="shared" ca="1" si="63"/>
        <v>0</v>
      </c>
      <c r="D187" s="189">
        <f t="shared" si="64"/>
        <v>0</v>
      </c>
      <c r="E187" s="189">
        <f t="shared" ca="1" si="65"/>
        <v>0</v>
      </c>
      <c r="F187" s="189">
        <f t="shared" si="66"/>
        <v>0</v>
      </c>
      <c r="G187" s="189" cm="1">
        <f t="array" aca="1" ref="G187" ca="1">OFFSET(G187,-1,,,)+1</f>
        <v>182</v>
      </c>
      <c r="H187" s="189">
        <f t="shared" si="60"/>
        <v>0</v>
      </c>
      <c r="I187" s="189">
        <f t="shared" si="67"/>
        <v>0</v>
      </c>
      <c r="J187" s="179">
        <f t="shared" si="68"/>
        <v>0</v>
      </c>
      <c r="K187" s="173"/>
      <c r="L187" s="174" t="str" cm="1">
        <f t="array" aca="1" ref="L187" ca="1">IF($K187="",OFFSET(L187,-1,,,),K187)</f>
        <v>02.07.03.01</v>
      </c>
      <c r="M187" s="175" t="str" cm="1">
        <f t="array" aca="1" ref="M187" ca="1">IF(OR($K187=0,$K187=""),OFFSET(M187,-1,,,),O187)</f>
        <v>ESCAVAÇÃO MECANIZADA DE ESTACA HÉLICE CONTÍNUA - Ø40CM</v>
      </c>
      <c r="N187" s="67" t="s">
        <v>289</v>
      </c>
      <c r="O187" s="68" t="s">
        <v>290</v>
      </c>
      <c r="P187" s="68"/>
      <c r="Q187" s="68" t="s">
        <v>3256</v>
      </c>
      <c r="R187" s="69">
        <v>24.569344000000001</v>
      </c>
      <c r="S187" s="70">
        <v>60</v>
      </c>
      <c r="T187" s="70">
        <v>1474.1606400000001</v>
      </c>
      <c r="U187" s="67" t="s">
        <v>294</v>
      </c>
      <c r="V187" s="71" t="s">
        <v>295</v>
      </c>
      <c r="W187" s="171"/>
      <c r="X187" s="172"/>
      <c r="Y187" s="176">
        <f t="shared" si="69"/>
        <v>0</v>
      </c>
      <c r="AA187" s="192"/>
      <c r="AB187" s="193"/>
    </row>
    <row r="188" spans="2:28" hidden="1">
      <c r="B188" s="189">
        <f t="shared" si="62"/>
        <v>0</v>
      </c>
      <c r="C188" s="189">
        <f t="shared" ca="1" si="63"/>
        <v>0</v>
      </c>
      <c r="D188" s="189">
        <f t="shared" si="64"/>
        <v>0</v>
      </c>
      <c r="E188" s="189">
        <f t="shared" ca="1" si="65"/>
        <v>0</v>
      </c>
      <c r="F188" s="189">
        <f t="shared" si="66"/>
        <v>0</v>
      </c>
      <c r="G188" s="189" cm="1">
        <f t="array" aca="1" ref="G188" ca="1">OFFSET(G188,-1,,,)+1</f>
        <v>183</v>
      </c>
      <c r="H188" s="189">
        <f t="shared" si="60"/>
        <v>0</v>
      </c>
      <c r="I188" s="189">
        <f t="shared" si="67"/>
        <v>0</v>
      </c>
      <c r="J188" s="179">
        <f t="shared" si="68"/>
        <v>0</v>
      </c>
      <c r="K188" s="173"/>
      <c r="L188" s="174" t="str" cm="1">
        <f t="array" aca="1" ref="L188" ca="1">IF($K188="",OFFSET(L188,-1,,,),K188)</f>
        <v>02.07.03.01</v>
      </c>
      <c r="M188" s="175" t="str" cm="1">
        <f t="array" aca="1" ref="M188" ca="1">IF(OR($K188=0,$K188=""),OFFSET(M188,-1,,,),O188)</f>
        <v>ESCAVAÇÃO MECANIZADA DE ESTACA HÉLICE CONTÍNUA - Ø40CM</v>
      </c>
      <c r="N188" s="67" t="s">
        <v>3839</v>
      </c>
      <c r="O188" s="68" t="s">
        <v>4279</v>
      </c>
      <c r="P188" s="68"/>
      <c r="Q188" s="68" t="s">
        <v>3253</v>
      </c>
      <c r="R188" s="69">
        <v>150.4</v>
      </c>
      <c r="S188" s="70">
        <v>56</v>
      </c>
      <c r="T188" s="70">
        <v>8422.4</v>
      </c>
      <c r="U188" s="67" t="s">
        <v>294</v>
      </c>
      <c r="V188" s="71" t="s">
        <v>295</v>
      </c>
      <c r="W188" s="171"/>
      <c r="X188" s="172"/>
      <c r="Y188" s="176">
        <f t="shared" si="69"/>
        <v>0</v>
      </c>
      <c r="AA188" s="192"/>
      <c r="AB188" s="193"/>
    </row>
    <row r="189" spans="2:28">
      <c r="B189" s="189">
        <f t="shared" si="62"/>
        <v>0</v>
      </c>
      <c r="C189" s="189">
        <f t="shared" ca="1" si="63"/>
        <v>0</v>
      </c>
      <c r="D189" s="189">
        <f t="shared" si="64"/>
        <v>0</v>
      </c>
      <c r="E189" s="189">
        <f t="shared" ca="1" si="65"/>
        <v>0</v>
      </c>
      <c r="F189" s="189">
        <f t="shared" si="66"/>
        <v>0</v>
      </c>
      <c r="G189" s="189" cm="1">
        <f t="array" aca="1" ref="G189" ca="1">OFFSET(G189,-1,,,)+1</f>
        <v>184</v>
      </c>
      <c r="H189" s="189">
        <f t="shared" si="60"/>
        <v>0</v>
      </c>
      <c r="I189" s="189">
        <f t="shared" si="67"/>
        <v>0</v>
      </c>
      <c r="J189" s="179">
        <f t="shared" si="68"/>
        <v>0</v>
      </c>
      <c r="K189" s="173" t="s">
        <v>464</v>
      </c>
      <c r="L189" s="174" t="str" cm="1">
        <f t="array" aca="1" ref="L189" ca="1">IF($K189="",OFFSET(L189,-1,,,),K189)</f>
        <v>02.07.03.02</v>
      </c>
      <c r="M189" s="175" t="str" cm="1">
        <f t="array" aca="1" ref="M189" ca="1">IF(OR($K189=0,$K189=""),OFFSET(M189,-1,,,),O189)</f>
        <v>AÇO CA50 8,00MM - CORTADO, DOBRADO E ARMADO PARA ESTACAS</v>
      </c>
      <c r="N189" s="67" t="s">
        <v>400</v>
      </c>
      <c r="O189" s="68" t="s">
        <v>4280</v>
      </c>
      <c r="P189" s="68"/>
      <c r="Q189" s="68" t="s">
        <v>3255</v>
      </c>
      <c r="R189" s="69">
        <v>1120</v>
      </c>
      <c r="S189" s="70">
        <v>9.9234000000000009</v>
      </c>
      <c r="T189" s="70">
        <v>11114.208000000001</v>
      </c>
      <c r="U189" s="67"/>
      <c r="V189" s="71"/>
      <c r="W189" s="171"/>
      <c r="X189" s="172"/>
      <c r="Y189" s="176">
        <f t="shared" si="69"/>
        <v>0</v>
      </c>
      <c r="AA189" s="192"/>
      <c r="AB189" s="193"/>
    </row>
    <row r="190" spans="2:28" hidden="1">
      <c r="B190" s="189">
        <f t="shared" si="62"/>
        <v>0</v>
      </c>
      <c r="C190" s="189">
        <f t="shared" ca="1" si="63"/>
        <v>0</v>
      </c>
      <c r="D190" s="189">
        <f t="shared" si="64"/>
        <v>0</v>
      </c>
      <c r="E190" s="189">
        <f t="shared" ca="1" si="65"/>
        <v>0</v>
      </c>
      <c r="F190" s="189">
        <f t="shared" si="66"/>
        <v>0</v>
      </c>
      <c r="G190" s="189" cm="1">
        <f t="array" aca="1" ref="G190" ca="1">OFFSET(G190,-1,,,)+1</f>
        <v>185</v>
      </c>
      <c r="H190" s="189">
        <f t="shared" si="60"/>
        <v>0</v>
      </c>
      <c r="I190" s="189">
        <f t="shared" si="67"/>
        <v>0</v>
      </c>
      <c r="J190" s="179">
        <f t="shared" si="68"/>
        <v>0</v>
      </c>
      <c r="K190" s="173"/>
      <c r="L190" s="174" t="str" cm="1">
        <f t="array" aca="1" ref="L190" ca="1">IF($K190="",OFFSET(L190,-1,,,),K190)</f>
        <v>02.07.03.02</v>
      </c>
      <c r="M190" s="175" t="str" cm="1">
        <f t="array" aca="1" ref="M190" ca="1">IF(OR($K190=0,$K190=""),OFFSET(M190,-1,,,),O190)</f>
        <v>AÇO CA50 8,00MM - CORTADO, DOBRADO E ARMADO PARA ESTACAS</v>
      </c>
      <c r="N190" s="67" t="s">
        <v>306</v>
      </c>
      <c r="O190" s="68" t="s">
        <v>307</v>
      </c>
      <c r="P190" s="68"/>
      <c r="Q190" s="68" t="s">
        <v>3255</v>
      </c>
      <c r="R190" s="69">
        <v>68.566400000000002</v>
      </c>
      <c r="S190" s="70">
        <v>11</v>
      </c>
      <c r="T190" s="70">
        <v>754.23040000000003</v>
      </c>
      <c r="U190" s="67" t="s">
        <v>294</v>
      </c>
      <c r="V190" s="71" t="s">
        <v>295</v>
      </c>
      <c r="W190" s="171"/>
      <c r="X190" s="172"/>
      <c r="Y190" s="176">
        <f t="shared" si="69"/>
        <v>0</v>
      </c>
      <c r="AA190" s="192"/>
      <c r="AB190" s="193"/>
    </row>
    <row r="191" spans="2:28" hidden="1">
      <c r="B191" s="189">
        <f t="shared" si="62"/>
        <v>0</v>
      </c>
      <c r="C191" s="189">
        <f t="shared" ca="1" si="63"/>
        <v>0</v>
      </c>
      <c r="D191" s="189">
        <f t="shared" si="64"/>
        <v>0</v>
      </c>
      <c r="E191" s="189">
        <f t="shared" ca="1" si="65"/>
        <v>0</v>
      </c>
      <c r="F191" s="189">
        <f t="shared" si="66"/>
        <v>0</v>
      </c>
      <c r="G191" s="189" cm="1">
        <f t="array" aca="1" ref="G191" ca="1">OFFSET(G191,-1,,,)+1</f>
        <v>186</v>
      </c>
      <c r="H191" s="189">
        <f t="shared" si="60"/>
        <v>0</v>
      </c>
      <c r="I191" s="189">
        <f t="shared" si="67"/>
        <v>0</v>
      </c>
      <c r="J191" s="179">
        <f t="shared" si="68"/>
        <v>0</v>
      </c>
      <c r="K191" s="173"/>
      <c r="L191" s="174" t="str" cm="1">
        <f t="array" aca="1" ref="L191" ca="1">IF($K191="",OFFSET(L191,-1,,,),K191)</f>
        <v>02.07.03.02</v>
      </c>
      <c r="M191" s="175" t="str" cm="1">
        <f t="array" aca="1" ref="M191" ca="1">IF(OR($K191=0,$K191=""),OFFSET(M191,-1,,,),O191)</f>
        <v>AÇO CA50 8,00MM - CORTADO, DOBRADO E ARMADO PARA ESTACAS</v>
      </c>
      <c r="N191" s="67" t="s">
        <v>401</v>
      </c>
      <c r="O191" s="68" t="s">
        <v>402</v>
      </c>
      <c r="P191" s="68"/>
      <c r="Q191" s="68" t="s">
        <v>3255</v>
      </c>
      <c r="R191" s="69">
        <v>1120</v>
      </c>
      <c r="S191" s="70">
        <v>6</v>
      </c>
      <c r="T191" s="70">
        <v>6720</v>
      </c>
      <c r="U191" s="67" t="s">
        <v>294</v>
      </c>
      <c r="V191" s="71" t="s">
        <v>295</v>
      </c>
      <c r="W191" s="171"/>
      <c r="X191" s="172"/>
      <c r="Y191" s="176">
        <f t="shared" si="69"/>
        <v>0</v>
      </c>
      <c r="AA191" s="192"/>
      <c r="AB191" s="193"/>
    </row>
    <row r="192" spans="2:28" hidden="1">
      <c r="B192" s="189">
        <f t="shared" si="62"/>
        <v>0</v>
      </c>
      <c r="C192" s="189">
        <f t="shared" ca="1" si="63"/>
        <v>0</v>
      </c>
      <c r="D192" s="189">
        <f t="shared" si="64"/>
        <v>0</v>
      </c>
      <c r="E192" s="189">
        <f t="shared" ca="1" si="65"/>
        <v>0</v>
      </c>
      <c r="F192" s="189">
        <f t="shared" si="66"/>
        <v>0</v>
      </c>
      <c r="G192" s="189" cm="1">
        <f t="array" aca="1" ref="G192" ca="1">OFFSET(G192,-1,,,)+1</f>
        <v>187</v>
      </c>
      <c r="H192" s="189">
        <f t="shared" si="60"/>
        <v>0</v>
      </c>
      <c r="I192" s="189">
        <f t="shared" si="67"/>
        <v>0</v>
      </c>
      <c r="J192" s="179">
        <f t="shared" si="68"/>
        <v>0</v>
      </c>
      <c r="K192" s="173"/>
      <c r="L192" s="174" t="str" cm="1">
        <f t="array" aca="1" ref="L192" ca="1">IF($K192="",OFFSET(L192,-1,,,),K192)</f>
        <v>02.07.03.02</v>
      </c>
      <c r="M192" s="175" t="str" cm="1">
        <f t="array" aca="1" ref="M192" ca="1">IF(OR($K192=0,$K192=""),OFFSET(M192,-1,,,),O192)</f>
        <v>AÇO CA50 8,00MM - CORTADO, DOBRADO E ARMADO PARA ESTACAS</v>
      </c>
      <c r="N192" s="67" t="s">
        <v>403</v>
      </c>
      <c r="O192" s="68" t="s">
        <v>404</v>
      </c>
      <c r="P192" s="68"/>
      <c r="Q192" s="68" t="s">
        <v>3255</v>
      </c>
      <c r="R192" s="69">
        <v>1120</v>
      </c>
      <c r="S192" s="70">
        <v>2.5499999999999998</v>
      </c>
      <c r="T192" s="70">
        <v>2856</v>
      </c>
      <c r="U192" s="67" t="s">
        <v>294</v>
      </c>
      <c r="V192" s="71" t="s">
        <v>295</v>
      </c>
      <c r="W192" s="171"/>
      <c r="X192" s="172"/>
      <c r="Y192" s="176">
        <f t="shared" si="69"/>
        <v>0</v>
      </c>
      <c r="AA192" s="192"/>
      <c r="AB192" s="193"/>
    </row>
    <row r="193" spans="2:28" hidden="1">
      <c r="B193" s="189">
        <f t="shared" si="62"/>
        <v>0</v>
      </c>
      <c r="C193" s="189">
        <f t="shared" ca="1" si="63"/>
        <v>0</v>
      </c>
      <c r="D193" s="189">
        <f t="shared" si="64"/>
        <v>0</v>
      </c>
      <c r="E193" s="189">
        <f t="shared" ca="1" si="65"/>
        <v>0</v>
      </c>
      <c r="F193" s="189">
        <f t="shared" si="66"/>
        <v>0</v>
      </c>
      <c r="G193" s="189" cm="1">
        <f t="array" aca="1" ref="G193" ca="1">OFFSET(G193,-1,,,)+1</f>
        <v>188</v>
      </c>
      <c r="H193" s="189">
        <f t="shared" si="60"/>
        <v>0</v>
      </c>
      <c r="I193" s="189">
        <f t="shared" si="67"/>
        <v>0</v>
      </c>
      <c r="J193" s="179">
        <f t="shared" si="68"/>
        <v>0</v>
      </c>
      <c r="K193" s="173"/>
      <c r="L193" s="174" t="str" cm="1">
        <f t="array" aca="1" ref="L193" ca="1">IF($K193="",OFFSET(L193,-1,,,),K193)</f>
        <v>02.07.03.02</v>
      </c>
      <c r="M193" s="175" t="str" cm="1">
        <f t="array" aca="1" ref="M193" ca="1">IF(OR($K193=0,$K193=""),OFFSET(M193,-1,,,),O193)</f>
        <v>AÇO CA50 8,00MM - CORTADO, DOBRADO E ARMADO PARA ESTACAS</v>
      </c>
      <c r="N193" s="67" t="s">
        <v>405</v>
      </c>
      <c r="O193" s="68" t="s">
        <v>406</v>
      </c>
      <c r="P193" s="68"/>
      <c r="Q193" s="68" t="s">
        <v>3255</v>
      </c>
      <c r="R193" s="69">
        <v>1120</v>
      </c>
      <c r="S193" s="70">
        <v>0.7</v>
      </c>
      <c r="T193" s="70">
        <v>784</v>
      </c>
      <c r="U193" s="67" t="s">
        <v>294</v>
      </c>
      <c r="V193" s="71" t="s">
        <v>295</v>
      </c>
      <c r="W193" s="171"/>
      <c r="X193" s="172"/>
      <c r="Y193" s="176">
        <f t="shared" si="69"/>
        <v>0</v>
      </c>
      <c r="AA193" s="192"/>
      <c r="AB193" s="193"/>
    </row>
    <row r="194" spans="2:28">
      <c r="B194" s="189">
        <f>IF(J194=0,0,U194)</f>
        <v>0</v>
      </c>
      <c r="C194" s="189">
        <f ca="1">IF(OR(J194=0,I194=0),0,IF(_xlfn.IFNA(MATCH(B194,OFFSET($B$5,,,$G194,),),0)&gt;0,0,MAX(OFFSET($C$5,,,$G194,))+1))</f>
        <v>0</v>
      </c>
      <c r="D194" s="189">
        <f>IF(J194=0,0,N194&amp;"-"&amp;U194)</f>
        <v>0</v>
      </c>
      <c r="E194" s="189">
        <f ca="1">IF(OR(J194=0,I194=0),0,IF(_xlfn.IFNA(MATCH(D194,OFFSET($D$5,,,$G194,),),0)&gt;0,0,_xlfn.MAXIFS(OFFSET($E$5,,,$G194,),OFFSET($J$5,,,$G194,),J194)+1))</f>
        <v>0</v>
      </c>
      <c r="F194" s="189">
        <f>IF(J194=0,0,E194&amp;"-"&amp;N194)</f>
        <v>0</v>
      </c>
      <c r="G194" s="189" cm="1">
        <f t="array" aca="1" ref="G194" ca="1">OFFSET(G194,-1,,,)+1</f>
        <v>189</v>
      </c>
      <c r="H194" s="189">
        <f>IF(OR($K194=0,$K194=""),$W194,0)</f>
        <v>0</v>
      </c>
      <c r="I194" s="189">
        <f>H194*R194</f>
        <v>0</v>
      </c>
      <c r="J194" s="179">
        <f>IF(AND(I194&lt;&gt;0,OR(K194=0,K194="")),N194&amp;" - Mapa",0)</f>
        <v>0</v>
      </c>
      <c r="K194" s="173" t="s">
        <v>469</v>
      </c>
      <c r="L194" s="174" t="str" cm="1">
        <f t="array" aca="1" ref="L194" ca="1">IF($K194="",OFFSET(L194,-1,,,),K194)</f>
        <v>02.07.03.03</v>
      </c>
      <c r="M194" s="175" t="str" cm="1">
        <f t="array" aca="1" ref="M194" ca="1">IF(OR($K194=0,$K194=""),OFFSET(M194,-1,,,),O194)</f>
        <v>ESPAÇADOR ROLETE PARA ESTACA</v>
      </c>
      <c r="N194" s="67" t="s">
        <v>412</v>
      </c>
      <c r="O194" s="68" t="s">
        <v>4281</v>
      </c>
      <c r="P194" s="68"/>
      <c r="Q194" s="68" t="s">
        <v>3265</v>
      </c>
      <c r="R194" s="69">
        <v>0.1</v>
      </c>
      <c r="S194" s="70">
        <v>1100</v>
      </c>
      <c r="T194" s="70">
        <v>110</v>
      </c>
      <c r="U194" s="67"/>
      <c r="V194" s="71"/>
      <c r="W194" s="171"/>
      <c r="X194" s="172"/>
      <c r="Y194" s="176">
        <f>X194+W194</f>
        <v>0</v>
      </c>
      <c r="AA194" s="192"/>
      <c r="AB194" s="193"/>
    </row>
    <row r="195" spans="2:28" hidden="1">
      <c r="B195" s="189">
        <f t="shared" ref="B195:B198" si="87">IF(J195=0,0,U195)</f>
        <v>0</v>
      </c>
      <c r="C195" s="189">
        <f t="shared" ref="C195:C198" ca="1" si="88">IF(OR(J195=0,I195=0),0,IF(_xlfn.IFNA(MATCH(B195,OFFSET($B$5,,,$G195,),),0)&gt;0,0,MAX(OFFSET($C$5,,,$G195,))+1))</f>
        <v>0</v>
      </c>
      <c r="D195" s="189">
        <f t="shared" ref="D195:D198" si="89">IF(J195=0,0,N195&amp;"-"&amp;U195)</f>
        <v>0</v>
      </c>
      <c r="E195" s="189">
        <f t="shared" ref="E195:E198" ca="1" si="90">IF(OR(J195=0,I195=0),0,IF(_xlfn.IFNA(MATCH(D195,OFFSET($D$5,,,$G195,),),0)&gt;0,0,_xlfn.MAXIFS(OFFSET($E$5,,,$G195,),OFFSET($J$5,,,$G195,),J195)+1))</f>
        <v>0</v>
      </c>
      <c r="F195" s="189">
        <f t="shared" ref="F195:F198" si="91">IF(J195=0,0,E195&amp;"-"&amp;N195)</f>
        <v>0</v>
      </c>
      <c r="G195" s="189" cm="1">
        <f t="array" aca="1" ref="G195" ca="1">OFFSET(G195,-1,,,)+1</f>
        <v>190</v>
      </c>
      <c r="H195" s="189">
        <f t="shared" ref="H195:H202" si="92">IF(OR($K195=0,$K195=""),$W195,0)</f>
        <v>0</v>
      </c>
      <c r="I195" s="189">
        <f t="shared" ref="I195:I198" si="93">H195*R195</f>
        <v>0</v>
      </c>
      <c r="J195" s="179">
        <f t="shared" ref="J195:J198" si="94">IF(AND(I195&lt;&gt;0,OR(K195=0,K195="")),N195&amp;" - Mapa",0)</f>
        <v>0</v>
      </c>
      <c r="K195" s="173"/>
      <c r="L195" s="174" t="str" cm="1">
        <f t="array" aca="1" ref="L195" ca="1">IF($K195="",OFFSET(L195,-1,,,),K195)</f>
        <v>02.07.03.03</v>
      </c>
      <c r="M195" s="175" t="str" cm="1">
        <f t="array" aca="1" ref="M195" ca="1">IF(OR($K195=0,$K195=""),OFFSET(M195,-1,,,),O195)</f>
        <v>ESPAÇADOR ROLETE PARA ESTACA</v>
      </c>
      <c r="N195" s="67" t="s">
        <v>413</v>
      </c>
      <c r="O195" s="68" t="s">
        <v>414</v>
      </c>
      <c r="P195" s="68"/>
      <c r="Q195" s="68" t="s">
        <v>3260</v>
      </c>
      <c r="R195" s="69">
        <v>100</v>
      </c>
      <c r="S195" s="70">
        <v>1.1000000000000001</v>
      </c>
      <c r="T195" s="70">
        <v>110.00000000000001</v>
      </c>
      <c r="U195" s="67" t="s">
        <v>294</v>
      </c>
      <c r="V195" s="71" t="s">
        <v>295</v>
      </c>
      <c r="W195" s="171"/>
      <c r="X195" s="172"/>
      <c r="Y195" s="176">
        <f t="shared" ref="Y195:Y198" si="95">X195+W195</f>
        <v>0</v>
      </c>
      <c r="AA195" s="192"/>
      <c r="AB195" s="193"/>
    </row>
    <row r="196" spans="2:28">
      <c r="B196" s="189">
        <f t="shared" si="87"/>
        <v>0</v>
      </c>
      <c r="C196" s="189">
        <f t="shared" ca="1" si="88"/>
        <v>0</v>
      </c>
      <c r="D196" s="189">
        <f t="shared" si="89"/>
        <v>0</v>
      </c>
      <c r="E196" s="189">
        <f t="shared" ca="1" si="90"/>
        <v>0</v>
      </c>
      <c r="F196" s="189">
        <f t="shared" si="91"/>
        <v>0</v>
      </c>
      <c r="G196" s="189" cm="1">
        <f t="array" aca="1" ref="G196" ca="1">OFFSET(G196,-1,,,)+1</f>
        <v>191</v>
      </c>
      <c r="H196" s="189">
        <f t="shared" si="92"/>
        <v>0</v>
      </c>
      <c r="I196" s="189">
        <f t="shared" si="93"/>
        <v>0</v>
      </c>
      <c r="J196" s="179">
        <f t="shared" si="94"/>
        <v>0</v>
      </c>
      <c r="K196" s="173" t="s">
        <v>2544</v>
      </c>
      <c r="L196" s="174" t="str" cm="1">
        <f t="array" aca="1" ref="L196" ca="1">IF($K196="",OFFSET(L196,-1,,,),K196)</f>
        <v>02.07.03.04</v>
      </c>
      <c r="M196" s="175" t="str" cm="1">
        <f t="array" aca="1" ref="M196" ca="1">IF(OR($K196=0,$K196=""),OFFSET(M196,-1,,,),O196)</f>
        <v>CONCRETAGEM DE ESTACA HELICE</v>
      </c>
      <c r="N196" s="67" t="s">
        <v>397</v>
      </c>
      <c r="O196" s="68" t="s">
        <v>4282</v>
      </c>
      <c r="P196" s="68"/>
      <c r="Q196" s="68" t="s">
        <v>3256</v>
      </c>
      <c r="R196" s="69">
        <v>18.899999999999999</v>
      </c>
      <c r="S196" s="70">
        <v>764.06449999999995</v>
      </c>
      <c r="T196" s="70">
        <v>14440.819049999998</v>
      </c>
      <c r="U196" s="67"/>
      <c r="V196" s="71"/>
      <c r="W196" s="171"/>
      <c r="X196" s="172"/>
      <c r="Y196" s="176">
        <f t="shared" si="95"/>
        <v>0</v>
      </c>
      <c r="AA196" s="192"/>
      <c r="AB196" s="193"/>
    </row>
    <row r="197" spans="2:28" hidden="1">
      <c r="B197" s="189">
        <f t="shared" si="87"/>
        <v>0</v>
      </c>
      <c r="C197" s="189">
        <f t="shared" ca="1" si="88"/>
        <v>0</v>
      </c>
      <c r="D197" s="189">
        <f t="shared" si="89"/>
        <v>0</v>
      </c>
      <c r="E197" s="189">
        <f t="shared" ca="1" si="90"/>
        <v>0</v>
      </c>
      <c r="F197" s="189">
        <f t="shared" si="91"/>
        <v>0</v>
      </c>
      <c r="G197" s="189" cm="1">
        <f t="array" aca="1" ref="G197" ca="1">OFFSET(G197,-1,,,)+1</f>
        <v>192</v>
      </c>
      <c r="H197" s="189">
        <f t="shared" si="92"/>
        <v>0</v>
      </c>
      <c r="I197" s="189">
        <f t="shared" si="93"/>
        <v>0</v>
      </c>
      <c r="J197" s="179">
        <f t="shared" si="94"/>
        <v>0</v>
      </c>
      <c r="K197" s="173"/>
      <c r="L197" s="174" t="str" cm="1">
        <f t="array" aca="1" ref="L197" ca="1">IF($K197="",OFFSET(L197,-1,,,),K197)</f>
        <v>02.07.03.04</v>
      </c>
      <c r="M197" s="175" t="str" cm="1">
        <f t="array" aca="1" ref="M197" ca="1">IF(OR($K197=0,$K197=""),OFFSET(M197,-1,,,),O197)</f>
        <v>CONCRETAGEM DE ESTACA HELICE</v>
      </c>
      <c r="N197" s="67" t="s">
        <v>240</v>
      </c>
      <c r="O197" s="68" t="s">
        <v>179</v>
      </c>
      <c r="P197" s="68"/>
      <c r="Q197" s="68" t="s">
        <v>3255</v>
      </c>
      <c r="R197" s="69">
        <v>39.425400000000003</v>
      </c>
      <c r="S197" s="70">
        <v>0.75</v>
      </c>
      <c r="T197" s="70">
        <v>29.569050000000004</v>
      </c>
      <c r="U197" s="67" t="s">
        <v>294</v>
      </c>
      <c r="V197" s="71" t="s">
        <v>295</v>
      </c>
      <c r="W197" s="171"/>
      <c r="X197" s="172"/>
      <c r="Y197" s="176">
        <f t="shared" si="95"/>
        <v>0</v>
      </c>
      <c r="AA197" s="192"/>
      <c r="AB197" s="193"/>
    </row>
    <row r="198" spans="2:28" hidden="1">
      <c r="B198" s="189">
        <f t="shared" si="87"/>
        <v>0</v>
      </c>
      <c r="C198" s="189">
        <f t="shared" ca="1" si="88"/>
        <v>0</v>
      </c>
      <c r="D198" s="189">
        <f t="shared" si="89"/>
        <v>0</v>
      </c>
      <c r="E198" s="189">
        <f t="shared" ca="1" si="90"/>
        <v>0</v>
      </c>
      <c r="F198" s="189">
        <f t="shared" si="91"/>
        <v>0</v>
      </c>
      <c r="G198" s="189" cm="1">
        <f t="array" aca="1" ref="G198" ca="1">OFFSET(G198,-1,,,)+1</f>
        <v>193</v>
      </c>
      <c r="H198" s="189">
        <f t="shared" si="92"/>
        <v>0</v>
      </c>
      <c r="I198" s="189">
        <f t="shared" si="93"/>
        <v>0</v>
      </c>
      <c r="J198" s="179">
        <f t="shared" si="94"/>
        <v>0</v>
      </c>
      <c r="K198" s="173"/>
      <c r="L198" s="174" t="str" cm="1">
        <f t="array" aca="1" ref="L198" ca="1">IF($K198="",OFFSET(L198,-1,,,),K198)</f>
        <v>02.07.03.04</v>
      </c>
      <c r="M198" s="175" t="str" cm="1">
        <f t="array" aca="1" ref="M198" ca="1">IF(OR($K198=0,$K198=""),OFFSET(M198,-1,,,),O198)</f>
        <v>CONCRETAGEM DE ESTACA HELICE</v>
      </c>
      <c r="N198" s="67" t="s">
        <v>398</v>
      </c>
      <c r="O198" s="68" t="s">
        <v>399</v>
      </c>
      <c r="P198" s="68"/>
      <c r="Q198" s="68" t="s">
        <v>3256</v>
      </c>
      <c r="R198" s="69">
        <v>23.625</v>
      </c>
      <c r="S198" s="70">
        <v>550</v>
      </c>
      <c r="T198" s="70">
        <v>12993.75</v>
      </c>
      <c r="U198" s="67" t="s">
        <v>294</v>
      </c>
      <c r="V198" s="71" t="s">
        <v>295</v>
      </c>
      <c r="W198" s="171"/>
      <c r="X198" s="172"/>
      <c r="Y198" s="176">
        <f t="shared" si="95"/>
        <v>0</v>
      </c>
      <c r="AA198" s="192"/>
      <c r="AB198" s="193"/>
    </row>
    <row r="199" spans="2:28" hidden="1">
      <c r="B199" s="189">
        <f>IF(J199=0,0,U199)</f>
        <v>0</v>
      </c>
      <c r="C199" s="189">
        <f ca="1">IF(OR(J199=0,I199=0),0,IF(_xlfn.IFNA(MATCH(B199,OFFSET($B$5,,,$G199,),),0)&gt;0,0,MAX(OFFSET($C$5,,,$G199,))+1))</f>
        <v>0</v>
      </c>
      <c r="D199" s="189">
        <f>IF(J199=0,0,N199&amp;"-"&amp;U199)</f>
        <v>0</v>
      </c>
      <c r="E199" s="189">
        <f ca="1">IF(OR(J199=0,I199=0),0,IF(_xlfn.IFNA(MATCH(D199,OFFSET($D$5,,,$G199,),),0)&gt;0,0,_xlfn.MAXIFS(OFFSET($E$5,,,$G199,),OFFSET($J$5,,,$G199,),J199)+1))</f>
        <v>0</v>
      </c>
      <c r="F199" s="189">
        <f>IF(J199=0,0,E199&amp;"-"&amp;N199)</f>
        <v>0</v>
      </c>
      <c r="G199" s="189" cm="1">
        <f t="array" aca="1" ref="G199" ca="1">OFFSET(G199,-1,,,)+1</f>
        <v>194</v>
      </c>
      <c r="H199" s="189">
        <f>IF(OR($K199=0,$K199=""),$W199,0)</f>
        <v>0</v>
      </c>
      <c r="I199" s="189">
        <f>H199*R199</f>
        <v>0</v>
      </c>
      <c r="J199" s="179">
        <f>IF(AND(I199&lt;&gt;0,OR(K199=0,K199="")),N199&amp;" - Mapa",0)</f>
        <v>0</v>
      </c>
      <c r="K199" s="173"/>
      <c r="L199" s="174" t="str" cm="1">
        <f t="array" aca="1" ref="L199" ca="1">IF($K199="",OFFSET(L199,-1,,,),K199)</f>
        <v>02.07.03.04</v>
      </c>
      <c r="M199" s="175" t="str" cm="1">
        <f t="array" aca="1" ref="M199" ca="1">IF(OR($K199=0,$K199=""),OFFSET(M199,-1,,,),O199)</f>
        <v>CONCRETAGEM DE ESTACA HELICE</v>
      </c>
      <c r="N199" s="67" t="s">
        <v>300</v>
      </c>
      <c r="O199" s="68" t="s">
        <v>301</v>
      </c>
      <c r="P199" s="68"/>
      <c r="Q199" s="68" t="s">
        <v>3256</v>
      </c>
      <c r="R199" s="69">
        <v>23.625</v>
      </c>
      <c r="S199" s="70">
        <v>60</v>
      </c>
      <c r="T199" s="70">
        <v>1417.5</v>
      </c>
      <c r="U199" s="67" t="s">
        <v>294</v>
      </c>
      <c r="V199" s="71" t="s">
        <v>295</v>
      </c>
      <c r="W199" s="171"/>
      <c r="X199" s="172"/>
      <c r="Y199" s="176">
        <f>X199+W199</f>
        <v>0</v>
      </c>
      <c r="AA199" s="192"/>
      <c r="AB199" s="193"/>
    </row>
    <row r="200" spans="2:28">
      <c r="B200" s="189">
        <f t="shared" ref="B200:B202" si="96">IF(J200=0,0,U200)</f>
        <v>0</v>
      </c>
      <c r="C200" s="189">
        <f t="shared" ref="C200:C202" ca="1" si="97">IF(OR(J200=0,I200=0),0,IF(_xlfn.IFNA(MATCH(B200,OFFSET($B$5,,,$G200,),),0)&gt;0,0,MAX(OFFSET($C$5,,,$G200,))+1))</f>
        <v>0</v>
      </c>
      <c r="D200" s="189">
        <f t="shared" ref="D200:D202" si="98">IF(J200=0,0,N200&amp;"-"&amp;U200)</f>
        <v>0</v>
      </c>
      <c r="E200" s="189">
        <f t="shared" ref="E200:E202" ca="1" si="99">IF(OR(J200=0,I200=0),0,IF(_xlfn.IFNA(MATCH(D200,OFFSET($D$5,,,$G200,),),0)&gt;0,0,_xlfn.MAXIFS(OFFSET($E$5,,,$G200,),OFFSET($J$5,,,$G200,),J200)+1))</f>
        <v>0</v>
      </c>
      <c r="F200" s="189">
        <f t="shared" ref="F200:F202" si="100">IF(J200=0,0,E200&amp;"-"&amp;N200)</f>
        <v>0</v>
      </c>
      <c r="G200" s="189" cm="1">
        <f t="array" aca="1" ref="G200" ca="1">OFFSET(G200,-1,,,)+1</f>
        <v>195</v>
      </c>
      <c r="H200" s="189">
        <f t="shared" si="92"/>
        <v>0</v>
      </c>
      <c r="I200" s="189">
        <f t="shared" ref="I200:I202" si="101">H200*R200</f>
        <v>0</v>
      </c>
      <c r="J200" s="179">
        <f t="shared" ref="J200:J202" si="102">IF(AND(I200&lt;&gt;0,OR(K200=0,K200="")),N200&amp;" - Mapa",0)</f>
        <v>0</v>
      </c>
      <c r="K200" s="173" t="s">
        <v>2545</v>
      </c>
      <c r="L200" s="174" t="str" cm="1">
        <f t="array" aca="1" ref="L200" ca="1">IF($K200="",OFFSET(L200,-1,,,),K200)</f>
        <v>02.07.03.05</v>
      </c>
      <c r="M200" s="175" t="str" cm="1">
        <f t="array" aca="1" ref="M200" ca="1">IF(OR($K200=0,$K200=""),OFFSET(M200,-1,,,),O200)</f>
        <v>ARRASAMENTO DE CABEÇA DE ESTACA DE 40CM - (NBR 6122)</v>
      </c>
      <c r="N200" s="67" t="s">
        <v>3840</v>
      </c>
      <c r="O200" s="68" t="s">
        <v>4283</v>
      </c>
      <c r="P200" s="68"/>
      <c r="Q200" s="68" t="s">
        <v>3260</v>
      </c>
      <c r="R200" s="69">
        <v>8</v>
      </c>
      <c r="S200" s="70">
        <v>220</v>
      </c>
      <c r="T200" s="70">
        <v>1760</v>
      </c>
      <c r="U200" s="67"/>
      <c r="V200" s="71"/>
      <c r="W200" s="171"/>
      <c r="X200" s="172"/>
      <c r="Y200" s="176">
        <f t="shared" ref="Y200:Y202" si="103">X200+W200</f>
        <v>0</v>
      </c>
      <c r="AA200" s="192"/>
      <c r="AB200" s="193"/>
    </row>
    <row r="201" spans="2:28" hidden="1">
      <c r="B201" s="189">
        <f t="shared" si="96"/>
        <v>0</v>
      </c>
      <c r="C201" s="189">
        <f t="shared" ca="1" si="97"/>
        <v>0</v>
      </c>
      <c r="D201" s="189">
        <f t="shared" si="98"/>
        <v>0</v>
      </c>
      <c r="E201" s="189">
        <f t="shared" ca="1" si="99"/>
        <v>0</v>
      </c>
      <c r="F201" s="189">
        <f t="shared" si="100"/>
        <v>0</v>
      </c>
      <c r="G201" s="189" cm="1">
        <f t="array" aca="1" ref="G201" ca="1">OFFSET(G201,-1,,,)+1</f>
        <v>196</v>
      </c>
      <c r="H201" s="189">
        <f t="shared" si="92"/>
        <v>0</v>
      </c>
      <c r="I201" s="189">
        <f t="shared" si="101"/>
        <v>0</v>
      </c>
      <c r="J201" s="179">
        <f t="shared" si="102"/>
        <v>0</v>
      </c>
      <c r="K201" s="173"/>
      <c r="L201" s="174" t="str" cm="1">
        <f t="array" aca="1" ref="L201" ca="1">IF($K201="",OFFSET(L201,-1,,,),K201)</f>
        <v>02.07.03.05</v>
      </c>
      <c r="M201" s="175" t="str" cm="1">
        <f t="array" aca="1" ref="M201" ca="1">IF(OR($K201=0,$K201=""),OFFSET(M201,-1,,,),O201)</f>
        <v>ARRASAMENTO DE CABEÇA DE ESTACA DE 40CM - (NBR 6122)</v>
      </c>
      <c r="N201" s="67" t="s">
        <v>3841</v>
      </c>
      <c r="O201" s="68" t="s">
        <v>4284</v>
      </c>
      <c r="P201" s="68"/>
      <c r="Q201" s="68" t="s">
        <v>3260</v>
      </c>
      <c r="R201" s="69">
        <v>8</v>
      </c>
      <c r="S201" s="70">
        <v>220</v>
      </c>
      <c r="T201" s="70">
        <v>1760</v>
      </c>
      <c r="U201" s="67" t="s">
        <v>294</v>
      </c>
      <c r="V201" s="71" t="s">
        <v>295</v>
      </c>
      <c r="W201" s="171"/>
      <c r="X201" s="172"/>
      <c r="Y201" s="176">
        <f t="shared" si="103"/>
        <v>0</v>
      </c>
      <c r="AA201" s="192"/>
      <c r="AB201" s="193"/>
    </row>
    <row r="202" spans="2:28">
      <c r="B202" s="189">
        <f t="shared" si="96"/>
        <v>0</v>
      </c>
      <c r="C202" s="189">
        <f t="shared" ca="1" si="97"/>
        <v>0</v>
      </c>
      <c r="D202" s="189">
        <f t="shared" si="98"/>
        <v>0</v>
      </c>
      <c r="E202" s="189">
        <f t="shared" ca="1" si="99"/>
        <v>0</v>
      </c>
      <c r="F202" s="189">
        <f t="shared" si="100"/>
        <v>0</v>
      </c>
      <c r="G202" s="189" cm="1">
        <f t="array" aca="1" ref="G202" ca="1">OFFSET(G202,-1,,,)+1</f>
        <v>197</v>
      </c>
      <c r="H202" s="189">
        <f t="shared" si="92"/>
        <v>0</v>
      </c>
      <c r="I202" s="189">
        <f t="shared" si="101"/>
        <v>0</v>
      </c>
      <c r="J202" s="179">
        <f t="shared" si="102"/>
        <v>0</v>
      </c>
      <c r="K202" s="173" t="s">
        <v>2546</v>
      </c>
      <c r="L202" s="174" t="str" cm="1">
        <f t="array" aca="1" ref="L202" ca="1">IF($K202="",OFFSET(L202,-1,,,),K202)</f>
        <v>02.07.03.06</v>
      </c>
      <c r="M202" s="175" t="str" cm="1">
        <f t="array" aca="1" ref="M202" ca="1">IF(OR($K202=0,$K202=""),OFFSET(M202,-1,,,),O202)</f>
        <v>PREPARAÇÃO PARA CONCRETAGEM DE RADIER</v>
      </c>
      <c r="N202" s="67" t="s">
        <v>439</v>
      </c>
      <c r="O202" s="68" t="s">
        <v>4285</v>
      </c>
      <c r="P202" s="68"/>
      <c r="Q202" s="68" t="s">
        <v>3258</v>
      </c>
      <c r="R202" s="69">
        <v>30.73</v>
      </c>
      <c r="S202" s="70">
        <v>55.215000000000003</v>
      </c>
      <c r="T202" s="70">
        <v>1696.7569500000002</v>
      </c>
      <c r="U202" s="67"/>
      <c r="V202" s="71"/>
      <c r="W202" s="171"/>
      <c r="X202" s="172"/>
      <c r="Y202" s="176">
        <f t="shared" si="103"/>
        <v>0</v>
      </c>
      <c r="AA202" s="192"/>
      <c r="AB202" s="193"/>
    </row>
    <row r="203" spans="2:28" hidden="1">
      <c r="B203" s="189">
        <f t="shared" si="62"/>
        <v>0</v>
      </c>
      <c r="C203" s="189">
        <f t="shared" ca="1" si="63"/>
        <v>0</v>
      </c>
      <c r="D203" s="189">
        <f t="shared" si="64"/>
        <v>0</v>
      </c>
      <c r="E203" s="189">
        <f t="shared" ca="1" si="65"/>
        <v>0</v>
      </c>
      <c r="F203" s="189">
        <f t="shared" si="66"/>
        <v>0</v>
      </c>
      <c r="G203" s="189" cm="1">
        <f t="array" aca="1" ref="G203" ca="1">OFFSET(G203,-1,,,)+1</f>
        <v>198</v>
      </c>
      <c r="H203" s="189">
        <f t="shared" si="60"/>
        <v>0</v>
      </c>
      <c r="I203" s="189">
        <f t="shared" si="67"/>
        <v>0</v>
      </c>
      <c r="J203" s="179">
        <f t="shared" si="68"/>
        <v>0</v>
      </c>
      <c r="K203" s="173"/>
      <c r="L203" s="174" t="str" cm="1">
        <f t="array" aca="1" ref="L203" ca="1">IF($K203="",OFFSET(L203,-1,,,),K203)</f>
        <v>02.07.03.06</v>
      </c>
      <c r="M203" s="175" t="str" cm="1">
        <f t="array" aca="1" ref="M203" ca="1">IF(OR($K203=0,$K203=""),OFFSET(M203,-1,,,),O203)</f>
        <v>PREPARAÇÃO PARA CONCRETAGEM DE RADIER</v>
      </c>
      <c r="N203" s="67" t="s">
        <v>3842</v>
      </c>
      <c r="O203" s="68" t="s">
        <v>4286</v>
      </c>
      <c r="P203" s="68"/>
      <c r="Q203" s="68" t="s">
        <v>3258</v>
      </c>
      <c r="R203" s="69">
        <v>30.73</v>
      </c>
      <c r="S203" s="70">
        <v>20</v>
      </c>
      <c r="T203" s="70">
        <v>614.6</v>
      </c>
      <c r="U203" s="67" t="s">
        <v>294</v>
      </c>
      <c r="V203" s="71" t="s">
        <v>295</v>
      </c>
      <c r="W203" s="171"/>
      <c r="X203" s="172"/>
      <c r="Y203" s="176">
        <f t="shared" si="69"/>
        <v>0</v>
      </c>
      <c r="AA203" s="192"/>
      <c r="AB203" s="193"/>
    </row>
    <row r="204" spans="2:28" hidden="1">
      <c r="B204" s="189">
        <f t="shared" si="62"/>
        <v>0</v>
      </c>
      <c r="C204" s="189">
        <f t="shared" ca="1" si="63"/>
        <v>0</v>
      </c>
      <c r="D204" s="189">
        <f t="shared" si="64"/>
        <v>0</v>
      </c>
      <c r="E204" s="189">
        <f t="shared" ca="1" si="65"/>
        <v>0</v>
      </c>
      <c r="F204" s="189">
        <f t="shared" si="66"/>
        <v>0</v>
      </c>
      <c r="G204" s="189" cm="1">
        <f t="array" aca="1" ref="G204" ca="1">OFFSET(G204,-1,,,)+1</f>
        <v>199</v>
      </c>
      <c r="H204" s="189">
        <f t="shared" si="60"/>
        <v>0</v>
      </c>
      <c r="I204" s="189">
        <f t="shared" si="67"/>
        <v>0</v>
      </c>
      <c r="J204" s="179">
        <f t="shared" si="68"/>
        <v>0</v>
      </c>
      <c r="K204" s="173"/>
      <c r="L204" s="174" t="str" cm="1">
        <f t="array" aca="1" ref="L204" ca="1">IF($K204="",OFFSET(L204,-1,,,),K204)</f>
        <v>02.07.03.06</v>
      </c>
      <c r="M204" s="175" t="str" cm="1">
        <f t="array" aca="1" ref="M204" ca="1">IF(OR($K204=0,$K204=""),OFFSET(M204,-1,,,),O204)</f>
        <v>PREPARAÇÃO PARA CONCRETAGEM DE RADIER</v>
      </c>
      <c r="N204" s="67" t="s">
        <v>440</v>
      </c>
      <c r="O204" s="68" t="s">
        <v>441</v>
      </c>
      <c r="P204" s="68"/>
      <c r="Q204" s="68" t="s">
        <v>3258</v>
      </c>
      <c r="R204" s="69">
        <v>30.73</v>
      </c>
      <c r="S204" s="70">
        <v>12</v>
      </c>
      <c r="T204" s="70">
        <v>368.76</v>
      </c>
      <c r="U204" s="67" t="s">
        <v>294</v>
      </c>
      <c r="V204" s="71" t="s">
        <v>295</v>
      </c>
      <c r="W204" s="171"/>
      <c r="X204" s="172"/>
      <c r="Y204" s="176">
        <f t="shared" si="69"/>
        <v>0</v>
      </c>
      <c r="AA204" s="192"/>
      <c r="AB204" s="193"/>
    </row>
    <row r="205" spans="2:28" hidden="1">
      <c r="B205" s="189">
        <f t="shared" si="62"/>
        <v>0</v>
      </c>
      <c r="C205" s="189">
        <f t="shared" ca="1" si="63"/>
        <v>0</v>
      </c>
      <c r="D205" s="189">
        <f t="shared" si="64"/>
        <v>0</v>
      </c>
      <c r="E205" s="189">
        <f t="shared" ca="1" si="65"/>
        <v>0</v>
      </c>
      <c r="F205" s="189">
        <f t="shared" si="66"/>
        <v>0</v>
      </c>
      <c r="G205" s="189" cm="1">
        <f t="array" aca="1" ref="G205" ca="1">OFFSET(G205,-1,,,)+1</f>
        <v>200</v>
      </c>
      <c r="H205" s="189">
        <f t="shared" si="60"/>
        <v>0</v>
      </c>
      <c r="I205" s="189">
        <f t="shared" si="67"/>
        <v>0</v>
      </c>
      <c r="J205" s="179">
        <f t="shared" si="68"/>
        <v>0</v>
      </c>
      <c r="K205" s="173"/>
      <c r="L205" s="174" t="str" cm="1">
        <f t="array" aca="1" ref="L205" ca="1">IF($K205="",OFFSET(L205,-1,,,),K205)</f>
        <v>02.07.03.06</v>
      </c>
      <c r="M205" s="175" t="str" cm="1">
        <f t="array" aca="1" ref="M205" ca="1">IF(OR($K205=0,$K205=""),OFFSET(M205,-1,,,),O205)</f>
        <v>PREPARAÇÃO PARA CONCRETAGEM DE RADIER</v>
      </c>
      <c r="N205" s="67" t="s">
        <v>177</v>
      </c>
      <c r="O205" s="68" t="s">
        <v>178</v>
      </c>
      <c r="P205" s="68"/>
      <c r="Q205" s="68" t="s">
        <v>3256</v>
      </c>
      <c r="R205" s="69"/>
      <c r="S205" s="70"/>
      <c r="T205" s="70">
        <v>0</v>
      </c>
      <c r="U205" s="67" t="s">
        <v>294</v>
      </c>
      <c r="V205" s="71" t="s">
        <v>295</v>
      </c>
      <c r="W205" s="171"/>
      <c r="X205" s="172"/>
      <c r="Y205" s="176">
        <f t="shared" si="69"/>
        <v>0</v>
      </c>
      <c r="AA205" s="192"/>
      <c r="AB205" s="193"/>
    </row>
    <row r="206" spans="2:28" hidden="1">
      <c r="B206" s="189">
        <f t="shared" si="62"/>
        <v>0</v>
      </c>
      <c r="C206" s="189">
        <f t="shared" ca="1" si="63"/>
        <v>0</v>
      </c>
      <c r="D206" s="189">
        <f t="shared" si="64"/>
        <v>0</v>
      </c>
      <c r="E206" s="189">
        <f t="shared" ca="1" si="65"/>
        <v>0</v>
      </c>
      <c r="F206" s="189">
        <f t="shared" si="66"/>
        <v>0</v>
      </c>
      <c r="G206" s="189" cm="1">
        <f t="array" aca="1" ref="G206" ca="1">OFFSET(G206,-1,,,)+1</f>
        <v>201</v>
      </c>
      <c r="H206" s="189">
        <f t="shared" si="60"/>
        <v>0</v>
      </c>
      <c r="I206" s="189">
        <f t="shared" si="67"/>
        <v>0</v>
      </c>
      <c r="J206" s="179">
        <f t="shared" si="68"/>
        <v>0</v>
      </c>
      <c r="K206" s="173"/>
      <c r="L206" s="174" t="str" cm="1">
        <f t="array" aca="1" ref="L206" ca="1">IF($K206="",OFFSET(L206,-1,,,),K206)</f>
        <v>02.07.03.06</v>
      </c>
      <c r="M206" s="175" t="str" cm="1">
        <f t="array" aca="1" ref="M206" ca="1">IF(OR($K206=0,$K206=""),OFFSET(M206,-1,,,),O206)</f>
        <v>PREPARAÇÃO PARA CONCRETAGEM DE RADIER</v>
      </c>
      <c r="N206" s="67" t="s">
        <v>240</v>
      </c>
      <c r="O206" s="68" t="s">
        <v>179</v>
      </c>
      <c r="P206" s="68"/>
      <c r="Q206" s="68" t="s">
        <v>3255</v>
      </c>
      <c r="R206" s="69">
        <v>371.83300000000008</v>
      </c>
      <c r="S206" s="70">
        <v>0.75000000000000011</v>
      </c>
      <c r="T206" s="70">
        <v>278.87475000000012</v>
      </c>
      <c r="U206" s="67" t="s">
        <v>294</v>
      </c>
      <c r="V206" s="71" t="s">
        <v>295</v>
      </c>
      <c r="W206" s="171"/>
      <c r="X206" s="172"/>
      <c r="Y206" s="176">
        <f t="shared" si="69"/>
        <v>0</v>
      </c>
      <c r="AA206" s="192"/>
      <c r="AB206" s="193"/>
    </row>
    <row r="207" spans="2:28" hidden="1">
      <c r="B207" s="189">
        <f t="shared" si="62"/>
        <v>0</v>
      </c>
      <c r="C207" s="189">
        <f t="shared" ca="1" si="63"/>
        <v>0</v>
      </c>
      <c r="D207" s="189">
        <f t="shared" si="64"/>
        <v>0</v>
      </c>
      <c r="E207" s="189">
        <f t="shared" ca="1" si="65"/>
        <v>0</v>
      </c>
      <c r="F207" s="189">
        <f t="shared" si="66"/>
        <v>0</v>
      </c>
      <c r="G207" s="189" cm="1">
        <f t="array" aca="1" ref="G207" ca="1">OFFSET(G207,-1,,,)+1</f>
        <v>202</v>
      </c>
      <c r="H207" s="189">
        <f t="shared" si="60"/>
        <v>0</v>
      </c>
      <c r="I207" s="189">
        <f t="shared" si="67"/>
        <v>0</v>
      </c>
      <c r="J207" s="179">
        <f t="shared" si="68"/>
        <v>0</v>
      </c>
      <c r="K207" s="173"/>
      <c r="L207" s="174" t="str" cm="1">
        <f t="array" aca="1" ref="L207" ca="1">IF($K207="",OFFSET(L207,-1,,,),K207)</f>
        <v>02.07.03.06</v>
      </c>
      <c r="M207" s="175" t="str" cm="1">
        <f t="array" aca="1" ref="M207" ca="1">IF(OR($K207=0,$K207=""),OFFSET(M207,-1,,,),O207)</f>
        <v>PREPARAÇÃO PARA CONCRETAGEM DE RADIER</v>
      </c>
      <c r="N207" s="67" t="s">
        <v>180</v>
      </c>
      <c r="O207" s="68" t="s">
        <v>181</v>
      </c>
      <c r="P207" s="68"/>
      <c r="Q207" s="68" t="s">
        <v>3256</v>
      </c>
      <c r="R207" s="69">
        <v>1.1442315500000002</v>
      </c>
      <c r="S207" s="70">
        <v>200.00000000000003</v>
      </c>
      <c r="T207" s="70">
        <v>228.84631000000007</v>
      </c>
      <c r="U207" s="67" t="s">
        <v>294</v>
      </c>
      <c r="V207" s="71" t="s">
        <v>295</v>
      </c>
      <c r="W207" s="171"/>
      <c r="X207" s="172"/>
      <c r="Y207" s="176">
        <f t="shared" si="69"/>
        <v>0</v>
      </c>
      <c r="AA207" s="192"/>
      <c r="AB207" s="193"/>
    </row>
    <row r="208" spans="2:28" hidden="1">
      <c r="B208" s="189">
        <f t="shared" si="62"/>
        <v>0</v>
      </c>
      <c r="C208" s="189">
        <f t="shared" ca="1" si="63"/>
        <v>0</v>
      </c>
      <c r="D208" s="189">
        <f t="shared" si="64"/>
        <v>0</v>
      </c>
      <c r="E208" s="189">
        <f t="shared" ca="1" si="65"/>
        <v>0</v>
      </c>
      <c r="F208" s="189">
        <f t="shared" si="66"/>
        <v>0</v>
      </c>
      <c r="G208" s="189" cm="1">
        <f t="array" aca="1" ref="G208" ca="1">OFFSET(G208,-1,,,)+1</f>
        <v>203</v>
      </c>
      <c r="H208" s="189">
        <f t="shared" si="60"/>
        <v>0</v>
      </c>
      <c r="I208" s="189">
        <f t="shared" si="67"/>
        <v>0</v>
      </c>
      <c r="J208" s="179">
        <f t="shared" si="68"/>
        <v>0</v>
      </c>
      <c r="K208" s="173"/>
      <c r="L208" s="174" t="str" cm="1">
        <f t="array" aca="1" ref="L208" ca="1">IF($K208="",OFFSET(L208,-1,,,),K208)</f>
        <v>02.07.03.06</v>
      </c>
      <c r="M208" s="175" t="str" cm="1">
        <f t="array" aca="1" ref="M208" ca="1">IF(OR($K208=0,$K208=""),OFFSET(M208,-1,,,),O208)</f>
        <v>PREPARAÇÃO PARA CONCRETAGEM DE RADIER</v>
      </c>
      <c r="N208" s="67" t="s">
        <v>182</v>
      </c>
      <c r="O208" s="68" t="s">
        <v>183</v>
      </c>
      <c r="P208" s="68"/>
      <c r="Q208" s="68" t="s">
        <v>3256</v>
      </c>
      <c r="R208" s="69">
        <v>1.0563437499999999</v>
      </c>
      <c r="S208" s="70">
        <v>140</v>
      </c>
      <c r="T208" s="70">
        <v>147.888125</v>
      </c>
      <c r="U208" s="67" t="s">
        <v>294</v>
      </c>
      <c r="V208" s="71" t="s">
        <v>295</v>
      </c>
      <c r="W208" s="171"/>
      <c r="X208" s="172"/>
      <c r="Y208" s="176">
        <f t="shared" si="69"/>
        <v>0</v>
      </c>
      <c r="AA208" s="192"/>
      <c r="AB208" s="193"/>
    </row>
    <row r="209" spans="2:28" hidden="1">
      <c r="B209" s="189">
        <f t="shared" si="62"/>
        <v>0</v>
      </c>
      <c r="C209" s="189">
        <f t="shared" ca="1" si="63"/>
        <v>0</v>
      </c>
      <c r="D209" s="189">
        <f t="shared" si="64"/>
        <v>0</v>
      </c>
      <c r="E209" s="189">
        <f t="shared" ca="1" si="65"/>
        <v>0</v>
      </c>
      <c r="F209" s="189">
        <f t="shared" si="66"/>
        <v>0</v>
      </c>
      <c r="G209" s="189" cm="1">
        <f t="array" aca="1" ref="G209" ca="1">OFFSET(G209,-1,,,)+1</f>
        <v>204</v>
      </c>
      <c r="H209" s="189">
        <f t="shared" si="60"/>
        <v>0</v>
      </c>
      <c r="I209" s="189">
        <f t="shared" si="67"/>
        <v>0</v>
      </c>
      <c r="J209" s="179">
        <f t="shared" si="68"/>
        <v>0</v>
      </c>
      <c r="K209" s="173"/>
      <c r="L209" s="174" t="str" cm="1">
        <f t="array" aca="1" ref="L209" ca="1">IF($K209="",OFFSET(L209,-1,,,),K209)</f>
        <v>02.07.03.06</v>
      </c>
      <c r="M209" s="175" t="str" cm="1">
        <f t="array" aca="1" ref="M209" ca="1">IF(OR($K209=0,$K209=""),OFFSET(M209,-1,,,),O209)</f>
        <v>PREPARAÇÃO PARA CONCRETAGEM DE RADIER</v>
      </c>
      <c r="N209" s="67" t="s">
        <v>184</v>
      </c>
      <c r="O209" s="68" t="s">
        <v>185</v>
      </c>
      <c r="P209" s="68"/>
      <c r="Q209" s="68" t="s">
        <v>3256</v>
      </c>
      <c r="R209" s="69">
        <v>0.44450945000000003</v>
      </c>
      <c r="S209" s="70">
        <v>130</v>
      </c>
      <c r="T209" s="70">
        <v>57.786228500000007</v>
      </c>
      <c r="U209" s="67" t="s">
        <v>294</v>
      </c>
      <c r="V209" s="71" t="s">
        <v>295</v>
      </c>
      <c r="W209" s="171"/>
      <c r="X209" s="172"/>
      <c r="Y209" s="176">
        <f t="shared" si="69"/>
        <v>0</v>
      </c>
      <c r="AA209" s="192"/>
      <c r="AB209" s="193"/>
    </row>
    <row r="210" spans="2:28">
      <c r="B210" s="189">
        <f>IF(J210=0,0,U210)</f>
        <v>0</v>
      </c>
      <c r="C210" s="189">
        <f ca="1">IF(OR(J210=0,I210=0),0,IF(_xlfn.IFNA(MATCH(B210,OFFSET($B$5,,,$G210,),),0)&gt;0,0,MAX(OFFSET($C$5,,,$G210,))+1))</f>
        <v>0</v>
      </c>
      <c r="D210" s="189">
        <f>IF(J210=0,0,N210&amp;"-"&amp;U210)</f>
        <v>0</v>
      </c>
      <c r="E210" s="189">
        <f ca="1">IF(OR(J210=0,I210=0),0,IF(_xlfn.IFNA(MATCH(D210,OFFSET($D$5,,,$G210,),),0)&gt;0,0,_xlfn.MAXIFS(OFFSET($E$5,,,$G210,),OFFSET($J$5,,,$G210,),J210)+1))</f>
        <v>0</v>
      </c>
      <c r="F210" s="189">
        <f>IF(J210=0,0,E210&amp;"-"&amp;N210)</f>
        <v>0</v>
      </c>
      <c r="G210" s="189" cm="1">
        <f t="array" aca="1" ref="G210" ca="1">OFFSET(G210,-1,,,)+1</f>
        <v>205</v>
      </c>
      <c r="H210" s="189">
        <f>IF(OR($K210=0,$K210=""),$W210,0)</f>
        <v>0</v>
      </c>
      <c r="I210" s="189">
        <f>H210*R210</f>
        <v>0</v>
      </c>
      <c r="J210" s="179">
        <f>IF(AND(I210&lt;&gt;0,OR(K210=0,K210="")),N210&amp;" - Mapa",0)</f>
        <v>0</v>
      </c>
      <c r="K210" s="173" t="s">
        <v>3289</v>
      </c>
      <c r="L210" s="174" t="str" cm="1">
        <f t="array" aca="1" ref="L210" ca="1">IF($K210="",OFFSET(L210,-1,,,),K210)</f>
        <v>02.07.03.07</v>
      </c>
      <c r="M210" s="175" t="str" cm="1">
        <f t="array" aca="1" ref="M210" ca="1">IF(OR($K210=0,$K210=""),OFFSET(M210,-1,,,),O210)</f>
        <v>FABRICAÇÃO DE FORMA DE MADEIRA PARA BORDA DE LAJÃO, COM TABUAS E SARRAFOS - 2 APROVEITAMENTO</v>
      </c>
      <c r="N210" s="67" t="s">
        <v>442</v>
      </c>
      <c r="O210" s="68" t="s">
        <v>4287</v>
      </c>
      <c r="P210" s="68"/>
      <c r="Q210" s="68" t="s">
        <v>3253</v>
      </c>
      <c r="R210" s="69">
        <v>56.2</v>
      </c>
      <c r="S210" s="70">
        <v>33.2468</v>
      </c>
      <c r="T210" s="70">
        <v>1868.4701600000001</v>
      </c>
      <c r="U210" s="67"/>
      <c r="V210" s="71"/>
      <c r="W210" s="171"/>
      <c r="X210" s="172"/>
      <c r="Y210" s="176">
        <f>X210+W210</f>
        <v>0</v>
      </c>
      <c r="AA210" s="192"/>
      <c r="AB210" s="193"/>
    </row>
    <row r="211" spans="2:28" hidden="1">
      <c r="B211" s="189">
        <f t="shared" ref="B211:B214" si="104">IF(J211=0,0,U211)</f>
        <v>0</v>
      </c>
      <c r="C211" s="189">
        <f t="shared" ref="C211:C214" ca="1" si="105">IF(OR(J211=0,I211=0),0,IF(_xlfn.IFNA(MATCH(B211,OFFSET($B$5,,,$G211,),),0)&gt;0,0,MAX(OFFSET($C$5,,,$G211,))+1))</f>
        <v>0</v>
      </c>
      <c r="D211" s="189">
        <f t="shared" ref="D211:D214" si="106">IF(J211=0,0,N211&amp;"-"&amp;U211)</f>
        <v>0</v>
      </c>
      <c r="E211" s="189">
        <f t="shared" ref="E211:E214" ca="1" si="107">IF(OR(J211=0,I211=0),0,IF(_xlfn.IFNA(MATCH(D211,OFFSET($D$5,,,$G211,),),0)&gt;0,0,_xlfn.MAXIFS(OFFSET($E$5,,,$G211,),OFFSET($J$5,,,$G211,),J211)+1))</f>
        <v>0</v>
      </c>
      <c r="F211" s="189">
        <f t="shared" ref="F211:F214" si="108">IF(J211=0,0,E211&amp;"-"&amp;N211)</f>
        <v>0</v>
      </c>
      <c r="G211" s="189" cm="1">
        <f t="array" aca="1" ref="G211" ca="1">OFFSET(G211,-1,,,)+1</f>
        <v>206</v>
      </c>
      <c r="H211" s="189">
        <f t="shared" ref="H211:H218" si="109">IF(OR($K211=0,$K211=""),$W211,0)</f>
        <v>0</v>
      </c>
      <c r="I211" s="189">
        <f t="shared" ref="I211:I214" si="110">H211*R211</f>
        <v>0</v>
      </c>
      <c r="J211" s="179">
        <f t="shared" ref="J211:J214" si="111">IF(AND(I211&lt;&gt;0,OR(K211=0,K211="")),N211&amp;" - Mapa",0)</f>
        <v>0</v>
      </c>
      <c r="K211" s="173"/>
      <c r="L211" s="174" t="str" cm="1">
        <f t="array" aca="1" ref="L211" ca="1">IF($K211="",OFFSET(L211,-1,,,),K211)</f>
        <v>02.07.03.07</v>
      </c>
      <c r="M211" s="175" t="str" cm="1">
        <f t="array" aca="1" ref="M211" ca="1">IF(OR($K211=0,$K211=""),OFFSET(M211,-1,,,),O211)</f>
        <v>FABRICAÇÃO DE FORMA DE MADEIRA PARA BORDA DE LAJÃO, COM TABUAS E SARRAFOS - 2 APROVEITAMENTO</v>
      </c>
      <c r="N211" s="67" t="s">
        <v>169</v>
      </c>
      <c r="O211" s="68" t="s">
        <v>170</v>
      </c>
      <c r="P211" s="68"/>
      <c r="Q211" s="68" t="s">
        <v>3253</v>
      </c>
      <c r="R211" s="69">
        <v>28.1</v>
      </c>
      <c r="S211" s="70">
        <v>6</v>
      </c>
      <c r="T211" s="70">
        <v>168.60000000000002</v>
      </c>
      <c r="U211" s="67" t="s">
        <v>294</v>
      </c>
      <c r="V211" s="71" t="s">
        <v>295</v>
      </c>
      <c r="W211" s="171"/>
      <c r="X211" s="172"/>
      <c r="Y211" s="176">
        <f t="shared" ref="Y211:Y214" si="112">X211+W211</f>
        <v>0</v>
      </c>
      <c r="AA211" s="192"/>
      <c r="AB211" s="193"/>
    </row>
    <row r="212" spans="2:28" hidden="1">
      <c r="B212" s="189">
        <f t="shared" si="104"/>
        <v>0</v>
      </c>
      <c r="C212" s="189">
        <f t="shared" ca="1" si="105"/>
        <v>0</v>
      </c>
      <c r="D212" s="189">
        <f t="shared" si="106"/>
        <v>0</v>
      </c>
      <c r="E212" s="189">
        <f t="shared" ca="1" si="107"/>
        <v>0</v>
      </c>
      <c r="F212" s="189">
        <f t="shared" si="108"/>
        <v>0</v>
      </c>
      <c r="G212" s="189" cm="1">
        <f t="array" aca="1" ref="G212" ca="1">OFFSET(G212,-1,,,)+1</f>
        <v>207</v>
      </c>
      <c r="H212" s="189">
        <f t="shared" si="109"/>
        <v>0</v>
      </c>
      <c r="I212" s="189">
        <f t="shared" si="110"/>
        <v>0</v>
      </c>
      <c r="J212" s="179">
        <f t="shared" si="111"/>
        <v>0</v>
      </c>
      <c r="K212" s="173"/>
      <c r="L212" s="174" t="str" cm="1">
        <f t="array" aca="1" ref="L212" ca="1">IF($K212="",OFFSET(L212,-1,,,),K212)</f>
        <v>02.07.03.07</v>
      </c>
      <c r="M212" s="175" t="str" cm="1">
        <f t="array" aca="1" ref="M212" ca="1">IF(OR($K212=0,$K212=""),OFFSET(M212,-1,,,),O212)</f>
        <v>FABRICAÇÃO DE FORMA DE MADEIRA PARA BORDA DE LAJÃO, COM TABUAS E SARRAFOS - 2 APROVEITAMENTO</v>
      </c>
      <c r="N212" s="67" t="s">
        <v>171</v>
      </c>
      <c r="O212" s="68" t="s">
        <v>172</v>
      </c>
      <c r="P212" s="68"/>
      <c r="Q212" s="68" t="s">
        <v>3255</v>
      </c>
      <c r="R212" s="69">
        <v>8.43</v>
      </c>
      <c r="S212" s="70">
        <v>18</v>
      </c>
      <c r="T212" s="70">
        <v>151.74</v>
      </c>
      <c r="U212" s="67" t="s">
        <v>294</v>
      </c>
      <c r="V212" s="71" t="s">
        <v>295</v>
      </c>
      <c r="W212" s="171"/>
      <c r="X212" s="172"/>
      <c r="Y212" s="176">
        <f t="shared" si="112"/>
        <v>0</v>
      </c>
      <c r="AA212" s="192"/>
      <c r="AB212" s="193"/>
    </row>
    <row r="213" spans="2:28" hidden="1">
      <c r="B213" s="189">
        <f t="shared" si="104"/>
        <v>0</v>
      </c>
      <c r="C213" s="189">
        <f t="shared" ca="1" si="105"/>
        <v>0</v>
      </c>
      <c r="D213" s="189">
        <f t="shared" si="106"/>
        <v>0</v>
      </c>
      <c r="E213" s="189">
        <f t="shared" ca="1" si="107"/>
        <v>0</v>
      </c>
      <c r="F213" s="189">
        <f t="shared" si="108"/>
        <v>0</v>
      </c>
      <c r="G213" s="189" cm="1">
        <f t="array" aca="1" ref="G213" ca="1">OFFSET(G213,-1,,,)+1</f>
        <v>208</v>
      </c>
      <c r="H213" s="189">
        <f t="shared" si="109"/>
        <v>0</v>
      </c>
      <c r="I213" s="189">
        <f t="shared" si="110"/>
        <v>0</v>
      </c>
      <c r="J213" s="179">
        <f t="shared" si="111"/>
        <v>0</v>
      </c>
      <c r="K213" s="173"/>
      <c r="L213" s="174" t="str" cm="1">
        <f t="array" aca="1" ref="L213" ca="1">IF($K213="",OFFSET(L213,-1,,,),K213)</f>
        <v>02.07.03.07</v>
      </c>
      <c r="M213" s="175" t="str" cm="1">
        <f t="array" aca="1" ref="M213" ca="1">IF(OR($K213=0,$K213=""),OFFSET(M213,-1,,,),O213)</f>
        <v>FABRICAÇÃO DE FORMA DE MADEIRA PARA BORDA DE LAJÃO, COM TABUAS E SARRAFOS - 2 APROVEITAMENTO</v>
      </c>
      <c r="N213" s="67" t="s">
        <v>207</v>
      </c>
      <c r="O213" s="68" t="s">
        <v>208</v>
      </c>
      <c r="P213" s="68"/>
      <c r="Q213" s="68" t="s">
        <v>3253</v>
      </c>
      <c r="R213" s="69">
        <v>14.05</v>
      </c>
      <c r="S213" s="70">
        <v>2.1</v>
      </c>
      <c r="T213" s="70">
        <v>29.505000000000003</v>
      </c>
      <c r="U213" s="67" t="s">
        <v>294</v>
      </c>
      <c r="V213" s="71" t="s">
        <v>295</v>
      </c>
      <c r="W213" s="171"/>
      <c r="X213" s="172"/>
      <c r="Y213" s="176">
        <f t="shared" si="112"/>
        <v>0</v>
      </c>
      <c r="AA213" s="192"/>
      <c r="AB213" s="193"/>
    </row>
    <row r="214" spans="2:28" hidden="1">
      <c r="B214" s="189">
        <f t="shared" si="104"/>
        <v>0</v>
      </c>
      <c r="C214" s="189">
        <f t="shared" ca="1" si="105"/>
        <v>0</v>
      </c>
      <c r="D214" s="189">
        <f t="shared" si="106"/>
        <v>0</v>
      </c>
      <c r="E214" s="189">
        <f t="shared" ca="1" si="107"/>
        <v>0</v>
      </c>
      <c r="F214" s="189">
        <f t="shared" si="108"/>
        <v>0</v>
      </c>
      <c r="G214" s="189" cm="1">
        <f t="array" aca="1" ref="G214" ca="1">OFFSET(G214,-1,,,)+1</f>
        <v>209</v>
      </c>
      <c r="H214" s="189">
        <f t="shared" si="109"/>
        <v>0</v>
      </c>
      <c r="I214" s="189">
        <f t="shared" si="110"/>
        <v>0</v>
      </c>
      <c r="J214" s="179">
        <f t="shared" si="111"/>
        <v>0</v>
      </c>
      <c r="K214" s="173"/>
      <c r="L214" s="174" t="str" cm="1">
        <f t="array" aca="1" ref="L214" ca="1">IF($K214="",OFFSET(L214,-1,,,),K214)</f>
        <v>02.07.03.07</v>
      </c>
      <c r="M214" s="175" t="str" cm="1">
        <f t="array" aca="1" ref="M214" ca="1">IF(OR($K214=0,$K214=""),OFFSET(M214,-1,,,),O214)</f>
        <v>FABRICAÇÃO DE FORMA DE MADEIRA PARA BORDA DE LAJÃO, COM TABUAS E SARRAFOS - 2 APROVEITAMENTO</v>
      </c>
      <c r="N214" s="67" t="s">
        <v>310</v>
      </c>
      <c r="O214" s="68" t="s">
        <v>311</v>
      </c>
      <c r="P214" s="68"/>
      <c r="Q214" s="68" t="s">
        <v>3254</v>
      </c>
      <c r="R214" s="69">
        <v>56.143799999999999</v>
      </c>
      <c r="S214" s="70">
        <v>3.2</v>
      </c>
      <c r="T214" s="70">
        <v>179.66016000000002</v>
      </c>
      <c r="U214" s="67" t="s">
        <v>294</v>
      </c>
      <c r="V214" s="71" t="s">
        <v>295</v>
      </c>
      <c r="W214" s="171"/>
      <c r="X214" s="172"/>
      <c r="Y214" s="176">
        <f t="shared" si="112"/>
        <v>0</v>
      </c>
      <c r="AA214" s="192"/>
      <c r="AB214" s="193"/>
    </row>
    <row r="215" spans="2:28" hidden="1">
      <c r="B215" s="189">
        <f>IF(J215=0,0,U215)</f>
        <v>0</v>
      </c>
      <c r="C215" s="189">
        <f ca="1">IF(OR(J215=0,I215=0),0,IF(_xlfn.IFNA(MATCH(B215,OFFSET($B$5,,,$G215,),),0)&gt;0,0,MAX(OFFSET($C$5,,,$G215,))+1))</f>
        <v>0</v>
      </c>
      <c r="D215" s="189">
        <f>IF(J215=0,0,N215&amp;"-"&amp;U215)</f>
        <v>0</v>
      </c>
      <c r="E215" s="189">
        <f ca="1">IF(OR(J215=0,I215=0),0,IF(_xlfn.IFNA(MATCH(D215,OFFSET($D$5,,,$G215,),),0)&gt;0,0,_xlfn.MAXIFS(OFFSET($E$5,,,$G215,),OFFSET($J$5,,,$G215,),J215)+1))</f>
        <v>0</v>
      </c>
      <c r="F215" s="189">
        <f>IF(J215=0,0,E215&amp;"-"&amp;N215)</f>
        <v>0</v>
      </c>
      <c r="G215" s="189" cm="1">
        <f t="array" aca="1" ref="G215" ca="1">OFFSET(G215,-1,,,)+1</f>
        <v>210</v>
      </c>
      <c r="H215" s="189">
        <f>IF(OR($K215=0,$K215=""),$W215,0)</f>
        <v>0</v>
      </c>
      <c r="I215" s="189">
        <f>H215*R215</f>
        <v>0</v>
      </c>
      <c r="J215" s="179">
        <f>IF(AND(I215&lt;&gt;0,OR(K215=0,K215="")),N215&amp;" - Mapa",0)</f>
        <v>0</v>
      </c>
      <c r="K215" s="173"/>
      <c r="L215" s="174" t="str" cm="1">
        <f t="array" aca="1" ref="L215" ca="1">IF($K215="",OFFSET(L215,-1,,,),K215)</f>
        <v>02.07.03.07</v>
      </c>
      <c r="M215" s="175" t="str" cm="1">
        <f t="array" aca="1" ref="M215" ca="1">IF(OR($K215=0,$K215=""),OFFSET(M215,-1,,,),O215)</f>
        <v>FABRICAÇÃO DE FORMA DE MADEIRA PARA BORDA DE LAJÃO, COM TABUAS E SARRAFOS - 2 APROVEITAMENTO</v>
      </c>
      <c r="N215" s="67" t="s">
        <v>175</v>
      </c>
      <c r="O215" s="68" t="s">
        <v>176</v>
      </c>
      <c r="P215" s="68"/>
      <c r="Q215" s="68" t="s">
        <v>3253</v>
      </c>
      <c r="R215" s="69">
        <v>28.1</v>
      </c>
      <c r="S215" s="70">
        <v>8.5</v>
      </c>
      <c r="T215" s="70">
        <v>238.85000000000002</v>
      </c>
      <c r="U215" s="67" t="s">
        <v>294</v>
      </c>
      <c r="V215" s="71" t="s">
        <v>295</v>
      </c>
      <c r="W215" s="171"/>
      <c r="X215" s="172"/>
      <c r="Y215" s="176">
        <f>X215+W215</f>
        <v>0</v>
      </c>
      <c r="AA215" s="192"/>
      <c r="AB215" s="193"/>
    </row>
    <row r="216" spans="2:28" hidden="1">
      <c r="B216" s="189">
        <f t="shared" ref="B216:B218" si="113">IF(J216=0,0,U216)</f>
        <v>0</v>
      </c>
      <c r="C216" s="189">
        <f t="shared" ref="C216:C218" ca="1" si="114">IF(OR(J216=0,I216=0),0,IF(_xlfn.IFNA(MATCH(B216,OFFSET($B$5,,,$G216,),),0)&gt;0,0,MAX(OFFSET($C$5,,,$G216,))+1))</f>
        <v>0</v>
      </c>
      <c r="D216" s="189">
        <f t="shared" ref="D216:D218" si="115">IF(J216=0,0,N216&amp;"-"&amp;U216)</f>
        <v>0</v>
      </c>
      <c r="E216" s="189">
        <f t="shared" ref="E216:E218" ca="1" si="116">IF(OR(J216=0,I216=0),0,IF(_xlfn.IFNA(MATCH(D216,OFFSET($D$5,,,$G216,),),0)&gt;0,0,_xlfn.MAXIFS(OFFSET($E$5,,,$G216,),OFFSET($J$5,,,$G216,),J216)+1))</f>
        <v>0</v>
      </c>
      <c r="F216" s="189">
        <f t="shared" ref="F216:F218" si="117">IF(J216=0,0,E216&amp;"-"&amp;N216)</f>
        <v>0</v>
      </c>
      <c r="G216" s="189" cm="1">
        <f t="array" aca="1" ref="G216" ca="1">OFFSET(G216,-1,,,)+1</f>
        <v>211</v>
      </c>
      <c r="H216" s="189">
        <f t="shared" si="109"/>
        <v>0</v>
      </c>
      <c r="I216" s="189">
        <f t="shared" ref="I216:I218" si="118">H216*R216</f>
        <v>0</v>
      </c>
      <c r="J216" s="179">
        <f t="shared" ref="J216:J218" si="119">IF(AND(I216&lt;&gt;0,OR(K216=0,K216="")),N216&amp;" - Mapa",0)</f>
        <v>0</v>
      </c>
      <c r="K216" s="173"/>
      <c r="L216" s="174" t="str" cm="1">
        <f t="array" aca="1" ref="L216" ca="1">IF($K216="",OFFSET(L216,-1,,,),K216)</f>
        <v>02.07.03.07</v>
      </c>
      <c r="M216" s="175" t="str" cm="1">
        <f t="array" aca="1" ref="M216" ca="1">IF(OR($K216=0,$K216=""),OFFSET(M216,-1,,,),O216)</f>
        <v>FABRICAÇÃO DE FORMA DE MADEIRA PARA BORDA DE LAJÃO, COM TABUAS E SARRAFOS - 2 APROVEITAMENTO</v>
      </c>
      <c r="N216" s="67" t="s">
        <v>443</v>
      </c>
      <c r="O216" s="68" t="s">
        <v>444</v>
      </c>
      <c r="P216" s="68"/>
      <c r="Q216" s="68" t="s">
        <v>3255</v>
      </c>
      <c r="R216" s="69">
        <v>2.5289999999999999</v>
      </c>
      <c r="S216" s="70">
        <v>35</v>
      </c>
      <c r="T216" s="70">
        <v>88.515000000000001</v>
      </c>
      <c r="U216" s="67" t="s">
        <v>294</v>
      </c>
      <c r="V216" s="71" t="s">
        <v>295</v>
      </c>
      <c r="W216" s="171"/>
      <c r="X216" s="172"/>
      <c r="Y216" s="176">
        <f t="shared" ref="Y216:Y218" si="120">X216+W216</f>
        <v>0</v>
      </c>
      <c r="AA216" s="192"/>
      <c r="AB216" s="193"/>
    </row>
    <row r="217" spans="2:28" hidden="1">
      <c r="B217" s="189">
        <f t="shared" si="113"/>
        <v>0</v>
      </c>
      <c r="C217" s="189">
        <f t="shared" ca="1" si="114"/>
        <v>0</v>
      </c>
      <c r="D217" s="189">
        <f t="shared" si="115"/>
        <v>0</v>
      </c>
      <c r="E217" s="189">
        <f t="shared" ca="1" si="116"/>
        <v>0</v>
      </c>
      <c r="F217" s="189">
        <f t="shared" si="117"/>
        <v>0</v>
      </c>
      <c r="G217" s="189" cm="1">
        <f t="array" aca="1" ref="G217" ca="1">OFFSET(G217,-1,,,)+1</f>
        <v>212</v>
      </c>
      <c r="H217" s="189">
        <f t="shared" si="109"/>
        <v>0</v>
      </c>
      <c r="I217" s="189">
        <f t="shared" si="118"/>
        <v>0</v>
      </c>
      <c r="J217" s="179">
        <f t="shared" si="119"/>
        <v>0</v>
      </c>
      <c r="K217" s="173"/>
      <c r="L217" s="174" t="str" cm="1">
        <f t="array" aca="1" ref="L217" ca="1">IF($K217="",OFFSET(L217,-1,,,),K217)</f>
        <v>02.07.03.07</v>
      </c>
      <c r="M217" s="175" t="str" cm="1">
        <f t="array" aca="1" ref="M217" ca="1">IF(OR($K217=0,$K217=""),OFFSET(M217,-1,,,),O217)</f>
        <v>FABRICAÇÃO DE FORMA DE MADEIRA PARA BORDA DE LAJÃO, COM TABUAS E SARRAFOS - 2 APROVEITAMENTO</v>
      </c>
      <c r="N217" s="67" t="s">
        <v>445</v>
      </c>
      <c r="O217" s="68" t="s">
        <v>446</v>
      </c>
      <c r="P217" s="68"/>
      <c r="Q217" s="68" t="s">
        <v>3258</v>
      </c>
      <c r="R217" s="69">
        <v>56.2</v>
      </c>
      <c r="S217" s="70">
        <v>18</v>
      </c>
      <c r="T217" s="70">
        <v>1011.6</v>
      </c>
      <c r="U217" s="67" t="s">
        <v>294</v>
      </c>
      <c r="V217" s="71" t="s">
        <v>295</v>
      </c>
      <c r="W217" s="171"/>
      <c r="X217" s="172"/>
      <c r="Y217" s="176">
        <f t="shared" si="120"/>
        <v>0</v>
      </c>
      <c r="AA217" s="192"/>
      <c r="AB217" s="193"/>
    </row>
    <row r="218" spans="2:28">
      <c r="B218" s="189">
        <f t="shared" si="113"/>
        <v>0</v>
      </c>
      <c r="C218" s="189">
        <f t="shared" ca="1" si="114"/>
        <v>0</v>
      </c>
      <c r="D218" s="189">
        <f t="shared" si="115"/>
        <v>0</v>
      </c>
      <c r="E218" s="189">
        <f t="shared" ca="1" si="116"/>
        <v>0</v>
      </c>
      <c r="F218" s="189">
        <f t="shared" si="117"/>
        <v>0</v>
      </c>
      <c r="G218" s="189" cm="1">
        <f t="array" aca="1" ref="G218" ca="1">OFFSET(G218,-1,,,)+1</f>
        <v>213</v>
      </c>
      <c r="H218" s="189">
        <f t="shared" si="109"/>
        <v>0</v>
      </c>
      <c r="I218" s="189">
        <f t="shared" si="118"/>
        <v>0</v>
      </c>
      <c r="J218" s="179">
        <f t="shared" si="119"/>
        <v>0</v>
      </c>
      <c r="K218" s="173" t="s">
        <v>2547</v>
      </c>
      <c r="L218" s="174" t="str" cm="1">
        <f t="array" aca="1" ref="L218" ca="1">IF($K218="",OFFSET(L218,-1,,,),K218)</f>
        <v>02.07.03.08</v>
      </c>
      <c r="M218" s="175" t="str" cm="1">
        <f t="array" aca="1" ref="M218" ca="1">IF(OR($K218=0,$K218=""),OFFSET(M218,-1,,,),O218)</f>
        <v>CONCRETO FCK 25 MPA SLUMP 10 APLICADO EM FUNDAÇÃO SUPERCIFIAL COM BOMBA ESTACIONÁRIA</v>
      </c>
      <c r="N218" s="67" t="s">
        <v>2831</v>
      </c>
      <c r="O218" s="68" t="s">
        <v>4288</v>
      </c>
      <c r="P218" s="68"/>
      <c r="Q218" s="68" t="s">
        <v>3256</v>
      </c>
      <c r="R218" s="69">
        <v>28.1</v>
      </c>
      <c r="S218" s="70">
        <v>579.74249999999995</v>
      </c>
      <c r="T218" s="70">
        <v>16290.76425</v>
      </c>
      <c r="U218" s="67"/>
      <c r="V218" s="71"/>
      <c r="W218" s="171"/>
      <c r="X218" s="172"/>
      <c r="Y218" s="176">
        <f t="shared" si="120"/>
        <v>0</v>
      </c>
      <c r="AA218" s="192"/>
      <c r="AB218" s="193"/>
    </row>
    <row r="219" spans="2:28" hidden="1">
      <c r="B219" s="189">
        <f t="shared" si="62"/>
        <v>0</v>
      </c>
      <c r="C219" s="189">
        <f t="shared" ca="1" si="63"/>
        <v>0</v>
      </c>
      <c r="D219" s="189">
        <f t="shared" si="64"/>
        <v>0</v>
      </c>
      <c r="E219" s="189">
        <f t="shared" ca="1" si="65"/>
        <v>0</v>
      </c>
      <c r="F219" s="189">
        <f t="shared" si="66"/>
        <v>0</v>
      </c>
      <c r="G219" s="189" cm="1">
        <f t="array" aca="1" ref="G219" ca="1">OFFSET(G219,-1,,,)+1</f>
        <v>214</v>
      </c>
      <c r="H219" s="189">
        <f t="shared" si="60"/>
        <v>0</v>
      </c>
      <c r="I219" s="189">
        <f t="shared" si="67"/>
        <v>0</v>
      </c>
      <c r="J219" s="179">
        <f t="shared" si="68"/>
        <v>0</v>
      </c>
      <c r="K219" s="173"/>
      <c r="L219" s="174" t="str" cm="1">
        <f t="array" aca="1" ref="L219" ca="1">IF($K219="",OFFSET(L219,-1,,,),K219)</f>
        <v>02.07.03.08</v>
      </c>
      <c r="M219" s="175" t="str" cm="1">
        <f t="array" aca="1" ref="M219" ca="1">IF(OR($K219=0,$K219=""),OFFSET(M219,-1,,,),O219)</f>
        <v>CONCRETO FCK 25 MPA SLUMP 10 APLICADO EM FUNDAÇÃO SUPERCIFIAL COM BOMBA ESTACIONÁRIA</v>
      </c>
      <c r="N219" s="67" t="s">
        <v>240</v>
      </c>
      <c r="O219" s="68" t="s">
        <v>179</v>
      </c>
      <c r="P219" s="68"/>
      <c r="Q219" s="68" t="s">
        <v>3255</v>
      </c>
      <c r="R219" s="69">
        <v>72.778999999999996</v>
      </c>
      <c r="S219" s="70">
        <v>0.75</v>
      </c>
      <c r="T219" s="70">
        <v>54.584249999999997</v>
      </c>
      <c r="U219" s="67" t="s">
        <v>294</v>
      </c>
      <c r="V219" s="71" t="s">
        <v>295</v>
      </c>
      <c r="W219" s="171"/>
      <c r="X219" s="172"/>
      <c r="Y219" s="176">
        <f t="shared" si="69"/>
        <v>0</v>
      </c>
      <c r="AA219" s="192"/>
      <c r="AB219" s="193"/>
    </row>
    <row r="220" spans="2:28" hidden="1">
      <c r="B220" s="189">
        <f t="shared" si="62"/>
        <v>0</v>
      </c>
      <c r="C220" s="189">
        <f t="shared" ca="1" si="63"/>
        <v>0</v>
      </c>
      <c r="D220" s="189">
        <f t="shared" si="64"/>
        <v>0</v>
      </c>
      <c r="E220" s="189">
        <f t="shared" ca="1" si="65"/>
        <v>0</v>
      </c>
      <c r="F220" s="189">
        <f t="shared" si="66"/>
        <v>0</v>
      </c>
      <c r="G220" s="189" cm="1">
        <f t="array" aca="1" ref="G220" ca="1">OFFSET(G220,-1,,,)+1</f>
        <v>215</v>
      </c>
      <c r="H220" s="189">
        <f t="shared" si="60"/>
        <v>0</v>
      </c>
      <c r="I220" s="189">
        <f t="shared" si="67"/>
        <v>0</v>
      </c>
      <c r="J220" s="179">
        <f t="shared" si="68"/>
        <v>0</v>
      </c>
      <c r="K220" s="173"/>
      <c r="L220" s="174" t="str" cm="1">
        <f t="array" aca="1" ref="L220" ca="1">IF($K220="",OFFSET(L220,-1,,,),K220)</f>
        <v>02.07.03.08</v>
      </c>
      <c r="M220" s="175" t="str" cm="1">
        <f t="array" aca="1" ref="M220" ca="1">IF(OR($K220=0,$K220=""),OFFSET(M220,-1,,,),O220)</f>
        <v>CONCRETO FCK 25 MPA SLUMP 10 APLICADO EM FUNDAÇÃO SUPERCIFIAL COM BOMBA ESTACIONÁRIA</v>
      </c>
      <c r="N220" s="67" t="s">
        <v>328</v>
      </c>
      <c r="O220" s="68" t="s">
        <v>329</v>
      </c>
      <c r="P220" s="68"/>
      <c r="Q220" s="68" t="s">
        <v>3256</v>
      </c>
      <c r="R220" s="69">
        <v>30.067</v>
      </c>
      <c r="S220" s="70">
        <v>480</v>
      </c>
      <c r="T220" s="70">
        <v>14432.16</v>
      </c>
      <c r="U220" s="67" t="s">
        <v>294</v>
      </c>
      <c r="V220" s="71" t="s">
        <v>295</v>
      </c>
      <c r="W220" s="171"/>
      <c r="X220" s="172"/>
      <c r="Y220" s="176">
        <f t="shared" si="69"/>
        <v>0</v>
      </c>
      <c r="AA220" s="192"/>
      <c r="AB220" s="193"/>
    </row>
    <row r="221" spans="2:28" hidden="1">
      <c r="B221" s="189">
        <f t="shared" si="62"/>
        <v>0</v>
      </c>
      <c r="C221" s="189">
        <f t="shared" ca="1" si="63"/>
        <v>0</v>
      </c>
      <c r="D221" s="189">
        <f t="shared" si="64"/>
        <v>0</v>
      </c>
      <c r="E221" s="189">
        <f t="shared" ca="1" si="65"/>
        <v>0</v>
      </c>
      <c r="F221" s="189">
        <f t="shared" si="66"/>
        <v>0</v>
      </c>
      <c r="G221" s="189" cm="1">
        <f t="array" aca="1" ref="G221" ca="1">OFFSET(G221,-1,,,)+1</f>
        <v>216</v>
      </c>
      <c r="H221" s="189">
        <f t="shared" si="60"/>
        <v>0</v>
      </c>
      <c r="I221" s="189">
        <f t="shared" si="67"/>
        <v>0</v>
      </c>
      <c r="J221" s="179">
        <f t="shared" si="68"/>
        <v>0</v>
      </c>
      <c r="K221" s="173"/>
      <c r="L221" s="174" t="str" cm="1">
        <f t="array" aca="1" ref="L221" ca="1">IF($K221="",OFFSET(L221,-1,,,),K221)</f>
        <v>02.07.03.08</v>
      </c>
      <c r="M221" s="175" t="str" cm="1">
        <f t="array" aca="1" ref="M221" ca="1">IF(OR($K221=0,$K221=""),OFFSET(M221,-1,,,),O221)</f>
        <v>CONCRETO FCK 25 MPA SLUMP 10 APLICADO EM FUNDAÇÃO SUPERCIFIAL COM BOMBA ESTACIONÁRIA</v>
      </c>
      <c r="N221" s="67" t="s">
        <v>300</v>
      </c>
      <c r="O221" s="68" t="s">
        <v>301</v>
      </c>
      <c r="P221" s="68"/>
      <c r="Q221" s="68" t="s">
        <v>3256</v>
      </c>
      <c r="R221" s="69">
        <v>30.067</v>
      </c>
      <c r="S221" s="70">
        <v>60</v>
      </c>
      <c r="T221" s="70">
        <v>1804.02</v>
      </c>
      <c r="U221" s="67" t="s">
        <v>294</v>
      </c>
      <c r="V221" s="71" t="s">
        <v>295</v>
      </c>
      <c r="W221" s="171"/>
      <c r="X221" s="172"/>
      <c r="Y221" s="176">
        <f t="shared" si="69"/>
        <v>0</v>
      </c>
      <c r="AA221" s="192"/>
      <c r="AB221" s="193"/>
    </row>
    <row r="222" spans="2:28">
      <c r="B222" s="189">
        <f t="shared" si="62"/>
        <v>0</v>
      </c>
      <c r="C222" s="189">
        <f t="shared" ca="1" si="63"/>
        <v>0</v>
      </c>
      <c r="D222" s="189">
        <f t="shared" si="64"/>
        <v>0</v>
      </c>
      <c r="E222" s="189">
        <f t="shared" ca="1" si="65"/>
        <v>0</v>
      </c>
      <c r="F222" s="189">
        <f t="shared" si="66"/>
        <v>0</v>
      </c>
      <c r="G222" s="189" cm="1">
        <f t="array" aca="1" ref="G222" ca="1">OFFSET(G222,-1,,,)+1</f>
        <v>217</v>
      </c>
      <c r="H222" s="189">
        <f t="shared" si="60"/>
        <v>0</v>
      </c>
      <c r="I222" s="189">
        <f t="shared" si="67"/>
        <v>0</v>
      </c>
      <c r="J222" s="179">
        <f t="shared" si="68"/>
        <v>0</v>
      </c>
      <c r="K222" s="173" t="s">
        <v>3290</v>
      </c>
      <c r="L222" s="174" t="str" cm="1">
        <f t="array" aca="1" ref="L222" ca="1">IF($K222="",OFFSET(L222,-1,,,),K222)</f>
        <v>02.07.03.09</v>
      </c>
      <c r="M222" s="175" t="str" cm="1">
        <f t="array" aca="1" ref="M222" ca="1">IF(OR($K222=0,$K222=""),OFFSET(M222,-1,,,),O222)</f>
        <v>ESPAÇADOR TRELIÇADO COMP:2.00M H=7CM</v>
      </c>
      <c r="N222" s="67" t="s">
        <v>324</v>
      </c>
      <c r="O222" s="68" t="s">
        <v>4289</v>
      </c>
      <c r="P222" s="68"/>
      <c r="Q222" s="68" t="s">
        <v>3253</v>
      </c>
      <c r="R222" s="69">
        <v>29</v>
      </c>
      <c r="S222" s="70">
        <v>4.75</v>
      </c>
      <c r="T222" s="70">
        <v>137.75</v>
      </c>
      <c r="U222" s="67"/>
      <c r="V222" s="71"/>
      <c r="W222" s="171"/>
      <c r="X222" s="172"/>
      <c r="Y222" s="176">
        <f t="shared" si="69"/>
        <v>0</v>
      </c>
      <c r="AA222" s="192"/>
      <c r="AB222" s="193"/>
    </row>
    <row r="223" spans="2:28" hidden="1">
      <c r="B223" s="189">
        <f t="shared" si="62"/>
        <v>0</v>
      </c>
      <c r="C223" s="189">
        <f t="shared" ca="1" si="63"/>
        <v>0</v>
      </c>
      <c r="D223" s="189">
        <f t="shared" si="64"/>
        <v>0</v>
      </c>
      <c r="E223" s="189">
        <f t="shared" ca="1" si="65"/>
        <v>0</v>
      </c>
      <c r="F223" s="189">
        <f t="shared" si="66"/>
        <v>0</v>
      </c>
      <c r="G223" s="189" cm="1">
        <f t="array" aca="1" ref="G223" ca="1">OFFSET(G223,-1,,,)+1</f>
        <v>218</v>
      </c>
      <c r="H223" s="189">
        <f t="shared" si="60"/>
        <v>0</v>
      </c>
      <c r="I223" s="189">
        <f t="shared" si="67"/>
        <v>0</v>
      </c>
      <c r="J223" s="179">
        <f t="shared" si="68"/>
        <v>0</v>
      </c>
      <c r="K223" s="173"/>
      <c r="L223" s="174" t="str" cm="1">
        <f t="array" aca="1" ref="L223" ca="1">IF($K223="",OFFSET(L223,-1,,,),K223)</f>
        <v>02.07.03.09</v>
      </c>
      <c r="M223" s="175" t="str" cm="1">
        <f t="array" aca="1" ref="M223" ca="1">IF(OR($K223=0,$K223=""),OFFSET(M223,-1,,,),O223)</f>
        <v>ESPAÇADOR TRELIÇADO COMP:2.00M H=7CM</v>
      </c>
      <c r="N223" s="67" t="s">
        <v>325</v>
      </c>
      <c r="O223" s="68" t="s">
        <v>326</v>
      </c>
      <c r="P223" s="68"/>
      <c r="Q223" s="68" t="s">
        <v>3260</v>
      </c>
      <c r="R223" s="69">
        <v>14.5</v>
      </c>
      <c r="S223" s="70">
        <v>9.5</v>
      </c>
      <c r="T223" s="70">
        <v>137.75</v>
      </c>
      <c r="U223" s="67" t="s">
        <v>294</v>
      </c>
      <c r="V223" s="71" t="s">
        <v>295</v>
      </c>
      <c r="W223" s="171"/>
      <c r="X223" s="172"/>
      <c r="Y223" s="176">
        <f t="shared" si="69"/>
        <v>0</v>
      </c>
      <c r="AA223" s="192"/>
      <c r="AB223" s="193"/>
    </row>
    <row r="224" spans="2:28">
      <c r="B224" s="189">
        <f t="shared" si="62"/>
        <v>0</v>
      </c>
      <c r="C224" s="189">
        <f t="shared" ca="1" si="63"/>
        <v>0</v>
      </c>
      <c r="D224" s="189">
        <f t="shared" si="64"/>
        <v>0</v>
      </c>
      <c r="E224" s="189">
        <f t="shared" ca="1" si="65"/>
        <v>0</v>
      </c>
      <c r="F224" s="189">
        <f t="shared" si="66"/>
        <v>0</v>
      </c>
      <c r="G224" s="189" cm="1">
        <f t="array" aca="1" ref="G224" ca="1">OFFSET(G224,-1,,,)+1</f>
        <v>219</v>
      </c>
      <c r="H224" s="189">
        <f t="shared" si="60"/>
        <v>0</v>
      </c>
      <c r="I224" s="189">
        <f t="shared" si="67"/>
        <v>0</v>
      </c>
      <c r="J224" s="179">
        <f t="shared" si="68"/>
        <v>0</v>
      </c>
      <c r="K224" s="173" t="s">
        <v>3291</v>
      </c>
      <c r="L224" s="174" t="str" cm="1">
        <f t="array" aca="1" ref="L224" ca="1">IF($K224="",OFFSET(L224,-1,,,),K224)</f>
        <v>02.07.03.10</v>
      </c>
      <c r="M224" s="175" t="str" cm="1">
        <f t="array" aca="1" ref="M224" ca="1">IF(OR($K224=0,$K224=""),OFFSET(M224,-1,,,),O224)</f>
        <v>AÇO CA50 8,00MM - CORTADO E DOBRADO</v>
      </c>
      <c r="N224" s="67" t="s">
        <v>452</v>
      </c>
      <c r="O224" s="68" t="s">
        <v>453</v>
      </c>
      <c r="P224" s="68"/>
      <c r="Q224" s="68" t="s">
        <v>3255</v>
      </c>
      <c r="R224" s="69">
        <v>4215</v>
      </c>
      <c r="S224" s="70">
        <v>6.8769999999999998</v>
      </c>
      <c r="T224" s="70">
        <v>28986.555</v>
      </c>
      <c r="U224" s="67"/>
      <c r="V224" s="71"/>
      <c r="W224" s="171"/>
      <c r="X224" s="172"/>
      <c r="Y224" s="176">
        <f t="shared" si="69"/>
        <v>0</v>
      </c>
      <c r="AA224" s="192"/>
      <c r="AB224" s="193"/>
    </row>
    <row r="225" spans="2:28" hidden="1">
      <c r="B225" s="189">
        <f t="shared" si="62"/>
        <v>0</v>
      </c>
      <c r="C225" s="189">
        <f t="shared" ca="1" si="63"/>
        <v>0</v>
      </c>
      <c r="D225" s="189">
        <f t="shared" si="64"/>
        <v>0</v>
      </c>
      <c r="E225" s="189">
        <f t="shared" ca="1" si="65"/>
        <v>0</v>
      </c>
      <c r="F225" s="189">
        <f t="shared" si="66"/>
        <v>0</v>
      </c>
      <c r="G225" s="189" cm="1">
        <f t="array" aca="1" ref="G225" ca="1">OFFSET(G225,-1,,,)+1</f>
        <v>220</v>
      </c>
      <c r="H225" s="189">
        <f t="shared" si="60"/>
        <v>0</v>
      </c>
      <c r="I225" s="189">
        <f t="shared" si="67"/>
        <v>0</v>
      </c>
      <c r="J225" s="179">
        <f t="shared" si="68"/>
        <v>0</v>
      </c>
      <c r="K225" s="173"/>
      <c r="L225" s="174" t="str" cm="1">
        <f t="array" aca="1" ref="L225" ca="1">IF($K225="",OFFSET(L225,-1,,,),K225)</f>
        <v>02.07.03.10</v>
      </c>
      <c r="M225" s="175" t="str" cm="1">
        <f t="array" aca="1" ref="M225" ca="1">IF(OR($K225=0,$K225=""),OFFSET(M225,-1,,,),O225)</f>
        <v>AÇO CA50 8,00MM - CORTADO E DOBRADO</v>
      </c>
      <c r="N225" s="67" t="s">
        <v>306</v>
      </c>
      <c r="O225" s="68" t="s">
        <v>307</v>
      </c>
      <c r="P225" s="68"/>
      <c r="Q225" s="68" t="s">
        <v>3255</v>
      </c>
      <c r="R225" s="69">
        <v>42.15</v>
      </c>
      <c r="S225" s="70">
        <v>11</v>
      </c>
      <c r="T225" s="70">
        <v>463.65</v>
      </c>
      <c r="U225" s="67" t="s">
        <v>294</v>
      </c>
      <c r="V225" s="71" t="s">
        <v>295</v>
      </c>
      <c r="W225" s="171"/>
      <c r="X225" s="172"/>
      <c r="Y225" s="176">
        <f t="shared" si="69"/>
        <v>0</v>
      </c>
      <c r="AA225" s="192"/>
      <c r="AB225" s="193"/>
    </row>
    <row r="226" spans="2:28" hidden="1">
      <c r="B226" s="189">
        <f>IF(J226=0,0,U226)</f>
        <v>0</v>
      </c>
      <c r="C226" s="189">
        <f ca="1">IF(OR(J226=0,I226=0),0,IF(_xlfn.IFNA(MATCH(B226,OFFSET($B$5,,,$G226,),),0)&gt;0,0,MAX(OFFSET($C$5,,,$G226,))+1))</f>
        <v>0</v>
      </c>
      <c r="D226" s="189">
        <f>IF(J226=0,0,N226&amp;"-"&amp;U226)</f>
        <v>0</v>
      </c>
      <c r="E226" s="189">
        <f ca="1">IF(OR(J226=0,I226=0),0,IF(_xlfn.IFNA(MATCH(D226,OFFSET($D$5,,,$G226,),),0)&gt;0,0,_xlfn.MAXIFS(OFFSET($E$5,,,$G226,),OFFSET($J$5,,,$G226,),J226)+1))</f>
        <v>0</v>
      </c>
      <c r="F226" s="189">
        <f>IF(J226=0,0,E226&amp;"-"&amp;N226)</f>
        <v>0</v>
      </c>
      <c r="G226" s="189" cm="1">
        <f t="array" aca="1" ref="G226" ca="1">OFFSET(G226,-1,,,)+1</f>
        <v>221</v>
      </c>
      <c r="H226" s="189">
        <f>IF(OR($K226=0,$K226=""),$W226,0)</f>
        <v>0</v>
      </c>
      <c r="I226" s="189">
        <f>H226*R226</f>
        <v>0</v>
      </c>
      <c r="J226" s="179">
        <f>IF(AND(I226&lt;&gt;0,OR(K226=0,K226="")),N226&amp;" - Mapa",0)</f>
        <v>0</v>
      </c>
      <c r="K226" s="173"/>
      <c r="L226" s="174" t="str" cm="1">
        <f t="array" aca="1" ref="L226" ca="1">IF($K226="",OFFSET(L226,-1,,,),K226)</f>
        <v>02.07.03.10</v>
      </c>
      <c r="M226" s="175" t="str" cm="1">
        <f t="array" aca="1" ref="M226" ca="1">IF(OR($K226=0,$K226=""),OFFSET(M226,-1,,,),O226)</f>
        <v>AÇO CA50 8,00MM - CORTADO E DOBRADO</v>
      </c>
      <c r="N226" s="67" t="s">
        <v>401</v>
      </c>
      <c r="O226" s="68" t="s">
        <v>402</v>
      </c>
      <c r="P226" s="68"/>
      <c r="Q226" s="68" t="s">
        <v>3255</v>
      </c>
      <c r="R226" s="69">
        <v>4257.1499999999996</v>
      </c>
      <c r="S226" s="70">
        <v>6</v>
      </c>
      <c r="T226" s="70">
        <v>25542.899999999998</v>
      </c>
      <c r="U226" s="67" t="s">
        <v>294</v>
      </c>
      <c r="V226" s="71" t="s">
        <v>295</v>
      </c>
      <c r="W226" s="171"/>
      <c r="X226" s="172"/>
      <c r="Y226" s="176">
        <f>X226+W226</f>
        <v>0</v>
      </c>
      <c r="AA226" s="192"/>
      <c r="AB226" s="193"/>
    </row>
    <row r="227" spans="2:28" hidden="1">
      <c r="B227" s="189">
        <f t="shared" ref="B227:B230" si="121">IF(J227=0,0,U227)</f>
        <v>0</v>
      </c>
      <c r="C227" s="189">
        <f t="shared" ref="C227:C230" ca="1" si="122">IF(OR(J227=0,I227=0),0,IF(_xlfn.IFNA(MATCH(B227,OFFSET($B$5,,,$G227,),),0)&gt;0,0,MAX(OFFSET($C$5,,,$G227,))+1))</f>
        <v>0</v>
      </c>
      <c r="D227" s="189">
        <f t="shared" ref="D227:D230" si="123">IF(J227=0,0,N227&amp;"-"&amp;U227)</f>
        <v>0</v>
      </c>
      <c r="E227" s="189">
        <f t="shared" ref="E227:E230" ca="1" si="124">IF(OR(J227=0,I227=0),0,IF(_xlfn.IFNA(MATCH(D227,OFFSET($D$5,,,$G227,),),0)&gt;0,0,_xlfn.MAXIFS(OFFSET($E$5,,,$G227,),OFFSET($J$5,,,$G227,),J227)+1))</f>
        <v>0</v>
      </c>
      <c r="F227" s="189">
        <f t="shared" ref="F227:F230" si="125">IF(J227=0,0,E227&amp;"-"&amp;N227)</f>
        <v>0</v>
      </c>
      <c r="G227" s="189" cm="1">
        <f t="array" aca="1" ref="G227" ca="1">OFFSET(G227,-1,,,)+1</f>
        <v>222</v>
      </c>
      <c r="H227" s="189">
        <f t="shared" ref="H227:H234" si="126">IF(OR($K227=0,$K227=""),$W227,0)</f>
        <v>0</v>
      </c>
      <c r="I227" s="189">
        <f t="shared" ref="I227:I230" si="127">H227*R227</f>
        <v>0</v>
      </c>
      <c r="J227" s="179">
        <f t="shared" ref="J227:J230" si="128">IF(AND(I227&lt;&gt;0,OR(K227=0,K227="")),N227&amp;" - Mapa",0)</f>
        <v>0</v>
      </c>
      <c r="K227" s="173"/>
      <c r="L227" s="174" t="str" cm="1">
        <f t="array" aca="1" ref="L227" ca="1">IF($K227="",OFFSET(L227,-1,,,),K227)</f>
        <v>02.07.03.10</v>
      </c>
      <c r="M227" s="175" t="str" cm="1">
        <f t="array" aca="1" ref="M227" ca="1">IF(OR($K227=0,$K227=""),OFFSET(M227,-1,,,),O227)</f>
        <v>AÇO CA50 8,00MM - CORTADO E DOBRADO</v>
      </c>
      <c r="N227" s="67" t="s">
        <v>405</v>
      </c>
      <c r="O227" s="68" t="s">
        <v>406</v>
      </c>
      <c r="P227" s="68"/>
      <c r="Q227" s="68" t="s">
        <v>3255</v>
      </c>
      <c r="R227" s="69">
        <v>4257.1499999999996</v>
      </c>
      <c r="S227" s="70">
        <v>0.7</v>
      </c>
      <c r="T227" s="70">
        <v>2980.0049999999997</v>
      </c>
      <c r="U227" s="67" t="s">
        <v>294</v>
      </c>
      <c r="V227" s="71" t="s">
        <v>295</v>
      </c>
      <c r="W227" s="171"/>
      <c r="X227" s="172"/>
      <c r="Y227" s="176">
        <f t="shared" ref="Y227:Y230" si="129">X227+W227</f>
        <v>0</v>
      </c>
      <c r="AA227" s="192"/>
      <c r="AB227" s="193"/>
    </row>
    <row r="228" spans="2:28">
      <c r="B228" s="189">
        <f t="shared" si="121"/>
        <v>0</v>
      </c>
      <c r="C228" s="189">
        <f t="shared" ca="1" si="122"/>
        <v>0</v>
      </c>
      <c r="D228" s="189">
        <f t="shared" si="123"/>
        <v>0</v>
      </c>
      <c r="E228" s="189">
        <f t="shared" ca="1" si="124"/>
        <v>0</v>
      </c>
      <c r="F228" s="189">
        <f t="shared" si="125"/>
        <v>0</v>
      </c>
      <c r="G228" s="189" cm="1">
        <f t="array" aca="1" ref="G228" ca="1">OFFSET(G228,-1,,,)+1</f>
        <v>223</v>
      </c>
      <c r="H228" s="189">
        <f t="shared" si="126"/>
        <v>0</v>
      </c>
      <c r="I228" s="189">
        <f t="shared" si="127"/>
        <v>0</v>
      </c>
      <c r="J228" s="179">
        <f t="shared" si="128"/>
        <v>0</v>
      </c>
      <c r="K228" s="173" t="s">
        <v>3292</v>
      </c>
      <c r="L228" s="174" t="str" cm="1">
        <f t="array" aca="1" ref="L228" ca="1">IF($K228="",OFFSET(L228,-1,,,),K228)</f>
        <v>02.07.03.11</v>
      </c>
      <c r="M228" s="175" t="str" cm="1">
        <f t="array" aca="1" ref="M228" ca="1">IF(OR($K228=0,$K228=""),OFFSET(M228,-1,,,),O228)</f>
        <v>EXECUÇÃO DE SERVIÇO DE MONTAGEM E DESMONTAGEM DE FORMA, ARMAÇÃO, LANÇAMENTO E ADENSAMENTO DE CONCRETO</v>
      </c>
      <c r="N228" s="67" t="s">
        <v>428</v>
      </c>
      <c r="O228" s="68" t="s">
        <v>4290</v>
      </c>
      <c r="P228" s="68"/>
      <c r="Q228" s="68" t="s">
        <v>3256</v>
      </c>
      <c r="R228" s="69">
        <v>28.1</v>
      </c>
      <c r="S228" s="70">
        <v>700</v>
      </c>
      <c r="T228" s="70">
        <v>19670</v>
      </c>
      <c r="U228" s="67"/>
      <c r="V228" s="71"/>
      <c r="W228" s="171"/>
      <c r="X228" s="172"/>
      <c r="Y228" s="176">
        <f t="shared" si="129"/>
        <v>0</v>
      </c>
      <c r="AA228" s="192"/>
      <c r="AB228" s="193"/>
    </row>
    <row r="229" spans="2:28" hidden="1">
      <c r="B229" s="189">
        <f t="shared" si="121"/>
        <v>0</v>
      </c>
      <c r="C229" s="189">
        <f t="shared" ca="1" si="122"/>
        <v>0</v>
      </c>
      <c r="D229" s="189">
        <f t="shared" si="123"/>
        <v>0</v>
      </c>
      <c r="E229" s="189">
        <f t="shared" ca="1" si="124"/>
        <v>0</v>
      </c>
      <c r="F229" s="189">
        <f t="shared" si="125"/>
        <v>0</v>
      </c>
      <c r="G229" s="189" cm="1">
        <f t="array" aca="1" ref="G229" ca="1">OFFSET(G229,-1,,,)+1</f>
        <v>224</v>
      </c>
      <c r="H229" s="189">
        <f t="shared" si="126"/>
        <v>0</v>
      </c>
      <c r="I229" s="189">
        <f t="shared" si="127"/>
        <v>0</v>
      </c>
      <c r="J229" s="179">
        <f t="shared" si="128"/>
        <v>0</v>
      </c>
      <c r="K229" s="173"/>
      <c r="L229" s="174" t="str" cm="1">
        <f t="array" aca="1" ref="L229" ca="1">IF($K229="",OFFSET(L229,-1,,,),K229)</f>
        <v>02.07.03.11</v>
      </c>
      <c r="M229" s="175" t="str" cm="1">
        <f t="array" aca="1" ref="M229" ca="1">IF(OR($K229=0,$K229=""),OFFSET(M229,-1,,,),O229)</f>
        <v>EXECUÇÃO DE SERVIÇO DE MONTAGEM E DESMONTAGEM DE FORMA, ARMAÇÃO, LANÇAMENTO E ADENSAMENTO DE CONCRETO</v>
      </c>
      <c r="N229" s="67" t="s">
        <v>429</v>
      </c>
      <c r="O229" s="68" t="s">
        <v>430</v>
      </c>
      <c r="P229" s="68"/>
      <c r="Q229" s="68" t="s">
        <v>3256</v>
      </c>
      <c r="R229" s="69">
        <v>28.1</v>
      </c>
      <c r="S229" s="70">
        <v>700</v>
      </c>
      <c r="T229" s="70">
        <v>19670</v>
      </c>
      <c r="U229" s="67" t="s">
        <v>294</v>
      </c>
      <c r="V229" s="71" t="s">
        <v>295</v>
      </c>
      <c r="W229" s="171"/>
      <c r="X229" s="172"/>
      <c r="Y229" s="176">
        <f t="shared" si="129"/>
        <v>0</v>
      </c>
      <c r="AA229" s="192"/>
      <c r="AB229" s="193"/>
    </row>
    <row r="230" spans="2:28">
      <c r="B230" s="189">
        <f t="shared" si="121"/>
        <v>0</v>
      </c>
      <c r="C230" s="189">
        <f t="shared" ca="1" si="122"/>
        <v>0</v>
      </c>
      <c r="D230" s="189">
        <f t="shared" si="123"/>
        <v>0</v>
      </c>
      <c r="E230" s="189">
        <f t="shared" ca="1" si="124"/>
        <v>0</v>
      </c>
      <c r="F230" s="189">
        <f t="shared" si="125"/>
        <v>0</v>
      </c>
      <c r="G230" s="189" cm="1">
        <f t="array" aca="1" ref="G230" ca="1">OFFSET(G230,-1,,,)+1</f>
        <v>225</v>
      </c>
      <c r="H230" s="189">
        <f t="shared" si="126"/>
        <v>0</v>
      </c>
      <c r="I230" s="189">
        <f t="shared" si="127"/>
        <v>0</v>
      </c>
      <c r="J230" s="179">
        <f t="shared" si="128"/>
        <v>0</v>
      </c>
      <c r="K230" s="173" t="s">
        <v>3293</v>
      </c>
      <c r="L230" s="174" t="str" cm="1">
        <f t="array" aca="1" ref="L230" ca="1">IF($K230="",OFFSET(L230,-1,,,),K230)</f>
        <v>02.07.03.12</v>
      </c>
      <c r="M230" s="175" t="str" cm="1">
        <f t="array" aca="1" ref="M230" ca="1">IF(OR($K230=0,$K230=""),OFFSET(M230,-1,,,),O230)</f>
        <v>TRANSPORTE BOTA FORA DE TERRA CUBICAGEM DE CORTE</v>
      </c>
      <c r="N230" s="67" t="s">
        <v>288</v>
      </c>
      <c r="O230" s="68" t="s">
        <v>4219</v>
      </c>
      <c r="P230" s="68"/>
      <c r="Q230" s="68" t="s">
        <v>3256</v>
      </c>
      <c r="R230" s="69">
        <v>28.1</v>
      </c>
      <c r="S230" s="70">
        <v>78</v>
      </c>
      <c r="T230" s="70">
        <v>2191.8000000000002</v>
      </c>
      <c r="U230" s="67"/>
      <c r="V230" s="71"/>
      <c r="W230" s="171"/>
      <c r="X230" s="172"/>
      <c r="Y230" s="176">
        <f t="shared" si="129"/>
        <v>0</v>
      </c>
      <c r="AA230" s="192"/>
      <c r="AB230" s="193"/>
    </row>
    <row r="231" spans="2:28" hidden="1">
      <c r="B231" s="189">
        <f>IF(J231=0,0,U231)</f>
        <v>0</v>
      </c>
      <c r="C231" s="189">
        <f ca="1">IF(OR(J231=0,I231=0),0,IF(_xlfn.IFNA(MATCH(B231,OFFSET($B$5,,,$G231,),),0)&gt;0,0,MAX(OFFSET($C$5,,,$G231,))+1))</f>
        <v>0</v>
      </c>
      <c r="D231" s="189">
        <f>IF(J231=0,0,N231&amp;"-"&amp;U231)</f>
        <v>0</v>
      </c>
      <c r="E231" s="189">
        <f ca="1">IF(OR(J231=0,I231=0),0,IF(_xlfn.IFNA(MATCH(D231,OFFSET($D$5,,,$G231,),),0)&gt;0,0,_xlfn.MAXIFS(OFFSET($E$5,,,$G231,),OFFSET($J$5,,,$G231,),J231)+1))</f>
        <v>0</v>
      </c>
      <c r="F231" s="189">
        <f>IF(J231=0,0,E231&amp;"-"&amp;N231)</f>
        <v>0</v>
      </c>
      <c r="G231" s="189" cm="1">
        <f t="array" aca="1" ref="G231" ca="1">OFFSET(G231,-1,,,)+1</f>
        <v>226</v>
      </c>
      <c r="H231" s="189">
        <f>IF(OR($K231=0,$K231=""),$W231,0)</f>
        <v>0</v>
      </c>
      <c r="I231" s="189">
        <f>H231*R231</f>
        <v>0</v>
      </c>
      <c r="J231" s="179">
        <f>IF(AND(I231&lt;&gt;0,OR(K231=0,K231="")),N231&amp;" - Mapa",0)</f>
        <v>0</v>
      </c>
      <c r="K231" s="173"/>
      <c r="L231" s="174" t="str" cm="1">
        <f t="array" aca="1" ref="L231" ca="1">IF($K231="",OFFSET(L231,-1,,,),K231)</f>
        <v>02.07.03.12</v>
      </c>
      <c r="M231" s="175" t="str" cm="1">
        <f t="array" aca="1" ref="M231" ca="1">IF(OR($K231=0,$K231=""),OFFSET(M231,-1,,,),O231)</f>
        <v>TRANSPORTE BOTA FORA DE TERRA CUBICAGEM DE CORTE</v>
      </c>
      <c r="N231" s="67" t="s">
        <v>289</v>
      </c>
      <c r="O231" s="68" t="s">
        <v>290</v>
      </c>
      <c r="P231" s="68"/>
      <c r="Q231" s="68" t="s">
        <v>3256</v>
      </c>
      <c r="R231" s="69">
        <v>36.53</v>
      </c>
      <c r="S231" s="70">
        <v>60</v>
      </c>
      <c r="T231" s="70">
        <v>2191.8000000000002</v>
      </c>
      <c r="U231" s="67" t="s">
        <v>294</v>
      </c>
      <c r="V231" s="71" t="s">
        <v>295</v>
      </c>
      <c r="W231" s="171"/>
      <c r="X231" s="172"/>
      <c r="Y231" s="176">
        <f>X231+W231</f>
        <v>0</v>
      </c>
      <c r="AA231" s="192"/>
      <c r="AB231" s="193"/>
    </row>
    <row r="232" spans="2:28" hidden="1">
      <c r="B232" s="189">
        <f t="shared" ref="B232:B234" si="130">IF(J232=0,0,U232)</f>
        <v>0</v>
      </c>
      <c r="C232" s="189">
        <f t="shared" ref="C232:C234" ca="1" si="131">IF(OR(J232=0,I232=0),0,IF(_xlfn.IFNA(MATCH(B232,OFFSET($B$5,,,$G232,),),0)&gt;0,0,MAX(OFFSET($C$5,,,$G232,))+1))</f>
        <v>0</v>
      </c>
      <c r="D232" s="189">
        <f t="shared" ref="D232:D234" si="132">IF(J232=0,0,N232&amp;"-"&amp;U232)</f>
        <v>0</v>
      </c>
      <c r="E232" s="189">
        <f t="shared" ref="E232:E234" ca="1" si="133">IF(OR(J232=0,I232=0),0,IF(_xlfn.IFNA(MATCH(D232,OFFSET($D$5,,,$G232,),),0)&gt;0,0,_xlfn.MAXIFS(OFFSET($E$5,,,$G232,),OFFSET($J$5,,,$G232,),J232)+1))</f>
        <v>0</v>
      </c>
      <c r="F232" s="189">
        <f t="shared" ref="F232:F234" si="134">IF(J232=0,0,E232&amp;"-"&amp;N232)</f>
        <v>0</v>
      </c>
      <c r="G232" s="189" cm="1">
        <f t="array" aca="1" ref="G232" ca="1">OFFSET(G232,-1,,,)+1</f>
        <v>227</v>
      </c>
      <c r="H232" s="189">
        <f t="shared" si="126"/>
        <v>0</v>
      </c>
      <c r="I232" s="189">
        <f t="shared" ref="I232:I234" si="135">H232*R232</f>
        <v>0</v>
      </c>
      <c r="J232" s="179">
        <f t="shared" ref="J232:J234" si="136">IF(AND(I232&lt;&gt;0,OR(K232=0,K232="")),N232&amp;" - Mapa",0)</f>
        <v>0</v>
      </c>
      <c r="K232" s="173" t="s">
        <v>3294</v>
      </c>
      <c r="L232" s="174" t="str" cm="1">
        <f t="array" aca="1" ref="L232" ca="1">IF($K232="",OFFSET(L232,-1,,,),K232)</f>
        <v>02.07.04</v>
      </c>
      <c r="M232" s="175" t="str" cm="1">
        <f t="array" aca="1" ref="M232" ca="1">IF(OR($K232=0,$K232=""),OFFSET(M232,-1,,,),O232)</f>
        <v>ABRIGO DE ÁGUA</v>
      </c>
      <c r="N232" s="67" t="s">
        <v>143</v>
      </c>
      <c r="O232" s="68" t="s">
        <v>4291</v>
      </c>
      <c r="P232" s="68"/>
      <c r="Q232" s="68"/>
      <c r="R232" s="69"/>
      <c r="S232" s="70"/>
      <c r="T232" s="70">
        <v>0</v>
      </c>
      <c r="U232" s="67"/>
      <c r="V232" s="71"/>
      <c r="W232" s="171"/>
      <c r="X232" s="172"/>
      <c r="Y232" s="176">
        <f t="shared" ref="Y232:Y234" si="137">X232+W232</f>
        <v>0</v>
      </c>
      <c r="AA232" s="192"/>
      <c r="AB232" s="193"/>
    </row>
    <row r="233" spans="2:28" hidden="1">
      <c r="B233" s="189">
        <f t="shared" si="130"/>
        <v>0</v>
      </c>
      <c r="C233" s="189">
        <f t="shared" ca="1" si="131"/>
        <v>0</v>
      </c>
      <c r="D233" s="189">
        <f t="shared" si="132"/>
        <v>0</v>
      </c>
      <c r="E233" s="189">
        <f t="shared" ca="1" si="133"/>
        <v>0</v>
      </c>
      <c r="F233" s="189">
        <f t="shared" si="134"/>
        <v>0</v>
      </c>
      <c r="G233" s="189" cm="1">
        <f t="array" aca="1" ref="G233" ca="1">OFFSET(G233,-1,,,)+1</f>
        <v>228</v>
      </c>
      <c r="H233" s="189">
        <f t="shared" si="126"/>
        <v>0</v>
      </c>
      <c r="I233" s="189">
        <f t="shared" si="135"/>
        <v>0</v>
      </c>
      <c r="J233" s="179">
        <f t="shared" si="136"/>
        <v>0</v>
      </c>
      <c r="K233" s="173" t="s">
        <v>3295</v>
      </c>
      <c r="L233" s="174" t="str" cm="1">
        <f t="array" aca="1" ref="L233" ca="1">IF($K233="",OFFSET(L233,-1,,,),K233)</f>
        <v>02.07.04.01</v>
      </c>
      <c r="M233" s="175" t="str" cm="1">
        <f t="array" aca="1" ref="M233" ca="1">IF(OR($K233=0,$K233=""),OFFSET(M233,-1,,,),O233)</f>
        <v>ESTRUTURA</v>
      </c>
      <c r="N233" s="67" t="s">
        <v>143</v>
      </c>
      <c r="O233" s="68" t="s">
        <v>308</v>
      </c>
      <c r="P233" s="68"/>
      <c r="Q233" s="68"/>
      <c r="R233" s="69"/>
      <c r="S233" s="70"/>
      <c r="T233" s="70">
        <v>0</v>
      </c>
      <c r="U233" s="67"/>
      <c r="V233" s="71"/>
      <c r="W233" s="171"/>
      <c r="X233" s="172"/>
      <c r="Y233" s="176">
        <f t="shared" si="137"/>
        <v>0</v>
      </c>
      <c r="AA233" s="192"/>
      <c r="AB233" s="193"/>
    </row>
    <row r="234" spans="2:28">
      <c r="B234" s="189">
        <f t="shared" si="130"/>
        <v>0</v>
      </c>
      <c r="C234" s="189">
        <f t="shared" ca="1" si="131"/>
        <v>0</v>
      </c>
      <c r="D234" s="189">
        <f t="shared" si="132"/>
        <v>0</v>
      </c>
      <c r="E234" s="189">
        <f t="shared" ca="1" si="133"/>
        <v>0</v>
      </c>
      <c r="F234" s="189">
        <f t="shared" si="134"/>
        <v>0</v>
      </c>
      <c r="G234" s="189" cm="1">
        <f t="array" aca="1" ref="G234" ca="1">OFFSET(G234,-1,,,)+1</f>
        <v>229</v>
      </c>
      <c r="H234" s="189">
        <f t="shared" si="126"/>
        <v>0</v>
      </c>
      <c r="I234" s="189">
        <f t="shared" si="135"/>
        <v>0</v>
      </c>
      <c r="J234" s="179">
        <f t="shared" si="136"/>
        <v>0</v>
      </c>
      <c r="K234" s="173" t="s">
        <v>3296</v>
      </c>
      <c r="L234" s="174" t="str" cm="1">
        <f t="array" aca="1" ref="L234" ca="1">IF($K234="",OFFSET(L234,-1,,,),K234)</f>
        <v>02.07.04.01.01</v>
      </c>
      <c r="M234" s="175" t="str" cm="1">
        <f t="array" aca="1" ref="M234" ca="1">IF(OR($K234=0,$K234=""),OFFSET(M234,-1,,,),O234)</f>
        <v>FORMA PRONTA DE MADEIRA COM CHAPA DE COMPENSADO - LAJES</v>
      </c>
      <c r="N234" s="67" t="s">
        <v>642</v>
      </c>
      <c r="O234" s="68" t="s">
        <v>4292</v>
      </c>
      <c r="P234" s="68"/>
      <c r="Q234" s="68" t="s">
        <v>3258</v>
      </c>
      <c r="R234" s="69">
        <v>1</v>
      </c>
      <c r="S234" s="70">
        <v>16.090399999999999</v>
      </c>
      <c r="T234" s="70">
        <v>16.090399999999999</v>
      </c>
      <c r="U234" s="67"/>
      <c r="V234" s="71"/>
      <c r="W234" s="171"/>
      <c r="X234" s="172"/>
      <c r="Y234" s="176">
        <f t="shared" si="137"/>
        <v>0</v>
      </c>
      <c r="AA234" s="192"/>
      <c r="AB234" s="193"/>
    </row>
    <row r="235" spans="2:28" hidden="1">
      <c r="B235" s="189">
        <f t="shared" si="62"/>
        <v>0</v>
      </c>
      <c r="C235" s="189">
        <f t="shared" ca="1" si="63"/>
        <v>0</v>
      </c>
      <c r="D235" s="189">
        <f t="shared" si="64"/>
        <v>0</v>
      </c>
      <c r="E235" s="189">
        <f t="shared" ca="1" si="65"/>
        <v>0</v>
      </c>
      <c r="F235" s="189">
        <f t="shared" si="66"/>
        <v>0</v>
      </c>
      <c r="G235" s="189" cm="1">
        <f t="array" aca="1" ref="G235" ca="1">OFFSET(G235,-1,,,)+1</f>
        <v>230</v>
      </c>
      <c r="H235" s="189">
        <f t="shared" si="60"/>
        <v>0</v>
      </c>
      <c r="I235" s="189">
        <f t="shared" si="67"/>
        <v>0</v>
      </c>
      <c r="J235" s="179">
        <f t="shared" si="68"/>
        <v>0</v>
      </c>
      <c r="K235" s="173"/>
      <c r="L235" s="174" t="str" cm="1">
        <f t="array" aca="1" ref="L235" ca="1">IF($K235="",OFFSET(L235,-1,,,),K235)</f>
        <v>02.07.04.01.01</v>
      </c>
      <c r="M235" s="175" t="str" cm="1">
        <f t="array" aca="1" ref="M235" ca="1">IF(OR($K235=0,$K235=""),OFFSET(M235,-1,,,),O235)</f>
        <v>FORMA PRONTA DE MADEIRA COM CHAPA DE COMPENSADO - LAJES</v>
      </c>
      <c r="N235" s="67" t="s">
        <v>171</v>
      </c>
      <c r="O235" s="68" t="s">
        <v>172</v>
      </c>
      <c r="P235" s="68"/>
      <c r="Q235" s="68" t="s">
        <v>3255</v>
      </c>
      <c r="R235" s="69">
        <v>2.7E-2</v>
      </c>
      <c r="S235" s="70">
        <v>18</v>
      </c>
      <c r="T235" s="70">
        <v>0.48599999999999999</v>
      </c>
      <c r="U235" s="67" t="s">
        <v>277</v>
      </c>
      <c r="V235" s="71" t="s">
        <v>278</v>
      </c>
      <c r="W235" s="171"/>
      <c r="X235" s="172"/>
      <c r="Y235" s="176">
        <f t="shared" si="69"/>
        <v>0</v>
      </c>
      <c r="AA235" s="192"/>
      <c r="AB235" s="193"/>
    </row>
    <row r="236" spans="2:28" hidden="1">
      <c r="B236" s="189">
        <f t="shared" si="62"/>
        <v>0</v>
      </c>
      <c r="C236" s="189">
        <f t="shared" ca="1" si="63"/>
        <v>0</v>
      </c>
      <c r="D236" s="189">
        <f t="shared" si="64"/>
        <v>0</v>
      </c>
      <c r="E236" s="189">
        <f t="shared" ca="1" si="65"/>
        <v>0</v>
      </c>
      <c r="F236" s="189">
        <f t="shared" si="66"/>
        <v>0</v>
      </c>
      <c r="G236" s="189" cm="1">
        <f t="array" aca="1" ref="G236" ca="1">OFFSET(G236,-1,,,)+1</f>
        <v>231</v>
      </c>
      <c r="H236" s="189">
        <f t="shared" si="60"/>
        <v>0</v>
      </c>
      <c r="I236" s="189">
        <f t="shared" si="67"/>
        <v>0</v>
      </c>
      <c r="J236" s="179">
        <f t="shared" si="68"/>
        <v>0</v>
      </c>
      <c r="K236" s="173"/>
      <c r="L236" s="174" t="str" cm="1">
        <f t="array" aca="1" ref="L236" ca="1">IF($K236="",OFFSET(L236,-1,,,),K236)</f>
        <v>02.07.04.01.01</v>
      </c>
      <c r="M236" s="175" t="str" cm="1">
        <f t="array" aca="1" ref="M236" ca="1">IF(OR($K236=0,$K236=""),OFFSET(M236,-1,,,),O236)</f>
        <v>FORMA PRONTA DE MADEIRA COM CHAPA DE COMPENSADO - LAJES</v>
      </c>
      <c r="N236" s="67" t="s">
        <v>310</v>
      </c>
      <c r="O236" s="68" t="s">
        <v>311</v>
      </c>
      <c r="P236" s="68"/>
      <c r="Q236" s="68" t="s">
        <v>3254</v>
      </c>
      <c r="R236" s="69">
        <v>1.7000000000000001E-2</v>
      </c>
      <c r="S236" s="70">
        <v>3.2</v>
      </c>
      <c r="T236" s="70">
        <v>5.4400000000000004E-2</v>
      </c>
      <c r="U236" s="67" t="s">
        <v>277</v>
      </c>
      <c r="V236" s="71" t="s">
        <v>278</v>
      </c>
      <c r="W236" s="171"/>
      <c r="X236" s="172"/>
      <c r="Y236" s="176">
        <f t="shared" si="69"/>
        <v>0</v>
      </c>
      <c r="AA236" s="192"/>
      <c r="AB236" s="193"/>
    </row>
    <row r="237" spans="2:28" hidden="1">
      <c r="B237" s="189">
        <f t="shared" si="62"/>
        <v>0</v>
      </c>
      <c r="C237" s="189">
        <f t="shared" ca="1" si="63"/>
        <v>0</v>
      </c>
      <c r="D237" s="189">
        <f t="shared" si="64"/>
        <v>0</v>
      </c>
      <c r="E237" s="189">
        <f t="shared" ca="1" si="65"/>
        <v>0</v>
      </c>
      <c r="F237" s="189">
        <f t="shared" si="66"/>
        <v>0</v>
      </c>
      <c r="G237" s="189" cm="1">
        <f t="array" aca="1" ref="G237" ca="1">OFFSET(G237,-1,,,)+1</f>
        <v>232</v>
      </c>
      <c r="H237" s="189">
        <f t="shared" si="60"/>
        <v>0</v>
      </c>
      <c r="I237" s="189">
        <f t="shared" si="67"/>
        <v>0</v>
      </c>
      <c r="J237" s="179">
        <f t="shared" si="68"/>
        <v>0</v>
      </c>
      <c r="K237" s="173"/>
      <c r="L237" s="174" t="str" cm="1">
        <f t="array" aca="1" ref="L237" ca="1">IF($K237="",OFFSET(L237,-1,,,),K237)</f>
        <v>02.07.04.01.01</v>
      </c>
      <c r="M237" s="175" t="str" cm="1">
        <f t="array" aca="1" ref="M237" ca="1">IF(OR($K237=0,$K237=""),OFFSET(M237,-1,,,),O237)</f>
        <v>FORMA PRONTA DE MADEIRA COM CHAPA DE COMPENSADO - LAJES</v>
      </c>
      <c r="N237" s="67" t="s">
        <v>643</v>
      </c>
      <c r="O237" s="68" t="s">
        <v>644</v>
      </c>
      <c r="P237" s="68"/>
      <c r="Q237" s="68" t="s">
        <v>3258</v>
      </c>
      <c r="R237" s="69">
        <v>1</v>
      </c>
      <c r="S237" s="70">
        <v>15.55</v>
      </c>
      <c r="T237" s="70">
        <v>15.55</v>
      </c>
      <c r="U237" s="67" t="s">
        <v>277</v>
      </c>
      <c r="V237" s="71" t="s">
        <v>278</v>
      </c>
      <c r="W237" s="171"/>
      <c r="X237" s="172"/>
      <c r="Y237" s="176">
        <f t="shared" si="69"/>
        <v>0</v>
      </c>
      <c r="AA237" s="192"/>
      <c r="AB237" s="193"/>
    </row>
    <row r="238" spans="2:28">
      <c r="B238" s="189">
        <f t="shared" si="62"/>
        <v>0</v>
      </c>
      <c r="C238" s="189">
        <f t="shared" ca="1" si="63"/>
        <v>0</v>
      </c>
      <c r="D238" s="189">
        <f t="shared" si="64"/>
        <v>0</v>
      </c>
      <c r="E238" s="189">
        <f t="shared" ca="1" si="65"/>
        <v>0</v>
      </c>
      <c r="F238" s="189">
        <f t="shared" si="66"/>
        <v>0</v>
      </c>
      <c r="G238" s="189" cm="1">
        <f t="array" aca="1" ref="G238" ca="1">OFFSET(G238,-1,,,)+1</f>
        <v>233</v>
      </c>
      <c r="H238" s="189">
        <f t="shared" ref="H238:H359" si="138">IF(OR($K238=0,$K238=""),$W238,0)</f>
        <v>0</v>
      </c>
      <c r="I238" s="189">
        <f t="shared" si="67"/>
        <v>0</v>
      </c>
      <c r="J238" s="179">
        <f t="shared" si="68"/>
        <v>0</v>
      </c>
      <c r="K238" s="173" t="s">
        <v>3297</v>
      </c>
      <c r="L238" s="174" t="str" cm="1">
        <f t="array" aca="1" ref="L238" ca="1">IF($K238="",OFFSET(L238,-1,,,),K238)</f>
        <v>02.07.04.01.02</v>
      </c>
      <c r="M238" s="175" t="str" cm="1">
        <f t="array" aca="1" ref="M238" ca="1">IF(OR($K238=0,$K238=""),OFFSET(M238,-1,,,),O238)</f>
        <v>ESCORAMENTO E REESCORAMENTO PARA LAJE MACIÇA</v>
      </c>
      <c r="N238" s="67" t="s">
        <v>314</v>
      </c>
      <c r="O238" s="68" t="s">
        <v>4293</v>
      </c>
      <c r="P238" s="68"/>
      <c r="Q238" s="68" t="s">
        <v>3258</v>
      </c>
      <c r="R238" s="69">
        <v>1</v>
      </c>
      <c r="S238" s="70">
        <v>40.750500000000002</v>
      </c>
      <c r="T238" s="70">
        <v>40.750500000000002</v>
      </c>
      <c r="U238" s="67"/>
      <c r="V238" s="71"/>
      <c r="W238" s="171"/>
      <c r="X238" s="172"/>
      <c r="Y238" s="176">
        <f t="shared" ref="Y238" si="139">X238+W238</f>
        <v>0</v>
      </c>
      <c r="AA238" s="192"/>
      <c r="AB238" s="193"/>
    </row>
    <row r="239" spans="2:28" hidden="1">
      <c r="B239" s="189">
        <f t="shared" ref="B239:B360" si="140">IF(J239=0,0,U239)</f>
        <v>0</v>
      </c>
      <c r="C239" s="189">
        <f t="shared" ref="C239:C360" ca="1" si="141">IF(OR(J239=0,I239=0),0,IF(_xlfn.IFNA(MATCH(B239,OFFSET($B$5,,,$G239,),),0)&gt;0,0,MAX(OFFSET($C$5,,,$G239,))+1))</f>
        <v>0</v>
      </c>
      <c r="D239" s="189">
        <f t="shared" ref="D239:D360" si="142">IF(J239=0,0,N239&amp;"-"&amp;U239)</f>
        <v>0</v>
      </c>
      <c r="E239" s="189">
        <f t="shared" ref="E239:E360" ca="1" si="143">IF(OR(J239=0,I239=0),0,IF(_xlfn.IFNA(MATCH(D239,OFFSET($D$5,,,$G239,),),0)&gt;0,0,_xlfn.MAXIFS(OFFSET($E$5,,,$G239,),OFFSET($J$5,,,$G239,),J239)+1))</f>
        <v>0</v>
      </c>
      <c r="F239" s="189">
        <f t="shared" ref="F239:F360" si="144">IF(J239=0,0,E239&amp;"-"&amp;N239)</f>
        <v>0</v>
      </c>
      <c r="G239" s="189" cm="1">
        <f t="array" aca="1" ref="G239" ca="1">OFFSET(G239,-1,,,)+1</f>
        <v>234</v>
      </c>
      <c r="H239" s="189">
        <f t="shared" si="138"/>
        <v>0</v>
      </c>
      <c r="I239" s="189">
        <f t="shared" ref="I239:I360" si="145">H239*R239</f>
        <v>0</v>
      </c>
      <c r="J239" s="179">
        <f t="shared" ref="J239:J360" si="146">IF(AND(I239&lt;&gt;0,OR(K239=0,K239="")),N239&amp;" - Mapa",0)</f>
        <v>0</v>
      </c>
      <c r="K239" s="173"/>
      <c r="L239" s="174" t="str" cm="1">
        <f t="array" aca="1" ref="L239" ca="1">IF($K239="",OFFSET(L239,-1,,,),K239)</f>
        <v>02.07.04.01.02</v>
      </c>
      <c r="M239" s="175" t="str" cm="1">
        <f t="array" aca="1" ref="M239" ca="1">IF(OR($K239=0,$K239=""),OFFSET(M239,-1,,,),O239)</f>
        <v>ESCORAMENTO E REESCORAMENTO PARA LAJE MACIÇA</v>
      </c>
      <c r="N239" s="67" t="s">
        <v>315</v>
      </c>
      <c r="O239" s="68" t="s">
        <v>316</v>
      </c>
      <c r="P239" s="68"/>
      <c r="Q239" s="68" t="s">
        <v>3258</v>
      </c>
      <c r="R239" s="69">
        <v>1</v>
      </c>
      <c r="S239" s="70">
        <v>33.860500000000002</v>
      </c>
      <c r="T239" s="70">
        <v>33.860500000000002</v>
      </c>
      <c r="U239" s="67" t="s">
        <v>277</v>
      </c>
      <c r="V239" s="71" t="s">
        <v>278</v>
      </c>
      <c r="W239" s="171"/>
      <c r="X239" s="172"/>
      <c r="Y239" s="176">
        <f t="shared" ref="Y239:Y365" si="147">X239+W239</f>
        <v>0</v>
      </c>
      <c r="AA239" s="192"/>
      <c r="AB239" s="193"/>
    </row>
    <row r="240" spans="2:28" hidden="1">
      <c r="B240" s="189">
        <f t="shared" si="140"/>
        <v>0</v>
      </c>
      <c r="C240" s="189">
        <f t="shared" ca="1" si="141"/>
        <v>0</v>
      </c>
      <c r="D240" s="189">
        <f t="shared" si="142"/>
        <v>0</v>
      </c>
      <c r="E240" s="189">
        <f t="shared" ca="1" si="143"/>
        <v>0</v>
      </c>
      <c r="F240" s="189">
        <f t="shared" si="144"/>
        <v>0</v>
      </c>
      <c r="G240" s="189" cm="1">
        <f t="array" aca="1" ref="G240" ca="1">OFFSET(G240,-1,,,)+1</f>
        <v>235</v>
      </c>
      <c r="H240" s="189">
        <f t="shared" si="138"/>
        <v>0</v>
      </c>
      <c r="I240" s="189">
        <f t="shared" si="145"/>
        <v>0</v>
      </c>
      <c r="J240" s="179">
        <f t="shared" si="146"/>
        <v>0</v>
      </c>
      <c r="K240" s="173"/>
      <c r="L240" s="174" t="str" cm="1">
        <f t="array" aca="1" ref="L240" ca="1">IF($K240="",OFFSET(L240,-1,,,),K240)</f>
        <v>02.07.04.01.02</v>
      </c>
      <c r="M240" s="175" t="str" cm="1">
        <f t="array" aca="1" ref="M240" ca="1">IF(OR($K240=0,$K240=""),OFFSET(M240,-1,,,),O240)</f>
        <v>ESCORAMENTO E REESCORAMENTO PARA LAJE MACIÇA</v>
      </c>
      <c r="N240" s="67" t="s">
        <v>317</v>
      </c>
      <c r="O240" s="68" t="s">
        <v>318</v>
      </c>
      <c r="P240" s="68"/>
      <c r="Q240" s="68" t="s">
        <v>3260</v>
      </c>
      <c r="R240" s="69">
        <v>1</v>
      </c>
      <c r="S240" s="70">
        <v>6.89</v>
      </c>
      <c r="T240" s="70">
        <v>6.89</v>
      </c>
      <c r="U240" s="67" t="s">
        <v>277</v>
      </c>
      <c r="V240" s="71" t="s">
        <v>278</v>
      </c>
      <c r="W240" s="171"/>
      <c r="X240" s="172"/>
      <c r="Y240" s="176">
        <f t="shared" si="147"/>
        <v>0</v>
      </c>
      <c r="AA240" s="192"/>
      <c r="AB240" s="193"/>
    </row>
    <row r="241" spans="2:28">
      <c r="B241" s="189">
        <f t="shared" si="140"/>
        <v>0</v>
      </c>
      <c r="C241" s="189">
        <f t="shared" ca="1" si="141"/>
        <v>0</v>
      </c>
      <c r="D241" s="189">
        <f t="shared" si="142"/>
        <v>0</v>
      </c>
      <c r="E241" s="189">
        <f t="shared" ca="1" si="143"/>
        <v>0</v>
      </c>
      <c r="F241" s="189">
        <f t="shared" si="144"/>
        <v>0</v>
      </c>
      <c r="G241" s="189" cm="1">
        <f t="array" aca="1" ref="G241" ca="1">OFFSET(G241,-1,,,)+1</f>
        <v>236</v>
      </c>
      <c r="H241" s="189">
        <f t="shared" si="138"/>
        <v>0</v>
      </c>
      <c r="I241" s="189">
        <f t="shared" si="145"/>
        <v>0</v>
      </c>
      <c r="J241" s="179">
        <f t="shared" si="146"/>
        <v>0</v>
      </c>
      <c r="K241" s="173" t="s">
        <v>3298</v>
      </c>
      <c r="L241" s="174" t="str" cm="1">
        <f t="array" aca="1" ref="L241" ca="1">IF($K241="",OFFSET(L241,-1,,,),K241)</f>
        <v>02.07.04.01.03</v>
      </c>
      <c r="M241" s="175" t="str" cm="1">
        <f t="array" aca="1" ref="M241" ca="1">IF(OR($K241=0,$K241=""),OFFSET(M241,-1,,,),O241)</f>
        <v>ESPAÇADOR TRELIÇADO COMP:2.00M H=7CM</v>
      </c>
      <c r="N241" s="67" t="s">
        <v>324</v>
      </c>
      <c r="O241" s="68" t="s">
        <v>4289</v>
      </c>
      <c r="P241" s="68"/>
      <c r="Q241" s="68" t="s">
        <v>3253</v>
      </c>
      <c r="R241" s="69">
        <v>1</v>
      </c>
      <c r="S241" s="70">
        <v>4.75</v>
      </c>
      <c r="T241" s="70">
        <v>4.75</v>
      </c>
      <c r="U241" s="67"/>
      <c r="V241" s="71"/>
      <c r="W241" s="171"/>
      <c r="X241" s="172"/>
      <c r="Y241" s="176">
        <f t="shared" si="147"/>
        <v>0</v>
      </c>
      <c r="AA241" s="192"/>
      <c r="AB241" s="193"/>
    </row>
    <row r="242" spans="2:28" hidden="1">
      <c r="B242" s="189">
        <f t="shared" si="140"/>
        <v>0</v>
      </c>
      <c r="C242" s="189">
        <f t="shared" ca="1" si="141"/>
        <v>0</v>
      </c>
      <c r="D242" s="189">
        <f t="shared" si="142"/>
        <v>0</v>
      </c>
      <c r="E242" s="189">
        <f t="shared" ca="1" si="143"/>
        <v>0</v>
      </c>
      <c r="F242" s="189">
        <f t="shared" si="144"/>
        <v>0</v>
      </c>
      <c r="G242" s="189" cm="1">
        <f t="array" aca="1" ref="G242" ca="1">OFFSET(G242,-1,,,)+1</f>
        <v>237</v>
      </c>
      <c r="H242" s="189">
        <f t="shared" si="138"/>
        <v>0</v>
      </c>
      <c r="I242" s="189">
        <f t="shared" si="145"/>
        <v>0</v>
      </c>
      <c r="J242" s="179">
        <f t="shared" si="146"/>
        <v>0</v>
      </c>
      <c r="K242" s="173"/>
      <c r="L242" s="174" t="str" cm="1">
        <f t="array" aca="1" ref="L242" ca="1">IF($K242="",OFFSET(L242,-1,,,),K242)</f>
        <v>02.07.04.01.03</v>
      </c>
      <c r="M242" s="175" t="str" cm="1">
        <f t="array" aca="1" ref="M242" ca="1">IF(OR($K242=0,$K242=""),OFFSET(M242,-1,,,),O242)</f>
        <v>ESPAÇADOR TRELIÇADO COMP:2.00M H=7CM</v>
      </c>
      <c r="N242" s="67" t="s">
        <v>325</v>
      </c>
      <c r="O242" s="68" t="s">
        <v>326</v>
      </c>
      <c r="P242" s="68"/>
      <c r="Q242" s="68" t="s">
        <v>3260</v>
      </c>
      <c r="R242" s="69">
        <v>0.5</v>
      </c>
      <c r="S242" s="70">
        <v>9.5</v>
      </c>
      <c r="T242" s="70">
        <v>4.75</v>
      </c>
      <c r="U242" s="67" t="s">
        <v>277</v>
      </c>
      <c r="V242" s="71" t="s">
        <v>278</v>
      </c>
      <c r="W242" s="171"/>
      <c r="X242" s="172"/>
      <c r="Y242" s="176">
        <f t="shared" si="147"/>
        <v>0</v>
      </c>
      <c r="AA242" s="192"/>
      <c r="AB242" s="193"/>
    </row>
    <row r="243" spans="2:28">
      <c r="B243" s="189">
        <f t="shared" si="140"/>
        <v>0</v>
      </c>
      <c r="C243" s="189">
        <f t="shared" ca="1" si="141"/>
        <v>0</v>
      </c>
      <c r="D243" s="189">
        <f t="shared" si="142"/>
        <v>0</v>
      </c>
      <c r="E243" s="189">
        <f t="shared" ca="1" si="143"/>
        <v>0</v>
      </c>
      <c r="F243" s="189">
        <f t="shared" si="144"/>
        <v>0</v>
      </c>
      <c r="G243" s="189" cm="1">
        <f t="array" aca="1" ref="G243" ca="1">OFFSET(G243,-1,,,)+1</f>
        <v>238</v>
      </c>
      <c r="H243" s="189">
        <f t="shared" si="138"/>
        <v>0</v>
      </c>
      <c r="I243" s="189">
        <f t="shared" si="145"/>
        <v>0</v>
      </c>
      <c r="J243" s="179">
        <f t="shared" si="146"/>
        <v>0</v>
      </c>
      <c r="K243" s="173" t="s">
        <v>3299</v>
      </c>
      <c r="L243" s="174" t="str" cm="1">
        <f t="array" aca="1" ref="L243" ca="1">IF($K243="",OFFSET(L243,-1,,,),K243)</f>
        <v>02.07.04.01.04</v>
      </c>
      <c r="M243" s="175" t="str" cm="1">
        <f t="array" aca="1" ref="M243" ca="1">IF(OR($K243=0,$K243=""),OFFSET(M243,-1,,,),O243)</f>
        <v>AÇO CA50 10,00MM - CORTADO E DOBRADO</v>
      </c>
      <c r="N243" s="67" t="s">
        <v>319</v>
      </c>
      <c r="O243" s="68" t="s">
        <v>4294</v>
      </c>
      <c r="P243" s="68"/>
      <c r="Q243" s="68" t="s">
        <v>3255</v>
      </c>
      <c r="R243" s="69">
        <v>9</v>
      </c>
      <c r="S243" s="70">
        <v>6.4729999999999999</v>
      </c>
      <c r="T243" s="70">
        <v>58.256999999999998</v>
      </c>
      <c r="U243" s="67"/>
      <c r="V243" s="71"/>
      <c r="W243" s="171"/>
      <c r="X243" s="172"/>
      <c r="Y243" s="176">
        <f t="shared" si="147"/>
        <v>0</v>
      </c>
      <c r="AA243" s="192"/>
      <c r="AB243" s="193"/>
    </row>
    <row r="244" spans="2:28" hidden="1">
      <c r="B244" s="189">
        <f t="shared" si="140"/>
        <v>0</v>
      </c>
      <c r="C244" s="189">
        <f t="shared" ca="1" si="141"/>
        <v>0</v>
      </c>
      <c r="D244" s="189">
        <f t="shared" si="142"/>
        <v>0</v>
      </c>
      <c r="E244" s="189">
        <f t="shared" ca="1" si="143"/>
        <v>0</v>
      </c>
      <c r="F244" s="189">
        <f t="shared" si="144"/>
        <v>0</v>
      </c>
      <c r="G244" s="189" cm="1">
        <f t="array" aca="1" ref="G244" ca="1">OFFSET(G244,-1,,,)+1</f>
        <v>239</v>
      </c>
      <c r="H244" s="189">
        <f t="shared" si="138"/>
        <v>0</v>
      </c>
      <c r="I244" s="189">
        <f t="shared" si="145"/>
        <v>0</v>
      </c>
      <c r="J244" s="179">
        <f t="shared" si="146"/>
        <v>0</v>
      </c>
      <c r="K244" s="173"/>
      <c r="L244" s="174" t="str" cm="1">
        <f t="array" aca="1" ref="L244" ca="1">IF($K244="",OFFSET(L244,-1,,,),K244)</f>
        <v>02.07.04.01.04</v>
      </c>
      <c r="M244" s="175" t="str" cm="1">
        <f t="array" aca="1" ref="M244" ca="1">IF(OR($K244=0,$K244=""),OFFSET(M244,-1,,,),O244)</f>
        <v>AÇO CA50 10,00MM - CORTADO E DOBRADO</v>
      </c>
      <c r="N244" s="67" t="s">
        <v>306</v>
      </c>
      <c r="O244" s="68" t="s">
        <v>307</v>
      </c>
      <c r="P244" s="68"/>
      <c r="Q244" s="68" t="s">
        <v>3255</v>
      </c>
      <c r="R244" s="69">
        <v>0.09</v>
      </c>
      <c r="S244" s="70">
        <v>11</v>
      </c>
      <c r="T244" s="70">
        <v>0.99</v>
      </c>
      <c r="U244" s="67" t="s">
        <v>277</v>
      </c>
      <c r="V244" s="71" t="s">
        <v>278</v>
      </c>
      <c r="W244" s="171"/>
      <c r="X244" s="172"/>
      <c r="Y244" s="176">
        <f t="shared" si="147"/>
        <v>0</v>
      </c>
      <c r="AA244" s="192"/>
      <c r="AB244" s="193"/>
    </row>
    <row r="245" spans="2:28" hidden="1">
      <c r="B245" s="189">
        <f t="shared" si="140"/>
        <v>0</v>
      </c>
      <c r="C245" s="189">
        <f t="shared" ca="1" si="141"/>
        <v>0</v>
      </c>
      <c r="D245" s="189">
        <f t="shared" si="142"/>
        <v>0</v>
      </c>
      <c r="E245" s="189">
        <f t="shared" ca="1" si="143"/>
        <v>0</v>
      </c>
      <c r="F245" s="189">
        <f t="shared" si="144"/>
        <v>0</v>
      </c>
      <c r="G245" s="189" cm="1">
        <f t="array" aca="1" ref="G245" ca="1">OFFSET(G245,-1,,,)+1</f>
        <v>240</v>
      </c>
      <c r="H245" s="189">
        <f t="shared" si="138"/>
        <v>0</v>
      </c>
      <c r="I245" s="189">
        <f t="shared" si="145"/>
        <v>0</v>
      </c>
      <c r="J245" s="179">
        <f t="shared" si="146"/>
        <v>0</v>
      </c>
      <c r="K245" s="173"/>
      <c r="L245" s="174" t="str" cm="1">
        <f t="array" aca="1" ref="L245" ca="1">IF($K245="",OFFSET(L245,-1,,,),K245)</f>
        <v>02.07.04.01.04</v>
      </c>
      <c r="M245" s="175" t="str" cm="1">
        <f t="array" aca="1" ref="M245" ca="1">IF(OR($K245=0,$K245=""),OFFSET(M245,-1,,,),O245)</f>
        <v>AÇO CA50 10,00MM - CORTADO E DOBRADO</v>
      </c>
      <c r="N245" s="67" t="s">
        <v>320</v>
      </c>
      <c r="O245" s="68" t="s">
        <v>321</v>
      </c>
      <c r="P245" s="68"/>
      <c r="Q245" s="68" t="s">
        <v>3255</v>
      </c>
      <c r="R245" s="69">
        <v>9.09</v>
      </c>
      <c r="S245" s="70">
        <v>5.6</v>
      </c>
      <c r="T245" s="70">
        <v>50.903999999999996</v>
      </c>
      <c r="U245" s="67" t="s">
        <v>277</v>
      </c>
      <c r="V245" s="71" t="s">
        <v>278</v>
      </c>
      <c r="W245" s="171"/>
      <c r="X245" s="172"/>
      <c r="Y245" s="176">
        <f t="shared" si="147"/>
        <v>0</v>
      </c>
      <c r="AA245" s="192"/>
      <c r="AB245" s="193"/>
    </row>
    <row r="246" spans="2:28" hidden="1">
      <c r="B246" s="189">
        <f t="shared" si="140"/>
        <v>0</v>
      </c>
      <c r="C246" s="189">
        <f t="shared" ca="1" si="141"/>
        <v>0</v>
      </c>
      <c r="D246" s="189">
        <f t="shared" si="142"/>
        <v>0</v>
      </c>
      <c r="E246" s="189">
        <f t="shared" ca="1" si="143"/>
        <v>0</v>
      </c>
      <c r="F246" s="189">
        <f t="shared" si="144"/>
        <v>0</v>
      </c>
      <c r="G246" s="189" cm="1">
        <f t="array" aca="1" ref="G246" ca="1">OFFSET(G246,-1,,,)+1</f>
        <v>241</v>
      </c>
      <c r="H246" s="189">
        <f t="shared" si="138"/>
        <v>0</v>
      </c>
      <c r="I246" s="189">
        <f t="shared" si="145"/>
        <v>0</v>
      </c>
      <c r="J246" s="179">
        <f t="shared" si="146"/>
        <v>0</v>
      </c>
      <c r="K246" s="173"/>
      <c r="L246" s="174" t="str" cm="1">
        <f t="array" aca="1" ref="L246" ca="1">IF($K246="",OFFSET(L246,-1,,,),K246)</f>
        <v>02.07.04.01.04</v>
      </c>
      <c r="M246" s="175" t="str" cm="1">
        <f t="array" aca="1" ref="M246" ca="1">IF(OR($K246=0,$K246=""),OFFSET(M246,-1,,,),O246)</f>
        <v>AÇO CA50 10,00MM - CORTADO E DOBRADO</v>
      </c>
      <c r="N246" s="67" t="s">
        <v>322</v>
      </c>
      <c r="O246" s="68" t="s">
        <v>323</v>
      </c>
      <c r="P246" s="68"/>
      <c r="Q246" s="68" t="s">
        <v>3255</v>
      </c>
      <c r="R246" s="69">
        <v>9.09</v>
      </c>
      <c r="S246" s="70">
        <v>0.7</v>
      </c>
      <c r="T246" s="70">
        <v>6.3629999999999995</v>
      </c>
      <c r="U246" s="67" t="s">
        <v>277</v>
      </c>
      <c r="V246" s="71" t="s">
        <v>278</v>
      </c>
      <c r="W246" s="171"/>
      <c r="X246" s="172"/>
      <c r="Y246" s="176">
        <f t="shared" si="147"/>
        <v>0</v>
      </c>
      <c r="AA246" s="192"/>
      <c r="AB246" s="193"/>
    </row>
    <row r="247" spans="2:28">
      <c r="B247" s="189">
        <f t="shared" si="140"/>
        <v>0</v>
      </c>
      <c r="C247" s="189">
        <f t="shared" ca="1" si="141"/>
        <v>0</v>
      </c>
      <c r="D247" s="189">
        <f t="shared" si="142"/>
        <v>0</v>
      </c>
      <c r="E247" s="189">
        <f t="shared" ca="1" si="143"/>
        <v>0</v>
      </c>
      <c r="F247" s="189">
        <f t="shared" si="144"/>
        <v>0</v>
      </c>
      <c r="G247" s="189" cm="1">
        <f t="array" aca="1" ref="G247" ca="1">OFFSET(G247,-1,,,)+1</f>
        <v>242</v>
      </c>
      <c r="H247" s="189">
        <f t="shared" si="138"/>
        <v>0</v>
      </c>
      <c r="I247" s="189">
        <f t="shared" si="145"/>
        <v>0</v>
      </c>
      <c r="J247" s="179">
        <f t="shared" si="146"/>
        <v>0</v>
      </c>
      <c r="K247" s="173" t="s">
        <v>3300</v>
      </c>
      <c r="L247" s="174" t="str" cm="1">
        <f t="array" aca="1" ref="L247" ca="1">IF($K247="",OFFSET(L247,-1,,,),K247)</f>
        <v>02.07.04.01.05</v>
      </c>
      <c r="M247" s="175" t="str" cm="1">
        <f t="array" aca="1" ref="M247" ca="1">IF(OR($K247=0,$K247=""),OFFSET(M247,-1,,,),O247)</f>
        <v>CONCRETO NÃO ESTRUTURAL TRAÇO VIRADO EM OBRA</v>
      </c>
      <c r="N247" s="67" t="s">
        <v>177</v>
      </c>
      <c r="O247" s="68" t="s">
        <v>178</v>
      </c>
      <c r="P247" s="68"/>
      <c r="Q247" s="68" t="s">
        <v>3256</v>
      </c>
      <c r="R247" s="69">
        <v>0.1</v>
      </c>
      <c r="S247" s="70">
        <v>422.09</v>
      </c>
      <c r="T247" s="70">
        <v>42.209000000000003</v>
      </c>
      <c r="U247" s="67"/>
      <c r="V247" s="71"/>
      <c r="W247" s="171"/>
      <c r="X247" s="172"/>
      <c r="Y247" s="176">
        <f t="shared" si="147"/>
        <v>0</v>
      </c>
      <c r="AA247" s="192"/>
      <c r="AB247" s="193"/>
    </row>
    <row r="248" spans="2:28" hidden="1">
      <c r="B248" s="189">
        <f t="shared" ref="B248:B250" si="148">IF(J248=0,0,U248)</f>
        <v>0</v>
      </c>
      <c r="C248" s="189">
        <f t="shared" ref="C248:C250" ca="1" si="149">IF(OR(J248=0,I248=0),0,IF(_xlfn.IFNA(MATCH(B248,OFFSET($B$5,,,$G248,),),0)&gt;0,0,MAX(OFFSET($C$5,,,$G248,))+1))</f>
        <v>0</v>
      </c>
      <c r="D248" s="189">
        <f t="shared" ref="D248:D250" si="150">IF(J248=0,0,N248&amp;"-"&amp;U248)</f>
        <v>0</v>
      </c>
      <c r="E248" s="189">
        <f t="shared" ref="E248:E250" ca="1" si="151">IF(OR(J248=0,I248=0),0,IF(_xlfn.IFNA(MATCH(D248,OFFSET($D$5,,,$G248,),),0)&gt;0,0,_xlfn.MAXIFS(OFFSET($E$5,,,$G248,),OFFSET($J$5,,,$G248,),J248)+1))</f>
        <v>0</v>
      </c>
      <c r="F248" s="189">
        <f t="shared" ref="F248:F250" si="152">IF(J248=0,0,E248&amp;"-"&amp;N248)</f>
        <v>0</v>
      </c>
      <c r="G248" s="189" cm="1">
        <f t="array" aca="1" ref="G248" ca="1">OFFSET(G248,-1,,,)+1</f>
        <v>243</v>
      </c>
      <c r="H248" s="189">
        <f t="shared" si="138"/>
        <v>0</v>
      </c>
      <c r="I248" s="189">
        <f t="shared" ref="I248:I250" si="153">H248*R248</f>
        <v>0</v>
      </c>
      <c r="J248" s="179">
        <f t="shared" ref="J248:J250" si="154">IF(AND(I248&lt;&gt;0,OR(K248=0,K248="")),N248&amp;" - Mapa",0)</f>
        <v>0</v>
      </c>
      <c r="K248" s="173"/>
      <c r="L248" s="174" t="str" cm="1">
        <f t="array" aca="1" ref="L248" ca="1">IF($K248="",OFFSET(L248,-1,,,),K248)</f>
        <v>02.07.04.01.05</v>
      </c>
      <c r="M248" s="175" t="str" cm="1">
        <f t="array" aca="1" ref="M248" ca="1">IF(OR($K248=0,$K248=""),OFFSET(M248,-1,,,),O248)</f>
        <v>CONCRETO NÃO ESTRUTURAL TRAÇO VIRADO EM OBRA</v>
      </c>
      <c r="N248" s="67" t="s">
        <v>240</v>
      </c>
      <c r="O248" s="68" t="s">
        <v>179</v>
      </c>
      <c r="P248" s="68"/>
      <c r="Q248" s="68" t="s">
        <v>3255</v>
      </c>
      <c r="R248" s="69">
        <v>22</v>
      </c>
      <c r="S248" s="70">
        <v>0.75</v>
      </c>
      <c r="T248" s="70">
        <v>16.5</v>
      </c>
      <c r="U248" s="67" t="s">
        <v>277</v>
      </c>
      <c r="V248" s="71" t="s">
        <v>278</v>
      </c>
      <c r="W248" s="171"/>
      <c r="X248" s="172"/>
      <c r="Y248" s="176">
        <f t="shared" ref="Y248:Y250" si="155">X248+W248</f>
        <v>0</v>
      </c>
      <c r="AA248" s="192"/>
      <c r="AB248" s="193"/>
    </row>
    <row r="249" spans="2:28" hidden="1">
      <c r="B249" s="189">
        <f t="shared" si="148"/>
        <v>0</v>
      </c>
      <c r="C249" s="189">
        <f t="shared" ca="1" si="149"/>
        <v>0</v>
      </c>
      <c r="D249" s="189">
        <f t="shared" si="150"/>
        <v>0</v>
      </c>
      <c r="E249" s="189">
        <f t="shared" ca="1" si="151"/>
        <v>0</v>
      </c>
      <c r="F249" s="189">
        <f t="shared" si="152"/>
        <v>0</v>
      </c>
      <c r="G249" s="189" cm="1">
        <f t="array" aca="1" ref="G249" ca="1">OFFSET(G249,-1,,,)+1</f>
        <v>244</v>
      </c>
      <c r="H249" s="189">
        <f t="shared" si="138"/>
        <v>0</v>
      </c>
      <c r="I249" s="189">
        <f t="shared" si="153"/>
        <v>0</v>
      </c>
      <c r="J249" s="179">
        <f t="shared" si="154"/>
        <v>0</v>
      </c>
      <c r="K249" s="173"/>
      <c r="L249" s="174" t="str" cm="1">
        <f t="array" aca="1" ref="L249" ca="1">IF($K249="",OFFSET(L249,-1,,,),K249)</f>
        <v>02.07.04.01.05</v>
      </c>
      <c r="M249" s="175" t="str" cm="1">
        <f t="array" aca="1" ref="M249" ca="1">IF(OR($K249=0,$K249=""),OFFSET(M249,-1,,,),O249)</f>
        <v>CONCRETO NÃO ESTRUTURAL TRAÇO VIRADO EM OBRA</v>
      </c>
      <c r="N249" s="67" t="s">
        <v>180</v>
      </c>
      <c r="O249" s="68" t="s">
        <v>181</v>
      </c>
      <c r="P249" s="68"/>
      <c r="Q249" s="68" t="s">
        <v>3256</v>
      </c>
      <c r="R249" s="69">
        <v>6.7699999999999996E-2</v>
      </c>
      <c r="S249" s="70">
        <v>200</v>
      </c>
      <c r="T249" s="70">
        <v>13.54</v>
      </c>
      <c r="U249" s="67" t="s">
        <v>277</v>
      </c>
      <c r="V249" s="71" t="s">
        <v>278</v>
      </c>
      <c r="W249" s="171"/>
      <c r="X249" s="172"/>
      <c r="Y249" s="176">
        <f t="shared" si="155"/>
        <v>0</v>
      </c>
      <c r="AA249" s="192"/>
      <c r="AB249" s="193"/>
    </row>
    <row r="250" spans="2:28" hidden="1">
      <c r="B250" s="189">
        <f t="shared" si="148"/>
        <v>0</v>
      </c>
      <c r="C250" s="189">
        <f t="shared" ca="1" si="149"/>
        <v>0</v>
      </c>
      <c r="D250" s="189">
        <f t="shared" si="150"/>
        <v>0</v>
      </c>
      <c r="E250" s="189">
        <f t="shared" ca="1" si="151"/>
        <v>0</v>
      </c>
      <c r="F250" s="189">
        <f t="shared" si="152"/>
        <v>0</v>
      </c>
      <c r="G250" s="189" cm="1">
        <f t="array" aca="1" ref="G250" ca="1">OFFSET(G250,-1,,,)+1</f>
        <v>245</v>
      </c>
      <c r="H250" s="189">
        <f t="shared" si="138"/>
        <v>0</v>
      </c>
      <c r="I250" s="189">
        <f t="shared" si="153"/>
        <v>0</v>
      </c>
      <c r="J250" s="179">
        <f t="shared" si="154"/>
        <v>0</v>
      </c>
      <c r="K250" s="173"/>
      <c r="L250" s="174" t="str" cm="1">
        <f t="array" aca="1" ref="L250" ca="1">IF($K250="",OFFSET(L250,-1,,,),K250)</f>
        <v>02.07.04.01.05</v>
      </c>
      <c r="M250" s="175" t="str" cm="1">
        <f t="array" aca="1" ref="M250" ca="1">IF(OR($K250=0,$K250=""),OFFSET(M250,-1,,,),O250)</f>
        <v>CONCRETO NÃO ESTRUTURAL TRAÇO VIRADO EM OBRA</v>
      </c>
      <c r="N250" s="67" t="s">
        <v>182</v>
      </c>
      <c r="O250" s="68" t="s">
        <v>183</v>
      </c>
      <c r="P250" s="68"/>
      <c r="Q250" s="68" t="s">
        <v>3256</v>
      </c>
      <c r="R250" s="69">
        <v>6.25E-2</v>
      </c>
      <c r="S250" s="70">
        <v>140</v>
      </c>
      <c r="T250" s="70">
        <v>8.75</v>
      </c>
      <c r="U250" s="67" t="s">
        <v>277</v>
      </c>
      <c r="V250" s="71" t="s">
        <v>278</v>
      </c>
      <c r="W250" s="171"/>
      <c r="X250" s="172"/>
      <c r="Y250" s="176">
        <f t="shared" si="155"/>
        <v>0</v>
      </c>
      <c r="AA250" s="192"/>
      <c r="AB250" s="193"/>
    </row>
    <row r="251" spans="2:28" hidden="1">
      <c r="B251" s="189">
        <f t="shared" si="140"/>
        <v>0</v>
      </c>
      <c r="C251" s="189">
        <f t="shared" ca="1" si="141"/>
        <v>0</v>
      </c>
      <c r="D251" s="189">
        <f t="shared" si="142"/>
        <v>0</v>
      </c>
      <c r="E251" s="189">
        <f t="shared" ca="1" si="143"/>
        <v>0</v>
      </c>
      <c r="F251" s="189">
        <f t="shared" si="144"/>
        <v>0</v>
      </c>
      <c r="G251" s="189" cm="1">
        <f t="array" aca="1" ref="G251" ca="1">OFFSET(G251,-1,,,)+1</f>
        <v>246</v>
      </c>
      <c r="H251" s="189">
        <f t="shared" si="138"/>
        <v>0</v>
      </c>
      <c r="I251" s="189">
        <f t="shared" si="145"/>
        <v>0</v>
      </c>
      <c r="J251" s="179">
        <f t="shared" si="146"/>
        <v>0</v>
      </c>
      <c r="K251" s="173"/>
      <c r="L251" s="174" t="str" cm="1">
        <f t="array" aca="1" ref="L251" ca="1">IF($K251="",OFFSET(L251,-1,,,),K251)</f>
        <v>02.07.04.01.05</v>
      </c>
      <c r="M251" s="175" t="str" cm="1">
        <f t="array" aca="1" ref="M251" ca="1">IF(OR($K251=0,$K251=""),OFFSET(M251,-1,,,),O251)</f>
        <v>CONCRETO NÃO ESTRUTURAL TRAÇO VIRADO EM OBRA</v>
      </c>
      <c r="N251" s="67" t="s">
        <v>184</v>
      </c>
      <c r="O251" s="68" t="s">
        <v>185</v>
      </c>
      <c r="P251" s="68"/>
      <c r="Q251" s="68" t="s">
        <v>3256</v>
      </c>
      <c r="R251" s="69">
        <v>2.63E-2</v>
      </c>
      <c r="S251" s="70">
        <v>130</v>
      </c>
      <c r="T251" s="70">
        <v>3.419</v>
      </c>
      <c r="U251" s="67" t="s">
        <v>277</v>
      </c>
      <c r="V251" s="71" t="s">
        <v>278</v>
      </c>
      <c r="W251" s="171"/>
      <c r="X251" s="172"/>
      <c r="Y251" s="176">
        <f t="shared" si="147"/>
        <v>0</v>
      </c>
      <c r="AA251" s="192"/>
      <c r="AB251" s="193"/>
    </row>
    <row r="252" spans="2:28">
      <c r="B252" s="189">
        <f t="shared" si="140"/>
        <v>0</v>
      </c>
      <c r="C252" s="189">
        <f t="shared" ca="1" si="141"/>
        <v>0</v>
      </c>
      <c r="D252" s="189">
        <f t="shared" si="142"/>
        <v>0</v>
      </c>
      <c r="E252" s="189">
        <f t="shared" ca="1" si="143"/>
        <v>0</v>
      </c>
      <c r="F252" s="189">
        <f t="shared" si="144"/>
        <v>0</v>
      </c>
      <c r="G252" s="189" cm="1">
        <f t="array" aca="1" ref="G252" ca="1">OFFSET(G252,-1,,,)+1</f>
        <v>247</v>
      </c>
      <c r="H252" s="189">
        <f t="shared" si="138"/>
        <v>0</v>
      </c>
      <c r="I252" s="189">
        <f t="shared" si="145"/>
        <v>0</v>
      </c>
      <c r="J252" s="179">
        <f t="shared" si="146"/>
        <v>0</v>
      </c>
      <c r="K252" s="173" t="s">
        <v>3301</v>
      </c>
      <c r="L252" s="174" t="str" cm="1">
        <f t="array" aca="1" ref="L252" ca="1">IF($K252="",OFFSET(L252,-1,,,),K252)</f>
        <v>02.07.04.01.06</v>
      </c>
      <c r="M252" s="175" t="str" cm="1">
        <f t="array" aca="1" ref="M252" ca="1">IF(OR($K252=0,$K252=""),OFFSET(M252,-1,,,),O252)</f>
        <v>MÃO DE OBRA PARA MONTAGEM, DESMONTAGEM, LANÇAMENTO DE CONCRETO E ARMAÇÃO PARA ESTRUTURA DE CONCRETO EM FORMA DE MADEIRA</v>
      </c>
      <c r="N252" s="67" t="s">
        <v>331</v>
      </c>
      <c r="O252" s="68" t="s">
        <v>332</v>
      </c>
      <c r="P252" s="68"/>
      <c r="Q252" s="68" t="s">
        <v>3256</v>
      </c>
      <c r="R252" s="69">
        <v>0.1</v>
      </c>
      <c r="S252" s="70">
        <v>730</v>
      </c>
      <c r="T252" s="70">
        <v>73</v>
      </c>
      <c r="U252" s="67"/>
      <c r="V252" s="71"/>
      <c r="W252" s="171"/>
      <c r="X252" s="172"/>
      <c r="Y252" s="176">
        <f t="shared" si="147"/>
        <v>0</v>
      </c>
      <c r="AA252" s="192"/>
      <c r="AB252" s="193"/>
    </row>
    <row r="253" spans="2:28" hidden="1">
      <c r="B253" s="189">
        <f t="shared" si="140"/>
        <v>0</v>
      </c>
      <c r="C253" s="189">
        <f t="shared" ca="1" si="141"/>
        <v>0</v>
      </c>
      <c r="D253" s="189">
        <f t="shared" si="142"/>
        <v>0</v>
      </c>
      <c r="E253" s="189">
        <f t="shared" ca="1" si="143"/>
        <v>0</v>
      </c>
      <c r="F253" s="189">
        <f t="shared" si="144"/>
        <v>0</v>
      </c>
      <c r="G253" s="189" cm="1">
        <f t="array" aca="1" ref="G253" ca="1">OFFSET(G253,-1,,,)+1</f>
        <v>248</v>
      </c>
      <c r="H253" s="189">
        <f t="shared" si="138"/>
        <v>0</v>
      </c>
      <c r="I253" s="189">
        <f t="shared" si="145"/>
        <v>0</v>
      </c>
      <c r="J253" s="179">
        <f t="shared" si="146"/>
        <v>0</v>
      </c>
      <c r="K253" s="173"/>
      <c r="L253" s="174" t="str" cm="1">
        <f t="array" aca="1" ref="L253" ca="1">IF($K253="",OFFSET(L253,-1,,,),K253)</f>
        <v>02.07.04.01.06</v>
      </c>
      <c r="M253" s="175" t="str" cm="1">
        <f t="array" aca="1" ref="M253" ca="1">IF(OR($K253=0,$K253=""),OFFSET(M253,-1,,,),O253)</f>
        <v>MÃO DE OBRA PARA MONTAGEM, DESMONTAGEM, LANÇAMENTO DE CONCRETO E ARMAÇÃO PARA ESTRUTURA DE CONCRETO EM FORMA DE MADEIRA</v>
      </c>
      <c r="N253" s="67" t="s">
        <v>3843</v>
      </c>
      <c r="O253" s="68" t="s">
        <v>4295</v>
      </c>
      <c r="P253" s="68"/>
      <c r="Q253" s="68" t="s">
        <v>3256</v>
      </c>
      <c r="R253" s="69">
        <v>0.1</v>
      </c>
      <c r="S253" s="70">
        <v>730</v>
      </c>
      <c r="T253" s="70">
        <v>73</v>
      </c>
      <c r="U253" s="67" t="s">
        <v>277</v>
      </c>
      <c r="V253" s="71" t="s">
        <v>278</v>
      </c>
      <c r="W253" s="171"/>
      <c r="X253" s="172"/>
      <c r="Y253" s="176">
        <f t="shared" si="147"/>
        <v>0</v>
      </c>
      <c r="AA253" s="192"/>
      <c r="AB253" s="193"/>
    </row>
    <row r="254" spans="2:28" hidden="1">
      <c r="B254" s="189">
        <f t="shared" si="140"/>
        <v>0</v>
      </c>
      <c r="C254" s="189">
        <f t="shared" ca="1" si="141"/>
        <v>0</v>
      </c>
      <c r="D254" s="189">
        <f t="shared" si="142"/>
        <v>0</v>
      </c>
      <c r="E254" s="189">
        <f t="shared" ca="1" si="143"/>
        <v>0</v>
      </c>
      <c r="F254" s="189">
        <f t="shared" si="144"/>
        <v>0</v>
      </c>
      <c r="G254" s="189" cm="1">
        <f t="array" aca="1" ref="G254" ca="1">OFFSET(G254,-1,,,)+1</f>
        <v>249</v>
      </c>
      <c r="H254" s="189">
        <f t="shared" si="138"/>
        <v>0</v>
      </c>
      <c r="I254" s="189">
        <f t="shared" si="145"/>
        <v>0</v>
      </c>
      <c r="J254" s="179">
        <f t="shared" si="146"/>
        <v>0</v>
      </c>
      <c r="K254" s="173" t="s">
        <v>3302</v>
      </c>
      <c r="L254" s="174" t="str" cm="1">
        <f t="array" aca="1" ref="L254" ca="1">IF($K254="",OFFSET(L254,-1,,,),K254)</f>
        <v>02.07.04.02</v>
      </c>
      <c r="M254" s="175" t="str" cm="1">
        <f t="array" aca="1" ref="M254" ca="1">IF(OR($K254=0,$K254=""),OFFSET(M254,-1,,,),O254)</f>
        <v>ALVENARIA</v>
      </c>
      <c r="N254" s="67" t="s">
        <v>143</v>
      </c>
      <c r="O254" s="68" t="s">
        <v>4296</v>
      </c>
      <c r="P254" s="68"/>
      <c r="Q254" s="68"/>
      <c r="R254" s="69"/>
      <c r="S254" s="70"/>
      <c r="T254" s="70">
        <v>0</v>
      </c>
      <c r="U254" s="67"/>
      <c r="V254" s="71"/>
      <c r="W254" s="171"/>
      <c r="X254" s="172"/>
      <c r="Y254" s="176">
        <f t="shared" si="147"/>
        <v>0</v>
      </c>
      <c r="AA254" s="192"/>
      <c r="AB254" s="193"/>
    </row>
    <row r="255" spans="2:28">
      <c r="B255" s="189">
        <f t="shared" si="140"/>
        <v>0</v>
      </c>
      <c r="C255" s="189">
        <f t="shared" ca="1" si="141"/>
        <v>0</v>
      </c>
      <c r="D255" s="189">
        <f t="shared" si="142"/>
        <v>0</v>
      </c>
      <c r="E255" s="189">
        <f t="shared" ca="1" si="143"/>
        <v>0</v>
      </c>
      <c r="F255" s="189">
        <f t="shared" si="144"/>
        <v>0</v>
      </c>
      <c r="G255" s="189" cm="1">
        <f t="array" aca="1" ref="G255" ca="1">OFFSET(G255,-1,,,)+1</f>
        <v>250</v>
      </c>
      <c r="H255" s="189">
        <f t="shared" si="138"/>
        <v>0</v>
      </c>
      <c r="I255" s="189">
        <f t="shared" si="145"/>
        <v>0</v>
      </c>
      <c r="J255" s="179">
        <f t="shared" si="146"/>
        <v>0</v>
      </c>
      <c r="K255" s="173" t="s">
        <v>3303</v>
      </c>
      <c r="L255" s="174" t="str" cm="1">
        <f t="array" aca="1" ref="L255" ca="1">IF($K255="",OFFSET(L255,-1,,,),K255)</f>
        <v>02.07.04.02.01</v>
      </c>
      <c r="M255" s="175" t="str" cm="1">
        <f t="array" aca="1" ref="M255" ca="1">IF(OR($K255=0,$K255=""),OFFSET(M255,-1,,,),O255)</f>
        <v>ALVENARIA ESTRUTURAL COM BLOCO DE CONCRETO 14 CM 04 MPA, JUNTAS DE 10MM COM ARGAMASSA INDUSTRIALIZADA</v>
      </c>
      <c r="N255" s="67" t="s">
        <v>333</v>
      </c>
      <c r="O255" s="68" t="s">
        <v>4297</v>
      </c>
      <c r="P255" s="68"/>
      <c r="Q255" s="68" t="s">
        <v>3258</v>
      </c>
      <c r="R255" s="69">
        <v>11</v>
      </c>
      <c r="S255" s="70">
        <v>74.191199999999995</v>
      </c>
      <c r="T255" s="70">
        <v>816.1031999999999</v>
      </c>
      <c r="U255" s="67"/>
      <c r="V255" s="71"/>
      <c r="W255" s="171"/>
      <c r="X255" s="172"/>
      <c r="Y255" s="176">
        <f t="shared" si="147"/>
        <v>0</v>
      </c>
      <c r="AA255" s="192"/>
      <c r="AB255" s="193"/>
    </row>
    <row r="256" spans="2:28" hidden="1">
      <c r="B256" s="189">
        <f t="shared" si="140"/>
        <v>0</v>
      </c>
      <c r="C256" s="189">
        <f t="shared" ca="1" si="141"/>
        <v>0</v>
      </c>
      <c r="D256" s="189">
        <f t="shared" si="142"/>
        <v>0</v>
      </c>
      <c r="E256" s="189">
        <f t="shared" ca="1" si="143"/>
        <v>0</v>
      </c>
      <c r="F256" s="189">
        <f t="shared" si="144"/>
        <v>0</v>
      </c>
      <c r="G256" s="189" cm="1">
        <f t="array" aca="1" ref="G256" ca="1">OFFSET(G256,-1,,,)+1</f>
        <v>251</v>
      </c>
      <c r="H256" s="189">
        <f t="shared" si="138"/>
        <v>0</v>
      </c>
      <c r="I256" s="189">
        <f t="shared" si="145"/>
        <v>0</v>
      </c>
      <c r="J256" s="179">
        <f t="shared" si="146"/>
        <v>0</v>
      </c>
      <c r="K256" s="173"/>
      <c r="L256" s="174" t="str" cm="1">
        <f t="array" aca="1" ref="L256" ca="1">IF($K256="",OFFSET(L256,-1,,,),K256)</f>
        <v>02.07.04.02.01</v>
      </c>
      <c r="M256" s="175" t="str" cm="1">
        <f t="array" aca="1" ref="M256" ca="1">IF(OR($K256=0,$K256=""),OFFSET(M256,-1,,,),O256)</f>
        <v>ALVENARIA ESTRUTURAL COM BLOCO DE CONCRETO 14 CM 04 MPA, JUNTAS DE 10MM COM ARGAMASSA INDUSTRIALIZADA</v>
      </c>
      <c r="N256" s="67" t="s">
        <v>334</v>
      </c>
      <c r="O256" s="68" t="s">
        <v>335</v>
      </c>
      <c r="P256" s="68"/>
      <c r="Q256" s="68" t="s">
        <v>3260</v>
      </c>
      <c r="R256" s="69">
        <v>102.42716</v>
      </c>
      <c r="S256" s="70">
        <v>4.6900000000000004</v>
      </c>
      <c r="T256" s="70">
        <v>480.38338040000002</v>
      </c>
      <c r="U256" s="67" t="s">
        <v>277</v>
      </c>
      <c r="V256" s="71" t="s">
        <v>278</v>
      </c>
      <c r="W256" s="171"/>
      <c r="X256" s="172"/>
      <c r="Y256" s="176">
        <f t="shared" si="147"/>
        <v>0</v>
      </c>
      <c r="AA256" s="192"/>
      <c r="AB256" s="193"/>
    </row>
    <row r="257" spans="2:28" hidden="1">
      <c r="B257" s="189">
        <f t="shared" si="140"/>
        <v>0</v>
      </c>
      <c r="C257" s="189">
        <f t="shared" ca="1" si="141"/>
        <v>0</v>
      </c>
      <c r="D257" s="189">
        <f t="shared" si="142"/>
        <v>0</v>
      </c>
      <c r="E257" s="189">
        <f t="shared" ca="1" si="143"/>
        <v>0</v>
      </c>
      <c r="F257" s="189">
        <f t="shared" si="144"/>
        <v>0</v>
      </c>
      <c r="G257" s="189" cm="1">
        <f t="array" aca="1" ref="G257" ca="1">OFFSET(G257,-1,,,)+1</f>
        <v>252</v>
      </c>
      <c r="H257" s="189">
        <f t="shared" si="138"/>
        <v>0</v>
      </c>
      <c r="I257" s="189">
        <f t="shared" si="145"/>
        <v>0</v>
      </c>
      <c r="J257" s="179">
        <f t="shared" si="146"/>
        <v>0</v>
      </c>
      <c r="K257" s="173"/>
      <c r="L257" s="174" t="str" cm="1">
        <f t="array" aca="1" ref="L257" ca="1">IF($K257="",OFFSET(L257,-1,,,),K257)</f>
        <v>02.07.04.02.01</v>
      </c>
      <c r="M257" s="175" t="str" cm="1">
        <f t="array" aca="1" ref="M257" ca="1">IF(OR($K257=0,$K257=""),OFFSET(M257,-1,,,),O257)</f>
        <v>ALVENARIA ESTRUTURAL COM BLOCO DE CONCRETO 14 CM 04 MPA, JUNTAS DE 10MM COM ARGAMASSA INDUSTRIALIZADA</v>
      </c>
      <c r="N257" s="67" t="s">
        <v>336</v>
      </c>
      <c r="O257" s="68" t="s">
        <v>337</v>
      </c>
      <c r="P257" s="68"/>
      <c r="Q257" s="68" t="s">
        <v>3260</v>
      </c>
      <c r="R257" s="69">
        <v>11.60896</v>
      </c>
      <c r="S257" s="70">
        <v>4.6500000000000004</v>
      </c>
      <c r="T257" s="70">
        <v>53.981664000000002</v>
      </c>
      <c r="U257" s="67" t="s">
        <v>277</v>
      </c>
      <c r="V257" s="71" t="s">
        <v>278</v>
      </c>
      <c r="W257" s="171"/>
      <c r="X257" s="172"/>
      <c r="Y257" s="176">
        <f t="shared" si="147"/>
        <v>0</v>
      </c>
      <c r="AA257" s="192"/>
      <c r="AB257" s="193"/>
    </row>
    <row r="258" spans="2:28" hidden="1">
      <c r="B258" s="189">
        <f t="shared" si="140"/>
        <v>0</v>
      </c>
      <c r="C258" s="189">
        <f t="shared" ca="1" si="141"/>
        <v>0</v>
      </c>
      <c r="D258" s="189">
        <f t="shared" si="142"/>
        <v>0</v>
      </c>
      <c r="E258" s="189">
        <f t="shared" ca="1" si="143"/>
        <v>0</v>
      </c>
      <c r="F258" s="189">
        <f t="shared" si="144"/>
        <v>0</v>
      </c>
      <c r="G258" s="189" cm="1">
        <f t="array" aca="1" ref="G258" ca="1">OFFSET(G258,-1,,,)+1</f>
        <v>253</v>
      </c>
      <c r="H258" s="189">
        <f t="shared" si="138"/>
        <v>0</v>
      </c>
      <c r="I258" s="189">
        <f t="shared" si="145"/>
        <v>0</v>
      </c>
      <c r="J258" s="179">
        <f t="shared" si="146"/>
        <v>0</v>
      </c>
      <c r="K258" s="173"/>
      <c r="L258" s="174" t="str" cm="1">
        <f t="array" aca="1" ref="L258" ca="1">IF($K258="",OFFSET(L258,-1,,,),K258)</f>
        <v>02.07.04.02.01</v>
      </c>
      <c r="M258" s="175" t="str" cm="1">
        <f t="array" aca="1" ref="M258" ca="1">IF(OR($K258=0,$K258=""),OFFSET(M258,-1,,,),O258)</f>
        <v>ALVENARIA ESTRUTURAL COM BLOCO DE CONCRETO 14 CM 04 MPA, JUNTAS DE 10MM COM ARGAMASSA INDUSTRIALIZADA</v>
      </c>
      <c r="N258" s="67" t="s">
        <v>338</v>
      </c>
      <c r="O258" s="68" t="s">
        <v>339</v>
      </c>
      <c r="P258" s="68"/>
      <c r="Q258" s="68" t="s">
        <v>3260</v>
      </c>
      <c r="R258" s="69">
        <v>1.73525</v>
      </c>
      <c r="S258" s="70">
        <v>2.73</v>
      </c>
      <c r="T258" s="70">
        <v>4.7372325000000002</v>
      </c>
      <c r="U258" s="67" t="s">
        <v>277</v>
      </c>
      <c r="V258" s="71" t="s">
        <v>278</v>
      </c>
      <c r="W258" s="171"/>
      <c r="X258" s="172"/>
      <c r="Y258" s="176">
        <f t="shared" si="147"/>
        <v>0</v>
      </c>
      <c r="AA258" s="192"/>
      <c r="AB258" s="193"/>
    </row>
    <row r="259" spans="2:28" hidden="1">
      <c r="B259" s="189">
        <f>IF(J259=0,0,U259)</f>
        <v>0</v>
      </c>
      <c r="C259" s="189">
        <f ca="1">IF(OR(J259=0,I259=0),0,IF(_xlfn.IFNA(MATCH(B259,OFFSET($B$5,,,$G259,),),0)&gt;0,0,MAX(OFFSET($C$5,,,$G259,))+1))</f>
        <v>0</v>
      </c>
      <c r="D259" s="189">
        <f>IF(J259=0,0,N259&amp;"-"&amp;U259)</f>
        <v>0</v>
      </c>
      <c r="E259" s="189">
        <f ca="1">IF(OR(J259=0,I259=0),0,IF(_xlfn.IFNA(MATCH(D259,OFFSET($D$5,,,$G259,),),0)&gt;0,0,_xlfn.MAXIFS(OFFSET($E$5,,,$G259,),OFFSET($J$5,,,$G259,),J259)+1))</f>
        <v>0</v>
      </c>
      <c r="F259" s="189">
        <f>IF(J259=0,0,E259&amp;"-"&amp;N259)</f>
        <v>0</v>
      </c>
      <c r="G259" s="189" cm="1">
        <f t="array" aca="1" ref="G259" ca="1">OFFSET(G259,-1,,,)+1</f>
        <v>254</v>
      </c>
      <c r="H259" s="189">
        <f>IF(OR($K259=0,$K259=""),$W259,0)</f>
        <v>0</v>
      </c>
      <c r="I259" s="189">
        <f>H259*R259</f>
        <v>0</v>
      </c>
      <c r="J259" s="179">
        <f>IF(AND(I259&lt;&gt;0,OR(K259=0,K259="")),N259&amp;" - Mapa",0)</f>
        <v>0</v>
      </c>
      <c r="K259" s="173"/>
      <c r="L259" s="174" t="str" cm="1">
        <f t="array" aca="1" ref="L259" ca="1">IF($K259="",OFFSET(L259,-1,,,),K259)</f>
        <v>02.07.04.02.01</v>
      </c>
      <c r="M259" s="175" t="str" cm="1">
        <f t="array" aca="1" ref="M259" ca="1">IF(OR($K259=0,$K259=""),OFFSET(M259,-1,,,),O259)</f>
        <v>ALVENARIA ESTRUTURAL COM BLOCO DE CONCRETO 14 CM 04 MPA, JUNTAS DE 10MM COM ARGAMASSA INDUSTRIALIZADA</v>
      </c>
      <c r="N259" s="67" t="s">
        <v>340</v>
      </c>
      <c r="O259" s="68" t="s">
        <v>341</v>
      </c>
      <c r="P259" s="68"/>
      <c r="Q259" s="68" t="s">
        <v>3260</v>
      </c>
      <c r="R259" s="69">
        <v>7.23888</v>
      </c>
      <c r="S259" s="70">
        <v>2.48</v>
      </c>
      <c r="T259" s="70">
        <v>17.9524224</v>
      </c>
      <c r="U259" s="67" t="s">
        <v>277</v>
      </c>
      <c r="V259" s="71" t="s">
        <v>278</v>
      </c>
      <c r="W259" s="171"/>
      <c r="X259" s="172"/>
      <c r="Y259" s="176">
        <f>X259+W259</f>
        <v>0</v>
      </c>
      <c r="AA259" s="192"/>
      <c r="AB259" s="193"/>
    </row>
    <row r="260" spans="2:28" hidden="1">
      <c r="B260" s="189">
        <f t="shared" ref="B260:B262" si="156">IF(J260=0,0,U260)</f>
        <v>0</v>
      </c>
      <c r="C260" s="189">
        <f t="shared" ref="C260:C262" ca="1" si="157">IF(OR(J260=0,I260=0),0,IF(_xlfn.IFNA(MATCH(B260,OFFSET($B$5,,,$G260,),),0)&gt;0,0,MAX(OFFSET($C$5,,,$G260,))+1))</f>
        <v>0</v>
      </c>
      <c r="D260" s="189">
        <f t="shared" ref="D260:D262" si="158">IF(J260=0,0,N260&amp;"-"&amp;U260)</f>
        <v>0</v>
      </c>
      <c r="E260" s="189">
        <f t="shared" ref="E260:E262" ca="1" si="159">IF(OR(J260=0,I260=0),0,IF(_xlfn.IFNA(MATCH(D260,OFFSET($D$5,,,$G260,),),0)&gt;0,0,_xlfn.MAXIFS(OFFSET($E$5,,,$G260,),OFFSET($J$5,,,$G260,),J260)+1))</f>
        <v>0</v>
      </c>
      <c r="F260" s="189">
        <f t="shared" ref="F260:F262" si="160">IF(J260=0,0,E260&amp;"-"&amp;N260)</f>
        <v>0</v>
      </c>
      <c r="G260" s="189" cm="1">
        <f t="array" aca="1" ref="G260" ca="1">OFFSET(G260,-1,,,)+1</f>
        <v>255</v>
      </c>
      <c r="H260" s="189">
        <f t="shared" si="138"/>
        <v>0</v>
      </c>
      <c r="I260" s="189">
        <f t="shared" ref="I260:I262" si="161">H260*R260</f>
        <v>0</v>
      </c>
      <c r="J260" s="179">
        <f t="shared" ref="J260:J262" si="162">IF(AND(I260&lt;&gt;0,OR(K260=0,K260="")),N260&amp;" - Mapa",0)</f>
        <v>0</v>
      </c>
      <c r="K260" s="173"/>
      <c r="L260" s="174" t="str" cm="1">
        <f t="array" aca="1" ref="L260" ca="1">IF($K260="",OFFSET(L260,-1,,,),K260)</f>
        <v>02.07.04.02.01</v>
      </c>
      <c r="M260" s="175" t="str" cm="1">
        <f t="array" aca="1" ref="M260" ca="1">IF(OR($K260=0,$K260=""),OFFSET(M260,-1,,,),O260)</f>
        <v>ALVENARIA ESTRUTURAL COM BLOCO DE CONCRETO 14 CM 04 MPA, JUNTAS DE 10MM COM ARGAMASSA INDUSTRIALIZADA</v>
      </c>
      <c r="N260" s="67" t="s">
        <v>2914</v>
      </c>
      <c r="O260" s="68" t="s">
        <v>3111</v>
      </c>
      <c r="P260" s="68"/>
      <c r="Q260" s="68" t="s">
        <v>3260</v>
      </c>
      <c r="R260" s="69">
        <v>4.1938599999999999</v>
      </c>
      <c r="S260" s="70">
        <v>1.82</v>
      </c>
      <c r="T260" s="70">
        <v>7.6328252000000001</v>
      </c>
      <c r="U260" s="67" t="s">
        <v>277</v>
      </c>
      <c r="V260" s="71" t="s">
        <v>278</v>
      </c>
      <c r="W260" s="171"/>
      <c r="X260" s="172"/>
      <c r="Y260" s="176">
        <f t="shared" ref="Y260:Y262" si="163">X260+W260</f>
        <v>0</v>
      </c>
      <c r="AA260" s="192"/>
      <c r="AB260" s="193"/>
    </row>
    <row r="261" spans="2:28" hidden="1">
      <c r="B261" s="189">
        <f t="shared" si="156"/>
        <v>0</v>
      </c>
      <c r="C261" s="189">
        <f t="shared" ca="1" si="157"/>
        <v>0</v>
      </c>
      <c r="D261" s="189">
        <f t="shared" si="158"/>
        <v>0</v>
      </c>
      <c r="E261" s="189">
        <f t="shared" ca="1" si="159"/>
        <v>0</v>
      </c>
      <c r="F261" s="189">
        <f t="shared" si="160"/>
        <v>0</v>
      </c>
      <c r="G261" s="189" cm="1">
        <f t="array" aca="1" ref="G261" ca="1">OFFSET(G261,-1,,,)+1</f>
        <v>256</v>
      </c>
      <c r="H261" s="189">
        <f t="shared" si="138"/>
        <v>0</v>
      </c>
      <c r="I261" s="189">
        <f t="shared" si="161"/>
        <v>0</v>
      </c>
      <c r="J261" s="179">
        <f t="shared" si="162"/>
        <v>0</v>
      </c>
      <c r="K261" s="173"/>
      <c r="L261" s="174" t="str" cm="1">
        <f t="array" aca="1" ref="L261" ca="1">IF($K261="",OFFSET(L261,-1,,,),K261)</f>
        <v>02.07.04.02.01</v>
      </c>
      <c r="M261" s="175" t="str" cm="1">
        <f t="array" aca="1" ref="M261" ca="1">IF(OR($K261=0,$K261=""),OFFSET(M261,-1,,,),O261)</f>
        <v>ALVENARIA ESTRUTURAL COM BLOCO DE CONCRETO 14 CM 04 MPA, JUNTAS DE 10MM COM ARGAMASSA INDUSTRIALIZADA</v>
      </c>
      <c r="N261" s="67" t="s">
        <v>342</v>
      </c>
      <c r="O261" s="68" t="s">
        <v>343</v>
      </c>
      <c r="P261" s="68"/>
      <c r="Q261" s="68" t="s">
        <v>3260</v>
      </c>
      <c r="R261" s="69">
        <v>7.0345000000000004</v>
      </c>
      <c r="S261" s="70">
        <v>1.35</v>
      </c>
      <c r="T261" s="70">
        <v>9.4965750000000018</v>
      </c>
      <c r="U261" s="67" t="s">
        <v>277</v>
      </c>
      <c r="V261" s="71" t="s">
        <v>278</v>
      </c>
      <c r="W261" s="171"/>
      <c r="X261" s="172"/>
      <c r="Y261" s="176">
        <f t="shared" si="163"/>
        <v>0</v>
      </c>
      <c r="AA261" s="192"/>
      <c r="AB261" s="193"/>
    </row>
    <row r="262" spans="2:28" hidden="1">
      <c r="B262" s="189">
        <f t="shared" si="156"/>
        <v>0</v>
      </c>
      <c r="C262" s="189">
        <f t="shared" ca="1" si="157"/>
        <v>0</v>
      </c>
      <c r="D262" s="189">
        <f t="shared" si="158"/>
        <v>0</v>
      </c>
      <c r="E262" s="189">
        <f t="shared" ca="1" si="159"/>
        <v>0</v>
      </c>
      <c r="F262" s="189">
        <f t="shared" si="160"/>
        <v>0</v>
      </c>
      <c r="G262" s="189" cm="1">
        <f t="array" aca="1" ref="G262" ca="1">OFFSET(G262,-1,,,)+1</f>
        <v>257</v>
      </c>
      <c r="H262" s="189">
        <f t="shared" si="138"/>
        <v>0</v>
      </c>
      <c r="I262" s="189">
        <f t="shared" si="161"/>
        <v>0</v>
      </c>
      <c r="J262" s="179">
        <f t="shared" si="162"/>
        <v>0</v>
      </c>
      <c r="K262" s="173"/>
      <c r="L262" s="174" t="str" cm="1">
        <f t="array" aca="1" ref="L262" ca="1">IF($K262="",OFFSET(L262,-1,,,),K262)</f>
        <v>02.07.04.02.01</v>
      </c>
      <c r="M262" s="175" t="str" cm="1">
        <f t="array" aca="1" ref="M262" ca="1">IF(OR($K262=0,$K262=""),OFFSET(M262,-1,,,),O262)</f>
        <v>ALVENARIA ESTRUTURAL COM BLOCO DE CONCRETO 14 CM 04 MPA, JUNTAS DE 10MM COM ARGAMASSA INDUSTRIALIZADA</v>
      </c>
      <c r="N262" s="67" t="s">
        <v>344</v>
      </c>
      <c r="O262" s="68" t="s">
        <v>345</v>
      </c>
      <c r="P262" s="68"/>
      <c r="Q262" s="68" t="s">
        <v>3260</v>
      </c>
      <c r="R262" s="69">
        <v>4.4194699999999996</v>
      </c>
      <c r="S262" s="70">
        <v>7.11</v>
      </c>
      <c r="T262" s="70">
        <v>31.422431699999997</v>
      </c>
      <c r="U262" s="67" t="s">
        <v>277</v>
      </c>
      <c r="V262" s="71" t="s">
        <v>278</v>
      </c>
      <c r="W262" s="171"/>
      <c r="X262" s="172"/>
      <c r="Y262" s="176">
        <f t="shared" si="163"/>
        <v>0</v>
      </c>
      <c r="AA262" s="192"/>
      <c r="AB262" s="193"/>
    </row>
    <row r="263" spans="2:28" hidden="1">
      <c r="B263" s="189">
        <f>IF(J263=0,0,U263)</f>
        <v>0</v>
      </c>
      <c r="C263" s="189">
        <f ca="1">IF(OR(J263=0,I263=0),0,IF(_xlfn.IFNA(MATCH(B263,OFFSET($B$5,,,$G263,),),0)&gt;0,0,MAX(OFFSET($C$5,,,$G263,))+1))</f>
        <v>0</v>
      </c>
      <c r="D263" s="189">
        <f>IF(J263=0,0,N263&amp;"-"&amp;U263)</f>
        <v>0</v>
      </c>
      <c r="E263" s="189">
        <f ca="1">IF(OR(J263=0,I263=0),0,IF(_xlfn.IFNA(MATCH(D263,OFFSET($D$5,,,$G263,),),0)&gt;0,0,_xlfn.MAXIFS(OFFSET($E$5,,,$G263,),OFFSET($J$5,,,$G263,),J263)+1))</f>
        <v>0</v>
      </c>
      <c r="F263" s="189">
        <f>IF(J263=0,0,E263&amp;"-"&amp;N263)</f>
        <v>0</v>
      </c>
      <c r="G263" s="189" cm="1">
        <f t="array" aca="1" ref="G263" ca="1">OFFSET(G263,-1,,,)+1</f>
        <v>258</v>
      </c>
      <c r="H263" s="189">
        <f>IF(OR($K263=0,$K263=""),$W263,0)</f>
        <v>0</v>
      </c>
      <c r="I263" s="189">
        <f>H263*R263</f>
        <v>0</v>
      </c>
      <c r="J263" s="179">
        <f>IF(AND(I263&lt;&gt;0,OR(K263=0,K263="")),N263&amp;" - Mapa",0)</f>
        <v>0</v>
      </c>
      <c r="K263" s="173"/>
      <c r="L263" s="174" t="str" cm="1">
        <f t="array" aca="1" ref="L263" ca="1">IF($K263="",OFFSET(L263,-1,,,),K263)</f>
        <v>02.07.04.02.01</v>
      </c>
      <c r="M263" s="175" t="str" cm="1">
        <f t="array" aca="1" ref="M263" ca="1">IF(OR($K263=0,$K263=""),OFFSET(M263,-1,,,),O263)</f>
        <v>ALVENARIA ESTRUTURAL COM BLOCO DE CONCRETO 14 CM 04 MPA, JUNTAS DE 10MM COM ARGAMASSA INDUSTRIALIZADA</v>
      </c>
      <c r="N263" s="67" t="s">
        <v>346</v>
      </c>
      <c r="O263" s="68" t="s">
        <v>347</v>
      </c>
      <c r="P263" s="68"/>
      <c r="Q263" s="68" t="s">
        <v>3255</v>
      </c>
      <c r="R263" s="69">
        <v>231</v>
      </c>
      <c r="S263" s="70">
        <v>0.41</v>
      </c>
      <c r="T263" s="70">
        <v>94.71</v>
      </c>
      <c r="U263" s="67" t="s">
        <v>277</v>
      </c>
      <c r="V263" s="71" t="s">
        <v>278</v>
      </c>
      <c r="W263" s="171"/>
      <c r="X263" s="172"/>
      <c r="Y263" s="176">
        <f>X263+W263</f>
        <v>0</v>
      </c>
      <c r="AA263" s="192"/>
      <c r="AB263" s="193"/>
    </row>
    <row r="264" spans="2:28" hidden="1">
      <c r="B264" s="189">
        <f t="shared" ref="B264:B271" si="164">IF(J264=0,0,U264)</f>
        <v>0</v>
      </c>
      <c r="C264" s="189">
        <f t="shared" ref="C264:C271" ca="1" si="165">IF(OR(J264=0,I264=0),0,IF(_xlfn.IFNA(MATCH(B264,OFFSET($B$5,,,$G264,),),0)&gt;0,0,MAX(OFFSET($C$5,,,$G264,))+1))</f>
        <v>0</v>
      </c>
      <c r="D264" s="189">
        <f t="shared" ref="D264:D271" si="166">IF(J264=0,0,N264&amp;"-"&amp;U264)</f>
        <v>0</v>
      </c>
      <c r="E264" s="189">
        <f t="shared" ref="E264:E271" ca="1" si="167">IF(OR(J264=0,I264=0),0,IF(_xlfn.IFNA(MATCH(D264,OFFSET($D$5,,,$G264,),),0)&gt;0,0,_xlfn.MAXIFS(OFFSET($E$5,,,$G264,),OFFSET($J$5,,,$G264,),J264)+1))</f>
        <v>0</v>
      </c>
      <c r="F264" s="189">
        <f t="shared" ref="F264:F271" si="168">IF(J264=0,0,E264&amp;"-"&amp;N264)</f>
        <v>0</v>
      </c>
      <c r="G264" s="189" cm="1">
        <f t="array" aca="1" ref="G264" ca="1">OFFSET(G264,-1,,,)+1</f>
        <v>259</v>
      </c>
      <c r="H264" s="189">
        <f t="shared" si="138"/>
        <v>0</v>
      </c>
      <c r="I264" s="189">
        <f t="shared" ref="I264:I271" si="169">H264*R264</f>
        <v>0</v>
      </c>
      <c r="J264" s="179">
        <f t="shared" ref="J264:J271" si="170">IF(AND(I264&lt;&gt;0,OR(K264=0,K264="")),N264&amp;" - Mapa",0)</f>
        <v>0</v>
      </c>
      <c r="K264" s="173"/>
      <c r="L264" s="174" t="str" cm="1">
        <f t="array" aca="1" ref="L264" ca="1">IF($K264="",OFFSET(L264,-1,,,),K264)</f>
        <v>02.07.04.02.01</v>
      </c>
      <c r="M264" s="175" t="str" cm="1">
        <f t="array" aca="1" ref="M264" ca="1">IF(OR($K264=0,$K264=""),OFFSET(M264,-1,,,),O264)</f>
        <v>ALVENARIA ESTRUTURAL COM BLOCO DE CONCRETO 14 CM 04 MPA, JUNTAS DE 10MM COM ARGAMASSA INDUSTRIALIZADA</v>
      </c>
      <c r="N264" s="67" t="s">
        <v>348</v>
      </c>
      <c r="O264" s="68" t="s">
        <v>349</v>
      </c>
      <c r="P264" s="68"/>
      <c r="Q264" s="68" t="s">
        <v>3260</v>
      </c>
      <c r="R264" s="69">
        <v>20.557680000000001</v>
      </c>
      <c r="S264" s="70">
        <v>4.97</v>
      </c>
      <c r="T264" s="70">
        <v>102.1716696</v>
      </c>
      <c r="U264" s="67" t="s">
        <v>277</v>
      </c>
      <c r="V264" s="71" t="s">
        <v>278</v>
      </c>
      <c r="W264" s="171"/>
      <c r="X264" s="172"/>
      <c r="Y264" s="176">
        <f t="shared" ref="Y264:Y271" si="171">X264+W264</f>
        <v>0</v>
      </c>
      <c r="AA264" s="192"/>
      <c r="AB264" s="193"/>
    </row>
    <row r="265" spans="2:28" hidden="1">
      <c r="B265" s="189">
        <f>IF(J265=0,0,U265)</f>
        <v>0</v>
      </c>
      <c r="C265" s="189">
        <f ca="1">IF(OR(J265=0,I265=0),0,IF(_xlfn.IFNA(MATCH(B265,OFFSET($B$5,,,$G265,),),0)&gt;0,0,MAX(OFFSET($C$5,,,$G265,))+1))</f>
        <v>0</v>
      </c>
      <c r="D265" s="189">
        <f>IF(J265=0,0,N265&amp;"-"&amp;U265)</f>
        <v>0</v>
      </c>
      <c r="E265" s="189">
        <f ca="1">IF(OR(J265=0,I265=0),0,IF(_xlfn.IFNA(MATCH(D265,OFFSET($D$5,,,$G265,),),0)&gt;0,0,_xlfn.MAXIFS(OFFSET($E$5,,,$G265,),OFFSET($J$5,,,$G265,),J265)+1))</f>
        <v>0</v>
      </c>
      <c r="F265" s="189">
        <f>IF(J265=0,0,E265&amp;"-"&amp;N265)</f>
        <v>0</v>
      </c>
      <c r="G265" s="189" cm="1">
        <f t="array" aca="1" ref="G265" ca="1">OFFSET(G265,-1,,,)+1</f>
        <v>260</v>
      </c>
      <c r="H265" s="189">
        <f>IF(OR($K265=0,$K265=""),$W265,0)</f>
        <v>0</v>
      </c>
      <c r="I265" s="189">
        <f>H265*R265</f>
        <v>0</v>
      </c>
      <c r="J265" s="179">
        <f>IF(AND(I265&lt;&gt;0,OR(K265=0,K265="")),N265&amp;" - Mapa",0)</f>
        <v>0</v>
      </c>
      <c r="K265" s="173"/>
      <c r="L265" s="174" t="str" cm="1">
        <f t="array" aca="1" ref="L265" ca="1">IF($K265="",OFFSET(L265,-1,,,),K265)</f>
        <v>02.07.04.02.01</v>
      </c>
      <c r="M265" s="175" t="str" cm="1">
        <f t="array" aca="1" ref="M265" ca="1">IF(OR($K265=0,$K265=""),OFFSET(M265,-1,,,),O265)</f>
        <v>ALVENARIA ESTRUTURAL COM BLOCO DE CONCRETO 14 CM 04 MPA, JUNTAS DE 10MM COM ARGAMASSA INDUSTRIALIZADA</v>
      </c>
      <c r="N265" s="67" t="s">
        <v>350</v>
      </c>
      <c r="O265" s="68" t="s">
        <v>351</v>
      </c>
      <c r="P265" s="68"/>
      <c r="Q265" s="68" t="s">
        <v>3260</v>
      </c>
      <c r="R265" s="69">
        <v>2.7395499999999999</v>
      </c>
      <c r="S265" s="70">
        <v>4.97</v>
      </c>
      <c r="T265" s="70">
        <v>13.615563499999999</v>
      </c>
      <c r="U265" s="67" t="s">
        <v>277</v>
      </c>
      <c r="V265" s="71" t="s">
        <v>278</v>
      </c>
      <c r="W265" s="171"/>
      <c r="X265" s="172"/>
      <c r="Y265" s="176">
        <f>X265+W265</f>
        <v>0</v>
      </c>
      <c r="AA265" s="192"/>
      <c r="AB265" s="193"/>
    </row>
    <row r="266" spans="2:28">
      <c r="B266" s="189">
        <f t="shared" ref="B266:B269" si="172">IF(J266=0,0,U266)</f>
        <v>0</v>
      </c>
      <c r="C266" s="189">
        <f t="shared" ref="C266:C269" ca="1" si="173">IF(OR(J266=0,I266=0),0,IF(_xlfn.IFNA(MATCH(B266,OFFSET($B$5,,,$G266,),),0)&gt;0,0,MAX(OFFSET($C$5,,,$G266,))+1))</f>
        <v>0</v>
      </c>
      <c r="D266" s="189">
        <f t="shared" ref="D266:D269" si="174">IF(J266=0,0,N266&amp;"-"&amp;U266)</f>
        <v>0</v>
      </c>
      <c r="E266" s="189">
        <f t="shared" ref="E266:E269" ca="1" si="175">IF(OR(J266=0,I266=0),0,IF(_xlfn.IFNA(MATCH(D266,OFFSET($D$5,,,$G266,),),0)&gt;0,0,_xlfn.MAXIFS(OFFSET($E$5,,,$G266,),OFFSET($J$5,,,$G266,),J266)+1))</f>
        <v>0</v>
      </c>
      <c r="F266" s="189">
        <f t="shared" ref="F266:F269" si="176">IF(J266=0,0,E266&amp;"-"&amp;N266)</f>
        <v>0</v>
      </c>
      <c r="G266" s="189" cm="1">
        <f t="array" aca="1" ref="G266" ca="1">OFFSET(G266,-1,,,)+1</f>
        <v>261</v>
      </c>
      <c r="H266" s="189">
        <f t="shared" si="138"/>
        <v>0</v>
      </c>
      <c r="I266" s="189">
        <f t="shared" ref="I266:I269" si="177">H266*R266</f>
        <v>0</v>
      </c>
      <c r="J266" s="179">
        <f t="shared" ref="J266:J269" si="178">IF(AND(I266&lt;&gt;0,OR(K266=0,K266="")),N266&amp;" - Mapa",0)</f>
        <v>0</v>
      </c>
      <c r="K266" s="173" t="s">
        <v>3304</v>
      </c>
      <c r="L266" s="174" t="str" cm="1">
        <f t="array" aca="1" ref="L266" ca="1">IF($K266="",OFFSET(L266,-1,,,),K266)</f>
        <v>02.07.04.02.02</v>
      </c>
      <c r="M266" s="175" t="str" cm="1">
        <f t="array" aca="1" ref="M266" ca="1">IF(OR($K266=0,$K266=""),OFFSET(M266,-1,,,),O266)</f>
        <v>GRAUTE HORIZONTAL E VERTICAL 08 MPA</v>
      </c>
      <c r="N266" s="67" t="s">
        <v>352</v>
      </c>
      <c r="O266" s="68" t="s">
        <v>4298</v>
      </c>
      <c r="P266" s="68"/>
      <c r="Q266" s="68" t="s">
        <v>3256</v>
      </c>
      <c r="R266" s="69">
        <v>0.13200000000000001</v>
      </c>
      <c r="S266" s="70">
        <v>556.5</v>
      </c>
      <c r="T266" s="70">
        <v>73.457999999999998</v>
      </c>
      <c r="U266" s="67"/>
      <c r="V266" s="71"/>
      <c r="W266" s="171"/>
      <c r="X266" s="172"/>
      <c r="Y266" s="176">
        <f t="shared" ref="Y266:Y269" si="179">X266+W266</f>
        <v>0</v>
      </c>
      <c r="AA266" s="192"/>
      <c r="AB266" s="193"/>
    </row>
    <row r="267" spans="2:28" hidden="1">
      <c r="B267" s="189">
        <f t="shared" si="172"/>
        <v>0</v>
      </c>
      <c r="C267" s="189">
        <f t="shared" ca="1" si="173"/>
        <v>0</v>
      </c>
      <c r="D267" s="189">
        <f t="shared" si="174"/>
        <v>0</v>
      </c>
      <c r="E267" s="189">
        <f t="shared" ca="1" si="175"/>
        <v>0</v>
      </c>
      <c r="F267" s="189">
        <f t="shared" si="176"/>
        <v>0</v>
      </c>
      <c r="G267" s="189" cm="1">
        <f t="array" aca="1" ref="G267" ca="1">OFFSET(G267,-1,,,)+1</f>
        <v>262</v>
      </c>
      <c r="H267" s="189">
        <f t="shared" si="138"/>
        <v>0</v>
      </c>
      <c r="I267" s="189">
        <f t="shared" si="177"/>
        <v>0</v>
      </c>
      <c r="J267" s="179">
        <f t="shared" si="178"/>
        <v>0</v>
      </c>
      <c r="K267" s="173"/>
      <c r="L267" s="174" t="str" cm="1">
        <f t="array" aca="1" ref="L267" ca="1">IF($K267="",OFFSET(L267,-1,,,),K267)</f>
        <v>02.07.04.02.02</v>
      </c>
      <c r="M267" s="175" t="str" cm="1">
        <f t="array" aca="1" ref="M267" ca="1">IF(OR($K267=0,$K267=""),OFFSET(M267,-1,,,),O267)</f>
        <v>GRAUTE HORIZONTAL E VERTICAL 08 MPA</v>
      </c>
      <c r="N267" s="67" t="s">
        <v>353</v>
      </c>
      <c r="O267" s="68" t="s">
        <v>354</v>
      </c>
      <c r="P267" s="68"/>
      <c r="Q267" s="68" t="s">
        <v>3256</v>
      </c>
      <c r="R267" s="69">
        <v>0.1386</v>
      </c>
      <c r="S267" s="70">
        <v>530</v>
      </c>
      <c r="T267" s="70">
        <v>73.457999999999998</v>
      </c>
      <c r="U267" s="67" t="s">
        <v>277</v>
      </c>
      <c r="V267" s="71" t="s">
        <v>278</v>
      </c>
      <c r="W267" s="171"/>
      <c r="X267" s="172"/>
      <c r="Y267" s="176">
        <f t="shared" si="179"/>
        <v>0</v>
      </c>
      <c r="AA267" s="192"/>
      <c r="AB267" s="193"/>
    </row>
    <row r="268" spans="2:28">
      <c r="B268" s="189">
        <f t="shared" si="172"/>
        <v>0</v>
      </c>
      <c r="C268" s="189">
        <f t="shared" ca="1" si="173"/>
        <v>0</v>
      </c>
      <c r="D268" s="189">
        <f t="shared" si="174"/>
        <v>0</v>
      </c>
      <c r="E268" s="189">
        <f t="shared" ca="1" si="175"/>
        <v>0</v>
      </c>
      <c r="F268" s="189">
        <f t="shared" si="176"/>
        <v>0</v>
      </c>
      <c r="G268" s="189" cm="1">
        <f t="array" aca="1" ref="G268" ca="1">OFFSET(G268,-1,,,)+1</f>
        <v>263</v>
      </c>
      <c r="H268" s="189">
        <f t="shared" si="138"/>
        <v>0</v>
      </c>
      <c r="I268" s="189">
        <f t="shared" si="177"/>
        <v>0</v>
      </c>
      <c r="J268" s="179">
        <f t="shared" si="178"/>
        <v>0</v>
      </c>
      <c r="K268" s="173" t="s">
        <v>3305</v>
      </c>
      <c r="L268" s="174" t="str" cm="1">
        <f t="array" aca="1" ref="L268" ca="1">IF($K268="",OFFSET(L268,-1,,,),K268)</f>
        <v>02.07.04.02.03</v>
      </c>
      <c r="M268" s="175" t="str" cm="1">
        <f t="array" aca="1" ref="M268" ca="1">IF(OR($K268=0,$K268=""),OFFSET(M268,-1,,,),O268)</f>
        <v>MÃO DE OBRA PARA ALVENARIA ESTRUTURAL</v>
      </c>
      <c r="N268" s="67" t="s">
        <v>355</v>
      </c>
      <c r="O268" s="68" t="s">
        <v>4299</v>
      </c>
      <c r="P268" s="68"/>
      <c r="Q268" s="68" t="s">
        <v>3258</v>
      </c>
      <c r="R268" s="69">
        <v>6.6</v>
      </c>
      <c r="S268" s="70">
        <v>46</v>
      </c>
      <c r="T268" s="70">
        <v>303.59999999999997</v>
      </c>
      <c r="U268" s="67"/>
      <c r="V268" s="71"/>
      <c r="W268" s="171"/>
      <c r="X268" s="172"/>
      <c r="Y268" s="176">
        <f t="shared" si="179"/>
        <v>0</v>
      </c>
      <c r="AA268" s="192"/>
      <c r="AB268" s="193"/>
    </row>
    <row r="269" spans="2:28" hidden="1">
      <c r="B269" s="189">
        <f t="shared" si="172"/>
        <v>0</v>
      </c>
      <c r="C269" s="189">
        <f t="shared" ca="1" si="173"/>
        <v>0</v>
      </c>
      <c r="D269" s="189">
        <f t="shared" si="174"/>
        <v>0</v>
      </c>
      <c r="E269" s="189">
        <f t="shared" ca="1" si="175"/>
        <v>0</v>
      </c>
      <c r="F269" s="189">
        <f t="shared" si="176"/>
        <v>0</v>
      </c>
      <c r="G269" s="189" cm="1">
        <f t="array" aca="1" ref="G269" ca="1">OFFSET(G269,-1,,,)+1</f>
        <v>264</v>
      </c>
      <c r="H269" s="189">
        <f t="shared" si="138"/>
        <v>0</v>
      </c>
      <c r="I269" s="189">
        <f t="shared" si="177"/>
        <v>0</v>
      </c>
      <c r="J269" s="179">
        <f t="shared" si="178"/>
        <v>0</v>
      </c>
      <c r="K269" s="173"/>
      <c r="L269" s="174" t="str" cm="1">
        <f t="array" aca="1" ref="L269" ca="1">IF($K269="",OFFSET(L269,-1,,,),K269)</f>
        <v>02.07.04.02.03</v>
      </c>
      <c r="M269" s="175" t="str" cm="1">
        <f t="array" aca="1" ref="M269" ca="1">IF(OR($K269=0,$K269=""),OFFSET(M269,-1,,,),O269)</f>
        <v>MÃO DE OBRA PARA ALVENARIA ESTRUTURAL</v>
      </c>
      <c r="N269" s="67" t="s">
        <v>356</v>
      </c>
      <c r="O269" s="68" t="s">
        <v>357</v>
      </c>
      <c r="P269" s="68"/>
      <c r="Q269" s="68" t="s">
        <v>3258</v>
      </c>
      <c r="R269" s="69">
        <v>6.6</v>
      </c>
      <c r="S269" s="70">
        <v>46</v>
      </c>
      <c r="T269" s="70">
        <v>303.59999999999997</v>
      </c>
      <c r="U269" s="67" t="s">
        <v>277</v>
      </c>
      <c r="V269" s="71" t="s">
        <v>278</v>
      </c>
      <c r="W269" s="171"/>
      <c r="X269" s="172"/>
      <c r="Y269" s="176">
        <f t="shared" si="179"/>
        <v>0</v>
      </c>
      <c r="AA269" s="192"/>
      <c r="AB269" s="193"/>
    </row>
    <row r="270" spans="2:28">
      <c r="B270" s="189">
        <f t="shared" si="164"/>
        <v>0</v>
      </c>
      <c r="C270" s="189">
        <f t="shared" ca="1" si="165"/>
        <v>0</v>
      </c>
      <c r="D270" s="189">
        <f t="shared" si="166"/>
        <v>0</v>
      </c>
      <c r="E270" s="189">
        <f t="shared" ca="1" si="167"/>
        <v>0</v>
      </c>
      <c r="F270" s="189">
        <f t="shared" si="168"/>
        <v>0</v>
      </c>
      <c r="G270" s="189" cm="1">
        <f t="array" aca="1" ref="G270" ca="1">OFFSET(G270,-1,,,)+1</f>
        <v>265</v>
      </c>
      <c r="H270" s="189">
        <f t="shared" si="138"/>
        <v>0</v>
      </c>
      <c r="I270" s="189">
        <f t="shared" si="169"/>
        <v>0</v>
      </c>
      <c r="J270" s="179">
        <f t="shared" si="170"/>
        <v>0</v>
      </c>
      <c r="K270" s="173" t="s">
        <v>3306</v>
      </c>
      <c r="L270" s="174" t="str" cm="1">
        <f t="array" aca="1" ref="L270" ca="1">IF($K270="",OFFSET(L270,-1,,,),K270)</f>
        <v>02.07.04.02.04</v>
      </c>
      <c r="M270" s="175" t="str" cm="1">
        <f t="array" aca="1" ref="M270" ca="1">IF(OR($K270=0,$K270=""),OFFSET(M270,-1,,,),O270)</f>
        <v>AÇO CA50 8,00MM - CORTADO E DOBRADO</v>
      </c>
      <c r="N270" s="67" t="s">
        <v>452</v>
      </c>
      <c r="O270" s="68" t="s">
        <v>453</v>
      </c>
      <c r="P270" s="68"/>
      <c r="Q270" s="68" t="s">
        <v>3255</v>
      </c>
      <c r="R270" s="69">
        <v>19.8</v>
      </c>
      <c r="S270" s="70">
        <v>6.8769999999999998</v>
      </c>
      <c r="T270" s="70">
        <v>136.16460000000001</v>
      </c>
      <c r="U270" s="67"/>
      <c r="V270" s="71"/>
      <c r="W270" s="171"/>
      <c r="X270" s="172"/>
      <c r="Y270" s="176">
        <f t="shared" si="171"/>
        <v>0</v>
      </c>
      <c r="AA270" s="192"/>
      <c r="AB270" s="193"/>
    </row>
    <row r="271" spans="2:28" hidden="1">
      <c r="B271" s="189">
        <f t="shared" si="164"/>
        <v>0</v>
      </c>
      <c r="C271" s="189">
        <f t="shared" ca="1" si="165"/>
        <v>0</v>
      </c>
      <c r="D271" s="189">
        <f t="shared" si="166"/>
        <v>0</v>
      </c>
      <c r="E271" s="189">
        <f t="shared" ca="1" si="167"/>
        <v>0</v>
      </c>
      <c r="F271" s="189">
        <f t="shared" si="168"/>
        <v>0</v>
      </c>
      <c r="G271" s="189" cm="1">
        <f t="array" aca="1" ref="G271" ca="1">OFFSET(G271,-1,,,)+1</f>
        <v>266</v>
      </c>
      <c r="H271" s="189">
        <f t="shared" si="138"/>
        <v>0</v>
      </c>
      <c r="I271" s="189">
        <f t="shared" si="169"/>
        <v>0</v>
      </c>
      <c r="J271" s="179">
        <f t="shared" si="170"/>
        <v>0</v>
      </c>
      <c r="K271" s="173"/>
      <c r="L271" s="174" t="str" cm="1">
        <f t="array" aca="1" ref="L271" ca="1">IF($K271="",OFFSET(L271,-1,,,),K271)</f>
        <v>02.07.04.02.04</v>
      </c>
      <c r="M271" s="175" t="str" cm="1">
        <f t="array" aca="1" ref="M271" ca="1">IF(OR($K271=0,$K271=""),OFFSET(M271,-1,,,),O271)</f>
        <v>AÇO CA50 8,00MM - CORTADO E DOBRADO</v>
      </c>
      <c r="N271" s="67" t="s">
        <v>306</v>
      </c>
      <c r="O271" s="68" t="s">
        <v>307</v>
      </c>
      <c r="P271" s="68"/>
      <c r="Q271" s="68" t="s">
        <v>3255</v>
      </c>
      <c r="R271" s="69">
        <v>0.19800000000000001</v>
      </c>
      <c r="S271" s="70">
        <v>11</v>
      </c>
      <c r="T271" s="70">
        <v>2.1779999999999999</v>
      </c>
      <c r="U271" s="67" t="s">
        <v>277</v>
      </c>
      <c r="V271" s="71" t="s">
        <v>278</v>
      </c>
      <c r="W271" s="171"/>
      <c r="X271" s="172"/>
      <c r="Y271" s="176">
        <f t="shared" si="171"/>
        <v>0</v>
      </c>
      <c r="AA271" s="192"/>
      <c r="AB271" s="193"/>
    </row>
    <row r="272" spans="2:28" hidden="1">
      <c r="B272" s="189">
        <f t="shared" si="140"/>
        <v>0</v>
      </c>
      <c r="C272" s="189">
        <f t="shared" ca="1" si="141"/>
        <v>0</v>
      </c>
      <c r="D272" s="189">
        <f t="shared" si="142"/>
        <v>0</v>
      </c>
      <c r="E272" s="189">
        <f t="shared" ca="1" si="143"/>
        <v>0</v>
      </c>
      <c r="F272" s="189">
        <f t="shared" si="144"/>
        <v>0</v>
      </c>
      <c r="G272" s="189" cm="1">
        <f t="array" aca="1" ref="G272" ca="1">OFFSET(G272,-1,,,)+1</f>
        <v>267</v>
      </c>
      <c r="H272" s="189">
        <f t="shared" si="138"/>
        <v>0</v>
      </c>
      <c r="I272" s="189">
        <f t="shared" si="145"/>
        <v>0</v>
      </c>
      <c r="J272" s="179">
        <f t="shared" si="146"/>
        <v>0</v>
      </c>
      <c r="K272" s="173"/>
      <c r="L272" s="174" t="str" cm="1">
        <f t="array" aca="1" ref="L272" ca="1">IF($K272="",OFFSET(L272,-1,,,),K272)</f>
        <v>02.07.04.02.04</v>
      </c>
      <c r="M272" s="175" t="str" cm="1">
        <f t="array" aca="1" ref="M272" ca="1">IF(OR($K272=0,$K272=""),OFFSET(M272,-1,,,),O272)</f>
        <v>AÇO CA50 8,00MM - CORTADO E DOBRADO</v>
      </c>
      <c r="N272" s="67" t="s">
        <v>401</v>
      </c>
      <c r="O272" s="68" t="s">
        <v>402</v>
      </c>
      <c r="P272" s="68"/>
      <c r="Q272" s="68" t="s">
        <v>3255</v>
      </c>
      <c r="R272" s="69">
        <v>19.998000000000001</v>
      </c>
      <c r="S272" s="70">
        <v>6</v>
      </c>
      <c r="T272" s="70">
        <v>119.988</v>
      </c>
      <c r="U272" s="67" t="s">
        <v>277</v>
      </c>
      <c r="V272" s="71" t="s">
        <v>278</v>
      </c>
      <c r="W272" s="171"/>
      <c r="X272" s="172"/>
      <c r="Y272" s="176">
        <f t="shared" si="147"/>
        <v>0</v>
      </c>
      <c r="AA272" s="192"/>
      <c r="AB272" s="193"/>
    </row>
    <row r="273" spans="2:28" hidden="1">
      <c r="B273" s="189">
        <f t="shared" si="140"/>
        <v>0</v>
      </c>
      <c r="C273" s="189">
        <f t="shared" ca="1" si="141"/>
        <v>0</v>
      </c>
      <c r="D273" s="189">
        <f t="shared" si="142"/>
        <v>0</v>
      </c>
      <c r="E273" s="189">
        <f t="shared" ca="1" si="143"/>
        <v>0</v>
      </c>
      <c r="F273" s="189">
        <f t="shared" si="144"/>
        <v>0</v>
      </c>
      <c r="G273" s="189" cm="1">
        <f t="array" aca="1" ref="G273" ca="1">OFFSET(G273,-1,,,)+1</f>
        <v>268</v>
      </c>
      <c r="H273" s="189">
        <f t="shared" si="138"/>
        <v>0</v>
      </c>
      <c r="I273" s="189">
        <f t="shared" si="145"/>
        <v>0</v>
      </c>
      <c r="J273" s="179">
        <f t="shared" si="146"/>
        <v>0</v>
      </c>
      <c r="K273" s="173"/>
      <c r="L273" s="174" t="str" cm="1">
        <f t="array" aca="1" ref="L273" ca="1">IF($K273="",OFFSET(L273,-1,,,),K273)</f>
        <v>02.07.04.02.04</v>
      </c>
      <c r="M273" s="175" t="str" cm="1">
        <f t="array" aca="1" ref="M273" ca="1">IF(OR($K273=0,$K273=""),OFFSET(M273,-1,,,),O273)</f>
        <v>AÇO CA50 8,00MM - CORTADO E DOBRADO</v>
      </c>
      <c r="N273" s="67" t="s">
        <v>405</v>
      </c>
      <c r="O273" s="68" t="s">
        <v>406</v>
      </c>
      <c r="P273" s="68"/>
      <c r="Q273" s="68" t="s">
        <v>3255</v>
      </c>
      <c r="R273" s="69">
        <v>19.998000000000001</v>
      </c>
      <c r="S273" s="70">
        <v>0.7</v>
      </c>
      <c r="T273" s="70">
        <v>13.9986</v>
      </c>
      <c r="U273" s="67" t="s">
        <v>277</v>
      </c>
      <c r="V273" s="71" t="s">
        <v>278</v>
      </c>
      <c r="W273" s="171"/>
      <c r="X273" s="172"/>
      <c r="Y273" s="176">
        <f t="shared" si="147"/>
        <v>0</v>
      </c>
      <c r="AA273" s="192"/>
      <c r="AB273" s="193"/>
    </row>
    <row r="274" spans="2:28" hidden="1">
      <c r="B274" s="189">
        <f t="shared" si="140"/>
        <v>0</v>
      </c>
      <c r="C274" s="189">
        <f t="shared" ca="1" si="141"/>
        <v>0</v>
      </c>
      <c r="D274" s="189">
        <f t="shared" si="142"/>
        <v>0</v>
      </c>
      <c r="E274" s="189">
        <f t="shared" ca="1" si="143"/>
        <v>0</v>
      </c>
      <c r="F274" s="189">
        <f t="shared" si="144"/>
        <v>0</v>
      </c>
      <c r="G274" s="189" cm="1">
        <f t="array" aca="1" ref="G274" ca="1">OFFSET(G274,-1,,,)+1</f>
        <v>269</v>
      </c>
      <c r="H274" s="189">
        <f t="shared" si="138"/>
        <v>0</v>
      </c>
      <c r="I274" s="189">
        <f t="shared" si="145"/>
        <v>0</v>
      </c>
      <c r="J274" s="179">
        <f t="shared" si="146"/>
        <v>0</v>
      </c>
      <c r="K274" s="173" t="s">
        <v>3307</v>
      </c>
      <c r="L274" s="174" t="str" cm="1">
        <f t="array" aca="1" ref="L274" ca="1">IF($K274="",OFFSET(L274,-1,,,),K274)</f>
        <v>02.07.04.03</v>
      </c>
      <c r="M274" s="175" t="str" cm="1">
        <f t="array" aca="1" ref="M274" ca="1">IF(OR($K274=0,$K274=""),OFFSET(M274,-1,,,),O274)</f>
        <v>REVESTIMENTO INTERNO</v>
      </c>
      <c r="N274" s="67" t="s">
        <v>143</v>
      </c>
      <c r="O274" s="68" t="s">
        <v>1084</v>
      </c>
      <c r="P274" s="68"/>
      <c r="Q274" s="68"/>
      <c r="R274" s="69"/>
      <c r="S274" s="70"/>
      <c r="T274" s="70">
        <v>0</v>
      </c>
      <c r="U274" s="67"/>
      <c r="V274" s="71"/>
      <c r="W274" s="171"/>
      <c r="X274" s="172"/>
      <c r="Y274" s="176">
        <f t="shared" si="147"/>
        <v>0</v>
      </c>
      <c r="AA274" s="192"/>
      <c r="AB274" s="193"/>
    </row>
    <row r="275" spans="2:28">
      <c r="B275" s="189">
        <f t="shared" si="140"/>
        <v>0</v>
      </c>
      <c r="C275" s="189">
        <f t="shared" ca="1" si="141"/>
        <v>0</v>
      </c>
      <c r="D275" s="189">
        <f t="shared" si="142"/>
        <v>0</v>
      </c>
      <c r="E275" s="189">
        <f t="shared" ca="1" si="143"/>
        <v>0</v>
      </c>
      <c r="F275" s="189">
        <f t="shared" si="144"/>
        <v>0</v>
      </c>
      <c r="G275" s="189" cm="1">
        <f t="array" aca="1" ref="G275" ca="1">OFFSET(G275,-1,,,)+1</f>
        <v>270</v>
      </c>
      <c r="H275" s="189">
        <f t="shared" si="138"/>
        <v>0</v>
      </c>
      <c r="I275" s="189">
        <f t="shared" si="145"/>
        <v>0</v>
      </c>
      <c r="J275" s="179">
        <f t="shared" si="146"/>
        <v>0</v>
      </c>
      <c r="K275" s="173" t="s">
        <v>3308</v>
      </c>
      <c r="L275" s="174" t="str" cm="1">
        <f t="array" aca="1" ref="L275" ca="1">IF($K275="",OFFSET(L275,-1,,,),K275)</f>
        <v>02.07.04.03.01</v>
      </c>
      <c r="M275" s="175" t="str" cm="1">
        <f t="array" aca="1" ref="M275" ca="1">IF(OR($K275=0,$K275=""),OFFSET(M275,-1,,,),O275)</f>
        <v>REGULARIZAÇÃO SARRAFEADA - CONTRAPISO - ESP=3CM</v>
      </c>
      <c r="N275" s="67" t="s">
        <v>252</v>
      </c>
      <c r="O275" s="68" t="s">
        <v>4237</v>
      </c>
      <c r="P275" s="68"/>
      <c r="Q275" s="68" t="s">
        <v>3258</v>
      </c>
      <c r="R275" s="69">
        <v>1</v>
      </c>
      <c r="S275" s="70">
        <v>52.604999999999997</v>
      </c>
      <c r="T275" s="70">
        <v>52.604999999999997</v>
      </c>
      <c r="U275" s="67"/>
      <c r="V275" s="71"/>
      <c r="W275" s="171"/>
      <c r="X275" s="172"/>
      <c r="Y275" s="176">
        <f t="shared" si="147"/>
        <v>0</v>
      </c>
      <c r="AA275" s="192"/>
      <c r="AB275" s="193"/>
    </row>
    <row r="276" spans="2:28" hidden="1">
      <c r="B276" s="189">
        <f t="shared" si="140"/>
        <v>0</v>
      </c>
      <c r="C276" s="189">
        <f t="shared" ca="1" si="141"/>
        <v>0</v>
      </c>
      <c r="D276" s="189">
        <f t="shared" si="142"/>
        <v>0</v>
      </c>
      <c r="E276" s="189">
        <f t="shared" ca="1" si="143"/>
        <v>0</v>
      </c>
      <c r="F276" s="189">
        <f t="shared" si="144"/>
        <v>0</v>
      </c>
      <c r="G276" s="189" cm="1">
        <f t="array" aca="1" ref="G276" ca="1">OFFSET(G276,-1,,,)+1</f>
        <v>271</v>
      </c>
      <c r="H276" s="189">
        <f t="shared" si="138"/>
        <v>0</v>
      </c>
      <c r="I276" s="189">
        <f t="shared" si="145"/>
        <v>0</v>
      </c>
      <c r="J276" s="179">
        <f t="shared" si="146"/>
        <v>0</v>
      </c>
      <c r="K276" s="173"/>
      <c r="L276" s="174" t="str" cm="1">
        <f t="array" aca="1" ref="L276" ca="1">IF($K276="",OFFSET(L276,-1,,,),K276)</f>
        <v>02.07.04.03.01</v>
      </c>
      <c r="M276" s="175" t="str" cm="1">
        <f t="array" aca="1" ref="M276" ca="1">IF(OR($K276=0,$K276=""),OFFSET(M276,-1,,,),O276)</f>
        <v>REGULARIZAÇÃO SARRAFEADA - CONTRAPISO - ESP=3CM</v>
      </c>
      <c r="N276" s="67" t="s">
        <v>240</v>
      </c>
      <c r="O276" s="68" t="s">
        <v>179</v>
      </c>
      <c r="P276" s="68"/>
      <c r="Q276" s="68" t="s">
        <v>3255</v>
      </c>
      <c r="R276" s="69">
        <v>8.74</v>
      </c>
      <c r="S276" s="70">
        <v>0.75</v>
      </c>
      <c r="T276" s="70">
        <v>6.5549999999999997</v>
      </c>
      <c r="U276" s="67" t="s">
        <v>277</v>
      </c>
      <c r="V276" s="71" t="s">
        <v>278</v>
      </c>
      <c r="W276" s="171"/>
      <c r="X276" s="172"/>
      <c r="Y276" s="176">
        <f t="shared" si="147"/>
        <v>0</v>
      </c>
      <c r="AA276" s="192"/>
      <c r="AB276" s="193"/>
    </row>
    <row r="277" spans="2:28" hidden="1">
      <c r="B277" s="189">
        <f t="shared" si="140"/>
        <v>0</v>
      </c>
      <c r="C277" s="189">
        <f t="shared" ca="1" si="141"/>
        <v>0</v>
      </c>
      <c r="D277" s="189">
        <f t="shared" si="142"/>
        <v>0</v>
      </c>
      <c r="E277" s="189">
        <f t="shared" ca="1" si="143"/>
        <v>0</v>
      </c>
      <c r="F277" s="189">
        <f t="shared" si="144"/>
        <v>0</v>
      </c>
      <c r="G277" s="189" cm="1">
        <f t="array" aca="1" ref="G277" ca="1">OFFSET(G277,-1,,,)+1</f>
        <v>272</v>
      </c>
      <c r="H277" s="189">
        <f t="shared" si="138"/>
        <v>0</v>
      </c>
      <c r="I277" s="189">
        <f t="shared" si="145"/>
        <v>0</v>
      </c>
      <c r="J277" s="179">
        <f t="shared" si="146"/>
        <v>0</v>
      </c>
      <c r="K277" s="173"/>
      <c r="L277" s="174" t="str" cm="1">
        <f t="array" aca="1" ref="L277" ca="1">IF($K277="",OFFSET(L277,-1,,,),K277)</f>
        <v>02.07.04.03.01</v>
      </c>
      <c r="M277" s="175" t="str" cm="1">
        <f t="array" aca="1" ref="M277" ca="1">IF(OR($K277=0,$K277=""),OFFSET(M277,-1,,,),O277)</f>
        <v>REGULARIZAÇÃO SARRAFEADA - CONTRAPISO - ESP=3CM</v>
      </c>
      <c r="N277" s="67" t="s">
        <v>180</v>
      </c>
      <c r="O277" s="68" t="s">
        <v>181</v>
      </c>
      <c r="P277" s="68"/>
      <c r="Q277" s="68" t="s">
        <v>3256</v>
      </c>
      <c r="R277" s="69">
        <v>0.04</v>
      </c>
      <c r="S277" s="70">
        <v>200</v>
      </c>
      <c r="T277" s="70">
        <v>8</v>
      </c>
      <c r="U277" s="67" t="s">
        <v>277</v>
      </c>
      <c r="V277" s="71" t="s">
        <v>278</v>
      </c>
      <c r="W277" s="171"/>
      <c r="X277" s="172"/>
      <c r="Y277" s="176">
        <f t="shared" si="147"/>
        <v>0</v>
      </c>
      <c r="AA277" s="192"/>
      <c r="AB277" s="193"/>
    </row>
    <row r="278" spans="2:28" hidden="1">
      <c r="B278" s="189">
        <f t="shared" si="140"/>
        <v>0</v>
      </c>
      <c r="C278" s="189">
        <f t="shared" ca="1" si="141"/>
        <v>0</v>
      </c>
      <c r="D278" s="189">
        <f t="shared" si="142"/>
        <v>0</v>
      </c>
      <c r="E278" s="189">
        <f t="shared" ca="1" si="143"/>
        <v>0</v>
      </c>
      <c r="F278" s="189">
        <f t="shared" si="144"/>
        <v>0</v>
      </c>
      <c r="G278" s="189" cm="1">
        <f t="array" aca="1" ref="G278" ca="1">OFFSET(G278,-1,,,)+1</f>
        <v>273</v>
      </c>
      <c r="H278" s="189">
        <f t="shared" si="138"/>
        <v>0</v>
      </c>
      <c r="I278" s="189">
        <f t="shared" si="145"/>
        <v>0</v>
      </c>
      <c r="J278" s="179">
        <f t="shared" si="146"/>
        <v>0</v>
      </c>
      <c r="K278" s="173"/>
      <c r="L278" s="174" t="str" cm="1">
        <f t="array" aca="1" ref="L278" ca="1">IF($K278="",OFFSET(L278,-1,,,),K278)</f>
        <v>02.07.04.03.01</v>
      </c>
      <c r="M278" s="175" t="str" cm="1">
        <f t="array" aca="1" ref="M278" ca="1">IF(OR($K278=0,$K278=""),OFFSET(M278,-1,,,),O278)</f>
        <v>REGULARIZAÇÃO SARRAFEADA - CONTRAPISO - ESP=3CM</v>
      </c>
      <c r="N278" s="67" t="s">
        <v>253</v>
      </c>
      <c r="O278" s="68" t="s">
        <v>254</v>
      </c>
      <c r="P278" s="68"/>
      <c r="Q278" s="68" t="s">
        <v>3255</v>
      </c>
      <c r="R278" s="69">
        <v>0.45</v>
      </c>
      <c r="S278" s="70">
        <v>9</v>
      </c>
      <c r="T278" s="70">
        <v>4.05</v>
      </c>
      <c r="U278" s="67" t="s">
        <v>277</v>
      </c>
      <c r="V278" s="71" t="s">
        <v>278</v>
      </c>
      <c r="W278" s="171"/>
      <c r="X278" s="172"/>
      <c r="Y278" s="176">
        <f t="shared" si="147"/>
        <v>0</v>
      </c>
      <c r="AA278" s="192"/>
      <c r="AB278" s="193"/>
    </row>
    <row r="279" spans="2:28" hidden="1">
      <c r="B279" s="189">
        <f t="shared" si="140"/>
        <v>0</v>
      </c>
      <c r="C279" s="189">
        <f t="shared" ca="1" si="141"/>
        <v>0</v>
      </c>
      <c r="D279" s="189">
        <f t="shared" si="142"/>
        <v>0</v>
      </c>
      <c r="E279" s="189">
        <f t="shared" ca="1" si="143"/>
        <v>0</v>
      </c>
      <c r="F279" s="189">
        <f t="shared" si="144"/>
        <v>0</v>
      </c>
      <c r="G279" s="189" cm="1">
        <f t="array" aca="1" ref="G279" ca="1">OFFSET(G279,-1,,,)+1</f>
        <v>274</v>
      </c>
      <c r="H279" s="189">
        <f t="shared" si="138"/>
        <v>0</v>
      </c>
      <c r="I279" s="189">
        <f t="shared" si="145"/>
        <v>0</v>
      </c>
      <c r="J279" s="179">
        <f t="shared" si="146"/>
        <v>0</v>
      </c>
      <c r="K279" s="173"/>
      <c r="L279" s="174" t="str" cm="1">
        <f t="array" aca="1" ref="L279" ca="1">IF($K279="",OFFSET(L279,-1,,,),K279)</f>
        <v>02.07.04.03.01</v>
      </c>
      <c r="M279" s="175" t="str" cm="1">
        <f t="array" aca="1" ref="M279" ca="1">IF(OR($K279=0,$K279=""),OFFSET(M279,-1,,,),O279)</f>
        <v>REGULARIZAÇÃO SARRAFEADA - CONTRAPISO - ESP=3CM</v>
      </c>
      <c r="N279" s="67" t="s">
        <v>255</v>
      </c>
      <c r="O279" s="68" t="s">
        <v>256</v>
      </c>
      <c r="P279" s="68"/>
      <c r="Q279" s="68" t="s">
        <v>3258</v>
      </c>
      <c r="R279" s="69">
        <v>1</v>
      </c>
      <c r="S279" s="70">
        <v>34</v>
      </c>
      <c r="T279" s="70">
        <v>34</v>
      </c>
      <c r="U279" s="67" t="s">
        <v>277</v>
      </c>
      <c r="V279" s="71" t="s">
        <v>278</v>
      </c>
      <c r="W279" s="171"/>
      <c r="X279" s="172"/>
      <c r="Y279" s="176">
        <f t="shared" si="147"/>
        <v>0</v>
      </c>
      <c r="AA279" s="192"/>
      <c r="AB279" s="193"/>
    </row>
    <row r="280" spans="2:28" hidden="1">
      <c r="B280" s="189">
        <f t="shared" si="140"/>
        <v>0</v>
      </c>
      <c r="C280" s="189">
        <f t="shared" ca="1" si="141"/>
        <v>0</v>
      </c>
      <c r="D280" s="189">
        <f t="shared" si="142"/>
        <v>0</v>
      </c>
      <c r="E280" s="189">
        <f t="shared" ca="1" si="143"/>
        <v>0</v>
      </c>
      <c r="F280" s="189">
        <f t="shared" si="144"/>
        <v>0</v>
      </c>
      <c r="G280" s="189" cm="1">
        <f t="array" aca="1" ref="G280" ca="1">OFFSET(G280,-1,,,)+1</f>
        <v>275</v>
      </c>
      <c r="H280" s="189">
        <f t="shared" si="138"/>
        <v>0</v>
      </c>
      <c r="I280" s="189">
        <f t="shared" si="145"/>
        <v>0</v>
      </c>
      <c r="J280" s="179">
        <f t="shared" si="146"/>
        <v>0</v>
      </c>
      <c r="K280" s="173" t="s">
        <v>3309</v>
      </c>
      <c r="L280" s="174" t="str" cm="1">
        <f t="array" aca="1" ref="L280" ca="1">IF($K280="",OFFSET(L280,-1,,,),K280)</f>
        <v>02.07.04.04</v>
      </c>
      <c r="M280" s="175" t="str" cm="1">
        <f t="array" aca="1" ref="M280" ca="1">IF(OR($K280=0,$K280=""),OFFSET(M280,-1,,,),O280)</f>
        <v>REVESTIMENTO EXTERNO</v>
      </c>
      <c r="N280" s="67" t="s">
        <v>143</v>
      </c>
      <c r="O280" s="68" t="s">
        <v>364</v>
      </c>
      <c r="P280" s="68"/>
      <c r="Q280" s="68"/>
      <c r="R280" s="69"/>
      <c r="S280" s="70"/>
      <c r="T280" s="70">
        <v>0</v>
      </c>
      <c r="U280" s="67"/>
      <c r="V280" s="71"/>
      <c r="W280" s="171"/>
      <c r="X280" s="172"/>
      <c r="Y280" s="176">
        <f t="shared" si="147"/>
        <v>0</v>
      </c>
      <c r="AA280" s="192"/>
      <c r="AB280" s="193"/>
    </row>
    <row r="281" spans="2:28">
      <c r="B281" s="189">
        <f>IF(J281=0,0,U281)</f>
        <v>0</v>
      </c>
      <c r="C281" s="189">
        <f ca="1">IF(OR(J281=0,I281=0),0,IF(_xlfn.IFNA(MATCH(B281,OFFSET($B$5,,,$G281,),),0)&gt;0,0,MAX(OFFSET($C$5,,,$G281,))+1))</f>
        <v>0</v>
      </c>
      <c r="D281" s="189">
        <f>IF(J281=0,0,N281&amp;"-"&amp;U281)</f>
        <v>0</v>
      </c>
      <c r="E281" s="189">
        <f ca="1">IF(OR(J281=0,I281=0),0,IF(_xlfn.IFNA(MATCH(D281,OFFSET($D$5,,,$G281,),),0)&gt;0,0,_xlfn.MAXIFS(OFFSET($E$5,,,$G281,),OFFSET($J$5,,,$G281,),J281)+1))</f>
        <v>0</v>
      </c>
      <c r="F281" s="189">
        <f>IF(J281=0,0,E281&amp;"-"&amp;N281)</f>
        <v>0</v>
      </c>
      <c r="G281" s="189" cm="1">
        <f t="array" aca="1" ref="G281" ca="1">OFFSET(G281,-1,,,)+1</f>
        <v>276</v>
      </c>
      <c r="H281" s="189">
        <f>IF(OR($K281=0,$K281=""),$W281,0)</f>
        <v>0</v>
      </c>
      <c r="I281" s="189">
        <f>H281*R281</f>
        <v>0</v>
      </c>
      <c r="J281" s="179">
        <f>IF(AND(I281&lt;&gt;0,OR(K281=0,K281="")),N281&amp;" - Mapa",0)</f>
        <v>0</v>
      </c>
      <c r="K281" s="173" t="s">
        <v>3310</v>
      </c>
      <c r="L281" s="174" t="str" cm="1">
        <f t="array" aca="1" ref="L281" ca="1">IF($K281="",OFFSET(L281,-1,,,),K281)</f>
        <v>02.07.04.04.01</v>
      </c>
      <c r="M281" s="175" t="str" cm="1">
        <f t="array" aca="1" ref="M281" ca="1">IF(OR($K281=0,$K281=""),OFFSET(M281,-1,,,),O281)</f>
        <v>REBOCO PARA PAREDE EXTERNA, COM ARGAMASSA PRÉ FABRICADA, E=20MM (TORRES)</v>
      </c>
      <c r="N281" s="67" t="s">
        <v>1200</v>
      </c>
      <c r="O281" s="68" t="s">
        <v>4300</v>
      </c>
      <c r="P281" s="68"/>
      <c r="Q281" s="68" t="s">
        <v>3258</v>
      </c>
      <c r="R281" s="69">
        <v>7.6</v>
      </c>
      <c r="S281" s="70">
        <v>115.44029999999999</v>
      </c>
      <c r="T281" s="70">
        <v>877.34627999999987</v>
      </c>
      <c r="U281" s="67"/>
      <c r="V281" s="71"/>
      <c r="W281" s="171"/>
      <c r="X281" s="172"/>
      <c r="Y281" s="176">
        <f>X281+W281</f>
        <v>0</v>
      </c>
      <c r="AA281" s="192"/>
      <c r="AB281" s="193"/>
    </row>
    <row r="282" spans="2:28" hidden="1">
      <c r="B282" s="189">
        <f t="shared" ref="B282:B285" si="180">IF(J282=0,0,U282)</f>
        <v>0</v>
      </c>
      <c r="C282" s="189">
        <f t="shared" ref="C282:C285" ca="1" si="181">IF(OR(J282=0,I282=0),0,IF(_xlfn.IFNA(MATCH(B282,OFFSET($B$5,,,$G282,),),0)&gt;0,0,MAX(OFFSET($C$5,,,$G282,))+1))</f>
        <v>0</v>
      </c>
      <c r="D282" s="189">
        <f t="shared" ref="D282:D285" si="182">IF(J282=0,0,N282&amp;"-"&amp;U282)</f>
        <v>0</v>
      </c>
      <c r="E282" s="189">
        <f t="shared" ref="E282:E285" ca="1" si="183">IF(OR(J282=0,I282=0),0,IF(_xlfn.IFNA(MATCH(D282,OFFSET($D$5,,,$G282,),),0)&gt;0,0,_xlfn.MAXIFS(OFFSET($E$5,,,$G282,),OFFSET($J$5,,,$G282,),J282)+1))</f>
        <v>0</v>
      </c>
      <c r="F282" s="189">
        <f t="shared" ref="F282:F285" si="184">IF(J282=0,0,E282&amp;"-"&amp;N282)</f>
        <v>0</v>
      </c>
      <c r="G282" s="189" cm="1">
        <f t="array" aca="1" ref="G282" ca="1">OFFSET(G282,-1,,,)+1</f>
        <v>277</v>
      </c>
      <c r="H282" s="189">
        <f t="shared" si="138"/>
        <v>0</v>
      </c>
      <c r="I282" s="189">
        <f t="shared" ref="I282:I285" si="185">H282*R282</f>
        <v>0</v>
      </c>
      <c r="J282" s="179">
        <f t="shared" ref="J282:J285" si="186">IF(AND(I282&lt;&gt;0,OR(K282=0,K282="")),N282&amp;" - Mapa",0)</f>
        <v>0</v>
      </c>
      <c r="K282" s="173"/>
      <c r="L282" s="174" t="str" cm="1">
        <f t="array" aca="1" ref="L282" ca="1">IF($K282="",OFFSET(L282,-1,,,),K282)</f>
        <v>02.07.04.04.01</v>
      </c>
      <c r="M282" s="175" t="str" cm="1">
        <f t="array" aca="1" ref="M282" ca="1">IF(OR($K282=0,$K282=""),OFFSET(M282,-1,,,),O282)</f>
        <v>REBOCO PARA PAREDE EXTERNA, COM ARGAMASSA PRÉ FABRICADA, E=20MM (TORRES)</v>
      </c>
      <c r="N282" s="67" t="s">
        <v>365</v>
      </c>
      <c r="O282" s="68" t="s">
        <v>366</v>
      </c>
      <c r="P282" s="68"/>
      <c r="Q282" s="68" t="s">
        <v>3255</v>
      </c>
      <c r="R282" s="69">
        <v>686.45160799999996</v>
      </c>
      <c r="S282" s="70">
        <v>0.59</v>
      </c>
      <c r="T282" s="70">
        <v>405.00644871999998</v>
      </c>
      <c r="U282" s="67" t="s">
        <v>277</v>
      </c>
      <c r="V282" s="71" t="s">
        <v>278</v>
      </c>
      <c r="W282" s="171"/>
      <c r="X282" s="172"/>
      <c r="Y282" s="176">
        <f t="shared" ref="Y282:Y285" si="187">X282+W282</f>
        <v>0</v>
      </c>
      <c r="AA282" s="192"/>
      <c r="AB282" s="193"/>
    </row>
    <row r="283" spans="2:28" hidden="1">
      <c r="B283" s="189">
        <f t="shared" si="180"/>
        <v>0</v>
      </c>
      <c r="C283" s="189">
        <f t="shared" ca="1" si="181"/>
        <v>0</v>
      </c>
      <c r="D283" s="189">
        <f t="shared" si="182"/>
        <v>0</v>
      </c>
      <c r="E283" s="189">
        <f t="shared" ca="1" si="183"/>
        <v>0</v>
      </c>
      <c r="F283" s="189">
        <f t="shared" si="184"/>
        <v>0</v>
      </c>
      <c r="G283" s="189" cm="1">
        <f t="array" aca="1" ref="G283" ca="1">OFFSET(G283,-1,,,)+1</f>
        <v>278</v>
      </c>
      <c r="H283" s="189">
        <f t="shared" si="138"/>
        <v>0</v>
      </c>
      <c r="I283" s="189">
        <f t="shared" si="185"/>
        <v>0</v>
      </c>
      <c r="J283" s="179">
        <f t="shared" si="186"/>
        <v>0</v>
      </c>
      <c r="K283" s="173"/>
      <c r="L283" s="174" t="str" cm="1">
        <f t="array" aca="1" ref="L283" ca="1">IF($K283="",OFFSET(L283,-1,,,),K283)</f>
        <v>02.07.04.04.01</v>
      </c>
      <c r="M283" s="175" t="str" cm="1">
        <f t="array" aca="1" ref="M283" ca="1">IF(OR($K283=0,$K283=""),OFFSET(M283,-1,,,),O283)</f>
        <v>REBOCO PARA PAREDE EXTERNA, COM ARGAMASSA PRÉ FABRICADA, E=20MM (TORRES)</v>
      </c>
      <c r="N283" s="67" t="s">
        <v>1203</v>
      </c>
      <c r="O283" s="68" t="s">
        <v>1204</v>
      </c>
      <c r="P283" s="68"/>
      <c r="Q283" s="68" t="s">
        <v>3255</v>
      </c>
      <c r="R283" s="69">
        <v>7.5999999999999998E-2</v>
      </c>
      <c r="S283" s="70">
        <v>15</v>
      </c>
      <c r="T283" s="70">
        <v>1.1399999999999999</v>
      </c>
      <c r="U283" s="67" t="s">
        <v>277</v>
      </c>
      <c r="V283" s="71" t="s">
        <v>278</v>
      </c>
      <c r="W283" s="171"/>
      <c r="X283" s="172"/>
      <c r="Y283" s="176">
        <f t="shared" si="187"/>
        <v>0</v>
      </c>
      <c r="AA283" s="192"/>
      <c r="AB283" s="193"/>
    </row>
    <row r="284" spans="2:28" hidden="1">
      <c r="B284" s="189">
        <f t="shared" si="180"/>
        <v>0</v>
      </c>
      <c r="C284" s="189">
        <f t="shared" ca="1" si="181"/>
        <v>0</v>
      </c>
      <c r="D284" s="189">
        <f t="shared" si="182"/>
        <v>0</v>
      </c>
      <c r="E284" s="189">
        <f t="shared" ca="1" si="183"/>
        <v>0</v>
      </c>
      <c r="F284" s="189">
        <f t="shared" si="184"/>
        <v>0</v>
      </c>
      <c r="G284" s="189" cm="1">
        <f t="array" aca="1" ref="G284" ca="1">OFFSET(G284,-1,,,)+1</f>
        <v>279</v>
      </c>
      <c r="H284" s="189">
        <f t="shared" si="138"/>
        <v>0</v>
      </c>
      <c r="I284" s="189">
        <f t="shared" si="185"/>
        <v>0</v>
      </c>
      <c r="J284" s="179">
        <f t="shared" si="186"/>
        <v>0</v>
      </c>
      <c r="K284" s="173"/>
      <c r="L284" s="174" t="str" cm="1">
        <f t="array" aca="1" ref="L284" ca="1">IF($K284="",OFFSET(L284,-1,,,),K284)</f>
        <v>02.07.04.04.01</v>
      </c>
      <c r="M284" s="175" t="str" cm="1">
        <f t="array" aca="1" ref="M284" ca="1">IF(OR($K284=0,$K284=""),OFFSET(M284,-1,,,),O284)</f>
        <v>REBOCO PARA PAREDE EXTERNA, COM ARGAMASSA PRÉ FABRICADA, E=20MM (TORRES)</v>
      </c>
      <c r="N284" s="67" t="s">
        <v>1205</v>
      </c>
      <c r="O284" s="68" t="s">
        <v>1206</v>
      </c>
      <c r="P284" s="68"/>
      <c r="Q284" s="68" t="s">
        <v>3258</v>
      </c>
      <c r="R284" s="69">
        <v>7.6</v>
      </c>
      <c r="S284" s="70">
        <v>62</v>
      </c>
      <c r="T284" s="70">
        <v>471.2</v>
      </c>
      <c r="U284" s="67" t="s">
        <v>277</v>
      </c>
      <c r="V284" s="71" t="s">
        <v>278</v>
      </c>
      <c r="W284" s="171"/>
      <c r="X284" s="172"/>
      <c r="Y284" s="176">
        <f t="shared" si="187"/>
        <v>0</v>
      </c>
      <c r="AA284" s="192"/>
      <c r="AB284" s="193"/>
    </row>
    <row r="285" spans="2:28" hidden="1">
      <c r="B285" s="189">
        <f t="shared" si="180"/>
        <v>0</v>
      </c>
      <c r="C285" s="189">
        <f t="shared" ca="1" si="181"/>
        <v>0</v>
      </c>
      <c r="D285" s="189">
        <f t="shared" si="182"/>
        <v>0</v>
      </c>
      <c r="E285" s="189">
        <f t="shared" ca="1" si="183"/>
        <v>0</v>
      </c>
      <c r="F285" s="189">
        <f t="shared" si="184"/>
        <v>0</v>
      </c>
      <c r="G285" s="189" cm="1">
        <f t="array" aca="1" ref="G285" ca="1">OFFSET(G285,-1,,,)+1</f>
        <v>280</v>
      </c>
      <c r="H285" s="189">
        <f t="shared" si="138"/>
        <v>0</v>
      </c>
      <c r="I285" s="189">
        <f t="shared" si="185"/>
        <v>0</v>
      </c>
      <c r="J285" s="179">
        <f t="shared" si="186"/>
        <v>0</v>
      </c>
      <c r="K285" s="173" t="s">
        <v>3311</v>
      </c>
      <c r="L285" s="174" t="str" cm="1">
        <f t="array" aca="1" ref="L285" ca="1">IF($K285="",OFFSET(L285,-1,,,),K285)</f>
        <v>02.07.04.05</v>
      </c>
      <c r="M285" s="175" t="str" cm="1">
        <f t="array" aca="1" ref="M285" ca="1">IF(OR($K285=0,$K285=""),OFFSET(M285,-1,,,),O285)</f>
        <v>PINTURA</v>
      </c>
      <c r="N285" s="67" t="s">
        <v>143</v>
      </c>
      <c r="O285" s="68" t="s">
        <v>376</v>
      </c>
      <c r="P285" s="68"/>
      <c r="Q285" s="68"/>
      <c r="R285" s="69"/>
      <c r="S285" s="70"/>
      <c r="T285" s="70">
        <v>0</v>
      </c>
      <c r="U285" s="67"/>
      <c r="V285" s="71"/>
      <c r="W285" s="171"/>
      <c r="X285" s="172"/>
      <c r="Y285" s="176">
        <f t="shared" si="187"/>
        <v>0</v>
      </c>
      <c r="AA285" s="192"/>
      <c r="AB285" s="193"/>
    </row>
    <row r="286" spans="2:28">
      <c r="B286" s="189">
        <f>IF(J286=0,0,U286)</f>
        <v>0</v>
      </c>
      <c r="C286" s="189">
        <f ca="1">IF(OR(J286=0,I286=0),0,IF(_xlfn.IFNA(MATCH(B286,OFFSET($B$5,,,$G286,),),0)&gt;0,0,MAX(OFFSET($C$5,,,$G286,))+1))</f>
        <v>0</v>
      </c>
      <c r="D286" s="189">
        <f>IF(J286=0,0,N286&amp;"-"&amp;U286)</f>
        <v>0</v>
      </c>
      <c r="E286" s="189">
        <f ca="1">IF(OR(J286=0,I286=0),0,IF(_xlfn.IFNA(MATCH(D286,OFFSET($D$5,,,$G286,),),0)&gt;0,0,_xlfn.MAXIFS(OFFSET($E$5,,,$G286,),OFFSET($J$5,,,$G286,),J286)+1))</f>
        <v>0</v>
      </c>
      <c r="F286" s="189">
        <f>IF(J286=0,0,E286&amp;"-"&amp;N286)</f>
        <v>0</v>
      </c>
      <c r="G286" s="189" cm="1">
        <f t="array" aca="1" ref="G286" ca="1">OFFSET(G286,-1,,,)+1</f>
        <v>281</v>
      </c>
      <c r="H286" s="189">
        <f>IF(OR($K286=0,$K286=""),$W286,0)</f>
        <v>0</v>
      </c>
      <c r="I286" s="189">
        <f>H286*R286</f>
        <v>0</v>
      </c>
      <c r="J286" s="179">
        <f>IF(AND(I286&lt;&gt;0,OR(K286=0,K286="")),N286&amp;" - Mapa",0)</f>
        <v>0</v>
      </c>
      <c r="K286" s="173" t="s">
        <v>3312</v>
      </c>
      <c r="L286" s="174" t="str" cm="1">
        <f t="array" aca="1" ref="L286" ca="1">IF($K286="",OFFSET(L286,-1,,,),K286)</f>
        <v>02.07.04.05.01</v>
      </c>
      <c r="M286" s="175" t="str" cm="1">
        <f t="array" aca="1" ref="M286" ca="1">IF(OR($K286=0,$K286=""),OFFSET(M286,-1,,,),O286)</f>
        <v>PINTURA ACRILICA EM PISO</v>
      </c>
      <c r="N286" s="67" t="s">
        <v>221</v>
      </c>
      <c r="O286" s="68" t="s">
        <v>4301</v>
      </c>
      <c r="P286" s="68"/>
      <c r="Q286" s="68" t="s">
        <v>3258</v>
      </c>
      <c r="R286" s="69">
        <v>1</v>
      </c>
      <c r="S286" s="70">
        <v>14.632400000000001</v>
      </c>
      <c r="T286" s="70">
        <v>14.632400000000001</v>
      </c>
      <c r="U286" s="67"/>
      <c r="V286" s="71"/>
      <c r="W286" s="171"/>
      <c r="X286" s="172"/>
      <c r="Y286" s="176">
        <f>X286+W286</f>
        <v>0</v>
      </c>
      <c r="AA286" s="192"/>
      <c r="AB286" s="193"/>
    </row>
    <row r="287" spans="2:28" hidden="1">
      <c r="B287" s="189">
        <f t="shared" ref="B287:B289" si="188">IF(J287=0,0,U287)</f>
        <v>0</v>
      </c>
      <c r="C287" s="189">
        <f t="shared" ref="C287:C289" ca="1" si="189">IF(OR(J287=0,I287=0),0,IF(_xlfn.IFNA(MATCH(B287,OFFSET($B$5,,,$G287,),),0)&gt;0,0,MAX(OFFSET($C$5,,,$G287,))+1))</f>
        <v>0</v>
      </c>
      <c r="D287" s="189">
        <f t="shared" ref="D287:D289" si="190">IF(J287=0,0,N287&amp;"-"&amp;U287)</f>
        <v>0</v>
      </c>
      <c r="E287" s="189">
        <f t="shared" ref="E287:E289" ca="1" si="191">IF(OR(J287=0,I287=0),0,IF(_xlfn.IFNA(MATCH(D287,OFFSET($D$5,,,$G287,),),0)&gt;0,0,_xlfn.MAXIFS(OFFSET($E$5,,,$G287,),OFFSET($J$5,,,$G287,),J287)+1))</f>
        <v>0</v>
      </c>
      <c r="F287" s="189">
        <f t="shared" ref="F287:F289" si="192">IF(J287=0,0,E287&amp;"-"&amp;N287)</f>
        <v>0</v>
      </c>
      <c r="G287" s="189" cm="1">
        <f t="array" aca="1" ref="G287" ca="1">OFFSET(G287,-1,,,)+1</f>
        <v>282</v>
      </c>
      <c r="H287" s="189">
        <f t="shared" si="138"/>
        <v>0</v>
      </c>
      <c r="I287" s="189">
        <f t="shared" ref="I287:I289" si="193">H287*R287</f>
        <v>0</v>
      </c>
      <c r="J287" s="179">
        <f t="shared" ref="J287:J289" si="194">IF(AND(I287&lt;&gt;0,OR(K287=0,K287="")),N287&amp;" - Mapa",0)</f>
        <v>0</v>
      </c>
      <c r="K287" s="173"/>
      <c r="L287" s="174" t="str" cm="1">
        <f t="array" aca="1" ref="L287" ca="1">IF($K287="",OFFSET(L287,-1,,,),K287)</f>
        <v>02.07.04.05.01</v>
      </c>
      <c r="M287" s="175" t="str" cm="1">
        <f t="array" aca="1" ref="M287" ca="1">IF(OR($K287=0,$K287=""),OFFSET(M287,-1,,,),O287)</f>
        <v>PINTURA ACRILICA EM PISO</v>
      </c>
      <c r="N287" s="67" t="s">
        <v>222</v>
      </c>
      <c r="O287" s="68" t="s">
        <v>223</v>
      </c>
      <c r="P287" s="68"/>
      <c r="Q287" s="68" t="s">
        <v>3254</v>
      </c>
      <c r="R287" s="69">
        <v>0.29887000000000002</v>
      </c>
      <c r="S287" s="70">
        <v>6.7</v>
      </c>
      <c r="T287" s="70">
        <v>2.0024290000000002</v>
      </c>
      <c r="U287" s="67" t="s">
        <v>277</v>
      </c>
      <c r="V287" s="71" t="s">
        <v>278</v>
      </c>
      <c r="W287" s="171"/>
      <c r="X287" s="172"/>
      <c r="Y287" s="176">
        <f t="shared" ref="Y287:Y289" si="195">X287+W287</f>
        <v>0</v>
      </c>
      <c r="AA287" s="192"/>
      <c r="AB287" s="193"/>
    </row>
    <row r="288" spans="2:28" hidden="1">
      <c r="B288" s="189">
        <f t="shared" si="188"/>
        <v>0</v>
      </c>
      <c r="C288" s="189">
        <f t="shared" ca="1" si="189"/>
        <v>0</v>
      </c>
      <c r="D288" s="189">
        <f t="shared" si="190"/>
        <v>0</v>
      </c>
      <c r="E288" s="189">
        <f t="shared" ca="1" si="191"/>
        <v>0</v>
      </c>
      <c r="F288" s="189">
        <f t="shared" si="192"/>
        <v>0</v>
      </c>
      <c r="G288" s="189" cm="1">
        <f t="array" aca="1" ref="G288" ca="1">OFFSET(G288,-1,,,)+1</f>
        <v>283</v>
      </c>
      <c r="H288" s="189">
        <f t="shared" si="138"/>
        <v>0</v>
      </c>
      <c r="I288" s="189">
        <f t="shared" si="193"/>
        <v>0</v>
      </c>
      <c r="J288" s="179">
        <f t="shared" si="194"/>
        <v>0</v>
      </c>
      <c r="K288" s="173"/>
      <c r="L288" s="174" t="str" cm="1">
        <f t="array" aca="1" ref="L288" ca="1">IF($K288="",OFFSET(L288,-1,,,),K288)</f>
        <v>02.07.04.05.01</v>
      </c>
      <c r="M288" s="175" t="str" cm="1">
        <f t="array" aca="1" ref="M288" ca="1">IF(OR($K288=0,$K288=""),OFFSET(M288,-1,,,),O288)</f>
        <v>PINTURA ACRILICA EM PISO</v>
      </c>
      <c r="N288" s="67" t="s">
        <v>224</v>
      </c>
      <c r="O288" s="68" t="s">
        <v>225</v>
      </c>
      <c r="P288" s="68"/>
      <c r="Q288" s="68" t="s">
        <v>3258</v>
      </c>
      <c r="R288" s="69">
        <v>1</v>
      </c>
      <c r="S288" s="70">
        <v>12.63</v>
      </c>
      <c r="T288" s="70">
        <v>12.63</v>
      </c>
      <c r="U288" s="67" t="s">
        <v>277</v>
      </c>
      <c r="V288" s="71" t="s">
        <v>278</v>
      </c>
      <c r="W288" s="171"/>
      <c r="X288" s="172"/>
      <c r="Y288" s="176">
        <f t="shared" si="195"/>
        <v>0</v>
      </c>
      <c r="AA288" s="192"/>
      <c r="AB288" s="193"/>
    </row>
    <row r="289" spans="2:28">
      <c r="B289" s="189">
        <f t="shared" si="188"/>
        <v>0</v>
      </c>
      <c r="C289" s="189">
        <f t="shared" ca="1" si="189"/>
        <v>0</v>
      </c>
      <c r="D289" s="189">
        <f t="shared" si="190"/>
        <v>0</v>
      </c>
      <c r="E289" s="189">
        <f t="shared" ca="1" si="191"/>
        <v>0</v>
      </c>
      <c r="F289" s="189">
        <f t="shared" si="192"/>
        <v>0</v>
      </c>
      <c r="G289" s="189" cm="1">
        <f t="array" aca="1" ref="G289" ca="1">OFFSET(G289,-1,,,)+1</f>
        <v>284</v>
      </c>
      <c r="H289" s="189">
        <f t="shared" si="138"/>
        <v>0</v>
      </c>
      <c r="I289" s="189">
        <f t="shared" si="193"/>
        <v>0</v>
      </c>
      <c r="J289" s="179">
        <f t="shared" si="194"/>
        <v>0</v>
      </c>
      <c r="K289" s="173" t="s">
        <v>3313</v>
      </c>
      <c r="L289" s="174" t="str" cm="1">
        <f t="array" aca="1" ref="L289" ca="1">IF($K289="",OFFSET(L289,-1,,,),K289)</f>
        <v>02.07.04.05.02</v>
      </c>
      <c r="M289" s="175" t="str" cm="1">
        <f t="array" aca="1" ref="M289" ca="1">IF(OR($K289=0,$K289=""),OFFSET(M289,-1,,,),O289)</f>
        <v>PINTURA ACRÍLICA SOBRE BLOCO</v>
      </c>
      <c r="N289" s="67" t="s">
        <v>386</v>
      </c>
      <c r="O289" s="68" t="s">
        <v>4302</v>
      </c>
      <c r="P289" s="68"/>
      <c r="Q289" s="68" t="s">
        <v>3258</v>
      </c>
      <c r="R289" s="69">
        <v>6.6</v>
      </c>
      <c r="S289" s="70">
        <v>14.639699999999999</v>
      </c>
      <c r="T289" s="70">
        <v>96.622019999999992</v>
      </c>
      <c r="U289" s="67"/>
      <c r="V289" s="71"/>
      <c r="W289" s="171"/>
      <c r="X289" s="172"/>
      <c r="Y289" s="176">
        <f t="shared" si="195"/>
        <v>0</v>
      </c>
      <c r="AA289" s="192"/>
      <c r="AB289" s="193"/>
    </row>
    <row r="290" spans="2:28" hidden="1">
      <c r="B290" s="189">
        <f t="shared" si="140"/>
        <v>0</v>
      </c>
      <c r="C290" s="189">
        <f t="shared" ca="1" si="141"/>
        <v>0</v>
      </c>
      <c r="D290" s="189">
        <f t="shared" si="142"/>
        <v>0</v>
      </c>
      <c r="E290" s="189">
        <f t="shared" ca="1" si="143"/>
        <v>0</v>
      </c>
      <c r="F290" s="189">
        <f t="shared" si="144"/>
        <v>0</v>
      </c>
      <c r="G290" s="189" cm="1">
        <f t="array" aca="1" ref="G290" ca="1">OFFSET(G290,-1,,,)+1</f>
        <v>285</v>
      </c>
      <c r="H290" s="189">
        <f t="shared" si="138"/>
        <v>0</v>
      </c>
      <c r="I290" s="189">
        <f t="shared" si="145"/>
        <v>0</v>
      </c>
      <c r="J290" s="179">
        <f t="shared" si="146"/>
        <v>0</v>
      </c>
      <c r="K290" s="173"/>
      <c r="L290" s="174" t="str" cm="1">
        <f t="array" aca="1" ref="L290" ca="1">IF($K290="",OFFSET(L290,-1,,,),K290)</f>
        <v>02.07.04.05.02</v>
      </c>
      <c r="M290" s="175" t="str" cm="1">
        <f t="array" aca="1" ref="M290" ca="1">IF(OR($K290=0,$K290=""),OFFSET(M290,-1,,,),O290)</f>
        <v>PINTURA ACRÍLICA SOBRE BLOCO</v>
      </c>
      <c r="N290" s="67" t="s">
        <v>167</v>
      </c>
      <c r="O290" s="68" t="s">
        <v>168</v>
      </c>
      <c r="P290" s="68"/>
      <c r="Q290" s="68" t="s">
        <v>3254</v>
      </c>
      <c r="R290" s="69">
        <v>1.7225999999999999</v>
      </c>
      <c r="S290" s="70">
        <v>7.7</v>
      </c>
      <c r="T290" s="70">
        <v>13.26402</v>
      </c>
      <c r="U290" s="67" t="s">
        <v>277</v>
      </c>
      <c r="V290" s="71" t="s">
        <v>278</v>
      </c>
      <c r="W290" s="171"/>
      <c r="X290" s="172"/>
      <c r="Y290" s="176">
        <f t="shared" si="147"/>
        <v>0</v>
      </c>
      <c r="AA290" s="192"/>
      <c r="AB290" s="193"/>
    </row>
    <row r="291" spans="2:28" hidden="1">
      <c r="B291" s="189">
        <f t="shared" si="140"/>
        <v>0</v>
      </c>
      <c r="C291" s="189">
        <f t="shared" ca="1" si="141"/>
        <v>0</v>
      </c>
      <c r="D291" s="189">
        <f t="shared" si="142"/>
        <v>0</v>
      </c>
      <c r="E291" s="189">
        <f t="shared" ca="1" si="143"/>
        <v>0</v>
      </c>
      <c r="F291" s="189">
        <f t="shared" si="144"/>
        <v>0</v>
      </c>
      <c r="G291" s="189" cm="1">
        <f t="array" aca="1" ref="G291" ca="1">OFFSET(G291,-1,,,)+1</f>
        <v>286</v>
      </c>
      <c r="H291" s="189">
        <f t="shared" si="138"/>
        <v>0</v>
      </c>
      <c r="I291" s="189">
        <f t="shared" si="145"/>
        <v>0</v>
      </c>
      <c r="J291" s="179">
        <f t="shared" si="146"/>
        <v>0</v>
      </c>
      <c r="K291" s="173"/>
      <c r="L291" s="174" t="str" cm="1">
        <f t="array" aca="1" ref="L291" ca="1">IF($K291="",OFFSET(L291,-1,,,),K291)</f>
        <v>02.07.04.05.02</v>
      </c>
      <c r="M291" s="175" t="str" cm="1">
        <f t="array" aca="1" ref="M291" ca="1">IF(OR($K291=0,$K291=""),OFFSET(M291,-1,,,),O291)</f>
        <v>PINTURA ACRÍLICA SOBRE BLOCO</v>
      </c>
      <c r="N291" s="67" t="s">
        <v>224</v>
      </c>
      <c r="O291" s="68" t="s">
        <v>225</v>
      </c>
      <c r="P291" s="68"/>
      <c r="Q291" s="68" t="s">
        <v>3258</v>
      </c>
      <c r="R291" s="69">
        <v>6.6</v>
      </c>
      <c r="S291" s="70">
        <v>12.63</v>
      </c>
      <c r="T291" s="70">
        <v>83.358000000000004</v>
      </c>
      <c r="U291" s="67" t="s">
        <v>277</v>
      </c>
      <c r="V291" s="71" t="s">
        <v>278</v>
      </c>
      <c r="W291" s="171"/>
      <c r="X291" s="172"/>
      <c r="Y291" s="176">
        <f t="shared" si="147"/>
        <v>0</v>
      </c>
      <c r="AA291" s="192"/>
      <c r="AB291" s="193"/>
    </row>
    <row r="292" spans="2:28">
      <c r="B292" s="189">
        <f t="shared" si="140"/>
        <v>0</v>
      </c>
      <c r="C292" s="189">
        <f t="shared" ca="1" si="141"/>
        <v>0</v>
      </c>
      <c r="D292" s="189">
        <f t="shared" si="142"/>
        <v>0</v>
      </c>
      <c r="E292" s="189">
        <f t="shared" ca="1" si="143"/>
        <v>0</v>
      </c>
      <c r="F292" s="189">
        <f t="shared" si="144"/>
        <v>0</v>
      </c>
      <c r="G292" s="189" cm="1">
        <f t="array" aca="1" ref="G292" ca="1">OFFSET(G292,-1,,,)+1</f>
        <v>287</v>
      </c>
      <c r="H292" s="189">
        <f t="shared" si="138"/>
        <v>0</v>
      </c>
      <c r="I292" s="189">
        <f t="shared" si="145"/>
        <v>0</v>
      </c>
      <c r="J292" s="179">
        <f t="shared" si="146"/>
        <v>0</v>
      </c>
      <c r="K292" s="173" t="s">
        <v>3314</v>
      </c>
      <c r="L292" s="174" t="str" cm="1">
        <f t="array" aca="1" ref="L292" ca="1">IF($K292="",OFFSET(L292,-1,,,),K292)</f>
        <v>02.07.04.05.03</v>
      </c>
      <c r="M292" s="175" t="str" cm="1">
        <f t="array" aca="1" ref="M292" ca="1">IF(OR($K292=0,$K292=""),OFFSET(M292,-1,,,),O292)</f>
        <v>PINTURA ACRÍLICA SOBRE CONCRETO</v>
      </c>
      <c r="N292" s="67" t="s">
        <v>377</v>
      </c>
      <c r="O292" s="68" t="s">
        <v>4249</v>
      </c>
      <c r="P292" s="68"/>
      <c r="Q292" s="68" t="s">
        <v>3258</v>
      </c>
      <c r="R292" s="69">
        <v>1</v>
      </c>
      <c r="S292" s="70">
        <v>14.639699999999999</v>
      </c>
      <c r="T292" s="70">
        <v>14.639699999999999</v>
      </c>
      <c r="U292" s="67"/>
      <c r="V292" s="71"/>
      <c r="W292" s="171"/>
      <c r="X292" s="172"/>
      <c r="Y292" s="176">
        <f t="shared" si="147"/>
        <v>0</v>
      </c>
      <c r="AA292" s="192"/>
      <c r="AB292" s="193"/>
    </row>
    <row r="293" spans="2:28" hidden="1">
      <c r="B293" s="189">
        <f t="shared" si="140"/>
        <v>0</v>
      </c>
      <c r="C293" s="189">
        <f t="shared" ca="1" si="141"/>
        <v>0</v>
      </c>
      <c r="D293" s="189">
        <f t="shared" si="142"/>
        <v>0</v>
      </c>
      <c r="E293" s="189">
        <f t="shared" ca="1" si="143"/>
        <v>0</v>
      </c>
      <c r="F293" s="189">
        <f t="shared" si="144"/>
        <v>0</v>
      </c>
      <c r="G293" s="189" cm="1">
        <f t="array" aca="1" ref="G293" ca="1">OFFSET(G293,-1,,,)+1</f>
        <v>288</v>
      </c>
      <c r="H293" s="189">
        <f t="shared" si="138"/>
        <v>0</v>
      </c>
      <c r="I293" s="189">
        <f t="shared" si="145"/>
        <v>0</v>
      </c>
      <c r="J293" s="179">
        <f t="shared" si="146"/>
        <v>0</v>
      </c>
      <c r="K293" s="173"/>
      <c r="L293" s="174" t="str" cm="1">
        <f t="array" aca="1" ref="L293" ca="1">IF($K293="",OFFSET(L293,-1,,,),K293)</f>
        <v>02.07.04.05.03</v>
      </c>
      <c r="M293" s="175" t="str" cm="1">
        <f t="array" aca="1" ref="M293" ca="1">IF(OR($K293=0,$K293=""),OFFSET(M293,-1,,,),O293)</f>
        <v>PINTURA ACRÍLICA SOBRE CONCRETO</v>
      </c>
      <c r="N293" s="67" t="s">
        <v>167</v>
      </c>
      <c r="O293" s="68" t="s">
        <v>168</v>
      </c>
      <c r="P293" s="68"/>
      <c r="Q293" s="68" t="s">
        <v>3254</v>
      </c>
      <c r="R293" s="69">
        <v>0.26100000000000001</v>
      </c>
      <c r="S293" s="70">
        <v>7.7</v>
      </c>
      <c r="T293" s="70">
        <v>2.0097</v>
      </c>
      <c r="U293" s="67" t="s">
        <v>277</v>
      </c>
      <c r="V293" s="71" t="s">
        <v>278</v>
      </c>
      <c r="W293" s="171"/>
      <c r="X293" s="172"/>
      <c r="Y293" s="176">
        <f t="shared" si="147"/>
        <v>0</v>
      </c>
      <c r="AA293" s="192"/>
      <c r="AB293" s="193"/>
    </row>
    <row r="294" spans="2:28" hidden="1">
      <c r="B294" s="189">
        <f t="shared" si="140"/>
        <v>0</v>
      </c>
      <c r="C294" s="189">
        <f t="shared" ca="1" si="141"/>
        <v>0</v>
      </c>
      <c r="D294" s="189">
        <f t="shared" si="142"/>
        <v>0</v>
      </c>
      <c r="E294" s="189">
        <f t="shared" ca="1" si="143"/>
        <v>0</v>
      </c>
      <c r="F294" s="189">
        <f t="shared" si="144"/>
        <v>0</v>
      </c>
      <c r="G294" s="189" cm="1">
        <f t="array" aca="1" ref="G294" ca="1">OFFSET(G294,-1,,,)+1</f>
        <v>289</v>
      </c>
      <c r="H294" s="189">
        <f t="shared" si="138"/>
        <v>0</v>
      </c>
      <c r="I294" s="189">
        <f t="shared" si="145"/>
        <v>0</v>
      </c>
      <c r="J294" s="179">
        <f t="shared" si="146"/>
        <v>0</v>
      </c>
      <c r="K294" s="173"/>
      <c r="L294" s="174" t="str" cm="1">
        <f t="array" aca="1" ref="L294" ca="1">IF($K294="",OFFSET(L294,-1,,,),K294)</f>
        <v>02.07.04.05.03</v>
      </c>
      <c r="M294" s="175" t="str" cm="1">
        <f t="array" aca="1" ref="M294" ca="1">IF(OR($K294=0,$K294=""),OFFSET(M294,-1,,,),O294)</f>
        <v>PINTURA ACRÍLICA SOBRE CONCRETO</v>
      </c>
      <c r="N294" s="67" t="s">
        <v>224</v>
      </c>
      <c r="O294" s="68" t="s">
        <v>225</v>
      </c>
      <c r="P294" s="68"/>
      <c r="Q294" s="68" t="s">
        <v>3258</v>
      </c>
      <c r="R294" s="69">
        <v>1</v>
      </c>
      <c r="S294" s="70">
        <v>12.63</v>
      </c>
      <c r="T294" s="70">
        <v>12.63</v>
      </c>
      <c r="U294" s="67" t="s">
        <v>277</v>
      </c>
      <c r="V294" s="71" t="s">
        <v>278</v>
      </c>
      <c r="W294" s="171"/>
      <c r="X294" s="172"/>
      <c r="Y294" s="176">
        <f t="shared" si="147"/>
        <v>0</v>
      </c>
      <c r="AA294" s="192"/>
      <c r="AB294" s="193"/>
    </row>
    <row r="295" spans="2:28">
      <c r="B295" s="189">
        <f t="shared" si="140"/>
        <v>0</v>
      </c>
      <c r="C295" s="189">
        <f t="shared" ca="1" si="141"/>
        <v>0</v>
      </c>
      <c r="D295" s="189">
        <f t="shared" si="142"/>
        <v>0</v>
      </c>
      <c r="E295" s="189">
        <f t="shared" ca="1" si="143"/>
        <v>0</v>
      </c>
      <c r="F295" s="189">
        <f t="shared" si="144"/>
        <v>0</v>
      </c>
      <c r="G295" s="189" cm="1">
        <f t="array" aca="1" ref="G295" ca="1">OFFSET(G295,-1,,,)+1</f>
        <v>290</v>
      </c>
      <c r="H295" s="189">
        <f t="shared" si="138"/>
        <v>0</v>
      </c>
      <c r="I295" s="189">
        <f t="shared" si="145"/>
        <v>0</v>
      </c>
      <c r="J295" s="179">
        <f t="shared" si="146"/>
        <v>0</v>
      </c>
      <c r="K295" s="173" t="s">
        <v>3315</v>
      </c>
      <c r="L295" s="174" t="str" cm="1">
        <f t="array" aca="1" ref="L295" ca="1">IF($K295="",OFFSET(L295,-1,,,),K295)</f>
        <v>02.07.04.05.04</v>
      </c>
      <c r="M295" s="175" t="str" cm="1">
        <f t="array" aca="1" ref="M295" ca="1">IF(OR($K295=0,$K295=""),OFFSET(M295,-1,,,),O295)</f>
        <v>APLICAÇÃO DE TEXTURA ACRILICA DE ROLO EM FACHADA (PANO)</v>
      </c>
      <c r="N295" s="67" t="s">
        <v>378</v>
      </c>
      <c r="O295" s="68" t="s">
        <v>379</v>
      </c>
      <c r="P295" s="68"/>
      <c r="Q295" s="68" t="s">
        <v>3258</v>
      </c>
      <c r="R295" s="69">
        <v>7.6</v>
      </c>
      <c r="S295" s="70">
        <v>25.004000000000001</v>
      </c>
      <c r="T295" s="70">
        <v>190.03040000000001</v>
      </c>
      <c r="U295" s="67"/>
      <c r="V295" s="71"/>
      <c r="W295" s="171"/>
      <c r="X295" s="172"/>
      <c r="Y295" s="176">
        <f t="shared" si="147"/>
        <v>0</v>
      </c>
      <c r="AA295" s="192"/>
      <c r="AB295" s="193"/>
    </row>
    <row r="296" spans="2:28" hidden="1">
      <c r="B296" s="189">
        <f t="shared" si="140"/>
        <v>0</v>
      </c>
      <c r="C296" s="189">
        <f t="shared" ca="1" si="141"/>
        <v>0</v>
      </c>
      <c r="D296" s="189">
        <f t="shared" si="142"/>
        <v>0</v>
      </c>
      <c r="E296" s="189">
        <f t="shared" ca="1" si="143"/>
        <v>0</v>
      </c>
      <c r="F296" s="189">
        <f t="shared" si="144"/>
        <v>0</v>
      </c>
      <c r="G296" s="189" cm="1">
        <f t="array" aca="1" ref="G296" ca="1">OFFSET(G296,-1,,,)+1</f>
        <v>291</v>
      </c>
      <c r="H296" s="189">
        <f t="shared" si="138"/>
        <v>0</v>
      </c>
      <c r="I296" s="189">
        <f t="shared" si="145"/>
        <v>0</v>
      </c>
      <c r="J296" s="179">
        <f t="shared" si="146"/>
        <v>0</v>
      </c>
      <c r="K296" s="173"/>
      <c r="L296" s="174" t="str" cm="1">
        <f t="array" aca="1" ref="L296" ca="1">IF($K296="",OFFSET(L296,-1,,,),K296)</f>
        <v>02.07.04.05.04</v>
      </c>
      <c r="M296" s="175" t="str" cm="1">
        <f t="array" aca="1" ref="M296" ca="1">IF(OR($K296=0,$K296=""),OFFSET(M296,-1,,,),O296)</f>
        <v>APLICAÇÃO DE TEXTURA ACRILICA DE ROLO EM FACHADA (PANO)</v>
      </c>
      <c r="N296" s="67" t="s">
        <v>380</v>
      </c>
      <c r="O296" s="68" t="s">
        <v>381</v>
      </c>
      <c r="P296" s="68"/>
      <c r="Q296" s="68" t="s">
        <v>3254</v>
      </c>
      <c r="R296" s="69">
        <v>1.954264</v>
      </c>
      <c r="S296" s="70">
        <v>3.71</v>
      </c>
      <c r="T296" s="70">
        <v>7.2503194400000002</v>
      </c>
      <c r="U296" s="67" t="s">
        <v>277</v>
      </c>
      <c r="V296" s="71" t="s">
        <v>278</v>
      </c>
      <c r="W296" s="171"/>
      <c r="X296" s="172"/>
      <c r="Y296" s="176">
        <f t="shared" si="147"/>
        <v>0</v>
      </c>
      <c r="AA296" s="192"/>
      <c r="AB296" s="193"/>
    </row>
    <row r="297" spans="2:28" hidden="1">
      <c r="B297" s="189">
        <f t="shared" si="140"/>
        <v>0</v>
      </c>
      <c r="C297" s="189">
        <f t="shared" ca="1" si="141"/>
        <v>0</v>
      </c>
      <c r="D297" s="189">
        <f t="shared" si="142"/>
        <v>0</v>
      </c>
      <c r="E297" s="189">
        <f t="shared" ca="1" si="143"/>
        <v>0</v>
      </c>
      <c r="F297" s="189">
        <f t="shared" si="144"/>
        <v>0</v>
      </c>
      <c r="G297" s="189" cm="1">
        <f t="array" aca="1" ref="G297" ca="1">OFFSET(G297,-1,,,)+1</f>
        <v>292</v>
      </c>
      <c r="H297" s="189">
        <f t="shared" si="138"/>
        <v>0</v>
      </c>
      <c r="I297" s="189">
        <f t="shared" si="145"/>
        <v>0</v>
      </c>
      <c r="J297" s="179">
        <f t="shared" si="146"/>
        <v>0</v>
      </c>
      <c r="K297" s="173"/>
      <c r="L297" s="174" t="str" cm="1">
        <f t="array" aca="1" ref="L297" ca="1">IF($K297="",OFFSET(L297,-1,,,),K297)</f>
        <v>02.07.04.05.04</v>
      </c>
      <c r="M297" s="175" t="str" cm="1">
        <f t="array" aca="1" ref="M297" ca="1">IF(OR($K297=0,$K297=""),OFFSET(M297,-1,,,),O297)</f>
        <v>APLICAÇÃO DE TEXTURA ACRILICA DE ROLO EM FACHADA (PANO)</v>
      </c>
      <c r="N297" s="67" t="s">
        <v>382</v>
      </c>
      <c r="O297" s="68" t="s">
        <v>383</v>
      </c>
      <c r="P297" s="68"/>
      <c r="Q297" s="68" t="s">
        <v>3255</v>
      </c>
      <c r="R297" s="69">
        <v>38</v>
      </c>
      <c r="S297" s="70">
        <v>2.1</v>
      </c>
      <c r="T297" s="70">
        <v>79.8</v>
      </c>
      <c r="U297" s="67" t="s">
        <v>277</v>
      </c>
      <c r="V297" s="71" t="s">
        <v>278</v>
      </c>
      <c r="W297" s="171"/>
      <c r="X297" s="172"/>
      <c r="Y297" s="176">
        <f t="shared" si="147"/>
        <v>0</v>
      </c>
      <c r="AA297" s="192"/>
      <c r="AB297" s="193"/>
    </row>
    <row r="298" spans="2:28" hidden="1">
      <c r="B298" s="189">
        <f t="shared" si="140"/>
        <v>0</v>
      </c>
      <c r="C298" s="189">
        <f t="shared" ca="1" si="141"/>
        <v>0</v>
      </c>
      <c r="D298" s="189">
        <f t="shared" si="142"/>
        <v>0</v>
      </c>
      <c r="E298" s="189">
        <f t="shared" ca="1" si="143"/>
        <v>0</v>
      </c>
      <c r="F298" s="189">
        <f t="shared" si="144"/>
        <v>0</v>
      </c>
      <c r="G298" s="189" cm="1">
        <f t="array" aca="1" ref="G298" ca="1">OFFSET(G298,-1,,,)+1</f>
        <v>293</v>
      </c>
      <c r="H298" s="189">
        <f t="shared" si="138"/>
        <v>0</v>
      </c>
      <c r="I298" s="189">
        <f t="shared" si="145"/>
        <v>0</v>
      </c>
      <c r="J298" s="179">
        <f t="shared" si="146"/>
        <v>0</v>
      </c>
      <c r="K298" s="173"/>
      <c r="L298" s="174" t="str" cm="1">
        <f t="array" aca="1" ref="L298" ca="1">IF($K298="",OFFSET(L298,-1,,,),K298)</f>
        <v>02.07.04.05.04</v>
      </c>
      <c r="M298" s="175" t="str" cm="1">
        <f t="array" aca="1" ref="M298" ca="1">IF(OR($K298=0,$K298=""),OFFSET(M298,-1,,,),O298)</f>
        <v>APLICAÇÃO DE TEXTURA ACRILICA DE ROLO EM FACHADA (PANO)</v>
      </c>
      <c r="N298" s="67" t="s">
        <v>384</v>
      </c>
      <c r="O298" s="68" t="s">
        <v>385</v>
      </c>
      <c r="P298" s="68"/>
      <c r="Q298" s="68" t="s">
        <v>3258</v>
      </c>
      <c r="R298" s="69">
        <v>7.6</v>
      </c>
      <c r="S298" s="70">
        <v>13.55</v>
      </c>
      <c r="T298" s="70">
        <v>102.98</v>
      </c>
      <c r="U298" s="67" t="s">
        <v>277</v>
      </c>
      <c r="V298" s="71" t="s">
        <v>278</v>
      </c>
      <c r="W298" s="171"/>
      <c r="X298" s="172"/>
      <c r="Y298" s="176">
        <f t="shared" si="147"/>
        <v>0</v>
      </c>
      <c r="AA298" s="192"/>
      <c r="AB298" s="193"/>
    </row>
    <row r="299" spans="2:28" hidden="1">
      <c r="B299" s="189">
        <f>IF(J299=0,0,U299)</f>
        <v>0</v>
      </c>
      <c r="C299" s="189">
        <f ca="1">IF(OR(J299=0,I299=0),0,IF(_xlfn.IFNA(MATCH(B299,OFFSET($B$5,,,$G299,),),0)&gt;0,0,MAX(OFFSET($C$5,,,$G299,))+1))</f>
        <v>0</v>
      </c>
      <c r="D299" s="189">
        <f>IF(J299=0,0,N299&amp;"-"&amp;U299)</f>
        <v>0</v>
      </c>
      <c r="E299" s="189">
        <f ca="1">IF(OR(J299=0,I299=0),0,IF(_xlfn.IFNA(MATCH(D299,OFFSET($D$5,,,$G299,),),0)&gt;0,0,_xlfn.MAXIFS(OFFSET($E$5,,,$G299,),OFFSET($J$5,,,$G299,),J299)+1))</f>
        <v>0</v>
      </c>
      <c r="F299" s="189">
        <f>IF(J299=0,0,E299&amp;"-"&amp;N299)</f>
        <v>0</v>
      </c>
      <c r="G299" s="189" cm="1">
        <f t="array" aca="1" ref="G299" ca="1">OFFSET(G299,-1,,,)+1</f>
        <v>294</v>
      </c>
      <c r="H299" s="189">
        <f>IF(OR($K299=0,$K299=""),$W299,0)</f>
        <v>0</v>
      </c>
      <c r="I299" s="189">
        <f>H299*R299</f>
        <v>0</v>
      </c>
      <c r="J299" s="179">
        <f>IF(AND(I299&lt;&gt;0,OR(K299=0,K299="")),N299&amp;" - Mapa",0)</f>
        <v>0</v>
      </c>
      <c r="K299" s="173" t="s">
        <v>3316</v>
      </c>
      <c r="L299" s="174" t="str" cm="1">
        <f t="array" aca="1" ref="L299" ca="1">IF($K299="",OFFSET(L299,-1,,,),K299)</f>
        <v>02.07.04.06</v>
      </c>
      <c r="M299" s="175" t="str" cm="1">
        <f t="array" aca="1" ref="M299" ca="1">IF(OR($K299=0,$K299=""),OFFSET(M299,-1,,,),O299)</f>
        <v>LIMPEZA</v>
      </c>
      <c r="N299" s="67" t="s">
        <v>143</v>
      </c>
      <c r="O299" s="68" t="s">
        <v>4303</v>
      </c>
      <c r="P299" s="68"/>
      <c r="Q299" s="68"/>
      <c r="R299" s="69"/>
      <c r="S299" s="70"/>
      <c r="T299" s="70">
        <v>0</v>
      </c>
      <c r="U299" s="67"/>
      <c r="V299" s="71"/>
      <c r="W299" s="171"/>
      <c r="X299" s="172"/>
      <c r="Y299" s="176">
        <f>X299+W299</f>
        <v>0</v>
      </c>
      <c r="AA299" s="192"/>
      <c r="AB299" s="193"/>
    </row>
    <row r="300" spans="2:28">
      <c r="B300" s="189">
        <f t="shared" ref="B300:B303" si="196">IF(J300=0,0,U300)</f>
        <v>0</v>
      </c>
      <c r="C300" s="189">
        <f t="shared" ref="C300:C303" ca="1" si="197">IF(OR(J300=0,I300=0),0,IF(_xlfn.IFNA(MATCH(B300,OFFSET($B$5,,,$G300,),),0)&gt;0,0,MAX(OFFSET($C$5,,,$G300,))+1))</f>
        <v>0</v>
      </c>
      <c r="D300" s="189">
        <f t="shared" ref="D300:D303" si="198">IF(J300=0,0,N300&amp;"-"&amp;U300)</f>
        <v>0</v>
      </c>
      <c r="E300" s="189">
        <f t="shared" ref="E300:E303" ca="1" si="199">IF(OR(J300=0,I300=0),0,IF(_xlfn.IFNA(MATCH(D300,OFFSET($D$5,,,$G300,),),0)&gt;0,0,_xlfn.MAXIFS(OFFSET($E$5,,,$G300,),OFFSET($J$5,,,$G300,),J300)+1))</f>
        <v>0</v>
      </c>
      <c r="F300" s="189">
        <f t="shared" ref="F300:F303" si="200">IF(J300=0,0,E300&amp;"-"&amp;N300)</f>
        <v>0</v>
      </c>
      <c r="G300" s="189" cm="1">
        <f t="array" aca="1" ref="G300" ca="1">OFFSET(G300,-1,,,)+1</f>
        <v>295</v>
      </c>
      <c r="H300" s="189">
        <f t="shared" si="138"/>
        <v>0</v>
      </c>
      <c r="I300" s="189">
        <f t="shared" ref="I300:I303" si="201">H300*R300</f>
        <v>0</v>
      </c>
      <c r="J300" s="179">
        <f t="shared" ref="J300:J303" si="202">IF(AND(I300&lt;&gt;0,OR(K300=0,K300="")),N300&amp;" - Mapa",0)</f>
        <v>0</v>
      </c>
      <c r="K300" s="173" t="s">
        <v>3317</v>
      </c>
      <c r="L300" s="174" t="str" cm="1">
        <f t="array" aca="1" ref="L300" ca="1">IF($K300="",OFFSET(L300,-1,,,),K300)</f>
        <v>02.07.04.06.01</v>
      </c>
      <c r="M300" s="175" t="str" cm="1">
        <f t="array" aca="1" ref="M300" ca="1">IF(OR($K300=0,$K300=""),OFFSET(M300,-1,,,),O300)</f>
        <v>SERVIÇO DE LIMPEZA GROSSA E FINA (AREA EXTERNA)</v>
      </c>
      <c r="N300" s="67" t="s">
        <v>388</v>
      </c>
      <c r="O300" s="68" t="s">
        <v>4304</v>
      </c>
      <c r="P300" s="68"/>
      <c r="Q300" s="68" t="s">
        <v>3258</v>
      </c>
      <c r="R300" s="69">
        <v>1</v>
      </c>
      <c r="S300" s="70">
        <v>12.715999999999999</v>
      </c>
      <c r="T300" s="70">
        <v>12.715999999999999</v>
      </c>
      <c r="U300" s="67"/>
      <c r="V300" s="71"/>
      <c r="W300" s="171"/>
      <c r="X300" s="172"/>
      <c r="Y300" s="176">
        <f t="shared" ref="Y300:Y303" si="203">X300+W300</f>
        <v>0</v>
      </c>
      <c r="AA300" s="192"/>
      <c r="AB300" s="193"/>
    </row>
    <row r="301" spans="2:28" hidden="1">
      <c r="B301" s="189">
        <f t="shared" si="196"/>
        <v>0</v>
      </c>
      <c r="C301" s="189">
        <f t="shared" ca="1" si="197"/>
        <v>0</v>
      </c>
      <c r="D301" s="189">
        <f t="shared" si="198"/>
        <v>0</v>
      </c>
      <c r="E301" s="189">
        <f t="shared" ca="1" si="199"/>
        <v>0</v>
      </c>
      <c r="F301" s="189">
        <f t="shared" si="200"/>
        <v>0</v>
      </c>
      <c r="G301" s="189" cm="1">
        <f t="array" aca="1" ref="G301" ca="1">OFFSET(G301,-1,,,)+1</f>
        <v>296</v>
      </c>
      <c r="H301" s="189">
        <f t="shared" si="138"/>
        <v>0</v>
      </c>
      <c r="I301" s="189">
        <f t="shared" si="201"/>
        <v>0</v>
      </c>
      <c r="J301" s="179">
        <f t="shared" si="202"/>
        <v>0</v>
      </c>
      <c r="K301" s="173"/>
      <c r="L301" s="174" t="str" cm="1">
        <f t="array" aca="1" ref="L301" ca="1">IF($K301="",OFFSET(L301,-1,,,),K301)</f>
        <v>02.07.04.06.01</v>
      </c>
      <c r="M301" s="175" t="str" cm="1">
        <f t="array" aca="1" ref="M301" ca="1">IF(OR($K301=0,$K301=""),OFFSET(M301,-1,,,),O301)</f>
        <v>SERVIÇO DE LIMPEZA GROSSA E FINA (AREA EXTERNA)</v>
      </c>
      <c r="N301" s="67" t="s">
        <v>389</v>
      </c>
      <c r="O301" s="68" t="s">
        <v>390</v>
      </c>
      <c r="P301" s="68"/>
      <c r="Q301" s="68" t="s">
        <v>3258</v>
      </c>
      <c r="R301" s="69">
        <v>1</v>
      </c>
      <c r="S301" s="70">
        <v>6.3579999999999997</v>
      </c>
      <c r="T301" s="70">
        <v>6.3579999999999997</v>
      </c>
      <c r="U301" s="67" t="s">
        <v>277</v>
      </c>
      <c r="V301" s="71" t="s">
        <v>278</v>
      </c>
      <c r="W301" s="171"/>
      <c r="X301" s="172"/>
      <c r="Y301" s="176">
        <f t="shared" si="203"/>
        <v>0</v>
      </c>
      <c r="AA301" s="192"/>
      <c r="AB301" s="193"/>
    </row>
    <row r="302" spans="2:28" hidden="1">
      <c r="B302" s="189">
        <f t="shared" si="196"/>
        <v>0</v>
      </c>
      <c r="C302" s="189">
        <f t="shared" ca="1" si="197"/>
        <v>0</v>
      </c>
      <c r="D302" s="189">
        <f t="shared" si="198"/>
        <v>0</v>
      </c>
      <c r="E302" s="189">
        <f t="shared" ca="1" si="199"/>
        <v>0</v>
      </c>
      <c r="F302" s="189">
        <f t="shared" si="200"/>
        <v>0</v>
      </c>
      <c r="G302" s="189" cm="1">
        <f t="array" aca="1" ref="G302" ca="1">OFFSET(G302,-1,,,)+1</f>
        <v>297</v>
      </c>
      <c r="H302" s="189">
        <f t="shared" si="138"/>
        <v>0</v>
      </c>
      <c r="I302" s="189">
        <f t="shared" si="201"/>
        <v>0</v>
      </c>
      <c r="J302" s="179">
        <f t="shared" si="202"/>
        <v>0</v>
      </c>
      <c r="K302" s="173"/>
      <c r="L302" s="174" t="str" cm="1">
        <f t="array" aca="1" ref="L302" ca="1">IF($K302="",OFFSET(L302,-1,,,),K302)</f>
        <v>02.07.04.06.01</v>
      </c>
      <c r="M302" s="175" t="str" cm="1">
        <f t="array" aca="1" ref="M302" ca="1">IF(OR($K302=0,$K302=""),OFFSET(M302,-1,,,),O302)</f>
        <v>SERVIÇO DE LIMPEZA GROSSA E FINA (AREA EXTERNA)</v>
      </c>
      <c r="N302" s="67" t="s">
        <v>391</v>
      </c>
      <c r="O302" s="68" t="s">
        <v>392</v>
      </c>
      <c r="P302" s="68"/>
      <c r="Q302" s="68" t="s">
        <v>3258</v>
      </c>
      <c r="R302" s="69">
        <v>1</v>
      </c>
      <c r="S302" s="70">
        <v>6.3579999999999997</v>
      </c>
      <c r="T302" s="70">
        <v>6.3579999999999997</v>
      </c>
      <c r="U302" s="67" t="s">
        <v>277</v>
      </c>
      <c r="V302" s="71" t="s">
        <v>278</v>
      </c>
      <c r="W302" s="171"/>
      <c r="X302" s="172"/>
      <c r="Y302" s="176">
        <f t="shared" si="203"/>
        <v>0</v>
      </c>
      <c r="AA302" s="192"/>
      <c r="AB302" s="193"/>
    </row>
    <row r="303" spans="2:28" hidden="1">
      <c r="B303" s="189">
        <f t="shared" si="196"/>
        <v>0</v>
      </c>
      <c r="C303" s="189">
        <f t="shared" ca="1" si="197"/>
        <v>0</v>
      </c>
      <c r="D303" s="189">
        <f t="shared" si="198"/>
        <v>0</v>
      </c>
      <c r="E303" s="189">
        <f t="shared" ca="1" si="199"/>
        <v>0</v>
      </c>
      <c r="F303" s="189">
        <f t="shared" si="200"/>
        <v>0</v>
      </c>
      <c r="G303" s="189" cm="1">
        <f t="array" aca="1" ref="G303" ca="1">OFFSET(G303,-1,,,)+1</f>
        <v>298</v>
      </c>
      <c r="H303" s="189">
        <f t="shared" si="138"/>
        <v>0</v>
      </c>
      <c r="I303" s="189">
        <f t="shared" si="201"/>
        <v>0</v>
      </c>
      <c r="J303" s="179">
        <f t="shared" si="202"/>
        <v>0</v>
      </c>
      <c r="K303" s="173" t="s">
        <v>470</v>
      </c>
      <c r="L303" s="174" t="str" cm="1">
        <f t="array" aca="1" ref="L303" ca="1">IF($K303="",OFFSET(L303,-1,,,),K303)</f>
        <v>02.08</v>
      </c>
      <c r="M303" s="175" t="str" cm="1">
        <f t="array" aca="1" ref="M303" ca="1">IF(OR($K303=0,$K303=""),OFFSET(M303,-1,,,),O303)</f>
        <v>ESGOTO</v>
      </c>
      <c r="N303" s="67" t="s">
        <v>143</v>
      </c>
      <c r="O303" s="68" t="s">
        <v>4305</v>
      </c>
      <c r="P303" s="68"/>
      <c r="Q303" s="68"/>
      <c r="R303" s="69"/>
      <c r="S303" s="70"/>
      <c r="T303" s="70">
        <v>0</v>
      </c>
      <c r="U303" s="67"/>
      <c r="V303" s="71"/>
      <c r="W303" s="171"/>
      <c r="X303" s="172"/>
      <c r="Y303" s="176">
        <f t="shared" si="203"/>
        <v>0</v>
      </c>
      <c r="AA303" s="192"/>
      <c r="AB303" s="193"/>
    </row>
    <row r="304" spans="2:28" hidden="1">
      <c r="B304" s="189">
        <f>IF(J304=0,0,U304)</f>
        <v>0</v>
      </c>
      <c r="C304" s="189">
        <f ca="1">IF(OR(J304=0,I304=0),0,IF(_xlfn.IFNA(MATCH(B304,OFFSET($B$5,,,$G304,),),0)&gt;0,0,MAX(OFFSET($C$5,,,$G304,))+1))</f>
        <v>0</v>
      </c>
      <c r="D304" s="189">
        <f>IF(J304=0,0,N304&amp;"-"&amp;U304)</f>
        <v>0</v>
      </c>
      <c r="E304" s="189">
        <f ca="1">IF(OR(J304=0,I304=0),0,IF(_xlfn.IFNA(MATCH(D304,OFFSET($D$5,,,$G304,),),0)&gt;0,0,_xlfn.MAXIFS(OFFSET($E$5,,,$G304,),OFFSET($J$5,,,$G304,),J304)+1))</f>
        <v>0</v>
      </c>
      <c r="F304" s="189">
        <f>IF(J304=0,0,E304&amp;"-"&amp;N304)</f>
        <v>0</v>
      </c>
      <c r="G304" s="189" cm="1">
        <f t="array" aca="1" ref="G304" ca="1">OFFSET(G304,-1,,,)+1</f>
        <v>299</v>
      </c>
      <c r="H304" s="189">
        <f>IF(OR($K304=0,$K304=""),$W304,0)</f>
        <v>0</v>
      </c>
      <c r="I304" s="189">
        <f>H304*R304</f>
        <v>0</v>
      </c>
      <c r="J304" s="179">
        <f>IF(AND(I304&lt;&gt;0,OR(K304=0,K304="")),N304&amp;" - Mapa",0)</f>
        <v>0</v>
      </c>
      <c r="K304" s="173" t="s">
        <v>471</v>
      </c>
      <c r="L304" s="174" t="str" cm="1">
        <f t="array" aca="1" ref="L304" ca="1">IF($K304="",OFFSET(L304,-1,,,),K304)</f>
        <v>02.08.01</v>
      </c>
      <c r="M304" s="175" t="str" cm="1">
        <f t="array" aca="1" ref="M304" ca="1">IF(OR($K304=0,$K304=""),OFFSET(M304,-1,,,),O304)</f>
        <v>REDE DE ESGOTO</v>
      </c>
      <c r="N304" s="67" t="s">
        <v>143</v>
      </c>
      <c r="O304" s="68" t="s">
        <v>4306</v>
      </c>
      <c r="P304" s="68"/>
      <c r="Q304" s="68"/>
      <c r="R304" s="69"/>
      <c r="S304" s="70"/>
      <c r="T304" s="70">
        <v>0</v>
      </c>
      <c r="U304" s="67"/>
      <c r="V304" s="71"/>
      <c r="W304" s="171"/>
      <c r="X304" s="172"/>
      <c r="Y304" s="176">
        <f>X304+W304</f>
        <v>0</v>
      </c>
      <c r="AA304" s="192"/>
      <c r="AB304" s="193"/>
    </row>
    <row r="305" spans="2:28">
      <c r="B305" s="189">
        <f t="shared" ref="B305:B307" si="204">IF(J305=0,0,U305)</f>
        <v>0</v>
      </c>
      <c r="C305" s="189">
        <f t="shared" ref="C305:C307" ca="1" si="205">IF(OR(J305=0,I305=0),0,IF(_xlfn.IFNA(MATCH(B305,OFFSET($B$5,,,$G305,),),0)&gt;0,0,MAX(OFFSET($C$5,,,$G305,))+1))</f>
        <v>0</v>
      </c>
      <c r="D305" s="189">
        <f t="shared" ref="D305:D307" si="206">IF(J305=0,0,N305&amp;"-"&amp;U305)</f>
        <v>0</v>
      </c>
      <c r="E305" s="189">
        <f t="shared" ref="E305:E307" ca="1" si="207">IF(OR(J305=0,I305=0),0,IF(_xlfn.IFNA(MATCH(D305,OFFSET($D$5,,,$G305,),),0)&gt;0,0,_xlfn.MAXIFS(OFFSET($E$5,,,$G305,),OFFSET($J$5,,,$G305,),J305)+1))</f>
        <v>0</v>
      </c>
      <c r="F305" s="189">
        <f t="shared" ref="F305:F307" si="208">IF(J305=0,0,E305&amp;"-"&amp;N305)</f>
        <v>0</v>
      </c>
      <c r="G305" s="189" cm="1">
        <f t="array" aca="1" ref="G305" ca="1">OFFSET(G305,-1,,,)+1</f>
        <v>300</v>
      </c>
      <c r="H305" s="189">
        <f t="shared" si="138"/>
        <v>0</v>
      </c>
      <c r="I305" s="189">
        <f t="shared" ref="I305:I307" si="209">H305*R305</f>
        <v>0</v>
      </c>
      <c r="J305" s="179">
        <f t="shared" ref="J305:J307" si="210">IF(AND(I305&lt;&gt;0,OR(K305=0,K305="")),N305&amp;" - Mapa",0)</f>
        <v>0</v>
      </c>
      <c r="K305" s="173" t="s">
        <v>472</v>
      </c>
      <c r="L305" s="174" t="str" cm="1">
        <f t="array" aca="1" ref="L305" ca="1">IF($K305="",OFFSET(L305,-1,,,),K305)</f>
        <v>02.08.01.01</v>
      </c>
      <c r="M305" s="175" t="str" cm="1">
        <f t="array" aca="1" ref="M305" ca="1">IF(OR($K305=0,$K305=""),OFFSET(M305,-1,,,),O305)</f>
        <v>EXECUÇÃO DE SERVIÇO DE ESCAVAÇÃO MANUAL, APILOAMENTO DE FUNDO DE VALA</v>
      </c>
      <c r="N305" s="67" t="s">
        <v>415</v>
      </c>
      <c r="O305" s="68" t="s">
        <v>4263</v>
      </c>
      <c r="P305" s="68"/>
      <c r="Q305" s="68" t="s">
        <v>3256</v>
      </c>
      <c r="R305" s="69">
        <v>195</v>
      </c>
      <c r="S305" s="70">
        <v>36.5</v>
      </c>
      <c r="T305" s="70">
        <v>7117.5</v>
      </c>
      <c r="U305" s="67"/>
      <c r="V305" s="71"/>
      <c r="W305" s="171"/>
      <c r="X305" s="172"/>
      <c r="Y305" s="176">
        <f t="shared" ref="Y305:Y307" si="211">X305+W305</f>
        <v>0</v>
      </c>
      <c r="AA305" s="192"/>
      <c r="AB305" s="193"/>
    </row>
    <row r="306" spans="2:28" hidden="1">
      <c r="B306" s="189">
        <f t="shared" si="204"/>
        <v>0</v>
      </c>
      <c r="C306" s="189">
        <f t="shared" ca="1" si="205"/>
        <v>0</v>
      </c>
      <c r="D306" s="189">
        <f t="shared" si="206"/>
        <v>0</v>
      </c>
      <c r="E306" s="189">
        <f t="shared" ca="1" si="207"/>
        <v>0</v>
      </c>
      <c r="F306" s="189">
        <f t="shared" si="208"/>
        <v>0</v>
      </c>
      <c r="G306" s="189" cm="1">
        <f t="array" aca="1" ref="G306" ca="1">OFFSET(G306,-1,,,)+1</f>
        <v>301</v>
      </c>
      <c r="H306" s="189">
        <f t="shared" si="138"/>
        <v>0</v>
      </c>
      <c r="I306" s="189">
        <f t="shared" si="209"/>
        <v>0</v>
      </c>
      <c r="J306" s="179">
        <f t="shared" si="210"/>
        <v>0</v>
      </c>
      <c r="K306" s="173"/>
      <c r="L306" s="174" t="str" cm="1">
        <f t="array" aca="1" ref="L306" ca="1">IF($K306="",OFFSET(L306,-1,,,),K306)</f>
        <v>02.08.01.01</v>
      </c>
      <c r="M306" s="175" t="str" cm="1">
        <f t="array" aca="1" ref="M306" ca="1">IF(OR($K306=0,$K306=""),OFFSET(M306,-1,,,),O306)</f>
        <v>EXECUÇÃO DE SERVIÇO DE ESCAVAÇÃO MANUAL, APILOAMENTO DE FUNDO DE VALA</v>
      </c>
      <c r="N306" s="67" t="s">
        <v>416</v>
      </c>
      <c r="O306" s="68" t="s">
        <v>417</v>
      </c>
      <c r="P306" s="68"/>
      <c r="Q306" s="68" t="s">
        <v>3258</v>
      </c>
      <c r="R306" s="69">
        <v>195</v>
      </c>
      <c r="S306" s="70">
        <v>8</v>
      </c>
      <c r="T306" s="70">
        <v>1560</v>
      </c>
      <c r="U306" s="67" t="s">
        <v>277</v>
      </c>
      <c r="V306" s="71" t="s">
        <v>278</v>
      </c>
      <c r="W306" s="171"/>
      <c r="X306" s="172"/>
      <c r="Y306" s="176">
        <f t="shared" si="211"/>
        <v>0</v>
      </c>
      <c r="AA306" s="192"/>
      <c r="AB306" s="193"/>
    </row>
    <row r="307" spans="2:28" hidden="1">
      <c r="B307" s="189">
        <f t="shared" si="204"/>
        <v>0</v>
      </c>
      <c r="C307" s="189">
        <f t="shared" ca="1" si="205"/>
        <v>0</v>
      </c>
      <c r="D307" s="189">
        <f t="shared" si="206"/>
        <v>0</v>
      </c>
      <c r="E307" s="189">
        <f t="shared" ca="1" si="207"/>
        <v>0</v>
      </c>
      <c r="F307" s="189">
        <f t="shared" si="208"/>
        <v>0</v>
      </c>
      <c r="G307" s="189" cm="1">
        <f t="array" aca="1" ref="G307" ca="1">OFFSET(G307,-1,,,)+1</f>
        <v>302</v>
      </c>
      <c r="H307" s="189">
        <f t="shared" si="138"/>
        <v>0</v>
      </c>
      <c r="I307" s="189">
        <f t="shared" si="209"/>
        <v>0</v>
      </c>
      <c r="J307" s="179">
        <f t="shared" si="210"/>
        <v>0</v>
      </c>
      <c r="K307" s="173"/>
      <c r="L307" s="174" t="str" cm="1">
        <f t="array" aca="1" ref="L307" ca="1">IF($K307="",OFFSET(L307,-1,,,),K307)</f>
        <v>02.08.01.01</v>
      </c>
      <c r="M307" s="175" t="str" cm="1">
        <f t="array" aca="1" ref="M307" ca="1">IF(OR($K307=0,$K307=""),OFFSET(M307,-1,,,),O307)</f>
        <v>EXECUÇÃO DE SERVIÇO DE ESCAVAÇÃO MANUAL, APILOAMENTO DE FUNDO DE VALA</v>
      </c>
      <c r="N307" s="67" t="s">
        <v>418</v>
      </c>
      <c r="O307" s="68" t="s">
        <v>419</v>
      </c>
      <c r="P307" s="68"/>
      <c r="Q307" s="68" t="s">
        <v>3256</v>
      </c>
      <c r="R307" s="69">
        <v>195</v>
      </c>
      <c r="S307" s="70">
        <v>28.5</v>
      </c>
      <c r="T307" s="70">
        <v>5557.5</v>
      </c>
      <c r="U307" s="67" t="s">
        <v>277</v>
      </c>
      <c r="V307" s="71" t="s">
        <v>278</v>
      </c>
      <c r="W307" s="171"/>
      <c r="X307" s="172"/>
      <c r="Y307" s="176">
        <f t="shared" si="211"/>
        <v>0</v>
      </c>
      <c r="AA307" s="192"/>
      <c r="AB307" s="193"/>
    </row>
    <row r="308" spans="2:28">
      <c r="B308" s="189">
        <f t="shared" si="140"/>
        <v>0</v>
      </c>
      <c r="C308" s="189">
        <f t="shared" ca="1" si="141"/>
        <v>0</v>
      </c>
      <c r="D308" s="189">
        <f t="shared" si="142"/>
        <v>0</v>
      </c>
      <c r="E308" s="189">
        <f t="shared" ca="1" si="143"/>
        <v>0</v>
      </c>
      <c r="F308" s="189">
        <f t="shared" si="144"/>
        <v>0</v>
      </c>
      <c r="G308" s="189" cm="1">
        <f t="array" aca="1" ref="G308" ca="1">OFFSET(G308,-1,,,)+1</f>
        <v>303</v>
      </c>
      <c r="H308" s="189">
        <f t="shared" si="138"/>
        <v>0</v>
      </c>
      <c r="I308" s="189">
        <f t="shared" si="145"/>
        <v>0</v>
      </c>
      <c r="J308" s="179">
        <f t="shared" si="146"/>
        <v>0</v>
      </c>
      <c r="K308" s="173" t="s">
        <v>473</v>
      </c>
      <c r="L308" s="174" t="str" cm="1">
        <f t="array" aca="1" ref="L308" ca="1">IF($K308="",OFFSET(L308,-1,,,),K308)</f>
        <v>02.08.01.02</v>
      </c>
      <c r="M308" s="175" t="str" cm="1">
        <f t="array" aca="1" ref="M308" ca="1">IF(OR($K308=0,$K308=""),OFFSET(M308,-1,,,),O308)</f>
        <v>ENVELOPAMENTO DE TUBULAÇÃO EM AREIA</v>
      </c>
      <c r="N308" s="67" t="s">
        <v>280</v>
      </c>
      <c r="O308" s="68" t="s">
        <v>4264</v>
      </c>
      <c r="P308" s="68"/>
      <c r="Q308" s="68" t="s">
        <v>3256</v>
      </c>
      <c r="R308" s="69">
        <v>39</v>
      </c>
      <c r="S308" s="70">
        <v>220</v>
      </c>
      <c r="T308" s="70">
        <v>8580</v>
      </c>
      <c r="U308" s="67"/>
      <c r="V308" s="71"/>
      <c r="W308" s="171"/>
      <c r="X308" s="172"/>
      <c r="Y308" s="176">
        <f t="shared" si="147"/>
        <v>0</v>
      </c>
      <c r="AA308" s="192"/>
      <c r="AB308" s="193"/>
    </row>
    <row r="309" spans="2:28" hidden="1">
      <c r="B309" s="189">
        <f t="shared" si="140"/>
        <v>0</v>
      </c>
      <c r="C309" s="189">
        <f t="shared" ca="1" si="141"/>
        <v>0</v>
      </c>
      <c r="D309" s="189">
        <f t="shared" si="142"/>
        <v>0</v>
      </c>
      <c r="E309" s="189">
        <f t="shared" ca="1" si="143"/>
        <v>0</v>
      </c>
      <c r="F309" s="189">
        <f t="shared" si="144"/>
        <v>0</v>
      </c>
      <c r="G309" s="189" cm="1">
        <f t="array" aca="1" ref="G309" ca="1">OFFSET(G309,-1,,,)+1</f>
        <v>304</v>
      </c>
      <c r="H309" s="189">
        <f t="shared" si="138"/>
        <v>0</v>
      </c>
      <c r="I309" s="189">
        <f t="shared" si="145"/>
        <v>0</v>
      </c>
      <c r="J309" s="179">
        <f t="shared" si="146"/>
        <v>0</v>
      </c>
      <c r="K309" s="173"/>
      <c r="L309" s="174" t="str" cm="1">
        <f t="array" aca="1" ref="L309" ca="1">IF($K309="",OFFSET(L309,-1,,,),K309)</f>
        <v>02.08.01.02</v>
      </c>
      <c r="M309" s="175" t="str" cm="1">
        <f t="array" aca="1" ref="M309" ca="1">IF(OR($K309=0,$K309=""),OFFSET(M309,-1,,,),O309)</f>
        <v>ENVELOPAMENTO DE TUBULAÇÃO EM AREIA</v>
      </c>
      <c r="N309" s="67" t="s">
        <v>180</v>
      </c>
      <c r="O309" s="68" t="s">
        <v>181</v>
      </c>
      <c r="P309" s="68"/>
      <c r="Q309" s="68" t="s">
        <v>3256</v>
      </c>
      <c r="R309" s="69">
        <v>39</v>
      </c>
      <c r="S309" s="70">
        <v>200</v>
      </c>
      <c r="T309" s="70">
        <v>7800</v>
      </c>
      <c r="U309" s="67" t="s">
        <v>277</v>
      </c>
      <c r="V309" s="71" t="s">
        <v>278</v>
      </c>
      <c r="W309" s="171"/>
      <c r="X309" s="172"/>
      <c r="Y309" s="176">
        <f t="shared" si="147"/>
        <v>0</v>
      </c>
      <c r="AA309" s="192"/>
      <c r="AB309" s="193"/>
    </row>
    <row r="310" spans="2:28" hidden="1">
      <c r="B310" s="189">
        <f t="shared" si="140"/>
        <v>0</v>
      </c>
      <c r="C310" s="189">
        <f t="shared" ca="1" si="141"/>
        <v>0</v>
      </c>
      <c r="D310" s="189">
        <f t="shared" si="142"/>
        <v>0</v>
      </c>
      <c r="E310" s="189">
        <f t="shared" ca="1" si="143"/>
        <v>0</v>
      </c>
      <c r="F310" s="189">
        <f t="shared" si="144"/>
        <v>0</v>
      </c>
      <c r="G310" s="189" cm="1">
        <f t="array" aca="1" ref="G310" ca="1">OFFSET(G310,-1,,,)+1</f>
        <v>305</v>
      </c>
      <c r="H310" s="189">
        <f t="shared" si="138"/>
        <v>0</v>
      </c>
      <c r="I310" s="189">
        <f t="shared" si="145"/>
        <v>0</v>
      </c>
      <c r="J310" s="179">
        <f t="shared" si="146"/>
        <v>0</v>
      </c>
      <c r="K310" s="173"/>
      <c r="L310" s="174" t="str" cm="1">
        <f t="array" aca="1" ref="L310" ca="1">IF($K310="",OFFSET(L310,-1,,,),K310)</f>
        <v>02.08.01.02</v>
      </c>
      <c r="M310" s="175" t="str" cm="1">
        <f t="array" aca="1" ref="M310" ca="1">IF(OR($K310=0,$K310=""),OFFSET(M310,-1,,,),O310)</f>
        <v>ENVELOPAMENTO DE TUBULAÇÃO EM AREIA</v>
      </c>
      <c r="N310" s="67" t="s">
        <v>281</v>
      </c>
      <c r="O310" s="68" t="s">
        <v>282</v>
      </c>
      <c r="P310" s="68"/>
      <c r="Q310" s="68" t="s">
        <v>3253</v>
      </c>
      <c r="R310" s="69">
        <v>39</v>
      </c>
      <c r="S310" s="70">
        <v>20</v>
      </c>
      <c r="T310" s="70">
        <v>780</v>
      </c>
      <c r="U310" s="67" t="s">
        <v>277</v>
      </c>
      <c r="V310" s="71" t="s">
        <v>278</v>
      </c>
      <c r="W310" s="171"/>
      <c r="X310" s="172"/>
      <c r="Y310" s="176">
        <f t="shared" si="147"/>
        <v>0</v>
      </c>
      <c r="AA310" s="192"/>
      <c r="AB310" s="193"/>
    </row>
    <row r="311" spans="2:28">
      <c r="B311" s="189">
        <f t="shared" si="140"/>
        <v>0</v>
      </c>
      <c r="C311" s="189">
        <f t="shared" ca="1" si="141"/>
        <v>0</v>
      </c>
      <c r="D311" s="189">
        <f t="shared" si="142"/>
        <v>0</v>
      </c>
      <c r="E311" s="189">
        <f t="shared" ca="1" si="143"/>
        <v>0</v>
      </c>
      <c r="F311" s="189">
        <f t="shared" si="144"/>
        <v>0</v>
      </c>
      <c r="G311" s="189" cm="1">
        <f t="array" aca="1" ref="G311" ca="1">OFFSET(G311,-1,,,)+1</f>
        <v>306</v>
      </c>
      <c r="H311" s="189">
        <f t="shared" si="138"/>
        <v>0</v>
      </c>
      <c r="I311" s="189">
        <f t="shared" si="145"/>
        <v>0</v>
      </c>
      <c r="J311" s="179">
        <f t="shared" si="146"/>
        <v>0</v>
      </c>
      <c r="K311" s="173" t="s">
        <v>474</v>
      </c>
      <c r="L311" s="174" t="str" cm="1">
        <f t="array" aca="1" ref="L311" ca="1">IF($K311="",OFFSET(L311,-1,,,),K311)</f>
        <v>02.08.01.03</v>
      </c>
      <c r="M311" s="175" t="str" cm="1">
        <f t="array" aca="1" ref="M311" ca="1">IF(OR($K311=0,$K311=""),OFFSET(M311,-1,,,),O311)</f>
        <v>REATERRO COMPACTADO ACIMA 95% PN</v>
      </c>
      <c r="N311" s="67" t="s">
        <v>284</v>
      </c>
      <c r="O311" s="68" t="s">
        <v>4265</v>
      </c>
      <c r="P311" s="68"/>
      <c r="Q311" s="68" t="s">
        <v>3256</v>
      </c>
      <c r="R311" s="69">
        <v>156</v>
      </c>
      <c r="S311" s="70">
        <v>16.5</v>
      </c>
      <c r="T311" s="70">
        <v>2574</v>
      </c>
      <c r="U311" s="67"/>
      <c r="V311" s="71"/>
      <c r="W311" s="171"/>
      <c r="X311" s="172"/>
      <c r="Y311" s="176">
        <f t="shared" si="147"/>
        <v>0</v>
      </c>
      <c r="AA311" s="192"/>
      <c r="AB311" s="193"/>
    </row>
    <row r="312" spans="2:28" hidden="1">
      <c r="B312" s="189">
        <f t="shared" si="140"/>
        <v>0</v>
      </c>
      <c r="C312" s="189">
        <f t="shared" ca="1" si="141"/>
        <v>0</v>
      </c>
      <c r="D312" s="189">
        <f t="shared" si="142"/>
        <v>0</v>
      </c>
      <c r="E312" s="189">
        <f t="shared" ca="1" si="143"/>
        <v>0</v>
      </c>
      <c r="F312" s="189">
        <f t="shared" si="144"/>
        <v>0</v>
      </c>
      <c r="G312" s="189" cm="1">
        <f t="array" aca="1" ref="G312" ca="1">OFFSET(G312,-1,,,)+1</f>
        <v>307</v>
      </c>
      <c r="H312" s="189">
        <f t="shared" si="138"/>
        <v>0</v>
      </c>
      <c r="I312" s="189">
        <f t="shared" si="145"/>
        <v>0</v>
      </c>
      <c r="J312" s="179">
        <f t="shared" si="146"/>
        <v>0</v>
      </c>
      <c r="K312" s="173"/>
      <c r="L312" s="174" t="str" cm="1">
        <f t="array" aca="1" ref="L312" ca="1">IF($K312="",OFFSET(L312,-1,,,),K312)</f>
        <v>02.08.01.03</v>
      </c>
      <c r="M312" s="175" t="str" cm="1">
        <f t="array" aca="1" ref="M312" ca="1">IF(OR($K312=0,$K312=""),OFFSET(M312,-1,,,),O312)</f>
        <v>REATERRO COMPACTADO ACIMA 95% PN</v>
      </c>
      <c r="N312" s="67" t="s">
        <v>285</v>
      </c>
      <c r="O312" s="68" t="s">
        <v>286</v>
      </c>
      <c r="P312" s="68"/>
      <c r="Q312" s="68" t="s">
        <v>3256</v>
      </c>
      <c r="R312" s="69">
        <v>156</v>
      </c>
      <c r="S312" s="70">
        <v>16.5</v>
      </c>
      <c r="T312" s="70">
        <v>2574</v>
      </c>
      <c r="U312" s="67" t="s">
        <v>277</v>
      </c>
      <c r="V312" s="71" t="s">
        <v>278</v>
      </c>
      <c r="W312" s="171"/>
      <c r="X312" s="172"/>
      <c r="Y312" s="176">
        <f t="shared" si="147"/>
        <v>0</v>
      </c>
      <c r="AA312" s="192"/>
      <c r="AB312" s="193"/>
    </row>
    <row r="313" spans="2:28">
      <c r="B313" s="189">
        <f t="shared" si="140"/>
        <v>0</v>
      </c>
      <c r="C313" s="189">
        <f t="shared" ca="1" si="141"/>
        <v>0</v>
      </c>
      <c r="D313" s="189">
        <f t="shared" si="142"/>
        <v>0</v>
      </c>
      <c r="E313" s="189">
        <f t="shared" ca="1" si="143"/>
        <v>0</v>
      </c>
      <c r="F313" s="189">
        <f t="shared" si="144"/>
        <v>0</v>
      </c>
      <c r="G313" s="189" cm="1">
        <f t="array" aca="1" ref="G313" ca="1">OFFSET(G313,-1,,,)+1</f>
        <v>308</v>
      </c>
      <c r="H313" s="189">
        <f t="shared" si="138"/>
        <v>0</v>
      </c>
      <c r="I313" s="189">
        <f t="shared" si="145"/>
        <v>0</v>
      </c>
      <c r="J313" s="179">
        <f t="shared" si="146"/>
        <v>0</v>
      </c>
      <c r="K313" s="173" t="s">
        <v>475</v>
      </c>
      <c r="L313" s="174" t="str" cm="1">
        <f t="array" aca="1" ref="L313" ca="1">IF($K313="",OFFSET(L313,-1,,,),K313)</f>
        <v>02.08.01.04</v>
      </c>
      <c r="M313" s="175" t="str" cm="1">
        <f t="array" aca="1" ref="M313" ca="1">IF(OR($K313=0,$K313=""),OFFSET(M313,-1,,,),O313)</f>
        <v>TRANSPORTE BOTA FORA DE TERRA CUBICAGEM DE CORTE</v>
      </c>
      <c r="N313" s="67" t="s">
        <v>288</v>
      </c>
      <c r="O313" s="68" t="s">
        <v>4219</v>
      </c>
      <c r="P313" s="68"/>
      <c r="Q313" s="68" t="s">
        <v>3256</v>
      </c>
      <c r="R313" s="69">
        <v>39</v>
      </c>
      <c r="S313" s="70">
        <v>78</v>
      </c>
      <c r="T313" s="70">
        <v>3042</v>
      </c>
      <c r="U313" s="67"/>
      <c r="V313" s="71"/>
      <c r="W313" s="171"/>
      <c r="X313" s="172"/>
      <c r="Y313" s="176">
        <f t="shared" si="147"/>
        <v>0</v>
      </c>
      <c r="AA313" s="192"/>
      <c r="AB313" s="193"/>
    </row>
    <row r="314" spans="2:28" hidden="1">
      <c r="B314" s="189">
        <f t="shared" si="140"/>
        <v>0</v>
      </c>
      <c r="C314" s="189">
        <f t="shared" ca="1" si="141"/>
        <v>0</v>
      </c>
      <c r="D314" s="189">
        <f t="shared" si="142"/>
        <v>0</v>
      </c>
      <c r="E314" s="189">
        <f t="shared" ca="1" si="143"/>
        <v>0</v>
      </c>
      <c r="F314" s="189">
        <f t="shared" si="144"/>
        <v>0</v>
      </c>
      <c r="G314" s="189" cm="1">
        <f t="array" aca="1" ref="G314" ca="1">OFFSET(G314,-1,,,)+1</f>
        <v>309</v>
      </c>
      <c r="H314" s="189">
        <f t="shared" si="138"/>
        <v>0</v>
      </c>
      <c r="I314" s="189">
        <f t="shared" si="145"/>
        <v>0</v>
      </c>
      <c r="J314" s="179">
        <f t="shared" si="146"/>
        <v>0</v>
      </c>
      <c r="K314" s="173"/>
      <c r="L314" s="174" t="str" cm="1">
        <f t="array" aca="1" ref="L314" ca="1">IF($K314="",OFFSET(L314,-1,,,),K314)</f>
        <v>02.08.01.04</v>
      </c>
      <c r="M314" s="175" t="str" cm="1">
        <f t="array" aca="1" ref="M314" ca="1">IF(OR($K314=0,$K314=""),OFFSET(M314,-1,,,),O314)</f>
        <v>TRANSPORTE BOTA FORA DE TERRA CUBICAGEM DE CORTE</v>
      </c>
      <c r="N314" s="67" t="s">
        <v>289</v>
      </c>
      <c r="O314" s="68" t="s">
        <v>290</v>
      </c>
      <c r="P314" s="68"/>
      <c r="Q314" s="68" t="s">
        <v>3256</v>
      </c>
      <c r="R314" s="69">
        <v>50.7</v>
      </c>
      <c r="S314" s="70">
        <v>60</v>
      </c>
      <c r="T314" s="70">
        <v>3042</v>
      </c>
      <c r="U314" s="67" t="s">
        <v>277</v>
      </c>
      <c r="V314" s="71" t="s">
        <v>278</v>
      </c>
      <c r="W314" s="171"/>
      <c r="X314" s="172"/>
      <c r="Y314" s="176">
        <f t="shared" si="147"/>
        <v>0</v>
      </c>
      <c r="AA314" s="192"/>
      <c r="AB314" s="193"/>
    </row>
    <row r="315" spans="2:28">
      <c r="B315" s="189">
        <f t="shared" si="140"/>
        <v>0</v>
      </c>
      <c r="C315" s="189">
        <f t="shared" ca="1" si="141"/>
        <v>0</v>
      </c>
      <c r="D315" s="189">
        <f t="shared" si="142"/>
        <v>0</v>
      </c>
      <c r="E315" s="189">
        <f t="shared" ca="1" si="143"/>
        <v>0</v>
      </c>
      <c r="F315" s="189">
        <f t="shared" si="144"/>
        <v>0</v>
      </c>
      <c r="G315" s="189" cm="1">
        <f t="array" aca="1" ref="G315" ca="1">OFFSET(G315,-1,,,)+1</f>
        <v>310</v>
      </c>
      <c r="H315" s="189">
        <f t="shared" si="138"/>
        <v>0</v>
      </c>
      <c r="I315" s="189">
        <f t="shared" si="145"/>
        <v>0</v>
      </c>
      <c r="J315" s="179">
        <f t="shared" si="146"/>
        <v>0</v>
      </c>
      <c r="K315" s="173" t="s">
        <v>476</v>
      </c>
      <c r="L315" s="174" t="str" cm="1">
        <f t="array" aca="1" ref="L315" ca="1">IF($K315="",OFFSET(L315,-1,,,),K315)</f>
        <v>02.08.01.05</v>
      </c>
      <c r="M315" s="175" t="str" cm="1">
        <f t="array" aca="1" ref="M315" ca="1">IF(OR($K315=0,$K315=""),OFFSET(M315,-1,,,),O315)</f>
        <v>CAIXA DE PASSAGEM PRÉ MOLDADO DE CONCRETO COM TAMPA DE FERRO - Ø60X50CM</v>
      </c>
      <c r="N315" s="67" t="s">
        <v>3844</v>
      </c>
      <c r="O315" s="68" t="s">
        <v>4307</v>
      </c>
      <c r="P315" s="68"/>
      <c r="Q315" s="68" t="s">
        <v>3260</v>
      </c>
      <c r="R315" s="69">
        <v>2</v>
      </c>
      <c r="S315" s="70">
        <v>1095.4195999999999</v>
      </c>
      <c r="T315" s="70">
        <v>2190.8391999999999</v>
      </c>
      <c r="U315" s="67"/>
      <c r="V315" s="71"/>
      <c r="W315" s="171"/>
      <c r="X315" s="172"/>
      <c r="Y315" s="176">
        <f t="shared" si="147"/>
        <v>0</v>
      </c>
      <c r="AA315" s="192"/>
      <c r="AB315" s="193"/>
    </row>
    <row r="316" spans="2:28" hidden="1">
      <c r="B316" s="189">
        <f>IF(J316=0,0,U316)</f>
        <v>0</v>
      </c>
      <c r="C316" s="189">
        <f ca="1">IF(OR(J316=0,I316=0),0,IF(_xlfn.IFNA(MATCH(B316,OFFSET($B$5,,,$G316,),),0)&gt;0,0,MAX(OFFSET($C$5,,,$G316,))+1))</f>
        <v>0</v>
      </c>
      <c r="D316" s="189">
        <f>IF(J316=0,0,N316&amp;"-"&amp;U316)</f>
        <v>0</v>
      </c>
      <c r="E316" s="189">
        <f ca="1">IF(OR(J316=0,I316=0),0,IF(_xlfn.IFNA(MATCH(D316,OFFSET($D$5,,,$G316,),),0)&gt;0,0,_xlfn.MAXIFS(OFFSET($E$5,,,$G316,),OFFSET($J$5,,,$G316,),J316)+1))</f>
        <v>0</v>
      </c>
      <c r="F316" s="189">
        <f>IF(J316=0,0,E316&amp;"-"&amp;N316)</f>
        <v>0</v>
      </c>
      <c r="G316" s="189" cm="1">
        <f t="array" aca="1" ref="G316" ca="1">OFFSET(G316,-1,,,)+1</f>
        <v>311</v>
      </c>
      <c r="H316" s="189">
        <f>IF(OR($K316=0,$K316=""),$W316,0)</f>
        <v>0</v>
      </c>
      <c r="I316" s="189">
        <f>H316*R316</f>
        <v>0</v>
      </c>
      <c r="J316" s="179">
        <f>IF(AND(I316&lt;&gt;0,OR(K316=0,K316="")),N316&amp;" - Mapa",0)</f>
        <v>0</v>
      </c>
      <c r="K316" s="173"/>
      <c r="L316" s="174" t="str" cm="1">
        <f t="array" aca="1" ref="L316" ca="1">IF($K316="",OFFSET(L316,-1,,,),K316)</f>
        <v>02.08.01.05</v>
      </c>
      <c r="M316" s="175" t="str" cm="1">
        <f t="array" aca="1" ref="M316" ca="1">IF(OR($K316=0,$K316=""),OFFSET(M316,-1,,,),O316)</f>
        <v>CAIXA DE PASSAGEM PRÉ MOLDADO DE CONCRETO COM TAMPA DE FERRO - Ø60X50CM</v>
      </c>
      <c r="N316" s="67" t="s">
        <v>182</v>
      </c>
      <c r="O316" s="68" t="s">
        <v>183</v>
      </c>
      <c r="P316" s="68"/>
      <c r="Q316" s="68" t="s">
        <v>3256</v>
      </c>
      <c r="R316" s="69">
        <v>2.828E-2</v>
      </c>
      <c r="S316" s="70">
        <v>140</v>
      </c>
      <c r="T316" s="70">
        <v>3.9592000000000001</v>
      </c>
      <c r="U316" s="67" t="s">
        <v>277</v>
      </c>
      <c r="V316" s="71" t="s">
        <v>278</v>
      </c>
      <c r="W316" s="171"/>
      <c r="X316" s="172"/>
      <c r="Y316" s="176">
        <f>X316+W316</f>
        <v>0</v>
      </c>
      <c r="AA316" s="192"/>
      <c r="AB316" s="193"/>
    </row>
    <row r="317" spans="2:28" hidden="1">
      <c r="B317" s="189">
        <f t="shared" ref="B317:B320" si="212">IF(J317=0,0,U317)</f>
        <v>0</v>
      </c>
      <c r="C317" s="189">
        <f t="shared" ref="C317:C320" ca="1" si="213">IF(OR(J317=0,I317=0),0,IF(_xlfn.IFNA(MATCH(B317,OFFSET($B$5,,,$G317,),),0)&gt;0,0,MAX(OFFSET($C$5,,,$G317,))+1))</f>
        <v>0</v>
      </c>
      <c r="D317" s="189">
        <f t="shared" ref="D317:D320" si="214">IF(J317=0,0,N317&amp;"-"&amp;U317)</f>
        <v>0</v>
      </c>
      <c r="E317" s="189">
        <f t="shared" ref="E317:E320" ca="1" si="215">IF(OR(J317=0,I317=0),0,IF(_xlfn.IFNA(MATCH(D317,OFFSET($D$5,,,$G317,),),0)&gt;0,0,_xlfn.MAXIFS(OFFSET($E$5,,,$G317,),OFFSET($J$5,,,$G317,),J317)+1))</f>
        <v>0</v>
      </c>
      <c r="F317" s="189">
        <f t="shared" ref="F317:F320" si="216">IF(J317=0,0,E317&amp;"-"&amp;N317)</f>
        <v>0</v>
      </c>
      <c r="G317" s="189" cm="1">
        <f t="array" aca="1" ref="G317" ca="1">OFFSET(G317,-1,,,)+1</f>
        <v>312</v>
      </c>
      <c r="H317" s="189">
        <f t="shared" si="138"/>
        <v>0</v>
      </c>
      <c r="I317" s="189">
        <f t="shared" ref="I317:I320" si="217">H317*R317</f>
        <v>0</v>
      </c>
      <c r="J317" s="179">
        <f t="shared" ref="J317:J320" si="218">IF(AND(I317&lt;&gt;0,OR(K317=0,K317="")),N317&amp;" - Mapa",0)</f>
        <v>0</v>
      </c>
      <c r="K317" s="173"/>
      <c r="L317" s="174" t="str" cm="1">
        <f t="array" aca="1" ref="L317" ca="1">IF($K317="",OFFSET(L317,-1,,,),K317)</f>
        <v>02.08.01.05</v>
      </c>
      <c r="M317" s="175" t="str" cm="1">
        <f t="array" aca="1" ref="M317" ca="1">IF(OR($K317=0,$K317=""),OFFSET(M317,-1,,,),O317)</f>
        <v>CAIXA DE PASSAGEM PRÉ MOLDADO DE CONCRETO COM TAMPA DE FERRO - Ø60X50CM</v>
      </c>
      <c r="N317" s="67" t="s">
        <v>2833</v>
      </c>
      <c r="O317" s="68" t="s">
        <v>4308</v>
      </c>
      <c r="P317" s="68"/>
      <c r="Q317" s="68" t="s">
        <v>3260</v>
      </c>
      <c r="R317" s="69">
        <v>2</v>
      </c>
      <c r="S317" s="70">
        <v>421</v>
      </c>
      <c r="T317" s="70">
        <v>842</v>
      </c>
      <c r="U317" s="67" t="s">
        <v>277</v>
      </c>
      <c r="V317" s="71" t="s">
        <v>278</v>
      </c>
      <c r="W317" s="171"/>
      <c r="X317" s="172"/>
      <c r="Y317" s="176">
        <f t="shared" ref="Y317:Y320" si="219">X317+W317</f>
        <v>0</v>
      </c>
      <c r="AA317" s="192"/>
      <c r="AB317" s="193"/>
    </row>
    <row r="318" spans="2:28" hidden="1">
      <c r="B318" s="189">
        <f t="shared" si="212"/>
        <v>0</v>
      </c>
      <c r="C318" s="189">
        <f t="shared" ca="1" si="213"/>
        <v>0</v>
      </c>
      <c r="D318" s="189">
        <f t="shared" si="214"/>
        <v>0</v>
      </c>
      <c r="E318" s="189">
        <f t="shared" ca="1" si="215"/>
        <v>0</v>
      </c>
      <c r="F318" s="189">
        <f t="shared" si="216"/>
        <v>0</v>
      </c>
      <c r="G318" s="189" cm="1">
        <f t="array" aca="1" ref="G318" ca="1">OFFSET(G318,-1,,,)+1</f>
        <v>313</v>
      </c>
      <c r="H318" s="189">
        <f t="shared" si="138"/>
        <v>0</v>
      </c>
      <c r="I318" s="189">
        <f t="shared" si="217"/>
        <v>0</v>
      </c>
      <c r="J318" s="179">
        <f t="shared" si="218"/>
        <v>0</v>
      </c>
      <c r="K318" s="173"/>
      <c r="L318" s="174" t="str" cm="1">
        <f t="array" aca="1" ref="L318" ca="1">IF($K318="",OFFSET(L318,-1,,,),K318)</f>
        <v>02.08.01.05</v>
      </c>
      <c r="M318" s="175" t="str" cm="1">
        <f t="array" aca="1" ref="M318" ca="1">IF(OR($K318=0,$K318=""),OFFSET(M318,-1,,,),O318)</f>
        <v>CAIXA DE PASSAGEM PRÉ MOLDADO DE CONCRETO COM TAMPA DE FERRO - Ø60X50CM</v>
      </c>
      <c r="N318" s="67" t="s">
        <v>462</v>
      </c>
      <c r="O318" s="68" t="s">
        <v>463</v>
      </c>
      <c r="P318" s="68"/>
      <c r="Q318" s="68" t="s">
        <v>3255</v>
      </c>
      <c r="R318" s="69">
        <v>8.2937999999999992</v>
      </c>
      <c r="S318" s="70">
        <v>2.5499999999999998</v>
      </c>
      <c r="T318" s="70">
        <v>21.149189999999997</v>
      </c>
      <c r="U318" s="67" t="s">
        <v>277</v>
      </c>
      <c r="V318" s="71" t="s">
        <v>278</v>
      </c>
      <c r="W318" s="171"/>
      <c r="X318" s="172"/>
      <c r="Y318" s="176">
        <f t="shared" si="219"/>
        <v>0</v>
      </c>
      <c r="AA318" s="192"/>
      <c r="AB318" s="193"/>
    </row>
    <row r="319" spans="2:28" hidden="1">
      <c r="B319" s="189">
        <f t="shared" si="212"/>
        <v>0</v>
      </c>
      <c r="C319" s="189">
        <f t="shared" ca="1" si="213"/>
        <v>0</v>
      </c>
      <c r="D319" s="189">
        <f t="shared" si="214"/>
        <v>0</v>
      </c>
      <c r="E319" s="189">
        <f t="shared" ca="1" si="215"/>
        <v>0</v>
      </c>
      <c r="F319" s="189">
        <f t="shared" si="216"/>
        <v>0</v>
      </c>
      <c r="G319" s="189" cm="1">
        <f t="array" aca="1" ref="G319" ca="1">OFFSET(G319,-1,,,)+1</f>
        <v>314</v>
      </c>
      <c r="H319" s="189">
        <f t="shared" si="138"/>
        <v>0</v>
      </c>
      <c r="I319" s="189">
        <f t="shared" si="217"/>
        <v>0</v>
      </c>
      <c r="J319" s="179">
        <f t="shared" si="218"/>
        <v>0</v>
      </c>
      <c r="K319" s="173"/>
      <c r="L319" s="174" t="str" cm="1">
        <f t="array" aca="1" ref="L319" ca="1">IF($K319="",OFFSET(L319,-1,,,),K319)</f>
        <v>02.08.01.05</v>
      </c>
      <c r="M319" s="175" t="str" cm="1">
        <f t="array" aca="1" ref="M319" ca="1">IF(OR($K319=0,$K319=""),OFFSET(M319,-1,,,),O319)</f>
        <v>CAIXA DE PASSAGEM PRÉ MOLDADO DE CONCRETO COM TAMPA DE FERRO - Ø60X50CM</v>
      </c>
      <c r="N319" s="67" t="s">
        <v>3845</v>
      </c>
      <c r="O319" s="68" t="s">
        <v>4309</v>
      </c>
      <c r="P319" s="68"/>
      <c r="Q319" s="68" t="s">
        <v>3260</v>
      </c>
      <c r="R319" s="69">
        <v>2</v>
      </c>
      <c r="S319" s="70">
        <v>55</v>
      </c>
      <c r="T319" s="70">
        <v>110</v>
      </c>
      <c r="U319" s="67" t="s">
        <v>277</v>
      </c>
      <c r="V319" s="71" t="s">
        <v>278</v>
      </c>
      <c r="W319" s="171"/>
      <c r="X319" s="172"/>
      <c r="Y319" s="176">
        <f t="shared" si="219"/>
        <v>0</v>
      </c>
      <c r="AA319" s="192"/>
      <c r="AB319" s="193"/>
    </row>
    <row r="320" spans="2:28" hidden="1">
      <c r="B320" s="189">
        <f t="shared" si="212"/>
        <v>0</v>
      </c>
      <c r="C320" s="189">
        <f t="shared" ca="1" si="213"/>
        <v>0</v>
      </c>
      <c r="D320" s="189">
        <f t="shared" si="214"/>
        <v>0</v>
      </c>
      <c r="E320" s="189">
        <f t="shared" ca="1" si="215"/>
        <v>0</v>
      </c>
      <c r="F320" s="189">
        <f t="shared" si="216"/>
        <v>0</v>
      </c>
      <c r="G320" s="189" cm="1">
        <f t="array" aca="1" ref="G320" ca="1">OFFSET(G320,-1,,,)+1</f>
        <v>315</v>
      </c>
      <c r="H320" s="189">
        <f t="shared" si="138"/>
        <v>0</v>
      </c>
      <c r="I320" s="189">
        <f t="shared" si="217"/>
        <v>0</v>
      </c>
      <c r="J320" s="179">
        <f t="shared" si="218"/>
        <v>0</v>
      </c>
      <c r="K320" s="173"/>
      <c r="L320" s="174" t="str" cm="1">
        <f t="array" aca="1" ref="L320" ca="1">IF($K320="",OFFSET(L320,-1,,,),K320)</f>
        <v>02.08.01.05</v>
      </c>
      <c r="M320" s="175" t="str" cm="1">
        <f t="array" aca="1" ref="M320" ca="1">IF(OR($K320=0,$K320=""),OFFSET(M320,-1,,,),O320)</f>
        <v>CAIXA DE PASSAGEM PRÉ MOLDADO DE CONCRETO COM TAMPA DE FERRO - Ø60X50CM</v>
      </c>
      <c r="N320" s="67" t="s">
        <v>3846</v>
      </c>
      <c r="O320" s="68" t="s">
        <v>4310</v>
      </c>
      <c r="P320" s="68"/>
      <c r="Q320" s="68" t="s">
        <v>3260</v>
      </c>
      <c r="R320" s="69">
        <v>2</v>
      </c>
      <c r="S320" s="70">
        <v>70</v>
      </c>
      <c r="T320" s="70">
        <v>140</v>
      </c>
      <c r="U320" s="67" t="s">
        <v>277</v>
      </c>
      <c r="V320" s="71" t="s">
        <v>278</v>
      </c>
      <c r="W320" s="171"/>
      <c r="X320" s="172"/>
      <c r="Y320" s="176">
        <f t="shared" si="219"/>
        <v>0</v>
      </c>
      <c r="AA320" s="192"/>
      <c r="AB320" s="193"/>
    </row>
    <row r="321" spans="2:28" hidden="1">
      <c r="B321" s="189">
        <f>IF(J321=0,0,U321)</f>
        <v>0</v>
      </c>
      <c r="C321" s="189">
        <f ca="1">IF(OR(J321=0,I321=0),0,IF(_xlfn.IFNA(MATCH(B321,OFFSET($B$5,,,$G321,),),0)&gt;0,0,MAX(OFFSET($C$5,,,$G321,))+1))</f>
        <v>0</v>
      </c>
      <c r="D321" s="189">
        <f>IF(J321=0,0,N321&amp;"-"&amp;U321)</f>
        <v>0</v>
      </c>
      <c r="E321" s="189">
        <f ca="1">IF(OR(J321=0,I321=0),0,IF(_xlfn.IFNA(MATCH(D321,OFFSET($D$5,,,$G321,),),0)&gt;0,0,_xlfn.MAXIFS(OFFSET($E$5,,,$G321,),OFFSET($J$5,,,$G321,),J321)+1))</f>
        <v>0</v>
      </c>
      <c r="F321" s="189">
        <f>IF(J321=0,0,E321&amp;"-"&amp;N321)</f>
        <v>0</v>
      </c>
      <c r="G321" s="189" cm="1">
        <f t="array" aca="1" ref="G321" ca="1">OFFSET(G321,-1,,,)+1</f>
        <v>316</v>
      </c>
      <c r="H321" s="189">
        <f>IF(OR($K321=0,$K321=""),$W321,0)</f>
        <v>0</v>
      </c>
      <c r="I321" s="189">
        <f>H321*R321</f>
        <v>0</v>
      </c>
      <c r="J321" s="179">
        <f>IF(AND(I321&lt;&gt;0,OR(K321=0,K321="")),N321&amp;" - Mapa",0)</f>
        <v>0</v>
      </c>
      <c r="K321" s="173"/>
      <c r="L321" s="174" t="str" cm="1">
        <f t="array" aca="1" ref="L321" ca="1">IF($K321="",OFFSET(L321,-1,,,),K321)</f>
        <v>02.08.01.05</v>
      </c>
      <c r="M321" s="175" t="str" cm="1">
        <f t="array" aca="1" ref="M321" ca="1">IF(OR($K321=0,$K321=""),OFFSET(M321,-1,,,),O321)</f>
        <v>CAIXA DE PASSAGEM PRÉ MOLDADO DE CONCRETO COM TAMPA DE FERRO - Ø60X50CM</v>
      </c>
      <c r="N321" s="67" t="s">
        <v>478</v>
      </c>
      <c r="O321" s="68" t="s">
        <v>479</v>
      </c>
      <c r="P321" s="68"/>
      <c r="Q321" s="68" t="s">
        <v>3260</v>
      </c>
      <c r="R321" s="69">
        <v>2</v>
      </c>
      <c r="S321" s="70">
        <v>500</v>
      </c>
      <c r="T321" s="70">
        <v>1000</v>
      </c>
      <c r="U321" s="67" t="s">
        <v>277</v>
      </c>
      <c r="V321" s="71" t="s">
        <v>278</v>
      </c>
      <c r="W321" s="171"/>
      <c r="X321" s="172"/>
      <c r="Y321" s="176">
        <f>X321+W321</f>
        <v>0</v>
      </c>
      <c r="AA321" s="192"/>
      <c r="AB321" s="193"/>
    </row>
    <row r="322" spans="2:28" hidden="1">
      <c r="B322" s="189">
        <f t="shared" ref="B322:B324" si="220">IF(J322=0,0,U322)</f>
        <v>0</v>
      </c>
      <c r="C322" s="189">
        <f t="shared" ref="C322:C324" ca="1" si="221">IF(OR(J322=0,I322=0),0,IF(_xlfn.IFNA(MATCH(B322,OFFSET($B$5,,,$G322,),),0)&gt;0,0,MAX(OFFSET($C$5,,,$G322,))+1))</f>
        <v>0</v>
      </c>
      <c r="D322" s="189">
        <f t="shared" ref="D322:D324" si="222">IF(J322=0,0,N322&amp;"-"&amp;U322)</f>
        <v>0</v>
      </c>
      <c r="E322" s="189">
        <f t="shared" ref="E322:E324" ca="1" si="223">IF(OR(J322=0,I322=0),0,IF(_xlfn.IFNA(MATCH(D322,OFFSET($D$5,,,$G322,),),0)&gt;0,0,_xlfn.MAXIFS(OFFSET($E$5,,,$G322,),OFFSET($J$5,,,$G322,),J322)+1))</f>
        <v>0</v>
      </c>
      <c r="F322" s="189">
        <f t="shared" ref="F322:F324" si="224">IF(J322=0,0,E322&amp;"-"&amp;N322)</f>
        <v>0</v>
      </c>
      <c r="G322" s="189" cm="1">
        <f t="array" aca="1" ref="G322" ca="1">OFFSET(G322,-1,,,)+1</f>
        <v>317</v>
      </c>
      <c r="H322" s="189">
        <f t="shared" si="138"/>
        <v>0</v>
      </c>
      <c r="I322" s="189">
        <f t="shared" ref="I322:I324" si="225">H322*R322</f>
        <v>0</v>
      </c>
      <c r="J322" s="179">
        <f t="shared" ref="J322:J324" si="226">IF(AND(I322&lt;&gt;0,OR(K322=0,K322="")),N322&amp;" - Mapa",0)</f>
        <v>0</v>
      </c>
      <c r="K322" s="173"/>
      <c r="L322" s="174" t="str" cm="1">
        <f t="array" aca="1" ref="L322" ca="1">IF($K322="",OFFSET(L322,-1,,,),K322)</f>
        <v>02.08.01.05</v>
      </c>
      <c r="M322" s="175" t="str" cm="1">
        <f t="array" aca="1" ref="M322" ca="1">IF(OR($K322=0,$K322=""),OFFSET(M322,-1,,,),O322)</f>
        <v>CAIXA DE PASSAGEM PRÉ MOLDADO DE CONCRETO COM TAMPA DE FERRO - Ø60X50CM</v>
      </c>
      <c r="N322" s="67" t="s">
        <v>177</v>
      </c>
      <c r="O322" s="68" t="s">
        <v>178</v>
      </c>
      <c r="P322" s="68"/>
      <c r="Q322" s="68" t="s">
        <v>3256</v>
      </c>
      <c r="R322" s="69"/>
      <c r="S322" s="70"/>
      <c r="T322" s="70">
        <v>0</v>
      </c>
      <c r="U322" s="67" t="s">
        <v>277</v>
      </c>
      <c r="V322" s="71" t="s">
        <v>278</v>
      </c>
      <c r="W322" s="171"/>
      <c r="X322" s="172"/>
      <c r="Y322" s="176">
        <f t="shared" ref="Y322:Y324" si="227">X322+W322</f>
        <v>0</v>
      </c>
      <c r="AA322" s="192"/>
      <c r="AB322" s="193"/>
    </row>
    <row r="323" spans="2:28" hidden="1">
      <c r="B323" s="189">
        <f t="shared" si="220"/>
        <v>0</v>
      </c>
      <c r="C323" s="189">
        <f t="shared" ca="1" si="221"/>
        <v>0</v>
      </c>
      <c r="D323" s="189">
        <f t="shared" si="222"/>
        <v>0</v>
      </c>
      <c r="E323" s="189">
        <f t="shared" ca="1" si="223"/>
        <v>0</v>
      </c>
      <c r="F323" s="189">
        <f t="shared" si="224"/>
        <v>0</v>
      </c>
      <c r="G323" s="189" cm="1">
        <f t="array" aca="1" ref="G323" ca="1">OFFSET(G323,-1,,,)+1</f>
        <v>318</v>
      </c>
      <c r="H323" s="189">
        <f t="shared" si="138"/>
        <v>0</v>
      </c>
      <c r="I323" s="189">
        <f t="shared" si="225"/>
        <v>0</v>
      </c>
      <c r="J323" s="179">
        <f t="shared" si="226"/>
        <v>0</v>
      </c>
      <c r="K323" s="173"/>
      <c r="L323" s="174" t="str" cm="1">
        <f t="array" aca="1" ref="L323" ca="1">IF($K323="",OFFSET(L323,-1,,,),K323)</f>
        <v>02.08.01.05</v>
      </c>
      <c r="M323" s="175" t="str" cm="1">
        <f t="array" aca="1" ref="M323" ca="1">IF(OR($K323=0,$K323=""),OFFSET(M323,-1,,,),O323)</f>
        <v>CAIXA DE PASSAGEM PRÉ MOLDADO DE CONCRETO COM TAMPA DE FERRO - Ø60X50CM</v>
      </c>
      <c r="N323" s="67" t="s">
        <v>240</v>
      </c>
      <c r="O323" s="68" t="s">
        <v>179</v>
      </c>
      <c r="P323" s="68"/>
      <c r="Q323" s="68" t="s">
        <v>3255</v>
      </c>
      <c r="R323" s="69">
        <v>16.931200000000004</v>
      </c>
      <c r="S323" s="70">
        <v>0.75000000000000011</v>
      </c>
      <c r="T323" s="70">
        <v>12.698400000000005</v>
      </c>
      <c r="U323" s="67" t="s">
        <v>277</v>
      </c>
      <c r="V323" s="71" t="s">
        <v>278</v>
      </c>
      <c r="W323" s="171"/>
      <c r="X323" s="172"/>
      <c r="Y323" s="176">
        <f t="shared" si="227"/>
        <v>0</v>
      </c>
      <c r="AA323" s="192"/>
      <c r="AB323" s="193"/>
    </row>
    <row r="324" spans="2:28" hidden="1">
      <c r="B324" s="189">
        <f t="shared" si="220"/>
        <v>0</v>
      </c>
      <c r="C324" s="189">
        <f t="shared" ca="1" si="221"/>
        <v>0</v>
      </c>
      <c r="D324" s="189">
        <f t="shared" si="222"/>
        <v>0</v>
      </c>
      <c r="E324" s="189">
        <f t="shared" ca="1" si="223"/>
        <v>0</v>
      </c>
      <c r="F324" s="189">
        <f t="shared" si="224"/>
        <v>0</v>
      </c>
      <c r="G324" s="189" cm="1">
        <f t="array" aca="1" ref="G324" ca="1">OFFSET(G324,-1,,,)+1</f>
        <v>319</v>
      </c>
      <c r="H324" s="189">
        <f t="shared" si="138"/>
        <v>0</v>
      </c>
      <c r="I324" s="189">
        <f t="shared" si="225"/>
        <v>0</v>
      </c>
      <c r="J324" s="179">
        <f t="shared" si="226"/>
        <v>0</v>
      </c>
      <c r="K324" s="173"/>
      <c r="L324" s="174" t="str" cm="1">
        <f t="array" aca="1" ref="L324" ca="1">IF($K324="",OFFSET(L324,-1,,,),K324)</f>
        <v>02.08.01.05</v>
      </c>
      <c r="M324" s="175" t="str" cm="1">
        <f t="array" aca="1" ref="M324" ca="1">IF(OR($K324=0,$K324=""),OFFSET(M324,-1,,,),O324)</f>
        <v>CAIXA DE PASSAGEM PRÉ MOLDADO DE CONCRETO COM TAMPA DE FERRO - Ø60X50CM</v>
      </c>
      <c r="N324" s="67" t="s">
        <v>180</v>
      </c>
      <c r="O324" s="68" t="s">
        <v>181</v>
      </c>
      <c r="P324" s="68"/>
      <c r="Q324" s="68" t="s">
        <v>3256</v>
      </c>
      <c r="R324" s="69">
        <v>5.2101919999999996E-2</v>
      </c>
      <c r="S324" s="70">
        <v>200.00000000000003</v>
      </c>
      <c r="T324" s="70">
        <v>10.420384</v>
      </c>
      <c r="U324" s="67" t="s">
        <v>277</v>
      </c>
      <c r="V324" s="71" t="s">
        <v>278</v>
      </c>
      <c r="W324" s="171"/>
      <c r="X324" s="172"/>
      <c r="Y324" s="176">
        <f t="shared" si="227"/>
        <v>0</v>
      </c>
      <c r="AA324" s="192"/>
      <c r="AB324" s="193"/>
    </row>
    <row r="325" spans="2:28" hidden="1">
      <c r="B325" s="189">
        <f t="shared" si="140"/>
        <v>0</v>
      </c>
      <c r="C325" s="189">
        <f t="shared" ca="1" si="141"/>
        <v>0</v>
      </c>
      <c r="D325" s="189">
        <f t="shared" si="142"/>
        <v>0</v>
      </c>
      <c r="E325" s="189">
        <f t="shared" ca="1" si="143"/>
        <v>0</v>
      </c>
      <c r="F325" s="189">
        <f t="shared" si="144"/>
        <v>0</v>
      </c>
      <c r="G325" s="189" cm="1">
        <f t="array" aca="1" ref="G325" ca="1">OFFSET(G325,-1,,,)+1</f>
        <v>320</v>
      </c>
      <c r="H325" s="189">
        <f t="shared" si="138"/>
        <v>0</v>
      </c>
      <c r="I325" s="189">
        <f t="shared" si="145"/>
        <v>0</v>
      </c>
      <c r="J325" s="179">
        <f t="shared" si="146"/>
        <v>0</v>
      </c>
      <c r="K325" s="173"/>
      <c r="L325" s="174" t="str" cm="1">
        <f t="array" aca="1" ref="L325" ca="1">IF($K325="",OFFSET(L325,-1,,,),K325)</f>
        <v>02.08.01.05</v>
      </c>
      <c r="M325" s="175" t="str" cm="1">
        <f t="array" aca="1" ref="M325" ca="1">IF(OR($K325=0,$K325=""),OFFSET(M325,-1,,,),O325)</f>
        <v>CAIXA DE PASSAGEM PRÉ MOLDADO DE CONCRETO COM TAMPA DE FERRO - Ø60X50CM</v>
      </c>
      <c r="N325" s="67" t="s">
        <v>182</v>
      </c>
      <c r="O325" s="68" t="s">
        <v>183</v>
      </c>
      <c r="P325" s="68"/>
      <c r="Q325" s="68" t="s">
        <v>3256</v>
      </c>
      <c r="R325" s="69">
        <v>4.809999999999999E-2</v>
      </c>
      <c r="S325" s="70">
        <v>140</v>
      </c>
      <c r="T325" s="70">
        <v>6.7339999999999982</v>
      </c>
      <c r="U325" s="67" t="s">
        <v>277</v>
      </c>
      <c r="V325" s="71" t="s">
        <v>278</v>
      </c>
      <c r="W325" s="171"/>
      <c r="X325" s="172"/>
      <c r="Y325" s="176">
        <f t="shared" si="147"/>
        <v>0</v>
      </c>
      <c r="AA325" s="192"/>
      <c r="AB325" s="193"/>
    </row>
    <row r="326" spans="2:28" hidden="1">
      <c r="B326" s="189">
        <f t="shared" si="140"/>
        <v>0</v>
      </c>
      <c r="C326" s="189">
        <f t="shared" ca="1" si="141"/>
        <v>0</v>
      </c>
      <c r="D326" s="189">
        <f t="shared" si="142"/>
        <v>0</v>
      </c>
      <c r="E326" s="189">
        <f t="shared" ca="1" si="143"/>
        <v>0</v>
      </c>
      <c r="F326" s="189">
        <f t="shared" si="144"/>
        <v>0</v>
      </c>
      <c r="G326" s="189" cm="1">
        <f t="array" aca="1" ref="G326" ca="1">OFFSET(G326,-1,,,)+1</f>
        <v>321</v>
      </c>
      <c r="H326" s="189">
        <f t="shared" si="138"/>
        <v>0</v>
      </c>
      <c r="I326" s="189">
        <f t="shared" si="145"/>
        <v>0</v>
      </c>
      <c r="J326" s="179">
        <f t="shared" si="146"/>
        <v>0</v>
      </c>
      <c r="K326" s="173"/>
      <c r="L326" s="174" t="str" cm="1">
        <f t="array" aca="1" ref="L326" ca="1">IF($K326="",OFFSET(L326,-1,,,),K326)</f>
        <v>02.08.01.05</v>
      </c>
      <c r="M326" s="175" t="str" cm="1">
        <f t="array" aca="1" ref="M326" ca="1">IF(OR($K326=0,$K326=""),OFFSET(M326,-1,,,),O326)</f>
        <v>CAIXA DE PASSAGEM PRÉ MOLDADO DE CONCRETO COM TAMPA DE FERRO - Ø60X50CM</v>
      </c>
      <c r="N326" s="67" t="s">
        <v>184</v>
      </c>
      <c r="O326" s="68" t="s">
        <v>185</v>
      </c>
      <c r="P326" s="68"/>
      <c r="Q326" s="68" t="s">
        <v>3256</v>
      </c>
      <c r="R326" s="69">
        <v>2.0240480000000002E-2</v>
      </c>
      <c r="S326" s="70">
        <v>130</v>
      </c>
      <c r="T326" s="70">
        <v>2.6312624000000002</v>
      </c>
      <c r="U326" s="67" t="s">
        <v>277</v>
      </c>
      <c r="V326" s="71" t="s">
        <v>278</v>
      </c>
      <c r="W326" s="171"/>
      <c r="X326" s="172"/>
      <c r="Y326" s="176">
        <f t="shared" si="147"/>
        <v>0</v>
      </c>
      <c r="AA326" s="192"/>
      <c r="AB326" s="193"/>
    </row>
    <row r="327" spans="2:28" hidden="1">
      <c r="B327" s="189">
        <f t="shared" si="140"/>
        <v>0</v>
      </c>
      <c r="C327" s="189">
        <f t="shared" ca="1" si="141"/>
        <v>0</v>
      </c>
      <c r="D327" s="189">
        <f t="shared" si="142"/>
        <v>0</v>
      </c>
      <c r="E327" s="189">
        <f t="shared" ca="1" si="143"/>
        <v>0</v>
      </c>
      <c r="F327" s="189">
        <f t="shared" si="144"/>
        <v>0</v>
      </c>
      <c r="G327" s="189" cm="1">
        <f t="array" aca="1" ref="G327" ca="1">OFFSET(G327,-1,,,)+1</f>
        <v>322</v>
      </c>
      <c r="H327" s="189">
        <f t="shared" si="138"/>
        <v>0</v>
      </c>
      <c r="I327" s="189">
        <f t="shared" si="145"/>
        <v>0</v>
      </c>
      <c r="J327" s="179">
        <f t="shared" si="146"/>
        <v>0</v>
      </c>
      <c r="K327" s="173"/>
      <c r="L327" s="174" t="str" cm="1">
        <f t="array" aca="1" ref="L327" ca="1">IF($K327="",OFFSET(L327,-1,,,),K327)</f>
        <v>02.08.01.05</v>
      </c>
      <c r="M327" s="175" t="str" cm="1">
        <f t="array" aca="1" ref="M327" ca="1">IF(OR($K327=0,$K327=""),OFFSET(M327,-1,,,),O327)</f>
        <v>CAIXA DE PASSAGEM PRÉ MOLDADO DE CONCRETO COM TAMPA DE FERRO - Ø60X50CM</v>
      </c>
      <c r="N327" s="67" t="s">
        <v>238</v>
      </c>
      <c r="O327" s="68" t="s">
        <v>239</v>
      </c>
      <c r="P327" s="68"/>
      <c r="Q327" s="68" t="s">
        <v>3256</v>
      </c>
      <c r="R327" s="69"/>
      <c r="S327" s="70"/>
      <c r="T327" s="70">
        <v>0</v>
      </c>
      <c r="U327" s="67" t="s">
        <v>277</v>
      </c>
      <c r="V327" s="71" t="s">
        <v>278</v>
      </c>
      <c r="W327" s="171"/>
      <c r="X327" s="172"/>
      <c r="Y327" s="176">
        <f t="shared" si="147"/>
        <v>0</v>
      </c>
      <c r="AA327" s="192"/>
      <c r="AB327" s="193"/>
    </row>
    <row r="328" spans="2:28" hidden="1">
      <c r="B328" s="189">
        <f t="shared" si="140"/>
        <v>0</v>
      </c>
      <c r="C328" s="189">
        <f t="shared" ca="1" si="141"/>
        <v>0</v>
      </c>
      <c r="D328" s="189">
        <f t="shared" si="142"/>
        <v>0</v>
      </c>
      <c r="E328" s="189">
        <f t="shared" ca="1" si="143"/>
        <v>0</v>
      </c>
      <c r="F328" s="189">
        <f t="shared" si="144"/>
        <v>0</v>
      </c>
      <c r="G328" s="189" cm="1">
        <f t="array" aca="1" ref="G328" ca="1">OFFSET(G328,-1,,,)+1</f>
        <v>323</v>
      </c>
      <c r="H328" s="189">
        <f t="shared" si="138"/>
        <v>0</v>
      </c>
      <c r="I328" s="189">
        <f t="shared" si="145"/>
        <v>0</v>
      </c>
      <c r="J328" s="179">
        <f t="shared" si="146"/>
        <v>0</v>
      </c>
      <c r="K328" s="173"/>
      <c r="L328" s="174" t="str" cm="1">
        <f t="array" aca="1" ref="L328" ca="1">IF($K328="",OFFSET(L328,-1,,,),K328)</f>
        <v>02.08.01.05</v>
      </c>
      <c r="M328" s="175" t="str" cm="1">
        <f t="array" aca="1" ref="M328" ca="1">IF(OR($K328=0,$K328=""),OFFSET(M328,-1,,,),O328)</f>
        <v>CAIXA DE PASSAGEM PRÉ MOLDADO DE CONCRETO COM TAMPA DE FERRO - Ø60X50CM</v>
      </c>
      <c r="N328" s="67" t="s">
        <v>240</v>
      </c>
      <c r="O328" s="68" t="s">
        <v>179</v>
      </c>
      <c r="P328" s="68"/>
      <c r="Q328" s="68" t="s">
        <v>3255</v>
      </c>
      <c r="R328" s="69">
        <v>28.000000000000007</v>
      </c>
      <c r="S328" s="70">
        <v>0.75000000000000011</v>
      </c>
      <c r="T328" s="70">
        <v>21.000000000000007</v>
      </c>
      <c r="U328" s="67" t="s">
        <v>277</v>
      </c>
      <c r="V328" s="71" t="s">
        <v>278</v>
      </c>
      <c r="W328" s="171"/>
      <c r="X328" s="172"/>
      <c r="Y328" s="176">
        <f t="shared" si="147"/>
        <v>0</v>
      </c>
      <c r="AA328" s="192"/>
      <c r="AB328" s="193"/>
    </row>
    <row r="329" spans="2:28" hidden="1">
      <c r="B329" s="189">
        <f t="shared" si="140"/>
        <v>0</v>
      </c>
      <c r="C329" s="189">
        <f t="shared" ca="1" si="141"/>
        <v>0</v>
      </c>
      <c r="D329" s="189">
        <f t="shared" si="142"/>
        <v>0</v>
      </c>
      <c r="E329" s="189">
        <f t="shared" ca="1" si="143"/>
        <v>0</v>
      </c>
      <c r="F329" s="189">
        <f t="shared" si="144"/>
        <v>0</v>
      </c>
      <c r="G329" s="189" cm="1">
        <f t="array" aca="1" ref="G329" ca="1">OFFSET(G329,-1,,,)+1</f>
        <v>324</v>
      </c>
      <c r="H329" s="189">
        <f t="shared" si="138"/>
        <v>0</v>
      </c>
      <c r="I329" s="189">
        <f t="shared" si="145"/>
        <v>0</v>
      </c>
      <c r="J329" s="179">
        <f t="shared" si="146"/>
        <v>0</v>
      </c>
      <c r="K329" s="173"/>
      <c r="L329" s="174" t="str" cm="1">
        <f t="array" aca="1" ref="L329" ca="1">IF($K329="",OFFSET(L329,-1,,,),K329)</f>
        <v>02.08.01.05</v>
      </c>
      <c r="M329" s="175" t="str" cm="1">
        <f t="array" aca="1" ref="M329" ca="1">IF(OR($K329=0,$K329=""),OFFSET(M329,-1,,,),O329)</f>
        <v>CAIXA DE PASSAGEM PRÉ MOLDADO DE CONCRETO COM TAMPA DE FERRO - Ø60X50CM</v>
      </c>
      <c r="N329" s="67" t="s">
        <v>180</v>
      </c>
      <c r="O329" s="68" t="s">
        <v>181</v>
      </c>
      <c r="P329" s="68"/>
      <c r="Q329" s="68" t="s">
        <v>3256</v>
      </c>
      <c r="R329" s="69">
        <v>7.0000000000000007E-2</v>
      </c>
      <c r="S329" s="70">
        <v>200.00000000000003</v>
      </c>
      <c r="T329" s="70">
        <v>14.000000000000004</v>
      </c>
      <c r="U329" s="67" t="s">
        <v>277</v>
      </c>
      <c r="V329" s="71" t="s">
        <v>278</v>
      </c>
      <c r="W329" s="171"/>
      <c r="X329" s="172"/>
      <c r="Y329" s="176">
        <f t="shared" si="147"/>
        <v>0</v>
      </c>
      <c r="AA329" s="192"/>
      <c r="AB329" s="193"/>
    </row>
    <row r="330" spans="2:28" hidden="1">
      <c r="B330" s="189">
        <f t="shared" si="140"/>
        <v>0</v>
      </c>
      <c r="C330" s="189">
        <f t="shared" ca="1" si="141"/>
        <v>0</v>
      </c>
      <c r="D330" s="189">
        <f t="shared" si="142"/>
        <v>0</v>
      </c>
      <c r="E330" s="189">
        <f t="shared" ca="1" si="143"/>
        <v>0</v>
      </c>
      <c r="F330" s="189">
        <f t="shared" si="144"/>
        <v>0</v>
      </c>
      <c r="G330" s="189" cm="1">
        <f t="array" aca="1" ref="G330" ca="1">OFFSET(G330,-1,,,)+1</f>
        <v>325</v>
      </c>
      <c r="H330" s="189">
        <f t="shared" si="138"/>
        <v>0</v>
      </c>
      <c r="I330" s="189">
        <f t="shared" si="145"/>
        <v>0</v>
      </c>
      <c r="J330" s="179">
        <f t="shared" si="146"/>
        <v>0</v>
      </c>
      <c r="K330" s="173"/>
      <c r="L330" s="174" t="str" cm="1">
        <f t="array" aca="1" ref="L330" ca="1">IF($K330="",OFFSET(L330,-1,,,),K330)</f>
        <v>02.08.01.05</v>
      </c>
      <c r="M330" s="175" t="str" cm="1">
        <f t="array" aca="1" ref="M330" ca="1">IF(OR($K330=0,$K330=""),OFFSET(M330,-1,,,),O330)</f>
        <v>CAIXA DE PASSAGEM PRÉ MOLDADO DE CONCRETO COM TAMPA DE FERRO - Ø60X50CM</v>
      </c>
      <c r="N330" s="67" t="s">
        <v>230</v>
      </c>
      <c r="O330" s="68" t="s">
        <v>231</v>
      </c>
      <c r="P330" s="68"/>
      <c r="Q330" s="68" t="s">
        <v>3261</v>
      </c>
      <c r="R330" s="69">
        <v>0.28000000000000003</v>
      </c>
      <c r="S330" s="70">
        <v>22.310000000000002</v>
      </c>
      <c r="T330" s="70">
        <v>6.2468000000000012</v>
      </c>
      <c r="U330" s="67" t="s">
        <v>277</v>
      </c>
      <c r="V330" s="71" t="s">
        <v>278</v>
      </c>
      <c r="W330" s="171"/>
      <c r="X330" s="172"/>
      <c r="Y330" s="176">
        <f t="shared" si="147"/>
        <v>0</v>
      </c>
      <c r="AA330" s="192"/>
      <c r="AB330" s="193"/>
    </row>
    <row r="331" spans="2:28">
      <c r="B331" s="189">
        <f t="shared" si="140"/>
        <v>0</v>
      </c>
      <c r="C331" s="189">
        <f t="shared" ca="1" si="141"/>
        <v>0</v>
      </c>
      <c r="D331" s="189">
        <f t="shared" si="142"/>
        <v>0</v>
      </c>
      <c r="E331" s="189">
        <f t="shared" ca="1" si="143"/>
        <v>0</v>
      </c>
      <c r="F331" s="189">
        <f t="shared" si="144"/>
        <v>0</v>
      </c>
      <c r="G331" s="189" cm="1">
        <f t="array" aca="1" ref="G331" ca="1">OFFSET(G331,-1,,,)+1</f>
        <v>326</v>
      </c>
      <c r="H331" s="189">
        <f t="shared" si="138"/>
        <v>0</v>
      </c>
      <c r="I331" s="189">
        <f t="shared" si="145"/>
        <v>0</v>
      </c>
      <c r="J331" s="179">
        <f t="shared" si="146"/>
        <v>0</v>
      </c>
      <c r="K331" s="173" t="s">
        <v>477</v>
      </c>
      <c r="L331" s="174" t="str" cm="1">
        <f t="array" aca="1" ref="L331" ca="1">IF($K331="",OFFSET(L331,-1,,,),K331)</f>
        <v>02.08.01.06</v>
      </c>
      <c r="M331" s="175" t="str" cm="1">
        <f t="array" aca="1" ref="M331" ca="1">IF(OR($K331=0,$K331=""),OFFSET(M331,-1,,,),O331)</f>
        <v>CAIXA DE PASSAGEM PRÉ MOLDADO DE CONCRETO COM TAMPA DE FERRO - Ø60X100CM</v>
      </c>
      <c r="N331" s="67" t="s">
        <v>3847</v>
      </c>
      <c r="O331" s="68" t="s">
        <v>4311</v>
      </c>
      <c r="P331" s="68"/>
      <c r="Q331" s="68" t="s">
        <v>3260</v>
      </c>
      <c r="R331" s="69">
        <v>6</v>
      </c>
      <c r="S331" s="70">
        <v>1150.4195999999999</v>
      </c>
      <c r="T331" s="70">
        <v>6902.5175999999992</v>
      </c>
      <c r="U331" s="67"/>
      <c r="V331" s="71"/>
      <c r="W331" s="171"/>
      <c r="X331" s="172"/>
      <c r="Y331" s="176">
        <f t="shared" si="147"/>
        <v>0</v>
      </c>
      <c r="AA331" s="192"/>
      <c r="AB331" s="193"/>
    </row>
    <row r="332" spans="2:28" hidden="1">
      <c r="B332" s="189">
        <f t="shared" ref="B332:B335" si="228">IF(J332=0,0,U332)</f>
        <v>0</v>
      </c>
      <c r="C332" s="189">
        <f t="shared" ref="C332:C335" ca="1" si="229">IF(OR(J332=0,I332=0),0,IF(_xlfn.IFNA(MATCH(B332,OFFSET($B$5,,,$G332,),),0)&gt;0,0,MAX(OFFSET($C$5,,,$G332,))+1))</f>
        <v>0</v>
      </c>
      <c r="D332" s="189">
        <f t="shared" ref="D332:D335" si="230">IF(J332=0,0,N332&amp;"-"&amp;U332)</f>
        <v>0</v>
      </c>
      <c r="E332" s="189">
        <f t="shared" ref="E332:E335" ca="1" si="231">IF(OR(J332=0,I332=0),0,IF(_xlfn.IFNA(MATCH(D332,OFFSET($D$5,,,$G332,),),0)&gt;0,0,_xlfn.MAXIFS(OFFSET($E$5,,,$G332,),OFFSET($J$5,,,$G332,),J332)+1))</f>
        <v>0</v>
      </c>
      <c r="F332" s="189">
        <f t="shared" ref="F332:F335" si="232">IF(J332=0,0,E332&amp;"-"&amp;N332)</f>
        <v>0</v>
      </c>
      <c r="G332" s="189" cm="1">
        <f t="array" aca="1" ref="G332" ca="1">OFFSET(G332,-1,,,)+1</f>
        <v>327</v>
      </c>
      <c r="H332" s="189">
        <f t="shared" si="138"/>
        <v>0</v>
      </c>
      <c r="I332" s="189">
        <f t="shared" ref="I332:I335" si="233">H332*R332</f>
        <v>0</v>
      </c>
      <c r="J332" s="179">
        <f t="shared" ref="J332:J335" si="234">IF(AND(I332&lt;&gt;0,OR(K332=0,K332="")),N332&amp;" - Mapa",0)</f>
        <v>0</v>
      </c>
      <c r="K332" s="173"/>
      <c r="L332" s="174" t="str" cm="1">
        <f t="array" aca="1" ref="L332" ca="1">IF($K332="",OFFSET(L332,-1,,,),K332)</f>
        <v>02.08.01.06</v>
      </c>
      <c r="M332" s="175" t="str" cm="1">
        <f t="array" aca="1" ref="M332" ca="1">IF(OR($K332=0,$K332=""),OFFSET(M332,-1,,,),O332)</f>
        <v>CAIXA DE PASSAGEM PRÉ MOLDADO DE CONCRETO COM TAMPA DE FERRO - Ø60X100CM</v>
      </c>
      <c r="N332" s="67" t="s">
        <v>182</v>
      </c>
      <c r="O332" s="68" t="s">
        <v>183</v>
      </c>
      <c r="P332" s="68"/>
      <c r="Q332" s="68" t="s">
        <v>3256</v>
      </c>
      <c r="R332" s="69">
        <v>8.4839999999999999E-2</v>
      </c>
      <c r="S332" s="70">
        <v>140</v>
      </c>
      <c r="T332" s="70">
        <v>11.877599999999999</v>
      </c>
      <c r="U332" s="67" t="s">
        <v>277</v>
      </c>
      <c r="V332" s="71" t="s">
        <v>278</v>
      </c>
      <c r="W332" s="171"/>
      <c r="X332" s="172"/>
      <c r="Y332" s="176">
        <f t="shared" ref="Y332:Y335" si="235">X332+W332</f>
        <v>0</v>
      </c>
      <c r="AA332" s="192"/>
      <c r="AB332" s="193"/>
    </row>
    <row r="333" spans="2:28" hidden="1">
      <c r="B333" s="189">
        <f t="shared" si="228"/>
        <v>0</v>
      </c>
      <c r="C333" s="189">
        <f t="shared" ca="1" si="229"/>
        <v>0</v>
      </c>
      <c r="D333" s="189">
        <f t="shared" si="230"/>
        <v>0</v>
      </c>
      <c r="E333" s="189">
        <f t="shared" ca="1" si="231"/>
        <v>0</v>
      </c>
      <c r="F333" s="189">
        <f t="shared" si="232"/>
        <v>0</v>
      </c>
      <c r="G333" s="189" cm="1">
        <f t="array" aca="1" ref="G333" ca="1">OFFSET(G333,-1,,,)+1</f>
        <v>328</v>
      </c>
      <c r="H333" s="189">
        <f t="shared" si="138"/>
        <v>0</v>
      </c>
      <c r="I333" s="189">
        <f t="shared" si="233"/>
        <v>0</v>
      </c>
      <c r="J333" s="179">
        <f t="shared" si="234"/>
        <v>0</v>
      </c>
      <c r="K333" s="173"/>
      <c r="L333" s="174" t="str" cm="1">
        <f t="array" aca="1" ref="L333" ca="1">IF($K333="",OFFSET(L333,-1,,,),K333)</f>
        <v>02.08.01.06</v>
      </c>
      <c r="M333" s="175" t="str" cm="1">
        <f t="array" aca="1" ref="M333" ca="1">IF(OR($K333=0,$K333=""),OFFSET(M333,-1,,,),O333)</f>
        <v>CAIXA DE PASSAGEM PRÉ MOLDADO DE CONCRETO COM TAMPA DE FERRO - Ø60X100CM</v>
      </c>
      <c r="N333" s="67" t="s">
        <v>2833</v>
      </c>
      <c r="O333" s="68" t="s">
        <v>4308</v>
      </c>
      <c r="P333" s="68"/>
      <c r="Q333" s="68" t="s">
        <v>3260</v>
      </c>
      <c r="R333" s="69">
        <v>6</v>
      </c>
      <c r="S333" s="70">
        <v>421</v>
      </c>
      <c r="T333" s="70">
        <v>2526</v>
      </c>
      <c r="U333" s="67" t="s">
        <v>277</v>
      </c>
      <c r="V333" s="71" t="s">
        <v>278</v>
      </c>
      <c r="W333" s="171"/>
      <c r="X333" s="172"/>
      <c r="Y333" s="176">
        <f t="shared" si="235"/>
        <v>0</v>
      </c>
      <c r="AA333" s="192"/>
      <c r="AB333" s="193"/>
    </row>
    <row r="334" spans="2:28" hidden="1">
      <c r="B334" s="189">
        <f t="shared" si="228"/>
        <v>0</v>
      </c>
      <c r="C334" s="189">
        <f t="shared" ca="1" si="229"/>
        <v>0</v>
      </c>
      <c r="D334" s="189">
        <f t="shared" si="230"/>
        <v>0</v>
      </c>
      <c r="E334" s="189">
        <f t="shared" ca="1" si="231"/>
        <v>0</v>
      </c>
      <c r="F334" s="189">
        <f t="shared" si="232"/>
        <v>0</v>
      </c>
      <c r="G334" s="189" cm="1">
        <f t="array" aca="1" ref="G334" ca="1">OFFSET(G334,-1,,,)+1</f>
        <v>329</v>
      </c>
      <c r="H334" s="189">
        <f t="shared" si="138"/>
        <v>0</v>
      </c>
      <c r="I334" s="189">
        <f t="shared" si="233"/>
        <v>0</v>
      </c>
      <c r="J334" s="179">
        <f t="shared" si="234"/>
        <v>0</v>
      </c>
      <c r="K334" s="173"/>
      <c r="L334" s="174" t="str" cm="1">
        <f t="array" aca="1" ref="L334" ca="1">IF($K334="",OFFSET(L334,-1,,,),K334)</f>
        <v>02.08.01.06</v>
      </c>
      <c r="M334" s="175" t="str" cm="1">
        <f t="array" aca="1" ref="M334" ca="1">IF(OR($K334=0,$K334=""),OFFSET(M334,-1,,,),O334)</f>
        <v>CAIXA DE PASSAGEM PRÉ MOLDADO DE CONCRETO COM TAMPA DE FERRO - Ø60X100CM</v>
      </c>
      <c r="N334" s="67" t="s">
        <v>462</v>
      </c>
      <c r="O334" s="68" t="s">
        <v>463</v>
      </c>
      <c r="P334" s="68"/>
      <c r="Q334" s="68" t="s">
        <v>3255</v>
      </c>
      <c r="R334" s="69">
        <v>24.881399999999999</v>
      </c>
      <c r="S334" s="70">
        <v>2.5499999999999998</v>
      </c>
      <c r="T334" s="70">
        <v>63.447569999999992</v>
      </c>
      <c r="U334" s="67" t="s">
        <v>277</v>
      </c>
      <c r="V334" s="71" t="s">
        <v>278</v>
      </c>
      <c r="W334" s="171"/>
      <c r="X334" s="172"/>
      <c r="Y334" s="176">
        <f t="shared" si="235"/>
        <v>0</v>
      </c>
      <c r="AA334" s="192"/>
      <c r="AB334" s="193"/>
    </row>
    <row r="335" spans="2:28" hidden="1">
      <c r="B335" s="189">
        <f t="shared" si="228"/>
        <v>0</v>
      </c>
      <c r="C335" s="189">
        <f t="shared" ca="1" si="229"/>
        <v>0</v>
      </c>
      <c r="D335" s="189">
        <f t="shared" si="230"/>
        <v>0</v>
      </c>
      <c r="E335" s="189">
        <f t="shared" ca="1" si="231"/>
        <v>0</v>
      </c>
      <c r="F335" s="189">
        <f t="shared" si="232"/>
        <v>0</v>
      </c>
      <c r="G335" s="189" cm="1">
        <f t="array" aca="1" ref="G335" ca="1">OFFSET(G335,-1,,,)+1</f>
        <v>330</v>
      </c>
      <c r="H335" s="189">
        <f t="shared" si="138"/>
        <v>0</v>
      </c>
      <c r="I335" s="189">
        <f t="shared" si="233"/>
        <v>0</v>
      </c>
      <c r="J335" s="179">
        <f t="shared" si="234"/>
        <v>0</v>
      </c>
      <c r="K335" s="173"/>
      <c r="L335" s="174" t="str" cm="1">
        <f t="array" aca="1" ref="L335" ca="1">IF($K335="",OFFSET(L335,-1,,,),K335)</f>
        <v>02.08.01.06</v>
      </c>
      <c r="M335" s="175" t="str" cm="1">
        <f t="array" aca="1" ref="M335" ca="1">IF(OR($K335=0,$K335=""),OFFSET(M335,-1,,,),O335)</f>
        <v>CAIXA DE PASSAGEM PRÉ MOLDADO DE CONCRETO COM TAMPA DE FERRO - Ø60X100CM</v>
      </c>
      <c r="N335" s="67" t="s">
        <v>3845</v>
      </c>
      <c r="O335" s="68" t="s">
        <v>4309</v>
      </c>
      <c r="P335" s="68"/>
      <c r="Q335" s="68" t="s">
        <v>3260</v>
      </c>
      <c r="R335" s="69">
        <v>12</v>
      </c>
      <c r="S335" s="70">
        <v>55</v>
      </c>
      <c r="T335" s="70">
        <v>660</v>
      </c>
      <c r="U335" s="67" t="s">
        <v>277</v>
      </c>
      <c r="V335" s="71" t="s">
        <v>278</v>
      </c>
      <c r="W335" s="171"/>
      <c r="X335" s="172"/>
      <c r="Y335" s="176">
        <f t="shared" si="235"/>
        <v>0</v>
      </c>
      <c r="AA335" s="192"/>
      <c r="AB335" s="193"/>
    </row>
    <row r="336" spans="2:28" hidden="1">
      <c r="B336" s="189">
        <f>IF(J336=0,0,U336)</f>
        <v>0</v>
      </c>
      <c r="C336" s="189">
        <f ca="1">IF(OR(J336=0,I336=0),0,IF(_xlfn.IFNA(MATCH(B336,OFFSET($B$5,,,$G336,),),0)&gt;0,0,MAX(OFFSET($C$5,,,$G336,))+1))</f>
        <v>0</v>
      </c>
      <c r="D336" s="189">
        <f>IF(J336=0,0,N336&amp;"-"&amp;U336)</f>
        <v>0</v>
      </c>
      <c r="E336" s="189">
        <f ca="1">IF(OR(J336=0,I336=0),0,IF(_xlfn.IFNA(MATCH(D336,OFFSET($D$5,,,$G336,),),0)&gt;0,0,_xlfn.MAXIFS(OFFSET($E$5,,,$G336,),OFFSET($J$5,,,$G336,),J336)+1))</f>
        <v>0</v>
      </c>
      <c r="F336" s="189">
        <f>IF(J336=0,0,E336&amp;"-"&amp;N336)</f>
        <v>0</v>
      </c>
      <c r="G336" s="189" cm="1">
        <f t="array" aca="1" ref="G336" ca="1">OFFSET(G336,-1,,,)+1</f>
        <v>331</v>
      </c>
      <c r="H336" s="189">
        <f>IF(OR($K336=0,$K336=""),$W336,0)</f>
        <v>0</v>
      </c>
      <c r="I336" s="189">
        <f>H336*R336</f>
        <v>0</v>
      </c>
      <c r="J336" s="179">
        <f>IF(AND(I336&lt;&gt;0,OR(K336=0,K336="")),N336&amp;" - Mapa",0)</f>
        <v>0</v>
      </c>
      <c r="K336" s="173"/>
      <c r="L336" s="174" t="str" cm="1">
        <f t="array" aca="1" ref="L336" ca="1">IF($K336="",OFFSET(L336,-1,,,),K336)</f>
        <v>02.08.01.06</v>
      </c>
      <c r="M336" s="175" t="str" cm="1">
        <f t="array" aca="1" ref="M336" ca="1">IF(OR($K336=0,$K336=""),OFFSET(M336,-1,,,),O336)</f>
        <v>CAIXA DE PASSAGEM PRÉ MOLDADO DE CONCRETO COM TAMPA DE FERRO - Ø60X100CM</v>
      </c>
      <c r="N336" s="67" t="s">
        <v>3846</v>
      </c>
      <c r="O336" s="68" t="s">
        <v>4310</v>
      </c>
      <c r="P336" s="68"/>
      <c r="Q336" s="68" t="s">
        <v>3260</v>
      </c>
      <c r="R336" s="69">
        <v>6</v>
      </c>
      <c r="S336" s="70">
        <v>70</v>
      </c>
      <c r="T336" s="70">
        <v>420</v>
      </c>
      <c r="U336" s="67" t="s">
        <v>277</v>
      </c>
      <c r="V336" s="71" t="s">
        <v>278</v>
      </c>
      <c r="W336" s="171"/>
      <c r="X336" s="172"/>
      <c r="Y336" s="176">
        <f>X336+W336</f>
        <v>0</v>
      </c>
      <c r="AA336" s="192"/>
      <c r="AB336" s="193"/>
    </row>
    <row r="337" spans="2:28" hidden="1">
      <c r="B337" s="189">
        <f t="shared" ref="B337:B344" si="236">IF(J337=0,0,U337)</f>
        <v>0</v>
      </c>
      <c r="C337" s="189">
        <f t="shared" ref="C337:C344" ca="1" si="237">IF(OR(J337=0,I337=0),0,IF(_xlfn.IFNA(MATCH(B337,OFFSET($B$5,,,$G337,),),0)&gt;0,0,MAX(OFFSET($C$5,,,$G337,))+1))</f>
        <v>0</v>
      </c>
      <c r="D337" s="189">
        <f t="shared" ref="D337:D344" si="238">IF(J337=0,0,N337&amp;"-"&amp;U337)</f>
        <v>0</v>
      </c>
      <c r="E337" s="189">
        <f t="shared" ref="E337:E344" ca="1" si="239">IF(OR(J337=0,I337=0),0,IF(_xlfn.IFNA(MATCH(D337,OFFSET($D$5,,,$G337,),),0)&gt;0,0,_xlfn.MAXIFS(OFFSET($E$5,,,$G337,),OFFSET($J$5,,,$G337,),J337)+1))</f>
        <v>0</v>
      </c>
      <c r="F337" s="189">
        <f t="shared" ref="F337:F344" si="240">IF(J337=0,0,E337&amp;"-"&amp;N337)</f>
        <v>0</v>
      </c>
      <c r="G337" s="189" cm="1">
        <f t="array" aca="1" ref="G337" ca="1">OFFSET(G337,-1,,,)+1</f>
        <v>332</v>
      </c>
      <c r="H337" s="189">
        <f t="shared" si="138"/>
        <v>0</v>
      </c>
      <c r="I337" s="189">
        <f t="shared" ref="I337:I344" si="241">H337*R337</f>
        <v>0</v>
      </c>
      <c r="J337" s="179">
        <f t="shared" ref="J337:J344" si="242">IF(AND(I337&lt;&gt;0,OR(K337=0,K337="")),N337&amp;" - Mapa",0)</f>
        <v>0</v>
      </c>
      <c r="K337" s="173"/>
      <c r="L337" s="174" t="str" cm="1">
        <f t="array" aca="1" ref="L337" ca="1">IF($K337="",OFFSET(L337,-1,,,),K337)</f>
        <v>02.08.01.06</v>
      </c>
      <c r="M337" s="175" t="str" cm="1">
        <f t="array" aca="1" ref="M337" ca="1">IF(OR($K337=0,$K337=""),OFFSET(M337,-1,,,),O337)</f>
        <v>CAIXA DE PASSAGEM PRÉ MOLDADO DE CONCRETO COM TAMPA DE FERRO - Ø60X100CM</v>
      </c>
      <c r="N337" s="67" t="s">
        <v>478</v>
      </c>
      <c r="O337" s="68" t="s">
        <v>479</v>
      </c>
      <c r="P337" s="68"/>
      <c r="Q337" s="68" t="s">
        <v>3260</v>
      </c>
      <c r="R337" s="69">
        <v>6</v>
      </c>
      <c r="S337" s="70">
        <v>500</v>
      </c>
      <c r="T337" s="70">
        <v>3000</v>
      </c>
      <c r="U337" s="67" t="s">
        <v>277</v>
      </c>
      <c r="V337" s="71" t="s">
        <v>278</v>
      </c>
      <c r="W337" s="171"/>
      <c r="X337" s="172"/>
      <c r="Y337" s="176">
        <f t="shared" ref="Y337:Y344" si="243">X337+W337</f>
        <v>0</v>
      </c>
      <c r="AA337" s="192"/>
      <c r="AB337" s="193"/>
    </row>
    <row r="338" spans="2:28" hidden="1">
      <c r="B338" s="189">
        <f t="shared" si="236"/>
        <v>0</v>
      </c>
      <c r="C338" s="189">
        <f t="shared" ca="1" si="237"/>
        <v>0</v>
      </c>
      <c r="D338" s="189">
        <f t="shared" si="238"/>
        <v>0</v>
      </c>
      <c r="E338" s="189">
        <f t="shared" ca="1" si="239"/>
        <v>0</v>
      </c>
      <c r="F338" s="189">
        <f t="shared" si="240"/>
        <v>0</v>
      </c>
      <c r="G338" s="189" cm="1">
        <f t="array" aca="1" ref="G338" ca="1">OFFSET(G338,-1,,,)+1</f>
        <v>333</v>
      </c>
      <c r="H338" s="189">
        <f t="shared" si="138"/>
        <v>0</v>
      </c>
      <c r="I338" s="189">
        <f t="shared" si="241"/>
        <v>0</v>
      </c>
      <c r="J338" s="179">
        <f t="shared" si="242"/>
        <v>0</v>
      </c>
      <c r="K338" s="173"/>
      <c r="L338" s="174" t="str" cm="1">
        <f t="array" aca="1" ref="L338" ca="1">IF($K338="",OFFSET(L338,-1,,,),K338)</f>
        <v>02.08.01.06</v>
      </c>
      <c r="M338" s="175" t="str" cm="1">
        <f t="array" aca="1" ref="M338" ca="1">IF(OR($K338=0,$K338=""),OFFSET(M338,-1,,,),O338)</f>
        <v>CAIXA DE PASSAGEM PRÉ MOLDADO DE CONCRETO COM TAMPA DE FERRO - Ø60X100CM</v>
      </c>
      <c r="N338" s="67" t="s">
        <v>177</v>
      </c>
      <c r="O338" s="68" t="s">
        <v>178</v>
      </c>
      <c r="P338" s="68"/>
      <c r="Q338" s="68" t="s">
        <v>3256</v>
      </c>
      <c r="R338" s="69"/>
      <c r="S338" s="70"/>
      <c r="T338" s="70">
        <v>0</v>
      </c>
      <c r="U338" s="67" t="s">
        <v>277</v>
      </c>
      <c r="V338" s="71" t="s">
        <v>278</v>
      </c>
      <c r="W338" s="171"/>
      <c r="X338" s="172"/>
      <c r="Y338" s="176">
        <f t="shared" si="243"/>
        <v>0</v>
      </c>
      <c r="AA338" s="192"/>
      <c r="AB338" s="193"/>
    </row>
    <row r="339" spans="2:28" hidden="1">
      <c r="B339" s="189">
        <f>IF(J339=0,0,U339)</f>
        <v>0</v>
      </c>
      <c r="C339" s="189">
        <f ca="1">IF(OR(J339=0,I339=0),0,IF(_xlfn.IFNA(MATCH(B339,OFFSET($B$5,,,$G339,),),0)&gt;0,0,MAX(OFFSET($C$5,,,$G339,))+1))</f>
        <v>0</v>
      </c>
      <c r="D339" s="189">
        <f>IF(J339=0,0,N339&amp;"-"&amp;U339)</f>
        <v>0</v>
      </c>
      <c r="E339" s="189">
        <f ca="1">IF(OR(J339=0,I339=0),0,IF(_xlfn.IFNA(MATCH(D339,OFFSET($D$5,,,$G339,),),0)&gt;0,0,_xlfn.MAXIFS(OFFSET($E$5,,,$G339,),OFFSET($J$5,,,$G339,),J339)+1))</f>
        <v>0</v>
      </c>
      <c r="F339" s="189">
        <f>IF(J339=0,0,E339&amp;"-"&amp;N339)</f>
        <v>0</v>
      </c>
      <c r="G339" s="189" cm="1">
        <f t="array" aca="1" ref="G339" ca="1">OFFSET(G339,-1,,,)+1</f>
        <v>334</v>
      </c>
      <c r="H339" s="189">
        <f>IF(OR($K339=0,$K339=""),$W339,0)</f>
        <v>0</v>
      </c>
      <c r="I339" s="189">
        <f>H339*R339</f>
        <v>0</v>
      </c>
      <c r="J339" s="179">
        <f>IF(AND(I339&lt;&gt;0,OR(K339=0,K339="")),N339&amp;" - Mapa",0)</f>
        <v>0</v>
      </c>
      <c r="K339" s="173"/>
      <c r="L339" s="174" t="str" cm="1">
        <f t="array" aca="1" ref="L339" ca="1">IF($K339="",OFFSET(L339,-1,,,),K339)</f>
        <v>02.08.01.06</v>
      </c>
      <c r="M339" s="175" t="str" cm="1">
        <f t="array" aca="1" ref="M339" ca="1">IF(OR($K339=0,$K339=""),OFFSET(M339,-1,,,),O339)</f>
        <v>CAIXA DE PASSAGEM PRÉ MOLDADO DE CONCRETO COM TAMPA DE FERRO - Ø60X100CM</v>
      </c>
      <c r="N339" s="67" t="s">
        <v>240</v>
      </c>
      <c r="O339" s="68" t="s">
        <v>179</v>
      </c>
      <c r="P339" s="68"/>
      <c r="Q339" s="68" t="s">
        <v>3255</v>
      </c>
      <c r="R339" s="69">
        <v>50.793600000000012</v>
      </c>
      <c r="S339" s="70">
        <v>0.75000000000000011</v>
      </c>
      <c r="T339" s="70">
        <v>38.095200000000013</v>
      </c>
      <c r="U339" s="67" t="s">
        <v>277</v>
      </c>
      <c r="V339" s="71" t="s">
        <v>278</v>
      </c>
      <c r="W339" s="171"/>
      <c r="X339" s="172"/>
      <c r="Y339" s="176">
        <f>X339+W339</f>
        <v>0</v>
      </c>
      <c r="AA339" s="192"/>
      <c r="AB339" s="193"/>
    </row>
    <row r="340" spans="2:28" hidden="1">
      <c r="B340" s="189">
        <f t="shared" ref="B340:B342" si="244">IF(J340=0,0,U340)</f>
        <v>0</v>
      </c>
      <c r="C340" s="189">
        <f t="shared" ref="C340:C342" ca="1" si="245">IF(OR(J340=0,I340=0),0,IF(_xlfn.IFNA(MATCH(B340,OFFSET($B$5,,,$G340,),),0)&gt;0,0,MAX(OFFSET($C$5,,,$G340,))+1))</f>
        <v>0</v>
      </c>
      <c r="D340" s="189">
        <f t="shared" ref="D340:D342" si="246">IF(J340=0,0,N340&amp;"-"&amp;U340)</f>
        <v>0</v>
      </c>
      <c r="E340" s="189">
        <f t="shared" ref="E340:E342" ca="1" si="247">IF(OR(J340=0,I340=0),0,IF(_xlfn.IFNA(MATCH(D340,OFFSET($D$5,,,$G340,),),0)&gt;0,0,_xlfn.MAXIFS(OFFSET($E$5,,,$G340,),OFFSET($J$5,,,$G340,),J340)+1))</f>
        <v>0</v>
      </c>
      <c r="F340" s="189">
        <f t="shared" ref="F340:F342" si="248">IF(J340=0,0,E340&amp;"-"&amp;N340)</f>
        <v>0</v>
      </c>
      <c r="G340" s="189" cm="1">
        <f t="array" aca="1" ref="G340" ca="1">OFFSET(G340,-1,,,)+1</f>
        <v>335</v>
      </c>
      <c r="H340" s="189">
        <f t="shared" si="138"/>
        <v>0</v>
      </c>
      <c r="I340" s="189">
        <f t="shared" ref="I340:I342" si="249">H340*R340</f>
        <v>0</v>
      </c>
      <c r="J340" s="179">
        <f t="shared" ref="J340:J342" si="250">IF(AND(I340&lt;&gt;0,OR(K340=0,K340="")),N340&amp;" - Mapa",0)</f>
        <v>0</v>
      </c>
      <c r="K340" s="173"/>
      <c r="L340" s="174" t="str" cm="1">
        <f t="array" aca="1" ref="L340" ca="1">IF($K340="",OFFSET(L340,-1,,,),K340)</f>
        <v>02.08.01.06</v>
      </c>
      <c r="M340" s="175" t="str" cm="1">
        <f t="array" aca="1" ref="M340" ca="1">IF(OR($K340=0,$K340=""),OFFSET(M340,-1,,,),O340)</f>
        <v>CAIXA DE PASSAGEM PRÉ MOLDADO DE CONCRETO COM TAMPA DE FERRO - Ø60X100CM</v>
      </c>
      <c r="N340" s="67" t="s">
        <v>180</v>
      </c>
      <c r="O340" s="68" t="s">
        <v>181</v>
      </c>
      <c r="P340" s="68"/>
      <c r="Q340" s="68" t="s">
        <v>3256</v>
      </c>
      <c r="R340" s="69">
        <v>0.15630575999999999</v>
      </c>
      <c r="S340" s="70">
        <v>200.00000000000003</v>
      </c>
      <c r="T340" s="70">
        <v>31.261152000000003</v>
      </c>
      <c r="U340" s="67" t="s">
        <v>277</v>
      </c>
      <c r="V340" s="71" t="s">
        <v>278</v>
      </c>
      <c r="W340" s="171"/>
      <c r="X340" s="172"/>
      <c r="Y340" s="176">
        <f t="shared" ref="Y340:Y342" si="251">X340+W340</f>
        <v>0</v>
      </c>
      <c r="AA340" s="192"/>
      <c r="AB340" s="193"/>
    </row>
    <row r="341" spans="2:28" hidden="1">
      <c r="B341" s="189">
        <f t="shared" si="244"/>
        <v>0</v>
      </c>
      <c r="C341" s="189">
        <f t="shared" ca="1" si="245"/>
        <v>0</v>
      </c>
      <c r="D341" s="189">
        <f t="shared" si="246"/>
        <v>0</v>
      </c>
      <c r="E341" s="189">
        <f t="shared" ca="1" si="247"/>
        <v>0</v>
      </c>
      <c r="F341" s="189">
        <f t="shared" si="248"/>
        <v>0</v>
      </c>
      <c r="G341" s="189" cm="1">
        <f t="array" aca="1" ref="G341" ca="1">OFFSET(G341,-1,,,)+1</f>
        <v>336</v>
      </c>
      <c r="H341" s="189">
        <f t="shared" si="138"/>
        <v>0</v>
      </c>
      <c r="I341" s="189">
        <f t="shared" si="249"/>
        <v>0</v>
      </c>
      <c r="J341" s="179">
        <f t="shared" si="250"/>
        <v>0</v>
      </c>
      <c r="K341" s="173"/>
      <c r="L341" s="174" t="str" cm="1">
        <f t="array" aca="1" ref="L341" ca="1">IF($K341="",OFFSET(L341,-1,,,),K341)</f>
        <v>02.08.01.06</v>
      </c>
      <c r="M341" s="175" t="str" cm="1">
        <f t="array" aca="1" ref="M341" ca="1">IF(OR($K341=0,$K341=""),OFFSET(M341,-1,,,),O341)</f>
        <v>CAIXA DE PASSAGEM PRÉ MOLDADO DE CONCRETO COM TAMPA DE FERRO - Ø60X100CM</v>
      </c>
      <c r="N341" s="67" t="s">
        <v>182</v>
      </c>
      <c r="O341" s="68" t="s">
        <v>183</v>
      </c>
      <c r="P341" s="68"/>
      <c r="Q341" s="68" t="s">
        <v>3256</v>
      </c>
      <c r="R341" s="69">
        <v>0.14429999999999998</v>
      </c>
      <c r="S341" s="70">
        <v>140</v>
      </c>
      <c r="T341" s="70">
        <v>20.201999999999998</v>
      </c>
      <c r="U341" s="67" t="s">
        <v>277</v>
      </c>
      <c r="V341" s="71" t="s">
        <v>278</v>
      </c>
      <c r="W341" s="171"/>
      <c r="X341" s="172"/>
      <c r="Y341" s="176">
        <f t="shared" si="251"/>
        <v>0</v>
      </c>
      <c r="AA341" s="192"/>
      <c r="AB341" s="193"/>
    </row>
    <row r="342" spans="2:28" hidden="1">
      <c r="B342" s="189">
        <f t="shared" si="244"/>
        <v>0</v>
      </c>
      <c r="C342" s="189">
        <f t="shared" ca="1" si="245"/>
        <v>0</v>
      </c>
      <c r="D342" s="189">
        <f t="shared" si="246"/>
        <v>0</v>
      </c>
      <c r="E342" s="189">
        <f t="shared" ca="1" si="247"/>
        <v>0</v>
      </c>
      <c r="F342" s="189">
        <f t="shared" si="248"/>
        <v>0</v>
      </c>
      <c r="G342" s="189" cm="1">
        <f t="array" aca="1" ref="G342" ca="1">OFFSET(G342,-1,,,)+1</f>
        <v>337</v>
      </c>
      <c r="H342" s="189">
        <f t="shared" si="138"/>
        <v>0</v>
      </c>
      <c r="I342" s="189">
        <f t="shared" si="249"/>
        <v>0</v>
      </c>
      <c r="J342" s="179">
        <f t="shared" si="250"/>
        <v>0</v>
      </c>
      <c r="K342" s="173"/>
      <c r="L342" s="174" t="str" cm="1">
        <f t="array" aca="1" ref="L342" ca="1">IF($K342="",OFFSET(L342,-1,,,),K342)</f>
        <v>02.08.01.06</v>
      </c>
      <c r="M342" s="175" t="str" cm="1">
        <f t="array" aca="1" ref="M342" ca="1">IF(OR($K342=0,$K342=""),OFFSET(M342,-1,,,),O342)</f>
        <v>CAIXA DE PASSAGEM PRÉ MOLDADO DE CONCRETO COM TAMPA DE FERRO - Ø60X100CM</v>
      </c>
      <c r="N342" s="67" t="s">
        <v>184</v>
      </c>
      <c r="O342" s="68" t="s">
        <v>185</v>
      </c>
      <c r="P342" s="68"/>
      <c r="Q342" s="68" t="s">
        <v>3256</v>
      </c>
      <c r="R342" s="69">
        <v>6.0721440000000002E-2</v>
      </c>
      <c r="S342" s="70">
        <v>130</v>
      </c>
      <c r="T342" s="70">
        <v>7.8937872000000002</v>
      </c>
      <c r="U342" s="67" t="s">
        <v>277</v>
      </c>
      <c r="V342" s="71" t="s">
        <v>278</v>
      </c>
      <c r="W342" s="171"/>
      <c r="X342" s="172"/>
      <c r="Y342" s="176">
        <f t="shared" si="251"/>
        <v>0</v>
      </c>
      <c r="AA342" s="192"/>
      <c r="AB342" s="193"/>
    </row>
    <row r="343" spans="2:28" hidden="1">
      <c r="B343" s="189">
        <f>IF(J343=0,0,U343)</f>
        <v>0</v>
      </c>
      <c r="C343" s="189">
        <f ca="1">IF(OR(J343=0,I343=0),0,IF(_xlfn.IFNA(MATCH(B343,OFFSET($B$5,,,$G343,),),0)&gt;0,0,MAX(OFFSET($C$5,,,$G343,))+1))</f>
        <v>0</v>
      </c>
      <c r="D343" s="189">
        <f>IF(J343=0,0,N343&amp;"-"&amp;U343)</f>
        <v>0</v>
      </c>
      <c r="E343" s="189">
        <f ca="1">IF(OR(J343=0,I343=0),0,IF(_xlfn.IFNA(MATCH(D343,OFFSET($D$5,,,$G343,),),0)&gt;0,0,_xlfn.MAXIFS(OFFSET($E$5,,,$G343,),OFFSET($J$5,,,$G343,),J343)+1))</f>
        <v>0</v>
      </c>
      <c r="F343" s="189">
        <f>IF(J343=0,0,E343&amp;"-"&amp;N343)</f>
        <v>0</v>
      </c>
      <c r="G343" s="189" cm="1">
        <f t="array" aca="1" ref="G343" ca="1">OFFSET(G343,-1,,,)+1</f>
        <v>338</v>
      </c>
      <c r="H343" s="189">
        <f>IF(OR($K343=0,$K343=""),$W343,0)</f>
        <v>0</v>
      </c>
      <c r="I343" s="189">
        <f>H343*R343</f>
        <v>0</v>
      </c>
      <c r="J343" s="179">
        <f>IF(AND(I343&lt;&gt;0,OR(K343=0,K343="")),N343&amp;" - Mapa",0)</f>
        <v>0</v>
      </c>
      <c r="K343" s="173"/>
      <c r="L343" s="174" t="str" cm="1">
        <f t="array" aca="1" ref="L343" ca="1">IF($K343="",OFFSET(L343,-1,,,),K343)</f>
        <v>02.08.01.06</v>
      </c>
      <c r="M343" s="175" t="str" cm="1">
        <f t="array" aca="1" ref="M343" ca="1">IF(OR($K343=0,$K343=""),OFFSET(M343,-1,,,),O343)</f>
        <v>CAIXA DE PASSAGEM PRÉ MOLDADO DE CONCRETO COM TAMPA DE FERRO - Ø60X100CM</v>
      </c>
      <c r="N343" s="67" t="s">
        <v>238</v>
      </c>
      <c r="O343" s="68" t="s">
        <v>239</v>
      </c>
      <c r="P343" s="68"/>
      <c r="Q343" s="68" t="s">
        <v>3256</v>
      </c>
      <c r="R343" s="69"/>
      <c r="S343" s="70"/>
      <c r="T343" s="70">
        <v>0</v>
      </c>
      <c r="U343" s="67" t="s">
        <v>277</v>
      </c>
      <c r="V343" s="71" t="s">
        <v>278</v>
      </c>
      <c r="W343" s="171"/>
      <c r="X343" s="172"/>
      <c r="Y343" s="176">
        <f>X343+W343</f>
        <v>0</v>
      </c>
      <c r="AA343" s="192"/>
      <c r="AB343" s="193"/>
    </row>
    <row r="344" spans="2:28" hidden="1">
      <c r="B344" s="189">
        <f t="shared" si="236"/>
        <v>0</v>
      </c>
      <c r="C344" s="189">
        <f t="shared" ca="1" si="237"/>
        <v>0</v>
      </c>
      <c r="D344" s="189">
        <f t="shared" si="238"/>
        <v>0</v>
      </c>
      <c r="E344" s="189">
        <f t="shared" ca="1" si="239"/>
        <v>0</v>
      </c>
      <c r="F344" s="189">
        <f t="shared" si="240"/>
        <v>0</v>
      </c>
      <c r="G344" s="189" cm="1">
        <f t="array" aca="1" ref="G344" ca="1">OFFSET(G344,-1,,,)+1</f>
        <v>339</v>
      </c>
      <c r="H344" s="189">
        <f t="shared" si="138"/>
        <v>0</v>
      </c>
      <c r="I344" s="189">
        <f t="shared" si="241"/>
        <v>0</v>
      </c>
      <c r="J344" s="179">
        <f t="shared" si="242"/>
        <v>0</v>
      </c>
      <c r="K344" s="173"/>
      <c r="L344" s="174" t="str" cm="1">
        <f t="array" aca="1" ref="L344" ca="1">IF($K344="",OFFSET(L344,-1,,,),K344)</f>
        <v>02.08.01.06</v>
      </c>
      <c r="M344" s="175" t="str" cm="1">
        <f t="array" aca="1" ref="M344" ca="1">IF(OR($K344=0,$K344=""),OFFSET(M344,-1,,,),O344)</f>
        <v>CAIXA DE PASSAGEM PRÉ MOLDADO DE CONCRETO COM TAMPA DE FERRO - Ø60X100CM</v>
      </c>
      <c r="N344" s="67" t="s">
        <v>240</v>
      </c>
      <c r="O344" s="68" t="s">
        <v>179</v>
      </c>
      <c r="P344" s="68"/>
      <c r="Q344" s="68" t="s">
        <v>3255</v>
      </c>
      <c r="R344" s="69">
        <v>84.000000000000014</v>
      </c>
      <c r="S344" s="70">
        <v>0.75000000000000011</v>
      </c>
      <c r="T344" s="70">
        <v>63.000000000000021</v>
      </c>
      <c r="U344" s="67" t="s">
        <v>277</v>
      </c>
      <c r="V344" s="71" t="s">
        <v>278</v>
      </c>
      <c r="W344" s="171"/>
      <c r="X344" s="172"/>
      <c r="Y344" s="176">
        <f t="shared" si="243"/>
        <v>0</v>
      </c>
      <c r="AA344" s="192"/>
      <c r="AB344" s="193"/>
    </row>
    <row r="345" spans="2:28" hidden="1">
      <c r="B345" s="189">
        <f t="shared" si="140"/>
        <v>0</v>
      </c>
      <c r="C345" s="189">
        <f t="shared" ca="1" si="141"/>
        <v>0</v>
      </c>
      <c r="D345" s="189">
        <f t="shared" si="142"/>
        <v>0</v>
      </c>
      <c r="E345" s="189">
        <f t="shared" ca="1" si="143"/>
        <v>0</v>
      </c>
      <c r="F345" s="189">
        <f t="shared" si="144"/>
        <v>0</v>
      </c>
      <c r="G345" s="189" cm="1">
        <f t="array" aca="1" ref="G345" ca="1">OFFSET(G345,-1,,,)+1</f>
        <v>340</v>
      </c>
      <c r="H345" s="189">
        <f t="shared" si="138"/>
        <v>0</v>
      </c>
      <c r="I345" s="189">
        <f t="shared" si="145"/>
        <v>0</v>
      </c>
      <c r="J345" s="179">
        <f t="shared" si="146"/>
        <v>0</v>
      </c>
      <c r="K345" s="173"/>
      <c r="L345" s="174" t="str" cm="1">
        <f t="array" aca="1" ref="L345" ca="1">IF($K345="",OFFSET(L345,-1,,,),K345)</f>
        <v>02.08.01.06</v>
      </c>
      <c r="M345" s="175" t="str" cm="1">
        <f t="array" aca="1" ref="M345" ca="1">IF(OR($K345=0,$K345=""),OFFSET(M345,-1,,,),O345)</f>
        <v>CAIXA DE PASSAGEM PRÉ MOLDADO DE CONCRETO COM TAMPA DE FERRO - Ø60X100CM</v>
      </c>
      <c r="N345" s="67" t="s">
        <v>180</v>
      </c>
      <c r="O345" s="68" t="s">
        <v>181</v>
      </c>
      <c r="P345" s="68"/>
      <c r="Q345" s="68" t="s">
        <v>3256</v>
      </c>
      <c r="R345" s="69">
        <v>0.21</v>
      </c>
      <c r="S345" s="70">
        <v>200.00000000000003</v>
      </c>
      <c r="T345" s="70">
        <v>42.000000000000007</v>
      </c>
      <c r="U345" s="67" t="s">
        <v>277</v>
      </c>
      <c r="V345" s="71" t="s">
        <v>278</v>
      </c>
      <c r="W345" s="171"/>
      <c r="X345" s="172"/>
      <c r="Y345" s="176">
        <f t="shared" si="147"/>
        <v>0</v>
      </c>
      <c r="AA345" s="192"/>
      <c r="AB345" s="193"/>
    </row>
    <row r="346" spans="2:28" hidden="1">
      <c r="B346" s="189">
        <f t="shared" si="140"/>
        <v>0</v>
      </c>
      <c r="C346" s="189">
        <f t="shared" ca="1" si="141"/>
        <v>0</v>
      </c>
      <c r="D346" s="189">
        <f t="shared" si="142"/>
        <v>0</v>
      </c>
      <c r="E346" s="189">
        <f t="shared" ca="1" si="143"/>
        <v>0</v>
      </c>
      <c r="F346" s="189">
        <f t="shared" si="144"/>
        <v>0</v>
      </c>
      <c r="G346" s="189" cm="1">
        <f t="array" aca="1" ref="G346" ca="1">OFFSET(G346,-1,,,)+1</f>
        <v>341</v>
      </c>
      <c r="H346" s="189">
        <f t="shared" si="138"/>
        <v>0</v>
      </c>
      <c r="I346" s="189">
        <f t="shared" si="145"/>
        <v>0</v>
      </c>
      <c r="J346" s="179">
        <f t="shared" si="146"/>
        <v>0</v>
      </c>
      <c r="K346" s="173"/>
      <c r="L346" s="174" t="str" cm="1">
        <f t="array" aca="1" ref="L346" ca="1">IF($K346="",OFFSET(L346,-1,,,),K346)</f>
        <v>02.08.01.06</v>
      </c>
      <c r="M346" s="175" t="str" cm="1">
        <f t="array" aca="1" ref="M346" ca="1">IF(OR($K346=0,$K346=""),OFFSET(M346,-1,,,),O346)</f>
        <v>CAIXA DE PASSAGEM PRÉ MOLDADO DE CONCRETO COM TAMPA DE FERRO - Ø60X100CM</v>
      </c>
      <c r="N346" s="67" t="s">
        <v>230</v>
      </c>
      <c r="O346" s="68" t="s">
        <v>231</v>
      </c>
      <c r="P346" s="68"/>
      <c r="Q346" s="68" t="s">
        <v>3261</v>
      </c>
      <c r="R346" s="69">
        <v>0.84</v>
      </c>
      <c r="S346" s="70">
        <v>22.310000000000002</v>
      </c>
      <c r="T346" s="70">
        <v>18.740400000000001</v>
      </c>
      <c r="U346" s="67" t="s">
        <v>277</v>
      </c>
      <c r="V346" s="71" t="s">
        <v>278</v>
      </c>
      <c r="W346" s="171"/>
      <c r="X346" s="172"/>
      <c r="Y346" s="176">
        <f t="shared" si="147"/>
        <v>0</v>
      </c>
      <c r="AA346" s="192"/>
      <c r="AB346" s="193"/>
    </row>
    <row r="347" spans="2:28">
      <c r="B347" s="189">
        <f t="shared" si="140"/>
        <v>0</v>
      </c>
      <c r="C347" s="189">
        <f t="shared" ca="1" si="141"/>
        <v>0</v>
      </c>
      <c r="D347" s="189">
        <f t="shared" si="142"/>
        <v>0</v>
      </c>
      <c r="E347" s="189">
        <f t="shared" ca="1" si="143"/>
        <v>0</v>
      </c>
      <c r="F347" s="189">
        <f t="shared" si="144"/>
        <v>0</v>
      </c>
      <c r="G347" s="189" cm="1">
        <f t="array" aca="1" ref="G347" ca="1">OFFSET(G347,-1,,,)+1</f>
        <v>342</v>
      </c>
      <c r="H347" s="189">
        <f t="shared" si="138"/>
        <v>0</v>
      </c>
      <c r="I347" s="189">
        <f t="shared" si="145"/>
        <v>0</v>
      </c>
      <c r="J347" s="179">
        <f t="shared" si="146"/>
        <v>0</v>
      </c>
      <c r="K347" s="173" t="s">
        <v>480</v>
      </c>
      <c r="L347" s="174" t="str" cm="1">
        <f t="array" aca="1" ref="L347" ca="1">IF($K347="",OFFSET(L347,-1,,,),K347)</f>
        <v>02.08.01.07</v>
      </c>
      <c r="M347" s="175" t="str" cm="1">
        <f t="array" aca="1" ref="M347" ca="1">IF(OR($K347=0,$K347=""),OFFSET(M347,-1,,,),O347)</f>
        <v>CAIXA DE PASSAGEM PRÉ MOLDADO DE CONCRETO COM TAMPA DE FERRO - Ø80X100CM</v>
      </c>
      <c r="N347" s="67" t="s">
        <v>3848</v>
      </c>
      <c r="O347" s="68" t="s">
        <v>4312</v>
      </c>
      <c r="P347" s="68"/>
      <c r="Q347" s="68" t="s">
        <v>3260</v>
      </c>
      <c r="R347" s="69">
        <v>32</v>
      </c>
      <c r="S347" s="70">
        <v>1203.0106000000001</v>
      </c>
      <c r="T347" s="70">
        <v>38496.339200000002</v>
      </c>
      <c r="U347" s="67"/>
      <c r="V347" s="71"/>
      <c r="W347" s="171"/>
      <c r="X347" s="172"/>
      <c r="Y347" s="176">
        <f t="shared" si="147"/>
        <v>0</v>
      </c>
      <c r="AA347" s="192"/>
      <c r="AB347" s="193"/>
    </row>
    <row r="348" spans="2:28" hidden="1">
      <c r="B348" s="189">
        <f t="shared" si="140"/>
        <v>0</v>
      </c>
      <c r="C348" s="189">
        <f t="shared" ca="1" si="141"/>
        <v>0</v>
      </c>
      <c r="D348" s="189">
        <f t="shared" si="142"/>
        <v>0</v>
      </c>
      <c r="E348" s="189">
        <f t="shared" ca="1" si="143"/>
        <v>0</v>
      </c>
      <c r="F348" s="189">
        <f t="shared" si="144"/>
        <v>0</v>
      </c>
      <c r="G348" s="189" cm="1">
        <f t="array" aca="1" ref="G348" ca="1">OFFSET(G348,-1,,,)+1</f>
        <v>343</v>
      </c>
      <c r="H348" s="189">
        <f t="shared" si="138"/>
        <v>0</v>
      </c>
      <c r="I348" s="189">
        <f t="shared" si="145"/>
        <v>0</v>
      </c>
      <c r="J348" s="179">
        <f t="shared" si="146"/>
        <v>0</v>
      </c>
      <c r="K348" s="173"/>
      <c r="L348" s="174" t="str" cm="1">
        <f t="array" aca="1" ref="L348" ca="1">IF($K348="",OFFSET(L348,-1,,,),K348)</f>
        <v>02.08.01.07</v>
      </c>
      <c r="M348" s="175" t="str" cm="1">
        <f t="array" aca="1" ref="M348" ca="1">IF(OR($K348=0,$K348=""),OFFSET(M348,-1,,,),O348)</f>
        <v>CAIXA DE PASSAGEM PRÉ MOLDADO DE CONCRETO COM TAMPA DE FERRO - Ø80X100CM</v>
      </c>
      <c r="N348" s="67" t="s">
        <v>182</v>
      </c>
      <c r="O348" s="68" t="s">
        <v>183</v>
      </c>
      <c r="P348" s="68"/>
      <c r="Q348" s="68" t="s">
        <v>3256</v>
      </c>
      <c r="R348" s="69">
        <v>0.80415999999999999</v>
      </c>
      <c r="S348" s="70">
        <v>140</v>
      </c>
      <c r="T348" s="70">
        <v>112.58239999999999</v>
      </c>
      <c r="U348" s="67" t="s">
        <v>277</v>
      </c>
      <c r="V348" s="71" t="s">
        <v>278</v>
      </c>
      <c r="W348" s="171"/>
      <c r="X348" s="172"/>
      <c r="Y348" s="176">
        <f t="shared" si="147"/>
        <v>0</v>
      </c>
      <c r="AA348" s="192"/>
      <c r="AB348" s="193"/>
    </row>
    <row r="349" spans="2:28" hidden="1">
      <c r="B349" s="189">
        <f t="shared" si="140"/>
        <v>0</v>
      </c>
      <c r="C349" s="189">
        <f t="shared" ca="1" si="141"/>
        <v>0</v>
      </c>
      <c r="D349" s="189">
        <f t="shared" si="142"/>
        <v>0</v>
      </c>
      <c r="E349" s="189">
        <f t="shared" ca="1" si="143"/>
        <v>0</v>
      </c>
      <c r="F349" s="189">
        <f t="shared" si="144"/>
        <v>0</v>
      </c>
      <c r="G349" s="189" cm="1">
        <f t="array" aca="1" ref="G349" ca="1">OFFSET(G349,-1,,,)+1</f>
        <v>344</v>
      </c>
      <c r="H349" s="189">
        <f t="shared" si="138"/>
        <v>0</v>
      </c>
      <c r="I349" s="189">
        <f t="shared" si="145"/>
        <v>0</v>
      </c>
      <c r="J349" s="179">
        <f t="shared" si="146"/>
        <v>0</v>
      </c>
      <c r="K349" s="173"/>
      <c r="L349" s="174" t="str" cm="1">
        <f t="array" aca="1" ref="L349" ca="1">IF($K349="",OFFSET(L349,-1,,,),K349)</f>
        <v>02.08.01.07</v>
      </c>
      <c r="M349" s="175" t="str" cm="1">
        <f t="array" aca="1" ref="M349" ca="1">IF(OR($K349=0,$K349=""),OFFSET(M349,-1,,,),O349)</f>
        <v>CAIXA DE PASSAGEM PRÉ MOLDADO DE CONCRETO COM TAMPA DE FERRO - Ø80X100CM</v>
      </c>
      <c r="N349" s="67" t="s">
        <v>2833</v>
      </c>
      <c r="O349" s="68" t="s">
        <v>4308</v>
      </c>
      <c r="P349" s="68"/>
      <c r="Q349" s="68" t="s">
        <v>3260</v>
      </c>
      <c r="R349" s="69">
        <v>32</v>
      </c>
      <c r="S349" s="70">
        <v>421</v>
      </c>
      <c r="T349" s="70">
        <v>13472</v>
      </c>
      <c r="U349" s="67" t="s">
        <v>277</v>
      </c>
      <c r="V349" s="71" t="s">
        <v>278</v>
      </c>
      <c r="W349" s="171"/>
      <c r="X349" s="172"/>
      <c r="Y349" s="176">
        <f t="shared" si="147"/>
        <v>0</v>
      </c>
      <c r="AA349" s="192"/>
      <c r="AB349" s="193"/>
    </row>
    <row r="350" spans="2:28" hidden="1">
      <c r="B350" s="189">
        <f t="shared" si="140"/>
        <v>0</v>
      </c>
      <c r="C350" s="189">
        <f t="shared" ca="1" si="141"/>
        <v>0</v>
      </c>
      <c r="D350" s="189">
        <f t="shared" si="142"/>
        <v>0</v>
      </c>
      <c r="E350" s="189">
        <f t="shared" ca="1" si="143"/>
        <v>0</v>
      </c>
      <c r="F350" s="189">
        <f t="shared" si="144"/>
        <v>0</v>
      </c>
      <c r="G350" s="189" cm="1">
        <f t="array" aca="1" ref="G350" ca="1">OFFSET(G350,-1,,,)+1</f>
        <v>345</v>
      </c>
      <c r="H350" s="189">
        <f t="shared" si="138"/>
        <v>0</v>
      </c>
      <c r="I350" s="189">
        <f t="shared" si="145"/>
        <v>0</v>
      </c>
      <c r="J350" s="179">
        <f t="shared" si="146"/>
        <v>0</v>
      </c>
      <c r="K350" s="173"/>
      <c r="L350" s="174" t="str" cm="1">
        <f t="array" aca="1" ref="L350" ca="1">IF($K350="",OFFSET(L350,-1,,,),K350)</f>
        <v>02.08.01.07</v>
      </c>
      <c r="M350" s="175" t="str" cm="1">
        <f t="array" aca="1" ref="M350" ca="1">IF(OR($K350=0,$K350=""),OFFSET(M350,-1,,,),O350)</f>
        <v>CAIXA DE PASSAGEM PRÉ MOLDADO DE CONCRETO COM TAMPA DE FERRO - Ø80X100CM</v>
      </c>
      <c r="N350" s="67" t="s">
        <v>462</v>
      </c>
      <c r="O350" s="68" t="s">
        <v>463</v>
      </c>
      <c r="P350" s="68"/>
      <c r="Q350" s="68" t="s">
        <v>3255</v>
      </c>
      <c r="R350" s="69">
        <v>225.18943999999999</v>
      </c>
      <c r="S350" s="70">
        <v>2.5499999999999998</v>
      </c>
      <c r="T350" s="70">
        <v>574.23307199999988</v>
      </c>
      <c r="U350" s="67" t="s">
        <v>277</v>
      </c>
      <c r="V350" s="71" t="s">
        <v>278</v>
      </c>
      <c r="W350" s="171"/>
      <c r="X350" s="172"/>
      <c r="Y350" s="176">
        <f t="shared" si="147"/>
        <v>0</v>
      </c>
      <c r="AA350" s="192"/>
      <c r="AB350" s="193"/>
    </row>
    <row r="351" spans="2:28" hidden="1">
      <c r="B351" s="189">
        <f>IF(J351=0,0,U351)</f>
        <v>0</v>
      </c>
      <c r="C351" s="189">
        <f ca="1">IF(OR(J351=0,I351=0),0,IF(_xlfn.IFNA(MATCH(B351,OFFSET($B$5,,,$G351,),),0)&gt;0,0,MAX(OFFSET($C$5,,,$G351,))+1))</f>
        <v>0</v>
      </c>
      <c r="D351" s="189">
        <f>IF(J351=0,0,N351&amp;"-"&amp;U351)</f>
        <v>0</v>
      </c>
      <c r="E351" s="189">
        <f ca="1">IF(OR(J351=0,I351=0),0,IF(_xlfn.IFNA(MATCH(D351,OFFSET($D$5,,,$G351,),),0)&gt;0,0,_xlfn.MAXIFS(OFFSET($E$5,,,$G351,),OFFSET($J$5,,,$G351,),J351)+1))</f>
        <v>0</v>
      </c>
      <c r="F351" s="189">
        <f>IF(J351=0,0,E351&amp;"-"&amp;N351)</f>
        <v>0</v>
      </c>
      <c r="G351" s="189" cm="1">
        <f t="array" aca="1" ref="G351" ca="1">OFFSET(G351,-1,,,)+1</f>
        <v>346</v>
      </c>
      <c r="H351" s="189">
        <f>IF(OR($K351=0,$K351=""),$W351,0)</f>
        <v>0</v>
      </c>
      <c r="I351" s="189">
        <f>H351*R351</f>
        <v>0</v>
      </c>
      <c r="J351" s="179">
        <f>IF(AND(I351&lt;&gt;0,OR(K351=0,K351="")),N351&amp;" - Mapa",0)</f>
        <v>0</v>
      </c>
      <c r="K351" s="173"/>
      <c r="L351" s="174" t="str" cm="1">
        <f t="array" aca="1" ref="L351" ca="1">IF($K351="",OFFSET(L351,-1,,,),K351)</f>
        <v>02.08.01.07</v>
      </c>
      <c r="M351" s="175" t="str" cm="1">
        <f t="array" aca="1" ref="M351" ca="1">IF(OR($K351=0,$K351=""),OFFSET(M351,-1,,,),O351)</f>
        <v>CAIXA DE PASSAGEM PRÉ MOLDADO DE CONCRETO COM TAMPA DE FERRO - Ø80X100CM</v>
      </c>
      <c r="N351" s="67" t="s">
        <v>3849</v>
      </c>
      <c r="O351" s="68" t="s">
        <v>4313</v>
      </c>
      <c r="P351" s="68"/>
      <c r="Q351" s="68" t="s">
        <v>3260</v>
      </c>
      <c r="R351" s="69">
        <v>64</v>
      </c>
      <c r="S351" s="70">
        <v>65</v>
      </c>
      <c r="T351" s="70">
        <v>4160</v>
      </c>
      <c r="U351" s="67" t="s">
        <v>277</v>
      </c>
      <c r="V351" s="71" t="s">
        <v>278</v>
      </c>
      <c r="W351" s="171"/>
      <c r="X351" s="172"/>
      <c r="Y351" s="176">
        <f>X351+W351</f>
        <v>0</v>
      </c>
      <c r="AA351" s="192"/>
      <c r="AB351" s="193"/>
    </row>
    <row r="352" spans="2:28" hidden="1">
      <c r="B352" s="189">
        <f t="shared" ref="B352:B355" si="252">IF(J352=0,0,U352)</f>
        <v>0</v>
      </c>
      <c r="C352" s="189">
        <f t="shared" ref="C352:C355" ca="1" si="253">IF(OR(J352=0,I352=0),0,IF(_xlfn.IFNA(MATCH(B352,OFFSET($B$5,,,$G352,),),0)&gt;0,0,MAX(OFFSET($C$5,,,$G352,))+1))</f>
        <v>0</v>
      </c>
      <c r="D352" s="189">
        <f t="shared" ref="D352:D355" si="254">IF(J352=0,0,N352&amp;"-"&amp;U352)</f>
        <v>0</v>
      </c>
      <c r="E352" s="189">
        <f t="shared" ref="E352:E355" ca="1" si="255">IF(OR(J352=0,I352=0),0,IF(_xlfn.IFNA(MATCH(D352,OFFSET($D$5,,,$G352,),),0)&gt;0,0,_xlfn.MAXIFS(OFFSET($E$5,,,$G352,),OFFSET($J$5,,,$G352,),J352)+1))</f>
        <v>0</v>
      </c>
      <c r="F352" s="189">
        <f t="shared" ref="F352:F355" si="256">IF(J352=0,0,E352&amp;"-"&amp;N352)</f>
        <v>0</v>
      </c>
      <c r="G352" s="189" cm="1">
        <f t="array" aca="1" ref="G352" ca="1">OFFSET(G352,-1,,,)+1</f>
        <v>347</v>
      </c>
      <c r="H352" s="189">
        <f t="shared" si="138"/>
        <v>0</v>
      </c>
      <c r="I352" s="189">
        <f t="shared" ref="I352:I355" si="257">H352*R352</f>
        <v>0</v>
      </c>
      <c r="J352" s="179">
        <f t="shared" ref="J352:J355" si="258">IF(AND(I352&lt;&gt;0,OR(K352=0,K352="")),N352&amp;" - Mapa",0)</f>
        <v>0</v>
      </c>
      <c r="K352" s="173"/>
      <c r="L352" s="174" t="str" cm="1">
        <f t="array" aca="1" ref="L352" ca="1">IF($K352="",OFFSET(L352,-1,,,),K352)</f>
        <v>02.08.01.07</v>
      </c>
      <c r="M352" s="175" t="str" cm="1">
        <f t="array" aca="1" ref="M352" ca="1">IF(OR($K352=0,$K352=""),OFFSET(M352,-1,,,),O352)</f>
        <v>CAIXA DE PASSAGEM PRÉ MOLDADO DE CONCRETO COM TAMPA DE FERRO - Ø80X100CM</v>
      </c>
      <c r="N352" s="67" t="s">
        <v>3850</v>
      </c>
      <c r="O352" s="68" t="s">
        <v>4314</v>
      </c>
      <c r="P352" s="68"/>
      <c r="Q352" s="68" t="s">
        <v>3260</v>
      </c>
      <c r="R352" s="69">
        <v>32</v>
      </c>
      <c r="S352" s="70">
        <v>76</v>
      </c>
      <c r="T352" s="70">
        <v>2432</v>
      </c>
      <c r="U352" s="67" t="s">
        <v>277</v>
      </c>
      <c r="V352" s="71" t="s">
        <v>278</v>
      </c>
      <c r="W352" s="171"/>
      <c r="X352" s="172"/>
      <c r="Y352" s="176">
        <f t="shared" ref="Y352:Y355" si="259">X352+W352</f>
        <v>0</v>
      </c>
      <c r="AA352" s="192"/>
      <c r="AB352" s="193"/>
    </row>
    <row r="353" spans="2:28" hidden="1">
      <c r="B353" s="189">
        <f t="shared" si="252"/>
        <v>0</v>
      </c>
      <c r="C353" s="189">
        <f t="shared" ca="1" si="253"/>
        <v>0</v>
      </c>
      <c r="D353" s="189">
        <f t="shared" si="254"/>
        <v>0</v>
      </c>
      <c r="E353" s="189">
        <f t="shared" ca="1" si="255"/>
        <v>0</v>
      </c>
      <c r="F353" s="189">
        <f t="shared" si="256"/>
        <v>0</v>
      </c>
      <c r="G353" s="189" cm="1">
        <f t="array" aca="1" ref="G353" ca="1">OFFSET(G353,-1,,,)+1</f>
        <v>348</v>
      </c>
      <c r="H353" s="189">
        <f t="shared" si="138"/>
        <v>0</v>
      </c>
      <c r="I353" s="189">
        <f t="shared" si="257"/>
        <v>0</v>
      </c>
      <c r="J353" s="179">
        <f t="shared" si="258"/>
        <v>0</v>
      </c>
      <c r="K353" s="173"/>
      <c r="L353" s="174" t="str" cm="1">
        <f t="array" aca="1" ref="L353" ca="1">IF($K353="",OFFSET(L353,-1,,,),K353)</f>
        <v>02.08.01.07</v>
      </c>
      <c r="M353" s="175" t="str" cm="1">
        <f t="array" aca="1" ref="M353" ca="1">IF(OR($K353=0,$K353=""),OFFSET(M353,-1,,,),O353)</f>
        <v>CAIXA DE PASSAGEM PRÉ MOLDADO DE CONCRETO COM TAMPA DE FERRO - Ø80X100CM</v>
      </c>
      <c r="N353" s="67" t="s">
        <v>478</v>
      </c>
      <c r="O353" s="68" t="s">
        <v>479</v>
      </c>
      <c r="P353" s="68"/>
      <c r="Q353" s="68" t="s">
        <v>3260</v>
      </c>
      <c r="R353" s="69">
        <v>32</v>
      </c>
      <c r="S353" s="70">
        <v>500</v>
      </c>
      <c r="T353" s="70">
        <v>16000</v>
      </c>
      <c r="U353" s="67" t="s">
        <v>277</v>
      </c>
      <c r="V353" s="71" t="s">
        <v>278</v>
      </c>
      <c r="W353" s="171"/>
      <c r="X353" s="172"/>
      <c r="Y353" s="176">
        <f t="shared" si="259"/>
        <v>0</v>
      </c>
      <c r="AA353" s="192"/>
      <c r="AB353" s="193"/>
    </row>
    <row r="354" spans="2:28" hidden="1">
      <c r="B354" s="189">
        <f t="shared" si="252"/>
        <v>0</v>
      </c>
      <c r="C354" s="189">
        <f t="shared" ca="1" si="253"/>
        <v>0</v>
      </c>
      <c r="D354" s="189">
        <f t="shared" si="254"/>
        <v>0</v>
      </c>
      <c r="E354" s="189">
        <f t="shared" ca="1" si="255"/>
        <v>0</v>
      </c>
      <c r="F354" s="189">
        <f t="shared" si="256"/>
        <v>0</v>
      </c>
      <c r="G354" s="189" cm="1">
        <f t="array" aca="1" ref="G354" ca="1">OFFSET(G354,-1,,,)+1</f>
        <v>349</v>
      </c>
      <c r="H354" s="189">
        <f t="shared" si="138"/>
        <v>0</v>
      </c>
      <c r="I354" s="189">
        <f t="shared" si="257"/>
        <v>0</v>
      </c>
      <c r="J354" s="179">
        <f t="shared" si="258"/>
        <v>0</v>
      </c>
      <c r="K354" s="173"/>
      <c r="L354" s="174" t="str" cm="1">
        <f t="array" aca="1" ref="L354" ca="1">IF($K354="",OFFSET(L354,-1,,,),K354)</f>
        <v>02.08.01.07</v>
      </c>
      <c r="M354" s="175" t="str" cm="1">
        <f t="array" aca="1" ref="M354" ca="1">IF(OR($K354=0,$K354=""),OFFSET(M354,-1,,,),O354)</f>
        <v>CAIXA DE PASSAGEM PRÉ MOLDADO DE CONCRETO COM TAMPA DE FERRO - Ø80X100CM</v>
      </c>
      <c r="N354" s="67" t="s">
        <v>177</v>
      </c>
      <c r="O354" s="68" t="s">
        <v>178</v>
      </c>
      <c r="P354" s="68"/>
      <c r="Q354" s="68" t="s">
        <v>3256</v>
      </c>
      <c r="R354" s="69"/>
      <c r="S354" s="70"/>
      <c r="T354" s="70">
        <v>0</v>
      </c>
      <c r="U354" s="67" t="s">
        <v>277</v>
      </c>
      <c r="V354" s="71" t="s">
        <v>278</v>
      </c>
      <c r="W354" s="171"/>
      <c r="X354" s="172"/>
      <c r="Y354" s="176">
        <f t="shared" si="259"/>
        <v>0</v>
      </c>
      <c r="AA354" s="192"/>
      <c r="AB354" s="193"/>
    </row>
    <row r="355" spans="2:28" hidden="1">
      <c r="B355" s="189">
        <f t="shared" si="252"/>
        <v>0</v>
      </c>
      <c r="C355" s="189">
        <f t="shared" ca="1" si="253"/>
        <v>0</v>
      </c>
      <c r="D355" s="189">
        <f t="shared" si="254"/>
        <v>0</v>
      </c>
      <c r="E355" s="189">
        <f t="shared" ca="1" si="255"/>
        <v>0</v>
      </c>
      <c r="F355" s="189">
        <f t="shared" si="256"/>
        <v>0</v>
      </c>
      <c r="G355" s="189" cm="1">
        <f t="array" aca="1" ref="G355" ca="1">OFFSET(G355,-1,,,)+1</f>
        <v>350</v>
      </c>
      <c r="H355" s="189">
        <f t="shared" si="138"/>
        <v>0</v>
      </c>
      <c r="I355" s="189">
        <f t="shared" si="257"/>
        <v>0</v>
      </c>
      <c r="J355" s="179">
        <f t="shared" si="258"/>
        <v>0</v>
      </c>
      <c r="K355" s="173"/>
      <c r="L355" s="174" t="str" cm="1">
        <f t="array" aca="1" ref="L355" ca="1">IF($K355="",OFFSET(L355,-1,,,),K355)</f>
        <v>02.08.01.07</v>
      </c>
      <c r="M355" s="175" t="str" cm="1">
        <f t="array" aca="1" ref="M355" ca="1">IF(OR($K355=0,$K355=""),OFFSET(M355,-1,,,),O355)</f>
        <v>CAIXA DE PASSAGEM PRÉ MOLDADO DE CONCRETO COM TAMPA DE FERRO - Ø80X100CM</v>
      </c>
      <c r="N355" s="67" t="s">
        <v>240</v>
      </c>
      <c r="O355" s="68" t="s">
        <v>179</v>
      </c>
      <c r="P355" s="68"/>
      <c r="Q355" s="68" t="s">
        <v>3255</v>
      </c>
      <c r="R355" s="69">
        <v>447.8848000000001</v>
      </c>
      <c r="S355" s="70">
        <v>0.75000000000000011</v>
      </c>
      <c r="T355" s="70">
        <v>335.91360000000014</v>
      </c>
      <c r="U355" s="67" t="s">
        <v>277</v>
      </c>
      <c r="V355" s="71" t="s">
        <v>278</v>
      </c>
      <c r="W355" s="171"/>
      <c r="X355" s="172"/>
      <c r="Y355" s="176">
        <f t="shared" si="259"/>
        <v>0</v>
      </c>
      <c r="AA355" s="192"/>
      <c r="AB355" s="193"/>
    </row>
    <row r="356" spans="2:28" hidden="1">
      <c r="B356" s="189">
        <f>IF(J356=0,0,U356)</f>
        <v>0</v>
      </c>
      <c r="C356" s="189">
        <f ca="1">IF(OR(J356=0,I356=0),0,IF(_xlfn.IFNA(MATCH(B356,OFFSET($B$5,,,$G356,),),0)&gt;0,0,MAX(OFFSET($C$5,,,$G356,))+1))</f>
        <v>0</v>
      </c>
      <c r="D356" s="189">
        <f>IF(J356=0,0,N356&amp;"-"&amp;U356)</f>
        <v>0</v>
      </c>
      <c r="E356" s="189">
        <f ca="1">IF(OR(J356=0,I356=0),0,IF(_xlfn.IFNA(MATCH(D356,OFFSET($D$5,,,$G356,),),0)&gt;0,0,_xlfn.MAXIFS(OFFSET($E$5,,,$G356,),OFFSET($J$5,,,$G356,),J356)+1))</f>
        <v>0</v>
      </c>
      <c r="F356" s="189">
        <f>IF(J356=0,0,E356&amp;"-"&amp;N356)</f>
        <v>0</v>
      </c>
      <c r="G356" s="189" cm="1">
        <f t="array" aca="1" ref="G356" ca="1">OFFSET(G356,-1,,,)+1</f>
        <v>351</v>
      </c>
      <c r="H356" s="189">
        <f>IF(OR($K356=0,$K356=""),$W356,0)</f>
        <v>0</v>
      </c>
      <c r="I356" s="189">
        <f>H356*R356</f>
        <v>0</v>
      </c>
      <c r="J356" s="179">
        <f>IF(AND(I356&lt;&gt;0,OR(K356=0,K356="")),N356&amp;" - Mapa",0)</f>
        <v>0</v>
      </c>
      <c r="K356" s="173"/>
      <c r="L356" s="174" t="str" cm="1">
        <f t="array" aca="1" ref="L356" ca="1">IF($K356="",OFFSET(L356,-1,,,),K356)</f>
        <v>02.08.01.07</v>
      </c>
      <c r="M356" s="175" t="str" cm="1">
        <f t="array" aca="1" ref="M356" ca="1">IF(OR($K356=0,$K356=""),OFFSET(M356,-1,,,),O356)</f>
        <v>CAIXA DE PASSAGEM PRÉ MOLDADO DE CONCRETO COM TAMPA DE FERRO - Ø80X100CM</v>
      </c>
      <c r="N356" s="67" t="s">
        <v>180</v>
      </c>
      <c r="O356" s="68" t="s">
        <v>181</v>
      </c>
      <c r="P356" s="68"/>
      <c r="Q356" s="68" t="s">
        <v>3256</v>
      </c>
      <c r="R356" s="69">
        <v>1.3782636799999999</v>
      </c>
      <c r="S356" s="70">
        <v>200.00000000000003</v>
      </c>
      <c r="T356" s="70">
        <v>275.652736</v>
      </c>
      <c r="U356" s="67" t="s">
        <v>277</v>
      </c>
      <c r="V356" s="71" t="s">
        <v>278</v>
      </c>
      <c r="W356" s="171"/>
      <c r="X356" s="172"/>
      <c r="Y356" s="176">
        <f>X356+W356</f>
        <v>0</v>
      </c>
      <c r="AA356" s="192"/>
      <c r="AB356" s="193"/>
    </row>
    <row r="357" spans="2:28" hidden="1">
      <c r="B357" s="189">
        <f t="shared" ref="B357:B359" si="260">IF(J357=0,0,U357)</f>
        <v>0</v>
      </c>
      <c r="C357" s="189">
        <f t="shared" ref="C357:C359" ca="1" si="261">IF(OR(J357=0,I357=0),0,IF(_xlfn.IFNA(MATCH(B357,OFFSET($B$5,,,$G357,),),0)&gt;0,0,MAX(OFFSET($C$5,,,$G357,))+1))</f>
        <v>0</v>
      </c>
      <c r="D357" s="189">
        <f t="shared" ref="D357:D359" si="262">IF(J357=0,0,N357&amp;"-"&amp;U357)</f>
        <v>0</v>
      </c>
      <c r="E357" s="189">
        <f t="shared" ref="E357:E359" ca="1" si="263">IF(OR(J357=0,I357=0),0,IF(_xlfn.IFNA(MATCH(D357,OFFSET($D$5,,,$G357,),),0)&gt;0,0,_xlfn.MAXIFS(OFFSET($E$5,,,$G357,),OFFSET($J$5,,,$G357,),J357)+1))</f>
        <v>0</v>
      </c>
      <c r="F357" s="189">
        <f t="shared" ref="F357:F359" si="264">IF(J357=0,0,E357&amp;"-"&amp;N357)</f>
        <v>0</v>
      </c>
      <c r="G357" s="189" cm="1">
        <f t="array" aca="1" ref="G357" ca="1">OFFSET(G357,-1,,,)+1</f>
        <v>352</v>
      </c>
      <c r="H357" s="189">
        <f t="shared" si="138"/>
        <v>0</v>
      </c>
      <c r="I357" s="189">
        <f t="shared" ref="I357:I359" si="265">H357*R357</f>
        <v>0</v>
      </c>
      <c r="J357" s="179">
        <f t="shared" ref="J357:J359" si="266">IF(AND(I357&lt;&gt;0,OR(K357=0,K357="")),N357&amp;" - Mapa",0)</f>
        <v>0</v>
      </c>
      <c r="K357" s="173"/>
      <c r="L357" s="174" t="str" cm="1">
        <f t="array" aca="1" ref="L357" ca="1">IF($K357="",OFFSET(L357,-1,,,),K357)</f>
        <v>02.08.01.07</v>
      </c>
      <c r="M357" s="175" t="str" cm="1">
        <f t="array" aca="1" ref="M357" ca="1">IF(OR($K357=0,$K357=""),OFFSET(M357,-1,,,),O357)</f>
        <v>CAIXA DE PASSAGEM PRÉ MOLDADO DE CONCRETO COM TAMPA DE FERRO - Ø80X100CM</v>
      </c>
      <c r="N357" s="67" t="s">
        <v>182</v>
      </c>
      <c r="O357" s="68" t="s">
        <v>183</v>
      </c>
      <c r="P357" s="68"/>
      <c r="Q357" s="68" t="s">
        <v>3256</v>
      </c>
      <c r="R357" s="69">
        <v>1.2723999999999998</v>
      </c>
      <c r="S357" s="70">
        <v>140</v>
      </c>
      <c r="T357" s="70">
        <v>178.13599999999997</v>
      </c>
      <c r="U357" s="67" t="s">
        <v>277</v>
      </c>
      <c r="V357" s="71" t="s">
        <v>278</v>
      </c>
      <c r="W357" s="171"/>
      <c r="X357" s="172"/>
      <c r="Y357" s="176">
        <f t="shared" ref="Y357:Y359" si="267">X357+W357</f>
        <v>0</v>
      </c>
      <c r="AA357" s="192"/>
      <c r="AB357" s="193"/>
    </row>
    <row r="358" spans="2:28" hidden="1">
      <c r="B358" s="189">
        <f t="shared" si="260"/>
        <v>0</v>
      </c>
      <c r="C358" s="189">
        <f t="shared" ca="1" si="261"/>
        <v>0</v>
      </c>
      <c r="D358" s="189">
        <f t="shared" si="262"/>
        <v>0</v>
      </c>
      <c r="E358" s="189">
        <f t="shared" ca="1" si="263"/>
        <v>0</v>
      </c>
      <c r="F358" s="189">
        <f t="shared" si="264"/>
        <v>0</v>
      </c>
      <c r="G358" s="189" cm="1">
        <f t="array" aca="1" ref="G358" ca="1">OFFSET(G358,-1,,,)+1</f>
        <v>353</v>
      </c>
      <c r="H358" s="189">
        <f t="shared" si="138"/>
        <v>0</v>
      </c>
      <c r="I358" s="189">
        <f t="shared" si="265"/>
        <v>0</v>
      </c>
      <c r="J358" s="179">
        <f t="shared" si="266"/>
        <v>0</v>
      </c>
      <c r="K358" s="173"/>
      <c r="L358" s="174" t="str" cm="1">
        <f t="array" aca="1" ref="L358" ca="1">IF($K358="",OFFSET(L358,-1,,,),K358)</f>
        <v>02.08.01.07</v>
      </c>
      <c r="M358" s="175" t="str" cm="1">
        <f t="array" aca="1" ref="M358" ca="1">IF(OR($K358=0,$K358=""),OFFSET(M358,-1,,,),O358)</f>
        <v>CAIXA DE PASSAGEM PRÉ MOLDADO DE CONCRETO COM TAMPA DE FERRO - Ø80X100CM</v>
      </c>
      <c r="N358" s="67" t="s">
        <v>184</v>
      </c>
      <c r="O358" s="68" t="s">
        <v>185</v>
      </c>
      <c r="P358" s="68"/>
      <c r="Q358" s="68" t="s">
        <v>3256</v>
      </c>
      <c r="R358" s="69">
        <v>0.53542592</v>
      </c>
      <c r="S358" s="70">
        <v>130</v>
      </c>
      <c r="T358" s="70">
        <v>69.605369600000003</v>
      </c>
      <c r="U358" s="67" t="s">
        <v>277</v>
      </c>
      <c r="V358" s="71" t="s">
        <v>278</v>
      </c>
      <c r="W358" s="171"/>
      <c r="X358" s="172"/>
      <c r="Y358" s="176">
        <f t="shared" si="267"/>
        <v>0</v>
      </c>
      <c r="AA358" s="192"/>
      <c r="AB358" s="193"/>
    </row>
    <row r="359" spans="2:28" hidden="1">
      <c r="B359" s="189">
        <f t="shared" si="260"/>
        <v>0</v>
      </c>
      <c r="C359" s="189">
        <f t="shared" ca="1" si="261"/>
        <v>0</v>
      </c>
      <c r="D359" s="189">
        <f t="shared" si="262"/>
        <v>0</v>
      </c>
      <c r="E359" s="189">
        <f t="shared" ca="1" si="263"/>
        <v>0</v>
      </c>
      <c r="F359" s="189">
        <f t="shared" si="264"/>
        <v>0</v>
      </c>
      <c r="G359" s="189" cm="1">
        <f t="array" aca="1" ref="G359" ca="1">OFFSET(G359,-1,,,)+1</f>
        <v>354</v>
      </c>
      <c r="H359" s="189">
        <f t="shared" si="138"/>
        <v>0</v>
      </c>
      <c r="I359" s="189">
        <f t="shared" si="265"/>
        <v>0</v>
      </c>
      <c r="J359" s="179">
        <f t="shared" si="266"/>
        <v>0</v>
      </c>
      <c r="K359" s="173"/>
      <c r="L359" s="174" t="str" cm="1">
        <f t="array" aca="1" ref="L359" ca="1">IF($K359="",OFFSET(L359,-1,,,),K359)</f>
        <v>02.08.01.07</v>
      </c>
      <c r="M359" s="175" t="str" cm="1">
        <f t="array" aca="1" ref="M359" ca="1">IF(OR($K359=0,$K359=""),OFFSET(M359,-1,,,),O359)</f>
        <v>CAIXA DE PASSAGEM PRÉ MOLDADO DE CONCRETO COM TAMPA DE FERRO - Ø80X100CM</v>
      </c>
      <c r="N359" s="67" t="s">
        <v>238</v>
      </c>
      <c r="O359" s="68" t="s">
        <v>239</v>
      </c>
      <c r="P359" s="68"/>
      <c r="Q359" s="68" t="s">
        <v>3256</v>
      </c>
      <c r="R359" s="69"/>
      <c r="S359" s="70"/>
      <c r="T359" s="70">
        <v>0</v>
      </c>
      <c r="U359" s="67" t="s">
        <v>277</v>
      </c>
      <c r="V359" s="71" t="s">
        <v>278</v>
      </c>
      <c r="W359" s="171"/>
      <c r="X359" s="172"/>
      <c r="Y359" s="176">
        <f t="shared" si="267"/>
        <v>0</v>
      </c>
      <c r="AA359" s="192"/>
      <c r="AB359" s="193"/>
    </row>
    <row r="360" spans="2:28" hidden="1">
      <c r="B360" s="189">
        <f t="shared" si="140"/>
        <v>0</v>
      </c>
      <c r="C360" s="189">
        <f t="shared" ca="1" si="141"/>
        <v>0</v>
      </c>
      <c r="D360" s="189">
        <f t="shared" si="142"/>
        <v>0</v>
      </c>
      <c r="E360" s="189">
        <f t="shared" ca="1" si="143"/>
        <v>0</v>
      </c>
      <c r="F360" s="189">
        <f t="shared" si="144"/>
        <v>0</v>
      </c>
      <c r="G360" s="189" cm="1">
        <f t="array" aca="1" ref="G360" ca="1">OFFSET(G360,-1,,,)+1</f>
        <v>355</v>
      </c>
      <c r="H360" s="189">
        <f t="shared" ref="H360:H492" si="268">IF(OR($K360=0,$K360=""),$W360,0)</f>
        <v>0</v>
      </c>
      <c r="I360" s="189">
        <f t="shared" si="145"/>
        <v>0</v>
      </c>
      <c r="J360" s="179">
        <f t="shared" si="146"/>
        <v>0</v>
      </c>
      <c r="K360" s="173"/>
      <c r="L360" s="174" t="str" cm="1">
        <f t="array" aca="1" ref="L360" ca="1">IF($K360="",OFFSET(L360,-1,,,),K360)</f>
        <v>02.08.01.07</v>
      </c>
      <c r="M360" s="175" t="str" cm="1">
        <f t="array" aca="1" ref="M360" ca="1">IF(OR($K360=0,$K360=""),OFFSET(M360,-1,,,),O360)</f>
        <v>CAIXA DE PASSAGEM PRÉ MOLDADO DE CONCRETO COM TAMPA DE FERRO - Ø80X100CM</v>
      </c>
      <c r="N360" s="67" t="s">
        <v>240</v>
      </c>
      <c r="O360" s="68" t="s">
        <v>179</v>
      </c>
      <c r="P360" s="68"/>
      <c r="Q360" s="68" t="s">
        <v>3255</v>
      </c>
      <c r="R360" s="69">
        <v>601.60000000000014</v>
      </c>
      <c r="S360" s="70">
        <v>0.75000000000000011</v>
      </c>
      <c r="T360" s="70">
        <v>451.20000000000016</v>
      </c>
      <c r="U360" s="67" t="s">
        <v>277</v>
      </c>
      <c r="V360" s="71" t="s">
        <v>278</v>
      </c>
      <c r="W360" s="171"/>
      <c r="X360" s="172"/>
      <c r="Y360" s="176">
        <f t="shared" si="147"/>
        <v>0</v>
      </c>
      <c r="AA360" s="192"/>
      <c r="AB360" s="193"/>
    </row>
    <row r="361" spans="2:28" hidden="1">
      <c r="B361" s="189">
        <f t="shared" ref="B361:B363" si="269">IF(J361=0,0,U361)</f>
        <v>0</v>
      </c>
      <c r="C361" s="189">
        <f t="shared" ref="C361:C363" ca="1" si="270">IF(OR(J361=0,I361=0),0,IF(_xlfn.IFNA(MATCH(B361,OFFSET($B$5,,,$G361,),),0)&gt;0,0,MAX(OFFSET($C$5,,,$G361,))+1))</f>
        <v>0</v>
      </c>
      <c r="D361" s="189">
        <f t="shared" ref="D361:D363" si="271">IF(J361=0,0,N361&amp;"-"&amp;U361)</f>
        <v>0</v>
      </c>
      <c r="E361" s="189">
        <f t="shared" ref="E361:E363" ca="1" si="272">IF(OR(J361=0,I361=0),0,IF(_xlfn.IFNA(MATCH(D361,OFFSET($D$5,,,$G361,),),0)&gt;0,0,_xlfn.MAXIFS(OFFSET($E$5,,,$G361,),OFFSET($J$5,,,$G361,),J361)+1))</f>
        <v>0</v>
      </c>
      <c r="F361" s="189">
        <f t="shared" ref="F361:F363" si="273">IF(J361=0,0,E361&amp;"-"&amp;N361)</f>
        <v>0</v>
      </c>
      <c r="G361" s="189" cm="1">
        <f t="array" aca="1" ref="G361" ca="1">OFFSET(G361,-1,,,)+1</f>
        <v>356</v>
      </c>
      <c r="H361" s="189">
        <f t="shared" ref="H361:H363" si="274">IF(OR($K361=0,$K361=""),$W361,0)</f>
        <v>0</v>
      </c>
      <c r="I361" s="189">
        <f t="shared" ref="I361:I363" si="275">H361*R361</f>
        <v>0</v>
      </c>
      <c r="J361" s="179">
        <f t="shared" ref="J361:J363" si="276">IF(AND(I361&lt;&gt;0,OR(K361=0,K361="")),N361&amp;" - Mapa",0)</f>
        <v>0</v>
      </c>
      <c r="K361" s="173"/>
      <c r="L361" s="174" t="str" cm="1">
        <f t="array" aca="1" ref="L361" ca="1">IF($K361="",OFFSET(L361,-1,,,),K361)</f>
        <v>02.08.01.07</v>
      </c>
      <c r="M361" s="175" t="str" cm="1">
        <f t="array" aca="1" ref="M361" ca="1">IF(OR($K361=0,$K361=""),OFFSET(M361,-1,,,),O361)</f>
        <v>CAIXA DE PASSAGEM PRÉ MOLDADO DE CONCRETO COM TAMPA DE FERRO - Ø80X100CM</v>
      </c>
      <c r="N361" s="67" t="s">
        <v>180</v>
      </c>
      <c r="O361" s="68" t="s">
        <v>181</v>
      </c>
      <c r="P361" s="68"/>
      <c r="Q361" s="68" t="s">
        <v>3256</v>
      </c>
      <c r="R361" s="69">
        <v>1.504</v>
      </c>
      <c r="S361" s="70">
        <v>200.00000000000003</v>
      </c>
      <c r="T361" s="70">
        <v>300.80000000000007</v>
      </c>
      <c r="U361" s="67" t="s">
        <v>277</v>
      </c>
      <c r="V361" s="71" t="s">
        <v>278</v>
      </c>
      <c r="W361" s="171"/>
      <c r="X361" s="172"/>
      <c r="Y361" s="176">
        <f t="shared" ref="Y361:Y363" si="277">X361+W361</f>
        <v>0</v>
      </c>
      <c r="AA361" s="192"/>
      <c r="AB361" s="193"/>
    </row>
    <row r="362" spans="2:28" hidden="1">
      <c r="B362" s="189">
        <f t="shared" si="269"/>
        <v>0</v>
      </c>
      <c r="C362" s="189">
        <f t="shared" ca="1" si="270"/>
        <v>0</v>
      </c>
      <c r="D362" s="189">
        <f t="shared" si="271"/>
        <v>0</v>
      </c>
      <c r="E362" s="189">
        <f t="shared" ca="1" si="272"/>
        <v>0</v>
      </c>
      <c r="F362" s="189">
        <f t="shared" si="273"/>
        <v>0</v>
      </c>
      <c r="G362" s="189" cm="1">
        <f t="array" aca="1" ref="G362" ca="1">OFFSET(G362,-1,,,)+1</f>
        <v>357</v>
      </c>
      <c r="H362" s="189">
        <f t="shared" si="274"/>
        <v>0</v>
      </c>
      <c r="I362" s="189">
        <f t="shared" si="275"/>
        <v>0</v>
      </c>
      <c r="J362" s="179">
        <f t="shared" si="276"/>
        <v>0</v>
      </c>
      <c r="K362" s="173"/>
      <c r="L362" s="174" t="str" cm="1">
        <f t="array" aca="1" ref="L362" ca="1">IF($K362="",OFFSET(L362,-1,,,),K362)</f>
        <v>02.08.01.07</v>
      </c>
      <c r="M362" s="175" t="str" cm="1">
        <f t="array" aca="1" ref="M362" ca="1">IF(OR($K362=0,$K362=""),OFFSET(M362,-1,,,),O362)</f>
        <v>CAIXA DE PASSAGEM PRÉ MOLDADO DE CONCRETO COM TAMPA DE FERRO - Ø80X100CM</v>
      </c>
      <c r="N362" s="67" t="s">
        <v>230</v>
      </c>
      <c r="O362" s="68" t="s">
        <v>231</v>
      </c>
      <c r="P362" s="68"/>
      <c r="Q362" s="68" t="s">
        <v>3261</v>
      </c>
      <c r="R362" s="69">
        <v>6.016</v>
      </c>
      <c r="S362" s="70">
        <v>22.310000000000002</v>
      </c>
      <c r="T362" s="70">
        <v>134.21696</v>
      </c>
      <c r="U362" s="67" t="s">
        <v>277</v>
      </c>
      <c r="V362" s="71" t="s">
        <v>278</v>
      </c>
      <c r="W362" s="171"/>
      <c r="X362" s="172"/>
      <c r="Y362" s="176">
        <f t="shared" si="277"/>
        <v>0</v>
      </c>
      <c r="AA362" s="192"/>
      <c r="AB362" s="193"/>
    </row>
    <row r="363" spans="2:28">
      <c r="B363" s="189">
        <f t="shared" si="269"/>
        <v>0</v>
      </c>
      <c r="C363" s="189">
        <f t="shared" ca="1" si="270"/>
        <v>0</v>
      </c>
      <c r="D363" s="189">
        <f t="shared" si="271"/>
        <v>0</v>
      </c>
      <c r="E363" s="189">
        <f t="shared" ca="1" si="272"/>
        <v>0</v>
      </c>
      <c r="F363" s="189">
        <f t="shared" si="273"/>
        <v>0</v>
      </c>
      <c r="G363" s="189" cm="1">
        <f t="array" aca="1" ref="G363" ca="1">OFFSET(G363,-1,,,)+1</f>
        <v>358</v>
      </c>
      <c r="H363" s="189">
        <f t="shared" si="274"/>
        <v>0</v>
      </c>
      <c r="I363" s="189">
        <f t="shared" si="275"/>
        <v>0</v>
      </c>
      <c r="J363" s="179">
        <f t="shared" si="276"/>
        <v>0</v>
      </c>
      <c r="K363" s="173" t="s">
        <v>481</v>
      </c>
      <c r="L363" s="174" t="str" cm="1">
        <f t="array" aca="1" ref="L363" ca="1">IF($K363="",OFFSET(L363,-1,,,),K363)</f>
        <v>02.08.01.08</v>
      </c>
      <c r="M363" s="175" t="str" cm="1">
        <f t="array" aca="1" ref="M363" ca="1">IF(OR($K363=0,$K363=""),OFFSET(M363,-1,,,),O363)</f>
        <v>POÇO DE VISITA EM ANEL DE CONCRETO PRÉ MOLDADO DIAMETRO 1,20M E PROFUNDIDADE DE 1,00M COM TAMPÃO EM FOFO TDA 600</v>
      </c>
      <c r="N363" s="67" t="s">
        <v>3851</v>
      </c>
      <c r="O363" s="68" t="s">
        <v>4315</v>
      </c>
      <c r="P363" s="68"/>
      <c r="Q363" s="68" t="s">
        <v>3260</v>
      </c>
      <c r="R363" s="69">
        <v>2</v>
      </c>
      <c r="S363" s="70">
        <v>1742.5337</v>
      </c>
      <c r="T363" s="70">
        <v>3485.0673999999999</v>
      </c>
      <c r="U363" s="67"/>
      <c r="V363" s="71"/>
      <c r="W363" s="171"/>
      <c r="X363" s="172"/>
      <c r="Y363" s="176">
        <f t="shared" si="277"/>
        <v>0</v>
      </c>
      <c r="AA363" s="192"/>
      <c r="AB363" s="193"/>
    </row>
    <row r="364" spans="2:28" hidden="1">
      <c r="B364" s="189">
        <f t="shared" ref="B364:B493" si="278">IF(J364=0,0,U364)</f>
        <v>0</v>
      </c>
      <c r="C364" s="189">
        <f t="shared" ref="C364:C493" ca="1" si="279">IF(OR(J364=0,I364=0),0,IF(_xlfn.IFNA(MATCH(B364,OFFSET($B$5,,,$G364,),),0)&gt;0,0,MAX(OFFSET($C$5,,,$G364,))+1))</f>
        <v>0</v>
      </c>
      <c r="D364" s="189">
        <f t="shared" ref="D364:D493" si="280">IF(J364=0,0,N364&amp;"-"&amp;U364)</f>
        <v>0</v>
      </c>
      <c r="E364" s="189">
        <f t="shared" ref="E364:E493" ca="1" si="281">IF(OR(J364=0,I364=0),0,IF(_xlfn.IFNA(MATCH(D364,OFFSET($D$5,,,$G364,),),0)&gt;0,0,_xlfn.MAXIFS(OFFSET($E$5,,,$G364,),OFFSET($J$5,,,$G364,),J364)+1))</f>
        <v>0</v>
      </c>
      <c r="F364" s="189">
        <f t="shared" ref="F364:F493" si="282">IF(J364=0,0,E364&amp;"-"&amp;N364)</f>
        <v>0</v>
      </c>
      <c r="G364" s="189" cm="1">
        <f t="array" aca="1" ref="G364" ca="1">OFFSET(G364,-1,,,)+1</f>
        <v>359</v>
      </c>
      <c r="H364" s="189">
        <f t="shared" si="268"/>
        <v>0</v>
      </c>
      <c r="I364" s="189">
        <f t="shared" ref="I364:I493" si="283">H364*R364</f>
        <v>0</v>
      </c>
      <c r="J364" s="179">
        <f t="shared" ref="J364:J493" si="284">IF(AND(I364&lt;&gt;0,OR(K364=0,K364="")),N364&amp;" - Mapa",0)</f>
        <v>0</v>
      </c>
      <c r="K364" s="173"/>
      <c r="L364" s="174" t="str" cm="1">
        <f t="array" aca="1" ref="L364" ca="1">IF($K364="",OFFSET(L364,-1,,,),K364)</f>
        <v>02.08.01.08</v>
      </c>
      <c r="M364" s="175" t="str" cm="1">
        <f t="array" aca="1" ref="M364" ca="1">IF(OR($K364=0,$K364=""),OFFSET(M364,-1,,,),O364)</f>
        <v>POÇO DE VISITA EM ANEL DE CONCRETO PRÉ MOLDADO DIAMETRO 1,20M E PROFUNDIDADE DE 1,00M COM TAMPÃO EM FOFO TDA 600</v>
      </c>
      <c r="N364" s="67" t="s">
        <v>240</v>
      </c>
      <c r="O364" s="68" t="s">
        <v>179</v>
      </c>
      <c r="P364" s="68"/>
      <c r="Q364" s="68" t="s">
        <v>3255</v>
      </c>
      <c r="R364" s="69">
        <v>33</v>
      </c>
      <c r="S364" s="70">
        <v>0.75</v>
      </c>
      <c r="T364" s="70">
        <v>24.75</v>
      </c>
      <c r="U364" s="67" t="s">
        <v>277</v>
      </c>
      <c r="V364" s="71" t="s">
        <v>278</v>
      </c>
      <c r="W364" s="171"/>
      <c r="X364" s="172"/>
      <c r="Y364" s="176">
        <f t="shared" si="147"/>
        <v>0</v>
      </c>
      <c r="AA364" s="192"/>
      <c r="AB364" s="193"/>
    </row>
    <row r="365" spans="2:28" hidden="1">
      <c r="B365" s="189">
        <f t="shared" si="278"/>
        <v>0</v>
      </c>
      <c r="C365" s="189">
        <f t="shared" ca="1" si="279"/>
        <v>0</v>
      </c>
      <c r="D365" s="189">
        <f t="shared" si="280"/>
        <v>0</v>
      </c>
      <c r="E365" s="189">
        <f t="shared" ca="1" si="281"/>
        <v>0</v>
      </c>
      <c r="F365" s="189">
        <f t="shared" si="282"/>
        <v>0</v>
      </c>
      <c r="G365" s="189" cm="1">
        <f t="array" aca="1" ref="G365" ca="1">OFFSET(G365,-1,,,)+1</f>
        <v>360</v>
      </c>
      <c r="H365" s="189">
        <f t="shared" si="268"/>
        <v>0</v>
      </c>
      <c r="I365" s="189">
        <f t="shared" si="283"/>
        <v>0</v>
      </c>
      <c r="J365" s="179">
        <f t="shared" si="284"/>
        <v>0</v>
      </c>
      <c r="K365" s="173"/>
      <c r="L365" s="174" t="str" cm="1">
        <f t="array" aca="1" ref="L365" ca="1">IF($K365="",OFFSET(L365,-1,,,),K365)</f>
        <v>02.08.01.08</v>
      </c>
      <c r="M365" s="175" t="str" cm="1">
        <f t="array" aca="1" ref="M365" ca="1">IF(OR($K365=0,$K365=""),OFFSET(M365,-1,,,),O365)</f>
        <v>POÇO DE VISITA EM ANEL DE CONCRETO PRÉ MOLDADO DIAMETRO 1,20M E PROFUNDIDADE DE 1,00M COM TAMPÃO EM FOFO TDA 600</v>
      </c>
      <c r="N365" s="67" t="s">
        <v>180</v>
      </c>
      <c r="O365" s="68" t="s">
        <v>181</v>
      </c>
      <c r="P365" s="68"/>
      <c r="Q365" s="68" t="s">
        <v>3256</v>
      </c>
      <c r="R365" s="69">
        <v>7.8E-2</v>
      </c>
      <c r="S365" s="70">
        <v>200</v>
      </c>
      <c r="T365" s="70">
        <v>15.6</v>
      </c>
      <c r="U365" s="67" t="s">
        <v>277</v>
      </c>
      <c r="V365" s="71" t="s">
        <v>278</v>
      </c>
      <c r="W365" s="171"/>
      <c r="X365" s="172"/>
      <c r="Y365" s="176">
        <f t="shared" si="147"/>
        <v>0</v>
      </c>
      <c r="AA365" s="192"/>
      <c r="AB365" s="193"/>
    </row>
    <row r="366" spans="2:28" hidden="1">
      <c r="B366" s="189">
        <f t="shared" si="278"/>
        <v>0</v>
      </c>
      <c r="C366" s="189">
        <f t="shared" ca="1" si="279"/>
        <v>0</v>
      </c>
      <c r="D366" s="189">
        <f t="shared" si="280"/>
        <v>0</v>
      </c>
      <c r="E366" s="189">
        <f t="shared" ca="1" si="281"/>
        <v>0</v>
      </c>
      <c r="F366" s="189">
        <f t="shared" si="282"/>
        <v>0</v>
      </c>
      <c r="G366" s="189" cm="1">
        <f t="array" aca="1" ref="G366" ca="1">OFFSET(G366,-1,,,)+1</f>
        <v>361</v>
      </c>
      <c r="H366" s="189">
        <f t="shared" si="268"/>
        <v>0</v>
      </c>
      <c r="I366" s="189">
        <f t="shared" si="283"/>
        <v>0</v>
      </c>
      <c r="J366" s="179">
        <f t="shared" si="284"/>
        <v>0</v>
      </c>
      <c r="K366" s="173"/>
      <c r="L366" s="174" t="str" cm="1">
        <f t="array" aca="1" ref="L366" ca="1">IF($K366="",OFFSET(L366,-1,,,),K366)</f>
        <v>02.08.01.08</v>
      </c>
      <c r="M366" s="175" t="str" cm="1">
        <f t="array" aca="1" ref="M366" ca="1">IF(OR($K366=0,$K366=""),OFFSET(M366,-1,,,),O366)</f>
        <v>POÇO DE VISITA EM ANEL DE CONCRETO PRÉ MOLDADO DIAMETRO 1,20M E PROFUNDIDADE DE 1,00M COM TAMPÃO EM FOFO TDA 600</v>
      </c>
      <c r="N366" s="67" t="s">
        <v>182</v>
      </c>
      <c r="O366" s="68" t="s">
        <v>183</v>
      </c>
      <c r="P366" s="68"/>
      <c r="Q366" s="68" t="s">
        <v>3256</v>
      </c>
      <c r="R366" s="69">
        <v>0.23562</v>
      </c>
      <c r="S366" s="70">
        <v>140</v>
      </c>
      <c r="T366" s="70">
        <v>32.986800000000002</v>
      </c>
      <c r="U366" s="67" t="s">
        <v>277</v>
      </c>
      <c r="V366" s="71" t="s">
        <v>278</v>
      </c>
      <c r="W366" s="171"/>
      <c r="X366" s="172"/>
      <c r="Y366" s="176">
        <f t="shared" ref="Y366:Y399" si="285">X366+W366</f>
        <v>0</v>
      </c>
      <c r="AA366" s="192"/>
      <c r="AB366" s="193"/>
    </row>
    <row r="367" spans="2:28" hidden="1">
      <c r="B367" s="189">
        <f>IF(J367=0,0,U367)</f>
        <v>0</v>
      </c>
      <c r="C367" s="189">
        <f ca="1">IF(OR(J367=0,I367=0),0,IF(_xlfn.IFNA(MATCH(B367,OFFSET($B$5,,,$G367,),),0)&gt;0,0,MAX(OFFSET($C$5,,,$G367,))+1))</f>
        <v>0</v>
      </c>
      <c r="D367" s="189">
        <f>IF(J367=0,0,N367&amp;"-"&amp;U367)</f>
        <v>0</v>
      </c>
      <c r="E367" s="189">
        <f ca="1">IF(OR(J367=0,I367=0),0,IF(_xlfn.IFNA(MATCH(D367,OFFSET($D$5,,,$G367,),),0)&gt;0,0,_xlfn.MAXIFS(OFFSET($E$5,,,$G367,),OFFSET($J$5,,,$G367,),J367)+1))</f>
        <v>0</v>
      </c>
      <c r="F367" s="189">
        <f>IF(J367=0,0,E367&amp;"-"&amp;N367)</f>
        <v>0</v>
      </c>
      <c r="G367" s="189" cm="1">
        <f t="array" aca="1" ref="G367" ca="1">OFFSET(G367,-1,,,)+1</f>
        <v>362</v>
      </c>
      <c r="H367" s="189">
        <f>IF(OR($K367=0,$K367=""),$W367,0)</f>
        <v>0</v>
      </c>
      <c r="I367" s="189">
        <f>H367*R367</f>
        <v>0</v>
      </c>
      <c r="J367" s="179">
        <f>IF(AND(I367&lt;&gt;0,OR(K367=0,K367="")),N367&amp;" - Mapa",0)</f>
        <v>0</v>
      </c>
      <c r="K367" s="173"/>
      <c r="L367" s="174" t="str" cm="1">
        <f t="array" aca="1" ref="L367" ca="1">IF($K367="",OFFSET(L367,-1,,,),K367)</f>
        <v>02.08.01.08</v>
      </c>
      <c r="M367" s="175" t="str" cm="1">
        <f t="array" aca="1" ref="M367" ca="1">IF(OR($K367=0,$K367=""),OFFSET(M367,-1,,,),O367)</f>
        <v>POÇO DE VISITA EM ANEL DE CONCRETO PRÉ MOLDADO DIAMETRO 1,20M E PROFUNDIDADE DE 1,00M COM TAMPÃO EM FOFO TDA 600</v>
      </c>
      <c r="N367" s="67" t="s">
        <v>3852</v>
      </c>
      <c r="O367" s="68" t="s">
        <v>4316</v>
      </c>
      <c r="P367" s="68"/>
      <c r="Q367" s="68" t="s">
        <v>3260</v>
      </c>
      <c r="R367" s="69">
        <v>2</v>
      </c>
      <c r="S367" s="70">
        <v>421</v>
      </c>
      <c r="T367" s="70">
        <v>842</v>
      </c>
      <c r="U367" s="67" t="s">
        <v>277</v>
      </c>
      <c r="V367" s="71" t="s">
        <v>278</v>
      </c>
      <c r="W367" s="171"/>
      <c r="X367" s="172"/>
      <c r="Y367" s="176">
        <f>X367+W367</f>
        <v>0</v>
      </c>
      <c r="AA367" s="192"/>
      <c r="AB367" s="193"/>
    </row>
    <row r="368" spans="2:28" hidden="1">
      <c r="B368" s="189">
        <f t="shared" ref="B368:B371" si="286">IF(J368=0,0,U368)</f>
        <v>0</v>
      </c>
      <c r="C368" s="189">
        <f t="shared" ref="C368:C371" ca="1" si="287">IF(OR(J368=0,I368=0),0,IF(_xlfn.IFNA(MATCH(B368,OFFSET($B$5,,,$G368,),),0)&gt;0,0,MAX(OFFSET($C$5,,,$G368,))+1))</f>
        <v>0</v>
      </c>
      <c r="D368" s="189">
        <f t="shared" ref="D368:D371" si="288">IF(J368=0,0,N368&amp;"-"&amp;U368)</f>
        <v>0</v>
      </c>
      <c r="E368" s="189">
        <f t="shared" ref="E368:E371" ca="1" si="289">IF(OR(J368=0,I368=0),0,IF(_xlfn.IFNA(MATCH(D368,OFFSET($D$5,,,$G368,),),0)&gt;0,0,_xlfn.MAXIFS(OFFSET($E$5,,,$G368,),OFFSET($J$5,,,$G368,),J368)+1))</f>
        <v>0</v>
      </c>
      <c r="F368" s="189">
        <f t="shared" ref="F368:F371" si="290">IF(J368=0,0,E368&amp;"-"&amp;N368)</f>
        <v>0</v>
      </c>
      <c r="G368" s="189" cm="1">
        <f t="array" aca="1" ref="G368" ca="1">OFFSET(G368,-1,,,)+1</f>
        <v>363</v>
      </c>
      <c r="H368" s="189">
        <f t="shared" ref="H368:H371" si="291">IF(OR($K368=0,$K368=""),$W368,0)</f>
        <v>0</v>
      </c>
      <c r="I368" s="189">
        <f t="shared" ref="I368:I371" si="292">H368*R368</f>
        <v>0</v>
      </c>
      <c r="J368" s="179">
        <f t="shared" ref="J368:J371" si="293">IF(AND(I368&lt;&gt;0,OR(K368=0,K368="")),N368&amp;" - Mapa",0)</f>
        <v>0</v>
      </c>
      <c r="K368" s="173"/>
      <c r="L368" s="174" t="str" cm="1">
        <f t="array" aca="1" ref="L368" ca="1">IF($K368="",OFFSET(L368,-1,,,),K368)</f>
        <v>02.08.01.08</v>
      </c>
      <c r="M368" s="175" t="str" cm="1">
        <f t="array" aca="1" ref="M368" ca="1">IF(OR($K368=0,$K368=""),OFFSET(M368,-1,,,),O368)</f>
        <v>POÇO DE VISITA EM ANEL DE CONCRETO PRÉ MOLDADO DIAMETRO 1,20M E PROFUNDIDADE DE 1,00M COM TAMPÃO EM FOFO TDA 600</v>
      </c>
      <c r="N368" s="67" t="s">
        <v>3853</v>
      </c>
      <c r="O368" s="68" t="s">
        <v>4317</v>
      </c>
      <c r="P368" s="68"/>
      <c r="Q368" s="68" t="s">
        <v>3260</v>
      </c>
      <c r="R368" s="69">
        <v>2</v>
      </c>
      <c r="S368" s="70">
        <v>250</v>
      </c>
      <c r="T368" s="70">
        <v>500</v>
      </c>
      <c r="U368" s="67" t="s">
        <v>277</v>
      </c>
      <c r="V368" s="71" t="s">
        <v>278</v>
      </c>
      <c r="W368" s="171"/>
      <c r="X368" s="172"/>
      <c r="Y368" s="176">
        <f t="shared" ref="Y368:Y371" si="294">X368+W368</f>
        <v>0</v>
      </c>
      <c r="AA368" s="192"/>
      <c r="AB368" s="193"/>
    </row>
    <row r="369" spans="2:28" hidden="1">
      <c r="B369" s="189">
        <f t="shared" si="286"/>
        <v>0</v>
      </c>
      <c r="C369" s="189">
        <f t="shared" ca="1" si="287"/>
        <v>0</v>
      </c>
      <c r="D369" s="189">
        <f t="shared" si="288"/>
        <v>0</v>
      </c>
      <c r="E369" s="189">
        <f t="shared" ca="1" si="289"/>
        <v>0</v>
      </c>
      <c r="F369" s="189">
        <f t="shared" si="290"/>
        <v>0</v>
      </c>
      <c r="G369" s="189" cm="1">
        <f t="array" aca="1" ref="G369" ca="1">OFFSET(G369,-1,,,)+1</f>
        <v>364</v>
      </c>
      <c r="H369" s="189">
        <f t="shared" si="291"/>
        <v>0</v>
      </c>
      <c r="I369" s="189">
        <f t="shared" si="292"/>
        <v>0</v>
      </c>
      <c r="J369" s="179">
        <f t="shared" si="293"/>
        <v>0</v>
      </c>
      <c r="K369" s="173"/>
      <c r="L369" s="174" t="str" cm="1">
        <f t="array" aca="1" ref="L369" ca="1">IF($K369="",OFFSET(L369,-1,,,),K369)</f>
        <v>02.08.01.08</v>
      </c>
      <c r="M369" s="175" t="str" cm="1">
        <f t="array" aca="1" ref="M369" ca="1">IF(OR($K369=0,$K369=""),OFFSET(M369,-1,,,),O369)</f>
        <v>POÇO DE VISITA EM ANEL DE CONCRETO PRÉ MOLDADO DIAMETRO 1,20M E PROFUNDIDADE DE 1,00M COM TAMPÃO EM FOFO TDA 600</v>
      </c>
      <c r="N369" s="67" t="s">
        <v>3854</v>
      </c>
      <c r="O369" s="68" t="s">
        <v>4318</v>
      </c>
      <c r="P369" s="68"/>
      <c r="Q369" s="68" t="s">
        <v>3260</v>
      </c>
      <c r="R369" s="69">
        <v>4</v>
      </c>
      <c r="S369" s="70">
        <v>105</v>
      </c>
      <c r="T369" s="70">
        <v>420</v>
      </c>
      <c r="U369" s="67" t="s">
        <v>277</v>
      </c>
      <c r="V369" s="71" t="s">
        <v>278</v>
      </c>
      <c r="W369" s="171"/>
      <c r="X369" s="172"/>
      <c r="Y369" s="176">
        <f t="shared" si="294"/>
        <v>0</v>
      </c>
      <c r="AA369" s="192"/>
      <c r="AB369" s="193"/>
    </row>
    <row r="370" spans="2:28" hidden="1">
      <c r="B370" s="189">
        <f t="shared" si="286"/>
        <v>0</v>
      </c>
      <c r="C370" s="189">
        <f t="shared" ca="1" si="287"/>
        <v>0</v>
      </c>
      <c r="D370" s="189">
        <f t="shared" si="288"/>
        <v>0</v>
      </c>
      <c r="E370" s="189">
        <f t="shared" ca="1" si="289"/>
        <v>0</v>
      </c>
      <c r="F370" s="189">
        <f t="shared" si="290"/>
        <v>0</v>
      </c>
      <c r="G370" s="189" cm="1">
        <f t="array" aca="1" ref="G370" ca="1">OFFSET(G370,-1,,,)+1</f>
        <v>365</v>
      </c>
      <c r="H370" s="189">
        <f t="shared" si="291"/>
        <v>0</v>
      </c>
      <c r="I370" s="189">
        <f t="shared" si="292"/>
        <v>0</v>
      </c>
      <c r="J370" s="179">
        <f t="shared" si="293"/>
        <v>0</v>
      </c>
      <c r="K370" s="173"/>
      <c r="L370" s="174" t="str" cm="1">
        <f t="array" aca="1" ref="L370" ca="1">IF($K370="",OFFSET(L370,-1,,,),K370)</f>
        <v>02.08.01.08</v>
      </c>
      <c r="M370" s="175" t="str" cm="1">
        <f t="array" aca="1" ref="M370" ca="1">IF(OR($K370=0,$K370=""),OFFSET(M370,-1,,,),O370)</f>
        <v>POÇO DE VISITA EM ANEL DE CONCRETO PRÉ MOLDADO DIAMETRO 1,20M E PROFUNDIDADE DE 1,00M COM TAMPÃO EM FOFO TDA 600</v>
      </c>
      <c r="N370" s="67" t="s">
        <v>3855</v>
      </c>
      <c r="O370" s="68" t="s">
        <v>4319</v>
      </c>
      <c r="P370" s="68"/>
      <c r="Q370" s="68" t="s">
        <v>3257</v>
      </c>
      <c r="R370" s="69">
        <v>2</v>
      </c>
      <c r="S370" s="70">
        <v>800</v>
      </c>
      <c r="T370" s="70">
        <v>1600</v>
      </c>
      <c r="U370" s="67" t="s">
        <v>277</v>
      </c>
      <c r="V370" s="71" t="s">
        <v>278</v>
      </c>
      <c r="W370" s="171"/>
      <c r="X370" s="172"/>
      <c r="Y370" s="176">
        <f t="shared" si="294"/>
        <v>0</v>
      </c>
      <c r="AA370" s="192"/>
      <c r="AB370" s="193"/>
    </row>
    <row r="371" spans="2:28" hidden="1">
      <c r="B371" s="189">
        <f t="shared" si="286"/>
        <v>0</v>
      </c>
      <c r="C371" s="189">
        <f t="shared" ca="1" si="287"/>
        <v>0</v>
      </c>
      <c r="D371" s="189">
        <f t="shared" si="288"/>
        <v>0</v>
      </c>
      <c r="E371" s="189">
        <f t="shared" ca="1" si="289"/>
        <v>0</v>
      </c>
      <c r="F371" s="189">
        <f t="shared" si="290"/>
        <v>0</v>
      </c>
      <c r="G371" s="189" cm="1">
        <f t="array" aca="1" ref="G371" ca="1">OFFSET(G371,-1,,,)+1</f>
        <v>366</v>
      </c>
      <c r="H371" s="189">
        <f t="shared" si="291"/>
        <v>0</v>
      </c>
      <c r="I371" s="189">
        <f t="shared" si="292"/>
        <v>0</v>
      </c>
      <c r="J371" s="179">
        <f t="shared" si="293"/>
        <v>0</v>
      </c>
      <c r="K371" s="173"/>
      <c r="L371" s="174" t="str" cm="1">
        <f t="array" aca="1" ref="L371" ca="1">IF($K371="",OFFSET(L371,-1,,,),K371)</f>
        <v>02.08.01.08</v>
      </c>
      <c r="M371" s="175" t="str" cm="1">
        <f t="array" aca="1" ref="M371" ca="1">IF(OR($K371=0,$K371=""),OFFSET(M371,-1,,,),O371)</f>
        <v>POÇO DE VISITA EM ANEL DE CONCRETO PRÉ MOLDADO DIAMETRO 1,20M E PROFUNDIDADE DE 1,00M COM TAMPÃO EM FOFO TDA 600</v>
      </c>
      <c r="N371" s="67" t="s">
        <v>177</v>
      </c>
      <c r="O371" s="68" t="s">
        <v>178</v>
      </c>
      <c r="P371" s="68"/>
      <c r="Q371" s="68" t="s">
        <v>3256</v>
      </c>
      <c r="R371" s="69"/>
      <c r="S371" s="70"/>
      <c r="T371" s="70">
        <v>0</v>
      </c>
      <c r="U371" s="67" t="s">
        <v>277</v>
      </c>
      <c r="V371" s="71" t="s">
        <v>278</v>
      </c>
      <c r="W371" s="171"/>
      <c r="X371" s="172"/>
      <c r="Y371" s="176">
        <f t="shared" si="294"/>
        <v>0</v>
      </c>
      <c r="AA371" s="192"/>
      <c r="AB371" s="193"/>
    </row>
    <row r="372" spans="2:28" hidden="1">
      <c r="B372" s="189">
        <f>IF(J372=0,0,U372)</f>
        <v>0</v>
      </c>
      <c r="C372" s="189">
        <f ca="1">IF(OR(J372=0,I372=0),0,IF(_xlfn.IFNA(MATCH(B372,OFFSET($B$5,,,$G372,),),0)&gt;0,0,MAX(OFFSET($C$5,,,$G372,))+1))</f>
        <v>0</v>
      </c>
      <c r="D372" s="189">
        <f>IF(J372=0,0,N372&amp;"-"&amp;U372)</f>
        <v>0</v>
      </c>
      <c r="E372" s="189">
        <f ca="1">IF(OR(J372=0,I372=0),0,IF(_xlfn.IFNA(MATCH(D372,OFFSET($D$5,,,$G372,),),0)&gt;0,0,_xlfn.MAXIFS(OFFSET($E$5,,,$G372,),OFFSET($J$5,,,$G372,),J372)+1))</f>
        <v>0</v>
      </c>
      <c r="F372" s="189">
        <f>IF(J372=0,0,E372&amp;"-"&amp;N372)</f>
        <v>0</v>
      </c>
      <c r="G372" s="189" cm="1">
        <f t="array" aca="1" ref="G372" ca="1">OFFSET(G372,-1,,,)+1</f>
        <v>367</v>
      </c>
      <c r="H372" s="189">
        <f>IF(OR($K372=0,$K372=""),$W372,0)</f>
        <v>0</v>
      </c>
      <c r="I372" s="189">
        <f>H372*R372</f>
        <v>0</v>
      </c>
      <c r="J372" s="179">
        <f>IF(AND(I372&lt;&gt;0,OR(K372=0,K372="")),N372&amp;" - Mapa",0)</f>
        <v>0</v>
      </c>
      <c r="K372" s="173"/>
      <c r="L372" s="174" t="str" cm="1">
        <f t="array" aca="1" ref="L372" ca="1">IF($K372="",OFFSET(L372,-1,,,),K372)</f>
        <v>02.08.01.08</v>
      </c>
      <c r="M372" s="175" t="str" cm="1">
        <f t="array" aca="1" ref="M372" ca="1">IF(OR($K372=0,$K372=""),OFFSET(M372,-1,,,),O372)</f>
        <v>POÇO DE VISITA EM ANEL DE CONCRETO PRÉ MOLDADO DIAMETRO 1,20M E PROFUNDIDADE DE 1,00M COM TAMPÃO EM FOFO TDA 600</v>
      </c>
      <c r="N372" s="67" t="s">
        <v>240</v>
      </c>
      <c r="O372" s="68" t="s">
        <v>179</v>
      </c>
      <c r="P372" s="68"/>
      <c r="Q372" s="68" t="s">
        <v>3255</v>
      </c>
      <c r="R372" s="69">
        <v>25.920400000000004</v>
      </c>
      <c r="S372" s="70">
        <v>0.75000000000000011</v>
      </c>
      <c r="T372" s="70">
        <v>19.440300000000008</v>
      </c>
      <c r="U372" s="67" t="s">
        <v>277</v>
      </c>
      <c r="V372" s="71" t="s">
        <v>278</v>
      </c>
      <c r="W372" s="171"/>
      <c r="X372" s="172"/>
      <c r="Y372" s="176">
        <f>X372+W372</f>
        <v>0</v>
      </c>
      <c r="AA372" s="192"/>
      <c r="AB372" s="193"/>
    </row>
    <row r="373" spans="2:28" hidden="1">
      <c r="B373" s="189">
        <f t="shared" ref="B373:B375" si="295">IF(J373=0,0,U373)</f>
        <v>0</v>
      </c>
      <c r="C373" s="189">
        <f t="shared" ref="C373:C375" ca="1" si="296">IF(OR(J373=0,I373=0),0,IF(_xlfn.IFNA(MATCH(B373,OFFSET($B$5,,,$G373,),),0)&gt;0,0,MAX(OFFSET($C$5,,,$G373,))+1))</f>
        <v>0</v>
      </c>
      <c r="D373" s="189">
        <f t="shared" ref="D373:D375" si="297">IF(J373=0,0,N373&amp;"-"&amp;U373)</f>
        <v>0</v>
      </c>
      <c r="E373" s="189">
        <f t="shared" ref="E373:E375" ca="1" si="298">IF(OR(J373=0,I373=0),0,IF(_xlfn.IFNA(MATCH(D373,OFFSET($D$5,,,$G373,),),0)&gt;0,0,_xlfn.MAXIFS(OFFSET($E$5,,,$G373,),OFFSET($J$5,,,$G373,),J373)+1))</f>
        <v>0</v>
      </c>
      <c r="F373" s="189">
        <f t="shared" ref="F373:F375" si="299">IF(J373=0,0,E373&amp;"-"&amp;N373)</f>
        <v>0</v>
      </c>
      <c r="G373" s="189" cm="1">
        <f t="array" aca="1" ref="G373" ca="1">OFFSET(G373,-1,,,)+1</f>
        <v>368</v>
      </c>
      <c r="H373" s="189">
        <f t="shared" ref="H373:H375" si="300">IF(OR($K373=0,$K373=""),$W373,0)</f>
        <v>0</v>
      </c>
      <c r="I373" s="189">
        <f t="shared" ref="I373:I375" si="301">H373*R373</f>
        <v>0</v>
      </c>
      <c r="J373" s="179">
        <f t="shared" ref="J373:J375" si="302">IF(AND(I373&lt;&gt;0,OR(K373=0,K373="")),N373&amp;" - Mapa",0)</f>
        <v>0</v>
      </c>
      <c r="K373" s="173"/>
      <c r="L373" s="174" t="str" cm="1">
        <f t="array" aca="1" ref="L373" ca="1">IF($K373="",OFFSET(L373,-1,,,),K373)</f>
        <v>02.08.01.08</v>
      </c>
      <c r="M373" s="175" t="str" cm="1">
        <f t="array" aca="1" ref="M373" ca="1">IF(OR($K373=0,$K373=""),OFFSET(M373,-1,,,),O373)</f>
        <v>POÇO DE VISITA EM ANEL DE CONCRETO PRÉ MOLDADO DIAMETRO 1,20M E PROFUNDIDADE DE 1,00M COM TAMPÃO EM FOFO TDA 600</v>
      </c>
      <c r="N373" s="67" t="s">
        <v>180</v>
      </c>
      <c r="O373" s="68" t="s">
        <v>181</v>
      </c>
      <c r="P373" s="68"/>
      <c r="Q373" s="68" t="s">
        <v>3256</v>
      </c>
      <c r="R373" s="69">
        <v>7.9764139999999983E-2</v>
      </c>
      <c r="S373" s="70">
        <v>200.00000000000003</v>
      </c>
      <c r="T373" s="70">
        <v>15.952827999999998</v>
      </c>
      <c r="U373" s="67" t="s">
        <v>277</v>
      </c>
      <c r="V373" s="71" t="s">
        <v>278</v>
      </c>
      <c r="W373" s="171"/>
      <c r="X373" s="172"/>
      <c r="Y373" s="176">
        <f t="shared" ref="Y373:Y375" si="303">X373+W373</f>
        <v>0</v>
      </c>
      <c r="AA373" s="192"/>
      <c r="AB373" s="193"/>
    </row>
    <row r="374" spans="2:28" hidden="1">
      <c r="B374" s="189">
        <f t="shared" si="295"/>
        <v>0</v>
      </c>
      <c r="C374" s="189">
        <f t="shared" ca="1" si="296"/>
        <v>0</v>
      </c>
      <c r="D374" s="189">
        <f t="shared" si="297"/>
        <v>0</v>
      </c>
      <c r="E374" s="189">
        <f t="shared" ca="1" si="298"/>
        <v>0</v>
      </c>
      <c r="F374" s="189">
        <f t="shared" si="299"/>
        <v>0</v>
      </c>
      <c r="G374" s="189" cm="1">
        <f t="array" aca="1" ref="G374" ca="1">OFFSET(G374,-1,,,)+1</f>
        <v>369</v>
      </c>
      <c r="H374" s="189">
        <f t="shared" si="300"/>
        <v>0</v>
      </c>
      <c r="I374" s="189">
        <f t="shared" si="301"/>
        <v>0</v>
      </c>
      <c r="J374" s="179">
        <f t="shared" si="302"/>
        <v>0</v>
      </c>
      <c r="K374" s="173"/>
      <c r="L374" s="174" t="str" cm="1">
        <f t="array" aca="1" ref="L374" ca="1">IF($K374="",OFFSET(L374,-1,,,),K374)</f>
        <v>02.08.01.08</v>
      </c>
      <c r="M374" s="175" t="str" cm="1">
        <f t="array" aca="1" ref="M374" ca="1">IF(OR($K374=0,$K374=""),OFFSET(M374,-1,,,),O374)</f>
        <v>POÇO DE VISITA EM ANEL DE CONCRETO PRÉ MOLDADO DIAMETRO 1,20M E PROFUNDIDADE DE 1,00M COM TAMPÃO EM FOFO TDA 600</v>
      </c>
      <c r="N374" s="67" t="s">
        <v>182</v>
      </c>
      <c r="O374" s="68" t="s">
        <v>183</v>
      </c>
      <c r="P374" s="68"/>
      <c r="Q374" s="68" t="s">
        <v>3256</v>
      </c>
      <c r="R374" s="69">
        <v>7.3637499999999981E-2</v>
      </c>
      <c r="S374" s="70">
        <v>140</v>
      </c>
      <c r="T374" s="70">
        <v>10.309249999999997</v>
      </c>
      <c r="U374" s="67" t="s">
        <v>277</v>
      </c>
      <c r="V374" s="71" t="s">
        <v>278</v>
      </c>
      <c r="W374" s="171"/>
      <c r="X374" s="172"/>
      <c r="Y374" s="176">
        <f t="shared" si="303"/>
        <v>0</v>
      </c>
      <c r="AA374" s="192"/>
      <c r="AB374" s="193"/>
    </row>
    <row r="375" spans="2:28" hidden="1">
      <c r="B375" s="189">
        <f t="shared" si="295"/>
        <v>0</v>
      </c>
      <c r="C375" s="189">
        <f t="shared" ca="1" si="296"/>
        <v>0</v>
      </c>
      <c r="D375" s="189">
        <f t="shared" si="297"/>
        <v>0</v>
      </c>
      <c r="E375" s="189">
        <f t="shared" ca="1" si="298"/>
        <v>0</v>
      </c>
      <c r="F375" s="189">
        <f t="shared" si="299"/>
        <v>0</v>
      </c>
      <c r="G375" s="189" cm="1">
        <f t="array" aca="1" ref="G375" ca="1">OFFSET(G375,-1,,,)+1</f>
        <v>370</v>
      </c>
      <c r="H375" s="189">
        <f t="shared" si="300"/>
        <v>0</v>
      </c>
      <c r="I375" s="189">
        <f t="shared" si="301"/>
        <v>0</v>
      </c>
      <c r="J375" s="179">
        <f t="shared" si="302"/>
        <v>0</v>
      </c>
      <c r="K375" s="173"/>
      <c r="L375" s="174" t="str" cm="1">
        <f t="array" aca="1" ref="L375" ca="1">IF($K375="",OFFSET(L375,-1,,,),K375)</f>
        <v>02.08.01.08</v>
      </c>
      <c r="M375" s="175" t="str" cm="1">
        <f t="array" aca="1" ref="M375" ca="1">IF(OR($K375=0,$K375=""),OFFSET(M375,-1,,,),O375)</f>
        <v>POÇO DE VISITA EM ANEL DE CONCRETO PRÉ MOLDADO DIAMETRO 1,20M E PROFUNDIDADE DE 1,00M COM TAMPÃO EM FOFO TDA 600</v>
      </c>
      <c r="N375" s="67" t="s">
        <v>184</v>
      </c>
      <c r="O375" s="68" t="s">
        <v>185</v>
      </c>
      <c r="P375" s="68"/>
      <c r="Q375" s="68" t="s">
        <v>3256</v>
      </c>
      <c r="R375" s="69">
        <v>3.0986659999999999E-2</v>
      </c>
      <c r="S375" s="70">
        <v>130</v>
      </c>
      <c r="T375" s="70">
        <v>4.0282657999999998</v>
      </c>
      <c r="U375" s="67" t="s">
        <v>277</v>
      </c>
      <c r="V375" s="71" t="s">
        <v>278</v>
      </c>
      <c r="W375" s="171"/>
      <c r="X375" s="172"/>
      <c r="Y375" s="176">
        <f t="shared" si="303"/>
        <v>0</v>
      </c>
      <c r="AA375" s="192"/>
      <c r="AB375" s="193"/>
    </row>
    <row r="376" spans="2:28">
      <c r="B376" s="189">
        <f t="shared" si="278"/>
        <v>0</v>
      </c>
      <c r="C376" s="189">
        <f t="shared" ca="1" si="279"/>
        <v>0</v>
      </c>
      <c r="D376" s="189">
        <f t="shared" si="280"/>
        <v>0</v>
      </c>
      <c r="E376" s="189">
        <f t="shared" ca="1" si="281"/>
        <v>0</v>
      </c>
      <c r="F376" s="189">
        <f t="shared" si="282"/>
        <v>0</v>
      </c>
      <c r="G376" s="189" cm="1">
        <f t="array" aca="1" ref="G376" ca="1">OFFSET(G376,-1,,,)+1</f>
        <v>371</v>
      </c>
      <c r="H376" s="189">
        <f t="shared" si="268"/>
        <v>0</v>
      </c>
      <c r="I376" s="189">
        <f t="shared" si="283"/>
        <v>0</v>
      </c>
      <c r="J376" s="179">
        <f t="shared" si="284"/>
        <v>0</v>
      </c>
      <c r="K376" s="173" t="s">
        <v>482</v>
      </c>
      <c r="L376" s="174" t="str" cm="1">
        <f t="array" aca="1" ref="L376" ca="1">IF($K376="",OFFSET(L376,-1,,,),K376)</f>
        <v>02.08.01.09</v>
      </c>
      <c r="M376" s="175" t="str" cm="1">
        <f t="array" aca="1" ref="M376" ca="1">IF(OR($K376=0,$K376=""),OFFSET(M376,-1,,,),O376)</f>
        <v>POÇO DE VISITA EM ANEL DE CONCRETO PRÉ MOLDADO DIAMETRO 1,20M E PROFUNDIDADE DE 1,50M COM TAMPÃO EM FOFO TDA 600</v>
      </c>
      <c r="N376" s="67" t="s">
        <v>3856</v>
      </c>
      <c r="O376" s="68" t="s">
        <v>4320</v>
      </c>
      <c r="P376" s="68"/>
      <c r="Q376" s="68" t="s">
        <v>3260</v>
      </c>
      <c r="R376" s="69">
        <v>4</v>
      </c>
      <c r="S376" s="70">
        <v>1847.5337</v>
      </c>
      <c r="T376" s="70">
        <v>7390.1347999999998</v>
      </c>
      <c r="U376" s="67"/>
      <c r="V376" s="71"/>
      <c r="W376" s="171"/>
      <c r="X376" s="172"/>
      <c r="Y376" s="176">
        <f t="shared" si="285"/>
        <v>0</v>
      </c>
      <c r="AA376" s="192"/>
      <c r="AB376" s="193"/>
    </row>
    <row r="377" spans="2:28" hidden="1">
      <c r="B377" s="189">
        <f t="shared" si="278"/>
        <v>0</v>
      </c>
      <c r="C377" s="189">
        <f t="shared" ca="1" si="279"/>
        <v>0</v>
      </c>
      <c r="D377" s="189">
        <f t="shared" si="280"/>
        <v>0</v>
      </c>
      <c r="E377" s="189">
        <f t="shared" ca="1" si="281"/>
        <v>0</v>
      </c>
      <c r="F377" s="189">
        <f t="shared" si="282"/>
        <v>0</v>
      </c>
      <c r="G377" s="189" cm="1">
        <f t="array" aca="1" ref="G377" ca="1">OFFSET(G377,-1,,,)+1</f>
        <v>372</v>
      </c>
      <c r="H377" s="189">
        <f t="shared" si="268"/>
        <v>0</v>
      </c>
      <c r="I377" s="189">
        <f t="shared" si="283"/>
        <v>0</v>
      </c>
      <c r="J377" s="179">
        <f t="shared" si="284"/>
        <v>0</v>
      </c>
      <c r="K377" s="173"/>
      <c r="L377" s="174" t="str" cm="1">
        <f t="array" aca="1" ref="L377" ca="1">IF($K377="",OFFSET(L377,-1,,,),K377)</f>
        <v>02.08.01.09</v>
      </c>
      <c r="M377" s="175" t="str" cm="1">
        <f t="array" aca="1" ref="M377" ca="1">IF(OR($K377=0,$K377=""),OFFSET(M377,-1,,,),O377)</f>
        <v>POÇO DE VISITA EM ANEL DE CONCRETO PRÉ MOLDADO DIAMETRO 1,20M E PROFUNDIDADE DE 1,50M COM TAMPÃO EM FOFO TDA 600</v>
      </c>
      <c r="N377" s="67" t="s">
        <v>240</v>
      </c>
      <c r="O377" s="68" t="s">
        <v>179</v>
      </c>
      <c r="P377" s="68"/>
      <c r="Q377" s="68" t="s">
        <v>3255</v>
      </c>
      <c r="R377" s="69">
        <v>66</v>
      </c>
      <c r="S377" s="70">
        <v>0.75</v>
      </c>
      <c r="T377" s="70">
        <v>49.5</v>
      </c>
      <c r="U377" s="67" t="s">
        <v>277</v>
      </c>
      <c r="V377" s="71" t="s">
        <v>278</v>
      </c>
      <c r="W377" s="171"/>
      <c r="X377" s="172"/>
      <c r="Y377" s="176">
        <f t="shared" si="285"/>
        <v>0</v>
      </c>
      <c r="AA377" s="192"/>
      <c r="AB377" s="193"/>
    </row>
    <row r="378" spans="2:28" hidden="1">
      <c r="B378" s="189">
        <f t="shared" si="278"/>
        <v>0</v>
      </c>
      <c r="C378" s="189">
        <f t="shared" ca="1" si="279"/>
        <v>0</v>
      </c>
      <c r="D378" s="189">
        <f t="shared" si="280"/>
        <v>0</v>
      </c>
      <c r="E378" s="189">
        <f t="shared" ca="1" si="281"/>
        <v>0</v>
      </c>
      <c r="F378" s="189">
        <f t="shared" si="282"/>
        <v>0</v>
      </c>
      <c r="G378" s="189" cm="1">
        <f t="array" aca="1" ref="G378" ca="1">OFFSET(G378,-1,,,)+1</f>
        <v>373</v>
      </c>
      <c r="H378" s="189">
        <f t="shared" si="268"/>
        <v>0</v>
      </c>
      <c r="I378" s="189">
        <f t="shared" si="283"/>
        <v>0</v>
      </c>
      <c r="J378" s="179">
        <f t="shared" si="284"/>
        <v>0</v>
      </c>
      <c r="K378" s="173"/>
      <c r="L378" s="174" t="str" cm="1">
        <f t="array" aca="1" ref="L378" ca="1">IF($K378="",OFFSET(L378,-1,,,),K378)</f>
        <v>02.08.01.09</v>
      </c>
      <c r="M378" s="175" t="str" cm="1">
        <f t="array" aca="1" ref="M378" ca="1">IF(OR($K378=0,$K378=""),OFFSET(M378,-1,,,),O378)</f>
        <v>POÇO DE VISITA EM ANEL DE CONCRETO PRÉ MOLDADO DIAMETRO 1,20M E PROFUNDIDADE DE 1,50M COM TAMPÃO EM FOFO TDA 600</v>
      </c>
      <c r="N378" s="67" t="s">
        <v>180</v>
      </c>
      <c r="O378" s="68" t="s">
        <v>181</v>
      </c>
      <c r="P378" s="68"/>
      <c r="Q378" s="68" t="s">
        <v>3256</v>
      </c>
      <c r="R378" s="69">
        <v>0.156</v>
      </c>
      <c r="S378" s="70">
        <v>200</v>
      </c>
      <c r="T378" s="70">
        <v>31.2</v>
      </c>
      <c r="U378" s="67" t="s">
        <v>277</v>
      </c>
      <c r="V378" s="71" t="s">
        <v>278</v>
      </c>
      <c r="W378" s="171"/>
      <c r="X378" s="172"/>
      <c r="Y378" s="176">
        <f t="shared" si="285"/>
        <v>0</v>
      </c>
      <c r="AA378" s="192"/>
      <c r="AB378" s="193"/>
    </row>
    <row r="379" spans="2:28" hidden="1">
      <c r="B379" s="189">
        <f t="shared" si="278"/>
        <v>0</v>
      </c>
      <c r="C379" s="189">
        <f t="shared" ca="1" si="279"/>
        <v>0</v>
      </c>
      <c r="D379" s="189">
        <f t="shared" si="280"/>
        <v>0</v>
      </c>
      <c r="E379" s="189">
        <f t="shared" ca="1" si="281"/>
        <v>0</v>
      </c>
      <c r="F379" s="189">
        <f t="shared" si="282"/>
        <v>0</v>
      </c>
      <c r="G379" s="189" cm="1">
        <f t="array" aca="1" ref="G379" ca="1">OFFSET(G379,-1,,,)+1</f>
        <v>374</v>
      </c>
      <c r="H379" s="189">
        <f t="shared" si="268"/>
        <v>0</v>
      </c>
      <c r="I379" s="189">
        <f t="shared" si="283"/>
        <v>0</v>
      </c>
      <c r="J379" s="179">
        <f t="shared" si="284"/>
        <v>0</v>
      </c>
      <c r="K379" s="173"/>
      <c r="L379" s="174" t="str" cm="1">
        <f t="array" aca="1" ref="L379" ca="1">IF($K379="",OFFSET(L379,-1,,,),K379)</f>
        <v>02.08.01.09</v>
      </c>
      <c r="M379" s="175" t="str" cm="1">
        <f t="array" aca="1" ref="M379" ca="1">IF(OR($K379=0,$K379=""),OFFSET(M379,-1,,,),O379)</f>
        <v>POÇO DE VISITA EM ANEL DE CONCRETO PRÉ MOLDADO DIAMETRO 1,20M E PROFUNDIDADE DE 1,50M COM TAMPÃO EM FOFO TDA 600</v>
      </c>
      <c r="N379" s="67" t="s">
        <v>182</v>
      </c>
      <c r="O379" s="68" t="s">
        <v>183</v>
      </c>
      <c r="P379" s="68"/>
      <c r="Q379" s="68" t="s">
        <v>3256</v>
      </c>
      <c r="R379" s="69">
        <v>0.47123999999999999</v>
      </c>
      <c r="S379" s="70">
        <v>140</v>
      </c>
      <c r="T379" s="70">
        <v>65.973600000000005</v>
      </c>
      <c r="U379" s="67" t="s">
        <v>277</v>
      </c>
      <c r="V379" s="71" t="s">
        <v>278</v>
      </c>
      <c r="W379" s="171"/>
      <c r="X379" s="172"/>
      <c r="Y379" s="176">
        <f t="shared" si="285"/>
        <v>0</v>
      </c>
      <c r="AA379" s="192"/>
      <c r="AB379" s="193"/>
    </row>
    <row r="380" spans="2:28" hidden="1">
      <c r="B380" s="189">
        <f>IF(J380=0,0,U380)</f>
        <v>0</v>
      </c>
      <c r="C380" s="189">
        <f ca="1">IF(OR(J380=0,I380=0),0,IF(_xlfn.IFNA(MATCH(B380,OFFSET($B$5,,,$G380,),),0)&gt;0,0,MAX(OFFSET($C$5,,,$G380,))+1))</f>
        <v>0</v>
      </c>
      <c r="D380" s="189">
        <f>IF(J380=0,0,N380&amp;"-"&amp;U380)</f>
        <v>0</v>
      </c>
      <c r="E380" s="189">
        <f ca="1">IF(OR(J380=0,I380=0),0,IF(_xlfn.IFNA(MATCH(D380,OFFSET($D$5,,,$G380,),),0)&gt;0,0,_xlfn.MAXIFS(OFFSET($E$5,,,$G380,),OFFSET($J$5,,,$G380,),J380)+1))</f>
        <v>0</v>
      </c>
      <c r="F380" s="189">
        <f>IF(J380=0,0,E380&amp;"-"&amp;N380)</f>
        <v>0</v>
      </c>
      <c r="G380" s="189" cm="1">
        <f t="array" aca="1" ref="G380" ca="1">OFFSET(G380,-1,,,)+1</f>
        <v>375</v>
      </c>
      <c r="H380" s="189">
        <f>IF(OR($K380=0,$K380=""),$W380,0)</f>
        <v>0</v>
      </c>
      <c r="I380" s="189">
        <f>H380*R380</f>
        <v>0</v>
      </c>
      <c r="J380" s="179">
        <f>IF(AND(I380&lt;&gt;0,OR(K380=0,K380="")),N380&amp;" - Mapa",0)</f>
        <v>0</v>
      </c>
      <c r="K380" s="173"/>
      <c r="L380" s="174" t="str" cm="1">
        <f t="array" aca="1" ref="L380" ca="1">IF($K380="",OFFSET(L380,-1,,,),K380)</f>
        <v>02.08.01.09</v>
      </c>
      <c r="M380" s="175" t="str" cm="1">
        <f t="array" aca="1" ref="M380" ca="1">IF(OR($K380=0,$K380=""),OFFSET(M380,-1,,,),O380)</f>
        <v>POÇO DE VISITA EM ANEL DE CONCRETO PRÉ MOLDADO DIAMETRO 1,20M E PROFUNDIDADE DE 1,50M COM TAMPÃO EM FOFO TDA 600</v>
      </c>
      <c r="N380" s="67" t="s">
        <v>3852</v>
      </c>
      <c r="O380" s="68" t="s">
        <v>4316</v>
      </c>
      <c r="P380" s="68"/>
      <c r="Q380" s="68" t="s">
        <v>3260</v>
      </c>
      <c r="R380" s="69">
        <v>4</v>
      </c>
      <c r="S380" s="70">
        <v>421</v>
      </c>
      <c r="T380" s="70">
        <v>1684</v>
      </c>
      <c r="U380" s="67" t="s">
        <v>277</v>
      </c>
      <c r="V380" s="71" t="s">
        <v>278</v>
      </c>
      <c r="W380" s="171"/>
      <c r="X380" s="172"/>
      <c r="Y380" s="176">
        <f>X380+W380</f>
        <v>0</v>
      </c>
      <c r="AA380" s="192"/>
      <c r="AB380" s="193"/>
    </row>
    <row r="381" spans="2:28" hidden="1">
      <c r="B381" s="189">
        <f t="shared" ref="B381:B393" si="304">IF(J381=0,0,U381)</f>
        <v>0</v>
      </c>
      <c r="C381" s="189">
        <f t="shared" ref="C381:C393" ca="1" si="305">IF(OR(J381=0,I381=0),0,IF(_xlfn.IFNA(MATCH(B381,OFFSET($B$5,,,$G381,),),0)&gt;0,0,MAX(OFFSET($C$5,,,$G381,))+1))</f>
        <v>0</v>
      </c>
      <c r="D381" s="189">
        <f t="shared" ref="D381:D393" si="306">IF(J381=0,0,N381&amp;"-"&amp;U381)</f>
        <v>0</v>
      </c>
      <c r="E381" s="189">
        <f t="shared" ref="E381:E393" ca="1" si="307">IF(OR(J381=0,I381=0),0,IF(_xlfn.IFNA(MATCH(D381,OFFSET($D$5,,,$G381,),),0)&gt;0,0,_xlfn.MAXIFS(OFFSET($E$5,,,$G381,),OFFSET($J$5,,,$G381,),J381)+1))</f>
        <v>0</v>
      </c>
      <c r="F381" s="189">
        <f t="shared" ref="F381:F393" si="308">IF(J381=0,0,E381&amp;"-"&amp;N381)</f>
        <v>0</v>
      </c>
      <c r="G381" s="189" cm="1">
        <f t="array" aca="1" ref="G381" ca="1">OFFSET(G381,-1,,,)+1</f>
        <v>376</v>
      </c>
      <c r="H381" s="189">
        <f t="shared" ref="H381:H393" si="309">IF(OR($K381=0,$K381=""),$W381,0)</f>
        <v>0</v>
      </c>
      <c r="I381" s="189">
        <f t="shared" ref="I381:I393" si="310">H381*R381</f>
        <v>0</v>
      </c>
      <c r="J381" s="179">
        <f t="shared" ref="J381:J393" si="311">IF(AND(I381&lt;&gt;0,OR(K381=0,K381="")),N381&amp;" - Mapa",0)</f>
        <v>0</v>
      </c>
      <c r="K381" s="173"/>
      <c r="L381" s="174" t="str" cm="1">
        <f t="array" aca="1" ref="L381" ca="1">IF($K381="",OFFSET(L381,-1,,,),K381)</f>
        <v>02.08.01.09</v>
      </c>
      <c r="M381" s="175" t="str" cm="1">
        <f t="array" aca="1" ref="M381" ca="1">IF(OR($K381=0,$K381=""),OFFSET(M381,-1,,,),O381)</f>
        <v>POÇO DE VISITA EM ANEL DE CONCRETO PRÉ MOLDADO DIAMETRO 1,20M E PROFUNDIDADE DE 1,50M COM TAMPÃO EM FOFO TDA 600</v>
      </c>
      <c r="N381" s="67" t="s">
        <v>3853</v>
      </c>
      <c r="O381" s="68" t="s">
        <v>4317</v>
      </c>
      <c r="P381" s="68"/>
      <c r="Q381" s="68" t="s">
        <v>3260</v>
      </c>
      <c r="R381" s="69">
        <v>4</v>
      </c>
      <c r="S381" s="70">
        <v>250</v>
      </c>
      <c r="T381" s="70">
        <v>1000</v>
      </c>
      <c r="U381" s="67" t="s">
        <v>277</v>
      </c>
      <c r="V381" s="71" t="s">
        <v>278</v>
      </c>
      <c r="W381" s="171"/>
      <c r="X381" s="172"/>
      <c r="Y381" s="176">
        <f t="shared" ref="Y381:Y393" si="312">X381+W381</f>
        <v>0</v>
      </c>
      <c r="AA381" s="192"/>
      <c r="AB381" s="193"/>
    </row>
    <row r="382" spans="2:28" hidden="1">
      <c r="B382" s="189">
        <f t="shared" si="304"/>
        <v>0</v>
      </c>
      <c r="C382" s="189">
        <f t="shared" ca="1" si="305"/>
        <v>0</v>
      </c>
      <c r="D382" s="189">
        <f t="shared" si="306"/>
        <v>0</v>
      </c>
      <c r="E382" s="189">
        <f t="shared" ca="1" si="307"/>
        <v>0</v>
      </c>
      <c r="F382" s="189">
        <f t="shared" si="308"/>
        <v>0</v>
      </c>
      <c r="G382" s="189" cm="1">
        <f t="array" aca="1" ref="G382" ca="1">OFFSET(G382,-1,,,)+1</f>
        <v>377</v>
      </c>
      <c r="H382" s="189">
        <f t="shared" si="309"/>
        <v>0</v>
      </c>
      <c r="I382" s="189">
        <f t="shared" si="310"/>
        <v>0</v>
      </c>
      <c r="J382" s="179">
        <f t="shared" si="311"/>
        <v>0</v>
      </c>
      <c r="K382" s="173"/>
      <c r="L382" s="174" t="str" cm="1">
        <f t="array" aca="1" ref="L382" ca="1">IF($K382="",OFFSET(L382,-1,,,),K382)</f>
        <v>02.08.01.09</v>
      </c>
      <c r="M382" s="175" t="str" cm="1">
        <f t="array" aca="1" ref="M382" ca="1">IF(OR($K382=0,$K382=""),OFFSET(M382,-1,,,),O382)</f>
        <v>POÇO DE VISITA EM ANEL DE CONCRETO PRÉ MOLDADO DIAMETRO 1,20M E PROFUNDIDADE DE 1,50M COM TAMPÃO EM FOFO TDA 600</v>
      </c>
      <c r="N382" s="67" t="s">
        <v>3854</v>
      </c>
      <c r="O382" s="68" t="s">
        <v>4318</v>
      </c>
      <c r="P382" s="68"/>
      <c r="Q382" s="68" t="s">
        <v>3260</v>
      </c>
      <c r="R382" s="69">
        <v>12</v>
      </c>
      <c r="S382" s="70">
        <v>105</v>
      </c>
      <c r="T382" s="70">
        <v>1260</v>
      </c>
      <c r="U382" s="67" t="s">
        <v>277</v>
      </c>
      <c r="V382" s="71" t="s">
        <v>278</v>
      </c>
      <c r="W382" s="171"/>
      <c r="X382" s="172"/>
      <c r="Y382" s="176">
        <f t="shared" si="312"/>
        <v>0</v>
      </c>
      <c r="AA382" s="192"/>
      <c r="AB382" s="193"/>
    </row>
    <row r="383" spans="2:28" hidden="1">
      <c r="B383" s="189">
        <f t="shared" si="304"/>
        <v>0</v>
      </c>
      <c r="C383" s="189">
        <f t="shared" ca="1" si="305"/>
        <v>0</v>
      </c>
      <c r="D383" s="189">
        <f t="shared" si="306"/>
        <v>0</v>
      </c>
      <c r="E383" s="189">
        <f t="shared" ca="1" si="307"/>
        <v>0</v>
      </c>
      <c r="F383" s="189">
        <f t="shared" si="308"/>
        <v>0</v>
      </c>
      <c r="G383" s="189" cm="1">
        <f t="array" aca="1" ref="G383" ca="1">OFFSET(G383,-1,,,)+1</f>
        <v>378</v>
      </c>
      <c r="H383" s="189">
        <f t="shared" si="309"/>
        <v>0</v>
      </c>
      <c r="I383" s="189">
        <f t="shared" si="310"/>
        <v>0</v>
      </c>
      <c r="J383" s="179">
        <f t="shared" si="311"/>
        <v>0</v>
      </c>
      <c r="K383" s="173"/>
      <c r="L383" s="174" t="str" cm="1">
        <f t="array" aca="1" ref="L383" ca="1">IF($K383="",OFFSET(L383,-1,,,),K383)</f>
        <v>02.08.01.09</v>
      </c>
      <c r="M383" s="175" t="str" cm="1">
        <f t="array" aca="1" ref="M383" ca="1">IF(OR($K383=0,$K383=""),OFFSET(M383,-1,,,),O383)</f>
        <v>POÇO DE VISITA EM ANEL DE CONCRETO PRÉ MOLDADO DIAMETRO 1,20M E PROFUNDIDADE DE 1,50M COM TAMPÃO EM FOFO TDA 600</v>
      </c>
      <c r="N383" s="67" t="s">
        <v>3855</v>
      </c>
      <c r="O383" s="68" t="s">
        <v>4319</v>
      </c>
      <c r="P383" s="68"/>
      <c r="Q383" s="68" t="s">
        <v>3257</v>
      </c>
      <c r="R383" s="69">
        <v>4</v>
      </c>
      <c r="S383" s="70">
        <v>800</v>
      </c>
      <c r="T383" s="70">
        <v>3200</v>
      </c>
      <c r="U383" s="67" t="s">
        <v>277</v>
      </c>
      <c r="V383" s="71" t="s">
        <v>278</v>
      </c>
      <c r="W383" s="171"/>
      <c r="X383" s="172"/>
      <c r="Y383" s="176">
        <f t="shared" si="312"/>
        <v>0</v>
      </c>
      <c r="AA383" s="192"/>
      <c r="AB383" s="193"/>
    </row>
    <row r="384" spans="2:28" hidden="1">
      <c r="B384" s="189">
        <f>IF(J384=0,0,U384)</f>
        <v>0</v>
      </c>
      <c r="C384" s="189">
        <f ca="1">IF(OR(J384=0,I384=0),0,IF(_xlfn.IFNA(MATCH(B384,OFFSET($B$5,,,$G384,),),0)&gt;0,0,MAX(OFFSET($C$5,,,$G384,))+1))</f>
        <v>0</v>
      </c>
      <c r="D384" s="189">
        <f>IF(J384=0,0,N384&amp;"-"&amp;U384)</f>
        <v>0</v>
      </c>
      <c r="E384" s="189">
        <f ca="1">IF(OR(J384=0,I384=0),0,IF(_xlfn.IFNA(MATCH(D384,OFFSET($D$5,,,$G384,),),0)&gt;0,0,_xlfn.MAXIFS(OFFSET($E$5,,,$G384,),OFFSET($J$5,,,$G384,),J384)+1))</f>
        <v>0</v>
      </c>
      <c r="F384" s="189">
        <f>IF(J384=0,0,E384&amp;"-"&amp;N384)</f>
        <v>0</v>
      </c>
      <c r="G384" s="189" cm="1">
        <f t="array" aca="1" ref="G384" ca="1">OFFSET(G384,-1,,,)+1</f>
        <v>379</v>
      </c>
      <c r="H384" s="189">
        <f>IF(OR($K384=0,$K384=""),$W384,0)</f>
        <v>0</v>
      </c>
      <c r="I384" s="189">
        <f>H384*R384</f>
        <v>0</v>
      </c>
      <c r="J384" s="179">
        <f>IF(AND(I384&lt;&gt;0,OR(K384=0,K384="")),N384&amp;" - Mapa",0)</f>
        <v>0</v>
      </c>
      <c r="K384" s="173"/>
      <c r="L384" s="174" t="str" cm="1">
        <f t="array" aca="1" ref="L384" ca="1">IF($K384="",OFFSET(L384,-1,,,),K384)</f>
        <v>02.08.01.09</v>
      </c>
      <c r="M384" s="175" t="str" cm="1">
        <f t="array" aca="1" ref="M384" ca="1">IF(OR($K384=0,$K384=""),OFFSET(M384,-1,,,),O384)</f>
        <v>POÇO DE VISITA EM ANEL DE CONCRETO PRÉ MOLDADO DIAMETRO 1,20M E PROFUNDIDADE DE 1,50M COM TAMPÃO EM FOFO TDA 600</v>
      </c>
      <c r="N384" s="67" t="s">
        <v>177</v>
      </c>
      <c r="O384" s="68" t="s">
        <v>178</v>
      </c>
      <c r="P384" s="68"/>
      <c r="Q384" s="68" t="s">
        <v>3256</v>
      </c>
      <c r="R384" s="69"/>
      <c r="S384" s="70"/>
      <c r="T384" s="70">
        <v>0</v>
      </c>
      <c r="U384" s="67" t="s">
        <v>277</v>
      </c>
      <c r="V384" s="71" t="s">
        <v>278</v>
      </c>
      <c r="W384" s="171"/>
      <c r="X384" s="172"/>
      <c r="Y384" s="176">
        <f>X384+W384</f>
        <v>0</v>
      </c>
      <c r="AA384" s="192"/>
      <c r="AB384" s="193"/>
    </row>
    <row r="385" spans="2:28" hidden="1">
      <c r="B385" s="189">
        <f t="shared" ref="B385:B388" si="313">IF(J385=0,0,U385)</f>
        <v>0</v>
      </c>
      <c r="C385" s="189">
        <f t="shared" ref="C385:C388" ca="1" si="314">IF(OR(J385=0,I385=0),0,IF(_xlfn.IFNA(MATCH(B385,OFFSET($B$5,,,$G385,),),0)&gt;0,0,MAX(OFFSET($C$5,,,$G385,))+1))</f>
        <v>0</v>
      </c>
      <c r="D385" s="189">
        <f t="shared" ref="D385:D388" si="315">IF(J385=0,0,N385&amp;"-"&amp;U385)</f>
        <v>0</v>
      </c>
      <c r="E385" s="189">
        <f t="shared" ref="E385:E388" ca="1" si="316">IF(OR(J385=0,I385=0),0,IF(_xlfn.IFNA(MATCH(D385,OFFSET($D$5,,,$G385,),),0)&gt;0,0,_xlfn.MAXIFS(OFFSET($E$5,,,$G385,),OFFSET($J$5,,,$G385,),J385)+1))</f>
        <v>0</v>
      </c>
      <c r="F385" s="189">
        <f t="shared" ref="F385:F388" si="317">IF(J385=0,0,E385&amp;"-"&amp;N385)</f>
        <v>0</v>
      </c>
      <c r="G385" s="189" cm="1">
        <f t="array" aca="1" ref="G385" ca="1">OFFSET(G385,-1,,,)+1</f>
        <v>380</v>
      </c>
      <c r="H385" s="189">
        <f t="shared" ref="H385:H388" si="318">IF(OR($K385=0,$K385=""),$W385,0)</f>
        <v>0</v>
      </c>
      <c r="I385" s="189">
        <f t="shared" ref="I385:I388" si="319">H385*R385</f>
        <v>0</v>
      </c>
      <c r="J385" s="179">
        <f t="shared" ref="J385:J388" si="320">IF(AND(I385&lt;&gt;0,OR(K385=0,K385="")),N385&amp;" - Mapa",0)</f>
        <v>0</v>
      </c>
      <c r="K385" s="173"/>
      <c r="L385" s="174" t="str" cm="1">
        <f t="array" aca="1" ref="L385" ca="1">IF($K385="",OFFSET(L385,-1,,,),K385)</f>
        <v>02.08.01.09</v>
      </c>
      <c r="M385" s="175" t="str" cm="1">
        <f t="array" aca="1" ref="M385" ca="1">IF(OR($K385=0,$K385=""),OFFSET(M385,-1,,,),O385)</f>
        <v>POÇO DE VISITA EM ANEL DE CONCRETO PRÉ MOLDADO DIAMETRO 1,20M E PROFUNDIDADE DE 1,50M COM TAMPÃO EM FOFO TDA 600</v>
      </c>
      <c r="N385" s="67" t="s">
        <v>240</v>
      </c>
      <c r="O385" s="68" t="s">
        <v>179</v>
      </c>
      <c r="P385" s="68"/>
      <c r="Q385" s="68" t="s">
        <v>3255</v>
      </c>
      <c r="R385" s="69">
        <v>51.840800000000009</v>
      </c>
      <c r="S385" s="70">
        <v>0.75000000000000011</v>
      </c>
      <c r="T385" s="70">
        <v>38.880600000000015</v>
      </c>
      <c r="U385" s="67" t="s">
        <v>277</v>
      </c>
      <c r="V385" s="71" t="s">
        <v>278</v>
      </c>
      <c r="W385" s="171"/>
      <c r="X385" s="172"/>
      <c r="Y385" s="176">
        <f t="shared" ref="Y385:Y388" si="321">X385+W385</f>
        <v>0</v>
      </c>
      <c r="AA385" s="192"/>
      <c r="AB385" s="193"/>
    </row>
    <row r="386" spans="2:28" hidden="1">
      <c r="B386" s="189">
        <f t="shared" si="313"/>
        <v>0</v>
      </c>
      <c r="C386" s="189">
        <f t="shared" ca="1" si="314"/>
        <v>0</v>
      </c>
      <c r="D386" s="189">
        <f t="shared" si="315"/>
        <v>0</v>
      </c>
      <c r="E386" s="189">
        <f t="shared" ca="1" si="316"/>
        <v>0</v>
      </c>
      <c r="F386" s="189">
        <f t="shared" si="317"/>
        <v>0</v>
      </c>
      <c r="G386" s="189" cm="1">
        <f t="array" aca="1" ref="G386" ca="1">OFFSET(G386,-1,,,)+1</f>
        <v>381</v>
      </c>
      <c r="H386" s="189">
        <f t="shared" si="318"/>
        <v>0</v>
      </c>
      <c r="I386" s="189">
        <f t="shared" si="319"/>
        <v>0</v>
      </c>
      <c r="J386" s="179">
        <f t="shared" si="320"/>
        <v>0</v>
      </c>
      <c r="K386" s="173"/>
      <c r="L386" s="174" t="str" cm="1">
        <f t="array" aca="1" ref="L386" ca="1">IF($K386="",OFFSET(L386,-1,,,),K386)</f>
        <v>02.08.01.09</v>
      </c>
      <c r="M386" s="175" t="str" cm="1">
        <f t="array" aca="1" ref="M386" ca="1">IF(OR($K386=0,$K386=""),OFFSET(M386,-1,,,),O386)</f>
        <v>POÇO DE VISITA EM ANEL DE CONCRETO PRÉ MOLDADO DIAMETRO 1,20M E PROFUNDIDADE DE 1,50M COM TAMPÃO EM FOFO TDA 600</v>
      </c>
      <c r="N386" s="67" t="s">
        <v>180</v>
      </c>
      <c r="O386" s="68" t="s">
        <v>181</v>
      </c>
      <c r="P386" s="68"/>
      <c r="Q386" s="68" t="s">
        <v>3256</v>
      </c>
      <c r="R386" s="69">
        <v>0.15952827999999997</v>
      </c>
      <c r="S386" s="70">
        <v>200.00000000000003</v>
      </c>
      <c r="T386" s="70">
        <v>31.905655999999997</v>
      </c>
      <c r="U386" s="67" t="s">
        <v>277</v>
      </c>
      <c r="V386" s="71" t="s">
        <v>278</v>
      </c>
      <c r="W386" s="171"/>
      <c r="X386" s="172"/>
      <c r="Y386" s="176">
        <f t="shared" si="321"/>
        <v>0</v>
      </c>
      <c r="AA386" s="192"/>
      <c r="AB386" s="193"/>
    </row>
    <row r="387" spans="2:28" hidden="1">
      <c r="B387" s="189">
        <f t="shared" si="313"/>
        <v>0</v>
      </c>
      <c r="C387" s="189">
        <f t="shared" ca="1" si="314"/>
        <v>0</v>
      </c>
      <c r="D387" s="189">
        <f t="shared" si="315"/>
        <v>0</v>
      </c>
      <c r="E387" s="189">
        <f t="shared" ca="1" si="316"/>
        <v>0</v>
      </c>
      <c r="F387" s="189">
        <f t="shared" si="317"/>
        <v>0</v>
      </c>
      <c r="G387" s="189" cm="1">
        <f t="array" aca="1" ref="G387" ca="1">OFFSET(G387,-1,,,)+1</f>
        <v>382</v>
      </c>
      <c r="H387" s="189">
        <f t="shared" si="318"/>
        <v>0</v>
      </c>
      <c r="I387" s="189">
        <f t="shared" si="319"/>
        <v>0</v>
      </c>
      <c r="J387" s="179">
        <f t="shared" si="320"/>
        <v>0</v>
      </c>
      <c r="K387" s="173"/>
      <c r="L387" s="174" t="str" cm="1">
        <f t="array" aca="1" ref="L387" ca="1">IF($K387="",OFFSET(L387,-1,,,),K387)</f>
        <v>02.08.01.09</v>
      </c>
      <c r="M387" s="175" t="str" cm="1">
        <f t="array" aca="1" ref="M387" ca="1">IF(OR($K387=0,$K387=""),OFFSET(M387,-1,,,),O387)</f>
        <v>POÇO DE VISITA EM ANEL DE CONCRETO PRÉ MOLDADO DIAMETRO 1,20M E PROFUNDIDADE DE 1,50M COM TAMPÃO EM FOFO TDA 600</v>
      </c>
      <c r="N387" s="67" t="s">
        <v>182</v>
      </c>
      <c r="O387" s="68" t="s">
        <v>183</v>
      </c>
      <c r="P387" s="68"/>
      <c r="Q387" s="68" t="s">
        <v>3256</v>
      </c>
      <c r="R387" s="69">
        <v>0.14727499999999996</v>
      </c>
      <c r="S387" s="70">
        <v>140</v>
      </c>
      <c r="T387" s="70">
        <v>20.618499999999994</v>
      </c>
      <c r="U387" s="67" t="s">
        <v>277</v>
      </c>
      <c r="V387" s="71" t="s">
        <v>278</v>
      </c>
      <c r="W387" s="171"/>
      <c r="X387" s="172"/>
      <c r="Y387" s="176">
        <f t="shared" si="321"/>
        <v>0</v>
      </c>
      <c r="AA387" s="192"/>
      <c r="AB387" s="193"/>
    </row>
    <row r="388" spans="2:28" hidden="1">
      <c r="B388" s="189">
        <f t="shared" si="313"/>
        <v>0</v>
      </c>
      <c r="C388" s="189">
        <f t="shared" ca="1" si="314"/>
        <v>0</v>
      </c>
      <c r="D388" s="189">
        <f t="shared" si="315"/>
        <v>0</v>
      </c>
      <c r="E388" s="189">
        <f t="shared" ca="1" si="316"/>
        <v>0</v>
      </c>
      <c r="F388" s="189">
        <f t="shared" si="317"/>
        <v>0</v>
      </c>
      <c r="G388" s="189" cm="1">
        <f t="array" aca="1" ref="G388" ca="1">OFFSET(G388,-1,,,)+1</f>
        <v>383</v>
      </c>
      <c r="H388" s="189">
        <f t="shared" si="318"/>
        <v>0</v>
      </c>
      <c r="I388" s="189">
        <f t="shared" si="319"/>
        <v>0</v>
      </c>
      <c r="J388" s="179">
        <f t="shared" si="320"/>
        <v>0</v>
      </c>
      <c r="K388" s="173"/>
      <c r="L388" s="174" t="str" cm="1">
        <f t="array" aca="1" ref="L388" ca="1">IF($K388="",OFFSET(L388,-1,,,),K388)</f>
        <v>02.08.01.09</v>
      </c>
      <c r="M388" s="175" t="str" cm="1">
        <f t="array" aca="1" ref="M388" ca="1">IF(OR($K388=0,$K388=""),OFFSET(M388,-1,,,),O388)</f>
        <v>POÇO DE VISITA EM ANEL DE CONCRETO PRÉ MOLDADO DIAMETRO 1,20M E PROFUNDIDADE DE 1,50M COM TAMPÃO EM FOFO TDA 600</v>
      </c>
      <c r="N388" s="67" t="s">
        <v>184</v>
      </c>
      <c r="O388" s="68" t="s">
        <v>185</v>
      </c>
      <c r="P388" s="68"/>
      <c r="Q388" s="68" t="s">
        <v>3256</v>
      </c>
      <c r="R388" s="69">
        <v>6.1973319999999998E-2</v>
      </c>
      <c r="S388" s="70">
        <v>130</v>
      </c>
      <c r="T388" s="70">
        <v>8.0565315999999996</v>
      </c>
      <c r="U388" s="67" t="s">
        <v>277</v>
      </c>
      <c r="V388" s="71" t="s">
        <v>278</v>
      </c>
      <c r="W388" s="171"/>
      <c r="X388" s="172"/>
      <c r="Y388" s="176">
        <f t="shared" si="321"/>
        <v>0</v>
      </c>
      <c r="AA388" s="192"/>
      <c r="AB388" s="193"/>
    </row>
    <row r="389" spans="2:28" hidden="1">
      <c r="B389" s="189">
        <f>IF(J389=0,0,U389)</f>
        <v>0</v>
      </c>
      <c r="C389" s="189">
        <f ca="1">IF(OR(J389=0,I389=0),0,IF(_xlfn.IFNA(MATCH(B389,OFFSET($B$5,,,$G389,),),0)&gt;0,0,MAX(OFFSET($C$5,,,$G389,))+1))</f>
        <v>0</v>
      </c>
      <c r="D389" s="189">
        <f>IF(J389=0,0,N389&amp;"-"&amp;U389)</f>
        <v>0</v>
      </c>
      <c r="E389" s="189">
        <f ca="1">IF(OR(J389=0,I389=0),0,IF(_xlfn.IFNA(MATCH(D389,OFFSET($D$5,,,$G389,),),0)&gt;0,0,_xlfn.MAXIFS(OFFSET($E$5,,,$G389,),OFFSET($J$5,,,$G389,),J389)+1))</f>
        <v>0</v>
      </c>
      <c r="F389" s="189">
        <f>IF(J389=0,0,E389&amp;"-"&amp;N389)</f>
        <v>0</v>
      </c>
      <c r="G389" s="189" cm="1">
        <f t="array" aca="1" ref="G389" ca="1">OFFSET(G389,-1,,,)+1</f>
        <v>384</v>
      </c>
      <c r="H389" s="189">
        <f>IF(OR($K389=0,$K389=""),$W389,0)</f>
        <v>0</v>
      </c>
      <c r="I389" s="189">
        <f>H389*R389</f>
        <v>0</v>
      </c>
      <c r="J389" s="179">
        <f>IF(AND(I389&lt;&gt;0,OR(K389=0,K389="")),N389&amp;" - Mapa",0)</f>
        <v>0</v>
      </c>
      <c r="K389" s="173" t="s">
        <v>483</v>
      </c>
      <c r="L389" s="174" t="str" cm="1">
        <f t="array" aca="1" ref="L389" ca="1">IF($K389="",OFFSET(L389,-1,,,),K389)</f>
        <v>02.09</v>
      </c>
      <c r="M389" s="175" t="str" cm="1">
        <f t="array" aca="1" ref="M389" ca="1">IF(OR($K389=0,$K389=""),OFFSET(M389,-1,,,),O389)</f>
        <v>DRENAGEM</v>
      </c>
      <c r="N389" s="67" t="s">
        <v>143</v>
      </c>
      <c r="O389" s="68" t="s">
        <v>4321</v>
      </c>
      <c r="P389" s="68"/>
      <c r="Q389" s="68"/>
      <c r="R389" s="69"/>
      <c r="S389" s="70"/>
      <c r="T389" s="70">
        <v>0</v>
      </c>
      <c r="U389" s="67"/>
      <c r="V389" s="71"/>
      <c r="W389" s="171"/>
      <c r="X389" s="172"/>
      <c r="Y389" s="176">
        <f>X389+W389</f>
        <v>0</v>
      </c>
      <c r="AA389" s="192"/>
      <c r="AB389" s="193"/>
    </row>
    <row r="390" spans="2:28" hidden="1">
      <c r="B390" s="189">
        <f t="shared" ref="B390:B392" si="322">IF(J390=0,0,U390)</f>
        <v>0</v>
      </c>
      <c r="C390" s="189">
        <f t="shared" ref="C390:C392" ca="1" si="323">IF(OR(J390=0,I390=0),0,IF(_xlfn.IFNA(MATCH(B390,OFFSET($B$5,,,$G390,),),0)&gt;0,0,MAX(OFFSET($C$5,,,$G390,))+1))</f>
        <v>0</v>
      </c>
      <c r="D390" s="189">
        <f t="shared" ref="D390:D392" si="324">IF(J390=0,0,N390&amp;"-"&amp;U390)</f>
        <v>0</v>
      </c>
      <c r="E390" s="189">
        <f t="shared" ref="E390:E392" ca="1" si="325">IF(OR(J390=0,I390=0),0,IF(_xlfn.IFNA(MATCH(D390,OFFSET($D$5,,,$G390,),),0)&gt;0,0,_xlfn.MAXIFS(OFFSET($E$5,,,$G390,),OFFSET($J$5,,,$G390,),J390)+1))</f>
        <v>0</v>
      </c>
      <c r="F390" s="189">
        <f t="shared" ref="F390:F392" si="326">IF(J390=0,0,E390&amp;"-"&amp;N390)</f>
        <v>0</v>
      </c>
      <c r="G390" s="189" cm="1">
        <f t="array" aca="1" ref="G390" ca="1">OFFSET(G390,-1,,,)+1</f>
        <v>385</v>
      </c>
      <c r="H390" s="189">
        <f t="shared" ref="H390:H392" si="327">IF(OR($K390=0,$K390=""),$W390,0)</f>
        <v>0</v>
      </c>
      <c r="I390" s="189">
        <f t="shared" ref="I390:I392" si="328">H390*R390</f>
        <v>0</v>
      </c>
      <c r="J390" s="179">
        <f t="shared" ref="J390:J392" si="329">IF(AND(I390&lt;&gt;0,OR(K390=0,K390="")),N390&amp;" - Mapa",0)</f>
        <v>0</v>
      </c>
      <c r="K390" s="173" t="s">
        <v>484</v>
      </c>
      <c r="L390" s="174" t="str" cm="1">
        <f t="array" aca="1" ref="L390" ca="1">IF($K390="",OFFSET(L390,-1,,,),K390)</f>
        <v>02.09.01</v>
      </c>
      <c r="M390" s="175" t="str" cm="1">
        <f t="array" aca="1" ref="M390" ca="1">IF(OR($K390=0,$K390=""),OFFSET(M390,-1,,,),O390)</f>
        <v>REDE DE DRENAGEM</v>
      </c>
      <c r="N390" s="67" t="s">
        <v>143</v>
      </c>
      <c r="O390" s="68" t="s">
        <v>4322</v>
      </c>
      <c r="P390" s="68"/>
      <c r="Q390" s="68"/>
      <c r="R390" s="69"/>
      <c r="S390" s="70"/>
      <c r="T390" s="70">
        <v>0</v>
      </c>
      <c r="U390" s="67"/>
      <c r="V390" s="71"/>
      <c r="W390" s="171"/>
      <c r="X390" s="172"/>
      <c r="Y390" s="176">
        <f t="shared" ref="Y390:Y392" si="330">X390+W390</f>
        <v>0</v>
      </c>
      <c r="AA390" s="192"/>
      <c r="AB390" s="193"/>
    </row>
    <row r="391" spans="2:28">
      <c r="B391" s="189">
        <f t="shared" si="322"/>
        <v>0</v>
      </c>
      <c r="C391" s="189">
        <f t="shared" ca="1" si="323"/>
        <v>0</v>
      </c>
      <c r="D391" s="189">
        <f t="shared" si="324"/>
        <v>0</v>
      </c>
      <c r="E391" s="189">
        <f t="shared" ca="1" si="325"/>
        <v>0</v>
      </c>
      <c r="F391" s="189">
        <f t="shared" si="326"/>
        <v>0</v>
      </c>
      <c r="G391" s="189" cm="1">
        <f t="array" aca="1" ref="G391" ca="1">OFFSET(G391,-1,,,)+1</f>
        <v>386</v>
      </c>
      <c r="H391" s="189">
        <f t="shared" si="327"/>
        <v>0</v>
      </c>
      <c r="I391" s="189">
        <f t="shared" si="328"/>
        <v>0</v>
      </c>
      <c r="J391" s="179">
        <f t="shared" si="329"/>
        <v>0</v>
      </c>
      <c r="K391" s="173" t="s">
        <v>485</v>
      </c>
      <c r="L391" s="174" t="str" cm="1">
        <f t="array" aca="1" ref="L391" ca="1">IF($K391="",OFFSET(L391,-1,,,),K391)</f>
        <v>02.09.01.01</v>
      </c>
      <c r="M391" s="175" t="str" cm="1">
        <f t="array" aca="1" ref="M391" ca="1">IF(OR($K391=0,$K391=""),OFFSET(M391,-1,,,),O391)</f>
        <v>EXECUÇÃO DE SERVIÇO DE ESCAVAÇÃO MANUAL, APILOAMENTO DE FUNDO DE VALA</v>
      </c>
      <c r="N391" s="67" t="s">
        <v>415</v>
      </c>
      <c r="O391" s="68" t="s">
        <v>4263</v>
      </c>
      <c r="P391" s="68"/>
      <c r="Q391" s="68" t="s">
        <v>3256</v>
      </c>
      <c r="R391" s="69">
        <v>321.41000000000003</v>
      </c>
      <c r="S391" s="70">
        <v>36.5</v>
      </c>
      <c r="T391" s="70">
        <v>11731.465</v>
      </c>
      <c r="U391" s="67"/>
      <c r="V391" s="71"/>
      <c r="W391" s="171"/>
      <c r="X391" s="172"/>
      <c r="Y391" s="176">
        <f t="shared" si="330"/>
        <v>0</v>
      </c>
      <c r="AA391" s="192"/>
      <c r="AB391" s="193"/>
    </row>
    <row r="392" spans="2:28" hidden="1">
      <c r="B392" s="189">
        <f t="shared" si="322"/>
        <v>0</v>
      </c>
      <c r="C392" s="189">
        <f t="shared" ca="1" si="323"/>
        <v>0</v>
      </c>
      <c r="D392" s="189">
        <f t="shared" si="324"/>
        <v>0</v>
      </c>
      <c r="E392" s="189">
        <f t="shared" ca="1" si="325"/>
        <v>0</v>
      </c>
      <c r="F392" s="189">
        <f t="shared" si="326"/>
        <v>0</v>
      </c>
      <c r="G392" s="189" cm="1">
        <f t="array" aca="1" ref="G392" ca="1">OFFSET(G392,-1,,,)+1</f>
        <v>387</v>
      </c>
      <c r="H392" s="189">
        <f t="shared" si="327"/>
        <v>0</v>
      </c>
      <c r="I392" s="189">
        <f t="shared" si="328"/>
        <v>0</v>
      </c>
      <c r="J392" s="179">
        <f t="shared" si="329"/>
        <v>0</v>
      </c>
      <c r="K392" s="173"/>
      <c r="L392" s="174" t="str" cm="1">
        <f t="array" aca="1" ref="L392" ca="1">IF($K392="",OFFSET(L392,-1,,,),K392)</f>
        <v>02.09.01.01</v>
      </c>
      <c r="M392" s="175" t="str" cm="1">
        <f t="array" aca="1" ref="M392" ca="1">IF(OR($K392=0,$K392=""),OFFSET(M392,-1,,,),O392)</f>
        <v>EXECUÇÃO DE SERVIÇO DE ESCAVAÇÃO MANUAL, APILOAMENTO DE FUNDO DE VALA</v>
      </c>
      <c r="N392" s="67" t="s">
        <v>416</v>
      </c>
      <c r="O392" s="68" t="s">
        <v>417</v>
      </c>
      <c r="P392" s="68"/>
      <c r="Q392" s="68" t="s">
        <v>3258</v>
      </c>
      <c r="R392" s="69">
        <v>321.41000000000003</v>
      </c>
      <c r="S392" s="70">
        <v>8</v>
      </c>
      <c r="T392" s="70">
        <v>2571.2800000000002</v>
      </c>
      <c r="U392" s="67" t="s">
        <v>277</v>
      </c>
      <c r="V392" s="71" t="s">
        <v>278</v>
      </c>
      <c r="W392" s="171"/>
      <c r="X392" s="172"/>
      <c r="Y392" s="176">
        <f t="shared" si="330"/>
        <v>0</v>
      </c>
      <c r="AA392" s="192"/>
      <c r="AB392" s="193"/>
    </row>
    <row r="393" spans="2:28" hidden="1">
      <c r="B393" s="189">
        <f t="shared" si="304"/>
        <v>0</v>
      </c>
      <c r="C393" s="189">
        <f t="shared" ca="1" si="305"/>
        <v>0</v>
      </c>
      <c r="D393" s="189">
        <f t="shared" si="306"/>
        <v>0</v>
      </c>
      <c r="E393" s="189">
        <f t="shared" ca="1" si="307"/>
        <v>0</v>
      </c>
      <c r="F393" s="189">
        <f t="shared" si="308"/>
        <v>0</v>
      </c>
      <c r="G393" s="189" cm="1">
        <f t="array" aca="1" ref="G393" ca="1">OFFSET(G393,-1,,,)+1</f>
        <v>388</v>
      </c>
      <c r="H393" s="189">
        <f t="shared" si="309"/>
        <v>0</v>
      </c>
      <c r="I393" s="189">
        <f t="shared" si="310"/>
        <v>0</v>
      </c>
      <c r="J393" s="179">
        <f t="shared" si="311"/>
        <v>0</v>
      </c>
      <c r="K393" s="173"/>
      <c r="L393" s="174" t="str" cm="1">
        <f t="array" aca="1" ref="L393" ca="1">IF($K393="",OFFSET(L393,-1,,,),K393)</f>
        <v>02.09.01.01</v>
      </c>
      <c r="M393" s="175" t="str" cm="1">
        <f t="array" aca="1" ref="M393" ca="1">IF(OR($K393=0,$K393=""),OFFSET(M393,-1,,,),O393)</f>
        <v>EXECUÇÃO DE SERVIÇO DE ESCAVAÇÃO MANUAL, APILOAMENTO DE FUNDO DE VALA</v>
      </c>
      <c r="N393" s="67" t="s">
        <v>418</v>
      </c>
      <c r="O393" s="68" t="s">
        <v>419</v>
      </c>
      <c r="P393" s="68"/>
      <c r="Q393" s="68" t="s">
        <v>3256</v>
      </c>
      <c r="R393" s="69">
        <v>321.41000000000003</v>
      </c>
      <c r="S393" s="70">
        <v>28.5</v>
      </c>
      <c r="T393" s="70">
        <v>9160.1850000000013</v>
      </c>
      <c r="U393" s="67" t="s">
        <v>277</v>
      </c>
      <c r="V393" s="71" t="s">
        <v>278</v>
      </c>
      <c r="W393" s="171"/>
      <c r="X393" s="172"/>
      <c r="Y393" s="176">
        <f t="shared" si="312"/>
        <v>0</v>
      </c>
      <c r="AA393" s="192"/>
      <c r="AB393" s="193"/>
    </row>
    <row r="394" spans="2:28">
      <c r="B394" s="189">
        <f t="shared" si="278"/>
        <v>0</v>
      </c>
      <c r="C394" s="189">
        <f t="shared" ca="1" si="279"/>
        <v>0</v>
      </c>
      <c r="D394" s="189">
        <f t="shared" si="280"/>
        <v>0</v>
      </c>
      <c r="E394" s="189">
        <f t="shared" ca="1" si="281"/>
        <v>0</v>
      </c>
      <c r="F394" s="189">
        <f t="shared" si="282"/>
        <v>0</v>
      </c>
      <c r="G394" s="189" cm="1">
        <f t="array" aca="1" ref="G394" ca="1">OFFSET(G394,-1,,,)+1</f>
        <v>389</v>
      </c>
      <c r="H394" s="189">
        <f t="shared" si="268"/>
        <v>0</v>
      </c>
      <c r="I394" s="189">
        <f t="shared" si="283"/>
        <v>0</v>
      </c>
      <c r="J394" s="179">
        <f t="shared" si="284"/>
        <v>0</v>
      </c>
      <c r="K394" s="173" t="s">
        <v>486</v>
      </c>
      <c r="L394" s="174" t="str" cm="1">
        <f t="array" aca="1" ref="L394" ca="1">IF($K394="",OFFSET(L394,-1,,,),K394)</f>
        <v>02.09.01.02</v>
      </c>
      <c r="M394" s="175" t="str" cm="1">
        <f t="array" aca="1" ref="M394" ca="1">IF(OR($K394=0,$K394=""),OFFSET(M394,-1,,,),O394)</f>
        <v>ENVELOPAMENTO DE TUBULAÇÃO EM AREIA</v>
      </c>
      <c r="N394" s="67" t="s">
        <v>280</v>
      </c>
      <c r="O394" s="68" t="s">
        <v>4264</v>
      </c>
      <c r="P394" s="68"/>
      <c r="Q394" s="68" t="s">
        <v>3256</v>
      </c>
      <c r="R394" s="69">
        <v>64.28</v>
      </c>
      <c r="S394" s="70">
        <v>220</v>
      </c>
      <c r="T394" s="70">
        <v>14141.6</v>
      </c>
      <c r="U394" s="67"/>
      <c r="V394" s="71"/>
      <c r="W394" s="171"/>
      <c r="X394" s="172"/>
      <c r="Y394" s="176">
        <f t="shared" si="285"/>
        <v>0</v>
      </c>
      <c r="AA394" s="192"/>
      <c r="AB394" s="193"/>
    </row>
    <row r="395" spans="2:28" hidden="1">
      <c r="B395" s="189">
        <f t="shared" si="278"/>
        <v>0</v>
      </c>
      <c r="C395" s="189">
        <f t="shared" ca="1" si="279"/>
        <v>0</v>
      </c>
      <c r="D395" s="189">
        <f t="shared" si="280"/>
        <v>0</v>
      </c>
      <c r="E395" s="189">
        <f t="shared" ca="1" si="281"/>
        <v>0</v>
      </c>
      <c r="F395" s="189">
        <f t="shared" si="282"/>
        <v>0</v>
      </c>
      <c r="G395" s="189" cm="1">
        <f t="array" aca="1" ref="G395" ca="1">OFFSET(G395,-1,,,)+1</f>
        <v>390</v>
      </c>
      <c r="H395" s="189">
        <f t="shared" si="268"/>
        <v>0</v>
      </c>
      <c r="I395" s="189">
        <f t="shared" si="283"/>
        <v>0</v>
      </c>
      <c r="J395" s="179">
        <f t="shared" si="284"/>
        <v>0</v>
      </c>
      <c r="K395" s="173"/>
      <c r="L395" s="174" t="str" cm="1">
        <f t="array" aca="1" ref="L395" ca="1">IF($K395="",OFFSET(L395,-1,,,),K395)</f>
        <v>02.09.01.02</v>
      </c>
      <c r="M395" s="175" t="str" cm="1">
        <f t="array" aca="1" ref="M395" ca="1">IF(OR($K395=0,$K395=""),OFFSET(M395,-1,,,),O395)</f>
        <v>ENVELOPAMENTO DE TUBULAÇÃO EM AREIA</v>
      </c>
      <c r="N395" s="67" t="s">
        <v>180</v>
      </c>
      <c r="O395" s="68" t="s">
        <v>181</v>
      </c>
      <c r="P395" s="68"/>
      <c r="Q395" s="68" t="s">
        <v>3256</v>
      </c>
      <c r="R395" s="69">
        <v>64.28</v>
      </c>
      <c r="S395" s="70">
        <v>200</v>
      </c>
      <c r="T395" s="70">
        <v>12856</v>
      </c>
      <c r="U395" s="67" t="s">
        <v>277</v>
      </c>
      <c r="V395" s="71" t="s">
        <v>278</v>
      </c>
      <c r="W395" s="171"/>
      <c r="X395" s="172"/>
      <c r="Y395" s="176">
        <f t="shared" si="285"/>
        <v>0</v>
      </c>
      <c r="AA395" s="192"/>
      <c r="AB395" s="193"/>
    </row>
    <row r="396" spans="2:28" hidden="1">
      <c r="B396" s="189">
        <f t="shared" si="278"/>
        <v>0</v>
      </c>
      <c r="C396" s="189">
        <f t="shared" ca="1" si="279"/>
        <v>0</v>
      </c>
      <c r="D396" s="189">
        <f t="shared" si="280"/>
        <v>0</v>
      </c>
      <c r="E396" s="189">
        <f t="shared" ca="1" si="281"/>
        <v>0</v>
      </c>
      <c r="F396" s="189">
        <f t="shared" si="282"/>
        <v>0</v>
      </c>
      <c r="G396" s="189" cm="1">
        <f t="array" aca="1" ref="G396" ca="1">OFFSET(G396,-1,,,)+1</f>
        <v>391</v>
      </c>
      <c r="H396" s="189">
        <f t="shared" si="268"/>
        <v>0</v>
      </c>
      <c r="I396" s="189">
        <f t="shared" si="283"/>
        <v>0</v>
      </c>
      <c r="J396" s="179">
        <f t="shared" si="284"/>
        <v>0</v>
      </c>
      <c r="K396" s="173"/>
      <c r="L396" s="174" t="str" cm="1">
        <f t="array" aca="1" ref="L396" ca="1">IF($K396="",OFFSET(L396,-1,,,),K396)</f>
        <v>02.09.01.02</v>
      </c>
      <c r="M396" s="175" t="str" cm="1">
        <f t="array" aca="1" ref="M396" ca="1">IF(OR($K396=0,$K396=""),OFFSET(M396,-1,,,),O396)</f>
        <v>ENVELOPAMENTO DE TUBULAÇÃO EM AREIA</v>
      </c>
      <c r="N396" s="67" t="s">
        <v>281</v>
      </c>
      <c r="O396" s="68" t="s">
        <v>282</v>
      </c>
      <c r="P396" s="68"/>
      <c r="Q396" s="68" t="s">
        <v>3253</v>
      </c>
      <c r="R396" s="69">
        <v>64.28</v>
      </c>
      <c r="S396" s="70">
        <v>20</v>
      </c>
      <c r="T396" s="70">
        <v>1285.5999999999999</v>
      </c>
      <c r="U396" s="67" t="s">
        <v>277</v>
      </c>
      <c r="V396" s="71" t="s">
        <v>278</v>
      </c>
      <c r="W396" s="171"/>
      <c r="X396" s="172"/>
      <c r="Y396" s="176">
        <f t="shared" si="285"/>
        <v>0</v>
      </c>
      <c r="AA396" s="192"/>
      <c r="AB396" s="193"/>
    </row>
    <row r="397" spans="2:28">
      <c r="B397" s="189">
        <f t="shared" si="278"/>
        <v>0</v>
      </c>
      <c r="C397" s="189">
        <f t="shared" ca="1" si="279"/>
        <v>0</v>
      </c>
      <c r="D397" s="189">
        <f t="shared" si="280"/>
        <v>0</v>
      </c>
      <c r="E397" s="189">
        <f t="shared" ca="1" si="281"/>
        <v>0</v>
      </c>
      <c r="F397" s="189">
        <f t="shared" si="282"/>
        <v>0</v>
      </c>
      <c r="G397" s="189" cm="1">
        <f t="array" aca="1" ref="G397" ca="1">OFFSET(G397,-1,,,)+1</f>
        <v>392</v>
      </c>
      <c r="H397" s="189">
        <f t="shared" si="268"/>
        <v>0</v>
      </c>
      <c r="I397" s="189">
        <f t="shared" si="283"/>
        <v>0</v>
      </c>
      <c r="J397" s="179">
        <f t="shared" si="284"/>
        <v>0</v>
      </c>
      <c r="K397" s="173" t="s">
        <v>487</v>
      </c>
      <c r="L397" s="174" t="str" cm="1">
        <f t="array" aca="1" ref="L397" ca="1">IF($K397="",OFFSET(L397,-1,,,),K397)</f>
        <v>02.09.01.03</v>
      </c>
      <c r="M397" s="175" t="str" cm="1">
        <f t="array" aca="1" ref="M397" ca="1">IF(OR($K397=0,$K397=""),OFFSET(M397,-1,,,),O397)</f>
        <v>REATERRO COMPACTADO ACIMA 95% PN</v>
      </c>
      <c r="N397" s="67" t="s">
        <v>284</v>
      </c>
      <c r="O397" s="68" t="s">
        <v>4265</v>
      </c>
      <c r="P397" s="68"/>
      <c r="Q397" s="68" t="s">
        <v>3256</v>
      </c>
      <c r="R397" s="69">
        <v>257.13</v>
      </c>
      <c r="S397" s="70">
        <v>16.5</v>
      </c>
      <c r="T397" s="70">
        <v>4242.6449999999995</v>
      </c>
      <c r="U397" s="67"/>
      <c r="V397" s="71"/>
      <c r="W397" s="171"/>
      <c r="X397" s="172"/>
      <c r="Y397" s="176">
        <f t="shared" si="285"/>
        <v>0</v>
      </c>
      <c r="AA397" s="192"/>
      <c r="AB397" s="193"/>
    </row>
    <row r="398" spans="2:28" hidden="1">
      <c r="B398" s="189">
        <f t="shared" si="278"/>
        <v>0</v>
      </c>
      <c r="C398" s="189">
        <f t="shared" ca="1" si="279"/>
        <v>0</v>
      </c>
      <c r="D398" s="189">
        <f t="shared" si="280"/>
        <v>0</v>
      </c>
      <c r="E398" s="189">
        <f t="shared" ca="1" si="281"/>
        <v>0</v>
      </c>
      <c r="F398" s="189">
        <f t="shared" si="282"/>
        <v>0</v>
      </c>
      <c r="G398" s="189" cm="1">
        <f t="array" aca="1" ref="G398" ca="1">OFFSET(G398,-1,,,)+1</f>
        <v>393</v>
      </c>
      <c r="H398" s="189">
        <f t="shared" si="268"/>
        <v>0</v>
      </c>
      <c r="I398" s="189">
        <f t="shared" si="283"/>
        <v>0</v>
      </c>
      <c r="J398" s="179">
        <f t="shared" si="284"/>
        <v>0</v>
      </c>
      <c r="K398" s="173"/>
      <c r="L398" s="174" t="str" cm="1">
        <f t="array" aca="1" ref="L398" ca="1">IF($K398="",OFFSET(L398,-1,,,),K398)</f>
        <v>02.09.01.03</v>
      </c>
      <c r="M398" s="175" t="str" cm="1">
        <f t="array" aca="1" ref="M398" ca="1">IF(OR($K398=0,$K398=""),OFFSET(M398,-1,,,),O398)</f>
        <v>REATERRO COMPACTADO ACIMA 95% PN</v>
      </c>
      <c r="N398" s="67" t="s">
        <v>285</v>
      </c>
      <c r="O398" s="68" t="s">
        <v>286</v>
      </c>
      <c r="P398" s="68"/>
      <c r="Q398" s="68" t="s">
        <v>3256</v>
      </c>
      <c r="R398" s="69">
        <v>257.13</v>
      </c>
      <c r="S398" s="70">
        <v>16.5</v>
      </c>
      <c r="T398" s="70">
        <v>4242.6449999999995</v>
      </c>
      <c r="U398" s="67" t="s">
        <v>277</v>
      </c>
      <c r="V398" s="71" t="s">
        <v>278</v>
      </c>
      <c r="W398" s="171"/>
      <c r="X398" s="172"/>
      <c r="Y398" s="176">
        <f t="shared" si="285"/>
        <v>0</v>
      </c>
      <c r="AA398" s="192"/>
      <c r="AB398" s="193"/>
    </row>
    <row r="399" spans="2:28">
      <c r="B399" s="189">
        <f t="shared" si="278"/>
        <v>0</v>
      </c>
      <c r="C399" s="189">
        <f t="shared" ca="1" si="279"/>
        <v>0</v>
      </c>
      <c r="D399" s="189">
        <f t="shared" si="280"/>
        <v>0</v>
      </c>
      <c r="E399" s="189">
        <f t="shared" ca="1" si="281"/>
        <v>0</v>
      </c>
      <c r="F399" s="189">
        <f t="shared" si="282"/>
        <v>0</v>
      </c>
      <c r="G399" s="189" cm="1">
        <f t="array" aca="1" ref="G399" ca="1">OFFSET(G399,-1,,,)+1</f>
        <v>394</v>
      </c>
      <c r="H399" s="189">
        <f t="shared" si="268"/>
        <v>0</v>
      </c>
      <c r="I399" s="189">
        <f t="shared" si="283"/>
        <v>0</v>
      </c>
      <c r="J399" s="179">
        <f t="shared" si="284"/>
        <v>0</v>
      </c>
      <c r="K399" s="173" t="s">
        <v>488</v>
      </c>
      <c r="L399" s="174" t="str" cm="1">
        <f t="array" aca="1" ref="L399" ca="1">IF($K399="",OFFSET(L399,-1,,,),K399)</f>
        <v>02.09.01.04</v>
      </c>
      <c r="M399" s="175" t="str" cm="1">
        <f t="array" aca="1" ref="M399" ca="1">IF(OR($K399=0,$K399=""),OFFSET(M399,-1,,,),O399)</f>
        <v>TRANSPORTE BOTA FORA DE TERRA CUBICAGEM DE CORTE</v>
      </c>
      <c r="N399" s="67" t="s">
        <v>288</v>
      </c>
      <c r="O399" s="68" t="s">
        <v>4219</v>
      </c>
      <c r="P399" s="68"/>
      <c r="Q399" s="68" t="s">
        <v>3256</v>
      </c>
      <c r="R399" s="69">
        <v>64.28</v>
      </c>
      <c r="S399" s="70">
        <v>78</v>
      </c>
      <c r="T399" s="70">
        <v>5013.84</v>
      </c>
      <c r="U399" s="67"/>
      <c r="V399" s="71"/>
      <c r="W399" s="171"/>
      <c r="X399" s="172"/>
      <c r="Y399" s="176">
        <f t="shared" si="285"/>
        <v>0</v>
      </c>
      <c r="AA399" s="192"/>
      <c r="AB399" s="193"/>
    </row>
    <row r="400" spans="2:28" hidden="1">
      <c r="B400" s="189">
        <f t="shared" si="278"/>
        <v>0</v>
      </c>
      <c r="C400" s="189">
        <f t="shared" ca="1" si="279"/>
        <v>0</v>
      </c>
      <c r="D400" s="189">
        <f t="shared" si="280"/>
        <v>0</v>
      </c>
      <c r="E400" s="189">
        <f t="shared" ca="1" si="281"/>
        <v>0</v>
      </c>
      <c r="F400" s="189">
        <f t="shared" si="282"/>
        <v>0</v>
      </c>
      <c r="G400" s="189" cm="1">
        <f t="array" aca="1" ref="G400" ca="1">OFFSET(G400,-1,,,)+1</f>
        <v>395</v>
      </c>
      <c r="H400" s="189">
        <f t="shared" si="268"/>
        <v>0</v>
      </c>
      <c r="I400" s="189">
        <f t="shared" si="283"/>
        <v>0</v>
      </c>
      <c r="J400" s="179">
        <f t="shared" si="284"/>
        <v>0</v>
      </c>
      <c r="K400" s="173"/>
      <c r="L400" s="174" t="str" cm="1">
        <f t="array" aca="1" ref="L400" ca="1">IF($K400="",OFFSET(L400,-1,,,),K400)</f>
        <v>02.09.01.04</v>
      </c>
      <c r="M400" s="175" t="str" cm="1">
        <f t="array" aca="1" ref="M400" ca="1">IF(OR($K400=0,$K400=""),OFFSET(M400,-1,,,),O400)</f>
        <v>TRANSPORTE BOTA FORA DE TERRA CUBICAGEM DE CORTE</v>
      </c>
      <c r="N400" s="67" t="s">
        <v>289</v>
      </c>
      <c r="O400" s="68" t="s">
        <v>290</v>
      </c>
      <c r="P400" s="68"/>
      <c r="Q400" s="68" t="s">
        <v>3256</v>
      </c>
      <c r="R400" s="69">
        <v>83.563999999999993</v>
      </c>
      <c r="S400" s="70">
        <v>60</v>
      </c>
      <c r="T400" s="70">
        <v>5013.8399999999992</v>
      </c>
      <c r="U400" s="67" t="s">
        <v>277</v>
      </c>
      <c r="V400" s="71" t="s">
        <v>278</v>
      </c>
      <c r="W400" s="171"/>
      <c r="X400" s="172"/>
      <c r="Y400" s="176">
        <f t="shared" ref="Y400:Y499" si="331">X400+W400</f>
        <v>0</v>
      </c>
      <c r="AA400" s="192"/>
      <c r="AB400" s="193"/>
    </row>
    <row r="401" spans="2:28">
      <c r="B401" s="189">
        <f>IF(J401=0,0,U401)</f>
        <v>0</v>
      </c>
      <c r="C401" s="189">
        <f ca="1">IF(OR(J401=0,I401=0),0,IF(_xlfn.IFNA(MATCH(B401,OFFSET($B$5,,,$G401,),),0)&gt;0,0,MAX(OFFSET($C$5,,,$G401,))+1))</f>
        <v>0</v>
      </c>
      <c r="D401" s="189">
        <f>IF(J401=0,0,N401&amp;"-"&amp;U401)</f>
        <v>0</v>
      </c>
      <c r="E401" s="189">
        <f ca="1">IF(OR(J401=0,I401=0),0,IF(_xlfn.IFNA(MATCH(D401,OFFSET($D$5,,,$G401,),),0)&gt;0,0,_xlfn.MAXIFS(OFFSET($E$5,,,$G401,),OFFSET($J$5,,,$G401,),J401)+1))</f>
        <v>0</v>
      </c>
      <c r="F401" s="189">
        <f>IF(J401=0,0,E401&amp;"-"&amp;N401)</f>
        <v>0</v>
      </c>
      <c r="G401" s="189" cm="1">
        <f t="array" aca="1" ref="G401" ca="1">OFFSET(G401,-1,,,)+1</f>
        <v>396</v>
      </c>
      <c r="H401" s="189">
        <f>IF(OR($K401=0,$K401=""),$W401,0)</f>
        <v>0</v>
      </c>
      <c r="I401" s="189">
        <f>H401*R401</f>
        <v>0</v>
      </c>
      <c r="J401" s="179">
        <f>IF(AND(I401&lt;&gt;0,OR(K401=0,K401="")),N401&amp;" - Mapa",0)</f>
        <v>0</v>
      </c>
      <c r="K401" s="173" t="s">
        <v>489</v>
      </c>
      <c r="L401" s="174" t="str" cm="1">
        <f t="array" aca="1" ref="L401" ca="1">IF($K401="",OFFSET(L401,-1,,,),K401)</f>
        <v>02.09.01.05</v>
      </c>
      <c r="M401" s="175" t="str" cm="1">
        <f t="array" aca="1" ref="M401" ca="1">IF(OR($K401=0,$K401=""),OFFSET(M401,-1,,,),O401)</f>
        <v>CANALETA MEIA CANA DE CONCRETO - Ø300MM</v>
      </c>
      <c r="N401" s="67" t="s">
        <v>2859</v>
      </c>
      <c r="O401" s="68" t="s">
        <v>3069</v>
      </c>
      <c r="P401" s="68"/>
      <c r="Q401" s="68" t="s">
        <v>3253</v>
      </c>
      <c r="R401" s="69">
        <v>29.65</v>
      </c>
      <c r="S401" s="70">
        <v>202.5</v>
      </c>
      <c r="T401" s="70">
        <v>6004.125</v>
      </c>
      <c r="U401" s="67"/>
      <c r="V401" s="71"/>
      <c r="W401" s="171"/>
      <c r="X401" s="172"/>
      <c r="Y401" s="176">
        <f>X401+W401</f>
        <v>0</v>
      </c>
      <c r="AA401" s="192"/>
      <c r="AB401" s="193"/>
    </row>
    <row r="402" spans="2:28" hidden="1">
      <c r="B402" s="189">
        <f t="shared" ref="B402:B405" si="332">IF(J402=0,0,U402)</f>
        <v>0</v>
      </c>
      <c r="C402" s="189">
        <f t="shared" ref="C402:C405" ca="1" si="333">IF(OR(J402=0,I402=0),0,IF(_xlfn.IFNA(MATCH(B402,OFFSET($B$5,,,$G402,),),0)&gt;0,0,MAX(OFFSET($C$5,,,$G402,))+1))</f>
        <v>0</v>
      </c>
      <c r="D402" s="189">
        <f t="shared" ref="D402:D405" si="334">IF(J402=0,0,N402&amp;"-"&amp;U402)</f>
        <v>0</v>
      </c>
      <c r="E402" s="189">
        <f t="shared" ref="E402:E405" ca="1" si="335">IF(OR(J402=0,I402=0),0,IF(_xlfn.IFNA(MATCH(D402,OFFSET($D$5,,,$G402,),),0)&gt;0,0,_xlfn.MAXIFS(OFFSET($E$5,,,$G402,),OFFSET($J$5,,,$G402,),J402)+1))</f>
        <v>0</v>
      </c>
      <c r="F402" s="189">
        <f t="shared" ref="F402:F405" si="336">IF(J402=0,0,E402&amp;"-"&amp;N402)</f>
        <v>0</v>
      </c>
      <c r="G402" s="189" cm="1">
        <f t="array" aca="1" ref="G402" ca="1">OFFSET(G402,-1,,,)+1</f>
        <v>397</v>
      </c>
      <c r="H402" s="189">
        <f t="shared" ref="H402:H405" si="337">IF(OR($K402=0,$K402=""),$W402,0)</f>
        <v>0</v>
      </c>
      <c r="I402" s="189">
        <f t="shared" ref="I402:I405" si="338">H402*R402</f>
        <v>0</v>
      </c>
      <c r="J402" s="179">
        <f t="shared" ref="J402:J405" si="339">IF(AND(I402&lt;&gt;0,OR(K402=0,K402="")),N402&amp;" - Mapa",0)</f>
        <v>0</v>
      </c>
      <c r="K402" s="173"/>
      <c r="L402" s="174" t="str" cm="1">
        <f t="array" aca="1" ref="L402" ca="1">IF($K402="",OFFSET(L402,-1,,,),K402)</f>
        <v>02.09.01.05</v>
      </c>
      <c r="M402" s="175" t="str" cm="1">
        <f t="array" aca="1" ref="M402" ca="1">IF(OR($K402=0,$K402=""),OFFSET(M402,-1,,,),O402)</f>
        <v>CANALETA MEIA CANA DE CONCRETO - Ø300MM</v>
      </c>
      <c r="N402" s="67" t="s">
        <v>2860</v>
      </c>
      <c r="O402" s="68" t="s">
        <v>3070</v>
      </c>
      <c r="P402" s="68"/>
      <c r="Q402" s="68" t="s">
        <v>3260</v>
      </c>
      <c r="R402" s="69">
        <v>31.1325</v>
      </c>
      <c r="S402" s="70">
        <v>50</v>
      </c>
      <c r="T402" s="70">
        <v>1556.625</v>
      </c>
      <c r="U402" s="67" t="s">
        <v>277</v>
      </c>
      <c r="V402" s="71" t="s">
        <v>278</v>
      </c>
      <c r="W402" s="171"/>
      <c r="X402" s="172"/>
      <c r="Y402" s="176">
        <f t="shared" ref="Y402:Y405" si="340">X402+W402</f>
        <v>0</v>
      </c>
      <c r="AA402" s="192"/>
      <c r="AB402" s="193"/>
    </row>
    <row r="403" spans="2:28" hidden="1">
      <c r="B403" s="189">
        <f t="shared" si="332"/>
        <v>0</v>
      </c>
      <c r="C403" s="189">
        <f t="shared" ca="1" si="333"/>
        <v>0</v>
      </c>
      <c r="D403" s="189">
        <f t="shared" si="334"/>
        <v>0</v>
      </c>
      <c r="E403" s="189">
        <f t="shared" ca="1" si="335"/>
        <v>0</v>
      </c>
      <c r="F403" s="189">
        <f t="shared" si="336"/>
        <v>0</v>
      </c>
      <c r="G403" s="189" cm="1">
        <f t="array" aca="1" ref="G403" ca="1">OFFSET(G403,-1,,,)+1</f>
        <v>398</v>
      </c>
      <c r="H403" s="189">
        <f t="shared" si="337"/>
        <v>0</v>
      </c>
      <c r="I403" s="189">
        <f t="shared" si="338"/>
        <v>0</v>
      </c>
      <c r="J403" s="179">
        <f t="shared" si="339"/>
        <v>0</v>
      </c>
      <c r="K403" s="173"/>
      <c r="L403" s="174" t="str" cm="1">
        <f t="array" aca="1" ref="L403" ca="1">IF($K403="",OFFSET(L403,-1,,,),K403)</f>
        <v>02.09.01.05</v>
      </c>
      <c r="M403" s="175" t="str" cm="1">
        <f t="array" aca="1" ref="M403" ca="1">IF(OR($K403=0,$K403=""),OFFSET(M403,-1,,,),O403)</f>
        <v>CANALETA MEIA CANA DE CONCRETO - Ø300MM</v>
      </c>
      <c r="N403" s="67" t="s">
        <v>2861</v>
      </c>
      <c r="O403" s="68" t="s">
        <v>3071</v>
      </c>
      <c r="P403" s="68"/>
      <c r="Q403" s="68" t="s">
        <v>3253</v>
      </c>
      <c r="R403" s="69">
        <v>29.65</v>
      </c>
      <c r="S403" s="70">
        <v>150</v>
      </c>
      <c r="T403" s="70">
        <v>4447.5</v>
      </c>
      <c r="U403" s="67" t="s">
        <v>277</v>
      </c>
      <c r="V403" s="71" t="s">
        <v>278</v>
      </c>
      <c r="W403" s="171"/>
      <c r="X403" s="172"/>
      <c r="Y403" s="176">
        <f t="shared" si="340"/>
        <v>0</v>
      </c>
      <c r="AA403" s="192"/>
      <c r="AB403" s="193"/>
    </row>
    <row r="404" spans="2:28">
      <c r="B404" s="189">
        <f t="shared" si="332"/>
        <v>0</v>
      </c>
      <c r="C404" s="189">
        <f t="shared" ca="1" si="333"/>
        <v>0</v>
      </c>
      <c r="D404" s="189">
        <f t="shared" si="334"/>
        <v>0</v>
      </c>
      <c r="E404" s="189">
        <f t="shared" ca="1" si="335"/>
        <v>0</v>
      </c>
      <c r="F404" s="189">
        <f t="shared" si="336"/>
        <v>0</v>
      </c>
      <c r="G404" s="189" cm="1">
        <f t="array" aca="1" ref="G404" ca="1">OFFSET(G404,-1,,,)+1</f>
        <v>399</v>
      </c>
      <c r="H404" s="189">
        <f t="shared" si="337"/>
        <v>0</v>
      </c>
      <c r="I404" s="189">
        <f t="shared" si="338"/>
        <v>0</v>
      </c>
      <c r="J404" s="179">
        <f t="shared" si="339"/>
        <v>0</v>
      </c>
      <c r="K404" s="173" t="s">
        <v>490</v>
      </c>
      <c r="L404" s="174" t="str" cm="1">
        <f t="array" aca="1" ref="L404" ca="1">IF($K404="",OFFSET(L404,-1,,,),K404)</f>
        <v>02.09.01.06</v>
      </c>
      <c r="M404" s="175" t="str" cm="1">
        <f t="array" aca="1" ref="M404" ca="1">IF(OR($K404=0,$K404=""),OFFSET(M404,-1,,,),O404)</f>
        <v>DRENAGEM HORIZONTAL COM TUBO DRENO Ø100MM -ENVOLVIDO EM MANTA BIDIM DE BRITA</v>
      </c>
      <c r="N404" s="67" t="s">
        <v>2856</v>
      </c>
      <c r="O404" s="68" t="s">
        <v>3066</v>
      </c>
      <c r="P404" s="68"/>
      <c r="Q404" s="68" t="s">
        <v>3253</v>
      </c>
      <c r="R404" s="69">
        <v>36.03</v>
      </c>
      <c r="S404" s="70">
        <v>73</v>
      </c>
      <c r="T404" s="70">
        <v>2630.19</v>
      </c>
      <c r="U404" s="67"/>
      <c r="V404" s="71"/>
      <c r="W404" s="171"/>
      <c r="X404" s="172"/>
      <c r="Y404" s="176">
        <f t="shared" si="340"/>
        <v>0</v>
      </c>
      <c r="AA404" s="192"/>
      <c r="AB404" s="193"/>
    </row>
    <row r="405" spans="2:28" hidden="1">
      <c r="B405" s="189">
        <f t="shared" si="332"/>
        <v>0</v>
      </c>
      <c r="C405" s="189">
        <f t="shared" ca="1" si="333"/>
        <v>0</v>
      </c>
      <c r="D405" s="189">
        <f t="shared" si="334"/>
        <v>0</v>
      </c>
      <c r="E405" s="189">
        <f t="shared" ca="1" si="335"/>
        <v>0</v>
      </c>
      <c r="F405" s="189">
        <f t="shared" si="336"/>
        <v>0</v>
      </c>
      <c r="G405" s="189" cm="1">
        <f t="array" aca="1" ref="G405" ca="1">OFFSET(G405,-1,,,)+1</f>
        <v>400</v>
      </c>
      <c r="H405" s="189">
        <f t="shared" si="337"/>
        <v>0</v>
      </c>
      <c r="I405" s="189">
        <f t="shared" si="338"/>
        <v>0</v>
      </c>
      <c r="J405" s="179">
        <f t="shared" si="339"/>
        <v>0</v>
      </c>
      <c r="K405" s="173"/>
      <c r="L405" s="174" t="str" cm="1">
        <f t="array" aca="1" ref="L405" ca="1">IF($K405="",OFFSET(L405,-1,,,),K405)</f>
        <v>02.09.01.06</v>
      </c>
      <c r="M405" s="175" t="str" cm="1">
        <f t="array" aca="1" ref="M405" ca="1">IF(OR($K405=0,$K405=""),OFFSET(M405,-1,,,),O405)</f>
        <v>DRENAGEM HORIZONTAL COM TUBO DRENO Ø100MM -ENVOLVIDO EM MANTA BIDIM DE BRITA</v>
      </c>
      <c r="N405" s="67" t="s">
        <v>182</v>
      </c>
      <c r="O405" s="68" t="s">
        <v>183</v>
      </c>
      <c r="P405" s="68"/>
      <c r="Q405" s="68" t="s">
        <v>3256</v>
      </c>
      <c r="R405" s="69">
        <v>2.8824000000000001</v>
      </c>
      <c r="S405" s="70">
        <v>140</v>
      </c>
      <c r="T405" s="70">
        <v>403.536</v>
      </c>
      <c r="U405" s="67" t="s">
        <v>277</v>
      </c>
      <c r="V405" s="71" t="s">
        <v>278</v>
      </c>
      <c r="W405" s="171"/>
      <c r="X405" s="172"/>
      <c r="Y405" s="176">
        <f t="shared" si="340"/>
        <v>0</v>
      </c>
      <c r="AA405" s="192"/>
      <c r="AB405" s="193"/>
    </row>
    <row r="406" spans="2:28" hidden="1">
      <c r="B406" s="189">
        <f>IF(J406=0,0,U406)</f>
        <v>0</v>
      </c>
      <c r="C406" s="189">
        <f ca="1">IF(OR(J406=0,I406=0),0,IF(_xlfn.IFNA(MATCH(B406,OFFSET($B$5,,,$G406,),),0)&gt;0,0,MAX(OFFSET($C$5,,,$G406,))+1))</f>
        <v>0</v>
      </c>
      <c r="D406" s="189">
        <f>IF(J406=0,0,N406&amp;"-"&amp;U406)</f>
        <v>0</v>
      </c>
      <c r="E406" s="189">
        <f ca="1">IF(OR(J406=0,I406=0),0,IF(_xlfn.IFNA(MATCH(D406,OFFSET($D$5,,,$G406,),),0)&gt;0,0,_xlfn.MAXIFS(OFFSET($E$5,,,$G406,),OFFSET($J$5,,,$G406,),J406)+1))</f>
        <v>0</v>
      </c>
      <c r="F406" s="189">
        <f>IF(J406=0,0,E406&amp;"-"&amp;N406)</f>
        <v>0</v>
      </c>
      <c r="G406" s="189" cm="1">
        <f t="array" aca="1" ref="G406" ca="1">OFFSET(G406,-1,,,)+1</f>
        <v>401</v>
      </c>
      <c r="H406" s="189">
        <f>IF(OR($K406=0,$K406=""),$W406,0)</f>
        <v>0</v>
      </c>
      <c r="I406" s="189">
        <f>H406*R406</f>
        <v>0</v>
      </c>
      <c r="J406" s="179">
        <f>IF(AND(I406&lt;&gt;0,OR(K406=0,K406="")),N406&amp;" - Mapa",0)</f>
        <v>0</v>
      </c>
      <c r="K406" s="173"/>
      <c r="L406" s="174" t="str" cm="1">
        <f t="array" aca="1" ref="L406" ca="1">IF($K406="",OFFSET(L406,-1,,,),K406)</f>
        <v>02.09.01.06</v>
      </c>
      <c r="M406" s="175" t="str" cm="1">
        <f t="array" aca="1" ref="M406" ca="1">IF(OR($K406=0,$K406=""),OFFSET(M406,-1,,,),O406)</f>
        <v>DRENAGEM HORIZONTAL COM TUBO DRENO Ø100MM -ENVOLVIDO EM MANTA BIDIM DE BRITA</v>
      </c>
      <c r="N406" s="67" t="s">
        <v>2857</v>
      </c>
      <c r="O406" s="68" t="s">
        <v>3067</v>
      </c>
      <c r="P406" s="68"/>
      <c r="Q406" s="68" t="s">
        <v>3258</v>
      </c>
      <c r="R406" s="69">
        <v>39.633000000000003</v>
      </c>
      <c r="S406" s="70">
        <v>3.8</v>
      </c>
      <c r="T406" s="70">
        <v>150.6054</v>
      </c>
      <c r="U406" s="67" t="s">
        <v>277</v>
      </c>
      <c r="V406" s="71" t="s">
        <v>278</v>
      </c>
      <c r="W406" s="171"/>
      <c r="X406" s="172"/>
      <c r="Y406" s="176">
        <f>X406+W406</f>
        <v>0</v>
      </c>
      <c r="AA406" s="192"/>
      <c r="AB406" s="193"/>
    </row>
    <row r="407" spans="2:28" hidden="1">
      <c r="B407" s="189">
        <f t="shared" ref="B407:B409" si="341">IF(J407=0,0,U407)</f>
        <v>0</v>
      </c>
      <c r="C407" s="189">
        <f t="shared" ref="C407:C409" ca="1" si="342">IF(OR(J407=0,I407=0),0,IF(_xlfn.IFNA(MATCH(B407,OFFSET($B$5,,,$G407,),),0)&gt;0,0,MAX(OFFSET($C$5,,,$G407,))+1))</f>
        <v>0</v>
      </c>
      <c r="D407" s="189">
        <f t="shared" ref="D407:D409" si="343">IF(J407=0,0,N407&amp;"-"&amp;U407)</f>
        <v>0</v>
      </c>
      <c r="E407" s="189">
        <f t="shared" ref="E407:E409" ca="1" si="344">IF(OR(J407=0,I407=0),0,IF(_xlfn.IFNA(MATCH(D407,OFFSET($D$5,,,$G407,),),0)&gt;0,0,_xlfn.MAXIFS(OFFSET($E$5,,,$G407,),OFFSET($J$5,,,$G407,),J407)+1))</f>
        <v>0</v>
      </c>
      <c r="F407" s="189">
        <f t="shared" ref="F407:F409" si="345">IF(J407=0,0,E407&amp;"-"&amp;N407)</f>
        <v>0</v>
      </c>
      <c r="G407" s="189" cm="1">
        <f t="array" aca="1" ref="G407" ca="1">OFFSET(G407,-1,,,)+1</f>
        <v>402</v>
      </c>
      <c r="H407" s="189">
        <f t="shared" ref="H407:H409" si="346">IF(OR($K407=0,$K407=""),$W407,0)</f>
        <v>0</v>
      </c>
      <c r="I407" s="189">
        <f t="shared" ref="I407:I409" si="347">H407*R407</f>
        <v>0</v>
      </c>
      <c r="J407" s="179">
        <f t="shared" ref="J407:J409" si="348">IF(AND(I407&lt;&gt;0,OR(K407=0,K407="")),N407&amp;" - Mapa",0)</f>
        <v>0</v>
      </c>
      <c r="K407" s="173"/>
      <c r="L407" s="174" t="str" cm="1">
        <f t="array" aca="1" ref="L407" ca="1">IF($K407="",OFFSET(L407,-1,,,),K407)</f>
        <v>02.09.01.06</v>
      </c>
      <c r="M407" s="175" t="str" cm="1">
        <f t="array" aca="1" ref="M407" ca="1">IF(OR($K407=0,$K407=""),OFFSET(M407,-1,,,),O407)</f>
        <v>DRENAGEM HORIZONTAL COM TUBO DRENO Ø100MM -ENVOLVIDO EM MANTA BIDIM DE BRITA</v>
      </c>
      <c r="N407" s="67" t="s">
        <v>2858</v>
      </c>
      <c r="O407" s="68" t="s">
        <v>3068</v>
      </c>
      <c r="P407" s="68"/>
      <c r="Q407" s="68" t="s">
        <v>3253</v>
      </c>
      <c r="R407" s="69">
        <v>36.03</v>
      </c>
      <c r="S407" s="70">
        <v>7.5</v>
      </c>
      <c r="T407" s="70">
        <v>270.22500000000002</v>
      </c>
      <c r="U407" s="67" t="s">
        <v>277</v>
      </c>
      <c r="V407" s="71" t="s">
        <v>278</v>
      </c>
      <c r="W407" s="171"/>
      <c r="X407" s="172"/>
      <c r="Y407" s="176">
        <f t="shared" ref="Y407:Y409" si="349">X407+W407</f>
        <v>0</v>
      </c>
      <c r="AA407" s="192"/>
      <c r="AB407" s="193"/>
    </row>
    <row r="408" spans="2:28" hidden="1">
      <c r="B408" s="189">
        <f t="shared" si="341"/>
        <v>0</v>
      </c>
      <c r="C408" s="189">
        <f t="shared" ca="1" si="342"/>
        <v>0</v>
      </c>
      <c r="D408" s="189">
        <f t="shared" si="343"/>
        <v>0</v>
      </c>
      <c r="E408" s="189">
        <f t="shared" ca="1" si="344"/>
        <v>0</v>
      </c>
      <c r="F408" s="189">
        <f t="shared" si="345"/>
        <v>0</v>
      </c>
      <c r="G408" s="189" cm="1">
        <f t="array" aca="1" ref="G408" ca="1">OFFSET(G408,-1,,,)+1</f>
        <v>403</v>
      </c>
      <c r="H408" s="189">
        <f t="shared" si="346"/>
        <v>0</v>
      </c>
      <c r="I408" s="189">
        <f t="shared" si="347"/>
        <v>0</v>
      </c>
      <c r="J408" s="179">
        <f t="shared" si="348"/>
        <v>0</v>
      </c>
      <c r="K408" s="173"/>
      <c r="L408" s="174" t="str" cm="1">
        <f t="array" aca="1" ref="L408" ca="1">IF($K408="",OFFSET(L408,-1,,,),K408)</f>
        <v>02.09.01.06</v>
      </c>
      <c r="M408" s="175" t="str" cm="1">
        <f t="array" aca="1" ref="M408" ca="1">IF(OR($K408=0,$K408=""),OFFSET(M408,-1,,,),O408)</f>
        <v>DRENAGEM HORIZONTAL COM TUBO DRENO Ø100MM -ENVOLVIDO EM MANTA BIDIM DE BRITA</v>
      </c>
      <c r="N408" s="67" t="s">
        <v>230</v>
      </c>
      <c r="O408" s="68" t="s">
        <v>231</v>
      </c>
      <c r="P408" s="68"/>
      <c r="Q408" s="68" t="s">
        <v>3261</v>
      </c>
      <c r="R408" s="69">
        <v>72.06</v>
      </c>
      <c r="S408" s="70">
        <v>22.31</v>
      </c>
      <c r="T408" s="70">
        <v>1607.6586</v>
      </c>
      <c r="U408" s="67" t="s">
        <v>277</v>
      </c>
      <c r="V408" s="71" t="s">
        <v>278</v>
      </c>
      <c r="W408" s="171"/>
      <c r="X408" s="172"/>
      <c r="Y408" s="176">
        <f t="shared" si="349"/>
        <v>0</v>
      </c>
      <c r="AA408" s="192"/>
      <c r="AB408" s="193"/>
    </row>
    <row r="409" spans="2:28" hidden="1">
      <c r="B409" s="189">
        <f t="shared" si="341"/>
        <v>0</v>
      </c>
      <c r="C409" s="189">
        <f t="shared" ca="1" si="342"/>
        <v>0</v>
      </c>
      <c r="D409" s="189">
        <f t="shared" si="343"/>
        <v>0</v>
      </c>
      <c r="E409" s="189">
        <f t="shared" ca="1" si="344"/>
        <v>0</v>
      </c>
      <c r="F409" s="189">
        <f t="shared" si="345"/>
        <v>0</v>
      </c>
      <c r="G409" s="189" cm="1">
        <f t="array" aca="1" ref="G409" ca="1">OFFSET(G409,-1,,,)+1</f>
        <v>404</v>
      </c>
      <c r="H409" s="189">
        <f t="shared" si="346"/>
        <v>0</v>
      </c>
      <c r="I409" s="189">
        <f t="shared" si="347"/>
        <v>0</v>
      </c>
      <c r="J409" s="179">
        <f t="shared" si="348"/>
        <v>0</v>
      </c>
      <c r="K409" s="173"/>
      <c r="L409" s="174" t="str" cm="1">
        <f t="array" aca="1" ref="L409" ca="1">IF($K409="",OFFSET(L409,-1,,,),K409)</f>
        <v>02.09.01.06</v>
      </c>
      <c r="M409" s="175" t="str" cm="1">
        <f t="array" aca="1" ref="M409" ca="1">IF(OR($K409=0,$K409=""),OFFSET(M409,-1,,,),O409)</f>
        <v>DRENAGEM HORIZONTAL COM TUBO DRENO Ø100MM -ENVOLVIDO EM MANTA BIDIM DE BRITA</v>
      </c>
      <c r="N409" s="67" t="s">
        <v>232</v>
      </c>
      <c r="O409" s="68" t="s">
        <v>233</v>
      </c>
      <c r="P409" s="68"/>
      <c r="Q409" s="68" t="s">
        <v>3261</v>
      </c>
      <c r="R409" s="69">
        <v>72.06</v>
      </c>
      <c r="S409" s="70">
        <v>0.97</v>
      </c>
      <c r="T409" s="70">
        <v>69.898200000000003</v>
      </c>
      <c r="U409" s="67" t="s">
        <v>277</v>
      </c>
      <c r="V409" s="71" t="s">
        <v>278</v>
      </c>
      <c r="W409" s="171"/>
      <c r="X409" s="172"/>
      <c r="Y409" s="176">
        <f t="shared" si="349"/>
        <v>0</v>
      </c>
      <c r="AA409" s="192"/>
      <c r="AB409" s="193"/>
    </row>
    <row r="410" spans="2:28" hidden="1">
      <c r="B410" s="189">
        <f t="shared" si="278"/>
        <v>0</v>
      </c>
      <c r="C410" s="189">
        <f t="shared" ca="1" si="279"/>
        <v>0</v>
      </c>
      <c r="D410" s="189">
        <f t="shared" si="280"/>
        <v>0</v>
      </c>
      <c r="E410" s="189">
        <f t="shared" ca="1" si="281"/>
        <v>0</v>
      </c>
      <c r="F410" s="189">
        <f t="shared" si="282"/>
        <v>0</v>
      </c>
      <c r="G410" s="189" cm="1">
        <f t="array" aca="1" ref="G410" ca="1">OFFSET(G410,-1,,,)+1</f>
        <v>405</v>
      </c>
      <c r="H410" s="189">
        <f t="shared" si="268"/>
        <v>0</v>
      </c>
      <c r="I410" s="189">
        <f t="shared" si="283"/>
        <v>0</v>
      </c>
      <c r="J410" s="179">
        <f t="shared" si="284"/>
        <v>0</v>
      </c>
      <c r="K410" s="173"/>
      <c r="L410" s="174" t="str" cm="1">
        <f t="array" aca="1" ref="L410" ca="1">IF($K410="",OFFSET(L410,-1,,,),K410)</f>
        <v>02.09.01.06</v>
      </c>
      <c r="M410" s="175" t="str" cm="1">
        <f t="array" aca="1" ref="M410" ca="1">IF(OR($K410=0,$K410=""),OFFSET(M410,-1,,,),O410)</f>
        <v>DRENAGEM HORIZONTAL COM TUBO DRENO Ø100MM -ENVOLVIDO EM MANTA BIDIM DE BRITA</v>
      </c>
      <c r="N410" s="67" t="s">
        <v>234</v>
      </c>
      <c r="O410" s="68" t="s">
        <v>235</v>
      </c>
      <c r="P410" s="68"/>
      <c r="Q410" s="68" t="s">
        <v>3261</v>
      </c>
      <c r="R410" s="69">
        <v>72.06</v>
      </c>
      <c r="S410" s="70">
        <v>1.78</v>
      </c>
      <c r="T410" s="70">
        <v>128.26680000000002</v>
      </c>
      <c r="U410" s="67" t="s">
        <v>277</v>
      </c>
      <c r="V410" s="71" t="s">
        <v>278</v>
      </c>
      <c r="W410" s="171"/>
      <c r="X410" s="172"/>
      <c r="Y410" s="176">
        <f t="shared" si="331"/>
        <v>0</v>
      </c>
      <c r="AA410" s="192"/>
      <c r="AB410" s="193"/>
    </row>
    <row r="411" spans="2:28">
      <c r="B411" s="189">
        <f t="shared" si="278"/>
        <v>0</v>
      </c>
      <c r="C411" s="189">
        <f t="shared" ca="1" si="279"/>
        <v>0</v>
      </c>
      <c r="D411" s="189">
        <f t="shared" si="280"/>
        <v>0</v>
      </c>
      <c r="E411" s="189">
        <f t="shared" ca="1" si="281"/>
        <v>0</v>
      </c>
      <c r="F411" s="189">
        <f t="shared" si="282"/>
        <v>0</v>
      </c>
      <c r="G411" s="189" cm="1">
        <f t="array" aca="1" ref="G411" ca="1">OFFSET(G411,-1,,,)+1</f>
        <v>406</v>
      </c>
      <c r="H411" s="189">
        <f t="shared" si="268"/>
        <v>0</v>
      </c>
      <c r="I411" s="189">
        <f t="shared" si="283"/>
        <v>0</v>
      </c>
      <c r="J411" s="179">
        <f t="shared" si="284"/>
        <v>0</v>
      </c>
      <c r="K411" s="173" t="s">
        <v>491</v>
      </c>
      <c r="L411" s="174" t="str" cm="1">
        <f t="array" aca="1" ref="L411" ca="1">IF($K411="",OFFSET(L411,-1,,,),K411)</f>
        <v>02.09.01.07</v>
      </c>
      <c r="M411" s="175" t="str" cm="1">
        <f t="array" aca="1" ref="M411" ca="1">IF(OR($K411=0,$K411=""),OFFSET(M411,-1,,,),O411)</f>
        <v>CAIXA DE PASSAGEM PRÉ MOLDADO DE CONCRETO - Ø80X50CM</v>
      </c>
      <c r="N411" s="67" t="s">
        <v>3857</v>
      </c>
      <c r="O411" s="68" t="s">
        <v>4323</v>
      </c>
      <c r="P411" s="68"/>
      <c r="Q411" s="68" t="s">
        <v>3260</v>
      </c>
      <c r="R411" s="69">
        <v>1</v>
      </c>
      <c r="S411" s="70">
        <v>789.01059999999995</v>
      </c>
      <c r="T411" s="70">
        <v>789.01059999999995</v>
      </c>
      <c r="U411" s="67"/>
      <c r="V411" s="71"/>
      <c r="W411" s="171"/>
      <c r="X411" s="172"/>
      <c r="Y411" s="176">
        <f t="shared" si="331"/>
        <v>0</v>
      </c>
      <c r="AA411" s="192"/>
      <c r="AB411" s="193"/>
    </row>
    <row r="412" spans="2:28" hidden="1">
      <c r="B412" s="189">
        <f t="shared" si="278"/>
        <v>0</v>
      </c>
      <c r="C412" s="189">
        <f t="shared" ca="1" si="279"/>
        <v>0</v>
      </c>
      <c r="D412" s="189">
        <f t="shared" si="280"/>
        <v>0</v>
      </c>
      <c r="E412" s="189">
        <f t="shared" ca="1" si="281"/>
        <v>0</v>
      </c>
      <c r="F412" s="189">
        <f t="shared" si="282"/>
        <v>0</v>
      </c>
      <c r="G412" s="189" cm="1">
        <f t="array" aca="1" ref="G412" ca="1">OFFSET(G412,-1,,,)+1</f>
        <v>407</v>
      </c>
      <c r="H412" s="189">
        <f t="shared" si="268"/>
        <v>0</v>
      </c>
      <c r="I412" s="189">
        <f t="shared" si="283"/>
        <v>0</v>
      </c>
      <c r="J412" s="179">
        <f t="shared" si="284"/>
        <v>0</v>
      </c>
      <c r="K412" s="173"/>
      <c r="L412" s="174" t="str" cm="1">
        <f t="array" aca="1" ref="L412" ca="1">IF($K412="",OFFSET(L412,-1,,,),K412)</f>
        <v>02.09.01.07</v>
      </c>
      <c r="M412" s="175" t="str" cm="1">
        <f t="array" aca="1" ref="M412" ca="1">IF(OR($K412=0,$K412=""),OFFSET(M412,-1,,,),O412)</f>
        <v>CAIXA DE PASSAGEM PRÉ MOLDADO DE CONCRETO - Ø80X50CM</v>
      </c>
      <c r="N412" s="67" t="s">
        <v>182</v>
      </c>
      <c r="O412" s="68" t="s">
        <v>183</v>
      </c>
      <c r="P412" s="68"/>
      <c r="Q412" s="68" t="s">
        <v>3256</v>
      </c>
      <c r="R412" s="69">
        <v>2.513E-2</v>
      </c>
      <c r="S412" s="70">
        <v>140</v>
      </c>
      <c r="T412" s="70">
        <v>3.5181999999999998</v>
      </c>
      <c r="U412" s="67" t="s">
        <v>277</v>
      </c>
      <c r="V412" s="71" t="s">
        <v>278</v>
      </c>
      <c r="W412" s="171"/>
      <c r="X412" s="172"/>
      <c r="Y412" s="176">
        <f t="shared" si="331"/>
        <v>0</v>
      </c>
      <c r="AA412" s="192"/>
      <c r="AB412" s="193"/>
    </row>
    <row r="413" spans="2:28" hidden="1">
      <c r="B413" s="189">
        <f t="shared" si="278"/>
        <v>0</v>
      </c>
      <c r="C413" s="189">
        <f t="shared" ca="1" si="279"/>
        <v>0</v>
      </c>
      <c r="D413" s="189">
        <f t="shared" si="280"/>
        <v>0</v>
      </c>
      <c r="E413" s="189">
        <f t="shared" ca="1" si="281"/>
        <v>0</v>
      </c>
      <c r="F413" s="189">
        <f t="shared" si="282"/>
        <v>0</v>
      </c>
      <c r="G413" s="189" cm="1">
        <f t="array" aca="1" ref="G413" ca="1">OFFSET(G413,-1,,,)+1</f>
        <v>408</v>
      </c>
      <c r="H413" s="189">
        <f t="shared" si="268"/>
        <v>0</v>
      </c>
      <c r="I413" s="189">
        <f t="shared" si="283"/>
        <v>0</v>
      </c>
      <c r="J413" s="179">
        <f t="shared" si="284"/>
        <v>0</v>
      </c>
      <c r="K413" s="173"/>
      <c r="L413" s="174" t="str" cm="1">
        <f t="array" aca="1" ref="L413" ca="1">IF($K413="",OFFSET(L413,-1,,,),K413)</f>
        <v>02.09.01.07</v>
      </c>
      <c r="M413" s="175" t="str" cm="1">
        <f t="array" aca="1" ref="M413" ca="1">IF(OR($K413=0,$K413=""),OFFSET(M413,-1,,,),O413)</f>
        <v>CAIXA DE PASSAGEM PRÉ MOLDADO DE CONCRETO - Ø80X50CM</v>
      </c>
      <c r="N413" s="67" t="s">
        <v>462</v>
      </c>
      <c r="O413" s="68" t="s">
        <v>463</v>
      </c>
      <c r="P413" s="68"/>
      <c r="Q413" s="68" t="s">
        <v>3255</v>
      </c>
      <c r="R413" s="69">
        <v>7.0371699999999997</v>
      </c>
      <c r="S413" s="70">
        <v>2.5499999999999998</v>
      </c>
      <c r="T413" s="70">
        <v>17.944783499999996</v>
      </c>
      <c r="U413" s="67" t="s">
        <v>277</v>
      </c>
      <c r="V413" s="71" t="s">
        <v>278</v>
      </c>
      <c r="W413" s="171"/>
      <c r="X413" s="172"/>
      <c r="Y413" s="176">
        <f t="shared" si="331"/>
        <v>0</v>
      </c>
      <c r="AA413" s="192"/>
      <c r="AB413" s="193"/>
    </row>
    <row r="414" spans="2:28" hidden="1">
      <c r="B414" s="189">
        <f t="shared" si="278"/>
        <v>0</v>
      </c>
      <c r="C414" s="189">
        <f t="shared" ca="1" si="279"/>
        <v>0</v>
      </c>
      <c r="D414" s="189">
        <f t="shared" si="280"/>
        <v>0</v>
      </c>
      <c r="E414" s="189">
        <f t="shared" ca="1" si="281"/>
        <v>0</v>
      </c>
      <c r="F414" s="189">
        <f t="shared" si="282"/>
        <v>0</v>
      </c>
      <c r="G414" s="189" cm="1">
        <f t="array" aca="1" ref="G414" ca="1">OFFSET(G414,-1,,,)+1</f>
        <v>409</v>
      </c>
      <c r="H414" s="189">
        <f t="shared" si="268"/>
        <v>0</v>
      </c>
      <c r="I414" s="189">
        <f t="shared" si="283"/>
        <v>0</v>
      </c>
      <c r="J414" s="179">
        <f t="shared" si="284"/>
        <v>0</v>
      </c>
      <c r="K414" s="173"/>
      <c r="L414" s="174" t="str" cm="1">
        <f t="array" aca="1" ref="L414" ca="1">IF($K414="",OFFSET(L414,-1,,,),K414)</f>
        <v>02.09.01.07</v>
      </c>
      <c r="M414" s="175" t="str" cm="1">
        <f t="array" aca="1" ref="M414" ca="1">IF(OR($K414=0,$K414=""),OFFSET(M414,-1,,,),O414)</f>
        <v>CAIXA DE PASSAGEM PRÉ MOLDADO DE CONCRETO - Ø80X50CM</v>
      </c>
      <c r="N414" s="67" t="s">
        <v>3849</v>
      </c>
      <c r="O414" s="68" t="s">
        <v>4313</v>
      </c>
      <c r="P414" s="68"/>
      <c r="Q414" s="68" t="s">
        <v>3260</v>
      </c>
      <c r="R414" s="69">
        <v>1</v>
      </c>
      <c r="S414" s="70">
        <v>65</v>
      </c>
      <c r="T414" s="70">
        <v>65</v>
      </c>
      <c r="U414" s="67" t="s">
        <v>277</v>
      </c>
      <c r="V414" s="71" t="s">
        <v>278</v>
      </c>
      <c r="W414" s="171"/>
      <c r="X414" s="172"/>
      <c r="Y414" s="176">
        <f t="shared" si="331"/>
        <v>0</v>
      </c>
      <c r="AA414" s="192"/>
      <c r="AB414" s="193"/>
    </row>
    <row r="415" spans="2:28" hidden="1">
      <c r="B415" s="189">
        <f t="shared" si="278"/>
        <v>0</v>
      </c>
      <c r="C415" s="189">
        <f t="shared" ca="1" si="279"/>
        <v>0</v>
      </c>
      <c r="D415" s="189">
        <f t="shared" si="280"/>
        <v>0</v>
      </c>
      <c r="E415" s="189">
        <f t="shared" ca="1" si="281"/>
        <v>0</v>
      </c>
      <c r="F415" s="189">
        <f t="shared" si="282"/>
        <v>0</v>
      </c>
      <c r="G415" s="189" cm="1">
        <f t="array" aca="1" ref="G415" ca="1">OFFSET(G415,-1,,,)+1</f>
        <v>410</v>
      </c>
      <c r="H415" s="189">
        <f t="shared" si="268"/>
        <v>0</v>
      </c>
      <c r="I415" s="189">
        <f t="shared" si="283"/>
        <v>0</v>
      </c>
      <c r="J415" s="179">
        <f t="shared" si="284"/>
        <v>0</v>
      </c>
      <c r="K415" s="173"/>
      <c r="L415" s="174" t="str" cm="1">
        <f t="array" aca="1" ref="L415" ca="1">IF($K415="",OFFSET(L415,-1,,,),K415)</f>
        <v>02.09.01.07</v>
      </c>
      <c r="M415" s="175" t="str" cm="1">
        <f t="array" aca="1" ref="M415" ca="1">IF(OR($K415=0,$K415=""),OFFSET(M415,-1,,,),O415)</f>
        <v>CAIXA DE PASSAGEM PRÉ MOLDADO DE CONCRETO - Ø80X50CM</v>
      </c>
      <c r="N415" s="67" t="s">
        <v>3850</v>
      </c>
      <c r="O415" s="68" t="s">
        <v>4314</v>
      </c>
      <c r="P415" s="68"/>
      <c r="Q415" s="68" t="s">
        <v>3260</v>
      </c>
      <c r="R415" s="69">
        <v>1</v>
      </c>
      <c r="S415" s="70">
        <v>76</v>
      </c>
      <c r="T415" s="70">
        <v>76</v>
      </c>
      <c r="U415" s="67" t="s">
        <v>277</v>
      </c>
      <c r="V415" s="71" t="s">
        <v>278</v>
      </c>
      <c r="W415" s="171"/>
      <c r="X415" s="172"/>
      <c r="Y415" s="176">
        <f t="shared" si="331"/>
        <v>0</v>
      </c>
      <c r="AA415" s="192"/>
      <c r="AB415" s="193"/>
    </row>
    <row r="416" spans="2:28" hidden="1">
      <c r="B416" s="189">
        <f t="shared" si="278"/>
        <v>0</v>
      </c>
      <c r="C416" s="189">
        <f t="shared" ca="1" si="279"/>
        <v>0</v>
      </c>
      <c r="D416" s="189">
        <f t="shared" si="280"/>
        <v>0</v>
      </c>
      <c r="E416" s="189">
        <f t="shared" ca="1" si="281"/>
        <v>0</v>
      </c>
      <c r="F416" s="189">
        <f t="shared" si="282"/>
        <v>0</v>
      </c>
      <c r="G416" s="189" cm="1">
        <f t="array" aca="1" ref="G416" ca="1">OFFSET(G416,-1,,,)+1</f>
        <v>411</v>
      </c>
      <c r="H416" s="189">
        <f t="shared" si="268"/>
        <v>0</v>
      </c>
      <c r="I416" s="189">
        <f t="shared" si="283"/>
        <v>0</v>
      </c>
      <c r="J416" s="179">
        <f t="shared" si="284"/>
        <v>0</v>
      </c>
      <c r="K416" s="173"/>
      <c r="L416" s="174" t="str" cm="1">
        <f t="array" aca="1" ref="L416" ca="1">IF($K416="",OFFSET(L416,-1,,,),K416)</f>
        <v>02.09.01.07</v>
      </c>
      <c r="M416" s="175" t="str" cm="1">
        <f t="array" aca="1" ref="M416" ca="1">IF(OR($K416=0,$K416=""),OFFSET(M416,-1,,,),O416)</f>
        <v>CAIXA DE PASSAGEM PRÉ MOLDADO DE CONCRETO - Ø80X50CM</v>
      </c>
      <c r="N416" s="67" t="s">
        <v>3858</v>
      </c>
      <c r="O416" s="68" t="s">
        <v>4324</v>
      </c>
      <c r="P416" s="68"/>
      <c r="Q416" s="68" t="s">
        <v>3260</v>
      </c>
      <c r="R416" s="69">
        <v>1</v>
      </c>
      <c r="S416" s="70">
        <v>72</v>
      </c>
      <c r="T416" s="70">
        <v>72</v>
      </c>
      <c r="U416" s="67" t="s">
        <v>277</v>
      </c>
      <c r="V416" s="71" t="s">
        <v>278</v>
      </c>
      <c r="W416" s="171"/>
      <c r="X416" s="172"/>
      <c r="Y416" s="176">
        <f t="shared" si="331"/>
        <v>0</v>
      </c>
      <c r="AA416" s="192"/>
      <c r="AB416" s="193"/>
    </row>
    <row r="417" spans="2:28" hidden="1">
      <c r="B417" s="189">
        <f>IF(J417=0,0,U417)</f>
        <v>0</v>
      </c>
      <c r="C417" s="189">
        <f ca="1">IF(OR(J417=0,I417=0),0,IF(_xlfn.IFNA(MATCH(B417,OFFSET($B$5,,,$G417,),),0)&gt;0,0,MAX(OFFSET($C$5,,,$G417,))+1))</f>
        <v>0</v>
      </c>
      <c r="D417" s="189">
        <f>IF(J417=0,0,N417&amp;"-"&amp;U417)</f>
        <v>0</v>
      </c>
      <c r="E417" s="189">
        <f ca="1">IF(OR(J417=0,I417=0),0,IF(_xlfn.IFNA(MATCH(D417,OFFSET($D$5,,,$G417,),),0)&gt;0,0,_xlfn.MAXIFS(OFFSET($E$5,,,$G417,),OFFSET($J$5,,,$G417,),J417)+1))</f>
        <v>0</v>
      </c>
      <c r="F417" s="189">
        <f>IF(J417=0,0,E417&amp;"-"&amp;N417)</f>
        <v>0</v>
      </c>
      <c r="G417" s="189" cm="1">
        <f t="array" aca="1" ref="G417" ca="1">OFFSET(G417,-1,,,)+1</f>
        <v>412</v>
      </c>
      <c r="H417" s="189">
        <f>IF(OR($K417=0,$K417=""),$W417,0)</f>
        <v>0</v>
      </c>
      <c r="I417" s="189">
        <f>H417*R417</f>
        <v>0</v>
      </c>
      <c r="J417" s="179">
        <f>IF(AND(I417&lt;&gt;0,OR(K417=0,K417="")),N417&amp;" - Mapa",0)</f>
        <v>0</v>
      </c>
      <c r="K417" s="173"/>
      <c r="L417" s="174" t="str" cm="1">
        <f t="array" aca="1" ref="L417" ca="1">IF($K417="",OFFSET(L417,-1,,,),K417)</f>
        <v>02.09.01.07</v>
      </c>
      <c r="M417" s="175" t="str" cm="1">
        <f t="array" aca="1" ref="M417" ca="1">IF(OR($K417=0,$K417=""),OFFSET(M417,-1,,,),O417)</f>
        <v>CAIXA DE PASSAGEM PRÉ MOLDADO DE CONCRETO - Ø80X50CM</v>
      </c>
      <c r="N417" s="67" t="s">
        <v>478</v>
      </c>
      <c r="O417" s="68" t="s">
        <v>479</v>
      </c>
      <c r="P417" s="68"/>
      <c r="Q417" s="68" t="s">
        <v>3260</v>
      </c>
      <c r="R417" s="69">
        <v>1</v>
      </c>
      <c r="S417" s="70">
        <v>500</v>
      </c>
      <c r="T417" s="70">
        <v>500</v>
      </c>
      <c r="U417" s="67" t="s">
        <v>277</v>
      </c>
      <c r="V417" s="71" t="s">
        <v>278</v>
      </c>
      <c r="W417" s="171"/>
      <c r="X417" s="172"/>
      <c r="Y417" s="176">
        <f>X417+W417</f>
        <v>0</v>
      </c>
      <c r="AA417" s="192"/>
      <c r="AB417" s="193"/>
    </row>
    <row r="418" spans="2:28" hidden="1">
      <c r="B418" s="189">
        <f t="shared" ref="B418:B421" si="350">IF(J418=0,0,U418)</f>
        <v>0</v>
      </c>
      <c r="C418" s="189">
        <f t="shared" ref="C418:C421" ca="1" si="351">IF(OR(J418=0,I418=0),0,IF(_xlfn.IFNA(MATCH(B418,OFFSET($B$5,,,$G418,),),0)&gt;0,0,MAX(OFFSET($C$5,,,$G418,))+1))</f>
        <v>0</v>
      </c>
      <c r="D418" s="189">
        <f t="shared" ref="D418:D421" si="352">IF(J418=0,0,N418&amp;"-"&amp;U418)</f>
        <v>0</v>
      </c>
      <c r="E418" s="189">
        <f t="shared" ref="E418:E421" ca="1" si="353">IF(OR(J418=0,I418=0),0,IF(_xlfn.IFNA(MATCH(D418,OFFSET($D$5,,,$G418,),),0)&gt;0,0,_xlfn.MAXIFS(OFFSET($E$5,,,$G418,),OFFSET($J$5,,,$G418,),J418)+1))</f>
        <v>0</v>
      </c>
      <c r="F418" s="189">
        <f t="shared" ref="F418:F421" si="354">IF(J418=0,0,E418&amp;"-"&amp;N418)</f>
        <v>0</v>
      </c>
      <c r="G418" s="189" cm="1">
        <f t="array" aca="1" ref="G418" ca="1">OFFSET(G418,-1,,,)+1</f>
        <v>413</v>
      </c>
      <c r="H418" s="189">
        <f t="shared" ref="H418:H421" si="355">IF(OR($K418=0,$K418=""),$W418,0)</f>
        <v>0</v>
      </c>
      <c r="I418" s="189">
        <f t="shared" ref="I418:I421" si="356">H418*R418</f>
        <v>0</v>
      </c>
      <c r="J418" s="179">
        <f t="shared" ref="J418:J421" si="357">IF(AND(I418&lt;&gt;0,OR(K418=0,K418="")),N418&amp;" - Mapa",0)</f>
        <v>0</v>
      </c>
      <c r="K418" s="173"/>
      <c r="L418" s="174" t="str" cm="1">
        <f t="array" aca="1" ref="L418" ca="1">IF($K418="",OFFSET(L418,-1,,,),K418)</f>
        <v>02.09.01.07</v>
      </c>
      <c r="M418" s="175" t="str" cm="1">
        <f t="array" aca="1" ref="M418" ca="1">IF(OR($K418=0,$K418=""),OFFSET(M418,-1,,,),O418)</f>
        <v>CAIXA DE PASSAGEM PRÉ MOLDADO DE CONCRETO - Ø80X50CM</v>
      </c>
      <c r="N418" s="67" t="s">
        <v>177</v>
      </c>
      <c r="O418" s="68" t="s">
        <v>178</v>
      </c>
      <c r="P418" s="68"/>
      <c r="Q418" s="68" t="s">
        <v>3256</v>
      </c>
      <c r="R418" s="69"/>
      <c r="S418" s="70"/>
      <c r="T418" s="70">
        <v>0</v>
      </c>
      <c r="U418" s="67" t="s">
        <v>277</v>
      </c>
      <c r="V418" s="71" t="s">
        <v>278</v>
      </c>
      <c r="W418" s="171"/>
      <c r="X418" s="172"/>
      <c r="Y418" s="176">
        <f t="shared" ref="Y418:Y421" si="358">X418+W418</f>
        <v>0</v>
      </c>
      <c r="AA418" s="192"/>
      <c r="AB418" s="193"/>
    </row>
    <row r="419" spans="2:28" hidden="1">
      <c r="B419" s="189">
        <f t="shared" si="350"/>
        <v>0</v>
      </c>
      <c r="C419" s="189">
        <f t="shared" ca="1" si="351"/>
        <v>0</v>
      </c>
      <c r="D419" s="189">
        <f t="shared" si="352"/>
        <v>0</v>
      </c>
      <c r="E419" s="189">
        <f t="shared" ca="1" si="353"/>
        <v>0</v>
      </c>
      <c r="F419" s="189">
        <f t="shared" si="354"/>
        <v>0</v>
      </c>
      <c r="G419" s="189" cm="1">
        <f t="array" aca="1" ref="G419" ca="1">OFFSET(G419,-1,,,)+1</f>
        <v>414</v>
      </c>
      <c r="H419" s="189">
        <f t="shared" si="355"/>
        <v>0</v>
      </c>
      <c r="I419" s="189">
        <f t="shared" si="356"/>
        <v>0</v>
      </c>
      <c r="J419" s="179">
        <f t="shared" si="357"/>
        <v>0</v>
      </c>
      <c r="K419" s="173"/>
      <c r="L419" s="174" t="str" cm="1">
        <f t="array" aca="1" ref="L419" ca="1">IF($K419="",OFFSET(L419,-1,,,),K419)</f>
        <v>02.09.01.07</v>
      </c>
      <c r="M419" s="175" t="str" cm="1">
        <f t="array" aca="1" ref="M419" ca="1">IF(OR($K419=0,$K419=""),OFFSET(M419,-1,,,),O419)</f>
        <v>CAIXA DE PASSAGEM PRÉ MOLDADO DE CONCRETO - Ø80X50CM</v>
      </c>
      <c r="N419" s="67" t="s">
        <v>240</v>
      </c>
      <c r="O419" s="68" t="s">
        <v>179</v>
      </c>
      <c r="P419" s="68"/>
      <c r="Q419" s="68" t="s">
        <v>3255</v>
      </c>
      <c r="R419" s="69">
        <v>13.996400000000003</v>
      </c>
      <c r="S419" s="70">
        <v>0.75000000000000011</v>
      </c>
      <c r="T419" s="70">
        <v>10.497300000000005</v>
      </c>
      <c r="U419" s="67" t="s">
        <v>277</v>
      </c>
      <c r="V419" s="71" t="s">
        <v>278</v>
      </c>
      <c r="W419" s="171"/>
      <c r="X419" s="172"/>
      <c r="Y419" s="176">
        <f t="shared" si="358"/>
        <v>0</v>
      </c>
      <c r="AA419" s="192"/>
      <c r="AB419" s="193"/>
    </row>
    <row r="420" spans="2:28" hidden="1">
      <c r="B420" s="189">
        <f t="shared" si="350"/>
        <v>0</v>
      </c>
      <c r="C420" s="189">
        <f t="shared" ca="1" si="351"/>
        <v>0</v>
      </c>
      <c r="D420" s="189">
        <f t="shared" si="352"/>
        <v>0</v>
      </c>
      <c r="E420" s="189">
        <f t="shared" ca="1" si="353"/>
        <v>0</v>
      </c>
      <c r="F420" s="189">
        <f t="shared" si="354"/>
        <v>0</v>
      </c>
      <c r="G420" s="189" cm="1">
        <f t="array" aca="1" ref="G420" ca="1">OFFSET(G420,-1,,,)+1</f>
        <v>415</v>
      </c>
      <c r="H420" s="189">
        <f t="shared" si="355"/>
        <v>0</v>
      </c>
      <c r="I420" s="189">
        <f t="shared" si="356"/>
        <v>0</v>
      </c>
      <c r="J420" s="179">
        <f t="shared" si="357"/>
        <v>0</v>
      </c>
      <c r="K420" s="173"/>
      <c r="L420" s="174" t="str" cm="1">
        <f t="array" aca="1" ref="L420" ca="1">IF($K420="",OFFSET(L420,-1,,,),K420)</f>
        <v>02.09.01.07</v>
      </c>
      <c r="M420" s="175" t="str" cm="1">
        <f t="array" aca="1" ref="M420" ca="1">IF(OR($K420=0,$K420=""),OFFSET(M420,-1,,,),O420)</f>
        <v>CAIXA DE PASSAGEM PRÉ MOLDADO DE CONCRETO - Ø80X50CM</v>
      </c>
      <c r="N420" s="67" t="s">
        <v>180</v>
      </c>
      <c r="O420" s="68" t="s">
        <v>181</v>
      </c>
      <c r="P420" s="68"/>
      <c r="Q420" s="68" t="s">
        <v>3256</v>
      </c>
      <c r="R420" s="69">
        <v>4.3070739999999996E-2</v>
      </c>
      <c r="S420" s="70">
        <v>200.00000000000003</v>
      </c>
      <c r="T420" s="70">
        <v>8.6141480000000001</v>
      </c>
      <c r="U420" s="67" t="s">
        <v>277</v>
      </c>
      <c r="V420" s="71" t="s">
        <v>278</v>
      </c>
      <c r="W420" s="171"/>
      <c r="X420" s="172"/>
      <c r="Y420" s="176">
        <f t="shared" si="358"/>
        <v>0</v>
      </c>
      <c r="AA420" s="192"/>
      <c r="AB420" s="193"/>
    </row>
    <row r="421" spans="2:28" hidden="1">
      <c r="B421" s="189">
        <f t="shared" si="350"/>
        <v>0</v>
      </c>
      <c r="C421" s="189">
        <f t="shared" ca="1" si="351"/>
        <v>0</v>
      </c>
      <c r="D421" s="189">
        <f t="shared" si="352"/>
        <v>0</v>
      </c>
      <c r="E421" s="189">
        <f t="shared" ca="1" si="353"/>
        <v>0</v>
      </c>
      <c r="F421" s="189">
        <f t="shared" si="354"/>
        <v>0</v>
      </c>
      <c r="G421" s="189" cm="1">
        <f t="array" aca="1" ref="G421" ca="1">OFFSET(G421,-1,,,)+1</f>
        <v>416</v>
      </c>
      <c r="H421" s="189">
        <f t="shared" si="355"/>
        <v>0</v>
      </c>
      <c r="I421" s="189">
        <f t="shared" si="356"/>
        <v>0</v>
      </c>
      <c r="J421" s="179">
        <f t="shared" si="357"/>
        <v>0</v>
      </c>
      <c r="K421" s="173"/>
      <c r="L421" s="174" t="str" cm="1">
        <f t="array" aca="1" ref="L421" ca="1">IF($K421="",OFFSET(L421,-1,,,),K421)</f>
        <v>02.09.01.07</v>
      </c>
      <c r="M421" s="175" t="str" cm="1">
        <f t="array" aca="1" ref="M421" ca="1">IF(OR($K421=0,$K421=""),OFFSET(M421,-1,,,),O421)</f>
        <v>CAIXA DE PASSAGEM PRÉ MOLDADO DE CONCRETO - Ø80X50CM</v>
      </c>
      <c r="N421" s="67" t="s">
        <v>182</v>
      </c>
      <c r="O421" s="68" t="s">
        <v>183</v>
      </c>
      <c r="P421" s="68"/>
      <c r="Q421" s="68" t="s">
        <v>3256</v>
      </c>
      <c r="R421" s="69">
        <v>3.9762499999999992E-2</v>
      </c>
      <c r="S421" s="70">
        <v>140</v>
      </c>
      <c r="T421" s="70">
        <v>5.566749999999999</v>
      </c>
      <c r="U421" s="67" t="s">
        <v>277</v>
      </c>
      <c r="V421" s="71" t="s">
        <v>278</v>
      </c>
      <c r="W421" s="171"/>
      <c r="X421" s="172"/>
      <c r="Y421" s="176">
        <f t="shared" si="358"/>
        <v>0</v>
      </c>
      <c r="AA421" s="192"/>
      <c r="AB421" s="193"/>
    </row>
    <row r="422" spans="2:28" hidden="1">
      <c r="B422" s="189">
        <f>IF(J422=0,0,U422)</f>
        <v>0</v>
      </c>
      <c r="C422" s="189">
        <f ca="1">IF(OR(J422=0,I422=0),0,IF(_xlfn.IFNA(MATCH(B422,OFFSET($B$5,,,$G422,),),0)&gt;0,0,MAX(OFFSET($C$5,,,$G422,))+1))</f>
        <v>0</v>
      </c>
      <c r="D422" s="189">
        <f>IF(J422=0,0,N422&amp;"-"&amp;U422)</f>
        <v>0</v>
      </c>
      <c r="E422" s="189">
        <f ca="1">IF(OR(J422=0,I422=0),0,IF(_xlfn.IFNA(MATCH(D422,OFFSET($D$5,,,$G422,),),0)&gt;0,0,_xlfn.MAXIFS(OFFSET($E$5,,,$G422,),OFFSET($J$5,,,$G422,),J422)+1))</f>
        <v>0</v>
      </c>
      <c r="F422" s="189">
        <f>IF(J422=0,0,E422&amp;"-"&amp;N422)</f>
        <v>0</v>
      </c>
      <c r="G422" s="189" cm="1">
        <f t="array" aca="1" ref="G422" ca="1">OFFSET(G422,-1,,,)+1</f>
        <v>417</v>
      </c>
      <c r="H422" s="189">
        <f>IF(OR($K422=0,$K422=""),$W422,0)</f>
        <v>0</v>
      </c>
      <c r="I422" s="189">
        <f>H422*R422</f>
        <v>0</v>
      </c>
      <c r="J422" s="179">
        <f>IF(AND(I422&lt;&gt;0,OR(K422=0,K422="")),N422&amp;" - Mapa",0)</f>
        <v>0</v>
      </c>
      <c r="K422" s="173"/>
      <c r="L422" s="174" t="str" cm="1">
        <f t="array" aca="1" ref="L422" ca="1">IF($K422="",OFFSET(L422,-1,,,),K422)</f>
        <v>02.09.01.07</v>
      </c>
      <c r="M422" s="175" t="str" cm="1">
        <f t="array" aca="1" ref="M422" ca="1">IF(OR($K422=0,$K422=""),OFFSET(M422,-1,,,),O422)</f>
        <v>CAIXA DE PASSAGEM PRÉ MOLDADO DE CONCRETO - Ø80X50CM</v>
      </c>
      <c r="N422" s="67" t="s">
        <v>184</v>
      </c>
      <c r="O422" s="68" t="s">
        <v>185</v>
      </c>
      <c r="P422" s="68"/>
      <c r="Q422" s="68" t="s">
        <v>3256</v>
      </c>
      <c r="R422" s="69">
        <v>1.673206E-2</v>
      </c>
      <c r="S422" s="70">
        <v>130</v>
      </c>
      <c r="T422" s="70">
        <v>2.1751678000000001</v>
      </c>
      <c r="U422" s="67" t="s">
        <v>277</v>
      </c>
      <c r="V422" s="71" t="s">
        <v>278</v>
      </c>
      <c r="W422" s="171"/>
      <c r="X422" s="172"/>
      <c r="Y422" s="176">
        <f>X422+W422</f>
        <v>0</v>
      </c>
      <c r="AA422" s="192"/>
      <c r="AB422" s="193"/>
    </row>
    <row r="423" spans="2:28" hidden="1">
      <c r="B423" s="189">
        <f t="shared" ref="B423:B425" si="359">IF(J423=0,0,U423)</f>
        <v>0</v>
      </c>
      <c r="C423" s="189">
        <f t="shared" ref="C423:C425" ca="1" si="360">IF(OR(J423=0,I423=0),0,IF(_xlfn.IFNA(MATCH(B423,OFFSET($B$5,,,$G423,),),0)&gt;0,0,MAX(OFFSET($C$5,,,$G423,))+1))</f>
        <v>0</v>
      </c>
      <c r="D423" s="189">
        <f t="shared" ref="D423:D425" si="361">IF(J423=0,0,N423&amp;"-"&amp;U423)</f>
        <v>0</v>
      </c>
      <c r="E423" s="189">
        <f t="shared" ref="E423:E425" ca="1" si="362">IF(OR(J423=0,I423=0),0,IF(_xlfn.IFNA(MATCH(D423,OFFSET($D$5,,,$G423,),),0)&gt;0,0,_xlfn.MAXIFS(OFFSET($E$5,,,$G423,),OFFSET($J$5,,,$G423,),J423)+1))</f>
        <v>0</v>
      </c>
      <c r="F423" s="189">
        <f t="shared" ref="F423:F425" si="363">IF(J423=0,0,E423&amp;"-"&amp;N423)</f>
        <v>0</v>
      </c>
      <c r="G423" s="189" cm="1">
        <f t="array" aca="1" ref="G423" ca="1">OFFSET(G423,-1,,,)+1</f>
        <v>418</v>
      </c>
      <c r="H423" s="189">
        <f t="shared" ref="H423:H425" si="364">IF(OR($K423=0,$K423=""),$W423,0)</f>
        <v>0</v>
      </c>
      <c r="I423" s="189">
        <f t="shared" ref="I423:I425" si="365">H423*R423</f>
        <v>0</v>
      </c>
      <c r="J423" s="179">
        <f t="shared" ref="J423:J425" si="366">IF(AND(I423&lt;&gt;0,OR(K423=0,K423="")),N423&amp;" - Mapa",0)</f>
        <v>0</v>
      </c>
      <c r="K423" s="173"/>
      <c r="L423" s="174" t="str" cm="1">
        <f t="array" aca="1" ref="L423" ca="1">IF($K423="",OFFSET(L423,-1,,,),K423)</f>
        <v>02.09.01.07</v>
      </c>
      <c r="M423" s="175" t="str" cm="1">
        <f t="array" aca="1" ref="M423" ca="1">IF(OR($K423=0,$K423=""),OFFSET(M423,-1,,,),O423)</f>
        <v>CAIXA DE PASSAGEM PRÉ MOLDADO DE CONCRETO - Ø80X50CM</v>
      </c>
      <c r="N423" s="67" t="s">
        <v>238</v>
      </c>
      <c r="O423" s="68" t="s">
        <v>239</v>
      </c>
      <c r="P423" s="68"/>
      <c r="Q423" s="68" t="s">
        <v>3256</v>
      </c>
      <c r="R423" s="69"/>
      <c r="S423" s="70"/>
      <c r="T423" s="70">
        <v>0</v>
      </c>
      <c r="U423" s="67" t="s">
        <v>277</v>
      </c>
      <c r="V423" s="71" t="s">
        <v>278</v>
      </c>
      <c r="W423" s="171"/>
      <c r="X423" s="172"/>
      <c r="Y423" s="176">
        <f t="shared" ref="Y423:Y425" si="367">X423+W423</f>
        <v>0</v>
      </c>
      <c r="AA423" s="192"/>
      <c r="AB423" s="193"/>
    </row>
    <row r="424" spans="2:28" hidden="1">
      <c r="B424" s="189">
        <f t="shared" si="359"/>
        <v>0</v>
      </c>
      <c r="C424" s="189">
        <f t="shared" ca="1" si="360"/>
        <v>0</v>
      </c>
      <c r="D424" s="189">
        <f t="shared" si="361"/>
        <v>0</v>
      </c>
      <c r="E424" s="189">
        <f t="shared" ca="1" si="362"/>
        <v>0</v>
      </c>
      <c r="F424" s="189">
        <f t="shared" si="363"/>
        <v>0</v>
      </c>
      <c r="G424" s="189" cm="1">
        <f t="array" aca="1" ref="G424" ca="1">OFFSET(G424,-1,,,)+1</f>
        <v>419</v>
      </c>
      <c r="H424" s="189">
        <f t="shared" si="364"/>
        <v>0</v>
      </c>
      <c r="I424" s="189">
        <f t="shared" si="365"/>
        <v>0</v>
      </c>
      <c r="J424" s="179">
        <f t="shared" si="366"/>
        <v>0</v>
      </c>
      <c r="K424" s="173"/>
      <c r="L424" s="174" t="str" cm="1">
        <f t="array" aca="1" ref="L424" ca="1">IF($K424="",OFFSET(L424,-1,,,),K424)</f>
        <v>02.09.01.07</v>
      </c>
      <c r="M424" s="175" t="str" cm="1">
        <f t="array" aca="1" ref="M424" ca="1">IF(OR($K424=0,$K424=""),OFFSET(M424,-1,,,),O424)</f>
        <v>CAIXA DE PASSAGEM PRÉ MOLDADO DE CONCRETO - Ø80X50CM</v>
      </c>
      <c r="N424" s="67" t="s">
        <v>240</v>
      </c>
      <c r="O424" s="68" t="s">
        <v>179</v>
      </c>
      <c r="P424" s="68"/>
      <c r="Q424" s="68" t="s">
        <v>3255</v>
      </c>
      <c r="R424" s="69">
        <v>18.800000000000004</v>
      </c>
      <c r="S424" s="70">
        <v>0.75000000000000011</v>
      </c>
      <c r="T424" s="70">
        <v>14.100000000000005</v>
      </c>
      <c r="U424" s="67" t="s">
        <v>277</v>
      </c>
      <c r="V424" s="71" t="s">
        <v>278</v>
      </c>
      <c r="W424" s="171"/>
      <c r="X424" s="172"/>
      <c r="Y424" s="176">
        <f t="shared" si="367"/>
        <v>0</v>
      </c>
      <c r="AA424" s="192"/>
      <c r="AB424" s="193"/>
    </row>
    <row r="425" spans="2:28" hidden="1">
      <c r="B425" s="189">
        <f t="shared" si="359"/>
        <v>0</v>
      </c>
      <c r="C425" s="189">
        <f t="shared" ca="1" si="360"/>
        <v>0</v>
      </c>
      <c r="D425" s="189">
        <f t="shared" si="361"/>
        <v>0</v>
      </c>
      <c r="E425" s="189">
        <f t="shared" ca="1" si="362"/>
        <v>0</v>
      </c>
      <c r="F425" s="189">
        <f t="shared" si="363"/>
        <v>0</v>
      </c>
      <c r="G425" s="189" cm="1">
        <f t="array" aca="1" ref="G425" ca="1">OFFSET(G425,-1,,,)+1</f>
        <v>420</v>
      </c>
      <c r="H425" s="189">
        <f t="shared" si="364"/>
        <v>0</v>
      </c>
      <c r="I425" s="189">
        <f t="shared" si="365"/>
        <v>0</v>
      </c>
      <c r="J425" s="179">
        <f t="shared" si="366"/>
        <v>0</v>
      </c>
      <c r="K425" s="173"/>
      <c r="L425" s="174" t="str" cm="1">
        <f t="array" aca="1" ref="L425" ca="1">IF($K425="",OFFSET(L425,-1,,,),K425)</f>
        <v>02.09.01.07</v>
      </c>
      <c r="M425" s="175" t="str" cm="1">
        <f t="array" aca="1" ref="M425" ca="1">IF(OR($K425=0,$K425=""),OFFSET(M425,-1,,,),O425)</f>
        <v>CAIXA DE PASSAGEM PRÉ MOLDADO DE CONCRETO - Ø80X50CM</v>
      </c>
      <c r="N425" s="67" t="s">
        <v>180</v>
      </c>
      <c r="O425" s="68" t="s">
        <v>181</v>
      </c>
      <c r="P425" s="68"/>
      <c r="Q425" s="68" t="s">
        <v>3256</v>
      </c>
      <c r="R425" s="69">
        <v>4.7E-2</v>
      </c>
      <c r="S425" s="70">
        <v>200.00000000000003</v>
      </c>
      <c r="T425" s="70">
        <v>9.4000000000000021</v>
      </c>
      <c r="U425" s="67" t="s">
        <v>277</v>
      </c>
      <c r="V425" s="71" t="s">
        <v>278</v>
      </c>
      <c r="W425" s="171"/>
      <c r="X425" s="172"/>
      <c r="Y425" s="176">
        <f t="shared" si="367"/>
        <v>0</v>
      </c>
      <c r="AA425" s="192"/>
      <c r="AB425" s="193"/>
    </row>
    <row r="426" spans="2:28" hidden="1">
      <c r="B426" s="189">
        <f t="shared" si="278"/>
        <v>0</v>
      </c>
      <c r="C426" s="189">
        <f t="shared" ca="1" si="279"/>
        <v>0</v>
      </c>
      <c r="D426" s="189">
        <f t="shared" si="280"/>
        <v>0</v>
      </c>
      <c r="E426" s="189">
        <f t="shared" ca="1" si="281"/>
        <v>0</v>
      </c>
      <c r="F426" s="189">
        <f t="shared" si="282"/>
        <v>0</v>
      </c>
      <c r="G426" s="189" cm="1">
        <f t="array" aca="1" ref="G426" ca="1">OFFSET(G426,-1,,,)+1</f>
        <v>421</v>
      </c>
      <c r="H426" s="189">
        <f t="shared" si="268"/>
        <v>0</v>
      </c>
      <c r="I426" s="189">
        <f t="shared" si="283"/>
        <v>0</v>
      </c>
      <c r="J426" s="179">
        <f t="shared" si="284"/>
        <v>0</v>
      </c>
      <c r="K426" s="173"/>
      <c r="L426" s="174" t="str" cm="1">
        <f t="array" aca="1" ref="L426" ca="1">IF($K426="",OFFSET(L426,-1,,,),K426)</f>
        <v>02.09.01.07</v>
      </c>
      <c r="M426" s="175" t="str" cm="1">
        <f t="array" aca="1" ref="M426" ca="1">IF(OR($K426=0,$K426=""),OFFSET(M426,-1,,,),O426)</f>
        <v>CAIXA DE PASSAGEM PRÉ MOLDADO DE CONCRETO - Ø80X50CM</v>
      </c>
      <c r="N426" s="67" t="s">
        <v>230</v>
      </c>
      <c r="O426" s="68" t="s">
        <v>231</v>
      </c>
      <c r="P426" s="68"/>
      <c r="Q426" s="68" t="s">
        <v>3261</v>
      </c>
      <c r="R426" s="69">
        <v>0.188</v>
      </c>
      <c r="S426" s="70">
        <v>22.310000000000002</v>
      </c>
      <c r="T426" s="70">
        <v>4.19428</v>
      </c>
      <c r="U426" s="67" t="s">
        <v>277</v>
      </c>
      <c r="V426" s="71" t="s">
        <v>278</v>
      </c>
      <c r="W426" s="171"/>
      <c r="X426" s="172"/>
      <c r="Y426" s="176">
        <f t="shared" si="331"/>
        <v>0</v>
      </c>
      <c r="AA426" s="192"/>
      <c r="AB426" s="193"/>
    </row>
    <row r="427" spans="2:28">
      <c r="B427" s="189">
        <f t="shared" si="278"/>
        <v>0</v>
      </c>
      <c r="C427" s="189">
        <f t="shared" ca="1" si="279"/>
        <v>0</v>
      </c>
      <c r="D427" s="189">
        <f t="shared" si="280"/>
        <v>0</v>
      </c>
      <c r="E427" s="189">
        <f t="shared" ca="1" si="281"/>
        <v>0</v>
      </c>
      <c r="F427" s="189">
        <f t="shared" si="282"/>
        <v>0</v>
      </c>
      <c r="G427" s="189" cm="1">
        <f t="array" aca="1" ref="G427" ca="1">OFFSET(G427,-1,,,)+1</f>
        <v>422</v>
      </c>
      <c r="H427" s="189">
        <f t="shared" si="268"/>
        <v>0</v>
      </c>
      <c r="I427" s="189">
        <f t="shared" si="283"/>
        <v>0</v>
      </c>
      <c r="J427" s="179">
        <f t="shared" si="284"/>
        <v>0</v>
      </c>
      <c r="K427" s="173" t="s">
        <v>3318</v>
      </c>
      <c r="L427" s="174" t="str" cm="1">
        <f t="array" aca="1" ref="L427" ca="1">IF($K427="",OFFSET(L427,-1,,,),K427)</f>
        <v>02.09.01.08</v>
      </c>
      <c r="M427" s="175" t="str" cm="1">
        <f t="array" aca="1" ref="M427" ca="1">IF(OR($K427=0,$K427=""),OFFSET(M427,-1,,,),O427)</f>
        <v>CAIXA DE PASSAGEM PRÉ MOLDADO DE CONCRETO - Ø80X100CM</v>
      </c>
      <c r="N427" s="67" t="s">
        <v>3859</v>
      </c>
      <c r="O427" s="68" t="s">
        <v>4325</v>
      </c>
      <c r="P427" s="68"/>
      <c r="Q427" s="68" t="s">
        <v>3260</v>
      </c>
      <c r="R427" s="69">
        <v>14</v>
      </c>
      <c r="S427" s="70">
        <v>854.01059999999995</v>
      </c>
      <c r="T427" s="70">
        <v>11956.1484</v>
      </c>
      <c r="U427" s="67"/>
      <c r="V427" s="71"/>
      <c r="W427" s="171"/>
      <c r="X427" s="172"/>
      <c r="Y427" s="176">
        <f t="shared" si="331"/>
        <v>0</v>
      </c>
      <c r="AA427" s="192"/>
      <c r="AB427" s="193"/>
    </row>
    <row r="428" spans="2:28" hidden="1">
      <c r="B428" s="189">
        <f t="shared" si="278"/>
        <v>0</v>
      </c>
      <c r="C428" s="189">
        <f t="shared" ca="1" si="279"/>
        <v>0</v>
      </c>
      <c r="D428" s="189">
        <f t="shared" si="280"/>
        <v>0</v>
      </c>
      <c r="E428" s="189">
        <f t="shared" ca="1" si="281"/>
        <v>0</v>
      </c>
      <c r="F428" s="189">
        <f t="shared" si="282"/>
        <v>0</v>
      </c>
      <c r="G428" s="189" cm="1">
        <f t="array" aca="1" ref="G428" ca="1">OFFSET(G428,-1,,,)+1</f>
        <v>423</v>
      </c>
      <c r="H428" s="189">
        <f t="shared" si="268"/>
        <v>0</v>
      </c>
      <c r="I428" s="189">
        <f t="shared" si="283"/>
        <v>0</v>
      </c>
      <c r="J428" s="179">
        <f t="shared" si="284"/>
        <v>0</v>
      </c>
      <c r="K428" s="173"/>
      <c r="L428" s="174" t="str" cm="1">
        <f t="array" aca="1" ref="L428" ca="1">IF($K428="",OFFSET(L428,-1,,,),K428)</f>
        <v>02.09.01.08</v>
      </c>
      <c r="M428" s="175" t="str" cm="1">
        <f t="array" aca="1" ref="M428" ca="1">IF(OR($K428=0,$K428=""),OFFSET(M428,-1,,,),O428)</f>
        <v>CAIXA DE PASSAGEM PRÉ MOLDADO DE CONCRETO - Ø80X100CM</v>
      </c>
      <c r="N428" s="67" t="s">
        <v>182</v>
      </c>
      <c r="O428" s="68" t="s">
        <v>183</v>
      </c>
      <c r="P428" s="68"/>
      <c r="Q428" s="68" t="s">
        <v>3256</v>
      </c>
      <c r="R428" s="69">
        <v>0.35182000000000002</v>
      </c>
      <c r="S428" s="70">
        <v>140</v>
      </c>
      <c r="T428" s="70">
        <v>49.254800000000003</v>
      </c>
      <c r="U428" s="67" t="s">
        <v>277</v>
      </c>
      <c r="V428" s="71" t="s">
        <v>278</v>
      </c>
      <c r="W428" s="171"/>
      <c r="X428" s="172"/>
      <c r="Y428" s="176">
        <f t="shared" si="331"/>
        <v>0</v>
      </c>
      <c r="AA428" s="192"/>
      <c r="AB428" s="193"/>
    </row>
    <row r="429" spans="2:28" hidden="1">
      <c r="B429" s="189">
        <f t="shared" si="278"/>
        <v>0</v>
      </c>
      <c r="C429" s="189">
        <f t="shared" ca="1" si="279"/>
        <v>0</v>
      </c>
      <c r="D429" s="189">
        <f t="shared" si="280"/>
        <v>0</v>
      </c>
      <c r="E429" s="189">
        <f t="shared" ca="1" si="281"/>
        <v>0</v>
      </c>
      <c r="F429" s="189">
        <f t="shared" si="282"/>
        <v>0</v>
      </c>
      <c r="G429" s="189" cm="1">
        <f t="array" aca="1" ref="G429" ca="1">OFFSET(G429,-1,,,)+1</f>
        <v>424</v>
      </c>
      <c r="H429" s="189">
        <f t="shared" si="268"/>
        <v>0</v>
      </c>
      <c r="I429" s="189">
        <f t="shared" si="283"/>
        <v>0</v>
      </c>
      <c r="J429" s="179">
        <f t="shared" si="284"/>
        <v>0</v>
      </c>
      <c r="K429" s="173"/>
      <c r="L429" s="174" t="str" cm="1">
        <f t="array" aca="1" ref="L429" ca="1">IF($K429="",OFFSET(L429,-1,,,),K429)</f>
        <v>02.09.01.08</v>
      </c>
      <c r="M429" s="175" t="str" cm="1">
        <f t="array" aca="1" ref="M429" ca="1">IF(OR($K429=0,$K429=""),OFFSET(M429,-1,,,),O429)</f>
        <v>CAIXA DE PASSAGEM PRÉ MOLDADO DE CONCRETO - Ø80X100CM</v>
      </c>
      <c r="N429" s="67" t="s">
        <v>462</v>
      </c>
      <c r="O429" s="68" t="s">
        <v>463</v>
      </c>
      <c r="P429" s="68"/>
      <c r="Q429" s="68" t="s">
        <v>3255</v>
      </c>
      <c r="R429" s="69">
        <v>98.520380000000003</v>
      </c>
      <c r="S429" s="70">
        <v>2.5499999999999998</v>
      </c>
      <c r="T429" s="70">
        <v>251.226969</v>
      </c>
      <c r="U429" s="67" t="s">
        <v>277</v>
      </c>
      <c r="V429" s="71" t="s">
        <v>278</v>
      </c>
      <c r="W429" s="171"/>
      <c r="X429" s="172"/>
      <c r="Y429" s="176">
        <f t="shared" si="331"/>
        <v>0</v>
      </c>
      <c r="AA429" s="192"/>
      <c r="AB429" s="193"/>
    </row>
    <row r="430" spans="2:28" hidden="1">
      <c r="B430" s="189">
        <f t="shared" si="278"/>
        <v>0</v>
      </c>
      <c r="C430" s="189">
        <f t="shared" ca="1" si="279"/>
        <v>0</v>
      </c>
      <c r="D430" s="189">
        <f t="shared" si="280"/>
        <v>0</v>
      </c>
      <c r="E430" s="189">
        <f t="shared" ca="1" si="281"/>
        <v>0</v>
      </c>
      <c r="F430" s="189">
        <f t="shared" si="282"/>
        <v>0</v>
      </c>
      <c r="G430" s="189" cm="1">
        <f t="array" aca="1" ref="G430" ca="1">OFFSET(G430,-1,,,)+1</f>
        <v>425</v>
      </c>
      <c r="H430" s="189">
        <f t="shared" si="268"/>
        <v>0</v>
      </c>
      <c r="I430" s="189">
        <f t="shared" si="283"/>
        <v>0</v>
      </c>
      <c r="J430" s="179">
        <f t="shared" si="284"/>
        <v>0</v>
      </c>
      <c r="K430" s="173"/>
      <c r="L430" s="174" t="str" cm="1">
        <f t="array" aca="1" ref="L430" ca="1">IF($K430="",OFFSET(L430,-1,,,),K430)</f>
        <v>02.09.01.08</v>
      </c>
      <c r="M430" s="175" t="str" cm="1">
        <f t="array" aca="1" ref="M430" ca="1">IF(OR($K430=0,$K430=""),OFFSET(M430,-1,,,),O430)</f>
        <v>CAIXA DE PASSAGEM PRÉ MOLDADO DE CONCRETO - Ø80X100CM</v>
      </c>
      <c r="N430" s="67" t="s">
        <v>3849</v>
      </c>
      <c r="O430" s="68" t="s">
        <v>4313</v>
      </c>
      <c r="P430" s="68"/>
      <c r="Q430" s="68" t="s">
        <v>3260</v>
      </c>
      <c r="R430" s="69">
        <v>28</v>
      </c>
      <c r="S430" s="70">
        <v>65</v>
      </c>
      <c r="T430" s="70">
        <v>1820</v>
      </c>
      <c r="U430" s="67" t="s">
        <v>277</v>
      </c>
      <c r="V430" s="71" t="s">
        <v>278</v>
      </c>
      <c r="W430" s="171"/>
      <c r="X430" s="172"/>
      <c r="Y430" s="176">
        <f t="shared" si="331"/>
        <v>0</v>
      </c>
      <c r="AA430" s="192"/>
      <c r="AB430" s="193"/>
    </row>
    <row r="431" spans="2:28" hidden="1">
      <c r="B431" s="189">
        <f t="shared" si="278"/>
        <v>0</v>
      </c>
      <c r="C431" s="189">
        <f t="shared" ca="1" si="279"/>
        <v>0</v>
      </c>
      <c r="D431" s="189">
        <f t="shared" si="280"/>
        <v>0</v>
      </c>
      <c r="E431" s="189">
        <f t="shared" ca="1" si="281"/>
        <v>0</v>
      </c>
      <c r="F431" s="189">
        <f t="shared" si="282"/>
        <v>0</v>
      </c>
      <c r="G431" s="189" cm="1">
        <f t="array" aca="1" ref="G431" ca="1">OFFSET(G431,-1,,,)+1</f>
        <v>426</v>
      </c>
      <c r="H431" s="189">
        <f t="shared" si="268"/>
        <v>0</v>
      </c>
      <c r="I431" s="189">
        <f t="shared" si="283"/>
        <v>0</v>
      </c>
      <c r="J431" s="179">
        <f t="shared" si="284"/>
        <v>0</v>
      </c>
      <c r="K431" s="173"/>
      <c r="L431" s="174" t="str" cm="1">
        <f t="array" aca="1" ref="L431" ca="1">IF($K431="",OFFSET(L431,-1,,,),K431)</f>
        <v>02.09.01.08</v>
      </c>
      <c r="M431" s="175" t="str" cm="1">
        <f t="array" aca="1" ref="M431" ca="1">IF(OR($K431=0,$K431=""),OFFSET(M431,-1,,,),O431)</f>
        <v>CAIXA DE PASSAGEM PRÉ MOLDADO DE CONCRETO - Ø80X100CM</v>
      </c>
      <c r="N431" s="67" t="s">
        <v>3850</v>
      </c>
      <c r="O431" s="68" t="s">
        <v>4314</v>
      </c>
      <c r="P431" s="68"/>
      <c r="Q431" s="68" t="s">
        <v>3260</v>
      </c>
      <c r="R431" s="69">
        <v>14</v>
      </c>
      <c r="S431" s="70">
        <v>76</v>
      </c>
      <c r="T431" s="70">
        <v>1064</v>
      </c>
      <c r="U431" s="67" t="s">
        <v>277</v>
      </c>
      <c r="V431" s="71" t="s">
        <v>278</v>
      </c>
      <c r="W431" s="171"/>
      <c r="X431" s="172"/>
      <c r="Y431" s="176">
        <f t="shared" si="331"/>
        <v>0</v>
      </c>
      <c r="AA431" s="192"/>
      <c r="AB431" s="193"/>
    </row>
    <row r="432" spans="2:28" hidden="1">
      <c r="B432" s="189">
        <f t="shared" si="278"/>
        <v>0</v>
      </c>
      <c r="C432" s="189">
        <f t="shared" ca="1" si="279"/>
        <v>0</v>
      </c>
      <c r="D432" s="189">
        <f t="shared" si="280"/>
        <v>0</v>
      </c>
      <c r="E432" s="189">
        <f t="shared" ca="1" si="281"/>
        <v>0</v>
      </c>
      <c r="F432" s="189">
        <f t="shared" si="282"/>
        <v>0</v>
      </c>
      <c r="G432" s="189" cm="1">
        <f t="array" aca="1" ref="G432" ca="1">OFFSET(G432,-1,,,)+1</f>
        <v>427</v>
      </c>
      <c r="H432" s="189">
        <f t="shared" si="268"/>
        <v>0</v>
      </c>
      <c r="I432" s="189">
        <f t="shared" si="283"/>
        <v>0</v>
      </c>
      <c r="J432" s="179">
        <f t="shared" si="284"/>
        <v>0</v>
      </c>
      <c r="K432" s="173"/>
      <c r="L432" s="174" t="str" cm="1">
        <f t="array" aca="1" ref="L432" ca="1">IF($K432="",OFFSET(L432,-1,,,),K432)</f>
        <v>02.09.01.08</v>
      </c>
      <c r="M432" s="175" t="str" cm="1">
        <f t="array" aca="1" ref="M432" ca="1">IF(OR($K432=0,$K432=""),OFFSET(M432,-1,,,),O432)</f>
        <v>CAIXA DE PASSAGEM PRÉ MOLDADO DE CONCRETO - Ø80X100CM</v>
      </c>
      <c r="N432" s="67" t="s">
        <v>3858</v>
      </c>
      <c r="O432" s="68" t="s">
        <v>4324</v>
      </c>
      <c r="P432" s="68"/>
      <c r="Q432" s="68" t="s">
        <v>3260</v>
      </c>
      <c r="R432" s="69">
        <v>14</v>
      </c>
      <c r="S432" s="70">
        <v>72</v>
      </c>
      <c r="T432" s="70">
        <v>1008</v>
      </c>
      <c r="U432" s="67" t="s">
        <v>277</v>
      </c>
      <c r="V432" s="71" t="s">
        <v>278</v>
      </c>
      <c r="W432" s="171"/>
      <c r="X432" s="172"/>
      <c r="Y432" s="176">
        <f t="shared" si="331"/>
        <v>0</v>
      </c>
      <c r="AA432" s="192"/>
      <c r="AB432" s="193"/>
    </row>
    <row r="433" spans="2:28" hidden="1">
      <c r="B433" s="189">
        <f>IF(J433=0,0,U433)</f>
        <v>0</v>
      </c>
      <c r="C433" s="189">
        <f ca="1">IF(OR(J433=0,I433=0),0,IF(_xlfn.IFNA(MATCH(B433,OFFSET($B$5,,,$G433,),),0)&gt;0,0,MAX(OFFSET($C$5,,,$G433,))+1))</f>
        <v>0</v>
      </c>
      <c r="D433" s="189">
        <f>IF(J433=0,0,N433&amp;"-"&amp;U433)</f>
        <v>0</v>
      </c>
      <c r="E433" s="189">
        <f ca="1">IF(OR(J433=0,I433=0),0,IF(_xlfn.IFNA(MATCH(D433,OFFSET($D$5,,,$G433,),),0)&gt;0,0,_xlfn.MAXIFS(OFFSET($E$5,,,$G433,),OFFSET($J$5,,,$G433,),J433)+1))</f>
        <v>0</v>
      </c>
      <c r="F433" s="189">
        <f>IF(J433=0,0,E433&amp;"-"&amp;N433)</f>
        <v>0</v>
      </c>
      <c r="G433" s="189" cm="1">
        <f t="array" aca="1" ref="G433" ca="1">OFFSET(G433,-1,,,)+1</f>
        <v>428</v>
      </c>
      <c r="H433" s="189">
        <f>IF(OR($K433=0,$K433=""),$W433,0)</f>
        <v>0</v>
      </c>
      <c r="I433" s="189">
        <f>H433*R433</f>
        <v>0</v>
      </c>
      <c r="J433" s="179">
        <f>IF(AND(I433&lt;&gt;0,OR(K433=0,K433="")),N433&amp;" - Mapa",0)</f>
        <v>0</v>
      </c>
      <c r="K433" s="173"/>
      <c r="L433" s="174" t="str" cm="1">
        <f t="array" aca="1" ref="L433" ca="1">IF($K433="",OFFSET(L433,-1,,,),K433)</f>
        <v>02.09.01.08</v>
      </c>
      <c r="M433" s="175" t="str" cm="1">
        <f t="array" aca="1" ref="M433" ca="1">IF(OR($K433=0,$K433=""),OFFSET(M433,-1,,,),O433)</f>
        <v>CAIXA DE PASSAGEM PRÉ MOLDADO DE CONCRETO - Ø80X100CM</v>
      </c>
      <c r="N433" s="67" t="s">
        <v>478</v>
      </c>
      <c r="O433" s="68" t="s">
        <v>479</v>
      </c>
      <c r="P433" s="68"/>
      <c r="Q433" s="68" t="s">
        <v>3260</v>
      </c>
      <c r="R433" s="69">
        <v>14</v>
      </c>
      <c r="S433" s="70">
        <v>500</v>
      </c>
      <c r="T433" s="70">
        <v>7000</v>
      </c>
      <c r="U433" s="67" t="s">
        <v>277</v>
      </c>
      <c r="V433" s="71" t="s">
        <v>278</v>
      </c>
      <c r="W433" s="171"/>
      <c r="X433" s="172"/>
      <c r="Y433" s="176">
        <f>X433+W433</f>
        <v>0</v>
      </c>
      <c r="AA433" s="192"/>
      <c r="AB433" s="193"/>
    </row>
    <row r="434" spans="2:28" hidden="1">
      <c r="B434" s="189">
        <f t="shared" ref="B434:B437" si="368">IF(J434=0,0,U434)</f>
        <v>0</v>
      </c>
      <c r="C434" s="189">
        <f t="shared" ref="C434:C437" ca="1" si="369">IF(OR(J434=0,I434=0),0,IF(_xlfn.IFNA(MATCH(B434,OFFSET($B$5,,,$G434,),),0)&gt;0,0,MAX(OFFSET($C$5,,,$G434,))+1))</f>
        <v>0</v>
      </c>
      <c r="D434" s="189">
        <f t="shared" ref="D434:D437" si="370">IF(J434=0,0,N434&amp;"-"&amp;U434)</f>
        <v>0</v>
      </c>
      <c r="E434" s="189">
        <f t="shared" ref="E434:E437" ca="1" si="371">IF(OR(J434=0,I434=0),0,IF(_xlfn.IFNA(MATCH(D434,OFFSET($D$5,,,$G434,),),0)&gt;0,0,_xlfn.MAXIFS(OFFSET($E$5,,,$G434,),OFFSET($J$5,,,$G434,),J434)+1))</f>
        <v>0</v>
      </c>
      <c r="F434" s="189">
        <f t="shared" ref="F434:F437" si="372">IF(J434=0,0,E434&amp;"-"&amp;N434)</f>
        <v>0</v>
      </c>
      <c r="G434" s="189" cm="1">
        <f t="array" aca="1" ref="G434" ca="1">OFFSET(G434,-1,,,)+1</f>
        <v>429</v>
      </c>
      <c r="H434" s="189">
        <f t="shared" ref="H434:H437" si="373">IF(OR($K434=0,$K434=""),$W434,0)</f>
        <v>0</v>
      </c>
      <c r="I434" s="189">
        <f t="shared" ref="I434:I437" si="374">H434*R434</f>
        <v>0</v>
      </c>
      <c r="J434" s="179">
        <f t="shared" ref="J434:J437" si="375">IF(AND(I434&lt;&gt;0,OR(K434=0,K434="")),N434&amp;" - Mapa",0)</f>
        <v>0</v>
      </c>
      <c r="K434" s="173"/>
      <c r="L434" s="174" t="str" cm="1">
        <f t="array" aca="1" ref="L434" ca="1">IF($K434="",OFFSET(L434,-1,,,),K434)</f>
        <v>02.09.01.08</v>
      </c>
      <c r="M434" s="175" t="str" cm="1">
        <f t="array" aca="1" ref="M434" ca="1">IF(OR($K434=0,$K434=""),OFFSET(M434,-1,,,),O434)</f>
        <v>CAIXA DE PASSAGEM PRÉ MOLDADO DE CONCRETO - Ø80X100CM</v>
      </c>
      <c r="N434" s="67" t="s">
        <v>177</v>
      </c>
      <c r="O434" s="68" t="s">
        <v>178</v>
      </c>
      <c r="P434" s="68"/>
      <c r="Q434" s="68" t="s">
        <v>3256</v>
      </c>
      <c r="R434" s="69"/>
      <c r="S434" s="70"/>
      <c r="T434" s="70">
        <v>0</v>
      </c>
      <c r="U434" s="67" t="s">
        <v>277</v>
      </c>
      <c r="V434" s="71" t="s">
        <v>278</v>
      </c>
      <c r="W434" s="171"/>
      <c r="X434" s="172"/>
      <c r="Y434" s="176">
        <f t="shared" ref="Y434:Y437" si="376">X434+W434</f>
        <v>0</v>
      </c>
      <c r="AA434" s="192"/>
      <c r="AB434" s="193"/>
    </row>
    <row r="435" spans="2:28" hidden="1">
      <c r="B435" s="189">
        <f t="shared" si="368"/>
        <v>0</v>
      </c>
      <c r="C435" s="189">
        <f t="shared" ca="1" si="369"/>
        <v>0</v>
      </c>
      <c r="D435" s="189">
        <f t="shared" si="370"/>
        <v>0</v>
      </c>
      <c r="E435" s="189">
        <f t="shared" ca="1" si="371"/>
        <v>0</v>
      </c>
      <c r="F435" s="189">
        <f t="shared" si="372"/>
        <v>0</v>
      </c>
      <c r="G435" s="189" cm="1">
        <f t="array" aca="1" ref="G435" ca="1">OFFSET(G435,-1,,,)+1</f>
        <v>430</v>
      </c>
      <c r="H435" s="189">
        <f t="shared" si="373"/>
        <v>0</v>
      </c>
      <c r="I435" s="189">
        <f t="shared" si="374"/>
        <v>0</v>
      </c>
      <c r="J435" s="179">
        <f t="shared" si="375"/>
        <v>0</v>
      </c>
      <c r="K435" s="173"/>
      <c r="L435" s="174" t="str" cm="1">
        <f t="array" aca="1" ref="L435" ca="1">IF($K435="",OFFSET(L435,-1,,,),K435)</f>
        <v>02.09.01.08</v>
      </c>
      <c r="M435" s="175" t="str" cm="1">
        <f t="array" aca="1" ref="M435" ca="1">IF(OR($K435=0,$K435=""),OFFSET(M435,-1,,,),O435)</f>
        <v>CAIXA DE PASSAGEM PRÉ MOLDADO DE CONCRETO - Ø80X100CM</v>
      </c>
      <c r="N435" s="67" t="s">
        <v>240</v>
      </c>
      <c r="O435" s="68" t="s">
        <v>179</v>
      </c>
      <c r="P435" s="68"/>
      <c r="Q435" s="68" t="s">
        <v>3255</v>
      </c>
      <c r="R435" s="69">
        <v>195.94960000000006</v>
      </c>
      <c r="S435" s="70">
        <v>0.75000000000000011</v>
      </c>
      <c r="T435" s="70">
        <v>146.96220000000008</v>
      </c>
      <c r="U435" s="67" t="s">
        <v>277</v>
      </c>
      <c r="V435" s="71" t="s">
        <v>278</v>
      </c>
      <c r="W435" s="171"/>
      <c r="X435" s="172"/>
      <c r="Y435" s="176">
        <f t="shared" si="376"/>
        <v>0</v>
      </c>
      <c r="AA435" s="192"/>
      <c r="AB435" s="193"/>
    </row>
    <row r="436" spans="2:28" hidden="1">
      <c r="B436" s="189">
        <f t="shared" si="368"/>
        <v>0</v>
      </c>
      <c r="C436" s="189">
        <f t="shared" ca="1" si="369"/>
        <v>0</v>
      </c>
      <c r="D436" s="189">
        <f t="shared" si="370"/>
        <v>0</v>
      </c>
      <c r="E436" s="189">
        <f t="shared" ca="1" si="371"/>
        <v>0</v>
      </c>
      <c r="F436" s="189">
        <f t="shared" si="372"/>
        <v>0</v>
      </c>
      <c r="G436" s="189" cm="1">
        <f t="array" aca="1" ref="G436" ca="1">OFFSET(G436,-1,,,)+1</f>
        <v>431</v>
      </c>
      <c r="H436" s="189">
        <f t="shared" si="373"/>
        <v>0</v>
      </c>
      <c r="I436" s="189">
        <f t="shared" si="374"/>
        <v>0</v>
      </c>
      <c r="J436" s="179">
        <f t="shared" si="375"/>
        <v>0</v>
      </c>
      <c r="K436" s="173"/>
      <c r="L436" s="174" t="str" cm="1">
        <f t="array" aca="1" ref="L436" ca="1">IF($K436="",OFFSET(L436,-1,,,),K436)</f>
        <v>02.09.01.08</v>
      </c>
      <c r="M436" s="175" t="str" cm="1">
        <f t="array" aca="1" ref="M436" ca="1">IF(OR($K436=0,$K436=""),OFFSET(M436,-1,,,),O436)</f>
        <v>CAIXA DE PASSAGEM PRÉ MOLDADO DE CONCRETO - Ø80X100CM</v>
      </c>
      <c r="N436" s="67" t="s">
        <v>180</v>
      </c>
      <c r="O436" s="68" t="s">
        <v>181</v>
      </c>
      <c r="P436" s="68"/>
      <c r="Q436" s="68" t="s">
        <v>3256</v>
      </c>
      <c r="R436" s="69">
        <v>0.60299035999999995</v>
      </c>
      <c r="S436" s="70">
        <v>200.00000000000003</v>
      </c>
      <c r="T436" s="70">
        <v>120.598072</v>
      </c>
      <c r="U436" s="67" t="s">
        <v>277</v>
      </c>
      <c r="V436" s="71" t="s">
        <v>278</v>
      </c>
      <c r="W436" s="171"/>
      <c r="X436" s="172"/>
      <c r="Y436" s="176">
        <f t="shared" si="376"/>
        <v>0</v>
      </c>
      <c r="AA436" s="192"/>
      <c r="AB436" s="193"/>
    </row>
    <row r="437" spans="2:28" hidden="1">
      <c r="B437" s="189">
        <f t="shared" si="368"/>
        <v>0</v>
      </c>
      <c r="C437" s="189">
        <f t="shared" ca="1" si="369"/>
        <v>0</v>
      </c>
      <c r="D437" s="189">
        <f t="shared" si="370"/>
        <v>0</v>
      </c>
      <c r="E437" s="189">
        <f t="shared" ca="1" si="371"/>
        <v>0</v>
      </c>
      <c r="F437" s="189">
        <f t="shared" si="372"/>
        <v>0</v>
      </c>
      <c r="G437" s="189" cm="1">
        <f t="array" aca="1" ref="G437" ca="1">OFFSET(G437,-1,,,)+1</f>
        <v>432</v>
      </c>
      <c r="H437" s="189">
        <f t="shared" si="373"/>
        <v>0</v>
      </c>
      <c r="I437" s="189">
        <f t="shared" si="374"/>
        <v>0</v>
      </c>
      <c r="J437" s="179">
        <f t="shared" si="375"/>
        <v>0</v>
      </c>
      <c r="K437" s="173"/>
      <c r="L437" s="174" t="str" cm="1">
        <f t="array" aca="1" ref="L437" ca="1">IF($K437="",OFFSET(L437,-1,,,),K437)</f>
        <v>02.09.01.08</v>
      </c>
      <c r="M437" s="175" t="str" cm="1">
        <f t="array" aca="1" ref="M437" ca="1">IF(OR($K437=0,$K437=""),OFFSET(M437,-1,,,),O437)</f>
        <v>CAIXA DE PASSAGEM PRÉ MOLDADO DE CONCRETO - Ø80X100CM</v>
      </c>
      <c r="N437" s="67" t="s">
        <v>182</v>
      </c>
      <c r="O437" s="68" t="s">
        <v>183</v>
      </c>
      <c r="P437" s="68"/>
      <c r="Q437" s="68" t="s">
        <v>3256</v>
      </c>
      <c r="R437" s="69">
        <v>0.55667499999999992</v>
      </c>
      <c r="S437" s="70">
        <v>140</v>
      </c>
      <c r="T437" s="70">
        <v>77.934499999999986</v>
      </c>
      <c r="U437" s="67" t="s">
        <v>277</v>
      </c>
      <c r="V437" s="71" t="s">
        <v>278</v>
      </c>
      <c r="W437" s="171"/>
      <c r="X437" s="172"/>
      <c r="Y437" s="176">
        <f t="shared" si="376"/>
        <v>0</v>
      </c>
      <c r="AA437" s="192"/>
      <c r="AB437" s="193"/>
    </row>
    <row r="438" spans="2:28" hidden="1">
      <c r="B438" s="189">
        <f>IF(J438=0,0,U438)</f>
        <v>0</v>
      </c>
      <c r="C438" s="189">
        <f ca="1">IF(OR(J438=0,I438=0),0,IF(_xlfn.IFNA(MATCH(B438,OFFSET($B$5,,,$G438,),),0)&gt;0,0,MAX(OFFSET($C$5,,,$G438,))+1))</f>
        <v>0</v>
      </c>
      <c r="D438" s="189">
        <f>IF(J438=0,0,N438&amp;"-"&amp;U438)</f>
        <v>0</v>
      </c>
      <c r="E438" s="189">
        <f ca="1">IF(OR(J438=0,I438=0),0,IF(_xlfn.IFNA(MATCH(D438,OFFSET($D$5,,,$G438,),),0)&gt;0,0,_xlfn.MAXIFS(OFFSET($E$5,,,$G438,),OFFSET($J$5,,,$G438,),J438)+1))</f>
        <v>0</v>
      </c>
      <c r="F438" s="189">
        <f>IF(J438=0,0,E438&amp;"-"&amp;N438)</f>
        <v>0</v>
      </c>
      <c r="G438" s="189" cm="1">
        <f t="array" aca="1" ref="G438" ca="1">OFFSET(G438,-1,,,)+1</f>
        <v>433</v>
      </c>
      <c r="H438" s="189">
        <f>IF(OR($K438=0,$K438=""),$W438,0)</f>
        <v>0</v>
      </c>
      <c r="I438" s="189">
        <f>H438*R438</f>
        <v>0</v>
      </c>
      <c r="J438" s="179">
        <f>IF(AND(I438&lt;&gt;0,OR(K438=0,K438="")),N438&amp;" - Mapa",0)</f>
        <v>0</v>
      </c>
      <c r="K438" s="173"/>
      <c r="L438" s="174" t="str" cm="1">
        <f t="array" aca="1" ref="L438" ca="1">IF($K438="",OFFSET(L438,-1,,,),K438)</f>
        <v>02.09.01.08</v>
      </c>
      <c r="M438" s="175" t="str" cm="1">
        <f t="array" aca="1" ref="M438" ca="1">IF(OR($K438=0,$K438=""),OFFSET(M438,-1,,,),O438)</f>
        <v>CAIXA DE PASSAGEM PRÉ MOLDADO DE CONCRETO - Ø80X100CM</v>
      </c>
      <c r="N438" s="67" t="s">
        <v>184</v>
      </c>
      <c r="O438" s="68" t="s">
        <v>185</v>
      </c>
      <c r="P438" s="68"/>
      <c r="Q438" s="68" t="s">
        <v>3256</v>
      </c>
      <c r="R438" s="69">
        <v>0.23424884000000001</v>
      </c>
      <c r="S438" s="70">
        <v>130</v>
      </c>
      <c r="T438" s="70">
        <v>30.4523492</v>
      </c>
      <c r="U438" s="67" t="s">
        <v>277</v>
      </c>
      <c r="V438" s="71" t="s">
        <v>278</v>
      </c>
      <c r="W438" s="171"/>
      <c r="X438" s="172"/>
      <c r="Y438" s="176">
        <f>X438+W438</f>
        <v>0</v>
      </c>
      <c r="AA438" s="192"/>
      <c r="AB438" s="193"/>
    </row>
    <row r="439" spans="2:28" hidden="1">
      <c r="B439" s="189">
        <f t="shared" ref="B439:B441" si="377">IF(J439=0,0,U439)</f>
        <v>0</v>
      </c>
      <c r="C439" s="189">
        <f t="shared" ref="C439:C441" ca="1" si="378">IF(OR(J439=0,I439=0),0,IF(_xlfn.IFNA(MATCH(B439,OFFSET($B$5,,,$G439,),),0)&gt;0,0,MAX(OFFSET($C$5,,,$G439,))+1))</f>
        <v>0</v>
      </c>
      <c r="D439" s="189">
        <f t="shared" ref="D439:D441" si="379">IF(J439=0,0,N439&amp;"-"&amp;U439)</f>
        <v>0</v>
      </c>
      <c r="E439" s="189">
        <f t="shared" ref="E439:E441" ca="1" si="380">IF(OR(J439=0,I439=0),0,IF(_xlfn.IFNA(MATCH(D439,OFFSET($D$5,,,$G439,),),0)&gt;0,0,_xlfn.MAXIFS(OFFSET($E$5,,,$G439,),OFFSET($J$5,,,$G439,),J439)+1))</f>
        <v>0</v>
      </c>
      <c r="F439" s="189">
        <f t="shared" ref="F439:F441" si="381">IF(J439=0,0,E439&amp;"-"&amp;N439)</f>
        <v>0</v>
      </c>
      <c r="G439" s="189" cm="1">
        <f t="array" aca="1" ref="G439" ca="1">OFFSET(G439,-1,,,)+1</f>
        <v>434</v>
      </c>
      <c r="H439" s="189">
        <f t="shared" ref="H439:H441" si="382">IF(OR($K439=0,$K439=""),$W439,0)</f>
        <v>0</v>
      </c>
      <c r="I439" s="189">
        <f t="shared" ref="I439:I441" si="383">H439*R439</f>
        <v>0</v>
      </c>
      <c r="J439" s="179">
        <f t="shared" ref="J439:J441" si="384">IF(AND(I439&lt;&gt;0,OR(K439=0,K439="")),N439&amp;" - Mapa",0)</f>
        <v>0</v>
      </c>
      <c r="K439" s="173"/>
      <c r="L439" s="174" t="str" cm="1">
        <f t="array" aca="1" ref="L439" ca="1">IF($K439="",OFFSET(L439,-1,,,),K439)</f>
        <v>02.09.01.08</v>
      </c>
      <c r="M439" s="175" t="str" cm="1">
        <f t="array" aca="1" ref="M439" ca="1">IF(OR($K439=0,$K439=""),OFFSET(M439,-1,,,),O439)</f>
        <v>CAIXA DE PASSAGEM PRÉ MOLDADO DE CONCRETO - Ø80X100CM</v>
      </c>
      <c r="N439" s="67" t="s">
        <v>238</v>
      </c>
      <c r="O439" s="68" t="s">
        <v>239</v>
      </c>
      <c r="P439" s="68"/>
      <c r="Q439" s="68" t="s">
        <v>3256</v>
      </c>
      <c r="R439" s="69"/>
      <c r="S439" s="70"/>
      <c r="T439" s="70">
        <v>0</v>
      </c>
      <c r="U439" s="67" t="s">
        <v>277</v>
      </c>
      <c r="V439" s="71" t="s">
        <v>278</v>
      </c>
      <c r="W439" s="171"/>
      <c r="X439" s="172"/>
      <c r="Y439" s="176">
        <f t="shared" ref="Y439:Y441" si="385">X439+W439</f>
        <v>0</v>
      </c>
      <c r="AA439" s="192"/>
      <c r="AB439" s="193"/>
    </row>
    <row r="440" spans="2:28" hidden="1">
      <c r="B440" s="189">
        <f t="shared" si="377"/>
        <v>0</v>
      </c>
      <c r="C440" s="189">
        <f t="shared" ca="1" si="378"/>
        <v>0</v>
      </c>
      <c r="D440" s="189">
        <f t="shared" si="379"/>
        <v>0</v>
      </c>
      <c r="E440" s="189">
        <f t="shared" ca="1" si="380"/>
        <v>0</v>
      </c>
      <c r="F440" s="189">
        <f t="shared" si="381"/>
        <v>0</v>
      </c>
      <c r="G440" s="189" cm="1">
        <f t="array" aca="1" ref="G440" ca="1">OFFSET(G440,-1,,,)+1</f>
        <v>435</v>
      </c>
      <c r="H440" s="189">
        <f t="shared" si="382"/>
        <v>0</v>
      </c>
      <c r="I440" s="189">
        <f t="shared" si="383"/>
        <v>0</v>
      </c>
      <c r="J440" s="179">
        <f t="shared" si="384"/>
        <v>0</v>
      </c>
      <c r="K440" s="173"/>
      <c r="L440" s="174" t="str" cm="1">
        <f t="array" aca="1" ref="L440" ca="1">IF($K440="",OFFSET(L440,-1,,,),K440)</f>
        <v>02.09.01.08</v>
      </c>
      <c r="M440" s="175" t="str" cm="1">
        <f t="array" aca="1" ref="M440" ca="1">IF(OR($K440=0,$K440=""),OFFSET(M440,-1,,,),O440)</f>
        <v>CAIXA DE PASSAGEM PRÉ MOLDADO DE CONCRETO - Ø80X100CM</v>
      </c>
      <c r="N440" s="67" t="s">
        <v>240</v>
      </c>
      <c r="O440" s="68" t="s">
        <v>179</v>
      </c>
      <c r="P440" s="68"/>
      <c r="Q440" s="68" t="s">
        <v>3255</v>
      </c>
      <c r="R440" s="69">
        <v>263.20000000000005</v>
      </c>
      <c r="S440" s="70">
        <v>0.75000000000000011</v>
      </c>
      <c r="T440" s="70">
        <v>197.40000000000006</v>
      </c>
      <c r="U440" s="67" t="s">
        <v>277</v>
      </c>
      <c r="V440" s="71" t="s">
        <v>278</v>
      </c>
      <c r="W440" s="171"/>
      <c r="X440" s="172"/>
      <c r="Y440" s="176">
        <f t="shared" si="385"/>
        <v>0</v>
      </c>
      <c r="AA440" s="192"/>
      <c r="AB440" s="193"/>
    </row>
    <row r="441" spans="2:28" hidden="1">
      <c r="B441" s="189">
        <f t="shared" si="377"/>
        <v>0</v>
      </c>
      <c r="C441" s="189">
        <f t="shared" ca="1" si="378"/>
        <v>0</v>
      </c>
      <c r="D441" s="189">
        <f t="shared" si="379"/>
        <v>0</v>
      </c>
      <c r="E441" s="189">
        <f t="shared" ca="1" si="380"/>
        <v>0</v>
      </c>
      <c r="F441" s="189">
        <f t="shared" si="381"/>
        <v>0</v>
      </c>
      <c r="G441" s="189" cm="1">
        <f t="array" aca="1" ref="G441" ca="1">OFFSET(G441,-1,,,)+1</f>
        <v>436</v>
      </c>
      <c r="H441" s="189">
        <f t="shared" si="382"/>
        <v>0</v>
      </c>
      <c r="I441" s="189">
        <f t="shared" si="383"/>
        <v>0</v>
      </c>
      <c r="J441" s="179">
        <f t="shared" si="384"/>
        <v>0</v>
      </c>
      <c r="K441" s="173"/>
      <c r="L441" s="174" t="str" cm="1">
        <f t="array" aca="1" ref="L441" ca="1">IF($K441="",OFFSET(L441,-1,,,),K441)</f>
        <v>02.09.01.08</v>
      </c>
      <c r="M441" s="175" t="str" cm="1">
        <f t="array" aca="1" ref="M441" ca="1">IF(OR($K441=0,$K441=""),OFFSET(M441,-1,,,),O441)</f>
        <v>CAIXA DE PASSAGEM PRÉ MOLDADO DE CONCRETO - Ø80X100CM</v>
      </c>
      <c r="N441" s="67" t="s">
        <v>180</v>
      </c>
      <c r="O441" s="68" t="s">
        <v>181</v>
      </c>
      <c r="P441" s="68"/>
      <c r="Q441" s="68" t="s">
        <v>3256</v>
      </c>
      <c r="R441" s="69">
        <v>0.65800000000000003</v>
      </c>
      <c r="S441" s="70">
        <v>200.00000000000003</v>
      </c>
      <c r="T441" s="70">
        <v>131.60000000000002</v>
      </c>
      <c r="U441" s="67" t="s">
        <v>277</v>
      </c>
      <c r="V441" s="71" t="s">
        <v>278</v>
      </c>
      <c r="W441" s="171"/>
      <c r="X441" s="172"/>
      <c r="Y441" s="176">
        <f t="shared" si="385"/>
        <v>0</v>
      </c>
      <c r="AA441" s="192"/>
      <c r="AB441" s="193"/>
    </row>
    <row r="442" spans="2:28" hidden="1">
      <c r="B442" s="189">
        <f t="shared" si="278"/>
        <v>0</v>
      </c>
      <c r="C442" s="189">
        <f t="shared" ca="1" si="279"/>
        <v>0</v>
      </c>
      <c r="D442" s="189">
        <f t="shared" si="280"/>
        <v>0</v>
      </c>
      <c r="E442" s="189">
        <f t="shared" ca="1" si="281"/>
        <v>0</v>
      </c>
      <c r="F442" s="189">
        <f t="shared" si="282"/>
        <v>0</v>
      </c>
      <c r="G442" s="189" cm="1">
        <f t="array" aca="1" ref="G442" ca="1">OFFSET(G442,-1,,,)+1</f>
        <v>437</v>
      </c>
      <c r="H442" s="189">
        <f t="shared" si="268"/>
        <v>0</v>
      </c>
      <c r="I442" s="189">
        <f t="shared" si="283"/>
        <v>0</v>
      </c>
      <c r="J442" s="179">
        <f t="shared" si="284"/>
        <v>0</v>
      </c>
      <c r="K442" s="173"/>
      <c r="L442" s="174" t="str" cm="1">
        <f t="array" aca="1" ref="L442" ca="1">IF($K442="",OFFSET(L442,-1,,,),K442)</f>
        <v>02.09.01.08</v>
      </c>
      <c r="M442" s="175" t="str" cm="1">
        <f t="array" aca="1" ref="M442" ca="1">IF(OR($K442=0,$K442=""),OFFSET(M442,-1,,,),O442)</f>
        <v>CAIXA DE PASSAGEM PRÉ MOLDADO DE CONCRETO - Ø80X100CM</v>
      </c>
      <c r="N442" s="67" t="s">
        <v>230</v>
      </c>
      <c r="O442" s="68" t="s">
        <v>231</v>
      </c>
      <c r="P442" s="68"/>
      <c r="Q442" s="68" t="s">
        <v>3261</v>
      </c>
      <c r="R442" s="69">
        <v>2.6320000000000001</v>
      </c>
      <c r="S442" s="70">
        <v>22.310000000000002</v>
      </c>
      <c r="T442" s="70">
        <v>58.719920000000009</v>
      </c>
      <c r="U442" s="67" t="s">
        <v>277</v>
      </c>
      <c r="V442" s="71" t="s">
        <v>278</v>
      </c>
      <c r="W442" s="171"/>
      <c r="X442" s="172"/>
      <c r="Y442" s="176">
        <f t="shared" si="331"/>
        <v>0</v>
      </c>
      <c r="AA442" s="192"/>
      <c r="AB442" s="193"/>
    </row>
    <row r="443" spans="2:28">
      <c r="B443" s="189">
        <f t="shared" si="278"/>
        <v>0</v>
      </c>
      <c r="C443" s="189">
        <f t="shared" ca="1" si="279"/>
        <v>0</v>
      </c>
      <c r="D443" s="189">
        <f t="shared" si="280"/>
        <v>0</v>
      </c>
      <c r="E443" s="189">
        <f t="shared" ca="1" si="281"/>
        <v>0</v>
      </c>
      <c r="F443" s="189">
        <f t="shared" si="282"/>
        <v>0</v>
      </c>
      <c r="G443" s="189" cm="1">
        <f t="array" aca="1" ref="G443" ca="1">OFFSET(G443,-1,,,)+1</f>
        <v>438</v>
      </c>
      <c r="H443" s="189">
        <f t="shared" si="268"/>
        <v>0</v>
      </c>
      <c r="I443" s="189">
        <f t="shared" si="283"/>
        <v>0</v>
      </c>
      <c r="J443" s="179">
        <f t="shared" si="284"/>
        <v>0</v>
      </c>
      <c r="K443" s="173" t="s">
        <v>3319</v>
      </c>
      <c r="L443" s="174" t="str" cm="1">
        <f t="array" aca="1" ref="L443" ca="1">IF($K443="",OFFSET(L443,-1,,,),K443)</f>
        <v>02.09.01.09</v>
      </c>
      <c r="M443" s="175" t="str" cm="1">
        <f t="array" aca="1" ref="M443" ca="1">IF(OR($K443=0,$K443=""),OFFSET(M443,-1,,,),O443)</f>
        <v>POÇO DE VISITA EM ANEL DE CONCRETO PRÉ MOLDADO DIAMETRO 1,20M E PROFUNDIDADE DE 1,00M COM TAMPÃO EM FOFO TDA 600</v>
      </c>
      <c r="N443" s="67" t="s">
        <v>3851</v>
      </c>
      <c r="O443" s="68" t="s">
        <v>4315</v>
      </c>
      <c r="P443" s="68"/>
      <c r="Q443" s="68" t="s">
        <v>3260</v>
      </c>
      <c r="R443" s="69">
        <v>2</v>
      </c>
      <c r="S443" s="70">
        <v>1742.5337</v>
      </c>
      <c r="T443" s="70">
        <v>3485.0673999999999</v>
      </c>
      <c r="U443" s="67"/>
      <c r="V443" s="71"/>
      <c r="W443" s="171"/>
      <c r="X443" s="172"/>
      <c r="Y443" s="176">
        <f t="shared" si="331"/>
        <v>0</v>
      </c>
      <c r="AA443" s="192"/>
      <c r="AB443" s="193"/>
    </row>
    <row r="444" spans="2:28" hidden="1">
      <c r="B444" s="189">
        <f t="shared" si="278"/>
        <v>0</v>
      </c>
      <c r="C444" s="189">
        <f t="shared" ca="1" si="279"/>
        <v>0</v>
      </c>
      <c r="D444" s="189">
        <f t="shared" si="280"/>
        <v>0</v>
      </c>
      <c r="E444" s="189">
        <f t="shared" ca="1" si="281"/>
        <v>0</v>
      </c>
      <c r="F444" s="189">
        <f t="shared" si="282"/>
        <v>0</v>
      </c>
      <c r="G444" s="189" cm="1">
        <f t="array" aca="1" ref="G444" ca="1">OFFSET(G444,-1,,,)+1</f>
        <v>439</v>
      </c>
      <c r="H444" s="189">
        <f t="shared" si="268"/>
        <v>0</v>
      </c>
      <c r="I444" s="189">
        <f t="shared" si="283"/>
        <v>0</v>
      </c>
      <c r="J444" s="179">
        <f t="shared" si="284"/>
        <v>0</v>
      </c>
      <c r="K444" s="173"/>
      <c r="L444" s="174" t="str" cm="1">
        <f t="array" aca="1" ref="L444" ca="1">IF($K444="",OFFSET(L444,-1,,,),K444)</f>
        <v>02.09.01.09</v>
      </c>
      <c r="M444" s="175" t="str" cm="1">
        <f t="array" aca="1" ref="M444" ca="1">IF(OR($K444=0,$K444=""),OFFSET(M444,-1,,,),O444)</f>
        <v>POÇO DE VISITA EM ANEL DE CONCRETO PRÉ MOLDADO DIAMETRO 1,20M E PROFUNDIDADE DE 1,00M COM TAMPÃO EM FOFO TDA 600</v>
      </c>
      <c r="N444" s="67" t="s">
        <v>240</v>
      </c>
      <c r="O444" s="68" t="s">
        <v>179</v>
      </c>
      <c r="P444" s="68"/>
      <c r="Q444" s="68" t="s">
        <v>3255</v>
      </c>
      <c r="R444" s="69">
        <v>33</v>
      </c>
      <c r="S444" s="70">
        <v>0.75</v>
      </c>
      <c r="T444" s="70">
        <v>24.75</v>
      </c>
      <c r="U444" s="67" t="s">
        <v>277</v>
      </c>
      <c r="V444" s="71" t="s">
        <v>278</v>
      </c>
      <c r="W444" s="171"/>
      <c r="X444" s="172"/>
      <c r="Y444" s="176">
        <f t="shared" si="331"/>
        <v>0</v>
      </c>
      <c r="AA444" s="192"/>
      <c r="AB444" s="193"/>
    </row>
    <row r="445" spans="2:28" hidden="1">
      <c r="B445" s="189">
        <f t="shared" si="278"/>
        <v>0</v>
      </c>
      <c r="C445" s="189">
        <f t="shared" ca="1" si="279"/>
        <v>0</v>
      </c>
      <c r="D445" s="189">
        <f t="shared" si="280"/>
        <v>0</v>
      </c>
      <c r="E445" s="189">
        <f t="shared" ca="1" si="281"/>
        <v>0</v>
      </c>
      <c r="F445" s="189">
        <f t="shared" si="282"/>
        <v>0</v>
      </c>
      <c r="G445" s="189" cm="1">
        <f t="array" aca="1" ref="G445" ca="1">OFFSET(G445,-1,,,)+1</f>
        <v>440</v>
      </c>
      <c r="H445" s="189">
        <f t="shared" si="268"/>
        <v>0</v>
      </c>
      <c r="I445" s="189">
        <f t="shared" si="283"/>
        <v>0</v>
      </c>
      <c r="J445" s="179">
        <f t="shared" si="284"/>
        <v>0</v>
      </c>
      <c r="K445" s="173"/>
      <c r="L445" s="174" t="str" cm="1">
        <f t="array" aca="1" ref="L445" ca="1">IF($K445="",OFFSET(L445,-1,,,),K445)</f>
        <v>02.09.01.09</v>
      </c>
      <c r="M445" s="175" t="str" cm="1">
        <f t="array" aca="1" ref="M445" ca="1">IF(OR($K445=0,$K445=""),OFFSET(M445,-1,,,),O445)</f>
        <v>POÇO DE VISITA EM ANEL DE CONCRETO PRÉ MOLDADO DIAMETRO 1,20M E PROFUNDIDADE DE 1,00M COM TAMPÃO EM FOFO TDA 600</v>
      </c>
      <c r="N445" s="67" t="s">
        <v>180</v>
      </c>
      <c r="O445" s="68" t="s">
        <v>181</v>
      </c>
      <c r="P445" s="68"/>
      <c r="Q445" s="68" t="s">
        <v>3256</v>
      </c>
      <c r="R445" s="69">
        <v>7.8E-2</v>
      </c>
      <c r="S445" s="70">
        <v>200</v>
      </c>
      <c r="T445" s="70">
        <v>15.6</v>
      </c>
      <c r="U445" s="67" t="s">
        <v>277</v>
      </c>
      <c r="V445" s="71" t="s">
        <v>278</v>
      </c>
      <c r="W445" s="171"/>
      <c r="X445" s="172"/>
      <c r="Y445" s="176">
        <f t="shared" si="331"/>
        <v>0</v>
      </c>
      <c r="AA445" s="192"/>
      <c r="AB445" s="193"/>
    </row>
    <row r="446" spans="2:28" hidden="1">
      <c r="B446" s="189">
        <f t="shared" si="278"/>
        <v>0</v>
      </c>
      <c r="C446" s="189">
        <f t="shared" ca="1" si="279"/>
        <v>0</v>
      </c>
      <c r="D446" s="189">
        <f t="shared" si="280"/>
        <v>0</v>
      </c>
      <c r="E446" s="189">
        <f t="shared" ca="1" si="281"/>
        <v>0</v>
      </c>
      <c r="F446" s="189">
        <f t="shared" si="282"/>
        <v>0</v>
      </c>
      <c r="G446" s="189" cm="1">
        <f t="array" aca="1" ref="G446" ca="1">OFFSET(G446,-1,,,)+1</f>
        <v>441</v>
      </c>
      <c r="H446" s="189">
        <f t="shared" si="268"/>
        <v>0</v>
      </c>
      <c r="I446" s="189">
        <f t="shared" si="283"/>
        <v>0</v>
      </c>
      <c r="J446" s="179">
        <f t="shared" si="284"/>
        <v>0</v>
      </c>
      <c r="K446" s="173"/>
      <c r="L446" s="174" t="str" cm="1">
        <f t="array" aca="1" ref="L446" ca="1">IF($K446="",OFFSET(L446,-1,,,),K446)</f>
        <v>02.09.01.09</v>
      </c>
      <c r="M446" s="175" t="str" cm="1">
        <f t="array" aca="1" ref="M446" ca="1">IF(OR($K446=0,$K446=""),OFFSET(M446,-1,,,),O446)</f>
        <v>POÇO DE VISITA EM ANEL DE CONCRETO PRÉ MOLDADO DIAMETRO 1,20M E PROFUNDIDADE DE 1,00M COM TAMPÃO EM FOFO TDA 600</v>
      </c>
      <c r="N446" s="67" t="s">
        <v>182</v>
      </c>
      <c r="O446" s="68" t="s">
        <v>183</v>
      </c>
      <c r="P446" s="68"/>
      <c r="Q446" s="68" t="s">
        <v>3256</v>
      </c>
      <c r="R446" s="69">
        <v>0.23562</v>
      </c>
      <c r="S446" s="70">
        <v>140</v>
      </c>
      <c r="T446" s="70">
        <v>32.986800000000002</v>
      </c>
      <c r="U446" s="67" t="s">
        <v>277</v>
      </c>
      <c r="V446" s="71" t="s">
        <v>278</v>
      </c>
      <c r="W446" s="171"/>
      <c r="X446" s="172"/>
      <c r="Y446" s="176">
        <f t="shared" si="331"/>
        <v>0</v>
      </c>
      <c r="AA446" s="192"/>
      <c r="AB446" s="193"/>
    </row>
    <row r="447" spans="2:28" hidden="1">
      <c r="B447" s="189">
        <f t="shared" si="278"/>
        <v>0</v>
      </c>
      <c r="C447" s="189">
        <f t="shared" ca="1" si="279"/>
        <v>0</v>
      </c>
      <c r="D447" s="189">
        <f t="shared" si="280"/>
        <v>0</v>
      </c>
      <c r="E447" s="189">
        <f t="shared" ca="1" si="281"/>
        <v>0</v>
      </c>
      <c r="F447" s="189">
        <f t="shared" si="282"/>
        <v>0</v>
      </c>
      <c r="G447" s="189" cm="1">
        <f t="array" aca="1" ref="G447" ca="1">OFFSET(G447,-1,,,)+1</f>
        <v>442</v>
      </c>
      <c r="H447" s="189">
        <f t="shared" si="268"/>
        <v>0</v>
      </c>
      <c r="I447" s="189">
        <f t="shared" si="283"/>
        <v>0</v>
      </c>
      <c r="J447" s="179">
        <f t="shared" si="284"/>
        <v>0</v>
      </c>
      <c r="K447" s="173"/>
      <c r="L447" s="174" t="str" cm="1">
        <f t="array" aca="1" ref="L447" ca="1">IF($K447="",OFFSET(L447,-1,,,),K447)</f>
        <v>02.09.01.09</v>
      </c>
      <c r="M447" s="175" t="str" cm="1">
        <f t="array" aca="1" ref="M447" ca="1">IF(OR($K447=0,$K447=""),OFFSET(M447,-1,,,),O447)</f>
        <v>POÇO DE VISITA EM ANEL DE CONCRETO PRÉ MOLDADO DIAMETRO 1,20M E PROFUNDIDADE DE 1,00M COM TAMPÃO EM FOFO TDA 600</v>
      </c>
      <c r="N447" s="67" t="s">
        <v>3852</v>
      </c>
      <c r="O447" s="68" t="s">
        <v>4316</v>
      </c>
      <c r="P447" s="68"/>
      <c r="Q447" s="68" t="s">
        <v>3260</v>
      </c>
      <c r="R447" s="69">
        <v>2</v>
      </c>
      <c r="S447" s="70">
        <v>421</v>
      </c>
      <c r="T447" s="70">
        <v>842</v>
      </c>
      <c r="U447" s="67" t="s">
        <v>277</v>
      </c>
      <c r="V447" s="71" t="s">
        <v>278</v>
      </c>
      <c r="W447" s="171"/>
      <c r="X447" s="172"/>
      <c r="Y447" s="176">
        <f t="shared" si="331"/>
        <v>0</v>
      </c>
      <c r="AA447" s="192"/>
      <c r="AB447" s="193"/>
    </row>
    <row r="448" spans="2:28" hidden="1">
      <c r="B448" s="189">
        <f t="shared" si="278"/>
        <v>0</v>
      </c>
      <c r="C448" s="189">
        <f t="shared" ca="1" si="279"/>
        <v>0</v>
      </c>
      <c r="D448" s="189">
        <f t="shared" si="280"/>
        <v>0</v>
      </c>
      <c r="E448" s="189">
        <f t="shared" ca="1" si="281"/>
        <v>0</v>
      </c>
      <c r="F448" s="189">
        <f t="shared" si="282"/>
        <v>0</v>
      </c>
      <c r="G448" s="189" cm="1">
        <f t="array" aca="1" ref="G448" ca="1">OFFSET(G448,-1,,,)+1</f>
        <v>443</v>
      </c>
      <c r="H448" s="189">
        <f t="shared" si="268"/>
        <v>0</v>
      </c>
      <c r="I448" s="189">
        <f t="shared" si="283"/>
        <v>0</v>
      </c>
      <c r="J448" s="179">
        <f t="shared" si="284"/>
        <v>0</v>
      </c>
      <c r="K448" s="173"/>
      <c r="L448" s="174" t="str" cm="1">
        <f t="array" aca="1" ref="L448" ca="1">IF($K448="",OFFSET(L448,-1,,,),K448)</f>
        <v>02.09.01.09</v>
      </c>
      <c r="M448" s="175" t="str" cm="1">
        <f t="array" aca="1" ref="M448" ca="1">IF(OR($K448=0,$K448=""),OFFSET(M448,-1,,,),O448)</f>
        <v>POÇO DE VISITA EM ANEL DE CONCRETO PRÉ MOLDADO DIAMETRO 1,20M E PROFUNDIDADE DE 1,00M COM TAMPÃO EM FOFO TDA 600</v>
      </c>
      <c r="N448" s="67" t="s">
        <v>3853</v>
      </c>
      <c r="O448" s="68" t="s">
        <v>4317</v>
      </c>
      <c r="P448" s="68"/>
      <c r="Q448" s="68" t="s">
        <v>3260</v>
      </c>
      <c r="R448" s="69">
        <v>2</v>
      </c>
      <c r="S448" s="70">
        <v>250</v>
      </c>
      <c r="T448" s="70">
        <v>500</v>
      </c>
      <c r="U448" s="67" t="s">
        <v>277</v>
      </c>
      <c r="V448" s="71" t="s">
        <v>278</v>
      </c>
      <c r="W448" s="171"/>
      <c r="X448" s="172"/>
      <c r="Y448" s="176">
        <f t="shared" si="331"/>
        <v>0</v>
      </c>
      <c r="AA448" s="192"/>
      <c r="AB448" s="193"/>
    </row>
    <row r="449" spans="2:28" hidden="1">
      <c r="B449" s="189">
        <f>IF(J449=0,0,U449)</f>
        <v>0</v>
      </c>
      <c r="C449" s="189">
        <f ca="1">IF(OR(J449=0,I449=0),0,IF(_xlfn.IFNA(MATCH(B449,OFFSET($B$5,,,$G449,),),0)&gt;0,0,MAX(OFFSET($C$5,,,$G449,))+1))</f>
        <v>0</v>
      </c>
      <c r="D449" s="189">
        <f>IF(J449=0,0,N449&amp;"-"&amp;U449)</f>
        <v>0</v>
      </c>
      <c r="E449" s="189">
        <f ca="1">IF(OR(J449=0,I449=0),0,IF(_xlfn.IFNA(MATCH(D449,OFFSET($D$5,,,$G449,),),0)&gt;0,0,_xlfn.MAXIFS(OFFSET($E$5,,,$G449,),OFFSET($J$5,,,$G449,),J449)+1))</f>
        <v>0</v>
      </c>
      <c r="F449" s="189">
        <f>IF(J449=0,0,E449&amp;"-"&amp;N449)</f>
        <v>0</v>
      </c>
      <c r="G449" s="189" cm="1">
        <f t="array" aca="1" ref="G449" ca="1">OFFSET(G449,-1,,,)+1</f>
        <v>444</v>
      </c>
      <c r="H449" s="189">
        <f>IF(OR($K449=0,$K449=""),$W449,0)</f>
        <v>0</v>
      </c>
      <c r="I449" s="189">
        <f>H449*R449</f>
        <v>0</v>
      </c>
      <c r="J449" s="179">
        <f>IF(AND(I449&lt;&gt;0,OR(K449=0,K449="")),N449&amp;" - Mapa",0)</f>
        <v>0</v>
      </c>
      <c r="K449" s="173"/>
      <c r="L449" s="174" t="str" cm="1">
        <f t="array" aca="1" ref="L449" ca="1">IF($K449="",OFFSET(L449,-1,,,),K449)</f>
        <v>02.09.01.09</v>
      </c>
      <c r="M449" s="175" t="str" cm="1">
        <f t="array" aca="1" ref="M449" ca="1">IF(OR($K449=0,$K449=""),OFFSET(M449,-1,,,),O449)</f>
        <v>POÇO DE VISITA EM ANEL DE CONCRETO PRÉ MOLDADO DIAMETRO 1,20M E PROFUNDIDADE DE 1,00M COM TAMPÃO EM FOFO TDA 600</v>
      </c>
      <c r="N449" s="67" t="s">
        <v>3854</v>
      </c>
      <c r="O449" s="68" t="s">
        <v>4318</v>
      </c>
      <c r="P449" s="68"/>
      <c r="Q449" s="68" t="s">
        <v>3260</v>
      </c>
      <c r="R449" s="69">
        <v>4</v>
      </c>
      <c r="S449" s="70">
        <v>105</v>
      </c>
      <c r="T449" s="70">
        <v>420</v>
      </c>
      <c r="U449" s="67" t="s">
        <v>277</v>
      </c>
      <c r="V449" s="71" t="s">
        <v>278</v>
      </c>
      <c r="W449" s="171"/>
      <c r="X449" s="172"/>
      <c r="Y449" s="176">
        <f>X449+W449</f>
        <v>0</v>
      </c>
      <c r="AA449" s="192"/>
      <c r="AB449" s="193"/>
    </row>
    <row r="450" spans="2:28" hidden="1">
      <c r="B450" s="189">
        <f t="shared" ref="B450:B453" si="386">IF(J450=0,0,U450)</f>
        <v>0</v>
      </c>
      <c r="C450" s="189">
        <f t="shared" ref="C450:C453" ca="1" si="387">IF(OR(J450=0,I450=0),0,IF(_xlfn.IFNA(MATCH(B450,OFFSET($B$5,,,$G450,),),0)&gt;0,0,MAX(OFFSET($C$5,,,$G450,))+1))</f>
        <v>0</v>
      </c>
      <c r="D450" s="189">
        <f t="shared" ref="D450:D453" si="388">IF(J450=0,0,N450&amp;"-"&amp;U450)</f>
        <v>0</v>
      </c>
      <c r="E450" s="189">
        <f t="shared" ref="E450:E453" ca="1" si="389">IF(OR(J450=0,I450=0),0,IF(_xlfn.IFNA(MATCH(D450,OFFSET($D$5,,,$G450,),),0)&gt;0,0,_xlfn.MAXIFS(OFFSET($E$5,,,$G450,),OFFSET($J$5,,,$G450,),J450)+1))</f>
        <v>0</v>
      </c>
      <c r="F450" s="189">
        <f t="shared" ref="F450:F453" si="390">IF(J450=0,0,E450&amp;"-"&amp;N450)</f>
        <v>0</v>
      </c>
      <c r="G450" s="189" cm="1">
        <f t="array" aca="1" ref="G450" ca="1">OFFSET(G450,-1,,,)+1</f>
        <v>445</v>
      </c>
      <c r="H450" s="189">
        <f t="shared" ref="H450:H453" si="391">IF(OR($K450=0,$K450=""),$W450,0)</f>
        <v>0</v>
      </c>
      <c r="I450" s="189">
        <f t="shared" ref="I450:I453" si="392">H450*R450</f>
        <v>0</v>
      </c>
      <c r="J450" s="179">
        <f t="shared" ref="J450:J453" si="393">IF(AND(I450&lt;&gt;0,OR(K450=0,K450="")),N450&amp;" - Mapa",0)</f>
        <v>0</v>
      </c>
      <c r="K450" s="173"/>
      <c r="L450" s="174" t="str" cm="1">
        <f t="array" aca="1" ref="L450" ca="1">IF($K450="",OFFSET(L450,-1,,,),K450)</f>
        <v>02.09.01.09</v>
      </c>
      <c r="M450" s="175" t="str" cm="1">
        <f t="array" aca="1" ref="M450" ca="1">IF(OR($K450=0,$K450=""),OFFSET(M450,-1,,,),O450)</f>
        <v>POÇO DE VISITA EM ANEL DE CONCRETO PRÉ MOLDADO DIAMETRO 1,20M E PROFUNDIDADE DE 1,00M COM TAMPÃO EM FOFO TDA 600</v>
      </c>
      <c r="N450" s="67" t="s">
        <v>3855</v>
      </c>
      <c r="O450" s="68" t="s">
        <v>4319</v>
      </c>
      <c r="P450" s="68"/>
      <c r="Q450" s="68" t="s">
        <v>3257</v>
      </c>
      <c r="R450" s="69">
        <v>2</v>
      </c>
      <c r="S450" s="70">
        <v>800</v>
      </c>
      <c r="T450" s="70">
        <v>1600</v>
      </c>
      <c r="U450" s="67" t="s">
        <v>277</v>
      </c>
      <c r="V450" s="71" t="s">
        <v>278</v>
      </c>
      <c r="W450" s="171"/>
      <c r="X450" s="172"/>
      <c r="Y450" s="176">
        <f t="shared" ref="Y450:Y453" si="394">X450+W450</f>
        <v>0</v>
      </c>
      <c r="AA450" s="192"/>
      <c r="AB450" s="193"/>
    </row>
    <row r="451" spans="2:28" hidden="1">
      <c r="B451" s="189">
        <f t="shared" si="386"/>
        <v>0</v>
      </c>
      <c r="C451" s="189">
        <f t="shared" ca="1" si="387"/>
        <v>0</v>
      </c>
      <c r="D451" s="189">
        <f t="shared" si="388"/>
        <v>0</v>
      </c>
      <c r="E451" s="189">
        <f t="shared" ca="1" si="389"/>
        <v>0</v>
      </c>
      <c r="F451" s="189">
        <f t="shared" si="390"/>
        <v>0</v>
      </c>
      <c r="G451" s="189" cm="1">
        <f t="array" aca="1" ref="G451" ca="1">OFFSET(G451,-1,,,)+1</f>
        <v>446</v>
      </c>
      <c r="H451" s="189">
        <f t="shared" si="391"/>
        <v>0</v>
      </c>
      <c r="I451" s="189">
        <f t="shared" si="392"/>
        <v>0</v>
      </c>
      <c r="J451" s="179">
        <f t="shared" si="393"/>
        <v>0</v>
      </c>
      <c r="K451" s="173"/>
      <c r="L451" s="174" t="str" cm="1">
        <f t="array" aca="1" ref="L451" ca="1">IF($K451="",OFFSET(L451,-1,,,),K451)</f>
        <v>02.09.01.09</v>
      </c>
      <c r="M451" s="175" t="str" cm="1">
        <f t="array" aca="1" ref="M451" ca="1">IF(OR($K451=0,$K451=""),OFFSET(M451,-1,,,),O451)</f>
        <v>POÇO DE VISITA EM ANEL DE CONCRETO PRÉ MOLDADO DIAMETRO 1,20M E PROFUNDIDADE DE 1,00M COM TAMPÃO EM FOFO TDA 600</v>
      </c>
      <c r="N451" s="67" t="s">
        <v>177</v>
      </c>
      <c r="O451" s="68" t="s">
        <v>178</v>
      </c>
      <c r="P451" s="68"/>
      <c r="Q451" s="68" t="s">
        <v>3256</v>
      </c>
      <c r="R451" s="69"/>
      <c r="S451" s="70"/>
      <c r="T451" s="70">
        <v>0</v>
      </c>
      <c r="U451" s="67" t="s">
        <v>277</v>
      </c>
      <c r="V451" s="71" t="s">
        <v>278</v>
      </c>
      <c r="W451" s="171"/>
      <c r="X451" s="172"/>
      <c r="Y451" s="176">
        <f t="shared" si="394"/>
        <v>0</v>
      </c>
      <c r="AA451" s="192"/>
      <c r="AB451" s="193"/>
    </row>
    <row r="452" spans="2:28" hidden="1">
      <c r="B452" s="189">
        <f t="shared" si="386"/>
        <v>0</v>
      </c>
      <c r="C452" s="189">
        <f t="shared" ca="1" si="387"/>
        <v>0</v>
      </c>
      <c r="D452" s="189">
        <f t="shared" si="388"/>
        <v>0</v>
      </c>
      <c r="E452" s="189">
        <f t="shared" ca="1" si="389"/>
        <v>0</v>
      </c>
      <c r="F452" s="189">
        <f t="shared" si="390"/>
        <v>0</v>
      </c>
      <c r="G452" s="189" cm="1">
        <f t="array" aca="1" ref="G452" ca="1">OFFSET(G452,-1,,,)+1</f>
        <v>447</v>
      </c>
      <c r="H452" s="189">
        <f t="shared" si="391"/>
        <v>0</v>
      </c>
      <c r="I452" s="189">
        <f t="shared" si="392"/>
        <v>0</v>
      </c>
      <c r="J452" s="179">
        <f t="shared" si="393"/>
        <v>0</v>
      </c>
      <c r="K452" s="173"/>
      <c r="L452" s="174" t="str" cm="1">
        <f t="array" aca="1" ref="L452" ca="1">IF($K452="",OFFSET(L452,-1,,,),K452)</f>
        <v>02.09.01.09</v>
      </c>
      <c r="M452" s="175" t="str" cm="1">
        <f t="array" aca="1" ref="M452" ca="1">IF(OR($K452=0,$K452=""),OFFSET(M452,-1,,,),O452)</f>
        <v>POÇO DE VISITA EM ANEL DE CONCRETO PRÉ MOLDADO DIAMETRO 1,20M E PROFUNDIDADE DE 1,00M COM TAMPÃO EM FOFO TDA 600</v>
      </c>
      <c r="N452" s="67" t="s">
        <v>240</v>
      </c>
      <c r="O452" s="68" t="s">
        <v>179</v>
      </c>
      <c r="P452" s="68"/>
      <c r="Q452" s="68" t="s">
        <v>3255</v>
      </c>
      <c r="R452" s="69">
        <v>25.920400000000004</v>
      </c>
      <c r="S452" s="70">
        <v>0.75000000000000011</v>
      </c>
      <c r="T452" s="70">
        <v>19.440300000000008</v>
      </c>
      <c r="U452" s="67" t="s">
        <v>277</v>
      </c>
      <c r="V452" s="71" t="s">
        <v>278</v>
      </c>
      <c r="W452" s="171"/>
      <c r="X452" s="172"/>
      <c r="Y452" s="176">
        <f t="shared" si="394"/>
        <v>0</v>
      </c>
      <c r="AA452" s="192"/>
      <c r="AB452" s="193"/>
    </row>
    <row r="453" spans="2:28" hidden="1">
      <c r="B453" s="189">
        <f t="shared" si="386"/>
        <v>0</v>
      </c>
      <c r="C453" s="189">
        <f t="shared" ca="1" si="387"/>
        <v>0</v>
      </c>
      <c r="D453" s="189">
        <f t="shared" si="388"/>
        <v>0</v>
      </c>
      <c r="E453" s="189">
        <f t="shared" ca="1" si="389"/>
        <v>0</v>
      </c>
      <c r="F453" s="189">
        <f t="shared" si="390"/>
        <v>0</v>
      </c>
      <c r="G453" s="189" cm="1">
        <f t="array" aca="1" ref="G453" ca="1">OFFSET(G453,-1,,,)+1</f>
        <v>448</v>
      </c>
      <c r="H453" s="189">
        <f t="shared" si="391"/>
        <v>0</v>
      </c>
      <c r="I453" s="189">
        <f t="shared" si="392"/>
        <v>0</v>
      </c>
      <c r="J453" s="179">
        <f t="shared" si="393"/>
        <v>0</v>
      </c>
      <c r="K453" s="173"/>
      <c r="L453" s="174" t="str" cm="1">
        <f t="array" aca="1" ref="L453" ca="1">IF($K453="",OFFSET(L453,-1,,,),K453)</f>
        <v>02.09.01.09</v>
      </c>
      <c r="M453" s="175" t="str" cm="1">
        <f t="array" aca="1" ref="M453" ca="1">IF(OR($K453=0,$K453=""),OFFSET(M453,-1,,,),O453)</f>
        <v>POÇO DE VISITA EM ANEL DE CONCRETO PRÉ MOLDADO DIAMETRO 1,20M E PROFUNDIDADE DE 1,00M COM TAMPÃO EM FOFO TDA 600</v>
      </c>
      <c r="N453" s="67" t="s">
        <v>180</v>
      </c>
      <c r="O453" s="68" t="s">
        <v>181</v>
      </c>
      <c r="P453" s="68"/>
      <c r="Q453" s="68" t="s">
        <v>3256</v>
      </c>
      <c r="R453" s="69">
        <v>7.9764139999999983E-2</v>
      </c>
      <c r="S453" s="70">
        <v>200.00000000000003</v>
      </c>
      <c r="T453" s="70">
        <v>15.952827999999998</v>
      </c>
      <c r="U453" s="67" t="s">
        <v>277</v>
      </c>
      <c r="V453" s="71" t="s">
        <v>278</v>
      </c>
      <c r="W453" s="171"/>
      <c r="X453" s="172"/>
      <c r="Y453" s="176">
        <f t="shared" si="394"/>
        <v>0</v>
      </c>
      <c r="AA453" s="192"/>
      <c r="AB453" s="193"/>
    </row>
    <row r="454" spans="2:28" hidden="1">
      <c r="B454" s="189">
        <f>IF(J454=0,0,U454)</f>
        <v>0</v>
      </c>
      <c r="C454" s="189">
        <f ca="1">IF(OR(J454=0,I454=0),0,IF(_xlfn.IFNA(MATCH(B454,OFFSET($B$5,,,$G454,),),0)&gt;0,0,MAX(OFFSET($C$5,,,$G454,))+1))</f>
        <v>0</v>
      </c>
      <c r="D454" s="189">
        <f>IF(J454=0,0,N454&amp;"-"&amp;U454)</f>
        <v>0</v>
      </c>
      <c r="E454" s="189">
        <f ca="1">IF(OR(J454=0,I454=0),0,IF(_xlfn.IFNA(MATCH(D454,OFFSET($D$5,,,$G454,),),0)&gt;0,0,_xlfn.MAXIFS(OFFSET($E$5,,,$G454,),OFFSET($J$5,,,$G454,),J454)+1))</f>
        <v>0</v>
      </c>
      <c r="F454" s="189">
        <f>IF(J454=0,0,E454&amp;"-"&amp;N454)</f>
        <v>0</v>
      </c>
      <c r="G454" s="189" cm="1">
        <f t="array" aca="1" ref="G454" ca="1">OFFSET(G454,-1,,,)+1</f>
        <v>449</v>
      </c>
      <c r="H454" s="189">
        <f>IF(OR($K454=0,$K454=""),$W454,0)</f>
        <v>0</v>
      </c>
      <c r="I454" s="189">
        <f>H454*R454</f>
        <v>0</v>
      </c>
      <c r="J454" s="179">
        <f>IF(AND(I454&lt;&gt;0,OR(K454=0,K454="")),N454&amp;" - Mapa",0)</f>
        <v>0</v>
      </c>
      <c r="K454" s="173"/>
      <c r="L454" s="174" t="str" cm="1">
        <f t="array" aca="1" ref="L454" ca="1">IF($K454="",OFFSET(L454,-1,,,),K454)</f>
        <v>02.09.01.09</v>
      </c>
      <c r="M454" s="175" t="str" cm="1">
        <f t="array" aca="1" ref="M454" ca="1">IF(OR($K454=0,$K454=""),OFFSET(M454,-1,,,),O454)</f>
        <v>POÇO DE VISITA EM ANEL DE CONCRETO PRÉ MOLDADO DIAMETRO 1,20M E PROFUNDIDADE DE 1,00M COM TAMPÃO EM FOFO TDA 600</v>
      </c>
      <c r="N454" s="67" t="s">
        <v>182</v>
      </c>
      <c r="O454" s="68" t="s">
        <v>183</v>
      </c>
      <c r="P454" s="68"/>
      <c r="Q454" s="68" t="s">
        <v>3256</v>
      </c>
      <c r="R454" s="69">
        <v>7.3637499999999981E-2</v>
      </c>
      <c r="S454" s="70">
        <v>140</v>
      </c>
      <c r="T454" s="70">
        <v>10.309249999999997</v>
      </c>
      <c r="U454" s="67" t="s">
        <v>277</v>
      </c>
      <c r="V454" s="71" t="s">
        <v>278</v>
      </c>
      <c r="W454" s="171"/>
      <c r="X454" s="172"/>
      <c r="Y454" s="176">
        <f>X454+W454</f>
        <v>0</v>
      </c>
      <c r="AA454" s="192"/>
      <c r="AB454" s="193"/>
    </row>
    <row r="455" spans="2:28" hidden="1">
      <c r="B455" s="189">
        <f t="shared" ref="B455:B457" si="395">IF(J455=0,0,U455)</f>
        <v>0</v>
      </c>
      <c r="C455" s="189">
        <f t="shared" ref="C455:C457" ca="1" si="396">IF(OR(J455=0,I455=0),0,IF(_xlfn.IFNA(MATCH(B455,OFFSET($B$5,,,$G455,),),0)&gt;0,0,MAX(OFFSET($C$5,,,$G455,))+1))</f>
        <v>0</v>
      </c>
      <c r="D455" s="189">
        <f t="shared" ref="D455:D457" si="397">IF(J455=0,0,N455&amp;"-"&amp;U455)</f>
        <v>0</v>
      </c>
      <c r="E455" s="189">
        <f t="shared" ref="E455:E457" ca="1" si="398">IF(OR(J455=0,I455=0),0,IF(_xlfn.IFNA(MATCH(D455,OFFSET($D$5,,,$G455,),),0)&gt;0,0,_xlfn.MAXIFS(OFFSET($E$5,,,$G455,),OFFSET($J$5,,,$G455,),J455)+1))</f>
        <v>0</v>
      </c>
      <c r="F455" s="189">
        <f t="shared" ref="F455:F457" si="399">IF(J455=0,0,E455&amp;"-"&amp;N455)</f>
        <v>0</v>
      </c>
      <c r="G455" s="189" cm="1">
        <f t="array" aca="1" ref="G455" ca="1">OFFSET(G455,-1,,,)+1</f>
        <v>450</v>
      </c>
      <c r="H455" s="189">
        <f t="shared" ref="H455:H457" si="400">IF(OR($K455=0,$K455=""),$W455,0)</f>
        <v>0</v>
      </c>
      <c r="I455" s="189">
        <f t="shared" ref="I455:I457" si="401">H455*R455</f>
        <v>0</v>
      </c>
      <c r="J455" s="179">
        <f t="shared" ref="J455:J457" si="402">IF(AND(I455&lt;&gt;0,OR(K455=0,K455="")),N455&amp;" - Mapa",0)</f>
        <v>0</v>
      </c>
      <c r="K455" s="173"/>
      <c r="L455" s="174" t="str" cm="1">
        <f t="array" aca="1" ref="L455" ca="1">IF($K455="",OFFSET(L455,-1,,,),K455)</f>
        <v>02.09.01.09</v>
      </c>
      <c r="M455" s="175" t="str" cm="1">
        <f t="array" aca="1" ref="M455" ca="1">IF(OR($K455=0,$K455=""),OFFSET(M455,-1,,,),O455)</f>
        <v>POÇO DE VISITA EM ANEL DE CONCRETO PRÉ MOLDADO DIAMETRO 1,20M E PROFUNDIDADE DE 1,00M COM TAMPÃO EM FOFO TDA 600</v>
      </c>
      <c r="N455" s="67" t="s">
        <v>184</v>
      </c>
      <c r="O455" s="68" t="s">
        <v>185</v>
      </c>
      <c r="P455" s="68"/>
      <c r="Q455" s="68" t="s">
        <v>3256</v>
      </c>
      <c r="R455" s="69">
        <v>3.0986659999999999E-2</v>
      </c>
      <c r="S455" s="70">
        <v>130</v>
      </c>
      <c r="T455" s="70">
        <v>4.0282657999999998</v>
      </c>
      <c r="U455" s="67" t="s">
        <v>277</v>
      </c>
      <c r="V455" s="71" t="s">
        <v>278</v>
      </c>
      <c r="W455" s="171"/>
      <c r="X455" s="172"/>
      <c r="Y455" s="176">
        <f t="shared" ref="Y455:Y457" si="403">X455+W455</f>
        <v>0</v>
      </c>
      <c r="AA455" s="192"/>
      <c r="AB455" s="193"/>
    </row>
    <row r="456" spans="2:28">
      <c r="B456" s="189">
        <f t="shared" si="395"/>
        <v>0</v>
      </c>
      <c r="C456" s="189">
        <f t="shared" ca="1" si="396"/>
        <v>0</v>
      </c>
      <c r="D456" s="189">
        <f t="shared" si="397"/>
        <v>0</v>
      </c>
      <c r="E456" s="189">
        <f t="shared" ca="1" si="398"/>
        <v>0</v>
      </c>
      <c r="F456" s="189">
        <f t="shared" si="399"/>
        <v>0</v>
      </c>
      <c r="G456" s="189" cm="1">
        <f t="array" aca="1" ref="G456" ca="1">OFFSET(G456,-1,,,)+1</f>
        <v>451</v>
      </c>
      <c r="H456" s="189">
        <f t="shared" si="400"/>
        <v>0</v>
      </c>
      <c r="I456" s="189">
        <f t="shared" si="401"/>
        <v>0</v>
      </c>
      <c r="J456" s="179">
        <f t="shared" si="402"/>
        <v>0</v>
      </c>
      <c r="K456" s="173" t="s">
        <v>3320</v>
      </c>
      <c r="L456" s="174" t="str" cm="1">
        <f t="array" aca="1" ref="L456" ca="1">IF($K456="",OFFSET(L456,-1,,,),K456)</f>
        <v>02.09.01.10</v>
      </c>
      <c r="M456" s="175" t="str" cm="1">
        <f t="array" aca="1" ref="M456" ca="1">IF(OR($K456=0,$K456=""),OFFSET(M456,-1,,,),O456)</f>
        <v>POÇO DE VISITA EM ANEL DE CONCRETO PRÉ MOLDADO DIAMETRO 1,20M E PROFUNDIDADE DE 2,50M COM TAMPÃO EM FOFO TDA 600</v>
      </c>
      <c r="N456" s="67" t="s">
        <v>3860</v>
      </c>
      <c r="O456" s="68" t="s">
        <v>4326</v>
      </c>
      <c r="P456" s="68"/>
      <c r="Q456" s="68" t="s">
        <v>3260</v>
      </c>
      <c r="R456" s="69">
        <v>1</v>
      </c>
      <c r="S456" s="70">
        <v>2057.5337</v>
      </c>
      <c r="T456" s="70">
        <v>2057.5337</v>
      </c>
      <c r="U456" s="67"/>
      <c r="V456" s="71"/>
      <c r="W456" s="171"/>
      <c r="X456" s="172"/>
      <c r="Y456" s="176">
        <f t="shared" si="403"/>
        <v>0</v>
      </c>
      <c r="AA456" s="192"/>
      <c r="AB456" s="193"/>
    </row>
    <row r="457" spans="2:28" hidden="1">
      <c r="B457" s="189">
        <f t="shared" si="395"/>
        <v>0</v>
      </c>
      <c r="C457" s="189">
        <f t="shared" ca="1" si="396"/>
        <v>0</v>
      </c>
      <c r="D457" s="189">
        <f t="shared" si="397"/>
        <v>0</v>
      </c>
      <c r="E457" s="189">
        <f t="shared" ca="1" si="398"/>
        <v>0</v>
      </c>
      <c r="F457" s="189">
        <f t="shared" si="399"/>
        <v>0</v>
      </c>
      <c r="G457" s="189" cm="1">
        <f t="array" aca="1" ref="G457" ca="1">OFFSET(G457,-1,,,)+1</f>
        <v>452</v>
      </c>
      <c r="H457" s="189">
        <f t="shared" si="400"/>
        <v>0</v>
      </c>
      <c r="I457" s="189">
        <f t="shared" si="401"/>
        <v>0</v>
      </c>
      <c r="J457" s="179">
        <f t="shared" si="402"/>
        <v>0</v>
      </c>
      <c r="K457" s="173"/>
      <c r="L457" s="174" t="str" cm="1">
        <f t="array" aca="1" ref="L457" ca="1">IF($K457="",OFFSET(L457,-1,,,),K457)</f>
        <v>02.09.01.10</v>
      </c>
      <c r="M457" s="175" t="str" cm="1">
        <f t="array" aca="1" ref="M457" ca="1">IF(OR($K457=0,$K457=""),OFFSET(M457,-1,,,),O457)</f>
        <v>POÇO DE VISITA EM ANEL DE CONCRETO PRÉ MOLDADO DIAMETRO 1,20M E PROFUNDIDADE DE 2,50M COM TAMPÃO EM FOFO TDA 600</v>
      </c>
      <c r="N457" s="67" t="s">
        <v>240</v>
      </c>
      <c r="O457" s="68" t="s">
        <v>179</v>
      </c>
      <c r="P457" s="68"/>
      <c r="Q457" s="68" t="s">
        <v>3255</v>
      </c>
      <c r="R457" s="69">
        <v>16.5</v>
      </c>
      <c r="S457" s="70">
        <v>0.75</v>
      </c>
      <c r="T457" s="70">
        <v>12.375</v>
      </c>
      <c r="U457" s="67" t="s">
        <v>277</v>
      </c>
      <c r="V457" s="71" t="s">
        <v>278</v>
      </c>
      <c r="W457" s="171"/>
      <c r="X457" s="172"/>
      <c r="Y457" s="176">
        <f t="shared" si="403"/>
        <v>0</v>
      </c>
      <c r="AA457" s="192"/>
      <c r="AB457" s="193"/>
    </row>
    <row r="458" spans="2:28" hidden="1">
      <c r="B458" s="189">
        <f t="shared" si="278"/>
        <v>0</v>
      </c>
      <c r="C458" s="189">
        <f t="shared" ca="1" si="279"/>
        <v>0</v>
      </c>
      <c r="D458" s="189">
        <f t="shared" si="280"/>
        <v>0</v>
      </c>
      <c r="E458" s="189">
        <f t="shared" ca="1" si="281"/>
        <v>0</v>
      </c>
      <c r="F458" s="189">
        <f t="shared" si="282"/>
        <v>0</v>
      </c>
      <c r="G458" s="189" cm="1">
        <f t="array" aca="1" ref="G458" ca="1">OFFSET(G458,-1,,,)+1</f>
        <v>453</v>
      </c>
      <c r="H458" s="189">
        <f t="shared" si="268"/>
        <v>0</v>
      </c>
      <c r="I458" s="189">
        <f t="shared" si="283"/>
        <v>0</v>
      </c>
      <c r="J458" s="179">
        <f t="shared" si="284"/>
        <v>0</v>
      </c>
      <c r="K458" s="173"/>
      <c r="L458" s="174" t="str" cm="1">
        <f t="array" aca="1" ref="L458" ca="1">IF($K458="",OFFSET(L458,-1,,,),K458)</f>
        <v>02.09.01.10</v>
      </c>
      <c r="M458" s="175" t="str" cm="1">
        <f t="array" aca="1" ref="M458" ca="1">IF(OR($K458=0,$K458=""),OFFSET(M458,-1,,,),O458)</f>
        <v>POÇO DE VISITA EM ANEL DE CONCRETO PRÉ MOLDADO DIAMETRO 1,20M E PROFUNDIDADE DE 2,50M COM TAMPÃO EM FOFO TDA 600</v>
      </c>
      <c r="N458" s="67" t="s">
        <v>180</v>
      </c>
      <c r="O458" s="68" t="s">
        <v>181</v>
      </c>
      <c r="P458" s="68"/>
      <c r="Q458" s="68" t="s">
        <v>3256</v>
      </c>
      <c r="R458" s="69">
        <v>3.9E-2</v>
      </c>
      <c r="S458" s="70">
        <v>200</v>
      </c>
      <c r="T458" s="70">
        <v>7.8</v>
      </c>
      <c r="U458" s="67" t="s">
        <v>277</v>
      </c>
      <c r="V458" s="71" t="s">
        <v>278</v>
      </c>
      <c r="W458" s="171"/>
      <c r="X458" s="172"/>
      <c r="Y458" s="176">
        <f t="shared" si="331"/>
        <v>0</v>
      </c>
      <c r="AA458" s="192"/>
      <c r="AB458" s="193"/>
    </row>
    <row r="459" spans="2:28" hidden="1">
      <c r="B459" s="189">
        <f t="shared" ref="B459:B462" si="404">IF(J459=0,0,U459)</f>
        <v>0</v>
      </c>
      <c r="C459" s="189">
        <f t="shared" ref="C459:C462" ca="1" si="405">IF(OR(J459=0,I459=0),0,IF(_xlfn.IFNA(MATCH(B459,OFFSET($B$5,,,$G459,),),0)&gt;0,0,MAX(OFFSET($C$5,,,$G459,))+1))</f>
        <v>0</v>
      </c>
      <c r="D459" s="189">
        <f t="shared" ref="D459:D462" si="406">IF(J459=0,0,N459&amp;"-"&amp;U459)</f>
        <v>0</v>
      </c>
      <c r="E459" s="189">
        <f t="shared" ref="E459:E462" ca="1" si="407">IF(OR(J459=0,I459=0),0,IF(_xlfn.IFNA(MATCH(D459,OFFSET($D$5,,,$G459,),),0)&gt;0,0,_xlfn.MAXIFS(OFFSET($E$5,,,$G459,),OFFSET($J$5,,,$G459,),J459)+1))</f>
        <v>0</v>
      </c>
      <c r="F459" s="189">
        <f t="shared" ref="F459:F462" si="408">IF(J459=0,0,E459&amp;"-"&amp;N459)</f>
        <v>0</v>
      </c>
      <c r="G459" s="189" cm="1">
        <f t="array" aca="1" ref="G459" ca="1">OFFSET(G459,-1,,,)+1</f>
        <v>454</v>
      </c>
      <c r="H459" s="189">
        <f t="shared" ref="H459:H475" si="409">IF(OR($K459=0,$K459=""),$W459,0)</f>
        <v>0</v>
      </c>
      <c r="I459" s="189">
        <f t="shared" ref="I459:I462" si="410">H459*R459</f>
        <v>0</v>
      </c>
      <c r="J459" s="179">
        <f t="shared" ref="J459:J462" si="411">IF(AND(I459&lt;&gt;0,OR(K459=0,K459="")),N459&amp;" - Mapa",0)</f>
        <v>0</v>
      </c>
      <c r="K459" s="173"/>
      <c r="L459" s="174" t="str" cm="1">
        <f t="array" aca="1" ref="L459" ca="1">IF($K459="",OFFSET(L459,-1,,,),K459)</f>
        <v>02.09.01.10</v>
      </c>
      <c r="M459" s="175" t="str" cm="1">
        <f t="array" aca="1" ref="M459" ca="1">IF(OR($K459=0,$K459=""),OFFSET(M459,-1,,,),O459)</f>
        <v>POÇO DE VISITA EM ANEL DE CONCRETO PRÉ MOLDADO DIAMETRO 1,20M E PROFUNDIDADE DE 2,50M COM TAMPÃO EM FOFO TDA 600</v>
      </c>
      <c r="N459" s="67" t="s">
        <v>182</v>
      </c>
      <c r="O459" s="68" t="s">
        <v>183</v>
      </c>
      <c r="P459" s="68"/>
      <c r="Q459" s="68" t="s">
        <v>3256</v>
      </c>
      <c r="R459" s="69">
        <v>0.11781</v>
      </c>
      <c r="S459" s="70">
        <v>140</v>
      </c>
      <c r="T459" s="70">
        <v>16.493400000000001</v>
      </c>
      <c r="U459" s="67" t="s">
        <v>277</v>
      </c>
      <c r="V459" s="71" t="s">
        <v>278</v>
      </c>
      <c r="W459" s="171"/>
      <c r="X459" s="172"/>
      <c r="Y459" s="176">
        <f t="shared" ref="Y459:Y462" si="412">X459+W459</f>
        <v>0</v>
      </c>
      <c r="AA459" s="192"/>
      <c r="AB459" s="193"/>
    </row>
    <row r="460" spans="2:28" hidden="1">
      <c r="B460" s="189">
        <f t="shared" si="404"/>
        <v>0</v>
      </c>
      <c r="C460" s="189">
        <f t="shared" ca="1" si="405"/>
        <v>0</v>
      </c>
      <c r="D460" s="189">
        <f t="shared" si="406"/>
        <v>0</v>
      </c>
      <c r="E460" s="189">
        <f t="shared" ca="1" si="407"/>
        <v>0</v>
      </c>
      <c r="F460" s="189">
        <f t="shared" si="408"/>
        <v>0</v>
      </c>
      <c r="G460" s="189" cm="1">
        <f t="array" aca="1" ref="G460" ca="1">OFFSET(G460,-1,,,)+1</f>
        <v>455</v>
      </c>
      <c r="H460" s="189">
        <f t="shared" si="409"/>
        <v>0</v>
      </c>
      <c r="I460" s="189">
        <f t="shared" si="410"/>
        <v>0</v>
      </c>
      <c r="J460" s="179">
        <f t="shared" si="411"/>
        <v>0</v>
      </c>
      <c r="K460" s="173"/>
      <c r="L460" s="174" t="str" cm="1">
        <f t="array" aca="1" ref="L460" ca="1">IF($K460="",OFFSET(L460,-1,,,),K460)</f>
        <v>02.09.01.10</v>
      </c>
      <c r="M460" s="175" t="str" cm="1">
        <f t="array" aca="1" ref="M460" ca="1">IF(OR($K460=0,$K460=""),OFFSET(M460,-1,,,),O460)</f>
        <v>POÇO DE VISITA EM ANEL DE CONCRETO PRÉ MOLDADO DIAMETRO 1,20M E PROFUNDIDADE DE 2,50M COM TAMPÃO EM FOFO TDA 600</v>
      </c>
      <c r="N460" s="67" t="s">
        <v>3852</v>
      </c>
      <c r="O460" s="68" t="s">
        <v>4316</v>
      </c>
      <c r="P460" s="68"/>
      <c r="Q460" s="68" t="s">
        <v>3260</v>
      </c>
      <c r="R460" s="69">
        <v>1</v>
      </c>
      <c r="S460" s="70">
        <v>421</v>
      </c>
      <c r="T460" s="70">
        <v>421</v>
      </c>
      <c r="U460" s="67" t="s">
        <v>277</v>
      </c>
      <c r="V460" s="71" t="s">
        <v>278</v>
      </c>
      <c r="W460" s="171"/>
      <c r="X460" s="172"/>
      <c r="Y460" s="176">
        <f t="shared" si="412"/>
        <v>0</v>
      </c>
      <c r="AA460" s="192"/>
      <c r="AB460" s="193"/>
    </row>
    <row r="461" spans="2:28" hidden="1">
      <c r="B461" s="189">
        <f t="shared" si="404"/>
        <v>0</v>
      </c>
      <c r="C461" s="189">
        <f t="shared" ca="1" si="405"/>
        <v>0</v>
      </c>
      <c r="D461" s="189">
        <f t="shared" si="406"/>
        <v>0</v>
      </c>
      <c r="E461" s="189">
        <f t="shared" ca="1" si="407"/>
        <v>0</v>
      </c>
      <c r="F461" s="189">
        <f t="shared" si="408"/>
        <v>0</v>
      </c>
      <c r="G461" s="189" cm="1">
        <f t="array" aca="1" ref="G461" ca="1">OFFSET(G461,-1,,,)+1</f>
        <v>456</v>
      </c>
      <c r="H461" s="189">
        <f t="shared" si="409"/>
        <v>0</v>
      </c>
      <c r="I461" s="189">
        <f t="shared" si="410"/>
        <v>0</v>
      </c>
      <c r="J461" s="179">
        <f t="shared" si="411"/>
        <v>0</v>
      </c>
      <c r="K461" s="173"/>
      <c r="L461" s="174" t="str" cm="1">
        <f t="array" aca="1" ref="L461" ca="1">IF($K461="",OFFSET(L461,-1,,,),K461)</f>
        <v>02.09.01.10</v>
      </c>
      <c r="M461" s="175" t="str" cm="1">
        <f t="array" aca="1" ref="M461" ca="1">IF(OR($K461=0,$K461=""),OFFSET(M461,-1,,,),O461)</f>
        <v>POÇO DE VISITA EM ANEL DE CONCRETO PRÉ MOLDADO DIAMETRO 1,20M E PROFUNDIDADE DE 2,50M COM TAMPÃO EM FOFO TDA 600</v>
      </c>
      <c r="N461" s="67" t="s">
        <v>3853</v>
      </c>
      <c r="O461" s="68" t="s">
        <v>4317</v>
      </c>
      <c r="P461" s="68"/>
      <c r="Q461" s="68" t="s">
        <v>3260</v>
      </c>
      <c r="R461" s="69">
        <v>1</v>
      </c>
      <c r="S461" s="70">
        <v>250</v>
      </c>
      <c r="T461" s="70">
        <v>250</v>
      </c>
      <c r="U461" s="67" t="s">
        <v>277</v>
      </c>
      <c r="V461" s="71" t="s">
        <v>278</v>
      </c>
      <c r="W461" s="171"/>
      <c r="X461" s="172"/>
      <c r="Y461" s="176">
        <f t="shared" si="412"/>
        <v>0</v>
      </c>
      <c r="AA461" s="192"/>
      <c r="AB461" s="193"/>
    </row>
    <row r="462" spans="2:28" hidden="1">
      <c r="B462" s="189">
        <f t="shared" si="404"/>
        <v>0</v>
      </c>
      <c r="C462" s="189">
        <f t="shared" ca="1" si="405"/>
        <v>0</v>
      </c>
      <c r="D462" s="189">
        <f t="shared" si="406"/>
        <v>0</v>
      </c>
      <c r="E462" s="189">
        <f t="shared" ca="1" si="407"/>
        <v>0</v>
      </c>
      <c r="F462" s="189">
        <f t="shared" si="408"/>
        <v>0</v>
      </c>
      <c r="G462" s="189" cm="1">
        <f t="array" aca="1" ref="G462" ca="1">OFFSET(G462,-1,,,)+1</f>
        <v>457</v>
      </c>
      <c r="H462" s="189">
        <f t="shared" si="409"/>
        <v>0</v>
      </c>
      <c r="I462" s="189">
        <f t="shared" si="410"/>
        <v>0</v>
      </c>
      <c r="J462" s="179">
        <f t="shared" si="411"/>
        <v>0</v>
      </c>
      <c r="K462" s="173"/>
      <c r="L462" s="174" t="str" cm="1">
        <f t="array" aca="1" ref="L462" ca="1">IF($K462="",OFFSET(L462,-1,,,),K462)</f>
        <v>02.09.01.10</v>
      </c>
      <c r="M462" s="175" t="str" cm="1">
        <f t="array" aca="1" ref="M462" ca="1">IF(OR($K462=0,$K462=""),OFFSET(M462,-1,,,),O462)</f>
        <v>POÇO DE VISITA EM ANEL DE CONCRETO PRÉ MOLDADO DIAMETRO 1,20M E PROFUNDIDADE DE 2,50M COM TAMPÃO EM FOFO TDA 600</v>
      </c>
      <c r="N462" s="67" t="s">
        <v>3854</v>
      </c>
      <c r="O462" s="68" t="s">
        <v>4318</v>
      </c>
      <c r="P462" s="68"/>
      <c r="Q462" s="68" t="s">
        <v>3260</v>
      </c>
      <c r="R462" s="69">
        <v>5</v>
      </c>
      <c r="S462" s="70">
        <v>105</v>
      </c>
      <c r="T462" s="70">
        <v>525</v>
      </c>
      <c r="U462" s="67" t="s">
        <v>277</v>
      </c>
      <c r="V462" s="71" t="s">
        <v>278</v>
      </c>
      <c r="W462" s="171"/>
      <c r="X462" s="172"/>
      <c r="Y462" s="176">
        <f t="shared" si="412"/>
        <v>0</v>
      </c>
      <c r="AA462" s="192"/>
      <c r="AB462" s="193"/>
    </row>
    <row r="463" spans="2:28" hidden="1">
      <c r="B463" s="189">
        <f>IF(J463=0,0,U463)</f>
        <v>0</v>
      </c>
      <c r="C463" s="189">
        <f ca="1">IF(OR(J463=0,I463=0),0,IF(_xlfn.IFNA(MATCH(B463,OFFSET($B$5,,,$G463,),),0)&gt;0,0,MAX(OFFSET($C$5,,,$G463,))+1))</f>
        <v>0</v>
      </c>
      <c r="D463" s="189">
        <f>IF(J463=0,0,N463&amp;"-"&amp;U463)</f>
        <v>0</v>
      </c>
      <c r="E463" s="189">
        <f ca="1">IF(OR(J463=0,I463=0),0,IF(_xlfn.IFNA(MATCH(D463,OFFSET($D$5,,,$G463,),),0)&gt;0,0,_xlfn.MAXIFS(OFFSET($E$5,,,$G463,),OFFSET($J$5,,,$G463,),J463)+1))</f>
        <v>0</v>
      </c>
      <c r="F463" s="189">
        <f>IF(J463=0,0,E463&amp;"-"&amp;N463)</f>
        <v>0</v>
      </c>
      <c r="G463" s="189" cm="1">
        <f t="array" aca="1" ref="G463" ca="1">OFFSET(G463,-1,,,)+1</f>
        <v>458</v>
      </c>
      <c r="H463" s="189">
        <f>IF(OR($K463=0,$K463=""),$W463,0)</f>
        <v>0</v>
      </c>
      <c r="I463" s="189">
        <f>H463*R463</f>
        <v>0</v>
      </c>
      <c r="J463" s="179">
        <f>IF(AND(I463&lt;&gt;0,OR(K463=0,K463="")),N463&amp;" - Mapa",0)</f>
        <v>0</v>
      </c>
      <c r="K463" s="173"/>
      <c r="L463" s="174" t="str" cm="1">
        <f t="array" aca="1" ref="L463" ca="1">IF($K463="",OFFSET(L463,-1,,,),K463)</f>
        <v>02.09.01.10</v>
      </c>
      <c r="M463" s="175" t="str" cm="1">
        <f t="array" aca="1" ref="M463" ca="1">IF(OR($K463=0,$K463=""),OFFSET(M463,-1,,,),O463)</f>
        <v>POÇO DE VISITA EM ANEL DE CONCRETO PRÉ MOLDADO DIAMETRO 1,20M E PROFUNDIDADE DE 2,50M COM TAMPÃO EM FOFO TDA 600</v>
      </c>
      <c r="N463" s="67" t="s">
        <v>3855</v>
      </c>
      <c r="O463" s="68" t="s">
        <v>4319</v>
      </c>
      <c r="P463" s="68"/>
      <c r="Q463" s="68" t="s">
        <v>3257</v>
      </c>
      <c r="R463" s="69">
        <v>1</v>
      </c>
      <c r="S463" s="70">
        <v>800</v>
      </c>
      <c r="T463" s="70">
        <v>800</v>
      </c>
      <c r="U463" s="67" t="s">
        <v>277</v>
      </c>
      <c r="V463" s="71" t="s">
        <v>278</v>
      </c>
      <c r="W463" s="171"/>
      <c r="X463" s="172"/>
      <c r="Y463" s="176">
        <f>X463+W463</f>
        <v>0</v>
      </c>
      <c r="AA463" s="192"/>
      <c r="AB463" s="193"/>
    </row>
    <row r="464" spans="2:28" hidden="1">
      <c r="B464" s="189">
        <f t="shared" ref="B464:B475" si="413">IF(J464=0,0,U464)</f>
        <v>0</v>
      </c>
      <c r="C464" s="189">
        <f t="shared" ref="C464:C475" ca="1" si="414">IF(OR(J464=0,I464=0),0,IF(_xlfn.IFNA(MATCH(B464,OFFSET($B$5,,,$G464,),),0)&gt;0,0,MAX(OFFSET($C$5,,,$G464,))+1))</f>
        <v>0</v>
      </c>
      <c r="D464" s="189">
        <f t="shared" ref="D464:D475" si="415">IF(J464=0,0,N464&amp;"-"&amp;U464)</f>
        <v>0</v>
      </c>
      <c r="E464" s="189">
        <f t="shared" ref="E464:E475" ca="1" si="416">IF(OR(J464=0,I464=0),0,IF(_xlfn.IFNA(MATCH(D464,OFFSET($D$5,,,$G464,),),0)&gt;0,0,_xlfn.MAXIFS(OFFSET($E$5,,,$G464,),OFFSET($J$5,,,$G464,),J464)+1))</f>
        <v>0</v>
      </c>
      <c r="F464" s="189">
        <f t="shared" ref="F464:F475" si="417">IF(J464=0,0,E464&amp;"-"&amp;N464)</f>
        <v>0</v>
      </c>
      <c r="G464" s="189" cm="1">
        <f t="array" aca="1" ref="G464" ca="1">OFFSET(G464,-1,,,)+1</f>
        <v>459</v>
      </c>
      <c r="H464" s="189">
        <f t="shared" si="409"/>
        <v>0</v>
      </c>
      <c r="I464" s="189">
        <f t="shared" ref="I464:I475" si="418">H464*R464</f>
        <v>0</v>
      </c>
      <c r="J464" s="179">
        <f t="shared" ref="J464:J475" si="419">IF(AND(I464&lt;&gt;0,OR(K464=0,K464="")),N464&amp;" - Mapa",0)</f>
        <v>0</v>
      </c>
      <c r="K464" s="173"/>
      <c r="L464" s="174" t="str" cm="1">
        <f t="array" aca="1" ref="L464" ca="1">IF($K464="",OFFSET(L464,-1,,,),K464)</f>
        <v>02.09.01.10</v>
      </c>
      <c r="M464" s="175" t="str" cm="1">
        <f t="array" aca="1" ref="M464" ca="1">IF(OR($K464=0,$K464=""),OFFSET(M464,-1,,,),O464)</f>
        <v>POÇO DE VISITA EM ANEL DE CONCRETO PRÉ MOLDADO DIAMETRO 1,20M E PROFUNDIDADE DE 2,50M COM TAMPÃO EM FOFO TDA 600</v>
      </c>
      <c r="N464" s="67" t="s">
        <v>177</v>
      </c>
      <c r="O464" s="68" t="s">
        <v>178</v>
      </c>
      <c r="P464" s="68"/>
      <c r="Q464" s="68" t="s">
        <v>3256</v>
      </c>
      <c r="R464" s="69"/>
      <c r="S464" s="70"/>
      <c r="T464" s="70">
        <v>0</v>
      </c>
      <c r="U464" s="67" t="s">
        <v>277</v>
      </c>
      <c r="V464" s="71" t="s">
        <v>278</v>
      </c>
      <c r="W464" s="171"/>
      <c r="X464" s="172"/>
      <c r="Y464" s="176">
        <f t="shared" ref="Y464:Y475" si="420">X464+W464</f>
        <v>0</v>
      </c>
      <c r="AA464" s="192"/>
      <c r="AB464" s="193"/>
    </row>
    <row r="465" spans="2:28" ht="14.25" hidden="1" customHeight="1">
      <c r="B465" s="189">
        <f t="shared" si="413"/>
        <v>0</v>
      </c>
      <c r="C465" s="189">
        <f t="shared" ca="1" si="414"/>
        <v>0</v>
      </c>
      <c r="D465" s="189">
        <f t="shared" si="415"/>
        <v>0</v>
      </c>
      <c r="E465" s="189">
        <f t="shared" ca="1" si="416"/>
        <v>0</v>
      </c>
      <c r="F465" s="189">
        <f t="shared" si="417"/>
        <v>0</v>
      </c>
      <c r="G465" s="189" cm="1">
        <f t="array" aca="1" ref="G465" ca="1">OFFSET(G465,-1,,,)+1</f>
        <v>460</v>
      </c>
      <c r="H465" s="189">
        <f t="shared" si="409"/>
        <v>0</v>
      </c>
      <c r="I465" s="189">
        <f t="shared" si="418"/>
        <v>0</v>
      </c>
      <c r="J465" s="179">
        <f t="shared" si="419"/>
        <v>0</v>
      </c>
      <c r="K465" s="173"/>
      <c r="L465" s="174" t="str" cm="1">
        <f t="array" aca="1" ref="L465" ca="1">IF($K465="",OFFSET(L465,-1,,,),K465)</f>
        <v>02.09.01.10</v>
      </c>
      <c r="M465" s="175" t="str" cm="1">
        <f t="array" aca="1" ref="M465" ca="1">IF(OR($K465=0,$K465=""),OFFSET(M465,-1,,,),O465)</f>
        <v>POÇO DE VISITA EM ANEL DE CONCRETO PRÉ MOLDADO DIAMETRO 1,20M E PROFUNDIDADE DE 2,50M COM TAMPÃO EM FOFO TDA 600</v>
      </c>
      <c r="N465" s="67" t="s">
        <v>240</v>
      </c>
      <c r="O465" s="68" t="s">
        <v>179</v>
      </c>
      <c r="P465" s="68"/>
      <c r="Q465" s="68" t="s">
        <v>3255</v>
      </c>
      <c r="R465" s="69">
        <v>12.960200000000002</v>
      </c>
      <c r="S465" s="70">
        <v>0.75000000000000011</v>
      </c>
      <c r="T465" s="70">
        <v>9.7201500000000038</v>
      </c>
      <c r="U465" s="67" t="s">
        <v>277</v>
      </c>
      <c r="V465" s="71" t="s">
        <v>278</v>
      </c>
      <c r="W465" s="171"/>
      <c r="X465" s="172"/>
      <c r="Y465" s="176">
        <f t="shared" si="420"/>
        <v>0</v>
      </c>
      <c r="AA465" s="192"/>
      <c r="AB465" s="193"/>
    </row>
    <row r="466" spans="2:28" hidden="1">
      <c r="B466" s="189">
        <f>IF(J466=0,0,U466)</f>
        <v>0</v>
      </c>
      <c r="C466" s="189">
        <f ca="1">IF(OR(J466=0,I466=0),0,IF(_xlfn.IFNA(MATCH(B466,OFFSET($B$5,,,$G466,),),0)&gt;0,0,MAX(OFFSET($C$5,,,$G466,))+1))</f>
        <v>0</v>
      </c>
      <c r="D466" s="189">
        <f>IF(J466=0,0,N466&amp;"-"&amp;U466)</f>
        <v>0</v>
      </c>
      <c r="E466" s="189">
        <f ca="1">IF(OR(J466=0,I466=0),0,IF(_xlfn.IFNA(MATCH(D466,OFFSET($D$5,,,$G466,),),0)&gt;0,0,_xlfn.MAXIFS(OFFSET($E$5,,,$G466,),OFFSET($J$5,,,$G466,),J466)+1))</f>
        <v>0</v>
      </c>
      <c r="F466" s="189">
        <f>IF(J466=0,0,E466&amp;"-"&amp;N466)</f>
        <v>0</v>
      </c>
      <c r="G466" s="189" cm="1">
        <f t="array" aca="1" ref="G466" ca="1">OFFSET(G466,-1,,,)+1</f>
        <v>461</v>
      </c>
      <c r="H466" s="189">
        <f>IF(OR($K466=0,$K466=""),$W466,0)</f>
        <v>0</v>
      </c>
      <c r="I466" s="189">
        <f>H466*R466</f>
        <v>0</v>
      </c>
      <c r="J466" s="179">
        <f>IF(AND(I466&lt;&gt;0,OR(K466=0,K466="")),N466&amp;" - Mapa",0)</f>
        <v>0</v>
      </c>
      <c r="K466" s="173"/>
      <c r="L466" s="174" t="str" cm="1">
        <f t="array" aca="1" ref="L466" ca="1">IF($K466="",OFFSET(L466,-1,,,),K466)</f>
        <v>02.09.01.10</v>
      </c>
      <c r="M466" s="175" t="str" cm="1">
        <f t="array" aca="1" ref="M466" ca="1">IF(OR($K466=0,$K466=""),OFFSET(M466,-1,,,),O466)</f>
        <v>POÇO DE VISITA EM ANEL DE CONCRETO PRÉ MOLDADO DIAMETRO 1,20M E PROFUNDIDADE DE 2,50M COM TAMPÃO EM FOFO TDA 600</v>
      </c>
      <c r="N466" s="67" t="s">
        <v>180</v>
      </c>
      <c r="O466" s="68" t="s">
        <v>181</v>
      </c>
      <c r="P466" s="68"/>
      <c r="Q466" s="68" t="s">
        <v>3256</v>
      </c>
      <c r="R466" s="69">
        <v>3.9882069999999992E-2</v>
      </c>
      <c r="S466" s="70">
        <v>200.00000000000003</v>
      </c>
      <c r="T466" s="70">
        <v>7.9764139999999992</v>
      </c>
      <c r="U466" s="67" t="s">
        <v>277</v>
      </c>
      <c r="V466" s="71" t="s">
        <v>278</v>
      </c>
      <c r="W466" s="171"/>
      <c r="X466" s="172"/>
      <c r="Y466" s="176">
        <f>X466+W466</f>
        <v>0</v>
      </c>
      <c r="AA466" s="192"/>
      <c r="AB466" s="193"/>
    </row>
    <row r="467" spans="2:28" hidden="1">
      <c r="B467" s="189">
        <f t="shared" ref="B467:B470" si="421">IF(J467=0,0,U467)</f>
        <v>0</v>
      </c>
      <c r="C467" s="189">
        <f t="shared" ref="C467:C470" ca="1" si="422">IF(OR(J467=0,I467=0),0,IF(_xlfn.IFNA(MATCH(B467,OFFSET($B$5,,,$G467,),),0)&gt;0,0,MAX(OFFSET($C$5,,,$G467,))+1))</f>
        <v>0</v>
      </c>
      <c r="D467" s="189">
        <f t="shared" ref="D467:D470" si="423">IF(J467=0,0,N467&amp;"-"&amp;U467)</f>
        <v>0</v>
      </c>
      <c r="E467" s="189">
        <f t="shared" ref="E467:E470" ca="1" si="424">IF(OR(J467=0,I467=0),0,IF(_xlfn.IFNA(MATCH(D467,OFFSET($D$5,,,$G467,),),0)&gt;0,0,_xlfn.MAXIFS(OFFSET($E$5,,,$G467,),OFFSET($J$5,,,$G467,),J467)+1))</f>
        <v>0</v>
      </c>
      <c r="F467" s="189">
        <f t="shared" ref="F467:F470" si="425">IF(J467=0,0,E467&amp;"-"&amp;N467)</f>
        <v>0</v>
      </c>
      <c r="G467" s="189" cm="1">
        <f t="array" aca="1" ref="G467" ca="1">OFFSET(G467,-1,,,)+1</f>
        <v>462</v>
      </c>
      <c r="H467" s="189">
        <f t="shared" ref="H467:H470" si="426">IF(OR($K467=0,$K467=""),$W467,0)</f>
        <v>0</v>
      </c>
      <c r="I467" s="189">
        <f t="shared" ref="I467:I470" si="427">H467*R467</f>
        <v>0</v>
      </c>
      <c r="J467" s="179">
        <f t="shared" ref="J467:J470" si="428">IF(AND(I467&lt;&gt;0,OR(K467=0,K467="")),N467&amp;" - Mapa",0)</f>
        <v>0</v>
      </c>
      <c r="K467" s="173"/>
      <c r="L467" s="174" t="str" cm="1">
        <f t="array" aca="1" ref="L467" ca="1">IF($K467="",OFFSET(L467,-1,,,),K467)</f>
        <v>02.09.01.10</v>
      </c>
      <c r="M467" s="175" t="str" cm="1">
        <f t="array" aca="1" ref="M467" ca="1">IF(OR($K467=0,$K467=""),OFFSET(M467,-1,,,),O467)</f>
        <v>POÇO DE VISITA EM ANEL DE CONCRETO PRÉ MOLDADO DIAMETRO 1,20M E PROFUNDIDADE DE 2,50M COM TAMPÃO EM FOFO TDA 600</v>
      </c>
      <c r="N467" s="67" t="s">
        <v>182</v>
      </c>
      <c r="O467" s="68" t="s">
        <v>183</v>
      </c>
      <c r="P467" s="68"/>
      <c r="Q467" s="68" t="s">
        <v>3256</v>
      </c>
      <c r="R467" s="69">
        <v>3.681874999999999E-2</v>
      </c>
      <c r="S467" s="70">
        <v>140</v>
      </c>
      <c r="T467" s="70">
        <v>5.1546249999999985</v>
      </c>
      <c r="U467" s="67" t="s">
        <v>277</v>
      </c>
      <c r="V467" s="71" t="s">
        <v>278</v>
      </c>
      <c r="W467" s="171"/>
      <c r="X467" s="172"/>
      <c r="Y467" s="176">
        <f t="shared" ref="Y467:Y470" si="429">X467+W467</f>
        <v>0</v>
      </c>
      <c r="AA467" s="192"/>
      <c r="AB467" s="193"/>
    </row>
    <row r="468" spans="2:28" hidden="1">
      <c r="B468" s="189">
        <f t="shared" si="421"/>
        <v>0</v>
      </c>
      <c r="C468" s="189">
        <f t="shared" ca="1" si="422"/>
        <v>0</v>
      </c>
      <c r="D468" s="189">
        <f t="shared" si="423"/>
        <v>0</v>
      </c>
      <c r="E468" s="189">
        <f t="shared" ca="1" si="424"/>
        <v>0</v>
      </c>
      <c r="F468" s="189">
        <f t="shared" si="425"/>
        <v>0</v>
      </c>
      <c r="G468" s="189" cm="1">
        <f t="array" aca="1" ref="G468" ca="1">OFFSET(G468,-1,,,)+1</f>
        <v>463</v>
      </c>
      <c r="H468" s="189">
        <f t="shared" si="426"/>
        <v>0</v>
      </c>
      <c r="I468" s="189">
        <f t="shared" si="427"/>
        <v>0</v>
      </c>
      <c r="J468" s="179">
        <f t="shared" si="428"/>
        <v>0</v>
      </c>
      <c r="K468" s="173"/>
      <c r="L468" s="174" t="str" cm="1">
        <f t="array" aca="1" ref="L468" ca="1">IF($K468="",OFFSET(L468,-1,,,),K468)</f>
        <v>02.09.01.10</v>
      </c>
      <c r="M468" s="175" t="str" cm="1">
        <f t="array" aca="1" ref="M468" ca="1">IF(OR($K468=0,$K468=""),OFFSET(M468,-1,,,),O468)</f>
        <v>POÇO DE VISITA EM ANEL DE CONCRETO PRÉ MOLDADO DIAMETRO 1,20M E PROFUNDIDADE DE 2,50M COM TAMPÃO EM FOFO TDA 600</v>
      </c>
      <c r="N468" s="67" t="s">
        <v>184</v>
      </c>
      <c r="O468" s="68" t="s">
        <v>185</v>
      </c>
      <c r="P468" s="68"/>
      <c r="Q468" s="68" t="s">
        <v>3256</v>
      </c>
      <c r="R468" s="69">
        <v>1.549333E-2</v>
      </c>
      <c r="S468" s="70">
        <v>130</v>
      </c>
      <c r="T468" s="70">
        <v>2.0141328999999999</v>
      </c>
      <c r="U468" s="67" t="s">
        <v>277</v>
      </c>
      <c r="V468" s="71" t="s">
        <v>278</v>
      </c>
      <c r="W468" s="171"/>
      <c r="X468" s="172"/>
      <c r="Y468" s="176">
        <f t="shared" si="429"/>
        <v>0</v>
      </c>
      <c r="AA468" s="192"/>
      <c r="AB468" s="193"/>
    </row>
    <row r="469" spans="2:28">
      <c r="B469" s="189">
        <f t="shared" si="421"/>
        <v>0</v>
      </c>
      <c r="C469" s="189">
        <f t="shared" ca="1" si="422"/>
        <v>0</v>
      </c>
      <c r="D469" s="189">
        <f t="shared" si="423"/>
        <v>0</v>
      </c>
      <c r="E469" s="189">
        <f t="shared" ca="1" si="424"/>
        <v>0</v>
      </c>
      <c r="F469" s="189">
        <f t="shared" si="425"/>
        <v>0</v>
      </c>
      <c r="G469" s="189" cm="1">
        <f t="array" aca="1" ref="G469" ca="1">OFFSET(G469,-1,,,)+1</f>
        <v>464</v>
      </c>
      <c r="H469" s="189">
        <f t="shared" si="426"/>
        <v>0</v>
      </c>
      <c r="I469" s="189">
        <f t="shared" si="427"/>
        <v>0</v>
      </c>
      <c r="J469" s="179">
        <f t="shared" si="428"/>
        <v>0</v>
      </c>
      <c r="K469" s="173" t="s">
        <v>3321</v>
      </c>
      <c r="L469" s="174" t="str" cm="1">
        <f t="array" aca="1" ref="L469" ca="1">IF($K469="",OFFSET(L469,-1,,,),K469)</f>
        <v>02.09.01.11</v>
      </c>
      <c r="M469" s="175" t="str" cm="1">
        <f t="array" aca="1" ref="M469" ca="1">IF(OR($K469=0,$K469=""),OFFSET(M469,-1,,,),O469)</f>
        <v>GRELHA DE CAPTAÇÃO EM FERRO FUNDIDO - 40X40CM</v>
      </c>
      <c r="N469" s="67" t="s">
        <v>3861</v>
      </c>
      <c r="O469" s="68" t="s">
        <v>4327</v>
      </c>
      <c r="P469" s="68"/>
      <c r="Q469" s="68" t="s">
        <v>3260</v>
      </c>
      <c r="R469" s="69">
        <v>25</v>
      </c>
      <c r="S469" s="70">
        <v>220</v>
      </c>
      <c r="T469" s="70">
        <v>5500</v>
      </c>
      <c r="U469" s="67"/>
      <c r="V469" s="71"/>
      <c r="W469" s="171"/>
      <c r="X469" s="172"/>
      <c r="Y469" s="176">
        <f t="shared" si="429"/>
        <v>0</v>
      </c>
      <c r="AA469" s="192"/>
      <c r="AB469" s="193"/>
    </row>
    <row r="470" spans="2:28" hidden="1">
      <c r="B470" s="189">
        <f t="shared" si="421"/>
        <v>0</v>
      </c>
      <c r="C470" s="189">
        <f t="shared" ca="1" si="422"/>
        <v>0</v>
      </c>
      <c r="D470" s="189">
        <f t="shared" si="423"/>
        <v>0</v>
      </c>
      <c r="E470" s="189">
        <f t="shared" ca="1" si="424"/>
        <v>0</v>
      </c>
      <c r="F470" s="189">
        <f t="shared" si="425"/>
        <v>0</v>
      </c>
      <c r="G470" s="189" cm="1">
        <f t="array" aca="1" ref="G470" ca="1">OFFSET(G470,-1,,,)+1</f>
        <v>465</v>
      </c>
      <c r="H470" s="189">
        <f t="shared" si="426"/>
        <v>0</v>
      </c>
      <c r="I470" s="189">
        <f t="shared" si="427"/>
        <v>0</v>
      </c>
      <c r="J470" s="179">
        <f t="shared" si="428"/>
        <v>0</v>
      </c>
      <c r="K470" s="173"/>
      <c r="L470" s="174" t="str" cm="1">
        <f t="array" aca="1" ref="L470" ca="1">IF($K470="",OFFSET(L470,-1,,,),K470)</f>
        <v>02.09.01.11</v>
      </c>
      <c r="M470" s="175" t="str" cm="1">
        <f t="array" aca="1" ref="M470" ca="1">IF(OR($K470=0,$K470=""),OFFSET(M470,-1,,,),O470)</f>
        <v>GRELHA DE CAPTAÇÃO EM FERRO FUNDIDO - 40X40CM</v>
      </c>
      <c r="N470" s="67" t="s">
        <v>3862</v>
      </c>
      <c r="O470" s="68" t="s">
        <v>4328</v>
      </c>
      <c r="P470" s="68"/>
      <c r="Q470" s="68" t="s">
        <v>3260</v>
      </c>
      <c r="R470" s="69">
        <v>25</v>
      </c>
      <c r="S470" s="70">
        <v>220</v>
      </c>
      <c r="T470" s="70">
        <v>5500</v>
      </c>
      <c r="U470" s="67" t="s">
        <v>277</v>
      </c>
      <c r="V470" s="71" t="s">
        <v>278</v>
      </c>
      <c r="W470" s="171"/>
      <c r="X470" s="172"/>
      <c r="Y470" s="176">
        <f t="shared" si="429"/>
        <v>0</v>
      </c>
      <c r="AA470" s="192"/>
      <c r="AB470" s="193"/>
    </row>
    <row r="471" spans="2:28" hidden="1">
      <c r="B471" s="189">
        <f>IF(J471=0,0,U471)</f>
        <v>0</v>
      </c>
      <c r="C471" s="189">
        <f ca="1">IF(OR(J471=0,I471=0),0,IF(_xlfn.IFNA(MATCH(B471,OFFSET($B$5,,,$G471,),),0)&gt;0,0,MAX(OFFSET($C$5,,,$G471,))+1))</f>
        <v>0</v>
      </c>
      <c r="D471" s="189">
        <f>IF(J471=0,0,N471&amp;"-"&amp;U471)</f>
        <v>0</v>
      </c>
      <c r="E471" s="189">
        <f ca="1">IF(OR(J471=0,I471=0),0,IF(_xlfn.IFNA(MATCH(D471,OFFSET($D$5,,,$G471,),),0)&gt;0,0,_xlfn.MAXIFS(OFFSET($E$5,,,$G471,),OFFSET($J$5,,,$G471,),J471)+1))</f>
        <v>0</v>
      </c>
      <c r="F471" s="189">
        <f>IF(J471=0,0,E471&amp;"-"&amp;N471)</f>
        <v>0</v>
      </c>
      <c r="G471" s="189" cm="1">
        <f t="array" aca="1" ref="G471" ca="1">OFFSET(G471,-1,,,)+1</f>
        <v>466</v>
      </c>
      <c r="H471" s="189">
        <f>IF(OR($K471=0,$K471=""),$W471,0)</f>
        <v>0</v>
      </c>
      <c r="I471" s="189">
        <f>H471*R471</f>
        <v>0</v>
      </c>
      <c r="J471" s="179">
        <f>IF(AND(I471&lt;&gt;0,OR(K471=0,K471="")),N471&amp;" - Mapa",0)</f>
        <v>0</v>
      </c>
      <c r="K471" s="173" t="s">
        <v>492</v>
      </c>
      <c r="L471" s="174" t="str" cm="1">
        <f t="array" aca="1" ref="L471" ca="1">IF($K471="",OFFSET(L471,-1,,,),K471)</f>
        <v>02.09.02</v>
      </c>
      <c r="M471" s="175" t="str" cm="1">
        <f t="array" aca="1" ref="M471" ca="1">IF(OR($K471=0,$K471=""),OFFSET(M471,-1,,,),O471)</f>
        <v>CAIXA DE RETARDO - 26.000L</v>
      </c>
      <c r="N471" s="67" t="s">
        <v>143</v>
      </c>
      <c r="O471" s="68" t="s">
        <v>4329</v>
      </c>
      <c r="P471" s="68"/>
      <c r="Q471" s="68"/>
      <c r="R471" s="69"/>
      <c r="S471" s="70"/>
      <c r="T471" s="70">
        <v>0</v>
      </c>
      <c r="U471" s="67"/>
      <c r="V471" s="71"/>
      <c r="W471" s="171"/>
      <c r="X471" s="172"/>
      <c r="Y471" s="176">
        <f>X471+W471</f>
        <v>0</v>
      </c>
      <c r="AA471" s="192"/>
      <c r="AB471" s="193"/>
    </row>
    <row r="472" spans="2:28" hidden="1">
      <c r="B472" s="189">
        <f t="shared" ref="B472:B474" si="430">IF(J472=0,0,U472)</f>
        <v>0</v>
      </c>
      <c r="C472" s="189">
        <f t="shared" ref="C472:C474" ca="1" si="431">IF(OR(J472=0,I472=0),0,IF(_xlfn.IFNA(MATCH(B472,OFFSET($B$5,,,$G472,),),0)&gt;0,0,MAX(OFFSET($C$5,,,$G472,))+1))</f>
        <v>0</v>
      </c>
      <c r="D472" s="189">
        <f t="shared" ref="D472:D474" si="432">IF(J472=0,0,N472&amp;"-"&amp;U472)</f>
        <v>0</v>
      </c>
      <c r="E472" s="189">
        <f t="shared" ref="E472:E474" ca="1" si="433">IF(OR(J472=0,I472=0),0,IF(_xlfn.IFNA(MATCH(D472,OFFSET($D$5,,,$G472,),),0)&gt;0,0,_xlfn.MAXIFS(OFFSET($E$5,,,$G472,),OFFSET($J$5,,,$G472,),J472)+1))</f>
        <v>0</v>
      </c>
      <c r="F472" s="189">
        <f t="shared" ref="F472:F474" si="434">IF(J472=0,0,E472&amp;"-"&amp;N472)</f>
        <v>0</v>
      </c>
      <c r="G472" s="189" cm="1">
        <f t="array" aca="1" ref="G472" ca="1">OFFSET(G472,-1,,,)+1</f>
        <v>467</v>
      </c>
      <c r="H472" s="189">
        <f t="shared" ref="H472:H474" si="435">IF(OR($K472=0,$K472=""),$W472,0)</f>
        <v>0</v>
      </c>
      <c r="I472" s="189">
        <f t="shared" ref="I472:I474" si="436">H472*R472</f>
        <v>0</v>
      </c>
      <c r="J472" s="179">
        <f t="shared" ref="J472:J474" si="437">IF(AND(I472&lt;&gt;0,OR(K472=0,K472="")),N472&amp;" - Mapa",0)</f>
        <v>0</v>
      </c>
      <c r="K472" s="173" t="s">
        <v>493</v>
      </c>
      <c r="L472" s="174" t="str" cm="1">
        <f t="array" aca="1" ref="L472" ca="1">IF($K472="",OFFSET(L472,-1,,,),K472)</f>
        <v>02.09.02.01</v>
      </c>
      <c r="M472" s="175" t="str" cm="1">
        <f t="array" aca="1" ref="M472" ca="1">IF(OR($K472=0,$K472=""),OFFSET(M472,-1,,,),O472)</f>
        <v>TERRAPLENAGEM</v>
      </c>
      <c r="N472" s="67" t="s">
        <v>143</v>
      </c>
      <c r="O472" s="68" t="s">
        <v>4214</v>
      </c>
      <c r="P472" s="68"/>
      <c r="Q472" s="68"/>
      <c r="R472" s="69"/>
      <c r="S472" s="70"/>
      <c r="T472" s="70">
        <v>0</v>
      </c>
      <c r="U472" s="67"/>
      <c r="V472" s="71"/>
      <c r="W472" s="171"/>
      <c r="X472" s="172"/>
      <c r="Y472" s="176">
        <f t="shared" ref="Y472:Y474" si="438">X472+W472</f>
        <v>0</v>
      </c>
      <c r="AA472" s="192"/>
      <c r="AB472" s="193"/>
    </row>
    <row r="473" spans="2:28">
      <c r="B473" s="189">
        <f t="shared" si="430"/>
        <v>0</v>
      </c>
      <c r="C473" s="189">
        <f t="shared" ca="1" si="431"/>
        <v>0</v>
      </c>
      <c r="D473" s="189">
        <f t="shared" si="432"/>
        <v>0</v>
      </c>
      <c r="E473" s="189">
        <f t="shared" ca="1" si="433"/>
        <v>0</v>
      </c>
      <c r="F473" s="189">
        <f t="shared" si="434"/>
        <v>0</v>
      </c>
      <c r="G473" s="189" cm="1">
        <f t="array" aca="1" ref="G473" ca="1">OFFSET(G473,-1,,,)+1</f>
        <v>468</v>
      </c>
      <c r="H473" s="189">
        <f t="shared" si="435"/>
        <v>0</v>
      </c>
      <c r="I473" s="189">
        <f t="shared" si="436"/>
        <v>0</v>
      </c>
      <c r="J473" s="179">
        <f t="shared" si="437"/>
        <v>0</v>
      </c>
      <c r="K473" s="173" t="s">
        <v>494</v>
      </c>
      <c r="L473" s="174" t="str" cm="1">
        <f t="array" aca="1" ref="L473" ca="1">IF($K473="",OFFSET(L473,-1,,,),K473)</f>
        <v>02.09.02.01.01</v>
      </c>
      <c r="M473" s="175" t="str" cm="1">
        <f t="array" aca="1" ref="M473" ca="1">IF(OR($K473=0,$K473=""),OFFSET(M473,-1,,,),O473)</f>
        <v>LOCAÇÃO DE ESCAVADEIRA HIDRÁULICA (PC) - 8 TONELADAS</v>
      </c>
      <c r="N473" s="67" t="s">
        <v>498</v>
      </c>
      <c r="O473" s="68" t="s">
        <v>4218</v>
      </c>
      <c r="P473" s="68"/>
      <c r="Q473" s="68" t="s">
        <v>3259</v>
      </c>
      <c r="R473" s="69">
        <v>0.125</v>
      </c>
      <c r="S473" s="70">
        <v>33000</v>
      </c>
      <c r="T473" s="70">
        <v>4125</v>
      </c>
      <c r="U473" s="67"/>
      <c r="V473" s="71"/>
      <c r="W473" s="171"/>
      <c r="X473" s="172"/>
      <c r="Y473" s="176">
        <f t="shared" si="438"/>
        <v>0</v>
      </c>
      <c r="AA473" s="192"/>
      <c r="AB473" s="193"/>
    </row>
    <row r="474" spans="2:28" hidden="1">
      <c r="B474" s="189">
        <f t="shared" si="430"/>
        <v>0</v>
      </c>
      <c r="C474" s="189">
        <f t="shared" ca="1" si="431"/>
        <v>0</v>
      </c>
      <c r="D474" s="189">
        <f t="shared" si="432"/>
        <v>0</v>
      </c>
      <c r="E474" s="189">
        <f t="shared" ca="1" si="433"/>
        <v>0</v>
      </c>
      <c r="F474" s="189">
        <f t="shared" si="434"/>
        <v>0</v>
      </c>
      <c r="G474" s="189" cm="1">
        <f t="array" aca="1" ref="G474" ca="1">OFFSET(G474,-1,,,)+1</f>
        <v>469</v>
      </c>
      <c r="H474" s="189">
        <f t="shared" si="435"/>
        <v>0</v>
      </c>
      <c r="I474" s="189">
        <f t="shared" si="436"/>
        <v>0</v>
      </c>
      <c r="J474" s="179">
        <f t="shared" si="437"/>
        <v>0</v>
      </c>
      <c r="K474" s="173"/>
      <c r="L474" s="174" t="str" cm="1">
        <f t="array" aca="1" ref="L474" ca="1">IF($K474="",OFFSET(L474,-1,,,),K474)</f>
        <v>02.09.02.01.01</v>
      </c>
      <c r="M474" s="175" t="str" cm="1">
        <f t="array" aca="1" ref="M474" ca="1">IF(OR($K474=0,$K474=""),OFFSET(M474,-1,,,),O474)</f>
        <v>LOCAÇÃO DE ESCAVADEIRA HIDRÁULICA (PC) - 8 TONELADAS</v>
      </c>
      <c r="N474" s="67" t="s">
        <v>499</v>
      </c>
      <c r="O474" s="68" t="s">
        <v>500</v>
      </c>
      <c r="P474" s="68"/>
      <c r="Q474" s="68" t="s">
        <v>3252</v>
      </c>
      <c r="R474" s="69">
        <v>2.75</v>
      </c>
      <c r="S474" s="70">
        <v>1500</v>
      </c>
      <c r="T474" s="70">
        <v>4125</v>
      </c>
      <c r="U474" s="67" t="s">
        <v>495</v>
      </c>
      <c r="V474" s="71" t="s">
        <v>496</v>
      </c>
      <c r="W474" s="171"/>
      <c r="X474" s="172"/>
      <c r="Y474" s="176">
        <f t="shared" si="438"/>
        <v>0</v>
      </c>
      <c r="AA474" s="192"/>
      <c r="AB474" s="193"/>
    </row>
    <row r="475" spans="2:28">
      <c r="B475" s="189">
        <f t="shared" si="413"/>
        <v>0</v>
      </c>
      <c r="C475" s="189">
        <f t="shared" ca="1" si="414"/>
        <v>0</v>
      </c>
      <c r="D475" s="189">
        <f t="shared" si="415"/>
        <v>0</v>
      </c>
      <c r="E475" s="189">
        <f t="shared" ca="1" si="416"/>
        <v>0</v>
      </c>
      <c r="F475" s="189">
        <f t="shared" si="417"/>
        <v>0</v>
      </c>
      <c r="G475" s="189" cm="1">
        <f t="array" aca="1" ref="G475" ca="1">OFFSET(G475,-1,,,)+1</f>
        <v>470</v>
      </c>
      <c r="H475" s="189">
        <f t="shared" si="409"/>
        <v>0</v>
      </c>
      <c r="I475" s="189">
        <f t="shared" si="418"/>
        <v>0</v>
      </c>
      <c r="J475" s="179">
        <f t="shared" si="419"/>
        <v>0</v>
      </c>
      <c r="K475" s="173" t="s">
        <v>497</v>
      </c>
      <c r="L475" s="174" t="str" cm="1">
        <f t="array" aca="1" ref="L475" ca="1">IF($K475="",OFFSET(L475,-1,,,),K475)</f>
        <v>02.09.02.01.02</v>
      </c>
      <c r="M475" s="175" t="str" cm="1">
        <f t="array" aca="1" ref="M475" ca="1">IF(OR($K475=0,$K475=""),OFFSET(M475,-1,,,),O475)</f>
        <v>REATERRO COMPACTADO ACIMA 95% PN</v>
      </c>
      <c r="N475" s="67" t="s">
        <v>284</v>
      </c>
      <c r="O475" s="68" t="s">
        <v>4265</v>
      </c>
      <c r="P475" s="68"/>
      <c r="Q475" s="68" t="s">
        <v>3256</v>
      </c>
      <c r="R475" s="69">
        <v>49.39</v>
      </c>
      <c r="S475" s="70">
        <v>16.5</v>
      </c>
      <c r="T475" s="70">
        <v>814.93500000000006</v>
      </c>
      <c r="U475" s="67"/>
      <c r="V475" s="71"/>
      <c r="W475" s="171"/>
      <c r="X475" s="172"/>
      <c r="Y475" s="176">
        <f t="shared" si="420"/>
        <v>0</v>
      </c>
      <c r="AA475" s="192"/>
      <c r="AB475" s="193"/>
    </row>
    <row r="476" spans="2:28" hidden="1">
      <c r="B476" s="189">
        <f t="shared" si="278"/>
        <v>0</v>
      </c>
      <c r="C476" s="189">
        <f t="shared" ca="1" si="279"/>
        <v>0</v>
      </c>
      <c r="D476" s="189">
        <f t="shared" si="280"/>
        <v>0</v>
      </c>
      <c r="E476" s="189">
        <f t="shared" ca="1" si="281"/>
        <v>0</v>
      </c>
      <c r="F476" s="189">
        <f t="shared" si="282"/>
        <v>0</v>
      </c>
      <c r="G476" s="189" cm="1">
        <f t="array" aca="1" ref="G476" ca="1">OFFSET(G476,-1,,,)+1</f>
        <v>471</v>
      </c>
      <c r="H476" s="189">
        <f t="shared" si="268"/>
        <v>0</v>
      </c>
      <c r="I476" s="189">
        <f t="shared" si="283"/>
        <v>0</v>
      </c>
      <c r="J476" s="179">
        <f t="shared" si="284"/>
        <v>0</v>
      </c>
      <c r="K476" s="173"/>
      <c r="L476" s="174" t="str" cm="1">
        <f t="array" aca="1" ref="L476" ca="1">IF($K476="",OFFSET(L476,-1,,,),K476)</f>
        <v>02.09.02.01.02</v>
      </c>
      <c r="M476" s="175" t="str" cm="1">
        <f t="array" aca="1" ref="M476" ca="1">IF(OR($K476=0,$K476=""),OFFSET(M476,-1,,,),O476)</f>
        <v>REATERRO COMPACTADO ACIMA 95% PN</v>
      </c>
      <c r="N476" s="67" t="s">
        <v>285</v>
      </c>
      <c r="O476" s="68" t="s">
        <v>286</v>
      </c>
      <c r="P476" s="68"/>
      <c r="Q476" s="68" t="s">
        <v>3256</v>
      </c>
      <c r="R476" s="69">
        <v>49.39</v>
      </c>
      <c r="S476" s="70">
        <v>16.5</v>
      </c>
      <c r="T476" s="70">
        <v>814.93500000000006</v>
      </c>
      <c r="U476" s="67" t="s">
        <v>495</v>
      </c>
      <c r="V476" s="71" t="s">
        <v>496</v>
      </c>
      <c r="W476" s="171"/>
      <c r="X476" s="172"/>
      <c r="Y476" s="176">
        <f t="shared" si="331"/>
        <v>0</v>
      </c>
      <c r="AA476" s="192"/>
      <c r="AB476" s="193"/>
    </row>
    <row r="477" spans="2:28">
      <c r="B477" s="189">
        <f t="shared" si="278"/>
        <v>0</v>
      </c>
      <c r="C477" s="189">
        <f t="shared" ca="1" si="279"/>
        <v>0</v>
      </c>
      <c r="D477" s="189">
        <f t="shared" si="280"/>
        <v>0</v>
      </c>
      <c r="E477" s="189">
        <f t="shared" ca="1" si="281"/>
        <v>0</v>
      </c>
      <c r="F477" s="189">
        <f t="shared" si="282"/>
        <v>0</v>
      </c>
      <c r="G477" s="189" cm="1">
        <f t="array" aca="1" ref="G477" ca="1">OFFSET(G477,-1,,,)+1</f>
        <v>472</v>
      </c>
      <c r="H477" s="189">
        <f t="shared" si="268"/>
        <v>0</v>
      </c>
      <c r="I477" s="189">
        <f t="shared" si="283"/>
        <v>0</v>
      </c>
      <c r="J477" s="179">
        <f t="shared" si="284"/>
        <v>0</v>
      </c>
      <c r="K477" s="173" t="s">
        <v>501</v>
      </c>
      <c r="L477" s="174" t="str" cm="1">
        <f t="array" aca="1" ref="L477" ca="1">IF($K477="",OFFSET(L477,-1,,,),K477)</f>
        <v>02.09.02.01.03</v>
      </c>
      <c r="M477" s="175" t="str" cm="1">
        <f t="array" aca="1" ref="M477" ca="1">IF(OR($K477=0,$K477=""),OFFSET(M477,-1,,,),O477)</f>
        <v>TRANSPORTE BOTA FORA DE TERRA CUBICAGEM DE CORTE</v>
      </c>
      <c r="N477" s="67" t="s">
        <v>288</v>
      </c>
      <c r="O477" s="68" t="s">
        <v>4219</v>
      </c>
      <c r="P477" s="68"/>
      <c r="Q477" s="68" t="s">
        <v>3256</v>
      </c>
      <c r="R477" s="69">
        <v>12.46</v>
      </c>
      <c r="S477" s="70">
        <v>78</v>
      </c>
      <c r="T477" s="70">
        <v>971.88000000000011</v>
      </c>
      <c r="U477" s="67"/>
      <c r="V477" s="71"/>
      <c r="W477" s="171"/>
      <c r="X477" s="172"/>
      <c r="Y477" s="176">
        <f t="shared" si="331"/>
        <v>0</v>
      </c>
      <c r="AA477" s="192"/>
      <c r="AB477" s="193"/>
    </row>
    <row r="478" spans="2:28" hidden="1">
      <c r="B478" s="189">
        <f t="shared" si="278"/>
        <v>0</v>
      </c>
      <c r="C478" s="189">
        <f t="shared" ca="1" si="279"/>
        <v>0</v>
      </c>
      <c r="D478" s="189">
        <f t="shared" si="280"/>
        <v>0</v>
      </c>
      <c r="E478" s="189">
        <f t="shared" ca="1" si="281"/>
        <v>0</v>
      </c>
      <c r="F478" s="189">
        <f t="shared" si="282"/>
        <v>0</v>
      </c>
      <c r="G478" s="189" cm="1">
        <f t="array" aca="1" ref="G478" ca="1">OFFSET(G478,-1,,,)+1</f>
        <v>473</v>
      </c>
      <c r="H478" s="189">
        <f t="shared" si="268"/>
        <v>0</v>
      </c>
      <c r="I478" s="189">
        <f t="shared" si="283"/>
        <v>0</v>
      </c>
      <c r="J478" s="179">
        <f t="shared" si="284"/>
        <v>0</v>
      </c>
      <c r="K478" s="173"/>
      <c r="L478" s="174" t="str" cm="1">
        <f t="array" aca="1" ref="L478" ca="1">IF($K478="",OFFSET(L478,-1,,,),K478)</f>
        <v>02.09.02.01.03</v>
      </c>
      <c r="M478" s="175" t="str" cm="1">
        <f t="array" aca="1" ref="M478" ca="1">IF(OR($K478=0,$K478=""),OFFSET(M478,-1,,,),O478)</f>
        <v>TRANSPORTE BOTA FORA DE TERRA CUBICAGEM DE CORTE</v>
      </c>
      <c r="N478" s="67" t="s">
        <v>289</v>
      </c>
      <c r="O478" s="68" t="s">
        <v>290</v>
      </c>
      <c r="P478" s="68"/>
      <c r="Q478" s="68" t="s">
        <v>3256</v>
      </c>
      <c r="R478" s="69">
        <v>16.198</v>
      </c>
      <c r="S478" s="70">
        <v>60</v>
      </c>
      <c r="T478" s="70">
        <v>971.88</v>
      </c>
      <c r="U478" s="67" t="s">
        <v>495</v>
      </c>
      <c r="V478" s="71" t="s">
        <v>496</v>
      </c>
      <c r="W478" s="171"/>
      <c r="X478" s="172"/>
      <c r="Y478" s="176">
        <f t="shared" si="331"/>
        <v>0</v>
      </c>
      <c r="AA478" s="192"/>
      <c r="AB478" s="193"/>
    </row>
    <row r="479" spans="2:28" hidden="1">
      <c r="B479" s="189">
        <f t="shared" si="278"/>
        <v>0</v>
      </c>
      <c r="C479" s="189">
        <f t="shared" ca="1" si="279"/>
        <v>0</v>
      </c>
      <c r="D479" s="189">
        <f t="shared" si="280"/>
        <v>0</v>
      </c>
      <c r="E479" s="189">
        <f t="shared" ca="1" si="281"/>
        <v>0</v>
      </c>
      <c r="F479" s="189">
        <f t="shared" si="282"/>
        <v>0</v>
      </c>
      <c r="G479" s="189" cm="1">
        <f t="array" aca="1" ref="G479" ca="1">OFFSET(G479,-1,,,)+1</f>
        <v>474</v>
      </c>
      <c r="H479" s="189">
        <f t="shared" si="268"/>
        <v>0</v>
      </c>
      <c r="I479" s="189">
        <f t="shared" si="283"/>
        <v>0</v>
      </c>
      <c r="J479" s="179">
        <f t="shared" si="284"/>
        <v>0</v>
      </c>
      <c r="K479" s="173" t="s">
        <v>504</v>
      </c>
      <c r="L479" s="174" t="str" cm="1">
        <f t="array" aca="1" ref="L479" ca="1">IF($K479="",OFFSET(L479,-1,,,),K479)</f>
        <v>02.09.02.02</v>
      </c>
      <c r="M479" s="175" t="str" cm="1">
        <f t="array" aca="1" ref="M479" ca="1">IF(OR($K479=0,$K479=""),OFFSET(M479,-1,,,),O479)</f>
        <v>FUNDAÇÃO</v>
      </c>
      <c r="N479" s="67" t="s">
        <v>143</v>
      </c>
      <c r="O479" s="68" t="s">
        <v>4330</v>
      </c>
      <c r="P479" s="68"/>
      <c r="Q479" s="68"/>
      <c r="R479" s="69"/>
      <c r="S479" s="70"/>
      <c r="T479" s="70">
        <v>0</v>
      </c>
      <c r="U479" s="67"/>
      <c r="V479" s="71"/>
      <c r="W479" s="171"/>
      <c r="X479" s="172"/>
      <c r="Y479" s="176">
        <f t="shared" si="331"/>
        <v>0</v>
      </c>
      <c r="AA479" s="192"/>
      <c r="AB479" s="193"/>
    </row>
    <row r="480" spans="2:28">
      <c r="B480" s="189">
        <f t="shared" si="278"/>
        <v>0</v>
      </c>
      <c r="C480" s="189">
        <f t="shared" ca="1" si="279"/>
        <v>0</v>
      </c>
      <c r="D480" s="189">
        <f t="shared" si="280"/>
        <v>0</v>
      </c>
      <c r="E480" s="189">
        <f t="shared" ca="1" si="281"/>
        <v>0</v>
      </c>
      <c r="F480" s="189">
        <f t="shared" si="282"/>
        <v>0</v>
      </c>
      <c r="G480" s="189" cm="1">
        <f t="array" aca="1" ref="G480" ca="1">OFFSET(G480,-1,,,)+1</f>
        <v>475</v>
      </c>
      <c r="H480" s="189">
        <f t="shared" si="268"/>
        <v>0</v>
      </c>
      <c r="I480" s="189">
        <f t="shared" si="283"/>
        <v>0</v>
      </c>
      <c r="J480" s="179">
        <f t="shared" si="284"/>
        <v>0</v>
      </c>
      <c r="K480" s="173" t="s">
        <v>505</v>
      </c>
      <c r="L480" s="174" t="str" cm="1">
        <f t="array" aca="1" ref="L480" ca="1">IF($K480="",OFFSET(L480,-1,,,),K480)</f>
        <v>02.09.02.02.01</v>
      </c>
      <c r="M480" s="175" t="str" cm="1">
        <f t="array" aca="1" ref="M480" ca="1">IF(OR($K480=0,$K480=""),OFFSET(M480,-1,,,),O480)</f>
        <v>FABRICAÇÃO DE FORMA DE MADEIRA PARA BORDA DE LAJÃO, COM TABUAS E SARRAFOS - 2 APROVEITAMENTO</v>
      </c>
      <c r="N480" s="67" t="s">
        <v>442</v>
      </c>
      <c r="O480" s="68" t="s">
        <v>4287</v>
      </c>
      <c r="P480" s="68"/>
      <c r="Q480" s="68" t="s">
        <v>3253</v>
      </c>
      <c r="R480" s="69">
        <v>16.8</v>
      </c>
      <c r="S480" s="70">
        <v>33.2468</v>
      </c>
      <c r="T480" s="70">
        <v>558.54624000000001</v>
      </c>
      <c r="U480" s="67"/>
      <c r="V480" s="71"/>
      <c r="W480" s="171"/>
      <c r="X480" s="172"/>
      <c r="Y480" s="176">
        <f t="shared" si="331"/>
        <v>0</v>
      </c>
      <c r="AA480" s="192"/>
      <c r="AB480" s="193"/>
    </row>
    <row r="481" spans="2:28" hidden="1">
      <c r="B481" s="189">
        <f t="shared" si="278"/>
        <v>0</v>
      </c>
      <c r="C481" s="189">
        <f t="shared" ca="1" si="279"/>
        <v>0</v>
      </c>
      <c r="D481" s="189">
        <f t="shared" si="280"/>
        <v>0</v>
      </c>
      <c r="E481" s="189">
        <f t="shared" ca="1" si="281"/>
        <v>0</v>
      </c>
      <c r="F481" s="189">
        <f t="shared" si="282"/>
        <v>0</v>
      </c>
      <c r="G481" s="189" cm="1">
        <f t="array" aca="1" ref="G481" ca="1">OFFSET(G481,-1,,,)+1</f>
        <v>476</v>
      </c>
      <c r="H481" s="189">
        <f t="shared" si="268"/>
        <v>0</v>
      </c>
      <c r="I481" s="189">
        <f t="shared" si="283"/>
        <v>0</v>
      </c>
      <c r="J481" s="179">
        <f t="shared" si="284"/>
        <v>0</v>
      </c>
      <c r="K481" s="173"/>
      <c r="L481" s="174" t="str" cm="1">
        <f t="array" aca="1" ref="L481" ca="1">IF($K481="",OFFSET(L481,-1,,,),K481)</f>
        <v>02.09.02.02.01</v>
      </c>
      <c r="M481" s="175" t="str" cm="1">
        <f t="array" aca="1" ref="M481" ca="1">IF(OR($K481=0,$K481=""),OFFSET(M481,-1,,,),O481)</f>
        <v>FABRICAÇÃO DE FORMA DE MADEIRA PARA BORDA DE LAJÃO, COM TABUAS E SARRAFOS - 2 APROVEITAMENTO</v>
      </c>
      <c r="N481" s="67" t="s">
        <v>169</v>
      </c>
      <c r="O481" s="68" t="s">
        <v>170</v>
      </c>
      <c r="P481" s="68"/>
      <c r="Q481" s="68" t="s">
        <v>3253</v>
      </c>
      <c r="R481" s="69">
        <v>8.4</v>
      </c>
      <c r="S481" s="70">
        <v>6</v>
      </c>
      <c r="T481" s="70">
        <v>50.400000000000006</v>
      </c>
      <c r="U481" s="67" t="s">
        <v>495</v>
      </c>
      <c r="V481" s="71" t="s">
        <v>496</v>
      </c>
      <c r="W481" s="171"/>
      <c r="X481" s="172"/>
      <c r="Y481" s="176">
        <f t="shared" si="331"/>
        <v>0</v>
      </c>
      <c r="AA481" s="192"/>
      <c r="AB481" s="193"/>
    </row>
    <row r="482" spans="2:28" hidden="1">
      <c r="B482" s="189">
        <f t="shared" si="278"/>
        <v>0</v>
      </c>
      <c r="C482" s="189">
        <f t="shared" ca="1" si="279"/>
        <v>0</v>
      </c>
      <c r="D482" s="189">
        <f t="shared" si="280"/>
        <v>0</v>
      </c>
      <c r="E482" s="189">
        <f t="shared" ca="1" si="281"/>
        <v>0</v>
      </c>
      <c r="F482" s="189">
        <f t="shared" si="282"/>
        <v>0</v>
      </c>
      <c r="G482" s="189" cm="1">
        <f t="array" aca="1" ref="G482" ca="1">OFFSET(G482,-1,,,)+1</f>
        <v>477</v>
      </c>
      <c r="H482" s="189">
        <f t="shared" si="268"/>
        <v>0</v>
      </c>
      <c r="I482" s="189">
        <f t="shared" si="283"/>
        <v>0</v>
      </c>
      <c r="J482" s="179">
        <f t="shared" si="284"/>
        <v>0</v>
      </c>
      <c r="K482" s="173"/>
      <c r="L482" s="174" t="str" cm="1">
        <f t="array" aca="1" ref="L482" ca="1">IF($K482="",OFFSET(L482,-1,,,),K482)</f>
        <v>02.09.02.02.01</v>
      </c>
      <c r="M482" s="175" t="str" cm="1">
        <f t="array" aca="1" ref="M482" ca="1">IF(OR($K482=0,$K482=""),OFFSET(M482,-1,,,),O482)</f>
        <v>FABRICAÇÃO DE FORMA DE MADEIRA PARA BORDA DE LAJÃO, COM TABUAS E SARRAFOS - 2 APROVEITAMENTO</v>
      </c>
      <c r="N482" s="67" t="s">
        <v>171</v>
      </c>
      <c r="O482" s="68" t="s">
        <v>172</v>
      </c>
      <c r="P482" s="68"/>
      <c r="Q482" s="68" t="s">
        <v>3255</v>
      </c>
      <c r="R482" s="69">
        <v>2.52</v>
      </c>
      <c r="S482" s="70">
        <v>18</v>
      </c>
      <c r="T482" s="70">
        <v>45.36</v>
      </c>
      <c r="U482" s="67" t="s">
        <v>495</v>
      </c>
      <c r="V482" s="71" t="s">
        <v>496</v>
      </c>
      <c r="W482" s="171"/>
      <c r="X482" s="172"/>
      <c r="Y482" s="176">
        <f t="shared" si="331"/>
        <v>0</v>
      </c>
      <c r="AA482" s="192"/>
      <c r="AB482" s="193"/>
    </row>
    <row r="483" spans="2:28" hidden="1">
      <c r="B483" s="189">
        <f>IF(J483=0,0,U483)</f>
        <v>0</v>
      </c>
      <c r="C483" s="189">
        <f ca="1">IF(OR(J483=0,I483=0),0,IF(_xlfn.IFNA(MATCH(B483,OFFSET($B$5,,,$G483,),),0)&gt;0,0,MAX(OFFSET($C$5,,,$G483,))+1))</f>
        <v>0</v>
      </c>
      <c r="D483" s="189">
        <f>IF(J483=0,0,N483&amp;"-"&amp;U483)</f>
        <v>0</v>
      </c>
      <c r="E483" s="189">
        <f ca="1">IF(OR(J483=0,I483=0),0,IF(_xlfn.IFNA(MATCH(D483,OFFSET($D$5,,,$G483,),),0)&gt;0,0,_xlfn.MAXIFS(OFFSET($E$5,,,$G483,),OFFSET($J$5,,,$G483,),J483)+1))</f>
        <v>0</v>
      </c>
      <c r="F483" s="189">
        <f>IF(J483=0,0,E483&amp;"-"&amp;N483)</f>
        <v>0</v>
      </c>
      <c r="G483" s="189" cm="1">
        <f t="array" aca="1" ref="G483" ca="1">OFFSET(G483,-1,,,)+1</f>
        <v>478</v>
      </c>
      <c r="H483" s="189">
        <f>IF(OR($K483=0,$K483=""),$W483,0)</f>
        <v>0</v>
      </c>
      <c r="I483" s="189">
        <f>H483*R483</f>
        <v>0</v>
      </c>
      <c r="J483" s="179">
        <f>IF(AND(I483&lt;&gt;0,OR(K483=0,K483="")),N483&amp;" - Mapa",0)</f>
        <v>0</v>
      </c>
      <c r="K483" s="173"/>
      <c r="L483" s="174" t="str" cm="1">
        <f t="array" aca="1" ref="L483" ca="1">IF($K483="",OFFSET(L483,-1,,,),K483)</f>
        <v>02.09.02.02.01</v>
      </c>
      <c r="M483" s="175" t="str" cm="1">
        <f t="array" aca="1" ref="M483" ca="1">IF(OR($K483=0,$K483=""),OFFSET(M483,-1,,,),O483)</f>
        <v>FABRICAÇÃO DE FORMA DE MADEIRA PARA BORDA DE LAJÃO, COM TABUAS E SARRAFOS - 2 APROVEITAMENTO</v>
      </c>
      <c r="N483" s="67" t="s">
        <v>207</v>
      </c>
      <c r="O483" s="68" t="s">
        <v>208</v>
      </c>
      <c r="P483" s="68"/>
      <c r="Q483" s="68" t="s">
        <v>3253</v>
      </c>
      <c r="R483" s="69">
        <v>4.2</v>
      </c>
      <c r="S483" s="70">
        <v>2.1</v>
      </c>
      <c r="T483" s="70">
        <v>8.82</v>
      </c>
      <c r="U483" s="67" t="s">
        <v>495</v>
      </c>
      <c r="V483" s="71" t="s">
        <v>496</v>
      </c>
      <c r="W483" s="171"/>
      <c r="X483" s="172"/>
      <c r="Y483" s="176">
        <f>X483+W483</f>
        <v>0</v>
      </c>
      <c r="AA483" s="192"/>
      <c r="AB483" s="193"/>
    </row>
    <row r="484" spans="2:28" hidden="1">
      <c r="B484" s="189">
        <f t="shared" ref="B484:B486" si="439">IF(J484=0,0,U484)</f>
        <v>0</v>
      </c>
      <c r="C484" s="189">
        <f t="shared" ref="C484:C486" ca="1" si="440">IF(OR(J484=0,I484=0),0,IF(_xlfn.IFNA(MATCH(B484,OFFSET($B$5,,,$G484,),),0)&gt;0,0,MAX(OFFSET($C$5,,,$G484,))+1))</f>
        <v>0</v>
      </c>
      <c r="D484" s="189">
        <f t="shared" ref="D484:D486" si="441">IF(J484=0,0,N484&amp;"-"&amp;U484)</f>
        <v>0</v>
      </c>
      <c r="E484" s="189">
        <f t="shared" ref="E484:E486" ca="1" si="442">IF(OR(J484=0,I484=0),0,IF(_xlfn.IFNA(MATCH(D484,OFFSET($D$5,,,$G484,),),0)&gt;0,0,_xlfn.MAXIFS(OFFSET($E$5,,,$G484,),OFFSET($J$5,,,$G484,),J484)+1))</f>
        <v>0</v>
      </c>
      <c r="F484" s="189">
        <f t="shared" ref="F484:F486" si="443">IF(J484=0,0,E484&amp;"-"&amp;N484)</f>
        <v>0</v>
      </c>
      <c r="G484" s="189" cm="1">
        <f t="array" aca="1" ref="G484" ca="1">OFFSET(G484,-1,,,)+1</f>
        <v>479</v>
      </c>
      <c r="H484" s="189">
        <f t="shared" ref="H484:H490" si="444">IF(OR($K484=0,$K484=""),$W484,0)</f>
        <v>0</v>
      </c>
      <c r="I484" s="189">
        <f t="shared" ref="I484:I486" si="445">H484*R484</f>
        <v>0</v>
      </c>
      <c r="J484" s="179">
        <f t="shared" ref="J484:J486" si="446">IF(AND(I484&lt;&gt;0,OR(K484=0,K484="")),N484&amp;" - Mapa",0)</f>
        <v>0</v>
      </c>
      <c r="K484" s="173"/>
      <c r="L484" s="174" t="str" cm="1">
        <f t="array" aca="1" ref="L484" ca="1">IF($K484="",OFFSET(L484,-1,,,),K484)</f>
        <v>02.09.02.02.01</v>
      </c>
      <c r="M484" s="175" t="str" cm="1">
        <f t="array" aca="1" ref="M484" ca="1">IF(OR($K484=0,$K484=""),OFFSET(M484,-1,,,),O484)</f>
        <v>FABRICAÇÃO DE FORMA DE MADEIRA PARA BORDA DE LAJÃO, COM TABUAS E SARRAFOS - 2 APROVEITAMENTO</v>
      </c>
      <c r="N484" s="67" t="s">
        <v>310</v>
      </c>
      <c r="O484" s="68" t="s">
        <v>311</v>
      </c>
      <c r="P484" s="68"/>
      <c r="Q484" s="68" t="s">
        <v>3254</v>
      </c>
      <c r="R484" s="69">
        <v>16.783200000000001</v>
      </c>
      <c r="S484" s="70">
        <v>3.2</v>
      </c>
      <c r="T484" s="70">
        <v>53.706240000000008</v>
      </c>
      <c r="U484" s="67" t="s">
        <v>495</v>
      </c>
      <c r="V484" s="71" t="s">
        <v>496</v>
      </c>
      <c r="W484" s="171"/>
      <c r="X484" s="172"/>
      <c r="Y484" s="176">
        <f t="shared" ref="Y484:Y486" si="447">X484+W484</f>
        <v>0</v>
      </c>
      <c r="AA484" s="192"/>
      <c r="AB484" s="193"/>
    </row>
    <row r="485" spans="2:28" hidden="1">
      <c r="B485" s="189">
        <f t="shared" si="439"/>
        <v>0</v>
      </c>
      <c r="C485" s="189">
        <f t="shared" ca="1" si="440"/>
        <v>0</v>
      </c>
      <c r="D485" s="189">
        <f t="shared" si="441"/>
        <v>0</v>
      </c>
      <c r="E485" s="189">
        <f t="shared" ca="1" si="442"/>
        <v>0</v>
      </c>
      <c r="F485" s="189">
        <f t="shared" si="443"/>
        <v>0</v>
      </c>
      <c r="G485" s="189" cm="1">
        <f t="array" aca="1" ref="G485" ca="1">OFFSET(G485,-1,,,)+1</f>
        <v>480</v>
      </c>
      <c r="H485" s="189">
        <f t="shared" si="444"/>
        <v>0</v>
      </c>
      <c r="I485" s="189">
        <f t="shared" si="445"/>
        <v>0</v>
      </c>
      <c r="J485" s="179">
        <f t="shared" si="446"/>
        <v>0</v>
      </c>
      <c r="K485" s="173"/>
      <c r="L485" s="174" t="str" cm="1">
        <f t="array" aca="1" ref="L485" ca="1">IF($K485="",OFFSET(L485,-1,,,),K485)</f>
        <v>02.09.02.02.01</v>
      </c>
      <c r="M485" s="175" t="str" cm="1">
        <f t="array" aca="1" ref="M485" ca="1">IF(OR($K485=0,$K485=""),OFFSET(M485,-1,,,),O485)</f>
        <v>FABRICAÇÃO DE FORMA DE MADEIRA PARA BORDA DE LAJÃO, COM TABUAS E SARRAFOS - 2 APROVEITAMENTO</v>
      </c>
      <c r="N485" s="67" t="s">
        <v>175</v>
      </c>
      <c r="O485" s="68" t="s">
        <v>176</v>
      </c>
      <c r="P485" s="68"/>
      <c r="Q485" s="68" t="s">
        <v>3253</v>
      </c>
      <c r="R485" s="69">
        <v>8.4</v>
      </c>
      <c r="S485" s="70">
        <v>8.5</v>
      </c>
      <c r="T485" s="70">
        <v>71.400000000000006</v>
      </c>
      <c r="U485" s="67" t="s">
        <v>495</v>
      </c>
      <c r="V485" s="71" t="s">
        <v>496</v>
      </c>
      <c r="W485" s="171"/>
      <c r="X485" s="172"/>
      <c r="Y485" s="176">
        <f t="shared" si="447"/>
        <v>0</v>
      </c>
      <c r="AA485" s="192"/>
      <c r="AB485" s="193"/>
    </row>
    <row r="486" spans="2:28" hidden="1">
      <c r="B486" s="189">
        <f t="shared" si="439"/>
        <v>0</v>
      </c>
      <c r="C486" s="189">
        <f t="shared" ca="1" si="440"/>
        <v>0</v>
      </c>
      <c r="D486" s="189">
        <f t="shared" si="441"/>
        <v>0</v>
      </c>
      <c r="E486" s="189">
        <f t="shared" ca="1" si="442"/>
        <v>0</v>
      </c>
      <c r="F486" s="189">
        <f t="shared" si="443"/>
        <v>0</v>
      </c>
      <c r="G486" s="189" cm="1">
        <f t="array" aca="1" ref="G486" ca="1">OFFSET(G486,-1,,,)+1</f>
        <v>481</v>
      </c>
      <c r="H486" s="189">
        <f t="shared" si="444"/>
        <v>0</v>
      </c>
      <c r="I486" s="189">
        <f t="shared" si="445"/>
        <v>0</v>
      </c>
      <c r="J486" s="179">
        <f t="shared" si="446"/>
        <v>0</v>
      </c>
      <c r="K486" s="173"/>
      <c r="L486" s="174" t="str" cm="1">
        <f t="array" aca="1" ref="L486" ca="1">IF($K486="",OFFSET(L486,-1,,,),K486)</f>
        <v>02.09.02.02.01</v>
      </c>
      <c r="M486" s="175" t="str" cm="1">
        <f t="array" aca="1" ref="M486" ca="1">IF(OR($K486=0,$K486=""),OFFSET(M486,-1,,,),O486)</f>
        <v>FABRICAÇÃO DE FORMA DE MADEIRA PARA BORDA DE LAJÃO, COM TABUAS E SARRAFOS - 2 APROVEITAMENTO</v>
      </c>
      <c r="N486" s="67" t="s">
        <v>443</v>
      </c>
      <c r="O486" s="68" t="s">
        <v>444</v>
      </c>
      <c r="P486" s="68"/>
      <c r="Q486" s="68" t="s">
        <v>3255</v>
      </c>
      <c r="R486" s="69">
        <v>0.75600000000000001</v>
      </c>
      <c r="S486" s="70">
        <v>35</v>
      </c>
      <c r="T486" s="70">
        <v>26.46</v>
      </c>
      <c r="U486" s="67" t="s">
        <v>495</v>
      </c>
      <c r="V486" s="71" t="s">
        <v>496</v>
      </c>
      <c r="W486" s="171"/>
      <c r="X486" s="172"/>
      <c r="Y486" s="176">
        <f t="shared" si="447"/>
        <v>0</v>
      </c>
      <c r="AA486" s="192"/>
      <c r="AB486" s="193"/>
    </row>
    <row r="487" spans="2:28" hidden="1">
      <c r="B487" s="189">
        <f>IF(J487=0,0,U487)</f>
        <v>0</v>
      </c>
      <c r="C487" s="189">
        <f ca="1">IF(OR(J487=0,I487=0),0,IF(_xlfn.IFNA(MATCH(B487,OFFSET($B$5,,,$G487,),),0)&gt;0,0,MAX(OFFSET($C$5,,,$G487,))+1))</f>
        <v>0</v>
      </c>
      <c r="D487" s="189">
        <f>IF(J487=0,0,N487&amp;"-"&amp;U487)</f>
        <v>0</v>
      </c>
      <c r="E487" s="189">
        <f ca="1">IF(OR(J487=0,I487=0),0,IF(_xlfn.IFNA(MATCH(D487,OFFSET($D$5,,,$G487,),),0)&gt;0,0,_xlfn.MAXIFS(OFFSET($E$5,,,$G487,),OFFSET($J$5,,,$G487,),J487)+1))</f>
        <v>0</v>
      </c>
      <c r="F487" s="189">
        <f>IF(J487=0,0,E487&amp;"-"&amp;N487)</f>
        <v>0</v>
      </c>
      <c r="G487" s="189" cm="1">
        <f t="array" aca="1" ref="G487" ca="1">OFFSET(G487,-1,,,)+1</f>
        <v>482</v>
      </c>
      <c r="H487" s="189">
        <f>IF(OR($K487=0,$K487=""),$W487,0)</f>
        <v>0</v>
      </c>
      <c r="I487" s="189">
        <f>H487*R487</f>
        <v>0</v>
      </c>
      <c r="J487" s="179">
        <f>IF(AND(I487&lt;&gt;0,OR(K487=0,K487="")),N487&amp;" - Mapa",0)</f>
        <v>0</v>
      </c>
      <c r="K487" s="173"/>
      <c r="L487" s="174" t="str" cm="1">
        <f t="array" aca="1" ref="L487" ca="1">IF($K487="",OFFSET(L487,-1,,,),K487)</f>
        <v>02.09.02.02.01</v>
      </c>
      <c r="M487" s="175" t="str" cm="1">
        <f t="array" aca="1" ref="M487" ca="1">IF(OR($K487=0,$K487=""),OFFSET(M487,-1,,,),O487)</f>
        <v>FABRICAÇÃO DE FORMA DE MADEIRA PARA BORDA DE LAJÃO, COM TABUAS E SARRAFOS - 2 APROVEITAMENTO</v>
      </c>
      <c r="N487" s="67" t="s">
        <v>445</v>
      </c>
      <c r="O487" s="68" t="s">
        <v>446</v>
      </c>
      <c r="P487" s="68"/>
      <c r="Q487" s="68" t="s">
        <v>3258</v>
      </c>
      <c r="R487" s="69">
        <v>16.8</v>
      </c>
      <c r="S487" s="70">
        <v>18</v>
      </c>
      <c r="T487" s="70">
        <v>302.40000000000003</v>
      </c>
      <c r="U487" s="67" t="s">
        <v>495</v>
      </c>
      <c r="V487" s="71" t="s">
        <v>496</v>
      </c>
      <c r="W487" s="171"/>
      <c r="X487" s="172"/>
      <c r="Y487" s="176">
        <f>X487+W487</f>
        <v>0</v>
      </c>
      <c r="AA487" s="192"/>
      <c r="AB487" s="193"/>
    </row>
    <row r="488" spans="2:28">
      <c r="B488" s="189">
        <f t="shared" ref="B488:B490" si="448">IF(J488=0,0,U488)</f>
        <v>0</v>
      </c>
      <c r="C488" s="189">
        <f t="shared" ref="C488:C490" ca="1" si="449">IF(OR(J488=0,I488=0),0,IF(_xlfn.IFNA(MATCH(B488,OFFSET($B$5,,,$G488,),),0)&gt;0,0,MAX(OFFSET($C$5,,,$G488,))+1))</f>
        <v>0</v>
      </c>
      <c r="D488" s="189">
        <f t="shared" ref="D488:D490" si="450">IF(J488=0,0,N488&amp;"-"&amp;U488)</f>
        <v>0</v>
      </c>
      <c r="E488" s="189">
        <f t="shared" ref="E488:E490" ca="1" si="451">IF(OR(J488=0,I488=0),0,IF(_xlfn.IFNA(MATCH(D488,OFFSET($D$5,,,$G488,),),0)&gt;0,0,_xlfn.MAXIFS(OFFSET($E$5,,,$G488,),OFFSET($J$5,,,$G488,),J488)+1))</f>
        <v>0</v>
      </c>
      <c r="F488" s="189">
        <f t="shared" ref="F488:F490" si="452">IF(J488=0,0,E488&amp;"-"&amp;N488)</f>
        <v>0</v>
      </c>
      <c r="G488" s="189" cm="1">
        <f t="array" aca="1" ref="G488" ca="1">OFFSET(G488,-1,,,)+1</f>
        <v>483</v>
      </c>
      <c r="H488" s="189">
        <f t="shared" si="444"/>
        <v>0</v>
      </c>
      <c r="I488" s="189">
        <f t="shared" ref="I488:I490" si="453">H488*R488</f>
        <v>0</v>
      </c>
      <c r="J488" s="179">
        <f t="shared" ref="J488:J490" si="454">IF(AND(I488&lt;&gt;0,OR(K488=0,K488="")),N488&amp;" - Mapa",0)</f>
        <v>0</v>
      </c>
      <c r="K488" s="173" t="s">
        <v>506</v>
      </c>
      <c r="L488" s="174" t="str" cm="1">
        <f t="array" aca="1" ref="L488" ca="1">IF($K488="",OFFSET(L488,-1,,,),K488)</f>
        <v>02.09.02.02.02</v>
      </c>
      <c r="M488" s="175" t="str" cm="1">
        <f t="array" aca="1" ref="M488" ca="1">IF(OR($K488=0,$K488=""),OFFSET(M488,-1,,,),O488)</f>
        <v>PREPARAÇÃO PARA CONCRETAGEM DE RADIER</v>
      </c>
      <c r="N488" s="67" t="s">
        <v>439</v>
      </c>
      <c r="O488" s="68" t="s">
        <v>4285</v>
      </c>
      <c r="P488" s="68"/>
      <c r="Q488" s="68" t="s">
        <v>3258</v>
      </c>
      <c r="R488" s="69">
        <v>17.64</v>
      </c>
      <c r="S488" s="70">
        <v>55.215000000000003</v>
      </c>
      <c r="T488" s="70">
        <v>973.99260000000004</v>
      </c>
      <c r="U488" s="67"/>
      <c r="V488" s="71"/>
      <c r="W488" s="171"/>
      <c r="X488" s="172"/>
      <c r="Y488" s="176">
        <f t="shared" ref="Y488:Y490" si="455">X488+W488</f>
        <v>0</v>
      </c>
      <c r="AA488" s="192"/>
      <c r="AB488" s="193"/>
    </row>
    <row r="489" spans="2:28" hidden="1">
      <c r="B489" s="189">
        <f t="shared" si="448"/>
        <v>0</v>
      </c>
      <c r="C489" s="189">
        <f t="shared" ca="1" si="449"/>
        <v>0</v>
      </c>
      <c r="D489" s="189">
        <f t="shared" si="450"/>
        <v>0</v>
      </c>
      <c r="E489" s="189">
        <f t="shared" ca="1" si="451"/>
        <v>0</v>
      </c>
      <c r="F489" s="189">
        <f t="shared" si="452"/>
        <v>0</v>
      </c>
      <c r="G489" s="189" cm="1">
        <f t="array" aca="1" ref="G489" ca="1">OFFSET(G489,-1,,,)+1</f>
        <v>484</v>
      </c>
      <c r="H489" s="189">
        <f t="shared" si="444"/>
        <v>0</v>
      </c>
      <c r="I489" s="189">
        <f t="shared" si="453"/>
        <v>0</v>
      </c>
      <c r="J489" s="179">
        <f t="shared" si="454"/>
        <v>0</v>
      </c>
      <c r="K489" s="173"/>
      <c r="L489" s="174" t="str" cm="1">
        <f t="array" aca="1" ref="L489" ca="1">IF($K489="",OFFSET(L489,-1,,,),K489)</f>
        <v>02.09.02.02.02</v>
      </c>
      <c r="M489" s="175" t="str" cm="1">
        <f t="array" aca="1" ref="M489" ca="1">IF(OR($K489=0,$K489=""),OFFSET(M489,-1,,,),O489)</f>
        <v>PREPARAÇÃO PARA CONCRETAGEM DE RADIER</v>
      </c>
      <c r="N489" s="67" t="s">
        <v>3842</v>
      </c>
      <c r="O489" s="68" t="s">
        <v>4286</v>
      </c>
      <c r="P489" s="68"/>
      <c r="Q489" s="68" t="s">
        <v>3258</v>
      </c>
      <c r="R489" s="69">
        <v>17.64</v>
      </c>
      <c r="S489" s="70">
        <v>20</v>
      </c>
      <c r="T489" s="70">
        <v>352.8</v>
      </c>
      <c r="U489" s="67" t="s">
        <v>495</v>
      </c>
      <c r="V489" s="71" t="s">
        <v>496</v>
      </c>
      <c r="W489" s="171"/>
      <c r="X489" s="172"/>
      <c r="Y489" s="176">
        <f t="shared" si="455"/>
        <v>0</v>
      </c>
      <c r="AA489" s="192"/>
      <c r="AB489" s="193"/>
    </row>
    <row r="490" spans="2:28" hidden="1">
      <c r="B490" s="189">
        <f t="shared" si="448"/>
        <v>0</v>
      </c>
      <c r="C490" s="189">
        <f t="shared" ca="1" si="449"/>
        <v>0</v>
      </c>
      <c r="D490" s="189">
        <f t="shared" si="450"/>
        <v>0</v>
      </c>
      <c r="E490" s="189">
        <f t="shared" ca="1" si="451"/>
        <v>0</v>
      </c>
      <c r="F490" s="189">
        <f t="shared" si="452"/>
        <v>0</v>
      </c>
      <c r="G490" s="189" cm="1">
        <f t="array" aca="1" ref="G490" ca="1">OFFSET(G490,-1,,,)+1</f>
        <v>485</v>
      </c>
      <c r="H490" s="189">
        <f t="shared" si="444"/>
        <v>0</v>
      </c>
      <c r="I490" s="189">
        <f t="shared" si="453"/>
        <v>0</v>
      </c>
      <c r="J490" s="179">
        <f t="shared" si="454"/>
        <v>0</v>
      </c>
      <c r="K490" s="173"/>
      <c r="L490" s="174" t="str" cm="1">
        <f t="array" aca="1" ref="L490" ca="1">IF($K490="",OFFSET(L490,-1,,,),K490)</f>
        <v>02.09.02.02.02</v>
      </c>
      <c r="M490" s="175" t="str" cm="1">
        <f t="array" aca="1" ref="M490" ca="1">IF(OR($K490=0,$K490=""),OFFSET(M490,-1,,,),O490)</f>
        <v>PREPARAÇÃO PARA CONCRETAGEM DE RADIER</v>
      </c>
      <c r="N490" s="67" t="s">
        <v>440</v>
      </c>
      <c r="O490" s="68" t="s">
        <v>441</v>
      </c>
      <c r="P490" s="68"/>
      <c r="Q490" s="68" t="s">
        <v>3258</v>
      </c>
      <c r="R490" s="69">
        <v>17.64</v>
      </c>
      <c r="S490" s="70">
        <v>12</v>
      </c>
      <c r="T490" s="70">
        <v>211.68</v>
      </c>
      <c r="U490" s="67" t="s">
        <v>495</v>
      </c>
      <c r="V490" s="71" t="s">
        <v>496</v>
      </c>
      <c r="W490" s="171"/>
      <c r="X490" s="172"/>
      <c r="Y490" s="176">
        <f t="shared" si="455"/>
        <v>0</v>
      </c>
      <c r="AA490" s="192"/>
      <c r="AB490" s="193"/>
    </row>
    <row r="491" spans="2:28" hidden="1">
      <c r="B491" s="189">
        <f t="shared" si="278"/>
        <v>0</v>
      </c>
      <c r="C491" s="189">
        <f t="shared" ca="1" si="279"/>
        <v>0</v>
      </c>
      <c r="D491" s="189">
        <f t="shared" si="280"/>
        <v>0</v>
      </c>
      <c r="E491" s="189">
        <f t="shared" ca="1" si="281"/>
        <v>0</v>
      </c>
      <c r="F491" s="189">
        <f t="shared" si="282"/>
        <v>0</v>
      </c>
      <c r="G491" s="189" cm="1">
        <f t="array" aca="1" ref="G491" ca="1">OFFSET(G491,-1,,,)+1</f>
        <v>486</v>
      </c>
      <c r="H491" s="189">
        <f t="shared" si="268"/>
        <v>0</v>
      </c>
      <c r="I491" s="189">
        <f t="shared" si="283"/>
        <v>0</v>
      </c>
      <c r="J491" s="179">
        <f t="shared" si="284"/>
        <v>0</v>
      </c>
      <c r="K491" s="173"/>
      <c r="L491" s="174" t="str" cm="1">
        <f t="array" aca="1" ref="L491" ca="1">IF($K491="",OFFSET(L491,-1,,,),K491)</f>
        <v>02.09.02.02.02</v>
      </c>
      <c r="M491" s="175" t="str" cm="1">
        <f t="array" aca="1" ref="M491" ca="1">IF(OR($K491=0,$K491=""),OFFSET(M491,-1,,,),O491)</f>
        <v>PREPARAÇÃO PARA CONCRETAGEM DE RADIER</v>
      </c>
      <c r="N491" s="67" t="s">
        <v>177</v>
      </c>
      <c r="O491" s="68" t="s">
        <v>178</v>
      </c>
      <c r="P491" s="68"/>
      <c r="Q491" s="68" t="s">
        <v>3256</v>
      </c>
      <c r="R491" s="69"/>
      <c r="S491" s="70"/>
      <c r="T491" s="70">
        <v>0</v>
      </c>
      <c r="U491" s="67" t="s">
        <v>495</v>
      </c>
      <c r="V491" s="71" t="s">
        <v>496</v>
      </c>
      <c r="W491" s="171"/>
      <c r="X491" s="172"/>
      <c r="Y491" s="176">
        <f t="shared" si="331"/>
        <v>0</v>
      </c>
      <c r="AA491" s="192"/>
      <c r="AB491" s="193"/>
    </row>
    <row r="492" spans="2:28" hidden="1">
      <c r="B492" s="189">
        <f t="shared" si="278"/>
        <v>0</v>
      </c>
      <c r="C492" s="189">
        <f t="shared" ca="1" si="279"/>
        <v>0</v>
      </c>
      <c r="D492" s="189">
        <f t="shared" si="280"/>
        <v>0</v>
      </c>
      <c r="E492" s="189">
        <f t="shared" ca="1" si="281"/>
        <v>0</v>
      </c>
      <c r="F492" s="189">
        <f t="shared" si="282"/>
        <v>0</v>
      </c>
      <c r="G492" s="189" cm="1">
        <f t="array" aca="1" ref="G492" ca="1">OFFSET(G492,-1,,,)+1</f>
        <v>487</v>
      </c>
      <c r="H492" s="189">
        <f t="shared" si="268"/>
        <v>0</v>
      </c>
      <c r="I492" s="189">
        <f t="shared" si="283"/>
        <v>0</v>
      </c>
      <c r="J492" s="179">
        <f t="shared" si="284"/>
        <v>0</v>
      </c>
      <c r="K492" s="173"/>
      <c r="L492" s="174" t="str" cm="1">
        <f t="array" aca="1" ref="L492" ca="1">IF($K492="",OFFSET(L492,-1,,,),K492)</f>
        <v>02.09.02.02.02</v>
      </c>
      <c r="M492" s="175" t="str" cm="1">
        <f t="array" aca="1" ref="M492" ca="1">IF(OR($K492=0,$K492=""),OFFSET(M492,-1,,,),O492)</f>
        <v>PREPARAÇÃO PARA CONCRETAGEM DE RADIER</v>
      </c>
      <c r="N492" s="67" t="s">
        <v>240</v>
      </c>
      <c r="O492" s="68" t="s">
        <v>179</v>
      </c>
      <c r="P492" s="68"/>
      <c r="Q492" s="68" t="s">
        <v>3255</v>
      </c>
      <c r="R492" s="69">
        <v>213.44400000000005</v>
      </c>
      <c r="S492" s="70">
        <v>0.75000000000000011</v>
      </c>
      <c r="T492" s="70">
        <v>160.08300000000006</v>
      </c>
      <c r="U492" s="67" t="s">
        <v>495</v>
      </c>
      <c r="V492" s="71" t="s">
        <v>496</v>
      </c>
      <c r="W492" s="171"/>
      <c r="X492" s="172"/>
      <c r="Y492" s="176">
        <f t="shared" si="331"/>
        <v>0</v>
      </c>
      <c r="AA492" s="192"/>
      <c r="AB492" s="193"/>
    </row>
    <row r="493" spans="2:28" hidden="1">
      <c r="B493" s="189">
        <f t="shared" si="278"/>
        <v>0</v>
      </c>
      <c r="C493" s="189">
        <f t="shared" ca="1" si="279"/>
        <v>0</v>
      </c>
      <c r="D493" s="189">
        <f t="shared" si="280"/>
        <v>0</v>
      </c>
      <c r="E493" s="189">
        <f t="shared" ca="1" si="281"/>
        <v>0</v>
      </c>
      <c r="F493" s="189">
        <f t="shared" si="282"/>
        <v>0</v>
      </c>
      <c r="G493" s="189" cm="1">
        <f t="array" aca="1" ref="G493" ca="1">OFFSET(G493,-1,,,)+1</f>
        <v>488</v>
      </c>
      <c r="H493" s="189">
        <f t="shared" ref="H493:H627" si="456">IF(OR($K493=0,$K493=""),$W493,0)</f>
        <v>0</v>
      </c>
      <c r="I493" s="189">
        <f t="shared" si="283"/>
        <v>0</v>
      </c>
      <c r="J493" s="179">
        <f t="shared" si="284"/>
        <v>0</v>
      </c>
      <c r="K493" s="173"/>
      <c r="L493" s="174" t="str" cm="1">
        <f t="array" aca="1" ref="L493" ca="1">IF($K493="",OFFSET(L493,-1,,,),K493)</f>
        <v>02.09.02.02.02</v>
      </c>
      <c r="M493" s="175" t="str" cm="1">
        <f t="array" aca="1" ref="M493" ca="1">IF(OR($K493=0,$K493=""),OFFSET(M493,-1,,,),O493)</f>
        <v>PREPARAÇÃO PARA CONCRETAGEM DE RADIER</v>
      </c>
      <c r="N493" s="67" t="s">
        <v>180</v>
      </c>
      <c r="O493" s="68" t="s">
        <v>181</v>
      </c>
      <c r="P493" s="68"/>
      <c r="Q493" s="68" t="s">
        <v>3256</v>
      </c>
      <c r="R493" s="69">
        <v>0.65682539999999989</v>
      </c>
      <c r="S493" s="70">
        <v>200.00000000000003</v>
      </c>
      <c r="T493" s="70">
        <v>131.36508000000001</v>
      </c>
      <c r="U493" s="67" t="s">
        <v>495</v>
      </c>
      <c r="V493" s="71" t="s">
        <v>496</v>
      </c>
      <c r="W493" s="171"/>
      <c r="X493" s="172"/>
      <c r="Y493" s="176">
        <f t="shared" si="331"/>
        <v>0</v>
      </c>
      <c r="AA493" s="192"/>
      <c r="AB493" s="193"/>
    </row>
    <row r="494" spans="2:28" hidden="1">
      <c r="B494" s="189">
        <f>IF(J494=0,0,U494)</f>
        <v>0</v>
      </c>
      <c r="C494" s="189">
        <f ca="1">IF(OR(J494=0,I494=0),0,IF(_xlfn.IFNA(MATCH(B494,OFFSET($B$5,,,$G494,),),0)&gt;0,0,MAX(OFFSET($C$5,,,$G494,))+1))</f>
        <v>0</v>
      </c>
      <c r="D494" s="189">
        <f>IF(J494=0,0,N494&amp;"-"&amp;U494)</f>
        <v>0</v>
      </c>
      <c r="E494" s="189">
        <f ca="1">IF(OR(J494=0,I494=0),0,IF(_xlfn.IFNA(MATCH(D494,OFFSET($D$5,,,$G494,),),0)&gt;0,0,_xlfn.MAXIFS(OFFSET($E$5,,,$G494,),OFFSET($J$5,,,$G494,),J494)+1))</f>
        <v>0</v>
      </c>
      <c r="F494" s="189">
        <f>IF(J494=0,0,E494&amp;"-"&amp;N494)</f>
        <v>0</v>
      </c>
      <c r="G494" s="189" cm="1">
        <f t="array" aca="1" ref="G494" ca="1">OFFSET(G494,-1,,,)+1</f>
        <v>489</v>
      </c>
      <c r="H494" s="189">
        <f>IF(OR($K494=0,$K494=""),$W494,0)</f>
        <v>0</v>
      </c>
      <c r="I494" s="189">
        <f>H494*R494</f>
        <v>0</v>
      </c>
      <c r="J494" s="179">
        <f>IF(AND(I494&lt;&gt;0,OR(K494=0,K494="")),N494&amp;" - Mapa",0)</f>
        <v>0</v>
      </c>
      <c r="K494" s="173"/>
      <c r="L494" s="174" t="str" cm="1">
        <f t="array" aca="1" ref="L494" ca="1">IF($K494="",OFFSET(L494,-1,,,),K494)</f>
        <v>02.09.02.02.02</v>
      </c>
      <c r="M494" s="175" t="str" cm="1">
        <f t="array" aca="1" ref="M494" ca="1">IF(OR($K494=0,$K494=""),OFFSET(M494,-1,,,),O494)</f>
        <v>PREPARAÇÃO PARA CONCRETAGEM DE RADIER</v>
      </c>
      <c r="N494" s="67" t="s">
        <v>182</v>
      </c>
      <c r="O494" s="68" t="s">
        <v>183</v>
      </c>
      <c r="P494" s="68"/>
      <c r="Q494" s="68" t="s">
        <v>3256</v>
      </c>
      <c r="R494" s="69">
        <v>0.60637499999999989</v>
      </c>
      <c r="S494" s="70">
        <v>140</v>
      </c>
      <c r="T494" s="70">
        <v>84.892499999999984</v>
      </c>
      <c r="U494" s="67" t="s">
        <v>495</v>
      </c>
      <c r="V494" s="71" t="s">
        <v>496</v>
      </c>
      <c r="W494" s="171"/>
      <c r="X494" s="172"/>
      <c r="Y494" s="176">
        <f>X494+W494</f>
        <v>0</v>
      </c>
      <c r="AA494" s="192"/>
      <c r="AB494" s="193"/>
    </row>
    <row r="495" spans="2:28" hidden="1">
      <c r="B495" s="189">
        <f t="shared" ref="B495:B498" si="457">IF(J495=0,0,U495)</f>
        <v>0</v>
      </c>
      <c r="C495" s="189">
        <f t="shared" ref="C495:C498" ca="1" si="458">IF(OR(J495=0,I495=0),0,IF(_xlfn.IFNA(MATCH(B495,OFFSET($B$5,,,$G495,),),0)&gt;0,0,MAX(OFFSET($C$5,,,$G495,))+1))</f>
        <v>0</v>
      </c>
      <c r="D495" s="189">
        <f t="shared" ref="D495:D498" si="459">IF(J495=0,0,N495&amp;"-"&amp;U495)</f>
        <v>0</v>
      </c>
      <c r="E495" s="189">
        <f t="shared" ref="E495:E498" ca="1" si="460">IF(OR(J495=0,I495=0),0,IF(_xlfn.IFNA(MATCH(D495,OFFSET($D$5,,,$G495,),),0)&gt;0,0,_xlfn.MAXIFS(OFFSET($E$5,,,$G495,),OFFSET($J$5,,,$G495,),J495)+1))</f>
        <v>0</v>
      </c>
      <c r="F495" s="189">
        <f t="shared" ref="F495:F498" si="461">IF(J495=0,0,E495&amp;"-"&amp;N495)</f>
        <v>0</v>
      </c>
      <c r="G495" s="189" cm="1">
        <f t="array" aca="1" ref="G495" ca="1">OFFSET(G495,-1,,,)+1</f>
        <v>490</v>
      </c>
      <c r="H495" s="189">
        <f t="shared" ref="H495:H498" si="462">IF(OR($K495=0,$K495=""),$W495,0)</f>
        <v>0</v>
      </c>
      <c r="I495" s="189">
        <f t="shared" ref="I495:I498" si="463">H495*R495</f>
        <v>0</v>
      </c>
      <c r="J495" s="179">
        <f t="shared" ref="J495:J498" si="464">IF(AND(I495&lt;&gt;0,OR(K495=0,K495="")),N495&amp;" - Mapa",0)</f>
        <v>0</v>
      </c>
      <c r="K495" s="173"/>
      <c r="L495" s="174" t="str" cm="1">
        <f t="array" aca="1" ref="L495" ca="1">IF($K495="",OFFSET(L495,-1,,,),K495)</f>
        <v>02.09.02.02.02</v>
      </c>
      <c r="M495" s="175" t="str" cm="1">
        <f t="array" aca="1" ref="M495" ca="1">IF(OR($K495=0,$K495=""),OFFSET(M495,-1,,,),O495)</f>
        <v>PREPARAÇÃO PARA CONCRETAGEM DE RADIER</v>
      </c>
      <c r="N495" s="67" t="s">
        <v>184</v>
      </c>
      <c r="O495" s="68" t="s">
        <v>185</v>
      </c>
      <c r="P495" s="68"/>
      <c r="Q495" s="68" t="s">
        <v>3256</v>
      </c>
      <c r="R495" s="69">
        <v>0.25516260000000002</v>
      </c>
      <c r="S495" s="70">
        <v>130</v>
      </c>
      <c r="T495" s="70">
        <v>33.171137999999999</v>
      </c>
      <c r="U495" s="67" t="s">
        <v>495</v>
      </c>
      <c r="V495" s="71" t="s">
        <v>496</v>
      </c>
      <c r="W495" s="171"/>
      <c r="X495" s="172"/>
      <c r="Y495" s="176">
        <f t="shared" ref="Y495:Y498" si="465">X495+W495</f>
        <v>0</v>
      </c>
      <c r="AA495" s="192"/>
      <c r="AB495" s="193"/>
    </row>
    <row r="496" spans="2:28">
      <c r="B496" s="189">
        <f t="shared" si="457"/>
        <v>0</v>
      </c>
      <c r="C496" s="189">
        <f t="shared" ca="1" si="458"/>
        <v>0</v>
      </c>
      <c r="D496" s="189">
        <f t="shared" si="459"/>
        <v>0</v>
      </c>
      <c r="E496" s="189">
        <f t="shared" ca="1" si="460"/>
        <v>0</v>
      </c>
      <c r="F496" s="189">
        <f t="shared" si="461"/>
        <v>0</v>
      </c>
      <c r="G496" s="189" cm="1">
        <f t="array" aca="1" ref="G496" ca="1">OFFSET(G496,-1,,,)+1</f>
        <v>491</v>
      </c>
      <c r="H496" s="189">
        <f t="shared" si="462"/>
        <v>0</v>
      </c>
      <c r="I496" s="189">
        <f t="shared" si="463"/>
        <v>0</v>
      </c>
      <c r="J496" s="179">
        <f t="shared" si="464"/>
        <v>0</v>
      </c>
      <c r="K496" s="173" t="s">
        <v>507</v>
      </c>
      <c r="L496" s="174" t="str" cm="1">
        <f t="array" aca="1" ref="L496" ca="1">IF($K496="",OFFSET(L496,-1,,,),K496)</f>
        <v>02.09.02.02.03</v>
      </c>
      <c r="M496" s="175" t="str" cm="1">
        <f t="array" aca="1" ref="M496" ca="1">IF(OR($K496=0,$K496=""),OFFSET(M496,-1,,,),O496)</f>
        <v>AÇO CA50 8,00MM - CORTADO E DOBRADO</v>
      </c>
      <c r="N496" s="67" t="s">
        <v>452</v>
      </c>
      <c r="O496" s="68" t="s">
        <v>453</v>
      </c>
      <c r="P496" s="68"/>
      <c r="Q496" s="68" t="s">
        <v>3255</v>
      </c>
      <c r="R496" s="69">
        <v>317.7</v>
      </c>
      <c r="S496" s="70">
        <v>6.8769999999999998</v>
      </c>
      <c r="T496" s="70">
        <v>2184.8228999999997</v>
      </c>
      <c r="U496" s="67"/>
      <c r="V496" s="71"/>
      <c r="W496" s="171"/>
      <c r="X496" s="172"/>
      <c r="Y496" s="176">
        <f t="shared" si="465"/>
        <v>0</v>
      </c>
      <c r="AA496" s="192"/>
      <c r="AB496" s="193"/>
    </row>
    <row r="497" spans="2:28" hidden="1">
      <c r="B497" s="189">
        <f t="shared" si="457"/>
        <v>0</v>
      </c>
      <c r="C497" s="189">
        <f t="shared" ca="1" si="458"/>
        <v>0</v>
      </c>
      <c r="D497" s="189">
        <f t="shared" si="459"/>
        <v>0</v>
      </c>
      <c r="E497" s="189">
        <f t="shared" ca="1" si="460"/>
        <v>0</v>
      </c>
      <c r="F497" s="189">
        <f t="shared" si="461"/>
        <v>0</v>
      </c>
      <c r="G497" s="189" cm="1">
        <f t="array" aca="1" ref="G497" ca="1">OFFSET(G497,-1,,,)+1</f>
        <v>492</v>
      </c>
      <c r="H497" s="189">
        <f t="shared" si="462"/>
        <v>0</v>
      </c>
      <c r="I497" s="189">
        <f t="shared" si="463"/>
        <v>0</v>
      </c>
      <c r="J497" s="179">
        <f t="shared" si="464"/>
        <v>0</v>
      </c>
      <c r="K497" s="173"/>
      <c r="L497" s="174" t="str" cm="1">
        <f t="array" aca="1" ref="L497" ca="1">IF($K497="",OFFSET(L497,-1,,,),K497)</f>
        <v>02.09.02.02.03</v>
      </c>
      <c r="M497" s="175" t="str" cm="1">
        <f t="array" aca="1" ref="M497" ca="1">IF(OR($K497=0,$K497=""),OFFSET(M497,-1,,,),O497)</f>
        <v>AÇO CA50 8,00MM - CORTADO E DOBRADO</v>
      </c>
      <c r="N497" s="67" t="s">
        <v>306</v>
      </c>
      <c r="O497" s="68" t="s">
        <v>307</v>
      </c>
      <c r="P497" s="68"/>
      <c r="Q497" s="68" t="s">
        <v>3255</v>
      </c>
      <c r="R497" s="69">
        <v>3.177</v>
      </c>
      <c r="S497" s="70">
        <v>11</v>
      </c>
      <c r="T497" s="70">
        <v>34.947000000000003</v>
      </c>
      <c r="U497" s="67" t="s">
        <v>495</v>
      </c>
      <c r="V497" s="71" t="s">
        <v>496</v>
      </c>
      <c r="W497" s="171"/>
      <c r="X497" s="172"/>
      <c r="Y497" s="176">
        <f t="shared" si="465"/>
        <v>0</v>
      </c>
      <c r="AA497" s="192"/>
      <c r="AB497" s="193"/>
    </row>
    <row r="498" spans="2:28" hidden="1">
      <c r="B498" s="189">
        <f t="shared" si="457"/>
        <v>0</v>
      </c>
      <c r="C498" s="189">
        <f t="shared" ca="1" si="458"/>
        <v>0</v>
      </c>
      <c r="D498" s="189">
        <f t="shared" si="459"/>
        <v>0</v>
      </c>
      <c r="E498" s="189">
        <f t="shared" ca="1" si="460"/>
        <v>0</v>
      </c>
      <c r="F498" s="189">
        <f t="shared" si="461"/>
        <v>0</v>
      </c>
      <c r="G498" s="189" cm="1">
        <f t="array" aca="1" ref="G498" ca="1">OFFSET(G498,-1,,,)+1</f>
        <v>493</v>
      </c>
      <c r="H498" s="189">
        <f t="shared" si="462"/>
        <v>0</v>
      </c>
      <c r="I498" s="189">
        <f t="shared" si="463"/>
        <v>0</v>
      </c>
      <c r="J498" s="179">
        <f t="shared" si="464"/>
        <v>0</v>
      </c>
      <c r="K498" s="173"/>
      <c r="L498" s="174" t="str" cm="1">
        <f t="array" aca="1" ref="L498" ca="1">IF($K498="",OFFSET(L498,-1,,,),K498)</f>
        <v>02.09.02.02.03</v>
      </c>
      <c r="M498" s="175" t="str" cm="1">
        <f t="array" aca="1" ref="M498" ca="1">IF(OR($K498=0,$K498=""),OFFSET(M498,-1,,,),O498)</f>
        <v>AÇO CA50 8,00MM - CORTADO E DOBRADO</v>
      </c>
      <c r="N498" s="67" t="s">
        <v>401</v>
      </c>
      <c r="O498" s="68" t="s">
        <v>402</v>
      </c>
      <c r="P498" s="68"/>
      <c r="Q498" s="68" t="s">
        <v>3255</v>
      </c>
      <c r="R498" s="69">
        <v>320.87700000000001</v>
      </c>
      <c r="S498" s="70">
        <v>6</v>
      </c>
      <c r="T498" s="70">
        <v>1925.2620000000002</v>
      </c>
      <c r="U498" s="67" t="s">
        <v>495</v>
      </c>
      <c r="V498" s="71" t="s">
        <v>496</v>
      </c>
      <c r="W498" s="171"/>
      <c r="X498" s="172"/>
      <c r="Y498" s="176">
        <f t="shared" si="465"/>
        <v>0</v>
      </c>
      <c r="AA498" s="192"/>
      <c r="AB498" s="193"/>
    </row>
    <row r="499" spans="2:28" hidden="1">
      <c r="B499" s="189">
        <f t="shared" ref="B499:B628" si="466">IF(J499=0,0,U499)</f>
        <v>0</v>
      </c>
      <c r="C499" s="189">
        <f t="shared" ref="C499:C628" ca="1" si="467">IF(OR(J499=0,I499=0),0,IF(_xlfn.IFNA(MATCH(B499,OFFSET($B$5,,,$G499,),),0)&gt;0,0,MAX(OFFSET($C$5,,,$G499,))+1))</f>
        <v>0</v>
      </c>
      <c r="D499" s="189">
        <f t="shared" ref="D499:D628" si="468">IF(J499=0,0,N499&amp;"-"&amp;U499)</f>
        <v>0</v>
      </c>
      <c r="E499" s="189">
        <f t="shared" ref="E499:E628" ca="1" si="469">IF(OR(J499=0,I499=0),0,IF(_xlfn.IFNA(MATCH(D499,OFFSET($D$5,,,$G499,),),0)&gt;0,0,_xlfn.MAXIFS(OFFSET($E$5,,,$G499,),OFFSET($J$5,,,$G499,),J499)+1))</f>
        <v>0</v>
      </c>
      <c r="F499" s="189">
        <f t="shared" ref="F499:F628" si="470">IF(J499=0,0,E499&amp;"-"&amp;N499)</f>
        <v>0</v>
      </c>
      <c r="G499" s="189" cm="1">
        <f t="array" aca="1" ref="G499" ca="1">OFFSET(G499,-1,,,)+1</f>
        <v>494</v>
      </c>
      <c r="H499" s="189">
        <f t="shared" si="456"/>
        <v>0</v>
      </c>
      <c r="I499" s="189">
        <f t="shared" ref="I499:I628" si="471">H499*R499</f>
        <v>0</v>
      </c>
      <c r="J499" s="179">
        <f t="shared" ref="J499:J628" si="472">IF(AND(I499&lt;&gt;0,OR(K499=0,K499="")),N499&amp;" - Mapa",0)</f>
        <v>0</v>
      </c>
      <c r="K499" s="173"/>
      <c r="L499" s="174" t="str" cm="1">
        <f t="array" aca="1" ref="L499" ca="1">IF($K499="",OFFSET(L499,-1,,,),K499)</f>
        <v>02.09.02.02.03</v>
      </c>
      <c r="M499" s="175" t="str" cm="1">
        <f t="array" aca="1" ref="M499" ca="1">IF(OR($K499=0,$K499=""),OFFSET(M499,-1,,,),O499)</f>
        <v>AÇO CA50 8,00MM - CORTADO E DOBRADO</v>
      </c>
      <c r="N499" s="67" t="s">
        <v>405</v>
      </c>
      <c r="O499" s="68" t="s">
        <v>406</v>
      </c>
      <c r="P499" s="68"/>
      <c r="Q499" s="68" t="s">
        <v>3255</v>
      </c>
      <c r="R499" s="69">
        <v>320.87700000000001</v>
      </c>
      <c r="S499" s="70">
        <v>0.7</v>
      </c>
      <c r="T499" s="70">
        <v>224.6139</v>
      </c>
      <c r="U499" s="67" t="s">
        <v>495</v>
      </c>
      <c r="V499" s="71" t="s">
        <v>496</v>
      </c>
      <c r="W499" s="171"/>
      <c r="X499" s="172"/>
      <c r="Y499" s="176">
        <f t="shared" si="331"/>
        <v>0</v>
      </c>
      <c r="AA499" s="192"/>
      <c r="AB499" s="193"/>
    </row>
    <row r="500" spans="2:28">
      <c r="B500" s="189">
        <f t="shared" si="466"/>
        <v>0</v>
      </c>
      <c r="C500" s="189">
        <f t="shared" ca="1" si="467"/>
        <v>0</v>
      </c>
      <c r="D500" s="189">
        <f t="shared" si="468"/>
        <v>0</v>
      </c>
      <c r="E500" s="189">
        <f t="shared" ca="1" si="469"/>
        <v>0</v>
      </c>
      <c r="F500" s="189">
        <f t="shared" si="470"/>
        <v>0</v>
      </c>
      <c r="G500" s="189" cm="1">
        <f t="array" aca="1" ref="G500" ca="1">OFFSET(G500,-1,,,)+1</f>
        <v>495</v>
      </c>
      <c r="H500" s="189">
        <f t="shared" si="456"/>
        <v>0</v>
      </c>
      <c r="I500" s="189">
        <f t="shared" si="471"/>
        <v>0</v>
      </c>
      <c r="J500" s="179">
        <f t="shared" si="472"/>
        <v>0</v>
      </c>
      <c r="K500" s="173" t="s">
        <v>508</v>
      </c>
      <c r="L500" s="174" t="str" cm="1">
        <f t="array" aca="1" ref="L500" ca="1">IF($K500="",OFFSET(L500,-1,,,),K500)</f>
        <v>02.09.02.02.04</v>
      </c>
      <c r="M500" s="175" t="str" cm="1">
        <f t="array" aca="1" ref="M500" ca="1">IF(OR($K500=0,$K500=""),OFFSET(M500,-1,,,),O500)</f>
        <v>ESPAÇADOR TRELIÇADO COMP:2.00M H=12CM</v>
      </c>
      <c r="N500" s="67" t="s">
        <v>511</v>
      </c>
      <c r="O500" s="68" t="s">
        <v>4331</v>
      </c>
      <c r="P500" s="68"/>
      <c r="Q500" s="68" t="s">
        <v>3253</v>
      </c>
      <c r="R500" s="69">
        <v>18</v>
      </c>
      <c r="S500" s="70">
        <v>9</v>
      </c>
      <c r="T500" s="70">
        <v>162</v>
      </c>
      <c r="U500" s="67"/>
      <c r="V500" s="71"/>
      <c r="W500" s="171"/>
      <c r="X500" s="172"/>
      <c r="Y500" s="176">
        <f t="shared" ref="Y500:Y631" si="473">X500+W500</f>
        <v>0</v>
      </c>
      <c r="AA500" s="192"/>
      <c r="AB500" s="193"/>
    </row>
    <row r="501" spans="2:28" hidden="1">
      <c r="B501" s="189">
        <f>IF(J501=0,0,U501)</f>
        <v>0</v>
      </c>
      <c r="C501" s="189">
        <f ca="1">IF(OR(J501=0,I501=0),0,IF(_xlfn.IFNA(MATCH(B501,OFFSET($B$5,,,$G501,),),0)&gt;0,0,MAX(OFFSET($C$5,,,$G501,))+1))</f>
        <v>0</v>
      </c>
      <c r="D501" s="189">
        <f>IF(J501=0,0,N501&amp;"-"&amp;U501)</f>
        <v>0</v>
      </c>
      <c r="E501" s="189">
        <f ca="1">IF(OR(J501=0,I501=0),0,IF(_xlfn.IFNA(MATCH(D501,OFFSET($D$5,,,$G501,),),0)&gt;0,0,_xlfn.MAXIFS(OFFSET($E$5,,,$G501,),OFFSET($J$5,,,$G501,),J501)+1))</f>
        <v>0</v>
      </c>
      <c r="F501" s="189">
        <f>IF(J501=0,0,E501&amp;"-"&amp;N501)</f>
        <v>0</v>
      </c>
      <c r="G501" s="189" cm="1">
        <f t="array" aca="1" ref="G501" ca="1">OFFSET(G501,-1,,,)+1</f>
        <v>496</v>
      </c>
      <c r="H501" s="189">
        <f>IF(OR($K501=0,$K501=""),$W501,0)</f>
        <v>0</v>
      </c>
      <c r="I501" s="189">
        <f>H501*R501</f>
        <v>0</v>
      </c>
      <c r="J501" s="179">
        <f>IF(AND(I501&lt;&gt;0,OR(K501=0,K501="")),N501&amp;" - Mapa",0)</f>
        <v>0</v>
      </c>
      <c r="K501" s="173"/>
      <c r="L501" s="174" t="str" cm="1">
        <f t="array" aca="1" ref="L501" ca="1">IF($K501="",OFFSET(L501,-1,,,),K501)</f>
        <v>02.09.02.02.04</v>
      </c>
      <c r="M501" s="175" t="str" cm="1">
        <f t="array" aca="1" ref="M501" ca="1">IF(OR($K501=0,$K501=""),OFFSET(M501,-1,,,),O501)</f>
        <v>ESPAÇADOR TRELIÇADO COMP:2.00M H=12CM</v>
      </c>
      <c r="N501" s="67" t="s">
        <v>512</v>
      </c>
      <c r="O501" s="68" t="s">
        <v>513</v>
      </c>
      <c r="P501" s="68"/>
      <c r="Q501" s="68" t="s">
        <v>3260</v>
      </c>
      <c r="R501" s="69">
        <v>9</v>
      </c>
      <c r="S501" s="70">
        <v>18</v>
      </c>
      <c r="T501" s="70">
        <v>162</v>
      </c>
      <c r="U501" s="67" t="s">
        <v>495</v>
      </c>
      <c r="V501" s="71" t="s">
        <v>496</v>
      </c>
      <c r="W501" s="171"/>
      <c r="X501" s="172"/>
      <c r="Y501" s="176">
        <f>X501+W501</f>
        <v>0</v>
      </c>
      <c r="AA501" s="192"/>
      <c r="AB501" s="193"/>
    </row>
    <row r="502" spans="2:28">
      <c r="B502" s="189">
        <f t="shared" ref="B502:B505" si="474">IF(J502=0,0,U502)</f>
        <v>0</v>
      </c>
      <c r="C502" s="189">
        <f t="shared" ref="C502:C505" ca="1" si="475">IF(OR(J502=0,I502=0),0,IF(_xlfn.IFNA(MATCH(B502,OFFSET($B$5,,,$G502,),),0)&gt;0,0,MAX(OFFSET($C$5,,,$G502,))+1))</f>
        <v>0</v>
      </c>
      <c r="D502" s="189">
        <f t="shared" ref="D502:D505" si="476">IF(J502=0,0,N502&amp;"-"&amp;U502)</f>
        <v>0</v>
      </c>
      <c r="E502" s="189">
        <f t="shared" ref="E502:E505" ca="1" si="477">IF(OR(J502=0,I502=0),0,IF(_xlfn.IFNA(MATCH(D502,OFFSET($D$5,,,$G502,),),0)&gt;0,0,_xlfn.MAXIFS(OFFSET($E$5,,,$G502,),OFFSET($J$5,,,$G502,),J502)+1))</f>
        <v>0</v>
      </c>
      <c r="F502" s="189">
        <f t="shared" ref="F502:F505" si="478">IF(J502=0,0,E502&amp;"-"&amp;N502)</f>
        <v>0</v>
      </c>
      <c r="G502" s="189" cm="1">
        <f t="array" aca="1" ref="G502" ca="1">OFFSET(G502,-1,,,)+1</f>
        <v>497</v>
      </c>
      <c r="H502" s="189">
        <f t="shared" ref="H502:H516" si="479">IF(OR($K502=0,$K502=""),$W502,0)</f>
        <v>0</v>
      </c>
      <c r="I502" s="189">
        <f t="shared" ref="I502:I505" si="480">H502*R502</f>
        <v>0</v>
      </c>
      <c r="J502" s="179">
        <f t="shared" ref="J502:J505" si="481">IF(AND(I502&lt;&gt;0,OR(K502=0,K502="")),N502&amp;" - Mapa",0)</f>
        <v>0</v>
      </c>
      <c r="K502" s="173" t="s">
        <v>509</v>
      </c>
      <c r="L502" s="174" t="str" cm="1">
        <f t="array" aca="1" ref="L502" ca="1">IF($K502="",OFFSET(L502,-1,,,),K502)</f>
        <v>02.09.02.02.05</v>
      </c>
      <c r="M502" s="175" t="str" cm="1">
        <f t="array" aca="1" ref="M502" ca="1">IF(OR($K502=0,$K502=""),OFFSET(M502,-1,,,),O502)</f>
        <v>CONCRETO FCK 45 MPA SLUMP 10 APLICADO EM FUNDAÇÃO SUPERCIFIAL COM BOMBA ESTACIONÁRIA</v>
      </c>
      <c r="N502" s="67" t="s">
        <v>3863</v>
      </c>
      <c r="O502" s="68" t="s">
        <v>4332</v>
      </c>
      <c r="P502" s="68"/>
      <c r="Q502" s="68" t="s">
        <v>3256</v>
      </c>
      <c r="R502" s="69">
        <v>3.53</v>
      </c>
      <c r="S502" s="70">
        <v>633.24249999999995</v>
      </c>
      <c r="T502" s="70">
        <v>2235.3460249999998</v>
      </c>
      <c r="U502" s="67"/>
      <c r="V502" s="71"/>
      <c r="W502" s="171"/>
      <c r="X502" s="172"/>
      <c r="Y502" s="176">
        <f t="shared" ref="Y502:Y505" si="482">X502+W502</f>
        <v>0</v>
      </c>
      <c r="AA502" s="192"/>
      <c r="AB502" s="193"/>
    </row>
    <row r="503" spans="2:28" hidden="1">
      <c r="B503" s="189">
        <f t="shared" si="474"/>
        <v>0</v>
      </c>
      <c r="C503" s="189">
        <f t="shared" ca="1" si="475"/>
        <v>0</v>
      </c>
      <c r="D503" s="189">
        <f t="shared" si="476"/>
        <v>0</v>
      </c>
      <c r="E503" s="189">
        <f t="shared" ca="1" si="477"/>
        <v>0</v>
      </c>
      <c r="F503" s="189">
        <f t="shared" si="478"/>
        <v>0</v>
      </c>
      <c r="G503" s="189" cm="1">
        <f t="array" aca="1" ref="G503" ca="1">OFFSET(G503,-1,,,)+1</f>
        <v>498</v>
      </c>
      <c r="H503" s="189">
        <f t="shared" si="479"/>
        <v>0</v>
      </c>
      <c r="I503" s="189">
        <f t="shared" si="480"/>
        <v>0</v>
      </c>
      <c r="J503" s="179">
        <f t="shared" si="481"/>
        <v>0</v>
      </c>
      <c r="K503" s="173"/>
      <c r="L503" s="174" t="str" cm="1">
        <f t="array" aca="1" ref="L503" ca="1">IF($K503="",OFFSET(L503,-1,,,),K503)</f>
        <v>02.09.02.02.05</v>
      </c>
      <c r="M503" s="175" t="str" cm="1">
        <f t="array" aca="1" ref="M503" ca="1">IF(OR($K503=0,$K503=""),OFFSET(M503,-1,,,),O503)</f>
        <v>CONCRETO FCK 45 MPA SLUMP 10 APLICADO EM FUNDAÇÃO SUPERCIFIAL COM BOMBA ESTACIONÁRIA</v>
      </c>
      <c r="N503" s="67" t="s">
        <v>240</v>
      </c>
      <c r="O503" s="68" t="s">
        <v>179</v>
      </c>
      <c r="P503" s="68"/>
      <c r="Q503" s="68" t="s">
        <v>3255</v>
      </c>
      <c r="R503" s="69">
        <v>9.1426999999999996</v>
      </c>
      <c r="S503" s="70">
        <v>0.75</v>
      </c>
      <c r="T503" s="70">
        <v>6.8570250000000001</v>
      </c>
      <c r="U503" s="67" t="s">
        <v>495</v>
      </c>
      <c r="V503" s="71" t="s">
        <v>496</v>
      </c>
      <c r="W503" s="171"/>
      <c r="X503" s="172"/>
      <c r="Y503" s="176">
        <f t="shared" si="482"/>
        <v>0</v>
      </c>
      <c r="AA503" s="192"/>
      <c r="AB503" s="193"/>
    </row>
    <row r="504" spans="2:28" hidden="1">
      <c r="B504" s="189">
        <f t="shared" si="474"/>
        <v>0</v>
      </c>
      <c r="C504" s="189">
        <f t="shared" ca="1" si="475"/>
        <v>0</v>
      </c>
      <c r="D504" s="189">
        <f t="shared" si="476"/>
        <v>0</v>
      </c>
      <c r="E504" s="189">
        <f t="shared" ca="1" si="477"/>
        <v>0</v>
      </c>
      <c r="F504" s="189">
        <f t="shared" si="478"/>
        <v>0</v>
      </c>
      <c r="G504" s="189" cm="1">
        <f t="array" aca="1" ref="G504" ca="1">OFFSET(G504,-1,,,)+1</f>
        <v>499</v>
      </c>
      <c r="H504" s="189">
        <f t="shared" si="479"/>
        <v>0</v>
      </c>
      <c r="I504" s="189">
        <f t="shared" si="480"/>
        <v>0</v>
      </c>
      <c r="J504" s="179">
        <f t="shared" si="481"/>
        <v>0</v>
      </c>
      <c r="K504" s="173"/>
      <c r="L504" s="174" t="str" cm="1">
        <f t="array" aca="1" ref="L504" ca="1">IF($K504="",OFFSET(L504,-1,,,),K504)</f>
        <v>02.09.02.02.05</v>
      </c>
      <c r="M504" s="175" t="str" cm="1">
        <f t="array" aca="1" ref="M504" ca="1">IF(OR($K504=0,$K504=""),OFFSET(M504,-1,,,),O504)</f>
        <v>CONCRETO FCK 45 MPA SLUMP 10 APLICADO EM FUNDAÇÃO SUPERCIFIAL COM BOMBA ESTACIONÁRIA</v>
      </c>
      <c r="N504" s="67" t="s">
        <v>3864</v>
      </c>
      <c r="O504" s="68" t="s">
        <v>4333</v>
      </c>
      <c r="P504" s="68"/>
      <c r="Q504" s="68" t="s">
        <v>3256</v>
      </c>
      <c r="R504" s="69">
        <v>3.7770999999999999</v>
      </c>
      <c r="S504" s="70">
        <v>530</v>
      </c>
      <c r="T504" s="70">
        <v>2001.8630000000001</v>
      </c>
      <c r="U504" s="67" t="s">
        <v>495</v>
      </c>
      <c r="V504" s="71" t="s">
        <v>496</v>
      </c>
      <c r="W504" s="171"/>
      <c r="X504" s="172"/>
      <c r="Y504" s="176">
        <f t="shared" si="482"/>
        <v>0</v>
      </c>
      <c r="AA504" s="192"/>
      <c r="AB504" s="193"/>
    </row>
    <row r="505" spans="2:28" hidden="1">
      <c r="B505" s="189">
        <f t="shared" si="474"/>
        <v>0</v>
      </c>
      <c r="C505" s="189">
        <f t="shared" ca="1" si="475"/>
        <v>0</v>
      </c>
      <c r="D505" s="189">
        <f t="shared" si="476"/>
        <v>0</v>
      </c>
      <c r="E505" s="189">
        <f t="shared" ca="1" si="477"/>
        <v>0</v>
      </c>
      <c r="F505" s="189">
        <f t="shared" si="478"/>
        <v>0</v>
      </c>
      <c r="G505" s="189" cm="1">
        <f t="array" aca="1" ref="G505" ca="1">OFFSET(G505,-1,,,)+1</f>
        <v>500</v>
      </c>
      <c r="H505" s="189">
        <f t="shared" si="479"/>
        <v>0</v>
      </c>
      <c r="I505" s="189">
        <f t="shared" si="480"/>
        <v>0</v>
      </c>
      <c r="J505" s="179">
        <f t="shared" si="481"/>
        <v>0</v>
      </c>
      <c r="K505" s="173"/>
      <c r="L505" s="174" t="str" cm="1">
        <f t="array" aca="1" ref="L505" ca="1">IF($K505="",OFFSET(L505,-1,,,),K505)</f>
        <v>02.09.02.02.05</v>
      </c>
      <c r="M505" s="175" t="str" cm="1">
        <f t="array" aca="1" ref="M505" ca="1">IF(OR($K505=0,$K505=""),OFFSET(M505,-1,,,),O505)</f>
        <v>CONCRETO FCK 45 MPA SLUMP 10 APLICADO EM FUNDAÇÃO SUPERCIFIAL COM BOMBA ESTACIONÁRIA</v>
      </c>
      <c r="N505" s="67" t="s">
        <v>300</v>
      </c>
      <c r="O505" s="68" t="s">
        <v>301</v>
      </c>
      <c r="P505" s="68"/>
      <c r="Q505" s="68" t="s">
        <v>3256</v>
      </c>
      <c r="R505" s="69">
        <v>3.7770999999999999</v>
      </c>
      <c r="S505" s="70">
        <v>60</v>
      </c>
      <c r="T505" s="70">
        <v>226.626</v>
      </c>
      <c r="U505" s="67" t="s">
        <v>495</v>
      </c>
      <c r="V505" s="71" t="s">
        <v>496</v>
      </c>
      <c r="W505" s="171"/>
      <c r="X505" s="172"/>
      <c r="Y505" s="176">
        <f t="shared" si="482"/>
        <v>0</v>
      </c>
      <c r="AA505" s="192"/>
      <c r="AB505" s="193"/>
    </row>
    <row r="506" spans="2:28">
      <c r="B506" s="189">
        <f>IF(J506=0,0,U506)</f>
        <v>0</v>
      </c>
      <c r="C506" s="189">
        <f ca="1">IF(OR(J506=0,I506=0),0,IF(_xlfn.IFNA(MATCH(B506,OFFSET($B$5,,,$G506,),),0)&gt;0,0,MAX(OFFSET($C$5,,,$G506,))+1))</f>
        <v>0</v>
      </c>
      <c r="D506" s="189">
        <f>IF(J506=0,0,N506&amp;"-"&amp;U506)</f>
        <v>0</v>
      </c>
      <c r="E506" s="189">
        <f ca="1">IF(OR(J506=0,I506=0),0,IF(_xlfn.IFNA(MATCH(D506,OFFSET($D$5,,,$G506,),),0)&gt;0,0,_xlfn.MAXIFS(OFFSET($E$5,,,$G506,),OFFSET($J$5,,,$G506,),J506)+1))</f>
        <v>0</v>
      </c>
      <c r="F506" s="189">
        <f>IF(J506=0,0,E506&amp;"-"&amp;N506)</f>
        <v>0</v>
      </c>
      <c r="G506" s="189" cm="1">
        <f t="array" aca="1" ref="G506" ca="1">OFFSET(G506,-1,,,)+1</f>
        <v>501</v>
      </c>
      <c r="H506" s="189">
        <f>IF(OR($K506=0,$K506=""),$W506,0)</f>
        <v>0</v>
      </c>
      <c r="I506" s="189">
        <f>H506*R506</f>
        <v>0</v>
      </c>
      <c r="J506" s="179">
        <f>IF(AND(I506&lt;&gt;0,OR(K506=0,K506="")),N506&amp;" - Mapa",0)</f>
        <v>0</v>
      </c>
      <c r="K506" s="173" t="s">
        <v>510</v>
      </c>
      <c r="L506" s="174" t="str" cm="1">
        <f t="array" aca="1" ref="L506" ca="1">IF($K506="",OFFSET(L506,-1,,,),K506)</f>
        <v>02.09.02.02.06</v>
      </c>
      <c r="M506" s="175" t="str" cm="1">
        <f t="array" aca="1" ref="M506" ca="1">IF(OR($K506=0,$K506=""),OFFSET(M506,-1,,,),O506)</f>
        <v>EXECUÇÃO DE SERVIÇO DE MONTAGEM E DESMONTAGEM DE FORMA, ARMAÇÃO, LANÇAMENTO E ADENSAMENTO DE CONCRETO</v>
      </c>
      <c r="N506" s="67" t="s">
        <v>428</v>
      </c>
      <c r="O506" s="68" t="s">
        <v>4290</v>
      </c>
      <c r="P506" s="68"/>
      <c r="Q506" s="68" t="s">
        <v>3256</v>
      </c>
      <c r="R506" s="69">
        <v>3.53</v>
      </c>
      <c r="S506" s="70">
        <v>700</v>
      </c>
      <c r="T506" s="70">
        <v>2471</v>
      </c>
      <c r="U506" s="67"/>
      <c r="V506" s="71"/>
      <c r="W506" s="171"/>
      <c r="X506" s="172"/>
      <c r="Y506" s="176">
        <f>X506+W506</f>
        <v>0</v>
      </c>
      <c r="AA506" s="192"/>
      <c r="AB506" s="193"/>
    </row>
    <row r="507" spans="2:28" hidden="1">
      <c r="B507" s="189">
        <f t="shared" ref="B507:B510" si="483">IF(J507=0,0,U507)</f>
        <v>0</v>
      </c>
      <c r="C507" s="189">
        <f t="shared" ref="C507:C510" ca="1" si="484">IF(OR(J507=0,I507=0),0,IF(_xlfn.IFNA(MATCH(B507,OFFSET($B$5,,,$G507,),),0)&gt;0,0,MAX(OFFSET($C$5,,,$G507,))+1))</f>
        <v>0</v>
      </c>
      <c r="D507" s="189">
        <f t="shared" ref="D507:D510" si="485">IF(J507=0,0,N507&amp;"-"&amp;U507)</f>
        <v>0</v>
      </c>
      <c r="E507" s="189">
        <f t="shared" ref="E507:E510" ca="1" si="486">IF(OR(J507=0,I507=0),0,IF(_xlfn.IFNA(MATCH(D507,OFFSET($D$5,,,$G507,),),0)&gt;0,0,_xlfn.MAXIFS(OFFSET($E$5,,,$G507,),OFFSET($J$5,,,$G507,),J507)+1))</f>
        <v>0</v>
      </c>
      <c r="F507" s="189">
        <f t="shared" ref="F507:F510" si="487">IF(J507=0,0,E507&amp;"-"&amp;N507)</f>
        <v>0</v>
      </c>
      <c r="G507" s="189" cm="1">
        <f t="array" aca="1" ref="G507" ca="1">OFFSET(G507,-1,,,)+1</f>
        <v>502</v>
      </c>
      <c r="H507" s="189">
        <f t="shared" ref="H507:H510" si="488">IF(OR($K507=0,$K507=""),$W507,0)</f>
        <v>0</v>
      </c>
      <c r="I507" s="189">
        <f t="shared" ref="I507:I510" si="489">H507*R507</f>
        <v>0</v>
      </c>
      <c r="J507" s="179">
        <f t="shared" ref="J507:J510" si="490">IF(AND(I507&lt;&gt;0,OR(K507=0,K507="")),N507&amp;" - Mapa",0)</f>
        <v>0</v>
      </c>
      <c r="K507" s="173"/>
      <c r="L507" s="174" t="str" cm="1">
        <f t="array" aca="1" ref="L507" ca="1">IF($K507="",OFFSET(L507,-1,,,),K507)</f>
        <v>02.09.02.02.06</v>
      </c>
      <c r="M507" s="175" t="str" cm="1">
        <f t="array" aca="1" ref="M507" ca="1">IF(OR($K507=0,$K507=""),OFFSET(M507,-1,,,),O507)</f>
        <v>EXECUÇÃO DE SERVIÇO DE MONTAGEM E DESMONTAGEM DE FORMA, ARMAÇÃO, LANÇAMENTO E ADENSAMENTO DE CONCRETO</v>
      </c>
      <c r="N507" s="67" t="s">
        <v>429</v>
      </c>
      <c r="O507" s="68" t="s">
        <v>430</v>
      </c>
      <c r="P507" s="68"/>
      <c r="Q507" s="68" t="s">
        <v>3256</v>
      </c>
      <c r="R507" s="69">
        <v>3.53</v>
      </c>
      <c r="S507" s="70">
        <v>700</v>
      </c>
      <c r="T507" s="70">
        <v>2471</v>
      </c>
      <c r="U507" s="67" t="s">
        <v>495</v>
      </c>
      <c r="V507" s="71" t="s">
        <v>496</v>
      </c>
      <c r="W507" s="171"/>
      <c r="X507" s="172"/>
      <c r="Y507" s="176">
        <f t="shared" ref="Y507:Y510" si="491">X507+W507</f>
        <v>0</v>
      </c>
      <c r="AA507" s="192"/>
      <c r="AB507" s="193"/>
    </row>
    <row r="508" spans="2:28" hidden="1">
      <c r="B508" s="189">
        <f t="shared" si="483"/>
        <v>0</v>
      </c>
      <c r="C508" s="189">
        <f t="shared" ca="1" si="484"/>
        <v>0</v>
      </c>
      <c r="D508" s="189">
        <f t="shared" si="485"/>
        <v>0</v>
      </c>
      <c r="E508" s="189">
        <f t="shared" ca="1" si="486"/>
        <v>0</v>
      </c>
      <c r="F508" s="189">
        <f t="shared" si="487"/>
        <v>0</v>
      </c>
      <c r="G508" s="189" cm="1">
        <f t="array" aca="1" ref="G508" ca="1">OFFSET(G508,-1,,,)+1</f>
        <v>503</v>
      </c>
      <c r="H508" s="189">
        <f t="shared" si="488"/>
        <v>0</v>
      </c>
      <c r="I508" s="189">
        <f t="shared" si="489"/>
        <v>0</v>
      </c>
      <c r="J508" s="179">
        <f t="shared" si="490"/>
        <v>0</v>
      </c>
      <c r="K508" s="173" t="s">
        <v>514</v>
      </c>
      <c r="L508" s="174" t="str" cm="1">
        <f t="array" aca="1" ref="L508" ca="1">IF($K508="",OFFSET(L508,-1,,,),K508)</f>
        <v>02.09.02.03</v>
      </c>
      <c r="M508" s="175" t="str" cm="1">
        <f t="array" aca="1" ref="M508" ca="1">IF(OR($K508=0,$K508=""),OFFSET(M508,-1,,,),O508)</f>
        <v>ESTRUTURA</v>
      </c>
      <c r="N508" s="67" t="s">
        <v>143</v>
      </c>
      <c r="O508" s="68" t="s">
        <v>308</v>
      </c>
      <c r="P508" s="68"/>
      <c r="Q508" s="68"/>
      <c r="R508" s="69"/>
      <c r="S508" s="70"/>
      <c r="T508" s="70">
        <v>0</v>
      </c>
      <c r="U508" s="67"/>
      <c r="V508" s="71"/>
      <c r="W508" s="171"/>
      <c r="X508" s="172"/>
      <c r="Y508" s="176">
        <f t="shared" si="491"/>
        <v>0</v>
      </c>
      <c r="AA508" s="192"/>
      <c r="AB508" s="193"/>
    </row>
    <row r="509" spans="2:28">
      <c r="B509" s="189">
        <f t="shared" si="483"/>
        <v>0</v>
      </c>
      <c r="C509" s="189">
        <f t="shared" ca="1" si="484"/>
        <v>0</v>
      </c>
      <c r="D509" s="189">
        <f t="shared" si="485"/>
        <v>0</v>
      </c>
      <c r="E509" s="189">
        <f t="shared" ca="1" si="486"/>
        <v>0</v>
      </c>
      <c r="F509" s="189">
        <f t="shared" si="487"/>
        <v>0</v>
      </c>
      <c r="G509" s="189" cm="1">
        <f t="array" aca="1" ref="G509" ca="1">OFFSET(G509,-1,,,)+1</f>
        <v>504</v>
      </c>
      <c r="H509" s="189">
        <f t="shared" si="488"/>
        <v>0</v>
      </c>
      <c r="I509" s="189">
        <f t="shared" si="489"/>
        <v>0</v>
      </c>
      <c r="J509" s="179">
        <f t="shared" si="490"/>
        <v>0</v>
      </c>
      <c r="K509" s="173" t="s">
        <v>515</v>
      </c>
      <c r="L509" s="174" t="str" cm="1">
        <f t="array" aca="1" ref="L509" ca="1">IF($K509="",OFFSET(L509,-1,,,),K509)</f>
        <v>02.09.02.03.01</v>
      </c>
      <c r="M509" s="175" t="str" cm="1">
        <f t="array" aca="1" ref="M509" ca="1">IF(OR($K509=0,$K509=""),OFFSET(M509,-1,,,),O509)</f>
        <v>FABRICAÇÃO DE FORMA FEITA EM OBRA PARA LAJES EM CHAPA COMPENSADA PLASTIFICADA E=18MM - 1 APROVEITAMENTO</v>
      </c>
      <c r="N509" s="67" t="s">
        <v>309</v>
      </c>
      <c r="O509" s="68" t="s">
        <v>4334</v>
      </c>
      <c r="P509" s="68"/>
      <c r="Q509" s="68" t="s">
        <v>3258</v>
      </c>
      <c r="R509" s="69">
        <v>7.07</v>
      </c>
      <c r="S509" s="70">
        <v>162.70949999999999</v>
      </c>
      <c r="T509" s="70">
        <v>1150.3561649999999</v>
      </c>
      <c r="U509" s="67"/>
      <c r="V509" s="71"/>
      <c r="W509" s="171"/>
      <c r="X509" s="172"/>
      <c r="Y509" s="176">
        <f t="shared" si="491"/>
        <v>0</v>
      </c>
      <c r="AA509" s="192"/>
      <c r="AB509" s="193"/>
    </row>
    <row r="510" spans="2:28" hidden="1">
      <c r="B510" s="189">
        <f t="shared" si="483"/>
        <v>0</v>
      </c>
      <c r="C510" s="189">
        <f t="shared" ca="1" si="484"/>
        <v>0</v>
      </c>
      <c r="D510" s="189">
        <f t="shared" si="485"/>
        <v>0</v>
      </c>
      <c r="E510" s="189">
        <f t="shared" ca="1" si="486"/>
        <v>0</v>
      </c>
      <c r="F510" s="189">
        <f t="shared" si="487"/>
        <v>0</v>
      </c>
      <c r="G510" s="189" cm="1">
        <f t="array" aca="1" ref="G510" ca="1">OFFSET(G510,-1,,,)+1</f>
        <v>505</v>
      </c>
      <c r="H510" s="189">
        <f t="shared" si="488"/>
        <v>0</v>
      </c>
      <c r="I510" s="189">
        <f t="shared" si="489"/>
        <v>0</v>
      </c>
      <c r="J510" s="179">
        <f t="shared" si="490"/>
        <v>0</v>
      </c>
      <c r="K510" s="173"/>
      <c r="L510" s="174" t="str" cm="1">
        <f t="array" aca="1" ref="L510" ca="1">IF($K510="",OFFSET(L510,-1,,,),K510)</f>
        <v>02.09.02.03.01</v>
      </c>
      <c r="M510" s="175" t="str" cm="1">
        <f t="array" aca="1" ref="M510" ca="1">IF(OR($K510=0,$K510=""),OFFSET(M510,-1,,,),O510)</f>
        <v>FABRICAÇÃO DE FORMA FEITA EM OBRA PARA LAJES EM CHAPA COMPENSADA PLASTIFICADA E=18MM - 1 APROVEITAMENTO</v>
      </c>
      <c r="N510" s="67" t="s">
        <v>171</v>
      </c>
      <c r="O510" s="68" t="s">
        <v>172</v>
      </c>
      <c r="P510" s="68"/>
      <c r="Q510" s="68" t="s">
        <v>3255</v>
      </c>
      <c r="R510" s="69">
        <v>1.4139999999999999</v>
      </c>
      <c r="S510" s="70">
        <v>18</v>
      </c>
      <c r="T510" s="70">
        <v>25.451999999999998</v>
      </c>
      <c r="U510" s="67" t="s">
        <v>495</v>
      </c>
      <c r="V510" s="71" t="s">
        <v>496</v>
      </c>
      <c r="W510" s="171"/>
      <c r="X510" s="172"/>
      <c r="Y510" s="176">
        <f t="shared" si="491"/>
        <v>0</v>
      </c>
      <c r="AA510" s="192"/>
      <c r="AB510" s="193"/>
    </row>
    <row r="511" spans="2:28" hidden="1">
      <c r="B511" s="189">
        <f>IF(J511=0,0,U511)</f>
        <v>0</v>
      </c>
      <c r="C511" s="189">
        <f ca="1">IF(OR(J511=0,I511=0),0,IF(_xlfn.IFNA(MATCH(B511,OFFSET($B$5,,,$G511,),),0)&gt;0,0,MAX(OFFSET($C$5,,,$G511,))+1))</f>
        <v>0</v>
      </c>
      <c r="D511" s="189">
        <f>IF(J511=0,0,N511&amp;"-"&amp;U511)</f>
        <v>0</v>
      </c>
      <c r="E511" s="189">
        <f ca="1">IF(OR(J511=0,I511=0),0,IF(_xlfn.IFNA(MATCH(D511,OFFSET($D$5,,,$G511,),),0)&gt;0,0,_xlfn.MAXIFS(OFFSET($E$5,,,$G511,),OFFSET($J$5,,,$G511,),J511)+1))</f>
        <v>0</v>
      </c>
      <c r="F511" s="189">
        <f>IF(J511=0,0,E511&amp;"-"&amp;N511)</f>
        <v>0</v>
      </c>
      <c r="G511" s="189" cm="1">
        <f t="array" aca="1" ref="G511" ca="1">OFFSET(G511,-1,,,)+1</f>
        <v>506</v>
      </c>
      <c r="H511" s="189">
        <f>IF(OR($K511=0,$K511=""),$W511,0)</f>
        <v>0</v>
      </c>
      <c r="I511" s="189">
        <f>H511*R511</f>
        <v>0</v>
      </c>
      <c r="J511" s="179">
        <f>IF(AND(I511&lt;&gt;0,OR(K511=0,K511="")),N511&amp;" - Mapa",0)</f>
        <v>0</v>
      </c>
      <c r="K511" s="173"/>
      <c r="L511" s="174" t="str" cm="1">
        <f t="array" aca="1" ref="L511" ca="1">IF($K511="",OFFSET(L511,-1,,,),K511)</f>
        <v>02.09.02.03.01</v>
      </c>
      <c r="M511" s="175" t="str" cm="1">
        <f t="array" aca="1" ref="M511" ca="1">IF(OR($K511=0,$K511=""),OFFSET(M511,-1,,,),O511)</f>
        <v>FABRICAÇÃO DE FORMA FEITA EM OBRA PARA LAJES EM CHAPA COMPENSADA PLASTIFICADA E=18MM - 1 APROVEITAMENTO</v>
      </c>
      <c r="N511" s="67" t="s">
        <v>310</v>
      </c>
      <c r="O511" s="68" t="s">
        <v>311</v>
      </c>
      <c r="P511" s="68"/>
      <c r="Q511" s="68" t="s">
        <v>3254</v>
      </c>
      <c r="R511" s="69">
        <v>0.37704300000000002</v>
      </c>
      <c r="S511" s="70">
        <v>3.2</v>
      </c>
      <c r="T511" s="70">
        <v>1.2065376000000001</v>
      </c>
      <c r="U511" s="67" t="s">
        <v>495</v>
      </c>
      <c r="V511" s="71" t="s">
        <v>496</v>
      </c>
      <c r="W511" s="171"/>
      <c r="X511" s="172"/>
      <c r="Y511" s="176">
        <f>X511+W511</f>
        <v>0</v>
      </c>
      <c r="AA511" s="192"/>
      <c r="AB511" s="193"/>
    </row>
    <row r="512" spans="2:28" hidden="1">
      <c r="B512" s="189">
        <f t="shared" ref="B512:B514" si="492">IF(J512=0,0,U512)</f>
        <v>0</v>
      </c>
      <c r="C512" s="189">
        <f t="shared" ref="C512:C514" ca="1" si="493">IF(OR(J512=0,I512=0),0,IF(_xlfn.IFNA(MATCH(B512,OFFSET($B$5,,,$G512,),),0)&gt;0,0,MAX(OFFSET($C$5,,,$G512,))+1))</f>
        <v>0</v>
      </c>
      <c r="D512" s="189">
        <f t="shared" ref="D512:D514" si="494">IF(J512=0,0,N512&amp;"-"&amp;U512)</f>
        <v>0</v>
      </c>
      <c r="E512" s="189">
        <f t="shared" ref="E512:E514" ca="1" si="495">IF(OR(J512=0,I512=0),0,IF(_xlfn.IFNA(MATCH(D512,OFFSET($D$5,,,$G512,),),0)&gt;0,0,_xlfn.MAXIFS(OFFSET($E$5,,,$G512,),OFFSET($J$5,,,$G512,),J512)+1))</f>
        <v>0</v>
      </c>
      <c r="F512" s="189">
        <f t="shared" ref="F512:F514" si="496">IF(J512=0,0,E512&amp;"-"&amp;N512)</f>
        <v>0</v>
      </c>
      <c r="G512" s="189" cm="1">
        <f t="array" aca="1" ref="G512" ca="1">OFFSET(G512,-1,,,)+1</f>
        <v>507</v>
      </c>
      <c r="H512" s="189">
        <f t="shared" ref="H512:H514" si="497">IF(OR($K512=0,$K512=""),$W512,0)</f>
        <v>0</v>
      </c>
      <c r="I512" s="189">
        <f t="shared" ref="I512:I514" si="498">H512*R512</f>
        <v>0</v>
      </c>
      <c r="J512" s="179">
        <f t="shared" ref="J512:J514" si="499">IF(AND(I512&lt;&gt;0,OR(K512=0,K512="")),N512&amp;" - Mapa",0)</f>
        <v>0</v>
      </c>
      <c r="K512" s="173"/>
      <c r="L512" s="174" t="str" cm="1">
        <f t="array" aca="1" ref="L512" ca="1">IF($K512="",OFFSET(L512,-1,,,),K512)</f>
        <v>02.09.02.03.01</v>
      </c>
      <c r="M512" s="175" t="str" cm="1">
        <f t="array" aca="1" ref="M512" ca="1">IF(OR($K512=0,$K512=""),OFFSET(M512,-1,,,),O512)</f>
        <v>FABRICAÇÃO DE FORMA FEITA EM OBRA PARA LAJES EM CHAPA COMPENSADA PLASTIFICADA E=18MM - 1 APROVEITAMENTO</v>
      </c>
      <c r="N512" s="67" t="s">
        <v>312</v>
      </c>
      <c r="O512" s="68" t="s">
        <v>313</v>
      </c>
      <c r="P512" s="68"/>
      <c r="Q512" s="68" t="s">
        <v>3260</v>
      </c>
      <c r="R512" s="69">
        <v>2.9685519999999999</v>
      </c>
      <c r="S512" s="70">
        <v>285</v>
      </c>
      <c r="T512" s="70">
        <v>846.03731999999991</v>
      </c>
      <c r="U512" s="67" t="s">
        <v>495</v>
      </c>
      <c r="V512" s="71" t="s">
        <v>496</v>
      </c>
      <c r="W512" s="171"/>
      <c r="X512" s="172"/>
      <c r="Y512" s="176">
        <f t="shared" ref="Y512:Y514" si="500">X512+W512</f>
        <v>0</v>
      </c>
      <c r="AA512" s="192"/>
      <c r="AB512" s="193"/>
    </row>
    <row r="513" spans="2:28" hidden="1">
      <c r="B513" s="189">
        <f t="shared" si="492"/>
        <v>0</v>
      </c>
      <c r="C513" s="189">
        <f t="shared" ca="1" si="493"/>
        <v>0</v>
      </c>
      <c r="D513" s="189">
        <f t="shared" si="494"/>
        <v>0</v>
      </c>
      <c r="E513" s="189">
        <f t="shared" ca="1" si="495"/>
        <v>0</v>
      </c>
      <c r="F513" s="189">
        <f t="shared" si="496"/>
        <v>0</v>
      </c>
      <c r="G513" s="189" cm="1">
        <f t="array" aca="1" ref="G513" ca="1">OFFSET(G513,-1,,,)+1</f>
        <v>508</v>
      </c>
      <c r="H513" s="189">
        <f t="shared" si="497"/>
        <v>0</v>
      </c>
      <c r="I513" s="189">
        <f t="shared" si="498"/>
        <v>0</v>
      </c>
      <c r="J513" s="179">
        <f t="shared" si="499"/>
        <v>0</v>
      </c>
      <c r="K513" s="173"/>
      <c r="L513" s="174" t="str" cm="1">
        <f t="array" aca="1" ref="L513" ca="1">IF($K513="",OFFSET(L513,-1,,,),K513)</f>
        <v>02.09.02.03.01</v>
      </c>
      <c r="M513" s="175" t="str" cm="1">
        <f t="array" aca="1" ref="M513" ca="1">IF(OR($K513=0,$K513=""),OFFSET(M513,-1,,,),O513)</f>
        <v>FABRICAÇÃO DE FORMA FEITA EM OBRA PARA LAJES EM CHAPA COMPENSADA PLASTIFICADA E=18MM - 1 APROVEITAMENTO</v>
      </c>
      <c r="N513" s="67" t="s">
        <v>230</v>
      </c>
      <c r="O513" s="68" t="s">
        <v>231</v>
      </c>
      <c r="P513" s="68"/>
      <c r="Q513" s="68" t="s">
        <v>3261</v>
      </c>
      <c r="R513" s="69">
        <v>2.121</v>
      </c>
      <c r="S513" s="70">
        <v>22.31</v>
      </c>
      <c r="T513" s="70">
        <v>47.319509999999994</v>
      </c>
      <c r="U513" s="67" t="s">
        <v>495</v>
      </c>
      <c r="V513" s="71" t="s">
        <v>496</v>
      </c>
      <c r="W513" s="171"/>
      <c r="X513" s="172"/>
      <c r="Y513" s="176">
        <f t="shared" si="500"/>
        <v>0</v>
      </c>
      <c r="AA513" s="192"/>
      <c r="AB513" s="193"/>
    </row>
    <row r="514" spans="2:28" hidden="1">
      <c r="B514" s="189">
        <f t="shared" si="492"/>
        <v>0</v>
      </c>
      <c r="C514" s="189">
        <f t="shared" ca="1" si="493"/>
        <v>0</v>
      </c>
      <c r="D514" s="189">
        <f t="shared" si="494"/>
        <v>0</v>
      </c>
      <c r="E514" s="189">
        <f t="shared" ca="1" si="495"/>
        <v>0</v>
      </c>
      <c r="F514" s="189">
        <f t="shared" si="496"/>
        <v>0</v>
      </c>
      <c r="G514" s="189" cm="1">
        <f t="array" aca="1" ref="G514" ca="1">OFFSET(G514,-1,,,)+1</f>
        <v>509</v>
      </c>
      <c r="H514" s="189">
        <f t="shared" si="497"/>
        <v>0</v>
      </c>
      <c r="I514" s="189">
        <f t="shared" si="498"/>
        <v>0</v>
      </c>
      <c r="J514" s="179">
        <f t="shared" si="499"/>
        <v>0</v>
      </c>
      <c r="K514" s="173"/>
      <c r="L514" s="174" t="str" cm="1">
        <f t="array" aca="1" ref="L514" ca="1">IF($K514="",OFFSET(L514,-1,,,),K514)</f>
        <v>02.09.02.03.01</v>
      </c>
      <c r="M514" s="175" t="str" cm="1">
        <f t="array" aca="1" ref="M514" ca="1">IF(OR($K514=0,$K514=""),OFFSET(M514,-1,,,),O514)</f>
        <v>FABRICAÇÃO DE FORMA FEITA EM OBRA PARA LAJES EM CHAPA COMPENSADA PLASTIFICADA E=18MM - 1 APROVEITAMENTO</v>
      </c>
      <c r="N514" s="67" t="s">
        <v>236</v>
      </c>
      <c r="O514" s="68" t="s">
        <v>237</v>
      </c>
      <c r="P514" s="68"/>
      <c r="Q514" s="68" t="s">
        <v>3262</v>
      </c>
      <c r="R514" s="69">
        <v>8.484</v>
      </c>
      <c r="S514" s="70">
        <v>27.15</v>
      </c>
      <c r="T514" s="70">
        <v>230.34059999999999</v>
      </c>
      <c r="U514" s="67" t="s">
        <v>495</v>
      </c>
      <c r="V514" s="71" t="s">
        <v>496</v>
      </c>
      <c r="W514" s="171"/>
      <c r="X514" s="172"/>
      <c r="Y514" s="176">
        <f t="shared" si="500"/>
        <v>0</v>
      </c>
      <c r="AA514" s="192"/>
      <c r="AB514" s="193"/>
    </row>
    <row r="515" spans="2:28">
      <c r="B515" s="189">
        <f>IF(J515=0,0,U515)</f>
        <v>0</v>
      </c>
      <c r="C515" s="189">
        <f ca="1">IF(OR(J515=0,I515=0),0,IF(_xlfn.IFNA(MATCH(B515,OFFSET($B$5,,,$G515,),),0)&gt;0,0,MAX(OFFSET($C$5,,,$G515,))+1))</f>
        <v>0</v>
      </c>
      <c r="D515" s="189">
        <f>IF(J515=0,0,N515&amp;"-"&amp;U515)</f>
        <v>0</v>
      </c>
      <c r="E515" s="189">
        <f ca="1">IF(OR(J515=0,I515=0),0,IF(_xlfn.IFNA(MATCH(D515,OFFSET($D$5,,,$G515,),),0)&gt;0,0,_xlfn.MAXIFS(OFFSET($E$5,,,$G515,),OFFSET($J$5,,,$G515,),J515)+1))</f>
        <v>0</v>
      </c>
      <c r="F515" s="189">
        <f>IF(J515=0,0,E515&amp;"-"&amp;N515)</f>
        <v>0</v>
      </c>
      <c r="G515" s="189" cm="1">
        <f t="array" aca="1" ref="G515" ca="1">OFFSET(G515,-1,,,)+1</f>
        <v>510</v>
      </c>
      <c r="H515" s="189">
        <f>IF(OR($K515=0,$K515=""),$W515,0)</f>
        <v>0</v>
      </c>
      <c r="I515" s="189">
        <f>H515*R515</f>
        <v>0</v>
      </c>
      <c r="J515" s="179">
        <f>IF(AND(I515&lt;&gt;0,OR(K515=0,K515="")),N515&amp;" - Mapa",0)</f>
        <v>0</v>
      </c>
      <c r="K515" s="173" t="s">
        <v>516</v>
      </c>
      <c r="L515" s="174" t="str" cm="1">
        <f t="array" aca="1" ref="L515" ca="1">IF($K515="",OFFSET(L515,-1,,,),K515)</f>
        <v>02.09.02.03.02</v>
      </c>
      <c r="M515" s="175" t="str" cm="1">
        <f t="array" aca="1" ref="M515" ca="1">IF(OR($K515=0,$K515=""),OFFSET(M515,-1,,,),O515)</f>
        <v>AÇO CA50 8,00MM - CORTADO E DOBRADO</v>
      </c>
      <c r="N515" s="67" t="s">
        <v>452</v>
      </c>
      <c r="O515" s="68" t="s">
        <v>453</v>
      </c>
      <c r="P515" s="68"/>
      <c r="Q515" s="68" t="s">
        <v>3255</v>
      </c>
      <c r="R515" s="69">
        <v>63.62</v>
      </c>
      <c r="S515" s="70">
        <v>6.8769999999999998</v>
      </c>
      <c r="T515" s="70">
        <v>437.51473999999996</v>
      </c>
      <c r="U515" s="67"/>
      <c r="V515" s="71"/>
      <c r="W515" s="171"/>
      <c r="X515" s="172"/>
      <c r="Y515" s="176">
        <f>X515+W515</f>
        <v>0</v>
      </c>
      <c r="AA515" s="192"/>
      <c r="AB515" s="193"/>
    </row>
    <row r="516" spans="2:28" hidden="1">
      <c r="B516" s="189">
        <f t="shared" ref="B516" si="501">IF(J516=0,0,U516)</f>
        <v>0</v>
      </c>
      <c r="C516" s="189">
        <f t="shared" ref="C516" ca="1" si="502">IF(OR(J516=0,I516=0),0,IF(_xlfn.IFNA(MATCH(B516,OFFSET($B$5,,,$G516,),),0)&gt;0,0,MAX(OFFSET($C$5,,,$G516,))+1))</f>
        <v>0</v>
      </c>
      <c r="D516" s="189">
        <f t="shared" ref="D516" si="503">IF(J516=0,0,N516&amp;"-"&amp;U516)</f>
        <v>0</v>
      </c>
      <c r="E516" s="189">
        <f t="shared" ref="E516" ca="1" si="504">IF(OR(J516=0,I516=0),0,IF(_xlfn.IFNA(MATCH(D516,OFFSET($D$5,,,$G516,),),0)&gt;0,0,_xlfn.MAXIFS(OFFSET($E$5,,,$G516,),OFFSET($J$5,,,$G516,),J516)+1))</f>
        <v>0</v>
      </c>
      <c r="F516" s="189">
        <f t="shared" ref="F516" si="505">IF(J516=0,0,E516&amp;"-"&amp;N516)</f>
        <v>0</v>
      </c>
      <c r="G516" s="189" cm="1">
        <f t="array" aca="1" ref="G516" ca="1">OFFSET(G516,-1,,,)+1</f>
        <v>511</v>
      </c>
      <c r="H516" s="189">
        <f t="shared" si="479"/>
        <v>0</v>
      </c>
      <c r="I516" s="189">
        <f t="shared" ref="I516" si="506">H516*R516</f>
        <v>0</v>
      </c>
      <c r="J516" s="179">
        <f t="shared" ref="J516" si="507">IF(AND(I516&lt;&gt;0,OR(K516=0,K516="")),N516&amp;" - Mapa",0)</f>
        <v>0</v>
      </c>
      <c r="K516" s="173"/>
      <c r="L516" s="174" t="str" cm="1">
        <f t="array" aca="1" ref="L516" ca="1">IF($K516="",OFFSET(L516,-1,,,),K516)</f>
        <v>02.09.02.03.02</v>
      </c>
      <c r="M516" s="175" t="str" cm="1">
        <f t="array" aca="1" ref="M516" ca="1">IF(OR($K516=0,$K516=""),OFFSET(M516,-1,,,),O516)</f>
        <v>AÇO CA50 8,00MM - CORTADO E DOBRADO</v>
      </c>
      <c r="N516" s="67" t="s">
        <v>306</v>
      </c>
      <c r="O516" s="68" t="s">
        <v>307</v>
      </c>
      <c r="P516" s="68"/>
      <c r="Q516" s="68" t="s">
        <v>3255</v>
      </c>
      <c r="R516" s="69">
        <v>0.63619999999999999</v>
      </c>
      <c r="S516" s="70">
        <v>11</v>
      </c>
      <c r="T516" s="70">
        <v>6.9981999999999998</v>
      </c>
      <c r="U516" s="67" t="s">
        <v>495</v>
      </c>
      <c r="V516" s="71" t="s">
        <v>496</v>
      </c>
      <c r="W516" s="171"/>
      <c r="X516" s="172"/>
      <c r="Y516" s="176">
        <f t="shared" ref="Y516" si="508">X516+W516</f>
        <v>0</v>
      </c>
      <c r="AA516" s="192"/>
      <c r="AB516" s="193"/>
    </row>
    <row r="517" spans="2:28" hidden="1">
      <c r="B517" s="189">
        <f t="shared" si="466"/>
        <v>0</v>
      </c>
      <c r="C517" s="189">
        <f t="shared" ca="1" si="467"/>
        <v>0</v>
      </c>
      <c r="D517" s="189">
        <f t="shared" si="468"/>
        <v>0</v>
      </c>
      <c r="E517" s="189">
        <f t="shared" ca="1" si="469"/>
        <v>0</v>
      </c>
      <c r="F517" s="189">
        <f t="shared" si="470"/>
        <v>0</v>
      </c>
      <c r="G517" s="189" cm="1">
        <f t="array" aca="1" ref="G517" ca="1">OFFSET(G517,-1,,,)+1</f>
        <v>512</v>
      </c>
      <c r="H517" s="189">
        <f t="shared" si="456"/>
        <v>0</v>
      </c>
      <c r="I517" s="189">
        <f t="shared" si="471"/>
        <v>0</v>
      </c>
      <c r="J517" s="179">
        <f t="shared" si="472"/>
        <v>0</v>
      </c>
      <c r="K517" s="173"/>
      <c r="L517" s="174" t="str" cm="1">
        <f t="array" aca="1" ref="L517" ca="1">IF($K517="",OFFSET(L517,-1,,,),K517)</f>
        <v>02.09.02.03.02</v>
      </c>
      <c r="M517" s="175" t="str" cm="1">
        <f t="array" aca="1" ref="M517" ca="1">IF(OR($K517=0,$K517=""),OFFSET(M517,-1,,,),O517)</f>
        <v>AÇO CA50 8,00MM - CORTADO E DOBRADO</v>
      </c>
      <c r="N517" s="67" t="s">
        <v>401</v>
      </c>
      <c r="O517" s="68" t="s">
        <v>402</v>
      </c>
      <c r="P517" s="68"/>
      <c r="Q517" s="68" t="s">
        <v>3255</v>
      </c>
      <c r="R517" s="69">
        <v>64.256200000000007</v>
      </c>
      <c r="S517" s="70">
        <v>6</v>
      </c>
      <c r="T517" s="70">
        <v>385.53720000000004</v>
      </c>
      <c r="U517" s="67" t="s">
        <v>495</v>
      </c>
      <c r="V517" s="71" t="s">
        <v>496</v>
      </c>
      <c r="W517" s="171"/>
      <c r="X517" s="172"/>
      <c r="Y517" s="176">
        <f t="shared" si="473"/>
        <v>0</v>
      </c>
      <c r="AA517" s="192"/>
      <c r="AB517" s="193"/>
    </row>
    <row r="518" spans="2:28" hidden="1">
      <c r="B518" s="189">
        <f t="shared" si="466"/>
        <v>0</v>
      </c>
      <c r="C518" s="189">
        <f t="shared" ca="1" si="467"/>
        <v>0</v>
      </c>
      <c r="D518" s="189">
        <f t="shared" si="468"/>
        <v>0</v>
      </c>
      <c r="E518" s="189">
        <f t="shared" ca="1" si="469"/>
        <v>0</v>
      </c>
      <c r="F518" s="189">
        <f t="shared" si="470"/>
        <v>0</v>
      </c>
      <c r="G518" s="189" cm="1">
        <f t="array" aca="1" ref="G518" ca="1">OFFSET(G518,-1,,,)+1</f>
        <v>513</v>
      </c>
      <c r="H518" s="189">
        <f t="shared" si="456"/>
        <v>0</v>
      </c>
      <c r="I518" s="189">
        <f t="shared" si="471"/>
        <v>0</v>
      </c>
      <c r="J518" s="179">
        <f t="shared" si="472"/>
        <v>0</v>
      </c>
      <c r="K518" s="173"/>
      <c r="L518" s="174" t="str" cm="1">
        <f t="array" aca="1" ref="L518" ca="1">IF($K518="",OFFSET(L518,-1,,,),K518)</f>
        <v>02.09.02.03.02</v>
      </c>
      <c r="M518" s="175" t="str" cm="1">
        <f t="array" aca="1" ref="M518" ca="1">IF(OR($K518=0,$K518=""),OFFSET(M518,-1,,,),O518)</f>
        <v>AÇO CA50 8,00MM - CORTADO E DOBRADO</v>
      </c>
      <c r="N518" s="67" t="s">
        <v>405</v>
      </c>
      <c r="O518" s="68" t="s">
        <v>406</v>
      </c>
      <c r="P518" s="68"/>
      <c r="Q518" s="68" t="s">
        <v>3255</v>
      </c>
      <c r="R518" s="69">
        <v>64.256200000000007</v>
      </c>
      <c r="S518" s="70">
        <v>0.7</v>
      </c>
      <c r="T518" s="70">
        <v>44.979340000000001</v>
      </c>
      <c r="U518" s="67" t="s">
        <v>495</v>
      </c>
      <c r="V518" s="71" t="s">
        <v>496</v>
      </c>
      <c r="W518" s="171"/>
      <c r="X518" s="172"/>
      <c r="Y518" s="176">
        <f t="shared" si="473"/>
        <v>0</v>
      </c>
      <c r="AA518" s="192"/>
      <c r="AB518" s="193"/>
    </row>
    <row r="519" spans="2:28">
      <c r="B519" s="189">
        <f t="shared" si="466"/>
        <v>0</v>
      </c>
      <c r="C519" s="189">
        <f t="shared" ca="1" si="467"/>
        <v>0</v>
      </c>
      <c r="D519" s="189">
        <f t="shared" si="468"/>
        <v>0</v>
      </c>
      <c r="E519" s="189">
        <f t="shared" ca="1" si="469"/>
        <v>0</v>
      </c>
      <c r="F519" s="189">
        <f t="shared" si="470"/>
        <v>0</v>
      </c>
      <c r="G519" s="189" cm="1">
        <f t="array" aca="1" ref="G519" ca="1">OFFSET(G519,-1,,,)+1</f>
        <v>514</v>
      </c>
      <c r="H519" s="189">
        <f t="shared" si="456"/>
        <v>0</v>
      </c>
      <c r="I519" s="189">
        <f t="shared" si="471"/>
        <v>0</v>
      </c>
      <c r="J519" s="179">
        <f t="shared" si="472"/>
        <v>0</v>
      </c>
      <c r="K519" s="173" t="s">
        <v>518</v>
      </c>
      <c r="L519" s="174" t="str" cm="1">
        <f t="array" aca="1" ref="L519" ca="1">IF($K519="",OFFSET(L519,-1,,,),K519)</f>
        <v>02.09.02.03.03</v>
      </c>
      <c r="M519" s="175" t="str" cm="1">
        <f t="array" aca="1" ref="M519" ca="1">IF(OR($K519=0,$K519=""),OFFSET(M519,-1,,,),O519)</f>
        <v>CONCRETO FCK 45 MPA SLUMP 10 APLICADO EM FUNDAÇÃO SUPERCIFIAL COM BOMBA ESTACIONÁRIA</v>
      </c>
      <c r="N519" s="67" t="s">
        <v>3863</v>
      </c>
      <c r="O519" s="68" t="s">
        <v>4332</v>
      </c>
      <c r="P519" s="68"/>
      <c r="Q519" s="68" t="s">
        <v>3256</v>
      </c>
      <c r="R519" s="69">
        <v>0.71</v>
      </c>
      <c r="S519" s="70">
        <v>633.24249999999995</v>
      </c>
      <c r="T519" s="70">
        <v>449.60217499999993</v>
      </c>
      <c r="U519" s="67"/>
      <c r="V519" s="71"/>
      <c r="W519" s="171"/>
      <c r="X519" s="172"/>
      <c r="Y519" s="176">
        <f t="shared" si="473"/>
        <v>0</v>
      </c>
      <c r="AA519" s="192"/>
      <c r="AB519" s="193"/>
    </row>
    <row r="520" spans="2:28" hidden="1">
      <c r="B520" s="189">
        <f t="shared" si="466"/>
        <v>0</v>
      </c>
      <c r="C520" s="189">
        <f t="shared" ca="1" si="467"/>
        <v>0</v>
      </c>
      <c r="D520" s="189">
        <f t="shared" si="468"/>
        <v>0</v>
      </c>
      <c r="E520" s="189">
        <f t="shared" ca="1" si="469"/>
        <v>0</v>
      </c>
      <c r="F520" s="189">
        <f t="shared" si="470"/>
        <v>0</v>
      </c>
      <c r="G520" s="189" cm="1">
        <f t="array" aca="1" ref="G520" ca="1">OFFSET(G520,-1,,,)+1</f>
        <v>515</v>
      </c>
      <c r="H520" s="189">
        <f t="shared" si="456"/>
        <v>0</v>
      </c>
      <c r="I520" s="189">
        <f t="shared" si="471"/>
        <v>0</v>
      </c>
      <c r="J520" s="179">
        <f t="shared" si="472"/>
        <v>0</v>
      </c>
      <c r="K520" s="173"/>
      <c r="L520" s="174" t="str" cm="1">
        <f t="array" aca="1" ref="L520" ca="1">IF($K520="",OFFSET(L520,-1,,,),K520)</f>
        <v>02.09.02.03.03</v>
      </c>
      <c r="M520" s="175" t="str" cm="1">
        <f t="array" aca="1" ref="M520" ca="1">IF(OR($K520=0,$K520=""),OFFSET(M520,-1,,,),O520)</f>
        <v>CONCRETO FCK 45 MPA SLUMP 10 APLICADO EM FUNDAÇÃO SUPERCIFIAL COM BOMBA ESTACIONÁRIA</v>
      </c>
      <c r="N520" s="67" t="s">
        <v>240</v>
      </c>
      <c r="O520" s="68" t="s">
        <v>179</v>
      </c>
      <c r="P520" s="68"/>
      <c r="Q520" s="68" t="s">
        <v>3255</v>
      </c>
      <c r="R520" s="69">
        <v>1.8389</v>
      </c>
      <c r="S520" s="70">
        <v>0.75</v>
      </c>
      <c r="T520" s="70">
        <v>1.379175</v>
      </c>
      <c r="U520" s="67" t="s">
        <v>495</v>
      </c>
      <c r="V520" s="71" t="s">
        <v>496</v>
      </c>
      <c r="W520" s="171"/>
      <c r="X520" s="172"/>
      <c r="Y520" s="176">
        <f t="shared" si="473"/>
        <v>0</v>
      </c>
      <c r="AA520" s="192"/>
      <c r="AB520" s="193"/>
    </row>
    <row r="521" spans="2:28" hidden="1">
      <c r="B521" s="189">
        <f t="shared" si="466"/>
        <v>0</v>
      </c>
      <c r="C521" s="189">
        <f t="shared" ca="1" si="467"/>
        <v>0</v>
      </c>
      <c r="D521" s="189">
        <f t="shared" si="468"/>
        <v>0</v>
      </c>
      <c r="E521" s="189">
        <f t="shared" ca="1" si="469"/>
        <v>0</v>
      </c>
      <c r="F521" s="189">
        <f t="shared" si="470"/>
        <v>0</v>
      </c>
      <c r="G521" s="189" cm="1">
        <f t="array" aca="1" ref="G521" ca="1">OFFSET(G521,-1,,,)+1</f>
        <v>516</v>
      </c>
      <c r="H521" s="189">
        <f t="shared" si="456"/>
        <v>0</v>
      </c>
      <c r="I521" s="189">
        <f t="shared" si="471"/>
        <v>0</v>
      </c>
      <c r="J521" s="179">
        <f t="shared" si="472"/>
        <v>0</v>
      </c>
      <c r="K521" s="173"/>
      <c r="L521" s="174" t="str" cm="1">
        <f t="array" aca="1" ref="L521" ca="1">IF($K521="",OFFSET(L521,-1,,,),K521)</f>
        <v>02.09.02.03.03</v>
      </c>
      <c r="M521" s="175" t="str" cm="1">
        <f t="array" aca="1" ref="M521" ca="1">IF(OR($K521=0,$K521=""),OFFSET(M521,-1,,,),O521)</f>
        <v>CONCRETO FCK 45 MPA SLUMP 10 APLICADO EM FUNDAÇÃO SUPERCIFIAL COM BOMBA ESTACIONÁRIA</v>
      </c>
      <c r="N521" s="67" t="s">
        <v>3864</v>
      </c>
      <c r="O521" s="68" t="s">
        <v>4333</v>
      </c>
      <c r="P521" s="68"/>
      <c r="Q521" s="68" t="s">
        <v>3256</v>
      </c>
      <c r="R521" s="69">
        <v>0.75970000000000004</v>
      </c>
      <c r="S521" s="70">
        <v>530</v>
      </c>
      <c r="T521" s="70">
        <v>402.64100000000002</v>
      </c>
      <c r="U521" s="67" t="s">
        <v>495</v>
      </c>
      <c r="V521" s="71" t="s">
        <v>496</v>
      </c>
      <c r="W521" s="171"/>
      <c r="X521" s="172"/>
      <c r="Y521" s="176">
        <f t="shared" si="473"/>
        <v>0</v>
      </c>
      <c r="AA521" s="192"/>
      <c r="AB521" s="193"/>
    </row>
    <row r="522" spans="2:28" hidden="1">
      <c r="B522" s="189">
        <f>IF(J522=0,0,U522)</f>
        <v>0</v>
      </c>
      <c r="C522" s="189">
        <f ca="1">IF(OR(J522=0,I522=0),0,IF(_xlfn.IFNA(MATCH(B522,OFFSET($B$5,,,$G522,),),0)&gt;0,0,MAX(OFFSET($C$5,,,$G522,))+1))</f>
        <v>0</v>
      </c>
      <c r="D522" s="189">
        <f>IF(J522=0,0,N522&amp;"-"&amp;U522)</f>
        <v>0</v>
      </c>
      <c r="E522" s="189">
        <f ca="1">IF(OR(J522=0,I522=0),0,IF(_xlfn.IFNA(MATCH(D522,OFFSET($D$5,,,$G522,),),0)&gt;0,0,_xlfn.MAXIFS(OFFSET($E$5,,,$G522,),OFFSET($J$5,,,$G522,),J522)+1))</f>
        <v>0</v>
      </c>
      <c r="F522" s="189">
        <f>IF(J522=0,0,E522&amp;"-"&amp;N522)</f>
        <v>0</v>
      </c>
      <c r="G522" s="189" cm="1">
        <f t="array" aca="1" ref="G522" ca="1">OFFSET(G522,-1,,,)+1</f>
        <v>517</v>
      </c>
      <c r="H522" s="189">
        <f>IF(OR($K522=0,$K522=""),$W522,0)</f>
        <v>0</v>
      </c>
      <c r="I522" s="189">
        <f>H522*R522</f>
        <v>0</v>
      </c>
      <c r="J522" s="179">
        <f>IF(AND(I522&lt;&gt;0,OR(K522=0,K522="")),N522&amp;" - Mapa",0)</f>
        <v>0</v>
      </c>
      <c r="K522" s="173"/>
      <c r="L522" s="174" t="str" cm="1">
        <f t="array" aca="1" ref="L522" ca="1">IF($K522="",OFFSET(L522,-1,,,),K522)</f>
        <v>02.09.02.03.03</v>
      </c>
      <c r="M522" s="175" t="str" cm="1">
        <f t="array" aca="1" ref="M522" ca="1">IF(OR($K522=0,$K522=""),OFFSET(M522,-1,,,),O522)</f>
        <v>CONCRETO FCK 45 MPA SLUMP 10 APLICADO EM FUNDAÇÃO SUPERCIFIAL COM BOMBA ESTACIONÁRIA</v>
      </c>
      <c r="N522" s="67" t="s">
        <v>300</v>
      </c>
      <c r="O522" s="68" t="s">
        <v>301</v>
      </c>
      <c r="P522" s="68"/>
      <c r="Q522" s="68" t="s">
        <v>3256</v>
      </c>
      <c r="R522" s="69">
        <v>0.75970000000000004</v>
      </c>
      <c r="S522" s="70">
        <v>60</v>
      </c>
      <c r="T522" s="70">
        <v>45.582000000000001</v>
      </c>
      <c r="U522" s="67" t="s">
        <v>495</v>
      </c>
      <c r="V522" s="71" t="s">
        <v>496</v>
      </c>
      <c r="W522" s="171"/>
      <c r="X522" s="172"/>
      <c r="Y522" s="176">
        <f>X522+W522</f>
        <v>0</v>
      </c>
      <c r="AA522" s="192"/>
      <c r="AB522" s="193"/>
    </row>
    <row r="523" spans="2:28">
      <c r="B523" s="189">
        <f t="shared" ref="B523:B526" si="509">IF(J523=0,0,U523)</f>
        <v>0</v>
      </c>
      <c r="C523" s="189">
        <f t="shared" ref="C523:C526" ca="1" si="510">IF(OR(J523=0,I523=0),0,IF(_xlfn.IFNA(MATCH(B523,OFFSET($B$5,,,$G523,),),0)&gt;0,0,MAX(OFFSET($C$5,,,$G523,))+1))</f>
        <v>0</v>
      </c>
      <c r="D523" s="189">
        <f t="shared" ref="D523:D526" si="511">IF(J523=0,0,N523&amp;"-"&amp;U523)</f>
        <v>0</v>
      </c>
      <c r="E523" s="189">
        <f t="shared" ref="E523:E526" ca="1" si="512">IF(OR(J523=0,I523=0),0,IF(_xlfn.IFNA(MATCH(D523,OFFSET($D$5,,,$G523,),),0)&gt;0,0,_xlfn.MAXIFS(OFFSET($E$5,,,$G523,),OFFSET($J$5,,,$G523,),J523)+1))</f>
        <v>0</v>
      </c>
      <c r="F523" s="189">
        <f t="shared" ref="F523:F526" si="513">IF(J523=0,0,E523&amp;"-"&amp;N523)</f>
        <v>0</v>
      </c>
      <c r="G523" s="189" cm="1">
        <f t="array" aca="1" ref="G523" ca="1">OFFSET(G523,-1,,,)+1</f>
        <v>518</v>
      </c>
      <c r="H523" s="189">
        <f t="shared" ref="H523:H526" si="514">IF(OR($K523=0,$K523=""),$W523,0)</f>
        <v>0</v>
      </c>
      <c r="I523" s="189">
        <f t="shared" ref="I523:I526" si="515">H523*R523</f>
        <v>0</v>
      </c>
      <c r="J523" s="179">
        <f t="shared" ref="J523:J526" si="516">IF(AND(I523&lt;&gt;0,OR(K523=0,K523="")),N523&amp;" - Mapa",0)</f>
        <v>0</v>
      </c>
      <c r="K523" s="173" t="s">
        <v>519</v>
      </c>
      <c r="L523" s="174" t="str" cm="1">
        <f t="array" aca="1" ref="L523" ca="1">IF($K523="",OFFSET(L523,-1,,,),K523)</f>
        <v>02.09.02.03.04</v>
      </c>
      <c r="M523" s="175" t="str" cm="1">
        <f t="array" aca="1" ref="M523" ca="1">IF(OR($K523=0,$K523=""),OFFSET(M523,-1,,,),O523)</f>
        <v>EXECUÇÃO DE SERVIÇO DE MONTAGEM E DESMONTAGEM DE FORMA, ARMAÇÃO, LANÇAMENTO E ADENSAMENTO DE CONCRETO</v>
      </c>
      <c r="N523" s="67" t="s">
        <v>428</v>
      </c>
      <c r="O523" s="68" t="s">
        <v>4290</v>
      </c>
      <c r="P523" s="68"/>
      <c r="Q523" s="68" t="s">
        <v>3256</v>
      </c>
      <c r="R523" s="69">
        <v>0.71</v>
      </c>
      <c r="S523" s="70">
        <v>700</v>
      </c>
      <c r="T523" s="70">
        <v>497</v>
      </c>
      <c r="U523" s="67"/>
      <c r="V523" s="71"/>
      <c r="W523" s="171"/>
      <c r="X523" s="172"/>
      <c r="Y523" s="176">
        <f t="shared" ref="Y523:Y526" si="517">X523+W523</f>
        <v>0</v>
      </c>
      <c r="AA523" s="192"/>
      <c r="AB523" s="193"/>
    </row>
    <row r="524" spans="2:28" hidden="1">
      <c r="B524" s="189">
        <f t="shared" si="509"/>
        <v>0</v>
      </c>
      <c r="C524" s="189">
        <f t="shared" ca="1" si="510"/>
        <v>0</v>
      </c>
      <c r="D524" s="189">
        <f t="shared" si="511"/>
        <v>0</v>
      </c>
      <c r="E524" s="189">
        <f t="shared" ca="1" si="512"/>
        <v>0</v>
      </c>
      <c r="F524" s="189">
        <f t="shared" si="513"/>
        <v>0</v>
      </c>
      <c r="G524" s="189" cm="1">
        <f t="array" aca="1" ref="G524" ca="1">OFFSET(G524,-1,,,)+1</f>
        <v>519</v>
      </c>
      <c r="H524" s="189">
        <f t="shared" si="514"/>
        <v>0</v>
      </c>
      <c r="I524" s="189">
        <f t="shared" si="515"/>
        <v>0</v>
      </c>
      <c r="J524" s="179">
        <f t="shared" si="516"/>
        <v>0</v>
      </c>
      <c r="K524" s="173"/>
      <c r="L524" s="174" t="str" cm="1">
        <f t="array" aca="1" ref="L524" ca="1">IF($K524="",OFFSET(L524,-1,,,),K524)</f>
        <v>02.09.02.03.04</v>
      </c>
      <c r="M524" s="175" t="str" cm="1">
        <f t="array" aca="1" ref="M524" ca="1">IF(OR($K524=0,$K524=""),OFFSET(M524,-1,,,),O524)</f>
        <v>EXECUÇÃO DE SERVIÇO DE MONTAGEM E DESMONTAGEM DE FORMA, ARMAÇÃO, LANÇAMENTO E ADENSAMENTO DE CONCRETO</v>
      </c>
      <c r="N524" s="67" t="s">
        <v>429</v>
      </c>
      <c r="O524" s="68" t="s">
        <v>430</v>
      </c>
      <c r="P524" s="68"/>
      <c r="Q524" s="68" t="s">
        <v>3256</v>
      </c>
      <c r="R524" s="69">
        <v>0.71</v>
      </c>
      <c r="S524" s="70">
        <v>700</v>
      </c>
      <c r="T524" s="70">
        <v>497</v>
      </c>
      <c r="U524" s="67" t="s">
        <v>495</v>
      </c>
      <c r="V524" s="71" t="s">
        <v>496</v>
      </c>
      <c r="W524" s="171"/>
      <c r="X524" s="172"/>
      <c r="Y524" s="176">
        <f t="shared" si="517"/>
        <v>0</v>
      </c>
      <c r="AA524" s="192"/>
      <c r="AB524" s="193"/>
    </row>
    <row r="525" spans="2:28">
      <c r="B525" s="189">
        <f t="shared" si="509"/>
        <v>0</v>
      </c>
      <c r="C525" s="189">
        <f t="shared" ca="1" si="510"/>
        <v>0</v>
      </c>
      <c r="D525" s="189">
        <f t="shared" si="511"/>
        <v>0</v>
      </c>
      <c r="E525" s="189">
        <f t="shared" ca="1" si="512"/>
        <v>0</v>
      </c>
      <c r="F525" s="189">
        <f t="shared" si="513"/>
        <v>0</v>
      </c>
      <c r="G525" s="189" cm="1">
        <f t="array" aca="1" ref="G525" ca="1">OFFSET(G525,-1,,,)+1</f>
        <v>520</v>
      </c>
      <c r="H525" s="189">
        <f t="shared" si="514"/>
        <v>0</v>
      </c>
      <c r="I525" s="189">
        <f t="shared" si="515"/>
        <v>0</v>
      </c>
      <c r="J525" s="179">
        <f t="shared" si="516"/>
        <v>0</v>
      </c>
      <c r="K525" s="173" t="s">
        <v>520</v>
      </c>
      <c r="L525" s="174" t="str" cm="1">
        <f t="array" aca="1" ref="L525" ca="1">IF($K525="",OFFSET(L525,-1,,,),K525)</f>
        <v>02.09.02.03.05</v>
      </c>
      <c r="M525" s="175" t="str" cm="1">
        <f t="array" aca="1" ref="M525" ca="1">IF(OR($K525=0,$K525=""),OFFSET(M525,-1,,,),O525)</f>
        <v>TAMPA EM FERRO FUNDIDO COM ARO PARA INSPEÇÃO</v>
      </c>
      <c r="N525" s="67" t="s">
        <v>2832</v>
      </c>
      <c r="O525" s="68" t="s">
        <v>4335</v>
      </c>
      <c r="P525" s="68"/>
      <c r="Q525" s="68" t="s">
        <v>3263</v>
      </c>
      <c r="R525" s="69">
        <v>1</v>
      </c>
      <c r="S525" s="70">
        <v>600</v>
      </c>
      <c r="T525" s="70">
        <v>600</v>
      </c>
      <c r="U525" s="67"/>
      <c r="V525" s="71"/>
      <c r="W525" s="171"/>
      <c r="X525" s="172"/>
      <c r="Y525" s="176">
        <f t="shared" si="517"/>
        <v>0</v>
      </c>
      <c r="AA525" s="192"/>
      <c r="AB525" s="193"/>
    </row>
    <row r="526" spans="2:28" hidden="1">
      <c r="B526" s="189">
        <f t="shared" si="509"/>
        <v>0</v>
      </c>
      <c r="C526" s="189">
        <f t="shared" ca="1" si="510"/>
        <v>0</v>
      </c>
      <c r="D526" s="189">
        <f t="shared" si="511"/>
        <v>0</v>
      </c>
      <c r="E526" s="189">
        <f t="shared" ca="1" si="512"/>
        <v>0</v>
      </c>
      <c r="F526" s="189">
        <f t="shared" si="513"/>
        <v>0</v>
      </c>
      <c r="G526" s="189" cm="1">
        <f t="array" aca="1" ref="G526" ca="1">OFFSET(G526,-1,,,)+1</f>
        <v>521</v>
      </c>
      <c r="H526" s="189">
        <f t="shared" si="514"/>
        <v>0</v>
      </c>
      <c r="I526" s="189">
        <f t="shared" si="515"/>
        <v>0</v>
      </c>
      <c r="J526" s="179">
        <f t="shared" si="516"/>
        <v>0</v>
      </c>
      <c r="K526" s="173"/>
      <c r="L526" s="174" t="str" cm="1">
        <f t="array" aca="1" ref="L526" ca="1">IF($K526="",OFFSET(L526,-1,,,),K526)</f>
        <v>02.09.02.03.05</v>
      </c>
      <c r="M526" s="175" t="str" cm="1">
        <f t="array" aca="1" ref="M526" ca="1">IF(OR($K526=0,$K526=""),OFFSET(M526,-1,,,),O526)</f>
        <v>TAMPA EM FERRO FUNDIDO COM ARO PARA INSPEÇÃO</v>
      </c>
      <c r="N526" s="67" t="s">
        <v>3865</v>
      </c>
      <c r="O526" s="68" t="s">
        <v>4336</v>
      </c>
      <c r="P526" s="68"/>
      <c r="Q526" s="68" t="s">
        <v>3260</v>
      </c>
      <c r="R526" s="69">
        <v>1</v>
      </c>
      <c r="S526" s="70">
        <v>600</v>
      </c>
      <c r="T526" s="70">
        <v>600</v>
      </c>
      <c r="U526" s="67" t="s">
        <v>495</v>
      </c>
      <c r="V526" s="71" t="s">
        <v>496</v>
      </c>
      <c r="W526" s="171"/>
      <c r="X526" s="172"/>
      <c r="Y526" s="176">
        <f t="shared" si="517"/>
        <v>0</v>
      </c>
      <c r="AA526" s="192"/>
      <c r="AB526" s="193"/>
    </row>
    <row r="527" spans="2:28">
      <c r="B527" s="189">
        <f>IF(J527=0,0,U527)</f>
        <v>0</v>
      </c>
      <c r="C527" s="189">
        <f ca="1">IF(OR(J527=0,I527=0),0,IF(_xlfn.IFNA(MATCH(B527,OFFSET($B$5,,,$G527,),),0)&gt;0,0,MAX(OFFSET($C$5,,,$G527,))+1))</f>
        <v>0</v>
      </c>
      <c r="D527" s="189">
        <f>IF(J527=0,0,N527&amp;"-"&amp;U527)</f>
        <v>0</v>
      </c>
      <c r="E527" s="189">
        <f ca="1">IF(OR(J527=0,I527=0),0,IF(_xlfn.IFNA(MATCH(D527,OFFSET($D$5,,,$G527,),),0)&gt;0,0,_xlfn.MAXIFS(OFFSET($E$5,,,$G527,),OFFSET($J$5,,,$G527,),J527)+1))</f>
        <v>0</v>
      </c>
      <c r="F527" s="189">
        <f>IF(J527=0,0,E527&amp;"-"&amp;N527)</f>
        <v>0</v>
      </c>
      <c r="G527" s="189" cm="1">
        <f t="array" aca="1" ref="G527" ca="1">OFFSET(G527,-1,,,)+1</f>
        <v>522</v>
      </c>
      <c r="H527" s="189">
        <f>IF(OR($K527=0,$K527=""),$W527,0)</f>
        <v>0</v>
      </c>
      <c r="I527" s="189">
        <f>H527*R527</f>
        <v>0</v>
      </c>
      <c r="J527" s="179">
        <f>IF(AND(I527&lt;&gt;0,OR(K527=0,K527="")),N527&amp;" - Mapa",0)</f>
        <v>0</v>
      </c>
      <c r="K527" s="173" t="s">
        <v>526</v>
      </c>
      <c r="L527" s="174" t="str" cm="1">
        <f t="array" aca="1" ref="L527" ca="1">IF($K527="",OFFSET(L527,-1,,,),K527)</f>
        <v>02.09.02.03.06</v>
      </c>
      <c r="M527" s="175" t="str" cm="1">
        <f t="array" aca="1" ref="M527" ca="1">IF(OR($K527=0,$K527=""),OFFSET(M527,-1,,,),O527)</f>
        <v>ESCORAMENTO METALICO PARA LAJE MACIÇA</v>
      </c>
      <c r="N527" s="67" t="s">
        <v>2937</v>
      </c>
      <c r="O527" s="68" t="s">
        <v>4337</v>
      </c>
      <c r="P527" s="68"/>
      <c r="Q527" s="68" t="s">
        <v>3258</v>
      </c>
      <c r="R527" s="69">
        <v>7.07</v>
      </c>
      <c r="S527" s="70">
        <v>42.89</v>
      </c>
      <c r="T527" s="70">
        <v>303.23230000000001</v>
      </c>
      <c r="U527" s="67"/>
      <c r="V527" s="71"/>
      <c r="W527" s="171"/>
      <c r="X527" s="172"/>
      <c r="Y527" s="176">
        <f>X527+W527</f>
        <v>0</v>
      </c>
      <c r="AA527" s="192"/>
      <c r="AB527" s="193"/>
    </row>
    <row r="528" spans="2:28" hidden="1">
      <c r="B528" s="189">
        <f t="shared" ref="B528:B530" si="518">IF(J528=0,0,U528)</f>
        <v>0</v>
      </c>
      <c r="C528" s="189">
        <f t="shared" ref="C528:C530" ca="1" si="519">IF(OR(J528=0,I528=0),0,IF(_xlfn.IFNA(MATCH(B528,OFFSET($B$5,,,$G528,),),0)&gt;0,0,MAX(OFFSET($C$5,,,$G528,))+1))</f>
        <v>0</v>
      </c>
      <c r="D528" s="189">
        <f t="shared" ref="D528:D530" si="520">IF(J528=0,0,N528&amp;"-"&amp;U528)</f>
        <v>0</v>
      </c>
      <c r="E528" s="189">
        <f t="shared" ref="E528:E530" ca="1" si="521">IF(OR(J528=0,I528=0),0,IF(_xlfn.IFNA(MATCH(D528,OFFSET($D$5,,,$G528,),),0)&gt;0,0,_xlfn.MAXIFS(OFFSET($E$5,,,$G528,),OFFSET($J$5,,,$G528,),J528)+1))</f>
        <v>0</v>
      </c>
      <c r="F528" s="189">
        <f t="shared" ref="F528:F530" si="522">IF(J528=0,0,E528&amp;"-"&amp;N528)</f>
        <v>0</v>
      </c>
      <c r="G528" s="189" cm="1">
        <f t="array" aca="1" ref="G528" ca="1">OFFSET(G528,-1,,,)+1</f>
        <v>523</v>
      </c>
      <c r="H528" s="189">
        <f t="shared" ref="H528:H530" si="523">IF(OR($K528=0,$K528=""),$W528,0)</f>
        <v>0</v>
      </c>
      <c r="I528" s="189">
        <f t="shared" ref="I528:I530" si="524">H528*R528</f>
        <v>0</v>
      </c>
      <c r="J528" s="179">
        <f t="shared" ref="J528:J530" si="525">IF(AND(I528&lt;&gt;0,OR(K528=0,K528="")),N528&amp;" - Mapa",0)</f>
        <v>0</v>
      </c>
      <c r="K528" s="173"/>
      <c r="L528" s="174" t="str" cm="1">
        <f t="array" aca="1" ref="L528" ca="1">IF($K528="",OFFSET(L528,-1,,,),K528)</f>
        <v>02.09.02.03.06</v>
      </c>
      <c r="M528" s="175" t="str" cm="1">
        <f t="array" aca="1" ref="M528" ca="1">IF(OR($K528=0,$K528=""),OFFSET(M528,-1,,,),O528)</f>
        <v>ESCORAMENTO METALICO PARA LAJE MACIÇA</v>
      </c>
      <c r="N528" s="67" t="s">
        <v>2938</v>
      </c>
      <c r="O528" s="68" t="s">
        <v>3125</v>
      </c>
      <c r="P528" s="68"/>
      <c r="Q528" s="68" t="s">
        <v>3252</v>
      </c>
      <c r="R528" s="69">
        <v>0.42420000000000002</v>
      </c>
      <c r="S528" s="70">
        <v>600</v>
      </c>
      <c r="T528" s="70">
        <v>254.52</v>
      </c>
      <c r="U528" s="67" t="s">
        <v>495</v>
      </c>
      <c r="V528" s="71" t="s">
        <v>496</v>
      </c>
      <c r="W528" s="171"/>
      <c r="X528" s="172"/>
      <c r="Y528" s="176">
        <f t="shared" ref="Y528:Y530" si="526">X528+W528</f>
        <v>0</v>
      </c>
      <c r="AA528" s="192"/>
      <c r="AB528" s="193"/>
    </row>
    <row r="529" spans="2:28" hidden="1">
      <c r="B529" s="189">
        <f t="shared" si="518"/>
        <v>0</v>
      </c>
      <c r="C529" s="189">
        <f t="shared" ca="1" si="519"/>
        <v>0</v>
      </c>
      <c r="D529" s="189">
        <f t="shared" si="520"/>
        <v>0</v>
      </c>
      <c r="E529" s="189">
        <f t="shared" ca="1" si="521"/>
        <v>0</v>
      </c>
      <c r="F529" s="189">
        <f t="shared" si="522"/>
        <v>0</v>
      </c>
      <c r="G529" s="189" cm="1">
        <f t="array" aca="1" ref="G529" ca="1">OFFSET(G529,-1,,,)+1</f>
        <v>524</v>
      </c>
      <c r="H529" s="189">
        <f t="shared" si="523"/>
        <v>0</v>
      </c>
      <c r="I529" s="189">
        <f t="shared" si="524"/>
        <v>0</v>
      </c>
      <c r="J529" s="179">
        <f t="shared" si="525"/>
        <v>0</v>
      </c>
      <c r="K529" s="173"/>
      <c r="L529" s="174" t="str" cm="1">
        <f t="array" aca="1" ref="L529" ca="1">IF($K529="",OFFSET(L529,-1,,,),K529)</f>
        <v>02.09.02.03.06</v>
      </c>
      <c r="M529" s="175" t="str" cm="1">
        <f t="array" aca="1" ref="M529" ca="1">IF(OR($K529=0,$K529=""),OFFSET(M529,-1,,,),O529)</f>
        <v>ESCORAMENTO METALICO PARA LAJE MACIÇA</v>
      </c>
      <c r="N529" s="67" t="s">
        <v>317</v>
      </c>
      <c r="O529" s="68" t="s">
        <v>318</v>
      </c>
      <c r="P529" s="68"/>
      <c r="Q529" s="68" t="s">
        <v>3260</v>
      </c>
      <c r="R529" s="69">
        <v>7.07</v>
      </c>
      <c r="S529" s="70">
        <v>6.89</v>
      </c>
      <c r="T529" s="70">
        <v>48.712299999999999</v>
      </c>
      <c r="U529" s="67" t="s">
        <v>495</v>
      </c>
      <c r="V529" s="71" t="s">
        <v>496</v>
      </c>
      <c r="W529" s="171"/>
      <c r="X529" s="172"/>
      <c r="Y529" s="176">
        <f t="shared" si="526"/>
        <v>0</v>
      </c>
      <c r="AA529" s="192"/>
      <c r="AB529" s="193"/>
    </row>
    <row r="530" spans="2:28">
      <c r="B530" s="189">
        <f t="shared" si="518"/>
        <v>0</v>
      </c>
      <c r="C530" s="189">
        <f t="shared" ca="1" si="519"/>
        <v>0</v>
      </c>
      <c r="D530" s="189">
        <f t="shared" si="520"/>
        <v>0</v>
      </c>
      <c r="E530" s="189">
        <f t="shared" ca="1" si="521"/>
        <v>0</v>
      </c>
      <c r="F530" s="189">
        <f t="shared" si="522"/>
        <v>0</v>
      </c>
      <c r="G530" s="189" cm="1">
        <f t="array" aca="1" ref="G530" ca="1">OFFSET(G530,-1,,,)+1</f>
        <v>525</v>
      </c>
      <c r="H530" s="189">
        <f t="shared" si="523"/>
        <v>0</v>
      </c>
      <c r="I530" s="189">
        <f t="shared" si="524"/>
        <v>0</v>
      </c>
      <c r="J530" s="179">
        <f t="shared" si="525"/>
        <v>0</v>
      </c>
      <c r="K530" s="173" t="s">
        <v>2548</v>
      </c>
      <c r="L530" s="174" t="str" cm="1">
        <f t="array" aca="1" ref="L530" ca="1">IF($K530="",OFFSET(L530,-1,,,),K530)</f>
        <v>02.09.02.03.07</v>
      </c>
      <c r="M530" s="175" t="str" cm="1">
        <f t="array" aca="1" ref="M530" ca="1">IF(OR($K530=0,$K530=""),OFFSET(M530,-1,,,),O530)</f>
        <v>ANEIS DE CONCRETO PARA INSPEÇÃO DE CAIXA DE RETARDO/REUSO - Ø300CM</v>
      </c>
      <c r="N530" s="67" t="s">
        <v>521</v>
      </c>
      <c r="O530" s="68" t="s">
        <v>4338</v>
      </c>
      <c r="P530" s="68"/>
      <c r="Q530" s="68" t="s">
        <v>3253</v>
      </c>
      <c r="R530" s="69">
        <v>4.5</v>
      </c>
      <c r="S530" s="70">
        <v>1494</v>
      </c>
      <c r="T530" s="70">
        <v>6723</v>
      </c>
      <c r="U530" s="67"/>
      <c r="V530" s="71"/>
      <c r="W530" s="171"/>
      <c r="X530" s="172"/>
      <c r="Y530" s="176">
        <f t="shared" si="526"/>
        <v>0</v>
      </c>
      <c r="AA530" s="192"/>
      <c r="AB530" s="193"/>
    </row>
    <row r="531" spans="2:28" hidden="1">
      <c r="B531" s="189">
        <f t="shared" si="466"/>
        <v>0</v>
      </c>
      <c r="C531" s="189">
        <f t="shared" ca="1" si="467"/>
        <v>0</v>
      </c>
      <c r="D531" s="189">
        <f t="shared" si="468"/>
        <v>0</v>
      </c>
      <c r="E531" s="189">
        <f t="shared" ca="1" si="469"/>
        <v>0</v>
      </c>
      <c r="F531" s="189">
        <f t="shared" si="470"/>
        <v>0</v>
      </c>
      <c r="G531" s="189" cm="1">
        <f t="array" aca="1" ref="G531" ca="1">OFFSET(G531,-1,,,)+1</f>
        <v>526</v>
      </c>
      <c r="H531" s="189">
        <f t="shared" si="456"/>
        <v>0</v>
      </c>
      <c r="I531" s="189">
        <f t="shared" si="471"/>
        <v>0</v>
      </c>
      <c r="J531" s="179">
        <f t="shared" si="472"/>
        <v>0</v>
      </c>
      <c r="K531" s="173"/>
      <c r="L531" s="174" t="str" cm="1">
        <f t="array" aca="1" ref="L531" ca="1">IF($K531="",OFFSET(L531,-1,,,),K531)</f>
        <v>02.09.02.03.07</v>
      </c>
      <c r="M531" s="175" t="str" cm="1">
        <f t="array" aca="1" ref="M531" ca="1">IF(OR($K531=0,$K531=""),OFFSET(M531,-1,,,),O531)</f>
        <v>ANEIS DE CONCRETO PARA INSPEÇÃO DE CAIXA DE RETARDO/REUSO - Ø300CM</v>
      </c>
      <c r="N531" s="67" t="s">
        <v>522</v>
      </c>
      <c r="O531" s="68" t="s">
        <v>523</v>
      </c>
      <c r="P531" s="68"/>
      <c r="Q531" s="68" t="s">
        <v>3255</v>
      </c>
      <c r="R531" s="69">
        <v>450</v>
      </c>
      <c r="S531" s="70">
        <v>0.44</v>
      </c>
      <c r="T531" s="70">
        <v>198</v>
      </c>
      <c r="U531" s="67" t="s">
        <v>495</v>
      </c>
      <c r="V531" s="71" t="s">
        <v>496</v>
      </c>
      <c r="W531" s="171"/>
      <c r="X531" s="172"/>
      <c r="Y531" s="176">
        <f t="shared" si="473"/>
        <v>0</v>
      </c>
      <c r="AA531" s="192"/>
      <c r="AB531" s="193"/>
    </row>
    <row r="532" spans="2:28" hidden="1">
      <c r="B532" s="189">
        <f>IF(J532=0,0,U532)</f>
        <v>0</v>
      </c>
      <c r="C532" s="189">
        <f ca="1">IF(OR(J532=0,I532=0),0,IF(_xlfn.IFNA(MATCH(B532,OFFSET($B$5,,,$G532,),),0)&gt;0,0,MAX(OFFSET($C$5,,,$G532,))+1))</f>
        <v>0</v>
      </c>
      <c r="D532" s="189">
        <f>IF(J532=0,0,N532&amp;"-"&amp;U532)</f>
        <v>0</v>
      </c>
      <c r="E532" s="189">
        <f ca="1">IF(OR(J532=0,I532=0),0,IF(_xlfn.IFNA(MATCH(D532,OFFSET($D$5,,,$G532,),),0)&gt;0,0,_xlfn.MAXIFS(OFFSET($E$5,,,$G532,),OFFSET($J$5,,,$G532,),J532)+1))</f>
        <v>0</v>
      </c>
      <c r="F532" s="189">
        <f>IF(J532=0,0,E532&amp;"-"&amp;N532)</f>
        <v>0</v>
      </c>
      <c r="G532" s="189" cm="1">
        <f t="array" aca="1" ref="G532" ca="1">OFFSET(G532,-1,,,)+1</f>
        <v>527</v>
      </c>
      <c r="H532" s="189">
        <f>IF(OR($K532=0,$K532=""),$W532,0)</f>
        <v>0</v>
      </c>
      <c r="I532" s="189">
        <f>H532*R532</f>
        <v>0</v>
      </c>
      <c r="J532" s="179">
        <f>IF(AND(I532&lt;&gt;0,OR(K532=0,K532="")),N532&amp;" - Mapa",0)</f>
        <v>0</v>
      </c>
      <c r="K532" s="173"/>
      <c r="L532" s="174" t="str" cm="1">
        <f t="array" aca="1" ref="L532" ca="1">IF($K532="",OFFSET(L532,-1,,,),K532)</f>
        <v>02.09.02.03.07</v>
      </c>
      <c r="M532" s="175" t="str" cm="1">
        <f t="array" aca="1" ref="M532" ca="1">IF(OR($K532=0,$K532=""),OFFSET(M532,-1,,,),O532)</f>
        <v>ANEIS DE CONCRETO PARA INSPEÇÃO DE CAIXA DE RETARDO/REUSO - Ø300CM</v>
      </c>
      <c r="N532" s="67" t="s">
        <v>524</v>
      </c>
      <c r="O532" s="68" t="s">
        <v>525</v>
      </c>
      <c r="P532" s="68"/>
      <c r="Q532" s="68" t="s">
        <v>3260</v>
      </c>
      <c r="R532" s="69">
        <v>9</v>
      </c>
      <c r="S532" s="70">
        <v>725</v>
      </c>
      <c r="T532" s="70">
        <v>6525</v>
      </c>
      <c r="U532" s="67" t="s">
        <v>495</v>
      </c>
      <c r="V532" s="71" t="s">
        <v>496</v>
      </c>
      <c r="W532" s="171"/>
      <c r="X532" s="172"/>
      <c r="Y532" s="176">
        <f>X532+W532</f>
        <v>0</v>
      </c>
      <c r="AA532" s="192"/>
      <c r="AB532" s="193"/>
    </row>
    <row r="533" spans="2:28" hidden="1">
      <c r="B533" s="189">
        <f t="shared" ref="B533:B536" si="527">IF(J533=0,0,U533)</f>
        <v>0</v>
      </c>
      <c r="C533" s="189">
        <f t="shared" ref="C533:C536" ca="1" si="528">IF(OR(J533=0,I533=0),0,IF(_xlfn.IFNA(MATCH(B533,OFFSET($B$5,,,$G533,),),0)&gt;0,0,MAX(OFFSET($C$5,,,$G533,))+1))</f>
        <v>0</v>
      </c>
      <c r="D533" s="189">
        <f t="shared" ref="D533:D536" si="529">IF(J533=0,0,N533&amp;"-"&amp;U533)</f>
        <v>0</v>
      </c>
      <c r="E533" s="189">
        <f t="shared" ref="E533:E536" ca="1" si="530">IF(OR(J533=0,I533=0),0,IF(_xlfn.IFNA(MATCH(D533,OFFSET($D$5,,,$G533,),),0)&gt;0,0,_xlfn.MAXIFS(OFFSET($E$5,,,$G533,),OFFSET($J$5,,,$G533,),J533)+1))</f>
        <v>0</v>
      </c>
      <c r="F533" s="189">
        <f t="shared" ref="F533:F536" si="531">IF(J533=0,0,E533&amp;"-"&amp;N533)</f>
        <v>0</v>
      </c>
      <c r="G533" s="189" cm="1">
        <f t="array" aca="1" ref="G533" ca="1">OFFSET(G533,-1,,,)+1</f>
        <v>528</v>
      </c>
      <c r="H533" s="189">
        <f t="shared" ref="H533:H547" si="532">IF(OR($K533=0,$K533=""),$W533,0)</f>
        <v>0</v>
      </c>
      <c r="I533" s="189">
        <f t="shared" ref="I533:I536" si="533">H533*R533</f>
        <v>0</v>
      </c>
      <c r="J533" s="179">
        <f t="shared" ref="J533:J536" si="534">IF(AND(I533&lt;&gt;0,OR(K533=0,K533="")),N533&amp;" - Mapa",0)</f>
        <v>0</v>
      </c>
      <c r="K533" s="173" t="s">
        <v>527</v>
      </c>
      <c r="L533" s="174" t="str" cm="1">
        <f t="array" aca="1" ref="L533" ca="1">IF($K533="",OFFSET(L533,-1,,,),K533)</f>
        <v>02.09.02.04</v>
      </c>
      <c r="M533" s="175" t="str" cm="1">
        <f t="array" aca="1" ref="M533" ca="1">IF(OR($K533=0,$K533=""),OFFSET(M533,-1,,,),O533)</f>
        <v>IMPERMEABILIZAÇÃO</v>
      </c>
      <c r="N533" s="67" t="s">
        <v>143</v>
      </c>
      <c r="O533" s="68" t="s">
        <v>358</v>
      </c>
      <c r="P533" s="68"/>
      <c r="Q533" s="68"/>
      <c r="R533" s="69"/>
      <c r="S533" s="70"/>
      <c r="T533" s="70">
        <v>0</v>
      </c>
      <c r="U533" s="67"/>
      <c r="V533" s="71"/>
      <c r="W533" s="171"/>
      <c r="X533" s="172"/>
      <c r="Y533" s="176">
        <f t="shared" ref="Y533:Y536" si="535">X533+W533</f>
        <v>0</v>
      </c>
      <c r="AA533" s="192"/>
      <c r="AB533" s="193"/>
    </row>
    <row r="534" spans="2:28">
      <c r="B534" s="189">
        <f t="shared" si="527"/>
        <v>0</v>
      </c>
      <c r="C534" s="189">
        <f t="shared" ca="1" si="528"/>
        <v>0</v>
      </c>
      <c r="D534" s="189">
        <f t="shared" si="529"/>
        <v>0</v>
      </c>
      <c r="E534" s="189">
        <f t="shared" ca="1" si="530"/>
        <v>0</v>
      </c>
      <c r="F534" s="189">
        <f t="shared" si="531"/>
        <v>0</v>
      </c>
      <c r="G534" s="189" cm="1">
        <f t="array" aca="1" ref="G534" ca="1">OFFSET(G534,-1,,,)+1</f>
        <v>529</v>
      </c>
      <c r="H534" s="189">
        <f t="shared" si="532"/>
        <v>0</v>
      </c>
      <c r="I534" s="189">
        <f t="shared" si="533"/>
        <v>0</v>
      </c>
      <c r="J534" s="179">
        <f t="shared" si="534"/>
        <v>0</v>
      </c>
      <c r="K534" s="173" t="s">
        <v>528</v>
      </c>
      <c r="L534" s="174" t="str" cm="1">
        <f t="array" aca="1" ref="L534" ca="1">IF($K534="",OFFSET(L534,-1,,,),K534)</f>
        <v>02.09.02.04.01</v>
      </c>
      <c r="M534" s="175" t="str" cm="1">
        <f t="array" aca="1" ref="M534" ca="1">IF(OR($K534=0,$K534=""),OFFSET(M534,-1,,,),O534)</f>
        <v>IMPERMEABILIZAÇÃO COM ARGAMASSA POLIMÉRICA - TANQUES E RESERVATÓRIOS</v>
      </c>
      <c r="N534" s="67" t="s">
        <v>461</v>
      </c>
      <c r="O534" s="68" t="s">
        <v>4247</v>
      </c>
      <c r="P534" s="68"/>
      <c r="Q534" s="68" t="s">
        <v>3258</v>
      </c>
      <c r="R534" s="69">
        <v>56.55</v>
      </c>
      <c r="S534" s="70">
        <v>45</v>
      </c>
      <c r="T534" s="70">
        <v>2544.75</v>
      </c>
      <c r="U534" s="67"/>
      <c r="V534" s="71"/>
      <c r="W534" s="171"/>
      <c r="X534" s="172"/>
      <c r="Y534" s="176">
        <f t="shared" si="535"/>
        <v>0</v>
      </c>
      <c r="AA534" s="192"/>
      <c r="AB534" s="193"/>
    </row>
    <row r="535" spans="2:28" hidden="1">
      <c r="B535" s="189">
        <f t="shared" si="527"/>
        <v>0</v>
      </c>
      <c r="C535" s="189">
        <f t="shared" ca="1" si="528"/>
        <v>0</v>
      </c>
      <c r="D535" s="189">
        <f t="shared" si="529"/>
        <v>0</v>
      </c>
      <c r="E535" s="189">
        <f t="shared" ca="1" si="530"/>
        <v>0</v>
      </c>
      <c r="F535" s="189">
        <f t="shared" si="531"/>
        <v>0</v>
      </c>
      <c r="G535" s="189" cm="1">
        <f t="array" aca="1" ref="G535" ca="1">OFFSET(G535,-1,,,)+1</f>
        <v>530</v>
      </c>
      <c r="H535" s="189">
        <f t="shared" si="532"/>
        <v>0</v>
      </c>
      <c r="I535" s="189">
        <f t="shared" si="533"/>
        <v>0</v>
      </c>
      <c r="J535" s="179">
        <f t="shared" si="534"/>
        <v>0</v>
      </c>
      <c r="K535" s="173"/>
      <c r="L535" s="174" t="str" cm="1">
        <f t="array" aca="1" ref="L535" ca="1">IF($K535="",OFFSET(L535,-1,,,),K535)</f>
        <v>02.09.02.04.01</v>
      </c>
      <c r="M535" s="175" t="str" cm="1">
        <f t="array" aca="1" ref="M535" ca="1">IF(OR($K535=0,$K535=""),OFFSET(M535,-1,,,),O535)</f>
        <v>IMPERMEABILIZAÇÃO COM ARGAMASSA POLIMÉRICA - TANQUES E RESERVATÓRIOS</v>
      </c>
      <c r="N535" s="67" t="s">
        <v>359</v>
      </c>
      <c r="O535" s="68" t="s">
        <v>360</v>
      </c>
      <c r="P535" s="68"/>
      <c r="Q535" s="68" t="s">
        <v>3258</v>
      </c>
      <c r="R535" s="69">
        <v>56.55</v>
      </c>
      <c r="S535" s="70">
        <v>4.8</v>
      </c>
      <c r="T535" s="70">
        <v>271.44</v>
      </c>
      <c r="U535" s="67" t="s">
        <v>495</v>
      </c>
      <c r="V535" s="71" t="s">
        <v>496</v>
      </c>
      <c r="W535" s="171"/>
      <c r="X535" s="172"/>
      <c r="Y535" s="176">
        <f t="shared" si="535"/>
        <v>0</v>
      </c>
      <c r="AA535" s="192"/>
      <c r="AB535" s="193"/>
    </row>
    <row r="536" spans="2:28" hidden="1">
      <c r="B536" s="189">
        <f t="shared" si="527"/>
        <v>0</v>
      </c>
      <c r="C536" s="189">
        <f t="shared" ca="1" si="528"/>
        <v>0</v>
      </c>
      <c r="D536" s="189">
        <f t="shared" si="529"/>
        <v>0</v>
      </c>
      <c r="E536" s="189">
        <f t="shared" ca="1" si="530"/>
        <v>0</v>
      </c>
      <c r="F536" s="189">
        <f t="shared" si="531"/>
        <v>0</v>
      </c>
      <c r="G536" s="189" cm="1">
        <f t="array" aca="1" ref="G536" ca="1">OFFSET(G536,-1,,,)+1</f>
        <v>531</v>
      </c>
      <c r="H536" s="189">
        <f t="shared" si="532"/>
        <v>0</v>
      </c>
      <c r="I536" s="189">
        <f t="shared" si="533"/>
        <v>0</v>
      </c>
      <c r="J536" s="179">
        <f t="shared" si="534"/>
        <v>0</v>
      </c>
      <c r="K536" s="173"/>
      <c r="L536" s="174" t="str" cm="1">
        <f t="array" aca="1" ref="L536" ca="1">IF($K536="",OFFSET(L536,-1,,,),K536)</f>
        <v>02.09.02.04.01</v>
      </c>
      <c r="M536" s="175" t="str" cm="1">
        <f t="array" aca="1" ref="M536" ca="1">IF(OR($K536=0,$K536=""),OFFSET(M536,-1,,,),O536)</f>
        <v>IMPERMEABILIZAÇÃO COM ARGAMASSA POLIMÉRICA - TANQUES E RESERVATÓRIOS</v>
      </c>
      <c r="N536" s="67" t="s">
        <v>462</v>
      </c>
      <c r="O536" s="68" t="s">
        <v>463</v>
      </c>
      <c r="P536" s="68"/>
      <c r="Q536" s="68" t="s">
        <v>3255</v>
      </c>
      <c r="R536" s="69">
        <v>226.2</v>
      </c>
      <c r="S536" s="70">
        <v>2.5499999999999998</v>
      </c>
      <c r="T536" s="70">
        <v>576.80999999999995</v>
      </c>
      <c r="U536" s="67" t="s">
        <v>495</v>
      </c>
      <c r="V536" s="71" t="s">
        <v>496</v>
      </c>
      <c r="W536" s="171"/>
      <c r="X536" s="172"/>
      <c r="Y536" s="176">
        <f t="shared" si="535"/>
        <v>0</v>
      </c>
      <c r="AA536" s="192"/>
      <c r="AB536" s="193"/>
    </row>
    <row r="537" spans="2:28" hidden="1">
      <c r="B537" s="189">
        <f>IF(J537=0,0,U537)</f>
        <v>0</v>
      </c>
      <c r="C537" s="189">
        <f ca="1">IF(OR(J537=0,I537=0),0,IF(_xlfn.IFNA(MATCH(B537,OFFSET($B$5,,,$G537,),),0)&gt;0,0,MAX(OFFSET($C$5,,,$G537,))+1))</f>
        <v>0</v>
      </c>
      <c r="D537" s="189">
        <f>IF(J537=0,0,N537&amp;"-"&amp;U537)</f>
        <v>0</v>
      </c>
      <c r="E537" s="189">
        <f ca="1">IF(OR(J537=0,I537=0),0,IF(_xlfn.IFNA(MATCH(D537,OFFSET($D$5,,,$G537,),),0)&gt;0,0,_xlfn.MAXIFS(OFFSET($E$5,,,$G537,),OFFSET($J$5,,,$G537,),J537)+1))</f>
        <v>0</v>
      </c>
      <c r="F537" s="189">
        <f>IF(J537=0,0,E537&amp;"-"&amp;N537)</f>
        <v>0</v>
      </c>
      <c r="G537" s="189" cm="1">
        <f t="array" aca="1" ref="G537" ca="1">OFFSET(G537,-1,,,)+1</f>
        <v>532</v>
      </c>
      <c r="H537" s="189">
        <f>IF(OR($K537=0,$K537=""),$W537,0)</f>
        <v>0</v>
      </c>
      <c r="I537" s="189">
        <f>H537*R537</f>
        <v>0</v>
      </c>
      <c r="J537" s="179">
        <f>IF(AND(I537&lt;&gt;0,OR(K537=0,K537="")),N537&amp;" - Mapa",0)</f>
        <v>0</v>
      </c>
      <c r="K537" s="173"/>
      <c r="L537" s="174" t="str" cm="1">
        <f t="array" aca="1" ref="L537" ca="1">IF($K537="",OFFSET(L537,-1,,,),K537)</f>
        <v>02.09.02.04.01</v>
      </c>
      <c r="M537" s="175" t="str" cm="1">
        <f t="array" aca="1" ref="M537" ca="1">IF(OR($K537=0,$K537=""),OFFSET(M537,-1,,,),O537)</f>
        <v>IMPERMEABILIZAÇÃO COM ARGAMASSA POLIMÉRICA - TANQUES E RESERVATÓRIOS</v>
      </c>
      <c r="N537" s="67" t="s">
        <v>362</v>
      </c>
      <c r="O537" s="68" t="s">
        <v>363</v>
      </c>
      <c r="P537" s="68"/>
      <c r="Q537" s="68" t="s">
        <v>3258</v>
      </c>
      <c r="R537" s="69">
        <v>56.55</v>
      </c>
      <c r="S537" s="70">
        <v>30</v>
      </c>
      <c r="T537" s="70">
        <v>1696.5</v>
      </c>
      <c r="U537" s="67" t="s">
        <v>495</v>
      </c>
      <c r="V537" s="71" t="s">
        <v>496</v>
      </c>
      <c r="W537" s="171"/>
      <c r="X537" s="172"/>
      <c r="Y537" s="176">
        <f>X537+W537</f>
        <v>0</v>
      </c>
      <c r="AA537" s="192"/>
      <c r="AB537" s="193"/>
    </row>
    <row r="538" spans="2:28" hidden="1">
      <c r="B538" s="189">
        <f>IF(J538=0,0,U538)</f>
        <v>0</v>
      </c>
      <c r="C538" s="189">
        <f ca="1">IF(OR(J538=0,I538=0),0,IF(_xlfn.IFNA(MATCH(B538,OFFSET($B$5,,,$G538,),),0)&gt;0,0,MAX(OFFSET($C$5,,,$G538,))+1))</f>
        <v>0</v>
      </c>
      <c r="D538" s="189">
        <f>IF(J538=0,0,N538&amp;"-"&amp;U538)</f>
        <v>0</v>
      </c>
      <c r="E538" s="189">
        <f ca="1">IF(OR(J538=0,I538=0),0,IF(_xlfn.IFNA(MATCH(D538,OFFSET($D$5,,,$G538,),),0)&gt;0,0,_xlfn.MAXIFS(OFFSET($E$5,,,$G538,),OFFSET($J$5,,,$G538,),J538)+1))</f>
        <v>0</v>
      </c>
      <c r="F538" s="189">
        <f>IF(J538=0,0,E538&amp;"-"&amp;N538)</f>
        <v>0</v>
      </c>
      <c r="G538" s="189" cm="1">
        <f t="array" aca="1" ref="G538" ca="1">OFFSET(G538,-1,,,)+1</f>
        <v>533</v>
      </c>
      <c r="H538" s="189">
        <f>IF(OR($K538=0,$K538=""),$W538,0)</f>
        <v>0</v>
      </c>
      <c r="I538" s="189">
        <f>H538*R538</f>
        <v>0</v>
      </c>
      <c r="J538" s="179">
        <f>IF(AND(I538&lt;&gt;0,OR(K538=0,K538="")),N538&amp;" - Mapa",0)</f>
        <v>0</v>
      </c>
      <c r="K538" s="173" t="s">
        <v>529</v>
      </c>
      <c r="L538" s="174" t="str" cm="1">
        <f t="array" aca="1" ref="L538" ca="1">IF($K538="",OFFSET(L538,-1,,,),K538)</f>
        <v>02.09.02.05</v>
      </c>
      <c r="M538" s="175" t="str" cm="1">
        <f t="array" aca="1" ref="M538" ca="1">IF(OR($K538=0,$K538=""),OFFSET(M538,-1,,,),O538)</f>
        <v>BOMBAS</v>
      </c>
      <c r="N538" s="67" t="s">
        <v>143</v>
      </c>
      <c r="O538" s="68" t="s">
        <v>4339</v>
      </c>
      <c r="P538" s="68"/>
      <c r="Q538" s="68"/>
      <c r="R538" s="69"/>
      <c r="S538" s="70"/>
      <c r="T538" s="70">
        <v>0</v>
      </c>
      <c r="U538" s="67"/>
      <c r="V538" s="71"/>
      <c r="W538" s="171"/>
      <c r="X538" s="172"/>
      <c r="Y538" s="176">
        <f>X538+W538</f>
        <v>0</v>
      </c>
      <c r="AA538" s="192"/>
      <c r="AB538" s="193"/>
    </row>
    <row r="539" spans="2:28">
      <c r="B539" s="189">
        <f t="shared" ref="B539:B542" si="536">IF(J539=0,0,U539)</f>
        <v>0</v>
      </c>
      <c r="C539" s="189">
        <f t="shared" ref="C539:C542" ca="1" si="537">IF(OR(J539=0,I539=0),0,IF(_xlfn.IFNA(MATCH(B539,OFFSET($B$5,,,$G539,),),0)&gt;0,0,MAX(OFFSET($C$5,,,$G539,))+1))</f>
        <v>0</v>
      </c>
      <c r="D539" s="189">
        <f t="shared" ref="D539:D542" si="538">IF(J539=0,0,N539&amp;"-"&amp;U539)</f>
        <v>0</v>
      </c>
      <c r="E539" s="189">
        <f t="shared" ref="E539:E542" ca="1" si="539">IF(OR(J539=0,I539=0),0,IF(_xlfn.IFNA(MATCH(D539,OFFSET($D$5,,,$G539,),),0)&gt;0,0,_xlfn.MAXIFS(OFFSET($E$5,,,$G539,),OFFSET($J$5,,,$G539,),J539)+1))</f>
        <v>0</v>
      </c>
      <c r="F539" s="189">
        <f t="shared" ref="F539:F542" si="540">IF(J539=0,0,E539&amp;"-"&amp;N539)</f>
        <v>0</v>
      </c>
      <c r="G539" s="189" cm="1">
        <f t="array" aca="1" ref="G539" ca="1">OFFSET(G539,-1,,,)+1</f>
        <v>534</v>
      </c>
      <c r="H539" s="189">
        <f t="shared" ref="H539:H542" si="541">IF(OR($K539=0,$K539=""),$W539,0)</f>
        <v>0</v>
      </c>
      <c r="I539" s="189">
        <f t="shared" ref="I539:I542" si="542">H539*R539</f>
        <v>0</v>
      </c>
      <c r="J539" s="179">
        <f t="shared" ref="J539:J542" si="543">IF(AND(I539&lt;&gt;0,OR(K539=0,K539="")),N539&amp;" - Mapa",0)</f>
        <v>0</v>
      </c>
      <c r="K539" s="173" t="s">
        <v>530</v>
      </c>
      <c r="L539" s="174" t="str" cm="1">
        <f t="array" aca="1" ref="L539" ca="1">IF($K539="",OFFSET(L539,-1,,,),K539)</f>
        <v>02.09.02.05.01</v>
      </c>
      <c r="M539" s="175" t="str" cm="1">
        <f t="array" aca="1" ref="M539" ca="1">IF(OR($K539=0,$K539=""),OFFSET(M539,-1,,,),O539)</f>
        <v>BOMBAS PARA CAIXA DE RETARDO</v>
      </c>
      <c r="N539" s="67" t="s">
        <v>555</v>
      </c>
      <c r="O539" s="68" t="s">
        <v>4340</v>
      </c>
      <c r="P539" s="68"/>
      <c r="Q539" s="68" t="s">
        <v>3257</v>
      </c>
      <c r="R539" s="69">
        <v>1</v>
      </c>
      <c r="S539" s="70">
        <v>7500</v>
      </c>
      <c r="T539" s="70">
        <v>7500</v>
      </c>
      <c r="U539" s="67"/>
      <c r="V539" s="71"/>
      <c r="W539" s="171"/>
      <c r="X539" s="172"/>
      <c r="Y539" s="176">
        <f t="shared" ref="Y539:Y542" si="544">X539+W539</f>
        <v>0</v>
      </c>
      <c r="AA539" s="192"/>
      <c r="AB539" s="193"/>
    </row>
    <row r="540" spans="2:28" hidden="1">
      <c r="B540" s="189">
        <f t="shared" si="536"/>
        <v>0</v>
      </c>
      <c r="C540" s="189">
        <f t="shared" ca="1" si="537"/>
        <v>0</v>
      </c>
      <c r="D540" s="189">
        <f t="shared" si="538"/>
        <v>0</v>
      </c>
      <c r="E540" s="189">
        <f t="shared" ca="1" si="539"/>
        <v>0</v>
      </c>
      <c r="F540" s="189">
        <f t="shared" si="540"/>
        <v>0</v>
      </c>
      <c r="G540" s="189" cm="1">
        <f t="array" aca="1" ref="G540" ca="1">OFFSET(G540,-1,,,)+1</f>
        <v>535</v>
      </c>
      <c r="H540" s="189">
        <f t="shared" si="541"/>
        <v>0</v>
      </c>
      <c r="I540" s="189">
        <f t="shared" si="542"/>
        <v>0</v>
      </c>
      <c r="J540" s="179">
        <f t="shared" si="543"/>
        <v>0</v>
      </c>
      <c r="K540" s="173"/>
      <c r="L540" s="174" t="str" cm="1">
        <f t="array" aca="1" ref="L540" ca="1">IF($K540="",OFFSET(L540,-1,,,),K540)</f>
        <v>02.09.02.05.01</v>
      </c>
      <c r="M540" s="175" t="str" cm="1">
        <f t="array" aca="1" ref="M540" ca="1">IF(OR($K540=0,$K540=""),OFFSET(M540,-1,,,),O540)</f>
        <v>BOMBAS PARA CAIXA DE RETARDO</v>
      </c>
      <c r="N540" s="67" t="s">
        <v>3866</v>
      </c>
      <c r="O540" s="68" t="s">
        <v>4341</v>
      </c>
      <c r="P540" s="68"/>
      <c r="Q540" s="68" t="s">
        <v>3260</v>
      </c>
      <c r="R540" s="69">
        <v>1</v>
      </c>
      <c r="S540" s="70">
        <v>7500</v>
      </c>
      <c r="T540" s="70">
        <v>7500</v>
      </c>
      <c r="U540" s="67" t="s">
        <v>495</v>
      </c>
      <c r="V540" s="71" t="s">
        <v>496</v>
      </c>
      <c r="W540" s="171"/>
      <c r="X540" s="172"/>
      <c r="Y540" s="176">
        <f t="shared" si="544"/>
        <v>0</v>
      </c>
      <c r="AA540" s="192"/>
      <c r="AB540" s="193"/>
    </row>
    <row r="541" spans="2:28" hidden="1">
      <c r="B541" s="189">
        <f t="shared" si="536"/>
        <v>0</v>
      </c>
      <c r="C541" s="189">
        <f t="shared" ca="1" si="537"/>
        <v>0</v>
      </c>
      <c r="D541" s="189">
        <f t="shared" si="538"/>
        <v>0</v>
      </c>
      <c r="E541" s="189">
        <f t="shared" ca="1" si="539"/>
        <v>0</v>
      </c>
      <c r="F541" s="189">
        <f t="shared" si="540"/>
        <v>0</v>
      </c>
      <c r="G541" s="189" cm="1">
        <f t="array" aca="1" ref="G541" ca="1">OFFSET(G541,-1,,,)+1</f>
        <v>536</v>
      </c>
      <c r="H541" s="189">
        <f t="shared" si="541"/>
        <v>0</v>
      </c>
      <c r="I541" s="189">
        <f t="shared" si="542"/>
        <v>0</v>
      </c>
      <c r="J541" s="179">
        <f t="shared" si="543"/>
        <v>0</v>
      </c>
      <c r="K541" s="173" t="s">
        <v>532</v>
      </c>
      <c r="L541" s="174" t="str" cm="1">
        <f t="array" aca="1" ref="L541" ca="1">IF($K541="",OFFSET(L541,-1,,,),K541)</f>
        <v>02.09.03</v>
      </c>
      <c r="M541" s="175" t="str" cm="1">
        <f t="array" aca="1" ref="M541" ca="1">IF(OR($K541=0,$K541=""),OFFSET(M541,-1,,,),O541)</f>
        <v>CAIXA DE REUSO - 24.000L</v>
      </c>
      <c r="N541" s="67" t="s">
        <v>143</v>
      </c>
      <c r="O541" s="68" t="s">
        <v>4342</v>
      </c>
      <c r="P541" s="68"/>
      <c r="Q541" s="68"/>
      <c r="R541" s="69"/>
      <c r="S541" s="70"/>
      <c r="T541" s="70">
        <v>0</v>
      </c>
      <c r="U541" s="67"/>
      <c r="V541" s="71"/>
      <c r="W541" s="171"/>
      <c r="X541" s="172"/>
      <c r="Y541" s="176">
        <f t="shared" si="544"/>
        <v>0</v>
      </c>
      <c r="AA541" s="192"/>
      <c r="AB541" s="193"/>
    </row>
    <row r="542" spans="2:28" hidden="1">
      <c r="B542" s="189">
        <f t="shared" si="536"/>
        <v>0</v>
      </c>
      <c r="C542" s="189">
        <f t="shared" ca="1" si="537"/>
        <v>0</v>
      </c>
      <c r="D542" s="189">
        <f t="shared" si="538"/>
        <v>0</v>
      </c>
      <c r="E542" s="189">
        <f t="shared" ca="1" si="539"/>
        <v>0</v>
      </c>
      <c r="F542" s="189">
        <f t="shared" si="540"/>
        <v>0</v>
      </c>
      <c r="G542" s="189" cm="1">
        <f t="array" aca="1" ref="G542" ca="1">OFFSET(G542,-1,,,)+1</f>
        <v>537</v>
      </c>
      <c r="H542" s="189">
        <f t="shared" si="541"/>
        <v>0</v>
      </c>
      <c r="I542" s="189">
        <f t="shared" si="542"/>
        <v>0</v>
      </c>
      <c r="J542" s="179">
        <f t="shared" si="543"/>
        <v>0</v>
      </c>
      <c r="K542" s="173" t="s">
        <v>533</v>
      </c>
      <c r="L542" s="174" t="str" cm="1">
        <f t="array" aca="1" ref="L542" ca="1">IF($K542="",OFFSET(L542,-1,,,),K542)</f>
        <v>02.09.03.01</v>
      </c>
      <c r="M542" s="175" t="str" cm="1">
        <f t="array" aca="1" ref="M542" ca="1">IF(OR($K542=0,$K542=""),OFFSET(M542,-1,,,),O542)</f>
        <v>TERRAPLENAGEM</v>
      </c>
      <c r="N542" s="67" t="s">
        <v>143</v>
      </c>
      <c r="O542" s="68" t="s">
        <v>4214</v>
      </c>
      <c r="P542" s="68"/>
      <c r="Q542" s="68"/>
      <c r="R542" s="69"/>
      <c r="S542" s="70"/>
      <c r="T542" s="70">
        <v>0</v>
      </c>
      <c r="U542" s="67"/>
      <c r="V542" s="71"/>
      <c r="W542" s="171"/>
      <c r="X542" s="172"/>
      <c r="Y542" s="176">
        <f t="shared" si="544"/>
        <v>0</v>
      </c>
      <c r="AA542" s="192"/>
      <c r="AB542" s="193"/>
    </row>
    <row r="543" spans="2:28">
      <c r="B543" s="189">
        <f>IF(J543=0,0,U543)</f>
        <v>0</v>
      </c>
      <c r="C543" s="189">
        <f ca="1">IF(OR(J543=0,I543=0),0,IF(_xlfn.IFNA(MATCH(B543,OFFSET($B$5,,,$G543,),),0)&gt;0,0,MAX(OFFSET($C$5,,,$G543,))+1))</f>
        <v>0</v>
      </c>
      <c r="D543" s="189">
        <f>IF(J543=0,0,N543&amp;"-"&amp;U543)</f>
        <v>0</v>
      </c>
      <c r="E543" s="189">
        <f ca="1">IF(OR(J543=0,I543=0),0,IF(_xlfn.IFNA(MATCH(D543,OFFSET($D$5,,,$G543,),),0)&gt;0,0,_xlfn.MAXIFS(OFFSET($E$5,,,$G543,),OFFSET($J$5,,,$G543,),J543)+1))</f>
        <v>0</v>
      </c>
      <c r="F543" s="189">
        <f>IF(J543=0,0,E543&amp;"-"&amp;N543)</f>
        <v>0</v>
      </c>
      <c r="G543" s="189" cm="1">
        <f t="array" aca="1" ref="G543" ca="1">OFFSET(G543,-1,,,)+1</f>
        <v>538</v>
      </c>
      <c r="H543" s="189">
        <f>IF(OR($K543=0,$K543=""),$W543,0)</f>
        <v>0</v>
      </c>
      <c r="I543" s="189">
        <f>H543*R543</f>
        <v>0</v>
      </c>
      <c r="J543" s="179">
        <f>IF(AND(I543&lt;&gt;0,OR(K543=0,K543="")),N543&amp;" - Mapa",0)</f>
        <v>0</v>
      </c>
      <c r="K543" s="173" t="s">
        <v>534</v>
      </c>
      <c r="L543" s="174" t="str" cm="1">
        <f t="array" aca="1" ref="L543" ca="1">IF($K543="",OFFSET(L543,-1,,,),K543)</f>
        <v>02.09.03.01.01</v>
      </c>
      <c r="M543" s="175" t="str" cm="1">
        <f t="array" aca="1" ref="M543" ca="1">IF(OR($K543=0,$K543=""),OFFSET(M543,-1,,,),O543)</f>
        <v>LOCAÇÃO DE ESCAVADEIRA HIDRÁULICA (PC) - 8 TONELADAS</v>
      </c>
      <c r="N543" s="67" t="s">
        <v>498</v>
      </c>
      <c r="O543" s="68" t="s">
        <v>4218</v>
      </c>
      <c r="P543" s="68"/>
      <c r="Q543" s="68" t="s">
        <v>3259</v>
      </c>
      <c r="R543" s="69">
        <v>0.125</v>
      </c>
      <c r="S543" s="70">
        <v>33000</v>
      </c>
      <c r="T543" s="70">
        <v>4125</v>
      </c>
      <c r="U543" s="67"/>
      <c r="V543" s="71"/>
      <c r="W543" s="171"/>
      <c r="X543" s="172"/>
      <c r="Y543" s="176">
        <f>X543+W543</f>
        <v>0</v>
      </c>
      <c r="AA543" s="192"/>
      <c r="AB543" s="193"/>
    </row>
    <row r="544" spans="2:28" hidden="1">
      <c r="B544" s="189">
        <f t="shared" ref="B544:B546" si="545">IF(J544=0,0,U544)</f>
        <v>0</v>
      </c>
      <c r="C544" s="189">
        <f t="shared" ref="C544:C546" ca="1" si="546">IF(OR(J544=0,I544=0),0,IF(_xlfn.IFNA(MATCH(B544,OFFSET($B$5,,,$G544,),),0)&gt;0,0,MAX(OFFSET($C$5,,,$G544,))+1))</f>
        <v>0</v>
      </c>
      <c r="D544" s="189">
        <f t="shared" ref="D544:D546" si="547">IF(J544=0,0,N544&amp;"-"&amp;U544)</f>
        <v>0</v>
      </c>
      <c r="E544" s="189">
        <f t="shared" ref="E544:E546" ca="1" si="548">IF(OR(J544=0,I544=0),0,IF(_xlfn.IFNA(MATCH(D544,OFFSET($D$5,,,$G544,),),0)&gt;0,0,_xlfn.MAXIFS(OFFSET($E$5,,,$G544,),OFFSET($J$5,,,$G544,),J544)+1))</f>
        <v>0</v>
      </c>
      <c r="F544" s="189">
        <f t="shared" ref="F544:F546" si="549">IF(J544=0,0,E544&amp;"-"&amp;N544)</f>
        <v>0</v>
      </c>
      <c r="G544" s="189" cm="1">
        <f t="array" aca="1" ref="G544" ca="1">OFFSET(G544,-1,,,)+1</f>
        <v>539</v>
      </c>
      <c r="H544" s="189">
        <f t="shared" ref="H544:H546" si="550">IF(OR($K544=0,$K544=""),$W544,0)</f>
        <v>0</v>
      </c>
      <c r="I544" s="189">
        <f t="shared" ref="I544:I546" si="551">H544*R544</f>
        <v>0</v>
      </c>
      <c r="J544" s="179">
        <f t="shared" ref="J544:J546" si="552">IF(AND(I544&lt;&gt;0,OR(K544=0,K544="")),N544&amp;" - Mapa",0)</f>
        <v>0</v>
      </c>
      <c r="K544" s="173"/>
      <c r="L544" s="174" t="str" cm="1">
        <f t="array" aca="1" ref="L544" ca="1">IF($K544="",OFFSET(L544,-1,,,),K544)</f>
        <v>02.09.03.01.01</v>
      </c>
      <c r="M544" s="175" t="str" cm="1">
        <f t="array" aca="1" ref="M544" ca="1">IF(OR($K544=0,$K544=""),OFFSET(M544,-1,,,),O544)</f>
        <v>LOCAÇÃO DE ESCAVADEIRA HIDRÁULICA (PC) - 8 TONELADAS</v>
      </c>
      <c r="N544" s="67" t="s">
        <v>499</v>
      </c>
      <c r="O544" s="68" t="s">
        <v>500</v>
      </c>
      <c r="P544" s="68"/>
      <c r="Q544" s="68" t="s">
        <v>3252</v>
      </c>
      <c r="R544" s="69">
        <v>2.75</v>
      </c>
      <c r="S544" s="70">
        <v>1500</v>
      </c>
      <c r="T544" s="70">
        <v>4125</v>
      </c>
      <c r="U544" s="67" t="s">
        <v>495</v>
      </c>
      <c r="V544" s="71" t="s">
        <v>496</v>
      </c>
      <c r="W544" s="171"/>
      <c r="X544" s="172"/>
      <c r="Y544" s="176">
        <f t="shared" ref="Y544:Y546" si="553">X544+W544</f>
        <v>0</v>
      </c>
      <c r="AA544" s="192"/>
      <c r="AB544" s="193"/>
    </row>
    <row r="545" spans="2:28">
      <c r="B545" s="189">
        <f t="shared" si="545"/>
        <v>0</v>
      </c>
      <c r="C545" s="189">
        <f t="shared" ca="1" si="546"/>
        <v>0</v>
      </c>
      <c r="D545" s="189">
        <f t="shared" si="547"/>
        <v>0</v>
      </c>
      <c r="E545" s="189">
        <f t="shared" ca="1" si="548"/>
        <v>0</v>
      </c>
      <c r="F545" s="189">
        <f t="shared" si="549"/>
        <v>0</v>
      </c>
      <c r="G545" s="189" cm="1">
        <f t="array" aca="1" ref="G545" ca="1">OFFSET(G545,-1,,,)+1</f>
        <v>540</v>
      </c>
      <c r="H545" s="189">
        <f t="shared" si="550"/>
        <v>0</v>
      </c>
      <c r="I545" s="189">
        <f t="shared" si="551"/>
        <v>0</v>
      </c>
      <c r="J545" s="179">
        <f t="shared" si="552"/>
        <v>0</v>
      </c>
      <c r="K545" s="173" t="s">
        <v>535</v>
      </c>
      <c r="L545" s="174" t="str" cm="1">
        <f t="array" aca="1" ref="L545" ca="1">IF($K545="",OFFSET(L545,-1,,,),K545)</f>
        <v>02.09.03.01.02</v>
      </c>
      <c r="M545" s="175" t="str" cm="1">
        <f t="array" aca="1" ref="M545" ca="1">IF(OR($K545=0,$K545=""),OFFSET(M545,-1,,,),O545)</f>
        <v>REATERRO COMPACTADO ACIMA 95% PN</v>
      </c>
      <c r="N545" s="67" t="s">
        <v>284</v>
      </c>
      <c r="O545" s="68" t="s">
        <v>4265</v>
      </c>
      <c r="P545" s="68"/>
      <c r="Q545" s="68" t="s">
        <v>3256</v>
      </c>
      <c r="R545" s="69">
        <v>44.8</v>
      </c>
      <c r="S545" s="70">
        <v>16.5</v>
      </c>
      <c r="T545" s="70">
        <v>739.19999999999993</v>
      </c>
      <c r="U545" s="67"/>
      <c r="V545" s="71"/>
      <c r="W545" s="171"/>
      <c r="X545" s="172"/>
      <c r="Y545" s="176">
        <f t="shared" si="553"/>
        <v>0</v>
      </c>
      <c r="AA545" s="192"/>
      <c r="AB545" s="193"/>
    </row>
    <row r="546" spans="2:28" hidden="1">
      <c r="B546" s="189">
        <f t="shared" si="545"/>
        <v>0</v>
      </c>
      <c r="C546" s="189">
        <f t="shared" ca="1" si="546"/>
        <v>0</v>
      </c>
      <c r="D546" s="189">
        <f t="shared" si="547"/>
        <v>0</v>
      </c>
      <c r="E546" s="189">
        <f t="shared" ca="1" si="548"/>
        <v>0</v>
      </c>
      <c r="F546" s="189">
        <f t="shared" si="549"/>
        <v>0</v>
      </c>
      <c r="G546" s="189" cm="1">
        <f t="array" aca="1" ref="G546" ca="1">OFFSET(G546,-1,,,)+1</f>
        <v>541</v>
      </c>
      <c r="H546" s="189">
        <f t="shared" si="550"/>
        <v>0</v>
      </c>
      <c r="I546" s="189">
        <f t="shared" si="551"/>
        <v>0</v>
      </c>
      <c r="J546" s="179">
        <f t="shared" si="552"/>
        <v>0</v>
      </c>
      <c r="K546" s="173"/>
      <c r="L546" s="174" t="str" cm="1">
        <f t="array" aca="1" ref="L546" ca="1">IF($K546="",OFFSET(L546,-1,,,),K546)</f>
        <v>02.09.03.01.02</v>
      </c>
      <c r="M546" s="175" t="str" cm="1">
        <f t="array" aca="1" ref="M546" ca="1">IF(OR($K546=0,$K546=""),OFFSET(M546,-1,,,),O546)</f>
        <v>REATERRO COMPACTADO ACIMA 95% PN</v>
      </c>
      <c r="N546" s="67" t="s">
        <v>285</v>
      </c>
      <c r="O546" s="68" t="s">
        <v>286</v>
      </c>
      <c r="P546" s="68"/>
      <c r="Q546" s="68" t="s">
        <v>3256</v>
      </c>
      <c r="R546" s="69">
        <v>44.8</v>
      </c>
      <c r="S546" s="70">
        <v>16.5</v>
      </c>
      <c r="T546" s="70">
        <v>739.19999999999993</v>
      </c>
      <c r="U546" s="67" t="s">
        <v>495</v>
      </c>
      <c r="V546" s="71" t="s">
        <v>496</v>
      </c>
      <c r="W546" s="171"/>
      <c r="X546" s="172"/>
      <c r="Y546" s="176">
        <f t="shared" si="553"/>
        <v>0</v>
      </c>
      <c r="AA546" s="192"/>
      <c r="AB546" s="193"/>
    </row>
    <row r="547" spans="2:28">
      <c r="B547" s="189">
        <f t="shared" ref="B547" si="554">IF(J547=0,0,U547)</f>
        <v>0</v>
      </c>
      <c r="C547" s="189">
        <f t="shared" ref="C547" ca="1" si="555">IF(OR(J547=0,I547=0),0,IF(_xlfn.IFNA(MATCH(B547,OFFSET($B$5,,,$G547,),),0)&gt;0,0,MAX(OFFSET($C$5,,,$G547,))+1))</f>
        <v>0</v>
      </c>
      <c r="D547" s="189">
        <f t="shared" ref="D547" si="556">IF(J547=0,0,N547&amp;"-"&amp;U547)</f>
        <v>0</v>
      </c>
      <c r="E547" s="189">
        <f t="shared" ref="E547" ca="1" si="557">IF(OR(J547=0,I547=0),0,IF(_xlfn.IFNA(MATCH(D547,OFFSET($D$5,,,$G547,),),0)&gt;0,0,_xlfn.MAXIFS(OFFSET($E$5,,,$G547,),OFFSET($J$5,,,$G547,),J547)+1))</f>
        <v>0</v>
      </c>
      <c r="F547" s="189">
        <f t="shared" ref="F547" si="558">IF(J547=0,0,E547&amp;"-"&amp;N547)</f>
        <v>0</v>
      </c>
      <c r="G547" s="189" cm="1">
        <f t="array" aca="1" ref="G547" ca="1">OFFSET(G547,-1,,,)+1</f>
        <v>542</v>
      </c>
      <c r="H547" s="189">
        <f t="shared" si="532"/>
        <v>0</v>
      </c>
      <c r="I547" s="189">
        <f t="shared" ref="I547" si="559">H547*R547</f>
        <v>0</v>
      </c>
      <c r="J547" s="179">
        <f t="shared" ref="J547" si="560">IF(AND(I547&lt;&gt;0,OR(K547=0,K547="")),N547&amp;" - Mapa",0)</f>
        <v>0</v>
      </c>
      <c r="K547" s="173" t="s">
        <v>536</v>
      </c>
      <c r="L547" s="174" t="str" cm="1">
        <f t="array" aca="1" ref="L547" ca="1">IF($K547="",OFFSET(L547,-1,,,),K547)</f>
        <v>02.09.03.01.03</v>
      </c>
      <c r="M547" s="175" t="str" cm="1">
        <f t="array" aca="1" ref="M547" ca="1">IF(OR($K547=0,$K547=""),OFFSET(M547,-1,,,),O547)</f>
        <v>TRANSPORTE BOTA FORA DE TERRA CUBICAGEM DE CORTE</v>
      </c>
      <c r="N547" s="67" t="s">
        <v>288</v>
      </c>
      <c r="O547" s="68" t="s">
        <v>4219</v>
      </c>
      <c r="P547" s="68"/>
      <c r="Q547" s="68" t="s">
        <v>3256</v>
      </c>
      <c r="R547" s="69">
        <v>11.9</v>
      </c>
      <c r="S547" s="70">
        <v>78</v>
      </c>
      <c r="T547" s="70">
        <v>928.2</v>
      </c>
      <c r="U547" s="67"/>
      <c r="V547" s="71"/>
      <c r="W547" s="171"/>
      <c r="X547" s="172"/>
      <c r="Y547" s="176">
        <f t="shared" ref="Y547" si="561">X547+W547</f>
        <v>0</v>
      </c>
      <c r="AA547" s="192"/>
      <c r="AB547" s="193"/>
    </row>
    <row r="548" spans="2:28" hidden="1">
      <c r="B548" s="189">
        <f t="shared" si="466"/>
        <v>0</v>
      </c>
      <c r="C548" s="189">
        <f t="shared" ca="1" si="467"/>
        <v>0</v>
      </c>
      <c r="D548" s="189">
        <f t="shared" si="468"/>
        <v>0</v>
      </c>
      <c r="E548" s="189">
        <f t="shared" ca="1" si="469"/>
        <v>0</v>
      </c>
      <c r="F548" s="189">
        <f t="shared" si="470"/>
        <v>0</v>
      </c>
      <c r="G548" s="189" cm="1">
        <f t="array" aca="1" ref="G548" ca="1">OFFSET(G548,-1,,,)+1</f>
        <v>543</v>
      </c>
      <c r="H548" s="189">
        <f t="shared" si="456"/>
        <v>0</v>
      </c>
      <c r="I548" s="189">
        <f t="shared" si="471"/>
        <v>0</v>
      </c>
      <c r="J548" s="179">
        <f t="shared" si="472"/>
        <v>0</v>
      </c>
      <c r="K548" s="173"/>
      <c r="L548" s="174" t="str" cm="1">
        <f t="array" aca="1" ref="L548" ca="1">IF($K548="",OFFSET(L548,-1,,,),K548)</f>
        <v>02.09.03.01.03</v>
      </c>
      <c r="M548" s="175" t="str" cm="1">
        <f t="array" aca="1" ref="M548" ca="1">IF(OR($K548=0,$K548=""),OFFSET(M548,-1,,,),O548)</f>
        <v>TRANSPORTE BOTA FORA DE TERRA CUBICAGEM DE CORTE</v>
      </c>
      <c r="N548" s="67" t="s">
        <v>289</v>
      </c>
      <c r="O548" s="68" t="s">
        <v>290</v>
      </c>
      <c r="P548" s="68"/>
      <c r="Q548" s="68" t="s">
        <v>3256</v>
      </c>
      <c r="R548" s="69">
        <v>15.47</v>
      </c>
      <c r="S548" s="70">
        <v>60</v>
      </c>
      <c r="T548" s="70">
        <v>928.2</v>
      </c>
      <c r="U548" s="67" t="s">
        <v>495</v>
      </c>
      <c r="V548" s="71" t="s">
        <v>496</v>
      </c>
      <c r="W548" s="171"/>
      <c r="X548" s="172"/>
      <c r="Y548" s="176">
        <f t="shared" si="473"/>
        <v>0</v>
      </c>
      <c r="AA548" s="192"/>
      <c r="AB548" s="193"/>
    </row>
    <row r="549" spans="2:28" hidden="1">
      <c r="B549" s="189">
        <f t="shared" si="466"/>
        <v>0</v>
      </c>
      <c r="C549" s="189">
        <f t="shared" ca="1" si="467"/>
        <v>0</v>
      </c>
      <c r="D549" s="189">
        <f t="shared" si="468"/>
        <v>0</v>
      </c>
      <c r="E549" s="189">
        <f t="shared" ca="1" si="469"/>
        <v>0</v>
      </c>
      <c r="F549" s="189">
        <f t="shared" si="470"/>
        <v>0</v>
      </c>
      <c r="G549" s="189" cm="1">
        <f t="array" aca="1" ref="G549" ca="1">OFFSET(G549,-1,,,)+1</f>
        <v>544</v>
      </c>
      <c r="H549" s="189">
        <f t="shared" si="456"/>
        <v>0</v>
      </c>
      <c r="I549" s="189">
        <f t="shared" si="471"/>
        <v>0</v>
      </c>
      <c r="J549" s="179">
        <f t="shared" si="472"/>
        <v>0</v>
      </c>
      <c r="K549" s="173" t="s">
        <v>537</v>
      </c>
      <c r="L549" s="174" t="str" cm="1">
        <f t="array" aca="1" ref="L549" ca="1">IF($K549="",OFFSET(L549,-1,,,),K549)</f>
        <v>02.09.03.02</v>
      </c>
      <c r="M549" s="175" t="str" cm="1">
        <f t="array" aca="1" ref="M549" ca="1">IF(OR($K549=0,$K549=""),OFFSET(M549,-1,,,),O549)</f>
        <v>FUNDAÇÃO</v>
      </c>
      <c r="N549" s="67" t="s">
        <v>143</v>
      </c>
      <c r="O549" s="68" t="s">
        <v>4330</v>
      </c>
      <c r="P549" s="68"/>
      <c r="Q549" s="68"/>
      <c r="R549" s="69"/>
      <c r="S549" s="70"/>
      <c r="T549" s="70">
        <v>0</v>
      </c>
      <c r="U549" s="67"/>
      <c r="V549" s="71"/>
      <c r="W549" s="171"/>
      <c r="X549" s="172"/>
      <c r="Y549" s="176">
        <f t="shared" si="473"/>
        <v>0</v>
      </c>
      <c r="AA549" s="192"/>
      <c r="AB549" s="193"/>
    </row>
    <row r="550" spans="2:28">
      <c r="B550" s="189">
        <f t="shared" si="466"/>
        <v>0</v>
      </c>
      <c r="C550" s="189">
        <f t="shared" ca="1" si="467"/>
        <v>0</v>
      </c>
      <c r="D550" s="189">
        <f t="shared" si="468"/>
        <v>0</v>
      </c>
      <c r="E550" s="189">
        <f t="shared" ca="1" si="469"/>
        <v>0</v>
      </c>
      <c r="F550" s="189">
        <f t="shared" si="470"/>
        <v>0</v>
      </c>
      <c r="G550" s="189" cm="1">
        <f t="array" aca="1" ref="G550" ca="1">OFFSET(G550,-1,,,)+1</f>
        <v>545</v>
      </c>
      <c r="H550" s="189">
        <f t="shared" si="456"/>
        <v>0</v>
      </c>
      <c r="I550" s="189">
        <f t="shared" si="471"/>
        <v>0</v>
      </c>
      <c r="J550" s="179">
        <f t="shared" si="472"/>
        <v>0</v>
      </c>
      <c r="K550" s="173" t="s">
        <v>538</v>
      </c>
      <c r="L550" s="174" t="str" cm="1">
        <f t="array" aca="1" ref="L550" ca="1">IF($K550="",OFFSET(L550,-1,,,),K550)</f>
        <v>02.09.03.02.01</v>
      </c>
      <c r="M550" s="175" t="str" cm="1">
        <f t="array" aca="1" ref="M550" ca="1">IF(OR($K550=0,$K550=""),OFFSET(M550,-1,,,),O550)</f>
        <v>FABRICAÇÃO DE FORMA DE MADEIRA PARA BORDA DE LAJÃO, COM TABUAS E SARRAFOS - 2 APROVEITAMENTO</v>
      </c>
      <c r="N550" s="67" t="s">
        <v>442</v>
      </c>
      <c r="O550" s="68" t="s">
        <v>4287</v>
      </c>
      <c r="P550" s="68"/>
      <c r="Q550" s="68" t="s">
        <v>3253</v>
      </c>
      <c r="R550" s="69">
        <v>16</v>
      </c>
      <c r="S550" s="70">
        <v>33.2468</v>
      </c>
      <c r="T550" s="70">
        <v>531.94880000000001</v>
      </c>
      <c r="U550" s="67"/>
      <c r="V550" s="71"/>
      <c r="W550" s="171"/>
      <c r="X550" s="172"/>
      <c r="Y550" s="176">
        <f t="shared" si="473"/>
        <v>0</v>
      </c>
      <c r="AA550" s="192"/>
      <c r="AB550" s="193"/>
    </row>
    <row r="551" spans="2:28" hidden="1">
      <c r="B551" s="189">
        <f t="shared" si="466"/>
        <v>0</v>
      </c>
      <c r="C551" s="189">
        <f t="shared" ca="1" si="467"/>
        <v>0</v>
      </c>
      <c r="D551" s="189">
        <f t="shared" si="468"/>
        <v>0</v>
      </c>
      <c r="E551" s="189">
        <f t="shared" ca="1" si="469"/>
        <v>0</v>
      </c>
      <c r="F551" s="189">
        <f t="shared" si="470"/>
        <v>0</v>
      </c>
      <c r="G551" s="189" cm="1">
        <f t="array" aca="1" ref="G551" ca="1">OFFSET(G551,-1,,,)+1</f>
        <v>546</v>
      </c>
      <c r="H551" s="189">
        <f t="shared" si="456"/>
        <v>0</v>
      </c>
      <c r="I551" s="189">
        <f t="shared" si="471"/>
        <v>0</v>
      </c>
      <c r="J551" s="179">
        <f t="shared" si="472"/>
        <v>0</v>
      </c>
      <c r="K551" s="173"/>
      <c r="L551" s="174" t="str" cm="1">
        <f t="array" aca="1" ref="L551" ca="1">IF($K551="",OFFSET(L551,-1,,,),K551)</f>
        <v>02.09.03.02.01</v>
      </c>
      <c r="M551" s="175" t="str" cm="1">
        <f t="array" aca="1" ref="M551" ca="1">IF(OR($K551=0,$K551=""),OFFSET(M551,-1,,,),O551)</f>
        <v>FABRICAÇÃO DE FORMA DE MADEIRA PARA BORDA DE LAJÃO, COM TABUAS E SARRAFOS - 2 APROVEITAMENTO</v>
      </c>
      <c r="N551" s="67" t="s">
        <v>169</v>
      </c>
      <c r="O551" s="68" t="s">
        <v>170</v>
      </c>
      <c r="P551" s="68"/>
      <c r="Q551" s="68" t="s">
        <v>3253</v>
      </c>
      <c r="R551" s="69">
        <v>8</v>
      </c>
      <c r="S551" s="70">
        <v>6</v>
      </c>
      <c r="T551" s="70">
        <v>48</v>
      </c>
      <c r="U551" s="67" t="s">
        <v>495</v>
      </c>
      <c r="V551" s="71" t="s">
        <v>496</v>
      </c>
      <c r="W551" s="171"/>
      <c r="X551" s="172"/>
      <c r="Y551" s="176">
        <f t="shared" si="473"/>
        <v>0</v>
      </c>
      <c r="AA551" s="192"/>
      <c r="AB551" s="193"/>
    </row>
    <row r="552" spans="2:28" hidden="1">
      <c r="B552" s="189">
        <f t="shared" si="466"/>
        <v>0</v>
      </c>
      <c r="C552" s="189">
        <f t="shared" ca="1" si="467"/>
        <v>0</v>
      </c>
      <c r="D552" s="189">
        <f t="shared" si="468"/>
        <v>0</v>
      </c>
      <c r="E552" s="189">
        <f t="shared" ca="1" si="469"/>
        <v>0</v>
      </c>
      <c r="F552" s="189">
        <f t="shared" si="470"/>
        <v>0</v>
      </c>
      <c r="G552" s="189" cm="1">
        <f t="array" aca="1" ref="G552" ca="1">OFFSET(G552,-1,,,)+1</f>
        <v>547</v>
      </c>
      <c r="H552" s="189">
        <f t="shared" si="456"/>
        <v>0</v>
      </c>
      <c r="I552" s="189">
        <f t="shared" si="471"/>
        <v>0</v>
      </c>
      <c r="J552" s="179">
        <f t="shared" si="472"/>
        <v>0</v>
      </c>
      <c r="K552" s="173"/>
      <c r="L552" s="174" t="str" cm="1">
        <f t="array" aca="1" ref="L552" ca="1">IF($K552="",OFFSET(L552,-1,,,),K552)</f>
        <v>02.09.03.02.01</v>
      </c>
      <c r="M552" s="175" t="str" cm="1">
        <f t="array" aca="1" ref="M552" ca="1">IF(OR($K552=0,$K552=""),OFFSET(M552,-1,,,),O552)</f>
        <v>FABRICAÇÃO DE FORMA DE MADEIRA PARA BORDA DE LAJÃO, COM TABUAS E SARRAFOS - 2 APROVEITAMENTO</v>
      </c>
      <c r="N552" s="67" t="s">
        <v>171</v>
      </c>
      <c r="O552" s="68" t="s">
        <v>172</v>
      </c>
      <c r="P552" s="68"/>
      <c r="Q552" s="68" t="s">
        <v>3255</v>
      </c>
      <c r="R552" s="69">
        <v>2.4</v>
      </c>
      <c r="S552" s="70">
        <v>18</v>
      </c>
      <c r="T552" s="70">
        <v>43.199999999999996</v>
      </c>
      <c r="U552" s="67" t="s">
        <v>495</v>
      </c>
      <c r="V552" s="71" t="s">
        <v>496</v>
      </c>
      <c r="W552" s="171"/>
      <c r="X552" s="172"/>
      <c r="Y552" s="176">
        <f t="shared" si="473"/>
        <v>0</v>
      </c>
      <c r="AA552" s="192"/>
      <c r="AB552" s="193"/>
    </row>
    <row r="553" spans="2:28" hidden="1">
      <c r="B553" s="189">
        <f t="shared" si="466"/>
        <v>0</v>
      </c>
      <c r="C553" s="189">
        <f t="shared" ca="1" si="467"/>
        <v>0</v>
      </c>
      <c r="D553" s="189">
        <f t="shared" si="468"/>
        <v>0</v>
      </c>
      <c r="E553" s="189">
        <f t="shared" ca="1" si="469"/>
        <v>0</v>
      </c>
      <c r="F553" s="189">
        <f t="shared" si="470"/>
        <v>0</v>
      </c>
      <c r="G553" s="189" cm="1">
        <f t="array" aca="1" ref="G553" ca="1">OFFSET(G553,-1,,,)+1</f>
        <v>548</v>
      </c>
      <c r="H553" s="189">
        <f t="shared" si="456"/>
        <v>0</v>
      </c>
      <c r="I553" s="189">
        <f t="shared" si="471"/>
        <v>0</v>
      </c>
      <c r="J553" s="179">
        <f t="shared" si="472"/>
        <v>0</v>
      </c>
      <c r="K553" s="173"/>
      <c r="L553" s="174" t="str" cm="1">
        <f t="array" aca="1" ref="L553" ca="1">IF($K553="",OFFSET(L553,-1,,,),K553)</f>
        <v>02.09.03.02.01</v>
      </c>
      <c r="M553" s="175" t="str" cm="1">
        <f t="array" aca="1" ref="M553" ca="1">IF(OR($K553=0,$K553=""),OFFSET(M553,-1,,,),O553)</f>
        <v>FABRICAÇÃO DE FORMA DE MADEIRA PARA BORDA DE LAJÃO, COM TABUAS E SARRAFOS - 2 APROVEITAMENTO</v>
      </c>
      <c r="N553" s="67" t="s">
        <v>207</v>
      </c>
      <c r="O553" s="68" t="s">
        <v>208</v>
      </c>
      <c r="P553" s="68"/>
      <c r="Q553" s="68" t="s">
        <v>3253</v>
      </c>
      <c r="R553" s="69">
        <v>4</v>
      </c>
      <c r="S553" s="70">
        <v>2.1</v>
      </c>
      <c r="T553" s="70">
        <v>8.4</v>
      </c>
      <c r="U553" s="67" t="s">
        <v>495</v>
      </c>
      <c r="V553" s="71" t="s">
        <v>496</v>
      </c>
      <c r="W553" s="171"/>
      <c r="X553" s="172"/>
      <c r="Y553" s="176">
        <f t="shared" si="473"/>
        <v>0</v>
      </c>
      <c r="AA553" s="192"/>
      <c r="AB553" s="193"/>
    </row>
    <row r="554" spans="2:28" hidden="1">
      <c r="B554" s="189">
        <f>IF(J554=0,0,U554)</f>
        <v>0</v>
      </c>
      <c r="C554" s="189">
        <f ca="1">IF(OR(J554=0,I554=0),0,IF(_xlfn.IFNA(MATCH(B554,OFFSET($B$5,,,$G554,),),0)&gt;0,0,MAX(OFFSET($C$5,,,$G554,))+1))</f>
        <v>0</v>
      </c>
      <c r="D554" s="189">
        <f>IF(J554=0,0,N554&amp;"-"&amp;U554)</f>
        <v>0</v>
      </c>
      <c r="E554" s="189">
        <f ca="1">IF(OR(J554=0,I554=0),0,IF(_xlfn.IFNA(MATCH(D554,OFFSET($D$5,,,$G554,),),0)&gt;0,0,_xlfn.MAXIFS(OFFSET($E$5,,,$G554,),OFFSET($J$5,,,$G554,),J554)+1))</f>
        <v>0</v>
      </c>
      <c r="F554" s="189">
        <f>IF(J554=0,0,E554&amp;"-"&amp;N554)</f>
        <v>0</v>
      </c>
      <c r="G554" s="189" cm="1">
        <f t="array" aca="1" ref="G554" ca="1">OFFSET(G554,-1,,,)+1</f>
        <v>549</v>
      </c>
      <c r="H554" s="189">
        <f>IF(OR($K554=0,$K554=""),$W554,0)</f>
        <v>0</v>
      </c>
      <c r="I554" s="189">
        <f>H554*R554</f>
        <v>0</v>
      </c>
      <c r="J554" s="179">
        <f>IF(AND(I554&lt;&gt;0,OR(K554=0,K554="")),N554&amp;" - Mapa",0)</f>
        <v>0</v>
      </c>
      <c r="K554" s="173"/>
      <c r="L554" s="174" t="str" cm="1">
        <f t="array" aca="1" ref="L554" ca="1">IF($K554="",OFFSET(L554,-1,,,),K554)</f>
        <v>02.09.03.02.01</v>
      </c>
      <c r="M554" s="175" t="str" cm="1">
        <f t="array" aca="1" ref="M554" ca="1">IF(OR($K554=0,$K554=""),OFFSET(M554,-1,,,),O554)</f>
        <v>FABRICAÇÃO DE FORMA DE MADEIRA PARA BORDA DE LAJÃO, COM TABUAS E SARRAFOS - 2 APROVEITAMENTO</v>
      </c>
      <c r="N554" s="67" t="s">
        <v>310</v>
      </c>
      <c r="O554" s="68" t="s">
        <v>311</v>
      </c>
      <c r="P554" s="68"/>
      <c r="Q554" s="68" t="s">
        <v>3254</v>
      </c>
      <c r="R554" s="69">
        <v>15.984</v>
      </c>
      <c r="S554" s="70">
        <v>3.2</v>
      </c>
      <c r="T554" s="70">
        <v>51.148800000000001</v>
      </c>
      <c r="U554" s="67" t="s">
        <v>495</v>
      </c>
      <c r="V554" s="71" t="s">
        <v>496</v>
      </c>
      <c r="W554" s="171"/>
      <c r="X554" s="172"/>
      <c r="Y554" s="176">
        <f>X554+W554</f>
        <v>0</v>
      </c>
      <c r="AA554" s="192"/>
      <c r="AB554" s="193"/>
    </row>
    <row r="555" spans="2:28" hidden="1">
      <c r="B555" s="189">
        <f t="shared" ref="B555:B558" si="562">IF(J555=0,0,U555)</f>
        <v>0</v>
      </c>
      <c r="C555" s="189">
        <f t="shared" ref="C555:C558" ca="1" si="563">IF(OR(J555=0,I555=0),0,IF(_xlfn.IFNA(MATCH(B555,OFFSET($B$5,,,$G555,),),0)&gt;0,0,MAX(OFFSET($C$5,,,$G555,))+1))</f>
        <v>0</v>
      </c>
      <c r="D555" s="189">
        <f t="shared" ref="D555:D558" si="564">IF(J555=0,0,N555&amp;"-"&amp;U555)</f>
        <v>0</v>
      </c>
      <c r="E555" s="189">
        <f t="shared" ref="E555:E558" ca="1" si="565">IF(OR(J555=0,I555=0),0,IF(_xlfn.IFNA(MATCH(D555,OFFSET($D$5,,,$G555,),),0)&gt;0,0,_xlfn.MAXIFS(OFFSET($E$5,,,$G555,),OFFSET($J$5,,,$G555,),J555)+1))</f>
        <v>0</v>
      </c>
      <c r="F555" s="189">
        <f t="shared" ref="F555:F558" si="566">IF(J555=0,0,E555&amp;"-"&amp;N555)</f>
        <v>0</v>
      </c>
      <c r="G555" s="189" cm="1">
        <f t="array" aca="1" ref="G555" ca="1">OFFSET(G555,-1,,,)+1</f>
        <v>550</v>
      </c>
      <c r="H555" s="189">
        <f t="shared" ref="H555:H558" si="567">IF(OR($K555=0,$K555=""),$W555,0)</f>
        <v>0</v>
      </c>
      <c r="I555" s="189">
        <f t="shared" ref="I555:I558" si="568">H555*R555</f>
        <v>0</v>
      </c>
      <c r="J555" s="179">
        <f t="shared" ref="J555:J558" si="569">IF(AND(I555&lt;&gt;0,OR(K555=0,K555="")),N555&amp;" - Mapa",0)</f>
        <v>0</v>
      </c>
      <c r="K555" s="173"/>
      <c r="L555" s="174" t="str" cm="1">
        <f t="array" aca="1" ref="L555" ca="1">IF($K555="",OFFSET(L555,-1,,,),K555)</f>
        <v>02.09.03.02.01</v>
      </c>
      <c r="M555" s="175" t="str" cm="1">
        <f t="array" aca="1" ref="M555" ca="1">IF(OR($K555=0,$K555=""),OFFSET(M555,-1,,,),O555)</f>
        <v>FABRICAÇÃO DE FORMA DE MADEIRA PARA BORDA DE LAJÃO, COM TABUAS E SARRAFOS - 2 APROVEITAMENTO</v>
      </c>
      <c r="N555" s="67" t="s">
        <v>175</v>
      </c>
      <c r="O555" s="68" t="s">
        <v>176</v>
      </c>
      <c r="P555" s="68"/>
      <c r="Q555" s="68" t="s">
        <v>3253</v>
      </c>
      <c r="R555" s="69">
        <v>8</v>
      </c>
      <c r="S555" s="70">
        <v>8.5</v>
      </c>
      <c r="T555" s="70">
        <v>68</v>
      </c>
      <c r="U555" s="67" t="s">
        <v>495</v>
      </c>
      <c r="V555" s="71" t="s">
        <v>496</v>
      </c>
      <c r="W555" s="171"/>
      <c r="X555" s="172"/>
      <c r="Y555" s="176">
        <f t="shared" ref="Y555:Y558" si="570">X555+W555</f>
        <v>0</v>
      </c>
      <c r="AA555" s="192"/>
      <c r="AB555" s="193"/>
    </row>
    <row r="556" spans="2:28" hidden="1">
      <c r="B556" s="189">
        <f t="shared" si="562"/>
        <v>0</v>
      </c>
      <c r="C556" s="189">
        <f t="shared" ca="1" si="563"/>
        <v>0</v>
      </c>
      <c r="D556" s="189">
        <f t="shared" si="564"/>
        <v>0</v>
      </c>
      <c r="E556" s="189">
        <f t="shared" ca="1" si="565"/>
        <v>0</v>
      </c>
      <c r="F556" s="189">
        <f t="shared" si="566"/>
        <v>0</v>
      </c>
      <c r="G556" s="189" cm="1">
        <f t="array" aca="1" ref="G556" ca="1">OFFSET(G556,-1,,,)+1</f>
        <v>551</v>
      </c>
      <c r="H556" s="189">
        <f t="shared" si="567"/>
        <v>0</v>
      </c>
      <c r="I556" s="189">
        <f t="shared" si="568"/>
        <v>0</v>
      </c>
      <c r="J556" s="179">
        <f t="shared" si="569"/>
        <v>0</v>
      </c>
      <c r="K556" s="173"/>
      <c r="L556" s="174" t="str" cm="1">
        <f t="array" aca="1" ref="L556" ca="1">IF($K556="",OFFSET(L556,-1,,,),K556)</f>
        <v>02.09.03.02.01</v>
      </c>
      <c r="M556" s="175" t="str" cm="1">
        <f t="array" aca="1" ref="M556" ca="1">IF(OR($K556=0,$K556=""),OFFSET(M556,-1,,,),O556)</f>
        <v>FABRICAÇÃO DE FORMA DE MADEIRA PARA BORDA DE LAJÃO, COM TABUAS E SARRAFOS - 2 APROVEITAMENTO</v>
      </c>
      <c r="N556" s="67" t="s">
        <v>443</v>
      </c>
      <c r="O556" s="68" t="s">
        <v>444</v>
      </c>
      <c r="P556" s="68"/>
      <c r="Q556" s="68" t="s">
        <v>3255</v>
      </c>
      <c r="R556" s="69">
        <v>0.72</v>
      </c>
      <c r="S556" s="70">
        <v>35</v>
      </c>
      <c r="T556" s="70">
        <v>25.2</v>
      </c>
      <c r="U556" s="67" t="s">
        <v>495</v>
      </c>
      <c r="V556" s="71" t="s">
        <v>496</v>
      </c>
      <c r="W556" s="171"/>
      <c r="X556" s="172"/>
      <c r="Y556" s="176">
        <f t="shared" si="570"/>
        <v>0</v>
      </c>
      <c r="AA556" s="192"/>
      <c r="AB556" s="193"/>
    </row>
    <row r="557" spans="2:28" hidden="1">
      <c r="B557" s="189">
        <f t="shared" si="562"/>
        <v>0</v>
      </c>
      <c r="C557" s="189">
        <f t="shared" ca="1" si="563"/>
        <v>0</v>
      </c>
      <c r="D557" s="189">
        <f t="shared" si="564"/>
        <v>0</v>
      </c>
      <c r="E557" s="189">
        <f t="shared" ca="1" si="565"/>
        <v>0</v>
      </c>
      <c r="F557" s="189">
        <f t="shared" si="566"/>
        <v>0</v>
      </c>
      <c r="G557" s="189" cm="1">
        <f t="array" aca="1" ref="G557" ca="1">OFFSET(G557,-1,,,)+1</f>
        <v>552</v>
      </c>
      <c r="H557" s="189">
        <f t="shared" si="567"/>
        <v>0</v>
      </c>
      <c r="I557" s="189">
        <f t="shared" si="568"/>
        <v>0</v>
      </c>
      <c r="J557" s="179">
        <f t="shared" si="569"/>
        <v>0</v>
      </c>
      <c r="K557" s="173"/>
      <c r="L557" s="174" t="str" cm="1">
        <f t="array" aca="1" ref="L557" ca="1">IF($K557="",OFFSET(L557,-1,,,),K557)</f>
        <v>02.09.03.02.01</v>
      </c>
      <c r="M557" s="175" t="str" cm="1">
        <f t="array" aca="1" ref="M557" ca="1">IF(OR($K557=0,$K557=""),OFFSET(M557,-1,,,),O557)</f>
        <v>FABRICAÇÃO DE FORMA DE MADEIRA PARA BORDA DE LAJÃO, COM TABUAS E SARRAFOS - 2 APROVEITAMENTO</v>
      </c>
      <c r="N557" s="67" t="s">
        <v>445</v>
      </c>
      <c r="O557" s="68" t="s">
        <v>446</v>
      </c>
      <c r="P557" s="68"/>
      <c r="Q557" s="68" t="s">
        <v>3258</v>
      </c>
      <c r="R557" s="69">
        <v>16</v>
      </c>
      <c r="S557" s="70">
        <v>18</v>
      </c>
      <c r="T557" s="70">
        <v>288</v>
      </c>
      <c r="U557" s="67" t="s">
        <v>495</v>
      </c>
      <c r="V557" s="71" t="s">
        <v>496</v>
      </c>
      <c r="W557" s="171"/>
      <c r="X557" s="172"/>
      <c r="Y557" s="176">
        <f t="shared" si="570"/>
        <v>0</v>
      </c>
      <c r="AA557" s="192"/>
      <c r="AB557" s="193"/>
    </row>
    <row r="558" spans="2:28">
      <c r="B558" s="189">
        <f t="shared" si="562"/>
        <v>0</v>
      </c>
      <c r="C558" s="189">
        <f t="shared" ca="1" si="563"/>
        <v>0</v>
      </c>
      <c r="D558" s="189">
        <f t="shared" si="564"/>
        <v>0</v>
      </c>
      <c r="E558" s="189">
        <f t="shared" ca="1" si="565"/>
        <v>0</v>
      </c>
      <c r="F558" s="189">
        <f t="shared" si="566"/>
        <v>0</v>
      </c>
      <c r="G558" s="189" cm="1">
        <f t="array" aca="1" ref="G558" ca="1">OFFSET(G558,-1,,,)+1</f>
        <v>553</v>
      </c>
      <c r="H558" s="189">
        <f t="shared" si="567"/>
        <v>0</v>
      </c>
      <c r="I558" s="189">
        <f t="shared" si="568"/>
        <v>0</v>
      </c>
      <c r="J558" s="179">
        <f t="shared" si="569"/>
        <v>0</v>
      </c>
      <c r="K558" s="173" t="s">
        <v>539</v>
      </c>
      <c r="L558" s="174" t="str" cm="1">
        <f t="array" aca="1" ref="L558" ca="1">IF($K558="",OFFSET(L558,-1,,,),K558)</f>
        <v>02.09.03.02.02</v>
      </c>
      <c r="M558" s="175" t="str" cm="1">
        <f t="array" aca="1" ref="M558" ca="1">IF(OR($K558=0,$K558=""),OFFSET(M558,-1,,,),O558)</f>
        <v>PREPARAÇÃO PARA CONCRETAGEM DE RADIER</v>
      </c>
      <c r="N558" s="67" t="s">
        <v>439</v>
      </c>
      <c r="O558" s="68" t="s">
        <v>4285</v>
      </c>
      <c r="P558" s="68"/>
      <c r="Q558" s="68" t="s">
        <v>3258</v>
      </c>
      <c r="R558" s="69">
        <v>16</v>
      </c>
      <c r="S558" s="70">
        <v>55.215000000000003</v>
      </c>
      <c r="T558" s="70">
        <v>883.44</v>
      </c>
      <c r="U558" s="67"/>
      <c r="V558" s="71"/>
      <c r="W558" s="171"/>
      <c r="X558" s="172"/>
      <c r="Y558" s="176">
        <f t="shared" si="570"/>
        <v>0</v>
      </c>
      <c r="AA558" s="192"/>
      <c r="AB558" s="193"/>
    </row>
    <row r="559" spans="2:28" hidden="1">
      <c r="B559" s="189">
        <f>IF(J559=0,0,U559)</f>
        <v>0</v>
      </c>
      <c r="C559" s="189">
        <f ca="1">IF(OR(J559=0,I559=0),0,IF(_xlfn.IFNA(MATCH(B559,OFFSET($B$5,,,$G559,),),0)&gt;0,0,MAX(OFFSET($C$5,,,$G559,))+1))</f>
        <v>0</v>
      </c>
      <c r="D559" s="189">
        <f>IF(J559=0,0,N559&amp;"-"&amp;U559)</f>
        <v>0</v>
      </c>
      <c r="E559" s="189">
        <f ca="1">IF(OR(J559=0,I559=0),0,IF(_xlfn.IFNA(MATCH(D559,OFFSET($D$5,,,$G559,),),0)&gt;0,0,_xlfn.MAXIFS(OFFSET($E$5,,,$G559,),OFFSET($J$5,,,$G559,),J559)+1))</f>
        <v>0</v>
      </c>
      <c r="F559" s="189">
        <f>IF(J559=0,0,E559&amp;"-"&amp;N559)</f>
        <v>0</v>
      </c>
      <c r="G559" s="189" cm="1">
        <f t="array" aca="1" ref="G559" ca="1">OFFSET(G559,-1,,,)+1</f>
        <v>554</v>
      </c>
      <c r="H559" s="189">
        <f>IF(OR($K559=0,$K559=""),$W559,0)</f>
        <v>0</v>
      </c>
      <c r="I559" s="189">
        <f>H559*R559</f>
        <v>0</v>
      </c>
      <c r="J559" s="179">
        <f>IF(AND(I559&lt;&gt;0,OR(K559=0,K559="")),N559&amp;" - Mapa",0)</f>
        <v>0</v>
      </c>
      <c r="K559" s="173"/>
      <c r="L559" s="174" t="str" cm="1">
        <f t="array" aca="1" ref="L559" ca="1">IF($K559="",OFFSET(L559,-1,,,),K559)</f>
        <v>02.09.03.02.02</v>
      </c>
      <c r="M559" s="175" t="str" cm="1">
        <f t="array" aca="1" ref="M559" ca="1">IF(OR($K559=0,$K559=""),OFFSET(M559,-1,,,),O559)</f>
        <v>PREPARAÇÃO PARA CONCRETAGEM DE RADIER</v>
      </c>
      <c r="N559" s="67" t="s">
        <v>3842</v>
      </c>
      <c r="O559" s="68" t="s">
        <v>4286</v>
      </c>
      <c r="P559" s="68"/>
      <c r="Q559" s="68" t="s">
        <v>3258</v>
      </c>
      <c r="R559" s="69">
        <v>16</v>
      </c>
      <c r="S559" s="70">
        <v>20</v>
      </c>
      <c r="T559" s="70">
        <v>320</v>
      </c>
      <c r="U559" s="67" t="s">
        <v>495</v>
      </c>
      <c r="V559" s="71" t="s">
        <v>496</v>
      </c>
      <c r="W559" s="171"/>
      <c r="X559" s="172"/>
      <c r="Y559" s="176">
        <f>X559+W559</f>
        <v>0</v>
      </c>
      <c r="AA559" s="192"/>
      <c r="AB559" s="193"/>
    </row>
    <row r="560" spans="2:28" hidden="1">
      <c r="B560" s="189">
        <f t="shared" ref="B560:B562" si="571">IF(J560=0,0,U560)</f>
        <v>0</v>
      </c>
      <c r="C560" s="189">
        <f t="shared" ref="C560:C562" ca="1" si="572">IF(OR(J560=0,I560=0),0,IF(_xlfn.IFNA(MATCH(B560,OFFSET($B$5,,,$G560,),),0)&gt;0,0,MAX(OFFSET($C$5,,,$G560,))+1))</f>
        <v>0</v>
      </c>
      <c r="D560" s="189">
        <f t="shared" ref="D560:D562" si="573">IF(J560=0,0,N560&amp;"-"&amp;U560)</f>
        <v>0</v>
      </c>
      <c r="E560" s="189">
        <f t="shared" ref="E560:E562" ca="1" si="574">IF(OR(J560=0,I560=0),0,IF(_xlfn.IFNA(MATCH(D560,OFFSET($D$5,,,$G560,),),0)&gt;0,0,_xlfn.MAXIFS(OFFSET($E$5,,,$G560,),OFFSET($J$5,,,$G560,),J560)+1))</f>
        <v>0</v>
      </c>
      <c r="F560" s="189">
        <f t="shared" ref="F560:F562" si="575">IF(J560=0,0,E560&amp;"-"&amp;N560)</f>
        <v>0</v>
      </c>
      <c r="G560" s="189" cm="1">
        <f t="array" aca="1" ref="G560" ca="1">OFFSET(G560,-1,,,)+1</f>
        <v>555</v>
      </c>
      <c r="H560" s="189">
        <f t="shared" ref="H560:H562" si="576">IF(OR($K560=0,$K560=""),$W560,0)</f>
        <v>0</v>
      </c>
      <c r="I560" s="189">
        <f t="shared" ref="I560:I562" si="577">H560*R560</f>
        <v>0</v>
      </c>
      <c r="J560" s="179">
        <f t="shared" ref="J560:J562" si="578">IF(AND(I560&lt;&gt;0,OR(K560=0,K560="")),N560&amp;" - Mapa",0)</f>
        <v>0</v>
      </c>
      <c r="K560" s="173"/>
      <c r="L560" s="174" t="str" cm="1">
        <f t="array" aca="1" ref="L560" ca="1">IF($K560="",OFFSET(L560,-1,,,),K560)</f>
        <v>02.09.03.02.02</v>
      </c>
      <c r="M560" s="175" t="str" cm="1">
        <f t="array" aca="1" ref="M560" ca="1">IF(OR($K560=0,$K560=""),OFFSET(M560,-1,,,),O560)</f>
        <v>PREPARAÇÃO PARA CONCRETAGEM DE RADIER</v>
      </c>
      <c r="N560" s="67" t="s">
        <v>440</v>
      </c>
      <c r="O560" s="68" t="s">
        <v>441</v>
      </c>
      <c r="P560" s="68"/>
      <c r="Q560" s="68" t="s">
        <v>3258</v>
      </c>
      <c r="R560" s="69">
        <v>16</v>
      </c>
      <c r="S560" s="70">
        <v>12</v>
      </c>
      <c r="T560" s="70">
        <v>192</v>
      </c>
      <c r="U560" s="67" t="s">
        <v>495</v>
      </c>
      <c r="V560" s="71" t="s">
        <v>496</v>
      </c>
      <c r="W560" s="171"/>
      <c r="X560" s="172"/>
      <c r="Y560" s="176">
        <f t="shared" ref="Y560:Y562" si="579">X560+W560</f>
        <v>0</v>
      </c>
      <c r="AA560" s="192"/>
      <c r="AB560" s="193"/>
    </row>
    <row r="561" spans="2:28" hidden="1">
      <c r="B561" s="189">
        <f t="shared" si="571"/>
        <v>0</v>
      </c>
      <c r="C561" s="189">
        <f t="shared" ca="1" si="572"/>
        <v>0</v>
      </c>
      <c r="D561" s="189">
        <f t="shared" si="573"/>
        <v>0</v>
      </c>
      <c r="E561" s="189">
        <f t="shared" ca="1" si="574"/>
        <v>0</v>
      </c>
      <c r="F561" s="189">
        <f t="shared" si="575"/>
        <v>0</v>
      </c>
      <c r="G561" s="189" cm="1">
        <f t="array" aca="1" ref="G561" ca="1">OFFSET(G561,-1,,,)+1</f>
        <v>556</v>
      </c>
      <c r="H561" s="189">
        <f t="shared" si="576"/>
        <v>0</v>
      </c>
      <c r="I561" s="189">
        <f t="shared" si="577"/>
        <v>0</v>
      </c>
      <c r="J561" s="179">
        <f t="shared" si="578"/>
        <v>0</v>
      </c>
      <c r="K561" s="173"/>
      <c r="L561" s="174" t="str" cm="1">
        <f t="array" aca="1" ref="L561" ca="1">IF($K561="",OFFSET(L561,-1,,,),K561)</f>
        <v>02.09.03.02.02</v>
      </c>
      <c r="M561" s="175" t="str" cm="1">
        <f t="array" aca="1" ref="M561" ca="1">IF(OR($K561=0,$K561=""),OFFSET(M561,-1,,,),O561)</f>
        <v>PREPARAÇÃO PARA CONCRETAGEM DE RADIER</v>
      </c>
      <c r="N561" s="67" t="s">
        <v>177</v>
      </c>
      <c r="O561" s="68" t="s">
        <v>178</v>
      </c>
      <c r="P561" s="68"/>
      <c r="Q561" s="68" t="s">
        <v>3256</v>
      </c>
      <c r="R561" s="69"/>
      <c r="S561" s="70"/>
      <c r="T561" s="70">
        <v>0</v>
      </c>
      <c r="U561" s="67" t="s">
        <v>495</v>
      </c>
      <c r="V561" s="71" t="s">
        <v>496</v>
      </c>
      <c r="W561" s="171"/>
      <c r="X561" s="172"/>
      <c r="Y561" s="176">
        <f t="shared" si="579"/>
        <v>0</v>
      </c>
      <c r="AA561" s="192"/>
      <c r="AB561" s="193"/>
    </row>
    <row r="562" spans="2:28" hidden="1">
      <c r="B562" s="189">
        <f t="shared" si="571"/>
        <v>0</v>
      </c>
      <c r="C562" s="189">
        <f t="shared" ca="1" si="572"/>
        <v>0</v>
      </c>
      <c r="D562" s="189">
        <f t="shared" si="573"/>
        <v>0</v>
      </c>
      <c r="E562" s="189">
        <f t="shared" ca="1" si="574"/>
        <v>0</v>
      </c>
      <c r="F562" s="189">
        <f t="shared" si="575"/>
        <v>0</v>
      </c>
      <c r="G562" s="189" cm="1">
        <f t="array" aca="1" ref="G562" ca="1">OFFSET(G562,-1,,,)+1</f>
        <v>557</v>
      </c>
      <c r="H562" s="189">
        <f t="shared" si="576"/>
        <v>0</v>
      </c>
      <c r="I562" s="189">
        <f t="shared" si="577"/>
        <v>0</v>
      </c>
      <c r="J562" s="179">
        <f t="shared" si="578"/>
        <v>0</v>
      </c>
      <c r="K562" s="173"/>
      <c r="L562" s="174" t="str" cm="1">
        <f t="array" aca="1" ref="L562" ca="1">IF($K562="",OFFSET(L562,-1,,,),K562)</f>
        <v>02.09.03.02.02</v>
      </c>
      <c r="M562" s="175" t="str" cm="1">
        <f t="array" aca="1" ref="M562" ca="1">IF(OR($K562=0,$K562=""),OFFSET(M562,-1,,,),O562)</f>
        <v>PREPARAÇÃO PARA CONCRETAGEM DE RADIER</v>
      </c>
      <c r="N562" s="67" t="s">
        <v>240</v>
      </c>
      <c r="O562" s="68" t="s">
        <v>179</v>
      </c>
      <c r="P562" s="68"/>
      <c r="Q562" s="68" t="s">
        <v>3255</v>
      </c>
      <c r="R562" s="69">
        <v>193.60000000000005</v>
      </c>
      <c r="S562" s="70">
        <v>0.75000000000000011</v>
      </c>
      <c r="T562" s="70">
        <v>145.20000000000007</v>
      </c>
      <c r="U562" s="67" t="s">
        <v>495</v>
      </c>
      <c r="V562" s="71" t="s">
        <v>496</v>
      </c>
      <c r="W562" s="171"/>
      <c r="X562" s="172"/>
      <c r="Y562" s="176">
        <f t="shared" si="579"/>
        <v>0</v>
      </c>
      <c r="AA562" s="192"/>
      <c r="AB562" s="193"/>
    </row>
    <row r="563" spans="2:28" hidden="1">
      <c r="B563" s="189">
        <f t="shared" si="466"/>
        <v>0</v>
      </c>
      <c r="C563" s="189">
        <f t="shared" ca="1" si="467"/>
        <v>0</v>
      </c>
      <c r="D563" s="189">
        <f t="shared" si="468"/>
        <v>0</v>
      </c>
      <c r="E563" s="189">
        <f t="shared" ca="1" si="469"/>
        <v>0</v>
      </c>
      <c r="F563" s="189">
        <f t="shared" si="470"/>
        <v>0</v>
      </c>
      <c r="G563" s="189" cm="1">
        <f t="array" aca="1" ref="G563" ca="1">OFFSET(G563,-1,,,)+1</f>
        <v>558</v>
      </c>
      <c r="H563" s="189">
        <f t="shared" si="456"/>
        <v>0</v>
      </c>
      <c r="I563" s="189">
        <f t="shared" si="471"/>
        <v>0</v>
      </c>
      <c r="J563" s="179">
        <f t="shared" si="472"/>
        <v>0</v>
      </c>
      <c r="K563" s="173"/>
      <c r="L563" s="174" t="str" cm="1">
        <f t="array" aca="1" ref="L563" ca="1">IF($K563="",OFFSET(L563,-1,,,),K563)</f>
        <v>02.09.03.02.02</v>
      </c>
      <c r="M563" s="175" t="str" cm="1">
        <f t="array" aca="1" ref="M563" ca="1">IF(OR($K563=0,$K563=""),OFFSET(M563,-1,,,),O563)</f>
        <v>PREPARAÇÃO PARA CONCRETAGEM DE RADIER</v>
      </c>
      <c r="N563" s="67" t="s">
        <v>180</v>
      </c>
      <c r="O563" s="68" t="s">
        <v>181</v>
      </c>
      <c r="P563" s="68"/>
      <c r="Q563" s="68" t="s">
        <v>3256</v>
      </c>
      <c r="R563" s="69">
        <v>0.59575999999999996</v>
      </c>
      <c r="S563" s="70">
        <v>200.00000000000003</v>
      </c>
      <c r="T563" s="70">
        <v>119.15200000000002</v>
      </c>
      <c r="U563" s="67" t="s">
        <v>495</v>
      </c>
      <c r="V563" s="71" t="s">
        <v>496</v>
      </c>
      <c r="W563" s="171"/>
      <c r="X563" s="172"/>
      <c r="Y563" s="176">
        <f t="shared" si="473"/>
        <v>0</v>
      </c>
      <c r="AA563" s="192"/>
      <c r="AB563" s="193"/>
    </row>
    <row r="564" spans="2:28" hidden="1">
      <c r="B564" s="189">
        <f t="shared" si="466"/>
        <v>0</v>
      </c>
      <c r="C564" s="189">
        <f t="shared" ca="1" si="467"/>
        <v>0</v>
      </c>
      <c r="D564" s="189">
        <f t="shared" si="468"/>
        <v>0</v>
      </c>
      <c r="E564" s="189">
        <f t="shared" ca="1" si="469"/>
        <v>0</v>
      </c>
      <c r="F564" s="189">
        <f t="shared" si="470"/>
        <v>0</v>
      </c>
      <c r="G564" s="189" cm="1">
        <f t="array" aca="1" ref="G564" ca="1">OFFSET(G564,-1,,,)+1</f>
        <v>559</v>
      </c>
      <c r="H564" s="189">
        <f t="shared" si="456"/>
        <v>0</v>
      </c>
      <c r="I564" s="189">
        <f t="shared" si="471"/>
        <v>0</v>
      </c>
      <c r="J564" s="179">
        <f t="shared" si="472"/>
        <v>0</v>
      </c>
      <c r="K564" s="173"/>
      <c r="L564" s="174" t="str" cm="1">
        <f t="array" aca="1" ref="L564" ca="1">IF($K564="",OFFSET(L564,-1,,,),K564)</f>
        <v>02.09.03.02.02</v>
      </c>
      <c r="M564" s="175" t="str" cm="1">
        <f t="array" aca="1" ref="M564" ca="1">IF(OR($K564=0,$K564=""),OFFSET(M564,-1,,,),O564)</f>
        <v>PREPARAÇÃO PARA CONCRETAGEM DE RADIER</v>
      </c>
      <c r="N564" s="67" t="s">
        <v>182</v>
      </c>
      <c r="O564" s="68" t="s">
        <v>183</v>
      </c>
      <c r="P564" s="68"/>
      <c r="Q564" s="68" t="s">
        <v>3256</v>
      </c>
      <c r="R564" s="69">
        <v>0.54999999999999993</v>
      </c>
      <c r="S564" s="70">
        <v>140</v>
      </c>
      <c r="T564" s="70">
        <v>76.999999999999986</v>
      </c>
      <c r="U564" s="67" t="s">
        <v>495</v>
      </c>
      <c r="V564" s="71" t="s">
        <v>496</v>
      </c>
      <c r="W564" s="171"/>
      <c r="X564" s="172"/>
      <c r="Y564" s="176">
        <f t="shared" si="473"/>
        <v>0</v>
      </c>
      <c r="AA564" s="192"/>
      <c r="AB564" s="193"/>
    </row>
    <row r="565" spans="2:28" hidden="1">
      <c r="B565" s="189">
        <f t="shared" si="466"/>
        <v>0</v>
      </c>
      <c r="C565" s="189">
        <f t="shared" ca="1" si="467"/>
        <v>0</v>
      </c>
      <c r="D565" s="189">
        <f t="shared" si="468"/>
        <v>0</v>
      </c>
      <c r="E565" s="189">
        <f t="shared" ca="1" si="469"/>
        <v>0</v>
      </c>
      <c r="F565" s="189">
        <f t="shared" si="470"/>
        <v>0</v>
      </c>
      <c r="G565" s="189" cm="1">
        <f t="array" aca="1" ref="G565" ca="1">OFFSET(G565,-1,,,)+1</f>
        <v>560</v>
      </c>
      <c r="H565" s="189">
        <f t="shared" si="456"/>
        <v>0</v>
      </c>
      <c r="I565" s="189">
        <f t="shared" si="471"/>
        <v>0</v>
      </c>
      <c r="J565" s="179">
        <f t="shared" si="472"/>
        <v>0</v>
      </c>
      <c r="K565" s="173"/>
      <c r="L565" s="174" t="str" cm="1">
        <f t="array" aca="1" ref="L565" ca="1">IF($K565="",OFFSET(L565,-1,,,),K565)</f>
        <v>02.09.03.02.02</v>
      </c>
      <c r="M565" s="175" t="str" cm="1">
        <f t="array" aca="1" ref="M565" ca="1">IF(OR($K565=0,$K565=""),OFFSET(M565,-1,,,),O565)</f>
        <v>PREPARAÇÃO PARA CONCRETAGEM DE RADIER</v>
      </c>
      <c r="N565" s="67" t="s">
        <v>184</v>
      </c>
      <c r="O565" s="68" t="s">
        <v>185</v>
      </c>
      <c r="P565" s="68"/>
      <c r="Q565" s="68" t="s">
        <v>3256</v>
      </c>
      <c r="R565" s="69">
        <v>0.23144000000000001</v>
      </c>
      <c r="S565" s="70">
        <v>130</v>
      </c>
      <c r="T565" s="70">
        <v>30.087199999999999</v>
      </c>
      <c r="U565" s="67" t="s">
        <v>495</v>
      </c>
      <c r="V565" s="71" t="s">
        <v>496</v>
      </c>
      <c r="W565" s="171"/>
      <c r="X565" s="172"/>
      <c r="Y565" s="176">
        <f t="shared" si="473"/>
        <v>0</v>
      </c>
      <c r="AA565" s="192"/>
      <c r="AB565" s="193"/>
    </row>
    <row r="566" spans="2:28">
      <c r="B566" s="189">
        <f>IF(J566=0,0,U566)</f>
        <v>0</v>
      </c>
      <c r="C566" s="189">
        <f ca="1">IF(OR(J566=0,I566=0),0,IF(_xlfn.IFNA(MATCH(B566,OFFSET($B$5,,,$G566,),),0)&gt;0,0,MAX(OFFSET($C$5,,,$G566,))+1))</f>
        <v>0</v>
      </c>
      <c r="D566" s="189">
        <f>IF(J566=0,0,N566&amp;"-"&amp;U566)</f>
        <v>0</v>
      </c>
      <c r="E566" s="189">
        <f ca="1">IF(OR(J566=0,I566=0),0,IF(_xlfn.IFNA(MATCH(D566,OFFSET($D$5,,,$G566,),),0)&gt;0,0,_xlfn.MAXIFS(OFFSET($E$5,,,$G566,),OFFSET($J$5,,,$G566,),J566)+1))</f>
        <v>0</v>
      </c>
      <c r="F566" s="189">
        <f>IF(J566=0,0,E566&amp;"-"&amp;N566)</f>
        <v>0</v>
      </c>
      <c r="G566" s="189" cm="1">
        <f t="array" aca="1" ref="G566" ca="1">OFFSET(G566,-1,,,)+1</f>
        <v>561</v>
      </c>
      <c r="H566" s="189">
        <f>IF(OR($K566=0,$K566=""),$W566,0)</f>
        <v>0</v>
      </c>
      <c r="I566" s="189">
        <f>H566*R566</f>
        <v>0</v>
      </c>
      <c r="J566" s="179">
        <f>IF(AND(I566&lt;&gt;0,OR(K566=0,K566="")),N566&amp;" - Mapa",0)</f>
        <v>0</v>
      </c>
      <c r="K566" s="173" t="s">
        <v>540</v>
      </c>
      <c r="L566" s="174" t="str" cm="1">
        <f t="array" aca="1" ref="L566" ca="1">IF($K566="",OFFSET(L566,-1,,,),K566)</f>
        <v>02.09.03.02.03</v>
      </c>
      <c r="M566" s="175" t="str" cm="1">
        <f t="array" aca="1" ref="M566" ca="1">IF(OR($K566=0,$K566=""),OFFSET(M566,-1,,,),O566)</f>
        <v>AÇO CA50 8,00MM - CORTADO E DOBRADO</v>
      </c>
      <c r="N566" s="67" t="s">
        <v>452</v>
      </c>
      <c r="O566" s="68" t="s">
        <v>453</v>
      </c>
      <c r="P566" s="68"/>
      <c r="Q566" s="68" t="s">
        <v>3255</v>
      </c>
      <c r="R566" s="69">
        <v>288</v>
      </c>
      <c r="S566" s="70">
        <v>6.8769999999999998</v>
      </c>
      <c r="T566" s="70">
        <v>1980.576</v>
      </c>
      <c r="U566" s="67"/>
      <c r="V566" s="71"/>
      <c r="W566" s="171"/>
      <c r="X566" s="172"/>
      <c r="Y566" s="176">
        <f>X566+W566</f>
        <v>0</v>
      </c>
      <c r="AA566" s="192"/>
      <c r="AB566" s="193"/>
    </row>
    <row r="567" spans="2:28" hidden="1">
      <c r="B567" s="189">
        <f t="shared" ref="B567:B570" si="580">IF(J567=0,0,U567)</f>
        <v>0</v>
      </c>
      <c r="C567" s="189">
        <f t="shared" ref="C567:C570" ca="1" si="581">IF(OR(J567=0,I567=0),0,IF(_xlfn.IFNA(MATCH(B567,OFFSET($B$5,,,$G567,),),0)&gt;0,0,MAX(OFFSET($C$5,,,$G567,))+1))</f>
        <v>0</v>
      </c>
      <c r="D567" s="189">
        <f t="shared" ref="D567:D570" si="582">IF(J567=0,0,N567&amp;"-"&amp;U567)</f>
        <v>0</v>
      </c>
      <c r="E567" s="189">
        <f t="shared" ref="E567:E570" ca="1" si="583">IF(OR(J567=0,I567=0),0,IF(_xlfn.IFNA(MATCH(D567,OFFSET($D$5,,,$G567,),),0)&gt;0,0,_xlfn.MAXIFS(OFFSET($E$5,,,$G567,),OFFSET($J$5,,,$G567,),J567)+1))</f>
        <v>0</v>
      </c>
      <c r="F567" s="189">
        <f t="shared" ref="F567:F570" si="584">IF(J567=0,0,E567&amp;"-"&amp;N567)</f>
        <v>0</v>
      </c>
      <c r="G567" s="189" cm="1">
        <f t="array" aca="1" ref="G567" ca="1">OFFSET(G567,-1,,,)+1</f>
        <v>562</v>
      </c>
      <c r="H567" s="189">
        <f t="shared" ref="H567:H574" si="585">IF(OR($K567=0,$K567=""),$W567,0)</f>
        <v>0</v>
      </c>
      <c r="I567" s="189">
        <f t="shared" ref="I567:I570" si="586">H567*R567</f>
        <v>0</v>
      </c>
      <c r="J567" s="179">
        <f t="shared" ref="J567:J570" si="587">IF(AND(I567&lt;&gt;0,OR(K567=0,K567="")),N567&amp;" - Mapa",0)</f>
        <v>0</v>
      </c>
      <c r="K567" s="173"/>
      <c r="L567" s="174" t="str" cm="1">
        <f t="array" aca="1" ref="L567" ca="1">IF($K567="",OFFSET(L567,-1,,,),K567)</f>
        <v>02.09.03.02.03</v>
      </c>
      <c r="M567" s="175" t="str" cm="1">
        <f t="array" aca="1" ref="M567" ca="1">IF(OR($K567=0,$K567=""),OFFSET(M567,-1,,,),O567)</f>
        <v>AÇO CA50 8,00MM - CORTADO E DOBRADO</v>
      </c>
      <c r="N567" s="67" t="s">
        <v>306</v>
      </c>
      <c r="O567" s="68" t="s">
        <v>307</v>
      </c>
      <c r="P567" s="68"/>
      <c r="Q567" s="68" t="s">
        <v>3255</v>
      </c>
      <c r="R567" s="69">
        <v>2.88</v>
      </c>
      <c r="S567" s="70">
        <v>11</v>
      </c>
      <c r="T567" s="70">
        <v>31.68</v>
      </c>
      <c r="U567" s="67" t="s">
        <v>495</v>
      </c>
      <c r="V567" s="71" t="s">
        <v>496</v>
      </c>
      <c r="W567" s="171"/>
      <c r="X567" s="172"/>
      <c r="Y567" s="176">
        <f t="shared" ref="Y567:Y570" si="588">X567+W567</f>
        <v>0</v>
      </c>
      <c r="AA567" s="192"/>
      <c r="AB567" s="193"/>
    </row>
    <row r="568" spans="2:28" hidden="1">
      <c r="B568" s="189">
        <f t="shared" si="580"/>
        <v>0</v>
      </c>
      <c r="C568" s="189">
        <f t="shared" ca="1" si="581"/>
        <v>0</v>
      </c>
      <c r="D568" s="189">
        <f t="shared" si="582"/>
        <v>0</v>
      </c>
      <c r="E568" s="189">
        <f t="shared" ca="1" si="583"/>
        <v>0</v>
      </c>
      <c r="F568" s="189">
        <f t="shared" si="584"/>
        <v>0</v>
      </c>
      <c r="G568" s="189" cm="1">
        <f t="array" aca="1" ref="G568" ca="1">OFFSET(G568,-1,,,)+1</f>
        <v>563</v>
      </c>
      <c r="H568" s="189">
        <f t="shared" si="585"/>
        <v>0</v>
      </c>
      <c r="I568" s="189">
        <f t="shared" si="586"/>
        <v>0</v>
      </c>
      <c r="J568" s="179">
        <f t="shared" si="587"/>
        <v>0</v>
      </c>
      <c r="K568" s="173"/>
      <c r="L568" s="174" t="str" cm="1">
        <f t="array" aca="1" ref="L568" ca="1">IF($K568="",OFFSET(L568,-1,,,),K568)</f>
        <v>02.09.03.02.03</v>
      </c>
      <c r="M568" s="175" t="str" cm="1">
        <f t="array" aca="1" ref="M568" ca="1">IF(OR($K568=0,$K568=""),OFFSET(M568,-1,,,),O568)</f>
        <v>AÇO CA50 8,00MM - CORTADO E DOBRADO</v>
      </c>
      <c r="N568" s="67" t="s">
        <v>401</v>
      </c>
      <c r="O568" s="68" t="s">
        <v>402</v>
      </c>
      <c r="P568" s="68"/>
      <c r="Q568" s="68" t="s">
        <v>3255</v>
      </c>
      <c r="R568" s="69">
        <v>290.88</v>
      </c>
      <c r="S568" s="70">
        <v>6</v>
      </c>
      <c r="T568" s="70">
        <v>1745.28</v>
      </c>
      <c r="U568" s="67" t="s">
        <v>495</v>
      </c>
      <c r="V568" s="71" t="s">
        <v>496</v>
      </c>
      <c r="W568" s="171"/>
      <c r="X568" s="172"/>
      <c r="Y568" s="176">
        <f t="shared" si="588"/>
        <v>0</v>
      </c>
      <c r="AA568" s="192"/>
      <c r="AB568" s="193"/>
    </row>
    <row r="569" spans="2:28" hidden="1">
      <c r="B569" s="189">
        <f t="shared" si="580"/>
        <v>0</v>
      </c>
      <c r="C569" s="189">
        <f t="shared" ca="1" si="581"/>
        <v>0</v>
      </c>
      <c r="D569" s="189">
        <f t="shared" si="582"/>
        <v>0</v>
      </c>
      <c r="E569" s="189">
        <f t="shared" ca="1" si="583"/>
        <v>0</v>
      </c>
      <c r="F569" s="189">
        <f t="shared" si="584"/>
        <v>0</v>
      </c>
      <c r="G569" s="189" cm="1">
        <f t="array" aca="1" ref="G569" ca="1">OFFSET(G569,-1,,,)+1</f>
        <v>564</v>
      </c>
      <c r="H569" s="189">
        <f t="shared" si="585"/>
        <v>0</v>
      </c>
      <c r="I569" s="189">
        <f t="shared" si="586"/>
        <v>0</v>
      </c>
      <c r="J569" s="179">
        <f t="shared" si="587"/>
        <v>0</v>
      </c>
      <c r="K569" s="173"/>
      <c r="L569" s="174" t="str" cm="1">
        <f t="array" aca="1" ref="L569" ca="1">IF($K569="",OFFSET(L569,-1,,,),K569)</f>
        <v>02.09.03.02.03</v>
      </c>
      <c r="M569" s="175" t="str" cm="1">
        <f t="array" aca="1" ref="M569" ca="1">IF(OR($K569=0,$K569=""),OFFSET(M569,-1,,,),O569)</f>
        <v>AÇO CA50 8,00MM - CORTADO E DOBRADO</v>
      </c>
      <c r="N569" s="67" t="s">
        <v>405</v>
      </c>
      <c r="O569" s="68" t="s">
        <v>406</v>
      </c>
      <c r="P569" s="68"/>
      <c r="Q569" s="68" t="s">
        <v>3255</v>
      </c>
      <c r="R569" s="69">
        <v>290.88</v>
      </c>
      <c r="S569" s="70">
        <v>0.7</v>
      </c>
      <c r="T569" s="70">
        <v>203.61599999999999</v>
      </c>
      <c r="U569" s="67" t="s">
        <v>495</v>
      </c>
      <c r="V569" s="71" t="s">
        <v>496</v>
      </c>
      <c r="W569" s="171"/>
      <c r="X569" s="172"/>
      <c r="Y569" s="176">
        <f t="shared" si="588"/>
        <v>0</v>
      </c>
      <c r="AA569" s="192"/>
      <c r="AB569" s="193"/>
    </row>
    <row r="570" spans="2:28">
      <c r="B570" s="189">
        <f t="shared" si="580"/>
        <v>0</v>
      </c>
      <c r="C570" s="189">
        <f t="shared" ca="1" si="581"/>
        <v>0</v>
      </c>
      <c r="D570" s="189">
        <f t="shared" si="582"/>
        <v>0</v>
      </c>
      <c r="E570" s="189">
        <f t="shared" ca="1" si="583"/>
        <v>0</v>
      </c>
      <c r="F570" s="189">
        <f t="shared" si="584"/>
        <v>0</v>
      </c>
      <c r="G570" s="189" cm="1">
        <f t="array" aca="1" ref="G570" ca="1">OFFSET(G570,-1,,,)+1</f>
        <v>565</v>
      </c>
      <c r="H570" s="189">
        <f t="shared" si="585"/>
        <v>0</v>
      </c>
      <c r="I570" s="189">
        <f t="shared" si="586"/>
        <v>0</v>
      </c>
      <c r="J570" s="179">
        <f t="shared" si="587"/>
        <v>0</v>
      </c>
      <c r="K570" s="173" t="s">
        <v>541</v>
      </c>
      <c r="L570" s="174" t="str" cm="1">
        <f t="array" aca="1" ref="L570" ca="1">IF($K570="",OFFSET(L570,-1,,,),K570)</f>
        <v>02.09.03.02.04</v>
      </c>
      <c r="M570" s="175" t="str" cm="1">
        <f t="array" aca="1" ref="M570" ca="1">IF(OR($K570=0,$K570=""),OFFSET(M570,-1,,,),O570)</f>
        <v>ESPAÇADOR TRELIÇADO COMP:2.00M H=12CM</v>
      </c>
      <c r="N570" s="67" t="s">
        <v>511</v>
      </c>
      <c r="O570" s="68" t="s">
        <v>4331</v>
      </c>
      <c r="P570" s="68"/>
      <c r="Q570" s="68" t="s">
        <v>3253</v>
      </c>
      <c r="R570" s="69">
        <v>16</v>
      </c>
      <c r="S570" s="70">
        <v>9</v>
      </c>
      <c r="T570" s="70">
        <v>144</v>
      </c>
      <c r="U570" s="67"/>
      <c r="V570" s="71"/>
      <c r="W570" s="171"/>
      <c r="X570" s="172"/>
      <c r="Y570" s="176">
        <f t="shared" si="588"/>
        <v>0</v>
      </c>
      <c r="AA570" s="192"/>
      <c r="AB570" s="193"/>
    </row>
    <row r="571" spans="2:28" hidden="1">
      <c r="B571" s="189">
        <f>IF(J571=0,0,U571)</f>
        <v>0</v>
      </c>
      <c r="C571" s="189">
        <f ca="1">IF(OR(J571=0,I571=0),0,IF(_xlfn.IFNA(MATCH(B571,OFFSET($B$5,,,$G571,),),0)&gt;0,0,MAX(OFFSET($C$5,,,$G571,))+1))</f>
        <v>0</v>
      </c>
      <c r="D571" s="189">
        <f>IF(J571=0,0,N571&amp;"-"&amp;U571)</f>
        <v>0</v>
      </c>
      <c r="E571" s="189">
        <f ca="1">IF(OR(J571=0,I571=0),0,IF(_xlfn.IFNA(MATCH(D571,OFFSET($D$5,,,$G571,),),0)&gt;0,0,_xlfn.MAXIFS(OFFSET($E$5,,,$G571,),OFFSET($J$5,,,$G571,),J571)+1))</f>
        <v>0</v>
      </c>
      <c r="F571" s="189">
        <f>IF(J571=0,0,E571&amp;"-"&amp;N571)</f>
        <v>0</v>
      </c>
      <c r="G571" s="189" cm="1">
        <f t="array" aca="1" ref="G571" ca="1">OFFSET(G571,-1,,,)+1</f>
        <v>566</v>
      </c>
      <c r="H571" s="189">
        <f>IF(OR($K571=0,$K571=""),$W571,0)</f>
        <v>0</v>
      </c>
      <c r="I571" s="189">
        <f>H571*R571</f>
        <v>0</v>
      </c>
      <c r="J571" s="179">
        <f>IF(AND(I571&lt;&gt;0,OR(K571=0,K571="")),N571&amp;" - Mapa",0)</f>
        <v>0</v>
      </c>
      <c r="K571" s="173"/>
      <c r="L571" s="174" t="str" cm="1">
        <f t="array" aca="1" ref="L571" ca="1">IF($K571="",OFFSET(L571,-1,,,),K571)</f>
        <v>02.09.03.02.04</v>
      </c>
      <c r="M571" s="175" t="str" cm="1">
        <f t="array" aca="1" ref="M571" ca="1">IF(OR($K571=0,$K571=""),OFFSET(M571,-1,,,),O571)</f>
        <v>ESPAÇADOR TRELIÇADO COMP:2.00M H=12CM</v>
      </c>
      <c r="N571" s="67" t="s">
        <v>512</v>
      </c>
      <c r="O571" s="68" t="s">
        <v>513</v>
      </c>
      <c r="P571" s="68"/>
      <c r="Q571" s="68" t="s">
        <v>3260</v>
      </c>
      <c r="R571" s="69">
        <v>8</v>
      </c>
      <c r="S571" s="70">
        <v>18</v>
      </c>
      <c r="T571" s="70">
        <v>144</v>
      </c>
      <c r="U571" s="67" t="s">
        <v>495</v>
      </c>
      <c r="V571" s="71" t="s">
        <v>496</v>
      </c>
      <c r="W571" s="171"/>
      <c r="X571" s="172"/>
      <c r="Y571" s="176">
        <f>X571+W571</f>
        <v>0</v>
      </c>
      <c r="AA571" s="192"/>
      <c r="AB571" s="193"/>
    </row>
    <row r="572" spans="2:28">
      <c r="B572" s="189">
        <f t="shared" ref="B572:B574" si="589">IF(J572=0,0,U572)</f>
        <v>0</v>
      </c>
      <c r="C572" s="189">
        <f t="shared" ref="C572:C574" ca="1" si="590">IF(OR(J572=0,I572=0),0,IF(_xlfn.IFNA(MATCH(B572,OFFSET($B$5,,,$G572,),),0)&gt;0,0,MAX(OFFSET($C$5,,,$G572,))+1))</f>
        <v>0</v>
      </c>
      <c r="D572" s="189">
        <f t="shared" ref="D572:D574" si="591">IF(J572=0,0,N572&amp;"-"&amp;U572)</f>
        <v>0</v>
      </c>
      <c r="E572" s="189">
        <f t="shared" ref="E572:E574" ca="1" si="592">IF(OR(J572=0,I572=0),0,IF(_xlfn.IFNA(MATCH(D572,OFFSET($D$5,,,$G572,),),0)&gt;0,0,_xlfn.MAXIFS(OFFSET($E$5,,,$G572,),OFFSET($J$5,,,$G572,),J572)+1))</f>
        <v>0</v>
      </c>
      <c r="F572" s="189">
        <f t="shared" ref="F572:F574" si="593">IF(J572=0,0,E572&amp;"-"&amp;N572)</f>
        <v>0</v>
      </c>
      <c r="G572" s="189" cm="1">
        <f t="array" aca="1" ref="G572" ca="1">OFFSET(G572,-1,,,)+1</f>
        <v>567</v>
      </c>
      <c r="H572" s="189">
        <f t="shared" si="585"/>
        <v>0</v>
      </c>
      <c r="I572" s="189">
        <f t="shared" ref="I572:I574" si="594">H572*R572</f>
        <v>0</v>
      </c>
      <c r="J572" s="179">
        <f t="shared" ref="J572:J574" si="595">IF(AND(I572&lt;&gt;0,OR(K572=0,K572="")),N572&amp;" - Mapa",0)</f>
        <v>0</v>
      </c>
      <c r="K572" s="173" t="s">
        <v>542</v>
      </c>
      <c r="L572" s="174" t="str" cm="1">
        <f t="array" aca="1" ref="L572" ca="1">IF($K572="",OFFSET(L572,-1,,,),K572)</f>
        <v>02.09.03.02.05</v>
      </c>
      <c r="M572" s="175" t="str" cm="1">
        <f t="array" aca="1" ref="M572" ca="1">IF(OR($K572=0,$K572=""),OFFSET(M572,-1,,,),O572)</f>
        <v>EXECUÇÃO DE SERVIÇO DE MONTAGEM E DESMONTAGEM DE FORMA, ARMAÇÃO, LANÇAMENTO E ADENSAMENTO DE CONCRETO</v>
      </c>
      <c r="N572" s="67" t="s">
        <v>428</v>
      </c>
      <c r="O572" s="68" t="s">
        <v>4290</v>
      </c>
      <c r="P572" s="68"/>
      <c r="Q572" s="68" t="s">
        <v>3256</v>
      </c>
      <c r="R572" s="69">
        <v>3.2</v>
      </c>
      <c r="S572" s="70">
        <v>700</v>
      </c>
      <c r="T572" s="70">
        <v>2240</v>
      </c>
      <c r="U572" s="67"/>
      <c r="V572" s="71"/>
      <c r="W572" s="171"/>
      <c r="X572" s="172"/>
      <c r="Y572" s="176">
        <f t="shared" ref="Y572:Y574" si="596">X572+W572</f>
        <v>0</v>
      </c>
      <c r="AA572" s="192"/>
      <c r="AB572" s="193"/>
    </row>
    <row r="573" spans="2:28" hidden="1">
      <c r="B573" s="189">
        <f t="shared" si="589"/>
        <v>0</v>
      </c>
      <c r="C573" s="189">
        <f t="shared" ca="1" si="590"/>
        <v>0</v>
      </c>
      <c r="D573" s="189">
        <f t="shared" si="591"/>
        <v>0</v>
      </c>
      <c r="E573" s="189">
        <f t="shared" ca="1" si="592"/>
        <v>0</v>
      </c>
      <c r="F573" s="189">
        <f t="shared" si="593"/>
        <v>0</v>
      </c>
      <c r="G573" s="189" cm="1">
        <f t="array" aca="1" ref="G573" ca="1">OFFSET(G573,-1,,,)+1</f>
        <v>568</v>
      </c>
      <c r="H573" s="189">
        <f t="shared" si="585"/>
        <v>0</v>
      </c>
      <c r="I573" s="189">
        <f t="shared" si="594"/>
        <v>0</v>
      </c>
      <c r="J573" s="179">
        <f t="shared" si="595"/>
        <v>0</v>
      </c>
      <c r="K573" s="173"/>
      <c r="L573" s="174" t="str" cm="1">
        <f t="array" aca="1" ref="L573" ca="1">IF($K573="",OFFSET(L573,-1,,,),K573)</f>
        <v>02.09.03.02.05</v>
      </c>
      <c r="M573" s="175" t="str" cm="1">
        <f t="array" aca="1" ref="M573" ca="1">IF(OR($K573=0,$K573=""),OFFSET(M573,-1,,,),O573)</f>
        <v>EXECUÇÃO DE SERVIÇO DE MONTAGEM E DESMONTAGEM DE FORMA, ARMAÇÃO, LANÇAMENTO E ADENSAMENTO DE CONCRETO</v>
      </c>
      <c r="N573" s="67" t="s">
        <v>429</v>
      </c>
      <c r="O573" s="68" t="s">
        <v>430</v>
      </c>
      <c r="P573" s="68"/>
      <c r="Q573" s="68" t="s">
        <v>3256</v>
      </c>
      <c r="R573" s="69">
        <v>3.2</v>
      </c>
      <c r="S573" s="70">
        <v>700</v>
      </c>
      <c r="T573" s="70">
        <v>2240</v>
      </c>
      <c r="U573" s="67" t="s">
        <v>495</v>
      </c>
      <c r="V573" s="71" t="s">
        <v>496</v>
      </c>
      <c r="W573" s="171"/>
      <c r="X573" s="172"/>
      <c r="Y573" s="176">
        <f t="shared" si="596"/>
        <v>0</v>
      </c>
      <c r="AA573" s="192"/>
      <c r="AB573" s="193"/>
    </row>
    <row r="574" spans="2:28">
      <c r="B574" s="189">
        <f t="shared" si="589"/>
        <v>0</v>
      </c>
      <c r="C574" s="189">
        <f t="shared" ca="1" si="590"/>
        <v>0</v>
      </c>
      <c r="D574" s="189">
        <f t="shared" si="591"/>
        <v>0</v>
      </c>
      <c r="E574" s="189">
        <f t="shared" ca="1" si="592"/>
        <v>0</v>
      </c>
      <c r="F574" s="189">
        <f t="shared" si="593"/>
        <v>0</v>
      </c>
      <c r="G574" s="189" cm="1">
        <f t="array" aca="1" ref="G574" ca="1">OFFSET(G574,-1,,,)+1</f>
        <v>569</v>
      </c>
      <c r="H574" s="189">
        <f t="shared" si="585"/>
        <v>0</v>
      </c>
      <c r="I574" s="189">
        <f t="shared" si="594"/>
        <v>0</v>
      </c>
      <c r="J574" s="179">
        <f t="shared" si="595"/>
        <v>0</v>
      </c>
      <c r="K574" s="173" t="s">
        <v>543</v>
      </c>
      <c r="L574" s="174" t="str" cm="1">
        <f t="array" aca="1" ref="L574" ca="1">IF($K574="",OFFSET(L574,-1,,,),K574)</f>
        <v>02.09.03.02.06</v>
      </c>
      <c r="M574" s="175" t="str" cm="1">
        <f t="array" aca="1" ref="M574" ca="1">IF(OR($K574=0,$K574=""),OFFSET(M574,-1,,,),O574)</f>
        <v>CONCRETO FCK 45 MPA SLUMP 10 APLICADO EM FUNDAÇÃO SUPERCIFIAL COM BOMBA ESTACIONÁRIA</v>
      </c>
      <c r="N574" s="67" t="s">
        <v>3863</v>
      </c>
      <c r="O574" s="68" t="s">
        <v>4332</v>
      </c>
      <c r="P574" s="68"/>
      <c r="Q574" s="68" t="s">
        <v>3256</v>
      </c>
      <c r="R574" s="69">
        <v>3.2</v>
      </c>
      <c r="S574" s="70">
        <v>633.24249999999995</v>
      </c>
      <c r="T574" s="70">
        <v>2026.376</v>
      </c>
      <c r="U574" s="67"/>
      <c r="V574" s="71"/>
      <c r="W574" s="171"/>
      <c r="X574" s="172"/>
      <c r="Y574" s="176">
        <f t="shared" si="596"/>
        <v>0</v>
      </c>
      <c r="AA574" s="192"/>
      <c r="AB574" s="193"/>
    </row>
    <row r="575" spans="2:28" hidden="1">
      <c r="B575" s="189">
        <f t="shared" si="466"/>
        <v>0</v>
      </c>
      <c r="C575" s="189">
        <f t="shared" ca="1" si="467"/>
        <v>0</v>
      </c>
      <c r="D575" s="189">
        <f t="shared" si="468"/>
        <v>0</v>
      </c>
      <c r="E575" s="189">
        <f t="shared" ca="1" si="469"/>
        <v>0</v>
      </c>
      <c r="F575" s="189">
        <f t="shared" si="470"/>
        <v>0</v>
      </c>
      <c r="G575" s="189" cm="1">
        <f t="array" aca="1" ref="G575" ca="1">OFFSET(G575,-1,,,)+1</f>
        <v>570</v>
      </c>
      <c r="H575" s="189">
        <f t="shared" si="456"/>
        <v>0</v>
      </c>
      <c r="I575" s="189">
        <f t="shared" si="471"/>
        <v>0</v>
      </c>
      <c r="J575" s="179">
        <f t="shared" si="472"/>
        <v>0</v>
      </c>
      <c r="K575" s="173"/>
      <c r="L575" s="174" t="str" cm="1">
        <f t="array" aca="1" ref="L575" ca="1">IF($K575="",OFFSET(L575,-1,,,),K575)</f>
        <v>02.09.03.02.06</v>
      </c>
      <c r="M575" s="175" t="str" cm="1">
        <f t="array" aca="1" ref="M575" ca="1">IF(OR($K575=0,$K575=""),OFFSET(M575,-1,,,),O575)</f>
        <v>CONCRETO FCK 45 MPA SLUMP 10 APLICADO EM FUNDAÇÃO SUPERCIFIAL COM BOMBA ESTACIONÁRIA</v>
      </c>
      <c r="N575" s="67" t="s">
        <v>240</v>
      </c>
      <c r="O575" s="68" t="s">
        <v>179</v>
      </c>
      <c r="P575" s="68"/>
      <c r="Q575" s="68" t="s">
        <v>3255</v>
      </c>
      <c r="R575" s="69">
        <v>8.2880000000000003</v>
      </c>
      <c r="S575" s="70">
        <v>0.75</v>
      </c>
      <c r="T575" s="70">
        <v>6.2160000000000002</v>
      </c>
      <c r="U575" s="67" t="s">
        <v>495</v>
      </c>
      <c r="V575" s="71" t="s">
        <v>496</v>
      </c>
      <c r="W575" s="171"/>
      <c r="X575" s="172"/>
      <c r="Y575" s="176">
        <f t="shared" si="473"/>
        <v>0</v>
      </c>
      <c r="AA575" s="192"/>
      <c r="AB575" s="193"/>
    </row>
    <row r="576" spans="2:28" hidden="1">
      <c r="B576" s="189">
        <f t="shared" si="466"/>
        <v>0</v>
      </c>
      <c r="C576" s="189">
        <f t="shared" ca="1" si="467"/>
        <v>0</v>
      </c>
      <c r="D576" s="189">
        <f t="shared" si="468"/>
        <v>0</v>
      </c>
      <c r="E576" s="189">
        <f t="shared" ca="1" si="469"/>
        <v>0</v>
      </c>
      <c r="F576" s="189">
        <f t="shared" si="470"/>
        <v>0</v>
      </c>
      <c r="G576" s="189" cm="1">
        <f t="array" aca="1" ref="G576" ca="1">OFFSET(G576,-1,,,)+1</f>
        <v>571</v>
      </c>
      <c r="H576" s="189">
        <f t="shared" si="456"/>
        <v>0</v>
      </c>
      <c r="I576" s="189">
        <f t="shared" si="471"/>
        <v>0</v>
      </c>
      <c r="J576" s="179">
        <f t="shared" si="472"/>
        <v>0</v>
      </c>
      <c r="K576" s="173"/>
      <c r="L576" s="174" t="str" cm="1">
        <f t="array" aca="1" ref="L576" ca="1">IF($K576="",OFFSET(L576,-1,,,),K576)</f>
        <v>02.09.03.02.06</v>
      </c>
      <c r="M576" s="175" t="str" cm="1">
        <f t="array" aca="1" ref="M576" ca="1">IF(OR($K576=0,$K576=""),OFFSET(M576,-1,,,),O576)</f>
        <v>CONCRETO FCK 45 MPA SLUMP 10 APLICADO EM FUNDAÇÃO SUPERCIFIAL COM BOMBA ESTACIONÁRIA</v>
      </c>
      <c r="N576" s="67" t="s">
        <v>3864</v>
      </c>
      <c r="O576" s="68" t="s">
        <v>4333</v>
      </c>
      <c r="P576" s="68"/>
      <c r="Q576" s="68" t="s">
        <v>3256</v>
      </c>
      <c r="R576" s="69">
        <v>3.4239999999999999</v>
      </c>
      <c r="S576" s="70">
        <v>530</v>
      </c>
      <c r="T576" s="70">
        <v>1814.72</v>
      </c>
      <c r="U576" s="67" t="s">
        <v>495</v>
      </c>
      <c r="V576" s="71" t="s">
        <v>496</v>
      </c>
      <c r="W576" s="171"/>
      <c r="X576" s="172"/>
      <c r="Y576" s="176">
        <f t="shared" si="473"/>
        <v>0</v>
      </c>
      <c r="AA576" s="192"/>
      <c r="AB576" s="193"/>
    </row>
    <row r="577" spans="2:28" hidden="1">
      <c r="B577" s="189">
        <f t="shared" si="466"/>
        <v>0</v>
      </c>
      <c r="C577" s="189">
        <f t="shared" ca="1" si="467"/>
        <v>0</v>
      </c>
      <c r="D577" s="189">
        <f t="shared" si="468"/>
        <v>0</v>
      </c>
      <c r="E577" s="189">
        <f t="shared" ca="1" si="469"/>
        <v>0</v>
      </c>
      <c r="F577" s="189">
        <f t="shared" si="470"/>
        <v>0</v>
      </c>
      <c r="G577" s="189" cm="1">
        <f t="array" aca="1" ref="G577" ca="1">OFFSET(G577,-1,,,)+1</f>
        <v>572</v>
      </c>
      <c r="H577" s="189">
        <f t="shared" si="456"/>
        <v>0</v>
      </c>
      <c r="I577" s="189">
        <f t="shared" si="471"/>
        <v>0</v>
      </c>
      <c r="J577" s="179">
        <f t="shared" si="472"/>
        <v>0</v>
      </c>
      <c r="K577" s="173"/>
      <c r="L577" s="174" t="str" cm="1">
        <f t="array" aca="1" ref="L577" ca="1">IF($K577="",OFFSET(L577,-1,,,),K577)</f>
        <v>02.09.03.02.06</v>
      </c>
      <c r="M577" s="175" t="str" cm="1">
        <f t="array" aca="1" ref="M577" ca="1">IF(OR($K577=0,$K577=""),OFFSET(M577,-1,,,),O577)</f>
        <v>CONCRETO FCK 45 MPA SLUMP 10 APLICADO EM FUNDAÇÃO SUPERCIFIAL COM BOMBA ESTACIONÁRIA</v>
      </c>
      <c r="N577" s="67" t="s">
        <v>300</v>
      </c>
      <c r="O577" s="68" t="s">
        <v>301</v>
      </c>
      <c r="P577" s="68"/>
      <c r="Q577" s="68" t="s">
        <v>3256</v>
      </c>
      <c r="R577" s="69">
        <v>3.4239999999999999</v>
      </c>
      <c r="S577" s="70">
        <v>60</v>
      </c>
      <c r="T577" s="70">
        <v>205.44</v>
      </c>
      <c r="U577" s="67" t="s">
        <v>495</v>
      </c>
      <c r="V577" s="71" t="s">
        <v>496</v>
      </c>
      <c r="W577" s="171"/>
      <c r="X577" s="172"/>
      <c r="Y577" s="176">
        <f t="shared" si="473"/>
        <v>0</v>
      </c>
      <c r="AA577" s="192"/>
      <c r="AB577" s="193"/>
    </row>
    <row r="578" spans="2:28" hidden="1">
      <c r="B578" s="189">
        <f t="shared" si="466"/>
        <v>0</v>
      </c>
      <c r="C578" s="189">
        <f t="shared" ca="1" si="467"/>
        <v>0</v>
      </c>
      <c r="D578" s="189">
        <f t="shared" si="468"/>
        <v>0</v>
      </c>
      <c r="E578" s="189">
        <f t="shared" ca="1" si="469"/>
        <v>0</v>
      </c>
      <c r="F578" s="189">
        <f t="shared" si="470"/>
        <v>0</v>
      </c>
      <c r="G578" s="189" cm="1">
        <f t="array" aca="1" ref="G578" ca="1">OFFSET(G578,-1,,,)+1</f>
        <v>573</v>
      </c>
      <c r="H578" s="189">
        <f t="shared" si="456"/>
        <v>0</v>
      </c>
      <c r="I578" s="189">
        <f t="shared" si="471"/>
        <v>0</v>
      </c>
      <c r="J578" s="179">
        <f t="shared" si="472"/>
        <v>0</v>
      </c>
      <c r="K578" s="173" t="s">
        <v>544</v>
      </c>
      <c r="L578" s="174" t="str" cm="1">
        <f t="array" aca="1" ref="L578" ca="1">IF($K578="",OFFSET(L578,-1,,,),K578)</f>
        <v>02.09.03.03</v>
      </c>
      <c r="M578" s="175" t="str" cm="1">
        <f t="array" aca="1" ref="M578" ca="1">IF(OR($K578=0,$K578=""),OFFSET(M578,-1,,,),O578)</f>
        <v>ESTRUTURA</v>
      </c>
      <c r="N578" s="67" t="s">
        <v>143</v>
      </c>
      <c r="O578" s="68" t="s">
        <v>308</v>
      </c>
      <c r="P578" s="68"/>
      <c r="Q578" s="68"/>
      <c r="R578" s="69"/>
      <c r="S578" s="70"/>
      <c r="T578" s="70">
        <v>0</v>
      </c>
      <c r="U578" s="67"/>
      <c r="V578" s="71"/>
      <c r="W578" s="171"/>
      <c r="X578" s="172"/>
      <c r="Y578" s="176">
        <f t="shared" si="473"/>
        <v>0</v>
      </c>
      <c r="AA578" s="192"/>
      <c r="AB578" s="193"/>
    </row>
    <row r="579" spans="2:28">
      <c r="B579" s="189">
        <f t="shared" si="466"/>
        <v>0</v>
      </c>
      <c r="C579" s="189">
        <f t="shared" ca="1" si="467"/>
        <v>0</v>
      </c>
      <c r="D579" s="189">
        <f t="shared" si="468"/>
        <v>0</v>
      </c>
      <c r="E579" s="189">
        <f t="shared" ca="1" si="469"/>
        <v>0</v>
      </c>
      <c r="F579" s="189">
        <f t="shared" si="470"/>
        <v>0</v>
      </c>
      <c r="G579" s="189" cm="1">
        <f t="array" aca="1" ref="G579" ca="1">OFFSET(G579,-1,,,)+1</f>
        <v>574</v>
      </c>
      <c r="H579" s="189">
        <f t="shared" si="456"/>
        <v>0</v>
      </c>
      <c r="I579" s="189">
        <f t="shared" si="471"/>
        <v>0</v>
      </c>
      <c r="J579" s="179">
        <f t="shared" si="472"/>
        <v>0</v>
      </c>
      <c r="K579" s="173" t="s">
        <v>545</v>
      </c>
      <c r="L579" s="174" t="str" cm="1">
        <f t="array" aca="1" ref="L579" ca="1">IF($K579="",OFFSET(L579,-1,,,),K579)</f>
        <v>02.09.03.03.01</v>
      </c>
      <c r="M579" s="175" t="str" cm="1">
        <f t="array" aca="1" ref="M579" ca="1">IF(OR($K579=0,$K579=""),OFFSET(M579,-1,,,),O579)</f>
        <v>FABRICAÇÃO DE FORMA FEITA EM OBRA PARA LAJES EM CHAPA COMPENSADA PLASTIFICADA E=18MM - 1 APROVEITAMENTO</v>
      </c>
      <c r="N579" s="67" t="s">
        <v>309</v>
      </c>
      <c r="O579" s="68" t="s">
        <v>4334</v>
      </c>
      <c r="P579" s="68"/>
      <c r="Q579" s="68" t="s">
        <v>3258</v>
      </c>
      <c r="R579" s="69">
        <v>7.07</v>
      </c>
      <c r="S579" s="70">
        <v>162.70949999999999</v>
      </c>
      <c r="T579" s="70">
        <v>1150.3561649999999</v>
      </c>
      <c r="U579" s="67"/>
      <c r="V579" s="71"/>
      <c r="W579" s="171"/>
      <c r="X579" s="172"/>
      <c r="Y579" s="176">
        <f t="shared" si="473"/>
        <v>0</v>
      </c>
      <c r="AA579" s="192"/>
      <c r="AB579" s="193"/>
    </row>
    <row r="580" spans="2:28" hidden="1">
      <c r="B580" s="189">
        <f t="shared" si="466"/>
        <v>0</v>
      </c>
      <c r="C580" s="189">
        <f t="shared" ca="1" si="467"/>
        <v>0</v>
      </c>
      <c r="D580" s="189">
        <f t="shared" si="468"/>
        <v>0</v>
      </c>
      <c r="E580" s="189">
        <f t="shared" ca="1" si="469"/>
        <v>0</v>
      </c>
      <c r="F580" s="189">
        <f t="shared" si="470"/>
        <v>0</v>
      </c>
      <c r="G580" s="189" cm="1">
        <f t="array" aca="1" ref="G580" ca="1">OFFSET(G580,-1,,,)+1</f>
        <v>575</v>
      </c>
      <c r="H580" s="189">
        <f t="shared" si="456"/>
        <v>0</v>
      </c>
      <c r="I580" s="189">
        <f t="shared" si="471"/>
        <v>0</v>
      </c>
      <c r="J580" s="179">
        <f t="shared" si="472"/>
        <v>0</v>
      </c>
      <c r="K580" s="173"/>
      <c r="L580" s="174" t="str" cm="1">
        <f t="array" aca="1" ref="L580" ca="1">IF($K580="",OFFSET(L580,-1,,,),K580)</f>
        <v>02.09.03.03.01</v>
      </c>
      <c r="M580" s="175" t="str" cm="1">
        <f t="array" aca="1" ref="M580" ca="1">IF(OR($K580=0,$K580=""),OFFSET(M580,-1,,,),O580)</f>
        <v>FABRICAÇÃO DE FORMA FEITA EM OBRA PARA LAJES EM CHAPA COMPENSADA PLASTIFICADA E=18MM - 1 APROVEITAMENTO</v>
      </c>
      <c r="N580" s="67" t="s">
        <v>171</v>
      </c>
      <c r="O580" s="68" t="s">
        <v>172</v>
      </c>
      <c r="P580" s="68"/>
      <c r="Q580" s="68" t="s">
        <v>3255</v>
      </c>
      <c r="R580" s="69">
        <v>1.4139999999999999</v>
      </c>
      <c r="S580" s="70">
        <v>18</v>
      </c>
      <c r="T580" s="70">
        <v>25.451999999999998</v>
      </c>
      <c r="U580" s="67" t="s">
        <v>495</v>
      </c>
      <c r="V580" s="71" t="s">
        <v>496</v>
      </c>
      <c r="W580" s="171"/>
      <c r="X580" s="172"/>
      <c r="Y580" s="176">
        <f t="shared" si="473"/>
        <v>0</v>
      </c>
      <c r="AA580" s="192"/>
      <c r="AB580" s="193"/>
    </row>
    <row r="581" spans="2:28" hidden="1">
      <c r="B581" s="189">
        <f t="shared" si="466"/>
        <v>0</v>
      </c>
      <c r="C581" s="189">
        <f t="shared" ca="1" si="467"/>
        <v>0</v>
      </c>
      <c r="D581" s="189">
        <f t="shared" si="468"/>
        <v>0</v>
      </c>
      <c r="E581" s="189">
        <f t="shared" ca="1" si="469"/>
        <v>0</v>
      </c>
      <c r="F581" s="189">
        <f t="shared" si="470"/>
        <v>0</v>
      </c>
      <c r="G581" s="189" cm="1">
        <f t="array" aca="1" ref="G581" ca="1">OFFSET(G581,-1,,,)+1</f>
        <v>576</v>
      </c>
      <c r="H581" s="189">
        <f t="shared" si="456"/>
        <v>0</v>
      </c>
      <c r="I581" s="189">
        <f t="shared" si="471"/>
        <v>0</v>
      </c>
      <c r="J581" s="179">
        <f t="shared" si="472"/>
        <v>0</v>
      </c>
      <c r="K581" s="173"/>
      <c r="L581" s="174" t="str" cm="1">
        <f t="array" aca="1" ref="L581" ca="1">IF($K581="",OFFSET(L581,-1,,,),K581)</f>
        <v>02.09.03.03.01</v>
      </c>
      <c r="M581" s="175" t="str" cm="1">
        <f t="array" aca="1" ref="M581" ca="1">IF(OR($K581=0,$K581=""),OFFSET(M581,-1,,,),O581)</f>
        <v>FABRICAÇÃO DE FORMA FEITA EM OBRA PARA LAJES EM CHAPA COMPENSADA PLASTIFICADA E=18MM - 1 APROVEITAMENTO</v>
      </c>
      <c r="N581" s="67" t="s">
        <v>310</v>
      </c>
      <c r="O581" s="68" t="s">
        <v>311</v>
      </c>
      <c r="P581" s="68"/>
      <c r="Q581" s="68" t="s">
        <v>3254</v>
      </c>
      <c r="R581" s="69">
        <v>0.37704300000000002</v>
      </c>
      <c r="S581" s="70">
        <v>3.2</v>
      </c>
      <c r="T581" s="70">
        <v>1.2065376000000001</v>
      </c>
      <c r="U581" s="67" t="s">
        <v>495</v>
      </c>
      <c r="V581" s="71" t="s">
        <v>496</v>
      </c>
      <c r="W581" s="171"/>
      <c r="X581" s="172"/>
      <c r="Y581" s="176">
        <f t="shared" si="473"/>
        <v>0</v>
      </c>
      <c r="AA581" s="192"/>
      <c r="AB581" s="193"/>
    </row>
    <row r="582" spans="2:28" hidden="1">
      <c r="B582" s="189">
        <f>IF(J582=0,0,U582)</f>
        <v>0</v>
      </c>
      <c r="C582" s="189">
        <f ca="1">IF(OR(J582=0,I582=0),0,IF(_xlfn.IFNA(MATCH(B582,OFFSET($B$5,,,$G582,),),0)&gt;0,0,MAX(OFFSET($C$5,,,$G582,))+1))</f>
        <v>0</v>
      </c>
      <c r="D582" s="189">
        <f>IF(J582=0,0,N582&amp;"-"&amp;U582)</f>
        <v>0</v>
      </c>
      <c r="E582" s="189">
        <f ca="1">IF(OR(J582=0,I582=0),0,IF(_xlfn.IFNA(MATCH(D582,OFFSET($D$5,,,$G582,),),0)&gt;0,0,_xlfn.MAXIFS(OFFSET($E$5,,,$G582,),OFFSET($J$5,,,$G582,),J582)+1))</f>
        <v>0</v>
      </c>
      <c r="F582" s="189">
        <f>IF(J582=0,0,E582&amp;"-"&amp;N582)</f>
        <v>0</v>
      </c>
      <c r="G582" s="189" cm="1">
        <f t="array" aca="1" ref="G582" ca="1">OFFSET(G582,-1,,,)+1</f>
        <v>577</v>
      </c>
      <c r="H582" s="189">
        <f>IF(OR($K582=0,$K582=""),$W582,0)</f>
        <v>0</v>
      </c>
      <c r="I582" s="189">
        <f>H582*R582</f>
        <v>0</v>
      </c>
      <c r="J582" s="179">
        <f>IF(AND(I582&lt;&gt;0,OR(K582=0,K582="")),N582&amp;" - Mapa",0)</f>
        <v>0</v>
      </c>
      <c r="K582" s="173"/>
      <c r="L582" s="174" t="str" cm="1">
        <f t="array" aca="1" ref="L582" ca="1">IF($K582="",OFFSET(L582,-1,,,),K582)</f>
        <v>02.09.03.03.01</v>
      </c>
      <c r="M582" s="175" t="str" cm="1">
        <f t="array" aca="1" ref="M582" ca="1">IF(OR($K582=0,$K582=""),OFFSET(M582,-1,,,),O582)</f>
        <v>FABRICAÇÃO DE FORMA FEITA EM OBRA PARA LAJES EM CHAPA COMPENSADA PLASTIFICADA E=18MM - 1 APROVEITAMENTO</v>
      </c>
      <c r="N582" s="67" t="s">
        <v>312</v>
      </c>
      <c r="O582" s="68" t="s">
        <v>313</v>
      </c>
      <c r="P582" s="68"/>
      <c r="Q582" s="68" t="s">
        <v>3260</v>
      </c>
      <c r="R582" s="69">
        <v>2.9685519999999999</v>
      </c>
      <c r="S582" s="70">
        <v>285</v>
      </c>
      <c r="T582" s="70">
        <v>846.03731999999991</v>
      </c>
      <c r="U582" s="67" t="s">
        <v>495</v>
      </c>
      <c r="V582" s="71" t="s">
        <v>496</v>
      </c>
      <c r="W582" s="171"/>
      <c r="X582" s="172"/>
      <c r="Y582" s="176">
        <f>X582+W582</f>
        <v>0</v>
      </c>
      <c r="AA582" s="192"/>
      <c r="AB582" s="193"/>
    </row>
    <row r="583" spans="2:28" hidden="1">
      <c r="B583" s="189">
        <f t="shared" ref="B583:B586" si="597">IF(J583=0,0,U583)</f>
        <v>0</v>
      </c>
      <c r="C583" s="189">
        <f t="shared" ref="C583:C586" ca="1" si="598">IF(OR(J583=0,I583=0),0,IF(_xlfn.IFNA(MATCH(B583,OFFSET($B$5,,,$G583,),),0)&gt;0,0,MAX(OFFSET($C$5,,,$G583,))+1))</f>
        <v>0</v>
      </c>
      <c r="D583" s="189">
        <f t="shared" ref="D583:D586" si="599">IF(J583=0,0,N583&amp;"-"&amp;U583)</f>
        <v>0</v>
      </c>
      <c r="E583" s="189">
        <f t="shared" ref="E583:E586" ca="1" si="600">IF(OR(J583=0,I583=0),0,IF(_xlfn.IFNA(MATCH(D583,OFFSET($D$5,,,$G583,),),0)&gt;0,0,_xlfn.MAXIFS(OFFSET($E$5,,,$G583,),OFFSET($J$5,,,$G583,),J583)+1))</f>
        <v>0</v>
      </c>
      <c r="F583" s="189">
        <f t="shared" ref="F583:F586" si="601">IF(J583=0,0,E583&amp;"-"&amp;N583)</f>
        <v>0</v>
      </c>
      <c r="G583" s="189" cm="1">
        <f t="array" aca="1" ref="G583" ca="1">OFFSET(G583,-1,,,)+1</f>
        <v>578</v>
      </c>
      <c r="H583" s="189">
        <f t="shared" ref="H583:H590" si="602">IF(OR($K583=0,$K583=""),$W583,0)</f>
        <v>0</v>
      </c>
      <c r="I583" s="189">
        <f t="shared" ref="I583:I586" si="603">H583*R583</f>
        <v>0</v>
      </c>
      <c r="J583" s="179">
        <f t="shared" ref="J583:J586" si="604">IF(AND(I583&lt;&gt;0,OR(K583=0,K583="")),N583&amp;" - Mapa",0)</f>
        <v>0</v>
      </c>
      <c r="K583" s="173"/>
      <c r="L583" s="174" t="str" cm="1">
        <f t="array" aca="1" ref="L583" ca="1">IF($K583="",OFFSET(L583,-1,,,),K583)</f>
        <v>02.09.03.03.01</v>
      </c>
      <c r="M583" s="175" t="str" cm="1">
        <f t="array" aca="1" ref="M583" ca="1">IF(OR($K583=0,$K583=""),OFFSET(M583,-1,,,),O583)</f>
        <v>FABRICAÇÃO DE FORMA FEITA EM OBRA PARA LAJES EM CHAPA COMPENSADA PLASTIFICADA E=18MM - 1 APROVEITAMENTO</v>
      </c>
      <c r="N583" s="67" t="s">
        <v>230</v>
      </c>
      <c r="O583" s="68" t="s">
        <v>231</v>
      </c>
      <c r="P583" s="68"/>
      <c r="Q583" s="68" t="s">
        <v>3261</v>
      </c>
      <c r="R583" s="69">
        <v>2.121</v>
      </c>
      <c r="S583" s="70">
        <v>22.31</v>
      </c>
      <c r="T583" s="70">
        <v>47.319509999999994</v>
      </c>
      <c r="U583" s="67" t="s">
        <v>495</v>
      </c>
      <c r="V583" s="71" t="s">
        <v>496</v>
      </c>
      <c r="W583" s="171"/>
      <c r="X583" s="172"/>
      <c r="Y583" s="176">
        <f t="shared" ref="Y583:Y586" si="605">X583+W583</f>
        <v>0</v>
      </c>
      <c r="AA583" s="192"/>
      <c r="AB583" s="193"/>
    </row>
    <row r="584" spans="2:28" hidden="1">
      <c r="B584" s="189">
        <f t="shared" si="597"/>
        <v>0</v>
      </c>
      <c r="C584" s="189">
        <f t="shared" ca="1" si="598"/>
        <v>0</v>
      </c>
      <c r="D584" s="189">
        <f t="shared" si="599"/>
        <v>0</v>
      </c>
      <c r="E584" s="189">
        <f t="shared" ca="1" si="600"/>
        <v>0</v>
      </c>
      <c r="F584" s="189">
        <f t="shared" si="601"/>
        <v>0</v>
      </c>
      <c r="G584" s="189" cm="1">
        <f t="array" aca="1" ref="G584" ca="1">OFFSET(G584,-1,,,)+1</f>
        <v>579</v>
      </c>
      <c r="H584" s="189">
        <f t="shared" si="602"/>
        <v>0</v>
      </c>
      <c r="I584" s="189">
        <f t="shared" si="603"/>
        <v>0</v>
      </c>
      <c r="J584" s="179">
        <f t="shared" si="604"/>
        <v>0</v>
      </c>
      <c r="K584" s="173"/>
      <c r="L584" s="174" t="str" cm="1">
        <f t="array" aca="1" ref="L584" ca="1">IF($K584="",OFFSET(L584,-1,,,),K584)</f>
        <v>02.09.03.03.01</v>
      </c>
      <c r="M584" s="175" t="str" cm="1">
        <f t="array" aca="1" ref="M584" ca="1">IF(OR($K584=0,$K584=""),OFFSET(M584,-1,,,),O584)</f>
        <v>FABRICAÇÃO DE FORMA FEITA EM OBRA PARA LAJES EM CHAPA COMPENSADA PLASTIFICADA E=18MM - 1 APROVEITAMENTO</v>
      </c>
      <c r="N584" s="67" t="s">
        <v>236</v>
      </c>
      <c r="O584" s="68" t="s">
        <v>237</v>
      </c>
      <c r="P584" s="68"/>
      <c r="Q584" s="68" t="s">
        <v>3262</v>
      </c>
      <c r="R584" s="69">
        <v>8.484</v>
      </c>
      <c r="S584" s="70">
        <v>27.15</v>
      </c>
      <c r="T584" s="70">
        <v>230.34059999999999</v>
      </c>
      <c r="U584" s="67" t="s">
        <v>495</v>
      </c>
      <c r="V584" s="71" t="s">
        <v>496</v>
      </c>
      <c r="W584" s="171"/>
      <c r="X584" s="172"/>
      <c r="Y584" s="176">
        <f t="shared" si="605"/>
        <v>0</v>
      </c>
      <c r="AA584" s="192"/>
      <c r="AB584" s="193"/>
    </row>
    <row r="585" spans="2:28">
      <c r="B585" s="189">
        <f t="shared" si="597"/>
        <v>0</v>
      </c>
      <c r="C585" s="189">
        <f t="shared" ca="1" si="598"/>
        <v>0</v>
      </c>
      <c r="D585" s="189">
        <f t="shared" si="599"/>
        <v>0</v>
      </c>
      <c r="E585" s="189">
        <f t="shared" ca="1" si="600"/>
        <v>0</v>
      </c>
      <c r="F585" s="189">
        <f t="shared" si="601"/>
        <v>0</v>
      </c>
      <c r="G585" s="189" cm="1">
        <f t="array" aca="1" ref="G585" ca="1">OFFSET(G585,-1,,,)+1</f>
        <v>580</v>
      </c>
      <c r="H585" s="189">
        <f t="shared" si="602"/>
        <v>0</v>
      </c>
      <c r="I585" s="189">
        <f t="shared" si="603"/>
        <v>0</v>
      </c>
      <c r="J585" s="179">
        <f t="shared" si="604"/>
        <v>0</v>
      </c>
      <c r="K585" s="173" t="s">
        <v>546</v>
      </c>
      <c r="L585" s="174" t="str" cm="1">
        <f t="array" aca="1" ref="L585" ca="1">IF($K585="",OFFSET(L585,-1,,,),K585)</f>
        <v>02.09.03.03.02</v>
      </c>
      <c r="M585" s="175" t="str" cm="1">
        <f t="array" aca="1" ref="M585" ca="1">IF(OR($K585=0,$K585=""),OFFSET(M585,-1,,,),O585)</f>
        <v>AÇO CA50 8,00MM - CORTADO E DOBRADO</v>
      </c>
      <c r="N585" s="67" t="s">
        <v>452</v>
      </c>
      <c r="O585" s="68" t="s">
        <v>453</v>
      </c>
      <c r="P585" s="68"/>
      <c r="Q585" s="68" t="s">
        <v>3255</v>
      </c>
      <c r="R585" s="69">
        <v>63.62</v>
      </c>
      <c r="S585" s="70">
        <v>6.8769999999999998</v>
      </c>
      <c r="T585" s="70">
        <v>437.51473999999996</v>
      </c>
      <c r="U585" s="67"/>
      <c r="V585" s="71"/>
      <c r="W585" s="171"/>
      <c r="X585" s="172"/>
      <c r="Y585" s="176">
        <f t="shared" si="605"/>
        <v>0</v>
      </c>
      <c r="AA585" s="192"/>
      <c r="AB585" s="193"/>
    </row>
    <row r="586" spans="2:28" hidden="1">
      <c r="B586" s="189">
        <f t="shared" si="597"/>
        <v>0</v>
      </c>
      <c r="C586" s="189">
        <f t="shared" ca="1" si="598"/>
        <v>0</v>
      </c>
      <c r="D586" s="189">
        <f t="shared" si="599"/>
        <v>0</v>
      </c>
      <c r="E586" s="189">
        <f t="shared" ca="1" si="600"/>
        <v>0</v>
      </c>
      <c r="F586" s="189">
        <f t="shared" si="601"/>
        <v>0</v>
      </c>
      <c r="G586" s="189" cm="1">
        <f t="array" aca="1" ref="G586" ca="1">OFFSET(G586,-1,,,)+1</f>
        <v>581</v>
      </c>
      <c r="H586" s="189">
        <f t="shared" si="602"/>
        <v>0</v>
      </c>
      <c r="I586" s="189">
        <f t="shared" si="603"/>
        <v>0</v>
      </c>
      <c r="J586" s="179">
        <f t="shared" si="604"/>
        <v>0</v>
      </c>
      <c r="K586" s="173"/>
      <c r="L586" s="174" t="str" cm="1">
        <f t="array" aca="1" ref="L586" ca="1">IF($K586="",OFFSET(L586,-1,,,),K586)</f>
        <v>02.09.03.03.02</v>
      </c>
      <c r="M586" s="175" t="str" cm="1">
        <f t="array" aca="1" ref="M586" ca="1">IF(OR($K586=0,$K586=""),OFFSET(M586,-1,,,),O586)</f>
        <v>AÇO CA50 8,00MM - CORTADO E DOBRADO</v>
      </c>
      <c r="N586" s="67" t="s">
        <v>306</v>
      </c>
      <c r="O586" s="68" t="s">
        <v>307</v>
      </c>
      <c r="P586" s="68"/>
      <c r="Q586" s="68" t="s">
        <v>3255</v>
      </c>
      <c r="R586" s="69">
        <v>0.63619999999999999</v>
      </c>
      <c r="S586" s="70">
        <v>11</v>
      </c>
      <c r="T586" s="70">
        <v>6.9981999999999998</v>
      </c>
      <c r="U586" s="67" t="s">
        <v>495</v>
      </c>
      <c r="V586" s="71" t="s">
        <v>496</v>
      </c>
      <c r="W586" s="171"/>
      <c r="X586" s="172"/>
      <c r="Y586" s="176">
        <f t="shared" si="605"/>
        <v>0</v>
      </c>
      <c r="AA586" s="192"/>
      <c r="AB586" s="193"/>
    </row>
    <row r="587" spans="2:28" hidden="1">
      <c r="B587" s="189">
        <f>IF(J587=0,0,U587)</f>
        <v>0</v>
      </c>
      <c r="C587" s="189">
        <f ca="1">IF(OR(J587=0,I587=0),0,IF(_xlfn.IFNA(MATCH(B587,OFFSET($B$5,,,$G587,),),0)&gt;0,0,MAX(OFFSET($C$5,,,$G587,))+1))</f>
        <v>0</v>
      </c>
      <c r="D587" s="189">
        <f>IF(J587=0,0,N587&amp;"-"&amp;U587)</f>
        <v>0</v>
      </c>
      <c r="E587" s="189">
        <f ca="1">IF(OR(J587=0,I587=0),0,IF(_xlfn.IFNA(MATCH(D587,OFFSET($D$5,,,$G587,),),0)&gt;0,0,_xlfn.MAXIFS(OFFSET($E$5,,,$G587,),OFFSET($J$5,,,$G587,),J587)+1))</f>
        <v>0</v>
      </c>
      <c r="F587" s="189">
        <f>IF(J587=0,0,E587&amp;"-"&amp;N587)</f>
        <v>0</v>
      </c>
      <c r="G587" s="189" cm="1">
        <f t="array" aca="1" ref="G587" ca="1">OFFSET(G587,-1,,,)+1</f>
        <v>582</v>
      </c>
      <c r="H587" s="189">
        <f>IF(OR($K587=0,$K587=""),$W587,0)</f>
        <v>0</v>
      </c>
      <c r="I587" s="189">
        <f>H587*R587</f>
        <v>0</v>
      </c>
      <c r="J587" s="179">
        <f>IF(AND(I587&lt;&gt;0,OR(K587=0,K587="")),N587&amp;" - Mapa",0)</f>
        <v>0</v>
      </c>
      <c r="K587" s="173"/>
      <c r="L587" s="174" t="str" cm="1">
        <f t="array" aca="1" ref="L587" ca="1">IF($K587="",OFFSET(L587,-1,,,),K587)</f>
        <v>02.09.03.03.02</v>
      </c>
      <c r="M587" s="175" t="str" cm="1">
        <f t="array" aca="1" ref="M587" ca="1">IF(OR($K587=0,$K587=""),OFFSET(M587,-1,,,),O587)</f>
        <v>AÇO CA50 8,00MM - CORTADO E DOBRADO</v>
      </c>
      <c r="N587" s="67" t="s">
        <v>401</v>
      </c>
      <c r="O587" s="68" t="s">
        <v>402</v>
      </c>
      <c r="P587" s="68"/>
      <c r="Q587" s="68" t="s">
        <v>3255</v>
      </c>
      <c r="R587" s="69">
        <v>64.256200000000007</v>
      </c>
      <c r="S587" s="70">
        <v>6</v>
      </c>
      <c r="T587" s="70">
        <v>385.53720000000004</v>
      </c>
      <c r="U587" s="67" t="s">
        <v>495</v>
      </c>
      <c r="V587" s="71" t="s">
        <v>496</v>
      </c>
      <c r="W587" s="171"/>
      <c r="X587" s="172"/>
      <c r="Y587" s="176">
        <f>X587+W587</f>
        <v>0</v>
      </c>
      <c r="AA587" s="192"/>
      <c r="AB587" s="193"/>
    </row>
    <row r="588" spans="2:28" hidden="1">
      <c r="B588" s="189">
        <f t="shared" ref="B588:B590" si="606">IF(J588=0,0,U588)</f>
        <v>0</v>
      </c>
      <c r="C588" s="189">
        <f t="shared" ref="C588:C590" ca="1" si="607">IF(OR(J588=0,I588=0),0,IF(_xlfn.IFNA(MATCH(B588,OFFSET($B$5,,,$G588,),),0)&gt;0,0,MAX(OFFSET($C$5,,,$G588,))+1))</f>
        <v>0</v>
      </c>
      <c r="D588" s="189">
        <f t="shared" ref="D588:D590" si="608">IF(J588=0,0,N588&amp;"-"&amp;U588)</f>
        <v>0</v>
      </c>
      <c r="E588" s="189">
        <f t="shared" ref="E588:E590" ca="1" si="609">IF(OR(J588=0,I588=0),0,IF(_xlfn.IFNA(MATCH(D588,OFFSET($D$5,,,$G588,),),0)&gt;0,0,_xlfn.MAXIFS(OFFSET($E$5,,,$G588,),OFFSET($J$5,,,$G588,),J588)+1))</f>
        <v>0</v>
      </c>
      <c r="F588" s="189">
        <f t="shared" ref="F588:F590" si="610">IF(J588=0,0,E588&amp;"-"&amp;N588)</f>
        <v>0</v>
      </c>
      <c r="G588" s="189" cm="1">
        <f t="array" aca="1" ref="G588" ca="1">OFFSET(G588,-1,,,)+1</f>
        <v>583</v>
      </c>
      <c r="H588" s="189">
        <f t="shared" si="602"/>
        <v>0</v>
      </c>
      <c r="I588" s="189">
        <f t="shared" ref="I588:I590" si="611">H588*R588</f>
        <v>0</v>
      </c>
      <c r="J588" s="179">
        <f t="shared" ref="J588:J590" si="612">IF(AND(I588&lt;&gt;0,OR(K588=0,K588="")),N588&amp;" - Mapa",0)</f>
        <v>0</v>
      </c>
      <c r="K588" s="173"/>
      <c r="L588" s="174" t="str" cm="1">
        <f t="array" aca="1" ref="L588" ca="1">IF($K588="",OFFSET(L588,-1,,,),K588)</f>
        <v>02.09.03.03.02</v>
      </c>
      <c r="M588" s="175" t="str" cm="1">
        <f t="array" aca="1" ref="M588" ca="1">IF(OR($K588=0,$K588=""),OFFSET(M588,-1,,,),O588)</f>
        <v>AÇO CA50 8,00MM - CORTADO E DOBRADO</v>
      </c>
      <c r="N588" s="67" t="s">
        <v>405</v>
      </c>
      <c r="O588" s="68" t="s">
        <v>406</v>
      </c>
      <c r="P588" s="68"/>
      <c r="Q588" s="68" t="s">
        <v>3255</v>
      </c>
      <c r="R588" s="69">
        <v>64.256200000000007</v>
      </c>
      <c r="S588" s="70">
        <v>0.7</v>
      </c>
      <c r="T588" s="70">
        <v>44.979340000000001</v>
      </c>
      <c r="U588" s="67" t="s">
        <v>495</v>
      </c>
      <c r="V588" s="71" t="s">
        <v>496</v>
      </c>
      <c r="W588" s="171"/>
      <c r="X588" s="172"/>
      <c r="Y588" s="176">
        <f t="shared" ref="Y588:Y590" si="613">X588+W588</f>
        <v>0</v>
      </c>
      <c r="AA588" s="192"/>
      <c r="AB588" s="193"/>
    </row>
    <row r="589" spans="2:28">
      <c r="B589" s="189">
        <f t="shared" si="606"/>
        <v>0</v>
      </c>
      <c r="C589" s="189">
        <f t="shared" ca="1" si="607"/>
        <v>0</v>
      </c>
      <c r="D589" s="189">
        <f t="shared" si="608"/>
        <v>0</v>
      </c>
      <c r="E589" s="189">
        <f t="shared" ca="1" si="609"/>
        <v>0</v>
      </c>
      <c r="F589" s="189">
        <f t="shared" si="610"/>
        <v>0</v>
      </c>
      <c r="G589" s="189" cm="1">
        <f t="array" aca="1" ref="G589" ca="1">OFFSET(G589,-1,,,)+1</f>
        <v>584</v>
      </c>
      <c r="H589" s="189">
        <f t="shared" si="602"/>
        <v>0</v>
      </c>
      <c r="I589" s="189">
        <f t="shared" si="611"/>
        <v>0</v>
      </c>
      <c r="J589" s="179">
        <f t="shared" si="612"/>
        <v>0</v>
      </c>
      <c r="K589" s="173" t="s">
        <v>547</v>
      </c>
      <c r="L589" s="174" t="str" cm="1">
        <f t="array" aca="1" ref="L589" ca="1">IF($K589="",OFFSET(L589,-1,,,),K589)</f>
        <v>02.09.03.03.03</v>
      </c>
      <c r="M589" s="175" t="str" cm="1">
        <f t="array" aca="1" ref="M589" ca="1">IF(OR($K589=0,$K589=""),OFFSET(M589,-1,,,),O589)</f>
        <v>CONCRETO FCK 45 MPA SLUMP 10 APLICADO EM FUNDAÇÃO SUPERCIFIAL COM BOMBA ESTACIONÁRIA</v>
      </c>
      <c r="N589" s="67" t="s">
        <v>3863</v>
      </c>
      <c r="O589" s="68" t="s">
        <v>4332</v>
      </c>
      <c r="P589" s="68"/>
      <c r="Q589" s="68" t="s">
        <v>3256</v>
      </c>
      <c r="R589" s="69">
        <v>0.71</v>
      </c>
      <c r="S589" s="70">
        <v>633.24249999999995</v>
      </c>
      <c r="T589" s="70">
        <v>449.60217499999993</v>
      </c>
      <c r="U589" s="67"/>
      <c r="V589" s="71"/>
      <c r="W589" s="171"/>
      <c r="X589" s="172"/>
      <c r="Y589" s="176">
        <f t="shared" si="613"/>
        <v>0</v>
      </c>
      <c r="AA589" s="192"/>
      <c r="AB589" s="193"/>
    </row>
    <row r="590" spans="2:28" hidden="1">
      <c r="B590" s="189">
        <f t="shared" si="606"/>
        <v>0</v>
      </c>
      <c r="C590" s="189">
        <f t="shared" ca="1" si="607"/>
        <v>0</v>
      </c>
      <c r="D590" s="189">
        <f t="shared" si="608"/>
        <v>0</v>
      </c>
      <c r="E590" s="189">
        <f t="shared" ca="1" si="609"/>
        <v>0</v>
      </c>
      <c r="F590" s="189">
        <f t="shared" si="610"/>
        <v>0</v>
      </c>
      <c r="G590" s="189" cm="1">
        <f t="array" aca="1" ref="G590" ca="1">OFFSET(G590,-1,,,)+1</f>
        <v>585</v>
      </c>
      <c r="H590" s="189">
        <f t="shared" si="602"/>
        <v>0</v>
      </c>
      <c r="I590" s="189">
        <f t="shared" si="611"/>
        <v>0</v>
      </c>
      <c r="J590" s="179">
        <f t="shared" si="612"/>
        <v>0</v>
      </c>
      <c r="K590" s="173"/>
      <c r="L590" s="174" t="str" cm="1">
        <f t="array" aca="1" ref="L590" ca="1">IF($K590="",OFFSET(L590,-1,,,),K590)</f>
        <v>02.09.03.03.03</v>
      </c>
      <c r="M590" s="175" t="str" cm="1">
        <f t="array" aca="1" ref="M590" ca="1">IF(OR($K590=0,$K590=""),OFFSET(M590,-1,,,),O590)</f>
        <v>CONCRETO FCK 45 MPA SLUMP 10 APLICADO EM FUNDAÇÃO SUPERCIFIAL COM BOMBA ESTACIONÁRIA</v>
      </c>
      <c r="N590" s="67" t="s">
        <v>240</v>
      </c>
      <c r="O590" s="68" t="s">
        <v>179</v>
      </c>
      <c r="P590" s="68"/>
      <c r="Q590" s="68" t="s">
        <v>3255</v>
      </c>
      <c r="R590" s="69">
        <v>1.8389</v>
      </c>
      <c r="S590" s="70">
        <v>0.75</v>
      </c>
      <c r="T590" s="70">
        <v>1.379175</v>
      </c>
      <c r="U590" s="67" t="s">
        <v>495</v>
      </c>
      <c r="V590" s="71" t="s">
        <v>496</v>
      </c>
      <c r="W590" s="171"/>
      <c r="X590" s="172"/>
      <c r="Y590" s="176">
        <f t="shared" si="613"/>
        <v>0</v>
      </c>
      <c r="AA590" s="192"/>
      <c r="AB590" s="193"/>
    </row>
    <row r="591" spans="2:28" hidden="1">
      <c r="B591" s="189">
        <f t="shared" si="466"/>
        <v>0</v>
      </c>
      <c r="C591" s="189">
        <f t="shared" ca="1" si="467"/>
        <v>0</v>
      </c>
      <c r="D591" s="189">
        <f t="shared" si="468"/>
        <v>0</v>
      </c>
      <c r="E591" s="189">
        <f t="shared" ca="1" si="469"/>
        <v>0</v>
      </c>
      <c r="F591" s="189">
        <f t="shared" si="470"/>
        <v>0</v>
      </c>
      <c r="G591" s="189" cm="1">
        <f t="array" aca="1" ref="G591" ca="1">OFFSET(G591,-1,,,)+1</f>
        <v>586</v>
      </c>
      <c r="H591" s="189">
        <f t="shared" si="456"/>
        <v>0</v>
      </c>
      <c r="I591" s="189">
        <f t="shared" si="471"/>
        <v>0</v>
      </c>
      <c r="J591" s="179">
        <f t="shared" si="472"/>
        <v>0</v>
      </c>
      <c r="K591" s="173"/>
      <c r="L591" s="174" t="str" cm="1">
        <f t="array" aca="1" ref="L591" ca="1">IF($K591="",OFFSET(L591,-1,,,),K591)</f>
        <v>02.09.03.03.03</v>
      </c>
      <c r="M591" s="175" t="str" cm="1">
        <f t="array" aca="1" ref="M591" ca="1">IF(OR($K591=0,$K591=""),OFFSET(M591,-1,,,),O591)</f>
        <v>CONCRETO FCK 45 MPA SLUMP 10 APLICADO EM FUNDAÇÃO SUPERCIFIAL COM BOMBA ESTACIONÁRIA</v>
      </c>
      <c r="N591" s="67" t="s">
        <v>3864</v>
      </c>
      <c r="O591" s="68" t="s">
        <v>4333</v>
      </c>
      <c r="P591" s="68"/>
      <c r="Q591" s="68" t="s">
        <v>3256</v>
      </c>
      <c r="R591" s="69">
        <v>0.75970000000000004</v>
      </c>
      <c r="S591" s="70">
        <v>530</v>
      </c>
      <c r="T591" s="70">
        <v>402.64100000000002</v>
      </c>
      <c r="U591" s="67" t="s">
        <v>495</v>
      </c>
      <c r="V591" s="71" t="s">
        <v>496</v>
      </c>
      <c r="W591" s="171"/>
      <c r="X591" s="172"/>
      <c r="Y591" s="176">
        <f t="shared" si="473"/>
        <v>0</v>
      </c>
      <c r="AA591" s="192"/>
      <c r="AB591" s="193"/>
    </row>
    <row r="592" spans="2:28" hidden="1">
      <c r="B592" s="189">
        <f t="shared" si="466"/>
        <v>0</v>
      </c>
      <c r="C592" s="189">
        <f t="shared" ca="1" si="467"/>
        <v>0</v>
      </c>
      <c r="D592" s="189">
        <f t="shared" si="468"/>
        <v>0</v>
      </c>
      <c r="E592" s="189">
        <f t="shared" ca="1" si="469"/>
        <v>0</v>
      </c>
      <c r="F592" s="189">
        <f t="shared" si="470"/>
        <v>0</v>
      </c>
      <c r="G592" s="189" cm="1">
        <f t="array" aca="1" ref="G592" ca="1">OFFSET(G592,-1,,,)+1</f>
        <v>587</v>
      </c>
      <c r="H592" s="189">
        <f t="shared" si="456"/>
        <v>0</v>
      </c>
      <c r="I592" s="189">
        <f t="shared" si="471"/>
        <v>0</v>
      </c>
      <c r="J592" s="179">
        <f t="shared" si="472"/>
        <v>0</v>
      </c>
      <c r="K592" s="173"/>
      <c r="L592" s="174" t="str" cm="1">
        <f t="array" aca="1" ref="L592" ca="1">IF($K592="",OFFSET(L592,-1,,,),K592)</f>
        <v>02.09.03.03.03</v>
      </c>
      <c r="M592" s="175" t="str" cm="1">
        <f t="array" aca="1" ref="M592" ca="1">IF(OR($K592=0,$K592=""),OFFSET(M592,-1,,,),O592)</f>
        <v>CONCRETO FCK 45 MPA SLUMP 10 APLICADO EM FUNDAÇÃO SUPERCIFIAL COM BOMBA ESTACIONÁRIA</v>
      </c>
      <c r="N592" s="67" t="s">
        <v>300</v>
      </c>
      <c r="O592" s="68" t="s">
        <v>301</v>
      </c>
      <c r="P592" s="68"/>
      <c r="Q592" s="68" t="s">
        <v>3256</v>
      </c>
      <c r="R592" s="69">
        <v>0.75970000000000004</v>
      </c>
      <c r="S592" s="70">
        <v>60</v>
      </c>
      <c r="T592" s="70">
        <v>45.582000000000001</v>
      </c>
      <c r="U592" s="67" t="s">
        <v>495</v>
      </c>
      <c r="V592" s="71" t="s">
        <v>496</v>
      </c>
      <c r="W592" s="171"/>
      <c r="X592" s="172"/>
      <c r="Y592" s="176">
        <f t="shared" si="473"/>
        <v>0</v>
      </c>
      <c r="AA592" s="192"/>
      <c r="AB592" s="193"/>
    </row>
    <row r="593" spans="2:28">
      <c r="B593" s="189">
        <f t="shared" si="466"/>
        <v>0</v>
      </c>
      <c r="C593" s="189">
        <f t="shared" ca="1" si="467"/>
        <v>0</v>
      </c>
      <c r="D593" s="189">
        <f t="shared" si="468"/>
        <v>0</v>
      </c>
      <c r="E593" s="189">
        <f t="shared" ca="1" si="469"/>
        <v>0</v>
      </c>
      <c r="F593" s="189">
        <f t="shared" si="470"/>
        <v>0</v>
      </c>
      <c r="G593" s="189" cm="1">
        <f t="array" aca="1" ref="G593" ca="1">OFFSET(G593,-1,,,)+1</f>
        <v>588</v>
      </c>
      <c r="H593" s="189">
        <f t="shared" si="456"/>
        <v>0</v>
      </c>
      <c r="I593" s="189">
        <f t="shared" si="471"/>
        <v>0</v>
      </c>
      <c r="J593" s="179">
        <f t="shared" si="472"/>
        <v>0</v>
      </c>
      <c r="K593" s="173" t="s">
        <v>548</v>
      </c>
      <c r="L593" s="174" t="str" cm="1">
        <f t="array" aca="1" ref="L593" ca="1">IF($K593="",OFFSET(L593,-1,,,),K593)</f>
        <v>02.09.03.03.04</v>
      </c>
      <c r="M593" s="175" t="str" cm="1">
        <f t="array" aca="1" ref="M593" ca="1">IF(OR($K593=0,$K593=""),OFFSET(M593,-1,,,),O593)</f>
        <v>EXECUÇÃO DE SERVIÇO DE MONTAGEM E DESMONTAGEM DE FORMA, ARMAÇÃO, LANÇAMENTO E ADENSAMENTO DE CONCRETO</v>
      </c>
      <c r="N593" s="67" t="s">
        <v>428</v>
      </c>
      <c r="O593" s="68" t="s">
        <v>4290</v>
      </c>
      <c r="P593" s="68"/>
      <c r="Q593" s="68" t="s">
        <v>3256</v>
      </c>
      <c r="R593" s="69">
        <v>0.71</v>
      </c>
      <c r="S593" s="70">
        <v>700</v>
      </c>
      <c r="T593" s="70">
        <v>497</v>
      </c>
      <c r="U593" s="67"/>
      <c r="V593" s="71"/>
      <c r="W593" s="171"/>
      <c r="X593" s="172"/>
      <c r="Y593" s="176">
        <f t="shared" si="473"/>
        <v>0</v>
      </c>
      <c r="AA593" s="192"/>
      <c r="AB593" s="193"/>
    </row>
    <row r="594" spans="2:28" hidden="1">
      <c r="B594" s="189">
        <f t="shared" si="466"/>
        <v>0</v>
      </c>
      <c r="C594" s="189">
        <f t="shared" ca="1" si="467"/>
        <v>0</v>
      </c>
      <c r="D594" s="189">
        <f t="shared" si="468"/>
        <v>0</v>
      </c>
      <c r="E594" s="189">
        <f t="shared" ca="1" si="469"/>
        <v>0</v>
      </c>
      <c r="F594" s="189">
        <f t="shared" si="470"/>
        <v>0</v>
      </c>
      <c r="G594" s="189" cm="1">
        <f t="array" aca="1" ref="G594" ca="1">OFFSET(G594,-1,,,)+1</f>
        <v>589</v>
      </c>
      <c r="H594" s="189">
        <f t="shared" si="456"/>
        <v>0</v>
      </c>
      <c r="I594" s="189">
        <f t="shared" si="471"/>
        <v>0</v>
      </c>
      <c r="J594" s="179">
        <f t="shared" si="472"/>
        <v>0</v>
      </c>
      <c r="K594" s="173"/>
      <c r="L594" s="174" t="str" cm="1">
        <f t="array" aca="1" ref="L594" ca="1">IF($K594="",OFFSET(L594,-1,,,),K594)</f>
        <v>02.09.03.03.04</v>
      </c>
      <c r="M594" s="175" t="str" cm="1">
        <f t="array" aca="1" ref="M594" ca="1">IF(OR($K594=0,$K594=""),OFFSET(M594,-1,,,),O594)</f>
        <v>EXECUÇÃO DE SERVIÇO DE MONTAGEM E DESMONTAGEM DE FORMA, ARMAÇÃO, LANÇAMENTO E ADENSAMENTO DE CONCRETO</v>
      </c>
      <c r="N594" s="67" t="s">
        <v>429</v>
      </c>
      <c r="O594" s="68" t="s">
        <v>430</v>
      </c>
      <c r="P594" s="68"/>
      <c r="Q594" s="68" t="s">
        <v>3256</v>
      </c>
      <c r="R594" s="69">
        <v>0.71</v>
      </c>
      <c r="S594" s="70">
        <v>700</v>
      </c>
      <c r="T594" s="70">
        <v>497</v>
      </c>
      <c r="U594" s="67" t="s">
        <v>495</v>
      </c>
      <c r="V594" s="71" t="s">
        <v>496</v>
      </c>
      <c r="W594" s="171"/>
      <c r="X594" s="172"/>
      <c r="Y594" s="176">
        <f t="shared" si="473"/>
        <v>0</v>
      </c>
      <c r="AA594" s="192"/>
      <c r="AB594" s="193"/>
    </row>
    <row r="595" spans="2:28">
      <c r="B595" s="189">
        <f t="shared" si="466"/>
        <v>0</v>
      </c>
      <c r="C595" s="189">
        <f t="shared" ca="1" si="467"/>
        <v>0</v>
      </c>
      <c r="D595" s="189">
        <f t="shared" si="468"/>
        <v>0</v>
      </c>
      <c r="E595" s="189">
        <f t="shared" ca="1" si="469"/>
        <v>0</v>
      </c>
      <c r="F595" s="189">
        <f t="shared" si="470"/>
        <v>0</v>
      </c>
      <c r="G595" s="189" cm="1">
        <f t="array" aca="1" ref="G595" ca="1">OFFSET(G595,-1,,,)+1</f>
        <v>590</v>
      </c>
      <c r="H595" s="189">
        <f t="shared" si="456"/>
        <v>0</v>
      </c>
      <c r="I595" s="189">
        <f t="shared" si="471"/>
        <v>0</v>
      </c>
      <c r="J595" s="179">
        <f t="shared" si="472"/>
        <v>0</v>
      </c>
      <c r="K595" s="173" t="s">
        <v>549</v>
      </c>
      <c r="L595" s="174" t="str" cm="1">
        <f t="array" aca="1" ref="L595" ca="1">IF($K595="",OFFSET(L595,-1,,,),K595)</f>
        <v>02.09.03.03.05</v>
      </c>
      <c r="M595" s="175" t="str" cm="1">
        <f t="array" aca="1" ref="M595" ca="1">IF(OR($K595=0,$K595=""),OFFSET(M595,-1,,,),O595)</f>
        <v>TAMPA EM FERRO FUNDIDO COM ARO PARA INSPEÇÃO</v>
      </c>
      <c r="N595" s="67" t="s">
        <v>2832</v>
      </c>
      <c r="O595" s="68" t="s">
        <v>4335</v>
      </c>
      <c r="P595" s="68"/>
      <c r="Q595" s="68" t="s">
        <v>3263</v>
      </c>
      <c r="R595" s="69">
        <v>1</v>
      </c>
      <c r="S595" s="70">
        <v>600</v>
      </c>
      <c r="T595" s="70">
        <v>600</v>
      </c>
      <c r="U595" s="67"/>
      <c r="V595" s="71"/>
      <c r="W595" s="171"/>
      <c r="X595" s="172"/>
      <c r="Y595" s="176">
        <f t="shared" si="473"/>
        <v>0</v>
      </c>
      <c r="AA595" s="192"/>
      <c r="AB595" s="193"/>
    </row>
    <row r="596" spans="2:28" hidden="1">
      <c r="B596" s="189">
        <f t="shared" si="466"/>
        <v>0</v>
      </c>
      <c r="C596" s="189">
        <f t="shared" ca="1" si="467"/>
        <v>0</v>
      </c>
      <c r="D596" s="189">
        <f t="shared" si="468"/>
        <v>0</v>
      </c>
      <c r="E596" s="189">
        <f t="shared" ca="1" si="469"/>
        <v>0</v>
      </c>
      <c r="F596" s="189">
        <f t="shared" si="470"/>
        <v>0</v>
      </c>
      <c r="G596" s="189" cm="1">
        <f t="array" aca="1" ref="G596" ca="1">OFFSET(G596,-1,,,)+1</f>
        <v>591</v>
      </c>
      <c r="H596" s="189">
        <f t="shared" si="456"/>
        <v>0</v>
      </c>
      <c r="I596" s="189">
        <f t="shared" si="471"/>
        <v>0</v>
      </c>
      <c r="J596" s="179">
        <f t="shared" si="472"/>
        <v>0</v>
      </c>
      <c r="K596" s="173"/>
      <c r="L596" s="174" t="str" cm="1">
        <f t="array" aca="1" ref="L596" ca="1">IF($K596="",OFFSET(L596,-1,,,),K596)</f>
        <v>02.09.03.03.05</v>
      </c>
      <c r="M596" s="175" t="str" cm="1">
        <f t="array" aca="1" ref="M596" ca="1">IF(OR($K596=0,$K596=""),OFFSET(M596,-1,,,),O596)</f>
        <v>TAMPA EM FERRO FUNDIDO COM ARO PARA INSPEÇÃO</v>
      </c>
      <c r="N596" s="67" t="s">
        <v>3865</v>
      </c>
      <c r="O596" s="68" t="s">
        <v>4336</v>
      </c>
      <c r="P596" s="68"/>
      <c r="Q596" s="68" t="s">
        <v>3260</v>
      </c>
      <c r="R596" s="69">
        <v>1</v>
      </c>
      <c r="S596" s="70">
        <v>600</v>
      </c>
      <c r="T596" s="70">
        <v>600</v>
      </c>
      <c r="U596" s="67" t="s">
        <v>495</v>
      </c>
      <c r="V596" s="71" t="s">
        <v>496</v>
      </c>
      <c r="W596" s="171"/>
      <c r="X596" s="172"/>
      <c r="Y596" s="176">
        <f t="shared" si="473"/>
        <v>0</v>
      </c>
      <c r="AA596" s="192"/>
      <c r="AB596" s="193"/>
    </row>
    <row r="597" spans="2:28">
      <c r="B597" s="189">
        <f t="shared" si="466"/>
        <v>0</v>
      </c>
      <c r="C597" s="189">
        <f t="shared" ca="1" si="467"/>
        <v>0</v>
      </c>
      <c r="D597" s="189">
        <f t="shared" si="468"/>
        <v>0</v>
      </c>
      <c r="E597" s="189">
        <f t="shared" ca="1" si="469"/>
        <v>0</v>
      </c>
      <c r="F597" s="189">
        <f t="shared" si="470"/>
        <v>0</v>
      </c>
      <c r="G597" s="189" cm="1">
        <f t="array" aca="1" ref="G597" ca="1">OFFSET(G597,-1,,,)+1</f>
        <v>592</v>
      </c>
      <c r="H597" s="189">
        <f t="shared" si="456"/>
        <v>0</v>
      </c>
      <c r="I597" s="189">
        <f t="shared" si="471"/>
        <v>0</v>
      </c>
      <c r="J597" s="179">
        <f t="shared" si="472"/>
        <v>0</v>
      </c>
      <c r="K597" s="173" t="s">
        <v>550</v>
      </c>
      <c r="L597" s="174" t="str" cm="1">
        <f t="array" aca="1" ref="L597" ca="1">IF($K597="",OFFSET(L597,-1,,,),K597)</f>
        <v>02.09.03.03.06</v>
      </c>
      <c r="M597" s="175" t="str" cm="1">
        <f t="array" aca="1" ref="M597" ca="1">IF(OR($K597=0,$K597=""),OFFSET(M597,-1,,,),O597)</f>
        <v>ESCORAMENTO METALICO PARA LAJE MACIÇA</v>
      </c>
      <c r="N597" s="67" t="s">
        <v>2937</v>
      </c>
      <c r="O597" s="68" t="s">
        <v>4337</v>
      </c>
      <c r="P597" s="68"/>
      <c r="Q597" s="68" t="s">
        <v>3258</v>
      </c>
      <c r="R597" s="69">
        <v>7.07</v>
      </c>
      <c r="S597" s="70">
        <v>42.89</v>
      </c>
      <c r="T597" s="70">
        <v>303.23230000000001</v>
      </c>
      <c r="U597" s="67"/>
      <c r="V597" s="71"/>
      <c r="W597" s="171"/>
      <c r="X597" s="172"/>
      <c r="Y597" s="176">
        <f t="shared" si="473"/>
        <v>0</v>
      </c>
      <c r="AA597" s="192"/>
      <c r="AB597" s="193"/>
    </row>
    <row r="598" spans="2:28" hidden="1">
      <c r="B598" s="189">
        <f t="shared" si="466"/>
        <v>0</v>
      </c>
      <c r="C598" s="189">
        <f t="shared" ca="1" si="467"/>
        <v>0</v>
      </c>
      <c r="D598" s="189">
        <f t="shared" si="468"/>
        <v>0</v>
      </c>
      <c r="E598" s="189">
        <f t="shared" ca="1" si="469"/>
        <v>0</v>
      </c>
      <c r="F598" s="189">
        <f t="shared" si="470"/>
        <v>0</v>
      </c>
      <c r="G598" s="189" cm="1">
        <f t="array" aca="1" ref="G598" ca="1">OFFSET(G598,-1,,,)+1</f>
        <v>593</v>
      </c>
      <c r="H598" s="189">
        <f t="shared" si="456"/>
        <v>0</v>
      </c>
      <c r="I598" s="189">
        <f t="shared" si="471"/>
        <v>0</v>
      </c>
      <c r="J598" s="179">
        <f t="shared" si="472"/>
        <v>0</v>
      </c>
      <c r="K598" s="173"/>
      <c r="L598" s="174" t="str" cm="1">
        <f t="array" aca="1" ref="L598" ca="1">IF($K598="",OFFSET(L598,-1,,,),K598)</f>
        <v>02.09.03.03.06</v>
      </c>
      <c r="M598" s="175" t="str" cm="1">
        <f t="array" aca="1" ref="M598" ca="1">IF(OR($K598=0,$K598=""),OFFSET(M598,-1,,,),O598)</f>
        <v>ESCORAMENTO METALICO PARA LAJE MACIÇA</v>
      </c>
      <c r="N598" s="67" t="s">
        <v>2938</v>
      </c>
      <c r="O598" s="68" t="s">
        <v>3125</v>
      </c>
      <c r="P598" s="68"/>
      <c r="Q598" s="68" t="s">
        <v>3252</v>
      </c>
      <c r="R598" s="69">
        <v>0.42420000000000002</v>
      </c>
      <c r="S598" s="70">
        <v>600</v>
      </c>
      <c r="T598" s="70">
        <v>254.52</v>
      </c>
      <c r="U598" s="67" t="s">
        <v>495</v>
      </c>
      <c r="V598" s="71" t="s">
        <v>496</v>
      </c>
      <c r="W598" s="171"/>
      <c r="X598" s="172"/>
      <c r="Y598" s="176">
        <f t="shared" si="473"/>
        <v>0</v>
      </c>
      <c r="AA598" s="192"/>
      <c r="AB598" s="193"/>
    </row>
    <row r="599" spans="2:28" hidden="1">
      <c r="B599" s="189">
        <f t="shared" si="466"/>
        <v>0</v>
      </c>
      <c r="C599" s="189">
        <f t="shared" ca="1" si="467"/>
        <v>0</v>
      </c>
      <c r="D599" s="189">
        <f t="shared" si="468"/>
        <v>0</v>
      </c>
      <c r="E599" s="189">
        <f t="shared" ca="1" si="469"/>
        <v>0</v>
      </c>
      <c r="F599" s="189">
        <f t="shared" si="470"/>
        <v>0</v>
      </c>
      <c r="G599" s="189" cm="1">
        <f t="array" aca="1" ref="G599" ca="1">OFFSET(G599,-1,,,)+1</f>
        <v>594</v>
      </c>
      <c r="H599" s="189">
        <f t="shared" si="456"/>
        <v>0</v>
      </c>
      <c r="I599" s="189">
        <f t="shared" si="471"/>
        <v>0</v>
      </c>
      <c r="J599" s="179">
        <f t="shared" si="472"/>
        <v>0</v>
      </c>
      <c r="K599" s="173"/>
      <c r="L599" s="174" t="str" cm="1">
        <f t="array" aca="1" ref="L599" ca="1">IF($K599="",OFFSET(L599,-1,,,),K599)</f>
        <v>02.09.03.03.06</v>
      </c>
      <c r="M599" s="175" t="str" cm="1">
        <f t="array" aca="1" ref="M599" ca="1">IF(OR($K599=0,$K599=""),OFFSET(M599,-1,,,),O599)</f>
        <v>ESCORAMENTO METALICO PARA LAJE MACIÇA</v>
      </c>
      <c r="N599" s="67" t="s">
        <v>317</v>
      </c>
      <c r="O599" s="68" t="s">
        <v>318</v>
      </c>
      <c r="P599" s="68"/>
      <c r="Q599" s="68" t="s">
        <v>3260</v>
      </c>
      <c r="R599" s="69">
        <v>7.07</v>
      </c>
      <c r="S599" s="70">
        <v>6.89</v>
      </c>
      <c r="T599" s="70">
        <v>48.712299999999999</v>
      </c>
      <c r="U599" s="67" t="s">
        <v>495</v>
      </c>
      <c r="V599" s="71" t="s">
        <v>496</v>
      </c>
      <c r="W599" s="171"/>
      <c r="X599" s="172"/>
      <c r="Y599" s="176">
        <f t="shared" si="473"/>
        <v>0</v>
      </c>
      <c r="AA599" s="192"/>
      <c r="AB599" s="193"/>
    </row>
    <row r="600" spans="2:28">
      <c r="B600" s="189">
        <f>IF(J600=0,0,U600)</f>
        <v>0</v>
      </c>
      <c r="C600" s="189">
        <f ca="1">IF(OR(J600=0,I600=0),0,IF(_xlfn.IFNA(MATCH(B600,OFFSET($B$5,,,$G600,),),0)&gt;0,0,MAX(OFFSET($C$5,,,$G600,))+1))</f>
        <v>0</v>
      </c>
      <c r="D600" s="189">
        <f>IF(J600=0,0,N600&amp;"-"&amp;U600)</f>
        <v>0</v>
      </c>
      <c r="E600" s="189">
        <f ca="1">IF(OR(J600=0,I600=0),0,IF(_xlfn.IFNA(MATCH(D600,OFFSET($D$5,,,$G600,),),0)&gt;0,0,_xlfn.MAXIFS(OFFSET($E$5,,,$G600,),OFFSET($J$5,,,$G600,),J600)+1))</f>
        <v>0</v>
      </c>
      <c r="F600" s="189">
        <f>IF(J600=0,0,E600&amp;"-"&amp;N600)</f>
        <v>0</v>
      </c>
      <c r="G600" s="189" cm="1">
        <f t="array" aca="1" ref="G600" ca="1">OFFSET(G600,-1,,,)+1</f>
        <v>595</v>
      </c>
      <c r="H600" s="189">
        <f>IF(OR($K600=0,$K600=""),$W600,0)</f>
        <v>0</v>
      </c>
      <c r="I600" s="189">
        <f>H600*R600</f>
        <v>0</v>
      </c>
      <c r="J600" s="179">
        <f>IF(AND(I600&lt;&gt;0,OR(K600=0,K600="")),N600&amp;" - Mapa",0)</f>
        <v>0</v>
      </c>
      <c r="K600" s="173" t="s">
        <v>2549</v>
      </c>
      <c r="L600" s="174" t="str" cm="1">
        <f t="array" aca="1" ref="L600" ca="1">IF($K600="",OFFSET(L600,-1,,,),K600)</f>
        <v>02.09.03.03.07</v>
      </c>
      <c r="M600" s="175" t="str" cm="1">
        <f t="array" aca="1" ref="M600" ca="1">IF(OR($K600=0,$K600=""),OFFSET(M600,-1,,,),O600)</f>
        <v>ANEIS DE CONCRETO PARA INSPEÇÃO DE CAIXA DE RETARDO/REUSO - Ø300CM</v>
      </c>
      <c r="N600" s="67" t="s">
        <v>521</v>
      </c>
      <c r="O600" s="68" t="s">
        <v>4338</v>
      </c>
      <c r="P600" s="68"/>
      <c r="Q600" s="68" t="s">
        <v>3253</v>
      </c>
      <c r="R600" s="69">
        <v>3.9</v>
      </c>
      <c r="S600" s="70">
        <v>1494</v>
      </c>
      <c r="T600" s="70">
        <v>5826.5999999999995</v>
      </c>
      <c r="U600" s="67"/>
      <c r="V600" s="71"/>
      <c r="W600" s="171"/>
      <c r="X600" s="172"/>
      <c r="Y600" s="176">
        <f>X600+W600</f>
        <v>0</v>
      </c>
      <c r="AA600" s="192"/>
      <c r="AB600" s="193"/>
    </row>
    <row r="601" spans="2:28" hidden="1">
      <c r="B601" s="189">
        <f t="shared" ref="B601:B604" si="614">IF(J601=0,0,U601)</f>
        <v>0</v>
      </c>
      <c r="C601" s="189">
        <f t="shared" ref="C601:C604" ca="1" si="615">IF(OR(J601=0,I601=0),0,IF(_xlfn.IFNA(MATCH(B601,OFFSET($B$5,,,$G601,),),0)&gt;0,0,MAX(OFFSET($C$5,,,$G601,))+1))</f>
        <v>0</v>
      </c>
      <c r="D601" s="189">
        <f t="shared" ref="D601:D604" si="616">IF(J601=0,0,N601&amp;"-"&amp;U601)</f>
        <v>0</v>
      </c>
      <c r="E601" s="189">
        <f t="shared" ref="E601:E604" ca="1" si="617">IF(OR(J601=0,I601=0),0,IF(_xlfn.IFNA(MATCH(D601,OFFSET($D$5,,,$G601,),),0)&gt;0,0,_xlfn.MAXIFS(OFFSET($E$5,,,$G601,),OFFSET($J$5,,,$G601,),J601)+1))</f>
        <v>0</v>
      </c>
      <c r="F601" s="189">
        <f t="shared" ref="F601:F604" si="618">IF(J601=0,0,E601&amp;"-"&amp;N601)</f>
        <v>0</v>
      </c>
      <c r="G601" s="189" cm="1">
        <f t="array" aca="1" ref="G601" ca="1">OFFSET(G601,-1,,,)+1</f>
        <v>596</v>
      </c>
      <c r="H601" s="189">
        <f t="shared" ref="H601:H604" si="619">IF(OR($K601=0,$K601=""),$W601,0)</f>
        <v>0</v>
      </c>
      <c r="I601" s="189">
        <f t="shared" ref="I601:I604" si="620">H601*R601</f>
        <v>0</v>
      </c>
      <c r="J601" s="179">
        <f t="shared" ref="J601:J604" si="621">IF(AND(I601&lt;&gt;0,OR(K601=0,K601="")),N601&amp;" - Mapa",0)</f>
        <v>0</v>
      </c>
      <c r="K601" s="173"/>
      <c r="L601" s="174" t="str" cm="1">
        <f t="array" aca="1" ref="L601" ca="1">IF($K601="",OFFSET(L601,-1,,,),K601)</f>
        <v>02.09.03.03.07</v>
      </c>
      <c r="M601" s="175" t="str" cm="1">
        <f t="array" aca="1" ref="M601" ca="1">IF(OR($K601=0,$K601=""),OFFSET(M601,-1,,,),O601)</f>
        <v>ANEIS DE CONCRETO PARA INSPEÇÃO DE CAIXA DE RETARDO/REUSO - Ø300CM</v>
      </c>
      <c r="N601" s="67" t="s">
        <v>522</v>
      </c>
      <c r="O601" s="68" t="s">
        <v>523</v>
      </c>
      <c r="P601" s="68"/>
      <c r="Q601" s="68" t="s">
        <v>3255</v>
      </c>
      <c r="R601" s="69">
        <v>390</v>
      </c>
      <c r="S601" s="70">
        <v>0.44</v>
      </c>
      <c r="T601" s="70">
        <v>171.6</v>
      </c>
      <c r="U601" s="67" t="s">
        <v>495</v>
      </c>
      <c r="V601" s="71" t="s">
        <v>496</v>
      </c>
      <c r="W601" s="171"/>
      <c r="X601" s="172"/>
      <c r="Y601" s="176">
        <f t="shared" ref="Y601:Y604" si="622">X601+W601</f>
        <v>0</v>
      </c>
      <c r="AA601" s="192"/>
      <c r="AB601" s="193"/>
    </row>
    <row r="602" spans="2:28" hidden="1">
      <c r="B602" s="189">
        <f t="shared" si="614"/>
        <v>0</v>
      </c>
      <c r="C602" s="189">
        <f t="shared" ca="1" si="615"/>
        <v>0</v>
      </c>
      <c r="D602" s="189">
        <f t="shared" si="616"/>
        <v>0</v>
      </c>
      <c r="E602" s="189">
        <f t="shared" ca="1" si="617"/>
        <v>0</v>
      </c>
      <c r="F602" s="189">
        <f t="shared" si="618"/>
        <v>0</v>
      </c>
      <c r="G602" s="189" cm="1">
        <f t="array" aca="1" ref="G602" ca="1">OFFSET(G602,-1,,,)+1</f>
        <v>597</v>
      </c>
      <c r="H602" s="189">
        <f t="shared" si="619"/>
        <v>0</v>
      </c>
      <c r="I602" s="189">
        <f t="shared" si="620"/>
        <v>0</v>
      </c>
      <c r="J602" s="179">
        <f t="shared" si="621"/>
        <v>0</v>
      </c>
      <c r="K602" s="173"/>
      <c r="L602" s="174" t="str" cm="1">
        <f t="array" aca="1" ref="L602" ca="1">IF($K602="",OFFSET(L602,-1,,,),K602)</f>
        <v>02.09.03.03.07</v>
      </c>
      <c r="M602" s="175" t="str" cm="1">
        <f t="array" aca="1" ref="M602" ca="1">IF(OR($K602=0,$K602=""),OFFSET(M602,-1,,,),O602)</f>
        <v>ANEIS DE CONCRETO PARA INSPEÇÃO DE CAIXA DE RETARDO/REUSO - Ø300CM</v>
      </c>
      <c r="N602" s="67" t="s">
        <v>524</v>
      </c>
      <c r="O602" s="68" t="s">
        <v>525</v>
      </c>
      <c r="P602" s="68"/>
      <c r="Q602" s="68" t="s">
        <v>3260</v>
      </c>
      <c r="R602" s="69">
        <v>7.8</v>
      </c>
      <c r="S602" s="70">
        <v>725</v>
      </c>
      <c r="T602" s="70">
        <v>5655</v>
      </c>
      <c r="U602" s="67" t="s">
        <v>495</v>
      </c>
      <c r="V602" s="71" t="s">
        <v>496</v>
      </c>
      <c r="W602" s="171"/>
      <c r="X602" s="172"/>
      <c r="Y602" s="176">
        <f t="shared" si="622"/>
        <v>0</v>
      </c>
      <c r="AA602" s="192"/>
      <c r="AB602" s="193"/>
    </row>
    <row r="603" spans="2:28" hidden="1">
      <c r="B603" s="189">
        <f t="shared" si="614"/>
        <v>0</v>
      </c>
      <c r="C603" s="189">
        <f t="shared" ca="1" si="615"/>
        <v>0</v>
      </c>
      <c r="D603" s="189">
        <f t="shared" si="616"/>
        <v>0</v>
      </c>
      <c r="E603" s="189">
        <f t="shared" ca="1" si="617"/>
        <v>0</v>
      </c>
      <c r="F603" s="189">
        <f t="shared" si="618"/>
        <v>0</v>
      </c>
      <c r="G603" s="189" cm="1">
        <f t="array" aca="1" ref="G603" ca="1">OFFSET(G603,-1,,,)+1</f>
        <v>598</v>
      </c>
      <c r="H603" s="189">
        <f t="shared" si="619"/>
        <v>0</v>
      </c>
      <c r="I603" s="189">
        <f t="shared" si="620"/>
        <v>0</v>
      </c>
      <c r="J603" s="179">
        <f t="shared" si="621"/>
        <v>0</v>
      </c>
      <c r="K603" s="173" t="s">
        <v>551</v>
      </c>
      <c r="L603" s="174" t="str" cm="1">
        <f t="array" aca="1" ref="L603" ca="1">IF($K603="",OFFSET(L603,-1,,,),K603)</f>
        <v>02.09.03.04</v>
      </c>
      <c r="M603" s="175" t="str" cm="1">
        <f t="array" aca="1" ref="M603" ca="1">IF(OR($K603=0,$K603=""),OFFSET(M603,-1,,,),O603)</f>
        <v>IMPERMEABILIZAÇÃO</v>
      </c>
      <c r="N603" s="67" t="s">
        <v>143</v>
      </c>
      <c r="O603" s="68" t="s">
        <v>358</v>
      </c>
      <c r="P603" s="68"/>
      <c r="Q603" s="68"/>
      <c r="R603" s="69"/>
      <c r="S603" s="70"/>
      <c r="T603" s="70">
        <v>0</v>
      </c>
      <c r="U603" s="67"/>
      <c r="V603" s="71"/>
      <c r="W603" s="171"/>
      <c r="X603" s="172"/>
      <c r="Y603" s="176">
        <f t="shared" si="622"/>
        <v>0</v>
      </c>
      <c r="AA603" s="192"/>
      <c r="AB603" s="193"/>
    </row>
    <row r="604" spans="2:28">
      <c r="B604" s="189">
        <f t="shared" si="614"/>
        <v>0</v>
      </c>
      <c r="C604" s="189">
        <f t="shared" ca="1" si="615"/>
        <v>0</v>
      </c>
      <c r="D604" s="189">
        <f t="shared" si="616"/>
        <v>0</v>
      </c>
      <c r="E604" s="189">
        <f t="shared" ca="1" si="617"/>
        <v>0</v>
      </c>
      <c r="F604" s="189">
        <f t="shared" si="618"/>
        <v>0</v>
      </c>
      <c r="G604" s="189" cm="1">
        <f t="array" aca="1" ref="G604" ca="1">OFFSET(G604,-1,,,)+1</f>
        <v>599</v>
      </c>
      <c r="H604" s="189">
        <f t="shared" si="619"/>
        <v>0</v>
      </c>
      <c r="I604" s="189">
        <f t="shared" si="620"/>
        <v>0</v>
      </c>
      <c r="J604" s="179">
        <f t="shared" si="621"/>
        <v>0</v>
      </c>
      <c r="K604" s="173" t="s">
        <v>552</v>
      </c>
      <c r="L604" s="174" t="str" cm="1">
        <f t="array" aca="1" ref="L604" ca="1">IF($K604="",OFFSET(L604,-1,,,),K604)</f>
        <v>02.09.03.04.01</v>
      </c>
      <c r="M604" s="175" t="str" cm="1">
        <f t="array" aca="1" ref="M604" ca="1">IF(OR($K604=0,$K604=""),OFFSET(M604,-1,,,),O604)</f>
        <v>IMPERMEABILIZAÇÃO COM ARGAMASSA POLIMÉRICA - TANQUES E RESERVATÓRIOS</v>
      </c>
      <c r="N604" s="67" t="s">
        <v>461</v>
      </c>
      <c r="O604" s="68" t="s">
        <v>4247</v>
      </c>
      <c r="P604" s="68"/>
      <c r="Q604" s="68" t="s">
        <v>3258</v>
      </c>
      <c r="R604" s="69">
        <v>50.9</v>
      </c>
      <c r="S604" s="70">
        <v>45</v>
      </c>
      <c r="T604" s="70">
        <v>2290.5</v>
      </c>
      <c r="U604" s="67"/>
      <c r="V604" s="71"/>
      <c r="W604" s="171"/>
      <c r="X604" s="172"/>
      <c r="Y604" s="176">
        <f t="shared" si="622"/>
        <v>0</v>
      </c>
      <c r="AA604" s="192"/>
      <c r="AB604" s="193"/>
    </row>
    <row r="605" spans="2:28" hidden="1">
      <c r="B605" s="189">
        <f t="shared" si="466"/>
        <v>0</v>
      </c>
      <c r="C605" s="189">
        <f t="shared" ca="1" si="467"/>
        <v>0</v>
      </c>
      <c r="D605" s="189">
        <f t="shared" si="468"/>
        <v>0</v>
      </c>
      <c r="E605" s="189">
        <f t="shared" ca="1" si="469"/>
        <v>0</v>
      </c>
      <c r="F605" s="189">
        <f t="shared" si="470"/>
        <v>0</v>
      </c>
      <c r="G605" s="189" cm="1">
        <f t="array" aca="1" ref="G605" ca="1">OFFSET(G605,-1,,,)+1</f>
        <v>600</v>
      </c>
      <c r="H605" s="189">
        <f t="shared" si="456"/>
        <v>0</v>
      </c>
      <c r="I605" s="189">
        <f t="shared" si="471"/>
        <v>0</v>
      </c>
      <c r="J605" s="179">
        <f t="shared" si="472"/>
        <v>0</v>
      </c>
      <c r="K605" s="173"/>
      <c r="L605" s="174" t="str" cm="1">
        <f t="array" aca="1" ref="L605" ca="1">IF($K605="",OFFSET(L605,-1,,,),K605)</f>
        <v>02.09.03.04.01</v>
      </c>
      <c r="M605" s="175" t="str" cm="1">
        <f t="array" aca="1" ref="M605" ca="1">IF(OR($K605=0,$K605=""),OFFSET(M605,-1,,,),O605)</f>
        <v>IMPERMEABILIZAÇÃO COM ARGAMASSA POLIMÉRICA - TANQUES E RESERVATÓRIOS</v>
      </c>
      <c r="N605" s="67" t="s">
        <v>359</v>
      </c>
      <c r="O605" s="68" t="s">
        <v>360</v>
      </c>
      <c r="P605" s="68"/>
      <c r="Q605" s="68" t="s">
        <v>3258</v>
      </c>
      <c r="R605" s="69">
        <v>50.9</v>
      </c>
      <c r="S605" s="70">
        <v>4.8</v>
      </c>
      <c r="T605" s="70">
        <v>244.32</v>
      </c>
      <c r="U605" s="67" t="s">
        <v>495</v>
      </c>
      <c r="V605" s="71" t="s">
        <v>496</v>
      </c>
      <c r="W605" s="171"/>
      <c r="X605" s="172"/>
      <c r="Y605" s="176">
        <f t="shared" si="473"/>
        <v>0</v>
      </c>
      <c r="AA605" s="192"/>
      <c r="AB605" s="193"/>
    </row>
    <row r="606" spans="2:28" hidden="1">
      <c r="B606" s="189">
        <f t="shared" si="466"/>
        <v>0</v>
      </c>
      <c r="C606" s="189">
        <f t="shared" ca="1" si="467"/>
        <v>0</v>
      </c>
      <c r="D606" s="189">
        <f t="shared" si="468"/>
        <v>0</v>
      </c>
      <c r="E606" s="189">
        <f t="shared" ca="1" si="469"/>
        <v>0</v>
      </c>
      <c r="F606" s="189">
        <f t="shared" si="470"/>
        <v>0</v>
      </c>
      <c r="G606" s="189" cm="1">
        <f t="array" aca="1" ref="G606" ca="1">OFFSET(G606,-1,,,)+1</f>
        <v>601</v>
      </c>
      <c r="H606" s="189">
        <f t="shared" si="456"/>
        <v>0</v>
      </c>
      <c r="I606" s="189">
        <f t="shared" si="471"/>
        <v>0</v>
      </c>
      <c r="J606" s="179">
        <f t="shared" si="472"/>
        <v>0</v>
      </c>
      <c r="K606" s="173"/>
      <c r="L606" s="174" t="str" cm="1">
        <f t="array" aca="1" ref="L606" ca="1">IF($K606="",OFFSET(L606,-1,,,),K606)</f>
        <v>02.09.03.04.01</v>
      </c>
      <c r="M606" s="175" t="str" cm="1">
        <f t="array" aca="1" ref="M606" ca="1">IF(OR($K606=0,$K606=""),OFFSET(M606,-1,,,),O606)</f>
        <v>IMPERMEABILIZAÇÃO COM ARGAMASSA POLIMÉRICA - TANQUES E RESERVATÓRIOS</v>
      </c>
      <c r="N606" s="67" t="s">
        <v>462</v>
      </c>
      <c r="O606" s="68" t="s">
        <v>463</v>
      </c>
      <c r="P606" s="68"/>
      <c r="Q606" s="68" t="s">
        <v>3255</v>
      </c>
      <c r="R606" s="69">
        <v>203.6</v>
      </c>
      <c r="S606" s="70">
        <v>2.5499999999999998</v>
      </c>
      <c r="T606" s="70">
        <v>519.17999999999995</v>
      </c>
      <c r="U606" s="67" t="s">
        <v>495</v>
      </c>
      <c r="V606" s="71" t="s">
        <v>496</v>
      </c>
      <c r="W606" s="171"/>
      <c r="X606" s="172"/>
      <c r="Y606" s="176">
        <f t="shared" si="473"/>
        <v>0</v>
      </c>
      <c r="AA606" s="192"/>
      <c r="AB606" s="193"/>
    </row>
    <row r="607" spans="2:28" hidden="1">
      <c r="B607" s="189">
        <f t="shared" si="466"/>
        <v>0</v>
      </c>
      <c r="C607" s="189">
        <f t="shared" ca="1" si="467"/>
        <v>0</v>
      </c>
      <c r="D607" s="189">
        <f t="shared" si="468"/>
        <v>0</v>
      </c>
      <c r="E607" s="189">
        <f t="shared" ca="1" si="469"/>
        <v>0</v>
      </c>
      <c r="F607" s="189">
        <f t="shared" si="470"/>
        <v>0</v>
      </c>
      <c r="G607" s="189" cm="1">
        <f t="array" aca="1" ref="G607" ca="1">OFFSET(G607,-1,,,)+1</f>
        <v>602</v>
      </c>
      <c r="H607" s="189">
        <f t="shared" si="456"/>
        <v>0</v>
      </c>
      <c r="I607" s="189">
        <f t="shared" si="471"/>
        <v>0</v>
      </c>
      <c r="J607" s="179">
        <f t="shared" si="472"/>
        <v>0</v>
      </c>
      <c r="K607" s="173"/>
      <c r="L607" s="174" t="str" cm="1">
        <f t="array" aca="1" ref="L607" ca="1">IF($K607="",OFFSET(L607,-1,,,),K607)</f>
        <v>02.09.03.04.01</v>
      </c>
      <c r="M607" s="175" t="str" cm="1">
        <f t="array" aca="1" ref="M607" ca="1">IF(OR($K607=0,$K607=""),OFFSET(M607,-1,,,),O607)</f>
        <v>IMPERMEABILIZAÇÃO COM ARGAMASSA POLIMÉRICA - TANQUES E RESERVATÓRIOS</v>
      </c>
      <c r="N607" s="67" t="s">
        <v>362</v>
      </c>
      <c r="O607" s="68" t="s">
        <v>363</v>
      </c>
      <c r="P607" s="68"/>
      <c r="Q607" s="68" t="s">
        <v>3258</v>
      </c>
      <c r="R607" s="69">
        <v>50.9</v>
      </c>
      <c r="S607" s="70">
        <v>30</v>
      </c>
      <c r="T607" s="70">
        <v>1527</v>
      </c>
      <c r="U607" s="67" t="s">
        <v>495</v>
      </c>
      <c r="V607" s="71" t="s">
        <v>496</v>
      </c>
      <c r="W607" s="171"/>
      <c r="X607" s="172"/>
      <c r="Y607" s="176">
        <f t="shared" si="473"/>
        <v>0</v>
      </c>
      <c r="AA607" s="192"/>
      <c r="AB607" s="193"/>
    </row>
    <row r="608" spans="2:28" hidden="1">
      <c r="B608" s="189">
        <f t="shared" si="466"/>
        <v>0</v>
      </c>
      <c r="C608" s="189">
        <f t="shared" ca="1" si="467"/>
        <v>0</v>
      </c>
      <c r="D608" s="189">
        <f t="shared" si="468"/>
        <v>0</v>
      </c>
      <c r="E608" s="189">
        <f t="shared" ca="1" si="469"/>
        <v>0</v>
      </c>
      <c r="F608" s="189">
        <f t="shared" si="470"/>
        <v>0</v>
      </c>
      <c r="G608" s="189" cm="1">
        <f t="array" aca="1" ref="G608" ca="1">OFFSET(G608,-1,,,)+1</f>
        <v>603</v>
      </c>
      <c r="H608" s="189">
        <f t="shared" si="456"/>
        <v>0</v>
      </c>
      <c r="I608" s="189">
        <f t="shared" si="471"/>
        <v>0</v>
      </c>
      <c r="J608" s="179">
        <f t="shared" si="472"/>
        <v>0</v>
      </c>
      <c r="K608" s="173" t="s">
        <v>553</v>
      </c>
      <c r="L608" s="174" t="str" cm="1">
        <f t="array" aca="1" ref="L608" ca="1">IF($K608="",OFFSET(L608,-1,,,),K608)</f>
        <v>02.09.03.05</v>
      </c>
      <c r="M608" s="175" t="str" cm="1">
        <f t="array" aca="1" ref="M608" ca="1">IF(OR($K608=0,$K608=""),OFFSET(M608,-1,,,),O608)</f>
        <v>BOMBAS</v>
      </c>
      <c r="N608" s="67" t="s">
        <v>143</v>
      </c>
      <c r="O608" s="68" t="s">
        <v>4339</v>
      </c>
      <c r="P608" s="68"/>
      <c r="Q608" s="68"/>
      <c r="R608" s="69"/>
      <c r="S608" s="70"/>
      <c r="T608" s="70">
        <v>0</v>
      </c>
      <c r="U608" s="67"/>
      <c r="V608" s="71"/>
      <c r="W608" s="171"/>
      <c r="X608" s="172"/>
      <c r="Y608" s="176">
        <f t="shared" si="473"/>
        <v>0</v>
      </c>
      <c r="AA608" s="192"/>
      <c r="AB608" s="193"/>
    </row>
    <row r="609" spans="2:28">
      <c r="B609" s="189">
        <f t="shared" si="466"/>
        <v>0</v>
      </c>
      <c r="C609" s="189">
        <f t="shared" ca="1" si="467"/>
        <v>0</v>
      </c>
      <c r="D609" s="189">
        <f t="shared" si="468"/>
        <v>0</v>
      </c>
      <c r="E609" s="189">
        <f t="shared" ca="1" si="469"/>
        <v>0</v>
      </c>
      <c r="F609" s="189">
        <f t="shared" si="470"/>
        <v>0</v>
      </c>
      <c r="G609" s="189" cm="1">
        <f t="array" aca="1" ref="G609" ca="1">OFFSET(G609,-1,,,)+1</f>
        <v>604</v>
      </c>
      <c r="H609" s="189">
        <f t="shared" si="456"/>
        <v>0</v>
      </c>
      <c r="I609" s="189">
        <f t="shared" si="471"/>
        <v>0</v>
      </c>
      <c r="J609" s="179">
        <f t="shared" si="472"/>
        <v>0</v>
      </c>
      <c r="K609" s="173" t="s">
        <v>554</v>
      </c>
      <c r="L609" s="174" t="str" cm="1">
        <f t="array" aca="1" ref="L609" ca="1">IF($K609="",OFFSET(L609,-1,,,),K609)</f>
        <v>02.09.03.05.01</v>
      </c>
      <c r="M609" s="175" t="str" cm="1">
        <f t="array" aca="1" ref="M609" ca="1">IF(OR($K609=0,$K609=""),OFFSET(M609,-1,,,),O609)</f>
        <v>BOMBAS PARA CAIXA DE REUSO</v>
      </c>
      <c r="N609" s="67" t="s">
        <v>531</v>
      </c>
      <c r="O609" s="68" t="s">
        <v>4343</v>
      </c>
      <c r="P609" s="68"/>
      <c r="Q609" s="68" t="s">
        <v>3257</v>
      </c>
      <c r="R609" s="69">
        <v>1</v>
      </c>
      <c r="S609" s="70">
        <v>8270</v>
      </c>
      <c r="T609" s="70">
        <v>8270</v>
      </c>
      <c r="U609" s="67"/>
      <c r="V609" s="71"/>
      <c r="W609" s="171"/>
      <c r="X609" s="172"/>
      <c r="Y609" s="176">
        <f t="shared" si="473"/>
        <v>0</v>
      </c>
      <c r="AA609" s="192"/>
      <c r="AB609" s="193"/>
    </row>
    <row r="610" spans="2:28" hidden="1">
      <c r="B610" s="189">
        <f t="shared" si="466"/>
        <v>0</v>
      </c>
      <c r="C610" s="189">
        <f t="shared" ca="1" si="467"/>
        <v>0</v>
      </c>
      <c r="D610" s="189">
        <f t="shared" si="468"/>
        <v>0</v>
      </c>
      <c r="E610" s="189">
        <f t="shared" ca="1" si="469"/>
        <v>0</v>
      </c>
      <c r="F610" s="189">
        <f t="shared" si="470"/>
        <v>0</v>
      </c>
      <c r="G610" s="189" cm="1">
        <f t="array" aca="1" ref="G610" ca="1">OFFSET(G610,-1,,,)+1</f>
        <v>605</v>
      </c>
      <c r="H610" s="189">
        <f t="shared" si="456"/>
        <v>0</v>
      </c>
      <c r="I610" s="189">
        <f t="shared" si="471"/>
        <v>0</v>
      </c>
      <c r="J610" s="179">
        <f t="shared" si="472"/>
        <v>0</v>
      </c>
      <c r="K610" s="173"/>
      <c r="L610" s="174" t="str" cm="1">
        <f t="array" aca="1" ref="L610" ca="1">IF($K610="",OFFSET(L610,-1,,,),K610)</f>
        <v>02.09.03.05.01</v>
      </c>
      <c r="M610" s="175" t="str" cm="1">
        <f t="array" aca="1" ref="M610" ca="1">IF(OR($K610=0,$K610=""),OFFSET(M610,-1,,,),O610)</f>
        <v>BOMBAS PARA CAIXA DE REUSO</v>
      </c>
      <c r="N610" s="67" t="s">
        <v>3866</v>
      </c>
      <c r="O610" s="68" t="s">
        <v>4341</v>
      </c>
      <c r="P610" s="68"/>
      <c r="Q610" s="68" t="s">
        <v>3260</v>
      </c>
      <c r="R610" s="69">
        <v>1</v>
      </c>
      <c r="S610" s="70">
        <v>7500</v>
      </c>
      <c r="T610" s="70">
        <v>7500</v>
      </c>
      <c r="U610" s="67" t="s">
        <v>277</v>
      </c>
      <c r="V610" s="71" t="s">
        <v>278</v>
      </c>
      <c r="W610" s="171"/>
      <c r="X610" s="172"/>
      <c r="Y610" s="176">
        <f t="shared" si="473"/>
        <v>0</v>
      </c>
      <c r="AA610" s="192"/>
      <c r="AB610" s="193"/>
    </row>
    <row r="611" spans="2:28" hidden="1">
      <c r="B611" s="189">
        <f t="shared" si="466"/>
        <v>0</v>
      </c>
      <c r="C611" s="189">
        <f t="shared" ca="1" si="467"/>
        <v>0</v>
      </c>
      <c r="D611" s="189">
        <f t="shared" si="468"/>
        <v>0</v>
      </c>
      <c r="E611" s="189">
        <f t="shared" ca="1" si="469"/>
        <v>0</v>
      </c>
      <c r="F611" s="189">
        <f t="shared" si="470"/>
        <v>0</v>
      </c>
      <c r="G611" s="189" cm="1">
        <f t="array" aca="1" ref="G611" ca="1">OFFSET(G611,-1,,,)+1</f>
        <v>606</v>
      </c>
      <c r="H611" s="189">
        <f t="shared" si="456"/>
        <v>0</v>
      </c>
      <c r="I611" s="189">
        <f t="shared" si="471"/>
        <v>0</v>
      </c>
      <c r="J611" s="179">
        <f t="shared" si="472"/>
        <v>0</v>
      </c>
      <c r="K611" s="173"/>
      <c r="L611" s="174" t="str" cm="1">
        <f t="array" aca="1" ref="L611" ca="1">IF($K611="",OFFSET(L611,-1,,,),K611)</f>
        <v>02.09.03.05.01</v>
      </c>
      <c r="M611" s="175" t="str" cm="1">
        <f t="array" aca="1" ref="M611" ca="1">IF(OR($K611=0,$K611=""),OFFSET(M611,-1,,,),O611)</f>
        <v>BOMBAS PARA CAIXA DE REUSO</v>
      </c>
      <c r="N611" s="67" t="s">
        <v>2834</v>
      </c>
      <c r="O611" s="68" t="s">
        <v>3052</v>
      </c>
      <c r="P611" s="68"/>
      <c r="Q611" s="68" t="s">
        <v>3260</v>
      </c>
      <c r="R611" s="69">
        <v>1</v>
      </c>
      <c r="S611" s="70">
        <v>770</v>
      </c>
      <c r="T611" s="70">
        <v>770</v>
      </c>
      <c r="U611" s="67" t="s">
        <v>277</v>
      </c>
      <c r="V611" s="71" t="s">
        <v>278</v>
      </c>
      <c r="W611" s="171"/>
      <c r="X611" s="172"/>
      <c r="Y611" s="176">
        <f t="shared" si="473"/>
        <v>0</v>
      </c>
      <c r="AA611" s="192"/>
      <c r="AB611" s="193"/>
    </row>
    <row r="612" spans="2:28" hidden="1">
      <c r="B612" s="189">
        <f t="shared" si="466"/>
        <v>0</v>
      </c>
      <c r="C612" s="189">
        <f t="shared" ca="1" si="467"/>
        <v>0</v>
      </c>
      <c r="D612" s="189">
        <f t="shared" si="468"/>
        <v>0</v>
      </c>
      <c r="E612" s="189">
        <f t="shared" ca="1" si="469"/>
        <v>0</v>
      </c>
      <c r="F612" s="189">
        <f t="shared" si="470"/>
        <v>0</v>
      </c>
      <c r="G612" s="189" cm="1">
        <f t="array" aca="1" ref="G612" ca="1">OFFSET(G612,-1,,,)+1</f>
        <v>607</v>
      </c>
      <c r="H612" s="189">
        <f t="shared" si="456"/>
        <v>0</v>
      </c>
      <c r="I612" s="189">
        <f t="shared" si="471"/>
        <v>0</v>
      </c>
      <c r="J612" s="179">
        <f t="shared" si="472"/>
        <v>0</v>
      </c>
      <c r="K612" s="173" t="s">
        <v>556</v>
      </c>
      <c r="L612" s="174" t="str" cm="1">
        <f t="array" aca="1" ref="L612" ca="1">IF($K612="",OFFSET(L612,-1,,,),K612)</f>
        <v>02.10</v>
      </c>
      <c r="M612" s="175" t="str" cm="1">
        <f t="array" aca="1" ref="M612" ca="1">IF(OR($K612=0,$K612=""),OFFSET(M612,-1,,,),O612)</f>
        <v>GÁS</v>
      </c>
      <c r="N612" s="67" t="s">
        <v>143</v>
      </c>
      <c r="O612" s="68" t="s">
        <v>4344</v>
      </c>
      <c r="P612" s="68"/>
      <c r="Q612" s="68"/>
      <c r="R612" s="69"/>
      <c r="S612" s="70"/>
      <c r="T612" s="70">
        <v>0</v>
      </c>
      <c r="U612" s="67"/>
      <c r="V612" s="71"/>
      <c r="W612" s="171"/>
      <c r="X612" s="172"/>
      <c r="Y612" s="176">
        <f t="shared" si="473"/>
        <v>0</v>
      </c>
      <c r="AA612" s="192"/>
      <c r="AB612" s="193"/>
    </row>
    <row r="613" spans="2:28" hidden="1">
      <c r="B613" s="189">
        <f t="shared" si="466"/>
        <v>0</v>
      </c>
      <c r="C613" s="189">
        <f t="shared" ca="1" si="467"/>
        <v>0</v>
      </c>
      <c r="D613" s="189">
        <f t="shared" si="468"/>
        <v>0</v>
      </c>
      <c r="E613" s="189">
        <f t="shared" ca="1" si="469"/>
        <v>0</v>
      </c>
      <c r="F613" s="189">
        <f t="shared" si="470"/>
        <v>0</v>
      </c>
      <c r="G613" s="189" cm="1">
        <f t="array" aca="1" ref="G613" ca="1">OFFSET(G613,-1,,,)+1</f>
        <v>608</v>
      </c>
      <c r="H613" s="189">
        <f t="shared" si="456"/>
        <v>0</v>
      </c>
      <c r="I613" s="189">
        <f t="shared" si="471"/>
        <v>0</v>
      </c>
      <c r="J613" s="179">
        <f t="shared" si="472"/>
        <v>0</v>
      </c>
      <c r="K613" s="173" t="s">
        <v>557</v>
      </c>
      <c r="L613" s="174" t="str" cm="1">
        <f t="array" aca="1" ref="L613" ca="1">IF($K613="",OFFSET(L613,-1,,,),K613)</f>
        <v>02.10.01</v>
      </c>
      <c r="M613" s="175" t="str" cm="1">
        <f t="array" aca="1" ref="M613" ca="1">IF(OR($K613=0,$K613=""),OFFSET(M613,-1,,,),O613)</f>
        <v>REDE DE GÁS</v>
      </c>
      <c r="N613" s="67" t="s">
        <v>143</v>
      </c>
      <c r="O613" s="68" t="s">
        <v>4345</v>
      </c>
      <c r="P613" s="68"/>
      <c r="Q613" s="68"/>
      <c r="R613" s="69"/>
      <c r="S613" s="70"/>
      <c r="T613" s="70">
        <v>0</v>
      </c>
      <c r="U613" s="67"/>
      <c r="V613" s="71"/>
      <c r="W613" s="171"/>
      <c r="X613" s="172"/>
      <c r="Y613" s="176">
        <f t="shared" si="473"/>
        <v>0</v>
      </c>
      <c r="AA613" s="192"/>
      <c r="AB613" s="193"/>
    </row>
    <row r="614" spans="2:28">
      <c r="B614" s="189">
        <f>IF(J614=0,0,U614)</f>
        <v>0</v>
      </c>
      <c r="C614" s="189">
        <f ca="1">IF(OR(J614=0,I614=0),0,IF(_xlfn.IFNA(MATCH(B614,OFFSET($B$5,,,$G614,),),0)&gt;0,0,MAX(OFFSET($C$5,,,$G614,))+1))</f>
        <v>0</v>
      </c>
      <c r="D614" s="189">
        <f>IF(J614=0,0,N614&amp;"-"&amp;U614)</f>
        <v>0</v>
      </c>
      <c r="E614" s="189">
        <f ca="1">IF(OR(J614=0,I614=0),0,IF(_xlfn.IFNA(MATCH(D614,OFFSET($D$5,,,$G614,),),0)&gt;0,0,_xlfn.MAXIFS(OFFSET($E$5,,,$G614,),OFFSET($J$5,,,$G614,),J614)+1))</f>
        <v>0</v>
      </c>
      <c r="F614" s="189">
        <f>IF(J614=0,0,E614&amp;"-"&amp;N614)</f>
        <v>0</v>
      </c>
      <c r="G614" s="189" cm="1">
        <f t="array" aca="1" ref="G614" ca="1">OFFSET(G614,-1,,,)+1</f>
        <v>609</v>
      </c>
      <c r="H614" s="189">
        <f>IF(OR($K614=0,$K614=""),$W614,0)</f>
        <v>0</v>
      </c>
      <c r="I614" s="189">
        <f>H614*R614</f>
        <v>0</v>
      </c>
      <c r="J614" s="179">
        <f>IF(AND(I614&lt;&gt;0,OR(K614=0,K614="")),N614&amp;" - Mapa",0)</f>
        <v>0</v>
      </c>
      <c r="K614" s="173" t="s">
        <v>3322</v>
      </c>
      <c r="L614" s="174" t="str" cm="1">
        <f t="array" aca="1" ref="L614" ca="1">IF($K614="",OFFSET(L614,-1,,,),K614)</f>
        <v>02.10.01.01</v>
      </c>
      <c r="M614" s="175" t="str" cm="1">
        <f t="array" aca="1" ref="M614" ca="1">IF(OR($K614=0,$K614=""),OFFSET(M614,-1,,,),O614)</f>
        <v>EXECUÇÃO DE SERVIÇO DE ESCAVAÇÃO MANUAL, APILOAMENTO DE FUNDO DE VALA</v>
      </c>
      <c r="N614" s="67" t="s">
        <v>415</v>
      </c>
      <c r="O614" s="68" t="s">
        <v>4263</v>
      </c>
      <c r="P614" s="68"/>
      <c r="Q614" s="68" t="s">
        <v>3256</v>
      </c>
      <c r="R614" s="69">
        <v>38.200000000000003</v>
      </c>
      <c r="S614" s="70">
        <v>36.5</v>
      </c>
      <c r="T614" s="70">
        <v>1394.3000000000002</v>
      </c>
      <c r="U614" s="67"/>
      <c r="V614" s="71"/>
      <c r="W614" s="171"/>
      <c r="X614" s="172"/>
      <c r="Y614" s="176">
        <f>X614+W614</f>
        <v>0</v>
      </c>
      <c r="AA614" s="192"/>
      <c r="AB614" s="193"/>
    </row>
    <row r="615" spans="2:28" hidden="1">
      <c r="B615" s="189">
        <f t="shared" ref="B615:B618" si="623">IF(J615=0,0,U615)</f>
        <v>0</v>
      </c>
      <c r="C615" s="189">
        <f t="shared" ref="C615:C618" ca="1" si="624">IF(OR(J615=0,I615=0),0,IF(_xlfn.IFNA(MATCH(B615,OFFSET($B$5,,,$G615,),),0)&gt;0,0,MAX(OFFSET($C$5,,,$G615,))+1))</f>
        <v>0</v>
      </c>
      <c r="D615" s="189">
        <f t="shared" ref="D615:D618" si="625">IF(J615=0,0,N615&amp;"-"&amp;U615)</f>
        <v>0</v>
      </c>
      <c r="E615" s="189">
        <f t="shared" ref="E615:E618" ca="1" si="626">IF(OR(J615=0,I615=0),0,IF(_xlfn.IFNA(MATCH(D615,OFFSET($D$5,,,$G615,),),0)&gt;0,0,_xlfn.MAXIFS(OFFSET($E$5,,,$G615,),OFFSET($J$5,,,$G615,),J615)+1))</f>
        <v>0</v>
      </c>
      <c r="F615" s="189">
        <f t="shared" ref="F615:F618" si="627">IF(J615=0,0,E615&amp;"-"&amp;N615)</f>
        <v>0</v>
      </c>
      <c r="G615" s="189" cm="1">
        <f t="array" aca="1" ref="G615" ca="1">OFFSET(G615,-1,,,)+1</f>
        <v>610</v>
      </c>
      <c r="H615" s="189">
        <f t="shared" ref="H615:H618" si="628">IF(OR($K615=0,$K615=""),$W615,0)</f>
        <v>0</v>
      </c>
      <c r="I615" s="189">
        <f t="shared" ref="I615:I618" si="629">H615*R615</f>
        <v>0</v>
      </c>
      <c r="J615" s="179">
        <f t="shared" ref="J615:J618" si="630">IF(AND(I615&lt;&gt;0,OR(K615=0,K615="")),N615&amp;" - Mapa",0)</f>
        <v>0</v>
      </c>
      <c r="K615" s="173"/>
      <c r="L615" s="174" t="str" cm="1">
        <f t="array" aca="1" ref="L615" ca="1">IF($K615="",OFFSET(L615,-1,,,),K615)</f>
        <v>02.10.01.01</v>
      </c>
      <c r="M615" s="175" t="str" cm="1">
        <f t="array" aca="1" ref="M615" ca="1">IF(OR($K615=0,$K615=""),OFFSET(M615,-1,,,),O615)</f>
        <v>EXECUÇÃO DE SERVIÇO DE ESCAVAÇÃO MANUAL, APILOAMENTO DE FUNDO DE VALA</v>
      </c>
      <c r="N615" s="67" t="s">
        <v>416</v>
      </c>
      <c r="O615" s="68" t="s">
        <v>417</v>
      </c>
      <c r="P615" s="68"/>
      <c r="Q615" s="68" t="s">
        <v>3258</v>
      </c>
      <c r="R615" s="69">
        <v>38.200000000000003</v>
      </c>
      <c r="S615" s="70">
        <v>8</v>
      </c>
      <c r="T615" s="70">
        <v>305.60000000000002</v>
      </c>
      <c r="U615" s="67" t="s">
        <v>277</v>
      </c>
      <c r="V615" s="71" t="s">
        <v>278</v>
      </c>
      <c r="W615" s="171"/>
      <c r="X615" s="172"/>
      <c r="Y615" s="176">
        <f t="shared" ref="Y615:Y618" si="631">X615+W615</f>
        <v>0</v>
      </c>
      <c r="AA615" s="192"/>
      <c r="AB615" s="193"/>
    </row>
    <row r="616" spans="2:28" hidden="1">
      <c r="B616" s="189">
        <f t="shared" si="623"/>
        <v>0</v>
      </c>
      <c r="C616" s="189">
        <f t="shared" ca="1" si="624"/>
        <v>0</v>
      </c>
      <c r="D616" s="189">
        <f t="shared" si="625"/>
        <v>0</v>
      </c>
      <c r="E616" s="189">
        <f t="shared" ca="1" si="626"/>
        <v>0</v>
      </c>
      <c r="F616" s="189">
        <f t="shared" si="627"/>
        <v>0</v>
      </c>
      <c r="G616" s="189" cm="1">
        <f t="array" aca="1" ref="G616" ca="1">OFFSET(G616,-1,,,)+1</f>
        <v>611</v>
      </c>
      <c r="H616" s="189">
        <f t="shared" si="628"/>
        <v>0</v>
      </c>
      <c r="I616" s="189">
        <f t="shared" si="629"/>
        <v>0</v>
      </c>
      <c r="J616" s="179">
        <f t="shared" si="630"/>
        <v>0</v>
      </c>
      <c r="K616" s="173"/>
      <c r="L616" s="174" t="str" cm="1">
        <f t="array" aca="1" ref="L616" ca="1">IF($K616="",OFFSET(L616,-1,,,),K616)</f>
        <v>02.10.01.01</v>
      </c>
      <c r="M616" s="175" t="str" cm="1">
        <f t="array" aca="1" ref="M616" ca="1">IF(OR($K616=0,$K616=""),OFFSET(M616,-1,,,),O616)</f>
        <v>EXECUÇÃO DE SERVIÇO DE ESCAVAÇÃO MANUAL, APILOAMENTO DE FUNDO DE VALA</v>
      </c>
      <c r="N616" s="67" t="s">
        <v>418</v>
      </c>
      <c r="O616" s="68" t="s">
        <v>419</v>
      </c>
      <c r="P616" s="68"/>
      <c r="Q616" s="68" t="s">
        <v>3256</v>
      </c>
      <c r="R616" s="69">
        <v>38.200000000000003</v>
      </c>
      <c r="S616" s="70">
        <v>28.5</v>
      </c>
      <c r="T616" s="70">
        <v>1088.7</v>
      </c>
      <c r="U616" s="67" t="s">
        <v>277</v>
      </c>
      <c r="V616" s="71" t="s">
        <v>278</v>
      </c>
      <c r="W616" s="171"/>
      <c r="X616" s="172"/>
      <c r="Y616" s="176">
        <f t="shared" si="631"/>
        <v>0</v>
      </c>
      <c r="AA616" s="192"/>
      <c r="AB616" s="193"/>
    </row>
    <row r="617" spans="2:28">
      <c r="B617" s="189">
        <f t="shared" si="623"/>
        <v>0</v>
      </c>
      <c r="C617" s="189">
        <f t="shared" ca="1" si="624"/>
        <v>0</v>
      </c>
      <c r="D617" s="189">
        <f t="shared" si="625"/>
        <v>0</v>
      </c>
      <c r="E617" s="189">
        <f t="shared" ca="1" si="626"/>
        <v>0</v>
      </c>
      <c r="F617" s="189">
        <f t="shared" si="627"/>
        <v>0</v>
      </c>
      <c r="G617" s="189" cm="1">
        <f t="array" aca="1" ref="G617" ca="1">OFFSET(G617,-1,,,)+1</f>
        <v>612</v>
      </c>
      <c r="H617" s="189">
        <f t="shared" si="628"/>
        <v>0</v>
      </c>
      <c r="I617" s="189">
        <f t="shared" si="629"/>
        <v>0</v>
      </c>
      <c r="J617" s="179">
        <f t="shared" si="630"/>
        <v>0</v>
      </c>
      <c r="K617" s="173" t="s">
        <v>3323</v>
      </c>
      <c r="L617" s="174" t="str" cm="1">
        <f t="array" aca="1" ref="L617" ca="1">IF($K617="",OFFSET(L617,-1,,,),K617)</f>
        <v>02.10.01.02</v>
      </c>
      <c r="M617" s="175" t="str" cm="1">
        <f t="array" aca="1" ref="M617" ca="1">IF(OR($K617=0,$K617=""),OFFSET(M617,-1,,,),O617)</f>
        <v>ENVELOPAMENTO DE TUBULAÇÃO EM AREIA</v>
      </c>
      <c r="N617" s="67" t="s">
        <v>280</v>
      </c>
      <c r="O617" s="68" t="s">
        <v>4264</v>
      </c>
      <c r="P617" s="68"/>
      <c r="Q617" s="68" t="s">
        <v>3256</v>
      </c>
      <c r="R617" s="69">
        <v>19.100000000000001</v>
      </c>
      <c r="S617" s="70">
        <v>220</v>
      </c>
      <c r="T617" s="70">
        <v>4202</v>
      </c>
      <c r="U617" s="67"/>
      <c r="V617" s="71"/>
      <c r="W617" s="171"/>
      <c r="X617" s="172"/>
      <c r="Y617" s="176">
        <f t="shared" si="631"/>
        <v>0</v>
      </c>
      <c r="AA617" s="192"/>
      <c r="AB617" s="193"/>
    </row>
    <row r="618" spans="2:28" hidden="1">
      <c r="B618" s="189">
        <f t="shared" si="623"/>
        <v>0</v>
      </c>
      <c r="C618" s="189">
        <f t="shared" ca="1" si="624"/>
        <v>0</v>
      </c>
      <c r="D618" s="189">
        <f t="shared" si="625"/>
        <v>0</v>
      </c>
      <c r="E618" s="189">
        <f t="shared" ca="1" si="626"/>
        <v>0</v>
      </c>
      <c r="F618" s="189">
        <f t="shared" si="627"/>
        <v>0</v>
      </c>
      <c r="G618" s="189" cm="1">
        <f t="array" aca="1" ref="G618" ca="1">OFFSET(G618,-1,,,)+1</f>
        <v>613</v>
      </c>
      <c r="H618" s="189">
        <f t="shared" si="628"/>
        <v>0</v>
      </c>
      <c r="I618" s="189">
        <f t="shared" si="629"/>
        <v>0</v>
      </c>
      <c r="J618" s="179">
        <f t="shared" si="630"/>
        <v>0</v>
      </c>
      <c r="K618" s="173"/>
      <c r="L618" s="174" t="str" cm="1">
        <f t="array" aca="1" ref="L618" ca="1">IF($K618="",OFFSET(L618,-1,,,),K618)</f>
        <v>02.10.01.02</v>
      </c>
      <c r="M618" s="175" t="str" cm="1">
        <f t="array" aca="1" ref="M618" ca="1">IF(OR($K618=0,$K618=""),OFFSET(M618,-1,,,),O618)</f>
        <v>ENVELOPAMENTO DE TUBULAÇÃO EM AREIA</v>
      </c>
      <c r="N618" s="67" t="s">
        <v>180</v>
      </c>
      <c r="O618" s="68" t="s">
        <v>181</v>
      </c>
      <c r="P618" s="68"/>
      <c r="Q618" s="68" t="s">
        <v>3256</v>
      </c>
      <c r="R618" s="69">
        <v>19.100000000000001</v>
      </c>
      <c r="S618" s="70">
        <v>200</v>
      </c>
      <c r="T618" s="70">
        <v>3820.0000000000005</v>
      </c>
      <c r="U618" s="67" t="s">
        <v>277</v>
      </c>
      <c r="V618" s="71" t="s">
        <v>278</v>
      </c>
      <c r="W618" s="171"/>
      <c r="X618" s="172"/>
      <c r="Y618" s="176">
        <f t="shared" si="631"/>
        <v>0</v>
      </c>
      <c r="AA618" s="192"/>
      <c r="AB618" s="193"/>
    </row>
    <row r="619" spans="2:28" hidden="1">
      <c r="B619" s="189">
        <f t="shared" si="466"/>
        <v>0</v>
      </c>
      <c r="C619" s="189">
        <f t="shared" ca="1" si="467"/>
        <v>0</v>
      </c>
      <c r="D619" s="189">
        <f t="shared" si="468"/>
        <v>0</v>
      </c>
      <c r="E619" s="189">
        <f t="shared" ca="1" si="469"/>
        <v>0</v>
      </c>
      <c r="F619" s="189">
        <f t="shared" si="470"/>
        <v>0</v>
      </c>
      <c r="G619" s="189" cm="1">
        <f t="array" aca="1" ref="G619" ca="1">OFFSET(G619,-1,,,)+1</f>
        <v>614</v>
      </c>
      <c r="H619" s="189">
        <f t="shared" si="456"/>
        <v>0</v>
      </c>
      <c r="I619" s="189">
        <f t="shared" si="471"/>
        <v>0</v>
      </c>
      <c r="J619" s="179">
        <f t="shared" si="472"/>
        <v>0</v>
      </c>
      <c r="K619" s="173"/>
      <c r="L619" s="174" t="str" cm="1">
        <f t="array" aca="1" ref="L619" ca="1">IF($K619="",OFFSET(L619,-1,,,),K619)</f>
        <v>02.10.01.02</v>
      </c>
      <c r="M619" s="175" t="str" cm="1">
        <f t="array" aca="1" ref="M619" ca="1">IF(OR($K619=0,$K619=""),OFFSET(M619,-1,,,),O619)</f>
        <v>ENVELOPAMENTO DE TUBULAÇÃO EM AREIA</v>
      </c>
      <c r="N619" s="67" t="s">
        <v>281</v>
      </c>
      <c r="O619" s="68" t="s">
        <v>282</v>
      </c>
      <c r="P619" s="68"/>
      <c r="Q619" s="68" t="s">
        <v>3253</v>
      </c>
      <c r="R619" s="69">
        <v>19.100000000000001</v>
      </c>
      <c r="S619" s="70">
        <v>20</v>
      </c>
      <c r="T619" s="70">
        <v>382</v>
      </c>
      <c r="U619" s="67" t="s">
        <v>277</v>
      </c>
      <c r="V619" s="71" t="s">
        <v>278</v>
      </c>
      <c r="W619" s="171"/>
      <c r="X619" s="172"/>
      <c r="Y619" s="176">
        <f t="shared" si="473"/>
        <v>0</v>
      </c>
      <c r="AA619" s="192"/>
      <c r="AB619" s="193"/>
    </row>
    <row r="620" spans="2:28">
      <c r="B620" s="189">
        <f t="shared" si="466"/>
        <v>0</v>
      </c>
      <c r="C620" s="189">
        <f t="shared" ca="1" si="467"/>
        <v>0</v>
      </c>
      <c r="D620" s="189">
        <f t="shared" si="468"/>
        <v>0</v>
      </c>
      <c r="E620" s="189">
        <f t="shared" ca="1" si="469"/>
        <v>0</v>
      </c>
      <c r="F620" s="189">
        <f t="shared" si="470"/>
        <v>0</v>
      </c>
      <c r="G620" s="189" cm="1">
        <f t="array" aca="1" ref="G620" ca="1">OFFSET(G620,-1,,,)+1</f>
        <v>615</v>
      </c>
      <c r="H620" s="189">
        <f t="shared" si="456"/>
        <v>0</v>
      </c>
      <c r="I620" s="189">
        <f t="shared" si="471"/>
        <v>0</v>
      </c>
      <c r="J620" s="179">
        <f t="shared" si="472"/>
        <v>0</v>
      </c>
      <c r="K620" s="173" t="s">
        <v>3324</v>
      </c>
      <c r="L620" s="174" t="str" cm="1">
        <f t="array" aca="1" ref="L620" ca="1">IF($K620="",OFFSET(L620,-1,,,),K620)</f>
        <v>02.10.01.03</v>
      </c>
      <c r="M620" s="175" t="str" cm="1">
        <f t="array" aca="1" ref="M620" ca="1">IF(OR($K620=0,$K620=""),OFFSET(M620,-1,,,),O620)</f>
        <v>REATERRO COMPACTADO ACIMA 95% PN</v>
      </c>
      <c r="N620" s="67" t="s">
        <v>284</v>
      </c>
      <c r="O620" s="68" t="s">
        <v>4265</v>
      </c>
      <c r="P620" s="68"/>
      <c r="Q620" s="68" t="s">
        <v>3256</v>
      </c>
      <c r="R620" s="69">
        <v>19.100000000000001</v>
      </c>
      <c r="S620" s="70">
        <v>16.5</v>
      </c>
      <c r="T620" s="70">
        <v>315.15000000000003</v>
      </c>
      <c r="U620" s="67"/>
      <c r="V620" s="71"/>
      <c r="W620" s="171"/>
      <c r="X620" s="172"/>
      <c r="Y620" s="176">
        <f t="shared" si="473"/>
        <v>0</v>
      </c>
      <c r="AA620" s="192"/>
      <c r="AB620" s="193"/>
    </row>
    <row r="621" spans="2:28" hidden="1">
      <c r="B621" s="189">
        <f t="shared" si="466"/>
        <v>0</v>
      </c>
      <c r="C621" s="189">
        <f t="shared" ca="1" si="467"/>
        <v>0</v>
      </c>
      <c r="D621" s="189">
        <f t="shared" si="468"/>
        <v>0</v>
      </c>
      <c r="E621" s="189">
        <f t="shared" ca="1" si="469"/>
        <v>0</v>
      </c>
      <c r="F621" s="189">
        <f t="shared" si="470"/>
        <v>0</v>
      </c>
      <c r="G621" s="189" cm="1">
        <f t="array" aca="1" ref="G621" ca="1">OFFSET(G621,-1,,,)+1</f>
        <v>616</v>
      </c>
      <c r="H621" s="189">
        <f t="shared" si="456"/>
        <v>0</v>
      </c>
      <c r="I621" s="189">
        <f t="shared" si="471"/>
        <v>0</v>
      </c>
      <c r="J621" s="179">
        <f t="shared" si="472"/>
        <v>0</v>
      </c>
      <c r="K621" s="173"/>
      <c r="L621" s="174" t="str" cm="1">
        <f t="array" aca="1" ref="L621" ca="1">IF($K621="",OFFSET(L621,-1,,,),K621)</f>
        <v>02.10.01.03</v>
      </c>
      <c r="M621" s="175" t="str" cm="1">
        <f t="array" aca="1" ref="M621" ca="1">IF(OR($K621=0,$K621=""),OFFSET(M621,-1,,,),O621)</f>
        <v>REATERRO COMPACTADO ACIMA 95% PN</v>
      </c>
      <c r="N621" s="67" t="s">
        <v>285</v>
      </c>
      <c r="O621" s="68" t="s">
        <v>286</v>
      </c>
      <c r="P621" s="68"/>
      <c r="Q621" s="68" t="s">
        <v>3256</v>
      </c>
      <c r="R621" s="69">
        <v>19.100000000000001</v>
      </c>
      <c r="S621" s="70">
        <v>16.5</v>
      </c>
      <c r="T621" s="70">
        <v>315.15000000000003</v>
      </c>
      <c r="U621" s="67" t="s">
        <v>277</v>
      </c>
      <c r="V621" s="71" t="s">
        <v>278</v>
      </c>
      <c r="W621" s="171"/>
      <c r="X621" s="172"/>
      <c r="Y621" s="176">
        <f t="shared" si="473"/>
        <v>0</v>
      </c>
      <c r="AA621" s="192"/>
      <c r="AB621" s="193"/>
    </row>
    <row r="622" spans="2:28">
      <c r="B622" s="189">
        <f t="shared" si="466"/>
        <v>0</v>
      </c>
      <c r="C622" s="189">
        <f t="shared" ca="1" si="467"/>
        <v>0</v>
      </c>
      <c r="D622" s="189">
        <f t="shared" si="468"/>
        <v>0</v>
      </c>
      <c r="E622" s="189">
        <f t="shared" ca="1" si="469"/>
        <v>0</v>
      </c>
      <c r="F622" s="189">
        <f t="shared" si="470"/>
        <v>0</v>
      </c>
      <c r="G622" s="189" cm="1">
        <f t="array" aca="1" ref="G622" ca="1">OFFSET(G622,-1,,,)+1</f>
        <v>617</v>
      </c>
      <c r="H622" s="189">
        <f t="shared" si="456"/>
        <v>0</v>
      </c>
      <c r="I622" s="189">
        <f t="shared" si="471"/>
        <v>0</v>
      </c>
      <c r="J622" s="179">
        <f t="shared" si="472"/>
        <v>0</v>
      </c>
      <c r="K622" s="173" t="s">
        <v>3325</v>
      </c>
      <c r="L622" s="174" t="str" cm="1">
        <f t="array" aca="1" ref="L622" ca="1">IF($K622="",OFFSET(L622,-1,,,),K622)</f>
        <v>02.10.01.04</v>
      </c>
      <c r="M622" s="175" t="str" cm="1">
        <f t="array" aca="1" ref="M622" ca="1">IF(OR($K622=0,$K622=""),OFFSET(M622,-1,,,),O622)</f>
        <v>TRANSPORTE BOTA FORA DE TERRA CUBICAGEM DE CORTE</v>
      </c>
      <c r="N622" s="67" t="s">
        <v>288</v>
      </c>
      <c r="O622" s="68" t="s">
        <v>4219</v>
      </c>
      <c r="P622" s="68"/>
      <c r="Q622" s="68" t="s">
        <v>3256</v>
      </c>
      <c r="R622" s="69">
        <v>19.100000000000001</v>
      </c>
      <c r="S622" s="70">
        <v>78</v>
      </c>
      <c r="T622" s="70">
        <v>1489.8000000000002</v>
      </c>
      <c r="U622" s="67"/>
      <c r="V622" s="71"/>
      <c r="W622" s="171"/>
      <c r="X622" s="172"/>
      <c r="Y622" s="176">
        <f t="shared" si="473"/>
        <v>0</v>
      </c>
      <c r="AA622" s="192"/>
      <c r="AB622" s="193"/>
    </row>
    <row r="623" spans="2:28" hidden="1">
      <c r="B623" s="189">
        <f t="shared" si="466"/>
        <v>0</v>
      </c>
      <c r="C623" s="189">
        <f t="shared" ca="1" si="467"/>
        <v>0</v>
      </c>
      <c r="D623" s="189">
        <f t="shared" si="468"/>
        <v>0</v>
      </c>
      <c r="E623" s="189">
        <f t="shared" ca="1" si="469"/>
        <v>0</v>
      </c>
      <c r="F623" s="189">
        <f t="shared" si="470"/>
        <v>0</v>
      </c>
      <c r="G623" s="189" cm="1">
        <f t="array" aca="1" ref="G623" ca="1">OFFSET(G623,-1,,,)+1</f>
        <v>618</v>
      </c>
      <c r="H623" s="189">
        <f t="shared" si="456"/>
        <v>0</v>
      </c>
      <c r="I623" s="189">
        <f t="shared" si="471"/>
        <v>0</v>
      </c>
      <c r="J623" s="179">
        <f t="shared" si="472"/>
        <v>0</v>
      </c>
      <c r="K623" s="173"/>
      <c r="L623" s="174" t="str" cm="1">
        <f t="array" aca="1" ref="L623" ca="1">IF($K623="",OFFSET(L623,-1,,,),K623)</f>
        <v>02.10.01.04</v>
      </c>
      <c r="M623" s="175" t="str" cm="1">
        <f t="array" aca="1" ref="M623" ca="1">IF(OR($K623=0,$K623=""),OFFSET(M623,-1,,,),O623)</f>
        <v>TRANSPORTE BOTA FORA DE TERRA CUBICAGEM DE CORTE</v>
      </c>
      <c r="N623" s="67" t="s">
        <v>289</v>
      </c>
      <c r="O623" s="68" t="s">
        <v>290</v>
      </c>
      <c r="P623" s="68"/>
      <c r="Q623" s="68" t="s">
        <v>3256</v>
      </c>
      <c r="R623" s="69">
        <v>24.83</v>
      </c>
      <c r="S623" s="70">
        <v>60</v>
      </c>
      <c r="T623" s="70">
        <v>1489.8</v>
      </c>
      <c r="U623" s="67" t="s">
        <v>277</v>
      </c>
      <c r="V623" s="71" t="s">
        <v>278</v>
      </c>
      <c r="W623" s="171"/>
      <c r="X623" s="172"/>
      <c r="Y623" s="176">
        <f t="shared" si="473"/>
        <v>0</v>
      </c>
      <c r="AA623" s="192"/>
      <c r="AB623" s="193"/>
    </row>
    <row r="624" spans="2:28" hidden="1">
      <c r="B624" s="189">
        <f t="shared" si="466"/>
        <v>0</v>
      </c>
      <c r="C624" s="189">
        <f t="shared" ca="1" si="467"/>
        <v>0</v>
      </c>
      <c r="D624" s="189">
        <f t="shared" si="468"/>
        <v>0</v>
      </c>
      <c r="E624" s="189">
        <f t="shared" ca="1" si="469"/>
        <v>0</v>
      </c>
      <c r="F624" s="189">
        <f t="shared" si="470"/>
        <v>0</v>
      </c>
      <c r="G624" s="189" cm="1">
        <f t="array" aca="1" ref="G624" ca="1">OFFSET(G624,-1,,,)+1</f>
        <v>619</v>
      </c>
      <c r="H624" s="189">
        <f t="shared" si="456"/>
        <v>0</v>
      </c>
      <c r="I624" s="189">
        <f t="shared" si="471"/>
        <v>0</v>
      </c>
      <c r="J624" s="179">
        <f t="shared" si="472"/>
        <v>0</v>
      </c>
      <c r="K624" s="173" t="s">
        <v>558</v>
      </c>
      <c r="L624" s="174" t="str" cm="1">
        <f t="array" aca="1" ref="L624" ca="1">IF($K624="",OFFSET(L624,-1,,,),K624)</f>
        <v>02.10.02</v>
      </c>
      <c r="M624" s="175" t="str" cm="1">
        <f t="array" aca="1" ref="M624" ca="1">IF(OR($K624=0,$K624=""),OFFSET(M624,-1,,,),O624)</f>
        <v>AGRIGO DE GÁS</v>
      </c>
      <c r="N624" s="67" t="s">
        <v>143</v>
      </c>
      <c r="O624" s="68" t="s">
        <v>4346</v>
      </c>
      <c r="P624" s="68"/>
      <c r="Q624" s="68"/>
      <c r="R624" s="69"/>
      <c r="S624" s="70"/>
      <c r="T624" s="70">
        <v>0</v>
      </c>
      <c r="U624" s="67"/>
      <c r="V624" s="71"/>
      <c r="W624" s="171"/>
      <c r="X624" s="172"/>
      <c r="Y624" s="176">
        <f t="shared" si="473"/>
        <v>0</v>
      </c>
      <c r="AA624" s="192"/>
      <c r="AB624" s="193"/>
    </row>
    <row r="625" spans="2:28" hidden="1">
      <c r="B625" s="189">
        <f t="shared" si="466"/>
        <v>0</v>
      </c>
      <c r="C625" s="189">
        <f t="shared" ca="1" si="467"/>
        <v>0</v>
      </c>
      <c r="D625" s="189">
        <f t="shared" si="468"/>
        <v>0</v>
      </c>
      <c r="E625" s="189">
        <f t="shared" ca="1" si="469"/>
        <v>0</v>
      </c>
      <c r="F625" s="189">
        <f t="shared" si="470"/>
        <v>0</v>
      </c>
      <c r="G625" s="189" cm="1">
        <f t="array" aca="1" ref="G625" ca="1">OFFSET(G625,-1,,,)+1</f>
        <v>620</v>
      </c>
      <c r="H625" s="189">
        <f t="shared" si="456"/>
        <v>0</v>
      </c>
      <c r="I625" s="189">
        <f t="shared" si="471"/>
        <v>0</v>
      </c>
      <c r="J625" s="179">
        <f t="shared" si="472"/>
        <v>0</v>
      </c>
      <c r="K625" s="173" t="s">
        <v>3326</v>
      </c>
      <c r="L625" s="174" t="str" cm="1">
        <f t="array" aca="1" ref="L625" ca="1">IF($K625="",OFFSET(L625,-1,,,),K625)</f>
        <v>02.10.02.01</v>
      </c>
      <c r="M625" s="175" t="str" cm="1">
        <f t="array" aca="1" ref="M625" ca="1">IF(OR($K625=0,$K625=""),OFFSET(M625,-1,,,),O625)</f>
        <v>ESTRUTURA</v>
      </c>
      <c r="N625" s="67" t="s">
        <v>143</v>
      </c>
      <c r="O625" s="68" t="s">
        <v>308</v>
      </c>
      <c r="P625" s="68"/>
      <c r="Q625" s="68"/>
      <c r="R625" s="69"/>
      <c r="S625" s="70"/>
      <c r="T625" s="70">
        <v>0</v>
      </c>
      <c r="U625" s="67"/>
      <c r="V625" s="71"/>
      <c r="W625" s="171"/>
      <c r="X625" s="172"/>
      <c r="Y625" s="176">
        <f t="shared" si="473"/>
        <v>0</v>
      </c>
      <c r="AA625" s="192"/>
      <c r="AB625" s="193"/>
    </row>
    <row r="626" spans="2:28">
      <c r="B626" s="189">
        <f t="shared" si="466"/>
        <v>0</v>
      </c>
      <c r="C626" s="189">
        <f t="shared" ca="1" si="467"/>
        <v>0</v>
      </c>
      <c r="D626" s="189">
        <f t="shared" si="468"/>
        <v>0</v>
      </c>
      <c r="E626" s="189">
        <f t="shared" ca="1" si="469"/>
        <v>0</v>
      </c>
      <c r="F626" s="189">
        <f t="shared" si="470"/>
        <v>0</v>
      </c>
      <c r="G626" s="189" cm="1">
        <f t="array" aca="1" ref="G626" ca="1">OFFSET(G626,-1,,,)+1</f>
        <v>621</v>
      </c>
      <c r="H626" s="189">
        <f t="shared" si="456"/>
        <v>0</v>
      </c>
      <c r="I626" s="189">
        <f t="shared" si="471"/>
        <v>0</v>
      </c>
      <c r="J626" s="179">
        <f t="shared" si="472"/>
        <v>0</v>
      </c>
      <c r="K626" s="173" t="s">
        <v>3327</v>
      </c>
      <c r="L626" s="174" t="str" cm="1">
        <f t="array" aca="1" ref="L626" ca="1">IF($K626="",OFFSET(L626,-1,,,),K626)</f>
        <v>02.10.02.01.01</v>
      </c>
      <c r="M626" s="175" t="str" cm="1">
        <f t="array" aca="1" ref="M626" ca="1">IF(OR($K626=0,$K626=""),OFFSET(M626,-1,,,),O626)</f>
        <v>FABRICAÇÃO DE FORMA FEITA EM OBRA PARA LAJES EM CHAPA COMPENSADA PLASTIFICADA E=18MM - 1 APROVEITAMENTO</v>
      </c>
      <c r="N626" s="67" t="s">
        <v>309</v>
      </c>
      <c r="O626" s="68" t="s">
        <v>4334</v>
      </c>
      <c r="P626" s="68"/>
      <c r="Q626" s="68" t="s">
        <v>3258</v>
      </c>
      <c r="R626" s="69">
        <v>1.24</v>
      </c>
      <c r="S626" s="70">
        <v>162.70949999999999</v>
      </c>
      <c r="T626" s="70">
        <v>201.75977999999998</v>
      </c>
      <c r="U626" s="67"/>
      <c r="V626" s="71"/>
      <c r="W626" s="171"/>
      <c r="X626" s="172"/>
      <c r="Y626" s="176">
        <f t="shared" si="473"/>
        <v>0</v>
      </c>
      <c r="AA626" s="192"/>
      <c r="AB626" s="193"/>
    </row>
    <row r="627" spans="2:28" hidden="1">
      <c r="B627" s="189">
        <f t="shared" si="466"/>
        <v>0</v>
      </c>
      <c r="C627" s="189">
        <f t="shared" ca="1" si="467"/>
        <v>0</v>
      </c>
      <c r="D627" s="189">
        <f t="shared" si="468"/>
        <v>0</v>
      </c>
      <c r="E627" s="189">
        <f t="shared" ca="1" si="469"/>
        <v>0</v>
      </c>
      <c r="F627" s="189">
        <f t="shared" si="470"/>
        <v>0</v>
      </c>
      <c r="G627" s="189" cm="1">
        <f t="array" aca="1" ref="G627" ca="1">OFFSET(G627,-1,,,)+1</f>
        <v>622</v>
      </c>
      <c r="H627" s="189">
        <f t="shared" si="456"/>
        <v>0</v>
      </c>
      <c r="I627" s="189">
        <f t="shared" si="471"/>
        <v>0</v>
      </c>
      <c r="J627" s="179">
        <f t="shared" si="472"/>
        <v>0</v>
      </c>
      <c r="K627" s="173"/>
      <c r="L627" s="174" t="str" cm="1">
        <f t="array" aca="1" ref="L627" ca="1">IF($K627="",OFFSET(L627,-1,,,),K627)</f>
        <v>02.10.02.01.01</v>
      </c>
      <c r="M627" s="175" t="str" cm="1">
        <f t="array" aca="1" ref="M627" ca="1">IF(OR($K627=0,$K627=""),OFFSET(M627,-1,,,),O627)</f>
        <v>FABRICAÇÃO DE FORMA FEITA EM OBRA PARA LAJES EM CHAPA COMPENSADA PLASTIFICADA E=18MM - 1 APROVEITAMENTO</v>
      </c>
      <c r="N627" s="67" t="s">
        <v>171</v>
      </c>
      <c r="O627" s="68" t="s">
        <v>172</v>
      </c>
      <c r="P627" s="68"/>
      <c r="Q627" s="68" t="s">
        <v>3255</v>
      </c>
      <c r="R627" s="69">
        <v>0.248</v>
      </c>
      <c r="S627" s="70">
        <v>18</v>
      </c>
      <c r="T627" s="70">
        <v>4.4640000000000004</v>
      </c>
      <c r="U627" s="67" t="s">
        <v>277</v>
      </c>
      <c r="V627" s="71" t="s">
        <v>278</v>
      </c>
      <c r="W627" s="171"/>
      <c r="X627" s="172"/>
      <c r="Y627" s="176">
        <f t="shared" si="473"/>
        <v>0</v>
      </c>
      <c r="AA627" s="192"/>
      <c r="AB627" s="193"/>
    </row>
    <row r="628" spans="2:28" hidden="1">
      <c r="B628" s="189">
        <f t="shared" si="466"/>
        <v>0</v>
      </c>
      <c r="C628" s="189">
        <f t="shared" ca="1" si="467"/>
        <v>0</v>
      </c>
      <c r="D628" s="189">
        <f t="shared" si="468"/>
        <v>0</v>
      </c>
      <c r="E628" s="189">
        <f t="shared" ca="1" si="469"/>
        <v>0</v>
      </c>
      <c r="F628" s="189">
        <f t="shared" si="470"/>
        <v>0</v>
      </c>
      <c r="G628" s="189" cm="1">
        <f t="array" aca="1" ref="G628" ca="1">OFFSET(G628,-1,,,)+1</f>
        <v>623</v>
      </c>
      <c r="H628" s="189">
        <f t="shared" ref="H628:H710" si="632">IF(OR($K628=0,$K628=""),$W628,0)</f>
        <v>0</v>
      </c>
      <c r="I628" s="189">
        <f t="shared" si="471"/>
        <v>0</v>
      </c>
      <c r="J628" s="179">
        <f t="shared" si="472"/>
        <v>0</v>
      </c>
      <c r="K628" s="173"/>
      <c r="L628" s="174" t="str" cm="1">
        <f t="array" aca="1" ref="L628" ca="1">IF($K628="",OFFSET(L628,-1,,,),K628)</f>
        <v>02.10.02.01.01</v>
      </c>
      <c r="M628" s="175" t="str" cm="1">
        <f t="array" aca="1" ref="M628" ca="1">IF(OR($K628=0,$K628=""),OFFSET(M628,-1,,,),O628)</f>
        <v>FABRICAÇÃO DE FORMA FEITA EM OBRA PARA LAJES EM CHAPA COMPENSADA PLASTIFICADA E=18MM - 1 APROVEITAMENTO</v>
      </c>
      <c r="N628" s="67" t="s">
        <v>310</v>
      </c>
      <c r="O628" s="68" t="s">
        <v>311</v>
      </c>
      <c r="P628" s="68"/>
      <c r="Q628" s="68" t="s">
        <v>3254</v>
      </c>
      <c r="R628" s="69">
        <v>6.6128999999999993E-2</v>
      </c>
      <c r="S628" s="70">
        <v>3.2</v>
      </c>
      <c r="T628" s="70">
        <v>0.21161279999999999</v>
      </c>
      <c r="U628" s="67" t="s">
        <v>277</v>
      </c>
      <c r="V628" s="71" t="s">
        <v>278</v>
      </c>
      <c r="W628" s="171"/>
      <c r="X628" s="172"/>
      <c r="Y628" s="176">
        <f t="shared" si="473"/>
        <v>0</v>
      </c>
      <c r="AA628" s="192"/>
      <c r="AB628" s="193"/>
    </row>
    <row r="629" spans="2:28" hidden="1">
      <c r="B629" s="189">
        <f t="shared" ref="B629:B711" si="633">IF(J629=0,0,U629)</f>
        <v>0</v>
      </c>
      <c r="C629" s="189">
        <f t="shared" ref="C629:C711" ca="1" si="634">IF(OR(J629=0,I629=0),0,IF(_xlfn.IFNA(MATCH(B629,OFFSET($B$5,,,$G629,),),0)&gt;0,0,MAX(OFFSET($C$5,,,$G629,))+1))</f>
        <v>0</v>
      </c>
      <c r="D629" s="189">
        <f t="shared" ref="D629:D711" si="635">IF(J629=0,0,N629&amp;"-"&amp;U629)</f>
        <v>0</v>
      </c>
      <c r="E629" s="189">
        <f t="shared" ref="E629:E711" ca="1" si="636">IF(OR(J629=0,I629=0),0,IF(_xlfn.IFNA(MATCH(D629,OFFSET($D$5,,,$G629,),),0)&gt;0,0,_xlfn.MAXIFS(OFFSET($E$5,,,$G629,),OFFSET($J$5,,,$G629,),J629)+1))</f>
        <v>0</v>
      </c>
      <c r="F629" s="189">
        <f t="shared" ref="F629:F711" si="637">IF(J629=0,0,E629&amp;"-"&amp;N629)</f>
        <v>0</v>
      </c>
      <c r="G629" s="189" cm="1">
        <f t="array" aca="1" ref="G629" ca="1">OFFSET(G629,-1,,,)+1</f>
        <v>624</v>
      </c>
      <c r="H629" s="189">
        <f t="shared" si="632"/>
        <v>0</v>
      </c>
      <c r="I629" s="189">
        <f t="shared" ref="I629:I711" si="638">H629*R629</f>
        <v>0</v>
      </c>
      <c r="J629" s="179">
        <f t="shared" ref="J629:J711" si="639">IF(AND(I629&lt;&gt;0,OR(K629=0,K629="")),N629&amp;" - Mapa",0)</f>
        <v>0</v>
      </c>
      <c r="K629" s="173"/>
      <c r="L629" s="174" t="str" cm="1">
        <f t="array" aca="1" ref="L629" ca="1">IF($K629="",OFFSET(L629,-1,,,),K629)</f>
        <v>02.10.02.01.01</v>
      </c>
      <c r="M629" s="175" t="str" cm="1">
        <f t="array" aca="1" ref="M629" ca="1">IF(OR($K629=0,$K629=""),OFFSET(M629,-1,,,),O629)</f>
        <v>FABRICAÇÃO DE FORMA FEITA EM OBRA PARA LAJES EM CHAPA COMPENSADA PLASTIFICADA E=18MM - 1 APROVEITAMENTO</v>
      </c>
      <c r="N629" s="67" t="s">
        <v>312</v>
      </c>
      <c r="O629" s="68" t="s">
        <v>313</v>
      </c>
      <c r="P629" s="68"/>
      <c r="Q629" s="68" t="s">
        <v>3260</v>
      </c>
      <c r="R629" s="69">
        <v>0.52065099999999997</v>
      </c>
      <c r="S629" s="70">
        <v>285</v>
      </c>
      <c r="T629" s="70">
        <v>148.385535</v>
      </c>
      <c r="U629" s="67" t="s">
        <v>277</v>
      </c>
      <c r="V629" s="71" t="s">
        <v>278</v>
      </c>
      <c r="W629" s="171"/>
      <c r="X629" s="172"/>
      <c r="Y629" s="176">
        <f t="shared" si="473"/>
        <v>0</v>
      </c>
      <c r="AA629" s="192"/>
      <c r="AB629" s="193"/>
    </row>
    <row r="630" spans="2:28" hidden="1">
      <c r="B630" s="189">
        <f t="shared" si="633"/>
        <v>0</v>
      </c>
      <c r="C630" s="189">
        <f t="shared" ca="1" si="634"/>
        <v>0</v>
      </c>
      <c r="D630" s="189">
        <f t="shared" si="635"/>
        <v>0</v>
      </c>
      <c r="E630" s="189">
        <f t="shared" ca="1" si="636"/>
        <v>0</v>
      </c>
      <c r="F630" s="189">
        <f t="shared" si="637"/>
        <v>0</v>
      </c>
      <c r="G630" s="189" cm="1">
        <f t="array" aca="1" ref="G630" ca="1">OFFSET(G630,-1,,,)+1</f>
        <v>625</v>
      </c>
      <c r="H630" s="189">
        <f t="shared" si="632"/>
        <v>0</v>
      </c>
      <c r="I630" s="189">
        <f t="shared" si="638"/>
        <v>0</v>
      </c>
      <c r="J630" s="179">
        <f t="shared" si="639"/>
        <v>0</v>
      </c>
      <c r="K630" s="173"/>
      <c r="L630" s="174" t="str" cm="1">
        <f t="array" aca="1" ref="L630" ca="1">IF($K630="",OFFSET(L630,-1,,,),K630)</f>
        <v>02.10.02.01.01</v>
      </c>
      <c r="M630" s="175" t="str" cm="1">
        <f t="array" aca="1" ref="M630" ca="1">IF(OR($K630=0,$K630=""),OFFSET(M630,-1,,,),O630)</f>
        <v>FABRICAÇÃO DE FORMA FEITA EM OBRA PARA LAJES EM CHAPA COMPENSADA PLASTIFICADA E=18MM - 1 APROVEITAMENTO</v>
      </c>
      <c r="N630" s="67" t="s">
        <v>230</v>
      </c>
      <c r="O630" s="68" t="s">
        <v>231</v>
      </c>
      <c r="P630" s="68"/>
      <c r="Q630" s="68" t="s">
        <v>3261</v>
      </c>
      <c r="R630" s="69">
        <v>0.372</v>
      </c>
      <c r="S630" s="70">
        <v>22.31</v>
      </c>
      <c r="T630" s="70">
        <v>8.2993199999999998</v>
      </c>
      <c r="U630" s="67" t="s">
        <v>277</v>
      </c>
      <c r="V630" s="71" t="s">
        <v>278</v>
      </c>
      <c r="W630" s="171"/>
      <c r="X630" s="172"/>
      <c r="Y630" s="176">
        <f t="shared" si="473"/>
        <v>0</v>
      </c>
      <c r="AA630" s="192"/>
      <c r="AB630" s="193"/>
    </row>
    <row r="631" spans="2:28" hidden="1">
      <c r="B631" s="189">
        <f t="shared" si="633"/>
        <v>0</v>
      </c>
      <c r="C631" s="189">
        <f t="shared" ca="1" si="634"/>
        <v>0</v>
      </c>
      <c r="D631" s="189">
        <f t="shared" si="635"/>
        <v>0</v>
      </c>
      <c r="E631" s="189">
        <f t="shared" ca="1" si="636"/>
        <v>0</v>
      </c>
      <c r="F631" s="189">
        <f t="shared" si="637"/>
        <v>0</v>
      </c>
      <c r="G631" s="189" cm="1">
        <f t="array" aca="1" ref="G631" ca="1">OFFSET(G631,-1,,,)+1</f>
        <v>626</v>
      </c>
      <c r="H631" s="189">
        <f t="shared" si="632"/>
        <v>0</v>
      </c>
      <c r="I631" s="189">
        <f t="shared" si="638"/>
        <v>0</v>
      </c>
      <c r="J631" s="179">
        <f t="shared" si="639"/>
        <v>0</v>
      </c>
      <c r="K631" s="173"/>
      <c r="L631" s="174" t="str" cm="1">
        <f t="array" aca="1" ref="L631" ca="1">IF($K631="",OFFSET(L631,-1,,,),K631)</f>
        <v>02.10.02.01.01</v>
      </c>
      <c r="M631" s="175" t="str" cm="1">
        <f t="array" aca="1" ref="M631" ca="1">IF(OR($K631=0,$K631=""),OFFSET(M631,-1,,,),O631)</f>
        <v>FABRICAÇÃO DE FORMA FEITA EM OBRA PARA LAJES EM CHAPA COMPENSADA PLASTIFICADA E=18MM - 1 APROVEITAMENTO</v>
      </c>
      <c r="N631" s="67" t="s">
        <v>236</v>
      </c>
      <c r="O631" s="68" t="s">
        <v>237</v>
      </c>
      <c r="P631" s="68"/>
      <c r="Q631" s="68" t="s">
        <v>3262</v>
      </c>
      <c r="R631" s="69">
        <v>1.488</v>
      </c>
      <c r="S631" s="70">
        <v>27.15</v>
      </c>
      <c r="T631" s="70">
        <v>40.3992</v>
      </c>
      <c r="U631" s="67" t="s">
        <v>277</v>
      </c>
      <c r="V631" s="71" t="s">
        <v>278</v>
      </c>
      <c r="W631" s="171"/>
      <c r="X631" s="172"/>
      <c r="Y631" s="176">
        <f t="shared" si="473"/>
        <v>0</v>
      </c>
      <c r="AA631" s="192"/>
      <c r="AB631" s="193"/>
    </row>
    <row r="632" spans="2:28">
      <c r="B632" s="189">
        <f t="shared" si="633"/>
        <v>0</v>
      </c>
      <c r="C632" s="189">
        <f t="shared" ca="1" si="634"/>
        <v>0</v>
      </c>
      <c r="D632" s="189">
        <f t="shared" si="635"/>
        <v>0</v>
      </c>
      <c r="E632" s="189">
        <f t="shared" ca="1" si="636"/>
        <v>0</v>
      </c>
      <c r="F632" s="189">
        <f t="shared" si="637"/>
        <v>0</v>
      </c>
      <c r="G632" s="189" cm="1">
        <f t="array" aca="1" ref="G632" ca="1">OFFSET(G632,-1,,,)+1</f>
        <v>627</v>
      </c>
      <c r="H632" s="189">
        <f t="shared" si="632"/>
        <v>0</v>
      </c>
      <c r="I632" s="189">
        <f t="shared" si="638"/>
        <v>0</v>
      </c>
      <c r="J632" s="179">
        <f t="shared" si="639"/>
        <v>0</v>
      </c>
      <c r="K632" s="173" t="s">
        <v>3328</v>
      </c>
      <c r="L632" s="174" t="str" cm="1">
        <f t="array" aca="1" ref="L632" ca="1">IF($K632="",OFFSET(L632,-1,,,),K632)</f>
        <v>02.10.02.01.02</v>
      </c>
      <c r="M632" s="175" t="str" cm="1">
        <f t="array" aca="1" ref="M632" ca="1">IF(OR($K632=0,$K632=""),OFFSET(M632,-1,,,),O632)</f>
        <v>FABRICAÇÃO DE FORMA FEITA EM OBRA PARA VIGAS EM CHAPA COMPENSADA PLASTIFICADA E=18MM - 1 APROVEITAMENTO</v>
      </c>
      <c r="N632" s="67" t="s">
        <v>2936</v>
      </c>
      <c r="O632" s="68" t="s">
        <v>4347</v>
      </c>
      <c r="P632" s="68"/>
      <c r="Q632" s="68" t="s">
        <v>3258</v>
      </c>
      <c r="R632" s="69">
        <v>2.68</v>
      </c>
      <c r="S632" s="70">
        <v>148.03200000000001</v>
      </c>
      <c r="T632" s="70">
        <v>396.72576000000004</v>
      </c>
      <c r="U632" s="67"/>
      <c r="V632" s="71"/>
      <c r="W632" s="171"/>
      <c r="X632" s="172"/>
      <c r="Y632" s="176">
        <f t="shared" ref="Y632" si="640">X632+W632</f>
        <v>0</v>
      </c>
      <c r="AA632" s="192"/>
      <c r="AB632" s="193"/>
    </row>
    <row r="633" spans="2:28" hidden="1">
      <c r="B633" s="189">
        <f t="shared" si="633"/>
        <v>0</v>
      </c>
      <c r="C633" s="189">
        <f t="shared" ca="1" si="634"/>
        <v>0</v>
      </c>
      <c r="D633" s="189">
        <f t="shared" si="635"/>
        <v>0</v>
      </c>
      <c r="E633" s="189">
        <f t="shared" ca="1" si="636"/>
        <v>0</v>
      </c>
      <c r="F633" s="189">
        <f t="shared" si="637"/>
        <v>0</v>
      </c>
      <c r="G633" s="189" cm="1">
        <f t="array" aca="1" ref="G633" ca="1">OFFSET(G633,-1,,,)+1</f>
        <v>628</v>
      </c>
      <c r="H633" s="189">
        <f t="shared" si="632"/>
        <v>0</v>
      </c>
      <c r="I633" s="189">
        <f t="shared" si="638"/>
        <v>0</v>
      </c>
      <c r="J633" s="179">
        <f t="shared" si="639"/>
        <v>0</v>
      </c>
      <c r="K633" s="173"/>
      <c r="L633" s="174" t="str" cm="1">
        <f t="array" aca="1" ref="L633" ca="1">IF($K633="",OFFSET(L633,-1,,,),K633)</f>
        <v>02.10.02.01.02</v>
      </c>
      <c r="M633" s="175" t="str" cm="1">
        <f t="array" aca="1" ref="M633" ca="1">IF(OR($K633=0,$K633=""),OFFSET(M633,-1,,,),O633)</f>
        <v>FABRICAÇÃO DE FORMA FEITA EM OBRA PARA VIGAS EM CHAPA COMPENSADA PLASTIFICADA E=18MM - 1 APROVEITAMENTO</v>
      </c>
      <c r="N633" s="67" t="s">
        <v>171</v>
      </c>
      <c r="O633" s="68" t="s">
        <v>172</v>
      </c>
      <c r="P633" s="68"/>
      <c r="Q633" s="68" t="s">
        <v>3255</v>
      </c>
      <c r="R633" s="69">
        <v>1.6080000000000001</v>
      </c>
      <c r="S633" s="70">
        <v>18</v>
      </c>
      <c r="T633" s="70">
        <v>28.944000000000003</v>
      </c>
      <c r="U633" s="67" t="s">
        <v>277</v>
      </c>
      <c r="V633" s="71" t="s">
        <v>278</v>
      </c>
      <c r="W633" s="171"/>
      <c r="X633" s="172"/>
      <c r="Y633" s="176">
        <f t="shared" ref="Y633:Y714" si="641">X633+W633</f>
        <v>0</v>
      </c>
      <c r="AA633" s="192"/>
      <c r="AB633" s="193"/>
    </row>
    <row r="634" spans="2:28" hidden="1">
      <c r="B634" s="189">
        <f t="shared" si="633"/>
        <v>0</v>
      </c>
      <c r="C634" s="189">
        <f t="shared" ca="1" si="634"/>
        <v>0</v>
      </c>
      <c r="D634" s="189">
        <f t="shared" si="635"/>
        <v>0</v>
      </c>
      <c r="E634" s="189">
        <f t="shared" ca="1" si="636"/>
        <v>0</v>
      </c>
      <c r="F634" s="189">
        <f t="shared" si="637"/>
        <v>0</v>
      </c>
      <c r="G634" s="189" cm="1">
        <f t="array" aca="1" ref="G634" ca="1">OFFSET(G634,-1,,,)+1</f>
        <v>629</v>
      </c>
      <c r="H634" s="189">
        <f t="shared" si="632"/>
        <v>0</v>
      </c>
      <c r="I634" s="189">
        <f t="shared" si="638"/>
        <v>0</v>
      </c>
      <c r="J634" s="179">
        <f t="shared" si="639"/>
        <v>0</v>
      </c>
      <c r="K634" s="173"/>
      <c r="L634" s="174" t="str" cm="1">
        <f t="array" aca="1" ref="L634" ca="1">IF($K634="",OFFSET(L634,-1,,,),K634)</f>
        <v>02.10.02.01.02</v>
      </c>
      <c r="M634" s="175" t="str" cm="1">
        <f t="array" aca="1" ref="M634" ca="1">IF(OR($K634=0,$K634=""),OFFSET(M634,-1,,,),O634)</f>
        <v>FABRICAÇÃO DE FORMA FEITA EM OBRA PARA VIGAS EM CHAPA COMPENSADA PLASTIFICADA E=18MM - 1 APROVEITAMENTO</v>
      </c>
      <c r="N634" s="67" t="s">
        <v>310</v>
      </c>
      <c r="O634" s="68" t="s">
        <v>311</v>
      </c>
      <c r="P634" s="68"/>
      <c r="Q634" s="68" t="s">
        <v>3254</v>
      </c>
      <c r="R634" s="69">
        <v>5.3600000000000002E-2</v>
      </c>
      <c r="S634" s="70">
        <v>3.2</v>
      </c>
      <c r="T634" s="70">
        <v>0.17152000000000001</v>
      </c>
      <c r="U634" s="67" t="s">
        <v>277</v>
      </c>
      <c r="V634" s="71" t="s">
        <v>278</v>
      </c>
      <c r="W634" s="171"/>
      <c r="X634" s="172"/>
      <c r="Y634" s="176">
        <f t="shared" si="641"/>
        <v>0</v>
      </c>
      <c r="AA634" s="192"/>
      <c r="AB634" s="193"/>
    </row>
    <row r="635" spans="2:28" hidden="1">
      <c r="B635" s="189">
        <f t="shared" si="633"/>
        <v>0</v>
      </c>
      <c r="C635" s="189">
        <f t="shared" ca="1" si="634"/>
        <v>0</v>
      </c>
      <c r="D635" s="189">
        <f t="shared" si="635"/>
        <v>0</v>
      </c>
      <c r="E635" s="189">
        <f t="shared" ca="1" si="636"/>
        <v>0</v>
      </c>
      <c r="F635" s="189">
        <f t="shared" si="637"/>
        <v>0</v>
      </c>
      <c r="G635" s="189" cm="1">
        <f t="array" aca="1" ref="G635" ca="1">OFFSET(G635,-1,,,)+1</f>
        <v>630</v>
      </c>
      <c r="H635" s="189">
        <f t="shared" si="632"/>
        <v>0</v>
      </c>
      <c r="I635" s="189">
        <f t="shared" si="638"/>
        <v>0</v>
      </c>
      <c r="J635" s="179">
        <f t="shared" si="639"/>
        <v>0</v>
      </c>
      <c r="K635" s="173"/>
      <c r="L635" s="174" t="str" cm="1">
        <f t="array" aca="1" ref="L635" ca="1">IF($K635="",OFFSET(L635,-1,,,),K635)</f>
        <v>02.10.02.01.02</v>
      </c>
      <c r="M635" s="175" t="str" cm="1">
        <f t="array" aca="1" ref="M635" ca="1">IF(OR($K635=0,$K635=""),OFFSET(M635,-1,,,),O635)</f>
        <v>FABRICAÇÃO DE FORMA FEITA EM OBRA PARA VIGAS EM CHAPA COMPENSADA PLASTIFICADA E=18MM - 1 APROVEITAMENTO</v>
      </c>
      <c r="N635" s="67" t="s">
        <v>312</v>
      </c>
      <c r="O635" s="68" t="s">
        <v>313</v>
      </c>
      <c r="P635" s="68"/>
      <c r="Q635" s="68" t="s">
        <v>3260</v>
      </c>
      <c r="R635" s="69">
        <v>0.94531600000000005</v>
      </c>
      <c r="S635" s="70">
        <v>285</v>
      </c>
      <c r="T635" s="70">
        <v>269.41506000000004</v>
      </c>
      <c r="U635" s="67" t="s">
        <v>277</v>
      </c>
      <c r="V635" s="71" t="s">
        <v>278</v>
      </c>
      <c r="W635" s="171"/>
      <c r="X635" s="172"/>
      <c r="Y635" s="176">
        <f t="shared" si="641"/>
        <v>0</v>
      </c>
      <c r="AA635" s="192"/>
      <c r="AB635" s="193"/>
    </row>
    <row r="636" spans="2:28" hidden="1">
      <c r="B636" s="189">
        <f>IF(J636=0,0,U636)</f>
        <v>0</v>
      </c>
      <c r="C636" s="189">
        <f ca="1">IF(OR(J636=0,I636=0),0,IF(_xlfn.IFNA(MATCH(B636,OFFSET($B$5,,,$G636,),),0)&gt;0,0,MAX(OFFSET($C$5,,,$G636,))+1))</f>
        <v>0</v>
      </c>
      <c r="D636" s="189">
        <f>IF(J636=0,0,N636&amp;"-"&amp;U636)</f>
        <v>0</v>
      </c>
      <c r="E636" s="189">
        <f ca="1">IF(OR(J636=0,I636=0),0,IF(_xlfn.IFNA(MATCH(D636,OFFSET($D$5,,,$G636,),),0)&gt;0,0,_xlfn.MAXIFS(OFFSET($E$5,,,$G636,),OFFSET($J$5,,,$G636,),J636)+1))</f>
        <v>0</v>
      </c>
      <c r="F636" s="189">
        <f>IF(J636=0,0,E636&amp;"-"&amp;N636)</f>
        <v>0</v>
      </c>
      <c r="G636" s="189" cm="1">
        <f t="array" aca="1" ref="G636" ca="1">OFFSET(G636,-1,,,)+1</f>
        <v>631</v>
      </c>
      <c r="H636" s="189">
        <f>IF(OR($K636=0,$K636=""),$W636,0)</f>
        <v>0</v>
      </c>
      <c r="I636" s="189">
        <f>H636*R636</f>
        <v>0</v>
      </c>
      <c r="J636" s="179">
        <f>IF(AND(I636&lt;&gt;0,OR(K636=0,K636="")),N636&amp;" - Mapa",0)</f>
        <v>0</v>
      </c>
      <c r="K636" s="173"/>
      <c r="L636" s="174" t="str" cm="1">
        <f t="array" aca="1" ref="L636" ca="1">IF($K636="",OFFSET(L636,-1,,,),K636)</f>
        <v>02.10.02.01.02</v>
      </c>
      <c r="M636" s="175" t="str" cm="1">
        <f t="array" aca="1" ref="M636" ca="1">IF(OR($K636=0,$K636=""),OFFSET(M636,-1,,,),O636)</f>
        <v>FABRICAÇÃO DE FORMA FEITA EM OBRA PARA VIGAS EM CHAPA COMPENSADA PLASTIFICADA E=18MM - 1 APROVEITAMENTO</v>
      </c>
      <c r="N636" s="67" t="s">
        <v>173</v>
      </c>
      <c r="O636" s="68" t="s">
        <v>174</v>
      </c>
      <c r="P636" s="68"/>
      <c r="Q636" s="68" t="s">
        <v>3253</v>
      </c>
      <c r="R636" s="69">
        <v>4.3208570000000002</v>
      </c>
      <c r="S636" s="70">
        <v>5.5</v>
      </c>
      <c r="T636" s="70">
        <v>23.764713499999999</v>
      </c>
      <c r="U636" s="67" t="s">
        <v>277</v>
      </c>
      <c r="V636" s="71" t="s">
        <v>278</v>
      </c>
      <c r="W636" s="171"/>
      <c r="X636" s="172"/>
      <c r="Y636" s="176">
        <f>X636+W636</f>
        <v>0</v>
      </c>
      <c r="AA636" s="192"/>
      <c r="AB636" s="193"/>
    </row>
    <row r="637" spans="2:28" hidden="1">
      <c r="B637" s="189">
        <f t="shared" ref="B637:B640" si="642">IF(J637=0,0,U637)</f>
        <v>0</v>
      </c>
      <c r="C637" s="189">
        <f t="shared" ref="C637:C640" ca="1" si="643">IF(OR(J637=0,I637=0),0,IF(_xlfn.IFNA(MATCH(B637,OFFSET($B$5,,,$G637,),),0)&gt;0,0,MAX(OFFSET($C$5,,,$G637,))+1))</f>
        <v>0</v>
      </c>
      <c r="D637" s="189">
        <f t="shared" ref="D637:D640" si="644">IF(J637=0,0,N637&amp;"-"&amp;U637)</f>
        <v>0</v>
      </c>
      <c r="E637" s="189">
        <f t="shared" ref="E637:E640" ca="1" si="645">IF(OR(J637=0,I637=0),0,IF(_xlfn.IFNA(MATCH(D637,OFFSET($D$5,,,$G637,),),0)&gt;0,0,_xlfn.MAXIFS(OFFSET($E$5,,,$G637,),OFFSET($J$5,,,$G637,),J637)+1))</f>
        <v>0</v>
      </c>
      <c r="F637" s="189">
        <f t="shared" ref="F637:F640" si="646">IF(J637=0,0,E637&amp;"-"&amp;N637)</f>
        <v>0</v>
      </c>
      <c r="G637" s="189" cm="1">
        <f t="array" aca="1" ref="G637" ca="1">OFFSET(G637,-1,,,)+1</f>
        <v>632</v>
      </c>
      <c r="H637" s="189">
        <f t="shared" ref="H637:H640" si="647">IF(OR($K637=0,$K637=""),$W637,0)</f>
        <v>0</v>
      </c>
      <c r="I637" s="189">
        <f t="shared" ref="I637:I640" si="648">H637*R637</f>
        <v>0</v>
      </c>
      <c r="J637" s="179">
        <f t="shared" ref="J637:J640" si="649">IF(AND(I637&lt;&gt;0,OR(K637=0,K637="")),N637&amp;" - Mapa",0)</f>
        <v>0</v>
      </c>
      <c r="K637" s="173"/>
      <c r="L637" s="174" t="str" cm="1">
        <f t="array" aca="1" ref="L637" ca="1">IF($K637="",OFFSET(L637,-1,,,),K637)</f>
        <v>02.10.02.01.02</v>
      </c>
      <c r="M637" s="175" t="str" cm="1">
        <f t="array" aca="1" ref="M637" ca="1">IF(OR($K637=0,$K637=""),OFFSET(M637,-1,,,),O637)</f>
        <v>FABRICAÇÃO DE FORMA FEITA EM OBRA PARA VIGAS EM CHAPA COMPENSADA PLASTIFICADA E=18MM - 1 APROVEITAMENTO</v>
      </c>
      <c r="N637" s="67" t="s">
        <v>215</v>
      </c>
      <c r="O637" s="68" t="s">
        <v>216</v>
      </c>
      <c r="P637" s="68"/>
      <c r="Q637" s="68" t="s">
        <v>3253</v>
      </c>
      <c r="R637" s="69">
        <v>12.96785</v>
      </c>
      <c r="S637" s="70">
        <v>2.75</v>
      </c>
      <c r="T637" s="70">
        <v>35.661587500000003</v>
      </c>
      <c r="U637" s="67" t="s">
        <v>277</v>
      </c>
      <c r="V637" s="71" t="s">
        <v>278</v>
      </c>
      <c r="W637" s="171"/>
      <c r="X637" s="172"/>
      <c r="Y637" s="176">
        <f t="shared" ref="Y637:Y640" si="650">X637+W637</f>
        <v>0</v>
      </c>
      <c r="AA637" s="192"/>
      <c r="AB637" s="193"/>
    </row>
    <row r="638" spans="2:28" hidden="1">
      <c r="B638" s="189">
        <f t="shared" si="642"/>
        <v>0</v>
      </c>
      <c r="C638" s="189">
        <f t="shared" ca="1" si="643"/>
        <v>0</v>
      </c>
      <c r="D638" s="189">
        <f t="shared" si="644"/>
        <v>0</v>
      </c>
      <c r="E638" s="189">
        <f t="shared" ca="1" si="645"/>
        <v>0</v>
      </c>
      <c r="F638" s="189">
        <f t="shared" si="646"/>
        <v>0</v>
      </c>
      <c r="G638" s="189" cm="1">
        <f t="array" aca="1" ref="G638" ca="1">OFFSET(G638,-1,,,)+1</f>
        <v>633</v>
      </c>
      <c r="H638" s="189">
        <f t="shared" si="647"/>
        <v>0</v>
      </c>
      <c r="I638" s="189">
        <f t="shared" si="648"/>
        <v>0</v>
      </c>
      <c r="J638" s="179">
        <f t="shared" si="649"/>
        <v>0</v>
      </c>
      <c r="K638" s="173"/>
      <c r="L638" s="174" t="str" cm="1">
        <f t="array" aca="1" ref="L638" ca="1">IF($K638="",OFFSET(L638,-1,,,),K638)</f>
        <v>02.10.02.01.02</v>
      </c>
      <c r="M638" s="175" t="str" cm="1">
        <f t="array" aca="1" ref="M638" ca="1">IF(OR($K638=0,$K638=""),OFFSET(M638,-1,,,),O638)</f>
        <v>FABRICAÇÃO DE FORMA FEITA EM OBRA PARA VIGAS EM CHAPA COMPENSADA PLASTIFICADA E=18MM - 1 APROVEITAMENTO</v>
      </c>
      <c r="N638" s="67" t="s">
        <v>230</v>
      </c>
      <c r="O638" s="68" t="s">
        <v>231</v>
      </c>
      <c r="P638" s="68"/>
      <c r="Q638" s="68" t="s">
        <v>3261</v>
      </c>
      <c r="R638" s="69">
        <v>0.26800000000000002</v>
      </c>
      <c r="S638" s="70">
        <v>22.31</v>
      </c>
      <c r="T638" s="70">
        <v>5.9790799999999997</v>
      </c>
      <c r="U638" s="67" t="s">
        <v>277</v>
      </c>
      <c r="V638" s="71" t="s">
        <v>278</v>
      </c>
      <c r="W638" s="171"/>
      <c r="X638" s="172"/>
      <c r="Y638" s="176">
        <f t="shared" si="650"/>
        <v>0</v>
      </c>
      <c r="AA638" s="192"/>
      <c r="AB638" s="193"/>
    </row>
    <row r="639" spans="2:28" hidden="1">
      <c r="B639" s="189">
        <f t="shared" si="642"/>
        <v>0</v>
      </c>
      <c r="C639" s="189">
        <f t="shared" ca="1" si="643"/>
        <v>0</v>
      </c>
      <c r="D639" s="189">
        <f t="shared" si="644"/>
        <v>0</v>
      </c>
      <c r="E639" s="189">
        <f t="shared" ca="1" si="645"/>
        <v>0</v>
      </c>
      <c r="F639" s="189">
        <f t="shared" si="646"/>
        <v>0</v>
      </c>
      <c r="G639" s="189" cm="1">
        <f t="array" aca="1" ref="G639" ca="1">OFFSET(G639,-1,,,)+1</f>
        <v>634</v>
      </c>
      <c r="H639" s="189">
        <f t="shared" si="647"/>
        <v>0</v>
      </c>
      <c r="I639" s="189">
        <f t="shared" si="648"/>
        <v>0</v>
      </c>
      <c r="J639" s="179">
        <f t="shared" si="649"/>
        <v>0</v>
      </c>
      <c r="K639" s="173"/>
      <c r="L639" s="174" t="str" cm="1">
        <f t="array" aca="1" ref="L639" ca="1">IF($K639="",OFFSET(L639,-1,,,),K639)</f>
        <v>02.10.02.01.02</v>
      </c>
      <c r="M639" s="175" t="str" cm="1">
        <f t="array" aca="1" ref="M639" ca="1">IF(OR($K639=0,$K639=""),OFFSET(M639,-1,,,),O639)</f>
        <v>FABRICAÇÃO DE FORMA FEITA EM OBRA PARA VIGAS EM CHAPA COMPENSADA PLASTIFICADA E=18MM - 1 APROVEITAMENTO</v>
      </c>
      <c r="N639" s="67" t="s">
        <v>232</v>
      </c>
      <c r="O639" s="68" t="s">
        <v>233</v>
      </c>
      <c r="P639" s="68"/>
      <c r="Q639" s="68" t="s">
        <v>3261</v>
      </c>
      <c r="R639" s="69">
        <v>1.34</v>
      </c>
      <c r="S639" s="70">
        <v>0.97</v>
      </c>
      <c r="T639" s="70">
        <v>1.2998000000000001</v>
      </c>
      <c r="U639" s="67" t="s">
        <v>277</v>
      </c>
      <c r="V639" s="71" t="s">
        <v>278</v>
      </c>
      <c r="W639" s="171"/>
      <c r="X639" s="172"/>
      <c r="Y639" s="176">
        <f t="shared" si="650"/>
        <v>0</v>
      </c>
      <c r="AA639" s="192"/>
      <c r="AB639" s="193"/>
    </row>
    <row r="640" spans="2:28" hidden="1">
      <c r="B640" s="189">
        <f t="shared" si="642"/>
        <v>0</v>
      </c>
      <c r="C640" s="189">
        <f t="shared" ca="1" si="643"/>
        <v>0</v>
      </c>
      <c r="D640" s="189">
        <f t="shared" si="644"/>
        <v>0</v>
      </c>
      <c r="E640" s="189">
        <f t="shared" ca="1" si="645"/>
        <v>0</v>
      </c>
      <c r="F640" s="189">
        <f t="shared" si="646"/>
        <v>0</v>
      </c>
      <c r="G640" s="189" cm="1">
        <f t="array" aca="1" ref="G640" ca="1">OFFSET(G640,-1,,,)+1</f>
        <v>635</v>
      </c>
      <c r="H640" s="189">
        <f t="shared" si="647"/>
        <v>0</v>
      </c>
      <c r="I640" s="189">
        <f t="shared" si="648"/>
        <v>0</v>
      </c>
      <c r="J640" s="179">
        <f t="shared" si="649"/>
        <v>0</v>
      </c>
      <c r="K640" s="173"/>
      <c r="L640" s="174" t="str" cm="1">
        <f t="array" aca="1" ref="L640" ca="1">IF($K640="",OFFSET(L640,-1,,,),K640)</f>
        <v>02.10.02.01.02</v>
      </c>
      <c r="M640" s="175" t="str" cm="1">
        <f t="array" aca="1" ref="M640" ca="1">IF(OR($K640=0,$K640=""),OFFSET(M640,-1,,,),O640)</f>
        <v>FABRICAÇÃO DE FORMA FEITA EM OBRA PARA VIGAS EM CHAPA COMPENSADA PLASTIFICADA E=18MM - 1 APROVEITAMENTO</v>
      </c>
      <c r="N640" s="67" t="s">
        <v>234</v>
      </c>
      <c r="O640" s="68" t="s">
        <v>235</v>
      </c>
      <c r="P640" s="68"/>
      <c r="Q640" s="68" t="s">
        <v>3261</v>
      </c>
      <c r="R640" s="69">
        <v>1.34</v>
      </c>
      <c r="S640" s="70">
        <v>1.78</v>
      </c>
      <c r="T640" s="70">
        <v>2.3852000000000002</v>
      </c>
      <c r="U640" s="67" t="s">
        <v>277</v>
      </c>
      <c r="V640" s="71" t="s">
        <v>278</v>
      </c>
      <c r="W640" s="171"/>
      <c r="X640" s="172"/>
      <c r="Y640" s="176">
        <f t="shared" si="650"/>
        <v>0</v>
      </c>
      <c r="AA640" s="192"/>
      <c r="AB640" s="193"/>
    </row>
    <row r="641" spans="2:28" hidden="1">
      <c r="B641" s="189">
        <f t="shared" si="633"/>
        <v>0</v>
      </c>
      <c r="C641" s="189">
        <f t="shared" ca="1" si="634"/>
        <v>0</v>
      </c>
      <c r="D641" s="189">
        <f t="shared" si="635"/>
        <v>0</v>
      </c>
      <c r="E641" s="189">
        <f t="shared" ca="1" si="636"/>
        <v>0</v>
      </c>
      <c r="F641" s="189">
        <f t="shared" si="637"/>
        <v>0</v>
      </c>
      <c r="G641" s="189" cm="1">
        <f t="array" aca="1" ref="G641" ca="1">OFFSET(G641,-1,,,)+1</f>
        <v>636</v>
      </c>
      <c r="H641" s="189">
        <f t="shared" si="632"/>
        <v>0</v>
      </c>
      <c r="I641" s="189">
        <f t="shared" si="638"/>
        <v>0</v>
      </c>
      <c r="J641" s="179">
        <f t="shared" si="639"/>
        <v>0</v>
      </c>
      <c r="K641" s="173"/>
      <c r="L641" s="174" t="str" cm="1">
        <f t="array" aca="1" ref="L641" ca="1">IF($K641="",OFFSET(L641,-1,,,),K641)</f>
        <v>02.10.02.01.02</v>
      </c>
      <c r="M641" s="175" t="str" cm="1">
        <f t="array" aca="1" ref="M641" ca="1">IF(OR($K641=0,$K641=""),OFFSET(M641,-1,,,),O641)</f>
        <v>FABRICAÇÃO DE FORMA FEITA EM OBRA PARA VIGAS EM CHAPA COMPENSADA PLASTIFICADA E=18MM - 1 APROVEITAMENTO</v>
      </c>
      <c r="N641" s="67" t="s">
        <v>236</v>
      </c>
      <c r="O641" s="68" t="s">
        <v>237</v>
      </c>
      <c r="P641" s="68"/>
      <c r="Q641" s="68" t="s">
        <v>3262</v>
      </c>
      <c r="R641" s="69">
        <v>1.0720000000000001</v>
      </c>
      <c r="S641" s="70">
        <v>27.15</v>
      </c>
      <c r="T641" s="70">
        <v>29.104800000000001</v>
      </c>
      <c r="U641" s="67" t="s">
        <v>277</v>
      </c>
      <c r="V641" s="71" t="s">
        <v>278</v>
      </c>
      <c r="W641" s="171"/>
      <c r="X641" s="172"/>
      <c r="Y641" s="176">
        <f t="shared" si="641"/>
        <v>0</v>
      </c>
      <c r="AA641" s="192"/>
      <c r="AB641" s="193"/>
    </row>
    <row r="642" spans="2:28">
      <c r="B642" s="189">
        <f>IF(J642=0,0,U642)</f>
        <v>0</v>
      </c>
      <c r="C642" s="189">
        <f ca="1">IF(OR(J642=0,I642=0),0,IF(_xlfn.IFNA(MATCH(B642,OFFSET($B$5,,,$G642,),),0)&gt;0,0,MAX(OFFSET($C$5,,,$G642,))+1))</f>
        <v>0</v>
      </c>
      <c r="D642" s="189">
        <f>IF(J642=0,0,N642&amp;"-"&amp;U642)</f>
        <v>0</v>
      </c>
      <c r="E642" s="189">
        <f ca="1">IF(OR(J642=0,I642=0),0,IF(_xlfn.IFNA(MATCH(D642,OFFSET($D$5,,,$G642,),),0)&gt;0,0,_xlfn.MAXIFS(OFFSET($E$5,,,$G642,),OFFSET($J$5,,,$G642,),J642)+1))</f>
        <v>0</v>
      </c>
      <c r="F642" s="189">
        <f>IF(J642=0,0,E642&amp;"-"&amp;N642)</f>
        <v>0</v>
      </c>
      <c r="G642" s="189" cm="1">
        <f t="array" aca="1" ref="G642" ca="1">OFFSET(G642,-1,,,)+1</f>
        <v>637</v>
      </c>
      <c r="H642" s="189">
        <f>IF(OR($K642=0,$K642=""),$W642,0)</f>
        <v>0</v>
      </c>
      <c r="I642" s="189">
        <f>H642*R642</f>
        <v>0</v>
      </c>
      <c r="J642" s="179">
        <f>IF(AND(I642&lt;&gt;0,OR(K642=0,K642="")),N642&amp;" - Mapa",0)</f>
        <v>0</v>
      </c>
      <c r="K642" s="173" t="s">
        <v>3329</v>
      </c>
      <c r="L642" s="174" t="str" cm="1">
        <f t="array" aca="1" ref="L642" ca="1">IF($K642="",OFFSET(L642,-1,,,),K642)</f>
        <v>02.10.02.01.03</v>
      </c>
      <c r="M642" s="175" t="str" cm="1">
        <f t="array" aca="1" ref="M642" ca="1">IF(OR($K642=0,$K642=""),OFFSET(M642,-1,,,),O642)</f>
        <v>AÇO CA50 8,00MM - CORTADO E DOBRADO</v>
      </c>
      <c r="N642" s="67" t="s">
        <v>452</v>
      </c>
      <c r="O642" s="68" t="s">
        <v>453</v>
      </c>
      <c r="P642" s="68"/>
      <c r="Q642" s="68" t="s">
        <v>3255</v>
      </c>
      <c r="R642" s="69">
        <v>18.760000000000002</v>
      </c>
      <c r="S642" s="70">
        <v>6.8769999999999998</v>
      </c>
      <c r="T642" s="70">
        <v>129.01251999999999</v>
      </c>
      <c r="U642" s="67"/>
      <c r="V642" s="71"/>
      <c r="W642" s="171"/>
      <c r="X642" s="172"/>
      <c r="Y642" s="176">
        <f>X642+W642</f>
        <v>0</v>
      </c>
      <c r="AA642" s="192"/>
      <c r="AB642" s="193"/>
    </row>
    <row r="643" spans="2:28" hidden="1">
      <c r="B643" s="189">
        <f t="shared" ref="B643:B646" si="651">IF(J643=0,0,U643)</f>
        <v>0</v>
      </c>
      <c r="C643" s="189">
        <f t="shared" ref="C643:C646" ca="1" si="652">IF(OR(J643=0,I643=0),0,IF(_xlfn.IFNA(MATCH(B643,OFFSET($B$5,,,$G643,),),0)&gt;0,0,MAX(OFFSET($C$5,,,$G643,))+1))</f>
        <v>0</v>
      </c>
      <c r="D643" s="189">
        <f t="shared" ref="D643:D646" si="653">IF(J643=0,0,N643&amp;"-"&amp;U643)</f>
        <v>0</v>
      </c>
      <c r="E643" s="189">
        <f t="shared" ref="E643:E646" ca="1" si="654">IF(OR(J643=0,I643=0),0,IF(_xlfn.IFNA(MATCH(D643,OFFSET($D$5,,,$G643,),),0)&gt;0,0,_xlfn.MAXIFS(OFFSET($E$5,,,$G643,),OFFSET($J$5,,,$G643,),J643)+1))</f>
        <v>0</v>
      </c>
      <c r="F643" s="189">
        <f t="shared" ref="F643:F646" si="655">IF(J643=0,0,E643&amp;"-"&amp;N643)</f>
        <v>0</v>
      </c>
      <c r="G643" s="189" cm="1">
        <f t="array" aca="1" ref="G643" ca="1">OFFSET(G643,-1,,,)+1</f>
        <v>638</v>
      </c>
      <c r="H643" s="189">
        <f t="shared" ref="H643:H646" si="656">IF(OR($K643=0,$K643=""),$W643,0)</f>
        <v>0</v>
      </c>
      <c r="I643" s="189">
        <f t="shared" ref="I643:I646" si="657">H643*R643</f>
        <v>0</v>
      </c>
      <c r="J643" s="179">
        <f t="shared" ref="J643:J646" si="658">IF(AND(I643&lt;&gt;0,OR(K643=0,K643="")),N643&amp;" - Mapa",0)</f>
        <v>0</v>
      </c>
      <c r="K643" s="173"/>
      <c r="L643" s="174" t="str" cm="1">
        <f t="array" aca="1" ref="L643" ca="1">IF($K643="",OFFSET(L643,-1,,,),K643)</f>
        <v>02.10.02.01.03</v>
      </c>
      <c r="M643" s="175" t="str" cm="1">
        <f t="array" aca="1" ref="M643" ca="1">IF(OR($K643=0,$K643=""),OFFSET(M643,-1,,,),O643)</f>
        <v>AÇO CA50 8,00MM - CORTADO E DOBRADO</v>
      </c>
      <c r="N643" s="67" t="s">
        <v>306</v>
      </c>
      <c r="O643" s="68" t="s">
        <v>307</v>
      </c>
      <c r="P643" s="68"/>
      <c r="Q643" s="68" t="s">
        <v>3255</v>
      </c>
      <c r="R643" s="69">
        <v>0.18759999999999999</v>
      </c>
      <c r="S643" s="70">
        <v>11</v>
      </c>
      <c r="T643" s="70">
        <v>2.0636000000000001</v>
      </c>
      <c r="U643" s="67" t="s">
        <v>277</v>
      </c>
      <c r="V643" s="71" t="s">
        <v>278</v>
      </c>
      <c r="W643" s="171"/>
      <c r="X643" s="172"/>
      <c r="Y643" s="176">
        <f t="shared" ref="Y643:Y646" si="659">X643+W643</f>
        <v>0</v>
      </c>
      <c r="AA643" s="192"/>
      <c r="AB643" s="193"/>
    </row>
    <row r="644" spans="2:28" hidden="1">
      <c r="B644" s="189">
        <f t="shared" si="651"/>
        <v>0</v>
      </c>
      <c r="C644" s="189">
        <f t="shared" ca="1" si="652"/>
        <v>0</v>
      </c>
      <c r="D644" s="189">
        <f t="shared" si="653"/>
        <v>0</v>
      </c>
      <c r="E644" s="189">
        <f t="shared" ca="1" si="654"/>
        <v>0</v>
      </c>
      <c r="F644" s="189">
        <f t="shared" si="655"/>
        <v>0</v>
      </c>
      <c r="G644" s="189" cm="1">
        <f t="array" aca="1" ref="G644" ca="1">OFFSET(G644,-1,,,)+1</f>
        <v>639</v>
      </c>
      <c r="H644" s="189">
        <f t="shared" si="656"/>
        <v>0</v>
      </c>
      <c r="I644" s="189">
        <f t="shared" si="657"/>
        <v>0</v>
      </c>
      <c r="J644" s="179">
        <f t="shared" si="658"/>
        <v>0</v>
      </c>
      <c r="K644" s="173"/>
      <c r="L644" s="174" t="str" cm="1">
        <f t="array" aca="1" ref="L644" ca="1">IF($K644="",OFFSET(L644,-1,,,),K644)</f>
        <v>02.10.02.01.03</v>
      </c>
      <c r="M644" s="175" t="str" cm="1">
        <f t="array" aca="1" ref="M644" ca="1">IF(OR($K644=0,$K644=""),OFFSET(M644,-1,,,),O644)</f>
        <v>AÇO CA50 8,00MM - CORTADO E DOBRADO</v>
      </c>
      <c r="N644" s="67" t="s">
        <v>401</v>
      </c>
      <c r="O644" s="68" t="s">
        <v>402</v>
      </c>
      <c r="P644" s="68"/>
      <c r="Q644" s="68" t="s">
        <v>3255</v>
      </c>
      <c r="R644" s="69">
        <v>18.947600000000001</v>
      </c>
      <c r="S644" s="70">
        <v>6</v>
      </c>
      <c r="T644" s="70">
        <v>113.68560000000001</v>
      </c>
      <c r="U644" s="67" t="s">
        <v>277</v>
      </c>
      <c r="V644" s="71" t="s">
        <v>278</v>
      </c>
      <c r="W644" s="171"/>
      <c r="X644" s="172"/>
      <c r="Y644" s="176">
        <f t="shared" si="659"/>
        <v>0</v>
      </c>
      <c r="AA644" s="192"/>
      <c r="AB644" s="193"/>
    </row>
    <row r="645" spans="2:28" hidden="1">
      <c r="B645" s="189">
        <f t="shared" si="651"/>
        <v>0</v>
      </c>
      <c r="C645" s="189">
        <f t="shared" ca="1" si="652"/>
        <v>0</v>
      </c>
      <c r="D645" s="189">
        <f t="shared" si="653"/>
        <v>0</v>
      </c>
      <c r="E645" s="189">
        <f t="shared" ca="1" si="654"/>
        <v>0</v>
      </c>
      <c r="F645" s="189">
        <f t="shared" si="655"/>
        <v>0</v>
      </c>
      <c r="G645" s="189" cm="1">
        <f t="array" aca="1" ref="G645" ca="1">OFFSET(G645,-1,,,)+1</f>
        <v>640</v>
      </c>
      <c r="H645" s="189">
        <f t="shared" si="656"/>
        <v>0</v>
      </c>
      <c r="I645" s="189">
        <f t="shared" si="657"/>
        <v>0</v>
      </c>
      <c r="J645" s="179">
        <f t="shared" si="658"/>
        <v>0</v>
      </c>
      <c r="K645" s="173"/>
      <c r="L645" s="174" t="str" cm="1">
        <f t="array" aca="1" ref="L645" ca="1">IF($K645="",OFFSET(L645,-1,,,),K645)</f>
        <v>02.10.02.01.03</v>
      </c>
      <c r="M645" s="175" t="str" cm="1">
        <f t="array" aca="1" ref="M645" ca="1">IF(OR($K645=0,$K645=""),OFFSET(M645,-1,,,),O645)</f>
        <v>AÇO CA50 8,00MM - CORTADO E DOBRADO</v>
      </c>
      <c r="N645" s="67" t="s">
        <v>405</v>
      </c>
      <c r="O645" s="68" t="s">
        <v>406</v>
      </c>
      <c r="P645" s="68"/>
      <c r="Q645" s="68" t="s">
        <v>3255</v>
      </c>
      <c r="R645" s="69">
        <v>18.947600000000001</v>
      </c>
      <c r="S645" s="70">
        <v>0.7</v>
      </c>
      <c r="T645" s="70">
        <v>13.26332</v>
      </c>
      <c r="U645" s="67" t="s">
        <v>277</v>
      </c>
      <c r="V645" s="71" t="s">
        <v>278</v>
      </c>
      <c r="W645" s="171"/>
      <c r="X645" s="172"/>
      <c r="Y645" s="176">
        <f t="shared" si="659"/>
        <v>0</v>
      </c>
      <c r="AA645" s="192"/>
      <c r="AB645" s="193"/>
    </row>
    <row r="646" spans="2:28">
      <c r="B646" s="189">
        <f t="shared" si="651"/>
        <v>0</v>
      </c>
      <c r="C646" s="189">
        <f t="shared" ca="1" si="652"/>
        <v>0</v>
      </c>
      <c r="D646" s="189">
        <f t="shared" si="653"/>
        <v>0</v>
      </c>
      <c r="E646" s="189">
        <f t="shared" ca="1" si="654"/>
        <v>0</v>
      </c>
      <c r="F646" s="189">
        <f t="shared" si="655"/>
        <v>0</v>
      </c>
      <c r="G646" s="189" cm="1">
        <f t="array" aca="1" ref="G646" ca="1">OFFSET(G646,-1,,,)+1</f>
        <v>641</v>
      </c>
      <c r="H646" s="189">
        <f t="shared" si="656"/>
        <v>0</v>
      </c>
      <c r="I646" s="189">
        <f t="shared" si="657"/>
        <v>0</v>
      </c>
      <c r="J646" s="179">
        <f t="shared" si="658"/>
        <v>0</v>
      </c>
      <c r="K646" s="173" t="s">
        <v>3330</v>
      </c>
      <c r="L646" s="174" t="str" cm="1">
        <f t="array" aca="1" ref="L646" ca="1">IF($K646="",OFFSET(L646,-1,,,),K646)</f>
        <v>02.10.02.01.04</v>
      </c>
      <c r="M646" s="175" t="str" cm="1">
        <f t="array" aca="1" ref="M646" ca="1">IF(OR($K646=0,$K646=""),OFFSET(M646,-1,,,),O646)</f>
        <v>CONCRETO NÃO ESTRUTURAL TRAÇO VIRADO EM OBRA</v>
      </c>
      <c r="N646" s="67" t="s">
        <v>177</v>
      </c>
      <c r="O646" s="68" t="s">
        <v>178</v>
      </c>
      <c r="P646" s="68"/>
      <c r="Q646" s="68" t="s">
        <v>3256</v>
      </c>
      <c r="R646" s="69">
        <v>0.26800000000000002</v>
      </c>
      <c r="S646" s="70">
        <v>422.09</v>
      </c>
      <c r="T646" s="70">
        <v>113.12012</v>
      </c>
      <c r="U646" s="67"/>
      <c r="V646" s="71"/>
      <c r="W646" s="171"/>
      <c r="X646" s="172"/>
      <c r="Y646" s="176">
        <f t="shared" si="659"/>
        <v>0</v>
      </c>
      <c r="AA646" s="192"/>
      <c r="AB646" s="193"/>
    </row>
    <row r="647" spans="2:28" hidden="1">
      <c r="B647" s="189">
        <f t="shared" si="633"/>
        <v>0</v>
      </c>
      <c r="C647" s="189">
        <f t="shared" ca="1" si="634"/>
        <v>0</v>
      </c>
      <c r="D647" s="189">
        <f t="shared" si="635"/>
        <v>0</v>
      </c>
      <c r="E647" s="189">
        <f t="shared" ca="1" si="636"/>
        <v>0</v>
      </c>
      <c r="F647" s="189">
        <f t="shared" si="637"/>
        <v>0</v>
      </c>
      <c r="G647" s="189" cm="1">
        <f t="array" aca="1" ref="G647" ca="1">OFFSET(G647,-1,,,)+1</f>
        <v>642</v>
      </c>
      <c r="H647" s="189">
        <f t="shared" si="632"/>
        <v>0</v>
      </c>
      <c r="I647" s="189">
        <f t="shared" si="638"/>
        <v>0</v>
      </c>
      <c r="J647" s="179">
        <f t="shared" si="639"/>
        <v>0</v>
      </c>
      <c r="K647" s="173"/>
      <c r="L647" s="174" t="str" cm="1">
        <f t="array" aca="1" ref="L647" ca="1">IF($K647="",OFFSET(L647,-1,,,),K647)</f>
        <v>02.10.02.01.04</v>
      </c>
      <c r="M647" s="175" t="str" cm="1">
        <f t="array" aca="1" ref="M647" ca="1">IF(OR($K647=0,$K647=""),OFFSET(M647,-1,,,),O647)</f>
        <v>CONCRETO NÃO ESTRUTURAL TRAÇO VIRADO EM OBRA</v>
      </c>
      <c r="N647" s="67" t="s">
        <v>240</v>
      </c>
      <c r="O647" s="68" t="s">
        <v>179</v>
      </c>
      <c r="P647" s="68"/>
      <c r="Q647" s="68" t="s">
        <v>3255</v>
      </c>
      <c r="R647" s="69">
        <v>58.96</v>
      </c>
      <c r="S647" s="70">
        <v>0.75</v>
      </c>
      <c r="T647" s="70">
        <v>44.22</v>
      </c>
      <c r="U647" s="67" t="s">
        <v>277</v>
      </c>
      <c r="V647" s="71" t="s">
        <v>278</v>
      </c>
      <c r="W647" s="171"/>
      <c r="X647" s="172"/>
      <c r="Y647" s="176">
        <f t="shared" si="641"/>
        <v>0</v>
      </c>
      <c r="AA647" s="192"/>
      <c r="AB647" s="193"/>
    </row>
    <row r="648" spans="2:28" hidden="1">
      <c r="B648" s="189">
        <f t="shared" si="633"/>
        <v>0</v>
      </c>
      <c r="C648" s="189">
        <f t="shared" ca="1" si="634"/>
        <v>0</v>
      </c>
      <c r="D648" s="189">
        <f t="shared" si="635"/>
        <v>0</v>
      </c>
      <c r="E648" s="189">
        <f t="shared" ca="1" si="636"/>
        <v>0</v>
      </c>
      <c r="F648" s="189">
        <f t="shared" si="637"/>
        <v>0</v>
      </c>
      <c r="G648" s="189" cm="1">
        <f t="array" aca="1" ref="G648" ca="1">OFFSET(G648,-1,,,)+1</f>
        <v>643</v>
      </c>
      <c r="H648" s="189">
        <f t="shared" si="632"/>
        <v>0</v>
      </c>
      <c r="I648" s="189">
        <f t="shared" si="638"/>
        <v>0</v>
      </c>
      <c r="J648" s="179">
        <f t="shared" si="639"/>
        <v>0</v>
      </c>
      <c r="K648" s="173"/>
      <c r="L648" s="174" t="str" cm="1">
        <f t="array" aca="1" ref="L648" ca="1">IF($K648="",OFFSET(L648,-1,,,),K648)</f>
        <v>02.10.02.01.04</v>
      </c>
      <c r="M648" s="175" t="str" cm="1">
        <f t="array" aca="1" ref="M648" ca="1">IF(OR($K648=0,$K648=""),OFFSET(M648,-1,,,),O648)</f>
        <v>CONCRETO NÃO ESTRUTURAL TRAÇO VIRADO EM OBRA</v>
      </c>
      <c r="N648" s="67" t="s">
        <v>180</v>
      </c>
      <c r="O648" s="68" t="s">
        <v>181</v>
      </c>
      <c r="P648" s="68"/>
      <c r="Q648" s="68" t="s">
        <v>3256</v>
      </c>
      <c r="R648" s="69">
        <v>0.18143599999999999</v>
      </c>
      <c r="S648" s="70">
        <v>200</v>
      </c>
      <c r="T648" s="70">
        <v>36.287199999999999</v>
      </c>
      <c r="U648" s="67" t="s">
        <v>277</v>
      </c>
      <c r="V648" s="71" t="s">
        <v>278</v>
      </c>
      <c r="W648" s="171"/>
      <c r="X648" s="172"/>
      <c r="Y648" s="176">
        <f t="shared" si="641"/>
        <v>0</v>
      </c>
      <c r="AA648" s="192"/>
      <c r="AB648" s="193"/>
    </row>
    <row r="649" spans="2:28" hidden="1">
      <c r="B649" s="189">
        <f t="shared" si="633"/>
        <v>0</v>
      </c>
      <c r="C649" s="189">
        <f t="shared" ca="1" si="634"/>
        <v>0</v>
      </c>
      <c r="D649" s="189">
        <f t="shared" si="635"/>
        <v>0</v>
      </c>
      <c r="E649" s="189">
        <f t="shared" ca="1" si="636"/>
        <v>0</v>
      </c>
      <c r="F649" s="189">
        <f t="shared" si="637"/>
        <v>0</v>
      </c>
      <c r="G649" s="189" cm="1">
        <f t="array" aca="1" ref="G649" ca="1">OFFSET(G649,-1,,,)+1</f>
        <v>644</v>
      </c>
      <c r="H649" s="189">
        <f t="shared" si="632"/>
        <v>0</v>
      </c>
      <c r="I649" s="189">
        <f t="shared" si="638"/>
        <v>0</v>
      </c>
      <c r="J649" s="179">
        <f t="shared" si="639"/>
        <v>0</v>
      </c>
      <c r="K649" s="173"/>
      <c r="L649" s="174" t="str" cm="1">
        <f t="array" aca="1" ref="L649" ca="1">IF($K649="",OFFSET(L649,-1,,,),K649)</f>
        <v>02.10.02.01.04</v>
      </c>
      <c r="M649" s="175" t="str" cm="1">
        <f t="array" aca="1" ref="M649" ca="1">IF(OR($K649=0,$K649=""),OFFSET(M649,-1,,,),O649)</f>
        <v>CONCRETO NÃO ESTRUTURAL TRAÇO VIRADO EM OBRA</v>
      </c>
      <c r="N649" s="67" t="s">
        <v>182</v>
      </c>
      <c r="O649" s="68" t="s">
        <v>183</v>
      </c>
      <c r="P649" s="68"/>
      <c r="Q649" s="68" t="s">
        <v>3256</v>
      </c>
      <c r="R649" s="69">
        <v>0.16750000000000001</v>
      </c>
      <c r="S649" s="70">
        <v>140</v>
      </c>
      <c r="T649" s="70">
        <v>23.450000000000003</v>
      </c>
      <c r="U649" s="67" t="s">
        <v>277</v>
      </c>
      <c r="V649" s="71" t="s">
        <v>278</v>
      </c>
      <c r="W649" s="171"/>
      <c r="X649" s="172"/>
      <c r="Y649" s="176">
        <f t="shared" si="641"/>
        <v>0</v>
      </c>
      <c r="AA649" s="192"/>
      <c r="AB649" s="193"/>
    </row>
    <row r="650" spans="2:28" hidden="1">
      <c r="B650" s="189">
        <f t="shared" si="633"/>
        <v>0</v>
      </c>
      <c r="C650" s="189">
        <f t="shared" ca="1" si="634"/>
        <v>0</v>
      </c>
      <c r="D650" s="189">
        <f t="shared" si="635"/>
        <v>0</v>
      </c>
      <c r="E650" s="189">
        <f t="shared" ca="1" si="636"/>
        <v>0</v>
      </c>
      <c r="F650" s="189">
        <f t="shared" si="637"/>
        <v>0</v>
      </c>
      <c r="G650" s="189" cm="1">
        <f t="array" aca="1" ref="G650" ca="1">OFFSET(G650,-1,,,)+1</f>
        <v>645</v>
      </c>
      <c r="H650" s="189">
        <f t="shared" si="632"/>
        <v>0</v>
      </c>
      <c r="I650" s="189">
        <f t="shared" si="638"/>
        <v>0</v>
      </c>
      <c r="J650" s="179">
        <f t="shared" si="639"/>
        <v>0</v>
      </c>
      <c r="K650" s="173"/>
      <c r="L650" s="174" t="str" cm="1">
        <f t="array" aca="1" ref="L650" ca="1">IF($K650="",OFFSET(L650,-1,,,),K650)</f>
        <v>02.10.02.01.04</v>
      </c>
      <c r="M650" s="175" t="str" cm="1">
        <f t="array" aca="1" ref="M650" ca="1">IF(OR($K650=0,$K650=""),OFFSET(M650,-1,,,),O650)</f>
        <v>CONCRETO NÃO ESTRUTURAL TRAÇO VIRADO EM OBRA</v>
      </c>
      <c r="N650" s="67" t="s">
        <v>184</v>
      </c>
      <c r="O650" s="68" t="s">
        <v>185</v>
      </c>
      <c r="P650" s="68"/>
      <c r="Q650" s="68" t="s">
        <v>3256</v>
      </c>
      <c r="R650" s="69">
        <v>7.0484000000000005E-2</v>
      </c>
      <c r="S650" s="70">
        <v>130</v>
      </c>
      <c r="T650" s="70">
        <v>9.1629200000000015</v>
      </c>
      <c r="U650" s="67" t="s">
        <v>277</v>
      </c>
      <c r="V650" s="71" t="s">
        <v>278</v>
      </c>
      <c r="W650" s="171"/>
      <c r="X650" s="172"/>
      <c r="Y650" s="176">
        <f t="shared" si="641"/>
        <v>0</v>
      </c>
      <c r="AA650" s="192"/>
      <c r="AB650" s="193"/>
    </row>
    <row r="651" spans="2:28">
      <c r="B651" s="189">
        <f t="shared" si="633"/>
        <v>0</v>
      </c>
      <c r="C651" s="189">
        <f t="shared" ca="1" si="634"/>
        <v>0</v>
      </c>
      <c r="D651" s="189">
        <f t="shared" si="635"/>
        <v>0</v>
      </c>
      <c r="E651" s="189">
        <f t="shared" ca="1" si="636"/>
        <v>0</v>
      </c>
      <c r="F651" s="189">
        <f t="shared" si="637"/>
        <v>0</v>
      </c>
      <c r="G651" s="189" cm="1">
        <f t="array" aca="1" ref="G651" ca="1">OFFSET(G651,-1,,,)+1</f>
        <v>646</v>
      </c>
      <c r="H651" s="189">
        <f t="shared" si="632"/>
        <v>0</v>
      </c>
      <c r="I651" s="189">
        <f t="shared" si="638"/>
        <v>0</v>
      </c>
      <c r="J651" s="179">
        <f t="shared" si="639"/>
        <v>0</v>
      </c>
      <c r="K651" s="173" t="s">
        <v>3331</v>
      </c>
      <c r="L651" s="174" t="str" cm="1">
        <f t="array" aca="1" ref="L651" ca="1">IF($K651="",OFFSET(L651,-1,,,),K651)</f>
        <v>02.10.02.01.05</v>
      </c>
      <c r="M651" s="175" t="str" cm="1">
        <f t="array" aca="1" ref="M651" ca="1">IF(OR($K651=0,$K651=""),OFFSET(M651,-1,,,),O651)</f>
        <v>EXECUÇÃO DE SERVIÇO DE MONTAGEM E DESMONTAGEM DE FORMA, ARMAÇÃO, LANÇAMENTO E ADENSAMENTO DE CONCRETO</v>
      </c>
      <c r="N651" s="67" t="s">
        <v>428</v>
      </c>
      <c r="O651" s="68" t="s">
        <v>4290</v>
      </c>
      <c r="P651" s="68"/>
      <c r="Q651" s="68" t="s">
        <v>3256</v>
      </c>
      <c r="R651" s="69">
        <v>0.26800000000000002</v>
      </c>
      <c r="S651" s="70">
        <v>700</v>
      </c>
      <c r="T651" s="70">
        <v>187.60000000000002</v>
      </c>
      <c r="U651" s="67"/>
      <c r="V651" s="71"/>
      <c r="W651" s="171"/>
      <c r="X651" s="172"/>
      <c r="Y651" s="176">
        <f t="shared" si="641"/>
        <v>0</v>
      </c>
      <c r="AA651" s="192"/>
      <c r="AB651" s="193"/>
    </row>
    <row r="652" spans="2:28" hidden="1">
      <c r="B652" s="189">
        <f t="shared" si="633"/>
        <v>0</v>
      </c>
      <c r="C652" s="189">
        <f t="shared" ca="1" si="634"/>
        <v>0</v>
      </c>
      <c r="D652" s="189">
        <f t="shared" si="635"/>
        <v>0</v>
      </c>
      <c r="E652" s="189">
        <f t="shared" ca="1" si="636"/>
        <v>0</v>
      </c>
      <c r="F652" s="189">
        <f t="shared" si="637"/>
        <v>0</v>
      </c>
      <c r="G652" s="189" cm="1">
        <f t="array" aca="1" ref="G652" ca="1">OFFSET(G652,-1,,,)+1</f>
        <v>647</v>
      </c>
      <c r="H652" s="189">
        <f t="shared" si="632"/>
        <v>0</v>
      </c>
      <c r="I652" s="189">
        <f t="shared" si="638"/>
        <v>0</v>
      </c>
      <c r="J652" s="179">
        <f t="shared" si="639"/>
        <v>0</v>
      </c>
      <c r="K652" s="173"/>
      <c r="L652" s="174" t="str" cm="1">
        <f t="array" aca="1" ref="L652" ca="1">IF($K652="",OFFSET(L652,-1,,,),K652)</f>
        <v>02.10.02.01.05</v>
      </c>
      <c r="M652" s="175" t="str" cm="1">
        <f t="array" aca="1" ref="M652" ca="1">IF(OR($K652=0,$K652=""),OFFSET(M652,-1,,,),O652)</f>
        <v>EXECUÇÃO DE SERVIÇO DE MONTAGEM E DESMONTAGEM DE FORMA, ARMAÇÃO, LANÇAMENTO E ADENSAMENTO DE CONCRETO</v>
      </c>
      <c r="N652" s="67" t="s">
        <v>429</v>
      </c>
      <c r="O652" s="68" t="s">
        <v>430</v>
      </c>
      <c r="P652" s="68"/>
      <c r="Q652" s="68" t="s">
        <v>3256</v>
      </c>
      <c r="R652" s="69">
        <v>0.26800000000000002</v>
      </c>
      <c r="S652" s="70">
        <v>700</v>
      </c>
      <c r="T652" s="70">
        <v>187.60000000000002</v>
      </c>
      <c r="U652" s="67" t="s">
        <v>277</v>
      </c>
      <c r="V652" s="71" t="s">
        <v>278</v>
      </c>
      <c r="W652" s="171"/>
      <c r="X652" s="172"/>
      <c r="Y652" s="176">
        <f t="shared" si="641"/>
        <v>0</v>
      </c>
      <c r="AA652" s="192"/>
      <c r="AB652" s="193"/>
    </row>
    <row r="653" spans="2:28" hidden="1">
      <c r="B653" s="189">
        <f t="shared" si="633"/>
        <v>0</v>
      </c>
      <c r="C653" s="189">
        <f t="shared" ca="1" si="634"/>
        <v>0</v>
      </c>
      <c r="D653" s="189">
        <f t="shared" si="635"/>
        <v>0</v>
      </c>
      <c r="E653" s="189">
        <f t="shared" ca="1" si="636"/>
        <v>0</v>
      </c>
      <c r="F653" s="189">
        <f t="shared" si="637"/>
        <v>0</v>
      </c>
      <c r="G653" s="189" cm="1">
        <f t="array" aca="1" ref="G653" ca="1">OFFSET(G653,-1,,,)+1</f>
        <v>648</v>
      </c>
      <c r="H653" s="189">
        <f t="shared" si="632"/>
        <v>0</v>
      </c>
      <c r="I653" s="189">
        <f t="shared" si="638"/>
        <v>0</v>
      </c>
      <c r="J653" s="179">
        <f t="shared" si="639"/>
        <v>0</v>
      </c>
      <c r="K653" s="173" t="s">
        <v>3332</v>
      </c>
      <c r="L653" s="174" t="str" cm="1">
        <f t="array" aca="1" ref="L653" ca="1">IF($K653="",OFFSET(L653,-1,,,),K653)</f>
        <v>02.10.02.02</v>
      </c>
      <c r="M653" s="175" t="str" cm="1">
        <f t="array" aca="1" ref="M653" ca="1">IF(OR($K653=0,$K653=""),OFFSET(M653,-1,,,),O653)</f>
        <v>SERRALHERIA</v>
      </c>
      <c r="N653" s="67" t="s">
        <v>143</v>
      </c>
      <c r="O653" s="68" t="s">
        <v>4348</v>
      </c>
      <c r="P653" s="68"/>
      <c r="Q653" s="68"/>
      <c r="R653" s="69"/>
      <c r="S653" s="70"/>
      <c r="T653" s="70">
        <v>0</v>
      </c>
      <c r="U653" s="67"/>
      <c r="V653" s="71"/>
      <c r="W653" s="171"/>
      <c r="X653" s="172"/>
      <c r="Y653" s="176">
        <f t="shared" si="641"/>
        <v>0</v>
      </c>
      <c r="AA653" s="192"/>
      <c r="AB653" s="193"/>
    </row>
    <row r="654" spans="2:28">
      <c r="B654" s="189">
        <f t="shared" si="633"/>
        <v>0</v>
      </c>
      <c r="C654" s="189">
        <f t="shared" ca="1" si="634"/>
        <v>0</v>
      </c>
      <c r="D654" s="189">
        <f t="shared" si="635"/>
        <v>0</v>
      </c>
      <c r="E654" s="189">
        <f t="shared" ca="1" si="636"/>
        <v>0</v>
      </c>
      <c r="F654" s="189">
        <f t="shared" si="637"/>
        <v>0</v>
      </c>
      <c r="G654" s="189" cm="1">
        <f t="array" aca="1" ref="G654" ca="1">OFFSET(G654,-1,,,)+1</f>
        <v>649</v>
      </c>
      <c r="H654" s="189">
        <f t="shared" si="632"/>
        <v>0</v>
      </c>
      <c r="I654" s="189">
        <f t="shared" si="638"/>
        <v>0</v>
      </c>
      <c r="J654" s="179">
        <f t="shared" si="639"/>
        <v>0</v>
      </c>
      <c r="K654" s="173" t="s">
        <v>3333</v>
      </c>
      <c r="L654" s="174" t="str" cm="1">
        <f t="array" aca="1" ref="L654" ca="1">IF($K654="",OFFSET(L654,-1,,,),K654)</f>
        <v>02.10.02.02.01</v>
      </c>
      <c r="M654" s="175" t="str" cm="1">
        <f t="array" aca="1" ref="M654" ca="1">IF(OR($K654=0,$K654=""),OFFSET(M654,-1,,,),O654)</f>
        <v>PORTÃO COM 01 FOLHA DE GIRO TELADO EM AÇO - 1,20X1,00M</v>
      </c>
      <c r="N654" s="67" t="s">
        <v>3867</v>
      </c>
      <c r="O654" s="68" t="s">
        <v>4349</v>
      </c>
      <c r="P654" s="68"/>
      <c r="Q654" s="68" t="s">
        <v>3260</v>
      </c>
      <c r="R654" s="69">
        <v>1</v>
      </c>
      <c r="S654" s="70">
        <v>1375</v>
      </c>
      <c r="T654" s="70">
        <v>1375</v>
      </c>
      <c r="U654" s="67"/>
      <c r="V654" s="71"/>
      <c r="W654" s="171"/>
      <c r="X654" s="172"/>
      <c r="Y654" s="176">
        <f t="shared" si="641"/>
        <v>0</v>
      </c>
      <c r="AA654" s="192"/>
      <c r="AB654" s="193"/>
    </row>
    <row r="655" spans="2:28" hidden="1">
      <c r="B655" s="189">
        <f t="shared" si="633"/>
        <v>0</v>
      </c>
      <c r="C655" s="189">
        <f t="shared" ca="1" si="634"/>
        <v>0</v>
      </c>
      <c r="D655" s="189">
        <f t="shared" si="635"/>
        <v>0</v>
      </c>
      <c r="E655" s="189">
        <f t="shared" ca="1" si="636"/>
        <v>0</v>
      </c>
      <c r="F655" s="189">
        <f t="shared" si="637"/>
        <v>0</v>
      </c>
      <c r="G655" s="189" cm="1">
        <f t="array" aca="1" ref="G655" ca="1">OFFSET(G655,-1,,,)+1</f>
        <v>650</v>
      </c>
      <c r="H655" s="189">
        <f t="shared" si="632"/>
        <v>0</v>
      </c>
      <c r="I655" s="189">
        <f t="shared" si="638"/>
        <v>0</v>
      </c>
      <c r="J655" s="179">
        <f t="shared" si="639"/>
        <v>0</v>
      </c>
      <c r="K655" s="173"/>
      <c r="L655" s="174" t="str" cm="1">
        <f t="array" aca="1" ref="L655" ca="1">IF($K655="",OFFSET(L655,-1,,,),K655)</f>
        <v>02.10.02.02.01</v>
      </c>
      <c r="M655" s="175" t="str" cm="1">
        <f t="array" aca="1" ref="M655" ca="1">IF(OR($K655=0,$K655=""),OFFSET(M655,-1,,,),O655)</f>
        <v>PORTÃO COM 01 FOLHA DE GIRO TELADO EM AÇO - 1,20X1,00M</v>
      </c>
      <c r="N655" s="67" t="s">
        <v>3868</v>
      </c>
      <c r="O655" s="68" t="s">
        <v>4350</v>
      </c>
      <c r="P655" s="68"/>
      <c r="Q655" s="68" t="s">
        <v>3260</v>
      </c>
      <c r="R655" s="69">
        <v>1</v>
      </c>
      <c r="S655" s="70">
        <v>1375</v>
      </c>
      <c r="T655" s="70">
        <v>1375</v>
      </c>
      <c r="U655" s="67" t="s">
        <v>277</v>
      </c>
      <c r="V655" s="71" t="s">
        <v>278</v>
      </c>
      <c r="W655" s="171"/>
      <c r="X655" s="172"/>
      <c r="Y655" s="176">
        <f t="shared" si="641"/>
        <v>0</v>
      </c>
      <c r="AA655" s="192"/>
      <c r="AB655" s="193"/>
    </row>
    <row r="656" spans="2:28" hidden="1">
      <c r="B656" s="189">
        <f t="shared" si="633"/>
        <v>0</v>
      </c>
      <c r="C656" s="189">
        <f t="shared" ca="1" si="634"/>
        <v>0</v>
      </c>
      <c r="D656" s="189">
        <f t="shared" si="635"/>
        <v>0</v>
      </c>
      <c r="E656" s="189">
        <f t="shared" ca="1" si="636"/>
        <v>0</v>
      </c>
      <c r="F656" s="189">
        <f t="shared" si="637"/>
        <v>0</v>
      </c>
      <c r="G656" s="189" cm="1">
        <f t="array" aca="1" ref="G656" ca="1">OFFSET(G656,-1,,,)+1</f>
        <v>651</v>
      </c>
      <c r="H656" s="189">
        <f t="shared" si="632"/>
        <v>0</v>
      </c>
      <c r="I656" s="189">
        <f t="shared" si="638"/>
        <v>0</v>
      </c>
      <c r="J656" s="179">
        <f t="shared" si="639"/>
        <v>0</v>
      </c>
      <c r="K656" s="173" t="s">
        <v>3334</v>
      </c>
      <c r="L656" s="174" t="str" cm="1">
        <f t="array" aca="1" ref="L656" ca="1">IF($K656="",OFFSET(L656,-1,,,),K656)</f>
        <v>02.10.02.03</v>
      </c>
      <c r="M656" s="175" t="str" cm="1">
        <f t="array" aca="1" ref="M656" ca="1">IF(OR($K656=0,$K656=""),OFFSET(M656,-1,,,),O656)</f>
        <v>PINTURA</v>
      </c>
      <c r="N656" s="67" t="s">
        <v>143</v>
      </c>
      <c r="O656" s="68" t="s">
        <v>376</v>
      </c>
      <c r="P656" s="68"/>
      <c r="Q656" s="68"/>
      <c r="R656" s="69"/>
      <c r="S656" s="70"/>
      <c r="T656" s="70">
        <v>0</v>
      </c>
      <c r="U656" s="67"/>
      <c r="V656" s="71"/>
      <c r="W656" s="171"/>
      <c r="X656" s="172"/>
      <c r="Y656" s="176">
        <f t="shared" si="641"/>
        <v>0</v>
      </c>
      <c r="AA656" s="192"/>
      <c r="AB656" s="193"/>
    </row>
    <row r="657" spans="2:28">
      <c r="B657" s="189">
        <f t="shared" si="633"/>
        <v>0</v>
      </c>
      <c r="C657" s="189">
        <f t="shared" ca="1" si="634"/>
        <v>0</v>
      </c>
      <c r="D657" s="189">
        <f t="shared" si="635"/>
        <v>0</v>
      </c>
      <c r="E657" s="189">
        <f t="shared" ca="1" si="636"/>
        <v>0</v>
      </c>
      <c r="F657" s="189">
        <f t="shared" si="637"/>
        <v>0</v>
      </c>
      <c r="G657" s="189" cm="1">
        <f t="array" aca="1" ref="G657" ca="1">OFFSET(G657,-1,,,)+1</f>
        <v>652</v>
      </c>
      <c r="H657" s="189">
        <f t="shared" si="632"/>
        <v>0</v>
      </c>
      <c r="I657" s="189">
        <f t="shared" si="638"/>
        <v>0</v>
      </c>
      <c r="J657" s="179">
        <f t="shared" si="639"/>
        <v>0</v>
      </c>
      <c r="K657" s="173" t="s">
        <v>3335</v>
      </c>
      <c r="L657" s="174" t="str" cm="1">
        <f t="array" aca="1" ref="L657" ca="1">IF($K657="",OFFSET(L657,-1,,,),K657)</f>
        <v>02.10.02.03.01</v>
      </c>
      <c r="M657" s="175" t="str" cm="1">
        <f t="array" aca="1" ref="M657" ca="1">IF(OR($K657=0,$K657=""),OFFSET(M657,-1,,,),O657)</f>
        <v>APLICAÇÃO DE TEXTURA ACRILICA DE ROLO EM FACHADA (PANO)</v>
      </c>
      <c r="N657" s="67" t="s">
        <v>378</v>
      </c>
      <c r="O657" s="68" t="s">
        <v>379</v>
      </c>
      <c r="P657" s="68"/>
      <c r="Q657" s="68" t="s">
        <v>3258</v>
      </c>
      <c r="R657" s="69">
        <v>6</v>
      </c>
      <c r="S657" s="70">
        <v>25.004000000000001</v>
      </c>
      <c r="T657" s="70">
        <v>150.024</v>
      </c>
      <c r="U657" s="67"/>
      <c r="V657" s="71"/>
      <c r="W657" s="171"/>
      <c r="X657" s="172"/>
      <c r="Y657" s="176">
        <f t="shared" si="641"/>
        <v>0</v>
      </c>
      <c r="AA657" s="192"/>
      <c r="AB657" s="193"/>
    </row>
    <row r="658" spans="2:28" hidden="1">
      <c r="B658" s="189">
        <f t="shared" si="633"/>
        <v>0</v>
      </c>
      <c r="C658" s="189">
        <f t="shared" ca="1" si="634"/>
        <v>0</v>
      </c>
      <c r="D658" s="189">
        <f t="shared" si="635"/>
        <v>0</v>
      </c>
      <c r="E658" s="189">
        <f t="shared" ca="1" si="636"/>
        <v>0</v>
      </c>
      <c r="F658" s="189">
        <f t="shared" si="637"/>
        <v>0</v>
      </c>
      <c r="G658" s="189" cm="1">
        <f t="array" aca="1" ref="G658" ca="1">OFFSET(G658,-1,,,)+1</f>
        <v>653</v>
      </c>
      <c r="H658" s="189">
        <f t="shared" si="632"/>
        <v>0</v>
      </c>
      <c r="I658" s="189">
        <f t="shared" si="638"/>
        <v>0</v>
      </c>
      <c r="J658" s="179">
        <f t="shared" si="639"/>
        <v>0</v>
      </c>
      <c r="K658" s="173"/>
      <c r="L658" s="174" t="str" cm="1">
        <f t="array" aca="1" ref="L658" ca="1">IF($K658="",OFFSET(L658,-1,,,),K658)</f>
        <v>02.10.02.03.01</v>
      </c>
      <c r="M658" s="175" t="str" cm="1">
        <f t="array" aca="1" ref="M658" ca="1">IF(OR($K658=0,$K658=""),OFFSET(M658,-1,,,),O658)</f>
        <v>APLICAÇÃO DE TEXTURA ACRILICA DE ROLO EM FACHADA (PANO)</v>
      </c>
      <c r="N658" s="67" t="s">
        <v>380</v>
      </c>
      <c r="O658" s="68" t="s">
        <v>381</v>
      </c>
      <c r="P658" s="68"/>
      <c r="Q658" s="68" t="s">
        <v>3254</v>
      </c>
      <c r="R658" s="69">
        <v>1.54284</v>
      </c>
      <c r="S658" s="70">
        <v>3.71</v>
      </c>
      <c r="T658" s="70">
        <v>5.7239363999999995</v>
      </c>
      <c r="U658" s="67" t="s">
        <v>277</v>
      </c>
      <c r="V658" s="71" t="s">
        <v>278</v>
      </c>
      <c r="W658" s="171"/>
      <c r="X658" s="172"/>
      <c r="Y658" s="176">
        <f t="shared" si="641"/>
        <v>0</v>
      </c>
      <c r="AA658" s="192"/>
      <c r="AB658" s="193"/>
    </row>
    <row r="659" spans="2:28" hidden="1">
      <c r="B659" s="189">
        <f t="shared" si="633"/>
        <v>0</v>
      </c>
      <c r="C659" s="189">
        <f t="shared" ca="1" si="634"/>
        <v>0</v>
      </c>
      <c r="D659" s="189">
        <f t="shared" si="635"/>
        <v>0</v>
      </c>
      <c r="E659" s="189">
        <f t="shared" ca="1" si="636"/>
        <v>0</v>
      </c>
      <c r="F659" s="189">
        <f t="shared" si="637"/>
        <v>0</v>
      </c>
      <c r="G659" s="189" cm="1">
        <f t="array" aca="1" ref="G659" ca="1">OFFSET(G659,-1,,,)+1</f>
        <v>654</v>
      </c>
      <c r="H659" s="189">
        <f t="shared" si="632"/>
        <v>0</v>
      </c>
      <c r="I659" s="189">
        <f t="shared" si="638"/>
        <v>0</v>
      </c>
      <c r="J659" s="179">
        <f t="shared" si="639"/>
        <v>0</v>
      </c>
      <c r="K659" s="173"/>
      <c r="L659" s="174" t="str" cm="1">
        <f t="array" aca="1" ref="L659" ca="1">IF($K659="",OFFSET(L659,-1,,,),K659)</f>
        <v>02.10.02.03.01</v>
      </c>
      <c r="M659" s="175" t="str" cm="1">
        <f t="array" aca="1" ref="M659" ca="1">IF(OR($K659=0,$K659=""),OFFSET(M659,-1,,,),O659)</f>
        <v>APLICAÇÃO DE TEXTURA ACRILICA DE ROLO EM FACHADA (PANO)</v>
      </c>
      <c r="N659" s="67" t="s">
        <v>382</v>
      </c>
      <c r="O659" s="68" t="s">
        <v>383</v>
      </c>
      <c r="P659" s="68"/>
      <c r="Q659" s="68" t="s">
        <v>3255</v>
      </c>
      <c r="R659" s="69">
        <v>30</v>
      </c>
      <c r="S659" s="70">
        <v>2.1</v>
      </c>
      <c r="T659" s="70">
        <v>63</v>
      </c>
      <c r="U659" s="67" t="s">
        <v>277</v>
      </c>
      <c r="V659" s="71" t="s">
        <v>278</v>
      </c>
      <c r="W659" s="171"/>
      <c r="X659" s="172"/>
      <c r="Y659" s="176">
        <f t="shared" si="641"/>
        <v>0</v>
      </c>
      <c r="AA659" s="192"/>
      <c r="AB659" s="193"/>
    </row>
    <row r="660" spans="2:28" hidden="1">
      <c r="B660" s="189">
        <f t="shared" si="633"/>
        <v>0</v>
      </c>
      <c r="C660" s="189">
        <f t="shared" ca="1" si="634"/>
        <v>0</v>
      </c>
      <c r="D660" s="189">
        <f t="shared" si="635"/>
        <v>0</v>
      </c>
      <c r="E660" s="189">
        <f t="shared" ca="1" si="636"/>
        <v>0</v>
      </c>
      <c r="F660" s="189">
        <f t="shared" si="637"/>
        <v>0</v>
      </c>
      <c r="G660" s="189" cm="1">
        <f t="array" aca="1" ref="G660" ca="1">OFFSET(G660,-1,,,)+1</f>
        <v>655</v>
      </c>
      <c r="H660" s="189">
        <f t="shared" si="632"/>
        <v>0</v>
      </c>
      <c r="I660" s="189">
        <f t="shared" si="638"/>
        <v>0</v>
      </c>
      <c r="J660" s="179">
        <f t="shared" si="639"/>
        <v>0</v>
      </c>
      <c r="K660" s="173"/>
      <c r="L660" s="174" t="str" cm="1">
        <f t="array" aca="1" ref="L660" ca="1">IF($K660="",OFFSET(L660,-1,,,),K660)</f>
        <v>02.10.02.03.01</v>
      </c>
      <c r="M660" s="175" t="str" cm="1">
        <f t="array" aca="1" ref="M660" ca="1">IF(OR($K660=0,$K660=""),OFFSET(M660,-1,,,),O660)</f>
        <v>APLICAÇÃO DE TEXTURA ACRILICA DE ROLO EM FACHADA (PANO)</v>
      </c>
      <c r="N660" s="67" t="s">
        <v>384</v>
      </c>
      <c r="O660" s="68" t="s">
        <v>385</v>
      </c>
      <c r="P660" s="68"/>
      <c r="Q660" s="68" t="s">
        <v>3258</v>
      </c>
      <c r="R660" s="69">
        <v>6</v>
      </c>
      <c r="S660" s="70">
        <v>13.55</v>
      </c>
      <c r="T660" s="70">
        <v>81.300000000000011</v>
      </c>
      <c r="U660" s="67" t="s">
        <v>277</v>
      </c>
      <c r="V660" s="71" t="s">
        <v>278</v>
      </c>
      <c r="W660" s="171"/>
      <c r="X660" s="172"/>
      <c r="Y660" s="176">
        <f t="shared" si="641"/>
        <v>0</v>
      </c>
      <c r="AA660" s="192"/>
      <c r="AB660" s="193"/>
    </row>
    <row r="661" spans="2:28" hidden="1">
      <c r="B661" s="189">
        <f t="shared" si="633"/>
        <v>0</v>
      </c>
      <c r="C661" s="189">
        <f t="shared" ca="1" si="634"/>
        <v>0</v>
      </c>
      <c r="D661" s="189">
        <f t="shared" si="635"/>
        <v>0</v>
      </c>
      <c r="E661" s="189">
        <f t="shared" ca="1" si="636"/>
        <v>0</v>
      </c>
      <c r="F661" s="189">
        <f t="shared" si="637"/>
        <v>0</v>
      </c>
      <c r="G661" s="189" cm="1">
        <f t="array" aca="1" ref="G661" ca="1">OFFSET(G661,-1,,,)+1</f>
        <v>656</v>
      </c>
      <c r="H661" s="189">
        <f t="shared" si="632"/>
        <v>0</v>
      </c>
      <c r="I661" s="189">
        <f t="shared" si="638"/>
        <v>0</v>
      </c>
      <c r="J661" s="179">
        <f t="shared" si="639"/>
        <v>0</v>
      </c>
      <c r="K661" s="173" t="s">
        <v>559</v>
      </c>
      <c r="L661" s="174" t="str" cm="1">
        <f t="array" aca="1" ref="L661" ca="1">IF($K661="",OFFSET(L661,-1,,,),K661)</f>
        <v>02.11</v>
      </c>
      <c r="M661" s="175" t="str" cm="1">
        <f t="array" aca="1" ref="M661" ca="1">IF(OR($K661=0,$K661=""),OFFSET(M661,-1,,,),O661)</f>
        <v>PREVENÇÃO E COMBATE A INCÊNDIO</v>
      </c>
      <c r="N661" s="67" t="s">
        <v>143</v>
      </c>
      <c r="O661" s="68" t="s">
        <v>4351</v>
      </c>
      <c r="P661" s="68"/>
      <c r="Q661" s="68"/>
      <c r="R661" s="69"/>
      <c r="S661" s="70"/>
      <c r="T661" s="70">
        <v>0</v>
      </c>
      <c r="U661" s="67"/>
      <c r="V661" s="71"/>
      <c r="W661" s="171"/>
      <c r="X661" s="172"/>
      <c r="Y661" s="176">
        <f t="shared" si="641"/>
        <v>0</v>
      </c>
      <c r="AA661" s="192"/>
      <c r="AB661" s="193"/>
    </row>
    <row r="662" spans="2:28">
      <c r="B662" s="189">
        <f t="shared" si="633"/>
        <v>0</v>
      </c>
      <c r="C662" s="189">
        <f t="shared" ca="1" si="634"/>
        <v>0</v>
      </c>
      <c r="D662" s="189">
        <f t="shared" si="635"/>
        <v>0</v>
      </c>
      <c r="E662" s="189">
        <f t="shared" ca="1" si="636"/>
        <v>0</v>
      </c>
      <c r="F662" s="189">
        <f t="shared" si="637"/>
        <v>0</v>
      </c>
      <c r="G662" s="189" cm="1">
        <f t="array" aca="1" ref="G662" ca="1">OFFSET(G662,-1,,,)+1</f>
        <v>657</v>
      </c>
      <c r="H662" s="189">
        <f t="shared" si="632"/>
        <v>0</v>
      </c>
      <c r="I662" s="189">
        <f t="shared" si="638"/>
        <v>0</v>
      </c>
      <c r="J662" s="179">
        <f t="shared" si="639"/>
        <v>0</v>
      </c>
      <c r="K662" s="173" t="s">
        <v>560</v>
      </c>
      <c r="L662" s="174" t="str" cm="1">
        <f t="array" aca="1" ref="L662" ca="1">IF($K662="",OFFSET(L662,-1,,,),K662)</f>
        <v>02.11.01</v>
      </c>
      <c r="M662" s="175" t="str" cm="1">
        <f t="array" aca="1" ref="M662" ca="1">IF(OR($K662=0,$K662=""),OFFSET(M662,-1,,,),O662)</f>
        <v>HIDRANTE SIMPLES</v>
      </c>
      <c r="N662" s="67" t="s">
        <v>563</v>
      </c>
      <c r="O662" s="68" t="s">
        <v>4352</v>
      </c>
      <c r="P662" s="68"/>
      <c r="Q662" s="68" t="s">
        <v>3260</v>
      </c>
      <c r="R662" s="69">
        <v>56</v>
      </c>
      <c r="S662" s="70">
        <v>1390</v>
      </c>
      <c r="T662" s="70">
        <v>77840</v>
      </c>
      <c r="U662" s="67"/>
      <c r="V662" s="71"/>
      <c r="W662" s="171"/>
      <c r="X662" s="172"/>
      <c r="Y662" s="176">
        <f t="shared" si="641"/>
        <v>0</v>
      </c>
      <c r="AA662" s="192"/>
      <c r="AB662" s="193"/>
    </row>
    <row r="663" spans="2:28" hidden="1">
      <c r="B663" s="189">
        <f t="shared" si="633"/>
        <v>0</v>
      </c>
      <c r="C663" s="189">
        <f t="shared" ca="1" si="634"/>
        <v>0</v>
      </c>
      <c r="D663" s="189">
        <f t="shared" si="635"/>
        <v>0</v>
      </c>
      <c r="E663" s="189">
        <f t="shared" ca="1" si="636"/>
        <v>0</v>
      </c>
      <c r="F663" s="189">
        <f t="shared" si="637"/>
        <v>0</v>
      </c>
      <c r="G663" s="189" cm="1">
        <f t="array" aca="1" ref="G663" ca="1">OFFSET(G663,-1,,,)+1</f>
        <v>658</v>
      </c>
      <c r="H663" s="189">
        <f t="shared" si="632"/>
        <v>0</v>
      </c>
      <c r="I663" s="189">
        <f t="shared" si="638"/>
        <v>0</v>
      </c>
      <c r="J663" s="179">
        <f t="shared" si="639"/>
        <v>0</v>
      </c>
      <c r="K663" s="173"/>
      <c r="L663" s="174" t="str" cm="1">
        <f t="array" aca="1" ref="L663" ca="1">IF($K663="",OFFSET(L663,-1,,,),K663)</f>
        <v>02.11.01</v>
      </c>
      <c r="M663" s="175" t="str" cm="1">
        <f t="array" aca="1" ref="M663" ca="1">IF(OR($K663=0,$K663=""),OFFSET(M663,-1,,,),O663)</f>
        <v>HIDRANTE SIMPLES</v>
      </c>
      <c r="N663" s="67" t="s">
        <v>564</v>
      </c>
      <c r="O663" s="68" t="s">
        <v>565</v>
      </c>
      <c r="P663" s="68"/>
      <c r="Q663" s="68" t="s">
        <v>3260</v>
      </c>
      <c r="R663" s="69">
        <v>56</v>
      </c>
      <c r="S663" s="70">
        <v>170</v>
      </c>
      <c r="T663" s="70">
        <v>9520</v>
      </c>
      <c r="U663" s="67" t="s">
        <v>561</v>
      </c>
      <c r="V663" s="71" t="s">
        <v>562</v>
      </c>
      <c r="W663" s="171"/>
      <c r="X663" s="172"/>
      <c r="Y663" s="176">
        <f t="shared" si="641"/>
        <v>0</v>
      </c>
      <c r="AA663" s="192"/>
      <c r="AB663" s="193"/>
    </row>
    <row r="664" spans="2:28" hidden="1">
      <c r="B664" s="189">
        <f t="shared" si="633"/>
        <v>0</v>
      </c>
      <c r="C664" s="189">
        <f t="shared" ca="1" si="634"/>
        <v>0</v>
      </c>
      <c r="D664" s="189">
        <f t="shared" si="635"/>
        <v>0</v>
      </c>
      <c r="E664" s="189">
        <f t="shared" ca="1" si="636"/>
        <v>0</v>
      </c>
      <c r="F664" s="189">
        <f t="shared" si="637"/>
        <v>0</v>
      </c>
      <c r="G664" s="189" cm="1">
        <f t="array" aca="1" ref="G664" ca="1">OFFSET(G664,-1,,,)+1</f>
        <v>659</v>
      </c>
      <c r="H664" s="189">
        <f t="shared" si="632"/>
        <v>0</v>
      </c>
      <c r="I664" s="189">
        <f t="shared" si="638"/>
        <v>0</v>
      </c>
      <c r="J664" s="179">
        <f t="shared" si="639"/>
        <v>0</v>
      </c>
      <c r="K664" s="173"/>
      <c r="L664" s="174" t="str" cm="1">
        <f t="array" aca="1" ref="L664" ca="1">IF($K664="",OFFSET(L664,-1,,,),K664)</f>
        <v>02.11.01</v>
      </c>
      <c r="M664" s="175" t="str" cm="1">
        <f t="array" aca="1" ref="M664" ca="1">IF(OR($K664=0,$K664=""),OFFSET(M664,-1,,,),O664)</f>
        <v>HIDRANTE SIMPLES</v>
      </c>
      <c r="N664" s="67" t="s">
        <v>566</v>
      </c>
      <c r="O664" s="68" t="s">
        <v>567</v>
      </c>
      <c r="P664" s="68"/>
      <c r="Q664" s="68" t="s">
        <v>3260</v>
      </c>
      <c r="R664" s="69">
        <v>56</v>
      </c>
      <c r="S664" s="70">
        <v>750</v>
      </c>
      <c r="T664" s="70">
        <v>42000</v>
      </c>
      <c r="U664" s="67" t="s">
        <v>561</v>
      </c>
      <c r="V664" s="71" t="s">
        <v>562</v>
      </c>
      <c r="W664" s="171"/>
      <c r="X664" s="172"/>
      <c r="Y664" s="176">
        <f t="shared" si="641"/>
        <v>0</v>
      </c>
      <c r="AA664" s="192"/>
      <c r="AB664" s="193"/>
    </row>
    <row r="665" spans="2:28" hidden="1">
      <c r="B665" s="189">
        <f t="shared" si="633"/>
        <v>0</v>
      </c>
      <c r="C665" s="189">
        <f t="shared" ca="1" si="634"/>
        <v>0</v>
      </c>
      <c r="D665" s="189">
        <f t="shared" si="635"/>
        <v>0</v>
      </c>
      <c r="E665" s="189">
        <f t="shared" ca="1" si="636"/>
        <v>0</v>
      </c>
      <c r="F665" s="189">
        <f t="shared" si="637"/>
        <v>0</v>
      </c>
      <c r="G665" s="189" cm="1">
        <f t="array" aca="1" ref="G665" ca="1">OFFSET(G665,-1,,,)+1</f>
        <v>660</v>
      </c>
      <c r="H665" s="189">
        <f t="shared" si="632"/>
        <v>0</v>
      </c>
      <c r="I665" s="189">
        <f t="shared" si="638"/>
        <v>0</v>
      </c>
      <c r="J665" s="179">
        <f t="shared" si="639"/>
        <v>0</v>
      </c>
      <c r="K665" s="173"/>
      <c r="L665" s="174" t="str" cm="1">
        <f t="array" aca="1" ref="L665" ca="1">IF($K665="",OFFSET(L665,-1,,,),K665)</f>
        <v>02.11.01</v>
      </c>
      <c r="M665" s="175" t="str" cm="1">
        <f t="array" aca="1" ref="M665" ca="1">IF(OR($K665=0,$K665=""),OFFSET(M665,-1,,,),O665)</f>
        <v>HIDRANTE SIMPLES</v>
      </c>
      <c r="N665" s="67" t="s">
        <v>568</v>
      </c>
      <c r="O665" s="68" t="s">
        <v>569</v>
      </c>
      <c r="P665" s="68"/>
      <c r="Q665" s="68" t="s">
        <v>3260</v>
      </c>
      <c r="R665" s="69">
        <v>56</v>
      </c>
      <c r="S665" s="70">
        <v>350</v>
      </c>
      <c r="T665" s="70">
        <v>19600</v>
      </c>
      <c r="U665" s="67" t="s">
        <v>561</v>
      </c>
      <c r="V665" s="71" t="s">
        <v>562</v>
      </c>
      <c r="W665" s="171"/>
      <c r="X665" s="172"/>
      <c r="Y665" s="176">
        <f t="shared" si="641"/>
        <v>0</v>
      </c>
      <c r="AA665" s="192"/>
      <c r="AB665" s="193"/>
    </row>
    <row r="666" spans="2:28" hidden="1">
      <c r="B666" s="189">
        <f t="shared" si="633"/>
        <v>0</v>
      </c>
      <c r="C666" s="189">
        <f t="shared" ca="1" si="634"/>
        <v>0</v>
      </c>
      <c r="D666" s="189">
        <f t="shared" si="635"/>
        <v>0</v>
      </c>
      <c r="E666" s="189">
        <f t="shared" ca="1" si="636"/>
        <v>0</v>
      </c>
      <c r="F666" s="189">
        <f t="shared" si="637"/>
        <v>0</v>
      </c>
      <c r="G666" s="189" cm="1">
        <f t="array" aca="1" ref="G666" ca="1">OFFSET(G666,-1,,,)+1</f>
        <v>661</v>
      </c>
      <c r="H666" s="189">
        <f t="shared" si="632"/>
        <v>0</v>
      </c>
      <c r="I666" s="189">
        <f t="shared" si="638"/>
        <v>0</v>
      </c>
      <c r="J666" s="179">
        <f t="shared" si="639"/>
        <v>0</v>
      </c>
      <c r="K666" s="173"/>
      <c r="L666" s="174" t="str" cm="1">
        <f t="array" aca="1" ref="L666" ca="1">IF($K666="",OFFSET(L666,-1,,,),K666)</f>
        <v>02.11.01</v>
      </c>
      <c r="M666" s="175" t="str" cm="1">
        <f t="array" aca="1" ref="M666" ca="1">IF(OR($K666=0,$K666=""),OFFSET(M666,-1,,,),O666)</f>
        <v>HIDRANTE SIMPLES</v>
      </c>
      <c r="N666" s="67" t="s">
        <v>570</v>
      </c>
      <c r="O666" s="68" t="s">
        <v>571</v>
      </c>
      <c r="P666" s="68"/>
      <c r="Q666" s="68" t="s">
        <v>3260</v>
      </c>
      <c r="R666" s="69">
        <v>56</v>
      </c>
      <c r="S666" s="70">
        <v>120</v>
      </c>
      <c r="T666" s="70">
        <v>6720</v>
      </c>
      <c r="U666" s="67" t="s">
        <v>561</v>
      </c>
      <c r="V666" s="71" t="s">
        <v>562</v>
      </c>
      <c r="W666" s="171"/>
      <c r="X666" s="172"/>
      <c r="Y666" s="176">
        <f t="shared" si="641"/>
        <v>0</v>
      </c>
      <c r="AA666" s="192"/>
      <c r="AB666" s="193"/>
    </row>
    <row r="667" spans="2:28">
      <c r="B667" s="189">
        <f t="shared" si="633"/>
        <v>0</v>
      </c>
      <c r="C667" s="189">
        <f t="shared" ca="1" si="634"/>
        <v>0</v>
      </c>
      <c r="D667" s="189">
        <f t="shared" si="635"/>
        <v>0</v>
      </c>
      <c r="E667" s="189">
        <f t="shared" ca="1" si="636"/>
        <v>0</v>
      </c>
      <c r="F667" s="189">
        <f t="shared" si="637"/>
        <v>0</v>
      </c>
      <c r="G667" s="189" cm="1">
        <f t="array" aca="1" ref="G667" ca="1">OFFSET(G667,-1,,,)+1</f>
        <v>662</v>
      </c>
      <c r="H667" s="189">
        <f t="shared" si="632"/>
        <v>0</v>
      </c>
      <c r="I667" s="189">
        <f t="shared" si="638"/>
        <v>0</v>
      </c>
      <c r="J667" s="179">
        <f t="shared" si="639"/>
        <v>0</v>
      </c>
      <c r="K667" s="173" t="s">
        <v>2550</v>
      </c>
      <c r="L667" s="174" t="str" cm="1">
        <f t="array" aca="1" ref="L667" ca="1">IF($K667="",OFFSET(L667,-1,,,),K667)</f>
        <v>02.11.02</v>
      </c>
      <c r="M667" s="175" t="str" cm="1">
        <f t="array" aca="1" ref="M667" ca="1">IF(OR($K667=0,$K667=""),OFFSET(M667,-1,,,),O667)</f>
        <v>EXTINTOR PQS 6KG - BC</v>
      </c>
      <c r="N667" s="67" t="s">
        <v>572</v>
      </c>
      <c r="O667" s="68" t="s">
        <v>4353</v>
      </c>
      <c r="P667" s="68"/>
      <c r="Q667" s="68" t="s">
        <v>3260</v>
      </c>
      <c r="R667" s="69">
        <v>72</v>
      </c>
      <c r="S667" s="70">
        <v>160</v>
      </c>
      <c r="T667" s="70">
        <v>11520</v>
      </c>
      <c r="U667" s="67"/>
      <c r="V667" s="71"/>
      <c r="W667" s="171"/>
      <c r="X667" s="172"/>
      <c r="Y667" s="176">
        <f t="shared" si="641"/>
        <v>0</v>
      </c>
      <c r="AA667" s="192"/>
      <c r="AB667" s="193"/>
    </row>
    <row r="668" spans="2:28" hidden="1">
      <c r="B668" s="189">
        <f t="shared" si="633"/>
        <v>0</v>
      </c>
      <c r="C668" s="189">
        <f t="shared" ca="1" si="634"/>
        <v>0</v>
      </c>
      <c r="D668" s="189">
        <f t="shared" si="635"/>
        <v>0</v>
      </c>
      <c r="E668" s="189">
        <f t="shared" ca="1" si="636"/>
        <v>0</v>
      </c>
      <c r="F668" s="189">
        <f t="shared" si="637"/>
        <v>0</v>
      </c>
      <c r="G668" s="189" cm="1">
        <f t="array" aca="1" ref="G668" ca="1">OFFSET(G668,-1,,,)+1</f>
        <v>663</v>
      </c>
      <c r="H668" s="189">
        <f t="shared" si="632"/>
        <v>0</v>
      </c>
      <c r="I668" s="189">
        <f t="shared" si="638"/>
        <v>0</v>
      </c>
      <c r="J668" s="179">
        <f t="shared" si="639"/>
        <v>0</v>
      </c>
      <c r="K668" s="173"/>
      <c r="L668" s="174" t="str" cm="1">
        <f t="array" aca="1" ref="L668" ca="1">IF($K668="",OFFSET(L668,-1,,,),K668)</f>
        <v>02.11.02</v>
      </c>
      <c r="M668" s="175" t="str" cm="1">
        <f t="array" aca="1" ref="M668" ca="1">IF(OR($K668=0,$K668=""),OFFSET(M668,-1,,,),O668)</f>
        <v>EXTINTOR PQS 6KG - BC</v>
      </c>
      <c r="N668" s="67" t="s">
        <v>573</v>
      </c>
      <c r="O668" s="68" t="s">
        <v>574</v>
      </c>
      <c r="P668" s="68"/>
      <c r="Q668" s="68" t="s">
        <v>3260</v>
      </c>
      <c r="R668" s="69">
        <v>72</v>
      </c>
      <c r="S668" s="70">
        <v>160</v>
      </c>
      <c r="T668" s="70">
        <v>11520</v>
      </c>
      <c r="U668" s="67" t="s">
        <v>561</v>
      </c>
      <c r="V668" s="71" t="s">
        <v>562</v>
      </c>
      <c r="W668" s="171"/>
      <c r="X668" s="172"/>
      <c r="Y668" s="176">
        <f t="shared" si="641"/>
        <v>0</v>
      </c>
      <c r="AA668" s="192"/>
      <c r="AB668" s="193"/>
    </row>
    <row r="669" spans="2:28">
      <c r="B669" s="189">
        <f t="shared" si="633"/>
        <v>0</v>
      </c>
      <c r="C669" s="189">
        <f t="shared" ca="1" si="634"/>
        <v>0</v>
      </c>
      <c r="D669" s="189">
        <f t="shared" si="635"/>
        <v>0</v>
      </c>
      <c r="E669" s="189">
        <f t="shared" ca="1" si="636"/>
        <v>0</v>
      </c>
      <c r="F669" s="189">
        <f t="shared" si="637"/>
        <v>0</v>
      </c>
      <c r="G669" s="189" cm="1">
        <f t="array" aca="1" ref="G669" ca="1">OFFSET(G669,-1,,,)+1</f>
        <v>664</v>
      </c>
      <c r="H669" s="189">
        <f t="shared" si="632"/>
        <v>0</v>
      </c>
      <c r="I669" s="189">
        <f t="shared" si="638"/>
        <v>0</v>
      </c>
      <c r="J669" s="179">
        <f t="shared" si="639"/>
        <v>0</v>
      </c>
      <c r="K669" s="173" t="s">
        <v>2551</v>
      </c>
      <c r="L669" s="174" t="str" cm="1">
        <f t="array" aca="1" ref="L669" ca="1">IF($K669="",OFFSET(L669,-1,,,),K669)</f>
        <v>02.11.03</v>
      </c>
      <c r="M669" s="175" t="str" cm="1">
        <f t="array" aca="1" ref="M669" ca="1">IF(OR($K669=0,$K669=""),OFFSET(M669,-1,,,),O669)</f>
        <v>EXTINTOR CO2 - 6KG</v>
      </c>
      <c r="N669" s="67" t="s">
        <v>575</v>
      </c>
      <c r="O669" s="68" t="s">
        <v>4354</v>
      </c>
      <c r="P669" s="68"/>
      <c r="Q669" s="68" t="s">
        <v>3260</v>
      </c>
      <c r="R669" s="69">
        <v>13</v>
      </c>
      <c r="S669" s="70">
        <v>580</v>
      </c>
      <c r="T669" s="70">
        <v>7540</v>
      </c>
      <c r="U669" s="67"/>
      <c r="V669" s="71"/>
      <c r="W669" s="171"/>
      <c r="X669" s="172"/>
      <c r="Y669" s="176">
        <f t="shared" si="641"/>
        <v>0</v>
      </c>
      <c r="AA669" s="192"/>
      <c r="AB669" s="193"/>
    </row>
    <row r="670" spans="2:28" hidden="1">
      <c r="B670" s="189">
        <f t="shared" si="633"/>
        <v>0</v>
      </c>
      <c r="C670" s="189">
        <f t="shared" ca="1" si="634"/>
        <v>0</v>
      </c>
      <c r="D670" s="189">
        <f t="shared" si="635"/>
        <v>0</v>
      </c>
      <c r="E670" s="189">
        <f t="shared" ca="1" si="636"/>
        <v>0</v>
      </c>
      <c r="F670" s="189">
        <f t="shared" si="637"/>
        <v>0</v>
      </c>
      <c r="G670" s="189" cm="1">
        <f t="array" aca="1" ref="G670" ca="1">OFFSET(G670,-1,,,)+1</f>
        <v>665</v>
      </c>
      <c r="H670" s="189">
        <f t="shared" si="632"/>
        <v>0</v>
      </c>
      <c r="I670" s="189">
        <f t="shared" si="638"/>
        <v>0</v>
      </c>
      <c r="J670" s="179">
        <f t="shared" si="639"/>
        <v>0</v>
      </c>
      <c r="K670" s="173"/>
      <c r="L670" s="174" t="str" cm="1">
        <f t="array" aca="1" ref="L670" ca="1">IF($K670="",OFFSET(L670,-1,,,),K670)</f>
        <v>02.11.03</v>
      </c>
      <c r="M670" s="175" t="str" cm="1">
        <f t="array" aca="1" ref="M670" ca="1">IF(OR($K670=0,$K670=""),OFFSET(M670,-1,,,),O670)</f>
        <v>EXTINTOR CO2 - 6KG</v>
      </c>
      <c r="N670" s="67" t="s">
        <v>576</v>
      </c>
      <c r="O670" s="68" t="s">
        <v>577</v>
      </c>
      <c r="P670" s="68"/>
      <c r="Q670" s="68" t="s">
        <v>3260</v>
      </c>
      <c r="R670" s="69">
        <v>13</v>
      </c>
      <c r="S670" s="70">
        <v>580</v>
      </c>
      <c r="T670" s="70">
        <v>7540</v>
      </c>
      <c r="U670" s="67" t="s">
        <v>561</v>
      </c>
      <c r="V670" s="71" t="s">
        <v>562</v>
      </c>
      <c r="W670" s="171"/>
      <c r="X670" s="172"/>
      <c r="Y670" s="176">
        <f t="shared" si="641"/>
        <v>0</v>
      </c>
      <c r="AA670" s="192"/>
      <c r="AB670" s="193"/>
    </row>
    <row r="671" spans="2:28">
      <c r="B671" s="189">
        <f t="shared" si="633"/>
        <v>0</v>
      </c>
      <c r="C671" s="189">
        <f t="shared" ca="1" si="634"/>
        <v>0</v>
      </c>
      <c r="D671" s="189">
        <f t="shared" si="635"/>
        <v>0</v>
      </c>
      <c r="E671" s="189">
        <f t="shared" ca="1" si="636"/>
        <v>0</v>
      </c>
      <c r="F671" s="189">
        <f t="shared" si="637"/>
        <v>0</v>
      </c>
      <c r="G671" s="189" cm="1">
        <f t="array" aca="1" ref="G671" ca="1">OFFSET(G671,-1,,,)+1</f>
        <v>666</v>
      </c>
      <c r="H671" s="189">
        <f t="shared" si="632"/>
        <v>0</v>
      </c>
      <c r="I671" s="189">
        <f t="shared" si="638"/>
        <v>0</v>
      </c>
      <c r="J671" s="179">
        <f t="shared" si="639"/>
        <v>0</v>
      </c>
      <c r="K671" s="173" t="s">
        <v>2552</v>
      </c>
      <c r="L671" s="174" t="str" cm="1">
        <f t="array" aca="1" ref="L671" ca="1">IF($K671="",OFFSET(L671,-1,,,),K671)</f>
        <v>02.11.04</v>
      </c>
      <c r="M671" s="175" t="str" cm="1">
        <f t="array" aca="1" ref="M671" ca="1">IF(OR($K671=0,$K671=""),OFFSET(M671,-1,,,),O671)</f>
        <v>SISTEMA DE COMBATE A INCÊNDIO</v>
      </c>
      <c r="N671" s="67" t="s">
        <v>3869</v>
      </c>
      <c r="O671" s="68" t="s">
        <v>4355</v>
      </c>
      <c r="P671" s="68"/>
      <c r="Q671" s="68" t="s">
        <v>3260</v>
      </c>
      <c r="R671" s="69">
        <v>18</v>
      </c>
      <c r="S671" s="70">
        <v>2365</v>
      </c>
      <c r="T671" s="70">
        <v>42570</v>
      </c>
      <c r="U671" s="67"/>
      <c r="V671" s="71"/>
      <c r="W671" s="171"/>
      <c r="X671" s="172"/>
      <c r="Y671" s="176">
        <f t="shared" si="641"/>
        <v>0</v>
      </c>
      <c r="AA671" s="192"/>
      <c r="AB671" s="193"/>
    </row>
    <row r="672" spans="2:28" hidden="1">
      <c r="B672" s="189">
        <f t="shared" si="633"/>
        <v>0</v>
      </c>
      <c r="C672" s="189">
        <f t="shared" ca="1" si="634"/>
        <v>0</v>
      </c>
      <c r="D672" s="189">
        <f t="shared" si="635"/>
        <v>0</v>
      </c>
      <c r="E672" s="189">
        <f t="shared" ca="1" si="636"/>
        <v>0</v>
      </c>
      <c r="F672" s="189">
        <f t="shared" si="637"/>
        <v>0</v>
      </c>
      <c r="G672" s="189" cm="1">
        <f t="array" aca="1" ref="G672" ca="1">OFFSET(G672,-1,,,)+1</f>
        <v>667</v>
      </c>
      <c r="H672" s="189">
        <f t="shared" si="632"/>
        <v>0</v>
      </c>
      <c r="I672" s="189">
        <f t="shared" si="638"/>
        <v>0</v>
      </c>
      <c r="J672" s="179">
        <f t="shared" si="639"/>
        <v>0</v>
      </c>
      <c r="K672" s="173"/>
      <c r="L672" s="174" t="str" cm="1">
        <f t="array" aca="1" ref="L672" ca="1">IF($K672="",OFFSET(L672,-1,,,),K672)</f>
        <v>02.11.04</v>
      </c>
      <c r="M672" s="175" t="str" cm="1">
        <f t="array" aca="1" ref="M672" ca="1">IF(OR($K672=0,$K672=""),OFFSET(M672,-1,,,),O672)</f>
        <v>SISTEMA DE COMBATE A INCÊNDIO</v>
      </c>
      <c r="N672" s="67" t="s">
        <v>3870</v>
      </c>
      <c r="O672" s="68" t="s">
        <v>4356</v>
      </c>
      <c r="P672" s="68"/>
      <c r="Q672" s="68" t="s">
        <v>3257</v>
      </c>
      <c r="R672" s="69">
        <v>18</v>
      </c>
      <c r="S672" s="70">
        <v>2365</v>
      </c>
      <c r="T672" s="70">
        <v>42570</v>
      </c>
      <c r="U672" s="67" t="s">
        <v>561</v>
      </c>
      <c r="V672" s="71" t="s">
        <v>562</v>
      </c>
      <c r="W672" s="171"/>
      <c r="X672" s="172"/>
      <c r="Y672" s="176">
        <f t="shared" si="641"/>
        <v>0</v>
      </c>
      <c r="AA672" s="192"/>
      <c r="AB672" s="193"/>
    </row>
    <row r="673" spans="2:28" hidden="1">
      <c r="B673" s="189">
        <f t="shared" si="633"/>
        <v>0</v>
      </c>
      <c r="C673" s="189">
        <f t="shared" ca="1" si="634"/>
        <v>0</v>
      </c>
      <c r="D673" s="189">
        <f t="shared" si="635"/>
        <v>0</v>
      </c>
      <c r="E673" s="189">
        <f t="shared" ca="1" si="636"/>
        <v>0</v>
      </c>
      <c r="F673" s="189">
        <f t="shared" si="637"/>
        <v>0</v>
      </c>
      <c r="G673" s="189" cm="1">
        <f t="array" aca="1" ref="G673" ca="1">OFFSET(G673,-1,,,)+1</f>
        <v>668</v>
      </c>
      <c r="H673" s="189">
        <f t="shared" si="632"/>
        <v>0</v>
      </c>
      <c r="I673" s="189">
        <f t="shared" si="638"/>
        <v>0</v>
      </c>
      <c r="J673" s="179">
        <f t="shared" si="639"/>
        <v>0</v>
      </c>
      <c r="K673" s="173" t="s">
        <v>578</v>
      </c>
      <c r="L673" s="174" t="str" cm="1">
        <f t="array" aca="1" ref="L673" ca="1">IF($K673="",OFFSET(L673,-1,,,),K673)</f>
        <v>02.12</v>
      </c>
      <c r="M673" s="175" t="str" cm="1">
        <f t="array" aca="1" ref="M673" ca="1">IF(OR($K673=0,$K673=""),OFFSET(M673,-1,,,),O673)</f>
        <v>ELÉTRICA</v>
      </c>
      <c r="N673" s="67" t="s">
        <v>143</v>
      </c>
      <c r="O673" s="68" t="s">
        <v>4357</v>
      </c>
      <c r="P673" s="68"/>
      <c r="Q673" s="68"/>
      <c r="R673" s="69"/>
      <c r="S673" s="70"/>
      <c r="T673" s="70">
        <v>0</v>
      </c>
      <c r="U673" s="67"/>
      <c r="V673" s="71"/>
      <c r="W673" s="171"/>
      <c r="X673" s="172"/>
      <c r="Y673" s="176">
        <f t="shared" si="641"/>
        <v>0</v>
      </c>
      <c r="AA673" s="192"/>
      <c r="AB673" s="193"/>
    </row>
    <row r="674" spans="2:28" hidden="1">
      <c r="B674" s="189">
        <f t="shared" si="633"/>
        <v>0</v>
      </c>
      <c r="C674" s="189">
        <f t="shared" ca="1" si="634"/>
        <v>0</v>
      </c>
      <c r="D674" s="189">
        <f t="shared" si="635"/>
        <v>0</v>
      </c>
      <c r="E674" s="189">
        <f t="shared" ca="1" si="636"/>
        <v>0</v>
      </c>
      <c r="F674" s="189">
        <f t="shared" si="637"/>
        <v>0</v>
      </c>
      <c r="G674" s="189" cm="1">
        <f t="array" aca="1" ref="G674" ca="1">OFFSET(G674,-1,,,)+1</f>
        <v>669</v>
      </c>
      <c r="H674" s="189">
        <f t="shared" si="632"/>
        <v>0</v>
      </c>
      <c r="I674" s="189">
        <f t="shared" si="638"/>
        <v>0</v>
      </c>
      <c r="J674" s="179">
        <f t="shared" si="639"/>
        <v>0</v>
      </c>
      <c r="K674" s="173" t="s">
        <v>579</v>
      </c>
      <c r="L674" s="174" t="str" cm="1">
        <f t="array" aca="1" ref="L674" ca="1">IF($K674="",OFFSET(L674,-1,,,),K674)</f>
        <v>02.12.01</v>
      </c>
      <c r="M674" s="175" t="str" cm="1">
        <f t="array" aca="1" ref="M674" ca="1">IF(OR($K674=0,$K674=""),OFFSET(M674,-1,,,),O674)</f>
        <v>ILUMINAÇÃO</v>
      </c>
      <c r="N674" s="67" t="s">
        <v>143</v>
      </c>
      <c r="O674" s="68" t="s">
        <v>4358</v>
      </c>
      <c r="P674" s="68"/>
      <c r="Q674" s="68"/>
      <c r="R674" s="69"/>
      <c r="S674" s="70"/>
      <c r="T674" s="70">
        <v>0</v>
      </c>
      <c r="U674" s="67"/>
      <c r="V674" s="71"/>
      <c r="W674" s="171"/>
      <c r="X674" s="172"/>
      <c r="Y674" s="176">
        <f t="shared" si="641"/>
        <v>0</v>
      </c>
      <c r="AA674" s="192"/>
      <c r="AB674" s="193"/>
    </row>
    <row r="675" spans="2:28">
      <c r="B675" s="189">
        <f t="shared" si="633"/>
        <v>0</v>
      </c>
      <c r="C675" s="189">
        <f t="shared" ca="1" si="634"/>
        <v>0</v>
      </c>
      <c r="D675" s="189">
        <f t="shared" si="635"/>
        <v>0</v>
      </c>
      <c r="E675" s="189">
        <f t="shared" ca="1" si="636"/>
        <v>0</v>
      </c>
      <c r="F675" s="189">
        <f t="shared" si="637"/>
        <v>0</v>
      </c>
      <c r="G675" s="189" cm="1">
        <f t="array" aca="1" ref="G675" ca="1">OFFSET(G675,-1,,,)+1</f>
        <v>670</v>
      </c>
      <c r="H675" s="189">
        <f t="shared" si="632"/>
        <v>0</v>
      </c>
      <c r="I675" s="189">
        <f t="shared" si="638"/>
        <v>0</v>
      </c>
      <c r="J675" s="179">
        <f t="shared" si="639"/>
        <v>0</v>
      </c>
      <c r="K675" s="173" t="s">
        <v>580</v>
      </c>
      <c r="L675" s="174" t="str" cm="1">
        <f t="array" aca="1" ref="L675" ca="1">IF($K675="",OFFSET(L675,-1,,,),K675)</f>
        <v>02.12.01.01</v>
      </c>
      <c r="M675" s="175" t="str" cm="1">
        <f t="array" aca="1" ref="M675" ca="1">IF(OR($K675=0,$K675=""),OFFSET(M675,-1,,,),O675)</f>
        <v>EXECUÇÃO DE SERVIÇO DE ESCAVAÇÃO MANUAL, APILOAMENTO DE FUNDO DE VALA</v>
      </c>
      <c r="N675" s="67" t="s">
        <v>415</v>
      </c>
      <c r="O675" s="68" t="s">
        <v>4263</v>
      </c>
      <c r="P675" s="68"/>
      <c r="Q675" s="68" t="s">
        <v>3256</v>
      </c>
      <c r="R675" s="69">
        <v>45.65</v>
      </c>
      <c r="S675" s="70">
        <v>36.5</v>
      </c>
      <c r="T675" s="70">
        <v>1666.2249999999999</v>
      </c>
      <c r="U675" s="67"/>
      <c r="V675" s="71"/>
      <c r="W675" s="171"/>
      <c r="X675" s="172"/>
      <c r="Y675" s="176">
        <f t="shared" si="641"/>
        <v>0</v>
      </c>
      <c r="AA675" s="192"/>
      <c r="AB675" s="193"/>
    </row>
    <row r="676" spans="2:28" hidden="1">
      <c r="B676" s="189">
        <f t="shared" si="633"/>
        <v>0</v>
      </c>
      <c r="C676" s="189">
        <f t="shared" ca="1" si="634"/>
        <v>0</v>
      </c>
      <c r="D676" s="189">
        <f t="shared" si="635"/>
        <v>0</v>
      </c>
      <c r="E676" s="189">
        <f t="shared" ca="1" si="636"/>
        <v>0</v>
      </c>
      <c r="F676" s="189">
        <f t="shared" si="637"/>
        <v>0</v>
      </c>
      <c r="G676" s="189" cm="1">
        <f t="array" aca="1" ref="G676" ca="1">OFFSET(G676,-1,,,)+1</f>
        <v>671</v>
      </c>
      <c r="H676" s="189">
        <f t="shared" si="632"/>
        <v>0</v>
      </c>
      <c r="I676" s="189">
        <f t="shared" si="638"/>
        <v>0</v>
      </c>
      <c r="J676" s="179">
        <f t="shared" si="639"/>
        <v>0</v>
      </c>
      <c r="K676" s="173"/>
      <c r="L676" s="174" t="str" cm="1">
        <f t="array" aca="1" ref="L676" ca="1">IF($K676="",OFFSET(L676,-1,,,),K676)</f>
        <v>02.12.01.01</v>
      </c>
      <c r="M676" s="175" t="str" cm="1">
        <f t="array" aca="1" ref="M676" ca="1">IF(OR($K676=0,$K676=""),OFFSET(M676,-1,,,),O676)</f>
        <v>EXECUÇÃO DE SERVIÇO DE ESCAVAÇÃO MANUAL, APILOAMENTO DE FUNDO DE VALA</v>
      </c>
      <c r="N676" s="67" t="s">
        <v>416</v>
      </c>
      <c r="O676" s="68" t="s">
        <v>417</v>
      </c>
      <c r="P676" s="68"/>
      <c r="Q676" s="68" t="s">
        <v>3258</v>
      </c>
      <c r="R676" s="69">
        <v>45.65</v>
      </c>
      <c r="S676" s="70">
        <v>8</v>
      </c>
      <c r="T676" s="70">
        <v>365.2</v>
      </c>
      <c r="U676" s="67" t="s">
        <v>608</v>
      </c>
      <c r="V676" s="71" t="s">
        <v>609</v>
      </c>
      <c r="W676" s="171"/>
      <c r="X676" s="172"/>
      <c r="Y676" s="176">
        <f t="shared" si="641"/>
        <v>0</v>
      </c>
      <c r="AA676" s="192"/>
      <c r="AB676" s="193"/>
    </row>
    <row r="677" spans="2:28" hidden="1">
      <c r="B677" s="189">
        <f t="shared" si="633"/>
        <v>0</v>
      </c>
      <c r="C677" s="189">
        <f t="shared" ca="1" si="634"/>
        <v>0</v>
      </c>
      <c r="D677" s="189">
        <f t="shared" si="635"/>
        <v>0</v>
      </c>
      <c r="E677" s="189">
        <f t="shared" ca="1" si="636"/>
        <v>0</v>
      </c>
      <c r="F677" s="189">
        <f t="shared" si="637"/>
        <v>0</v>
      </c>
      <c r="G677" s="189" cm="1">
        <f t="array" aca="1" ref="G677" ca="1">OFFSET(G677,-1,,,)+1</f>
        <v>672</v>
      </c>
      <c r="H677" s="189">
        <f t="shared" si="632"/>
        <v>0</v>
      </c>
      <c r="I677" s="189">
        <f t="shared" si="638"/>
        <v>0</v>
      </c>
      <c r="J677" s="179">
        <f t="shared" si="639"/>
        <v>0</v>
      </c>
      <c r="K677" s="173"/>
      <c r="L677" s="174" t="str" cm="1">
        <f t="array" aca="1" ref="L677" ca="1">IF($K677="",OFFSET(L677,-1,,,),K677)</f>
        <v>02.12.01.01</v>
      </c>
      <c r="M677" s="175" t="str" cm="1">
        <f t="array" aca="1" ref="M677" ca="1">IF(OR($K677=0,$K677=""),OFFSET(M677,-1,,,),O677)</f>
        <v>EXECUÇÃO DE SERVIÇO DE ESCAVAÇÃO MANUAL, APILOAMENTO DE FUNDO DE VALA</v>
      </c>
      <c r="N677" s="67" t="s">
        <v>418</v>
      </c>
      <c r="O677" s="68" t="s">
        <v>419</v>
      </c>
      <c r="P677" s="68"/>
      <c r="Q677" s="68" t="s">
        <v>3256</v>
      </c>
      <c r="R677" s="69">
        <v>45.65</v>
      </c>
      <c r="S677" s="70">
        <v>28.5</v>
      </c>
      <c r="T677" s="70">
        <v>1301.0249999999999</v>
      </c>
      <c r="U677" s="67" t="s">
        <v>608</v>
      </c>
      <c r="V677" s="71" t="s">
        <v>609</v>
      </c>
      <c r="W677" s="171"/>
      <c r="X677" s="172"/>
      <c r="Y677" s="176">
        <f t="shared" si="641"/>
        <v>0</v>
      </c>
      <c r="AA677" s="192"/>
      <c r="AB677" s="193"/>
    </row>
    <row r="678" spans="2:28">
      <c r="B678" s="189">
        <f t="shared" si="633"/>
        <v>0</v>
      </c>
      <c r="C678" s="189">
        <f t="shared" ca="1" si="634"/>
        <v>0</v>
      </c>
      <c r="D678" s="189">
        <f t="shared" si="635"/>
        <v>0</v>
      </c>
      <c r="E678" s="189">
        <f t="shared" ca="1" si="636"/>
        <v>0</v>
      </c>
      <c r="F678" s="189">
        <f t="shared" si="637"/>
        <v>0</v>
      </c>
      <c r="G678" s="189" cm="1">
        <f t="array" aca="1" ref="G678" ca="1">OFFSET(G678,-1,,,)+1</f>
        <v>673</v>
      </c>
      <c r="H678" s="189">
        <f t="shared" si="632"/>
        <v>0</v>
      </c>
      <c r="I678" s="189">
        <f t="shared" si="638"/>
        <v>0</v>
      </c>
      <c r="J678" s="179">
        <f t="shared" si="639"/>
        <v>0</v>
      </c>
      <c r="K678" s="173" t="s">
        <v>583</v>
      </c>
      <c r="L678" s="174" t="str" cm="1">
        <f t="array" aca="1" ref="L678" ca="1">IF($K678="",OFFSET(L678,-1,,,),K678)</f>
        <v>02.12.01.02</v>
      </c>
      <c r="M678" s="175" t="str" cm="1">
        <f t="array" aca="1" ref="M678" ca="1">IF(OR($K678=0,$K678=""),OFFSET(M678,-1,,,),O678)</f>
        <v>ENVELOPAMENTO DE TUBULAÇÃO EM AREIA</v>
      </c>
      <c r="N678" s="67" t="s">
        <v>280</v>
      </c>
      <c r="O678" s="68" t="s">
        <v>4264</v>
      </c>
      <c r="P678" s="68"/>
      <c r="Q678" s="68" t="s">
        <v>3256</v>
      </c>
      <c r="R678" s="69">
        <v>15.21</v>
      </c>
      <c r="S678" s="70">
        <v>220</v>
      </c>
      <c r="T678" s="70">
        <v>3346.2000000000003</v>
      </c>
      <c r="U678" s="67"/>
      <c r="V678" s="71"/>
      <c r="W678" s="171"/>
      <c r="X678" s="172"/>
      <c r="Y678" s="176">
        <f t="shared" si="641"/>
        <v>0</v>
      </c>
      <c r="AA678" s="192"/>
      <c r="AB678" s="193"/>
    </row>
    <row r="679" spans="2:28" hidden="1">
      <c r="B679" s="189">
        <f t="shared" si="633"/>
        <v>0</v>
      </c>
      <c r="C679" s="189">
        <f t="shared" ca="1" si="634"/>
        <v>0</v>
      </c>
      <c r="D679" s="189">
        <f t="shared" si="635"/>
        <v>0</v>
      </c>
      <c r="E679" s="189">
        <f t="shared" ca="1" si="636"/>
        <v>0</v>
      </c>
      <c r="F679" s="189">
        <f t="shared" si="637"/>
        <v>0</v>
      </c>
      <c r="G679" s="189" cm="1">
        <f t="array" aca="1" ref="G679" ca="1">OFFSET(G679,-1,,,)+1</f>
        <v>674</v>
      </c>
      <c r="H679" s="189">
        <f t="shared" si="632"/>
        <v>0</v>
      </c>
      <c r="I679" s="189">
        <f t="shared" si="638"/>
        <v>0</v>
      </c>
      <c r="J679" s="179">
        <f t="shared" si="639"/>
        <v>0</v>
      </c>
      <c r="K679" s="173"/>
      <c r="L679" s="174" t="str" cm="1">
        <f t="array" aca="1" ref="L679" ca="1">IF($K679="",OFFSET(L679,-1,,,),K679)</f>
        <v>02.12.01.02</v>
      </c>
      <c r="M679" s="175" t="str" cm="1">
        <f t="array" aca="1" ref="M679" ca="1">IF(OR($K679=0,$K679=""),OFFSET(M679,-1,,,),O679)</f>
        <v>ENVELOPAMENTO DE TUBULAÇÃO EM AREIA</v>
      </c>
      <c r="N679" s="67" t="s">
        <v>180</v>
      </c>
      <c r="O679" s="68" t="s">
        <v>181</v>
      </c>
      <c r="P679" s="68"/>
      <c r="Q679" s="68" t="s">
        <v>3256</v>
      </c>
      <c r="R679" s="69">
        <v>15.21</v>
      </c>
      <c r="S679" s="70">
        <v>200</v>
      </c>
      <c r="T679" s="70">
        <v>3042</v>
      </c>
      <c r="U679" s="67" t="s">
        <v>608</v>
      </c>
      <c r="V679" s="71" t="s">
        <v>609</v>
      </c>
      <c r="W679" s="171"/>
      <c r="X679" s="172"/>
      <c r="Y679" s="176">
        <f t="shared" si="641"/>
        <v>0</v>
      </c>
      <c r="AA679" s="192"/>
      <c r="AB679" s="193"/>
    </row>
    <row r="680" spans="2:28" hidden="1">
      <c r="B680" s="189">
        <f t="shared" si="633"/>
        <v>0</v>
      </c>
      <c r="C680" s="189">
        <f t="shared" ca="1" si="634"/>
        <v>0</v>
      </c>
      <c r="D680" s="189">
        <f t="shared" si="635"/>
        <v>0</v>
      </c>
      <c r="E680" s="189">
        <f t="shared" ca="1" si="636"/>
        <v>0</v>
      </c>
      <c r="F680" s="189">
        <f t="shared" si="637"/>
        <v>0</v>
      </c>
      <c r="G680" s="189" cm="1">
        <f t="array" aca="1" ref="G680" ca="1">OFFSET(G680,-1,,,)+1</f>
        <v>675</v>
      </c>
      <c r="H680" s="189">
        <f t="shared" si="632"/>
        <v>0</v>
      </c>
      <c r="I680" s="189">
        <f t="shared" si="638"/>
        <v>0</v>
      </c>
      <c r="J680" s="179">
        <f t="shared" si="639"/>
        <v>0</v>
      </c>
      <c r="K680" s="173"/>
      <c r="L680" s="174" t="str" cm="1">
        <f t="array" aca="1" ref="L680" ca="1">IF($K680="",OFFSET(L680,-1,,,),K680)</f>
        <v>02.12.01.02</v>
      </c>
      <c r="M680" s="175" t="str" cm="1">
        <f t="array" aca="1" ref="M680" ca="1">IF(OR($K680=0,$K680=""),OFFSET(M680,-1,,,),O680)</f>
        <v>ENVELOPAMENTO DE TUBULAÇÃO EM AREIA</v>
      </c>
      <c r="N680" s="67" t="s">
        <v>281</v>
      </c>
      <c r="O680" s="68" t="s">
        <v>282</v>
      </c>
      <c r="P680" s="68"/>
      <c r="Q680" s="68" t="s">
        <v>3253</v>
      </c>
      <c r="R680" s="69">
        <v>15.21</v>
      </c>
      <c r="S680" s="70">
        <v>20</v>
      </c>
      <c r="T680" s="70">
        <v>304.20000000000005</v>
      </c>
      <c r="U680" s="67" t="s">
        <v>608</v>
      </c>
      <c r="V680" s="71" t="s">
        <v>609</v>
      </c>
      <c r="W680" s="171"/>
      <c r="X680" s="172"/>
      <c r="Y680" s="176">
        <f t="shared" si="641"/>
        <v>0</v>
      </c>
      <c r="AA680" s="192"/>
      <c r="AB680" s="193"/>
    </row>
    <row r="681" spans="2:28">
      <c r="B681" s="189">
        <f t="shared" si="633"/>
        <v>0</v>
      </c>
      <c r="C681" s="189">
        <f t="shared" ca="1" si="634"/>
        <v>0</v>
      </c>
      <c r="D681" s="189">
        <f t="shared" si="635"/>
        <v>0</v>
      </c>
      <c r="E681" s="189">
        <f t="shared" ca="1" si="636"/>
        <v>0</v>
      </c>
      <c r="F681" s="189">
        <f t="shared" si="637"/>
        <v>0</v>
      </c>
      <c r="G681" s="189" cm="1">
        <f t="array" aca="1" ref="G681" ca="1">OFFSET(G681,-1,,,)+1</f>
        <v>676</v>
      </c>
      <c r="H681" s="189">
        <f t="shared" si="632"/>
        <v>0</v>
      </c>
      <c r="I681" s="189">
        <f t="shared" si="638"/>
        <v>0</v>
      </c>
      <c r="J681" s="179">
        <f t="shared" si="639"/>
        <v>0</v>
      </c>
      <c r="K681" s="173" t="s">
        <v>584</v>
      </c>
      <c r="L681" s="174" t="str" cm="1">
        <f t="array" aca="1" ref="L681" ca="1">IF($K681="",OFFSET(L681,-1,,,),K681)</f>
        <v>02.12.01.03</v>
      </c>
      <c r="M681" s="175" t="str" cm="1">
        <f t="array" aca="1" ref="M681" ca="1">IF(OR($K681=0,$K681=""),OFFSET(M681,-1,,,),O681)</f>
        <v>REATERRO COMPACTADO ACIMA 95% PN</v>
      </c>
      <c r="N681" s="67" t="s">
        <v>284</v>
      </c>
      <c r="O681" s="68" t="s">
        <v>4265</v>
      </c>
      <c r="P681" s="68"/>
      <c r="Q681" s="68" t="s">
        <v>3256</v>
      </c>
      <c r="R681" s="69">
        <v>30.44</v>
      </c>
      <c r="S681" s="70">
        <v>16.5</v>
      </c>
      <c r="T681" s="70">
        <v>502.26000000000005</v>
      </c>
      <c r="U681" s="67"/>
      <c r="V681" s="71"/>
      <c r="W681" s="171"/>
      <c r="X681" s="172"/>
      <c r="Y681" s="176">
        <f t="shared" si="641"/>
        <v>0</v>
      </c>
      <c r="AA681" s="192"/>
      <c r="AB681" s="193"/>
    </row>
    <row r="682" spans="2:28" hidden="1">
      <c r="B682" s="189">
        <f>IF(J682=0,0,U682)</f>
        <v>0</v>
      </c>
      <c r="C682" s="189">
        <f ca="1">IF(OR(J682=0,I682=0),0,IF(_xlfn.IFNA(MATCH(B682,OFFSET($B$5,,,$G682,),),0)&gt;0,0,MAX(OFFSET($C$5,,,$G682,))+1))</f>
        <v>0</v>
      </c>
      <c r="D682" s="189">
        <f>IF(J682=0,0,N682&amp;"-"&amp;U682)</f>
        <v>0</v>
      </c>
      <c r="E682" s="189">
        <f ca="1">IF(OR(J682=0,I682=0),0,IF(_xlfn.IFNA(MATCH(D682,OFFSET($D$5,,,$G682,),),0)&gt;0,0,_xlfn.MAXIFS(OFFSET($E$5,,,$G682,),OFFSET($J$5,,,$G682,),J682)+1))</f>
        <v>0</v>
      </c>
      <c r="F682" s="189">
        <f>IF(J682=0,0,E682&amp;"-"&amp;N682)</f>
        <v>0</v>
      </c>
      <c r="G682" s="189" cm="1">
        <f t="array" aca="1" ref="G682" ca="1">OFFSET(G682,-1,,,)+1</f>
        <v>677</v>
      </c>
      <c r="H682" s="189">
        <f>IF(OR($K682=0,$K682=""),$W682,0)</f>
        <v>0</v>
      </c>
      <c r="I682" s="189">
        <f>H682*R682</f>
        <v>0</v>
      </c>
      <c r="J682" s="179">
        <f>IF(AND(I682&lt;&gt;0,OR(K682=0,K682="")),N682&amp;" - Mapa",0)</f>
        <v>0</v>
      </c>
      <c r="K682" s="173"/>
      <c r="L682" s="174" t="str" cm="1">
        <f t="array" aca="1" ref="L682" ca="1">IF($K682="",OFFSET(L682,-1,,,),K682)</f>
        <v>02.12.01.03</v>
      </c>
      <c r="M682" s="175" t="str" cm="1">
        <f t="array" aca="1" ref="M682" ca="1">IF(OR($K682=0,$K682=""),OFFSET(M682,-1,,,),O682)</f>
        <v>REATERRO COMPACTADO ACIMA 95% PN</v>
      </c>
      <c r="N682" s="67" t="s">
        <v>285</v>
      </c>
      <c r="O682" s="68" t="s">
        <v>286</v>
      </c>
      <c r="P682" s="68"/>
      <c r="Q682" s="68" t="s">
        <v>3256</v>
      </c>
      <c r="R682" s="69">
        <v>30.44</v>
      </c>
      <c r="S682" s="70">
        <v>16.5</v>
      </c>
      <c r="T682" s="70">
        <v>502.26000000000005</v>
      </c>
      <c r="U682" s="67" t="s">
        <v>608</v>
      </c>
      <c r="V682" s="71" t="s">
        <v>609</v>
      </c>
      <c r="W682" s="171"/>
      <c r="X682" s="172"/>
      <c r="Y682" s="176">
        <f>X682+W682</f>
        <v>0</v>
      </c>
      <c r="AA682" s="192"/>
      <c r="AB682" s="193"/>
    </row>
    <row r="683" spans="2:28">
      <c r="B683" s="189">
        <f t="shared" ref="B683:B686" si="660">IF(J683=0,0,U683)</f>
        <v>0</v>
      </c>
      <c r="C683" s="189">
        <f t="shared" ref="C683:C686" ca="1" si="661">IF(OR(J683=0,I683=0),0,IF(_xlfn.IFNA(MATCH(B683,OFFSET($B$5,,,$G683,),),0)&gt;0,0,MAX(OFFSET($C$5,,,$G683,))+1))</f>
        <v>0</v>
      </c>
      <c r="D683" s="189">
        <f t="shared" ref="D683:D686" si="662">IF(J683=0,0,N683&amp;"-"&amp;U683)</f>
        <v>0</v>
      </c>
      <c r="E683" s="189">
        <f t="shared" ref="E683:E686" ca="1" si="663">IF(OR(J683=0,I683=0),0,IF(_xlfn.IFNA(MATCH(D683,OFFSET($D$5,,,$G683,),),0)&gt;0,0,_xlfn.MAXIFS(OFFSET($E$5,,,$G683,),OFFSET($J$5,,,$G683,),J683)+1))</f>
        <v>0</v>
      </c>
      <c r="F683" s="189">
        <f t="shared" ref="F683:F686" si="664">IF(J683=0,0,E683&amp;"-"&amp;N683)</f>
        <v>0</v>
      </c>
      <c r="G683" s="189" cm="1">
        <f t="array" aca="1" ref="G683" ca="1">OFFSET(G683,-1,,,)+1</f>
        <v>678</v>
      </c>
      <c r="H683" s="189">
        <f t="shared" ref="H683:H686" si="665">IF(OR($K683=0,$K683=""),$W683,0)</f>
        <v>0</v>
      </c>
      <c r="I683" s="189">
        <f t="shared" ref="I683:I686" si="666">H683*R683</f>
        <v>0</v>
      </c>
      <c r="J683" s="179">
        <f t="shared" ref="J683:J686" si="667">IF(AND(I683&lt;&gt;0,OR(K683=0,K683="")),N683&amp;" - Mapa",0)</f>
        <v>0</v>
      </c>
      <c r="K683" s="173" t="s">
        <v>585</v>
      </c>
      <c r="L683" s="174" t="str" cm="1">
        <f t="array" aca="1" ref="L683" ca="1">IF($K683="",OFFSET(L683,-1,,,),K683)</f>
        <v>02.12.01.04</v>
      </c>
      <c r="M683" s="175" t="str" cm="1">
        <f t="array" aca="1" ref="M683" ca="1">IF(OR($K683=0,$K683=""),OFFSET(M683,-1,,,),O683)</f>
        <v>TRANSPORTE BOTA FORA DE TERRA CUBICAGEM DE CORTE</v>
      </c>
      <c r="N683" s="67" t="s">
        <v>288</v>
      </c>
      <c r="O683" s="68" t="s">
        <v>4219</v>
      </c>
      <c r="P683" s="68"/>
      <c r="Q683" s="68" t="s">
        <v>3256</v>
      </c>
      <c r="R683" s="69">
        <v>15.21</v>
      </c>
      <c r="S683" s="70">
        <v>78</v>
      </c>
      <c r="T683" s="70">
        <v>1186.3800000000001</v>
      </c>
      <c r="U683" s="67"/>
      <c r="V683" s="71"/>
      <c r="W683" s="171"/>
      <c r="X683" s="172"/>
      <c r="Y683" s="176">
        <f t="shared" ref="Y683:Y686" si="668">X683+W683</f>
        <v>0</v>
      </c>
      <c r="AA683" s="192"/>
      <c r="AB683" s="193"/>
    </row>
    <row r="684" spans="2:28" hidden="1">
      <c r="B684" s="189">
        <f t="shared" si="660"/>
        <v>0</v>
      </c>
      <c r="C684" s="189">
        <f t="shared" ca="1" si="661"/>
        <v>0</v>
      </c>
      <c r="D684" s="189">
        <f t="shared" si="662"/>
        <v>0</v>
      </c>
      <c r="E684" s="189">
        <f t="shared" ca="1" si="663"/>
        <v>0</v>
      </c>
      <c r="F684" s="189">
        <f t="shared" si="664"/>
        <v>0</v>
      </c>
      <c r="G684" s="189" cm="1">
        <f t="array" aca="1" ref="G684" ca="1">OFFSET(G684,-1,,,)+1</f>
        <v>679</v>
      </c>
      <c r="H684" s="189">
        <f t="shared" si="665"/>
        <v>0</v>
      </c>
      <c r="I684" s="189">
        <f t="shared" si="666"/>
        <v>0</v>
      </c>
      <c r="J684" s="179">
        <f t="shared" si="667"/>
        <v>0</v>
      </c>
      <c r="K684" s="173"/>
      <c r="L684" s="174" t="str" cm="1">
        <f t="array" aca="1" ref="L684" ca="1">IF($K684="",OFFSET(L684,-1,,,),K684)</f>
        <v>02.12.01.04</v>
      </c>
      <c r="M684" s="175" t="str" cm="1">
        <f t="array" aca="1" ref="M684" ca="1">IF(OR($K684=0,$K684=""),OFFSET(M684,-1,,,),O684)</f>
        <v>TRANSPORTE BOTA FORA DE TERRA CUBICAGEM DE CORTE</v>
      </c>
      <c r="N684" s="67" t="s">
        <v>289</v>
      </c>
      <c r="O684" s="68" t="s">
        <v>290</v>
      </c>
      <c r="P684" s="68"/>
      <c r="Q684" s="68" t="s">
        <v>3256</v>
      </c>
      <c r="R684" s="69">
        <v>19.773</v>
      </c>
      <c r="S684" s="70">
        <v>60</v>
      </c>
      <c r="T684" s="70">
        <v>1186.3799999999999</v>
      </c>
      <c r="U684" s="67" t="s">
        <v>608</v>
      </c>
      <c r="V684" s="71" t="s">
        <v>609</v>
      </c>
      <c r="W684" s="171"/>
      <c r="X684" s="172"/>
      <c r="Y684" s="176">
        <f t="shared" si="668"/>
        <v>0</v>
      </c>
      <c r="AA684" s="192"/>
      <c r="AB684" s="193"/>
    </row>
    <row r="685" spans="2:28">
      <c r="B685" s="189">
        <f t="shared" si="660"/>
        <v>0</v>
      </c>
      <c r="C685" s="189">
        <f t="shared" ca="1" si="661"/>
        <v>0</v>
      </c>
      <c r="D685" s="189">
        <f t="shared" si="662"/>
        <v>0</v>
      </c>
      <c r="E685" s="189">
        <f t="shared" ca="1" si="663"/>
        <v>0</v>
      </c>
      <c r="F685" s="189">
        <f t="shared" si="664"/>
        <v>0</v>
      </c>
      <c r="G685" s="189" cm="1">
        <f t="array" aca="1" ref="G685" ca="1">OFFSET(G685,-1,,,)+1</f>
        <v>680</v>
      </c>
      <c r="H685" s="189">
        <f t="shared" si="665"/>
        <v>0</v>
      </c>
      <c r="I685" s="189">
        <f t="shared" si="666"/>
        <v>0</v>
      </c>
      <c r="J685" s="179">
        <f t="shared" si="667"/>
        <v>0</v>
      </c>
      <c r="K685" s="173" t="s">
        <v>586</v>
      </c>
      <c r="L685" s="174" t="str" cm="1">
        <f t="array" aca="1" ref="L685" ca="1">IF($K685="",OFFSET(L685,-1,,,),K685)</f>
        <v>02.12.01.05</v>
      </c>
      <c r="M685" s="175" t="str" cm="1">
        <f t="array" aca="1" ref="M685" ca="1">IF(OR($K685=0,$K685=""),OFFSET(M685,-1,,,),O685)</f>
        <v>CAIXA DE PASSAGEM PRÉ MOLDADO DE CONCRETO - 30X30X30CM</v>
      </c>
      <c r="N685" s="67" t="s">
        <v>3871</v>
      </c>
      <c r="O685" s="68" t="s">
        <v>4359</v>
      </c>
      <c r="P685" s="68"/>
      <c r="Q685" s="68" t="s">
        <v>3260</v>
      </c>
      <c r="R685" s="69">
        <v>6</v>
      </c>
      <c r="S685" s="70">
        <v>749.41959999999995</v>
      </c>
      <c r="T685" s="70">
        <v>4496.5175999999992</v>
      </c>
      <c r="U685" s="67"/>
      <c r="V685" s="71"/>
      <c r="W685" s="171"/>
      <c r="X685" s="172"/>
      <c r="Y685" s="176">
        <f t="shared" si="668"/>
        <v>0</v>
      </c>
      <c r="AA685" s="192"/>
      <c r="AB685" s="193"/>
    </row>
    <row r="686" spans="2:28" hidden="1">
      <c r="B686" s="189">
        <f t="shared" si="660"/>
        <v>0</v>
      </c>
      <c r="C686" s="189">
        <f t="shared" ca="1" si="661"/>
        <v>0</v>
      </c>
      <c r="D686" s="189">
        <f t="shared" si="662"/>
        <v>0</v>
      </c>
      <c r="E686" s="189">
        <f t="shared" ca="1" si="663"/>
        <v>0</v>
      </c>
      <c r="F686" s="189">
        <f t="shared" si="664"/>
        <v>0</v>
      </c>
      <c r="G686" s="189" cm="1">
        <f t="array" aca="1" ref="G686" ca="1">OFFSET(G686,-1,,,)+1</f>
        <v>681</v>
      </c>
      <c r="H686" s="189">
        <f t="shared" si="665"/>
        <v>0</v>
      </c>
      <c r="I686" s="189">
        <f t="shared" si="666"/>
        <v>0</v>
      </c>
      <c r="J686" s="179">
        <f t="shared" si="667"/>
        <v>0</v>
      </c>
      <c r="K686" s="173"/>
      <c r="L686" s="174" t="str" cm="1">
        <f t="array" aca="1" ref="L686" ca="1">IF($K686="",OFFSET(L686,-1,,,),K686)</f>
        <v>02.12.01.05</v>
      </c>
      <c r="M686" s="175" t="str" cm="1">
        <f t="array" aca="1" ref="M686" ca="1">IF(OR($K686=0,$K686=""),OFFSET(M686,-1,,,),O686)</f>
        <v>CAIXA DE PASSAGEM PRÉ MOLDADO DE CONCRETO - 30X30X30CM</v>
      </c>
      <c r="N686" s="67" t="s">
        <v>182</v>
      </c>
      <c r="O686" s="68" t="s">
        <v>183</v>
      </c>
      <c r="P686" s="68"/>
      <c r="Q686" s="68" t="s">
        <v>3256</v>
      </c>
      <c r="R686" s="69">
        <v>8.4839999999999999E-2</v>
      </c>
      <c r="S686" s="70">
        <v>140</v>
      </c>
      <c r="T686" s="70">
        <v>11.877599999999999</v>
      </c>
      <c r="U686" s="67" t="s">
        <v>608</v>
      </c>
      <c r="V686" s="71" t="s">
        <v>609</v>
      </c>
      <c r="W686" s="171"/>
      <c r="X686" s="172"/>
      <c r="Y686" s="176">
        <f t="shared" si="668"/>
        <v>0</v>
      </c>
      <c r="AA686" s="192"/>
      <c r="AB686" s="193"/>
    </row>
    <row r="687" spans="2:28" hidden="1">
      <c r="B687" s="189">
        <f t="shared" si="633"/>
        <v>0</v>
      </c>
      <c r="C687" s="189">
        <f t="shared" ca="1" si="634"/>
        <v>0</v>
      </c>
      <c r="D687" s="189">
        <f t="shared" si="635"/>
        <v>0</v>
      </c>
      <c r="E687" s="189">
        <f t="shared" ca="1" si="636"/>
        <v>0</v>
      </c>
      <c r="F687" s="189">
        <f t="shared" si="637"/>
        <v>0</v>
      </c>
      <c r="G687" s="189" cm="1">
        <f t="array" aca="1" ref="G687" ca="1">OFFSET(G687,-1,,,)+1</f>
        <v>682</v>
      </c>
      <c r="H687" s="189">
        <f t="shared" si="632"/>
        <v>0</v>
      </c>
      <c r="I687" s="189">
        <f t="shared" si="638"/>
        <v>0</v>
      </c>
      <c r="J687" s="179">
        <f t="shared" si="639"/>
        <v>0</v>
      </c>
      <c r="K687" s="173"/>
      <c r="L687" s="174" t="str" cm="1">
        <f t="array" aca="1" ref="L687" ca="1">IF($K687="",OFFSET(L687,-1,,,),K687)</f>
        <v>02.12.01.05</v>
      </c>
      <c r="M687" s="175" t="str" cm="1">
        <f t="array" aca="1" ref="M687" ca="1">IF(OR($K687=0,$K687=""),OFFSET(M687,-1,,,),O687)</f>
        <v>CAIXA DE PASSAGEM PRÉ MOLDADO DE CONCRETO - 30X30X30CM</v>
      </c>
      <c r="N687" s="67" t="s">
        <v>462</v>
      </c>
      <c r="O687" s="68" t="s">
        <v>463</v>
      </c>
      <c r="P687" s="68"/>
      <c r="Q687" s="68" t="s">
        <v>3255</v>
      </c>
      <c r="R687" s="69">
        <v>24.881399999999999</v>
      </c>
      <c r="S687" s="70">
        <v>2.5499999999999998</v>
      </c>
      <c r="T687" s="70">
        <v>63.447569999999992</v>
      </c>
      <c r="U687" s="67" t="s">
        <v>608</v>
      </c>
      <c r="V687" s="71" t="s">
        <v>609</v>
      </c>
      <c r="W687" s="171"/>
      <c r="X687" s="172"/>
      <c r="Y687" s="176">
        <f t="shared" si="641"/>
        <v>0</v>
      </c>
      <c r="AA687" s="192"/>
      <c r="AB687" s="193"/>
    </row>
    <row r="688" spans="2:28" hidden="1">
      <c r="B688" s="189">
        <f t="shared" si="633"/>
        <v>0</v>
      </c>
      <c r="C688" s="189">
        <f t="shared" ca="1" si="634"/>
        <v>0</v>
      </c>
      <c r="D688" s="189">
        <f t="shared" si="635"/>
        <v>0</v>
      </c>
      <c r="E688" s="189">
        <f t="shared" ca="1" si="636"/>
        <v>0</v>
      </c>
      <c r="F688" s="189">
        <f t="shared" si="637"/>
        <v>0</v>
      </c>
      <c r="G688" s="189" cm="1">
        <f t="array" aca="1" ref="G688" ca="1">OFFSET(G688,-1,,,)+1</f>
        <v>683</v>
      </c>
      <c r="H688" s="189">
        <f t="shared" si="632"/>
        <v>0</v>
      </c>
      <c r="I688" s="189">
        <f t="shared" si="638"/>
        <v>0</v>
      </c>
      <c r="J688" s="179">
        <f t="shared" si="639"/>
        <v>0</v>
      </c>
      <c r="K688" s="173"/>
      <c r="L688" s="174" t="str" cm="1">
        <f t="array" aca="1" ref="L688" ca="1">IF($K688="",OFFSET(L688,-1,,,),K688)</f>
        <v>02.12.01.05</v>
      </c>
      <c r="M688" s="175" t="str" cm="1">
        <f t="array" aca="1" ref="M688" ca="1">IF(OR($K688=0,$K688=""),OFFSET(M688,-1,,,),O688)</f>
        <v>CAIXA DE PASSAGEM PRÉ MOLDADO DE CONCRETO - 30X30X30CM</v>
      </c>
      <c r="N688" s="67" t="s">
        <v>2840</v>
      </c>
      <c r="O688" s="68" t="s">
        <v>3055</v>
      </c>
      <c r="P688" s="68"/>
      <c r="Q688" s="68" t="s">
        <v>3260</v>
      </c>
      <c r="R688" s="69">
        <v>6</v>
      </c>
      <c r="S688" s="70">
        <v>60</v>
      </c>
      <c r="T688" s="70">
        <v>360</v>
      </c>
      <c r="U688" s="67" t="s">
        <v>608</v>
      </c>
      <c r="V688" s="71" t="s">
        <v>609</v>
      </c>
      <c r="W688" s="171"/>
      <c r="X688" s="172"/>
      <c r="Y688" s="176">
        <f t="shared" si="641"/>
        <v>0</v>
      </c>
      <c r="AA688" s="192"/>
      <c r="AB688" s="193"/>
    </row>
    <row r="689" spans="2:28" hidden="1">
      <c r="B689" s="189">
        <f t="shared" si="633"/>
        <v>0</v>
      </c>
      <c r="C689" s="189">
        <f t="shared" ca="1" si="634"/>
        <v>0</v>
      </c>
      <c r="D689" s="189">
        <f t="shared" si="635"/>
        <v>0</v>
      </c>
      <c r="E689" s="189">
        <f t="shared" ca="1" si="636"/>
        <v>0</v>
      </c>
      <c r="F689" s="189">
        <f t="shared" si="637"/>
        <v>0</v>
      </c>
      <c r="G689" s="189" cm="1">
        <f t="array" aca="1" ref="G689" ca="1">OFFSET(G689,-1,,,)+1</f>
        <v>684</v>
      </c>
      <c r="H689" s="189">
        <f t="shared" si="632"/>
        <v>0</v>
      </c>
      <c r="I689" s="189">
        <f t="shared" si="638"/>
        <v>0</v>
      </c>
      <c r="J689" s="179">
        <f t="shared" si="639"/>
        <v>0</v>
      </c>
      <c r="K689" s="173"/>
      <c r="L689" s="174" t="str" cm="1">
        <f t="array" aca="1" ref="L689" ca="1">IF($K689="",OFFSET(L689,-1,,,),K689)</f>
        <v>02.12.01.05</v>
      </c>
      <c r="M689" s="175" t="str" cm="1">
        <f t="array" aca="1" ref="M689" ca="1">IF(OR($K689=0,$K689=""),OFFSET(M689,-1,,,),O689)</f>
        <v>CAIXA DE PASSAGEM PRÉ MOLDADO DE CONCRETO - 30X30X30CM</v>
      </c>
      <c r="N689" s="67" t="s">
        <v>2841</v>
      </c>
      <c r="O689" s="68" t="s">
        <v>3056</v>
      </c>
      <c r="P689" s="68"/>
      <c r="Q689" s="68" t="s">
        <v>3260</v>
      </c>
      <c r="R689" s="69">
        <v>6</v>
      </c>
      <c r="S689" s="70">
        <v>45</v>
      </c>
      <c r="T689" s="70">
        <v>270</v>
      </c>
      <c r="U689" s="67" t="s">
        <v>608</v>
      </c>
      <c r="V689" s="71" t="s">
        <v>609</v>
      </c>
      <c r="W689" s="171"/>
      <c r="X689" s="172"/>
      <c r="Y689" s="176">
        <f t="shared" si="641"/>
        <v>0</v>
      </c>
      <c r="AA689" s="192"/>
      <c r="AB689" s="193"/>
    </row>
    <row r="690" spans="2:28" hidden="1">
      <c r="B690" s="189">
        <f t="shared" si="633"/>
        <v>0</v>
      </c>
      <c r="C690" s="189">
        <f t="shared" ca="1" si="634"/>
        <v>0</v>
      </c>
      <c r="D690" s="189">
        <f t="shared" si="635"/>
        <v>0</v>
      </c>
      <c r="E690" s="189">
        <f t="shared" ca="1" si="636"/>
        <v>0</v>
      </c>
      <c r="F690" s="189">
        <f t="shared" si="637"/>
        <v>0</v>
      </c>
      <c r="G690" s="189" cm="1">
        <f t="array" aca="1" ref="G690" ca="1">OFFSET(G690,-1,,,)+1</f>
        <v>685</v>
      </c>
      <c r="H690" s="189">
        <f t="shared" si="632"/>
        <v>0</v>
      </c>
      <c r="I690" s="189">
        <f t="shared" si="638"/>
        <v>0</v>
      </c>
      <c r="J690" s="179">
        <f t="shared" si="639"/>
        <v>0</v>
      </c>
      <c r="K690" s="173"/>
      <c r="L690" s="174" t="str" cm="1">
        <f t="array" aca="1" ref="L690" ca="1">IF($K690="",OFFSET(L690,-1,,,),K690)</f>
        <v>02.12.01.05</v>
      </c>
      <c r="M690" s="175" t="str" cm="1">
        <f t="array" aca="1" ref="M690" ca="1">IF(OR($K690=0,$K690=""),OFFSET(M690,-1,,,),O690)</f>
        <v>CAIXA DE PASSAGEM PRÉ MOLDADO DE CONCRETO - 30X30X30CM</v>
      </c>
      <c r="N690" s="67" t="s">
        <v>2842</v>
      </c>
      <c r="O690" s="68" t="s">
        <v>3057</v>
      </c>
      <c r="P690" s="68"/>
      <c r="Q690" s="68" t="s">
        <v>3260</v>
      </c>
      <c r="R690" s="69">
        <v>6</v>
      </c>
      <c r="S690" s="70">
        <v>95</v>
      </c>
      <c r="T690" s="70">
        <v>570</v>
      </c>
      <c r="U690" s="67" t="s">
        <v>608</v>
      </c>
      <c r="V690" s="71" t="s">
        <v>609</v>
      </c>
      <c r="W690" s="171"/>
      <c r="X690" s="172"/>
      <c r="Y690" s="176">
        <f t="shared" si="641"/>
        <v>0</v>
      </c>
      <c r="AA690" s="192"/>
      <c r="AB690" s="193"/>
    </row>
    <row r="691" spans="2:28" hidden="1">
      <c r="B691" s="189">
        <f t="shared" si="633"/>
        <v>0</v>
      </c>
      <c r="C691" s="189">
        <f t="shared" ca="1" si="634"/>
        <v>0</v>
      </c>
      <c r="D691" s="189">
        <f t="shared" si="635"/>
        <v>0</v>
      </c>
      <c r="E691" s="189">
        <f t="shared" ca="1" si="636"/>
        <v>0</v>
      </c>
      <c r="F691" s="189">
        <f t="shared" si="637"/>
        <v>0</v>
      </c>
      <c r="G691" s="189" cm="1">
        <f t="array" aca="1" ref="G691" ca="1">OFFSET(G691,-1,,,)+1</f>
        <v>686</v>
      </c>
      <c r="H691" s="189">
        <f t="shared" si="632"/>
        <v>0</v>
      </c>
      <c r="I691" s="189">
        <f t="shared" si="638"/>
        <v>0</v>
      </c>
      <c r="J691" s="179">
        <f t="shared" si="639"/>
        <v>0</v>
      </c>
      <c r="K691" s="173"/>
      <c r="L691" s="174" t="str" cm="1">
        <f t="array" aca="1" ref="L691" ca="1">IF($K691="",OFFSET(L691,-1,,,),K691)</f>
        <v>02.12.01.05</v>
      </c>
      <c r="M691" s="175" t="str" cm="1">
        <f t="array" aca="1" ref="M691" ca="1">IF(OR($K691=0,$K691=""),OFFSET(M691,-1,,,),O691)</f>
        <v>CAIXA DE PASSAGEM PRÉ MOLDADO DE CONCRETO - 30X30X30CM</v>
      </c>
      <c r="N691" s="67" t="s">
        <v>478</v>
      </c>
      <c r="O691" s="68" t="s">
        <v>479</v>
      </c>
      <c r="P691" s="68"/>
      <c r="Q691" s="68" t="s">
        <v>3260</v>
      </c>
      <c r="R691" s="69">
        <v>6</v>
      </c>
      <c r="S691" s="70">
        <v>500</v>
      </c>
      <c r="T691" s="70">
        <v>3000</v>
      </c>
      <c r="U691" s="67" t="s">
        <v>608</v>
      </c>
      <c r="V691" s="71" t="s">
        <v>609</v>
      </c>
      <c r="W691" s="171"/>
      <c r="X691" s="172"/>
      <c r="Y691" s="176">
        <f t="shared" si="641"/>
        <v>0</v>
      </c>
      <c r="AA691" s="192"/>
      <c r="AB691" s="193"/>
    </row>
    <row r="692" spans="2:28" hidden="1">
      <c r="B692" s="189">
        <f t="shared" si="633"/>
        <v>0</v>
      </c>
      <c r="C692" s="189">
        <f t="shared" ca="1" si="634"/>
        <v>0</v>
      </c>
      <c r="D692" s="189">
        <f t="shared" si="635"/>
        <v>0</v>
      </c>
      <c r="E692" s="189">
        <f t="shared" ca="1" si="636"/>
        <v>0</v>
      </c>
      <c r="F692" s="189">
        <f t="shared" si="637"/>
        <v>0</v>
      </c>
      <c r="G692" s="189" cm="1">
        <f t="array" aca="1" ref="G692" ca="1">OFFSET(G692,-1,,,)+1</f>
        <v>687</v>
      </c>
      <c r="H692" s="189">
        <f t="shared" si="632"/>
        <v>0</v>
      </c>
      <c r="I692" s="189">
        <f t="shared" si="638"/>
        <v>0</v>
      </c>
      <c r="J692" s="179">
        <f t="shared" si="639"/>
        <v>0</v>
      </c>
      <c r="K692" s="173"/>
      <c r="L692" s="174" t="str" cm="1">
        <f t="array" aca="1" ref="L692" ca="1">IF($K692="",OFFSET(L692,-1,,,),K692)</f>
        <v>02.12.01.05</v>
      </c>
      <c r="M692" s="175" t="str" cm="1">
        <f t="array" aca="1" ref="M692" ca="1">IF(OR($K692=0,$K692=""),OFFSET(M692,-1,,,),O692)</f>
        <v>CAIXA DE PASSAGEM PRÉ MOLDADO DE CONCRETO - 30X30X30CM</v>
      </c>
      <c r="N692" s="67" t="s">
        <v>177</v>
      </c>
      <c r="O692" s="68" t="s">
        <v>178</v>
      </c>
      <c r="P692" s="68"/>
      <c r="Q692" s="68" t="s">
        <v>3256</v>
      </c>
      <c r="R692" s="69"/>
      <c r="S692" s="70"/>
      <c r="T692" s="70">
        <v>0</v>
      </c>
      <c r="U692" s="67" t="s">
        <v>608</v>
      </c>
      <c r="V692" s="71" t="s">
        <v>609</v>
      </c>
      <c r="W692" s="171"/>
      <c r="X692" s="172"/>
      <c r="Y692" s="176">
        <f t="shared" si="641"/>
        <v>0</v>
      </c>
      <c r="AA692" s="192"/>
      <c r="AB692" s="193"/>
    </row>
    <row r="693" spans="2:28" hidden="1">
      <c r="B693" s="189">
        <f t="shared" si="633"/>
        <v>0</v>
      </c>
      <c r="C693" s="189">
        <f t="shared" ca="1" si="634"/>
        <v>0</v>
      </c>
      <c r="D693" s="189">
        <f t="shared" si="635"/>
        <v>0</v>
      </c>
      <c r="E693" s="189">
        <f t="shared" ca="1" si="636"/>
        <v>0</v>
      </c>
      <c r="F693" s="189">
        <f t="shared" si="637"/>
        <v>0</v>
      </c>
      <c r="G693" s="189" cm="1">
        <f t="array" aca="1" ref="G693" ca="1">OFFSET(G693,-1,,,)+1</f>
        <v>688</v>
      </c>
      <c r="H693" s="189">
        <f t="shared" si="632"/>
        <v>0</v>
      </c>
      <c r="I693" s="189">
        <f t="shared" si="638"/>
        <v>0</v>
      </c>
      <c r="J693" s="179">
        <f t="shared" si="639"/>
        <v>0</v>
      </c>
      <c r="K693" s="173"/>
      <c r="L693" s="174" t="str" cm="1">
        <f t="array" aca="1" ref="L693" ca="1">IF($K693="",OFFSET(L693,-1,,,),K693)</f>
        <v>02.12.01.05</v>
      </c>
      <c r="M693" s="175" t="str" cm="1">
        <f t="array" aca="1" ref="M693" ca="1">IF(OR($K693=0,$K693=""),OFFSET(M693,-1,,,),O693)</f>
        <v>CAIXA DE PASSAGEM PRÉ MOLDADO DE CONCRETO - 30X30X30CM</v>
      </c>
      <c r="N693" s="67" t="s">
        <v>240</v>
      </c>
      <c r="O693" s="68" t="s">
        <v>179</v>
      </c>
      <c r="P693" s="68"/>
      <c r="Q693" s="68" t="s">
        <v>3255</v>
      </c>
      <c r="R693" s="69">
        <v>50.793600000000012</v>
      </c>
      <c r="S693" s="70">
        <v>0.75000000000000011</v>
      </c>
      <c r="T693" s="70">
        <v>38.095200000000013</v>
      </c>
      <c r="U693" s="67" t="s">
        <v>608</v>
      </c>
      <c r="V693" s="71" t="s">
        <v>609</v>
      </c>
      <c r="W693" s="171"/>
      <c r="X693" s="172"/>
      <c r="Y693" s="176">
        <f t="shared" si="641"/>
        <v>0</v>
      </c>
      <c r="AA693" s="192"/>
      <c r="AB693" s="193"/>
    </row>
    <row r="694" spans="2:28" hidden="1">
      <c r="B694" s="189">
        <f t="shared" si="633"/>
        <v>0</v>
      </c>
      <c r="C694" s="189">
        <f t="shared" ca="1" si="634"/>
        <v>0</v>
      </c>
      <c r="D694" s="189">
        <f t="shared" si="635"/>
        <v>0</v>
      </c>
      <c r="E694" s="189">
        <f t="shared" ca="1" si="636"/>
        <v>0</v>
      </c>
      <c r="F694" s="189">
        <f t="shared" si="637"/>
        <v>0</v>
      </c>
      <c r="G694" s="189" cm="1">
        <f t="array" aca="1" ref="G694" ca="1">OFFSET(G694,-1,,,)+1</f>
        <v>689</v>
      </c>
      <c r="H694" s="189">
        <f t="shared" si="632"/>
        <v>0</v>
      </c>
      <c r="I694" s="189">
        <f t="shared" si="638"/>
        <v>0</v>
      </c>
      <c r="J694" s="179">
        <f t="shared" si="639"/>
        <v>0</v>
      </c>
      <c r="K694" s="173"/>
      <c r="L694" s="174" t="str" cm="1">
        <f t="array" aca="1" ref="L694" ca="1">IF($K694="",OFFSET(L694,-1,,,),K694)</f>
        <v>02.12.01.05</v>
      </c>
      <c r="M694" s="175" t="str" cm="1">
        <f t="array" aca="1" ref="M694" ca="1">IF(OR($K694=0,$K694=""),OFFSET(M694,-1,,,),O694)</f>
        <v>CAIXA DE PASSAGEM PRÉ MOLDADO DE CONCRETO - 30X30X30CM</v>
      </c>
      <c r="N694" s="67" t="s">
        <v>180</v>
      </c>
      <c r="O694" s="68" t="s">
        <v>181</v>
      </c>
      <c r="P694" s="68"/>
      <c r="Q694" s="68" t="s">
        <v>3256</v>
      </c>
      <c r="R694" s="69">
        <v>0.15630575999999999</v>
      </c>
      <c r="S694" s="70">
        <v>200.00000000000003</v>
      </c>
      <c r="T694" s="70">
        <v>31.261152000000003</v>
      </c>
      <c r="U694" s="67" t="s">
        <v>608</v>
      </c>
      <c r="V694" s="71" t="s">
        <v>609</v>
      </c>
      <c r="W694" s="171"/>
      <c r="X694" s="172"/>
      <c r="Y694" s="176">
        <f t="shared" si="641"/>
        <v>0</v>
      </c>
      <c r="AA694" s="192"/>
      <c r="AB694" s="193"/>
    </row>
    <row r="695" spans="2:28" hidden="1">
      <c r="B695" s="189">
        <f t="shared" si="633"/>
        <v>0</v>
      </c>
      <c r="C695" s="189">
        <f t="shared" ca="1" si="634"/>
        <v>0</v>
      </c>
      <c r="D695" s="189">
        <f t="shared" si="635"/>
        <v>0</v>
      </c>
      <c r="E695" s="189">
        <f t="shared" ca="1" si="636"/>
        <v>0</v>
      </c>
      <c r="F695" s="189">
        <f t="shared" si="637"/>
        <v>0</v>
      </c>
      <c r="G695" s="189" cm="1">
        <f t="array" aca="1" ref="G695" ca="1">OFFSET(G695,-1,,,)+1</f>
        <v>690</v>
      </c>
      <c r="H695" s="189">
        <f t="shared" si="632"/>
        <v>0</v>
      </c>
      <c r="I695" s="189">
        <f t="shared" si="638"/>
        <v>0</v>
      </c>
      <c r="J695" s="179">
        <f t="shared" si="639"/>
        <v>0</v>
      </c>
      <c r="K695" s="173"/>
      <c r="L695" s="174" t="str" cm="1">
        <f t="array" aca="1" ref="L695" ca="1">IF($K695="",OFFSET(L695,-1,,,),K695)</f>
        <v>02.12.01.05</v>
      </c>
      <c r="M695" s="175" t="str" cm="1">
        <f t="array" aca="1" ref="M695" ca="1">IF(OR($K695=0,$K695=""),OFFSET(M695,-1,,,),O695)</f>
        <v>CAIXA DE PASSAGEM PRÉ MOLDADO DE CONCRETO - 30X30X30CM</v>
      </c>
      <c r="N695" s="67" t="s">
        <v>182</v>
      </c>
      <c r="O695" s="68" t="s">
        <v>183</v>
      </c>
      <c r="P695" s="68"/>
      <c r="Q695" s="68" t="s">
        <v>3256</v>
      </c>
      <c r="R695" s="69">
        <v>0.14429999999999998</v>
      </c>
      <c r="S695" s="70">
        <v>140</v>
      </c>
      <c r="T695" s="70">
        <v>20.201999999999998</v>
      </c>
      <c r="U695" s="67" t="s">
        <v>608</v>
      </c>
      <c r="V695" s="71" t="s">
        <v>609</v>
      </c>
      <c r="W695" s="171"/>
      <c r="X695" s="172"/>
      <c r="Y695" s="176">
        <f t="shared" si="641"/>
        <v>0</v>
      </c>
      <c r="AA695" s="192"/>
      <c r="AB695" s="193"/>
    </row>
    <row r="696" spans="2:28" hidden="1">
      <c r="B696" s="189">
        <f t="shared" si="633"/>
        <v>0</v>
      </c>
      <c r="C696" s="189">
        <f t="shared" ca="1" si="634"/>
        <v>0</v>
      </c>
      <c r="D696" s="189">
        <f t="shared" si="635"/>
        <v>0</v>
      </c>
      <c r="E696" s="189">
        <f t="shared" ca="1" si="636"/>
        <v>0</v>
      </c>
      <c r="F696" s="189">
        <f t="shared" si="637"/>
        <v>0</v>
      </c>
      <c r="G696" s="189" cm="1">
        <f t="array" aca="1" ref="G696" ca="1">OFFSET(G696,-1,,,)+1</f>
        <v>691</v>
      </c>
      <c r="H696" s="189">
        <f t="shared" si="632"/>
        <v>0</v>
      </c>
      <c r="I696" s="189">
        <f t="shared" si="638"/>
        <v>0</v>
      </c>
      <c r="J696" s="179">
        <f t="shared" si="639"/>
        <v>0</v>
      </c>
      <c r="K696" s="173"/>
      <c r="L696" s="174" t="str" cm="1">
        <f t="array" aca="1" ref="L696" ca="1">IF($K696="",OFFSET(L696,-1,,,),K696)</f>
        <v>02.12.01.05</v>
      </c>
      <c r="M696" s="175" t="str" cm="1">
        <f t="array" aca="1" ref="M696" ca="1">IF(OR($K696=0,$K696=""),OFFSET(M696,-1,,,),O696)</f>
        <v>CAIXA DE PASSAGEM PRÉ MOLDADO DE CONCRETO - 30X30X30CM</v>
      </c>
      <c r="N696" s="67" t="s">
        <v>184</v>
      </c>
      <c r="O696" s="68" t="s">
        <v>185</v>
      </c>
      <c r="P696" s="68"/>
      <c r="Q696" s="68" t="s">
        <v>3256</v>
      </c>
      <c r="R696" s="69">
        <v>6.0721440000000002E-2</v>
      </c>
      <c r="S696" s="70">
        <v>130</v>
      </c>
      <c r="T696" s="70">
        <v>7.8937872000000002</v>
      </c>
      <c r="U696" s="67" t="s">
        <v>608</v>
      </c>
      <c r="V696" s="71" t="s">
        <v>609</v>
      </c>
      <c r="W696" s="171"/>
      <c r="X696" s="172"/>
      <c r="Y696" s="176">
        <f t="shared" si="641"/>
        <v>0</v>
      </c>
      <c r="AA696" s="192"/>
      <c r="AB696" s="193"/>
    </row>
    <row r="697" spans="2:28" hidden="1">
      <c r="B697" s="189">
        <f t="shared" si="633"/>
        <v>0</v>
      </c>
      <c r="C697" s="189">
        <f t="shared" ca="1" si="634"/>
        <v>0</v>
      </c>
      <c r="D697" s="189">
        <f t="shared" si="635"/>
        <v>0</v>
      </c>
      <c r="E697" s="189">
        <f t="shared" ca="1" si="636"/>
        <v>0</v>
      </c>
      <c r="F697" s="189">
        <f t="shared" si="637"/>
        <v>0</v>
      </c>
      <c r="G697" s="189" cm="1">
        <f t="array" aca="1" ref="G697" ca="1">OFFSET(G697,-1,,,)+1</f>
        <v>692</v>
      </c>
      <c r="H697" s="189">
        <f t="shared" si="632"/>
        <v>0</v>
      </c>
      <c r="I697" s="189">
        <f t="shared" si="638"/>
        <v>0</v>
      </c>
      <c r="J697" s="179">
        <f t="shared" si="639"/>
        <v>0</v>
      </c>
      <c r="K697" s="173"/>
      <c r="L697" s="174" t="str" cm="1">
        <f t="array" aca="1" ref="L697" ca="1">IF($K697="",OFFSET(L697,-1,,,),K697)</f>
        <v>02.12.01.05</v>
      </c>
      <c r="M697" s="175" t="str" cm="1">
        <f t="array" aca="1" ref="M697" ca="1">IF(OR($K697=0,$K697=""),OFFSET(M697,-1,,,),O697)</f>
        <v>CAIXA DE PASSAGEM PRÉ MOLDADO DE CONCRETO - 30X30X30CM</v>
      </c>
      <c r="N697" s="67" t="s">
        <v>238</v>
      </c>
      <c r="O697" s="68" t="s">
        <v>239</v>
      </c>
      <c r="P697" s="68"/>
      <c r="Q697" s="68" t="s">
        <v>3256</v>
      </c>
      <c r="R697" s="69"/>
      <c r="S697" s="70"/>
      <c r="T697" s="70">
        <v>0</v>
      </c>
      <c r="U697" s="67" t="s">
        <v>608</v>
      </c>
      <c r="V697" s="71" t="s">
        <v>609</v>
      </c>
      <c r="W697" s="171"/>
      <c r="X697" s="172"/>
      <c r="Y697" s="176">
        <f t="shared" si="641"/>
        <v>0</v>
      </c>
      <c r="AA697" s="192"/>
      <c r="AB697" s="193"/>
    </row>
    <row r="698" spans="2:28" hidden="1">
      <c r="B698" s="189">
        <f>IF(J698=0,0,U698)</f>
        <v>0</v>
      </c>
      <c r="C698" s="189">
        <f ca="1">IF(OR(J698=0,I698=0),0,IF(_xlfn.IFNA(MATCH(B698,OFFSET($B$5,,,$G698,),),0)&gt;0,0,MAX(OFFSET($C$5,,,$G698,))+1))</f>
        <v>0</v>
      </c>
      <c r="D698" s="189">
        <f>IF(J698=0,0,N698&amp;"-"&amp;U698)</f>
        <v>0</v>
      </c>
      <c r="E698" s="189">
        <f ca="1">IF(OR(J698=0,I698=0),0,IF(_xlfn.IFNA(MATCH(D698,OFFSET($D$5,,,$G698,),),0)&gt;0,0,_xlfn.MAXIFS(OFFSET($E$5,,,$G698,),OFFSET($J$5,,,$G698,),J698)+1))</f>
        <v>0</v>
      </c>
      <c r="F698" s="189">
        <f>IF(J698=0,0,E698&amp;"-"&amp;N698)</f>
        <v>0</v>
      </c>
      <c r="G698" s="189" cm="1">
        <f t="array" aca="1" ref="G698" ca="1">OFFSET(G698,-1,,,)+1</f>
        <v>693</v>
      </c>
      <c r="H698" s="189">
        <f>IF(OR($K698=0,$K698=""),$W698,0)</f>
        <v>0</v>
      </c>
      <c r="I698" s="189">
        <f>H698*R698</f>
        <v>0</v>
      </c>
      <c r="J698" s="179">
        <f>IF(AND(I698&lt;&gt;0,OR(K698=0,K698="")),N698&amp;" - Mapa",0)</f>
        <v>0</v>
      </c>
      <c r="K698" s="173"/>
      <c r="L698" s="174" t="str" cm="1">
        <f t="array" aca="1" ref="L698" ca="1">IF($K698="",OFFSET(L698,-1,,,),K698)</f>
        <v>02.12.01.05</v>
      </c>
      <c r="M698" s="175" t="str" cm="1">
        <f t="array" aca="1" ref="M698" ca="1">IF(OR($K698=0,$K698=""),OFFSET(M698,-1,,,),O698)</f>
        <v>CAIXA DE PASSAGEM PRÉ MOLDADO DE CONCRETO - 30X30X30CM</v>
      </c>
      <c r="N698" s="67" t="s">
        <v>240</v>
      </c>
      <c r="O698" s="68" t="s">
        <v>179</v>
      </c>
      <c r="P698" s="68"/>
      <c r="Q698" s="68" t="s">
        <v>3255</v>
      </c>
      <c r="R698" s="69">
        <v>84.000000000000014</v>
      </c>
      <c r="S698" s="70">
        <v>0.75000000000000011</v>
      </c>
      <c r="T698" s="70">
        <v>63.000000000000021</v>
      </c>
      <c r="U698" s="67" t="s">
        <v>608</v>
      </c>
      <c r="V698" s="71" t="s">
        <v>609</v>
      </c>
      <c r="W698" s="171"/>
      <c r="X698" s="172"/>
      <c r="Y698" s="176">
        <f>X698+W698</f>
        <v>0</v>
      </c>
      <c r="AA698" s="192"/>
      <c r="AB698" s="193"/>
    </row>
    <row r="699" spans="2:28" hidden="1">
      <c r="B699" s="189">
        <f t="shared" ref="B699:B702" si="669">IF(J699=0,0,U699)</f>
        <v>0</v>
      </c>
      <c r="C699" s="189">
        <f t="shared" ref="C699:C702" ca="1" si="670">IF(OR(J699=0,I699=0),0,IF(_xlfn.IFNA(MATCH(B699,OFFSET($B$5,,,$G699,),),0)&gt;0,0,MAX(OFFSET($C$5,,,$G699,))+1))</f>
        <v>0</v>
      </c>
      <c r="D699" s="189">
        <f t="shared" ref="D699:D702" si="671">IF(J699=0,0,N699&amp;"-"&amp;U699)</f>
        <v>0</v>
      </c>
      <c r="E699" s="189">
        <f t="shared" ref="E699:E702" ca="1" si="672">IF(OR(J699=0,I699=0),0,IF(_xlfn.IFNA(MATCH(D699,OFFSET($D$5,,,$G699,),),0)&gt;0,0,_xlfn.MAXIFS(OFFSET($E$5,,,$G699,),OFFSET($J$5,,,$G699,),J699)+1))</f>
        <v>0</v>
      </c>
      <c r="F699" s="189">
        <f t="shared" ref="F699:F702" si="673">IF(J699=0,0,E699&amp;"-"&amp;N699)</f>
        <v>0</v>
      </c>
      <c r="G699" s="189" cm="1">
        <f t="array" aca="1" ref="G699" ca="1">OFFSET(G699,-1,,,)+1</f>
        <v>694</v>
      </c>
      <c r="H699" s="189">
        <f t="shared" ref="H699:H706" si="674">IF(OR($K699=0,$K699=""),$W699,0)</f>
        <v>0</v>
      </c>
      <c r="I699" s="189">
        <f t="shared" ref="I699:I702" si="675">H699*R699</f>
        <v>0</v>
      </c>
      <c r="J699" s="179">
        <f t="shared" ref="J699:J702" si="676">IF(AND(I699&lt;&gt;0,OR(K699=0,K699="")),N699&amp;" - Mapa",0)</f>
        <v>0</v>
      </c>
      <c r="K699" s="173"/>
      <c r="L699" s="174" t="str" cm="1">
        <f t="array" aca="1" ref="L699" ca="1">IF($K699="",OFFSET(L699,-1,,,),K699)</f>
        <v>02.12.01.05</v>
      </c>
      <c r="M699" s="175" t="str" cm="1">
        <f t="array" aca="1" ref="M699" ca="1">IF(OR($K699=0,$K699=""),OFFSET(M699,-1,,,),O699)</f>
        <v>CAIXA DE PASSAGEM PRÉ MOLDADO DE CONCRETO - 30X30X30CM</v>
      </c>
      <c r="N699" s="67" t="s">
        <v>180</v>
      </c>
      <c r="O699" s="68" t="s">
        <v>181</v>
      </c>
      <c r="P699" s="68"/>
      <c r="Q699" s="68" t="s">
        <v>3256</v>
      </c>
      <c r="R699" s="69">
        <v>0.21</v>
      </c>
      <c r="S699" s="70">
        <v>200.00000000000003</v>
      </c>
      <c r="T699" s="70">
        <v>42.000000000000007</v>
      </c>
      <c r="U699" s="67" t="s">
        <v>608</v>
      </c>
      <c r="V699" s="71" t="s">
        <v>609</v>
      </c>
      <c r="W699" s="171"/>
      <c r="X699" s="172"/>
      <c r="Y699" s="176">
        <f t="shared" ref="Y699:Y702" si="677">X699+W699</f>
        <v>0</v>
      </c>
      <c r="AA699" s="192"/>
      <c r="AB699" s="193"/>
    </row>
    <row r="700" spans="2:28" hidden="1">
      <c r="B700" s="189">
        <f t="shared" si="669"/>
        <v>0</v>
      </c>
      <c r="C700" s="189">
        <f t="shared" ca="1" si="670"/>
        <v>0</v>
      </c>
      <c r="D700" s="189">
        <f t="shared" si="671"/>
        <v>0</v>
      </c>
      <c r="E700" s="189">
        <f t="shared" ca="1" si="672"/>
        <v>0</v>
      </c>
      <c r="F700" s="189">
        <f t="shared" si="673"/>
        <v>0</v>
      </c>
      <c r="G700" s="189" cm="1">
        <f t="array" aca="1" ref="G700" ca="1">OFFSET(G700,-1,,,)+1</f>
        <v>695</v>
      </c>
      <c r="H700" s="189">
        <f t="shared" si="674"/>
        <v>0</v>
      </c>
      <c r="I700" s="189">
        <f t="shared" si="675"/>
        <v>0</v>
      </c>
      <c r="J700" s="179">
        <f t="shared" si="676"/>
        <v>0</v>
      </c>
      <c r="K700" s="173"/>
      <c r="L700" s="174" t="str" cm="1">
        <f t="array" aca="1" ref="L700" ca="1">IF($K700="",OFFSET(L700,-1,,,),K700)</f>
        <v>02.12.01.05</v>
      </c>
      <c r="M700" s="175" t="str" cm="1">
        <f t="array" aca="1" ref="M700" ca="1">IF(OR($K700=0,$K700=""),OFFSET(M700,-1,,,),O700)</f>
        <v>CAIXA DE PASSAGEM PRÉ MOLDADO DE CONCRETO - 30X30X30CM</v>
      </c>
      <c r="N700" s="67" t="s">
        <v>230</v>
      </c>
      <c r="O700" s="68" t="s">
        <v>231</v>
      </c>
      <c r="P700" s="68"/>
      <c r="Q700" s="68" t="s">
        <v>3261</v>
      </c>
      <c r="R700" s="69">
        <v>0.84</v>
      </c>
      <c r="S700" s="70">
        <v>22.310000000000002</v>
      </c>
      <c r="T700" s="70">
        <v>18.740400000000001</v>
      </c>
      <c r="U700" s="67" t="s">
        <v>608</v>
      </c>
      <c r="V700" s="71" t="s">
        <v>609</v>
      </c>
      <c r="W700" s="171"/>
      <c r="X700" s="172"/>
      <c r="Y700" s="176">
        <f t="shared" si="677"/>
        <v>0</v>
      </c>
      <c r="AA700" s="192"/>
      <c r="AB700" s="193"/>
    </row>
    <row r="701" spans="2:28">
      <c r="B701" s="189">
        <f t="shared" si="669"/>
        <v>0</v>
      </c>
      <c r="C701" s="189">
        <f t="shared" ca="1" si="670"/>
        <v>0</v>
      </c>
      <c r="D701" s="189">
        <f t="shared" si="671"/>
        <v>0</v>
      </c>
      <c r="E701" s="189">
        <f t="shared" ca="1" si="672"/>
        <v>0</v>
      </c>
      <c r="F701" s="189">
        <f t="shared" si="673"/>
        <v>0</v>
      </c>
      <c r="G701" s="189" cm="1">
        <f t="array" aca="1" ref="G701" ca="1">OFFSET(G701,-1,,,)+1</f>
        <v>696</v>
      </c>
      <c r="H701" s="189">
        <f t="shared" si="674"/>
        <v>0</v>
      </c>
      <c r="I701" s="189">
        <f t="shared" si="675"/>
        <v>0</v>
      </c>
      <c r="J701" s="179">
        <f t="shared" si="676"/>
        <v>0</v>
      </c>
      <c r="K701" s="173" t="s">
        <v>589</v>
      </c>
      <c r="L701" s="174" t="str" cm="1">
        <f t="array" aca="1" ref="L701" ca="1">IF($K701="",OFFSET(L701,-1,,,),K701)</f>
        <v>02.12.01.06</v>
      </c>
      <c r="M701" s="175" t="str" cm="1">
        <f t="array" aca="1" ref="M701" ca="1">IF(OR($K701=0,$K701=""),OFFSET(M701,-1,,,),O701)</f>
        <v>BASE DE CONCRETO AFLORADA COM CAIXA METÁLICA PARA POSTE METALICO</v>
      </c>
      <c r="N701" s="67" t="s">
        <v>595</v>
      </c>
      <c r="O701" s="68" t="s">
        <v>596</v>
      </c>
      <c r="P701" s="68"/>
      <c r="Q701" s="68" t="s">
        <v>3260</v>
      </c>
      <c r="R701" s="69">
        <v>18</v>
      </c>
      <c r="S701" s="70">
        <v>277.27409999999998</v>
      </c>
      <c r="T701" s="70">
        <v>4990.9337999999998</v>
      </c>
      <c r="U701" s="67"/>
      <c r="V701" s="71"/>
      <c r="W701" s="171"/>
      <c r="X701" s="172"/>
      <c r="Y701" s="176">
        <f t="shared" si="677"/>
        <v>0</v>
      </c>
      <c r="AA701" s="192"/>
      <c r="AB701" s="193"/>
    </row>
    <row r="702" spans="2:28" hidden="1">
      <c r="B702" s="189">
        <f t="shared" si="669"/>
        <v>0</v>
      </c>
      <c r="C702" s="189">
        <f t="shared" ca="1" si="670"/>
        <v>0</v>
      </c>
      <c r="D702" s="189">
        <f t="shared" si="671"/>
        <v>0</v>
      </c>
      <c r="E702" s="189">
        <f t="shared" ca="1" si="672"/>
        <v>0</v>
      </c>
      <c r="F702" s="189">
        <f t="shared" si="673"/>
        <v>0</v>
      </c>
      <c r="G702" s="189" cm="1">
        <f t="array" aca="1" ref="G702" ca="1">OFFSET(G702,-1,,,)+1</f>
        <v>697</v>
      </c>
      <c r="H702" s="189">
        <f t="shared" si="674"/>
        <v>0</v>
      </c>
      <c r="I702" s="189">
        <f t="shared" si="675"/>
        <v>0</v>
      </c>
      <c r="J702" s="179">
        <f t="shared" si="676"/>
        <v>0</v>
      </c>
      <c r="K702" s="173"/>
      <c r="L702" s="174" t="str" cm="1">
        <f t="array" aca="1" ref="L702" ca="1">IF($K702="",OFFSET(L702,-1,,,),K702)</f>
        <v>02.12.01.06</v>
      </c>
      <c r="M702" s="175" t="str" cm="1">
        <f t="array" aca="1" ref="M702" ca="1">IF(OR($K702=0,$K702=""),OFFSET(M702,-1,,,),O702)</f>
        <v>BASE DE CONCRETO AFLORADA COM CAIXA METÁLICA PARA POSTE METALICO</v>
      </c>
      <c r="N702" s="67" t="s">
        <v>597</v>
      </c>
      <c r="O702" s="68" t="s">
        <v>598</v>
      </c>
      <c r="P702" s="68"/>
      <c r="Q702" s="68" t="s">
        <v>3260</v>
      </c>
      <c r="R702" s="69">
        <v>72</v>
      </c>
      <c r="S702" s="70">
        <v>2.5</v>
      </c>
      <c r="T702" s="70">
        <v>180</v>
      </c>
      <c r="U702" s="67" t="s">
        <v>608</v>
      </c>
      <c r="V702" s="71" t="s">
        <v>609</v>
      </c>
      <c r="W702" s="171"/>
      <c r="X702" s="172"/>
      <c r="Y702" s="176">
        <f t="shared" si="677"/>
        <v>0</v>
      </c>
      <c r="AA702" s="192"/>
      <c r="AB702" s="193"/>
    </row>
    <row r="703" spans="2:28" hidden="1">
      <c r="B703" s="189">
        <f>IF(J703=0,0,U703)</f>
        <v>0</v>
      </c>
      <c r="C703" s="189">
        <f ca="1">IF(OR(J703=0,I703=0),0,IF(_xlfn.IFNA(MATCH(B703,OFFSET($B$5,,,$G703,),),0)&gt;0,0,MAX(OFFSET($C$5,,,$G703,))+1))</f>
        <v>0</v>
      </c>
      <c r="D703" s="189">
        <f>IF(J703=0,0,N703&amp;"-"&amp;U703)</f>
        <v>0</v>
      </c>
      <c r="E703" s="189">
        <f ca="1">IF(OR(J703=0,I703=0),0,IF(_xlfn.IFNA(MATCH(D703,OFFSET($D$5,,,$G703,),),0)&gt;0,0,_xlfn.MAXIFS(OFFSET($E$5,,,$G703,),OFFSET($J$5,,,$G703,),J703)+1))</f>
        <v>0</v>
      </c>
      <c r="F703" s="189">
        <f>IF(J703=0,0,E703&amp;"-"&amp;N703)</f>
        <v>0</v>
      </c>
      <c r="G703" s="189" cm="1">
        <f t="array" aca="1" ref="G703" ca="1">OFFSET(G703,-1,,,)+1</f>
        <v>698</v>
      </c>
      <c r="H703" s="189">
        <f>IF(OR($K703=0,$K703=""),$W703,0)</f>
        <v>0</v>
      </c>
      <c r="I703" s="189">
        <f>H703*R703</f>
        <v>0</v>
      </c>
      <c r="J703" s="179">
        <f>IF(AND(I703&lt;&gt;0,OR(K703=0,K703="")),N703&amp;" - Mapa",0)</f>
        <v>0</v>
      </c>
      <c r="K703" s="173"/>
      <c r="L703" s="174" t="str" cm="1">
        <f t="array" aca="1" ref="L703" ca="1">IF($K703="",OFFSET(L703,-1,,,),K703)</f>
        <v>02.12.01.06</v>
      </c>
      <c r="M703" s="175" t="str" cm="1">
        <f t="array" aca="1" ref="M703" ca="1">IF(OR($K703=0,$K703=""),OFFSET(M703,-1,,,),O703)</f>
        <v>BASE DE CONCRETO AFLORADA COM CAIXA METÁLICA PARA POSTE METALICO</v>
      </c>
      <c r="N703" s="67" t="s">
        <v>599</v>
      </c>
      <c r="O703" s="68" t="s">
        <v>600</v>
      </c>
      <c r="P703" s="68"/>
      <c r="Q703" s="68" t="s">
        <v>3260</v>
      </c>
      <c r="R703" s="69">
        <v>18</v>
      </c>
      <c r="S703" s="70">
        <v>180</v>
      </c>
      <c r="T703" s="70">
        <v>3240</v>
      </c>
      <c r="U703" s="67" t="s">
        <v>608</v>
      </c>
      <c r="V703" s="71" t="s">
        <v>609</v>
      </c>
      <c r="W703" s="171"/>
      <c r="X703" s="172"/>
      <c r="Y703" s="176">
        <f>X703+W703</f>
        <v>0</v>
      </c>
      <c r="AA703" s="192"/>
      <c r="AB703" s="193"/>
    </row>
    <row r="704" spans="2:28" hidden="1">
      <c r="B704" s="189">
        <f t="shared" ref="B704:B706" si="678">IF(J704=0,0,U704)</f>
        <v>0</v>
      </c>
      <c r="C704" s="189">
        <f t="shared" ref="C704:C706" ca="1" si="679">IF(OR(J704=0,I704=0),0,IF(_xlfn.IFNA(MATCH(B704,OFFSET($B$5,,,$G704,),),0)&gt;0,0,MAX(OFFSET($C$5,,,$G704,))+1))</f>
        <v>0</v>
      </c>
      <c r="D704" s="189">
        <f t="shared" ref="D704:D706" si="680">IF(J704=0,0,N704&amp;"-"&amp;U704)</f>
        <v>0</v>
      </c>
      <c r="E704" s="189">
        <f t="shared" ref="E704:E706" ca="1" si="681">IF(OR(J704=0,I704=0),0,IF(_xlfn.IFNA(MATCH(D704,OFFSET($D$5,,,$G704,),),0)&gt;0,0,_xlfn.MAXIFS(OFFSET($E$5,,,$G704,),OFFSET($J$5,,,$G704,),J704)+1))</f>
        <v>0</v>
      </c>
      <c r="F704" s="189">
        <f t="shared" ref="F704:F706" si="682">IF(J704=0,0,E704&amp;"-"&amp;N704)</f>
        <v>0</v>
      </c>
      <c r="G704" s="189" cm="1">
        <f t="array" aca="1" ref="G704" ca="1">OFFSET(G704,-1,,,)+1</f>
        <v>699</v>
      </c>
      <c r="H704" s="189">
        <f t="shared" si="674"/>
        <v>0</v>
      </c>
      <c r="I704" s="189">
        <f t="shared" ref="I704:I706" si="683">H704*R704</f>
        <v>0</v>
      </c>
      <c r="J704" s="179">
        <f t="shared" ref="J704:J706" si="684">IF(AND(I704&lt;&gt;0,OR(K704=0,K704="")),N704&amp;" - Mapa",0)</f>
        <v>0</v>
      </c>
      <c r="K704" s="173"/>
      <c r="L704" s="174" t="str" cm="1">
        <f t="array" aca="1" ref="L704" ca="1">IF($K704="",OFFSET(L704,-1,,,),K704)</f>
        <v>02.12.01.06</v>
      </c>
      <c r="M704" s="175" t="str" cm="1">
        <f t="array" aca="1" ref="M704" ca="1">IF(OR($K704=0,$K704=""),OFFSET(M704,-1,,,),O704)</f>
        <v>BASE DE CONCRETO AFLORADA COM CAIXA METÁLICA PARA POSTE METALICO</v>
      </c>
      <c r="N704" s="67" t="s">
        <v>601</v>
      </c>
      <c r="O704" s="68" t="s">
        <v>602</v>
      </c>
      <c r="P704" s="68"/>
      <c r="Q704" s="68" t="s">
        <v>3260</v>
      </c>
      <c r="R704" s="69">
        <v>18</v>
      </c>
      <c r="S704" s="70">
        <v>40</v>
      </c>
      <c r="T704" s="70">
        <v>720</v>
      </c>
      <c r="U704" s="67" t="s">
        <v>608</v>
      </c>
      <c r="V704" s="71" t="s">
        <v>609</v>
      </c>
      <c r="W704" s="171"/>
      <c r="X704" s="172"/>
      <c r="Y704" s="176">
        <f t="shared" ref="Y704:Y706" si="685">X704+W704</f>
        <v>0</v>
      </c>
      <c r="AA704" s="192"/>
      <c r="AB704" s="193"/>
    </row>
    <row r="705" spans="2:28" hidden="1">
      <c r="B705" s="189">
        <f t="shared" si="678"/>
        <v>0</v>
      </c>
      <c r="C705" s="189">
        <f t="shared" ca="1" si="679"/>
        <v>0</v>
      </c>
      <c r="D705" s="189">
        <f t="shared" si="680"/>
        <v>0</v>
      </c>
      <c r="E705" s="189">
        <f t="shared" ca="1" si="681"/>
        <v>0</v>
      </c>
      <c r="F705" s="189">
        <f t="shared" si="682"/>
        <v>0</v>
      </c>
      <c r="G705" s="189" cm="1">
        <f t="array" aca="1" ref="G705" ca="1">OFFSET(G705,-1,,,)+1</f>
        <v>700</v>
      </c>
      <c r="H705" s="189">
        <f t="shared" si="674"/>
        <v>0</v>
      </c>
      <c r="I705" s="189">
        <f t="shared" si="683"/>
        <v>0</v>
      </c>
      <c r="J705" s="179">
        <f t="shared" si="684"/>
        <v>0</v>
      </c>
      <c r="K705" s="173"/>
      <c r="L705" s="174" t="str" cm="1">
        <f t="array" aca="1" ref="L705" ca="1">IF($K705="",OFFSET(L705,-1,,,),K705)</f>
        <v>02.12.01.06</v>
      </c>
      <c r="M705" s="175" t="str" cm="1">
        <f t="array" aca="1" ref="M705" ca="1">IF(OR($K705=0,$K705=""),OFFSET(M705,-1,,,),O705)</f>
        <v>BASE DE CONCRETO AFLORADA COM CAIXA METÁLICA PARA POSTE METALICO</v>
      </c>
      <c r="N705" s="67" t="s">
        <v>177</v>
      </c>
      <c r="O705" s="68" t="s">
        <v>178</v>
      </c>
      <c r="P705" s="68"/>
      <c r="Q705" s="68" t="s">
        <v>3256</v>
      </c>
      <c r="R705" s="69"/>
      <c r="S705" s="70"/>
      <c r="T705" s="70">
        <v>0</v>
      </c>
      <c r="U705" s="67" t="s">
        <v>608</v>
      </c>
      <c r="V705" s="71" t="s">
        <v>609</v>
      </c>
      <c r="W705" s="171"/>
      <c r="X705" s="172"/>
      <c r="Y705" s="176">
        <f t="shared" si="685"/>
        <v>0</v>
      </c>
      <c r="AA705" s="192"/>
      <c r="AB705" s="193"/>
    </row>
    <row r="706" spans="2:28" hidden="1">
      <c r="B706" s="189">
        <f t="shared" si="678"/>
        <v>0</v>
      </c>
      <c r="C706" s="189">
        <f t="shared" ca="1" si="679"/>
        <v>0</v>
      </c>
      <c r="D706" s="189">
        <f t="shared" si="680"/>
        <v>0</v>
      </c>
      <c r="E706" s="189">
        <f t="shared" ca="1" si="681"/>
        <v>0</v>
      </c>
      <c r="F706" s="189">
        <f t="shared" si="682"/>
        <v>0</v>
      </c>
      <c r="G706" s="189" cm="1">
        <f t="array" aca="1" ref="G706" ca="1">OFFSET(G706,-1,,,)+1</f>
        <v>701</v>
      </c>
      <c r="H706" s="189">
        <f t="shared" si="674"/>
        <v>0</v>
      </c>
      <c r="I706" s="189">
        <f t="shared" si="683"/>
        <v>0</v>
      </c>
      <c r="J706" s="179">
        <f t="shared" si="684"/>
        <v>0</v>
      </c>
      <c r="K706" s="173"/>
      <c r="L706" s="174" t="str" cm="1">
        <f t="array" aca="1" ref="L706" ca="1">IF($K706="",OFFSET(L706,-1,,,),K706)</f>
        <v>02.12.01.06</v>
      </c>
      <c r="M706" s="175" t="str" cm="1">
        <f t="array" aca="1" ref="M706" ca="1">IF(OR($K706=0,$K706=""),OFFSET(M706,-1,,,),O706)</f>
        <v>BASE DE CONCRETO AFLORADA COM CAIXA METÁLICA PARA POSTE METALICO</v>
      </c>
      <c r="N706" s="67" t="s">
        <v>240</v>
      </c>
      <c r="O706" s="68" t="s">
        <v>179</v>
      </c>
      <c r="P706" s="68"/>
      <c r="Q706" s="68" t="s">
        <v>3255</v>
      </c>
      <c r="R706" s="69">
        <v>443.5200000000001</v>
      </c>
      <c r="S706" s="70">
        <v>0.75000000000000011</v>
      </c>
      <c r="T706" s="70">
        <v>332.6400000000001</v>
      </c>
      <c r="U706" s="67" t="s">
        <v>608</v>
      </c>
      <c r="V706" s="71" t="s">
        <v>609</v>
      </c>
      <c r="W706" s="171"/>
      <c r="X706" s="172"/>
      <c r="Y706" s="176">
        <f t="shared" si="685"/>
        <v>0</v>
      </c>
      <c r="AA706" s="192"/>
      <c r="AB706" s="193"/>
    </row>
    <row r="707" spans="2:28" hidden="1">
      <c r="B707" s="189">
        <f t="shared" si="633"/>
        <v>0</v>
      </c>
      <c r="C707" s="189">
        <f t="shared" ca="1" si="634"/>
        <v>0</v>
      </c>
      <c r="D707" s="189">
        <f t="shared" si="635"/>
        <v>0</v>
      </c>
      <c r="E707" s="189">
        <f t="shared" ca="1" si="636"/>
        <v>0</v>
      </c>
      <c r="F707" s="189">
        <f t="shared" si="637"/>
        <v>0</v>
      </c>
      <c r="G707" s="189" cm="1">
        <f t="array" aca="1" ref="G707" ca="1">OFFSET(G707,-1,,,)+1</f>
        <v>702</v>
      </c>
      <c r="H707" s="189">
        <f t="shared" si="632"/>
        <v>0</v>
      </c>
      <c r="I707" s="189">
        <f t="shared" si="638"/>
        <v>0</v>
      </c>
      <c r="J707" s="179">
        <f t="shared" si="639"/>
        <v>0</v>
      </c>
      <c r="K707" s="173"/>
      <c r="L707" s="174" t="str" cm="1">
        <f t="array" aca="1" ref="L707" ca="1">IF($K707="",OFFSET(L707,-1,,,),K707)</f>
        <v>02.12.01.06</v>
      </c>
      <c r="M707" s="175" t="str" cm="1">
        <f t="array" aca="1" ref="M707" ca="1">IF(OR($K707=0,$K707=""),OFFSET(M707,-1,,,),O707)</f>
        <v>BASE DE CONCRETO AFLORADA COM CAIXA METÁLICA PARA POSTE METALICO</v>
      </c>
      <c r="N707" s="67" t="s">
        <v>180</v>
      </c>
      <c r="O707" s="68" t="s">
        <v>181</v>
      </c>
      <c r="P707" s="68"/>
      <c r="Q707" s="68" t="s">
        <v>3256</v>
      </c>
      <c r="R707" s="69">
        <v>1.3648319999999998</v>
      </c>
      <c r="S707" s="70">
        <v>200.00000000000003</v>
      </c>
      <c r="T707" s="70">
        <v>272.96640000000002</v>
      </c>
      <c r="U707" s="67" t="s">
        <v>608</v>
      </c>
      <c r="V707" s="71" t="s">
        <v>609</v>
      </c>
      <c r="W707" s="171"/>
      <c r="X707" s="172"/>
      <c r="Y707" s="176">
        <f t="shared" si="641"/>
        <v>0</v>
      </c>
      <c r="AA707" s="192"/>
      <c r="AB707" s="193"/>
    </row>
    <row r="708" spans="2:28" hidden="1">
      <c r="B708" s="189">
        <f t="shared" si="633"/>
        <v>0</v>
      </c>
      <c r="C708" s="189">
        <f t="shared" ca="1" si="634"/>
        <v>0</v>
      </c>
      <c r="D708" s="189">
        <f t="shared" si="635"/>
        <v>0</v>
      </c>
      <c r="E708" s="189">
        <f t="shared" ca="1" si="636"/>
        <v>0</v>
      </c>
      <c r="F708" s="189">
        <f t="shared" si="637"/>
        <v>0</v>
      </c>
      <c r="G708" s="189" cm="1">
        <f t="array" aca="1" ref="G708" ca="1">OFFSET(G708,-1,,,)+1</f>
        <v>703</v>
      </c>
      <c r="H708" s="189">
        <f t="shared" si="632"/>
        <v>0</v>
      </c>
      <c r="I708" s="189">
        <f t="shared" si="638"/>
        <v>0</v>
      </c>
      <c r="J708" s="179">
        <f t="shared" si="639"/>
        <v>0</v>
      </c>
      <c r="K708" s="173"/>
      <c r="L708" s="174" t="str" cm="1">
        <f t="array" aca="1" ref="L708" ca="1">IF($K708="",OFFSET(L708,-1,,,),K708)</f>
        <v>02.12.01.06</v>
      </c>
      <c r="M708" s="175" t="str" cm="1">
        <f t="array" aca="1" ref="M708" ca="1">IF(OR($K708=0,$K708=""),OFFSET(M708,-1,,,),O708)</f>
        <v>BASE DE CONCRETO AFLORADA COM CAIXA METÁLICA PARA POSTE METALICO</v>
      </c>
      <c r="N708" s="67" t="s">
        <v>182</v>
      </c>
      <c r="O708" s="68" t="s">
        <v>183</v>
      </c>
      <c r="P708" s="68"/>
      <c r="Q708" s="68" t="s">
        <v>3256</v>
      </c>
      <c r="R708" s="69">
        <v>1.2599999999999998</v>
      </c>
      <c r="S708" s="70">
        <v>140</v>
      </c>
      <c r="T708" s="70">
        <v>176.39999999999998</v>
      </c>
      <c r="U708" s="67" t="s">
        <v>608</v>
      </c>
      <c r="V708" s="71" t="s">
        <v>609</v>
      </c>
      <c r="W708" s="171"/>
      <c r="X708" s="172"/>
      <c r="Y708" s="176">
        <f t="shared" si="641"/>
        <v>0</v>
      </c>
      <c r="AA708" s="192"/>
      <c r="AB708" s="193"/>
    </row>
    <row r="709" spans="2:28" hidden="1">
      <c r="B709" s="189">
        <f t="shared" si="633"/>
        <v>0</v>
      </c>
      <c r="C709" s="189">
        <f t="shared" ca="1" si="634"/>
        <v>0</v>
      </c>
      <c r="D709" s="189">
        <f t="shared" si="635"/>
        <v>0</v>
      </c>
      <c r="E709" s="189">
        <f t="shared" ca="1" si="636"/>
        <v>0</v>
      </c>
      <c r="F709" s="189">
        <f t="shared" si="637"/>
        <v>0</v>
      </c>
      <c r="G709" s="189" cm="1">
        <f t="array" aca="1" ref="G709" ca="1">OFFSET(G709,-1,,,)+1</f>
        <v>704</v>
      </c>
      <c r="H709" s="189">
        <f t="shared" si="632"/>
        <v>0</v>
      </c>
      <c r="I709" s="189">
        <f t="shared" si="638"/>
        <v>0</v>
      </c>
      <c r="J709" s="179">
        <f t="shared" si="639"/>
        <v>0</v>
      </c>
      <c r="K709" s="173"/>
      <c r="L709" s="174" t="str" cm="1">
        <f t="array" aca="1" ref="L709" ca="1">IF($K709="",OFFSET(L709,-1,,,),K709)</f>
        <v>02.12.01.06</v>
      </c>
      <c r="M709" s="175" t="str" cm="1">
        <f t="array" aca="1" ref="M709" ca="1">IF(OR($K709=0,$K709=""),OFFSET(M709,-1,,,),O709)</f>
        <v>BASE DE CONCRETO AFLORADA COM CAIXA METÁLICA PARA POSTE METALICO</v>
      </c>
      <c r="N709" s="67" t="s">
        <v>184</v>
      </c>
      <c r="O709" s="68" t="s">
        <v>185</v>
      </c>
      <c r="P709" s="68"/>
      <c r="Q709" s="68" t="s">
        <v>3256</v>
      </c>
      <c r="R709" s="69">
        <v>0.53020800000000001</v>
      </c>
      <c r="S709" s="70">
        <v>130</v>
      </c>
      <c r="T709" s="70">
        <v>68.927040000000005</v>
      </c>
      <c r="U709" s="67" t="s">
        <v>608</v>
      </c>
      <c r="V709" s="71" t="s">
        <v>609</v>
      </c>
      <c r="W709" s="171"/>
      <c r="X709" s="172"/>
      <c r="Y709" s="176">
        <f t="shared" si="641"/>
        <v>0</v>
      </c>
      <c r="AA709" s="192"/>
      <c r="AB709" s="193"/>
    </row>
    <row r="710" spans="2:28">
      <c r="B710" s="189">
        <f t="shared" si="633"/>
        <v>0</v>
      </c>
      <c r="C710" s="189">
        <f t="shared" ca="1" si="634"/>
        <v>0</v>
      </c>
      <c r="D710" s="189">
        <f t="shared" si="635"/>
        <v>0</v>
      </c>
      <c r="E710" s="189">
        <f t="shared" ca="1" si="636"/>
        <v>0</v>
      </c>
      <c r="F710" s="189">
        <f t="shared" si="637"/>
        <v>0</v>
      </c>
      <c r="G710" s="189" cm="1">
        <f t="array" aca="1" ref="G710" ca="1">OFFSET(G710,-1,,,)+1</f>
        <v>705</v>
      </c>
      <c r="H710" s="189">
        <f t="shared" si="632"/>
        <v>0</v>
      </c>
      <c r="I710" s="189">
        <f t="shared" si="638"/>
        <v>0</v>
      </c>
      <c r="J710" s="179">
        <f t="shared" si="639"/>
        <v>0</v>
      </c>
      <c r="K710" s="173" t="s">
        <v>594</v>
      </c>
      <c r="L710" s="174" t="str" cm="1">
        <f t="array" aca="1" ref="L710" ca="1">IF($K710="",OFFSET(L710,-1,,,),K710)</f>
        <v>02.12.01.07</v>
      </c>
      <c r="M710" s="175" t="str" cm="1">
        <f t="array" aca="1" ref="M710" ca="1">IF(OR($K710=0,$K710=""),OFFSET(M710,-1,,,),O710)</f>
        <v>POSTE METÁLICO 01 PETALA 3M</v>
      </c>
      <c r="N710" s="67" t="s">
        <v>590</v>
      </c>
      <c r="O710" s="68" t="s">
        <v>591</v>
      </c>
      <c r="P710" s="68"/>
      <c r="Q710" s="68" t="s">
        <v>3260</v>
      </c>
      <c r="R710" s="69">
        <v>12</v>
      </c>
      <c r="S710" s="70">
        <v>1169.43</v>
      </c>
      <c r="T710" s="70">
        <v>14033.16</v>
      </c>
      <c r="U710" s="67"/>
      <c r="V710" s="71"/>
      <c r="W710" s="171"/>
      <c r="X710" s="172"/>
      <c r="Y710" s="176">
        <f t="shared" si="641"/>
        <v>0</v>
      </c>
      <c r="AA710" s="192"/>
      <c r="AB710" s="193"/>
    </row>
    <row r="711" spans="2:28" hidden="1">
      <c r="B711" s="189">
        <f t="shared" si="633"/>
        <v>0</v>
      </c>
      <c r="C711" s="189">
        <f t="shared" ca="1" si="634"/>
        <v>0</v>
      </c>
      <c r="D711" s="189">
        <f t="shared" si="635"/>
        <v>0</v>
      </c>
      <c r="E711" s="189">
        <f t="shared" ca="1" si="636"/>
        <v>0</v>
      </c>
      <c r="F711" s="189">
        <f t="shared" si="637"/>
        <v>0</v>
      </c>
      <c r="G711" s="189" cm="1">
        <f t="array" aca="1" ref="G711" ca="1">OFFSET(G711,-1,,,)+1</f>
        <v>706</v>
      </c>
      <c r="H711" s="189">
        <f t="shared" ref="H711:H778" si="686">IF(OR($K711=0,$K711=""),$W711,0)</f>
        <v>0</v>
      </c>
      <c r="I711" s="189">
        <f t="shared" si="638"/>
        <v>0</v>
      </c>
      <c r="J711" s="179">
        <f t="shared" si="639"/>
        <v>0</v>
      </c>
      <c r="K711" s="173"/>
      <c r="L711" s="174" t="str" cm="1">
        <f t="array" aca="1" ref="L711" ca="1">IF($K711="",OFFSET(L711,-1,,,),K711)</f>
        <v>02.12.01.07</v>
      </c>
      <c r="M711" s="175" t="str" cm="1">
        <f t="array" aca="1" ref="M711" ca="1">IF(OR($K711=0,$K711=""),OFFSET(M711,-1,,,),O711)</f>
        <v>POSTE METÁLICO 01 PETALA 3M</v>
      </c>
      <c r="N711" s="67" t="s">
        <v>592</v>
      </c>
      <c r="O711" s="68" t="s">
        <v>593</v>
      </c>
      <c r="P711" s="68"/>
      <c r="Q711" s="68" t="s">
        <v>3260</v>
      </c>
      <c r="R711" s="69">
        <v>12</v>
      </c>
      <c r="S711" s="70">
        <v>1147.43</v>
      </c>
      <c r="T711" s="70">
        <v>13769.16</v>
      </c>
      <c r="U711" s="67" t="s">
        <v>608</v>
      </c>
      <c r="V711" s="71" t="s">
        <v>609</v>
      </c>
      <c r="W711" s="171"/>
      <c r="X711" s="172"/>
      <c r="Y711" s="176">
        <f t="shared" si="641"/>
        <v>0</v>
      </c>
      <c r="AA711" s="192"/>
      <c r="AB711" s="193"/>
    </row>
    <row r="712" spans="2:28" hidden="1">
      <c r="B712" s="189">
        <f t="shared" ref="B712:B779" si="687">IF(J712=0,0,U712)</f>
        <v>0</v>
      </c>
      <c r="C712" s="189">
        <f t="shared" ref="C712:C779" ca="1" si="688">IF(OR(J712=0,I712=0),0,IF(_xlfn.IFNA(MATCH(B712,OFFSET($B$5,,,$G712,),),0)&gt;0,0,MAX(OFFSET($C$5,,,$G712,))+1))</f>
        <v>0</v>
      </c>
      <c r="D712" s="189">
        <f t="shared" ref="D712:D779" si="689">IF(J712=0,0,N712&amp;"-"&amp;U712)</f>
        <v>0</v>
      </c>
      <c r="E712" s="189">
        <f t="shared" ref="E712:E779" ca="1" si="690">IF(OR(J712=0,I712=0),0,IF(_xlfn.IFNA(MATCH(D712,OFFSET($D$5,,,$G712,),),0)&gt;0,0,_xlfn.MAXIFS(OFFSET($E$5,,,$G712,),OFFSET($J$5,,,$G712,),J712)+1))</f>
        <v>0</v>
      </c>
      <c r="F712" s="189">
        <f t="shared" ref="F712:F779" si="691">IF(J712=0,0,E712&amp;"-"&amp;N712)</f>
        <v>0</v>
      </c>
      <c r="G712" s="189" cm="1">
        <f t="array" aca="1" ref="G712" ca="1">OFFSET(G712,-1,,,)+1</f>
        <v>707</v>
      </c>
      <c r="H712" s="189">
        <f t="shared" si="686"/>
        <v>0</v>
      </c>
      <c r="I712" s="189">
        <f t="shared" ref="I712:I779" si="692">H712*R712</f>
        <v>0</v>
      </c>
      <c r="J712" s="179">
        <f t="shared" ref="J712:J779" si="693">IF(AND(I712&lt;&gt;0,OR(K712=0,K712="")),N712&amp;" - Mapa",0)</f>
        <v>0</v>
      </c>
      <c r="K712" s="173"/>
      <c r="L712" s="174" t="str" cm="1">
        <f t="array" aca="1" ref="L712" ca="1">IF($K712="",OFFSET(L712,-1,,,),K712)</f>
        <v>02.12.01.07</v>
      </c>
      <c r="M712" s="175" t="str" cm="1">
        <f t="array" aca="1" ref="M712" ca="1">IF(OR($K712=0,$K712=""),OFFSET(M712,-1,,,),O712)</f>
        <v>POSTE METÁLICO 01 PETALA 3M</v>
      </c>
      <c r="N712" s="67" t="s">
        <v>587</v>
      </c>
      <c r="O712" s="68" t="s">
        <v>588</v>
      </c>
      <c r="P712" s="68"/>
      <c r="Q712" s="68" t="s">
        <v>3260</v>
      </c>
      <c r="R712" s="69">
        <v>12</v>
      </c>
      <c r="S712" s="70">
        <v>22</v>
      </c>
      <c r="T712" s="70">
        <v>264</v>
      </c>
      <c r="U712" s="67" t="s">
        <v>608</v>
      </c>
      <c r="V712" s="71" t="s">
        <v>609</v>
      </c>
      <c r="W712" s="171"/>
      <c r="X712" s="172"/>
      <c r="Y712" s="176">
        <f t="shared" si="641"/>
        <v>0</v>
      </c>
      <c r="AA712" s="192"/>
      <c r="AB712" s="193"/>
    </row>
    <row r="713" spans="2:28">
      <c r="B713" s="189">
        <f t="shared" si="687"/>
        <v>0</v>
      </c>
      <c r="C713" s="189">
        <f t="shared" ca="1" si="688"/>
        <v>0</v>
      </c>
      <c r="D713" s="189">
        <f t="shared" si="689"/>
        <v>0</v>
      </c>
      <c r="E713" s="189">
        <f t="shared" ca="1" si="690"/>
        <v>0</v>
      </c>
      <c r="F713" s="189">
        <f t="shared" si="691"/>
        <v>0</v>
      </c>
      <c r="G713" s="189" cm="1">
        <f t="array" aca="1" ref="G713" ca="1">OFFSET(G713,-1,,,)+1</f>
        <v>708</v>
      </c>
      <c r="H713" s="189">
        <f t="shared" si="686"/>
        <v>0</v>
      </c>
      <c r="I713" s="189">
        <f t="shared" si="692"/>
        <v>0</v>
      </c>
      <c r="J713" s="179">
        <f t="shared" si="693"/>
        <v>0</v>
      </c>
      <c r="K713" s="173" t="s">
        <v>603</v>
      </c>
      <c r="L713" s="174" t="str" cm="1">
        <f t="array" aca="1" ref="L713" ca="1">IF($K713="",OFFSET(L713,-1,,,),K713)</f>
        <v>02.12.01.08</v>
      </c>
      <c r="M713" s="175" t="str" cm="1">
        <f t="array" aca="1" ref="M713" ca="1">IF(OR($K713=0,$K713=""),OFFSET(M713,-1,,,),O713)</f>
        <v>POSTE METÁLICO 01 PETALA 4M</v>
      </c>
      <c r="N713" s="67" t="s">
        <v>3872</v>
      </c>
      <c r="O713" s="68" t="s">
        <v>4360</v>
      </c>
      <c r="P713" s="68"/>
      <c r="Q713" s="68" t="s">
        <v>3260</v>
      </c>
      <c r="R713" s="69">
        <v>3</v>
      </c>
      <c r="S713" s="70">
        <v>1361.76</v>
      </c>
      <c r="T713" s="70">
        <v>4085.2799999999997</v>
      </c>
      <c r="U713" s="67"/>
      <c r="V713" s="71"/>
      <c r="W713" s="171"/>
      <c r="X713" s="172"/>
      <c r="Y713" s="176">
        <f t="shared" si="641"/>
        <v>0</v>
      </c>
      <c r="AA713" s="192"/>
      <c r="AB713" s="193"/>
    </row>
    <row r="714" spans="2:28" hidden="1">
      <c r="B714" s="189">
        <f t="shared" si="687"/>
        <v>0</v>
      </c>
      <c r="C714" s="189">
        <f t="shared" ca="1" si="688"/>
        <v>0</v>
      </c>
      <c r="D714" s="189">
        <f t="shared" si="689"/>
        <v>0</v>
      </c>
      <c r="E714" s="189">
        <f t="shared" ca="1" si="690"/>
        <v>0</v>
      </c>
      <c r="F714" s="189">
        <f t="shared" si="691"/>
        <v>0</v>
      </c>
      <c r="G714" s="189" cm="1">
        <f t="array" aca="1" ref="G714" ca="1">OFFSET(G714,-1,,,)+1</f>
        <v>709</v>
      </c>
      <c r="H714" s="189">
        <f t="shared" si="686"/>
        <v>0</v>
      </c>
      <c r="I714" s="189">
        <f t="shared" si="692"/>
        <v>0</v>
      </c>
      <c r="J714" s="179">
        <f t="shared" si="693"/>
        <v>0</v>
      </c>
      <c r="K714" s="173"/>
      <c r="L714" s="174" t="str" cm="1">
        <f t="array" aca="1" ref="L714" ca="1">IF($K714="",OFFSET(L714,-1,,,),K714)</f>
        <v>02.12.01.08</v>
      </c>
      <c r="M714" s="175" t="str" cm="1">
        <f t="array" aca="1" ref="M714" ca="1">IF(OR($K714=0,$K714=""),OFFSET(M714,-1,,,),O714)</f>
        <v>POSTE METÁLICO 01 PETALA 4M</v>
      </c>
      <c r="N714" s="67" t="s">
        <v>3873</v>
      </c>
      <c r="O714" s="68" t="s">
        <v>4361</v>
      </c>
      <c r="P714" s="68"/>
      <c r="Q714" s="68" t="s">
        <v>3260</v>
      </c>
      <c r="R714" s="69">
        <v>3</v>
      </c>
      <c r="S714" s="70">
        <v>1312.76</v>
      </c>
      <c r="T714" s="70">
        <v>3938.2799999999997</v>
      </c>
      <c r="U714" s="67" t="s">
        <v>608</v>
      </c>
      <c r="V714" s="71" t="s">
        <v>609</v>
      </c>
      <c r="W714" s="171"/>
      <c r="X714" s="172"/>
      <c r="Y714" s="176">
        <f t="shared" si="641"/>
        <v>0</v>
      </c>
      <c r="AA714" s="192"/>
      <c r="AB714" s="193"/>
    </row>
    <row r="715" spans="2:28" hidden="1">
      <c r="B715" s="189">
        <f t="shared" si="687"/>
        <v>0</v>
      </c>
      <c r="C715" s="189">
        <f t="shared" ca="1" si="688"/>
        <v>0</v>
      </c>
      <c r="D715" s="189">
        <f t="shared" si="689"/>
        <v>0</v>
      </c>
      <c r="E715" s="189">
        <f t="shared" ca="1" si="690"/>
        <v>0</v>
      </c>
      <c r="F715" s="189">
        <f t="shared" si="691"/>
        <v>0</v>
      </c>
      <c r="G715" s="189" cm="1">
        <f t="array" aca="1" ref="G715" ca="1">OFFSET(G715,-1,,,)+1</f>
        <v>710</v>
      </c>
      <c r="H715" s="189">
        <f t="shared" si="686"/>
        <v>0</v>
      </c>
      <c r="I715" s="189">
        <f t="shared" si="692"/>
        <v>0</v>
      </c>
      <c r="J715" s="179">
        <f t="shared" si="693"/>
        <v>0</v>
      </c>
      <c r="K715" s="173"/>
      <c r="L715" s="174" t="str" cm="1">
        <f t="array" aca="1" ref="L715" ca="1">IF($K715="",OFFSET(L715,-1,,,),K715)</f>
        <v>02.12.01.08</v>
      </c>
      <c r="M715" s="175" t="str" cm="1">
        <f t="array" aca="1" ref="M715" ca="1">IF(OR($K715=0,$K715=""),OFFSET(M715,-1,,,),O715)</f>
        <v>POSTE METÁLICO 01 PETALA 4M</v>
      </c>
      <c r="N715" s="67" t="s">
        <v>3874</v>
      </c>
      <c r="O715" s="68" t="s">
        <v>4362</v>
      </c>
      <c r="P715" s="68"/>
      <c r="Q715" s="68" t="s">
        <v>3260</v>
      </c>
      <c r="R715" s="69">
        <v>3</v>
      </c>
      <c r="S715" s="70">
        <v>49</v>
      </c>
      <c r="T715" s="70">
        <v>147</v>
      </c>
      <c r="U715" s="67" t="s">
        <v>608</v>
      </c>
      <c r="V715" s="71" t="s">
        <v>609</v>
      </c>
      <c r="W715" s="171"/>
      <c r="X715" s="172"/>
      <c r="Y715" s="176">
        <f t="shared" ref="Y715" si="694">X715+W715</f>
        <v>0</v>
      </c>
      <c r="AA715" s="192"/>
      <c r="AB715" s="193"/>
    </row>
    <row r="716" spans="2:28">
      <c r="B716" s="189">
        <f t="shared" si="687"/>
        <v>0</v>
      </c>
      <c r="C716" s="189">
        <f t="shared" ca="1" si="688"/>
        <v>0</v>
      </c>
      <c r="D716" s="189">
        <f t="shared" si="689"/>
        <v>0</v>
      </c>
      <c r="E716" s="189">
        <f t="shared" ca="1" si="690"/>
        <v>0</v>
      </c>
      <c r="F716" s="189">
        <f t="shared" si="691"/>
        <v>0</v>
      </c>
      <c r="G716" s="189" cm="1">
        <f t="array" aca="1" ref="G716" ca="1">OFFSET(G716,-1,,,)+1</f>
        <v>711</v>
      </c>
      <c r="H716" s="189">
        <f t="shared" si="686"/>
        <v>0</v>
      </c>
      <c r="I716" s="189">
        <f t="shared" si="692"/>
        <v>0</v>
      </c>
      <c r="J716" s="179">
        <f t="shared" si="693"/>
        <v>0</v>
      </c>
      <c r="K716" s="173" t="s">
        <v>3336</v>
      </c>
      <c r="L716" s="174" t="str" cm="1">
        <f t="array" aca="1" ref="L716" ca="1">IF($K716="",OFFSET(L716,-1,,,),K716)</f>
        <v>02.12.01.09</v>
      </c>
      <c r="M716" s="175" t="str" cm="1">
        <f t="array" aca="1" ref="M716" ca="1">IF(OR($K716=0,$K716=""),OFFSET(M716,-1,,,),O716)</f>
        <v>POSTE METÁLICO 02 PETALAS 3M</v>
      </c>
      <c r="N716" s="67" t="s">
        <v>3875</v>
      </c>
      <c r="O716" s="68" t="s">
        <v>4363</v>
      </c>
      <c r="P716" s="68"/>
      <c r="Q716" s="68" t="s">
        <v>3260</v>
      </c>
      <c r="R716" s="69">
        <v>2</v>
      </c>
      <c r="S716" s="70">
        <v>1655.24</v>
      </c>
      <c r="T716" s="70">
        <v>3310.48</v>
      </c>
      <c r="U716" s="67"/>
      <c r="V716" s="71"/>
      <c r="W716" s="171"/>
      <c r="X716" s="172"/>
      <c r="Y716" s="176">
        <f t="shared" ref="Y716:Y782" si="695">X716+W716</f>
        <v>0</v>
      </c>
      <c r="AA716" s="192"/>
      <c r="AB716" s="193"/>
    </row>
    <row r="717" spans="2:28" hidden="1">
      <c r="B717" s="189">
        <f t="shared" si="687"/>
        <v>0</v>
      </c>
      <c r="C717" s="189">
        <f t="shared" ca="1" si="688"/>
        <v>0</v>
      </c>
      <c r="D717" s="189">
        <f t="shared" si="689"/>
        <v>0</v>
      </c>
      <c r="E717" s="189">
        <f t="shared" ca="1" si="690"/>
        <v>0</v>
      </c>
      <c r="F717" s="189">
        <f t="shared" si="691"/>
        <v>0</v>
      </c>
      <c r="G717" s="189" cm="1">
        <f t="array" aca="1" ref="G717" ca="1">OFFSET(G717,-1,,,)+1</f>
        <v>712</v>
      </c>
      <c r="H717" s="189">
        <f t="shared" si="686"/>
        <v>0</v>
      </c>
      <c r="I717" s="189">
        <f t="shared" si="692"/>
        <v>0</v>
      </c>
      <c r="J717" s="179">
        <f t="shared" si="693"/>
        <v>0</v>
      </c>
      <c r="K717" s="173"/>
      <c r="L717" s="174" t="str" cm="1">
        <f t="array" aca="1" ref="L717" ca="1">IF($K717="",OFFSET(L717,-1,,,),K717)</f>
        <v>02.12.01.09</v>
      </c>
      <c r="M717" s="175" t="str" cm="1">
        <f t="array" aca="1" ref="M717" ca="1">IF(OR($K717=0,$K717=""),OFFSET(M717,-1,,,),O717)</f>
        <v>POSTE METÁLICO 02 PETALAS 3M</v>
      </c>
      <c r="N717" s="67" t="s">
        <v>587</v>
      </c>
      <c r="O717" s="68" t="s">
        <v>588</v>
      </c>
      <c r="P717" s="68"/>
      <c r="Q717" s="68" t="s">
        <v>3260</v>
      </c>
      <c r="R717" s="69">
        <v>4</v>
      </c>
      <c r="S717" s="70">
        <v>22</v>
      </c>
      <c r="T717" s="70">
        <v>88</v>
      </c>
      <c r="U717" s="67" t="s">
        <v>608</v>
      </c>
      <c r="V717" s="71" t="s">
        <v>609</v>
      </c>
      <c r="W717" s="171"/>
      <c r="X717" s="172"/>
      <c r="Y717" s="176">
        <f t="shared" si="695"/>
        <v>0</v>
      </c>
      <c r="AA717" s="192"/>
      <c r="AB717" s="193"/>
    </row>
    <row r="718" spans="2:28" hidden="1">
      <c r="B718" s="189">
        <f t="shared" si="687"/>
        <v>0</v>
      </c>
      <c r="C718" s="189">
        <f t="shared" ca="1" si="688"/>
        <v>0</v>
      </c>
      <c r="D718" s="189">
        <f t="shared" si="689"/>
        <v>0</v>
      </c>
      <c r="E718" s="189">
        <f t="shared" ca="1" si="690"/>
        <v>0</v>
      </c>
      <c r="F718" s="189">
        <f t="shared" si="691"/>
        <v>0</v>
      </c>
      <c r="G718" s="189" cm="1">
        <f t="array" aca="1" ref="G718" ca="1">OFFSET(G718,-1,,,)+1</f>
        <v>713</v>
      </c>
      <c r="H718" s="189">
        <f t="shared" si="686"/>
        <v>0</v>
      </c>
      <c r="I718" s="189">
        <f t="shared" si="692"/>
        <v>0</v>
      </c>
      <c r="J718" s="179">
        <f t="shared" si="693"/>
        <v>0</v>
      </c>
      <c r="K718" s="173"/>
      <c r="L718" s="174" t="str" cm="1">
        <f t="array" aca="1" ref="L718" ca="1">IF($K718="",OFFSET(L718,-1,,,),K718)</f>
        <v>02.12.01.09</v>
      </c>
      <c r="M718" s="175" t="str" cm="1">
        <f t="array" aca="1" ref="M718" ca="1">IF(OR($K718=0,$K718=""),OFFSET(M718,-1,,,),O718)</f>
        <v>POSTE METÁLICO 02 PETALAS 3M</v>
      </c>
      <c r="N718" s="67" t="s">
        <v>3876</v>
      </c>
      <c r="O718" s="68" t="s">
        <v>4364</v>
      </c>
      <c r="P718" s="68"/>
      <c r="Q718" s="68" t="s">
        <v>3260</v>
      </c>
      <c r="R718" s="69">
        <v>2</v>
      </c>
      <c r="S718" s="70">
        <v>1611.24</v>
      </c>
      <c r="T718" s="70">
        <v>3222.48</v>
      </c>
      <c r="U718" s="67" t="s">
        <v>608</v>
      </c>
      <c r="V718" s="71" t="s">
        <v>609</v>
      </c>
      <c r="W718" s="171"/>
      <c r="X718" s="172"/>
      <c r="Y718" s="176">
        <f t="shared" si="695"/>
        <v>0</v>
      </c>
      <c r="AA718" s="192"/>
      <c r="AB718" s="193"/>
    </row>
    <row r="719" spans="2:28">
      <c r="B719" s="189">
        <f t="shared" si="687"/>
        <v>0</v>
      </c>
      <c r="C719" s="189">
        <f t="shared" ca="1" si="688"/>
        <v>0</v>
      </c>
      <c r="D719" s="189">
        <f t="shared" si="689"/>
        <v>0</v>
      </c>
      <c r="E719" s="189">
        <f t="shared" ca="1" si="690"/>
        <v>0</v>
      </c>
      <c r="F719" s="189">
        <f t="shared" si="691"/>
        <v>0</v>
      </c>
      <c r="G719" s="189" cm="1">
        <f t="array" aca="1" ref="G719" ca="1">OFFSET(G719,-1,,,)+1</f>
        <v>714</v>
      </c>
      <c r="H719" s="189">
        <f t="shared" si="686"/>
        <v>0</v>
      </c>
      <c r="I719" s="189">
        <f t="shared" si="692"/>
        <v>0</v>
      </c>
      <c r="J719" s="179">
        <f t="shared" si="693"/>
        <v>0</v>
      </c>
      <c r="K719" s="173" t="s">
        <v>3337</v>
      </c>
      <c r="L719" s="174" t="str" cm="1">
        <f t="array" aca="1" ref="L719" ca="1">IF($K719="",OFFSET(L719,-1,,,),K719)</f>
        <v>02.12.01.10</v>
      </c>
      <c r="M719" s="175" t="str" cm="1">
        <f t="array" aca="1" ref="M719" ca="1">IF(OR($K719=0,$K719=""),OFFSET(M719,-1,,,),O719)</f>
        <v>POSTE METÁLICO COM 01 PROJETOR - H=6,00M</v>
      </c>
      <c r="N719" s="67" t="s">
        <v>3877</v>
      </c>
      <c r="O719" s="68" t="s">
        <v>4365</v>
      </c>
      <c r="P719" s="68"/>
      <c r="Q719" s="68" t="s">
        <v>3260</v>
      </c>
      <c r="R719" s="69">
        <v>2</v>
      </c>
      <c r="S719" s="70">
        <v>1229.52</v>
      </c>
      <c r="T719" s="70">
        <v>2459.04</v>
      </c>
      <c r="U719" s="67"/>
      <c r="V719" s="71"/>
      <c r="W719" s="171"/>
      <c r="X719" s="172"/>
      <c r="Y719" s="176">
        <f t="shared" si="695"/>
        <v>0</v>
      </c>
      <c r="AA719" s="192"/>
      <c r="AB719" s="193"/>
    </row>
    <row r="720" spans="2:28" hidden="1">
      <c r="B720" s="189">
        <f t="shared" si="687"/>
        <v>0</v>
      </c>
      <c r="C720" s="189">
        <f t="shared" ca="1" si="688"/>
        <v>0</v>
      </c>
      <c r="D720" s="189">
        <f t="shared" si="689"/>
        <v>0</v>
      </c>
      <c r="E720" s="189">
        <f t="shared" ca="1" si="690"/>
        <v>0</v>
      </c>
      <c r="F720" s="189">
        <f t="shared" si="691"/>
        <v>0</v>
      </c>
      <c r="G720" s="189" cm="1">
        <f t="array" aca="1" ref="G720" ca="1">OFFSET(G720,-1,,,)+1</f>
        <v>715</v>
      </c>
      <c r="H720" s="189">
        <f t="shared" si="686"/>
        <v>0</v>
      </c>
      <c r="I720" s="189">
        <f t="shared" si="692"/>
        <v>0</v>
      </c>
      <c r="J720" s="179">
        <f t="shared" si="693"/>
        <v>0</v>
      </c>
      <c r="K720" s="173"/>
      <c r="L720" s="174" t="str" cm="1">
        <f t="array" aca="1" ref="L720" ca="1">IF($K720="",OFFSET(L720,-1,,,),K720)</f>
        <v>02.12.01.10</v>
      </c>
      <c r="M720" s="175" t="str" cm="1">
        <f t="array" aca="1" ref="M720" ca="1">IF(OR($K720=0,$K720=""),OFFSET(M720,-1,,,),O720)</f>
        <v>POSTE METÁLICO COM 01 PROJETOR - H=6,00M</v>
      </c>
      <c r="N720" s="67" t="s">
        <v>3878</v>
      </c>
      <c r="O720" s="68" t="s">
        <v>4366</v>
      </c>
      <c r="P720" s="68"/>
      <c r="Q720" s="68" t="s">
        <v>3260</v>
      </c>
      <c r="R720" s="69">
        <v>2</v>
      </c>
      <c r="S720" s="70">
        <v>1160</v>
      </c>
      <c r="T720" s="70">
        <v>2320</v>
      </c>
      <c r="U720" s="67" t="s">
        <v>608</v>
      </c>
      <c r="V720" s="71" t="s">
        <v>609</v>
      </c>
      <c r="W720" s="171"/>
      <c r="X720" s="172"/>
      <c r="Y720" s="176">
        <f t="shared" si="695"/>
        <v>0</v>
      </c>
      <c r="AA720" s="192"/>
      <c r="AB720" s="193"/>
    </row>
    <row r="721" spans="2:27" hidden="1">
      <c r="B721" s="189">
        <f t="shared" si="687"/>
        <v>0</v>
      </c>
      <c r="C721" s="189">
        <f t="shared" ca="1" si="688"/>
        <v>0</v>
      </c>
      <c r="D721" s="189">
        <f t="shared" si="689"/>
        <v>0</v>
      </c>
      <c r="E721" s="189">
        <f t="shared" ca="1" si="690"/>
        <v>0</v>
      </c>
      <c r="F721" s="189">
        <f t="shared" si="691"/>
        <v>0</v>
      </c>
      <c r="G721" s="189" cm="1">
        <f t="array" aca="1" ref="G721" ca="1">OFFSET(G721,-1,,,)+1</f>
        <v>716</v>
      </c>
      <c r="H721" s="189">
        <f t="shared" si="686"/>
        <v>0</v>
      </c>
      <c r="I721" s="189">
        <f t="shared" si="692"/>
        <v>0</v>
      </c>
      <c r="J721" s="179">
        <f t="shared" si="693"/>
        <v>0</v>
      </c>
      <c r="K721" s="173"/>
      <c r="L721" s="174" t="str" cm="1">
        <f t="array" aca="1" ref="L721" ca="1">IF($K721="",OFFSET(L721,-1,,,),K721)</f>
        <v>02.12.01.10</v>
      </c>
      <c r="M721" s="175" t="str" cm="1">
        <f t="array" aca="1" ref="M721" ca="1">IF(OR($K721=0,$K721=""),OFFSET(M721,-1,,,),O721)</f>
        <v>POSTE METÁLICO COM 01 PROJETOR - H=6,00M</v>
      </c>
      <c r="N721" s="67" t="s">
        <v>3879</v>
      </c>
      <c r="O721" s="68" t="s">
        <v>4367</v>
      </c>
      <c r="P721" s="68"/>
      <c r="Q721" s="68" t="s">
        <v>3260</v>
      </c>
      <c r="R721" s="69">
        <v>2</v>
      </c>
      <c r="S721" s="70">
        <v>69.52</v>
      </c>
      <c r="T721" s="70">
        <v>139.04</v>
      </c>
      <c r="U721" s="67" t="s">
        <v>608</v>
      </c>
      <c r="V721" s="71" t="s">
        <v>609</v>
      </c>
      <c r="W721" s="171"/>
      <c r="X721" s="172"/>
      <c r="Y721" s="176">
        <f t="shared" si="695"/>
        <v>0</v>
      </c>
      <c r="AA721" s="192"/>
    </row>
    <row r="722" spans="2:27">
      <c r="B722" s="189">
        <f t="shared" si="687"/>
        <v>0</v>
      </c>
      <c r="C722" s="189">
        <f t="shared" ca="1" si="688"/>
        <v>0</v>
      </c>
      <c r="D722" s="189">
        <f t="shared" si="689"/>
        <v>0</v>
      </c>
      <c r="E722" s="189">
        <f t="shared" ca="1" si="690"/>
        <v>0</v>
      </c>
      <c r="F722" s="189">
        <f t="shared" si="691"/>
        <v>0</v>
      </c>
      <c r="G722" s="189" cm="1">
        <f t="array" aca="1" ref="G722" ca="1">OFFSET(G722,-1,,,)+1</f>
        <v>717</v>
      </c>
      <c r="H722" s="189">
        <f t="shared" si="686"/>
        <v>0</v>
      </c>
      <c r="I722" s="189">
        <f t="shared" si="692"/>
        <v>0</v>
      </c>
      <c r="J722" s="179">
        <f t="shared" si="693"/>
        <v>0</v>
      </c>
      <c r="K722" s="173" t="s">
        <v>3338</v>
      </c>
      <c r="L722" s="174" t="str" cm="1">
        <f t="array" aca="1" ref="L722" ca="1">IF($K722="",OFFSET(L722,-1,,,),K722)</f>
        <v>02.12.01.11</v>
      </c>
      <c r="M722" s="175" t="str" cm="1">
        <f t="array" aca="1" ref="M722" ca="1">IF(OR($K722=0,$K722=""),OFFSET(M722,-1,,,),O722)</f>
        <v>LUMINÁRIA ARANDELA TRIANGULAR COR BRANCA 6W</v>
      </c>
      <c r="N722" s="67" t="s">
        <v>3880</v>
      </c>
      <c r="O722" s="68" t="s">
        <v>4368</v>
      </c>
      <c r="P722" s="68"/>
      <c r="Q722" s="68" t="s">
        <v>3260</v>
      </c>
      <c r="R722" s="69">
        <v>30</v>
      </c>
      <c r="S722" s="70">
        <v>152</v>
      </c>
      <c r="T722" s="70">
        <v>4560</v>
      </c>
      <c r="U722" s="67"/>
      <c r="V722" s="71"/>
      <c r="W722" s="171"/>
      <c r="X722" s="172"/>
      <c r="Y722" s="176">
        <f t="shared" si="695"/>
        <v>0</v>
      </c>
      <c r="AA722" s="192"/>
    </row>
    <row r="723" spans="2:27" hidden="1">
      <c r="B723" s="189">
        <f t="shared" si="687"/>
        <v>0</v>
      </c>
      <c r="C723" s="189">
        <f t="shared" ca="1" si="688"/>
        <v>0</v>
      </c>
      <c r="D723" s="189">
        <f t="shared" si="689"/>
        <v>0</v>
      </c>
      <c r="E723" s="189">
        <f t="shared" ca="1" si="690"/>
        <v>0</v>
      </c>
      <c r="F723" s="189">
        <f t="shared" si="691"/>
        <v>0</v>
      </c>
      <c r="G723" s="189" cm="1">
        <f t="array" aca="1" ref="G723" ca="1">OFFSET(G723,-1,,,)+1</f>
        <v>718</v>
      </c>
      <c r="H723" s="189">
        <f t="shared" si="686"/>
        <v>0</v>
      </c>
      <c r="I723" s="189">
        <f t="shared" si="692"/>
        <v>0</v>
      </c>
      <c r="J723" s="179">
        <f t="shared" si="693"/>
        <v>0</v>
      </c>
      <c r="K723" s="173"/>
      <c r="L723" s="174" t="str" cm="1">
        <f t="array" aca="1" ref="L723" ca="1">IF($K723="",OFFSET(L723,-1,,,),K723)</f>
        <v>02.12.01.11</v>
      </c>
      <c r="M723" s="175" t="str" cm="1">
        <f t="array" aca="1" ref="M723" ca="1">IF(OR($K723=0,$K723=""),OFFSET(M723,-1,,,),O723)</f>
        <v>LUMINÁRIA ARANDELA TRIANGULAR COR BRANCA 6W</v>
      </c>
      <c r="N723" s="67" t="s">
        <v>587</v>
      </c>
      <c r="O723" s="68" t="s">
        <v>588</v>
      </c>
      <c r="P723" s="68"/>
      <c r="Q723" s="68" t="s">
        <v>3260</v>
      </c>
      <c r="R723" s="69">
        <v>30</v>
      </c>
      <c r="S723" s="70">
        <v>22</v>
      </c>
      <c r="T723" s="70">
        <v>660</v>
      </c>
      <c r="U723" s="67" t="s">
        <v>608</v>
      </c>
      <c r="V723" s="71" t="s">
        <v>609</v>
      </c>
      <c r="W723" s="171"/>
      <c r="X723" s="172"/>
      <c r="Y723" s="176">
        <f t="shared" si="695"/>
        <v>0</v>
      </c>
      <c r="AA723" s="192"/>
    </row>
    <row r="724" spans="2:27" hidden="1">
      <c r="B724" s="189">
        <f t="shared" si="687"/>
        <v>0</v>
      </c>
      <c r="C724" s="189">
        <f t="shared" ca="1" si="688"/>
        <v>0</v>
      </c>
      <c r="D724" s="189">
        <f t="shared" si="689"/>
        <v>0</v>
      </c>
      <c r="E724" s="189">
        <f t="shared" ca="1" si="690"/>
        <v>0</v>
      </c>
      <c r="F724" s="189">
        <f t="shared" si="691"/>
        <v>0</v>
      </c>
      <c r="G724" s="189" cm="1">
        <f t="array" aca="1" ref="G724" ca="1">OFFSET(G724,-1,,,)+1</f>
        <v>719</v>
      </c>
      <c r="H724" s="189">
        <f t="shared" si="686"/>
        <v>0</v>
      </c>
      <c r="I724" s="189">
        <f t="shared" si="692"/>
        <v>0</v>
      </c>
      <c r="J724" s="179">
        <f t="shared" si="693"/>
        <v>0</v>
      </c>
      <c r="K724" s="173"/>
      <c r="L724" s="174" t="str" cm="1">
        <f t="array" aca="1" ref="L724" ca="1">IF($K724="",OFFSET(L724,-1,,,),K724)</f>
        <v>02.12.01.11</v>
      </c>
      <c r="M724" s="175" t="str" cm="1">
        <f t="array" aca="1" ref="M724" ca="1">IF(OR($K724=0,$K724=""),OFFSET(M724,-1,,,),O724)</f>
        <v>LUMINÁRIA ARANDELA TRIANGULAR COR BRANCA 6W</v>
      </c>
      <c r="N724" s="67" t="s">
        <v>3881</v>
      </c>
      <c r="O724" s="68" t="s">
        <v>4369</v>
      </c>
      <c r="P724" s="68"/>
      <c r="Q724" s="68" t="s">
        <v>3260</v>
      </c>
      <c r="R724" s="69">
        <v>30</v>
      </c>
      <c r="S724" s="70">
        <v>130</v>
      </c>
      <c r="T724" s="70">
        <v>3900</v>
      </c>
      <c r="U724" s="67" t="s">
        <v>608</v>
      </c>
      <c r="V724" s="71" t="s">
        <v>609</v>
      </c>
      <c r="W724" s="171"/>
      <c r="X724" s="172"/>
      <c r="Y724" s="176">
        <f t="shared" si="695"/>
        <v>0</v>
      </c>
      <c r="AA724" s="192"/>
    </row>
    <row r="725" spans="2:27">
      <c r="B725" s="189">
        <f t="shared" si="687"/>
        <v>0</v>
      </c>
      <c r="C725" s="189">
        <f t="shared" ca="1" si="688"/>
        <v>0</v>
      </c>
      <c r="D725" s="189">
        <f t="shared" si="689"/>
        <v>0</v>
      </c>
      <c r="E725" s="189">
        <f t="shared" ca="1" si="690"/>
        <v>0</v>
      </c>
      <c r="F725" s="189">
        <f t="shared" si="691"/>
        <v>0</v>
      </c>
      <c r="G725" s="189" cm="1">
        <f t="array" aca="1" ref="G725" ca="1">OFFSET(G725,-1,,,)+1</f>
        <v>720</v>
      </c>
      <c r="H725" s="189">
        <f t="shared" si="686"/>
        <v>0</v>
      </c>
      <c r="I725" s="189">
        <f t="shared" si="692"/>
        <v>0</v>
      </c>
      <c r="J725" s="179">
        <f t="shared" si="693"/>
        <v>0</v>
      </c>
      <c r="K725" s="173" t="s">
        <v>3339</v>
      </c>
      <c r="L725" s="174" t="str" cm="1">
        <f t="array" aca="1" ref="L725" ca="1">IF($K725="",OFFSET(L725,-1,,,),K725)</f>
        <v>02.12.01.12</v>
      </c>
      <c r="M725" s="175" t="str" cm="1">
        <f t="array" aca="1" ref="M725" ca="1">IF(OR($K725=0,$K725=""),OFFSET(M725,-1,,,),O725)</f>
        <v>LUMINÁRIA TIPO BALIZADOR DE EFEITO ARANDELA</v>
      </c>
      <c r="N725" s="67" t="s">
        <v>3882</v>
      </c>
      <c r="O725" s="68" t="s">
        <v>4370</v>
      </c>
      <c r="P725" s="68"/>
      <c r="Q725" s="68" t="s">
        <v>3260</v>
      </c>
      <c r="R725" s="69">
        <v>31</v>
      </c>
      <c r="S725" s="70">
        <v>127.98</v>
      </c>
      <c r="T725" s="70">
        <v>3967.38</v>
      </c>
      <c r="U725" s="67"/>
      <c r="V725" s="71"/>
      <c r="W725" s="171"/>
      <c r="X725" s="172"/>
      <c r="Y725" s="176">
        <f t="shared" si="695"/>
        <v>0</v>
      </c>
      <c r="AA725" s="192"/>
    </row>
    <row r="726" spans="2:27" hidden="1">
      <c r="B726" s="189">
        <f t="shared" si="687"/>
        <v>0</v>
      </c>
      <c r="C726" s="189">
        <f t="shared" ca="1" si="688"/>
        <v>0</v>
      </c>
      <c r="D726" s="189">
        <f t="shared" si="689"/>
        <v>0</v>
      </c>
      <c r="E726" s="189">
        <f t="shared" ca="1" si="690"/>
        <v>0</v>
      </c>
      <c r="F726" s="189">
        <f t="shared" si="691"/>
        <v>0</v>
      </c>
      <c r="G726" s="189" cm="1">
        <f t="array" aca="1" ref="G726" ca="1">OFFSET(G726,-1,,,)+1</f>
        <v>721</v>
      </c>
      <c r="H726" s="189">
        <f t="shared" si="686"/>
        <v>0</v>
      </c>
      <c r="I726" s="189">
        <f t="shared" si="692"/>
        <v>0</v>
      </c>
      <c r="J726" s="179">
        <f t="shared" si="693"/>
        <v>0</v>
      </c>
      <c r="K726" s="173"/>
      <c r="L726" s="174" t="str" cm="1">
        <f t="array" aca="1" ref="L726" ca="1">IF($K726="",OFFSET(L726,-1,,,),K726)</f>
        <v>02.12.01.12</v>
      </c>
      <c r="M726" s="175" t="str" cm="1">
        <f t="array" aca="1" ref="M726" ca="1">IF(OR($K726=0,$K726=""),OFFSET(M726,-1,,,),O726)</f>
        <v>LUMINÁRIA TIPO BALIZADOR DE EFEITO ARANDELA</v>
      </c>
      <c r="N726" s="67" t="s">
        <v>587</v>
      </c>
      <c r="O726" s="68" t="s">
        <v>588</v>
      </c>
      <c r="P726" s="68"/>
      <c r="Q726" s="68" t="s">
        <v>3260</v>
      </c>
      <c r="R726" s="69">
        <v>31</v>
      </c>
      <c r="S726" s="70">
        <v>22</v>
      </c>
      <c r="T726" s="70">
        <v>682</v>
      </c>
      <c r="U726" s="67" t="s">
        <v>608</v>
      </c>
      <c r="V726" s="71" t="s">
        <v>609</v>
      </c>
      <c r="W726" s="171"/>
      <c r="X726" s="172"/>
      <c r="Y726" s="176">
        <f t="shared" si="695"/>
        <v>0</v>
      </c>
      <c r="AA726" s="192"/>
    </row>
    <row r="727" spans="2:27" hidden="1">
      <c r="B727" s="189">
        <f t="shared" si="687"/>
        <v>0</v>
      </c>
      <c r="C727" s="189">
        <f t="shared" ca="1" si="688"/>
        <v>0</v>
      </c>
      <c r="D727" s="189">
        <f t="shared" si="689"/>
        <v>0</v>
      </c>
      <c r="E727" s="189">
        <f t="shared" ca="1" si="690"/>
        <v>0</v>
      </c>
      <c r="F727" s="189">
        <f t="shared" si="691"/>
        <v>0</v>
      </c>
      <c r="G727" s="189" cm="1">
        <f t="array" aca="1" ref="G727" ca="1">OFFSET(G727,-1,,,)+1</f>
        <v>722</v>
      </c>
      <c r="H727" s="189">
        <f t="shared" si="686"/>
        <v>0</v>
      </c>
      <c r="I727" s="189">
        <f t="shared" si="692"/>
        <v>0</v>
      </c>
      <c r="J727" s="179">
        <f t="shared" si="693"/>
        <v>0</v>
      </c>
      <c r="K727" s="173"/>
      <c r="L727" s="174" t="str" cm="1">
        <f t="array" aca="1" ref="L727" ca="1">IF($K727="",OFFSET(L727,-1,,,),K727)</f>
        <v>02.12.01.12</v>
      </c>
      <c r="M727" s="175" t="str" cm="1">
        <f t="array" aca="1" ref="M727" ca="1">IF(OR($K727=0,$K727=""),OFFSET(M727,-1,,,),O727)</f>
        <v>LUMINÁRIA TIPO BALIZADOR DE EFEITO ARANDELA</v>
      </c>
      <c r="N727" s="67" t="s">
        <v>3883</v>
      </c>
      <c r="O727" s="68" t="s">
        <v>4371</v>
      </c>
      <c r="P727" s="68"/>
      <c r="Q727" s="68" t="s">
        <v>3260</v>
      </c>
      <c r="R727" s="69">
        <v>31</v>
      </c>
      <c r="S727" s="70">
        <v>105.98</v>
      </c>
      <c r="T727" s="70">
        <v>3285.38</v>
      </c>
      <c r="U727" s="67" t="s">
        <v>608</v>
      </c>
      <c r="V727" s="71" t="s">
        <v>609</v>
      </c>
      <c r="W727" s="171"/>
      <c r="X727" s="172"/>
      <c r="Y727" s="176">
        <f t="shared" si="695"/>
        <v>0</v>
      </c>
      <c r="AA727" s="192"/>
    </row>
    <row r="728" spans="2:27">
      <c r="B728" s="189">
        <f t="shared" si="687"/>
        <v>0</v>
      </c>
      <c r="C728" s="189">
        <f t="shared" ca="1" si="688"/>
        <v>0</v>
      </c>
      <c r="D728" s="189">
        <f t="shared" si="689"/>
        <v>0</v>
      </c>
      <c r="E728" s="189">
        <f t="shared" ca="1" si="690"/>
        <v>0</v>
      </c>
      <c r="F728" s="189">
        <f t="shared" si="691"/>
        <v>0</v>
      </c>
      <c r="G728" s="189" cm="1">
        <f t="array" aca="1" ref="G728" ca="1">OFFSET(G728,-1,,,)+1</f>
        <v>723</v>
      </c>
      <c r="H728" s="189">
        <f t="shared" si="686"/>
        <v>0</v>
      </c>
      <c r="I728" s="189">
        <f t="shared" si="692"/>
        <v>0</v>
      </c>
      <c r="J728" s="179">
        <f t="shared" si="693"/>
        <v>0</v>
      </c>
      <c r="K728" s="173" t="s">
        <v>3340</v>
      </c>
      <c r="L728" s="174" t="str" cm="1">
        <f t="array" aca="1" ref="L728" ca="1">IF($K728="",OFFSET(L728,-1,,,),K728)</f>
        <v>02.12.01.13</v>
      </c>
      <c r="M728" s="175" t="str" cm="1">
        <f t="array" aca="1" ref="M728" ca="1">IF(OR($K728=0,$K728=""),OFFSET(M728,-1,,,),O728)</f>
        <v>LUMINÁRIAS DECORATIVAS - ÁREAS COMUNS</v>
      </c>
      <c r="N728" s="67" t="s">
        <v>2835</v>
      </c>
      <c r="O728" s="68" t="s">
        <v>3053</v>
      </c>
      <c r="P728" s="68"/>
      <c r="Q728" s="68" t="s">
        <v>3260</v>
      </c>
      <c r="R728" s="69">
        <v>1</v>
      </c>
      <c r="S728" s="70">
        <v>16980</v>
      </c>
      <c r="T728" s="70">
        <v>16980</v>
      </c>
      <c r="U728" s="67"/>
      <c r="V728" s="71"/>
      <c r="W728" s="171"/>
      <c r="X728" s="172"/>
      <c r="Y728" s="176">
        <f t="shared" si="695"/>
        <v>0</v>
      </c>
      <c r="AA728" s="192"/>
    </row>
    <row r="729" spans="2:27" hidden="1">
      <c r="B729" s="189">
        <f t="shared" si="687"/>
        <v>0</v>
      </c>
      <c r="C729" s="189">
        <f t="shared" ca="1" si="688"/>
        <v>0</v>
      </c>
      <c r="D729" s="189">
        <f t="shared" si="689"/>
        <v>0</v>
      </c>
      <c r="E729" s="189">
        <f t="shared" ca="1" si="690"/>
        <v>0</v>
      </c>
      <c r="F729" s="189">
        <f t="shared" si="691"/>
        <v>0</v>
      </c>
      <c r="G729" s="189" cm="1">
        <f t="array" aca="1" ref="G729" ca="1">OFFSET(G729,-1,,,)+1</f>
        <v>724</v>
      </c>
      <c r="H729" s="189">
        <f t="shared" si="686"/>
        <v>0</v>
      </c>
      <c r="I729" s="189">
        <f t="shared" si="692"/>
        <v>0</v>
      </c>
      <c r="J729" s="179">
        <f t="shared" si="693"/>
        <v>0</v>
      </c>
      <c r="K729" s="173"/>
      <c r="L729" s="174" t="str" cm="1">
        <f t="array" aca="1" ref="L729" ca="1">IF($K729="",OFFSET(L729,-1,,,),K729)</f>
        <v>02.12.01.13</v>
      </c>
      <c r="M729" s="175" t="str" cm="1">
        <f t="array" aca="1" ref="M729" ca="1">IF(OR($K729=0,$K729=""),OFFSET(M729,-1,,,),O729)</f>
        <v>LUMINÁRIAS DECORATIVAS - ÁREAS COMUNS</v>
      </c>
      <c r="N729" s="67" t="s">
        <v>2836</v>
      </c>
      <c r="O729" s="68" t="s">
        <v>4372</v>
      </c>
      <c r="P729" s="68"/>
      <c r="Q729" s="68" t="s">
        <v>3261</v>
      </c>
      <c r="R729" s="69">
        <v>1</v>
      </c>
      <c r="S729" s="70">
        <v>16980</v>
      </c>
      <c r="T729" s="70">
        <v>16980</v>
      </c>
      <c r="U729" s="67" t="s">
        <v>608</v>
      </c>
      <c r="V729" s="71" t="s">
        <v>609</v>
      </c>
      <c r="W729" s="171"/>
      <c r="X729" s="172"/>
      <c r="Y729" s="176">
        <f t="shared" si="695"/>
        <v>0</v>
      </c>
      <c r="AA729" s="192"/>
    </row>
    <row r="730" spans="2:27" hidden="1">
      <c r="B730" s="189">
        <f t="shared" si="687"/>
        <v>0</v>
      </c>
      <c r="C730" s="189">
        <f t="shared" ca="1" si="688"/>
        <v>0</v>
      </c>
      <c r="D730" s="189">
        <f t="shared" si="689"/>
        <v>0</v>
      </c>
      <c r="E730" s="189">
        <f t="shared" ca="1" si="690"/>
        <v>0</v>
      </c>
      <c r="F730" s="189">
        <f t="shared" si="691"/>
        <v>0</v>
      </c>
      <c r="G730" s="189" cm="1">
        <f t="array" aca="1" ref="G730" ca="1">OFFSET(G730,-1,,,)+1</f>
        <v>725</v>
      </c>
      <c r="H730" s="189">
        <f t="shared" si="686"/>
        <v>0</v>
      </c>
      <c r="I730" s="189">
        <f t="shared" si="692"/>
        <v>0</v>
      </c>
      <c r="J730" s="179">
        <f t="shared" si="693"/>
        <v>0</v>
      </c>
      <c r="K730" s="173" t="s">
        <v>606</v>
      </c>
      <c r="L730" s="174" t="str" cm="1">
        <f t="array" aca="1" ref="L730" ca="1">IF($K730="",OFFSET(L730,-1,,,),K730)</f>
        <v>02.12.02</v>
      </c>
      <c r="M730" s="175" t="str" cm="1">
        <f t="array" aca="1" ref="M730" ca="1">IF(OR($K730=0,$K730=""),OFFSET(M730,-1,,,),O730)</f>
        <v>ALIMENTADORES</v>
      </c>
      <c r="N730" s="67" t="s">
        <v>143</v>
      </c>
      <c r="O730" s="68" t="s">
        <v>4373</v>
      </c>
      <c r="P730" s="68"/>
      <c r="Q730" s="68"/>
      <c r="R730" s="69"/>
      <c r="S730" s="70"/>
      <c r="T730" s="70">
        <v>0</v>
      </c>
      <c r="U730" s="67"/>
      <c r="V730" s="71"/>
      <c r="W730" s="171"/>
      <c r="X730" s="172"/>
      <c r="Y730" s="176">
        <f t="shared" si="695"/>
        <v>0</v>
      </c>
      <c r="AA730" s="192"/>
    </row>
    <row r="731" spans="2:27">
      <c r="B731" s="189">
        <f t="shared" si="687"/>
        <v>0</v>
      </c>
      <c r="C731" s="189">
        <f t="shared" ca="1" si="688"/>
        <v>0</v>
      </c>
      <c r="D731" s="189">
        <f t="shared" si="689"/>
        <v>0</v>
      </c>
      <c r="E731" s="189">
        <f t="shared" ca="1" si="690"/>
        <v>0</v>
      </c>
      <c r="F731" s="189">
        <f t="shared" si="691"/>
        <v>0</v>
      </c>
      <c r="G731" s="189" cm="1">
        <f t="array" aca="1" ref="G731" ca="1">OFFSET(G731,-1,,,)+1</f>
        <v>726</v>
      </c>
      <c r="H731" s="189">
        <f t="shared" si="686"/>
        <v>0</v>
      </c>
      <c r="I731" s="189">
        <f t="shared" si="692"/>
        <v>0</v>
      </c>
      <c r="J731" s="179">
        <f t="shared" si="693"/>
        <v>0</v>
      </c>
      <c r="K731" s="173" t="s">
        <v>607</v>
      </c>
      <c r="L731" s="174" t="str" cm="1">
        <f t="array" aca="1" ref="L731" ca="1">IF($K731="",OFFSET(L731,-1,,,),K731)</f>
        <v>02.12.02.01</v>
      </c>
      <c r="M731" s="175" t="str" cm="1">
        <f t="array" aca="1" ref="M731" ca="1">IF(OR($K731=0,$K731=""),OFFSET(M731,-1,,,),O731)</f>
        <v>EXECUÇÃO DE SERVIÇO DE ESCAVAÇÃO MANUAL, APILOAMENTO DE FUNDO DE VALA</v>
      </c>
      <c r="N731" s="67" t="s">
        <v>415</v>
      </c>
      <c r="O731" s="68" t="s">
        <v>4263</v>
      </c>
      <c r="P731" s="68"/>
      <c r="Q731" s="68" t="s">
        <v>3256</v>
      </c>
      <c r="R731" s="69">
        <v>30.5</v>
      </c>
      <c r="S731" s="70">
        <v>36.5</v>
      </c>
      <c r="T731" s="70">
        <v>1113.25</v>
      </c>
      <c r="U731" s="67"/>
      <c r="V731" s="71"/>
      <c r="W731" s="171"/>
      <c r="X731" s="172"/>
      <c r="Y731" s="176">
        <f t="shared" si="695"/>
        <v>0</v>
      </c>
      <c r="AA731" s="192"/>
    </row>
    <row r="732" spans="2:27" hidden="1">
      <c r="B732" s="189">
        <f t="shared" si="687"/>
        <v>0</v>
      </c>
      <c r="C732" s="189">
        <f t="shared" ca="1" si="688"/>
        <v>0</v>
      </c>
      <c r="D732" s="189">
        <f t="shared" si="689"/>
        <v>0</v>
      </c>
      <c r="E732" s="189">
        <f t="shared" ca="1" si="690"/>
        <v>0</v>
      </c>
      <c r="F732" s="189">
        <f t="shared" si="691"/>
        <v>0</v>
      </c>
      <c r="G732" s="189" cm="1">
        <f t="array" aca="1" ref="G732" ca="1">OFFSET(G732,-1,,,)+1</f>
        <v>727</v>
      </c>
      <c r="H732" s="189">
        <f t="shared" si="686"/>
        <v>0</v>
      </c>
      <c r="I732" s="189">
        <f t="shared" si="692"/>
        <v>0</v>
      </c>
      <c r="J732" s="179">
        <f t="shared" si="693"/>
        <v>0</v>
      </c>
      <c r="K732" s="173"/>
      <c r="L732" s="174" t="str" cm="1">
        <f t="array" aca="1" ref="L732" ca="1">IF($K732="",OFFSET(L732,-1,,,),K732)</f>
        <v>02.12.02.01</v>
      </c>
      <c r="M732" s="175" t="str" cm="1">
        <f t="array" aca="1" ref="M732" ca="1">IF(OR($K732=0,$K732=""),OFFSET(M732,-1,,,),O732)</f>
        <v>EXECUÇÃO DE SERVIÇO DE ESCAVAÇÃO MANUAL, APILOAMENTO DE FUNDO DE VALA</v>
      </c>
      <c r="N732" s="67" t="s">
        <v>416</v>
      </c>
      <c r="O732" s="68" t="s">
        <v>417</v>
      </c>
      <c r="P732" s="68"/>
      <c r="Q732" s="68" t="s">
        <v>3258</v>
      </c>
      <c r="R732" s="69">
        <v>30.5</v>
      </c>
      <c r="S732" s="70">
        <v>8</v>
      </c>
      <c r="T732" s="70">
        <v>244</v>
      </c>
      <c r="U732" s="67" t="s">
        <v>608</v>
      </c>
      <c r="V732" s="71" t="s">
        <v>609</v>
      </c>
      <c r="W732" s="171"/>
      <c r="X732" s="172"/>
      <c r="Y732" s="176">
        <f t="shared" si="695"/>
        <v>0</v>
      </c>
      <c r="AA732" s="192"/>
    </row>
    <row r="733" spans="2:27" hidden="1">
      <c r="B733" s="189">
        <f t="shared" si="687"/>
        <v>0</v>
      </c>
      <c r="C733" s="189">
        <f t="shared" ca="1" si="688"/>
        <v>0</v>
      </c>
      <c r="D733" s="189">
        <f t="shared" si="689"/>
        <v>0</v>
      </c>
      <c r="E733" s="189">
        <f t="shared" ca="1" si="690"/>
        <v>0</v>
      </c>
      <c r="F733" s="189">
        <f t="shared" si="691"/>
        <v>0</v>
      </c>
      <c r="G733" s="189" cm="1">
        <f t="array" aca="1" ref="G733" ca="1">OFFSET(G733,-1,,,)+1</f>
        <v>728</v>
      </c>
      <c r="H733" s="189">
        <f t="shared" si="686"/>
        <v>0</v>
      </c>
      <c r="I733" s="189">
        <f t="shared" si="692"/>
        <v>0</v>
      </c>
      <c r="J733" s="179">
        <f t="shared" si="693"/>
        <v>0</v>
      </c>
      <c r="K733" s="173"/>
      <c r="L733" s="174" t="str" cm="1">
        <f t="array" aca="1" ref="L733" ca="1">IF($K733="",OFFSET(L733,-1,,,),K733)</f>
        <v>02.12.02.01</v>
      </c>
      <c r="M733" s="175" t="str" cm="1">
        <f t="array" aca="1" ref="M733" ca="1">IF(OR($K733=0,$K733=""),OFFSET(M733,-1,,,),O733)</f>
        <v>EXECUÇÃO DE SERVIÇO DE ESCAVAÇÃO MANUAL, APILOAMENTO DE FUNDO DE VALA</v>
      </c>
      <c r="N733" s="67" t="s">
        <v>418</v>
      </c>
      <c r="O733" s="68" t="s">
        <v>419</v>
      </c>
      <c r="P733" s="68"/>
      <c r="Q733" s="68" t="s">
        <v>3256</v>
      </c>
      <c r="R733" s="69">
        <v>30.5</v>
      </c>
      <c r="S733" s="70">
        <v>28.5</v>
      </c>
      <c r="T733" s="70">
        <v>869.25</v>
      </c>
      <c r="U733" s="67" t="s">
        <v>608</v>
      </c>
      <c r="V733" s="71" t="s">
        <v>609</v>
      </c>
      <c r="W733" s="171"/>
      <c r="X733" s="172"/>
      <c r="Y733" s="176">
        <f t="shared" si="695"/>
        <v>0</v>
      </c>
      <c r="AA733" s="192"/>
    </row>
    <row r="734" spans="2:27">
      <c r="B734" s="189">
        <f t="shared" si="687"/>
        <v>0</v>
      </c>
      <c r="C734" s="189">
        <f t="shared" ca="1" si="688"/>
        <v>0</v>
      </c>
      <c r="D734" s="189">
        <f t="shared" si="689"/>
        <v>0</v>
      </c>
      <c r="E734" s="189">
        <f t="shared" ca="1" si="690"/>
        <v>0</v>
      </c>
      <c r="F734" s="189">
        <f t="shared" si="691"/>
        <v>0</v>
      </c>
      <c r="G734" s="189" cm="1">
        <f t="array" aca="1" ref="G734" ca="1">OFFSET(G734,-1,,,)+1</f>
        <v>729</v>
      </c>
      <c r="H734" s="189">
        <f t="shared" si="686"/>
        <v>0</v>
      </c>
      <c r="I734" s="189">
        <f t="shared" si="692"/>
        <v>0</v>
      </c>
      <c r="J734" s="179">
        <f t="shared" si="693"/>
        <v>0</v>
      </c>
      <c r="K734" s="173" t="s">
        <v>610</v>
      </c>
      <c r="L734" s="174" t="str" cm="1">
        <f t="array" aca="1" ref="L734" ca="1">IF($K734="",OFFSET(L734,-1,,,),K734)</f>
        <v>02.12.02.02</v>
      </c>
      <c r="M734" s="175" t="str" cm="1">
        <f t="array" aca="1" ref="M734" ca="1">IF(OR($K734=0,$K734=""),OFFSET(M734,-1,,,),O734)</f>
        <v>ENVELOPAMENTO DE TUBULAÇÃO EM AREIA</v>
      </c>
      <c r="N734" s="67" t="s">
        <v>280</v>
      </c>
      <c r="O734" s="68" t="s">
        <v>4264</v>
      </c>
      <c r="P734" s="68"/>
      <c r="Q734" s="68" t="s">
        <v>3256</v>
      </c>
      <c r="R734" s="69">
        <v>3.4</v>
      </c>
      <c r="S734" s="70">
        <v>220</v>
      </c>
      <c r="T734" s="70">
        <v>748</v>
      </c>
      <c r="U734" s="67"/>
      <c r="V734" s="71"/>
      <c r="W734" s="171"/>
      <c r="X734" s="172"/>
      <c r="Y734" s="176">
        <f t="shared" si="695"/>
        <v>0</v>
      </c>
      <c r="AA734" s="192"/>
    </row>
    <row r="735" spans="2:27" hidden="1">
      <c r="B735" s="189">
        <f t="shared" si="687"/>
        <v>0</v>
      </c>
      <c r="C735" s="189">
        <f t="shared" ca="1" si="688"/>
        <v>0</v>
      </c>
      <c r="D735" s="189">
        <f t="shared" si="689"/>
        <v>0</v>
      </c>
      <c r="E735" s="189">
        <f t="shared" ca="1" si="690"/>
        <v>0</v>
      </c>
      <c r="F735" s="189">
        <f t="shared" si="691"/>
        <v>0</v>
      </c>
      <c r="G735" s="189" cm="1">
        <f t="array" aca="1" ref="G735" ca="1">OFFSET(G735,-1,,,)+1</f>
        <v>730</v>
      </c>
      <c r="H735" s="189">
        <f t="shared" si="686"/>
        <v>0</v>
      </c>
      <c r="I735" s="189">
        <f t="shared" si="692"/>
        <v>0</v>
      </c>
      <c r="J735" s="179">
        <f t="shared" si="693"/>
        <v>0</v>
      </c>
      <c r="K735" s="173"/>
      <c r="L735" s="174" t="str" cm="1">
        <f t="array" aca="1" ref="L735" ca="1">IF($K735="",OFFSET(L735,-1,,,),K735)</f>
        <v>02.12.02.02</v>
      </c>
      <c r="M735" s="175" t="str" cm="1">
        <f t="array" aca="1" ref="M735" ca="1">IF(OR($K735=0,$K735=""),OFFSET(M735,-1,,,),O735)</f>
        <v>ENVELOPAMENTO DE TUBULAÇÃO EM AREIA</v>
      </c>
      <c r="N735" s="67" t="s">
        <v>180</v>
      </c>
      <c r="O735" s="68" t="s">
        <v>181</v>
      </c>
      <c r="P735" s="68"/>
      <c r="Q735" s="68" t="s">
        <v>3256</v>
      </c>
      <c r="R735" s="69">
        <v>3.4</v>
      </c>
      <c r="S735" s="70">
        <v>200</v>
      </c>
      <c r="T735" s="70">
        <v>680</v>
      </c>
      <c r="U735" s="67" t="s">
        <v>608</v>
      </c>
      <c r="V735" s="71" t="s">
        <v>609</v>
      </c>
      <c r="W735" s="171"/>
      <c r="X735" s="172"/>
      <c r="Y735" s="176">
        <f t="shared" si="695"/>
        <v>0</v>
      </c>
      <c r="AA735" s="192"/>
    </row>
    <row r="736" spans="2:27" hidden="1">
      <c r="B736" s="189">
        <f t="shared" si="687"/>
        <v>0</v>
      </c>
      <c r="C736" s="189">
        <f t="shared" ca="1" si="688"/>
        <v>0</v>
      </c>
      <c r="D736" s="189">
        <f t="shared" si="689"/>
        <v>0</v>
      </c>
      <c r="E736" s="189">
        <f t="shared" ca="1" si="690"/>
        <v>0</v>
      </c>
      <c r="F736" s="189">
        <f t="shared" si="691"/>
        <v>0</v>
      </c>
      <c r="G736" s="189" cm="1">
        <f t="array" aca="1" ref="G736" ca="1">OFFSET(G736,-1,,,)+1</f>
        <v>731</v>
      </c>
      <c r="H736" s="189">
        <f t="shared" si="686"/>
        <v>0</v>
      </c>
      <c r="I736" s="189">
        <f t="shared" si="692"/>
        <v>0</v>
      </c>
      <c r="J736" s="179">
        <f t="shared" si="693"/>
        <v>0</v>
      </c>
      <c r="K736" s="173"/>
      <c r="L736" s="174" t="str" cm="1">
        <f t="array" aca="1" ref="L736" ca="1">IF($K736="",OFFSET(L736,-1,,,),K736)</f>
        <v>02.12.02.02</v>
      </c>
      <c r="M736" s="175" t="str" cm="1">
        <f t="array" aca="1" ref="M736" ca="1">IF(OR($K736=0,$K736=""),OFFSET(M736,-1,,,),O736)</f>
        <v>ENVELOPAMENTO DE TUBULAÇÃO EM AREIA</v>
      </c>
      <c r="N736" s="67" t="s">
        <v>281</v>
      </c>
      <c r="O736" s="68" t="s">
        <v>282</v>
      </c>
      <c r="P736" s="68"/>
      <c r="Q736" s="68" t="s">
        <v>3253</v>
      </c>
      <c r="R736" s="69">
        <v>3.4</v>
      </c>
      <c r="S736" s="70">
        <v>20</v>
      </c>
      <c r="T736" s="70">
        <v>68</v>
      </c>
      <c r="U736" s="67" t="s">
        <v>608</v>
      </c>
      <c r="V736" s="71" t="s">
        <v>609</v>
      </c>
      <c r="W736" s="171"/>
      <c r="X736" s="172"/>
      <c r="Y736" s="176">
        <f t="shared" si="695"/>
        <v>0</v>
      </c>
      <c r="AA736" s="192"/>
    </row>
    <row r="737" spans="2:27">
      <c r="B737" s="189">
        <f t="shared" si="687"/>
        <v>0</v>
      </c>
      <c r="C737" s="189">
        <f t="shared" ca="1" si="688"/>
        <v>0</v>
      </c>
      <c r="D737" s="189">
        <f t="shared" si="689"/>
        <v>0</v>
      </c>
      <c r="E737" s="189">
        <f t="shared" ca="1" si="690"/>
        <v>0</v>
      </c>
      <c r="F737" s="189">
        <f t="shared" si="691"/>
        <v>0</v>
      </c>
      <c r="G737" s="189" cm="1">
        <f t="array" aca="1" ref="G737" ca="1">OFFSET(G737,-1,,,)+1</f>
        <v>732</v>
      </c>
      <c r="H737" s="189">
        <f t="shared" si="686"/>
        <v>0</v>
      </c>
      <c r="I737" s="189">
        <f t="shared" si="692"/>
        <v>0</v>
      </c>
      <c r="J737" s="179">
        <f t="shared" si="693"/>
        <v>0</v>
      </c>
      <c r="K737" s="173" t="s">
        <v>611</v>
      </c>
      <c r="L737" s="174" t="str" cm="1">
        <f t="array" aca="1" ref="L737" ca="1">IF($K737="",OFFSET(L737,-1,,,),K737)</f>
        <v>02.12.02.03</v>
      </c>
      <c r="M737" s="175" t="str" cm="1">
        <f t="array" aca="1" ref="M737" ca="1">IF(OR($K737=0,$K737=""),OFFSET(M737,-1,,,),O737)</f>
        <v>REATERRO COMPACTADO ACIMA 95% PN</v>
      </c>
      <c r="N737" s="67" t="s">
        <v>284</v>
      </c>
      <c r="O737" s="68" t="s">
        <v>4265</v>
      </c>
      <c r="P737" s="68"/>
      <c r="Q737" s="68" t="s">
        <v>3256</v>
      </c>
      <c r="R737" s="69">
        <v>27.1</v>
      </c>
      <c r="S737" s="70">
        <v>16.5</v>
      </c>
      <c r="T737" s="70">
        <v>447.15000000000003</v>
      </c>
      <c r="U737" s="67"/>
      <c r="V737" s="71"/>
      <c r="W737" s="171"/>
      <c r="X737" s="172"/>
      <c r="Y737" s="176">
        <f t="shared" si="695"/>
        <v>0</v>
      </c>
      <c r="AA737" s="192"/>
    </row>
    <row r="738" spans="2:27" hidden="1">
      <c r="B738" s="189">
        <f t="shared" si="687"/>
        <v>0</v>
      </c>
      <c r="C738" s="189">
        <f t="shared" ca="1" si="688"/>
        <v>0</v>
      </c>
      <c r="D738" s="189">
        <f t="shared" si="689"/>
        <v>0</v>
      </c>
      <c r="E738" s="189">
        <f t="shared" ca="1" si="690"/>
        <v>0</v>
      </c>
      <c r="F738" s="189">
        <f t="shared" si="691"/>
        <v>0</v>
      </c>
      <c r="G738" s="189" cm="1">
        <f t="array" aca="1" ref="G738" ca="1">OFFSET(G738,-1,,,)+1</f>
        <v>733</v>
      </c>
      <c r="H738" s="189">
        <f t="shared" si="686"/>
        <v>0</v>
      </c>
      <c r="I738" s="189">
        <f t="shared" si="692"/>
        <v>0</v>
      </c>
      <c r="J738" s="179">
        <f t="shared" si="693"/>
        <v>0</v>
      </c>
      <c r="K738" s="173"/>
      <c r="L738" s="174" t="str" cm="1">
        <f t="array" aca="1" ref="L738" ca="1">IF($K738="",OFFSET(L738,-1,,,),K738)</f>
        <v>02.12.02.03</v>
      </c>
      <c r="M738" s="175" t="str" cm="1">
        <f t="array" aca="1" ref="M738" ca="1">IF(OR($K738=0,$K738=""),OFFSET(M738,-1,,,),O738)</f>
        <v>REATERRO COMPACTADO ACIMA 95% PN</v>
      </c>
      <c r="N738" s="67" t="s">
        <v>285</v>
      </c>
      <c r="O738" s="68" t="s">
        <v>286</v>
      </c>
      <c r="P738" s="68"/>
      <c r="Q738" s="68" t="s">
        <v>3256</v>
      </c>
      <c r="R738" s="69">
        <v>27.1</v>
      </c>
      <c r="S738" s="70">
        <v>16.5</v>
      </c>
      <c r="T738" s="70">
        <v>447.15000000000003</v>
      </c>
      <c r="U738" s="67" t="s">
        <v>608</v>
      </c>
      <c r="V738" s="71" t="s">
        <v>609</v>
      </c>
      <c r="W738" s="171"/>
      <c r="X738" s="172"/>
      <c r="Y738" s="176">
        <f t="shared" si="695"/>
        <v>0</v>
      </c>
      <c r="AA738" s="192"/>
    </row>
    <row r="739" spans="2:27">
      <c r="B739" s="189">
        <f t="shared" si="687"/>
        <v>0</v>
      </c>
      <c r="C739" s="189">
        <f t="shared" ca="1" si="688"/>
        <v>0</v>
      </c>
      <c r="D739" s="189">
        <f t="shared" si="689"/>
        <v>0</v>
      </c>
      <c r="E739" s="189">
        <f t="shared" ca="1" si="690"/>
        <v>0</v>
      </c>
      <c r="F739" s="189">
        <f t="shared" si="691"/>
        <v>0</v>
      </c>
      <c r="G739" s="189" cm="1">
        <f t="array" aca="1" ref="G739" ca="1">OFFSET(G739,-1,,,)+1</f>
        <v>734</v>
      </c>
      <c r="H739" s="189">
        <f t="shared" si="686"/>
        <v>0</v>
      </c>
      <c r="I739" s="189">
        <f t="shared" si="692"/>
        <v>0</v>
      </c>
      <c r="J739" s="179">
        <f t="shared" si="693"/>
        <v>0</v>
      </c>
      <c r="K739" s="173" t="s">
        <v>612</v>
      </c>
      <c r="L739" s="174" t="str" cm="1">
        <f t="array" aca="1" ref="L739" ca="1">IF($K739="",OFFSET(L739,-1,,,),K739)</f>
        <v>02.12.02.04</v>
      </c>
      <c r="M739" s="175" t="str" cm="1">
        <f t="array" aca="1" ref="M739" ca="1">IF(OR($K739=0,$K739=""),OFFSET(M739,-1,,,),O739)</f>
        <v>TRANSPORTE BOTA FORA DE TERRA CUBICAGEM DE CORTE</v>
      </c>
      <c r="N739" s="67" t="s">
        <v>288</v>
      </c>
      <c r="O739" s="68" t="s">
        <v>4219</v>
      </c>
      <c r="P739" s="68"/>
      <c r="Q739" s="68" t="s">
        <v>3256</v>
      </c>
      <c r="R739" s="69">
        <v>3.4</v>
      </c>
      <c r="S739" s="70">
        <v>78</v>
      </c>
      <c r="T739" s="70">
        <v>265.2</v>
      </c>
      <c r="U739" s="67"/>
      <c r="V739" s="71"/>
      <c r="W739" s="171"/>
      <c r="X739" s="172"/>
      <c r="Y739" s="176">
        <f t="shared" si="695"/>
        <v>0</v>
      </c>
      <c r="AA739" s="192"/>
    </row>
    <row r="740" spans="2:27" hidden="1">
      <c r="B740" s="189">
        <f t="shared" si="687"/>
        <v>0</v>
      </c>
      <c r="C740" s="189">
        <f t="shared" ca="1" si="688"/>
        <v>0</v>
      </c>
      <c r="D740" s="189">
        <f t="shared" si="689"/>
        <v>0</v>
      </c>
      <c r="E740" s="189">
        <f t="shared" ca="1" si="690"/>
        <v>0</v>
      </c>
      <c r="F740" s="189">
        <f t="shared" si="691"/>
        <v>0</v>
      </c>
      <c r="G740" s="189" cm="1">
        <f t="array" aca="1" ref="G740" ca="1">OFFSET(G740,-1,,,)+1</f>
        <v>735</v>
      </c>
      <c r="H740" s="189">
        <f t="shared" si="686"/>
        <v>0</v>
      </c>
      <c r="I740" s="189">
        <f t="shared" si="692"/>
        <v>0</v>
      </c>
      <c r="J740" s="179">
        <f t="shared" si="693"/>
        <v>0</v>
      </c>
      <c r="K740" s="173"/>
      <c r="L740" s="174" t="str" cm="1">
        <f t="array" aca="1" ref="L740" ca="1">IF($K740="",OFFSET(L740,-1,,,),K740)</f>
        <v>02.12.02.04</v>
      </c>
      <c r="M740" s="175" t="str" cm="1">
        <f t="array" aca="1" ref="M740" ca="1">IF(OR($K740=0,$K740=""),OFFSET(M740,-1,,,),O740)</f>
        <v>TRANSPORTE BOTA FORA DE TERRA CUBICAGEM DE CORTE</v>
      </c>
      <c r="N740" s="67" t="s">
        <v>289</v>
      </c>
      <c r="O740" s="68" t="s">
        <v>290</v>
      </c>
      <c r="P740" s="68"/>
      <c r="Q740" s="68" t="s">
        <v>3256</v>
      </c>
      <c r="R740" s="69">
        <v>4.42</v>
      </c>
      <c r="S740" s="70">
        <v>60</v>
      </c>
      <c r="T740" s="70">
        <v>265.2</v>
      </c>
      <c r="U740" s="67" t="s">
        <v>608</v>
      </c>
      <c r="V740" s="71" t="s">
        <v>609</v>
      </c>
      <c r="W740" s="171"/>
      <c r="X740" s="172"/>
      <c r="Y740" s="176">
        <f t="shared" si="695"/>
        <v>0</v>
      </c>
      <c r="AA740" s="192"/>
    </row>
    <row r="741" spans="2:27" hidden="1">
      <c r="B741" s="189">
        <f t="shared" si="687"/>
        <v>0</v>
      </c>
      <c r="C741" s="189">
        <f t="shared" ca="1" si="688"/>
        <v>0</v>
      </c>
      <c r="D741" s="189">
        <f t="shared" si="689"/>
        <v>0</v>
      </c>
      <c r="E741" s="189">
        <f t="shared" ca="1" si="690"/>
        <v>0</v>
      </c>
      <c r="F741" s="189">
        <f t="shared" si="691"/>
        <v>0</v>
      </c>
      <c r="G741" s="189" cm="1">
        <f t="array" aca="1" ref="G741" ca="1">OFFSET(G741,-1,,,)+1</f>
        <v>736</v>
      </c>
      <c r="H741" s="189">
        <f t="shared" si="686"/>
        <v>0</v>
      </c>
      <c r="I741" s="189">
        <f t="shared" si="692"/>
        <v>0</v>
      </c>
      <c r="J741" s="179">
        <f t="shared" si="693"/>
        <v>0</v>
      </c>
      <c r="K741" s="173" t="s">
        <v>613</v>
      </c>
      <c r="L741" s="174" t="str" cm="1">
        <f t="array" aca="1" ref="L741" ca="1">IF($K741="",OFFSET(L741,-1,,,),K741)</f>
        <v>02.12.03</v>
      </c>
      <c r="M741" s="175" t="str" cm="1">
        <f t="array" aca="1" ref="M741" ca="1">IF(OR($K741=0,$K741=""),OFFSET(M741,-1,,,),O741)</f>
        <v>MÉDIA TENSÃO</v>
      </c>
      <c r="N741" s="67" t="s">
        <v>143</v>
      </c>
      <c r="O741" s="68" t="s">
        <v>4374</v>
      </c>
      <c r="P741" s="68"/>
      <c r="Q741" s="68"/>
      <c r="R741" s="69"/>
      <c r="S741" s="70"/>
      <c r="T741" s="70">
        <v>0</v>
      </c>
      <c r="U741" s="67"/>
      <c r="V741" s="71"/>
      <c r="W741" s="171"/>
      <c r="X741" s="172"/>
      <c r="Y741" s="176">
        <f t="shared" si="695"/>
        <v>0</v>
      </c>
      <c r="AA741" s="192"/>
    </row>
    <row r="742" spans="2:27" hidden="1">
      <c r="B742" s="189">
        <f t="shared" si="687"/>
        <v>0</v>
      </c>
      <c r="C742" s="189">
        <f t="shared" ca="1" si="688"/>
        <v>0</v>
      </c>
      <c r="D742" s="189">
        <f t="shared" si="689"/>
        <v>0</v>
      </c>
      <c r="E742" s="189">
        <f t="shared" ca="1" si="690"/>
        <v>0</v>
      </c>
      <c r="F742" s="189">
        <f t="shared" si="691"/>
        <v>0</v>
      </c>
      <c r="G742" s="189" cm="1">
        <f t="array" aca="1" ref="G742" ca="1">OFFSET(G742,-1,,,)+1</f>
        <v>737</v>
      </c>
      <c r="H742" s="189">
        <f t="shared" si="686"/>
        <v>0</v>
      </c>
      <c r="I742" s="189">
        <f t="shared" si="692"/>
        <v>0</v>
      </c>
      <c r="J742" s="179">
        <f t="shared" si="693"/>
        <v>0</v>
      </c>
      <c r="K742" s="173" t="s">
        <v>3341</v>
      </c>
      <c r="L742" s="174" t="str" cm="1">
        <f t="array" aca="1" ref="L742" ca="1">IF($K742="",OFFSET(L742,-1,,,),K742)</f>
        <v>02.12.03.01</v>
      </c>
      <c r="M742" s="175" t="str" cm="1">
        <f t="array" aca="1" ref="M742" ca="1">IF(OR($K742=0,$K742=""),OFFSET(M742,-1,,,),O742)</f>
        <v>BASE</v>
      </c>
      <c r="N742" s="67" t="s">
        <v>143</v>
      </c>
      <c r="O742" s="68" t="s">
        <v>4375</v>
      </c>
      <c r="P742" s="68"/>
      <c r="Q742" s="68"/>
      <c r="R742" s="69"/>
      <c r="S742" s="70"/>
      <c r="T742" s="70">
        <v>0</v>
      </c>
      <c r="U742" s="67"/>
      <c r="V742" s="71"/>
      <c r="W742" s="171"/>
      <c r="X742" s="172"/>
      <c r="Y742" s="176">
        <f t="shared" si="695"/>
        <v>0</v>
      </c>
      <c r="AA742" s="192"/>
    </row>
    <row r="743" spans="2:27">
      <c r="B743" s="189">
        <f t="shared" si="687"/>
        <v>0</v>
      </c>
      <c r="C743" s="189">
        <f t="shared" ca="1" si="688"/>
        <v>0</v>
      </c>
      <c r="D743" s="189">
        <f t="shared" si="689"/>
        <v>0</v>
      </c>
      <c r="E743" s="189">
        <f t="shared" ca="1" si="690"/>
        <v>0</v>
      </c>
      <c r="F743" s="189">
        <f t="shared" si="691"/>
        <v>0</v>
      </c>
      <c r="G743" s="189" cm="1">
        <f t="array" aca="1" ref="G743" ca="1">OFFSET(G743,-1,,,)+1</f>
        <v>738</v>
      </c>
      <c r="H743" s="189">
        <f t="shared" si="686"/>
        <v>0</v>
      </c>
      <c r="I743" s="189">
        <f t="shared" si="692"/>
        <v>0</v>
      </c>
      <c r="J743" s="179">
        <f t="shared" si="693"/>
        <v>0</v>
      </c>
      <c r="K743" s="173" t="s">
        <v>3342</v>
      </c>
      <c r="L743" s="174" t="str" cm="1">
        <f t="array" aca="1" ref="L743" ca="1">IF($K743="",OFFSET(L743,-1,,,),K743)</f>
        <v>02.12.03.01.01</v>
      </c>
      <c r="M743" s="175" t="str" cm="1">
        <f t="array" aca="1" ref="M743" ca="1">IF(OR($K743=0,$K743=""),OFFSET(M743,-1,,,),O743)</f>
        <v>FABRICAÇÃO DE FORMA DE MADEIRA PARA BORDA DE LAJÃO, COM TABUAS E SARRAFOS - 2 APROVEITAMENTO</v>
      </c>
      <c r="N743" s="67" t="s">
        <v>442</v>
      </c>
      <c r="O743" s="68" t="s">
        <v>4287</v>
      </c>
      <c r="P743" s="68"/>
      <c r="Q743" s="68" t="s">
        <v>3253</v>
      </c>
      <c r="R743" s="69">
        <v>14.46</v>
      </c>
      <c r="S743" s="70">
        <v>33.2468</v>
      </c>
      <c r="T743" s="70">
        <v>480.74872800000003</v>
      </c>
      <c r="U743" s="67"/>
      <c r="V743" s="71"/>
      <c r="W743" s="171"/>
      <c r="X743" s="172"/>
      <c r="Y743" s="176">
        <f t="shared" si="695"/>
        <v>0</v>
      </c>
      <c r="AA743" s="192"/>
    </row>
    <row r="744" spans="2:27" hidden="1">
      <c r="B744" s="189">
        <f t="shared" si="687"/>
        <v>0</v>
      </c>
      <c r="C744" s="189">
        <f t="shared" ca="1" si="688"/>
        <v>0</v>
      </c>
      <c r="D744" s="189">
        <f t="shared" si="689"/>
        <v>0</v>
      </c>
      <c r="E744" s="189">
        <f t="shared" ca="1" si="690"/>
        <v>0</v>
      </c>
      <c r="F744" s="189">
        <f t="shared" si="691"/>
        <v>0</v>
      </c>
      <c r="G744" s="189" cm="1">
        <f t="array" aca="1" ref="G744" ca="1">OFFSET(G744,-1,,,)+1</f>
        <v>739</v>
      </c>
      <c r="H744" s="189">
        <f t="shared" si="686"/>
        <v>0</v>
      </c>
      <c r="I744" s="189">
        <f t="shared" si="692"/>
        <v>0</v>
      </c>
      <c r="J744" s="179">
        <f t="shared" si="693"/>
        <v>0</v>
      </c>
      <c r="K744" s="173"/>
      <c r="L744" s="174" t="str" cm="1">
        <f t="array" aca="1" ref="L744" ca="1">IF($K744="",OFFSET(L744,-1,,,),K744)</f>
        <v>02.12.03.01.01</v>
      </c>
      <c r="M744" s="175" t="str" cm="1">
        <f t="array" aca="1" ref="M744" ca="1">IF(OR($K744=0,$K744=""),OFFSET(M744,-1,,,),O744)</f>
        <v>FABRICAÇÃO DE FORMA DE MADEIRA PARA BORDA DE LAJÃO, COM TABUAS E SARRAFOS - 2 APROVEITAMENTO</v>
      </c>
      <c r="N744" s="67" t="s">
        <v>169</v>
      </c>
      <c r="O744" s="68" t="s">
        <v>170</v>
      </c>
      <c r="P744" s="68"/>
      <c r="Q744" s="68" t="s">
        <v>3253</v>
      </c>
      <c r="R744" s="69">
        <v>7.23</v>
      </c>
      <c r="S744" s="70">
        <v>6</v>
      </c>
      <c r="T744" s="70">
        <v>43.38</v>
      </c>
      <c r="U744" s="67" t="s">
        <v>608</v>
      </c>
      <c r="V744" s="71" t="s">
        <v>609</v>
      </c>
      <c r="W744" s="171"/>
      <c r="X744" s="172"/>
      <c r="Y744" s="176">
        <f t="shared" si="695"/>
        <v>0</v>
      </c>
      <c r="AA744" s="192"/>
    </row>
    <row r="745" spans="2:27" hidden="1">
      <c r="B745" s="189">
        <f t="shared" si="687"/>
        <v>0</v>
      </c>
      <c r="C745" s="189">
        <f t="shared" ca="1" si="688"/>
        <v>0</v>
      </c>
      <c r="D745" s="189">
        <f t="shared" si="689"/>
        <v>0</v>
      </c>
      <c r="E745" s="189">
        <f t="shared" ca="1" si="690"/>
        <v>0</v>
      </c>
      <c r="F745" s="189">
        <f t="shared" si="691"/>
        <v>0</v>
      </c>
      <c r="G745" s="189" cm="1">
        <f t="array" aca="1" ref="G745" ca="1">OFFSET(G745,-1,,,)+1</f>
        <v>740</v>
      </c>
      <c r="H745" s="189">
        <f t="shared" si="686"/>
        <v>0</v>
      </c>
      <c r="I745" s="189">
        <f t="shared" si="692"/>
        <v>0</v>
      </c>
      <c r="J745" s="179">
        <f t="shared" si="693"/>
        <v>0</v>
      </c>
      <c r="K745" s="173"/>
      <c r="L745" s="174" t="str" cm="1">
        <f t="array" aca="1" ref="L745" ca="1">IF($K745="",OFFSET(L745,-1,,,),K745)</f>
        <v>02.12.03.01.01</v>
      </c>
      <c r="M745" s="175" t="str" cm="1">
        <f t="array" aca="1" ref="M745" ca="1">IF(OR($K745=0,$K745=""),OFFSET(M745,-1,,,),O745)</f>
        <v>FABRICAÇÃO DE FORMA DE MADEIRA PARA BORDA DE LAJÃO, COM TABUAS E SARRAFOS - 2 APROVEITAMENTO</v>
      </c>
      <c r="N745" s="67" t="s">
        <v>171</v>
      </c>
      <c r="O745" s="68" t="s">
        <v>172</v>
      </c>
      <c r="P745" s="68"/>
      <c r="Q745" s="68" t="s">
        <v>3255</v>
      </c>
      <c r="R745" s="69">
        <v>2.169</v>
      </c>
      <c r="S745" s="70">
        <v>18</v>
      </c>
      <c r="T745" s="70">
        <v>39.042000000000002</v>
      </c>
      <c r="U745" s="67" t="s">
        <v>608</v>
      </c>
      <c r="V745" s="71" t="s">
        <v>609</v>
      </c>
      <c r="W745" s="171"/>
      <c r="X745" s="172"/>
      <c r="Y745" s="176">
        <f t="shared" si="695"/>
        <v>0</v>
      </c>
      <c r="AA745" s="192"/>
    </row>
    <row r="746" spans="2:27" hidden="1">
      <c r="B746" s="189">
        <f t="shared" si="687"/>
        <v>0</v>
      </c>
      <c r="C746" s="189">
        <f t="shared" ca="1" si="688"/>
        <v>0</v>
      </c>
      <c r="D746" s="189">
        <f t="shared" si="689"/>
        <v>0</v>
      </c>
      <c r="E746" s="189">
        <f t="shared" ca="1" si="690"/>
        <v>0</v>
      </c>
      <c r="F746" s="189">
        <f t="shared" si="691"/>
        <v>0</v>
      </c>
      <c r="G746" s="189" cm="1">
        <f t="array" aca="1" ref="G746" ca="1">OFFSET(G746,-1,,,)+1</f>
        <v>741</v>
      </c>
      <c r="H746" s="189">
        <f t="shared" si="686"/>
        <v>0</v>
      </c>
      <c r="I746" s="189">
        <f t="shared" si="692"/>
        <v>0</v>
      </c>
      <c r="J746" s="179">
        <f t="shared" si="693"/>
        <v>0</v>
      </c>
      <c r="K746" s="173"/>
      <c r="L746" s="174" t="str" cm="1">
        <f t="array" aca="1" ref="L746" ca="1">IF($K746="",OFFSET(L746,-1,,,),K746)</f>
        <v>02.12.03.01.01</v>
      </c>
      <c r="M746" s="175" t="str" cm="1">
        <f t="array" aca="1" ref="M746" ca="1">IF(OR($K746=0,$K746=""),OFFSET(M746,-1,,,),O746)</f>
        <v>FABRICAÇÃO DE FORMA DE MADEIRA PARA BORDA DE LAJÃO, COM TABUAS E SARRAFOS - 2 APROVEITAMENTO</v>
      </c>
      <c r="N746" s="67" t="s">
        <v>207</v>
      </c>
      <c r="O746" s="68" t="s">
        <v>208</v>
      </c>
      <c r="P746" s="68"/>
      <c r="Q746" s="68" t="s">
        <v>3253</v>
      </c>
      <c r="R746" s="69">
        <v>3.6150000000000002</v>
      </c>
      <c r="S746" s="70">
        <v>2.1</v>
      </c>
      <c r="T746" s="70">
        <v>7.5915000000000008</v>
      </c>
      <c r="U746" s="67" t="s">
        <v>608</v>
      </c>
      <c r="V746" s="71" t="s">
        <v>609</v>
      </c>
      <c r="W746" s="171"/>
      <c r="X746" s="172"/>
      <c r="Y746" s="176">
        <f t="shared" si="695"/>
        <v>0</v>
      </c>
      <c r="AA746" s="192"/>
    </row>
    <row r="747" spans="2:27" hidden="1">
      <c r="B747" s="189">
        <f t="shared" si="687"/>
        <v>0</v>
      </c>
      <c r="C747" s="189">
        <f t="shared" ca="1" si="688"/>
        <v>0</v>
      </c>
      <c r="D747" s="189">
        <f t="shared" si="689"/>
        <v>0</v>
      </c>
      <c r="E747" s="189">
        <f t="shared" ca="1" si="690"/>
        <v>0</v>
      </c>
      <c r="F747" s="189">
        <f t="shared" si="691"/>
        <v>0</v>
      </c>
      <c r="G747" s="189" cm="1">
        <f t="array" aca="1" ref="G747" ca="1">OFFSET(G747,-1,,,)+1</f>
        <v>742</v>
      </c>
      <c r="H747" s="189">
        <f t="shared" si="686"/>
        <v>0</v>
      </c>
      <c r="I747" s="189">
        <f t="shared" si="692"/>
        <v>0</v>
      </c>
      <c r="J747" s="179">
        <f t="shared" si="693"/>
        <v>0</v>
      </c>
      <c r="K747" s="173"/>
      <c r="L747" s="174" t="str" cm="1">
        <f t="array" aca="1" ref="L747" ca="1">IF($K747="",OFFSET(L747,-1,,,),K747)</f>
        <v>02.12.03.01.01</v>
      </c>
      <c r="M747" s="175" t="str" cm="1">
        <f t="array" aca="1" ref="M747" ca="1">IF(OR($K747=0,$K747=""),OFFSET(M747,-1,,,),O747)</f>
        <v>FABRICAÇÃO DE FORMA DE MADEIRA PARA BORDA DE LAJÃO, COM TABUAS E SARRAFOS - 2 APROVEITAMENTO</v>
      </c>
      <c r="N747" s="67" t="s">
        <v>310</v>
      </c>
      <c r="O747" s="68" t="s">
        <v>311</v>
      </c>
      <c r="P747" s="68"/>
      <c r="Q747" s="68" t="s">
        <v>3254</v>
      </c>
      <c r="R747" s="69">
        <v>14.445539999999999</v>
      </c>
      <c r="S747" s="70">
        <v>3.2</v>
      </c>
      <c r="T747" s="70">
        <v>46.225728000000004</v>
      </c>
      <c r="U747" s="67" t="s">
        <v>608</v>
      </c>
      <c r="V747" s="71" t="s">
        <v>609</v>
      </c>
      <c r="W747" s="171"/>
      <c r="X747" s="172"/>
      <c r="Y747" s="176">
        <f t="shared" si="695"/>
        <v>0</v>
      </c>
      <c r="AA747" s="192"/>
    </row>
    <row r="748" spans="2:27" hidden="1">
      <c r="B748" s="189">
        <f t="shared" si="687"/>
        <v>0</v>
      </c>
      <c r="C748" s="189">
        <f t="shared" ca="1" si="688"/>
        <v>0</v>
      </c>
      <c r="D748" s="189">
        <f t="shared" si="689"/>
        <v>0</v>
      </c>
      <c r="E748" s="189">
        <f t="shared" ca="1" si="690"/>
        <v>0</v>
      </c>
      <c r="F748" s="189">
        <f t="shared" si="691"/>
        <v>0</v>
      </c>
      <c r="G748" s="189" cm="1">
        <f t="array" aca="1" ref="G748" ca="1">OFFSET(G748,-1,,,)+1</f>
        <v>743</v>
      </c>
      <c r="H748" s="189">
        <f t="shared" si="686"/>
        <v>0</v>
      </c>
      <c r="I748" s="189">
        <f t="shared" si="692"/>
        <v>0</v>
      </c>
      <c r="J748" s="179">
        <f t="shared" si="693"/>
        <v>0</v>
      </c>
      <c r="K748" s="173"/>
      <c r="L748" s="174" t="str" cm="1">
        <f t="array" aca="1" ref="L748" ca="1">IF($K748="",OFFSET(L748,-1,,,),K748)</f>
        <v>02.12.03.01.01</v>
      </c>
      <c r="M748" s="175" t="str" cm="1">
        <f t="array" aca="1" ref="M748" ca="1">IF(OR($K748=0,$K748=""),OFFSET(M748,-1,,,),O748)</f>
        <v>FABRICAÇÃO DE FORMA DE MADEIRA PARA BORDA DE LAJÃO, COM TABUAS E SARRAFOS - 2 APROVEITAMENTO</v>
      </c>
      <c r="N748" s="67" t="s">
        <v>175</v>
      </c>
      <c r="O748" s="68" t="s">
        <v>176</v>
      </c>
      <c r="P748" s="68"/>
      <c r="Q748" s="68" t="s">
        <v>3253</v>
      </c>
      <c r="R748" s="69">
        <v>7.23</v>
      </c>
      <c r="S748" s="70">
        <v>8.5</v>
      </c>
      <c r="T748" s="70">
        <v>61.455000000000005</v>
      </c>
      <c r="U748" s="67" t="s">
        <v>608</v>
      </c>
      <c r="V748" s="71" t="s">
        <v>609</v>
      </c>
      <c r="W748" s="171"/>
      <c r="X748" s="172"/>
      <c r="Y748" s="176">
        <f t="shared" si="695"/>
        <v>0</v>
      </c>
      <c r="AA748" s="192"/>
    </row>
    <row r="749" spans="2:27" hidden="1">
      <c r="B749" s="189">
        <f t="shared" si="687"/>
        <v>0</v>
      </c>
      <c r="C749" s="189">
        <f t="shared" ca="1" si="688"/>
        <v>0</v>
      </c>
      <c r="D749" s="189">
        <f t="shared" si="689"/>
        <v>0</v>
      </c>
      <c r="E749" s="189">
        <f t="shared" ca="1" si="690"/>
        <v>0</v>
      </c>
      <c r="F749" s="189">
        <f t="shared" si="691"/>
        <v>0</v>
      </c>
      <c r="G749" s="189" cm="1">
        <f t="array" aca="1" ref="G749" ca="1">OFFSET(G749,-1,,,)+1</f>
        <v>744</v>
      </c>
      <c r="H749" s="189">
        <f t="shared" si="686"/>
        <v>0</v>
      </c>
      <c r="I749" s="189">
        <f t="shared" si="692"/>
        <v>0</v>
      </c>
      <c r="J749" s="179">
        <f t="shared" si="693"/>
        <v>0</v>
      </c>
      <c r="K749" s="173"/>
      <c r="L749" s="174" t="str" cm="1">
        <f t="array" aca="1" ref="L749" ca="1">IF($K749="",OFFSET(L749,-1,,,),K749)</f>
        <v>02.12.03.01.01</v>
      </c>
      <c r="M749" s="175" t="str" cm="1">
        <f t="array" aca="1" ref="M749" ca="1">IF(OR($K749=0,$K749=""),OFFSET(M749,-1,,,),O749)</f>
        <v>FABRICAÇÃO DE FORMA DE MADEIRA PARA BORDA DE LAJÃO, COM TABUAS E SARRAFOS - 2 APROVEITAMENTO</v>
      </c>
      <c r="N749" s="67" t="s">
        <v>443</v>
      </c>
      <c r="O749" s="68" t="s">
        <v>444</v>
      </c>
      <c r="P749" s="68"/>
      <c r="Q749" s="68" t="s">
        <v>3255</v>
      </c>
      <c r="R749" s="69">
        <v>0.65069999999999995</v>
      </c>
      <c r="S749" s="70">
        <v>35</v>
      </c>
      <c r="T749" s="70">
        <v>22.7745</v>
      </c>
      <c r="U749" s="67" t="s">
        <v>608</v>
      </c>
      <c r="V749" s="71" t="s">
        <v>609</v>
      </c>
      <c r="W749" s="171"/>
      <c r="X749" s="172"/>
      <c r="Y749" s="176">
        <f t="shared" si="695"/>
        <v>0</v>
      </c>
      <c r="AA749" s="192"/>
    </row>
    <row r="750" spans="2:27" hidden="1">
      <c r="B750" s="189">
        <f t="shared" si="687"/>
        <v>0</v>
      </c>
      <c r="C750" s="189">
        <f t="shared" ca="1" si="688"/>
        <v>0</v>
      </c>
      <c r="D750" s="189">
        <f t="shared" si="689"/>
        <v>0</v>
      </c>
      <c r="E750" s="189">
        <f t="shared" ca="1" si="690"/>
        <v>0</v>
      </c>
      <c r="F750" s="189">
        <f t="shared" si="691"/>
        <v>0</v>
      </c>
      <c r="G750" s="189" cm="1">
        <f t="array" aca="1" ref="G750" ca="1">OFFSET(G750,-1,,,)+1</f>
        <v>745</v>
      </c>
      <c r="H750" s="189">
        <f t="shared" si="686"/>
        <v>0</v>
      </c>
      <c r="I750" s="189">
        <f t="shared" si="692"/>
        <v>0</v>
      </c>
      <c r="J750" s="179">
        <f t="shared" si="693"/>
        <v>0</v>
      </c>
      <c r="K750" s="173"/>
      <c r="L750" s="174" t="str" cm="1">
        <f t="array" aca="1" ref="L750" ca="1">IF($K750="",OFFSET(L750,-1,,,),K750)</f>
        <v>02.12.03.01.01</v>
      </c>
      <c r="M750" s="175" t="str" cm="1">
        <f t="array" aca="1" ref="M750" ca="1">IF(OR($K750=0,$K750=""),OFFSET(M750,-1,,,),O750)</f>
        <v>FABRICAÇÃO DE FORMA DE MADEIRA PARA BORDA DE LAJÃO, COM TABUAS E SARRAFOS - 2 APROVEITAMENTO</v>
      </c>
      <c r="N750" s="67" t="s">
        <v>445</v>
      </c>
      <c r="O750" s="68" t="s">
        <v>446</v>
      </c>
      <c r="P750" s="68"/>
      <c r="Q750" s="68" t="s">
        <v>3258</v>
      </c>
      <c r="R750" s="69">
        <v>14.46</v>
      </c>
      <c r="S750" s="70">
        <v>18</v>
      </c>
      <c r="T750" s="70">
        <v>260.28000000000003</v>
      </c>
      <c r="U750" s="67" t="s">
        <v>608</v>
      </c>
      <c r="V750" s="71" t="s">
        <v>609</v>
      </c>
      <c r="W750" s="171"/>
      <c r="X750" s="172"/>
      <c r="Y750" s="176">
        <f t="shared" si="695"/>
        <v>0</v>
      </c>
      <c r="AA750" s="192"/>
    </row>
    <row r="751" spans="2:27">
      <c r="B751" s="189">
        <f t="shared" si="687"/>
        <v>0</v>
      </c>
      <c r="C751" s="189">
        <f t="shared" ca="1" si="688"/>
        <v>0</v>
      </c>
      <c r="D751" s="189">
        <f t="shared" si="689"/>
        <v>0</v>
      </c>
      <c r="E751" s="189">
        <f t="shared" ca="1" si="690"/>
        <v>0</v>
      </c>
      <c r="F751" s="189">
        <f t="shared" si="691"/>
        <v>0</v>
      </c>
      <c r="G751" s="189" cm="1">
        <f t="array" aca="1" ref="G751" ca="1">OFFSET(G751,-1,,,)+1</f>
        <v>746</v>
      </c>
      <c r="H751" s="189">
        <f t="shared" si="686"/>
        <v>0</v>
      </c>
      <c r="I751" s="189">
        <f t="shared" si="692"/>
        <v>0</v>
      </c>
      <c r="J751" s="179">
        <f t="shared" si="693"/>
        <v>0</v>
      </c>
      <c r="K751" s="173" t="s">
        <v>3343</v>
      </c>
      <c r="L751" s="174" t="str" cm="1">
        <f t="array" aca="1" ref="L751" ca="1">IF($K751="",OFFSET(L751,-1,,,),K751)</f>
        <v>02.12.03.01.02</v>
      </c>
      <c r="M751" s="175" t="str" cm="1">
        <f t="array" aca="1" ref="M751" ca="1">IF(OR($K751=0,$K751=""),OFFSET(M751,-1,,,),O751)</f>
        <v>PREPARAÇÃO PARA CONCRETAGEM DE RADIER</v>
      </c>
      <c r="N751" s="67" t="s">
        <v>439</v>
      </c>
      <c r="O751" s="68" t="s">
        <v>4285</v>
      </c>
      <c r="P751" s="68"/>
      <c r="Q751" s="68" t="s">
        <v>3258</v>
      </c>
      <c r="R751" s="69">
        <v>13.08</v>
      </c>
      <c r="S751" s="70">
        <v>55.215000000000003</v>
      </c>
      <c r="T751" s="70">
        <v>722.21220000000005</v>
      </c>
      <c r="U751" s="67"/>
      <c r="V751" s="71"/>
      <c r="W751" s="171"/>
      <c r="X751" s="172"/>
      <c r="Y751" s="176">
        <f t="shared" si="695"/>
        <v>0</v>
      </c>
      <c r="AA751" s="192"/>
    </row>
    <row r="752" spans="2:27" hidden="1">
      <c r="B752" s="189">
        <f t="shared" si="687"/>
        <v>0</v>
      </c>
      <c r="C752" s="189">
        <f t="shared" ca="1" si="688"/>
        <v>0</v>
      </c>
      <c r="D752" s="189">
        <f t="shared" si="689"/>
        <v>0</v>
      </c>
      <c r="E752" s="189">
        <f t="shared" ca="1" si="690"/>
        <v>0</v>
      </c>
      <c r="F752" s="189">
        <f t="shared" si="691"/>
        <v>0</v>
      </c>
      <c r="G752" s="189" cm="1">
        <f t="array" aca="1" ref="G752" ca="1">OFFSET(G752,-1,,,)+1</f>
        <v>747</v>
      </c>
      <c r="H752" s="189">
        <f t="shared" si="686"/>
        <v>0</v>
      </c>
      <c r="I752" s="189">
        <f t="shared" si="692"/>
        <v>0</v>
      </c>
      <c r="J752" s="179">
        <f t="shared" si="693"/>
        <v>0</v>
      </c>
      <c r="K752" s="173"/>
      <c r="L752" s="174" t="str" cm="1">
        <f t="array" aca="1" ref="L752" ca="1">IF($K752="",OFFSET(L752,-1,,,),K752)</f>
        <v>02.12.03.01.02</v>
      </c>
      <c r="M752" s="175" t="str" cm="1">
        <f t="array" aca="1" ref="M752" ca="1">IF(OR($K752=0,$K752=""),OFFSET(M752,-1,,,),O752)</f>
        <v>PREPARAÇÃO PARA CONCRETAGEM DE RADIER</v>
      </c>
      <c r="N752" s="67" t="s">
        <v>3842</v>
      </c>
      <c r="O752" s="68" t="s">
        <v>4286</v>
      </c>
      <c r="P752" s="68"/>
      <c r="Q752" s="68" t="s">
        <v>3258</v>
      </c>
      <c r="R752" s="69">
        <v>13.08</v>
      </c>
      <c r="S752" s="70">
        <v>20</v>
      </c>
      <c r="T752" s="70">
        <v>261.60000000000002</v>
      </c>
      <c r="U752" s="67" t="s">
        <v>608</v>
      </c>
      <c r="V752" s="71" t="s">
        <v>609</v>
      </c>
      <c r="W752" s="171"/>
      <c r="X752" s="172"/>
      <c r="Y752" s="176">
        <f t="shared" si="695"/>
        <v>0</v>
      </c>
      <c r="AA752" s="192"/>
    </row>
    <row r="753" spans="2:28" hidden="1">
      <c r="B753" s="189">
        <f t="shared" si="687"/>
        <v>0</v>
      </c>
      <c r="C753" s="189">
        <f t="shared" ca="1" si="688"/>
        <v>0</v>
      </c>
      <c r="D753" s="189">
        <f t="shared" si="689"/>
        <v>0</v>
      </c>
      <c r="E753" s="189">
        <f t="shared" ca="1" si="690"/>
        <v>0</v>
      </c>
      <c r="F753" s="189">
        <f t="shared" si="691"/>
        <v>0</v>
      </c>
      <c r="G753" s="189" cm="1">
        <f t="array" aca="1" ref="G753" ca="1">OFFSET(G753,-1,,,)+1</f>
        <v>748</v>
      </c>
      <c r="H753" s="189">
        <f t="shared" si="686"/>
        <v>0</v>
      </c>
      <c r="I753" s="189">
        <f t="shared" si="692"/>
        <v>0</v>
      </c>
      <c r="J753" s="179">
        <f t="shared" si="693"/>
        <v>0</v>
      </c>
      <c r="K753" s="173"/>
      <c r="L753" s="174" t="str" cm="1">
        <f t="array" aca="1" ref="L753" ca="1">IF($K753="",OFFSET(L753,-1,,,),K753)</f>
        <v>02.12.03.01.02</v>
      </c>
      <c r="M753" s="175" t="str" cm="1">
        <f t="array" aca="1" ref="M753" ca="1">IF(OR($K753=0,$K753=""),OFFSET(M753,-1,,,),O753)</f>
        <v>PREPARAÇÃO PARA CONCRETAGEM DE RADIER</v>
      </c>
      <c r="N753" s="67" t="s">
        <v>440</v>
      </c>
      <c r="O753" s="68" t="s">
        <v>441</v>
      </c>
      <c r="P753" s="68"/>
      <c r="Q753" s="68" t="s">
        <v>3258</v>
      </c>
      <c r="R753" s="69">
        <v>13.08</v>
      </c>
      <c r="S753" s="70">
        <v>12</v>
      </c>
      <c r="T753" s="70">
        <v>156.96</v>
      </c>
      <c r="U753" s="67" t="s">
        <v>608</v>
      </c>
      <c r="V753" s="71" t="s">
        <v>609</v>
      </c>
      <c r="W753" s="171"/>
      <c r="X753" s="172"/>
      <c r="Y753" s="176">
        <f t="shared" si="695"/>
        <v>0</v>
      </c>
      <c r="AA753" s="192"/>
      <c r="AB753" s="193"/>
    </row>
    <row r="754" spans="2:28" hidden="1">
      <c r="B754" s="189">
        <f t="shared" si="687"/>
        <v>0</v>
      </c>
      <c r="C754" s="189">
        <f t="shared" ca="1" si="688"/>
        <v>0</v>
      </c>
      <c r="D754" s="189">
        <f t="shared" si="689"/>
        <v>0</v>
      </c>
      <c r="E754" s="189">
        <f t="shared" ca="1" si="690"/>
        <v>0</v>
      </c>
      <c r="F754" s="189">
        <f t="shared" si="691"/>
        <v>0</v>
      </c>
      <c r="G754" s="189" cm="1">
        <f t="array" aca="1" ref="G754" ca="1">OFFSET(G754,-1,,,)+1</f>
        <v>749</v>
      </c>
      <c r="H754" s="189">
        <f t="shared" si="686"/>
        <v>0</v>
      </c>
      <c r="I754" s="189">
        <f t="shared" si="692"/>
        <v>0</v>
      </c>
      <c r="J754" s="179">
        <f t="shared" si="693"/>
        <v>0</v>
      </c>
      <c r="K754" s="173"/>
      <c r="L754" s="174" t="str" cm="1">
        <f t="array" aca="1" ref="L754" ca="1">IF($K754="",OFFSET(L754,-1,,,),K754)</f>
        <v>02.12.03.01.02</v>
      </c>
      <c r="M754" s="175" t="str" cm="1">
        <f t="array" aca="1" ref="M754" ca="1">IF(OR($K754=0,$K754=""),OFFSET(M754,-1,,,),O754)</f>
        <v>PREPARAÇÃO PARA CONCRETAGEM DE RADIER</v>
      </c>
      <c r="N754" s="67" t="s">
        <v>177</v>
      </c>
      <c r="O754" s="68" t="s">
        <v>178</v>
      </c>
      <c r="P754" s="68"/>
      <c r="Q754" s="68" t="s">
        <v>3256</v>
      </c>
      <c r="R754" s="69"/>
      <c r="S754" s="70"/>
      <c r="T754" s="70">
        <v>0</v>
      </c>
      <c r="U754" s="67" t="s">
        <v>608</v>
      </c>
      <c r="V754" s="71" t="s">
        <v>609</v>
      </c>
      <c r="W754" s="171"/>
      <c r="X754" s="172"/>
      <c r="Y754" s="176">
        <f t="shared" si="695"/>
        <v>0</v>
      </c>
      <c r="AA754" s="192"/>
      <c r="AB754" s="193"/>
    </row>
    <row r="755" spans="2:28" hidden="1">
      <c r="B755" s="189">
        <f t="shared" si="687"/>
        <v>0</v>
      </c>
      <c r="C755" s="189">
        <f t="shared" ca="1" si="688"/>
        <v>0</v>
      </c>
      <c r="D755" s="189">
        <f t="shared" si="689"/>
        <v>0</v>
      </c>
      <c r="E755" s="189">
        <f t="shared" ca="1" si="690"/>
        <v>0</v>
      </c>
      <c r="F755" s="189">
        <f t="shared" si="691"/>
        <v>0</v>
      </c>
      <c r="G755" s="189" cm="1">
        <f t="array" aca="1" ref="G755" ca="1">OFFSET(G755,-1,,,)+1</f>
        <v>750</v>
      </c>
      <c r="H755" s="189">
        <f t="shared" si="686"/>
        <v>0</v>
      </c>
      <c r="I755" s="189">
        <f t="shared" si="692"/>
        <v>0</v>
      </c>
      <c r="J755" s="179">
        <f t="shared" si="693"/>
        <v>0</v>
      </c>
      <c r="K755" s="173"/>
      <c r="L755" s="174" t="str" cm="1">
        <f t="array" aca="1" ref="L755" ca="1">IF($K755="",OFFSET(L755,-1,,,),K755)</f>
        <v>02.12.03.01.02</v>
      </c>
      <c r="M755" s="175" t="str" cm="1">
        <f t="array" aca="1" ref="M755" ca="1">IF(OR($K755=0,$K755=""),OFFSET(M755,-1,,,),O755)</f>
        <v>PREPARAÇÃO PARA CONCRETAGEM DE RADIER</v>
      </c>
      <c r="N755" s="67" t="s">
        <v>240</v>
      </c>
      <c r="O755" s="68" t="s">
        <v>179</v>
      </c>
      <c r="P755" s="68"/>
      <c r="Q755" s="68" t="s">
        <v>3255</v>
      </c>
      <c r="R755" s="69">
        <v>158.26800000000006</v>
      </c>
      <c r="S755" s="70">
        <v>0.75000000000000011</v>
      </c>
      <c r="T755" s="70">
        <v>118.70100000000006</v>
      </c>
      <c r="U755" s="67" t="s">
        <v>608</v>
      </c>
      <c r="V755" s="71" t="s">
        <v>609</v>
      </c>
      <c r="W755" s="171"/>
      <c r="X755" s="172"/>
      <c r="Y755" s="176">
        <f t="shared" si="695"/>
        <v>0</v>
      </c>
      <c r="AA755" s="192"/>
      <c r="AB755" s="193"/>
    </row>
    <row r="756" spans="2:28" hidden="1">
      <c r="B756" s="189">
        <f t="shared" si="687"/>
        <v>0</v>
      </c>
      <c r="C756" s="189">
        <f t="shared" ca="1" si="688"/>
        <v>0</v>
      </c>
      <c r="D756" s="189">
        <f t="shared" si="689"/>
        <v>0</v>
      </c>
      <c r="E756" s="189">
        <f t="shared" ca="1" si="690"/>
        <v>0</v>
      </c>
      <c r="F756" s="189">
        <f t="shared" si="691"/>
        <v>0</v>
      </c>
      <c r="G756" s="189" cm="1">
        <f t="array" aca="1" ref="G756" ca="1">OFFSET(G756,-1,,,)+1</f>
        <v>751</v>
      </c>
      <c r="H756" s="189">
        <f t="shared" si="686"/>
        <v>0</v>
      </c>
      <c r="I756" s="189">
        <f t="shared" si="692"/>
        <v>0</v>
      </c>
      <c r="J756" s="179">
        <f t="shared" si="693"/>
        <v>0</v>
      </c>
      <c r="K756" s="173"/>
      <c r="L756" s="174" t="str" cm="1">
        <f t="array" aca="1" ref="L756" ca="1">IF($K756="",OFFSET(L756,-1,,,),K756)</f>
        <v>02.12.03.01.02</v>
      </c>
      <c r="M756" s="175" t="str" cm="1">
        <f t="array" aca="1" ref="M756" ca="1">IF(OR($K756=0,$K756=""),OFFSET(M756,-1,,,),O756)</f>
        <v>PREPARAÇÃO PARA CONCRETAGEM DE RADIER</v>
      </c>
      <c r="N756" s="67" t="s">
        <v>180</v>
      </c>
      <c r="O756" s="68" t="s">
        <v>181</v>
      </c>
      <c r="P756" s="68"/>
      <c r="Q756" s="68" t="s">
        <v>3256</v>
      </c>
      <c r="R756" s="69">
        <v>0.48703379999999996</v>
      </c>
      <c r="S756" s="70">
        <v>200.00000000000003</v>
      </c>
      <c r="T756" s="70">
        <v>97.406760000000006</v>
      </c>
      <c r="U756" s="67" t="s">
        <v>608</v>
      </c>
      <c r="V756" s="71" t="s">
        <v>609</v>
      </c>
      <c r="W756" s="171"/>
      <c r="X756" s="172"/>
      <c r="Y756" s="176">
        <f t="shared" si="695"/>
        <v>0</v>
      </c>
      <c r="AA756" s="192"/>
      <c r="AB756" s="193"/>
    </row>
    <row r="757" spans="2:28" hidden="1">
      <c r="B757" s="189">
        <f t="shared" si="687"/>
        <v>0</v>
      </c>
      <c r="C757" s="189">
        <f t="shared" ca="1" si="688"/>
        <v>0</v>
      </c>
      <c r="D757" s="189">
        <f t="shared" si="689"/>
        <v>0</v>
      </c>
      <c r="E757" s="189">
        <f t="shared" ca="1" si="690"/>
        <v>0</v>
      </c>
      <c r="F757" s="189">
        <f t="shared" si="691"/>
        <v>0</v>
      </c>
      <c r="G757" s="189" cm="1">
        <f t="array" aca="1" ref="G757" ca="1">OFFSET(G757,-1,,,)+1</f>
        <v>752</v>
      </c>
      <c r="H757" s="189">
        <f t="shared" si="686"/>
        <v>0</v>
      </c>
      <c r="I757" s="189">
        <f t="shared" si="692"/>
        <v>0</v>
      </c>
      <c r="J757" s="179">
        <f t="shared" si="693"/>
        <v>0</v>
      </c>
      <c r="K757" s="173"/>
      <c r="L757" s="174" t="str" cm="1">
        <f t="array" aca="1" ref="L757" ca="1">IF($K757="",OFFSET(L757,-1,,,),K757)</f>
        <v>02.12.03.01.02</v>
      </c>
      <c r="M757" s="175" t="str" cm="1">
        <f t="array" aca="1" ref="M757" ca="1">IF(OR($K757=0,$K757=""),OFFSET(M757,-1,,,),O757)</f>
        <v>PREPARAÇÃO PARA CONCRETAGEM DE RADIER</v>
      </c>
      <c r="N757" s="67" t="s">
        <v>182</v>
      </c>
      <c r="O757" s="68" t="s">
        <v>183</v>
      </c>
      <c r="P757" s="68"/>
      <c r="Q757" s="68" t="s">
        <v>3256</v>
      </c>
      <c r="R757" s="69">
        <v>0.44962499999999994</v>
      </c>
      <c r="S757" s="70">
        <v>140</v>
      </c>
      <c r="T757" s="70">
        <v>62.947499999999991</v>
      </c>
      <c r="U757" s="67" t="s">
        <v>608</v>
      </c>
      <c r="V757" s="71" t="s">
        <v>609</v>
      </c>
      <c r="W757" s="171"/>
      <c r="X757" s="172"/>
      <c r="Y757" s="176">
        <f t="shared" si="695"/>
        <v>0</v>
      </c>
      <c r="AA757" s="192"/>
      <c r="AB757" s="193"/>
    </row>
    <row r="758" spans="2:28" hidden="1">
      <c r="B758" s="189">
        <f t="shared" si="687"/>
        <v>0</v>
      </c>
      <c r="C758" s="189">
        <f t="shared" ca="1" si="688"/>
        <v>0</v>
      </c>
      <c r="D758" s="189">
        <f t="shared" si="689"/>
        <v>0</v>
      </c>
      <c r="E758" s="189">
        <f t="shared" ca="1" si="690"/>
        <v>0</v>
      </c>
      <c r="F758" s="189">
        <f t="shared" si="691"/>
        <v>0</v>
      </c>
      <c r="G758" s="189" cm="1">
        <f t="array" aca="1" ref="G758" ca="1">OFFSET(G758,-1,,,)+1</f>
        <v>753</v>
      </c>
      <c r="H758" s="189">
        <f t="shared" si="686"/>
        <v>0</v>
      </c>
      <c r="I758" s="189">
        <f t="shared" si="692"/>
        <v>0</v>
      </c>
      <c r="J758" s="179">
        <f t="shared" si="693"/>
        <v>0</v>
      </c>
      <c r="K758" s="173"/>
      <c r="L758" s="174" t="str" cm="1">
        <f t="array" aca="1" ref="L758" ca="1">IF($K758="",OFFSET(L758,-1,,,),K758)</f>
        <v>02.12.03.01.02</v>
      </c>
      <c r="M758" s="175" t="str" cm="1">
        <f t="array" aca="1" ref="M758" ca="1">IF(OR($K758=0,$K758=""),OFFSET(M758,-1,,,),O758)</f>
        <v>PREPARAÇÃO PARA CONCRETAGEM DE RADIER</v>
      </c>
      <c r="N758" s="67" t="s">
        <v>184</v>
      </c>
      <c r="O758" s="68" t="s">
        <v>185</v>
      </c>
      <c r="P758" s="68"/>
      <c r="Q758" s="68" t="s">
        <v>3256</v>
      </c>
      <c r="R758" s="69">
        <v>0.18920220000000001</v>
      </c>
      <c r="S758" s="70">
        <v>130</v>
      </c>
      <c r="T758" s="70">
        <v>24.596286000000003</v>
      </c>
      <c r="U758" s="67" t="s">
        <v>608</v>
      </c>
      <c r="V758" s="71" t="s">
        <v>609</v>
      </c>
      <c r="W758" s="171"/>
      <c r="X758" s="172"/>
      <c r="Y758" s="176">
        <f t="shared" si="695"/>
        <v>0</v>
      </c>
      <c r="AA758" s="192"/>
      <c r="AB758" s="193"/>
    </row>
    <row r="759" spans="2:28">
      <c r="B759" s="189">
        <f>IF(J759=0,0,U759)</f>
        <v>0</v>
      </c>
      <c r="C759" s="189">
        <f ca="1">IF(OR(J759=0,I759=0),0,IF(_xlfn.IFNA(MATCH(B759,OFFSET($B$5,,,$G759,),),0)&gt;0,0,MAX(OFFSET($C$5,,,$G759,))+1))</f>
        <v>0</v>
      </c>
      <c r="D759" s="189">
        <f>IF(J759=0,0,N759&amp;"-"&amp;U759)</f>
        <v>0</v>
      </c>
      <c r="E759" s="189">
        <f ca="1">IF(OR(J759=0,I759=0),0,IF(_xlfn.IFNA(MATCH(D759,OFFSET($D$5,,,$G759,),),0)&gt;0,0,_xlfn.MAXIFS(OFFSET($E$5,,,$G759,),OFFSET($J$5,,,$G759,),J759)+1))</f>
        <v>0</v>
      </c>
      <c r="F759" s="189">
        <f>IF(J759=0,0,E759&amp;"-"&amp;N759)</f>
        <v>0</v>
      </c>
      <c r="G759" s="189" cm="1">
        <f t="array" aca="1" ref="G759" ca="1">OFFSET(G759,-1,,,)+1</f>
        <v>754</v>
      </c>
      <c r="H759" s="189">
        <f>IF(OR($K759=0,$K759=""),$W759,0)</f>
        <v>0</v>
      </c>
      <c r="I759" s="189">
        <f>H759*R759</f>
        <v>0</v>
      </c>
      <c r="J759" s="179">
        <f>IF(AND(I759&lt;&gt;0,OR(K759=0,K759="")),N759&amp;" - Mapa",0)</f>
        <v>0</v>
      </c>
      <c r="K759" s="173" t="s">
        <v>3344</v>
      </c>
      <c r="L759" s="174" t="str" cm="1">
        <f t="array" aca="1" ref="L759" ca="1">IF($K759="",OFFSET(L759,-1,,,),K759)</f>
        <v>02.12.03.01.03</v>
      </c>
      <c r="M759" s="175" t="str" cm="1">
        <f t="array" aca="1" ref="M759" ca="1">IF(OR($K759=0,$K759=""),OFFSET(M759,-1,,,),O759)</f>
        <v>AÇO CA50 8,00MM - CORTADO E DOBRADO</v>
      </c>
      <c r="N759" s="67" t="s">
        <v>452</v>
      </c>
      <c r="O759" s="68" t="s">
        <v>453</v>
      </c>
      <c r="P759" s="68"/>
      <c r="Q759" s="68" t="s">
        <v>3255</v>
      </c>
      <c r="R759" s="69">
        <v>470.88</v>
      </c>
      <c r="S759" s="70">
        <v>6.8769999999999998</v>
      </c>
      <c r="T759" s="70">
        <v>3238.2417599999999</v>
      </c>
      <c r="U759" s="67"/>
      <c r="V759" s="71"/>
      <c r="W759" s="171"/>
      <c r="X759" s="172"/>
      <c r="Y759" s="176">
        <f>X759+W759</f>
        <v>0</v>
      </c>
      <c r="AA759" s="192"/>
      <c r="AB759" s="193"/>
    </row>
    <row r="760" spans="2:28" hidden="1">
      <c r="B760" s="189">
        <f t="shared" ref="B760:B763" si="696">IF(J760=0,0,U760)</f>
        <v>0</v>
      </c>
      <c r="C760" s="189">
        <f t="shared" ref="C760:C763" ca="1" si="697">IF(OR(J760=0,I760=0),0,IF(_xlfn.IFNA(MATCH(B760,OFFSET($B$5,,,$G760,),),0)&gt;0,0,MAX(OFFSET($C$5,,,$G760,))+1))</f>
        <v>0</v>
      </c>
      <c r="D760" s="189">
        <f t="shared" ref="D760:D763" si="698">IF(J760=0,0,N760&amp;"-"&amp;U760)</f>
        <v>0</v>
      </c>
      <c r="E760" s="189">
        <f t="shared" ref="E760:E763" ca="1" si="699">IF(OR(J760=0,I760=0),0,IF(_xlfn.IFNA(MATCH(D760,OFFSET($D$5,,,$G760,),),0)&gt;0,0,_xlfn.MAXIFS(OFFSET($E$5,,,$G760,),OFFSET($J$5,,,$G760,),J760)+1))</f>
        <v>0</v>
      </c>
      <c r="F760" s="189">
        <f t="shared" ref="F760:F763" si="700">IF(J760=0,0,E760&amp;"-"&amp;N760)</f>
        <v>0</v>
      </c>
      <c r="G760" s="189" cm="1">
        <f t="array" aca="1" ref="G760" ca="1">OFFSET(G760,-1,,,)+1</f>
        <v>755</v>
      </c>
      <c r="H760" s="189">
        <f t="shared" ref="H760:H763" si="701">IF(OR($K760=0,$K760=""),$W760,0)</f>
        <v>0</v>
      </c>
      <c r="I760" s="189">
        <f t="shared" ref="I760:I763" si="702">H760*R760</f>
        <v>0</v>
      </c>
      <c r="J760" s="179">
        <f t="shared" ref="J760:J763" si="703">IF(AND(I760&lt;&gt;0,OR(K760=0,K760="")),N760&amp;" - Mapa",0)</f>
        <v>0</v>
      </c>
      <c r="K760" s="173"/>
      <c r="L760" s="174" t="str" cm="1">
        <f t="array" aca="1" ref="L760" ca="1">IF($K760="",OFFSET(L760,-1,,,),K760)</f>
        <v>02.12.03.01.03</v>
      </c>
      <c r="M760" s="175" t="str" cm="1">
        <f t="array" aca="1" ref="M760" ca="1">IF(OR($K760=0,$K760=""),OFFSET(M760,-1,,,),O760)</f>
        <v>AÇO CA50 8,00MM - CORTADO E DOBRADO</v>
      </c>
      <c r="N760" s="67" t="s">
        <v>306</v>
      </c>
      <c r="O760" s="68" t="s">
        <v>307</v>
      </c>
      <c r="P760" s="68"/>
      <c r="Q760" s="68" t="s">
        <v>3255</v>
      </c>
      <c r="R760" s="69">
        <v>4.7088000000000001</v>
      </c>
      <c r="S760" s="70">
        <v>11</v>
      </c>
      <c r="T760" s="70">
        <v>51.796800000000005</v>
      </c>
      <c r="U760" s="67" t="s">
        <v>608</v>
      </c>
      <c r="V760" s="71" t="s">
        <v>609</v>
      </c>
      <c r="W760" s="171"/>
      <c r="X760" s="172"/>
      <c r="Y760" s="176">
        <f t="shared" ref="Y760:Y763" si="704">X760+W760</f>
        <v>0</v>
      </c>
      <c r="AA760" s="192"/>
      <c r="AB760" s="193"/>
    </row>
    <row r="761" spans="2:28" hidden="1">
      <c r="B761" s="189">
        <f t="shared" si="696"/>
        <v>0</v>
      </c>
      <c r="C761" s="189">
        <f t="shared" ca="1" si="697"/>
        <v>0</v>
      </c>
      <c r="D761" s="189">
        <f t="shared" si="698"/>
        <v>0</v>
      </c>
      <c r="E761" s="189">
        <f t="shared" ca="1" si="699"/>
        <v>0</v>
      </c>
      <c r="F761" s="189">
        <f t="shared" si="700"/>
        <v>0</v>
      </c>
      <c r="G761" s="189" cm="1">
        <f t="array" aca="1" ref="G761" ca="1">OFFSET(G761,-1,,,)+1</f>
        <v>756</v>
      </c>
      <c r="H761" s="189">
        <f t="shared" si="701"/>
        <v>0</v>
      </c>
      <c r="I761" s="189">
        <f t="shared" si="702"/>
        <v>0</v>
      </c>
      <c r="J761" s="179">
        <f t="shared" si="703"/>
        <v>0</v>
      </c>
      <c r="K761" s="173"/>
      <c r="L761" s="174" t="str" cm="1">
        <f t="array" aca="1" ref="L761" ca="1">IF($K761="",OFFSET(L761,-1,,,),K761)</f>
        <v>02.12.03.01.03</v>
      </c>
      <c r="M761" s="175" t="str" cm="1">
        <f t="array" aca="1" ref="M761" ca="1">IF(OR($K761=0,$K761=""),OFFSET(M761,-1,,,),O761)</f>
        <v>AÇO CA50 8,00MM - CORTADO E DOBRADO</v>
      </c>
      <c r="N761" s="67" t="s">
        <v>401</v>
      </c>
      <c r="O761" s="68" t="s">
        <v>402</v>
      </c>
      <c r="P761" s="68"/>
      <c r="Q761" s="68" t="s">
        <v>3255</v>
      </c>
      <c r="R761" s="69">
        <v>475.58879999999999</v>
      </c>
      <c r="S761" s="70">
        <v>6</v>
      </c>
      <c r="T761" s="70">
        <v>2853.5328</v>
      </c>
      <c r="U761" s="67" t="s">
        <v>608</v>
      </c>
      <c r="V761" s="71" t="s">
        <v>609</v>
      </c>
      <c r="W761" s="171"/>
      <c r="X761" s="172"/>
      <c r="Y761" s="176">
        <f t="shared" si="704"/>
        <v>0</v>
      </c>
      <c r="AA761" s="192"/>
      <c r="AB761" s="193"/>
    </row>
    <row r="762" spans="2:28" hidden="1">
      <c r="B762" s="189">
        <f t="shared" si="696"/>
        <v>0</v>
      </c>
      <c r="C762" s="189">
        <f t="shared" ca="1" si="697"/>
        <v>0</v>
      </c>
      <c r="D762" s="189">
        <f t="shared" si="698"/>
        <v>0</v>
      </c>
      <c r="E762" s="189">
        <f t="shared" ca="1" si="699"/>
        <v>0</v>
      </c>
      <c r="F762" s="189">
        <f t="shared" si="700"/>
        <v>0</v>
      </c>
      <c r="G762" s="189" cm="1">
        <f t="array" aca="1" ref="G762" ca="1">OFFSET(G762,-1,,,)+1</f>
        <v>757</v>
      </c>
      <c r="H762" s="189">
        <f t="shared" si="701"/>
        <v>0</v>
      </c>
      <c r="I762" s="189">
        <f t="shared" si="702"/>
        <v>0</v>
      </c>
      <c r="J762" s="179">
        <f t="shared" si="703"/>
        <v>0</v>
      </c>
      <c r="K762" s="173"/>
      <c r="L762" s="174" t="str" cm="1">
        <f t="array" aca="1" ref="L762" ca="1">IF($K762="",OFFSET(L762,-1,,,),K762)</f>
        <v>02.12.03.01.03</v>
      </c>
      <c r="M762" s="175" t="str" cm="1">
        <f t="array" aca="1" ref="M762" ca="1">IF(OR($K762=0,$K762=""),OFFSET(M762,-1,,,),O762)</f>
        <v>AÇO CA50 8,00MM - CORTADO E DOBRADO</v>
      </c>
      <c r="N762" s="67" t="s">
        <v>405</v>
      </c>
      <c r="O762" s="68" t="s">
        <v>406</v>
      </c>
      <c r="P762" s="68"/>
      <c r="Q762" s="68" t="s">
        <v>3255</v>
      </c>
      <c r="R762" s="69">
        <v>475.58879999999999</v>
      </c>
      <c r="S762" s="70">
        <v>0.7</v>
      </c>
      <c r="T762" s="70">
        <v>332.91215999999997</v>
      </c>
      <c r="U762" s="67" t="s">
        <v>608</v>
      </c>
      <c r="V762" s="71" t="s">
        <v>609</v>
      </c>
      <c r="W762" s="171"/>
      <c r="X762" s="172"/>
      <c r="Y762" s="176">
        <f t="shared" si="704"/>
        <v>0</v>
      </c>
      <c r="AA762" s="192"/>
      <c r="AB762" s="193"/>
    </row>
    <row r="763" spans="2:28">
      <c r="B763" s="189">
        <f t="shared" si="696"/>
        <v>0</v>
      </c>
      <c r="C763" s="189">
        <f t="shared" ca="1" si="697"/>
        <v>0</v>
      </c>
      <c r="D763" s="189">
        <f t="shared" si="698"/>
        <v>0</v>
      </c>
      <c r="E763" s="189">
        <f t="shared" ca="1" si="699"/>
        <v>0</v>
      </c>
      <c r="F763" s="189">
        <f t="shared" si="700"/>
        <v>0</v>
      </c>
      <c r="G763" s="189" cm="1">
        <f t="array" aca="1" ref="G763" ca="1">OFFSET(G763,-1,,,)+1</f>
        <v>758</v>
      </c>
      <c r="H763" s="189">
        <f t="shared" si="701"/>
        <v>0</v>
      </c>
      <c r="I763" s="189">
        <f t="shared" si="702"/>
        <v>0</v>
      </c>
      <c r="J763" s="179">
        <f t="shared" si="703"/>
        <v>0</v>
      </c>
      <c r="K763" s="173" t="s">
        <v>3345</v>
      </c>
      <c r="L763" s="174" t="str" cm="1">
        <f t="array" aca="1" ref="L763" ca="1">IF($K763="",OFFSET(L763,-1,,,),K763)</f>
        <v>02.12.03.01.04</v>
      </c>
      <c r="M763" s="175" t="str" cm="1">
        <f t="array" aca="1" ref="M763" ca="1">IF(OR($K763=0,$K763=""),OFFSET(M763,-1,,,),O763)</f>
        <v>ESPAÇADOR TRELIÇADO COMP:2.00M H=12CM</v>
      </c>
      <c r="N763" s="67" t="s">
        <v>511</v>
      </c>
      <c r="O763" s="68" t="s">
        <v>4331</v>
      </c>
      <c r="P763" s="68"/>
      <c r="Q763" s="68" t="s">
        <v>3253</v>
      </c>
      <c r="R763" s="69">
        <v>14</v>
      </c>
      <c r="S763" s="70">
        <v>9</v>
      </c>
      <c r="T763" s="70">
        <v>126</v>
      </c>
      <c r="U763" s="67"/>
      <c r="V763" s="71"/>
      <c r="W763" s="171"/>
      <c r="X763" s="172"/>
      <c r="Y763" s="176">
        <f t="shared" si="704"/>
        <v>0</v>
      </c>
      <c r="AA763" s="192"/>
      <c r="AB763" s="193"/>
    </row>
    <row r="764" spans="2:28" hidden="1">
      <c r="B764" s="189">
        <f t="shared" si="687"/>
        <v>0</v>
      </c>
      <c r="C764" s="189">
        <f t="shared" ca="1" si="688"/>
        <v>0</v>
      </c>
      <c r="D764" s="189">
        <f t="shared" si="689"/>
        <v>0</v>
      </c>
      <c r="E764" s="189">
        <f t="shared" ca="1" si="690"/>
        <v>0</v>
      </c>
      <c r="F764" s="189">
        <f t="shared" si="691"/>
        <v>0</v>
      </c>
      <c r="G764" s="189" cm="1">
        <f t="array" aca="1" ref="G764" ca="1">OFFSET(G764,-1,,,)+1</f>
        <v>759</v>
      </c>
      <c r="H764" s="189">
        <f t="shared" si="686"/>
        <v>0</v>
      </c>
      <c r="I764" s="189">
        <f t="shared" si="692"/>
        <v>0</v>
      </c>
      <c r="J764" s="179">
        <f t="shared" si="693"/>
        <v>0</v>
      </c>
      <c r="K764" s="173"/>
      <c r="L764" s="174" t="str" cm="1">
        <f t="array" aca="1" ref="L764" ca="1">IF($K764="",OFFSET(L764,-1,,,),K764)</f>
        <v>02.12.03.01.04</v>
      </c>
      <c r="M764" s="175" t="str" cm="1">
        <f t="array" aca="1" ref="M764" ca="1">IF(OR($K764=0,$K764=""),OFFSET(M764,-1,,,),O764)</f>
        <v>ESPAÇADOR TRELIÇADO COMP:2.00M H=12CM</v>
      </c>
      <c r="N764" s="67" t="s">
        <v>512</v>
      </c>
      <c r="O764" s="68" t="s">
        <v>513</v>
      </c>
      <c r="P764" s="68"/>
      <c r="Q764" s="68" t="s">
        <v>3260</v>
      </c>
      <c r="R764" s="69">
        <v>7</v>
      </c>
      <c r="S764" s="70">
        <v>18</v>
      </c>
      <c r="T764" s="70">
        <v>126</v>
      </c>
      <c r="U764" s="67" t="s">
        <v>608</v>
      </c>
      <c r="V764" s="71" t="s">
        <v>609</v>
      </c>
      <c r="W764" s="171"/>
      <c r="X764" s="172"/>
      <c r="Y764" s="176">
        <f t="shared" si="695"/>
        <v>0</v>
      </c>
      <c r="AA764" s="192"/>
      <c r="AB764" s="193"/>
    </row>
    <row r="765" spans="2:28">
      <c r="B765" s="189">
        <f t="shared" si="687"/>
        <v>0</v>
      </c>
      <c r="C765" s="189">
        <f t="shared" ca="1" si="688"/>
        <v>0</v>
      </c>
      <c r="D765" s="189">
        <f t="shared" si="689"/>
        <v>0</v>
      </c>
      <c r="E765" s="189">
        <f t="shared" ca="1" si="690"/>
        <v>0</v>
      </c>
      <c r="F765" s="189">
        <f t="shared" si="691"/>
        <v>0</v>
      </c>
      <c r="G765" s="189" cm="1">
        <f t="array" aca="1" ref="G765" ca="1">OFFSET(G765,-1,,,)+1</f>
        <v>760</v>
      </c>
      <c r="H765" s="189">
        <f t="shared" si="686"/>
        <v>0</v>
      </c>
      <c r="I765" s="189">
        <f t="shared" si="692"/>
        <v>0</v>
      </c>
      <c r="J765" s="179">
        <f t="shared" si="693"/>
        <v>0</v>
      </c>
      <c r="K765" s="173" t="s">
        <v>3346</v>
      </c>
      <c r="L765" s="174" t="str" cm="1">
        <f t="array" aca="1" ref="L765" ca="1">IF($K765="",OFFSET(L765,-1,,,),K765)</f>
        <v>02.12.03.01.05</v>
      </c>
      <c r="M765" s="175" t="str" cm="1">
        <f t="array" aca="1" ref="M765" ca="1">IF(OR($K765=0,$K765=""),OFFSET(M765,-1,,,),O765)</f>
        <v>CONCRETO FCK 30 MPA SLUMP 12 APLICADO EM PEÇAS ESTRUTURAIS COM BOMBA ESTACIONÁRIA</v>
      </c>
      <c r="N765" s="67" t="s">
        <v>3884</v>
      </c>
      <c r="O765" s="68" t="s">
        <v>4376</v>
      </c>
      <c r="P765" s="68"/>
      <c r="Q765" s="68" t="s">
        <v>3256</v>
      </c>
      <c r="R765" s="69">
        <v>3.9239999999999999</v>
      </c>
      <c r="S765" s="70">
        <v>476.68950000000001</v>
      </c>
      <c r="T765" s="70">
        <v>1870.5295980000001</v>
      </c>
      <c r="U765" s="67"/>
      <c r="V765" s="71"/>
      <c r="W765" s="171"/>
      <c r="X765" s="172"/>
      <c r="Y765" s="176">
        <f t="shared" si="695"/>
        <v>0</v>
      </c>
      <c r="AA765" s="192"/>
      <c r="AB765" s="193"/>
    </row>
    <row r="766" spans="2:28" hidden="1">
      <c r="B766" s="189">
        <f t="shared" si="687"/>
        <v>0</v>
      </c>
      <c r="C766" s="189">
        <f t="shared" ca="1" si="688"/>
        <v>0</v>
      </c>
      <c r="D766" s="189">
        <f t="shared" si="689"/>
        <v>0</v>
      </c>
      <c r="E766" s="189">
        <f t="shared" ca="1" si="690"/>
        <v>0</v>
      </c>
      <c r="F766" s="189">
        <f t="shared" si="691"/>
        <v>0</v>
      </c>
      <c r="G766" s="189" cm="1">
        <f t="array" aca="1" ref="G766" ca="1">OFFSET(G766,-1,,,)+1</f>
        <v>761</v>
      </c>
      <c r="H766" s="189">
        <f t="shared" si="686"/>
        <v>0</v>
      </c>
      <c r="I766" s="189">
        <f t="shared" si="692"/>
        <v>0</v>
      </c>
      <c r="J766" s="179">
        <f t="shared" si="693"/>
        <v>0</v>
      </c>
      <c r="K766" s="173"/>
      <c r="L766" s="174" t="str" cm="1">
        <f t="array" aca="1" ref="L766" ca="1">IF($K766="",OFFSET(L766,-1,,,),K766)</f>
        <v>02.12.03.01.05</v>
      </c>
      <c r="M766" s="175" t="str" cm="1">
        <f t="array" aca="1" ref="M766" ca="1">IF(OR($K766=0,$K766=""),OFFSET(M766,-1,,,),O766)</f>
        <v>CONCRETO FCK 30 MPA SLUMP 12 APLICADO EM PEÇAS ESTRUTURAIS COM BOMBA ESTACIONÁRIA</v>
      </c>
      <c r="N766" s="67" t="s">
        <v>240</v>
      </c>
      <c r="O766" s="68" t="s">
        <v>179</v>
      </c>
      <c r="P766" s="68"/>
      <c r="Q766" s="68" t="s">
        <v>3255</v>
      </c>
      <c r="R766" s="69">
        <v>10.16316</v>
      </c>
      <c r="S766" s="70">
        <v>0.75</v>
      </c>
      <c r="T766" s="70">
        <v>7.6223700000000001</v>
      </c>
      <c r="U766" s="67" t="s">
        <v>608</v>
      </c>
      <c r="V766" s="71" t="s">
        <v>609</v>
      </c>
      <c r="W766" s="171"/>
      <c r="X766" s="172"/>
      <c r="Y766" s="176">
        <f t="shared" si="695"/>
        <v>0</v>
      </c>
      <c r="AA766" s="192"/>
      <c r="AB766" s="193"/>
    </row>
    <row r="767" spans="2:28" hidden="1">
      <c r="B767" s="189">
        <f t="shared" si="687"/>
        <v>0</v>
      </c>
      <c r="C767" s="189">
        <f t="shared" ca="1" si="688"/>
        <v>0</v>
      </c>
      <c r="D767" s="189">
        <f t="shared" si="689"/>
        <v>0</v>
      </c>
      <c r="E767" s="189">
        <f t="shared" ca="1" si="690"/>
        <v>0</v>
      </c>
      <c r="F767" s="189">
        <f t="shared" si="691"/>
        <v>0</v>
      </c>
      <c r="G767" s="189" cm="1">
        <f t="array" aca="1" ref="G767" ca="1">OFFSET(G767,-1,,,)+1</f>
        <v>762</v>
      </c>
      <c r="H767" s="189">
        <f t="shared" si="686"/>
        <v>0</v>
      </c>
      <c r="I767" s="189">
        <f t="shared" si="692"/>
        <v>0</v>
      </c>
      <c r="J767" s="179">
        <f t="shared" si="693"/>
        <v>0</v>
      </c>
      <c r="K767" s="173"/>
      <c r="L767" s="174" t="str" cm="1">
        <f t="array" aca="1" ref="L767" ca="1">IF($K767="",OFFSET(L767,-1,,,),K767)</f>
        <v>02.12.03.01.05</v>
      </c>
      <c r="M767" s="175" t="str" cm="1">
        <f t="array" aca="1" ref="M767" ca="1">IF(OR($K767=0,$K767=""),OFFSET(M767,-1,,,),O767)</f>
        <v>CONCRETO FCK 30 MPA SLUMP 12 APLICADO EM PEÇAS ESTRUTURAIS COM BOMBA ESTACIONÁRIA</v>
      </c>
      <c r="N767" s="67" t="s">
        <v>3885</v>
      </c>
      <c r="O767" s="68" t="s">
        <v>4377</v>
      </c>
      <c r="P767" s="68"/>
      <c r="Q767" s="68" t="s">
        <v>3256</v>
      </c>
      <c r="R767" s="69">
        <v>4.1201999999999996</v>
      </c>
      <c r="S767" s="70">
        <v>452.14</v>
      </c>
      <c r="T767" s="70">
        <v>1862.9072279999998</v>
      </c>
      <c r="U767" s="67" t="s">
        <v>608</v>
      </c>
      <c r="V767" s="71" t="s">
        <v>609</v>
      </c>
      <c r="W767" s="171"/>
      <c r="X767" s="172"/>
      <c r="Y767" s="176">
        <f t="shared" si="695"/>
        <v>0</v>
      </c>
      <c r="AA767" s="192"/>
      <c r="AB767" s="193"/>
    </row>
    <row r="768" spans="2:28">
      <c r="B768" s="189">
        <f t="shared" si="687"/>
        <v>0</v>
      </c>
      <c r="C768" s="189">
        <f t="shared" ca="1" si="688"/>
        <v>0</v>
      </c>
      <c r="D768" s="189">
        <f t="shared" si="689"/>
        <v>0</v>
      </c>
      <c r="E768" s="189">
        <f t="shared" ca="1" si="690"/>
        <v>0</v>
      </c>
      <c r="F768" s="189">
        <f t="shared" si="691"/>
        <v>0</v>
      </c>
      <c r="G768" s="189" cm="1">
        <f t="array" aca="1" ref="G768" ca="1">OFFSET(G768,-1,,,)+1</f>
        <v>763</v>
      </c>
      <c r="H768" s="189">
        <f t="shared" si="686"/>
        <v>0</v>
      </c>
      <c r="I768" s="189">
        <f t="shared" si="692"/>
        <v>0</v>
      </c>
      <c r="J768" s="179">
        <f t="shared" si="693"/>
        <v>0</v>
      </c>
      <c r="K768" s="173" t="s">
        <v>3347</v>
      </c>
      <c r="L768" s="174" t="str" cm="1">
        <f t="array" aca="1" ref="L768" ca="1">IF($K768="",OFFSET(L768,-1,,,),K768)</f>
        <v>02.12.03.01.06</v>
      </c>
      <c r="M768" s="175" t="str" cm="1">
        <f t="array" aca="1" ref="M768" ca="1">IF(OR($K768=0,$K768=""),OFFSET(M768,-1,,,),O768)</f>
        <v>EXECUÇÃO DE SERVIÇO DE MONTAGEM E DESMONTAGEM DE FORMA, ARMAÇÃO, LANÇAMENTO E ADENSAMENTO DE CONCRETO</v>
      </c>
      <c r="N768" s="67" t="s">
        <v>428</v>
      </c>
      <c r="O768" s="68" t="s">
        <v>4290</v>
      </c>
      <c r="P768" s="68"/>
      <c r="Q768" s="68" t="s">
        <v>3256</v>
      </c>
      <c r="R768" s="69">
        <v>3.9239999999999999</v>
      </c>
      <c r="S768" s="70">
        <v>700</v>
      </c>
      <c r="T768" s="70">
        <v>2746.7999999999997</v>
      </c>
      <c r="U768" s="67"/>
      <c r="V768" s="71"/>
      <c r="W768" s="171"/>
      <c r="X768" s="172"/>
      <c r="Y768" s="176">
        <f t="shared" si="695"/>
        <v>0</v>
      </c>
      <c r="AA768" s="192"/>
      <c r="AB768" s="193"/>
    </row>
    <row r="769" spans="2:28" hidden="1">
      <c r="B769" s="189">
        <f t="shared" si="687"/>
        <v>0</v>
      </c>
      <c r="C769" s="189">
        <f t="shared" ca="1" si="688"/>
        <v>0</v>
      </c>
      <c r="D769" s="189">
        <f t="shared" si="689"/>
        <v>0</v>
      </c>
      <c r="E769" s="189">
        <f t="shared" ca="1" si="690"/>
        <v>0</v>
      </c>
      <c r="F769" s="189">
        <f t="shared" si="691"/>
        <v>0</v>
      </c>
      <c r="G769" s="189" cm="1">
        <f t="array" aca="1" ref="G769" ca="1">OFFSET(G769,-1,,,)+1</f>
        <v>764</v>
      </c>
      <c r="H769" s="189">
        <f t="shared" si="686"/>
        <v>0</v>
      </c>
      <c r="I769" s="189">
        <f t="shared" si="692"/>
        <v>0</v>
      </c>
      <c r="J769" s="179">
        <f t="shared" si="693"/>
        <v>0</v>
      </c>
      <c r="K769" s="173"/>
      <c r="L769" s="174" t="str" cm="1">
        <f t="array" aca="1" ref="L769" ca="1">IF($K769="",OFFSET(L769,-1,,,),K769)</f>
        <v>02.12.03.01.06</v>
      </c>
      <c r="M769" s="175" t="str" cm="1">
        <f t="array" aca="1" ref="M769" ca="1">IF(OR($K769=0,$K769=""),OFFSET(M769,-1,,,),O769)</f>
        <v>EXECUÇÃO DE SERVIÇO DE MONTAGEM E DESMONTAGEM DE FORMA, ARMAÇÃO, LANÇAMENTO E ADENSAMENTO DE CONCRETO</v>
      </c>
      <c r="N769" s="67" t="s">
        <v>429</v>
      </c>
      <c r="O769" s="68" t="s">
        <v>430</v>
      </c>
      <c r="P769" s="68"/>
      <c r="Q769" s="68" t="s">
        <v>3256</v>
      </c>
      <c r="R769" s="69">
        <v>3.9239999999999999</v>
      </c>
      <c r="S769" s="70">
        <v>700</v>
      </c>
      <c r="T769" s="70">
        <v>2746.7999999999997</v>
      </c>
      <c r="U769" s="67" t="s">
        <v>608</v>
      </c>
      <c r="V769" s="71" t="s">
        <v>609</v>
      </c>
      <c r="W769" s="171"/>
      <c r="X769" s="172"/>
      <c r="Y769" s="176">
        <f t="shared" si="695"/>
        <v>0</v>
      </c>
      <c r="AA769" s="192"/>
      <c r="AB769" s="193"/>
    </row>
    <row r="770" spans="2:28" hidden="1">
      <c r="B770" s="189">
        <f t="shared" si="687"/>
        <v>0</v>
      </c>
      <c r="C770" s="189">
        <f t="shared" ca="1" si="688"/>
        <v>0</v>
      </c>
      <c r="D770" s="189">
        <f t="shared" si="689"/>
        <v>0</v>
      </c>
      <c r="E770" s="189">
        <f t="shared" ca="1" si="690"/>
        <v>0</v>
      </c>
      <c r="F770" s="189">
        <f t="shared" si="691"/>
        <v>0</v>
      </c>
      <c r="G770" s="189" cm="1">
        <f t="array" aca="1" ref="G770" ca="1">OFFSET(G770,-1,,,)+1</f>
        <v>765</v>
      </c>
      <c r="H770" s="189">
        <f t="shared" si="686"/>
        <v>0</v>
      </c>
      <c r="I770" s="189">
        <f t="shared" si="692"/>
        <v>0</v>
      </c>
      <c r="J770" s="179">
        <f t="shared" si="693"/>
        <v>0</v>
      </c>
      <c r="K770" s="173" t="s">
        <v>3348</v>
      </c>
      <c r="L770" s="174" t="str" cm="1">
        <f t="array" aca="1" ref="L770" ca="1">IF($K770="",OFFSET(L770,-1,,,),K770)</f>
        <v>02.12.03.02</v>
      </c>
      <c r="M770" s="175" t="str" cm="1">
        <f t="array" aca="1" ref="M770" ca="1">IF(OR($K770=0,$K770=""),OFFSET(M770,-1,,,),O770)</f>
        <v>ITENS DE MÉDIA TENSÃO</v>
      </c>
      <c r="N770" s="67" t="s">
        <v>143</v>
      </c>
      <c r="O770" s="68" t="s">
        <v>4378</v>
      </c>
      <c r="P770" s="68"/>
      <c r="Q770" s="68"/>
      <c r="R770" s="69"/>
      <c r="S770" s="70"/>
      <c r="T770" s="70">
        <v>0</v>
      </c>
      <c r="U770" s="67"/>
      <c r="V770" s="71"/>
      <c r="W770" s="171"/>
      <c r="X770" s="172"/>
      <c r="Y770" s="176">
        <f t="shared" si="695"/>
        <v>0</v>
      </c>
      <c r="AA770" s="192"/>
      <c r="AB770" s="193"/>
    </row>
    <row r="771" spans="2:28">
      <c r="B771" s="189">
        <f t="shared" si="687"/>
        <v>0</v>
      </c>
      <c r="C771" s="189">
        <f t="shared" ca="1" si="688"/>
        <v>0</v>
      </c>
      <c r="D771" s="189">
        <f t="shared" si="689"/>
        <v>0</v>
      </c>
      <c r="E771" s="189">
        <f t="shared" ca="1" si="690"/>
        <v>0</v>
      </c>
      <c r="F771" s="189">
        <f t="shared" si="691"/>
        <v>0</v>
      </c>
      <c r="G771" s="189" cm="1">
        <f t="array" aca="1" ref="G771" ca="1">OFFSET(G771,-1,,,)+1</f>
        <v>766</v>
      </c>
      <c r="H771" s="189">
        <f t="shared" si="686"/>
        <v>0</v>
      </c>
      <c r="I771" s="189">
        <f t="shared" si="692"/>
        <v>0</v>
      </c>
      <c r="J771" s="179">
        <f t="shared" si="693"/>
        <v>0</v>
      </c>
      <c r="K771" s="173" t="s">
        <v>3349</v>
      </c>
      <c r="L771" s="174" t="str" cm="1">
        <f t="array" aca="1" ref="L771" ca="1">IF($K771="",OFFSET(L771,-1,,,),K771)</f>
        <v>02.12.03.02.01</v>
      </c>
      <c r="M771" s="175" t="str" cm="1">
        <f t="array" aca="1" ref="M771" ca="1">IF(OR($K771=0,$K771=""),OFFSET(M771,-1,,,),O771)</f>
        <v>TRANSFORMADOR PEDESTAL (PAD-MOUNTED)</v>
      </c>
      <c r="N771" s="67" t="s">
        <v>3886</v>
      </c>
      <c r="O771" s="68" t="s">
        <v>4379</v>
      </c>
      <c r="P771" s="68"/>
      <c r="Q771" s="68" t="s">
        <v>3260</v>
      </c>
      <c r="R771" s="69">
        <v>1</v>
      </c>
      <c r="S771" s="70">
        <v>350000</v>
      </c>
      <c r="T771" s="70">
        <v>350000</v>
      </c>
      <c r="U771" s="67"/>
      <c r="V771" s="71"/>
      <c r="W771" s="171"/>
      <c r="X771" s="172"/>
      <c r="Y771" s="176">
        <f t="shared" si="695"/>
        <v>0</v>
      </c>
      <c r="AA771" s="192"/>
      <c r="AB771" s="193"/>
    </row>
    <row r="772" spans="2:28" hidden="1">
      <c r="B772" s="189">
        <f t="shared" si="687"/>
        <v>0</v>
      </c>
      <c r="C772" s="189">
        <f t="shared" ca="1" si="688"/>
        <v>0</v>
      </c>
      <c r="D772" s="189">
        <f t="shared" si="689"/>
        <v>0</v>
      </c>
      <c r="E772" s="189">
        <f t="shared" ca="1" si="690"/>
        <v>0</v>
      </c>
      <c r="F772" s="189">
        <f t="shared" si="691"/>
        <v>0</v>
      </c>
      <c r="G772" s="189" cm="1">
        <f t="array" aca="1" ref="G772" ca="1">OFFSET(G772,-1,,,)+1</f>
        <v>767</v>
      </c>
      <c r="H772" s="189">
        <f t="shared" si="686"/>
        <v>0</v>
      </c>
      <c r="I772" s="189">
        <f t="shared" si="692"/>
        <v>0</v>
      </c>
      <c r="J772" s="179">
        <f t="shared" si="693"/>
        <v>0</v>
      </c>
      <c r="K772" s="173"/>
      <c r="L772" s="174" t="str" cm="1">
        <f t="array" aca="1" ref="L772" ca="1">IF($K772="",OFFSET(L772,-1,,,),K772)</f>
        <v>02.12.03.02.01</v>
      </c>
      <c r="M772" s="175" t="str" cm="1">
        <f t="array" aca="1" ref="M772" ca="1">IF(OR($K772=0,$K772=""),OFFSET(M772,-1,,,),O772)</f>
        <v>TRANSFORMADOR PEDESTAL (PAD-MOUNTED)</v>
      </c>
      <c r="N772" s="67" t="s">
        <v>3887</v>
      </c>
      <c r="O772" s="68" t="s">
        <v>4380</v>
      </c>
      <c r="P772" s="68"/>
      <c r="Q772" s="68" t="s">
        <v>3260</v>
      </c>
      <c r="R772" s="69">
        <v>1</v>
      </c>
      <c r="S772" s="70">
        <v>350000</v>
      </c>
      <c r="T772" s="70">
        <v>350000</v>
      </c>
      <c r="U772" s="67" t="s">
        <v>608</v>
      </c>
      <c r="V772" s="71" t="s">
        <v>609</v>
      </c>
      <c r="W772" s="171"/>
      <c r="X772" s="172"/>
      <c r="Y772" s="176">
        <f t="shared" si="695"/>
        <v>0</v>
      </c>
      <c r="AA772" s="192"/>
      <c r="AB772" s="193"/>
    </row>
    <row r="773" spans="2:28" hidden="1">
      <c r="B773" s="189">
        <f t="shared" si="687"/>
        <v>0</v>
      </c>
      <c r="C773" s="189">
        <f t="shared" ca="1" si="688"/>
        <v>0</v>
      </c>
      <c r="D773" s="189">
        <f t="shared" si="689"/>
        <v>0</v>
      </c>
      <c r="E773" s="189">
        <f t="shared" ca="1" si="690"/>
        <v>0</v>
      </c>
      <c r="F773" s="189">
        <f t="shared" si="691"/>
        <v>0</v>
      </c>
      <c r="G773" s="189" cm="1">
        <f t="array" aca="1" ref="G773" ca="1">OFFSET(G773,-1,,,)+1</f>
        <v>768</v>
      </c>
      <c r="H773" s="189">
        <f t="shared" si="686"/>
        <v>0</v>
      </c>
      <c r="I773" s="189">
        <f t="shared" si="692"/>
        <v>0</v>
      </c>
      <c r="J773" s="179">
        <f t="shared" si="693"/>
        <v>0</v>
      </c>
      <c r="K773" s="173" t="s">
        <v>614</v>
      </c>
      <c r="L773" s="174" t="str" cm="1">
        <f t="array" aca="1" ref="L773" ca="1">IF($K773="",OFFSET(L773,-1,,,),K773)</f>
        <v>02.12.04</v>
      </c>
      <c r="M773" s="175" t="str" cm="1">
        <f t="array" aca="1" ref="M773" ca="1">IF(OR($K773=0,$K773=""),OFFSET(M773,-1,,,),O773)</f>
        <v>POSTE MOLDADO IN LOCO</v>
      </c>
      <c r="N773" s="67" t="s">
        <v>143</v>
      </c>
      <c r="O773" s="68" t="s">
        <v>4381</v>
      </c>
      <c r="P773" s="68"/>
      <c r="Q773" s="68"/>
      <c r="R773" s="69"/>
      <c r="S773" s="70"/>
      <c r="T773" s="70">
        <v>0</v>
      </c>
      <c r="U773" s="67"/>
      <c r="V773" s="71"/>
      <c r="W773" s="171"/>
      <c r="X773" s="172"/>
      <c r="Y773" s="176">
        <f t="shared" si="695"/>
        <v>0</v>
      </c>
      <c r="AA773" s="192"/>
      <c r="AB773" s="193"/>
    </row>
    <row r="774" spans="2:28" hidden="1">
      <c r="B774" s="189">
        <f t="shared" si="687"/>
        <v>0</v>
      </c>
      <c r="C774" s="189">
        <f t="shared" ca="1" si="688"/>
        <v>0</v>
      </c>
      <c r="D774" s="189">
        <f t="shared" si="689"/>
        <v>0</v>
      </c>
      <c r="E774" s="189">
        <f t="shared" ca="1" si="690"/>
        <v>0</v>
      </c>
      <c r="F774" s="189">
        <f t="shared" si="691"/>
        <v>0</v>
      </c>
      <c r="G774" s="189" cm="1">
        <f t="array" aca="1" ref="G774" ca="1">OFFSET(G774,-1,,,)+1</f>
        <v>769</v>
      </c>
      <c r="H774" s="189">
        <f t="shared" si="686"/>
        <v>0</v>
      </c>
      <c r="I774" s="189">
        <f t="shared" si="692"/>
        <v>0</v>
      </c>
      <c r="J774" s="179">
        <f t="shared" si="693"/>
        <v>0</v>
      </c>
      <c r="K774" s="173" t="s">
        <v>615</v>
      </c>
      <c r="L774" s="174" t="str" cm="1">
        <f t="array" aca="1" ref="L774" ca="1">IF($K774="",OFFSET(L774,-1,,,),K774)</f>
        <v>02.12.04.01</v>
      </c>
      <c r="M774" s="175" t="str" cm="1">
        <f t="array" aca="1" ref="M774" ca="1">IF(OR($K774=0,$K774=""),OFFSET(M774,-1,,,),O774)</f>
        <v>FUNDAÇÃO PROFUNDA</v>
      </c>
      <c r="N774" s="67" t="s">
        <v>143</v>
      </c>
      <c r="O774" s="68" t="s">
        <v>736</v>
      </c>
      <c r="P774" s="68"/>
      <c r="Q774" s="68"/>
      <c r="R774" s="69"/>
      <c r="S774" s="70"/>
      <c r="T774" s="70">
        <v>0</v>
      </c>
      <c r="U774" s="67"/>
      <c r="V774" s="71"/>
      <c r="W774" s="171"/>
      <c r="X774" s="172"/>
      <c r="Y774" s="176">
        <f t="shared" si="695"/>
        <v>0</v>
      </c>
      <c r="AA774" s="192"/>
      <c r="AB774" s="193"/>
    </row>
    <row r="775" spans="2:28">
      <c r="B775" s="189">
        <f t="shared" si="687"/>
        <v>0</v>
      </c>
      <c r="C775" s="189">
        <f t="shared" ca="1" si="688"/>
        <v>0</v>
      </c>
      <c r="D775" s="189">
        <f t="shared" si="689"/>
        <v>0</v>
      </c>
      <c r="E775" s="189">
        <f t="shared" ca="1" si="690"/>
        <v>0</v>
      </c>
      <c r="F775" s="189">
        <f t="shared" si="691"/>
        <v>0</v>
      </c>
      <c r="G775" s="189" cm="1">
        <f t="array" aca="1" ref="G775" ca="1">OFFSET(G775,-1,,,)+1</f>
        <v>770</v>
      </c>
      <c r="H775" s="189">
        <f t="shared" si="686"/>
        <v>0</v>
      </c>
      <c r="I775" s="189">
        <f t="shared" si="692"/>
        <v>0</v>
      </c>
      <c r="J775" s="179">
        <f t="shared" si="693"/>
        <v>0</v>
      </c>
      <c r="K775" s="173" t="s">
        <v>616</v>
      </c>
      <c r="L775" s="174" t="str" cm="1">
        <f t="array" aca="1" ref="L775" ca="1">IF($K775="",OFFSET(L775,-1,,,),K775)</f>
        <v>02.12.04.01.01</v>
      </c>
      <c r="M775" s="175" t="str" cm="1">
        <f t="array" aca="1" ref="M775" ca="1">IF(OR($K775=0,$K775=""),OFFSET(M775,-1,,,),O775)</f>
        <v>EXECUÇÃO DE ESTACA ESCAVADA - Ø70CM</v>
      </c>
      <c r="N775" s="67" t="s">
        <v>2837</v>
      </c>
      <c r="O775" s="68" t="s">
        <v>4382</v>
      </c>
      <c r="P775" s="68"/>
      <c r="Q775" s="68" t="s">
        <v>3253</v>
      </c>
      <c r="R775" s="69">
        <v>10</v>
      </c>
      <c r="S775" s="70">
        <v>120.413</v>
      </c>
      <c r="T775" s="70">
        <v>1204.1299999999999</v>
      </c>
      <c r="U775" s="67"/>
      <c r="V775" s="71"/>
      <c r="W775" s="171"/>
      <c r="X775" s="172"/>
      <c r="Y775" s="176">
        <f t="shared" si="695"/>
        <v>0</v>
      </c>
      <c r="AA775" s="192"/>
      <c r="AB775" s="193"/>
    </row>
    <row r="776" spans="2:28" hidden="1">
      <c r="B776" s="189">
        <f t="shared" si="687"/>
        <v>0</v>
      </c>
      <c r="C776" s="189">
        <f t="shared" ca="1" si="688"/>
        <v>0</v>
      </c>
      <c r="D776" s="189">
        <f t="shared" si="689"/>
        <v>0</v>
      </c>
      <c r="E776" s="189">
        <f t="shared" ca="1" si="690"/>
        <v>0</v>
      </c>
      <c r="F776" s="189">
        <f t="shared" si="691"/>
        <v>0</v>
      </c>
      <c r="G776" s="189" cm="1">
        <f t="array" aca="1" ref="G776" ca="1">OFFSET(G776,-1,,,)+1</f>
        <v>771</v>
      </c>
      <c r="H776" s="189">
        <f t="shared" si="686"/>
        <v>0</v>
      </c>
      <c r="I776" s="189">
        <f t="shared" si="692"/>
        <v>0</v>
      </c>
      <c r="J776" s="179">
        <f t="shared" si="693"/>
        <v>0</v>
      </c>
      <c r="K776" s="173"/>
      <c r="L776" s="174" t="str" cm="1">
        <f t="array" aca="1" ref="L776" ca="1">IF($K776="",OFFSET(L776,-1,,,),K776)</f>
        <v>02.12.04.01.01</v>
      </c>
      <c r="M776" s="175" t="str" cm="1">
        <f t="array" aca="1" ref="M776" ca="1">IF(OR($K776=0,$K776=""),OFFSET(M776,-1,,,),O776)</f>
        <v>EXECUÇÃO DE ESTACA ESCAVADA - Ø70CM</v>
      </c>
      <c r="N776" s="67" t="s">
        <v>230</v>
      </c>
      <c r="O776" s="68" t="s">
        <v>231</v>
      </c>
      <c r="P776" s="68"/>
      <c r="Q776" s="68" t="s">
        <v>3261</v>
      </c>
      <c r="R776" s="69">
        <v>2.16</v>
      </c>
      <c r="S776" s="70">
        <v>22.31</v>
      </c>
      <c r="T776" s="70">
        <v>48.189599999999999</v>
      </c>
      <c r="U776" s="67" t="s">
        <v>608</v>
      </c>
      <c r="V776" s="71" t="s">
        <v>609</v>
      </c>
      <c r="W776" s="171"/>
      <c r="X776" s="172"/>
      <c r="Y776" s="176">
        <f t="shared" si="695"/>
        <v>0</v>
      </c>
      <c r="AA776" s="192"/>
      <c r="AB776" s="193"/>
    </row>
    <row r="777" spans="2:28" hidden="1">
      <c r="B777" s="189">
        <f t="shared" si="687"/>
        <v>0</v>
      </c>
      <c r="C777" s="189">
        <f t="shared" ca="1" si="688"/>
        <v>0</v>
      </c>
      <c r="D777" s="189">
        <f t="shared" si="689"/>
        <v>0</v>
      </c>
      <c r="E777" s="189">
        <f t="shared" ca="1" si="690"/>
        <v>0</v>
      </c>
      <c r="F777" s="189">
        <f t="shared" si="691"/>
        <v>0</v>
      </c>
      <c r="G777" s="189" cm="1">
        <f t="array" aca="1" ref="G777" ca="1">OFFSET(G777,-1,,,)+1</f>
        <v>772</v>
      </c>
      <c r="H777" s="189">
        <f t="shared" si="686"/>
        <v>0</v>
      </c>
      <c r="I777" s="189">
        <f t="shared" si="692"/>
        <v>0</v>
      </c>
      <c r="J777" s="179">
        <f t="shared" si="693"/>
        <v>0</v>
      </c>
      <c r="K777" s="173"/>
      <c r="L777" s="174" t="str" cm="1">
        <f t="array" aca="1" ref="L777" ca="1">IF($K777="",OFFSET(L777,-1,,,),K777)</f>
        <v>02.12.04.01.01</v>
      </c>
      <c r="M777" s="175" t="str" cm="1">
        <f t="array" aca="1" ref="M777" ca="1">IF(OR($K777=0,$K777=""),OFFSET(M777,-1,,,),O777)</f>
        <v>EXECUÇÃO DE ESTACA ESCAVADA - Ø70CM</v>
      </c>
      <c r="N777" s="67" t="s">
        <v>232</v>
      </c>
      <c r="O777" s="68" t="s">
        <v>233</v>
      </c>
      <c r="P777" s="68"/>
      <c r="Q777" s="68" t="s">
        <v>3261</v>
      </c>
      <c r="R777" s="69">
        <v>2.16</v>
      </c>
      <c r="S777" s="70">
        <v>0.97</v>
      </c>
      <c r="T777" s="70">
        <v>2.0952000000000002</v>
      </c>
      <c r="U777" s="67" t="s">
        <v>608</v>
      </c>
      <c r="V777" s="71" t="s">
        <v>609</v>
      </c>
      <c r="W777" s="171"/>
      <c r="X777" s="172"/>
      <c r="Y777" s="176">
        <f t="shared" si="695"/>
        <v>0</v>
      </c>
      <c r="AA777" s="192"/>
      <c r="AB777" s="193"/>
    </row>
    <row r="778" spans="2:28" hidden="1">
      <c r="B778" s="189">
        <f t="shared" si="687"/>
        <v>0</v>
      </c>
      <c r="C778" s="189">
        <f t="shared" ca="1" si="688"/>
        <v>0</v>
      </c>
      <c r="D778" s="189">
        <f t="shared" si="689"/>
        <v>0</v>
      </c>
      <c r="E778" s="189">
        <f t="shared" ca="1" si="690"/>
        <v>0</v>
      </c>
      <c r="F778" s="189">
        <f t="shared" si="691"/>
        <v>0</v>
      </c>
      <c r="G778" s="189" cm="1">
        <f t="array" aca="1" ref="G778" ca="1">OFFSET(G778,-1,,,)+1</f>
        <v>773</v>
      </c>
      <c r="H778" s="189">
        <f t="shared" si="686"/>
        <v>0</v>
      </c>
      <c r="I778" s="189">
        <f t="shared" si="692"/>
        <v>0</v>
      </c>
      <c r="J778" s="179">
        <f t="shared" si="693"/>
        <v>0</v>
      </c>
      <c r="K778" s="173"/>
      <c r="L778" s="174" t="str" cm="1">
        <f t="array" aca="1" ref="L778" ca="1">IF($K778="",OFFSET(L778,-1,,,),K778)</f>
        <v>02.12.04.01.01</v>
      </c>
      <c r="M778" s="175" t="str" cm="1">
        <f t="array" aca="1" ref="M778" ca="1">IF(OR($K778=0,$K778=""),OFFSET(M778,-1,,,),O778)</f>
        <v>EXECUÇÃO DE ESTACA ESCAVADA - Ø70CM</v>
      </c>
      <c r="N778" s="67" t="s">
        <v>234</v>
      </c>
      <c r="O778" s="68" t="s">
        <v>235</v>
      </c>
      <c r="P778" s="68"/>
      <c r="Q778" s="68" t="s">
        <v>3261</v>
      </c>
      <c r="R778" s="69">
        <v>2.16</v>
      </c>
      <c r="S778" s="70">
        <v>1.78</v>
      </c>
      <c r="T778" s="70">
        <v>3.8448000000000002</v>
      </c>
      <c r="U778" s="67" t="s">
        <v>608</v>
      </c>
      <c r="V778" s="71" t="s">
        <v>609</v>
      </c>
      <c r="W778" s="171"/>
      <c r="X778" s="172"/>
      <c r="Y778" s="176">
        <f t="shared" si="695"/>
        <v>0</v>
      </c>
      <c r="AA778" s="192"/>
      <c r="AB778" s="193"/>
    </row>
    <row r="779" spans="2:28" hidden="1">
      <c r="B779" s="189">
        <f t="shared" si="687"/>
        <v>0</v>
      </c>
      <c r="C779" s="189">
        <f t="shared" ca="1" si="688"/>
        <v>0</v>
      </c>
      <c r="D779" s="189">
        <f t="shared" si="689"/>
        <v>0</v>
      </c>
      <c r="E779" s="189">
        <f t="shared" ca="1" si="690"/>
        <v>0</v>
      </c>
      <c r="F779" s="189">
        <f t="shared" si="691"/>
        <v>0</v>
      </c>
      <c r="G779" s="189" cm="1">
        <f t="array" aca="1" ref="G779" ca="1">OFFSET(G779,-1,,,)+1</f>
        <v>774</v>
      </c>
      <c r="H779" s="189">
        <f t="shared" ref="H779:H867" si="705">IF(OR($K779=0,$K779=""),$W779,0)</f>
        <v>0</v>
      </c>
      <c r="I779" s="189">
        <f t="shared" si="692"/>
        <v>0</v>
      </c>
      <c r="J779" s="179">
        <f t="shared" si="693"/>
        <v>0</v>
      </c>
      <c r="K779" s="173"/>
      <c r="L779" s="174" t="str" cm="1">
        <f t="array" aca="1" ref="L779" ca="1">IF($K779="",OFFSET(L779,-1,,,),K779)</f>
        <v>02.12.04.01.01</v>
      </c>
      <c r="M779" s="175" t="str" cm="1">
        <f t="array" aca="1" ref="M779" ca="1">IF(OR($K779=0,$K779=""),OFFSET(M779,-1,,,),O779)</f>
        <v>EXECUÇÃO DE ESTACA ESCAVADA - Ø70CM</v>
      </c>
      <c r="N779" s="67" t="s">
        <v>1499</v>
      </c>
      <c r="O779" s="68" t="s">
        <v>1500</v>
      </c>
      <c r="P779" s="68"/>
      <c r="Q779" s="68" t="s">
        <v>3256</v>
      </c>
      <c r="R779" s="69">
        <v>5</v>
      </c>
      <c r="S779" s="70">
        <v>60</v>
      </c>
      <c r="T779" s="70">
        <v>300</v>
      </c>
      <c r="U779" s="67" t="s">
        <v>608</v>
      </c>
      <c r="V779" s="71" t="s">
        <v>609</v>
      </c>
      <c r="W779" s="171"/>
      <c r="X779" s="172"/>
      <c r="Y779" s="176">
        <f t="shared" si="695"/>
        <v>0</v>
      </c>
      <c r="AA779" s="192"/>
      <c r="AB779" s="193"/>
    </row>
    <row r="780" spans="2:28" hidden="1">
      <c r="B780" s="189">
        <f t="shared" ref="B780:B868" si="706">IF(J780=0,0,U780)</f>
        <v>0</v>
      </c>
      <c r="C780" s="189">
        <f t="shared" ref="C780:C868" ca="1" si="707">IF(OR(J780=0,I780=0),0,IF(_xlfn.IFNA(MATCH(B780,OFFSET($B$5,,,$G780,),),0)&gt;0,0,MAX(OFFSET($C$5,,,$G780,))+1))</f>
        <v>0</v>
      </c>
      <c r="D780" s="189">
        <f t="shared" ref="D780:D868" si="708">IF(J780=0,0,N780&amp;"-"&amp;U780)</f>
        <v>0</v>
      </c>
      <c r="E780" s="189">
        <f t="shared" ref="E780:E868" ca="1" si="709">IF(OR(J780=0,I780=0),0,IF(_xlfn.IFNA(MATCH(D780,OFFSET($D$5,,,$G780,),),0)&gt;0,0,_xlfn.MAXIFS(OFFSET($E$5,,,$G780,),OFFSET($J$5,,,$G780,),J780)+1))</f>
        <v>0</v>
      </c>
      <c r="F780" s="189">
        <f t="shared" ref="F780:F868" si="710">IF(J780=0,0,E780&amp;"-"&amp;N780)</f>
        <v>0</v>
      </c>
      <c r="G780" s="189" cm="1">
        <f t="array" aca="1" ref="G780" ca="1">OFFSET(G780,-1,,,)+1</f>
        <v>775</v>
      </c>
      <c r="H780" s="189">
        <f t="shared" si="705"/>
        <v>0</v>
      </c>
      <c r="I780" s="189">
        <f t="shared" ref="I780:I868" si="711">H780*R780</f>
        <v>0</v>
      </c>
      <c r="J780" s="179">
        <f t="shared" ref="J780:J868" si="712">IF(AND(I780&lt;&gt;0,OR(K780=0,K780="")),N780&amp;" - Mapa",0)</f>
        <v>0</v>
      </c>
      <c r="K780" s="173"/>
      <c r="L780" s="174" t="str" cm="1">
        <f t="array" aca="1" ref="L780" ca="1">IF($K780="",OFFSET(L780,-1,,,),K780)</f>
        <v>02.12.04.01.01</v>
      </c>
      <c r="M780" s="175" t="str" cm="1">
        <f t="array" aca="1" ref="M780" ca="1">IF(OR($K780=0,$K780=""),OFFSET(M780,-1,,,),O780)</f>
        <v>EXECUÇÃO DE ESTACA ESCAVADA - Ø70CM</v>
      </c>
      <c r="N780" s="67" t="s">
        <v>2838</v>
      </c>
      <c r="O780" s="68" t="s">
        <v>3054</v>
      </c>
      <c r="P780" s="68"/>
      <c r="Q780" s="68" t="s">
        <v>3253</v>
      </c>
      <c r="R780" s="69">
        <v>10</v>
      </c>
      <c r="S780" s="70">
        <v>85</v>
      </c>
      <c r="T780" s="70">
        <v>850</v>
      </c>
      <c r="U780" s="67" t="s">
        <v>608</v>
      </c>
      <c r="V780" s="71" t="s">
        <v>609</v>
      </c>
      <c r="W780" s="171"/>
      <c r="X780" s="172"/>
      <c r="Y780" s="176">
        <f t="shared" si="695"/>
        <v>0</v>
      </c>
      <c r="AA780" s="192"/>
      <c r="AB780" s="193"/>
    </row>
    <row r="781" spans="2:28">
      <c r="B781" s="189">
        <f t="shared" si="706"/>
        <v>0</v>
      </c>
      <c r="C781" s="189">
        <f t="shared" ca="1" si="707"/>
        <v>0</v>
      </c>
      <c r="D781" s="189">
        <f t="shared" si="708"/>
        <v>0</v>
      </c>
      <c r="E781" s="189">
        <f t="shared" ca="1" si="709"/>
        <v>0</v>
      </c>
      <c r="F781" s="189">
        <f t="shared" si="710"/>
        <v>0</v>
      </c>
      <c r="G781" s="189" cm="1">
        <f t="array" aca="1" ref="G781" ca="1">OFFSET(G781,-1,,,)+1</f>
        <v>776</v>
      </c>
      <c r="H781" s="189">
        <f t="shared" si="705"/>
        <v>0</v>
      </c>
      <c r="I781" s="189">
        <f t="shared" si="711"/>
        <v>0</v>
      </c>
      <c r="J781" s="179">
        <f t="shared" si="712"/>
        <v>0</v>
      </c>
      <c r="K781" s="173" t="s">
        <v>617</v>
      </c>
      <c r="L781" s="174" t="str" cm="1">
        <f t="array" aca="1" ref="L781" ca="1">IF($K781="",OFFSET(L781,-1,,,),K781)</f>
        <v>02.12.04.01.02</v>
      </c>
      <c r="M781" s="175" t="str" cm="1">
        <f t="array" aca="1" ref="M781" ca="1">IF(OR($K781=0,$K781=""),OFFSET(M781,-1,,,),O781)</f>
        <v>CONCRETAGEM DE ESTACA ESCAVADA</v>
      </c>
      <c r="N781" s="67" t="s">
        <v>2839</v>
      </c>
      <c r="O781" s="68" t="s">
        <v>4383</v>
      </c>
      <c r="P781" s="68"/>
      <c r="Q781" s="68" t="s">
        <v>3256</v>
      </c>
      <c r="R781" s="69">
        <v>3.8484600000000002</v>
      </c>
      <c r="S781" s="70">
        <v>523.46900000000005</v>
      </c>
      <c r="T781" s="70">
        <v>2014.5495077400003</v>
      </c>
      <c r="U781" s="67"/>
      <c r="V781" s="71"/>
      <c r="W781" s="171"/>
      <c r="X781" s="172"/>
      <c r="Y781" s="176">
        <f t="shared" si="695"/>
        <v>0</v>
      </c>
      <c r="AA781" s="192"/>
      <c r="AB781" s="193"/>
    </row>
    <row r="782" spans="2:28" hidden="1">
      <c r="B782" s="189">
        <f t="shared" si="706"/>
        <v>0</v>
      </c>
      <c r="C782" s="189">
        <f t="shared" ca="1" si="707"/>
        <v>0</v>
      </c>
      <c r="D782" s="189">
        <f t="shared" si="708"/>
        <v>0</v>
      </c>
      <c r="E782" s="189">
        <f t="shared" ca="1" si="709"/>
        <v>0</v>
      </c>
      <c r="F782" s="189">
        <f t="shared" si="710"/>
        <v>0</v>
      </c>
      <c r="G782" s="189" cm="1">
        <f t="array" aca="1" ref="G782" ca="1">OFFSET(G782,-1,,,)+1</f>
        <v>777</v>
      </c>
      <c r="H782" s="189">
        <f t="shared" si="705"/>
        <v>0</v>
      </c>
      <c r="I782" s="189">
        <f t="shared" si="711"/>
        <v>0</v>
      </c>
      <c r="J782" s="179">
        <f t="shared" si="712"/>
        <v>0</v>
      </c>
      <c r="K782" s="173"/>
      <c r="L782" s="174" t="str" cm="1">
        <f t="array" aca="1" ref="L782" ca="1">IF($K782="",OFFSET(L782,-1,,,),K782)</f>
        <v>02.12.04.01.02</v>
      </c>
      <c r="M782" s="175" t="str" cm="1">
        <f t="array" aca="1" ref="M782" ca="1">IF(OR($K782=0,$K782=""),OFFSET(M782,-1,,,),O782)</f>
        <v>CONCRETAGEM DE ESTACA ESCAVADA</v>
      </c>
      <c r="N782" s="67" t="s">
        <v>240</v>
      </c>
      <c r="O782" s="68" t="s">
        <v>179</v>
      </c>
      <c r="P782" s="68"/>
      <c r="Q782" s="68" t="s">
        <v>3255</v>
      </c>
      <c r="R782" s="69">
        <v>10.616439</v>
      </c>
      <c r="S782" s="70">
        <v>0.75</v>
      </c>
      <c r="T782" s="70">
        <v>7.9623292499999998</v>
      </c>
      <c r="U782" s="67" t="s">
        <v>608</v>
      </c>
      <c r="V782" s="71" t="s">
        <v>609</v>
      </c>
      <c r="W782" s="171"/>
      <c r="X782" s="172"/>
      <c r="Y782" s="176">
        <f t="shared" si="695"/>
        <v>0</v>
      </c>
      <c r="AA782" s="192"/>
      <c r="AB782" s="193"/>
    </row>
    <row r="783" spans="2:28" hidden="1">
      <c r="B783" s="189">
        <f t="shared" si="706"/>
        <v>0</v>
      </c>
      <c r="C783" s="189">
        <f t="shared" ca="1" si="707"/>
        <v>0</v>
      </c>
      <c r="D783" s="189">
        <f t="shared" si="708"/>
        <v>0</v>
      </c>
      <c r="E783" s="189">
        <f t="shared" ca="1" si="709"/>
        <v>0</v>
      </c>
      <c r="F783" s="189">
        <f t="shared" si="710"/>
        <v>0</v>
      </c>
      <c r="G783" s="189" cm="1">
        <f t="array" aca="1" ref="G783" ca="1">OFFSET(G783,-1,,,)+1</f>
        <v>778</v>
      </c>
      <c r="H783" s="189">
        <f t="shared" si="705"/>
        <v>0</v>
      </c>
      <c r="I783" s="189">
        <f t="shared" si="711"/>
        <v>0</v>
      </c>
      <c r="J783" s="179">
        <f t="shared" si="712"/>
        <v>0</v>
      </c>
      <c r="K783" s="173"/>
      <c r="L783" s="174" t="str" cm="1">
        <f t="array" aca="1" ref="L783" ca="1">IF($K783="",OFFSET(L783,-1,,,),K783)</f>
        <v>02.12.04.01.02</v>
      </c>
      <c r="M783" s="175" t="str" cm="1">
        <f t="array" aca="1" ref="M783" ca="1">IF(OR($K783=0,$K783=""),OFFSET(M783,-1,,,),O783)</f>
        <v>CONCRETAGEM DE ESTACA ESCAVADA</v>
      </c>
      <c r="N783" s="67" t="s">
        <v>3888</v>
      </c>
      <c r="O783" s="68" t="s">
        <v>4384</v>
      </c>
      <c r="P783" s="68"/>
      <c r="Q783" s="68" t="s">
        <v>3256</v>
      </c>
      <c r="R783" s="69">
        <v>4.2333059999999998</v>
      </c>
      <c r="S783" s="70">
        <v>414</v>
      </c>
      <c r="T783" s="70">
        <v>1752.5886839999998</v>
      </c>
      <c r="U783" s="67" t="s">
        <v>608</v>
      </c>
      <c r="V783" s="71" t="s">
        <v>609</v>
      </c>
      <c r="W783" s="171"/>
      <c r="X783" s="172"/>
      <c r="Y783" s="176">
        <f t="shared" ref="Y783" si="713">X783+W783</f>
        <v>0</v>
      </c>
      <c r="AA783" s="192"/>
      <c r="AB783" s="193"/>
    </row>
    <row r="784" spans="2:28" hidden="1">
      <c r="B784" s="189">
        <f t="shared" si="706"/>
        <v>0</v>
      </c>
      <c r="C784" s="189">
        <f t="shared" ca="1" si="707"/>
        <v>0</v>
      </c>
      <c r="D784" s="189">
        <f t="shared" si="708"/>
        <v>0</v>
      </c>
      <c r="E784" s="189">
        <f t="shared" ca="1" si="709"/>
        <v>0</v>
      </c>
      <c r="F784" s="189">
        <f t="shared" si="710"/>
        <v>0</v>
      </c>
      <c r="G784" s="189" cm="1">
        <f t="array" aca="1" ref="G784" ca="1">OFFSET(G784,-1,,,)+1</f>
        <v>779</v>
      </c>
      <c r="H784" s="189">
        <f t="shared" si="705"/>
        <v>0</v>
      </c>
      <c r="I784" s="189">
        <f t="shared" si="711"/>
        <v>0</v>
      </c>
      <c r="J784" s="179">
        <f t="shared" si="712"/>
        <v>0</v>
      </c>
      <c r="K784" s="173"/>
      <c r="L784" s="174" t="str" cm="1">
        <f t="array" aca="1" ref="L784" ca="1">IF($K784="",OFFSET(L784,-1,,,),K784)</f>
        <v>02.12.04.01.02</v>
      </c>
      <c r="M784" s="175" t="str" cm="1">
        <f t="array" aca="1" ref="M784" ca="1">IF(OR($K784=0,$K784=""),OFFSET(M784,-1,,,),O784)</f>
        <v>CONCRETAGEM DE ESTACA ESCAVADA</v>
      </c>
      <c r="N784" s="67" t="s">
        <v>300</v>
      </c>
      <c r="O784" s="68" t="s">
        <v>301</v>
      </c>
      <c r="P784" s="68"/>
      <c r="Q784" s="68" t="s">
        <v>3256</v>
      </c>
      <c r="R784" s="69">
        <v>4.2333059999999998</v>
      </c>
      <c r="S784" s="70">
        <v>60</v>
      </c>
      <c r="T784" s="70">
        <v>253.99835999999999</v>
      </c>
      <c r="U784" s="67" t="s">
        <v>608</v>
      </c>
      <c r="V784" s="71" t="s">
        <v>609</v>
      </c>
      <c r="W784" s="171"/>
      <c r="X784" s="172"/>
      <c r="Y784" s="176">
        <f t="shared" ref="Y784:Y871" si="714">X784+W784</f>
        <v>0</v>
      </c>
      <c r="AA784" s="192"/>
      <c r="AB784" s="193"/>
    </row>
    <row r="785" spans="2:28">
      <c r="B785" s="189">
        <f t="shared" si="706"/>
        <v>0</v>
      </c>
      <c r="C785" s="189">
        <f t="shared" ca="1" si="707"/>
        <v>0</v>
      </c>
      <c r="D785" s="189">
        <f t="shared" si="708"/>
        <v>0</v>
      </c>
      <c r="E785" s="189">
        <f t="shared" ca="1" si="709"/>
        <v>0</v>
      </c>
      <c r="F785" s="189">
        <f t="shared" si="710"/>
        <v>0</v>
      </c>
      <c r="G785" s="189" cm="1">
        <f t="array" aca="1" ref="G785" ca="1">OFFSET(G785,-1,,,)+1</f>
        <v>780</v>
      </c>
      <c r="H785" s="189">
        <f t="shared" si="705"/>
        <v>0</v>
      </c>
      <c r="I785" s="189">
        <f t="shared" si="711"/>
        <v>0</v>
      </c>
      <c r="J785" s="179">
        <f t="shared" si="712"/>
        <v>0</v>
      </c>
      <c r="K785" s="173" t="s">
        <v>618</v>
      </c>
      <c r="L785" s="174" t="str" cm="1">
        <f t="array" aca="1" ref="L785" ca="1">IF($K785="",OFFSET(L785,-1,,,),K785)</f>
        <v>02.12.04.01.03</v>
      </c>
      <c r="M785" s="175" t="str" cm="1">
        <f t="array" aca="1" ref="M785" ca="1">IF(OR($K785=0,$K785=""),OFFSET(M785,-1,,,),O785)</f>
        <v>AÇO CA50 8,00MM - CORTADO, DOBRADO E ARMADO PARA ESTACAS</v>
      </c>
      <c r="N785" s="67" t="s">
        <v>400</v>
      </c>
      <c r="O785" s="68" t="s">
        <v>4280</v>
      </c>
      <c r="P785" s="68"/>
      <c r="Q785" s="68" t="s">
        <v>3255</v>
      </c>
      <c r="R785" s="69">
        <v>32</v>
      </c>
      <c r="S785" s="70">
        <v>9.9234000000000009</v>
      </c>
      <c r="T785" s="70">
        <v>317.54880000000003</v>
      </c>
      <c r="U785" s="67"/>
      <c r="V785" s="71"/>
      <c r="W785" s="171"/>
      <c r="X785" s="172"/>
      <c r="Y785" s="176">
        <f t="shared" si="714"/>
        <v>0</v>
      </c>
      <c r="AA785" s="192"/>
      <c r="AB785" s="193"/>
    </row>
    <row r="786" spans="2:28" hidden="1">
      <c r="B786" s="189">
        <f t="shared" si="706"/>
        <v>0</v>
      </c>
      <c r="C786" s="189">
        <f t="shared" ca="1" si="707"/>
        <v>0</v>
      </c>
      <c r="D786" s="189">
        <f t="shared" si="708"/>
        <v>0</v>
      </c>
      <c r="E786" s="189">
        <f t="shared" ca="1" si="709"/>
        <v>0</v>
      </c>
      <c r="F786" s="189">
        <f t="shared" si="710"/>
        <v>0</v>
      </c>
      <c r="G786" s="189" cm="1">
        <f t="array" aca="1" ref="G786" ca="1">OFFSET(G786,-1,,,)+1</f>
        <v>781</v>
      </c>
      <c r="H786" s="189">
        <f t="shared" si="705"/>
        <v>0</v>
      </c>
      <c r="I786" s="189">
        <f t="shared" si="711"/>
        <v>0</v>
      </c>
      <c r="J786" s="179">
        <f t="shared" si="712"/>
        <v>0</v>
      </c>
      <c r="K786" s="173"/>
      <c r="L786" s="174" t="str" cm="1">
        <f t="array" aca="1" ref="L786" ca="1">IF($K786="",OFFSET(L786,-1,,,),K786)</f>
        <v>02.12.04.01.03</v>
      </c>
      <c r="M786" s="175" t="str" cm="1">
        <f t="array" aca="1" ref="M786" ca="1">IF(OR($K786=0,$K786=""),OFFSET(M786,-1,,,),O786)</f>
        <v>AÇO CA50 8,00MM - CORTADO, DOBRADO E ARMADO PARA ESTACAS</v>
      </c>
      <c r="N786" s="67" t="s">
        <v>306</v>
      </c>
      <c r="O786" s="68" t="s">
        <v>307</v>
      </c>
      <c r="P786" s="68"/>
      <c r="Q786" s="68" t="s">
        <v>3255</v>
      </c>
      <c r="R786" s="69">
        <v>1.9590399999999999</v>
      </c>
      <c r="S786" s="70">
        <v>11</v>
      </c>
      <c r="T786" s="70">
        <v>21.549439999999997</v>
      </c>
      <c r="U786" s="67" t="s">
        <v>608</v>
      </c>
      <c r="V786" s="71" t="s">
        <v>609</v>
      </c>
      <c r="W786" s="171"/>
      <c r="X786" s="172"/>
      <c r="Y786" s="176">
        <f t="shared" si="714"/>
        <v>0</v>
      </c>
      <c r="AA786" s="192"/>
      <c r="AB786" s="193"/>
    </row>
    <row r="787" spans="2:28" hidden="1">
      <c r="B787" s="189">
        <f t="shared" si="706"/>
        <v>0</v>
      </c>
      <c r="C787" s="189">
        <f t="shared" ca="1" si="707"/>
        <v>0</v>
      </c>
      <c r="D787" s="189">
        <f t="shared" si="708"/>
        <v>0</v>
      </c>
      <c r="E787" s="189">
        <f t="shared" ca="1" si="709"/>
        <v>0</v>
      </c>
      <c r="F787" s="189">
        <f t="shared" si="710"/>
        <v>0</v>
      </c>
      <c r="G787" s="189" cm="1">
        <f t="array" aca="1" ref="G787" ca="1">OFFSET(G787,-1,,,)+1</f>
        <v>782</v>
      </c>
      <c r="H787" s="189">
        <f t="shared" si="705"/>
        <v>0</v>
      </c>
      <c r="I787" s="189">
        <f t="shared" si="711"/>
        <v>0</v>
      </c>
      <c r="J787" s="179">
        <f t="shared" si="712"/>
        <v>0</v>
      </c>
      <c r="K787" s="173"/>
      <c r="L787" s="174" t="str" cm="1">
        <f t="array" aca="1" ref="L787" ca="1">IF($K787="",OFFSET(L787,-1,,,),K787)</f>
        <v>02.12.04.01.03</v>
      </c>
      <c r="M787" s="175" t="str" cm="1">
        <f t="array" aca="1" ref="M787" ca="1">IF(OR($K787=0,$K787=""),OFFSET(M787,-1,,,),O787)</f>
        <v>AÇO CA50 8,00MM - CORTADO, DOBRADO E ARMADO PARA ESTACAS</v>
      </c>
      <c r="N787" s="67" t="s">
        <v>401</v>
      </c>
      <c r="O787" s="68" t="s">
        <v>402</v>
      </c>
      <c r="P787" s="68"/>
      <c r="Q787" s="68" t="s">
        <v>3255</v>
      </c>
      <c r="R787" s="69">
        <v>32</v>
      </c>
      <c r="S787" s="70">
        <v>6</v>
      </c>
      <c r="T787" s="70">
        <v>192</v>
      </c>
      <c r="U787" s="67" t="s">
        <v>608</v>
      </c>
      <c r="V787" s="71" t="s">
        <v>609</v>
      </c>
      <c r="W787" s="171"/>
      <c r="X787" s="172"/>
      <c r="Y787" s="176">
        <f t="shared" si="714"/>
        <v>0</v>
      </c>
      <c r="AA787" s="192"/>
      <c r="AB787" s="193"/>
    </row>
    <row r="788" spans="2:28" hidden="1">
      <c r="B788" s="189">
        <f>IF(J788=0,0,U788)</f>
        <v>0</v>
      </c>
      <c r="C788" s="189">
        <f ca="1">IF(OR(J788=0,I788=0),0,IF(_xlfn.IFNA(MATCH(B788,OFFSET($B$5,,,$G788,),),0)&gt;0,0,MAX(OFFSET($C$5,,,$G788,))+1))</f>
        <v>0</v>
      </c>
      <c r="D788" s="189">
        <f>IF(J788=0,0,N788&amp;"-"&amp;U788)</f>
        <v>0</v>
      </c>
      <c r="E788" s="189">
        <f ca="1">IF(OR(J788=0,I788=0),0,IF(_xlfn.IFNA(MATCH(D788,OFFSET($D$5,,,$G788,),),0)&gt;0,0,_xlfn.MAXIFS(OFFSET($E$5,,,$G788,),OFFSET($J$5,,,$G788,),J788)+1))</f>
        <v>0</v>
      </c>
      <c r="F788" s="189">
        <f>IF(J788=0,0,E788&amp;"-"&amp;N788)</f>
        <v>0</v>
      </c>
      <c r="G788" s="189" cm="1">
        <f t="array" aca="1" ref="G788" ca="1">OFFSET(G788,-1,,,)+1</f>
        <v>783</v>
      </c>
      <c r="H788" s="189">
        <f>IF(OR($K788=0,$K788=""),$W788,0)</f>
        <v>0</v>
      </c>
      <c r="I788" s="189">
        <f>H788*R788</f>
        <v>0</v>
      </c>
      <c r="J788" s="179">
        <f>IF(AND(I788&lt;&gt;0,OR(K788=0,K788="")),N788&amp;" - Mapa",0)</f>
        <v>0</v>
      </c>
      <c r="K788" s="173"/>
      <c r="L788" s="174" t="str" cm="1">
        <f t="array" aca="1" ref="L788" ca="1">IF($K788="",OFFSET(L788,-1,,,),K788)</f>
        <v>02.12.04.01.03</v>
      </c>
      <c r="M788" s="175" t="str" cm="1">
        <f t="array" aca="1" ref="M788" ca="1">IF(OR($K788=0,$K788=""),OFFSET(M788,-1,,,),O788)</f>
        <v>AÇO CA50 8,00MM - CORTADO, DOBRADO E ARMADO PARA ESTACAS</v>
      </c>
      <c r="N788" s="67" t="s">
        <v>403</v>
      </c>
      <c r="O788" s="68" t="s">
        <v>404</v>
      </c>
      <c r="P788" s="68"/>
      <c r="Q788" s="68" t="s">
        <v>3255</v>
      </c>
      <c r="R788" s="69">
        <v>32</v>
      </c>
      <c r="S788" s="70">
        <v>2.5499999999999998</v>
      </c>
      <c r="T788" s="70">
        <v>81.599999999999994</v>
      </c>
      <c r="U788" s="67" t="s">
        <v>608</v>
      </c>
      <c r="V788" s="71" t="s">
        <v>609</v>
      </c>
      <c r="W788" s="171"/>
      <c r="X788" s="172"/>
      <c r="Y788" s="176">
        <f>X788+W788</f>
        <v>0</v>
      </c>
      <c r="AA788" s="192"/>
      <c r="AB788" s="193"/>
    </row>
    <row r="789" spans="2:28" hidden="1">
      <c r="B789" s="189">
        <f t="shared" ref="B789:B792" si="715">IF(J789=0,0,U789)</f>
        <v>0</v>
      </c>
      <c r="C789" s="189">
        <f t="shared" ref="C789:C792" ca="1" si="716">IF(OR(J789=0,I789=0),0,IF(_xlfn.IFNA(MATCH(B789,OFFSET($B$5,,,$G789,),),0)&gt;0,0,MAX(OFFSET($C$5,,,$G789,))+1))</f>
        <v>0</v>
      </c>
      <c r="D789" s="189">
        <f t="shared" ref="D789:D792" si="717">IF(J789=0,0,N789&amp;"-"&amp;U789)</f>
        <v>0</v>
      </c>
      <c r="E789" s="189">
        <f t="shared" ref="E789:E792" ca="1" si="718">IF(OR(J789=0,I789=0),0,IF(_xlfn.IFNA(MATCH(D789,OFFSET($D$5,,,$G789,),),0)&gt;0,0,_xlfn.MAXIFS(OFFSET($E$5,,,$G789,),OFFSET($J$5,,,$G789,),J789)+1))</f>
        <v>0</v>
      </c>
      <c r="F789" s="189">
        <f t="shared" ref="F789:F792" si="719">IF(J789=0,0,E789&amp;"-"&amp;N789)</f>
        <v>0</v>
      </c>
      <c r="G789" s="189" cm="1">
        <f t="array" aca="1" ref="G789" ca="1">OFFSET(G789,-1,,,)+1</f>
        <v>784</v>
      </c>
      <c r="H789" s="189">
        <f t="shared" ref="H789:H792" si="720">IF(OR($K789=0,$K789=""),$W789,0)</f>
        <v>0</v>
      </c>
      <c r="I789" s="189">
        <f t="shared" ref="I789:I792" si="721">H789*R789</f>
        <v>0</v>
      </c>
      <c r="J789" s="179">
        <f t="shared" ref="J789:J792" si="722">IF(AND(I789&lt;&gt;0,OR(K789=0,K789="")),N789&amp;" - Mapa",0)</f>
        <v>0</v>
      </c>
      <c r="K789" s="173"/>
      <c r="L789" s="174" t="str" cm="1">
        <f t="array" aca="1" ref="L789" ca="1">IF($K789="",OFFSET(L789,-1,,,),K789)</f>
        <v>02.12.04.01.03</v>
      </c>
      <c r="M789" s="175" t="str" cm="1">
        <f t="array" aca="1" ref="M789" ca="1">IF(OR($K789=0,$K789=""),OFFSET(M789,-1,,,),O789)</f>
        <v>AÇO CA50 8,00MM - CORTADO, DOBRADO E ARMADO PARA ESTACAS</v>
      </c>
      <c r="N789" s="67" t="s">
        <v>405</v>
      </c>
      <c r="O789" s="68" t="s">
        <v>406</v>
      </c>
      <c r="P789" s="68"/>
      <c r="Q789" s="68" t="s">
        <v>3255</v>
      </c>
      <c r="R789" s="69">
        <v>32</v>
      </c>
      <c r="S789" s="70">
        <v>0.7</v>
      </c>
      <c r="T789" s="70">
        <v>22.4</v>
      </c>
      <c r="U789" s="67" t="s">
        <v>608</v>
      </c>
      <c r="V789" s="71" t="s">
        <v>609</v>
      </c>
      <c r="W789" s="171"/>
      <c r="X789" s="172"/>
      <c r="Y789" s="176">
        <f t="shared" ref="Y789:Y792" si="723">X789+W789</f>
        <v>0</v>
      </c>
      <c r="AA789" s="192"/>
      <c r="AB789" s="193"/>
    </row>
    <row r="790" spans="2:28">
      <c r="B790" s="189">
        <f t="shared" si="715"/>
        <v>0</v>
      </c>
      <c r="C790" s="189">
        <f t="shared" ca="1" si="716"/>
        <v>0</v>
      </c>
      <c r="D790" s="189">
        <f t="shared" si="717"/>
        <v>0</v>
      </c>
      <c r="E790" s="189">
        <f t="shared" ca="1" si="718"/>
        <v>0</v>
      </c>
      <c r="F790" s="189">
        <f t="shared" si="719"/>
        <v>0</v>
      </c>
      <c r="G790" s="189" cm="1">
        <f t="array" aca="1" ref="G790" ca="1">OFFSET(G790,-1,,,)+1</f>
        <v>785</v>
      </c>
      <c r="H790" s="189">
        <f t="shared" si="720"/>
        <v>0</v>
      </c>
      <c r="I790" s="189">
        <f t="shared" si="721"/>
        <v>0</v>
      </c>
      <c r="J790" s="179">
        <f t="shared" si="722"/>
        <v>0</v>
      </c>
      <c r="K790" s="173" t="s">
        <v>620</v>
      </c>
      <c r="L790" s="174" t="str" cm="1">
        <f t="array" aca="1" ref="L790" ca="1">IF($K790="",OFFSET(L790,-1,,,),K790)</f>
        <v>02.12.04.01.04</v>
      </c>
      <c r="M790" s="175" t="str" cm="1">
        <f t="array" aca="1" ref="M790" ca="1">IF(OR($K790=0,$K790=""),OFFSET(M790,-1,,,),O790)</f>
        <v>AÇO CA50 16,00MM - CORTADO, DOBRADO E ARMADO PARA ESTACAS</v>
      </c>
      <c r="N790" s="67" t="s">
        <v>407</v>
      </c>
      <c r="O790" s="68" t="s">
        <v>4385</v>
      </c>
      <c r="P790" s="68"/>
      <c r="Q790" s="68" t="s">
        <v>3255</v>
      </c>
      <c r="R790" s="69">
        <v>170</v>
      </c>
      <c r="S790" s="70">
        <v>10.0434</v>
      </c>
      <c r="T790" s="70">
        <v>1707.3779999999999</v>
      </c>
      <c r="U790" s="67"/>
      <c r="V790" s="71"/>
      <c r="W790" s="171"/>
      <c r="X790" s="172"/>
      <c r="Y790" s="176">
        <f t="shared" si="723"/>
        <v>0</v>
      </c>
      <c r="AA790" s="192"/>
      <c r="AB790" s="193"/>
    </row>
    <row r="791" spans="2:28" hidden="1">
      <c r="B791" s="189">
        <f t="shared" si="715"/>
        <v>0</v>
      </c>
      <c r="C791" s="189">
        <f t="shared" ca="1" si="716"/>
        <v>0</v>
      </c>
      <c r="D791" s="189">
        <f t="shared" si="717"/>
        <v>0</v>
      </c>
      <c r="E791" s="189">
        <f t="shared" ca="1" si="718"/>
        <v>0</v>
      </c>
      <c r="F791" s="189">
        <f t="shared" si="719"/>
        <v>0</v>
      </c>
      <c r="G791" s="189" cm="1">
        <f t="array" aca="1" ref="G791" ca="1">OFFSET(G791,-1,,,)+1</f>
        <v>786</v>
      </c>
      <c r="H791" s="189">
        <f t="shared" si="720"/>
        <v>0</v>
      </c>
      <c r="I791" s="189">
        <f t="shared" si="721"/>
        <v>0</v>
      </c>
      <c r="J791" s="179">
        <f t="shared" si="722"/>
        <v>0</v>
      </c>
      <c r="K791" s="173"/>
      <c r="L791" s="174" t="str" cm="1">
        <f t="array" aca="1" ref="L791" ca="1">IF($K791="",OFFSET(L791,-1,,,),K791)</f>
        <v>02.12.04.01.04</v>
      </c>
      <c r="M791" s="175" t="str" cm="1">
        <f t="array" aca="1" ref="M791" ca="1">IF(OR($K791=0,$K791=""),OFFSET(M791,-1,,,),O791)</f>
        <v>AÇO CA50 16,00MM - CORTADO, DOBRADO E ARMADO PARA ESTACAS</v>
      </c>
      <c r="N791" s="67" t="s">
        <v>306</v>
      </c>
      <c r="O791" s="68" t="s">
        <v>307</v>
      </c>
      <c r="P791" s="68"/>
      <c r="Q791" s="68" t="s">
        <v>3255</v>
      </c>
      <c r="R791" s="69">
        <v>10.407400000000001</v>
      </c>
      <c r="S791" s="70">
        <v>11</v>
      </c>
      <c r="T791" s="70">
        <v>114.48140000000001</v>
      </c>
      <c r="U791" s="67" t="s">
        <v>608</v>
      </c>
      <c r="V791" s="71" t="s">
        <v>609</v>
      </c>
      <c r="W791" s="171"/>
      <c r="X791" s="172"/>
      <c r="Y791" s="176">
        <f t="shared" si="723"/>
        <v>0</v>
      </c>
      <c r="AA791" s="192"/>
      <c r="AB791" s="193"/>
    </row>
    <row r="792" spans="2:28" hidden="1">
      <c r="B792" s="189">
        <f t="shared" si="715"/>
        <v>0</v>
      </c>
      <c r="C792" s="189">
        <f t="shared" ca="1" si="716"/>
        <v>0</v>
      </c>
      <c r="D792" s="189">
        <f t="shared" si="717"/>
        <v>0</v>
      </c>
      <c r="E792" s="189">
        <f t="shared" ca="1" si="718"/>
        <v>0</v>
      </c>
      <c r="F792" s="189">
        <f t="shared" si="719"/>
        <v>0</v>
      </c>
      <c r="G792" s="189" cm="1">
        <f t="array" aca="1" ref="G792" ca="1">OFFSET(G792,-1,,,)+1</f>
        <v>787</v>
      </c>
      <c r="H792" s="189">
        <f t="shared" si="720"/>
        <v>0</v>
      </c>
      <c r="I792" s="189">
        <f t="shared" si="721"/>
        <v>0</v>
      </c>
      <c r="J792" s="179">
        <f t="shared" si="722"/>
        <v>0</v>
      </c>
      <c r="K792" s="173"/>
      <c r="L792" s="174" t="str" cm="1">
        <f t="array" aca="1" ref="L792" ca="1">IF($K792="",OFFSET(L792,-1,,,),K792)</f>
        <v>02.12.04.01.04</v>
      </c>
      <c r="M792" s="175" t="str" cm="1">
        <f t="array" aca="1" ref="M792" ca="1">IF(OR($K792=0,$K792=""),OFFSET(M792,-1,,,),O792)</f>
        <v>AÇO CA50 16,00MM - CORTADO, DOBRADO E ARMADO PARA ESTACAS</v>
      </c>
      <c r="N792" s="67" t="s">
        <v>408</v>
      </c>
      <c r="O792" s="68" t="s">
        <v>409</v>
      </c>
      <c r="P792" s="68"/>
      <c r="Q792" s="68" t="s">
        <v>3255</v>
      </c>
      <c r="R792" s="69">
        <v>187</v>
      </c>
      <c r="S792" s="70">
        <v>5.5</v>
      </c>
      <c r="T792" s="70">
        <v>1028.5</v>
      </c>
      <c r="U792" s="67" t="s">
        <v>608</v>
      </c>
      <c r="V792" s="71" t="s">
        <v>609</v>
      </c>
      <c r="W792" s="171"/>
      <c r="X792" s="172"/>
      <c r="Y792" s="176">
        <f t="shared" si="723"/>
        <v>0</v>
      </c>
      <c r="AA792" s="192"/>
      <c r="AB792" s="193"/>
    </row>
    <row r="793" spans="2:28" hidden="1">
      <c r="B793" s="189">
        <f t="shared" si="706"/>
        <v>0</v>
      </c>
      <c r="C793" s="189">
        <f t="shared" ca="1" si="707"/>
        <v>0</v>
      </c>
      <c r="D793" s="189">
        <f t="shared" si="708"/>
        <v>0</v>
      </c>
      <c r="E793" s="189">
        <f t="shared" ca="1" si="709"/>
        <v>0</v>
      </c>
      <c r="F793" s="189">
        <f t="shared" si="710"/>
        <v>0</v>
      </c>
      <c r="G793" s="189" cm="1">
        <f t="array" aca="1" ref="G793" ca="1">OFFSET(G793,-1,,,)+1</f>
        <v>788</v>
      </c>
      <c r="H793" s="189">
        <f t="shared" si="705"/>
        <v>0</v>
      </c>
      <c r="I793" s="189">
        <f t="shared" si="711"/>
        <v>0</v>
      </c>
      <c r="J793" s="179">
        <f t="shared" si="712"/>
        <v>0</v>
      </c>
      <c r="K793" s="173"/>
      <c r="L793" s="174" t="str" cm="1">
        <f t="array" aca="1" ref="L793" ca="1">IF($K793="",OFFSET(L793,-1,,,),K793)</f>
        <v>02.12.04.01.04</v>
      </c>
      <c r="M793" s="175" t="str" cm="1">
        <f t="array" aca="1" ref="M793" ca="1">IF(OR($K793=0,$K793=""),OFFSET(M793,-1,,,),O793)</f>
        <v>AÇO CA50 16,00MM - CORTADO, DOBRADO E ARMADO PARA ESTACAS</v>
      </c>
      <c r="N793" s="67" t="s">
        <v>403</v>
      </c>
      <c r="O793" s="68" t="s">
        <v>404</v>
      </c>
      <c r="P793" s="68"/>
      <c r="Q793" s="68" t="s">
        <v>3255</v>
      </c>
      <c r="R793" s="69">
        <v>170</v>
      </c>
      <c r="S793" s="70">
        <v>2.5499999999999998</v>
      </c>
      <c r="T793" s="70">
        <v>433.49999999999994</v>
      </c>
      <c r="U793" s="67" t="s">
        <v>608</v>
      </c>
      <c r="V793" s="71" t="s">
        <v>609</v>
      </c>
      <c r="W793" s="171"/>
      <c r="X793" s="172"/>
      <c r="Y793" s="176">
        <f t="shared" si="714"/>
        <v>0</v>
      </c>
      <c r="AA793" s="192"/>
      <c r="AB793" s="193"/>
    </row>
    <row r="794" spans="2:28" hidden="1">
      <c r="B794" s="189">
        <f t="shared" si="706"/>
        <v>0</v>
      </c>
      <c r="C794" s="189">
        <f t="shared" ca="1" si="707"/>
        <v>0</v>
      </c>
      <c r="D794" s="189">
        <f t="shared" si="708"/>
        <v>0</v>
      </c>
      <c r="E794" s="189">
        <f t="shared" ca="1" si="709"/>
        <v>0</v>
      </c>
      <c r="F794" s="189">
        <f t="shared" si="710"/>
        <v>0</v>
      </c>
      <c r="G794" s="189" cm="1">
        <f t="array" aca="1" ref="G794" ca="1">OFFSET(G794,-1,,,)+1</f>
        <v>789</v>
      </c>
      <c r="H794" s="189">
        <f t="shared" si="705"/>
        <v>0</v>
      </c>
      <c r="I794" s="189">
        <f t="shared" si="711"/>
        <v>0</v>
      </c>
      <c r="J794" s="179">
        <f t="shared" si="712"/>
        <v>0</v>
      </c>
      <c r="K794" s="173"/>
      <c r="L794" s="174" t="str" cm="1">
        <f t="array" aca="1" ref="L794" ca="1">IF($K794="",OFFSET(L794,-1,,,),K794)</f>
        <v>02.12.04.01.04</v>
      </c>
      <c r="M794" s="175" t="str" cm="1">
        <f t="array" aca="1" ref="M794" ca="1">IF(OR($K794=0,$K794=""),OFFSET(M794,-1,,,),O794)</f>
        <v>AÇO CA50 16,00MM - CORTADO, DOBRADO E ARMADO PARA ESTACAS</v>
      </c>
      <c r="N794" s="67" t="s">
        <v>410</v>
      </c>
      <c r="O794" s="68" t="s">
        <v>411</v>
      </c>
      <c r="P794" s="68"/>
      <c r="Q794" s="68" t="s">
        <v>3255</v>
      </c>
      <c r="R794" s="69">
        <v>187</v>
      </c>
      <c r="S794" s="70">
        <v>0.7</v>
      </c>
      <c r="T794" s="70">
        <v>130.9</v>
      </c>
      <c r="U794" s="67" t="s">
        <v>608</v>
      </c>
      <c r="V794" s="71" t="s">
        <v>609</v>
      </c>
      <c r="W794" s="171"/>
      <c r="X794" s="172"/>
      <c r="Y794" s="176">
        <f t="shared" si="714"/>
        <v>0</v>
      </c>
      <c r="AA794" s="192"/>
      <c r="AB794" s="193"/>
    </row>
    <row r="795" spans="2:28">
      <c r="B795" s="189">
        <f t="shared" si="706"/>
        <v>0</v>
      </c>
      <c r="C795" s="189">
        <f t="shared" ca="1" si="707"/>
        <v>0</v>
      </c>
      <c r="D795" s="189">
        <f t="shared" si="708"/>
        <v>0</v>
      </c>
      <c r="E795" s="189">
        <f t="shared" ca="1" si="709"/>
        <v>0</v>
      </c>
      <c r="F795" s="189">
        <f t="shared" si="710"/>
        <v>0</v>
      </c>
      <c r="G795" s="189" cm="1">
        <f t="array" aca="1" ref="G795" ca="1">OFFSET(G795,-1,,,)+1</f>
        <v>790</v>
      </c>
      <c r="H795" s="189">
        <f t="shared" si="705"/>
        <v>0</v>
      </c>
      <c r="I795" s="189">
        <f t="shared" si="711"/>
        <v>0</v>
      </c>
      <c r="J795" s="179">
        <f t="shared" si="712"/>
        <v>0</v>
      </c>
      <c r="K795" s="173" t="s">
        <v>625</v>
      </c>
      <c r="L795" s="174" t="str" cm="1">
        <f t="array" aca="1" ref="L795" ca="1">IF($K795="",OFFSET(L795,-1,,,),K795)</f>
        <v>02.12.04.01.05</v>
      </c>
      <c r="M795" s="175" t="str" cm="1">
        <f t="array" aca="1" ref="M795" ca="1">IF(OR($K795=0,$K795=""),OFFSET(M795,-1,,,),O795)</f>
        <v>ARRASAMENTO DE CABEÇA DE ESTACA DE 70CM - (NBR 6122)</v>
      </c>
      <c r="N795" s="67" t="s">
        <v>626</v>
      </c>
      <c r="O795" s="68" t="s">
        <v>4386</v>
      </c>
      <c r="P795" s="68"/>
      <c r="Q795" s="68" t="s">
        <v>3260</v>
      </c>
      <c r="R795" s="69">
        <v>2</v>
      </c>
      <c r="S795" s="70">
        <v>220</v>
      </c>
      <c r="T795" s="70">
        <v>440</v>
      </c>
      <c r="U795" s="67"/>
      <c r="V795" s="71"/>
      <c r="W795" s="171"/>
      <c r="X795" s="172"/>
      <c r="Y795" s="176">
        <f t="shared" si="714"/>
        <v>0</v>
      </c>
      <c r="AA795" s="192"/>
      <c r="AB795" s="193"/>
    </row>
    <row r="796" spans="2:28" hidden="1">
      <c r="B796" s="189">
        <f t="shared" si="706"/>
        <v>0</v>
      </c>
      <c r="C796" s="189">
        <f t="shared" ca="1" si="707"/>
        <v>0</v>
      </c>
      <c r="D796" s="189">
        <f t="shared" si="708"/>
        <v>0</v>
      </c>
      <c r="E796" s="189">
        <f t="shared" ca="1" si="709"/>
        <v>0</v>
      </c>
      <c r="F796" s="189">
        <f t="shared" si="710"/>
        <v>0</v>
      </c>
      <c r="G796" s="189" cm="1">
        <f t="array" aca="1" ref="G796" ca="1">OFFSET(G796,-1,,,)+1</f>
        <v>791</v>
      </c>
      <c r="H796" s="189">
        <f t="shared" si="705"/>
        <v>0</v>
      </c>
      <c r="I796" s="189">
        <f t="shared" si="711"/>
        <v>0</v>
      </c>
      <c r="J796" s="179">
        <f t="shared" si="712"/>
        <v>0</v>
      </c>
      <c r="K796" s="173"/>
      <c r="L796" s="174" t="str" cm="1">
        <f t="array" aca="1" ref="L796" ca="1">IF($K796="",OFFSET(L796,-1,,,),K796)</f>
        <v>02.12.04.01.05</v>
      </c>
      <c r="M796" s="175" t="str" cm="1">
        <f t="array" aca="1" ref="M796" ca="1">IF(OR($K796=0,$K796=""),OFFSET(M796,-1,,,),O796)</f>
        <v>ARRASAMENTO DE CABEÇA DE ESTACA DE 70CM - (NBR 6122)</v>
      </c>
      <c r="N796" s="67" t="s">
        <v>627</v>
      </c>
      <c r="O796" s="68" t="s">
        <v>628</v>
      </c>
      <c r="P796" s="68"/>
      <c r="Q796" s="68" t="s">
        <v>3260</v>
      </c>
      <c r="R796" s="69">
        <v>2</v>
      </c>
      <c r="S796" s="70">
        <v>220</v>
      </c>
      <c r="T796" s="70">
        <v>440</v>
      </c>
      <c r="U796" s="67" t="s">
        <v>608</v>
      </c>
      <c r="V796" s="71" t="s">
        <v>609</v>
      </c>
      <c r="W796" s="171"/>
      <c r="X796" s="172"/>
      <c r="Y796" s="176">
        <f t="shared" si="714"/>
        <v>0</v>
      </c>
      <c r="AA796" s="192"/>
      <c r="AB796" s="193"/>
    </row>
    <row r="797" spans="2:28" hidden="1">
      <c r="B797" s="189">
        <f t="shared" si="706"/>
        <v>0</v>
      </c>
      <c r="C797" s="189">
        <f t="shared" ca="1" si="707"/>
        <v>0</v>
      </c>
      <c r="D797" s="189">
        <f t="shared" si="708"/>
        <v>0</v>
      </c>
      <c r="E797" s="189">
        <f t="shared" ca="1" si="709"/>
        <v>0</v>
      </c>
      <c r="F797" s="189">
        <f t="shared" si="710"/>
        <v>0</v>
      </c>
      <c r="G797" s="189" cm="1">
        <f t="array" aca="1" ref="G797" ca="1">OFFSET(G797,-1,,,)+1</f>
        <v>792</v>
      </c>
      <c r="H797" s="189">
        <f t="shared" si="705"/>
        <v>0</v>
      </c>
      <c r="I797" s="189">
        <f t="shared" si="711"/>
        <v>0</v>
      </c>
      <c r="J797" s="179">
        <f t="shared" si="712"/>
        <v>0</v>
      </c>
      <c r="K797" s="173" t="s">
        <v>629</v>
      </c>
      <c r="L797" s="174" t="str" cm="1">
        <f t="array" aca="1" ref="L797" ca="1">IF($K797="",OFFSET(L797,-1,,,),K797)</f>
        <v>02.12.04.02</v>
      </c>
      <c r="M797" s="175" t="str" cm="1">
        <f t="array" aca="1" ref="M797" ca="1">IF(OR($K797=0,$K797=""),OFFSET(M797,-1,,,),O797)</f>
        <v>ESTRUTURA</v>
      </c>
      <c r="N797" s="67" t="s">
        <v>143</v>
      </c>
      <c r="O797" s="68" t="s">
        <v>308</v>
      </c>
      <c r="P797" s="68"/>
      <c r="Q797" s="68"/>
      <c r="R797" s="69"/>
      <c r="S797" s="70"/>
      <c r="T797" s="70">
        <v>0</v>
      </c>
      <c r="U797" s="67"/>
      <c r="V797" s="71"/>
      <c r="W797" s="171"/>
      <c r="X797" s="172"/>
      <c r="Y797" s="176">
        <f t="shared" si="714"/>
        <v>0</v>
      </c>
      <c r="AA797" s="192"/>
      <c r="AB797" s="193"/>
    </row>
    <row r="798" spans="2:28">
      <c r="B798" s="189">
        <f t="shared" si="706"/>
        <v>0</v>
      </c>
      <c r="C798" s="189">
        <f t="shared" ca="1" si="707"/>
        <v>0</v>
      </c>
      <c r="D798" s="189">
        <f t="shared" si="708"/>
        <v>0</v>
      </c>
      <c r="E798" s="189">
        <f t="shared" ca="1" si="709"/>
        <v>0</v>
      </c>
      <c r="F798" s="189">
        <f t="shared" si="710"/>
        <v>0</v>
      </c>
      <c r="G798" s="189" cm="1">
        <f t="array" aca="1" ref="G798" ca="1">OFFSET(G798,-1,,,)+1</f>
        <v>793</v>
      </c>
      <c r="H798" s="189">
        <f t="shared" si="705"/>
        <v>0</v>
      </c>
      <c r="I798" s="189">
        <f t="shared" si="711"/>
        <v>0</v>
      </c>
      <c r="J798" s="179">
        <f t="shared" si="712"/>
        <v>0</v>
      </c>
      <c r="K798" s="173" t="s">
        <v>630</v>
      </c>
      <c r="L798" s="174" t="str" cm="1">
        <f t="array" aca="1" ref="L798" ca="1">IF($K798="",OFFSET(L798,-1,,,),K798)</f>
        <v>02.12.04.02.01</v>
      </c>
      <c r="M798" s="175" t="str" cm="1">
        <f t="array" aca="1" ref="M798" ca="1">IF(OR($K798=0,$K798=""),OFFSET(M798,-1,,,),O798)</f>
        <v>FABRICAÇÃO DE FORMA DE MADEIRA PARA BLOCOS DE FUNDAÇÃO, COM CHAPA COMPENSADO E SARRAFOS- 01 APROVEITAMENTO</v>
      </c>
      <c r="N798" s="67" t="s">
        <v>420</v>
      </c>
      <c r="O798" s="68" t="s">
        <v>4387</v>
      </c>
      <c r="P798" s="68"/>
      <c r="Q798" s="68" t="s">
        <v>3258</v>
      </c>
      <c r="R798" s="69">
        <v>8.4</v>
      </c>
      <c r="S798" s="70">
        <v>52.568399999999997</v>
      </c>
      <c r="T798" s="70">
        <v>441.57456000000002</v>
      </c>
      <c r="U798" s="67"/>
      <c r="V798" s="71"/>
      <c r="W798" s="171"/>
      <c r="X798" s="172"/>
      <c r="Y798" s="176">
        <f t="shared" si="714"/>
        <v>0</v>
      </c>
      <c r="AA798" s="192"/>
      <c r="AB798" s="193"/>
    </row>
    <row r="799" spans="2:28" hidden="1">
      <c r="B799" s="189">
        <f t="shared" si="706"/>
        <v>0</v>
      </c>
      <c r="C799" s="189">
        <f t="shared" ca="1" si="707"/>
        <v>0</v>
      </c>
      <c r="D799" s="189">
        <f t="shared" si="708"/>
        <v>0</v>
      </c>
      <c r="E799" s="189">
        <f t="shared" ca="1" si="709"/>
        <v>0</v>
      </c>
      <c r="F799" s="189">
        <f t="shared" si="710"/>
        <v>0</v>
      </c>
      <c r="G799" s="189" cm="1">
        <f t="array" aca="1" ref="G799" ca="1">OFFSET(G799,-1,,,)+1</f>
        <v>794</v>
      </c>
      <c r="H799" s="189">
        <f t="shared" si="705"/>
        <v>0</v>
      </c>
      <c r="I799" s="189">
        <f t="shared" si="711"/>
        <v>0</v>
      </c>
      <c r="J799" s="179">
        <f t="shared" si="712"/>
        <v>0</v>
      </c>
      <c r="K799" s="173"/>
      <c r="L799" s="174" t="str" cm="1">
        <f t="array" aca="1" ref="L799" ca="1">IF($K799="",OFFSET(L799,-1,,,),K799)</f>
        <v>02.12.04.02.01</v>
      </c>
      <c r="M799" s="175" t="str" cm="1">
        <f t="array" aca="1" ref="M799" ca="1">IF(OR($K799=0,$K799=""),OFFSET(M799,-1,,,),O799)</f>
        <v>FABRICAÇÃO DE FORMA DE MADEIRA PARA BLOCOS DE FUNDAÇÃO, COM CHAPA COMPENSADO E SARRAFOS- 01 APROVEITAMENTO</v>
      </c>
      <c r="N799" s="67" t="s">
        <v>171</v>
      </c>
      <c r="O799" s="68" t="s">
        <v>172</v>
      </c>
      <c r="P799" s="68"/>
      <c r="Q799" s="68" t="s">
        <v>3255</v>
      </c>
      <c r="R799" s="69">
        <v>1.68</v>
      </c>
      <c r="S799" s="70">
        <v>18</v>
      </c>
      <c r="T799" s="70">
        <v>30.24</v>
      </c>
      <c r="U799" s="67" t="s">
        <v>608</v>
      </c>
      <c r="V799" s="71" t="s">
        <v>609</v>
      </c>
      <c r="W799" s="171"/>
      <c r="X799" s="172"/>
      <c r="Y799" s="176">
        <f t="shared" si="714"/>
        <v>0</v>
      </c>
      <c r="AA799" s="192"/>
      <c r="AB799" s="193"/>
    </row>
    <row r="800" spans="2:28" hidden="1">
      <c r="B800" s="189">
        <f>IF(J800=0,0,U800)</f>
        <v>0</v>
      </c>
      <c r="C800" s="189">
        <f ca="1">IF(OR(J800=0,I800=0),0,IF(_xlfn.IFNA(MATCH(B800,OFFSET($B$5,,,$G800,),),0)&gt;0,0,MAX(OFFSET($C$5,,,$G800,))+1))</f>
        <v>0</v>
      </c>
      <c r="D800" s="189">
        <f>IF(J800=0,0,N800&amp;"-"&amp;U800)</f>
        <v>0</v>
      </c>
      <c r="E800" s="189">
        <f ca="1">IF(OR(J800=0,I800=0),0,IF(_xlfn.IFNA(MATCH(D800,OFFSET($D$5,,,$G800,),),0)&gt;0,0,_xlfn.MAXIFS(OFFSET($E$5,,,$G800,),OFFSET($J$5,,,$G800,),J800)+1))</f>
        <v>0</v>
      </c>
      <c r="F800" s="189">
        <f>IF(J800=0,0,E800&amp;"-"&amp;N800)</f>
        <v>0</v>
      </c>
      <c r="G800" s="189" cm="1">
        <f t="array" aca="1" ref="G800" ca="1">OFFSET(G800,-1,,,)+1</f>
        <v>795</v>
      </c>
      <c r="H800" s="189">
        <f>IF(OR($K800=0,$K800=""),$W800,0)</f>
        <v>0</v>
      </c>
      <c r="I800" s="189">
        <f>H800*R800</f>
        <v>0</v>
      </c>
      <c r="J800" s="179">
        <f>IF(AND(I800&lt;&gt;0,OR(K800=0,K800="")),N800&amp;" - Mapa",0)</f>
        <v>0</v>
      </c>
      <c r="K800" s="173"/>
      <c r="L800" s="174" t="str" cm="1">
        <f t="array" aca="1" ref="L800" ca="1">IF($K800="",OFFSET(L800,-1,,,),K800)</f>
        <v>02.12.04.02.01</v>
      </c>
      <c r="M800" s="175" t="str" cm="1">
        <f t="array" aca="1" ref="M800" ca="1">IF(OR($K800=0,$K800=""),OFFSET(M800,-1,,,),O800)</f>
        <v>FABRICAÇÃO DE FORMA DE MADEIRA PARA BLOCOS DE FUNDAÇÃO, COM CHAPA COMPENSADO E SARRAFOS- 01 APROVEITAMENTO</v>
      </c>
      <c r="N800" s="67" t="s">
        <v>207</v>
      </c>
      <c r="O800" s="68" t="s">
        <v>208</v>
      </c>
      <c r="P800" s="68"/>
      <c r="Q800" s="68" t="s">
        <v>3253</v>
      </c>
      <c r="R800" s="69">
        <v>16.570679999999999</v>
      </c>
      <c r="S800" s="70">
        <v>2.1</v>
      </c>
      <c r="T800" s="70">
        <v>34.798428000000001</v>
      </c>
      <c r="U800" s="67" t="s">
        <v>608</v>
      </c>
      <c r="V800" s="71" t="s">
        <v>609</v>
      </c>
      <c r="W800" s="171"/>
      <c r="X800" s="172"/>
      <c r="Y800" s="176">
        <f>X800+W800</f>
        <v>0</v>
      </c>
      <c r="AA800" s="192"/>
      <c r="AB800" s="193"/>
    </row>
    <row r="801" spans="2:28" hidden="1">
      <c r="B801" s="189">
        <f t="shared" ref="B801:B804" si="724">IF(J801=0,0,U801)</f>
        <v>0</v>
      </c>
      <c r="C801" s="189">
        <f t="shared" ref="C801:C804" ca="1" si="725">IF(OR(J801=0,I801=0),0,IF(_xlfn.IFNA(MATCH(B801,OFFSET($B$5,,,$G801,),),0)&gt;0,0,MAX(OFFSET($C$5,,,$G801,))+1))</f>
        <v>0</v>
      </c>
      <c r="D801" s="189">
        <f t="shared" ref="D801:D804" si="726">IF(J801=0,0,N801&amp;"-"&amp;U801)</f>
        <v>0</v>
      </c>
      <c r="E801" s="189">
        <f t="shared" ref="E801:E804" ca="1" si="727">IF(OR(J801=0,I801=0),0,IF(_xlfn.IFNA(MATCH(D801,OFFSET($D$5,,,$G801,),),0)&gt;0,0,_xlfn.MAXIFS(OFFSET($E$5,,,$G801,),OFFSET($J$5,,,$G801,),J801)+1))</f>
        <v>0</v>
      </c>
      <c r="F801" s="189">
        <f t="shared" ref="F801:F804" si="728">IF(J801=0,0,E801&amp;"-"&amp;N801)</f>
        <v>0</v>
      </c>
      <c r="G801" s="189" cm="1">
        <f t="array" aca="1" ref="G801" ca="1">OFFSET(G801,-1,,,)+1</f>
        <v>796</v>
      </c>
      <c r="H801" s="189">
        <f t="shared" ref="H801:H808" si="729">IF(OR($K801=0,$K801=""),$W801,0)</f>
        <v>0</v>
      </c>
      <c r="I801" s="189">
        <f t="shared" ref="I801:I804" si="730">H801*R801</f>
        <v>0</v>
      </c>
      <c r="J801" s="179">
        <f t="shared" ref="J801:J804" si="731">IF(AND(I801&lt;&gt;0,OR(K801=0,K801="")),N801&amp;" - Mapa",0)</f>
        <v>0</v>
      </c>
      <c r="K801" s="173"/>
      <c r="L801" s="174" t="str" cm="1">
        <f t="array" aca="1" ref="L801" ca="1">IF($K801="",OFFSET(L801,-1,,,),K801)</f>
        <v>02.12.04.02.01</v>
      </c>
      <c r="M801" s="175" t="str" cm="1">
        <f t="array" aca="1" ref="M801" ca="1">IF(OR($K801=0,$K801=""),OFFSET(M801,-1,,,),O801)</f>
        <v>FABRICAÇÃO DE FORMA DE MADEIRA PARA BLOCOS DE FUNDAÇÃO, COM CHAPA COMPENSADO E SARRAFOS- 01 APROVEITAMENTO</v>
      </c>
      <c r="N801" s="67" t="s">
        <v>310</v>
      </c>
      <c r="O801" s="68" t="s">
        <v>311</v>
      </c>
      <c r="P801" s="68"/>
      <c r="Q801" s="68" t="s">
        <v>3254</v>
      </c>
      <c r="R801" s="69">
        <v>3.29616</v>
      </c>
      <c r="S801" s="70">
        <v>3.2</v>
      </c>
      <c r="T801" s="70">
        <v>10.547712000000001</v>
      </c>
      <c r="U801" s="67" t="s">
        <v>608</v>
      </c>
      <c r="V801" s="71" t="s">
        <v>609</v>
      </c>
      <c r="W801" s="171"/>
      <c r="X801" s="172"/>
      <c r="Y801" s="176">
        <f t="shared" ref="Y801:Y804" si="732">X801+W801</f>
        <v>0</v>
      </c>
      <c r="AA801" s="192"/>
      <c r="AB801" s="193"/>
    </row>
    <row r="802" spans="2:28" hidden="1">
      <c r="B802" s="189">
        <f t="shared" si="724"/>
        <v>0</v>
      </c>
      <c r="C802" s="189">
        <f t="shared" ca="1" si="725"/>
        <v>0</v>
      </c>
      <c r="D802" s="189">
        <f t="shared" si="726"/>
        <v>0</v>
      </c>
      <c r="E802" s="189">
        <f t="shared" ca="1" si="727"/>
        <v>0</v>
      </c>
      <c r="F802" s="189">
        <f t="shared" si="728"/>
        <v>0</v>
      </c>
      <c r="G802" s="189" cm="1">
        <f t="array" aca="1" ref="G802" ca="1">OFFSET(G802,-1,,,)+1</f>
        <v>797</v>
      </c>
      <c r="H802" s="189">
        <f t="shared" si="729"/>
        <v>0</v>
      </c>
      <c r="I802" s="189">
        <f t="shared" si="730"/>
        <v>0</v>
      </c>
      <c r="J802" s="179">
        <f t="shared" si="731"/>
        <v>0</v>
      </c>
      <c r="K802" s="173"/>
      <c r="L802" s="174" t="str" cm="1">
        <f t="array" aca="1" ref="L802" ca="1">IF($K802="",OFFSET(L802,-1,,,),K802)</f>
        <v>02.12.04.02.01</v>
      </c>
      <c r="M802" s="175" t="str" cm="1">
        <f t="array" aca="1" ref="M802" ca="1">IF(OR($K802=0,$K802=""),OFFSET(M802,-1,,,),O802)</f>
        <v>FABRICAÇÃO DE FORMA DE MADEIRA PARA BLOCOS DE FUNDAÇÃO, COM CHAPA COMPENSADO E SARRAFOS- 01 APROVEITAMENTO</v>
      </c>
      <c r="N802" s="67" t="s">
        <v>175</v>
      </c>
      <c r="O802" s="68" t="s">
        <v>176</v>
      </c>
      <c r="P802" s="68"/>
      <c r="Q802" s="68" t="s">
        <v>3253</v>
      </c>
      <c r="R802" s="69">
        <v>9.2954399999999993</v>
      </c>
      <c r="S802" s="70">
        <v>8.5</v>
      </c>
      <c r="T802" s="70">
        <v>79.011239999999987</v>
      </c>
      <c r="U802" s="67" t="s">
        <v>608</v>
      </c>
      <c r="V802" s="71" t="s">
        <v>609</v>
      </c>
      <c r="W802" s="171"/>
      <c r="X802" s="172"/>
      <c r="Y802" s="176">
        <f t="shared" si="732"/>
        <v>0</v>
      </c>
      <c r="AA802" s="192"/>
      <c r="AB802" s="193"/>
    </row>
    <row r="803" spans="2:28" hidden="1">
      <c r="B803" s="189">
        <f t="shared" si="724"/>
        <v>0</v>
      </c>
      <c r="C803" s="189">
        <f t="shared" ca="1" si="725"/>
        <v>0</v>
      </c>
      <c r="D803" s="189">
        <f t="shared" si="726"/>
        <v>0</v>
      </c>
      <c r="E803" s="189">
        <f t="shared" ca="1" si="727"/>
        <v>0</v>
      </c>
      <c r="F803" s="189">
        <f t="shared" si="728"/>
        <v>0</v>
      </c>
      <c r="G803" s="189" cm="1">
        <f t="array" aca="1" ref="G803" ca="1">OFFSET(G803,-1,,,)+1</f>
        <v>798</v>
      </c>
      <c r="H803" s="189">
        <f t="shared" si="729"/>
        <v>0</v>
      </c>
      <c r="I803" s="189">
        <f t="shared" si="730"/>
        <v>0</v>
      </c>
      <c r="J803" s="179">
        <f t="shared" si="731"/>
        <v>0</v>
      </c>
      <c r="K803" s="173"/>
      <c r="L803" s="174" t="str" cm="1">
        <f t="array" aca="1" ref="L803" ca="1">IF($K803="",OFFSET(L803,-1,,,),K803)</f>
        <v>02.12.04.02.01</v>
      </c>
      <c r="M803" s="175" t="str" cm="1">
        <f t="array" aca="1" ref="M803" ca="1">IF(OR($K803=0,$K803=""),OFFSET(M803,-1,,,),O803)</f>
        <v>FABRICAÇÃO DE FORMA DE MADEIRA PARA BLOCOS DE FUNDAÇÃO, COM CHAPA COMPENSADO E SARRAFOS- 01 APROVEITAMENTO</v>
      </c>
      <c r="N803" s="67" t="s">
        <v>421</v>
      </c>
      <c r="O803" s="68" t="s">
        <v>422</v>
      </c>
      <c r="P803" s="68"/>
      <c r="Q803" s="68" t="s">
        <v>3260</v>
      </c>
      <c r="R803" s="69">
        <v>3.1886399999999999</v>
      </c>
      <c r="S803" s="70">
        <v>90</v>
      </c>
      <c r="T803" s="70">
        <v>286.9776</v>
      </c>
      <c r="U803" s="67" t="s">
        <v>608</v>
      </c>
      <c r="V803" s="71" t="s">
        <v>609</v>
      </c>
      <c r="W803" s="171"/>
      <c r="X803" s="172"/>
      <c r="Y803" s="176">
        <f t="shared" si="732"/>
        <v>0</v>
      </c>
      <c r="AA803" s="192"/>
      <c r="AB803" s="193"/>
    </row>
    <row r="804" spans="2:28">
      <c r="B804" s="189">
        <f t="shared" si="724"/>
        <v>0</v>
      </c>
      <c r="C804" s="189">
        <f t="shared" ca="1" si="725"/>
        <v>0</v>
      </c>
      <c r="D804" s="189">
        <f t="shared" si="726"/>
        <v>0</v>
      </c>
      <c r="E804" s="189">
        <f t="shared" ca="1" si="727"/>
        <v>0</v>
      </c>
      <c r="F804" s="189">
        <f t="shared" si="728"/>
        <v>0</v>
      </c>
      <c r="G804" s="189" cm="1">
        <f t="array" aca="1" ref="G804" ca="1">OFFSET(G804,-1,,,)+1</f>
        <v>799</v>
      </c>
      <c r="H804" s="189">
        <f t="shared" si="729"/>
        <v>0</v>
      </c>
      <c r="I804" s="189">
        <f t="shared" si="730"/>
        <v>0</v>
      </c>
      <c r="J804" s="179">
        <f t="shared" si="731"/>
        <v>0</v>
      </c>
      <c r="K804" s="173" t="s">
        <v>631</v>
      </c>
      <c r="L804" s="174" t="str" cm="1">
        <f t="array" aca="1" ref="L804" ca="1">IF($K804="",OFFSET(L804,-1,,,),K804)</f>
        <v>02.12.04.02.02</v>
      </c>
      <c r="M804" s="175" t="str" cm="1">
        <f t="array" aca="1" ref="M804" ca="1">IF(OR($K804=0,$K804=""),OFFSET(M804,-1,,,),O804)</f>
        <v>FABRICAÇÃO DE FORMA FEITA EM OBRA PARA PILARES EM CHAPA COMPENSADA PLASTIFICADA E=18MM - 1 APROVEITAMENTOS</v>
      </c>
      <c r="N804" s="67" t="s">
        <v>632</v>
      </c>
      <c r="O804" s="68" t="s">
        <v>4388</v>
      </c>
      <c r="P804" s="68"/>
      <c r="Q804" s="68" t="s">
        <v>3258</v>
      </c>
      <c r="R804" s="69">
        <v>45</v>
      </c>
      <c r="S804" s="70">
        <v>62.461799999999997</v>
      </c>
      <c r="T804" s="70">
        <v>2810.7809999999999</v>
      </c>
      <c r="U804" s="67"/>
      <c r="V804" s="71"/>
      <c r="W804" s="171"/>
      <c r="X804" s="172"/>
      <c r="Y804" s="176">
        <f t="shared" si="732"/>
        <v>0</v>
      </c>
      <c r="AA804" s="192"/>
      <c r="AB804" s="193"/>
    </row>
    <row r="805" spans="2:28" hidden="1">
      <c r="B805" s="189">
        <f>IF(J805=0,0,U805)</f>
        <v>0</v>
      </c>
      <c r="C805" s="189">
        <f ca="1">IF(OR(J805=0,I805=0),0,IF(_xlfn.IFNA(MATCH(B805,OFFSET($B$5,,,$G805,),),0)&gt;0,0,MAX(OFFSET($C$5,,,$G805,))+1))</f>
        <v>0</v>
      </c>
      <c r="D805" s="189">
        <f>IF(J805=0,0,N805&amp;"-"&amp;U805)</f>
        <v>0</v>
      </c>
      <c r="E805" s="189">
        <f ca="1">IF(OR(J805=0,I805=0),0,IF(_xlfn.IFNA(MATCH(D805,OFFSET($D$5,,,$G805,),),0)&gt;0,0,_xlfn.MAXIFS(OFFSET($E$5,,,$G805,),OFFSET($J$5,,,$G805,),J805)+1))</f>
        <v>0</v>
      </c>
      <c r="F805" s="189">
        <f>IF(J805=0,0,E805&amp;"-"&amp;N805)</f>
        <v>0</v>
      </c>
      <c r="G805" s="189" cm="1">
        <f t="array" aca="1" ref="G805" ca="1">OFFSET(G805,-1,,,)+1</f>
        <v>800</v>
      </c>
      <c r="H805" s="189">
        <f>IF(OR($K805=0,$K805=""),$W805,0)</f>
        <v>0</v>
      </c>
      <c r="I805" s="189">
        <f>H805*R805</f>
        <v>0</v>
      </c>
      <c r="J805" s="179">
        <f>IF(AND(I805&lt;&gt;0,OR(K805=0,K805="")),N805&amp;" - Mapa",0)</f>
        <v>0</v>
      </c>
      <c r="K805" s="173"/>
      <c r="L805" s="174" t="str" cm="1">
        <f t="array" aca="1" ref="L805" ca="1">IF($K805="",OFFSET(L805,-1,,,),K805)</f>
        <v>02.12.04.02.02</v>
      </c>
      <c r="M805" s="175" t="str" cm="1">
        <f t="array" aca="1" ref="M805" ca="1">IF(OR($K805=0,$K805=""),OFFSET(M805,-1,,,),O805)</f>
        <v>FABRICAÇÃO DE FORMA FEITA EM OBRA PARA PILARES EM CHAPA COMPENSADA PLASTIFICADA E=18MM - 1 APROVEITAMENTOS</v>
      </c>
      <c r="N805" s="67" t="s">
        <v>171</v>
      </c>
      <c r="O805" s="68" t="s">
        <v>172</v>
      </c>
      <c r="P805" s="68"/>
      <c r="Q805" s="68" t="s">
        <v>3255</v>
      </c>
      <c r="R805" s="69">
        <v>3.6198000000000001</v>
      </c>
      <c r="S805" s="70">
        <v>18</v>
      </c>
      <c r="T805" s="70">
        <v>65.156400000000005</v>
      </c>
      <c r="U805" s="67" t="s">
        <v>608</v>
      </c>
      <c r="V805" s="71" t="s">
        <v>609</v>
      </c>
      <c r="W805" s="171"/>
      <c r="X805" s="172"/>
      <c r="Y805" s="176">
        <f>X805+W805</f>
        <v>0</v>
      </c>
      <c r="AA805" s="192"/>
      <c r="AB805" s="193"/>
    </row>
    <row r="806" spans="2:28" hidden="1">
      <c r="B806" s="189">
        <f t="shared" ref="B806:B808" si="733">IF(J806=0,0,U806)</f>
        <v>0</v>
      </c>
      <c r="C806" s="189">
        <f t="shared" ref="C806:C808" ca="1" si="734">IF(OR(J806=0,I806=0),0,IF(_xlfn.IFNA(MATCH(B806,OFFSET($B$5,,,$G806,),),0)&gt;0,0,MAX(OFFSET($C$5,,,$G806,))+1))</f>
        <v>0</v>
      </c>
      <c r="D806" s="189">
        <f t="shared" ref="D806:D808" si="735">IF(J806=0,0,N806&amp;"-"&amp;U806)</f>
        <v>0</v>
      </c>
      <c r="E806" s="189">
        <f t="shared" ref="E806:E808" ca="1" si="736">IF(OR(J806=0,I806=0),0,IF(_xlfn.IFNA(MATCH(D806,OFFSET($D$5,,,$G806,),),0)&gt;0,0,_xlfn.MAXIFS(OFFSET($E$5,,,$G806,),OFFSET($J$5,,,$G806,),J806)+1))</f>
        <v>0</v>
      </c>
      <c r="F806" s="189">
        <f t="shared" ref="F806:F808" si="737">IF(J806=0,0,E806&amp;"-"&amp;N806)</f>
        <v>0</v>
      </c>
      <c r="G806" s="189" cm="1">
        <f t="array" aca="1" ref="G806" ca="1">OFFSET(G806,-1,,,)+1</f>
        <v>801</v>
      </c>
      <c r="H806" s="189">
        <f t="shared" si="729"/>
        <v>0</v>
      </c>
      <c r="I806" s="189">
        <f t="shared" ref="I806:I808" si="738">H806*R806</f>
        <v>0</v>
      </c>
      <c r="J806" s="179">
        <f t="shared" ref="J806:J808" si="739">IF(AND(I806&lt;&gt;0,OR(K806=0,K806="")),N806&amp;" - Mapa",0)</f>
        <v>0</v>
      </c>
      <c r="K806" s="173"/>
      <c r="L806" s="174" t="str" cm="1">
        <f t="array" aca="1" ref="L806" ca="1">IF($K806="",OFFSET(L806,-1,,,),K806)</f>
        <v>02.12.04.02.02</v>
      </c>
      <c r="M806" s="175" t="str" cm="1">
        <f t="array" aca="1" ref="M806" ca="1">IF(OR($K806=0,$K806=""),OFFSET(M806,-1,,,),O806)</f>
        <v>FABRICAÇÃO DE FORMA FEITA EM OBRA PARA PILARES EM CHAPA COMPENSADA PLASTIFICADA E=18MM - 1 APROVEITAMENTOS</v>
      </c>
      <c r="N806" s="67" t="s">
        <v>310</v>
      </c>
      <c r="O806" s="68" t="s">
        <v>311</v>
      </c>
      <c r="P806" s="68"/>
      <c r="Q806" s="68" t="s">
        <v>3254</v>
      </c>
      <c r="R806" s="69">
        <v>0.72404999999999997</v>
      </c>
      <c r="S806" s="70">
        <v>3.2</v>
      </c>
      <c r="T806" s="70">
        <v>2.3169599999999999</v>
      </c>
      <c r="U806" s="67" t="s">
        <v>608</v>
      </c>
      <c r="V806" s="71" t="s">
        <v>609</v>
      </c>
      <c r="W806" s="171"/>
      <c r="X806" s="172"/>
      <c r="Y806" s="176">
        <f t="shared" ref="Y806:Y808" si="740">X806+W806</f>
        <v>0</v>
      </c>
      <c r="AA806" s="192"/>
      <c r="AB806" s="193"/>
    </row>
    <row r="807" spans="2:28" hidden="1">
      <c r="B807" s="189">
        <f t="shared" si="733"/>
        <v>0</v>
      </c>
      <c r="C807" s="189">
        <f t="shared" ca="1" si="734"/>
        <v>0</v>
      </c>
      <c r="D807" s="189">
        <f t="shared" si="735"/>
        <v>0</v>
      </c>
      <c r="E807" s="189">
        <f t="shared" ca="1" si="736"/>
        <v>0</v>
      </c>
      <c r="F807" s="189">
        <f t="shared" si="737"/>
        <v>0</v>
      </c>
      <c r="G807" s="189" cm="1">
        <f t="array" aca="1" ref="G807" ca="1">OFFSET(G807,-1,,,)+1</f>
        <v>802</v>
      </c>
      <c r="H807" s="189">
        <f t="shared" si="729"/>
        <v>0</v>
      </c>
      <c r="I807" s="189">
        <f t="shared" si="738"/>
        <v>0</v>
      </c>
      <c r="J807" s="179">
        <f t="shared" si="739"/>
        <v>0</v>
      </c>
      <c r="K807" s="173"/>
      <c r="L807" s="174" t="str" cm="1">
        <f t="array" aca="1" ref="L807" ca="1">IF($K807="",OFFSET(L807,-1,,,),K807)</f>
        <v>02.12.04.02.02</v>
      </c>
      <c r="M807" s="175" t="str" cm="1">
        <f t="array" aca="1" ref="M807" ca="1">IF(OR($K807=0,$K807=""),OFFSET(M807,-1,,,),O807)</f>
        <v>FABRICAÇÃO DE FORMA FEITA EM OBRA PARA PILARES EM CHAPA COMPENSADA PLASTIFICADA E=18MM - 1 APROVEITAMENTOS</v>
      </c>
      <c r="N807" s="67" t="s">
        <v>312</v>
      </c>
      <c r="O807" s="68" t="s">
        <v>313</v>
      </c>
      <c r="P807" s="68"/>
      <c r="Q807" s="68" t="s">
        <v>3260</v>
      </c>
      <c r="R807" s="69">
        <v>4.9297500000000003</v>
      </c>
      <c r="S807" s="70">
        <v>285</v>
      </c>
      <c r="T807" s="70">
        <v>1404.97875</v>
      </c>
      <c r="U807" s="67" t="s">
        <v>608</v>
      </c>
      <c r="V807" s="71" t="s">
        <v>609</v>
      </c>
      <c r="W807" s="171"/>
      <c r="X807" s="172"/>
      <c r="Y807" s="176">
        <f t="shared" si="740"/>
        <v>0</v>
      </c>
      <c r="AA807" s="192"/>
      <c r="AB807" s="193"/>
    </row>
    <row r="808" spans="2:28" hidden="1">
      <c r="B808" s="189">
        <f t="shared" si="733"/>
        <v>0</v>
      </c>
      <c r="C808" s="189">
        <f t="shared" ca="1" si="734"/>
        <v>0</v>
      </c>
      <c r="D808" s="189">
        <f t="shared" si="735"/>
        <v>0</v>
      </c>
      <c r="E808" s="189">
        <f t="shared" ca="1" si="736"/>
        <v>0</v>
      </c>
      <c r="F808" s="189">
        <f t="shared" si="737"/>
        <v>0</v>
      </c>
      <c r="G808" s="189" cm="1">
        <f t="array" aca="1" ref="G808" ca="1">OFFSET(G808,-1,,,)+1</f>
        <v>803</v>
      </c>
      <c r="H808" s="189">
        <f t="shared" si="729"/>
        <v>0</v>
      </c>
      <c r="I808" s="189">
        <f t="shared" si="738"/>
        <v>0</v>
      </c>
      <c r="J808" s="179">
        <f t="shared" si="739"/>
        <v>0</v>
      </c>
      <c r="K808" s="173"/>
      <c r="L808" s="174" t="str" cm="1">
        <f t="array" aca="1" ref="L808" ca="1">IF($K808="",OFFSET(L808,-1,,,),K808)</f>
        <v>02.12.04.02.02</v>
      </c>
      <c r="M808" s="175" t="str" cm="1">
        <f t="array" aca="1" ref="M808" ca="1">IF(OR($K808=0,$K808=""),OFFSET(M808,-1,,,),O808)</f>
        <v>FABRICAÇÃO DE FORMA FEITA EM OBRA PARA PILARES EM CHAPA COMPENSADA PLASTIFICADA E=18MM - 1 APROVEITAMENTOS</v>
      </c>
      <c r="N808" s="67" t="s">
        <v>215</v>
      </c>
      <c r="O808" s="68" t="s">
        <v>216</v>
      </c>
      <c r="P808" s="68"/>
      <c r="Q808" s="68" t="s">
        <v>3253</v>
      </c>
      <c r="R808" s="69">
        <v>36.198900000000002</v>
      </c>
      <c r="S808" s="70">
        <v>2.75</v>
      </c>
      <c r="T808" s="70">
        <v>99.546975000000003</v>
      </c>
      <c r="U808" s="67" t="s">
        <v>608</v>
      </c>
      <c r="V808" s="71" t="s">
        <v>609</v>
      </c>
      <c r="W808" s="171"/>
      <c r="X808" s="172"/>
      <c r="Y808" s="176">
        <f t="shared" si="740"/>
        <v>0</v>
      </c>
      <c r="AA808" s="192"/>
      <c r="AB808" s="193"/>
    </row>
    <row r="809" spans="2:28" hidden="1">
      <c r="B809" s="189">
        <f t="shared" si="706"/>
        <v>0</v>
      </c>
      <c r="C809" s="189">
        <f t="shared" ca="1" si="707"/>
        <v>0</v>
      </c>
      <c r="D809" s="189">
        <f t="shared" si="708"/>
        <v>0</v>
      </c>
      <c r="E809" s="189">
        <f t="shared" ca="1" si="709"/>
        <v>0</v>
      </c>
      <c r="F809" s="189">
        <f t="shared" si="710"/>
        <v>0</v>
      </c>
      <c r="G809" s="189" cm="1">
        <f t="array" aca="1" ref="G809" ca="1">OFFSET(G809,-1,,,)+1</f>
        <v>804</v>
      </c>
      <c r="H809" s="189">
        <f t="shared" si="705"/>
        <v>0</v>
      </c>
      <c r="I809" s="189">
        <f t="shared" si="711"/>
        <v>0</v>
      </c>
      <c r="J809" s="179">
        <f t="shared" si="712"/>
        <v>0</v>
      </c>
      <c r="K809" s="173"/>
      <c r="L809" s="174" t="str" cm="1">
        <f t="array" aca="1" ref="L809" ca="1">IF($K809="",OFFSET(L809,-1,,,),K809)</f>
        <v>02.12.04.02.02</v>
      </c>
      <c r="M809" s="175" t="str" cm="1">
        <f t="array" aca="1" ref="M809" ca="1">IF(OR($K809=0,$K809=""),OFFSET(M809,-1,,,),O809)</f>
        <v>FABRICAÇÃO DE FORMA FEITA EM OBRA PARA PILARES EM CHAPA COMPENSADA PLASTIFICADA E=18MM - 1 APROVEITAMENTOS</v>
      </c>
      <c r="N809" s="67" t="s">
        <v>175</v>
      </c>
      <c r="O809" s="68" t="s">
        <v>176</v>
      </c>
      <c r="P809" s="68"/>
      <c r="Q809" s="68" t="s">
        <v>3253</v>
      </c>
      <c r="R809" s="69">
        <v>49.773600000000002</v>
      </c>
      <c r="S809" s="70">
        <v>8.5</v>
      </c>
      <c r="T809" s="70">
        <v>423.07560000000001</v>
      </c>
      <c r="U809" s="67" t="s">
        <v>608</v>
      </c>
      <c r="V809" s="71" t="s">
        <v>609</v>
      </c>
      <c r="W809" s="171"/>
      <c r="X809" s="172"/>
      <c r="Y809" s="176">
        <f t="shared" si="714"/>
        <v>0</v>
      </c>
      <c r="AA809" s="192"/>
      <c r="AB809" s="193"/>
    </row>
    <row r="810" spans="2:28" hidden="1">
      <c r="B810" s="189">
        <f t="shared" si="706"/>
        <v>0</v>
      </c>
      <c r="C810" s="189">
        <f t="shared" ca="1" si="707"/>
        <v>0</v>
      </c>
      <c r="D810" s="189">
        <f t="shared" si="708"/>
        <v>0</v>
      </c>
      <c r="E810" s="189">
        <f t="shared" ca="1" si="709"/>
        <v>0</v>
      </c>
      <c r="F810" s="189">
        <f t="shared" si="710"/>
        <v>0</v>
      </c>
      <c r="G810" s="189" cm="1">
        <f t="array" aca="1" ref="G810" ca="1">OFFSET(G810,-1,,,)+1</f>
        <v>805</v>
      </c>
      <c r="H810" s="189">
        <f t="shared" si="705"/>
        <v>0</v>
      </c>
      <c r="I810" s="189">
        <f t="shared" si="711"/>
        <v>0</v>
      </c>
      <c r="J810" s="179">
        <f t="shared" si="712"/>
        <v>0</v>
      </c>
      <c r="K810" s="173"/>
      <c r="L810" s="174" t="str" cm="1">
        <f t="array" aca="1" ref="L810" ca="1">IF($K810="",OFFSET(L810,-1,,,),K810)</f>
        <v>02.12.04.02.02</v>
      </c>
      <c r="M810" s="175" t="str" cm="1">
        <f t="array" aca="1" ref="M810" ca="1">IF(OR($K810=0,$K810=""),OFFSET(M810,-1,,,),O810)</f>
        <v>FABRICAÇÃO DE FORMA FEITA EM OBRA PARA PILARES EM CHAPA COMPENSADA PLASTIFICADA E=18MM - 1 APROVEITAMENTOS</v>
      </c>
      <c r="N810" s="67" t="s">
        <v>230</v>
      </c>
      <c r="O810" s="68" t="s">
        <v>231</v>
      </c>
      <c r="P810" s="68"/>
      <c r="Q810" s="68" t="s">
        <v>3261</v>
      </c>
      <c r="R810" s="69">
        <v>5.4297000000000004</v>
      </c>
      <c r="S810" s="70">
        <v>22.31</v>
      </c>
      <c r="T810" s="70">
        <v>121.136607</v>
      </c>
      <c r="U810" s="67" t="s">
        <v>608</v>
      </c>
      <c r="V810" s="71" t="s">
        <v>609</v>
      </c>
      <c r="W810" s="171"/>
      <c r="X810" s="172"/>
      <c r="Y810" s="176">
        <f t="shared" si="714"/>
        <v>0</v>
      </c>
      <c r="AA810" s="192"/>
      <c r="AB810" s="193"/>
    </row>
    <row r="811" spans="2:28" hidden="1">
      <c r="B811" s="189">
        <f t="shared" si="706"/>
        <v>0</v>
      </c>
      <c r="C811" s="189">
        <f t="shared" ca="1" si="707"/>
        <v>0</v>
      </c>
      <c r="D811" s="189">
        <f t="shared" si="708"/>
        <v>0</v>
      </c>
      <c r="E811" s="189">
        <f t="shared" ca="1" si="709"/>
        <v>0</v>
      </c>
      <c r="F811" s="189">
        <f t="shared" si="710"/>
        <v>0</v>
      </c>
      <c r="G811" s="189" cm="1">
        <f t="array" aca="1" ref="G811" ca="1">OFFSET(G811,-1,,,)+1</f>
        <v>806</v>
      </c>
      <c r="H811" s="189">
        <f t="shared" si="705"/>
        <v>0</v>
      </c>
      <c r="I811" s="189">
        <f t="shared" si="711"/>
        <v>0</v>
      </c>
      <c r="J811" s="179">
        <f t="shared" si="712"/>
        <v>0</v>
      </c>
      <c r="K811" s="173"/>
      <c r="L811" s="174" t="str" cm="1">
        <f t="array" aca="1" ref="L811" ca="1">IF($K811="",OFFSET(L811,-1,,,),K811)</f>
        <v>02.12.04.02.02</v>
      </c>
      <c r="M811" s="175" t="str" cm="1">
        <f t="array" aca="1" ref="M811" ca="1">IF(OR($K811=0,$K811=""),OFFSET(M811,-1,,,),O811)</f>
        <v>FABRICAÇÃO DE FORMA FEITA EM OBRA PARA PILARES EM CHAPA COMPENSADA PLASTIFICADA E=18MM - 1 APROVEITAMENTOS</v>
      </c>
      <c r="N811" s="67" t="s">
        <v>236</v>
      </c>
      <c r="O811" s="68" t="s">
        <v>237</v>
      </c>
      <c r="P811" s="68"/>
      <c r="Q811" s="68" t="s">
        <v>3262</v>
      </c>
      <c r="R811" s="69">
        <v>21.719249999999999</v>
      </c>
      <c r="S811" s="70">
        <v>27.15</v>
      </c>
      <c r="T811" s="70">
        <v>589.67763749999995</v>
      </c>
      <c r="U811" s="67" t="s">
        <v>608</v>
      </c>
      <c r="V811" s="71" t="s">
        <v>609</v>
      </c>
      <c r="W811" s="171"/>
      <c r="X811" s="172"/>
      <c r="Y811" s="176">
        <f t="shared" si="714"/>
        <v>0</v>
      </c>
      <c r="AA811" s="192"/>
      <c r="AB811" s="193"/>
    </row>
    <row r="812" spans="2:28" hidden="1">
      <c r="B812" s="189">
        <f t="shared" si="706"/>
        <v>0</v>
      </c>
      <c r="C812" s="189">
        <f t="shared" ca="1" si="707"/>
        <v>0</v>
      </c>
      <c r="D812" s="189">
        <f t="shared" si="708"/>
        <v>0</v>
      </c>
      <c r="E812" s="189">
        <f t="shared" ca="1" si="709"/>
        <v>0</v>
      </c>
      <c r="F812" s="189">
        <f t="shared" si="710"/>
        <v>0</v>
      </c>
      <c r="G812" s="189" cm="1">
        <f t="array" aca="1" ref="G812" ca="1">OFFSET(G812,-1,,,)+1</f>
        <v>807</v>
      </c>
      <c r="H812" s="189">
        <f t="shared" si="705"/>
        <v>0</v>
      </c>
      <c r="I812" s="189">
        <f t="shared" si="711"/>
        <v>0</v>
      </c>
      <c r="J812" s="179">
        <f t="shared" si="712"/>
        <v>0</v>
      </c>
      <c r="K812" s="173"/>
      <c r="L812" s="174" t="str" cm="1">
        <f t="array" aca="1" ref="L812" ca="1">IF($K812="",OFFSET(L812,-1,,,),K812)</f>
        <v>02.12.04.02.02</v>
      </c>
      <c r="M812" s="175" t="str" cm="1">
        <f t="array" aca="1" ref="M812" ca="1">IF(OR($K812=0,$K812=""),OFFSET(M812,-1,,,),O812)</f>
        <v>FABRICAÇÃO DE FORMA FEITA EM OBRA PARA PILARES EM CHAPA COMPENSADA PLASTIFICADA E=18MM - 1 APROVEITAMENTOS</v>
      </c>
      <c r="N812" s="67" t="s">
        <v>2823</v>
      </c>
      <c r="O812" s="68" t="s">
        <v>3047</v>
      </c>
      <c r="P812" s="68"/>
      <c r="Q812" s="68" t="s">
        <v>3257</v>
      </c>
      <c r="R812" s="69">
        <v>27.148949999999999</v>
      </c>
      <c r="S812" s="70">
        <v>3.8635999999999999</v>
      </c>
      <c r="T812" s="70">
        <v>104.89268322</v>
      </c>
      <c r="U812" s="67" t="s">
        <v>608</v>
      </c>
      <c r="V812" s="71" t="s">
        <v>609</v>
      </c>
      <c r="W812" s="171"/>
      <c r="X812" s="172"/>
      <c r="Y812" s="176">
        <f t="shared" si="714"/>
        <v>0</v>
      </c>
      <c r="AA812" s="192"/>
      <c r="AB812" s="193"/>
    </row>
    <row r="813" spans="2:28">
      <c r="B813" s="189">
        <f t="shared" si="706"/>
        <v>0</v>
      </c>
      <c r="C813" s="189">
        <f t="shared" ca="1" si="707"/>
        <v>0</v>
      </c>
      <c r="D813" s="189">
        <f t="shared" si="708"/>
        <v>0</v>
      </c>
      <c r="E813" s="189">
        <f t="shared" ca="1" si="709"/>
        <v>0</v>
      </c>
      <c r="F813" s="189">
        <f t="shared" si="710"/>
        <v>0</v>
      </c>
      <c r="G813" s="189" cm="1">
        <f t="array" aca="1" ref="G813" ca="1">OFFSET(G813,-1,,,)+1</f>
        <v>808</v>
      </c>
      <c r="H813" s="189">
        <f t="shared" si="705"/>
        <v>0</v>
      </c>
      <c r="I813" s="189">
        <f t="shared" si="711"/>
        <v>0</v>
      </c>
      <c r="J813" s="179">
        <f t="shared" si="712"/>
        <v>0</v>
      </c>
      <c r="K813" s="173" t="s">
        <v>633</v>
      </c>
      <c r="L813" s="174" t="str" cm="1">
        <f t="array" aca="1" ref="L813" ca="1">IF($K813="",OFFSET(L813,-1,,,),K813)</f>
        <v>02.12.04.02.03</v>
      </c>
      <c r="M813" s="175" t="str" cm="1">
        <f t="array" aca="1" ref="M813" ca="1">IF(OR($K813=0,$K813=""),OFFSET(M813,-1,,,),O813)</f>
        <v>AÇO CA50 10,00MM - CORTADO E DOBRADO</v>
      </c>
      <c r="N813" s="67" t="s">
        <v>319</v>
      </c>
      <c r="O813" s="68" t="s">
        <v>4294</v>
      </c>
      <c r="P813" s="68"/>
      <c r="Q813" s="68" t="s">
        <v>3255</v>
      </c>
      <c r="R813" s="69">
        <v>828</v>
      </c>
      <c r="S813" s="70">
        <v>6.4729999999999999</v>
      </c>
      <c r="T813" s="70">
        <v>5359.6440000000002</v>
      </c>
      <c r="U813" s="67"/>
      <c r="V813" s="71"/>
      <c r="W813" s="171"/>
      <c r="X813" s="172"/>
      <c r="Y813" s="176">
        <f t="shared" si="714"/>
        <v>0</v>
      </c>
      <c r="AA813" s="192"/>
      <c r="AB813" s="193"/>
    </row>
    <row r="814" spans="2:28" hidden="1">
      <c r="B814" s="189">
        <f t="shared" si="706"/>
        <v>0</v>
      </c>
      <c r="C814" s="189">
        <f t="shared" ca="1" si="707"/>
        <v>0</v>
      </c>
      <c r="D814" s="189">
        <f t="shared" si="708"/>
        <v>0</v>
      </c>
      <c r="E814" s="189">
        <f t="shared" ca="1" si="709"/>
        <v>0</v>
      </c>
      <c r="F814" s="189">
        <f t="shared" si="710"/>
        <v>0</v>
      </c>
      <c r="G814" s="189" cm="1">
        <f t="array" aca="1" ref="G814" ca="1">OFFSET(G814,-1,,,)+1</f>
        <v>809</v>
      </c>
      <c r="H814" s="189">
        <f t="shared" si="705"/>
        <v>0</v>
      </c>
      <c r="I814" s="189">
        <f t="shared" si="711"/>
        <v>0</v>
      </c>
      <c r="J814" s="179">
        <f t="shared" si="712"/>
        <v>0</v>
      </c>
      <c r="K814" s="173"/>
      <c r="L814" s="174" t="str" cm="1">
        <f t="array" aca="1" ref="L814" ca="1">IF($K814="",OFFSET(L814,-1,,,),K814)</f>
        <v>02.12.04.02.03</v>
      </c>
      <c r="M814" s="175" t="str" cm="1">
        <f t="array" aca="1" ref="M814" ca="1">IF(OR($K814=0,$K814=""),OFFSET(M814,-1,,,),O814)</f>
        <v>AÇO CA50 10,00MM - CORTADO E DOBRADO</v>
      </c>
      <c r="N814" s="67" t="s">
        <v>306</v>
      </c>
      <c r="O814" s="68" t="s">
        <v>307</v>
      </c>
      <c r="P814" s="68"/>
      <c r="Q814" s="68" t="s">
        <v>3255</v>
      </c>
      <c r="R814" s="69">
        <v>8.2799999999999994</v>
      </c>
      <c r="S814" s="70">
        <v>11</v>
      </c>
      <c r="T814" s="70">
        <v>91.08</v>
      </c>
      <c r="U814" s="67" t="s">
        <v>608</v>
      </c>
      <c r="V814" s="71" t="s">
        <v>609</v>
      </c>
      <c r="W814" s="171"/>
      <c r="X814" s="172"/>
      <c r="Y814" s="176">
        <f t="shared" si="714"/>
        <v>0</v>
      </c>
      <c r="AA814" s="192"/>
      <c r="AB814" s="193"/>
    </row>
    <row r="815" spans="2:28" hidden="1">
      <c r="B815" s="189">
        <f t="shared" si="706"/>
        <v>0</v>
      </c>
      <c r="C815" s="189">
        <f t="shared" ca="1" si="707"/>
        <v>0</v>
      </c>
      <c r="D815" s="189">
        <f t="shared" si="708"/>
        <v>0</v>
      </c>
      <c r="E815" s="189">
        <f t="shared" ca="1" si="709"/>
        <v>0</v>
      </c>
      <c r="F815" s="189">
        <f t="shared" si="710"/>
        <v>0</v>
      </c>
      <c r="G815" s="189" cm="1">
        <f t="array" aca="1" ref="G815" ca="1">OFFSET(G815,-1,,,)+1</f>
        <v>810</v>
      </c>
      <c r="H815" s="189">
        <f t="shared" si="705"/>
        <v>0</v>
      </c>
      <c r="I815" s="189">
        <f t="shared" si="711"/>
        <v>0</v>
      </c>
      <c r="J815" s="179">
        <f t="shared" si="712"/>
        <v>0</v>
      </c>
      <c r="K815" s="173"/>
      <c r="L815" s="174" t="str" cm="1">
        <f t="array" aca="1" ref="L815" ca="1">IF($K815="",OFFSET(L815,-1,,,),K815)</f>
        <v>02.12.04.02.03</v>
      </c>
      <c r="M815" s="175" t="str" cm="1">
        <f t="array" aca="1" ref="M815" ca="1">IF(OR($K815=0,$K815=""),OFFSET(M815,-1,,,),O815)</f>
        <v>AÇO CA50 10,00MM - CORTADO E DOBRADO</v>
      </c>
      <c r="N815" s="67" t="s">
        <v>320</v>
      </c>
      <c r="O815" s="68" t="s">
        <v>321</v>
      </c>
      <c r="P815" s="68"/>
      <c r="Q815" s="68" t="s">
        <v>3255</v>
      </c>
      <c r="R815" s="69">
        <v>836.28</v>
      </c>
      <c r="S815" s="70">
        <v>5.6</v>
      </c>
      <c r="T815" s="70">
        <v>4683.1679999999997</v>
      </c>
      <c r="U815" s="67" t="s">
        <v>608</v>
      </c>
      <c r="V815" s="71" t="s">
        <v>609</v>
      </c>
      <c r="W815" s="171"/>
      <c r="X815" s="172"/>
      <c r="Y815" s="176">
        <f t="shared" si="714"/>
        <v>0</v>
      </c>
      <c r="AA815" s="192"/>
      <c r="AB815" s="193"/>
    </row>
    <row r="816" spans="2:28" hidden="1">
      <c r="B816" s="189">
        <f>IF(J816=0,0,U816)</f>
        <v>0</v>
      </c>
      <c r="C816" s="189">
        <f ca="1">IF(OR(J816=0,I816=0),0,IF(_xlfn.IFNA(MATCH(B816,OFFSET($B$5,,,$G816,),),0)&gt;0,0,MAX(OFFSET($C$5,,,$G816,))+1))</f>
        <v>0</v>
      </c>
      <c r="D816" s="189">
        <f>IF(J816=0,0,N816&amp;"-"&amp;U816)</f>
        <v>0</v>
      </c>
      <c r="E816" s="189">
        <f ca="1">IF(OR(J816=0,I816=0),0,IF(_xlfn.IFNA(MATCH(D816,OFFSET($D$5,,,$G816,),),0)&gt;0,0,_xlfn.MAXIFS(OFFSET($E$5,,,$G816,),OFFSET($J$5,,,$G816,),J816)+1))</f>
        <v>0</v>
      </c>
      <c r="F816" s="189">
        <f>IF(J816=0,0,E816&amp;"-"&amp;N816)</f>
        <v>0</v>
      </c>
      <c r="G816" s="189" cm="1">
        <f t="array" aca="1" ref="G816" ca="1">OFFSET(G816,-1,,,)+1</f>
        <v>811</v>
      </c>
      <c r="H816" s="189">
        <f>IF(OR($K816=0,$K816=""),$W816,0)</f>
        <v>0</v>
      </c>
      <c r="I816" s="189">
        <f>H816*R816</f>
        <v>0</v>
      </c>
      <c r="J816" s="179">
        <f>IF(AND(I816&lt;&gt;0,OR(K816=0,K816="")),N816&amp;" - Mapa",0)</f>
        <v>0</v>
      </c>
      <c r="K816" s="173"/>
      <c r="L816" s="174" t="str" cm="1">
        <f t="array" aca="1" ref="L816" ca="1">IF($K816="",OFFSET(L816,-1,,,),K816)</f>
        <v>02.12.04.02.03</v>
      </c>
      <c r="M816" s="175" t="str" cm="1">
        <f t="array" aca="1" ref="M816" ca="1">IF(OR($K816=0,$K816=""),OFFSET(M816,-1,,,),O816)</f>
        <v>AÇO CA50 10,00MM - CORTADO E DOBRADO</v>
      </c>
      <c r="N816" s="67" t="s">
        <v>322</v>
      </c>
      <c r="O816" s="68" t="s">
        <v>323</v>
      </c>
      <c r="P816" s="68"/>
      <c r="Q816" s="68" t="s">
        <v>3255</v>
      </c>
      <c r="R816" s="69">
        <v>836.28</v>
      </c>
      <c r="S816" s="70">
        <v>0.7</v>
      </c>
      <c r="T816" s="70">
        <v>585.39599999999996</v>
      </c>
      <c r="U816" s="67" t="s">
        <v>608</v>
      </c>
      <c r="V816" s="71" t="s">
        <v>609</v>
      </c>
      <c r="W816" s="171"/>
      <c r="X816" s="172"/>
      <c r="Y816" s="176">
        <f>X816+W816</f>
        <v>0</v>
      </c>
      <c r="AA816" s="192"/>
      <c r="AB816" s="193"/>
    </row>
    <row r="817" spans="2:28">
      <c r="B817" s="189">
        <f t="shared" ref="B817:B820" si="741">IF(J817=0,0,U817)</f>
        <v>0</v>
      </c>
      <c r="C817" s="189">
        <f t="shared" ref="C817:C820" ca="1" si="742">IF(OR(J817=0,I817=0),0,IF(_xlfn.IFNA(MATCH(B817,OFFSET($B$5,,,$G817,),),0)&gt;0,0,MAX(OFFSET($C$5,,,$G817,))+1))</f>
        <v>0</v>
      </c>
      <c r="D817" s="189">
        <f t="shared" ref="D817:D820" si="743">IF(J817=0,0,N817&amp;"-"&amp;U817)</f>
        <v>0</v>
      </c>
      <c r="E817" s="189">
        <f t="shared" ref="E817:E820" ca="1" si="744">IF(OR(J817=0,I817=0),0,IF(_xlfn.IFNA(MATCH(D817,OFFSET($D$5,,,$G817,),),0)&gt;0,0,_xlfn.MAXIFS(OFFSET($E$5,,,$G817,),OFFSET($J$5,,,$G817,),J817)+1))</f>
        <v>0</v>
      </c>
      <c r="F817" s="189">
        <f t="shared" ref="F817:F820" si="745">IF(J817=0,0,E817&amp;"-"&amp;N817)</f>
        <v>0</v>
      </c>
      <c r="G817" s="189" cm="1">
        <f t="array" aca="1" ref="G817" ca="1">OFFSET(G817,-1,,,)+1</f>
        <v>812</v>
      </c>
      <c r="H817" s="189">
        <f t="shared" ref="H817:H824" si="746">IF(OR($K817=0,$K817=""),$W817,0)</f>
        <v>0</v>
      </c>
      <c r="I817" s="189">
        <f t="shared" ref="I817:I820" si="747">H817*R817</f>
        <v>0</v>
      </c>
      <c r="J817" s="179">
        <f t="shared" ref="J817:J820" si="748">IF(AND(I817&lt;&gt;0,OR(K817=0,K817="")),N817&amp;" - Mapa",0)</f>
        <v>0</v>
      </c>
      <c r="K817" s="173" t="s">
        <v>639</v>
      </c>
      <c r="L817" s="174" t="str" cm="1">
        <f t="array" aca="1" ref="L817" ca="1">IF($K817="",OFFSET(L817,-1,,,),K817)</f>
        <v>02.12.04.02.04</v>
      </c>
      <c r="M817" s="175" t="str" cm="1">
        <f t="array" aca="1" ref="M817" ca="1">IF(OR($K817=0,$K817=""),OFFSET(M817,-1,,,),O817)</f>
        <v>CONCRETO FCK 25 MPA SLUMP 12 APLICADO EM PEÇAS ESTRUTURAIS COM BOMBA ESTACIONÁRIA</v>
      </c>
      <c r="N817" s="67" t="s">
        <v>517</v>
      </c>
      <c r="O817" s="68" t="s">
        <v>4389</v>
      </c>
      <c r="P817" s="68"/>
      <c r="Q817" s="68" t="s">
        <v>3256</v>
      </c>
      <c r="R817" s="69">
        <v>6.9</v>
      </c>
      <c r="S817" s="70">
        <v>540.50250000000005</v>
      </c>
      <c r="T817" s="70">
        <v>3729.4672500000006</v>
      </c>
      <c r="U817" s="67"/>
      <c r="V817" s="71"/>
      <c r="W817" s="171"/>
      <c r="X817" s="172"/>
      <c r="Y817" s="176">
        <f t="shared" ref="Y817:Y820" si="749">X817+W817</f>
        <v>0</v>
      </c>
      <c r="AA817" s="192"/>
      <c r="AB817" s="193"/>
    </row>
    <row r="818" spans="2:28" hidden="1">
      <c r="B818" s="189">
        <f t="shared" si="741"/>
        <v>0</v>
      </c>
      <c r="C818" s="189">
        <f t="shared" ca="1" si="742"/>
        <v>0</v>
      </c>
      <c r="D818" s="189">
        <f t="shared" si="743"/>
        <v>0</v>
      </c>
      <c r="E818" s="189">
        <f t="shared" ca="1" si="744"/>
        <v>0</v>
      </c>
      <c r="F818" s="189">
        <f t="shared" si="745"/>
        <v>0</v>
      </c>
      <c r="G818" s="189" cm="1">
        <f t="array" aca="1" ref="G818" ca="1">OFFSET(G818,-1,,,)+1</f>
        <v>813</v>
      </c>
      <c r="H818" s="189">
        <f t="shared" si="746"/>
        <v>0</v>
      </c>
      <c r="I818" s="189">
        <f t="shared" si="747"/>
        <v>0</v>
      </c>
      <c r="J818" s="179">
        <f t="shared" si="748"/>
        <v>0</v>
      </c>
      <c r="K818" s="173"/>
      <c r="L818" s="174" t="str" cm="1">
        <f t="array" aca="1" ref="L818" ca="1">IF($K818="",OFFSET(L818,-1,,,),K818)</f>
        <v>02.12.04.02.04</v>
      </c>
      <c r="M818" s="175" t="str" cm="1">
        <f t="array" aca="1" ref="M818" ca="1">IF(OR($K818=0,$K818=""),OFFSET(M818,-1,,,),O818)</f>
        <v>CONCRETO FCK 25 MPA SLUMP 12 APLICADO EM PEÇAS ESTRUTURAIS COM BOMBA ESTACIONÁRIA</v>
      </c>
      <c r="N818" s="67" t="s">
        <v>240</v>
      </c>
      <c r="O818" s="68" t="s">
        <v>179</v>
      </c>
      <c r="P818" s="68"/>
      <c r="Q818" s="68" t="s">
        <v>3255</v>
      </c>
      <c r="R818" s="69">
        <v>17.870999999999999</v>
      </c>
      <c r="S818" s="70">
        <v>0.75</v>
      </c>
      <c r="T818" s="70">
        <v>13.40325</v>
      </c>
      <c r="U818" s="67" t="s">
        <v>608</v>
      </c>
      <c r="V818" s="71" t="s">
        <v>609</v>
      </c>
      <c r="W818" s="171"/>
      <c r="X818" s="172"/>
      <c r="Y818" s="176">
        <f t="shared" si="749"/>
        <v>0</v>
      </c>
      <c r="AA818" s="192"/>
      <c r="AB818" s="193"/>
    </row>
    <row r="819" spans="2:28" hidden="1">
      <c r="B819" s="189">
        <f t="shared" si="741"/>
        <v>0</v>
      </c>
      <c r="C819" s="189">
        <f t="shared" ca="1" si="742"/>
        <v>0</v>
      </c>
      <c r="D819" s="189">
        <f t="shared" si="743"/>
        <v>0</v>
      </c>
      <c r="E819" s="189">
        <f t="shared" ca="1" si="744"/>
        <v>0</v>
      </c>
      <c r="F819" s="189">
        <f t="shared" si="745"/>
        <v>0</v>
      </c>
      <c r="G819" s="189" cm="1">
        <f t="array" aca="1" ref="G819" ca="1">OFFSET(G819,-1,,,)+1</f>
        <v>814</v>
      </c>
      <c r="H819" s="189">
        <f t="shared" si="746"/>
        <v>0</v>
      </c>
      <c r="I819" s="189">
        <f t="shared" si="747"/>
        <v>0</v>
      </c>
      <c r="J819" s="179">
        <f t="shared" si="748"/>
        <v>0</v>
      </c>
      <c r="K819" s="173"/>
      <c r="L819" s="174" t="str" cm="1">
        <f t="array" aca="1" ref="L819" ca="1">IF($K819="",OFFSET(L819,-1,,,),K819)</f>
        <v>02.12.04.02.04</v>
      </c>
      <c r="M819" s="175" t="str" cm="1">
        <f t="array" aca="1" ref="M819" ca="1">IF(OR($K819=0,$K819=""),OFFSET(M819,-1,,,),O819)</f>
        <v>CONCRETO FCK 25 MPA SLUMP 12 APLICADO EM PEÇAS ESTRUTURAIS COM BOMBA ESTACIONÁRIA</v>
      </c>
      <c r="N819" s="67" t="s">
        <v>296</v>
      </c>
      <c r="O819" s="68" t="s">
        <v>297</v>
      </c>
      <c r="P819" s="68"/>
      <c r="Q819" s="68" t="s">
        <v>3256</v>
      </c>
      <c r="R819" s="69">
        <v>7.59</v>
      </c>
      <c r="S819" s="70">
        <v>489.6</v>
      </c>
      <c r="T819" s="70">
        <v>3716.0640000000003</v>
      </c>
      <c r="U819" s="67" t="s">
        <v>608</v>
      </c>
      <c r="V819" s="71" t="s">
        <v>609</v>
      </c>
      <c r="W819" s="171"/>
      <c r="X819" s="172"/>
      <c r="Y819" s="176">
        <f t="shared" si="749"/>
        <v>0</v>
      </c>
      <c r="AA819" s="192"/>
      <c r="AB819" s="193"/>
    </row>
    <row r="820" spans="2:28">
      <c r="B820" s="189">
        <f t="shared" si="741"/>
        <v>0</v>
      </c>
      <c r="C820" s="189">
        <f t="shared" ca="1" si="742"/>
        <v>0</v>
      </c>
      <c r="D820" s="189">
        <f t="shared" si="743"/>
        <v>0</v>
      </c>
      <c r="E820" s="189">
        <f t="shared" ca="1" si="744"/>
        <v>0</v>
      </c>
      <c r="F820" s="189">
        <f t="shared" si="745"/>
        <v>0</v>
      </c>
      <c r="G820" s="189" cm="1">
        <f t="array" aca="1" ref="G820" ca="1">OFFSET(G820,-1,,,)+1</f>
        <v>815</v>
      </c>
      <c r="H820" s="189">
        <f t="shared" si="746"/>
        <v>0</v>
      </c>
      <c r="I820" s="189">
        <f t="shared" si="747"/>
        <v>0</v>
      </c>
      <c r="J820" s="179">
        <f t="shared" si="748"/>
        <v>0</v>
      </c>
      <c r="K820" s="173" t="s">
        <v>640</v>
      </c>
      <c r="L820" s="174" t="str" cm="1">
        <f t="array" aca="1" ref="L820" ca="1">IF($K820="",OFFSET(L820,-1,,,),K820)</f>
        <v>02.12.04.02.05</v>
      </c>
      <c r="M820" s="175" t="str" cm="1">
        <f t="array" aca="1" ref="M820" ca="1">IF(OR($K820=0,$K820=""),OFFSET(M820,-1,,,),O820)</f>
        <v>TAXA DE BOMBA ESTACIONÁRIA</v>
      </c>
      <c r="N820" s="67" t="s">
        <v>330</v>
      </c>
      <c r="O820" s="68" t="s">
        <v>3074</v>
      </c>
      <c r="P820" s="68"/>
      <c r="Q820" s="68" t="s">
        <v>3256</v>
      </c>
      <c r="R820" s="69">
        <v>6.9</v>
      </c>
      <c r="S820" s="70">
        <v>66</v>
      </c>
      <c r="T820" s="70">
        <v>455.40000000000003</v>
      </c>
      <c r="U820" s="67"/>
      <c r="V820" s="71"/>
      <c r="W820" s="171"/>
      <c r="X820" s="172"/>
      <c r="Y820" s="176">
        <f t="shared" si="749"/>
        <v>0</v>
      </c>
      <c r="AA820" s="192"/>
      <c r="AB820" s="193"/>
    </row>
    <row r="821" spans="2:28" hidden="1">
      <c r="B821" s="189">
        <f>IF(J821=0,0,U821)</f>
        <v>0</v>
      </c>
      <c r="C821" s="189">
        <f ca="1">IF(OR(J821=0,I821=0),0,IF(_xlfn.IFNA(MATCH(B821,OFFSET($B$5,,,$G821,),),0)&gt;0,0,MAX(OFFSET($C$5,,,$G821,))+1))</f>
        <v>0</v>
      </c>
      <c r="D821" s="189">
        <f>IF(J821=0,0,N821&amp;"-"&amp;U821)</f>
        <v>0</v>
      </c>
      <c r="E821" s="189">
        <f ca="1">IF(OR(J821=0,I821=0),0,IF(_xlfn.IFNA(MATCH(D821,OFFSET($D$5,,,$G821,),),0)&gt;0,0,_xlfn.MAXIFS(OFFSET($E$5,,,$G821,),OFFSET($J$5,,,$G821,),J821)+1))</f>
        <v>0</v>
      </c>
      <c r="F821" s="189">
        <f>IF(J821=0,0,E821&amp;"-"&amp;N821)</f>
        <v>0</v>
      </c>
      <c r="G821" s="189" cm="1">
        <f t="array" aca="1" ref="G821" ca="1">OFFSET(G821,-1,,,)+1</f>
        <v>816</v>
      </c>
      <c r="H821" s="189">
        <f>IF(OR($K821=0,$K821=""),$W821,0)</f>
        <v>0</v>
      </c>
      <c r="I821" s="189">
        <f>H821*R821</f>
        <v>0</v>
      </c>
      <c r="J821" s="179">
        <f>IF(AND(I821&lt;&gt;0,OR(K821=0,K821="")),N821&amp;" - Mapa",0)</f>
        <v>0</v>
      </c>
      <c r="K821" s="173"/>
      <c r="L821" s="174" t="str" cm="1">
        <f t="array" aca="1" ref="L821" ca="1">IF($K821="",OFFSET(L821,-1,,,),K821)</f>
        <v>02.12.04.02.05</v>
      </c>
      <c r="M821" s="175" t="str" cm="1">
        <f t="array" aca="1" ref="M821" ca="1">IF(OR($K821=0,$K821=""),OFFSET(M821,-1,,,),O821)</f>
        <v>TAXA DE BOMBA ESTACIONÁRIA</v>
      </c>
      <c r="N821" s="67" t="s">
        <v>300</v>
      </c>
      <c r="O821" s="68" t="s">
        <v>301</v>
      </c>
      <c r="P821" s="68"/>
      <c r="Q821" s="68" t="s">
        <v>3256</v>
      </c>
      <c r="R821" s="69">
        <v>7.59</v>
      </c>
      <c r="S821" s="70">
        <v>60</v>
      </c>
      <c r="T821" s="70">
        <v>455.4</v>
      </c>
      <c r="U821" s="67" t="s">
        <v>608</v>
      </c>
      <c r="V821" s="71" t="s">
        <v>609</v>
      </c>
      <c r="W821" s="171"/>
      <c r="X821" s="172"/>
      <c r="Y821" s="176">
        <f>X821+W821</f>
        <v>0</v>
      </c>
      <c r="AA821" s="192"/>
      <c r="AB821" s="193"/>
    </row>
    <row r="822" spans="2:28">
      <c r="B822" s="189">
        <f t="shared" ref="B822:B824" si="750">IF(J822=0,0,U822)</f>
        <v>0</v>
      </c>
      <c r="C822" s="189">
        <f t="shared" ref="C822:C824" ca="1" si="751">IF(OR(J822=0,I822=0),0,IF(_xlfn.IFNA(MATCH(B822,OFFSET($B$5,,,$G822,),),0)&gt;0,0,MAX(OFFSET($C$5,,,$G822,))+1))</f>
        <v>0</v>
      </c>
      <c r="D822" s="189">
        <f t="shared" ref="D822:D824" si="752">IF(J822=0,0,N822&amp;"-"&amp;U822)</f>
        <v>0</v>
      </c>
      <c r="E822" s="189">
        <f t="shared" ref="E822:E824" ca="1" si="753">IF(OR(J822=0,I822=0),0,IF(_xlfn.IFNA(MATCH(D822,OFFSET($D$5,,,$G822,),),0)&gt;0,0,_xlfn.MAXIFS(OFFSET($E$5,,,$G822,),OFFSET($J$5,,,$G822,),J822)+1))</f>
        <v>0</v>
      </c>
      <c r="F822" s="189">
        <f t="shared" ref="F822:F824" si="754">IF(J822=0,0,E822&amp;"-"&amp;N822)</f>
        <v>0</v>
      </c>
      <c r="G822" s="189" cm="1">
        <f t="array" aca="1" ref="G822" ca="1">OFFSET(G822,-1,,,)+1</f>
        <v>817</v>
      </c>
      <c r="H822" s="189">
        <f t="shared" si="746"/>
        <v>0</v>
      </c>
      <c r="I822" s="189">
        <f t="shared" ref="I822:I824" si="755">H822*R822</f>
        <v>0</v>
      </c>
      <c r="J822" s="179">
        <f t="shared" ref="J822:J824" si="756">IF(AND(I822&lt;&gt;0,OR(K822=0,K822="")),N822&amp;" - Mapa",0)</f>
        <v>0</v>
      </c>
      <c r="K822" s="173" t="s">
        <v>641</v>
      </c>
      <c r="L822" s="174" t="str" cm="1">
        <f t="array" aca="1" ref="L822" ca="1">IF($K822="",OFFSET(L822,-1,,,),K822)</f>
        <v>02.12.04.02.06</v>
      </c>
      <c r="M822" s="175" t="str" cm="1">
        <f t="array" aca="1" ref="M822" ca="1">IF(OR($K822=0,$K822=""),OFFSET(M822,-1,,,),O822)</f>
        <v>EXECUÇÃO DE SERVIÇO DE MONTAGEM E DESMONTAGEM DE FORMA, ARMAÇÃO, LANÇAMENTO E ADENSAMENTO DE CONCRETO</v>
      </c>
      <c r="N822" s="67" t="s">
        <v>428</v>
      </c>
      <c r="O822" s="68" t="s">
        <v>4290</v>
      </c>
      <c r="P822" s="68"/>
      <c r="Q822" s="68" t="s">
        <v>3256</v>
      </c>
      <c r="R822" s="69">
        <v>6.9</v>
      </c>
      <c r="S822" s="70">
        <v>700</v>
      </c>
      <c r="T822" s="70">
        <v>4830</v>
      </c>
      <c r="U822" s="67"/>
      <c r="V822" s="71"/>
      <c r="W822" s="171"/>
      <c r="X822" s="172"/>
      <c r="Y822" s="176">
        <f t="shared" ref="Y822:Y824" si="757">X822+W822</f>
        <v>0</v>
      </c>
      <c r="AA822" s="192"/>
      <c r="AB822" s="193"/>
    </row>
    <row r="823" spans="2:28" hidden="1">
      <c r="B823" s="189">
        <f t="shared" si="750"/>
        <v>0</v>
      </c>
      <c r="C823" s="189">
        <f t="shared" ca="1" si="751"/>
        <v>0</v>
      </c>
      <c r="D823" s="189">
        <f t="shared" si="752"/>
        <v>0</v>
      </c>
      <c r="E823" s="189">
        <f t="shared" ca="1" si="753"/>
        <v>0</v>
      </c>
      <c r="F823" s="189">
        <f t="shared" si="754"/>
        <v>0</v>
      </c>
      <c r="G823" s="189" cm="1">
        <f t="array" aca="1" ref="G823" ca="1">OFFSET(G823,-1,,,)+1</f>
        <v>818</v>
      </c>
      <c r="H823" s="189">
        <f t="shared" si="746"/>
        <v>0</v>
      </c>
      <c r="I823" s="189">
        <f t="shared" si="755"/>
        <v>0</v>
      </c>
      <c r="J823" s="179">
        <f t="shared" si="756"/>
        <v>0</v>
      </c>
      <c r="K823" s="173"/>
      <c r="L823" s="174" t="str" cm="1">
        <f t="array" aca="1" ref="L823" ca="1">IF($K823="",OFFSET(L823,-1,,,),K823)</f>
        <v>02.12.04.02.06</v>
      </c>
      <c r="M823" s="175" t="str" cm="1">
        <f t="array" aca="1" ref="M823" ca="1">IF(OR($K823=0,$K823=""),OFFSET(M823,-1,,,),O823)</f>
        <v>EXECUÇÃO DE SERVIÇO DE MONTAGEM E DESMONTAGEM DE FORMA, ARMAÇÃO, LANÇAMENTO E ADENSAMENTO DE CONCRETO</v>
      </c>
      <c r="N823" s="67" t="s">
        <v>429</v>
      </c>
      <c r="O823" s="68" t="s">
        <v>430</v>
      </c>
      <c r="P823" s="68"/>
      <c r="Q823" s="68" t="s">
        <v>3256</v>
      </c>
      <c r="R823" s="69">
        <v>6.9</v>
      </c>
      <c r="S823" s="70">
        <v>700</v>
      </c>
      <c r="T823" s="70">
        <v>4830</v>
      </c>
      <c r="U823" s="67" t="s">
        <v>608</v>
      </c>
      <c r="V823" s="71" t="s">
        <v>609</v>
      </c>
      <c r="W823" s="171"/>
      <c r="X823" s="172"/>
      <c r="Y823" s="176">
        <f t="shared" si="757"/>
        <v>0</v>
      </c>
      <c r="AA823" s="192"/>
      <c r="AB823" s="193"/>
    </row>
    <row r="824" spans="2:28" hidden="1">
      <c r="B824" s="189">
        <f t="shared" si="750"/>
        <v>0</v>
      </c>
      <c r="C824" s="189">
        <f t="shared" ca="1" si="751"/>
        <v>0</v>
      </c>
      <c r="D824" s="189">
        <f t="shared" si="752"/>
        <v>0</v>
      </c>
      <c r="E824" s="189">
        <f t="shared" ca="1" si="753"/>
        <v>0</v>
      </c>
      <c r="F824" s="189">
        <f t="shared" si="754"/>
        <v>0</v>
      </c>
      <c r="G824" s="189" cm="1">
        <f t="array" aca="1" ref="G824" ca="1">OFFSET(G824,-1,,,)+1</f>
        <v>819</v>
      </c>
      <c r="H824" s="189">
        <f t="shared" si="746"/>
        <v>0</v>
      </c>
      <c r="I824" s="189">
        <f t="shared" si="755"/>
        <v>0</v>
      </c>
      <c r="J824" s="179">
        <f t="shared" si="756"/>
        <v>0</v>
      </c>
      <c r="K824" s="173" t="s">
        <v>647</v>
      </c>
      <c r="L824" s="174" t="str" cm="1">
        <f t="array" aca="1" ref="L824" ca="1">IF($K824="",OFFSET(L824,-1,,,),K824)</f>
        <v>02.13</v>
      </c>
      <c r="M824" s="175" t="str" cm="1">
        <f t="array" aca="1" ref="M824" ca="1">IF(OR($K824=0,$K824=""),OFFSET(M824,-1,,,),O824)</f>
        <v>TELEFONIA, CFTV E SPDA</v>
      </c>
      <c r="N824" s="67" t="s">
        <v>143</v>
      </c>
      <c r="O824" s="68" t="s">
        <v>4390</v>
      </c>
      <c r="P824" s="68"/>
      <c r="Q824" s="68"/>
      <c r="R824" s="69"/>
      <c r="S824" s="70"/>
      <c r="T824" s="70">
        <v>0</v>
      </c>
      <c r="U824" s="67"/>
      <c r="V824" s="71"/>
      <c r="W824" s="171"/>
      <c r="X824" s="172"/>
      <c r="Y824" s="176">
        <f t="shared" si="757"/>
        <v>0</v>
      </c>
      <c r="AA824" s="192"/>
      <c r="AB824" s="193"/>
    </row>
    <row r="825" spans="2:28" hidden="1">
      <c r="B825" s="189">
        <f t="shared" si="706"/>
        <v>0</v>
      </c>
      <c r="C825" s="189">
        <f t="shared" ca="1" si="707"/>
        <v>0</v>
      </c>
      <c r="D825" s="189">
        <f t="shared" si="708"/>
        <v>0</v>
      </c>
      <c r="E825" s="189">
        <f t="shared" ca="1" si="709"/>
        <v>0</v>
      </c>
      <c r="F825" s="189">
        <f t="shared" si="710"/>
        <v>0</v>
      </c>
      <c r="G825" s="189" cm="1">
        <f t="array" aca="1" ref="G825" ca="1">OFFSET(G825,-1,,,)+1</f>
        <v>820</v>
      </c>
      <c r="H825" s="189">
        <f t="shared" si="705"/>
        <v>0</v>
      </c>
      <c r="I825" s="189">
        <f t="shared" si="711"/>
        <v>0</v>
      </c>
      <c r="J825" s="179">
        <f t="shared" si="712"/>
        <v>0</v>
      </c>
      <c r="K825" s="173" t="s">
        <v>648</v>
      </c>
      <c r="L825" s="174" t="str" cm="1">
        <f t="array" aca="1" ref="L825" ca="1">IF($K825="",OFFSET(L825,-1,,,),K825)</f>
        <v>02.13.01</v>
      </c>
      <c r="M825" s="175" t="str" cm="1">
        <f t="array" aca="1" ref="M825" ca="1">IF(OR($K825=0,$K825=""),OFFSET(M825,-1,,,),O825)</f>
        <v>CFTV</v>
      </c>
      <c r="N825" s="67" t="s">
        <v>143</v>
      </c>
      <c r="O825" s="68" t="s">
        <v>4391</v>
      </c>
      <c r="P825" s="68"/>
      <c r="Q825" s="68"/>
      <c r="R825" s="69"/>
      <c r="S825" s="70"/>
      <c r="T825" s="70">
        <v>0</v>
      </c>
      <c r="U825" s="67"/>
      <c r="V825" s="71"/>
      <c r="W825" s="171"/>
      <c r="X825" s="172"/>
      <c r="Y825" s="176">
        <f t="shared" si="714"/>
        <v>0</v>
      </c>
      <c r="AA825" s="192"/>
      <c r="AB825" s="193"/>
    </row>
    <row r="826" spans="2:28">
      <c r="B826" s="189">
        <f t="shared" si="706"/>
        <v>0</v>
      </c>
      <c r="C826" s="189">
        <f t="shared" ca="1" si="707"/>
        <v>0</v>
      </c>
      <c r="D826" s="189">
        <f t="shared" si="708"/>
        <v>0</v>
      </c>
      <c r="E826" s="189">
        <f t="shared" ca="1" si="709"/>
        <v>0</v>
      </c>
      <c r="F826" s="189">
        <f t="shared" si="710"/>
        <v>0</v>
      </c>
      <c r="G826" s="189" cm="1">
        <f t="array" aca="1" ref="G826" ca="1">OFFSET(G826,-1,,,)+1</f>
        <v>821</v>
      </c>
      <c r="H826" s="189">
        <f t="shared" si="705"/>
        <v>0</v>
      </c>
      <c r="I826" s="189">
        <f t="shared" si="711"/>
        <v>0</v>
      </c>
      <c r="J826" s="179">
        <f t="shared" si="712"/>
        <v>0</v>
      </c>
      <c r="K826" s="173" t="s">
        <v>649</v>
      </c>
      <c r="L826" s="174" t="str" cm="1">
        <f t="array" aca="1" ref="L826" ca="1">IF($K826="",OFFSET(L826,-1,,,),K826)</f>
        <v>02.13.01.01</v>
      </c>
      <c r="M826" s="175" t="str" cm="1">
        <f t="array" aca="1" ref="M826" ca="1">IF(OR($K826=0,$K826=""),OFFSET(M826,-1,,,),O826)</f>
        <v>EXECUÇÃO DE SERVIÇO DE ESCAVAÇÃO MANUAL, APILOAMENTO DE FUNDO DE VALA</v>
      </c>
      <c r="N826" s="67" t="s">
        <v>415</v>
      </c>
      <c r="O826" s="68" t="s">
        <v>4263</v>
      </c>
      <c r="P826" s="68"/>
      <c r="Q826" s="68" t="s">
        <v>3256</v>
      </c>
      <c r="R826" s="69">
        <v>20.65</v>
      </c>
      <c r="S826" s="70">
        <v>36.5</v>
      </c>
      <c r="T826" s="70">
        <v>753.72499999999991</v>
      </c>
      <c r="U826" s="67"/>
      <c r="V826" s="71"/>
      <c r="W826" s="171"/>
      <c r="X826" s="172"/>
      <c r="Y826" s="176">
        <f t="shared" si="714"/>
        <v>0</v>
      </c>
      <c r="AA826" s="192"/>
      <c r="AB826" s="193"/>
    </row>
    <row r="827" spans="2:28" hidden="1">
      <c r="B827" s="189">
        <f t="shared" si="706"/>
        <v>0</v>
      </c>
      <c r="C827" s="189">
        <f t="shared" ca="1" si="707"/>
        <v>0</v>
      </c>
      <c r="D827" s="189">
        <f t="shared" si="708"/>
        <v>0</v>
      </c>
      <c r="E827" s="189">
        <f t="shared" ca="1" si="709"/>
        <v>0</v>
      </c>
      <c r="F827" s="189">
        <f t="shared" si="710"/>
        <v>0</v>
      </c>
      <c r="G827" s="189" cm="1">
        <f t="array" aca="1" ref="G827" ca="1">OFFSET(G827,-1,,,)+1</f>
        <v>822</v>
      </c>
      <c r="H827" s="189">
        <f t="shared" si="705"/>
        <v>0</v>
      </c>
      <c r="I827" s="189">
        <f t="shared" si="711"/>
        <v>0</v>
      </c>
      <c r="J827" s="179">
        <f t="shared" si="712"/>
        <v>0</v>
      </c>
      <c r="K827" s="173"/>
      <c r="L827" s="174" t="str" cm="1">
        <f t="array" aca="1" ref="L827" ca="1">IF($K827="",OFFSET(L827,-1,,,),K827)</f>
        <v>02.13.01.01</v>
      </c>
      <c r="M827" s="175" t="str" cm="1">
        <f t="array" aca="1" ref="M827" ca="1">IF(OR($K827=0,$K827=""),OFFSET(M827,-1,,,),O827)</f>
        <v>EXECUÇÃO DE SERVIÇO DE ESCAVAÇÃO MANUAL, APILOAMENTO DE FUNDO DE VALA</v>
      </c>
      <c r="N827" s="67" t="s">
        <v>416</v>
      </c>
      <c r="O827" s="68" t="s">
        <v>417</v>
      </c>
      <c r="P827" s="68"/>
      <c r="Q827" s="68" t="s">
        <v>3258</v>
      </c>
      <c r="R827" s="69">
        <v>20.65</v>
      </c>
      <c r="S827" s="70">
        <v>8</v>
      </c>
      <c r="T827" s="70">
        <v>165.2</v>
      </c>
      <c r="U827" s="67" t="s">
        <v>608</v>
      </c>
      <c r="V827" s="71" t="s">
        <v>609</v>
      </c>
      <c r="W827" s="171"/>
      <c r="X827" s="172"/>
      <c r="Y827" s="176">
        <f t="shared" si="714"/>
        <v>0</v>
      </c>
      <c r="AA827" s="192"/>
      <c r="AB827" s="193"/>
    </row>
    <row r="828" spans="2:28" hidden="1">
      <c r="B828" s="189">
        <f t="shared" si="706"/>
        <v>0</v>
      </c>
      <c r="C828" s="189">
        <f t="shared" ca="1" si="707"/>
        <v>0</v>
      </c>
      <c r="D828" s="189">
        <f t="shared" si="708"/>
        <v>0</v>
      </c>
      <c r="E828" s="189">
        <f t="shared" ca="1" si="709"/>
        <v>0</v>
      </c>
      <c r="F828" s="189">
        <f t="shared" si="710"/>
        <v>0</v>
      </c>
      <c r="G828" s="189" cm="1">
        <f t="array" aca="1" ref="G828" ca="1">OFFSET(G828,-1,,,)+1</f>
        <v>823</v>
      </c>
      <c r="H828" s="189">
        <f t="shared" si="705"/>
        <v>0</v>
      </c>
      <c r="I828" s="189">
        <f t="shared" si="711"/>
        <v>0</v>
      </c>
      <c r="J828" s="179">
        <f t="shared" si="712"/>
        <v>0</v>
      </c>
      <c r="K828" s="173"/>
      <c r="L828" s="174" t="str" cm="1">
        <f t="array" aca="1" ref="L828" ca="1">IF($K828="",OFFSET(L828,-1,,,),K828)</f>
        <v>02.13.01.01</v>
      </c>
      <c r="M828" s="175" t="str" cm="1">
        <f t="array" aca="1" ref="M828" ca="1">IF(OR($K828=0,$K828=""),OFFSET(M828,-1,,,),O828)</f>
        <v>EXECUÇÃO DE SERVIÇO DE ESCAVAÇÃO MANUAL, APILOAMENTO DE FUNDO DE VALA</v>
      </c>
      <c r="N828" s="67" t="s">
        <v>418</v>
      </c>
      <c r="O828" s="68" t="s">
        <v>419</v>
      </c>
      <c r="P828" s="68"/>
      <c r="Q828" s="68" t="s">
        <v>3256</v>
      </c>
      <c r="R828" s="69">
        <v>20.65</v>
      </c>
      <c r="S828" s="70">
        <v>28.5</v>
      </c>
      <c r="T828" s="70">
        <v>588.52499999999998</v>
      </c>
      <c r="U828" s="67" t="s">
        <v>608</v>
      </c>
      <c r="V828" s="71" t="s">
        <v>609</v>
      </c>
      <c r="W828" s="171"/>
      <c r="X828" s="172"/>
      <c r="Y828" s="176">
        <f t="shared" si="714"/>
        <v>0</v>
      </c>
      <c r="AA828" s="192"/>
      <c r="AB828" s="193"/>
    </row>
    <row r="829" spans="2:28">
      <c r="B829" s="189">
        <f t="shared" si="706"/>
        <v>0</v>
      </c>
      <c r="C829" s="189">
        <f t="shared" ca="1" si="707"/>
        <v>0</v>
      </c>
      <c r="D829" s="189">
        <f t="shared" si="708"/>
        <v>0</v>
      </c>
      <c r="E829" s="189">
        <f t="shared" ca="1" si="709"/>
        <v>0</v>
      </c>
      <c r="F829" s="189">
        <f t="shared" si="710"/>
        <v>0</v>
      </c>
      <c r="G829" s="189" cm="1">
        <f t="array" aca="1" ref="G829" ca="1">OFFSET(G829,-1,,,)+1</f>
        <v>824</v>
      </c>
      <c r="H829" s="189">
        <f t="shared" si="705"/>
        <v>0</v>
      </c>
      <c r="I829" s="189">
        <f t="shared" si="711"/>
        <v>0</v>
      </c>
      <c r="J829" s="179">
        <f t="shared" si="712"/>
        <v>0</v>
      </c>
      <c r="K829" s="173" t="s">
        <v>650</v>
      </c>
      <c r="L829" s="174" t="str" cm="1">
        <f t="array" aca="1" ref="L829" ca="1">IF($K829="",OFFSET(L829,-1,,,),K829)</f>
        <v>02.13.01.02</v>
      </c>
      <c r="M829" s="175" t="str" cm="1">
        <f t="array" aca="1" ref="M829" ca="1">IF(OR($K829=0,$K829=""),OFFSET(M829,-1,,,),O829)</f>
        <v>ENVELOPAMENTO DE TUBULAÇÃO EM AREIA</v>
      </c>
      <c r="N829" s="67" t="s">
        <v>280</v>
      </c>
      <c r="O829" s="68" t="s">
        <v>4264</v>
      </c>
      <c r="P829" s="68"/>
      <c r="Q829" s="68" t="s">
        <v>3256</v>
      </c>
      <c r="R829" s="69">
        <v>8.26</v>
      </c>
      <c r="S829" s="70">
        <v>220</v>
      </c>
      <c r="T829" s="70">
        <v>1817.2</v>
      </c>
      <c r="U829" s="67"/>
      <c r="V829" s="71"/>
      <c r="W829" s="171"/>
      <c r="X829" s="172"/>
      <c r="Y829" s="176">
        <f t="shared" si="714"/>
        <v>0</v>
      </c>
      <c r="AA829" s="192"/>
      <c r="AB829" s="193"/>
    </row>
    <row r="830" spans="2:28" hidden="1">
      <c r="B830" s="189">
        <f t="shared" si="706"/>
        <v>0</v>
      </c>
      <c r="C830" s="189">
        <f t="shared" ca="1" si="707"/>
        <v>0</v>
      </c>
      <c r="D830" s="189">
        <f t="shared" si="708"/>
        <v>0</v>
      </c>
      <c r="E830" s="189">
        <f t="shared" ca="1" si="709"/>
        <v>0</v>
      </c>
      <c r="F830" s="189">
        <f t="shared" si="710"/>
        <v>0</v>
      </c>
      <c r="G830" s="189" cm="1">
        <f t="array" aca="1" ref="G830" ca="1">OFFSET(G830,-1,,,)+1</f>
        <v>825</v>
      </c>
      <c r="H830" s="189">
        <f t="shared" si="705"/>
        <v>0</v>
      </c>
      <c r="I830" s="189">
        <f t="shared" si="711"/>
        <v>0</v>
      </c>
      <c r="J830" s="179">
        <f t="shared" si="712"/>
        <v>0</v>
      </c>
      <c r="K830" s="173"/>
      <c r="L830" s="174" t="str" cm="1">
        <f t="array" aca="1" ref="L830" ca="1">IF($K830="",OFFSET(L830,-1,,,),K830)</f>
        <v>02.13.01.02</v>
      </c>
      <c r="M830" s="175" t="str" cm="1">
        <f t="array" aca="1" ref="M830" ca="1">IF(OR($K830=0,$K830=""),OFFSET(M830,-1,,,),O830)</f>
        <v>ENVELOPAMENTO DE TUBULAÇÃO EM AREIA</v>
      </c>
      <c r="N830" s="67" t="s">
        <v>180</v>
      </c>
      <c r="O830" s="68" t="s">
        <v>181</v>
      </c>
      <c r="P830" s="68"/>
      <c r="Q830" s="68" t="s">
        <v>3256</v>
      </c>
      <c r="R830" s="69">
        <v>8.26</v>
      </c>
      <c r="S830" s="70">
        <v>200</v>
      </c>
      <c r="T830" s="70">
        <v>1652</v>
      </c>
      <c r="U830" s="67" t="s">
        <v>608</v>
      </c>
      <c r="V830" s="71" t="s">
        <v>609</v>
      </c>
      <c r="W830" s="171"/>
      <c r="X830" s="172"/>
      <c r="Y830" s="176">
        <f t="shared" si="714"/>
        <v>0</v>
      </c>
      <c r="AA830" s="192"/>
      <c r="AB830" s="193"/>
    </row>
    <row r="831" spans="2:28" hidden="1">
      <c r="B831" s="189">
        <f t="shared" si="706"/>
        <v>0</v>
      </c>
      <c r="C831" s="189">
        <f t="shared" ca="1" si="707"/>
        <v>0</v>
      </c>
      <c r="D831" s="189">
        <f t="shared" si="708"/>
        <v>0</v>
      </c>
      <c r="E831" s="189">
        <f t="shared" ca="1" si="709"/>
        <v>0</v>
      </c>
      <c r="F831" s="189">
        <f t="shared" si="710"/>
        <v>0</v>
      </c>
      <c r="G831" s="189" cm="1">
        <f t="array" aca="1" ref="G831" ca="1">OFFSET(G831,-1,,,)+1</f>
        <v>826</v>
      </c>
      <c r="H831" s="189">
        <f t="shared" si="705"/>
        <v>0</v>
      </c>
      <c r="I831" s="189">
        <f t="shared" si="711"/>
        <v>0</v>
      </c>
      <c r="J831" s="179">
        <f t="shared" si="712"/>
        <v>0</v>
      </c>
      <c r="K831" s="173"/>
      <c r="L831" s="174" t="str" cm="1">
        <f t="array" aca="1" ref="L831" ca="1">IF($K831="",OFFSET(L831,-1,,,),K831)</f>
        <v>02.13.01.02</v>
      </c>
      <c r="M831" s="175" t="str" cm="1">
        <f t="array" aca="1" ref="M831" ca="1">IF(OR($K831=0,$K831=""),OFFSET(M831,-1,,,),O831)</f>
        <v>ENVELOPAMENTO DE TUBULAÇÃO EM AREIA</v>
      </c>
      <c r="N831" s="67" t="s">
        <v>281</v>
      </c>
      <c r="O831" s="68" t="s">
        <v>282</v>
      </c>
      <c r="P831" s="68"/>
      <c r="Q831" s="68" t="s">
        <v>3253</v>
      </c>
      <c r="R831" s="69">
        <v>8.26</v>
      </c>
      <c r="S831" s="70">
        <v>20</v>
      </c>
      <c r="T831" s="70">
        <v>165.2</v>
      </c>
      <c r="U831" s="67" t="s">
        <v>608</v>
      </c>
      <c r="V831" s="71" t="s">
        <v>609</v>
      </c>
      <c r="W831" s="171"/>
      <c r="X831" s="172"/>
      <c r="Y831" s="176">
        <f t="shared" si="714"/>
        <v>0</v>
      </c>
      <c r="AA831" s="192"/>
      <c r="AB831" s="193"/>
    </row>
    <row r="832" spans="2:28">
      <c r="B832" s="189">
        <f t="shared" si="706"/>
        <v>0</v>
      </c>
      <c r="C832" s="189">
        <f t="shared" ca="1" si="707"/>
        <v>0</v>
      </c>
      <c r="D832" s="189">
        <f t="shared" si="708"/>
        <v>0</v>
      </c>
      <c r="E832" s="189">
        <f t="shared" ca="1" si="709"/>
        <v>0</v>
      </c>
      <c r="F832" s="189">
        <f t="shared" si="710"/>
        <v>0</v>
      </c>
      <c r="G832" s="189" cm="1">
        <f t="array" aca="1" ref="G832" ca="1">OFFSET(G832,-1,,,)+1</f>
        <v>827</v>
      </c>
      <c r="H832" s="189">
        <f t="shared" si="705"/>
        <v>0</v>
      </c>
      <c r="I832" s="189">
        <f t="shared" si="711"/>
        <v>0</v>
      </c>
      <c r="J832" s="179">
        <f t="shared" si="712"/>
        <v>0</v>
      </c>
      <c r="K832" s="173" t="s">
        <v>651</v>
      </c>
      <c r="L832" s="174" t="str" cm="1">
        <f t="array" aca="1" ref="L832" ca="1">IF($K832="",OFFSET(L832,-1,,,),K832)</f>
        <v>02.13.01.03</v>
      </c>
      <c r="M832" s="175" t="str" cm="1">
        <f t="array" aca="1" ref="M832" ca="1">IF(OR($K832=0,$K832=""),OFFSET(M832,-1,,,),O832)</f>
        <v>REATERRO COMPACTADO ACIMA 95% PN</v>
      </c>
      <c r="N832" s="67" t="s">
        <v>284</v>
      </c>
      <c r="O832" s="68" t="s">
        <v>4265</v>
      </c>
      <c r="P832" s="68"/>
      <c r="Q832" s="68" t="s">
        <v>3256</v>
      </c>
      <c r="R832" s="69">
        <v>12.36</v>
      </c>
      <c r="S832" s="70">
        <v>16.5</v>
      </c>
      <c r="T832" s="70">
        <v>203.94</v>
      </c>
      <c r="U832" s="67"/>
      <c r="V832" s="71"/>
      <c r="W832" s="171"/>
      <c r="X832" s="172"/>
      <c r="Y832" s="176">
        <f t="shared" si="714"/>
        <v>0</v>
      </c>
      <c r="AA832" s="192"/>
      <c r="AB832" s="193"/>
    </row>
    <row r="833" spans="2:28" hidden="1">
      <c r="B833" s="189">
        <f t="shared" si="706"/>
        <v>0</v>
      </c>
      <c r="C833" s="189">
        <f t="shared" ca="1" si="707"/>
        <v>0</v>
      </c>
      <c r="D833" s="189">
        <f t="shared" si="708"/>
        <v>0</v>
      </c>
      <c r="E833" s="189">
        <f t="shared" ca="1" si="709"/>
        <v>0</v>
      </c>
      <c r="F833" s="189">
        <f t="shared" si="710"/>
        <v>0</v>
      </c>
      <c r="G833" s="189" cm="1">
        <f t="array" aca="1" ref="G833" ca="1">OFFSET(G833,-1,,,)+1</f>
        <v>828</v>
      </c>
      <c r="H833" s="189">
        <f t="shared" si="705"/>
        <v>0</v>
      </c>
      <c r="I833" s="189">
        <f t="shared" si="711"/>
        <v>0</v>
      </c>
      <c r="J833" s="179">
        <f t="shared" si="712"/>
        <v>0</v>
      </c>
      <c r="K833" s="173"/>
      <c r="L833" s="174" t="str" cm="1">
        <f t="array" aca="1" ref="L833" ca="1">IF($K833="",OFFSET(L833,-1,,,),K833)</f>
        <v>02.13.01.03</v>
      </c>
      <c r="M833" s="175" t="str" cm="1">
        <f t="array" aca="1" ref="M833" ca="1">IF(OR($K833=0,$K833=""),OFFSET(M833,-1,,,),O833)</f>
        <v>REATERRO COMPACTADO ACIMA 95% PN</v>
      </c>
      <c r="N833" s="67" t="s">
        <v>285</v>
      </c>
      <c r="O833" s="68" t="s">
        <v>286</v>
      </c>
      <c r="P833" s="68"/>
      <c r="Q833" s="68" t="s">
        <v>3256</v>
      </c>
      <c r="R833" s="69">
        <v>12.36</v>
      </c>
      <c r="S833" s="70">
        <v>16.5</v>
      </c>
      <c r="T833" s="70">
        <v>203.94</v>
      </c>
      <c r="U833" s="67" t="s">
        <v>608</v>
      </c>
      <c r="V833" s="71" t="s">
        <v>609</v>
      </c>
      <c r="W833" s="171"/>
      <c r="X833" s="172"/>
      <c r="Y833" s="176">
        <f t="shared" si="714"/>
        <v>0</v>
      </c>
      <c r="AA833" s="192"/>
      <c r="AB833" s="193"/>
    </row>
    <row r="834" spans="2:28">
      <c r="B834" s="189">
        <f t="shared" si="706"/>
        <v>0</v>
      </c>
      <c r="C834" s="189">
        <f t="shared" ca="1" si="707"/>
        <v>0</v>
      </c>
      <c r="D834" s="189">
        <f t="shared" si="708"/>
        <v>0</v>
      </c>
      <c r="E834" s="189">
        <f t="shared" ca="1" si="709"/>
        <v>0</v>
      </c>
      <c r="F834" s="189">
        <f t="shared" si="710"/>
        <v>0</v>
      </c>
      <c r="G834" s="189" cm="1">
        <f t="array" aca="1" ref="G834" ca="1">OFFSET(G834,-1,,,)+1</f>
        <v>829</v>
      </c>
      <c r="H834" s="189">
        <f t="shared" si="705"/>
        <v>0</v>
      </c>
      <c r="I834" s="189">
        <f t="shared" si="711"/>
        <v>0</v>
      </c>
      <c r="J834" s="179">
        <f t="shared" si="712"/>
        <v>0</v>
      </c>
      <c r="K834" s="173" t="s">
        <v>652</v>
      </c>
      <c r="L834" s="174" t="str" cm="1">
        <f t="array" aca="1" ref="L834" ca="1">IF($K834="",OFFSET(L834,-1,,,),K834)</f>
        <v>02.13.01.04</v>
      </c>
      <c r="M834" s="175" t="str" cm="1">
        <f t="array" aca="1" ref="M834" ca="1">IF(OR($K834=0,$K834=""),OFFSET(M834,-1,,,),O834)</f>
        <v>TRANSPORTE BOTA FORA DE TERRA CUBICAGEM DE CORTE</v>
      </c>
      <c r="N834" s="67" t="s">
        <v>288</v>
      </c>
      <c r="O834" s="68" t="s">
        <v>4219</v>
      </c>
      <c r="P834" s="68"/>
      <c r="Q834" s="68" t="s">
        <v>3256</v>
      </c>
      <c r="R834" s="69">
        <v>8.26</v>
      </c>
      <c r="S834" s="70">
        <v>78</v>
      </c>
      <c r="T834" s="70">
        <v>644.28</v>
      </c>
      <c r="U834" s="67"/>
      <c r="V834" s="71"/>
      <c r="W834" s="171"/>
      <c r="X834" s="172"/>
      <c r="Y834" s="176">
        <f t="shared" si="714"/>
        <v>0</v>
      </c>
      <c r="AA834" s="192"/>
      <c r="AB834" s="193"/>
    </row>
    <row r="835" spans="2:28" hidden="1">
      <c r="B835" s="189">
        <f t="shared" si="706"/>
        <v>0</v>
      </c>
      <c r="C835" s="189">
        <f t="shared" ca="1" si="707"/>
        <v>0</v>
      </c>
      <c r="D835" s="189">
        <f t="shared" si="708"/>
        <v>0</v>
      </c>
      <c r="E835" s="189">
        <f t="shared" ca="1" si="709"/>
        <v>0</v>
      </c>
      <c r="F835" s="189">
        <f t="shared" si="710"/>
        <v>0</v>
      </c>
      <c r="G835" s="189" cm="1">
        <f t="array" aca="1" ref="G835" ca="1">OFFSET(G835,-1,,,)+1</f>
        <v>830</v>
      </c>
      <c r="H835" s="189">
        <f t="shared" si="705"/>
        <v>0</v>
      </c>
      <c r="I835" s="189">
        <f t="shared" si="711"/>
        <v>0</v>
      </c>
      <c r="J835" s="179">
        <f t="shared" si="712"/>
        <v>0</v>
      </c>
      <c r="K835" s="173"/>
      <c r="L835" s="174" t="str" cm="1">
        <f t="array" aca="1" ref="L835" ca="1">IF($K835="",OFFSET(L835,-1,,,),K835)</f>
        <v>02.13.01.04</v>
      </c>
      <c r="M835" s="175" t="str" cm="1">
        <f t="array" aca="1" ref="M835" ca="1">IF(OR($K835=0,$K835=""),OFFSET(M835,-1,,,),O835)</f>
        <v>TRANSPORTE BOTA FORA DE TERRA CUBICAGEM DE CORTE</v>
      </c>
      <c r="N835" s="67" t="s">
        <v>289</v>
      </c>
      <c r="O835" s="68" t="s">
        <v>290</v>
      </c>
      <c r="P835" s="68"/>
      <c r="Q835" s="68" t="s">
        <v>3256</v>
      </c>
      <c r="R835" s="69">
        <v>10.738</v>
      </c>
      <c r="S835" s="70">
        <v>60</v>
      </c>
      <c r="T835" s="70">
        <v>644.28</v>
      </c>
      <c r="U835" s="67" t="s">
        <v>608</v>
      </c>
      <c r="V835" s="71" t="s">
        <v>609</v>
      </c>
      <c r="W835" s="171"/>
      <c r="X835" s="172"/>
      <c r="Y835" s="176">
        <f t="shared" si="714"/>
        <v>0</v>
      </c>
      <c r="AA835" s="192"/>
      <c r="AB835" s="193"/>
    </row>
    <row r="836" spans="2:28" hidden="1">
      <c r="B836" s="189">
        <f t="shared" si="706"/>
        <v>0</v>
      </c>
      <c r="C836" s="189">
        <f t="shared" ca="1" si="707"/>
        <v>0</v>
      </c>
      <c r="D836" s="189">
        <f t="shared" si="708"/>
        <v>0</v>
      </c>
      <c r="E836" s="189">
        <f t="shared" ca="1" si="709"/>
        <v>0</v>
      </c>
      <c r="F836" s="189">
        <f t="shared" si="710"/>
        <v>0</v>
      </c>
      <c r="G836" s="189" cm="1">
        <f t="array" aca="1" ref="G836" ca="1">OFFSET(G836,-1,,,)+1</f>
        <v>831</v>
      </c>
      <c r="H836" s="189">
        <f t="shared" si="705"/>
        <v>0</v>
      </c>
      <c r="I836" s="189">
        <f t="shared" si="711"/>
        <v>0</v>
      </c>
      <c r="J836" s="179">
        <f t="shared" si="712"/>
        <v>0</v>
      </c>
      <c r="K836" s="173" t="s">
        <v>653</v>
      </c>
      <c r="L836" s="174" t="str" cm="1">
        <f t="array" aca="1" ref="L836" ca="1">IF($K836="",OFFSET(L836,-1,,,),K836)</f>
        <v>02.13.02</v>
      </c>
      <c r="M836" s="175" t="str" cm="1">
        <f t="array" aca="1" ref="M836" ca="1">IF(OR($K836=0,$K836=""),OFFSET(M836,-1,,,),O836)</f>
        <v>SPDA</v>
      </c>
      <c r="N836" s="67" t="s">
        <v>143</v>
      </c>
      <c r="O836" s="68" t="s">
        <v>654</v>
      </c>
      <c r="P836" s="68"/>
      <c r="Q836" s="68"/>
      <c r="R836" s="69"/>
      <c r="S836" s="70"/>
      <c r="T836" s="70">
        <v>0</v>
      </c>
      <c r="U836" s="67"/>
      <c r="V836" s="71"/>
      <c r="W836" s="171"/>
      <c r="X836" s="172"/>
      <c r="Y836" s="176">
        <f t="shared" si="714"/>
        <v>0</v>
      </c>
      <c r="AA836" s="192"/>
      <c r="AB836" s="193"/>
    </row>
    <row r="837" spans="2:28" hidden="1">
      <c r="B837" s="189">
        <f t="shared" si="706"/>
        <v>0</v>
      </c>
      <c r="C837" s="189">
        <f t="shared" ca="1" si="707"/>
        <v>0</v>
      </c>
      <c r="D837" s="189">
        <f t="shared" si="708"/>
        <v>0</v>
      </c>
      <c r="E837" s="189">
        <f t="shared" ca="1" si="709"/>
        <v>0</v>
      </c>
      <c r="F837" s="189">
        <f t="shared" si="710"/>
        <v>0</v>
      </c>
      <c r="G837" s="189" cm="1">
        <f t="array" aca="1" ref="G837" ca="1">OFFSET(G837,-1,,,)+1</f>
        <v>832</v>
      </c>
      <c r="H837" s="189">
        <f t="shared" si="705"/>
        <v>0</v>
      </c>
      <c r="I837" s="189">
        <f t="shared" si="711"/>
        <v>0</v>
      </c>
      <c r="J837" s="179">
        <f t="shared" si="712"/>
        <v>0</v>
      </c>
      <c r="K837" s="173" t="s">
        <v>655</v>
      </c>
      <c r="L837" s="174" t="str" cm="1">
        <f t="array" aca="1" ref="L837" ca="1">IF($K837="",OFFSET(L837,-1,,,),K837)</f>
        <v>02.13.03</v>
      </c>
      <c r="M837" s="175" t="str" cm="1">
        <f t="array" aca="1" ref="M837" ca="1">IF(OR($K837=0,$K837=""),OFFSET(M837,-1,,,),O837)</f>
        <v>INTERFONIA</v>
      </c>
      <c r="N837" s="67" t="s">
        <v>143</v>
      </c>
      <c r="O837" s="68" t="s">
        <v>4392</v>
      </c>
      <c r="P837" s="68"/>
      <c r="Q837" s="68"/>
      <c r="R837" s="69"/>
      <c r="S837" s="70"/>
      <c r="T837" s="73">
        <v>0</v>
      </c>
      <c r="U837" s="67"/>
      <c r="V837" s="71"/>
      <c r="W837" s="171"/>
      <c r="X837" s="172"/>
      <c r="Y837" s="176">
        <f t="shared" si="714"/>
        <v>0</v>
      </c>
      <c r="AA837" s="192"/>
      <c r="AB837" s="193"/>
    </row>
    <row r="838" spans="2:28">
      <c r="B838" s="189">
        <f t="shared" si="706"/>
        <v>0</v>
      </c>
      <c r="C838" s="189">
        <f t="shared" ca="1" si="707"/>
        <v>0</v>
      </c>
      <c r="D838" s="189">
        <f t="shared" si="708"/>
        <v>0</v>
      </c>
      <c r="E838" s="189">
        <f t="shared" ca="1" si="709"/>
        <v>0</v>
      </c>
      <c r="F838" s="189">
        <f t="shared" si="710"/>
        <v>0</v>
      </c>
      <c r="G838" s="189" cm="1">
        <f t="array" aca="1" ref="G838" ca="1">OFFSET(G838,-1,,,)+1</f>
        <v>833</v>
      </c>
      <c r="H838" s="189">
        <f t="shared" si="705"/>
        <v>0</v>
      </c>
      <c r="I838" s="189">
        <f t="shared" si="711"/>
        <v>0</v>
      </c>
      <c r="J838" s="179">
        <f t="shared" si="712"/>
        <v>0</v>
      </c>
      <c r="K838" s="173" t="s">
        <v>656</v>
      </c>
      <c r="L838" s="174" t="str" cm="1">
        <f t="array" aca="1" ref="L838" ca="1">IF($K838="",OFFSET(L838,-1,,,),K838)</f>
        <v>02.13.03.01</v>
      </c>
      <c r="M838" s="175" t="str" cm="1">
        <f t="array" aca="1" ref="M838" ca="1">IF(OR($K838=0,$K838=""),OFFSET(M838,-1,,,),O838)</f>
        <v>CUSTO PARAMETRIZADO DE INSTALAÇÕES - INTERFONIA</v>
      </c>
      <c r="N838" s="67" t="s">
        <v>664</v>
      </c>
      <c r="O838" s="68" t="s">
        <v>4393</v>
      </c>
      <c r="P838" s="68"/>
      <c r="Q838" s="68" t="s">
        <v>3261</v>
      </c>
      <c r="R838" s="69">
        <v>1</v>
      </c>
      <c r="S838" s="70">
        <v>164778.29999999999</v>
      </c>
      <c r="T838" s="70">
        <v>164778.29999999999</v>
      </c>
      <c r="U838" s="67"/>
      <c r="V838" s="71"/>
      <c r="W838" s="171"/>
      <c r="X838" s="172"/>
      <c r="Y838" s="176">
        <f t="shared" si="714"/>
        <v>0</v>
      </c>
      <c r="AA838" s="192"/>
      <c r="AB838" s="193"/>
    </row>
    <row r="839" spans="2:28" hidden="1">
      <c r="B839" s="189">
        <f t="shared" si="706"/>
        <v>0</v>
      </c>
      <c r="C839" s="189">
        <f t="shared" ca="1" si="707"/>
        <v>0</v>
      </c>
      <c r="D839" s="189">
        <f t="shared" si="708"/>
        <v>0</v>
      </c>
      <c r="E839" s="189">
        <f t="shared" ca="1" si="709"/>
        <v>0</v>
      </c>
      <c r="F839" s="189">
        <f t="shared" si="710"/>
        <v>0</v>
      </c>
      <c r="G839" s="189" cm="1">
        <f t="array" aca="1" ref="G839" ca="1">OFFSET(G839,-1,,,)+1</f>
        <v>834</v>
      </c>
      <c r="H839" s="189">
        <f t="shared" si="705"/>
        <v>0</v>
      </c>
      <c r="I839" s="189">
        <f t="shared" si="711"/>
        <v>0</v>
      </c>
      <c r="J839" s="179">
        <f t="shared" si="712"/>
        <v>0</v>
      </c>
      <c r="K839" s="173"/>
      <c r="L839" s="174" t="str" cm="1">
        <f t="array" aca="1" ref="L839" ca="1">IF($K839="",OFFSET(L839,-1,,,),K839)</f>
        <v>02.13.03.01</v>
      </c>
      <c r="M839" s="175" t="str" cm="1">
        <f t="array" aca="1" ref="M839" ca="1">IF(OR($K839=0,$K839=""),OFFSET(M839,-1,,,),O839)</f>
        <v>CUSTO PARAMETRIZADO DE INSTALAÇÕES - INTERFONIA</v>
      </c>
      <c r="N839" s="67" t="s">
        <v>665</v>
      </c>
      <c r="O839" s="68" t="s">
        <v>666</v>
      </c>
      <c r="P839" s="68"/>
      <c r="Q839" s="68" t="s">
        <v>3264</v>
      </c>
      <c r="R839" s="69">
        <v>405</v>
      </c>
      <c r="S839" s="70">
        <v>406.86</v>
      </c>
      <c r="T839" s="70">
        <v>164778.30000000002</v>
      </c>
      <c r="U839" s="67" t="s">
        <v>2023</v>
      </c>
      <c r="V839" s="71" t="s">
        <v>2024</v>
      </c>
      <c r="W839" s="171"/>
      <c r="X839" s="172"/>
      <c r="Y839" s="176">
        <f t="shared" si="714"/>
        <v>0</v>
      </c>
      <c r="AA839" s="192"/>
      <c r="AB839" s="193"/>
    </row>
    <row r="840" spans="2:28">
      <c r="B840" s="189">
        <f t="shared" si="706"/>
        <v>0</v>
      </c>
      <c r="C840" s="189">
        <f t="shared" ca="1" si="707"/>
        <v>0</v>
      </c>
      <c r="D840" s="189">
        <f t="shared" si="708"/>
        <v>0</v>
      </c>
      <c r="E840" s="189">
        <f t="shared" ca="1" si="709"/>
        <v>0</v>
      </c>
      <c r="F840" s="189">
        <f t="shared" si="710"/>
        <v>0</v>
      </c>
      <c r="G840" s="189" cm="1">
        <f t="array" aca="1" ref="G840" ca="1">OFFSET(G840,-1,,,)+1</f>
        <v>835</v>
      </c>
      <c r="H840" s="189">
        <f t="shared" si="705"/>
        <v>0</v>
      </c>
      <c r="I840" s="189">
        <f t="shared" si="711"/>
        <v>0</v>
      </c>
      <c r="J840" s="179">
        <f t="shared" si="712"/>
        <v>0</v>
      </c>
      <c r="K840" s="173" t="s">
        <v>657</v>
      </c>
      <c r="L840" s="174" t="str" cm="1">
        <f t="array" aca="1" ref="L840" ca="1">IF($K840="",OFFSET(L840,-1,,,),K840)</f>
        <v>02.13.03.02</v>
      </c>
      <c r="M840" s="175" t="str" cm="1">
        <f t="array" aca="1" ref="M840" ca="1">IF(OR($K840=0,$K840=""),OFFSET(M840,-1,,,),O840)</f>
        <v>INSTALAÇÕES DE INTERFONIA DAS TORRES</v>
      </c>
      <c r="N840" s="67" t="s">
        <v>658</v>
      </c>
      <c r="O840" s="68" t="s">
        <v>4394</v>
      </c>
      <c r="P840" s="68"/>
      <c r="Q840" s="68" t="s">
        <v>3264</v>
      </c>
      <c r="R840" s="69">
        <v>405</v>
      </c>
      <c r="S840" s="70">
        <v>205</v>
      </c>
      <c r="T840" s="70">
        <v>83025</v>
      </c>
      <c r="U840" s="67"/>
      <c r="V840" s="71"/>
      <c r="W840" s="171"/>
      <c r="X840" s="172"/>
      <c r="Y840" s="176">
        <f t="shared" si="714"/>
        <v>0</v>
      </c>
      <c r="AA840" s="192"/>
      <c r="AB840" s="193"/>
    </row>
    <row r="841" spans="2:28" hidden="1">
      <c r="B841" s="189">
        <f t="shared" si="706"/>
        <v>0</v>
      </c>
      <c r="C841" s="189">
        <f t="shared" ca="1" si="707"/>
        <v>0</v>
      </c>
      <c r="D841" s="189">
        <f t="shared" si="708"/>
        <v>0</v>
      </c>
      <c r="E841" s="189">
        <f t="shared" ca="1" si="709"/>
        <v>0</v>
      </c>
      <c r="F841" s="189">
        <f t="shared" si="710"/>
        <v>0</v>
      </c>
      <c r="G841" s="189" cm="1">
        <f t="array" aca="1" ref="G841" ca="1">OFFSET(G841,-1,,,)+1</f>
        <v>836</v>
      </c>
      <c r="H841" s="189">
        <f t="shared" si="705"/>
        <v>0</v>
      </c>
      <c r="I841" s="189">
        <f t="shared" si="711"/>
        <v>0</v>
      </c>
      <c r="J841" s="179">
        <f t="shared" si="712"/>
        <v>0</v>
      </c>
      <c r="K841" s="173"/>
      <c r="L841" s="174" t="str" cm="1">
        <f t="array" aca="1" ref="L841" ca="1">IF($K841="",OFFSET(L841,-1,,,),K841)</f>
        <v>02.13.03.02</v>
      </c>
      <c r="M841" s="175" t="str" cm="1">
        <f t="array" aca="1" ref="M841" ca="1">IF(OR($K841=0,$K841=""),OFFSET(M841,-1,,,),O841)</f>
        <v>INSTALAÇÕES DE INTERFONIA DAS TORRES</v>
      </c>
      <c r="N841" s="67" t="s">
        <v>659</v>
      </c>
      <c r="O841" s="68" t="s">
        <v>660</v>
      </c>
      <c r="P841" s="68"/>
      <c r="Q841" s="68" t="s">
        <v>3260</v>
      </c>
      <c r="R841" s="69">
        <v>405</v>
      </c>
      <c r="S841" s="70">
        <v>55</v>
      </c>
      <c r="T841" s="70">
        <v>22275</v>
      </c>
      <c r="U841" s="67" t="s">
        <v>2023</v>
      </c>
      <c r="V841" s="71" t="s">
        <v>2024</v>
      </c>
      <c r="W841" s="171"/>
      <c r="X841" s="172"/>
      <c r="Y841" s="176">
        <f t="shared" si="714"/>
        <v>0</v>
      </c>
      <c r="AA841" s="192"/>
      <c r="AB841" s="193"/>
    </row>
    <row r="842" spans="2:28" hidden="1">
      <c r="B842" s="189">
        <f t="shared" si="706"/>
        <v>0</v>
      </c>
      <c r="C842" s="189">
        <f t="shared" ca="1" si="707"/>
        <v>0</v>
      </c>
      <c r="D842" s="189">
        <f t="shared" si="708"/>
        <v>0</v>
      </c>
      <c r="E842" s="189">
        <f t="shared" ca="1" si="709"/>
        <v>0</v>
      </c>
      <c r="F842" s="189">
        <f t="shared" si="710"/>
        <v>0</v>
      </c>
      <c r="G842" s="189" cm="1">
        <f t="array" aca="1" ref="G842" ca="1">OFFSET(G842,-1,,,)+1</f>
        <v>837</v>
      </c>
      <c r="H842" s="189">
        <f t="shared" si="705"/>
        <v>0</v>
      </c>
      <c r="I842" s="189">
        <f t="shared" si="711"/>
        <v>0</v>
      </c>
      <c r="J842" s="179">
        <f t="shared" si="712"/>
        <v>0</v>
      </c>
      <c r="K842" s="173"/>
      <c r="L842" s="174" t="str" cm="1">
        <f t="array" aca="1" ref="L842" ca="1">IF($K842="",OFFSET(L842,-1,,,),K842)</f>
        <v>02.13.03.02</v>
      </c>
      <c r="M842" s="175" t="str" cm="1">
        <f t="array" aca="1" ref="M842" ca="1">IF(OR($K842=0,$K842=""),OFFSET(M842,-1,,,),O842)</f>
        <v>INSTALAÇÕES DE INTERFONIA DAS TORRES</v>
      </c>
      <c r="N842" s="67" t="s">
        <v>661</v>
      </c>
      <c r="O842" s="68" t="s">
        <v>662</v>
      </c>
      <c r="P842" s="68"/>
      <c r="Q842" s="68" t="s">
        <v>3260</v>
      </c>
      <c r="R842" s="69">
        <v>405</v>
      </c>
      <c r="S842" s="70">
        <v>150</v>
      </c>
      <c r="T842" s="70">
        <v>60750</v>
      </c>
      <c r="U842" s="67" t="s">
        <v>2023</v>
      </c>
      <c r="V842" s="71" t="s">
        <v>2024</v>
      </c>
      <c r="W842" s="171"/>
      <c r="X842" s="172"/>
      <c r="Y842" s="176">
        <f t="shared" si="714"/>
        <v>0</v>
      </c>
      <c r="AA842" s="192"/>
      <c r="AB842" s="193"/>
    </row>
    <row r="843" spans="2:28">
      <c r="B843" s="189">
        <f t="shared" si="706"/>
        <v>0</v>
      </c>
      <c r="C843" s="189">
        <f t="shared" ca="1" si="707"/>
        <v>0</v>
      </c>
      <c r="D843" s="189">
        <f t="shared" si="708"/>
        <v>0</v>
      </c>
      <c r="E843" s="189">
        <f t="shared" ca="1" si="709"/>
        <v>0</v>
      </c>
      <c r="F843" s="189">
        <f t="shared" si="710"/>
        <v>0</v>
      </c>
      <c r="G843" s="189" cm="1">
        <f t="array" aca="1" ref="G843" ca="1">OFFSET(G843,-1,,,)+1</f>
        <v>838</v>
      </c>
      <c r="H843" s="189">
        <f t="shared" si="705"/>
        <v>0</v>
      </c>
      <c r="I843" s="189">
        <f t="shared" si="711"/>
        <v>0</v>
      </c>
      <c r="J843" s="179">
        <f t="shared" si="712"/>
        <v>0</v>
      </c>
      <c r="K843" s="173" t="s">
        <v>663</v>
      </c>
      <c r="L843" s="174" t="str" cm="1">
        <f t="array" aca="1" ref="L843" ca="1">IF($K843="",OFFSET(L843,-1,,,),K843)</f>
        <v>02.13.03.03</v>
      </c>
      <c r="M843" s="175" t="str" cm="1">
        <f t="array" aca="1" ref="M843" ca="1">IF(OR($K843=0,$K843=""),OFFSET(M843,-1,,,),O843)</f>
        <v>CAIXA DE PASSAGEM PRÉ MOLDADO DE CONCRETO MODELO `R1` - 50X25X50CM</v>
      </c>
      <c r="N843" s="67" t="s">
        <v>3889</v>
      </c>
      <c r="O843" s="68" t="s">
        <v>4395</v>
      </c>
      <c r="P843" s="68"/>
      <c r="Q843" s="68" t="s">
        <v>3260</v>
      </c>
      <c r="R843" s="69">
        <v>1</v>
      </c>
      <c r="S843" s="70">
        <v>1115.5726</v>
      </c>
      <c r="T843" s="70">
        <v>1115.5726</v>
      </c>
      <c r="U843" s="67"/>
      <c r="V843" s="71"/>
      <c r="W843" s="171"/>
      <c r="X843" s="172"/>
      <c r="Y843" s="176">
        <f t="shared" si="714"/>
        <v>0</v>
      </c>
      <c r="AA843" s="192"/>
      <c r="AB843" s="193"/>
    </row>
    <row r="844" spans="2:28" hidden="1">
      <c r="B844" s="189">
        <f t="shared" si="706"/>
        <v>0</v>
      </c>
      <c r="C844" s="189">
        <f t="shared" ca="1" si="707"/>
        <v>0</v>
      </c>
      <c r="D844" s="189">
        <f t="shared" si="708"/>
        <v>0</v>
      </c>
      <c r="E844" s="189">
        <f t="shared" ca="1" si="709"/>
        <v>0</v>
      </c>
      <c r="F844" s="189">
        <f t="shared" si="710"/>
        <v>0</v>
      </c>
      <c r="G844" s="189" cm="1">
        <f t="array" aca="1" ref="G844" ca="1">OFFSET(G844,-1,,,)+1</f>
        <v>839</v>
      </c>
      <c r="H844" s="189">
        <f t="shared" si="705"/>
        <v>0</v>
      </c>
      <c r="I844" s="189">
        <f t="shared" si="711"/>
        <v>0</v>
      </c>
      <c r="J844" s="179">
        <f t="shared" si="712"/>
        <v>0</v>
      </c>
      <c r="K844" s="173"/>
      <c r="L844" s="174" t="str" cm="1">
        <f t="array" aca="1" ref="L844" ca="1">IF($K844="",OFFSET(L844,-1,,,),K844)</f>
        <v>02.13.03.03</v>
      </c>
      <c r="M844" s="175" t="str" cm="1">
        <f t="array" aca="1" ref="M844" ca="1">IF(OR($K844=0,$K844=""),OFFSET(M844,-1,,,),O844)</f>
        <v>CAIXA DE PASSAGEM PRÉ MOLDADO DE CONCRETO MODELO `R1` - 50X25X50CM</v>
      </c>
      <c r="N844" s="67" t="s">
        <v>182</v>
      </c>
      <c r="O844" s="68" t="s">
        <v>183</v>
      </c>
      <c r="P844" s="68"/>
      <c r="Q844" s="68" t="s">
        <v>3256</v>
      </c>
      <c r="R844" s="69">
        <v>1.4999999999999999E-2</v>
      </c>
      <c r="S844" s="70">
        <v>140</v>
      </c>
      <c r="T844" s="70">
        <v>2.1</v>
      </c>
      <c r="U844" s="67" t="s">
        <v>608</v>
      </c>
      <c r="V844" s="71" t="s">
        <v>609</v>
      </c>
      <c r="W844" s="171"/>
      <c r="X844" s="172"/>
      <c r="Y844" s="176">
        <f t="shared" si="714"/>
        <v>0</v>
      </c>
      <c r="AA844" s="192"/>
      <c r="AB844" s="193"/>
    </row>
    <row r="845" spans="2:28" hidden="1">
      <c r="B845" s="189">
        <f t="shared" si="706"/>
        <v>0</v>
      </c>
      <c r="C845" s="189">
        <f t="shared" ca="1" si="707"/>
        <v>0</v>
      </c>
      <c r="D845" s="189">
        <f t="shared" si="708"/>
        <v>0</v>
      </c>
      <c r="E845" s="189">
        <f t="shared" ca="1" si="709"/>
        <v>0</v>
      </c>
      <c r="F845" s="189">
        <f t="shared" si="710"/>
        <v>0</v>
      </c>
      <c r="G845" s="189" cm="1">
        <f t="array" aca="1" ref="G845" ca="1">OFFSET(G845,-1,,,)+1</f>
        <v>840</v>
      </c>
      <c r="H845" s="189">
        <f t="shared" si="705"/>
        <v>0</v>
      </c>
      <c r="I845" s="189">
        <f t="shared" si="711"/>
        <v>0</v>
      </c>
      <c r="J845" s="179">
        <f t="shared" si="712"/>
        <v>0</v>
      </c>
      <c r="K845" s="173"/>
      <c r="L845" s="174" t="str" cm="1">
        <f t="array" aca="1" ref="L845" ca="1">IF($K845="",OFFSET(L845,-1,,,),K845)</f>
        <v>02.13.03.03</v>
      </c>
      <c r="M845" s="175" t="str" cm="1">
        <f t="array" aca="1" ref="M845" ca="1">IF(OR($K845=0,$K845=""),OFFSET(M845,-1,,,),O845)</f>
        <v>CAIXA DE PASSAGEM PRÉ MOLDADO DE CONCRETO MODELO `R1` - 50X25X50CM</v>
      </c>
      <c r="N845" s="67" t="s">
        <v>462</v>
      </c>
      <c r="O845" s="68" t="s">
        <v>463</v>
      </c>
      <c r="P845" s="68"/>
      <c r="Q845" s="68" t="s">
        <v>3255</v>
      </c>
      <c r="R845" s="69">
        <v>3.5</v>
      </c>
      <c r="S845" s="70">
        <v>2.5499999999999998</v>
      </c>
      <c r="T845" s="70">
        <v>8.9249999999999989</v>
      </c>
      <c r="U845" s="67" t="s">
        <v>608</v>
      </c>
      <c r="V845" s="71" t="s">
        <v>609</v>
      </c>
      <c r="W845" s="171"/>
      <c r="X845" s="172"/>
      <c r="Y845" s="176">
        <f t="shared" si="714"/>
        <v>0</v>
      </c>
      <c r="AA845" s="192"/>
      <c r="AB845" s="193"/>
    </row>
    <row r="846" spans="2:28" hidden="1">
      <c r="B846" s="189">
        <f t="shared" si="706"/>
        <v>0</v>
      </c>
      <c r="C846" s="189">
        <f t="shared" ca="1" si="707"/>
        <v>0</v>
      </c>
      <c r="D846" s="189">
        <f t="shared" si="708"/>
        <v>0</v>
      </c>
      <c r="E846" s="189">
        <f t="shared" ca="1" si="709"/>
        <v>0</v>
      </c>
      <c r="F846" s="189">
        <f t="shared" si="710"/>
        <v>0</v>
      </c>
      <c r="G846" s="189" cm="1">
        <f t="array" aca="1" ref="G846" ca="1">OFFSET(G846,-1,,,)+1</f>
        <v>841</v>
      </c>
      <c r="H846" s="189">
        <f t="shared" si="705"/>
        <v>0</v>
      </c>
      <c r="I846" s="189">
        <f t="shared" si="711"/>
        <v>0</v>
      </c>
      <c r="J846" s="179">
        <f t="shared" si="712"/>
        <v>0</v>
      </c>
      <c r="K846" s="173"/>
      <c r="L846" s="174" t="str" cm="1">
        <f t="array" aca="1" ref="L846" ca="1">IF($K846="",OFFSET(L846,-1,,,),K846)</f>
        <v>02.13.03.03</v>
      </c>
      <c r="M846" s="175" t="str" cm="1">
        <f t="array" aca="1" ref="M846" ca="1">IF(OR($K846=0,$K846=""),OFFSET(M846,-1,,,),O846)</f>
        <v>CAIXA DE PASSAGEM PRÉ MOLDADO DE CONCRETO MODELO `R1` - 50X25X50CM</v>
      </c>
      <c r="N846" s="67" t="s">
        <v>3890</v>
      </c>
      <c r="O846" s="68" t="s">
        <v>4396</v>
      </c>
      <c r="P846" s="68"/>
      <c r="Q846" s="68" t="s">
        <v>3260</v>
      </c>
      <c r="R846" s="69">
        <v>1</v>
      </c>
      <c r="S846" s="70">
        <v>400</v>
      </c>
      <c r="T846" s="70">
        <v>400</v>
      </c>
      <c r="U846" s="67" t="s">
        <v>608</v>
      </c>
      <c r="V846" s="71" t="s">
        <v>609</v>
      </c>
      <c r="W846" s="171"/>
      <c r="X846" s="172"/>
      <c r="Y846" s="176">
        <f t="shared" si="714"/>
        <v>0</v>
      </c>
      <c r="AA846" s="192"/>
      <c r="AB846" s="193"/>
    </row>
    <row r="847" spans="2:28" hidden="1">
      <c r="B847" s="189">
        <f t="shared" si="706"/>
        <v>0</v>
      </c>
      <c r="C847" s="189">
        <f t="shared" ca="1" si="707"/>
        <v>0</v>
      </c>
      <c r="D847" s="189">
        <f t="shared" si="708"/>
        <v>0</v>
      </c>
      <c r="E847" s="189">
        <f t="shared" ca="1" si="709"/>
        <v>0</v>
      </c>
      <c r="F847" s="189">
        <f t="shared" si="710"/>
        <v>0</v>
      </c>
      <c r="G847" s="189" cm="1">
        <f t="array" aca="1" ref="G847" ca="1">OFFSET(G847,-1,,,)+1</f>
        <v>842</v>
      </c>
      <c r="H847" s="189">
        <f t="shared" si="705"/>
        <v>0</v>
      </c>
      <c r="I847" s="189">
        <f t="shared" si="711"/>
        <v>0</v>
      </c>
      <c r="J847" s="179">
        <f t="shared" si="712"/>
        <v>0</v>
      </c>
      <c r="K847" s="173"/>
      <c r="L847" s="174" t="str" cm="1">
        <f t="array" aca="1" ref="L847" ca="1">IF($K847="",OFFSET(L847,-1,,,),K847)</f>
        <v>02.13.03.03</v>
      </c>
      <c r="M847" s="175" t="str" cm="1">
        <f t="array" aca="1" ref="M847" ca="1">IF(OR($K847=0,$K847=""),OFFSET(M847,-1,,,),O847)</f>
        <v>CAIXA DE PASSAGEM PRÉ MOLDADO DE CONCRETO MODELO `R1` - 50X25X50CM</v>
      </c>
      <c r="N847" s="67" t="s">
        <v>3891</v>
      </c>
      <c r="O847" s="68" t="s">
        <v>4397</v>
      </c>
      <c r="P847" s="68"/>
      <c r="Q847" s="68" t="s">
        <v>3260</v>
      </c>
      <c r="R847" s="69">
        <v>1</v>
      </c>
      <c r="S847" s="70">
        <v>150</v>
      </c>
      <c r="T847" s="70">
        <v>150</v>
      </c>
      <c r="U847" s="67" t="s">
        <v>608</v>
      </c>
      <c r="V847" s="71" t="s">
        <v>609</v>
      </c>
      <c r="W847" s="171"/>
      <c r="X847" s="172"/>
      <c r="Y847" s="176">
        <f t="shared" si="714"/>
        <v>0</v>
      </c>
      <c r="AA847" s="192"/>
      <c r="AB847" s="193"/>
    </row>
    <row r="848" spans="2:28" hidden="1">
      <c r="B848" s="189">
        <f t="shared" si="706"/>
        <v>0</v>
      </c>
      <c r="C848" s="189">
        <f t="shared" ca="1" si="707"/>
        <v>0</v>
      </c>
      <c r="D848" s="189">
        <f t="shared" si="708"/>
        <v>0</v>
      </c>
      <c r="E848" s="189">
        <f t="shared" ca="1" si="709"/>
        <v>0</v>
      </c>
      <c r="F848" s="189">
        <f t="shared" si="710"/>
        <v>0</v>
      </c>
      <c r="G848" s="189" cm="1">
        <f t="array" aca="1" ref="G848" ca="1">OFFSET(G848,-1,,,)+1</f>
        <v>843</v>
      </c>
      <c r="H848" s="189">
        <f t="shared" si="705"/>
        <v>0</v>
      </c>
      <c r="I848" s="189">
        <f t="shared" si="711"/>
        <v>0</v>
      </c>
      <c r="J848" s="179">
        <f t="shared" si="712"/>
        <v>0</v>
      </c>
      <c r="K848" s="173"/>
      <c r="L848" s="174" t="str" cm="1">
        <f t="array" aca="1" ref="L848" ca="1">IF($K848="",OFFSET(L848,-1,,,),K848)</f>
        <v>02.13.03.03</v>
      </c>
      <c r="M848" s="175" t="str" cm="1">
        <f t="array" aca="1" ref="M848" ca="1">IF(OR($K848=0,$K848=""),OFFSET(M848,-1,,,),O848)</f>
        <v>CAIXA DE PASSAGEM PRÉ MOLDADO DE CONCRETO MODELO `R1` - 50X25X50CM</v>
      </c>
      <c r="N848" s="67" t="s">
        <v>478</v>
      </c>
      <c r="O848" s="68" t="s">
        <v>479</v>
      </c>
      <c r="P848" s="68"/>
      <c r="Q848" s="68" t="s">
        <v>3260</v>
      </c>
      <c r="R848" s="69">
        <v>1</v>
      </c>
      <c r="S848" s="70">
        <v>500</v>
      </c>
      <c r="T848" s="70">
        <v>500</v>
      </c>
      <c r="U848" s="67" t="s">
        <v>608</v>
      </c>
      <c r="V848" s="71" t="s">
        <v>609</v>
      </c>
      <c r="W848" s="171"/>
      <c r="X848" s="172"/>
      <c r="Y848" s="176">
        <f t="shared" si="714"/>
        <v>0</v>
      </c>
      <c r="AA848" s="192"/>
      <c r="AB848" s="193"/>
    </row>
    <row r="849" spans="2:28" hidden="1">
      <c r="B849" s="189">
        <f t="shared" si="706"/>
        <v>0</v>
      </c>
      <c r="C849" s="189">
        <f t="shared" ca="1" si="707"/>
        <v>0</v>
      </c>
      <c r="D849" s="189">
        <f t="shared" si="708"/>
        <v>0</v>
      </c>
      <c r="E849" s="189">
        <f t="shared" ca="1" si="709"/>
        <v>0</v>
      </c>
      <c r="F849" s="189">
        <f t="shared" si="710"/>
        <v>0</v>
      </c>
      <c r="G849" s="189" cm="1">
        <f t="array" aca="1" ref="G849" ca="1">OFFSET(G849,-1,,,)+1</f>
        <v>844</v>
      </c>
      <c r="H849" s="189">
        <f t="shared" si="705"/>
        <v>0</v>
      </c>
      <c r="I849" s="189">
        <f t="shared" si="711"/>
        <v>0</v>
      </c>
      <c r="J849" s="179">
        <f t="shared" si="712"/>
        <v>0</v>
      </c>
      <c r="K849" s="173"/>
      <c r="L849" s="174" t="str" cm="1">
        <f t="array" aca="1" ref="L849" ca="1">IF($K849="",OFFSET(L849,-1,,,),K849)</f>
        <v>02.13.03.03</v>
      </c>
      <c r="M849" s="175" t="str" cm="1">
        <f t="array" aca="1" ref="M849" ca="1">IF(OR($K849=0,$K849=""),OFFSET(M849,-1,,,),O849)</f>
        <v>CAIXA DE PASSAGEM PRÉ MOLDADO DE CONCRETO MODELO `R1` - 50X25X50CM</v>
      </c>
      <c r="N849" s="67" t="s">
        <v>177</v>
      </c>
      <c r="O849" s="68" t="s">
        <v>178</v>
      </c>
      <c r="P849" s="68"/>
      <c r="Q849" s="68" t="s">
        <v>3256</v>
      </c>
      <c r="R849" s="69"/>
      <c r="S849" s="70"/>
      <c r="T849" s="70">
        <v>0</v>
      </c>
      <c r="U849" s="67" t="s">
        <v>608</v>
      </c>
      <c r="V849" s="71" t="s">
        <v>609</v>
      </c>
      <c r="W849" s="171"/>
      <c r="X849" s="172"/>
      <c r="Y849" s="176">
        <f t="shared" si="714"/>
        <v>0</v>
      </c>
      <c r="AA849" s="192"/>
      <c r="AB849" s="193"/>
    </row>
    <row r="850" spans="2:28" hidden="1">
      <c r="B850" s="189">
        <f>IF(J850=0,0,U850)</f>
        <v>0</v>
      </c>
      <c r="C850" s="189">
        <f ca="1">IF(OR(J850=0,I850=0),0,IF(_xlfn.IFNA(MATCH(B850,OFFSET($B$5,,,$G850,),),0)&gt;0,0,MAX(OFFSET($C$5,,,$G850,))+1))</f>
        <v>0</v>
      </c>
      <c r="D850" s="189">
        <f>IF(J850=0,0,N850&amp;"-"&amp;U850)</f>
        <v>0</v>
      </c>
      <c r="E850" s="189">
        <f ca="1">IF(OR(J850=0,I850=0),0,IF(_xlfn.IFNA(MATCH(D850,OFFSET($D$5,,,$G850,),),0)&gt;0,0,_xlfn.MAXIFS(OFFSET($E$5,,,$G850,),OFFSET($J$5,,,$G850,),J850)+1))</f>
        <v>0</v>
      </c>
      <c r="F850" s="189">
        <f>IF(J850=0,0,E850&amp;"-"&amp;N850)</f>
        <v>0</v>
      </c>
      <c r="G850" s="189" cm="1">
        <f t="array" aca="1" ref="G850" ca="1">OFFSET(G850,-1,,,)+1</f>
        <v>845</v>
      </c>
      <c r="H850" s="189">
        <f>IF(OR($K850=0,$K850=""),$W850,0)</f>
        <v>0</v>
      </c>
      <c r="I850" s="189">
        <f>H850*R850</f>
        <v>0</v>
      </c>
      <c r="J850" s="179">
        <f>IF(AND(I850&lt;&gt;0,OR(K850=0,K850="")),N850&amp;" - Mapa",0)</f>
        <v>0</v>
      </c>
      <c r="K850" s="173"/>
      <c r="L850" s="174" t="str" cm="1">
        <f t="array" aca="1" ref="L850" ca="1">IF($K850="",OFFSET(L850,-1,,,),K850)</f>
        <v>02.13.03.03</v>
      </c>
      <c r="M850" s="175" t="str" cm="1">
        <f t="array" aca="1" ref="M850" ca="1">IF(OR($K850=0,$K850=""),OFFSET(M850,-1,,,),O850)</f>
        <v>CAIXA DE PASSAGEM PRÉ MOLDADO DE CONCRETO MODELO `R1` - 50X25X50CM</v>
      </c>
      <c r="N850" s="67" t="s">
        <v>240</v>
      </c>
      <c r="O850" s="68" t="s">
        <v>179</v>
      </c>
      <c r="P850" s="68"/>
      <c r="Q850" s="68" t="s">
        <v>3255</v>
      </c>
      <c r="R850" s="69">
        <v>13.996400000000003</v>
      </c>
      <c r="S850" s="70">
        <v>0.75000000000000011</v>
      </c>
      <c r="T850" s="70">
        <v>10.497300000000005</v>
      </c>
      <c r="U850" s="67" t="s">
        <v>608</v>
      </c>
      <c r="V850" s="71" t="s">
        <v>609</v>
      </c>
      <c r="W850" s="171"/>
      <c r="X850" s="172"/>
      <c r="Y850" s="176">
        <f>X850+W850</f>
        <v>0</v>
      </c>
      <c r="AA850" s="192"/>
      <c r="AB850" s="193"/>
    </row>
    <row r="851" spans="2:28" hidden="1">
      <c r="B851" s="189">
        <f t="shared" ref="B851:B854" si="758">IF(J851=0,0,U851)</f>
        <v>0</v>
      </c>
      <c r="C851" s="189">
        <f t="shared" ref="C851:C854" ca="1" si="759">IF(OR(J851=0,I851=0),0,IF(_xlfn.IFNA(MATCH(B851,OFFSET($B$5,,,$G851,),),0)&gt;0,0,MAX(OFFSET($C$5,,,$G851,))+1))</f>
        <v>0</v>
      </c>
      <c r="D851" s="189">
        <f t="shared" ref="D851:D854" si="760">IF(J851=0,0,N851&amp;"-"&amp;U851)</f>
        <v>0</v>
      </c>
      <c r="E851" s="189">
        <f t="shared" ref="E851:E854" ca="1" si="761">IF(OR(J851=0,I851=0),0,IF(_xlfn.IFNA(MATCH(D851,OFFSET($D$5,,,$G851,),),0)&gt;0,0,_xlfn.MAXIFS(OFFSET($E$5,,,$G851,),OFFSET($J$5,,,$G851,),J851)+1))</f>
        <v>0</v>
      </c>
      <c r="F851" s="189">
        <f t="shared" ref="F851:F854" si="762">IF(J851=0,0,E851&amp;"-"&amp;N851)</f>
        <v>0</v>
      </c>
      <c r="G851" s="189" cm="1">
        <f t="array" aca="1" ref="G851" ca="1">OFFSET(G851,-1,,,)+1</f>
        <v>846</v>
      </c>
      <c r="H851" s="189">
        <f t="shared" ref="H851:H858" si="763">IF(OR($K851=0,$K851=""),$W851,0)</f>
        <v>0</v>
      </c>
      <c r="I851" s="189">
        <f t="shared" ref="I851:I854" si="764">H851*R851</f>
        <v>0</v>
      </c>
      <c r="J851" s="179">
        <f t="shared" ref="J851:J854" si="765">IF(AND(I851&lt;&gt;0,OR(K851=0,K851="")),N851&amp;" - Mapa",0)</f>
        <v>0</v>
      </c>
      <c r="K851" s="173"/>
      <c r="L851" s="174" t="str" cm="1">
        <f t="array" aca="1" ref="L851" ca="1">IF($K851="",OFFSET(L851,-1,,,),K851)</f>
        <v>02.13.03.03</v>
      </c>
      <c r="M851" s="175" t="str" cm="1">
        <f t="array" aca="1" ref="M851" ca="1">IF(OR($K851=0,$K851=""),OFFSET(M851,-1,,,),O851)</f>
        <v>CAIXA DE PASSAGEM PRÉ MOLDADO DE CONCRETO MODELO `R1` - 50X25X50CM</v>
      </c>
      <c r="N851" s="67" t="s">
        <v>180</v>
      </c>
      <c r="O851" s="68" t="s">
        <v>181</v>
      </c>
      <c r="P851" s="68"/>
      <c r="Q851" s="68" t="s">
        <v>3256</v>
      </c>
      <c r="R851" s="69">
        <v>4.3070739999999996E-2</v>
      </c>
      <c r="S851" s="70">
        <v>200.00000000000003</v>
      </c>
      <c r="T851" s="70">
        <v>8.6141480000000001</v>
      </c>
      <c r="U851" s="67" t="s">
        <v>608</v>
      </c>
      <c r="V851" s="71" t="s">
        <v>609</v>
      </c>
      <c r="W851" s="171"/>
      <c r="X851" s="172"/>
      <c r="Y851" s="176">
        <f t="shared" ref="Y851:Y854" si="766">X851+W851</f>
        <v>0</v>
      </c>
      <c r="AA851" s="192"/>
      <c r="AB851" s="193"/>
    </row>
    <row r="852" spans="2:28" hidden="1">
      <c r="B852" s="189">
        <f t="shared" si="758"/>
        <v>0</v>
      </c>
      <c r="C852" s="189">
        <f t="shared" ca="1" si="759"/>
        <v>0</v>
      </c>
      <c r="D852" s="189">
        <f t="shared" si="760"/>
        <v>0</v>
      </c>
      <c r="E852" s="189">
        <f t="shared" ca="1" si="761"/>
        <v>0</v>
      </c>
      <c r="F852" s="189">
        <f t="shared" si="762"/>
        <v>0</v>
      </c>
      <c r="G852" s="189" cm="1">
        <f t="array" aca="1" ref="G852" ca="1">OFFSET(G852,-1,,,)+1</f>
        <v>847</v>
      </c>
      <c r="H852" s="189">
        <f t="shared" si="763"/>
        <v>0</v>
      </c>
      <c r="I852" s="189">
        <f t="shared" si="764"/>
        <v>0</v>
      </c>
      <c r="J852" s="179">
        <f t="shared" si="765"/>
        <v>0</v>
      </c>
      <c r="K852" s="173"/>
      <c r="L852" s="174" t="str" cm="1">
        <f t="array" aca="1" ref="L852" ca="1">IF($K852="",OFFSET(L852,-1,,,),K852)</f>
        <v>02.13.03.03</v>
      </c>
      <c r="M852" s="175" t="str" cm="1">
        <f t="array" aca="1" ref="M852" ca="1">IF(OR($K852=0,$K852=""),OFFSET(M852,-1,,,),O852)</f>
        <v>CAIXA DE PASSAGEM PRÉ MOLDADO DE CONCRETO MODELO `R1` - 50X25X50CM</v>
      </c>
      <c r="N852" s="67" t="s">
        <v>182</v>
      </c>
      <c r="O852" s="68" t="s">
        <v>183</v>
      </c>
      <c r="P852" s="68"/>
      <c r="Q852" s="68" t="s">
        <v>3256</v>
      </c>
      <c r="R852" s="69">
        <v>3.9762499999999992E-2</v>
      </c>
      <c r="S852" s="70">
        <v>140</v>
      </c>
      <c r="T852" s="70">
        <v>5.566749999999999</v>
      </c>
      <c r="U852" s="67" t="s">
        <v>608</v>
      </c>
      <c r="V852" s="71" t="s">
        <v>609</v>
      </c>
      <c r="W852" s="171"/>
      <c r="X852" s="172"/>
      <c r="Y852" s="176">
        <f t="shared" si="766"/>
        <v>0</v>
      </c>
      <c r="AA852" s="192"/>
      <c r="AB852" s="193"/>
    </row>
    <row r="853" spans="2:28" hidden="1">
      <c r="B853" s="189">
        <f t="shared" si="758"/>
        <v>0</v>
      </c>
      <c r="C853" s="189">
        <f t="shared" ca="1" si="759"/>
        <v>0</v>
      </c>
      <c r="D853" s="189">
        <f t="shared" si="760"/>
        <v>0</v>
      </c>
      <c r="E853" s="189">
        <f t="shared" ca="1" si="761"/>
        <v>0</v>
      </c>
      <c r="F853" s="189">
        <f t="shared" si="762"/>
        <v>0</v>
      </c>
      <c r="G853" s="189" cm="1">
        <f t="array" aca="1" ref="G853" ca="1">OFFSET(G853,-1,,,)+1</f>
        <v>848</v>
      </c>
      <c r="H853" s="189">
        <f t="shared" si="763"/>
        <v>0</v>
      </c>
      <c r="I853" s="189">
        <f t="shared" si="764"/>
        <v>0</v>
      </c>
      <c r="J853" s="179">
        <f t="shared" si="765"/>
        <v>0</v>
      </c>
      <c r="K853" s="173"/>
      <c r="L853" s="174" t="str" cm="1">
        <f t="array" aca="1" ref="L853" ca="1">IF($K853="",OFFSET(L853,-1,,,),K853)</f>
        <v>02.13.03.03</v>
      </c>
      <c r="M853" s="175" t="str" cm="1">
        <f t="array" aca="1" ref="M853" ca="1">IF(OR($K853=0,$K853=""),OFFSET(M853,-1,,,),O853)</f>
        <v>CAIXA DE PASSAGEM PRÉ MOLDADO DE CONCRETO MODELO `R1` - 50X25X50CM</v>
      </c>
      <c r="N853" s="67" t="s">
        <v>184</v>
      </c>
      <c r="O853" s="68" t="s">
        <v>185</v>
      </c>
      <c r="P853" s="68"/>
      <c r="Q853" s="68" t="s">
        <v>3256</v>
      </c>
      <c r="R853" s="69">
        <v>1.673206E-2</v>
      </c>
      <c r="S853" s="70">
        <v>130</v>
      </c>
      <c r="T853" s="70">
        <v>2.1751678000000001</v>
      </c>
      <c r="U853" s="67" t="s">
        <v>608</v>
      </c>
      <c r="V853" s="71" t="s">
        <v>609</v>
      </c>
      <c r="W853" s="171"/>
      <c r="X853" s="172"/>
      <c r="Y853" s="176">
        <f t="shared" si="766"/>
        <v>0</v>
      </c>
      <c r="AA853" s="192"/>
      <c r="AB853" s="193"/>
    </row>
    <row r="854" spans="2:28" hidden="1">
      <c r="B854" s="189">
        <f t="shared" si="758"/>
        <v>0</v>
      </c>
      <c r="C854" s="189">
        <f t="shared" ca="1" si="759"/>
        <v>0</v>
      </c>
      <c r="D854" s="189">
        <f t="shared" si="760"/>
        <v>0</v>
      </c>
      <c r="E854" s="189">
        <f t="shared" ca="1" si="761"/>
        <v>0</v>
      </c>
      <c r="F854" s="189">
        <f t="shared" si="762"/>
        <v>0</v>
      </c>
      <c r="G854" s="189" cm="1">
        <f t="array" aca="1" ref="G854" ca="1">OFFSET(G854,-1,,,)+1</f>
        <v>849</v>
      </c>
      <c r="H854" s="189">
        <f t="shared" si="763"/>
        <v>0</v>
      </c>
      <c r="I854" s="189">
        <f t="shared" si="764"/>
        <v>0</v>
      </c>
      <c r="J854" s="179">
        <f t="shared" si="765"/>
        <v>0</v>
      </c>
      <c r="K854" s="173"/>
      <c r="L854" s="174" t="str" cm="1">
        <f t="array" aca="1" ref="L854" ca="1">IF($K854="",OFFSET(L854,-1,,,),K854)</f>
        <v>02.13.03.03</v>
      </c>
      <c r="M854" s="175" t="str" cm="1">
        <f t="array" aca="1" ref="M854" ca="1">IF(OR($K854=0,$K854=""),OFFSET(M854,-1,,,),O854)</f>
        <v>CAIXA DE PASSAGEM PRÉ MOLDADO DE CONCRETO MODELO `R1` - 50X25X50CM</v>
      </c>
      <c r="N854" s="67" t="s">
        <v>238</v>
      </c>
      <c r="O854" s="68" t="s">
        <v>239</v>
      </c>
      <c r="P854" s="68"/>
      <c r="Q854" s="68" t="s">
        <v>3256</v>
      </c>
      <c r="R854" s="69"/>
      <c r="S854" s="70"/>
      <c r="T854" s="70">
        <v>0</v>
      </c>
      <c r="U854" s="67" t="s">
        <v>608</v>
      </c>
      <c r="V854" s="71" t="s">
        <v>609</v>
      </c>
      <c r="W854" s="171"/>
      <c r="X854" s="172"/>
      <c r="Y854" s="176">
        <f t="shared" si="766"/>
        <v>0</v>
      </c>
      <c r="AA854" s="192"/>
      <c r="AB854" s="193"/>
    </row>
    <row r="855" spans="2:28" hidden="1">
      <c r="B855" s="189">
        <f>IF(J855=0,0,U855)</f>
        <v>0</v>
      </c>
      <c r="C855" s="189">
        <f ca="1">IF(OR(J855=0,I855=0),0,IF(_xlfn.IFNA(MATCH(B855,OFFSET($B$5,,,$G855,),),0)&gt;0,0,MAX(OFFSET($C$5,,,$G855,))+1))</f>
        <v>0</v>
      </c>
      <c r="D855" s="189">
        <f>IF(J855=0,0,N855&amp;"-"&amp;U855)</f>
        <v>0</v>
      </c>
      <c r="E855" s="189">
        <f ca="1">IF(OR(J855=0,I855=0),0,IF(_xlfn.IFNA(MATCH(D855,OFFSET($D$5,,,$G855,),),0)&gt;0,0,_xlfn.MAXIFS(OFFSET($E$5,,,$G855,),OFFSET($J$5,,,$G855,),J855)+1))</f>
        <v>0</v>
      </c>
      <c r="F855" s="189">
        <f>IF(J855=0,0,E855&amp;"-"&amp;N855)</f>
        <v>0</v>
      </c>
      <c r="G855" s="189" cm="1">
        <f t="array" aca="1" ref="G855" ca="1">OFFSET(G855,-1,,,)+1</f>
        <v>850</v>
      </c>
      <c r="H855" s="189">
        <f>IF(OR($K855=0,$K855=""),$W855,0)</f>
        <v>0</v>
      </c>
      <c r="I855" s="189">
        <f>H855*R855</f>
        <v>0</v>
      </c>
      <c r="J855" s="179">
        <f>IF(AND(I855&lt;&gt;0,OR(K855=0,K855="")),N855&amp;" - Mapa",0)</f>
        <v>0</v>
      </c>
      <c r="K855" s="173"/>
      <c r="L855" s="174" t="str" cm="1">
        <f t="array" aca="1" ref="L855" ca="1">IF($K855="",OFFSET(L855,-1,,,),K855)</f>
        <v>02.13.03.03</v>
      </c>
      <c r="M855" s="175" t="str" cm="1">
        <f t="array" aca="1" ref="M855" ca="1">IF(OR($K855=0,$K855=""),OFFSET(M855,-1,,,),O855)</f>
        <v>CAIXA DE PASSAGEM PRÉ MOLDADO DE CONCRETO MODELO `R1` - 50X25X50CM</v>
      </c>
      <c r="N855" s="67" t="s">
        <v>240</v>
      </c>
      <c r="O855" s="68" t="s">
        <v>179</v>
      </c>
      <c r="P855" s="68"/>
      <c r="Q855" s="68" t="s">
        <v>3255</v>
      </c>
      <c r="R855" s="69">
        <v>18.800000000000004</v>
      </c>
      <c r="S855" s="70">
        <v>0.75000000000000011</v>
      </c>
      <c r="T855" s="70">
        <v>14.100000000000005</v>
      </c>
      <c r="U855" s="67" t="s">
        <v>608</v>
      </c>
      <c r="V855" s="71" t="s">
        <v>609</v>
      </c>
      <c r="W855" s="171"/>
      <c r="X855" s="172"/>
      <c r="Y855" s="176">
        <f>X855+W855</f>
        <v>0</v>
      </c>
      <c r="AA855" s="192"/>
      <c r="AB855" s="193"/>
    </row>
    <row r="856" spans="2:28" hidden="1">
      <c r="B856" s="189">
        <f t="shared" ref="B856:B858" si="767">IF(J856=0,0,U856)</f>
        <v>0</v>
      </c>
      <c r="C856" s="189">
        <f t="shared" ref="C856:C858" ca="1" si="768">IF(OR(J856=0,I856=0),0,IF(_xlfn.IFNA(MATCH(B856,OFFSET($B$5,,,$G856,),),0)&gt;0,0,MAX(OFFSET($C$5,,,$G856,))+1))</f>
        <v>0</v>
      </c>
      <c r="D856" s="189">
        <f t="shared" ref="D856:D858" si="769">IF(J856=0,0,N856&amp;"-"&amp;U856)</f>
        <v>0</v>
      </c>
      <c r="E856" s="189">
        <f t="shared" ref="E856:E858" ca="1" si="770">IF(OR(J856=0,I856=0),0,IF(_xlfn.IFNA(MATCH(D856,OFFSET($D$5,,,$G856,),),0)&gt;0,0,_xlfn.MAXIFS(OFFSET($E$5,,,$G856,),OFFSET($J$5,,,$G856,),J856)+1))</f>
        <v>0</v>
      </c>
      <c r="F856" s="189">
        <f t="shared" ref="F856:F858" si="771">IF(J856=0,0,E856&amp;"-"&amp;N856)</f>
        <v>0</v>
      </c>
      <c r="G856" s="189" cm="1">
        <f t="array" aca="1" ref="G856" ca="1">OFFSET(G856,-1,,,)+1</f>
        <v>851</v>
      </c>
      <c r="H856" s="189">
        <f t="shared" si="763"/>
        <v>0</v>
      </c>
      <c r="I856" s="189">
        <f t="shared" ref="I856:I858" si="772">H856*R856</f>
        <v>0</v>
      </c>
      <c r="J856" s="179">
        <f t="shared" ref="J856:J858" si="773">IF(AND(I856&lt;&gt;0,OR(K856=0,K856="")),N856&amp;" - Mapa",0)</f>
        <v>0</v>
      </c>
      <c r="K856" s="173"/>
      <c r="L856" s="174" t="str" cm="1">
        <f t="array" aca="1" ref="L856" ca="1">IF($K856="",OFFSET(L856,-1,,,),K856)</f>
        <v>02.13.03.03</v>
      </c>
      <c r="M856" s="175" t="str" cm="1">
        <f t="array" aca="1" ref="M856" ca="1">IF(OR($K856=0,$K856=""),OFFSET(M856,-1,,,),O856)</f>
        <v>CAIXA DE PASSAGEM PRÉ MOLDADO DE CONCRETO MODELO `R1` - 50X25X50CM</v>
      </c>
      <c r="N856" s="67" t="s">
        <v>180</v>
      </c>
      <c r="O856" s="68" t="s">
        <v>181</v>
      </c>
      <c r="P856" s="68"/>
      <c r="Q856" s="68" t="s">
        <v>3256</v>
      </c>
      <c r="R856" s="69">
        <v>4.7E-2</v>
      </c>
      <c r="S856" s="70">
        <v>200.00000000000003</v>
      </c>
      <c r="T856" s="70">
        <v>9.4000000000000021</v>
      </c>
      <c r="U856" s="67" t="s">
        <v>608</v>
      </c>
      <c r="V856" s="71" t="s">
        <v>609</v>
      </c>
      <c r="W856" s="171"/>
      <c r="X856" s="172"/>
      <c r="Y856" s="176">
        <f t="shared" ref="Y856:Y858" si="774">X856+W856</f>
        <v>0</v>
      </c>
      <c r="AA856" s="192"/>
      <c r="AB856" s="193"/>
    </row>
    <row r="857" spans="2:28" hidden="1">
      <c r="B857" s="189">
        <f t="shared" si="767"/>
        <v>0</v>
      </c>
      <c r="C857" s="189">
        <f t="shared" ca="1" si="768"/>
        <v>0</v>
      </c>
      <c r="D857" s="189">
        <f t="shared" si="769"/>
        <v>0</v>
      </c>
      <c r="E857" s="189">
        <f t="shared" ca="1" si="770"/>
        <v>0</v>
      </c>
      <c r="F857" s="189">
        <f t="shared" si="771"/>
        <v>0</v>
      </c>
      <c r="G857" s="189" cm="1">
        <f t="array" aca="1" ref="G857" ca="1">OFFSET(G857,-1,,,)+1</f>
        <v>852</v>
      </c>
      <c r="H857" s="189">
        <f t="shared" si="763"/>
        <v>0</v>
      </c>
      <c r="I857" s="189">
        <f t="shared" si="772"/>
        <v>0</v>
      </c>
      <c r="J857" s="179">
        <f t="shared" si="773"/>
        <v>0</v>
      </c>
      <c r="K857" s="173"/>
      <c r="L857" s="174" t="str" cm="1">
        <f t="array" aca="1" ref="L857" ca="1">IF($K857="",OFFSET(L857,-1,,,),K857)</f>
        <v>02.13.03.03</v>
      </c>
      <c r="M857" s="175" t="str" cm="1">
        <f t="array" aca="1" ref="M857" ca="1">IF(OR($K857=0,$K857=""),OFFSET(M857,-1,,,),O857)</f>
        <v>CAIXA DE PASSAGEM PRÉ MOLDADO DE CONCRETO MODELO `R1` - 50X25X50CM</v>
      </c>
      <c r="N857" s="67" t="s">
        <v>230</v>
      </c>
      <c r="O857" s="68" t="s">
        <v>231</v>
      </c>
      <c r="P857" s="68"/>
      <c r="Q857" s="68" t="s">
        <v>3261</v>
      </c>
      <c r="R857" s="69">
        <v>0.188</v>
      </c>
      <c r="S857" s="70">
        <v>22.310000000000002</v>
      </c>
      <c r="T857" s="70">
        <v>4.19428</v>
      </c>
      <c r="U857" s="67" t="s">
        <v>608</v>
      </c>
      <c r="V857" s="71" t="s">
        <v>609</v>
      </c>
      <c r="W857" s="171"/>
      <c r="X857" s="172"/>
      <c r="Y857" s="176">
        <f t="shared" si="774"/>
        <v>0</v>
      </c>
      <c r="AA857" s="192"/>
      <c r="AB857" s="193"/>
    </row>
    <row r="858" spans="2:28">
      <c r="B858" s="189">
        <f t="shared" si="767"/>
        <v>0</v>
      </c>
      <c r="C858" s="189">
        <f t="shared" ca="1" si="768"/>
        <v>0</v>
      </c>
      <c r="D858" s="189">
        <f t="shared" si="769"/>
        <v>0</v>
      </c>
      <c r="E858" s="189">
        <f t="shared" ca="1" si="770"/>
        <v>0</v>
      </c>
      <c r="F858" s="189">
        <f t="shared" si="771"/>
        <v>0</v>
      </c>
      <c r="G858" s="189" cm="1">
        <f t="array" aca="1" ref="G858" ca="1">OFFSET(G858,-1,,,)+1</f>
        <v>853</v>
      </c>
      <c r="H858" s="189">
        <f t="shared" si="763"/>
        <v>0</v>
      </c>
      <c r="I858" s="189">
        <f t="shared" si="772"/>
        <v>0</v>
      </c>
      <c r="J858" s="179">
        <f t="shared" si="773"/>
        <v>0</v>
      </c>
      <c r="K858" s="173" t="s">
        <v>667</v>
      </c>
      <c r="L858" s="174" t="str" cm="1">
        <f t="array" aca="1" ref="L858" ca="1">IF($K858="",OFFSET(L858,-1,,,),K858)</f>
        <v>02.13.03.04</v>
      </c>
      <c r="M858" s="175" t="str" cm="1">
        <f t="array" aca="1" ref="M858" ca="1">IF(OR($K858=0,$K858=""),OFFSET(M858,-1,,,),O858)</f>
        <v>CAIXA DE PASSAGEM PRÉ MOLDADO DE CONCRETO MODELO `R2` - 107X52X50CM</v>
      </c>
      <c r="N858" s="67" t="s">
        <v>3892</v>
      </c>
      <c r="O858" s="68" t="s">
        <v>4398</v>
      </c>
      <c r="P858" s="68"/>
      <c r="Q858" s="68" t="s">
        <v>3260</v>
      </c>
      <c r="R858" s="69">
        <v>1</v>
      </c>
      <c r="S858" s="70">
        <v>1758.1252999999999</v>
      </c>
      <c r="T858" s="70">
        <v>1758.1252999999999</v>
      </c>
      <c r="U858" s="67"/>
      <c r="V858" s="71"/>
      <c r="W858" s="171"/>
      <c r="X858" s="172"/>
      <c r="Y858" s="176">
        <f t="shared" si="774"/>
        <v>0</v>
      </c>
      <c r="AA858" s="192"/>
      <c r="AB858" s="193"/>
    </row>
    <row r="859" spans="2:28" hidden="1">
      <c r="B859" s="189">
        <f t="shared" si="706"/>
        <v>0</v>
      </c>
      <c r="C859" s="189">
        <f t="shared" ca="1" si="707"/>
        <v>0</v>
      </c>
      <c r="D859" s="189">
        <f t="shared" si="708"/>
        <v>0</v>
      </c>
      <c r="E859" s="189">
        <f t="shared" ca="1" si="709"/>
        <v>0</v>
      </c>
      <c r="F859" s="189">
        <f t="shared" si="710"/>
        <v>0</v>
      </c>
      <c r="G859" s="189" cm="1">
        <f t="array" aca="1" ref="G859" ca="1">OFFSET(G859,-1,,,)+1</f>
        <v>854</v>
      </c>
      <c r="H859" s="189">
        <f t="shared" si="705"/>
        <v>0</v>
      </c>
      <c r="I859" s="189">
        <f t="shared" si="711"/>
        <v>0</v>
      </c>
      <c r="J859" s="179">
        <f t="shared" si="712"/>
        <v>0</v>
      </c>
      <c r="K859" s="173"/>
      <c r="L859" s="174" t="str" cm="1">
        <f t="array" aca="1" ref="L859" ca="1">IF($K859="",OFFSET(L859,-1,,,),K859)</f>
        <v>02.13.03.04</v>
      </c>
      <c r="M859" s="175" t="str" cm="1">
        <f t="array" aca="1" ref="M859" ca="1">IF(OR($K859=0,$K859=""),OFFSET(M859,-1,,,),O859)</f>
        <v>CAIXA DE PASSAGEM PRÉ MOLDADO DE CONCRETO MODELO `R2` - 107X52X50CM</v>
      </c>
      <c r="N859" s="67" t="s">
        <v>182</v>
      </c>
      <c r="O859" s="68" t="s">
        <v>183</v>
      </c>
      <c r="P859" s="68"/>
      <c r="Q859" s="68" t="s">
        <v>3256</v>
      </c>
      <c r="R859" s="69">
        <v>8.3460000000000006E-2</v>
      </c>
      <c r="S859" s="70">
        <v>140</v>
      </c>
      <c r="T859" s="70">
        <v>11.6844</v>
      </c>
      <c r="U859" s="67" t="s">
        <v>608</v>
      </c>
      <c r="V859" s="71" t="s">
        <v>609</v>
      </c>
      <c r="W859" s="171"/>
      <c r="X859" s="172"/>
      <c r="Y859" s="176">
        <f t="shared" si="714"/>
        <v>0</v>
      </c>
      <c r="AA859" s="192"/>
      <c r="AB859" s="193"/>
    </row>
    <row r="860" spans="2:28" hidden="1">
      <c r="B860" s="189">
        <f t="shared" si="706"/>
        <v>0</v>
      </c>
      <c r="C860" s="189">
        <f t="shared" ca="1" si="707"/>
        <v>0</v>
      </c>
      <c r="D860" s="189">
        <f t="shared" si="708"/>
        <v>0</v>
      </c>
      <c r="E860" s="189">
        <f t="shared" ca="1" si="709"/>
        <v>0</v>
      </c>
      <c r="F860" s="189">
        <f t="shared" si="710"/>
        <v>0</v>
      </c>
      <c r="G860" s="189" cm="1">
        <f t="array" aca="1" ref="G860" ca="1">OFFSET(G860,-1,,,)+1</f>
        <v>855</v>
      </c>
      <c r="H860" s="189">
        <f t="shared" si="705"/>
        <v>0</v>
      </c>
      <c r="I860" s="189">
        <f t="shared" si="711"/>
        <v>0</v>
      </c>
      <c r="J860" s="179">
        <f t="shared" si="712"/>
        <v>0</v>
      </c>
      <c r="K860" s="173"/>
      <c r="L860" s="174" t="str" cm="1">
        <f t="array" aca="1" ref="L860" ca="1">IF($K860="",OFFSET(L860,-1,,,),K860)</f>
        <v>02.13.03.04</v>
      </c>
      <c r="M860" s="175" t="str" cm="1">
        <f t="array" aca="1" ref="M860" ca="1">IF(OR($K860=0,$K860=""),OFFSET(M860,-1,,,),O860)</f>
        <v>CAIXA DE PASSAGEM PRÉ MOLDADO DE CONCRETO MODELO `R2` - 107X52X50CM</v>
      </c>
      <c r="N860" s="67" t="s">
        <v>462</v>
      </c>
      <c r="O860" s="68" t="s">
        <v>463</v>
      </c>
      <c r="P860" s="68"/>
      <c r="Q860" s="68" t="s">
        <v>3255</v>
      </c>
      <c r="R860" s="69">
        <v>8.5855999999999995</v>
      </c>
      <c r="S860" s="70">
        <v>2.5499999999999998</v>
      </c>
      <c r="T860" s="70">
        <v>21.893279999999997</v>
      </c>
      <c r="U860" s="67" t="s">
        <v>608</v>
      </c>
      <c r="V860" s="71" t="s">
        <v>609</v>
      </c>
      <c r="W860" s="171"/>
      <c r="X860" s="172"/>
      <c r="Y860" s="176">
        <f t="shared" si="714"/>
        <v>0</v>
      </c>
      <c r="AA860" s="192"/>
      <c r="AB860" s="193"/>
    </row>
    <row r="861" spans="2:28" hidden="1">
      <c r="B861" s="189">
        <f t="shared" si="706"/>
        <v>0</v>
      </c>
      <c r="C861" s="189">
        <f t="shared" ca="1" si="707"/>
        <v>0</v>
      </c>
      <c r="D861" s="189">
        <f t="shared" si="708"/>
        <v>0</v>
      </c>
      <c r="E861" s="189">
        <f t="shared" ca="1" si="709"/>
        <v>0</v>
      </c>
      <c r="F861" s="189">
        <f t="shared" si="710"/>
        <v>0</v>
      </c>
      <c r="G861" s="189" cm="1">
        <f t="array" aca="1" ref="G861" ca="1">OFFSET(G861,-1,,,)+1</f>
        <v>856</v>
      </c>
      <c r="H861" s="189">
        <f t="shared" si="705"/>
        <v>0</v>
      </c>
      <c r="I861" s="189">
        <f t="shared" si="711"/>
        <v>0</v>
      </c>
      <c r="J861" s="179">
        <f t="shared" si="712"/>
        <v>0</v>
      </c>
      <c r="K861" s="173"/>
      <c r="L861" s="174" t="str" cm="1">
        <f t="array" aca="1" ref="L861" ca="1">IF($K861="",OFFSET(L861,-1,,,),K861)</f>
        <v>02.13.03.04</v>
      </c>
      <c r="M861" s="175" t="str" cm="1">
        <f t="array" aca="1" ref="M861" ca="1">IF(OR($K861=0,$K861=""),OFFSET(M861,-1,,,),O861)</f>
        <v>CAIXA DE PASSAGEM PRÉ MOLDADO DE CONCRETO MODELO `R2` - 107X52X50CM</v>
      </c>
      <c r="N861" s="67" t="s">
        <v>3893</v>
      </c>
      <c r="O861" s="68" t="s">
        <v>4399</v>
      </c>
      <c r="P861" s="68"/>
      <c r="Q861" s="68" t="s">
        <v>3260</v>
      </c>
      <c r="R861" s="69">
        <v>1</v>
      </c>
      <c r="S861" s="70">
        <v>900</v>
      </c>
      <c r="T861" s="70">
        <v>900</v>
      </c>
      <c r="U861" s="67" t="s">
        <v>608</v>
      </c>
      <c r="V861" s="71" t="s">
        <v>609</v>
      </c>
      <c r="W861" s="171"/>
      <c r="X861" s="172"/>
      <c r="Y861" s="176">
        <f t="shared" si="714"/>
        <v>0</v>
      </c>
      <c r="AA861" s="192"/>
      <c r="AB861" s="193"/>
    </row>
    <row r="862" spans="2:28" hidden="1">
      <c r="B862" s="189">
        <f t="shared" si="706"/>
        <v>0</v>
      </c>
      <c r="C862" s="189">
        <f t="shared" ca="1" si="707"/>
        <v>0</v>
      </c>
      <c r="D862" s="189">
        <f t="shared" si="708"/>
        <v>0</v>
      </c>
      <c r="E862" s="189">
        <f t="shared" ca="1" si="709"/>
        <v>0</v>
      </c>
      <c r="F862" s="189">
        <f t="shared" si="710"/>
        <v>0</v>
      </c>
      <c r="G862" s="189" cm="1">
        <f t="array" aca="1" ref="G862" ca="1">OFFSET(G862,-1,,,)+1</f>
        <v>857</v>
      </c>
      <c r="H862" s="189">
        <f t="shared" si="705"/>
        <v>0</v>
      </c>
      <c r="I862" s="189">
        <f t="shared" si="711"/>
        <v>0</v>
      </c>
      <c r="J862" s="179">
        <f t="shared" si="712"/>
        <v>0</v>
      </c>
      <c r="K862" s="173"/>
      <c r="L862" s="174" t="str" cm="1">
        <f t="array" aca="1" ref="L862" ca="1">IF($K862="",OFFSET(L862,-1,,,),K862)</f>
        <v>02.13.03.04</v>
      </c>
      <c r="M862" s="175" t="str" cm="1">
        <f t="array" aca="1" ref="M862" ca="1">IF(OR($K862=0,$K862=""),OFFSET(M862,-1,,,),O862)</f>
        <v>CAIXA DE PASSAGEM PRÉ MOLDADO DE CONCRETO MODELO `R2` - 107X52X50CM</v>
      </c>
      <c r="N862" s="67" t="s">
        <v>3894</v>
      </c>
      <c r="O862" s="68" t="s">
        <v>4400</v>
      </c>
      <c r="P862" s="68"/>
      <c r="Q862" s="68" t="s">
        <v>3260</v>
      </c>
      <c r="R862" s="69">
        <v>1</v>
      </c>
      <c r="S862" s="70">
        <v>270</v>
      </c>
      <c r="T862" s="70">
        <v>270</v>
      </c>
      <c r="U862" s="67" t="s">
        <v>608</v>
      </c>
      <c r="V862" s="71" t="s">
        <v>609</v>
      </c>
      <c r="W862" s="171"/>
      <c r="X862" s="172"/>
      <c r="Y862" s="176">
        <f t="shared" si="714"/>
        <v>0</v>
      </c>
      <c r="AA862" s="192"/>
      <c r="AB862" s="193"/>
    </row>
    <row r="863" spans="2:28" hidden="1">
      <c r="B863" s="189">
        <f t="shared" si="706"/>
        <v>0</v>
      </c>
      <c r="C863" s="189">
        <f t="shared" ca="1" si="707"/>
        <v>0</v>
      </c>
      <c r="D863" s="189">
        <f t="shared" si="708"/>
        <v>0</v>
      </c>
      <c r="E863" s="189">
        <f t="shared" ca="1" si="709"/>
        <v>0</v>
      </c>
      <c r="F863" s="189">
        <f t="shared" si="710"/>
        <v>0</v>
      </c>
      <c r="G863" s="189" cm="1">
        <f t="array" aca="1" ref="G863" ca="1">OFFSET(G863,-1,,,)+1</f>
        <v>858</v>
      </c>
      <c r="H863" s="189">
        <f t="shared" si="705"/>
        <v>0</v>
      </c>
      <c r="I863" s="189">
        <f t="shared" si="711"/>
        <v>0</v>
      </c>
      <c r="J863" s="179">
        <f t="shared" si="712"/>
        <v>0</v>
      </c>
      <c r="K863" s="173"/>
      <c r="L863" s="174" t="str" cm="1">
        <f t="array" aca="1" ref="L863" ca="1">IF($K863="",OFFSET(L863,-1,,,),K863)</f>
        <v>02.13.03.04</v>
      </c>
      <c r="M863" s="175" t="str" cm="1">
        <f t="array" aca="1" ref="M863" ca="1">IF(OR($K863=0,$K863=""),OFFSET(M863,-1,,,),O863)</f>
        <v>CAIXA DE PASSAGEM PRÉ MOLDADO DE CONCRETO MODELO `R2` - 107X52X50CM</v>
      </c>
      <c r="N863" s="67" t="s">
        <v>478</v>
      </c>
      <c r="O863" s="68" t="s">
        <v>479</v>
      </c>
      <c r="P863" s="68"/>
      <c r="Q863" s="68" t="s">
        <v>3260</v>
      </c>
      <c r="R863" s="69">
        <v>1</v>
      </c>
      <c r="S863" s="70">
        <v>500</v>
      </c>
      <c r="T863" s="70">
        <v>500</v>
      </c>
      <c r="U863" s="67" t="s">
        <v>608</v>
      </c>
      <c r="V863" s="71" t="s">
        <v>609</v>
      </c>
      <c r="W863" s="171"/>
      <c r="X863" s="172"/>
      <c r="Y863" s="176">
        <f t="shared" si="714"/>
        <v>0</v>
      </c>
      <c r="AA863" s="192"/>
      <c r="AB863" s="193"/>
    </row>
    <row r="864" spans="2:28" hidden="1">
      <c r="B864" s="189">
        <f t="shared" si="706"/>
        <v>0</v>
      </c>
      <c r="C864" s="189">
        <f t="shared" ca="1" si="707"/>
        <v>0</v>
      </c>
      <c r="D864" s="189">
        <f t="shared" si="708"/>
        <v>0</v>
      </c>
      <c r="E864" s="189">
        <f t="shared" ca="1" si="709"/>
        <v>0</v>
      </c>
      <c r="F864" s="189">
        <f t="shared" si="710"/>
        <v>0</v>
      </c>
      <c r="G864" s="189" cm="1">
        <f t="array" aca="1" ref="G864" ca="1">OFFSET(G864,-1,,,)+1</f>
        <v>859</v>
      </c>
      <c r="H864" s="189">
        <f t="shared" si="705"/>
        <v>0</v>
      </c>
      <c r="I864" s="189">
        <f t="shared" si="711"/>
        <v>0</v>
      </c>
      <c r="J864" s="179">
        <f t="shared" si="712"/>
        <v>0</v>
      </c>
      <c r="K864" s="173"/>
      <c r="L864" s="174" t="str" cm="1">
        <f t="array" aca="1" ref="L864" ca="1">IF($K864="",OFFSET(L864,-1,,,),K864)</f>
        <v>02.13.03.04</v>
      </c>
      <c r="M864" s="175" t="str" cm="1">
        <f t="array" aca="1" ref="M864" ca="1">IF(OR($K864=0,$K864=""),OFFSET(M864,-1,,,),O864)</f>
        <v>CAIXA DE PASSAGEM PRÉ MOLDADO DE CONCRETO MODELO `R2` - 107X52X50CM</v>
      </c>
      <c r="N864" s="67" t="s">
        <v>177</v>
      </c>
      <c r="O864" s="68" t="s">
        <v>178</v>
      </c>
      <c r="P864" s="68"/>
      <c r="Q864" s="68" t="s">
        <v>3256</v>
      </c>
      <c r="R864" s="69"/>
      <c r="S864" s="70"/>
      <c r="T864" s="70">
        <v>0</v>
      </c>
      <c r="U864" s="67" t="s">
        <v>608</v>
      </c>
      <c r="V864" s="71" t="s">
        <v>609</v>
      </c>
      <c r="W864" s="171"/>
      <c r="X864" s="172"/>
      <c r="Y864" s="176">
        <f t="shared" si="714"/>
        <v>0</v>
      </c>
      <c r="AA864" s="192"/>
      <c r="AB864" s="193"/>
    </row>
    <row r="865" spans="2:27" hidden="1">
      <c r="B865" s="189">
        <f t="shared" si="706"/>
        <v>0</v>
      </c>
      <c r="C865" s="189">
        <f t="shared" ca="1" si="707"/>
        <v>0</v>
      </c>
      <c r="D865" s="189">
        <f t="shared" si="708"/>
        <v>0</v>
      </c>
      <c r="E865" s="189">
        <f t="shared" ca="1" si="709"/>
        <v>0</v>
      </c>
      <c r="F865" s="189">
        <f t="shared" si="710"/>
        <v>0</v>
      </c>
      <c r="G865" s="189" cm="1">
        <f t="array" aca="1" ref="G865" ca="1">OFFSET(G865,-1,,,)+1</f>
        <v>860</v>
      </c>
      <c r="H865" s="189">
        <f t="shared" si="705"/>
        <v>0</v>
      </c>
      <c r="I865" s="189">
        <f t="shared" si="711"/>
        <v>0</v>
      </c>
      <c r="J865" s="179">
        <f t="shared" si="712"/>
        <v>0</v>
      </c>
      <c r="K865" s="173"/>
      <c r="L865" s="174" t="str" cm="1">
        <f t="array" aca="1" ref="L865" ca="1">IF($K865="",OFFSET(L865,-1,,,),K865)</f>
        <v>02.13.03.04</v>
      </c>
      <c r="M865" s="175" t="str" cm="1">
        <f t="array" aca="1" ref="M865" ca="1">IF(OR($K865=0,$K865=""),OFFSET(M865,-1,,,),O865)</f>
        <v>CAIXA DE PASSAGEM PRÉ MOLDADO DE CONCRETO MODELO `R2` - 107X52X50CM</v>
      </c>
      <c r="N865" s="67" t="s">
        <v>240</v>
      </c>
      <c r="O865" s="68" t="s">
        <v>179</v>
      </c>
      <c r="P865" s="68"/>
      <c r="Q865" s="68" t="s">
        <v>3255</v>
      </c>
      <c r="R865" s="69">
        <v>13.996400000000003</v>
      </c>
      <c r="S865" s="70">
        <v>0.75000000000000011</v>
      </c>
      <c r="T865" s="70">
        <v>10.497300000000005</v>
      </c>
      <c r="U865" s="67" t="s">
        <v>608</v>
      </c>
      <c r="V865" s="71" t="s">
        <v>609</v>
      </c>
      <c r="W865" s="171"/>
      <c r="X865" s="172"/>
      <c r="Y865" s="176">
        <f t="shared" si="714"/>
        <v>0</v>
      </c>
      <c r="AA865" s="192"/>
    </row>
    <row r="866" spans="2:27" hidden="1">
      <c r="B866" s="189">
        <f t="shared" si="706"/>
        <v>0</v>
      </c>
      <c r="C866" s="189">
        <f t="shared" ca="1" si="707"/>
        <v>0</v>
      </c>
      <c r="D866" s="189">
        <f t="shared" si="708"/>
        <v>0</v>
      </c>
      <c r="E866" s="189">
        <f t="shared" ca="1" si="709"/>
        <v>0</v>
      </c>
      <c r="F866" s="189">
        <f t="shared" si="710"/>
        <v>0</v>
      </c>
      <c r="G866" s="189" cm="1">
        <f t="array" aca="1" ref="G866" ca="1">OFFSET(G866,-1,,,)+1</f>
        <v>861</v>
      </c>
      <c r="H866" s="189">
        <f t="shared" si="705"/>
        <v>0</v>
      </c>
      <c r="I866" s="189">
        <f t="shared" si="711"/>
        <v>0</v>
      </c>
      <c r="J866" s="179">
        <f t="shared" si="712"/>
        <v>0</v>
      </c>
      <c r="K866" s="173"/>
      <c r="L866" s="174" t="str" cm="1">
        <f t="array" aca="1" ref="L866" ca="1">IF($K866="",OFFSET(L866,-1,,,),K866)</f>
        <v>02.13.03.04</v>
      </c>
      <c r="M866" s="175" t="str" cm="1">
        <f t="array" aca="1" ref="M866" ca="1">IF(OR($K866=0,$K866=""),OFFSET(M866,-1,,,),O866)</f>
        <v>CAIXA DE PASSAGEM PRÉ MOLDADO DE CONCRETO MODELO `R2` - 107X52X50CM</v>
      </c>
      <c r="N866" s="67" t="s">
        <v>180</v>
      </c>
      <c r="O866" s="68" t="s">
        <v>181</v>
      </c>
      <c r="P866" s="68"/>
      <c r="Q866" s="68" t="s">
        <v>3256</v>
      </c>
      <c r="R866" s="69">
        <v>4.3070739999999996E-2</v>
      </c>
      <c r="S866" s="70">
        <v>200.00000000000003</v>
      </c>
      <c r="T866" s="70">
        <v>8.6141480000000001</v>
      </c>
      <c r="U866" s="67" t="s">
        <v>608</v>
      </c>
      <c r="V866" s="71" t="s">
        <v>609</v>
      </c>
      <c r="W866" s="171"/>
      <c r="X866" s="172"/>
      <c r="Y866" s="176">
        <f t="shared" si="714"/>
        <v>0</v>
      </c>
      <c r="AA866" s="192"/>
    </row>
    <row r="867" spans="2:27" hidden="1">
      <c r="B867" s="189">
        <f t="shared" si="706"/>
        <v>0</v>
      </c>
      <c r="C867" s="189">
        <f t="shared" ca="1" si="707"/>
        <v>0</v>
      </c>
      <c r="D867" s="189">
        <f t="shared" si="708"/>
        <v>0</v>
      </c>
      <c r="E867" s="189">
        <f t="shared" ca="1" si="709"/>
        <v>0</v>
      </c>
      <c r="F867" s="189">
        <f t="shared" si="710"/>
        <v>0</v>
      </c>
      <c r="G867" s="189" cm="1">
        <f t="array" aca="1" ref="G867" ca="1">OFFSET(G867,-1,,,)+1</f>
        <v>862</v>
      </c>
      <c r="H867" s="189">
        <f t="shared" si="705"/>
        <v>0</v>
      </c>
      <c r="I867" s="189">
        <f t="shared" si="711"/>
        <v>0</v>
      </c>
      <c r="J867" s="179">
        <f t="shared" si="712"/>
        <v>0</v>
      </c>
      <c r="K867" s="173"/>
      <c r="L867" s="174" t="str" cm="1">
        <f t="array" aca="1" ref="L867" ca="1">IF($K867="",OFFSET(L867,-1,,,),K867)</f>
        <v>02.13.03.04</v>
      </c>
      <c r="M867" s="175" t="str" cm="1">
        <f t="array" aca="1" ref="M867" ca="1">IF(OR($K867=0,$K867=""),OFFSET(M867,-1,,,),O867)</f>
        <v>CAIXA DE PASSAGEM PRÉ MOLDADO DE CONCRETO MODELO `R2` - 107X52X50CM</v>
      </c>
      <c r="N867" s="67" t="s">
        <v>182</v>
      </c>
      <c r="O867" s="68" t="s">
        <v>183</v>
      </c>
      <c r="P867" s="68"/>
      <c r="Q867" s="68" t="s">
        <v>3256</v>
      </c>
      <c r="R867" s="69">
        <v>3.9762499999999992E-2</v>
      </c>
      <c r="S867" s="70">
        <v>140</v>
      </c>
      <c r="T867" s="70">
        <v>5.566749999999999</v>
      </c>
      <c r="U867" s="67" t="s">
        <v>608</v>
      </c>
      <c r="V867" s="71" t="s">
        <v>609</v>
      </c>
      <c r="W867" s="171"/>
      <c r="X867" s="172"/>
      <c r="Y867" s="176">
        <f t="shared" si="714"/>
        <v>0</v>
      </c>
      <c r="AA867" s="192"/>
    </row>
    <row r="868" spans="2:27" hidden="1">
      <c r="B868" s="189">
        <f t="shared" si="706"/>
        <v>0</v>
      </c>
      <c r="C868" s="189">
        <f t="shared" ca="1" si="707"/>
        <v>0</v>
      </c>
      <c r="D868" s="189">
        <f t="shared" si="708"/>
        <v>0</v>
      </c>
      <c r="E868" s="189">
        <f t="shared" ca="1" si="709"/>
        <v>0</v>
      </c>
      <c r="F868" s="189">
        <f t="shared" si="710"/>
        <v>0</v>
      </c>
      <c r="G868" s="189" cm="1">
        <f t="array" aca="1" ref="G868" ca="1">OFFSET(G868,-1,,,)+1</f>
        <v>863</v>
      </c>
      <c r="H868" s="189">
        <f t="shared" ref="H868:H931" si="775">IF(OR($K868=0,$K868=""),$W868,0)</f>
        <v>0</v>
      </c>
      <c r="I868" s="189">
        <f t="shared" si="711"/>
        <v>0</v>
      </c>
      <c r="J868" s="179">
        <f t="shared" si="712"/>
        <v>0</v>
      </c>
      <c r="K868" s="173"/>
      <c r="L868" s="174" t="str" cm="1">
        <f t="array" aca="1" ref="L868" ca="1">IF($K868="",OFFSET(L868,-1,,,),K868)</f>
        <v>02.13.03.04</v>
      </c>
      <c r="M868" s="175" t="str" cm="1">
        <f t="array" aca="1" ref="M868" ca="1">IF(OR($K868=0,$K868=""),OFFSET(M868,-1,,,),O868)</f>
        <v>CAIXA DE PASSAGEM PRÉ MOLDADO DE CONCRETO MODELO `R2` - 107X52X50CM</v>
      </c>
      <c r="N868" s="67" t="s">
        <v>184</v>
      </c>
      <c r="O868" s="68" t="s">
        <v>185</v>
      </c>
      <c r="P868" s="68"/>
      <c r="Q868" s="68" t="s">
        <v>3256</v>
      </c>
      <c r="R868" s="69">
        <v>1.673206E-2</v>
      </c>
      <c r="S868" s="70">
        <v>130</v>
      </c>
      <c r="T868" s="70">
        <v>2.1751678000000001</v>
      </c>
      <c r="U868" s="67" t="s">
        <v>608</v>
      </c>
      <c r="V868" s="71" t="s">
        <v>609</v>
      </c>
      <c r="W868" s="171"/>
      <c r="X868" s="172"/>
      <c r="Y868" s="176">
        <f t="shared" si="714"/>
        <v>0</v>
      </c>
      <c r="AA868" s="192"/>
    </row>
    <row r="869" spans="2:27" hidden="1">
      <c r="B869" s="189">
        <f t="shared" ref="B869:B932" si="776">IF(J869=0,0,U869)</f>
        <v>0</v>
      </c>
      <c r="C869" s="189">
        <f t="shared" ref="C869:C932" ca="1" si="777">IF(OR(J869=0,I869=0),0,IF(_xlfn.IFNA(MATCH(B869,OFFSET($B$5,,,$G869,),),0)&gt;0,0,MAX(OFFSET($C$5,,,$G869,))+1))</f>
        <v>0</v>
      </c>
      <c r="D869" s="189">
        <f t="shared" ref="D869:D932" si="778">IF(J869=0,0,N869&amp;"-"&amp;U869)</f>
        <v>0</v>
      </c>
      <c r="E869" s="189">
        <f t="shared" ref="E869:E932" ca="1" si="779">IF(OR(J869=0,I869=0),0,IF(_xlfn.IFNA(MATCH(D869,OFFSET($D$5,,,$G869,),),0)&gt;0,0,_xlfn.MAXIFS(OFFSET($E$5,,,$G869,),OFFSET($J$5,,,$G869,),J869)+1))</f>
        <v>0</v>
      </c>
      <c r="F869" s="189">
        <f t="shared" ref="F869:F932" si="780">IF(J869=0,0,E869&amp;"-"&amp;N869)</f>
        <v>0</v>
      </c>
      <c r="G869" s="189" cm="1">
        <f t="array" aca="1" ref="G869" ca="1">OFFSET(G869,-1,,,)+1</f>
        <v>864</v>
      </c>
      <c r="H869" s="189">
        <f t="shared" si="775"/>
        <v>0</v>
      </c>
      <c r="I869" s="189">
        <f t="shared" ref="I869:I932" si="781">H869*R869</f>
        <v>0</v>
      </c>
      <c r="J869" s="179">
        <f t="shared" ref="J869:J932" si="782">IF(AND(I869&lt;&gt;0,OR(K869=0,K869="")),N869&amp;" - Mapa",0)</f>
        <v>0</v>
      </c>
      <c r="K869" s="173"/>
      <c r="L869" s="174" t="str" cm="1">
        <f t="array" aca="1" ref="L869" ca="1">IF($K869="",OFFSET(L869,-1,,,),K869)</f>
        <v>02.13.03.04</v>
      </c>
      <c r="M869" s="175" t="str" cm="1">
        <f t="array" aca="1" ref="M869" ca="1">IF(OR($K869=0,$K869=""),OFFSET(M869,-1,,,),O869)</f>
        <v>CAIXA DE PASSAGEM PRÉ MOLDADO DE CONCRETO MODELO `R2` - 107X52X50CM</v>
      </c>
      <c r="N869" s="67" t="s">
        <v>238</v>
      </c>
      <c r="O869" s="68" t="s">
        <v>239</v>
      </c>
      <c r="P869" s="68"/>
      <c r="Q869" s="68" t="s">
        <v>3256</v>
      </c>
      <c r="R869" s="69"/>
      <c r="S869" s="70"/>
      <c r="T869" s="70">
        <v>0</v>
      </c>
      <c r="U869" s="67" t="s">
        <v>608</v>
      </c>
      <c r="V869" s="71" t="s">
        <v>609</v>
      </c>
      <c r="W869" s="171"/>
      <c r="X869" s="172"/>
      <c r="Y869" s="176">
        <f t="shared" si="714"/>
        <v>0</v>
      </c>
      <c r="AA869" s="192"/>
    </row>
    <row r="870" spans="2:27" hidden="1">
      <c r="B870" s="189">
        <f t="shared" si="776"/>
        <v>0</v>
      </c>
      <c r="C870" s="189">
        <f t="shared" ca="1" si="777"/>
        <v>0</v>
      </c>
      <c r="D870" s="189">
        <f t="shared" si="778"/>
        <v>0</v>
      </c>
      <c r="E870" s="189">
        <f t="shared" ca="1" si="779"/>
        <v>0</v>
      </c>
      <c r="F870" s="189">
        <f t="shared" si="780"/>
        <v>0</v>
      </c>
      <c r="G870" s="189" cm="1">
        <f t="array" aca="1" ref="G870" ca="1">OFFSET(G870,-1,,,)+1</f>
        <v>865</v>
      </c>
      <c r="H870" s="189">
        <f t="shared" si="775"/>
        <v>0</v>
      </c>
      <c r="I870" s="189">
        <f t="shared" si="781"/>
        <v>0</v>
      </c>
      <c r="J870" s="179">
        <f t="shared" si="782"/>
        <v>0</v>
      </c>
      <c r="K870" s="173"/>
      <c r="L870" s="174" t="str" cm="1">
        <f t="array" aca="1" ref="L870" ca="1">IF($K870="",OFFSET(L870,-1,,,),K870)</f>
        <v>02.13.03.04</v>
      </c>
      <c r="M870" s="175" t="str" cm="1">
        <f t="array" aca="1" ref="M870" ca="1">IF(OR($K870=0,$K870=""),OFFSET(M870,-1,,,),O870)</f>
        <v>CAIXA DE PASSAGEM PRÉ MOLDADO DE CONCRETO MODELO `R2` - 107X52X50CM</v>
      </c>
      <c r="N870" s="67" t="s">
        <v>240</v>
      </c>
      <c r="O870" s="68" t="s">
        <v>179</v>
      </c>
      <c r="P870" s="68"/>
      <c r="Q870" s="68" t="s">
        <v>3255</v>
      </c>
      <c r="R870" s="69">
        <v>18.800000000000004</v>
      </c>
      <c r="S870" s="70">
        <v>0.75000000000000011</v>
      </c>
      <c r="T870" s="70">
        <v>14.100000000000005</v>
      </c>
      <c r="U870" s="67" t="s">
        <v>608</v>
      </c>
      <c r="V870" s="71" t="s">
        <v>609</v>
      </c>
      <c r="W870" s="171"/>
      <c r="X870" s="172"/>
      <c r="Y870" s="176">
        <f t="shared" si="714"/>
        <v>0</v>
      </c>
      <c r="AA870" s="192"/>
    </row>
    <row r="871" spans="2:27" hidden="1">
      <c r="B871" s="189">
        <f t="shared" si="776"/>
        <v>0</v>
      </c>
      <c r="C871" s="189">
        <f t="shared" ca="1" si="777"/>
        <v>0</v>
      </c>
      <c r="D871" s="189">
        <f t="shared" si="778"/>
        <v>0</v>
      </c>
      <c r="E871" s="189">
        <f t="shared" ca="1" si="779"/>
        <v>0</v>
      </c>
      <c r="F871" s="189">
        <f t="shared" si="780"/>
        <v>0</v>
      </c>
      <c r="G871" s="189" cm="1">
        <f t="array" aca="1" ref="G871" ca="1">OFFSET(G871,-1,,,)+1</f>
        <v>866</v>
      </c>
      <c r="H871" s="189">
        <f t="shared" si="775"/>
        <v>0</v>
      </c>
      <c r="I871" s="189">
        <f t="shared" si="781"/>
        <v>0</v>
      </c>
      <c r="J871" s="179">
        <f t="shared" si="782"/>
        <v>0</v>
      </c>
      <c r="K871" s="173"/>
      <c r="L871" s="174" t="str" cm="1">
        <f t="array" aca="1" ref="L871" ca="1">IF($K871="",OFFSET(L871,-1,,,),K871)</f>
        <v>02.13.03.04</v>
      </c>
      <c r="M871" s="175" t="str" cm="1">
        <f t="array" aca="1" ref="M871" ca="1">IF(OR($K871=0,$K871=""),OFFSET(M871,-1,,,),O871)</f>
        <v>CAIXA DE PASSAGEM PRÉ MOLDADO DE CONCRETO MODELO `R2` - 107X52X50CM</v>
      </c>
      <c r="N871" s="67" t="s">
        <v>180</v>
      </c>
      <c r="O871" s="68" t="s">
        <v>181</v>
      </c>
      <c r="P871" s="68"/>
      <c r="Q871" s="68" t="s">
        <v>3256</v>
      </c>
      <c r="R871" s="69">
        <v>4.7E-2</v>
      </c>
      <c r="S871" s="70">
        <v>200.00000000000003</v>
      </c>
      <c r="T871" s="70">
        <v>9.4000000000000021</v>
      </c>
      <c r="U871" s="67" t="s">
        <v>608</v>
      </c>
      <c r="V871" s="71" t="s">
        <v>609</v>
      </c>
      <c r="W871" s="171"/>
      <c r="X871" s="172"/>
      <c r="Y871" s="176">
        <f t="shared" si="714"/>
        <v>0</v>
      </c>
      <c r="AA871" s="192"/>
    </row>
    <row r="872" spans="2:27" hidden="1">
      <c r="B872" s="189">
        <f t="shared" si="776"/>
        <v>0</v>
      </c>
      <c r="C872" s="189">
        <f t="shared" ca="1" si="777"/>
        <v>0</v>
      </c>
      <c r="D872" s="189">
        <f t="shared" si="778"/>
        <v>0</v>
      </c>
      <c r="E872" s="189">
        <f t="shared" ca="1" si="779"/>
        <v>0</v>
      </c>
      <c r="F872" s="189">
        <f t="shared" si="780"/>
        <v>0</v>
      </c>
      <c r="G872" s="189" cm="1">
        <f t="array" aca="1" ref="G872" ca="1">OFFSET(G872,-1,,,)+1</f>
        <v>867</v>
      </c>
      <c r="H872" s="189">
        <f t="shared" si="775"/>
        <v>0</v>
      </c>
      <c r="I872" s="189">
        <f t="shared" si="781"/>
        <v>0</v>
      </c>
      <c r="J872" s="179">
        <f t="shared" si="782"/>
        <v>0</v>
      </c>
      <c r="K872" s="173"/>
      <c r="L872" s="174" t="str" cm="1">
        <f t="array" aca="1" ref="L872" ca="1">IF($K872="",OFFSET(L872,-1,,,),K872)</f>
        <v>02.13.03.04</v>
      </c>
      <c r="M872" s="175" t="str" cm="1">
        <f t="array" aca="1" ref="M872" ca="1">IF(OR($K872=0,$K872=""),OFFSET(M872,-1,,,),O872)</f>
        <v>CAIXA DE PASSAGEM PRÉ MOLDADO DE CONCRETO MODELO `R2` - 107X52X50CM</v>
      </c>
      <c r="N872" s="67" t="s">
        <v>230</v>
      </c>
      <c r="O872" s="68" t="s">
        <v>231</v>
      </c>
      <c r="P872" s="68"/>
      <c r="Q872" s="68" t="s">
        <v>3261</v>
      </c>
      <c r="R872" s="69">
        <v>0.188</v>
      </c>
      <c r="S872" s="70">
        <v>22.310000000000002</v>
      </c>
      <c r="T872" s="70">
        <v>4.19428</v>
      </c>
      <c r="U872" s="67" t="s">
        <v>608</v>
      </c>
      <c r="V872" s="71" t="s">
        <v>609</v>
      </c>
      <c r="W872" s="171"/>
      <c r="X872" s="172"/>
      <c r="Y872" s="176">
        <f t="shared" ref="Y872:Y876" si="783">X872+W872</f>
        <v>0</v>
      </c>
      <c r="AA872" s="192"/>
    </row>
    <row r="873" spans="2:27" hidden="1">
      <c r="B873" s="189">
        <f t="shared" si="776"/>
        <v>0</v>
      </c>
      <c r="C873" s="189">
        <f t="shared" ca="1" si="777"/>
        <v>0</v>
      </c>
      <c r="D873" s="189">
        <f t="shared" si="778"/>
        <v>0</v>
      </c>
      <c r="E873" s="189">
        <f t="shared" ca="1" si="779"/>
        <v>0</v>
      </c>
      <c r="F873" s="189">
        <f t="shared" si="780"/>
        <v>0</v>
      </c>
      <c r="G873" s="189" cm="1">
        <f t="array" aca="1" ref="G873" ca="1">OFFSET(G873,-1,,,)+1</f>
        <v>868</v>
      </c>
      <c r="H873" s="189">
        <f t="shared" si="775"/>
        <v>0</v>
      </c>
      <c r="I873" s="189">
        <f t="shared" si="781"/>
        <v>0</v>
      </c>
      <c r="J873" s="179">
        <f t="shared" si="782"/>
        <v>0</v>
      </c>
      <c r="K873" s="173" t="s">
        <v>668</v>
      </c>
      <c r="L873" s="174" t="str" cm="1">
        <f t="array" aca="1" ref="L873" ca="1">IF($K873="",OFFSET(L873,-1,,,),K873)</f>
        <v>02.14</v>
      </c>
      <c r="M873" s="175" t="str" cm="1">
        <f t="array" aca="1" ref="M873" ca="1">IF(OR($K873=0,$K873=""),OFFSET(M873,-1,,,),O873)</f>
        <v>SERRALHERIA - ÁREA EXTERNA</v>
      </c>
      <c r="N873" s="67" t="s">
        <v>143</v>
      </c>
      <c r="O873" s="68" t="s">
        <v>669</v>
      </c>
      <c r="P873" s="68"/>
      <c r="Q873" s="68"/>
      <c r="R873" s="69"/>
      <c r="S873" s="70"/>
      <c r="T873" s="70">
        <v>0</v>
      </c>
      <c r="U873" s="67"/>
      <c r="V873" s="71"/>
      <c r="W873" s="171"/>
      <c r="X873" s="172"/>
      <c r="Y873" s="176">
        <f t="shared" si="783"/>
        <v>0</v>
      </c>
      <c r="AA873" s="192"/>
    </row>
    <row r="874" spans="2:27" hidden="1">
      <c r="B874" s="189">
        <f t="shared" si="776"/>
        <v>0</v>
      </c>
      <c r="C874" s="189">
        <f t="shared" ca="1" si="777"/>
        <v>0</v>
      </c>
      <c r="D874" s="189">
        <f t="shared" si="778"/>
        <v>0</v>
      </c>
      <c r="E874" s="189">
        <f t="shared" ca="1" si="779"/>
        <v>0</v>
      </c>
      <c r="F874" s="189">
        <f t="shared" si="780"/>
        <v>0</v>
      </c>
      <c r="G874" s="189" cm="1">
        <f t="array" aca="1" ref="G874" ca="1">OFFSET(G874,-1,,,)+1</f>
        <v>869</v>
      </c>
      <c r="H874" s="189">
        <f t="shared" si="775"/>
        <v>0</v>
      </c>
      <c r="I874" s="189">
        <f t="shared" si="781"/>
        <v>0</v>
      </c>
      <c r="J874" s="179">
        <f t="shared" si="782"/>
        <v>0</v>
      </c>
      <c r="K874" s="173" t="s">
        <v>670</v>
      </c>
      <c r="L874" s="174" t="str" cm="1">
        <f t="array" aca="1" ref="L874" ca="1">IF($K874="",OFFSET(L874,-1,,,),K874)</f>
        <v>02.14.01</v>
      </c>
      <c r="M874" s="175" t="str" cm="1">
        <f t="array" aca="1" ref="M874" ca="1">IF(OR($K874=0,$K874=""),OFFSET(M874,-1,,,),O874)</f>
        <v>SERRALHERIA</v>
      </c>
      <c r="N874" s="67" t="s">
        <v>143</v>
      </c>
      <c r="O874" s="68" t="s">
        <v>4348</v>
      </c>
      <c r="P874" s="68"/>
      <c r="Q874" s="68"/>
      <c r="R874" s="69"/>
      <c r="S874" s="70"/>
      <c r="T874" s="70">
        <v>0</v>
      </c>
      <c r="U874" s="67"/>
      <c r="V874" s="71"/>
      <c r="W874" s="171"/>
      <c r="X874" s="172"/>
      <c r="Y874" s="176">
        <f t="shared" si="783"/>
        <v>0</v>
      </c>
      <c r="AA874" s="192"/>
    </row>
    <row r="875" spans="2:27">
      <c r="B875" s="189">
        <f t="shared" si="776"/>
        <v>0</v>
      </c>
      <c r="C875" s="189">
        <f t="shared" ca="1" si="777"/>
        <v>0</v>
      </c>
      <c r="D875" s="189">
        <f t="shared" si="778"/>
        <v>0</v>
      </c>
      <c r="E875" s="189">
        <f t="shared" ca="1" si="779"/>
        <v>0</v>
      </c>
      <c r="F875" s="189">
        <f t="shared" si="780"/>
        <v>0</v>
      </c>
      <c r="G875" s="189" cm="1">
        <f t="array" aca="1" ref="G875" ca="1">OFFSET(G875,-1,,,)+1</f>
        <v>870</v>
      </c>
      <c r="H875" s="189">
        <f t="shared" si="775"/>
        <v>0</v>
      </c>
      <c r="I875" s="189">
        <f t="shared" si="781"/>
        <v>0</v>
      </c>
      <c r="J875" s="179">
        <f t="shared" si="782"/>
        <v>0</v>
      </c>
      <c r="K875" s="173" t="s">
        <v>671</v>
      </c>
      <c r="L875" s="174" t="str" cm="1">
        <f t="array" aca="1" ref="L875" ca="1">IF($K875="",OFFSET(L875,-1,,,),K875)</f>
        <v>02.14.01.01</v>
      </c>
      <c r="M875" s="175" t="str" cm="1">
        <f t="array" aca="1" ref="M875" ca="1">IF(OR($K875=0,$K875=""),OFFSET(M875,-1,,,),O875)</f>
        <v>PORTÃO DE ACESSO DE PEDESTRES - 2,60X2,10M</v>
      </c>
      <c r="N875" s="67" t="s">
        <v>3895</v>
      </c>
      <c r="O875" s="68" t="s">
        <v>4401</v>
      </c>
      <c r="P875" s="68"/>
      <c r="Q875" s="68" t="s">
        <v>3263</v>
      </c>
      <c r="R875" s="69">
        <v>2</v>
      </c>
      <c r="S875" s="70">
        <v>2002</v>
      </c>
      <c r="T875" s="70">
        <v>4004</v>
      </c>
      <c r="U875" s="67"/>
      <c r="V875" s="71"/>
      <c r="W875" s="171"/>
      <c r="X875" s="172"/>
      <c r="Y875" s="176">
        <f t="shared" si="783"/>
        <v>0</v>
      </c>
      <c r="AA875" s="192"/>
    </row>
    <row r="876" spans="2:27" hidden="1">
      <c r="B876" s="189">
        <f t="shared" si="776"/>
        <v>0</v>
      </c>
      <c r="C876" s="189">
        <f t="shared" ca="1" si="777"/>
        <v>0</v>
      </c>
      <c r="D876" s="189">
        <f t="shared" si="778"/>
        <v>0</v>
      </c>
      <c r="E876" s="189">
        <f t="shared" ca="1" si="779"/>
        <v>0</v>
      </c>
      <c r="F876" s="189">
        <f t="shared" si="780"/>
        <v>0</v>
      </c>
      <c r="G876" s="189" cm="1">
        <f t="array" aca="1" ref="G876" ca="1">OFFSET(G876,-1,,,)+1</f>
        <v>871</v>
      </c>
      <c r="H876" s="189">
        <f t="shared" si="775"/>
        <v>0</v>
      </c>
      <c r="I876" s="189">
        <f t="shared" si="781"/>
        <v>0</v>
      </c>
      <c r="J876" s="179">
        <f t="shared" si="782"/>
        <v>0</v>
      </c>
      <c r="K876" s="173"/>
      <c r="L876" s="174" t="str" cm="1">
        <f t="array" aca="1" ref="L876" ca="1">IF($K876="",OFFSET(L876,-1,,,),K876)</f>
        <v>02.14.01.01</v>
      </c>
      <c r="M876" s="175" t="str" cm="1">
        <f t="array" aca="1" ref="M876" ca="1">IF(OR($K876=0,$K876=""),OFFSET(M876,-1,,,),O876)</f>
        <v>PORTÃO DE ACESSO DE PEDESTRES - 2,60X2,10M</v>
      </c>
      <c r="N876" s="67" t="s">
        <v>3896</v>
      </c>
      <c r="O876" s="68" t="s">
        <v>4402</v>
      </c>
      <c r="P876" s="68"/>
      <c r="Q876" s="68" t="s">
        <v>3260</v>
      </c>
      <c r="R876" s="69">
        <v>2</v>
      </c>
      <c r="S876" s="70">
        <v>2002</v>
      </c>
      <c r="T876" s="70">
        <v>4004</v>
      </c>
      <c r="U876" s="67" t="s">
        <v>672</v>
      </c>
      <c r="V876" s="71" t="s">
        <v>673</v>
      </c>
      <c r="W876" s="171"/>
      <c r="X876" s="172"/>
      <c r="Y876" s="176">
        <f t="shared" si="783"/>
        <v>0</v>
      </c>
      <c r="AA876" s="192"/>
    </row>
    <row r="877" spans="2:27">
      <c r="B877" s="189">
        <f t="shared" si="776"/>
        <v>0</v>
      </c>
      <c r="C877" s="189">
        <f t="shared" ca="1" si="777"/>
        <v>0</v>
      </c>
      <c r="D877" s="189">
        <f t="shared" si="778"/>
        <v>0</v>
      </c>
      <c r="E877" s="189">
        <f t="shared" ca="1" si="779"/>
        <v>0</v>
      </c>
      <c r="F877" s="189">
        <f t="shared" si="780"/>
        <v>0</v>
      </c>
      <c r="G877" s="189" cm="1">
        <f t="array" aca="1" ref="G877" ca="1">OFFSET(G877,-1,,,)+1</f>
        <v>872</v>
      </c>
      <c r="H877" s="189">
        <f t="shared" si="775"/>
        <v>0</v>
      </c>
      <c r="I877" s="189">
        <f t="shared" si="781"/>
        <v>0</v>
      </c>
      <c r="J877" s="179">
        <f t="shared" si="782"/>
        <v>0</v>
      </c>
      <c r="K877" s="173" t="s">
        <v>674</v>
      </c>
      <c r="L877" s="174" t="str" cm="1">
        <f t="array" aca="1" ref="L877" ca="1">IF($K877="",OFFSET(L877,-1,,,),K877)</f>
        <v>02.14.01.02</v>
      </c>
      <c r="M877" s="175" t="str" cm="1">
        <f t="array" aca="1" ref="M877" ca="1">IF(OR($K877=0,$K877=""),OFFSET(M877,-1,,,),O877)</f>
        <v>PORTÃO DE ACESSO DE PEDESTRES - 1,50X2,10M</v>
      </c>
      <c r="N877" s="67" t="s">
        <v>3897</v>
      </c>
      <c r="O877" s="68" t="s">
        <v>4403</v>
      </c>
      <c r="P877" s="68"/>
      <c r="Q877" s="68" t="s">
        <v>3263</v>
      </c>
      <c r="R877" s="69">
        <v>1</v>
      </c>
      <c r="S877" s="70">
        <v>2305.87</v>
      </c>
      <c r="T877" s="70">
        <v>2305.87</v>
      </c>
      <c r="U877" s="67"/>
      <c r="V877" s="71"/>
      <c r="W877" s="171"/>
      <c r="X877" s="172"/>
      <c r="Y877" s="176">
        <f t="shared" ref="Y877:Y935" si="784">X877+W877</f>
        <v>0</v>
      </c>
      <c r="AA877" s="192"/>
    </row>
    <row r="878" spans="2:27" hidden="1">
      <c r="B878" s="189">
        <f t="shared" si="776"/>
        <v>0</v>
      </c>
      <c r="C878" s="189">
        <f t="shared" ca="1" si="777"/>
        <v>0</v>
      </c>
      <c r="D878" s="189">
        <f t="shared" si="778"/>
        <v>0</v>
      </c>
      <c r="E878" s="189">
        <f t="shared" ca="1" si="779"/>
        <v>0</v>
      </c>
      <c r="F878" s="189">
        <f t="shared" si="780"/>
        <v>0</v>
      </c>
      <c r="G878" s="189" cm="1">
        <f t="array" aca="1" ref="G878" ca="1">OFFSET(G878,-1,,,)+1</f>
        <v>873</v>
      </c>
      <c r="H878" s="189">
        <f t="shared" si="775"/>
        <v>0</v>
      </c>
      <c r="I878" s="189">
        <f t="shared" si="781"/>
        <v>0</v>
      </c>
      <c r="J878" s="179">
        <f t="shared" si="782"/>
        <v>0</v>
      </c>
      <c r="K878" s="173"/>
      <c r="L878" s="174" t="str" cm="1">
        <f t="array" aca="1" ref="L878" ca="1">IF($K878="",OFFSET(L878,-1,,,),K878)</f>
        <v>02.14.01.02</v>
      </c>
      <c r="M878" s="175" t="str" cm="1">
        <f t="array" aca="1" ref="M878" ca="1">IF(OR($K878=0,$K878=""),OFFSET(M878,-1,,,),O878)</f>
        <v>PORTÃO DE ACESSO DE PEDESTRES - 1,50X2,10M</v>
      </c>
      <c r="N878" s="67" t="s">
        <v>3898</v>
      </c>
      <c r="O878" s="68" t="s">
        <v>4404</v>
      </c>
      <c r="P878" s="68"/>
      <c r="Q878" s="68" t="s">
        <v>3260</v>
      </c>
      <c r="R878" s="69">
        <v>1</v>
      </c>
      <c r="S878" s="70">
        <v>2305.87</v>
      </c>
      <c r="T878" s="70">
        <v>2305.87</v>
      </c>
      <c r="U878" s="67" t="s">
        <v>672</v>
      </c>
      <c r="V878" s="71" t="s">
        <v>673</v>
      </c>
      <c r="W878" s="171"/>
      <c r="X878" s="172"/>
      <c r="Y878" s="176">
        <f t="shared" si="784"/>
        <v>0</v>
      </c>
      <c r="AA878" s="192"/>
    </row>
    <row r="879" spans="2:27">
      <c r="B879" s="189">
        <f t="shared" si="776"/>
        <v>0</v>
      </c>
      <c r="C879" s="189">
        <f t="shared" ca="1" si="777"/>
        <v>0</v>
      </c>
      <c r="D879" s="189">
        <f t="shared" si="778"/>
        <v>0</v>
      </c>
      <c r="E879" s="189">
        <f t="shared" ca="1" si="779"/>
        <v>0</v>
      </c>
      <c r="F879" s="189">
        <f t="shared" si="780"/>
        <v>0</v>
      </c>
      <c r="G879" s="189" cm="1">
        <f t="array" aca="1" ref="G879" ca="1">OFFSET(G879,-1,,,)+1</f>
        <v>874</v>
      </c>
      <c r="H879" s="189">
        <f t="shared" si="775"/>
        <v>0</v>
      </c>
      <c r="I879" s="189">
        <f t="shared" si="781"/>
        <v>0</v>
      </c>
      <c r="J879" s="179">
        <f t="shared" si="782"/>
        <v>0</v>
      </c>
      <c r="K879" s="173" t="s">
        <v>678</v>
      </c>
      <c r="L879" s="174" t="str" cm="1">
        <f t="array" aca="1" ref="L879" ca="1">IF($K879="",OFFSET(L879,-1,,,),K879)</f>
        <v>02.14.01.03</v>
      </c>
      <c r="M879" s="175" t="str" cm="1">
        <f t="array" aca="1" ref="M879" ca="1">IF(OR($K879=0,$K879=""),OFFSET(M879,-1,,,),O879)</f>
        <v>PORTÃO BASCULANTE DE ACESSO DE VEÍCULOS - H=2,65M</v>
      </c>
      <c r="N879" s="67" t="s">
        <v>3899</v>
      </c>
      <c r="O879" s="68" t="s">
        <v>4405</v>
      </c>
      <c r="P879" s="68"/>
      <c r="Q879" s="68" t="s">
        <v>3258</v>
      </c>
      <c r="R879" s="69">
        <v>29.47</v>
      </c>
      <c r="S879" s="70">
        <v>1133.96</v>
      </c>
      <c r="T879" s="70">
        <v>33417.801200000002</v>
      </c>
      <c r="U879" s="67"/>
      <c r="V879" s="71"/>
      <c r="W879" s="171"/>
      <c r="X879" s="172"/>
      <c r="Y879" s="176">
        <f t="shared" si="784"/>
        <v>0</v>
      </c>
      <c r="AA879" s="192"/>
    </row>
    <row r="880" spans="2:27" hidden="1">
      <c r="B880" s="189">
        <f t="shared" si="776"/>
        <v>0</v>
      </c>
      <c r="C880" s="189">
        <f t="shared" ca="1" si="777"/>
        <v>0</v>
      </c>
      <c r="D880" s="189">
        <f t="shared" si="778"/>
        <v>0</v>
      </c>
      <c r="E880" s="189">
        <f t="shared" ca="1" si="779"/>
        <v>0</v>
      </c>
      <c r="F880" s="189">
        <f t="shared" si="780"/>
        <v>0</v>
      </c>
      <c r="G880" s="189" cm="1">
        <f t="array" aca="1" ref="G880" ca="1">OFFSET(G880,-1,,,)+1</f>
        <v>875</v>
      </c>
      <c r="H880" s="189">
        <f t="shared" si="775"/>
        <v>0</v>
      </c>
      <c r="I880" s="189">
        <f t="shared" si="781"/>
        <v>0</v>
      </c>
      <c r="J880" s="179">
        <f t="shared" si="782"/>
        <v>0</v>
      </c>
      <c r="K880" s="173"/>
      <c r="L880" s="174" t="str" cm="1">
        <f t="array" aca="1" ref="L880" ca="1">IF($K880="",OFFSET(L880,-1,,,),K880)</f>
        <v>02.14.01.03</v>
      </c>
      <c r="M880" s="175" t="str" cm="1">
        <f t="array" aca="1" ref="M880" ca="1">IF(OR($K880=0,$K880=""),OFFSET(M880,-1,,,),O880)</f>
        <v>PORTÃO BASCULANTE DE ACESSO DE VEÍCULOS - H=2,65M</v>
      </c>
      <c r="N880" s="67" t="s">
        <v>3900</v>
      </c>
      <c r="O880" s="68" t="s">
        <v>4406</v>
      </c>
      <c r="P880" s="68"/>
      <c r="Q880" s="68" t="s">
        <v>3258</v>
      </c>
      <c r="R880" s="69">
        <v>29.47</v>
      </c>
      <c r="S880" s="70">
        <v>1133.96</v>
      </c>
      <c r="T880" s="70">
        <v>33417.801200000002</v>
      </c>
      <c r="U880" s="67" t="s">
        <v>672</v>
      </c>
      <c r="V880" s="71" t="s">
        <v>673</v>
      </c>
      <c r="W880" s="171"/>
      <c r="X880" s="172"/>
      <c r="Y880" s="176">
        <f t="shared" si="784"/>
        <v>0</v>
      </c>
      <c r="AA880" s="192"/>
    </row>
    <row r="881" spans="2:27">
      <c r="B881" s="189">
        <f t="shared" si="776"/>
        <v>0</v>
      </c>
      <c r="C881" s="189">
        <f t="shared" ca="1" si="777"/>
        <v>0</v>
      </c>
      <c r="D881" s="189">
        <f t="shared" si="778"/>
        <v>0</v>
      </c>
      <c r="E881" s="189">
        <f t="shared" ca="1" si="779"/>
        <v>0</v>
      </c>
      <c r="F881" s="189">
        <f t="shared" si="780"/>
        <v>0</v>
      </c>
      <c r="G881" s="189" cm="1">
        <f t="array" aca="1" ref="G881" ca="1">OFFSET(G881,-1,,,)+1</f>
        <v>876</v>
      </c>
      <c r="H881" s="189">
        <f t="shared" si="775"/>
        <v>0</v>
      </c>
      <c r="I881" s="189">
        <f t="shared" si="781"/>
        <v>0</v>
      </c>
      <c r="J881" s="179">
        <f t="shared" si="782"/>
        <v>0</v>
      </c>
      <c r="K881" s="173" t="s">
        <v>679</v>
      </c>
      <c r="L881" s="174" t="str" cm="1">
        <f t="array" aca="1" ref="L881" ca="1">IF($K881="",OFFSET(L881,-1,,,),K881)</f>
        <v>02.14.01.04</v>
      </c>
      <c r="M881" s="175" t="str" cm="1">
        <f t="array" aca="1" ref="M881" ca="1">IF(OR($K881=0,$K881=""),OFFSET(M881,-1,,,),O881)</f>
        <v>AUTOMATIZAÇÃO DE PORTÃO PARA ACESSO DE VEÍCULOS</v>
      </c>
      <c r="N881" s="67" t="s">
        <v>2850</v>
      </c>
      <c r="O881" s="68" t="s">
        <v>4407</v>
      </c>
      <c r="P881" s="68"/>
      <c r="Q881" s="68" t="s">
        <v>3261</v>
      </c>
      <c r="R881" s="69">
        <v>2</v>
      </c>
      <c r="S881" s="70">
        <v>3500</v>
      </c>
      <c r="T881" s="70">
        <v>7000</v>
      </c>
      <c r="U881" s="67"/>
      <c r="V881" s="71"/>
      <c r="W881" s="171"/>
      <c r="X881" s="172"/>
      <c r="Y881" s="176">
        <f t="shared" si="784"/>
        <v>0</v>
      </c>
      <c r="AA881" s="192"/>
    </row>
    <row r="882" spans="2:27" hidden="1">
      <c r="B882" s="189">
        <f t="shared" si="776"/>
        <v>0</v>
      </c>
      <c r="C882" s="189">
        <f t="shared" ca="1" si="777"/>
        <v>0</v>
      </c>
      <c r="D882" s="189">
        <f t="shared" si="778"/>
        <v>0</v>
      </c>
      <c r="E882" s="189">
        <f t="shared" ca="1" si="779"/>
        <v>0</v>
      </c>
      <c r="F882" s="189">
        <f t="shared" si="780"/>
        <v>0</v>
      </c>
      <c r="G882" s="189" cm="1">
        <f t="array" aca="1" ref="G882" ca="1">OFFSET(G882,-1,,,)+1</f>
        <v>877</v>
      </c>
      <c r="H882" s="189">
        <f t="shared" si="775"/>
        <v>0</v>
      </c>
      <c r="I882" s="189">
        <f t="shared" si="781"/>
        <v>0</v>
      </c>
      <c r="J882" s="179">
        <f t="shared" si="782"/>
        <v>0</v>
      </c>
      <c r="K882" s="173"/>
      <c r="L882" s="174" t="str" cm="1">
        <f t="array" aca="1" ref="L882" ca="1">IF($K882="",OFFSET(L882,-1,,,),K882)</f>
        <v>02.14.01.04</v>
      </c>
      <c r="M882" s="175" t="str" cm="1">
        <f t="array" aca="1" ref="M882" ca="1">IF(OR($K882=0,$K882=""),OFFSET(M882,-1,,,),O882)</f>
        <v>AUTOMATIZAÇÃO DE PORTÃO PARA ACESSO DE VEÍCULOS</v>
      </c>
      <c r="N882" s="67" t="s">
        <v>2851</v>
      </c>
      <c r="O882" s="68" t="s">
        <v>3062</v>
      </c>
      <c r="P882" s="68"/>
      <c r="Q882" s="68" t="s">
        <v>3257</v>
      </c>
      <c r="R882" s="69">
        <v>2</v>
      </c>
      <c r="S882" s="70">
        <v>3500</v>
      </c>
      <c r="T882" s="70">
        <v>7000</v>
      </c>
      <c r="U882" s="67" t="s">
        <v>672</v>
      </c>
      <c r="V882" s="71" t="s">
        <v>673</v>
      </c>
      <c r="W882" s="171"/>
      <c r="X882" s="172"/>
      <c r="Y882" s="176">
        <f t="shared" si="784"/>
        <v>0</v>
      </c>
      <c r="AA882" s="192"/>
    </row>
    <row r="883" spans="2:27">
      <c r="B883" s="189">
        <f t="shared" si="776"/>
        <v>0</v>
      </c>
      <c r="C883" s="189">
        <f t="shared" ca="1" si="777"/>
        <v>0</v>
      </c>
      <c r="D883" s="189">
        <f t="shared" si="778"/>
        <v>0</v>
      </c>
      <c r="E883" s="189">
        <f t="shared" ca="1" si="779"/>
        <v>0</v>
      </c>
      <c r="F883" s="189">
        <f t="shared" si="780"/>
        <v>0</v>
      </c>
      <c r="G883" s="189" cm="1">
        <f t="array" aca="1" ref="G883" ca="1">OFFSET(G883,-1,,,)+1</f>
        <v>878</v>
      </c>
      <c r="H883" s="189">
        <f t="shared" si="775"/>
        <v>0</v>
      </c>
      <c r="I883" s="189">
        <f t="shared" si="781"/>
        <v>0</v>
      </c>
      <c r="J883" s="179">
        <f t="shared" si="782"/>
        <v>0</v>
      </c>
      <c r="K883" s="173" t="s">
        <v>683</v>
      </c>
      <c r="L883" s="174" t="str" cm="1">
        <f t="array" aca="1" ref="L883" ca="1">IF($K883="",OFFSET(L883,-1,,,),K883)</f>
        <v>02.14.01.05</v>
      </c>
      <c r="M883" s="175" t="str" cm="1">
        <f t="array" aca="1" ref="M883" ca="1">IF(OR($K883=0,$K883=""),OFFSET(M883,-1,,,),O883)</f>
        <v>GRADIL TIPO `BELGO` PARAFUSADO EM ESTRUTURA DE CONCRETO - H=1,80M</v>
      </c>
      <c r="N883" s="67" t="s">
        <v>3901</v>
      </c>
      <c r="O883" s="68" t="s">
        <v>4408</v>
      </c>
      <c r="P883" s="68"/>
      <c r="Q883" s="68" t="s">
        <v>3253</v>
      </c>
      <c r="R883" s="69">
        <v>8.49</v>
      </c>
      <c r="S883" s="70">
        <v>317.39999999999998</v>
      </c>
      <c r="T883" s="70">
        <v>2694.7259999999997</v>
      </c>
      <c r="U883" s="67"/>
      <c r="V883" s="71"/>
      <c r="W883" s="171"/>
      <c r="X883" s="172"/>
      <c r="Y883" s="176">
        <f t="shared" si="784"/>
        <v>0</v>
      </c>
      <c r="AA883" s="192"/>
    </row>
    <row r="884" spans="2:27" hidden="1">
      <c r="B884" s="189">
        <f t="shared" si="776"/>
        <v>0</v>
      </c>
      <c r="C884" s="189">
        <f t="shared" ca="1" si="777"/>
        <v>0</v>
      </c>
      <c r="D884" s="189">
        <f t="shared" si="778"/>
        <v>0</v>
      </c>
      <c r="E884" s="189">
        <f t="shared" ca="1" si="779"/>
        <v>0</v>
      </c>
      <c r="F884" s="189">
        <f t="shared" si="780"/>
        <v>0</v>
      </c>
      <c r="G884" s="189" cm="1">
        <f t="array" aca="1" ref="G884" ca="1">OFFSET(G884,-1,,,)+1</f>
        <v>879</v>
      </c>
      <c r="H884" s="189">
        <f t="shared" si="775"/>
        <v>0</v>
      </c>
      <c r="I884" s="189">
        <f t="shared" si="781"/>
        <v>0</v>
      </c>
      <c r="J884" s="179">
        <f t="shared" si="782"/>
        <v>0</v>
      </c>
      <c r="K884" s="173"/>
      <c r="L884" s="174" t="str" cm="1">
        <f t="array" aca="1" ref="L884" ca="1">IF($K884="",OFFSET(L884,-1,,,),K884)</f>
        <v>02.14.01.05</v>
      </c>
      <c r="M884" s="175" t="str" cm="1">
        <f t="array" aca="1" ref="M884" ca="1">IF(OR($K884=0,$K884=""),OFFSET(M884,-1,,,),O884)</f>
        <v>GRADIL TIPO `BELGO` PARAFUSADO EM ESTRUTURA DE CONCRETO - H=1,80M</v>
      </c>
      <c r="N884" s="67" t="s">
        <v>3902</v>
      </c>
      <c r="O884" s="68" t="s">
        <v>4409</v>
      </c>
      <c r="P884" s="68"/>
      <c r="Q884" s="68" t="s">
        <v>3260</v>
      </c>
      <c r="R884" s="69">
        <v>3.3959999999999999</v>
      </c>
      <c r="S884" s="70">
        <v>293.5</v>
      </c>
      <c r="T884" s="70">
        <v>996.726</v>
      </c>
      <c r="U884" s="67" t="s">
        <v>672</v>
      </c>
      <c r="V884" s="71" t="s">
        <v>673</v>
      </c>
      <c r="W884" s="171"/>
      <c r="X884" s="172"/>
      <c r="Y884" s="176">
        <f t="shared" si="784"/>
        <v>0</v>
      </c>
      <c r="AA884" s="192"/>
    </row>
    <row r="885" spans="2:27" hidden="1">
      <c r="B885" s="189">
        <f t="shared" si="776"/>
        <v>0</v>
      </c>
      <c r="C885" s="189">
        <f t="shared" ca="1" si="777"/>
        <v>0</v>
      </c>
      <c r="D885" s="189">
        <f t="shared" si="778"/>
        <v>0</v>
      </c>
      <c r="E885" s="189">
        <f t="shared" ca="1" si="779"/>
        <v>0</v>
      </c>
      <c r="F885" s="189">
        <f t="shared" si="780"/>
        <v>0</v>
      </c>
      <c r="G885" s="189" cm="1">
        <f t="array" aca="1" ref="G885" ca="1">OFFSET(G885,-1,,,)+1</f>
        <v>880</v>
      </c>
      <c r="H885" s="189">
        <f t="shared" si="775"/>
        <v>0</v>
      </c>
      <c r="I885" s="189">
        <f t="shared" si="781"/>
        <v>0</v>
      </c>
      <c r="J885" s="179">
        <f t="shared" si="782"/>
        <v>0</v>
      </c>
      <c r="K885" s="173"/>
      <c r="L885" s="174" t="str" cm="1">
        <f t="array" aca="1" ref="L885" ca="1">IF($K885="",OFFSET(L885,-1,,,),K885)</f>
        <v>02.14.01.05</v>
      </c>
      <c r="M885" s="175" t="str" cm="1">
        <f t="array" aca="1" ref="M885" ca="1">IF(OR($K885=0,$K885=""),OFFSET(M885,-1,,,),O885)</f>
        <v>GRADIL TIPO `BELGO` PARAFUSADO EM ESTRUTURA DE CONCRETO - H=1,80M</v>
      </c>
      <c r="N885" s="67" t="s">
        <v>3903</v>
      </c>
      <c r="O885" s="68" t="s">
        <v>4410</v>
      </c>
      <c r="P885" s="68"/>
      <c r="Q885" s="68" t="s">
        <v>3253</v>
      </c>
      <c r="R885" s="69">
        <v>8.49</v>
      </c>
      <c r="S885" s="70">
        <v>200</v>
      </c>
      <c r="T885" s="70">
        <v>1698</v>
      </c>
      <c r="U885" s="67" t="s">
        <v>672</v>
      </c>
      <c r="V885" s="71" t="s">
        <v>673</v>
      </c>
      <c r="W885" s="171"/>
      <c r="X885" s="172"/>
      <c r="Y885" s="176">
        <f t="shared" si="784"/>
        <v>0</v>
      </c>
      <c r="AA885" s="192"/>
    </row>
    <row r="886" spans="2:27">
      <c r="B886" s="189">
        <f t="shared" si="776"/>
        <v>0</v>
      </c>
      <c r="C886" s="189">
        <f t="shared" ca="1" si="777"/>
        <v>0</v>
      </c>
      <c r="D886" s="189">
        <f t="shared" si="778"/>
        <v>0</v>
      </c>
      <c r="E886" s="189">
        <f t="shared" ca="1" si="779"/>
        <v>0</v>
      </c>
      <c r="F886" s="189">
        <f t="shared" si="780"/>
        <v>0</v>
      </c>
      <c r="G886" s="189" cm="1">
        <f t="array" aca="1" ref="G886" ca="1">OFFSET(G886,-1,,,)+1</f>
        <v>881</v>
      </c>
      <c r="H886" s="189">
        <f t="shared" si="775"/>
        <v>0</v>
      </c>
      <c r="I886" s="189">
        <f t="shared" si="781"/>
        <v>0</v>
      </c>
      <c r="J886" s="179">
        <f t="shared" si="782"/>
        <v>0</v>
      </c>
      <c r="K886" s="173" t="s">
        <v>684</v>
      </c>
      <c r="L886" s="174" t="str" cm="1">
        <f t="array" aca="1" ref="L886" ca="1">IF($K886="",OFFSET(L886,-1,,,),K886)</f>
        <v>02.14.01.06</v>
      </c>
      <c r="M886" s="175" t="str" cm="1">
        <f t="array" aca="1" ref="M886" ca="1">IF(OR($K886=0,$K886=""),OFFSET(M886,-1,,,),O886)</f>
        <v>PORTÃO TIPO `BELGO` PARA ACESSO DE PEDESTRES - 0,95X2,00M</v>
      </c>
      <c r="N886" s="67" t="s">
        <v>3904</v>
      </c>
      <c r="O886" s="68" t="s">
        <v>4411</v>
      </c>
      <c r="P886" s="68"/>
      <c r="Q886" s="68" t="s">
        <v>3263</v>
      </c>
      <c r="R886" s="69">
        <v>1</v>
      </c>
      <c r="S886" s="70">
        <v>645.79999999999995</v>
      </c>
      <c r="T886" s="70">
        <v>645.79999999999995</v>
      </c>
      <c r="U886" s="67"/>
      <c r="V886" s="71"/>
      <c r="W886" s="171"/>
      <c r="X886" s="172"/>
      <c r="Y886" s="176">
        <f t="shared" si="784"/>
        <v>0</v>
      </c>
      <c r="AA886" s="192"/>
    </row>
    <row r="887" spans="2:27" hidden="1">
      <c r="B887" s="189">
        <f t="shared" si="776"/>
        <v>0</v>
      </c>
      <c r="C887" s="189">
        <f t="shared" ca="1" si="777"/>
        <v>0</v>
      </c>
      <c r="D887" s="189">
        <f t="shared" si="778"/>
        <v>0</v>
      </c>
      <c r="E887" s="189">
        <f t="shared" ca="1" si="779"/>
        <v>0</v>
      </c>
      <c r="F887" s="189">
        <f t="shared" si="780"/>
        <v>0</v>
      </c>
      <c r="G887" s="189" cm="1">
        <f t="array" aca="1" ref="G887" ca="1">OFFSET(G887,-1,,,)+1</f>
        <v>882</v>
      </c>
      <c r="H887" s="189">
        <f t="shared" si="775"/>
        <v>0</v>
      </c>
      <c r="I887" s="189">
        <f t="shared" si="781"/>
        <v>0</v>
      </c>
      <c r="J887" s="179">
        <f t="shared" si="782"/>
        <v>0</v>
      </c>
      <c r="K887" s="173"/>
      <c r="L887" s="174" t="str" cm="1">
        <f t="array" aca="1" ref="L887" ca="1">IF($K887="",OFFSET(L887,-1,,,),K887)</f>
        <v>02.14.01.06</v>
      </c>
      <c r="M887" s="175" t="str" cm="1">
        <f t="array" aca="1" ref="M887" ca="1">IF(OR($K887=0,$K887=""),OFFSET(M887,-1,,,),O887)</f>
        <v>PORTÃO TIPO `BELGO` PARA ACESSO DE PEDESTRES - 0,95X2,00M</v>
      </c>
      <c r="N887" s="67" t="s">
        <v>3905</v>
      </c>
      <c r="O887" s="68" t="s">
        <v>4412</v>
      </c>
      <c r="P887" s="68"/>
      <c r="Q887" s="68" t="s">
        <v>3260</v>
      </c>
      <c r="R887" s="69">
        <v>1</v>
      </c>
      <c r="S887" s="70">
        <v>645.79999999999995</v>
      </c>
      <c r="T887" s="70">
        <v>645.79999999999995</v>
      </c>
      <c r="U887" s="67" t="s">
        <v>672</v>
      </c>
      <c r="V887" s="71" t="s">
        <v>673</v>
      </c>
      <c r="W887" s="171"/>
      <c r="X887" s="172"/>
      <c r="Y887" s="176">
        <f t="shared" si="784"/>
        <v>0</v>
      </c>
      <c r="AA887" s="192"/>
    </row>
    <row r="888" spans="2:27">
      <c r="B888" s="189">
        <f t="shared" si="776"/>
        <v>0</v>
      </c>
      <c r="C888" s="189">
        <f t="shared" ca="1" si="777"/>
        <v>0</v>
      </c>
      <c r="D888" s="189">
        <f t="shared" si="778"/>
        <v>0</v>
      </c>
      <c r="E888" s="189">
        <f t="shared" ca="1" si="779"/>
        <v>0</v>
      </c>
      <c r="F888" s="189">
        <f t="shared" si="780"/>
        <v>0</v>
      </c>
      <c r="G888" s="189" cm="1">
        <f t="array" aca="1" ref="G888" ca="1">OFFSET(G888,-1,,,)+1</f>
        <v>883</v>
      </c>
      <c r="H888" s="189">
        <f t="shared" si="775"/>
        <v>0</v>
      </c>
      <c r="I888" s="189">
        <f t="shared" si="781"/>
        <v>0</v>
      </c>
      <c r="J888" s="179">
        <f t="shared" si="782"/>
        <v>0</v>
      </c>
      <c r="K888" s="173" t="s">
        <v>3350</v>
      </c>
      <c r="L888" s="174" t="str" cm="1">
        <f t="array" aca="1" ref="L888" ca="1">IF($K888="",OFFSET(L888,-1,,,),K888)</f>
        <v>02.14.01.07</v>
      </c>
      <c r="M888" s="175" t="str" cm="1">
        <f t="array" aca="1" ref="M888" ca="1">IF(OR($K888=0,$K888=""),OFFSET(M888,-1,,,),O888)</f>
        <v>PERGOLADO METALICO</v>
      </c>
      <c r="N888" s="67" t="s">
        <v>3906</v>
      </c>
      <c r="O888" s="68" t="s">
        <v>4413</v>
      </c>
      <c r="P888" s="68"/>
      <c r="Q888" s="68" t="s">
        <v>3258</v>
      </c>
      <c r="R888" s="69">
        <v>97.3</v>
      </c>
      <c r="S888" s="70">
        <v>800</v>
      </c>
      <c r="T888" s="70">
        <v>77840</v>
      </c>
      <c r="U888" s="67"/>
      <c r="V888" s="71"/>
      <c r="W888" s="171"/>
      <c r="X888" s="172"/>
      <c r="Y888" s="176">
        <f t="shared" si="784"/>
        <v>0</v>
      </c>
      <c r="AA888" s="192"/>
    </row>
    <row r="889" spans="2:27" hidden="1">
      <c r="B889" s="189">
        <f t="shared" si="776"/>
        <v>0</v>
      </c>
      <c r="C889" s="189">
        <f t="shared" ca="1" si="777"/>
        <v>0</v>
      </c>
      <c r="D889" s="189">
        <f t="shared" si="778"/>
        <v>0</v>
      </c>
      <c r="E889" s="189">
        <f t="shared" ca="1" si="779"/>
        <v>0</v>
      </c>
      <c r="F889" s="189">
        <f t="shared" si="780"/>
        <v>0</v>
      </c>
      <c r="G889" s="189" cm="1">
        <f t="array" aca="1" ref="G889" ca="1">OFFSET(G889,-1,,,)+1</f>
        <v>884</v>
      </c>
      <c r="H889" s="189">
        <f t="shared" si="775"/>
        <v>0</v>
      </c>
      <c r="I889" s="189">
        <f t="shared" si="781"/>
        <v>0</v>
      </c>
      <c r="J889" s="179">
        <f t="shared" si="782"/>
        <v>0</v>
      </c>
      <c r="K889" s="173"/>
      <c r="L889" s="174" t="str" cm="1">
        <f t="array" aca="1" ref="L889" ca="1">IF($K889="",OFFSET(L889,-1,,,),K889)</f>
        <v>02.14.01.07</v>
      </c>
      <c r="M889" s="175" t="str" cm="1">
        <f t="array" aca="1" ref="M889" ca="1">IF(OR($K889=0,$K889=""),OFFSET(M889,-1,,,),O889)</f>
        <v>PERGOLADO METALICO</v>
      </c>
      <c r="N889" s="67" t="s">
        <v>3907</v>
      </c>
      <c r="O889" s="68" t="s">
        <v>4414</v>
      </c>
      <c r="P889" s="68"/>
      <c r="Q889" s="68" t="s">
        <v>3258</v>
      </c>
      <c r="R889" s="69">
        <v>97.3</v>
      </c>
      <c r="S889" s="70">
        <v>800</v>
      </c>
      <c r="T889" s="70">
        <v>77840</v>
      </c>
      <c r="U889" s="67" t="s">
        <v>672</v>
      </c>
      <c r="V889" s="71" t="s">
        <v>673</v>
      </c>
      <c r="W889" s="171"/>
      <c r="X889" s="172"/>
      <c r="Y889" s="176">
        <f t="shared" si="784"/>
        <v>0</v>
      </c>
      <c r="AA889" s="192"/>
    </row>
    <row r="890" spans="2:27">
      <c r="B890" s="189">
        <f t="shared" si="776"/>
        <v>0</v>
      </c>
      <c r="C890" s="189">
        <f t="shared" ca="1" si="777"/>
        <v>0</v>
      </c>
      <c r="D890" s="189">
        <f t="shared" si="778"/>
        <v>0</v>
      </c>
      <c r="E890" s="189">
        <f t="shared" ca="1" si="779"/>
        <v>0</v>
      </c>
      <c r="F890" s="189">
        <f t="shared" si="780"/>
        <v>0</v>
      </c>
      <c r="G890" s="189" cm="1">
        <f t="array" aca="1" ref="G890" ca="1">OFFSET(G890,-1,,,)+1</f>
        <v>885</v>
      </c>
      <c r="H890" s="189">
        <f t="shared" si="775"/>
        <v>0</v>
      </c>
      <c r="I890" s="189">
        <f t="shared" si="781"/>
        <v>0</v>
      </c>
      <c r="J890" s="179">
        <f t="shared" si="782"/>
        <v>0</v>
      </c>
      <c r="K890" s="173" t="s">
        <v>3351</v>
      </c>
      <c r="L890" s="174" t="str" cm="1">
        <f t="array" aca="1" ref="L890" ca="1">IF($K890="",OFFSET(L890,-1,,,),K890)</f>
        <v>02.14.01.08</v>
      </c>
      <c r="M890" s="175" t="str" cm="1">
        <f t="array" aca="1" ref="M890" ca="1">IF(OR($K890=0,$K890=""),OFFSET(M890,-1,,,),O890)</f>
        <v>GRELHA DE CAPTAÇÃO EM FERRO FUNDIDO - 40X40CM</v>
      </c>
      <c r="N890" s="67" t="s">
        <v>3861</v>
      </c>
      <c r="O890" s="68" t="s">
        <v>4327</v>
      </c>
      <c r="P890" s="68"/>
      <c r="Q890" s="68" t="s">
        <v>3260</v>
      </c>
      <c r="R890" s="69">
        <v>64</v>
      </c>
      <c r="S890" s="70">
        <v>220</v>
      </c>
      <c r="T890" s="70">
        <v>14080</v>
      </c>
      <c r="U890" s="67"/>
      <c r="V890" s="71"/>
      <c r="W890" s="171"/>
      <c r="X890" s="172"/>
      <c r="Y890" s="176">
        <f t="shared" si="784"/>
        <v>0</v>
      </c>
      <c r="AA890" s="192"/>
    </row>
    <row r="891" spans="2:27" hidden="1">
      <c r="B891" s="189">
        <f t="shared" si="776"/>
        <v>0</v>
      </c>
      <c r="C891" s="189">
        <f t="shared" ca="1" si="777"/>
        <v>0</v>
      </c>
      <c r="D891" s="189">
        <f t="shared" si="778"/>
        <v>0</v>
      </c>
      <c r="E891" s="189">
        <f t="shared" ca="1" si="779"/>
        <v>0</v>
      </c>
      <c r="F891" s="189">
        <f t="shared" si="780"/>
        <v>0</v>
      </c>
      <c r="G891" s="189" cm="1">
        <f t="array" aca="1" ref="G891" ca="1">OFFSET(G891,-1,,,)+1</f>
        <v>886</v>
      </c>
      <c r="H891" s="189">
        <f t="shared" si="775"/>
        <v>0</v>
      </c>
      <c r="I891" s="189">
        <f t="shared" si="781"/>
        <v>0</v>
      </c>
      <c r="J891" s="179">
        <f t="shared" si="782"/>
        <v>0</v>
      </c>
      <c r="K891" s="173"/>
      <c r="L891" s="174" t="str" cm="1">
        <f t="array" aca="1" ref="L891" ca="1">IF($K891="",OFFSET(L891,-1,,,),K891)</f>
        <v>02.14.01.08</v>
      </c>
      <c r="M891" s="175" t="str" cm="1">
        <f t="array" aca="1" ref="M891" ca="1">IF(OR($K891=0,$K891=""),OFFSET(M891,-1,,,),O891)</f>
        <v>GRELHA DE CAPTAÇÃO EM FERRO FUNDIDO - 40X40CM</v>
      </c>
      <c r="N891" s="67" t="s">
        <v>3862</v>
      </c>
      <c r="O891" s="68" t="s">
        <v>4328</v>
      </c>
      <c r="P891" s="68"/>
      <c r="Q891" s="68" t="s">
        <v>3260</v>
      </c>
      <c r="R891" s="69">
        <v>64</v>
      </c>
      <c r="S891" s="70">
        <v>220</v>
      </c>
      <c r="T891" s="70">
        <v>14080</v>
      </c>
      <c r="U891" s="67" t="s">
        <v>672</v>
      </c>
      <c r="V891" s="71" t="s">
        <v>673</v>
      </c>
      <c r="W891" s="171"/>
      <c r="X891" s="172"/>
      <c r="Y891" s="176">
        <f t="shared" si="784"/>
        <v>0</v>
      </c>
      <c r="AA891" s="192"/>
    </row>
    <row r="892" spans="2:27">
      <c r="B892" s="189">
        <f t="shared" si="776"/>
        <v>0</v>
      </c>
      <c r="C892" s="189">
        <f t="shared" ca="1" si="777"/>
        <v>0</v>
      </c>
      <c r="D892" s="189">
        <f t="shared" si="778"/>
        <v>0</v>
      </c>
      <c r="E892" s="189">
        <f t="shared" ca="1" si="779"/>
        <v>0</v>
      </c>
      <c r="F892" s="189">
        <f t="shared" si="780"/>
        <v>0</v>
      </c>
      <c r="G892" s="189" cm="1">
        <f t="array" aca="1" ref="G892" ca="1">OFFSET(G892,-1,,,)+1</f>
        <v>887</v>
      </c>
      <c r="H892" s="189">
        <f t="shared" si="775"/>
        <v>0</v>
      </c>
      <c r="I892" s="189">
        <f t="shared" si="781"/>
        <v>0</v>
      </c>
      <c r="J892" s="179">
        <f t="shared" si="782"/>
        <v>0</v>
      </c>
      <c r="K892" s="173" t="s">
        <v>3352</v>
      </c>
      <c r="L892" s="174" t="str" cm="1">
        <f t="array" aca="1" ref="L892" ca="1">IF($K892="",OFFSET(L892,-1,,,),K892)</f>
        <v>02.14.01.09</v>
      </c>
      <c r="M892" s="175" t="str" cm="1">
        <f t="array" aca="1" ref="M892" ca="1">IF(OR($K892=0,$K892=""),OFFSET(M892,-1,,,),O892)</f>
        <v>GRELHA SEMI EFÉRICA EM FERRO FUNDIDO - 100MM</v>
      </c>
      <c r="N892" s="67" t="s">
        <v>3908</v>
      </c>
      <c r="O892" s="68" t="s">
        <v>4415</v>
      </c>
      <c r="P892" s="68"/>
      <c r="Q892" s="68" t="s">
        <v>3260</v>
      </c>
      <c r="R892" s="69">
        <v>23</v>
      </c>
      <c r="S892" s="70">
        <v>25</v>
      </c>
      <c r="T892" s="70">
        <v>575</v>
      </c>
      <c r="U892" s="67"/>
      <c r="V892" s="71"/>
      <c r="W892" s="171"/>
      <c r="X892" s="172"/>
      <c r="Y892" s="176">
        <f t="shared" si="784"/>
        <v>0</v>
      </c>
      <c r="AA892" s="192"/>
    </row>
    <row r="893" spans="2:27" hidden="1">
      <c r="B893" s="189">
        <f t="shared" si="776"/>
        <v>0</v>
      </c>
      <c r="C893" s="189">
        <f t="shared" ca="1" si="777"/>
        <v>0</v>
      </c>
      <c r="D893" s="189">
        <f t="shared" si="778"/>
        <v>0</v>
      </c>
      <c r="E893" s="189">
        <f t="shared" ca="1" si="779"/>
        <v>0</v>
      </c>
      <c r="F893" s="189">
        <f t="shared" si="780"/>
        <v>0</v>
      </c>
      <c r="G893" s="189" cm="1">
        <f t="array" aca="1" ref="G893" ca="1">OFFSET(G893,-1,,,)+1</f>
        <v>888</v>
      </c>
      <c r="H893" s="189">
        <f t="shared" si="775"/>
        <v>0</v>
      </c>
      <c r="I893" s="189">
        <f t="shared" si="781"/>
        <v>0</v>
      </c>
      <c r="J893" s="179">
        <f t="shared" si="782"/>
        <v>0</v>
      </c>
      <c r="K893" s="173"/>
      <c r="L893" s="174" t="str" cm="1">
        <f t="array" aca="1" ref="L893" ca="1">IF($K893="",OFFSET(L893,-1,,,),K893)</f>
        <v>02.14.01.09</v>
      </c>
      <c r="M893" s="175" t="str" cm="1">
        <f t="array" aca="1" ref="M893" ca="1">IF(OR($K893=0,$K893=""),OFFSET(M893,-1,,,),O893)</f>
        <v>GRELHA SEMI EFÉRICA EM FERRO FUNDIDO - 100MM</v>
      </c>
      <c r="N893" s="67" t="s">
        <v>3909</v>
      </c>
      <c r="O893" s="68" t="s">
        <v>4416</v>
      </c>
      <c r="P893" s="68"/>
      <c r="Q893" s="68" t="s">
        <v>3260</v>
      </c>
      <c r="R893" s="69">
        <v>23</v>
      </c>
      <c r="S893" s="70">
        <v>25</v>
      </c>
      <c r="T893" s="70">
        <v>575</v>
      </c>
      <c r="U893" s="67" t="s">
        <v>672</v>
      </c>
      <c r="V893" s="71" t="s">
        <v>673</v>
      </c>
      <c r="W893" s="171"/>
      <c r="X893" s="172"/>
      <c r="Y893" s="176">
        <f t="shared" si="784"/>
        <v>0</v>
      </c>
      <c r="AA893" s="192"/>
    </row>
    <row r="894" spans="2:27">
      <c r="B894" s="189">
        <f t="shared" si="776"/>
        <v>0</v>
      </c>
      <c r="C894" s="189">
        <f t="shared" ca="1" si="777"/>
        <v>0</v>
      </c>
      <c r="D894" s="189">
        <f t="shared" si="778"/>
        <v>0</v>
      </c>
      <c r="E894" s="189">
        <f t="shared" ca="1" si="779"/>
        <v>0</v>
      </c>
      <c r="F894" s="189">
        <f t="shared" si="780"/>
        <v>0</v>
      </c>
      <c r="G894" s="189" cm="1">
        <f t="array" aca="1" ref="G894" ca="1">OFFSET(G894,-1,,,)+1</f>
        <v>889</v>
      </c>
      <c r="H894" s="189">
        <f t="shared" si="775"/>
        <v>0</v>
      </c>
      <c r="I894" s="189">
        <f t="shared" si="781"/>
        <v>0</v>
      </c>
      <c r="J894" s="179">
        <f t="shared" si="782"/>
        <v>0</v>
      </c>
      <c r="K894" s="173" t="s">
        <v>3353</v>
      </c>
      <c r="L894" s="174" t="str" cm="1">
        <f t="array" aca="1" ref="L894" ca="1">IF($K894="",OFFSET(L894,-1,,,),K894)</f>
        <v>02.14.01.10</v>
      </c>
      <c r="M894" s="175" t="str" cm="1">
        <f t="array" aca="1" ref="M894" ca="1">IF(OR($K894=0,$K894=""),OFFSET(M894,-1,,,),O894)</f>
        <v>GRELHA  EM FERRO FUNDIDO - LARGURA 20CM</v>
      </c>
      <c r="N894" s="67" t="s">
        <v>3910</v>
      </c>
      <c r="O894" s="68" t="s">
        <v>4417</v>
      </c>
      <c r="P894" s="68"/>
      <c r="Q894" s="68" t="s">
        <v>3253</v>
      </c>
      <c r="R894" s="69">
        <v>22.1</v>
      </c>
      <c r="S894" s="70">
        <v>133.6</v>
      </c>
      <c r="T894" s="70">
        <v>2952.56</v>
      </c>
      <c r="U894" s="67"/>
      <c r="V894" s="71"/>
      <c r="W894" s="171"/>
      <c r="X894" s="172"/>
      <c r="Y894" s="176">
        <f t="shared" si="784"/>
        <v>0</v>
      </c>
      <c r="AA894" s="192"/>
    </row>
    <row r="895" spans="2:27" hidden="1">
      <c r="B895" s="189">
        <f t="shared" si="776"/>
        <v>0</v>
      </c>
      <c r="C895" s="189">
        <f t="shared" ca="1" si="777"/>
        <v>0</v>
      </c>
      <c r="D895" s="189">
        <f t="shared" si="778"/>
        <v>0</v>
      </c>
      <c r="E895" s="189">
        <f t="shared" ca="1" si="779"/>
        <v>0</v>
      </c>
      <c r="F895" s="189">
        <f t="shared" si="780"/>
        <v>0</v>
      </c>
      <c r="G895" s="189" cm="1">
        <f t="array" aca="1" ref="G895" ca="1">OFFSET(G895,-1,,,)+1</f>
        <v>890</v>
      </c>
      <c r="H895" s="189">
        <f t="shared" si="775"/>
        <v>0</v>
      </c>
      <c r="I895" s="189">
        <f t="shared" si="781"/>
        <v>0</v>
      </c>
      <c r="J895" s="179">
        <f t="shared" si="782"/>
        <v>0</v>
      </c>
      <c r="K895" s="173"/>
      <c r="L895" s="174" t="str" cm="1">
        <f t="array" aca="1" ref="L895" ca="1">IF($K895="",OFFSET(L895,-1,,,),K895)</f>
        <v>02.14.01.10</v>
      </c>
      <c r="M895" s="175" t="str" cm="1">
        <f t="array" aca="1" ref="M895" ca="1">IF(OR($K895=0,$K895=""),OFFSET(M895,-1,,,),O895)</f>
        <v>GRELHA  EM FERRO FUNDIDO - LARGURA 20CM</v>
      </c>
      <c r="N895" s="67" t="s">
        <v>3911</v>
      </c>
      <c r="O895" s="68" t="s">
        <v>4418</v>
      </c>
      <c r="P895" s="68"/>
      <c r="Q895" s="68" t="s">
        <v>3260</v>
      </c>
      <c r="R895" s="69">
        <v>36.906999999999996</v>
      </c>
      <c r="S895" s="70">
        <v>80</v>
      </c>
      <c r="T895" s="70">
        <v>2952.5599999999995</v>
      </c>
      <c r="U895" s="67" t="s">
        <v>672</v>
      </c>
      <c r="V895" s="71" t="s">
        <v>673</v>
      </c>
      <c r="W895" s="171"/>
      <c r="X895" s="172"/>
      <c r="Y895" s="176">
        <f t="shared" si="784"/>
        <v>0</v>
      </c>
      <c r="AA895" s="192"/>
    </row>
    <row r="896" spans="2:27" hidden="1">
      <c r="B896" s="189">
        <f t="shared" si="776"/>
        <v>0</v>
      </c>
      <c r="C896" s="189">
        <f t="shared" ca="1" si="777"/>
        <v>0</v>
      </c>
      <c r="D896" s="189">
        <f t="shared" si="778"/>
        <v>0</v>
      </c>
      <c r="E896" s="189">
        <f t="shared" ca="1" si="779"/>
        <v>0</v>
      </c>
      <c r="F896" s="189">
        <f t="shared" si="780"/>
        <v>0</v>
      </c>
      <c r="G896" s="189" cm="1">
        <f t="array" aca="1" ref="G896" ca="1">OFFSET(G896,-1,,,)+1</f>
        <v>891</v>
      </c>
      <c r="H896" s="189">
        <f t="shared" si="775"/>
        <v>0</v>
      </c>
      <c r="I896" s="189">
        <f t="shared" si="781"/>
        <v>0</v>
      </c>
      <c r="J896" s="179">
        <f t="shared" si="782"/>
        <v>0</v>
      </c>
      <c r="K896" s="173" t="s">
        <v>685</v>
      </c>
      <c r="L896" s="174" t="str" cm="1">
        <f t="array" aca="1" ref="L896" ca="1">IF($K896="",OFFSET(L896,-1,,,),K896)</f>
        <v>02.14.02</v>
      </c>
      <c r="M896" s="175" t="str" cm="1">
        <f t="array" aca="1" ref="M896" ca="1">IF(OR($K896=0,$K896=""),OFFSET(M896,-1,,,),O896)</f>
        <v>PINTURA</v>
      </c>
      <c r="N896" s="67" t="s">
        <v>143</v>
      </c>
      <c r="O896" s="68" t="s">
        <v>376</v>
      </c>
      <c r="P896" s="68"/>
      <c r="Q896" s="68"/>
      <c r="R896" s="69"/>
      <c r="S896" s="70"/>
      <c r="T896" s="70">
        <v>0</v>
      </c>
      <c r="U896" s="67"/>
      <c r="V896" s="71"/>
      <c r="W896" s="171"/>
      <c r="X896" s="172"/>
      <c r="Y896" s="176">
        <f t="shared" si="784"/>
        <v>0</v>
      </c>
      <c r="AA896" s="192"/>
    </row>
    <row r="897" spans="2:27">
      <c r="B897" s="189">
        <f t="shared" si="776"/>
        <v>0</v>
      </c>
      <c r="C897" s="189">
        <f t="shared" ca="1" si="777"/>
        <v>0</v>
      </c>
      <c r="D897" s="189">
        <f t="shared" si="778"/>
        <v>0</v>
      </c>
      <c r="E897" s="189">
        <f t="shared" ca="1" si="779"/>
        <v>0</v>
      </c>
      <c r="F897" s="189">
        <f t="shared" si="780"/>
        <v>0</v>
      </c>
      <c r="G897" s="189" cm="1">
        <f t="array" aca="1" ref="G897" ca="1">OFFSET(G897,-1,,,)+1</f>
        <v>892</v>
      </c>
      <c r="H897" s="189">
        <f t="shared" si="775"/>
        <v>0</v>
      </c>
      <c r="I897" s="189">
        <f t="shared" si="781"/>
        <v>0</v>
      </c>
      <c r="J897" s="179">
        <f t="shared" si="782"/>
        <v>0</v>
      </c>
      <c r="K897" s="173" t="s">
        <v>686</v>
      </c>
      <c r="L897" s="174" t="str" cm="1">
        <f t="array" aca="1" ref="L897" ca="1">IF($K897="",OFFSET(L897,-1,,,),K897)</f>
        <v>02.14.02.01</v>
      </c>
      <c r="M897" s="175" t="str" cm="1">
        <f t="array" aca="1" ref="M897" ca="1">IF(OR($K897=0,$K897=""),OFFSET(M897,-1,,,),O897)</f>
        <v>PINTURA EM ESMALTE SINTÉTICO ACETINADO SOBRE PORTÕES E GRADIS</v>
      </c>
      <c r="N897" s="67" t="s">
        <v>691</v>
      </c>
      <c r="O897" s="68" t="s">
        <v>4419</v>
      </c>
      <c r="P897" s="68"/>
      <c r="Q897" s="68" t="s">
        <v>3258</v>
      </c>
      <c r="R897" s="69">
        <v>176.46</v>
      </c>
      <c r="S897" s="70">
        <v>34.795999999999999</v>
      </c>
      <c r="T897" s="70">
        <v>6140.1021600000004</v>
      </c>
      <c r="U897" s="67"/>
      <c r="V897" s="71"/>
      <c r="W897" s="171"/>
      <c r="X897" s="172"/>
      <c r="Y897" s="176">
        <f t="shared" si="784"/>
        <v>0</v>
      </c>
      <c r="AA897" s="192"/>
    </row>
    <row r="898" spans="2:27" hidden="1">
      <c r="B898" s="189">
        <f t="shared" si="776"/>
        <v>0</v>
      </c>
      <c r="C898" s="189">
        <f t="shared" ca="1" si="777"/>
        <v>0</v>
      </c>
      <c r="D898" s="189">
        <f t="shared" si="778"/>
        <v>0</v>
      </c>
      <c r="E898" s="189">
        <f t="shared" ca="1" si="779"/>
        <v>0</v>
      </c>
      <c r="F898" s="189">
        <f t="shared" si="780"/>
        <v>0</v>
      </c>
      <c r="G898" s="189" cm="1">
        <f t="array" aca="1" ref="G898" ca="1">OFFSET(G898,-1,,,)+1</f>
        <v>893</v>
      </c>
      <c r="H898" s="189">
        <f t="shared" si="775"/>
        <v>0</v>
      </c>
      <c r="I898" s="189">
        <f t="shared" si="781"/>
        <v>0</v>
      </c>
      <c r="J898" s="179">
        <f t="shared" si="782"/>
        <v>0</v>
      </c>
      <c r="K898" s="173"/>
      <c r="L898" s="174" t="str" cm="1">
        <f t="array" aca="1" ref="L898" ca="1">IF($K898="",OFFSET(L898,-1,,,),K898)</f>
        <v>02.14.02.01</v>
      </c>
      <c r="M898" s="175" t="str" cm="1">
        <f t="array" aca="1" ref="M898" ca="1">IF(OR($K898=0,$K898=""),OFFSET(M898,-1,,,),O898)</f>
        <v>PINTURA EM ESMALTE SINTÉTICO ACETINADO SOBRE PORTÕES E GRADIS</v>
      </c>
      <c r="N898" s="67" t="s">
        <v>692</v>
      </c>
      <c r="O898" s="68" t="s">
        <v>4420</v>
      </c>
      <c r="P898" s="68"/>
      <c r="Q898" s="68" t="s">
        <v>3254</v>
      </c>
      <c r="R898" s="69">
        <v>5.0167580000000003</v>
      </c>
      <c r="S898" s="70">
        <v>28</v>
      </c>
      <c r="T898" s="70">
        <v>140.469224</v>
      </c>
      <c r="U898" s="67" t="s">
        <v>672</v>
      </c>
      <c r="V898" s="71" t="s">
        <v>673</v>
      </c>
      <c r="W898" s="171"/>
      <c r="X898" s="172"/>
      <c r="Y898" s="176">
        <f t="shared" si="784"/>
        <v>0</v>
      </c>
      <c r="AA898" s="192"/>
    </row>
    <row r="899" spans="2:27" hidden="1">
      <c r="B899" s="189">
        <f t="shared" si="776"/>
        <v>0</v>
      </c>
      <c r="C899" s="189">
        <f t="shared" ca="1" si="777"/>
        <v>0</v>
      </c>
      <c r="D899" s="189">
        <f t="shared" si="778"/>
        <v>0</v>
      </c>
      <c r="E899" s="189">
        <f t="shared" ca="1" si="779"/>
        <v>0</v>
      </c>
      <c r="F899" s="189">
        <f t="shared" si="780"/>
        <v>0</v>
      </c>
      <c r="G899" s="189" cm="1">
        <f t="array" aca="1" ref="G899" ca="1">OFFSET(G899,-1,,,)+1</f>
        <v>894</v>
      </c>
      <c r="H899" s="189">
        <f t="shared" si="775"/>
        <v>0</v>
      </c>
      <c r="I899" s="189">
        <f t="shared" si="781"/>
        <v>0</v>
      </c>
      <c r="J899" s="179">
        <f t="shared" si="782"/>
        <v>0</v>
      </c>
      <c r="K899" s="173"/>
      <c r="L899" s="174" t="str" cm="1">
        <f t="array" aca="1" ref="L899" ca="1">IF($K899="",OFFSET(L899,-1,,,),K899)</f>
        <v>02.14.02.01</v>
      </c>
      <c r="M899" s="175" t="str" cm="1">
        <f t="array" aca="1" ref="M899" ca="1">IF(OR($K899=0,$K899=""),OFFSET(M899,-1,,,),O899)</f>
        <v>PINTURA EM ESMALTE SINTÉTICO ACETINADO SOBRE PORTÕES E GRADIS</v>
      </c>
      <c r="N899" s="67" t="s">
        <v>693</v>
      </c>
      <c r="O899" s="68" t="s">
        <v>694</v>
      </c>
      <c r="P899" s="68"/>
      <c r="Q899" s="68" t="s">
        <v>3258</v>
      </c>
      <c r="R899" s="69">
        <v>176.46</v>
      </c>
      <c r="S899" s="70">
        <v>34</v>
      </c>
      <c r="T899" s="70">
        <v>5999.64</v>
      </c>
      <c r="U899" s="67" t="s">
        <v>672</v>
      </c>
      <c r="V899" s="71" t="s">
        <v>673</v>
      </c>
      <c r="W899" s="171"/>
      <c r="X899" s="172"/>
      <c r="Y899" s="176">
        <f t="shared" si="784"/>
        <v>0</v>
      </c>
      <c r="AA899" s="192"/>
    </row>
    <row r="900" spans="2:27">
      <c r="B900" s="189">
        <f t="shared" si="776"/>
        <v>0</v>
      </c>
      <c r="C900" s="189">
        <f t="shared" ca="1" si="777"/>
        <v>0</v>
      </c>
      <c r="D900" s="189">
        <f t="shared" si="778"/>
        <v>0</v>
      </c>
      <c r="E900" s="189">
        <f t="shared" ca="1" si="779"/>
        <v>0</v>
      </c>
      <c r="F900" s="189">
        <f t="shared" si="780"/>
        <v>0</v>
      </c>
      <c r="G900" s="189" cm="1">
        <f t="array" aca="1" ref="G900" ca="1">OFFSET(G900,-1,,,)+1</f>
        <v>895</v>
      </c>
      <c r="H900" s="189">
        <f t="shared" si="775"/>
        <v>0</v>
      </c>
      <c r="I900" s="189">
        <f t="shared" si="781"/>
        <v>0</v>
      </c>
      <c r="J900" s="179">
        <f t="shared" si="782"/>
        <v>0</v>
      </c>
      <c r="K900" s="173" t="s">
        <v>690</v>
      </c>
      <c r="L900" s="174" t="str" cm="1">
        <f t="array" aca="1" ref="L900" ca="1">IF($K900="",OFFSET(L900,-1,,,),K900)</f>
        <v>02.14.02.02</v>
      </c>
      <c r="M900" s="175" t="str" cm="1">
        <f t="array" aca="1" ref="M900" ca="1">IF(OR($K900=0,$K900=""),OFFSET(M900,-1,,,),O900)</f>
        <v>PINTURA EM ESMALTE SINTÉTICO SOBRE SUPERFICIE METALICAS</v>
      </c>
      <c r="N900" s="67" t="s">
        <v>3912</v>
      </c>
      <c r="O900" s="68" t="s">
        <v>4421</v>
      </c>
      <c r="P900" s="68"/>
      <c r="Q900" s="68" t="s">
        <v>3258</v>
      </c>
      <c r="R900" s="69">
        <v>291.89999999999998</v>
      </c>
      <c r="S900" s="70">
        <v>34</v>
      </c>
      <c r="T900" s="70">
        <v>9924.5999999999985</v>
      </c>
      <c r="U900" s="67"/>
      <c r="V900" s="71"/>
      <c r="W900" s="171"/>
      <c r="X900" s="172"/>
      <c r="Y900" s="176">
        <f t="shared" si="784"/>
        <v>0</v>
      </c>
      <c r="AA900" s="192"/>
    </row>
    <row r="901" spans="2:27" hidden="1">
      <c r="B901" s="189">
        <f t="shared" si="776"/>
        <v>0</v>
      </c>
      <c r="C901" s="189">
        <f t="shared" ca="1" si="777"/>
        <v>0</v>
      </c>
      <c r="D901" s="189">
        <f t="shared" si="778"/>
        <v>0</v>
      </c>
      <c r="E901" s="189">
        <f t="shared" ca="1" si="779"/>
        <v>0</v>
      </c>
      <c r="F901" s="189">
        <f t="shared" si="780"/>
        <v>0</v>
      </c>
      <c r="G901" s="189" cm="1">
        <f t="array" aca="1" ref="G901" ca="1">OFFSET(G901,-1,,,)+1</f>
        <v>896</v>
      </c>
      <c r="H901" s="189">
        <f t="shared" si="775"/>
        <v>0</v>
      </c>
      <c r="I901" s="189">
        <f t="shared" si="781"/>
        <v>0</v>
      </c>
      <c r="J901" s="179">
        <f t="shared" si="782"/>
        <v>0</v>
      </c>
      <c r="K901" s="173"/>
      <c r="L901" s="174" t="str" cm="1">
        <f t="array" aca="1" ref="L901" ca="1">IF($K901="",OFFSET(L901,-1,,,),K901)</f>
        <v>02.14.02.02</v>
      </c>
      <c r="M901" s="175" t="str" cm="1">
        <f t="array" aca="1" ref="M901" ca="1">IF(OR($K901=0,$K901=""),OFFSET(M901,-1,,,),O901)</f>
        <v>PINTURA EM ESMALTE SINTÉTICO SOBRE SUPERFICIE METALICAS</v>
      </c>
      <c r="N901" s="67" t="s">
        <v>693</v>
      </c>
      <c r="O901" s="68" t="s">
        <v>694</v>
      </c>
      <c r="P901" s="68"/>
      <c r="Q901" s="68" t="s">
        <v>3258</v>
      </c>
      <c r="R901" s="69">
        <v>291.89999999999998</v>
      </c>
      <c r="S901" s="70">
        <v>34</v>
      </c>
      <c r="T901" s="70">
        <v>9924.5999999999985</v>
      </c>
      <c r="U901" s="67" t="s">
        <v>672</v>
      </c>
      <c r="V901" s="71" t="s">
        <v>673</v>
      </c>
      <c r="W901" s="171"/>
      <c r="X901" s="172"/>
      <c r="Y901" s="176">
        <f t="shared" si="784"/>
        <v>0</v>
      </c>
      <c r="AA901" s="192"/>
    </row>
    <row r="902" spans="2:27" hidden="1">
      <c r="B902" s="189">
        <f t="shared" si="776"/>
        <v>0</v>
      </c>
      <c r="C902" s="189">
        <f t="shared" ca="1" si="777"/>
        <v>0</v>
      </c>
      <c r="D902" s="189">
        <f t="shared" si="778"/>
        <v>0</v>
      </c>
      <c r="E902" s="189">
        <f t="shared" ca="1" si="779"/>
        <v>0</v>
      </c>
      <c r="F902" s="189">
        <f t="shared" si="780"/>
        <v>0</v>
      </c>
      <c r="G902" s="189" cm="1">
        <f t="array" aca="1" ref="G902" ca="1">OFFSET(G902,-1,,,)+1</f>
        <v>897</v>
      </c>
      <c r="H902" s="189">
        <f t="shared" si="775"/>
        <v>0</v>
      </c>
      <c r="I902" s="189">
        <f t="shared" si="781"/>
        <v>0</v>
      </c>
      <c r="J902" s="179">
        <f t="shared" si="782"/>
        <v>0</v>
      </c>
      <c r="K902" s="173" t="s">
        <v>695</v>
      </c>
      <c r="L902" s="174" t="str" cm="1">
        <f t="array" aca="1" ref="L902" ca="1">IF($K902="",OFFSET(L902,-1,,,),K902)</f>
        <v>02.15</v>
      </c>
      <c r="M902" s="175" t="str" cm="1">
        <f t="array" aca="1" ref="M902" ca="1">IF(OR($K902=0,$K902=""),OFFSET(M902,-1,,,),O902)</f>
        <v>PAISAGISMO / URBANISMO</v>
      </c>
      <c r="N902" s="67" t="s">
        <v>143</v>
      </c>
      <c r="O902" s="68" t="s">
        <v>696</v>
      </c>
      <c r="P902" s="68"/>
      <c r="Q902" s="68"/>
      <c r="R902" s="69"/>
      <c r="S902" s="70"/>
      <c r="T902" s="70">
        <v>0</v>
      </c>
      <c r="U902" s="67"/>
      <c r="V902" s="71"/>
      <c r="W902" s="171"/>
      <c r="X902" s="172"/>
      <c r="Y902" s="176">
        <f t="shared" si="784"/>
        <v>0</v>
      </c>
      <c r="AA902" s="192"/>
    </row>
    <row r="903" spans="2:27">
      <c r="B903" s="189">
        <f t="shared" si="776"/>
        <v>0</v>
      </c>
      <c r="C903" s="189">
        <f t="shared" ca="1" si="777"/>
        <v>0</v>
      </c>
      <c r="D903" s="189">
        <f t="shared" si="778"/>
        <v>0</v>
      </c>
      <c r="E903" s="189">
        <f t="shared" ca="1" si="779"/>
        <v>0</v>
      </c>
      <c r="F903" s="189">
        <f t="shared" si="780"/>
        <v>0</v>
      </c>
      <c r="G903" s="189" cm="1">
        <f t="array" aca="1" ref="G903" ca="1">OFFSET(G903,-1,,,)+1</f>
        <v>898</v>
      </c>
      <c r="H903" s="189">
        <f t="shared" si="775"/>
        <v>0</v>
      </c>
      <c r="I903" s="189">
        <f t="shared" si="781"/>
        <v>0</v>
      </c>
      <c r="J903" s="179">
        <f t="shared" si="782"/>
        <v>0</v>
      </c>
      <c r="K903" s="173" t="s">
        <v>1995</v>
      </c>
      <c r="L903" s="174" t="str" cm="1">
        <f t="array" aca="1" ref="L903" ca="1">IF($K903="",OFFSET(L903,-1,,,),K903)</f>
        <v>02.15.01</v>
      </c>
      <c r="M903" s="175" t="str" cm="1">
        <f t="array" aca="1" ref="M903" ca="1">IF(OR($K903=0,$K903=""),OFFSET(M903,-1,,,),O903)</f>
        <v>PLANTIO DE GRAMA INCLUSO ACERTO DE TERRENO</v>
      </c>
      <c r="N903" s="67" t="s">
        <v>246</v>
      </c>
      <c r="O903" s="68" t="s">
        <v>4243</v>
      </c>
      <c r="P903" s="68"/>
      <c r="Q903" s="68" t="s">
        <v>3258</v>
      </c>
      <c r="R903" s="69">
        <v>657.06</v>
      </c>
      <c r="S903" s="70">
        <v>20</v>
      </c>
      <c r="T903" s="70">
        <v>13141.199999999999</v>
      </c>
      <c r="U903" s="67"/>
      <c r="V903" s="71"/>
      <c r="W903" s="171"/>
      <c r="X903" s="172"/>
      <c r="Y903" s="176">
        <f t="shared" si="784"/>
        <v>0</v>
      </c>
      <c r="AA903" s="192"/>
    </row>
    <row r="904" spans="2:27" hidden="1">
      <c r="B904" s="189">
        <f t="shared" si="776"/>
        <v>0</v>
      </c>
      <c r="C904" s="189">
        <f t="shared" ca="1" si="777"/>
        <v>0</v>
      </c>
      <c r="D904" s="189">
        <f t="shared" si="778"/>
        <v>0</v>
      </c>
      <c r="E904" s="189">
        <f t="shared" ca="1" si="779"/>
        <v>0</v>
      </c>
      <c r="F904" s="189">
        <f t="shared" si="780"/>
        <v>0</v>
      </c>
      <c r="G904" s="189" cm="1">
        <f t="array" aca="1" ref="G904" ca="1">OFFSET(G904,-1,,,)+1</f>
        <v>899</v>
      </c>
      <c r="H904" s="189">
        <f t="shared" si="775"/>
        <v>0</v>
      </c>
      <c r="I904" s="189">
        <f t="shared" si="781"/>
        <v>0</v>
      </c>
      <c r="J904" s="179">
        <f t="shared" si="782"/>
        <v>0</v>
      </c>
      <c r="K904" s="173"/>
      <c r="L904" s="174" t="str" cm="1">
        <f t="array" aca="1" ref="L904" ca="1">IF($K904="",OFFSET(L904,-1,,,),K904)</f>
        <v>02.15.01</v>
      </c>
      <c r="M904" s="175" t="str" cm="1">
        <f t="array" aca="1" ref="M904" ca="1">IF(OR($K904=0,$K904=""),OFFSET(M904,-1,,,),O904)</f>
        <v>PLANTIO DE GRAMA INCLUSO ACERTO DE TERRENO</v>
      </c>
      <c r="N904" s="67" t="s">
        <v>247</v>
      </c>
      <c r="O904" s="68" t="s">
        <v>248</v>
      </c>
      <c r="P904" s="68"/>
      <c r="Q904" s="68" t="s">
        <v>3258</v>
      </c>
      <c r="R904" s="69">
        <v>657.06</v>
      </c>
      <c r="S904" s="70">
        <v>15</v>
      </c>
      <c r="T904" s="70">
        <v>9855.9</v>
      </c>
      <c r="U904" s="67" t="s">
        <v>581</v>
      </c>
      <c r="V904" s="71" t="s">
        <v>582</v>
      </c>
      <c r="W904" s="171"/>
      <c r="X904" s="172"/>
      <c r="Y904" s="176">
        <f t="shared" si="784"/>
        <v>0</v>
      </c>
      <c r="AA904" s="192"/>
    </row>
    <row r="905" spans="2:27" hidden="1">
      <c r="B905" s="189">
        <f t="shared" si="776"/>
        <v>0</v>
      </c>
      <c r="C905" s="189">
        <f t="shared" ca="1" si="777"/>
        <v>0</v>
      </c>
      <c r="D905" s="189">
        <f t="shared" si="778"/>
        <v>0</v>
      </c>
      <c r="E905" s="189">
        <f t="shared" ca="1" si="779"/>
        <v>0</v>
      </c>
      <c r="F905" s="189">
        <f t="shared" si="780"/>
        <v>0</v>
      </c>
      <c r="G905" s="189" cm="1">
        <f t="array" aca="1" ref="G905" ca="1">OFFSET(G905,-1,,,)+1</f>
        <v>900</v>
      </c>
      <c r="H905" s="189">
        <f t="shared" si="775"/>
        <v>0</v>
      </c>
      <c r="I905" s="189">
        <f t="shared" si="781"/>
        <v>0</v>
      </c>
      <c r="J905" s="179">
        <f t="shared" si="782"/>
        <v>0</v>
      </c>
      <c r="K905" s="173"/>
      <c r="L905" s="174" t="str" cm="1">
        <f t="array" aca="1" ref="L905" ca="1">IF($K905="",OFFSET(L905,-1,,,),K905)</f>
        <v>02.15.01</v>
      </c>
      <c r="M905" s="175" t="str" cm="1">
        <f t="array" aca="1" ref="M905" ca="1">IF(OR($K905=0,$K905=""),OFFSET(M905,-1,,,),O905)</f>
        <v>PLANTIO DE GRAMA INCLUSO ACERTO DE TERRENO</v>
      </c>
      <c r="N905" s="67" t="s">
        <v>249</v>
      </c>
      <c r="O905" s="68" t="s">
        <v>250</v>
      </c>
      <c r="P905" s="68"/>
      <c r="Q905" s="68" t="s">
        <v>3258</v>
      </c>
      <c r="R905" s="69">
        <v>657.06</v>
      </c>
      <c r="S905" s="70">
        <v>5</v>
      </c>
      <c r="T905" s="70">
        <v>3285.2999999999997</v>
      </c>
      <c r="U905" s="67" t="s">
        <v>581</v>
      </c>
      <c r="V905" s="71" t="s">
        <v>582</v>
      </c>
      <c r="W905" s="171"/>
      <c r="X905" s="172"/>
      <c r="Y905" s="176">
        <f t="shared" si="784"/>
        <v>0</v>
      </c>
      <c r="AA905" s="192"/>
    </row>
    <row r="906" spans="2:27">
      <c r="B906" s="189">
        <f t="shared" si="776"/>
        <v>0</v>
      </c>
      <c r="C906" s="189">
        <f t="shared" ca="1" si="777"/>
        <v>0</v>
      </c>
      <c r="D906" s="189">
        <f t="shared" si="778"/>
        <v>0</v>
      </c>
      <c r="E906" s="189">
        <f t="shared" ca="1" si="779"/>
        <v>0</v>
      </c>
      <c r="F906" s="189">
        <f t="shared" si="780"/>
        <v>0</v>
      </c>
      <c r="G906" s="189" cm="1">
        <f t="array" aca="1" ref="G906" ca="1">OFFSET(G906,-1,,,)+1</f>
        <v>901</v>
      </c>
      <c r="H906" s="189">
        <f t="shared" si="775"/>
        <v>0</v>
      </c>
      <c r="I906" s="189">
        <f t="shared" si="781"/>
        <v>0</v>
      </c>
      <c r="J906" s="179">
        <f t="shared" si="782"/>
        <v>0</v>
      </c>
      <c r="K906" s="173" t="s">
        <v>3354</v>
      </c>
      <c r="L906" s="174" t="str" cm="1">
        <f t="array" aca="1" ref="L906" ca="1">IF($K906="",OFFSET(L906,-1,,,),K906)</f>
        <v>02.15.02</v>
      </c>
      <c r="M906" s="175" t="str" cm="1">
        <f t="array" aca="1" ref="M906" ca="1">IF(OR($K906=0,$K906=""),OFFSET(M906,-1,,,),O906)</f>
        <v>TERRA VEGETAL COM AREIA</v>
      </c>
      <c r="N906" s="67" t="s">
        <v>3913</v>
      </c>
      <c r="O906" s="68" t="s">
        <v>4422</v>
      </c>
      <c r="P906" s="68"/>
      <c r="Q906" s="68" t="s">
        <v>3256</v>
      </c>
      <c r="R906" s="69">
        <v>53.92</v>
      </c>
      <c r="S906" s="70">
        <v>163</v>
      </c>
      <c r="T906" s="70">
        <v>8788.9600000000009</v>
      </c>
      <c r="U906" s="67"/>
      <c r="V906" s="71"/>
      <c r="W906" s="171"/>
      <c r="X906" s="172"/>
      <c r="Y906" s="176">
        <f t="shared" si="784"/>
        <v>0</v>
      </c>
      <c r="AA906" s="192"/>
    </row>
    <row r="907" spans="2:27" hidden="1">
      <c r="B907" s="189">
        <f t="shared" si="776"/>
        <v>0</v>
      </c>
      <c r="C907" s="189">
        <f t="shared" ca="1" si="777"/>
        <v>0</v>
      </c>
      <c r="D907" s="189">
        <f t="shared" si="778"/>
        <v>0</v>
      </c>
      <c r="E907" s="189">
        <f t="shared" ca="1" si="779"/>
        <v>0</v>
      </c>
      <c r="F907" s="189">
        <f t="shared" si="780"/>
        <v>0</v>
      </c>
      <c r="G907" s="189" cm="1">
        <f t="array" aca="1" ref="G907" ca="1">OFFSET(G907,-1,,,)+1</f>
        <v>902</v>
      </c>
      <c r="H907" s="189">
        <f t="shared" si="775"/>
        <v>0</v>
      </c>
      <c r="I907" s="189">
        <f t="shared" si="781"/>
        <v>0</v>
      </c>
      <c r="J907" s="179">
        <f t="shared" si="782"/>
        <v>0</v>
      </c>
      <c r="K907" s="173"/>
      <c r="L907" s="174" t="str" cm="1">
        <f t="array" aca="1" ref="L907" ca="1">IF($K907="",OFFSET(L907,-1,,,),K907)</f>
        <v>02.15.02</v>
      </c>
      <c r="M907" s="175" t="str" cm="1">
        <f t="array" aca="1" ref="M907" ca="1">IF(OR($K907=0,$K907=""),OFFSET(M907,-1,,,),O907)</f>
        <v>TERRA VEGETAL COM AREIA</v>
      </c>
      <c r="N907" s="67" t="s">
        <v>2857</v>
      </c>
      <c r="O907" s="68" t="s">
        <v>3067</v>
      </c>
      <c r="P907" s="68"/>
      <c r="Q907" s="68" t="s">
        <v>3258</v>
      </c>
      <c r="R907" s="69">
        <v>269.60000000000002</v>
      </c>
      <c r="S907" s="70">
        <v>3.8</v>
      </c>
      <c r="T907" s="70">
        <v>1024.48</v>
      </c>
      <c r="U907" s="67" t="s">
        <v>581</v>
      </c>
      <c r="V907" s="71" t="s">
        <v>582</v>
      </c>
      <c r="W907" s="171"/>
      <c r="X907" s="172"/>
      <c r="Y907" s="176">
        <f t="shared" si="784"/>
        <v>0</v>
      </c>
      <c r="AA907" s="192"/>
    </row>
    <row r="908" spans="2:27" hidden="1">
      <c r="B908" s="189">
        <f t="shared" si="776"/>
        <v>0</v>
      </c>
      <c r="C908" s="189">
        <f t="shared" ca="1" si="777"/>
        <v>0</v>
      </c>
      <c r="D908" s="189">
        <f t="shared" si="778"/>
        <v>0</v>
      </c>
      <c r="E908" s="189">
        <f t="shared" ca="1" si="779"/>
        <v>0</v>
      </c>
      <c r="F908" s="189">
        <f t="shared" si="780"/>
        <v>0</v>
      </c>
      <c r="G908" s="189" cm="1">
        <f t="array" aca="1" ref="G908" ca="1">OFFSET(G908,-1,,,)+1</f>
        <v>903</v>
      </c>
      <c r="H908" s="189">
        <f t="shared" si="775"/>
        <v>0</v>
      </c>
      <c r="I908" s="189">
        <f t="shared" si="781"/>
        <v>0</v>
      </c>
      <c r="J908" s="179">
        <f t="shared" si="782"/>
        <v>0</v>
      </c>
      <c r="K908" s="173"/>
      <c r="L908" s="174" t="str" cm="1">
        <f t="array" aca="1" ref="L908" ca="1">IF($K908="",OFFSET(L908,-1,,,),K908)</f>
        <v>02.15.02</v>
      </c>
      <c r="M908" s="175" t="str" cm="1">
        <f t="array" aca="1" ref="M908" ca="1">IF(OR($K908=0,$K908=""),OFFSET(M908,-1,,,),O908)</f>
        <v>TERRA VEGETAL COM AREIA</v>
      </c>
      <c r="N908" s="67" t="s">
        <v>3914</v>
      </c>
      <c r="O908" s="68" t="s">
        <v>4423</v>
      </c>
      <c r="P908" s="68"/>
      <c r="Q908" s="68" t="s">
        <v>3256</v>
      </c>
      <c r="R908" s="69">
        <v>53.92</v>
      </c>
      <c r="S908" s="70">
        <v>144</v>
      </c>
      <c r="T908" s="70">
        <v>7764.4800000000005</v>
      </c>
      <c r="U908" s="67" t="s">
        <v>581</v>
      </c>
      <c r="V908" s="71" t="s">
        <v>582</v>
      </c>
      <c r="W908" s="171"/>
      <c r="X908" s="172"/>
      <c r="Y908" s="176">
        <f t="shared" si="784"/>
        <v>0</v>
      </c>
      <c r="AA908" s="192"/>
    </row>
    <row r="909" spans="2:27" hidden="1">
      <c r="B909" s="189">
        <f t="shared" si="776"/>
        <v>0</v>
      </c>
      <c r="C909" s="189">
        <f t="shared" ca="1" si="777"/>
        <v>0</v>
      </c>
      <c r="D909" s="189">
        <f t="shared" si="778"/>
        <v>0</v>
      </c>
      <c r="E909" s="189">
        <f t="shared" ca="1" si="779"/>
        <v>0</v>
      </c>
      <c r="F909" s="189">
        <f t="shared" si="780"/>
        <v>0</v>
      </c>
      <c r="G909" s="189" cm="1">
        <f t="array" aca="1" ref="G909" ca="1">OFFSET(G909,-1,,,)+1</f>
        <v>904</v>
      </c>
      <c r="H909" s="189">
        <f t="shared" si="775"/>
        <v>0</v>
      </c>
      <c r="I909" s="189">
        <f t="shared" si="781"/>
        <v>0</v>
      </c>
      <c r="J909" s="179">
        <f t="shared" si="782"/>
        <v>0</v>
      </c>
      <c r="K909" s="173" t="s">
        <v>697</v>
      </c>
      <c r="L909" s="174" t="str" cm="1">
        <f t="array" aca="1" ref="L909" ca="1">IF($K909="",OFFSET(L909,-1,,,),K909)</f>
        <v>02.16</v>
      </c>
      <c r="M909" s="175" t="str" cm="1">
        <f t="array" aca="1" ref="M909" ca="1">IF(OR($K909=0,$K909=""),OFFSET(M909,-1,,,),O909)</f>
        <v>MUROS DE DIVISA</v>
      </c>
      <c r="N909" s="67" t="s">
        <v>143</v>
      </c>
      <c r="O909" s="68" t="s">
        <v>698</v>
      </c>
      <c r="P909" s="68"/>
      <c r="Q909" s="68"/>
      <c r="R909" s="69"/>
      <c r="S909" s="70"/>
      <c r="T909" s="70">
        <v>0</v>
      </c>
      <c r="U909" s="67"/>
      <c r="V909" s="71"/>
      <c r="W909" s="171"/>
      <c r="X909" s="172"/>
      <c r="Y909" s="176">
        <f t="shared" si="784"/>
        <v>0</v>
      </c>
      <c r="AA909" s="192"/>
    </row>
    <row r="910" spans="2:27">
      <c r="B910" s="189">
        <f t="shared" si="776"/>
        <v>0</v>
      </c>
      <c r="C910" s="189">
        <f t="shared" ca="1" si="777"/>
        <v>0</v>
      </c>
      <c r="D910" s="189">
        <f t="shared" si="778"/>
        <v>0</v>
      </c>
      <c r="E910" s="189">
        <f t="shared" ca="1" si="779"/>
        <v>0</v>
      </c>
      <c r="F910" s="189">
        <f t="shared" si="780"/>
        <v>0</v>
      </c>
      <c r="G910" s="189" cm="1">
        <f t="array" aca="1" ref="G910" ca="1">OFFSET(G910,-1,,,)+1</f>
        <v>905</v>
      </c>
      <c r="H910" s="189">
        <f t="shared" si="775"/>
        <v>0</v>
      </c>
      <c r="I910" s="189">
        <f t="shared" si="781"/>
        <v>0</v>
      </c>
      <c r="J910" s="179">
        <f t="shared" si="782"/>
        <v>0</v>
      </c>
      <c r="K910" s="173" t="s">
        <v>699</v>
      </c>
      <c r="L910" s="174" t="str" cm="1">
        <f t="array" aca="1" ref="L910" ca="1">IF($K910="",OFFSET(L910,-1,,,),K910)</f>
        <v>02.16.01</v>
      </c>
      <c r="M910" s="175" t="str" cm="1">
        <f t="array" aca="1" ref="M910" ca="1">IF(OR($K910=0,$K910=""),OFFSET(M910,-1,,,),O910)</f>
        <v>TAXA MOBILIZAÇÃO DE EQUIPAMENTO PARA ESTACA STRAUSS - IDA E VOLTA</v>
      </c>
      <c r="N910" s="67" t="s">
        <v>3915</v>
      </c>
      <c r="O910" s="68" t="s">
        <v>4424</v>
      </c>
      <c r="P910" s="68"/>
      <c r="Q910" s="68" t="s">
        <v>3257</v>
      </c>
      <c r="R910" s="69">
        <v>1</v>
      </c>
      <c r="S910" s="70">
        <v>3400</v>
      </c>
      <c r="T910" s="70">
        <v>3400</v>
      </c>
      <c r="U910" s="67"/>
      <c r="V910" s="71"/>
      <c r="W910" s="171"/>
      <c r="X910" s="172"/>
      <c r="Y910" s="176">
        <f t="shared" si="784"/>
        <v>0</v>
      </c>
      <c r="AA910" s="192"/>
    </row>
    <row r="911" spans="2:27" hidden="1">
      <c r="B911" s="189">
        <f t="shared" si="776"/>
        <v>0</v>
      </c>
      <c r="C911" s="189">
        <f t="shared" ca="1" si="777"/>
        <v>0</v>
      </c>
      <c r="D911" s="189">
        <f t="shared" si="778"/>
        <v>0</v>
      </c>
      <c r="E911" s="189">
        <f t="shared" ca="1" si="779"/>
        <v>0</v>
      </c>
      <c r="F911" s="189">
        <f t="shared" si="780"/>
        <v>0</v>
      </c>
      <c r="G911" s="189" cm="1">
        <f t="array" aca="1" ref="G911" ca="1">OFFSET(G911,-1,,,)+1</f>
        <v>906</v>
      </c>
      <c r="H911" s="189">
        <f t="shared" si="775"/>
        <v>0</v>
      </c>
      <c r="I911" s="189">
        <f t="shared" si="781"/>
        <v>0</v>
      </c>
      <c r="J911" s="179">
        <f t="shared" si="782"/>
        <v>0</v>
      </c>
      <c r="K911" s="173"/>
      <c r="L911" s="174" t="str" cm="1">
        <f t="array" aca="1" ref="L911" ca="1">IF($K911="",OFFSET(L911,-1,,,),K911)</f>
        <v>02.16.01</v>
      </c>
      <c r="M911" s="175" t="str" cm="1">
        <f t="array" aca="1" ref="M911" ca="1">IF(OR($K911=0,$K911=""),OFFSET(M911,-1,,,),O911)</f>
        <v>TAXA MOBILIZAÇÃO DE EQUIPAMENTO PARA ESTACA STRAUSS - IDA E VOLTA</v>
      </c>
      <c r="N911" s="67" t="s">
        <v>3916</v>
      </c>
      <c r="O911" s="68" t="s">
        <v>4425</v>
      </c>
      <c r="P911" s="68"/>
      <c r="Q911" s="68" t="s">
        <v>3257</v>
      </c>
      <c r="R911" s="69">
        <v>1</v>
      </c>
      <c r="S911" s="70">
        <v>3400</v>
      </c>
      <c r="T911" s="70">
        <v>3400</v>
      </c>
      <c r="U911" s="67" t="s">
        <v>700</v>
      </c>
      <c r="V911" s="71" t="s">
        <v>1990</v>
      </c>
      <c r="W911" s="171"/>
      <c r="X911" s="172"/>
      <c r="Y911" s="176">
        <f t="shared" si="784"/>
        <v>0</v>
      </c>
      <c r="AA911" s="192"/>
    </row>
    <row r="912" spans="2:27">
      <c r="B912" s="189">
        <f t="shared" si="776"/>
        <v>0</v>
      </c>
      <c r="C912" s="189">
        <f t="shared" ca="1" si="777"/>
        <v>0</v>
      </c>
      <c r="D912" s="189">
        <f t="shared" si="778"/>
        <v>0</v>
      </c>
      <c r="E912" s="189">
        <f t="shared" ca="1" si="779"/>
        <v>0</v>
      </c>
      <c r="F912" s="189">
        <f t="shared" si="780"/>
        <v>0</v>
      </c>
      <c r="G912" s="189" cm="1">
        <f t="array" aca="1" ref="G912" ca="1">OFFSET(G912,-1,,,)+1</f>
        <v>907</v>
      </c>
      <c r="H912" s="189">
        <f t="shared" si="775"/>
        <v>0</v>
      </c>
      <c r="I912" s="189">
        <f t="shared" si="781"/>
        <v>0</v>
      </c>
      <c r="J912" s="179">
        <f t="shared" si="782"/>
        <v>0</v>
      </c>
      <c r="K912" s="173" t="s">
        <v>2553</v>
      </c>
      <c r="L912" s="174" t="str" cm="1">
        <f t="array" aca="1" ref="L912" ca="1">IF($K912="",OFFSET(L912,-1,,,),K912)</f>
        <v>02.16.02</v>
      </c>
      <c r="M912" s="175" t="str" cm="1">
        <f t="array" aca="1" ref="M912" ca="1">IF(OR($K912=0,$K912=""),OFFSET(M912,-1,,,),O912)</f>
        <v>ESCAVAÇÃO MECANIZADA DE ESTACA STRAUSS - Ø38CM</v>
      </c>
      <c r="N912" s="67" t="s">
        <v>3917</v>
      </c>
      <c r="O912" s="68" t="s">
        <v>4426</v>
      </c>
      <c r="P912" s="68"/>
      <c r="Q912" s="68" t="s">
        <v>3253</v>
      </c>
      <c r="R912" s="69">
        <v>360</v>
      </c>
      <c r="S912" s="70">
        <v>71.351799999999997</v>
      </c>
      <c r="T912" s="70">
        <v>25686.647999999997</v>
      </c>
      <c r="U912" s="67"/>
      <c r="V912" s="71"/>
      <c r="W912" s="171"/>
      <c r="X912" s="172"/>
      <c r="Y912" s="176">
        <f t="shared" si="784"/>
        <v>0</v>
      </c>
      <c r="AA912" s="192"/>
    </row>
    <row r="913" spans="2:27" hidden="1">
      <c r="B913" s="189">
        <f t="shared" si="776"/>
        <v>0</v>
      </c>
      <c r="C913" s="189">
        <f t="shared" ca="1" si="777"/>
        <v>0</v>
      </c>
      <c r="D913" s="189">
        <f t="shared" si="778"/>
        <v>0</v>
      </c>
      <c r="E913" s="189">
        <f t="shared" ca="1" si="779"/>
        <v>0</v>
      </c>
      <c r="F913" s="189">
        <f t="shared" si="780"/>
        <v>0</v>
      </c>
      <c r="G913" s="189" cm="1">
        <f t="array" aca="1" ref="G913" ca="1">OFFSET(G913,-1,,,)+1</f>
        <v>908</v>
      </c>
      <c r="H913" s="189">
        <f t="shared" si="775"/>
        <v>0</v>
      </c>
      <c r="I913" s="189">
        <f t="shared" si="781"/>
        <v>0</v>
      </c>
      <c r="J913" s="179">
        <f t="shared" si="782"/>
        <v>0</v>
      </c>
      <c r="K913" s="173"/>
      <c r="L913" s="174" t="str" cm="1">
        <f t="array" aca="1" ref="L913" ca="1">IF($K913="",OFFSET(L913,-1,,,),K913)</f>
        <v>02.16.02</v>
      </c>
      <c r="M913" s="175" t="str" cm="1">
        <f t="array" aca="1" ref="M913" ca="1">IF(OR($K913=0,$K913=""),OFFSET(M913,-1,,,),O913)</f>
        <v>ESCAVAÇÃO MECANIZADA DE ESTACA STRAUSS - Ø38CM</v>
      </c>
      <c r="N913" s="67" t="s">
        <v>230</v>
      </c>
      <c r="O913" s="68" t="s">
        <v>231</v>
      </c>
      <c r="P913" s="68"/>
      <c r="Q913" s="68" t="s">
        <v>3261</v>
      </c>
      <c r="R913" s="69">
        <v>36</v>
      </c>
      <c r="S913" s="70">
        <v>22.31</v>
      </c>
      <c r="T913" s="70">
        <v>803.16</v>
      </c>
      <c r="U913" s="67" t="s">
        <v>700</v>
      </c>
      <c r="V913" s="71" t="s">
        <v>1990</v>
      </c>
      <c r="W913" s="171"/>
      <c r="X913" s="172"/>
      <c r="Y913" s="176">
        <f t="shared" si="784"/>
        <v>0</v>
      </c>
      <c r="AA913" s="192"/>
    </row>
    <row r="914" spans="2:27" hidden="1">
      <c r="B914" s="189">
        <f t="shared" si="776"/>
        <v>0</v>
      </c>
      <c r="C914" s="189">
        <f t="shared" ca="1" si="777"/>
        <v>0</v>
      </c>
      <c r="D914" s="189">
        <f t="shared" si="778"/>
        <v>0</v>
      </c>
      <c r="E914" s="189">
        <f t="shared" ca="1" si="779"/>
        <v>0</v>
      </c>
      <c r="F914" s="189">
        <f t="shared" si="780"/>
        <v>0</v>
      </c>
      <c r="G914" s="189" cm="1">
        <f t="array" aca="1" ref="G914" ca="1">OFFSET(G914,-1,,,)+1</f>
        <v>909</v>
      </c>
      <c r="H914" s="189">
        <f t="shared" si="775"/>
        <v>0</v>
      </c>
      <c r="I914" s="189">
        <f t="shared" si="781"/>
        <v>0</v>
      </c>
      <c r="J914" s="179">
        <f t="shared" si="782"/>
        <v>0</v>
      </c>
      <c r="K914" s="173"/>
      <c r="L914" s="174" t="str" cm="1">
        <f t="array" aca="1" ref="L914" ca="1">IF($K914="",OFFSET(L914,-1,,,),K914)</f>
        <v>02.16.02</v>
      </c>
      <c r="M914" s="175" t="str" cm="1">
        <f t="array" aca="1" ref="M914" ca="1">IF(OR($K914=0,$K914=""),OFFSET(M914,-1,,,),O914)</f>
        <v>ESCAVAÇÃO MECANIZADA DE ESTACA STRAUSS - Ø38CM</v>
      </c>
      <c r="N914" s="67" t="s">
        <v>232</v>
      </c>
      <c r="O914" s="68" t="s">
        <v>233</v>
      </c>
      <c r="P914" s="68"/>
      <c r="Q914" s="68" t="s">
        <v>3261</v>
      </c>
      <c r="R914" s="69">
        <v>36</v>
      </c>
      <c r="S914" s="70">
        <v>0.97</v>
      </c>
      <c r="T914" s="70">
        <v>34.92</v>
      </c>
      <c r="U914" s="67" t="s">
        <v>700</v>
      </c>
      <c r="V914" s="71" t="s">
        <v>1990</v>
      </c>
      <c r="W914" s="171"/>
      <c r="X914" s="172"/>
      <c r="Y914" s="176">
        <f t="shared" si="784"/>
        <v>0</v>
      </c>
      <c r="AA914" s="192"/>
    </row>
    <row r="915" spans="2:27" hidden="1">
      <c r="B915" s="189">
        <f t="shared" si="776"/>
        <v>0</v>
      </c>
      <c r="C915" s="189">
        <f t="shared" ca="1" si="777"/>
        <v>0</v>
      </c>
      <c r="D915" s="189">
        <f t="shared" si="778"/>
        <v>0</v>
      </c>
      <c r="E915" s="189">
        <f t="shared" ca="1" si="779"/>
        <v>0</v>
      </c>
      <c r="F915" s="189">
        <f t="shared" si="780"/>
        <v>0</v>
      </c>
      <c r="G915" s="189" cm="1">
        <f t="array" aca="1" ref="G915" ca="1">OFFSET(G915,-1,,,)+1</f>
        <v>910</v>
      </c>
      <c r="H915" s="189">
        <f t="shared" si="775"/>
        <v>0</v>
      </c>
      <c r="I915" s="189">
        <f t="shared" si="781"/>
        <v>0</v>
      </c>
      <c r="J915" s="179">
        <f t="shared" si="782"/>
        <v>0</v>
      </c>
      <c r="K915" s="173"/>
      <c r="L915" s="174" t="str" cm="1">
        <f t="array" aca="1" ref="L915" ca="1">IF($K915="",OFFSET(L915,-1,,,),K915)</f>
        <v>02.16.02</v>
      </c>
      <c r="M915" s="175" t="str" cm="1">
        <f t="array" aca="1" ref="M915" ca="1">IF(OR($K915=0,$K915=""),OFFSET(M915,-1,,,),O915)</f>
        <v>ESCAVAÇÃO MECANIZADA DE ESTACA STRAUSS - Ø38CM</v>
      </c>
      <c r="N915" s="67" t="s">
        <v>234</v>
      </c>
      <c r="O915" s="68" t="s">
        <v>235</v>
      </c>
      <c r="P915" s="68"/>
      <c r="Q915" s="68" t="s">
        <v>3261</v>
      </c>
      <c r="R915" s="69">
        <v>36</v>
      </c>
      <c r="S915" s="70">
        <v>1.78</v>
      </c>
      <c r="T915" s="70">
        <v>64.08</v>
      </c>
      <c r="U915" s="67" t="s">
        <v>700</v>
      </c>
      <c r="V915" s="71" t="s">
        <v>1990</v>
      </c>
      <c r="W915" s="171"/>
      <c r="X915" s="172"/>
      <c r="Y915" s="176">
        <f t="shared" si="784"/>
        <v>0</v>
      </c>
      <c r="AA915" s="192"/>
    </row>
    <row r="916" spans="2:27" hidden="1">
      <c r="B916" s="189">
        <f t="shared" si="776"/>
        <v>0</v>
      </c>
      <c r="C916" s="189">
        <f t="shared" ca="1" si="777"/>
        <v>0</v>
      </c>
      <c r="D916" s="189">
        <f t="shared" si="778"/>
        <v>0</v>
      </c>
      <c r="E916" s="189">
        <f t="shared" ca="1" si="779"/>
        <v>0</v>
      </c>
      <c r="F916" s="189">
        <f t="shared" si="780"/>
        <v>0</v>
      </c>
      <c r="G916" s="189" cm="1">
        <f t="array" aca="1" ref="G916" ca="1">OFFSET(G916,-1,,,)+1</f>
        <v>911</v>
      </c>
      <c r="H916" s="189">
        <f t="shared" si="775"/>
        <v>0</v>
      </c>
      <c r="I916" s="189">
        <f t="shared" si="781"/>
        <v>0</v>
      </c>
      <c r="J916" s="179">
        <f t="shared" si="782"/>
        <v>0</v>
      </c>
      <c r="K916" s="173"/>
      <c r="L916" s="174" t="str" cm="1">
        <f t="array" aca="1" ref="L916" ca="1">IF($K916="",OFFSET(L916,-1,,,),K916)</f>
        <v>02.16.02</v>
      </c>
      <c r="M916" s="175" t="str" cm="1">
        <f t="array" aca="1" ref="M916" ca="1">IF(OR($K916=0,$K916=""),OFFSET(M916,-1,,,),O916)</f>
        <v>ESCAVAÇÃO MECANIZADA DE ESTACA STRAUSS - Ø38CM</v>
      </c>
      <c r="N916" s="67" t="s">
        <v>289</v>
      </c>
      <c r="O916" s="68" t="s">
        <v>290</v>
      </c>
      <c r="P916" s="68"/>
      <c r="Q916" s="68" t="s">
        <v>3256</v>
      </c>
      <c r="R916" s="69">
        <v>53.074800000000003</v>
      </c>
      <c r="S916" s="70">
        <v>60</v>
      </c>
      <c r="T916" s="70">
        <v>3184.4880000000003</v>
      </c>
      <c r="U916" s="67" t="s">
        <v>700</v>
      </c>
      <c r="V916" s="71" t="s">
        <v>1990</v>
      </c>
      <c r="W916" s="171"/>
      <c r="X916" s="172"/>
      <c r="Y916" s="176">
        <f t="shared" si="784"/>
        <v>0</v>
      </c>
      <c r="AA916" s="192"/>
    </row>
    <row r="917" spans="2:27" hidden="1">
      <c r="B917" s="189">
        <f t="shared" si="776"/>
        <v>0</v>
      </c>
      <c r="C917" s="189">
        <f t="shared" ca="1" si="777"/>
        <v>0</v>
      </c>
      <c r="D917" s="189">
        <f t="shared" si="778"/>
        <v>0</v>
      </c>
      <c r="E917" s="189">
        <f t="shared" ca="1" si="779"/>
        <v>0</v>
      </c>
      <c r="F917" s="189">
        <f t="shared" si="780"/>
        <v>0</v>
      </c>
      <c r="G917" s="189" cm="1">
        <f t="array" aca="1" ref="G917" ca="1">OFFSET(G917,-1,,,)+1</f>
        <v>912</v>
      </c>
      <c r="H917" s="189">
        <f t="shared" si="775"/>
        <v>0</v>
      </c>
      <c r="I917" s="189">
        <f t="shared" si="781"/>
        <v>0</v>
      </c>
      <c r="J917" s="179">
        <f t="shared" si="782"/>
        <v>0</v>
      </c>
      <c r="K917" s="173"/>
      <c r="L917" s="174" t="str" cm="1">
        <f t="array" aca="1" ref="L917" ca="1">IF($K917="",OFFSET(L917,-1,,,),K917)</f>
        <v>02.16.02</v>
      </c>
      <c r="M917" s="175" t="str" cm="1">
        <f t="array" aca="1" ref="M917" ca="1">IF(OR($K917=0,$K917=""),OFFSET(M917,-1,,,),O917)</f>
        <v>ESCAVAÇÃO MECANIZADA DE ESTACA STRAUSS - Ø38CM</v>
      </c>
      <c r="N917" s="67" t="s">
        <v>3918</v>
      </c>
      <c r="O917" s="68" t="s">
        <v>4427</v>
      </c>
      <c r="P917" s="68"/>
      <c r="Q917" s="68" t="s">
        <v>3253</v>
      </c>
      <c r="R917" s="69">
        <v>360</v>
      </c>
      <c r="S917" s="70">
        <v>60</v>
      </c>
      <c r="T917" s="70">
        <v>21600</v>
      </c>
      <c r="U917" s="67" t="s">
        <v>700</v>
      </c>
      <c r="V917" s="71" t="s">
        <v>1990</v>
      </c>
      <c r="W917" s="171"/>
      <c r="X917" s="172"/>
      <c r="Y917" s="176">
        <f t="shared" si="784"/>
        <v>0</v>
      </c>
      <c r="AA917" s="192"/>
    </row>
    <row r="918" spans="2:27">
      <c r="B918" s="189">
        <f t="shared" si="776"/>
        <v>0</v>
      </c>
      <c r="C918" s="189">
        <f t="shared" ca="1" si="777"/>
        <v>0</v>
      </c>
      <c r="D918" s="189">
        <f t="shared" si="778"/>
        <v>0</v>
      </c>
      <c r="E918" s="189">
        <f t="shared" ca="1" si="779"/>
        <v>0</v>
      </c>
      <c r="F918" s="189">
        <f t="shared" si="780"/>
        <v>0</v>
      </c>
      <c r="G918" s="189" cm="1">
        <f t="array" aca="1" ref="G918" ca="1">OFFSET(G918,-1,,,)+1</f>
        <v>913</v>
      </c>
      <c r="H918" s="189">
        <f t="shared" si="775"/>
        <v>0</v>
      </c>
      <c r="I918" s="189">
        <f t="shared" si="781"/>
        <v>0</v>
      </c>
      <c r="J918" s="179">
        <f t="shared" si="782"/>
        <v>0</v>
      </c>
      <c r="K918" s="173" t="s">
        <v>2554</v>
      </c>
      <c r="L918" s="174" t="str" cm="1">
        <f t="array" aca="1" ref="L918" ca="1">IF($K918="",OFFSET(L918,-1,,,),K918)</f>
        <v>02.16.03</v>
      </c>
      <c r="M918" s="175" t="str" cm="1">
        <f t="array" aca="1" ref="M918" ca="1">IF(OR($K918=0,$K918=""),OFFSET(M918,-1,,,),O918)</f>
        <v>CONCRETAGEM DE ESTACA STRAUSS COM CONCRETO VIRADO EM OBRA (25 MPA - SOBRECONSUMO: 20%)</v>
      </c>
      <c r="N918" s="67" t="s">
        <v>3919</v>
      </c>
      <c r="O918" s="68" t="s">
        <v>4428</v>
      </c>
      <c r="P918" s="68"/>
      <c r="Q918" s="68" t="s">
        <v>3256</v>
      </c>
      <c r="R918" s="69">
        <v>28.95</v>
      </c>
      <c r="S918" s="70">
        <v>691.8895</v>
      </c>
      <c r="T918" s="70">
        <v>20030.201024999998</v>
      </c>
      <c r="U918" s="67"/>
      <c r="V918" s="71"/>
      <c r="W918" s="171"/>
      <c r="X918" s="172"/>
      <c r="Y918" s="176">
        <f t="shared" si="784"/>
        <v>0</v>
      </c>
      <c r="AA918" s="192"/>
    </row>
    <row r="919" spans="2:27" hidden="1">
      <c r="B919" s="189">
        <f t="shared" si="776"/>
        <v>0</v>
      </c>
      <c r="C919" s="189">
        <f t="shared" ca="1" si="777"/>
        <v>0</v>
      </c>
      <c r="D919" s="189">
        <f t="shared" si="778"/>
        <v>0</v>
      </c>
      <c r="E919" s="189">
        <f t="shared" ca="1" si="779"/>
        <v>0</v>
      </c>
      <c r="F919" s="189">
        <f t="shared" si="780"/>
        <v>0</v>
      </c>
      <c r="G919" s="189" cm="1">
        <f t="array" aca="1" ref="G919" ca="1">OFFSET(G919,-1,,,)+1</f>
        <v>914</v>
      </c>
      <c r="H919" s="189">
        <f t="shared" si="775"/>
        <v>0</v>
      </c>
      <c r="I919" s="189">
        <f t="shared" si="781"/>
        <v>0</v>
      </c>
      <c r="J919" s="179">
        <f t="shared" si="782"/>
        <v>0</v>
      </c>
      <c r="K919" s="173"/>
      <c r="L919" s="174" t="str" cm="1">
        <f t="array" aca="1" ref="L919" ca="1">IF($K919="",OFFSET(L919,-1,,,),K919)</f>
        <v>02.16.03</v>
      </c>
      <c r="M919" s="175" t="str" cm="1">
        <f t="array" aca="1" ref="M919" ca="1">IF(OR($K919=0,$K919=""),OFFSET(M919,-1,,,),O919)</f>
        <v>CONCRETAGEM DE ESTACA STRAUSS COM CONCRETO VIRADO EM OBRA (25 MPA - SOBRECONSUMO: 20%)</v>
      </c>
      <c r="N919" s="67" t="s">
        <v>240</v>
      </c>
      <c r="O919" s="68" t="s">
        <v>179</v>
      </c>
      <c r="P919" s="68"/>
      <c r="Q919" s="68" t="s">
        <v>3255</v>
      </c>
      <c r="R919" s="69">
        <v>12402.900855</v>
      </c>
      <c r="S919" s="70">
        <v>0.75</v>
      </c>
      <c r="T919" s="70">
        <v>9302.1756412499999</v>
      </c>
      <c r="U919" s="67" t="s">
        <v>700</v>
      </c>
      <c r="V919" s="71" t="s">
        <v>1990</v>
      </c>
      <c r="W919" s="171"/>
      <c r="X919" s="172"/>
      <c r="Y919" s="176">
        <f t="shared" si="784"/>
        <v>0</v>
      </c>
      <c r="AA919" s="192"/>
    </row>
    <row r="920" spans="2:27" hidden="1">
      <c r="B920" s="189">
        <f t="shared" si="776"/>
        <v>0</v>
      </c>
      <c r="C920" s="189">
        <f t="shared" ca="1" si="777"/>
        <v>0</v>
      </c>
      <c r="D920" s="189">
        <f t="shared" si="778"/>
        <v>0</v>
      </c>
      <c r="E920" s="189">
        <f t="shared" ca="1" si="779"/>
        <v>0</v>
      </c>
      <c r="F920" s="189">
        <f t="shared" si="780"/>
        <v>0</v>
      </c>
      <c r="G920" s="189" cm="1">
        <f t="array" aca="1" ref="G920" ca="1">OFFSET(G920,-1,,,)+1</f>
        <v>915</v>
      </c>
      <c r="H920" s="189">
        <f t="shared" si="775"/>
        <v>0</v>
      </c>
      <c r="I920" s="189">
        <f t="shared" si="781"/>
        <v>0</v>
      </c>
      <c r="J920" s="179">
        <f t="shared" si="782"/>
        <v>0</v>
      </c>
      <c r="K920" s="173"/>
      <c r="L920" s="174" t="str" cm="1">
        <f t="array" aca="1" ref="L920" ca="1">IF($K920="",OFFSET(L920,-1,,,),K920)</f>
        <v>02.16.03</v>
      </c>
      <c r="M920" s="175" t="str" cm="1">
        <f t="array" aca="1" ref="M920" ca="1">IF(OR($K920=0,$K920=""),OFFSET(M920,-1,,,),O920)</f>
        <v>CONCRETAGEM DE ESTACA STRAUSS COM CONCRETO VIRADO EM OBRA (25 MPA - SOBRECONSUMO: 20%)</v>
      </c>
      <c r="N920" s="67" t="s">
        <v>180</v>
      </c>
      <c r="O920" s="68" t="s">
        <v>181</v>
      </c>
      <c r="P920" s="68"/>
      <c r="Q920" s="68" t="s">
        <v>3256</v>
      </c>
      <c r="R920" s="69">
        <v>25.510739999999998</v>
      </c>
      <c r="S920" s="70">
        <v>200</v>
      </c>
      <c r="T920" s="70">
        <v>5102.1479999999992</v>
      </c>
      <c r="U920" s="67" t="s">
        <v>700</v>
      </c>
      <c r="V920" s="71" t="s">
        <v>1990</v>
      </c>
      <c r="W920" s="171"/>
      <c r="X920" s="172"/>
      <c r="Y920" s="176">
        <f t="shared" si="784"/>
        <v>0</v>
      </c>
      <c r="AA920" s="192"/>
    </row>
    <row r="921" spans="2:27" hidden="1">
      <c r="B921" s="189">
        <f t="shared" si="776"/>
        <v>0</v>
      </c>
      <c r="C921" s="189">
        <f t="shared" ca="1" si="777"/>
        <v>0</v>
      </c>
      <c r="D921" s="189">
        <f t="shared" si="778"/>
        <v>0</v>
      </c>
      <c r="E921" s="189">
        <f t="shared" ca="1" si="779"/>
        <v>0</v>
      </c>
      <c r="F921" s="189">
        <f t="shared" si="780"/>
        <v>0</v>
      </c>
      <c r="G921" s="189" cm="1">
        <f t="array" aca="1" ref="G921" ca="1">OFFSET(G921,-1,,,)+1</f>
        <v>916</v>
      </c>
      <c r="H921" s="189">
        <f t="shared" si="775"/>
        <v>0</v>
      </c>
      <c r="I921" s="189">
        <f t="shared" si="781"/>
        <v>0</v>
      </c>
      <c r="J921" s="179">
        <f t="shared" si="782"/>
        <v>0</v>
      </c>
      <c r="K921" s="173"/>
      <c r="L921" s="174" t="str" cm="1">
        <f t="array" aca="1" ref="L921" ca="1">IF($K921="",OFFSET(L921,-1,,,),K921)</f>
        <v>02.16.03</v>
      </c>
      <c r="M921" s="175" t="str" cm="1">
        <f t="array" aca="1" ref="M921" ca="1">IF(OR($K921=0,$K921=""),OFFSET(M921,-1,,,),O921)</f>
        <v>CONCRETAGEM DE ESTACA STRAUSS COM CONCRETO VIRADO EM OBRA (25 MPA - SOBRECONSUMO: 20%)</v>
      </c>
      <c r="N921" s="67" t="s">
        <v>184</v>
      </c>
      <c r="O921" s="68" t="s">
        <v>185</v>
      </c>
      <c r="P921" s="68"/>
      <c r="Q921" s="68" t="s">
        <v>3256</v>
      </c>
      <c r="R921" s="69">
        <v>20.502389999999998</v>
      </c>
      <c r="S921" s="70">
        <v>130</v>
      </c>
      <c r="T921" s="70">
        <v>2665.3107</v>
      </c>
      <c r="U921" s="67" t="s">
        <v>700</v>
      </c>
      <c r="V921" s="71" t="s">
        <v>1990</v>
      </c>
      <c r="W921" s="171"/>
      <c r="X921" s="172"/>
      <c r="Y921" s="176">
        <f t="shared" si="784"/>
        <v>0</v>
      </c>
      <c r="AA921" s="192"/>
    </row>
    <row r="922" spans="2:27" hidden="1">
      <c r="B922" s="189">
        <f t="shared" si="776"/>
        <v>0</v>
      </c>
      <c r="C922" s="189">
        <f t="shared" ca="1" si="777"/>
        <v>0</v>
      </c>
      <c r="D922" s="189">
        <f t="shared" si="778"/>
        <v>0</v>
      </c>
      <c r="E922" s="189">
        <f t="shared" ca="1" si="779"/>
        <v>0</v>
      </c>
      <c r="F922" s="189">
        <f t="shared" si="780"/>
        <v>0</v>
      </c>
      <c r="G922" s="189" cm="1">
        <f t="array" aca="1" ref="G922" ca="1">OFFSET(G922,-1,,,)+1</f>
        <v>917</v>
      </c>
      <c r="H922" s="189">
        <f t="shared" si="775"/>
        <v>0</v>
      </c>
      <c r="I922" s="189">
        <f t="shared" si="781"/>
        <v>0</v>
      </c>
      <c r="J922" s="179">
        <f t="shared" si="782"/>
        <v>0</v>
      </c>
      <c r="K922" s="173"/>
      <c r="L922" s="174" t="str" cm="1">
        <f t="array" aca="1" ref="L922" ca="1">IF($K922="",OFFSET(L922,-1,,,),K922)</f>
        <v>02.16.03</v>
      </c>
      <c r="M922" s="175" t="str" cm="1">
        <f t="array" aca="1" ref="M922" ca="1">IF(OR($K922=0,$K922=""),OFFSET(M922,-1,,,),O922)</f>
        <v>CONCRETAGEM DE ESTACA STRAUSS COM CONCRETO VIRADO EM OBRA (25 MPA - SOBRECONSUMO: 20%)</v>
      </c>
      <c r="N922" s="67" t="s">
        <v>230</v>
      </c>
      <c r="O922" s="68" t="s">
        <v>231</v>
      </c>
      <c r="P922" s="68"/>
      <c r="Q922" s="68" t="s">
        <v>3261</v>
      </c>
      <c r="R922" s="69">
        <v>75.081824999999995</v>
      </c>
      <c r="S922" s="70">
        <v>22.31</v>
      </c>
      <c r="T922" s="70">
        <v>1675.0755157499998</v>
      </c>
      <c r="U922" s="67" t="s">
        <v>700</v>
      </c>
      <c r="V922" s="71" t="s">
        <v>1990</v>
      </c>
      <c r="W922" s="171"/>
      <c r="X922" s="172"/>
      <c r="Y922" s="176">
        <f t="shared" si="784"/>
        <v>0</v>
      </c>
      <c r="AA922" s="192"/>
    </row>
    <row r="923" spans="2:27" hidden="1">
      <c r="B923" s="189">
        <f t="shared" si="776"/>
        <v>0</v>
      </c>
      <c r="C923" s="189">
        <f t="shared" ca="1" si="777"/>
        <v>0</v>
      </c>
      <c r="D923" s="189">
        <f t="shared" si="778"/>
        <v>0</v>
      </c>
      <c r="E923" s="189">
        <f t="shared" ca="1" si="779"/>
        <v>0</v>
      </c>
      <c r="F923" s="189">
        <f t="shared" si="780"/>
        <v>0</v>
      </c>
      <c r="G923" s="189" cm="1">
        <f t="array" aca="1" ref="G923" ca="1">OFFSET(G923,-1,,,)+1</f>
        <v>918</v>
      </c>
      <c r="H923" s="189">
        <f t="shared" si="775"/>
        <v>0</v>
      </c>
      <c r="I923" s="189">
        <f t="shared" si="781"/>
        <v>0</v>
      </c>
      <c r="J923" s="179">
        <f t="shared" si="782"/>
        <v>0</v>
      </c>
      <c r="K923" s="173"/>
      <c r="L923" s="174" t="str" cm="1">
        <f t="array" aca="1" ref="L923" ca="1">IF($K923="",OFFSET(L923,-1,,,),K923)</f>
        <v>02.16.03</v>
      </c>
      <c r="M923" s="175" t="str" cm="1">
        <f t="array" aca="1" ref="M923" ca="1">IF(OR($K923=0,$K923=""),OFFSET(M923,-1,,,),O923)</f>
        <v>CONCRETAGEM DE ESTACA STRAUSS COM CONCRETO VIRADO EM OBRA (25 MPA - SOBRECONSUMO: 20%)</v>
      </c>
      <c r="N923" s="67" t="s">
        <v>236</v>
      </c>
      <c r="O923" s="68" t="s">
        <v>237</v>
      </c>
      <c r="P923" s="68"/>
      <c r="Q923" s="68" t="s">
        <v>3262</v>
      </c>
      <c r="R923" s="69">
        <v>47.347724999999997</v>
      </c>
      <c r="S923" s="70">
        <v>27.15</v>
      </c>
      <c r="T923" s="70">
        <v>1285.4907337499999</v>
      </c>
      <c r="U923" s="67" t="s">
        <v>700</v>
      </c>
      <c r="V923" s="71" t="s">
        <v>1990</v>
      </c>
      <c r="W923" s="171"/>
      <c r="X923" s="172"/>
      <c r="Y923" s="176">
        <f t="shared" si="784"/>
        <v>0</v>
      </c>
      <c r="AA923" s="192"/>
    </row>
    <row r="924" spans="2:27">
      <c r="B924" s="189">
        <f t="shared" si="776"/>
        <v>0</v>
      </c>
      <c r="C924" s="189">
        <f t="shared" ca="1" si="777"/>
        <v>0</v>
      </c>
      <c r="D924" s="189">
        <f t="shared" si="778"/>
        <v>0</v>
      </c>
      <c r="E924" s="189">
        <f t="shared" ca="1" si="779"/>
        <v>0</v>
      </c>
      <c r="F924" s="189">
        <f t="shared" si="780"/>
        <v>0</v>
      </c>
      <c r="G924" s="189" cm="1">
        <f t="array" aca="1" ref="G924" ca="1">OFFSET(G924,-1,,,)+1</f>
        <v>919</v>
      </c>
      <c r="H924" s="189">
        <f t="shared" si="775"/>
        <v>0</v>
      </c>
      <c r="I924" s="189">
        <f t="shared" si="781"/>
        <v>0</v>
      </c>
      <c r="J924" s="179">
        <f t="shared" si="782"/>
        <v>0</v>
      </c>
      <c r="K924" s="173" t="s">
        <v>2555</v>
      </c>
      <c r="L924" s="174" t="str" cm="1">
        <f t="array" aca="1" ref="L924" ca="1">IF($K924="",OFFSET(L924,-1,,,),K924)</f>
        <v>02.16.04</v>
      </c>
      <c r="M924" s="175" t="str" cm="1">
        <f t="array" aca="1" ref="M924" ca="1">IF(OR($K924=0,$K924=""),OFFSET(M924,-1,,,),O924)</f>
        <v>AÇO CA50 6,30MM - CORTADO, DOBRADO E ARMADO PARA ESTACAS</v>
      </c>
      <c r="N924" s="67" t="s">
        <v>619</v>
      </c>
      <c r="O924" s="68" t="s">
        <v>4429</v>
      </c>
      <c r="P924" s="68"/>
      <c r="Q924" s="68" t="s">
        <v>3255</v>
      </c>
      <c r="R924" s="69">
        <v>171.98</v>
      </c>
      <c r="S924" s="70">
        <v>10.593400000000001</v>
      </c>
      <c r="T924" s="70">
        <v>1821.852932</v>
      </c>
      <c r="U924" s="67"/>
      <c r="V924" s="71"/>
      <c r="W924" s="171"/>
      <c r="X924" s="172"/>
      <c r="Y924" s="176">
        <f t="shared" si="784"/>
        <v>0</v>
      </c>
      <c r="AA924" s="192"/>
    </row>
    <row r="925" spans="2:27" hidden="1">
      <c r="B925" s="189">
        <f t="shared" si="776"/>
        <v>0</v>
      </c>
      <c r="C925" s="189">
        <f t="shared" ca="1" si="777"/>
        <v>0</v>
      </c>
      <c r="D925" s="189">
        <f t="shared" si="778"/>
        <v>0</v>
      </c>
      <c r="E925" s="189">
        <f t="shared" ca="1" si="779"/>
        <v>0</v>
      </c>
      <c r="F925" s="189">
        <f t="shared" si="780"/>
        <v>0</v>
      </c>
      <c r="G925" s="189" cm="1">
        <f t="array" aca="1" ref="G925" ca="1">OFFSET(G925,-1,,,)+1</f>
        <v>920</v>
      </c>
      <c r="H925" s="189">
        <f t="shared" si="775"/>
        <v>0</v>
      </c>
      <c r="I925" s="189">
        <f t="shared" si="781"/>
        <v>0</v>
      </c>
      <c r="J925" s="179">
        <f t="shared" si="782"/>
        <v>0</v>
      </c>
      <c r="K925" s="173"/>
      <c r="L925" s="174" t="str" cm="1">
        <f t="array" aca="1" ref="L925" ca="1">IF($K925="",OFFSET(L925,-1,,,),K925)</f>
        <v>02.16.04</v>
      </c>
      <c r="M925" s="175" t="str" cm="1">
        <f t="array" aca="1" ref="M925" ca="1">IF(OR($K925=0,$K925=""),OFFSET(M925,-1,,,),O925)</f>
        <v>AÇO CA50 6,30MM - CORTADO, DOBRADO E ARMADO PARA ESTACAS</v>
      </c>
      <c r="N925" s="67" t="s">
        <v>306</v>
      </c>
      <c r="O925" s="68" t="s">
        <v>307</v>
      </c>
      <c r="P925" s="68"/>
      <c r="Q925" s="68" t="s">
        <v>3255</v>
      </c>
      <c r="R925" s="69">
        <v>10.528616</v>
      </c>
      <c r="S925" s="70">
        <v>11</v>
      </c>
      <c r="T925" s="70">
        <v>115.81477599999999</v>
      </c>
      <c r="U925" s="67" t="s">
        <v>700</v>
      </c>
      <c r="V925" s="71" t="s">
        <v>1990</v>
      </c>
      <c r="W925" s="171"/>
      <c r="X925" s="172"/>
      <c r="Y925" s="176">
        <f t="shared" si="784"/>
        <v>0</v>
      </c>
      <c r="AA925" s="192"/>
    </row>
    <row r="926" spans="2:27" hidden="1">
      <c r="B926" s="189">
        <f t="shared" si="776"/>
        <v>0</v>
      </c>
      <c r="C926" s="189">
        <f t="shared" ca="1" si="777"/>
        <v>0</v>
      </c>
      <c r="D926" s="189">
        <f t="shared" si="778"/>
        <v>0</v>
      </c>
      <c r="E926" s="189">
        <f t="shared" ca="1" si="779"/>
        <v>0</v>
      </c>
      <c r="F926" s="189">
        <f t="shared" si="780"/>
        <v>0</v>
      </c>
      <c r="G926" s="189" cm="1">
        <f t="array" aca="1" ref="G926" ca="1">OFFSET(G926,-1,,,)+1</f>
        <v>921</v>
      </c>
      <c r="H926" s="189">
        <f t="shared" si="775"/>
        <v>0</v>
      </c>
      <c r="I926" s="189">
        <f t="shared" si="781"/>
        <v>0</v>
      </c>
      <c r="J926" s="179">
        <f t="shared" si="782"/>
        <v>0</v>
      </c>
      <c r="K926" s="173"/>
      <c r="L926" s="174" t="str" cm="1">
        <f t="array" aca="1" ref="L926" ca="1">IF($K926="",OFFSET(L926,-1,,,),K926)</f>
        <v>02.16.04</v>
      </c>
      <c r="M926" s="175" t="str" cm="1">
        <f t="array" aca="1" ref="M926" ca="1">IF(OR($K926=0,$K926=""),OFFSET(M926,-1,,,),O926)</f>
        <v>AÇO CA50 6,30MM - CORTADO, DOBRADO E ARMADO PARA ESTACAS</v>
      </c>
      <c r="N926" s="67" t="s">
        <v>448</v>
      </c>
      <c r="O926" s="68" t="s">
        <v>449</v>
      </c>
      <c r="P926" s="68"/>
      <c r="Q926" s="68" t="s">
        <v>3255</v>
      </c>
      <c r="R926" s="69">
        <v>189.178</v>
      </c>
      <c r="S926" s="70">
        <v>6</v>
      </c>
      <c r="T926" s="70">
        <v>1135.068</v>
      </c>
      <c r="U926" s="67" t="s">
        <v>700</v>
      </c>
      <c r="V926" s="71" t="s">
        <v>1990</v>
      </c>
      <c r="W926" s="171"/>
      <c r="X926" s="172"/>
      <c r="Y926" s="176">
        <f t="shared" si="784"/>
        <v>0</v>
      </c>
      <c r="AA926" s="192"/>
    </row>
    <row r="927" spans="2:27" hidden="1">
      <c r="B927" s="189">
        <f t="shared" si="776"/>
        <v>0</v>
      </c>
      <c r="C927" s="189">
        <f t="shared" ca="1" si="777"/>
        <v>0</v>
      </c>
      <c r="D927" s="189">
        <f t="shared" si="778"/>
        <v>0</v>
      </c>
      <c r="E927" s="189">
        <f t="shared" ca="1" si="779"/>
        <v>0</v>
      </c>
      <c r="F927" s="189">
        <f t="shared" si="780"/>
        <v>0</v>
      </c>
      <c r="G927" s="189" cm="1">
        <f t="array" aca="1" ref="G927" ca="1">OFFSET(G927,-1,,,)+1</f>
        <v>922</v>
      </c>
      <c r="H927" s="189">
        <f t="shared" si="775"/>
        <v>0</v>
      </c>
      <c r="I927" s="189">
        <f t="shared" si="781"/>
        <v>0</v>
      </c>
      <c r="J927" s="179">
        <f t="shared" si="782"/>
        <v>0</v>
      </c>
      <c r="K927" s="173"/>
      <c r="L927" s="174" t="str" cm="1">
        <f t="array" aca="1" ref="L927" ca="1">IF($K927="",OFFSET(L927,-1,,,),K927)</f>
        <v>02.16.04</v>
      </c>
      <c r="M927" s="175" t="str" cm="1">
        <f t="array" aca="1" ref="M927" ca="1">IF(OR($K927=0,$K927=""),OFFSET(M927,-1,,,),O927)</f>
        <v>AÇO CA50 6,30MM - CORTADO, DOBRADO E ARMADO PARA ESTACAS</v>
      </c>
      <c r="N927" s="67" t="s">
        <v>403</v>
      </c>
      <c r="O927" s="68" t="s">
        <v>404</v>
      </c>
      <c r="P927" s="68"/>
      <c r="Q927" s="68" t="s">
        <v>3255</v>
      </c>
      <c r="R927" s="69">
        <v>171.98</v>
      </c>
      <c r="S927" s="70">
        <v>2.5499999999999998</v>
      </c>
      <c r="T927" s="70">
        <v>438.54899999999992</v>
      </c>
      <c r="U927" s="67" t="s">
        <v>700</v>
      </c>
      <c r="V927" s="71" t="s">
        <v>1990</v>
      </c>
      <c r="W927" s="171"/>
      <c r="X927" s="172"/>
      <c r="Y927" s="176">
        <f t="shared" si="784"/>
        <v>0</v>
      </c>
      <c r="AA927" s="192"/>
    </row>
    <row r="928" spans="2:27" hidden="1">
      <c r="B928" s="189">
        <f t="shared" si="776"/>
        <v>0</v>
      </c>
      <c r="C928" s="189">
        <f t="shared" ca="1" si="777"/>
        <v>0</v>
      </c>
      <c r="D928" s="189">
        <f t="shared" si="778"/>
        <v>0</v>
      </c>
      <c r="E928" s="189">
        <f t="shared" ca="1" si="779"/>
        <v>0</v>
      </c>
      <c r="F928" s="189">
        <f t="shared" si="780"/>
        <v>0</v>
      </c>
      <c r="G928" s="189" cm="1">
        <f t="array" aca="1" ref="G928" ca="1">OFFSET(G928,-1,,,)+1</f>
        <v>923</v>
      </c>
      <c r="H928" s="189">
        <f t="shared" si="775"/>
        <v>0</v>
      </c>
      <c r="I928" s="189">
        <f t="shared" si="781"/>
        <v>0</v>
      </c>
      <c r="J928" s="179">
        <f t="shared" si="782"/>
        <v>0</v>
      </c>
      <c r="K928" s="173"/>
      <c r="L928" s="174" t="str" cm="1">
        <f t="array" aca="1" ref="L928" ca="1">IF($K928="",OFFSET(L928,-1,,,),K928)</f>
        <v>02.16.04</v>
      </c>
      <c r="M928" s="175" t="str" cm="1">
        <f t="array" aca="1" ref="M928" ca="1">IF(OR($K928=0,$K928=""),OFFSET(M928,-1,,,),O928)</f>
        <v>AÇO CA50 6,30MM - CORTADO, DOBRADO E ARMADO PARA ESTACAS</v>
      </c>
      <c r="N928" s="67" t="s">
        <v>450</v>
      </c>
      <c r="O928" s="68" t="s">
        <v>451</v>
      </c>
      <c r="P928" s="68"/>
      <c r="Q928" s="68" t="s">
        <v>3255</v>
      </c>
      <c r="R928" s="69">
        <v>189.178</v>
      </c>
      <c r="S928" s="70">
        <v>0.7</v>
      </c>
      <c r="T928" s="70">
        <v>132.4246</v>
      </c>
      <c r="U928" s="67" t="s">
        <v>700</v>
      </c>
      <c r="V928" s="71" t="s">
        <v>1990</v>
      </c>
      <c r="W928" s="171"/>
      <c r="X928" s="172"/>
      <c r="Y928" s="176">
        <f t="shared" si="784"/>
        <v>0</v>
      </c>
      <c r="AA928" s="192"/>
    </row>
    <row r="929" spans="2:27">
      <c r="B929" s="189">
        <f t="shared" si="776"/>
        <v>0</v>
      </c>
      <c r="C929" s="189">
        <f t="shared" ca="1" si="777"/>
        <v>0</v>
      </c>
      <c r="D929" s="189">
        <f t="shared" si="778"/>
        <v>0</v>
      </c>
      <c r="E929" s="189">
        <f t="shared" ca="1" si="779"/>
        <v>0</v>
      </c>
      <c r="F929" s="189">
        <f t="shared" si="780"/>
        <v>0</v>
      </c>
      <c r="G929" s="189" cm="1">
        <f t="array" aca="1" ref="G929" ca="1">OFFSET(G929,-1,,,)+1</f>
        <v>924</v>
      </c>
      <c r="H929" s="189">
        <f t="shared" si="775"/>
        <v>0</v>
      </c>
      <c r="I929" s="189">
        <f t="shared" si="781"/>
        <v>0</v>
      </c>
      <c r="J929" s="179">
        <f t="shared" si="782"/>
        <v>0</v>
      </c>
      <c r="K929" s="173" t="s">
        <v>2556</v>
      </c>
      <c r="L929" s="174" t="str" cm="1">
        <f t="array" aca="1" ref="L929" ca="1">IF($K929="",OFFSET(L929,-1,,,),K929)</f>
        <v>02.16.05</v>
      </c>
      <c r="M929" s="175" t="str" cm="1">
        <f t="array" aca="1" ref="M929" ca="1">IF(OR($K929=0,$K929=""),OFFSET(M929,-1,,,),O929)</f>
        <v>AÇO CA50 10,00MM - CORTADO, DOBRADO E ARMADO PARA ESTACAS</v>
      </c>
      <c r="N929" s="67" t="s">
        <v>2913</v>
      </c>
      <c r="O929" s="68" t="s">
        <v>4430</v>
      </c>
      <c r="P929" s="68"/>
      <c r="Q929" s="68" t="s">
        <v>3255</v>
      </c>
      <c r="R929" s="69">
        <v>799.63</v>
      </c>
      <c r="S929" s="70">
        <v>9.5234000000000005</v>
      </c>
      <c r="T929" s="70">
        <v>7615.1963420000002</v>
      </c>
      <c r="U929" s="67"/>
      <c r="V929" s="71"/>
      <c r="W929" s="171"/>
      <c r="X929" s="172"/>
      <c r="Y929" s="176">
        <f t="shared" si="784"/>
        <v>0</v>
      </c>
      <c r="AA929" s="192"/>
    </row>
    <row r="930" spans="2:27" hidden="1">
      <c r="B930" s="189">
        <f t="shared" si="776"/>
        <v>0</v>
      </c>
      <c r="C930" s="189">
        <f t="shared" ca="1" si="777"/>
        <v>0</v>
      </c>
      <c r="D930" s="189">
        <f t="shared" si="778"/>
        <v>0</v>
      </c>
      <c r="E930" s="189">
        <f t="shared" ca="1" si="779"/>
        <v>0</v>
      </c>
      <c r="F930" s="189">
        <f t="shared" si="780"/>
        <v>0</v>
      </c>
      <c r="G930" s="189" cm="1">
        <f t="array" aca="1" ref="G930" ca="1">OFFSET(G930,-1,,,)+1</f>
        <v>925</v>
      </c>
      <c r="H930" s="189">
        <f t="shared" si="775"/>
        <v>0</v>
      </c>
      <c r="I930" s="189">
        <f t="shared" si="781"/>
        <v>0</v>
      </c>
      <c r="J930" s="179">
        <f t="shared" si="782"/>
        <v>0</v>
      </c>
      <c r="K930" s="173"/>
      <c r="L930" s="174" t="str" cm="1">
        <f t="array" aca="1" ref="L930" ca="1">IF($K930="",OFFSET(L930,-1,,,),K930)</f>
        <v>02.16.05</v>
      </c>
      <c r="M930" s="175" t="str" cm="1">
        <f t="array" aca="1" ref="M930" ca="1">IF(OR($K930=0,$K930=""),OFFSET(M930,-1,,,),O930)</f>
        <v>AÇO CA50 10,00MM - CORTADO, DOBRADO E ARMADO PARA ESTACAS</v>
      </c>
      <c r="N930" s="67" t="s">
        <v>306</v>
      </c>
      <c r="O930" s="68" t="s">
        <v>307</v>
      </c>
      <c r="P930" s="68"/>
      <c r="Q930" s="68" t="s">
        <v>3255</v>
      </c>
      <c r="R930" s="69">
        <v>48.953349000000003</v>
      </c>
      <c r="S930" s="70">
        <v>11</v>
      </c>
      <c r="T930" s="70">
        <v>538.48683900000003</v>
      </c>
      <c r="U930" s="67" t="s">
        <v>700</v>
      </c>
      <c r="V930" s="71" t="s">
        <v>1990</v>
      </c>
      <c r="W930" s="171"/>
      <c r="X930" s="172"/>
      <c r="Y930" s="176">
        <f t="shared" si="784"/>
        <v>0</v>
      </c>
      <c r="AA930" s="192"/>
    </row>
    <row r="931" spans="2:27" hidden="1">
      <c r="B931" s="189">
        <f t="shared" si="776"/>
        <v>0</v>
      </c>
      <c r="C931" s="189">
        <f t="shared" ca="1" si="777"/>
        <v>0</v>
      </c>
      <c r="D931" s="189">
        <f t="shared" si="778"/>
        <v>0</v>
      </c>
      <c r="E931" s="189">
        <f t="shared" ca="1" si="779"/>
        <v>0</v>
      </c>
      <c r="F931" s="189">
        <f t="shared" si="780"/>
        <v>0</v>
      </c>
      <c r="G931" s="189" cm="1">
        <f t="array" aca="1" ref="G931" ca="1">OFFSET(G931,-1,,,)+1</f>
        <v>926</v>
      </c>
      <c r="H931" s="189">
        <f t="shared" si="775"/>
        <v>0</v>
      </c>
      <c r="I931" s="189">
        <f t="shared" si="781"/>
        <v>0</v>
      </c>
      <c r="J931" s="179">
        <f t="shared" si="782"/>
        <v>0</v>
      </c>
      <c r="K931" s="173"/>
      <c r="L931" s="174" t="str" cm="1">
        <f t="array" aca="1" ref="L931" ca="1">IF($K931="",OFFSET(L931,-1,,,),K931)</f>
        <v>02.16.05</v>
      </c>
      <c r="M931" s="175" t="str" cm="1">
        <f t="array" aca="1" ref="M931" ca="1">IF(OR($K931=0,$K931=""),OFFSET(M931,-1,,,),O931)</f>
        <v>AÇO CA50 10,00MM - CORTADO, DOBRADO E ARMADO PARA ESTACAS</v>
      </c>
      <c r="N931" s="67" t="s">
        <v>320</v>
      </c>
      <c r="O931" s="68" t="s">
        <v>321</v>
      </c>
      <c r="P931" s="68"/>
      <c r="Q931" s="68" t="s">
        <v>3255</v>
      </c>
      <c r="R931" s="69">
        <v>799.63</v>
      </c>
      <c r="S931" s="70">
        <v>5.6</v>
      </c>
      <c r="T931" s="70">
        <v>4477.9279999999999</v>
      </c>
      <c r="U931" s="67" t="s">
        <v>700</v>
      </c>
      <c r="V931" s="71" t="s">
        <v>1990</v>
      </c>
      <c r="W931" s="171"/>
      <c r="X931" s="172"/>
      <c r="Y931" s="176">
        <f t="shared" si="784"/>
        <v>0</v>
      </c>
      <c r="AA931" s="192"/>
    </row>
    <row r="932" spans="2:27" hidden="1">
      <c r="B932" s="189">
        <f t="shared" si="776"/>
        <v>0</v>
      </c>
      <c r="C932" s="189">
        <f t="shared" ca="1" si="777"/>
        <v>0</v>
      </c>
      <c r="D932" s="189">
        <f t="shared" si="778"/>
        <v>0</v>
      </c>
      <c r="E932" s="189">
        <f t="shared" ca="1" si="779"/>
        <v>0</v>
      </c>
      <c r="F932" s="189">
        <f t="shared" si="780"/>
        <v>0</v>
      </c>
      <c r="G932" s="189" cm="1">
        <f t="array" aca="1" ref="G932" ca="1">OFFSET(G932,-1,,,)+1</f>
        <v>927</v>
      </c>
      <c r="H932" s="189">
        <f t="shared" ref="H932:H993" si="785">IF(OR($K932=0,$K932=""),$W932,0)</f>
        <v>0</v>
      </c>
      <c r="I932" s="189">
        <f t="shared" si="781"/>
        <v>0</v>
      </c>
      <c r="J932" s="179">
        <f t="shared" si="782"/>
        <v>0</v>
      </c>
      <c r="K932" s="173"/>
      <c r="L932" s="174" t="str" cm="1">
        <f t="array" aca="1" ref="L932" ca="1">IF($K932="",OFFSET(L932,-1,,,),K932)</f>
        <v>02.16.05</v>
      </c>
      <c r="M932" s="175" t="str" cm="1">
        <f t="array" aca="1" ref="M932" ca="1">IF(OR($K932=0,$K932=""),OFFSET(M932,-1,,,),O932)</f>
        <v>AÇO CA50 10,00MM - CORTADO, DOBRADO E ARMADO PARA ESTACAS</v>
      </c>
      <c r="N932" s="67" t="s">
        <v>403</v>
      </c>
      <c r="O932" s="68" t="s">
        <v>404</v>
      </c>
      <c r="P932" s="68"/>
      <c r="Q932" s="68" t="s">
        <v>3255</v>
      </c>
      <c r="R932" s="69">
        <v>799.63</v>
      </c>
      <c r="S932" s="70">
        <v>2.5499999999999998</v>
      </c>
      <c r="T932" s="70">
        <v>2039.0564999999999</v>
      </c>
      <c r="U932" s="67" t="s">
        <v>700</v>
      </c>
      <c r="V932" s="71" t="s">
        <v>1990</v>
      </c>
      <c r="W932" s="171"/>
      <c r="X932" s="172"/>
      <c r="Y932" s="176">
        <f t="shared" si="784"/>
        <v>0</v>
      </c>
      <c r="AA932" s="192"/>
    </row>
    <row r="933" spans="2:27" hidden="1">
      <c r="B933" s="189">
        <f t="shared" ref="B933:B994" si="786">IF(J933=0,0,U933)</f>
        <v>0</v>
      </c>
      <c r="C933" s="189">
        <f t="shared" ref="C933:C994" ca="1" si="787">IF(OR(J933=0,I933=0),0,IF(_xlfn.IFNA(MATCH(B933,OFFSET($B$5,,,$G933,),),0)&gt;0,0,MAX(OFFSET($C$5,,,$G933,))+1))</f>
        <v>0</v>
      </c>
      <c r="D933" s="189">
        <f t="shared" ref="D933:D994" si="788">IF(J933=0,0,N933&amp;"-"&amp;U933)</f>
        <v>0</v>
      </c>
      <c r="E933" s="189">
        <f t="shared" ref="E933:E994" ca="1" si="789">IF(OR(J933=0,I933=0),0,IF(_xlfn.IFNA(MATCH(D933,OFFSET($D$5,,,$G933,),),0)&gt;0,0,_xlfn.MAXIFS(OFFSET($E$5,,,$G933,),OFFSET($J$5,,,$G933,),J933)+1))</f>
        <v>0</v>
      </c>
      <c r="F933" s="189">
        <f t="shared" ref="F933:F994" si="790">IF(J933=0,0,E933&amp;"-"&amp;N933)</f>
        <v>0</v>
      </c>
      <c r="G933" s="189" cm="1">
        <f t="array" aca="1" ref="G933" ca="1">OFFSET(G933,-1,,,)+1</f>
        <v>928</v>
      </c>
      <c r="H933" s="189">
        <f t="shared" si="785"/>
        <v>0</v>
      </c>
      <c r="I933" s="189">
        <f t="shared" ref="I933:I994" si="791">H933*R933</f>
        <v>0</v>
      </c>
      <c r="J933" s="179">
        <f t="shared" ref="J933:J994" si="792">IF(AND(I933&lt;&gt;0,OR(K933=0,K933="")),N933&amp;" - Mapa",0)</f>
        <v>0</v>
      </c>
      <c r="K933" s="173"/>
      <c r="L933" s="174" t="str" cm="1">
        <f t="array" aca="1" ref="L933" ca="1">IF($K933="",OFFSET(L933,-1,,,),K933)</f>
        <v>02.16.05</v>
      </c>
      <c r="M933" s="175" t="str" cm="1">
        <f t="array" aca="1" ref="M933" ca="1">IF(OR($K933=0,$K933=""),OFFSET(M933,-1,,,),O933)</f>
        <v>AÇO CA50 10,00MM - CORTADO, DOBRADO E ARMADO PARA ESTACAS</v>
      </c>
      <c r="N933" s="67" t="s">
        <v>322</v>
      </c>
      <c r="O933" s="68" t="s">
        <v>323</v>
      </c>
      <c r="P933" s="68"/>
      <c r="Q933" s="68" t="s">
        <v>3255</v>
      </c>
      <c r="R933" s="69">
        <v>799.63</v>
      </c>
      <c r="S933" s="70">
        <v>0.7</v>
      </c>
      <c r="T933" s="70">
        <v>559.74099999999999</v>
      </c>
      <c r="U933" s="67" t="s">
        <v>700</v>
      </c>
      <c r="V933" s="71" t="s">
        <v>1990</v>
      </c>
      <c r="W933" s="171"/>
      <c r="X933" s="172"/>
      <c r="Y933" s="176">
        <f t="shared" si="784"/>
        <v>0</v>
      </c>
      <c r="AA933" s="192"/>
    </row>
    <row r="934" spans="2:27">
      <c r="B934" s="189">
        <f t="shared" si="786"/>
        <v>0</v>
      </c>
      <c r="C934" s="189">
        <f t="shared" ca="1" si="787"/>
        <v>0</v>
      </c>
      <c r="D934" s="189">
        <f t="shared" si="788"/>
        <v>0</v>
      </c>
      <c r="E934" s="189">
        <f t="shared" ca="1" si="789"/>
        <v>0</v>
      </c>
      <c r="F934" s="189">
        <f t="shared" si="790"/>
        <v>0</v>
      </c>
      <c r="G934" s="189" cm="1">
        <f t="array" aca="1" ref="G934" ca="1">OFFSET(G934,-1,,,)+1</f>
        <v>929</v>
      </c>
      <c r="H934" s="189">
        <f t="shared" si="785"/>
        <v>0</v>
      </c>
      <c r="I934" s="189">
        <f t="shared" si="791"/>
        <v>0</v>
      </c>
      <c r="J934" s="179">
        <f t="shared" si="792"/>
        <v>0</v>
      </c>
      <c r="K934" s="173" t="s">
        <v>2557</v>
      </c>
      <c r="L934" s="174" t="str" cm="1">
        <f t="array" aca="1" ref="L934" ca="1">IF($K934="",OFFSET(L934,-1,,,),K934)</f>
        <v>02.16.06</v>
      </c>
      <c r="M934" s="175" t="str" cm="1">
        <f t="array" aca="1" ref="M934" ca="1">IF(OR($K934=0,$K934=""),OFFSET(M934,-1,,,),O934)</f>
        <v>ARRASAMENTO DE CABEÇA DE ESTACA DE 40CM - (NBR 6122)</v>
      </c>
      <c r="N934" s="67" t="s">
        <v>3840</v>
      </c>
      <c r="O934" s="68" t="s">
        <v>4283</v>
      </c>
      <c r="P934" s="68"/>
      <c r="Q934" s="68" t="s">
        <v>3260</v>
      </c>
      <c r="R934" s="69">
        <v>72</v>
      </c>
      <c r="S934" s="70">
        <v>220</v>
      </c>
      <c r="T934" s="70">
        <v>15840</v>
      </c>
      <c r="U934" s="67"/>
      <c r="V934" s="71"/>
      <c r="W934" s="171"/>
      <c r="X934" s="172"/>
      <c r="Y934" s="176">
        <f t="shared" si="784"/>
        <v>0</v>
      </c>
      <c r="AA934" s="192"/>
    </row>
    <row r="935" spans="2:27" hidden="1">
      <c r="B935" s="189">
        <f t="shared" si="786"/>
        <v>0</v>
      </c>
      <c r="C935" s="189">
        <f t="shared" ca="1" si="787"/>
        <v>0</v>
      </c>
      <c r="D935" s="189">
        <f t="shared" si="788"/>
        <v>0</v>
      </c>
      <c r="E935" s="189">
        <f t="shared" ca="1" si="789"/>
        <v>0</v>
      </c>
      <c r="F935" s="189">
        <f t="shared" si="790"/>
        <v>0</v>
      </c>
      <c r="G935" s="189" cm="1">
        <f t="array" aca="1" ref="G935" ca="1">OFFSET(G935,-1,,,)+1</f>
        <v>930</v>
      </c>
      <c r="H935" s="189">
        <f t="shared" si="785"/>
        <v>0</v>
      </c>
      <c r="I935" s="189">
        <f t="shared" si="791"/>
        <v>0</v>
      </c>
      <c r="J935" s="179">
        <f t="shared" si="792"/>
        <v>0</v>
      </c>
      <c r="K935" s="173"/>
      <c r="L935" s="174" t="str" cm="1">
        <f t="array" aca="1" ref="L935" ca="1">IF($K935="",OFFSET(L935,-1,,,),K935)</f>
        <v>02.16.06</v>
      </c>
      <c r="M935" s="175" t="str" cm="1">
        <f t="array" aca="1" ref="M935" ca="1">IF(OR($K935=0,$K935=""),OFFSET(M935,-1,,,),O935)</f>
        <v>ARRASAMENTO DE CABEÇA DE ESTACA DE 40CM - (NBR 6122)</v>
      </c>
      <c r="N935" s="67" t="s">
        <v>3841</v>
      </c>
      <c r="O935" s="68" t="s">
        <v>4284</v>
      </c>
      <c r="P935" s="68"/>
      <c r="Q935" s="68" t="s">
        <v>3260</v>
      </c>
      <c r="R935" s="69">
        <v>72</v>
      </c>
      <c r="S935" s="70">
        <v>220</v>
      </c>
      <c r="T935" s="70">
        <v>15840</v>
      </c>
      <c r="U935" s="67" t="s">
        <v>700</v>
      </c>
      <c r="V935" s="71" t="s">
        <v>1990</v>
      </c>
      <c r="W935" s="171"/>
      <c r="X935" s="172"/>
      <c r="Y935" s="176">
        <f t="shared" si="784"/>
        <v>0</v>
      </c>
      <c r="AA935" s="192"/>
    </row>
    <row r="936" spans="2:27">
      <c r="B936" s="189">
        <f t="shared" si="786"/>
        <v>0</v>
      </c>
      <c r="C936" s="189">
        <f t="shared" ca="1" si="787"/>
        <v>0</v>
      </c>
      <c r="D936" s="189">
        <f t="shared" si="788"/>
        <v>0</v>
      </c>
      <c r="E936" s="189">
        <f t="shared" ca="1" si="789"/>
        <v>0</v>
      </c>
      <c r="F936" s="189">
        <f t="shared" si="790"/>
        <v>0</v>
      </c>
      <c r="G936" s="189" cm="1">
        <f t="array" aca="1" ref="G936" ca="1">OFFSET(G936,-1,,,)+1</f>
        <v>931</v>
      </c>
      <c r="H936" s="189">
        <f t="shared" si="785"/>
        <v>0</v>
      </c>
      <c r="I936" s="189">
        <f t="shared" si="791"/>
        <v>0</v>
      </c>
      <c r="J936" s="179">
        <f t="shared" si="792"/>
        <v>0</v>
      </c>
      <c r="K936" s="173" t="s">
        <v>2558</v>
      </c>
      <c r="L936" s="174" t="str" cm="1">
        <f t="array" aca="1" ref="L936" ca="1">IF($K936="",OFFSET(L936,-1,,,),K936)</f>
        <v>02.16.07</v>
      </c>
      <c r="M936" s="175" t="str" cm="1">
        <f t="array" aca="1" ref="M936" ca="1">IF(OR($K936=0,$K936=""),OFFSET(M936,-1,,,),O936)</f>
        <v>EXECUÇÃO DE SERVIÇO DE ESCAVAÇÃO MANUAL, APILOAMENTO DE FUNDO DE VALA</v>
      </c>
      <c r="N936" s="67" t="s">
        <v>415</v>
      </c>
      <c r="O936" s="68" t="s">
        <v>4263</v>
      </c>
      <c r="P936" s="68"/>
      <c r="Q936" s="68" t="s">
        <v>3256</v>
      </c>
      <c r="R936" s="69">
        <v>74.45</v>
      </c>
      <c r="S936" s="70">
        <v>36.5</v>
      </c>
      <c r="T936" s="70">
        <v>2717.4250000000002</v>
      </c>
      <c r="U936" s="67"/>
      <c r="V936" s="71"/>
      <c r="W936" s="171"/>
      <c r="X936" s="172"/>
      <c r="Y936" s="176">
        <f t="shared" ref="Y936" si="793">X936+W936</f>
        <v>0</v>
      </c>
      <c r="AA936" s="192"/>
    </row>
    <row r="937" spans="2:27" hidden="1">
      <c r="B937" s="189">
        <f t="shared" si="786"/>
        <v>0</v>
      </c>
      <c r="C937" s="189">
        <f t="shared" ca="1" si="787"/>
        <v>0</v>
      </c>
      <c r="D937" s="189">
        <f t="shared" si="788"/>
        <v>0</v>
      </c>
      <c r="E937" s="189">
        <f t="shared" ca="1" si="789"/>
        <v>0</v>
      </c>
      <c r="F937" s="189">
        <f t="shared" si="790"/>
        <v>0</v>
      </c>
      <c r="G937" s="189" cm="1">
        <f t="array" aca="1" ref="G937" ca="1">OFFSET(G937,-1,,,)+1</f>
        <v>932</v>
      </c>
      <c r="H937" s="189">
        <f t="shared" si="785"/>
        <v>0</v>
      </c>
      <c r="I937" s="189">
        <f t="shared" si="791"/>
        <v>0</v>
      </c>
      <c r="J937" s="179">
        <f t="shared" si="792"/>
        <v>0</v>
      </c>
      <c r="K937" s="173"/>
      <c r="L937" s="174" t="str" cm="1">
        <f t="array" aca="1" ref="L937" ca="1">IF($K937="",OFFSET(L937,-1,,,),K937)</f>
        <v>02.16.07</v>
      </c>
      <c r="M937" s="175" t="str" cm="1">
        <f t="array" aca="1" ref="M937" ca="1">IF(OR($K937=0,$K937=""),OFFSET(M937,-1,,,),O937)</f>
        <v>EXECUÇÃO DE SERVIÇO DE ESCAVAÇÃO MANUAL, APILOAMENTO DE FUNDO DE VALA</v>
      </c>
      <c r="N937" s="67" t="s">
        <v>416</v>
      </c>
      <c r="O937" s="68" t="s">
        <v>417</v>
      </c>
      <c r="P937" s="68"/>
      <c r="Q937" s="68" t="s">
        <v>3258</v>
      </c>
      <c r="R937" s="69">
        <v>74.45</v>
      </c>
      <c r="S937" s="70">
        <v>8</v>
      </c>
      <c r="T937" s="70">
        <v>595.6</v>
      </c>
      <c r="U937" s="67" t="s">
        <v>700</v>
      </c>
      <c r="V937" s="71" t="s">
        <v>1990</v>
      </c>
      <c r="W937" s="171"/>
      <c r="X937" s="172"/>
      <c r="Y937" s="176">
        <f t="shared" ref="Y937:Y1010" si="794">X937+W937</f>
        <v>0</v>
      </c>
      <c r="AA937" s="192"/>
    </row>
    <row r="938" spans="2:27" hidden="1">
      <c r="B938" s="189">
        <f t="shared" si="786"/>
        <v>0</v>
      </c>
      <c r="C938" s="189">
        <f t="shared" ca="1" si="787"/>
        <v>0</v>
      </c>
      <c r="D938" s="189">
        <f t="shared" si="788"/>
        <v>0</v>
      </c>
      <c r="E938" s="189">
        <f t="shared" ca="1" si="789"/>
        <v>0</v>
      </c>
      <c r="F938" s="189">
        <f t="shared" si="790"/>
        <v>0</v>
      </c>
      <c r="G938" s="189" cm="1">
        <f t="array" aca="1" ref="G938" ca="1">OFFSET(G938,-1,,,)+1</f>
        <v>933</v>
      </c>
      <c r="H938" s="189">
        <f t="shared" si="785"/>
        <v>0</v>
      </c>
      <c r="I938" s="189">
        <f t="shared" si="791"/>
        <v>0</v>
      </c>
      <c r="J938" s="179">
        <f t="shared" si="792"/>
        <v>0</v>
      </c>
      <c r="K938" s="173"/>
      <c r="L938" s="174" t="str" cm="1">
        <f t="array" aca="1" ref="L938" ca="1">IF($K938="",OFFSET(L938,-1,,,),K938)</f>
        <v>02.16.07</v>
      </c>
      <c r="M938" s="175" t="str" cm="1">
        <f t="array" aca="1" ref="M938" ca="1">IF(OR($K938=0,$K938=""),OFFSET(M938,-1,,,),O938)</f>
        <v>EXECUÇÃO DE SERVIÇO DE ESCAVAÇÃO MANUAL, APILOAMENTO DE FUNDO DE VALA</v>
      </c>
      <c r="N938" s="67" t="s">
        <v>418</v>
      </c>
      <c r="O938" s="68" t="s">
        <v>419</v>
      </c>
      <c r="P938" s="68"/>
      <c r="Q938" s="68" t="s">
        <v>3256</v>
      </c>
      <c r="R938" s="69">
        <v>74.45</v>
      </c>
      <c r="S938" s="70">
        <v>28.5</v>
      </c>
      <c r="T938" s="70">
        <v>2121.8250000000003</v>
      </c>
      <c r="U938" s="67" t="s">
        <v>700</v>
      </c>
      <c r="V938" s="71" t="s">
        <v>1990</v>
      </c>
      <c r="W938" s="171"/>
      <c r="X938" s="172"/>
      <c r="Y938" s="176">
        <f t="shared" si="794"/>
        <v>0</v>
      </c>
      <c r="AA938" s="192"/>
    </row>
    <row r="939" spans="2:27">
      <c r="B939" s="189">
        <f t="shared" si="786"/>
        <v>0</v>
      </c>
      <c r="C939" s="189">
        <f t="shared" ca="1" si="787"/>
        <v>0</v>
      </c>
      <c r="D939" s="189">
        <f t="shared" si="788"/>
        <v>0</v>
      </c>
      <c r="E939" s="189">
        <f t="shared" ca="1" si="789"/>
        <v>0</v>
      </c>
      <c r="F939" s="189">
        <f t="shared" si="790"/>
        <v>0</v>
      </c>
      <c r="G939" s="189" cm="1">
        <f t="array" aca="1" ref="G939" ca="1">OFFSET(G939,-1,,,)+1</f>
        <v>934</v>
      </c>
      <c r="H939" s="189">
        <f t="shared" si="785"/>
        <v>0</v>
      </c>
      <c r="I939" s="189">
        <f t="shared" si="791"/>
        <v>0</v>
      </c>
      <c r="J939" s="179">
        <f t="shared" si="792"/>
        <v>0</v>
      </c>
      <c r="K939" s="173" t="s">
        <v>2559</v>
      </c>
      <c r="L939" s="174" t="str" cm="1">
        <f t="array" aca="1" ref="L939" ca="1">IF($K939="",OFFSET(L939,-1,,,),K939)</f>
        <v>02.16.08</v>
      </c>
      <c r="M939" s="175" t="str" cm="1">
        <f t="array" aca="1" ref="M939" ca="1">IF(OR($K939=0,$K939=""),OFFSET(M939,-1,,,),O939)</f>
        <v>TRANSPORTE BOTA FORA DE TERRA CUBICAGEM DE CORTE</v>
      </c>
      <c r="N939" s="67" t="s">
        <v>288</v>
      </c>
      <c r="O939" s="68" t="s">
        <v>4219</v>
      </c>
      <c r="P939" s="68"/>
      <c r="Q939" s="68" t="s">
        <v>3256</v>
      </c>
      <c r="R939" s="69">
        <v>22.33</v>
      </c>
      <c r="S939" s="70">
        <v>78</v>
      </c>
      <c r="T939" s="70">
        <v>1741.7399999999998</v>
      </c>
      <c r="U939" s="67"/>
      <c r="V939" s="71"/>
      <c r="W939" s="171"/>
      <c r="X939" s="172"/>
      <c r="Y939" s="176">
        <f t="shared" si="794"/>
        <v>0</v>
      </c>
      <c r="AA939" s="192"/>
    </row>
    <row r="940" spans="2:27" hidden="1">
      <c r="B940" s="189">
        <f t="shared" si="786"/>
        <v>0</v>
      </c>
      <c r="C940" s="189">
        <f t="shared" ca="1" si="787"/>
        <v>0</v>
      </c>
      <c r="D940" s="189">
        <f t="shared" si="788"/>
        <v>0</v>
      </c>
      <c r="E940" s="189">
        <f t="shared" ca="1" si="789"/>
        <v>0</v>
      </c>
      <c r="F940" s="189">
        <f t="shared" si="790"/>
        <v>0</v>
      </c>
      <c r="G940" s="189" cm="1">
        <f t="array" aca="1" ref="G940" ca="1">OFFSET(G940,-1,,,)+1</f>
        <v>935</v>
      </c>
      <c r="H940" s="189">
        <f t="shared" si="785"/>
        <v>0</v>
      </c>
      <c r="I940" s="189">
        <f t="shared" si="791"/>
        <v>0</v>
      </c>
      <c r="J940" s="179">
        <f t="shared" si="792"/>
        <v>0</v>
      </c>
      <c r="K940" s="173"/>
      <c r="L940" s="174" t="str" cm="1">
        <f t="array" aca="1" ref="L940" ca="1">IF($K940="",OFFSET(L940,-1,,,),K940)</f>
        <v>02.16.08</v>
      </c>
      <c r="M940" s="175" t="str" cm="1">
        <f t="array" aca="1" ref="M940" ca="1">IF(OR($K940=0,$K940=""),OFFSET(M940,-1,,,),O940)</f>
        <v>TRANSPORTE BOTA FORA DE TERRA CUBICAGEM DE CORTE</v>
      </c>
      <c r="N940" s="67" t="s">
        <v>289</v>
      </c>
      <c r="O940" s="68" t="s">
        <v>290</v>
      </c>
      <c r="P940" s="68"/>
      <c r="Q940" s="68" t="s">
        <v>3256</v>
      </c>
      <c r="R940" s="69">
        <v>29.029</v>
      </c>
      <c r="S940" s="70">
        <v>60</v>
      </c>
      <c r="T940" s="70">
        <v>1741.74</v>
      </c>
      <c r="U940" s="67" t="s">
        <v>700</v>
      </c>
      <c r="V940" s="71" t="s">
        <v>1990</v>
      </c>
      <c r="W940" s="171"/>
      <c r="X940" s="172"/>
      <c r="Y940" s="176">
        <f t="shared" si="794"/>
        <v>0</v>
      </c>
      <c r="AA940" s="192"/>
    </row>
    <row r="941" spans="2:27">
      <c r="B941" s="189">
        <f t="shared" si="786"/>
        <v>0</v>
      </c>
      <c r="C941" s="189">
        <f t="shared" ca="1" si="787"/>
        <v>0</v>
      </c>
      <c r="D941" s="189">
        <f t="shared" si="788"/>
        <v>0</v>
      </c>
      <c r="E941" s="189">
        <f t="shared" ca="1" si="789"/>
        <v>0</v>
      </c>
      <c r="F941" s="189">
        <f t="shared" si="790"/>
        <v>0</v>
      </c>
      <c r="G941" s="189" cm="1">
        <f t="array" aca="1" ref="G941" ca="1">OFFSET(G941,-1,,,)+1</f>
        <v>936</v>
      </c>
      <c r="H941" s="189">
        <f t="shared" si="785"/>
        <v>0</v>
      </c>
      <c r="I941" s="189">
        <f t="shared" si="791"/>
        <v>0</v>
      </c>
      <c r="J941" s="179">
        <f t="shared" si="792"/>
        <v>0</v>
      </c>
      <c r="K941" s="173" t="s">
        <v>2560</v>
      </c>
      <c r="L941" s="174" t="str" cm="1">
        <f t="array" aca="1" ref="L941" ca="1">IF($K941="",OFFSET(L941,-1,,,),K941)</f>
        <v>02.16.09</v>
      </c>
      <c r="M941" s="175" t="str" cm="1">
        <f t="array" aca="1" ref="M941" ca="1">IF(OR($K941=0,$K941=""),OFFSET(M941,-1,,,),O941)</f>
        <v>FABRICAÇÃO DE FORMA DE MADEIRA PARA FUNDAÇÃO, COM TABUAS E SARRAFOS- 1 APROVEITAMENTO</v>
      </c>
      <c r="N941" s="67" t="s">
        <v>701</v>
      </c>
      <c r="O941" s="68" t="s">
        <v>4431</v>
      </c>
      <c r="P941" s="68"/>
      <c r="Q941" s="68" t="s">
        <v>3258</v>
      </c>
      <c r="R941" s="69">
        <v>193.56</v>
      </c>
      <c r="S941" s="70">
        <v>72.509399999999999</v>
      </c>
      <c r="T941" s="70">
        <v>14034.919464000001</v>
      </c>
      <c r="U941" s="67"/>
      <c r="V941" s="71"/>
      <c r="W941" s="171"/>
      <c r="X941" s="172"/>
      <c r="Y941" s="176">
        <f t="shared" si="794"/>
        <v>0</v>
      </c>
      <c r="AA941" s="192"/>
    </row>
    <row r="942" spans="2:27" hidden="1">
      <c r="B942" s="189">
        <f t="shared" si="786"/>
        <v>0</v>
      </c>
      <c r="C942" s="189">
        <f t="shared" ca="1" si="787"/>
        <v>0</v>
      </c>
      <c r="D942" s="189">
        <f t="shared" si="788"/>
        <v>0</v>
      </c>
      <c r="E942" s="189">
        <f t="shared" ca="1" si="789"/>
        <v>0</v>
      </c>
      <c r="F942" s="189">
        <f t="shared" si="790"/>
        <v>0</v>
      </c>
      <c r="G942" s="189" cm="1">
        <f t="array" aca="1" ref="G942" ca="1">OFFSET(G942,-1,,,)+1</f>
        <v>937</v>
      </c>
      <c r="H942" s="189">
        <f t="shared" si="785"/>
        <v>0</v>
      </c>
      <c r="I942" s="189">
        <f t="shared" si="791"/>
        <v>0</v>
      </c>
      <c r="J942" s="179">
        <f t="shared" si="792"/>
        <v>0</v>
      </c>
      <c r="K942" s="173"/>
      <c r="L942" s="174" t="str" cm="1">
        <f t="array" aca="1" ref="L942" ca="1">IF($K942="",OFFSET(L942,-1,,,),K942)</f>
        <v>02.16.09</v>
      </c>
      <c r="M942" s="175" t="str" cm="1">
        <f t="array" aca="1" ref="M942" ca="1">IF(OR($K942=0,$K942=""),OFFSET(M942,-1,,,),O942)</f>
        <v>FABRICAÇÃO DE FORMA DE MADEIRA PARA FUNDAÇÃO, COM TABUAS E SARRAFOS- 1 APROVEITAMENTO</v>
      </c>
      <c r="N942" s="67" t="s">
        <v>171</v>
      </c>
      <c r="O942" s="68" t="s">
        <v>172</v>
      </c>
      <c r="P942" s="68"/>
      <c r="Q942" s="68" t="s">
        <v>3255</v>
      </c>
      <c r="R942" s="69">
        <v>34.840800000000002</v>
      </c>
      <c r="S942" s="70">
        <v>18</v>
      </c>
      <c r="T942" s="70">
        <v>627.13440000000003</v>
      </c>
      <c r="U942" s="67" t="s">
        <v>700</v>
      </c>
      <c r="V942" s="71" t="s">
        <v>1990</v>
      </c>
      <c r="W942" s="171"/>
      <c r="X942" s="172"/>
      <c r="Y942" s="176">
        <f t="shared" si="794"/>
        <v>0</v>
      </c>
      <c r="AA942" s="192"/>
    </row>
    <row r="943" spans="2:27" hidden="1">
      <c r="B943" s="189">
        <f t="shared" si="786"/>
        <v>0</v>
      </c>
      <c r="C943" s="189">
        <f t="shared" ca="1" si="787"/>
        <v>0</v>
      </c>
      <c r="D943" s="189">
        <f t="shared" si="788"/>
        <v>0</v>
      </c>
      <c r="E943" s="189">
        <f t="shared" ca="1" si="789"/>
        <v>0</v>
      </c>
      <c r="F943" s="189">
        <f t="shared" si="790"/>
        <v>0</v>
      </c>
      <c r="G943" s="189" cm="1">
        <f t="array" aca="1" ref="G943" ca="1">OFFSET(G943,-1,,,)+1</f>
        <v>938</v>
      </c>
      <c r="H943" s="189">
        <f t="shared" si="785"/>
        <v>0</v>
      </c>
      <c r="I943" s="189">
        <f t="shared" si="791"/>
        <v>0</v>
      </c>
      <c r="J943" s="179">
        <f t="shared" si="792"/>
        <v>0</v>
      </c>
      <c r="K943" s="173"/>
      <c r="L943" s="174" t="str" cm="1">
        <f t="array" aca="1" ref="L943" ca="1">IF($K943="",OFFSET(L943,-1,,,),K943)</f>
        <v>02.16.09</v>
      </c>
      <c r="M943" s="175" t="str" cm="1">
        <f t="array" aca="1" ref="M943" ca="1">IF(OR($K943=0,$K943=""),OFFSET(M943,-1,,,),O943)</f>
        <v>FABRICAÇÃO DE FORMA DE MADEIRA PARA FUNDAÇÃO, COM TABUAS E SARRAFOS- 1 APROVEITAMENTO</v>
      </c>
      <c r="N943" s="67" t="s">
        <v>207</v>
      </c>
      <c r="O943" s="68" t="s">
        <v>208</v>
      </c>
      <c r="P943" s="68"/>
      <c r="Q943" s="68" t="s">
        <v>3253</v>
      </c>
      <c r="R943" s="69">
        <v>290.04966000000002</v>
      </c>
      <c r="S943" s="70">
        <v>2.1</v>
      </c>
      <c r="T943" s="70">
        <v>609.10428600000012</v>
      </c>
      <c r="U943" s="67" t="s">
        <v>700</v>
      </c>
      <c r="V943" s="71" t="s">
        <v>1990</v>
      </c>
      <c r="W943" s="171"/>
      <c r="X943" s="172"/>
      <c r="Y943" s="176">
        <f t="shared" si="794"/>
        <v>0</v>
      </c>
      <c r="AA943" s="192"/>
    </row>
    <row r="944" spans="2:27" hidden="1">
      <c r="B944" s="189">
        <f t="shared" si="786"/>
        <v>0</v>
      </c>
      <c r="C944" s="189">
        <f t="shared" ca="1" si="787"/>
        <v>0</v>
      </c>
      <c r="D944" s="189">
        <f t="shared" si="788"/>
        <v>0</v>
      </c>
      <c r="E944" s="189">
        <f t="shared" ca="1" si="789"/>
        <v>0</v>
      </c>
      <c r="F944" s="189">
        <f t="shared" si="790"/>
        <v>0</v>
      </c>
      <c r="G944" s="189" cm="1">
        <f t="array" aca="1" ref="G944" ca="1">OFFSET(G944,-1,,,)+1</f>
        <v>939</v>
      </c>
      <c r="H944" s="189">
        <f t="shared" si="785"/>
        <v>0</v>
      </c>
      <c r="I944" s="189">
        <f t="shared" si="791"/>
        <v>0</v>
      </c>
      <c r="J944" s="179">
        <f t="shared" si="792"/>
        <v>0</v>
      </c>
      <c r="K944" s="173"/>
      <c r="L944" s="174" t="str" cm="1">
        <f t="array" aca="1" ref="L944" ca="1">IF($K944="",OFFSET(L944,-1,,,),K944)</f>
        <v>02.16.09</v>
      </c>
      <c r="M944" s="175" t="str" cm="1">
        <f t="array" aca="1" ref="M944" ca="1">IF(OR($K944=0,$K944=""),OFFSET(M944,-1,,,),O944)</f>
        <v>FABRICAÇÃO DE FORMA DE MADEIRA PARA FUNDAÇÃO, COM TABUAS E SARRAFOS- 1 APROVEITAMENTO</v>
      </c>
      <c r="N944" s="67" t="s">
        <v>310</v>
      </c>
      <c r="O944" s="68" t="s">
        <v>311</v>
      </c>
      <c r="P944" s="68"/>
      <c r="Q944" s="68" t="s">
        <v>3254</v>
      </c>
      <c r="R944" s="69">
        <v>193.36644000000001</v>
      </c>
      <c r="S944" s="70">
        <v>3.2</v>
      </c>
      <c r="T944" s="70">
        <v>618.7726080000001</v>
      </c>
      <c r="U944" s="67" t="s">
        <v>700</v>
      </c>
      <c r="V944" s="71" t="s">
        <v>1990</v>
      </c>
      <c r="W944" s="171"/>
      <c r="X944" s="172"/>
      <c r="Y944" s="176">
        <f t="shared" si="794"/>
        <v>0</v>
      </c>
      <c r="AA944" s="192"/>
    </row>
    <row r="945" spans="2:27" hidden="1">
      <c r="B945" s="189">
        <f t="shared" si="786"/>
        <v>0</v>
      </c>
      <c r="C945" s="189">
        <f t="shared" ca="1" si="787"/>
        <v>0</v>
      </c>
      <c r="D945" s="189">
        <f t="shared" si="788"/>
        <v>0</v>
      </c>
      <c r="E945" s="189">
        <f t="shared" ca="1" si="789"/>
        <v>0</v>
      </c>
      <c r="F945" s="189">
        <f t="shared" si="790"/>
        <v>0</v>
      </c>
      <c r="G945" s="189" cm="1">
        <f t="array" aca="1" ref="G945" ca="1">OFFSET(G945,-1,,,)+1</f>
        <v>940</v>
      </c>
      <c r="H945" s="189">
        <f t="shared" si="785"/>
        <v>0</v>
      </c>
      <c r="I945" s="189">
        <f t="shared" si="791"/>
        <v>0</v>
      </c>
      <c r="J945" s="179">
        <f t="shared" si="792"/>
        <v>0</v>
      </c>
      <c r="K945" s="173"/>
      <c r="L945" s="174" t="str" cm="1">
        <f t="array" aca="1" ref="L945" ca="1">IF($K945="",OFFSET(L945,-1,,,),K945)</f>
        <v>02.16.09</v>
      </c>
      <c r="M945" s="175" t="str" cm="1">
        <f t="array" aca="1" ref="M945" ca="1">IF(OR($K945=0,$K945=""),OFFSET(M945,-1,,,),O945)</f>
        <v>FABRICAÇÃO DE FORMA DE MADEIRA PARA FUNDAÇÃO, COM TABUAS E SARRAFOS- 1 APROVEITAMENTO</v>
      </c>
      <c r="N945" s="67" t="s">
        <v>215</v>
      </c>
      <c r="O945" s="68" t="s">
        <v>216</v>
      </c>
      <c r="P945" s="68"/>
      <c r="Q945" s="68" t="s">
        <v>3253</v>
      </c>
      <c r="R945" s="69">
        <v>290.030304</v>
      </c>
      <c r="S945" s="70">
        <v>2.75</v>
      </c>
      <c r="T945" s="70">
        <v>797.58333600000003</v>
      </c>
      <c r="U945" s="67" t="s">
        <v>700</v>
      </c>
      <c r="V945" s="71" t="s">
        <v>1990</v>
      </c>
      <c r="W945" s="171"/>
      <c r="X945" s="172"/>
      <c r="Y945" s="176">
        <f t="shared" si="794"/>
        <v>0</v>
      </c>
      <c r="AA945" s="192"/>
    </row>
    <row r="946" spans="2:27" hidden="1">
      <c r="B946" s="189">
        <f t="shared" si="786"/>
        <v>0</v>
      </c>
      <c r="C946" s="189">
        <f t="shared" ca="1" si="787"/>
        <v>0</v>
      </c>
      <c r="D946" s="189">
        <f t="shared" si="788"/>
        <v>0</v>
      </c>
      <c r="E946" s="189">
        <f t="shared" ca="1" si="789"/>
        <v>0</v>
      </c>
      <c r="F946" s="189">
        <f t="shared" si="790"/>
        <v>0</v>
      </c>
      <c r="G946" s="189" cm="1">
        <f t="array" aca="1" ref="G946" ca="1">OFFSET(G946,-1,,,)+1</f>
        <v>941</v>
      </c>
      <c r="H946" s="189">
        <f t="shared" si="785"/>
        <v>0</v>
      </c>
      <c r="I946" s="189">
        <f t="shared" si="791"/>
        <v>0</v>
      </c>
      <c r="J946" s="179">
        <f t="shared" si="792"/>
        <v>0</v>
      </c>
      <c r="K946" s="173"/>
      <c r="L946" s="174" t="str" cm="1">
        <f t="array" aca="1" ref="L946" ca="1">IF($K946="",OFFSET(L946,-1,,,),K946)</f>
        <v>02.16.09</v>
      </c>
      <c r="M946" s="175" t="str" cm="1">
        <f t="array" aca="1" ref="M946" ca="1">IF(OR($K946=0,$K946=""),OFFSET(M946,-1,,,),O946)</f>
        <v>FABRICAÇÃO DE FORMA DE MADEIRA PARA FUNDAÇÃO, COM TABUAS E SARRAFOS- 1 APROVEITAMENTO</v>
      </c>
      <c r="N946" s="67" t="s">
        <v>175</v>
      </c>
      <c r="O946" s="68" t="s">
        <v>176</v>
      </c>
      <c r="P946" s="68"/>
      <c r="Q946" s="68" t="s">
        <v>3253</v>
      </c>
      <c r="R946" s="69">
        <v>349.02739200000002</v>
      </c>
      <c r="S946" s="70">
        <v>8.5</v>
      </c>
      <c r="T946" s="70">
        <v>2966.7328320000001</v>
      </c>
      <c r="U946" s="67" t="s">
        <v>700</v>
      </c>
      <c r="V946" s="71" t="s">
        <v>1990</v>
      </c>
      <c r="W946" s="171"/>
      <c r="X946" s="172"/>
      <c r="Y946" s="176">
        <f t="shared" si="794"/>
        <v>0</v>
      </c>
      <c r="AA946" s="192"/>
    </row>
    <row r="947" spans="2:27" hidden="1">
      <c r="B947" s="189">
        <f t="shared" si="786"/>
        <v>0</v>
      </c>
      <c r="C947" s="189">
        <f t="shared" ca="1" si="787"/>
        <v>0</v>
      </c>
      <c r="D947" s="189">
        <f t="shared" si="788"/>
        <v>0</v>
      </c>
      <c r="E947" s="189">
        <f t="shared" ca="1" si="789"/>
        <v>0</v>
      </c>
      <c r="F947" s="189">
        <f t="shared" si="790"/>
        <v>0</v>
      </c>
      <c r="G947" s="189" cm="1">
        <f t="array" aca="1" ref="G947" ca="1">OFFSET(G947,-1,,,)+1</f>
        <v>942</v>
      </c>
      <c r="H947" s="189">
        <f t="shared" si="785"/>
        <v>0</v>
      </c>
      <c r="I947" s="189">
        <f t="shared" si="791"/>
        <v>0</v>
      </c>
      <c r="J947" s="179">
        <f t="shared" si="792"/>
        <v>0</v>
      </c>
      <c r="K947" s="173"/>
      <c r="L947" s="174" t="str" cm="1">
        <f t="array" aca="1" ref="L947" ca="1">IF($K947="",OFFSET(L947,-1,,,),K947)</f>
        <v>02.16.09</v>
      </c>
      <c r="M947" s="175" t="str" cm="1">
        <f t="array" aca="1" ref="M947" ca="1">IF(OR($K947=0,$K947=""),OFFSET(M947,-1,,,),O947)</f>
        <v>FABRICAÇÃO DE FORMA DE MADEIRA PARA FUNDAÇÃO, COM TABUAS E SARRAFOS- 1 APROVEITAMENTO</v>
      </c>
      <c r="N947" s="67" t="s">
        <v>702</v>
      </c>
      <c r="O947" s="68" t="s">
        <v>703</v>
      </c>
      <c r="P947" s="68"/>
      <c r="Q947" s="68" t="s">
        <v>3253</v>
      </c>
      <c r="R947" s="69">
        <v>465.35695199999998</v>
      </c>
      <c r="S947" s="70">
        <v>13.85</v>
      </c>
      <c r="T947" s="70">
        <v>6445.1937851999992</v>
      </c>
      <c r="U947" s="67" t="s">
        <v>700</v>
      </c>
      <c r="V947" s="71" t="s">
        <v>1990</v>
      </c>
      <c r="W947" s="171"/>
      <c r="X947" s="172"/>
      <c r="Y947" s="176">
        <f t="shared" si="794"/>
        <v>0</v>
      </c>
      <c r="AA947" s="192"/>
    </row>
    <row r="948" spans="2:27" hidden="1">
      <c r="B948" s="189">
        <f t="shared" si="786"/>
        <v>0</v>
      </c>
      <c r="C948" s="189">
        <f t="shared" ca="1" si="787"/>
        <v>0</v>
      </c>
      <c r="D948" s="189">
        <f t="shared" si="788"/>
        <v>0</v>
      </c>
      <c r="E948" s="189">
        <f t="shared" ca="1" si="789"/>
        <v>0</v>
      </c>
      <c r="F948" s="189">
        <f t="shared" si="790"/>
        <v>0</v>
      </c>
      <c r="G948" s="189" cm="1">
        <f t="array" aca="1" ref="G948" ca="1">OFFSET(G948,-1,,,)+1</f>
        <v>943</v>
      </c>
      <c r="H948" s="189">
        <f t="shared" si="785"/>
        <v>0</v>
      </c>
      <c r="I948" s="189">
        <f t="shared" si="791"/>
        <v>0</v>
      </c>
      <c r="J948" s="179">
        <f t="shared" si="792"/>
        <v>0</v>
      </c>
      <c r="K948" s="173"/>
      <c r="L948" s="174" t="str" cm="1">
        <f t="array" aca="1" ref="L948" ca="1">IF($K948="",OFFSET(L948,-1,,,),K948)</f>
        <v>02.16.09</v>
      </c>
      <c r="M948" s="175" t="str" cm="1">
        <f t="array" aca="1" ref="M948" ca="1">IF(OR($K948=0,$K948=""),OFFSET(M948,-1,,,),O948)</f>
        <v>FABRICAÇÃO DE FORMA DE MADEIRA PARA FUNDAÇÃO, COM TABUAS E SARRAFOS- 1 APROVEITAMENTO</v>
      </c>
      <c r="N948" s="67" t="s">
        <v>704</v>
      </c>
      <c r="O948" s="68" t="s">
        <v>705</v>
      </c>
      <c r="P948" s="68"/>
      <c r="Q948" s="68" t="s">
        <v>3253</v>
      </c>
      <c r="R948" s="69">
        <v>187.65642</v>
      </c>
      <c r="S948" s="70">
        <v>10.5</v>
      </c>
      <c r="T948" s="70">
        <v>1970.3924099999999</v>
      </c>
      <c r="U948" s="67" t="s">
        <v>700</v>
      </c>
      <c r="V948" s="71" t="s">
        <v>1990</v>
      </c>
      <c r="W948" s="171"/>
      <c r="X948" s="172"/>
      <c r="Y948" s="176">
        <f t="shared" si="794"/>
        <v>0</v>
      </c>
      <c r="AA948" s="192"/>
    </row>
    <row r="949" spans="2:27">
      <c r="B949" s="189">
        <f t="shared" si="786"/>
        <v>0</v>
      </c>
      <c r="C949" s="189">
        <f t="shared" ca="1" si="787"/>
        <v>0</v>
      </c>
      <c r="D949" s="189">
        <f t="shared" si="788"/>
        <v>0</v>
      </c>
      <c r="E949" s="189">
        <f t="shared" ca="1" si="789"/>
        <v>0</v>
      </c>
      <c r="F949" s="189">
        <f t="shared" si="790"/>
        <v>0</v>
      </c>
      <c r="G949" s="189" cm="1">
        <f t="array" aca="1" ref="G949" ca="1">OFFSET(G949,-1,,,)+1</f>
        <v>944</v>
      </c>
      <c r="H949" s="189">
        <f t="shared" si="785"/>
        <v>0</v>
      </c>
      <c r="I949" s="189">
        <f t="shared" si="791"/>
        <v>0</v>
      </c>
      <c r="J949" s="179">
        <f t="shared" si="792"/>
        <v>0</v>
      </c>
      <c r="K949" s="173" t="s">
        <v>2561</v>
      </c>
      <c r="L949" s="174" t="str" cm="1">
        <f t="array" aca="1" ref="L949" ca="1">IF($K949="",OFFSET(L949,-1,,,),K949)</f>
        <v>02.16.10</v>
      </c>
      <c r="M949" s="175" t="str" cm="1">
        <f t="array" aca="1" ref="M949" ca="1">IF(OR($K949=0,$K949=""),OFFSET(M949,-1,,,),O949)</f>
        <v>ESPAÇADOR CIRCULAR PARA VIGAS E PILARES 3CM</v>
      </c>
      <c r="N949" s="67" t="s">
        <v>706</v>
      </c>
      <c r="O949" s="68" t="s">
        <v>4432</v>
      </c>
      <c r="P949" s="68"/>
      <c r="Q949" s="68" t="s">
        <v>3265</v>
      </c>
      <c r="R949" s="69">
        <v>1</v>
      </c>
      <c r="S949" s="70">
        <v>130</v>
      </c>
      <c r="T949" s="70">
        <v>130</v>
      </c>
      <c r="U949" s="67"/>
      <c r="V949" s="71"/>
      <c r="W949" s="171"/>
      <c r="X949" s="172"/>
      <c r="Y949" s="176">
        <f t="shared" si="794"/>
        <v>0</v>
      </c>
      <c r="AA949" s="192"/>
    </row>
    <row r="950" spans="2:27" hidden="1">
      <c r="B950" s="189">
        <f t="shared" si="786"/>
        <v>0</v>
      </c>
      <c r="C950" s="189">
        <f t="shared" ca="1" si="787"/>
        <v>0</v>
      </c>
      <c r="D950" s="189">
        <f t="shared" si="788"/>
        <v>0</v>
      </c>
      <c r="E950" s="189">
        <f t="shared" ca="1" si="789"/>
        <v>0</v>
      </c>
      <c r="F950" s="189">
        <f t="shared" si="790"/>
        <v>0</v>
      </c>
      <c r="G950" s="189" cm="1">
        <f t="array" aca="1" ref="G950" ca="1">OFFSET(G950,-1,,,)+1</f>
        <v>945</v>
      </c>
      <c r="H950" s="189">
        <f t="shared" si="785"/>
        <v>0</v>
      </c>
      <c r="I950" s="189">
        <f t="shared" si="791"/>
        <v>0</v>
      </c>
      <c r="J950" s="179">
        <f t="shared" si="792"/>
        <v>0</v>
      </c>
      <c r="K950" s="173"/>
      <c r="L950" s="174" t="str" cm="1">
        <f t="array" aca="1" ref="L950" ca="1">IF($K950="",OFFSET(L950,-1,,,),K950)</f>
        <v>02.16.10</v>
      </c>
      <c r="M950" s="175" t="str" cm="1">
        <f t="array" aca="1" ref="M950" ca="1">IF(OR($K950=0,$K950=""),OFFSET(M950,-1,,,),O950)</f>
        <v>ESPAÇADOR CIRCULAR PARA VIGAS E PILARES 3CM</v>
      </c>
      <c r="N950" s="67" t="s">
        <v>707</v>
      </c>
      <c r="O950" s="68" t="s">
        <v>708</v>
      </c>
      <c r="P950" s="68"/>
      <c r="Q950" s="68" t="s">
        <v>3260</v>
      </c>
      <c r="R950" s="69">
        <v>1000</v>
      </c>
      <c r="S950" s="70">
        <v>0.13</v>
      </c>
      <c r="T950" s="70">
        <v>130</v>
      </c>
      <c r="U950" s="67" t="s">
        <v>700</v>
      </c>
      <c r="V950" s="71" t="s">
        <v>1990</v>
      </c>
      <c r="W950" s="171"/>
      <c r="X950" s="172"/>
      <c r="Y950" s="176">
        <f t="shared" si="794"/>
        <v>0</v>
      </c>
      <c r="AA950" s="192"/>
    </row>
    <row r="951" spans="2:27">
      <c r="B951" s="189">
        <f t="shared" si="786"/>
        <v>0</v>
      </c>
      <c r="C951" s="189">
        <f t="shared" ca="1" si="787"/>
        <v>0</v>
      </c>
      <c r="D951" s="189">
        <f t="shared" si="788"/>
        <v>0</v>
      </c>
      <c r="E951" s="189">
        <f t="shared" ca="1" si="789"/>
        <v>0</v>
      </c>
      <c r="F951" s="189">
        <f t="shared" si="790"/>
        <v>0</v>
      </c>
      <c r="G951" s="189" cm="1">
        <f t="array" aca="1" ref="G951" ca="1">OFFSET(G951,-1,,,)+1</f>
        <v>946</v>
      </c>
      <c r="H951" s="189">
        <f t="shared" si="785"/>
        <v>0</v>
      </c>
      <c r="I951" s="189">
        <f t="shared" si="791"/>
        <v>0</v>
      </c>
      <c r="J951" s="179">
        <f t="shared" si="792"/>
        <v>0</v>
      </c>
      <c r="K951" s="173" t="s">
        <v>2562</v>
      </c>
      <c r="L951" s="174" t="str" cm="1">
        <f t="array" aca="1" ref="L951" ca="1">IF($K951="",OFFSET(L951,-1,,,),K951)</f>
        <v>02.16.11</v>
      </c>
      <c r="M951" s="175" t="str" cm="1">
        <f t="array" aca="1" ref="M951" ca="1">IF(OR($K951=0,$K951=""),OFFSET(M951,-1,,,),O951)</f>
        <v>AÇO CA50 8,00MM - CORTADO E DOBRADO</v>
      </c>
      <c r="N951" s="67" t="s">
        <v>452</v>
      </c>
      <c r="O951" s="68" t="s">
        <v>453</v>
      </c>
      <c r="P951" s="68"/>
      <c r="Q951" s="68" t="s">
        <v>3255</v>
      </c>
      <c r="R951" s="69">
        <v>2009.7</v>
      </c>
      <c r="S951" s="70">
        <v>6.8769999999999998</v>
      </c>
      <c r="T951" s="70">
        <v>13820.706899999999</v>
      </c>
      <c r="U951" s="67"/>
      <c r="V951" s="71"/>
      <c r="W951" s="171"/>
      <c r="X951" s="172"/>
      <c r="Y951" s="176">
        <f t="shared" si="794"/>
        <v>0</v>
      </c>
      <c r="AA951" s="192"/>
    </row>
    <row r="952" spans="2:27" hidden="1">
      <c r="B952" s="189">
        <f t="shared" si="786"/>
        <v>0</v>
      </c>
      <c r="C952" s="189">
        <f t="shared" ca="1" si="787"/>
        <v>0</v>
      </c>
      <c r="D952" s="189">
        <f t="shared" si="788"/>
        <v>0</v>
      </c>
      <c r="E952" s="189">
        <f t="shared" ca="1" si="789"/>
        <v>0</v>
      </c>
      <c r="F952" s="189">
        <f t="shared" si="790"/>
        <v>0</v>
      </c>
      <c r="G952" s="189" cm="1">
        <f t="array" aca="1" ref="G952" ca="1">OFFSET(G952,-1,,,)+1</f>
        <v>947</v>
      </c>
      <c r="H952" s="189">
        <f t="shared" si="785"/>
        <v>0</v>
      </c>
      <c r="I952" s="189">
        <f t="shared" si="791"/>
        <v>0</v>
      </c>
      <c r="J952" s="179">
        <f t="shared" si="792"/>
        <v>0</v>
      </c>
      <c r="K952" s="173"/>
      <c r="L952" s="174" t="str" cm="1">
        <f t="array" aca="1" ref="L952" ca="1">IF($K952="",OFFSET(L952,-1,,,),K952)</f>
        <v>02.16.11</v>
      </c>
      <c r="M952" s="175" t="str" cm="1">
        <f t="array" aca="1" ref="M952" ca="1">IF(OR($K952=0,$K952=""),OFFSET(M952,-1,,,),O952)</f>
        <v>AÇO CA50 8,00MM - CORTADO E DOBRADO</v>
      </c>
      <c r="N952" s="67" t="s">
        <v>306</v>
      </c>
      <c r="O952" s="68" t="s">
        <v>307</v>
      </c>
      <c r="P952" s="68"/>
      <c r="Q952" s="68" t="s">
        <v>3255</v>
      </c>
      <c r="R952" s="69">
        <v>20.097000000000001</v>
      </c>
      <c r="S952" s="70">
        <v>11</v>
      </c>
      <c r="T952" s="70">
        <v>221.06700000000001</v>
      </c>
      <c r="U952" s="67" t="s">
        <v>700</v>
      </c>
      <c r="V952" s="71" t="s">
        <v>1990</v>
      </c>
      <c r="W952" s="171"/>
      <c r="X952" s="172"/>
      <c r="Y952" s="176">
        <f t="shared" si="794"/>
        <v>0</v>
      </c>
      <c r="AA952" s="192"/>
    </row>
    <row r="953" spans="2:27" hidden="1">
      <c r="B953" s="189">
        <f t="shared" si="786"/>
        <v>0</v>
      </c>
      <c r="C953" s="189">
        <f t="shared" ca="1" si="787"/>
        <v>0</v>
      </c>
      <c r="D953" s="189">
        <f t="shared" si="788"/>
        <v>0</v>
      </c>
      <c r="E953" s="189">
        <f t="shared" ca="1" si="789"/>
        <v>0</v>
      </c>
      <c r="F953" s="189">
        <f t="shared" si="790"/>
        <v>0</v>
      </c>
      <c r="G953" s="189" cm="1">
        <f t="array" aca="1" ref="G953" ca="1">OFFSET(G953,-1,,,)+1</f>
        <v>948</v>
      </c>
      <c r="H953" s="189">
        <f t="shared" si="785"/>
        <v>0</v>
      </c>
      <c r="I953" s="189">
        <f t="shared" si="791"/>
        <v>0</v>
      </c>
      <c r="J953" s="179">
        <f t="shared" si="792"/>
        <v>0</v>
      </c>
      <c r="K953" s="173"/>
      <c r="L953" s="174" t="str" cm="1">
        <f t="array" aca="1" ref="L953" ca="1">IF($K953="",OFFSET(L953,-1,,,),K953)</f>
        <v>02.16.11</v>
      </c>
      <c r="M953" s="175" t="str" cm="1">
        <f t="array" aca="1" ref="M953" ca="1">IF(OR($K953=0,$K953=""),OFFSET(M953,-1,,,),O953)</f>
        <v>AÇO CA50 8,00MM - CORTADO E DOBRADO</v>
      </c>
      <c r="N953" s="67" t="s">
        <v>401</v>
      </c>
      <c r="O953" s="68" t="s">
        <v>402</v>
      </c>
      <c r="P953" s="68"/>
      <c r="Q953" s="68" t="s">
        <v>3255</v>
      </c>
      <c r="R953" s="69">
        <v>2029.797</v>
      </c>
      <c r="S953" s="70">
        <v>6</v>
      </c>
      <c r="T953" s="70">
        <v>12178.781999999999</v>
      </c>
      <c r="U953" s="67" t="s">
        <v>700</v>
      </c>
      <c r="V953" s="71" t="s">
        <v>1990</v>
      </c>
      <c r="W953" s="171"/>
      <c r="X953" s="172"/>
      <c r="Y953" s="176">
        <f t="shared" si="794"/>
        <v>0</v>
      </c>
      <c r="AA953" s="192"/>
    </row>
    <row r="954" spans="2:27" hidden="1">
      <c r="B954" s="189">
        <f t="shared" si="786"/>
        <v>0</v>
      </c>
      <c r="C954" s="189">
        <f t="shared" ca="1" si="787"/>
        <v>0</v>
      </c>
      <c r="D954" s="189">
        <f t="shared" si="788"/>
        <v>0</v>
      </c>
      <c r="E954" s="189">
        <f t="shared" ca="1" si="789"/>
        <v>0</v>
      </c>
      <c r="F954" s="189">
        <f t="shared" si="790"/>
        <v>0</v>
      </c>
      <c r="G954" s="189" cm="1">
        <f t="array" aca="1" ref="G954" ca="1">OFFSET(G954,-1,,,)+1</f>
        <v>949</v>
      </c>
      <c r="H954" s="189">
        <f t="shared" si="785"/>
        <v>0</v>
      </c>
      <c r="I954" s="189">
        <f t="shared" si="791"/>
        <v>0</v>
      </c>
      <c r="J954" s="179">
        <f t="shared" si="792"/>
        <v>0</v>
      </c>
      <c r="K954" s="173"/>
      <c r="L954" s="174" t="str" cm="1">
        <f t="array" aca="1" ref="L954" ca="1">IF($K954="",OFFSET(L954,-1,,,),K954)</f>
        <v>02.16.11</v>
      </c>
      <c r="M954" s="175" t="str" cm="1">
        <f t="array" aca="1" ref="M954" ca="1">IF(OR($K954=0,$K954=""),OFFSET(M954,-1,,,),O954)</f>
        <v>AÇO CA50 8,00MM - CORTADO E DOBRADO</v>
      </c>
      <c r="N954" s="67" t="s">
        <v>405</v>
      </c>
      <c r="O954" s="68" t="s">
        <v>406</v>
      </c>
      <c r="P954" s="68"/>
      <c r="Q954" s="68" t="s">
        <v>3255</v>
      </c>
      <c r="R954" s="69">
        <v>2029.797</v>
      </c>
      <c r="S954" s="70">
        <v>0.7</v>
      </c>
      <c r="T954" s="70">
        <v>1420.8579</v>
      </c>
      <c r="U954" s="67" t="s">
        <v>700</v>
      </c>
      <c r="V954" s="71" t="s">
        <v>1990</v>
      </c>
      <c r="W954" s="171"/>
      <c r="X954" s="172"/>
      <c r="Y954" s="176">
        <f t="shared" si="794"/>
        <v>0</v>
      </c>
      <c r="AA954" s="192"/>
    </row>
    <row r="955" spans="2:27">
      <c r="B955" s="189">
        <f t="shared" si="786"/>
        <v>0</v>
      </c>
      <c r="C955" s="189">
        <f t="shared" ca="1" si="787"/>
        <v>0</v>
      </c>
      <c r="D955" s="189">
        <f t="shared" si="788"/>
        <v>0</v>
      </c>
      <c r="E955" s="189">
        <f t="shared" ca="1" si="789"/>
        <v>0</v>
      </c>
      <c r="F955" s="189">
        <f t="shared" si="790"/>
        <v>0</v>
      </c>
      <c r="G955" s="189" cm="1">
        <f t="array" aca="1" ref="G955" ca="1">OFFSET(G955,-1,,,)+1</f>
        <v>950</v>
      </c>
      <c r="H955" s="189">
        <f t="shared" si="785"/>
        <v>0</v>
      </c>
      <c r="I955" s="189">
        <f t="shared" si="791"/>
        <v>0</v>
      </c>
      <c r="J955" s="179">
        <f t="shared" si="792"/>
        <v>0</v>
      </c>
      <c r="K955" s="173" t="s">
        <v>2563</v>
      </c>
      <c r="L955" s="174" t="str" cm="1">
        <f t="array" aca="1" ref="L955" ca="1">IF($K955="",OFFSET(L955,-1,,,),K955)</f>
        <v>02.16.12</v>
      </c>
      <c r="M955" s="175" t="str" cm="1">
        <f t="array" aca="1" ref="M955" ca="1">IF(OR($K955=0,$K955=""),OFFSET(M955,-1,,,),O955)</f>
        <v>CONCRETO FCK 25 MPA SLUMP 10 APLICADO EM FUNDAÇÃO SUPERCIFIAL COM BOMBA ESTACIONÁRIA</v>
      </c>
      <c r="N955" s="67" t="s">
        <v>2831</v>
      </c>
      <c r="O955" s="68" t="s">
        <v>4288</v>
      </c>
      <c r="P955" s="68"/>
      <c r="Q955" s="68" t="s">
        <v>3256</v>
      </c>
      <c r="R955" s="69">
        <v>22.33</v>
      </c>
      <c r="S955" s="70">
        <v>579.74249999999995</v>
      </c>
      <c r="T955" s="70">
        <v>12945.650024999997</v>
      </c>
      <c r="U955" s="67"/>
      <c r="V955" s="71"/>
      <c r="W955" s="171"/>
      <c r="X955" s="172"/>
      <c r="Y955" s="176">
        <f t="shared" si="794"/>
        <v>0</v>
      </c>
      <c r="AA955" s="192"/>
    </row>
    <row r="956" spans="2:27" hidden="1">
      <c r="B956" s="189">
        <f t="shared" si="786"/>
        <v>0</v>
      </c>
      <c r="C956" s="189">
        <f t="shared" ca="1" si="787"/>
        <v>0</v>
      </c>
      <c r="D956" s="189">
        <f t="shared" si="788"/>
        <v>0</v>
      </c>
      <c r="E956" s="189">
        <f t="shared" ca="1" si="789"/>
        <v>0</v>
      </c>
      <c r="F956" s="189">
        <f t="shared" si="790"/>
        <v>0</v>
      </c>
      <c r="G956" s="189" cm="1">
        <f t="array" aca="1" ref="G956" ca="1">OFFSET(G956,-1,,,)+1</f>
        <v>951</v>
      </c>
      <c r="H956" s="189">
        <f t="shared" si="785"/>
        <v>0</v>
      </c>
      <c r="I956" s="189">
        <f t="shared" si="791"/>
        <v>0</v>
      </c>
      <c r="J956" s="179">
        <f t="shared" si="792"/>
        <v>0</v>
      </c>
      <c r="K956" s="173"/>
      <c r="L956" s="174" t="str" cm="1">
        <f t="array" aca="1" ref="L956" ca="1">IF($K956="",OFFSET(L956,-1,,,),K956)</f>
        <v>02.16.12</v>
      </c>
      <c r="M956" s="175" t="str" cm="1">
        <f t="array" aca="1" ref="M956" ca="1">IF(OR($K956=0,$K956=""),OFFSET(M956,-1,,,),O956)</f>
        <v>CONCRETO FCK 25 MPA SLUMP 10 APLICADO EM FUNDAÇÃO SUPERCIFIAL COM BOMBA ESTACIONÁRIA</v>
      </c>
      <c r="N956" s="67" t="s">
        <v>240</v>
      </c>
      <c r="O956" s="68" t="s">
        <v>179</v>
      </c>
      <c r="P956" s="68"/>
      <c r="Q956" s="68" t="s">
        <v>3255</v>
      </c>
      <c r="R956" s="69">
        <v>57.834699999999998</v>
      </c>
      <c r="S956" s="70">
        <v>0.75</v>
      </c>
      <c r="T956" s="70">
        <v>43.376024999999998</v>
      </c>
      <c r="U956" s="67" t="s">
        <v>700</v>
      </c>
      <c r="V956" s="71" t="s">
        <v>1990</v>
      </c>
      <c r="W956" s="171"/>
      <c r="X956" s="172"/>
      <c r="Y956" s="176">
        <f t="shared" si="794"/>
        <v>0</v>
      </c>
      <c r="AA956" s="192"/>
    </row>
    <row r="957" spans="2:27" hidden="1">
      <c r="B957" s="189">
        <f t="shared" si="786"/>
        <v>0</v>
      </c>
      <c r="C957" s="189">
        <f t="shared" ca="1" si="787"/>
        <v>0</v>
      </c>
      <c r="D957" s="189">
        <f t="shared" si="788"/>
        <v>0</v>
      </c>
      <c r="E957" s="189">
        <f t="shared" ca="1" si="789"/>
        <v>0</v>
      </c>
      <c r="F957" s="189">
        <f t="shared" si="790"/>
        <v>0</v>
      </c>
      <c r="G957" s="189" cm="1">
        <f t="array" aca="1" ref="G957" ca="1">OFFSET(G957,-1,,,)+1</f>
        <v>952</v>
      </c>
      <c r="H957" s="189">
        <f t="shared" si="785"/>
        <v>0</v>
      </c>
      <c r="I957" s="189">
        <f t="shared" si="791"/>
        <v>0</v>
      </c>
      <c r="J957" s="179">
        <f t="shared" si="792"/>
        <v>0</v>
      </c>
      <c r="K957" s="173"/>
      <c r="L957" s="174" t="str" cm="1">
        <f t="array" aca="1" ref="L957" ca="1">IF($K957="",OFFSET(L957,-1,,,),K957)</f>
        <v>02.16.12</v>
      </c>
      <c r="M957" s="175" t="str" cm="1">
        <f t="array" aca="1" ref="M957" ca="1">IF(OR($K957=0,$K957=""),OFFSET(M957,-1,,,),O957)</f>
        <v>CONCRETO FCK 25 MPA SLUMP 10 APLICADO EM FUNDAÇÃO SUPERCIFIAL COM BOMBA ESTACIONÁRIA</v>
      </c>
      <c r="N957" s="67" t="s">
        <v>328</v>
      </c>
      <c r="O957" s="68" t="s">
        <v>329</v>
      </c>
      <c r="P957" s="68"/>
      <c r="Q957" s="68" t="s">
        <v>3256</v>
      </c>
      <c r="R957" s="69">
        <v>23.8931</v>
      </c>
      <c r="S957" s="70">
        <v>480</v>
      </c>
      <c r="T957" s="70">
        <v>11468.688</v>
      </c>
      <c r="U957" s="67" t="s">
        <v>700</v>
      </c>
      <c r="V957" s="71" t="s">
        <v>1990</v>
      </c>
      <c r="W957" s="171"/>
      <c r="X957" s="172"/>
      <c r="Y957" s="176">
        <f t="shared" si="794"/>
        <v>0</v>
      </c>
      <c r="AA957" s="192"/>
    </row>
    <row r="958" spans="2:27" hidden="1">
      <c r="B958" s="189">
        <f t="shared" si="786"/>
        <v>0</v>
      </c>
      <c r="C958" s="189">
        <f t="shared" ca="1" si="787"/>
        <v>0</v>
      </c>
      <c r="D958" s="189">
        <f t="shared" si="788"/>
        <v>0</v>
      </c>
      <c r="E958" s="189">
        <f t="shared" ca="1" si="789"/>
        <v>0</v>
      </c>
      <c r="F958" s="189">
        <f t="shared" si="790"/>
        <v>0</v>
      </c>
      <c r="G958" s="189" cm="1">
        <f t="array" aca="1" ref="G958" ca="1">OFFSET(G958,-1,,,)+1</f>
        <v>953</v>
      </c>
      <c r="H958" s="189">
        <f t="shared" si="785"/>
        <v>0</v>
      </c>
      <c r="I958" s="189">
        <f t="shared" si="791"/>
        <v>0</v>
      </c>
      <c r="J958" s="179">
        <f t="shared" si="792"/>
        <v>0</v>
      </c>
      <c r="K958" s="173"/>
      <c r="L958" s="174" t="str" cm="1">
        <f t="array" aca="1" ref="L958" ca="1">IF($K958="",OFFSET(L958,-1,,,),K958)</f>
        <v>02.16.12</v>
      </c>
      <c r="M958" s="175" t="str" cm="1">
        <f t="array" aca="1" ref="M958" ca="1">IF(OR($K958=0,$K958=""),OFFSET(M958,-1,,,),O958)</f>
        <v>CONCRETO FCK 25 MPA SLUMP 10 APLICADO EM FUNDAÇÃO SUPERCIFIAL COM BOMBA ESTACIONÁRIA</v>
      </c>
      <c r="N958" s="67" t="s">
        <v>300</v>
      </c>
      <c r="O958" s="68" t="s">
        <v>301</v>
      </c>
      <c r="P958" s="68"/>
      <c r="Q958" s="68" t="s">
        <v>3256</v>
      </c>
      <c r="R958" s="69">
        <v>23.8931</v>
      </c>
      <c r="S958" s="70">
        <v>60</v>
      </c>
      <c r="T958" s="70">
        <v>1433.586</v>
      </c>
      <c r="U958" s="67" t="s">
        <v>700</v>
      </c>
      <c r="V958" s="71" t="s">
        <v>1990</v>
      </c>
      <c r="W958" s="171"/>
      <c r="X958" s="172"/>
      <c r="Y958" s="176">
        <f t="shared" si="794"/>
        <v>0</v>
      </c>
      <c r="AA958" s="192"/>
    </row>
    <row r="959" spans="2:27">
      <c r="B959" s="189">
        <f t="shared" si="786"/>
        <v>0</v>
      </c>
      <c r="C959" s="189">
        <f t="shared" ca="1" si="787"/>
        <v>0</v>
      </c>
      <c r="D959" s="189">
        <f t="shared" si="788"/>
        <v>0</v>
      </c>
      <c r="E959" s="189">
        <f t="shared" ca="1" si="789"/>
        <v>0</v>
      </c>
      <c r="F959" s="189">
        <f t="shared" si="790"/>
        <v>0</v>
      </c>
      <c r="G959" s="189" cm="1">
        <f t="array" aca="1" ref="G959" ca="1">OFFSET(G959,-1,,,)+1</f>
        <v>954</v>
      </c>
      <c r="H959" s="189">
        <f t="shared" si="785"/>
        <v>0</v>
      </c>
      <c r="I959" s="189">
        <f t="shared" si="791"/>
        <v>0</v>
      </c>
      <c r="J959" s="179">
        <f t="shared" si="792"/>
        <v>0</v>
      </c>
      <c r="K959" s="173" t="s">
        <v>2564</v>
      </c>
      <c r="L959" s="174" t="str" cm="1">
        <f t="array" aca="1" ref="L959" ca="1">IF($K959="",OFFSET(L959,-1,,,),K959)</f>
        <v>02.16.13</v>
      </c>
      <c r="M959" s="175" t="str" cm="1">
        <f t="array" aca="1" ref="M959" ca="1">IF(OR($K959=0,$K959=""),OFFSET(M959,-1,,,),O959)</f>
        <v>EXECUÇÃO DE SERVIÇO DE MONTAGEM E DESMONTAGEM DE FORMA, ARMAÇÃO, LANÇAMENTO E ADENSAMENTO DE CONCRETO</v>
      </c>
      <c r="N959" s="67" t="s">
        <v>428</v>
      </c>
      <c r="O959" s="68" t="s">
        <v>4290</v>
      </c>
      <c r="P959" s="68"/>
      <c r="Q959" s="68" t="s">
        <v>3256</v>
      </c>
      <c r="R959" s="69">
        <v>22.33</v>
      </c>
      <c r="S959" s="70">
        <v>700</v>
      </c>
      <c r="T959" s="70">
        <v>15630.999999999998</v>
      </c>
      <c r="U959" s="67"/>
      <c r="V959" s="71"/>
      <c r="W959" s="171"/>
      <c r="X959" s="172"/>
      <c r="Y959" s="176">
        <f t="shared" si="794"/>
        <v>0</v>
      </c>
      <c r="AA959" s="192"/>
    </row>
    <row r="960" spans="2:27" hidden="1">
      <c r="B960" s="189">
        <f t="shared" si="786"/>
        <v>0</v>
      </c>
      <c r="C960" s="189">
        <f t="shared" ca="1" si="787"/>
        <v>0</v>
      </c>
      <c r="D960" s="189">
        <f t="shared" si="788"/>
        <v>0</v>
      </c>
      <c r="E960" s="189">
        <f t="shared" ca="1" si="789"/>
        <v>0</v>
      </c>
      <c r="F960" s="189">
        <f t="shared" si="790"/>
        <v>0</v>
      </c>
      <c r="G960" s="189" cm="1">
        <f t="array" aca="1" ref="G960" ca="1">OFFSET(G960,-1,,,)+1</f>
        <v>955</v>
      </c>
      <c r="H960" s="189">
        <f t="shared" si="785"/>
        <v>0</v>
      </c>
      <c r="I960" s="189">
        <f t="shared" si="791"/>
        <v>0</v>
      </c>
      <c r="J960" s="179">
        <f t="shared" si="792"/>
        <v>0</v>
      </c>
      <c r="K960" s="173"/>
      <c r="L960" s="174" t="str" cm="1">
        <f t="array" aca="1" ref="L960" ca="1">IF($K960="",OFFSET(L960,-1,,,),K960)</f>
        <v>02.16.13</v>
      </c>
      <c r="M960" s="175" t="str" cm="1">
        <f t="array" aca="1" ref="M960" ca="1">IF(OR($K960=0,$K960=""),OFFSET(M960,-1,,,),O960)</f>
        <v>EXECUÇÃO DE SERVIÇO DE MONTAGEM E DESMONTAGEM DE FORMA, ARMAÇÃO, LANÇAMENTO E ADENSAMENTO DE CONCRETO</v>
      </c>
      <c r="N960" s="67" t="s">
        <v>429</v>
      </c>
      <c r="O960" s="68" t="s">
        <v>430</v>
      </c>
      <c r="P960" s="68"/>
      <c r="Q960" s="68" t="s">
        <v>3256</v>
      </c>
      <c r="R960" s="69">
        <v>22.33</v>
      </c>
      <c r="S960" s="70">
        <v>700</v>
      </c>
      <c r="T960" s="70">
        <v>15630.999999999998</v>
      </c>
      <c r="U960" s="67" t="s">
        <v>700</v>
      </c>
      <c r="V960" s="71" t="s">
        <v>1990</v>
      </c>
      <c r="W960" s="171"/>
      <c r="X960" s="172"/>
      <c r="Y960" s="176">
        <f t="shared" si="794"/>
        <v>0</v>
      </c>
      <c r="AA960" s="192"/>
    </row>
    <row r="961" spans="2:27">
      <c r="B961" s="189">
        <f t="shared" si="786"/>
        <v>0</v>
      </c>
      <c r="C961" s="189">
        <f t="shared" ca="1" si="787"/>
        <v>0</v>
      </c>
      <c r="D961" s="189">
        <f t="shared" si="788"/>
        <v>0</v>
      </c>
      <c r="E961" s="189">
        <f t="shared" ca="1" si="789"/>
        <v>0</v>
      </c>
      <c r="F961" s="189">
        <f t="shared" si="790"/>
        <v>0</v>
      </c>
      <c r="G961" s="189" cm="1">
        <f t="array" aca="1" ref="G961" ca="1">OFFSET(G961,-1,,,)+1</f>
        <v>956</v>
      </c>
      <c r="H961" s="189">
        <f t="shared" si="785"/>
        <v>0</v>
      </c>
      <c r="I961" s="189">
        <f t="shared" si="791"/>
        <v>0</v>
      </c>
      <c r="J961" s="179">
        <f t="shared" si="792"/>
        <v>0</v>
      </c>
      <c r="K961" s="173" t="s">
        <v>2565</v>
      </c>
      <c r="L961" s="174" t="str" cm="1">
        <f t="array" aca="1" ref="L961" ca="1">IF($K961="",OFFSET(L961,-1,,,),K961)</f>
        <v>02.16.14</v>
      </c>
      <c r="M961" s="175" t="str" cm="1">
        <f t="array" aca="1" ref="M961" ca="1">IF(OR($K961=0,$K961=""),OFFSET(M961,-1,,,),O961)</f>
        <v>IMPERMEABILIZAÇÃO COM TINTA ASFÁLTICA - CINTAMENTO</v>
      </c>
      <c r="N961" s="67" t="s">
        <v>431</v>
      </c>
      <c r="O961" s="68" t="s">
        <v>4433</v>
      </c>
      <c r="P961" s="68"/>
      <c r="Q961" s="68" t="s">
        <v>3258</v>
      </c>
      <c r="R961" s="69">
        <v>193.56</v>
      </c>
      <c r="S961" s="70">
        <v>16.8</v>
      </c>
      <c r="T961" s="70">
        <v>3251.808</v>
      </c>
      <c r="U961" s="67"/>
      <c r="V961" s="71"/>
      <c r="W961" s="171"/>
      <c r="X961" s="172"/>
      <c r="Y961" s="176">
        <f t="shared" si="794"/>
        <v>0</v>
      </c>
      <c r="AA961" s="192"/>
    </row>
    <row r="962" spans="2:27" hidden="1">
      <c r="B962" s="189">
        <f t="shared" si="786"/>
        <v>0</v>
      </c>
      <c r="C962" s="189">
        <f t="shared" ca="1" si="787"/>
        <v>0</v>
      </c>
      <c r="D962" s="189">
        <f t="shared" si="788"/>
        <v>0</v>
      </c>
      <c r="E962" s="189">
        <f t="shared" ca="1" si="789"/>
        <v>0</v>
      </c>
      <c r="F962" s="189">
        <f t="shared" si="790"/>
        <v>0</v>
      </c>
      <c r="G962" s="189" cm="1">
        <f t="array" aca="1" ref="G962" ca="1">OFFSET(G962,-1,,,)+1</f>
        <v>957</v>
      </c>
      <c r="H962" s="189">
        <f t="shared" si="785"/>
        <v>0</v>
      </c>
      <c r="I962" s="189">
        <f t="shared" si="791"/>
        <v>0</v>
      </c>
      <c r="J962" s="179">
        <f t="shared" si="792"/>
        <v>0</v>
      </c>
      <c r="K962" s="173"/>
      <c r="L962" s="174" t="str" cm="1">
        <f t="array" aca="1" ref="L962" ca="1">IF($K962="",OFFSET(L962,-1,,,),K962)</f>
        <v>02.16.14</v>
      </c>
      <c r="M962" s="175" t="str" cm="1">
        <f t="array" aca="1" ref="M962" ca="1">IF(OR($K962=0,$K962=""),OFFSET(M962,-1,,,),O962)</f>
        <v>IMPERMEABILIZAÇÃO COM TINTA ASFÁLTICA - CINTAMENTO</v>
      </c>
      <c r="N962" s="67" t="s">
        <v>432</v>
      </c>
      <c r="O962" s="68" t="s">
        <v>433</v>
      </c>
      <c r="P962" s="68"/>
      <c r="Q962" s="68" t="s">
        <v>3254</v>
      </c>
      <c r="R962" s="69">
        <v>106.458</v>
      </c>
      <c r="S962" s="70">
        <v>9</v>
      </c>
      <c r="T962" s="70">
        <v>958.12199999999996</v>
      </c>
      <c r="U962" s="67" t="s">
        <v>700</v>
      </c>
      <c r="V962" s="71" t="s">
        <v>1990</v>
      </c>
      <c r="W962" s="171"/>
      <c r="X962" s="172"/>
      <c r="Y962" s="176">
        <f t="shared" si="794"/>
        <v>0</v>
      </c>
      <c r="AA962" s="192"/>
    </row>
    <row r="963" spans="2:27" hidden="1">
      <c r="B963" s="189">
        <f t="shared" si="786"/>
        <v>0</v>
      </c>
      <c r="C963" s="189">
        <f t="shared" ca="1" si="787"/>
        <v>0</v>
      </c>
      <c r="D963" s="189">
        <f t="shared" si="788"/>
        <v>0</v>
      </c>
      <c r="E963" s="189">
        <f t="shared" ca="1" si="789"/>
        <v>0</v>
      </c>
      <c r="F963" s="189">
        <f t="shared" si="790"/>
        <v>0</v>
      </c>
      <c r="G963" s="189" cm="1">
        <f t="array" aca="1" ref="G963" ca="1">OFFSET(G963,-1,,,)+1</f>
        <v>958</v>
      </c>
      <c r="H963" s="189">
        <f t="shared" si="785"/>
        <v>0</v>
      </c>
      <c r="I963" s="189">
        <f t="shared" si="791"/>
        <v>0</v>
      </c>
      <c r="J963" s="179">
        <f t="shared" si="792"/>
        <v>0</v>
      </c>
      <c r="K963" s="173"/>
      <c r="L963" s="174" t="str" cm="1">
        <f t="array" aca="1" ref="L963" ca="1">IF($K963="",OFFSET(L963,-1,,,),K963)</f>
        <v>02.16.14</v>
      </c>
      <c r="M963" s="175" t="str" cm="1">
        <f t="array" aca="1" ref="M963" ca="1">IF(OR($K963=0,$K963=""),OFFSET(M963,-1,,,),O963)</f>
        <v>IMPERMEABILIZAÇÃO COM TINTA ASFÁLTICA - CINTAMENTO</v>
      </c>
      <c r="N963" s="67" t="s">
        <v>434</v>
      </c>
      <c r="O963" s="68" t="s">
        <v>435</v>
      </c>
      <c r="P963" s="68"/>
      <c r="Q963" s="68" t="s">
        <v>3258</v>
      </c>
      <c r="R963" s="69">
        <v>193.56</v>
      </c>
      <c r="S963" s="70">
        <v>11.85</v>
      </c>
      <c r="T963" s="70">
        <v>2293.6860000000001</v>
      </c>
      <c r="U963" s="67" t="s">
        <v>700</v>
      </c>
      <c r="V963" s="71" t="s">
        <v>1990</v>
      </c>
      <c r="W963" s="171"/>
      <c r="X963" s="172"/>
      <c r="Y963" s="176">
        <f t="shared" si="794"/>
        <v>0</v>
      </c>
      <c r="AA963" s="192"/>
    </row>
    <row r="964" spans="2:27">
      <c r="B964" s="189">
        <f t="shared" si="786"/>
        <v>0</v>
      </c>
      <c r="C964" s="189">
        <f t="shared" ca="1" si="787"/>
        <v>0</v>
      </c>
      <c r="D964" s="189">
        <f t="shared" si="788"/>
        <v>0</v>
      </c>
      <c r="E964" s="189">
        <f t="shared" ca="1" si="789"/>
        <v>0</v>
      </c>
      <c r="F964" s="189">
        <f t="shared" si="790"/>
        <v>0</v>
      </c>
      <c r="G964" s="189" cm="1">
        <f t="array" aca="1" ref="G964" ca="1">OFFSET(G964,-1,,,)+1</f>
        <v>959</v>
      </c>
      <c r="H964" s="189">
        <f t="shared" si="785"/>
        <v>0</v>
      </c>
      <c r="I964" s="189">
        <f t="shared" si="791"/>
        <v>0</v>
      </c>
      <c r="J964" s="179">
        <f t="shared" si="792"/>
        <v>0</v>
      </c>
      <c r="K964" s="173" t="s">
        <v>2566</v>
      </c>
      <c r="L964" s="174" t="str" cm="1">
        <f t="array" aca="1" ref="L964" ca="1">IF($K964="",OFFSET(L964,-1,,,),K964)</f>
        <v>02.16.15</v>
      </c>
      <c r="M964" s="175" t="str" cm="1">
        <f t="array" aca="1" ref="M964" ca="1">IF(OR($K964=0,$K964=""),OFFSET(M964,-1,,,),O964)</f>
        <v>EXECUÇÃO DE SERVIÇO DE REATERRO MANUAL DE BALDRAMES E BLOCOS DE FUNDAÇÃO</v>
      </c>
      <c r="N964" s="67" t="s">
        <v>436</v>
      </c>
      <c r="O964" s="68" t="s">
        <v>4434</v>
      </c>
      <c r="P964" s="68"/>
      <c r="Q964" s="68" t="s">
        <v>3256</v>
      </c>
      <c r="R964" s="69">
        <v>52.12</v>
      </c>
      <c r="S964" s="70">
        <v>25</v>
      </c>
      <c r="T964" s="70">
        <v>1303</v>
      </c>
      <c r="U964" s="67"/>
      <c r="V964" s="71"/>
      <c r="W964" s="171"/>
      <c r="X964" s="172"/>
      <c r="Y964" s="176">
        <f t="shared" si="794"/>
        <v>0</v>
      </c>
      <c r="AA964" s="192"/>
    </row>
    <row r="965" spans="2:27" hidden="1">
      <c r="B965" s="189">
        <f t="shared" si="786"/>
        <v>0</v>
      </c>
      <c r="C965" s="189">
        <f t="shared" ca="1" si="787"/>
        <v>0</v>
      </c>
      <c r="D965" s="189">
        <f t="shared" si="788"/>
        <v>0</v>
      </c>
      <c r="E965" s="189">
        <f t="shared" ca="1" si="789"/>
        <v>0</v>
      </c>
      <c r="F965" s="189">
        <f t="shared" si="790"/>
        <v>0</v>
      </c>
      <c r="G965" s="189" cm="1">
        <f t="array" aca="1" ref="G965" ca="1">OFFSET(G965,-1,,,)+1</f>
        <v>960</v>
      </c>
      <c r="H965" s="189">
        <f t="shared" si="785"/>
        <v>0</v>
      </c>
      <c r="I965" s="189">
        <f t="shared" si="791"/>
        <v>0</v>
      </c>
      <c r="J965" s="179">
        <f t="shared" si="792"/>
        <v>0</v>
      </c>
      <c r="K965" s="173"/>
      <c r="L965" s="174" t="str" cm="1">
        <f t="array" aca="1" ref="L965" ca="1">IF($K965="",OFFSET(L965,-1,,,),K965)</f>
        <v>02.16.15</v>
      </c>
      <c r="M965" s="175" t="str" cm="1">
        <f t="array" aca="1" ref="M965" ca="1">IF(OR($K965=0,$K965=""),OFFSET(M965,-1,,,),O965)</f>
        <v>EXECUÇÃO DE SERVIÇO DE REATERRO MANUAL DE BALDRAMES E BLOCOS DE FUNDAÇÃO</v>
      </c>
      <c r="N965" s="67" t="s">
        <v>437</v>
      </c>
      <c r="O965" s="68" t="s">
        <v>438</v>
      </c>
      <c r="P965" s="68"/>
      <c r="Q965" s="68" t="s">
        <v>3256</v>
      </c>
      <c r="R965" s="69">
        <v>52.12</v>
      </c>
      <c r="S965" s="70">
        <v>25</v>
      </c>
      <c r="T965" s="70">
        <v>1303</v>
      </c>
      <c r="U965" s="67" t="s">
        <v>700</v>
      </c>
      <c r="V965" s="71" t="s">
        <v>1990</v>
      </c>
      <c r="W965" s="171"/>
      <c r="X965" s="172"/>
      <c r="Y965" s="176">
        <f t="shared" si="794"/>
        <v>0</v>
      </c>
      <c r="AA965" s="192"/>
    </row>
    <row r="966" spans="2:27">
      <c r="B966" s="189">
        <f t="shared" si="786"/>
        <v>0</v>
      </c>
      <c r="C966" s="189">
        <f t="shared" ca="1" si="787"/>
        <v>0</v>
      </c>
      <c r="D966" s="189">
        <f t="shared" si="788"/>
        <v>0</v>
      </c>
      <c r="E966" s="189">
        <f t="shared" ca="1" si="789"/>
        <v>0</v>
      </c>
      <c r="F966" s="189">
        <f t="shared" si="790"/>
        <v>0</v>
      </c>
      <c r="G966" s="189" cm="1">
        <f t="array" aca="1" ref="G966" ca="1">OFFSET(G966,-1,,,)+1</f>
        <v>961</v>
      </c>
      <c r="H966" s="189">
        <f t="shared" si="785"/>
        <v>0</v>
      </c>
      <c r="I966" s="189">
        <f t="shared" si="791"/>
        <v>0</v>
      </c>
      <c r="J966" s="179">
        <f t="shared" si="792"/>
        <v>0</v>
      </c>
      <c r="K966" s="173" t="s">
        <v>2567</v>
      </c>
      <c r="L966" s="174" t="str" cm="1">
        <f t="array" aca="1" ref="L966" ca="1">IF($K966="",OFFSET(L966,-1,,,),K966)</f>
        <v>02.16.16</v>
      </c>
      <c r="M966" s="175" t="str" cm="1">
        <f t="array" aca="1" ref="M966" ca="1">IF(OR($K966=0,$K966=""),OFFSET(M966,-1,,,),O966)</f>
        <v>ALVENARIA ESTRUTURAL COM BLOCO DE CONCRETO 14 CM 4,5 MPA, JUNTAS DE 10MM COM ARGAMASSA INDUSTRIALIZADA - MURO DE DIVISA</v>
      </c>
      <c r="N966" s="67" t="s">
        <v>709</v>
      </c>
      <c r="O966" s="68" t="s">
        <v>4435</v>
      </c>
      <c r="P966" s="68"/>
      <c r="Q966" s="68" t="s">
        <v>3258</v>
      </c>
      <c r="R966" s="69">
        <v>645.02</v>
      </c>
      <c r="S966" s="70">
        <v>113.94540000000001</v>
      </c>
      <c r="T966" s="70">
        <v>73497.061908000003</v>
      </c>
      <c r="U966" s="67"/>
      <c r="V966" s="71"/>
      <c r="W966" s="171"/>
      <c r="X966" s="172"/>
      <c r="Y966" s="176">
        <f t="shared" si="794"/>
        <v>0</v>
      </c>
      <c r="AA966" s="192"/>
    </row>
    <row r="967" spans="2:27" hidden="1">
      <c r="B967" s="189">
        <f t="shared" si="786"/>
        <v>0</v>
      </c>
      <c r="C967" s="189">
        <f t="shared" ca="1" si="787"/>
        <v>0</v>
      </c>
      <c r="D967" s="189">
        <f t="shared" si="788"/>
        <v>0</v>
      </c>
      <c r="E967" s="189">
        <f t="shared" ca="1" si="789"/>
        <v>0</v>
      </c>
      <c r="F967" s="189">
        <f t="shared" si="790"/>
        <v>0</v>
      </c>
      <c r="G967" s="189" cm="1">
        <f t="array" aca="1" ref="G967" ca="1">OFFSET(G967,-1,,,)+1</f>
        <v>962</v>
      </c>
      <c r="H967" s="189">
        <f t="shared" si="785"/>
        <v>0</v>
      </c>
      <c r="I967" s="189">
        <f t="shared" si="791"/>
        <v>0</v>
      </c>
      <c r="J967" s="179">
        <f t="shared" si="792"/>
        <v>0</v>
      </c>
      <c r="K967" s="173"/>
      <c r="L967" s="174" t="str" cm="1">
        <f t="array" aca="1" ref="L967" ca="1">IF($K967="",OFFSET(L967,-1,,,),K967)</f>
        <v>02.16.16</v>
      </c>
      <c r="M967" s="175" t="str" cm="1">
        <f t="array" aca="1" ref="M967" ca="1">IF(OR($K967=0,$K967=""),OFFSET(M967,-1,,,),O967)</f>
        <v>ALVENARIA ESTRUTURAL COM BLOCO DE CONCRETO 14 CM 4,5 MPA, JUNTAS DE 10MM COM ARGAMASSA INDUSTRIALIZADA - MURO DE DIVISA</v>
      </c>
      <c r="N967" s="67" t="s">
        <v>334</v>
      </c>
      <c r="O967" s="68" t="s">
        <v>335</v>
      </c>
      <c r="P967" s="68"/>
      <c r="Q967" s="68" t="s">
        <v>3260</v>
      </c>
      <c r="R967" s="69">
        <v>6933.9650000000001</v>
      </c>
      <c r="S967" s="70">
        <v>4.6900000000000004</v>
      </c>
      <c r="T967" s="70">
        <v>32520.295850000002</v>
      </c>
      <c r="U967" s="67" t="s">
        <v>700</v>
      </c>
      <c r="V967" s="71" t="s">
        <v>1990</v>
      </c>
      <c r="W967" s="171"/>
      <c r="X967" s="172"/>
      <c r="Y967" s="176">
        <f t="shared" si="794"/>
        <v>0</v>
      </c>
      <c r="AA967" s="192"/>
    </row>
    <row r="968" spans="2:27" hidden="1">
      <c r="B968" s="189">
        <f t="shared" si="786"/>
        <v>0</v>
      </c>
      <c r="C968" s="189">
        <f t="shared" ca="1" si="787"/>
        <v>0</v>
      </c>
      <c r="D968" s="189">
        <f t="shared" si="788"/>
        <v>0</v>
      </c>
      <c r="E968" s="189">
        <f t="shared" ca="1" si="789"/>
        <v>0</v>
      </c>
      <c r="F968" s="189">
        <f t="shared" si="790"/>
        <v>0</v>
      </c>
      <c r="G968" s="189" cm="1">
        <f t="array" aca="1" ref="G968" ca="1">OFFSET(G968,-1,,,)+1</f>
        <v>963</v>
      </c>
      <c r="H968" s="189">
        <f t="shared" si="785"/>
        <v>0</v>
      </c>
      <c r="I968" s="189">
        <f t="shared" si="791"/>
        <v>0</v>
      </c>
      <c r="J968" s="179">
        <f t="shared" si="792"/>
        <v>0</v>
      </c>
      <c r="K968" s="173"/>
      <c r="L968" s="174" t="str" cm="1">
        <f t="array" aca="1" ref="L968" ca="1">IF($K968="",OFFSET(L968,-1,,,),K968)</f>
        <v>02.16.16</v>
      </c>
      <c r="M968" s="175" t="str" cm="1">
        <f t="array" aca="1" ref="M968" ca="1">IF(OR($K968=0,$K968=""),OFFSET(M968,-1,,,),O968)</f>
        <v>ALVENARIA ESTRUTURAL COM BLOCO DE CONCRETO 14 CM 4,5 MPA, JUNTAS DE 10MM COM ARGAMASSA INDUSTRIALIZADA - MURO DE DIVISA</v>
      </c>
      <c r="N968" s="67" t="s">
        <v>338</v>
      </c>
      <c r="O968" s="68" t="s">
        <v>339</v>
      </c>
      <c r="P968" s="68"/>
      <c r="Q968" s="68" t="s">
        <v>3260</v>
      </c>
      <c r="R968" s="69">
        <v>80.627499999999998</v>
      </c>
      <c r="S968" s="70">
        <v>2.73</v>
      </c>
      <c r="T968" s="70">
        <v>220.11307499999998</v>
      </c>
      <c r="U968" s="67" t="s">
        <v>700</v>
      </c>
      <c r="V968" s="71" t="s">
        <v>1990</v>
      </c>
      <c r="W968" s="171"/>
      <c r="X968" s="172"/>
      <c r="Y968" s="176">
        <f t="shared" si="794"/>
        <v>0</v>
      </c>
      <c r="AA968" s="192"/>
    </row>
    <row r="969" spans="2:27" hidden="1">
      <c r="B969" s="189">
        <f t="shared" si="786"/>
        <v>0</v>
      </c>
      <c r="C969" s="189">
        <f t="shared" ca="1" si="787"/>
        <v>0</v>
      </c>
      <c r="D969" s="189">
        <f t="shared" si="788"/>
        <v>0</v>
      </c>
      <c r="E969" s="189">
        <f t="shared" ca="1" si="789"/>
        <v>0</v>
      </c>
      <c r="F969" s="189">
        <f t="shared" si="790"/>
        <v>0</v>
      </c>
      <c r="G969" s="189" cm="1">
        <f t="array" aca="1" ref="G969" ca="1">OFFSET(G969,-1,,,)+1</f>
        <v>964</v>
      </c>
      <c r="H969" s="189">
        <f t="shared" si="785"/>
        <v>0</v>
      </c>
      <c r="I969" s="189">
        <f t="shared" si="791"/>
        <v>0</v>
      </c>
      <c r="J969" s="179">
        <f t="shared" si="792"/>
        <v>0</v>
      </c>
      <c r="K969" s="173"/>
      <c r="L969" s="174" t="str" cm="1">
        <f t="array" aca="1" ref="L969" ca="1">IF($K969="",OFFSET(L969,-1,,,),K969)</f>
        <v>02.16.16</v>
      </c>
      <c r="M969" s="175" t="str" cm="1">
        <f t="array" aca="1" ref="M969" ca="1">IF(OR($K969=0,$K969=""),OFFSET(M969,-1,,,),O969)</f>
        <v>ALVENARIA ESTRUTURAL COM BLOCO DE CONCRETO 14 CM 4,5 MPA, JUNTAS DE 10MM COM ARGAMASSA INDUSTRIALIZADA - MURO DE DIVISA</v>
      </c>
      <c r="N969" s="67" t="s">
        <v>710</v>
      </c>
      <c r="O969" s="68" t="s">
        <v>711</v>
      </c>
      <c r="P969" s="68"/>
      <c r="Q969" s="68" t="s">
        <v>3260</v>
      </c>
      <c r="R969" s="69">
        <v>241.88249999999999</v>
      </c>
      <c r="S969" s="70">
        <v>1.3109999999999999</v>
      </c>
      <c r="T969" s="70">
        <v>317.1079575</v>
      </c>
      <c r="U969" s="67" t="s">
        <v>700</v>
      </c>
      <c r="V969" s="71" t="s">
        <v>1990</v>
      </c>
      <c r="W969" s="171"/>
      <c r="X969" s="172"/>
      <c r="Y969" s="176">
        <f t="shared" si="794"/>
        <v>0</v>
      </c>
      <c r="AA969" s="192"/>
    </row>
    <row r="970" spans="2:27" hidden="1">
      <c r="B970" s="189">
        <f t="shared" si="786"/>
        <v>0</v>
      </c>
      <c r="C970" s="189">
        <f t="shared" ca="1" si="787"/>
        <v>0</v>
      </c>
      <c r="D970" s="189">
        <f t="shared" si="788"/>
        <v>0</v>
      </c>
      <c r="E970" s="189">
        <f t="shared" ca="1" si="789"/>
        <v>0</v>
      </c>
      <c r="F970" s="189">
        <f t="shared" si="790"/>
        <v>0</v>
      </c>
      <c r="G970" s="189" cm="1">
        <f t="array" aca="1" ref="G970" ca="1">OFFSET(G970,-1,,,)+1</f>
        <v>965</v>
      </c>
      <c r="H970" s="189">
        <f t="shared" si="785"/>
        <v>0</v>
      </c>
      <c r="I970" s="189">
        <f t="shared" si="791"/>
        <v>0</v>
      </c>
      <c r="J970" s="179">
        <f t="shared" si="792"/>
        <v>0</v>
      </c>
      <c r="K970" s="173"/>
      <c r="L970" s="174" t="str" cm="1">
        <f t="array" aca="1" ref="L970" ca="1">IF($K970="",OFFSET(L970,-1,,,),K970)</f>
        <v>02.16.16</v>
      </c>
      <c r="M970" s="175" t="str" cm="1">
        <f t="array" aca="1" ref="M970" ca="1">IF(OR($K970=0,$K970=""),OFFSET(M970,-1,,,),O970)</f>
        <v>ALVENARIA ESTRUTURAL COM BLOCO DE CONCRETO 14 CM 4,5 MPA, JUNTAS DE 10MM COM ARGAMASSA INDUSTRIALIZADA - MURO DE DIVISA</v>
      </c>
      <c r="N970" s="67" t="s">
        <v>712</v>
      </c>
      <c r="O970" s="68" t="s">
        <v>713</v>
      </c>
      <c r="P970" s="68"/>
      <c r="Q970" s="68" t="s">
        <v>3255</v>
      </c>
      <c r="R970" s="69">
        <v>13545.42</v>
      </c>
      <c r="S970" s="70">
        <v>0.44</v>
      </c>
      <c r="T970" s="70">
        <v>5959.9848000000002</v>
      </c>
      <c r="U970" s="67" t="s">
        <v>700</v>
      </c>
      <c r="V970" s="71" t="s">
        <v>1990</v>
      </c>
      <c r="W970" s="171"/>
      <c r="X970" s="172"/>
      <c r="Y970" s="176">
        <f t="shared" si="794"/>
        <v>0</v>
      </c>
      <c r="AA970" s="192"/>
    </row>
    <row r="971" spans="2:27" hidden="1">
      <c r="B971" s="189">
        <f t="shared" si="786"/>
        <v>0</v>
      </c>
      <c r="C971" s="189">
        <f t="shared" ca="1" si="787"/>
        <v>0</v>
      </c>
      <c r="D971" s="189">
        <f t="shared" si="788"/>
        <v>0</v>
      </c>
      <c r="E971" s="189">
        <f t="shared" ca="1" si="789"/>
        <v>0</v>
      </c>
      <c r="F971" s="189">
        <f t="shared" si="790"/>
        <v>0</v>
      </c>
      <c r="G971" s="189" cm="1">
        <f t="array" aca="1" ref="G971" ca="1">OFFSET(G971,-1,,,)+1</f>
        <v>966</v>
      </c>
      <c r="H971" s="189">
        <f t="shared" si="785"/>
        <v>0</v>
      </c>
      <c r="I971" s="189">
        <f t="shared" si="791"/>
        <v>0</v>
      </c>
      <c r="J971" s="179">
        <f t="shared" si="792"/>
        <v>0</v>
      </c>
      <c r="K971" s="173"/>
      <c r="L971" s="174" t="str" cm="1">
        <f t="array" aca="1" ref="L971" ca="1">IF($K971="",OFFSET(L971,-1,,,),K971)</f>
        <v>02.16.16</v>
      </c>
      <c r="M971" s="175" t="str" cm="1">
        <f t="array" aca="1" ref="M971" ca="1">IF(OR($K971=0,$K971=""),OFFSET(M971,-1,,,),O971)</f>
        <v>ALVENARIA ESTRUTURAL COM BLOCO DE CONCRETO 14 CM 4,5 MPA, JUNTAS DE 10MM COM ARGAMASSA INDUSTRIALIZADA - MURO DE DIVISA</v>
      </c>
      <c r="N971" s="67" t="s">
        <v>348</v>
      </c>
      <c r="O971" s="68" t="s">
        <v>349</v>
      </c>
      <c r="P971" s="68"/>
      <c r="Q971" s="68" t="s">
        <v>3260</v>
      </c>
      <c r="R971" s="69">
        <v>967.53</v>
      </c>
      <c r="S971" s="70">
        <v>4.97</v>
      </c>
      <c r="T971" s="70">
        <v>4808.6241</v>
      </c>
      <c r="U971" s="67" t="s">
        <v>700</v>
      </c>
      <c r="V971" s="71" t="s">
        <v>1990</v>
      </c>
      <c r="W971" s="171"/>
      <c r="X971" s="172"/>
      <c r="Y971" s="176">
        <f t="shared" si="794"/>
        <v>0</v>
      </c>
      <c r="AA971" s="192"/>
    </row>
    <row r="972" spans="2:27" hidden="1">
      <c r="B972" s="189">
        <f t="shared" si="786"/>
        <v>0</v>
      </c>
      <c r="C972" s="189">
        <f t="shared" ca="1" si="787"/>
        <v>0</v>
      </c>
      <c r="D972" s="189">
        <f t="shared" si="788"/>
        <v>0</v>
      </c>
      <c r="E972" s="189">
        <f t="shared" ca="1" si="789"/>
        <v>0</v>
      </c>
      <c r="F972" s="189">
        <f t="shared" si="790"/>
        <v>0</v>
      </c>
      <c r="G972" s="189" cm="1">
        <f t="array" aca="1" ref="G972" ca="1">OFFSET(G972,-1,,,)+1</f>
        <v>967</v>
      </c>
      <c r="H972" s="189">
        <f t="shared" si="785"/>
        <v>0</v>
      </c>
      <c r="I972" s="189">
        <f t="shared" si="791"/>
        <v>0</v>
      </c>
      <c r="J972" s="179">
        <f t="shared" si="792"/>
        <v>0</v>
      </c>
      <c r="K972" s="173"/>
      <c r="L972" s="174" t="str" cm="1">
        <f t="array" aca="1" ref="L972" ca="1">IF($K972="",OFFSET(L972,-1,,,),K972)</f>
        <v>02.16.16</v>
      </c>
      <c r="M972" s="175" t="str" cm="1">
        <f t="array" aca="1" ref="M972" ca="1">IF(OR($K972=0,$K972=""),OFFSET(M972,-1,,,),O972)</f>
        <v>ALVENARIA ESTRUTURAL COM BLOCO DE CONCRETO 14 CM 4,5 MPA, JUNTAS DE 10MM COM ARGAMASSA INDUSTRIALIZADA - MURO DE DIVISA</v>
      </c>
      <c r="N972" s="67" t="s">
        <v>356</v>
      </c>
      <c r="O972" s="68" t="s">
        <v>357</v>
      </c>
      <c r="P972" s="68"/>
      <c r="Q972" s="68" t="s">
        <v>3258</v>
      </c>
      <c r="R972" s="69">
        <v>645.02</v>
      </c>
      <c r="S972" s="70">
        <v>46</v>
      </c>
      <c r="T972" s="70">
        <v>29670.92</v>
      </c>
      <c r="U972" s="67" t="s">
        <v>700</v>
      </c>
      <c r="V972" s="71" t="s">
        <v>1990</v>
      </c>
      <c r="W972" s="171"/>
      <c r="X972" s="172"/>
      <c r="Y972" s="176">
        <f t="shared" si="794"/>
        <v>0</v>
      </c>
      <c r="AA972" s="192"/>
    </row>
    <row r="973" spans="2:27">
      <c r="B973" s="189">
        <f t="shared" si="786"/>
        <v>0</v>
      </c>
      <c r="C973" s="189">
        <f t="shared" ca="1" si="787"/>
        <v>0</v>
      </c>
      <c r="D973" s="189">
        <f t="shared" si="788"/>
        <v>0</v>
      </c>
      <c r="E973" s="189">
        <f t="shared" ca="1" si="789"/>
        <v>0</v>
      </c>
      <c r="F973" s="189">
        <f t="shared" si="790"/>
        <v>0</v>
      </c>
      <c r="G973" s="189" cm="1">
        <f t="array" aca="1" ref="G973" ca="1">OFFSET(G973,-1,,,)+1</f>
        <v>968</v>
      </c>
      <c r="H973" s="189">
        <f t="shared" si="785"/>
        <v>0</v>
      </c>
      <c r="I973" s="189">
        <f t="shared" si="791"/>
        <v>0</v>
      </c>
      <c r="J973" s="179">
        <f t="shared" si="792"/>
        <v>0</v>
      </c>
      <c r="K973" s="173" t="s">
        <v>2568</v>
      </c>
      <c r="L973" s="174" t="str" cm="1">
        <f t="array" aca="1" ref="L973" ca="1">IF($K973="",OFFSET(L973,-1,,,),K973)</f>
        <v>02.16.17</v>
      </c>
      <c r="M973" s="175" t="str" cm="1">
        <f t="array" aca="1" ref="M973" ca="1">IF(OR($K973=0,$K973=""),OFFSET(M973,-1,,,),O973)</f>
        <v>AÇO CA50 10,00MM - CORTADO E DOBRADO</v>
      </c>
      <c r="N973" s="67" t="s">
        <v>319</v>
      </c>
      <c r="O973" s="68" t="s">
        <v>4294</v>
      </c>
      <c r="P973" s="68"/>
      <c r="Q973" s="68" t="s">
        <v>3255</v>
      </c>
      <c r="R973" s="69">
        <v>967.57</v>
      </c>
      <c r="S973" s="70">
        <v>6.4729999999999999</v>
      </c>
      <c r="T973" s="70">
        <v>6263.08061</v>
      </c>
      <c r="U973" s="67"/>
      <c r="V973" s="71"/>
      <c r="W973" s="171"/>
      <c r="X973" s="172"/>
      <c r="Y973" s="176">
        <f t="shared" si="794"/>
        <v>0</v>
      </c>
      <c r="AA973" s="192"/>
    </row>
    <row r="974" spans="2:27" hidden="1">
      <c r="B974" s="189">
        <f t="shared" si="786"/>
        <v>0</v>
      </c>
      <c r="C974" s="189">
        <f t="shared" ca="1" si="787"/>
        <v>0</v>
      </c>
      <c r="D974" s="189">
        <f t="shared" si="788"/>
        <v>0</v>
      </c>
      <c r="E974" s="189">
        <f t="shared" ca="1" si="789"/>
        <v>0</v>
      </c>
      <c r="F974" s="189">
        <f t="shared" si="790"/>
        <v>0</v>
      </c>
      <c r="G974" s="189" cm="1">
        <f t="array" aca="1" ref="G974" ca="1">OFFSET(G974,-1,,,)+1</f>
        <v>969</v>
      </c>
      <c r="H974" s="189">
        <f t="shared" si="785"/>
        <v>0</v>
      </c>
      <c r="I974" s="189">
        <f t="shared" si="791"/>
        <v>0</v>
      </c>
      <c r="J974" s="179">
        <f t="shared" si="792"/>
        <v>0</v>
      </c>
      <c r="K974" s="173"/>
      <c r="L974" s="174" t="str" cm="1">
        <f t="array" aca="1" ref="L974" ca="1">IF($K974="",OFFSET(L974,-1,,,),K974)</f>
        <v>02.16.17</v>
      </c>
      <c r="M974" s="175" t="str" cm="1">
        <f t="array" aca="1" ref="M974" ca="1">IF(OR($K974=0,$K974=""),OFFSET(M974,-1,,,),O974)</f>
        <v>AÇO CA50 10,00MM - CORTADO E DOBRADO</v>
      </c>
      <c r="N974" s="67" t="s">
        <v>306</v>
      </c>
      <c r="O974" s="68" t="s">
        <v>307</v>
      </c>
      <c r="P974" s="68"/>
      <c r="Q974" s="68" t="s">
        <v>3255</v>
      </c>
      <c r="R974" s="69">
        <v>9.6757000000000009</v>
      </c>
      <c r="S974" s="70">
        <v>11</v>
      </c>
      <c r="T974" s="70">
        <v>106.43270000000001</v>
      </c>
      <c r="U974" s="67" t="s">
        <v>700</v>
      </c>
      <c r="V974" s="71" t="s">
        <v>1990</v>
      </c>
      <c r="W974" s="171"/>
      <c r="X974" s="172"/>
      <c r="Y974" s="176">
        <f t="shared" si="794"/>
        <v>0</v>
      </c>
      <c r="AA974" s="192"/>
    </row>
    <row r="975" spans="2:27" hidden="1">
      <c r="B975" s="189">
        <f t="shared" si="786"/>
        <v>0</v>
      </c>
      <c r="C975" s="189">
        <f t="shared" ca="1" si="787"/>
        <v>0</v>
      </c>
      <c r="D975" s="189">
        <f t="shared" si="788"/>
        <v>0</v>
      </c>
      <c r="E975" s="189">
        <f t="shared" ca="1" si="789"/>
        <v>0</v>
      </c>
      <c r="F975" s="189">
        <f t="shared" si="790"/>
        <v>0</v>
      </c>
      <c r="G975" s="189" cm="1">
        <f t="array" aca="1" ref="G975" ca="1">OFFSET(G975,-1,,,)+1</f>
        <v>970</v>
      </c>
      <c r="H975" s="189">
        <f t="shared" si="785"/>
        <v>0</v>
      </c>
      <c r="I975" s="189">
        <f t="shared" si="791"/>
        <v>0</v>
      </c>
      <c r="J975" s="179">
        <f t="shared" si="792"/>
        <v>0</v>
      </c>
      <c r="K975" s="173"/>
      <c r="L975" s="174" t="str" cm="1">
        <f t="array" aca="1" ref="L975" ca="1">IF($K975="",OFFSET(L975,-1,,,),K975)</f>
        <v>02.16.17</v>
      </c>
      <c r="M975" s="175" t="str" cm="1">
        <f t="array" aca="1" ref="M975" ca="1">IF(OR($K975=0,$K975=""),OFFSET(M975,-1,,,),O975)</f>
        <v>AÇO CA50 10,00MM - CORTADO E DOBRADO</v>
      </c>
      <c r="N975" s="67" t="s">
        <v>320</v>
      </c>
      <c r="O975" s="68" t="s">
        <v>321</v>
      </c>
      <c r="P975" s="68"/>
      <c r="Q975" s="68" t="s">
        <v>3255</v>
      </c>
      <c r="R975" s="69">
        <v>977.24570000000006</v>
      </c>
      <c r="S975" s="70">
        <v>5.6</v>
      </c>
      <c r="T975" s="70">
        <v>5472.5759200000002</v>
      </c>
      <c r="U975" s="67" t="s">
        <v>700</v>
      </c>
      <c r="V975" s="71" t="s">
        <v>1990</v>
      </c>
      <c r="W975" s="171"/>
      <c r="X975" s="172"/>
      <c r="Y975" s="176">
        <f t="shared" si="794"/>
        <v>0</v>
      </c>
      <c r="AA975" s="192"/>
    </row>
    <row r="976" spans="2:27" hidden="1">
      <c r="B976" s="189">
        <f t="shared" si="786"/>
        <v>0</v>
      </c>
      <c r="C976" s="189">
        <f t="shared" ca="1" si="787"/>
        <v>0</v>
      </c>
      <c r="D976" s="189">
        <f t="shared" si="788"/>
        <v>0</v>
      </c>
      <c r="E976" s="189">
        <f t="shared" ca="1" si="789"/>
        <v>0</v>
      </c>
      <c r="F976" s="189">
        <f t="shared" si="790"/>
        <v>0</v>
      </c>
      <c r="G976" s="189" cm="1">
        <f t="array" aca="1" ref="G976" ca="1">OFFSET(G976,-1,,,)+1</f>
        <v>971</v>
      </c>
      <c r="H976" s="189">
        <f t="shared" si="785"/>
        <v>0</v>
      </c>
      <c r="I976" s="189">
        <f t="shared" si="791"/>
        <v>0</v>
      </c>
      <c r="J976" s="179">
        <f t="shared" si="792"/>
        <v>0</v>
      </c>
      <c r="K976" s="173"/>
      <c r="L976" s="174" t="str" cm="1">
        <f t="array" aca="1" ref="L976" ca="1">IF($K976="",OFFSET(L976,-1,,,),K976)</f>
        <v>02.16.17</v>
      </c>
      <c r="M976" s="175" t="str" cm="1">
        <f t="array" aca="1" ref="M976" ca="1">IF(OR($K976=0,$K976=""),OFFSET(M976,-1,,,),O976)</f>
        <v>AÇO CA50 10,00MM - CORTADO E DOBRADO</v>
      </c>
      <c r="N976" s="67" t="s">
        <v>322</v>
      </c>
      <c r="O976" s="68" t="s">
        <v>323</v>
      </c>
      <c r="P976" s="68"/>
      <c r="Q976" s="68" t="s">
        <v>3255</v>
      </c>
      <c r="R976" s="69">
        <v>977.24570000000006</v>
      </c>
      <c r="S976" s="70">
        <v>0.7</v>
      </c>
      <c r="T976" s="70">
        <v>684.07199000000003</v>
      </c>
      <c r="U976" s="67" t="s">
        <v>700</v>
      </c>
      <c r="V976" s="71" t="s">
        <v>1990</v>
      </c>
      <c r="W976" s="171"/>
      <c r="X976" s="172"/>
      <c r="Y976" s="176">
        <f t="shared" si="794"/>
        <v>0</v>
      </c>
      <c r="AA976" s="192"/>
    </row>
    <row r="977" spans="2:28">
      <c r="B977" s="189">
        <f t="shared" si="786"/>
        <v>0</v>
      </c>
      <c r="C977" s="189">
        <f t="shared" ca="1" si="787"/>
        <v>0</v>
      </c>
      <c r="D977" s="189">
        <f t="shared" si="788"/>
        <v>0</v>
      </c>
      <c r="E977" s="189">
        <f t="shared" ca="1" si="789"/>
        <v>0</v>
      </c>
      <c r="F977" s="189">
        <f t="shared" si="790"/>
        <v>0</v>
      </c>
      <c r="G977" s="189" cm="1">
        <f t="array" aca="1" ref="G977" ca="1">OFFSET(G977,-1,,,)+1</f>
        <v>972</v>
      </c>
      <c r="H977" s="189">
        <f t="shared" si="785"/>
        <v>0</v>
      </c>
      <c r="I977" s="189">
        <f t="shared" si="791"/>
        <v>0</v>
      </c>
      <c r="J977" s="179">
        <f t="shared" si="792"/>
        <v>0</v>
      </c>
      <c r="K977" s="173" t="s">
        <v>2569</v>
      </c>
      <c r="L977" s="174" t="str" cm="1">
        <f t="array" aca="1" ref="L977" ca="1">IF($K977="",OFFSET(L977,-1,,,),K977)</f>
        <v>02.16.18</v>
      </c>
      <c r="M977" s="175" t="str" cm="1">
        <f t="array" aca="1" ref="M977" ca="1">IF(OR($K977=0,$K977=""),OFFSET(M977,-1,,,),O977)</f>
        <v>GRAUTE HORIZONTAL E VERTICAL 15 MPA</v>
      </c>
      <c r="N977" s="67" t="s">
        <v>714</v>
      </c>
      <c r="O977" s="68" t="s">
        <v>4436</v>
      </c>
      <c r="P977" s="68"/>
      <c r="Q977" s="68" t="s">
        <v>3256</v>
      </c>
      <c r="R977" s="69">
        <v>32.25</v>
      </c>
      <c r="S977" s="70">
        <v>556.5</v>
      </c>
      <c r="T977" s="70">
        <v>17947.125</v>
      </c>
      <c r="U977" s="67"/>
      <c r="V977" s="71"/>
      <c r="W977" s="171"/>
      <c r="X977" s="172"/>
      <c r="Y977" s="176">
        <f t="shared" si="794"/>
        <v>0</v>
      </c>
      <c r="AA977" s="192"/>
      <c r="AB977" s="193"/>
    </row>
    <row r="978" spans="2:28" hidden="1">
      <c r="B978" s="189">
        <f t="shared" si="786"/>
        <v>0</v>
      </c>
      <c r="C978" s="189">
        <f t="shared" ca="1" si="787"/>
        <v>0</v>
      </c>
      <c r="D978" s="189">
        <f t="shared" si="788"/>
        <v>0</v>
      </c>
      <c r="E978" s="189">
        <f t="shared" ca="1" si="789"/>
        <v>0</v>
      </c>
      <c r="F978" s="189">
        <f t="shared" si="790"/>
        <v>0</v>
      </c>
      <c r="G978" s="189" cm="1">
        <f t="array" aca="1" ref="G978" ca="1">OFFSET(G978,-1,,,)+1</f>
        <v>973</v>
      </c>
      <c r="H978" s="189">
        <f t="shared" si="785"/>
        <v>0</v>
      </c>
      <c r="I978" s="189">
        <f t="shared" si="791"/>
        <v>0</v>
      </c>
      <c r="J978" s="179">
        <f t="shared" si="792"/>
        <v>0</v>
      </c>
      <c r="K978" s="173"/>
      <c r="L978" s="174" t="str" cm="1">
        <f t="array" aca="1" ref="L978" ca="1">IF($K978="",OFFSET(L978,-1,,,),K978)</f>
        <v>02.16.18</v>
      </c>
      <c r="M978" s="175" t="str" cm="1">
        <f t="array" aca="1" ref="M978" ca="1">IF(OR($K978=0,$K978=""),OFFSET(M978,-1,,,),O978)</f>
        <v>GRAUTE HORIZONTAL E VERTICAL 15 MPA</v>
      </c>
      <c r="N978" s="67" t="s">
        <v>715</v>
      </c>
      <c r="O978" s="68" t="s">
        <v>716</v>
      </c>
      <c r="P978" s="68"/>
      <c r="Q978" s="68" t="s">
        <v>3256</v>
      </c>
      <c r="R978" s="69">
        <v>33.862499999999997</v>
      </c>
      <c r="S978" s="70">
        <v>530</v>
      </c>
      <c r="T978" s="70">
        <v>17947.125</v>
      </c>
      <c r="U978" s="67" t="s">
        <v>700</v>
      </c>
      <c r="V978" s="71" t="s">
        <v>1990</v>
      </c>
      <c r="W978" s="171"/>
      <c r="X978" s="172"/>
      <c r="Y978" s="176">
        <f t="shared" si="794"/>
        <v>0</v>
      </c>
      <c r="AA978" s="192"/>
      <c r="AB978" s="193"/>
    </row>
    <row r="979" spans="2:28">
      <c r="B979" s="189">
        <f t="shared" si="786"/>
        <v>0</v>
      </c>
      <c r="C979" s="189">
        <f t="shared" ca="1" si="787"/>
        <v>0</v>
      </c>
      <c r="D979" s="189">
        <f t="shared" si="788"/>
        <v>0</v>
      </c>
      <c r="E979" s="189">
        <f t="shared" ca="1" si="789"/>
        <v>0</v>
      </c>
      <c r="F979" s="189">
        <f t="shared" si="790"/>
        <v>0</v>
      </c>
      <c r="G979" s="189" cm="1">
        <f t="array" aca="1" ref="G979" ca="1">OFFSET(G979,-1,,,)+1</f>
        <v>974</v>
      </c>
      <c r="H979" s="189">
        <f t="shared" si="785"/>
        <v>0</v>
      </c>
      <c r="I979" s="189">
        <f t="shared" si="791"/>
        <v>0</v>
      </c>
      <c r="J979" s="179">
        <f t="shared" si="792"/>
        <v>0</v>
      </c>
      <c r="K979" s="173" t="s">
        <v>2570</v>
      </c>
      <c r="L979" s="174" t="str" cm="1">
        <f t="array" aca="1" ref="L979" ca="1">IF($K979="",OFFSET(L979,-1,,,),K979)</f>
        <v>02.16.19</v>
      </c>
      <c r="M979" s="175" t="str" cm="1">
        <f t="array" aca="1" ref="M979" ca="1">IF(OR($K979=0,$K979=""),OFFSET(M979,-1,,,),O979)</f>
        <v>MASSA ÚNICA E=20MM COM ARGAMASSA PRÉ FABRICADA- PAREDE</v>
      </c>
      <c r="N979" s="67" t="s">
        <v>717</v>
      </c>
      <c r="O979" s="68" t="s">
        <v>4248</v>
      </c>
      <c r="P979" s="68"/>
      <c r="Q979" s="68" t="s">
        <v>3258</v>
      </c>
      <c r="R979" s="69">
        <v>1070.8</v>
      </c>
      <c r="S979" s="70">
        <v>49.96</v>
      </c>
      <c r="T979" s="70">
        <v>53497.167999999998</v>
      </c>
      <c r="U979" s="67"/>
      <c r="V979" s="71"/>
      <c r="W979" s="171"/>
      <c r="X979" s="172"/>
      <c r="Y979" s="176">
        <f t="shared" si="794"/>
        <v>0</v>
      </c>
      <c r="AA979" s="192"/>
      <c r="AB979" s="193"/>
    </row>
    <row r="980" spans="2:28" hidden="1">
      <c r="B980" s="189">
        <f t="shared" si="786"/>
        <v>0</v>
      </c>
      <c r="C980" s="189">
        <f t="shared" ca="1" si="787"/>
        <v>0</v>
      </c>
      <c r="D980" s="189">
        <f t="shared" si="788"/>
        <v>0</v>
      </c>
      <c r="E980" s="189">
        <f t="shared" ca="1" si="789"/>
        <v>0</v>
      </c>
      <c r="F980" s="189">
        <f t="shared" si="790"/>
        <v>0</v>
      </c>
      <c r="G980" s="189" cm="1">
        <f t="array" aca="1" ref="G980" ca="1">OFFSET(G980,-1,,,)+1</f>
        <v>975</v>
      </c>
      <c r="H980" s="189">
        <f t="shared" si="785"/>
        <v>0</v>
      </c>
      <c r="I980" s="189">
        <f t="shared" si="791"/>
        <v>0</v>
      </c>
      <c r="J980" s="179">
        <f t="shared" si="792"/>
        <v>0</v>
      </c>
      <c r="K980" s="173"/>
      <c r="L980" s="174" t="str" cm="1">
        <f t="array" aca="1" ref="L980" ca="1">IF($K980="",OFFSET(L980,-1,,,),K980)</f>
        <v>02.16.19</v>
      </c>
      <c r="M980" s="175" t="str" cm="1">
        <f t="array" aca="1" ref="M980" ca="1">IF(OR($K980=0,$K980=""),OFFSET(M980,-1,,,),O980)</f>
        <v>MASSA ÚNICA E=20MM COM ARGAMASSA PRÉ FABRICADA- PAREDE</v>
      </c>
      <c r="N980" s="67" t="s">
        <v>522</v>
      </c>
      <c r="O980" s="68" t="s">
        <v>523</v>
      </c>
      <c r="P980" s="68"/>
      <c r="Q980" s="68" t="s">
        <v>3255</v>
      </c>
      <c r="R980" s="69">
        <v>36407.199999999997</v>
      </c>
      <c r="S980" s="70">
        <v>0.44</v>
      </c>
      <c r="T980" s="70">
        <v>16019.168</v>
      </c>
      <c r="U980" s="67" t="s">
        <v>700</v>
      </c>
      <c r="V980" s="71" t="s">
        <v>1990</v>
      </c>
      <c r="W980" s="171"/>
      <c r="X980" s="172"/>
      <c r="Y980" s="176">
        <f t="shared" si="794"/>
        <v>0</v>
      </c>
      <c r="AA980" s="192"/>
      <c r="AB980" s="193"/>
    </row>
    <row r="981" spans="2:28" hidden="1">
      <c r="B981" s="189">
        <f t="shared" si="786"/>
        <v>0</v>
      </c>
      <c r="C981" s="189">
        <f t="shared" ca="1" si="787"/>
        <v>0</v>
      </c>
      <c r="D981" s="189">
        <f t="shared" si="788"/>
        <v>0</v>
      </c>
      <c r="E981" s="189">
        <f t="shared" ca="1" si="789"/>
        <v>0</v>
      </c>
      <c r="F981" s="189">
        <f t="shared" si="790"/>
        <v>0</v>
      </c>
      <c r="G981" s="189" cm="1">
        <f t="array" aca="1" ref="G981" ca="1">OFFSET(G981,-1,,,)+1</f>
        <v>976</v>
      </c>
      <c r="H981" s="189">
        <f t="shared" si="785"/>
        <v>0</v>
      </c>
      <c r="I981" s="189">
        <f t="shared" si="791"/>
        <v>0</v>
      </c>
      <c r="J981" s="179">
        <f t="shared" si="792"/>
        <v>0</v>
      </c>
      <c r="K981" s="173"/>
      <c r="L981" s="174" t="str" cm="1">
        <f t="array" aca="1" ref="L981" ca="1">IF($K981="",OFFSET(L981,-1,,,),K981)</f>
        <v>02.16.19</v>
      </c>
      <c r="M981" s="175" t="str" cm="1">
        <f t="array" aca="1" ref="M981" ca="1">IF(OR($K981=0,$K981=""),OFFSET(M981,-1,,,),O981)</f>
        <v>MASSA ÚNICA E=20MM COM ARGAMASSA PRÉ FABRICADA- PAREDE</v>
      </c>
      <c r="N981" s="67" t="s">
        <v>369</v>
      </c>
      <c r="O981" s="68" t="s">
        <v>370</v>
      </c>
      <c r="P981" s="68"/>
      <c r="Q981" s="68" t="s">
        <v>3258</v>
      </c>
      <c r="R981" s="69">
        <v>1070.8</v>
      </c>
      <c r="S981" s="70">
        <v>35</v>
      </c>
      <c r="T981" s="70">
        <v>37478</v>
      </c>
      <c r="U981" s="67" t="s">
        <v>700</v>
      </c>
      <c r="V981" s="71" t="s">
        <v>1990</v>
      </c>
      <c r="W981" s="171"/>
      <c r="X981" s="172"/>
      <c r="Y981" s="176">
        <f t="shared" si="794"/>
        <v>0</v>
      </c>
      <c r="AA981" s="192"/>
      <c r="AB981" s="193"/>
    </row>
    <row r="982" spans="2:28">
      <c r="B982" s="189">
        <f t="shared" si="786"/>
        <v>0</v>
      </c>
      <c r="C982" s="189">
        <f t="shared" ca="1" si="787"/>
        <v>0</v>
      </c>
      <c r="D982" s="189">
        <f t="shared" si="788"/>
        <v>0</v>
      </c>
      <c r="E982" s="189">
        <f t="shared" ca="1" si="789"/>
        <v>0</v>
      </c>
      <c r="F982" s="189">
        <f t="shared" si="790"/>
        <v>0</v>
      </c>
      <c r="G982" s="189" cm="1">
        <f t="array" aca="1" ref="G982" ca="1">OFFSET(G982,-1,,,)+1</f>
        <v>977</v>
      </c>
      <c r="H982" s="189">
        <f t="shared" si="785"/>
        <v>0</v>
      </c>
      <c r="I982" s="189">
        <f t="shared" si="791"/>
        <v>0</v>
      </c>
      <c r="J982" s="179">
        <f t="shared" si="792"/>
        <v>0</v>
      </c>
      <c r="K982" s="173" t="s">
        <v>2571</v>
      </c>
      <c r="L982" s="174" t="str" cm="1">
        <f t="array" aca="1" ref="L982" ca="1">IF($K982="",OFFSET(L982,-1,,,),K982)</f>
        <v>02.16.20</v>
      </c>
      <c r="M982" s="175" t="str" cm="1">
        <f t="array" aca="1" ref="M982" ca="1">IF(OR($K982=0,$K982=""),OFFSET(M982,-1,,,),O982)</f>
        <v>APLICAÇÃO DE TEXTURA ACRILICA DE ROLO EM FACHADA (PANO)</v>
      </c>
      <c r="N982" s="67" t="s">
        <v>378</v>
      </c>
      <c r="O982" s="68" t="s">
        <v>379</v>
      </c>
      <c r="P982" s="68"/>
      <c r="Q982" s="68" t="s">
        <v>3258</v>
      </c>
      <c r="R982" s="69">
        <v>1070.8</v>
      </c>
      <c r="S982" s="70">
        <v>25.004000000000001</v>
      </c>
      <c r="T982" s="70">
        <v>26774.283200000002</v>
      </c>
      <c r="U982" s="67"/>
      <c r="V982" s="71"/>
      <c r="W982" s="171"/>
      <c r="X982" s="172"/>
      <c r="Y982" s="176">
        <f t="shared" si="794"/>
        <v>0</v>
      </c>
      <c r="AA982" s="192"/>
      <c r="AB982" s="193"/>
    </row>
    <row r="983" spans="2:28" hidden="1">
      <c r="B983" s="189">
        <f t="shared" si="786"/>
        <v>0</v>
      </c>
      <c r="C983" s="189">
        <f t="shared" ca="1" si="787"/>
        <v>0</v>
      </c>
      <c r="D983" s="189">
        <f t="shared" si="788"/>
        <v>0</v>
      </c>
      <c r="E983" s="189">
        <f t="shared" ca="1" si="789"/>
        <v>0</v>
      </c>
      <c r="F983" s="189">
        <f t="shared" si="790"/>
        <v>0</v>
      </c>
      <c r="G983" s="189" cm="1">
        <f t="array" aca="1" ref="G983" ca="1">OFFSET(G983,-1,,,)+1</f>
        <v>978</v>
      </c>
      <c r="H983" s="189">
        <f t="shared" si="785"/>
        <v>0</v>
      </c>
      <c r="I983" s="189">
        <f t="shared" si="791"/>
        <v>0</v>
      </c>
      <c r="J983" s="179">
        <f t="shared" si="792"/>
        <v>0</v>
      </c>
      <c r="K983" s="173"/>
      <c r="L983" s="174" t="str" cm="1">
        <f t="array" aca="1" ref="L983" ca="1">IF($K983="",OFFSET(L983,-1,,,),K983)</f>
        <v>02.16.20</v>
      </c>
      <c r="M983" s="175" t="str" cm="1">
        <f t="array" aca="1" ref="M983" ca="1">IF(OR($K983=0,$K983=""),OFFSET(M983,-1,,,),O983)</f>
        <v>APLICAÇÃO DE TEXTURA ACRILICA DE ROLO EM FACHADA (PANO)</v>
      </c>
      <c r="N983" s="67" t="s">
        <v>380</v>
      </c>
      <c r="O983" s="68" t="s">
        <v>381</v>
      </c>
      <c r="P983" s="68"/>
      <c r="Q983" s="68" t="s">
        <v>3254</v>
      </c>
      <c r="R983" s="69">
        <v>275.34551199999999</v>
      </c>
      <c r="S983" s="70">
        <v>3.71</v>
      </c>
      <c r="T983" s="70">
        <v>1021.5318495199999</v>
      </c>
      <c r="U983" s="67" t="s">
        <v>700</v>
      </c>
      <c r="V983" s="71" t="s">
        <v>1990</v>
      </c>
      <c r="W983" s="171"/>
      <c r="X983" s="172"/>
      <c r="Y983" s="176">
        <f t="shared" si="794"/>
        <v>0</v>
      </c>
      <c r="AA983" s="192"/>
      <c r="AB983" s="193"/>
    </row>
    <row r="984" spans="2:28" hidden="1">
      <c r="B984" s="189">
        <f t="shared" si="786"/>
        <v>0</v>
      </c>
      <c r="C984" s="189">
        <f t="shared" ca="1" si="787"/>
        <v>0</v>
      </c>
      <c r="D984" s="189">
        <f t="shared" si="788"/>
        <v>0</v>
      </c>
      <c r="E984" s="189">
        <f t="shared" ca="1" si="789"/>
        <v>0</v>
      </c>
      <c r="F984" s="189">
        <f t="shared" si="790"/>
        <v>0</v>
      </c>
      <c r="G984" s="189" cm="1">
        <f t="array" aca="1" ref="G984" ca="1">OFFSET(G984,-1,,,)+1</f>
        <v>979</v>
      </c>
      <c r="H984" s="189">
        <f t="shared" si="785"/>
        <v>0</v>
      </c>
      <c r="I984" s="189">
        <f t="shared" si="791"/>
        <v>0</v>
      </c>
      <c r="J984" s="179">
        <f t="shared" si="792"/>
        <v>0</v>
      </c>
      <c r="K984" s="173"/>
      <c r="L984" s="174" t="str" cm="1">
        <f t="array" aca="1" ref="L984" ca="1">IF($K984="",OFFSET(L984,-1,,,),K984)</f>
        <v>02.16.20</v>
      </c>
      <c r="M984" s="175" t="str" cm="1">
        <f t="array" aca="1" ref="M984" ca="1">IF(OR($K984=0,$K984=""),OFFSET(M984,-1,,,),O984)</f>
        <v>APLICAÇÃO DE TEXTURA ACRILICA DE ROLO EM FACHADA (PANO)</v>
      </c>
      <c r="N984" s="67" t="s">
        <v>382</v>
      </c>
      <c r="O984" s="68" t="s">
        <v>383</v>
      </c>
      <c r="P984" s="68"/>
      <c r="Q984" s="68" t="s">
        <v>3255</v>
      </c>
      <c r="R984" s="69">
        <v>5354</v>
      </c>
      <c r="S984" s="70">
        <v>2.1</v>
      </c>
      <c r="T984" s="70">
        <v>11243.4</v>
      </c>
      <c r="U984" s="67" t="s">
        <v>700</v>
      </c>
      <c r="V984" s="71" t="s">
        <v>1990</v>
      </c>
      <c r="W984" s="171"/>
      <c r="X984" s="172"/>
      <c r="Y984" s="176">
        <f t="shared" si="794"/>
        <v>0</v>
      </c>
      <c r="AA984" s="192"/>
      <c r="AB984" s="193"/>
    </row>
    <row r="985" spans="2:28" hidden="1">
      <c r="B985" s="189">
        <f t="shared" si="786"/>
        <v>0</v>
      </c>
      <c r="C985" s="189">
        <f t="shared" ca="1" si="787"/>
        <v>0</v>
      </c>
      <c r="D985" s="189">
        <f t="shared" si="788"/>
        <v>0</v>
      </c>
      <c r="E985" s="189">
        <f t="shared" ca="1" si="789"/>
        <v>0</v>
      </c>
      <c r="F985" s="189">
        <f t="shared" si="790"/>
        <v>0</v>
      </c>
      <c r="G985" s="189" cm="1">
        <f t="array" aca="1" ref="G985" ca="1">OFFSET(G985,-1,,,)+1</f>
        <v>980</v>
      </c>
      <c r="H985" s="189">
        <f t="shared" si="785"/>
        <v>0</v>
      </c>
      <c r="I985" s="189">
        <f t="shared" si="791"/>
        <v>0</v>
      </c>
      <c r="J985" s="179">
        <f t="shared" si="792"/>
        <v>0</v>
      </c>
      <c r="K985" s="173"/>
      <c r="L985" s="174" t="str" cm="1">
        <f t="array" aca="1" ref="L985" ca="1">IF($K985="",OFFSET(L985,-1,,,),K985)</f>
        <v>02.16.20</v>
      </c>
      <c r="M985" s="175" t="str" cm="1">
        <f t="array" aca="1" ref="M985" ca="1">IF(OR($K985=0,$K985=""),OFFSET(M985,-1,,,),O985)</f>
        <v>APLICAÇÃO DE TEXTURA ACRILICA DE ROLO EM FACHADA (PANO)</v>
      </c>
      <c r="N985" s="67" t="s">
        <v>384</v>
      </c>
      <c r="O985" s="68" t="s">
        <v>385</v>
      </c>
      <c r="P985" s="68"/>
      <c r="Q985" s="68" t="s">
        <v>3258</v>
      </c>
      <c r="R985" s="69">
        <v>1070.8</v>
      </c>
      <c r="S985" s="70">
        <v>13.55</v>
      </c>
      <c r="T985" s="70">
        <v>14509.34</v>
      </c>
      <c r="U985" s="67" t="s">
        <v>700</v>
      </c>
      <c r="V985" s="71" t="s">
        <v>1990</v>
      </c>
      <c r="W985" s="171"/>
      <c r="X985" s="172"/>
      <c r="Y985" s="176">
        <f t="shared" si="794"/>
        <v>0</v>
      </c>
      <c r="AA985" s="192"/>
      <c r="AB985" s="193"/>
    </row>
    <row r="986" spans="2:28">
      <c r="B986" s="189">
        <f t="shared" si="786"/>
        <v>0</v>
      </c>
      <c r="C986" s="189">
        <f t="shared" ca="1" si="787"/>
        <v>0</v>
      </c>
      <c r="D986" s="189">
        <f t="shared" si="788"/>
        <v>0</v>
      </c>
      <c r="E986" s="189">
        <f t="shared" ca="1" si="789"/>
        <v>0</v>
      </c>
      <c r="F986" s="189">
        <f t="shared" si="790"/>
        <v>0</v>
      </c>
      <c r="G986" s="189" cm="1">
        <f t="array" aca="1" ref="G986" ca="1">OFFSET(G986,-1,,,)+1</f>
        <v>981</v>
      </c>
      <c r="H986" s="189">
        <f t="shared" si="785"/>
        <v>0</v>
      </c>
      <c r="I986" s="189">
        <f t="shared" si="791"/>
        <v>0</v>
      </c>
      <c r="J986" s="179">
        <f t="shared" si="792"/>
        <v>0</v>
      </c>
      <c r="K986" s="173" t="s">
        <v>2572</v>
      </c>
      <c r="L986" s="174" t="str" cm="1">
        <f t="array" aca="1" ref="L986" ca="1">IF($K986="",OFFSET(L986,-1,,,),K986)</f>
        <v>02.16.21</v>
      </c>
      <c r="M986" s="175" t="str" cm="1">
        <f t="array" aca="1" ref="M986" ca="1">IF(OR($K986=0,$K986=""),OFFSET(M986,-1,,,),O986)</f>
        <v>PINGADEIRA CAPELINHA INSTALADA EM MUROS</v>
      </c>
      <c r="N986" s="67" t="s">
        <v>2852</v>
      </c>
      <c r="O986" s="68" t="s">
        <v>4437</v>
      </c>
      <c r="P986" s="68"/>
      <c r="Q986" s="68" t="s">
        <v>3253</v>
      </c>
      <c r="R986" s="69">
        <v>293.2</v>
      </c>
      <c r="S986" s="70">
        <v>37.564</v>
      </c>
      <c r="T986" s="70">
        <v>11013.764799999999</v>
      </c>
      <c r="U986" s="67"/>
      <c r="V986" s="71"/>
      <c r="W986" s="171"/>
      <c r="X986" s="172"/>
      <c r="Y986" s="176">
        <f t="shared" si="794"/>
        <v>0</v>
      </c>
      <c r="AA986" s="192"/>
      <c r="AB986" s="193"/>
    </row>
    <row r="987" spans="2:28" hidden="1">
      <c r="B987" s="189">
        <f t="shared" si="786"/>
        <v>0</v>
      </c>
      <c r="C987" s="189">
        <f t="shared" ca="1" si="787"/>
        <v>0</v>
      </c>
      <c r="D987" s="189">
        <f t="shared" si="788"/>
        <v>0</v>
      </c>
      <c r="E987" s="189">
        <f t="shared" ca="1" si="789"/>
        <v>0</v>
      </c>
      <c r="F987" s="189">
        <f t="shared" si="790"/>
        <v>0</v>
      </c>
      <c r="G987" s="189" cm="1">
        <f t="array" aca="1" ref="G987" ca="1">OFFSET(G987,-1,,,)+1</f>
        <v>982</v>
      </c>
      <c r="H987" s="189">
        <f t="shared" si="785"/>
        <v>0</v>
      </c>
      <c r="I987" s="189">
        <f t="shared" si="791"/>
        <v>0</v>
      </c>
      <c r="J987" s="179">
        <f t="shared" si="792"/>
        <v>0</v>
      </c>
      <c r="K987" s="173"/>
      <c r="L987" s="174" t="str" cm="1">
        <f t="array" aca="1" ref="L987" ca="1">IF($K987="",OFFSET(L987,-1,,,),K987)</f>
        <v>02.16.21</v>
      </c>
      <c r="M987" s="175" t="str" cm="1">
        <f t="array" aca="1" ref="M987" ca="1">IF(OR($K987=0,$K987=""),OFFSET(M987,-1,,,),O987)</f>
        <v>PINGADEIRA CAPELINHA INSTALADA EM MUROS</v>
      </c>
      <c r="N987" s="67" t="s">
        <v>242</v>
      </c>
      <c r="O987" s="68" t="s">
        <v>243</v>
      </c>
      <c r="P987" s="68"/>
      <c r="Q987" s="68" t="s">
        <v>3255</v>
      </c>
      <c r="R987" s="69">
        <v>469.12</v>
      </c>
      <c r="S987" s="70">
        <v>1.3</v>
      </c>
      <c r="T987" s="70">
        <v>609.85599999999999</v>
      </c>
      <c r="U987" s="67" t="s">
        <v>700</v>
      </c>
      <c r="V987" s="71" t="s">
        <v>1990</v>
      </c>
      <c r="W987" s="171"/>
      <c r="X987" s="172"/>
      <c r="Y987" s="176">
        <f t="shared" si="794"/>
        <v>0</v>
      </c>
      <c r="AA987" s="192"/>
      <c r="AB987" s="193"/>
    </row>
    <row r="988" spans="2:28" hidden="1">
      <c r="B988" s="189">
        <f t="shared" si="786"/>
        <v>0</v>
      </c>
      <c r="C988" s="189">
        <f t="shared" ca="1" si="787"/>
        <v>0</v>
      </c>
      <c r="D988" s="189">
        <f t="shared" si="788"/>
        <v>0</v>
      </c>
      <c r="E988" s="189">
        <f t="shared" ca="1" si="789"/>
        <v>0</v>
      </c>
      <c r="F988" s="189">
        <f t="shared" si="790"/>
        <v>0</v>
      </c>
      <c r="G988" s="189" cm="1">
        <f t="array" aca="1" ref="G988" ca="1">OFFSET(G988,-1,,,)+1</f>
        <v>983</v>
      </c>
      <c r="H988" s="189">
        <f t="shared" si="785"/>
        <v>0</v>
      </c>
      <c r="I988" s="189">
        <f t="shared" si="791"/>
        <v>0</v>
      </c>
      <c r="J988" s="179">
        <f t="shared" si="792"/>
        <v>0</v>
      </c>
      <c r="K988" s="173"/>
      <c r="L988" s="174" t="str" cm="1">
        <f t="array" aca="1" ref="L988" ca="1">IF($K988="",OFFSET(L988,-1,,,),K988)</f>
        <v>02.16.21</v>
      </c>
      <c r="M988" s="175" t="str" cm="1">
        <f t="array" aca="1" ref="M988" ca="1">IF(OR($K988=0,$K988=""),OFFSET(M988,-1,,,),O988)</f>
        <v>PINGADEIRA CAPELINHA INSTALADA EM MUROS</v>
      </c>
      <c r="N988" s="67" t="s">
        <v>2853</v>
      </c>
      <c r="O988" s="68" t="s">
        <v>3063</v>
      </c>
      <c r="P988" s="68"/>
      <c r="Q988" s="68" t="s">
        <v>3260</v>
      </c>
      <c r="R988" s="69">
        <v>293.2</v>
      </c>
      <c r="S988" s="70">
        <v>13.5</v>
      </c>
      <c r="T988" s="70">
        <v>3958.2</v>
      </c>
      <c r="U988" s="67" t="s">
        <v>700</v>
      </c>
      <c r="V988" s="71" t="s">
        <v>1990</v>
      </c>
      <c r="W988" s="171"/>
      <c r="X988" s="172"/>
      <c r="Y988" s="176">
        <f t="shared" si="794"/>
        <v>0</v>
      </c>
      <c r="AA988" s="192"/>
      <c r="AB988" s="193"/>
    </row>
    <row r="989" spans="2:28" hidden="1">
      <c r="B989" s="189">
        <f t="shared" si="786"/>
        <v>0</v>
      </c>
      <c r="C989" s="189">
        <f t="shared" ca="1" si="787"/>
        <v>0</v>
      </c>
      <c r="D989" s="189">
        <f t="shared" si="788"/>
        <v>0</v>
      </c>
      <c r="E989" s="189">
        <f t="shared" ca="1" si="789"/>
        <v>0</v>
      </c>
      <c r="F989" s="189">
        <f t="shared" si="790"/>
        <v>0</v>
      </c>
      <c r="G989" s="189" cm="1">
        <f t="array" aca="1" ref="G989" ca="1">OFFSET(G989,-1,,,)+1</f>
        <v>984</v>
      </c>
      <c r="H989" s="189">
        <f t="shared" si="785"/>
        <v>0</v>
      </c>
      <c r="I989" s="189">
        <f t="shared" si="791"/>
        <v>0</v>
      </c>
      <c r="J989" s="179">
        <f t="shared" si="792"/>
        <v>0</v>
      </c>
      <c r="K989" s="173"/>
      <c r="L989" s="174" t="str" cm="1">
        <f t="array" aca="1" ref="L989" ca="1">IF($K989="",OFFSET(L989,-1,,,),K989)</f>
        <v>02.16.21</v>
      </c>
      <c r="M989" s="175" t="str" cm="1">
        <f t="array" aca="1" ref="M989" ca="1">IF(OR($K989=0,$K989=""),OFFSET(M989,-1,,,),O989)</f>
        <v>PINGADEIRA CAPELINHA INSTALADA EM MUROS</v>
      </c>
      <c r="N989" s="67" t="s">
        <v>230</v>
      </c>
      <c r="O989" s="68" t="s">
        <v>231</v>
      </c>
      <c r="P989" s="68"/>
      <c r="Q989" s="68" t="s">
        <v>3261</v>
      </c>
      <c r="R989" s="69">
        <v>117.28</v>
      </c>
      <c r="S989" s="70">
        <v>22.31</v>
      </c>
      <c r="T989" s="70">
        <v>2616.5167999999999</v>
      </c>
      <c r="U989" s="67" t="s">
        <v>700</v>
      </c>
      <c r="V989" s="71" t="s">
        <v>1990</v>
      </c>
      <c r="W989" s="171"/>
      <c r="X989" s="172"/>
      <c r="Y989" s="176">
        <f t="shared" si="794"/>
        <v>0</v>
      </c>
      <c r="AA989" s="192"/>
      <c r="AB989" s="193"/>
    </row>
    <row r="990" spans="2:28" hidden="1">
      <c r="B990" s="189">
        <f t="shared" si="786"/>
        <v>0</v>
      </c>
      <c r="C990" s="189">
        <f t="shared" ca="1" si="787"/>
        <v>0</v>
      </c>
      <c r="D990" s="189">
        <f t="shared" si="788"/>
        <v>0</v>
      </c>
      <c r="E990" s="189">
        <f t="shared" ca="1" si="789"/>
        <v>0</v>
      </c>
      <c r="F990" s="189">
        <f t="shared" si="790"/>
        <v>0</v>
      </c>
      <c r="G990" s="189" cm="1">
        <f t="array" aca="1" ref="G990" ca="1">OFFSET(G990,-1,,,)+1</f>
        <v>985</v>
      </c>
      <c r="H990" s="189">
        <f t="shared" si="785"/>
        <v>0</v>
      </c>
      <c r="I990" s="189">
        <f t="shared" si="791"/>
        <v>0</v>
      </c>
      <c r="J990" s="179">
        <f t="shared" si="792"/>
        <v>0</v>
      </c>
      <c r="K990" s="173"/>
      <c r="L990" s="174" t="str" cm="1">
        <f t="array" aca="1" ref="L990" ca="1">IF($K990="",OFFSET(L990,-1,,,),K990)</f>
        <v>02.16.21</v>
      </c>
      <c r="M990" s="175" t="str" cm="1">
        <f t="array" aca="1" ref="M990" ca="1">IF(OR($K990=0,$K990=""),OFFSET(M990,-1,,,),O990)</f>
        <v>PINGADEIRA CAPELINHA INSTALADA EM MUROS</v>
      </c>
      <c r="N990" s="67" t="s">
        <v>232</v>
      </c>
      <c r="O990" s="68" t="s">
        <v>233</v>
      </c>
      <c r="P990" s="68"/>
      <c r="Q990" s="68" t="s">
        <v>3261</v>
      </c>
      <c r="R990" s="69">
        <v>234.56</v>
      </c>
      <c r="S990" s="70">
        <v>0.97</v>
      </c>
      <c r="T990" s="70">
        <v>227.5232</v>
      </c>
      <c r="U990" s="67" t="s">
        <v>700</v>
      </c>
      <c r="V990" s="71" t="s">
        <v>1990</v>
      </c>
      <c r="W990" s="171"/>
      <c r="X990" s="172"/>
      <c r="Y990" s="176">
        <f t="shared" si="794"/>
        <v>0</v>
      </c>
      <c r="AA990" s="192"/>
      <c r="AB990" s="193"/>
    </row>
    <row r="991" spans="2:28" hidden="1">
      <c r="B991" s="189">
        <f t="shared" si="786"/>
        <v>0</v>
      </c>
      <c r="C991" s="189">
        <f t="shared" ca="1" si="787"/>
        <v>0</v>
      </c>
      <c r="D991" s="189">
        <f t="shared" si="788"/>
        <v>0</v>
      </c>
      <c r="E991" s="189">
        <f t="shared" ca="1" si="789"/>
        <v>0</v>
      </c>
      <c r="F991" s="189">
        <f t="shared" si="790"/>
        <v>0</v>
      </c>
      <c r="G991" s="189" cm="1">
        <f t="array" aca="1" ref="G991" ca="1">OFFSET(G991,-1,,,)+1</f>
        <v>986</v>
      </c>
      <c r="H991" s="189">
        <f t="shared" si="785"/>
        <v>0</v>
      </c>
      <c r="I991" s="189">
        <f t="shared" si="791"/>
        <v>0</v>
      </c>
      <c r="J991" s="179">
        <f t="shared" si="792"/>
        <v>0</v>
      </c>
      <c r="K991" s="173"/>
      <c r="L991" s="174" t="str" cm="1">
        <f t="array" aca="1" ref="L991" ca="1">IF($K991="",OFFSET(L991,-1,,,),K991)</f>
        <v>02.16.21</v>
      </c>
      <c r="M991" s="175" t="str" cm="1">
        <f t="array" aca="1" ref="M991" ca="1">IF(OR($K991=0,$K991=""),OFFSET(M991,-1,,,),O991)</f>
        <v>PINGADEIRA CAPELINHA INSTALADA EM MUROS</v>
      </c>
      <c r="N991" s="67" t="s">
        <v>234</v>
      </c>
      <c r="O991" s="68" t="s">
        <v>235</v>
      </c>
      <c r="P991" s="68"/>
      <c r="Q991" s="68" t="s">
        <v>3261</v>
      </c>
      <c r="R991" s="69">
        <v>234.56</v>
      </c>
      <c r="S991" s="70">
        <v>1.78</v>
      </c>
      <c r="T991" s="70">
        <v>417.51679999999999</v>
      </c>
      <c r="U991" s="67" t="s">
        <v>700</v>
      </c>
      <c r="V991" s="71" t="s">
        <v>1990</v>
      </c>
      <c r="W991" s="171"/>
      <c r="X991" s="172"/>
      <c r="Y991" s="176">
        <f t="shared" si="794"/>
        <v>0</v>
      </c>
      <c r="AA991" s="192"/>
      <c r="AB991" s="193"/>
    </row>
    <row r="992" spans="2:28" hidden="1">
      <c r="B992" s="189">
        <f t="shared" si="786"/>
        <v>0</v>
      </c>
      <c r="C992" s="189">
        <f t="shared" ca="1" si="787"/>
        <v>0</v>
      </c>
      <c r="D992" s="189">
        <f t="shared" si="788"/>
        <v>0</v>
      </c>
      <c r="E992" s="189">
        <f t="shared" ca="1" si="789"/>
        <v>0</v>
      </c>
      <c r="F992" s="189">
        <f t="shared" si="790"/>
        <v>0</v>
      </c>
      <c r="G992" s="189" cm="1">
        <f t="array" aca="1" ref="G992" ca="1">OFFSET(G992,-1,,,)+1</f>
        <v>987</v>
      </c>
      <c r="H992" s="189">
        <f t="shared" si="785"/>
        <v>0</v>
      </c>
      <c r="I992" s="189">
        <f t="shared" si="791"/>
        <v>0</v>
      </c>
      <c r="J992" s="179">
        <f t="shared" si="792"/>
        <v>0</v>
      </c>
      <c r="K992" s="173"/>
      <c r="L992" s="174" t="str" cm="1">
        <f t="array" aca="1" ref="L992" ca="1">IF($K992="",OFFSET(L992,-1,,,),K992)</f>
        <v>02.16.21</v>
      </c>
      <c r="M992" s="175" t="str" cm="1">
        <f t="array" aca="1" ref="M992" ca="1">IF(OR($K992=0,$K992=""),OFFSET(M992,-1,,,),O992)</f>
        <v>PINGADEIRA CAPELINHA INSTALADA EM MUROS</v>
      </c>
      <c r="N992" s="67" t="s">
        <v>236</v>
      </c>
      <c r="O992" s="68" t="s">
        <v>237</v>
      </c>
      <c r="P992" s="68"/>
      <c r="Q992" s="68" t="s">
        <v>3262</v>
      </c>
      <c r="R992" s="69">
        <v>117.28</v>
      </c>
      <c r="S992" s="70">
        <v>27.15</v>
      </c>
      <c r="T992" s="70">
        <v>3184.152</v>
      </c>
      <c r="U992" s="67" t="s">
        <v>700</v>
      </c>
      <c r="V992" s="71" t="s">
        <v>1990</v>
      </c>
      <c r="W992" s="171"/>
      <c r="X992" s="172"/>
      <c r="Y992" s="176">
        <f t="shared" si="794"/>
        <v>0</v>
      </c>
      <c r="AA992" s="192"/>
      <c r="AB992" s="193"/>
    </row>
    <row r="993" spans="2:28" hidden="1">
      <c r="B993" s="189">
        <f t="shared" si="786"/>
        <v>0</v>
      </c>
      <c r="C993" s="189">
        <f t="shared" ca="1" si="787"/>
        <v>0</v>
      </c>
      <c r="D993" s="189">
        <f t="shared" si="788"/>
        <v>0</v>
      </c>
      <c r="E993" s="189">
        <f t="shared" ca="1" si="789"/>
        <v>0</v>
      </c>
      <c r="F993" s="189">
        <f t="shared" si="790"/>
        <v>0</v>
      </c>
      <c r="G993" s="189" cm="1">
        <f t="array" aca="1" ref="G993" ca="1">OFFSET(G993,-1,,,)+1</f>
        <v>988</v>
      </c>
      <c r="H993" s="189">
        <f t="shared" si="785"/>
        <v>0</v>
      </c>
      <c r="I993" s="189">
        <f t="shared" si="791"/>
        <v>0</v>
      </c>
      <c r="J993" s="179">
        <f t="shared" si="792"/>
        <v>0</v>
      </c>
      <c r="K993" s="173" t="s">
        <v>723</v>
      </c>
      <c r="L993" s="174" t="str" cm="1">
        <f t="array" aca="1" ref="L993" ca="1">IF($K993="",OFFSET(L993,-1,,,),K993)</f>
        <v>02.17</v>
      </c>
      <c r="M993" s="175" t="str" cm="1">
        <f t="array" aca="1" ref="M993" ca="1">IF(OR($K993=0,$K993=""),OFFSET(M993,-1,,,),O993)</f>
        <v>ALAMBRADOS</v>
      </c>
      <c r="N993" s="67" t="s">
        <v>143</v>
      </c>
      <c r="O993" s="68" t="s">
        <v>724</v>
      </c>
      <c r="P993" s="68"/>
      <c r="Q993" s="68"/>
      <c r="R993" s="69"/>
      <c r="S993" s="70"/>
      <c r="T993" s="70">
        <v>0</v>
      </c>
      <c r="U993" s="67"/>
      <c r="V993" s="71"/>
      <c r="W993" s="171"/>
      <c r="X993" s="172"/>
      <c r="Y993" s="176">
        <f t="shared" si="794"/>
        <v>0</v>
      </c>
      <c r="AA993" s="192"/>
      <c r="AB993" s="193"/>
    </row>
    <row r="994" spans="2:28" hidden="1">
      <c r="B994" s="189">
        <f t="shared" si="786"/>
        <v>0</v>
      </c>
      <c r="C994" s="189">
        <f t="shared" ca="1" si="787"/>
        <v>0</v>
      </c>
      <c r="D994" s="189">
        <f t="shared" si="788"/>
        <v>0</v>
      </c>
      <c r="E994" s="189">
        <f t="shared" ca="1" si="789"/>
        <v>0</v>
      </c>
      <c r="F994" s="189">
        <f t="shared" si="790"/>
        <v>0</v>
      </c>
      <c r="G994" s="189" cm="1">
        <f t="array" aca="1" ref="G994" ca="1">OFFSET(G994,-1,,,)+1</f>
        <v>989</v>
      </c>
      <c r="H994" s="189">
        <f t="shared" ref="H994:H1088" si="795">IF(OR($K994=0,$K994=""),$W994,0)</f>
        <v>0</v>
      </c>
      <c r="I994" s="189">
        <f t="shared" si="791"/>
        <v>0</v>
      </c>
      <c r="J994" s="179">
        <f t="shared" si="792"/>
        <v>0</v>
      </c>
      <c r="K994" s="173" t="s">
        <v>725</v>
      </c>
      <c r="L994" s="174" t="str" cm="1">
        <f t="array" aca="1" ref="L994" ca="1">IF($K994="",OFFSET(L994,-1,,,),K994)</f>
        <v>02.18</v>
      </c>
      <c r="M994" s="175" t="str" cm="1">
        <f t="array" aca="1" ref="M994" ca="1">IF(OR($K994=0,$K994=""),OFFSET(M994,-1,,,),O994)</f>
        <v>CONTENÇÕES</v>
      </c>
      <c r="N994" s="67" t="s">
        <v>143</v>
      </c>
      <c r="O994" s="68" t="s">
        <v>4438</v>
      </c>
      <c r="P994" s="68"/>
      <c r="Q994" s="68"/>
      <c r="R994" s="69"/>
      <c r="S994" s="70"/>
      <c r="T994" s="70">
        <v>0</v>
      </c>
      <c r="U994" s="67"/>
      <c r="V994" s="71"/>
      <c r="W994" s="171"/>
      <c r="X994" s="172"/>
      <c r="Y994" s="176">
        <f t="shared" si="794"/>
        <v>0</v>
      </c>
      <c r="AA994" s="192"/>
      <c r="AB994" s="193"/>
    </row>
    <row r="995" spans="2:28" hidden="1">
      <c r="B995" s="189">
        <f>IF(J995=0,0,U995)</f>
        <v>0</v>
      </c>
      <c r="C995" s="189">
        <f ca="1">IF(OR(J995=0,I995=0),0,IF(_xlfn.IFNA(MATCH(B995,OFFSET($B$5,,,$G995,),),0)&gt;0,0,MAX(OFFSET($C$5,,,$G995,))+1))</f>
        <v>0</v>
      </c>
      <c r="D995" s="189">
        <f>IF(J995=0,0,N995&amp;"-"&amp;U995)</f>
        <v>0</v>
      </c>
      <c r="E995" s="189">
        <f ca="1">IF(OR(J995=0,I995=0),0,IF(_xlfn.IFNA(MATCH(D995,OFFSET($D$5,,,$G995,),),0)&gt;0,0,_xlfn.MAXIFS(OFFSET($E$5,,,$G995,),OFFSET($J$5,,,$G995,),J995)+1))</f>
        <v>0</v>
      </c>
      <c r="F995" s="189">
        <f>IF(J995=0,0,E995&amp;"-"&amp;N995)</f>
        <v>0</v>
      </c>
      <c r="G995" s="189" cm="1">
        <f t="array" aca="1" ref="G995" ca="1">OFFSET(G995,-1,,,)+1</f>
        <v>990</v>
      </c>
      <c r="H995" s="189">
        <f>IF(OR($K995=0,$K995=""),$W995,0)</f>
        <v>0</v>
      </c>
      <c r="I995" s="189">
        <f>H995*R995</f>
        <v>0</v>
      </c>
      <c r="J995" s="179">
        <f>IF(AND(I995&lt;&gt;0,OR(K995=0,K995="")),N995&amp;" - Mapa",0)</f>
        <v>0</v>
      </c>
      <c r="K995" s="173" t="s">
        <v>726</v>
      </c>
      <c r="L995" s="174" t="str" cm="1">
        <f t="array" aca="1" ref="L995" ca="1">IF($K995="",OFFSET(L995,-1,,,),K995)</f>
        <v>02.18.01</v>
      </c>
      <c r="M995" s="175" t="str" cm="1">
        <f t="array" aca="1" ref="M995" ca="1">IF(OR($K995=0,$K995=""),OFFSET(M995,-1,,,),O995)</f>
        <v>CORTINA DE CONCRETO</v>
      </c>
      <c r="N995" s="67" t="s">
        <v>143</v>
      </c>
      <c r="O995" s="68" t="s">
        <v>4439</v>
      </c>
      <c r="P995" s="68"/>
      <c r="Q995" s="68"/>
      <c r="R995" s="69"/>
      <c r="S995" s="70"/>
      <c r="T995" s="70">
        <v>0</v>
      </c>
      <c r="U995" s="67"/>
      <c r="V995" s="71"/>
      <c r="W995" s="171"/>
      <c r="X995" s="172"/>
      <c r="Y995" s="176">
        <f>X995+W995</f>
        <v>0</v>
      </c>
      <c r="AA995" s="192"/>
      <c r="AB995" s="193"/>
    </row>
    <row r="996" spans="2:28">
      <c r="B996" s="189">
        <f t="shared" ref="B996:B999" si="796">IF(J996=0,0,U996)</f>
        <v>0</v>
      </c>
      <c r="C996" s="189">
        <f t="shared" ref="C996:C999" ca="1" si="797">IF(OR(J996=0,I996=0),0,IF(_xlfn.IFNA(MATCH(B996,OFFSET($B$5,,,$G996,),),0)&gt;0,0,MAX(OFFSET($C$5,,,$G996,))+1))</f>
        <v>0</v>
      </c>
      <c r="D996" s="189">
        <f t="shared" ref="D996:D999" si="798">IF(J996=0,0,N996&amp;"-"&amp;U996)</f>
        <v>0</v>
      </c>
      <c r="E996" s="189">
        <f t="shared" ref="E996:E999" ca="1" si="799">IF(OR(J996=0,I996=0),0,IF(_xlfn.IFNA(MATCH(D996,OFFSET($D$5,,,$G996,),),0)&gt;0,0,_xlfn.MAXIFS(OFFSET($E$5,,,$G996,),OFFSET($J$5,,,$G996,),J996)+1))</f>
        <v>0</v>
      </c>
      <c r="F996" s="189">
        <f t="shared" ref="F996:F999" si="800">IF(J996=0,0,E996&amp;"-"&amp;N996)</f>
        <v>0</v>
      </c>
      <c r="G996" s="189" cm="1">
        <f t="array" aca="1" ref="G996" ca="1">OFFSET(G996,-1,,,)+1</f>
        <v>991</v>
      </c>
      <c r="H996" s="189">
        <f t="shared" ref="H996:H1002" si="801">IF(OR($K996=0,$K996=""),$W996,0)</f>
        <v>0</v>
      </c>
      <c r="I996" s="189">
        <f t="shared" ref="I996:I999" si="802">H996*R996</f>
        <v>0</v>
      </c>
      <c r="J996" s="179">
        <f t="shared" ref="J996:J999" si="803">IF(AND(I996&lt;&gt;0,OR(K996=0,K996="")),N996&amp;" - Mapa",0)</f>
        <v>0</v>
      </c>
      <c r="K996" s="173" t="s">
        <v>727</v>
      </c>
      <c r="L996" s="174" t="str" cm="1">
        <f t="array" aca="1" ref="L996" ca="1">IF($K996="",OFFSET(L996,-1,,,),K996)</f>
        <v>02.18.01.01</v>
      </c>
      <c r="M996" s="175" t="str" cm="1">
        <f t="array" aca="1" ref="M996" ca="1">IF(OR($K996=0,$K996=""),OFFSET(M996,-1,,,),O996)</f>
        <v>TAXA MOBILIZAÇÃO DE EQUIPAMENTO PARA ESTACA ESCAVADA - IDA E VOLTA</v>
      </c>
      <c r="N996" s="67" t="s">
        <v>3920</v>
      </c>
      <c r="O996" s="68" t="s">
        <v>4440</v>
      </c>
      <c r="P996" s="68"/>
      <c r="Q996" s="68" t="s">
        <v>3257</v>
      </c>
      <c r="R996" s="69">
        <v>1</v>
      </c>
      <c r="S996" s="70">
        <v>4100</v>
      </c>
      <c r="T996" s="70">
        <v>4100</v>
      </c>
      <c r="U996" s="67"/>
      <c r="V996" s="71"/>
      <c r="W996" s="171"/>
      <c r="X996" s="172"/>
      <c r="Y996" s="176">
        <f t="shared" ref="Y996:Y999" si="804">X996+W996</f>
        <v>0</v>
      </c>
      <c r="AA996" s="192"/>
      <c r="AB996" s="193"/>
    </row>
    <row r="997" spans="2:28" hidden="1">
      <c r="B997" s="189">
        <f t="shared" si="796"/>
        <v>0</v>
      </c>
      <c r="C997" s="189">
        <f t="shared" ca="1" si="797"/>
        <v>0</v>
      </c>
      <c r="D997" s="189">
        <f t="shared" si="798"/>
        <v>0</v>
      </c>
      <c r="E997" s="189">
        <f t="shared" ca="1" si="799"/>
        <v>0</v>
      </c>
      <c r="F997" s="189">
        <f t="shared" si="800"/>
        <v>0</v>
      </c>
      <c r="G997" s="189" cm="1">
        <f t="array" aca="1" ref="G997" ca="1">OFFSET(G997,-1,,,)+1</f>
        <v>992</v>
      </c>
      <c r="H997" s="189">
        <f t="shared" si="801"/>
        <v>0</v>
      </c>
      <c r="I997" s="189">
        <f t="shared" si="802"/>
        <v>0</v>
      </c>
      <c r="J997" s="179">
        <f t="shared" si="803"/>
        <v>0</v>
      </c>
      <c r="K997" s="173"/>
      <c r="L997" s="174" t="str" cm="1">
        <f t="array" aca="1" ref="L997" ca="1">IF($K997="",OFFSET(L997,-1,,,),K997)</f>
        <v>02.18.01.01</v>
      </c>
      <c r="M997" s="175" t="str" cm="1">
        <f t="array" aca="1" ref="M997" ca="1">IF(OR($K997=0,$K997=""),OFFSET(M997,-1,,,),O997)</f>
        <v>TAXA MOBILIZAÇÃO DE EQUIPAMENTO PARA ESTACA ESCAVADA - IDA E VOLTA</v>
      </c>
      <c r="N997" s="67" t="s">
        <v>3921</v>
      </c>
      <c r="O997" s="68" t="s">
        <v>4441</v>
      </c>
      <c r="P997" s="68"/>
      <c r="Q997" s="68" t="s">
        <v>3257</v>
      </c>
      <c r="R997" s="69">
        <v>1</v>
      </c>
      <c r="S997" s="70">
        <v>4100</v>
      </c>
      <c r="T997" s="70">
        <v>4100</v>
      </c>
      <c r="U997" s="67" t="s">
        <v>728</v>
      </c>
      <c r="V997" s="71" t="s">
        <v>3065</v>
      </c>
      <c r="W997" s="171"/>
      <c r="X997" s="172"/>
      <c r="Y997" s="176">
        <f t="shared" si="804"/>
        <v>0</v>
      </c>
      <c r="AA997" s="192"/>
      <c r="AB997" s="193"/>
    </row>
    <row r="998" spans="2:28">
      <c r="B998" s="189">
        <f t="shared" si="796"/>
        <v>0</v>
      </c>
      <c r="C998" s="189">
        <f t="shared" ca="1" si="797"/>
        <v>0</v>
      </c>
      <c r="D998" s="189">
        <f t="shared" si="798"/>
        <v>0</v>
      </c>
      <c r="E998" s="189">
        <f t="shared" ca="1" si="799"/>
        <v>0</v>
      </c>
      <c r="F998" s="189">
        <f t="shared" si="800"/>
        <v>0</v>
      </c>
      <c r="G998" s="189" cm="1">
        <f t="array" aca="1" ref="G998" ca="1">OFFSET(G998,-1,,,)+1</f>
        <v>993</v>
      </c>
      <c r="H998" s="189">
        <f t="shared" si="801"/>
        <v>0</v>
      </c>
      <c r="I998" s="189">
        <f t="shared" si="802"/>
        <v>0</v>
      </c>
      <c r="J998" s="179">
        <f t="shared" si="803"/>
        <v>0</v>
      </c>
      <c r="K998" s="173" t="s">
        <v>2573</v>
      </c>
      <c r="L998" s="174" t="str" cm="1">
        <f t="array" aca="1" ref="L998" ca="1">IF($K998="",OFFSET(L998,-1,,,),K998)</f>
        <v>02.18.01.02</v>
      </c>
      <c r="M998" s="175" t="str" cm="1">
        <f t="array" aca="1" ref="M998" ca="1">IF(OR($K998=0,$K998=""),OFFSET(M998,-1,,,),O998)</f>
        <v>EXECUÇÃO DE ESTACA ESCAVADA - Ø30CM</v>
      </c>
      <c r="N998" s="67" t="s">
        <v>3922</v>
      </c>
      <c r="O998" s="68" t="s">
        <v>4442</v>
      </c>
      <c r="P998" s="68"/>
      <c r="Q998" s="68" t="s">
        <v>3253</v>
      </c>
      <c r="R998" s="69">
        <v>329</v>
      </c>
      <c r="S998" s="70">
        <v>25.936399999999999</v>
      </c>
      <c r="T998" s="70">
        <v>8533.0756000000001</v>
      </c>
      <c r="U998" s="67"/>
      <c r="V998" s="71"/>
      <c r="W998" s="171"/>
      <c r="X998" s="172"/>
      <c r="Y998" s="176">
        <f t="shared" si="804"/>
        <v>0</v>
      </c>
      <c r="AA998" s="192"/>
      <c r="AB998" s="193"/>
    </row>
    <row r="999" spans="2:28" hidden="1">
      <c r="B999" s="189">
        <f t="shared" si="796"/>
        <v>0</v>
      </c>
      <c r="C999" s="189">
        <f t="shared" ca="1" si="797"/>
        <v>0</v>
      </c>
      <c r="D999" s="189">
        <f t="shared" si="798"/>
        <v>0</v>
      </c>
      <c r="E999" s="189">
        <f t="shared" ca="1" si="799"/>
        <v>0</v>
      </c>
      <c r="F999" s="189">
        <f t="shared" si="800"/>
        <v>0</v>
      </c>
      <c r="G999" s="189" cm="1">
        <f t="array" aca="1" ref="G999" ca="1">OFFSET(G999,-1,,,)+1</f>
        <v>994</v>
      </c>
      <c r="H999" s="189">
        <f t="shared" si="801"/>
        <v>0</v>
      </c>
      <c r="I999" s="189">
        <f t="shared" si="802"/>
        <v>0</v>
      </c>
      <c r="J999" s="179">
        <f t="shared" si="803"/>
        <v>0</v>
      </c>
      <c r="K999" s="173"/>
      <c r="L999" s="174" t="str" cm="1">
        <f t="array" aca="1" ref="L999" ca="1">IF($K999="",OFFSET(L999,-1,,,),K999)</f>
        <v>02.18.01.02</v>
      </c>
      <c r="M999" s="175" t="str" cm="1">
        <f t="array" aca="1" ref="M999" ca="1">IF(OR($K999=0,$K999=""),OFFSET(M999,-1,,,),O999)</f>
        <v>EXECUÇÃO DE ESTACA ESCAVADA - Ø30CM</v>
      </c>
      <c r="N999" s="67" t="s">
        <v>230</v>
      </c>
      <c r="O999" s="68" t="s">
        <v>231</v>
      </c>
      <c r="P999" s="68"/>
      <c r="Q999" s="68" t="s">
        <v>3261</v>
      </c>
      <c r="R999" s="69">
        <v>71.063999999999993</v>
      </c>
      <c r="S999" s="70">
        <v>22.31</v>
      </c>
      <c r="T999" s="70">
        <v>1585.4378399999998</v>
      </c>
      <c r="U999" s="67" t="s">
        <v>728</v>
      </c>
      <c r="V999" s="71" t="s">
        <v>3065</v>
      </c>
      <c r="W999" s="171"/>
      <c r="X999" s="172"/>
      <c r="Y999" s="176">
        <f t="shared" si="804"/>
        <v>0</v>
      </c>
      <c r="AA999" s="192"/>
      <c r="AB999" s="193"/>
    </row>
    <row r="1000" spans="2:28" hidden="1">
      <c r="B1000" s="189">
        <f>IF(J1000=0,0,U1000)</f>
        <v>0</v>
      </c>
      <c r="C1000" s="189">
        <f ca="1">IF(OR(J1000=0,I1000=0),0,IF(_xlfn.IFNA(MATCH(B1000,OFFSET($B$5,,,$G1000,),),0)&gt;0,0,MAX(OFFSET($C$5,,,$G1000,))+1))</f>
        <v>0</v>
      </c>
      <c r="D1000" s="189">
        <f>IF(J1000=0,0,N1000&amp;"-"&amp;U1000)</f>
        <v>0</v>
      </c>
      <c r="E1000" s="189">
        <f ca="1">IF(OR(J1000=0,I1000=0),0,IF(_xlfn.IFNA(MATCH(D1000,OFFSET($D$5,,,$G1000,),),0)&gt;0,0,_xlfn.MAXIFS(OFFSET($E$5,,,$G1000,),OFFSET($J$5,,,$G1000,),J1000)+1))</f>
        <v>0</v>
      </c>
      <c r="F1000" s="189">
        <f>IF(J1000=0,0,E1000&amp;"-"&amp;N1000)</f>
        <v>0</v>
      </c>
      <c r="G1000" s="189" cm="1">
        <f t="array" aca="1" ref="G1000" ca="1">OFFSET(G1000,-1,,,)+1</f>
        <v>995</v>
      </c>
      <c r="H1000" s="189">
        <f>IF(OR($K1000=0,$K1000=""),$W1000,0)</f>
        <v>0</v>
      </c>
      <c r="I1000" s="189">
        <f>H1000*R1000</f>
        <v>0</v>
      </c>
      <c r="J1000" s="179">
        <f>IF(AND(I1000&lt;&gt;0,OR(K1000=0,K1000="")),N1000&amp;" - Mapa",0)</f>
        <v>0</v>
      </c>
      <c r="K1000" s="173"/>
      <c r="L1000" s="174" t="str" cm="1">
        <f t="array" aca="1" ref="L1000" ca="1">IF($K1000="",OFFSET(L1000,-1,,,),K1000)</f>
        <v>02.18.01.02</v>
      </c>
      <c r="M1000" s="175" t="str" cm="1">
        <f t="array" aca="1" ref="M1000" ca="1">IF(OR($K1000=0,$K1000=""),OFFSET(M1000,-1,,,),O1000)</f>
        <v>EXECUÇÃO DE ESTACA ESCAVADA - Ø30CM</v>
      </c>
      <c r="N1000" s="67" t="s">
        <v>232</v>
      </c>
      <c r="O1000" s="68" t="s">
        <v>233</v>
      </c>
      <c r="P1000" s="68"/>
      <c r="Q1000" s="68" t="s">
        <v>3261</v>
      </c>
      <c r="R1000" s="69">
        <v>71.063999999999993</v>
      </c>
      <c r="S1000" s="70">
        <v>0.97</v>
      </c>
      <c r="T1000" s="70">
        <v>68.932079999999985</v>
      </c>
      <c r="U1000" s="67" t="s">
        <v>728</v>
      </c>
      <c r="V1000" s="71" t="s">
        <v>3065</v>
      </c>
      <c r="W1000" s="171"/>
      <c r="X1000" s="172"/>
      <c r="Y1000" s="176">
        <f>X1000+W1000</f>
        <v>0</v>
      </c>
      <c r="AA1000" s="192"/>
      <c r="AB1000" s="193"/>
    </row>
    <row r="1001" spans="2:28" hidden="1">
      <c r="B1001" s="189">
        <f t="shared" ref="B1001:B1002" si="805">IF(J1001=0,0,U1001)</f>
        <v>0</v>
      </c>
      <c r="C1001" s="189">
        <f t="shared" ref="C1001:C1002" ca="1" si="806">IF(OR(J1001=0,I1001=0),0,IF(_xlfn.IFNA(MATCH(B1001,OFFSET($B$5,,,$G1001,),),0)&gt;0,0,MAX(OFFSET($C$5,,,$G1001,))+1))</f>
        <v>0</v>
      </c>
      <c r="D1001" s="189">
        <f t="shared" ref="D1001:D1002" si="807">IF(J1001=0,0,N1001&amp;"-"&amp;U1001)</f>
        <v>0</v>
      </c>
      <c r="E1001" s="189">
        <f t="shared" ref="E1001:E1002" ca="1" si="808">IF(OR(J1001=0,I1001=0),0,IF(_xlfn.IFNA(MATCH(D1001,OFFSET($D$5,,,$G1001,),),0)&gt;0,0,_xlfn.MAXIFS(OFFSET($E$5,,,$G1001,),OFFSET($J$5,,,$G1001,),J1001)+1))</f>
        <v>0</v>
      </c>
      <c r="F1001" s="189">
        <f t="shared" ref="F1001:F1002" si="809">IF(J1001=0,0,E1001&amp;"-"&amp;N1001)</f>
        <v>0</v>
      </c>
      <c r="G1001" s="189" cm="1">
        <f t="array" aca="1" ref="G1001" ca="1">OFFSET(G1001,-1,,,)+1</f>
        <v>996</v>
      </c>
      <c r="H1001" s="189">
        <f t="shared" si="801"/>
        <v>0</v>
      </c>
      <c r="I1001" s="189">
        <f t="shared" ref="I1001:I1002" si="810">H1001*R1001</f>
        <v>0</v>
      </c>
      <c r="J1001" s="179">
        <f t="shared" ref="J1001:J1002" si="811">IF(AND(I1001&lt;&gt;0,OR(K1001=0,K1001="")),N1001&amp;" - Mapa",0)</f>
        <v>0</v>
      </c>
      <c r="K1001" s="173"/>
      <c r="L1001" s="174" t="str" cm="1">
        <f t="array" aca="1" ref="L1001" ca="1">IF($K1001="",OFFSET(L1001,-1,,,),K1001)</f>
        <v>02.18.01.02</v>
      </c>
      <c r="M1001" s="175" t="str" cm="1">
        <f t="array" aca="1" ref="M1001" ca="1">IF(OR($K1001=0,$K1001=""),OFFSET(M1001,-1,,,),O1001)</f>
        <v>EXECUÇÃO DE ESTACA ESCAVADA - Ø30CM</v>
      </c>
      <c r="N1001" s="67" t="s">
        <v>234</v>
      </c>
      <c r="O1001" s="68" t="s">
        <v>235</v>
      </c>
      <c r="P1001" s="68"/>
      <c r="Q1001" s="68" t="s">
        <v>3261</v>
      </c>
      <c r="R1001" s="69">
        <v>71.063999999999993</v>
      </c>
      <c r="S1001" s="70">
        <v>1.78</v>
      </c>
      <c r="T1001" s="70">
        <v>126.49391999999999</v>
      </c>
      <c r="U1001" s="67" t="s">
        <v>728</v>
      </c>
      <c r="V1001" s="71" t="s">
        <v>3065</v>
      </c>
      <c r="W1001" s="171"/>
      <c r="X1001" s="172"/>
      <c r="Y1001" s="176">
        <f t="shared" ref="Y1001:Y1002" si="812">X1001+W1001</f>
        <v>0</v>
      </c>
      <c r="AA1001" s="192"/>
      <c r="AB1001" s="193"/>
    </row>
    <row r="1002" spans="2:28" hidden="1">
      <c r="B1002" s="189">
        <f t="shared" si="805"/>
        <v>0</v>
      </c>
      <c r="C1002" s="189">
        <f t="shared" ca="1" si="806"/>
        <v>0</v>
      </c>
      <c r="D1002" s="189">
        <f t="shared" si="807"/>
        <v>0</v>
      </c>
      <c r="E1002" s="189">
        <f t="shared" ca="1" si="808"/>
        <v>0</v>
      </c>
      <c r="F1002" s="189">
        <f t="shared" si="809"/>
        <v>0</v>
      </c>
      <c r="G1002" s="189" cm="1">
        <f t="array" aca="1" ref="G1002" ca="1">OFFSET(G1002,-1,,,)+1</f>
        <v>997</v>
      </c>
      <c r="H1002" s="189">
        <f t="shared" si="801"/>
        <v>0</v>
      </c>
      <c r="I1002" s="189">
        <f t="shared" si="810"/>
        <v>0</v>
      </c>
      <c r="J1002" s="179">
        <f t="shared" si="811"/>
        <v>0</v>
      </c>
      <c r="K1002" s="173"/>
      <c r="L1002" s="174" t="str" cm="1">
        <f t="array" aca="1" ref="L1002" ca="1">IF($K1002="",OFFSET(L1002,-1,,,),K1002)</f>
        <v>02.18.01.02</v>
      </c>
      <c r="M1002" s="175" t="str" cm="1">
        <f t="array" aca="1" ref="M1002" ca="1">IF(OR($K1002=0,$K1002=""),OFFSET(M1002,-1,,,),O1002)</f>
        <v>EXECUÇÃO DE ESTACA ESCAVADA - Ø30CM</v>
      </c>
      <c r="N1002" s="67" t="s">
        <v>1499</v>
      </c>
      <c r="O1002" s="68" t="s">
        <v>1500</v>
      </c>
      <c r="P1002" s="68"/>
      <c r="Q1002" s="68" t="s">
        <v>3256</v>
      </c>
      <c r="R1002" s="69">
        <v>30.231809999999999</v>
      </c>
      <c r="S1002" s="70">
        <v>60</v>
      </c>
      <c r="T1002" s="70">
        <v>1813.9086</v>
      </c>
      <c r="U1002" s="67" t="s">
        <v>728</v>
      </c>
      <c r="V1002" s="71" t="s">
        <v>3065</v>
      </c>
      <c r="W1002" s="171"/>
      <c r="X1002" s="172"/>
      <c r="Y1002" s="176">
        <f t="shared" si="812"/>
        <v>0</v>
      </c>
      <c r="AA1002" s="192"/>
      <c r="AB1002" s="193"/>
    </row>
    <row r="1003" spans="2:28" hidden="1">
      <c r="B1003" s="189">
        <f t="shared" ref="B1003:B1089" si="813">IF(J1003=0,0,U1003)</f>
        <v>0</v>
      </c>
      <c r="C1003" s="189">
        <f t="shared" ref="C1003:C1089" ca="1" si="814">IF(OR(J1003=0,I1003=0),0,IF(_xlfn.IFNA(MATCH(B1003,OFFSET($B$5,,,$G1003,),),0)&gt;0,0,MAX(OFFSET($C$5,,,$G1003,))+1))</f>
        <v>0</v>
      </c>
      <c r="D1003" s="189">
        <f t="shared" ref="D1003:D1089" si="815">IF(J1003=0,0,N1003&amp;"-"&amp;U1003)</f>
        <v>0</v>
      </c>
      <c r="E1003" s="189">
        <f t="shared" ref="E1003:E1089" ca="1" si="816">IF(OR(J1003=0,I1003=0),0,IF(_xlfn.IFNA(MATCH(D1003,OFFSET($D$5,,,$G1003,),),0)&gt;0,0,_xlfn.MAXIFS(OFFSET($E$5,,,$G1003,),OFFSET($J$5,,,$G1003,),J1003)+1))</f>
        <v>0</v>
      </c>
      <c r="F1003" s="189">
        <f t="shared" ref="F1003:F1089" si="817">IF(J1003=0,0,E1003&amp;"-"&amp;N1003)</f>
        <v>0</v>
      </c>
      <c r="G1003" s="189" cm="1">
        <f t="array" aca="1" ref="G1003" ca="1">OFFSET(G1003,-1,,,)+1</f>
        <v>998</v>
      </c>
      <c r="H1003" s="189">
        <f t="shared" si="795"/>
        <v>0</v>
      </c>
      <c r="I1003" s="189">
        <f t="shared" ref="I1003:I1089" si="818">H1003*R1003</f>
        <v>0</v>
      </c>
      <c r="J1003" s="179">
        <f t="shared" ref="J1003:J1089" si="819">IF(AND(I1003&lt;&gt;0,OR(K1003=0,K1003="")),N1003&amp;" - Mapa",0)</f>
        <v>0</v>
      </c>
      <c r="K1003" s="173"/>
      <c r="L1003" s="174" t="str" cm="1">
        <f t="array" aca="1" ref="L1003" ca="1">IF($K1003="",OFFSET(L1003,-1,,,),K1003)</f>
        <v>02.18.01.02</v>
      </c>
      <c r="M1003" s="175" t="str" cm="1">
        <f t="array" aca="1" ref="M1003" ca="1">IF(OR($K1003=0,$K1003=""),OFFSET(M1003,-1,,,),O1003)</f>
        <v>EXECUÇÃO DE ESTACA ESCAVADA - Ø30CM</v>
      </c>
      <c r="N1003" s="67" t="s">
        <v>3923</v>
      </c>
      <c r="O1003" s="68" t="s">
        <v>4443</v>
      </c>
      <c r="P1003" s="68"/>
      <c r="Q1003" s="68" t="s">
        <v>3253</v>
      </c>
      <c r="R1003" s="69">
        <v>329</v>
      </c>
      <c r="S1003" s="70">
        <v>15.01</v>
      </c>
      <c r="T1003" s="70">
        <v>4938.29</v>
      </c>
      <c r="U1003" s="67" t="s">
        <v>728</v>
      </c>
      <c r="V1003" s="71" t="s">
        <v>3065</v>
      </c>
      <c r="W1003" s="171"/>
      <c r="X1003" s="172"/>
      <c r="Y1003" s="176">
        <f t="shared" si="794"/>
        <v>0</v>
      </c>
      <c r="AA1003" s="192"/>
      <c r="AB1003" s="193"/>
    </row>
    <row r="1004" spans="2:28">
      <c r="B1004" s="189">
        <f t="shared" si="813"/>
        <v>0</v>
      </c>
      <c r="C1004" s="189">
        <f t="shared" ca="1" si="814"/>
        <v>0</v>
      </c>
      <c r="D1004" s="189">
        <f t="shared" si="815"/>
        <v>0</v>
      </c>
      <c r="E1004" s="189">
        <f t="shared" ca="1" si="816"/>
        <v>0</v>
      </c>
      <c r="F1004" s="189">
        <f t="shared" si="817"/>
        <v>0</v>
      </c>
      <c r="G1004" s="189" cm="1">
        <f t="array" aca="1" ref="G1004" ca="1">OFFSET(G1004,-1,,,)+1</f>
        <v>999</v>
      </c>
      <c r="H1004" s="189">
        <f t="shared" si="795"/>
        <v>0</v>
      </c>
      <c r="I1004" s="189">
        <f t="shared" si="818"/>
        <v>0</v>
      </c>
      <c r="J1004" s="179">
        <f t="shared" si="819"/>
        <v>0</v>
      </c>
      <c r="K1004" s="173" t="s">
        <v>2574</v>
      </c>
      <c r="L1004" s="174" t="str" cm="1">
        <f t="array" aca="1" ref="L1004" ca="1">IF($K1004="",OFFSET(L1004,-1,,,),K1004)</f>
        <v>02.18.01.03</v>
      </c>
      <c r="M1004" s="175" t="str" cm="1">
        <f t="array" aca="1" ref="M1004" ca="1">IF(OR($K1004=0,$K1004=""),OFFSET(M1004,-1,,,),O1004)</f>
        <v>CONCRETAGEM DE ESTACA ESCAVADA</v>
      </c>
      <c r="N1004" s="67" t="s">
        <v>2839</v>
      </c>
      <c r="O1004" s="68" t="s">
        <v>4383</v>
      </c>
      <c r="P1004" s="68"/>
      <c r="Q1004" s="68" t="s">
        <v>3256</v>
      </c>
      <c r="R1004" s="69">
        <v>23.26</v>
      </c>
      <c r="S1004" s="70">
        <v>523.46900000000005</v>
      </c>
      <c r="T1004" s="70">
        <v>12175.888940000003</v>
      </c>
      <c r="U1004" s="67"/>
      <c r="V1004" s="71"/>
      <c r="W1004" s="171"/>
      <c r="X1004" s="172"/>
      <c r="Y1004" s="176">
        <f t="shared" si="794"/>
        <v>0</v>
      </c>
      <c r="AA1004" s="192"/>
      <c r="AB1004" s="193"/>
    </row>
    <row r="1005" spans="2:28" hidden="1">
      <c r="B1005" s="189">
        <f>IF(J1005=0,0,U1005)</f>
        <v>0</v>
      </c>
      <c r="C1005" s="189">
        <f ca="1">IF(OR(J1005=0,I1005=0),0,IF(_xlfn.IFNA(MATCH(B1005,OFFSET($B$5,,,$G1005,),),0)&gt;0,0,MAX(OFFSET($C$5,,,$G1005,))+1))</f>
        <v>0</v>
      </c>
      <c r="D1005" s="189">
        <f>IF(J1005=0,0,N1005&amp;"-"&amp;U1005)</f>
        <v>0</v>
      </c>
      <c r="E1005" s="189">
        <f ca="1">IF(OR(J1005=0,I1005=0),0,IF(_xlfn.IFNA(MATCH(D1005,OFFSET($D$5,,,$G1005,),),0)&gt;0,0,_xlfn.MAXIFS(OFFSET($E$5,,,$G1005,),OFFSET($J$5,,,$G1005,),J1005)+1))</f>
        <v>0</v>
      </c>
      <c r="F1005" s="189">
        <f>IF(J1005=0,0,E1005&amp;"-"&amp;N1005)</f>
        <v>0</v>
      </c>
      <c r="G1005" s="189" cm="1">
        <f t="array" aca="1" ref="G1005" ca="1">OFFSET(G1005,-1,,,)+1</f>
        <v>1000</v>
      </c>
      <c r="H1005" s="189">
        <f>IF(OR($K1005=0,$K1005=""),$W1005,0)</f>
        <v>0</v>
      </c>
      <c r="I1005" s="189">
        <f>H1005*R1005</f>
        <v>0</v>
      </c>
      <c r="J1005" s="179">
        <f>IF(AND(I1005&lt;&gt;0,OR(K1005=0,K1005="")),N1005&amp;" - Mapa",0)</f>
        <v>0</v>
      </c>
      <c r="K1005" s="173"/>
      <c r="L1005" s="174" t="str" cm="1">
        <f t="array" aca="1" ref="L1005" ca="1">IF($K1005="",OFFSET(L1005,-1,,,),K1005)</f>
        <v>02.18.01.03</v>
      </c>
      <c r="M1005" s="175" t="str" cm="1">
        <f t="array" aca="1" ref="M1005" ca="1">IF(OR($K1005=0,$K1005=""),OFFSET(M1005,-1,,,),O1005)</f>
        <v>CONCRETAGEM DE ESTACA ESCAVADA</v>
      </c>
      <c r="N1005" s="67" t="s">
        <v>240</v>
      </c>
      <c r="O1005" s="68" t="s">
        <v>179</v>
      </c>
      <c r="P1005" s="68"/>
      <c r="Q1005" s="68" t="s">
        <v>3255</v>
      </c>
      <c r="R1005" s="69">
        <v>64.165501000000006</v>
      </c>
      <c r="S1005" s="70">
        <v>0.75</v>
      </c>
      <c r="T1005" s="70">
        <v>48.124125750000005</v>
      </c>
      <c r="U1005" s="67" t="s">
        <v>728</v>
      </c>
      <c r="V1005" s="71" t="s">
        <v>3065</v>
      </c>
      <c r="W1005" s="171"/>
      <c r="X1005" s="172"/>
      <c r="Y1005" s="176">
        <f>X1005+W1005</f>
        <v>0</v>
      </c>
      <c r="AA1005" s="192"/>
      <c r="AB1005" s="193"/>
    </row>
    <row r="1006" spans="2:28" hidden="1">
      <c r="B1006" s="189">
        <f t="shared" ref="B1006:B1009" si="820">IF(J1006=0,0,U1006)</f>
        <v>0</v>
      </c>
      <c r="C1006" s="189">
        <f t="shared" ref="C1006:C1009" ca="1" si="821">IF(OR(J1006=0,I1006=0),0,IF(_xlfn.IFNA(MATCH(B1006,OFFSET($B$5,,,$G1006,),),0)&gt;0,0,MAX(OFFSET($C$5,,,$G1006,))+1))</f>
        <v>0</v>
      </c>
      <c r="D1006" s="189">
        <f t="shared" ref="D1006:D1009" si="822">IF(J1006=0,0,N1006&amp;"-"&amp;U1006)</f>
        <v>0</v>
      </c>
      <c r="E1006" s="189">
        <f t="shared" ref="E1006:E1009" ca="1" si="823">IF(OR(J1006=0,I1006=0),0,IF(_xlfn.IFNA(MATCH(D1006,OFFSET($D$5,,,$G1006,),),0)&gt;0,0,_xlfn.MAXIFS(OFFSET($E$5,,,$G1006,),OFFSET($J$5,,,$G1006,),J1006)+1))</f>
        <v>0</v>
      </c>
      <c r="F1006" s="189">
        <f t="shared" ref="F1006:F1009" si="824">IF(J1006=0,0,E1006&amp;"-"&amp;N1006)</f>
        <v>0</v>
      </c>
      <c r="G1006" s="189" cm="1">
        <f t="array" aca="1" ref="G1006" ca="1">OFFSET(G1006,-1,,,)+1</f>
        <v>1001</v>
      </c>
      <c r="H1006" s="189">
        <f t="shared" ref="H1006:H1009" si="825">IF(OR($K1006=0,$K1006=""),$W1006,0)</f>
        <v>0</v>
      </c>
      <c r="I1006" s="189">
        <f t="shared" ref="I1006:I1009" si="826">H1006*R1006</f>
        <v>0</v>
      </c>
      <c r="J1006" s="179">
        <f t="shared" ref="J1006:J1009" si="827">IF(AND(I1006&lt;&gt;0,OR(K1006=0,K1006="")),N1006&amp;" - Mapa",0)</f>
        <v>0</v>
      </c>
      <c r="K1006" s="173"/>
      <c r="L1006" s="174" t="str" cm="1">
        <f t="array" aca="1" ref="L1006" ca="1">IF($K1006="",OFFSET(L1006,-1,,,),K1006)</f>
        <v>02.18.01.03</v>
      </c>
      <c r="M1006" s="175" t="str" cm="1">
        <f t="array" aca="1" ref="M1006" ca="1">IF(OR($K1006=0,$K1006=""),OFFSET(M1006,-1,,,),O1006)</f>
        <v>CONCRETAGEM DE ESTACA ESCAVADA</v>
      </c>
      <c r="N1006" s="67" t="s">
        <v>3888</v>
      </c>
      <c r="O1006" s="68" t="s">
        <v>4384</v>
      </c>
      <c r="P1006" s="68"/>
      <c r="Q1006" s="68" t="s">
        <v>3256</v>
      </c>
      <c r="R1006" s="69">
        <v>25.585999999999999</v>
      </c>
      <c r="S1006" s="70">
        <v>414</v>
      </c>
      <c r="T1006" s="70">
        <v>10592.603999999999</v>
      </c>
      <c r="U1006" s="67" t="s">
        <v>728</v>
      </c>
      <c r="V1006" s="71" t="s">
        <v>3065</v>
      </c>
      <c r="W1006" s="171"/>
      <c r="X1006" s="172"/>
      <c r="Y1006" s="176">
        <f t="shared" ref="Y1006:Y1009" si="828">X1006+W1006</f>
        <v>0</v>
      </c>
      <c r="AA1006" s="192"/>
      <c r="AB1006" s="193"/>
    </row>
    <row r="1007" spans="2:28" hidden="1">
      <c r="B1007" s="189">
        <f t="shared" si="820"/>
        <v>0</v>
      </c>
      <c r="C1007" s="189">
        <f t="shared" ca="1" si="821"/>
        <v>0</v>
      </c>
      <c r="D1007" s="189">
        <f t="shared" si="822"/>
        <v>0</v>
      </c>
      <c r="E1007" s="189">
        <f t="shared" ca="1" si="823"/>
        <v>0</v>
      </c>
      <c r="F1007" s="189">
        <f t="shared" si="824"/>
        <v>0</v>
      </c>
      <c r="G1007" s="189" cm="1">
        <f t="array" aca="1" ref="G1007" ca="1">OFFSET(G1007,-1,,,)+1</f>
        <v>1002</v>
      </c>
      <c r="H1007" s="189">
        <f t="shared" si="825"/>
        <v>0</v>
      </c>
      <c r="I1007" s="189">
        <f t="shared" si="826"/>
        <v>0</v>
      </c>
      <c r="J1007" s="179">
        <f t="shared" si="827"/>
        <v>0</v>
      </c>
      <c r="K1007" s="173"/>
      <c r="L1007" s="174" t="str" cm="1">
        <f t="array" aca="1" ref="L1007" ca="1">IF($K1007="",OFFSET(L1007,-1,,,),K1007)</f>
        <v>02.18.01.03</v>
      </c>
      <c r="M1007" s="175" t="str" cm="1">
        <f t="array" aca="1" ref="M1007" ca="1">IF(OR($K1007=0,$K1007=""),OFFSET(M1007,-1,,,),O1007)</f>
        <v>CONCRETAGEM DE ESTACA ESCAVADA</v>
      </c>
      <c r="N1007" s="67" t="s">
        <v>300</v>
      </c>
      <c r="O1007" s="68" t="s">
        <v>301</v>
      </c>
      <c r="P1007" s="68"/>
      <c r="Q1007" s="68" t="s">
        <v>3256</v>
      </c>
      <c r="R1007" s="69">
        <v>25.585999999999999</v>
      </c>
      <c r="S1007" s="70">
        <v>60</v>
      </c>
      <c r="T1007" s="70">
        <v>1535.1599999999999</v>
      </c>
      <c r="U1007" s="67" t="s">
        <v>728</v>
      </c>
      <c r="V1007" s="71" t="s">
        <v>3065</v>
      </c>
      <c r="W1007" s="171"/>
      <c r="X1007" s="172"/>
      <c r="Y1007" s="176">
        <f t="shared" si="828"/>
        <v>0</v>
      </c>
      <c r="AA1007" s="192"/>
      <c r="AB1007" s="193"/>
    </row>
    <row r="1008" spans="2:28">
      <c r="B1008" s="189">
        <f t="shared" si="820"/>
        <v>0</v>
      </c>
      <c r="C1008" s="189">
        <f t="shared" ca="1" si="821"/>
        <v>0</v>
      </c>
      <c r="D1008" s="189">
        <f t="shared" si="822"/>
        <v>0</v>
      </c>
      <c r="E1008" s="189">
        <f t="shared" ca="1" si="823"/>
        <v>0</v>
      </c>
      <c r="F1008" s="189">
        <f t="shared" si="824"/>
        <v>0</v>
      </c>
      <c r="G1008" s="189" cm="1">
        <f t="array" aca="1" ref="G1008" ca="1">OFFSET(G1008,-1,,,)+1</f>
        <v>1003</v>
      </c>
      <c r="H1008" s="189">
        <f t="shared" si="825"/>
        <v>0</v>
      </c>
      <c r="I1008" s="189">
        <f t="shared" si="826"/>
        <v>0</v>
      </c>
      <c r="J1008" s="179">
        <f t="shared" si="827"/>
        <v>0</v>
      </c>
      <c r="K1008" s="173" t="s">
        <v>2575</v>
      </c>
      <c r="L1008" s="174" t="str" cm="1">
        <f t="array" aca="1" ref="L1008" ca="1">IF($K1008="",OFFSET(L1008,-1,,,),K1008)</f>
        <v>02.18.01.04</v>
      </c>
      <c r="M1008" s="175" t="str" cm="1">
        <f t="array" aca="1" ref="M1008" ca="1">IF(OR($K1008=0,$K1008=""),OFFSET(M1008,-1,,,),O1008)</f>
        <v>ESCAVAÇÃO MECANIZADA DE ESTACA TUBULÃO A CÉU ABERTO - Ø70CM</v>
      </c>
      <c r="N1008" s="67" t="s">
        <v>3924</v>
      </c>
      <c r="O1008" s="68" t="s">
        <v>4444</v>
      </c>
      <c r="P1008" s="68"/>
      <c r="Q1008" s="68" t="s">
        <v>3253</v>
      </c>
      <c r="R1008" s="69">
        <v>7</v>
      </c>
      <c r="S1008" s="70">
        <v>749.32</v>
      </c>
      <c r="T1008" s="70">
        <v>5245.2400000000007</v>
      </c>
      <c r="U1008" s="67"/>
      <c r="V1008" s="71"/>
      <c r="W1008" s="171"/>
      <c r="X1008" s="172"/>
      <c r="Y1008" s="176">
        <f t="shared" si="828"/>
        <v>0</v>
      </c>
      <c r="AA1008" s="192"/>
      <c r="AB1008" s="193"/>
    </row>
    <row r="1009" spans="2:28" hidden="1">
      <c r="B1009" s="189">
        <f t="shared" si="820"/>
        <v>0</v>
      </c>
      <c r="C1009" s="189">
        <f t="shared" ca="1" si="821"/>
        <v>0</v>
      </c>
      <c r="D1009" s="189">
        <f t="shared" si="822"/>
        <v>0</v>
      </c>
      <c r="E1009" s="189">
        <f t="shared" ca="1" si="823"/>
        <v>0</v>
      </c>
      <c r="F1009" s="189">
        <f t="shared" si="824"/>
        <v>0</v>
      </c>
      <c r="G1009" s="189" cm="1">
        <f t="array" aca="1" ref="G1009" ca="1">OFFSET(G1009,-1,,,)+1</f>
        <v>1004</v>
      </c>
      <c r="H1009" s="189">
        <f t="shared" si="825"/>
        <v>0</v>
      </c>
      <c r="I1009" s="189">
        <f t="shared" si="826"/>
        <v>0</v>
      </c>
      <c r="J1009" s="179">
        <f t="shared" si="827"/>
        <v>0</v>
      </c>
      <c r="K1009" s="173"/>
      <c r="L1009" s="174" t="str" cm="1">
        <f t="array" aca="1" ref="L1009" ca="1">IF($K1009="",OFFSET(L1009,-1,,,),K1009)</f>
        <v>02.18.01.04</v>
      </c>
      <c r="M1009" s="175" t="str" cm="1">
        <f t="array" aca="1" ref="M1009" ca="1">IF(OR($K1009=0,$K1009=""),OFFSET(M1009,-1,,,),O1009)</f>
        <v>ESCAVAÇÃO MECANIZADA DE ESTACA TUBULÃO A CÉU ABERTO - Ø70CM</v>
      </c>
      <c r="N1009" s="67" t="s">
        <v>230</v>
      </c>
      <c r="O1009" s="68" t="s">
        <v>231</v>
      </c>
      <c r="P1009" s="68"/>
      <c r="Q1009" s="68" t="s">
        <v>3261</v>
      </c>
      <c r="R1009" s="69">
        <v>1.4</v>
      </c>
      <c r="S1009" s="70">
        <v>22.31</v>
      </c>
      <c r="T1009" s="70">
        <v>31.233999999999995</v>
      </c>
      <c r="U1009" s="67" t="s">
        <v>728</v>
      </c>
      <c r="V1009" s="71" t="s">
        <v>3065</v>
      </c>
      <c r="W1009" s="171"/>
      <c r="X1009" s="172"/>
      <c r="Y1009" s="176">
        <f t="shared" si="828"/>
        <v>0</v>
      </c>
      <c r="AA1009" s="192"/>
      <c r="AB1009" s="193"/>
    </row>
    <row r="1010" spans="2:28" hidden="1">
      <c r="B1010" s="189">
        <f t="shared" si="813"/>
        <v>0</v>
      </c>
      <c r="C1010" s="189">
        <f t="shared" ca="1" si="814"/>
        <v>0</v>
      </c>
      <c r="D1010" s="189">
        <f t="shared" si="815"/>
        <v>0</v>
      </c>
      <c r="E1010" s="189">
        <f t="shared" ca="1" si="816"/>
        <v>0</v>
      </c>
      <c r="F1010" s="189">
        <f t="shared" si="817"/>
        <v>0</v>
      </c>
      <c r="G1010" s="189" cm="1">
        <f t="array" aca="1" ref="G1010" ca="1">OFFSET(G1010,-1,,,)+1</f>
        <v>1005</v>
      </c>
      <c r="H1010" s="189">
        <f t="shared" si="795"/>
        <v>0</v>
      </c>
      <c r="I1010" s="189">
        <f t="shared" si="818"/>
        <v>0</v>
      </c>
      <c r="J1010" s="179">
        <f t="shared" si="819"/>
        <v>0</v>
      </c>
      <c r="K1010" s="173"/>
      <c r="L1010" s="174" t="str" cm="1">
        <f t="array" aca="1" ref="L1010" ca="1">IF($K1010="",OFFSET(L1010,-1,,,),K1010)</f>
        <v>02.18.01.04</v>
      </c>
      <c r="M1010" s="175" t="str" cm="1">
        <f t="array" aca="1" ref="M1010" ca="1">IF(OR($K1010=0,$K1010=""),OFFSET(M1010,-1,,,),O1010)</f>
        <v>ESCAVAÇÃO MECANIZADA DE ESTACA TUBULÃO A CÉU ABERTO - Ø70CM</v>
      </c>
      <c r="N1010" s="67" t="s">
        <v>232</v>
      </c>
      <c r="O1010" s="68" t="s">
        <v>233</v>
      </c>
      <c r="P1010" s="68"/>
      <c r="Q1010" s="68" t="s">
        <v>3261</v>
      </c>
      <c r="R1010" s="69">
        <v>1.4</v>
      </c>
      <c r="S1010" s="70">
        <v>0.97</v>
      </c>
      <c r="T1010" s="70">
        <v>1.3579999999999999</v>
      </c>
      <c r="U1010" s="67" t="s">
        <v>728</v>
      </c>
      <c r="V1010" s="71" t="s">
        <v>3065</v>
      </c>
      <c r="W1010" s="171"/>
      <c r="X1010" s="172"/>
      <c r="Y1010" s="176">
        <f t="shared" si="794"/>
        <v>0</v>
      </c>
      <c r="AA1010" s="192"/>
      <c r="AB1010" s="193"/>
    </row>
    <row r="1011" spans="2:28" hidden="1">
      <c r="B1011" s="189">
        <f t="shared" si="813"/>
        <v>0</v>
      </c>
      <c r="C1011" s="189">
        <f t="shared" ca="1" si="814"/>
        <v>0</v>
      </c>
      <c r="D1011" s="189">
        <f t="shared" si="815"/>
        <v>0</v>
      </c>
      <c r="E1011" s="189">
        <f t="shared" ca="1" si="816"/>
        <v>0</v>
      </c>
      <c r="F1011" s="189">
        <f t="shared" si="817"/>
        <v>0</v>
      </c>
      <c r="G1011" s="189" cm="1">
        <f t="array" aca="1" ref="G1011" ca="1">OFFSET(G1011,-1,,,)+1</f>
        <v>1006</v>
      </c>
      <c r="H1011" s="189">
        <f t="shared" si="795"/>
        <v>0</v>
      </c>
      <c r="I1011" s="189">
        <f t="shared" si="818"/>
        <v>0</v>
      </c>
      <c r="J1011" s="179">
        <f t="shared" si="819"/>
        <v>0</v>
      </c>
      <c r="K1011" s="173"/>
      <c r="L1011" s="174" t="str" cm="1">
        <f t="array" aca="1" ref="L1011" ca="1">IF($K1011="",OFFSET(L1011,-1,,,),K1011)</f>
        <v>02.18.01.04</v>
      </c>
      <c r="M1011" s="175" t="str" cm="1">
        <f t="array" aca="1" ref="M1011" ca="1">IF(OR($K1011=0,$K1011=""),OFFSET(M1011,-1,,,),O1011)</f>
        <v>ESCAVAÇÃO MECANIZADA DE ESTACA TUBULÃO A CÉU ABERTO - Ø70CM</v>
      </c>
      <c r="N1011" s="67" t="s">
        <v>234</v>
      </c>
      <c r="O1011" s="68" t="s">
        <v>235</v>
      </c>
      <c r="P1011" s="68"/>
      <c r="Q1011" s="68" t="s">
        <v>3261</v>
      </c>
      <c r="R1011" s="69">
        <v>1.4</v>
      </c>
      <c r="S1011" s="70">
        <v>1.78</v>
      </c>
      <c r="T1011" s="70">
        <v>2.492</v>
      </c>
      <c r="U1011" s="67" t="s">
        <v>728</v>
      </c>
      <c r="V1011" s="71" t="s">
        <v>3065</v>
      </c>
      <c r="W1011" s="171"/>
      <c r="X1011" s="172"/>
      <c r="Y1011" s="176">
        <f t="shared" ref="Y1011:Y1092" si="829">X1011+W1011</f>
        <v>0</v>
      </c>
      <c r="AA1011" s="192"/>
      <c r="AB1011" s="193"/>
    </row>
    <row r="1012" spans="2:28" hidden="1">
      <c r="B1012" s="189">
        <f t="shared" si="813"/>
        <v>0</v>
      </c>
      <c r="C1012" s="189">
        <f t="shared" ca="1" si="814"/>
        <v>0</v>
      </c>
      <c r="D1012" s="189">
        <f t="shared" si="815"/>
        <v>0</v>
      </c>
      <c r="E1012" s="189">
        <f t="shared" ca="1" si="816"/>
        <v>0</v>
      </c>
      <c r="F1012" s="189">
        <f t="shared" si="817"/>
        <v>0</v>
      </c>
      <c r="G1012" s="189" cm="1">
        <f t="array" aca="1" ref="G1012" ca="1">OFFSET(G1012,-1,,,)+1</f>
        <v>1007</v>
      </c>
      <c r="H1012" s="189">
        <f t="shared" si="795"/>
        <v>0</v>
      </c>
      <c r="I1012" s="189">
        <f t="shared" si="818"/>
        <v>0</v>
      </c>
      <c r="J1012" s="179">
        <f t="shared" si="819"/>
        <v>0</v>
      </c>
      <c r="K1012" s="173"/>
      <c r="L1012" s="174" t="str" cm="1">
        <f t="array" aca="1" ref="L1012" ca="1">IF($K1012="",OFFSET(L1012,-1,,,),K1012)</f>
        <v>02.18.01.04</v>
      </c>
      <c r="M1012" s="175" t="str" cm="1">
        <f t="array" aca="1" ref="M1012" ca="1">IF(OR($K1012=0,$K1012=""),OFFSET(M1012,-1,,,),O1012)</f>
        <v>ESCAVAÇÃO MECANIZADA DE ESTACA TUBULÃO A CÉU ABERTO - Ø70CM</v>
      </c>
      <c r="N1012" s="67" t="s">
        <v>289</v>
      </c>
      <c r="O1012" s="68" t="s">
        <v>290</v>
      </c>
      <c r="P1012" s="68"/>
      <c r="Q1012" s="68" t="s">
        <v>3256</v>
      </c>
      <c r="R1012" s="69">
        <v>3.5021</v>
      </c>
      <c r="S1012" s="70">
        <v>60</v>
      </c>
      <c r="T1012" s="70">
        <v>210.126</v>
      </c>
      <c r="U1012" s="67" t="s">
        <v>728</v>
      </c>
      <c r="V1012" s="71" t="s">
        <v>3065</v>
      </c>
      <c r="W1012" s="171"/>
      <c r="X1012" s="172"/>
      <c r="Y1012" s="176">
        <f t="shared" si="829"/>
        <v>0</v>
      </c>
      <c r="AA1012" s="192"/>
      <c r="AB1012" s="193"/>
    </row>
    <row r="1013" spans="2:28" hidden="1">
      <c r="B1013" s="189">
        <f t="shared" si="813"/>
        <v>0</v>
      </c>
      <c r="C1013" s="189">
        <f t="shared" ca="1" si="814"/>
        <v>0</v>
      </c>
      <c r="D1013" s="189">
        <f t="shared" si="815"/>
        <v>0</v>
      </c>
      <c r="E1013" s="189">
        <f t="shared" ca="1" si="816"/>
        <v>0</v>
      </c>
      <c r="F1013" s="189">
        <f t="shared" si="817"/>
        <v>0</v>
      </c>
      <c r="G1013" s="189" cm="1">
        <f t="array" aca="1" ref="G1013" ca="1">OFFSET(G1013,-1,,,)+1</f>
        <v>1008</v>
      </c>
      <c r="H1013" s="189">
        <f t="shared" si="795"/>
        <v>0</v>
      </c>
      <c r="I1013" s="189">
        <f t="shared" si="818"/>
        <v>0</v>
      </c>
      <c r="J1013" s="179">
        <f t="shared" si="819"/>
        <v>0</v>
      </c>
      <c r="K1013" s="173"/>
      <c r="L1013" s="174" t="str" cm="1">
        <f t="array" aca="1" ref="L1013" ca="1">IF($K1013="",OFFSET(L1013,-1,,,),K1013)</f>
        <v>02.18.01.04</v>
      </c>
      <c r="M1013" s="175" t="str" cm="1">
        <f t="array" aca="1" ref="M1013" ca="1">IF(OR($K1013=0,$K1013=""),OFFSET(M1013,-1,,,),O1013)</f>
        <v>ESCAVAÇÃO MECANIZADA DE ESTACA TUBULÃO A CÉU ABERTO - Ø70CM</v>
      </c>
      <c r="N1013" s="67" t="s">
        <v>3925</v>
      </c>
      <c r="O1013" s="68" t="s">
        <v>4445</v>
      </c>
      <c r="P1013" s="68"/>
      <c r="Q1013" s="68" t="s">
        <v>3253</v>
      </c>
      <c r="R1013" s="69">
        <v>7</v>
      </c>
      <c r="S1013" s="70">
        <v>714.29</v>
      </c>
      <c r="T1013" s="70">
        <v>5000.03</v>
      </c>
      <c r="U1013" s="67" t="s">
        <v>728</v>
      </c>
      <c r="V1013" s="71" t="s">
        <v>3065</v>
      </c>
      <c r="W1013" s="171"/>
      <c r="X1013" s="172"/>
      <c r="Y1013" s="176">
        <f t="shared" si="829"/>
        <v>0</v>
      </c>
      <c r="AA1013" s="192"/>
      <c r="AB1013" s="193"/>
    </row>
    <row r="1014" spans="2:28">
      <c r="B1014" s="189">
        <f t="shared" si="813"/>
        <v>0</v>
      </c>
      <c r="C1014" s="189">
        <f t="shared" ca="1" si="814"/>
        <v>0</v>
      </c>
      <c r="D1014" s="189">
        <f t="shared" si="815"/>
        <v>0</v>
      </c>
      <c r="E1014" s="189">
        <f t="shared" ca="1" si="816"/>
        <v>0</v>
      </c>
      <c r="F1014" s="189">
        <f t="shared" si="817"/>
        <v>0</v>
      </c>
      <c r="G1014" s="189" cm="1">
        <f t="array" aca="1" ref="G1014" ca="1">OFFSET(G1014,-1,,,)+1</f>
        <v>1009</v>
      </c>
      <c r="H1014" s="189">
        <f t="shared" si="795"/>
        <v>0</v>
      </c>
      <c r="I1014" s="189">
        <f t="shared" si="818"/>
        <v>0</v>
      </c>
      <c r="J1014" s="179">
        <f t="shared" si="819"/>
        <v>0</v>
      </c>
      <c r="K1014" s="173" t="s">
        <v>3355</v>
      </c>
      <c r="L1014" s="174" t="str" cm="1">
        <f t="array" aca="1" ref="L1014" ca="1">IF($K1014="",OFFSET(L1014,-1,,,),K1014)</f>
        <v>02.18.01.05</v>
      </c>
      <c r="M1014" s="175" t="str" cm="1">
        <f t="array" aca="1" ref="M1014" ca="1">IF(OR($K1014=0,$K1014=""),OFFSET(M1014,-1,,,),O1014)</f>
        <v>CONCRETAGEM DE ESTACA TUBULÃO</v>
      </c>
      <c r="N1014" s="67" t="s">
        <v>3926</v>
      </c>
      <c r="O1014" s="68" t="s">
        <v>4446</v>
      </c>
      <c r="P1014" s="68"/>
      <c r="Q1014" s="68" t="s">
        <v>3256</v>
      </c>
      <c r="R1014" s="69">
        <v>2.69</v>
      </c>
      <c r="S1014" s="70">
        <v>522.96450000000004</v>
      </c>
      <c r="T1014" s="70">
        <v>1406.7745050000001</v>
      </c>
      <c r="U1014" s="67"/>
      <c r="V1014" s="71"/>
      <c r="W1014" s="171"/>
      <c r="X1014" s="172"/>
      <c r="Y1014" s="176">
        <f t="shared" si="829"/>
        <v>0</v>
      </c>
      <c r="AA1014" s="192"/>
      <c r="AB1014" s="193"/>
    </row>
    <row r="1015" spans="2:28" hidden="1">
      <c r="B1015" s="189">
        <f t="shared" si="813"/>
        <v>0</v>
      </c>
      <c r="C1015" s="189">
        <f t="shared" ca="1" si="814"/>
        <v>0</v>
      </c>
      <c r="D1015" s="189">
        <f t="shared" si="815"/>
        <v>0</v>
      </c>
      <c r="E1015" s="189">
        <f t="shared" ca="1" si="816"/>
        <v>0</v>
      </c>
      <c r="F1015" s="189">
        <f t="shared" si="817"/>
        <v>0</v>
      </c>
      <c r="G1015" s="189" cm="1">
        <f t="array" aca="1" ref="G1015" ca="1">OFFSET(G1015,-1,,,)+1</f>
        <v>1010</v>
      </c>
      <c r="H1015" s="189">
        <f t="shared" si="795"/>
        <v>0</v>
      </c>
      <c r="I1015" s="189">
        <f t="shared" si="818"/>
        <v>0</v>
      </c>
      <c r="J1015" s="179">
        <f t="shared" si="819"/>
        <v>0</v>
      </c>
      <c r="K1015" s="173"/>
      <c r="L1015" s="174" t="str" cm="1">
        <f t="array" aca="1" ref="L1015" ca="1">IF($K1015="",OFFSET(L1015,-1,,,),K1015)</f>
        <v>02.18.01.05</v>
      </c>
      <c r="M1015" s="175" t="str" cm="1">
        <f t="array" aca="1" ref="M1015" ca="1">IF(OR($K1015=0,$K1015=""),OFFSET(M1015,-1,,,),O1015)</f>
        <v>CONCRETAGEM DE ESTACA TUBULÃO</v>
      </c>
      <c r="N1015" s="67" t="s">
        <v>240</v>
      </c>
      <c r="O1015" s="68" t="s">
        <v>179</v>
      </c>
      <c r="P1015" s="68"/>
      <c r="Q1015" s="68" t="s">
        <v>3255</v>
      </c>
      <c r="R1015" s="69">
        <v>5.6113400000000002</v>
      </c>
      <c r="S1015" s="70">
        <v>0.75</v>
      </c>
      <c r="T1015" s="70">
        <v>4.2085050000000006</v>
      </c>
      <c r="U1015" s="67" t="s">
        <v>728</v>
      </c>
      <c r="V1015" s="71" t="s">
        <v>3065</v>
      </c>
      <c r="W1015" s="171"/>
      <c r="X1015" s="172"/>
      <c r="Y1015" s="176">
        <f t="shared" si="829"/>
        <v>0</v>
      </c>
      <c r="AA1015" s="192"/>
      <c r="AB1015" s="193"/>
    </row>
    <row r="1016" spans="2:28" hidden="1">
      <c r="B1016" s="189">
        <f t="shared" si="813"/>
        <v>0</v>
      </c>
      <c r="C1016" s="189">
        <f t="shared" ca="1" si="814"/>
        <v>0</v>
      </c>
      <c r="D1016" s="189">
        <f t="shared" si="815"/>
        <v>0</v>
      </c>
      <c r="E1016" s="189">
        <f t="shared" ca="1" si="816"/>
        <v>0</v>
      </c>
      <c r="F1016" s="189">
        <f t="shared" si="817"/>
        <v>0</v>
      </c>
      <c r="G1016" s="189" cm="1">
        <f t="array" aca="1" ref="G1016" ca="1">OFFSET(G1016,-1,,,)+1</f>
        <v>1011</v>
      </c>
      <c r="H1016" s="189">
        <f t="shared" si="795"/>
        <v>0</v>
      </c>
      <c r="I1016" s="189">
        <f t="shared" si="818"/>
        <v>0</v>
      </c>
      <c r="J1016" s="179">
        <f t="shared" si="819"/>
        <v>0</v>
      </c>
      <c r="K1016" s="173"/>
      <c r="L1016" s="174" t="str" cm="1">
        <f t="array" aca="1" ref="L1016" ca="1">IF($K1016="",OFFSET(L1016,-1,,,),K1016)</f>
        <v>02.18.01.05</v>
      </c>
      <c r="M1016" s="175" t="str" cm="1">
        <f t="array" aca="1" ref="M1016" ca="1">IF(OR($K1016=0,$K1016=""),OFFSET(M1016,-1,,,),O1016)</f>
        <v>CONCRETAGEM DE ESTACA TUBULÃO</v>
      </c>
      <c r="N1016" s="67" t="s">
        <v>3888</v>
      </c>
      <c r="O1016" s="68" t="s">
        <v>4384</v>
      </c>
      <c r="P1016" s="68"/>
      <c r="Q1016" s="68" t="s">
        <v>3256</v>
      </c>
      <c r="R1016" s="69">
        <v>2.9590000000000001</v>
      </c>
      <c r="S1016" s="70">
        <v>414</v>
      </c>
      <c r="T1016" s="70">
        <v>1225.0260000000001</v>
      </c>
      <c r="U1016" s="67" t="s">
        <v>728</v>
      </c>
      <c r="V1016" s="71" t="s">
        <v>3065</v>
      </c>
      <c r="W1016" s="171"/>
      <c r="X1016" s="172"/>
      <c r="Y1016" s="176">
        <f t="shared" si="829"/>
        <v>0</v>
      </c>
      <c r="AA1016" s="192"/>
      <c r="AB1016" s="193"/>
    </row>
    <row r="1017" spans="2:28" hidden="1">
      <c r="B1017" s="189">
        <f t="shared" si="813"/>
        <v>0</v>
      </c>
      <c r="C1017" s="189">
        <f t="shared" ca="1" si="814"/>
        <v>0</v>
      </c>
      <c r="D1017" s="189">
        <f t="shared" si="815"/>
        <v>0</v>
      </c>
      <c r="E1017" s="189">
        <f t="shared" ca="1" si="816"/>
        <v>0</v>
      </c>
      <c r="F1017" s="189">
        <f t="shared" si="817"/>
        <v>0</v>
      </c>
      <c r="G1017" s="189" cm="1">
        <f t="array" aca="1" ref="G1017" ca="1">OFFSET(G1017,-1,,,)+1</f>
        <v>1012</v>
      </c>
      <c r="H1017" s="189">
        <f t="shared" si="795"/>
        <v>0</v>
      </c>
      <c r="I1017" s="189">
        <f t="shared" si="818"/>
        <v>0</v>
      </c>
      <c r="J1017" s="179">
        <f t="shared" si="819"/>
        <v>0</v>
      </c>
      <c r="K1017" s="173"/>
      <c r="L1017" s="174" t="str" cm="1">
        <f t="array" aca="1" ref="L1017" ca="1">IF($K1017="",OFFSET(L1017,-1,,,),K1017)</f>
        <v>02.18.01.05</v>
      </c>
      <c r="M1017" s="175" t="str" cm="1">
        <f t="array" aca="1" ref="M1017" ca="1">IF(OR($K1017=0,$K1017=""),OFFSET(M1017,-1,,,),O1017)</f>
        <v>CONCRETAGEM DE ESTACA TUBULÃO</v>
      </c>
      <c r="N1017" s="67" t="s">
        <v>300</v>
      </c>
      <c r="O1017" s="68" t="s">
        <v>301</v>
      </c>
      <c r="P1017" s="68"/>
      <c r="Q1017" s="68" t="s">
        <v>3256</v>
      </c>
      <c r="R1017" s="69">
        <v>2.9590000000000001</v>
      </c>
      <c r="S1017" s="70">
        <v>60</v>
      </c>
      <c r="T1017" s="70">
        <v>177.54</v>
      </c>
      <c r="U1017" s="67" t="s">
        <v>728</v>
      </c>
      <c r="V1017" s="71" t="s">
        <v>3065</v>
      </c>
      <c r="W1017" s="171"/>
      <c r="X1017" s="172"/>
      <c r="Y1017" s="176">
        <f t="shared" si="829"/>
        <v>0</v>
      </c>
      <c r="AA1017" s="192"/>
      <c r="AB1017" s="193"/>
    </row>
    <row r="1018" spans="2:28">
      <c r="B1018" s="189">
        <f t="shared" si="813"/>
        <v>0</v>
      </c>
      <c r="C1018" s="189">
        <f t="shared" ca="1" si="814"/>
        <v>0</v>
      </c>
      <c r="D1018" s="189">
        <f t="shared" si="815"/>
        <v>0</v>
      </c>
      <c r="E1018" s="189">
        <f t="shared" ca="1" si="816"/>
        <v>0</v>
      </c>
      <c r="F1018" s="189">
        <f t="shared" si="817"/>
        <v>0</v>
      </c>
      <c r="G1018" s="189" cm="1">
        <f t="array" aca="1" ref="G1018" ca="1">OFFSET(G1018,-1,,,)+1</f>
        <v>1013</v>
      </c>
      <c r="H1018" s="189">
        <f t="shared" si="795"/>
        <v>0</v>
      </c>
      <c r="I1018" s="189">
        <f t="shared" si="818"/>
        <v>0</v>
      </c>
      <c r="J1018" s="179">
        <f t="shared" si="819"/>
        <v>0</v>
      </c>
      <c r="K1018" s="173" t="s">
        <v>3356</v>
      </c>
      <c r="L1018" s="174" t="str" cm="1">
        <f t="array" aca="1" ref="L1018" ca="1">IF($K1018="",OFFSET(L1018,-1,,,),K1018)</f>
        <v>02.18.01.06</v>
      </c>
      <c r="M1018" s="175" t="str" cm="1">
        <f t="array" aca="1" ref="M1018" ca="1">IF(OR($K1018=0,$K1018=""),OFFSET(M1018,-1,,,),O1018)</f>
        <v>ESPAÇADOR ROLETE PARA ESTACA</v>
      </c>
      <c r="N1018" s="67" t="s">
        <v>412</v>
      </c>
      <c r="O1018" s="68" t="s">
        <v>4281</v>
      </c>
      <c r="P1018" s="68"/>
      <c r="Q1018" s="68" t="s">
        <v>3265</v>
      </c>
      <c r="R1018" s="69">
        <v>0.64</v>
      </c>
      <c r="S1018" s="70">
        <v>1100</v>
      </c>
      <c r="T1018" s="70">
        <v>704</v>
      </c>
      <c r="U1018" s="67"/>
      <c r="V1018" s="71"/>
      <c r="W1018" s="171"/>
      <c r="X1018" s="172"/>
      <c r="Y1018" s="176">
        <f t="shared" si="829"/>
        <v>0</v>
      </c>
      <c r="AA1018" s="192"/>
      <c r="AB1018" s="193"/>
    </row>
    <row r="1019" spans="2:28" hidden="1">
      <c r="B1019" s="189">
        <f t="shared" si="813"/>
        <v>0</v>
      </c>
      <c r="C1019" s="189">
        <f t="shared" ca="1" si="814"/>
        <v>0</v>
      </c>
      <c r="D1019" s="189">
        <f t="shared" si="815"/>
        <v>0</v>
      </c>
      <c r="E1019" s="189">
        <f t="shared" ca="1" si="816"/>
        <v>0</v>
      </c>
      <c r="F1019" s="189">
        <f t="shared" si="817"/>
        <v>0</v>
      </c>
      <c r="G1019" s="189" cm="1">
        <f t="array" aca="1" ref="G1019" ca="1">OFFSET(G1019,-1,,,)+1</f>
        <v>1014</v>
      </c>
      <c r="H1019" s="189">
        <f t="shared" si="795"/>
        <v>0</v>
      </c>
      <c r="I1019" s="189">
        <f t="shared" si="818"/>
        <v>0</v>
      </c>
      <c r="J1019" s="179">
        <f t="shared" si="819"/>
        <v>0</v>
      </c>
      <c r="K1019" s="173"/>
      <c r="L1019" s="174" t="str" cm="1">
        <f t="array" aca="1" ref="L1019" ca="1">IF($K1019="",OFFSET(L1019,-1,,,),K1019)</f>
        <v>02.18.01.06</v>
      </c>
      <c r="M1019" s="175" t="str" cm="1">
        <f t="array" aca="1" ref="M1019" ca="1">IF(OR($K1019=0,$K1019=""),OFFSET(M1019,-1,,,),O1019)</f>
        <v>ESPAÇADOR ROLETE PARA ESTACA</v>
      </c>
      <c r="N1019" s="67" t="s">
        <v>413</v>
      </c>
      <c r="O1019" s="68" t="s">
        <v>414</v>
      </c>
      <c r="P1019" s="68"/>
      <c r="Q1019" s="68" t="s">
        <v>3260</v>
      </c>
      <c r="R1019" s="69">
        <v>640</v>
      </c>
      <c r="S1019" s="70">
        <v>1.1000000000000001</v>
      </c>
      <c r="T1019" s="70">
        <v>704</v>
      </c>
      <c r="U1019" s="67" t="s">
        <v>728</v>
      </c>
      <c r="V1019" s="71" t="s">
        <v>3065</v>
      </c>
      <c r="W1019" s="171"/>
      <c r="X1019" s="172"/>
      <c r="Y1019" s="176">
        <f t="shared" si="829"/>
        <v>0</v>
      </c>
      <c r="AA1019" s="192"/>
      <c r="AB1019" s="193"/>
    </row>
    <row r="1020" spans="2:28">
      <c r="B1020" s="189">
        <f t="shared" si="813"/>
        <v>0</v>
      </c>
      <c r="C1020" s="189">
        <f t="shared" ca="1" si="814"/>
        <v>0</v>
      </c>
      <c r="D1020" s="189">
        <f t="shared" si="815"/>
        <v>0</v>
      </c>
      <c r="E1020" s="189">
        <f t="shared" ca="1" si="816"/>
        <v>0</v>
      </c>
      <c r="F1020" s="189">
        <f t="shared" si="817"/>
        <v>0</v>
      </c>
      <c r="G1020" s="189" cm="1">
        <f t="array" aca="1" ref="G1020" ca="1">OFFSET(G1020,-1,,,)+1</f>
        <v>1015</v>
      </c>
      <c r="H1020" s="189">
        <f t="shared" si="795"/>
        <v>0</v>
      </c>
      <c r="I1020" s="189">
        <f t="shared" si="818"/>
        <v>0</v>
      </c>
      <c r="J1020" s="179">
        <f t="shared" si="819"/>
        <v>0</v>
      </c>
      <c r="K1020" s="173" t="s">
        <v>3357</v>
      </c>
      <c r="L1020" s="174" t="str" cm="1">
        <f t="array" aca="1" ref="L1020" ca="1">IF($K1020="",OFFSET(L1020,-1,,,),K1020)</f>
        <v>02.18.01.07</v>
      </c>
      <c r="M1020" s="175" t="str" cm="1">
        <f t="array" aca="1" ref="M1020" ca="1">IF(OR($K1020=0,$K1020=""),OFFSET(M1020,-1,,,),O1020)</f>
        <v>AÇO CA50 6,30MM - CORTADO, DOBRADO E ARMADO PARA ESTACAS</v>
      </c>
      <c r="N1020" s="67" t="s">
        <v>619</v>
      </c>
      <c r="O1020" s="68" t="s">
        <v>4429</v>
      </c>
      <c r="P1020" s="68"/>
      <c r="Q1020" s="68" t="s">
        <v>3255</v>
      </c>
      <c r="R1020" s="69">
        <v>267</v>
      </c>
      <c r="S1020" s="70">
        <v>10.593400000000001</v>
      </c>
      <c r="T1020" s="70">
        <v>2828.4378000000002</v>
      </c>
      <c r="U1020" s="67"/>
      <c r="V1020" s="71"/>
      <c r="W1020" s="171"/>
      <c r="X1020" s="172"/>
      <c r="Y1020" s="176">
        <f t="shared" si="829"/>
        <v>0</v>
      </c>
      <c r="AA1020" s="192"/>
      <c r="AB1020" s="193"/>
    </row>
    <row r="1021" spans="2:28" hidden="1">
      <c r="B1021" s="189">
        <f t="shared" si="813"/>
        <v>0</v>
      </c>
      <c r="C1021" s="189">
        <f t="shared" ca="1" si="814"/>
        <v>0</v>
      </c>
      <c r="D1021" s="189">
        <f t="shared" si="815"/>
        <v>0</v>
      </c>
      <c r="E1021" s="189">
        <f t="shared" ca="1" si="816"/>
        <v>0</v>
      </c>
      <c r="F1021" s="189">
        <f t="shared" si="817"/>
        <v>0</v>
      </c>
      <c r="G1021" s="189" cm="1">
        <f t="array" aca="1" ref="G1021" ca="1">OFFSET(G1021,-1,,,)+1</f>
        <v>1016</v>
      </c>
      <c r="H1021" s="189">
        <f t="shared" si="795"/>
        <v>0</v>
      </c>
      <c r="I1021" s="189">
        <f t="shared" si="818"/>
        <v>0</v>
      </c>
      <c r="J1021" s="179">
        <f t="shared" si="819"/>
        <v>0</v>
      </c>
      <c r="K1021" s="173"/>
      <c r="L1021" s="174" t="str" cm="1">
        <f t="array" aca="1" ref="L1021" ca="1">IF($K1021="",OFFSET(L1021,-1,,,),K1021)</f>
        <v>02.18.01.07</v>
      </c>
      <c r="M1021" s="175" t="str" cm="1">
        <f t="array" aca="1" ref="M1021" ca="1">IF(OR($K1021=0,$K1021=""),OFFSET(M1021,-1,,,),O1021)</f>
        <v>AÇO CA50 6,30MM - CORTADO, DOBRADO E ARMADO PARA ESTACAS</v>
      </c>
      <c r="N1021" s="67" t="s">
        <v>306</v>
      </c>
      <c r="O1021" s="68" t="s">
        <v>307</v>
      </c>
      <c r="P1021" s="68"/>
      <c r="Q1021" s="68" t="s">
        <v>3255</v>
      </c>
      <c r="R1021" s="69">
        <v>16.345739999999999</v>
      </c>
      <c r="S1021" s="70">
        <v>11</v>
      </c>
      <c r="T1021" s="70">
        <v>179.80313999999998</v>
      </c>
      <c r="U1021" s="67" t="s">
        <v>728</v>
      </c>
      <c r="V1021" s="71" t="s">
        <v>3065</v>
      </c>
      <c r="W1021" s="171"/>
      <c r="X1021" s="172"/>
      <c r="Y1021" s="176">
        <f t="shared" si="829"/>
        <v>0</v>
      </c>
      <c r="AA1021" s="192"/>
      <c r="AB1021" s="193"/>
    </row>
    <row r="1022" spans="2:28" hidden="1">
      <c r="B1022" s="189">
        <f t="shared" si="813"/>
        <v>0</v>
      </c>
      <c r="C1022" s="189">
        <f t="shared" ca="1" si="814"/>
        <v>0</v>
      </c>
      <c r="D1022" s="189">
        <f t="shared" si="815"/>
        <v>0</v>
      </c>
      <c r="E1022" s="189">
        <f t="shared" ca="1" si="816"/>
        <v>0</v>
      </c>
      <c r="F1022" s="189">
        <f t="shared" si="817"/>
        <v>0</v>
      </c>
      <c r="G1022" s="189" cm="1">
        <f t="array" aca="1" ref="G1022" ca="1">OFFSET(G1022,-1,,,)+1</f>
        <v>1017</v>
      </c>
      <c r="H1022" s="189">
        <f t="shared" si="795"/>
        <v>0</v>
      </c>
      <c r="I1022" s="189">
        <f t="shared" si="818"/>
        <v>0</v>
      </c>
      <c r="J1022" s="179">
        <f t="shared" si="819"/>
        <v>0</v>
      </c>
      <c r="K1022" s="173"/>
      <c r="L1022" s="174" t="str" cm="1">
        <f t="array" aca="1" ref="L1022" ca="1">IF($K1022="",OFFSET(L1022,-1,,,),K1022)</f>
        <v>02.18.01.07</v>
      </c>
      <c r="M1022" s="175" t="str" cm="1">
        <f t="array" aca="1" ref="M1022" ca="1">IF(OR($K1022=0,$K1022=""),OFFSET(M1022,-1,,,),O1022)</f>
        <v>AÇO CA50 6,30MM - CORTADO, DOBRADO E ARMADO PARA ESTACAS</v>
      </c>
      <c r="N1022" s="67" t="s">
        <v>448</v>
      </c>
      <c r="O1022" s="68" t="s">
        <v>449</v>
      </c>
      <c r="P1022" s="68"/>
      <c r="Q1022" s="68" t="s">
        <v>3255</v>
      </c>
      <c r="R1022" s="69">
        <v>293.7</v>
      </c>
      <c r="S1022" s="70">
        <v>6</v>
      </c>
      <c r="T1022" s="70">
        <v>1762.1999999999998</v>
      </c>
      <c r="U1022" s="67" t="s">
        <v>728</v>
      </c>
      <c r="V1022" s="71" t="s">
        <v>3065</v>
      </c>
      <c r="W1022" s="171"/>
      <c r="X1022" s="172"/>
      <c r="Y1022" s="176">
        <f t="shared" si="829"/>
        <v>0</v>
      </c>
      <c r="AA1022" s="192"/>
      <c r="AB1022" s="193"/>
    </row>
    <row r="1023" spans="2:28" hidden="1">
      <c r="B1023" s="189">
        <f t="shared" si="813"/>
        <v>0</v>
      </c>
      <c r="C1023" s="189">
        <f t="shared" ca="1" si="814"/>
        <v>0</v>
      </c>
      <c r="D1023" s="189">
        <f t="shared" si="815"/>
        <v>0</v>
      </c>
      <c r="E1023" s="189">
        <f t="shared" ca="1" si="816"/>
        <v>0</v>
      </c>
      <c r="F1023" s="189">
        <f t="shared" si="817"/>
        <v>0</v>
      </c>
      <c r="G1023" s="189" cm="1">
        <f t="array" aca="1" ref="G1023" ca="1">OFFSET(G1023,-1,,,)+1</f>
        <v>1018</v>
      </c>
      <c r="H1023" s="189">
        <f t="shared" si="795"/>
        <v>0</v>
      </c>
      <c r="I1023" s="189">
        <f t="shared" si="818"/>
        <v>0</v>
      </c>
      <c r="J1023" s="179">
        <f t="shared" si="819"/>
        <v>0</v>
      </c>
      <c r="K1023" s="173"/>
      <c r="L1023" s="174" t="str" cm="1">
        <f t="array" aca="1" ref="L1023" ca="1">IF($K1023="",OFFSET(L1023,-1,,,),K1023)</f>
        <v>02.18.01.07</v>
      </c>
      <c r="M1023" s="175" t="str" cm="1">
        <f t="array" aca="1" ref="M1023" ca="1">IF(OR($K1023=0,$K1023=""),OFFSET(M1023,-1,,,),O1023)</f>
        <v>AÇO CA50 6,30MM - CORTADO, DOBRADO E ARMADO PARA ESTACAS</v>
      </c>
      <c r="N1023" s="67" t="s">
        <v>403</v>
      </c>
      <c r="O1023" s="68" t="s">
        <v>404</v>
      </c>
      <c r="P1023" s="68"/>
      <c r="Q1023" s="68" t="s">
        <v>3255</v>
      </c>
      <c r="R1023" s="69">
        <v>267</v>
      </c>
      <c r="S1023" s="70">
        <v>2.5499999999999998</v>
      </c>
      <c r="T1023" s="70">
        <v>680.84999999999991</v>
      </c>
      <c r="U1023" s="67" t="s">
        <v>728</v>
      </c>
      <c r="V1023" s="71" t="s">
        <v>3065</v>
      </c>
      <c r="W1023" s="171"/>
      <c r="X1023" s="172"/>
      <c r="Y1023" s="176">
        <f t="shared" si="829"/>
        <v>0</v>
      </c>
      <c r="AA1023" s="192"/>
      <c r="AB1023" s="193"/>
    </row>
    <row r="1024" spans="2:28" hidden="1">
      <c r="B1024" s="189">
        <f t="shared" si="813"/>
        <v>0</v>
      </c>
      <c r="C1024" s="189">
        <f t="shared" ca="1" si="814"/>
        <v>0</v>
      </c>
      <c r="D1024" s="189">
        <f t="shared" si="815"/>
        <v>0</v>
      </c>
      <c r="E1024" s="189">
        <f t="shared" ca="1" si="816"/>
        <v>0</v>
      </c>
      <c r="F1024" s="189">
        <f t="shared" si="817"/>
        <v>0</v>
      </c>
      <c r="G1024" s="189" cm="1">
        <f t="array" aca="1" ref="G1024" ca="1">OFFSET(G1024,-1,,,)+1</f>
        <v>1019</v>
      </c>
      <c r="H1024" s="189">
        <f t="shared" si="795"/>
        <v>0</v>
      </c>
      <c r="I1024" s="189">
        <f t="shared" si="818"/>
        <v>0</v>
      </c>
      <c r="J1024" s="179">
        <f t="shared" si="819"/>
        <v>0</v>
      </c>
      <c r="K1024" s="173"/>
      <c r="L1024" s="174" t="str" cm="1">
        <f t="array" aca="1" ref="L1024" ca="1">IF($K1024="",OFFSET(L1024,-1,,,),K1024)</f>
        <v>02.18.01.07</v>
      </c>
      <c r="M1024" s="175" t="str" cm="1">
        <f t="array" aca="1" ref="M1024" ca="1">IF(OR($K1024=0,$K1024=""),OFFSET(M1024,-1,,,),O1024)</f>
        <v>AÇO CA50 6,30MM - CORTADO, DOBRADO E ARMADO PARA ESTACAS</v>
      </c>
      <c r="N1024" s="67" t="s">
        <v>450</v>
      </c>
      <c r="O1024" s="68" t="s">
        <v>451</v>
      </c>
      <c r="P1024" s="68"/>
      <c r="Q1024" s="68" t="s">
        <v>3255</v>
      </c>
      <c r="R1024" s="69">
        <v>293.7</v>
      </c>
      <c r="S1024" s="70">
        <v>0.7</v>
      </c>
      <c r="T1024" s="70">
        <v>205.58999999999997</v>
      </c>
      <c r="U1024" s="67" t="s">
        <v>728</v>
      </c>
      <c r="V1024" s="71" t="s">
        <v>3065</v>
      </c>
      <c r="W1024" s="171"/>
      <c r="X1024" s="172"/>
      <c r="Y1024" s="176">
        <f t="shared" si="829"/>
        <v>0</v>
      </c>
      <c r="AA1024" s="192"/>
      <c r="AB1024" s="193"/>
    </row>
    <row r="1025" spans="2:28">
      <c r="B1025" s="189">
        <f t="shared" si="813"/>
        <v>0</v>
      </c>
      <c r="C1025" s="189">
        <f t="shared" ca="1" si="814"/>
        <v>0</v>
      </c>
      <c r="D1025" s="189">
        <f t="shared" si="815"/>
        <v>0</v>
      </c>
      <c r="E1025" s="189">
        <f t="shared" ca="1" si="816"/>
        <v>0</v>
      </c>
      <c r="F1025" s="189">
        <f t="shared" si="817"/>
        <v>0</v>
      </c>
      <c r="G1025" s="189" cm="1">
        <f t="array" aca="1" ref="G1025" ca="1">OFFSET(G1025,-1,,,)+1</f>
        <v>1020</v>
      </c>
      <c r="H1025" s="189">
        <f t="shared" si="795"/>
        <v>0</v>
      </c>
      <c r="I1025" s="189">
        <f t="shared" si="818"/>
        <v>0</v>
      </c>
      <c r="J1025" s="179">
        <f t="shared" si="819"/>
        <v>0</v>
      </c>
      <c r="K1025" s="173" t="s">
        <v>3358</v>
      </c>
      <c r="L1025" s="174" t="str" cm="1">
        <f t="array" aca="1" ref="L1025" ca="1">IF($K1025="",OFFSET(L1025,-1,,,),K1025)</f>
        <v>02.18.01.08</v>
      </c>
      <c r="M1025" s="175" t="str" cm="1">
        <f t="array" aca="1" ref="M1025" ca="1">IF(OR($K1025=0,$K1025=""),OFFSET(M1025,-1,,,),O1025)</f>
        <v>AÇO CA50 8,00MM - CORTADO, DOBRADO E ARMADO PARA ESTACAS</v>
      </c>
      <c r="N1025" s="67" t="s">
        <v>400</v>
      </c>
      <c r="O1025" s="68" t="s">
        <v>4280</v>
      </c>
      <c r="P1025" s="68"/>
      <c r="Q1025" s="68" t="s">
        <v>3255</v>
      </c>
      <c r="R1025" s="69">
        <v>47</v>
      </c>
      <c r="S1025" s="70">
        <v>9.9234000000000009</v>
      </c>
      <c r="T1025" s="70">
        <v>466.39980000000003</v>
      </c>
      <c r="U1025" s="67"/>
      <c r="V1025" s="71"/>
      <c r="W1025" s="171"/>
      <c r="X1025" s="172"/>
      <c r="Y1025" s="176">
        <f t="shared" si="829"/>
        <v>0</v>
      </c>
      <c r="AA1025" s="192"/>
      <c r="AB1025" s="193"/>
    </row>
    <row r="1026" spans="2:28" hidden="1">
      <c r="B1026" s="189">
        <f t="shared" si="813"/>
        <v>0</v>
      </c>
      <c r="C1026" s="189">
        <f t="shared" ca="1" si="814"/>
        <v>0</v>
      </c>
      <c r="D1026" s="189">
        <f t="shared" si="815"/>
        <v>0</v>
      </c>
      <c r="E1026" s="189">
        <f t="shared" ca="1" si="816"/>
        <v>0</v>
      </c>
      <c r="F1026" s="189">
        <f t="shared" si="817"/>
        <v>0</v>
      </c>
      <c r="G1026" s="189" cm="1">
        <f t="array" aca="1" ref="G1026" ca="1">OFFSET(G1026,-1,,,)+1</f>
        <v>1021</v>
      </c>
      <c r="H1026" s="189">
        <f t="shared" si="795"/>
        <v>0</v>
      </c>
      <c r="I1026" s="189">
        <f t="shared" si="818"/>
        <v>0</v>
      </c>
      <c r="J1026" s="179">
        <f t="shared" si="819"/>
        <v>0</v>
      </c>
      <c r="K1026" s="173"/>
      <c r="L1026" s="174" t="str" cm="1">
        <f t="array" aca="1" ref="L1026" ca="1">IF($K1026="",OFFSET(L1026,-1,,,),K1026)</f>
        <v>02.18.01.08</v>
      </c>
      <c r="M1026" s="175" t="str" cm="1">
        <f t="array" aca="1" ref="M1026" ca="1">IF(OR($K1026=0,$K1026=""),OFFSET(M1026,-1,,,),O1026)</f>
        <v>AÇO CA50 8,00MM - CORTADO, DOBRADO E ARMADO PARA ESTACAS</v>
      </c>
      <c r="N1026" s="67" t="s">
        <v>306</v>
      </c>
      <c r="O1026" s="68" t="s">
        <v>307</v>
      </c>
      <c r="P1026" s="68"/>
      <c r="Q1026" s="68" t="s">
        <v>3255</v>
      </c>
      <c r="R1026" s="69">
        <v>2.8773399999999998</v>
      </c>
      <c r="S1026" s="70">
        <v>11</v>
      </c>
      <c r="T1026" s="70">
        <v>31.650739999999999</v>
      </c>
      <c r="U1026" s="67" t="s">
        <v>728</v>
      </c>
      <c r="V1026" s="71" t="s">
        <v>3065</v>
      </c>
      <c r="W1026" s="171"/>
      <c r="X1026" s="172"/>
      <c r="Y1026" s="176">
        <f t="shared" si="829"/>
        <v>0</v>
      </c>
      <c r="AA1026" s="192"/>
      <c r="AB1026" s="193"/>
    </row>
    <row r="1027" spans="2:28" hidden="1">
      <c r="B1027" s="189">
        <f t="shared" si="813"/>
        <v>0</v>
      </c>
      <c r="C1027" s="189">
        <f t="shared" ca="1" si="814"/>
        <v>0</v>
      </c>
      <c r="D1027" s="189">
        <f t="shared" si="815"/>
        <v>0</v>
      </c>
      <c r="E1027" s="189">
        <f t="shared" ca="1" si="816"/>
        <v>0</v>
      </c>
      <c r="F1027" s="189">
        <f t="shared" si="817"/>
        <v>0</v>
      </c>
      <c r="G1027" s="189" cm="1">
        <f t="array" aca="1" ref="G1027" ca="1">OFFSET(G1027,-1,,,)+1</f>
        <v>1022</v>
      </c>
      <c r="H1027" s="189">
        <f t="shared" si="795"/>
        <v>0</v>
      </c>
      <c r="I1027" s="189">
        <f t="shared" si="818"/>
        <v>0</v>
      </c>
      <c r="J1027" s="179">
        <f t="shared" si="819"/>
        <v>0</v>
      </c>
      <c r="K1027" s="173"/>
      <c r="L1027" s="174" t="str" cm="1">
        <f t="array" aca="1" ref="L1027" ca="1">IF($K1027="",OFFSET(L1027,-1,,,),K1027)</f>
        <v>02.18.01.08</v>
      </c>
      <c r="M1027" s="175" t="str" cm="1">
        <f t="array" aca="1" ref="M1027" ca="1">IF(OR($K1027=0,$K1027=""),OFFSET(M1027,-1,,,),O1027)</f>
        <v>AÇO CA50 8,00MM - CORTADO, DOBRADO E ARMADO PARA ESTACAS</v>
      </c>
      <c r="N1027" s="67" t="s">
        <v>401</v>
      </c>
      <c r="O1027" s="68" t="s">
        <v>402</v>
      </c>
      <c r="P1027" s="68"/>
      <c r="Q1027" s="68" t="s">
        <v>3255</v>
      </c>
      <c r="R1027" s="69">
        <v>47</v>
      </c>
      <c r="S1027" s="70">
        <v>6</v>
      </c>
      <c r="T1027" s="70">
        <v>282</v>
      </c>
      <c r="U1027" s="67" t="s">
        <v>728</v>
      </c>
      <c r="V1027" s="71" t="s">
        <v>3065</v>
      </c>
      <c r="W1027" s="171"/>
      <c r="X1027" s="172"/>
      <c r="Y1027" s="176">
        <f t="shared" si="829"/>
        <v>0</v>
      </c>
      <c r="AA1027" s="192"/>
      <c r="AB1027" s="193"/>
    </row>
    <row r="1028" spans="2:28" hidden="1">
      <c r="B1028" s="189">
        <f t="shared" si="813"/>
        <v>0</v>
      </c>
      <c r="C1028" s="189">
        <f t="shared" ca="1" si="814"/>
        <v>0</v>
      </c>
      <c r="D1028" s="189">
        <f t="shared" si="815"/>
        <v>0</v>
      </c>
      <c r="E1028" s="189">
        <f t="shared" ca="1" si="816"/>
        <v>0</v>
      </c>
      <c r="F1028" s="189">
        <f t="shared" si="817"/>
        <v>0</v>
      </c>
      <c r="G1028" s="189" cm="1">
        <f t="array" aca="1" ref="G1028" ca="1">OFFSET(G1028,-1,,,)+1</f>
        <v>1023</v>
      </c>
      <c r="H1028" s="189">
        <f t="shared" si="795"/>
        <v>0</v>
      </c>
      <c r="I1028" s="189">
        <f t="shared" si="818"/>
        <v>0</v>
      </c>
      <c r="J1028" s="179">
        <f t="shared" si="819"/>
        <v>0</v>
      </c>
      <c r="K1028" s="173"/>
      <c r="L1028" s="174" t="str" cm="1">
        <f t="array" aca="1" ref="L1028" ca="1">IF($K1028="",OFFSET(L1028,-1,,,),K1028)</f>
        <v>02.18.01.08</v>
      </c>
      <c r="M1028" s="175" t="str" cm="1">
        <f t="array" aca="1" ref="M1028" ca="1">IF(OR($K1028=0,$K1028=""),OFFSET(M1028,-1,,,),O1028)</f>
        <v>AÇO CA50 8,00MM - CORTADO, DOBRADO E ARMADO PARA ESTACAS</v>
      </c>
      <c r="N1028" s="67" t="s">
        <v>403</v>
      </c>
      <c r="O1028" s="68" t="s">
        <v>404</v>
      </c>
      <c r="P1028" s="68"/>
      <c r="Q1028" s="68" t="s">
        <v>3255</v>
      </c>
      <c r="R1028" s="69">
        <v>47</v>
      </c>
      <c r="S1028" s="70">
        <v>2.5499999999999998</v>
      </c>
      <c r="T1028" s="70">
        <v>119.85</v>
      </c>
      <c r="U1028" s="67" t="s">
        <v>728</v>
      </c>
      <c r="V1028" s="71" t="s">
        <v>3065</v>
      </c>
      <c r="W1028" s="171"/>
      <c r="X1028" s="172"/>
      <c r="Y1028" s="176">
        <f t="shared" si="829"/>
        <v>0</v>
      </c>
      <c r="AA1028" s="192"/>
      <c r="AB1028" s="193"/>
    </row>
    <row r="1029" spans="2:28" hidden="1">
      <c r="B1029" s="189">
        <f t="shared" si="813"/>
        <v>0</v>
      </c>
      <c r="C1029" s="189">
        <f t="shared" ca="1" si="814"/>
        <v>0</v>
      </c>
      <c r="D1029" s="189">
        <f t="shared" si="815"/>
        <v>0</v>
      </c>
      <c r="E1029" s="189">
        <f t="shared" ca="1" si="816"/>
        <v>0</v>
      </c>
      <c r="F1029" s="189">
        <f t="shared" si="817"/>
        <v>0</v>
      </c>
      <c r="G1029" s="189" cm="1">
        <f t="array" aca="1" ref="G1029" ca="1">OFFSET(G1029,-1,,,)+1</f>
        <v>1024</v>
      </c>
      <c r="H1029" s="189">
        <f t="shared" si="795"/>
        <v>0</v>
      </c>
      <c r="I1029" s="189">
        <f t="shared" si="818"/>
        <v>0</v>
      </c>
      <c r="J1029" s="179">
        <f t="shared" si="819"/>
        <v>0</v>
      </c>
      <c r="K1029" s="173"/>
      <c r="L1029" s="174" t="str" cm="1">
        <f t="array" aca="1" ref="L1029" ca="1">IF($K1029="",OFFSET(L1029,-1,,,),K1029)</f>
        <v>02.18.01.08</v>
      </c>
      <c r="M1029" s="175" t="str" cm="1">
        <f t="array" aca="1" ref="M1029" ca="1">IF(OR($K1029=0,$K1029=""),OFFSET(M1029,-1,,,),O1029)</f>
        <v>AÇO CA50 8,00MM - CORTADO, DOBRADO E ARMADO PARA ESTACAS</v>
      </c>
      <c r="N1029" s="67" t="s">
        <v>405</v>
      </c>
      <c r="O1029" s="68" t="s">
        <v>406</v>
      </c>
      <c r="P1029" s="68"/>
      <c r="Q1029" s="68" t="s">
        <v>3255</v>
      </c>
      <c r="R1029" s="69">
        <v>47</v>
      </c>
      <c r="S1029" s="70">
        <v>0.7</v>
      </c>
      <c r="T1029" s="70">
        <v>32.9</v>
      </c>
      <c r="U1029" s="67" t="s">
        <v>728</v>
      </c>
      <c r="V1029" s="71" t="s">
        <v>3065</v>
      </c>
      <c r="W1029" s="171"/>
      <c r="X1029" s="172"/>
      <c r="Y1029" s="176">
        <f t="shared" si="829"/>
        <v>0</v>
      </c>
      <c r="AA1029" s="192"/>
      <c r="AB1029" s="193"/>
    </row>
    <row r="1030" spans="2:28">
      <c r="B1030" s="189">
        <f>IF(J1030=0,0,U1030)</f>
        <v>0</v>
      </c>
      <c r="C1030" s="189">
        <f ca="1">IF(OR(J1030=0,I1030=0),0,IF(_xlfn.IFNA(MATCH(B1030,OFFSET($B$5,,,$G1030,),),0)&gt;0,0,MAX(OFFSET($C$5,,,$G1030,))+1))</f>
        <v>0</v>
      </c>
      <c r="D1030" s="189">
        <f>IF(J1030=0,0,N1030&amp;"-"&amp;U1030)</f>
        <v>0</v>
      </c>
      <c r="E1030" s="189">
        <f ca="1">IF(OR(J1030=0,I1030=0),0,IF(_xlfn.IFNA(MATCH(D1030,OFFSET($D$5,,,$G1030,),),0)&gt;0,0,_xlfn.MAXIFS(OFFSET($E$5,,,$G1030,),OFFSET($J$5,,,$G1030,),J1030)+1))</f>
        <v>0</v>
      </c>
      <c r="F1030" s="189">
        <f>IF(J1030=0,0,E1030&amp;"-"&amp;N1030)</f>
        <v>0</v>
      </c>
      <c r="G1030" s="189" cm="1">
        <f t="array" aca="1" ref="G1030" ca="1">OFFSET(G1030,-1,,,)+1</f>
        <v>1025</v>
      </c>
      <c r="H1030" s="189">
        <f>IF(OR($K1030=0,$K1030=""),$W1030,0)</f>
        <v>0</v>
      </c>
      <c r="I1030" s="189">
        <f>H1030*R1030</f>
        <v>0</v>
      </c>
      <c r="J1030" s="179">
        <f>IF(AND(I1030&lt;&gt;0,OR(K1030=0,K1030="")),N1030&amp;" - Mapa",0)</f>
        <v>0</v>
      </c>
      <c r="K1030" s="173" t="s">
        <v>3359</v>
      </c>
      <c r="L1030" s="174" t="str" cm="1">
        <f t="array" aca="1" ref="L1030" ca="1">IF($K1030="",OFFSET(L1030,-1,,,),K1030)</f>
        <v>02.18.01.09</v>
      </c>
      <c r="M1030" s="175" t="str" cm="1">
        <f t="array" aca="1" ref="M1030" ca="1">IF(OR($K1030=0,$K1030=""),OFFSET(M1030,-1,,,),O1030)</f>
        <v>AÇO CA50 12,50MM - CORTADO, DOBRADO E ARMADO PARA ESTACAS</v>
      </c>
      <c r="N1030" s="67" t="s">
        <v>740</v>
      </c>
      <c r="O1030" s="68" t="s">
        <v>4447</v>
      </c>
      <c r="P1030" s="68"/>
      <c r="Q1030" s="68" t="s">
        <v>3255</v>
      </c>
      <c r="R1030" s="69">
        <v>1818</v>
      </c>
      <c r="S1030" s="70">
        <v>9.4234000000000009</v>
      </c>
      <c r="T1030" s="70">
        <v>17131.7412</v>
      </c>
      <c r="U1030" s="67"/>
      <c r="V1030" s="71"/>
      <c r="W1030" s="171"/>
      <c r="X1030" s="172"/>
      <c r="Y1030" s="176">
        <f>X1030+W1030</f>
        <v>0</v>
      </c>
      <c r="AA1030" s="192"/>
      <c r="AB1030" s="193"/>
    </row>
    <row r="1031" spans="2:28" hidden="1">
      <c r="B1031" s="189">
        <f t="shared" ref="B1031:B1034" si="830">IF(J1031=0,0,U1031)</f>
        <v>0</v>
      </c>
      <c r="C1031" s="189">
        <f t="shared" ref="C1031:C1034" ca="1" si="831">IF(OR(J1031=0,I1031=0),0,IF(_xlfn.IFNA(MATCH(B1031,OFFSET($B$5,,,$G1031,),),0)&gt;0,0,MAX(OFFSET($C$5,,,$G1031,))+1))</f>
        <v>0</v>
      </c>
      <c r="D1031" s="189">
        <f t="shared" ref="D1031:D1034" si="832">IF(J1031=0,0,N1031&amp;"-"&amp;U1031)</f>
        <v>0</v>
      </c>
      <c r="E1031" s="189">
        <f t="shared" ref="E1031:E1034" ca="1" si="833">IF(OR(J1031=0,I1031=0),0,IF(_xlfn.IFNA(MATCH(D1031,OFFSET($D$5,,,$G1031,),),0)&gt;0,0,_xlfn.MAXIFS(OFFSET($E$5,,,$G1031,),OFFSET($J$5,,,$G1031,),J1031)+1))</f>
        <v>0</v>
      </c>
      <c r="F1031" s="189">
        <f t="shared" ref="F1031:F1034" si="834">IF(J1031=0,0,E1031&amp;"-"&amp;N1031)</f>
        <v>0</v>
      </c>
      <c r="G1031" s="189" cm="1">
        <f t="array" aca="1" ref="G1031" ca="1">OFFSET(G1031,-1,,,)+1</f>
        <v>1026</v>
      </c>
      <c r="H1031" s="189">
        <f t="shared" ref="H1031:H1034" si="835">IF(OR($K1031=0,$K1031=""),$W1031,0)</f>
        <v>0</v>
      </c>
      <c r="I1031" s="189">
        <f t="shared" ref="I1031:I1034" si="836">H1031*R1031</f>
        <v>0</v>
      </c>
      <c r="J1031" s="179">
        <f t="shared" ref="J1031:J1034" si="837">IF(AND(I1031&lt;&gt;0,OR(K1031=0,K1031="")),N1031&amp;" - Mapa",0)</f>
        <v>0</v>
      </c>
      <c r="K1031" s="173"/>
      <c r="L1031" s="174" t="str" cm="1">
        <f t="array" aca="1" ref="L1031" ca="1">IF($K1031="",OFFSET(L1031,-1,,,),K1031)</f>
        <v>02.18.01.09</v>
      </c>
      <c r="M1031" s="175" t="str" cm="1">
        <f t="array" aca="1" ref="M1031" ca="1">IF(OR($K1031=0,$K1031=""),OFFSET(M1031,-1,,,),O1031)</f>
        <v>AÇO CA50 12,50MM - CORTADO, DOBRADO E ARMADO PARA ESTACAS</v>
      </c>
      <c r="N1031" s="67" t="s">
        <v>306</v>
      </c>
      <c r="O1031" s="68" t="s">
        <v>307</v>
      </c>
      <c r="P1031" s="68"/>
      <c r="Q1031" s="68" t="s">
        <v>3255</v>
      </c>
      <c r="R1031" s="69">
        <v>111.29796</v>
      </c>
      <c r="S1031" s="70">
        <v>11</v>
      </c>
      <c r="T1031" s="70">
        <v>1224.27756</v>
      </c>
      <c r="U1031" s="67" t="s">
        <v>728</v>
      </c>
      <c r="V1031" s="71" t="s">
        <v>3065</v>
      </c>
      <c r="W1031" s="171"/>
      <c r="X1031" s="172"/>
      <c r="Y1031" s="176">
        <f t="shared" ref="Y1031:Y1034" si="838">X1031+W1031</f>
        <v>0</v>
      </c>
      <c r="AA1031" s="192"/>
      <c r="AB1031" s="193"/>
    </row>
    <row r="1032" spans="2:28" hidden="1">
      <c r="B1032" s="189">
        <f t="shared" si="830"/>
        <v>0</v>
      </c>
      <c r="C1032" s="189">
        <f t="shared" ca="1" si="831"/>
        <v>0</v>
      </c>
      <c r="D1032" s="189">
        <f t="shared" si="832"/>
        <v>0</v>
      </c>
      <c r="E1032" s="189">
        <f t="shared" ca="1" si="833"/>
        <v>0</v>
      </c>
      <c r="F1032" s="189">
        <f t="shared" si="834"/>
        <v>0</v>
      </c>
      <c r="G1032" s="189" cm="1">
        <f t="array" aca="1" ref="G1032" ca="1">OFFSET(G1032,-1,,,)+1</f>
        <v>1027</v>
      </c>
      <c r="H1032" s="189">
        <f t="shared" si="835"/>
        <v>0</v>
      </c>
      <c r="I1032" s="189">
        <f t="shared" si="836"/>
        <v>0</v>
      </c>
      <c r="J1032" s="179">
        <f t="shared" si="837"/>
        <v>0</v>
      </c>
      <c r="K1032" s="173"/>
      <c r="L1032" s="174" t="str" cm="1">
        <f t="array" aca="1" ref="L1032" ca="1">IF($K1032="",OFFSET(L1032,-1,,,),K1032)</f>
        <v>02.18.01.09</v>
      </c>
      <c r="M1032" s="175" t="str" cm="1">
        <f t="array" aca="1" ref="M1032" ca="1">IF(OR($K1032=0,$K1032=""),OFFSET(M1032,-1,,,),O1032)</f>
        <v>AÇO CA50 12,50MM - CORTADO, DOBRADO E ARMADO PARA ESTACAS</v>
      </c>
      <c r="N1032" s="67" t="s">
        <v>455</v>
      </c>
      <c r="O1032" s="68" t="s">
        <v>456</v>
      </c>
      <c r="P1032" s="68"/>
      <c r="Q1032" s="68" t="s">
        <v>3255</v>
      </c>
      <c r="R1032" s="69">
        <v>1818</v>
      </c>
      <c r="S1032" s="70">
        <v>5.5</v>
      </c>
      <c r="T1032" s="70">
        <v>9999</v>
      </c>
      <c r="U1032" s="67" t="s">
        <v>728</v>
      </c>
      <c r="V1032" s="71" t="s">
        <v>3065</v>
      </c>
      <c r="W1032" s="171"/>
      <c r="X1032" s="172"/>
      <c r="Y1032" s="176">
        <f t="shared" si="838"/>
        <v>0</v>
      </c>
      <c r="AA1032" s="192"/>
      <c r="AB1032" s="193"/>
    </row>
    <row r="1033" spans="2:28" hidden="1">
      <c r="B1033" s="189">
        <f t="shared" si="830"/>
        <v>0</v>
      </c>
      <c r="C1033" s="189">
        <f t="shared" ca="1" si="831"/>
        <v>0</v>
      </c>
      <c r="D1033" s="189">
        <f t="shared" si="832"/>
        <v>0</v>
      </c>
      <c r="E1033" s="189">
        <f t="shared" ca="1" si="833"/>
        <v>0</v>
      </c>
      <c r="F1033" s="189">
        <f t="shared" si="834"/>
        <v>0</v>
      </c>
      <c r="G1033" s="189" cm="1">
        <f t="array" aca="1" ref="G1033" ca="1">OFFSET(G1033,-1,,,)+1</f>
        <v>1028</v>
      </c>
      <c r="H1033" s="189">
        <f t="shared" si="835"/>
        <v>0</v>
      </c>
      <c r="I1033" s="189">
        <f t="shared" si="836"/>
        <v>0</v>
      </c>
      <c r="J1033" s="179">
        <f t="shared" si="837"/>
        <v>0</v>
      </c>
      <c r="K1033" s="173"/>
      <c r="L1033" s="174" t="str" cm="1">
        <f t="array" aca="1" ref="L1033" ca="1">IF($K1033="",OFFSET(L1033,-1,,,),K1033)</f>
        <v>02.18.01.09</v>
      </c>
      <c r="M1033" s="175" t="str" cm="1">
        <f t="array" aca="1" ref="M1033" ca="1">IF(OR($K1033=0,$K1033=""),OFFSET(M1033,-1,,,),O1033)</f>
        <v>AÇO CA50 12,50MM - CORTADO, DOBRADO E ARMADO PARA ESTACAS</v>
      </c>
      <c r="N1033" s="67" t="s">
        <v>403</v>
      </c>
      <c r="O1033" s="68" t="s">
        <v>404</v>
      </c>
      <c r="P1033" s="68"/>
      <c r="Q1033" s="68" t="s">
        <v>3255</v>
      </c>
      <c r="R1033" s="69">
        <v>1818</v>
      </c>
      <c r="S1033" s="70">
        <v>2.5499999999999998</v>
      </c>
      <c r="T1033" s="70">
        <v>4635.8999999999996</v>
      </c>
      <c r="U1033" s="67" t="s">
        <v>728</v>
      </c>
      <c r="V1033" s="71" t="s">
        <v>3065</v>
      </c>
      <c r="W1033" s="171"/>
      <c r="X1033" s="172"/>
      <c r="Y1033" s="176">
        <f t="shared" si="838"/>
        <v>0</v>
      </c>
      <c r="AA1033" s="192"/>
      <c r="AB1033" s="193"/>
    </row>
    <row r="1034" spans="2:28" hidden="1">
      <c r="B1034" s="189">
        <f t="shared" si="830"/>
        <v>0</v>
      </c>
      <c r="C1034" s="189">
        <f t="shared" ca="1" si="831"/>
        <v>0</v>
      </c>
      <c r="D1034" s="189">
        <f t="shared" si="832"/>
        <v>0</v>
      </c>
      <c r="E1034" s="189">
        <f t="shared" ca="1" si="833"/>
        <v>0</v>
      </c>
      <c r="F1034" s="189">
        <f t="shared" si="834"/>
        <v>0</v>
      </c>
      <c r="G1034" s="189" cm="1">
        <f t="array" aca="1" ref="G1034" ca="1">OFFSET(G1034,-1,,,)+1</f>
        <v>1029</v>
      </c>
      <c r="H1034" s="189">
        <f t="shared" si="835"/>
        <v>0</v>
      </c>
      <c r="I1034" s="189">
        <f t="shared" si="836"/>
        <v>0</v>
      </c>
      <c r="J1034" s="179">
        <f t="shared" si="837"/>
        <v>0</v>
      </c>
      <c r="K1034" s="173"/>
      <c r="L1034" s="174" t="str" cm="1">
        <f t="array" aca="1" ref="L1034" ca="1">IF($K1034="",OFFSET(L1034,-1,,,),K1034)</f>
        <v>02.18.01.09</v>
      </c>
      <c r="M1034" s="175" t="str" cm="1">
        <f t="array" aca="1" ref="M1034" ca="1">IF(OR($K1034=0,$K1034=""),OFFSET(M1034,-1,,,),O1034)</f>
        <v>AÇO CA50 12,50MM - CORTADO, DOBRADO E ARMADO PARA ESTACAS</v>
      </c>
      <c r="N1034" s="67" t="s">
        <v>457</v>
      </c>
      <c r="O1034" s="68" t="s">
        <v>458</v>
      </c>
      <c r="P1034" s="68"/>
      <c r="Q1034" s="68" t="s">
        <v>3255</v>
      </c>
      <c r="R1034" s="69">
        <v>1818</v>
      </c>
      <c r="S1034" s="70">
        <v>0.7</v>
      </c>
      <c r="T1034" s="70">
        <v>1272.5999999999999</v>
      </c>
      <c r="U1034" s="67" t="s">
        <v>728</v>
      </c>
      <c r="V1034" s="71" t="s">
        <v>3065</v>
      </c>
      <c r="W1034" s="171"/>
      <c r="X1034" s="172"/>
      <c r="Y1034" s="176">
        <f t="shared" si="838"/>
        <v>0</v>
      </c>
      <c r="AA1034" s="192"/>
      <c r="AB1034" s="193"/>
    </row>
    <row r="1035" spans="2:28">
      <c r="B1035" s="189">
        <f t="shared" si="813"/>
        <v>0</v>
      </c>
      <c r="C1035" s="189">
        <f t="shared" ca="1" si="814"/>
        <v>0</v>
      </c>
      <c r="D1035" s="189">
        <f t="shared" si="815"/>
        <v>0</v>
      </c>
      <c r="E1035" s="189">
        <f t="shared" ca="1" si="816"/>
        <v>0</v>
      </c>
      <c r="F1035" s="189">
        <f t="shared" si="817"/>
        <v>0</v>
      </c>
      <c r="G1035" s="189" cm="1">
        <f t="array" aca="1" ref="G1035" ca="1">OFFSET(G1035,-1,,,)+1</f>
        <v>1030</v>
      </c>
      <c r="H1035" s="189">
        <f t="shared" si="795"/>
        <v>0</v>
      </c>
      <c r="I1035" s="189">
        <f t="shared" si="818"/>
        <v>0</v>
      </c>
      <c r="J1035" s="179">
        <f t="shared" si="819"/>
        <v>0</v>
      </c>
      <c r="K1035" s="173" t="s">
        <v>3360</v>
      </c>
      <c r="L1035" s="174" t="str" cm="1">
        <f t="array" aca="1" ref="L1035" ca="1">IF($K1035="",OFFSET(L1035,-1,,,),K1035)</f>
        <v>02.18.01.10</v>
      </c>
      <c r="M1035" s="175" t="str" cm="1">
        <f t="array" aca="1" ref="M1035" ca="1">IF(OR($K1035=0,$K1035=""),OFFSET(M1035,-1,,,),O1035)</f>
        <v>AÇO CA50 16,00MM - CORTADO, DOBRADO E ARMADO PARA ESTACAS</v>
      </c>
      <c r="N1035" s="67" t="s">
        <v>407</v>
      </c>
      <c r="O1035" s="68" t="s">
        <v>4385</v>
      </c>
      <c r="P1035" s="68"/>
      <c r="Q1035" s="68" t="s">
        <v>3255</v>
      </c>
      <c r="R1035" s="69">
        <v>154</v>
      </c>
      <c r="S1035" s="70">
        <v>10.0434</v>
      </c>
      <c r="T1035" s="70">
        <v>1546.6836000000001</v>
      </c>
      <c r="U1035" s="67"/>
      <c r="V1035" s="71"/>
      <c r="W1035" s="171"/>
      <c r="X1035" s="172"/>
      <c r="Y1035" s="176">
        <f t="shared" si="829"/>
        <v>0</v>
      </c>
      <c r="AA1035" s="192"/>
      <c r="AB1035" s="193"/>
    </row>
    <row r="1036" spans="2:28" hidden="1">
      <c r="B1036" s="189">
        <f t="shared" si="813"/>
        <v>0</v>
      </c>
      <c r="C1036" s="189">
        <f t="shared" ca="1" si="814"/>
        <v>0</v>
      </c>
      <c r="D1036" s="189">
        <f t="shared" si="815"/>
        <v>0</v>
      </c>
      <c r="E1036" s="189">
        <f t="shared" ca="1" si="816"/>
        <v>0</v>
      </c>
      <c r="F1036" s="189">
        <f t="shared" si="817"/>
        <v>0</v>
      </c>
      <c r="G1036" s="189" cm="1">
        <f t="array" aca="1" ref="G1036" ca="1">OFFSET(G1036,-1,,,)+1</f>
        <v>1031</v>
      </c>
      <c r="H1036" s="189">
        <f t="shared" si="795"/>
        <v>0</v>
      </c>
      <c r="I1036" s="189">
        <f t="shared" si="818"/>
        <v>0</v>
      </c>
      <c r="J1036" s="179">
        <f t="shared" si="819"/>
        <v>0</v>
      </c>
      <c r="K1036" s="173"/>
      <c r="L1036" s="174" t="str" cm="1">
        <f t="array" aca="1" ref="L1036" ca="1">IF($K1036="",OFFSET(L1036,-1,,,),K1036)</f>
        <v>02.18.01.10</v>
      </c>
      <c r="M1036" s="175" t="str" cm="1">
        <f t="array" aca="1" ref="M1036" ca="1">IF(OR($K1036=0,$K1036=""),OFFSET(M1036,-1,,,),O1036)</f>
        <v>AÇO CA50 16,00MM - CORTADO, DOBRADO E ARMADO PARA ESTACAS</v>
      </c>
      <c r="N1036" s="67" t="s">
        <v>306</v>
      </c>
      <c r="O1036" s="68" t="s">
        <v>307</v>
      </c>
      <c r="P1036" s="68"/>
      <c r="Q1036" s="68" t="s">
        <v>3255</v>
      </c>
      <c r="R1036" s="69">
        <v>9.42788</v>
      </c>
      <c r="S1036" s="70">
        <v>11</v>
      </c>
      <c r="T1036" s="70">
        <v>103.70668000000001</v>
      </c>
      <c r="U1036" s="67" t="s">
        <v>728</v>
      </c>
      <c r="V1036" s="71" t="s">
        <v>3065</v>
      </c>
      <c r="W1036" s="171"/>
      <c r="X1036" s="172"/>
      <c r="Y1036" s="176">
        <f t="shared" si="829"/>
        <v>0</v>
      </c>
      <c r="AA1036" s="192"/>
      <c r="AB1036" s="193"/>
    </row>
    <row r="1037" spans="2:28" hidden="1">
      <c r="B1037" s="189">
        <f t="shared" si="813"/>
        <v>0</v>
      </c>
      <c r="C1037" s="189">
        <f t="shared" ca="1" si="814"/>
        <v>0</v>
      </c>
      <c r="D1037" s="189">
        <f t="shared" si="815"/>
        <v>0</v>
      </c>
      <c r="E1037" s="189">
        <f t="shared" ca="1" si="816"/>
        <v>0</v>
      </c>
      <c r="F1037" s="189">
        <f t="shared" si="817"/>
        <v>0</v>
      </c>
      <c r="G1037" s="189" cm="1">
        <f t="array" aca="1" ref="G1037" ca="1">OFFSET(G1037,-1,,,)+1</f>
        <v>1032</v>
      </c>
      <c r="H1037" s="189">
        <f t="shared" si="795"/>
        <v>0</v>
      </c>
      <c r="I1037" s="189">
        <f t="shared" si="818"/>
        <v>0</v>
      </c>
      <c r="J1037" s="179">
        <f t="shared" si="819"/>
        <v>0</v>
      </c>
      <c r="K1037" s="173"/>
      <c r="L1037" s="174" t="str" cm="1">
        <f t="array" aca="1" ref="L1037" ca="1">IF($K1037="",OFFSET(L1037,-1,,,),K1037)</f>
        <v>02.18.01.10</v>
      </c>
      <c r="M1037" s="175" t="str" cm="1">
        <f t="array" aca="1" ref="M1037" ca="1">IF(OR($K1037=0,$K1037=""),OFFSET(M1037,-1,,,),O1037)</f>
        <v>AÇO CA50 16,00MM - CORTADO, DOBRADO E ARMADO PARA ESTACAS</v>
      </c>
      <c r="N1037" s="67" t="s">
        <v>408</v>
      </c>
      <c r="O1037" s="68" t="s">
        <v>409</v>
      </c>
      <c r="P1037" s="68"/>
      <c r="Q1037" s="68" t="s">
        <v>3255</v>
      </c>
      <c r="R1037" s="69">
        <v>169.4</v>
      </c>
      <c r="S1037" s="70">
        <v>5.5</v>
      </c>
      <c r="T1037" s="70">
        <v>931.7</v>
      </c>
      <c r="U1037" s="67" t="s">
        <v>728</v>
      </c>
      <c r="V1037" s="71" t="s">
        <v>3065</v>
      </c>
      <c r="W1037" s="171"/>
      <c r="X1037" s="172"/>
      <c r="Y1037" s="176">
        <f t="shared" si="829"/>
        <v>0</v>
      </c>
      <c r="AA1037" s="192"/>
      <c r="AB1037" s="193"/>
    </row>
    <row r="1038" spans="2:28" hidden="1">
      <c r="B1038" s="189">
        <f t="shared" si="813"/>
        <v>0</v>
      </c>
      <c r="C1038" s="189">
        <f t="shared" ca="1" si="814"/>
        <v>0</v>
      </c>
      <c r="D1038" s="189">
        <f t="shared" si="815"/>
        <v>0</v>
      </c>
      <c r="E1038" s="189">
        <f t="shared" ca="1" si="816"/>
        <v>0</v>
      </c>
      <c r="F1038" s="189">
        <f t="shared" si="817"/>
        <v>0</v>
      </c>
      <c r="G1038" s="189" cm="1">
        <f t="array" aca="1" ref="G1038" ca="1">OFFSET(G1038,-1,,,)+1</f>
        <v>1033</v>
      </c>
      <c r="H1038" s="189">
        <f t="shared" si="795"/>
        <v>0</v>
      </c>
      <c r="I1038" s="189">
        <f t="shared" si="818"/>
        <v>0</v>
      </c>
      <c r="J1038" s="179">
        <f t="shared" si="819"/>
        <v>0</v>
      </c>
      <c r="K1038" s="173"/>
      <c r="L1038" s="174" t="str" cm="1">
        <f t="array" aca="1" ref="L1038" ca="1">IF($K1038="",OFFSET(L1038,-1,,,),K1038)</f>
        <v>02.18.01.10</v>
      </c>
      <c r="M1038" s="175" t="str" cm="1">
        <f t="array" aca="1" ref="M1038" ca="1">IF(OR($K1038=0,$K1038=""),OFFSET(M1038,-1,,,),O1038)</f>
        <v>AÇO CA50 16,00MM - CORTADO, DOBRADO E ARMADO PARA ESTACAS</v>
      </c>
      <c r="N1038" s="67" t="s">
        <v>403</v>
      </c>
      <c r="O1038" s="68" t="s">
        <v>404</v>
      </c>
      <c r="P1038" s="68"/>
      <c r="Q1038" s="68" t="s">
        <v>3255</v>
      </c>
      <c r="R1038" s="69">
        <v>154</v>
      </c>
      <c r="S1038" s="70">
        <v>2.5499999999999998</v>
      </c>
      <c r="T1038" s="70">
        <v>392.7</v>
      </c>
      <c r="U1038" s="67" t="s">
        <v>728</v>
      </c>
      <c r="V1038" s="71" t="s">
        <v>3065</v>
      </c>
      <c r="W1038" s="171"/>
      <c r="X1038" s="172"/>
      <c r="Y1038" s="176">
        <f t="shared" si="829"/>
        <v>0</v>
      </c>
      <c r="AA1038" s="192"/>
      <c r="AB1038" s="193"/>
    </row>
    <row r="1039" spans="2:28" hidden="1">
      <c r="B1039" s="189">
        <f t="shared" si="813"/>
        <v>0</v>
      </c>
      <c r="C1039" s="189">
        <f t="shared" ca="1" si="814"/>
        <v>0</v>
      </c>
      <c r="D1039" s="189">
        <f t="shared" si="815"/>
        <v>0</v>
      </c>
      <c r="E1039" s="189">
        <f t="shared" ca="1" si="816"/>
        <v>0</v>
      </c>
      <c r="F1039" s="189">
        <f t="shared" si="817"/>
        <v>0</v>
      </c>
      <c r="G1039" s="189" cm="1">
        <f t="array" aca="1" ref="G1039" ca="1">OFFSET(G1039,-1,,,)+1</f>
        <v>1034</v>
      </c>
      <c r="H1039" s="189">
        <f t="shared" si="795"/>
        <v>0</v>
      </c>
      <c r="I1039" s="189">
        <f t="shared" si="818"/>
        <v>0</v>
      </c>
      <c r="J1039" s="179">
        <f t="shared" si="819"/>
        <v>0</v>
      </c>
      <c r="K1039" s="173"/>
      <c r="L1039" s="174" t="str" cm="1">
        <f t="array" aca="1" ref="L1039" ca="1">IF($K1039="",OFFSET(L1039,-1,,,),K1039)</f>
        <v>02.18.01.10</v>
      </c>
      <c r="M1039" s="175" t="str" cm="1">
        <f t="array" aca="1" ref="M1039" ca="1">IF(OR($K1039=0,$K1039=""),OFFSET(M1039,-1,,,),O1039)</f>
        <v>AÇO CA50 16,00MM - CORTADO, DOBRADO E ARMADO PARA ESTACAS</v>
      </c>
      <c r="N1039" s="67" t="s">
        <v>410</v>
      </c>
      <c r="O1039" s="68" t="s">
        <v>411</v>
      </c>
      <c r="P1039" s="68"/>
      <c r="Q1039" s="68" t="s">
        <v>3255</v>
      </c>
      <c r="R1039" s="69">
        <v>169.4</v>
      </c>
      <c r="S1039" s="70">
        <v>0.7</v>
      </c>
      <c r="T1039" s="70">
        <v>118.58</v>
      </c>
      <c r="U1039" s="67" t="s">
        <v>728</v>
      </c>
      <c r="V1039" s="71" t="s">
        <v>3065</v>
      </c>
      <c r="W1039" s="171"/>
      <c r="X1039" s="172"/>
      <c r="Y1039" s="176">
        <f t="shared" si="829"/>
        <v>0</v>
      </c>
      <c r="AA1039" s="192"/>
      <c r="AB1039" s="193"/>
    </row>
    <row r="1040" spans="2:28">
      <c r="B1040" s="189">
        <f t="shared" si="813"/>
        <v>0</v>
      </c>
      <c r="C1040" s="189">
        <f t="shared" ca="1" si="814"/>
        <v>0</v>
      </c>
      <c r="D1040" s="189">
        <f t="shared" si="815"/>
        <v>0</v>
      </c>
      <c r="E1040" s="189">
        <f t="shared" ca="1" si="816"/>
        <v>0</v>
      </c>
      <c r="F1040" s="189">
        <f t="shared" si="817"/>
        <v>0</v>
      </c>
      <c r="G1040" s="189" cm="1">
        <f t="array" aca="1" ref="G1040" ca="1">OFFSET(G1040,-1,,,)+1</f>
        <v>1035</v>
      </c>
      <c r="H1040" s="189">
        <f t="shared" si="795"/>
        <v>0</v>
      </c>
      <c r="I1040" s="189">
        <f t="shared" si="818"/>
        <v>0</v>
      </c>
      <c r="J1040" s="179">
        <f t="shared" si="819"/>
        <v>0</v>
      </c>
      <c r="K1040" s="173" t="s">
        <v>3361</v>
      </c>
      <c r="L1040" s="174" t="str" cm="1">
        <f t="array" aca="1" ref="L1040" ca="1">IF($K1040="",OFFSET(L1040,-1,,,),K1040)</f>
        <v>02.18.01.11</v>
      </c>
      <c r="M1040" s="175" t="str" cm="1">
        <f t="array" aca="1" ref="M1040" ca="1">IF(OR($K1040=0,$K1040=""),OFFSET(M1040,-1,,,),O1040)</f>
        <v>ARRASAMENTO DE CABEÇA DE ESTACA DE 30CM - (NBR 6122)</v>
      </c>
      <c r="N1040" s="67" t="s">
        <v>2848</v>
      </c>
      <c r="O1040" s="68" t="s">
        <v>4448</v>
      </c>
      <c r="P1040" s="68"/>
      <c r="Q1040" s="68" t="s">
        <v>3260</v>
      </c>
      <c r="R1040" s="69">
        <v>73</v>
      </c>
      <c r="S1040" s="70">
        <v>220</v>
      </c>
      <c r="T1040" s="70">
        <v>16060</v>
      </c>
      <c r="U1040" s="67"/>
      <c r="V1040" s="71"/>
      <c r="W1040" s="171"/>
      <c r="X1040" s="172"/>
      <c r="Y1040" s="176">
        <f t="shared" si="829"/>
        <v>0</v>
      </c>
      <c r="AA1040" s="192"/>
      <c r="AB1040" s="193"/>
    </row>
    <row r="1041" spans="2:28" hidden="1">
      <c r="B1041" s="189">
        <f t="shared" si="813"/>
        <v>0</v>
      </c>
      <c r="C1041" s="189">
        <f t="shared" ca="1" si="814"/>
        <v>0</v>
      </c>
      <c r="D1041" s="189">
        <f t="shared" si="815"/>
        <v>0</v>
      </c>
      <c r="E1041" s="189">
        <f t="shared" ca="1" si="816"/>
        <v>0</v>
      </c>
      <c r="F1041" s="189">
        <f t="shared" si="817"/>
        <v>0</v>
      </c>
      <c r="G1041" s="189" cm="1">
        <f t="array" aca="1" ref="G1041" ca="1">OFFSET(G1041,-1,,,)+1</f>
        <v>1036</v>
      </c>
      <c r="H1041" s="189">
        <f t="shared" si="795"/>
        <v>0</v>
      </c>
      <c r="I1041" s="189">
        <f t="shared" si="818"/>
        <v>0</v>
      </c>
      <c r="J1041" s="179">
        <f t="shared" si="819"/>
        <v>0</v>
      </c>
      <c r="K1041" s="173"/>
      <c r="L1041" s="174" t="str" cm="1">
        <f t="array" aca="1" ref="L1041" ca="1">IF($K1041="",OFFSET(L1041,-1,,,),K1041)</f>
        <v>02.18.01.11</v>
      </c>
      <c r="M1041" s="175" t="str" cm="1">
        <f t="array" aca="1" ref="M1041" ca="1">IF(OR($K1041=0,$K1041=""),OFFSET(M1041,-1,,,),O1041)</f>
        <v>ARRASAMENTO DE CABEÇA DE ESTACA DE 30CM - (NBR 6122)</v>
      </c>
      <c r="N1041" s="67" t="s">
        <v>2849</v>
      </c>
      <c r="O1041" s="68" t="s">
        <v>3061</v>
      </c>
      <c r="P1041" s="68"/>
      <c r="Q1041" s="68" t="s">
        <v>3260</v>
      </c>
      <c r="R1041" s="69">
        <v>73</v>
      </c>
      <c r="S1041" s="70">
        <v>220</v>
      </c>
      <c r="T1041" s="70">
        <v>16060</v>
      </c>
      <c r="U1041" s="67" t="s">
        <v>728</v>
      </c>
      <c r="V1041" s="71" t="s">
        <v>3065</v>
      </c>
      <c r="W1041" s="171"/>
      <c r="X1041" s="172"/>
      <c r="Y1041" s="176">
        <f t="shared" si="829"/>
        <v>0</v>
      </c>
      <c r="AA1041" s="192"/>
      <c r="AB1041" s="193"/>
    </row>
    <row r="1042" spans="2:28">
      <c r="B1042" s="189">
        <f t="shared" si="813"/>
        <v>0</v>
      </c>
      <c r="C1042" s="189">
        <f t="shared" ca="1" si="814"/>
        <v>0</v>
      </c>
      <c r="D1042" s="189">
        <f t="shared" si="815"/>
        <v>0</v>
      </c>
      <c r="E1042" s="189">
        <f t="shared" ca="1" si="816"/>
        <v>0</v>
      </c>
      <c r="F1042" s="189">
        <f t="shared" si="817"/>
        <v>0</v>
      </c>
      <c r="G1042" s="189" cm="1">
        <f t="array" aca="1" ref="G1042" ca="1">OFFSET(G1042,-1,,,)+1</f>
        <v>1037</v>
      </c>
      <c r="H1042" s="189">
        <f t="shared" si="795"/>
        <v>0</v>
      </c>
      <c r="I1042" s="189">
        <f t="shared" si="818"/>
        <v>0</v>
      </c>
      <c r="J1042" s="179">
        <f t="shared" si="819"/>
        <v>0</v>
      </c>
      <c r="K1042" s="173" t="s">
        <v>3362</v>
      </c>
      <c r="L1042" s="174" t="str" cm="1">
        <f t="array" aca="1" ref="L1042" ca="1">IF($K1042="",OFFSET(L1042,-1,,,),K1042)</f>
        <v>02.18.01.12</v>
      </c>
      <c r="M1042" s="175" t="str" cm="1">
        <f t="array" aca="1" ref="M1042" ca="1">IF(OR($K1042=0,$K1042=""),OFFSET(M1042,-1,,,),O1042)</f>
        <v>ARRASAMENTO DE CABEÇA DE ESTACA DE 70CM - (NBR 6122)</v>
      </c>
      <c r="N1042" s="67" t="s">
        <v>626</v>
      </c>
      <c r="O1042" s="68" t="s">
        <v>4386</v>
      </c>
      <c r="P1042" s="68"/>
      <c r="Q1042" s="68" t="s">
        <v>3260</v>
      </c>
      <c r="R1042" s="69">
        <v>2</v>
      </c>
      <c r="S1042" s="70">
        <v>220</v>
      </c>
      <c r="T1042" s="70">
        <v>440</v>
      </c>
      <c r="U1042" s="67"/>
      <c r="V1042" s="71"/>
      <c r="W1042" s="171"/>
      <c r="X1042" s="172"/>
      <c r="Y1042" s="176">
        <f t="shared" si="829"/>
        <v>0</v>
      </c>
      <c r="AA1042" s="192"/>
      <c r="AB1042" s="193"/>
    </row>
    <row r="1043" spans="2:28" hidden="1">
      <c r="B1043" s="189">
        <f t="shared" si="813"/>
        <v>0</v>
      </c>
      <c r="C1043" s="189">
        <f t="shared" ca="1" si="814"/>
        <v>0</v>
      </c>
      <c r="D1043" s="189">
        <f t="shared" si="815"/>
        <v>0</v>
      </c>
      <c r="E1043" s="189">
        <f t="shared" ca="1" si="816"/>
        <v>0</v>
      </c>
      <c r="F1043" s="189">
        <f t="shared" si="817"/>
        <v>0</v>
      </c>
      <c r="G1043" s="189" cm="1">
        <f t="array" aca="1" ref="G1043" ca="1">OFFSET(G1043,-1,,,)+1</f>
        <v>1038</v>
      </c>
      <c r="H1043" s="189">
        <f t="shared" si="795"/>
        <v>0</v>
      </c>
      <c r="I1043" s="189">
        <f t="shared" si="818"/>
        <v>0</v>
      </c>
      <c r="J1043" s="179">
        <f t="shared" si="819"/>
        <v>0</v>
      </c>
      <c r="K1043" s="173"/>
      <c r="L1043" s="174" t="str" cm="1">
        <f t="array" aca="1" ref="L1043" ca="1">IF($K1043="",OFFSET(L1043,-1,,,),K1043)</f>
        <v>02.18.01.12</v>
      </c>
      <c r="M1043" s="175" t="str" cm="1">
        <f t="array" aca="1" ref="M1043" ca="1">IF(OR($K1043=0,$K1043=""),OFFSET(M1043,-1,,,),O1043)</f>
        <v>ARRASAMENTO DE CABEÇA DE ESTACA DE 70CM - (NBR 6122)</v>
      </c>
      <c r="N1043" s="67" t="s">
        <v>627</v>
      </c>
      <c r="O1043" s="68" t="s">
        <v>628</v>
      </c>
      <c r="P1043" s="68"/>
      <c r="Q1043" s="68" t="s">
        <v>3260</v>
      </c>
      <c r="R1043" s="69">
        <v>2</v>
      </c>
      <c r="S1043" s="70">
        <v>220</v>
      </c>
      <c r="T1043" s="70">
        <v>440</v>
      </c>
      <c r="U1043" s="67" t="s">
        <v>728</v>
      </c>
      <c r="V1043" s="71" t="s">
        <v>3065</v>
      </c>
      <c r="W1043" s="171"/>
      <c r="X1043" s="172"/>
      <c r="Y1043" s="176">
        <f t="shared" si="829"/>
        <v>0</v>
      </c>
      <c r="AA1043" s="192"/>
      <c r="AB1043" s="193"/>
    </row>
    <row r="1044" spans="2:28">
      <c r="B1044" s="189">
        <f t="shared" si="813"/>
        <v>0</v>
      </c>
      <c r="C1044" s="189">
        <f t="shared" ca="1" si="814"/>
        <v>0</v>
      </c>
      <c r="D1044" s="189">
        <f t="shared" si="815"/>
        <v>0</v>
      </c>
      <c r="E1044" s="189">
        <f t="shared" ca="1" si="816"/>
        <v>0</v>
      </c>
      <c r="F1044" s="189">
        <f t="shared" si="817"/>
        <v>0</v>
      </c>
      <c r="G1044" s="189" cm="1">
        <f t="array" aca="1" ref="G1044" ca="1">OFFSET(G1044,-1,,,)+1</f>
        <v>1039</v>
      </c>
      <c r="H1044" s="189">
        <f t="shared" si="795"/>
        <v>0</v>
      </c>
      <c r="I1044" s="189">
        <f t="shared" si="818"/>
        <v>0</v>
      </c>
      <c r="J1044" s="179">
        <f t="shared" si="819"/>
        <v>0</v>
      </c>
      <c r="K1044" s="173" t="s">
        <v>3363</v>
      </c>
      <c r="L1044" s="174" t="str" cm="1">
        <f t="array" aca="1" ref="L1044" ca="1">IF($K1044="",OFFSET(L1044,-1,,,),K1044)</f>
        <v>02.18.01.13</v>
      </c>
      <c r="M1044" s="175" t="str" cm="1">
        <f t="array" aca="1" ref="M1044" ca="1">IF(OR($K1044=0,$K1044=""),OFFSET(M1044,-1,,,),O1044)</f>
        <v>EXECUÇÃO DE SERVIÇO DE ESCAVAÇÃO MANUAL, APILOAMENTO DE FUNDO DE VALA</v>
      </c>
      <c r="N1044" s="67" t="s">
        <v>415</v>
      </c>
      <c r="O1044" s="68" t="s">
        <v>4263</v>
      </c>
      <c r="P1044" s="68"/>
      <c r="Q1044" s="68" t="s">
        <v>3256</v>
      </c>
      <c r="R1044" s="69">
        <v>48.12</v>
      </c>
      <c r="S1044" s="70">
        <v>36.5</v>
      </c>
      <c r="T1044" s="70">
        <v>1756.3799999999999</v>
      </c>
      <c r="U1044" s="67"/>
      <c r="V1044" s="71"/>
      <c r="W1044" s="171"/>
      <c r="X1044" s="172"/>
      <c r="Y1044" s="176">
        <f t="shared" si="829"/>
        <v>0</v>
      </c>
      <c r="AA1044" s="192"/>
      <c r="AB1044" s="193"/>
    </row>
    <row r="1045" spans="2:28" hidden="1">
      <c r="B1045" s="189">
        <f t="shared" si="813"/>
        <v>0</v>
      </c>
      <c r="C1045" s="189">
        <f t="shared" ca="1" si="814"/>
        <v>0</v>
      </c>
      <c r="D1045" s="189">
        <f t="shared" si="815"/>
        <v>0</v>
      </c>
      <c r="E1045" s="189">
        <f t="shared" ca="1" si="816"/>
        <v>0</v>
      </c>
      <c r="F1045" s="189">
        <f t="shared" si="817"/>
        <v>0</v>
      </c>
      <c r="G1045" s="189" cm="1">
        <f t="array" aca="1" ref="G1045" ca="1">OFFSET(G1045,-1,,,)+1</f>
        <v>1040</v>
      </c>
      <c r="H1045" s="189">
        <f t="shared" si="795"/>
        <v>0</v>
      </c>
      <c r="I1045" s="189">
        <f t="shared" si="818"/>
        <v>0</v>
      </c>
      <c r="J1045" s="179">
        <f t="shared" si="819"/>
        <v>0</v>
      </c>
      <c r="K1045" s="173"/>
      <c r="L1045" s="174" t="str" cm="1">
        <f t="array" aca="1" ref="L1045" ca="1">IF($K1045="",OFFSET(L1045,-1,,,),K1045)</f>
        <v>02.18.01.13</v>
      </c>
      <c r="M1045" s="175" t="str" cm="1">
        <f t="array" aca="1" ref="M1045" ca="1">IF(OR($K1045=0,$K1045=""),OFFSET(M1045,-1,,,),O1045)</f>
        <v>EXECUÇÃO DE SERVIÇO DE ESCAVAÇÃO MANUAL, APILOAMENTO DE FUNDO DE VALA</v>
      </c>
      <c r="N1045" s="67" t="s">
        <v>416</v>
      </c>
      <c r="O1045" s="68" t="s">
        <v>417</v>
      </c>
      <c r="P1045" s="68"/>
      <c r="Q1045" s="68" t="s">
        <v>3258</v>
      </c>
      <c r="R1045" s="69">
        <v>48.12</v>
      </c>
      <c r="S1045" s="70">
        <v>8</v>
      </c>
      <c r="T1045" s="70">
        <v>384.96</v>
      </c>
      <c r="U1045" s="67" t="s">
        <v>728</v>
      </c>
      <c r="V1045" s="71" t="s">
        <v>3065</v>
      </c>
      <c r="W1045" s="171"/>
      <c r="X1045" s="172"/>
      <c r="Y1045" s="176">
        <f t="shared" si="829"/>
        <v>0</v>
      </c>
      <c r="AA1045" s="192"/>
      <c r="AB1045" s="193"/>
    </row>
    <row r="1046" spans="2:28" hidden="1">
      <c r="B1046" s="189">
        <f t="shared" si="813"/>
        <v>0</v>
      </c>
      <c r="C1046" s="189">
        <f t="shared" ca="1" si="814"/>
        <v>0</v>
      </c>
      <c r="D1046" s="189">
        <f t="shared" si="815"/>
        <v>0</v>
      </c>
      <c r="E1046" s="189">
        <f t="shared" ca="1" si="816"/>
        <v>0</v>
      </c>
      <c r="F1046" s="189">
        <f t="shared" si="817"/>
        <v>0</v>
      </c>
      <c r="G1046" s="189" cm="1">
        <f t="array" aca="1" ref="G1046" ca="1">OFFSET(G1046,-1,,,)+1</f>
        <v>1041</v>
      </c>
      <c r="H1046" s="189">
        <f t="shared" si="795"/>
        <v>0</v>
      </c>
      <c r="I1046" s="189">
        <f t="shared" si="818"/>
        <v>0</v>
      </c>
      <c r="J1046" s="179">
        <f t="shared" si="819"/>
        <v>0</v>
      </c>
      <c r="K1046" s="173"/>
      <c r="L1046" s="174" t="str" cm="1">
        <f t="array" aca="1" ref="L1046" ca="1">IF($K1046="",OFFSET(L1046,-1,,,),K1046)</f>
        <v>02.18.01.13</v>
      </c>
      <c r="M1046" s="175" t="str" cm="1">
        <f t="array" aca="1" ref="M1046" ca="1">IF(OR($K1046=0,$K1046=""),OFFSET(M1046,-1,,,),O1046)</f>
        <v>EXECUÇÃO DE SERVIÇO DE ESCAVAÇÃO MANUAL, APILOAMENTO DE FUNDO DE VALA</v>
      </c>
      <c r="N1046" s="67" t="s">
        <v>418</v>
      </c>
      <c r="O1046" s="68" t="s">
        <v>419</v>
      </c>
      <c r="P1046" s="68"/>
      <c r="Q1046" s="68" t="s">
        <v>3256</v>
      </c>
      <c r="R1046" s="69">
        <v>48.12</v>
      </c>
      <c r="S1046" s="70">
        <v>28.5</v>
      </c>
      <c r="T1046" s="70">
        <v>1371.4199999999998</v>
      </c>
      <c r="U1046" s="67" t="s">
        <v>728</v>
      </c>
      <c r="V1046" s="71" t="s">
        <v>3065</v>
      </c>
      <c r="W1046" s="171"/>
      <c r="X1046" s="172"/>
      <c r="Y1046" s="176">
        <f t="shared" si="829"/>
        <v>0</v>
      </c>
      <c r="AA1046" s="192"/>
      <c r="AB1046" s="193"/>
    </row>
    <row r="1047" spans="2:28">
      <c r="B1047" s="189">
        <f t="shared" si="813"/>
        <v>0</v>
      </c>
      <c r="C1047" s="189">
        <f t="shared" ca="1" si="814"/>
        <v>0</v>
      </c>
      <c r="D1047" s="189">
        <f t="shared" si="815"/>
        <v>0</v>
      </c>
      <c r="E1047" s="189">
        <f t="shared" ca="1" si="816"/>
        <v>0</v>
      </c>
      <c r="F1047" s="189">
        <f t="shared" si="817"/>
        <v>0</v>
      </c>
      <c r="G1047" s="189" cm="1">
        <f t="array" aca="1" ref="G1047" ca="1">OFFSET(G1047,-1,,,)+1</f>
        <v>1042</v>
      </c>
      <c r="H1047" s="189">
        <f t="shared" si="795"/>
        <v>0</v>
      </c>
      <c r="I1047" s="189">
        <f t="shared" si="818"/>
        <v>0</v>
      </c>
      <c r="J1047" s="179">
        <f t="shared" si="819"/>
        <v>0</v>
      </c>
      <c r="K1047" s="173" t="s">
        <v>3364</v>
      </c>
      <c r="L1047" s="174" t="str" cm="1">
        <f t="array" aca="1" ref="L1047" ca="1">IF($K1047="",OFFSET(L1047,-1,,,),K1047)</f>
        <v>02.18.01.14</v>
      </c>
      <c r="M1047" s="175" t="str" cm="1">
        <f t="array" aca="1" ref="M1047" ca="1">IF(OR($K1047=0,$K1047=""),OFFSET(M1047,-1,,,),O1047)</f>
        <v>TRANSPORTE BOTA FORA DE TERRA CUBICAGEM DE CORTE</v>
      </c>
      <c r="N1047" s="67" t="s">
        <v>288</v>
      </c>
      <c r="O1047" s="68" t="s">
        <v>4219</v>
      </c>
      <c r="P1047" s="68"/>
      <c r="Q1047" s="68" t="s">
        <v>3256</v>
      </c>
      <c r="R1047" s="69">
        <v>19.25</v>
      </c>
      <c r="S1047" s="70">
        <v>78</v>
      </c>
      <c r="T1047" s="70">
        <v>1501.5</v>
      </c>
      <c r="U1047" s="67"/>
      <c r="V1047" s="71"/>
      <c r="W1047" s="171"/>
      <c r="X1047" s="172"/>
      <c r="Y1047" s="176">
        <f t="shared" si="829"/>
        <v>0</v>
      </c>
      <c r="AA1047" s="192"/>
      <c r="AB1047" s="193"/>
    </row>
    <row r="1048" spans="2:28" hidden="1">
      <c r="B1048" s="189">
        <f t="shared" si="813"/>
        <v>0</v>
      </c>
      <c r="C1048" s="189">
        <f t="shared" ca="1" si="814"/>
        <v>0</v>
      </c>
      <c r="D1048" s="189">
        <f t="shared" si="815"/>
        <v>0</v>
      </c>
      <c r="E1048" s="189">
        <f t="shared" ca="1" si="816"/>
        <v>0</v>
      </c>
      <c r="F1048" s="189">
        <f t="shared" si="817"/>
        <v>0</v>
      </c>
      <c r="G1048" s="189" cm="1">
        <f t="array" aca="1" ref="G1048" ca="1">OFFSET(G1048,-1,,,)+1</f>
        <v>1043</v>
      </c>
      <c r="H1048" s="189">
        <f t="shared" si="795"/>
        <v>0</v>
      </c>
      <c r="I1048" s="189">
        <f t="shared" si="818"/>
        <v>0</v>
      </c>
      <c r="J1048" s="179">
        <f t="shared" si="819"/>
        <v>0</v>
      </c>
      <c r="K1048" s="173"/>
      <c r="L1048" s="174" t="str" cm="1">
        <f t="array" aca="1" ref="L1048" ca="1">IF($K1048="",OFFSET(L1048,-1,,,),K1048)</f>
        <v>02.18.01.14</v>
      </c>
      <c r="M1048" s="175" t="str" cm="1">
        <f t="array" aca="1" ref="M1048" ca="1">IF(OR($K1048=0,$K1048=""),OFFSET(M1048,-1,,,),O1048)</f>
        <v>TRANSPORTE BOTA FORA DE TERRA CUBICAGEM DE CORTE</v>
      </c>
      <c r="N1048" s="67" t="s">
        <v>289</v>
      </c>
      <c r="O1048" s="68" t="s">
        <v>290</v>
      </c>
      <c r="P1048" s="68"/>
      <c r="Q1048" s="68" t="s">
        <v>3256</v>
      </c>
      <c r="R1048" s="69">
        <v>25.024999999999999</v>
      </c>
      <c r="S1048" s="70">
        <v>60</v>
      </c>
      <c r="T1048" s="70">
        <v>1501.5</v>
      </c>
      <c r="U1048" s="67" t="s">
        <v>728</v>
      </c>
      <c r="V1048" s="71" t="s">
        <v>3065</v>
      </c>
      <c r="W1048" s="171"/>
      <c r="X1048" s="172"/>
      <c r="Y1048" s="176">
        <f t="shared" si="829"/>
        <v>0</v>
      </c>
      <c r="AA1048" s="192"/>
      <c r="AB1048" s="193"/>
    </row>
    <row r="1049" spans="2:28">
      <c r="B1049" s="189">
        <f t="shared" si="813"/>
        <v>0</v>
      </c>
      <c r="C1049" s="189">
        <f t="shared" ca="1" si="814"/>
        <v>0</v>
      </c>
      <c r="D1049" s="189">
        <f t="shared" si="815"/>
        <v>0</v>
      </c>
      <c r="E1049" s="189">
        <f t="shared" ca="1" si="816"/>
        <v>0</v>
      </c>
      <c r="F1049" s="189">
        <f t="shared" si="817"/>
        <v>0</v>
      </c>
      <c r="G1049" s="189" cm="1">
        <f t="array" aca="1" ref="G1049" ca="1">OFFSET(G1049,-1,,,)+1</f>
        <v>1044</v>
      </c>
      <c r="H1049" s="189">
        <f t="shared" si="795"/>
        <v>0</v>
      </c>
      <c r="I1049" s="189">
        <f t="shared" si="818"/>
        <v>0</v>
      </c>
      <c r="J1049" s="179">
        <f t="shared" si="819"/>
        <v>0</v>
      </c>
      <c r="K1049" s="173" t="s">
        <v>3365</v>
      </c>
      <c r="L1049" s="174" t="str" cm="1">
        <f t="array" aca="1" ref="L1049" ca="1">IF($K1049="",OFFSET(L1049,-1,,,),K1049)</f>
        <v>02.18.01.15</v>
      </c>
      <c r="M1049" s="175" t="str" cm="1">
        <f t="array" aca="1" ref="M1049" ca="1">IF(OR($K1049=0,$K1049=""),OFFSET(M1049,-1,,,),O1049)</f>
        <v>FABRICAÇÃO DE FORMA DE MADEIRA PARA FUNDAÇÃO, COM TABUAS E SARRAFOS- 1 APROVEITAMENTO</v>
      </c>
      <c r="N1049" s="67" t="s">
        <v>701</v>
      </c>
      <c r="O1049" s="68" t="s">
        <v>4431</v>
      </c>
      <c r="P1049" s="68"/>
      <c r="Q1049" s="68" t="s">
        <v>3258</v>
      </c>
      <c r="R1049" s="69">
        <v>176.44</v>
      </c>
      <c r="S1049" s="70">
        <v>72.509399999999999</v>
      </c>
      <c r="T1049" s="70">
        <v>12793.558536</v>
      </c>
      <c r="U1049" s="67"/>
      <c r="V1049" s="71"/>
      <c r="W1049" s="171"/>
      <c r="X1049" s="172"/>
      <c r="Y1049" s="176">
        <f t="shared" si="829"/>
        <v>0</v>
      </c>
      <c r="AA1049" s="192"/>
      <c r="AB1049" s="193"/>
    </row>
    <row r="1050" spans="2:28" hidden="1">
      <c r="B1050" s="189">
        <f t="shared" si="813"/>
        <v>0</v>
      </c>
      <c r="C1050" s="189">
        <f t="shared" ca="1" si="814"/>
        <v>0</v>
      </c>
      <c r="D1050" s="189">
        <f t="shared" si="815"/>
        <v>0</v>
      </c>
      <c r="E1050" s="189">
        <f t="shared" ca="1" si="816"/>
        <v>0</v>
      </c>
      <c r="F1050" s="189">
        <f t="shared" si="817"/>
        <v>0</v>
      </c>
      <c r="G1050" s="189" cm="1">
        <f t="array" aca="1" ref="G1050" ca="1">OFFSET(G1050,-1,,,)+1</f>
        <v>1045</v>
      </c>
      <c r="H1050" s="189">
        <f t="shared" si="795"/>
        <v>0</v>
      </c>
      <c r="I1050" s="189">
        <f t="shared" si="818"/>
        <v>0</v>
      </c>
      <c r="J1050" s="179">
        <f t="shared" si="819"/>
        <v>0</v>
      </c>
      <c r="K1050" s="173"/>
      <c r="L1050" s="174" t="str" cm="1">
        <f t="array" aca="1" ref="L1050" ca="1">IF($K1050="",OFFSET(L1050,-1,,,),K1050)</f>
        <v>02.18.01.15</v>
      </c>
      <c r="M1050" s="175" t="str" cm="1">
        <f t="array" aca="1" ref="M1050" ca="1">IF(OR($K1050=0,$K1050=""),OFFSET(M1050,-1,,,),O1050)</f>
        <v>FABRICAÇÃO DE FORMA DE MADEIRA PARA FUNDAÇÃO, COM TABUAS E SARRAFOS- 1 APROVEITAMENTO</v>
      </c>
      <c r="N1050" s="67" t="s">
        <v>171</v>
      </c>
      <c r="O1050" s="68" t="s">
        <v>172</v>
      </c>
      <c r="P1050" s="68"/>
      <c r="Q1050" s="68" t="s">
        <v>3255</v>
      </c>
      <c r="R1050" s="69">
        <v>31.7592</v>
      </c>
      <c r="S1050" s="70">
        <v>18</v>
      </c>
      <c r="T1050" s="70">
        <v>571.66560000000004</v>
      </c>
      <c r="U1050" s="67" t="s">
        <v>728</v>
      </c>
      <c r="V1050" s="71" t="s">
        <v>3065</v>
      </c>
      <c r="W1050" s="171"/>
      <c r="X1050" s="172"/>
      <c r="Y1050" s="176">
        <f t="shared" si="829"/>
        <v>0</v>
      </c>
      <c r="AA1050" s="192"/>
      <c r="AB1050" s="193"/>
    </row>
    <row r="1051" spans="2:28" hidden="1">
      <c r="B1051" s="189">
        <f t="shared" si="813"/>
        <v>0</v>
      </c>
      <c r="C1051" s="189">
        <f t="shared" ca="1" si="814"/>
        <v>0</v>
      </c>
      <c r="D1051" s="189">
        <f t="shared" si="815"/>
        <v>0</v>
      </c>
      <c r="E1051" s="189">
        <f t="shared" ca="1" si="816"/>
        <v>0</v>
      </c>
      <c r="F1051" s="189">
        <f t="shared" si="817"/>
        <v>0</v>
      </c>
      <c r="G1051" s="189" cm="1">
        <f t="array" aca="1" ref="G1051" ca="1">OFFSET(G1051,-1,,,)+1</f>
        <v>1046</v>
      </c>
      <c r="H1051" s="189">
        <f t="shared" si="795"/>
        <v>0</v>
      </c>
      <c r="I1051" s="189">
        <f t="shared" si="818"/>
        <v>0</v>
      </c>
      <c r="J1051" s="179">
        <f t="shared" si="819"/>
        <v>0</v>
      </c>
      <c r="K1051" s="173"/>
      <c r="L1051" s="174" t="str" cm="1">
        <f t="array" aca="1" ref="L1051" ca="1">IF($K1051="",OFFSET(L1051,-1,,,),K1051)</f>
        <v>02.18.01.15</v>
      </c>
      <c r="M1051" s="175" t="str" cm="1">
        <f t="array" aca="1" ref="M1051" ca="1">IF(OR($K1051=0,$K1051=""),OFFSET(M1051,-1,,,),O1051)</f>
        <v>FABRICAÇÃO DE FORMA DE MADEIRA PARA FUNDAÇÃO, COM TABUAS E SARRAFOS- 1 APROVEITAMENTO</v>
      </c>
      <c r="N1051" s="67" t="s">
        <v>207</v>
      </c>
      <c r="O1051" s="68" t="s">
        <v>208</v>
      </c>
      <c r="P1051" s="68"/>
      <c r="Q1051" s="68" t="s">
        <v>3253</v>
      </c>
      <c r="R1051" s="69">
        <v>264.39533999999998</v>
      </c>
      <c r="S1051" s="70">
        <v>2.1</v>
      </c>
      <c r="T1051" s="70">
        <v>555.23021399999993</v>
      </c>
      <c r="U1051" s="67" t="s">
        <v>728</v>
      </c>
      <c r="V1051" s="71" t="s">
        <v>3065</v>
      </c>
      <c r="W1051" s="171"/>
      <c r="X1051" s="172"/>
      <c r="Y1051" s="176">
        <f t="shared" si="829"/>
        <v>0</v>
      </c>
      <c r="AA1051" s="192"/>
      <c r="AB1051" s="193"/>
    </row>
    <row r="1052" spans="2:28" hidden="1">
      <c r="B1052" s="189">
        <f t="shared" si="813"/>
        <v>0</v>
      </c>
      <c r="C1052" s="189">
        <f t="shared" ca="1" si="814"/>
        <v>0</v>
      </c>
      <c r="D1052" s="189">
        <f t="shared" si="815"/>
        <v>0</v>
      </c>
      <c r="E1052" s="189">
        <f t="shared" ca="1" si="816"/>
        <v>0</v>
      </c>
      <c r="F1052" s="189">
        <f t="shared" si="817"/>
        <v>0</v>
      </c>
      <c r="G1052" s="189" cm="1">
        <f t="array" aca="1" ref="G1052" ca="1">OFFSET(G1052,-1,,,)+1</f>
        <v>1047</v>
      </c>
      <c r="H1052" s="189">
        <f t="shared" si="795"/>
        <v>0</v>
      </c>
      <c r="I1052" s="189">
        <f t="shared" si="818"/>
        <v>0</v>
      </c>
      <c r="J1052" s="179">
        <f t="shared" si="819"/>
        <v>0</v>
      </c>
      <c r="K1052" s="173"/>
      <c r="L1052" s="174" t="str" cm="1">
        <f t="array" aca="1" ref="L1052" ca="1">IF($K1052="",OFFSET(L1052,-1,,,),K1052)</f>
        <v>02.18.01.15</v>
      </c>
      <c r="M1052" s="175" t="str" cm="1">
        <f t="array" aca="1" ref="M1052" ca="1">IF(OR($K1052=0,$K1052=""),OFFSET(M1052,-1,,,),O1052)</f>
        <v>FABRICAÇÃO DE FORMA DE MADEIRA PARA FUNDAÇÃO, COM TABUAS E SARRAFOS- 1 APROVEITAMENTO</v>
      </c>
      <c r="N1052" s="67" t="s">
        <v>310</v>
      </c>
      <c r="O1052" s="68" t="s">
        <v>311</v>
      </c>
      <c r="P1052" s="68"/>
      <c r="Q1052" s="68" t="s">
        <v>3254</v>
      </c>
      <c r="R1052" s="69">
        <v>176.26356000000001</v>
      </c>
      <c r="S1052" s="70">
        <v>3.2</v>
      </c>
      <c r="T1052" s="70">
        <v>564.04339200000004</v>
      </c>
      <c r="U1052" s="67" t="s">
        <v>728</v>
      </c>
      <c r="V1052" s="71" t="s">
        <v>3065</v>
      </c>
      <c r="W1052" s="171"/>
      <c r="X1052" s="172"/>
      <c r="Y1052" s="176">
        <f t="shared" si="829"/>
        <v>0</v>
      </c>
      <c r="AA1052" s="192"/>
      <c r="AB1052" s="193"/>
    </row>
    <row r="1053" spans="2:28" hidden="1">
      <c r="B1053" s="189">
        <f t="shared" si="813"/>
        <v>0</v>
      </c>
      <c r="C1053" s="189">
        <f t="shared" ca="1" si="814"/>
        <v>0</v>
      </c>
      <c r="D1053" s="189">
        <f t="shared" si="815"/>
        <v>0</v>
      </c>
      <c r="E1053" s="189">
        <f t="shared" ca="1" si="816"/>
        <v>0</v>
      </c>
      <c r="F1053" s="189">
        <f t="shared" si="817"/>
        <v>0</v>
      </c>
      <c r="G1053" s="189" cm="1">
        <f t="array" aca="1" ref="G1053" ca="1">OFFSET(G1053,-1,,,)+1</f>
        <v>1048</v>
      </c>
      <c r="H1053" s="189">
        <f t="shared" si="795"/>
        <v>0</v>
      </c>
      <c r="I1053" s="189">
        <f t="shared" si="818"/>
        <v>0</v>
      </c>
      <c r="J1053" s="179">
        <f t="shared" si="819"/>
        <v>0</v>
      </c>
      <c r="K1053" s="173"/>
      <c r="L1053" s="174" t="str" cm="1">
        <f t="array" aca="1" ref="L1053" ca="1">IF($K1053="",OFFSET(L1053,-1,,,),K1053)</f>
        <v>02.18.01.15</v>
      </c>
      <c r="M1053" s="175" t="str" cm="1">
        <f t="array" aca="1" ref="M1053" ca="1">IF(OR($K1053=0,$K1053=""),OFFSET(M1053,-1,,,),O1053)</f>
        <v>FABRICAÇÃO DE FORMA DE MADEIRA PARA FUNDAÇÃO, COM TABUAS E SARRAFOS- 1 APROVEITAMENTO</v>
      </c>
      <c r="N1053" s="67" t="s">
        <v>215</v>
      </c>
      <c r="O1053" s="68" t="s">
        <v>216</v>
      </c>
      <c r="P1053" s="68"/>
      <c r="Q1053" s="68" t="s">
        <v>3253</v>
      </c>
      <c r="R1053" s="69">
        <v>264.37769600000001</v>
      </c>
      <c r="S1053" s="70">
        <v>2.75</v>
      </c>
      <c r="T1053" s="70">
        <v>727.03866400000004</v>
      </c>
      <c r="U1053" s="67" t="s">
        <v>728</v>
      </c>
      <c r="V1053" s="71" t="s">
        <v>3065</v>
      </c>
      <c r="W1053" s="171"/>
      <c r="X1053" s="172"/>
      <c r="Y1053" s="176">
        <f t="shared" si="829"/>
        <v>0</v>
      </c>
      <c r="AA1053" s="192"/>
      <c r="AB1053" s="193"/>
    </row>
    <row r="1054" spans="2:28" hidden="1">
      <c r="B1054" s="189">
        <f t="shared" si="813"/>
        <v>0</v>
      </c>
      <c r="C1054" s="189">
        <f t="shared" ca="1" si="814"/>
        <v>0</v>
      </c>
      <c r="D1054" s="189">
        <f t="shared" si="815"/>
        <v>0</v>
      </c>
      <c r="E1054" s="189">
        <f t="shared" ca="1" si="816"/>
        <v>0</v>
      </c>
      <c r="F1054" s="189">
        <f t="shared" si="817"/>
        <v>0</v>
      </c>
      <c r="G1054" s="189" cm="1">
        <f t="array" aca="1" ref="G1054" ca="1">OFFSET(G1054,-1,,,)+1</f>
        <v>1049</v>
      </c>
      <c r="H1054" s="189">
        <f t="shared" si="795"/>
        <v>0</v>
      </c>
      <c r="I1054" s="189">
        <f t="shared" si="818"/>
        <v>0</v>
      </c>
      <c r="J1054" s="179">
        <f t="shared" si="819"/>
        <v>0</v>
      </c>
      <c r="K1054" s="173"/>
      <c r="L1054" s="174" t="str" cm="1">
        <f t="array" aca="1" ref="L1054" ca="1">IF($K1054="",OFFSET(L1054,-1,,,),K1054)</f>
        <v>02.18.01.15</v>
      </c>
      <c r="M1054" s="175" t="str" cm="1">
        <f t="array" aca="1" ref="M1054" ca="1">IF(OR($K1054=0,$K1054=""),OFFSET(M1054,-1,,,),O1054)</f>
        <v>FABRICAÇÃO DE FORMA DE MADEIRA PARA FUNDAÇÃO, COM TABUAS E SARRAFOS- 1 APROVEITAMENTO</v>
      </c>
      <c r="N1054" s="67" t="s">
        <v>175</v>
      </c>
      <c r="O1054" s="68" t="s">
        <v>176</v>
      </c>
      <c r="P1054" s="68"/>
      <c r="Q1054" s="68" t="s">
        <v>3253</v>
      </c>
      <c r="R1054" s="69">
        <v>318.15660800000001</v>
      </c>
      <c r="S1054" s="70">
        <v>8.5</v>
      </c>
      <c r="T1054" s="70">
        <v>2704.3311680000002</v>
      </c>
      <c r="U1054" s="67" t="s">
        <v>728</v>
      </c>
      <c r="V1054" s="71" t="s">
        <v>3065</v>
      </c>
      <c r="W1054" s="171"/>
      <c r="X1054" s="172"/>
      <c r="Y1054" s="176">
        <f t="shared" si="829"/>
        <v>0</v>
      </c>
      <c r="AA1054" s="192"/>
      <c r="AB1054" s="193"/>
    </row>
    <row r="1055" spans="2:28" hidden="1">
      <c r="B1055" s="189">
        <f t="shared" si="813"/>
        <v>0</v>
      </c>
      <c r="C1055" s="189">
        <f t="shared" ca="1" si="814"/>
        <v>0</v>
      </c>
      <c r="D1055" s="189">
        <f t="shared" si="815"/>
        <v>0</v>
      </c>
      <c r="E1055" s="189">
        <f t="shared" ca="1" si="816"/>
        <v>0</v>
      </c>
      <c r="F1055" s="189">
        <f t="shared" si="817"/>
        <v>0</v>
      </c>
      <c r="G1055" s="189" cm="1">
        <f t="array" aca="1" ref="G1055" ca="1">OFFSET(G1055,-1,,,)+1</f>
        <v>1050</v>
      </c>
      <c r="H1055" s="189">
        <f t="shared" si="795"/>
        <v>0</v>
      </c>
      <c r="I1055" s="189">
        <f t="shared" si="818"/>
        <v>0</v>
      </c>
      <c r="J1055" s="179">
        <f t="shared" si="819"/>
        <v>0</v>
      </c>
      <c r="K1055" s="173"/>
      <c r="L1055" s="174" t="str" cm="1">
        <f t="array" aca="1" ref="L1055" ca="1">IF($K1055="",OFFSET(L1055,-1,,,),K1055)</f>
        <v>02.18.01.15</v>
      </c>
      <c r="M1055" s="175" t="str" cm="1">
        <f t="array" aca="1" ref="M1055" ca="1">IF(OR($K1055=0,$K1055=""),OFFSET(M1055,-1,,,),O1055)</f>
        <v>FABRICAÇÃO DE FORMA DE MADEIRA PARA FUNDAÇÃO, COM TABUAS E SARRAFOS- 1 APROVEITAMENTO</v>
      </c>
      <c r="N1055" s="67" t="s">
        <v>702</v>
      </c>
      <c r="O1055" s="68" t="s">
        <v>703</v>
      </c>
      <c r="P1055" s="68"/>
      <c r="Q1055" s="68" t="s">
        <v>3253</v>
      </c>
      <c r="R1055" s="69">
        <v>424.197048</v>
      </c>
      <c r="S1055" s="70">
        <v>13.85</v>
      </c>
      <c r="T1055" s="70">
        <v>5875.1291148</v>
      </c>
      <c r="U1055" s="67" t="s">
        <v>728</v>
      </c>
      <c r="V1055" s="71" t="s">
        <v>3065</v>
      </c>
      <c r="W1055" s="171"/>
      <c r="X1055" s="172"/>
      <c r="Y1055" s="176">
        <f t="shared" si="829"/>
        <v>0</v>
      </c>
      <c r="AA1055" s="192"/>
      <c r="AB1055" s="193"/>
    </row>
    <row r="1056" spans="2:28" hidden="1">
      <c r="B1056" s="189">
        <f t="shared" si="813"/>
        <v>0</v>
      </c>
      <c r="C1056" s="189">
        <f t="shared" ca="1" si="814"/>
        <v>0</v>
      </c>
      <c r="D1056" s="189">
        <f t="shared" si="815"/>
        <v>0</v>
      </c>
      <c r="E1056" s="189">
        <f t="shared" ca="1" si="816"/>
        <v>0</v>
      </c>
      <c r="F1056" s="189">
        <f t="shared" si="817"/>
        <v>0</v>
      </c>
      <c r="G1056" s="189" cm="1">
        <f t="array" aca="1" ref="G1056" ca="1">OFFSET(G1056,-1,,,)+1</f>
        <v>1051</v>
      </c>
      <c r="H1056" s="189">
        <f t="shared" si="795"/>
        <v>0</v>
      </c>
      <c r="I1056" s="189">
        <f t="shared" si="818"/>
        <v>0</v>
      </c>
      <c r="J1056" s="179">
        <f t="shared" si="819"/>
        <v>0</v>
      </c>
      <c r="K1056" s="173"/>
      <c r="L1056" s="174" t="str" cm="1">
        <f t="array" aca="1" ref="L1056" ca="1">IF($K1056="",OFFSET(L1056,-1,,,),K1056)</f>
        <v>02.18.01.15</v>
      </c>
      <c r="M1056" s="175" t="str" cm="1">
        <f t="array" aca="1" ref="M1056" ca="1">IF(OR($K1056=0,$K1056=""),OFFSET(M1056,-1,,,),O1056)</f>
        <v>FABRICAÇÃO DE FORMA DE MADEIRA PARA FUNDAÇÃO, COM TABUAS E SARRAFOS- 1 APROVEITAMENTO</v>
      </c>
      <c r="N1056" s="67" t="s">
        <v>704</v>
      </c>
      <c r="O1056" s="68" t="s">
        <v>705</v>
      </c>
      <c r="P1056" s="68"/>
      <c r="Q1056" s="68" t="s">
        <v>3253</v>
      </c>
      <c r="R1056" s="69">
        <v>171.05858000000001</v>
      </c>
      <c r="S1056" s="70">
        <v>10.5</v>
      </c>
      <c r="T1056" s="70">
        <v>1796.11509</v>
      </c>
      <c r="U1056" s="67" t="s">
        <v>728</v>
      </c>
      <c r="V1056" s="71" t="s">
        <v>3065</v>
      </c>
      <c r="W1056" s="171"/>
      <c r="X1056" s="172"/>
      <c r="Y1056" s="176">
        <f t="shared" si="829"/>
        <v>0</v>
      </c>
      <c r="AA1056" s="192"/>
      <c r="AB1056" s="193"/>
    </row>
    <row r="1057" spans="2:28">
      <c r="B1057" s="189">
        <f t="shared" si="813"/>
        <v>0</v>
      </c>
      <c r="C1057" s="189">
        <f t="shared" ca="1" si="814"/>
        <v>0</v>
      </c>
      <c r="D1057" s="189">
        <f t="shared" si="815"/>
        <v>0</v>
      </c>
      <c r="E1057" s="189">
        <f t="shared" ca="1" si="816"/>
        <v>0</v>
      </c>
      <c r="F1057" s="189">
        <f t="shared" si="817"/>
        <v>0</v>
      </c>
      <c r="G1057" s="189" cm="1">
        <f t="array" aca="1" ref="G1057" ca="1">OFFSET(G1057,-1,,,)+1</f>
        <v>1052</v>
      </c>
      <c r="H1057" s="189">
        <f t="shared" si="795"/>
        <v>0</v>
      </c>
      <c r="I1057" s="189">
        <f t="shared" si="818"/>
        <v>0</v>
      </c>
      <c r="J1057" s="179">
        <f t="shared" si="819"/>
        <v>0</v>
      </c>
      <c r="K1057" s="173" t="s">
        <v>3366</v>
      </c>
      <c r="L1057" s="174" t="str" cm="1">
        <f t="array" aca="1" ref="L1057" ca="1">IF($K1057="",OFFSET(L1057,-1,,,),K1057)</f>
        <v>02.18.01.16</v>
      </c>
      <c r="M1057" s="175" t="str" cm="1">
        <f t="array" aca="1" ref="M1057" ca="1">IF(OR($K1057=0,$K1057=""),OFFSET(M1057,-1,,,),O1057)</f>
        <v>AÇO CA50 8,00MM - CORTADO E DOBRADO</v>
      </c>
      <c r="N1057" s="67" t="s">
        <v>452</v>
      </c>
      <c r="O1057" s="68" t="s">
        <v>453</v>
      </c>
      <c r="P1057" s="68"/>
      <c r="Q1057" s="68" t="s">
        <v>3255</v>
      </c>
      <c r="R1057" s="69">
        <v>1732.5</v>
      </c>
      <c r="S1057" s="70">
        <v>6.8769999999999998</v>
      </c>
      <c r="T1057" s="70">
        <v>11914.4025</v>
      </c>
      <c r="U1057" s="67"/>
      <c r="V1057" s="71"/>
      <c r="W1057" s="171"/>
      <c r="X1057" s="172"/>
      <c r="Y1057" s="176">
        <f t="shared" si="829"/>
        <v>0</v>
      </c>
      <c r="AA1057" s="192"/>
      <c r="AB1057" s="193"/>
    </row>
    <row r="1058" spans="2:28" hidden="1">
      <c r="B1058" s="189">
        <f>IF(J1058=0,0,U1058)</f>
        <v>0</v>
      </c>
      <c r="C1058" s="189">
        <f ca="1">IF(OR(J1058=0,I1058=0),0,IF(_xlfn.IFNA(MATCH(B1058,OFFSET($B$5,,,$G1058,),),0)&gt;0,0,MAX(OFFSET($C$5,,,$G1058,))+1))</f>
        <v>0</v>
      </c>
      <c r="D1058" s="189">
        <f>IF(J1058=0,0,N1058&amp;"-"&amp;U1058)</f>
        <v>0</v>
      </c>
      <c r="E1058" s="189">
        <f ca="1">IF(OR(J1058=0,I1058=0),0,IF(_xlfn.IFNA(MATCH(D1058,OFFSET($D$5,,,$G1058,),),0)&gt;0,0,_xlfn.MAXIFS(OFFSET($E$5,,,$G1058,),OFFSET($J$5,,,$G1058,),J1058)+1))</f>
        <v>0</v>
      </c>
      <c r="F1058" s="189">
        <f>IF(J1058=0,0,E1058&amp;"-"&amp;N1058)</f>
        <v>0</v>
      </c>
      <c r="G1058" s="189" cm="1">
        <f t="array" aca="1" ref="G1058" ca="1">OFFSET(G1058,-1,,,)+1</f>
        <v>1053</v>
      </c>
      <c r="H1058" s="189">
        <f>IF(OR($K1058=0,$K1058=""),$W1058,0)</f>
        <v>0</v>
      </c>
      <c r="I1058" s="189">
        <f>H1058*R1058</f>
        <v>0</v>
      </c>
      <c r="J1058" s="179">
        <f>IF(AND(I1058&lt;&gt;0,OR(K1058=0,K1058="")),N1058&amp;" - Mapa",0)</f>
        <v>0</v>
      </c>
      <c r="K1058" s="173"/>
      <c r="L1058" s="174" t="str" cm="1">
        <f t="array" aca="1" ref="L1058" ca="1">IF($K1058="",OFFSET(L1058,-1,,,),K1058)</f>
        <v>02.18.01.16</v>
      </c>
      <c r="M1058" s="175" t="str" cm="1">
        <f t="array" aca="1" ref="M1058" ca="1">IF(OR($K1058=0,$K1058=""),OFFSET(M1058,-1,,,),O1058)</f>
        <v>AÇO CA50 8,00MM - CORTADO E DOBRADO</v>
      </c>
      <c r="N1058" s="67" t="s">
        <v>306</v>
      </c>
      <c r="O1058" s="68" t="s">
        <v>307</v>
      </c>
      <c r="P1058" s="68"/>
      <c r="Q1058" s="68" t="s">
        <v>3255</v>
      </c>
      <c r="R1058" s="69">
        <v>17.324999999999999</v>
      </c>
      <c r="S1058" s="70">
        <v>11</v>
      </c>
      <c r="T1058" s="70">
        <v>190.57499999999999</v>
      </c>
      <c r="U1058" s="67" t="s">
        <v>728</v>
      </c>
      <c r="V1058" s="71" t="s">
        <v>3065</v>
      </c>
      <c r="W1058" s="171"/>
      <c r="X1058" s="172"/>
      <c r="Y1058" s="176">
        <f>X1058+W1058</f>
        <v>0</v>
      </c>
      <c r="AA1058" s="192"/>
      <c r="AB1058" s="193"/>
    </row>
    <row r="1059" spans="2:28" hidden="1">
      <c r="B1059" s="189">
        <f t="shared" ref="B1059:B1062" si="839">IF(J1059=0,0,U1059)</f>
        <v>0</v>
      </c>
      <c r="C1059" s="189">
        <f t="shared" ref="C1059:C1062" ca="1" si="840">IF(OR(J1059=0,I1059=0),0,IF(_xlfn.IFNA(MATCH(B1059,OFFSET($B$5,,,$G1059,),),0)&gt;0,0,MAX(OFFSET($C$5,,,$G1059,))+1))</f>
        <v>0</v>
      </c>
      <c r="D1059" s="189">
        <f t="shared" ref="D1059:D1062" si="841">IF(J1059=0,0,N1059&amp;"-"&amp;U1059)</f>
        <v>0</v>
      </c>
      <c r="E1059" s="189">
        <f t="shared" ref="E1059:E1062" ca="1" si="842">IF(OR(J1059=0,I1059=0),0,IF(_xlfn.IFNA(MATCH(D1059,OFFSET($D$5,,,$G1059,),),0)&gt;0,0,_xlfn.MAXIFS(OFFSET($E$5,,,$G1059,),OFFSET($J$5,,,$G1059,),J1059)+1))</f>
        <v>0</v>
      </c>
      <c r="F1059" s="189">
        <f t="shared" ref="F1059:F1062" si="843">IF(J1059=0,0,E1059&amp;"-"&amp;N1059)</f>
        <v>0</v>
      </c>
      <c r="G1059" s="189" cm="1">
        <f t="array" aca="1" ref="G1059" ca="1">OFFSET(G1059,-1,,,)+1</f>
        <v>1054</v>
      </c>
      <c r="H1059" s="189">
        <f t="shared" ref="H1059:H1066" si="844">IF(OR($K1059=0,$K1059=""),$W1059,0)</f>
        <v>0</v>
      </c>
      <c r="I1059" s="189">
        <f t="shared" ref="I1059:I1062" si="845">H1059*R1059</f>
        <v>0</v>
      </c>
      <c r="J1059" s="179">
        <f t="shared" ref="J1059:J1062" si="846">IF(AND(I1059&lt;&gt;0,OR(K1059=0,K1059="")),N1059&amp;" - Mapa",0)</f>
        <v>0</v>
      </c>
      <c r="K1059" s="173"/>
      <c r="L1059" s="174" t="str" cm="1">
        <f t="array" aca="1" ref="L1059" ca="1">IF($K1059="",OFFSET(L1059,-1,,,),K1059)</f>
        <v>02.18.01.16</v>
      </c>
      <c r="M1059" s="175" t="str" cm="1">
        <f t="array" aca="1" ref="M1059" ca="1">IF(OR($K1059=0,$K1059=""),OFFSET(M1059,-1,,,),O1059)</f>
        <v>AÇO CA50 8,00MM - CORTADO E DOBRADO</v>
      </c>
      <c r="N1059" s="67" t="s">
        <v>401</v>
      </c>
      <c r="O1059" s="68" t="s">
        <v>402</v>
      </c>
      <c r="P1059" s="68"/>
      <c r="Q1059" s="68" t="s">
        <v>3255</v>
      </c>
      <c r="R1059" s="69">
        <v>1749.825</v>
      </c>
      <c r="S1059" s="70">
        <v>6</v>
      </c>
      <c r="T1059" s="70">
        <v>10498.95</v>
      </c>
      <c r="U1059" s="67" t="s">
        <v>728</v>
      </c>
      <c r="V1059" s="71" t="s">
        <v>3065</v>
      </c>
      <c r="W1059" s="171"/>
      <c r="X1059" s="172"/>
      <c r="Y1059" s="176">
        <f t="shared" ref="Y1059:Y1062" si="847">X1059+W1059</f>
        <v>0</v>
      </c>
      <c r="AA1059" s="192"/>
      <c r="AB1059" s="193"/>
    </row>
    <row r="1060" spans="2:28" hidden="1">
      <c r="B1060" s="189">
        <f t="shared" si="839"/>
        <v>0</v>
      </c>
      <c r="C1060" s="189">
        <f t="shared" ca="1" si="840"/>
        <v>0</v>
      </c>
      <c r="D1060" s="189">
        <f t="shared" si="841"/>
        <v>0</v>
      </c>
      <c r="E1060" s="189">
        <f t="shared" ca="1" si="842"/>
        <v>0</v>
      </c>
      <c r="F1060" s="189">
        <f t="shared" si="843"/>
        <v>0</v>
      </c>
      <c r="G1060" s="189" cm="1">
        <f t="array" aca="1" ref="G1060" ca="1">OFFSET(G1060,-1,,,)+1</f>
        <v>1055</v>
      </c>
      <c r="H1060" s="189">
        <f t="shared" si="844"/>
        <v>0</v>
      </c>
      <c r="I1060" s="189">
        <f t="shared" si="845"/>
        <v>0</v>
      </c>
      <c r="J1060" s="179">
        <f t="shared" si="846"/>
        <v>0</v>
      </c>
      <c r="K1060" s="173"/>
      <c r="L1060" s="174" t="str" cm="1">
        <f t="array" aca="1" ref="L1060" ca="1">IF($K1060="",OFFSET(L1060,-1,,,),K1060)</f>
        <v>02.18.01.16</v>
      </c>
      <c r="M1060" s="175" t="str" cm="1">
        <f t="array" aca="1" ref="M1060" ca="1">IF(OR($K1060=0,$K1060=""),OFFSET(M1060,-1,,,),O1060)</f>
        <v>AÇO CA50 8,00MM - CORTADO E DOBRADO</v>
      </c>
      <c r="N1060" s="67" t="s">
        <v>405</v>
      </c>
      <c r="O1060" s="68" t="s">
        <v>406</v>
      </c>
      <c r="P1060" s="68"/>
      <c r="Q1060" s="68" t="s">
        <v>3255</v>
      </c>
      <c r="R1060" s="69">
        <v>1749.825</v>
      </c>
      <c r="S1060" s="70">
        <v>0.7</v>
      </c>
      <c r="T1060" s="70">
        <v>1224.8775000000001</v>
      </c>
      <c r="U1060" s="67" t="s">
        <v>728</v>
      </c>
      <c r="V1060" s="71" t="s">
        <v>3065</v>
      </c>
      <c r="W1060" s="171"/>
      <c r="X1060" s="172"/>
      <c r="Y1060" s="176">
        <f t="shared" si="847"/>
        <v>0</v>
      </c>
      <c r="AA1060" s="192"/>
      <c r="AB1060" s="193"/>
    </row>
    <row r="1061" spans="2:28">
      <c r="B1061" s="189">
        <f t="shared" si="839"/>
        <v>0</v>
      </c>
      <c r="C1061" s="189">
        <f t="shared" ca="1" si="840"/>
        <v>0</v>
      </c>
      <c r="D1061" s="189">
        <f t="shared" si="841"/>
        <v>0</v>
      </c>
      <c r="E1061" s="189">
        <f t="shared" ca="1" si="842"/>
        <v>0</v>
      </c>
      <c r="F1061" s="189">
        <f t="shared" si="843"/>
        <v>0</v>
      </c>
      <c r="G1061" s="189" cm="1">
        <f t="array" aca="1" ref="G1061" ca="1">OFFSET(G1061,-1,,,)+1</f>
        <v>1056</v>
      </c>
      <c r="H1061" s="189">
        <f t="shared" si="844"/>
        <v>0</v>
      </c>
      <c r="I1061" s="189">
        <f t="shared" si="845"/>
        <v>0</v>
      </c>
      <c r="J1061" s="179">
        <f t="shared" si="846"/>
        <v>0</v>
      </c>
      <c r="K1061" s="173" t="s">
        <v>3367</v>
      </c>
      <c r="L1061" s="174" t="str" cm="1">
        <f t="array" aca="1" ref="L1061" ca="1">IF($K1061="",OFFSET(L1061,-1,,,),K1061)</f>
        <v>02.18.01.17</v>
      </c>
      <c r="M1061" s="175" t="str" cm="1">
        <f t="array" aca="1" ref="M1061" ca="1">IF(OR($K1061=0,$K1061=""),OFFSET(M1061,-1,,,),O1061)</f>
        <v>ESPAÇADOR CIRCULAR PARA VIGAS E PILARES 3CM</v>
      </c>
      <c r="N1061" s="67" t="s">
        <v>706</v>
      </c>
      <c r="O1061" s="68" t="s">
        <v>4432</v>
      </c>
      <c r="P1061" s="68"/>
      <c r="Q1061" s="68" t="s">
        <v>3265</v>
      </c>
      <c r="R1061" s="69">
        <v>0.6</v>
      </c>
      <c r="S1061" s="70">
        <v>130</v>
      </c>
      <c r="T1061" s="70">
        <v>78</v>
      </c>
      <c r="U1061" s="67"/>
      <c r="V1061" s="71"/>
      <c r="W1061" s="171"/>
      <c r="X1061" s="172"/>
      <c r="Y1061" s="176">
        <f t="shared" si="847"/>
        <v>0</v>
      </c>
      <c r="AA1061" s="192"/>
      <c r="AB1061" s="193"/>
    </row>
    <row r="1062" spans="2:28" hidden="1">
      <c r="B1062" s="189">
        <f t="shared" si="839"/>
        <v>0</v>
      </c>
      <c r="C1062" s="189">
        <f t="shared" ca="1" si="840"/>
        <v>0</v>
      </c>
      <c r="D1062" s="189">
        <f t="shared" si="841"/>
        <v>0</v>
      </c>
      <c r="E1062" s="189">
        <f t="shared" ca="1" si="842"/>
        <v>0</v>
      </c>
      <c r="F1062" s="189">
        <f t="shared" si="843"/>
        <v>0</v>
      </c>
      <c r="G1062" s="189" cm="1">
        <f t="array" aca="1" ref="G1062" ca="1">OFFSET(G1062,-1,,,)+1</f>
        <v>1057</v>
      </c>
      <c r="H1062" s="189">
        <f t="shared" si="844"/>
        <v>0</v>
      </c>
      <c r="I1062" s="189">
        <f t="shared" si="845"/>
        <v>0</v>
      </c>
      <c r="J1062" s="179">
        <f t="shared" si="846"/>
        <v>0</v>
      </c>
      <c r="K1062" s="173"/>
      <c r="L1062" s="174" t="str" cm="1">
        <f t="array" aca="1" ref="L1062" ca="1">IF($K1062="",OFFSET(L1062,-1,,,),K1062)</f>
        <v>02.18.01.17</v>
      </c>
      <c r="M1062" s="175" t="str" cm="1">
        <f t="array" aca="1" ref="M1062" ca="1">IF(OR($K1062=0,$K1062=""),OFFSET(M1062,-1,,,),O1062)</f>
        <v>ESPAÇADOR CIRCULAR PARA VIGAS E PILARES 3CM</v>
      </c>
      <c r="N1062" s="67" t="s">
        <v>707</v>
      </c>
      <c r="O1062" s="68" t="s">
        <v>708</v>
      </c>
      <c r="P1062" s="68"/>
      <c r="Q1062" s="68" t="s">
        <v>3260</v>
      </c>
      <c r="R1062" s="69">
        <v>600</v>
      </c>
      <c r="S1062" s="70">
        <v>0.13</v>
      </c>
      <c r="T1062" s="70">
        <v>78</v>
      </c>
      <c r="U1062" s="67" t="s">
        <v>728</v>
      </c>
      <c r="V1062" s="71" t="s">
        <v>3065</v>
      </c>
      <c r="W1062" s="171"/>
      <c r="X1062" s="172"/>
      <c r="Y1062" s="176">
        <f t="shared" si="847"/>
        <v>0</v>
      </c>
      <c r="AA1062" s="192"/>
      <c r="AB1062" s="193"/>
    </row>
    <row r="1063" spans="2:28">
      <c r="B1063" s="189">
        <f>IF(J1063=0,0,U1063)</f>
        <v>0</v>
      </c>
      <c r="C1063" s="189">
        <f ca="1">IF(OR(J1063=0,I1063=0),0,IF(_xlfn.IFNA(MATCH(B1063,OFFSET($B$5,,,$G1063,),),0)&gt;0,0,MAX(OFFSET($C$5,,,$G1063,))+1))</f>
        <v>0</v>
      </c>
      <c r="D1063" s="189">
        <f>IF(J1063=0,0,N1063&amp;"-"&amp;U1063)</f>
        <v>0</v>
      </c>
      <c r="E1063" s="189">
        <f ca="1">IF(OR(J1063=0,I1063=0),0,IF(_xlfn.IFNA(MATCH(D1063,OFFSET($D$5,,,$G1063,),),0)&gt;0,0,_xlfn.MAXIFS(OFFSET($E$5,,,$G1063,),OFFSET($J$5,,,$G1063,),J1063)+1))</f>
        <v>0</v>
      </c>
      <c r="F1063" s="189">
        <f>IF(J1063=0,0,E1063&amp;"-"&amp;N1063)</f>
        <v>0</v>
      </c>
      <c r="G1063" s="189" cm="1">
        <f t="array" aca="1" ref="G1063" ca="1">OFFSET(G1063,-1,,,)+1</f>
        <v>1058</v>
      </c>
      <c r="H1063" s="189">
        <f>IF(OR($K1063=0,$K1063=""),$W1063,0)</f>
        <v>0</v>
      </c>
      <c r="I1063" s="189">
        <f>H1063*R1063</f>
        <v>0</v>
      </c>
      <c r="J1063" s="179">
        <f>IF(AND(I1063&lt;&gt;0,OR(K1063=0,K1063="")),N1063&amp;" - Mapa",0)</f>
        <v>0</v>
      </c>
      <c r="K1063" s="173" t="s">
        <v>3368</v>
      </c>
      <c r="L1063" s="174" t="str" cm="1">
        <f t="array" aca="1" ref="L1063" ca="1">IF($K1063="",OFFSET(L1063,-1,,,),K1063)</f>
        <v>02.18.01.18</v>
      </c>
      <c r="M1063" s="175" t="str" cm="1">
        <f t="array" aca="1" ref="M1063" ca="1">IF(OR($K1063=0,$K1063=""),OFFSET(M1063,-1,,,),O1063)</f>
        <v>CONCRETO FCK 30 MPA SLUMP 12 APLICADO EM PEÇAS ESTRUTURAIS COM BOMBA ESTACIONÁRIA</v>
      </c>
      <c r="N1063" s="67" t="s">
        <v>3884</v>
      </c>
      <c r="O1063" s="68" t="s">
        <v>4376</v>
      </c>
      <c r="P1063" s="68"/>
      <c r="Q1063" s="68" t="s">
        <v>3256</v>
      </c>
      <c r="R1063" s="69">
        <v>19.25</v>
      </c>
      <c r="S1063" s="70">
        <v>476.68950000000001</v>
      </c>
      <c r="T1063" s="70">
        <v>9176.2728750000006</v>
      </c>
      <c r="U1063" s="67"/>
      <c r="V1063" s="71"/>
      <c r="W1063" s="171"/>
      <c r="X1063" s="172"/>
      <c r="Y1063" s="176">
        <f>X1063+W1063</f>
        <v>0</v>
      </c>
      <c r="AA1063" s="192"/>
      <c r="AB1063" s="193"/>
    </row>
    <row r="1064" spans="2:28" hidden="1">
      <c r="B1064" s="189">
        <f t="shared" ref="B1064:B1066" si="848">IF(J1064=0,0,U1064)</f>
        <v>0</v>
      </c>
      <c r="C1064" s="189">
        <f t="shared" ref="C1064:C1066" ca="1" si="849">IF(OR(J1064=0,I1064=0),0,IF(_xlfn.IFNA(MATCH(B1064,OFFSET($B$5,,,$G1064,),),0)&gt;0,0,MAX(OFFSET($C$5,,,$G1064,))+1))</f>
        <v>0</v>
      </c>
      <c r="D1064" s="189">
        <f t="shared" ref="D1064:D1066" si="850">IF(J1064=0,0,N1064&amp;"-"&amp;U1064)</f>
        <v>0</v>
      </c>
      <c r="E1064" s="189">
        <f t="shared" ref="E1064:E1066" ca="1" si="851">IF(OR(J1064=0,I1064=0),0,IF(_xlfn.IFNA(MATCH(D1064,OFFSET($D$5,,,$G1064,),),0)&gt;0,0,_xlfn.MAXIFS(OFFSET($E$5,,,$G1064,),OFFSET($J$5,,,$G1064,),J1064)+1))</f>
        <v>0</v>
      </c>
      <c r="F1064" s="189">
        <f t="shared" ref="F1064:F1066" si="852">IF(J1064=0,0,E1064&amp;"-"&amp;N1064)</f>
        <v>0</v>
      </c>
      <c r="G1064" s="189" cm="1">
        <f t="array" aca="1" ref="G1064" ca="1">OFFSET(G1064,-1,,,)+1</f>
        <v>1059</v>
      </c>
      <c r="H1064" s="189">
        <f t="shared" si="844"/>
        <v>0</v>
      </c>
      <c r="I1064" s="189">
        <f t="shared" ref="I1064:I1066" si="853">H1064*R1064</f>
        <v>0</v>
      </c>
      <c r="J1064" s="179">
        <f t="shared" ref="J1064:J1066" si="854">IF(AND(I1064&lt;&gt;0,OR(K1064=0,K1064="")),N1064&amp;" - Mapa",0)</f>
        <v>0</v>
      </c>
      <c r="K1064" s="173"/>
      <c r="L1064" s="174" t="str" cm="1">
        <f t="array" aca="1" ref="L1064" ca="1">IF($K1064="",OFFSET(L1064,-1,,,),K1064)</f>
        <v>02.18.01.18</v>
      </c>
      <c r="M1064" s="175" t="str" cm="1">
        <f t="array" aca="1" ref="M1064" ca="1">IF(OR($K1064=0,$K1064=""),OFFSET(M1064,-1,,,),O1064)</f>
        <v>CONCRETO FCK 30 MPA SLUMP 12 APLICADO EM PEÇAS ESTRUTURAIS COM BOMBA ESTACIONÁRIA</v>
      </c>
      <c r="N1064" s="67" t="s">
        <v>240</v>
      </c>
      <c r="O1064" s="68" t="s">
        <v>179</v>
      </c>
      <c r="P1064" s="68"/>
      <c r="Q1064" s="68" t="s">
        <v>3255</v>
      </c>
      <c r="R1064" s="69">
        <v>49.857500000000002</v>
      </c>
      <c r="S1064" s="70">
        <v>0.75</v>
      </c>
      <c r="T1064" s="70">
        <v>37.393124999999998</v>
      </c>
      <c r="U1064" s="67" t="s">
        <v>728</v>
      </c>
      <c r="V1064" s="71" t="s">
        <v>3065</v>
      </c>
      <c r="W1064" s="171"/>
      <c r="X1064" s="172"/>
      <c r="Y1064" s="176">
        <f t="shared" ref="Y1064:Y1066" si="855">X1064+W1064</f>
        <v>0</v>
      </c>
      <c r="AA1064" s="192"/>
      <c r="AB1064" s="193"/>
    </row>
    <row r="1065" spans="2:28" hidden="1">
      <c r="B1065" s="189">
        <f t="shared" si="848"/>
        <v>0</v>
      </c>
      <c r="C1065" s="189">
        <f t="shared" ca="1" si="849"/>
        <v>0</v>
      </c>
      <c r="D1065" s="189">
        <f t="shared" si="850"/>
        <v>0</v>
      </c>
      <c r="E1065" s="189">
        <f t="shared" ca="1" si="851"/>
        <v>0</v>
      </c>
      <c r="F1065" s="189">
        <f t="shared" si="852"/>
        <v>0</v>
      </c>
      <c r="G1065" s="189" cm="1">
        <f t="array" aca="1" ref="G1065" ca="1">OFFSET(G1065,-1,,,)+1</f>
        <v>1060</v>
      </c>
      <c r="H1065" s="189">
        <f t="shared" si="844"/>
        <v>0</v>
      </c>
      <c r="I1065" s="189">
        <f t="shared" si="853"/>
        <v>0</v>
      </c>
      <c r="J1065" s="179">
        <f t="shared" si="854"/>
        <v>0</v>
      </c>
      <c r="K1065" s="173"/>
      <c r="L1065" s="174" t="str" cm="1">
        <f t="array" aca="1" ref="L1065" ca="1">IF($K1065="",OFFSET(L1065,-1,,,),K1065)</f>
        <v>02.18.01.18</v>
      </c>
      <c r="M1065" s="175" t="str" cm="1">
        <f t="array" aca="1" ref="M1065" ca="1">IF(OR($K1065=0,$K1065=""),OFFSET(M1065,-1,,,),O1065)</f>
        <v>CONCRETO FCK 30 MPA SLUMP 12 APLICADO EM PEÇAS ESTRUTURAIS COM BOMBA ESTACIONÁRIA</v>
      </c>
      <c r="N1065" s="67" t="s">
        <v>3885</v>
      </c>
      <c r="O1065" s="68" t="s">
        <v>4377</v>
      </c>
      <c r="P1065" s="68"/>
      <c r="Q1065" s="68" t="s">
        <v>3256</v>
      </c>
      <c r="R1065" s="69">
        <v>20.212499999999999</v>
      </c>
      <c r="S1065" s="70">
        <v>452.14</v>
      </c>
      <c r="T1065" s="70">
        <v>9138.8797499999982</v>
      </c>
      <c r="U1065" s="67" t="s">
        <v>728</v>
      </c>
      <c r="V1065" s="71" t="s">
        <v>3065</v>
      </c>
      <c r="W1065" s="171"/>
      <c r="X1065" s="172"/>
      <c r="Y1065" s="176">
        <f t="shared" si="855"/>
        <v>0</v>
      </c>
      <c r="AA1065" s="192"/>
      <c r="AB1065" s="193"/>
    </row>
    <row r="1066" spans="2:28">
      <c r="B1066" s="189">
        <f t="shared" si="848"/>
        <v>0</v>
      </c>
      <c r="C1066" s="189">
        <f t="shared" ca="1" si="849"/>
        <v>0</v>
      </c>
      <c r="D1066" s="189">
        <f t="shared" si="850"/>
        <v>0</v>
      </c>
      <c r="E1066" s="189">
        <f t="shared" ca="1" si="851"/>
        <v>0</v>
      </c>
      <c r="F1066" s="189">
        <f t="shared" si="852"/>
        <v>0</v>
      </c>
      <c r="G1066" s="189" cm="1">
        <f t="array" aca="1" ref="G1066" ca="1">OFFSET(G1066,-1,,,)+1</f>
        <v>1061</v>
      </c>
      <c r="H1066" s="189">
        <f t="shared" si="844"/>
        <v>0</v>
      </c>
      <c r="I1066" s="189">
        <f t="shared" si="853"/>
        <v>0</v>
      </c>
      <c r="J1066" s="179">
        <f t="shared" si="854"/>
        <v>0</v>
      </c>
      <c r="K1066" s="173" t="s">
        <v>3369</v>
      </c>
      <c r="L1066" s="174" t="str" cm="1">
        <f t="array" aca="1" ref="L1066" ca="1">IF($K1066="",OFFSET(L1066,-1,,,),K1066)</f>
        <v>02.18.01.19</v>
      </c>
      <c r="M1066" s="175" t="str" cm="1">
        <f t="array" aca="1" ref="M1066" ca="1">IF(OR($K1066=0,$K1066=""),OFFSET(M1066,-1,,,),O1066)</f>
        <v>EXECUÇÃO DE SERVIÇO DE MONTAGEM E DESMONTAGEM DE FORMA, ARMAÇÃO, LANÇAMENTO E ADENSAMENTO DE CONCRETO</v>
      </c>
      <c r="N1066" s="67" t="s">
        <v>428</v>
      </c>
      <c r="O1066" s="68" t="s">
        <v>4290</v>
      </c>
      <c r="P1066" s="68"/>
      <c r="Q1066" s="68" t="s">
        <v>3256</v>
      </c>
      <c r="R1066" s="69">
        <v>19.25</v>
      </c>
      <c r="S1066" s="70">
        <v>700</v>
      </c>
      <c r="T1066" s="70">
        <v>13475</v>
      </c>
      <c r="U1066" s="67"/>
      <c r="V1066" s="71"/>
      <c r="W1066" s="171"/>
      <c r="X1066" s="172"/>
      <c r="Y1066" s="176">
        <f t="shared" si="855"/>
        <v>0</v>
      </c>
      <c r="AA1066" s="192"/>
      <c r="AB1066" s="193"/>
    </row>
    <row r="1067" spans="2:28" hidden="1">
      <c r="B1067" s="189">
        <f t="shared" si="813"/>
        <v>0</v>
      </c>
      <c r="C1067" s="189">
        <f t="shared" ca="1" si="814"/>
        <v>0</v>
      </c>
      <c r="D1067" s="189">
        <f t="shared" si="815"/>
        <v>0</v>
      </c>
      <c r="E1067" s="189">
        <f t="shared" ca="1" si="816"/>
        <v>0</v>
      </c>
      <c r="F1067" s="189">
        <f t="shared" si="817"/>
        <v>0</v>
      </c>
      <c r="G1067" s="189" cm="1">
        <f t="array" aca="1" ref="G1067" ca="1">OFFSET(G1067,-1,,,)+1</f>
        <v>1062</v>
      </c>
      <c r="H1067" s="189">
        <f t="shared" si="795"/>
        <v>0</v>
      </c>
      <c r="I1067" s="189">
        <f t="shared" si="818"/>
        <v>0</v>
      </c>
      <c r="J1067" s="179">
        <f t="shared" si="819"/>
        <v>0</v>
      </c>
      <c r="K1067" s="173"/>
      <c r="L1067" s="174" t="str" cm="1">
        <f t="array" aca="1" ref="L1067" ca="1">IF($K1067="",OFFSET(L1067,-1,,,),K1067)</f>
        <v>02.18.01.19</v>
      </c>
      <c r="M1067" s="175" t="str" cm="1">
        <f t="array" aca="1" ref="M1067" ca="1">IF(OR($K1067=0,$K1067=""),OFFSET(M1067,-1,,,),O1067)</f>
        <v>EXECUÇÃO DE SERVIÇO DE MONTAGEM E DESMONTAGEM DE FORMA, ARMAÇÃO, LANÇAMENTO E ADENSAMENTO DE CONCRETO</v>
      </c>
      <c r="N1067" s="67" t="s">
        <v>429</v>
      </c>
      <c r="O1067" s="68" t="s">
        <v>430</v>
      </c>
      <c r="P1067" s="68"/>
      <c r="Q1067" s="68" t="s">
        <v>3256</v>
      </c>
      <c r="R1067" s="69">
        <v>19.25</v>
      </c>
      <c r="S1067" s="70">
        <v>700</v>
      </c>
      <c r="T1067" s="70">
        <v>13475</v>
      </c>
      <c r="U1067" s="67" t="s">
        <v>728</v>
      </c>
      <c r="V1067" s="71" t="s">
        <v>3065</v>
      </c>
      <c r="W1067" s="171"/>
      <c r="X1067" s="172"/>
      <c r="Y1067" s="176">
        <f t="shared" si="829"/>
        <v>0</v>
      </c>
      <c r="AA1067" s="192"/>
      <c r="AB1067" s="193"/>
    </row>
    <row r="1068" spans="2:28">
      <c r="B1068" s="189">
        <f t="shared" si="813"/>
        <v>0</v>
      </c>
      <c r="C1068" s="189">
        <f t="shared" ca="1" si="814"/>
        <v>0</v>
      </c>
      <c r="D1068" s="189">
        <f t="shared" si="815"/>
        <v>0</v>
      </c>
      <c r="E1068" s="189">
        <f t="shared" ca="1" si="816"/>
        <v>0</v>
      </c>
      <c r="F1068" s="189">
        <f t="shared" si="817"/>
        <v>0</v>
      </c>
      <c r="G1068" s="189" cm="1">
        <f t="array" aca="1" ref="G1068" ca="1">OFFSET(G1068,-1,,,)+1</f>
        <v>1063</v>
      </c>
      <c r="H1068" s="189">
        <f t="shared" si="795"/>
        <v>0</v>
      </c>
      <c r="I1068" s="189">
        <f t="shared" si="818"/>
        <v>0</v>
      </c>
      <c r="J1068" s="179">
        <f t="shared" si="819"/>
        <v>0</v>
      </c>
      <c r="K1068" s="173" t="s">
        <v>3370</v>
      </c>
      <c r="L1068" s="174" t="str" cm="1">
        <f t="array" aca="1" ref="L1068" ca="1">IF($K1068="",OFFSET(L1068,-1,,,),K1068)</f>
        <v>02.18.01.20</v>
      </c>
      <c r="M1068" s="175" t="str" cm="1">
        <f t="array" aca="1" ref="M1068" ca="1">IF(OR($K1068=0,$K1068=""),OFFSET(M1068,-1,,,),O1068)</f>
        <v>IMPERMEABILIZAÇÃO COM TINTA ASFÁLTICA - CINTAMENTO</v>
      </c>
      <c r="N1068" s="67" t="s">
        <v>431</v>
      </c>
      <c r="O1068" s="68" t="s">
        <v>4433</v>
      </c>
      <c r="P1068" s="68"/>
      <c r="Q1068" s="68" t="s">
        <v>3258</v>
      </c>
      <c r="R1068" s="69">
        <v>176.44</v>
      </c>
      <c r="S1068" s="70">
        <v>16.8</v>
      </c>
      <c r="T1068" s="70">
        <v>2964.192</v>
      </c>
      <c r="U1068" s="67"/>
      <c r="V1068" s="71"/>
      <c r="W1068" s="171"/>
      <c r="X1068" s="172"/>
      <c r="Y1068" s="176">
        <f t="shared" si="829"/>
        <v>0</v>
      </c>
      <c r="AA1068" s="192"/>
      <c r="AB1068" s="193"/>
    </row>
    <row r="1069" spans="2:28" hidden="1">
      <c r="B1069" s="189">
        <f t="shared" si="813"/>
        <v>0</v>
      </c>
      <c r="C1069" s="189">
        <f t="shared" ca="1" si="814"/>
        <v>0</v>
      </c>
      <c r="D1069" s="189">
        <f t="shared" si="815"/>
        <v>0</v>
      </c>
      <c r="E1069" s="189">
        <f t="shared" ca="1" si="816"/>
        <v>0</v>
      </c>
      <c r="F1069" s="189">
        <f t="shared" si="817"/>
        <v>0</v>
      </c>
      <c r="G1069" s="189" cm="1">
        <f t="array" aca="1" ref="G1069" ca="1">OFFSET(G1069,-1,,,)+1</f>
        <v>1064</v>
      </c>
      <c r="H1069" s="189">
        <f t="shared" si="795"/>
        <v>0</v>
      </c>
      <c r="I1069" s="189">
        <f t="shared" si="818"/>
        <v>0</v>
      </c>
      <c r="J1069" s="179">
        <f t="shared" si="819"/>
        <v>0</v>
      </c>
      <c r="K1069" s="173"/>
      <c r="L1069" s="174" t="str" cm="1">
        <f t="array" aca="1" ref="L1069" ca="1">IF($K1069="",OFFSET(L1069,-1,,,),K1069)</f>
        <v>02.18.01.20</v>
      </c>
      <c r="M1069" s="175" t="str" cm="1">
        <f t="array" aca="1" ref="M1069" ca="1">IF(OR($K1069=0,$K1069=""),OFFSET(M1069,-1,,,),O1069)</f>
        <v>IMPERMEABILIZAÇÃO COM TINTA ASFÁLTICA - CINTAMENTO</v>
      </c>
      <c r="N1069" s="67" t="s">
        <v>432</v>
      </c>
      <c r="O1069" s="68" t="s">
        <v>433</v>
      </c>
      <c r="P1069" s="68"/>
      <c r="Q1069" s="68" t="s">
        <v>3254</v>
      </c>
      <c r="R1069" s="69">
        <v>97.042000000000002</v>
      </c>
      <c r="S1069" s="70">
        <v>9</v>
      </c>
      <c r="T1069" s="70">
        <v>873.37800000000004</v>
      </c>
      <c r="U1069" s="67" t="s">
        <v>728</v>
      </c>
      <c r="V1069" s="71" t="s">
        <v>3065</v>
      </c>
      <c r="W1069" s="171"/>
      <c r="X1069" s="172"/>
      <c r="Y1069" s="176">
        <f t="shared" si="829"/>
        <v>0</v>
      </c>
      <c r="AA1069" s="192"/>
      <c r="AB1069" s="193"/>
    </row>
    <row r="1070" spans="2:28" hidden="1">
      <c r="B1070" s="189">
        <f t="shared" si="813"/>
        <v>0</v>
      </c>
      <c r="C1070" s="189">
        <f t="shared" ca="1" si="814"/>
        <v>0</v>
      </c>
      <c r="D1070" s="189">
        <f t="shared" si="815"/>
        <v>0</v>
      </c>
      <c r="E1070" s="189">
        <f t="shared" ca="1" si="816"/>
        <v>0</v>
      </c>
      <c r="F1070" s="189">
        <f t="shared" si="817"/>
        <v>0</v>
      </c>
      <c r="G1070" s="189" cm="1">
        <f t="array" aca="1" ref="G1070" ca="1">OFFSET(G1070,-1,,,)+1</f>
        <v>1065</v>
      </c>
      <c r="H1070" s="189">
        <f t="shared" si="795"/>
        <v>0</v>
      </c>
      <c r="I1070" s="189">
        <f t="shared" si="818"/>
        <v>0</v>
      </c>
      <c r="J1070" s="179">
        <f t="shared" si="819"/>
        <v>0</v>
      </c>
      <c r="K1070" s="173"/>
      <c r="L1070" s="174" t="str" cm="1">
        <f t="array" aca="1" ref="L1070" ca="1">IF($K1070="",OFFSET(L1070,-1,,,),K1070)</f>
        <v>02.18.01.20</v>
      </c>
      <c r="M1070" s="175" t="str" cm="1">
        <f t="array" aca="1" ref="M1070" ca="1">IF(OR($K1070=0,$K1070=""),OFFSET(M1070,-1,,,),O1070)</f>
        <v>IMPERMEABILIZAÇÃO COM TINTA ASFÁLTICA - CINTAMENTO</v>
      </c>
      <c r="N1070" s="67" t="s">
        <v>434</v>
      </c>
      <c r="O1070" s="68" t="s">
        <v>435</v>
      </c>
      <c r="P1070" s="68"/>
      <c r="Q1070" s="68" t="s">
        <v>3258</v>
      </c>
      <c r="R1070" s="69">
        <v>176.44</v>
      </c>
      <c r="S1070" s="70">
        <v>11.85</v>
      </c>
      <c r="T1070" s="70">
        <v>2090.8139999999999</v>
      </c>
      <c r="U1070" s="67" t="s">
        <v>728</v>
      </c>
      <c r="V1070" s="71" t="s">
        <v>3065</v>
      </c>
      <c r="W1070" s="171"/>
      <c r="X1070" s="172"/>
      <c r="Y1070" s="176">
        <f t="shared" si="829"/>
        <v>0</v>
      </c>
      <c r="AA1070" s="192"/>
      <c r="AB1070" s="193"/>
    </row>
    <row r="1071" spans="2:28">
      <c r="B1071" s="189">
        <f t="shared" si="813"/>
        <v>0</v>
      </c>
      <c r="C1071" s="189">
        <f t="shared" ca="1" si="814"/>
        <v>0</v>
      </c>
      <c r="D1071" s="189">
        <f t="shared" si="815"/>
        <v>0</v>
      </c>
      <c r="E1071" s="189">
        <f t="shared" ca="1" si="816"/>
        <v>0</v>
      </c>
      <c r="F1071" s="189">
        <f t="shared" si="817"/>
        <v>0</v>
      </c>
      <c r="G1071" s="189" cm="1">
        <f t="array" aca="1" ref="G1071" ca="1">OFFSET(G1071,-1,,,)+1</f>
        <v>1066</v>
      </c>
      <c r="H1071" s="189">
        <f t="shared" si="795"/>
        <v>0</v>
      </c>
      <c r="I1071" s="189">
        <f t="shared" si="818"/>
        <v>0</v>
      </c>
      <c r="J1071" s="179">
        <f t="shared" si="819"/>
        <v>0</v>
      </c>
      <c r="K1071" s="173" t="s">
        <v>3371</v>
      </c>
      <c r="L1071" s="174" t="str" cm="1">
        <f t="array" aca="1" ref="L1071" ca="1">IF($K1071="",OFFSET(L1071,-1,,,),K1071)</f>
        <v>02.18.01.21</v>
      </c>
      <c r="M1071" s="175" t="str" cm="1">
        <f t="array" aca="1" ref="M1071" ca="1">IF(OR($K1071=0,$K1071=""),OFFSET(M1071,-1,,,),O1071)</f>
        <v>EXECUÇÃO DE SERVIÇO DE REATERRO MANUAL DE BALDRAMES E BLOCOS DE FUNDAÇÃO</v>
      </c>
      <c r="N1071" s="67" t="s">
        <v>436</v>
      </c>
      <c r="O1071" s="68" t="s">
        <v>4434</v>
      </c>
      <c r="P1071" s="68"/>
      <c r="Q1071" s="68" t="s">
        <v>3256</v>
      </c>
      <c r="R1071" s="69">
        <v>28.87</v>
      </c>
      <c r="S1071" s="70">
        <v>25</v>
      </c>
      <c r="T1071" s="70">
        <v>721.75</v>
      </c>
      <c r="U1071" s="67"/>
      <c r="V1071" s="71"/>
      <c r="W1071" s="171"/>
      <c r="X1071" s="172"/>
      <c r="Y1071" s="176">
        <f t="shared" si="829"/>
        <v>0</v>
      </c>
      <c r="AA1071" s="192"/>
      <c r="AB1071" s="193"/>
    </row>
    <row r="1072" spans="2:28" hidden="1">
      <c r="B1072" s="189">
        <f t="shared" si="813"/>
        <v>0</v>
      </c>
      <c r="C1072" s="189">
        <f t="shared" ca="1" si="814"/>
        <v>0</v>
      </c>
      <c r="D1072" s="189">
        <f t="shared" si="815"/>
        <v>0</v>
      </c>
      <c r="E1072" s="189">
        <f t="shared" ca="1" si="816"/>
        <v>0</v>
      </c>
      <c r="F1072" s="189">
        <f t="shared" si="817"/>
        <v>0</v>
      </c>
      <c r="G1072" s="189" cm="1">
        <f t="array" aca="1" ref="G1072" ca="1">OFFSET(G1072,-1,,,)+1</f>
        <v>1067</v>
      </c>
      <c r="H1072" s="189">
        <f t="shared" si="795"/>
        <v>0</v>
      </c>
      <c r="I1072" s="189">
        <f t="shared" si="818"/>
        <v>0</v>
      </c>
      <c r="J1072" s="179">
        <f t="shared" si="819"/>
        <v>0</v>
      </c>
      <c r="K1072" s="173"/>
      <c r="L1072" s="174" t="str" cm="1">
        <f t="array" aca="1" ref="L1072" ca="1">IF($K1072="",OFFSET(L1072,-1,,,),K1072)</f>
        <v>02.18.01.21</v>
      </c>
      <c r="M1072" s="175" t="str" cm="1">
        <f t="array" aca="1" ref="M1072" ca="1">IF(OR($K1072=0,$K1072=""),OFFSET(M1072,-1,,,),O1072)</f>
        <v>EXECUÇÃO DE SERVIÇO DE REATERRO MANUAL DE BALDRAMES E BLOCOS DE FUNDAÇÃO</v>
      </c>
      <c r="N1072" s="67" t="s">
        <v>437</v>
      </c>
      <c r="O1072" s="68" t="s">
        <v>438</v>
      </c>
      <c r="P1072" s="68"/>
      <c r="Q1072" s="68" t="s">
        <v>3256</v>
      </c>
      <c r="R1072" s="69">
        <v>28.87</v>
      </c>
      <c r="S1072" s="70">
        <v>25</v>
      </c>
      <c r="T1072" s="70">
        <v>721.75</v>
      </c>
      <c r="U1072" s="67" t="s">
        <v>728</v>
      </c>
      <c r="V1072" s="71" t="s">
        <v>3065</v>
      </c>
      <c r="W1072" s="171"/>
      <c r="X1072" s="172"/>
      <c r="Y1072" s="176">
        <f t="shared" si="829"/>
        <v>0</v>
      </c>
      <c r="AA1072" s="192"/>
      <c r="AB1072" s="193"/>
    </row>
    <row r="1073" spans="2:28">
      <c r="B1073" s="189">
        <f>IF(J1073=0,0,U1073)</f>
        <v>0</v>
      </c>
      <c r="C1073" s="189">
        <f ca="1">IF(OR(J1073=0,I1073=0),0,IF(_xlfn.IFNA(MATCH(B1073,OFFSET($B$5,,,$G1073,),),0)&gt;0,0,MAX(OFFSET($C$5,,,$G1073,))+1))</f>
        <v>0</v>
      </c>
      <c r="D1073" s="189">
        <f>IF(J1073=0,0,N1073&amp;"-"&amp;U1073)</f>
        <v>0</v>
      </c>
      <c r="E1073" s="189">
        <f ca="1">IF(OR(J1073=0,I1073=0),0,IF(_xlfn.IFNA(MATCH(D1073,OFFSET($D$5,,,$G1073,),),0)&gt;0,0,_xlfn.MAXIFS(OFFSET($E$5,,,$G1073,),OFFSET($J$5,,,$G1073,),J1073)+1))</f>
        <v>0</v>
      </c>
      <c r="F1073" s="189">
        <f>IF(J1073=0,0,E1073&amp;"-"&amp;N1073)</f>
        <v>0</v>
      </c>
      <c r="G1073" s="189" cm="1">
        <f t="array" aca="1" ref="G1073" ca="1">OFFSET(G1073,-1,,,)+1</f>
        <v>1068</v>
      </c>
      <c r="H1073" s="189">
        <f>IF(OR($K1073=0,$K1073=""),$W1073,0)</f>
        <v>0</v>
      </c>
      <c r="I1073" s="189">
        <f>H1073*R1073</f>
        <v>0</v>
      </c>
      <c r="J1073" s="179">
        <f>IF(AND(I1073&lt;&gt;0,OR(K1073=0,K1073="")),N1073&amp;" - Mapa",0)</f>
        <v>0</v>
      </c>
      <c r="K1073" s="173" t="s">
        <v>3372</v>
      </c>
      <c r="L1073" s="174" t="str" cm="1">
        <f t="array" aca="1" ref="L1073" ca="1">IF($K1073="",OFFSET(L1073,-1,,,),K1073)</f>
        <v>02.18.01.22</v>
      </c>
      <c r="M1073" s="175" t="str" cm="1">
        <f t="array" aca="1" ref="M1073" ca="1">IF(OR($K1073=0,$K1073=""),OFFSET(M1073,-1,,,),O1073)</f>
        <v>MURO DE ARRIMO ATÉ 1,00M - ALVENARIA (LARG.: 19CM)</v>
      </c>
      <c r="N1073" s="67" t="s">
        <v>3927</v>
      </c>
      <c r="O1073" s="68" t="s">
        <v>4449</v>
      </c>
      <c r="P1073" s="68"/>
      <c r="Q1073" s="68" t="s">
        <v>3253</v>
      </c>
      <c r="R1073" s="69">
        <v>124.53</v>
      </c>
      <c r="S1073" s="70">
        <v>649.29309999999998</v>
      </c>
      <c r="T1073" s="70">
        <v>80856.469742999994</v>
      </c>
      <c r="U1073" s="67"/>
      <c r="V1073" s="71"/>
      <c r="W1073" s="171"/>
      <c r="X1073" s="172"/>
      <c r="Y1073" s="176">
        <f>X1073+W1073</f>
        <v>0</v>
      </c>
      <c r="AA1073" s="192"/>
      <c r="AB1073" s="193"/>
    </row>
    <row r="1074" spans="2:28" hidden="1">
      <c r="B1074" s="189">
        <f t="shared" ref="B1074:B1077" si="856">IF(J1074=0,0,U1074)</f>
        <v>0</v>
      </c>
      <c r="C1074" s="189">
        <f t="shared" ref="C1074:C1077" ca="1" si="857">IF(OR(J1074=0,I1074=0),0,IF(_xlfn.IFNA(MATCH(B1074,OFFSET($B$5,,,$G1074,),),0)&gt;0,0,MAX(OFFSET($C$5,,,$G1074,))+1))</f>
        <v>0</v>
      </c>
      <c r="D1074" s="189">
        <f t="shared" ref="D1074:D1077" si="858">IF(J1074=0,0,N1074&amp;"-"&amp;U1074)</f>
        <v>0</v>
      </c>
      <c r="E1074" s="189">
        <f t="shared" ref="E1074:E1077" ca="1" si="859">IF(OR(J1074=0,I1074=0),0,IF(_xlfn.IFNA(MATCH(D1074,OFFSET($D$5,,,$G1074,),),0)&gt;0,0,_xlfn.MAXIFS(OFFSET($E$5,,,$G1074,),OFFSET($J$5,,,$G1074,),J1074)+1))</f>
        <v>0</v>
      </c>
      <c r="F1074" s="189">
        <f t="shared" ref="F1074:F1077" si="860">IF(J1074=0,0,E1074&amp;"-"&amp;N1074)</f>
        <v>0</v>
      </c>
      <c r="G1074" s="189" cm="1">
        <f t="array" aca="1" ref="G1074" ca="1">OFFSET(G1074,-1,,,)+1</f>
        <v>1069</v>
      </c>
      <c r="H1074" s="189">
        <f t="shared" ref="H1074:H1081" si="861">IF(OR($K1074=0,$K1074=""),$W1074,0)</f>
        <v>0</v>
      </c>
      <c r="I1074" s="189">
        <f t="shared" ref="I1074:I1077" si="862">H1074*R1074</f>
        <v>0</v>
      </c>
      <c r="J1074" s="179">
        <f t="shared" ref="J1074:J1077" si="863">IF(AND(I1074&lt;&gt;0,OR(K1074=0,K1074="")),N1074&amp;" - Mapa",0)</f>
        <v>0</v>
      </c>
      <c r="K1074" s="173"/>
      <c r="L1074" s="174" t="str" cm="1">
        <f t="array" aca="1" ref="L1074" ca="1">IF($K1074="",OFFSET(L1074,-1,,,),K1074)</f>
        <v>02.18.01.22</v>
      </c>
      <c r="M1074" s="175" t="str" cm="1">
        <f t="array" aca="1" ref="M1074" ca="1">IF(OR($K1074=0,$K1074=""),OFFSET(M1074,-1,,,),O1074)</f>
        <v>MURO DE ARRIMO ATÉ 1,00M - ALVENARIA (LARG.: 19CM)</v>
      </c>
      <c r="N1074" s="67" t="s">
        <v>452</v>
      </c>
      <c r="O1074" s="68" t="s">
        <v>453</v>
      </c>
      <c r="P1074" s="68"/>
      <c r="Q1074" s="68" t="s">
        <v>3255</v>
      </c>
      <c r="R1074" s="69"/>
      <c r="S1074" s="70"/>
      <c r="T1074" s="70">
        <v>0</v>
      </c>
      <c r="U1074" s="67" t="s">
        <v>728</v>
      </c>
      <c r="V1074" s="71" t="s">
        <v>3065</v>
      </c>
      <c r="W1074" s="171"/>
      <c r="X1074" s="172"/>
      <c r="Y1074" s="176">
        <f t="shared" ref="Y1074:Y1077" si="864">X1074+W1074</f>
        <v>0</v>
      </c>
      <c r="AA1074" s="192"/>
      <c r="AB1074" s="193"/>
    </row>
    <row r="1075" spans="2:28" hidden="1">
      <c r="B1075" s="189">
        <f t="shared" si="856"/>
        <v>0</v>
      </c>
      <c r="C1075" s="189">
        <f t="shared" ca="1" si="857"/>
        <v>0</v>
      </c>
      <c r="D1075" s="189">
        <f t="shared" si="858"/>
        <v>0</v>
      </c>
      <c r="E1075" s="189">
        <f t="shared" ca="1" si="859"/>
        <v>0</v>
      </c>
      <c r="F1075" s="189">
        <f t="shared" si="860"/>
        <v>0</v>
      </c>
      <c r="G1075" s="189" cm="1">
        <f t="array" aca="1" ref="G1075" ca="1">OFFSET(G1075,-1,,,)+1</f>
        <v>1070</v>
      </c>
      <c r="H1075" s="189">
        <f t="shared" si="861"/>
        <v>0</v>
      </c>
      <c r="I1075" s="189">
        <f t="shared" si="862"/>
        <v>0</v>
      </c>
      <c r="J1075" s="179">
        <f t="shared" si="863"/>
        <v>0</v>
      </c>
      <c r="K1075" s="173"/>
      <c r="L1075" s="174" t="str" cm="1">
        <f t="array" aca="1" ref="L1075" ca="1">IF($K1075="",OFFSET(L1075,-1,,,),K1075)</f>
        <v>02.18.01.22</v>
      </c>
      <c r="M1075" s="175" t="str" cm="1">
        <f t="array" aca="1" ref="M1075" ca="1">IF(OR($K1075=0,$K1075=""),OFFSET(M1075,-1,,,),O1075)</f>
        <v>MURO DE ARRIMO ATÉ 1,00M - ALVENARIA (LARG.: 19CM)</v>
      </c>
      <c r="N1075" s="67" t="s">
        <v>306</v>
      </c>
      <c r="O1075" s="68" t="s">
        <v>307</v>
      </c>
      <c r="P1075" s="68"/>
      <c r="Q1075" s="68" t="s">
        <v>3255</v>
      </c>
      <c r="R1075" s="69">
        <v>4.9812000000000003</v>
      </c>
      <c r="S1075" s="70">
        <v>11.000000000000002</v>
      </c>
      <c r="T1075" s="70">
        <v>54.793200000000013</v>
      </c>
      <c r="U1075" s="67" t="s">
        <v>728</v>
      </c>
      <c r="V1075" s="71" t="s">
        <v>3065</v>
      </c>
      <c r="W1075" s="171"/>
      <c r="X1075" s="172"/>
      <c r="Y1075" s="176">
        <f t="shared" si="864"/>
        <v>0</v>
      </c>
      <c r="AA1075" s="192"/>
      <c r="AB1075" s="193"/>
    </row>
    <row r="1076" spans="2:28" hidden="1">
      <c r="B1076" s="189">
        <f t="shared" si="856"/>
        <v>0</v>
      </c>
      <c r="C1076" s="189">
        <f t="shared" ca="1" si="857"/>
        <v>0</v>
      </c>
      <c r="D1076" s="189">
        <f t="shared" si="858"/>
        <v>0</v>
      </c>
      <c r="E1076" s="189">
        <f t="shared" ca="1" si="859"/>
        <v>0</v>
      </c>
      <c r="F1076" s="189">
        <f t="shared" si="860"/>
        <v>0</v>
      </c>
      <c r="G1076" s="189" cm="1">
        <f t="array" aca="1" ref="G1076" ca="1">OFFSET(G1076,-1,,,)+1</f>
        <v>1071</v>
      </c>
      <c r="H1076" s="189">
        <f t="shared" si="861"/>
        <v>0</v>
      </c>
      <c r="I1076" s="189">
        <f t="shared" si="862"/>
        <v>0</v>
      </c>
      <c r="J1076" s="179">
        <f t="shared" si="863"/>
        <v>0</v>
      </c>
      <c r="K1076" s="173"/>
      <c r="L1076" s="174" t="str" cm="1">
        <f t="array" aca="1" ref="L1076" ca="1">IF($K1076="",OFFSET(L1076,-1,,,),K1076)</f>
        <v>02.18.01.22</v>
      </c>
      <c r="M1076" s="175" t="str" cm="1">
        <f t="array" aca="1" ref="M1076" ca="1">IF(OR($K1076=0,$K1076=""),OFFSET(M1076,-1,,,),O1076)</f>
        <v>MURO DE ARRIMO ATÉ 1,00M - ALVENARIA (LARG.: 19CM)</v>
      </c>
      <c r="N1076" s="67" t="s">
        <v>401</v>
      </c>
      <c r="O1076" s="68" t="s">
        <v>402</v>
      </c>
      <c r="P1076" s="68"/>
      <c r="Q1076" s="68" t="s">
        <v>3255</v>
      </c>
      <c r="R1076" s="69">
        <v>503.10120000000001</v>
      </c>
      <c r="S1076" s="70">
        <v>6.0000000000000009</v>
      </c>
      <c r="T1076" s="70">
        <v>3018.6072000000004</v>
      </c>
      <c r="U1076" s="67" t="s">
        <v>728</v>
      </c>
      <c r="V1076" s="71" t="s">
        <v>3065</v>
      </c>
      <c r="W1076" s="171"/>
      <c r="X1076" s="172"/>
      <c r="Y1076" s="176">
        <f t="shared" si="864"/>
        <v>0</v>
      </c>
      <c r="AA1076" s="192"/>
      <c r="AB1076" s="193"/>
    </row>
    <row r="1077" spans="2:28" hidden="1">
      <c r="B1077" s="189">
        <f t="shared" si="856"/>
        <v>0</v>
      </c>
      <c r="C1077" s="189">
        <f t="shared" ca="1" si="857"/>
        <v>0</v>
      </c>
      <c r="D1077" s="189">
        <f t="shared" si="858"/>
        <v>0</v>
      </c>
      <c r="E1077" s="189">
        <f t="shared" ca="1" si="859"/>
        <v>0</v>
      </c>
      <c r="F1077" s="189">
        <f t="shared" si="860"/>
        <v>0</v>
      </c>
      <c r="G1077" s="189" cm="1">
        <f t="array" aca="1" ref="G1077" ca="1">OFFSET(G1077,-1,,,)+1</f>
        <v>1072</v>
      </c>
      <c r="H1077" s="189">
        <f t="shared" si="861"/>
        <v>0</v>
      </c>
      <c r="I1077" s="189">
        <f t="shared" si="862"/>
        <v>0</v>
      </c>
      <c r="J1077" s="179">
        <f t="shared" si="863"/>
        <v>0</v>
      </c>
      <c r="K1077" s="173"/>
      <c r="L1077" s="174" t="str" cm="1">
        <f t="array" aca="1" ref="L1077" ca="1">IF($K1077="",OFFSET(L1077,-1,,,),K1077)</f>
        <v>02.18.01.22</v>
      </c>
      <c r="M1077" s="175" t="str" cm="1">
        <f t="array" aca="1" ref="M1077" ca="1">IF(OR($K1077=0,$K1077=""),OFFSET(M1077,-1,,,),O1077)</f>
        <v>MURO DE ARRIMO ATÉ 1,00M - ALVENARIA (LARG.: 19CM)</v>
      </c>
      <c r="N1077" s="67" t="s">
        <v>405</v>
      </c>
      <c r="O1077" s="68" t="s">
        <v>406</v>
      </c>
      <c r="P1077" s="68"/>
      <c r="Q1077" s="68" t="s">
        <v>3255</v>
      </c>
      <c r="R1077" s="69">
        <v>503.10120000000001</v>
      </c>
      <c r="S1077" s="70">
        <v>0.70000000000000007</v>
      </c>
      <c r="T1077" s="70">
        <v>352.17084000000006</v>
      </c>
      <c r="U1077" s="67" t="s">
        <v>728</v>
      </c>
      <c r="V1077" s="71" t="s">
        <v>3065</v>
      </c>
      <c r="W1077" s="171"/>
      <c r="X1077" s="172"/>
      <c r="Y1077" s="176">
        <f t="shared" si="864"/>
        <v>0</v>
      </c>
      <c r="AA1077" s="192"/>
      <c r="AB1077" s="193"/>
    </row>
    <row r="1078" spans="2:28" hidden="1">
      <c r="B1078" s="189">
        <f>IF(J1078=0,0,U1078)</f>
        <v>0</v>
      </c>
      <c r="C1078" s="189">
        <f ca="1">IF(OR(J1078=0,I1078=0),0,IF(_xlfn.IFNA(MATCH(B1078,OFFSET($B$5,,,$G1078,),),0)&gt;0,0,MAX(OFFSET($C$5,,,$G1078,))+1))</f>
        <v>0</v>
      </c>
      <c r="D1078" s="189">
        <f>IF(J1078=0,0,N1078&amp;"-"&amp;U1078)</f>
        <v>0</v>
      </c>
      <c r="E1078" s="189">
        <f ca="1">IF(OR(J1078=0,I1078=0),0,IF(_xlfn.IFNA(MATCH(D1078,OFFSET($D$5,,,$G1078,),),0)&gt;0,0,_xlfn.MAXIFS(OFFSET($E$5,,,$G1078,),OFFSET($J$5,,,$G1078,),J1078)+1))</f>
        <v>0</v>
      </c>
      <c r="F1078" s="189">
        <f>IF(J1078=0,0,E1078&amp;"-"&amp;N1078)</f>
        <v>0</v>
      </c>
      <c r="G1078" s="189" cm="1">
        <f t="array" aca="1" ref="G1078" ca="1">OFFSET(G1078,-1,,,)+1</f>
        <v>1073</v>
      </c>
      <c r="H1078" s="189">
        <f>IF(OR($K1078=0,$K1078=""),$W1078,0)</f>
        <v>0</v>
      </c>
      <c r="I1078" s="189">
        <f>H1078*R1078</f>
        <v>0</v>
      </c>
      <c r="J1078" s="179">
        <f>IF(AND(I1078&lt;&gt;0,OR(K1078=0,K1078="")),N1078&amp;" - Mapa",0)</f>
        <v>0</v>
      </c>
      <c r="K1078" s="173"/>
      <c r="L1078" s="174" t="str" cm="1">
        <f t="array" aca="1" ref="L1078" ca="1">IF($K1078="",OFFSET(L1078,-1,,,),K1078)</f>
        <v>02.18.01.22</v>
      </c>
      <c r="M1078" s="175" t="str" cm="1">
        <f t="array" aca="1" ref="M1078" ca="1">IF(OR($K1078=0,$K1078=""),OFFSET(M1078,-1,,,),O1078)</f>
        <v>MURO DE ARRIMO ATÉ 1,00M - ALVENARIA (LARG.: 19CM)</v>
      </c>
      <c r="N1078" s="67" t="s">
        <v>2856</v>
      </c>
      <c r="O1078" s="68" t="s">
        <v>3066</v>
      </c>
      <c r="P1078" s="68"/>
      <c r="Q1078" s="68" t="s">
        <v>3253</v>
      </c>
      <c r="R1078" s="69"/>
      <c r="S1078" s="70"/>
      <c r="T1078" s="70">
        <v>0</v>
      </c>
      <c r="U1078" s="67" t="s">
        <v>728</v>
      </c>
      <c r="V1078" s="71" t="s">
        <v>3065</v>
      </c>
      <c r="W1078" s="171"/>
      <c r="X1078" s="172"/>
      <c r="Y1078" s="176">
        <f>X1078+W1078</f>
        <v>0</v>
      </c>
      <c r="AA1078" s="192"/>
      <c r="AB1078" s="193"/>
    </row>
    <row r="1079" spans="2:28" hidden="1">
      <c r="B1079" s="189">
        <f t="shared" ref="B1079:B1081" si="865">IF(J1079=0,0,U1079)</f>
        <v>0</v>
      </c>
      <c r="C1079" s="189">
        <f t="shared" ref="C1079:C1081" ca="1" si="866">IF(OR(J1079=0,I1079=0),0,IF(_xlfn.IFNA(MATCH(B1079,OFFSET($B$5,,,$G1079,),),0)&gt;0,0,MAX(OFFSET($C$5,,,$G1079,))+1))</f>
        <v>0</v>
      </c>
      <c r="D1079" s="189">
        <f t="shared" ref="D1079:D1081" si="867">IF(J1079=0,0,N1079&amp;"-"&amp;U1079)</f>
        <v>0</v>
      </c>
      <c r="E1079" s="189">
        <f t="shared" ref="E1079:E1081" ca="1" si="868">IF(OR(J1079=0,I1079=0),0,IF(_xlfn.IFNA(MATCH(D1079,OFFSET($D$5,,,$G1079,),),0)&gt;0,0,_xlfn.MAXIFS(OFFSET($E$5,,,$G1079,),OFFSET($J$5,,,$G1079,),J1079)+1))</f>
        <v>0</v>
      </c>
      <c r="F1079" s="189">
        <f t="shared" ref="F1079:F1081" si="869">IF(J1079=0,0,E1079&amp;"-"&amp;N1079)</f>
        <v>0</v>
      </c>
      <c r="G1079" s="189" cm="1">
        <f t="array" aca="1" ref="G1079" ca="1">OFFSET(G1079,-1,,,)+1</f>
        <v>1074</v>
      </c>
      <c r="H1079" s="189">
        <f t="shared" si="861"/>
        <v>0</v>
      </c>
      <c r="I1079" s="189">
        <f t="shared" ref="I1079:I1081" si="870">H1079*R1079</f>
        <v>0</v>
      </c>
      <c r="J1079" s="179">
        <f t="shared" ref="J1079:J1081" si="871">IF(AND(I1079&lt;&gt;0,OR(K1079=0,K1079="")),N1079&amp;" - Mapa",0)</f>
        <v>0</v>
      </c>
      <c r="K1079" s="173"/>
      <c r="L1079" s="174" t="str" cm="1">
        <f t="array" aca="1" ref="L1079" ca="1">IF($K1079="",OFFSET(L1079,-1,,,),K1079)</f>
        <v>02.18.01.22</v>
      </c>
      <c r="M1079" s="175" t="str" cm="1">
        <f t="array" aca="1" ref="M1079" ca="1">IF(OR($K1079=0,$K1079=""),OFFSET(M1079,-1,,,),O1079)</f>
        <v>MURO DE ARRIMO ATÉ 1,00M - ALVENARIA (LARG.: 19CM)</v>
      </c>
      <c r="N1079" s="67" t="s">
        <v>182</v>
      </c>
      <c r="O1079" s="68" t="s">
        <v>183</v>
      </c>
      <c r="P1079" s="68"/>
      <c r="Q1079" s="68" t="s">
        <v>3256</v>
      </c>
      <c r="R1079" s="69">
        <v>9.9624000000000006</v>
      </c>
      <c r="S1079" s="70">
        <v>140</v>
      </c>
      <c r="T1079" s="70">
        <v>1394.7360000000001</v>
      </c>
      <c r="U1079" s="67" t="s">
        <v>728</v>
      </c>
      <c r="V1079" s="71" t="s">
        <v>3065</v>
      </c>
      <c r="W1079" s="171"/>
      <c r="X1079" s="172"/>
      <c r="Y1079" s="176">
        <f t="shared" ref="Y1079:Y1081" si="872">X1079+W1079</f>
        <v>0</v>
      </c>
      <c r="AA1079" s="192"/>
      <c r="AB1079" s="193"/>
    </row>
    <row r="1080" spans="2:28" hidden="1">
      <c r="B1080" s="189">
        <f t="shared" si="865"/>
        <v>0</v>
      </c>
      <c r="C1080" s="189">
        <f t="shared" ca="1" si="866"/>
        <v>0</v>
      </c>
      <c r="D1080" s="189">
        <f t="shared" si="867"/>
        <v>0</v>
      </c>
      <c r="E1080" s="189">
        <f t="shared" ca="1" si="868"/>
        <v>0</v>
      </c>
      <c r="F1080" s="189">
        <f t="shared" si="869"/>
        <v>0</v>
      </c>
      <c r="G1080" s="189" cm="1">
        <f t="array" aca="1" ref="G1080" ca="1">OFFSET(G1080,-1,,,)+1</f>
        <v>1075</v>
      </c>
      <c r="H1080" s="189">
        <f t="shared" si="861"/>
        <v>0</v>
      </c>
      <c r="I1080" s="189">
        <f t="shared" si="870"/>
        <v>0</v>
      </c>
      <c r="J1080" s="179">
        <f t="shared" si="871"/>
        <v>0</v>
      </c>
      <c r="K1080" s="173"/>
      <c r="L1080" s="174" t="str" cm="1">
        <f t="array" aca="1" ref="L1080" ca="1">IF($K1080="",OFFSET(L1080,-1,,,),K1080)</f>
        <v>02.18.01.22</v>
      </c>
      <c r="M1080" s="175" t="str" cm="1">
        <f t="array" aca="1" ref="M1080" ca="1">IF(OR($K1080=0,$K1080=""),OFFSET(M1080,-1,,,),O1080)</f>
        <v>MURO DE ARRIMO ATÉ 1,00M - ALVENARIA (LARG.: 19CM)</v>
      </c>
      <c r="N1080" s="67" t="s">
        <v>2857</v>
      </c>
      <c r="O1080" s="68" t="s">
        <v>3067</v>
      </c>
      <c r="P1080" s="68"/>
      <c r="Q1080" s="68" t="s">
        <v>3258</v>
      </c>
      <c r="R1080" s="69">
        <v>136.983</v>
      </c>
      <c r="S1080" s="70">
        <v>3.8000000000000003</v>
      </c>
      <c r="T1080" s="70">
        <v>520.5354000000001</v>
      </c>
      <c r="U1080" s="67" t="s">
        <v>728</v>
      </c>
      <c r="V1080" s="71" t="s">
        <v>3065</v>
      </c>
      <c r="W1080" s="171"/>
      <c r="X1080" s="172"/>
      <c r="Y1080" s="176">
        <f t="shared" si="872"/>
        <v>0</v>
      </c>
      <c r="AA1080" s="192"/>
      <c r="AB1080" s="193"/>
    </row>
    <row r="1081" spans="2:28" hidden="1">
      <c r="B1081" s="189">
        <f t="shared" si="865"/>
        <v>0</v>
      </c>
      <c r="C1081" s="189">
        <f t="shared" ca="1" si="866"/>
        <v>0</v>
      </c>
      <c r="D1081" s="189">
        <f t="shared" si="867"/>
        <v>0</v>
      </c>
      <c r="E1081" s="189">
        <f t="shared" ca="1" si="868"/>
        <v>0</v>
      </c>
      <c r="F1081" s="189">
        <f t="shared" si="869"/>
        <v>0</v>
      </c>
      <c r="G1081" s="189" cm="1">
        <f t="array" aca="1" ref="G1081" ca="1">OFFSET(G1081,-1,,,)+1</f>
        <v>1076</v>
      </c>
      <c r="H1081" s="189">
        <f t="shared" si="861"/>
        <v>0</v>
      </c>
      <c r="I1081" s="189">
        <f t="shared" si="870"/>
        <v>0</v>
      </c>
      <c r="J1081" s="179">
        <f t="shared" si="871"/>
        <v>0</v>
      </c>
      <c r="K1081" s="173"/>
      <c r="L1081" s="174" t="str" cm="1">
        <f t="array" aca="1" ref="L1081" ca="1">IF($K1081="",OFFSET(L1081,-1,,,),K1081)</f>
        <v>02.18.01.22</v>
      </c>
      <c r="M1081" s="175" t="str" cm="1">
        <f t="array" aca="1" ref="M1081" ca="1">IF(OR($K1081=0,$K1081=""),OFFSET(M1081,-1,,,),O1081)</f>
        <v>MURO DE ARRIMO ATÉ 1,00M - ALVENARIA (LARG.: 19CM)</v>
      </c>
      <c r="N1081" s="67" t="s">
        <v>2858</v>
      </c>
      <c r="O1081" s="68" t="s">
        <v>3068</v>
      </c>
      <c r="P1081" s="68"/>
      <c r="Q1081" s="68" t="s">
        <v>3253</v>
      </c>
      <c r="R1081" s="69">
        <v>124.53</v>
      </c>
      <c r="S1081" s="70">
        <v>7.5000000000000009</v>
      </c>
      <c r="T1081" s="70">
        <v>933.97500000000014</v>
      </c>
      <c r="U1081" s="67" t="s">
        <v>728</v>
      </c>
      <c r="V1081" s="71" t="s">
        <v>3065</v>
      </c>
      <c r="W1081" s="171"/>
      <c r="X1081" s="172"/>
      <c r="Y1081" s="176">
        <f t="shared" si="872"/>
        <v>0</v>
      </c>
      <c r="AA1081" s="192"/>
      <c r="AB1081" s="193"/>
    </row>
    <row r="1082" spans="2:28" hidden="1">
      <c r="B1082" s="189">
        <f t="shared" si="813"/>
        <v>0</v>
      </c>
      <c r="C1082" s="189">
        <f t="shared" ca="1" si="814"/>
        <v>0</v>
      </c>
      <c r="D1082" s="189">
        <f t="shared" si="815"/>
        <v>0</v>
      </c>
      <c r="E1082" s="189">
        <f t="shared" ca="1" si="816"/>
        <v>0</v>
      </c>
      <c r="F1082" s="189">
        <f t="shared" si="817"/>
        <v>0</v>
      </c>
      <c r="G1082" s="189" cm="1">
        <f t="array" aca="1" ref="G1082" ca="1">OFFSET(G1082,-1,,,)+1</f>
        <v>1077</v>
      </c>
      <c r="H1082" s="189">
        <f t="shared" si="795"/>
        <v>0</v>
      </c>
      <c r="I1082" s="189">
        <f t="shared" si="818"/>
        <v>0</v>
      </c>
      <c r="J1082" s="179">
        <f t="shared" si="819"/>
        <v>0</v>
      </c>
      <c r="K1082" s="173"/>
      <c r="L1082" s="174" t="str" cm="1">
        <f t="array" aca="1" ref="L1082" ca="1">IF($K1082="",OFFSET(L1082,-1,,,),K1082)</f>
        <v>02.18.01.22</v>
      </c>
      <c r="M1082" s="175" t="str" cm="1">
        <f t="array" aca="1" ref="M1082" ca="1">IF(OR($K1082=0,$K1082=""),OFFSET(M1082,-1,,,),O1082)</f>
        <v>MURO DE ARRIMO ATÉ 1,00M - ALVENARIA (LARG.: 19CM)</v>
      </c>
      <c r="N1082" s="67" t="s">
        <v>230</v>
      </c>
      <c r="O1082" s="68" t="s">
        <v>231</v>
      </c>
      <c r="P1082" s="68"/>
      <c r="Q1082" s="68" t="s">
        <v>3261</v>
      </c>
      <c r="R1082" s="69">
        <v>249.06</v>
      </c>
      <c r="S1082" s="70">
        <v>22.310000000000002</v>
      </c>
      <c r="T1082" s="70">
        <v>5556.5286000000006</v>
      </c>
      <c r="U1082" s="67" t="s">
        <v>728</v>
      </c>
      <c r="V1082" s="71" t="s">
        <v>3065</v>
      </c>
      <c r="W1082" s="171"/>
      <c r="X1082" s="172"/>
      <c r="Y1082" s="176">
        <f t="shared" si="829"/>
        <v>0</v>
      </c>
      <c r="AA1082" s="192"/>
      <c r="AB1082" s="193"/>
    </row>
    <row r="1083" spans="2:28" hidden="1">
      <c r="B1083" s="189">
        <f t="shared" si="813"/>
        <v>0</v>
      </c>
      <c r="C1083" s="189">
        <f t="shared" ca="1" si="814"/>
        <v>0</v>
      </c>
      <c r="D1083" s="189">
        <f t="shared" si="815"/>
        <v>0</v>
      </c>
      <c r="E1083" s="189">
        <f t="shared" ca="1" si="816"/>
        <v>0</v>
      </c>
      <c r="F1083" s="189">
        <f t="shared" si="817"/>
        <v>0</v>
      </c>
      <c r="G1083" s="189" cm="1">
        <f t="array" aca="1" ref="G1083" ca="1">OFFSET(G1083,-1,,,)+1</f>
        <v>1078</v>
      </c>
      <c r="H1083" s="189">
        <f t="shared" si="795"/>
        <v>0</v>
      </c>
      <c r="I1083" s="189">
        <f t="shared" si="818"/>
        <v>0</v>
      </c>
      <c r="J1083" s="179">
        <f t="shared" si="819"/>
        <v>0</v>
      </c>
      <c r="K1083" s="173"/>
      <c r="L1083" s="174" t="str" cm="1">
        <f t="array" aca="1" ref="L1083" ca="1">IF($K1083="",OFFSET(L1083,-1,,,),K1083)</f>
        <v>02.18.01.22</v>
      </c>
      <c r="M1083" s="175" t="str" cm="1">
        <f t="array" aca="1" ref="M1083" ca="1">IF(OR($K1083=0,$K1083=""),OFFSET(M1083,-1,,,),O1083)</f>
        <v>MURO DE ARRIMO ATÉ 1,00M - ALVENARIA (LARG.: 19CM)</v>
      </c>
      <c r="N1083" s="67" t="s">
        <v>232</v>
      </c>
      <c r="O1083" s="68" t="s">
        <v>233</v>
      </c>
      <c r="P1083" s="68"/>
      <c r="Q1083" s="68" t="s">
        <v>3261</v>
      </c>
      <c r="R1083" s="69">
        <v>249.06</v>
      </c>
      <c r="S1083" s="70">
        <v>0.97000000000000008</v>
      </c>
      <c r="T1083" s="70">
        <v>241.58820000000003</v>
      </c>
      <c r="U1083" s="67" t="s">
        <v>728</v>
      </c>
      <c r="V1083" s="71" t="s">
        <v>3065</v>
      </c>
      <c r="W1083" s="171"/>
      <c r="X1083" s="172"/>
      <c r="Y1083" s="176">
        <f t="shared" si="829"/>
        <v>0</v>
      </c>
      <c r="AA1083" s="192"/>
      <c r="AB1083" s="193"/>
    </row>
    <row r="1084" spans="2:28" hidden="1">
      <c r="B1084" s="189">
        <f t="shared" si="813"/>
        <v>0</v>
      </c>
      <c r="C1084" s="189">
        <f t="shared" ca="1" si="814"/>
        <v>0</v>
      </c>
      <c r="D1084" s="189">
        <f t="shared" si="815"/>
        <v>0</v>
      </c>
      <c r="E1084" s="189">
        <f t="shared" ca="1" si="816"/>
        <v>0</v>
      </c>
      <c r="F1084" s="189">
        <f t="shared" si="817"/>
        <v>0</v>
      </c>
      <c r="G1084" s="189" cm="1">
        <f t="array" aca="1" ref="G1084" ca="1">OFFSET(G1084,-1,,,)+1</f>
        <v>1079</v>
      </c>
      <c r="H1084" s="189">
        <f t="shared" si="795"/>
        <v>0</v>
      </c>
      <c r="I1084" s="189">
        <f t="shared" si="818"/>
        <v>0</v>
      </c>
      <c r="J1084" s="179">
        <f t="shared" si="819"/>
        <v>0</v>
      </c>
      <c r="K1084" s="173"/>
      <c r="L1084" s="174" t="str" cm="1">
        <f t="array" aca="1" ref="L1084" ca="1">IF($K1084="",OFFSET(L1084,-1,,,),K1084)</f>
        <v>02.18.01.22</v>
      </c>
      <c r="M1084" s="175" t="str" cm="1">
        <f t="array" aca="1" ref="M1084" ca="1">IF(OR($K1084=0,$K1084=""),OFFSET(M1084,-1,,,),O1084)</f>
        <v>MURO DE ARRIMO ATÉ 1,00M - ALVENARIA (LARG.: 19CM)</v>
      </c>
      <c r="N1084" s="67" t="s">
        <v>234</v>
      </c>
      <c r="O1084" s="68" t="s">
        <v>235</v>
      </c>
      <c r="P1084" s="68"/>
      <c r="Q1084" s="68" t="s">
        <v>3261</v>
      </c>
      <c r="R1084" s="69">
        <v>249.05999999999997</v>
      </c>
      <c r="S1084" s="70">
        <v>1.7800000000000002</v>
      </c>
      <c r="T1084" s="70">
        <v>443.32679999999999</v>
      </c>
      <c r="U1084" s="67" t="s">
        <v>728</v>
      </c>
      <c r="V1084" s="71" t="s">
        <v>3065</v>
      </c>
      <c r="W1084" s="171"/>
      <c r="X1084" s="172"/>
      <c r="Y1084" s="176">
        <f t="shared" si="829"/>
        <v>0</v>
      </c>
      <c r="AA1084" s="192"/>
      <c r="AB1084" s="193"/>
    </row>
    <row r="1085" spans="2:28" hidden="1">
      <c r="B1085" s="189">
        <f t="shared" si="813"/>
        <v>0</v>
      </c>
      <c r="C1085" s="189">
        <f t="shared" ca="1" si="814"/>
        <v>0</v>
      </c>
      <c r="D1085" s="189">
        <f t="shared" si="815"/>
        <v>0</v>
      </c>
      <c r="E1085" s="189">
        <f t="shared" ca="1" si="816"/>
        <v>0</v>
      </c>
      <c r="F1085" s="189">
        <f t="shared" si="817"/>
        <v>0</v>
      </c>
      <c r="G1085" s="189" cm="1">
        <f t="array" aca="1" ref="G1085" ca="1">OFFSET(G1085,-1,,,)+1</f>
        <v>1080</v>
      </c>
      <c r="H1085" s="189">
        <f t="shared" si="795"/>
        <v>0</v>
      </c>
      <c r="I1085" s="189">
        <f t="shared" si="818"/>
        <v>0</v>
      </c>
      <c r="J1085" s="179">
        <f t="shared" si="819"/>
        <v>0</v>
      </c>
      <c r="K1085" s="173"/>
      <c r="L1085" s="174" t="str" cm="1">
        <f t="array" aca="1" ref="L1085" ca="1">IF($K1085="",OFFSET(L1085,-1,,,),K1085)</f>
        <v>02.18.01.22</v>
      </c>
      <c r="M1085" s="175" t="str" cm="1">
        <f t="array" aca="1" ref="M1085" ca="1">IF(OR($K1085=0,$K1085=""),OFFSET(M1085,-1,,,),O1085)</f>
        <v>MURO DE ARRIMO ATÉ 1,00M - ALVENARIA (LARG.: 19CM)</v>
      </c>
      <c r="N1085" s="67" t="s">
        <v>938</v>
      </c>
      <c r="O1085" s="68" t="s">
        <v>4450</v>
      </c>
      <c r="P1085" s="68"/>
      <c r="Q1085" s="68" t="s">
        <v>3256</v>
      </c>
      <c r="R1085" s="69"/>
      <c r="S1085" s="70"/>
      <c r="T1085" s="70">
        <v>0</v>
      </c>
      <c r="U1085" s="67" t="s">
        <v>728</v>
      </c>
      <c r="V1085" s="71" t="s">
        <v>3065</v>
      </c>
      <c r="W1085" s="171"/>
      <c r="X1085" s="172"/>
      <c r="Y1085" s="176">
        <f t="shared" si="829"/>
        <v>0</v>
      </c>
      <c r="AA1085" s="192"/>
      <c r="AB1085" s="193"/>
    </row>
    <row r="1086" spans="2:28" hidden="1">
      <c r="B1086" s="189">
        <f t="shared" si="813"/>
        <v>0</v>
      </c>
      <c r="C1086" s="189">
        <f t="shared" ca="1" si="814"/>
        <v>0</v>
      </c>
      <c r="D1086" s="189">
        <f t="shared" si="815"/>
        <v>0</v>
      </c>
      <c r="E1086" s="189">
        <f t="shared" ca="1" si="816"/>
        <v>0</v>
      </c>
      <c r="F1086" s="189">
        <f t="shared" si="817"/>
        <v>0</v>
      </c>
      <c r="G1086" s="189" cm="1">
        <f t="array" aca="1" ref="G1086" ca="1">OFFSET(G1086,-1,,,)+1</f>
        <v>1081</v>
      </c>
      <c r="H1086" s="189">
        <f t="shared" si="795"/>
        <v>0</v>
      </c>
      <c r="I1086" s="189">
        <f t="shared" si="818"/>
        <v>0</v>
      </c>
      <c r="J1086" s="179">
        <f t="shared" si="819"/>
        <v>0</v>
      </c>
      <c r="K1086" s="173"/>
      <c r="L1086" s="174" t="str" cm="1">
        <f t="array" aca="1" ref="L1086" ca="1">IF($K1086="",OFFSET(L1086,-1,,,),K1086)</f>
        <v>02.18.01.22</v>
      </c>
      <c r="M1086" s="175" t="str" cm="1">
        <f t="array" aca="1" ref="M1086" ca="1">IF(OR($K1086=0,$K1086=""),OFFSET(M1086,-1,,,),O1086)</f>
        <v>MURO DE ARRIMO ATÉ 1,00M - ALVENARIA (LARG.: 19CM)</v>
      </c>
      <c r="N1086" s="67" t="s">
        <v>939</v>
      </c>
      <c r="O1086" s="68" t="s">
        <v>940</v>
      </c>
      <c r="P1086" s="68"/>
      <c r="Q1086" s="68" t="s">
        <v>3256</v>
      </c>
      <c r="R1086" s="69">
        <v>10.460520000000001</v>
      </c>
      <c r="S1086" s="70">
        <v>555</v>
      </c>
      <c r="T1086" s="70">
        <v>5805.5886</v>
      </c>
      <c r="U1086" s="67" t="s">
        <v>728</v>
      </c>
      <c r="V1086" s="71" t="s">
        <v>3065</v>
      </c>
      <c r="W1086" s="171"/>
      <c r="X1086" s="172"/>
      <c r="Y1086" s="176">
        <f t="shared" si="829"/>
        <v>0</v>
      </c>
      <c r="AA1086" s="192"/>
      <c r="AB1086" s="193"/>
    </row>
    <row r="1087" spans="2:28" hidden="1">
      <c r="B1087" s="189">
        <f t="shared" si="813"/>
        <v>0</v>
      </c>
      <c r="C1087" s="189">
        <f t="shared" ca="1" si="814"/>
        <v>0</v>
      </c>
      <c r="D1087" s="189">
        <f t="shared" si="815"/>
        <v>0</v>
      </c>
      <c r="E1087" s="189">
        <f t="shared" ca="1" si="816"/>
        <v>0</v>
      </c>
      <c r="F1087" s="189">
        <f t="shared" si="817"/>
        <v>0</v>
      </c>
      <c r="G1087" s="189" cm="1">
        <f t="array" aca="1" ref="G1087" ca="1">OFFSET(G1087,-1,,,)+1</f>
        <v>1082</v>
      </c>
      <c r="H1087" s="189">
        <f t="shared" si="795"/>
        <v>0</v>
      </c>
      <c r="I1087" s="189">
        <f t="shared" si="818"/>
        <v>0</v>
      </c>
      <c r="J1087" s="179">
        <f t="shared" si="819"/>
        <v>0</v>
      </c>
      <c r="K1087" s="173"/>
      <c r="L1087" s="174" t="str" cm="1">
        <f t="array" aca="1" ref="L1087" ca="1">IF($K1087="",OFFSET(L1087,-1,,,),K1087)</f>
        <v>02.18.01.22</v>
      </c>
      <c r="M1087" s="175" t="str" cm="1">
        <f t="array" aca="1" ref="M1087" ca="1">IF(OR($K1087=0,$K1087=""),OFFSET(M1087,-1,,,),O1087)</f>
        <v>MURO DE ARRIMO ATÉ 1,00M - ALVENARIA (LARG.: 19CM)</v>
      </c>
      <c r="N1087" s="67" t="s">
        <v>378</v>
      </c>
      <c r="O1087" s="68" t="s">
        <v>379</v>
      </c>
      <c r="P1087" s="68"/>
      <c r="Q1087" s="68" t="s">
        <v>3258</v>
      </c>
      <c r="R1087" s="69"/>
      <c r="S1087" s="70"/>
      <c r="T1087" s="70">
        <v>0</v>
      </c>
      <c r="U1087" s="67" t="s">
        <v>728</v>
      </c>
      <c r="V1087" s="71" t="s">
        <v>3065</v>
      </c>
      <c r="W1087" s="171"/>
      <c r="X1087" s="172"/>
      <c r="Y1087" s="176">
        <f t="shared" si="829"/>
        <v>0</v>
      </c>
      <c r="AA1087" s="192"/>
      <c r="AB1087" s="193"/>
    </row>
    <row r="1088" spans="2:28" hidden="1">
      <c r="B1088" s="189">
        <f t="shared" si="813"/>
        <v>0</v>
      </c>
      <c r="C1088" s="189">
        <f t="shared" ca="1" si="814"/>
        <v>0</v>
      </c>
      <c r="D1088" s="189">
        <f t="shared" si="815"/>
        <v>0</v>
      </c>
      <c r="E1088" s="189">
        <f t="shared" ca="1" si="816"/>
        <v>0</v>
      </c>
      <c r="F1088" s="189">
        <f t="shared" si="817"/>
        <v>0</v>
      </c>
      <c r="G1088" s="189" cm="1">
        <f t="array" aca="1" ref="G1088" ca="1">OFFSET(G1088,-1,,,)+1</f>
        <v>1083</v>
      </c>
      <c r="H1088" s="189">
        <f t="shared" si="795"/>
        <v>0</v>
      </c>
      <c r="I1088" s="189">
        <f t="shared" si="818"/>
        <v>0</v>
      </c>
      <c r="J1088" s="179">
        <f t="shared" si="819"/>
        <v>0</v>
      </c>
      <c r="K1088" s="173"/>
      <c r="L1088" s="174" t="str" cm="1">
        <f t="array" aca="1" ref="L1088" ca="1">IF($K1088="",OFFSET(L1088,-1,,,),K1088)</f>
        <v>02.18.01.22</v>
      </c>
      <c r="M1088" s="175" t="str" cm="1">
        <f t="array" aca="1" ref="M1088" ca="1">IF(OR($K1088=0,$K1088=""),OFFSET(M1088,-1,,,),O1088)</f>
        <v>MURO DE ARRIMO ATÉ 1,00M - ALVENARIA (LARG.: 19CM)</v>
      </c>
      <c r="N1088" s="67" t="s">
        <v>382</v>
      </c>
      <c r="O1088" s="68" t="s">
        <v>383</v>
      </c>
      <c r="P1088" s="68"/>
      <c r="Q1088" s="68" t="s">
        <v>3255</v>
      </c>
      <c r="R1088" s="69">
        <v>622.64999999999986</v>
      </c>
      <c r="S1088" s="70">
        <v>2.1</v>
      </c>
      <c r="T1088" s="70">
        <v>1307.5649999999998</v>
      </c>
      <c r="U1088" s="67" t="s">
        <v>728</v>
      </c>
      <c r="V1088" s="71" t="s">
        <v>3065</v>
      </c>
      <c r="W1088" s="171"/>
      <c r="X1088" s="172"/>
      <c r="Y1088" s="176">
        <f t="shared" si="829"/>
        <v>0</v>
      </c>
      <c r="AA1088" s="192"/>
      <c r="AB1088" s="193"/>
    </row>
    <row r="1089" spans="2:28" hidden="1">
      <c r="B1089" s="189">
        <f t="shared" si="813"/>
        <v>0</v>
      </c>
      <c r="C1089" s="189">
        <f t="shared" ca="1" si="814"/>
        <v>0</v>
      </c>
      <c r="D1089" s="189">
        <f t="shared" si="815"/>
        <v>0</v>
      </c>
      <c r="E1089" s="189">
        <f t="shared" ca="1" si="816"/>
        <v>0</v>
      </c>
      <c r="F1089" s="189">
        <f t="shared" si="817"/>
        <v>0</v>
      </c>
      <c r="G1089" s="189" cm="1">
        <f t="array" aca="1" ref="G1089" ca="1">OFFSET(G1089,-1,,,)+1</f>
        <v>1084</v>
      </c>
      <c r="H1089" s="189">
        <f t="shared" ref="H1089:H1152" si="873">IF(OR($K1089=0,$K1089=""),$W1089,0)</f>
        <v>0</v>
      </c>
      <c r="I1089" s="189">
        <f t="shared" si="818"/>
        <v>0</v>
      </c>
      <c r="J1089" s="179">
        <f t="shared" si="819"/>
        <v>0</v>
      </c>
      <c r="K1089" s="173"/>
      <c r="L1089" s="174" t="str" cm="1">
        <f t="array" aca="1" ref="L1089" ca="1">IF($K1089="",OFFSET(L1089,-1,,,),K1089)</f>
        <v>02.18.01.22</v>
      </c>
      <c r="M1089" s="175" t="str" cm="1">
        <f t="array" aca="1" ref="M1089" ca="1">IF(OR($K1089=0,$K1089=""),OFFSET(M1089,-1,,,),O1089)</f>
        <v>MURO DE ARRIMO ATÉ 1,00M - ALVENARIA (LARG.: 19CM)</v>
      </c>
      <c r="N1089" s="67" t="s">
        <v>384</v>
      </c>
      <c r="O1089" s="68" t="s">
        <v>385</v>
      </c>
      <c r="P1089" s="68"/>
      <c r="Q1089" s="68" t="s">
        <v>3258</v>
      </c>
      <c r="R1089" s="69">
        <v>124.53</v>
      </c>
      <c r="S1089" s="70">
        <v>13.55</v>
      </c>
      <c r="T1089" s="70">
        <v>1687.3815000000002</v>
      </c>
      <c r="U1089" s="67" t="s">
        <v>728</v>
      </c>
      <c r="V1089" s="71" t="s">
        <v>3065</v>
      </c>
      <c r="W1089" s="171"/>
      <c r="X1089" s="172"/>
      <c r="Y1089" s="176">
        <f t="shared" si="829"/>
        <v>0</v>
      </c>
      <c r="AA1089" s="192"/>
      <c r="AB1089" s="193"/>
    </row>
    <row r="1090" spans="2:28" hidden="1">
      <c r="B1090" s="189">
        <f t="shared" ref="B1090:B1153" si="874">IF(J1090=0,0,U1090)</f>
        <v>0</v>
      </c>
      <c r="C1090" s="189">
        <f t="shared" ref="C1090:C1153" ca="1" si="875">IF(OR(J1090=0,I1090=0),0,IF(_xlfn.IFNA(MATCH(B1090,OFFSET($B$5,,,$G1090,),),0)&gt;0,0,MAX(OFFSET($C$5,,,$G1090,))+1))</f>
        <v>0</v>
      </c>
      <c r="D1090" s="189">
        <f t="shared" ref="D1090:D1153" si="876">IF(J1090=0,0,N1090&amp;"-"&amp;U1090)</f>
        <v>0</v>
      </c>
      <c r="E1090" s="189">
        <f t="shared" ref="E1090:E1153" ca="1" si="877">IF(OR(J1090=0,I1090=0),0,IF(_xlfn.IFNA(MATCH(D1090,OFFSET($D$5,,,$G1090,),),0)&gt;0,0,_xlfn.MAXIFS(OFFSET($E$5,,,$G1090,),OFFSET($J$5,,,$G1090,),J1090)+1))</f>
        <v>0</v>
      </c>
      <c r="F1090" s="189">
        <f t="shared" ref="F1090:F1153" si="878">IF(J1090=0,0,E1090&amp;"-"&amp;N1090)</f>
        <v>0</v>
      </c>
      <c r="G1090" s="189" cm="1">
        <f t="array" aca="1" ref="G1090" ca="1">OFFSET(G1090,-1,,,)+1</f>
        <v>1085</v>
      </c>
      <c r="H1090" s="189">
        <f t="shared" si="873"/>
        <v>0</v>
      </c>
      <c r="I1090" s="189">
        <f t="shared" ref="I1090:I1153" si="879">H1090*R1090</f>
        <v>0</v>
      </c>
      <c r="J1090" s="179">
        <f t="shared" ref="J1090:J1153" si="880">IF(AND(I1090&lt;&gt;0,OR(K1090=0,K1090="")),N1090&amp;" - Mapa",0)</f>
        <v>0</v>
      </c>
      <c r="K1090" s="173"/>
      <c r="L1090" s="174" t="str" cm="1">
        <f t="array" aca="1" ref="L1090" ca="1">IF($K1090="",OFFSET(L1090,-1,,,),K1090)</f>
        <v>02.18.01.22</v>
      </c>
      <c r="M1090" s="175" t="str" cm="1">
        <f t="array" aca="1" ref="M1090" ca="1">IF(OR($K1090=0,$K1090=""),OFFSET(M1090,-1,,,),O1090)</f>
        <v>MURO DE ARRIMO ATÉ 1,00M - ALVENARIA (LARG.: 19CM)</v>
      </c>
      <c r="N1090" s="67" t="s">
        <v>380</v>
      </c>
      <c r="O1090" s="68" t="s">
        <v>381</v>
      </c>
      <c r="P1090" s="68"/>
      <c r="Q1090" s="68" t="s">
        <v>3254</v>
      </c>
      <c r="R1090" s="69">
        <v>32.021644200000004</v>
      </c>
      <c r="S1090" s="70">
        <v>3.7100000000000004</v>
      </c>
      <c r="T1090" s="70">
        <v>118.80029998200003</v>
      </c>
      <c r="U1090" s="67" t="s">
        <v>728</v>
      </c>
      <c r="V1090" s="71" t="s">
        <v>3065</v>
      </c>
      <c r="W1090" s="171"/>
      <c r="X1090" s="172"/>
      <c r="Y1090" s="176">
        <f t="shared" si="829"/>
        <v>0</v>
      </c>
      <c r="AA1090" s="192"/>
      <c r="AB1090" s="193"/>
    </row>
    <row r="1091" spans="2:28" hidden="1">
      <c r="B1091" s="189">
        <f t="shared" si="874"/>
        <v>0</v>
      </c>
      <c r="C1091" s="189">
        <f t="shared" ca="1" si="875"/>
        <v>0</v>
      </c>
      <c r="D1091" s="189">
        <f t="shared" si="876"/>
        <v>0</v>
      </c>
      <c r="E1091" s="189">
        <f t="shared" ca="1" si="877"/>
        <v>0</v>
      </c>
      <c r="F1091" s="189">
        <f t="shared" si="878"/>
        <v>0</v>
      </c>
      <c r="G1091" s="189" cm="1">
        <f t="array" aca="1" ref="G1091" ca="1">OFFSET(G1091,-1,,,)+1</f>
        <v>1086</v>
      </c>
      <c r="H1091" s="189">
        <f t="shared" si="873"/>
        <v>0</v>
      </c>
      <c r="I1091" s="189">
        <f t="shared" si="879"/>
        <v>0</v>
      </c>
      <c r="J1091" s="179">
        <f t="shared" si="880"/>
        <v>0</v>
      </c>
      <c r="K1091" s="173"/>
      <c r="L1091" s="174" t="str" cm="1">
        <f t="array" aca="1" ref="L1091" ca="1">IF($K1091="",OFFSET(L1091,-1,,,),K1091)</f>
        <v>02.18.01.22</v>
      </c>
      <c r="M1091" s="175" t="str" cm="1">
        <f t="array" aca="1" ref="M1091" ca="1">IF(OR($K1091=0,$K1091=""),OFFSET(M1091,-1,,,),O1091)</f>
        <v>MURO DE ARRIMO ATÉ 1,00M - ALVENARIA (LARG.: 19CM)</v>
      </c>
      <c r="N1091" s="67" t="s">
        <v>717</v>
      </c>
      <c r="O1091" s="68" t="s">
        <v>4248</v>
      </c>
      <c r="P1091" s="68"/>
      <c r="Q1091" s="68" t="s">
        <v>3258</v>
      </c>
      <c r="R1091" s="69"/>
      <c r="S1091" s="70"/>
      <c r="T1091" s="70">
        <v>0</v>
      </c>
      <c r="U1091" s="67" t="s">
        <v>728</v>
      </c>
      <c r="V1091" s="71" t="s">
        <v>3065</v>
      </c>
      <c r="W1091" s="171"/>
      <c r="X1091" s="172"/>
      <c r="Y1091" s="176">
        <f t="shared" si="829"/>
        <v>0</v>
      </c>
      <c r="AA1091" s="192"/>
      <c r="AB1091" s="193"/>
    </row>
    <row r="1092" spans="2:28" hidden="1">
      <c r="B1092" s="189">
        <f t="shared" si="874"/>
        <v>0</v>
      </c>
      <c r="C1092" s="189">
        <f t="shared" ca="1" si="875"/>
        <v>0</v>
      </c>
      <c r="D1092" s="189">
        <f t="shared" si="876"/>
        <v>0</v>
      </c>
      <c r="E1092" s="189">
        <f t="shared" ca="1" si="877"/>
        <v>0</v>
      </c>
      <c r="F1092" s="189">
        <f t="shared" si="878"/>
        <v>0</v>
      </c>
      <c r="G1092" s="189" cm="1">
        <f t="array" aca="1" ref="G1092" ca="1">OFFSET(G1092,-1,,,)+1</f>
        <v>1087</v>
      </c>
      <c r="H1092" s="189">
        <f t="shared" si="873"/>
        <v>0</v>
      </c>
      <c r="I1092" s="189">
        <f t="shared" si="879"/>
        <v>0</v>
      </c>
      <c r="J1092" s="179">
        <f t="shared" si="880"/>
        <v>0</v>
      </c>
      <c r="K1092" s="173"/>
      <c r="L1092" s="174" t="str" cm="1">
        <f t="array" aca="1" ref="L1092" ca="1">IF($K1092="",OFFSET(L1092,-1,,,),K1092)</f>
        <v>02.18.01.22</v>
      </c>
      <c r="M1092" s="175" t="str" cm="1">
        <f t="array" aca="1" ref="M1092" ca="1">IF(OR($K1092=0,$K1092=""),OFFSET(M1092,-1,,,),O1092)</f>
        <v>MURO DE ARRIMO ATÉ 1,00M - ALVENARIA (LARG.: 19CM)</v>
      </c>
      <c r="N1092" s="67" t="s">
        <v>522</v>
      </c>
      <c r="O1092" s="68" t="s">
        <v>523</v>
      </c>
      <c r="P1092" s="68"/>
      <c r="Q1092" s="68" t="s">
        <v>3255</v>
      </c>
      <c r="R1092" s="69">
        <v>4234.0200000000004</v>
      </c>
      <c r="S1092" s="70">
        <v>0.44</v>
      </c>
      <c r="T1092" s="70">
        <v>1862.9688000000001</v>
      </c>
      <c r="U1092" s="67" t="s">
        <v>728</v>
      </c>
      <c r="V1092" s="71" t="s">
        <v>3065</v>
      </c>
      <c r="W1092" s="171"/>
      <c r="X1092" s="172"/>
      <c r="Y1092" s="176">
        <f t="shared" si="829"/>
        <v>0</v>
      </c>
      <c r="AA1092" s="192"/>
      <c r="AB1092" s="193"/>
    </row>
    <row r="1093" spans="2:28" hidden="1">
      <c r="B1093" s="189">
        <f t="shared" si="874"/>
        <v>0</v>
      </c>
      <c r="C1093" s="189">
        <f t="shared" ca="1" si="875"/>
        <v>0</v>
      </c>
      <c r="D1093" s="189">
        <f t="shared" si="876"/>
        <v>0</v>
      </c>
      <c r="E1093" s="189">
        <f t="shared" ca="1" si="877"/>
        <v>0</v>
      </c>
      <c r="F1093" s="189">
        <f t="shared" si="878"/>
        <v>0</v>
      </c>
      <c r="G1093" s="189" cm="1">
        <f t="array" aca="1" ref="G1093" ca="1">OFFSET(G1093,-1,,,)+1</f>
        <v>1088</v>
      </c>
      <c r="H1093" s="189">
        <f t="shared" si="873"/>
        <v>0</v>
      </c>
      <c r="I1093" s="189">
        <f t="shared" si="879"/>
        <v>0</v>
      </c>
      <c r="J1093" s="179">
        <f t="shared" si="880"/>
        <v>0</v>
      </c>
      <c r="K1093" s="173"/>
      <c r="L1093" s="174" t="str" cm="1">
        <f t="array" aca="1" ref="L1093" ca="1">IF($K1093="",OFFSET(L1093,-1,,,),K1093)</f>
        <v>02.18.01.22</v>
      </c>
      <c r="M1093" s="175" t="str" cm="1">
        <f t="array" aca="1" ref="M1093" ca="1">IF(OR($K1093=0,$K1093=""),OFFSET(M1093,-1,,,),O1093)</f>
        <v>MURO DE ARRIMO ATÉ 1,00M - ALVENARIA (LARG.: 19CM)</v>
      </c>
      <c r="N1093" s="67" t="s">
        <v>369</v>
      </c>
      <c r="O1093" s="68" t="s">
        <v>370</v>
      </c>
      <c r="P1093" s="68"/>
      <c r="Q1093" s="68" t="s">
        <v>3258</v>
      </c>
      <c r="R1093" s="69">
        <v>124.53</v>
      </c>
      <c r="S1093" s="70">
        <v>35</v>
      </c>
      <c r="T1093" s="70">
        <v>4358.55</v>
      </c>
      <c r="U1093" s="67" t="s">
        <v>728</v>
      </c>
      <c r="V1093" s="71" t="s">
        <v>3065</v>
      </c>
      <c r="W1093" s="171"/>
      <c r="X1093" s="172"/>
      <c r="Y1093" s="176">
        <f t="shared" ref="Y1093:Y1156" si="881">X1093+W1093</f>
        <v>0</v>
      </c>
      <c r="AA1093" s="192"/>
      <c r="AB1093" s="193"/>
    </row>
    <row r="1094" spans="2:28" hidden="1">
      <c r="B1094" s="189">
        <f t="shared" si="874"/>
        <v>0</v>
      </c>
      <c r="C1094" s="189">
        <f t="shared" ca="1" si="875"/>
        <v>0</v>
      </c>
      <c r="D1094" s="189">
        <f t="shared" si="876"/>
        <v>0</v>
      </c>
      <c r="E1094" s="189">
        <f t="shared" ca="1" si="877"/>
        <v>0</v>
      </c>
      <c r="F1094" s="189">
        <f t="shared" si="878"/>
        <v>0</v>
      </c>
      <c r="G1094" s="189" cm="1">
        <f t="array" aca="1" ref="G1094" ca="1">OFFSET(G1094,-1,,,)+1</f>
        <v>1089</v>
      </c>
      <c r="H1094" s="189">
        <f t="shared" si="873"/>
        <v>0</v>
      </c>
      <c r="I1094" s="189">
        <f t="shared" si="879"/>
        <v>0</v>
      </c>
      <c r="J1094" s="179">
        <f t="shared" si="880"/>
        <v>0</v>
      </c>
      <c r="K1094" s="173"/>
      <c r="L1094" s="174" t="str" cm="1">
        <f t="array" aca="1" ref="L1094" ca="1">IF($K1094="",OFFSET(L1094,-1,,,),K1094)</f>
        <v>02.18.01.22</v>
      </c>
      <c r="M1094" s="175" t="str" cm="1">
        <f t="array" aca="1" ref="M1094" ca="1">IF(OR($K1094=0,$K1094=""),OFFSET(M1094,-1,,,),O1094)</f>
        <v>MURO DE ARRIMO ATÉ 1,00M - ALVENARIA (LARG.: 19CM)</v>
      </c>
      <c r="N1094" s="67" t="s">
        <v>2862</v>
      </c>
      <c r="O1094" s="68" t="s">
        <v>3072</v>
      </c>
      <c r="P1094" s="68"/>
      <c r="Q1094" s="68" t="s">
        <v>3258</v>
      </c>
      <c r="R1094" s="69"/>
      <c r="S1094" s="70"/>
      <c r="T1094" s="70">
        <v>0</v>
      </c>
      <c r="U1094" s="67" t="s">
        <v>728</v>
      </c>
      <c r="V1094" s="71" t="s">
        <v>3065</v>
      </c>
      <c r="W1094" s="171"/>
      <c r="X1094" s="172"/>
      <c r="Y1094" s="176">
        <f t="shared" si="881"/>
        <v>0</v>
      </c>
      <c r="AA1094" s="192"/>
      <c r="AB1094" s="193"/>
    </row>
    <row r="1095" spans="2:28" hidden="1">
      <c r="B1095" s="189">
        <f t="shared" si="874"/>
        <v>0</v>
      </c>
      <c r="C1095" s="189">
        <f t="shared" ca="1" si="875"/>
        <v>0</v>
      </c>
      <c r="D1095" s="189">
        <f t="shared" si="876"/>
        <v>0</v>
      </c>
      <c r="E1095" s="189">
        <f t="shared" ca="1" si="877"/>
        <v>0</v>
      </c>
      <c r="F1095" s="189">
        <f t="shared" si="878"/>
        <v>0</v>
      </c>
      <c r="G1095" s="189" cm="1">
        <f t="array" aca="1" ref="G1095" ca="1">OFFSET(G1095,-1,,,)+1</f>
        <v>1090</v>
      </c>
      <c r="H1095" s="189">
        <f t="shared" si="873"/>
        <v>0</v>
      </c>
      <c r="I1095" s="189">
        <f t="shared" si="879"/>
        <v>0</v>
      </c>
      <c r="J1095" s="179">
        <f t="shared" si="880"/>
        <v>0</v>
      </c>
      <c r="K1095" s="173"/>
      <c r="L1095" s="174" t="str" cm="1">
        <f t="array" aca="1" ref="L1095" ca="1">IF($K1095="",OFFSET(L1095,-1,,,),K1095)</f>
        <v>02.18.01.22</v>
      </c>
      <c r="M1095" s="175" t="str" cm="1">
        <f t="array" aca="1" ref="M1095" ca="1">IF(OR($K1095=0,$K1095=""),OFFSET(M1095,-1,,,),O1095)</f>
        <v>MURO DE ARRIMO ATÉ 1,00M - ALVENARIA (LARG.: 19CM)</v>
      </c>
      <c r="N1095" s="67" t="s">
        <v>182</v>
      </c>
      <c r="O1095" s="68" t="s">
        <v>183</v>
      </c>
      <c r="P1095" s="68"/>
      <c r="Q1095" s="68" t="s">
        <v>3256</v>
      </c>
      <c r="R1095" s="69">
        <v>6.2265000000000006</v>
      </c>
      <c r="S1095" s="70">
        <v>140</v>
      </c>
      <c r="T1095" s="70">
        <v>871.71</v>
      </c>
      <c r="U1095" s="67" t="s">
        <v>728</v>
      </c>
      <c r="V1095" s="71" t="s">
        <v>3065</v>
      </c>
      <c r="W1095" s="171"/>
      <c r="X1095" s="172"/>
      <c r="Y1095" s="176">
        <f t="shared" si="881"/>
        <v>0</v>
      </c>
      <c r="AA1095" s="192"/>
      <c r="AB1095" s="193"/>
    </row>
    <row r="1096" spans="2:28" hidden="1">
      <c r="B1096" s="189">
        <f t="shared" si="874"/>
        <v>0</v>
      </c>
      <c r="C1096" s="189">
        <f t="shared" ca="1" si="875"/>
        <v>0</v>
      </c>
      <c r="D1096" s="189">
        <f t="shared" si="876"/>
        <v>0</v>
      </c>
      <c r="E1096" s="189">
        <f t="shared" ca="1" si="877"/>
        <v>0</v>
      </c>
      <c r="F1096" s="189">
        <f t="shared" si="878"/>
        <v>0</v>
      </c>
      <c r="G1096" s="189" cm="1">
        <f t="array" aca="1" ref="G1096" ca="1">OFFSET(G1096,-1,,,)+1</f>
        <v>1091</v>
      </c>
      <c r="H1096" s="189">
        <f t="shared" si="873"/>
        <v>0</v>
      </c>
      <c r="I1096" s="189">
        <f t="shared" si="879"/>
        <v>0</v>
      </c>
      <c r="J1096" s="179">
        <f t="shared" si="880"/>
        <v>0</v>
      </c>
      <c r="K1096" s="173"/>
      <c r="L1096" s="174" t="str" cm="1">
        <f t="array" aca="1" ref="L1096" ca="1">IF($K1096="",OFFSET(L1096,-1,,,),K1096)</f>
        <v>02.18.01.22</v>
      </c>
      <c r="M1096" s="175" t="str" cm="1">
        <f t="array" aca="1" ref="M1096" ca="1">IF(OR($K1096=0,$K1096=""),OFFSET(M1096,-1,,,),O1096)</f>
        <v>MURO DE ARRIMO ATÉ 1,00M - ALVENARIA (LARG.: 19CM)</v>
      </c>
      <c r="N1096" s="67" t="s">
        <v>2857</v>
      </c>
      <c r="O1096" s="68" t="s">
        <v>3067</v>
      </c>
      <c r="P1096" s="68"/>
      <c r="Q1096" s="68" t="s">
        <v>3258</v>
      </c>
      <c r="R1096" s="69">
        <v>168.11550000000003</v>
      </c>
      <c r="S1096" s="70">
        <v>3.8000000000000003</v>
      </c>
      <c r="T1096" s="70">
        <v>638.83890000000019</v>
      </c>
      <c r="U1096" s="67" t="s">
        <v>728</v>
      </c>
      <c r="V1096" s="71" t="s">
        <v>3065</v>
      </c>
      <c r="W1096" s="171"/>
      <c r="X1096" s="172"/>
      <c r="Y1096" s="176">
        <f t="shared" si="881"/>
        <v>0</v>
      </c>
      <c r="AA1096" s="192"/>
      <c r="AB1096" s="193"/>
    </row>
    <row r="1097" spans="2:28" hidden="1">
      <c r="B1097" s="189">
        <f t="shared" si="874"/>
        <v>0</v>
      </c>
      <c r="C1097" s="189">
        <f t="shared" ca="1" si="875"/>
        <v>0</v>
      </c>
      <c r="D1097" s="189">
        <f t="shared" si="876"/>
        <v>0</v>
      </c>
      <c r="E1097" s="189">
        <f t="shared" ca="1" si="877"/>
        <v>0</v>
      </c>
      <c r="F1097" s="189">
        <f t="shared" si="878"/>
        <v>0</v>
      </c>
      <c r="G1097" s="189" cm="1">
        <f t="array" aca="1" ref="G1097" ca="1">OFFSET(G1097,-1,,,)+1</f>
        <v>1092</v>
      </c>
      <c r="H1097" s="189">
        <f t="shared" si="873"/>
        <v>0</v>
      </c>
      <c r="I1097" s="189">
        <f t="shared" si="879"/>
        <v>0</v>
      </c>
      <c r="J1097" s="179">
        <f t="shared" si="880"/>
        <v>0</v>
      </c>
      <c r="K1097" s="173"/>
      <c r="L1097" s="174" t="str" cm="1">
        <f t="array" aca="1" ref="L1097" ca="1">IF($K1097="",OFFSET(L1097,-1,,,),K1097)</f>
        <v>02.18.01.22</v>
      </c>
      <c r="M1097" s="175" t="str" cm="1">
        <f t="array" aca="1" ref="M1097" ca="1">IF(OR($K1097=0,$K1097=""),OFFSET(M1097,-1,,,),O1097)</f>
        <v>MURO DE ARRIMO ATÉ 1,00M - ALVENARIA (LARG.: 19CM)</v>
      </c>
      <c r="N1097" s="67" t="s">
        <v>2858</v>
      </c>
      <c r="O1097" s="68" t="s">
        <v>3068</v>
      </c>
      <c r="P1097" s="68"/>
      <c r="Q1097" s="68" t="s">
        <v>3253</v>
      </c>
      <c r="R1097" s="69">
        <v>124.52999999999999</v>
      </c>
      <c r="S1097" s="70">
        <v>7.5000000000000009</v>
      </c>
      <c r="T1097" s="70">
        <v>933.97500000000002</v>
      </c>
      <c r="U1097" s="67" t="s">
        <v>728</v>
      </c>
      <c r="V1097" s="71" t="s">
        <v>3065</v>
      </c>
      <c r="W1097" s="171"/>
      <c r="X1097" s="172"/>
      <c r="Y1097" s="176">
        <f t="shared" si="881"/>
        <v>0</v>
      </c>
      <c r="AA1097" s="192"/>
      <c r="AB1097" s="193"/>
    </row>
    <row r="1098" spans="2:28" hidden="1">
      <c r="B1098" s="189">
        <f t="shared" si="874"/>
        <v>0</v>
      </c>
      <c r="C1098" s="189">
        <f t="shared" ca="1" si="875"/>
        <v>0</v>
      </c>
      <c r="D1098" s="189">
        <f t="shared" si="876"/>
        <v>0</v>
      </c>
      <c r="E1098" s="189">
        <f t="shared" ca="1" si="877"/>
        <v>0</v>
      </c>
      <c r="F1098" s="189">
        <f t="shared" si="878"/>
        <v>0</v>
      </c>
      <c r="G1098" s="189" cm="1">
        <f t="array" aca="1" ref="G1098" ca="1">OFFSET(G1098,-1,,,)+1</f>
        <v>1093</v>
      </c>
      <c r="H1098" s="189">
        <f t="shared" si="873"/>
        <v>0</v>
      </c>
      <c r="I1098" s="189">
        <f t="shared" si="879"/>
        <v>0</v>
      </c>
      <c r="J1098" s="179">
        <f t="shared" si="880"/>
        <v>0</v>
      </c>
      <c r="K1098" s="173"/>
      <c r="L1098" s="174" t="str" cm="1">
        <f t="array" aca="1" ref="L1098" ca="1">IF($K1098="",OFFSET(L1098,-1,,,),K1098)</f>
        <v>02.18.01.22</v>
      </c>
      <c r="M1098" s="175" t="str" cm="1">
        <f t="array" aca="1" ref="M1098" ca="1">IF(OR($K1098=0,$K1098=""),OFFSET(M1098,-1,,,),O1098)</f>
        <v>MURO DE ARRIMO ATÉ 1,00M - ALVENARIA (LARG.: 19CM)</v>
      </c>
      <c r="N1098" s="67" t="s">
        <v>230</v>
      </c>
      <c r="O1098" s="68" t="s">
        <v>231</v>
      </c>
      <c r="P1098" s="68"/>
      <c r="Q1098" s="68" t="s">
        <v>3261</v>
      </c>
      <c r="R1098" s="69">
        <v>186.79499999999999</v>
      </c>
      <c r="S1098" s="70">
        <v>22.310000000000002</v>
      </c>
      <c r="T1098" s="70">
        <v>4167.3964500000002</v>
      </c>
      <c r="U1098" s="67" t="s">
        <v>728</v>
      </c>
      <c r="V1098" s="71" t="s">
        <v>3065</v>
      </c>
      <c r="W1098" s="171"/>
      <c r="X1098" s="172"/>
      <c r="Y1098" s="176">
        <f t="shared" si="881"/>
        <v>0</v>
      </c>
      <c r="AA1098" s="192"/>
      <c r="AB1098" s="193"/>
    </row>
    <row r="1099" spans="2:28" hidden="1">
      <c r="B1099" s="189">
        <f t="shared" si="874"/>
        <v>0</v>
      </c>
      <c r="C1099" s="189">
        <f t="shared" ca="1" si="875"/>
        <v>0</v>
      </c>
      <c r="D1099" s="189">
        <f t="shared" si="876"/>
        <v>0</v>
      </c>
      <c r="E1099" s="189">
        <f t="shared" ca="1" si="877"/>
        <v>0</v>
      </c>
      <c r="F1099" s="189">
        <f t="shared" si="878"/>
        <v>0</v>
      </c>
      <c r="G1099" s="189" cm="1">
        <f t="array" aca="1" ref="G1099" ca="1">OFFSET(G1099,-1,,,)+1</f>
        <v>1094</v>
      </c>
      <c r="H1099" s="189">
        <f t="shared" si="873"/>
        <v>0</v>
      </c>
      <c r="I1099" s="189">
        <f t="shared" si="879"/>
        <v>0</v>
      </c>
      <c r="J1099" s="179">
        <f t="shared" si="880"/>
        <v>0</v>
      </c>
      <c r="K1099" s="173"/>
      <c r="L1099" s="174" t="str" cm="1">
        <f t="array" aca="1" ref="L1099" ca="1">IF($K1099="",OFFSET(L1099,-1,,,),K1099)</f>
        <v>02.18.01.22</v>
      </c>
      <c r="M1099" s="175" t="str" cm="1">
        <f t="array" aca="1" ref="M1099" ca="1">IF(OR($K1099=0,$K1099=""),OFFSET(M1099,-1,,,),O1099)</f>
        <v>MURO DE ARRIMO ATÉ 1,00M - ALVENARIA (LARG.: 19CM)</v>
      </c>
      <c r="N1099" s="67" t="s">
        <v>232</v>
      </c>
      <c r="O1099" s="68" t="s">
        <v>233</v>
      </c>
      <c r="P1099" s="68"/>
      <c r="Q1099" s="68" t="s">
        <v>3261</v>
      </c>
      <c r="R1099" s="69">
        <v>186.79500000000002</v>
      </c>
      <c r="S1099" s="70">
        <v>0.97000000000000008</v>
      </c>
      <c r="T1099" s="70">
        <v>181.19115000000002</v>
      </c>
      <c r="U1099" s="67" t="s">
        <v>728</v>
      </c>
      <c r="V1099" s="71" t="s">
        <v>3065</v>
      </c>
      <c r="W1099" s="171"/>
      <c r="X1099" s="172"/>
      <c r="Y1099" s="176">
        <f t="shared" si="881"/>
        <v>0</v>
      </c>
      <c r="AA1099" s="192"/>
      <c r="AB1099" s="193"/>
    </row>
    <row r="1100" spans="2:28" hidden="1">
      <c r="B1100" s="189">
        <f t="shared" si="874"/>
        <v>0</v>
      </c>
      <c r="C1100" s="189">
        <f t="shared" ca="1" si="875"/>
        <v>0</v>
      </c>
      <c r="D1100" s="189">
        <f t="shared" si="876"/>
        <v>0</v>
      </c>
      <c r="E1100" s="189">
        <f t="shared" ca="1" si="877"/>
        <v>0</v>
      </c>
      <c r="F1100" s="189">
        <f t="shared" si="878"/>
        <v>0</v>
      </c>
      <c r="G1100" s="189" cm="1">
        <f t="array" aca="1" ref="G1100" ca="1">OFFSET(G1100,-1,,,)+1</f>
        <v>1095</v>
      </c>
      <c r="H1100" s="189">
        <f t="shared" si="873"/>
        <v>0</v>
      </c>
      <c r="I1100" s="189">
        <f t="shared" si="879"/>
        <v>0</v>
      </c>
      <c r="J1100" s="179">
        <f t="shared" si="880"/>
        <v>0</v>
      </c>
      <c r="K1100" s="173"/>
      <c r="L1100" s="174" t="str" cm="1">
        <f t="array" aca="1" ref="L1100" ca="1">IF($K1100="",OFFSET(L1100,-1,,,),K1100)</f>
        <v>02.18.01.22</v>
      </c>
      <c r="M1100" s="175" t="str" cm="1">
        <f t="array" aca="1" ref="M1100" ca="1">IF(OR($K1100=0,$K1100=""),OFFSET(M1100,-1,,,),O1100)</f>
        <v>MURO DE ARRIMO ATÉ 1,00M - ALVENARIA (LARG.: 19CM)</v>
      </c>
      <c r="N1100" s="67" t="s">
        <v>234</v>
      </c>
      <c r="O1100" s="68" t="s">
        <v>235</v>
      </c>
      <c r="P1100" s="68"/>
      <c r="Q1100" s="68" t="s">
        <v>3261</v>
      </c>
      <c r="R1100" s="69">
        <v>186.79500000000002</v>
      </c>
      <c r="S1100" s="70">
        <v>1.7800000000000002</v>
      </c>
      <c r="T1100" s="70">
        <v>332.49510000000009</v>
      </c>
      <c r="U1100" s="67" t="s">
        <v>728</v>
      </c>
      <c r="V1100" s="71" t="s">
        <v>3065</v>
      </c>
      <c r="W1100" s="171"/>
      <c r="X1100" s="172"/>
      <c r="Y1100" s="176">
        <f t="shared" si="881"/>
        <v>0</v>
      </c>
      <c r="AA1100" s="192"/>
      <c r="AB1100" s="193"/>
    </row>
    <row r="1101" spans="2:28" hidden="1">
      <c r="B1101" s="189">
        <f t="shared" si="874"/>
        <v>0</v>
      </c>
      <c r="C1101" s="189">
        <f t="shared" ca="1" si="875"/>
        <v>0</v>
      </c>
      <c r="D1101" s="189">
        <f t="shared" si="876"/>
        <v>0</v>
      </c>
      <c r="E1101" s="189">
        <f t="shared" ca="1" si="877"/>
        <v>0</v>
      </c>
      <c r="F1101" s="189">
        <f t="shared" si="878"/>
        <v>0</v>
      </c>
      <c r="G1101" s="189" cm="1">
        <f t="array" aca="1" ref="G1101" ca="1">OFFSET(G1101,-1,,,)+1</f>
        <v>1096</v>
      </c>
      <c r="H1101" s="189">
        <f t="shared" si="873"/>
        <v>0</v>
      </c>
      <c r="I1101" s="189">
        <f t="shared" si="879"/>
        <v>0</v>
      </c>
      <c r="J1101" s="179">
        <f t="shared" si="880"/>
        <v>0</v>
      </c>
      <c r="K1101" s="173"/>
      <c r="L1101" s="174" t="str" cm="1">
        <f t="array" aca="1" ref="L1101" ca="1">IF($K1101="",OFFSET(L1101,-1,,,),K1101)</f>
        <v>02.18.01.22</v>
      </c>
      <c r="M1101" s="175" t="str" cm="1">
        <f t="array" aca="1" ref="M1101" ca="1">IF(OR($K1101=0,$K1101=""),OFFSET(M1101,-1,,,),O1101)</f>
        <v>MURO DE ARRIMO ATÉ 1,00M - ALVENARIA (LARG.: 19CM)</v>
      </c>
      <c r="N1101" s="67" t="s">
        <v>2863</v>
      </c>
      <c r="O1101" s="68" t="s">
        <v>3073</v>
      </c>
      <c r="P1101" s="68"/>
      <c r="Q1101" s="68" t="s">
        <v>3258</v>
      </c>
      <c r="R1101" s="69"/>
      <c r="S1101" s="70"/>
      <c r="T1101" s="70">
        <v>0</v>
      </c>
      <c r="U1101" s="67" t="s">
        <v>728</v>
      </c>
      <c r="V1101" s="71" t="s">
        <v>3065</v>
      </c>
      <c r="W1101" s="171"/>
      <c r="X1101" s="172"/>
      <c r="Y1101" s="176">
        <f t="shared" si="881"/>
        <v>0</v>
      </c>
      <c r="AA1101" s="192"/>
      <c r="AB1101" s="193"/>
    </row>
    <row r="1102" spans="2:28" hidden="1">
      <c r="B1102" s="189">
        <f t="shared" si="874"/>
        <v>0</v>
      </c>
      <c r="C1102" s="189">
        <f t="shared" ca="1" si="875"/>
        <v>0</v>
      </c>
      <c r="D1102" s="189">
        <f t="shared" si="876"/>
        <v>0</v>
      </c>
      <c r="E1102" s="189">
        <f t="shared" ca="1" si="877"/>
        <v>0</v>
      </c>
      <c r="F1102" s="189">
        <f t="shared" si="878"/>
        <v>0</v>
      </c>
      <c r="G1102" s="189" cm="1">
        <f t="array" aca="1" ref="G1102" ca="1">OFFSET(G1102,-1,,,)+1</f>
        <v>1097</v>
      </c>
      <c r="H1102" s="189">
        <f t="shared" si="873"/>
        <v>0</v>
      </c>
      <c r="I1102" s="189">
        <f t="shared" si="879"/>
        <v>0</v>
      </c>
      <c r="J1102" s="179">
        <f t="shared" si="880"/>
        <v>0</v>
      </c>
      <c r="K1102" s="173"/>
      <c r="L1102" s="174" t="str" cm="1">
        <f t="array" aca="1" ref="L1102" ca="1">IF($K1102="",OFFSET(L1102,-1,,,),K1102)</f>
        <v>02.18.01.22</v>
      </c>
      <c r="M1102" s="175" t="str" cm="1">
        <f t="array" aca="1" ref="M1102" ca="1">IF(OR($K1102=0,$K1102=""),OFFSET(M1102,-1,,,),O1102)</f>
        <v>MURO DE ARRIMO ATÉ 1,00M - ALVENARIA (LARG.: 19CM)</v>
      </c>
      <c r="N1102" s="67" t="s">
        <v>359</v>
      </c>
      <c r="O1102" s="68" t="s">
        <v>360</v>
      </c>
      <c r="P1102" s="68"/>
      <c r="Q1102" s="68" t="s">
        <v>3258</v>
      </c>
      <c r="R1102" s="69">
        <v>124.53</v>
      </c>
      <c r="S1102" s="70">
        <v>4.8</v>
      </c>
      <c r="T1102" s="70">
        <v>597.74400000000003</v>
      </c>
      <c r="U1102" s="67" t="s">
        <v>728</v>
      </c>
      <c r="V1102" s="71" t="s">
        <v>3065</v>
      </c>
      <c r="W1102" s="171"/>
      <c r="X1102" s="172"/>
      <c r="Y1102" s="176">
        <f t="shared" si="881"/>
        <v>0</v>
      </c>
      <c r="AA1102" s="192"/>
      <c r="AB1102" s="193"/>
    </row>
    <row r="1103" spans="2:28" hidden="1">
      <c r="B1103" s="189">
        <f t="shared" si="874"/>
        <v>0</v>
      </c>
      <c r="C1103" s="189">
        <f t="shared" ca="1" si="875"/>
        <v>0</v>
      </c>
      <c r="D1103" s="189">
        <f t="shared" si="876"/>
        <v>0</v>
      </c>
      <c r="E1103" s="189">
        <f t="shared" ca="1" si="877"/>
        <v>0</v>
      </c>
      <c r="F1103" s="189">
        <f t="shared" si="878"/>
        <v>0</v>
      </c>
      <c r="G1103" s="189" cm="1">
        <f t="array" aca="1" ref="G1103" ca="1">OFFSET(G1103,-1,,,)+1</f>
        <v>1098</v>
      </c>
      <c r="H1103" s="189">
        <f t="shared" si="873"/>
        <v>0</v>
      </c>
      <c r="I1103" s="189">
        <f t="shared" si="879"/>
        <v>0</v>
      </c>
      <c r="J1103" s="179">
        <f t="shared" si="880"/>
        <v>0</v>
      </c>
      <c r="K1103" s="173"/>
      <c r="L1103" s="174" t="str" cm="1">
        <f t="array" aca="1" ref="L1103" ca="1">IF($K1103="",OFFSET(L1103,-1,,,),K1103)</f>
        <v>02.18.01.22</v>
      </c>
      <c r="M1103" s="175" t="str" cm="1">
        <f t="array" aca="1" ref="M1103" ca="1">IF(OR($K1103=0,$K1103=""),OFFSET(M1103,-1,,,),O1103)</f>
        <v>MURO DE ARRIMO ATÉ 1,00M - ALVENARIA (LARG.: 19CM)</v>
      </c>
      <c r="N1103" s="67" t="s">
        <v>462</v>
      </c>
      <c r="O1103" s="68" t="s">
        <v>463</v>
      </c>
      <c r="P1103" s="68"/>
      <c r="Q1103" s="68" t="s">
        <v>3255</v>
      </c>
      <c r="R1103" s="69">
        <v>1992.48</v>
      </c>
      <c r="S1103" s="70">
        <v>2.5500000000000003</v>
      </c>
      <c r="T1103" s="70">
        <v>5080.8240000000005</v>
      </c>
      <c r="U1103" s="67" t="s">
        <v>728</v>
      </c>
      <c r="V1103" s="71" t="s">
        <v>3065</v>
      </c>
      <c r="W1103" s="171"/>
      <c r="X1103" s="172"/>
      <c r="Y1103" s="176">
        <f t="shared" si="881"/>
        <v>0</v>
      </c>
      <c r="AA1103" s="192"/>
      <c r="AB1103" s="193"/>
    </row>
    <row r="1104" spans="2:28" hidden="1">
      <c r="B1104" s="189">
        <f t="shared" si="874"/>
        <v>0</v>
      </c>
      <c r="C1104" s="189">
        <f t="shared" ca="1" si="875"/>
        <v>0</v>
      </c>
      <c r="D1104" s="189">
        <f t="shared" si="876"/>
        <v>0</v>
      </c>
      <c r="E1104" s="189">
        <f t="shared" ca="1" si="877"/>
        <v>0</v>
      </c>
      <c r="F1104" s="189">
        <f t="shared" si="878"/>
        <v>0</v>
      </c>
      <c r="G1104" s="189" cm="1">
        <f t="array" aca="1" ref="G1104" ca="1">OFFSET(G1104,-1,,,)+1</f>
        <v>1099</v>
      </c>
      <c r="H1104" s="189">
        <f t="shared" si="873"/>
        <v>0</v>
      </c>
      <c r="I1104" s="189">
        <f t="shared" si="879"/>
        <v>0</v>
      </c>
      <c r="J1104" s="179">
        <f t="shared" si="880"/>
        <v>0</v>
      </c>
      <c r="K1104" s="173"/>
      <c r="L1104" s="174" t="str" cm="1">
        <f t="array" aca="1" ref="L1104" ca="1">IF($K1104="",OFFSET(L1104,-1,,,),K1104)</f>
        <v>02.18.01.22</v>
      </c>
      <c r="M1104" s="175" t="str" cm="1">
        <f t="array" aca="1" ref="M1104" ca="1">IF(OR($K1104=0,$K1104=""),OFFSET(M1104,-1,,,),O1104)</f>
        <v>MURO DE ARRIMO ATÉ 1,00M - ALVENARIA (LARG.: 19CM)</v>
      </c>
      <c r="N1104" s="67" t="s">
        <v>362</v>
      </c>
      <c r="O1104" s="68" t="s">
        <v>363</v>
      </c>
      <c r="P1104" s="68"/>
      <c r="Q1104" s="68" t="s">
        <v>3258</v>
      </c>
      <c r="R1104" s="69">
        <v>124.53</v>
      </c>
      <c r="S1104" s="70">
        <v>30</v>
      </c>
      <c r="T1104" s="70">
        <v>3735.9</v>
      </c>
      <c r="U1104" s="67" t="s">
        <v>728</v>
      </c>
      <c r="V1104" s="71" t="s">
        <v>3065</v>
      </c>
      <c r="W1104" s="171"/>
      <c r="X1104" s="172"/>
      <c r="Y1104" s="176">
        <f t="shared" si="881"/>
        <v>0</v>
      </c>
      <c r="AA1104" s="192"/>
      <c r="AB1104" s="193"/>
    </row>
    <row r="1105" spans="2:27" hidden="1">
      <c r="B1105" s="189">
        <f t="shared" si="874"/>
        <v>0</v>
      </c>
      <c r="C1105" s="189">
        <f t="shared" ca="1" si="875"/>
        <v>0</v>
      </c>
      <c r="D1105" s="189">
        <f t="shared" si="876"/>
        <v>0</v>
      </c>
      <c r="E1105" s="189">
        <f t="shared" ca="1" si="877"/>
        <v>0</v>
      </c>
      <c r="F1105" s="189">
        <f t="shared" si="878"/>
        <v>0</v>
      </c>
      <c r="G1105" s="189" cm="1">
        <f t="array" aca="1" ref="G1105" ca="1">OFFSET(G1105,-1,,,)+1</f>
        <v>1100</v>
      </c>
      <c r="H1105" s="189">
        <f t="shared" si="873"/>
        <v>0</v>
      </c>
      <c r="I1105" s="189">
        <f t="shared" si="879"/>
        <v>0</v>
      </c>
      <c r="J1105" s="179">
        <f t="shared" si="880"/>
        <v>0</v>
      </c>
      <c r="K1105" s="173"/>
      <c r="L1105" s="174" t="str" cm="1">
        <f t="array" aca="1" ref="L1105" ca="1">IF($K1105="",OFFSET(L1105,-1,,,),K1105)</f>
        <v>02.18.01.22</v>
      </c>
      <c r="M1105" s="175" t="str" cm="1">
        <f t="array" aca="1" ref="M1105" ca="1">IF(OR($K1105=0,$K1105=""),OFFSET(M1105,-1,,,),O1105)</f>
        <v>MURO DE ARRIMO ATÉ 1,00M - ALVENARIA (LARG.: 19CM)</v>
      </c>
      <c r="N1105" s="67" t="s">
        <v>3928</v>
      </c>
      <c r="O1105" s="68" t="s">
        <v>4451</v>
      </c>
      <c r="P1105" s="68"/>
      <c r="Q1105" s="68" t="s">
        <v>3253</v>
      </c>
      <c r="R1105" s="69"/>
      <c r="S1105" s="70"/>
      <c r="T1105" s="70">
        <v>0</v>
      </c>
      <c r="U1105" s="67" t="s">
        <v>728</v>
      </c>
      <c r="V1105" s="71" t="s">
        <v>3065</v>
      </c>
      <c r="W1105" s="171"/>
      <c r="X1105" s="172"/>
      <c r="Y1105" s="176">
        <f t="shared" si="881"/>
        <v>0</v>
      </c>
      <c r="AA1105" s="192"/>
    </row>
    <row r="1106" spans="2:27" hidden="1">
      <c r="B1106" s="189">
        <f t="shared" si="874"/>
        <v>0</v>
      </c>
      <c r="C1106" s="189">
        <f t="shared" ca="1" si="875"/>
        <v>0</v>
      </c>
      <c r="D1106" s="189">
        <f t="shared" si="876"/>
        <v>0</v>
      </c>
      <c r="E1106" s="189">
        <f t="shared" ca="1" si="877"/>
        <v>0</v>
      </c>
      <c r="F1106" s="189">
        <f t="shared" si="878"/>
        <v>0</v>
      </c>
      <c r="G1106" s="189" cm="1">
        <f t="array" aca="1" ref="G1106" ca="1">OFFSET(G1106,-1,,,)+1</f>
        <v>1101</v>
      </c>
      <c r="H1106" s="189">
        <f t="shared" si="873"/>
        <v>0</v>
      </c>
      <c r="I1106" s="189">
        <f t="shared" si="879"/>
        <v>0</v>
      </c>
      <c r="J1106" s="179">
        <f t="shared" si="880"/>
        <v>0</v>
      </c>
      <c r="K1106" s="173"/>
      <c r="L1106" s="174" t="str" cm="1">
        <f t="array" aca="1" ref="L1106" ca="1">IF($K1106="",OFFSET(L1106,-1,,,),K1106)</f>
        <v>02.18.01.22</v>
      </c>
      <c r="M1106" s="175" t="str" cm="1">
        <f t="array" aca="1" ref="M1106" ca="1">IF(OR($K1106=0,$K1106=""),OFFSET(M1106,-1,,,),O1106)</f>
        <v>MURO DE ARRIMO ATÉ 1,00M - ALVENARIA (LARG.: 19CM)</v>
      </c>
      <c r="N1106" s="67" t="s">
        <v>3929</v>
      </c>
      <c r="O1106" s="68" t="s">
        <v>4452</v>
      </c>
      <c r="P1106" s="68"/>
      <c r="Q1106" s="68" t="s">
        <v>3260</v>
      </c>
      <c r="R1106" s="69">
        <v>124.53</v>
      </c>
      <c r="S1106" s="70">
        <v>13.701000000000001</v>
      </c>
      <c r="T1106" s="70">
        <v>1706.18553</v>
      </c>
      <c r="U1106" s="67" t="s">
        <v>728</v>
      </c>
      <c r="V1106" s="71" t="s">
        <v>3065</v>
      </c>
      <c r="W1106" s="171"/>
      <c r="X1106" s="172"/>
      <c r="Y1106" s="176">
        <f t="shared" si="881"/>
        <v>0</v>
      </c>
      <c r="AA1106" s="192"/>
    </row>
    <row r="1107" spans="2:27" hidden="1">
      <c r="B1107" s="189">
        <f t="shared" si="874"/>
        <v>0</v>
      </c>
      <c r="C1107" s="189">
        <f t="shared" ca="1" si="875"/>
        <v>0</v>
      </c>
      <c r="D1107" s="189">
        <f t="shared" si="876"/>
        <v>0</v>
      </c>
      <c r="E1107" s="189">
        <f t="shared" ca="1" si="877"/>
        <v>0</v>
      </c>
      <c r="F1107" s="189">
        <f t="shared" si="878"/>
        <v>0</v>
      </c>
      <c r="G1107" s="189" cm="1">
        <f t="array" aca="1" ref="G1107" ca="1">OFFSET(G1107,-1,,,)+1</f>
        <v>1102</v>
      </c>
      <c r="H1107" s="189">
        <f t="shared" si="873"/>
        <v>0</v>
      </c>
      <c r="I1107" s="189">
        <f t="shared" si="879"/>
        <v>0</v>
      </c>
      <c r="J1107" s="179">
        <f t="shared" si="880"/>
        <v>0</v>
      </c>
      <c r="K1107" s="173"/>
      <c r="L1107" s="174" t="str" cm="1">
        <f t="array" aca="1" ref="L1107" ca="1">IF($K1107="",OFFSET(L1107,-1,,,),K1107)</f>
        <v>02.18.01.22</v>
      </c>
      <c r="M1107" s="175" t="str" cm="1">
        <f t="array" aca="1" ref="M1107" ca="1">IF(OR($K1107=0,$K1107=""),OFFSET(M1107,-1,,,),O1107)</f>
        <v>MURO DE ARRIMO ATÉ 1,00M - ALVENARIA (LARG.: 19CM)</v>
      </c>
      <c r="N1107" s="67" t="s">
        <v>2861</v>
      </c>
      <c r="O1107" s="68" t="s">
        <v>3071</v>
      </c>
      <c r="P1107" s="68"/>
      <c r="Q1107" s="68" t="s">
        <v>3253</v>
      </c>
      <c r="R1107" s="69">
        <v>124.53</v>
      </c>
      <c r="S1107" s="70">
        <v>150</v>
      </c>
      <c r="T1107" s="70">
        <v>18679.5</v>
      </c>
      <c r="U1107" s="67" t="s">
        <v>728</v>
      </c>
      <c r="V1107" s="71" t="s">
        <v>3065</v>
      </c>
      <c r="W1107" s="171"/>
      <c r="X1107" s="172"/>
      <c r="Y1107" s="176">
        <f t="shared" si="881"/>
        <v>0</v>
      </c>
      <c r="AA1107" s="192"/>
    </row>
    <row r="1108" spans="2:27" hidden="1">
      <c r="B1108" s="189">
        <f t="shared" si="874"/>
        <v>0</v>
      </c>
      <c r="C1108" s="189">
        <f t="shared" ca="1" si="875"/>
        <v>0</v>
      </c>
      <c r="D1108" s="189">
        <f t="shared" si="876"/>
        <v>0</v>
      </c>
      <c r="E1108" s="189">
        <f t="shared" ca="1" si="877"/>
        <v>0</v>
      </c>
      <c r="F1108" s="189">
        <f t="shared" si="878"/>
        <v>0</v>
      </c>
      <c r="G1108" s="189" cm="1">
        <f t="array" aca="1" ref="G1108" ca="1">OFFSET(G1108,-1,,,)+1</f>
        <v>1103</v>
      </c>
      <c r="H1108" s="189">
        <f t="shared" si="873"/>
        <v>0</v>
      </c>
      <c r="I1108" s="189">
        <f t="shared" si="879"/>
        <v>0</v>
      </c>
      <c r="J1108" s="179">
        <f t="shared" si="880"/>
        <v>0</v>
      </c>
      <c r="K1108" s="173"/>
      <c r="L1108" s="174" t="str" cm="1">
        <f t="array" aca="1" ref="L1108" ca="1">IF($K1108="",OFFSET(L1108,-1,,,),K1108)</f>
        <v>02.18.01.22</v>
      </c>
      <c r="M1108" s="175" t="str" cm="1">
        <f t="array" aca="1" ref="M1108" ca="1">IF(OR($K1108=0,$K1108=""),OFFSET(M1108,-1,,,),O1108)</f>
        <v>MURO DE ARRIMO ATÉ 1,00M - ALVENARIA (LARG.: 19CM)</v>
      </c>
      <c r="N1108" s="67" t="s">
        <v>3930</v>
      </c>
      <c r="O1108" s="68" t="s">
        <v>4453</v>
      </c>
      <c r="P1108" s="68"/>
      <c r="Q1108" s="68" t="s">
        <v>3258</v>
      </c>
      <c r="R1108" s="69"/>
      <c r="S1108" s="70"/>
      <c r="T1108" s="70">
        <v>0</v>
      </c>
      <c r="U1108" s="67" t="s">
        <v>728</v>
      </c>
      <c r="V1108" s="71" t="s">
        <v>3065</v>
      </c>
      <c r="W1108" s="171"/>
      <c r="X1108" s="172"/>
      <c r="Y1108" s="176">
        <f t="shared" si="881"/>
        <v>0</v>
      </c>
      <c r="AA1108" s="192"/>
    </row>
    <row r="1109" spans="2:27" hidden="1">
      <c r="B1109" s="189">
        <f t="shared" si="874"/>
        <v>0</v>
      </c>
      <c r="C1109" s="189">
        <f t="shared" ca="1" si="875"/>
        <v>0</v>
      </c>
      <c r="D1109" s="189">
        <f t="shared" si="876"/>
        <v>0</v>
      </c>
      <c r="E1109" s="189">
        <f t="shared" ca="1" si="877"/>
        <v>0</v>
      </c>
      <c r="F1109" s="189">
        <f t="shared" si="878"/>
        <v>0</v>
      </c>
      <c r="G1109" s="189" cm="1">
        <f t="array" aca="1" ref="G1109" ca="1">OFFSET(G1109,-1,,,)+1</f>
        <v>1104</v>
      </c>
      <c r="H1109" s="189">
        <f t="shared" si="873"/>
        <v>0</v>
      </c>
      <c r="I1109" s="189">
        <f t="shared" si="879"/>
        <v>0</v>
      </c>
      <c r="J1109" s="179">
        <f t="shared" si="880"/>
        <v>0</v>
      </c>
      <c r="K1109" s="173"/>
      <c r="L1109" s="174" t="str" cm="1">
        <f t="array" aca="1" ref="L1109" ca="1">IF($K1109="",OFFSET(L1109,-1,,,),K1109)</f>
        <v>02.18.01.22</v>
      </c>
      <c r="M1109" s="175" t="str" cm="1">
        <f t="array" aca="1" ref="M1109" ca="1">IF(OR($K1109=0,$K1109=""),OFFSET(M1109,-1,,,),O1109)</f>
        <v>MURO DE ARRIMO ATÉ 1,00M - ALVENARIA (LARG.: 19CM)</v>
      </c>
      <c r="N1109" s="67" t="s">
        <v>712</v>
      </c>
      <c r="O1109" s="68" t="s">
        <v>713</v>
      </c>
      <c r="P1109" s="68"/>
      <c r="Q1109" s="68" t="s">
        <v>3255</v>
      </c>
      <c r="R1109" s="69">
        <v>3237.7800000000007</v>
      </c>
      <c r="S1109" s="70">
        <v>0.44000000000000006</v>
      </c>
      <c r="T1109" s="70">
        <v>1424.6232000000005</v>
      </c>
      <c r="U1109" s="67" t="s">
        <v>728</v>
      </c>
      <c r="V1109" s="71" t="s">
        <v>3065</v>
      </c>
      <c r="W1109" s="171"/>
      <c r="X1109" s="172"/>
      <c r="Y1109" s="176">
        <f t="shared" si="881"/>
        <v>0</v>
      </c>
      <c r="AA1109" s="192"/>
    </row>
    <row r="1110" spans="2:27" hidden="1">
      <c r="B1110" s="189">
        <f t="shared" si="874"/>
        <v>0</v>
      </c>
      <c r="C1110" s="189">
        <f t="shared" ca="1" si="875"/>
        <v>0</v>
      </c>
      <c r="D1110" s="189">
        <f t="shared" si="876"/>
        <v>0</v>
      </c>
      <c r="E1110" s="189">
        <f t="shared" ca="1" si="877"/>
        <v>0</v>
      </c>
      <c r="F1110" s="189">
        <f t="shared" si="878"/>
        <v>0</v>
      </c>
      <c r="G1110" s="189" cm="1">
        <f t="array" aca="1" ref="G1110" ca="1">OFFSET(G1110,-1,,,)+1</f>
        <v>1105</v>
      </c>
      <c r="H1110" s="189">
        <f t="shared" si="873"/>
        <v>0</v>
      </c>
      <c r="I1110" s="189">
        <f t="shared" si="879"/>
        <v>0</v>
      </c>
      <c r="J1110" s="179">
        <f t="shared" si="880"/>
        <v>0</v>
      </c>
      <c r="K1110" s="173"/>
      <c r="L1110" s="174" t="str" cm="1">
        <f t="array" aca="1" ref="L1110" ca="1">IF($K1110="",OFFSET(L1110,-1,,,),K1110)</f>
        <v>02.18.01.22</v>
      </c>
      <c r="M1110" s="175" t="str" cm="1">
        <f t="array" aca="1" ref="M1110" ca="1">IF(OR($K1110=0,$K1110=""),OFFSET(M1110,-1,,,),O1110)</f>
        <v>MURO DE ARRIMO ATÉ 1,00M - ALVENARIA (LARG.: 19CM)</v>
      </c>
      <c r="N1110" s="67" t="s">
        <v>3931</v>
      </c>
      <c r="O1110" s="68" t="s">
        <v>4454</v>
      </c>
      <c r="P1110" s="68"/>
      <c r="Q1110" s="68" t="s">
        <v>3260</v>
      </c>
      <c r="R1110" s="69">
        <v>311.32499999999999</v>
      </c>
      <c r="S1110" s="70">
        <v>2.5010000000000003</v>
      </c>
      <c r="T1110" s="70">
        <v>778.62382500000012</v>
      </c>
      <c r="U1110" s="67" t="s">
        <v>728</v>
      </c>
      <c r="V1110" s="71" t="s">
        <v>3065</v>
      </c>
      <c r="W1110" s="171"/>
      <c r="X1110" s="172"/>
      <c r="Y1110" s="176">
        <f t="shared" si="881"/>
        <v>0</v>
      </c>
      <c r="AA1110" s="192"/>
    </row>
    <row r="1111" spans="2:27" hidden="1">
      <c r="B1111" s="189">
        <f t="shared" si="874"/>
        <v>0</v>
      </c>
      <c r="C1111" s="189">
        <f t="shared" ca="1" si="875"/>
        <v>0</v>
      </c>
      <c r="D1111" s="189">
        <f t="shared" si="876"/>
        <v>0</v>
      </c>
      <c r="E1111" s="189">
        <f t="shared" ca="1" si="877"/>
        <v>0</v>
      </c>
      <c r="F1111" s="189">
        <f t="shared" si="878"/>
        <v>0</v>
      </c>
      <c r="G1111" s="189" cm="1">
        <f t="array" aca="1" ref="G1111" ca="1">OFFSET(G1111,-1,,,)+1</f>
        <v>1106</v>
      </c>
      <c r="H1111" s="189">
        <f t="shared" si="873"/>
        <v>0</v>
      </c>
      <c r="I1111" s="189">
        <f t="shared" si="879"/>
        <v>0</v>
      </c>
      <c r="J1111" s="179">
        <f t="shared" si="880"/>
        <v>0</v>
      </c>
      <c r="K1111" s="173"/>
      <c r="L1111" s="174" t="str" cm="1">
        <f t="array" aca="1" ref="L1111" ca="1">IF($K1111="",OFFSET(L1111,-1,,,),K1111)</f>
        <v>02.18.01.22</v>
      </c>
      <c r="M1111" s="175" t="str" cm="1">
        <f t="array" aca="1" ref="M1111" ca="1">IF(OR($K1111=0,$K1111=""),OFFSET(M1111,-1,,,),O1111)</f>
        <v>MURO DE ARRIMO ATÉ 1,00M - ALVENARIA (LARG.: 19CM)</v>
      </c>
      <c r="N1111" s="67" t="s">
        <v>3932</v>
      </c>
      <c r="O1111" s="68" t="s">
        <v>4455</v>
      </c>
      <c r="P1111" s="68"/>
      <c r="Q1111" s="68" t="s">
        <v>3260</v>
      </c>
      <c r="R1111" s="69">
        <v>1105.2037499999999</v>
      </c>
      <c r="S1111" s="70">
        <v>4.6670000000000007</v>
      </c>
      <c r="T1111" s="70">
        <v>5157.9859012500001</v>
      </c>
      <c r="U1111" s="67" t="s">
        <v>728</v>
      </c>
      <c r="V1111" s="71" t="s">
        <v>3065</v>
      </c>
      <c r="W1111" s="171"/>
      <c r="X1111" s="172"/>
      <c r="Y1111" s="176">
        <f t="shared" si="881"/>
        <v>0</v>
      </c>
      <c r="AA1111" s="192"/>
    </row>
    <row r="1112" spans="2:27" hidden="1">
      <c r="B1112" s="189">
        <f t="shared" si="874"/>
        <v>0</v>
      </c>
      <c r="C1112" s="189">
        <f t="shared" ca="1" si="875"/>
        <v>0</v>
      </c>
      <c r="D1112" s="189">
        <f t="shared" si="876"/>
        <v>0</v>
      </c>
      <c r="E1112" s="189">
        <f t="shared" ca="1" si="877"/>
        <v>0</v>
      </c>
      <c r="F1112" s="189">
        <f t="shared" si="878"/>
        <v>0</v>
      </c>
      <c r="G1112" s="189" cm="1">
        <f t="array" aca="1" ref="G1112" ca="1">OFFSET(G1112,-1,,,)+1</f>
        <v>1107</v>
      </c>
      <c r="H1112" s="189">
        <f t="shared" si="873"/>
        <v>0</v>
      </c>
      <c r="I1112" s="189">
        <f t="shared" si="879"/>
        <v>0</v>
      </c>
      <c r="J1112" s="179">
        <f t="shared" si="880"/>
        <v>0</v>
      </c>
      <c r="K1112" s="173"/>
      <c r="L1112" s="174" t="str" cm="1">
        <f t="array" aca="1" ref="L1112" ca="1">IF($K1112="",OFFSET(L1112,-1,,,),K1112)</f>
        <v>02.18.01.22</v>
      </c>
      <c r="M1112" s="175" t="str" cm="1">
        <f t="array" aca="1" ref="M1112" ca="1">IF(OR($K1112=0,$K1112=""),OFFSET(M1112,-1,,,),O1112)</f>
        <v>MURO DE ARRIMO ATÉ 1,00M - ALVENARIA (LARG.: 19CM)</v>
      </c>
      <c r="N1112" s="67" t="s">
        <v>3933</v>
      </c>
      <c r="O1112" s="68" t="s">
        <v>4456</v>
      </c>
      <c r="P1112" s="68"/>
      <c r="Q1112" s="68" t="s">
        <v>3260</v>
      </c>
      <c r="R1112" s="69">
        <v>498.12</v>
      </c>
      <c r="S1112" s="70">
        <v>5.3920000000000003</v>
      </c>
      <c r="T1112" s="70">
        <v>2685.8630400000002</v>
      </c>
      <c r="U1112" s="67" t="s">
        <v>728</v>
      </c>
      <c r="V1112" s="71" t="s">
        <v>3065</v>
      </c>
      <c r="W1112" s="171"/>
      <c r="X1112" s="172"/>
      <c r="Y1112" s="176">
        <f t="shared" si="881"/>
        <v>0</v>
      </c>
      <c r="AA1112" s="192"/>
    </row>
    <row r="1113" spans="2:27" hidden="1">
      <c r="B1113" s="189">
        <f t="shared" si="874"/>
        <v>0</v>
      </c>
      <c r="C1113" s="189">
        <f t="shared" ca="1" si="875"/>
        <v>0</v>
      </c>
      <c r="D1113" s="189">
        <f t="shared" si="876"/>
        <v>0</v>
      </c>
      <c r="E1113" s="189">
        <f t="shared" ca="1" si="877"/>
        <v>0</v>
      </c>
      <c r="F1113" s="189">
        <f t="shared" si="878"/>
        <v>0</v>
      </c>
      <c r="G1113" s="189" cm="1">
        <f t="array" aca="1" ref="G1113" ca="1">OFFSET(G1113,-1,,,)+1</f>
        <v>1108</v>
      </c>
      <c r="H1113" s="189">
        <f t="shared" si="873"/>
        <v>0</v>
      </c>
      <c r="I1113" s="189">
        <f t="shared" si="879"/>
        <v>0</v>
      </c>
      <c r="J1113" s="179">
        <f t="shared" si="880"/>
        <v>0</v>
      </c>
      <c r="K1113" s="173"/>
      <c r="L1113" s="174" t="str" cm="1">
        <f t="array" aca="1" ref="L1113" ca="1">IF($K1113="",OFFSET(L1113,-1,,,),K1113)</f>
        <v>02.18.01.22</v>
      </c>
      <c r="M1113" s="175" t="str" cm="1">
        <f t="array" aca="1" ref="M1113" ca="1">IF(OR($K1113=0,$K1113=""),OFFSET(M1113,-1,,,),O1113)</f>
        <v>MURO DE ARRIMO ATÉ 1,00M - ALVENARIA (LARG.: 19CM)</v>
      </c>
      <c r="N1113" s="67" t="s">
        <v>2939</v>
      </c>
      <c r="O1113" s="68" t="s">
        <v>3126</v>
      </c>
      <c r="P1113" s="68"/>
      <c r="Q1113" s="68" t="s">
        <v>3258</v>
      </c>
      <c r="R1113" s="69">
        <v>124.53</v>
      </c>
      <c r="S1113" s="70">
        <v>50.000000000000007</v>
      </c>
      <c r="T1113" s="70">
        <v>6226.5000000000009</v>
      </c>
      <c r="U1113" s="67" t="s">
        <v>728</v>
      </c>
      <c r="V1113" s="71" t="s">
        <v>3065</v>
      </c>
      <c r="W1113" s="171"/>
      <c r="X1113" s="172"/>
      <c r="Y1113" s="176">
        <f t="shared" si="881"/>
        <v>0</v>
      </c>
      <c r="AA1113" s="192"/>
    </row>
    <row r="1114" spans="2:27">
      <c r="B1114" s="189">
        <f t="shared" si="874"/>
        <v>0</v>
      </c>
      <c r="C1114" s="189">
        <f t="shared" ca="1" si="875"/>
        <v>0</v>
      </c>
      <c r="D1114" s="189">
        <f t="shared" si="876"/>
        <v>0</v>
      </c>
      <c r="E1114" s="189">
        <f t="shared" ca="1" si="877"/>
        <v>0</v>
      </c>
      <c r="F1114" s="189">
        <f t="shared" si="878"/>
        <v>0</v>
      </c>
      <c r="G1114" s="189" cm="1">
        <f t="array" aca="1" ref="G1114" ca="1">OFFSET(G1114,-1,,,)+1</f>
        <v>1109</v>
      </c>
      <c r="H1114" s="189">
        <f t="shared" si="873"/>
        <v>0</v>
      </c>
      <c r="I1114" s="189">
        <f t="shared" si="879"/>
        <v>0</v>
      </c>
      <c r="J1114" s="179">
        <f t="shared" si="880"/>
        <v>0</v>
      </c>
      <c r="K1114" s="173" t="s">
        <v>3373</v>
      </c>
      <c r="L1114" s="174" t="str" cm="1">
        <f t="array" aca="1" ref="L1114" ca="1">IF($K1114="",OFFSET(L1114,-1,,,),K1114)</f>
        <v>02.18.01.23</v>
      </c>
      <c r="M1114" s="175" t="str" cm="1">
        <f t="array" aca="1" ref="M1114" ca="1">IF(OR($K1114=0,$K1114=""),OFFSET(M1114,-1,,,),O1114)</f>
        <v>MURO DE ARRIMO ATÉ 1,20M - CORTINA</v>
      </c>
      <c r="N1114" s="67" t="s">
        <v>3934</v>
      </c>
      <c r="O1114" s="68" t="s">
        <v>4457</v>
      </c>
      <c r="P1114" s="68"/>
      <c r="Q1114" s="68" t="s">
        <v>3253</v>
      </c>
      <c r="R1114" s="69">
        <v>3.89</v>
      </c>
      <c r="S1114" s="70">
        <v>1120.7113999999999</v>
      </c>
      <c r="T1114" s="70">
        <v>4359.5673459999998</v>
      </c>
      <c r="U1114" s="67"/>
      <c r="V1114" s="71"/>
      <c r="W1114" s="171"/>
      <c r="X1114" s="172"/>
      <c r="Y1114" s="176">
        <f t="shared" si="881"/>
        <v>0</v>
      </c>
      <c r="AA1114" s="192"/>
    </row>
    <row r="1115" spans="2:27" hidden="1">
      <c r="B1115" s="189">
        <f t="shared" si="874"/>
        <v>0</v>
      </c>
      <c r="C1115" s="189">
        <f t="shared" ca="1" si="875"/>
        <v>0</v>
      </c>
      <c r="D1115" s="189">
        <f t="shared" si="876"/>
        <v>0</v>
      </c>
      <c r="E1115" s="189">
        <f t="shared" ca="1" si="877"/>
        <v>0</v>
      </c>
      <c r="F1115" s="189">
        <f t="shared" si="878"/>
        <v>0</v>
      </c>
      <c r="G1115" s="189" cm="1">
        <f t="array" aca="1" ref="G1115" ca="1">OFFSET(G1115,-1,,,)+1</f>
        <v>1110</v>
      </c>
      <c r="H1115" s="189">
        <f t="shared" si="873"/>
        <v>0</v>
      </c>
      <c r="I1115" s="189">
        <f t="shared" si="879"/>
        <v>0</v>
      </c>
      <c r="J1115" s="179">
        <f t="shared" si="880"/>
        <v>0</v>
      </c>
      <c r="K1115" s="173"/>
      <c r="L1115" s="174" t="str" cm="1">
        <f t="array" aca="1" ref="L1115" ca="1">IF($K1115="",OFFSET(L1115,-1,,,),K1115)</f>
        <v>02.18.01.23</v>
      </c>
      <c r="M1115" s="175" t="str" cm="1">
        <f t="array" aca="1" ref="M1115" ca="1">IF(OR($K1115=0,$K1115=""),OFFSET(M1115,-1,,,),O1115)</f>
        <v>MURO DE ARRIMO ATÉ 1,20M - CORTINA</v>
      </c>
      <c r="N1115" s="67" t="s">
        <v>454</v>
      </c>
      <c r="O1115" s="68" t="s">
        <v>4458</v>
      </c>
      <c r="P1115" s="68"/>
      <c r="Q1115" s="68" t="s">
        <v>3255</v>
      </c>
      <c r="R1115" s="69"/>
      <c r="S1115" s="70"/>
      <c r="T1115" s="70">
        <v>0</v>
      </c>
      <c r="U1115" s="67" t="s">
        <v>728</v>
      </c>
      <c r="V1115" s="71" t="s">
        <v>3065</v>
      </c>
      <c r="W1115" s="171"/>
      <c r="X1115" s="172"/>
      <c r="Y1115" s="176">
        <f t="shared" si="881"/>
        <v>0</v>
      </c>
      <c r="AA1115" s="192"/>
    </row>
    <row r="1116" spans="2:27" hidden="1">
      <c r="B1116" s="189">
        <f t="shared" si="874"/>
        <v>0</v>
      </c>
      <c r="C1116" s="189">
        <f t="shared" ca="1" si="875"/>
        <v>0</v>
      </c>
      <c r="D1116" s="189">
        <f t="shared" si="876"/>
        <v>0</v>
      </c>
      <c r="E1116" s="189">
        <f t="shared" ca="1" si="877"/>
        <v>0</v>
      </c>
      <c r="F1116" s="189">
        <f t="shared" si="878"/>
        <v>0</v>
      </c>
      <c r="G1116" s="189" cm="1">
        <f t="array" aca="1" ref="G1116" ca="1">OFFSET(G1116,-1,,,)+1</f>
        <v>1111</v>
      </c>
      <c r="H1116" s="189">
        <f t="shared" si="873"/>
        <v>0</v>
      </c>
      <c r="I1116" s="189">
        <f t="shared" si="879"/>
        <v>0</v>
      </c>
      <c r="J1116" s="179">
        <f t="shared" si="880"/>
        <v>0</v>
      </c>
      <c r="K1116" s="173"/>
      <c r="L1116" s="174" t="str" cm="1">
        <f t="array" aca="1" ref="L1116" ca="1">IF($K1116="",OFFSET(L1116,-1,,,),K1116)</f>
        <v>02.18.01.23</v>
      </c>
      <c r="M1116" s="175" t="str" cm="1">
        <f t="array" aca="1" ref="M1116" ca="1">IF(OR($K1116=0,$K1116=""),OFFSET(M1116,-1,,,),O1116)</f>
        <v>MURO DE ARRIMO ATÉ 1,20M - CORTINA</v>
      </c>
      <c r="N1116" s="67" t="s">
        <v>306</v>
      </c>
      <c r="O1116" s="68" t="s">
        <v>307</v>
      </c>
      <c r="P1116" s="68"/>
      <c r="Q1116" s="68" t="s">
        <v>3255</v>
      </c>
      <c r="R1116" s="69">
        <v>1.2323520000000001</v>
      </c>
      <c r="S1116" s="70">
        <v>11.000000000000002</v>
      </c>
      <c r="T1116" s="70">
        <v>13.555872000000003</v>
      </c>
      <c r="U1116" s="67" t="s">
        <v>728</v>
      </c>
      <c r="V1116" s="71" t="s">
        <v>3065</v>
      </c>
      <c r="W1116" s="171"/>
      <c r="X1116" s="172"/>
      <c r="Y1116" s="176">
        <f t="shared" si="881"/>
        <v>0</v>
      </c>
      <c r="AA1116" s="192"/>
    </row>
    <row r="1117" spans="2:27" hidden="1">
      <c r="B1117" s="189">
        <f t="shared" si="874"/>
        <v>0</v>
      </c>
      <c r="C1117" s="189">
        <f t="shared" ca="1" si="875"/>
        <v>0</v>
      </c>
      <c r="D1117" s="189">
        <f t="shared" si="876"/>
        <v>0</v>
      </c>
      <c r="E1117" s="189">
        <f t="shared" ca="1" si="877"/>
        <v>0</v>
      </c>
      <c r="F1117" s="189">
        <f t="shared" si="878"/>
        <v>0</v>
      </c>
      <c r="G1117" s="189" cm="1">
        <f t="array" aca="1" ref="G1117" ca="1">OFFSET(G1117,-1,,,)+1</f>
        <v>1112</v>
      </c>
      <c r="H1117" s="189">
        <f t="shared" si="873"/>
        <v>0</v>
      </c>
      <c r="I1117" s="189">
        <f t="shared" si="879"/>
        <v>0</v>
      </c>
      <c r="J1117" s="179">
        <f t="shared" si="880"/>
        <v>0</v>
      </c>
      <c r="K1117" s="173"/>
      <c r="L1117" s="174" t="str" cm="1">
        <f t="array" aca="1" ref="L1117" ca="1">IF($K1117="",OFFSET(L1117,-1,,,),K1117)</f>
        <v>02.18.01.23</v>
      </c>
      <c r="M1117" s="175" t="str" cm="1">
        <f t="array" aca="1" ref="M1117" ca="1">IF(OR($K1117=0,$K1117=""),OFFSET(M1117,-1,,,),O1117)</f>
        <v>MURO DE ARRIMO ATÉ 1,20M - CORTINA</v>
      </c>
      <c r="N1117" s="67" t="s">
        <v>455</v>
      </c>
      <c r="O1117" s="68" t="s">
        <v>456</v>
      </c>
      <c r="P1117" s="68"/>
      <c r="Q1117" s="68" t="s">
        <v>3255</v>
      </c>
      <c r="R1117" s="69">
        <v>124.46755200000001</v>
      </c>
      <c r="S1117" s="70">
        <v>5.5000000000000009</v>
      </c>
      <c r="T1117" s="70">
        <v>684.57153600000015</v>
      </c>
      <c r="U1117" s="67" t="s">
        <v>728</v>
      </c>
      <c r="V1117" s="71" t="s">
        <v>3065</v>
      </c>
      <c r="W1117" s="171"/>
      <c r="X1117" s="172"/>
      <c r="Y1117" s="176">
        <f t="shared" si="881"/>
        <v>0</v>
      </c>
      <c r="AA1117" s="192"/>
    </row>
    <row r="1118" spans="2:27" hidden="1">
      <c r="B1118" s="189">
        <f t="shared" si="874"/>
        <v>0</v>
      </c>
      <c r="C1118" s="189">
        <f t="shared" ca="1" si="875"/>
        <v>0</v>
      </c>
      <c r="D1118" s="189">
        <f t="shared" si="876"/>
        <v>0</v>
      </c>
      <c r="E1118" s="189">
        <f t="shared" ca="1" si="877"/>
        <v>0</v>
      </c>
      <c r="F1118" s="189">
        <f t="shared" si="878"/>
        <v>0</v>
      </c>
      <c r="G1118" s="189" cm="1">
        <f t="array" aca="1" ref="G1118" ca="1">OFFSET(G1118,-1,,,)+1</f>
        <v>1113</v>
      </c>
      <c r="H1118" s="189">
        <f t="shared" si="873"/>
        <v>0</v>
      </c>
      <c r="I1118" s="189">
        <f t="shared" si="879"/>
        <v>0</v>
      </c>
      <c r="J1118" s="179">
        <f t="shared" si="880"/>
        <v>0</v>
      </c>
      <c r="K1118" s="173"/>
      <c r="L1118" s="174" t="str" cm="1">
        <f t="array" aca="1" ref="L1118" ca="1">IF($K1118="",OFFSET(L1118,-1,,,),K1118)</f>
        <v>02.18.01.23</v>
      </c>
      <c r="M1118" s="175" t="str" cm="1">
        <f t="array" aca="1" ref="M1118" ca="1">IF(OR($K1118=0,$K1118=""),OFFSET(M1118,-1,,,),O1118)</f>
        <v>MURO DE ARRIMO ATÉ 1,20M - CORTINA</v>
      </c>
      <c r="N1118" s="67" t="s">
        <v>457</v>
      </c>
      <c r="O1118" s="68" t="s">
        <v>458</v>
      </c>
      <c r="P1118" s="68"/>
      <c r="Q1118" s="68" t="s">
        <v>3255</v>
      </c>
      <c r="R1118" s="69">
        <v>124.46755200000001</v>
      </c>
      <c r="S1118" s="70">
        <v>0.70000000000000007</v>
      </c>
      <c r="T1118" s="70">
        <v>87.127286400000017</v>
      </c>
      <c r="U1118" s="67" t="s">
        <v>728</v>
      </c>
      <c r="V1118" s="71" t="s">
        <v>3065</v>
      </c>
      <c r="W1118" s="171"/>
      <c r="X1118" s="172"/>
      <c r="Y1118" s="176">
        <f t="shared" si="881"/>
        <v>0</v>
      </c>
      <c r="AA1118" s="192"/>
    </row>
    <row r="1119" spans="2:27" hidden="1">
      <c r="B1119" s="189">
        <f t="shared" si="874"/>
        <v>0</v>
      </c>
      <c r="C1119" s="189">
        <f t="shared" ca="1" si="875"/>
        <v>0</v>
      </c>
      <c r="D1119" s="189">
        <f t="shared" si="876"/>
        <v>0</v>
      </c>
      <c r="E1119" s="189">
        <f t="shared" ca="1" si="877"/>
        <v>0</v>
      </c>
      <c r="F1119" s="189">
        <f t="shared" si="878"/>
        <v>0</v>
      </c>
      <c r="G1119" s="189" cm="1">
        <f t="array" aca="1" ref="G1119" ca="1">OFFSET(G1119,-1,,,)+1</f>
        <v>1114</v>
      </c>
      <c r="H1119" s="189">
        <f t="shared" si="873"/>
        <v>0</v>
      </c>
      <c r="I1119" s="189">
        <f t="shared" si="879"/>
        <v>0</v>
      </c>
      <c r="J1119" s="179">
        <f t="shared" si="880"/>
        <v>0</v>
      </c>
      <c r="K1119" s="173"/>
      <c r="L1119" s="174" t="str" cm="1">
        <f t="array" aca="1" ref="L1119" ca="1">IF($K1119="",OFFSET(L1119,-1,,,),K1119)</f>
        <v>02.18.01.23</v>
      </c>
      <c r="M1119" s="175" t="str" cm="1">
        <f t="array" aca="1" ref="M1119" ca="1">IF(OR($K1119=0,$K1119=""),OFFSET(M1119,-1,,,),O1119)</f>
        <v>MURO DE ARRIMO ATÉ 1,20M - CORTINA</v>
      </c>
      <c r="N1119" s="67" t="s">
        <v>2856</v>
      </c>
      <c r="O1119" s="68" t="s">
        <v>3066</v>
      </c>
      <c r="P1119" s="68"/>
      <c r="Q1119" s="68" t="s">
        <v>3253</v>
      </c>
      <c r="R1119" s="69"/>
      <c r="S1119" s="70"/>
      <c r="T1119" s="70">
        <v>0</v>
      </c>
      <c r="U1119" s="67" t="s">
        <v>728</v>
      </c>
      <c r="V1119" s="71" t="s">
        <v>3065</v>
      </c>
      <c r="W1119" s="171"/>
      <c r="X1119" s="172"/>
      <c r="Y1119" s="176">
        <f t="shared" si="881"/>
        <v>0</v>
      </c>
      <c r="AA1119" s="192"/>
    </row>
    <row r="1120" spans="2:27" hidden="1">
      <c r="B1120" s="189">
        <f t="shared" si="874"/>
        <v>0</v>
      </c>
      <c r="C1120" s="189">
        <f t="shared" ca="1" si="875"/>
        <v>0</v>
      </c>
      <c r="D1120" s="189">
        <f t="shared" si="876"/>
        <v>0</v>
      </c>
      <c r="E1120" s="189">
        <f t="shared" ca="1" si="877"/>
        <v>0</v>
      </c>
      <c r="F1120" s="189">
        <f t="shared" si="878"/>
        <v>0</v>
      </c>
      <c r="G1120" s="189" cm="1">
        <f t="array" aca="1" ref="G1120" ca="1">OFFSET(G1120,-1,,,)+1</f>
        <v>1115</v>
      </c>
      <c r="H1120" s="189">
        <f t="shared" si="873"/>
        <v>0</v>
      </c>
      <c r="I1120" s="189">
        <f t="shared" si="879"/>
        <v>0</v>
      </c>
      <c r="J1120" s="179">
        <f t="shared" si="880"/>
        <v>0</v>
      </c>
      <c r="K1120" s="173"/>
      <c r="L1120" s="174" t="str" cm="1">
        <f t="array" aca="1" ref="L1120" ca="1">IF($K1120="",OFFSET(L1120,-1,,,),K1120)</f>
        <v>02.18.01.23</v>
      </c>
      <c r="M1120" s="175" t="str" cm="1">
        <f t="array" aca="1" ref="M1120" ca="1">IF(OR($K1120=0,$K1120=""),OFFSET(M1120,-1,,,),O1120)</f>
        <v>MURO DE ARRIMO ATÉ 1,20M - CORTINA</v>
      </c>
      <c r="N1120" s="67" t="s">
        <v>182</v>
      </c>
      <c r="O1120" s="68" t="s">
        <v>183</v>
      </c>
      <c r="P1120" s="68"/>
      <c r="Q1120" s="68" t="s">
        <v>3256</v>
      </c>
      <c r="R1120" s="69">
        <v>0.31120000000000003</v>
      </c>
      <c r="S1120" s="70">
        <v>140</v>
      </c>
      <c r="T1120" s="70">
        <v>43.568000000000005</v>
      </c>
      <c r="U1120" s="67" t="s">
        <v>728</v>
      </c>
      <c r="V1120" s="71" t="s">
        <v>3065</v>
      </c>
      <c r="W1120" s="171"/>
      <c r="X1120" s="172"/>
      <c r="Y1120" s="176">
        <f t="shared" si="881"/>
        <v>0</v>
      </c>
      <c r="AA1120" s="192"/>
    </row>
    <row r="1121" spans="2:27" hidden="1">
      <c r="B1121" s="189">
        <f t="shared" si="874"/>
        <v>0</v>
      </c>
      <c r="C1121" s="189">
        <f t="shared" ca="1" si="875"/>
        <v>0</v>
      </c>
      <c r="D1121" s="189">
        <f t="shared" si="876"/>
        <v>0</v>
      </c>
      <c r="E1121" s="189">
        <f t="shared" ca="1" si="877"/>
        <v>0</v>
      </c>
      <c r="F1121" s="189">
        <f t="shared" si="878"/>
        <v>0</v>
      </c>
      <c r="G1121" s="189" cm="1">
        <f t="array" aca="1" ref="G1121" ca="1">OFFSET(G1121,-1,,,)+1</f>
        <v>1116</v>
      </c>
      <c r="H1121" s="189">
        <f t="shared" si="873"/>
        <v>0</v>
      </c>
      <c r="I1121" s="189">
        <f t="shared" si="879"/>
        <v>0</v>
      </c>
      <c r="J1121" s="179">
        <f t="shared" si="880"/>
        <v>0</v>
      </c>
      <c r="K1121" s="173"/>
      <c r="L1121" s="174" t="str" cm="1">
        <f t="array" aca="1" ref="L1121" ca="1">IF($K1121="",OFFSET(L1121,-1,,,),K1121)</f>
        <v>02.18.01.23</v>
      </c>
      <c r="M1121" s="175" t="str" cm="1">
        <f t="array" aca="1" ref="M1121" ca="1">IF(OR($K1121=0,$K1121=""),OFFSET(M1121,-1,,,),O1121)</f>
        <v>MURO DE ARRIMO ATÉ 1,20M - CORTINA</v>
      </c>
      <c r="N1121" s="67" t="s">
        <v>2857</v>
      </c>
      <c r="O1121" s="68" t="s">
        <v>3067</v>
      </c>
      <c r="P1121" s="68"/>
      <c r="Q1121" s="68" t="s">
        <v>3258</v>
      </c>
      <c r="R1121" s="69">
        <v>4.2790000000000008</v>
      </c>
      <c r="S1121" s="70">
        <v>3.8000000000000003</v>
      </c>
      <c r="T1121" s="70">
        <v>16.260200000000005</v>
      </c>
      <c r="U1121" s="67" t="s">
        <v>728</v>
      </c>
      <c r="V1121" s="71" t="s">
        <v>3065</v>
      </c>
      <c r="W1121" s="171"/>
      <c r="X1121" s="172"/>
      <c r="Y1121" s="176">
        <f t="shared" si="881"/>
        <v>0</v>
      </c>
      <c r="AA1121" s="192"/>
    </row>
    <row r="1122" spans="2:27" hidden="1">
      <c r="B1122" s="189">
        <f t="shared" si="874"/>
        <v>0</v>
      </c>
      <c r="C1122" s="189">
        <f t="shared" ca="1" si="875"/>
        <v>0</v>
      </c>
      <c r="D1122" s="189">
        <f t="shared" si="876"/>
        <v>0</v>
      </c>
      <c r="E1122" s="189">
        <f t="shared" ca="1" si="877"/>
        <v>0</v>
      </c>
      <c r="F1122" s="189">
        <f t="shared" si="878"/>
        <v>0</v>
      </c>
      <c r="G1122" s="189" cm="1">
        <f t="array" aca="1" ref="G1122" ca="1">OFFSET(G1122,-1,,,)+1</f>
        <v>1117</v>
      </c>
      <c r="H1122" s="189">
        <f t="shared" si="873"/>
        <v>0</v>
      </c>
      <c r="I1122" s="189">
        <f t="shared" si="879"/>
        <v>0</v>
      </c>
      <c r="J1122" s="179">
        <f t="shared" si="880"/>
        <v>0</v>
      </c>
      <c r="K1122" s="173"/>
      <c r="L1122" s="174" t="str" cm="1">
        <f t="array" aca="1" ref="L1122" ca="1">IF($K1122="",OFFSET(L1122,-1,,,),K1122)</f>
        <v>02.18.01.23</v>
      </c>
      <c r="M1122" s="175" t="str" cm="1">
        <f t="array" aca="1" ref="M1122" ca="1">IF(OR($K1122=0,$K1122=""),OFFSET(M1122,-1,,,),O1122)</f>
        <v>MURO DE ARRIMO ATÉ 1,20M - CORTINA</v>
      </c>
      <c r="N1122" s="67" t="s">
        <v>2858</v>
      </c>
      <c r="O1122" s="68" t="s">
        <v>3068</v>
      </c>
      <c r="P1122" s="68"/>
      <c r="Q1122" s="68" t="s">
        <v>3253</v>
      </c>
      <c r="R1122" s="69">
        <v>3.89</v>
      </c>
      <c r="S1122" s="70">
        <v>7.5000000000000009</v>
      </c>
      <c r="T1122" s="70">
        <v>29.175000000000004</v>
      </c>
      <c r="U1122" s="67" t="s">
        <v>728</v>
      </c>
      <c r="V1122" s="71" t="s">
        <v>3065</v>
      </c>
      <c r="W1122" s="171"/>
      <c r="X1122" s="172"/>
      <c r="Y1122" s="176">
        <f t="shared" si="881"/>
        <v>0</v>
      </c>
      <c r="AA1122" s="192"/>
    </row>
    <row r="1123" spans="2:27" hidden="1">
      <c r="B1123" s="189">
        <f t="shared" si="874"/>
        <v>0</v>
      </c>
      <c r="C1123" s="189">
        <f t="shared" ca="1" si="875"/>
        <v>0</v>
      </c>
      <c r="D1123" s="189">
        <f t="shared" si="876"/>
        <v>0</v>
      </c>
      <c r="E1123" s="189">
        <f t="shared" ca="1" si="877"/>
        <v>0</v>
      </c>
      <c r="F1123" s="189">
        <f t="shared" si="878"/>
        <v>0</v>
      </c>
      <c r="G1123" s="189" cm="1">
        <f t="array" aca="1" ref="G1123" ca="1">OFFSET(G1123,-1,,,)+1</f>
        <v>1118</v>
      </c>
      <c r="H1123" s="189">
        <f t="shared" si="873"/>
        <v>0</v>
      </c>
      <c r="I1123" s="189">
        <f t="shared" si="879"/>
        <v>0</v>
      </c>
      <c r="J1123" s="179">
        <f t="shared" si="880"/>
        <v>0</v>
      </c>
      <c r="K1123" s="173"/>
      <c r="L1123" s="174" t="str" cm="1">
        <f t="array" aca="1" ref="L1123" ca="1">IF($K1123="",OFFSET(L1123,-1,,,),K1123)</f>
        <v>02.18.01.23</v>
      </c>
      <c r="M1123" s="175" t="str" cm="1">
        <f t="array" aca="1" ref="M1123" ca="1">IF(OR($K1123=0,$K1123=""),OFFSET(M1123,-1,,,),O1123)</f>
        <v>MURO DE ARRIMO ATÉ 1,20M - CORTINA</v>
      </c>
      <c r="N1123" s="67" t="s">
        <v>230</v>
      </c>
      <c r="O1123" s="68" t="s">
        <v>231</v>
      </c>
      <c r="P1123" s="68"/>
      <c r="Q1123" s="68" t="s">
        <v>3261</v>
      </c>
      <c r="R1123" s="69">
        <v>7.78</v>
      </c>
      <c r="S1123" s="70">
        <v>22.310000000000002</v>
      </c>
      <c r="T1123" s="70">
        <v>173.57180000000002</v>
      </c>
      <c r="U1123" s="67" t="s">
        <v>728</v>
      </c>
      <c r="V1123" s="71" t="s">
        <v>3065</v>
      </c>
      <c r="W1123" s="171"/>
      <c r="X1123" s="172"/>
      <c r="Y1123" s="176">
        <f t="shared" si="881"/>
        <v>0</v>
      </c>
      <c r="AA1123" s="192"/>
    </row>
    <row r="1124" spans="2:27" hidden="1">
      <c r="B1124" s="189">
        <f t="shared" si="874"/>
        <v>0</v>
      </c>
      <c r="C1124" s="189">
        <f t="shared" ca="1" si="875"/>
        <v>0</v>
      </c>
      <c r="D1124" s="189">
        <f t="shared" si="876"/>
        <v>0</v>
      </c>
      <c r="E1124" s="189">
        <f t="shared" ca="1" si="877"/>
        <v>0</v>
      </c>
      <c r="F1124" s="189">
        <f t="shared" si="878"/>
        <v>0</v>
      </c>
      <c r="G1124" s="189" cm="1">
        <f t="array" aca="1" ref="G1124" ca="1">OFFSET(G1124,-1,,,)+1</f>
        <v>1119</v>
      </c>
      <c r="H1124" s="189">
        <f t="shared" si="873"/>
        <v>0</v>
      </c>
      <c r="I1124" s="189">
        <f t="shared" si="879"/>
        <v>0</v>
      </c>
      <c r="J1124" s="179">
        <f t="shared" si="880"/>
        <v>0</v>
      </c>
      <c r="K1124" s="173"/>
      <c r="L1124" s="174" t="str" cm="1">
        <f t="array" aca="1" ref="L1124" ca="1">IF($K1124="",OFFSET(L1124,-1,,,),K1124)</f>
        <v>02.18.01.23</v>
      </c>
      <c r="M1124" s="175" t="str" cm="1">
        <f t="array" aca="1" ref="M1124" ca="1">IF(OR($K1124=0,$K1124=""),OFFSET(M1124,-1,,,),O1124)</f>
        <v>MURO DE ARRIMO ATÉ 1,20M - CORTINA</v>
      </c>
      <c r="N1124" s="67" t="s">
        <v>232</v>
      </c>
      <c r="O1124" s="68" t="s">
        <v>233</v>
      </c>
      <c r="P1124" s="68"/>
      <c r="Q1124" s="68" t="s">
        <v>3261</v>
      </c>
      <c r="R1124" s="69">
        <v>7.78</v>
      </c>
      <c r="S1124" s="70">
        <v>0.97000000000000008</v>
      </c>
      <c r="T1124" s="70">
        <v>7.5466000000000006</v>
      </c>
      <c r="U1124" s="67" t="s">
        <v>728</v>
      </c>
      <c r="V1124" s="71" t="s">
        <v>3065</v>
      </c>
      <c r="W1124" s="171"/>
      <c r="X1124" s="172"/>
      <c r="Y1124" s="176">
        <f t="shared" si="881"/>
        <v>0</v>
      </c>
      <c r="AA1124" s="192"/>
    </row>
    <row r="1125" spans="2:27" hidden="1">
      <c r="B1125" s="189">
        <f t="shared" si="874"/>
        <v>0</v>
      </c>
      <c r="C1125" s="189">
        <f t="shared" ca="1" si="875"/>
        <v>0</v>
      </c>
      <c r="D1125" s="189">
        <f t="shared" si="876"/>
        <v>0</v>
      </c>
      <c r="E1125" s="189">
        <f t="shared" ca="1" si="877"/>
        <v>0</v>
      </c>
      <c r="F1125" s="189">
        <f t="shared" si="878"/>
        <v>0</v>
      </c>
      <c r="G1125" s="189" cm="1">
        <f t="array" aca="1" ref="G1125" ca="1">OFFSET(G1125,-1,,,)+1</f>
        <v>1120</v>
      </c>
      <c r="H1125" s="189">
        <f t="shared" si="873"/>
        <v>0</v>
      </c>
      <c r="I1125" s="189">
        <f t="shared" si="879"/>
        <v>0</v>
      </c>
      <c r="J1125" s="179">
        <f t="shared" si="880"/>
        <v>0</v>
      </c>
      <c r="K1125" s="173"/>
      <c r="L1125" s="174" t="str" cm="1">
        <f t="array" aca="1" ref="L1125" ca="1">IF($K1125="",OFFSET(L1125,-1,,,),K1125)</f>
        <v>02.18.01.23</v>
      </c>
      <c r="M1125" s="175" t="str" cm="1">
        <f t="array" aca="1" ref="M1125" ca="1">IF(OR($K1125=0,$K1125=""),OFFSET(M1125,-1,,,),O1125)</f>
        <v>MURO DE ARRIMO ATÉ 1,20M - CORTINA</v>
      </c>
      <c r="N1125" s="67" t="s">
        <v>234</v>
      </c>
      <c r="O1125" s="68" t="s">
        <v>235</v>
      </c>
      <c r="P1125" s="68"/>
      <c r="Q1125" s="68" t="s">
        <v>3261</v>
      </c>
      <c r="R1125" s="69">
        <v>7.7799999999999994</v>
      </c>
      <c r="S1125" s="70">
        <v>1.7800000000000002</v>
      </c>
      <c r="T1125" s="70">
        <v>13.848400000000002</v>
      </c>
      <c r="U1125" s="67" t="s">
        <v>728</v>
      </c>
      <c r="V1125" s="71" t="s">
        <v>3065</v>
      </c>
      <c r="W1125" s="171"/>
      <c r="X1125" s="172"/>
      <c r="Y1125" s="176">
        <f t="shared" si="881"/>
        <v>0</v>
      </c>
      <c r="AA1125" s="192"/>
    </row>
    <row r="1126" spans="2:27" hidden="1">
      <c r="B1126" s="189">
        <f t="shared" si="874"/>
        <v>0</v>
      </c>
      <c r="C1126" s="189">
        <f t="shared" ca="1" si="875"/>
        <v>0</v>
      </c>
      <c r="D1126" s="189">
        <f t="shared" si="876"/>
        <v>0</v>
      </c>
      <c r="E1126" s="189">
        <f t="shared" ca="1" si="877"/>
        <v>0</v>
      </c>
      <c r="F1126" s="189">
        <f t="shared" si="878"/>
        <v>0</v>
      </c>
      <c r="G1126" s="189" cm="1">
        <f t="array" aca="1" ref="G1126" ca="1">OFFSET(G1126,-1,,,)+1</f>
        <v>1121</v>
      </c>
      <c r="H1126" s="189">
        <f t="shared" si="873"/>
        <v>0</v>
      </c>
      <c r="I1126" s="189">
        <f t="shared" si="879"/>
        <v>0</v>
      </c>
      <c r="J1126" s="179">
        <f t="shared" si="880"/>
        <v>0</v>
      </c>
      <c r="K1126" s="173"/>
      <c r="L1126" s="174" t="str" cm="1">
        <f t="array" aca="1" ref="L1126" ca="1">IF($K1126="",OFFSET(L1126,-1,,,),K1126)</f>
        <v>02.18.01.23</v>
      </c>
      <c r="M1126" s="175" t="str" cm="1">
        <f t="array" aca="1" ref="M1126" ca="1">IF(OR($K1126=0,$K1126=""),OFFSET(M1126,-1,,,),O1126)</f>
        <v>MURO DE ARRIMO ATÉ 1,20M - CORTINA</v>
      </c>
      <c r="N1126" s="67" t="s">
        <v>378</v>
      </c>
      <c r="O1126" s="68" t="s">
        <v>379</v>
      </c>
      <c r="P1126" s="68"/>
      <c r="Q1126" s="68" t="s">
        <v>3258</v>
      </c>
      <c r="R1126" s="69"/>
      <c r="S1126" s="70"/>
      <c r="T1126" s="70">
        <v>0</v>
      </c>
      <c r="U1126" s="67" t="s">
        <v>728</v>
      </c>
      <c r="V1126" s="71" t="s">
        <v>3065</v>
      </c>
      <c r="W1126" s="171"/>
      <c r="X1126" s="172"/>
      <c r="Y1126" s="176">
        <f t="shared" si="881"/>
        <v>0</v>
      </c>
      <c r="AA1126" s="192"/>
    </row>
    <row r="1127" spans="2:27" hidden="1">
      <c r="B1127" s="189">
        <f t="shared" si="874"/>
        <v>0</v>
      </c>
      <c r="C1127" s="189">
        <f t="shared" ca="1" si="875"/>
        <v>0</v>
      </c>
      <c r="D1127" s="189">
        <f t="shared" si="876"/>
        <v>0</v>
      </c>
      <c r="E1127" s="189">
        <f t="shared" ca="1" si="877"/>
        <v>0</v>
      </c>
      <c r="F1127" s="189">
        <f t="shared" si="878"/>
        <v>0</v>
      </c>
      <c r="G1127" s="189" cm="1">
        <f t="array" aca="1" ref="G1127" ca="1">OFFSET(G1127,-1,,,)+1</f>
        <v>1122</v>
      </c>
      <c r="H1127" s="189">
        <f t="shared" si="873"/>
        <v>0</v>
      </c>
      <c r="I1127" s="189">
        <f t="shared" si="879"/>
        <v>0</v>
      </c>
      <c r="J1127" s="179">
        <f t="shared" si="880"/>
        <v>0</v>
      </c>
      <c r="K1127" s="173"/>
      <c r="L1127" s="174" t="str" cm="1">
        <f t="array" aca="1" ref="L1127" ca="1">IF($K1127="",OFFSET(L1127,-1,,,),K1127)</f>
        <v>02.18.01.23</v>
      </c>
      <c r="M1127" s="175" t="str" cm="1">
        <f t="array" aca="1" ref="M1127" ca="1">IF(OR($K1127=0,$K1127=""),OFFSET(M1127,-1,,,),O1127)</f>
        <v>MURO DE ARRIMO ATÉ 1,20M - CORTINA</v>
      </c>
      <c r="N1127" s="67" t="s">
        <v>382</v>
      </c>
      <c r="O1127" s="68" t="s">
        <v>383</v>
      </c>
      <c r="P1127" s="68"/>
      <c r="Q1127" s="68" t="s">
        <v>3255</v>
      </c>
      <c r="R1127" s="69">
        <v>23.339999999999996</v>
      </c>
      <c r="S1127" s="70">
        <v>2.1</v>
      </c>
      <c r="T1127" s="70">
        <v>49.013999999999996</v>
      </c>
      <c r="U1127" s="67" t="s">
        <v>728</v>
      </c>
      <c r="V1127" s="71" t="s">
        <v>3065</v>
      </c>
      <c r="W1127" s="171"/>
      <c r="X1127" s="172"/>
      <c r="Y1127" s="176">
        <f t="shared" si="881"/>
        <v>0</v>
      </c>
      <c r="AA1127" s="192"/>
    </row>
    <row r="1128" spans="2:27" hidden="1">
      <c r="B1128" s="189">
        <f t="shared" si="874"/>
        <v>0</v>
      </c>
      <c r="C1128" s="189">
        <f t="shared" ca="1" si="875"/>
        <v>0</v>
      </c>
      <c r="D1128" s="189">
        <f t="shared" si="876"/>
        <v>0</v>
      </c>
      <c r="E1128" s="189">
        <f t="shared" ca="1" si="877"/>
        <v>0</v>
      </c>
      <c r="F1128" s="189">
        <f t="shared" si="878"/>
        <v>0</v>
      </c>
      <c r="G1128" s="189" cm="1">
        <f t="array" aca="1" ref="G1128" ca="1">OFFSET(G1128,-1,,,)+1</f>
        <v>1123</v>
      </c>
      <c r="H1128" s="189">
        <f t="shared" si="873"/>
        <v>0</v>
      </c>
      <c r="I1128" s="189">
        <f t="shared" si="879"/>
        <v>0</v>
      </c>
      <c r="J1128" s="179">
        <f t="shared" si="880"/>
        <v>0</v>
      </c>
      <c r="K1128" s="173"/>
      <c r="L1128" s="174" t="str" cm="1">
        <f t="array" aca="1" ref="L1128" ca="1">IF($K1128="",OFFSET(L1128,-1,,,),K1128)</f>
        <v>02.18.01.23</v>
      </c>
      <c r="M1128" s="175" t="str" cm="1">
        <f t="array" aca="1" ref="M1128" ca="1">IF(OR($K1128=0,$K1128=""),OFFSET(M1128,-1,,,),O1128)</f>
        <v>MURO DE ARRIMO ATÉ 1,20M - CORTINA</v>
      </c>
      <c r="N1128" s="67" t="s">
        <v>384</v>
      </c>
      <c r="O1128" s="68" t="s">
        <v>385</v>
      </c>
      <c r="P1128" s="68"/>
      <c r="Q1128" s="68" t="s">
        <v>3258</v>
      </c>
      <c r="R1128" s="69">
        <v>4.6680000000000001</v>
      </c>
      <c r="S1128" s="70">
        <v>13.55</v>
      </c>
      <c r="T1128" s="70">
        <v>63.251400000000004</v>
      </c>
      <c r="U1128" s="67" t="s">
        <v>728</v>
      </c>
      <c r="V1128" s="71" t="s">
        <v>3065</v>
      </c>
      <c r="W1128" s="171"/>
      <c r="X1128" s="172"/>
      <c r="Y1128" s="176">
        <f t="shared" si="881"/>
        <v>0</v>
      </c>
      <c r="AA1128" s="192"/>
    </row>
    <row r="1129" spans="2:27" hidden="1">
      <c r="B1129" s="189">
        <f t="shared" si="874"/>
        <v>0</v>
      </c>
      <c r="C1129" s="189">
        <f t="shared" ca="1" si="875"/>
        <v>0</v>
      </c>
      <c r="D1129" s="189">
        <f t="shared" si="876"/>
        <v>0</v>
      </c>
      <c r="E1129" s="189">
        <f t="shared" ca="1" si="877"/>
        <v>0</v>
      </c>
      <c r="F1129" s="189">
        <f t="shared" si="878"/>
        <v>0</v>
      </c>
      <c r="G1129" s="189" cm="1">
        <f t="array" aca="1" ref="G1129" ca="1">OFFSET(G1129,-1,,,)+1</f>
        <v>1124</v>
      </c>
      <c r="H1129" s="189">
        <f t="shared" si="873"/>
        <v>0</v>
      </c>
      <c r="I1129" s="189">
        <f t="shared" si="879"/>
        <v>0</v>
      </c>
      <c r="J1129" s="179">
        <f t="shared" si="880"/>
        <v>0</v>
      </c>
      <c r="K1129" s="173"/>
      <c r="L1129" s="174" t="str" cm="1">
        <f t="array" aca="1" ref="L1129" ca="1">IF($K1129="",OFFSET(L1129,-1,,,),K1129)</f>
        <v>02.18.01.23</v>
      </c>
      <c r="M1129" s="175" t="str" cm="1">
        <f t="array" aca="1" ref="M1129" ca="1">IF(OR($K1129=0,$K1129=""),OFFSET(M1129,-1,,,),O1129)</f>
        <v>MURO DE ARRIMO ATÉ 1,20M - CORTINA</v>
      </c>
      <c r="N1129" s="67" t="s">
        <v>380</v>
      </c>
      <c r="O1129" s="68" t="s">
        <v>381</v>
      </c>
      <c r="P1129" s="68"/>
      <c r="Q1129" s="68" t="s">
        <v>3254</v>
      </c>
      <c r="R1129" s="69">
        <v>1.2003295200000001</v>
      </c>
      <c r="S1129" s="70">
        <v>3.7100000000000004</v>
      </c>
      <c r="T1129" s="70">
        <v>4.4532225192000015</v>
      </c>
      <c r="U1129" s="67" t="s">
        <v>728</v>
      </c>
      <c r="V1129" s="71" t="s">
        <v>3065</v>
      </c>
      <c r="W1129" s="171"/>
      <c r="X1129" s="172"/>
      <c r="Y1129" s="176">
        <f t="shared" si="881"/>
        <v>0</v>
      </c>
      <c r="AA1129" s="192"/>
    </row>
    <row r="1130" spans="2:27" hidden="1">
      <c r="B1130" s="189">
        <f t="shared" si="874"/>
        <v>0</v>
      </c>
      <c r="C1130" s="189">
        <f t="shared" ca="1" si="875"/>
        <v>0</v>
      </c>
      <c r="D1130" s="189">
        <f t="shared" si="876"/>
        <v>0</v>
      </c>
      <c r="E1130" s="189">
        <f t="shared" ca="1" si="877"/>
        <v>0</v>
      </c>
      <c r="F1130" s="189">
        <f t="shared" si="878"/>
        <v>0</v>
      </c>
      <c r="G1130" s="189" cm="1">
        <f t="array" aca="1" ref="G1130" ca="1">OFFSET(G1130,-1,,,)+1</f>
        <v>1125</v>
      </c>
      <c r="H1130" s="189">
        <f t="shared" si="873"/>
        <v>0</v>
      </c>
      <c r="I1130" s="189">
        <f t="shared" si="879"/>
        <v>0</v>
      </c>
      <c r="J1130" s="179">
        <f t="shared" si="880"/>
        <v>0</v>
      </c>
      <c r="K1130" s="173"/>
      <c r="L1130" s="174" t="str" cm="1">
        <f t="array" aca="1" ref="L1130" ca="1">IF($K1130="",OFFSET(L1130,-1,,,),K1130)</f>
        <v>02.18.01.23</v>
      </c>
      <c r="M1130" s="175" t="str" cm="1">
        <f t="array" aca="1" ref="M1130" ca="1">IF(OR($K1130=0,$K1130=""),OFFSET(M1130,-1,,,),O1130)</f>
        <v>MURO DE ARRIMO ATÉ 1,20M - CORTINA</v>
      </c>
      <c r="N1130" s="67" t="s">
        <v>746</v>
      </c>
      <c r="O1130" s="68" t="s">
        <v>4459</v>
      </c>
      <c r="P1130" s="68"/>
      <c r="Q1130" s="68" t="s">
        <v>3258</v>
      </c>
      <c r="R1130" s="69"/>
      <c r="S1130" s="70"/>
      <c r="T1130" s="70">
        <v>0</v>
      </c>
      <c r="U1130" s="67" t="s">
        <v>728</v>
      </c>
      <c r="V1130" s="71" t="s">
        <v>3065</v>
      </c>
      <c r="W1130" s="171"/>
      <c r="X1130" s="172"/>
      <c r="Y1130" s="176">
        <f t="shared" si="881"/>
        <v>0</v>
      </c>
      <c r="AA1130" s="192"/>
    </row>
    <row r="1131" spans="2:27" hidden="1">
      <c r="B1131" s="189">
        <f t="shared" si="874"/>
        <v>0</v>
      </c>
      <c r="C1131" s="189">
        <f t="shared" ca="1" si="875"/>
        <v>0</v>
      </c>
      <c r="D1131" s="189">
        <f t="shared" si="876"/>
        <v>0</v>
      </c>
      <c r="E1131" s="189">
        <f t="shared" ca="1" si="877"/>
        <v>0</v>
      </c>
      <c r="F1131" s="189">
        <f t="shared" si="878"/>
        <v>0</v>
      </c>
      <c r="G1131" s="189" cm="1">
        <f t="array" aca="1" ref="G1131" ca="1">OFFSET(G1131,-1,,,)+1</f>
        <v>1126</v>
      </c>
      <c r="H1131" s="189">
        <f t="shared" si="873"/>
        <v>0</v>
      </c>
      <c r="I1131" s="189">
        <f t="shared" si="879"/>
        <v>0</v>
      </c>
      <c r="J1131" s="179">
        <f t="shared" si="880"/>
        <v>0</v>
      </c>
      <c r="K1131" s="173"/>
      <c r="L1131" s="174" t="str" cm="1">
        <f t="array" aca="1" ref="L1131" ca="1">IF($K1131="",OFFSET(L1131,-1,,,),K1131)</f>
        <v>02.18.01.23</v>
      </c>
      <c r="M1131" s="175" t="str" cm="1">
        <f t="array" aca="1" ref="M1131" ca="1">IF(OR($K1131=0,$K1131=""),OFFSET(M1131,-1,,,),O1131)</f>
        <v>MURO DE ARRIMO ATÉ 1,20M - CORTINA</v>
      </c>
      <c r="N1131" s="67" t="s">
        <v>175</v>
      </c>
      <c r="O1131" s="68" t="s">
        <v>176</v>
      </c>
      <c r="P1131" s="68"/>
      <c r="Q1131" s="68" t="s">
        <v>3253</v>
      </c>
      <c r="R1131" s="69">
        <v>1.6338000000000001</v>
      </c>
      <c r="S1131" s="70">
        <v>8.5</v>
      </c>
      <c r="T1131" s="70">
        <v>13.887300000000002</v>
      </c>
      <c r="U1131" s="67" t="s">
        <v>728</v>
      </c>
      <c r="V1131" s="71" t="s">
        <v>3065</v>
      </c>
      <c r="W1131" s="171"/>
      <c r="X1131" s="172"/>
      <c r="Y1131" s="176">
        <f t="shared" si="881"/>
        <v>0</v>
      </c>
      <c r="AA1131" s="192"/>
    </row>
    <row r="1132" spans="2:27" hidden="1">
      <c r="B1132" s="189">
        <f t="shared" si="874"/>
        <v>0</v>
      </c>
      <c r="C1132" s="189">
        <f t="shared" ca="1" si="875"/>
        <v>0</v>
      </c>
      <c r="D1132" s="189">
        <f t="shared" si="876"/>
        <v>0</v>
      </c>
      <c r="E1132" s="189">
        <f t="shared" ca="1" si="877"/>
        <v>0</v>
      </c>
      <c r="F1132" s="189">
        <f t="shared" si="878"/>
        <v>0</v>
      </c>
      <c r="G1132" s="189" cm="1">
        <f t="array" aca="1" ref="G1132" ca="1">OFFSET(G1132,-1,,,)+1</f>
        <v>1127</v>
      </c>
      <c r="H1132" s="189">
        <f t="shared" si="873"/>
        <v>0</v>
      </c>
      <c r="I1132" s="189">
        <f t="shared" si="879"/>
        <v>0</v>
      </c>
      <c r="J1132" s="179">
        <f t="shared" si="880"/>
        <v>0</v>
      </c>
      <c r="K1132" s="173"/>
      <c r="L1132" s="174" t="str" cm="1">
        <f t="array" aca="1" ref="L1132" ca="1">IF($K1132="",OFFSET(L1132,-1,,,),K1132)</f>
        <v>02.18.01.23</v>
      </c>
      <c r="M1132" s="175" t="str" cm="1">
        <f t="array" aca="1" ref="M1132" ca="1">IF(OR($K1132=0,$K1132=""),OFFSET(M1132,-1,,,),O1132)</f>
        <v>MURO DE ARRIMO ATÉ 1,20M - CORTINA</v>
      </c>
      <c r="N1132" s="67" t="s">
        <v>747</v>
      </c>
      <c r="O1132" s="68" t="s">
        <v>748</v>
      </c>
      <c r="P1132" s="68"/>
      <c r="Q1132" s="68" t="s">
        <v>3260</v>
      </c>
      <c r="R1132" s="69">
        <v>3.8277600000000005</v>
      </c>
      <c r="S1132" s="70">
        <v>130</v>
      </c>
      <c r="T1132" s="70">
        <v>497.60880000000009</v>
      </c>
      <c r="U1132" s="67" t="s">
        <v>728</v>
      </c>
      <c r="V1132" s="71" t="s">
        <v>3065</v>
      </c>
      <c r="W1132" s="171"/>
      <c r="X1132" s="172"/>
      <c r="Y1132" s="176">
        <f t="shared" si="881"/>
        <v>0</v>
      </c>
      <c r="AA1132" s="192"/>
    </row>
    <row r="1133" spans="2:27" hidden="1">
      <c r="B1133" s="189">
        <f t="shared" si="874"/>
        <v>0</v>
      </c>
      <c r="C1133" s="189">
        <f t="shared" ca="1" si="875"/>
        <v>0</v>
      </c>
      <c r="D1133" s="189">
        <f t="shared" si="876"/>
        <v>0</v>
      </c>
      <c r="E1133" s="189">
        <f t="shared" ca="1" si="877"/>
        <v>0</v>
      </c>
      <c r="F1133" s="189">
        <f t="shared" si="878"/>
        <v>0</v>
      </c>
      <c r="G1133" s="189" cm="1">
        <f t="array" aca="1" ref="G1133" ca="1">OFFSET(G1133,-1,,,)+1</f>
        <v>1128</v>
      </c>
      <c r="H1133" s="189">
        <f t="shared" si="873"/>
        <v>0</v>
      </c>
      <c r="I1133" s="189">
        <f t="shared" si="879"/>
        <v>0</v>
      </c>
      <c r="J1133" s="179">
        <f t="shared" si="880"/>
        <v>0</v>
      </c>
      <c r="K1133" s="173"/>
      <c r="L1133" s="174" t="str" cm="1">
        <f t="array" aca="1" ref="L1133" ca="1">IF($K1133="",OFFSET(L1133,-1,,,),K1133)</f>
        <v>02.18.01.23</v>
      </c>
      <c r="M1133" s="175" t="str" cm="1">
        <f t="array" aca="1" ref="M1133" ca="1">IF(OR($K1133=0,$K1133=""),OFFSET(M1133,-1,,,),O1133)</f>
        <v>MURO DE ARRIMO ATÉ 1,20M - CORTINA</v>
      </c>
      <c r="N1133" s="67" t="s">
        <v>171</v>
      </c>
      <c r="O1133" s="68" t="s">
        <v>172</v>
      </c>
      <c r="P1133" s="68"/>
      <c r="Q1133" s="68" t="s">
        <v>3255</v>
      </c>
      <c r="R1133" s="69">
        <v>3.7344000000000004</v>
      </c>
      <c r="S1133" s="70">
        <v>18</v>
      </c>
      <c r="T1133" s="70">
        <v>67.219200000000001</v>
      </c>
      <c r="U1133" s="67" t="s">
        <v>728</v>
      </c>
      <c r="V1133" s="71" t="s">
        <v>3065</v>
      </c>
      <c r="W1133" s="171"/>
      <c r="X1133" s="172"/>
      <c r="Y1133" s="176">
        <f t="shared" si="881"/>
        <v>0</v>
      </c>
      <c r="AA1133" s="192"/>
    </row>
    <row r="1134" spans="2:27" hidden="1">
      <c r="B1134" s="189">
        <f t="shared" si="874"/>
        <v>0</v>
      </c>
      <c r="C1134" s="189">
        <f t="shared" ca="1" si="875"/>
        <v>0</v>
      </c>
      <c r="D1134" s="189">
        <f t="shared" si="876"/>
        <v>0</v>
      </c>
      <c r="E1134" s="189">
        <f t="shared" ca="1" si="877"/>
        <v>0</v>
      </c>
      <c r="F1134" s="189">
        <f t="shared" si="878"/>
        <v>0</v>
      </c>
      <c r="G1134" s="189" cm="1">
        <f t="array" aca="1" ref="G1134" ca="1">OFFSET(G1134,-1,,,)+1</f>
        <v>1129</v>
      </c>
      <c r="H1134" s="189">
        <f t="shared" si="873"/>
        <v>0</v>
      </c>
      <c r="I1134" s="189">
        <f t="shared" si="879"/>
        <v>0</v>
      </c>
      <c r="J1134" s="179">
        <f t="shared" si="880"/>
        <v>0</v>
      </c>
      <c r="K1134" s="173"/>
      <c r="L1134" s="174" t="str" cm="1">
        <f t="array" aca="1" ref="L1134" ca="1">IF($K1134="",OFFSET(L1134,-1,,,),K1134)</f>
        <v>02.18.01.23</v>
      </c>
      <c r="M1134" s="175" t="str" cm="1">
        <f t="array" aca="1" ref="M1134" ca="1">IF(OR($K1134=0,$K1134=""),OFFSET(M1134,-1,,,),O1134)</f>
        <v>MURO DE ARRIMO ATÉ 1,20M - CORTINA</v>
      </c>
      <c r="N1134" s="67" t="s">
        <v>306</v>
      </c>
      <c r="O1134" s="68" t="s">
        <v>307</v>
      </c>
      <c r="P1134" s="68"/>
      <c r="Q1134" s="68" t="s">
        <v>3255</v>
      </c>
      <c r="R1134" s="69">
        <v>1.6804800000000002</v>
      </c>
      <c r="S1134" s="70">
        <v>11.000000000000002</v>
      </c>
      <c r="T1134" s="70">
        <v>18.485280000000007</v>
      </c>
      <c r="U1134" s="67" t="s">
        <v>728</v>
      </c>
      <c r="V1134" s="71" t="s">
        <v>3065</v>
      </c>
      <c r="W1134" s="171"/>
      <c r="X1134" s="172"/>
      <c r="Y1134" s="176">
        <f t="shared" si="881"/>
        <v>0</v>
      </c>
      <c r="AA1134" s="192"/>
    </row>
    <row r="1135" spans="2:27" hidden="1">
      <c r="B1135" s="189">
        <f t="shared" si="874"/>
        <v>0</v>
      </c>
      <c r="C1135" s="189">
        <f t="shared" ca="1" si="875"/>
        <v>0</v>
      </c>
      <c r="D1135" s="189">
        <f t="shared" si="876"/>
        <v>0</v>
      </c>
      <c r="E1135" s="189">
        <f t="shared" ca="1" si="877"/>
        <v>0</v>
      </c>
      <c r="F1135" s="189">
        <f t="shared" si="878"/>
        <v>0</v>
      </c>
      <c r="G1135" s="189" cm="1">
        <f t="array" aca="1" ref="G1135" ca="1">OFFSET(G1135,-1,,,)+1</f>
        <v>1130</v>
      </c>
      <c r="H1135" s="189">
        <f t="shared" si="873"/>
        <v>0</v>
      </c>
      <c r="I1135" s="189">
        <f t="shared" si="879"/>
        <v>0</v>
      </c>
      <c r="J1135" s="179">
        <f t="shared" si="880"/>
        <v>0</v>
      </c>
      <c r="K1135" s="173"/>
      <c r="L1135" s="174" t="str" cm="1">
        <f t="array" aca="1" ref="L1135" ca="1">IF($K1135="",OFFSET(L1135,-1,,,),K1135)</f>
        <v>02.18.01.23</v>
      </c>
      <c r="M1135" s="175" t="str" cm="1">
        <f t="array" aca="1" ref="M1135" ca="1">IF(OR($K1135=0,$K1135=""),OFFSET(M1135,-1,,,),O1135)</f>
        <v>MURO DE ARRIMO ATÉ 1,20M - CORTINA</v>
      </c>
      <c r="N1135" s="67" t="s">
        <v>310</v>
      </c>
      <c r="O1135" s="68" t="s">
        <v>311</v>
      </c>
      <c r="P1135" s="68"/>
      <c r="Q1135" s="68" t="s">
        <v>3254</v>
      </c>
      <c r="R1135" s="69">
        <v>0.18672</v>
      </c>
      <c r="S1135" s="70">
        <v>3.2</v>
      </c>
      <c r="T1135" s="70">
        <v>0.59750400000000004</v>
      </c>
      <c r="U1135" s="67" t="s">
        <v>728</v>
      </c>
      <c r="V1135" s="71" t="s">
        <v>3065</v>
      </c>
      <c r="W1135" s="171"/>
      <c r="X1135" s="172"/>
      <c r="Y1135" s="176">
        <f t="shared" si="881"/>
        <v>0</v>
      </c>
      <c r="AA1135" s="192"/>
    </row>
    <row r="1136" spans="2:27" hidden="1">
      <c r="B1136" s="189">
        <f t="shared" si="874"/>
        <v>0</v>
      </c>
      <c r="C1136" s="189">
        <f t="shared" ca="1" si="875"/>
        <v>0</v>
      </c>
      <c r="D1136" s="189">
        <f t="shared" si="876"/>
        <v>0</v>
      </c>
      <c r="E1136" s="189">
        <f t="shared" ca="1" si="877"/>
        <v>0</v>
      </c>
      <c r="F1136" s="189">
        <f t="shared" si="878"/>
        <v>0</v>
      </c>
      <c r="G1136" s="189" cm="1">
        <f t="array" aca="1" ref="G1136" ca="1">OFFSET(G1136,-1,,,)+1</f>
        <v>1131</v>
      </c>
      <c r="H1136" s="189">
        <f t="shared" si="873"/>
        <v>0</v>
      </c>
      <c r="I1136" s="189">
        <f t="shared" si="879"/>
        <v>0</v>
      </c>
      <c r="J1136" s="179">
        <f t="shared" si="880"/>
        <v>0</v>
      </c>
      <c r="K1136" s="173"/>
      <c r="L1136" s="174" t="str" cm="1">
        <f t="array" aca="1" ref="L1136" ca="1">IF($K1136="",OFFSET(L1136,-1,,,),K1136)</f>
        <v>02.18.01.23</v>
      </c>
      <c r="M1136" s="175" t="str" cm="1">
        <f t="array" aca="1" ref="M1136" ca="1">IF(OR($K1136=0,$K1136=""),OFFSET(M1136,-1,,,),O1136)</f>
        <v>MURO DE ARRIMO ATÉ 1,20M - CORTINA</v>
      </c>
      <c r="N1136" s="67" t="s">
        <v>173</v>
      </c>
      <c r="O1136" s="68" t="s">
        <v>174</v>
      </c>
      <c r="P1136" s="68"/>
      <c r="Q1136" s="68" t="s">
        <v>3253</v>
      </c>
      <c r="R1136" s="69">
        <v>0.58350000000000002</v>
      </c>
      <c r="S1136" s="70">
        <v>5.5000000000000009</v>
      </c>
      <c r="T1136" s="70">
        <v>3.2092500000000008</v>
      </c>
      <c r="U1136" s="67" t="s">
        <v>728</v>
      </c>
      <c r="V1136" s="71" t="s">
        <v>3065</v>
      </c>
      <c r="W1136" s="171"/>
      <c r="X1136" s="172"/>
      <c r="Y1136" s="176">
        <f t="shared" si="881"/>
        <v>0</v>
      </c>
      <c r="AA1136" s="192"/>
    </row>
    <row r="1137" spans="2:27" hidden="1">
      <c r="B1137" s="189">
        <f t="shared" si="874"/>
        <v>0</v>
      </c>
      <c r="C1137" s="189">
        <f t="shared" ca="1" si="875"/>
        <v>0</v>
      </c>
      <c r="D1137" s="189">
        <f t="shared" si="876"/>
        <v>0</v>
      </c>
      <c r="E1137" s="189">
        <f t="shared" ca="1" si="877"/>
        <v>0</v>
      </c>
      <c r="F1137" s="189">
        <f t="shared" si="878"/>
        <v>0</v>
      </c>
      <c r="G1137" s="189" cm="1">
        <f t="array" aca="1" ref="G1137" ca="1">OFFSET(G1137,-1,,,)+1</f>
        <v>1132</v>
      </c>
      <c r="H1137" s="189">
        <f t="shared" si="873"/>
        <v>0</v>
      </c>
      <c r="I1137" s="189">
        <f t="shared" si="879"/>
        <v>0</v>
      </c>
      <c r="J1137" s="179">
        <f t="shared" si="880"/>
        <v>0</v>
      </c>
      <c r="K1137" s="173"/>
      <c r="L1137" s="174" t="str" cm="1">
        <f t="array" aca="1" ref="L1137" ca="1">IF($K1137="",OFFSET(L1137,-1,,,),K1137)</f>
        <v>02.18.01.23</v>
      </c>
      <c r="M1137" s="175" t="str" cm="1">
        <f t="array" aca="1" ref="M1137" ca="1">IF(OR($K1137=0,$K1137=""),OFFSET(M1137,-1,,,),O1137)</f>
        <v>MURO DE ARRIMO ATÉ 1,20M - CORTINA</v>
      </c>
      <c r="N1137" s="67" t="s">
        <v>215</v>
      </c>
      <c r="O1137" s="68" t="s">
        <v>216</v>
      </c>
      <c r="P1137" s="68"/>
      <c r="Q1137" s="68" t="s">
        <v>3253</v>
      </c>
      <c r="R1137" s="69">
        <v>3.2053288800000002</v>
      </c>
      <c r="S1137" s="70">
        <v>2.7500000000000004</v>
      </c>
      <c r="T1137" s="70">
        <v>8.8146544200000019</v>
      </c>
      <c r="U1137" s="67" t="s">
        <v>728</v>
      </c>
      <c r="V1137" s="71" t="s">
        <v>3065</v>
      </c>
      <c r="W1137" s="171"/>
      <c r="X1137" s="172"/>
      <c r="Y1137" s="176">
        <f t="shared" si="881"/>
        <v>0</v>
      </c>
      <c r="AA1137" s="192"/>
    </row>
    <row r="1138" spans="2:27" hidden="1">
      <c r="B1138" s="189">
        <f t="shared" si="874"/>
        <v>0</v>
      </c>
      <c r="C1138" s="189">
        <f t="shared" ca="1" si="875"/>
        <v>0</v>
      </c>
      <c r="D1138" s="189">
        <f t="shared" si="876"/>
        <v>0</v>
      </c>
      <c r="E1138" s="189">
        <f t="shared" ca="1" si="877"/>
        <v>0</v>
      </c>
      <c r="F1138" s="189">
        <f t="shared" si="878"/>
        <v>0</v>
      </c>
      <c r="G1138" s="189" cm="1">
        <f t="array" aca="1" ref="G1138" ca="1">OFFSET(G1138,-1,,,)+1</f>
        <v>1133</v>
      </c>
      <c r="H1138" s="189">
        <f t="shared" si="873"/>
        <v>0</v>
      </c>
      <c r="I1138" s="189">
        <f t="shared" si="879"/>
        <v>0</v>
      </c>
      <c r="J1138" s="179">
        <f t="shared" si="880"/>
        <v>0</v>
      </c>
      <c r="K1138" s="173"/>
      <c r="L1138" s="174" t="str" cm="1">
        <f t="array" aca="1" ref="L1138" ca="1">IF($K1138="",OFFSET(L1138,-1,,,),K1138)</f>
        <v>02.18.01.23</v>
      </c>
      <c r="M1138" s="175" t="str" cm="1">
        <f t="array" aca="1" ref="M1138" ca="1">IF(OR($K1138=0,$K1138=""),OFFSET(M1138,-1,,,),O1138)</f>
        <v>MURO DE ARRIMO ATÉ 1,20M - CORTINA</v>
      </c>
      <c r="N1138" s="67" t="s">
        <v>331</v>
      </c>
      <c r="O1138" s="68" t="s">
        <v>332</v>
      </c>
      <c r="P1138" s="68"/>
      <c r="Q1138" s="68" t="s">
        <v>3256</v>
      </c>
      <c r="R1138" s="69"/>
      <c r="S1138" s="70"/>
      <c r="T1138" s="70">
        <v>0</v>
      </c>
      <c r="U1138" s="67" t="s">
        <v>728</v>
      </c>
      <c r="V1138" s="71" t="s">
        <v>3065</v>
      </c>
      <c r="W1138" s="171"/>
      <c r="X1138" s="172"/>
      <c r="Y1138" s="176">
        <f t="shared" si="881"/>
        <v>0</v>
      </c>
      <c r="AA1138" s="192"/>
    </row>
    <row r="1139" spans="2:27" hidden="1">
      <c r="B1139" s="189">
        <f t="shared" si="874"/>
        <v>0</v>
      </c>
      <c r="C1139" s="189">
        <f t="shared" ca="1" si="875"/>
        <v>0</v>
      </c>
      <c r="D1139" s="189">
        <f t="shared" si="876"/>
        <v>0</v>
      </c>
      <c r="E1139" s="189">
        <f t="shared" ca="1" si="877"/>
        <v>0</v>
      </c>
      <c r="F1139" s="189">
        <f t="shared" si="878"/>
        <v>0</v>
      </c>
      <c r="G1139" s="189" cm="1">
        <f t="array" aca="1" ref="G1139" ca="1">OFFSET(G1139,-1,,,)+1</f>
        <v>1134</v>
      </c>
      <c r="H1139" s="189">
        <f t="shared" si="873"/>
        <v>0</v>
      </c>
      <c r="I1139" s="189">
        <f t="shared" si="879"/>
        <v>0</v>
      </c>
      <c r="J1139" s="179">
        <f t="shared" si="880"/>
        <v>0</v>
      </c>
      <c r="K1139" s="173"/>
      <c r="L1139" s="174" t="str" cm="1">
        <f t="array" aca="1" ref="L1139" ca="1">IF($K1139="",OFFSET(L1139,-1,,,),K1139)</f>
        <v>02.18.01.23</v>
      </c>
      <c r="M1139" s="175" t="str" cm="1">
        <f t="array" aca="1" ref="M1139" ca="1">IF(OR($K1139=0,$K1139=""),OFFSET(M1139,-1,,,),O1139)</f>
        <v>MURO DE ARRIMO ATÉ 1,20M - CORTINA</v>
      </c>
      <c r="N1139" s="67" t="s">
        <v>3843</v>
      </c>
      <c r="O1139" s="68" t="s">
        <v>4295</v>
      </c>
      <c r="P1139" s="68"/>
      <c r="Q1139" s="68" t="s">
        <v>3256</v>
      </c>
      <c r="R1139" s="69">
        <v>1.0269600000000001</v>
      </c>
      <c r="S1139" s="70">
        <v>730.00000000000011</v>
      </c>
      <c r="T1139" s="70">
        <v>749.6808000000002</v>
      </c>
      <c r="U1139" s="67" t="s">
        <v>728</v>
      </c>
      <c r="V1139" s="71" t="s">
        <v>3065</v>
      </c>
      <c r="W1139" s="171"/>
      <c r="X1139" s="172"/>
      <c r="Y1139" s="176">
        <f t="shared" si="881"/>
        <v>0</v>
      </c>
      <c r="AA1139" s="192"/>
    </row>
    <row r="1140" spans="2:27" hidden="1">
      <c r="B1140" s="189">
        <f t="shared" si="874"/>
        <v>0</v>
      </c>
      <c r="C1140" s="189">
        <f t="shared" ca="1" si="875"/>
        <v>0</v>
      </c>
      <c r="D1140" s="189">
        <f t="shared" si="876"/>
        <v>0</v>
      </c>
      <c r="E1140" s="189">
        <f t="shared" ca="1" si="877"/>
        <v>0</v>
      </c>
      <c r="F1140" s="189">
        <f t="shared" si="878"/>
        <v>0</v>
      </c>
      <c r="G1140" s="189" cm="1">
        <f t="array" aca="1" ref="G1140" ca="1">OFFSET(G1140,-1,,,)+1</f>
        <v>1135</v>
      </c>
      <c r="H1140" s="189">
        <f t="shared" si="873"/>
        <v>0</v>
      </c>
      <c r="I1140" s="189">
        <f t="shared" si="879"/>
        <v>0</v>
      </c>
      <c r="J1140" s="179">
        <f t="shared" si="880"/>
        <v>0</v>
      </c>
      <c r="K1140" s="173"/>
      <c r="L1140" s="174" t="str" cm="1">
        <f t="array" aca="1" ref="L1140" ca="1">IF($K1140="",OFFSET(L1140,-1,,,),K1140)</f>
        <v>02.18.01.23</v>
      </c>
      <c r="M1140" s="175" t="str" cm="1">
        <f t="array" aca="1" ref="M1140" ca="1">IF(OR($K1140=0,$K1140=""),OFFSET(M1140,-1,,,),O1140)</f>
        <v>MURO DE ARRIMO ATÉ 1,20M - CORTINA</v>
      </c>
      <c r="N1140" s="67" t="s">
        <v>3884</v>
      </c>
      <c r="O1140" s="68" t="s">
        <v>4376</v>
      </c>
      <c r="P1140" s="68"/>
      <c r="Q1140" s="68" t="s">
        <v>3256</v>
      </c>
      <c r="R1140" s="69"/>
      <c r="S1140" s="70"/>
      <c r="T1140" s="70">
        <v>0</v>
      </c>
      <c r="U1140" s="67" t="s">
        <v>728</v>
      </c>
      <c r="V1140" s="71" t="s">
        <v>3065</v>
      </c>
      <c r="W1140" s="171"/>
      <c r="X1140" s="172"/>
      <c r="Y1140" s="176">
        <f t="shared" si="881"/>
        <v>0</v>
      </c>
      <c r="AA1140" s="192"/>
    </row>
    <row r="1141" spans="2:27" hidden="1">
      <c r="B1141" s="189">
        <f t="shared" si="874"/>
        <v>0</v>
      </c>
      <c r="C1141" s="189">
        <f t="shared" ca="1" si="875"/>
        <v>0</v>
      </c>
      <c r="D1141" s="189">
        <f t="shared" si="876"/>
        <v>0</v>
      </c>
      <c r="E1141" s="189">
        <f t="shared" ca="1" si="877"/>
        <v>0</v>
      </c>
      <c r="F1141" s="189">
        <f t="shared" si="878"/>
        <v>0</v>
      </c>
      <c r="G1141" s="189" cm="1">
        <f t="array" aca="1" ref="G1141" ca="1">OFFSET(G1141,-1,,,)+1</f>
        <v>1136</v>
      </c>
      <c r="H1141" s="189">
        <f t="shared" si="873"/>
        <v>0</v>
      </c>
      <c r="I1141" s="189">
        <f t="shared" si="879"/>
        <v>0</v>
      </c>
      <c r="J1141" s="179">
        <f t="shared" si="880"/>
        <v>0</v>
      </c>
      <c r="K1141" s="173"/>
      <c r="L1141" s="174" t="str" cm="1">
        <f t="array" aca="1" ref="L1141" ca="1">IF($K1141="",OFFSET(L1141,-1,,,),K1141)</f>
        <v>02.18.01.23</v>
      </c>
      <c r="M1141" s="175" t="str" cm="1">
        <f t="array" aca="1" ref="M1141" ca="1">IF(OR($K1141=0,$K1141=""),OFFSET(M1141,-1,,,),O1141)</f>
        <v>MURO DE ARRIMO ATÉ 1,20M - CORTINA</v>
      </c>
      <c r="N1141" s="67" t="s">
        <v>240</v>
      </c>
      <c r="O1141" s="68" t="s">
        <v>179</v>
      </c>
      <c r="P1141" s="68"/>
      <c r="Q1141" s="68" t="s">
        <v>3255</v>
      </c>
      <c r="R1141" s="69">
        <v>2.6598264000000005</v>
      </c>
      <c r="S1141" s="70">
        <v>0.75</v>
      </c>
      <c r="T1141" s="70">
        <v>1.9948698000000005</v>
      </c>
      <c r="U1141" s="67" t="s">
        <v>728</v>
      </c>
      <c r="V1141" s="71" t="s">
        <v>3065</v>
      </c>
      <c r="W1141" s="171"/>
      <c r="X1141" s="172"/>
      <c r="Y1141" s="176">
        <f t="shared" si="881"/>
        <v>0</v>
      </c>
      <c r="AA1141" s="192"/>
    </row>
    <row r="1142" spans="2:27" hidden="1">
      <c r="B1142" s="189">
        <f t="shared" si="874"/>
        <v>0</v>
      </c>
      <c r="C1142" s="189">
        <f t="shared" ca="1" si="875"/>
        <v>0</v>
      </c>
      <c r="D1142" s="189">
        <f t="shared" si="876"/>
        <v>0</v>
      </c>
      <c r="E1142" s="189">
        <f t="shared" ca="1" si="877"/>
        <v>0</v>
      </c>
      <c r="F1142" s="189">
        <f t="shared" si="878"/>
        <v>0</v>
      </c>
      <c r="G1142" s="189" cm="1">
        <f t="array" aca="1" ref="G1142" ca="1">OFFSET(G1142,-1,,,)+1</f>
        <v>1137</v>
      </c>
      <c r="H1142" s="189">
        <f t="shared" si="873"/>
        <v>0</v>
      </c>
      <c r="I1142" s="189">
        <f t="shared" si="879"/>
        <v>0</v>
      </c>
      <c r="J1142" s="179">
        <f t="shared" si="880"/>
        <v>0</v>
      </c>
      <c r="K1142" s="173"/>
      <c r="L1142" s="174" t="str" cm="1">
        <f t="array" aca="1" ref="L1142" ca="1">IF($K1142="",OFFSET(L1142,-1,,,),K1142)</f>
        <v>02.18.01.23</v>
      </c>
      <c r="M1142" s="175" t="str" cm="1">
        <f t="array" aca="1" ref="M1142" ca="1">IF(OR($K1142=0,$K1142=""),OFFSET(M1142,-1,,,),O1142)</f>
        <v>MURO DE ARRIMO ATÉ 1,20M - CORTINA</v>
      </c>
      <c r="N1142" s="67" t="s">
        <v>3885</v>
      </c>
      <c r="O1142" s="68" t="s">
        <v>4377</v>
      </c>
      <c r="P1142" s="68"/>
      <c r="Q1142" s="68" t="s">
        <v>3256</v>
      </c>
      <c r="R1142" s="69">
        <v>1.078308</v>
      </c>
      <c r="S1142" s="70">
        <v>452.14</v>
      </c>
      <c r="T1142" s="70">
        <v>487.54617912000003</v>
      </c>
      <c r="U1142" s="67" t="s">
        <v>728</v>
      </c>
      <c r="V1142" s="71" t="s">
        <v>3065</v>
      </c>
      <c r="W1142" s="171"/>
      <c r="X1142" s="172"/>
      <c r="Y1142" s="176">
        <f t="shared" si="881"/>
        <v>0</v>
      </c>
      <c r="AA1142" s="192"/>
    </row>
    <row r="1143" spans="2:27" hidden="1">
      <c r="B1143" s="189">
        <f t="shared" si="874"/>
        <v>0</v>
      </c>
      <c r="C1143" s="189">
        <f t="shared" ca="1" si="875"/>
        <v>0</v>
      </c>
      <c r="D1143" s="189">
        <f t="shared" si="876"/>
        <v>0</v>
      </c>
      <c r="E1143" s="189">
        <f t="shared" ca="1" si="877"/>
        <v>0</v>
      </c>
      <c r="F1143" s="189">
        <f t="shared" si="878"/>
        <v>0</v>
      </c>
      <c r="G1143" s="189" cm="1">
        <f t="array" aca="1" ref="G1143" ca="1">OFFSET(G1143,-1,,,)+1</f>
        <v>1138</v>
      </c>
      <c r="H1143" s="189">
        <f t="shared" si="873"/>
        <v>0</v>
      </c>
      <c r="I1143" s="189">
        <f t="shared" si="879"/>
        <v>0</v>
      </c>
      <c r="J1143" s="179">
        <f t="shared" si="880"/>
        <v>0</v>
      </c>
      <c r="K1143" s="173"/>
      <c r="L1143" s="174" t="str" cm="1">
        <f t="array" aca="1" ref="L1143" ca="1">IF($K1143="",OFFSET(L1143,-1,,,),K1143)</f>
        <v>02.18.01.23</v>
      </c>
      <c r="M1143" s="175" t="str" cm="1">
        <f t="array" aca="1" ref="M1143" ca="1">IF(OR($K1143=0,$K1143=""),OFFSET(M1143,-1,,,),O1143)</f>
        <v>MURO DE ARRIMO ATÉ 1,20M - CORTINA</v>
      </c>
      <c r="N1143" s="67" t="s">
        <v>2862</v>
      </c>
      <c r="O1143" s="68" t="s">
        <v>3072</v>
      </c>
      <c r="P1143" s="68"/>
      <c r="Q1143" s="68" t="s">
        <v>3258</v>
      </c>
      <c r="R1143" s="69"/>
      <c r="S1143" s="70"/>
      <c r="T1143" s="70">
        <v>0</v>
      </c>
      <c r="U1143" s="67" t="s">
        <v>728</v>
      </c>
      <c r="V1143" s="71" t="s">
        <v>3065</v>
      </c>
      <c r="W1143" s="171"/>
      <c r="X1143" s="172"/>
      <c r="Y1143" s="176">
        <f t="shared" si="881"/>
        <v>0</v>
      </c>
      <c r="AA1143" s="192"/>
    </row>
    <row r="1144" spans="2:27" hidden="1">
      <c r="B1144" s="189">
        <f t="shared" si="874"/>
        <v>0</v>
      </c>
      <c r="C1144" s="189">
        <f t="shared" ca="1" si="875"/>
        <v>0</v>
      </c>
      <c r="D1144" s="189">
        <f t="shared" si="876"/>
        <v>0</v>
      </c>
      <c r="E1144" s="189">
        <f t="shared" ca="1" si="877"/>
        <v>0</v>
      </c>
      <c r="F1144" s="189">
        <f t="shared" si="878"/>
        <v>0</v>
      </c>
      <c r="G1144" s="189" cm="1">
        <f t="array" aca="1" ref="G1144" ca="1">OFFSET(G1144,-1,,,)+1</f>
        <v>1139</v>
      </c>
      <c r="H1144" s="189">
        <f t="shared" si="873"/>
        <v>0</v>
      </c>
      <c r="I1144" s="189">
        <f t="shared" si="879"/>
        <v>0</v>
      </c>
      <c r="J1144" s="179">
        <f t="shared" si="880"/>
        <v>0</v>
      </c>
      <c r="K1144" s="173"/>
      <c r="L1144" s="174" t="str" cm="1">
        <f t="array" aca="1" ref="L1144" ca="1">IF($K1144="",OFFSET(L1144,-1,,,),K1144)</f>
        <v>02.18.01.23</v>
      </c>
      <c r="M1144" s="175" t="str" cm="1">
        <f t="array" aca="1" ref="M1144" ca="1">IF(OR($K1144=0,$K1144=""),OFFSET(M1144,-1,,,),O1144)</f>
        <v>MURO DE ARRIMO ATÉ 1,20M - CORTINA</v>
      </c>
      <c r="N1144" s="67" t="s">
        <v>182</v>
      </c>
      <c r="O1144" s="68" t="s">
        <v>183</v>
      </c>
      <c r="P1144" s="68"/>
      <c r="Q1144" s="68" t="s">
        <v>3256</v>
      </c>
      <c r="R1144" s="69">
        <v>0.23340000000000002</v>
      </c>
      <c r="S1144" s="70">
        <v>140</v>
      </c>
      <c r="T1144" s="70">
        <v>32.676000000000002</v>
      </c>
      <c r="U1144" s="67" t="s">
        <v>728</v>
      </c>
      <c r="V1144" s="71" t="s">
        <v>3065</v>
      </c>
      <c r="W1144" s="171"/>
      <c r="X1144" s="172"/>
      <c r="Y1144" s="176">
        <f t="shared" si="881"/>
        <v>0</v>
      </c>
      <c r="AA1144" s="192"/>
    </row>
    <row r="1145" spans="2:27" hidden="1">
      <c r="B1145" s="189">
        <f t="shared" si="874"/>
        <v>0</v>
      </c>
      <c r="C1145" s="189">
        <f t="shared" ca="1" si="875"/>
        <v>0</v>
      </c>
      <c r="D1145" s="189">
        <f t="shared" si="876"/>
        <v>0</v>
      </c>
      <c r="E1145" s="189">
        <f t="shared" ca="1" si="877"/>
        <v>0</v>
      </c>
      <c r="F1145" s="189">
        <f t="shared" si="878"/>
        <v>0</v>
      </c>
      <c r="G1145" s="189" cm="1">
        <f t="array" aca="1" ref="G1145" ca="1">OFFSET(G1145,-1,,,)+1</f>
        <v>1140</v>
      </c>
      <c r="H1145" s="189">
        <f t="shared" si="873"/>
        <v>0</v>
      </c>
      <c r="I1145" s="189">
        <f t="shared" si="879"/>
        <v>0</v>
      </c>
      <c r="J1145" s="179">
        <f t="shared" si="880"/>
        <v>0</v>
      </c>
      <c r="K1145" s="173"/>
      <c r="L1145" s="174" t="str" cm="1">
        <f t="array" aca="1" ref="L1145" ca="1">IF($K1145="",OFFSET(L1145,-1,,,),K1145)</f>
        <v>02.18.01.23</v>
      </c>
      <c r="M1145" s="175" t="str" cm="1">
        <f t="array" aca="1" ref="M1145" ca="1">IF(OR($K1145=0,$K1145=""),OFFSET(M1145,-1,,,),O1145)</f>
        <v>MURO DE ARRIMO ATÉ 1,20M - CORTINA</v>
      </c>
      <c r="N1145" s="67" t="s">
        <v>2857</v>
      </c>
      <c r="O1145" s="68" t="s">
        <v>3067</v>
      </c>
      <c r="P1145" s="68"/>
      <c r="Q1145" s="68" t="s">
        <v>3258</v>
      </c>
      <c r="R1145" s="69">
        <v>6.301800000000001</v>
      </c>
      <c r="S1145" s="70">
        <v>3.8000000000000003</v>
      </c>
      <c r="T1145" s="70">
        <v>23.946840000000005</v>
      </c>
      <c r="U1145" s="67" t="s">
        <v>728</v>
      </c>
      <c r="V1145" s="71" t="s">
        <v>3065</v>
      </c>
      <c r="W1145" s="171"/>
      <c r="X1145" s="172"/>
      <c r="Y1145" s="176">
        <f t="shared" si="881"/>
        <v>0</v>
      </c>
      <c r="AA1145" s="192"/>
    </row>
    <row r="1146" spans="2:27" hidden="1">
      <c r="B1146" s="189">
        <f t="shared" si="874"/>
        <v>0</v>
      </c>
      <c r="C1146" s="189">
        <f t="shared" ca="1" si="875"/>
        <v>0</v>
      </c>
      <c r="D1146" s="189">
        <f t="shared" si="876"/>
        <v>0</v>
      </c>
      <c r="E1146" s="189">
        <f t="shared" ca="1" si="877"/>
        <v>0</v>
      </c>
      <c r="F1146" s="189">
        <f t="shared" si="878"/>
        <v>0</v>
      </c>
      <c r="G1146" s="189" cm="1">
        <f t="array" aca="1" ref="G1146" ca="1">OFFSET(G1146,-1,,,)+1</f>
        <v>1141</v>
      </c>
      <c r="H1146" s="189">
        <f t="shared" si="873"/>
        <v>0</v>
      </c>
      <c r="I1146" s="189">
        <f t="shared" si="879"/>
        <v>0</v>
      </c>
      <c r="J1146" s="179">
        <f t="shared" si="880"/>
        <v>0</v>
      </c>
      <c r="K1146" s="173"/>
      <c r="L1146" s="174" t="str" cm="1">
        <f t="array" aca="1" ref="L1146" ca="1">IF($K1146="",OFFSET(L1146,-1,,,),K1146)</f>
        <v>02.18.01.23</v>
      </c>
      <c r="M1146" s="175" t="str" cm="1">
        <f t="array" aca="1" ref="M1146" ca="1">IF(OR($K1146=0,$K1146=""),OFFSET(M1146,-1,,,),O1146)</f>
        <v>MURO DE ARRIMO ATÉ 1,20M - CORTINA</v>
      </c>
      <c r="N1146" s="67" t="s">
        <v>2858</v>
      </c>
      <c r="O1146" s="68" t="s">
        <v>3068</v>
      </c>
      <c r="P1146" s="68"/>
      <c r="Q1146" s="68" t="s">
        <v>3253</v>
      </c>
      <c r="R1146" s="69">
        <v>4.6679999999999993</v>
      </c>
      <c r="S1146" s="70">
        <v>7.5000000000000009</v>
      </c>
      <c r="T1146" s="70">
        <v>35.01</v>
      </c>
      <c r="U1146" s="67" t="s">
        <v>728</v>
      </c>
      <c r="V1146" s="71" t="s">
        <v>3065</v>
      </c>
      <c r="W1146" s="171"/>
      <c r="X1146" s="172"/>
      <c r="Y1146" s="176">
        <f t="shared" si="881"/>
        <v>0</v>
      </c>
      <c r="AA1146" s="192"/>
    </row>
    <row r="1147" spans="2:27" hidden="1">
      <c r="B1147" s="189">
        <f t="shared" si="874"/>
        <v>0</v>
      </c>
      <c r="C1147" s="189">
        <f t="shared" ca="1" si="875"/>
        <v>0</v>
      </c>
      <c r="D1147" s="189">
        <f t="shared" si="876"/>
        <v>0</v>
      </c>
      <c r="E1147" s="189">
        <f t="shared" ca="1" si="877"/>
        <v>0</v>
      </c>
      <c r="F1147" s="189">
        <f t="shared" si="878"/>
        <v>0</v>
      </c>
      <c r="G1147" s="189" cm="1">
        <f t="array" aca="1" ref="G1147" ca="1">OFFSET(G1147,-1,,,)+1</f>
        <v>1142</v>
      </c>
      <c r="H1147" s="189">
        <f t="shared" si="873"/>
        <v>0</v>
      </c>
      <c r="I1147" s="189">
        <f t="shared" si="879"/>
        <v>0</v>
      </c>
      <c r="J1147" s="179">
        <f t="shared" si="880"/>
        <v>0</v>
      </c>
      <c r="K1147" s="173"/>
      <c r="L1147" s="174" t="str" cm="1">
        <f t="array" aca="1" ref="L1147" ca="1">IF($K1147="",OFFSET(L1147,-1,,,),K1147)</f>
        <v>02.18.01.23</v>
      </c>
      <c r="M1147" s="175" t="str" cm="1">
        <f t="array" aca="1" ref="M1147" ca="1">IF(OR($K1147=0,$K1147=""),OFFSET(M1147,-1,,,),O1147)</f>
        <v>MURO DE ARRIMO ATÉ 1,20M - CORTINA</v>
      </c>
      <c r="N1147" s="67" t="s">
        <v>230</v>
      </c>
      <c r="O1147" s="68" t="s">
        <v>231</v>
      </c>
      <c r="P1147" s="68"/>
      <c r="Q1147" s="68" t="s">
        <v>3261</v>
      </c>
      <c r="R1147" s="69">
        <v>7.0019999999999989</v>
      </c>
      <c r="S1147" s="70">
        <v>22.310000000000002</v>
      </c>
      <c r="T1147" s="70">
        <v>156.21462</v>
      </c>
      <c r="U1147" s="67" t="s">
        <v>728</v>
      </c>
      <c r="V1147" s="71" t="s">
        <v>3065</v>
      </c>
      <c r="W1147" s="171"/>
      <c r="X1147" s="172"/>
      <c r="Y1147" s="176">
        <f t="shared" si="881"/>
        <v>0</v>
      </c>
      <c r="AA1147" s="192"/>
    </row>
    <row r="1148" spans="2:27" hidden="1">
      <c r="B1148" s="189">
        <f t="shared" si="874"/>
        <v>0</v>
      </c>
      <c r="C1148" s="189">
        <f t="shared" ca="1" si="875"/>
        <v>0</v>
      </c>
      <c r="D1148" s="189">
        <f t="shared" si="876"/>
        <v>0</v>
      </c>
      <c r="E1148" s="189">
        <f t="shared" ca="1" si="877"/>
        <v>0</v>
      </c>
      <c r="F1148" s="189">
        <f t="shared" si="878"/>
        <v>0</v>
      </c>
      <c r="G1148" s="189" cm="1">
        <f t="array" aca="1" ref="G1148" ca="1">OFFSET(G1148,-1,,,)+1</f>
        <v>1143</v>
      </c>
      <c r="H1148" s="189">
        <f t="shared" si="873"/>
        <v>0</v>
      </c>
      <c r="I1148" s="189">
        <f t="shared" si="879"/>
        <v>0</v>
      </c>
      <c r="J1148" s="179">
        <f t="shared" si="880"/>
        <v>0</v>
      </c>
      <c r="K1148" s="173"/>
      <c r="L1148" s="174" t="str" cm="1">
        <f t="array" aca="1" ref="L1148" ca="1">IF($K1148="",OFFSET(L1148,-1,,,),K1148)</f>
        <v>02.18.01.23</v>
      </c>
      <c r="M1148" s="175" t="str" cm="1">
        <f t="array" aca="1" ref="M1148" ca="1">IF(OR($K1148=0,$K1148=""),OFFSET(M1148,-1,,,),O1148)</f>
        <v>MURO DE ARRIMO ATÉ 1,20M - CORTINA</v>
      </c>
      <c r="N1148" s="67" t="s">
        <v>232</v>
      </c>
      <c r="O1148" s="68" t="s">
        <v>233</v>
      </c>
      <c r="P1148" s="68"/>
      <c r="Q1148" s="68" t="s">
        <v>3261</v>
      </c>
      <c r="R1148" s="69">
        <v>7.0020000000000016</v>
      </c>
      <c r="S1148" s="70">
        <v>0.97000000000000008</v>
      </c>
      <c r="T1148" s="70">
        <v>6.7919400000000021</v>
      </c>
      <c r="U1148" s="67" t="s">
        <v>728</v>
      </c>
      <c r="V1148" s="71" t="s">
        <v>3065</v>
      </c>
      <c r="W1148" s="171"/>
      <c r="X1148" s="172"/>
      <c r="Y1148" s="176">
        <f t="shared" si="881"/>
        <v>0</v>
      </c>
      <c r="AA1148" s="192"/>
    </row>
    <row r="1149" spans="2:27" hidden="1">
      <c r="B1149" s="189">
        <f t="shared" si="874"/>
        <v>0</v>
      </c>
      <c r="C1149" s="189">
        <f t="shared" ca="1" si="875"/>
        <v>0</v>
      </c>
      <c r="D1149" s="189">
        <f t="shared" si="876"/>
        <v>0</v>
      </c>
      <c r="E1149" s="189">
        <f t="shared" ca="1" si="877"/>
        <v>0</v>
      </c>
      <c r="F1149" s="189">
        <f t="shared" si="878"/>
        <v>0</v>
      </c>
      <c r="G1149" s="189" cm="1">
        <f t="array" aca="1" ref="G1149" ca="1">OFFSET(G1149,-1,,,)+1</f>
        <v>1144</v>
      </c>
      <c r="H1149" s="189">
        <f t="shared" si="873"/>
        <v>0</v>
      </c>
      <c r="I1149" s="189">
        <f t="shared" si="879"/>
        <v>0</v>
      </c>
      <c r="J1149" s="179">
        <f t="shared" si="880"/>
        <v>0</v>
      </c>
      <c r="K1149" s="173"/>
      <c r="L1149" s="174" t="str" cm="1">
        <f t="array" aca="1" ref="L1149" ca="1">IF($K1149="",OFFSET(L1149,-1,,,),K1149)</f>
        <v>02.18.01.23</v>
      </c>
      <c r="M1149" s="175" t="str" cm="1">
        <f t="array" aca="1" ref="M1149" ca="1">IF(OR($K1149=0,$K1149=""),OFFSET(M1149,-1,,,),O1149)</f>
        <v>MURO DE ARRIMO ATÉ 1,20M - CORTINA</v>
      </c>
      <c r="N1149" s="67" t="s">
        <v>234</v>
      </c>
      <c r="O1149" s="68" t="s">
        <v>235</v>
      </c>
      <c r="P1149" s="68"/>
      <c r="Q1149" s="68" t="s">
        <v>3261</v>
      </c>
      <c r="R1149" s="69">
        <v>7.0020000000000016</v>
      </c>
      <c r="S1149" s="70">
        <v>1.7800000000000002</v>
      </c>
      <c r="T1149" s="70">
        <v>12.463560000000005</v>
      </c>
      <c r="U1149" s="67" t="s">
        <v>728</v>
      </c>
      <c r="V1149" s="71" t="s">
        <v>3065</v>
      </c>
      <c r="W1149" s="171"/>
      <c r="X1149" s="172"/>
      <c r="Y1149" s="176">
        <f t="shared" si="881"/>
        <v>0</v>
      </c>
      <c r="AA1149" s="192"/>
    </row>
    <row r="1150" spans="2:27" hidden="1">
      <c r="B1150" s="189">
        <f t="shared" si="874"/>
        <v>0</v>
      </c>
      <c r="C1150" s="189">
        <f t="shared" ca="1" si="875"/>
        <v>0</v>
      </c>
      <c r="D1150" s="189">
        <f t="shared" si="876"/>
        <v>0</v>
      </c>
      <c r="E1150" s="189">
        <f t="shared" ca="1" si="877"/>
        <v>0</v>
      </c>
      <c r="F1150" s="189">
        <f t="shared" si="878"/>
        <v>0</v>
      </c>
      <c r="G1150" s="189" cm="1">
        <f t="array" aca="1" ref="G1150" ca="1">OFFSET(G1150,-1,,,)+1</f>
        <v>1145</v>
      </c>
      <c r="H1150" s="189">
        <f t="shared" si="873"/>
        <v>0</v>
      </c>
      <c r="I1150" s="189">
        <f t="shared" si="879"/>
        <v>0</v>
      </c>
      <c r="J1150" s="179">
        <f t="shared" si="880"/>
        <v>0</v>
      </c>
      <c r="K1150" s="173"/>
      <c r="L1150" s="174" t="str" cm="1">
        <f t="array" aca="1" ref="L1150" ca="1">IF($K1150="",OFFSET(L1150,-1,,,),K1150)</f>
        <v>02.18.01.23</v>
      </c>
      <c r="M1150" s="175" t="str" cm="1">
        <f t="array" aca="1" ref="M1150" ca="1">IF(OR($K1150=0,$K1150=""),OFFSET(M1150,-1,,,),O1150)</f>
        <v>MURO DE ARRIMO ATÉ 1,20M - CORTINA</v>
      </c>
      <c r="N1150" s="67" t="s">
        <v>2863</v>
      </c>
      <c r="O1150" s="68" t="s">
        <v>3073</v>
      </c>
      <c r="P1150" s="68"/>
      <c r="Q1150" s="68" t="s">
        <v>3258</v>
      </c>
      <c r="R1150" s="69"/>
      <c r="S1150" s="70"/>
      <c r="T1150" s="70">
        <v>0</v>
      </c>
      <c r="U1150" s="67" t="s">
        <v>728</v>
      </c>
      <c r="V1150" s="71" t="s">
        <v>3065</v>
      </c>
      <c r="W1150" s="171"/>
      <c r="X1150" s="172"/>
      <c r="Y1150" s="176">
        <f t="shared" si="881"/>
        <v>0</v>
      </c>
      <c r="AA1150" s="192"/>
    </row>
    <row r="1151" spans="2:27" hidden="1">
      <c r="B1151" s="189">
        <f t="shared" si="874"/>
        <v>0</v>
      </c>
      <c r="C1151" s="189">
        <f t="shared" ca="1" si="875"/>
        <v>0</v>
      </c>
      <c r="D1151" s="189">
        <f t="shared" si="876"/>
        <v>0</v>
      </c>
      <c r="E1151" s="189">
        <f t="shared" ca="1" si="877"/>
        <v>0</v>
      </c>
      <c r="F1151" s="189">
        <f t="shared" si="878"/>
        <v>0</v>
      </c>
      <c r="G1151" s="189" cm="1">
        <f t="array" aca="1" ref="G1151" ca="1">OFFSET(G1151,-1,,,)+1</f>
        <v>1146</v>
      </c>
      <c r="H1151" s="189">
        <f t="shared" si="873"/>
        <v>0</v>
      </c>
      <c r="I1151" s="189">
        <f t="shared" si="879"/>
        <v>0</v>
      </c>
      <c r="J1151" s="179">
        <f t="shared" si="880"/>
        <v>0</v>
      </c>
      <c r="K1151" s="173"/>
      <c r="L1151" s="174" t="str" cm="1">
        <f t="array" aca="1" ref="L1151" ca="1">IF($K1151="",OFFSET(L1151,-1,,,),K1151)</f>
        <v>02.18.01.23</v>
      </c>
      <c r="M1151" s="175" t="str" cm="1">
        <f t="array" aca="1" ref="M1151" ca="1">IF(OR($K1151=0,$K1151=""),OFFSET(M1151,-1,,,),O1151)</f>
        <v>MURO DE ARRIMO ATÉ 1,20M - CORTINA</v>
      </c>
      <c r="N1151" s="67" t="s">
        <v>359</v>
      </c>
      <c r="O1151" s="68" t="s">
        <v>360</v>
      </c>
      <c r="P1151" s="68"/>
      <c r="Q1151" s="68" t="s">
        <v>3258</v>
      </c>
      <c r="R1151" s="69">
        <v>4.6680000000000001</v>
      </c>
      <c r="S1151" s="70">
        <v>4.8</v>
      </c>
      <c r="T1151" s="70">
        <v>22.406400000000001</v>
      </c>
      <c r="U1151" s="67" t="s">
        <v>728</v>
      </c>
      <c r="V1151" s="71" t="s">
        <v>3065</v>
      </c>
      <c r="W1151" s="171"/>
      <c r="X1151" s="172"/>
      <c r="Y1151" s="176">
        <f t="shared" si="881"/>
        <v>0</v>
      </c>
      <c r="AA1151" s="192"/>
    </row>
    <row r="1152" spans="2:27" hidden="1">
      <c r="B1152" s="189">
        <f t="shared" si="874"/>
        <v>0</v>
      </c>
      <c r="C1152" s="189">
        <f t="shared" ca="1" si="875"/>
        <v>0</v>
      </c>
      <c r="D1152" s="189">
        <f t="shared" si="876"/>
        <v>0</v>
      </c>
      <c r="E1152" s="189">
        <f t="shared" ca="1" si="877"/>
        <v>0</v>
      </c>
      <c r="F1152" s="189">
        <f t="shared" si="878"/>
        <v>0</v>
      </c>
      <c r="G1152" s="189" cm="1">
        <f t="array" aca="1" ref="G1152" ca="1">OFFSET(G1152,-1,,,)+1</f>
        <v>1147</v>
      </c>
      <c r="H1152" s="189">
        <f t="shared" si="873"/>
        <v>0</v>
      </c>
      <c r="I1152" s="189">
        <f t="shared" si="879"/>
        <v>0</v>
      </c>
      <c r="J1152" s="179">
        <f t="shared" si="880"/>
        <v>0</v>
      </c>
      <c r="K1152" s="173"/>
      <c r="L1152" s="174" t="str" cm="1">
        <f t="array" aca="1" ref="L1152" ca="1">IF($K1152="",OFFSET(L1152,-1,,,),K1152)</f>
        <v>02.18.01.23</v>
      </c>
      <c r="M1152" s="175" t="str" cm="1">
        <f t="array" aca="1" ref="M1152" ca="1">IF(OR($K1152=0,$K1152=""),OFFSET(M1152,-1,,,),O1152)</f>
        <v>MURO DE ARRIMO ATÉ 1,20M - CORTINA</v>
      </c>
      <c r="N1152" s="67" t="s">
        <v>462</v>
      </c>
      <c r="O1152" s="68" t="s">
        <v>463</v>
      </c>
      <c r="P1152" s="68"/>
      <c r="Q1152" s="68" t="s">
        <v>3255</v>
      </c>
      <c r="R1152" s="69">
        <v>74.688000000000002</v>
      </c>
      <c r="S1152" s="70">
        <v>2.5500000000000003</v>
      </c>
      <c r="T1152" s="70">
        <v>190.45440000000002</v>
      </c>
      <c r="U1152" s="67" t="s">
        <v>728</v>
      </c>
      <c r="V1152" s="71" t="s">
        <v>3065</v>
      </c>
      <c r="W1152" s="171"/>
      <c r="X1152" s="172"/>
      <c r="Y1152" s="176">
        <f t="shared" si="881"/>
        <v>0</v>
      </c>
      <c r="AA1152" s="192"/>
    </row>
    <row r="1153" spans="2:27" hidden="1">
      <c r="B1153" s="189">
        <f t="shared" si="874"/>
        <v>0</v>
      </c>
      <c r="C1153" s="189">
        <f t="shared" ca="1" si="875"/>
        <v>0</v>
      </c>
      <c r="D1153" s="189">
        <f t="shared" si="876"/>
        <v>0</v>
      </c>
      <c r="E1153" s="189">
        <f t="shared" ca="1" si="877"/>
        <v>0</v>
      </c>
      <c r="F1153" s="189">
        <f t="shared" si="878"/>
        <v>0</v>
      </c>
      <c r="G1153" s="189" cm="1">
        <f t="array" aca="1" ref="G1153" ca="1">OFFSET(G1153,-1,,,)+1</f>
        <v>1148</v>
      </c>
      <c r="H1153" s="189">
        <f t="shared" ref="H1153:H1223" si="882">IF(OR($K1153=0,$K1153=""),$W1153,0)</f>
        <v>0</v>
      </c>
      <c r="I1153" s="189">
        <f t="shared" si="879"/>
        <v>0</v>
      </c>
      <c r="J1153" s="179">
        <f t="shared" si="880"/>
        <v>0</v>
      </c>
      <c r="K1153" s="173"/>
      <c r="L1153" s="174" t="str" cm="1">
        <f t="array" aca="1" ref="L1153" ca="1">IF($K1153="",OFFSET(L1153,-1,,,),K1153)</f>
        <v>02.18.01.23</v>
      </c>
      <c r="M1153" s="175" t="str" cm="1">
        <f t="array" aca="1" ref="M1153" ca="1">IF(OR($K1153=0,$K1153=""),OFFSET(M1153,-1,,,),O1153)</f>
        <v>MURO DE ARRIMO ATÉ 1,20M - CORTINA</v>
      </c>
      <c r="N1153" s="67" t="s">
        <v>362</v>
      </c>
      <c r="O1153" s="68" t="s">
        <v>363</v>
      </c>
      <c r="P1153" s="68"/>
      <c r="Q1153" s="68" t="s">
        <v>3258</v>
      </c>
      <c r="R1153" s="69">
        <v>4.6680000000000001</v>
      </c>
      <c r="S1153" s="70">
        <v>30</v>
      </c>
      <c r="T1153" s="70">
        <v>140.04</v>
      </c>
      <c r="U1153" s="67" t="s">
        <v>728</v>
      </c>
      <c r="V1153" s="71" t="s">
        <v>3065</v>
      </c>
      <c r="W1153" s="171"/>
      <c r="X1153" s="172"/>
      <c r="Y1153" s="176">
        <f t="shared" si="881"/>
        <v>0</v>
      </c>
      <c r="AA1153" s="192"/>
    </row>
    <row r="1154" spans="2:27" hidden="1">
      <c r="B1154" s="189">
        <f t="shared" ref="B1154:B1224" si="883">IF(J1154=0,0,U1154)</f>
        <v>0</v>
      </c>
      <c r="C1154" s="189">
        <f t="shared" ref="C1154:C1224" ca="1" si="884">IF(OR(J1154=0,I1154=0),0,IF(_xlfn.IFNA(MATCH(B1154,OFFSET($B$5,,,$G1154,),),0)&gt;0,0,MAX(OFFSET($C$5,,,$G1154,))+1))</f>
        <v>0</v>
      </c>
      <c r="D1154" s="189">
        <f t="shared" ref="D1154:D1224" si="885">IF(J1154=0,0,N1154&amp;"-"&amp;U1154)</f>
        <v>0</v>
      </c>
      <c r="E1154" s="189">
        <f t="shared" ref="E1154:E1224" ca="1" si="886">IF(OR(J1154=0,I1154=0),0,IF(_xlfn.IFNA(MATCH(D1154,OFFSET($D$5,,,$G1154,),),0)&gt;0,0,_xlfn.MAXIFS(OFFSET($E$5,,,$G1154,),OFFSET($J$5,,,$G1154,),J1154)+1))</f>
        <v>0</v>
      </c>
      <c r="F1154" s="189">
        <f t="shared" ref="F1154:F1224" si="887">IF(J1154=0,0,E1154&amp;"-"&amp;N1154)</f>
        <v>0</v>
      </c>
      <c r="G1154" s="189" cm="1">
        <f t="array" aca="1" ref="G1154" ca="1">OFFSET(G1154,-1,,,)+1</f>
        <v>1149</v>
      </c>
      <c r="H1154" s="189">
        <f t="shared" si="882"/>
        <v>0</v>
      </c>
      <c r="I1154" s="189">
        <f t="shared" ref="I1154:I1224" si="888">H1154*R1154</f>
        <v>0</v>
      </c>
      <c r="J1154" s="179">
        <f t="shared" ref="J1154:J1224" si="889">IF(AND(I1154&lt;&gt;0,OR(K1154=0,K1154="")),N1154&amp;" - Mapa",0)</f>
        <v>0</v>
      </c>
      <c r="K1154" s="173"/>
      <c r="L1154" s="174" t="str" cm="1">
        <f t="array" aca="1" ref="L1154" ca="1">IF($K1154="",OFFSET(L1154,-1,,,),K1154)</f>
        <v>02.18.01.23</v>
      </c>
      <c r="M1154" s="175" t="str" cm="1">
        <f t="array" aca="1" ref="M1154" ca="1">IF(OR($K1154=0,$K1154=""),OFFSET(M1154,-1,,,),O1154)</f>
        <v>MURO DE ARRIMO ATÉ 1,20M - CORTINA</v>
      </c>
      <c r="N1154" s="67" t="s">
        <v>330</v>
      </c>
      <c r="O1154" s="68" t="s">
        <v>3074</v>
      </c>
      <c r="P1154" s="68"/>
      <c r="Q1154" s="68" t="s">
        <v>3256</v>
      </c>
      <c r="R1154" s="69"/>
      <c r="S1154" s="70"/>
      <c r="T1154" s="70">
        <v>0</v>
      </c>
      <c r="U1154" s="67" t="s">
        <v>728</v>
      </c>
      <c r="V1154" s="71" t="s">
        <v>3065</v>
      </c>
      <c r="W1154" s="171"/>
      <c r="X1154" s="172"/>
      <c r="Y1154" s="176">
        <f t="shared" si="881"/>
        <v>0</v>
      </c>
      <c r="AA1154" s="192"/>
    </row>
    <row r="1155" spans="2:27" hidden="1">
      <c r="B1155" s="189">
        <f t="shared" si="883"/>
        <v>0</v>
      </c>
      <c r="C1155" s="189">
        <f t="shared" ca="1" si="884"/>
        <v>0</v>
      </c>
      <c r="D1155" s="189">
        <f t="shared" si="885"/>
        <v>0</v>
      </c>
      <c r="E1155" s="189">
        <f t="shared" ca="1" si="886"/>
        <v>0</v>
      </c>
      <c r="F1155" s="189">
        <f t="shared" si="887"/>
        <v>0</v>
      </c>
      <c r="G1155" s="189" cm="1">
        <f t="array" aca="1" ref="G1155" ca="1">OFFSET(G1155,-1,,,)+1</f>
        <v>1150</v>
      </c>
      <c r="H1155" s="189">
        <f t="shared" si="882"/>
        <v>0</v>
      </c>
      <c r="I1155" s="189">
        <f t="shared" si="888"/>
        <v>0</v>
      </c>
      <c r="J1155" s="179">
        <f t="shared" si="889"/>
        <v>0</v>
      </c>
      <c r="K1155" s="173"/>
      <c r="L1155" s="174" t="str" cm="1">
        <f t="array" aca="1" ref="L1155" ca="1">IF($K1155="",OFFSET(L1155,-1,,,),K1155)</f>
        <v>02.18.01.23</v>
      </c>
      <c r="M1155" s="175" t="str" cm="1">
        <f t="array" aca="1" ref="M1155" ca="1">IF(OR($K1155=0,$K1155=""),OFFSET(M1155,-1,,,),O1155)</f>
        <v>MURO DE ARRIMO ATÉ 1,20M - CORTINA</v>
      </c>
      <c r="N1155" s="67" t="s">
        <v>300</v>
      </c>
      <c r="O1155" s="68" t="s">
        <v>301</v>
      </c>
      <c r="P1155" s="68"/>
      <c r="Q1155" s="68" t="s">
        <v>3256</v>
      </c>
      <c r="R1155" s="69">
        <v>1.078308</v>
      </c>
      <c r="S1155" s="70">
        <v>55.000000000000007</v>
      </c>
      <c r="T1155" s="70">
        <v>59.306940000000012</v>
      </c>
      <c r="U1155" s="67" t="s">
        <v>728</v>
      </c>
      <c r="V1155" s="71" t="s">
        <v>3065</v>
      </c>
      <c r="W1155" s="171"/>
      <c r="X1155" s="172"/>
      <c r="Y1155" s="176">
        <f t="shared" si="881"/>
        <v>0</v>
      </c>
      <c r="AA1155" s="192"/>
    </row>
    <row r="1156" spans="2:27" hidden="1">
      <c r="B1156" s="189">
        <f t="shared" si="883"/>
        <v>0</v>
      </c>
      <c r="C1156" s="189">
        <f t="shared" ca="1" si="884"/>
        <v>0</v>
      </c>
      <c r="D1156" s="189">
        <f t="shared" si="885"/>
        <v>0</v>
      </c>
      <c r="E1156" s="189">
        <f t="shared" ca="1" si="886"/>
        <v>0</v>
      </c>
      <c r="F1156" s="189">
        <f t="shared" si="887"/>
        <v>0</v>
      </c>
      <c r="G1156" s="189" cm="1">
        <f t="array" aca="1" ref="G1156" ca="1">OFFSET(G1156,-1,,,)+1</f>
        <v>1151</v>
      </c>
      <c r="H1156" s="189">
        <f t="shared" si="882"/>
        <v>0</v>
      </c>
      <c r="I1156" s="189">
        <f t="shared" si="888"/>
        <v>0</v>
      </c>
      <c r="J1156" s="179">
        <f t="shared" si="889"/>
        <v>0</v>
      </c>
      <c r="K1156" s="173"/>
      <c r="L1156" s="174" t="str" cm="1">
        <f t="array" aca="1" ref="L1156" ca="1">IF($K1156="",OFFSET(L1156,-1,,,),K1156)</f>
        <v>02.18.01.23</v>
      </c>
      <c r="M1156" s="175" t="str" cm="1">
        <f t="array" aca="1" ref="M1156" ca="1">IF(OR($K1156=0,$K1156=""),OFFSET(M1156,-1,,,),O1156)</f>
        <v>MURO DE ARRIMO ATÉ 1,20M - CORTINA</v>
      </c>
      <c r="N1156" s="67" t="s">
        <v>3928</v>
      </c>
      <c r="O1156" s="68" t="s">
        <v>4451</v>
      </c>
      <c r="P1156" s="68"/>
      <c r="Q1156" s="68" t="s">
        <v>3253</v>
      </c>
      <c r="R1156" s="69"/>
      <c r="S1156" s="70"/>
      <c r="T1156" s="70">
        <v>0</v>
      </c>
      <c r="U1156" s="67" t="s">
        <v>728</v>
      </c>
      <c r="V1156" s="71" t="s">
        <v>3065</v>
      </c>
      <c r="W1156" s="171"/>
      <c r="X1156" s="172"/>
      <c r="Y1156" s="176">
        <f t="shared" si="881"/>
        <v>0</v>
      </c>
      <c r="AA1156" s="192"/>
    </row>
    <row r="1157" spans="2:27" hidden="1">
      <c r="B1157" s="189">
        <f t="shared" si="883"/>
        <v>0</v>
      </c>
      <c r="C1157" s="189">
        <f t="shared" ca="1" si="884"/>
        <v>0</v>
      </c>
      <c r="D1157" s="189">
        <f t="shared" si="885"/>
        <v>0</v>
      </c>
      <c r="E1157" s="189">
        <f t="shared" ca="1" si="886"/>
        <v>0</v>
      </c>
      <c r="F1157" s="189">
        <f t="shared" si="887"/>
        <v>0</v>
      </c>
      <c r="G1157" s="189" cm="1">
        <f t="array" aca="1" ref="G1157" ca="1">OFFSET(G1157,-1,,,)+1</f>
        <v>1152</v>
      </c>
      <c r="H1157" s="189">
        <f t="shared" si="882"/>
        <v>0</v>
      </c>
      <c r="I1157" s="189">
        <f t="shared" si="888"/>
        <v>0</v>
      </c>
      <c r="J1157" s="179">
        <f t="shared" si="889"/>
        <v>0</v>
      </c>
      <c r="K1157" s="173"/>
      <c r="L1157" s="174" t="str" cm="1">
        <f t="array" aca="1" ref="L1157" ca="1">IF($K1157="",OFFSET(L1157,-1,,,),K1157)</f>
        <v>02.18.01.23</v>
      </c>
      <c r="M1157" s="175" t="str" cm="1">
        <f t="array" aca="1" ref="M1157" ca="1">IF(OR($K1157=0,$K1157=""),OFFSET(M1157,-1,,,),O1157)</f>
        <v>MURO DE ARRIMO ATÉ 1,20M - CORTINA</v>
      </c>
      <c r="N1157" s="67" t="s">
        <v>3929</v>
      </c>
      <c r="O1157" s="68" t="s">
        <v>4452</v>
      </c>
      <c r="P1157" s="68"/>
      <c r="Q1157" s="68" t="s">
        <v>3260</v>
      </c>
      <c r="R1157" s="69">
        <v>3.89</v>
      </c>
      <c r="S1157" s="70">
        <v>13.701000000000001</v>
      </c>
      <c r="T1157" s="70">
        <v>53.296890000000005</v>
      </c>
      <c r="U1157" s="67" t="s">
        <v>728</v>
      </c>
      <c r="V1157" s="71" t="s">
        <v>3065</v>
      </c>
      <c r="W1157" s="171"/>
      <c r="X1157" s="172"/>
      <c r="Y1157" s="176">
        <f t="shared" ref="Y1157:Y1170" si="890">X1157+W1157</f>
        <v>0</v>
      </c>
      <c r="AA1157" s="192"/>
    </row>
    <row r="1158" spans="2:27" hidden="1">
      <c r="B1158" s="189">
        <f t="shared" si="883"/>
        <v>0</v>
      </c>
      <c r="C1158" s="189">
        <f t="shared" ca="1" si="884"/>
        <v>0</v>
      </c>
      <c r="D1158" s="189">
        <f t="shared" si="885"/>
        <v>0</v>
      </c>
      <c r="E1158" s="189">
        <f t="shared" ca="1" si="886"/>
        <v>0</v>
      </c>
      <c r="F1158" s="189">
        <f t="shared" si="887"/>
        <v>0</v>
      </c>
      <c r="G1158" s="189" cm="1">
        <f t="array" aca="1" ref="G1158" ca="1">OFFSET(G1158,-1,,,)+1</f>
        <v>1153</v>
      </c>
      <c r="H1158" s="189">
        <f t="shared" si="882"/>
        <v>0</v>
      </c>
      <c r="I1158" s="189">
        <f t="shared" si="888"/>
        <v>0</v>
      </c>
      <c r="J1158" s="179">
        <f t="shared" si="889"/>
        <v>0</v>
      </c>
      <c r="K1158" s="173"/>
      <c r="L1158" s="174" t="str" cm="1">
        <f t="array" aca="1" ref="L1158" ca="1">IF($K1158="",OFFSET(L1158,-1,,,),K1158)</f>
        <v>02.18.01.23</v>
      </c>
      <c r="M1158" s="175" t="str" cm="1">
        <f t="array" aca="1" ref="M1158" ca="1">IF(OR($K1158=0,$K1158=""),OFFSET(M1158,-1,,,),O1158)</f>
        <v>MURO DE ARRIMO ATÉ 1,20M - CORTINA</v>
      </c>
      <c r="N1158" s="67" t="s">
        <v>2861</v>
      </c>
      <c r="O1158" s="68" t="s">
        <v>3071</v>
      </c>
      <c r="P1158" s="68"/>
      <c r="Q1158" s="68" t="s">
        <v>3253</v>
      </c>
      <c r="R1158" s="69">
        <v>3.89</v>
      </c>
      <c r="S1158" s="70">
        <v>150</v>
      </c>
      <c r="T1158" s="70">
        <v>583.5</v>
      </c>
      <c r="U1158" s="67" t="s">
        <v>728</v>
      </c>
      <c r="V1158" s="71" t="s">
        <v>3065</v>
      </c>
      <c r="W1158" s="171"/>
      <c r="X1158" s="172"/>
      <c r="Y1158" s="176">
        <f t="shared" si="890"/>
        <v>0</v>
      </c>
      <c r="AA1158" s="192"/>
    </row>
    <row r="1159" spans="2:27">
      <c r="B1159" s="189">
        <f t="shared" si="883"/>
        <v>0</v>
      </c>
      <c r="C1159" s="189">
        <f t="shared" ca="1" si="884"/>
        <v>0</v>
      </c>
      <c r="D1159" s="189">
        <f t="shared" si="885"/>
        <v>0</v>
      </c>
      <c r="E1159" s="189">
        <f t="shared" ca="1" si="886"/>
        <v>0</v>
      </c>
      <c r="F1159" s="189">
        <f t="shared" si="887"/>
        <v>0</v>
      </c>
      <c r="G1159" s="189" cm="1">
        <f t="array" aca="1" ref="G1159" ca="1">OFFSET(G1159,-1,,,)+1</f>
        <v>1154</v>
      </c>
      <c r="H1159" s="189">
        <f t="shared" si="882"/>
        <v>0</v>
      </c>
      <c r="I1159" s="189">
        <f t="shared" si="888"/>
        <v>0</v>
      </c>
      <c r="J1159" s="179">
        <f t="shared" si="889"/>
        <v>0</v>
      </c>
      <c r="K1159" s="173" t="s">
        <v>3374</v>
      </c>
      <c r="L1159" s="174" t="str" cm="1">
        <f t="array" aca="1" ref="L1159" ca="1">IF($K1159="",OFFSET(L1159,-1,,,),K1159)</f>
        <v>02.18.01.24</v>
      </c>
      <c r="M1159" s="175" t="str" cm="1">
        <f t="array" aca="1" ref="M1159" ca="1">IF(OR($K1159=0,$K1159=""),OFFSET(M1159,-1,,,),O1159)</f>
        <v>MURO DE ARRIMO ATÉ 1,50M - CORTINA</v>
      </c>
      <c r="N1159" s="67" t="s">
        <v>3935</v>
      </c>
      <c r="O1159" s="68" t="s">
        <v>4460</v>
      </c>
      <c r="P1159" s="68"/>
      <c r="Q1159" s="68" t="s">
        <v>3253</v>
      </c>
      <c r="R1159" s="69">
        <v>12.18</v>
      </c>
      <c r="S1159" s="70">
        <v>1341.7139999999999</v>
      </c>
      <c r="T1159" s="70">
        <v>16342.076519999999</v>
      </c>
      <c r="U1159" s="67"/>
      <c r="V1159" s="71"/>
      <c r="W1159" s="171"/>
      <c r="X1159" s="172"/>
      <c r="Y1159" s="176">
        <f t="shared" si="890"/>
        <v>0</v>
      </c>
      <c r="AA1159" s="192"/>
    </row>
    <row r="1160" spans="2:27" hidden="1">
      <c r="B1160" s="189">
        <f t="shared" si="883"/>
        <v>0</v>
      </c>
      <c r="C1160" s="189">
        <f t="shared" ca="1" si="884"/>
        <v>0</v>
      </c>
      <c r="D1160" s="189">
        <f t="shared" si="885"/>
        <v>0</v>
      </c>
      <c r="E1160" s="189">
        <f t="shared" ca="1" si="886"/>
        <v>0</v>
      </c>
      <c r="F1160" s="189">
        <f t="shared" si="887"/>
        <v>0</v>
      </c>
      <c r="G1160" s="189" cm="1">
        <f t="array" aca="1" ref="G1160" ca="1">OFFSET(G1160,-1,,,)+1</f>
        <v>1155</v>
      </c>
      <c r="H1160" s="189">
        <f t="shared" si="882"/>
        <v>0</v>
      </c>
      <c r="I1160" s="189">
        <f t="shared" si="888"/>
        <v>0</v>
      </c>
      <c r="J1160" s="179">
        <f t="shared" si="889"/>
        <v>0</v>
      </c>
      <c r="K1160" s="173"/>
      <c r="L1160" s="174" t="str" cm="1">
        <f t="array" aca="1" ref="L1160" ca="1">IF($K1160="",OFFSET(L1160,-1,,,),K1160)</f>
        <v>02.18.01.24</v>
      </c>
      <c r="M1160" s="175" t="str" cm="1">
        <f t="array" aca="1" ref="M1160" ca="1">IF(OR($K1160=0,$K1160=""),OFFSET(M1160,-1,,,),O1160)</f>
        <v>MURO DE ARRIMO ATÉ 1,50M - CORTINA</v>
      </c>
      <c r="N1160" s="67" t="s">
        <v>454</v>
      </c>
      <c r="O1160" s="68" t="s">
        <v>4458</v>
      </c>
      <c r="P1160" s="68"/>
      <c r="Q1160" s="68" t="s">
        <v>3255</v>
      </c>
      <c r="R1160" s="69"/>
      <c r="S1160" s="70"/>
      <c r="T1160" s="70">
        <v>0</v>
      </c>
      <c r="U1160" s="67" t="s">
        <v>728</v>
      </c>
      <c r="V1160" s="71" t="s">
        <v>3065</v>
      </c>
      <c r="W1160" s="171"/>
      <c r="X1160" s="172"/>
      <c r="Y1160" s="176">
        <f t="shared" si="890"/>
        <v>0</v>
      </c>
      <c r="AA1160" s="192"/>
    </row>
    <row r="1161" spans="2:27" hidden="1">
      <c r="B1161" s="189">
        <f t="shared" si="883"/>
        <v>0</v>
      </c>
      <c r="C1161" s="189">
        <f t="shared" ca="1" si="884"/>
        <v>0</v>
      </c>
      <c r="D1161" s="189">
        <f t="shared" si="885"/>
        <v>0</v>
      </c>
      <c r="E1161" s="189">
        <f t="shared" ca="1" si="886"/>
        <v>0</v>
      </c>
      <c r="F1161" s="189">
        <f t="shared" si="887"/>
        <v>0</v>
      </c>
      <c r="G1161" s="189" cm="1">
        <f t="array" aca="1" ref="G1161" ca="1">OFFSET(G1161,-1,,,)+1</f>
        <v>1156</v>
      </c>
      <c r="H1161" s="189">
        <f t="shared" si="882"/>
        <v>0</v>
      </c>
      <c r="I1161" s="189">
        <f t="shared" si="888"/>
        <v>0</v>
      </c>
      <c r="J1161" s="179">
        <f t="shared" si="889"/>
        <v>0</v>
      </c>
      <c r="K1161" s="173"/>
      <c r="L1161" s="174" t="str" cm="1">
        <f t="array" aca="1" ref="L1161" ca="1">IF($K1161="",OFFSET(L1161,-1,,,),K1161)</f>
        <v>02.18.01.24</v>
      </c>
      <c r="M1161" s="175" t="str" cm="1">
        <f t="array" aca="1" ref="M1161" ca="1">IF(OR($K1161=0,$K1161=""),OFFSET(M1161,-1,,,),O1161)</f>
        <v>MURO DE ARRIMO ATÉ 1,50M - CORTINA</v>
      </c>
      <c r="N1161" s="67" t="s">
        <v>306</v>
      </c>
      <c r="O1161" s="68" t="s">
        <v>307</v>
      </c>
      <c r="P1161" s="68"/>
      <c r="Q1161" s="68" t="s">
        <v>3255</v>
      </c>
      <c r="R1161" s="69">
        <v>4.8232799999999996</v>
      </c>
      <c r="S1161" s="70">
        <v>11.000000000000002</v>
      </c>
      <c r="T1161" s="70">
        <v>53.056080000000001</v>
      </c>
      <c r="U1161" s="67" t="s">
        <v>728</v>
      </c>
      <c r="V1161" s="71" t="s">
        <v>3065</v>
      </c>
      <c r="W1161" s="171"/>
      <c r="X1161" s="172"/>
      <c r="Y1161" s="176">
        <f t="shared" si="890"/>
        <v>0</v>
      </c>
      <c r="AA1161" s="192"/>
    </row>
    <row r="1162" spans="2:27" hidden="1">
      <c r="B1162" s="189">
        <f t="shared" si="883"/>
        <v>0</v>
      </c>
      <c r="C1162" s="189">
        <f t="shared" ca="1" si="884"/>
        <v>0</v>
      </c>
      <c r="D1162" s="189">
        <f t="shared" si="885"/>
        <v>0</v>
      </c>
      <c r="E1162" s="189">
        <f t="shared" ca="1" si="886"/>
        <v>0</v>
      </c>
      <c r="F1162" s="189">
        <f t="shared" si="887"/>
        <v>0</v>
      </c>
      <c r="G1162" s="189" cm="1">
        <f t="array" aca="1" ref="G1162" ca="1">OFFSET(G1162,-1,,,)+1</f>
        <v>1157</v>
      </c>
      <c r="H1162" s="189">
        <f t="shared" si="882"/>
        <v>0</v>
      </c>
      <c r="I1162" s="189">
        <f t="shared" si="888"/>
        <v>0</v>
      </c>
      <c r="J1162" s="179">
        <f t="shared" si="889"/>
        <v>0</v>
      </c>
      <c r="K1162" s="173"/>
      <c r="L1162" s="174" t="str" cm="1">
        <f t="array" aca="1" ref="L1162" ca="1">IF($K1162="",OFFSET(L1162,-1,,,),K1162)</f>
        <v>02.18.01.24</v>
      </c>
      <c r="M1162" s="175" t="str" cm="1">
        <f t="array" aca="1" ref="M1162" ca="1">IF(OR($K1162=0,$K1162=""),OFFSET(M1162,-1,,,),O1162)</f>
        <v>MURO DE ARRIMO ATÉ 1,50M - CORTINA</v>
      </c>
      <c r="N1162" s="67" t="s">
        <v>455</v>
      </c>
      <c r="O1162" s="68" t="s">
        <v>456</v>
      </c>
      <c r="P1162" s="68"/>
      <c r="Q1162" s="68" t="s">
        <v>3255</v>
      </c>
      <c r="R1162" s="69">
        <v>487.15127999999999</v>
      </c>
      <c r="S1162" s="70">
        <v>5.5000000000000009</v>
      </c>
      <c r="T1162" s="70">
        <v>2679.3320400000002</v>
      </c>
      <c r="U1162" s="67" t="s">
        <v>728</v>
      </c>
      <c r="V1162" s="71" t="s">
        <v>3065</v>
      </c>
      <c r="W1162" s="171"/>
      <c r="X1162" s="172"/>
      <c r="Y1162" s="176">
        <f t="shared" si="890"/>
        <v>0</v>
      </c>
      <c r="AA1162" s="192"/>
    </row>
    <row r="1163" spans="2:27" hidden="1">
      <c r="B1163" s="189">
        <f t="shared" si="883"/>
        <v>0</v>
      </c>
      <c r="C1163" s="189">
        <f t="shared" ca="1" si="884"/>
        <v>0</v>
      </c>
      <c r="D1163" s="189">
        <f t="shared" si="885"/>
        <v>0</v>
      </c>
      <c r="E1163" s="189">
        <f t="shared" ca="1" si="886"/>
        <v>0</v>
      </c>
      <c r="F1163" s="189">
        <f t="shared" si="887"/>
        <v>0</v>
      </c>
      <c r="G1163" s="189" cm="1">
        <f t="array" aca="1" ref="G1163" ca="1">OFFSET(G1163,-1,,,)+1</f>
        <v>1158</v>
      </c>
      <c r="H1163" s="189">
        <f t="shared" si="882"/>
        <v>0</v>
      </c>
      <c r="I1163" s="189">
        <f t="shared" si="888"/>
        <v>0</v>
      </c>
      <c r="J1163" s="179">
        <f t="shared" si="889"/>
        <v>0</v>
      </c>
      <c r="K1163" s="173"/>
      <c r="L1163" s="174" t="str" cm="1">
        <f t="array" aca="1" ref="L1163" ca="1">IF($K1163="",OFFSET(L1163,-1,,,),K1163)</f>
        <v>02.18.01.24</v>
      </c>
      <c r="M1163" s="175" t="str" cm="1">
        <f t="array" aca="1" ref="M1163" ca="1">IF(OR($K1163=0,$K1163=""),OFFSET(M1163,-1,,,),O1163)</f>
        <v>MURO DE ARRIMO ATÉ 1,50M - CORTINA</v>
      </c>
      <c r="N1163" s="67" t="s">
        <v>457</v>
      </c>
      <c r="O1163" s="68" t="s">
        <v>458</v>
      </c>
      <c r="P1163" s="68"/>
      <c r="Q1163" s="68" t="s">
        <v>3255</v>
      </c>
      <c r="R1163" s="69">
        <v>487.15127999999999</v>
      </c>
      <c r="S1163" s="70">
        <v>0.70000000000000007</v>
      </c>
      <c r="T1163" s="70">
        <v>341.00589600000001</v>
      </c>
      <c r="U1163" s="67" t="s">
        <v>728</v>
      </c>
      <c r="V1163" s="71" t="s">
        <v>3065</v>
      </c>
      <c r="W1163" s="171"/>
      <c r="X1163" s="172"/>
      <c r="Y1163" s="176">
        <f t="shared" si="890"/>
        <v>0</v>
      </c>
      <c r="AA1163" s="192"/>
    </row>
    <row r="1164" spans="2:27" hidden="1">
      <c r="B1164" s="189">
        <f t="shared" si="883"/>
        <v>0</v>
      </c>
      <c r="C1164" s="189">
        <f t="shared" ca="1" si="884"/>
        <v>0</v>
      </c>
      <c r="D1164" s="189">
        <f t="shared" si="885"/>
        <v>0</v>
      </c>
      <c r="E1164" s="189">
        <f t="shared" ca="1" si="886"/>
        <v>0</v>
      </c>
      <c r="F1164" s="189">
        <f t="shared" si="887"/>
        <v>0</v>
      </c>
      <c r="G1164" s="189" cm="1">
        <f t="array" aca="1" ref="G1164" ca="1">OFFSET(G1164,-1,,,)+1</f>
        <v>1159</v>
      </c>
      <c r="H1164" s="189">
        <f t="shared" si="882"/>
        <v>0</v>
      </c>
      <c r="I1164" s="189">
        <f t="shared" si="888"/>
        <v>0</v>
      </c>
      <c r="J1164" s="179">
        <f t="shared" si="889"/>
        <v>0</v>
      </c>
      <c r="K1164" s="173"/>
      <c r="L1164" s="174" t="str" cm="1">
        <f t="array" aca="1" ref="L1164" ca="1">IF($K1164="",OFFSET(L1164,-1,,,),K1164)</f>
        <v>02.18.01.24</v>
      </c>
      <c r="M1164" s="175" t="str" cm="1">
        <f t="array" aca="1" ref="M1164" ca="1">IF(OR($K1164=0,$K1164=""),OFFSET(M1164,-1,,,),O1164)</f>
        <v>MURO DE ARRIMO ATÉ 1,50M - CORTINA</v>
      </c>
      <c r="N1164" s="67" t="s">
        <v>2856</v>
      </c>
      <c r="O1164" s="68" t="s">
        <v>3066</v>
      </c>
      <c r="P1164" s="68"/>
      <c r="Q1164" s="68" t="s">
        <v>3253</v>
      </c>
      <c r="R1164" s="69"/>
      <c r="S1164" s="70"/>
      <c r="T1164" s="70">
        <v>0</v>
      </c>
      <c r="U1164" s="67" t="s">
        <v>728</v>
      </c>
      <c r="V1164" s="71" t="s">
        <v>3065</v>
      </c>
      <c r="W1164" s="171"/>
      <c r="X1164" s="172"/>
      <c r="Y1164" s="176">
        <f t="shared" si="890"/>
        <v>0</v>
      </c>
      <c r="AA1164" s="192"/>
    </row>
    <row r="1165" spans="2:27" hidden="1">
      <c r="B1165" s="189">
        <f t="shared" si="883"/>
        <v>0</v>
      </c>
      <c r="C1165" s="189">
        <f t="shared" ca="1" si="884"/>
        <v>0</v>
      </c>
      <c r="D1165" s="189">
        <f t="shared" si="885"/>
        <v>0</v>
      </c>
      <c r="E1165" s="189">
        <f t="shared" ca="1" si="886"/>
        <v>0</v>
      </c>
      <c r="F1165" s="189">
        <f t="shared" si="887"/>
        <v>0</v>
      </c>
      <c r="G1165" s="189" cm="1">
        <f t="array" aca="1" ref="G1165" ca="1">OFFSET(G1165,-1,,,)+1</f>
        <v>1160</v>
      </c>
      <c r="H1165" s="189">
        <f t="shared" si="882"/>
        <v>0</v>
      </c>
      <c r="I1165" s="189">
        <f t="shared" si="888"/>
        <v>0</v>
      </c>
      <c r="J1165" s="179">
        <f t="shared" si="889"/>
        <v>0</v>
      </c>
      <c r="K1165" s="173"/>
      <c r="L1165" s="174" t="str" cm="1">
        <f t="array" aca="1" ref="L1165" ca="1">IF($K1165="",OFFSET(L1165,-1,,,),K1165)</f>
        <v>02.18.01.24</v>
      </c>
      <c r="M1165" s="175" t="str" cm="1">
        <f t="array" aca="1" ref="M1165" ca="1">IF(OR($K1165=0,$K1165=""),OFFSET(M1165,-1,,,),O1165)</f>
        <v>MURO DE ARRIMO ATÉ 1,50M - CORTINA</v>
      </c>
      <c r="N1165" s="67" t="s">
        <v>182</v>
      </c>
      <c r="O1165" s="68" t="s">
        <v>183</v>
      </c>
      <c r="P1165" s="68"/>
      <c r="Q1165" s="68" t="s">
        <v>3256</v>
      </c>
      <c r="R1165" s="69">
        <v>0.97440000000000004</v>
      </c>
      <c r="S1165" s="70">
        <v>140</v>
      </c>
      <c r="T1165" s="70">
        <v>136.416</v>
      </c>
      <c r="U1165" s="67" t="s">
        <v>728</v>
      </c>
      <c r="V1165" s="71" t="s">
        <v>3065</v>
      </c>
      <c r="W1165" s="171"/>
      <c r="X1165" s="172"/>
      <c r="Y1165" s="176">
        <f t="shared" si="890"/>
        <v>0</v>
      </c>
      <c r="AA1165" s="192"/>
    </row>
    <row r="1166" spans="2:27" hidden="1">
      <c r="B1166" s="189">
        <f t="shared" si="883"/>
        <v>0</v>
      </c>
      <c r="C1166" s="189">
        <f t="shared" ca="1" si="884"/>
        <v>0</v>
      </c>
      <c r="D1166" s="189">
        <f t="shared" si="885"/>
        <v>0</v>
      </c>
      <c r="E1166" s="189">
        <f t="shared" ca="1" si="886"/>
        <v>0</v>
      </c>
      <c r="F1166" s="189">
        <f t="shared" si="887"/>
        <v>0</v>
      </c>
      <c r="G1166" s="189" cm="1">
        <f t="array" aca="1" ref="G1166" ca="1">OFFSET(G1166,-1,,,)+1</f>
        <v>1161</v>
      </c>
      <c r="H1166" s="189">
        <f t="shared" si="882"/>
        <v>0</v>
      </c>
      <c r="I1166" s="189">
        <f t="shared" si="888"/>
        <v>0</v>
      </c>
      <c r="J1166" s="179">
        <f t="shared" si="889"/>
        <v>0</v>
      </c>
      <c r="K1166" s="173"/>
      <c r="L1166" s="174" t="str" cm="1">
        <f t="array" aca="1" ref="L1166" ca="1">IF($K1166="",OFFSET(L1166,-1,,,),K1166)</f>
        <v>02.18.01.24</v>
      </c>
      <c r="M1166" s="175" t="str" cm="1">
        <f t="array" aca="1" ref="M1166" ca="1">IF(OR($K1166=0,$K1166=""),OFFSET(M1166,-1,,,),O1166)</f>
        <v>MURO DE ARRIMO ATÉ 1,50M - CORTINA</v>
      </c>
      <c r="N1166" s="67" t="s">
        <v>2857</v>
      </c>
      <c r="O1166" s="68" t="s">
        <v>3067</v>
      </c>
      <c r="P1166" s="68"/>
      <c r="Q1166" s="68" t="s">
        <v>3258</v>
      </c>
      <c r="R1166" s="69">
        <v>13.398000000000001</v>
      </c>
      <c r="S1166" s="70">
        <v>3.8000000000000003</v>
      </c>
      <c r="T1166" s="70">
        <v>50.912400000000012</v>
      </c>
      <c r="U1166" s="67" t="s">
        <v>728</v>
      </c>
      <c r="V1166" s="71" t="s">
        <v>3065</v>
      </c>
      <c r="W1166" s="171"/>
      <c r="X1166" s="172"/>
      <c r="Y1166" s="176">
        <f t="shared" si="890"/>
        <v>0</v>
      </c>
      <c r="AA1166" s="192"/>
    </row>
    <row r="1167" spans="2:27" hidden="1">
      <c r="B1167" s="189">
        <f t="shared" si="883"/>
        <v>0</v>
      </c>
      <c r="C1167" s="189">
        <f t="shared" ca="1" si="884"/>
        <v>0</v>
      </c>
      <c r="D1167" s="189">
        <f t="shared" si="885"/>
        <v>0</v>
      </c>
      <c r="E1167" s="189">
        <f t="shared" ca="1" si="886"/>
        <v>0</v>
      </c>
      <c r="F1167" s="189">
        <f t="shared" si="887"/>
        <v>0</v>
      </c>
      <c r="G1167" s="189" cm="1">
        <f t="array" aca="1" ref="G1167" ca="1">OFFSET(G1167,-1,,,)+1</f>
        <v>1162</v>
      </c>
      <c r="H1167" s="189">
        <f t="shared" si="882"/>
        <v>0</v>
      </c>
      <c r="I1167" s="189">
        <f t="shared" si="888"/>
        <v>0</v>
      </c>
      <c r="J1167" s="179">
        <f t="shared" si="889"/>
        <v>0</v>
      </c>
      <c r="K1167" s="173"/>
      <c r="L1167" s="174" t="str" cm="1">
        <f t="array" aca="1" ref="L1167" ca="1">IF($K1167="",OFFSET(L1167,-1,,,),K1167)</f>
        <v>02.18.01.24</v>
      </c>
      <c r="M1167" s="175" t="str" cm="1">
        <f t="array" aca="1" ref="M1167" ca="1">IF(OR($K1167=0,$K1167=""),OFFSET(M1167,-1,,,),O1167)</f>
        <v>MURO DE ARRIMO ATÉ 1,50M - CORTINA</v>
      </c>
      <c r="N1167" s="67" t="s">
        <v>2858</v>
      </c>
      <c r="O1167" s="68" t="s">
        <v>3068</v>
      </c>
      <c r="P1167" s="68"/>
      <c r="Q1167" s="68" t="s">
        <v>3253</v>
      </c>
      <c r="R1167" s="69">
        <v>12.18</v>
      </c>
      <c r="S1167" s="70">
        <v>7.5000000000000009</v>
      </c>
      <c r="T1167" s="70">
        <v>91.350000000000009</v>
      </c>
      <c r="U1167" s="67" t="s">
        <v>728</v>
      </c>
      <c r="V1167" s="71" t="s">
        <v>3065</v>
      </c>
      <c r="W1167" s="171"/>
      <c r="X1167" s="172"/>
      <c r="Y1167" s="176">
        <f t="shared" si="890"/>
        <v>0</v>
      </c>
      <c r="AA1167" s="192"/>
    </row>
    <row r="1168" spans="2:27" hidden="1">
      <c r="B1168" s="189">
        <f t="shared" si="883"/>
        <v>0</v>
      </c>
      <c r="C1168" s="189">
        <f t="shared" ca="1" si="884"/>
        <v>0</v>
      </c>
      <c r="D1168" s="189">
        <f t="shared" si="885"/>
        <v>0</v>
      </c>
      <c r="E1168" s="189">
        <f t="shared" ca="1" si="886"/>
        <v>0</v>
      </c>
      <c r="F1168" s="189">
        <f t="shared" si="887"/>
        <v>0</v>
      </c>
      <c r="G1168" s="189" cm="1">
        <f t="array" aca="1" ref="G1168" ca="1">OFFSET(G1168,-1,,,)+1</f>
        <v>1163</v>
      </c>
      <c r="H1168" s="189">
        <f t="shared" si="882"/>
        <v>0</v>
      </c>
      <c r="I1168" s="189">
        <f t="shared" si="888"/>
        <v>0</v>
      </c>
      <c r="J1168" s="179">
        <f t="shared" si="889"/>
        <v>0</v>
      </c>
      <c r="K1168" s="173"/>
      <c r="L1168" s="174" t="str" cm="1">
        <f t="array" aca="1" ref="L1168" ca="1">IF($K1168="",OFFSET(L1168,-1,,,),K1168)</f>
        <v>02.18.01.24</v>
      </c>
      <c r="M1168" s="175" t="str" cm="1">
        <f t="array" aca="1" ref="M1168" ca="1">IF(OR($K1168=0,$K1168=""),OFFSET(M1168,-1,,,),O1168)</f>
        <v>MURO DE ARRIMO ATÉ 1,50M - CORTINA</v>
      </c>
      <c r="N1168" s="67" t="s">
        <v>230</v>
      </c>
      <c r="O1168" s="68" t="s">
        <v>231</v>
      </c>
      <c r="P1168" s="68"/>
      <c r="Q1168" s="68" t="s">
        <v>3261</v>
      </c>
      <c r="R1168" s="69">
        <v>24.36</v>
      </c>
      <c r="S1168" s="70">
        <v>22.310000000000002</v>
      </c>
      <c r="T1168" s="70">
        <v>543.47160000000008</v>
      </c>
      <c r="U1168" s="67" t="s">
        <v>728</v>
      </c>
      <c r="V1168" s="71" t="s">
        <v>3065</v>
      </c>
      <c r="W1168" s="171"/>
      <c r="X1168" s="172"/>
      <c r="Y1168" s="176">
        <f t="shared" si="890"/>
        <v>0</v>
      </c>
      <c r="AA1168" s="192"/>
    </row>
    <row r="1169" spans="2:27" hidden="1">
      <c r="B1169" s="189">
        <f t="shared" si="883"/>
        <v>0</v>
      </c>
      <c r="C1169" s="189">
        <f t="shared" ca="1" si="884"/>
        <v>0</v>
      </c>
      <c r="D1169" s="189">
        <f t="shared" si="885"/>
        <v>0</v>
      </c>
      <c r="E1169" s="189">
        <f t="shared" ca="1" si="886"/>
        <v>0</v>
      </c>
      <c r="F1169" s="189">
        <f t="shared" si="887"/>
        <v>0</v>
      </c>
      <c r="G1169" s="189" cm="1">
        <f t="array" aca="1" ref="G1169" ca="1">OFFSET(G1169,-1,,,)+1</f>
        <v>1164</v>
      </c>
      <c r="H1169" s="189">
        <f t="shared" si="882"/>
        <v>0</v>
      </c>
      <c r="I1169" s="189">
        <f t="shared" si="888"/>
        <v>0</v>
      </c>
      <c r="J1169" s="179">
        <f t="shared" si="889"/>
        <v>0</v>
      </c>
      <c r="K1169" s="173"/>
      <c r="L1169" s="174" t="str" cm="1">
        <f t="array" aca="1" ref="L1169" ca="1">IF($K1169="",OFFSET(L1169,-1,,,),K1169)</f>
        <v>02.18.01.24</v>
      </c>
      <c r="M1169" s="175" t="str" cm="1">
        <f t="array" aca="1" ref="M1169" ca="1">IF(OR($K1169=0,$K1169=""),OFFSET(M1169,-1,,,),O1169)</f>
        <v>MURO DE ARRIMO ATÉ 1,50M - CORTINA</v>
      </c>
      <c r="N1169" s="67" t="s">
        <v>232</v>
      </c>
      <c r="O1169" s="68" t="s">
        <v>233</v>
      </c>
      <c r="P1169" s="68"/>
      <c r="Q1169" s="68" t="s">
        <v>3261</v>
      </c>
      <c r="R1169" s="69">
        <v>24.36</v>
      </c>
      <c r="S1169" s="70">
        <v>0.97000000000000008</v>
      </c>
      <c r="T1169" s="70">
        <v>23.629200000000001</v>
      </c>
      <c r="U1169" s="67" t="s">
        <v>728</v>
      </c>
      <c r="V1169" s="71" t="s">
        <v>3065</v>
      </c>
      <c r="W1169" s="171"/>
      <c r="X1169" s="172"/>
      <c r="Y1169" s="176">
        <f t="shared" si="890"/>
        <v>0</v>
      </c>
      <c r="AA1169" s="192"/>
    </row>
    <row r="1170" spans="2:27" hidden="1">
      <c r="B1170" s="189">
        <f t="shared" si="883"/>
        <v>0</v>
      </c>
      <c r="C1170" s="189">
        <f t="shared" ca="1" si="884"/>
        <v>0</v>
      </c>
      <c r="D1170" s="189">
        <f t="shared" si="885"/>
        <v>0</v>
      </c>
      <c r="E1170" s="189">
        <f t="shared" ca="1" si="886"/>
        <v>0</v>
      </c>
      <c r="F1170" s="189">
        <f t="shared" si="887"/>
        <v>0</v>
      </c>
      <c r="G1170" s="189" cm="1">
        <f t="array" aca="1" ref="G1170" ca="1">OFFSET(G1170,-1,,,)+1</f>
        <v>1165</v>
      </c>
      <c r="H1170" s="189">
        <f t="shared" si="882"/>
        <v>0</v>
      </c>
      <c r="I1170" s="189">
        <f t="shared" si="888"/>
        <v>0</v>
      </c>
      <c r="J1170" s="179">
        <f t="shared" si="889"/>
        <v>0</v>
      </c>
      <c r="K1170" s="173"/>
      <c r="L1170" s="174" t="str" cm="1">
        <f t="array" aca="1" ref="L1170" ca="1">IF($K1170="",OFFSET(L1170,-1,,,),K1170)</f>
        <v>02.18.01.24</v>
      </c>
      <c r="M1170" s="175" t="str" cm="1">
        <f t="array" aca="1" ref="M1170" ca="1">IF(OR($K1170=0,$K1170=""),OFFSET(M1170,-1,,,),O1170)</f>
        <v>MURO DE ARRIMO ATÉ 1,50M - CORTINA</v>
      </c>
      <c r="N1170" s="67" t="s">
        <v>234</v>
      </c>
      <c r="O1170" s="68" t="s">
        <v>235</v>
      </c>
      <c r="P1170" s="68"/>
      <c r="Q1170" s="68" t="s">
        <v>3261</v>
      </c>
      <c r="R1170" s="69">
        <v>24.359999999999996</v>
      </c>
      <c r="S1170" s="70">
        <v>1.7800000000000002</v>
      </c>
      <c r="T1170" s="70">
        <v>43.360799999999998</v>
      </c>
      <c r="U1170" s="67" t="s">
        <v>728</v>
      </c>
      <c r="V1170" s="71" t="s">
        <v>3065</v>
      </c>
      <c r="W1170" s="171"/>
      <c r="X1170" s="172"/>
      <c r="Y1170" s="176">
        <f t="shared" si="890"/>
        <v>0</v>
      </c>
      <c r="AA1170" s="192"/>
    </row>
    <row r="1171" spans="2:27" hidden="1">
      <c r="B1171" s="189">
        <f t="shared" si="883"/>
        <v>0</v>
      </c>
      <c r="C1171" s="189">
        <f t="shared" ca="1" si="884"/>
        <v>0</v>
      </c>
      <c r="D1171" s="189">
        <f t="shared" si="885"/>
        <v>0</v>
      </c>
      <c r="E1171" s="189">
        <f t="shared" ca="1" si="886"/>
        <v>0</v>
      </c>
      <c r="F1171" s="189">
        <f t="shared" si="887"/>
        <v>0</v>
      </c>
      <c r="G1171" s="189" cm="1">
        <f t="array" aca="1" ref="G1171" ca="1">OFFSET(G1171,-1,,,)+1</f>
        <v>1166</v>
      </c>
      <c r="H1171" s="189">
        <f t="shared" si="882"/>
        <v>0</v>
      </c>
      <c r="I1171" s="189">
        <f t="shared" si="888"/>
        <v>0</v>
      </c>
      <c r="J1171" s="179">
        <f t="shared" si="889"/>
        <v>0</v>
      </c>
      <c r="K1171" s="173"/>
      <c r="L1171" s="174" t="str" cm="1">
        <f t="array" aca="1" ref="L1171" ca="1">IF($K1171="",OFFSET(L1171,-1,,,),K1171)</f>
        <v>02.18.01.24</v>
      </c>
      <c r="M1171" s="175" t="str" cm="1">
        <f t="array" aca="1" ref="M1171" ca="1">IF(OR($K1171=0,$K1171=""),OFFSET(M1171,-1,,,),O1171)</f>
        <v>MURO DE ARRIMO ATÉ 1,50M - CORTINA</v>
      </c>
      <c r="N1171" s="67" t="s">
        <v>378</v>
      </c>
      <c r="O1171" s="68" t="s">
        <v>379</v>
      </c>
      <c r="P1171" s="68"/>
      <c r="Q1171" s="68" t="s">
        <v>3258</v>
      </c>
      <c r="R1171" s="69"/>
      <c r="S1171" s="70"/>
      <c r="T1171" s="70">
        <v>0</v>
      </c>
      <c r="U1171" s="67" t="s">
        <v>728</v>
      </c>
      <c r="V1171" s="71" t="s">
        <v>3065</v>
      </c>
      <c r="W1171" s="171"/>
      <c r="X1171" s="172"/>
      <c r="Y1171" s="176">
        <f t="shared" ref="Y1171:Y1227" si="891">X1171+W1171</f>
        <v>0</v>
      </c>
      <c r="AA1171" s="192"/>
    </row>
    <row r="1172" spans="2:27" hidden="1">
      <c r="B1172" s="189">
        <f t="shared" si="883"/>
        <v>0</v>
      </c>
      <c r="C1172" s="189">
        <f t="shared" ca="1" si="884"/>
        <v>0</v>
      </c>
      <c r="D1172" s="189">
        <f t="shared" si="885"/>
        <v>0</v>
      </c>
      <c r="E1172" s="189">
        <f t="shared" ca="1" si="886"/>
        <v>0</v>
      </c>
      <c r="F1172" s="189">
        <f t="shared" si="887"/>
        <v>0</v>
      </c>
      <c r="G1172" s="189" cm="1">
        <f t="array" aca="1" ref="G1172" ca="1">OFFSET(G1172,-1,,,)+1</f>
        <v>1167</v>
      </c>
      <c r="H1172" s="189">
        <f t="shared" si="882"/>
        <v>0</v>
      </c>
      <c r="I1172" s="189">
        <f t="shared" si="888"/>
        <v>0</v>
      </c>
      <c r="J1172" s="179">
        <f t="shared" si="889"/>
        <v>0</v>
      </c>
      <c r="K1172" s="173"/>
      <c r="L1172" s="174" t="str" cm="1">
        <f t="array" aca="1" ref="L1172" ca="1">IF($K1172="",OFFSET(L1172,-1,,,),K1172)</f>
        <v>02.18.01.24</v>
      </c>
      <c r="M1172" s="175" t="str" cm="1">
        <f t="array" aca="1" ref="M1172" ca="1">IF(OR($K1172=0,$K1172=""),OFFSET(M1172,-1,,,),O1172)</f>
        <v>MURO DE ARRIMO ATÉ 1,50M - CORTINA</v>
      </c>
      <c r="N1172" s="67" t="s">
        <v>382</v>
      </c>
      <c r="O1172" s="68" t="s">
        <v>383</v>
      </c>
      <c r="P1172" s="68"/>
      <c r="Q1172" s="68" t="s">
        <v>3255</v>
      </c>
      <c r="R1172" s="69">
        <v>91.34999999999998</v>
      </c>
      <c r="S1172" s="70">
        <v>2.1</v>
      </c>
      <c r="T1172" s="70">
        <v>191.83499999999998</v>
      </c>
      <c r="U1172" s="67" t="s">
        <v>728</v>
      </c>
      <c r="V1172" s="71" t="s">
        <v>3065</v>
      </c>
      <c r="W1172" s="171"/>
      <c r="X1172" s="172"/>
      <c r="Y1172" s="176">
        <f t="shared" si="891"/>
        <v>0</v>
      </c>
      <c r="AA1172" s="192"/>
    </row>
    <row r="1173" spans="2:27" hidden="1">
      <c r="B1173" s="189">
        <f t="shared" si="883"/>
        <v>0</v>
      </c>
      <c r="C1173" s="189">
        <f t="shared" ca="1" si="884"/>
        <v>0</v>
      </c>
      <c r="D1173" s="189">
        <f t="shared" si="885"/>
        <v>0</v>
      </c>
      <c r="E1173" s="189">
        <f t="shared" ca="1" si="886"/>
        <v>0</v>
      </c>
      <c r="F1173" s="189">
        <f t="shared" si="887"/>
        <v>0</v>
      </c>
      <c r="G1173" s="189" cm="1">
        <f t="array" aca="1" ref="G1173" ca="1">OFFSET(G1173,-1,,,)+1</f>
        <v>1168</v>
      </c>
      <c r="H1173" s="189">
        <f t="shared" si="882"/>
        <v>0</v>
      </c>
      <c r="I1173" s="189">
        <f t="shared" si="888"/>
        <v>0</v>
      </c>
      <c r="J1173" s="179">
        <f t="shared" si="889"/>
        <v>0</v>
      </c>
      <c r="K1173" s="173"/>
      <c r="L1173" s="174" t="str" cm="1">
        <f t="array" aca="1" ref="L1173" ca="1">IF($K1173="",OFFSET(L1173,-1,,,),K1173)</f>
        <v>02.18.01.24</v>
      </c>
      <c r="M1173" s="175" t="str" cm="1">
        <f t="array" aca="1" ref="M1173" ca="1">IF(OR($K1173=0,$K1173=""),OFFSET(M1173,-1,,,),O1173)</f>
        <v>MURO DE ARRIMO ATÉ 1,50M - CORTINA</v>
      </c>
      <c r="N1173" s="67" t="s">
        <v>384</v>
      </c>
      <c r="O1173" s="68" t="s">
        <v>385</v>
      </c>
      <c r="P1173" s="68"/>
      <c r="Q1173" s="68" t="s">
        <v>3258</v>
      </c>
      <c r="R1173" s="69">
        <v>18.27</v>
      </c>
      <c r="S1173" s="70">
        <v>13.55</v>
      </c>
      <c r="T1173" s="70">
        <v>247.55850000000001</v>
      </c>
      <c r="U1173" s="67" t="s">
        <v>728</v>
      </c>
      <c r="V1173" s="71" t="s">
        <v>3065</v>
      </c>
      <c r="W1173" s="171"/>
      <c r="X1173" s="172"/>
      <c r="Y1173" s="176">
        <f t="shared" si="891"/>
        <v>0</v>
      </c>
      <c r="AA1173" s="192"/>
    </row>
    <row r="1174" spans="2:27" hidden="1">
      <c r="B1174" s="189">
        <f t="shared" si="883"/>
        <v>0</v>
      </c>
      <c r="C1174" s="189">
        <f t="shared" ca="1" si="884"/>
        <v>0</v>
      </c>
      <c r="D1174" s="189">
        <f t="shared" si="885"/>
        <v>0</v>
      </c>
      <c r="E1174" s="189">
        <f t="shared" ca="1" si="886"/>
        <v>0</v>
      </c>
      <c r="F1174" s="189">
        <f t="shared" si="887"/>
        <v>0</v>
      </c>
      <c r="G1174" s="189" cm="1">
        <f t="array" aca="1" ref="G1174" ca="1">OFFSET(G1174,-1,,,)+1</f>
        <v>1169</v>
      </c>
      <c r="H1174" s="189">
        <f t="shared" si="882"/>
        <v>0</v>
      </c>
      <c r="I1174" s="189">
        <f t="shared" si="888"/>
        <v>0</v>
      </c>
      <c r="J1174" s="179">
        <f t="shared" si="889"/>
        <v>0</v>
      </c>
      <c r="K1174" s="173"/>
      <c r="L1174" s="174" t="str" cm="1">
        <f t="array" aca="1" ref="L1174" ca="1">IF($K1174="",OFFSET(L1174,-1,,,),K1174)</f>
        <v>02.18.01.24</v>
      </c>
      <c r="M1174" s="175" t="str" cm="1">
        <f t="array" aca="1" ref="M1174" ca="1">IF(OR($K1174=0,$K1174=""),OFFSET(M1174,-1,,,),O1174)</f>
        <v>MURO DE ARRIMO ATÉ 1,50M - CORTINA</v>
      </c>
      <c r="N1174" s="67" t="s">
        <v>380</v>
      </c>
      <c r="O1174" s="68" t="s">
        <v>381</v>
      </c>
      <c r="P1174" s="68"/>
      <c r="Q1174" s="68" t="s">
        <v>3254</v>
      </c>
      <c r="R1174" s="69">
        <v>4.6979478000000006</v>
      </c>
      <c r="S1174" s="70">
        <v>3.7100000000000004</v>
      </c>
      <c r="T1174" s="70">
        <v>17.429386338000004</v>
      </c>
      <c r="U1174" s="67" t="s">
        <v>728</v>
      </c>
      <c r="V1174" s="71" t="s">
        <v>3065</v>
      </c>
      <c r="W1174" s="171"/>
      <c r="X1174" s="172"/>
      <c r="Y1174" s="176">
        <f t="shared" si="891"/>
        <v>0</v>
      </c>
      <c r="AA1174" s="192"/>
    </row>
    <row r="1175" spans="2:27" hidden="1">
      <c r="B1175" s="189">
        <f t="shared" si="883"/>
        <v>0</v>
      </c>
      <c r="C1175" s="189">
        <f t="shared" ca="1" si="884"/>
        <v>0</v>
      </c>
      <c r="D1175" s="189">
        <f t="shared" si="885"/>
        <v>0</v>
      </c>
      <c r="E1175" s="189">
        <f t="shared" ca="1" si="886"/>
        <v>0</v>
      </c>
      <c r="F1175" s="189">
        <f t="shared" si="887"/>
        <v>0</v>
      </c>
      <c r="G1175" s="189" cm="1">
        <f t="array" aca="1" ref="G1175" ca="1">OFFSET(G1175,-1,,,)+1</f>
        <v>1170</v>
      </c>
      <c r="H1175" s="189">
        <f t="shared" si="882"/>
        <v>0</v>
      </c>
      <c r="I1175" s="189">
        <f t="shared" si="888"/>
        <v>0</v>
      </c>
      <c r="J1175" s="179">
        <f t="shared" si="889"/>
        <v>0</v>
      </c>
      <c r="K1175" s="173"/>
      <c r="L1175" s="174" t="str" cm="1">
        <f t="array" aca="1" ref="L1175" ca="1">IF($K1175="",OFFSET(L1175,-1,,,),K1175)</f>
        <v>02.18.01.24</v>
      </c>
      <c r="M1175" s="175" t="str" cm="1">
        <f t="array" aca="1" ref="M1175" ca="1">IF(OR($K1175=0,$K1175=""),OFFSET(M1175,-1,,,),O1175)</f>
        <v>MURO DE ARRIMO ATÉ 1,50M - CORTINA</v>
      </c>
      <c r="N1175" s="67" t="s">
        <v>746</v>
      </c>
      <c r="O1175" s="68" t="s">
        <v>4459</v>
      </c>
      <c r="P1175" s="68"/>
      <c r="Q1175" s="68" t="s">
        <v>3258</v>
      </c>
      <c r="R1175" s="69"/>
      <c r="S1175" s="70"/>
      <c r="T1175" s="70">
        <v>0</v>
      </c>
      <c r="U1175" s="67" t="s">
        <v>728</v>
      </c>
      <c r="V1175" s="71" t="s">
        <v>3065</v>
      </c>
      <c r="W1175" s="171"/>
      <c r="X1175" s="172"/>
      <c r="Y1175" s="176">
        <f t="shared" si="891"/>
        <v>0</v>
      </c>
      <c r="AA1175" s="192"/>
    </row>
    <row r="1176" spans="2:27" hidden="1">
      <c r="B1176" s="189">
        <f t="shared" si="883"/>
        <v>0</v>
      </c>
      <c r="C1176" s="189">
        <f t="shared" ca="1" si="884"/>
        <v>0</v>
      </c>
      <c r="D1176" s="189">
        <f t="shared" si="885"/>
        <v>0</v>
      </c>
      <c r="E1176" s="189">
        <f t="shared" ca="1" si="886"/>
        <v>0</v>
      </c>
      <c r="F1176" s="189">
        <f t="shared" si="887"/>
        <v>0</v>
      </c>
      <c r="G1176" s="189" cm="1">
        <f t="array" aca="1" ref="G1176" ca="1">OFFSET(G1176,-1,,,)+1</f>
        <v>1171</v>
      </c>
      <c r="H1176" s="189">
        <f t="shared" si="882"/>
        <v>0</v>
      </c>
      <c r="I1176" s="189">
        <f t="shared" si="888"/>
        <v>0</v>
      </c>
      <c r="J1176" s="179">
        <f t="shared" si="889"/>
        <v>0</v>
      </c>
      <c r="K1176" s="173"/>
      <c r="L1176" s="174" t="str" cm="1">
        <f t="array" aca="1" ref="L1176" ca="1">IF($K1176="",OFFSET(L1176,-1,,,),K1176)</f>
        <v>02.18.01.24</v>
      </c>
      <c r="M1176" s="175" t="str" cm="1">
        <f t="array" aca="1" ref="M1176" ca="1">IF(OR($K1176=0,$K1176=""),OFFSET(M1176,-1,,,),O1176)</f>
        <v>MURO DE ARRIMO ATÉ 1,50M - CORTINA</v>
      </c>
      <c r="N1176" s="67" t="s">
        <v>175</v>
      </c>
      <c r="O1176" s="68" t="s">
        <v>176</v>
      </c>
      <c r="P1176" s="68"/>
      <c r="Q1176" s="68" t="s">
        <v>3253</v>
      </c>
      <c r="R1176" s="69">
        <v>6.3945000000000007</v>
      </c>
      <c r="S1176" s="70">
        <v>8.5</v>
      </c>
      <c r="T1176" s="70">
        <v>54.353250000000003</v>
      </c>
      <c r="U1176" s="67" t="s">
        <v>728</v>
      </c>
      <c r="V1176" s="71" t="s">
        <v>3065</v>
      </c>
      <c r="W1176" s="171"/>
      <c r="X1176" s="172"/>
      <c r="Y1176" s="176">
        <f t="shared" si="891"/>
        <v>0</v>
      </c>
      <c r="AA1176" s="192"/>
    </row>
    <row r="1177" spans="2:27" hidden="1">
      <c r="B1177" s="189">
        <f t="shared" si="883"/>
        <v>0</v>
      </c>
      <c r="C1177" s="189">
        <f t="shared" ca="1" si="884"/>
        <v>0</v>
      </c>
      <c r="D1177" s="189">
        <f t="shared" si="885"/>
        <v>0</v>
      </c>
      <c r="E1177" s="189">
        <f t="shared" ca="1" si="886"/>
        <v>0</v>
      </c>
      <c r="F1177" s="189">
        <f t="shared" si="887"/>
        <v>0</v>
      </c>
      <c r="G1177" s="189" cm="1">
        <f t="array" aca="1" ref="G1177" ca="1">OFFSET(G1177,-1,,,)+1</f>
        <v>1172</v>
      </c>
      <c r="H1177" s="189">
        <f t="shared" si="882"/>
        <v>0</v>
      </c>
      <c r="I1177" s="189">
        <f t="shared" si="888"/>
        <v>0</v>
      </c>
      <c r="J1177" s="179">
        <f t="shared" si="889"/>
        <v>0</v>
      </c>
      <c r="K1177" s="173"/>
      <c r="L1177" s="174" t="str" cm="1">
        <f t="array" aca="1" ref="L1177" ca="1">IF($K1177="",OFFSET(L1177,-1,,,),K1177)</f>
        <v>02.18.01.24</v>
      </c>
      <c r="M1177" s="175" t="str" cm="1">
        <f t="array" aca="1" ref="M1177" ca="1">IF(OR($K1177=0,$K1177=""),OFFSET(M1177,-1,,,),O1177)</f>
        <v>MURO DE ARRIMO ATÉ 1,50M - CORTINA</v>
      </c>
      <c r="N1177" s="67" t="s">
        <v>747</v>
      </c>
      <c r="O1177" s="68" t="s">
        <v>748</v>
      </c>
      <c r="P1177" s="68"/>
      <c r="Q1177" s="68" t="s">
        <v>3260</v>
      </c>
      <c r="R1177" s="69">
        <v>14.981400000000001</v>
      </c>
      <c r="S1177" s="70">
        <v>130</v>
      </c>
      <c r="T1177" s="70">
        <v>1947.5820000000001</v>
      </c>
      <c r="U1177" s="67" t="s">
        <v>728</v>
      </c>
      <c r="V1177" s="71" t="s">
        <v>3065</v>
      </c>
      <c r="W1177" s="171"/>
      <c r="X1177" s="172"/>
      <c r="Y1177" s="176">
        <f t="shared" si="891"/>
        <v>0</v>
      </c>
      <c r="AA1177" s="192"/>
    </row>
    <row r="1178" spans="2:27" hidden="1">
      <c r="B1178" s="189">
        <f t="shared" si="883"/>
        <v>0</v>
      </c>
      <c r="C1178" s="189">
        <f t="shared" ca="1" si="884"/>
        <v>0</v>
      </c>
      <c r="D1178" s="189">
        <f t="shared" si="885"/>
        <v>0</v>
      </c>
      <c r="E1178" s="189">
        <f t="shared" ca="1" si="886"/>
        <v>0</v>
      </c>
      <c r="F1178" s="189">
        <f t="shared" si="887"/>
        <v>0</v>
      </c>
      <c r="G1178" s="189" cm="1">
        <f t="array" aca="1" ref="G1178" ca="1">OFFSET(G1178,-1,,,)+1</f>
        <v>1173</v>
      </c>
      <c r="H1178" s="189">
        <f t="shared" si="882"/>
        <v>0</v>
      </c>
      <c r="I1178" s="189">
        <f t="shared" si="888"/>
        <v>0</v>
      </c>
      <c r="J1178" s="179">
        <f t="shared" si="889"/>
        <v>0</v>
      </c>
      <c r="K1178" s="173"/>
      <c r="L1178" s="174" t="str" cm="1">
        <f t="array" aca="1" ref="L1178" ca="1">IF($K1178="",OFFSET(L1178,-1,,,),K1178)</f>
        <v>02.18.01.24</v>
      </c>
      <c r="M1178" s="175" t="str" cm="1">
        <f t="array" aca="1" ref="M1178" ca="1">IF(OR($K1178=0,$K1178=""),OFFSET(M1178,-1,,,),O1178)</f>
        <v>MURO DE ARRIMO ATÉ 1,50M - CORTINA</v>
      </c>
      <c r="N1178" s="67" t="s">
        <v>171</v>
      </c>
      <c r="O1178" s="68" t="s">
        <v>172</v>
      </c>
      <c r="P1178" s="68"/>
      <c r="Q1178" s="68" t="s">
        <v>3255</v>
      </c>
      <c r="R1178" s="69">
        <v>14.616</v>
      </c>
      <c r="S1178" s="70">
        <v>18</v>
      </c>
      <c r="T1178" s="70">
        <v>263.08799999999997</v>
      </c>
      <c r="U1178" s="67" t="s">
        <v>728</v>
      </c>
      <c r="V1178" s="71" t="s">
        <v>3065</v>
      </c>
      <c r="W1178" s="171"/>
      <c r="X1178" s="172"/>
      <c r="Y1178" s="176">
        <f t="shared" si="891"/>
        <v>0</v>
      </c>
      <c r="AA1178" s="192"/>
    </row>
    <row r="1179" spans="2:27" hidden="1">
      <c r="B1179" s="189">
        <f t="shared" si="883"/>
        <v>0</v>
      </c>
      <c r="C1179" s="189">
        <f t="shared" ca="1" si="884"/>
        <v>0</v>
      </c>
      <c r="D1179" s="189">
        <f t="shared" si="885"/>
        <v>0</v>
      </c>
      <c r="E1179" s="189">
        <f t="shared" ca="1" si="886"/>
        <v>0</v>
      </c>
      <c r="F1179" s="189">
        <f t="shared" si="887"/>
        <v>0</v>
      </c>
      <c r="G1179" s="189" cm="1">
        <f t="array" aca="1" ref="G1179" ca="1">OFFSET(G1179,-1,,,)+1</f>
        <v>1174</v>
      </c>
      <c r="H1179" s="189">
        <f t="shared" si="882"/>
        <v>0</v>
      </c>
      <c r="I1179" s="189">
        <f t="shared" si="888"/>
        <v>0</v>
      </c>
      <c r="J1179" s="179">
        <f t="shared" si="889"/>
        <v>0</v>
      </c>
      <c r="K1179" s="173"/>
      <c r="L1179" s="174" t="str" cm="1">
        <f t="array" aca="1" ref="L1179" ca="1">IF($K1179="",OFFSET(L1179,-1,,,),K1179)</f>
        <v>02.18.01.24</v>
      </c>
      <c r="M1179" s="175" t="str" cm="1">
        <f t="array" aca="1" ref="M1179" ca="1">IF(OR($K1179=0,$K1179=""),OFFSET(M1179,-1,,,),O1179)</f>
        <v>MURO DE ARRIMO ATÉ 1,50M - CORTINA</v>
      </c>
      <c r="N1179" s="67" t="s">
        <v>306</v>
      </c>
      <c r="O1179" s="68" t="s">
        <v>307</v>
      </c>
      <c r="P1179" s="68"/>
      <c r="Q1179" s="68" t="s">
        <v>3255</v>
      </c>
      <c r="R1179" s="69">
        <v>6.5772000000000004</v>
      </c>
      <c r="S1179" s="70">
        <v>11.000000000000002</v>
      </c>
      <c r="T1179" s="70">
        <v>72.34920000000001</v>
      </c>
      <c r="U1179" s="67" t="s">
        <v>728</v>
      </c>
      <c r="V1179" s="71" t="s">
        <v>3065</v>
      </c>
      <c r="W1179" s="171"/>
      <c r="X1179" s="172"/>
      <c r="Y1179" s="176">
        <f t="shared" si="891"/>
        <v>0</v>
      </c>
      <c r="AA1179" s="192"/>
    </row>
    <row r="1180" spans="2:27" hidden="1">
      <c r="B1180" s="189">
        <f t="shared" si="883"/>
        <v>0</v>
      </c>
      <c r="C1180" s="189">
        <f t="shared" ca="1" si="884"/>
        <v>0</v>
      </c>
      <c r="D1180" s="189">
        <f t="shared" si="885"/>
        <v>0</v>
      </c>
      <c r="E1180" s="189">
        <f t="shared" ca="1" si="886"/>
        <v>0</v>
      </c>
      <c r="F1180" s="189">
        <f t="shared" si="887"/>
        <v>0</v>
      </c>
      <c r="G1180" s="189" cm="1">
        <f t="array" aca="1" ref="G1180" ca="1">OFFSET(G1180,-1,,,)+1</f>
        <v>1175</v>
      </c>
      <c r="H1180" s="189">
        <f t="shared" si="882"/>
        <v>0</v>
      </c>
      <c r="I1180" s="189">
        <f t="shared" si="888"/>
        <v>0</v>
      </c>
      <c r="J1180" s="179">
        <f t="shared" si="889"/>
        <v>0</v>
      </c>
      <c r="K1180" s="173"/>
      <c r="L1180" s="174" t="str" cm="1">
        <f t="array" aca="1" ref="L1180" ca="1">IF($K1180="",OFFSET(L1180,-1,,,),K1180)</f>
        <v>02.18.01.24</v>
      </c>
      <c r="M1180" s="175" t="str" cm="1">
        <f t="array" aca="1" ref="M1180" ca="1">IF(OR($K1180=0,$K1180=""),OFFSET(M1180,-1,,,),O1180)</f>
        <v>MURO DE ARRIMO ATÉ 1,50M - CORTINA</v>
      </c>
      <c r="N1180" s="67" t="s">
        <v>310</v>
      </c>
      <c r="O1180" s="68" t="s">
        <v>311</v>
      </c>
      <c r="P1180" s="68"/>
      <c r="Q1180" s="68" t="s">
        <v>3254</v>
      </c>
      <c r="R1180" s="69">
        <v>0.73080000000000001</v>
      </c>
      <c r="S1180" s="70">
        <v>3.2</v>
      </c>
      <c r="T1180" s="70">
        <v>2.3385600000000002</v>
      </c>
      <c r="U1180" s="67" t="s">
        <v>728</v>
      </c>
      <c r="V1180" s="71" t="s">
        <v>3065</v>
      </c>
      <c r="W1180" s="171"/>
      <c r="X1180" s="172"/>
      <c r="Y1180" s="176">
        <f t="shared" si="891"/>
        <v>0</v>
      </c>
      <c r="AA1180" s="192"/>
    </row>
    <row r="1181" spans="2:27" hidden="1">
      <c r="B1181" s="189">
        <f t="shared" si="883"/>
        <v>0</v>
      </c>
      <c r="C1181" s="189">
        <f t="shared" ca="1" si="884"/>
        <v>0</v>
      </c>
      <c r="D1181" s="189">
        <f t="shared" si="885"/>
        <v>0</v>
      </c>
      <c r="E1181" s="189">
        <f t="shared" ca="1" si="886"/>
        <v>0</v>
      </c>
      <c r="F1181" s="189">
        <f t="shared" si="887"/>
        <v>0</v>
      </c>
      <c r="G1181" s="189" cm="1">
        <f t="array" aca="1" ref="G1181" ca="1">OFFSET(G1181,-1,,,)+1</f>
        <v>1176</v>
      </c>
      <c r="H1181" s="189">
        <f t="shared" si="882"/>
        <v>0</v>
      </c>
      <c r="I1181" s="189">
        <f t="shared" si="888"/>
        <v>0</v>
      </c>
      <c r="J1181" s="179">
        <f t="shared" si="889"/>
        <v>0</v>
      </c>
      <c r="K1181" s="173"/>
      <c r="L1181" s="174" t="str" cm="1">
        <f t="array" aca="1" ref="L1181" ca="1">IF($K1181="",OFFSET(L1181,-1,,,),K1181)</f>
        <v>02.18.01.24</v>
      </c>
      <c r="M1181" s="175" t="str" cm="1">
        <f t="array" aca="1" ref="M1181" ca="1">IF(OR($K1181=0,$K1181=""),OFFSET(M1181,-1,,,),O1181)</f>
        <v>MURO DE ARRIMO ATÉ 1,50M - CORTINA</v>
      </c>
      <c r="N1181" s="67" t="s">
        <v>173</v>
      </c>
      <c r="O1181" s="68" t="s">
        <v>174</v>
      </c>
      <c r="P1181" s="68"/>
      <c r="Q1181" s="68" t="s">
        <v>3253</v>
      </c>
      <c r="R1181" s="69">
        <v>2.2837499999999999</v>
      </c>
      <c r="S1181" s="70">
        <v>5.5000000000000009</v>
      </c>
      <c r="T1181" s="70">
        <v>12.560625000000002</v>
      </c>
      <c r="U1181" s="67" t="s">
        <v>728</v>
      </c>
      <c r="V1181" s="71" t="s">
        <v>3065</v>
      </c>
      <c r="W1181" s="171"/>
      <c r="X1181" s="172"/>
      <c r="Y1181" s="176">
        <f t="shared" si="891"/>
        <v>0</v>
      </c>
      <c r="AA1181" s="192"/>
    </row>
    <row r="1182" spans="2:27" hidden="1">
      <c r="B1182" s="189">
        <f t="shared" si="883"/>
        <v>0</v>
      </c>
      <c r="C1182" s="189">
        <f t="shared" ca="1" si="884"/>
        <v>0</v>
      </c>
      <c r="D1182" s="189">
        <f t="shared" si="885"/>
        <v>0</v>
      </c>
      <c r="E1182" s="189">
        <f t="shared" ca="1" si="886"/>
        <v>0</v>
      </c>
      <c r="F1182" s="189">
        <f t="shared" si="887"/>
        <v>0</v>
      </c>
      <c r="G1182" s="189" cm="1">
        <f t="array" aca="1" ref="G1182" ca="1">OFFSET(G1182,-1,,,)+1</f>
        <v>1177</v>
      </c>
      <c r="H1182" s="189">
        <f t="shared" si="882"/>
        <v>0</v>
      </c>
      <c r="I1182" s="189">
        <f t="shared" si="888"/>
        <v>0</v>
      </c>
      <c r="J1182" s="179">
        <f t="shared" si="889"/>
        <v>0</v>
      </c>
      <c r="K1182" s="173"/>
      <c r="L1182" s="174" t="str" cm="1">
        <f t="array" aca="1" ref="L1182" ca="1">IF($K1182="",OFFSET(L1182,-1,,,),K1182)</f>
        <v>02.18.01.24</v>
      </c>
      <c r="M1182" s="175" t="str" cm="1">
        <f t="array" aca="1" ref="M1182" ca="1">IF(OR($K1182=0,$K1182=""),OFFSET(M1182,-1,,,),O1182)</f>
        <v>MURO DE ARRIMO ATÉ 1,50M - CORTINA</v>
      </c>
      <c r="N1182" s="67" t="s">
        <v>215</v>
      </c>
      <c r="O1182" s="68" t="s">
        <v>216</v>
      </c>
      <c r="P1182" s="68"/>
      <c r="Q1182" s="68" t="s">
        <v>3253</v>
      </c>
      <c r="R1182" s="69">
        <v>12.5452782</v>
      </c>
      <c r="S1182" s="70">
        <v>2.7500000000000004</v>
      </c>
      <c r="T1182" s="70">
        <v>34.499515050000007</v>
      </c>
      <c r="U1182" s="67" t="s">
        <v>728</v>
      </c>
      <c r="V1182" s="71" t="s">
        <v>3065</v>
      </c>
      <c r="W1182" s="171"/>
      <c r="X1182" s="172"/>
      <c r="Y1182" s="176">
        <f t="shared" si="891"/>
        <v>0</v>
      </c>
      <c r="AA1182" s="192"/>
    </row>
    <row r="1183" spans="2:27" hidden="1">
      <c r="B1183" s="189">
        <f t="shared" si="883"/>
        <v>0</v>
      </c>
      <c r="C1183" s="189">
        <f t="shared" ca="1" si="884"/>
        <v>0</v>
      </c>
      <c r="D1183" s="189">
        <f t="shared" si="885"/>
        <v>0</v>
      </c>
      <c r="E1183" s="189">
        <f t="shared" ca="1" si="886"/>
        <v>0</v>
      </c>
      <c r="F1183" s="189">
        <f t="shared" si="887"/>
        <v>0</v>
      </c>
      <c r="G1183" s="189" cm="1">
        <f t="array" aca="1" ref="G1183" ca="1">OFFSET(G1183,-1,,,)+1</f>
        <v>1178</v>
      </c>
      <c r="H1183" s="189">
        <f t="shared" si="882"/>
        <v>0</v>
      </c>
      <c r="I1183" s="189">
        <f t="shared" si="888"/>
        <v>0</v>
      </c>
      <c r="J1183" s="179">
        <f t="shared" si="889"/>
        <v>0</v>
      </c>
      <c r="K1183" s="173"/>
      <c r="L1183" s="174" t="str" cm="1">
        <f t="array" aca="1" ref="L1183" ca="1">IF($K1183="",OFFSET(L1183,-1,,,),K1183)</f>
        <v>02.18.01.24</v>
      </c>
      <c r="M1183" s="175" t="str" cm="1">
        <f t="array" aca="1" ref="M1183" ca="1">IF(OR($K1183=0,$K1183=""),OFFSET(M1183,-1,,,),O1183)</f>
        <v>MURO DE ARRIMO ATÉ 1,50M - CORTINA</v>
      </c>
      <c r="N1183" s="67" t="s">
        <v>331</v>
      </c>
      <c r="O1183" s="68" t="s">
        <v>332</v>
      </c>
      <c r="P1183" s="68"/>
      <c r="Q1183" s="68" t="s">
        <v>3256</v>
      </c>
      <c r="R1183" s="69"/>
      <c r="S1183" s="70"/>
      <c r="T1183" s="70">
        <v>0</v>
      </c>
      <c r="U1183" s="67" t="s">
        <v>728</v>
      </c>
      <c r="V1183" s="71" t="s">
        <v>3065</v>
      </c>
      <c r="W1183" s="171"/>
      <c r="X1183" s="172"/>
      <c r="Y1183" s="176">
        <f t="shared" si="891"/>
        <v>0</v>
      </c>
      <c r="AA1183" s="192"/>
    </row>
    <row r="1184" spans="2:27" hidden="1">
      <c r="B1184" s="189">
        <f t="shared" si="883"/>
        <v>0</v>
      </c>
      <c r="C1184" s="189">
        <f t="shared" ca="1" si="884"/>
        <v>0</v>
      </c>
      <c r="D1184" s="189">
        <f t="shared" si="885"/>
        <v>0</v>
      </c>
      <c r="E1184" s="189">
        <f t="shared" ca="1" si="886"/>
        <v>0</v>
      </c>
      <c r="F1184" s="189">
        <f t="shared" si="887"/>
        <v>0</v>
      </c>
      <c r="G1184" s="189" cm="1">
        <f t="array" aca="1" ref="G1184" ca="1">OFFSET(G1184,-1,,,)+1</f>
        <v>1179</v>
      </c>
      <c r="H1184" s="189">
        <f t="shared" si="882"/>
        <v>0</v>
      </c>
      <c r="I1184" s="189">
        <f t="shared" si="888"/>
        <v>0</v>
      </c>
      <c r="J1184" s="179">
        <f t="shared" si="889"/>
        <v>0</v>
      </c>
      <c r="K1184" s="173"/>
      <c r="L1184" s="174" t="str" cm="1">
        <f t="array" aca="1" ref="L1184" ca="1">IF($K1184="",OFFSET(L1184,-1,,,),K1184)</f>
        <v>02.18.01.24</v>
      </c>
      <c r="M1184" s="175" t="str" cm="1">
        <f t="array" aca="1" ref="M1184" ca="1">IF(OR($K1184=0,$K1184=""),OFFSET(M1184,-1,,,),O1184)</f>
        <v>MURO DE ARRIMO ATÉ 1,50M - CORTINA</v>
      </c>
      <c r="N1184" s="67" t="s">
        <v>3843</v>
      </c>
      <c r="O1184" s="68" t="s">
        <v>4295</v>
      </c>
      <c r="P1184" s="68"/>
      <c r="Q1184" s="68" t="s">
        <v>3256</v>
      </c>
      <c r="R1184" s="69">
        <v>4.0194000000000001</v>
      </c>
      <c r="S1184" s="70">
        <v>730.00000000000011</v>
      </c>
      <c r="T1184" s="70">
        <v>2934.1620000000007</v>
      </c>
      <c r="U1184" s="67" t="s">
        <v>728</v>
      </c>
      <c r="V1184" s="71" t="s">
        <v>3065</v>
      </c>
      <c r="W1184" s="171"/>
      <c r="X1184" s="172"/>
      <c r="Y1184" s="176">
        <f t="shared" si="891"/>
        <v>0</v>
      </c>
      <c r="AA1184" s="192"/>
    </row>
    <row r="1185" spans="2:28" hidden="1">
      <c r="B1185" s="189">
        <f t="shared" si="883"/>
        <v>0</v>
      </c>
      <c r="C1185" s="189">
        <f t="shared" ca="1" si="884"/>
        <v>0</v>
      </c>
      <c r="D1185" s="189">
        <f t="shared" si="885"/>
        <v>0</v>
      </c>
      <c r="E1185" s="189">
        <f t="shared" ca="1" si="886"/>
        <v>0</v>
      </c>
      <c r="F1185" s="189">
        <f t="shared" si="887"/>
        <v>0</v>
      </c>
      <c r="G1185" s="189" cm="1">
        <f t="array" aca="1" ref="G1185" ca="1">OFFSET(G1185,-1,,,)+1</f>
        <v>1180</v>
      </c>
      <c r="H1185" s="189">
        <f t="shared" si="882"/>
        <v>0</v>
      </c>
      <c r="I1185" s="189">
        <f t="shared" si="888"/>
        <v>0</v>
      </c>
      <c r="J1185" s="179">
        <f t="shared" si="889"/>
        <v>0</v>
      </c>
      <c r="K1185" s="173"/>
      <c r="L1185" s="174" t="str" cm="1">
        <f t="array" aca="1" ref="L1185" ca="1">IF($K1185="",OFFSET(L1185,-1,,,),K1185)</f>
        <v>02.18.01.24</v>
      </c>
      <c r="M1185" s="175" t="str" cm="1">
        <f t="array" aca="1" ref="M1185" ca="1">IF(OR($K1185=0,$K1185=""),OFFSET(M1185,-1,,,),O1185)</f>
        <v>MURO DE ARRIMO ATÉ 1,50M - CORTINA</v>
      </c>
      <c r="N1185" s="67" t="s">
        <v>3884</v>
      </c>
      <c r="O1185" s="68" t="s">
        <v>4376</v>
      </c>
      <c r="P1185" s="68"/>
      <c r="Q1185" s="68" t="s">
        <v>3256</v>
      </c>
      <c r="R1185" s="69"/>
      <c r="S1185" s="70"/>
      <c r="T1185" s="70">
        <v>0</v>
      </c>
      <c r="U1185" s="67" t="s">
        <v>728</v>
      </c>
      <c r="V1185" s="71" t="s">
        <v>3065</v>
      </c>
      <c r="W1185" s="171"/>
      <c r="X1185" s="172"/>
      <c r="Y1185" s="176">
        <f t="shared" si="891"/>
        <v>0</v>
      </c>
      <c r="AA1185" s="192"/>
      <c r="AB1185" s="193"/>
    </row>
    <row r="1186" spans="2:28" hidden="1">
      <c r="B1186" s="189">
        <f t="shared" si="883"/>
        <v>0</v>
      </c>
      <c r="C1186" s="189">
        <f t="shared" ca="1" si="884"/>
        <v>0</v>
      </c>
      <c r="D1186" s="189">
        <f t="shared" si="885"/>
        <v>0</v>
      </c>
      <c r="E1186" s="189">
        <f t="shared" ca="1" si="886"/>
        <v>0</v>
      </c>
      <c r="F1186" s="189">
        <f t="shared" si="887"/>
        <v>0</v>
      </c>
      <c r="G1186" s="189" cm="1">
        <f t="array" aca="1" ref="G1186" ca="1">OFFSET(G1186,-1,,,)+1</f>
        <v>1181</v>
      </c>
      <c r="H1186" s="189">
        <f t="shared" si="882"/>
        <v>0</v>
      </c>
      <c r="I1186" s="189">
        <f t="shared" si="888"/>
        <v>0</v>
      </c>
      <c r="J1186" s="179">
        <f t="shared" si="889"/>
        <v>0</v>
      </c>
      <c r="K1186" s="173"/>
      <c r="L1186" s="174" t="str" cm="1">
        <f t="array" aca="1" ref="L1186" ca="1">IF($K1186="",OFFSET(L1186,-1,,,),K1186)</f>
        <v>02.18.01.24</v>
      </c>
      <c r="M1186" s="175" t="str" cm="1">
        <f t="array" aca="1" ref="M1186" ca="1">IF(OR($K1186=0,$K1186=""),OFFSET(M1186,-1,,,),O1186)</f>
        <v>MURO DE ARRIMO ATÉ 1,50M - CORTINA</v>
      </c>
      <c r="N1186" s="67" t="s">
        <v>240</v>
      </c>
      <c r="O1186" s="68" t="s">
        <v>179</v>
      </c>
      <c r="P1186" s="68"/>
      <c r="Q1186" s="68" t="s">
        <v>3255</v>
      </c>
      <c r="R1186" s="69">
        <v>10.410246000000001</v>
      </c>
      <c r="S1186" s="70">
        <v>0.75</v>
      </c>
      <c r="T1186" s="70">
        <v>7.8076845000000006</v>
      </c>
      <c r="U1186" s="67" t="s">
        <v>728</v>
      </c>
      <c r="V1186" s="71" t="s">
        <v>3065</v>
      </c>
      <c r="W1186" s="171"/>
      <c r="X1186" s="172"/>
      <c r="Y1186" s="176">
        <f t="shared" si="891"/>
        <v>0</v>
      </c>
      <c r="AA1186" s="192"/>
      <c r="AB1186" s="193"/>
    </row>
    <row r="1187" spans="2:28" hidden="1">
      <c r="B1187" s="189">
        <f t="shared" si="883"/>
        <v>0</v>
      </c>
      <c r="C1187" s="189">
        <f t="shared" ca="1" si="884"/>
        <v>0</v>
      </c>
      <c r="D1187" s="189">
        <f t="shared" si="885"/>
        <v>0</v>
      </c>
      <c r="E1187" s="189">
        <f t="shared" ca="1" si="886"/>
        <v>0</v>
      </c>
      <c r="F1187" s="189">
        <f t="shared" si="887"/>
        <v>0</v>
      </c>
      <c r="G1187" s="189" cm="1">
        <f t="array" aca="1" ref="G1187" ca="1">OFFSET(G1187,-1,,,)+1</f>
        <v>1182</v>
      </c>
      <c r="H1187" s="189">
        <f t="shared" si="882"/>
        <v>0</v>
      </c>
      <c r="I1187" s="189">
        <f t="shared" si="888"/>
        <v>0</v>
      </c>
      <c r="J1187" s="179">
        <f t="shared" si="889"/>
        <v>0</v>
      </c>
      <c r="K1187" s="173"/>
      <c r="L1187" s="174" t="str" cm="1">
        <f t="array" aca="1" ref="L1187" ca="1">IF($K1187="",OFFSET(L1187,-1,,,),K1187)</f>
        <v>02.18.01.24</v>
      </c>
      <c r="M1187" s="175" t="str" cm="1">
        <f t="array" aca="1" ref="M1187" ca="1">IF(OR($K1187=0,$K1187=""),OFFSET(M1187,-1,,,),O1187)</f>
        <v>MURO DE ARRIMO ATÉ 1,50M - CORTINA</v>
      </c>
      <c r="N1187" s="67" t="s">
        <v>3885</v>
      </c>
      <c r="O1187" s="68" t="s">
        <v>4377</v>
      </c>
      <c r="P1187" s="68"/>
      <c r="Q1187" s="68" t="s">
        <v>3256</v>
      </c>
      <c r="R1187" s="69">
        <v>4.22037</v>
      </c>
      <c r="S1187" s="70">
        <v>452.14</v>
      </c>
      <c r="T1187" s="70">
        <v>1908.1980917999999</v>
      </c>
      <c r="U1187" s="67" t="s">
        <v>728</v>
      </c>
      <c r="V1187" s="71" t="s">
        <v>3065</v>
      </c>
      <c r="W1187" s="171"/>
      <c r="X1187" s="172"/>
      <c r="Y1187" s="176">
        <f t="shared" si="891"/>
        <v>0</v>
      </c>
      <c r="AA1187" s="192"/>
      <c r="AB1187" s="193"/>
    </row>
    <row r="1188" spans="2:28" hidden="1">
      <c r="B1188" s="189">
        <f t="shared" si="883"/>
        <v>0</v>
      </c>
      <c r="C1188" s="189">
        <f t="shared" ca="1" si="884"/>
        <v>0</v>
      </c>
      <c r="D1188" s="189">
        <f t="shared" si="885"/>
        <v>0</v>
      </c>
      <c r="E1188" s="189">
        <f t="shared" ca="1" si="886"/>
        <v>0</v>
      </c>
      <c r="F1188" s="189">
        <f t="shared" si="887"/>
        <v>0</v>
      </c>
      <c r="G1188" s="189" cm="1">
        <f t="array" aca="1" ref="G1188" ca="1">OFFSET(G1188,-1,,,)+1</f>
        <v>1183</v>
      </c>
      <c r="H1188" s="189">
        <f t="shared" si="882"/>
        <v>0</v>
      </c>
      <c r="I1188" s="189">
        <f t="shared" si="888"/>
        <v>0</v>
      </c>
      <c r="J1188" s="179">
        <f t="shared" si="889"/>
        <v>0</v>
      </c>
      <c r="K1188" s="173"/>
      <c r="L1188" s="174" t="str" cm="1">
        <f t="array" aca="1" ref="L1188" ca="1">IF($K1188="",OFFSET(L1188,-1,,,),K1188)</f>
        <v>02.18.01.24</v>
      </c>
      <c r="M1188" s="175" t="str" cm="1">
        <f t="array" aca="1" ref="M1188" ca="1">IF(OR($K1188=0,$K1188=""),OFFSET(M1188,-1,,,),O1188)</f>
        <v>MURO DE ARRIMO ATÉ 1,50M - CORTINA</v>
      </c>
      <c r="N1188" s="67" t="s">
        <v>2862</v>
      </c>
      <c r="O1188" s="68" t="s">
        <v>3072</v>
      </c>
      <c r="P1188" s="68"/>
      <c r="Q1188" s="68" t="s">
        <v>3258</v>
      </c>
      <c r="R1188" s="69"/>
      <c r="S1188" s="70"/>
      <c r="T1188" s="70">
        <v>0</v>
      </c>
      <c r="U1188" s="67" t="s">
        <v>728</v>
      </c>
      <c r="V1188" s="71" t="s">
        <v>3065</v>
      </c>
      <c r="W1188" s="171"/>
      <c r="X1188" s="172"/>
      <c r="Y1188" s="176">
        <f t="shared" si="891"/>
        <v>0</v>
      </c>
      <c r="AA1188" s="192"/>
      <c r="AB1188" s="193"/>
    </row>
    <row r="1189" spans="2:28" hidden="1">
      <c r="B1189" s="189">
        <f t="shared" si="883"/>
        <v>0</v>
      </c>
      <c r="C1189" s="189">
        <f t="shared" ca="1" si="884"/>
        <v>0</v>
      </c>
      <c r="D1189" s="189">
        <f t="shared" si="885"/>
        <v>0</v>
      </c>
      <c r="E1189" s="189">
        <f t="shared" ca="1" si="886"/>
        <v>0</v>
      </c>
      <c r="F1189" s="189">
        <f t="shared" si="887"/>
        <v>0</v>
      </c>
      <c r="G1189" s="189" cm="1">
        <f t="array" aca="1" ref="G1189" ca="1">OFFSET(G1189,-1,,,)+1</f>
        <v>1184</v>
      </c>
      <c r="H1189" s="189">
        <f t="shared" si="882"/>
        <v>0</v>
      </c>
      <c r="I1189" s="189">
        <f t="shared" si="888"/>
        <v>0</v>
      </c>
      <c r="J1189" s="179">
        <f t="shared" si="889"/>
        <v>0</v>
      </c>
      <c r="K1189" s="173"/>
      <c r="L1189" s="174" t="str" cm="1">
        <f t="array" aca="1" ref="L1189" ca="1">IF($K1189="",OFFSET(L1189,-1,,,),K1189)</f>
        <v>02.18.01.24</v>
      </c>
      <c r="M1189" s="175" t="str" cm="1">
        <f t="array" aca="1" ref="M1189" ca="1">IF(OR($K1189=0,$K1189=""),OFFSET(M1189,-1,,,),O1189)</f>
        <v>MURO DE ARRIMO ATÉ 1,50M - CORTINA</v>
      </c>
      <c r="N1189" s="67" t="s">
        <v>182</v>
      </c>
      <c r="O1189" s="68" t="s">
        <v>183</v>
      </c>
      <c r="P1189" s="68"/>
      <c r="Q1189" s="68" t="s">
        <v>3256</v>
      </c>
      <c r="R1189" s="69">
        <v>0.91349999999999998</v>
      </c>
      <c r="S1189" s="70">
        <v>140</v>
      </c>
      <c r="T1189" s="70">
        <v>127.89</v>
      </c>
      <c r="U1189" s="67" t="s">
        <v>728</v>
      </c>
      <c r="V1189" s="71" t="s">
        <v>3065</v>
      </c>
      <c r="W1189" s="171"/>
      <c r="X1189" s="172"/>
      <c r="Y1189" s="176">
        <f t="shared" si="891"/>
        <v>0</v>
      </c>
      <c r="AA1189" s="192"/>
      <c r="AB1189" s="193"/>
    </row>
    <row r="1190" spans="2:28" hidden="1">
      <c r="B1190" s="189">
        <f t="shared" si="883"/>
        <v>0</v>
      </c>
      <c r="C1190" s="189">
        <f t="shared" ca="1" si="884"/>
        <v>0</v>
      </c>
      <c r="D1190" s="189">
        <f t="shared" si="885"/>
        <v>0</v>
      </c>
      <c r="E1190" s="189">
        <f t="shared" ca="1" si="886"/>
        <v>0</v>
      </c>
      <c r="F1190" s="189">
        <f t="shared" si="887"/>
        <v>0</v>
      </c>
      <c r="G1190" s="189" cm="1">
        <f t="array" aca="1" ref="G1190" ca="1">OFFSET(G1190,-1,,,)+1</f>
        <v>1185</v>
      </c>
      <c r="H1190" s="189">
        <f t="shared" si="882"/>
        <v>0</v>
      </c>
      <c r="I1190" s="189">
        <f t="shared" si="888"/>
        <v>0</v>
      </c>
      <c r="J1190" s="179">
        <f t="shared" si="889"/>
        <v>0</v>
      </c>
      <c r="K1190" s="173"/>
      <c r="L1190" s="174" t="str" cm="1">
        <f t="array" aca="1" ref="L1190" ca="1">IF($K1190="",OFFSET(L1190,-1,,,),K1190)</f>
        <v>02.18.01.24</v>
      </c>
      <c r="M1190" s="175" t="str" cm="1">
        <f t="array" aca="1" ref="M1190" ca="1">IF(OR($K1190=0,$K1190=""),OFFSET(M1190,-1,,,),O1190)</f>
        <v>MURO DE ARRIMO ATÉ 1,50M - CORTINA</v>
      </c>
      <c r="N1190" s="67" t="s">
        <v>2857</v>
      </c>
      <c r="O1190" s="68" t="s">
        <v>3067</v>
      </c>
      <c r="P1190" s="68"/>
      <c r="Q1190" s="68" t="s">
        <v>3258</v>
      </c>
      <c r="R1190" s="69">
        <v>24.6645</v>
      </c>
      <c r="S1190" s="70">
        <v>3.8000000000000003</v>
      </c>
      <c r="T1190" s="70">
        <v>93.725100000000012</v>
      </c>
      <c r="U1190" s="67" t="s">
        <v>728</v>
      </c>
      <c r="V1190" s="71" t="s">
        <v>3065</v>
      </c>
      <c r="W1190" s="171"/>
      <c r="X1190" s="172"/>
      <c r="Y1190" s="176">
        <f t="shared" si="891"/>
        <v>0</v>
      </c>
      <c r="AA1190" s="192"/>
      <c r="AB1190" s="193"/>
    </row>
    <row r="1191" spans="2:28" hidden="1">
      <c r="B1191" s="189">
        <f>IF(J1191=0,0,U1191)</f>
        <v>0</v>
      </c>
      <c r="C1191" s="189">
        <f ca="1">IF(OR(J1191=0,I1191=0),0,IF(_xlfn.IFNA(MATCH(B1191,OFFSET($B$5,,,$G1191,),),0)&gt;0,0,MAX(OFFSET($C$5,,,$G1191,))+1))</f>
        <v>0</v>
      </c>
      <c r="D1191" s="189">
        <f>IF(J1191=0,0,N1191&amp;"-"&amp;U1191)</f>
        <v>0</v>
      </c>
      <c r="E1191" s="189">
        <f ca="1">IF(OR(J1191=0,I1191=0),0,IF(_xlfn.IFNA(MATCH(D1191,OFFSET($D$5,,,$G1191,),),0)&gt;0,0,_xlfn.MAXIFS(OFFSET($E$5,,,$G1191,),OFFSET($J$5,,,$G1191,),J1191)+1))</f>
        <v>0</v>
      </c>
      <c r="F1191" s="189">
        <f>IF(J1191=0,0,E1191&amp;"-"&amp;N1191)</f>
        <v>0</v>
      </c>
      <c r="G1191" s="189" cm="1">
        <f t="array" aca="1" ref="G1191" ca="1">OFFSET(G1191,-1,,,)+1</f>
        <v>1186</v>
      </c>
      <c r="H1191" s="189">
        <f>IF(OR($K1191=0,$K1191=""),$W1191,0)</f>
        <v>0</v>
      </c>
      <c r="I1191" s="189">
        <f>H1191*R1191</f>
        <v>0</v>
      </c>
      <c r="J1191" s="179">
        <f>IF(AND(I1191&lt;&gt;0,OR(K1191=0,K1191="")),N1191&amp;" - Mapa",0)</f>
        <v>0</v>
      </c>
      <c r="K1191" s="173"/>
      <c r="L1191" s="174" t="str" cm="1">
        <f t="array" aca="1" ref="L1191" ca="1">IF($K1191="",OFFSET(L1191,-1,,,),K1191)</f>
        <v>02.18.01.24</v>
      </c>
      <c r="M1191" s="175" t="str" cm="1">
        <f t="array" aca="1" ref="M1191" ca="1">IF(OR($K1191=0,$K1191=""),OFFSET(M1191,-1,,,),O1191)</f>
        <v>MURO DE ARRIMO ATÉ 1,50M - CORTINA</v>
      </c>
      <c r="N1191" s="67" t="s">
        <v>2858</v>
      </c>
      <c r="O1191" s="68" t="s">
        <v>3068</v>
      </c>
      <c r="P1191" s="68"/>
      <c r="Q1191" s="68" t="s">
        <v>3253</v>
      </c>
      <c r="R1191" s="69">
        <v>18.269999999999996</v>
      </c>
      <c r="S1191" s="70">
        <v>7.5000000000000009</v>
      </c>
      <c r="T1191" s="70">
        <v>137.02499999999998</v>
      </c>
      <c r="U1191" s="67" t="s">
        <v>728</v>
      </c>
      <c r="V1191" s="71" t="s">
        <v>3065</v>
      </c>
      <c r="W1191" s="171"/>
      <c r="X1191" s="172"/>
      <c r="Y1191" s="176">
        <f>X1191+W1191</f>
        <v>0</v>
      </c>
      <c r="AA1191" s="192"/>
      <c r="AB1191" s="193"/>
    </row>
    <row r="1192" spans="2:28" hidden="1">
      <c r="B1192" s="189">
        <f t="shared" ref="B1192:B1195" si="892">IF(J1192=0,0,U1192)</f>
        <v>0</v>
      </c>
      <c r="C1192" s="189">
        <f t="shared" ref="C1192:C1195" ca="1" si="893">IF(OR(J1192=0,I1192=0),0,IF(_xlfn.IFNA(MATCH(B1192,OFFSET($B$5,,,$G1192,),),0)&gt;0,0,MAX(OFFSET($C$5,,,$G1192,))+1))</f>
        <v>0</v>
      </c>
      <c r="D1192" s="189">
        <f t="shared" ref="D1192:D1195" si="894">IF(J1192=0,0,N1192&amp;"-"&amp;U1192)</f>
        <v>0</v>
      </c>
      <c r="E1192" s="189">
        <f t="shared" ref="E1192:E1195" ca="1" si="895">IF(OR(J1192=0,I1192=0),0,IF(_xlfn.IFNA(MATCH(D1192,OFFSET($D$5,,,$G1192,),),0)&gt;0,0,_xlfn.MAXIFS(OFFSET($E$5,,,$G1192,),OFFSET($J$5,,,$G1192,),J1192)+1))</f>
        <v>0</v>
      </c>
      <c r="F1192" s="189">
        <f t="shared" ref="F1192:F1195" si="896">IF(J1192=0,0,E1192&amp;"-"&amp;N1192)</f>
        <v>0</v>
      </c>
      <c r="G1192" s="189" cm="1">
        <f t="array" aca="1" ref="G1192" ca="1">OFFSET(G1192,-1,,,)+1</f>
        <v>1187</v>
      </c>
      <c r="H1192" s="189">
        <f t="shared" si="882"/>
        <v>0</v>
      </c>
      <c r="I1192" s="189">
        <f t="shared" ref="I1192:I1195" si="897">H1192*R1192</f>
        <v>0</v>
      </c>
      <c r="J1192" s="179">
        <f t="shared" ref="J1192:J1195" si="898">IF(AND(I1192&lt;&gt;0,OR(K1192=0,K1192="")),N1192&amp;" - Mapa",0)</f>
        <v>0</v>
      </c>
      <c r="K1192" s="173"/>
      <c r="L1192" s="174" t="str" cm="1">
        <f t="array" aca="1" ref="L1192" ca="1">IF($K1192="",OFFSET(L1192,-1,,,),K1192)</f>
        <v>02.18.01.24</v>
      </c>
      <c r="M1192" s="175" t="str" cm="1">
        <f t="array" aca="1" ref="M1192" ca="1">IF(OR($K1192=0,$K1192=""),OFFSET(M1192,-1,,,),O1192)</f>
        <v>MURO DE ARRIMO ATÉ 1,50M - CORTINA</v>
      </c>
      <c r="N1192" s="67" t="s">
        <v>230</v>
      </c>
      <c r="O1192" s="68" t="s">
        <v>231</v>
      </c>
      <c r="P1192" s="68"/>
      <c r="Q1192" s="68" t="s">
        <v>3261</v>
      </c>
      <c r="R1192" s="69">
        <v>27.404999999999994</v>
      </c>
      <c r="S1192" s="70">
        <v>22.310000000000002</v>
      </c>
      <c r="T1192" s="70">
        <v>611.40554999999995</v>
      </c>
      <c r="U1192" s="67" t="s">
        <v>728</v>
      </c>
      <c r="V1192" s="71" t="s">
        <v>3065</v>
      </c>
      <c r="W1192" s="171"/>
      <c r="X1192" s="172"/>
      <c r="Y1192" s="176">
        <f t="shared" ref="Y1192:Y1195" si="899">X1192+W1192</f>
        <v>0</v>
      </c>
      <c r="AA1192" s="192"/>
      <c r="AB1192" s="193"/>
    </row>
    <row r="1193" spans="2:28" hidden="1">
      <c r="B1193" s="189">
        <f t="shared" si="892"/>
        <v>0</v>
      </c>
      <c r="C1193" s="189">
        <f t="shared" ca="1" si="893"/>
        <v>0</v>
      </c>
      <c r="D1193" s="189">
        <f t="shared" si="894"/>
        <v>0</v>
      </c>
      <c r="E1193" s="189">
        <f t="shared" ca="1" si="895"/>
        <v>0</v>
      </c>
      <c r="F1193" s="189">
        <f t="shared" si="896"/>
        <v>0</v>
      </c>
      <c r="G1193" s="189" cm="1">
        <f t="array" aca="1" ref="G1193" ca="1">OFFSET(G1193,-1,,,)+1</f>
        <v>1188</v>
      </c>
      <c r="H1193" s="189">
        <f t="shared" si="882"/>
        <v>0</v>
      </c>
      <c r="I1193" s="189">
        <f t="shared" si="897"/>
        <v>0</v>
      </c>
      <c r="J1193" s="179">
        <f t="shared" si="898"/>
        <v>0</v>
      </c>
      <c r="K1193" s="173"/>
      <c r="L1193" s="174" t="str" cm="1">
        <f t="array" aca="1" ref="L1193" ca="1">IF($K1193="",OFFSET(L1193,-1,,,),K1193)</f>
        <v>02.18.01.24</v>
      </c>
      <c r="M1193" s="175" t="str" cm="1">
        <f t="array" aca="1" ref="M1193" ca="1">IF(OR($K1193=0,$K1193=""),OFFSET(M1193,-1,,,),O1193)</f>
        <v>MURO DE ARRIMO ATÉ 1,50M - CORTINA</v>
      </c>
      <c r="N1193" s="67" t="s">
        <v>232</v>
      </c>
      <c r="O1193" s="68" t="s">
        <v>233</v>
      </c>
      <c r="P1193" s="68"/>
      <c r="Q1193" s="68" t="s">
        <v>3261</v>
      </c>
      <c r="R1193" s="69">
        <v>27.405000000000005</v>
      </c>
      <c r="S1193" s="70">
        <v>0.97000000000000008</v>
      </c>
      <c r="T1193" s="70">
        <v>26.582850000000008</v>
      </c>
      <c r="U1193" s="67" t="s">
        <v>728</v>
      </c>
      <c r="V1193" s="71" t="s">
        <v>3065</v>
      </c>
      <c r="W1193" s="171"/>
      <c r="X1193" s="172"/>
      <c r="Y1193" s="176">
        <f t="shared" si="899"/>
        <v>0</v>
      </c>
      <c r="AA1193" s="192"/>
      <c r="AB1193" s="193"/>
    </row>
    <row r="1194" spans="2:28" hidden="1">
      <c r="B1194" s="189">
        <f t="shared" si="892"/>
        <v>0</v>
      </c>
      <c r="C1194" s="189">
        <f t="shared" ca="1" si="893"/>
        <v>0</v>
      </c>
      <c r="D1194" s="189">
        <f t="shared" si="894"/>
        <v>0</v>
      </c>
      <c r="E1194" s="189">
        <f t="shared" ca="1" si="895"/>
        <v>0</v>
      </c>
      <c r="F1194" s="189">
        <f t="shared" si="896"/>
        <v>0</v>
      </c>
      <c r="G1194" s="189" cm="1">
        <f t="array" aca="1" ref="G1194" ca="1">OFFSET(G1194,-1,,,)+1</f>
        <v>1189</v>
      </c>
      <c r="H1194" s="189">
        <f t="shared" si="882"/>
        <v>0</v>
      </c>
      <c r="I1194" s="189">
        <f t="shared" si="897"/>
        <v>0</v>
      </c>
      <c r="J1194" s="179">
        <f t="shared" si="898"/>
        <v>0</v>
      </c>
      <c r="K1194" s="173"/>
      <c r="L1194" s="174" t="str" cm="1">
        <f t="array" aca="1" ref="L1194" ca="1">IF($K1194="",OFFSET(L1194,-1,,,),K1194)</f>
        <v>02.18.01.24</v>
      </c>
      <c r="M1194" s="175" t="str" cm="1">
        <f t="array" aca="1" ref="M1194" ca="1">IF(OR($K1194=0,$K1194=""),OFFSET(M1194,-1,,,),O1194)</f>
        <v>MURO DE ARRIMO ATÉ 1,50M - CORTINA</v>
      </c>
      <c r="N1194" s="67" t="s">
        <v>234</v>
      </c>
      <c r="O1194" s="68" t="s">
        <v>235</v>
      </c>
      <c r="P1194" s="68"/>
      <c r="Q1194" s="68" t="s">
        <v>3261</v>
      </c>
      <c r="R1194" s="69">
        <v>27.405000000000005</v>
      </c>
      <c r="S1194" s="70">
        <v>1.7800000000000002</v>
      </c>
      <c r="T1194" s="70">
        <v>48.780900000000017</v>
      </c>
      <c r="U1194" s="67" t="s">
        <v>728</v>
      </c>
      <c r="V1194" s="71" t="s">
        <v>3065</v>
      </c>
      <c r="W1194" s="171"/>
      <c r="X1194" s="172"/>
      <c r="Y1194" s="176">
        <f t="shared" si="899"/>
        <v>0</v>
      </c>
      <c r="AA1194" s="192"/>
      <c r="AB1194" s="193"/>
    </row>
    <row r="1195" spans="2:28" hidden="1">
      <c r="B1195" s="189">
        <f t="shared" si="892"/>
        <v>0</v>
      </c>
      <c r="C1195" s="189">
        <f t="shared" ca="1" si="893"/>
        <v>0</v>
      </c>
      <c r="D1195" s="189">
        <f t="shared" si="894"/>
        <v>0</v>
      </c>
      <c r="E1195" s="189">
        <f t="shared" ca="1" si="895"/>
        <v>0</v>
      </c>
      <c r="F1195" s="189">
        <f t="shared" si="896"/>
        <v>0</v>
      </c>
      <c r="G1195" s="189" cm="1">
        <f t="array" aca="1" ref="G1195" ca="1">OFFSET(G1195,-1,,,)+1</f>
        <v>1190</v>
      </c>
      <c r="H1195" s="189">
        <f t="shared" si="882"/>
        <v>0</v>
      </c>
      <c r="I1195" s="189">
        <f t="shared" si="897"/>
        <v>0</v>
      </c>
      <c r="J1195" s="179">
        <f t="shared" si="898"/>
        <v>0</v>
      </c>
      <c r="K1195" s="173"/>
      <c r="L1195" s="174" t="str" cm="1">
        <f t="array" aca="1" ref="L1195" ca="1">IF($K1195="",OFFSET(L1195,-1,,,),K1195)</f>
        <v>02.18.01.24</v>
      </c>
      <c r="M1195" s="175" t="str" cm="1">
        <f t="array" aca="1" ref="M1195" ca="1">IF(OR($K1195=0,$K1195=""),OFFSET(M1195,-1,,,),O1195)</f>
        <v>MURO DE ARRIMO ATÉ 1,50M - CORTINA</v>
      </c>
      <c r="N1195" s="67" t="s">
        <v>2863</v>
      </c>
      <c r="O1195" s="68" t="s">
        <v>3073</v>
      </c>
      <c r="P1195" s="68"/>
      <c r="Q1195" s="68" t="s">
        <v>3258</v>
      </c>
      <c r="R1195" s="69"/>
      <c r="S1195" s="70"/>
      <c r="T1195" s="70">
        <v>0</v>
      </c>
      <c r="U1195" s="67" t="s">
        <v>728</v>
      </c>
      <c r="V1195" s="71" t="s">
        <v>3065</v>
      </c>
      <c r="W1195" s="171"/>
      <c r="X1195" s="172"/>
      <c r="Y1195" s="176">
        <f t="shared" si="899"/>
        <v>0</v>
      </c>
      <c r="AA1195" s="192"/>
      <c r="AB1195" s="193"/>
    </row>
    <row r="1196" spans="2:28" hidden="1">
      <c r="B1196" s="189">
        <f>IF(J1196=0,0,U1196)</f>
        <v>0</v>
      </c>
      <c r="C1196" s="189">
        <f ca="1">IF(OR(J1196=0,I1196=0),0,IF(_xlfn.IFNA(MATCH(B1196,OFFSET($B$5,,,$G1196,),),0)&gt;0,0,MAX(OFFSET($C$5,,,$G1196,))+1))</f>
        <v>0</v>
      </c>
      <c r="D1196" s="189">
        <f>IF(J1196=0,0,N1196&amp;"-"&amp;U1196)</f>
        <v>0</v>
      </c>
      <c r="E1196" s="189">
        <f ca="1">IF(OR(J1196=0,I1196=0),0,IF(_xlfn.IFNA(MATCH(D1196,OFFSET($D$5,,,$G1196,),),0)&gt;0,0,_xlfn.MAXIFS(OFFSET($E$5,,,$G1196,),OFFSET($J$5,,,$G1196,),J1196)+1))</f>
        <v>0</v>
      </c>
      <c r="F1196" s="189">
        <f>IF(J1196=0,0,E1196&amp;"-"&amp;N1196)</f>
        <v>0</v>
      </c>
      <c r="G1196" s="189" cm="1">
        <f t="array" aca="1" ref="G1196" ca="1">OFFSET(G1196,-1,,,)+1</f>
        <v>1191</v>
      </c>
      <c r="H1196" s="189">
        <f>IF(OR($K1196=0,$K1196=""),$W1196,0)</f>
        <v>0</v>
      </c>
      <c r="I1196" s="189">
        <f>H1196*R1196</f>
        <v>0</v>
      </c>
      <c r="J1196" s="179">
        <f>IF(AND(I1196&lt;&gt;0,OR(K1196=0,K1196="")),N1196&amp;" - Mapa",0)</f>
        <v>0</v>
      </c>
      <c r="K1196" s="173"/>
      <c r="L1196" s="174" t="str" cm="1">
        <f t="array" aca="1" ref="L1196" ca="1">IF($K1196="",OFFSET(L1196,-1,,,),K1196)</f>
        <v>02.18.01.24</v>
      </c>
      <c r="M1196" s="175" t="str" cm="1">
        <f t="array" aca="1" ref="M1196" ca="1">IF(OR($K1196=0,$K1196=""),OFFSET(M1196,-1,,,),O1196)</f>
        <v>MURO DE ARRIMO ATÉ 1,50M - CORTINA</v>
      </c>
      <c r="N1196" s="67" t="s">
        <v>359</v>
      </c>
      <c r="O1196" s="68" t="s">
        <v>360</v>
      </c>
      <c r="P1196" s="68"/>
      <c r="Q1196" s="68" t="s">
        <v>3258</v>
      </c>
      <c r="R1196" s="69">
        <v>18.27</v>
      </c>
      <c r="S1196" s="70">
        <v>4.8</v>
      </c>
      <c r="T1196" s="70">
        <v>87.695999999999998</v>
      </c>
      <c r="U1196" s="67" t="s">
        <v>728</v>
      </c>
      <c r="V1196" s="71" t="s">
        <v>3065</v>
      </c>
      <c r="W1196" s="171"/>
      <c r="X1196" s="172"/>
      <c r="Y1196" s="176">
        <f>X1196+W1196</f>
        <v>0</v>
      </c>
      <c r="AA1196" s="192"/>
      <c r="AB1196" s="193"/>
    </row>
    <row r="1197" spans="2:28" hidden="1">
      <c r="B1197" s="189">
        <f t="shared" ref="B1197:B1199" si="900">IF(J1197=0,0,U1197)</f>
        <v>0</v>
      </c>
      <c r="C1197" s="189">
        <f t="shared" ref="C1197:C1199" ca="1" si="901">IF(OR(J1197=0,I1197=0),0,IF(_xlfn.IFNA(MATCH(B1197,OFFSET($B$5,,,$G1197,),),0)&gt;0,0,MAX(OFFSET($C$5,,,$G1197,))+1))</f>
        <v>0</v>
      </c>
      <c r="D1197" s="189">
        <f t="shared" ref="D1197:D1199" si="902">IF(J1197=0,0,N1197&amp;"-"&amp;U1197)</f>
        <v>0</v>
      </c>
      <c r="E1197" s="189">
        <f t="shared" ref="E1197:E1199" ca="1" si="903">IF(OR(J1197=0,I1197=0),0,IF(_xlfn.IFNA(MATCH(D1197,OFFSET($D$5,,,$G1197,),),0)&gt;0,0,_xlfn.MAXIFS(OFFSET($E$5,,,$G1197,),OFFSET($J$5,,,$G1197,),J1197)+1))</f>
        <v>0</v>
      </c>
      <c r="F1197" s="189">
        <f t="shared" ref="F1197:F1199" si="904">IF(J1197=0,0,E1197&amp;"-"&amp;N1197)</f>
        <v>0</v>
      </c>
      <c r="G1197" s="189" cm="1">
        <f t="array" aca="1" ref="G1197" ca="1">OFFSET(G1197,-1,,,)+1</f>
        <v>1192</v>
      </c>
      <c r="H1197" s="189">
        <f t="shared" ref="H1197:H1199" si="905">IF(OR($K1197=0,$K1197=""),$W1197,0)</f>
        <v>0</v>
      </c>
      <c r="I1197" s="189">
        <f t="shared" ref="I1197:I1199" si="906">H1197*R1197</f>
        <v>0</v>
      </c>
      <c r="J1197" s="179">
        <f t="shared" ref="J1197:J1199" si="907">IF(AND(I1197&lt;&gt;0,OR(K1197=0,K1197="")),N1197&amp;" - Mapa",0)</f>
        <v>0</v>
      </c>
      <c r="K1197" s="173"/>
      <c r="L1197" s="174" t="str" cm="1">
        <f t="array" aca="1" ref="L1197" ca="1">IF($K1197="",OFFSET(L1197,-1,,,),K1197)</f>
        <v>02.18.01.24</v>
      </c>
      <c r="M1197" s="175" t="str" cm="1">
        <f t="array" aca="1" ref="M1197" ca="1">IF(OR($K1197=0,$K1197=""),OFFSET(M1197,-1,,,),O1197)</f>
        <v>MURO DE ARRIMO ATÉ 1,50M - CORTINA</v>
      </c>
      <c r="N1197" s="67" t="s">
        <v>462</v>
      </c>
      <c r="O1197" s="68" t="s">
        <v>463</v>
      </c>
      <c r="P1197" s="68"/>
      <c r="Q1197" s="68" t="s">
        <v>3255</v>
      </c>
      <c r="R1197" s="69">
        <v>292.32</v>
      </c>
      <c r="S1197" s="70">
        <v>2.5500000000000003</v>
      </c>
      <c r="T1197" s="70">
        <v>745.41600000000005</v>
      </c>
      <c r="U1197" s="67" t="s">
        <v>728</v>
      </c>
      <c r="V1197" s="71" t="s">
        <v>3065</v>
      </c>
      <c r="W1197" s="171"/>
      <c r="X1197" s="172"/>
      <c r="Y1197" s="176">
        <f t="shared" ref="Y1197:Y1199" si="908">X1197+W1197</f>
        <v>0</v>
      </c>
      <c r="AA1197" s="192"/>
      <c r="AB1197" s="193"/>
    </row>
    <row r="1198" spans="2:28" hidden="1">
      <c r="B1198" s="189">
        <f t="shared" si="900"/>
        <v>0</v>
      </c>
      <c r="C1198" s="189">
        <f t="shared" ca="1" si="901"/>
        <v>0</v>
      </c>
      <c r="D1198" s="189">
        <f t="shared" si="902"/>
        <v>0</v>
      </c>
      <c r="E1198" s="189">
        <f t="shared" ca="1" si="903"/>
        <v>0</v>
      </c>
      <c r="F1198" s="189">
        <f t="shared" si="904"/>
        <v>0</v>
      </c>
      <c r="G1198" s="189" cm="1">
        <f t="array" aca="1" ref="G1198" ca="1">OFFSET(G1198,-1,,,)+1</f>
        <v>1193</v>
      </c>
      <c r="H1198" s="189">
        <f t="shared" si="905"/>
        <v>0</v>
      </c>
      <c r="I1198" s="189">
        <f t="shared" si="906"/>
        <v>0</v>
      </c>
      <c r="J1198" s="179">
        <f t="shared" si="907"/>
        <v>0</v>
      </c>
      <c r="K1198" s="173"/>
      <c r="L1198" s="174" t="str" cm="1">
        <f t="array" aca="1" ref="L1198" ca="1">IF($K1198="",OFFSET(L1198,-1,,,),K1198)</f>
        <v>02.18.01.24</v>
      </c>
      <c r="M1198" s="175" t="str" cm="1">
        <f t="array" aca="1" ref="M1198" ca="1">IF(OR($K1198=0,$K1198=""),OFFSET(M1198,-1,,,),O1198)</f>
        <v>MURO DE ARRIMO ATÉ 1,50M - CORTINA</v>
      </c>
      <c r="N1198" s="67" t="s">
        <v>362</v>
      </c>
      <c r="O1198" s="68" t="s">
        <v>363</v>
      </c>
      <c r="P1198" s="68"/>
      <c r="Q1198" s="68" t="s">
        <v>3258</v>
      </c>
      <c r="R1198" s="69">
        <v>18.27</v>
      </c>
      <c r="S1198" s="70">
        <v>30</v>
      </c>
      <c r="T1198" s="70">
        <v>548.1</v>
      </c>
      <c r="U1198" s="67" t="s">
        <v>728</v>
      </c>
      <c r="V1198" s="71" t="s">
        <v>3065</v>
      </c>
      <c r="W1198" s="171"/>
      <c r="X1198" s="172"/>
      <c r="Y1198" s="176">
        <f t="shared" si="908"/>
        <v>0</v>
      </c>
      <c r="AA1198" s="192"/>
      <c r="AB1198" s="193"/>
    </row>
    <row r="1199" spans="2:28" hidden="1">
      <c r="B1199" s="189">
        <f t="shared" si="900"/>
        <v>0</v>
      </c>
      <c r="C1199" s="189">
        <f t="shared" ca="1" si="901"/>
        <v>0</v>
      </c>
      <c r="D1199" s="189">
        <f t="shared" si="902"/>
        <v>0</v>
      </c>
      <c r="E1199" s="189">
        <f t="shared" ca="1" si="903"/>
        <v>0</v>
      </c>
      <c r="F1199" s="189">
        <f t="shared" si="904"/>
        <v>0</v>
      </c>
      <c r="G1199" s="189" cm="1">
        <f t="array" aca="1" ref="G1199" ca="1">OFFSET(G1199,-1,,,)+1</f>
        <v>1194</v>
      </c>
      <c r="H1199" s="189">
        <f t="shared" si="905"/>
        <v>0</v>
      </c>
      <c r="I1199" s="189">
        <f t="shared" si="906"/>
        <v>0</v>
      </c>
      <c r="J1199" s="179">
        <f t="shared" si="907"/>
        <v>0</v>
      </c>
      <c r="K1199" s="173"/>
      <c r="L1199" s="174" t="str" cm="1">
        <f t="array" aca="1" ref="L1199" ca="1">IF($K1199="",OFFSET(L1199,-1,,,),K1199)</f>
        <v>02.18.01.24</v>
      </c>
      <c r="M1199" s="175" t="str" cm="1">
        <f t="array" aca="1" ref="M1199" ca="1">IF(OR($K1199=0,$K1199=""),OFFSET(M1199,-1,,,),O1199)</f>
        <v>MURO DE ARRIMO ATÉ 1,50M - CORTINA</v>
      </c>
      <c r="N1199" s="67" t="s">
        <v>330</v>
      </c>
      <c r="O1199" s="68" t="s">
        <v>3074</v>
      </c>
      <c r="P1199" s="68"/>
      <c r="Q1199" s="68" t="s">
        <v>3256</v>
      </c>
      <c r="R1199" s="69"/>
      <c r="S1199" s="70"/>
      <c r="T1199" s="70">
        <v>0</v>
      </c>
      <c r="U1199" s="67" t="s">
        <v>728</v>
      </c>
      <c r="V1199" s="71" t="s">
        <v>3065</v>
      </c>
      <c r="W1199" s="171"/>
      <c r="X1199" s="172"/>
      <c r="Y1199" s="176">
        <f t="shared" si="908"/>
        <v>0</v>
      </c>
      <c r="AA1199" s="192"/>
      <c r="AB1199" s="193"/>
    </row>
    <row r="1200" spans="2:28" hidden="1">
      <c r="B1200" s="189">
        <f t="shared" si="883"/>
        <v>0</v>
      </c>
      <c r="C1200" s="189">
        <f t="shared" ca="1" si="884"/>
        <v>0</v>
      </c>
      <c r="D1200" s="189">
        <f t="shared" si="885"/>
        <v>0</v>
      </c>
      <c r="E1200" s="189">
        <f t="shared" ca="1" si="886"/>
        <v>0</v>
      </c>
      <c r="F1200" s="189">
        <f t="shared" si="887"/>
        <v>0</v>
      </c>
      <c r="G1200" s="189" cm="1">
        <f t="array" aca="1" ref="G1200" ca="1">OFFSET(G1200,-1,,,)+1</f>
        <v>1195</v>
      </c>
      <c r="H1200" s="189">
        <f t="shared" si="882"/>
        <v>0</v>
      </c>
      <c r="I1200" s="189">
        <f t="shared" si="888"/>
        <v>0</v>
      </c>
      <c r="J1200" s="179">
        <f t="shared" si="889"/>
        <v>0</v>
      </c>
      <c r="K1200" s="173"/>
      <c r="L1200" s="174" t="str" cm="1">
        <f t="array" aca="1" ref="L1200" ca="1">IF($K1200="",OFFSET(L1200,-1,,,),K1200)</f>
        <v>02.18.01.24</v>
      </c>
      <c r="M1200" s="175" t="str" cm="1">
        <f t="array" aca="1" ref="M1200" ca="1">IF(OR($K1200=0,$K1200=""),OFFSET(M1200,-1,,,),O1200)</f>
        <v>MURO DE ARRIMO ATÉ 1,50M - CORTINA</v>
      </c>
      <c r="N1200" s="67" t="s">
        <v>300</v>
      </c>
      <c r="O1200" s="68" t="s">
        <v>301</v>
      </c>
      <c r="P1200" s="68"/>
      <c r="Q1200" s="68" t="s">
        <v>3256</v>
      </c>
      <c r="R1200" s="69">
        <v>4.22037</v>
      </c>
      <c r="S1200" s="70">
        <v>55.000000000000007</v>
      </c>
      <c r="T1200" s="70">
        <v>232.12035000000003</v>
      </c>
      <c r="U1200" s="67" t="s">
        <v>728</v>
      </c>
      <c r="V1200" s="71" t="s">
        <v>3065</v>
      </c>
      <c r="W1200" s="171"/>
      <c r="X1200" s="172"/>
      <c r="Y1200" s="176">
        <f t="shared" si="891"/>
        <v>0</v>
      </c>
      <c r="AA1200" s="192"/>
      <c r="AB1200" s="193"/>
    </row>
    <row r="1201" spans="2:27" hidden="1">
      <c r="B1201" s="189">
        <f t="shared" si="883"/>
        <v>0</v>
      </c>
      <c r="C1201" s="189">
        <f t="shared" ca="1" si="884"/>
        <v>0</v>
      </c>
      <c r="D1201" s="189">
        <f t="shared" si="885"/>
        <v>0</v>
      </c>
      <c r="E1201" s="189">
        <f t="shared" ca="1" si="886"/>
        <v>0</v>
      </c>
      <c r="F1201" s="189">
        <f t="shared" si="887"/>
        <v>0</v>
      </c>
      <c r="G1201" s="189" cm="1">
        <f t="array" aca="1" ref="G1201" ca="1">OFFSET(G1201,-1,,,)+1</f>
        <v>1196</v>
      </c>
      <c r="H1201" s="189">
        <f t="shared" si="882"/>
        <v>0</v>
      </c>
      <c r="I1201" s="189">
        <f t="shared" si="888"/>
        <v>0</v>
      </c>
      <c r="J1201" s="179">
        <f t="shared" si="889"/>
        <v>0</v>
      </c>
      <c r="K1201" s="173"/>
      <c r="L1201" s="174" t="str" cm="1">
        <f t="array" aca="1" ref="L1201" ca="1">IF($K1201="",OFFSET(L1201,-1,,,),K1201)</f>
        <v>02.18.01.24</v>
      </c>
      <c r="M1201" s="175" t="str" cm="1">
        <f t="array" aca="1" ref="M1201" ca="1">IF(OR($K1201=0,$K1201=""),OFFSET(M1201,-1,,,),O1201)</f>
        <v>MURO DE ARRIMO ATÉ 1,50M - CORTINA</v>
      </c>
      <c r="N1201" s="67" t="s">
        <v>3928</v>
      </c>
      <c r="O1201" s="68" t="s">
        <v>4451</v>
      </c>
      <c r="P1201" s="68"/>
      <c r="Q1201" s="68" t="s">
        <v>3253</v>
      </c>
      <c r="R1201" s="69"/>
      <c r="S1201" s="70"/>
      <c r="T1201" s="70">
        <v>0</v>
      </c>
      <c r="U1201" s="67" t="s">
        <v>728</v>
      </c>
      <c r="V1201" s="71" t="s">
        <v>3065</v>
      </c>
      <c r="W1201" s="171"/>
      <c r="X1201" s="172"/>
      <c r="Y1201" s="176">
        <f t="shared" si="891"/>
        <v>0</v>
      </c>
      <c r="AA1201" s="192"/>
    </row>
    <row r="1202" spans="2:27" hidden="1">
      <c r="B1202" s="189">
        <f t="shared" si="883"/>
        <v>0</v>
      </c>
      <c r="C1202" s="189">
        <f t="shared" ca="1" si="884"/>
        <v>0</v>
      </c>
      <c r="D1202" s="189">
        <f t="shared" si="885"/>
        <v>0</v>
      </c>
      <c r="E1202" s="189">
        <f t="shared" ca="1" si="886"/>
        <v>0</v>
      </c>
      <c r="F1202" s="189">
        <f t="shared" si="887"/>
        <v>0</v>
      </c>
      <c r="G1202" s="189" cm="1">
        <f t="array" aca="1" ref="G1202" ca="1">OFFSET(G1202,-1,,,)+1</f>
        <v>1197</v>
      </c>
      <c r="H1202" s="189">
        <f t="shared" si="882"/>
        <v>0</v>
      </c>
      <c r="I1202" s="189">
        <f t="shared" si="888"/>
        <v>0</v>
      </c>
      <c r="J1202" s="179">
        <f t="shared" si="889"/>
        <v>0</v>
      </c>
      <c r="K1202" s="173"/>
      <c r="L1202" s="174" t="str" cm="1">
        <f t="array" aca="1" ref="L1202" ca="1">IF($K1202="",OFFSET(L1202,-1,,,),K1202)</f>
        <v>02.18.01.24</v>
      </c>
      <c r="M1202" s="175" t="str" cm="1">
        <f t="array" aca="1" ref="M1202" ca="1">IF(OR($K1202=0,$K1202=""),OFFSET(M1202,-1,,,),O1202)</f>
        <v>MURO DE ARRIMO ATÉ 1,50M - CORTINA</v>
      </c>
      <c r="N1202" s="67" t="s">
        <v>3929</v>
      </c>
      <c r="O1202" s="68" t="s">
        <v>4452</v>
      </c>
      <c r="P1202" s="68"/>
      <c r="Q1202" s="68" t="s">
        <v>3260</v>
      </c>
      <c r="R1202" s="69">
        <v>12.18</v>
      </c>
      <c r="S1202" s="70">
        <v>13.701000000000001</v>
      </c>
      <c r="T1202" s="70">
        <v>166.87818000000001</v>
      </c>
      <c r="U1202" s="67" t="s">
        <v>728</v>
      </c>
      <c r="V1202" s="71" t="s">
        <v>3065</v>
      </c>
      <c r="W1202" s="171"/>
      <c r="X1202" s="172"/>
      <c r="Y1202" s="176">
        <f t="shared" si="891"/>
        <v>0</v>
      </c>
      <c r="AA1202" s="192"/>
    </row>
    <row r="1203" spans="2:27" hidden="1">
      <c r="B1203" s="189">
        <f t="shared" si="883"/>
        <v>0</v>
      </c>
      <c r="C1203" s="189">
        <f t="shared" ca="1" si="884"/>
        <v>0</v>
      </c>
      <c r="D1203" s="189">
        <f t="shared" si="885"/>
        <v>0</v>
      </c>
      <c r="E1203" s="189">
        <f t="shared" ca="1" si="886"/>
        <v>0</v>
      </c>
      <c r="F1203" s="189">
        <f t="shared" si="887"/>
        <v>0</v>
      </c>
      <c r="G1203" s="189" cm="1">
        <f t="array" aca="1" ref="G1203" ca="1">OFFSET(G1203,-1,,,)+1</f>
        <v>1198</v>
      </c>
      <c r="H1203" s="189">
        <f t="shared" si="882"/>
        <v>0</v>
      </c>
      <c r="I1203" s="189">
        <f t="shared" si="888"/>
        <v>0</v>
      </c>
      <c r="J1203" s="179">
        <f t="shared" si="889"/>
        <v>0</v>
      </c>
      <c r="K1203" s="173"/>
      <c r="L1203" s="174" t="str" cm="1">
        <f t="array" aca="1" ref="L1203" ca="1">IF($K1203="",OFFSET(L1203,-1,,,),K1203)</f>
        <v>02.18.01.24</v>
      </c>
      <c r="M1203" s="175" t="str" cm="1">
        <f t="array" aca="1" ref="M1203" ca="1">IF(OR($K1203=0,$K1203=""),OFFSET(M1203,-1,,,),O1203)</f>
        <v>MURO DE ARRIMO ATÉ 1,50M - CORTINA</v>
      </c>
      <c r="N1203" s="67" t="s">
        <v>2861</v>
      </c>
      <c r="O1203" s="68" t="s">
        <v>3071</v>
      </c>
      <c r="P1203" s="68"/>
      <c r="Q1203" s="68" t="s">
        <v>3253</v>
      </c>
      <c r="R1203" s="69">
        <v>12.18</v>
      </c>
      <c r="S1203" s="70">
        <v>150</v>
      </c>
      <c r="T1203" s="70">
        <v>1827</v>
      </c>
      <c r="U1203" s="67" t="s">
        <v>728</v>
      </c>
      <c r="V1203" s="71" t="s">
        <v>3065</v>
      </c>
      <c r="W1203" s="171"/>
      <c r="X1203" s="172"/>
      <c r="Y1203" s="176">
        <f t="shared" si="891"/>
        <v>0</v>
      </c>
      <c r="AA1203" s="192"/>
    </row>
    <row r="1204" spans="2:27">
      <c r="B1204" s="189">
        <f t="shared" si="883"/>
        <v>0</v>
      </c>
      <c r="C1204" s="189">
        <f t="shared" ca="1" si="884"/>
        <v>0</v>
      </c>
      <c r="D1204" s="189">
        <f t="shared" si="885"/>
        <v>0</v>
      </c>
      <c r="E1204" s="189">
        <f t="shared" ca="1" si="886"/>
        <v>0</v>
      </c>
      <c r="F1204" s="189">
        <f t="shared" si="887"/>
        <v>0</v>
      </c>
      <c r="G1204" s="189" cm="1">
        <f t="array" aca="1" ref="G1204" ca="1">OFFSET(G1204,-1,,,)+1</f>
        <v>1199</v>
      </c>
      <c r="H1204" s="189">
        <f t="shared" si="882"/>
        <v>0</v>
      </c>
      <c r="I1204" s="189">
        <f t="shared" si="888"/>
        <v>0</v>
      </c>
      <c r="J1204" s="179">
        <f t="shared" si="889"/>
        <v>0</v>
      </c>
      <c r="K1204" s="173" t="s">
        <v>3375</v>
      </c>
      <c r="L1204" s="174" t="str" cm="1">
        <f t="array" aca="1" ref="L1204" ca="1">IF($K1204="",OFFSET(L1204,-1,,,),K1204)</f>
        <v>02.18.01.25</v>
      </c>
      <c r="M1204" s="175" t="str" cm="1">
        <f t="array" aca="1" ref="M1204" ca="1">IF(OR($K1204=0,$K1204=""),OFFSET(M1204,-1,,,),O1204)</f>
        <v>MURO DE ARRIMO ATÉ 1,80M - CORTINA</v>
      </c>
      <c r="N1204" s="67" t="s">
        <v>3936</v>
      </c>
      <c r="O1204" s="68" t="s">
        <v>4461</v>
      </c>
      <c r="P1204" s="68"/>
      <c r="Q1204" s="68" t="s">
        <v>3253</v>
      </c>
      <c r="R1204" s="69">
        <v>9.25</v>
      </c>
      <c r="S1204" s="70">
        <v>1562.7165</v>
      </c>
      <c r="T1204" s="70">
        <v>14455.127624999999</v>
      </c>
      <c r="U1204" s="67"/>
      <c r="V1204" s="71"/>
      <c r="W1204" s="171"/>
      <c r="X1204" s="172"/>
      <c r="Y1204" s="176">
        <f t="shared" si="891"/>
        <v>0</v>
      </c>
      <c r="AA1204" s="192"/>
    </row>
    <row r="1205" spans="2:27" hidden="1">
      <c r="B1205" s="189">
        <f t="shared" si="883"/>
        <v>0</v>
      </c>
      <c r="C1205" s="189">
        <f t="shared" ca="1" si="884"/>
        <v>0</v>
      </c>
      <c r="D1205" s="189">
        <f t="shared" si="885"/>
        <v>0</v>
      </c>
      <c r="E1205" s="189">
        <f t="shared" ca="1" si="886"/>
        <v>0</v>
      </c>
      <c r="F1205" s="189">
        <f t="shared" si="887"/>
        <v>0</v>
      </c>
      <c r="G1205" s="189" cm="1">
        <f t="array" aca="1" ref="G1205" ca="1">OFFSET(G1205,-1,,,)+1</f>
        <v>1200</v>
      </c>
      <c r="H1205" s="189">
        <f t="shared" si="882"/>
        <v>0</v>
      </c>
      <c r="I1205" s="189">
        <f t="shared" si="888"/>
        <v>0</v>
      </c>
      <c r="J1205" s="179">
        <f t="shared" si="889"/>
        <v>0</v>
      </c>
      <c r="K1205" s="173"/>
      <c r="L1205" s="174" t="str" cm="1">
        <f t="array" aca="1" ref="L1205" ca="1">IF($K1205="",OFFSET(L1205,-1,,,),K1205)</f>
        <v>02.18.01.25</v>
      </c>
      <c r="M1205" s="175" t="str" cm="1">
        <f t="array" aca="1" ref="M1205" ca="1">IF(OR($K1205=0,$K1205=""),OFFSET(M1205,-1,,,),O1205)</f>
        <v>MURO DE ARRIMO ATÉ 1,80M - CORTINA</v>
      </c>
      <c r="N1205" s="67" t="s">
        <v>454</v>
      </c>
      <c r="O1205" s="68" t="s">
        <v>4458</v>
      </c>
      <c r="P1205" s="68"/>
      <c r="Q1205" s="68" t="s">
        <v>3255</v>
      </c>
      <c r="R1205" s="69"/>
      <c r="S1205" s="70"/>
      <c r="T1205" s="70">
        <v>0</v>
      </c>
      <c r="U1205" s="67" t="s">
        <v>728</v>
      </c>
      <c r="V1205" s="71" t="s">
        <v>3065</v>
      </c>
      <c r="W1205" s="171"/>
      <c r="X1205" s="172"/>
      <c r="Y1205" s="176">
        <f t="shared" si="891"/>
        <v>0</v>
      </c>
      <c r="AA1205" s="192"/>
    </row>
    <row r="1206" spans="2:27" hidden="1">
      <c r="B1206" s="189">
        <f t="shared" si="883"/>
        <v>0</v>
      </c>
      <c r="C1206" s="189">
        <f t="shared" ca="1" si="884"/>
        <v>0</v>
      </c>
      <c r="D1206" s="189">
        <f t="shared" si="885"/>
        <v>0</v>
      </c>
      <c r="E1206" s="189">
        <f t="shared" ca="1" si="886"/>
        <v>0</v>
      </c>
      <c r="F1206" s="189">
        <f t="shared" si="887"/>
        <v>0</v>
      </c>
      <c r="G1206" s="189" cm="1">
        <f t="array" aca="1" ref="G1206" ca="1">OFFSET(G1206,-1,,,)+1</f>
        <v>1201</v>
      </c>
      <c r="H1206" s="189">
        <f t="shared" si="882"/>
        <v>0</v>
      </c>
      <c r="I1206" s="189">
        <f t="shared" si="888"/>
        <v>0</v>
      </c>
      <c r="J1206" s="179">
        <f t="shared" si="889"/>
        <v>0</v>
      </c>
      <c r="K1206" s="173"/>
      <c r="L1206" s="174" t="str" cm="1">
        <f t="array" aca="1" ref="L1206" ca="1">IF($K1206="",OFFSET(L1206,-1,,,),K1206)</f>
        <v>02.18.01.25</v>
      </c>
      <c r="M1206" s="175" t="str" cm="1">
        <f t="array" aca="1" ref="M1206" ca="1">IF(OR($K1206=0,$K1206=""),OFFSET(M1206,-1,,,),O1206)</f>
        <v>MURO DE ARRIMO ATÉ 1,80M - CORTINA</v>
      </c>
      <c r="N1206" s="67" t="s">
        <v>306</v>
      </c>
      <c r="O1206" s="68" t="s">
        <v>307</v>
      </c>
      <c r="P1206" s="68"/>
      <c r="Q1206" s="68" t="s">
        <v>3255</v>
      </c>
      <c r="R1206" s="69">
        <v>4.3956</v>
      </c>
      <c r="S1206" s="70">
        <v>11.000000000000002</v>
      </c>
      <c r="T1206" s="70">
        <v>48.351600000000005</v>
      </c>
      <c r="U1206" s="67" t="s">
        <v>728</v>
      </c>
      <c r="V1206" s="71" t="s">
        <v>3065</v>
      </c>
      <c r="W1206" s="171"/>
      <c r="X1206" s="172"/>
      <c r="Y1206" s="176">
        <f t="shared" si="891"/>
        <v>0</v>
      </c>
      <c r="AA1206" s="192"/>
    </row>
    <row r="1207" spans="2:27" hidden="1">
      <c r="B1207" s="189">
        <f t="shared" si="883"/>
        <v>0</v>
      </c>
      <c r="C1207" s="189">
        <f t="shared" ca="1" si="884"/>
        <v>0</v>
      </c>
      <c r="D1207" s="189">
        <f t="shared" si="885"/>
        <v>0</v>
      </c>
      <c r="E1207" s="189">
        <f t="shared" ca="1" si="886"/>
        <v>0</v>
      </c>
      <c r="F1207" s="189">
        <f t="shared" si="887"/>
        <v>0</v>
      </c>
      <c r="G1207" s="189" cm="1">
        <f t="array" aca="1" ref="G1207" ca="1">OFFSET(G1207,-1,,,)+1</f>
        <v>1202</v>
      </c>
      <c r="H1207" s="189">
        <f t="shared" si="882"/>
        <v>0</v>
      </c>
      <c r="I1207" s="189">
        <f t="shared" si="888"/>
        <v>0</v>
      </c>
      <c r="J1207" s="179">
        <f t="shared" si="889"/>
        <v>0</v>
      </c>
      <c r="K1207" s="173"/>
      <c r="L1207" s="174" t="str" cm="1">
        <f t="array" aca="1" ref="L1207" ca="1">IF($K1207="",OFFSET(L1207,-1,,,),K1207)</f>
        <v>02.18.01.25</v>
      </c>
      <c r="M1207" s="175" t="str" cm="1">
        <f t="array" aca="1" ref="M1207" ca="1">IF(OR($K1207=0,$K1207=""),OFFSET(M1207,-1,,,),O1207)</f>
        <v>MURO DE ARRIMO ATÉ 1,80M - CORTINA</v>
      </c>
      <c r="N1207" s="67" t="s">
        <v>455</v>
      </c>
      <c r="O1207" s="68" t="s">
        <v>456</v>
      </c>
      <c r="P1207" s="68"/>
      <c r="Q1207" s="68" t="s">
        <v>3255</v>
      </c>
      <c r="R1207" s="69">
        <v>443.9556</v>
      </c>
      <c r="S1207" s="70">
        <v>5.5000000000000009</v>
      </c>
      <c r="T1207" s="70">
        <v>2441.7558000000004</v>
      </c>
      <c r="U1207" s="67" t="s">
        <v>728</v>
      </c>
      <c r="V1207" s="71" t="s">
        <v>3065</v>
      </c>
      <c r="W1207" s="171"/>
      <c r="X1207" s="172"/>
      <c r="Y1207" s="176">
        <f t="shared" si="891"/>
        <v>0</v>
      </c>
      <c r="AA1207" s="192"/>
    </row>
    <row r="1208" spans="2:27" hidden="1">
      <c r="B1208" s="189">
        <f t="shared" si="883"/>
        <v>0</v>
      </c>
      <c r="C1208" s="189">
        <f t="shared" ca="1" si="884"/>
        <v>0</v>
      </c>
      <c r="D1208" s="189">
        <f t="shared" si="885"/>
        <v>0</v>
      </c>
      <c r="E1208" s="189">
        <f t="shared" ca="1" si="886"/>
        <v>0</v>
      </c>
      <c r="F1208" s="189">
        <f t="shared" si="887"/>
        <v>0</v>
      </c>
      <c r="G1208" s="189" cm="1">
        <f t="array" aca="1" ref="G1208" ca="1">OFFSET(G1208,-1,,,)+1</f>
        <v>1203</v>
      </c>
      <c r="H1208" s="189">
        <f t="shared" si="882"/>
        <v>0</v>
      </c>
      <c r="I1208" s="189">
        <f t="shared" si="888"/>
        <v>0</v>
      </c>
      <c r="J1208" s="179">
        <f t="shared" si="889"/>
        <v>0</v>
      </c>
      <c r="K1208" s="173"/>
      <c r="L1208" s="174" t="str" cm="1">
        <f t="array" aca="1" ref="L1208" ca="1">IF($K1208="",OFFSET(L1208,-1,,,),K1208)</f>
        <v>02.18.01.25</v>
      </c>
      <c r="M1208" s="175" t="str" cm="1">
        <f t="array" aca="1" ref="M1208" ca="1">IF(OR($K1208=0,$K1208=""),OFFSET(M1208,-1,,,),O1208)</f>
        <v>MURO DE ARRIMO ATÉ 1,80M - CORTINA</v>
      </c>
      <c r="N1208" s="67" t="s">
        <v>457</v>
      </c>
      <c r="O1208" s="68" t="s">
        <v>458</v>
      </c>
      <c r="P1208" s="68"/>
      <c r="Q1208" s="68" t="s">
        <v>3255</v>
      </c>
      <c r="R1208" s="69">
        <v>443.9556</v>
      </c>
      <c r="S1208" s="70">
        <v>0.70000000000000007</v>
      </c>
      <c r="T1208" s="70">
        <v>310.76892000000004</v>
      </c>
      <c r="U1208" s="67" t="s">
        <v>728</v>
      </c>
      <c r="V1208" s="71" t="s">
        <v>3065</v>
      </c>
      <c r="W1208" s="171"/>
      <c r="X1208" s="172"/>
      <c r="Y1208" s="176">
        <f t="shared" si="891"/>
        <v>0</v>
      </c>
      <c r="AA1208" s="192"/>
    </row>
    <row r="1209" spans="2:27" hidden="1">
      <c r="B1209" s="189">
        <f t="shared" si="883"/>
        <v>0</v>
      </c>
      <c r="C1209" s="189">
        <f t="shared" ca="1" si="884"/>
        <v>0</v>
      </c>
      <c r="D1209" s="189">
        <f t="shared" si="885"/>
        <v>0</v>
      </c>
      <c r="E1209" s="189">
        <f t="shared" ca="1" si="886"/>
        <v>0</v>
      </c>
      <c r="F1209" s="189">
        <f t="shared" si="887"/>
        <v>0</v>
      </c>
      <c r="G1209" s="189" cm="1">
        <f t="array" aca="1" ref="G1209" ca="1">OFFSET(G1209,-1,,,)+1</f>
        <v>1204</v>
      </c>
      <c r="H1209" s="189">
        <f t="shared" si="882"/>
        <v>0</v>
      </c>
      <c r="I1209" s="189">
        <f t="shared" si="888"/>
        <v>0</v>
      </c>
      <c r="J1209" s="179">
        <f t="shared" si="889"/>
        <v>0</v>
      </c>
      <c r="K1209" s="173"/>
      <c r="L1209" s="174" t="str" cm="1">
        <f t="array" aca="1" ref="L1209" ca="1">IF($K1209="",OFFSET(L1209,-1,,,),K1209)</f>
        <v>02.18.01.25</v>
      </c>
      <c r="M1209" s="175" t="str" cm="1">
        <f t="array" aca="1" ref="M1209" ca="1">IF(OR($K1209=0,$K1209=""),OFFSET(M1209,-1,,,),O1209)</f>
        <v>MURO DE ARRIMO ATÉ 1,80M - CORTINA</v>
      </c>
      <c r="N1209" s="67" t="s">
        <v>2856</v>
      </c>
      <c r="O1209" s="68" t="s">
        <v>3066</v>
      </c>
      <c r="P1209" s="68"/>
      <c r="Q1209" s="68" t="s">
        <v>3253</v>
      </c>
      <c r="R1209" s="69"/>
      <c r="S1209" s="70"/>
      <c r="T1209" s="70">
        <v>0</v>
      </c>
      <c r="U1209" s="67" t="s">
        <v>728</v>
      </c>
      <c r="V1209" s="71" t="s">
        <v>3065</v>
      </c>
      <c r="W1209" s="171"/>
      <c r="X1209" s="172"/>
      <c r="Y1209" s="176">
        <f t="shared" si="891"/>
        <v>0</v>
      </c>
      <c r="AA1209" s="192"/>
    </row>
    <row r="1210" spans="2:27" hidden="1">
      <c r="B1210" s="189">
        <f t="shared" si="883"/>
        <v>0</v>
      </c>
      <c r="C1210" s="189">
        <f t="shared" ca="1" si="884"/>
        <v>0</v>
      </c>
      <c r="D1210" s="189">
        <f t="shared" si="885"/>
        <v>0</v>
      </c>
      <c r="E1210" s="189">
        <f t="shared" ca="1" si="886"/>
        <v>0</v>
      </c>
      <c r="F1210" s="189">
        <f t="shared" si="887"/>
        <v>0</v>
      </c>
      <c r="G1210" s="189" cm="1">
        <f t="array" aca="1" ref="G1210" ca="1">OFFSET(G1210,-1,,,)+1</f>
        <v>1205</v>
      </c>
      <c r="H1210" s="189">
        <f t="shared" si="882"/>
        <v>0</v>
      </c>
      <c r="I1210" s="189">
        <f t="shared" si="888"/>
        <v>0</v>
      </c>
      <c r="J1210" s="179">
        <f t="shared" si="889"/>
        <v>0</v>
      </c>
      <c r="K1210" s="173"/>
      <c r="L1210" s="174" t="str" cm="1">
        <f t="array" aca="1" ref="L1210" ca="1">IF($K1210="",OFFSET(L1210,-1,,,),K1210)</f>
        <v>02.18.01.25</v>
      </c>
      <c r="M1210" s="175" t="str" cm="1">
        <f t="array" aca="1" ref="M1210" ca="1">IF(OR($K1210=0,$K1210=""),OFFSET(M1210,-1,,,),O1210)</f>
        <v>MURO DE ARRIMO ATÉ 1,80M - CORTINA</v>
      </c>
      <c r="N1210" s="67" t="s">
        <v>182</v>
      </c>
      <c r="O1210" s="68" t="s">
        <v>183</v>
      </c>
      <c r="P1210" s="68"/>
      <c r="Q1210" s="68" t="s">
        <v>3256</v>
      </c>
      <c r="R1210" s="69">
        <v>0.74</v>
      </c>
      <c r="S1210" s="70">
        <v>140</v>
      </c>
      <c r="T1210" s="70">
        <v>103.6</v>
      </c>
      <c r="U1210" s="67" t="s">
        <v>728</v>
      </c>
      <c r="V1210" s="71" t="s">
        <v>3065</v>
      </c>
      <c r="W1210" s="171"/>
      <c r="X1210" s="172"/>
      <c r="Y1210" s="176">
        <f t="shared" si="891"/>
        <v>0</v>
      </c>
      <c r="AA1210" s="192"/>
    </row>
    <row r="1211" spans="2:27" hidden="1">
      <c r="B1211" s="189">
        <f t="shared" si="883"/>
        <v>0</v>
      </c>
      <c r="C1211" s="189">
        <f t="shared" ca="1" si="884"/>
        <v>0</v>
      </c>
      <c r="D1211" s="189">
        <f t="shared" si="885"/>
        <v>0</v>
      </c>
      <c r="E1211" s="189">
        <f t="shared" ca="1" si="886"/>
        <v>0</v>
      </c>
      <c r="F1211" s="189">
        <f t="shared" si="887"/>
        <v>0</v>
      </c>
      <c r="G1211" s="189" cm="1">
        <f t="array" aca="1" ref="G1211" ca="1">OFFSET(G1211,-1,,,)+1</f>
        <v>1206</v>
      </c>
      <c r="H1211" s="189">
        <f t="shared" si="882"/>
        <v>0</v>
      </c>
      <c r="I1211" s="189">
        <f t="shared" si="888"/>
        <v>0</v>
      </c>
      <c r="J1211" s="179">
        <f t="shared" si="889"/>
        <v>0</v>
      </c>
      <c r="K1211" s="173"/>
      <c r="L1211" s="174" t="str" cm="1">
        <f t="array" aca="1" ref="L1211" ca="1">IF($K1211="",OFFSET(L1211,-1,,,),K1211)</f>
        <v>02.18.01.25</v>
      </c>
      <c r="M1211" s="175" t="str" cm="1">
        <f t="array" aca="1" ref="M1211" ca="1">IF(OR($K1211=0,$K1211=""),OFFSET(M1211,-1,,,),O1211)</f>
        <v>MURO DE ARRIMO ATÉ 1,80M - CORTINA</v>
      </c>
      <c r="N1211" s="67" t="s">
        <v>2857</v>
      </c>
      <c r="O1211" s="68" t="s">
        <v>3067</v>
      </c>
      <c r="P1211" s="68"/>
      <c r="Q1211" s="68" t="s">
        <v>3258</v>
      </c>
      <c r="R1211" s="69">
        <v>10.175000000000001</v>
      </c>
      <c r="S1211" s="70">
        <v>3.8000000000000003</v>
      </c>
      <c r="T1211" s="70">
        <v>38.665000000000006</v>
      </c>
      <c r="U1211" s="67" t="s">
        <v>728</v>
      </c>
      <c r="V1211" s="71" t="s">
        <v>3065</v>
      </c>
      <c r="W1211" s="171"/>
      <c r="X1211" s="172"/>
      <c r="Y1211" s="176">
        <f t="shared" si="891"/>
        <v>0</v>
      </c>
      <c r="AA1211" s="192"/>
    </row>
    <row r="1212" spans="2:27" hidden="1">
      <c r="B1212" s="189">
        <f t="shared" si="883"/>
        <v>0</v>
      </c>
      <c r="C1212" s="189">
        <f t="shared" ca="1" si="884"/>
        <v>0</v>
      </c>
      <c r="D1212" s="189">
        <f t="shared" si="885"/>
        <v>0</v>
      </c>
      <c r="E1212" s="189">
        <f t="shared" ca="1" si="886"/>
        <v>0</v>
      </c>
      <c r="F1212" s="189">
        <f t="shared" si="887"/>
        <v>0</v>
      </c>
      <c r="G1212" s="189" cm="1">
        <f t="array" aca="1" ref="G1212" ca="1">OFFSET(G1212,-1,,,)+1</f>
        <v>1207</v>
      </c>
      <c r="H1212" s="189">
        <f t="shared" si="882"/>
        <v>0</v>
      </c>
      <c r="I1212" s="189">
        <f t="shared" si="888"/>
        <v>0</v>
      </c>
      <c r="J1212" s="179">
        <f t="shared" si="889"/>
        <v>0</v>
      </c>
      <c r="K1212" s="173"/>
      <c r="L1212" s="174" t="str" cm="1">
        <f t="array" aca="1" ref="L1212" ca="1">IF($K1212="",OFFSET(L1212,-1,,,),K1212)</f>
        <v>02.18.01.25</v>
      </c>
      <c r="M1212" s="175" t="str" cm="1">
        <f t="array" aca="1" ref="M1212" ca="1">IF(OR($K1212=0,$K1212=""),OFFSET(M1212,-1,,,),O1212)</f>
        <v>MURO DE ARRIMO ATÉ 1,80M - CORTINA</v>
      </c>
      <c r="N1212" s="67" t="s">
        <v>2858</v>
      </c>
      <c r="O1212" s="68" t="s">
        <v>3068</v>
      </c>
      <c r="P1212" s="68"/>
      <c r="Q1212" s="68" t="s">
        <v>3253</v>
      </c>
      <c r="R1212" s="69">
        <v>9.25</v>
      </c>
      <c r="S1212" s="70">
        <v>7.5000000000000009</v>
      </c>
      <c r="T1212" s="70">
        <v>69.375000000000014</v>
      </c>
      <c r="U1212" s="67" t="s">
        <v>728</v>
      </c>
      <c r="V1212" s="71" t="s">
        <v>3065</v>
      </c>
      <c r="W1212" s="171"/>
      <c r="X1212" s="172"/>
      <c r="Y1212" s="176">
        <f t="shared" si="891"/>
        <v>0</v>
      </c>
      <c r="AA1212" s="192"/>
    </row>
    <row r="1213" spans="2:27" hidden="1">
      <c r="B1213" s="189">
        <f t="shared" si="883"/>
        <v>0</v>
      </c>
      <c r="C1213" s="189">
        <f t="shared" ca="1" si="884"/>
        <v>0</v>
      </c>
      <c r="D1213" s="189">
        <f t="shared" si="885"/>
        <v>0</v>
      </c>
      <c r="E1213" s="189">
        <f t="shared" ca="1" si="886"/>
        <v>0</v>
      </c>
      <c r="F1213" s="189">
        <f t="shared" si="887"/>
        <v>0</v>
      </c>
      <c r="G1213" s="189" cm="1">
        <f t="array" aca="1" ref="G1213" ca="1">OFFSET(G1213,-1,,,)+1</f>
        <v>1208</v>
      </c>
      <c r="H1213" s="189">
        <f t="shared" si="882"/>
        <v>0</v>
      </c>
      <c r="I1213" s="189">
        <f t="shared" si="888"/>
        <v>0</v>
      </c>
      <c r="J1213" s="179">
        <f t="shared" si="889"/>
        <v>0</v>
      </c>
      <c r="K1213" s="173"/>
      <c r="L1213" s="174" t="str" cm="1">
        <f t="array" aca="1" ref="L1213" ca="1">IF($K1213="",OFFSET(L1213,-1,,,),K1213)</f>
        <v>02.18.01.25</v>
      </c>
      <c r="M1213" s="175" t="str" cm="1">
        <f t="array" aca="1" ref="M1213" ca="1">IF(OR($K1213=0,$K1213=""),OFFSET(M1213,-1,,,),O1213)</f>
        <v>MURO DE ARRIMO ATÉ 1,80M - CORTINA</v>
      </c>
      <c r="N1213" s="67" t="s">
        <v>230</v>
      </c>
      <c r="O1213" s="68" t="s">
        <v>231</v>
      </c>
      <c r="P1213" s="68"/>
      <c r="Q1213" s="68" t="s">
        <v>3261</v>
      </c>
      <c r="R1213" s="69">
        <v>18.5</v>
      </c>
      <c r="S1213" s="70">
        <v>22.310000000000002</v>
      </c>
      <c r="T1213" s="70">
        <v>412.73500000000001</v>
      </c>
      <c r="U1213" s="67" t="s">
        <v>728</v>
      </c>
      <c r="V1213" s="71" t="s">
        <v>3065</v>
      </c>
      <c r="W1213" s="171"/>
      <c r="X1213" s="172"/>
      <c r="Y1213" s="176">
        <f t="shared" si="891"/>
        <v>0</v>
      </c>
      <c r="AA1213" s="192"/>
    </row>
    <row r="1214" spans="2:27" hidden="1">
      <c r="B1214" s="189">
        <f t="shared" si="883"/>
        <v>0</v>
      </c>
      <c r="C1214" s="189">
        <f t="shared" ca="1" si="884"/>
        <v>0</v>
      </c>
      <c r="D1214" s="189">
        <f t="shared" si="885"/>
        <v>0</v>
      </c>
      <c r="E1214" s="189">
        <f t="shared" ca="1" si="886"/>
        <v>0</v>
      </c>
      <c r="F1214" s="189">
        <f t="shared" si="887"/>
        <v>0</v>
      </c>
      <c r="G1214" s="189" cm="1">
        <f t="array" aca="1" ref="G1214" ca="1">OFFSET(G1214,-1,,,)+1</f>
        <v>1209</v>
      </c>
      <c r="H1214" s="189">
        <f t="shared" si="882"/>
        <v>0</v>
      </c>
      <c r="I1214" s="189">
        <f t="shared" si="888"/>
        <v>0</v>
      </c>
      <c r="J1214" s="179">
        <f t="shared" si="889"/>
        <v>0</v>
      </c>
      <c r="K1214" s="173"/>
      <c r="L1214" s="174" t="str" cm="1">
        <f t="array" aca="1" ref="L1214" ca="1">IF($K1214="",OFFSET(L1214,-1,,,),K1214)</f>
        <v>02.18.01.25</v>
      </c>
      <c r="M1214" s="175" t="str" cm="1">
        <f t="array" aca="1" ref="M1214" ca="1">IF(OR($K1214=0,$K1214=""),OFFSET(M1214,-1,,,),O1214)</f>
        <v>MURO DE ARRIMO ATÉ 1,80M - CORTINA</v>
      </c>
      <c r="N1214" s="67" t="s">
        <v>232</v>
      </c>
      <c r="O1214" s="68" t="s">
        <v>233</v>
      </c>
      <c r="P1214" s="68"/>
      <c r="Q1214" s="68" t="s">
        <v>3261</v>
      </c>
      <c r="R1214" s="69">
        <v>18.5</v>
      </c>
      <c r="S1214" s="70">
        <v>0.97000000000000008</v>
      </c>
      <c r="T1214" s="70">
        <v>17.945</v>
      </c>
      <c r="U1214" s="67" t="s">
        <v>728</v>
      </c>
      <c r="V1214" s="71" t="s">
        <v>3065</v>
      </c>
      <c r="W1214" s="171"/>
      <c r="X1214" s="172"/>
      <c r="Y1214" s="176">
        <f t="shared" si="891"/>
        <v>0</v>
      </c>
      <c r="AA1214" s="192"/>
    </row>
    <row r="1215" spans="2:27" hidden="1">
      <c r="B1215" s="189">
        <f t="shared" si="883"/>
        <v>0</v>
      </c>
      <c r="C1215" s="189">
        <f t="shared" ca="1" si="884"/>
        <v>0</v>
      </c>
      <c r="D1215" s="189">
        <f t="shared" si="885"/>
        <v>0</v>
      </c>
      <c r="E1215" s="189">
        <f t="shared" ca="1" si="886"/>
        <v>0</v>
      </c>
      <c r="F1215" s="189">
        <f t="shared" si="887"/>
        <v>0</v>
      </c>
      <c r="G1215" s="189" cm="1">
        <f t="array" aca="1" ref="G1215" ca="1">OFFSET(G1215,-1,,,)+1</f>
        <v>1210</v>
      </c>
      <c r="H1215" s="189">
        <f t="shared" si="882"/>
        <v>0</v>
      </c>
      <c r="I1215" s="189">
        <f t="shared" si="888"/>
        <v>0</v>
      </c>
      <c r="J1215" s="179">
        <f t="shared" si="889"/>
        <v>0</v>
      </c>
      <c r="K1215" s="173"/>
      <c r="L1215" s="174" t="str" cm="1">
        <f t="array" aca="1" ref="L1215" ca="1">IF($K1215="",OFFSET(L1215,-1,,,),K1215)</f>
        <v>02.18.01.25</v>
      </c>
      <c r="M1215" s="175" t="str" cm="1">
        <f t="array" aca="1" ref="M1215" ca="1">IF(OR($K1215=0,$K1215=""),OFFSET(M1215,-1,,,),O1215)</f>
        <v>MURO DE ARRIMO ATÉ 1,80M - CORTINA</v>
      </c>
      <c r="N1215" s="67" t="s">
        <v>234</v>
      </c>
      <c r="O1215" s="68" t="s">
        <v>235</v>
      </c>
      <c r="P1215" s="68"/>
      <c r="Q1215" s="68" t="s">
        <v>3261</v>
      </c>
      <c r="R1215" s="69">
        <v>18.499999999999996</v>
      </c>
      <c r="S1215" s="70">
        <v>1.7800000000000002</v>
      </c>
      <c r="T1215" s="70">
        <v>32.93</v>
      </c>
      <c r="U1215" s="67" t="s">
        <v>728</v>
      </c>
      <c r="V1215" s="71" t="s">
        <v>3065</v>
      </c>
      <c r="W1215" s="171"/>
      <c r="X1215" s="172"/>
      <c r="Y1215" s="176">
        <f t="shared" si="891"/>
        <v>0</v>
      </c>
      <c r="AA1215" s="192"/>
    </row>
    <row r="1216" spans="2:27" hidden="1">
      <c r="B1216" s="189">
        <f t="shared" si="883"/>
        <v>0</v>
      </c>
      <c r="C1216" s="189">
        <f t="shared" ca="1" si="884"/>
        <v>0</v>
      </c>
      <c r="D1216" s="189">
        <f t="shared" si="885"/>
        <v>0</v>
      </c>
      <c r="E1216" s="189">
        <f t="shared" ca="1" si="886"/>
        <v>0</v>
      </c>
      <c r="F1216" s="189">
        <f t="shared" si="887"/>
        <v>0</v>
      </c>
      <c r="G1216" s="189" cm="1">
        <f t="array" aca="1" ref="G1216" ca="1">OFFSET(G1216,-1,,,)+1</f>
        <v>1211</v>
      </c>
      <c r="H1216" s="189">
        <f t="shared" si="882"/>
        <v>0</v>
      </c>
      <c r="I1216" s="189">
        <f t="shared" si="888"/>
        <v>0</v>
      </c>
      <c r="J1216" s="179">
        <f t="shared" si="889"/>
        <v>0</v>
      </c>
      <c r="K1216" s="173"/>
      <c r="L1216" s="174" t="str" cm="1">
        <f t="array" aca="1" ref="L1216" ca="1">IF($K1216="",OFFSET(L1216,-1,,,),K1216)</f>
        <v>02.18.01.25</v>
      </c>
      <c r="M1216" s="175" t="str" cm="1">
        <f t="array" aca="1" ref="M1216" ca="1">IF(OR($K1216=0,$K1216=""),OFFSET(M1216,-1,,,),O1216)</f>
        <v>MURO DE ARRIMO ATÉ 1,80M - CORTINA</v>
      </c>
      <c r="N1216" s="67" t="s">
        <v>378</v>
      </c>
      <c r="O1216" s="68" t="s">
        <v>379</v>
      </c>
      <c r="P1216" s="68"/>
      <c r="Q1216" s="68" t="s">
        <v>3258</v>
      </c>
      <c r="R1216" s="69"/>
      <c r="S1216" s="70"/>
      <c r="T1216" s="70">
        <v>0</v>
      </c>
      <c r="U1216" s="67" t="s">
        <v>728</v>
      </c>
      <c r="V1216" s="71" t="s">
        <v>3065</v>
      </c>
      <c r="W1216" s="171"/>
      <c r="X1216" s="172"/>
      <c r="Y1216" s="176">
        <f t="shared" si="891"/>
        <v>0</v>
      </c>
      <c r="AA1216" s="192"/>
    </row>
    <row r="1217" spans="2:27" hidden="1">
      <c r="B1217" s="189">
        <f t="shared" si="883"/>
        <v>0</v>
      </c>
      <c r="C1217" s="189">
        <f t="shared" ca="1" si="884"/>
        <v>0</v>
      </c>
      <c r="D1217" s="189">
        <f t="shared" si="885"/>
        <v>0</v>
      </c>
      <c r="E1217" s="189">
        <f t="shared" ca="1" si="886"/>
        <v>0</v>
      </c>
      <c r="F1217" s="189">
        <f t="shared" si="887"/>
        <v>0</v>
      </c>
      <c r="G1217" s="189" cm="1">
        <f t="array" aca="1" ref="G1217" ca="1">OFFSET(G1217,-1,,,)+1</f>
        <v>1212</v>
      </c>
      <c r="H1217" s="189">
        <f t="shared" si="882"/>
        <v>0</v>
      </c>
      <c r="I1217" s="189">
        <f t="shared" si="888"/>
        <v>0</v>
      </c>
      <c r="J1217" s="179">
        <f t="shared" si="889"/>
        <v>0</v>
      </c>
      <c r="K1217" s="173"/>
      <c r="L1217" s="174" t="str" cm="1">
        <f t="array" aca="1" ref="L1217" ca="1">IF($K1217="",OFFSET(L1217,-1,,,),K1217)</f>
        <v>02.18.01.25</v>
      </c>
      <c r="M1217" s="175" t="str" cm="1">
        <f t="array" aca="1" ref="M1217" ca="1">IF(OR($K1217=0,$K1217=""),OFFSET(M1217,-1,,,),O1217)</f>
        <v>MURO DE ARRIMO ATÉ 1,80M - CORTINA</v>
      </c>
      <c r="N1217" s="67" t="s">
        <v>382</v>
      </c>
      <c r="O1217" s="68" t="s">
        <v>383</v>
      </c>
      <c r="P1217" s="68"/>
      <c r="Q1217" s="68" t="s">
        <v>3255</v>
      </c>
      <c r="R1217" s="69">
        <v>83.249999999999972</v>
      </c>
      <c r="S1217" s="70">
        <v>2.1</v>
      </c>
      <c r="T1217" s="70">
        <v>174.82499999999996</v>
      </c>
      <c r="U1217" s="67" t="s">
        <v>728</v>
      </c>
      <c r="V1217" s="71" t="s">
        <v>3065</v>
      </c>
      <c r="W1217" s="171"/>
      <c r="X1217" s="172"/>
      <c r="Y1217" s="176">
        <f t="shared" si="891"/>
        <v>0</v>
      </c>
      <c r="AA1217" s="192"/>
    </row>
    <row r="1218" spans="2:27" hidden="1">
      <c r="B1218" s="189">
        <f t="shared" si="883"/>
        <v>0</v>
      </c>
      <c r="C1218" s="189">
        <f t="shared" ca="1" si="884"/>
        <v>0</v>
      </c>
      <c r="D1218" s="189">
        <f t="shared" si="885"/>
        <v>0</v>
      </c>
      <c r="E1218" s="189">
        <f t="shared" ca="1" si="886"/>
        <v>0</v>
      </c>
      <c r="F1218" s="189">
        <f t="shared" si="887"/>
        <v>0</v>
      </c>
      <c r="G1218" s="189" cm="1">
        <f t="array" aca="1" ref="G1218" ca="1">OFFSET(G1218,-1,,,)+1</f>
        <v>1213</v>
      </c>
      <c r="H1218" s="189">
        <f t="shared" si="882"/>
        <v>0</v>
      </c>
      <c r="I1218" s="189">
        <f t="shared" si="888"/>
        <v>0</v>
      </c>
      <c r="J1218" s="179">
        <f t="shared" si="889"/>
        <v>0</v>
      </c>
      <c r="K1218" s="173"/>
      <c r="L1218" s="174" t="str" cm="1">
        <f t="array" aca="1" ref="L1218" ca="1">IF($K1218="",OFFSET(L1218,-1,,,),K1218)</f>
        <v>02.18.01.25</v>
      </c>
      <c r="M1218" s="175" t="str" cm="1">
        <f t="array" aca="1" ref="M1218" ca="1">IF(OR($K1218=0,$K1218=""),OFFSET(M1218,-1,,,),O1218)</f>
        <v>MURO DE ARRIMO ATÉ 1,80M - CORTINA</v>
      </c>
      <c r="N1218" s="67" t="s">
        <v>384</v>
      </c>
      <c r="O1218" s="68" t="s">
        <v>385</v>
      </c>
      <c r="P1218" s="68"/>
      <c r="Q1218" s="68" t="s">
        <v>3258</v>
      </c>
      <c r="R1218" s="69">
        <v>16.649999999999999</v>
      </c>
      <c r="S1218" s="70">
        <v>13.55</v>
      </c>
      <c r="T1218" s="70">
        <v>225.60749999999999</v>
      </c>
      <c r="U1218" s="67" t="s">
        <v>728</v>
      </c>
      <c r="V1218" s="71" t="s">
        <v>3065</v>
      </c>
      <c r="W1218" s="171"/>
      <c r="X1218" s="172"/>
      <c r="Y1218" s="176">
        <f t="shared" si="891"/>
        <v>0</v>
      </c>
      <c r="AA1218" s="192"/>
    </row>
    <row r="1219" spans="2:27" hidden="1">
      <c r="B1219" s="189">
        <f t="shared" si="883"/>
        <v>0</v>
      </c>
      <c r="C1219" s="189">
        <f t="shared" ca="1" si="884"/>
        <v>0</v>
      </c>
      <c r="D1219" s="189">
        <f t="shared" si="885"/>
        <v>0</v>
      </c>
      <c r="E1219" s="189">
        <f t="shared" ca="1" si="886"/>
        <v>0</v>
      </c>
      <c r="F1219" s="189">
        <f t="shared" si="887"/>
        <v>0</v>
      </c>
      <c r="G1219" s="189" cm="1">
        <f t="array" aca="1" ref="G1219" ca="1">OFFSET(G1219,-1,,,)+1</f>
        <v>1214</v>
      </c>
      <c r="H1219" s="189">
        <f t="shared" si="882"/>
        <v>0</v>
      </c>
      <c r="I1219" s="189">
        <f t="shared" si="888"/>
        <v>0</v>
      </c>
      <c r="J1219" s="179">
        <f t="shared" si="889"/>
        <v>0</v>
      </c>
      <c r="K1219" s="173"/>
      <c r="L1219" s="174" t="str" cm="1">
        <f t="array" aca="1" ref="L1219" ca="1">IF($K1219="",OFFSET(L1219,-1,,,),K1219)</f>
        <v>02.18.01.25</v>
      </c>
      <c r="M1219" s="175" t="str" cm="1">
        <f t="array" aca="1" ref="M1219" ca="1">IF(OR($K1219=0,$K1219=""),OFFSET(M1219,-1,,,),O1219)</f>
        <v>MURO DE ARRIMO ATÉ 1,80M - CORTINA</v>
      </c>
      <c r="N1219" s="67" t="s">
        <v>380</v>
      </c>
      <c r="O1219" s="68" t="s">
        <v>381</v>
      </c>
      <c r="P1219" s="68"/>
      <c r="Q1219" s="68" t="s">
        <v>3254</v>
      </c>
      <c r="R1219" s="69">
        <v>4.2813810000000005</v>
      </c>
      <c r="S1219" s="70">
        <v>3.7100000000000004</v>
      </c>
      <c r="T1219" s="70">
        <v>15.883923510000004</v>
      </c>
      <c r="U1219" s="67" t="s">
        <v>728</v>
      </c>
      <c r="V1219" s="71" t="s">
        <v>3065</v>
      </c>
      <c r="W1219" s="171"/>
      <c r="X1219" s="172"/>
      <c r="Y1219" s="176">
        <f t="shared" si="891"/>
        <v>0</v>
      </c>
      <c r="AA1219" s="192"/>
    </row>
    <row r="1220" spans="2:27" hidden="1">
      <c r="B1220" s="189">
        <f t="shared" si="883"/>
        <v>0</v>
      </c>
      <c r="C1220" s="189">
        <f t="shared" ca="1" si="884"/>
        <v>0</v>
      </c>
      <c r="D1220" s="189">
        <f t="shared" si="885"/>
        <v>0</v>
      </c>
      <c r="E1220" s="189">
        <f t="shared" ca="1" si="886"/>
        <v>0</v>
      </c>
      <c r="F1220" s="189">
        <f t="shared" si="887"/>
        <v>0</v>
      </c>
      <c r="G1220" s="189" cm="1">
        <f t="array" aca="1" ref="G1220" ca="1">OFFSET(G1220,-1,,,)+1</f>
        <v>1215</v>
      </c>
      <c r="H1220" s="189">
        <f t="shared" si="882"/>
        <v>0</v>
      </c>
      <c r="I1220" s="189">
        <f t="shared" si="888"/>
        <v>0</v>
      </c>
      <c r="J1220" s="179">
        <f t="shared" si="889"/>
        <v>0</v>
      </c>
      <c r="K1220" s="173"/>
      <c r="L1220" s="174" t="str" cm="1">
        <f t="array" aca="1" ref="L1220" ca="1">IF($K1220="",OFFSET(L1220,-1,,,),K1220)</f>
        <v>02.18.01.25</v>
      </c>
      <c r="M1220" s="175" t="str" cm="1">
        <f t="array" aca="1" ref="M1220" ca="1">IF(OR($K1220=0,$K1220=""),OFFSET(M1220,-1,,,),O1220)</f>
        <v>MURO DE ARRIMO ATÉ 1,80M - CORTINA</v>
      </c>
      <c r="N1220" s="67" t="s">
        <v>746</v>
      </c>
      <c r="O1220" s="68" t="s">
        <v>4459</v>
      </c>
      <c r="P1220" s="68"/>
      <c r="Q1220" s="68" t="s">
        <v>3258</v>
      </c>
      <c r="R1220" s="69"/>
      <c r="S1220" s="70"/>
      <c r="T1220" s="70">
        <v>0</v>
      </c>
      <c r="U1220" s="67" t="s">
        <v>728</v>
      </c>
      <c r="V1220" s="71" t="s">
        <v>3065</v>
      </c>
      <c r="W1220" s="171"/>
      <c r="X1220" s="172"/>
      <c r="Y1220" s="176">
        <f t="shared" si="891"/>
        <v>0</v>
      </c>
      <c r="AA1220" s="192"/>
    </row>
    <row r="1221" spans="2:27" hidden="1">
      <c r="B1221" s="189">
        <f t="shared" si="883"/>
        <v>0</v>
      </c>
      <c r="C1221" s="189">
        <f t="shared" ca="1" si="884"/>
        <v>0</v>
      </c>
      <c r="D1221" s="189">
        <f t="shared" si="885"/>
        <v>0</v>
      </c>
      <c r="E1221" s="189">
        <f t="shared" ca="1" si="886"/>
        <v>0</v>
      </c>
      <c r="F1221" s="189">
        <f t="shared" si="887"/>
        <v>0</v>
      </c>
      <c r="G1221" s="189" cm="1">
        <f t="array" aca="1" ref="G1221" ca="1">OFFSET(G1221,-1,,,)+1</f>
        <v>1216</v>
      </c>
      <c r="H1221" s="189">
        <f t="shared" si="882"/>
        <v>0</v>
      </c>
      <c r="I1221" s="189">
        <f t="shared" si="888"/>
        <v>0</v>
      </c>
      <c r="J1221" s="179">
        <f t="shared" si="889"/>
        <v>0</v>
      </c>
      <c r="K1221" s="173"/>
      <c r="L1221" s="174" t="str" cm="1">
        <f t="array" aca="1" ref="L1221" ca="1">IF($K1221="",OFFSET(L1221,-1,,,),K1221)</f>
        <v>02.18.01.25</v>
      </c>
      <c r="M1221" s="175" t="str" cm="1">
        <f t="array" aca="1" ref="M1221" ca="1">IF(OR($K1221=0,$K1221=""),OFFSET(M1221,-1,,,),O1221)</f>
        <v>MURO DE ARRIMO ATÉ 1,80M - CORTINA</v>
      </c>
      <c r="N1221" s="67" t="s">
        <v>175</v>
      </c>
      <c r="O1221" s="68" t="s">
        <v>176</v>
      </c>
      <c r="P1221" s="68"/>
      <c r="Q1221" s="68" t="s">
        <v>3253</v>
      </c>
      <c r="R1221" s="69">
        <v>5.8274999999999997</v>
      </c>
      <c r="S1221" s="70">
        <v>8.5</v>
      </c>
      <c r="T1221" s="70">
        <v>49.533749999999998</v>
      </c>
      <c r="U1221" s="67" t="s">
        <v>728</v>
      </c>
      <c r="V1221" s="71" t="s">
        <v>3065</v>
      </c>
      <c r="W1221" s="171"/>
      <c r="X1221" s="172"/>
      <c r="Y1221" s="176">
        <f t="shared" si="891"/>
        <v>0</v>
      </c>
      <c r="AA1221" s="192"/>
    </row>
    <row r="1222" spans="2:27" hidden="1">
      <c r="B1222" s="189">
        <f t="shared" si="883"/>
        <v>0</v>
      </c>
      <c r="C1222" s="189">
        <f t="shared" ca="1" si="884"/>
        <v>0</v>
      </c>
      <c r="D1222" s="189">
        <f t="shared" si="885"/>
        <v>0</v>
      </c>
      <c r="E1222" s="189">
        <f t="shared" ca="1" si="886"/>
        <v>0</v>
      </c>
      <c r="F1222" s="189">
        <f t="shared" si="887"/>
        <v>0</v>
      </c>
      <c r="G1222" s="189" cm="1">
        <f t="array" aca="1" ref="G1222" ca="1">OFFSET(G1222,-1,,,)+1</f>
        <v>1217</v>
      </c>
      <c r="H1222" s="189">
        <f t="shared" si="882"/>
        <v>0</v>
      </c>
      <c r="I1222" s="189">
        <f t="shared" si="888"/>
        <v>0</v>
      </c>
      <c r="J1222" s="179">
        <f t="shared" si="889"/>
        <v>0</v>
      </c>
      <c r="K1222" s="173"/>
      <c r="L1222" s="174" t="str" cm="1">
        <f t="array" aca="1" ref="L1222" ca="1">IF($K1222="",OFFSET(L1222,-1,,,),K1222)</f>
        <v>02.18.01.25</v>
      </c>
      <c r="M1222" s="175" t="str" cm="1">
        <f t="array" aca="1" ref="M1222" ca="1">IF(OR($K1222=0,$K1222=""),OFFSET(M1222,-1,,,),O1222)</f>
        <v>MURO DE ARRIMO ATÉ 1,80M - CORTINA</v>
      </c>
      <c r="N1222" s="67" t="s">
        <v>747</v>
      </c>
      <c r="O1222" s="68" t="s">
        <v>748</v>
      </c>
      <c r="P1222" s="68"/>
      <c r="Q1222" s="68" t="s">
        <v>3260</v>
      </c>
      <c r="R1222" s="69">
        <v>13.653</v>
      </c>
      <c r="S1222" s="70">
        <v>130</v>
      </c>
      <c r="T1222" s="70">
        <v>1774.89</v>
      </c>
      <c r="U1222" s="67" t="s">
        <v>728</v>
      </c>
      <c r="V1222" s="71" t="s">
        <v>3065</v>
      </c>
      <c r="W1222" s="171"/>
      <c r="X1222" s="172"/>
      <c r="Y1222" s="176">
        <f t="shared" si="891"/>
        <v>0</v>
      </c>
      <c r="AA1222" s="192"/>
    </row>
    <row r="1223" spans="2:27" hidden="1">
      <c r="B1223" s="189">
        <f t="shared" si="883"/>
        <v>0</v>
      </c>
      <c r="C1223" s="189">
        <f t="shared" ca="1" si="884"/>
        <v>0</v>
      </c>
      <c r="D1223" s="189">
        <f t="shared" si="885"/>
        <v>0</v>
      </c>
      <c r="E1223" s="189">
        <f t="shared" ca="1" si="886"/>
        <v>0</v>
      </c>
      <c r="F1223" s="189">
        <f t="shared" si="887"/>
        <v>0</v>
      </c>
      <c r="G1223" s="189" cm="1">
        <f t="array" aca="1" ref="G1223" ca="1">OFFSET(G1223,-1,,,)+1</f>
        <v>1218</v>
      </c>
      <c r="H1223" s="189">
        <f t="shared" si="882"/>
        <v>0</v>
      </c>
      <c r="I1223" s="189">
        <f t="shared" si="888"/>
        <v>0</v>
      </c>
      <c r="J1223" s="179">
        <f t="shared" si="889"/>
        <v>0</v>
      </c>
      <c r="K1223" s="173"/>
      <c r="L1223" s="174" t="str" cm="1">
        <f t="array" aca="1" ref="L1223" ca="1">IF($K1223="",OFFSET(L1223,-1,,,),K1223)</f>
        <v>02.18.01.25</v>
      </c>
      <c r="M1223" s="175" t="str" cm="1">
        <f t="array" aca="1" ref="M1223" ca="1">IF(OR($K1223=0,$K1223=""),OFFSET(M1223,-1,,,),O1223)</f>
        <v>MURO DE ARRIMO ATÉ 1,80M - CORTINA</v>
      </c>
      <c r="N1223" s="67" t="s">
        <v>171</v>
      </c>
      <c r="O1223" s="68" t="s">
        <v>172</v>
      </c>
      <c r="P1223" s="68"/>
      <c r="Q1223" s="68" t="s">
        <v>3255</v>
      </c>
      <c r="R1223" s="69">
        <v>13.32</v>
      </c>
      <c r="S1223" s="70">
        <v>18</v>
      </c>
      <c r="T1223" s="70">
        <v>239.76</v>
      </c>
      <c r="U1223" s="67" t="s">
        <v>728</v>
      </c>
      <c r="V1223" s="71" t="s">
        <v>3065</v>
      </c>
      <c r="W1223" s="171"/>
      <c r="X1223" s="172"/>
      <c r="Y1223" s="176">
        <f t="shared" si="891"/>
        <v>0</v>
      </c>
      <c r="AA1223" s="192"/>
    </row>
    <row r="1224" spans="2:27" hidden="1">
      <c r="B1224" s="189">
        <f t="shared" si="883"/>
        <v>0</v>
      </c>
      <c r="C1224" s="189">
        <f t="shared" ca="1" si="884"/>
        <v>0</v>
      </c>
      <c r="D1224" s="189">
        <f t="shared" si="885"/>
        <v>0</v>
      </c>
      <c r="E1224" s="189">
        <f t="shared" ca="1" si="886"/>
        <v>0</v>
      </c>
      <c r="F1224" s="189">
        <f t="shared" si="887"/>
        <v>0</v>
      </c>
      <c r="G1224" s="189" cm="1">
        <f t="array" aca="1" ref="G1224" ca="1">OFFSET(G1224,-1,,,)+1</f>
        <v>1219</v>
      </c>
      <c r="H1224" s="189">
        <f t="shared" ref="H1224:H1317" si="909">IF(OR($K1224=0,$K1224=""),$W1224,0)</f>
        <v>0</v>
      </c>
      <c r="I1224" s="189">
        <f t="shared" si="888"/>
        <v>0</v>
      </c>
      <c r="J1224" s="179">
        <f t="shared" si="889"/>
        <v>0</v>
      </c>
      <c r="K1224" s="173"/>
      <c r="L1224" s="174" t="str" cm="1">
        <f t="array" aca="1" ref="L1224" ca="1">IF($K1224="",OFFSET(L1224,-1,,,),K1224)</f>
        <v>02.18.01.25</v>
      </c>
      <c r="M1224" s="175" t="str" cm="1">
        <f t="array" aca="1" ref="M1224" ca="1">IF(OR($K1224=0,$K1224=""),OFFSET(M1224,-1,,,),O1224)</f>
        <v>MURO DE ARRIMO ATÉ 1,80M - CORTINA</v>
      </c>
      <c r="N1224" s="67" t="s">
        <v>306</v>
      </c>
      <c r="O1224" s="68" t="s">
        <v>307</v>
      </c>
      <c r="P1224" s="68"/>
      <c r="Q1224" s="68" t="s">
        <v>3255</v>
      </c>
      <c r="R1224" s="69">
        <v>5.9939999999999998</v>
      </c>
      <c r="S1224" s="70">
        <v>11.000000000000002</v>
      </c>
      <c r="T1224" s="70">
        <v>65.934000000000012</v>
      </c>
      <c r="U1224" s="67" t="s">
        <v>728</v>
      </c>
      <c r="V1224" s="71" t="s">
        <v>3065</v>
      </c>
      <c r="W1224" s="171"/>
      <c r="X1224" s="172"/>
      <c r="Y1224" s="176">
        <f t="shared" si="891"/>
        <v>0</v>
      </c>
      <c r="AA1224" s="192"/>
    </row>
    <row r="1225" spans="2:27" hidden="1">
      <c r="B1225" s="189">
        <f t="shared" ref="B1225:B1321" si="910">IF(J1225=0,0,U1225)</f>
        <v>0</v>
      </c>
      <c r="C1225" s="189">
        <f t="shared" ref="C1225:C1321" ca="1" si="911">IF(OR(J1225=0,I1225=0),0,IF(_xlfn.IFNA(MATCH(B1225,OFFSET($B$5,,,$G1225,),),0)&gt;0,0,MAX(OFFSET($C$5,,,$G1225,))+1))</f>
        <v>0</v>
      </c>
      <c r="D1225" s="189">
        <f t="shared" ref="D1225:D1321" si="912">IF(J1225=0,0,N1225&amp;"-"&amp;U1225)</f>
        <v>0</v>
      </c>
      <c r="E1225" s="189">
        <f t="shared" ref="E1225:E1321" ca="1" si="913">IF(OR(J1225=0,I1225=0),0,IF(_xlfn.IFNA(MATCH(D1225,OFFSET($D$5,,,$G1225,),),0)&gt;0,0,_xlfn.MAXIFS(OFFSET($E$5,,,$G1225,),OFFSET($J$5,,,$G1225,),J1225)+1))</f>
        <v>0</v>
      </c>
      <c r="F1225" s="189">
        <f t="shared" ref="F1225:F1321" si="914">IF(J1225=0,0,E1225&amp;"-"&amp;N1225)</f>
        <v>0</v>
      </c>
      <c r="G1225" s="189" cm="1">
        <f t="array" aca="1" ref="G1225" ca="1">OFFSET(G1225,-1,,,)+1</f>
        <v>1220</v>
      </c>
      <c r="H1225" s="189">
        <f t="shared" si="909"/>
        <v>0</v>
      </c>
      <c r="I1225" s="189">
        <f t="shared" ref="I1225:I1321" si="915">H1225*R1225</f>
        <v>0</v>
      </c>
      <c r="J1225" s="179">
        <f t="shared" ref="J1225:J1321" si="916">IF(AND(I1225&lt;&gt;0,OR(K1225=0,K1225="")),N1225&amp;" - Mapa",0)</f>
        <v>0</v>
      </c>
      <c r="K1225" s="173"/>
      <c r="L1225" s="174" t="str" cm="1">
        <f t="array" aca="1" ref="L1225" ca="1">IF($K1225="",OFFSET(L1225,-1,,,),K1225)</f>
        <v>02.18.01.25</v>
      </c>
      <c r="M1225" s="175" t="str" cm="1">
        <f t="array" aca="1" ref="M1225" ca="1">IF(OR($K1225=0,$K1225=""),OFFSET(M1225,-1,,,),O1225)</f>
        <v>MURO DE ARRIMO ATÉ 1,80M - CORTINA</v>
      </c>
      <c r="N1225" s="67" t="s">
        <v>310</v>
      </c>
      <c r="O1225" s="68" t="s">
        <v>311</v>
      </c>
      <c r="P1225" s="68"/>
      <c r="Q1225" s="68" t="s">
        <v>3254</v>
      </c>
      <c r="R1225" s="69">
        <v>0.66599999999999993</v>
      </c>
      <c r="S1225" s="70">
        <v>3.2</v>
      </c>
      <c r="T1225" s="70">
        <v>2.1311999999999998</v>
      </c>
      <c r="U1225" s="67" t="s">
        <v>728</v>
      </c>
      <c r="V1225" s="71" t="s">
        <v>3065</v>
      </c>
      <c r="W1225" s="171"/>
      <c r="X1225" s="172"/>
      <c r="Y1225" s="176">
        <f t="shared" si="891"/>
        <v>0</v>
      </c>
      <c r="AA1225" s="192"/>
    </row>
    <row r="1226" spans="2:27" hidden="1">
      <c r="B1226" s="189">
        <f t="shared" si="910"/>
        <v>0</v>
      </c>
      <c r="C1226" s="189">
        <f t="shared" ca="1" si="911"/>
        <v>0</v>
      </c>
      <c r="D1226" s="189">
        <f t="shared" si="912"/>
        <v>0</v>
      </c>
      <c r="E1226" s="189">
        <f t="shared" ca="1" si="913"/>
        <v>0</v>
      </c>
      <c r="F1226" s="189">
        <f t="shared" si="914"/>
        <v>0</v>
      </c>
      <c r="G1226" s="189" cm="1">
        <f t="array" aca="1" ref="G1226" ca="1">OFFSET(G1226,-1,,,)+1</f>
        <v>1221</v>
      </c>
      <c r="H1226" s="189">
        <f t="shared" si="909"/>
        <v>0</v>
      </c>
      <c r="I1226" s="189">
        <f t="shared" si="915"/>
        <v>0</v>
      </c>
      <c r="J1226" s="179">
        <f t="shared" si="916"/>
        <v>0</v>
      </c>
      <c r="K1226" s="173"/>
      <c r="L1226" s="174" t="str" cm="1">
        <f t="array" aca="1" ref="L1226" ca="1">IF($K1226="",OFFSET(L1226,-1,,,),K1226)</f>
        <v>02.18.01.25</v>
      </c>
      <c r="M1226" s="175" t="str" cm="1">
        <f t="array" aca="1" ref="M1226" ca="1">IF(OR($K1226=0,$K1226=""),OFFSET(M1226,-1,,,),O1226)</f>
        <v>MURO DE ARRIMO ATÉ 1,80M - CORTINA</v>
      </c>
      <c r="N1226" s="67" t="s">
        <v>173</v>
      </c>
      <c r="O1226" s="68" t="s">
        <v>174</v>
      </c>
      <c r="P1226" s="68"/>
      <c r="Q1226" s="68" t="s">
        <v>3253</v>
      </c>
      <c r="R1226" s="69">
        <v>2.0812499999999998</v>
      </c>
      <c r="S1226" s="70">
        <v>5.5000000000000009</v>
      </c>
      <c r="T1226" s="70">
        <v>11.446875</v>
      </c>
      <c r="U1226" s="67" t="s">
        <v>728</v>
      </c>
      <c r="V1226" s="71" t="s">
        <v>3065</v>
      </c>
      <c r="W1226" s="171"/>
      <c r="X1226" s="172"/>
      <c r="Y1226" s="176">
        <f t="shared" si="891"/>
        <v>0</v>
      </c>
      <c r="AA1226" s="192"/>
    </row>
    <row r="1227" spans="2:27" hidden="1">
      <c r="B1227" s="189">
        <f t="shared" si="910"/>
        <v>0</v>
      </c>
      <c r="C1227" s="189">
        <f t="shared" ca="1" si="911"/>
        <v>0</v>
      </c>
      <c r="D1227" s="189">
        <f t="shared" si="912"/>
        <v>0</v>
      </c>
      <c r="E1227" s="189">
        <f t="shared" ca="1" si="913"/>
        <v>0</v>
      </c>
      <c r="F1227" s="189">
        <f t="shared" si="914"/>
        <v>0</v>
      </c>
      <c r="G1227" s="189" cm="1">
        <f t="array" aca="1" ref="G1227" ca="1">OFFSET(G1227,-1,,,)+1</f>
        <v>1222</v>
      </c>
      <c r="H1227" s="189">
        <f t="shared" si="909"/>
        <v>0</v>
      </c>
      <c r="I1227" s="189">
        <f t="shared" si="915"/>
        <v>0</v>
      </c>
      <c r="J1227" s="179">
        <f t="shared" si="916"/>
        <v>0</v>
      </c>
      <c r="K1227" s="173"/>
      <c r="L1227" s="174" t="str" cm="1">
        <f t="array" aca="1" ref="L1227" ca="1">IF($K1227="",OFFSET(L1227,-1,,,),K1227)</f>
        <v>02.18.01.25</v>
      </c>
      <c r="M1227" s="175" t="str" cm="1">
        <f t="array" aca="1" ref="M1227" ca="1">IF(OR($K1227=0,$K1227=""),OFFSET(M1227,-1,,,),O1227)</f>
        <v>MURO DE ARRIMO ATÉ 1,80M - CORTINA</v>
      </c>
      <c r="N1227" s="67" t="s">
        <v>215</v>
      </c>
      <c r="O1227" s="68" t="s">
        <v>216</v>
      </c>
      <c r="P1227" s="68"/>
      <c r="Q1227" s="68" t="s">
        <v>3253</v>
      </c>
      <c r="R1227" s="69">
        <v>11.432888999999999</v>
      </c>
      <c r="S1227" s="70">
        <v>2.7500000000000004</v>
      </c>
      <c r="T1227" s="70">
        <v>31.440444750000005</v>
      </c>
      <c r="U1227" s="67" t="s">
        <v>728</v>
      </c>
      <c r="V1227" s="71" t="s">
        <v>3065</v>
      </c>
      <c r="W1227" s="171"/>
      <c r="X1227" s="172"/>
      <c r="Y1227" s="176">
        <f t="shared" si="891"/>
        <v>0</v>
      </c>
      <c r="AA1227" s="192"/>
    </row>
    <row r="1228" spans="2:27" hidden="1">
      <c r="B1228" s="189">
        <f t="shared" si="910"/>
        <v>0</v>
      </c>
      <c r="C1228" s="189">
        <f t="shared" ca="1" si="911"/>
        <v>0</v>
      </c>
      <c r="D1228" s="189">
        <f t="shared" si="912"/>
        <v>0</v>
      </c>
      <c r="E1228" s="189">
        <f t="shared" ca="1" si="913"/>
        <v>0</v>
      </c>
      <c r="F1228" s="189">
        <f t="shared" si="914"/>
        <v>0</v>
      </c>
      <c r="G1228" s="189" cm="1">
        <f t="array" aca="1" ref="G1228" ca="1">OFFSET(G1228,-1,,,)+1</f>
        <v>1223</v>
      </c>
      <c r="H1228" s="189">
        <f t="shared" si="909"/>
        <v>0</v>
      </c>
      <c r="I1228" s="189">
        <f t="shared" si="915"/>
        <v>0</v>
      </c>
      <c r="J1228" s="179">
        <f t="shared" si="916"/>
        <v>0</v>
      </c>
      <c r="K1228" s="173"/>
      <c r="L1228" s="174" t="str" cm="1">
        <f t="array" aca="1" ref="L1228" ca="1">IF($K1228="",OFFSET(L1228,-1,,,),K1228)</f>
        <v>02.18.01.25</v>
      </c>
      <c r="M1228" s="175" t="str" cm="1">
        <f t="array" aca="1" ref="M1228" ca="1">IF(OR($K1228=0,$K1228=""),OFFSET(M1228,-1,,,),O1228)</f>
        <v>MURO DE ARRIMO ATÉ 1,80M - CORTINA</v>
      </c>
      <c r="N1228" s="67" t="s">
        <v>331</v>
      </c>
      <c r="O1228" s="68" t="s">
        <v>332</v>
      </c>
      <c r="P1228" s="68"/>
      <c r="Q1228" s="68" t="s">
        <v>3256</v>
      </c>
      <c r="R1228" s="69"/>
      <c r="S1228" s="70"/>
      <c r="T1228" s="70">
        <v>0</v>
      </c>
      <c r="U1228" s="67" t="s">
        <v>728</v>
      </c>
      <c r="V1228" s="71" t="s">
        <v>3065</v>
      </c>
      <c r="W1228" s="171"/>
      <c r="X1228" s="172"/>
      <c r="Y1228" s="176">
        <f t="shared" ref="Y1228:Y1259" si="917">X1228+W1228</f>
        <v>0</v>
      </c>
      <c r="AA1228" s="192"/>
    </row>
    <row r="1229" spans="2:27" hidden="1">
      <c r="B1229" s="189">
        <f t="shared" si="910"/>
        <v>0</v>
      </c>
      <c r="C1229" s="189">
        <f t="shared" ca="1" si="911"/>
        <v>0</v>
      </c>
      <c r="D1229" s="189">
        <f t="shared" si="912"/>
        <v>0</v>
      </c>
      <c r="E1229" s="189">
        <f t="shared" ca="1" si="913"/>
        <v>0</v>
      </c>
      <c r="F1229" s="189">
        <f t="shared" si="914"/>
        <v>0</v>
      </c>
      <c r="G1229" s="189" cm="1">
        <f t="array" aca="1" ref="G1229" ca="1">OFFSET(G1229,-1,,,)+1</f>
        <v>1224</v>
      </c>
      <c r="H1229" s="189">
        <f t="shared" si="909"/>
        <v>0</v>
      </c>
      <c r="I1229" s="189">
        <f t="shared" si="915"/>
        <v>0</v>
      </c>
      <c r="J1229" s="179">
        <f t="shared" si="916"/>
        <v>0</v>
      </c>
      <c r="K1229" s="173"/>
      <c r="L1229" s="174" t="str" cm="1">
        <f t="array" aca="1" ref="L1229" ca="1">IF($K1229="",OFFSET(L1229,-1,,,),K1229)</f>
        <v>02.18.01.25</v>
      </c>
      <c r="M1229" s="175" t="str" cm="1">
        <f t="array" aca="1" ref="M1229" ca="1">IF(OR($K1229=0,$K1229=""),OFFSET(M1229,-1,,,),O1229)</f>
        <v>MURO DE ARRIMO ATÉ 1,80M - CORTINA</v>
      </c>
      <c r="N1229" s="67" t="s">
        <v>3843</v>
      </c>
      <c r="O1229" s="68" t="s">
        <v>4295</v>
      </c>
      <c r="P1229" s="68"/>
      <c r="Q1229" s="68" t="s">
        <v>3256</v>
      </c>
      <c r="R1229" s="69">
        <v>3.6629999999999998</v>
      </c>
      <c r="S1229" s="70">
        <v>730.00000000000011</v>
      </c>
      <c r="T1229" s="70">
        <v>2673.9900000000002</v>
      </c>
      <c r="U1229" s="67" t="s">
        <v>728</v>
      </c>
      <c r="V1229" s="71" t="s">
        <v>3065</v>
      </c>
      <c r="W1229" s="171"/>
      <c r="X1229" s="172"/>
      <c r="Y1229" s="176">
        <f t="shared" si="917"/>
        <v>0</v>
      </c>
      <c r="AA1229" s="192"/>
    </row>
    <row r="1230" spans="2:27" hidden="1">
      <c r="B1230" s="189">
        <f t="shared" si="910"/>
        <v>0</v>
      </c>
      <c r="C1230" s="189">
        <f t="shared" ca="1" si="911"/>
        <v>0</v>
      </c>
      <c r="D1230" s="189">
        <f t="shared" si="912"/>
        <v>0</v>
      </c>
      <c r="E1230" s="189">
        <f t="shared" ca="1" si="913"/>
        <v>0</v>
      </c>
      <c r="F1230" s="189">
        <f t="shared" si="914"/>
        <v>0</v>
      </c>
      <c r="G1230" s="189" cm="1">
        <f t="array" aca="1" ref="G1230" ca="1">OFFSET(G1230,-1,,,)+1</f>
        <v>1225</v>
      </c>
      <c r="H1230" s="189">
        <f t="shared" si="909"/>
        <v>0</v>
      </c>
      <c r="I1230" s="189">
        <f t="shared" si="915"/>
        <v>0</v>
      </c>
      <c r="J1230" s="179">
        <f t="shared" si="916"/>
        <v>0</v>
      </c>
      <c r="K1230" s="173"/>
      <c r="L1230" s="174" t="str" cm="1">
        <f t="array" aca="1" ref="L1230" ca="1">IF($K1230="",OFFSET(L1230,-1,,,),K1230)</f>
        <v>02.18.01.25</v>
      </c>
      <c r="M1230" s="175" t="str" cm="1">
        <f t="array" aca="1" ref="M1230" ca="1">IF(OR($K1230=0,$K1230=""),OFFSET(M1230,-1,,,),O1230)</f>
        <v>MURO DE ARRIMO ATÉ 1,80M - CORTINA</v>
      </c>
      <c r="N1230" s="67" t="s">
        <v>3884</v>
      </c>
      <c r="O1230" s="68" t="s">
        <v>4376</v>
      </c>
      <c r="P1230" s="68"/>
      <c r="Q1230" s="68" t="s">
        <v>3256</v>
      </c>
      <c r="R1230" s="69"/>
      <c r="S1230" s="70"/>
      <c r="T1230" s="70">
        <v>0</v>
      </c>
      <c r="U1230" s="67" t="s">
        <v>728</v>
      </c>
      <c r="V1230" s="71" t="s">
        <v>3065</v>
      </c>
      <c r="W1230" s="171"/>
      <c r="X1230" s="172"/>
      <c r="Y1230" s="176">
        <f t="shared" si="917"/>
        <v>0</v>
      </c>
      <c r="AA1230" s="192"/>
    </row>
    <row r="1231" spans="2:27" hidden="1">
      <c r="B1231" s="189">
        <f t="shared" si="910"/>
        <v>0</v>
      </c>
      <c r="C1231" s="189">
        <f t="shared" ca="1" si="911"/>
        <v>0</v>
      </c>
      <c r="D1231" s="189">
        <f t="shared" si="912"/>
        <v>0</v>
      </c>
      <c r="E1231" s="189">
        <f t="shared" ca="1" si="913"/>
        <v>0</v>
      </c>
      <c r="F1231" s="189">
        <f t="shared" si="914"/>
        <v>0</v>
      </c>
      <c r="G1231" s="189" cm="1">
        <f t="array" aca="1" ref="G1231" ca="1">OFFSET(G1231,-1,,,)+1</f>
        <v>1226</v>
      </c>
      <c r="H1231" s="189">
        <f t="shared" si="909"/>
        <v>0</v>
      </c>
      <c r="I1231" s="189">
        <f t="shared" si="915"/>
        <v>0</v>
      </c>
      <c r="J1231" s="179">
        <f t="shared" si="916"/>
        <v>0</v>
      </c>
      <c r="K1231" s="173"/>
      <c r="L1231" s="174" t="str" cm="1">
        <f t="array" aca="1" ref="L1231" ca="1">IF($K1231="",OFFSET(L1231,-1,,,),K1231)</f>
        <v>02.18.01.25</v>
      </c>
      <c r="M1231" s="175" t="str" cm="1">
        <f t="array" aca="1" ref="M1231" ca="1">IF(OR($K1231=0,$K1231=""),OFFSET(M1231,-1,,,),O1231)</f>
        <v>MURO DE ARRIMO ATÉ 1,80M - CORTINA</v>
      </c>
      <c r="N1231" s="67" t="s">
        <v>240</v>
      </c>
      <c r="O1231" s="68" t="s">
        <v>179</v>
      </c>
      <c r="P1231" s="68"/>
      <c r="Q1231" s="68" t="s">
        <v>3255</v>
      </c>
      <c r="R1231" s="69">
        <v>9.4871700000000008</v>
      </c>
      <c r="S1231" s="70">
        <v>0.75</v>
      </c>
      <c r="T1231" s="70">
        <v>7.115377500000001</v>
      </c>
      <c r="U1231" s="67" t="s">
        <v>728</v>
      </c>
      <c r="V1231" s="71" t="s">
        <v>3065</v>
      </c>
      <c r="W1231" s="171"/>
      <c r="X1231" s="172"/>
      <c r="Y1231" s="176">
        <f t="shared" si="917"/>
        <v>0</v>
      </c>
      <c r="AA1231" s="192"/>
    </row>
    <row r="1232" spans="2:27" hidden="1">
      <c r="B1232" s="189">
        <f t="shared" si="910"/>
        <v>0</v>
      </c>
      <c r="C1232" s="189">
        <f t="shared" ca="1" si="911"/>
        <v>0</v>
      </c>
      <c r="D1232" s="189">
        <f t="shared" si="912"/>
        <v>0</v>
      </c>
      <c r="E1232" s="189">
        <f t="shared" ca="1" si="913"/>
        <v>0</v>
      </c>
      <c r="F1232" s="189">
        <f t="shared" si="914"/>
        <v>0</v>
      </c>
      <c r="G1232" s="189" cm="1">
        <f t="array" aca="1" ref="G1232" ca="1">OFFSET(G1232,-1,,,)+1</f>
        <v>1227</v>
      </c>
      <c r="H1232" s="189">
        <f t="shared" si="909"/>
        <v>0</v>
      </c>
      <c r="I1232" s="189">
        <f t="shared" si="915"/>
        <v>0</v>
      </c>
      <c r="J1232" s="179">
        <f t="shared" si="916"/>
        <v>0</v>
      </c>
      <c r="K1232" s="173"/>
      <c r="L1232" s="174" t="str" cm="1">
        <f t="array" aca="1" ref="L1232" ca="1">IF($K1232="",OFFSET(L1232,-1,,,),K1232)</f>
        <v>02.18.01.25</v>
      </c>
      <c r="M1232" s="175" t="str" cm="1">
        <f t="array" aca="1" ref="M1232" ca="1">IF(OR($K1232=0,$K1232=""),OFFSET(M1232,-1,,,),O1232)</f>
        <v>MURO DE ARRIMO ATÉ 1,80M - CORTINA</v>
      </c>
      <c r="N1232" s="67" t="s">
        <v>3885</v>
      </c>
      <c r="O1232" s="68" t="s">
        <v>4377</v>
      </c>
      <c r="P1232" s="68"/>
      <c r="Q1232" s="68" t="s">
        <v>3256</v>
      </c>
      <c r="R1232" s="69">
        <v>3.8461500000000002</v>
      </c>
      <c r="S1232" s="70">
        <v>452.14</v>
      </c>
      <c r="T1232" s="70">
        <v>1738.998261</v>
      </c>
      <c r="U1232" s="67" t="s">
        <v>728</v>
      </c>
      <c r="V1232" s="71" t="s">
        <v>3065</v>
      </c>
      <c r="W1232" s="171"/>
      <c r="X1232" s="172"/>
      <c r="Y1232" s="176">
        <f t="shared" si="917"/>
        <v>0</v>
      </c>
      <c r="AA1232" s="192"/>
    </row>
    <row r="1233" spans="2:27" hidden="1">
      <c r="B1233" s="189">
        <f t="shared" si="910"/>
        <v>0</v>
      </c>
      <c r="C1233" s="189">
        <f t="shared" ca="1" si="911"/>
        <v>0</v>
      </c>
      <c r="D1233" s="189">
        <f t="shared" si="912"/>
        <v>0</v>
      </c>
      <c r="E1233" s="189">
        <f t="shared" ca="1" si="913"/>
        <v>0</v>
      </c>
      <c r="F1233" s="189">
        <f t="shared" si="914"/>
        <v>0</v>
      </c>
      <c r="G1233" s="189" cm="1">
        <f t="array" aca="1" ref="G1233" ca="1">OFFSET(G1233,-1,,,)+1</f>
        <v>1228</v>
      </c>
      <c r="H1233" s="189">
        <f t="shared" si="909"/>
        <v>0</v>
      </c>
      <c r="I1233" s="189">
        <f t="shared" si="915"/>
        <v>0</v>
      </c>
      <c r="J1233" s="179">
        <f t="shared" si="916"/>
        <v>0</v>
      </c>
      <c r="K1233" s="173"/>
      <c r="L1233" s="174" t="str" cm="1">
        <f t="array" aca="1" ref="L1233" ca="1">IF($K1233="",OFFSET(L1233,-1,,,),K1233)</f>
        <v>02.18.01.25</v>
      </c>
      <c r="M1233" s="175" t="str" cm="1">
        <f t="array" aca="1" ref="M1233" ca="1">IF(OR($K1233=0,$K1233=""),OFFSET(M1233,-1,,,),O1233)</f>
        <v>MURO DE ARRIMO ATÉ 1,80M - CORTINA</v>
      </c>
      <c r="N1233" s="67" t="s">
        <v>2862</v>
      </c>
      <c r="O1233" s="68" t="s">
        <v>3072</v>
      </c>
      <c r="P1233" s="68"/>
      <c r="Q1233" s="68" t="s">
        <v>3258</v>
      </c>
      <c r="R1233" s="69"/>
      <c r="S1233" s="70"/>
      <c r="T1233" s="70">
        <v>0</v>
      </c>
      <c r="U1233" s="67" t="s">
        <v>728</v>
      </c>
      <c r="V1233" s="71" t="s">
        <v>3065</v>
      </c>
      <c r="W1233" s="171"/>
      <c r="X1233" s="172"/>
      <c r="Y1233" s="176">
        <f t="shared" si="917"/>
        <v>0</v>
      </c>
      <c r="AA1233" s="192"/>
    </row>
    <row r="1234" spans="2:27" hidden="1">
      <c r="B1234" s="189">
        <f t="shared" si="910"/>
        <v>0</v>
      </c>
      <c r="C1234" s="189">
        <f t="shared" ca="1" si="911"/>
        <v>0</v>
      </c>
      <c r="D1234" s="189">
        <f t="shared" si="912"/>
        <v>0</v>
      </c>
      <c r="E1234" s="189">
        <f t="shared" ca="1" si="913"/>
        <v>0</v>
      </c>
      <c r="F1234" s="189">
        <f t="shared" si="914"/>
        <v>0</v>
      </c>
      <c r="G1234" s="189" cm="1">
        <f t="array" aca="1" ref="G1234" ca="1">OFFSET(G1234,-1,,,)+1</f>
        <v>1229</v>
      </c>
      <c r="H1234" s="189">
        <f t="shared" si="909"/>
        <v>0</v>
      </c>
      <c r="I1234" s="189">
        <f t="shared" si="915"/>
        <v>0</v>
      </c>
      <c r="J1234" s="179">
        <f t="shared" si="916"/>
        <v>0</v>
      </c>
      <c r="K1234" s="173"/>
      <c r="L1234" s="174" t="str" cm="1">
        <f t="array" aca="1" ref="L1234" ca="1">IF($K1234="",OFFSET(L1234,-1,,,),K1234)</f>
        <v>02.18.01.25</v>
      </c>
      <c r="M1234" s="175" t="str" cm="1">
        <f t="array" aca="1" ref="M1234" ca="1">IF(OR($K1234=0,$K1234=""),OFFSET(M1234,-1,,,),O1234)</f>
        <v>MURO DE ARRIMO ATÉ 1,80M - CORTINA</v>
      </c>
      <c r="N1234" s="67" t="s">
        <v>182</v>
      </c>
      <c r="O1234" s="68" t="s">
        <v>183</v>
      </c>
      <c r="P1234" s="68"/>
      <c r="Q1234" s="68" t="s">
        <v>3256</v>
      </c>
      <c r="R1234" s="69">
        <v>0.83250000000000002</v>
      </c>
      <c r="S1234" s="70">
        <v>140</v>
      </c>
      <c r="T1234" s="70">
        <v>116.55</v>
      </c>
      <c r="U1234" s="67" t="s">
        <v>728</v>
      </c>
      <c r="V1234" s="71" t="s">
        <v>3065</v>
      </c>
      <c r="W1234" s="171"/>
      <c r="X1234" s="172"/>
      <c r="Y1234" s="176">
        <f t="shared" si="917"/>
        <v>0</v>
      </c>
      <c r="AA1234" s="192"/>
    </row>
    <row r="1235" spans="2:27" hidden="1">
      <c r="B1235" s="189">
        <f t="shared" si="910"/>
        <v>0</v>
      </c>
      <c r="C1235" s="189">
        <f t="shared" ca="1" si="911"/>
        <v>0</v>
      </c>
      <c r="D1235" s="189">
        <f t="shared" si="912"/>
        <v>0</v>
      </c>
      <c r="E1235" s="189">
        <f t="shared" ca="1" si="913"/>
        <v>0</v>
      </c>
      <c r="F1235" s="189">
        <f t="shared" si="914"/>
        <v>0</v>
      </c>
      <c r="G1235" s="189" cm="1">
        <f t="array" aca="1" ref="G1235" ca="1">OFFSET(G1235,-1,,,)+1</f>
        <v>1230</v>
      </c>
      <c r="H1235" s="189">
        <f t="shared" si="909"/>
        <v>0</v>
      </c>
      <c r="I1235" s="189">
        <f t="shared" si="915"/>
        <v>0</v>
      </c>
      <c r="J1235" s="179">
        <f t="shared" si="916"/>
        <v>0</v>
      </c>
      <c r="K1235" s="173"/>
      <c r="L1235" s="174" t="str" cm="1">
        <f t="array" aca="1" ref="L1235" ca="1">IF($K1235="",OFFSET(L1235,-1,,,),K1235)</f>
        <v>02.18.01.25</v>
      </c>
      <c r="M1235" s="175" t="str" cm="1">
        <f t="array" aca="1" ref="M1235" ca="1">IF(OR($K1235=0,$K1235=""),OFFSET(M1235,-1,,,),O1235)</f>
        <v>MURO DE ARRIMO ATÉ 1,80M - CORTINA</v>
      </c>
      <c r="N1235" s="67" t="s">
        <v>2857</v>
      </c>
      <c r="O1235" s="68" t="s">
        <v>3067</v>
      </c>
      <c r="P1235" s="68"/>
      <c r="Q1235" s="68" t="s">
        <v>3258</v>
      </c>
      <c r="R1235" s="69">
        <v>22.477499999999999</v>
      </c>
      <c r="S1235" s="70">
        <v>3.8000000000000003</v>
      </c>
      <c r="T1235" s="70">
        <v>85.414500000000004</v>
      </c>
      <c r="U1235" s="67" t="s">
        <v>728</v>
      </c>
      <c r="V1235" s="71" t="s">
        <v>3065</v>
      </c>
      <c r="W1235" s="171"/>
      <c r="X1235" s="172"/>
      <c r="Y1235" s="176">
        <f t="shared" si="917"/>
        <v>0</v>
      </c>
      <c r="AA1235" s="192"/>
    </row>
    <row r="1236" spans="2:27" hidden="1">
      <c r="B1236" s="189">
        <f t="shared" si="910"/>
        <v>0</v>
      </c>
      <c r="C1236" s="189">
        <f t="shared" ca="1" si="911"/>
        <v>0</v>
      </c>
      <c r="D1236" s="189">
        <f t="shared" si="912"/>
        <v>0</v>
      </c>
      <c r="E1236" s="189">
        <f t="shared" ca="1" si="913"/>
        <v>0</v>
      </c>
      <c r="F1236" s="189">
        <f t="shared" si="914"/>
        <v>0</v>
      </c>
      <c r="G1236" s="189" cm="1">
        <f t="array" aca="1" ref="G1236" ca="1">OFFSET(G1236,-1,,,)+1</f>
        <v>1231</v>
      </c>
      <c r="H1236" s="189">
        <f t="shared" si="909"/>
        <v>0</v>
      </c>
      <c r="I1236" s="189">
        <f t="shared" si="915"/>
        <v>0</v>
      </c>
      <c r="J1236" s="179">
        <f t="shared" si="916"/>
        <v>0</v>
      </c>
      <c r="K1236" s="173"/>
      <c r="L1236" s="174" t="str" cm="1">
        <f t="array" aca="1" ref="L1236" ca="1">IF($K1236="",OFFSET(L1236,-1,,,),K1236)</f>
        <v>02.18.01.25</v>
      </c>
      <c r="M1236" s="175" t="str" cm="1">
        <f t="array" aca="1" ref="M1236" ca="1">IF(OR($K1236=0,$K1236=""),OFFSET(M1236,-1,,,),O1236)</f>
        <v>MURO DE ARRIMO ATÉ 1,80M - CORTINA</v>
      </c>
      <c r="N1236" s="67" t="s">
        <v>2858</v>
      </c>
      <c r="O1236" s="68" t="s">
        <v>3068</v>
      </c>
      <c r="P1236" s="68"/>
      <c r="Q1236" s="68" t="s">
        <v>3253</v>
      </c>
      <c r="R1236" s="69">
        <v>16.649999999999995</v>
      </c>
      <c r="S1236" s="70">
        <v>7.5000000000000009</v>
      </c>
      <c r="T1236" s="70">
        <v>124.87499999999997</v>
      </c>
      <c r="U1236" s="67" t="s">
        <v>728</v>
      </c>
      <c r="V1236" s="71" t="s">
        <v>3065</v>
      </c>
      <c r="W1236" s="171"/>
      <c r="X1236" s="172"/>
      <c r="Y1236" s="176">
        <f t="shared" si="917"/>
        <v>0</v>
      </c>
      <c r="AA1236" s="192"/>
    </row>
    <row r="1237" spans="2:27" hidden="1">
      <c r="B1237" s="189">
        <f t="shared" si="910"/>
        <v>0</v>
      </c>
      <c r="C1237" s="189">
        <f t="shared" ca="1" si="911"/>
        <v>0</v>
      </c>
      <c r="D1237" s="189">
        <f t="shared" si="912"/>
        <v>0</v>
      </c>
      <c r="E1237" s="189">
        <f t="shared" ca="1" si="913"/>
        <v>0</v>
      </c>
      <c r="F1237" s="189">
        <f t="shared" si="914"/>
        <v>0</v>
      </c>
      <c r="G1237" s="189" cm="1">
        <f t="array" aca="1" ref="G1237" ca="1">OFFSET(G1237,-1,,,)+1</f>
        <v>1232</v>
      </c>
      <c r="H1237" s="189">
        <f t="shared" si="909"/>
        <v>0</v>
      </c>
      <c r="I1237" s="189">
        <f t="shared" si="915"/>
        <v>0</v>
      </c>
      <c r="J1237" s="179">
        <f t="shared" si="916"/>
        <v>0</v>
      </c>
      <c r="K1237" s="173"/>
      <c r="L1237" s="174" t="str" cm="1">
        <f t="array" aca="1" ref="L1237" ca="1">IF($K1237="",OFFSET(L1237,-1,,,),K1237)</f>
        <v>02.18.01.25</v>
      </c>
      <c r="M1237" s="175" t="str" cm="1">
        <f t="array" aca="1" ref="M1237" ca="1">IF(OR($K1237=0,$K1237=""),OFFSET(M1237,-1,,,),O1237)</f>
        <v>MURO DE ARRIMO ATÉ 1,80M - CORTINA</v>
      </c>
      <c r="N1237" s="67" t="s">
        <v>230</v>
      </c>
      <c r="O1237" s="68" t="s">
        <v>231</v>
      </c>
      <c r="P1237" s="68"/>
      <c r="Q1237" s="68" t="s">
        <v>3261</v>
      </c>
      <c r="R1237" s="69">
        <v>24.974999999999994</v>
      </c>
      <c r="S1237" s="70">
        <v>22.310000000000002</v>
      </c>
      <c r="T1237" s="70">
        <v>557.19224999999994</v>
      </c>
      <c r="U1237" s="67" t="s">
        <v>728</v>
      </c>
      <c r="V1237" s="71" t="s">
        <v>3065</v>
      </c>
      <c r="W1237" s="171"/>
      <c r="X1237" s="172"/>
      <c r="Y1237" s="176">
        <f t="shared" si="917"/>
        <v>0</v>
      </c>
      <c r="AA1237" s="192"/>
    </row>
    <row r="1238" spans="2:27" hidden="1">
      <c r="B1238" s="189">
        <f t="shared" si="910"/>
        <v>0</v>
      </c>
      <c r="C1238" s="189">
        <f t="shared" ca="1" si="911"/>
        <v>0</v>
      </c>
      <c r="D1238" s="189">
        <f t="shared" si="912"/>
        <v>0</v>
      </c>
      <c r="E1238" s="189">
        <f t="shared" ca="1" si="913"/>
        <v>0</v>
      </c>
      <c r="F1238" s="189">
        <f t="shared" si="914"/>
        <v>0</v>
      </c>
      <c r="G1238" s="189" cm="1">
        <f t="array" aca="1" ref="G1238" ca="1">OFFSET(G1238,-1,,,)+1</f>
        <v>1233</v>
      </c>
      <c r="H1238" s="189">
        <f t="shared" si="909"/>
        <v>0</v>
      </c>
      <c r="I1238" s="189">
        <f t="shared" si="915"/>
        <v>0</v>
      </c>
      <c r="J1238" s="179">
        <f t="shared" si="916"/>
        <v>0</v>
      </c>
      <c r="K1238" s="173"/>
      <c r="L1238" s="174" t="str" cm="1">
        <f t="array" aca="1" ref="L1238" ca="1">IF($K1238="",OFFSET(L1238,-1,,,),K1238)</f>
        <v>02.18.01.25</v>
      </c>
      <c r="M1238" s="175" t="str" cm="1">
        <f t="array" aca="1" ref="M1238" ca="1">IF(OR($K1238=0,$K1238=""),OFFSET(M1238,-1,,,),O1238)</f>
        <v>MURO DE ARRIMO ATÉ 1,80M - CORTINA</v>
      </c>
      <c r="N1238" s="67" t="s">
        <v>232</v>
      </c>
      <c r="O1238" s="68" t="s">
        <v>233</v>
      </c>
      <c r="P1238" s="68"/>
      <c r="Q1238" s="68" t="s">
        <v>3261</v>
      </c>
      <c r="R1238" s="69">
        <v>24.975000000000001</v>
      </c>
      <c r="S1238" s="70">
        <v>0.97000000000000008</v>
      </c>
      <c r="T1238" s="70">
        <v>24.225750000000005</v>
      </c>
      <c r="U1238" s="67" t="s">
        <v>728</v>
      </c>
      <c r="V1238" s="71" t="s">
        <v>3065</v>
      </c>
      <c r="W1238" s="171"/>
      <c r="X1238" s="172"/>
      <c r="Y1238" s="176">
        <f t="shared" si="917"/>
        <v>0</v>
      </c>
      <c r="AA1238" s="192"/>
    </row>
    <row r="1239" spans="2:27" hidden="1">
      <c r="B1239" s="189">
        <f t="shared" si="910"/>
        <v>0</v>
      </c>
      <c r="C1239" s="189">
        <f t="shared" ca="1" si="911"/>
        <v>0</v>
      </c>
      <c r="D1239" s="189">
        <f t="shared" si="912"/>
        <v>0</v>
      </c>
      <c r="E1239" s="189">
        <f t="shared" ca="1" si="913"/>
        <v>0</v>
      </c>
      <c r="F1239" s="189">
        <f t="shared" si="914"/>
        <v>0</v>
      </c>
      <c r="G1239" s="189" cm="1">
        <f t="array" aca="1" ref="G1239" ca="1">OFFSET(G1239,-1,,,)+1</f>
        <v>1234</v>
      </c>
      <c r="H1239" s="189">
        <f t="shared" si="909"/>
        <v>0</v>
      </c>
      <c r="I1239" s="189">
        <f t="shared" si="915"/>
        <v>0</v>
      </c>
      <c r="J1239" s="179">
        <f t="shared" si="916"/>
        <v>0</v>
      </c>
      <c r="K1239" s="173"/>
      <c r="L1239" s="174" t="str" cm="1">
        <f t="array" aca="1" ref="L1239" ca="1">IF($K1239="",OFFSET(L1239,-1,,,),K1239)</f>
        <v>02.18.01.25</v>
      </c>
      <c r="M1239" s="175" t="str" cm="1">
        <f t="array" aca="1" ref="M1239" ca="1">IF(OR($K1239=0,$K1239=""),OFFSET(M1239,-1,,,),O1239)</f>
        <v>MURO DE ARRIMO ATÉ 1,80M - CORTINA</v>
      </c>
      <c r="N1239" s="67" t="s">
        <v>234</v>
      </c>
      <c r="O1239" s="68" t="s">
        <v>235</v>
      </c>
      <c r="P1239" s="68"/>
      <c r="Q1239" s="68" t="s">
        <v>3261</v>
      </c>
      <c r="R1239" s="69">
        <v>24.975000000000001</v>
      </c>
      <c r="S1239" s="70">
        <v>1.7800000000000002</v>
      </c>
      <c r="T1239" s="70">
        <v>44.455500000000008</v>
      </c>
      <c r="U1239" s="67" t="s">
        <v>728</v>
      </c>
      <c r="V1239" s="71" t="s">
        <v>3065</v>
      </c>
      <c r="W1239" s="171"/>
      <c r="X1239" s="172"/>
      <c r="Y1239" s="176">
        <f t="shared" si="917"/>
        <v>0</v>
      </c>
      <c r="AA1239" s="192"/>
    </row>
    <row r="1240" spans="2:27" hidden="1">
      <c r="B1240" s="189">
        <f t="shared" si="910"/>
        <v>0</v>
      </c>
      <c r="C1240" s="189">
        <f t="shared" ca="1" si="911"/>
        <v>0</v>
      </c>
      <c r="D1240" s="189">
        <f t="shared" si="912"/>
        <v>0</v>
      </c>
      <c r="E1240" s="189">
        <f t="shared" ca="1" si="913"/>
        <v>0</v>
      </c>
      <c r="F1240" s="189">
        <f t="shared" si="914"/>
        <v>0</v>
      </c>
      <c r="G1240" s="189" cm="1">
        <f t="array" aca="1" ref="G1240" ca="1">OFFSET(G1240,-1,,,)+1</f>
        <v>1235</v>
      </c>
      <c r="H1240" s="189">
        <f t="shared" si="909"/>
        <v>0</v>
      </c>
      <c r="I1240" s="189">
        <f t="shared" si="915"/>
        <v>0</v>
      </c>
      <c r="J1240" s="179">
        <f t="shared" si="916"/>
        <v>0</v>
      </c>
      <c r="K1240" s="173"/>
      <c r="L1240" s="174" t="str" cm="1">
        <f t="array" aca="1" ref="L1240" ca="1">IF($K1240="",OFFSET(L1240,-1,,,),K1240)</f>
        <v>02.18.01.25</v>
      </c>
      <c r="M1240" s="175" t="str" cm="1">
        <f t="array" aca="1" ref="M1240" ca="1">IF(OR($K1240=0,$K1240=""),OFFSET(M1240,-1,,,),O1240)</f>
        <v>MURO DE ARRIMO ATÉ 1,80M - CORTINA</v>
      </c>
      <c r="N1240" s="67" t="s">
        <v>2863</v>
      </c>
      <c r="O1240" s="68" t="s">
        <v>3073</v>
      </c>
      <c r="P1240" s="68"/>
      <c r="Q1240" s="68" t="s">
        <v>3258</v>
      </c>
      <c r="R1240" s="69"/>
      <c r="S1240" s="70"/>
      <c r="T1240" s="70">
        <v>0</v>
      </c>
      <c r="U1240" s="67" t="s">
        <v>728</v>
      </c>
      <c r="V1240" s="71" t="s">
        <v>3065</v>
      </c>
      <c r="W1240" s="171"/>
      <c r="X1240" s="172"/>
      <c r="Y1240" s="176">
        <f t="shared" si="917"/>
        <v>0</v>
      </c>
      <c r="AA1240" s="192"/>
    </row>
    <row r="1241" spans="2:27" hidden="1">
      <c r="B1241" s="189">
        <f t="shared" si="910"/>
        <v>0</v>
      </c>
      <c r="C1241" s="189">
        <f t="shared" ca="1" si="911"/>
        <v>0</v>
      </c>
      <c r="D1241" s="189">
        <f t="shared" si="912"/>
        <v>0</v>
      </c>
      <c r="E1241" s="189">
        <f t="shared" ca="1" si="913"/>
        <v>0</v>
      </c>
      <c r="F1241" s="189">
        <f t="shared" si="914"/>
        <v>0</v>
      </c>
      <c r="G1241" s="189" cm="1">
        <f t="array" aca="1" ref="G1241" ca="1">OFFSET(G1241,-1,,,)+1</f>
        <v>1236</v>
      </c>
      <c r="H1241" s="189">
        <f t="shared" si="909"/>
        <v>0</v>
      </c>
      <c r="I1241" s="189">
        <f t="shared" si="915"/>
        <v>0</v>
      </c>
      <c r="J1241" s="179">
        <f t="shared" si="916"/>
        <v>0</v>
      </c>
      <c r="K1241" s="173"/>
      <c r="L1241" s="174" t="str" cm="1">
        <f t="array" aca="1" ref="L1241" ca="1">IF($K1241="",OFFSET(L1241,-1,,,),K1241)</f>
        <v>02.18.01.25</v>
      </c>
      <c r="M1241" s="175" t="str" cm="1">
        <f t="array" aca="1" ref="M1241" ca="1">IF(OR($K1241=0,$K1241=""),OFFSET(M1241,-1,,,),O1241)</f>
        <v>MURO DE ARRIMO ATÉ 1,80M - CORTINA</v>
      </c>
      <c r="N1241" s="67" t="s">
        <v>359</v>
      </c>
      <c r="O1241" s="68" t="s">
        <v>360</v>
      </c>
      <c r="P1241" s="68"/>
      <c r="Q1241" s="68" t="s">
        <v>3258</v>
      </c>
      <c r="R1241" s="69">
        <v>16.649999999999999</v>
      </c>
      <c r="S1241" s="70">
        <v>4.8</v>
      </c>
      <c r="T1241" s="70">
        <v>79.919999999999987</v>
      </c>
      <c r="U1241" s="67" t="s">
        <v>728</v>
      </c>
      <c r="V1241" s="71" t="s">
        <v>3065</v>
      </c>
      <c r="W1241" s="171"/>
      <c r="X1241" s="172"/>
      <c r="Y1241" s="176">
        <f t="shared" si="917"/>
        <v>0</v>
      </c>
      <c r="AA1241" s="192"/>
    </row>
    <row r="1242" spans="2:27" hidden="1">
      <c r="B1242" s="189">
        <f t="shared" si="910"/>
        <v>0</v>
      </c>
      <c r="C1242" s="189">
        <f t="shared" ca="1" si="911"/>
        <v>0</v>
      </c>
      <c r="D1242" s="189">
        <f t="shared" si="912"/>
        <v>0</v>
      </c>
      <c r="E1242" s="189">
        <f t="shared" ca="1" si="913"/>
        <v>0</v>
      </c>
      <c r="F1242" s="189">
        <f t="shared" si="914"/>
        <v>0</v>
      </c>
      <c r="G1242" s="189" cm="1">
        <f t="array" aca="1" ref="G1242" ca="1">OFFSET(G1242,-1,,,)+1</f>
        <v>1237</v>
      </c>
      <c r="H1242" s="189">
        <f t="shared" si="909"/>
        <v>0</v>
      </c>
      <c r="I1242" s="189">
        <f t="shared" si="915"/>
        <v>0</v>
      </c>
      <c r="J1242" s="179">
        <f t="shared" si="916"/>
        <v>0</v>
      </c>
      <c r="K1242" s="173"/>
      <c r="L1242" s="174" t="str" cm="1">
        <f t="array" aca="1" ref="L1242" ca="1">IF($K1242="",OFFSET(L1242,-1,,,),K1242)</f>
        <v>02.18.01.25</v>
      </c>
      <c r="M1242" s="175" t="str" cm="1">
        <f t="array" aca="1" ref="M1242" ca="1">IF(OR($K1242=0,$K1242=""),OFFSET(M1242,-1,,,),O1242)</f>
        <v>MURO DE ARRIMO ATÉ 1,80M - CORTINA</v>
      </c>
      <c r="N1242" s="67" t="s">
        <v>462</v>
      </c>
      <c r="O1242" s="68" t="s">
        <v>463</v>
      </c>
      <c r="P1242" s="68"/>
      <c r="Q1242" s="68" t="s">
        <v>3255</v>
      </c>
      <c r="R1242" s="69">
        <v>266.39999999999998</v>
      </c>
      <c r="S1242" s="70">
        <v>2.5500000000000003</v>
      </c>
      <c r="T1242" s="70">
        <v>679.32</v>
      </c>
      <c r="U1242" s="67" t="s">
        <v>728</v>
      </c>
      <c r="V1242" s="71" t="s">
        <v>3065</v>
      </c>
      <c r="W1242" s="171"/>
      <c r="X1242" s="172"/>
      <c r="Y1242" s="176">
        <f t="shared" si="917"/>
        <v>0</v>
      </c>
      <c r="AA1242" s="192"/>
    </row>
    <row r="1243" spans="2:27" hidden="1">
      <c r="B1243" s="189">
        <f t="shared" si="910"/>
        <v>0</v>
      </c>
      <c r="C1243" s="189">
        <f t="shared" ca="1" si="911"/>
        <v>0</v>
      </c>
      <c r="D1243" s="189">
        <f t="shared" si="912"/>
        <v>0</v>
      </c>
      <c r="E1243" s="189">
        <f t="shared" ca="1" si="913"/>
        <v>0</v>
      </c>
      <c r="F1243" s="189">
        <f t="shared" si="914"/>
        <v>0</v>
      </c>
      <c r="G1243" s="189" cm="1">
        <f t="array" aca="1" ref="G1243" ca="1">OFFSET(G1243,-1,,,)+1</f>
        <v>1238</v>
      </c>
      <c r="H1243" s="189">
        <f t="shared" si="909"/>
        <v>0</v>
      </c>
      <c r="I1243" s="189">
        <f t="shared" si="915"/>
        <v>0</v>
      </c>
      <c r="J1243" s="179">
        <f t="shared" si="916"/>
        <v>0</v>
      </c>
      <c r="K1243" s="173"/>
      <c r="L1243" s="174" t="str" cm="1">
        <f t="array" aca="1" ref="L1243" ca="1">IF($K1243="",OFFSET(L1243,-1,,,),K1243)</f>
        <v>02.18.01.25</v>
      </c>
      <c r="M1243" s="175" t="str" cm="1">
        <f t="array" aca="1" ref="M1243" ca="1">IF(OR($K1243=0,$K1243=""),OFFSET(M1243,-1,,,),O1243)</f>
        <v>MURO DE ARRIMO ATÉ 1,80M - CORTINA</v>
      </c>
      <c r="N1243" s="67" t="s">
        <v>362</v>
      </c>
      <c r="O1243" s="68" t="s">
        <v>363</v>
      </c>
      <c r="P1243" s="68"/>
      <c r="Q1243" s="68" t="s">
        <v>3258</v>
      </c>
      <c r="R1243" s="69">
        <v>16.649999999999999</v>
      </c>
      <c r="S1243" s="70">
        <v>30</v>
      </c>
      <c r="T1243" s="70">
        <v>499.49999999999994</v>
      </c>
      <c r="U1243" s="67" t="s">
        <v>728</v>
      </c>
      <c r="V1243" s="71" t="s">
        <v>3065</v>
      </c>
      <c r="W1243" s="171"/>
      <c r="X1243" s="172"/>
      <c r="Y1243" s="176">
        <f t="shared" si="917"/>
        <v>0</v>
      </c>
      <c r="AA1243" s="192"/>
    </row>
    <row r="1244" spans="2:27" hidden="1">
      <c r="B1244" s="189">
        <f t="shared" si="910"/>
        <v>0</v>
      </c>
      <c r="C1244" s="189">
        <f t="shared" ca="1" si="911"/>
        <v>0</v>
      </c>
      <c r="D1244" s="189">
        <f t="shared" si="912"/>
        <v>0</v>
      </c>
      <c r="E1244" s="189">
        <f t="shared" ca="1" si="913"/>
        <v>0</v>
      </c>
      <c r="F1244" s="189">
        <f t="shared" si="914"/>
        <v>0</v>
      </c>
      <c r="G1244" s="189" cm="1">
        <f t="array" aca="1" ref="G1244" ca="1">OFFSET(G1244,-1,,,)+1</f>
        <v>1239</v>
      </c>
      <c r="H1244" s="189">
        <f t="shared" si="909"/>
        <v>0</v>
      </c>
      <c r="I1244" s="189">
        <f t="shared" si="915"/>
        <v>0</v>
      </c>
      <c r="J1244" s="179">
        <f t="shared" si="916"/>
        <v>0</v>
      </c>
      <c r="K1244" s="173"/>
      <c r="L1244" s="174" t="str" cm="1">
        <f t="array" aca="1" ref="L1244" ca="1">IF($K1244="",OFFSET(L1244,-1,,,),K1244)</f>
        <v>02.18.01.25</v>
      </c>
      <c r="M1244" s="175" t="str" cm="1">
        <f t="array" aca="1" ref="M1244" ca="1">IF(OR($K1244=0,$K1244=""),OFFSET(M1244,-1,,,),O1244)</f>
        <v>MURO DE ARRIMO ATÉ 1,80M - CORTINA</v>
      </c>
      <c r="N1244" s="67" t="s">
        <v>330</v>
      </c>
      <c r="O1244" s="68" t="s">
        <v>3074</v>
      </c>
      <c r="P1244" s="68"/>
      <c r="Q1244" s="68" t="s">
        <v>3256</v>
      </c>
      <c r="R1244" s="69"/>
      <c r="S1244" s="70"/>
      <c r="T1244" s="70">
        <v>0</v>
      </c>
      <c r="U1244" s="67" t="s">
        <v>728</v>
      </c>
      <c r="V1244" s="71" t="s">
        <v>3065</v>
      </c>
      <c r="W1244" s="171"/>
      <c r="X1244" s="172"/>
      <c r="Y1244" s="176">
        <f t="shared" si="917"/>
        <v>0</v>
      </c>
      <c r="AA1244" s="192"/>
    </row>
    <row r="1245" spans="2:27" hidden="1">
      <c r="B1245" s="189">
        <f t="shared" si="910"/>
        <v>0</v>
      </c>
      <c r="C1245" s="189">
        <f t="shared" ca="1" si="911"/>
        <v>0</v>
      </c>
      <c r="D1245" s="189">
        <f t="shared" si="912"/>
        <v>0</v>
      </c>
      <c r="E1245" s="189">
        <f t="shared" ca="1" si="913"/>
        <v>0</v>
      </c>
      <c r="F1245" s="189">
        <f t="shared" si="914"/>
        <v>0</v>
      </c>
      <c r="G1245" s="189" cm="1">
        <f t="array" aca="1" ref="G1245" ca="1">OFFSET(G1245,-1,,,)+1</f>
        <v>1240</v>
      </c>
      <c r="H1245" s="189">
        <f t="shared" si="909"/>
        <v>0</v>
      </c>
      <c r="I1245" s="189">
        <f t="shared" si="915"/>
        <v>0</v>
      </c>
      <c r="J1245" s="179">
        <f t="shared" si="916"/>
        <v>0</v>
      </c>
      <c r="K1245" s="173"/>
      <c r="L1245" s="174" t="str" cm="1">
        <f t="array" aca="1" ref="L1245" ca="1">IF($K1245="",OFFSET(L1245,-1,,,),K1245)</f>
        <v>02.18.01.25</v>
      </c>
      <c r="M1245" s="175" t="str" cm="1">
        <f t="array" aca="1" ref="M1245" ca="1">IF(OR($K1245=0,$K1245=""),OFFSET(M1245,-1,,,),O1245)</f>
        <v>MURO DE ARRIMO ATÉ 1,80M - CORTINA</v>
      </c>
      <c r="N1245" s="67" t="s">
        <v>300</v>
      </c>
      <c r="O1245" s="68" t="s">
        <v>301</v>
      </c>
      <c r="P1245" s="68"/>
      <c r="Q1245" s="68" t="s">
        <v>3256</v>
      </c>
      <c r="R1245" s="69">
        <v>3.8461500000000002</v>
      </c>
      <c r="S1245" s="70">
        <v>55.000000000000007</v>
      </c>
      <c r="T1245" s="70">
        <v>211.53825000000003</v>
      </c>
      <c r="U1245" s="67" t="s">
        <v>728</v>
      </c>
      <c r="V1245" s="71" t="s">
        <v>3065</v>
      </c>
      <c r="W1245" s="171"/>
      <c r="X1245" s="172"/>
      <c r="Y1245" s="176">
        <f t="shared" si="917"/>
        <v>0</v>
      </c>
      <c r="AA1245" s="192"/>
    </row>
    <row r="1246" spans="2:27" hidden="1">
      <c r="B1246" s="189">
        <f t="shared" si="910"/>
        <v>0</v>
      </c>
      <c r="C1246" s="189">
        <f t="shared" ca="1" si="911"/>
        <v>0</v>
      </c>
      <c r="D1246" s="189">
        <f t="shared" si="912"/>
        <v>0</v>
      </c>
      <c r="E1246" s="189">
        <f t="shared" ca="1" si="913"/>
        <v>0</v>
      </c>
      <c r="F1246" s="189">
        <f t="shared" si="914"/>
        <v>0</v>
      </c>
      <c r="G1246" s="189" cm="1">
        <f t="array" aca="1" ref="G1246" ca="1">OFFSET(G1246,-1,,,)+1</f>
        <v>1241</v>
      </c>
      <c r="H1246" s="189">
        <f t="shared" si="909"/>
        <v>0</v>
      </c>
      <c r="I1246" s="189">
        <f t="shared" si="915"/>
        <v>0</v>
      </c>
      <c r="J1246" s="179">
        <f t="shared" si="916"/>
        <v>0</v>
      </c>
      <c r="K1246" s="173"/>
      <c r="L1246" s="174" t="str" cm="1">
        <f t="array" aca="1" ref="L1246" ca="1">IF($K1246="",OFFSET(L1246,-1,,,),K1246)</f>
        <v>02.18.01.25</v>
      </c>
      <c r="M1246" s="175" t="str" cm="1">
        <f t="array" aca="1" ref="M1246" ca="1">IF(OR($K1246=0,$K1246=""),OFFSET(M1246,-1,,,),O1246)</f>
        <v>MURO DE ARRIMO ATÉ 1,80M - CORTINA</v>
      </c>
      <c r="N1246" s="67" t="s">
        <v>3928</v>
      </c>
      <c r="O1246" s="68" t="s">
        <v>4451</v>
      </c>
      <c r="P1246" s="68"/>
      <c r="Q1246" s="68" t="s">
        <v>3253</v>
      </c>
      <c r="R1246" s="69"/>
      <c r="S1246" s="70"/>
      <c r="T1246" s="70">
        <v>0</v>
      </c>
      <c r="U1246" s="67" t="s">
        <v>728</v>
      </c>
      <c r="V1246" s="71" t="s">
        <v>3065</v>
      </c>
      <c r="W1246" s="171"/>
      <c r="X1246" s="172"/>
      <c r="Y1246" s="176">
        <f t="shared" si="917"/>
        <v>0</v>
      </c>
      <c r="AA1246" s="192"/>
    </row>
    <row r="1247" spans="2:27" hidden="1">
      <c r="B1247" s="189">
        <f t="shared" si="910"/>
        <v>0</v>
      </c>
      <c r="C1247" s="189">
        <f t="shared" ca="1" si="911"/>
        <v>0</v>
      </c>
      <c r="D1247" s="189">
        <f t="shared" si="912"/>
        <v>0</v>
      </c>
      <c r="E1247" s="189">
        <f t="shared" ca="1" si="913"/>
        <v>0</v>
      </c>
      <c r="F1247" s="189">
        <f t="shared" si="914"/>
        <v>0</v>
      </c>
      <c r="G1247" s="189" cm="1">
        <f t="array" aca="1" ref="G1247" ca="1">OFFSET(G1247,-1,,,)+1</f>
        <v>1242</v>
      </c>
      <c r="H1247" s="189">
        <f t="shared" si="909"/>
        <v>0</v>
      </c>
      <c r="I1247" s="189">
        <f t="shared" si="915"/>
        <v>0</v>
      </c>
      <c r="J1247" s="179">
        <f t="shared" si="916"/>
        <v>0</v>
      </c>
      <c r="K1247" s="173"/>
      <c r="L1247" s="174" t="str" cm="1">
        <f t="array" aca="1" ref="L1247" ca="1">IF($K1247="",OFFSET(L1247,-1,,,),K1247)</f>
        <v>02.18.01.25</v>
      </c>
      <c r="M1247" s="175" t="str" cm="1">
        <f t="array" aca="1" ref="M1247" ca="1">IF(OR($K1247=0,$K1247=""),OFFSET(M1247,-1,,,),O1247)</f>
        <v>MURO DE ARRIMO ATÉ 1,80M - CORTINA</v>
      </c>
      <c r="N1247" s="67" t="s">
        <v>3929</v>
      </c>
      <c r="O1247" s="68" t="s">
        <v>4452</v>
      </c>
      <c r="P1247" s="68"/>
      <c r="Q1247" s="68" t="s">
        <v>3260</v>
      </c>
      <c r="R1247" s="69">
        <v>9.25</v>
      </c>
      <c r="S1247" s="70">
        <v>13.701000000000001</v>
      </c>
      <c r="T1247" s="70">
        <v>126.73425</v>
      </c>
      <c r="U1247" s="67" t="s">
        <v>728</v>
      </c>
      <c r="V1247" s="71" t="s">
        <v>3065</v>
      </c>
      <c r="W1247" s="171"/>
      <c r="X1247" s="172"/>
      <c r="Y1247" s="176">
        <f t="shared" si="917"/>
        <v>0</v>
      </c>
      <c r="AA1247" s="192"/>
    </row>
    <row r="1248" spans="2:27" hidden="1">
      <c r="B1248" s="189">
        <f t="shared" si="910"/>
        <v>0</v>
      </c>
      <c r="C1248" s="189">
        <f t="shared" ca="1" si="911"/>
        <v>0</v>
      </c>
      <c r="D1248" s="189">
        <f t="shared" si="912"/>
        <v>0</v>
      </c>
      <c r="E1248" s="189">
        <f t="shared" ca="1" si="913"/>
        <v>0</v>
      </c>
      <c r="F1248" s="189">
        <f t="shared" si="914"/>
        <v>0</v>
      </c>
      <c r="G1248" s="189" cm="1">
        <f t="array" aca="1" ref="G1248" ca="1">OFFSET(G1248,-1,,,)+1</f>
        <v>1243</v>
      </c>
      <c r="H1248" s="189">
        <f t="shared" si="909"/>
        <v>0</v>
      </c>
      <c r="I1248" s="189">
        <f t="shared" si="915"/>
        <v>0</v>
      </c>
      <c r="J1248" s="179">
        <f t="shared" si="916"/>
        <v>0</v>
      </c>
      <c r="K1248" s="173"/>
      <c r="L1248" s="174" t="str" cm="1">
        <f t="array" aca="1" ref="L1248" ca="1">IF($K1248="",OFFSET(L1248,-1,,,),K1248)</f>
        <v>02.18.01.25</v>
      </c>
      <c r="M1248" s="175" t="str" cm="1">
        <f t="array" aca="1" ref="M1248" ca="1">IF(OR($K1248=0,$K1248=""),OFFSET(M1248,-1,,,),O1248)</f>
        <v>MURO DE ARRIMO ATÉ 1,80M - CORTINA</v>
      </c>
      <c r="N1248" s="67" t="s">
        <v>2861</v>
      </c>
      <c r="O1248" s="68" t="s">
        <v>3071</v>
      </c>
      <c r="P1248" s="68"/>
      <c r="Q1248" s="68" t="s">
        <v>3253</v>
      </c>
      <c r="R1248" s="69">
        <v>9.25</v>
      </c>
      <c r="S1248" s="70">
        <v>150</v>
      </c>
      <c r="T1248" s="70">
        <v>1387.5</v>
      </c>
      <c r="U1248" s="67" t="s">
        <v>728</v>
      </c>
      <c r="V1248" s="71" t="s">
        <v>3065</v>
      </c>
      <c r="W1248" s="171"/>
      <c r="X1248" s="172"/>
      <c r="Y1248" s="176">
        <f t="shared" si="917"/>
        <v>0</v>
      </c>
      <c r="AA1248" s="192"/>
    </row>
    <row r="1249" spans="2:27">
      <c r="B1249" s="189">
        <f t="shared" si="910"/>
        <v>0</v>
      </c>
      <c r="C1249" s="189">
        <f t="shared" ca="1" si="911"/>
        <v>0</v>
      </c>
      <c r="D1249" s="189">
        <f t="shared" si="912"/>
        <v>0</v>
      </c>
      <c r="E1249" s="189">
        <f t="shared" ca="1" si="913"/>
        <v>0</v>
      </c>
      <c r="F1249" s="189">
        <f t="shared" si="914"/>
        <v>0</v>
      </c>
      <c r="G1249" s="189" cm="1">
        <f t="array" aca="1" ref="G1249" ca="1">OFFSET(G1249,-1,,,)+1</f>
        <v>1244</v>
      </c>
      <c r="H1249" s="189">
        <f t="shared" si="909"/>
        <v>0</v>
      </c>
      <c r="I1249" s="189">
        <f t="shared" si="915"/>
        <v>0</v>
      </c>
      <c r="J1249" s="179">
        <f t="shared" si="916"/>
        <v>0</v>
      </c>
      <c r="K1249" s="173" t="s">
        <v>3376</v>
      </c>
      <c r="L1249" s="174" t="str" cm="1">
        <f t="array" aca="1" ref="L1249" ca="1">IF($K1249="",OFFSET(L1249,-1,,,),K1249)</f>
        <v>02.18.01.26</v>
      </c>
      <c r="M1249" s="175" t="str" cm="1">
        <f t="array" aca="1" ref="M1249" ca="1">IF(OR($K1249=0,$K1249=""),OFFSET(M1249,-1,,,),O1249)</f>
        <v>MURO DE ARRIMO ATÉ 2,00M - CORTINA</v>
      </c>
      <c r="N1249" s="67" t="s">
        <v>3937</v>
      </c>
      <c r="O1249" s="68" t="s">
        <v>4462</v>
      </c>
      <c r="P1249" s="68"/>
      <c r="Q1249" s="68" t="s">
        <v>3253</v>
      </c>
      <c r="R1249" s="69">
        <v>3</v>
      </c>
      <c r="S1249" s="70">
        <v>1710.0516</v>
      </c>
      <c r="T1249" s="70">
        <v>5130.1548000000003</v>
      </c>
      <c r="U1249" s="67"/>
      <c r="V1249" s="71"/>
      <c r="W1249" s="171"/>
      <c r="X1249" s="172"/>
      <c r="Y1249" s="176">
        <f t="shared" si="917"/>
        <v>0</v>
      </c>
      <c r="AA1249" s="192"/>
    </row>
    <row r="1250" spans="2:27" hidden="1">
      <c r="B1250" s="189">
        <f t="shared" si="910"/>
        <v>0</v>
      </c>
      <c r="C1250" s="189">
        <f t="shared" ca="1" si="911"/>
        <v>0</v>
      </c>
      <c r="D1250" s="189">
        <f t="shared" si="912"/>
        <v>0</v>
      </c>
      <c r="E1250" s="189">
        <f t="shared" ca="1" si="913"/>
        <v>0</v>
      </c>
      <c r="F1250" s="189">
        <f t="shared" si="914"/>
        <v>0</v>
      </c>
      <c r="G1250" s="189" cm="1">
        <f t="array" aca="1" ref="G1250" ca="1">OFFSET(G1250,-1,,,)+1</f>
        <v>1245</v>
      </c>
      <c r="H1250" s="189">
        <f t="shared" si="909"/>
        <v>0</v>
      </c>
      <c r="I1250" s="189">
        <f t="shared" si="915"/>
        <v>0</v>
      </c>
      <c r="J1250" s="179">
        <f t="shared" si="916"/>
        <v>0</v>
      </c>
      <c r="K1250" s="173"/>
      <c r="L1250" s="174" t="str" cm="1">
        <f t="array" aca="1" ref="L1250" ca="1">IF($K1250="",OFFSET(L1250,-1,,,),K1250)</f>
        <v>02.18.01.26</v>
      </c>
      <c r="M1250" s="175" t="str" cm="1">
        <f t="array" aca="1" ref="M1250" ca="1">IF(OR($K1250=0,$K1250=""),OFFSET(M1250,-1,,,),O1250)</f>
        <v>MURO DE ARRIMO ATÉ 2,00M - CORTINA</v>
      </c>
      <c r="N1250" s="67" t="s">
        <v>454</v>
      </c>
      <c r="O1250" s="68" t="s">
        <v>4458</v>
      </c>
      <c r="P1250" s="68"/>
      <c r="Q1250" s="68" t="s">
        <v>3255</v>
      </c>
      <c r="R1250" s="69"/>
      <c r="S1250" s="70"/>
      <c r="T1250" s="70">
        <v>0</v>
      </c>
      <c r="U1250" s="67" t="s">
        <v>728</v>
      </c>
      <c r="V1250" s="71" t="s">
        <v>3065</v>
      </c>
      <c r="W1250" s="171"/>
      <c r="X1250" s="172"/>
      <c r="Y1250" s="176">
        <f t="shared" si="917"/>
        <v>0</v>
      </c>
      <c r="AA1250" s="192"/>
    </row>
    <row r="1251" spans="2:27" hidden="1">
      <c r="B1251" s="189">
        <f t="shared" si="910"/>
        <v>0</v>
      </c>
      <c r="C1251" s="189">
        <f t="shared" ca="1" si="911"/>
        <v>0</v>
      </c>
      <c r="D1251" s="189">
        <f t="shared" si="912"/>
        <v>0</v>
      </c>
      <c r="E1251" s="189">
        <f t="shared" ca="1" si="913"/>
        <v>0</v>
      </c>
      <c r="F1251" s="189">
        <f t="shared" si="914"/>
        <v>0</v>
      </c>
      <c r="G1251" s="189" cm="1">
        <f t="array" aca="1" ref="G1251" ca="1">OFFSET(G1251,-1,,,)+1</f>
        <v>1246</v>
      </c>
      <c r="H1251" s="189">
        <f t="shared" si="909"/>
        <v>0</v>
      </c>
      <c r="I1251" s="189">
        <f t="shared" si="915"/>
        <v>0</v>
      </c>
      <c r="J1251" s="179">
        <f t="shared" si="916"/>
        <v>0</v>
      </c>
      <c r="K1251" s="173"/>
      <c r="L1251" s="174" t="str" cm="1">
        <f t="array" aca="1" ref="L1251" ca="1">IF($K1251="",OFFSET(L1251,-1,,,),K1251)</f>
        <v>02.18.01.26</v>
      </c>
      <c r="M1251" s="175" t="str" cm="1">
        <f t="array" aca="1" ref="M1251" ca="1">IF(OR($K1251=0,$K1251=""),OFFSET(M1251,-1,,,),O1251)</f>
        <v>MURO DE ARRIMO ATÉ 2,00M - CORTINA</v>
      </c>
      <c r="N1251" s="67" t="s">
        <v>306</v>
      </c>
      <c r="O1251" s="68" t="s">
        <v>307</v>
      </c>
      <c r="P1251" s="68"/>
      <c r="Q1251" s="68" t="s">
        <v>3255</v>
      </c>
      <c r="R1251" s="69">
        <v>1.5840000000000001</v>
      </c>
      <c r="S1251" s="70">
        <v>11.000000000000002</v>
      </c>
      <c r="T1251" s="70">
        <v>17.424000000000003</v>
      </c>
      <c r="U1251" s="67" t="s">
        <v>728</v>
      </c>
      <c r="V1251" s="71" t="s">
        <v>3065</v>
      </c>
      <c r="W1251" s="171"/>
      <c r="X1251" s="172"/>
      <c r="Y1251" s="176">
        <f t="shared" si="917"/>
        <v>0</v>
      </c>
      <c r="AA1251" s="192"/>
    </row>
    <row r="1252" spans="2:27" hidden="1">
      <c r="B1252" s="189">
        <f t="shared" si="910"/>
        <v>0</v>
      </c>
      <c r="C1252" s="189">
        <f t="shared" ca="1" si="911"/>
        <v>0</v>
      </c>
      <c r="D1252" s="189">
        <f t="shared" si="912"/>
        <v>0</v>
      </c>
      <c r="E1252" s="189">
        <f t="shared" ca="1" si="913"/>
        <v>0</v>
      </c>
      <c r="F1252" s="189">
        <f t="shared" si="914"/>
        <v>0</v>
      </c>
      <c r="G1252" s="189" cm="1">
        <f t="array" aca="1" ref="G1252" ca="1">OFFSET(G1252,-1,,,)+1</f>
        <v>1247</v>
      </c>
      <c r="H1252" s="189">
        <f t="shared" si="909"/>
        <v>0</v>
      </c>
      <c r="I1252" s="189">
        <f t="shared" si="915"/>
        <v>0</v>
      </c>
      <c r="J1252" s="179">
        <f t="shared" si="916"/>
        <v>0</v>
      </c>
      <c r="K1252" s="173"/>
      <c r="L1252" s="174" t="str" cm="1">
        <f t="array" aca="1" ref="L1252" ca="1">IF($K1252="",OFFSET(L1252,-1,,,),K1252)</f>
        <v>02.18.01.26</v>
      </c>
      <c r="M1252" s="175" t="str" cm="1">
        <f t="array" aca="1" ref="M1252" ca="1">IF(OR($K1252=0,$K1252=""),OFFSET(M1252,-1,,,),O1252)</f>
        <v>MURO DE ARRIMO ATÉ 2,00M - CORTINA</v>
      </c>
      <c r="N1252" s="67" t="s">
        <v>455</v>
      </c>
      <c r="O1252" s="68" t="s">
        <v>456</v>
      </c>
      <c r="P1252" s="68"/>
      <c r="Q1252" s="68" t="s">
        <v>3255</v>
      </c>
      <c r="R1252" s="69">
        <v>159.98400000000001</v>
      </c>
      <c r="S1252" s="70">
        <v>5.5000000000000009</v>
      </c>
      <c r="T1252" s="70">
        <v>879.91200000000015</v>
      </c>
      <c r="U1252" s="67" t="s">
        <v>728</v>
      </c>
      <c r="V1252" s="71" t="s">
        <v>3065</v>
      </c>
      <c r="W1252" s="171"/>
      <c r="X1252" s="172"/>
      <c r="Y1252" s="176">
        <f t="shared" si="917"/>
        <v>0</v>
      </c>
      <c r="AA1252" s="192"/>
    </row>
    <row r="1253" spans="2:27" hidden="1">
      <c r="B1253" s="189">
        <f t="shared" si="910"/>
        <v>0</v>
      </c>
      <c r="C1253" s="189">
        <f t="shared" ca="1" si="911"/>
        <v>0</v>
      </c>
      <c r="D1253" s="189">
        <f t="shared" si="912"/>
        <v>0</v>
      </c>
      <c r="E1253" s="189">
        <f t="shared" ca="1" si="913"/>
        <v>0</v>
      </c>
      <c r="F1253" s="189">
        <f t="shared" si="914"/>
        <v>0</v>
      </c>
      <c r="G1253" s="189" cm="1">
        <f t="array" aca="1" ref="G1253" ca="1">OFFSET(G1253,-1,,,)+1</f>
        <v>1248</v>
      </c>
      <c r="H1253" s="189">
        <f t="shared" si="909"/>
        <v>0</v>
      </c>
      <c r="I1253" s="189">
        <f t="shared" si="915"/>
        <v>0</v>
      </c>
      <c r="J1253" s="179">
        <f t="shared" si="916"/>
        <v>0</v>
      </c>
      <c r="K1253" s="173"/>
      <c r="L1253" s="174" t="str" cm="1">
        <f t="array" aca="1" ref="L1253" ca="1">IF($K1253="",OFFSET(L1253,-1,,,),K1253)</f>
        <v>02.18.01.26</v>
      </c>
      <c r="M1253" s="175" t="str" cm="1">
        <f t="array" aca="1" ref="M1253" ca="1">IF(OR($K1253=0,$K1253=""),OFFSET(M1253,-1,,,),O1253)</f>
        <v>MURO DE ARRIMO ATÉ 2,00M - CORTINA</v>
      </c>
      <c r="N1253" s="67" t="s">
        <v>457</v>
      </c>
      <c r="O1253" s="68" t="s">
        <v>458</v>
      </c>
      <c r="P1253" s="68"/>
      <c r="Q1253" s="68" t="s">
        <v>3255</v>
      </c>
      <c r="R1253" s="69">
        <v>159.98400000000001</v>
      </c>
      <c r="S1253" s="70">
        <v>0.70000000000000007</v>
      </c>
      <c r="T1253" s="70">
        <v>111.98880000000001</v>
      </c>
      <c r="U1253" s="67" t="s">
        <v>728</v>
      </c>
      <c r="V1253" s="71" t="s">
        <v>3065</v>
      </c>
      <c r="W1253" s="171"/>
      <c r="X1253" s="172"/>
      <c r="Y1253" s="176">
        <f t="shared" si="917"/>
        <v>0</v>
      </c>
      <c r="AA1253" s="192"/>
    </row>
    <row r="1254" spans="2:27" hidden="1">
      <c r="B1254" s="189">
        <f t="shared" si="910"/>
        <v>0</v>
      </c>
      <c r="C1254" s="189">
        <f t="shared" ca="1" si="911"/>
        <v>0</v>
      </c>
      <c r="D1254" s="189">
        <f t="shared" si="912"/>
        <v>0</v>
      </c>
      <c r="E1254" s="189">
        <f t="shared" ca="1" si="913"/>
        <v>0</v>
      </c>
      <c r="F1254" s="189">
        <f t="shared" si="914"/>
        <v>0</v>
      </c>
      <c r="G1254" s="189" cm="1">
        <f t="array" aca="1" ref="G1254" ca="1">OFFSET(G1254,-1,,,)+1</f>
        <v>1249</v>
      </c>
      <c r="H1254" s="189">
        <f t="shared" si="909"/>
        <v>0</v>
      </c>
      <c r="I1254" s="189">
        <f t="shared" si="915"/>
        <v>0</v>
      </c>
      <c r="J1254" s="179">
        <f t="shared" si="916"/>
        <v>0</v>
      </c>
      <c r="K1254" s="173"/>
      <c r="L1254" s="174" t="str" cm="1">
        <f t="array" aca="1" ref="L1254" ca="1">IF($K1254="",OFFSET(L1254,-1,,,),K1254)</f>
        <v>02.18.01.26</v>
      </c>
      <c r="M1254" s="175" t="str" cm="1">
        <f t="array" aca="1" ref="M1254" ca="1">IF(OR($K1254=0,$K1254=""),OFFSET(M1254,-1,,,),O1254)</f>
        <v>MURO DE ARRIMO ATÉ 2,00M - CORTINA</v>
      </c>
      <c r="N1254" s="67" t="s">
        <v>2856</v>
      </c>
      <c r="O1254" s="68" t="s">
        <v>3066</v>
      </c>
      <c r="P1254" s="68"/>
      <c r="Q1254" s="68" t="s">
        <v>3253</v>
      </c>
      <c r="R1254" s="69"/>
      <c r="S1254" s="70"/>
      <c r="T1254" s="70">
        <v>0</v>
      </c>
      <c r="U1254" s="67" t="s">
        <v>728</v>
      </c>
      <c r="V1254" s="71" t="s">
        <v>3065</v>
      </c>
      <c r="W1254" s="171"/>
      <c r="X1254" s="172"/>
      <c r="Y1254" s="176">
        <f t="shared" si="917"/>
        <v>0</v>
      </c>
      <c r="AA1254" s="192"/>
    </row>
    <row r="1255" spans="2:27" hidden="1">
      <c r="B1255" s="189">
        <f t="shared" si="910"/>
        <v>0</v>
      </c>
      <c r="C1255" s="189">
        <f t="shared" ca="1" si="911"/>
        <v>0</v>
      </c>
      <c r="D1255" s="189">
        <f t="shared" si="912"/>
        <v>0</v>
      </c>
      <c r="E1255" s="189">
        <f t="shared" ca="1" si="913"/>
        <v>0</v>
      </c>
      <c r="F1255" s="189">
        <f t="shared" si="914"/>
        <v>0</v>
      </c>
      <c r="G1255" s="189" cm="1">
        <f t="array" aca="1" ref="G1255" ca="1">OFFSET(G1255,-1,,,)+1</f>
        <v>1250</v>
      </c>
      <c r="H1255" s="189">
        <f t="shared" si="909"/>
        <v>0</v>
      </c>
      <c r="I1255" s="189">
        <f t="shared" si="915"/>
        <v>0</v>
      </c>
      <c r="J1255" s="179">
        <f t="shared" si="916"/>
        <v>0</v>
      </c>
      <c r="K1255" s="173"/>
      <c r="L1255" s="174" t="str" cm="1">
        <f t="array" aca="1" ref="L1255" ca="1">IF($K1255="",OFFSET(L1255,-1,,,),K1255)</f>
        <v>02.18.01.26</v>
      </c>
      <c r="M1255" s="175" t="str" cm="1">
        <f t="array" aca="1" ref="M1255" ca="1">IF(OR($K1255=0,$K1255=""),OFFSET(M1255,-1,,,),O1255)</f>
        <v>MURO DE ARRIMO ATÉ 2,00M - CORTINA</v>
      </c>
      <c r="N1255" s="67" t="s">
        <v>182</v>
      </c>
      <c r="O1255" s="68" t="s">
        <v>183</v>
      </c>
      <c r="P1255" s="68"/>
      <c r="Q1255" s="68" t="s">
        <v>3256</v>
      </c>
      <c r="R1255" s="69">
        <v>0.24</v>
      </c>
      <c r="S1255" s="70">
        <v>140</v>
      </c>
      <c r="T1255" s="70">
        <v>33.6</v>
      </c>
      <c r="U1255" s="67" t="s">
        <v>728</v>
      </c>
      <c r="V1255" s="71" t="s">
        <v>3065</v>
      </c>
      <c r="W1255" s="171"/>
      <c r="X1255" s="172"/>
      <c r="Y1255" s="176">
        <f t="shared" si="917"/>
        <v>0</v>
      </c>
      <c r="AA1255" s="192"/>
    </row>
    <row r="1256" spans="2:27" hidden="1">
      <c r="B1256" s="189">
        <f t="shared" si="910"/>
        <v>0</v>
      </c>
      <c r="C1256" s="189">
        <f t="shared" ca="1" si="911"/>
        <v>0</v>
      </c>
      <c r="D1256" s="189">
        <f t="shared" si="912"/>
        <v>0</v>
      </c>
      <c r="E1256" s="189">
        <f t="shared" ca="1" si="913"/>
        <v>0</v>
      </c>
      <c r="F1256" s="189">
        <f t="shared" si="914"/>
        <v>0</v>
      </c>
      <c r="G1256" s="189" cm="1">
        <f t="array" aca="1" ref="G1256" ca="1">OFFSET(G1256,-1,,,)+1</f>
        <v>1251</v>
      </c>
      <c r="H1256" s="189">
        <f t="shared" si="909"/>
        <v>0</v>
      </c>
      <c r="I1256" s="189">
        <f t="shared" si="915"/>
        <v>0</v>
      </c>
      <c r="J1256" s="179">
        <f t="shared" si="916"/>
        <v>0</v>
      </c>
      <c r="K1256" s="173"/>
      <c r="L1256" s="174" t="str" cm="1">
        <f t="array" aca="1" ref="L1256" ca="1">IF($K1256="",OFFSET(L1256,-1,,,),K1256)</f>
        <v>02.18.01.26</v>
      </c>
      <c r="M1256" s="175" t="str" cm="1">
        <f t="array" aca="1" ref="M1256" ca="1">IF(OR($K1256=0,$K1256=""),OFFSET(M1256,-1,,,),O1256)</f>
        <v>MURO DE ARRIMO ATÉ 2,00M - CORTINA</v>
      </c>
      <c r="N1256" s="67" t="s">
        <v>2857</v>
      </c>
      <c r="O1256" s="68" t="s">
        <v>3067</v>
      </c>
      <c r="P1256" s="68"/>
      <c r="Q1256" s="68" t="s">
        <v>3258</v>
      </c>
      <c r="R1256" s="69">
        <v>3.3000000000000003</v>
      </c>
      <c r="S1256" s="70">
        <v>3.8000000000000003</v>
      </c>
      <c r="T1256" s="70">
        <v>12.540000000000003</v>
      </c>
      <c r="U1256" s="67" t="s">
        <v>728</v>
      </c>
      <c r="V1256" s="71" t="s">
        <v>3065</v>
      </c>
      <c r="W1256" s="171"/>
      <c r="X1256" s="172"/>
      <c r="Y1256" s="176">
        <f t="shared" si="917"/>
        <v>0</v>
      </c>
      <c r="AA1256" s="192"/>
    </row>
    <row r="1257" spans="2:27" hidden="1">
      <c r="B1257" s="189">
        <f t="shared" si="910"/>
        <v>0</v>
      </c>
      <c r="C1257" s="189">
        <f t="shared" ca="1" si="911"/>
        <v>0</v>
      </c>
      <c r="D1257" s="189">
        <f t="shared" si="912"/>
        <v>0</v>
      </c>
      <c r="E1257" s="189">
        <f t="shared" ca="1" si="913"/>
        <v>0</v>
      </c>
      <c r="F1257" s="189">
        <f t="shared" si="914"/>
        <v>0</v>
      </c>
      <c r="G1257" s="189" cm="1">
        <f t="array" aca="1" ref="G1257" ca="1">OFFSET(G1257,-1,,,)+1</f>
        <v>1252</v>
      </c>
      <c r="H1257" s="189">
        <f t="shared" si="909"/>
        <v>0</v>
      </c>
      <c r="I1257" s="189">
        <f t="shared" si="915"/>
        <v>0</v>
      </c>
      <c r="J1257" s="179">
        <f t="shared" si="916"/>
        <v>0</v>
      </c>
      <c r="K1257" s="173"/>
      <c r="L1257" s="174" t="str" cm="1">
        <f t="array" aca="1" ref="L1257" ca="1">IF($K1257="",OFFSET(L1257,-1,,,),K1257)</f>
        <v>02.18.01.26</v>
      </c>
      <c r="M1257" s="175" t="str" cm="1">
        <f t="array" aca="1" ref="M1257" ca="1">IF(OR($K1257=0,$K1257=""),OFFSET(M1257,-1,,,),O1257)</f>
        <v>MURO DE ARRIMO ATÉ 2,00M - CORTINA</v>
      </c>
      <c r="N1257" s="67" t="s">
        <v>2858</v>
      </c>
      <c r="O1257" s="68" t="s">
        <v>3068</v>
      </c>
      <c r="P1257" s="68"/>
      <c r="Q1257" s="68" t="s">
        <v>3253</v>
      </c>
      <c r="R1257" s="69">
        <v>3</v>
      </c>
      <c r="S1257" s="70">
        <v>7.5000000000000009</v>
      </c>
      <c r="T1257" s="70">
        <v>22.500000000000004</v>
      </c>
      <c r="U1257" s="67" t="s">
        <v>728</v>
      </c>
      <c r="V1257" s="71" t="s">
        <v>3065</v>
      </c>
      <c r="W1257" s="171"/>
      <c r="X1257" s="172"/>
      <c r="Y1257" s="176">
        <f t="shared" si="917"/>
        <v>0</v>
      </c>
      <c r="AA1257" s="192"/>
    </row>
    <row r="1258" spans="2:27" hidden="1">
      <c r="B1258" s="189">
        <f t="shared" si="910"/>
        <v>0</v>
      </c>
      <c r="C1258" s="189">
        <f t="shared" ca="1" si="911"/>
        <v>0</v>
      </c>
      <c r="D1258" s="189">
        <f t="shared" si="912"/>
        <v>0</v>
      </c>
      <c r="E1258" s="189">
        <f t="shared" ca="1" si="913"/>
        <v>0</v>
      </c>
      <c r="F1258" s="189">
        <f t="shared" si="914"/>
        <v>0</v>
      </c>
      <c r="G1258" s="189" cm="1">
        <f t="array" aca="1" ref="G1258" ca="1">OFFSET(G1258,-1,,,)+1</f>
        <v>1253</v>
      </c>
      <c r="H1258" s="189">
        <f t="shared" si="909"/>
        <v>0</v>
      </c>
      <c r="I1258" s="189">
        <f t="shared" si="915"/>
        <v>0</v>
      </c>
      <c r="J1258" s="179">
        <f t="shared" si="916"/>
        <v>0</v>
      </c>
      <c r="K1258" s="173"/>
      <c r="L1258" s="174" t="str" cm="1">
        <f t="array" aca="1" ref="L1258" ca="1">IF($K1258="",OFFSET(L1258,-1,,,),K1258)</f>
        <v>02.18.01.26</v>
      </c>
      <c r="M1258" s="175" t="str" cm="1">
        <f t="array" aca="1" ref="M1258" ca="1">IF(OR($K1258=0,$K1258=""),OFFSET(M1258,-1,,,),O1258)</f>
        <v>MURO DE ARRIMO ATÉ 2,00M - CORTINA</v>
      </c>
      <c r="N1258" s="67" t="s">
        <v>230</v>
      </c>
      <c r="O1258" s="68" t="s">
        <v>231</v>
      </c>
      <c r="P1258" s="68"/>
      <c r="Q1258" s="68" t="s">
        <v>3261</v>
      </c>
      <c r="R1258" s="69">
        <v>6</v>
      </c>
      <c r="S1258" s="70">
        <v>22.310000000000002</v>
      </c>
      <c r="T1258" s="70">
        <v>133.86000000000001</v>
      </c>
      <c r="U1258" s="67" t="s">
        <v>728</v>
      </c>
      <c r="V1258" s="71" t="s">
        <v>3065</v>
      </c>
      <c r="W1258" s="171"/>
      <c r="X1258" s="172"/>
      <c r="Y1258" s="176">
        <f t="shared" si="917"/>
        <v>0</v>
      </c>
      <c r="AA1258" s="192"/>
    </row>
    <row r="1259" spans="2:27" hidden="1">
      <c r="B1259" s="189">
        <f t="shared" si="910"/>
        <v>0</v>
      </c>
      <c r="C1259" s="189">
        <f t="shared" ca="1" si="911"/>
        <v>0</v>
      </c>
      <c r="D1259" s="189">
        <f t="shared" si="912"/>
        <v>0</v>
      </c>
      <c r="E1259" s="189">
        <f t="shared" ca="1" si="913"/>
        <v>0</v>
      </c>
      <c r="F1259" s="189">
        <f t="shared" si="914"/>
        <v>0</v>
      </c>
      <c r="G1259" s="189" cm="1">
        <f t="array" aca="1" ref="G1259" ca="1">OFFSET(G1259,-1,,,)+1</f>
        <v>1254</v>
      </c>
      <c r="H1259" s="189">
        <f t="shared" si="909"/>
        <v>0</v>
      </c>
      <c r="I1259" s="189">
        <f t="shared" si="915"/>
        <v>0</v>
      </c>
      <c r="J1259" s="179">
        <f t="shared" si="916"/>
        <v>0</v>
      </c>
      <c r="K1259" s="173"/>
      <c r="L1259" s="174" t="str" cm="1">
        <f t="array" aca="1" ref="L1259" ca="1">IF($K1259="",OFFSET(L1259,-1,,,),K1259)</f>
        <v>02.18.01.26</v>
      </c>
      <c r="M1259" s="175" t="str" cm="1">
        <f t="array" aca="1" ref="M1259" ca="1">IF(OR($K1259=0,$K1259=""),OFFSET(M1259,-1,,,),O1259)</f>
        <v>MURO DE ARRIMO ATÉ 2,00M - CORTINA</v>
      </c>
      <c r="N1259" s="67" t="s">
        <v>232</v>
      </c>
      <c r="O1259" s="68" t="s">
        <v>233</v>
      </c>
      <c r="P1259" s="68"/>
      <c r="Q1259" s="68" t="s">
        <v>3261</v>
      </c>
      <c r="R1259" s="69">
        <v>6</v>
      </c>
      <c r="S1259" s="70">
        <v>0.97000000000000008</v>
      </c>
      <c r="T1259" s="70">
        <v>5.82</v>
      </c>
      <c r="U1259" s="67" t="s">
        <v>728</v>
      </c>
      <c r="V1259" s="71" t="s">
        <v>3065</v>
      </c>
      <c r="W1259" s="171"/>
      <c r="X1259" s="172"/>
      <c r="Y1259" s="176">
        <f t="shared" si="917"/>
        <v>0</v>
      </c>
      <c r="AA1259" s="192"/>
    </row>
    <row r="1260" spans="2:27" hidden="1">
      <c r="B1260" s="189">
        <f t="shared" si="910"/>
        <v>0</v>
      </c>
      <c r="C1260" s="189">
        <f t="shared" ca="1" si="911"/>
        <v>0</v>
      </c>
      <c r="D1260" s="189">
        <f t="shared" si="912"/>
        <v>0</v>
      </c>
      <c r="E1260" s="189">
        <f t="shared" ca="1" si="913"/>
        <v>0</v>
      </c>
      <c r="F1260" s="189">
        <f t="shared" si="914"/>
        <v>0</v>
      </c>
      <c r="G1260" s="189" cm="1">
        <f t="array" aca="1" ref="G1260" ca="1">OFFSET(G1260,-1,,,)+1</f>
        <v>1255</v>
      </c>
      <c r="H1260" s="189">
        <f t="shared" si="909"/>
        <v>0</v>
      </c>
      <c r="I1260" s="189">
        <f t="shared" si="915"/>
        <v>0</v>
      </c>
      <c r="J1260" s="179">
        <f t="shared" si="916"/>
        <v>0</v>
      </c>
      <c r="K1260" s="173"/>
      <c r="L1260" s="174" t="str" cm="1">
        <f t="array" aca="1" ref="L1260" ca="1">IF($K1260="",OFFSET(L1260,-1,,,),K1260)</f>
        <v>02.18.01.26</v>
      </c>
      <c r="M1260" s="175" t="str" cm="1">
        <f t="array" aca="1" ref="M1260" ca="1">IF(OR($K1260=0,$K1260=""),OFFSET(M1260,-1,,,),O1260)</f>
        <v>MURO DE ARRIMO ATÉ 2,00M - CORTINA</v>
      </c>
      <c r="N1260" s="67" t="s">
        <v>234</v>
      </c>
      <c r="O1260" s="68" t="s">
        <v>235</v>
      </c>
      <c r="P1260" s="68"/>
      <c r="Q1260" s="68" t="s">
        <v>3261</v>
      </c>
      <c r="R1260" s="69">
        <v>5.9999999999999991</v>
      </c>
      <c r="S1260" s="70">
        <v>1.7800000000000002</v>
      </c>
      <c r="T1260" s="70">
        <v>10.68</v>
      </c>
      <c r="U1260" s="67" t="s">
        <v>728</v>
      </c>
      <c r="V1260" s="71" t="s">
        <v>3065</v>
      </c>
      <c r="W1260" s="171"/>
      <c r="X1260" s="172"/>
      <c r="Y1260" s="176">
        <f t="shared" ref="Y1260:Y1328" si="918">X1260+W1260</f>
        <v>0</v>
      </c>
      <c r="AA1260" s="192"/>
    </row>
    <row r="1261" spans="2:27" hidden="1">
      <c r="B1261" s="189">
        <f t="shared" si="910"/>
        <v>0</v>
      </c>
      <c r="C1261" s="189">
        <f t="shared" ca="1" si="911"/>
        <v>0</v>
      </c>
      <c r="D1261" s="189">
        <f t="shared" si="912"/>
        <v>0</v>
      </c>
      <c r="E1261" s="189">
        <f t="shared" ca="1" si="913"/>
        <v>0</v>
      </c>
      <c r="F1261" s="189">
        <f t="shared" si="914"/>
        <v>0</v>
      </c>
      <c r="G1261" s="189" cm="1">
        <f t="array" aca="1" ref="G1261" ca="1">OFFSET(G1261,-1,,,)+1</f>
        <v>1256</v>
      </c>
      <c r="H1261" s="189">
        <f t="shared" si="909"/>
        <v>0</v>
      </c>
      <c r="I1261" s="189">
        <f t="shared" si="915"/>
        <v>0</v>
      </c>
      <c r="J1261" s="179">
        <f t="shared" si="916"/>
        <v>0</v>
      </c>
      <c r="K1261" s="173"/>
      <c r="L1261" s="174" t="str" cm="1">
        <f t="array" aca="1" ref="L1261" ca="1">IF($K1261="",OFFSET(L1261,-1,,,),K1261)</f>
        <v>02.18.01.26</v>
      </c>
      <c r="M1261" s="175" t="str" cm="1">
        <f t="array" aca="1" ref="M1261" ca="1">IF(OR($K1261=0,$K1261=""),OFFSET(M1261,-1,,,),O1261)</f>
        <v>MURO DE ARRIMO ATÉ 2,00M - CORTINA</v>
      </c>
      <c r="N1261" s="67" t="s">
        <v>378</v>
      </c>
      <c r="O1261" s="68" t="s">
        <v>379</v>
      </c>
      <c r="P1261" s="68"/>
      <c r="Q1261" s="68" t="s">
        <v>3258</v>
      </c>
      <c r="R1261" s="69"/>
      <c r="S1261" s="70"/>
      <c r="T1261" s="70">
        <v>0</v>
      </c>
      <c r="U1261" s="67" t="s">
        <v>728</v>
      </c>
      <c r="V1261" s="71" t="s">
        <v>3065</v>
      </c>
      <c r="W1261" s="171"/>
      <c r="X1261" s="172"/>
      <c r="Y1261" s="176">
        <f t="shared" si="918"/>
        <v>0</v>
      </c>
      <c r="AA1261" s="192"/>
    </row>
    <row r="1262" spans="2:27" hidden="1">
      <c r="B1262" s="189">
        <f t="shared" si="910"/>
        <v>0</v>
      </c>
      <c r="C1262" s="189">
        <f t="shared" ca="1" si="911"/>
        <v>0</v>
      </c>
      <c r="D1262" s="189">
        <f t="shared" si="912"/>
        <v>0</v>
      </c>
      <c r="E1262" s="189">
        <f t="shared" ca="1" si="913"/>
        <v>0</v>
      </c>
      <c r="F1262" s="189">
        <f t="shared" si="914"/>
        <v>0</v>
      </c>
      <c r="G1262" s="189" cm="1">
        <f t="array" aca="1" ref="G1262" ca="1">OFFSET(G1262,-1,,,)+1</f>
        <v>1257</v>
      </c>
      <c r="H1262" s="189">
        <f t="shared" si="909"/>
        <v>0</v>
      </c>
      <c r="I1262" s="189">
        <f t="shared" si="915"/>
        <v>0</v>
      </c>
      <c r="J1262" s="179">
        <f t="shared" si="916"/>
        <v>0</v>
      </c>
      <c r="K1262" s="173"/>
      <c r="L1262" s="174" t="str" cm="1">
        <f t="array" aca="1" ref="L1262" ca="1">IF($K1262="",OFFSET(L1262,-1,,,),K1262)</f>
        <v>02.18.01.26</v>
      </c>
      <c r="M1262" s="175" t="str" cm="1">
        <f t="array" aca="1" ref="M1262" ca="1">IF(OR($K1262=0,$K1262=""),OFFSET(M1262,-1,,,),O1262)</f>
        <v>MURO DE ARRIMO ATÉ 2,00M - CORTINA</v>
      </c>
      <c r="N1262" s="67" t="s">
        <v>382</v>
      </c>
      <c r="O1262" s="68" t="s">
        <v>383</v>
      </c>
      <c r="P1262" s="68"/>
      <c r="Q1262" s="68" t="s">
        <v>3255</v>
      </c>
      <c r="R1262" s="69">
        <v>29.999999999999993</v>
      </c>
      <c r="S1262" s="70">
        <v>2.1</v>
      </c>
      <c r="T1262" s="70">
        <v>62.999999999999986</v>
      </c>
      <c r="U1262" s="67" t="s">
        <v>728</v>
      </c>
      <c r="V1262" s="71" t="s">
        <v>3065</v>
      </c>
      <c r="W1262" s="171"/>
      <c r="X1262" s="172"/>
      <c r="Y1262" s="176">
        <f t="shared" si="918"/>
        <v>0</v>
      </c>
      <c r="AA1262" s="192"/>
    </row>
    <row r="1263" spans="2:27" hidden="1">
      <c r="B1263" s="189">
        <f t="shared" si="910"/>
        <v>0</v>
      </c>
      <c r="C1263" s="189">
        <f t="shared" ca="1" si="911"/>
        <v>0</v>
      </c>
      <c r="D1263" s="189">
        <f t="shared" si="912"/>
        <v>0</v>
      </c>
      <c r="E1263" s="189">
        <f t="shared" ca="1" si="913"/>
        <v>0</v>
      </c>
      <c r="F1263" s="189">
        <f t="shared" si="914"/>
        <v>0</v>
      </c>
      <c r="G1263" s="189" cm="1">
        <f t="array" aca="1" ref="G1263" ca="1">OFFSET(G1263,-1,,,)+1</f>
        <v>1258</v>
      </c>
      <c r="H1263" s="189">
        <f t="shared" si="909"/>
        <v>0</v>
      </c>
      <c r="I1263" s="189">
        <f t="shared" si="915"/>
        <v>0</v>
      </c>
      <c r="J1263" s="179">
        <f t="shared" si="916"/>
        <v>0</v>
      </c>
      <c r="K1263" s="173"/>
      <c r="L1263" s="174" t="str" cm="1">
        <f t="array" aca="1" ref="L1263" ca="1">IF($K1263="",OFFSET(L1263,-1,,,),K1263)</f>
        <v>02.18.01.26</v>
      </c>
      <c r="M1263" s="175" t="str" cm="1">
        <f t="array" aca="1" ref="M1263" ca="1">IF(OR($K1263=0,$K1263=""),OFFSET(M1263,-1,,,),O1263)</f>
        <v>MURO DE ARRIMO ATÉ 2,00M - CORTINA</v>
      </c>
      <c r="N1263" s="67" t="s">
        <v>384</v>
      </c>
      <c r="O1263" s="68" t="s">
        <v>385</v>
      </c>
      <c r="P1263" s="68"/>
      <c r="Q1263" s="68" t="s">
        <v>3258</v>
      </c>
      <c r="R1263" s="69">
        <v>6</v>
      </c>
      <c r="S1263" s="70">
        <v>13.55</v>
      </c>
      <c r="T1263" s="70">
        <v>81.300000000000011</v>
      </c>
      <c r="U1263" s="67" t="s">
        <v>728</v>
      </c>
      <c r="V1263" s="71" t="s">
        <v>3065</v>
      </c>
      <c r="W1263" s="171"/>
      <c r="X1263" s="172"/>
      <c r="Y1263" s="176">
        <f t="shared" si="918"/>
        <v>0</v>
      </c>
      <c r="AA1263" s="192"/>
    </row>
    <row r="1264" spans="2:27" hidden="1">
      <c r="B1264" s="189">
        <f t="shared" si="910"/>
        <v>0</v>
      </c>
      <c r="C1264" s="189">
        <f t="shared" ca="1" si="911"/>
        <v>0</v>
      </c>
      <c r="D1264" s="189">
        <f t="shared" si="912"/>
        <v>0</v>
      </c>
      <c r="E1264" s="189">
        <f t="shared" ca="1" si="913"/>
        <v>0</v>
      </c>
      <c r="F1264" s="189">
        <f t="shared" si="914"/>
        <v>0</v>
      </c>
      <c r="G1264" s="189" cm="1">
        <f t="array" aca="1" ref="G1264" ca="1">OFFSET(G1264,-1,,,)+1</f>
        <v>1259</v>
      </c>
      <c r="H1264" s="189">
        <f t="shared" si="909"/>
        <v>0</v>
      </c>
      <c r="I1264" s="189">
        <f t="shared" si="915"/>
        <v>0</v>
      </c>
      <c r="J1264" s="179">
        <f t="shared" si="916"/>
        <v>0</v>
      </c>
      <c r="K1264" s="173"/>
      <c r="L1264" s="174" t="str" cm="1">
        <f t="array" aca="1" ref="L1264" ca="1">IF($K1264="",OFFSET(L1264,-1,,,),K1264)</f>
        <v>02.18.01.26</v>
      </c>
      <c r="M1264" s="175" t="str" cm="1">
        <f t="array" aca="1" ref="M1264" ca="1">IF(OR($K1264=0,$K1264=""),OFFSET(M1264,-1,,,),O1264)</f>
        <v>MURO DE ARRIMO ATÉ 2,00M - CORTINA</v>
      </c>
      <c r="N1264" s="67" t="s">
        <v>380</v>
      </c>
      <c r="O1264" s="68" t="s">
        <v>381</v>
      </c>
      <c r="P1264" s="68"/>
      <c r="Q1264" s="68" t="s">
        <v>3254</v>
      </c>
      <c r="R1264" s="69">
        <v>1.5428400000000002</v>
      </c>
      <c r="S1264" s="70">
        <v>3.7100000000000004</v>
      </c>
      <c r="T1264" s="70">
        <v>5.7239364000000013</v>
      </c>
      <c r="U1264" s="67" t="s">
        <v>728</v>
      </c>
      <c r="V1264" s="71" t="s">
        <v>3065</v>
      </c>
      <c r="W1264" s="171"/>
      <c r="X1264" s="172"/>
      <c r="Y1264" s="176">
        <f t="shared" si="918"/>
        <v>0</v>
      </c>
      <c r="AA1264" s="192"/>
    </row>
    <row r="1265" spans="2:28" hidden="1">
      <c r="B1265" s="189">
        <f t="shared" si="910"/>
        <v>0</v>
      </c>
      <c r="C1265" s="189">
        <f t="shared" ca="1" si="911"/>
        <v>0</v>
      </c>
      <c r="D1265" s="189">
        <f t="shared" si="912"/>
        <v>0</v>
      </c>
      <c r="E1265" s="189">
        <f t="shared" ca="1" si="913"/>
        <v>0</v>
      </c>
      <c r="F1265" s="189">
        <f t="shared" si="914"/>
        <v>0</v>
      </c>
      <c r="G1265" s="189" cm="1">
        <f t="array" aca="1" ref="G1265" ca="1">OFFSET(G1265,-1,,,)+1</f>
        <v>1260</v>
      </c>
      <c r="H1265" s="189">
        <f t="shared" si="909"/>
        <v>0</v>
      </c>
      <c r="I1265" s="189">
        <f t="shared" si="915"/>
        <v>0</v>
      </c>
      <c r="J1265" s="179">
        <f t="shared" si="916"/>
        <v>0</v>
      </c>
      <c r="K1265" s="173"/>
      <c r="L1265" s="174" t="str" cm="1">
        <f t="array" aca="1" ref="L1265" ca="1">IF($K1265="",OFFSET(L1265,-1,,,),K1265)</f>
        <v>02.18.01.26</v>
      </c>
      <c r="M1265" s="175" t="str" cm="1">
        <f t="array" aca="1" ref="M1265" ca="1">IF(OR($K1265=0,$K1265=""),OFFSET(M1265,-1,,,),O1265)</f>
        <v>MURO DE ARRIMO ATÉ 2,00M - CORTINA</v>
      </c>
      <c r="N1265" s="67" t="s">
        <v>746</v>
      </c>
      <c r="O1265" s="68" t="s">
        <v>4459</v>
      </c>
      <c r="P1265" s="68"/>
      <c r="Q1265" s="68" t="s">
        <v>3258</v>
      </c>
      <c r="R1265" s="69"/>
      <c r="S1265" s="70"/>
      <c r="T1265" s="70">
        <v>0</v>
      </c>
      <c r="U1265" s="67" t="s">
        <v>728</v>
      </c>
      <c r="V1265" s="71" t="s">
        <v>3065</v>
      </c>
      <c r="W1265" s="171"/>
      <c r="X1265" s="172"/>
      <c r="Y1265" s="176">
        <f t="shared" si="918"/>
        <v>0</v>
      </c>
      <c r="AA1265" s="192"/>
      <c r="AB1265" s="193"/>
    </row>
    <row r="1266" spans="2:28" hidden="1">
      <c r="B1266" s="189">
        <f t="shared" si="910"/>
        <v>0</v>
      </c>
      <c r="C1266" s="189">
        <f t="shared" ca="1" si="911"/>
        <v>0</v>
      </c>
      <c r="D1266" s="189">
        <f t="shared" si="912"/>
        <v>0</v>
      </c>
      <c r="E1266" s="189">
        <f t="shared" ca="1" si="913"/>
        <v>0</v>
      </c>
      <c r="F1266" s="189">
        <f t="shared" si="914"/>
        <v>0</v>
      </c>
      <c r="G1266" s="189" cm="1">
        <f t="array" aca="1" ref="G1266" ca="1">OFFSET(G1266,-1,,,)+1</f>
        <v>1261</v>
      </c>
      <c r="H1266" s="189">
        <f t="shared" si="909"/>
        <v>0</v>
      </c>
      <c r="I1266" s="189">
        <f t="shared" si="915"/>
        <v>0</v>
      </c>
      <c r="J1266" s="179">
        <f t="shared" si="916"/>
        <v>0</v>
      </c>
      <c r="K1266" s="173"/>
      <c r="L1266" s="174" t="str" cm="1">
        <f t="array" aca="1" ref="L1266" ca="1">IF($K1266="",OFFSET(L1266,-1,,,),K1266)</f>
        <v>02.18.01.26</v>
      </c>
      <c r="M1266" s="175" t="str" cm="1">
        <f t="array" aca="1" ref="M1266" ca="1">IF(OR($K1266=0,$K1266=""),OFFSET(M1266,-1,,,),O1266)</f>
        <v>MURO DE ARRIMO ATÉ 2,00M - CORTINA</v>
      </c>
      <c r="N1266" s="67" t="s">
        <v>175</v>
      </c>
      <c r="O1266" s="68" t="s">
        <v>176</v>
      </c>
      <c r="P1266" s="68"/>
      <c r="Q1266" s="68" t="s">
        <v>3253</v>
      </c>
      <c r="R1266" s="69">
        <v>2.1</v>
      </c>
      <c r="S1266" s="70">
        <v>8.5</v>
      </c>
      <c r="T1266" s="70">
        <v>17.850000000000001</v>
      </c>
      <c r="U1266" s="67" t="s">
        <v>728</v>
      </c>
      <c r="V1266" s="71" t="s">
        <v>3065</v>
      </c>
      <c r="W1266" s="171"/>
      <c r="X1266" s="172"/>
      <c r="Y1266" s="176">
        <f t="shared" si="918"/>
        <v>0</v>
      </c>
      <c r="AA1266" s="192"/>
      <c r="AB1266" s="193"/>
    </row>
    <row r="1267" spans="2:28" hidden="1">
      <c r="B1267" s="189">
        <f t="shared" si="910"/>
        <v>0</v>
      </c>
      <c r="C1267" s="189">
        <f t="shared" ca="1" si="911"/>
        <v>0</v>
      </c>
      <c r="D1267" s="189">
        <f t="shared" si="912"/>
        <v>0</v>
      </c>
      <c r="E1267" s="189">
        <f t="shared" ca="1" si="913"/>
        <v>0</v>
      </c>
      <c r="F1267" s="189">
        <f t="shared" si="914"/>
        <v>0</v>
      </c>
      <c r="G1267" s="189" cm="1">
        <f t="array" aca="1" ref="G1267" ca="1">OFFSET(G1267,-1,,,)+1</f>
        <v>1262</v>
      </c>
      <c r="H1267" s="189">
        <f t="shared" si="909"/>
        <v>0</v>
      </c>
      <c r="I1267" s="189">
        <f t="shared" si="915"/>
        <v>0</v>
      </c>
      <c r="J1267" s="179">
        <f t="shared" si="916"/>
        <v>0</v>
      </c>
      <c r="K1267" s="173"/>
      <c r="L1267" s="174" t="str" cm="1">
        <f t="array" aca="1" ref="L1267" ca="1">IF($K1267="",OFFSET(L1267,-1,,,),K1267)</f>
        <v>02.18.01.26</v>
      </c>
      <c r="M1267" s="175" t="str" cm="1">
        <f t="array" aca="1" ref="M1267" ca="1">IF(OR($K1267=0,$K1267=""),OFFSET(M1267,-1,,,),O1267)</f>
        <v>MURO DE ARRIMO ATÉ 2,00M - CORTINA</v>
      </c>
      <c r="N1267" s="67" t="s">
        <v>747</v>
      </c>
      <c r="O1267" s="68" t="s">
        <v>748</v>
      </c>
      <c r="P1267" s="68"/>
      <c r="Q1267" s="68" t="s">
        <v>3260</v>
      </c>
      <c r="R1267" s="69">
        <v>4.92</v>
      </c>
      <c r="S1267" s="70">
        <v>130</v>
      </c>
      <c r="T1267" s="70">
        <v>639.6</v>
      </c>
      <c r="U1267" s="67" t="s">
        <v>728</v>
      </c>
      <c r="V1267" s="71" t="s">
        <v>3065</v>
      </c>
      <c r="W1267" s="171"/>
      <c r="X1267" s="172"/>
      <c r="Y1267" s="176">
        <f t="shared" si="918"/>
        <v>0</v>
      </c>
      <c r="AA1267" s="192"/>
      <c r="AB1267" s="193"/>
    </row>
    <row r="1268" spans="2:28" hidden="1">
      <c r="B1268" s="189">
        <f t="shared" si="910"/>
        <v>0</v>
      </c>
      <c r="C1268" s="189">
        <f t="shared" ca="1" si="911"/>
        <v>0</v>
      </c>
      <c r="D1268" s="189">
        <f t="shared" si="912"/>
        <v>0</v>
      </c>
      <c r="E1268" s="189">
        <f t="shared" ca="1" si="913"/>
        <v>0</v>
      </c>
      <c r="F1268" s="189">
        <f t="shared" si="914"/>
        <v>0</v>
      </c>
      <c r="G1268" s="189" cm="1">
        <f t="array" aca="1" ref="G1268" ca="1">OFFSET(G1268,-1,,,)+1</f>
        <v>1263</v>
      </c>
      <c r="H1268" s="189">
        <f t="shared" si="909"/>
        <v>0</v>
      </c>
      <c r="I1268" s="189">
        <f t="shared" si="915"/>
        <v>0</v>
      </c>
      <c r="J1268" s="179">
        <f t="shared" si="916"/>
        <v>0</v>
      </c>
      <c r="K1268" s="173"/>
      <c r="L1268" s="174" t="str" cm="1">
        <f t="array" aca="1" ref="L1268" ca="1">IF($K1268="",OFFSET(L1268,-1,,,),K1268)</f>
        <v>02.18.01.26</v>
      </c>
      <c r="M1268" s="175" t="str" cm="1">
        <f t="array" aca="1" ref="M1268" ca="1">IF(OR($K1268=0,$K1268=""),OFFSET(M1268,-1,,,),O1268)</f>
        <v>MURO DE ARRIMO ATÉ 2,00M - CORTINA</v>
      </c>
      <c r="N1268" s="67" t="s">
        <v>171</v>
      </c>
      <c r="O1268" s="68" t="s">
        <v>172</v>
      </c>
      <c r="P1268" s="68"/>
      <c r="Q1268" s="68" t="s">
        <v>3255</v>
      </c>
      <c r="R1268" s="69">
        <v>4.8000000000000007</v>
      </c>
      <c r="S1268" s="70">
        <v>18</v>
      </c>
      <c r="T1268" s="70">
        <v>86.4</v>
      </c>
      <c r="U1268" s="67" t="s">
        <v>728</v>
      </c>
      <c r="V1268" s="71" t="s">
        <v>3065</v>
      </c>
      <c r="W1268" s="171"/>
      <c r="X1268" s="172"/>
      <c r="Y1268" s="176">
        <f t="shared" si="918"/>
        <v>0</v>
      </c>
      <c r="AA1268" s="192"/>
      <c r="AB1268" s="193"/>
    </row>
    <row r="1269" spans="2:28" hidden="1">
      <c r="B1269" s="189">
        <f t="shared" si="910"/>
        <v>0</v>
      </c>
      <c r="C1269" s="189">
        <f t="shared" ca="1" si="911"/>
        <v>0</v>
      </c>
      <c r="D1269" s="189">
        <f t="shared" si="912"/>
        <v>0</v>
      </c>
      <c r="E1269" s="189">
        <f t="shared" ca="1" si="913"/>
        <v>0</v>
      </c>
      <c r="F1269" s="189">
        <f t="shared" si="914"/>
        <v>0</v>
      </c>
      <c r="G1269" s="189" cm="1">
        <f t="array" aca="1" ref="G1269" ca="1">OFFSET(G1269,-1,,,)+1</f>
        <v>1264</v>
      </c>
      <c r="H1269" s="189">
        <f t="shared" si="909"/>
        <v>0</v>
      </c>
      <c r="I1269" s="189">
        <f t="shared" si="915"/>
        <v>0</v>
      </c>
      <c r="J1269" s="179">
        <f t="shared" si="916"/>
        <v>0</v>
      </c>
      <c r="K1269" s="173"/>
      <c r="L1269" s="174" t="str" cm="1">
        <f t="array" aca="1" ref="L1269" ca="1">IF($K1269="",OFFSET(L1269,-1,,,),K1269)</f>
        <v>02.18.01.26</v>
      </c>
      <c r="M1269" s="175" t="str" cm="1">
        <f t="array" aca="1" ref="M1269" ca="1">IF(OR($K1269=0,$K1269=""),OFFSET(M1269,-1,,,),O1269)</f>
        <v>MURO DE ARRIMO ATÉ 2,00M - CORTINA</v>
      </c>
      <c r="N1269" s="67" t="s">
        <v>306</v>
      </c>
      <c r="O1269" s="68" t="s">
        <v>307</v>
      </c>
      <c r="P1269" s="68"/>
      <c r="Q1269" s="68" t="s">
        <v>3255</v>
      </c>
      <c r="R1269" s="69">
        <v>2.16</v>
      </c>
      <c r="S1269" s="70">
        <v>11.000000000000002</v>
      </c>
      <c r="T1269" s="70">
        <v>23.760000000000005</v>
      </c>
      <c r="U1269" s="67" t="s">
        <v>728</v>
      </c>
      <c r="V1269" s="71" t="s">
        <v>3065</v>
      </c>
      <c r="W1269" s="171"/>
      <c r="X1269" s="172"/>
      <c r="Y1269" s="176">
        <f t="shared" si="918"/>
        <v>0</v>
      </c>
      <c r="AA1269" s="192"/>
      <c r="AB1269" s="193"/>
    </row>
    <row r="1270" spans="2:28" hidden="1">
      <c r="B1270" s="189">
        <f t="shared" si="910"/>
        <v>0</v>
      </c>
      <c r="C1270" s="189">
        <f t="shared" ca="1" si="911"/>
        <v>0</v>
      </c>
      <c r="D1270" s="189">
        <f t="shared" si="912"/>
        <v>0</v>
      </c>
      <c r="E1270" s="189">
        <f t="shared" ca="1" si="913"/>
        <v>0</v>
      </c>
      <c r="F1270" s="189">
        <f t="shared" si="914"/>
        <v>0</v>
      </c>
      <c r="G1270" s="189" cm="1">
        <f t="array" aca="1" ref="G1270" ca="1">OFFSET(G1270,-1,,,)+1</f>
        <v>1265</v>
      </c>
      <c r="H1270" s="189">
        <f t="shared" si="909"/>
        <v>0</v>
      </c>
      <c r="I1270" s="189">
        <f t="shared" si="915"/>
        <v>0</v>
      </c>
      <c r="J1270" s="179">
        <f t="shared" si="916"/>
        <v>0</v>
      </c>
      <c r="K1270" s="173"/>
      <c r="L1270" s="174" t="str" cm="1">
        <f t="array" aca="1" ref="L1270" ca="1">IF($K1270="",OFFSET(L1270,-1,,,),K1270)</f>
        <v>02.18.01.26</v>
      </c>
      <c r="M1270" s="175" t="str" cm="1">
        <f t="array" aca="1" ref="M1270" ca="1">IF(OR($K1270=0,$K1270=""),OFFSET(M1270,-1,,,),O1270)</f>
        <v>MURO DE ARRIMO ATÉ 2,00M - CORTINA</v>
      </c>
      <c r="N1270" s="67" t="s">
        <v>310</v>
      </c>
      <c r="O1270" s="68" t="s">
        <v>311</v>
      </c>
      <c r="P1270" s="68"/>
      <c r="Q1270" s="68" t="s">
        <v>3254</v>
      </c>
      <c r="R1270" s="69">
        <v>0.24</v>
      </c>
      <c r="S1270" s="70">
        <v>3.2</v>
      </c>
      <c r="T1270" s="70">
        <v>0.76800000000000002</v>
      </c>
      <c r="U1270" s="67" t="s">
        <v>728</v>
      </c>
      <c r="V1270" s="71" t="s">
        <v>3065</v>
      </c>
      <c r="W1270" s="171"/>
      <c r="X1270" s="172"/>
      <c r="Y1270" s="176">
        <f t="shared" si="918"/>
        <v>0</v>
      </c>
      <c r="AA1270" s="192"/>
      <c r="AB1270" s="193"/>
    </row>
    <row r="1271" spans="2:28" hidden="1">
      <c r="B1271" s="189">
        <f t="shared" si="910"/>
        <v>0</v>
      </c>
      <c r="C1271" s="189">
        <f t="shared" ca="1" si="911"/>
        <v>0</v>
      </c>
      <c r="D1271" s="189">
        <f t="shared" si="912"/>
        <v>0</v>
      </c>
      <c r="E1271" s="189">
        <f t="shared" ca="1" si="913"/>
        <v>0</v>
      </c>
      <c r="F1271" s="189">
        <f t="shared" si="914"/>
        <v>0</v>
      </c>
      <c r="G1271" s="189" cm="1">
        <f t="array" aca="1" ref="G1271" ca="1">OFFSET(G1271,-1,,,)+1</f>
        <v>1266</v>
      </c>
      <c r="H1271" s="189">
        <f t="shared" si="909"/>
        <v>0</v>
      </c>
      <c r="I1271" s="189">
        <f t="shared" si="915"/>
        <v>0</v>
      </c>
      <c r="J1271" s="179">
        <f t="shared" si="916"/>
        <v>0</v>
      </c>
      <c r="K1271" s="173"/>
      <c r="L1271" s="174" t="str" cm="1">
        <f t="array" aca="1" ref="L1271" ca="1">IF($K1271="",OFFSET(L1271,-1,,,),K1271)</f>
        <v>02.18.01.26</v>
      </c>
      <c r="M1271" s="175" t="str" cm="1">
        <f t="array" aca="1" ref="M1271" ca="1">IF(OR($K1271=0,$K1271=""),OFFSET(M1271,-1,,,),O1271)</f>
        <v>MURO DE ARRIMO ATÉ 2,00M - CORTINA</v>
      </c>
      <c r="N1271" s="67" t="s">
        <v>173</v>
      </c>
      <c r="O1271" s="68" t="s">
        <v>174</v>
      </c>
      <c r="P1271" s="68"/>
      <c r="Q1271" s="68" t="s">
        <v>3253</v>
      </c>
      <c r="R1271" s="69">
        <v>0.75</v>
      </c>
      <c r="S1271" s="70">
        <v>5.5000000000000009</v>
      </c>
      <c r="T1271" s="70">
        <v>4.1250000000000009</v>
      </c>
      <c r="U1271" s="67" t="s">
        <v>728</v>
      </c>
      <c r="V1271" s="71" t="s">
        <v>3065</v>
      </c>
      <c r="W1271" s="171"/>
      <c r="X1271" s="172"/>
      <c r="Y1271" s="176">
        <f t="shared" si="918"/>
        <v>0</v>
      </c>
      <c r="AA1271" s="192"/>
      <c r="AB1271" s="193"/>
    </row>
    <row r="1272" spans="2:28" hidden="1">
      <c r="B1272" s="189">
        <f t="shared" si="910"/>
        <v>0</v>
      </c>
      <c r="C1272" s="189">
        <f t="shared" ca="1" si="911"/>
        <v>0</v>
      </c>
      <c r="D1272" s="189">
        <f t="shared" si="912"/>
        <v>0</v>
      </c>
      <c r="E1272" s="189">
        <f t="shared" ca="1" si="913"/>
        <v>0</v>
      </c>
      <c r="F1272" s="189">
        <f t="shared" si="914"/>
        <v>0</v>
      </c>
      <c r="G1272" s="189" cm="1">
        <f t="array" aca="1" ref="G1272" ca="1">OFFSET(G1272,-1,,,)+1</f>
        <v>1267</v>
      </c>
      <c r="H1272" s="189">
        <f t="shared" si="909"/>
        <v>0</v>
      </c>
      <c r="I1272" s="189">
        <f t="shared" si="915"/>
        <v>0</v>
      </c>
      <c r="J1272" s="179">
        <f t="shared" si="916"/>
        <v>0</v>
      </c>
      <c r="K1272" s="173"/>
      <c r="L1272" s="174" t="str" cm="1">
        <f t="array" aca="1" ref="L1272" ca="1">IF($K1272="",OFFSET(L1272,-1,,,),K1272)</f>
        <v>02.18.01.26</v>
      </c>
      <c r="M1272" s="175" t="str" cm="1">
        <f t="array" aca="1" ref="M1272" ca="1">IF(OR($K1272=0,$K1272=""),OFFSET(M1272,-1,,,),O1272)</f>
        <v>MURO DE ARRIMO ATÉ 2,00M - CORTINA</v>
      </c>
      <c r="N1272" s="67" t="s">
        <v>215</v>
      </c>
      <c r="O1272" s="68" t="s">
        <v>216</v>
      </c>
      <c r="P1272" s="68"/>
      <c r="Q1272" s="68" t="s">
        <v>3253</v>
      </c>
      <c r="R1272" s="69">
        <v>4.1199600000000007</v>
      </c>
      <c r="S1272" s="70">
        <v>2.7500000000000004</v>
      </c>
      <c r="T1272" s="70">
        <v>11.329890000000004</v>
      </c>
      <c r="U1272" s="67" t="s">
        <v>728</v>
      </c>
      <c r="V1272" s="71" t="s">
        <v>3065</v>
      </c>
      <c r="W1272" s="171"/>
      <c r="X1272" s="172"/>
      <c r="Y1272" s="176">
        <f t="shared" si="918"/>
        <v>0</v>
      </c>
      <c r="AA1272" s="192"/>
      <c r="AB1272" s="193"/>
    </row>
    <row r="1273" spans="2:28" hidden="1">
      <c r="B1273" s="189">
        <f t="shared" si="910"/>
        <v>0</v>
      </c>
      <c r="C1273" s="189">
        <f t="shared" ca="1" si="911"/>
        <v>0</v>
      </c>
      <c r="D1273" s="189">
        <f t="shared" si="912"/>
        <v>0</v>
      </c>
      <c r="E1273" s="189">
        <f t="shared" ca="1" si="913"/>
        <v>0</v>
      </c>
      <c r="F1273" s="189">
        <f t="shared" si="914"/>
        <v>0</v>
      </c>
      <c r="G1273" s="189" cm="1">
        <f t="array" aca="1" ref="G1273" ca="1">OFFSET(G1273,-1,,,)+1</f>
        <v>1268</v>
      </c>
      <c r="H1273" s="189">
        <f t="shared" si="909"/>
        <v>0</v>
      </c>
      <c r="I1273" s="189">
        <f t="shared" si="915"/>
        <v>0</v>
      </c>
      <c r="J1273" s="179">
        <f t="shared" si="916"/>
        <v>0</v>
      </c>
      <c r="K1273" s="173"/>
      <c r="L1273" s="174" t="str" cm="1">
        <f t="array" aca="1" ref="L1273" ca="1">IF($K1273="",OFFSET(L1273,-1,,,),K1273)</f>
        <v>02.18.01.26</v>
      </c>
      <c r="M1273" s="175" t="str" cm="1">
        <f t="array" aca="1" ref="M1273" ca="1">IF(OR($K1273=0,$K1273=""),OFFSET(M1273,-1,,,),O1273)</f>
        <v>MURO DE ARRIMO ATÉ 2,00M - CORTINA</v>
      </c>
      <c r="N1273" s="67" t="s">
        <v>331</v>
      </c>
      <c r="O1273" s="68" t="s">
        <v>332</v>
      </c>
      <c r="P1273" s="68"/>
      <c r="Q1273" s="68" t="s">
        <v>3256</v>
      </c>
      <c r="R1273" s="69"/>
      <c r="S1273" s="70"/>
      <c r="T1273" s="70">
        <v>0</v>
      </c>
      <c r="U1273" s="67" t="s">
        <v>728</v>
      </c>
      <c r="V1273" s="71" t="s">
        <v>3065</v>
      </c>
      <c r="W1273" s="171"/>
      <c r="X1273" s="172"/>
      <c r="Y1273" s="176">
        <f t="shared" si="918"/>
        <v>0</v>
      </c>
      <c r="AA1273" s="192"/>
      <c r="AB1273" s="193"/>
    </row>
    <row r="1274" spans="2:28" hidden="1">
      <c r="B1274" s="189">
        <f t="shared" si="910"/>
        <v>0</v>
      </c>
      <c r="C1274" s="189">
        <f t="shared" ca="1" si="911"/>
        <v>0</v>
      </c>
      <c r="D1274" s="189">
        <f t="shared" si="912"/>
        <v>0</v>
      </c>
      <c r="E1274" s="189">
        <f t="shared" ca="1" si="913"/>
        <v>0</v>
      </c>
      <c r="F1274" s="189">
        <f t="shared" si="914"/>
        <v>0</v>
      </c>
      <c r="G1274" s="189" cm="1">
        <f t="array" aca="1" ref="G1274" ca="1">OFFSET(G1274,-1,,,)+1</f>
        <v>1269</v>
      </c>
      <c r="H1274" s="189">
        <f t="shared" si="909"/>
        <v>0</v>
      </c>
      <c r="I1274" s="189">
        <f t="shared" si="915"/>
        <v>0</v>
      </c>
      <c r="J1274" s="179">
        <f t="shared" si="916"/>
        <v>0</v>
      </c>
      <c r="K1274" s="173"/>
      <c r="L1274" s="174" t="str" cm="1">
        <f t="array" aca="1" ref="L1274" ca="1">IF($K1274="",OFFSET(L1274,-1,,,),K1274)</f>
        <v>02.18.01.26</v>
      </c>
      <c r="M1274" s="175" t="str" cm="1">
        <f t="array" aca="1" ref="M1274" ca="1">IF(OR($K1274=0,$K1274=""),OFFSET(M1274,-1,,,),O1274)</f>
        <v>MURO DE ARRIMO ATÉ 2,00M - CORTINA</v>
      </c>
      <c r="N1274" s="67" t="s">
        <v>3843</v>
      </c>
      <c r="O1274" s="68" t="s">
        <v>4295</v>
      </c>
      <c r="P1274" s="68"/>
      <c r="Q1274" s="68" t="s">
        <v>3256</v>
      </c>
      <c r="R1274" s="69">
        <v>1.32</v>
      </c>
      <c r="S1274" s="70">
        <v>730.00000000000011</v>
      </c>
      <c r="T1274" s="70">
        <v>963.60000000000025</v>
      </c>
      <c r="U1274" s="67" t="s">
        <v>728</v>
      </c>
      <c r="V1274" s="71" t="s">
        <v>3065</v>
      </c>
      <c r="W1274" s="171"/>
      <c r="X1274" s="172"/>
      <c r="Y1274" s="176">
        <f t="shared" si="918"/>
        <v>0</v>
      </c>
      <c r="AA1274" s="192"/>
      <c r="AB1274" s="193"/>
    </row>
    <row r="1275" spans="2:28" hidden="1">
      <c r="B1275" s="189">
        <f t="shared" si="910"/>
        <v>0</v>
      </c>
      <c r="C1275" s="189">
        <f t="shared" ca="1" si="911"/>
        <v>0</v>
      </c>
      <c r="D1275" s="189">
        <f t="shared" si="912"/>
        <v>0</v>
      </c>
      <c r="E1275" s="189">
        <f t="shared" ca="1" si="913"/>
        <v>0</v>
      </c>
      <c r="F1275" s="189">
        <f t="shared" si="914"/>
        <v>0</v>
      </c>
      <c r="G1275" s="189" cm="1">
        <f t="array" aca="1" ref="G1275" ca="1">OFFSET(G1275,-1,,,)+1</f>
        <v>1270</v>
      </c>
      <c r="H1275" s="189">
        <f t="shared" si="909"/>
        <v>0</v>
      </c>
      <c r="I1275" s="189">
        <f t="shared" si="915"/>
        <v>0</v>
      </c>
      <c r="J1275" s="179">
        <f t="shared" si="916"/>
        <v>0</v>
      </c>
      <c r="K1275" s="173"/>
      <c r="L1275" s="174" t="str" cm="1">
        <f t="array" aca="1" ref="L1275" ca="1">IF($K1275="",OFFSET(L1275,-1,,,),K1275)</f>
        <v>02.18.01.26</v>
      </c>
      <c r="M1275" s="175" t="str" cm="1">
        <f t="array" aca="1" ref="M1275" ca="1">IF(OR($K1275=0,$K1275=""),OFFSET(M1275,-1,,,),O1275)</f>
        <v>MURO DE ARRIMO ATÉ 2,00M - CORTINA</v>
      </c>
      <c r="N1275" s="67" t="s">
        <v>3884</v>
      </c>
      <c r="O1275" s="68" t="s">
        <v>4376</v>
      </c>
      <c r="P1275" s="68"/>
      <c r="Q1275" s="68" t="s">
        <v>3256</v>
      </c>
      <c r="R1275" s="69"/>
      <c r="S1275" s="70"/>
      <c r="T1275" s="70">
        <v>0</v>
      </c>
      <c r="U1275" s="67" t="s">
        <v>728</v>
      </c>
      <c r="V1275" s="71" t="s">
        <v>3065</v>
      </c>
      <c r="W1275" s="171"/>
      <c r="X1275" s="172"/>
      <c r="Y1275" s="176">
        <f t="shared" si="918"/>
        <v>0</v>
      </c>
      <c r="AA1275" s="192"/>
      <c r="AB1275" s="193"/>
    </row>
    <row r="1276" spans="2:28" hidden="1">
      <c r="B1276" s="189">
        <f t="shared" si="910"/>
        <v>0</v>
      </c>
      <c r="C1276" s="189">
        <f t="shared" ca="1" si="911"/>
        <v>0</v>
      </c>
      <c r="D1276" s="189">
        <f t="shared" si="912"/>
        <v>0</v>
      </c>
      <c r="E1276" s="189">
        <f t="shared" ca="1" si="913"/>
        <v>0</v>
      </c>
      <c r="F1276" s="189">
        <f t="shared" si="914"/>
        <v>0</v>
      </c>
      <c r="G1276" s="189" cm="1">
        <f t="array" aca="1" ref="G1276" ca="1">OFFSET(G1276,-1,,,)+1</f>
        <v>1271</v>
      </c>
      <c r="H1276" s="189">
        <f t="shared" si="909"/>
        <v>0</v>
      </c>
      <c r="I1276" s="189">
        <f t="shared" si="915"/>
        <v>0</v>
      </c>
      <c r="J1276" s="179">
        <f t="shared" si="916"/>
        <v>0</v>
      </c>
      <c r="K1276" s="173"/>
      <c r="L1276" s="174" t="str" cm="1">
        <f t="array" aca="1" ref="L1276" ca="1">IF($K1276="",OFFSET(L1276,-1,,,),K1276)</f>
        <v>02.18.01.26</v>
      </c>
      <c r="M1276" s="175" t="str" cm="1">
        <f t="array" aca="1" ref="M1276" ca="1">IF(OR($K1276=0,$K1276=""),OFFSET(M1276,-1,,,),O1276)</f>
        <v>MURO DE ARRIMO ATÉ 2,00M - CORTINA</v>
      </c>
      <c r="N1276" s="67" t="s">
        <v>240</v>
      </c>
      <c r="O1276" s="68" t="s">
        <v>179</v>
      </c>
      <c r="P1276" s="68"/>
      <c r="Q1276" s="68" t="s">
        <v>3255</v>
      </c>
      <c r="R1276" s="69">
        <v>3.4188000000000005</v>
      </c>
      <c r="S1276" s="70">
        <v>0.75</v>
      </c>
      <c r="T1276" s="70">
        <v>2.5641000000000003</v>
      </c>
      <c r="U1276" s="67" t="s">
        <v>728</v>
      </c>
      <c r="V1276" s="71" t="s">
        <v>3065</v>
      </c>
      <c r="W1276" s="171"/>
      <c r="X1276" s="172"/>
      <c r="Y1276" s="176">
        <f t="shared" si="918"/>
        <v>0</v>
      </c>
      <c r="AA1276" s="192"/>
      <c r="AB1276" s="193"/>
    </row>
    <row r="1277" spans="2:28" hidden="1">
      <c r="B1277" s="189">
        <f t="shared" si="910"/>
        <v>0</v>
      </c>
      <c r="C1277" s="189">
        <f t="shared" ca="1" si="911"/>
        <v>0</v>
      </c>
      <c r="D1277" s="189">
        <f t="shared" si="912"/>
        <v>0</v>
      </c>
      <c r="E1277" s="189">
        <f t="shared" ca="1" si="913"/>
        <v>0</v>
      </c>
      <c r="F1277" s="189">
        <f t="shared" si="914"/>
        <v>0</v>
      </c>
      <c r="G1277" s="189" cm="1">
        <f t="array" aca="1" ref="G1277" ca="1">OFFSET(G1277,-1,,,)+1</f>
        <v>1272</v>
      </c>
      <c r="H1277" s="189">
        <f t="shared" si="909"/>
        <v>0</v>
      </c>
      <c r="I1277" s="189">
        <f t="shared" si="915"/>
        <v>0</v>
      </c>
      <c r="J1277" s="179">
        <f t="shared" si="916"/>
        <v>0</v>
      </c>
      <c r="K1277" s="173"/>
      <c r="L1277" s="174" t="str" cm="1">
        <f t="array" aca="1" ref="L1277" ca="1">IF($K1277="",OFFSET(L1277,-1,,,),K1277)</f>
        <v>02.18.01.26</v>
      </c>
      <c r="M1277" s="175" t="str" cm="1">
        <f t="array" aca="1" ref="M1277" ca="1">IF(OR($K1277=0,$K1277=""),OFFSET(M1277,-1,,,),O1277)</f>
        <v>MURO DE ARRIMO ATÉ 2,00M - CORTINA</v>
      </c>
      <c r="N1277" s="67" t="s">
        <v>3885</v>
      </c>
      <c r="O1277" s="68" t="s">
        <v>4377</v>
      </c>
      <c r="P1277" s="68"/>
      <c r="Q1277" s="68" t="s">
        <v>3256</v>
      </c>
      <c r="R1277" s="69">
        <v>1.3860000000000001</v>
      </c>
      <c r="S1277" s="70">
        <v>452.14</v>
      </c>
      <c r="T1277" s="70">
        <v>626.66604000000007</v>
      </c>
      <c r="U1277" s="67" t="s">
        <v>728</v>
      </c>
      <c r="V1277" s="71" t="s">
        <v>3065</v>
      </c>
      <c r="W1277" s="171"/>
      <c r="X1277" s="172"/>
      <c r="Y1277" s="176">
        <f t="shared" si="918"/>
        <v>0</v>
      </c>
      <c r="AA1277" s="192"/>
      <c r="AB1277" s="193"/>
    </row>
    <row r="1278" spans="2:28" hidden="1">
      <c r="B1278" s="189">
        <f t="shared" si="910"/>
        <v>0</v>
      </c>
      <c r="C1278" s="189">
        <f t="shared" ca="1" si="911"/>
        <v>0</v>
      </c>
      <c r="D1278" s="189">
        <f t="shared" si="912"/>
        <v>0</v>
      </c>
      <c r="E1278" s="189">
        <f t="shared" ca="1" si="913"/>
        <v>0</v>
      </c>
      <c r="F1278" s="189">
        <f t="shared" si="914"/>
        <v>0</v>
      </c>
      <c r="G1278" s="189" cm="1">
        <f t="array" aca="1" ref="G1278" ca="1">OFFSET(G1278,-1,,,)+1</f>
        <v>1273</v>
      </c>
      <c r="H1278" s="189">
        <f t="shared" si="909"/>
        <v>0</v>
      </c>
      <c r="I1278" s="189">
        <f t="shared" si="915"/>
        <v>0</v>
      </c>
      <c r="J1278" s="179">
        <f t="shared" si="916"/>
        <v>0</v>
      </c>
      <c r="K1278" s="173"/>
      <c r="L1278" s="174" t="str" cm="1">
        <f t="array" aca="1" ref="L1278" ca="1">IF($K1278="",OFFSET(L1278,-1,,,),K1278)</f>
        <v>02.18.01.26</v>
      </c>
      <c r="M1278" s="175" t="str" cm="1">
        <f t="array" aca="1" ref="M1278" ca="1">IF(OR($K1278=0,$K1278=""),OFFSET(M1278,-1,,,),O1278)</f>
        <v>MURO DE ARRIMO ATÉ 2,00M - CORTINA</v>
      </c>
      <c r="N1278" s="67" t="s">
        <v>2862</v>
      </c>
      <c r="O1278" s="68" t="s">
        <v>3072</v>
      </c>
      <c r="P1278" s="68"/>
      <c r="Q1278" s="68" t="s">
        <v>3258</v>
      </c>
      <c r="R1278" s="69"/>
      <c r="S1278" s="70"/>
      <c r="T1278" s="70">
        <v>0</v>
      </c>
      <c r="U1278" s="67" t="s">
        <v>728</v>
      </c>
      <c r="V1278" s="71" t="s">
        <v>3065</v>
      </c>
      <c r="W1278" s="171"/>
      <c r="X1278" s="172"/>
      <c r="Y1278" s="176">
        <f t="shared" si="918"/>
        <v>0</v>
      </c>
      <c r="AA1278" s="192"/>
      <c r="AB1278" s="193"/>
    </row>
    <row r="1279" spans="2:28" hidden="1">
      <c r="B1279" s="189">
        <f t="shared" si="910"/>
        <v>0</v>
      </c>
      <c r="C1279" s="189">
        <f t="shared" ca="1" si="911"/>
        <v>0</v>
      </c>
      <c r="D1279" s="189">
        <f t="shared" si="912"/>
        <v>0</v>
      </c>
      <c r="E1279" s="189">
        <f t="shared" ca="1" si="913"/>
        <v>0</v>
      </c>
      <c r="F1279" s="189">
        <f t="shared" si="914"/>
        <v>0</v>
      </c>
      <c r="G1279" s="189" cm="1">
        <f t="array" aca="1" ref="G1279" ca="1">OFFSET(G1279,-1,,,)+1</f>
        <v>1274</v>
      </c>
      <c r="H1279" s="189">
        <f t="shared" si="909"/>
        <v>0</v>
      </c>
      <c r="I1279" s="189">
        <f t="shared" si="915"/>
        <v>0</v>
      </c>
      <c r="J1279" s="179">
        <f t="shared" si="916"/>
        <v>0</v>
      </c>
      <c r="K1279" s="173"/>
      <c r="L1279" s="174" t="str" cm="1">
        <f t="array" aca="1" ref="L1279" ca="1">IF($K1279="",OFFSET(L1279,-1,,,),K1279)</f>
        <v>02.18.01.26</v>
      </c>
      <c r="M1279" s="175" t="str" cm="1">
        <f t="array" aca="1" ref="M1279" ca="1">IF(OR($K1279=0,$K1279=""),OFFSET(M1279,-1,,,),O1279)</f>
        <v>MURO DE ARRIMO ATÉ 2,00M - CORTINA</v>
      </c>
      <c r="N1279" s="67" t="s">
        <v>182</v>
      </c>
      <c r="O1279" s="68" t="s">
        <v>183</v>
      </c>
      <c r="P1279" s="68"/>
      <c r="Q1279" s="68" t="s">
        <v>3256</v>
      </c>
      <c r="R1279" s="69">
        <v>0.30000000000000004</v>
      </c>
      <c r="S1279" s="70">
        <v>140</v>
      </c>
      <c r="T1279" s="70">
        <v>42.000000000000007</v>
      </c>
      <c r="U1279" s="67" t="s">
        <v>728</v>
      </c>
      <c r="V1279" s="71" t="s">
        <v>3065</v>
      </c>
      <c r="W1279" s="171"/>
      <c r="X1279" s="172"/>
      <c r="Y1279" s="176">
        <f t="shared" si="918"/>
        <v>0</v>
      </c>
      <c r="AA1279" s="192"/>
      <c r="AB1279" s="193"/>
    </row>
    <row r="1280" spans="2:28" hidden="1">
      <c r="B1280" s="189">
        <f t="shared" si="910"/>
        <v>0</v>
      </c>
      <c r="C1280" s="189">
        <f t="shared" ca="1" si="911"/>
        <v>0</v>
      </c>
      <c r="D1280" s="189">
        <f t="shared" si="912"/>
        <v>0</v>
      </c>
      <c r="E1280" s="189">
        <f t="shared" ca="1" si="913"/>
        <v>0</v>
      </c>
      <c r="F1280" s="189">
        <f t="shared" si="914"/>
        <v>0</v>
      </c>
      <c r="G1280" s="189" cm="1">
        <f t="array" aca="1" ref="G1280" ca="1">OFFSET(G1280,-1,,,)+1</f>
        <v>1275</v>
      </c>
      <c r="H1280" s="189">
        <f t="shared" si="909"/>
        <v>0</v>
      </c>
      <c r="I1280" s="189">
        <f t="shared" si="915"/>
        <v>0</v>
      </c>
      <c r="J1280" s="179">
        <f t="shared" si="916"/>
        <v>0</v>
      </c>
      <c r="K1280" s="173"/>
      <c r="L1280" s="174" t="str" cm="1">
        <f t="array" aca="1" ref="L1280" ca="1">IF($K1280="",OFFSET(L1280,-1,,,),K1280)</f>
        <v>02.18.01.26</v>
      </c>
      <c r="M1280" s="175" t="str" cm="1">
        <f t="array" aca="1" ref="M1280" ca="1">IF(OR($K1280=0,$K1280=""),OFFSET(M1280,-1,,,),O1280)</f>
        <v>MURO DE ARRIMO ATÉ 2,00M - CORTINA</v>
      </c>
      <c r="N1280" s="67" t="s">
        <v>2857</v>
      </c>
      <c r="O1280" s="68" t="s">
        <v>3067</v>
      </c>
      <c r="P1280" s="68"/>
      <c r="Q1280" s="68" t="s">
        <v>3258</v>
      </c>
      <c r="R1280" s="69">
        <v>8.1000000000000014</v>
      </c>
      <c r="S1280" s="70">
        <v>3.8000000000000003</v>
      </c>
      <c r="T1280" s="70">
        <v>30.780000000000008</v>
      </c>
      <c r="U1280" s="67" t="s">
        <v>728</v>
      </c>
      <c r="V1280" s="71" t="s">
        <v>3065</v>
      </c>
      <c r="W1280" s="171"/>
      <c r="X1280" s="172"/>
      <c r="Y1280" s="176">
        <f t="shared" ref="Y1280:Y1282" si="919">X1280+W1280</f>
        <v>0</v>
      </c>
      <c r="AA1280" s="192"/>
      <c r="AB1280" s="193"/>
    </row>
    <row r="1281" spans="2:28" hidden="1">
      <c r="B1281" s="189">
        <f t="shared" si="910"/>
        <v>0</v>
      </c>
      <c r="C1281" s="189">
        <f t="shared" ca="1" si="911"/>
        <v>0</v>
      </c>
      <c r="D1281" s="189">
        <f t="shared" si="912"/>
        <v>0</v>
      </c>
      <c r="E1281" s="189">
        <f t="shared" ca="1" si="913"/>
        <v>0</v>
      </c>
      <c r="F1281" s="189">
        <f t="shared" si="914"/>
        <v>0</v>
      </c>
      <c r="G1281" s="189" cm="1">
        <f t="array" aca="1" ref="G1281" ca="1">OFFSET(G1281,-1,,,)+1</f>
        <v>1276</v>
      </c>
      <c r="H1281" s="189">
        <f t="shared" si="909"/>
        <v>0</v>
      </c>
      <c r="I1281" s="189">
        <f t="shared" si="915"/>
        <v>0</v>
      </c>
      <c r="J1281" s="179">
        <f t="shared" si="916"/>
        <v>0</v>
      </c>
      <c r="K1281" s="173"/>
      <c r="L1281" s="174" t="str" cm="1">
        <f t="array" aca="1" ref="L1281" ca="1">IF($K1281="",OFFSET(L1281,-1,,,),K1281)</f>
        <v>02.18.01.26</v>
      </c>
      <c r="M1281" s="175" t="str" cm="1">
        <f t="array" aca="1" ref="M1281" ca="1">IF(OR($K1281=0,$K1281=""),OFFSET(M1281,-1,,,),O1281)</f>
        <v>MURO DE ARRIMO ATÉ 2,00M - CORTINA</v>
      </c>
      <c r="N1281" s="67" t="s">
        <v>2858</v>
      </c>
      <c r="O1281" s="68" t="s">
        <v>3068</v>
      </c>
      <c r="P1281" s="68"/>
      <c r="Q1281" s="68" t="s">
        <v>3253</v>
      </c>
      <c r="R1281" s="69">
        <v>5.9999999999999991</v>
      </c>
      <c r="S1281" s="70">
        <v>7.5000000000000009</v>
      </c>
      <c r="T1281" s="70">
        <v>45</v>
      </c>
      <c r="U1281" s="67" t="s">
        <v>728</v>
      </c>
      <c r="V1281" s="71" t="s">
        <v>3065</v>
      </c>
      <c r="W1281" s="171"/>
      <c r="X1281" s="172"/>
      <c r="Y1281" s="176">
        <f t="shared" si="919"/>
        <v>0</v>
      </c>
      <c r="AA1281" s="192"/>
      <c r="AB1281" s="193"/>
    </row>
    <row r="1282" spans="2:28" hidden="1">
      <c r="B1282" s="189">
        <f t="shared" si="910"/>
        <v>0</v>
      </c>
      <c r="C1282" s="189">
        <f t="shared" ca="1" si="911"/>
        <v>0</v>
      </c>
      <c r="D1282" s="189">
        <f t="shared" si="912"/>
        <v>0</v>
      </c>
      <c r="E1282" s="189">
        <f t="shared" ca="1" si="913"/>
        <v>0</v>
      </c>
      <c r="F1282" s="189">
        <f t="shared" si="914"/>
        <v>0</v>
      </c>
      <c r="G1282" s="189" cm="1">
        <f t="array" aca="1" ref="G1282" ca="1">OFFSET(G1282,-1,,,)+1</f>
        <v>1277</v>
      </c>
      <c r="H1282" s="189">
        <f t="shared" si="909"/>
        <v>0</v>
      </c>
      <c r="I1282" s="189">
        <f t="shared" si="915"/>
        <v>0</v>
      </c>
      <c r="J1282" s="179">
        <f t="shared" si="916"/>
        <v>0</v>
      </c>
      <c r="K1282" s="173"/>
      <c r="L1282" s="174" t="str" cm="1">
        <f t="array" aca="1" ref="L1282" ca="1">IF($K1282="",OFFSET(L1282,-1,,,),K1282)</f>
        <v>02.18.01.26</v>
      </c>
      <c r="M1282" s="175" t="str" cm="1">
        <f t="array" aca="1" ref="M1282" ca="1">IF(OR($K1282=0,$K1282=""),OFFSET(M1282,-1,,,),O1282)</f>
        <v>MURO DE ARRIMO ATÉ 2,00M - CORTINA</v>
      </c>
      <c r="N1282" s="67" t="s">
        <v>230</v>
      </c>
      <c r="O1282" s="68" t="s">
        <v>231</v>
      </c>
      <c r="P1282" s="68"/>
      <c r="Q1282" s="68" t="s">
        <v>3261</v>
      </c>
      <c r="R1282" s="69">
        <v>8.9999999999999982</v>
      </c>
      <c r="S1282" s="70">
        <v>22.310000000000002</v>
      </c>
      <c r="T1282" s="70">
        <v>200.79</v>
      </c>
      <c r="U1282" s="67" t="s">
        <v>728</v>
      </c>
      <c r="V1282" s="71" t="s">
        <v>3065</v>
      </c>
      <c r="W1282" s="171"/>
      <c r="X1282" s="172"/>
      <c r="Y1282" s="176">
        <f t="shared" si="919"/>
        <v>0</v>
      </c>
      <c r="AA1282" s="192"/>
      <c r="AB1282" s="193"/>
    </row>
    <row r="1283" spans="2:28" hidden="1">
      <c r="B1283" s="189">
        <f t="shared" si="910"/>
        <v>0</v>
      </c>
      <c r="C1283" s="189">
        <f t="shared" ca="1" si="911"/>
        <v>0</v>
      </c>
      <c r="D1283" s="189">
        <f t="shared" si="912"/>
        <v>0</v>
      </c>
      <c r="E1283" s="189">
        <f t="shared" ca="1" si="913"/>
        <v>0</v>
      </c>
      <c r="F1283" s="189">
        <f t="shared" si="914"/>
        <v>0</v>
      </c>
      <c r="G1283" s="189" cm="1">
        <f t="array" aca="1" ref="G1283" ca="1">OFFSET(G1283,-1,,,)+1</f>
        <v>1278</v>
      </c>
      <c r="H1283" s="189">
        <f t="shared" si="909"/>
        <v>0</v>
      </c>
      <c r="I1283" s="189">
        <f t="shared" si="915"/>
        <v>0</v>
      </c>
      <c r="J1283" s="179">
        <f t="shared" si="916"/>
        <v>0</v>
      </c>
      <c r="K1283" s="173"/>
      <c r="L1283" s="174" t="str" cm="1">
        <f t="array" aca="1" ref="L1283" ca="1">IF($K1283="",OFFSET(L1283,-1,,,),K1283)</f>
        <v>02.18.01.26</v>
      </c>
      <c r="M1283" s="175" t="str" cm="1">
        <f t="array" aca="1" ref="M1283" ca="1">IF(OR($K1283=0,$K1283=""),OFFSET(M1283,-1,,,),O1283)</f>
        <v>MURO DE ARRIMO ATÉ 2,00M - CORTINA</v>
      </c>
      <c r="N1283" s="67" t="s">
        <v>232</v>
      </c>
      <c r="O1283" s="68" t="s">
        <v>233</v>
      </c>
      <c r="P1283" s="68"/>
      <c r="Q1283" s="68" t="s">
        <v>3261</v>
      </c>
      <c r="R1283" s="69">
        <v>9.0000000000000018</v>
      </c>
      <c r="S1283" s="70">
        <v>0.97000000000000008</v>
      </c>
      <c r="T1283" s="70">
        <v>8.7300000000000022</v>
      </c>
      <c r="U1283" s="67" t="s">
        <v>728</v>
      </c>
      <c r="V1283" s="71" t="s">
        <v>3065</v>
      </c>
      <c r="W1283" s="171"/>
      <c r="X1283" s="172"/>
      <c r="Y1283" s="176">
        <f t="shared" si="918"/>
        <v>0</v>
      </c>
      <c r="AA1283" s="192"/>
      <c r="AB1283" s="193"/>
    </row>
    <row r="1284" spans="2:28" hidden="1">
      <c r="B1284" s="189">
        <f t="shared" ref="B1284:B1289" si="920">IF(J1284=0,0,U1284)</f>
        <v>0</v>
      </c>
      <c r="C1284" s="189">
        <f t="shared" ref="C1284:C1289" ca="1" si="921">IF(OR(J1284=0,I1284=0),0,IF(_xlfn.IFNA(MATCH(B1284,OFFSET($B$5,,,$G1284,),),0)&gt;0,0,MAX(OFFSET($C$5,,,$G1284,))+1))</f>
        <v>0</v>
      </c>
      <c r="D1284" s="189">
        <f t="shared" ref="D1284:D1289" si="922">IF(J1284=0,0,N1284&amp;"-"&amp;U1284)</f>
        <v>0</v>
      </c>
      <c r="E1284" s="189">
        <f t="shared" ref="E1284:E1289" ca="1" si="923">IF(OR(J1284=0,I1284=0),0,IF(_xlfn.IFNA(MATCH(D1284,OFFSET($D$5,,,$G1284,),),0)&gt;0,0,_xlfn.MAXIFS(OFFSET($E$5,,,$G1284,),OFFSET($J$5,,,$G1284,),J1284)+1))</f>
        <v>0</v>
      </c>
      <c r="F1284" s="189">
        <f t="shared" ref="F1284:F1289" si="924">IF(J1284=0,0,E1284&amp;"-"&amp;N1284)</f>
        <v>0</v>
      </c>
      <c r="G1284" s="189" cm="1">
        <f t="array" aca="1" ref="G1284" ca="1">OFFSET(G1284,-1,,,)+1</f>
        <v>1279</v>
      </c>
      <c r="H1284" s="189">
        <f t="shared" si="909"/>
        <v>0</v>
      </c>
      <c r="I1284" s="189">
        <f t="shared" ref="I1284:I1289" si="925">H1284*R1284</f>
        <v>0</v>
      </c>
      <c r="J1284" s="179">
        <f t="shared" ref="J1284:J1289" si="926">IF(AND(I1284&lt;&gt;0,OR(K1284=0,K1284="")),N1284&amp;" - Mapa",0)</f>
        <v>0</v>
      </c>
      <c r="K1284" s="173"/>
      <c r="L1284" s="174" t="str" cm="1">
        <f t="array" aca="1" ref="L1284" ca="1">IF($K1284="",OFFSET(L1284,-1,,,),K1284)</f>
        <v>02.18.01.26</v>
      </c>
      <c r="M1284" s="175" t="str" cm="1">
        <f t="array" aca="1" ref="M1284" ca="1">IF(OR($K1284=0,$K1284=""),OFFSET(M1284,-1,,,),O1284)</f>
        <v>MURO DE ARRIMO ATÉ 2,00M - CORTINA</v>
      </c>
      <c r="N1284" s="67" t="s">
        <v>234</v>
      </c>
      <c r="O1284" s="68" t="s">
        <v>235</v>
      </c>
      <c r="P1284" s="68"/>
      <c r="Q1284" s="68" t="s">
        <v>3261</v>
      </c>
      <c r="R1284" s="69">
        <v>9.0000000000000018</v>
      </c>
      <c r="S1284" s="70">
        <v>1.7800000000000002</v>
      </c>
      <c r="T1284" s="70">
        <v>16.020000000000007</v>
      </c>
      <c r="U1284" s="67" t="s">
        <v>728</v>
      </c>
      <c r="V1284" s="71" t="s">
        <v>3065</v>
      </c>
      <c r="W1284" s="171"/>
      <c r="X1284" s="172"/>
      <c r="Y1284" s="176">
        <f t="shared" si="918"/>
        <v>0</v>
      </c>
      <c r="AA1284" s="192"/>
      <c r="AB1284" s="193"/>
    </row>
    <row r="1285" spans="2:28" hidden="1">
      <c r="B1285" s="189">
        <f t="shared" si="920"/>
        <v>0</v>
      </c>
      <c r="C1285" s="189">
        <f t="shared" ca="1" si="921"/>
        <v>0</v>
      </c>
      <c r="D1285" s="189">
        <f t="shared" si="922"/>
        <v>0</v>
      </c>
      <c r="E1285" s="189">
        <f t="shared" ca="1" si="923"/>
        <v>0</v>
      </c>
      <c r="F1285" s="189">
        <f t="shared" si="924"/>
        <v>0</v>
      </c>
      <c r="G1285" s="189" cm="1">
        <f t="array" aca="1" ref="G1285" ca="1">OFFSET(G1285,-1,,,)+1</f>
        <v>1280</v>
      </c>
      <c r="H1285" s="189">
        <f t="shared" si="909"/>
        <v>0</v>
      </c>
      <c r="I1285" s="189">
        <f t="shared" si="925"/>
        <v>0</v>
      </c>
      <c r="J1285" s="179">
        <f t="shared" si="926"/>
        <v>0</v>
      </c>
      <c r="K1285" s="173"/>
      <c r="L1285" s="174" t="str" cm="1">
        <f t="array" aca="1" ref="L1285" ca="1">IF($K1285="",OFFSET(L1285,-1,,,),K1285)</f>
        <v>02.18.01.26</v>
      </c>
      <c r="M1285" s="175" t="str" cm="1">
        <f t="array" aca="1" ref="M1285" ca="1">IF(OR($K1285=0,$K1285=""),OFFSET(M1285,-1,,,),O1285)</f>
        <v>MURO DE ARRIMO ATÉ 2,00M - CORTINA</v>
      </c>
      <c r="N1285" s="67" t="s">
        <v>2863</v>
      </c>
      <c r="O1285" s="68" t="s">
        <v>3073</v>
      </c>
      <c r="P1285" s="68"/>
      <c r="Q1285" s="68" t="s">
        <v>3258</v>
      </c>
      <c r="R1285" s="69"/>
      <c r="S1285" s="70"/>
      <c r="T1285" s="70">
        <v>0</v>
      </c>
      <c r="U1285" s="67" t="s">
        <v>728</v>
      </c>
      <c r="V1285" s="71" t="s">
        <v>3065</v>
      </c>
      <c r="W1285" s="171"/>
      <c r="X1285" s="172"/>
      <c r="Y1285" s="176">
        <f t="shared" si="918"/>
        <v>0</v>
      </c>
      <c r="AA1285" s="192"/>
      <c r="AB1285" s="193"/>
    </row>
    <row r="1286" spans="2:28" hidden="1">
      <c r="B1286" s="189">
        <f t="shared" si="920"/>
        <v>0</v>
      </c>
      <c r="C1286" s="189">
        <f t="shared" ca="1" si="921"/>
        <v>0</v>
      </c>
      <c r="D1286" s="189">
        <f t="shared" si="922"/>
        <v>0</v>
      </c>
      <c r="E1286" s="189">
        <f t="shared" ca="1" si="923"/>
        <v>0</v>
      </c>
      <c r="F1286" s="189">
        <f t="shared" si="924"/>
        <v>0</v>
      </c>
      <c r="G1286" s="189" cm="1">
        <f t="array" aca="1" ref="G1286" ca="1">OFFSET(G1286,-1,,,)+1</f>
        <v>1281</v>
      </c>
      <c r="H1286" s="189">
        <f t="shared" si="909"/>
        <v>0</v>
      </c>
      <c r="I1286" s="189">
        <f t="shared" si="925"/>
        <v>0</v>
      </c>
      <c r="J1286" s="179">
        <f t="shared" si="926"/>
        <v>0</v>
      </c>
      <c r="K1286" s="173"/>
      <c r="L1286" s="174" t="str" cm="1">
        <f t="array" aca="1" ref="L1286" ca="1">IF($K1286="",OFFSET(L1286,-1,,,),K1286)</f>
        <v>02.18.01.26</v>
      </c>
      <c r="M1286" s="175" t="str" cm="1">
        <f t="array" aca="1" ref="M1286" ca="1">IF(OR($K1286=0,$K1286=""),OFFSET(M1286,-1,,,),O1286)</f>
        <v>MURO DE ARRIMO ATÉ 2,00M - CORTINA</v>
      </c>
      <c r="N1286" s="67" t="s">
        <v>359</v>
      </c>
      <c r="O1286" s="68" t="s">
        <v>360</v>
      </c>
      <c r="P1286" s="68"/>
      <c r="Q1286" s="68" t="s">
        <v>3258</v>
      </c>
      <c r="R1286" s="69">
        <v>6</v>
      </c>
      <c r="S1286" s="70">
        <v>4.8</v>
      </c>
      <c r="T1286" s="70">
        <v>28.799999999999997</v>
      </c>
      <c r="U1286" s="67" t="s">
        <v>728</v>
      </c>
      <c r="V1286" s="71" t="s">
        <v>3065</v>
      </c>
      <c r="W1286" s="171"/>
      <c r="X1286" s="172"/>
      <c r="Y1286" s="176">
        <f t="shared" si="918"/>
        <v>0</v>
      </c>
      <c r="AA1286" s="192"/>
      <c r="AB1286" s="193"/>
    </row>
    <row r="1287" spans="2:28" hidden="1">
      <c r="B1287" s="189">
        <f t="shared" si="920"/>
        <v>0</v>
      </c>
      <c r="C1287" s="189">
        <f t="shared" ca="1" si="921"/>
        <v>0</v>
      </c>
      <c r="D1287" s="189">
        <f t="shared" si="922"/>
        <v>0</v>
      </c>
      <c r="E1287" s="189">
        <f t="shared" ca="1" si="923"/>
        <v>0</v>
      </c>
      <c r="F1287" s="189">
        <f t="shared" si="924"/>
        <v>0</v>
      </c>
      <c r="G1287" s="189" cm="1">
        <f t="array" aca="1" ref="G1287" ca="1">OFFSET(G1287,-1,,,)+1</f>
        <v>1282</v>
      </c>
      <c r="H1287" s="189">
        <f t="shared" si="909"/>
        <v>0</v>
      </c>
      <c r="I1287" s="189">
        <f t="shared" si="925"/>
        <v>0</v>
      </c>
      <c r="J1287" s="179">
        <f t="shared" si="926"/>
        <v>0</v>
      </c>
      <c r="K1287" s="173"/>
      <c r="L1287" s="174" t="str" cm="1">
        <f t="array" aca="1" ref="L1287" ca="1">IF($K1287="",OFFSET(L1287,-1,,,),K1287)</f>
        <v>02.18.01.26</v>
      </c>
      <c r="M1287" s="175" t="str" cm="1">
        <f t="array" aca="1" ref="M1287" ca="1">IF(OR($K1287=0,$K1287=""),OFFSET(M1287,-1,,,),O1287)</f>
        <v>MURO DE ARRIMO ATÉ 2,00M - CORTINA</v>
      </c>
      <c r="N1287" s="67" t="s">
        <v>462</v>
      </c>
      <c r="O1287" s="68" t="s">
        <v>463</v>
      </c>
      <c r="P1287" s="68"/>
      <c r="Q1287" s="68" t="s">
        <v>3255</v>
      </c>
      <c r="R1287" s="69">
        <v>96</v>
      </c>
      <c r="S1287" s="70">
        <v>2.5500000000000003</v>
      </c>
      <c r="T1287" s="70">
        <v>244.8</v>
      </c>
      <c r="U1287" s="67" t="s">
        <v>728</v>
      </c>
      <c r="V1287" s="71" t="s">
        <v>3065</v>
      </c>
      <c r="W1287" s="171"/>
      <c r="X1287" s="172"/>
      <c r="Y1287" s="176">
        <f t="shared" si="918"/>
        <v>0</v>
      </c>
      <c r="AA1287" s="192"/>
      <c r="AB1287" s="193"/>
    </row>
    <row r="1288" spans="2:28" hidden="1">
      <c r="B1288" s="189">
        <f t="shared" si="920"/>
        <v>0</v>
      </c>
      <c r="C1288" s="189">
        <f t="shared" ca="1" si="921"/>
        <v>0</v>
      </c>
      <c r="D1288" s="189">
        <f t="shared" si="922"/>
        <v>0</v>
      </c>
      <c r="E1288" s="189">
        <f t="shared" ca="1" si="923"/>
        <v>0</v>
      </c>
      <c r="F1288" s="189">
        <f t="shared" si="924"/>
        <v>0</v>
      </c>
      <c r="G1288" s="189" cm="1">
        <f t="array" aca="1" ref="G1288" ca="1">OFFSET(G1288,-1,,,)+1</f>
        <v>1283</v>
      </c>
      <c r="H1288" s="189">
        <f t="shared" si="909"/>
        <v>0</v>
      </c>
      <c r="I1288" s="189">
        <f t="shared" si="925"/>
        <v>0</v>
      </c>
      <c r="J1288" s="179">
        <f t="shared" si="926"/>
        <v>0</v>
      </c>
      <c r="K1288" s="173"/>
      <c r="L1288" s="174" t="str" cm="1">
        <f t="array" aca="1" ref="L1288" ca="1">IF($K1288="",OFFSET(L1288,-1,,,),K1288)</f>
        <v>02.18.01.26</v>
      </c>
      <c r="M1288" s="175" t="str" cm="1">
        <f t="array" aca="1" ref="M1288" ca="1">IF(OR($K1288=0,$K1288=""),OFFSET(M1288,-1,,,),O1288)</f>
        <v>MURO DE ARRIMO ATÉ 2,00M - CORTINA</v>
      </c>
      <c r="N1288" s="67" t="s">
        <v>362</v>
      </c>
      <c r="O1288" s="68" t="s">
        <v>363</v>
      </c>
      <c r="P1288" s="68"/>
      <c r="Q1288" s="68" t="s">
        <v>3258</v>
      </c>
      <c r="R1288" s="73">
        <v>6</v>
      </c>
      <c r="S1288" s="70">
        <v>30</v>
      </c>
      <c r="T1288" s="70">
        <v>180</v>
      </c>
      <c r="U1288" s="67" t="s">
        <v>728</v>
      </c>
      <c r="V1288" s="71" t="s">
        <v>3065</v>
      </c>
      <c r="W1288" s="171"/>
      <c r="X1288" s="172"/>
      <c r="Y1288" s="176">
        <f t="shared" si="918"/>
        <v>0</v>
      </c>
      <c r="AA1288" s="192"/>
      <c r="AB1288" s="193"/>
    </row>
    <row r="1289" spans="2:28" hidden="1">
      <c r="B1289" s="189">
        <f t="shared" si="920"/>
        <v>0</v>
      </c>
      <c r="C1289" s="189">
        <f t="shared" ca="1" si="921"/>
        <v>0</v>
      </c>
      <c r="D1289" s="189">
        <f t="shared" si="922"/>
        <v>0</v>
      </c>
      <c r="E1289" s="189">
        <f t="shared" ca="1" si="923"/>
        <v>0</v>
      </c>
      <c r="F1289" s="189">
        <f t="shared" si="924"/>
        <v>0</v>
      </c>
      <c r="G1289" s="189" cm="1">
        <f t="array" aca="1" ref="G1289" ca="1">OFFSET(G1289,-1,,,)+1</f>
        <v>1284</v>
      </c>
      <c r="H1289" s="189">
        <f t="shared" si="909"/>
        <v>0</v>
      </c>
      <c r="I1289" s="189">
        <f t="shared" si="925"/>
        <v>0</v>
      </c>
      <c r="J1289" s="179">
        <f t="shared" si="926"/>
        <v>0</v>
      </c>
      <c r="K1289" s="173"/>
      <c r="L1289" s="174" t="str" cm="1">
        <f t="array" aca="1" ref="L1289" ca="1">IF($K1289="",OFFSET(L1289,-1,,,),K1289)</f>
        <v>02.18.01.26</v>
      </c>
      <c r="M1289" s="175" t="str" cm="1">
        <f t="array" aca="1" ref="M1289" ca="1">IF(OR($K1289=0,$K1289=""),OFFSET(M1289,-1,,,),O1289)</f>
        <v>MURO DE ARRIMO ATÉ 2,00M - CORTINA</v>
      </c>
      <c r="N1289" s="67" t="s">
        <v>330</v>
      </c>
      <c r="O1289" s="68" t="s">
        <v>3074</v>
      </c>
      <c r="P1289" s="68"/>
      <c r="Q1289" s="68" t="s">
        <v>3256</v>
      </c>
      <c r="R1289" s="69"/>
      <c r="S1289" s="70"/>
      <c r="T1289" s="70">
        <v>0</v>
      </c>
      <c r="U1289" s="67" t="s">
        <v>728</v>
      </c>
      <c r="V1289" s="71" t="s">
        <v>3065</v>
      </c>
      <c r="W1289" s="171"/>
      <c r="X1289" s="172"/>
      <c r="Y1289" s="176">
        <f t="shared" si="918"/>
        <v>0</v>
      </c>
      <c r="AA1289" s="192"/>
      <c r="AB1289" s="193"/>
    </row>
    <row r="1290" spans="2:28" hidden="1">
      <c r="B1290" s="189">
        <f t="shared" si="910"/>
        <v>0</v>
      </c>
      <c r="C1290" s="189">
        <f t="shared" ca="1" si="911"/>
        <v>0</v>
      </c>
      <c r="D1290" s="189">
        <f t="shared" si="912"/>
        <v>0</v>
      </c>
      <c r="E1290" s="189">
        <f t="shared" ca="1" si="913"/>
        <v>0</v>
      </c>
      <c r="F1290" s="189">
        <f t="shared" si="914"/>
        <v>0</v>
      </c>
      <c r="G1290" s="189" cm="1">
        <f t="array" aca="1" ref="G1290" ca="1">OFFSET(G1290,-1,,,)+1</f>
        <v>1285</v>
      </c>
      <c r="H1290" s="189">
        <f t="shared" si="909"/>
        <v>0</v>
      </c>
      <c r="I1290" s="189">
        <f t="shared" si="915"/>
        <v>0</v>
      </c>
      <c r="J1290" s="179">
        <f t="shared" si="916"/>
        <v>0</v>
      </c>
      <c r="K1290" s="173"/>
      <c r="L1290" s="174" t="str" cm="1">
        <f t="array" aca="1" ref="L1290" ca="1">IF($K1290="",OFFSET(L1290,-1,,,),K1290)</f>
        <v>02.18.01.26</v>
      </c>
      <c r="M1290" s="175" t="str" cm="1">
        <f t="array" aca="1" ref="M1290" ca="1">IF(OR($K1290=0,$K1290=""),OFFSET(M1290,-1,,,),O1290)</f>
        <v>MURO DE ARRIMO ATÉ 2,00M - CORTINA</v>
      </c>
      <c r="N1290" s="67" t="s">
        <v>300</v>
      </c>
      <c r="O1290" s="68" t="s">
        <v>301</v>
      </c>
      <c r="P1290" s="68"/>
      <c r="Q1290" s="68" t="s">
        <v>3256</v>
      </c>
      <c r="R1290" s="69">
        <v>1.3860000000000001</v>
      </c>
      <c r="S1290" s="70">
        <v>55.000000000000007</v>
      </c>
      <c r="T1290" s="70">
        <v>76.230000000000018</v>
      </c>
      <c r="U1290" s="67" t="s">
        <v>728</v>
      </c>
      <c r="V1290" s="71" t="s">
        <v>3065</v>
      </c>
      <c r="W1290" s="171"/>
      <c r="X1290" s="172"/>
      <c r="Y1290" s="176">
        <f t="shared" si="918"/>
        <v>0</v>
      </c>
      <c r="AA1290" s="192"/>
      <c r="AB1290" s="193"/>
    </row>
    <row r="1291" spans="2:28" hidden="1">
      <c r="B1291" s="189">
        <f t="shared" si="910"/>
        <v>0</v>
      </c>
      <c r="C1291" s="189">
        <f t="shared" ca="1" si="911"/>
        <v>0</v>
      </c>
      <c r="D1291" s="189">
        <f t="shared" si="912"/>
        <v>0</v>
      </c>
      <c r="E1291" s="189">
        <f t="shared" ca="1" si="913"/>
        <v>0</v>
      </c>
      <c r="F1291" s="189">
        <f t="shared" si="914"/>
        <v>0</v>
      </c>
      <c r="G1291" s="189" cm="1">
        <f t="array" aca="1" ref="G1291" ca="1">OFFSET(G1291,-1,,,)+1</f>
        <v>1286</v>
      </c>
      <c r="H1291" s="189">
        <f t="shared" si="909"/>
        <v>0</v>
      </c>
      <c r="I1291" s="189">
        <f t="shared" si="915"/>
        <v>0</v>
      </c>
      <c r="J1291" s="179">
        <f t="shared" si="916"/>
        <v>0</v>
      </c>
      <c r="K1291" s="173"/>
      <c r="L1291" s="174" t="str" cm="1">
        <f t="array" aca="1" ref="L1291" ca="1">IF($K1291="",OFFSET(L1291,-1,,,),K1291)</f>
        <v>02.18.01.26</v>
      </c>
      <c r="M1291" s="175" t="str" cm="1">
        <f t="array" aca="1" ref="M1291" ca="1">IF(OR($K1291=0,$K1291=""),OFFSET(M1291,-1,,,),O1291)</f>
        <v>MURO DE ARRIMO ATÉ 2,00M - CORTINA</v>
      </c>
      <c r="N1291" s="67" t="s">
        <v>3928</v>
      </c>
      <c r="O1291" s="68" t="s">
        <v>4451</v>
      </c>
      <c r="P1291" s="68"/>
      <c r="Q1291" s="68" t="s">
        <v>3253</v>
      </c>
      <c r="R1291" s="69"/>
      <c r="S1291" s="70"/>
      <c r="T1291" s="70">
        <v>0</v>
      </c>
      <c r="U1291" s="67" t="s">
        <v>728</v>
      </c>
      <c r="V1291" s="71" t="s">
        <v>3065</v>
      </c>
      <c r="W1291" s="171"/>
      <c r="X1291" s="172"/>
      <c r="Y1291" s="176">
        <f t="shared" ref="Y1291:Y1293" si="927">X1291+W1291</f>
        <v>0</v>
      </c>
      <c r="AA1291" s="192"/>
      <c r="AB1291" s="193"/>
    </row>
    <row r="1292" spans="2:28" hidden="1">
      <c r="B1292" s="189">
        <f t="shared" si="910"/>
        <v>0</v>
      </c>
      <c r="C1292" s="189">
        <f t="shared" ca="1" si="911"/>
        <v>0</v>
      </c>
      <c r="D1292" s="189">
        <f t="shared" si="912"/>
        <v>0</v>
      </c>
      <c r="E1292" s="189">
        <f t="shared" ca="1" si="913"/>
        <v>0</v>
      </c>
      <c r="F1292" s="189">
        <f t="shared" si="914"/>
        <v>0</v>
      </c>
      <c r="G1292" s="189" cm="1">
        <f t="array" aca="1" ref="G1292" ca="1">OFFSET(G1292,-1,,,)+1</f>
        <v>1287</v>
      </c>
      <c r="H1292" s="189">
        <f t="shared" si="909"/>
        <v>0</v>
      </c>
      <c r="I1292" s="189">
        <f t="shared" si="915"/>
        <v>0</v>
      </c>
      <c r="J1292" s="179">
        <f t="shared" si="916"/>
        <v>0</v>
      </c>
      <c r="K1292" s="173"/>
      <c r="L1292" s="174" t="str" cm="1">
        <f t="array" aca="1" ref="L1292" ca="1">IF($K1292="",OFFSET(L1292,-1,,,),K1292)</f>
        <v>02.18.01.26</v>
      </c>
      <c r="M1292" s="175" t="str" cm="1">
        <f t="array" aca="1" ref="M1292" ca="1">IF(OR($K1292=0,$K1292=""),OFFSET(M1292,-1,,,),O1292)</f>
        <v>MURO DE ARRIMO ATÉ 2,00M - CORTINA</v>
      </c>
      <c r="N1292" s="67" t="s">
        <v>3929</v>
      </c>
      <c r="O1292" s="68" t="s">
        <v>4452</v>
      </c>
      <c r="P1292" s="68"/>
      <c r="Q1292" s="68" t="s">
        <v>3260</v>
      </c>
      <c r="R1292" s="69">
        <v>3</v>
      </c>
      <c r="S1292" s="70">
        <v>13.701000000000001</v>
      </c>
      <c r="T1292" s="70">
        <v>41.103000000000002</v>
      </c>
      <c r="U1292" s="67" t="s">
        <v>728</v>
      </c>
      <c r="V1292" s="71" t="s">
        <v>3065</v>
      </c>
      <c r="W1292" s="171"/>
      <c r="X1292" s="172"/>
      <c r="Y1292" s="176">
        <f t="shared" si="927"/>
        <v>0</v>
      </c>
      <c r="AA1292" s="192"/>
      <c r="AB1292" s="193"/>
    </row>
    <row r="1293" spans="2:28" hidden="1">
      <c r="B1293" s="189">
        <f t="shared" si="910"/>
        <v>0</v>
      </c>
      <c r="C1293" s="189">
        <f t="shared" ca="1" si="911"/>
        <v>0</v>
      </c>
      <c r="D1293" s="189">
        <f t="shared" si="912"/>
        <v>0</v>
      </c>
      <c r="E1293" s="189">
        <f t="shared" ca="1" si="913"/>
        <v>0</v>
      </c>
      <c r="F1293" s="189">
        <f t="shared" si="914"/>
        <v>0</v>
      </c>
      <c r="G1293" s="189" cm="1">
        <f t="array" aca="1" ref="G1293" ca="1">OFFSET(G1293,-1,,,)+1</f>
        <v>1288</v>
      </c>
      <c r="H1293" s="189">
        <f t="shared" si="909"/>
        <v>0</v>
      </c>
      <c r="I1293" s="189">
        <f t="shared" si="915"/>
        <v>0</v>
      </c>
      <c r="J1293" s="179">
        <f t="shared" si="916"/>
        <v>0</v>
      </c>
      <c r="K1293" s="173"/>
      <c r="L1293" s="174" t="str" cm="1">
        <f t="array" aca="1" ref="L1293" ca="1">IF($K1293="",OFFSET(L1293,-1,,,),K1293)</f>
        <v>02.18.01.26</v>
      </c>
      <c r="M1293" s="175" t="str" cm="1">
        <f t="array" aca="1" ref="M1293" ca="1">IF(OR($K1293=0,$K1293=""),OFFSET(M1293,-1,,,),O1293)</f>
        <v>MURO DE ARRIMO ATÉ 2,00M - CORTINA</v>
      </c>
      <c r="N1293" s="67" t="s">
        <v>2861</v>
      </c>
      <c r="O1293" s="68" t="s">
        <v>3071</v>
      </c>
      <c r="P1293" s="68"/>
      <c r="Q1293" s="68" t="s">
        <v>3253</v>
      </c>
      <c r="R1293" s="69">
        <v>3</v>
      </c>
      <c r="S1293" s="70">
        <v>150</v>
      </c>
      <c r="T1293" s="70">
        <v>450</v>
      </c>
      <c r="U1293" s="67" t="s">
        <v>728</v>
      </c>
      <c r="V1293" s="71" t="s">
        <v>3065</v>
      </c>
      <c r="W1293" s="171"/>
      <c r="X1293" s="172"/>
      <c r="Y1293" s="176">
        <f t="shared" si="927"/>
        <v>0</v>
      </c>
      <c r="AA1293" s="192"/>
      <c r="AB1293" s="193"/>
    </row>
    <row r="1294" spans="2:28">
      <c r="B1294" s="189">
        <f t="shared" si="910"/>
        <v>0</v>
      </c>
      <c r="C1294" s="189">
        <f t="shared" ca="1" si="911"/>
        <v>0</v>
      </c>
      <c r="D1294" s="189">
        <f t="shared" si="912"/>
        <v>0</v>
      </c>
      <c r="E1294" s="189">
        <f t="shared" ca="1" si="913"/>
        <v>0</v>
      </c>
      <c r="F1294" s="189">
        <f t="shared" si="914"/>
        <v>0</v>
      </c>
      <c r="G1294" s="189" cm="1">
        <f t="array" aca="1" ref="G1294" ca="1">OFFSET(G1294,-1,,,)+1</f>
        <v>1289</v>
      </c>
      <c r="H1294" s="189">
        <f t="shared" si="909"/>
        <v>0</v>
      </c>
      <c r="I1294" s="189">
        <f t="shared" si="915"/>
        <v>0</v>
      </c>
      <c r="J1294" s="179">
        <f t="shared" si="916"/>
        <v>0</v>
      </c>
      <c r="K1294" s="173" t="s">
        <v>3377</v>
      </c>
      <c r="L1294" s="174" t="str" cm="1">
        <f t="array" aca="1" ref="L1294" ca="1">IF($K1294="",OFFSET(L1294,-1,,,),K1294)</f>
        <v>02.18.01.27</v>
      </c>
      <c r="M1294" s="175" t="str" cm="1">
        <f t="array" aca="1" ref="M1294" ca="1">IF(OR($K1294=0,$K1294=""),OFFSET(M1294,-1,,,),O1294)</f>
        <v>MURO DE ARRIMO ATÉ 2,50M - CORTINA</v>
      </c>
      <c r="N1294" s="67" t="s">
        <v>3938</v>
      </c>
      <c r="O1294" s="68" t="s">
        <v>4463</v>
      </c>
      <c r="P1294" s="68"/>
      <c r="Q1294" s="68" t="s">
        <v>3253</v>
      </c>
      <c r="R1294" s="69">
        <v>7.55</v>
      </c>
      <c r="S1294" s="70">
        <v>2078.3892999999998</v>
      </c>
      <c r="T1294" s="70">
        <v>15691.839214999998</v>
      </c>
      <c r="U1294" s="67"/>
      <c r="V1294" s="71"/>
      <c r="W1294" s="171"/>
      <c r="X1294" s="172"/>
      <c r="Y1294" s="176">
        <f t="shared" si="918"/>
        <v>0</v>
      </c>
      <c r="AA1294" s="192"/>
      <c r="AB1294" s="193"/>
    </row>
    <row r="1295" spans="2:28" hidden="1">
      <c r="B1295" s="189">
        <f t="shared" ref="B1295:B1301" si="928">IF(J1295=0,0,U1295)</f>
        <v>0</v>
      </c>
      <c r="C1295" s="189">
        <f t="shared" ref="C1295:C1301" ca="1" si="929">IF(OR(J1295=0,I1295=0),0,IF(_xlfn.IFNA(MATCH(B1295,OFFSET($B$5,,,$G1295,),),0)&gt;0,0,MAX(OFFSET($C$5,,,$G1295,))+1))</f>
        <v>0</v>
      </c>
      <c r="D1295" s="189">
        <f t="shared" ref="D1295:D1301" si="930">IF(J1295=0,0,N1295&amp;"-"&amp;U1295)</f>
        <v>0</v>
      </c>
      <c r="E1295" s="189">
        <f t="shared" ref="E1295:E1301" ca="1" si="931">IF(OR(J1295=0,I1295=0),0,IF(_xlfn.IFNA(MATCH(D1295,OFFSET($D$5,,,$G1295,),),0)&gt;0,0,_xlfn.MAXIFS(OFFSET($E$5,,,$G1295,),OFFSET($J$5,,,$G1295,),J1295)+1))</f>
        <v>0</v>
      </c>
      <c r="F1295" s="189">
        <f t="shared" ref="F1295:F1301" si="932">IF(J1295=0,0,E1295&amp;"-"&amp;N1295)</f>
        <v>0</v>
      </c>
      <c r="G1295" s="189" cm="1">
        <f t="array" aca="1" ref="G1295" ca="1">OFFSET(G1295,-1,,,)+1</f>
        <v>1290</v>
      </c>
      <c r="H1295" s="189">
        <f t="shared" si="909"/>
        <v>0</v>
      </c>
      <c r="I1295" s="189">
        <f t="shared" ref="I1295:I1301" si="933">H1295*R1295</f>
        <v>0</v>
      </c>
      <c r="J1295" s="179">
        <f t="shared" ref="J1295:J1301" si="934">IF(AND(I1295&lt;&gt;0,OR(K1295=0,K1295="")),N1295&amp;" - Mapa",0)</f>
        <v>0</v>
      </c>
      <c r="K1295" s="173"/>
      <c r="L1295" s="174" t="str" cm="1">
        <f t="array" aca="1" ref="L1295" ca="1">IF($K1295="",OFFSET(L1295,-1,,,),K1295)</f>
        <v>02.18.01.27</v>
      </c>
      <c r="M1295" s="175" t="str" cm="1">
        <f t="array" aca="1" ref="M1295" ca="1">IF(OR($K1295=0,$K1295=""),OFFSET(M1295,-1,,,),O1295)</f>
        <v>MURO DE ARRIMO ATÉ 2,50M - CORTINA</v>
      </c>
      <c r="N1295" s="67" t="s">
        <v>454</v>
      </c>
      <c r="O1295" s="68" t="s">
        <v>4458</v>
      </c>
      <c r="P1295" s="68"/>
      <c r="Q1295" s="68" t="s">
        <v>3255</v>
      </c>
      <c r="R1295" s="69"/>
      <c r="S1295" s="70"/>
      <c r="T1295" s="70">
        <v>0</v>
      </c>
      <c r="U1295" s="67" t="s">
        <v>728</v>
      </c>
      <c r="V1295" s="71" t="s">
        <v>3065</v>
      </c>
      <c r="W1295" s="171"/>
      <c r="X1295" s="172"/>
      <c r="Y1295" s="176">
        <f t="shared" si="918"/>
        <v>0</v>
      </c>
      <c r="AA1295" s="192"/>
      <c r="AB1295" s="193"/>
    </row>
    <row r="1296" spans="2:28" hidden="1">
      <c r="B1296" s="189">
        <f t="shared" si="928"/>
        <v>0</v>
      </c>
      <c r="C1296" s="189">
        <f t="shared" ca="1" si="929"/>
        <v>0</v>
      </c>
      <c r="D1296" s="189">
        <f t="shared" si="930"/>
        <v>0</v>
      </c>
      <c r="E1296" s="189">
        <f t="shared" ca="1" si="931"/>
        <v>0</v>
      </c>
      <c r="F1296" s="189">
        <f t="shared" si="932"/>
        <v>0</v>
      </c>
      <c r="G1296" s="189" cm="1">
        <f t="array" aca="1" ref="G1296" ca="1">OFFSET(G1296,-1,,,)+1</f>
        <v>1291</v>
      </c>
      <c r="H1296" s="189">
        <f t="shared" si="909"/>
        <v>0</v>
      </c>
      <c r="I1296" s="189">
        <f t="shared" si="933"/>
        <v>0</v>
      </c>
      <c r="J1296" s="179">
        <f t="shared" si="934"/>
        <v>0</v>
      </c>
      <c r="K1296" s="173"/>
      <c r="L1296" s="174" t="str" cm="1">
        <f t="array" aca="1" ref="L1296" ca="1">IF($K1296="",OFFSET(L1296,-1,,,),K1296)</f>
        <v>02.18.01.27</v>
      </c>
      <c r="M1296" s="175" t="str" cm="1">
        <f t="array" aca="1" ref="M1296" ca="1">IF(OR($K1296=0,$K1296=""),OFFSET(M1296,-1,,,),O1296)</f>
        <v>MURO DE ARRIMO ATÉ 2,50M - CORTINA</v>
      </c>
      <c r="N1296" s="67" t="s">
        <v>306</v>
      </c>
      <c r="O1296" s="68" t="s">
        <v>307</v>
      </c>
      <c r="P1296" s="68"/>
      <c r="Q1296" s="68" t="s">
        <v>3255</v>
      </c>
      <c r="R1296" s="69">
        <v>4.9830000000000005</v>
      </c>
      <c r="S1296" s="70">
        <v>11.000000000000002</v>
      </c>
      <c r="T1296" s="70">
        <v>54.813000000000017</v>
      </c>
      <c r="U1296" s="67" t="s">
        <v>728</v>
      </c>
      <c r="V1296" s="71" t="s">
        <v>3065</v>
      </c>
      <c r="W1296" s="171"/>
      <c r="X1296" s="172"/>
      <c r="Y1296" s="176">
        <f t="shared" si="918"/>
        <v>0</v>
      </c>
      <c r="AA1296" s="192"/>
      <c r="AB1296" s="193"/>
    </row>
    <row r="1297" spans="2:28" hidden="1">
      <c r="B1297" s="189">
        <f t="shared" si="928"/>
        <v>0</v>
      </c>
      <c r="C1297" s="189">
        <f t="shared" ca="1" si="929"/>
        <v>0</v>
      </c>
      <c r="D1297" s="189">
        <f t="shared" si="930"/>
        <v>0</v>
      </c>
      <c r="E1297" s="189">
        <f t="shared" ca="1" si="931"/>
        <v>0</v>
      </c>
      <c r="F1297" s="189">
        <f t="shared" si="932"/>
        <v>0</v>
      </c>
      <c r="G1297" s="189" cm="1">
        <f t="array" aca="1" ref="G1297" ca="1">OFFSET(G1297,-1,,,)+1</f>
        <v>1292</v>
      </c>
      <c r="H1297" s="189">
        <f t="shared" si="909"/>
        <v>0</v>
      </c>
      <c r="I1297" s="189">
        <f t="shared" si="933"/>
        <v>0</v>
      </c>
      <c r="J1297" s="179">
        <f t="shared" si="934"/>
        <v>0</v>
      </c>
      <c r="K1297" s="173"/>
      <c r="L1297" s="174" t="str" cm="1">
        <f t="array" aca="1" ref="L1297" ca="1">IF($K1297="",OFFSET(L1297,-1,,,),K1297)</f>
        <v>02.18.01.27</v>
      </c>
      <c r="M1297" s="175" t="str" cm="1">
        <f t="array" aca="1" ref="M1297" ca="1">IF(OR($K1297=0,$K1297=""),OFFSET(M1297,-1,,,),O1297)</f>
        <v>MURO DE ARRIMO ATÉ 2,50M - CORTINA</v>
      </c>
      <c r="N1297" s="67" t="s">
        <v>455</v>
      </c>
      <c r="O1297" s="68" t="s">
        <v>456</v>
      </c>
      <c r="P1297" s="68"/>
      <c r="Q1297" s="68" t="s">
        <v>3255</v>
      </c>
      <c r="R1297" s="69">
        <v>503.28300000000002</v>
      </c>
      <c r="S1297" s="70">
        <v>5.5000000000000009</v>
      </c>
      <c r="T1297" s="70">
        <v>2768.0565000000006</v>
      </c>
      <c r="U1297" s="67" t="s">
        <v>728</v>
      </c>
      <c r="V1297" s="71" t="s">
        <v>3065</v>
      </c>
      <c r="W1297" s="171"/>
      <c r="X1297" s="172"/>
      <c r="Y1297" s="176">
        <f t="shared" si="918"/>
        <v>0</v>
      </c>
      <c r="AA1297" s="192"/>
      <c r="AB1297" s="193"/>
    </row>
    <row r="1298" spans="2:28" hidden="1">
      <c r="B1298" s="189">
        <f t="shared" si="928"/>
        <v>0</v>
      </c>
      <c r="C1298" s="189">
        <f t="shared" ca="1" si="929"/>
        <v>0</v>
      </c>
      <c r="D1298" s="189">
        <f t="shared" si="930"/>
        <v>0</v>
      </c>
      <c r="E1298" s="189">
        <f t="shared" ca="1" si="931"/>
        <v>0</v>
      </c>
      <c r="F1298" s="189">
        <f t="shared" si="932"/>
        <v>0</v>
      </c>
      <c r="G1298" s="189" cm="1">
        <f t="array" aca="1" ref="G1298" ca="1">OFFSET(G1298,-1,,,)+1</f>
        <v>1293</v>
      </c>
      <c r="H1298" s="189">
        <f t="shared" si="909"/>
        <v>0</v>
      </c>
      <c r="I1298" s="189">
        <f t="shared" si="933"/>
        <v>0</v>
      </c>
      <c r="J1298" s="179">
        <f t="shared" si="934"/>
        <v>0</v>
      </c>
      <c r="K1298" s="173"/>
      <c r="L1298" s="174" t="str" cm="1">
        <f t="array" aca="1" ref="L1298" ca="1">IF($K1298="",OFFSET(L1298,-1,,,),K1298)</f>
        <v>02.18.01.27</v>
      </c>
      <c r="M1298" s="175" t="str" cm="1">
        <f t="array" aca="1" ref="M1298" ca="1">IF(OR($K1298=0,$K1298=""),OFFSET(M1298,-1,,,),O1298)</f>
        <v>MURO DE ARRIMO ATÉ 2,50M - CORTINA</v>
      </c>
      <c r="N1298" s="67" t="s">
        <v>457</v>
      </c>
      <c r="O1298" s="68" t="s">
        <v>458</v>
      </c>
      <c r="P1298" s="68"/>
      <c r="Q1298" s="68" t="s">
        <v>3255</v>
      </c>
      <c r="R1298" s="69">
        <v>503.28300000000002</v>
      </c>
      <c r="S1298" s="70">
        <v>0.70000000000000007</v>
      </c>
      <c r="T1298" s="70">
        <v>352.29810000000003</v>
      </c>
      <c r="U1298" s="67" t="s">
        <v>728</v>
      </c>
      <c r="V1298" s="71" t="s">
        <v>3065</v>
      </c>
      <c r="W1298" s="171"/>
      <c r="X1298" s="172"/>
      <c r="Y1298" s="176">
        <f t="shared" si="918"/>
        <v>0</v>
      </c>
      <c r="AA1298" s="192"/>
      <c r="AB1298" s="193"/>
    </row>
    <row r="1299" spans="2:28" hidden="1">
      <c r="B1299" s="189">
        <f t="shared" si="928"/>
        <v>0</v>
      </c>
      <c r="C1299" s="189">
        <f t="shared" ca="1" si="929"/>
        <v>0</v>
      </c>
      <c r="D1299" s="189">
        <f t="shared" si="930"/>
        <v>0</v>
      </c>
      <c r="E1299" s="189">
        <f t="shared" ca="1" si="931"/>
        <v>0</v>
      </c>
      <c r="F1299" s="189">
        <f t="shared" si="932"/>
        <v>0</v>
      </c>
      <c r="G1299" s="189" cm="1">
        <f t="array" aca="1" ref="G1299" ca="1">OFFSET(G1299,-1,,,)+1</f>
        <v>1294</v>
      </c>
      <c r="H1299" s="189">
        <f t="shared" si="909"/>
        <v>0</v>
      </c>
      <c r="I1299" s="189">
        <f t="shared" si="933"/>
        <v>0</v>
      </c>
      <c r="J1299" s="179">
        <f t="shared" si="934"/>
        <v>0</v>
      </c>
      <c r="K1299" s="173"/>
      <c r="L1299" s="174" t="str" cm="1">
        <f t="array" aca="1" ref="L1299" ca="1">IF($K1299="",OFFSET(L1299,-1,,,),K1299)</f>
        <v>02.18.01.27</v>
      </c>
      <c r="M1299" s="175" t="str" cm="1">
        <f t="array" aca="1" ref="M1299" ca="1">IF(OR($K1299=0,$K1299=""),OFFSET(M1299,-1,,,),O1299)</f>
        <v>MURO DE ARRIMO ATÉ 2,50M - CORTINA</v>
      </c>
      <c r="N1299" s="67" t="s">
        <v>2856</v>
      </c>
      <c r="O1299" s="68" t="s">
        <v>3066</v>
      </c>
      <c r="P1299" s="68"/>
      <c r="Q1299" s="68" t="s">
        <v>3253</v>
      </c>
      <c r="R1299" s="73"/>
      <c r="S1299" s="70"/>
      <c r="T1299" s="70">
        <v>0</v>
      </c>
      <c r="U1299" s="67" t="s">
        <v>728</v>
      </c>
      <c r="V1299" s="71" t="s">
        <v>3065</v>
      </c>
      <c r="W1299" s="171"/>
      <c r="X1299" s="172"/>
      <c r="Y1299" s="176">
        <f t="shared" si="918"/>
        <v>0</v>
      </c>
      <c r="AA1299" s="192"/>
      <c r="AB1299" s="193"/>
    </row>
    <row r="1300" spans="2:28" hidden="1">
      <c r="B1300" s="189">
        <f t="shared" si="928"/>
        <v>0</v>
      </c>
      <c r="C1300" s="189">
        <f t="shared" ca="1" si="929"/>
        <v>0</v>
      </c>
      <c r="D1300" s="189">
        <f t="shared" si="930"/>
        <v>0</v>
      </c>
      <c r="E1300" s="189">
        <f t="shared" ca="1" si="931"/>
        <v>0</v>
      </c>
      <c r="F1300" s="189">
        <f t="shared" si="932"/>
        <v>0</v>
      </c>
      <c r="G1300" s="189" cm="1">
        <f t="array" aca="1" ref="G1300" ca="1">OFFSET(G1300,-1,,,)+1</f>
        <v>1295</v>
      </c>
      <c r="H1300" s="189">
        <f t="shared" si="909"/>
        <v>0</v>
      </c>
      <c r="I1300" s="189">
        <f t="shared" si="933"/>
        <v>0</v>
      </c>
      <c r="J1300" s="179">
        <f t="shared" si="934"/>
        <v>0</v>
      </c>
      <c r="K1300" s="173"/>
      <c r="L1300" s="174" t="str" cm="1">
        <f t="array" aca="1" ref="L1300" ca="1">IF($K1300="",OFFSET(L1300,-1,,,),K1300)</f>
        <v>02.18.01.27</v>
      </c>
      <c r="M1300" s="175" t="str" cm="1">
        <f t="array" aca="1" ref="M1300" ca="1">IF(OR($K1300=0,$K1300=""),OFFSET(M1300,-1,,,),O1300)</f>
        <v>MURO DE ARRIMO ATÉ 2,50M - CORTINA</v>
      </c>
      <c r="N1300" s="67" t="s">
        <v>182</v>
      </c>
      <c r="O1300" s="68" t="s">
        <v>183</v>
      </c>
      <c r="P1300" s="68"/>
      <c r="Q1300" s="68" t="s">
        <v>3256</v>
      </c>
      <c r="R1300" s="69">
        <v>0.60399999999999998</v>
      </c>
      <c r="S1300" s="70">
        <v>140</v>
      </c>
      <c r="T1300" s="70">
        <v>84.56</v>
      </c>
      <c r="U1300" s="67" t="s">
        <v>728</v>
      </c>
      <c r="V1300" s="71" t="s">
        <v>3065</v>
      </c>
      <c r="W1300" s="171"/>
      <c r="X1300" s="172"/>
      <c r="Y1300" s="176">
        <f t="shared" si="918"/>
        <v>0</v>
      </c>
      <c r="AA1300" s="192"/>
      <c r="AB1300" s="193"/>
    </row>
    <row r="1301" spans="2:28" hidden="1">
      <c r="B1301" s="189">
        <f t="shared" si="928"/>
        <v>0</v>
      </c>
      <c r="C1301" s="189">
        <f t="shared" ca="1" si="929"/>
        <v>0</v>
      </c>
      <c r="D1301" s="189">
        <f t="shared" si="930"/>
        <v>0</v>
      </c>
      <c r="E1301" s="189">
        <f t="shared" ca="1" si="931"/>
        <v>0</v>
      </c>
      <c r="F1301" s="189">
        <f t="shared" si="932"/>
        <v>0</v>
      </c>
      <c r="G1301" s="189" cm="1">
        <f t="array" aca="1" ref="G1301" ca="1">OFFSET(G1301,-1,,,)+1</f>
        <v>1296</v>
      </c>
      <c r="H1301" s="189">
        <f t="shared" si="909"/>
        <v>0</v>
      </c>
      <c r="I1301" s="189">
        <f t="shared" si="933"/>
        <v>0</v>
      </c>
      <c r="J1301" s="179">
        <f t="shared" si="934"/>
        <v>0</v>
      </c>
      <c r="K1301" s="173"/>
      <c r="L1301" s="174" t="str" cm="1">
        <f t="array" aca="1" ref="L1301" ca="1">IF($K1301="",OFFSET(L1301,-1,,,),K1301)</f>
        <v>02.18.01.27</v>
      </c>
      <c r="M1301" s="175" t="str" cm="1">
        <f t="array" aca="1" ref="M1301" ca="1">IF(OR($K1301=0,$K1301=""),OFFSET(M1301,-1,,,),O1301)</f>
        <v>MURO DE ARRIMO ATÉ 2,50M - CORTINA</v>
      </c>
      <c r="N1301" s="67" t="s">
        <v>2857</v>
      </c>
      <c r="O1301" s="68" t="s">
        <v>3067</v>
      </c>
      <c r="P1301" s="68"/>
      <c r="Q1301" s="68" t="s">
        <v>3258</v>
      </c>
      <c r="R1301" s="69">
        <v>8.3049999999999997</v>
      </c>
      <c r="S1301" s="70">
        <v>3.8000000000000003</v>
      </c>
      <c r="T1301" s="70">
        <v>31.559000000000001</v>
      </c>
      <c r="U1301" s="67" t="s">
        <v>728</v>
      </c>
      <c r="V1301" s="71" t="s">
        <v>3065</v>
      </c>
      <c r="W1301" s="171"/>
      <c r="X1301" s="172"/>
      <c r="Y1301" s="176">
        <f t="shared" si="918"/>
        <v>0</v>
      </c>
      <c r="AA1301" s="192"/>
      <c r="AB1301" s="193"/>
    </row>
    <row r="1302" spans="2:28" hidden="1">
      <c r="B1302" s="189">
        <f t="shared" si="910"/>
        <v>0</v>
      </c>
      <c r="C1302" s="189">
        <f t="shared" ca="1" si="911"/>
        <v>0</v>
      </c>
      <c r="D1302" s="189">
        <f t="shared" si="912"/>
        <v>0</v>
      </c>
      <c r="E1302" s="189">
        <f t="shared" ca="1" si="913"/>
        <v>0</v>
      </c>
      <c r="F1302" s="189">
        <f t="shared" si="914"/>
        <v>0</v>
      </c>
      <c r="G1302" s="189" cm="1">
        <f t="array" aca="1" ref="G1302" ca="1">OFFSET(G1302,-1,,,)+1</f>
        <v>1297</v>
      </c>
      <c r="H1302" s="189">
        <f t="shared" si="909"/>
        <v>0</v>
      </c>
      <c r="I1302" s="189">
        <f t="shared" si="915"/>
        <v>0</v>
      </c>
      <c r="J1302" s="179">
        <f t="shared" si="916"/>
        <v>0</v>
      </c>
      <c r="K1302" s="173"/>
      <c r="L1302" s="174" t="str" cm="1">
        <f t="array" aca="1" ref="L1302" ca="1">IF($K1302="",OFFSET(L1302,-1,,,),K1302)</f>
        <v>02.18.01.27</v>
      </c>
      <c r="M1302" s="175" t="str" cm="1">
        <f t="array" aca="1" ref="M1302" ca="1">IF(OR($K1302=0,$K1302=""),OFFSET(M1302,-1,,,),O1302)</f>
        <v>MURO DE ARRIMO ATÉ 2,50M - CORTINA</v>
      </c>
      <c r="N1302" s="67" t="s">
        <v>2858</v>
      </c>
      <c r="O1302" s="68" t="s">
        <v>3068</v>
      </c>
      <c r="P1302" s="68"/>
      <c r="Q1302" s="68" t="s">
        <v>3253</v>
      </c>
      <c r="R1302" s="69">
        <v>7.55</v>
      </c>
      <c r="S1302" s="70">
        <v>7.5000000000000009</v>
      </c>
      <c r="T1302" s="70">
        <v>56.625000000000007</v>
      </c>
      <c r="U1302" s="67" t="s">
        <v>728</v>
      </c>
      <c r="V1302" s="71" t="s">
        <v>3065</v>
      </c>
      <c r="W1302" s="171"/>
      <c r="X1302" s="172"/>
      <c r="Y1302" s="176">
        <f t="shared" si="918"/>
        <v>0</v>
      </c>
      <c r="AA1302" s="192"/>
      <c r="AB1302" s="193"/>
    </row>
    <row r="1303" spans="2:28" hidden="1">
      <c r="B1303" s="189">
        <f t="shared" si="910"/>
        <v>0</v>
      </c>
      <c r="C1303" s="189">
        <f t="shared" ca="1" si="911"/>
        <v>0</v>
      </c>
      <c r="D1303" s="189">
        <f t="shared" si="912"/>
        <v>0</v>
      </c>
      <c r="E1303" s="189">
        <f t="shared" ca="1" si="913"/>
        <v>0</v>
      </c>
      <c r="F1303" s="189">
        <f t="shared" si="914"/>
        <v>0</v>
      </c>
      <c r="G1303" s="189" cm="1">
        <f t="array" aca="1" ref="G1303" ca="1">OFFSET(G1303,-1,,,)+1</f>
        <v>1298</v>
      </c>
      <c r="H1303" s="189">
        <f t="shared" si="909"/>
        <v>0</v>
      </c>
      <c r="I1303" s="189">
        <f t="shared" si="915"/>
        <v>0</v>
      </c>
      <c r="J1303" s="179">
        <f t="shared" si="916"/>
        <v>0</v>
      </c>
      <c r="K1303" s="173"/>
      <c r="L1303" s="174" t="str" cm="1">
        <f t="array" aca="1" ref="L1303" ca="1">IF($K1303="",OFFSET(L1303,-1,,,),K1303)</f>
        <v>02.18.01.27</v>
      </c>
      <c r="M1303" s="175" t="str" cm="1">
        <f t="array" aca="1" ref="M1303" ca="1">IF(OR($K1303=0,$K1303=""),OFFSET(M1303,-1,,,),O1303)</f>
        <v>MURO DE ARRIMO ATÉ 2,50M - CORTINA</v>
      </c>
      <c r="N1303" s="67" t="s">
        <v>230</v>
      </c>
      <c r="O1303" s="68" t="s">
        <v>231</v>
      </c>
      <c r="P1303" s="68"/>
      <c r="Q1303" s="68" t="s">
        <v>3261</v>
      </c>
      <c r="R1303" s="69">
        <v>15.1</v>
      </c>
      <c r="S1303" s="70">
        <v>22.310000000000002</v>
      </c>
      <c r="T1303" s="70">
        <v>336.88100000000003</v>
      </c>
      <c r="U1303" s="67" t="s">
        <v>728</v>
      </c>
      <c r="V1303" s="71" t="s">
        <v>3065</v>
      </c>
      <c r="W1303" s="171"/>
      <c r="X1303" s="172"/>
      <c r="Y1303" s="176">
        <f t="shared" ref="Y1303:Y1304" si="935">X1303+W1303</f>
        <v>0</v>
      </c>
      <c r="AA1303" s="192"/>
      <c r="AB1303" s="193"/>
    </row>
    <row r="1304" spans="2:28" hidden="1">
      <c r="B1304" s="189">
        <f t="shared" si="910"/>
        <v>0</v>
      </c>
      <c r="C1304" s="189">
        <f t="shared" ca="1" si="911"/>
        <v>0</v>
      </c>
      <c r="D1304" s="189">
        <f t="shared" si="912"/>
        <v>0</v>
      </c>
      <c r="E1304" s="189">
        <f t="shared" ca="1" si="913"/>
        <v>0</v>
      </c>
      <c r="F1304" s="189">
        <f t="shared" si="914"/>
        <v>0</v>
      </c>
      <c r="G1304" s="189" cm="1">
        <f t="array" aca="1" ref="G1304" ca="1">OFFSET(G1304,-1,,,)+1</f>
        <v>1299</v>
      </c>
      <c r="H1304" s="189">
        <f t="shared" si="909"/>
        <v>0</v>
      </c>
      <c r="I1304" s="189">
        <f t="shared" si="915"/>
        <v>0</v>
      </c>
      <c r="J1304" s="179">
        <f t="shared" si="916"/>
        <v>0</v>
      </c>
      <c r="K1304" s="173"/>
      <c r="L1304" s="174" t="str" cm="1">
        <f t="array" aca="1" ref="L1304" ca="1">IF($K1304="",OFFSET(L1304,-1,,,),K1304)</f>
        <v>02.18.01.27</v>
      </c>
      <c r="M1304" s="175" t="str" cm="1">
        <f t="array" aca="1" ref="M1304" ca="1">IF(OR($K1304=0,$K1304=""),OFFSET(M1304,-1,,,),O1304)</f>
        <v>MURO DE ARRIMO ATÉ 2,50M - CORTINA</v>
      </c>
      <c r="N1304" s="67" t="s">
        <v>232</v>
      </c>
      <c r="O1304" s="68" t="s">
        <v>233</v>
      </c>
      <c r="P1304" s="68"/>
      <c r="Q1304" s="68" t="s">
        <v>3261</v>
      </c>
      <c r="R1304" s="69">
        <v>15.1</v>
      </c>
      <c r="S1304" s="70">
        <v>0.97000000000000008</v>
      </c>
      <c r="T1304" s="70">
        <v>14.647</v>
      </c>
      <c r="U1304" s="67" t="s">
        <v>728</v>
      </c>
      <c r="V1304" s="71" t="s">
        <v>3065</v>
      </c>
      <c r="W1304" s="171"/>
      <c r="X1304" s="172"/>
      <c r="Y1304" s="176">
        <f t="shared" si="935"/>
        <v>0</v>
      </c>
      <c r="AA1304" s="192"/>
      <c r="AB1304" s="193"/>
    </row>
    <row r="1305" spans="2:28" hidden="1">
      <c r="B1305" s="189">
        <f t="shared" si="910"/>
        <v>0</v>
      </c>
      <c r="C1305" s="189">
        <f t="shared" ca="1" si="911"/>
        <v>0</v>
      </c>
      <c r="D1305" s="189">
        <f t="shared" si="912"/>
        <v>0</v>
      </c>
      <c r="E1305" s="189">
        <f t="shared" ca="1" si="913"/>
        <v>0</v>
      </c>
      <c r="F1305" s="189">
        <f t="shared" si="914"/>
        <v>0</v>
      </c>
      <c r="G1305" s="189" cm="1">
        <f t="array" aca="1" ref="G1305" ca="1">OFFSET(G1305,-1,,,)+1</f>
        <v>1300</v>
      </c>
      <c r="H1305" s="189">
        <f t="shared" si="909"/>
        <v>0</v>
      </c>
      <c r="I1305" s="189">
        <f t="shared" si="915"/>
        <v>0</v>
      </c>
      <c r="J1305" s="179">
        <f t="shared" si="916"/>
        <v>0</v>
      </c>
      <c r="K1305" s="173"/>
      <c r="L1305" s="174" t="str" cm="1">
        <f t="array" aca="1" ref="L1305" ca="1">IF($K1305="",OFFSET(L1305,-1,,,),K1305)</f>
        <v>02.18.01.27</v>
      </c>
      <c r="M1305" s="175" t="str" cm="1">
        <f t="array" aca="1" ref="M1305" ca="1">IF(OR($K1305=0,$K1305=""),OFFSET(M1305,-1,,,),O1305)</f>
        <v>MURO DE ARRIMO ATÉ 2,50M - CORTINA</v>
      </c>
      <c r="N1305" s="67" t="s">
        <v>234</v>
      </c>
      <c r="O1305" s="68" t="s">
        <v>235</v>
      </c>
      <c r="P1305" s="68"/>
      <c r="Q1305" s="68" t="s">
        <v>3261</v>
      </c>
      <c r="R1305" s="69">
        <v>15.099999999999998</v>
      </c>
      <c r="S1305" s="70">
        <v>1.7800000000000002</v>
      </c>
      <c r="T1305" s="70">
        <v>26.878</v>
      </c>
      <c r="U1305" s="67" t="s">
        <v>728</v>
      </c>
      <c r="V1305" s="71" t="s">
        <v>3065</v>
      </c>
      <c r="W1305" s="171"/>
      <c r="X1305" s="172"/>
      <c r="Y1305" s="176">
        <f t="shared" si="918"/>
        <v>0</v>
      </c>
      <c r="AA1305" s="192"/>
      <c r="AB1305" s="193"/>
    </row>
    <row r="1306" spans="2:28" hidden="1">
      <c r="B1306" s="189">
        <f t="shared" ref="B1306" si="936">IF(J1306=0,0,U1306)</f>
        <v>0</v>
      </c>
      <c r="C1306" s="189">
        <f t="shared" ref="C1306" ca="1" si="937">IF(OR(J1306=0,I1306=0),0,IF(_xlfn.IFNA(MATCH(B1306,OFFSET($B$5,,,$G1306,),),0)&gt;0,0,MAX(OFFSET($C$5,,,$G1306,))+1))</f>
        <v>0</v>
      </c>
      <c r="D1306" s="189">
        <f t="shared" ref="D1306" si="938">IF(J1306=0,0,N1306&amp;"-"&amp;U1306)</f>
        <v>0</v>
      </c>
      <c r="E1306" s="189">
        <f t="shared" ref="E1306" ca="1" si="939">IF(OR(J1306=0,I1306=0),0,IF(_xlfn.IFNA(MATCH(D1306,OFFSET($D$5,,,$G1306,),),0)&gt;0,0,_xlfn.MAXIFS(OFFSET($E$5,,,$G1306,),OFFSET($J$5,,,$G1306,),J1306)+1))</f>
        <v>0</v>
      </c>
      <c r="F1306" s="189">
        <f t="shared" ref="F1306" si="940">IF(J1306=0,0,E1306&amp;"-"&amp;N1306)</f>
        <v>0</v>
      </c>
      <c r="G1306" s="189" cm="1">
        <f t="array" aca="1" ref="G1306" ca="1">OFFSET(G1306,-1,,,)+1</f>
        <v>1301</v>
      </c>
      <c r="H1306" s="189">
        <f t="shared" si="909"/>
        <v>0</v>
      </c>
      <c r="I1306" s="189">
        <f t="shared" ref="I1306" si="941">H1306*R1306</f>
        <v>0</v>
      </c>
      <c r="J1306" s="179">
        <f t="shared" ref="J1306" si="942">IF(AND(I1306&lt;&gt;0,OR(K1306=0,K1306="")),N1306&amp;" - Mapa",0)</f>
        <v>0</v>
      </c>
      <c r="K1306" s="173"/>
      <c r="L1306" s="174" t="str" cm="1">
        <f t="array" aca="1" ref="L1306" ca="1">IF($K1306="",OFFSET(L1306,-1,,,),K1306)</f>
        <v>02.18.01.27</v>
      </c>
      <c r="M1306" s="175" t="str" cm="1">
        <f t="array" aca="1" ref="M1306" ca="1">IF(OR($K1306=0,$K1306=""),OFFSET(M1306,-1,,,),O1306)</f>
        <v>MURO DE ARRIMO ATÉ 2,50M - CORTINA</v>
      </c>
      <c r="N1306" s="67" t="s">
        <v>378</v>
      </c>
      <c r="O1306" s="68" t="s">
        <v>379</v>
      </c>
      <c r="P1306" s="68"/>
      <c r="Q1306" s="68" t="s">
        <v>3258</v>
      </c>
      <c r="R1306" s="69"/>
      <c r="S1306" s="70"/>
      <c r="T1306" s="70">
        <v>0</v>
      </c>
      <c r="U1306" s="67" t="s">
        <v>728</v>
      </c>
      <c r="V1306" s="71" t="s">
        <v>3065</v>
      </c>
      <c r="W1306" s="171"/>
      <c r="X1306" s="172"/>
      <c r="Y1306" s="176">
        <f t="shared" si="918"/>
        <v>0</v>
      </c>
      <c r="AA1306" s="192"/>
      <c r="AB1306" s="193"/>
    </row>
    <row r="1307" spans="2:28" hidden="1">
      <c r="B1307" s="189">
        <f t="shared" si="910"/>
        <v>0</v>
      </c>
      <c r="C1307" s="189">
        <f t="shared" ca="1" si="911"/>
        <v>0</v>
      </c>
      <c r="D1307" s="189">
        <f t="shared" si="912"/>
        <v>0</v>
      </c>
      <c r="E1307" s="189">
        <f t="shared" ca="1" si="913"/>
        <v>0</v>
      </c>
      <c r="F1307" s="189">
        <f t="shared" si="914"/>
        <v>0</v>
      </c>
      <c r="G1307" s="189" cm="1">
        <f t="array" aca="1" ref="G1307" ca="1">OFFSET(G1307,-1,,,)+1</f>
        <v>1302</v>
      </c>
      <c r="H1307" s="189">
        <f t="shared" si="909"/>
        <v>0</v>
      </c>
      <c r="I1307" s="189">
        <f t="shared" si="915"/>
        <v>0</v>
      </c>
      <c r="J1307" s="179">
        <f t="shared" si="916"/>
        <v>0</v>
      </c>
      <c r="K1307" s="173"/>
      <c r="L1307" s="174" t="str" cm="1">
        <f t="array" aca="1" ref="L1307" ca="1">IF($K1307="",OFFSET(L1307,-1,,,),K1307)</f>
        <v>02.18.01.27</v>
      </c>
      <c r="M1307" s="175" t="str" cm="1">
        <f t="array" aca="1" ref="M1307" ca="1">IF(OR($K1307=0,$K1307=""),OFFSET(M1307,-1,,,),O1307)</f>
        <v>MURO DE ARRIMO ATÉ 2,50M - CORTINA</v>
      </c>
      <c r="N1307" s="67" t="s">
        <v>382</v>
      </c>
      <c r="O1307" s="68" t="s">
        <v>383</v>
      </c>
      <c r="P1307" s="68"/>
      <c r="Q1307" s="68" t="s">
        <v>3255</v>
      </c>
      <c r="R1307" s="69">
        <v>94.374999999999986</v>
      </c>
      <c r="S1307" s="70">
        <v>2.1</v>
      </c>
      <c r="T1307" s="70">
        <v>198.18749999999997</v>
      </c>
      <c r="U1307" s="67" t="s">
        <v>728</v>
      </c>
      <c r="V1307" s="71" t="s">
        <v>3065</v>
      </c>
      <c r="W1307" s="171"/>
      <c r="X1307" s="172"/>
      <c r="Y1307" s="176">
        <f t="shared" si="918"/>
        <v>0</v>
      </c>
      <c r="AA1307" s="192"/>
      <c r="AB1307" s="193"/>
    </row>
    <row r="1308" spans="2:28" hidden="1">
      <c r="B1308" s="189">
        <f t="shared" si="910"/>
        <v>0</v>
      </c>
      <c r="C1308" s="189">
        <f t="shared" ca="1" si="911"/>
        <v>0</v>
      </c>
      <c r="D1308" s="189">
        <f t="shared" si="912"/>
        <v>0</v>
      </c>
      <c r="E1308" s="189">
        <f t="shared" ca="1" si="913"/>
        <v>0</v>
      </c>
      <c r="F1308" s="189">
        <f t="shared" si="914"/>
        <v>0</v>
      </c>
      <c r="G1308" s="189" cm="1">
        <f t="array" aca="1" ref="G1308" ca="1">OFFSET(G1308,-1,,,)+1</f>
        <v>1303</v>
      </c>
      <c r="H1308" s="189">
        <f t="shared" si="909"/>
        <v>0</v>
      </c>
      <c r="I1308" s="189">
        <f t="shared" si="915"/>
        <v>0</v>
      </c>
      <c r="J1308" s="179">
        <f t="shared" si="916"/>
        <v>0</v>
      </c>
      <c r="K1308" s="173"/>
      <c r="L1308" s="174" t="str" cm="1">
        <f t="array" aca="1" ref="L1308" ca="1">IF($K1308="",OFFSET(L1308,-1,,,),K1308)</f>
        <v>02.18.01.27</v>
      </c>
      <c r="M1308" s="175" t="str" cm="1">
        <f t="array" aca="1" ref="M1308" ca="1">IF(OR($K1308=0,$K1308=""),OFFSET(M1308,-1,,,),O1308)</f>
        <v>MURO DE ARRIMO ATÉ 2,50M - CORTINA</v>
      </c>
      <c r="N1308" s="67" t="s">
        <v>384</v>
      </c>
      <c r="O1308" s="68" t="s">
        <v>385</v>
      </c>
      <c r="P1308" s="68"/>
      <c r="Q1308" s="68" t="s">
        <v>3258</v>
      </c>
      <c r="R1308" s="69">
        <v>18.875</v>
      </c>
      <c r="S1308" s="70">
        <v>13.55</v>
      </c>
      <c r="T1308" s="70">
        <v>255.75625000000002</v>
      </c>
      <c r="U1308" s="67" t="s">
        <v>728</v>
      </c>
      <c r="V1308" s="71" t="s">
        <v>3065</v>
      </c>
      <c r="W1308" s="171"/>
      <c r="X1308" s="172"/>
      <c r="Y1308" s="176">
        <f t="shared" ref="Y1308:Y1313" si="943">X1308+W1308</f>
        <v>0</v>
      </c>
      <c r="AA1308" s="192"/>
      <c r="AB1308" s="193"/>
    </row>
    <row r="1309" spans="2:28" hidden="1">
      <c r="B1309" s="189">
        <f t="shared" si="910"/>
        <v>0</v>
      </c>
      <c r="C1309" s="189">
        <f t="shared" ca="1" si="911"/>
        <v>0</v>
      </c>
      <c r="D1309" s="189">
        <f t="shared" si="912"/>
        <v>0</v>
      </c>
      <c r="E1309" s="189">
        <f t="shared" ca="1" si="913"/>
        <v>0</v>
      </c>
      <c r="F1309" s="189">
        <f t="shared" si="914"/>
        <v>0</v>
      </c>
      <c r="G1309" s="189" cm="1">
        <f t="array" aca="1" ref="G1309" ca="1">OFFSET(G1309,-1,,,)+1</f>
        <v>1304</v>
      </c>
      <c r="H1309" s="189">
        <f t="shared" si="909"/>
        <v>0</v>
      </c>
      <c r="I1309" s="189">
        <f t="shared" si="915"/>
        <v>0</v>
      </c>
      <c r="J1309" s="179">
        <f t="shared" si="916"/>
        <v>0</v>
      </c>
      <c r="K1309" s="173"/>
      <c r="L1309" s="174" t="str" cm="1">
        <f t="array" aca="1" ref="L1309" ca="1">IF($K1309="",OFFSET(L1309,-1,,,),K1309)</f>
        <v>02.18.01.27</v>
      </c>
      <c r="M1309" s="175" t="str" cm="1">
        <f t="array" aca="1" ref="M1309" ca="1">IF(OR($K1309=0,$K1309=""),OFFSET(M1309,-1,,,),O1309)</f>
        <v>MURO DE ARRIMO ATÉ 2,50M - CORTINA</v>
      </c>
      <c r="N1309" s="67" t="s">
        <v>380</v>
      </c>
      <c r="O1309" s="68" t="s">
        <v>381</v>
      </c>
      <c r="P1309" s="68"/>
      <c r="Q1309" s="68" t="s">
        <v>3254</v>
      </c>
      <c r="R1309" s="69">
        <v>4.8535175000000006</v>
      </c>
      <c r="S1309" s="70">
        <v>3.7100000000000004</v>
      </c>
      <c r="T1309" s="70">
        <v>18.006549925000005</v>
      </c>
      <c r="U1309" s="67" t="s">
        <v>728</v>
      </c>
      <c r="V1309" s="71" t="s">
        <v>3065</v>
      </c>
      <c r="W1309" s="171"/>
      <c r="X1309" s="172"/>
      <c r="Y1309" s="176">
        <f t="shared" si="943"/>
        <v>0</v>
      </c>
      <c r="AA1309" s="192"/>
      <c r="AB1309" s="193"/>
    </row>
    <row r="1310" spans="2:28" hidden="1">
      <c r="B1310" s="189">
        <f t="shared" si="910"/>
        <v>0</v>
      </c>
      <c r="C1310" s="189">
        <f t="shared" ca="1" si="911"/>
        <v>0</v>
      </c>
      <c r="D1310" s="189">
        <f t="shared" si="912"/>
        <v>0</v>
      </c>
      <c r="E1310" s="189">
        <f t="shared" ca="1" si="913"/>
        <v>0</v>
      </c>
      <c r="F1310" s="189">
        <f t="shared" si="914"/>
        <v>0</v>
      </c>
      <c r="G1310" s="189" cm="1">
        <f t="array" aca="1" ref="G1310" ca="1">OFFSET(G1310,-1,,,)+1</f>
        <v>1305</v>
      </c>
      <c r="H1310" s="189">
        <f t="shared" si="909"/>
        <v>0</v>
      </c>
      <c r="I1310" s="189">
        <f t="shared" si="915"/>
        <v>0</v>
      </c>
      <c r="J1310" s="179">
        <f t="shared" si="916"/>
        <v>0</v>
      </c>
      <c r="K1310" s="173"/>
      <c r="L1310" s="174" t="str" cm="1">
        <f t="array" aca="1" ref="L1310" ca="1">IF($K1310="",OFFSET(L1310,-1,,,),K1310)</f>
        <v>02.18.01.27</v>
      </c>
      <c r="M1310" s="175" t="str" cm="1">
        <f t="array" aca="1" ref="M1310" ca="1">IF(OR($K1310=0,$K1310=""),OFFSET(M1310,-1,,,),O1310)</f>
        <v>MURO DE ARRIMO ATÉ 2,50M - CORTINA</v>
      </c>
      <c r="N1310" s="67" t="s">
        <v>746</v>
      </c>
      <c r="O1310" s="68" t="s">
        <v>4459</v>
      </c>
      <c r="P1310" s="68"/>
      <c r="Q1310" s="68" t="s">
        <v>3258</v>
      </c>
      <c r="R1310" s="69"/>
      <c r="S1310" s="70"/>
      <c r="T1310" s="70">
        <v>0</v>
      </c>
      <c r="U1310" s="67" t="s">
        <v>728</v>
      </c>
      <c r="V1310" s="71" t="s">
        <v>3065</v>
      </c>
      <c r="W1310" s="171"/>
      <c r="X1310" s="172"/>
      <c r="Y1310" s="176">
        <f t="shared" si="943"/>
        <v>0</v>
      </c>
      <c r="AA1310" s="192"/>
      <c r="AB1310" s="193"/>
    </row>
    <row r="1311" spans="2:28" hidden="1">
      <c r="B1311" s="189">
        <f t="shared" si="910"/>
        <v>0</v>
      </c>
      <c r="C1311" s="189">
        <f t="shared" ca="1" si="911"/>
        <v>0</v>
      </c>
      <c r="D1311" s="189">
        <f t="shared" si="912"/>
        <v>0</v>
      </c>
      <c r="E1311" s="189">
        <f t="shared" ca="1" si="913"/>
        <v>0</v>
      </c>
      <c r="F1311" s="189">
        <f t="shared" si="914"/>
        <v>0</v>
      </c>
      <c r="G1311" s="189" cm="1">
        <f t="array" aca="1" ref="G1311" ca="1">OFFSET(G1311,-1,,,)+1</f>
        <v>1306</v>
      </c>
      <c r="H1311" s="189">
        <f t="shared" si="909"/>
        <v>0</v>
      </c>
      <c r="I1311" s="189">
        <f t="shared" si="915"/>
        <v>0</v>
      </c>
      <c r="J1311" s="179">
        <f t="shared" si="916"/>
        <v>0</v>
      </c>
      <c r="K1311" s="173"/>
      <c r="L1311" s="174" t="str" cm="1">
        <f t="array" aca="1" ref="L1311" ca="1">IF($K1311="",OFFSET(L1311,-1,,,),K1311)</f>
        <v>02.18.01.27</v>
      </c>
      <c r="M1311" s="175" t="str" cm="1">
        <f t="array" aca="1" ref="M1311" ca="1">IF(OR($K1311=0,$K1311=""),OFFSET(M1311,-1,,,),O1311)</f>
        <v>MURO DE ARRIMO ATÉ 2,50M - CORTINA</v>
      </c>
      <c r="N1311" s="67" t="s">
        <v>175</v>
      </c>
      <c r="O1311" s="68" t="s">
        <v>176</v>
      </c>
      <c r="P1311" s="68"/>
      <c r="Q1311" s="68" t="s">
        <v>3253</v>
      </c>
      <c r="R1311" s="69">
        <v>6.6062500000000011</v>
      </c>
      <c r="S1311" s="70">
        <v>8.5</v>
      </c>
      <c r="T1311" s="70">
        <v>56.15312500000001</v>
      </c>
      <c r="U1311" s="67" t="s">
        <v>728</v>
      </c>
      <c r="V1311" s="71" t="s">
        <v>3065</v>
      </c>
      <c r="W1311" s="171"/>
      <c r="X1311" s="172"/>
      <c r="Y1311" s="176">
        <f t="shared" si="943"/>
        <v>0</v>
      </c>
      <c r="AA1311" s="192"/>
      <c r="AB1311" s="193"/>
    </row>
    <row r="1312" spans="2:28" hidden="1">
      <c r="B1312" s="189">
        <f t="shared" si="910"/>
        <v>0</v>
      </c>
      <c r="C1312" s="189">
        <f t="shared" ca="1" si="911"/>
        <v>0</v>
      </c>
      <c r="D1312" s="189">
        <f t="shared" si="912"/>
        <v>0</v>
      </c>
      <c r="E1312" s="189">
        <f t="shared" ca="1" si="913"/>
        <v>0</v>
      </c>
      <c r="F1312" s="189">
        <f t="shared" si="914"/>
        <v>0</v>
      </c>
      <c r="G1312" s="189" cm="1">
        <f t="array" aca="1" ref="G1312" ca="1">OFFSET(G1312,-1,,,)+1</f>
        <v>1307</v>
      </c>
      <c r="H1312" s="189">
        <f t="shared" si="909"/>
        <v>0</v>
      </c>
      <c r="I1312" s="189">
        <f t="shared" si="915"/>
        <v>0</v>
      </c>
      <c r="J1312" s="179">
        <f t="shared" si="916"/>
        <v>0</v>
      </c>
      <c r="K1312" s="173"/>
      <c r="L1312" s="174" t="str" cm="1">
        <f t="array" aca="1" ref="L1312" ca="1">IF($K1312="",OFFSET(L1312,-1,,,),K1312)</f>
        <v>02.18.01.27</v>
      </c>
      <c r="M1312" s="175" t="str" cm="1">
        <f t="array" aca="1" ref="M1312" ca="1">IF(OR($K1312=0,$K1312=""),OFFSET(M1312,-1,,,),O1312)</f>
        <v>MURO DE ARRIMO ATÉ 2,50M - CORTINA</v>
      </c>
      <c r="N1312" s="67" t="s">
        <v>747</v>
      </c>
      <c r="O1312" s="68" t="s">
        <v>748</v>
      </c>
      <c r="P1312" s="68"/>
      <c r="Q1312" s="68" t="s">
        <v>3260</v>
      </c>
      <c r="R1312" s="73">
        <v>15.477500000000001</v>
      </c>
      <c r="S1312" s="70">
        <v>130</v>
      </c>
      <c r="T1312" s="70">
        <v>2012.075</v>
      </c>
      <c r="U1312" s="67" t="s">
        <v>728</v>
      </c>
      <c r="V1312" s="71" t="s">
        <v>3065</v>
      </c>
      <c r="W1312" s="171"/>
      <c r="X1312" s="172"/>
      <c r="Y1312" s="176">
        <f t="shared" si="943"/>
        <v>0</v>
      </c>
      <c r="AA1312" s="192"/>
      <c r="AB1312" s="193"/>
    </row>
    <row r="1313" spans="2:28" hidden="1">
      <c r="B1313" s="189">
        <f t="shared" si="910"/>
        <v>0</v>
      </c>
      <c r="C1313" s="189">
        <f t="shared" ca="1" si="911"/>
        <v>0</v>
      </c>
      <c r="D1313" s="189">
        <f t="shared" si="912"/>
        <v>0</v>
      </c>
      <c r="E1313" s="189">
        <f t="shared" ca="1" si="913"/>
        <v>0</v>
      </c>
      <c r="F1313" s="189">
        <f t="shared" si="914"/>
        <v>0</v>
      </c>
      <c r="G1313" s="189" cm="1">
        <f t="array" aca="1" ref="G1313" ca="1">OFFSET(G1313,-1,,,)+1</f>
        <v>1308</v>
      </c>
      <c r="H1313" s="189">
        <f t="shared" si="909"/>
        <v>0</v>
      </c>
      <c r="I1313" s="189">
        <f t="shared" si="915"/>
        <v>0</v>
      </c>
      <c r="J1313" s="179">
        <f t="shared" si="916"/>
        <v>0</v>
      </c>
      <c r="K1313" s="173"/>
      <c r="L1313" s="174" t="str" cm="1">
        <f t="array" aca="1" ref="L1313" ca="1">IF($K1313="",OFFSET(L1313,-1,,,),K1313)</f>
        <v>02.18.01.27</v>
      </c>
      <c r="M1313" s="175" t="str" cm="1">
        <f t="array" aca="1" ref="M1313" ca="1">IF(OR($K1313=0,$K1313=""),OFFSET(M1313,-1,,,),O1313)</f>
        <v>MURO DE ARRIMO ATÉ 2,50M - CORTINA</v>
      </c>
      <c r="N1313" s="67" t="s">
        <v>171</v>
      </c>
      <c r="O1313" s="68" t="s">
        <v>172</v>
      </c>
      <c r="P1313" s="68"/>
      <c r="Q1313" s="68" t="s">
        <v>3255</v>
      </c>
      <c r="R1313" s="69">
        <v>15.100000000000001</v>
      </c>
      <c r="S1313" s="70">
        <v>18</v>
      </c>
      <c r="T1313" s="70">
        <v>271.8</v>
      </c>
      <c r="U1313" s="67" t="s">
        <v>728</v>
      </c>
      <c r="V1313" s="71" t="s">
        <v>3065</v>
      </c>
      <c r="W1313" s="171"/>
      <c r="X1313" s="172"/>
      <c r="Y1313" s="176">
        <f t="shared" si="943"/>
        <v>0</v>
      </c>
      <c r="AA1313" s="192"/>
      <c r="AB1313" s="193"/>
    </row>
    <row r="1314" spans="2:28" hidden="1">
      <c r="B1314" s="189">
        <f t="shared" si="910"/>
        <v>0</v>
      </c>
      <c r="C1314" s="189">
        <f t="shared" ca="1" si="911"/>
        <v>0</v>
      </c>
      <c r="D1314" s="189">
        <f t="shared" si="912"/>
        <v>0</v>
      </c>
      <c r="E1314" s="189">
        <f t="shared" ca="1" si="913"/>
        <v>0</v>
      </c>
      <c r="F1314" s="189">
        <f t="shared" si="914"/>
        <v>0</v>
      </c>
      <c r="G1314" s="189" cm="1">
        <f t="array" aca="1" ref="G1314" ca="1">OFFSET(G1314,-1,,,)+1</f>
        <v>1309</v>
      </c>
      <c r="H1314" s="189">
        <f t="shared" si="909"/>
        <v>0</v>
      </c>
      <c r="I1314" s="189">
        <f t="shared" si="915"/>
        <v>0</v>
      </c>
      <c r="J1314" s="179">
        <f t="shared" si="916"/>
        <v>0</v>
      </c>
      <c r="K1314" s="173"/>
      <c r="L1314" s="174" t="str" cm="1">
        <f t="array" aca="1" ref="L1314" ca="1">IF($K1314="",OFFSET(L1314,-1,,,),K1314)</f>
        <v>02.18.01.27</v>
      </c>
      <c r="M1314" s="175" t="str" cm="1">
        <f t="array" aca="1" ref="M1314" ca="1">IF(OR($K1314=0,$K1314=""),OFFSET(M1314,-1,,,),O1314)</f>
        <v>MURO DE ARRIMO ATÉ 2,50M - CORTINA</v>
      </c>
      <c r="N1314" s="67" t="s">
        <v>306</v>
      </c>
      <c r="O1314" s="68" t="s">
        <v>307</v>
      </c>
      <c r="P1314" s="68"/>
      <c r="Q1314" s="68" t="s">
        <v>3255</v>
      </c>
      <c r="R1314" s="69">
        <v>6.7950000000000008</v>
      </c>
      <c r="S1314" s="70">
        <v>11.000000000000002</v>
      </c>
      <c r="T1314" s="70">
        <v>74.745000000000019</v>
      </c>
      <c r="U1314" s="67" t="s">
        <v>728</v>
      </c>
      <c r="V1314" s="71" t="s">
        <v>3065</v>
      </c>
      <c r="W1314" s="171"/>
      <c r="X1314" s="172"/>
      <c r="Y1314" s="176">
        <f t="shared" si="918"/>
        <v>0</v>
      </c>
      <c r="AA1314" s="192"/>
      <c r="AB1314" s="193"/>
    </row>
    <row r="1315" spans="2:28" hidden="1">
      <c r="B1315" s="189">
        <f t="shared" ref="B1315:B1316" si="944">IF(J1315=0,0,U1315)</f>
        <v>0</v>
      </c>
      <c r="C1315" s="189">
        <f t="shared" ref="C1315:C1316" ca="1" si="945">IF(OR(J1315=0,I1315=0),0,IF(_xlfn.IFNA(MATCH(B1315,OFFSET($B$5,,,$G1315,),),0)&gt;0,0,MAX(OFFSET($C$5,,,$G1315,))+1))</f>
        <v>0</v>
      </c>
      <c r="D1315" s="189">
        <f t="shared" ref="D1315:D1316" si="946">IF(J1315=0,0,N1315&amp;"-"&amp;U1315)</f>
        <v>0</v>
      </c>
      <c r="E1315" s="189">
        <f t="shared" ref="E1315:E1316" ca="1" si="947">IF(OR(J1315=0,I1315=0),0,IF(_xlfn.IFNA(MATCH(D1315,OFFSET($D$5,,,$G1315,),),0)&gt;0,0,_xlfn.MAXIFS(OFFSET($E$5,,,$G1315,),OFFSET($J$5,,,$G1315,),J1315)+1))</f>
        <v>0</v>
      </c>
      <c r="F1315" s="189">
        <f t="shared" ref="F1315:F1316" si="948">IF(J1315=0,0,E1315&amp;"-"&amp;N1315)</f>
        <v>0</v>
      </c>
      <c r="G1315" s="189" cm="1">
        <f t="array" aca="1" ref="G1315" ca="1">OFFSET(G1315,-1,,,)+1</f>
        <v>1310</v>
      </c>
      <c r="H1315" s="189">
        <f t="shared" si="909"/>
        <v>0</v>
      </c>
      <c r="I1315" s="189">
        <f t="shared" ref="I1315:I1316" si="949">H1315*R1315</f>
        <v>0</v>
      </c>
      <c r="J1315" s="179">
        <f t="shared" ref="J1315:J1316" si="950">IF(AND(I1315&lt;&gt;0,OR(K1315=0,K1315="")),N1315&amp;" - Mapa",0)</f>
        <v>0</v>
      </c>
      <c r="K1315" s="173"/>
      <c r="L1315" s="174" t="str" cm="1">
        <f t="array" aca="1" ref="L1315" ca="1">IF($K1315="",OFFSET(L1315,-1,,,),K1315)</f>
        <v>02.18.01.27</v>
      </c>
      <c r="M1315" s="175" t="str" cm="1">
        <f t="array" aca="1" ref="M1315" ca="1">IF(OR($K1315=0,$K1315=""),OFFSET(M1315,-1,,,),O1315)</f>
        <v>MURO DE ARRIMO ATÉ 2,50M - CORTINA</v>
      </c>
      <c r="N1315" s="67" t="s">
        <v>310</v>
      </c>
      <c r="O1315" s="68" t="s">
        <v>311</v>
      </c>
      <c r="P1315" s="68"/>
      <c r="Q1315" s="68" t="s">
        <v>3254</v>
      </c>
      <c r="R1315" s="69">
        <v>0.755</v>
      </c>
      <c r="S1315" s="70">
        <v>3.2</v>
      </c>
      <c r="T1315" s="70">
        <v>2.4160000000000004</v>
      </c>
      <c r="U1315" s="67" t="s">
        <v>728</v>
      </c>
      <c r="V1315" s="71" t="s">
        <v>3065</v>
      </c>
      <c r="W1315" s="171"/>
      <c r="X1315" s="172"/>
      <c r="Y1315" s="176">
        <f t="shared" si="918"/>
        <v>0</v>
      </c>
      <c r="AA1315" s="192"/>
      <c r="AB1315" s="193"/>
    </row>
    <row r="1316" spans="2:28" hidden="1">
      <c r="B1316" s="189">
        <f t="shared" si="944"/>
        <v>0</v>
      </c>
      <c r="C1316" s="189">
        <f t="shared" ca="1" si="945"/>
        <v>0</v>
      </c>
      <c r="D1316" s="189">
        <f t="shared" si="946"/>
        <v>0</v>
      </c>
      <c r="E1316" s="189">
        <f t="shared" ca="1" si="947"/>
        <v>0</v>
      </c>
      <c r="F1316" s="189">
        <f t="shared" si="948"/>
        <v>0</v>
      </c>
      <c r="G1316" s="189" cm="1">
        <f t="array" aca="1" ref="G1316" ca="1">OFFSET(G1316,-1,,,)+1</f>
        <v>1311</v>
      </c>
      <c r="H1316" s="189">
        <f t="shared" si="909"/>
        <v>0</v>
      </c>
      <c r="I1316" s="189">
        <f t="shared" si="949"/>
        <v>0</v>
      </c>
      <c r="J1316" s="179">
        <f t="shared" si="950"/>
        <v>0</v>
      </c>
      <c r="K1316" s="173"/>
      <c r="L1316" s="174" t="str" cm="1">
        <f t="array" aca="1" ref="L1316" ca="1">IF($K1316="",OFFSET(L1316,-1,,,),K1316)</f>
        <v>02.18.01.27</v>
      </c>
      <c r="M1316" s="175" t="str" cm="1">
        <f t="array" aca="1" ref="M1316" ca="1">IF(OR($K1316=0,$K1316=""),OFFSET(M1316,-1,,,),O1316)</f>
        <v>MURO DE ARRIMO ATÉ 2,50M - CORTINA</v>
      </c>
      <c r="N1316" s="67" t="s">
        <v>173</v>
      </c>
      <c r="O1316" s="68" t="s">
        <v>174</v>
      </c>
      <c r="P1316" s="68"/>
      <c r="Q1316" s="68" t="s">
        <v>3253</v>
      </c>
      <c r="R1316" s="69">
        <v>2.359375</v>
      </c>
      <c r="S1316" s="70">
        <v>5.5000000000000009</v>
      </c>
      <c r="T1316" s="70">
        <v>12.976562500000002</v>
      </c>
      <c r="U1316" s="67" t="s">
        <v>728</v>
      </c>
      <c r="V1316" s="71" t="s">
        <v>3065</v>
      </c>
      <c r="W1316" s="171"/>
      <c r="X1316" s="172"/>
      <c r="Y1316" s="176">
        <f t="shared" si="918"/>
        <v>0</v>
      </c>
      <c r="AA1316" s="192"/>
      <c r="AB1316" s="193"/>
    </row>
    <row r="1317" spans="2:28" hidden="1">
      <c r="B1317" s="189">
        <f t="shared" si="910"/>
        <v>0</v>
      </c>
      <c r="C1317" s="189">
        <f t="shared" ca="1" si="911"/>
        <v>0</v>
      </c>
      <c r="D1317" s="189">
        <f t="shared" si="912"/>
        <v>0</v>
      </c>
      <c r="E1317" s="189">
        <f t="shared" ca="1" si="913"/>
        <v>0</v>
      </c>
      <c r="F1317" s="189">
        <f t="shared" si="914"/>
        <v>0</v>
      </c>
      <c r="G1317" s="189" cm="1">
        <f t="array" aca="1" ref="G1317" ca="1">OFFSET(G1317,-1,,,)+1</f>
        <v>1312</v>
      </c>
      <c r="H1317" s="189">
        <f t="shared" si="909"/>
        <v>0</v>
      </c>
      <c r="I1317" s="189">
        <f t="shared" si="915"/>
        <v>0</v>
      </c>
      <c r="J1317" s="179">
        <f t="shared" si="916"/>
        <v>0</v>
      </c>
      <c r="K1317" s="173"/>
      <c r="L1317" s="174" t="str" cm="1">
        <f t="array" aca="1" ref="L1317" ca="1">IF($K1317="",OFFSET(L1317,-1,,,),K1317)</f>
        <v>02.18.01.27</v>
      </c>
      <c r="M1317" s="175" t="str" cm="1">
        <f t="array" aca="1" ref="M1317" ca="1">IF(OR($K1317=0,$K1317=""),OFFSET(M1317,-1,,,),O1317)</f>
        <v>MURO DE ARRIMO ATÉ 2,50M - CORTINA</v>
      </c>
      <c r="N1317" s="67" t="s">
        <v>215</v>
      </c>
      <c r="O1317" s="68" t="s">
        <v>216</v>
      </c>
      <c r="P1317" s="68"/>
      <c r="Q1317" s="68" t="s">
        <v>3253</v>
      </c>
      <c r="R1317" s="69">
        <v>12.960707500000002</v>
      </c>
      <c r="S1317" s="70">
        <v>2.7500000000000004</v>
      </c>
      <c r="T1317" s="70">
        <v>35.641945625000012</v>
      </c>
      <c r="U1317" s="67" t="s">
        <v>728</v>
      </c>
      <c r="V1317" s="71" t="s">
        <v>3065</v>
      </c>
      <c r="W1317" s="171"/>
      <c r="X1317" s="172"/>
      <c r="Y1317" s="176">
        <f t="shared" si="918"/>
        <v>0</v>
      </c>
      <c r="AA1317" s="192"/>
      <c r="AB1317" s="193"/>
    </row>
    <row r="1318" spans="2:28" hidden="1">
      <c r="B1318" s="189">
        <f t="shared" si="910"/>
        <v>0</v>
      </c>
      <c r="C1318" s="189">
        <f t="shared" ca="1" si="911"/>
        <v>0</v>
      </c>
      <c r="D1318" s="189">
        <f t="shared" si="912"/>
        <v>0</v>
      </c>
      <c r="E1318" s="189">
        <f t="shared" ca="1" si="913"/>
        <v>0</v>
      </c>
      <c r="F1318" s="189">
        <f t="shared" si="914"/>
        <v>0</v>
      </c>
      <c r="G1318" s="189" cm="1">
        <f t="array" aca="1" ref="G1318" ca="1">OFFSET(G1318,-1,,,)+1</f>
        <v>1313</v>
      </c>
      <c r="H1318" s="189">
        <f t="shared" ref="H1318:H1320" si="951">IF(OR($K1318=0,$K1318=""),$W1318,0)</f>
        <v>0</v>
      </c>
      <c r="I1318" s="189">
        <f t="shared" si="915"/>
        <v>0</v>
      </c>
      <c r="J1318" s="179">
        <f t="shared" si="916"/>
        <v>0</v>
      </c>
      <c r="K1318" s="173"/>
      <c r="L1318" s="174" t="str" cm="1">
        <f t="array" aca="1" ref="L1318" ca="1">IF($K1318="",OFFSET(L1318,-1,,,),K1318)</f>
        <v>02.18.01.27</v>
      </c>
      <c r="M1318" s="175" t="str" cm="1">
        <f t="array" aca="1" ref="M1318" ca="1">IF(OR($K1318=0,$K1318=""),OFFSET(M1318,-1,,,),O1318)</f>
        <v>MURO DE ARRIMO ATÉ 2,50M - CORTINA</v>
      </c>
      <c r="N1318" s="67" t="s">
        <v>331</v>
      </c>
      <c r="O1318" s="68" t="s">
        <v>332</v>
      </c>
      <c r="P1318" s="68"/>
      <c r="Q1318" s="68" t="s">
        <v>3256</v>
      </c>
      <c r="R1318" s="69"/>
      <c r="S1318" s="70"/>
      <c r="T1318" s="70">
        <v>0</v>
      </c>
      <c r="U1318" s="67" t="s">
        <v>728</v>
      </c>
      <c r="V1318" s="71" t="s">
        <v>3065</v>
      </c>
      <c r="W1318" s="171"/>
      <c r="X1318" s="172"/>
      <c r="Y1318" s="176">
        <f t="shared" ref="Y1318:Y1320" si="952">X1318+W1318</f>
        <v>0</v>
      </c>
      <c r="AA1318" s="192"/>
      <c r="AB1318" s="193"/>
    </row>
    <row r="1319" spans="2:28" hidden="1">
      <c r="B1319" s="189">
        <f t="shared" si="910"/>
        <v>0</v>
      </c>
      <c r="C1319" s="189">
        <f t="shared" ca="1" si="911"/>
        <v>0</v>
      </c>
      <c r="D1319" s="189">
        <f t="shared" si="912"/>
        <v>0</v>
      </c>
      <c r="E1319" s="189">
        <f t="shared" ca="1" si="913"/>
        <v>0</v>
      </c>
      <c r="F1319" s="189">
        <f t="shared" si="914"/>
        <v>0</v>
      </c>
      <c r="G1319" s="189" cm="1">
        <f t="array" aca="1" ref="G1319" ca="1">OFFSET(G1319,-1,,,)+1</f>
        <v>1314</v>
      </c>
      <c r="H1319" s="189">
        <f t="shared" si="951"/>
        <v>0</v>
      </c>
      <c r="I1319" s="189">
        <f t="shared" si="915"/>
        <v>0</v>
      </c>
      <c r="J1319" s="179">
        <f t="shared" si="916"/>
        <v>0</v>
      </c>
      <c r="K1319" s="173"/>
      <c r="L1319" s="174" t="str" cm="1">
        <f t="array" aca="1" ref="L1319" ca="1">IF($K1319="",OFFSET(L1319,-1,,,),K1319)</f>
        <v>02.18.01.27</v>
      </c>
      <c r="M1319" s="175" t="str" cm="1">
        <f t="array" aca="1" ref="M1319" ca="1">IF(OR($K1319=0,$K1319=""),OFFSET(M1319,-1,,,),O1319)</f>
        <v>MURO DE ARRIMO ATÉ 2,50M - CORTINA</v>
      </c>
      <c r="N1319" s="67" t="s">
        <v>3843</v>
      </c>
      <c r="O1319" s="68" t="s">
        <v>4295</v>
      </c>
      <c r="P1319" s="68"/>
      <c r="Q1319" s="68" t="s">
        <v>3256</v>
      </c>
      <c r="R1319" s="69">
        <v>4.1524999999999999</v>
      </c>
      <c r="S1319" s="70">
        <v>730.00000000000011</v>
      </c>
      <c r="T1319" s="70">
        <v>3031.3250000000003</v>
      </c>
      <c r="U1319" s="67" t="s">
        <v>728</v>
      </c>
      <c r="V1319" s="71" t="s">
        <v>3065</v>
      </c>
      <c r="W1319" s="171"/>
      <c r="X1319" s="172"/>
      <c r="Y1319" s="176">
        <f t="shared" si="952"/>
        <v>0</v>
      </c>
      <c r="AA1319" s="192"/>
      <c r="AB1319" s="193"/>
    </row>
    <row r="1320" spans="2:28" hidden="1">
      <c r="B1320" s="189">
        <f t="shared" si="910"/>
        <v>0</v>
      </c>
      <c r="C1320" s="189">
        <f t="shared" ca="1" si="911"/>
        <v>0</v>
      </c>
      <c r="D1320" s="189">
        <f t="shared" si="912"/>
        <v>0</v>
      </c>
      <c r="E1320" s="189">
        <f t="shared" ca="1" si="913"/>
        <v>0</v>
      </c>
      <c r="F1320" s="189">
        <f t="shared" si="914"/>
        <v>0</v>
      </c>
      <c r="G1320" s="189" cm="1">
        <f t="array" aca="1" ref="G1320" ca="1">OFFSET(G1320,-1,,,)+1</f>
        <v>1315</v>
      </c>
      <c r="H1320" s="189">
        <f t="shared" si="951"/>
        <v>0</v>
      </c>
      <c r="I1320" s="189">
        <f t="shared" si="915"/>
        <v>0</v>
      </c>
      <c r="J1320" s="179">
        <f t="shared" si="916"/>
        <v>0</v>
      </c>
      <c r="K1320" s="173"/>
      <c r="L1320" s="174" t="str" cm="1">
        <f t="array" aca="1" ref="L1320" ca="1">IF($K1320="",OFFSET(L1320,-1,,,),K1320)</f>
        <v>02.18.01.27</v>
      </c>
      <c r="M1320" s="175" t="str" cm="1">
        <f t="array" aca="1" ref="M1320" ca="1">IF(OR($K1320=0,$K1320=""),OFFSET(M1320,-1,,,),O1320)</f>
        <v>MURO DE ARRIMO ATÉ 2,50M - CORTINA</v>
      </c>
      <c r="N1320" s="67" t="s">
        <v>3884</v>
      </c>
      <c r="O1320" s="68" t="s">
        <v>4376</v>
      </c>
      <c r="P1320" s="68"/>
      <c r="Q1320" s="68" t="s">
        <v>3256</v>
      </c>
      <c r="R1320" s="69"/>
      <c r="S1320" s="70"/>
      <c r="T1320" s="70">
        <v>0</v>
      </c>
      <c r="U1320" s="67" t="s">
        <v>728</v>
      </c>
      <c r="V1320" s="71" t="s">
        <v>3065</v>
      </c>
      <c r="W1320" s="171"/>
      <c r="X1320" s="172"/>
      <c r="Y1320" s="176">
        <f t="shared" si="952"/>
        <v>0</v>
      </c>
      <c r="AA1320" s="192"/>
      <c r="AB1320" s="193"/>
    </row>
    <row r="1321" spans="2:28" hidden="1">
      <c r="B1321" s="189">
        <f t="shared" si="910"/>
        <v>0</v>
      </c>
      <c r="C1321" s="189">
        <f t="shared" ca="1" si="911"/>
        <v>0</v>
      </c>
      <c r="D1321" s="189">
        <f t="shared" si="912"/>
        <v>0</v>
      </c>
      <c r="E1321" s="189">
        <f t="shared" ca="1" si="913"/>
        <v>0</v>
      </c>
      <c r="F1321" s="189">
        <f t="shared" si="914"/>
        <v>0</v>
      </c>
      <c r="G1321" s="189" cm="1">
        <f t="array" aca="1" ref="G1321" ca="1">OFFSET(G1321,-1,,,)+1</f>
        <v>1316</v>
      </c>
      <c r="H1321" s="189">
        <f t="shared" ref="H1321:H1487" si="953">IF(OR($K1321=0,$K1321=""),$W1321,0)</f>
        <v>0</v>
      </c>
      <c r="I1321" s="189">
        <f t="shared" si="915"/>
        <v>0</v>
      </c>
      <c r="J1321" s="179">
        <f t="shared" si="916"/>
        <v>0</v>
      </c>
      <c r="K1321" s="173"/>
      <c r="L1321" s="174" t="str" cm="1">
        <f t="array" aca="1" ref="L1321" ca="1">IF($K1321="",OFFSET(L1321,-1,,,),K1321)</f>
        <v>02.18.01.27</v>
      </c>
      <c r="M1321" s="175" t="str" cm="1">
        <f t="array" aca="1" ref="M1321" ca="1">IF(OR($K1321=0,$K1321=""),OFFSET(M1321,-1,,,),O1321)</f>
        <v>MURO DE ARRIMO ATÉ 2,50M - CORTINA</v>
      </c>
      <c r="N1321" s="67" t="s">
        <v>240</v>
      </c>
      <c r="O1321" s="68" t="s">
        <v>179</v>
      </c>
      <c r="P1321" s="68"/>
      <c r="Q1321" s="68" t="s">
        <v>3255</v>
      </c>
      <c r="R1321" s="69">
        <v>10.754975000000002</v>
      </c>
      <c r="S1321" s="70">
        <v>0.75</v>
      </c>
      <c r="T1321" s="70">
        <v>8.0662312500000013</v>
      </c>
      <c r="U1321" s="67" t="s">
        <v>728</v>
      </c>
      <c r="V1321" s="71" t="s">
        <v>3065</v>
      </c>
      <c r="W1321" s="171"/>
      <c r="X1321" s="172"/>
      <c r="Y1321" s="176">
        <f t="shared" si="918"/>
        <v>0</v>
      </c>
      <c r="AA1321" s="192"/>
      <c r="AB1321" s="193"/>
    </row>
    <row r="1322" spans="2:28" hidden="1">
      <c r="B1322" s="189">
        <f t="shared" ref="B1322" si="954">IF(J1322=0,0,U1322)</f>
        <v>0</v>
      </c>
      <c r="C1322" s="189">
        <f t="shared" ref="C1322" ca="1" si="955">IF(OR(J1322=0,I1322=0),0,IF(_xlfn.IFNA(MATCH(B1322,OFFSET($B$5,,,$G1322,),),0)&gt;0,0,MAX(OFFSET($C$5,,,$G1322,))+1))</f>
        <v>0</v>
      </c>
      <c r="D1322" s="189">
        <f t="shared" ref="D1322" si="956">IF(J1322=0,0,N1322&amp;"-"&amp;U1322)</f>
        <v>0</v>
      </c>
      <c r="E1322" s="189">
        <f t="shared" ref="E1322" ca="1" si="957">IF(OR(J1322=0,I1322=0),0,IF(_xlfn.IFNA(MATCH(D1322,OFFSET($D$5,,,$G1322,),),0)&gt;0,0,_xlfn.MAXIFS(OFFSET($E$5,,,$G1322,),OFFSET($J$5,,,$G1322,),J1322)+1))</f>
        <v>0</v>
      </c>
      <c r="F1322" s="189">
        <f t="shared" ref="F1322" si="958">IF(J1322=0,0,E1322&amp;"-"&amp;N1322)</f>
        <v>0</v>
      </c>
      <c r="G1322" s="189" cm="1">
        <f t="array" aca="1" ref="G1322" ca="1">OFFSET(G1322,-1,,,)+1</f>
        <v>1317</v>
      </c>
      <c r="H1322" s="189">
        <f t="shared" si="953"/>
        <v>0</v>
      </c>
      <c r="I1322" s="189">
        <f t="shared" ref="I1322" si="959">H1322*R1322</f>
        <v>0</v>
      </c>
      <c r="J1322" s="179">
        <f t="shared" ref="J1322" si="960">IF(AND(I1322&lt;&gt;0,OR(K1322=0,K1322="")),N1322&amp;" - Mapa",0)</f>
        <v>0</v>
      </c>
      <c r="K1322" s="173"/>
      <c r="L1322" s="174" t="str" cm="1">
        <f t="array" aca="1" ref="L1322" ca="1">IF($K1322="",OFFSET(L1322,-1,,,),K1322)</f>
        <v>02.18.01.27</v>
      </c>
      <c r="M1322" s="175" t="str" cm="1">
        <f t="array" aca="1" ref="M1322" ca="1">IF(OR($K1322=0,$K1322=""),OFFSET(M1322,-1,,,),O1322)</f>
        <v>MURO DE ARRIMO ATÉ 2,50M - CORTINA</v>
      </c>
      <c r="N1322" s="67" t="s">
        <v>3885</v>
      </c>
      <c r="O1322" s="68" t="s">
        <v>4377</v>
      </c>
      <c r="P1322" s="68"/>
      <c r="Q1322" s="68" t="s">
        <v>3256</v>
      </c>
      <c r="R1322" s="69">
        <v>4.360125</v>
      </c>
      <c r="S1322" s="70">
        <v>452.14</v>
      </c>
      <c r="T1322" s="70">
        <v>1971.3869175</v>
      </c>
      <c r="U1322" s="67" t="s">
        <v>728</v>
      </c>
      <c r="V1322" s="71" t="s">
        <v>3065</v>
      </c>
      <c r="W1322" s="171"/>
      <c r="X1322" s="172"/>
      <c r="Y1322" s="176">
        <f t="shared" si="918"/>
        <v>0</v>
      </c>
      <c r="AA1322" s="192"/>
      <c r="AB1322" s="193"/>
    </row>
    <row r="1323" spans="2:28" hidden="1">
      <c r="B1323" s="189">
        <f t="shared" ref="B1323:B1488" si="961">IF(J1323=0,0,U1323)</f>
        <v>0</v>
      </c>
      <c r="C1323" s="189">
        <f t="shared" ref="C1323:C1488" ca="1" si="962">IF(OR(J1323=0,I1323=0),0,IF(_xlfn.IFNA(MATCH(B1323,OFFSET($B$5,,,$G1323,),),0)&gt;0,0,MAX(OFFSET($C$5,,,$G1323,))+1))</f>
        <v>0</v>
      </c>
      <c r="D1323" s="189">
        <f t="shared" ref="D1323:D1488" si="963">IF(J1323=0,0,N1323&amp;"-"&amp;U1323)</f>
        <v>0</v>
      </c>
      <c r="E1323" s="189">
        <f t="shared" ref="E1323:E1488" ca="1" si="964">IF(OR(J1323=0,I1323=0),0,IF(_xlfn.IFNA(MATCH(D1323,OFFSET($D$5,,,$G1323,),),0)&gt;0,0,_xlfn.MAXIFS(OFFSET($E$5,,,$G1323,),OFFSET($J$5,,,$G1323,),J1323)+1))</f>
        <v>0</v>
      </c>
      <c r="F1323" s="189">
        <f t="shared" ref="F1323:F1488" si="965">IF(J1323=0,0,E1323&amp;"-"&amp;N1323)</f>
        <v>0</v>
      </c>
      <c r="G1323" s="189" cm="1">
        <f t="array" aca="1" ref="G1323" ca="1">OFFSET(G1323,-1,,,)+1</f>
        <v>1318</v>
      </c>
      <c r="H1323" s="189">
        <f t="shared" si="953"/>
        <v>0</v>
      </c>
      <c r="I1323" s="189">
        <f t="shared" ref="I1323:I1488" si="966">H1323*R1323</f>
        <v>0</v>
      </c>
      <c r="J1323" s="179">
        <f t="shared" ref="J1323:J1488" si="967">IF(AND(I1323&lt;&gt;0,OR(K1323=0,K1323="")),N1323&amp;" - Mapa",0)</f>
        <v>0</v>
      </c>
      <c r="K1323" s="173"/>
      <c r="L1323" s="174" t="str" cm="1">
        <f t="array" aca="1" ref="L1323" ca="1">IF($K1323="",OFFSET(L1323,-1,,,),K1323)</f>
        <v>02.18.01.27</v>
      </c>
      <c r="M1323" s="175" t="str" cm="1">
        <f t="array" aca="1" ref="M1323" ca="1">IF(OR($K1323=0,$K1323=""),OFFSET(M1323,-1,,,),O1323)</f>
        <v>MURO DE ARRIMO ATÉ 2,50M - CORTINA</v>
      </c>
      <c r="N1323" s="67" t="s">
        <v>2862</v>
      </c>
      <c r="O1323" s="68" t="s">
        <v>3072</v>
      </c>
      <c r="P1323" s="68"/>
      <c r="Q1323" s="68" t="s">
        <v>3258</v>
      </c>
      <c r="R1323" s="69"/>
      <c r="S1323" s="70"/>
      <c r="T1323" s="70">
        <v>0</v>
      </c>
      <c r="U1323" s="67" t="s">
        <v>728</v>
      </c>
      <c r="V1323" s="71" t="s">
        <v>3065</v>
      </c>
      <c r="W1323" s="171"/>
      <c r="X1323" s="172"/>
      <c r="Y1323" s="176">
        <f t="shared" si="918"/>
        <v>0</v>
      </c>
      <c r="AA1323" s="192"/>
      <c r="AB1323" s="193"/>
    </row>
    <row r="1324" spans="2:28" hidden="1">
      <c r="B1324" s="189">
        <f t="shared" si="961"/>
        <v>0</v>
      </c>
      <c r="C1324" s="189">
        <f t="shared" ca="1" si="962"/>
        <v>0</v>
      </c>
      <c r="D1324" s="189">
        <f t="shared" si="963"/>
        <v>0</v>
      </c>
      <c r="E1324" s="189">
        <f t="shared" ca="1" si="964"/>
        <v>0</v>
      </c>
      <c r="F1324" s="189">
        <f t="shared" si="965"/>
        <v>0</v>
      </c>
      <c r="G1324" s="189" cm="1">
        <f t="array" aca="1" ref="G1324" ca="1">OFFSET(G1324,-1,,,)+1</f>
        <v>1319</v>
      </c>
      <c r="H1324" s="189">
        <f t="shared" si="953"/>
        <v>0</v>
      </c>
      <c r="I1324" s="189">
        <f t="shared" si="966"/>
        <v>0</v>
      </c>
      <c r="J1324" s="179">
        <f t="shared" si="967"/>
        <v>0</v>
      </c>
      <c r="K1324" s="173"/>
      <c r="L1324" s="174" t="str" cm="1">
        <f t="array" aca="1" ref="L1324" ca="1">IF($K1324="",OFFSET(L1324,-1,,,),K1324)</f>
        <v>02.18.01.27</v>
      </c>
      <c r="M1324" s="175" t="str" cm="1">
        <f t="array" aca="1" ref="M1324" ca="1">IF(OR($K1324=0,$K1324=""),OFFSET(M1324,-1,,,),O1324)</f>
        <v>MURO DE ARRIMO ATÉ 2,50M - CORTINA</v>
      </c>
      <c r="N1324" s="67" t="s">
        <v>182</v>
      </c>
      <c r="O1324" s="68" t="s">
        <v>183</v>
      </c>
      <c r="P1324" s="68"/>
      <c r="Q1324" s="68" t="s">
        <v>3256</v>
      </c>
      <c r="R1324" s="69">
        <v>0.94375000000000009</v>
      </c>
      <c r="S1324" s="70">
        <v>140</v>
      </c>
      <c r="T1324" s="70">
        <v>132.125</v>
      </c>
      <c r="U1324" s="67" t="s">
        <v>728</v>
      </c>
      <c r="V1324" s="71" t="s">
        <v>3065</v>
      </c>
      <c r="W1324" s="171"/>
      <c r="X1324" s="172"/>
      <c r="Y1324" s="176">
        <f t="shared" si="918"/>
        <v>0</v>
      </c>
      <c r="AA1324" s="192"/>
      <c r="AB1324" s="193"/>
    </row>
    <row r="1325" spans="2:28" hidden="1">
      <c r="B1325" s="189">
        <f t="shared" ref="B1325:B1327" si="968">IF(J1325=0,0,U1325)</f>
        <v>0</v>
      </c>
      <c r="C1325" s="189">
        <f t="shared" ref="C1325:C1327" ca="1" si="969">IF(OR(J1325=0,I1325=0),0,IF(_xlfn.IFNA(MATCH(B1325,OFFSET($B$5,,,$G1325,),),0)&gt;0,0,MAX(OFFSET($C$5,,,$G1325,))+1))</f>
        <v>0</v>
      </c>
      <c r="D1325" s="189">
        <f t="shared" ref="D1325:D1327" si="970">IF(J1325=0,0,N1325&amp;"-"&amp;U1325)</f>
        <v>0</v>
      </c>
      <c r="E1325" s="189">
        <f t="shared" ref="E1325:E1327" ca="1" si="971">IF(OR(J1325=0,I1325=0),0,IF(_xlfn.IFNA(MATCH(D1325,OFFSET($D$5,,,$G1325,),),0)&gt;0,0,_xlfn.MAXIFS(OFFSET($E$5,,,$G1325,),OFFSET($J$5,,,$G1325,),J1325)+1))</f>
        <v>0</v>
      </c>
      <c r="F1325" s="189">
        <f t="shared" ref="F1325:F1327" si="972">IF(J1325=0,0,E1325&amp;"-"&amp;N1325)</f>
        <v>0</v>
      </c>
      <c r="G1325" s="189" cm="1">
        <f t="array" aca="1" ref="G1325" ca="1">OFFSET(G1325,-1,,,)+1</f>
        <v>1320</v>
      </c>
      <c r="H1325" s="189">
        <f t="shared" ref="H1325:H1327" si="973">IF(OR($K1325=0,$K1325=""),$W1325,0)</f>
        <v>0</v>
      </c>
      <c r="I1325" s="189">
        <f t="shared" ref="I1325:I1327" si="974">H1325*R1325</f>
        <v>0</v>
      </c>
      <c r="J1325" s="179">
        <f t="shared" ref="J1325:J1327" si="975">IF(AND(I1325&lt;&gt;0,OR(K1325=0,K1325="")),N1325&amp;" - Mapa",0)</f>
        <v>0</v>
      </c>
      <c r="K1325" s="173"/>
      <c r="L1325" s="174" t="str" cm="1">
        <f t="array" aca="1" ref="L1325" ca="1">IF($K1325="",OFFSET(L1325,-1,,,),K1325)</f>
        <v>02.18.01.27</v>
      </c>
      <c r="M1325" s="175" t="str" cm="1">
        <f t="array" aca="1" ref="M1325" ca="1">IF(OR($K1325=0,$K1325=""),OFFSET(M1325,-1,,,),O1325)</f>
        <v>MURO DE ARRIMO ATÉ 2,50M - CORTINA</v>
      </c>
      <c r="N1325" s="67" t="s">
        <v>2857</v>
      </c>
      <c r="O1325" s="68" t="s">
        <v>3067</v>
      </c>
      <c r="P1325" s="68"/>
      <c r="Q1325" s="68" t="s">
        <v>3258</v>
      </c>
      <c r="R1325" s="69">
        <v>25.481250000000003</v>
      </c>
      <c r="S1325" s="70">
        <v>3.8000000000000003</v>
      </c>
      <c r="T1325" s="70">
        <v>96.828750000000014</v>
      </c>
      <c r="U1325" s="67" t="s">
        <v>728</v>
      </c>
      <c r="V1325" s="71" t="s">
        <v>3065</v>
      </c>
      <c r="W1325" s="171"/>
      <c r="X1325" s="172"/>
      <c r="Y1325" s="176">
        <f t="shared" si="918"/>
        <v>0</v>
      </c>
      <c r="AA1325" s="192"/>
      <c r="AB1325" s="193"/>
    </row>
    <row r="1326" spans="2:28" hidden="1">
      <c r="B1326" s="189">
        <f t="shared" si="968"/>
        <v>0</v>
      </c>
      <c r="C1326" s="189">
        <f t="shared" ca="1" si="969"/>
        <v>0</v>
      </c>
      <c r="D1326" s="189">
        <f t="shared" si="970"/>
        <v>0</v>
      </c>
      <c r="E1326" s="189">
        <f t="shared" ca="1" si="971"/>
        <v>0</v>
      </c>
      <c r="F1326" s="189">
        <f t="shared" si="972"/>
        <v>0</v>
      </c>
      <c r="G1326" s="189" cm="1">
        <f t="array" aca="1" ref="G1326" ca="1">OFFSET(G1326,-1,,,)+1</f>
        <v>1321</v>
      </c>
      <c r="H1326" s="189">
        <f t="shared" si="973"/>
        <v>0</v>
      </c>
      <c r="I1326" s="189">
        <f t="shared" si="974"/>
        <v>0</v>
      </c>
      <c r="J1326" s="179">
        <f t="shared" si="975"/>
        <v>0</v>
      </c>
      <c r="K1326" s="173"/>
      <c r="L1326" s="174" t="str" cm="1">
        <f t="array" aca="1" ref="L1326" ca="1">IF($K1326="",OFFSET(L1326,-1,,,),K1326)</f>
        <v>02.18.01.27</v>
      </c>
      <c r="M1326" s="175" t="str" cm="1">
        <f t="array" aca="1" ref="M1326" ca="1">IF(OR($K1326=0,$K1326=""),OFFSET(M1326,-1,,,),O1326)</f>
        <v>MURO DE ARRIMO ATÉ 2,50M - CORTINA</v>
      </c>
      <c r="N1326" s="67" t="s">
        <v>2858</v>
      </c>
      <c r="O1326" s="68" t="s">
        <v>3068</v>
      </c>
      <c r="P1326" s="68"/>
      <c r="Q1326" s="68" t="s">
        <v>3253</v>
      </c>
      <c r="R1326" s="69">
        <v>18.874999999999996</v>
      </c>
      <c r="S1326" s="70">
        <v>7.5000000000000009</v>
      </c>
      <c r="T1326" s="70">
        <v>141.5625</v>
      </c>
      <c r="U1326" s="67" t="s">
        <v>728</v>
      </c>
      <c r="V1326" s="71" t="s">
        <v>3065</v>
      </c>
      <c r="W1326" s="171"/>
      <c r="X1326" s="172"/>
      <c r="Y1326" s="176">
        <f t="shared" si="918"/>
        <v>0</v>
      </c>
      <c r="AA1326" s="192"/>
      <c r="AB1326" s="193"/>
    </row>
    <row r="1327" spans="2:28" hidden="1">
      <c r="B1327" s="189">
        <f t="shared" si="968"/>
        <v>0</v>
      </c>
      <c r="C1327" s="189">
        <f t="shared" ca="1" si="969"/>
        <v>0</v>
      </c>
      <c r="D1327" s="189">
        <f t="shared" si="970"/>
        <v>0</v>
      </c>
      <c r="E1327" s="189">
        <f t="shared" ca="1" si="971"/>
        <v>0</v>
      </c>
      <c r="F1327" s="189">
        <f t="shared" si="972"/>
        <v>0</v>
      </c>
      <c r="G1327" s="189" cm="1">
        <f t="array" aca="1" ref="G1327" ca="1">OFFSET(G1327,-1,,,)+1</f>
        <v>1322</v>
      </c>
      <c r="H1327" s="189">
        <f t="shared" si="973"/>
        <v>0</v>
      </c>
      <c r="I1327" s="189">
        <f t="shared" si="974"/>
        <v>0</v>
      </c>
      <c r="J1327" s="179">
        <f t="shared" si="975"/>
        <v>0</v>
      </c>
      <c r="K1327" s="173"/>
      <c r="L1327" s="174" t="str" cm="1">
        <f t="array" aca="1" ref="L1327" ca="1">IF($K1327="",OFFSET(L1327,-1,,,),K1327)</f>
        <v>02.18.01.27</v>
      </c>
      <c r="M1327" s="175" t="str" cm="1">
        <f t="array" aca="1" ref="M1327" ca="1">IF(OR($K1327=0,$K1327=""),OFFSET(M1327,-1,,,),O1327)</f>
        <v>MURO DE ARRIMO ATÉ 2,50M - CORTINA</v>
      </c>
      <c r="N1327" s="67" t="s">
        <v>230</v>
      </c>
      <c r="O1327" s="68" t="s">
        <v>231</v>
      </c>
      <c r="P1327" s="68"/>
      <c r="Q1327" s="68" t="s">
        <v>3261</v>
      </c>
      <c r="R1327" s="69">
        <v>28.312499999999996</v>
      </c>
      <c r="S1327" s="70">
        <v>22.310000000000002</v>
      </c>
      <c r="T1327" s="70">
        <v>631.65187500000002</v>
      </c>
      <c r="U1327" s="67" t="s">
        <v>728</v>
      </c>
      <c r="V1327" s="71" t="s">
        <v>3065</v>
      </c>
      <c r="W1327" s="171"/>
      <c r="X1327" s="172"/>
      <c r="Y1327" s="176">
        <f t="shared" si="918"/>
        <v>0</v>
      </c>
      <c r="AA1327" s="192"/>
      <c r="AB1327" s="193"/>
    </row>
    <row r="1328" spans="2:28" hidden="1">
      <c r="B1328" s="189">
        <f t="shared" si="961"/>
        <v>0</v>
      </c>
      <c r="C1328" s="189">
        <f t="shared" ca="1" si="962"/>
        <v>0</v>
      </c>
      <c r="D1328" s="189">
        <f t="shared" si="963"/>
        <v>0</v>
      </c>
      <c r="E1328" s="189">
        <f t="shared" ca="1" si="964"/>
        <v>0</v>
      </c>
      <c r="F1328" s="189">
        <f t="shared" si="965"/>
        <v>0</v>
      </c>
      <c r="G1328" s="189" cm="1">
        <f t="array" aca="1" ref="G1328" ca="1">OFFSET(G1328,-1,,,)+1</f>
        <v>1323</v>
      </c>
      <c r="H1328" s="189">
        <f t="shared" si="953"/>
        <v>0</v>
      </c>
      <c r="I1328" s="189">
        <f t="shared" si="966"/>
        <v>0</v>
      </c>
      <c r="J1328" s="179">
        <f t="shared" si="967"/>
        <v>0</v>
      </c>
      <c r="K1328" s="173"/>
      <c r="L1328" s="174" t="str" cm="1">
        <f t="array" aca="1" ref="L1328" ca="1">IF($K1328="",OFFSET(L1328,-1,,,),K1328)</f>
        <v>02.18.01.27</v>
      </c>
      <c r="M1328" s="175" t="str" cm="1">
        <f t="array" aca="1" ref="M1328" ca="1">IF(OR($K1328=0,$K1328=""),OFFSET(M1328,-1,,,),O1328)</f>
        <v>MURO DE ARRIMO ATÉ 2,50M - CORTINA</v>
      </c>
      <c r="N1328" s="67" t="s">
        <v>232</v>
      </c>
      <c r="O1328" s="68" t="s">
        <v>233</v>
      </c>
      <c r="P1328" s="68"/>
      <c r="Q1328" s="68" t="s">
        <v>3261</v>
      </c>
      <c r="R1328" s="69">
        <v>28.312500000000004</v>
      </c>
      <c r="S1328" s="70">
        <v>0.97000000000000008</v>
      </c>
      <c r="T1328" s="70">
        <v>27.463125000000005</v>
      </c>
      <c r="U1328" s="67" t="s">
        <v>728</v>
      </c>
      <c r="V1328" s="71" t="s">
        <v>3065</v>
      </c>
      <c r="W1328" s="171"/>
      <c r="X1328" s="172"/>
      <c r="Y1328" s="176">
        <f t="shared" si="918"/>
        <v>0</v>
      </c>
      <c r="AA1328" s="192"/>
      <c r="AB1328" s="193"/>
    </row>
    <row r="1329" spans="2:28" hidden="1">
      <c r="B1329" s="189">
        <f t="shared" si="961"/>
        <v>0</v>
      </c>
      <c r="C1329" s="189">
        <f t="shared" ca="1" si="962"/>
        <v>0</v>
      </c>
      <c r="D1329" s="189">
        <f t="shared" si="963"/>
        <v>0</v>
      </c>
      <c r="E1329" s="189">
        <f t="shared" ca="1" si="964"/>
        <v>0</v>
      </c>
      <c r="F1329" s="189">
        <f t="shared" si="965"/>
        <v>0</v>
      </c>
      <c r="G1329" s="189" cm="1">
        <f t="array" aca="1" ref="G1329" ca="1">OFFSET(G1329,-1,,,)+1</f>
        <v>1324</v>
      </c>
      <c r="H1329" s="189">
        <f t="shared" ref="H1329:H1334" si="976">IF(OR($K1329=0,$K1329=""),$W1329,0)</f>
        <v>0</v>
      </c>
      <c r="I1329" s="189">
        <f t="shared" si="966"/>
        <v>0</v>
      </c>
      <c r="J1329" s="179">
        <f t="shared" si="967"/>
        <v>0</v>
      </c>
      <c r="K1329" s="173"/>
      <c r="L1329" s="174" t="str" cm="1">
        <f t="array" aca="1" ref="L1329" ca="1">IF($K1329="",OFFSET(L1329,-1,,,),K1329)</f>
        <v>02.18.01.27</v>
      </c>
      <c r="M1329" s="175" t="str" cm="1">
        <f t="array" aca="1" ref="M1329" ca="1">IF(OR($K1329=0,$K1329=""),OFFSET(M1329,-1,,,),O1329)</f>
        <v>MURO DE ARRIMO ATÉ 2,50M - CORTINA</v>
      </c>
      <c r="N1329" s="67" t="s">
        <v>234</v>
      </c>
      <c r="O1329" s="68" t="s">
        <v>235</v>
      </c>
      <c r="P1329" s="68"/>
      <c r="Q1329" s="68" t="s">
        <v>3261</v>
      </c>
      <c r="R1329" s="69">
        <v>28.312500000000004</v>
      </c>
      <c r="S1329" s="70">
        <v>1.7800000000000002</v>
      </c>
      <c r="T1329" s="70">
        <v>50.396250000000016</v>
      </c>
      <c r="U1329" s="67" t="s">
        <v>728</v>
      </c>
      <c r="V1329" s="71" t="s">
        <v>3065</v>
      </c>
      <c r="W1329" s="171"/>
      <c r="X1329" s="172"/>
      <c r="Y1329" s="176">
        <f t="shared" ref="Y1329:Y1334" si="977">X1329+W1329</f>
        <v>0</v>
      </c>
      <c r="AA1329" s="192"/>
      <c r="AB1329" s="193"/>
    </row>
    <row r="1330" spans="2:28" hidden="1">
      <c r="B1330" s="189">
        <f t="shared" si="961"/>
        <v>0</v>
      </c>
      <c r="C1330" s="189">
        <f t="shared" ca="1" si="962"/>
        <v>0</v>
      </c>
      <c r="D1330" s="189">
        <f t="shared" si="963"/>
        <v>0</v>
      </c>
      <c r="E1330" s="189">
        <f t="shared" ca="1" si="964"/>
        <v>0</v>
      </c>
      <c r="F1330" s="189">
        <f t="shared" si="965"/>
        <v>0</v>
      </c>
      <c r="G1330" s="189" cm="1">
        <f t="array" aca="1" ref="G1330" ca="1">OFFSET(G1330,-1,,,)+1</f>
        <v>1325</v>
      </c>
      <c r="H1330" s="189">
        <f t="shared" si="976"/>
        <v>0</v>
      </c>
      <c r="I1330" s="189">
        <f t="shared" si="966"/>
        <v>0</v>
      </c>
      <c r="J1330" s="179">
        <f t="shared" si="967"/>
        <v>0</v>
      </c>
      <c r="K1330" s="173"/>
      <c r="L1330" s="174" t="str" cm="1">
        <f t="array" aca="1" ref="L1330" ca="1">IF($K1330="",OFFSET(L1330,-1,,,),K1330)</f>
        <v>02.18.01.27</v>
      </c>
      <c r="M1330" s="175" t="str" cm="1">
        <f t="array" aca="1" ref="M1330" ca="1">IF(OR($K1330=0,$K1330=""),OFFSET(M1330,-1,,,),O1330)</f>
        <v>MURO DE ARRIMO ATÉ 2,50M - CORTINA</v>
      </c>
      <c r="N1330" s="67" t="s">
        <v>2863</v>
      </c>
      <c r="O1330" s="68" t="s">
        <v>3073</v>
      </c>
      <c r="P1330" s="68"/>
      <c r="Q1330" s="68" t="s">
        <v>3258</v>
      </c>
      <c r="R1330" s="69"/>
      <c r="S1330" s="70"/>
      <c r="T1330" s="70">
        <v>0</v>
      </c>
      <c r="U1330" s="67" t="s">
        <v>728</v>
      </c>
      <c r="V1330" s="71" t="s">
        <v>3065</v>
      </c>
      <c r="W1330" s="171"/>
      <c r="X1330" s="172"/>
      <c r="Y1330" s="176">
        <f t="shared" si="977"/>
        <v>0</v>
      </c>
      <c r="AA1330" s="192"/>
      <c r="AB1330" s="193"/>
    </row>
    <row r="1331" spans="2:28" hidden="1">
      <c r="B1331" s="189">
        <f t="shared" si="961"/>
        <v>0</v>
      </c>
      <c r="C1331" s="189">
        <f t="shared" ca="1" si="962"/>
        <v>0</v>
      </c>
      <c r="D1331" s="189">
        <f t="shared" si="963"/>
        <v>0</v>
      </c>
      <c r="E1331" s="189">
        <f t="shared" ca="1" si="964"/>
        <v>0</v>
      </c>
      <c r="F1331" s="189">
        <f t="shared" si="965"/>
        <v>0</v>
      </c>
      <c r="G1331" s="189" cm="1">
        <f t="array" aca="1" ref="G1331" ca="1">OFFSET(G1331,-1,,,)+1</f>
        <v>1326</v>
      </c>
      <c r="H1331" s="189">
        <f t="shared" si="976"/>
        <v>0</v>
      </c>
      <c r="I1331" s="189">
        <f t="shared" si="966"/>
        <v>0</v>
      </c>
      <c r="J1331" s="179">
        <f t="shared" si="967"/>
        <v>0</v>
      </c>
      <c r="K1331" s="173"/>
      <c r="L1331" s="174" t="str" cm="1">
        <f t="array" aca="1" ref="L1331" ca="1">IF($K1331="",OFFSET(L1331,-1,,,),K1331)</f>
        <v>02.18.01.27</v>
      </c>
      <c r="M1331" s="175" t="str" cm="1">
        <f t="array" aca="1" ref="M1331" ca="1">IF(OR($K1331=0,$K1331=""),OFFSET(M1331,-1,,,),O1331)</f>
        <v>MURO DE ARRIMO ATÉ 2,50M - CORTINA</v>
      </c>
      <c r="N1331" s="67" t="s">
        <v>359</v>
      </c>
      <c r="O1331" s="68" t="s">
        <v>360</v>
      </c>
      <c r="P1331" s="68"/>
      <c r="Q1331" s="68" t="s">
        <v>3258</v>
      </c>
      <c r="R1331" s="69">
        <v>18.875</v>
      </c>
      <c r="S1331" s="70">
        <v>4.8</v>
      </c>
      <c r="T1331" s="70">
        <v>90.6</v>
      </c>
      <c r="U1331" s="67" t="s">
        <v>728</v>
      </c>
      <c r="V1331" s="71" t="s">
        <v>3065</v>
      </c>
      <c r="W1331" s="171"/>
      <c r="X1331" s="172"/>
      <c r="Y1331" s="176">
        <f t="shared" si="977"/>
        <v>0</v>
      </c>
      <c r="AA1331" s="192"/>
      <c r="AB1331" s="193"/>
    </row>
    <row r="1332" spans="2:28" hidden="1">
      <c r="B1332" s="189">
        <f t="shared" si="961"/>
        <v>0</v>
      </c>
      <c r="C1332" s="189">
        <f t="shared" ca="1" si="962"/>
        <v>0</v>
      </c>
      <c r="D1332" s="189">
        <f t="shared" si="963"/>
        <v>0</v>
      </c>
      <c r="E1332" s="189">
        <f t="shared" ca="1" si="964"/>
        <v>0</v>
      </c>
      <c r="F1332" s="189">
        <f t="shared" si="965"/>
        <v>0</v>
      </c>
      <c r="G1332" s="189" cm="1">
        <f t="array" aca="1" ref="G1332" ca="1">OFFSET(G1332,-1,,,)+1</f>
        <v>1327</v>
      </c>
      <c r="H1332" s="189">
        <f t="shared" si="976"/>
        <v>0</v>
      </c>
      <c r="I1332" s="189">
        <f t="shared" si="966"/>
        <v>0</v>
      </c>
      <c r="J1332" s="179">
        <f t="shared" si="967"/>
        <v>0</v>
      </c>
      <c r="K1332" s="173"/>
      <c r="L1332" s="174" t="str" cm="1">
        <f t="array" aca="1" ref="L1332" ca="1">IF($K1332="",OFFSET(L1332,-1,,,),K1332)</f>
        <v>02.18.01.27</v>
      </c>
      <c r="M1332" s="175" t="str" cm="1">
        <f t="array" aca="1" ref="M1332" ca="1">IF(OR($K1332=0,$K1332=""),OFFSET(M1332,-1,,,),O1332)</f>
        <v>MURO DE ARRIMO ATÉ 2,50M - CORTINA</v>
      </c>
      <c r="N1332" s="67" t="s">
        <v>462</v>
      </c>
      <c r="O1332" s="68" t="s">
        <v>463</v>
      </c>
      <c r="P1332" s="68"/>
      <c r="Q1332" s="68" t="s">
        <v>3255</v>
      </c>
      <c r="R1332" s="69">
        <v>302</v>
      </c>
      <c r="S1332" s="70">
        <v>2.5500000000000003</v>
      </c>
      <c r="T1332" s="70">
        <v>770.10000000000014</v>
      </c>
      <c r="U1332" s="67" t="s">
        <v>728</v>
      </c>
      <c r="V1332" s="71" t="s">
        <v>3065</v>
      </c>
      <c r="W1332" s="171"/>
      <c r="X1332" s="172"/>
      <c r="Y1332" s="176">
        <f t="shared" si="977"/>
        <v>0</v>
      </c>
      <c r="AA1332" s="192"/>
      <c r="AB1332" s="193"/>
    </row>
    <row r="1333" spans="2:28" hidden="1">
      <c r="B1333" s="189">
        <f t="shared" si="961"/>
        <v>0</v>
      </c>
      <c r="C1333" s="189">
        <f t="shared" ca="1" si="962"/>
        <v>0</v>
      </c>
      <c r="D1333" s="189">
        <f t="shared" si="963"/>
        <v>0</v>
      </c>
      <c r="E1333" s="189">
        <f t="shared" ca="1" si="964"/>
        <v>0</v>
      </c>
      <c r="F1333" s="189">
        <f t="shared" si="965"/>
        <v>0</v>
      </c>
      <c r="G1333" s="189" cm="1">
        <f t="array" aca="1" ref="G1333" ca="1">OFFSET(G1333,-1,,,)+1</f>
        <v>1328</v>
      </c>
      <c r="H1333" s="189">
        <f t="shared" si="976"/>
        <v>0</v>
      </c>
      <c r="I1333" s="189">
        <f t="shared" si="966"/>
        <v>0</v>
      </c>
      <c r="J1333" s="179">
        <f t="shared" si="967"/>
        <v>0</v>
      </c>
      <c r="K1333" s="173"/>
      <c r="L1333" s="174" t="str" cm="1">
        <f t="array" aca="1" ref="L1333" ca="1">IF($K1333="",OFFSET(L1333,-1,,,),K1333)</f>
        <v>02.18.01.27</v>
      </c>
      <c r="M1333" s="175" t="str" cm="1">
        <f t="array" aca="1" ref="M1333" ca="1">IF(OR($K1333=0,$K1333=""),OFFSET(M1333,-1,,,),O1333)</f>
        <v>MURO DE ARRIMO ATÉ 2,50M - CORTINA</v>
      </c>
      <c r="N1333" s="67" t="s">
        <v>362</v>
      </c>
      <c r="O1333" s="68" t="s">
        <v>363</v>
      </c>
      <c r="P1333" s="68"/>
      <c r="Q1333" s="68" t="s">
        <v>3258</v>
      </c>
      <c r="R1333" s="73">
        <v>18.875</v>
      </c>
      <c r="S1333" s="70">
        <v>30</v>
      </c>
      <c r="T1333" s="70">
        <v>566.25</v>
      </c>
      <c r="U1333" s="67" t="s">
        <v>728</v>
      </c>
      <c r="V1333" s="71" t="s">
        <v>3065</v>
      </c>
      <c r="W1333" s="171"/>
      <c r="X1333" s="172"/>
      <c r="Y1333" s="176">
        <f t="shared" si="977"/>
        <v>0</v>
      </c>
      <c r="AA1333" s="192"/>
      <c r="AB1333" s="193"/>
    </row>
    <row r="1334" spans="2:28" hidden="1">
      <c r="B1334" s="189">
        <f t="shared" si="961"/>
        <v>0</v>
      </c>
      <c r="C1334" s="189">
        <f t="shared" ca="1" si="962"/>
        <v>0</v>
      </c>
      <c r="D1334" s="189">
        <f t="shared" si="963"/>
        <v>0</v>
      </c>
      <c r="E1334" s="189">
        <f t="shared" ca="1" si="964"/>
        <v>0</v>
      </c>
      <c r="F1334" s="189">
        <f t="shared" si="965"/>
        <v>0</v>
      </c>
      <c r="G1334" s="189" cm="1">
        <f t="array" aca="1" ref="G1334" ca="1">OFFSET(G1334,-1,,,)+1</f>
        <v>1329</v>
      </c>
      <c r="H1334" s="189">
        <f t="shared" si="976"/>
        <v>0</v>
      </c>
      <c r="I1334" s="189">
        <f t="shared" si="966"/>
        <v>0</v>
      </c>
      <c r="J1334" s="179">
        <f t="shared" si="967"/>
        <v>0</v>
      </c>
      <c r="K1334" s="173"/>
      <c r="L1334" s="174" t="str" cm="1">
        <f t="array" aca="1" ref="L1334" ca="1">IF($K1334="",OFFSET(L1334,-1,,,),K1334)</f>
        <v>02.18.01.27</v>
      </c>
      <c r="M1334" s="175" t="str" cm="1">
        <f t="array" aca="1" ref="M1334" ca="1">IF(OR($K1334=0,$K1334=""),OFFSET(M1334,-1,,,),O1334)</f>
        <v>MURO DE ARRIMO ATÉ 2,50M - CORTINA</v>
      </c>
      <c r="N1334" s="67" t="s">
        <v>330</v>
      </c>
      <c r="O1334" s="68" t="s">
        <v>3074</v>
      </c>
      <c r="P1334" s="68"/>
      <c r="Q1334" s="68" t="s">
        <v>3256</v>
      </c>
      <c r="R1334" s="69"/>
      <c r="S1334" s="70"/>
      <c r="T1334" s="70">
        <v>0</v>
      </c>
      <c r="U1334" s="67" t="s">
        <v>728</v>
      </c>
      <c r="V1334" s="71" t="s">
        <v>3065</v>
      </c>
      <c r="W1334" s="171"/>
      <c r="X1334" s="172"/>
      <c r="Y1334" s="176">
        <f t="shared" si="977"/>
        <v>0</v>
      </c>
      <c r="AA1334" s="192"/>
      <c r="AB1334" s="193"/>
    </row>
    <row r="1335" spans="2:28" hidden="1">
      <c r="B1335" s="189">
        <f t="shared" si="961"/>
        <v>0</v>
      </c>
      <c r="C1335" s="189">
        <f t="shared" ca="1" si="962"/>
        <v>0</v>
      </c>
      <c r="D1335" s="189">
        <f t="shared" si="963"/>
        <v>0</v>
      </c>
      <c r="E1335" s="189">
        <f t="shared" ca="1" si="964"/>
        <v>0</v>
      </c>
      <c r="F1335" s="189">
        <f t="shared" si="965"/>
        <v>0</v>
      </c>
      <c r="G1335" s="189" cm="1">
        <f t="array" aca="1" ref="G1335" ca="1">OFFSET(G1335,-1,,,)+1</f>
        <v>1330</v>
      </c>
      <c r="H1335" s="189">
        <f t="shared" si="953"/>
        <v>0</v>
      </c>
      <c r="I1335" s="189">
        <f t="shared" si="966"/>
        <v>0</v>
      </c>
      <c r="J1335" s="179">
        <f t="shared" si="967"/>
        <v>0</v>
      </c>
      <c r="K1335" s="173"/>
      <c r="L1335" s="174" t="str" cm="1">
        <f t="array" aca="1" ref="L1335" ca="1">IF($K1335="",OFFSET(L1335,-1,,,),K1335)</f>
        <v>02.18.01.27</v>
      </c>
      <c r="M1335" s="175" t="str" cm="1">
        <f t="array" aca="1" ref="M1335" ca="1">IF(OR($K1335=0,$K1335=""),OFFSET(M1335,-1,,,),O1335)</f>
        <v>MURO DE ARRIMO ATÉ 2,50M - CORTINA</v>
      </c>
      <c r="N1335" s="67" t="s">
        <v>300</v>
      </c>
      <c r="O1335" s="68" t="s">
        <v>301</v>
      </c>
      <c r="P1335" s="68"/>
      <c r="Q1335" s="68" t="s">
        <v>3256</v>
      </c>
      <c r="R1335" s="69">
        <v>4.360125</v>
      </c>
      <c r="S1335" s="70">
        <v>55.000000000000007</v>
      </c>
      <c r="T1335" s="70">
        <v>239.80687500000002</v>
      </c>
      <c r="U1335" s="67" t="s">
        <v>728</v>
      </c>
      <c r="V1335" s="71" t="s">
        <v>3065</v>
      </c>
      <c r="W1335" s="171"/>
      <c r="X1335" s="172"/>
      <c r="Y1335" s="176">
        <f t="shared" ref="Y1335:Y1368" si="978">X1335+W1335</f>
        <v>0</v>
      </c>
      <c r="AA1335" s="192"/>
      <c r="AB1335" s="193"/>
    </row>
    <row r="1336" spans="2:28" hidden="1">
      <c r="B1336" s="189">
        <f t="shared" ref="B1336:B1338" si="979">IF(J1336=0,0,U1336)</f>
        <v>0</v>
      </c>
      <c r="C1336" s="189">
        <f t="shared" ref="C1336:C1338" ca="1" si="980">IF(OR(J1336=0,I1336=0),0,IF(_xlfn.IFNA(MATCH(B1336,OFFSET($B$5,,,$G1336,),),0)&gt;0,0,MAX(OFFSET($C$5,,,$G1336,))+1))</f>
        <v>0</v>
      </c>
      <c r="D1336" s="189">
        <f t="shared" ref="D1336:D1338" si="981">IF(J1336=0,0,N1336&amp;"-"&amp;U1336)</f>
        <v>0</v>
      </c>
      <c r="E1336" s="189">
        <f t="shared" ref="E1336:E1338" ca="1" si="982">IF(OR(J1336=0,I1336=0),0,IF(_xlfn.IFNA(MATCH(D1336,OFFSET($D$5,,,$G1336,),),0)&gt;0,0,_xlfn.MAXIFS(OFFSET($E$5,,,$G1336,),OFFSET($J$5,,,$G1336,),J1336)+1))</f>
        <v>0</v>
      </c>
      <c r="F1336" s="189">
        <f t="shared" ref="F1336:F1338" si="983">IF(J1336=0,0,E1336&amp;"-"&amp;N1336)</f>
        <v>0</v>
      </c>
      <c r="G1336" s="189" cm="1">
        <f t="array" aca="1" ref="G1336" ca="1">OFFSET(G1336,-1,,,)+1</f>
        <v>1331</v>
      </c>
      <c r="H1336" s="189">
        <f t="shared" ref="H1336:H1338" si="984">IF(OR($K1336=0,$K1336=""),$W1336,0)</f>
        <v>0</v>
      </c>
      <c r="I1336" s="189">
        <f t="shared" ref="I1336:I1338" si="985">H1336*R1336</f>
        <v>0</v>
      </c>
      <c r="J1336" s="179">
        <f t="shared" ref="J1336:J1338" si="986">IF(AND(I1336&lt;&gt;0,OR(K1336=0,K1336="")),N1336&amp;" - Mapa",0)</f>
        <v>0</v>
      </c>
      <c r="K1336" s="173"/>
      <c r="L1336" s="174" t="str" cm="1">
        <f t="array" aca="1" ref="L1336" ca="1">IF($K1336="",OFFSET(L1336,-1,,,),K1336)</f>
        <v>02.18.01.27</v>
      </c>
      <c r="M1336" s="175" t="str" cm="1">
        <f t="array" aca="1" ref="M1336" ca="1">IF(OR($K1336=0,$K1336=""),OFFSET(M1336,-1,,,),O1336)</f>
        <v>MURO DE ARRIMO ATÉ 2,50M - CORTINA</v>
      </c>
      <c r="N1336" s="67" t="s">
        <v>3928</v>
      </c>
      <c r="O1336" s="68" t="s">
        <v>4451</v>
      </c>
      <c r="P1336" s="68"/>
      <c r="Q1336" s="68" t="s">
        <v>3253</v>
      </c>
      <c r="R1336" s="69"/>
      <c r="S1336" s="70"/>
      <c r="T1336" s="70">
        <v>0</v>
      </c>
      <c r="U1336" s="67" t="s">
        <v>728</v>
      </c>
      <c r="V1336" s="71" t="s">
        <v>3065</v>
      </c>
      <c r="W1336" s="171"/>
      <c r="X1336" s="172"/>
      <c r="Y1336" s="176">
        <f t="shared" ref="Y1336:Y1338" si="987">X1336+W1336</f>
        <v>0</v>
      </c>
      <c r="AA1336" s="192"/>
      <c r="AB1336" s="193"/>
    </row>
    <row r="1337" spans="2:28" hidden="1">
      <c r="B1337" s="189">
        <f t="shared" si="979"/>
        <v>0</v>
      </c>
      <c r="C1337" s="189">
        <f t="shared" ca="1" si="980"/>
        <v>0</v>
      </c>
      <c r="D1337" s="189">
        <f t="shared" si="981"/>
        <v>0</v>
      </c>
      <c r="E1337" s="189">
        <f t="shared" ca="1" si="982"/>
        <v>0</v>
      </c>
      <c r="F1337" s="189">
        <f t="shared" si="983"/>
        <v>0</v>
      </c>
      <c r="G1337" s="189" cm="1">
        <f t="array" aca="1" ref="G1337" ca="1">OFFSET(G1337,-1,,,)+1</f>
        <v>1332</v>
      </c>
      <c r="H1337" s="189">
        <f t="shared" si="984"/>
        <v>0</v>
      </c>
      <c r="I1337" s="189">
        <f t="shared" si="985"/>
        <v>0</v>
      </c>
      <c r="J1337" s="179">
        <f t="shared" si="986"/>
        <v>0</v>
      </c>
      <c r="K1337" s="173"/>
      <c r="L1337" s="174" t="str" cm="1">
        <f t="array" aca="1" ref="L1337" ca="1">IF($K1337="",OFFSET(L1337,-1,,,),K1337)</f>
        <v>02.18.01.27</v>
      </c>
      <c r="M1337" s="175" t="str" cm="1">
        <f t="array" aca="1" ref="M1337" ca="1">IF(OR($K1337=0,$K1337=""),OFFSET(M1337,-1,,,),O1337)</f>
        <v>MURO DE ARRIMO ATÉ 2,50M - CORTINA</v>
      </c>
      <c r="N1337" s="67" t="s">
        <v>3929</v>
      </c>
      <c r="O1337" s="68" t="s">
        <v>4452</v>
      </c>
      <c r="P1337" s="68"/>
      <c r="Q1337" s="68" t="s">
        <v>3260</v>
      </c>
      <c r="R1337" s="69">
        <v>7.55</v>
      </c>
      <c r="S1337" s="70">
        <v>13.701000000000001</v>
      </c>
      <c r="T1337" s="70">
        <v>103.44255</v>
      </c>
      <c r="U1337" s="67" t="s">
        <v>728</v>
      </c>
      <c r="V1337" s="71" t="s">
        <v>3065</v>
      </c>
      <c r="W1337" s="171"/>
      <c r="X1337" s="172"/>
      <c r="Y1337" s="176">
        <f t="shared" si="987"/>
        <v>0</v>
      </c>
      <c r="AA1337" s="192"/>
      <c r="AB1337" s="193"/>
    </row>
    <row r="1338" spans="2:28" hidden="1">
      <c r="B1338" s="189">
        <f t="shared" si="979"/>
        <v>0</v>
      </c>
      <c r="C1338" s="189">
        <f t="shared" ca="1" si="980"/>
        <v>0</v>
      </c>
      <c r="D1338" s="189">
        <f t="shared" si="981"/>
        <v>0</v>
      </c>
      <c r="E1338" s="189">
        <f t="shared" ca="1" si="982"/>
        <v>0</v>
      </c>
      <c r="F1338" s="189">
        <f t="shared" si="983"/>
        <v>0</v>
      </c>
      <c r="G1338" s="189" cm="1">
        <f t="array" aca="1" ref="G1338" ca="1">OFFSET(G1338,-1,,,)+1</f>
        <v>1333</v>
      </c>
      <c r="H1338" s="189">
        <f t="shared" si="984"/>
        <v>0</v>
      </c>
      <c r="I1338" s="189">
        <f t="shared" si="985"/>
        <v>0</v>
      </c>
      <c r="J1338" s="179">
        <f t="shared" si="986"/>
        <v>0</v>
      </c>
      <c r="K1338" s="173"/>
      <c r="L1338" s="174" t="str" cm="1">
        <f t="array" aca="1" ref="L1338" ca="1">IF($K1338="",OFFSET(L1338,-1,,,),K1338)</f>
        <v>02.18.01.27</v>
      </c>
      <c r="M1338" s="175" t="str" cm="1">
        <f t="array" aca="1" ref="M1338" ca="1">IF(OR($K1338=0,$K1338=""),OFFSET(M1338,-1,,,),O1338)</f>
        <v>MURO DE ARRIMO ATÉ 2,50M - CORTINA</v>
      </c>
      <c r="N1338" s="67" t="s">
        <v>2861</v>
      </c>
      <c r="O1338" s="68" t="s">
        <v>3071</v>
      </c>
      <c r="P1338" s="68"/>
      <c r="Q1338" s="68" t="s">
        <v>3253</v>
      </c>
      <c r="R1338" s="69">
        <v>7.55</v>
      </c>
      <c r="S1338" s="70">
        <v>150</v>
      </c>
      <c r="T1338" s="70">
        <v>1132.5</v>
      </c>
      <c r="U1338" s="67" t="s">
        <v>728</v>
      </c>
      <c r="V1338" s="71" t="s">
        <v>3065</v>
      </c>
      <c r="W1338" s="171"/>
      <c r="X1338" s="172"/>
      <c r="Y1338" s="176">
        <f t="shared" si="987"/>
        <v>0</v>
      </c>
      <c r="AA1338" s="192"/>
      <c r="AB1338" s="193"/>
    </row>
    <row r="1339" spans="2:28">
      <c r="B1339" s="189">
        <f t="shared" si="961"/>
        <v>0</v>
      </c>
      <c r="C1339" s="189">
        <f t="shared" ca="1" si="962"/>
        <v>0</v>
      </c>
      <c r="D1339" s="189">
        <f t="shared" si="963"/>
        <v>0</v>
      </c>
      <c r="E1339" s="189">
        <f t="shared" ca="1" si="964"/>
        <v>0</v>
      </c>
      <c r="F1339" s="189">
        <f t="shared" si="965"/>
        <v>0</v>
      </c>
      <c r="G1339" s="189" cm="1">
        <f t="array" aca="1" ref="G1339" ca="1">OFFSET(G1339,-1,,,)+1</f>
        <v>1334</v>
      </c>
      <c r="H1339" s="189">
        <f t="shared" si="953"/>
        <v>0</v>
      </c>
      <c r="I1339" s="189">
        <f t="shared" si="966"/>
        <v>0</v>
      </c>
      <c r="J1339" s="179">
        <f t="shared" si="967"/>
        <v>0</v>
      </c>
      <c r="K1339" s="173" t="s">
        <v>3378</v>
      </c>
      <c r="L1339" s="174" t="str" cm="1">
        <f t="array" aca="1" ref="L1339" ca="1">IF($K1339="",OFFSET(L1339,-1,,,),K1339)</f>
        <v>02.18.01.28</v>
      </c>
      <c r="M1339" s="175" t="str" cm="1">
        <f t="array" aca="1" ref="M1339" ca="1">IF(OR($K1339=0,$K1339=""),OFFSET(M1339,-1,,,),O1339)</f>
        <v>MURO DE ARRIMO ATÉ 3,40M - CORTINA</v>
      </c>
      <c r="N1339" s="67" t="s">
        <v>3939</v>
      </c>
      <c r="O1339" s="68" t="s">
        <v>4464</v>
      </c>
      <c r="P1339" s="68"/>
      <c r="Q1339" s="68" t="s">
        <v>3253</v>
      </c>
      <c r="R1339" s="69">
        <v>43.9</v>
      </c>
      <c r="S1339" s="70">
        <v>2508.8964999999998</v>
      </c>
      <c r="T1339" s="70">
        <v>110140.55634999998</v>
      </c>
      <c r="U1339" s="67"/>
      <c r="V1339" s="71"/>
      <c r="W1339" s="171"/>
      <c r="X1339" s="172"/>
      <c r="Y1339" s="176">
        <f t="shared" si="978"/>
        <v>0</v>
      </c>
      <c r="AA1339" s="192"/>
      <c r="AB1339" s="193"/>
    </row>
    <row r="1340" spans="2:28" hidden="1">
      <c r="B1340" s="189">
        <f t="shared" si="961"/>
        <v>0</v>
      </c>
      <c r="C1340" s="189">
        <f t="shared" ca="1" si="962"/>
        <v>0</v>
      </c>
      <c r="D1340" s="189">
        <f t="shared" si="963"/>
        <v>0</v>
      </c>
      <c r="E1340" s="189">
        <f t="shared" ca="1" si="964"/>
        <v>0</v>
      </c>
      <c r="F1340" s="189">
        <f t="shared" si="965"/>
        <v>0</v>
      </c>
      <c r="G1340" s="189" cm="1">
        <f t="array" aca="1" ref="G1340" ca="1">OFFSET(G1340,-1,,,)+1</f>
        <v>1335</v>
      </c>
      <c r="H1340" s="189">
        <f t="shared" ref="H1340:H1346" si="988">IF(OR($K1340=0,$K1340=""),$W1340,0)</f>
        <v>0</v>
      </c>
      <c r="I1340" s="189">
        <f t="shared" si="966"/>
        <v>0</v>
      </c>
      <c r="J1340" s="179">
        <f t="shared" si="967"/>
        <v>0</v>
      </c>
      <c r="K1340" s="173"/>
      <c r="L1340" s="174" t="str" cm="1">
        <f t="array" aca="1" ref="L1340" ca="1">IF($K1340="",OFFSET(L1340,-1,,,),K1340)</f>
        <v>02.18.01.28</v>
      </c>
      <c r="M1340" s="175" t="str" cm="1">
        <f t="array" aca="1" ref="M1340" ca="1">IF(OR($K1340=0,$K1340=""),OFFSET(M1340,-1,,,),O1340)</f>
        <v>MURO DE ARRIMO ATÉ 3,40M - CORTINA</v>
      </c>
      <c r="N1340" s="67" t="s">
        <v>428</v>
      </c>
      <c r="O1340" s="68" t="s">
        <v>4290</v>
      </c>
      <c r="P1340" s="68"/>
      <c r="Q1340" s="68" t="s">
        <v>3256</v>
      </c>
      <c r="R1340" s="69"/>
      <c r="S1340" s="70"/>
      <c r="T1340" s="70">
        <v>0</v>
      </c>
      <c r="U1340" s="67" t="s">
        <v>728</v>
      </c>
      <c r="V1340" s="71" t="s">
        <v>3065</v>
      </c>
      <c r="W1340" s="171"/>
      <c r="X1340" s="172"/>
      <c r="Y1340" s="176">
        <f t="shared" si="978"/>
        <v>0</v>
      </c>
      <c r="AA1340" s="192"/>
      <c r="AB1340" s="193"/>
    </row>
    <row r="1341" spans="2:28" hidden="1">
      <c r="B1341" s="189">
        <f t="shared" si="961"/>
        <v>0</v>
      </c>
      <c r="C1341" s="189">
        <f t="shared" ca="1" si="962"/>
        <v>0</v>
      </c>
      <c r="D1341" s="189">
        <f t="shared" si="963"/>
        <v>0</v>
      </c>
      <c r="E1341" s="189">
        <f t="shared" ca="1" si="964"/>
        <v>0</v>
      </c>
      <c r="F1341" s="189">
        <f t="shared" si="965"/>
        <v>0</v>
      </c>
      <c r="G1341" s="189" cm="1">
        <f t="array" aca="1" ref="G1341" ca="1">OFFSET(G1341,-1,,,)+1</f>
        <v>1336</v>
      </c>
      <c r="H1341" s="189">
        <f t="shared" si="988"/>
        <v>0</v>
      </c>
      <c r="I1341" s="189">
        <f t="shared" si="966"/>
        <v>0</v>
      </c>
      <c r="J1341" s="179">
        <f t="shared" si="967"/>
        <v>0</v>
      </c>
      <c r="K1341" s="173"/>
      <c r="L1341" s="174" t="str" cm="1">
        <f t="array" aca="1" ref="L1341" ca="1">IF($K1341="",OFFSET(L1341,-1,,,),K1341)</f>
        <v>02.18.01.28</v>
      </c>
      <c r="M1341" s="175" t="str" cm="1">
        <f t="array" aca="1" ref="M1341" ca="1">IF(OR($K1341=0,$K1341=""),OFFSET(M1341,-1,,,),O1341)</f>
        <v>MURO DE ARRIMO ATÉ 3,40M - CORTINA</v>
      </c>
      <c r="N1341" s="67" t="s">
        <v>429</v>
      </c>
      <c r="O1341" s="68" t="s">
        <v>430</v>
      </c>
      <c r="P1341" s="68"/>
      <c r="Q1341" s="68" t="s">
        <v>3256</v>
      </c>
      <c r="R1341" s="69">
        <v>32.837200000000003</v>
      </c>
      <c r="S1341" s="70">
        <v>700.00000000000011</v>
      </c>
      <c r="T1341" s="70">
        <v>22986.040000000005</v>
      </c>
      <c r="U1341" s="67" t="s">
        <v>728</v>
      </c>
      <c r="V1341" s="71" t="s">
        <v>3065</v>
      </c>
      <c r="W1341" s="171"/>
      <c r="X1341" s="172"/>
      <c r="Y1341" s="176">
        <f t="shared" si="978"/>
        <v>0</v>
      </c>
      <c r="AA1341" s="192"/>
      <c r="AB1341" s="193"/>
    </row>
    <row r="1342" spans="2:28" hidden="1">
      <c r="B1342" s="189">
        <f t="shared" si="961"/>
        <v>0</v>
      </c>
      <c r="C1342" s="189">
        <f t="shared" ca="1" si="962"/>
        <v>0</v>
      </c>
      <c r="D1342" s="189">
        <f t="shared" si="963"/>
        <v>0</v>
      </c>
      <c r="E1342" s="189">
        <f t="shared" ca="1" si="964"/>
        <v>0</v>
      </c>
      <c r="F1342" s="189">
        <f t="shared" si="965"/>
        <v>0</v>
      </c>
      <c r="G1342" s="189" cm="1">
        <f t="array" aca="1" ref="G1342" ca="1">OFFSET(G1342,-1,,,)+1</f>
        <v>1337</v>
      </c>
      <c r="H1342" s="189">
        <f t="shared" si="988"/>
        <v>0</v>
      </c>
      <c r="I1342" s="189">
        <f t="shared" si="966"/>
        <v>0</v>
      </c>
      <c r="J1342" s="179">
        <f t="shared" si="967"/>
        <v>0</v>
      </c>
      <c r="K1342" s="173"/>
      <c r="L1342" s="174" t="str" cm="1">
        <f t="array" aca="1" ref="L1342" ca="1">IF($K1342="",OFFSET(L1342,-1,,,),K1342)</f>
        <v>02.18.01.28</v>
      </c>
      <c r="M1342" s="175" t="str" cm="1">
        <f t="array" aca="1" ref="M1342" ca="1">IF(OR($K1342=0,$K1342=""),OFFSET(M1342,-1,,,),O1342)</f>
        <v>MURO DE ARRIMO ATÉ 3,40M - CORTINA</v>
      </c>
      <c r="N1342" s="67" t="s">
        <v>452</v>
      </c>
      <c r="O1342" s="68" t="s">
        <v>453</v>
      </c>
      <c r="P1342" s="68"/>
      <c r="Q1342" s="68" t="s">
        <v>3255</v>
      </c>
      <c r="R1342" s="69"/>
      <c r="S1342" s="70"/>
      <c r="T1342" s="70">
        <v>0</v>
      </c>
      <c r="U1342" s="67" t="s">
        <v>728</v>
      </c>
      <c r="V1342" s="71" t="s">
        <v>3065</v>
      </c>
      <c r="W1342" s="171"/>
      <c r="X1342" s="172"/>
      <c r="Y1342" s="176">
        <f t="shared" si="978"/>
        <v>0</v>
      </c>
      <c r="AA1342" s="192"/>
      <c r="AB1342" s="193"/>
    </row>
    <row r="1343" spans="2:28" hidden="1">
      <c r="B1343" s="189">
        <f t="shared" si="961"/>
        <v>0</v>
      </c>
      <c r="C1343" s="189">
        <f t="shared" ca="1" si="962"/>
        <v>0</v>
      </c>
      <c r="D1343" s="189">
        <f t="shared" si="963"/>
        <v>0</v>
      </c>
      <c r="E1343" s="189">
        <f t="shared" ca="1" si="964"/>
        <v>0</v>
      </c>
      <c r="F1343" s="189">
        <f t="shared" si="965"/>
        <v>0</v>
      </c>
      <c r="G1343" s="189" cm="1">
        <f t="array" aca="1" ref="G1343" ca="1">OFFSET(G1343,-1,,,)+1</f>
        <v>1338</v>
      </c>
      <c r="H1343" s="189">
        <f t="shared" si="988"/>
        <v>0</v>
      </c>
      <c r="I1343" s="189">
        <f t="shared" si="966"/>
        <v>0</v>
      </c>
      <c r="J1343" s="179">
        <f t="shared" si="967"/>
        <v>0</v>
      </c>
      <c r="K1343" s="173"/>
      <c r="L1343" s="174" t="str" cm="1">
        <f t="array" aca="1" ref="L1343" ca="1">IF($K1343="",OFFSET(L1343,-1,,,),K1343)</f>
        <v>02.18.01.28</v>
      </c>
      <c r="M1343" s="175" t="str" cm="1">
        <f t="array" aca="1" ref="M1343" ca="1">IF(OR($K1343=0,$K1343=""),OFFSET(M1343,-1,,,),O1343)</f>
        <v>MURO DE ARRIMO ATÉ 3,40M - CORTINA</v>
      </c>
      <c r="N1343" s="67" t="s">
        <v>306</v>
      </c>
      <c r="O1343" s="68" t="s">
        <v>307</v>
      </c>
      <c r="P1343" s="68"/>
      <c r="Q1343" s="68" t="s">
        <v>3255</v>
      </c>
      <c r="R1343" s="69">
        <v>39.404640000000001</v>
      </c>
      <c r="S1343" s="70">
        <v>11.000000000000002</v>
      </c>
      <c r="T1343" s="70">
        <v>433.45104000000009</v>
      </c>
      <c r="U1343" s="67" t="s">
        <v>728</v>
      </c>
      <c r="V1343" s="71" t="s">
        <v>3065</v>
      </c>
      <c r="W1343" s="171"/>
      <c r="X1343" s="172"/>
      <c r="Y1343" s="176">
        <f t="shared" si="978"/>
        <v>0</v>
      </c>
      <c r="AA1343" s="192"/>
      <c r="AB1343" s="193"/>
    </row>
    <row r="1344" spans="2:28" hidden="1">
      <c r="B1344" s="189">
        <f t="shared" si="961"/>
        <v>0</v>
      </c>
      <c r="C1344" s="189">
        <f t="shared" ca="1" si="962"/>
        <v>0</v>
      </c>
      <c r="D1344" s="189">
        <f t="shared" si="963"/>
        <v>0</v>
      </c>
      <c r="E1344" s="189">
        <f t="shared" ca="1" si="964"/>
        <v>0</v>
      </c>
      <c r="F1344" s="189">
        <f t="shared" si="965"/>
        <v>0</v>
      </c>
      <c r="G1344" s="189" cm="1">
        <f t="array" aca="1" ref="G1344" ca="1">OFFSET(G1344,-1,,,)+1</f>
        <v>1339</v>
      </c>
      <c r="H1344" s="189">
        <f t="shared" si="988"/>
        <v>0</v>
      </c>
      <c r="I1344" s="189">
        <f t="shared" si="966"/>
        <v>0</v>
      </c>
      <c r="J1344" s="179">
        <f t="shared" si="967"/>
        <v>0</v>
      </c>
      <c r="K1344" s="173"/>
      <c r="L1344" s="174" t="str" cm="1">
        <f t="array" aca="1" ref="L1344" ca="1">IF($K1344="",OFFSET(L1344,-1,,,),K1344)</f>
        <v>02.18.01.28</v>
      </c>
      <c r="M1344" s="175" t="str" cm="1">
        <f t="array" aca="1" ref="M1344" ca="1">IF(OR($K1344=0,$K1344=""),OFFSET(M1344,-1,,,),O1344)</f>
        <v>MURO DE ARRIMO ATÉ 3,40M - CORTINA</v>
      </c>
      <c r="N1344" s="67" t="s">
        <v>401</v>
      </c>
      <c r="O1344" s="68" t="s">
        <v>402</v>
      </c>
      <c r="P1344" s="68"/>
      <c r="Q1344" s="68" t="s">
        <v>3255</v>
      </c>
      <c r="R1344" s="73">
        <v>3979.8686400000001</v>
      </c>
      <c r="S1344" s="70">
        <v>6.0000000000000009</v>
      </c>
      <c r="T1344" s="70">
        <v>23879.211840000004</v>
      </c>
      <c r="U1344" s="67" t="s">
        <v>728</v>
      </c>
      <c r="V1344" s="71" t="s">
        <v>3065</v>
      </c>
      <c r="W1344" s="171"/>
      <c r="X1344" s="172"/>
      <c r="Y1344" s="176">
        <f t="shared" si="978"/>
        <v>0</v>
      </c>
      <c r="AA1344" s="192"/>
      <c r="AB1344" s="193"/>
    </row>
    <row r="1345" spans="2:28" hidden="1">
      <c r="B1345" s="189">
        <f t="shared" si="961"/>
        <v>0</v>
      </c>
      <c r="C1345" s="189">
        <f t="shared" ca="1" si="962"/>
        <v>0</v>
      </c>
      <c r="D1345" s="189">
        <f t="shared" si="963"/>
        <v>0</v>
      </c>
      <c r="E1345" s="189">
        <f t="shared" ca="1" si="964"/>
        <v>0</v>
      </c>
      <c r="F1345" s="189">
        <f t="shared" si="965"/>
        <v>0</v>
      </c>
      <c r="G1345" s="189" cm="1">
        <f t="array" aca="1" ref="G1345" ca="1">OFFSET(G1345,-1,,,)+1</f>
        <v>1340</v>
      </c>
      <c r="H1345" s="189">
        <f t="shared" si="988"/>
        <v>0</v>
      </c>
      <c r="I1345" s="189">
        <f t="shared" si="966"/>
        <v>0</v>
      </c>
      <c r="J1345" s="179">
        <f t="shared" si="967"/>
        <v>0</v>
      </c>
      <c r="K1345" s="173"/>
      <c r="L1345" s="174" t="str" cm="1">
        <f t="array" aca="1" ref="L1345" ca="1">IF($K1345="",OFFSET(L1345,-1,,,),K1345)</f>
        <v>02.18.01.28</v>
      </c>
      <c r="M1345" s="175" t="str" cm="1">
        <f t="array" aca="1" ref="M1345" ca="1">IF(OR($K1345=0,$K1345=""),OFFSET(M1345,-1,,,),O1345)</f>
        <v>MURO DE ARRIMO ATÉ 3,40M - CORTINA</v>
      </c>
      <c r="N1345" s="67" t="s">
        <v>405</v>
      </c>
      <c r="O1345" s="68" t="s">
        <v>406</v>
      </c>
      <c r="P1345" s="68"/>
      <c r="Q1345" s="68" t="s">
        <v>3255</v>
      </c>
      <c r="R1345" s="69">
        <v>3979.8686400000001</v>
      </c>
      <c r="S1345" s="70">
        <v>0.70000000000000007</v>
      </c>
      <c r="T1345" s="70">
        <v>2785.9080480000002</v>
      </c>
      <c r="U1345" s="67" t="s">
        <v>728</v>
      </c>
      <c r="V1345" s="71" t="s">
        <v>3065</v>
      </c>
      <c r="W1345" s="171"/>
      <c r="X1345" s="172"/>
      <c r="Y1345" s="176">
        <f t="shared" si="978"/>
        <v>0</v>
      </c>
      <c r="AA1345" s="192"/>
      <c r="AB1345" s="193"/>
    </row>
    <row r="1346" spans="2:28" hidden="1">
      <c r="B1346" s="189">
        <f t="shared" si="961"/>
        <v>0</v>
      </c>
      <c r="C1346" s="189">
        <f t="shared" ca="1" si="962"/>
        <v>0</v>
      </c>
      <c r="D1346" s="189">
        <f t="shared" si="963"/>
        <v>0</v>
      </c>
      <c r="E1346" s="189">
        <f t="shared" ca="1" si="964"/>
        <v>0</v>
      </c>
      <c r="F1346" s="189">
        <f t="shared" si="965"/>
        <v>0</v>
      </c>
      <c r="G1346" s="189" cm="1">
        <f t="array" aca="1" ref="G1346" ca="1">OFFSET(G1346,-1,,,)+1</f>
        <v>1341</v>
      </c>
      <c r="H1346" s="189">
        <f t="shared" si="988"/>
        <v>0</v>
      </c>
      <c r="I1346" s="189">
        <f t="shared" si="966"/>
        <v>0</v>
      </c>
      <c r="J1346" s="179">
        <f t="shared" si="967"/>
        <v>0</v>
      </c>
      <c r="K1346" s="173"/>
      <c r="L1346" s="174" t="str" cm="1">
        <f t="array" aca="1" ref="L1346" ca="1">IF($K1346="",OFFSET(L1346,-1,,,),K1346)</f>
        <v>02.18.01.28</v>
      </c>
      <c r="M1346" s="175" t="str" cm="1">
        <f t="array" aca="1" ref="M1346" ca="1">IF(OR($K1346=0,$K1346=""),OFFSET(M1346,-1,,,),O1346)</f>
        <v>MURO DE ARRIMO ATÉ 3,40M - CORTINA</v>
      </c>
      <c r="N1346" s="67" t="s">
        <v>2856</v>
      </c>
      <c r="O1346" s="68" t="s">
        <v>3066</v>
      </c>
      <c r="P1346" s="68"/>
      <c r="Q1346" s="68" t="s">
        <v>3253</v>
      </c>
      <c r="R1346" s="69"/>
      <c r="S1346" s="70"/>
      <c r="T1346" s="70">
        <v>0</v>
      </c>
      <c r="U1346" s="67" t="s">
        <v>728</v>
      </c>
      <c r="V1346" s="71" t="s">
        <v>3065</v>
      </c>
      <c r="W1346" s="171"/>
      <c r="X1346" s="172"/>
      <c r="Y1346" s="176">
        <f t="shared" si="978"/>
        <v>0</v>
      </c>
      <c r="AA1346" s="192"/>
      <c r="AB1346" s="193"/>
    </row>
    <row r="1347" spans="2:28" hidden="1">
      <c r="B1347" s="189">
        <f t="shared" si="961"/>
        <v>0</v>
      </c>
      <c r="C1347" s="189">
        <f t="shared" ca="1" si="962"/>
        <v>0</v>
      </c>
      <c r="D1347" s="189">
        <f t="shared" si="963"/>
        <v>0</v>
      </c>
      <c r="E1347" s="189">
        <f t="shared" ca="1" si="964"/>
        <v>0</v>
      </c>
      <c r="F1347" s="189">
        <f t="shared" si="965"/>
        <v>0</v>
      </c>
      <c r="G1347" s="189" cm="1">
        <f t="array" aca="1" ref="G1347" ca="1">OFFSET(G1347,-1,,,)+1</f>
        <v>1342</v>
      </c>
      <c r="H1347" s="189">
        <f t="shared" si="953"/>
        <v>0</v>
      </c>
      <c r="I1347" s="189">
        <f t="shared" si="966"/>
        <v>0</v>
      </c>
      <c r="J1347" s="179">
        <f t="shared" si="967"/>
        <v>0</v>
      </c>
      <c r="K1347" s="173"/>
      <c r="L1347" s="174" t="str" cm="1">
        <f t="array" aca="1" ref="L1347" ca="1">IF($K1347="",OFFSET(L1347,-1,,,),K1347)</f>
        <v>02.18.01.28</v>
      </c>
      <c r="M1347" s="175" t="str" cm="1">
        <f t="array" aca="1" ref="M1347" ca="1">IF(OR($K1347=0,$K1347=""),OFFSET(M1347,-1,,,),O1347)</f>
        <v>MURO DE ARRIMO ATÉ 3,40M - CORTINA</v>
      </c>
      <c r="N1347" s="67" t="s">
        <v>182</v>
      </c>
      <c r="O1347" s="68" t="s">
        <v>183</v>
      </c>
      <c r="P1347" s="68"/>
      <c r="Q1347" s="68" t="s">
        <v>3256</v>
      </c>
      <c r="R1347" s="69">
        <v>3.512</v>
      </c>
      <c r="S1347" s="70">
        <v>140</v>
      </c>
      <c r="T1347" s="70">
        <v>491.68</v>
      </c>
      <c r="U1347" s="67" t="s">
        <v>728</v>
      </c>
      <c r="V1347" s="71" t="s">
        <v>3065</v>
      </c>
      <c r="W1347" s="171"/>
      <c r="X1347" s="172"/>
      <c r="Y1347" s="176">
        <f t="shared" si="978"/>
        <v>0</v>
      </c>
      <c r="AA1347" s="192"/>
      <c r="AB1347" s="193"/>
    </row>
    <row r="1348" spans="2:28" hidden="1">
      <c r="B1348" s="189">
        <f t="shared" ref="B1348:B1349" si="989">IF(J1348=0,0,U1348)</f>
        <v>0</v>
      </c>
      <c r="C1348" s="189">
        <f t="shared" ref="C1348:C1349" ca="1" si="990">IF(OR(J1348=0,I1348=0),0,IF(_xlfn.IFNA(MATCH(B1348,OFFSET($B$5,,,$G1348,),),0)&gt;0,0,MAX(OFFSET($C$5,,,$G1348,))+1))</f>
        <v>0</v>
      </c>
      <c r="D1348" s="189">
        <f t="shared" ref="D1348:D1349" si="991">IF(J1348=0,0,N1348&amp;"-"&amp;U1348)</f>
        <v>0</v>
      </c>
      <c r="E1348" s="189">
        <f t="shared" ref="E1348:E1349" ca="1" si="992">IF(OR(J1348=0,I1348=0),0,IF(_xlfn.IFNA(MATCH(D1348,OFFSET($D$5,,,$G1348,),),0)&gt;0,0,_xlfn.MAXIFS(OFFSET($E$5,,,$G1348,),OFFSET($J$5,,,$G1348,),J1348)+1))</f>
        <v>0</v>
      </c>
      <c r="F1348" s="189">
        <f t="shared" ref="F1348:F1349" si="993">IF(J1348=0,0,E1348&amp;"-"&amp;N1348)</f>
        <v>0</v>
      </c>
      <c r="G1348" s="189" cm="1">
        <f t="array" aca="1" ref="G1348" ca="1">OFFSET(G1348,-1,,,)+1</f>
        <v>1343</v>
      </c>
      <c r="H1348" s="189">
        <f t="shared" ref="H1348:H1349" si="994">IF(OR($K1348=0,$K1348=""),$W1348,0)</f>
        <v>0</v>
      </c>
      <c r="I1348" s="189">
        <f t="shared" ref="I1348:I1349" si="995">H1348*R1348</f>
        <v>0</v>
      </c>
      <c r="J1348" s="179">
        <f t="shared" ref="J1348:J1349" si="996">IF(AND(I1348&lt;&gt;0,OR(K1348=0,K1348="")),N1348&amp;" - Mapa",0)</f>
        <v>0</v>
      </c>
      <c r="K1348" s="173"/>
      <c r="L1348" s="174" t="str" cm="1">
        <f t="array" aca="1" ref="L1348" ca="1">IF($K1348="",OFFSET(L1348,-1,,,),K1348)</f>
        <v>02.18.01.28</v>
      </c>
      <c r="M1348" s="175" t="str" cm="1">
        <f t="array" aca="1" ref="M1348" ca="1">IF(OR($K1348=0,$K1348=""),OFFSET(M1348,-1,,,),O1348)</f>
        <v>MURO DE ARRIMO ATÉ 3,40M - CORTINA</v>
      </c>
      <c r="N1348" s="67" t="s">
        <v>2857</v>
      </c>
      <c r="O1348" s="68" t="s">
        <v>3067</v>
      </c>
      <c r="P1348" s="68"/>
      <c r="Q1348" s="68" t="s">
        <v>3258</v>
      </c>
      <c r="R1348" s="69">
        <v>48.29</v>
      </c>
      <c r="S1348" s="70">
        <v>3.8000000000000003</v>
      </c>
      <c r="T1348" s="70">
        <v>183.50200000000001</v>
      </c>
      <c r="U1348" s="67" t="s">
        <v>728</v>
      </c>
      <c r="V1348" s="71" t="s">
        <v>3065</v>
      </c>
      <c r="W1348" s="171"/>
      <c r="X1348" s="172"/>
      <c r="Y1348" s="176">
        <f t="shared" ref="Y1348:Y1349" si="997">X1348+W1348</f>
        <v>0</v>
      </c>
      <c r="AA1348" s="192"/>
      <c r="AB1348" s="193"/>
    </row>
    <row r="1349" spans="2:28" hidden="1">
      <c r="B1349" s="189">
        <f t="shared" si="989"/>
        <v>0</v>
      </c>
      <c r="C1349" s="189">
        <f t="shared" ca="1" si="990"/>
        <v>0</v>
      </c>
      <c r="D1349" s="189">
        <f t="shared" si="991"/>
        <v>0</v>
      </c>
      <c r="E1349" s="189">
        <f t="shared" ca="1" si="992"/>
        <v>0</v>
      </c>
      <c r="F1349" s="189">
        <f t="shared" si="993"/>
        <v>0</v>
      </c>
      <c r="G1349" s="189" cm="1">
        <f t="array" aca="1" ref="G1349" ca="1">OFFSET(G1349,-1,,,)+1</f>
        <v>1344</v>
      </c>
      <c r="H1349" s="189">
        <f t="shared" si="994"/>
        <v>0</v>
      </c>
      <c r="I1349" s="189">
        <f t="shared" si="995"/>
        <v>0</v>
      </c>
      <c r="J1349" s="179">
        <f t="shared" si="996"/>
        <v>0</v>
      </c>
      <c r="K1349" s="173"/>
      <c r="L1349" s="174" t="str" cm="1">
        <f t="array" aca="1" ref="L1349" ca="1">IF($K1349="",OFFSET(L1349,-1,,,),K1349)</f>
        <v>02.18.01.28</v>
      </c>
      <c r="M1349" s="175" t="str" cm="1">
        <f t="array" aca="1" ref="M1349" ca="1">IF(OR($K1349=0,$K1349=""),OFFSET(M1349,-1,,,),O1349)</f>
        <v>MURO DE ARRIMO ATÉ 3,40M - CORTINA</v>
      </c>
      <c r="N1349" s="67" t="s">
        <v>2858</v>
      </c>
      <c r="O1349" s="68" t="s">
        <v>3068</v>
      </c>
      <c r="P1349" s="68"/>
      <c r="Q1349" s="68" t="s">
        <v>3253</v>
      </c>
      <c r="R1349" s="69">
        <v>43.9</v>
      </c>
      <c r="S1349" s="70">
        <v>7.5000000000000009</v>
      </c>
      <c r="T1349" s="70">
        <v>329.25</v>
      </c>
      <c r="U1349" s="67" t="s">
        <v>728</v>
      </c>
      <c r="V1349" s="71" t="s">
        <v>3065</v>
      </c>
      <c r="W1349" s="171"/>
      <c r="X1349" s="172"/>
      <c r="Y1349" s="176">
        <f t="shared" si="997"/>
        <v>0</v>
      </c>
      <c r="AA1349" s="192"/>
      <c r="AB1349" s="193"/>
    </row>
    <row r="1350" spans="2:28" hidden="1">
      <c r="B1350" s="189">
        <f t="shared" si="961"/>
        <v>0</v>
      </c>
      <c r="C1350" s="189">
        <f t="shared" ca="1" si="962"/>
        <v>0</v>
      </c>
      <c r="D1350" s="189">
        <f t="shared" si="963"/>
        <v>0</v>
      </c>
      <c r="E1350" s="189">
        <f t="shared" ca="1" si="964"/>
        <v>0</v>
      </c>
      <c r="F1350" s="189">
        <f t="shared" si="965"/>
        <v>0</v>
      </c>
      <c r="G1350" s="189" cm="1">
        <f t="array" aca="1" ref="G1350" ca="1">OFFSET(G1350,-1,,,)+1</f>
        <v>1345</v>
      </c>
      <c r="H1350" s="189">
        <f t="shared" si="953"/>
        <v>0</v>
      </c>
      <c r="I1350" s="189">
        <f t="shared" si="966"/>
        <v>0</v>
      </c>
      <c r="J1350" s="179">
        <f t="shared" si="967"/>
        <v>0</v>
      </c>
      <c r="K1350" s="173"/>
      <c r="L1350" s="174" t="str" cm="1">
        <f t="array" aca="1" ref="L1350" ca="1">IF($K1350="",OFFSET(L1350,-1,,,),K1350)</f>
        <v>02.18.01.28</v>
      </c>
      <c r="M1350" s="175" t="str" cm="1">
        <f t="array" aca="1" ref="M1350" ca="1">IF(OR($K1350=0,$K1350=""),OFFSET(M1350,-1,,,),O1350)</f>
        <v>MURO DE ARRIMO ATÉ 3,40M - CORTINA</v>
      </c>
      <c r="N1350" s="67" t="s">
        <v>230</v>
      </c>
      <c r="O1350" s="68" t="s">
        <v>231</v>
      </c>
      <c r="P1350" s="68"/>
      <c r="Q1350" s="68" t="s">
        <v>3261</v>
      </c>
      <c r="R1350" s="69">
        <v>87.8</v>
      </c>
      <c r="S1350" s="70">
        <v>22.310000000000002</v>
      </c>
      <c r="T1350" s="70">
        <v>1958.8180000000002</v>
      </c>
      <c r="U1350" s="67" t="s">
        <v>728</v>
      </c>
      <c r="V1350" s="71" t="s">
        <v>3065</v>
      </c>
      <c r="W1350" s="171"/>
      <c r="X1350" s="172"/>
      <c r="Y1350" s="176">
        <f t="shared" si="978"/>
        <v>0</v>
      </c>
      <c r="AA1350" s="192"/>
      <c r="AB1350" s="193"/>
    </row>
    <row r="1351" spans="2:28" hidden="1">
      <c r="B1351" s="189">
        <f t="shared" si="961"/>
        <v>0</v>
      </c>
      <c r="C1351" s="189">
        <f t="shared" ca="1" si="962"/>
        <v>0</v>
      </c>
      <c r="D1351" s="189">
        <f t="shared" si="963"/>
        <v>0</v>
      </c>
      <c r="E1351" s="189">
        <f t="shared" ca="1" si="964"/>
        <v>0</v>
      </c>
      <c r="F1351" s="189">
        <f t="shared" si="965"/>
        <v>0</v>
      </c>
      <c r="G1351" s="189" cm="1">
        <f t="array" aca="1" ref="G1351" ca="1">OFFSET(G1351,-1,,,)+1</f>
        <v>1346</v>
      </c>
      <c r="H1351" s="189">
        <f t="shared" ref="H1351" si="998">IF(OR($K1351=0,$K1351=""),$W1351,0)</f>
        <v>0</v>
      </c>
      <c r="I1351" s="189">
        <f t="shared" si="966"/>
        <v>0</v>
      </c>
      <c r="J1351" s="179">
        <f t="shared" si="967"/>
        <v>0</v>
      </c>
      <c r="K1351" s="173"/>
      <c r="L1351" s="174" t="str" cm="1">
        <f t="array" aca="1" ref="L1351" ca="1">IF($K1351="",OFFSET(L1351,-1,,,),K1351)</f>
        <v>02.18.01.28</v>
      </c>
      <c r="M1351" s="175" t="str" cm="1">
        <f t="array" aca="1" ref="M1351" ca="1">IF(OR($K1351=0,$K1351=""),OFFSET(M1351,-1,,,),O1351)</f>
        <v>MURO DE ARRIMO ATÉ 3,40M - CORTINA</v>
      </c>
      <c r="N1351" s="67" t="s">
        <v>232</v>
      </c>
      <c r="O1351" s="68" t="s">
        <v>233</v>
      </c>
      <c r="P1351" s="68"/>
      <c r="Q1351" s="68" t="s">
        <v>3261</v>
      </c>
      <c r="R1351" s="69">
        <v>87.8</v>
      </c>
      <c r="S1351" s="70">
        <v>0.97000000000000008</v>
      </c>
      <c r="T1351" s="70">
        <v>85.166000000000011</v>
      </c>
      <c r="U1351" s="67" t="s">
        <v>728</v>
      </c>
      <c r="V1351" s="71" t="s">
        <v>3065</v>
      </c>
      <c r="W1351" s="171"/>
      <c r="X1351" s="172"/>
      <c r="Y1351" s="176">
        <f t="shared" si="978"/>
        <v>0</v>
      </c>
      <c r="AA1351" s="192"/>
      <c r="AB1351" s="193"/>
    </row>
    <row r="1352" spans="2:28" hidden="1">
      <c r="B1352" s="189">
        <f t="shared" si="961"/>
        <v>0</v>
      </c>
      <c r="C1352" s="189">
        <f t="shared" ca="1" si="962"/>
        <v>0</v>
      </c>
      <c r="D1352" s="189">
        <f t="shared" si="963"/>
        <v>0</v>
      </c>
      <c r="E1352" s="189">
        <f t="shared" ca="1" si="964"/>
        <v>0</v>
      </c>
      <c r="F1352" s="189">
        <f t="shared" si="965"/>
        <v>0</v>
      </c>
      <c r="G1352" s="189" cm="1">
        <f t="array" aca="1" ref="G1352" ca="1">OFFSET(G1352,-1,,,)+1</f>
        <v>1347</v>
      </c>
      <c r="H1352" s="189">
        <f t="shared" si="953"/>
        <v>0</v>
      </c>
      <c r="I1352" s="189">
        <f t="shared" si="966"/>
        <v>0</v>
      </c>
      <c r="J1352" s="179">
        <f t="shared" si="967"/>
        <v>0</v>
      </c>
      <c r="K1352" s="173"/>
      <c r="L1352" s="174" t="str" cm="1">
        <f t="array" aca="1" ref="L1352" ca="1">IF($K1352="",OFFSET(L1352,-1,,,),K1352)</f>
        <v>02.18.01.28</v>
      </c>
      <c r="M1352" s="175" t="str" cm="1">
        <f t="array" aca="1" ref="M1352" ca="1">IF(OR($K1352=0,$K1352=""),OFFSET(M1352,-1,,,),O1352)</f>
        <v>MURO DE ARRIMO ATÉ 3,40M - CORTINA</v>
      </c>
      <c r="N1352" s="67" t="s">
        <v>234</v>
      </c>
      <c r="O1352" s="68" t="s">
        <v>235</v>
      </c>
      <c r="P1352" s="68"/>
      <c r="Q1352" s="68" t="s">
        <v>3261</v>
      </c>
      <c r="R1352" s="69">
        <v>87.799999999999983</v>
      </c>
      <c r="S1352" s="70">
        <v>1.7800000000000002</v>
      </c>
      <c r="T1352" s="70">
        <v>156.28399999999999</v>
      </c>
      <c r="U1352" s="67" t="s">
        <v>728</v>
      </c>
      <c r="V1352" s="71" t="s">
        <v>3065</v>
      </c>
      <c r="W1352" s="171"/>
      <c r="X1352" s="172"/>
      <c r="Y1352" s="176">
        <f t="shared" si="978"/>
        <v>0</v>
      </c>
      <c r="AA1352" s="192"/>
      <c r="AB1352" s="193"/>
    </row>
    <row r="1353" spans="2:28" hidden="1">
      <c r="B1353" s="189">
        <f t="shared" ref="B1353:B1358" si="999">IF(J1353=0,0,U1353)</f>
        <v>0</v>
      </c>
      <c r="C1353" s="189">
        <f t="shared" ref="C1353:C1358" ca="1" si="1000">IF(OR(J1353=0,I1353=0),0,IF(_xlfn.IFNA(MATCH(B1353,OFFSET($B$5,,,$G1353,),),0)&gt;0,0,MAX(OFFSET($C$5,,,$G1353,))+1))</f>
        <v>0</v>
      </c>
      <c r="D1353" s="189">
        <f t="shared" ref="D1353:D1358" si="1001">IF(J1353=0,0,N1353&amp;"-"&amp;U1353)</f>
        <v>0</v>
      </c>
      <c r="E1353" s="189">
        <f t="shared" ref="E1353:E1358" ca="1" si="1002">IF(OR(J1353=0,I1353=0),0,IF(_xlfn.IFNA(MATCH(D1353,OFFSET($D$5,,,$G1353,),),0)&gt;0,0,_xlfn.MAXIFS(OFFSET($E$5,,,$G1353,),OFFSET($J$5,,,$G1353,),J1353)+1))</f>
        <v>0</v>
      </c>
      <c r="F1353" s="189">
        <f t="shared" ref="F1353:F1358" si="1003">IF(J1353=0,0,E1353&amp;"-"&amp;N1353)</f>
        <v>0</v>
      </c>
      <c r="G1353" s="189" cm="1">
        <f t="array" aca="1" ref="G1353" ca="1">OFFSET(G1353,-1,,,)+1</f>
        <v>1348</v>
      </c>
      <c r="H1353" s="189">
        <f t="shared" ref="H1353:H1358" si="1004">IF(OR($K1353=0,$K1353=""),$W1353,0)</f>
        <v>0</v>
      </c>
      <c r="I1353" s="189">
        <f t="shared" ref="I1353:I1358" si="1005">H1353*R1353</f>
        <v>0</v>
      </c>
      <c r="J1353" s="179">
        <f t="shared" ref="J1353:J1358" si="1006">IF(AND(I1353&lt;&gt;0,OR(K1353=0,K1353="")),N1353&amp;" - Mapa",0)</f>
        <v>0</v>
      </c>
      <c r="K1353" s="173"/>
      <c r="L1353" s="174" t="str" cm="1">
        <f t="array" aca="1" ref="L1353" ca="1">IF($K1353="",OFFSET(L1353,-1,,,),K1353)</f>
        <v>02.18.01.28</v>
      </c>
      <c r="M1353" s="175" t="str" cm="1">
        <f t="array" aca="1" ref="M1353" ca="1">IF(OR($K1353=0,$K1353=""),OFFSET(M1353,-1,,,),O1353)</f>
        <v>MURO DE ARRIMO ATÉ 3,40M - CORTINA</v>
      </c>
      <c r="N1353" s="67" t="s">
        <v>378</v>
      </c>
      <c r="O1353" s="68" t="s">
        <v>379</v>
      </c>
      <c r="P1353" s="68"/>
      <c r="Q1353" s="68" t="s">
        <v>3258</v>
      </c>
      <c r="R1353" s="69"/>
      <c r="S1353" s="70"/>
      <c r="T1353" s="70">
        <v>0</v>
      </c>
      <c r="U1353" s="67" t="s">
        <v>728</v>
      </c>
      <c r="V1353" s="71" t="s">
        <v>3065</v>
      </c>
      <c r="W1353" s="171"/>
      <c r="X1353" s="172"/>
      <c r="Y1353" s="176">
        <f t="shared" ref="Y1353:Y1358" si="1007">X1353+W1353</f>
        <v>0</v>
      </c>
      <c r="AA1353" s="192"/>
      <c r="AB1353" s="193"/>
    </row>
    <row r="1354" spans="2:28" hidden="1">
      <c r="B1354" s="189">
        <f t="shared" si="999"/>
        <v>0</v>
      </c>
      <c r="C1354" s="189">
        <f t="shared" ca="1" si="1000"/>
        <v>0</v>
      </c>
      <c r="D1354" s="189">
        <f t="shared" si="1001"/>
        <v>0</v>
      </c>
      <c r="E1354" s="189">
        <f t="shared" ca="1" si="1002"/>
        <v>0</v>
      </c>
      <c r="F1354" s="189">
        <f t="shared" si="1003"/>
        <v>0</v>
      </c>
      <c r="G1354" s="189" cm="1">
        <f t="array" aca="1" ref="G1354" ca="1">OFFSET(G1354,-1,,,)+1</f>
        <v>1349</v>
      </c>
      <c r="H1354" s="189">
        <f t="shared" si="1004"/>
        <v>0</v>
      </c>
      <c r="I1354" s="189">
        <f t="shared" si="1005"/>
        <v>0</v>
      </c>
      <c r="J1354" s="179">
        <f t="shared" si="1006"/>
        <v>0</v>
      </c>
      <c r="K1354" s="173"/>
      <c r="L1354" s="174" t="str" cm="1">
        <f t="array" aca="1" ref="L1354" ca="1">IF($K1354="",OFFSET(L1354,-1,,,),K1354)</f>
        <v>02.18.01.28</v>
      </c>
      <c r="M1354" s="175" t="str" cm="1">
        <f t="array" aca="1" ref="M1354" ca="1">IF(OR($K1354=0,$K1354=""),OFFSET(M1354,-1,,,),O1354)</f>
        <v>MURO DE ARRIMO ATÉ 3,40M - CORTINA</v>
      </c>
      <c r="N1354" s="67" t="s">
        <v>382</v>
      </c>
      <c r="O1354" s="68" t="s">
        <v>383</v>
      </c>
      <c r="P1354" s="68"/>
      <c r="Q1354" s="68" t="s">
        <v>3255</v>
      </c>
      <c r="R1354" s="69">
        <v>746.29999999999984</v>
      </c>
      <c r="S1354" s="70">
        <v>2.1</v>
      </c>
      <c r="T1354" s="70">
        <v>1567.2299999999998</v>
      </c>
      <c r="U1354" s="67" t="s">
        <v>728</v>
      </c>
      <c r="V1354" s="71" t="s">
        <v>3065</v>
      </c>
      <c r="W1354" s="171"/>
      <c r="X1354" s="172"/>
      <c r="Y1354" s="176">
        <f t="shared" si="1007"/>
        <v>0</v>
      </c>
      <c r="AA1354" s="192"/>
      <c r="AB1354" s="193"/>
    </row>
    <row r="1355" spans="2:28" hidden="1">
      <c r="B1355" s="189">
        <f t="shared" si="999"/>
        <v>0</v>
      </c>
      <c r="C1355" s="189">
        <f t="shared" ca="1" si="1000"/>
        <v>0</v>
      </c>
      <c r="D1355" s="189">
        <f t="shared" si="1001"/>
        <v>0</v>
      </c>
      <c r="E1355" s="189">
        <f t="shared" ca="1" si="1002"/>
        <v>0</v>
      </c>
      <c r="F1355" s="189">
        <f t="shared" si="1003"/>
        <v>0</v>
      </c>
      <c r="G1355" s="189" cm="1">
        <f t="array" aca="1" ref="G1355" ca="1">OFFSET(G1355,-1,,,)+1</f>
        <v>1350</v>
      </c>
      <c r="H1355" s="189">
        <f t="shared" si="1004"/>
        <v>0</v>
      </c>
      <c r="I1355" s="189">
        <f t="shared" si="1005"/>
        <v>0</v>
      </c>
      <c r="J1355" s="179">
        <f t="shared" si="1006"/>
        <v>0</v>
      </c>
      <c r="K1355" s="173"/>
      <c r="L1355" s="174" t="str" cm="1">
        <f t="array" aca="1" ref="L1355" ca="1">IF($K1355="",OFFSET(L1355,-1,,,),K1355)</f>
        <v>02.18.01.28</v>
      </c>
      <c r="M1355" s="175" t="str" cm="1">
        <f t="array" aca="1" ref="M1355" ca="1">IF(OR($K1355=0,$K1355=""),OFFSET(M1355,-1,,,),O1355)</f>
        <v>MURO DE ARRIMO ATÉ 3,40M - CORTINA</v>
      </c>
      <c r="N1355" s="67" t="s">
        <v>384</v>
      </c>
      <c r="O1355" s="68" t="s">
        <v>385</v>
      </c>
      <c r="P1355" s="68"/>
      <c r="Q1355" s="68" t="s">
        <v>3258</v>
      </c>
      <c r="R1355" s="69">
        <v>149.26</v>
      </c>
      <c r="S1355" s="70">
        <v>13.55</v>
      </c>
      <c r="T1355" s="70">
        <v>2022.473</v>
      </c>
      <c r="U1355" s="67" t="s">
        <v>728</v>
      </c>
      <c r="V1355" s="71" t="s">
        <v>3065</v>
      </c>
      <c r="W1355" s="171"/>
      <c r="X1355" s="172"/>
      <c r="Y1355" s="176">
        <f t="shared" si="1007"/>
        <v>0</v>
      </c>
      <c r="AA1355" s="192"/>
      <c r="AB1355" s="193"/>
    </row>
    <row r="1356" spans="2:28" hidden="1">
      <c r="B1356" s="189">
        <f t="shared" si="999"/>
        <v>0</v>
      </c>
      <c r="C1356" s="189">
        <f t="shared" ca="1" si="1000"/>
        <v>0</v>
      </c>
      <c r="D1356" s="189">
        <f t="shared" si="1001"/>
        <v>0</v>
      </c>
      <c r="E1356" s="189">
        <f t="shared" ca="1" si="1002"/>
        <v>0</v>
      </c>
      <c r="F1356" s="189">
        <f t="shared" si="1003"/>
        <v>0</v>
      </c>
      <c r="G1356" s="189" cm="1">
        <f t="array" aca="1" ref="G1356" ca="1">OFFSET(G1356,-1,,,)+1</f>
        <v>1351</v>
      </c>
      <c r="H1356" s="189">
        <f t="shared" si="1004"/>
        <v>0</v>
      </c>
      <c r="I1356" s="189">
        <f t="shared" si="1005"/>
        <v>0</v>
      </c>
      <c r="J1356" s="179">
        <f t="shared" si="1006"/>
        <v>0</v>
      </c>
      <c r="K1356" s="173"/>
      <c r="L1356" s="174" t="str" cm="1">
        <f t="array" aca="1" ref="L1356" ca="1">IF($K1356="",OFFSET(L1356,-1,,,),K1356)</f>
        <v>02.18.01.28</v>
      </c>
      <c r="M1356" s="175" t="str" cm="1">
        <f t="array" aca="1" ref="M1356" ca="1">IF(OR($K1356=0,$K1356=""),OFFSET(M1356,-1,,,),O1356)</f>
        <v>MURO DE ARRIMO ATÉ 3,40M - CORTINA</v>
      </c>
      <c r="N1356" s="67" t="s">
        <v>380</v>
      </c>
      <c r="O1356" s="68" t="s">
        <v>381</v>
      </c>
      <c r="P1356" s="68"/>
      <c r="Q1356" s="68" t="s">
        <v>3254</v>
      </c>
      <c r="R1356" s="69">
        <v>38.380716400000004</v>
      </c>
      <c r="S1356" s="70">
        <v>3.7100000000000004</v>
      </c>
      <c r="T1356" s="70">
        <v>142.39245784400003</v>
      </c>
      <c r="U1356" s="67" t="s">
        <v>728</v>
      </c>
      <c r="V1356" s="71" t="s">
        <v>3065</v>
      </c>
      <c r="W1356" s="171"/>
      <c r="X1356" s="172"/>
      <c r="Y1356" s="176">
        <f t="shared" si="1007"/>
        <v>0</v>
      </c>
      <c r="AA1356" s="192"/>
      <c r="AB1356" s="193"/>
    </row>
    <row r="1357" spans="2:28" hidden="1">
      <c r="B1357" s="189">
        <f t="shared" si="999"/>
        <v>0</v>
      </c>
      <c r="C1357" s="189">
        <f t="shared" ca="1" si="1000"/>
        <v>0</v>
      </c>
      <c r="D1357" s="189">
        <f t="shared" si="1001"/>
        <v>0</v>
      </c>
      <c r="E1357" s="189">
        <f t="shared" ca="1" si="1002"/>
        <v>0</v>
      </c>
      <c r="F1357" s="189">
        <f t="shared" si="1003"/>
        <v>0</v>
      </c>
      <c r="G1357" s="189" cm="1">
        <f t="array" aca="1" ref="G1357" ca="1">OFFSET(G1357,-1,,,)+1</f>
        <v>1352</v>
      </c>
      <c r="H1357" s="189">
        <f t="shared" si="1004"/>
        <v>0</v>
      </c>
      <c r="I1357" s="189">
        <f t="shared" si="1005"/>
        <v>0</v>
      </c>
      <c r="J1357" s="179">
        <f t="shared" si="1006"/>
        <v>0</v>
      </c>
      <c r="K1357" s="173"/>
      <c r="L1357" s="174" t="str" cm="1">
        <f t="array" aca="1" ref="L1357" ca="1">IF($K1357="",OFFSET(L1357,-1,,,),K1357)</f>
        <v>02.18.01.28</v>
      </c>
      <c r="M1357" s="175" t="str" cm="1">
        <f t="array" aca="1" ref="M1357" ca="1">IF(OR($K1357=0,$K1357=""),OFFSET(M1357,-1,,,),O1357)</f>
        <v>MURO DE ARRIMO ATÉ 3,40M - CORTINA</v>
      </c>
      <c r="N1357" s="67" t="s">
        <v>3940</v>
      </c>
      <c r="O1357" s="68" t="s">
        <v>4465</v>
      </c>
      <c r="P1357" s="68"/>
      <c r="Q1357" s="68" t="s">
        <v>3258</v>
      </c>
      <c r="R1357" s="73"/>
      <c r="S1357" s="70"/>
      <c r="T1357" s="70">
        <v>0</v>
      </c>
      <c r="U1357" s="67" t="s">
        <v>728</v>
      </c>
      <c r="V1357" s="71" t="s">
        <v>3065</v>
      </c>
      <c r="W1357" s="171"/>
      <c r="X1357" s="172"/>
      <c r="Y1357" s="176">
        <f t="shared" si="1007"/>
        <v>0</v>
      </c>
      <c r="AA1357" s="192"/>
      <c r="AB1357" s="193"/>
    </row>
    <row r="1358" spans="2:28" hidden="1">
      <c r="B1358" s="189">
        <f t="shared" si="999"/>
        <v>0</v>
      </c>
      <c r="C1358" s="189">
        <f t="shared" ca="1" si="1000"/>
        <v>0</v>
      </c>
      <c r="D1358" s="189">
        <f t="shared" si="1001"/>
        <v>0</v>
      </c>
      <c r="E1358" s="189">
        <f t="shared" ca="1" si="1002"/>
        <v>0</v>
      </c>
      <c r="F1358" s="189">
        <f t="shared" si="1003"/>
        <v>0</v>
      </c>
      <c r="G1358" s="189" cm="1">
        <f t="array" aca="1" ref="G1358" ca="1">OFFSET(G1358,-1,,,)+1</f>
        <v>1353</v>
      </c>
      <c r="H1358" s="189">
        <f t="shared" si="1004"/>
        <v>0</v>
      </c>
      <c r="I1358" s="189">
        <f t="shared" si="1005"/>
        <v>0</v>
      </c>
      <c r="J1358" s="179">
        <f t="shared" si="1006"/>
        <v>0</v>
      </c>
      <c r="K1358" s="173"/>
      <c r="L1358" s="174" t="str" cm="1">
        <f t="array" aca="1" ref="L1358" ca="1">IF($K1358="",OFFSET(L1358,-1,,,),K1358)</f>
        <v>02.18.01.28</v>
      </c>
      <c r="M1358" s="175" t="str" cm="1">
        <f t="array" aca="1" ref="M1358" ca="1">IF(OR($K1358=0,$K1358=""),OFFSET(M1358,-1,,,),O1358)</f>
        <v>MURO DE ARRIMO ATÉ 3,40M - CORTINA</v>
      </c>
      <c r="N1358" s="67" t="s">
        <v>2864</v>
      </c>
      <c r="O1358" s="68" t="s">
        <v>3075</v>
      </c>
      <c r="P1358" s="68"/>
      <c r="Q1358" s="68" t="s">
        <v>3258</v>
      </c>
      <c r="R1358" s="69">
        <v>9.3287499999999994</v>
      </c>
      <c r="S1358" s="70">
        <v>700.00000000000011</v>
      </c>
      <c r="T1358" s="70">
        <v>6530.1250000000009</v>
      </c>
      <c r="U1358" s="67" t="s">
        <v>728</v>
      </c>
      <c r="V1358" s="71" t="s">
        <v>3065</v>
      </c>
      <c r="W1358" s="171"/>
      <c r="X1358" s="172"/>
      <c r="Y1358" s="176">
        <f t="shared" si="1007"/>
        <v>0</v>
      </c>
      <c r="AA1358" s="192"/>
      <c r="AB1358" s="193"/>
    </row>
    <row r="1359" spans="2:28" hidden="1">
      <c r="B1359" s="189">
        <f t="shared" si="961"/>
        <v>0</v>
      </c>
      <c r="C1359" s="189">
        <f t="shared" ca="1" si="962"/>
        <v>0</v>
      </c>
      <c r="D1359" s="189">
        <f t="shared" si="963"/>
        <v>0</v>
      </c>
      <c r="E1359" s="189">
        <f t="shared" ca="1" si="964"/>
        <v>0</v>
      </c>
      <c r="F1359" s="189">
        <f t="shared" si="965"/>
        <v>0</v>
      </c>
      <c r="G1359" s="189" cm="1">
        <f t="array" aca="1" ref="G1359" ca="1">OFFSET(G1359,-1,,,)+1</f>
        <v>1354</v>
      </c>
      <c r="H1359" s="189">
        <f t="shared" si="953"/>
        <v>0</v>
      </c>
      <c r="I1359" s="189">
        <f t="shared" si="966"/>
        <v>0</v>
      </c>
      <c r="J1359" s="179">
        <f t="shared" si="967"/>
        <v>0</v>
      </c>
      <c r="K1359" s="173"/>
      <c r="L1359" s="174" t="str" cm="1">
        <f t="array" aca="1" ref="L1359" ca="1">IF($K1359="",OFFSET(L1359,-1,,,),K1359)</f>
        <v>02.18.01.28</v>
      </c>
      <c r="M1359" s="175" t="str" cm="1">
        <f t="array" aca="1" ref="M1359" ca="1">IF(OR($K1359=0,$K1359=""),OFFSET(M1359,-1,,,),O1359)</f>
        <v>MURO DE ARRIMO ATÉ 3,40M - CORTINA</v>
      </c>
      <c r="N1359" s="67" t="s">
        <v>2865</v>
      </c>
      <c r="O1359" s="68" t="s">
        <v>3076</v>
      </c>
      <c r="P1359" s="68"/>
      <c r="Q1359" s="68" t="s">
        <v>3258</v>
      </c>
      <c r="R1359" s="69">
        <v>298.52</v>
      </c>
      <c r="S1359" s="70">
        <v>20</v>
      </c>
      <c r="T1359" s="70">
        <v>5970.4</v>
      </c>
      <c r="U1359" s="67" t="s">
        <v>728</v>
      </c>
      <c r="V1359" s="71" t="s">
        <v>3065</v>
      </c>
      <c r="W1359" s="171"/>
      <c r="X1359" s="172"/>
      <c r="Y1359" s="176">
        <f t="shared" si="978"/>
        <v>0</v>
      </c>
      <c r="AA1359" s="192"/>
      <c r="AB1359" s="193"/>
    </row>
    <row r="1360" spans="2:28" hidden="1">
      <c r="B1360" s="189">
        <f t="shared" si="961"/>
        <v>0</v>
      </c>
      <c r="C1360" s="189">
        <f t="shared" ca="1" si="962"/>
        <v>0</v>
      </c>
      <c r="D1360" s="189">
        <f t="shared" si="963"/>
        <v>0</v>
      </c>
      <c r="E1360" s="189">
        <f t="shared" ca="1" si="964"/>
        <v>0</v>
      </c>
      <c r="F1360" s="189">
        <f t="shared" si="965"/>
        <v>0</v>
      </c>
      <c r="G1360" s="189" cm="1">
        <f t="array" aca="1" ref="G1360" ca="1">OFFSET(G1360,-1,,,)+1</f>
        <v>1355</v>
      </c>
      <c r="H1360" s="189">
        <f t="shared" si="953"/>
        <v>0</v>
      </c>
      <c r="I1360" s="189">
        <f t="shared" si="966"/>
        <v>0</v>
      </c>
      <c r="J1360" s="179">
        <f t="shared" si="967"/>
        <v>0</v>
      </c>
      <c r="K1360" s="173"/>
      <c r="L1360" s="174" t="str" cm="1">
        <f t="array" aca="1" ref="L1360" ca="1">IF($K1360="",OFFSET(L1360,-1,,,),K1360)</f>
        <v>02.18.01.28</v>
      </c>
      <c r="M1360" s="175" t="str" cm="1">
        <f t="array" aca="1" ref="M1360" ca="1">IF(OR($K1360=0,$K1360=""),OFFSET(M1360,-1,,,),O1360)</f>
        <v>MURO DE ARRIMO ATÉ 3,40M - CORTINA</v>
      </c>
      <c r="N1360" s="67" t="s">
        <v>2862</v>
      </c>
      <c r="O1360" s="68" t="s">
        <v>3072</v>
      </c>
      <c r="P1360" s="68"/>
      <c r="Q1360" s="68" t="s">
        <v>3258</v>
      </c>
      <c r="R1360" s="69"/>
      <c r="S1360" s="70"/>
      <c r="T1360" s="70">
        <v>0</v>
      </c>
      <c r="U1360" s="67" t="s">
        <v>728</v>
      </c>
      <c r="V1360" s="71" t="s">
        <v>3065</v>
      </c>
      <c r="W1360" s="171"/>
      <c r="X1360" s="172"/>
      <c r="Y1360" s="176">
        <f t="shared" si="978"/>
        <v>0</v>
      </c>
      <c r="AA1360" s="192"/>
      <c r="AB1360" s="193"/>
    </row>
    <row r="1361" spans="2:28" hidden="1">
      <c r="B1361" s="189">
        <f t="shared" si="961"/>
        <v>0</v>
      </c>
      <c r="C1361" s="189">
        <f t="shared" ca="1" si="962"/>
        <v>0</v>
      </c>
      <c r="D1361" s="189">
        <f t="shared" si="963"/>
        <v>0</v>
      </c>
      <c r="E1361" s="189">
        <f t="shared" ca="1" si="964"/>
        <v>0</v>
      </c>
      <c r="F1361" s="189">
        <f t="shared" si="965"/>
        <v>0</v>
      </c>
      <c r="G1361" s="189" cm="1">
        <f t="array" aca="1" ref="G1361" ca="1">OFFSET(G1361,-1,,,)+1</f>
        <v>1356</v>
      </c>
      <c r="H1361" s="189">
        <f t="shared" si="953"/>
        <v>0</v>
      </c>
      <c r="I1361" s="189">
        <f t="shared" si="966"/>
        <v>0</v>
      </c>
      <c r="J1361" s="179">
        <f t="shared" si="967"/>
        <v>0</v>
      </c>
      <c r="K1361" s="173"/>
      <c r="L1361" s="174" t="str" cm="1">
        <f t="array" aca="1" ref="L1361" ca="1">IF($K1361="",OFFSET(L1361,-1,,,),K1361)</f>
        <v>02.18.01.28</v>
      </c>
      <c r="M1361" s="175" t="str" cm="1">
        <f t="array" aca="1" ref="M1361" ca="1">IF(OR($K1361=0,$K1361=""),OFFSET(M1361,-1,,,),O1361)</f>
        <v>MURO DE ARRIMO ATÉ 3,40M - CORTINA</v>
      </c>
      <c r="N1361" s="67" t="s">
        <v>182</v>
      </c>
      <c r="O1361" s="68" t="s">
        <v>183</v>
      </c>
      <c r="P1361" s="68"/>
      <c r="Q1361" s="68" t="s">
        <v>3256</v>
      </c>
      <c r="R1361" s="69">
        <v>7.4630000000000001</v>
      </c>
      <c r="S1361" s="70">
        <v>140</v>
      </c>
      <c r="T1361" s="70">
        <v>1044.82</v>
      </c>
      <c r="U1361" s="67" t="s">
        <v>728</v>
      </c>
      <c r="V1361" s="71" t="s">
        <v>3065</v>
      </c>
      <c r="W1361" s="171"/>
      <c r="X1361" s="172"/>
      <c r="Y1361" s="176">
        <f t="shared" si="978"/>
        <v>0</v>
      </c>
      <c r="AA1361" s="192"/>
      <c r="AB1361" s="193"/>
    </row>
    <row r="1362" spans="2:28" hidden="1">
      <c r="B1362" s="189">
        <f t="shared" si="961"/>
        <v>0</v>
      </c>
      <c r="C1362" s="189">
        <f t="shared" ca="1" si="962"/>
        <v>0</v>
      </c>
      <c r="D1362" s="189">
        <f t="shared" si="963"/>
        <v>0</v>
      </c>
      <c r="E1362" s="189">
        <f t="shared" ca="1" si="964"/>
        <v>0</v>
      </c>
      <c r="F1362" s="189">
        <f t="shared" si="965"/>
        <v>0</v>
      </c>
      <c r="G1362" s="189" cm="1">
        <f t="array" aca="1" ref="G1362" ca="1">OFFSET(G1362,-1,,,)+1</f>
        <v>1357</v>
      </c>
      <c r="H1362" s="189">
        <f t="shared" si="953"/>
        <v>0</v>
      </c>
      <c r="I1362" s="189">
        <f t="shared" si="966"/>
        <v>0</v>
      </c>
      <c r="J1362" s="179">
        <f t="shared" si="967"/>
        <v>0</v>
      </c>
      <c r="K1362" s="173"/>
      <c r="L1362" s="174" t="str" cm="1">
        <f t="array" aca="1" ref="L1362" ca="1">IF($K1362="",OFFSET(L1362,-1,,,),K1362)</f>
        <v>02.18.01.28</v>
      </c>
      <c r="M1362" s="175" t="str" cm="1">
        <f t="array" aca="1" ref="M1362" ca="1">IF(OR($K1362=0,$K1362=""),OFFSET(M1362,-1,,,),O1362)</f>
        <v>MURO DE ARRIMO ATÉ 3,40M - CORTINA</v>
      </c>
      <c r="N1362" s="67" t="s">
        <v>2857</v>
      </c>
      <c r="O1362" s="68" t="s">
        <v>3067</v>
      </c>
      <c r="P1362" s="68"/>
      <c r="Q1362" s="68" t="s">
        <v>3258</v>
      </c>
      <c r="R1362" s="69">
        <v>201.501</v>
      </c>
      <c r="S1362" s="70">
        <v>3.8000000000000003</v>
      </c>
      <c r="T1362" s="70">
        <v>765.70380000000011</v>
      </c>
      <c r="U1362" s="67" t="s">
        <v>728</v>
      </c>
      <c r="V1362" s="71" t="s">
        <v>3065</v>
      </c>
      <c r="W1362" s="171"/>
      <c r="X1362" s="172"/>
      <c r="Y1362" s="176">
        <f t="shared" si="978"/>
        <v>0</v>
      </c>
      <c r="AA1362" s="192"/>
      <c r="AB1362" s="193"/>
    </row>
    <row r="1363" spans="2:28" hidden="1">
      <c r="B1363" s="189">
        <f t="shared" ref="B1363:B1365" si="1008">IF(J1363=0,0,U1363)</f>
        <v>0</v>
      </c>
      <c r="C1363" s="189">
        <f t="shared" ref="C1363:C1365" ca="1" si="1009">IF(OR(J1363=0,I1363=0),0,IF(_xlfn.IFNA(MATCH(B1363,OFFSET($B$5,,,$G1363,),),0)&gt;0,0,MAX(OFFSET($C$5,,,$G1363,))+1))</f>
        <v>0</v>
      </c>
      <c r="D1363" s="189">
        <f t="shared" ref="D1363:D1365" si="1010">IF(J1363=0,0,N1363&amp;"-"&amp;U1363)</f>
        <v>0</v>
      </c>
      <c r="E1363" s="189">
        <f t="shared" ref="E1363:E1365" ca="1" si="1011">IF(OR(J1363=0,I1363=0),0,IF(_xlfn.IFNA(MATCH(D1363,OFFSET($D$5,,,$G1363,),),0)&gt;0,0,_xlfn.MAXIFS(OFFSET($E$5,,,$G1363,),OFFSET($J$5,,,$G1363,),J1363)+1))</f>
        <v>0</v>
      </c>
      <c r="F1363" s="189">
        <f t="shared" ref="F1363:F1365" si="1012">IF(J1363=0,0,E1363&amp;"-"&amp;N1363)</f>
        <v>0</v>
      </c>
      <c r="G1363" s="189" cm="1">
        <f t="array" aca="1" ref="G1363" ca="1">OFFSET(G1363,-1,,,)+1</f>
        <v>1358</v>
      </c>
      <c r="H1363" s="189">
        <f t="shared" si="953"/>
        <v>0</v>
      </c>
      <c r="I1363" s="189">
        <f t="shared" ref="I1363:I1365" si="1013">H1363*R1363</f>
        <v>0</v>
      </c>
      <c r="J1363" s="179">
        <f t="shared" ref="J1363:J1365" si="1014">IF(AND(I1363&lt;&gt;0,OR(K1363=0,K1363="")),N1363&amp;" - Mapa",0)</f>
        <v>0</v>
      </c>
      <c r="K1363" s="173"/>
      <c r="L1363" s="174" t="str" cm="1">
        <f t="array" aca="1" ref="L1363" ca="1">IF($K1363="",OFFSET(L1363,-1,,,),K1363)</f>
        <v>02.18.01.28</v>
      </c>
      <c r="M1363" s="175" t="str" cm="1">
        <f t="array" aca="1" ref="M1363" ca="1">IF(OR($K1363=0,$K1363=""),OFFSET(M1363,-1,,,),O1363)</f>
        <v>MURO DE ARRIMO ATÉ 3,40M - CORTINA</v>
      </c>
      <c r="N1363" s="67" t="s">
        <v>2858</v>
      </c>
      <c r="O1363" s="68" t="s">
        <v>3068</v>
      </c>
      <c r="P1363" s="68"/>
      <c r="Q1363" s="68" t="s">
        <v>3253</v>
      </c>
      <c r="R1363" s="69">
        <v>149.25999999999996</v>
      </c>
      <c r="S1363" s="70">
        <v>7.5000000000000009</v>
      </c>
      <c r="T1363" s="70">
        <v>1119.4499999999998</v>
      </c>
      <c r="U1363" s="67" t="s">
        <v>728</v>
      </c>
      <c r="V1363" s="71" t="s">
        <v>3065</v>
      </c>
      <c r="W1363" s="171"/>
      <c r="X1363" s="172"/>
      <c r="Y1363" s="176">
        <f t="shared" ref="Y1363:Y1365" si="1015">X1363+W1363</f>
        <v>0</v>
      </c>
      <c r="AA1363" s="192"/>
      <c r="AB1363" s="193"/>
    </row>
    <row r="1364" spans="2:28" hidden="1">
      <c r="B1364" s="189">
        <f t="shared" si="1008"/>
        <v>0</v>
      </c>
      <c r="C1364" s="189">
        <f t="shared" ca="1" si="1009"/>
        <v>0</v>
      </c>
      <c r="D1364" s="189">
        <f t="shared" si="1010"/>
        <v>0</v>
      </c>
      <c r="E1364" s="189">
        <f t="shared" ca="1" si="1011"/>
        <v>0</v>
      </c>
      <c r="F1364" s="189">
        <f t="shared" si="1012"/>
        <v>0</v>
      </c>
      <c r="G1364" s="189" cm="1">
        <f t="array" aca="1" ref="G1364" ca="1">OFFSET(G1364,-1,,,)+1</f>
        <v>1359</v>
      </c>
      <c r="H1364" s="189">
        <f t="shared" si="953"/>
        <v>0</v>
      </c>
      <c r="I1364" s="189">
        <f t="shared" si="1013"/>
        <v>0</v>
      </c>
      <c r="J1364" s="179">
        <f t="shared" si="1014"/>
        <v>0</v>
      </c>
      <c r="K1364" s="173"/>
      <c r="L1364" s="174" t="str" cm="1">
        <f t="array" aca="1" ref="L1364" ca="1">IF($K1364="",OFFSET(L1364,-1,,,),K1364)</f>
        <v>02.18.01.28</v>
      </c>
      <c r="M1364" s="175" t="str" cm="1">
        <f t="array" aca="1" ref="M1364" ca="1">IF(OR($K1364=0,$K1364=""),OFFSET(M1364,-1,,,),O1364)</f>
        <v>MURO DE ARRIMO ATÉ 3,40M - CORTINA</v>
      </c>
      <c r="N1364" s="67" t="s">
        <v>230</v>
      </c>
      <c r="O1364" s="68" t="s">
        <v>231</v>
      </c>
      <c r="P1364" s="68"/>
      <c r="Q1364" s="68" t="s">
        <v>3261</v>
      </c>
      <c r="R1364" s="69">
        <v>223.88999999999996</v>
      </c>
      <c r="S1364" s="70">
        <v>22.310000000000002</v>
      </c>
      <c r="T1364" s="70">
        <v>4994.9858999999997</v>
      </c>
      <c r="U1364" s="67" t="s">
        <v>728</v>
      </c>
      <c r="V1364" s="71" t="s">
        <v>3065</v>
      </c>
      <c r="W1364" s="171"/>
      <c r="X1364" s="172"/>
      <c r="Y1364" s="176">
        <f t="shared" si="1015"/>
        <v>0</v>
      </c>
      <c r="AA1364" s="192"/>
      <c r="AB1364" s="193"/>
    </row>
    <row r="1365" spans="2:28" hidden="1">
      <c r="B1365" s="189">
        <f t="shared" si="1008"/>
        <v>0</v>
      </c>
      <c r="C1365" s="189">
        <f t="shared" ca="1" si="1009"/>
        <v>0</v>
      </c>
      <c r="D1365" s="189">
        <f t="shared" si="1010"/>
        <v>0</v>
      </c>
      <c r="E1365" s="189">
        <f t="shared" ca="1" si="1011"/>
        <v>0</v>
      </c>
      <c r="F1365" s="189">
        <f t="shared" si="1012"/>
        <v>0</v>
      </c>
      <c r="G1365" s="189" cm="1">
        <f t="array" aca="1" ref="G1365" ca="1">OFFSET(G1365,-1,,,)+1</f>
        <v>1360</v>
      </c>
      <c r="H1365" s="189">
        <f t="shared" si="953"/>
        <v>0</v>
      </c>
      <c r="I1365" s="189">
        <f t="shared" si="1013"/>
        <v>0</v>
      </c>
      <c r="J1365" s="179">
        <f t="shared" si="1014"/>
        <v>0</v>
      </c>
      <c r="K1365" s="173"/>
      <c r="L1365" s="174" t="str" cm="1">
        <f t="array" aca="1" ref="L1365" ca="1">IF($K1365="",OFFSET(L1365,-1,,,),K1365)</f>
        <v>02.18.01.28</v>
      </c>
      <c r="M1365" s="175" t="str" cm="1">
        <f t="array" aca="1" ref="M1365" ca="1">IF(OR($K1365=0,$K1365=""),OFFSET(M1365,-1,,,),O1365)</f>
        <v>MURO DE ARRIMO ATÉ 3,40M - CORTINA</v>
      </c>
      <c r="N1365" s="67" t="s">
        <v>232</v>
      </c>
      <c r="O1365" s="68" t="s">
        <v>233</v>
      </c>
      <c r="P1365" s="68"/>
      <c r="Q1365" s="68" t="s">
        <v>3261</v>
      </c>
      <c r="R1365" s="69">
        <v>223.89000000000001</v>
      </c>
      <c r="S1365" s="70">
        <v>0.97000000000000008</v>
      </c>
      <c r="T1365" s="70">
        <v>217.17330000000004</v>
      </c>
      <c r="U1365" s="67" t="s">
        <v>728</v>
      </c>
      <c r="V1365" s="71" t="s">
        <v>3065</v>
      </c>
      <c r="W1365" s="171"/>
      <c r="X1365" s="172"/>
      <c r="Y1365" s="176">
        <f t="shared" si="1015"/>
        <v>0</v>
      </c>
      <c r="AA1365" s="192"/>
      <c r="AB1365" s="193"/>
    </row>
    <row r="1366" spans="2:28" hidden="1">
      <c r="B1366" s="189">
        <f t="shared" si="961"/>
        <v>0</v>
      </c>
      <c r="C1366" s="189">
        <f t="shared" ca="1" si="962"/>
        <v>0</v>
      </c>
      <c r="D1366" s="189">
        <f t="shared" si="963"/>
        <v>0</v>
      </c>
      <c r="E1366" s="189">
        <f t="shared" ca="1" si="964"/>
        <v>0</v>
      </c>
      <c r="F1366" s="189">
        <f t="shared" si="965"/>
        <v>0</v>
      </c>
      <c r="G1366" s="189" cm="1">
        <f t="array" aca="1" ref="G1366" ca="1">OFFSET(G1366,-1,,,)+1</f>
        <v>1361</v>
      </c>
      <c r="H1366" s="189">
        <f t="shared" si="953"/>
        <v>0</v>
      </c>
      <c r="I1366" s="189">
        <f t="shared" si="966"/>
        <v>0</v>
      </c>
      <c r="J1366" s="179">
        <f t="shared" si="967"/>
        <v>0</v>
      </c>
      <c r="K1366" s="173"/>
      <c r="L1366" s="174" t="str" cm="1">
        <f t="array" aca="1" ref="L1366" ca="1">IF($K1366="",OFFSET(L1366,-1,,,),K1366)</f>
        <v>02.18.01.28</v>
      </c>
      <c r="M1366" s="175" t="str" cm="1">
        <f t="array" aca="1" ref="M1366" ca="1">IF(OR($K1366=0,$K1366=""),OFFSET(M1366,-1,,,),O1366)</f>
        <v>MURO DE ARRIMO ATÉ 3,40M - CORTINA</v>
      </c>
      <c r="N1366" s="67" t="s">
        <v>234</v>
      </c>
      <c r="O1366" s="68" t="s">
        <v>235</v>
      </c>
      <c r="P1366" s="68"/>
      <c r="Q1366" s="68" t="s">
        <v>3261</v>
      </c>
      <c r="R1366" s="69">
        <v>223.89000000000001</v>
      </c>
      <c r="S1366" s="70">
        <v>1.7800000000000002</v>
      </c>
      <c r="T1366" s="70">
        <v>398.52420000000006</v>
      </c>
      <c r="U1366" s="67" t="s">
        <v>728</v>
      </c>
      <c r="V1366" s="71" t="s">
        <v>3065</v>
      </c>
      <c r="W1366" s="171"/>
      <c r="X1366" s="172"/>
      <c r="Y1366" s="176">
        <f t="shared" si="978"/>
        <v>0</v>
      </c>
      <c r="AA1366" s="192"/>
      <c r="AB1366" s="193"/>
    </row>
    <row r="1367" spans="2:28" hidden="1">
      <c r="B1367" s="189">
        <f t="shared" si="961"/>
        <v>0</v>
      </c>
      <c r="C1367" s="189">
        <f t="shared" ca="1" si="962"/>
        <v>0</v>
      </c>
      <c r="D1367" s="189">
        <f t="shared" si="963"/>
        <v>0</v>
      </c>
      <c r="E1367" s="189">
        <f t="shared" ca="1" si="964"/>
        <v>0</v>
      </c>
      <c r="F1367" s="189">
        <f t="shared" si="965"/>
        <v>0</v>
      </c>
      <c r="G1367" s="189" cm="1">
        <f t="array" aca="1" ref="G1367" ca="1">OFFSET(G1367,-1,,,)+1</f>
        <v>1362</v>
      </c>
      <c r="H1367" s="189">
        <f t="shared" si="953"/>
        <v>0</v>
      </c>
      <c r="I1367" s="189">
        <f t="shared" si="966"/>
        <v>0</v>
      </c>
      <c r="J1367" s="179">
        <f t="shared" si="967"/>
        <v>0</v>
      </c>
      <c r="K1367" s="173"/>
      <c r="L1367" s="174" t="str" cm="1">
        <f t="array" aca="1" ref="L1367" ca="1">IF($K1367="",OFFSET(L1367,-1,,,),K1367)</f>
        <v>02.18.01.28</v>
      </c>
      <c r="M1367" s="175" t="str" cm="1">
        <f t="array" aca="1" ref="M1367" ca="1">IF(OR($K1367=0,$K1367=""),OFFSET(M1367,-1,,,),O1367)</f>
        <v>MURO DE ARRIMO ATÉ 3,40M - CORTINA</v>
      </c>
      <c r="N1367" s="67" t="s">
        <v>2863</v>
      </c>
      <c r="O1367" s="68" t="s">
        <v>3073</v>
      </c>
      <c r="P1367" s="68"/>
      <c r="Q1367" s="68" t="s">
        <v>3258</v>
      </c>
      <c r="R1367" s="69"/>
      <c r="S1367" s="70"/>
      <c r="T1367" s="70">
        <v>0</v>
      </c>
      <c r="U1367" s="67" t="s">
        <v>728</v>
      </c>
      <c r="V1367" s="71" t="s">
        <v>3065</v>
      </c>
      <c r="W1367" s="171"/>
      <c r="X1367" s="172"/>
      <c r="Y1367" s="176">
        <f t="shared" si="978"/>
        <v>0</v>
      </c>
      <c r="AA1367" s="192"/>
      <c r="AB1367" s="193"/>
    </row>
    <row r="1368" spans="2:28" hidden="1">
      <c r="B1368" s="189">
        <f t="shared" si="961"/>
        <v>0</v>
      </c>
      <c r="C1368" s="189">
        <f t="shared" ca="1" si="962"/>
        <v>0</v>
      </c>
      <c r="D1368" s="189">
        <f t="shared" si="963"/>
        <v>0</v>
      </c>
      <c r="E1368" s="189">
        <f t="shared" ca="1" si="964"/>
        <v>0</v>
      </c>
      <c r="F1368" s="189">
        <f t="shared" si="965"/>
        <v>0</v>
      </c>
      <c r="G1368" s="189" cm="1">
        <f t="array" aca="1" ref="G1368" ca="1">OFFSET(G1368,-1,,,)+1</f>
        <v>1363</v>
      </c>
      <c r="H1368" s="189">
        <f t="shared" si="953"/>
        <v>0</v>
      </c>
      <c r="I1368" s="189">
        <f t="shared" si="966"/>
        <v>0</v>
      </c>
      <c r="J1368" s="179">
        <f t="shared" si="967"/>
        <v>0</v>
      </c>
      <c r="K1368" s="173"/>
      <c r="L1368" s="174" t="str" cm="1">
        <f t="array" aca="1" ref="L1368" ca="1">IF($K1368="",OFFSET(L1368,-1,,,),K1368)</f>
        <v>02.18.01.28</v>
      </c>
      <c r="M1368" s="175" t="str" cm="1">
        <f t="array" aca="1" ref="M1368" ca="1">IF(OR($K1368=0,$K1368=""),OFFSET(M1368,-1,,,),O1368)</f>
        <v>MURO DE ARRIMO ATÉ 3,40M - CORTINA</v>
      </c>
      <c r="N1368" s="67" t="s">
        <v>359</v>
      </c>
      <c r="O1368" s="68" t="s">
        <v>360</v>
      </c>
      <c r="P1368" s="68"/>
      <c r="Q1368" s="68" t="s">
        <v>3258</v>
      </c>
      <c r="R1368" s="69">
        <v>149.26</v>
      </c>
      <c r="S1368" s="70">
        <v>4.8</v>
      </c>
      <c r="T1368" s="70">
        <v>716.44799999999998</v>
      </c>
      <c r="U1368" s="67" t="s">
        <v>728</v>
      </c>
      <c r="V1368" s="71" t="s">
        <v>3065</v>
      </c>
      <c r="W1368" s="171"/>
      <c r="X1368" s="172"/>
      <c r="Y1368" s="176">
        <f t="shared" si="978"/>
        <v>0</v>
      </c>
      <c r="AA1368" s="192"/>
      <c r="AB1368" s="193"/>
    </row>
    <row r="1369" spans="2:28" hidden="1">
      <c r="B1369" s="189">
        <f t="shared" si="961"/>
        <v>0</v>
      </c>
      <c r="C1369" s="189">
        <f t="shared" ca="1" si="962"/>
        <v>0</v>
      </c>
      <c r="D1369" s="189">
        <f t="shared" si="963"/>
        <v>0</v>
      </c>
      <c r="E1369" s="189">
        <f t="shared" ca="1" si="964"/>
        <v>0</v>
      </c>
      <c r="F1369" s="189">
        <f t="shared" si="965"/>
        <v>0</v>
      </c>
      <c r="G1369" s="189" cm="1">
        <f t="array" aca="1" ref="G1369" ca="1">OFFSET(G1369,-1,,,)+1</f>
        <v>1364</v>
      </c>
      <c r="H1369" s="189">
        <f t="shared" si="953"/>
        <v>0</v>
      </c>
      <c r="I1369" s="189">
        <f t="shared" si="966"/>
        <v>0</v>
      </c>
      <c r="J1369" s="179">
        <f t="shared" si="967"/>
        <v>0</v>
      </c>
      <c r="K1369" s="173"/>
      <c r="L1369" s="174" t="str" cm="1">
        <f t="array" aca="1" ref="L1369" ca="1">IF($K1369="",OFFSET(L1369,-1,,,),K1369)</f>
        <v>02.18.01.28</v>
      </c>
      <c r="M1369" s="175" t="str" cm="1">
        <f t="array" aca="1" ref="M1369" ca="1">IF(OR($K1369=0,$K1369=""),OFFSET(M1369,-1,,,),O1369)</f>
        <v>MURO DE ARRIMO ATÉ 3,40M - CORTINA</v>
      </c>
      <c r="N1369" s="67" t="s">
        <v>462</v>
      </c>
      <c r="O1369" s="68" t="s">
        <v>463</v>
      </c>
      <c r="P1369" s="68"/>
      <c r="Q1369" s="68" t="s">
        <v>3255</v>
      </c>
      <c r="R1369" s="69">
        <v>2388.16</v>
      </c>
      <c r="S1369" s="70">
        <v>2.5500000000000003</v>
      </c>
      <c r="T1369" s="70">
        <v>6089.808</v>
      </c>
      <c r="U1369" s="67" t="s">
        <v>728</v>
      </c>
      <c r="V1369" s="71" t="s">
        <v>3065</v>
      </c>
      <c r="W1369" s="171"/>
      <c r="X1369" s="172"/>
      <c r="Y1369" s="176">
        <f t="shared" ref="Y1369:Y1491" si="1016">X1369+W1369</f>
        <v>0</v>
      </c>
      <c r="AA1369" s="192"/>
      <c r="AB1369" s="193"/>
    </row>
    <row r="1370" spans="2:28" hidden="1">
      <c r="B1370" s="189">
        <f t="shared" ref="B1370:B1372" si="1017">IF(J1370=0,0,U1370)</f>
        <v>0</v>
      </c>
      <c r="C1370" s="189">
        <f t="shared" ref="C1370:C1372" ca="1" si="1018">IF(OR(J1370=0,I1370=0),0,IF(_xlfn.IFNA(MATCH(B1370,OFFSET($B$5,,,$G1370,),),0)&gt;0,0,MAX(OFFSET($C$5,,,$G1370,))+1))</f>
        <v>0</v>
      </c>
      <c r="D1370" s="189">
        <f t="shared" ref="D1370:D1372" si="1019">IF(J1370=0,0,N1370&amp;"-"&amp;U1370)</f>
        <v>0</v>
      </c>
      <c r="E1370" s="189">
        <f t="shared" ref="E1370:E1372" ca="1" si="1020">IF(OR(J1370=0,I1370=0),0,IF(_xlfn.IFNA(MATCH(D1370,OFFSET($D$5,,,$G1370,),),0)&gt;0,0,_xlfn.MAXIFS(OFFSET($E$5,,,$G1370,),OFFSET($J$5,,,$G1370,),J1370)+1))</f>
        <v>0</v>
      </c>
      <c r="F1370" s="189">
        <f t="shared" ref="F1370:F1372" si="1021">IF(J1370=0,0,E1370&amp;"-"&amp;N1370)</f>
        <v>0</v>
      </c>
      <c r="G1370" s="189" cm="1">
        <f t="array" aca="1" ref="G1370" ca="1">OFFSET(G1370,-1,,,)+1</f>
        <v>1365</v>
      </c>
      <c r="H1370" s="189">
        <f t="shared" si="953"/>
        <v>0</v>
      </c>
      <c r="I1370" s="189">
        <f t="shared" ref="I1370:I1372" si="1022">H1370*R1370</f>
        <v>0</v>
      </c>
      <c r="J1370" s="179">
        <f t="shared" ref="J1370:J1372" si="1023">IF(AND(I1370&lt;&gt;0,OR(K1370=0,K1370="")),N1370&amp;" - Mapa",0)</f>
        <v>0</v>
      </c>
      <c r="K1370" s="173"/>
      <c r="L1370" s="174" t="str" cm="1">
        <f t="array" aca="1" ref="L1370" ca="1">IF($K1370="",OFFSET(L1370,-1,,,),K1370)</f>
        <v>02.18.01.28</v>
      </c>
      <c r="M1370" s="175" t="str" cm="1">
        <f t="array" aca="1" ref="M1370" ca="1">IF(OR($K1370=0,$K1370=""),OFFSET(M1370,-1,,,),O1370)</f>
        <v>MURO DE ARRIMO ATÉ 3,40M - CORTINA</v>
      </c>
      <c r="N1370" s="67" t="s">
        <v>362</v>
      </c>
      <c r="O1370" s="68" t="s">
        <v>363</v>
      </c>
      <c r="P1370" s="68"/>
      <c r="Q1370" s="68" t="s">
        <v>3258</v>
      </c>
      <c r="R1370" s="69">
        <v>149.26</v>
      </c>
      <c r="S1370" s="70">
        <v>30</v>
      </c>
      <c r="T1370" s="70">
        <v>4477.7999999999993</v>
      </c>
      <c r="U1370" s="67" t="s">
        <v>728</v>
      </c>
      <c r="V1370" s="71" t="s">
        <v>3065</v>
      </c>
      <c r="W1370" s="171"/>
      <c r="X1370" s="172"/>
      <c r="Y1370" s="176">
        <f t="shared" ref="Y1370:Y1372" si="1024">X1370+W1370</f>
        <v>0</v>
      </c>
      <c r="AA1370" s="192"/>
      <c r="AB1370" s="193"/>
    </row>
    <row r="1371" spans="2:28" hidden="1">
      <c r="B1371" s="189">
        <f t="shared" si="1017"/>
        <v>0</v>
      </c>
      <c r="C1371" s="189">
        <f t="shared" ca="1" si="1018"/>
        <v>0</v>
      </c>
      <c r="D1371" s="189">
        <f t="shared" si="1019"/>
        <v>0</v>
      </c>
      <c r="E1371" s="189">
        <f t="shared" ca="1" si="1020"/>
        <v>0</v>
      </c>
      <c r="F1371" s="189">
        <f t="shared" si="1021"/>
        <v>0</v>
      </c>
      <c r="G1371" s="189" cm="1">
        <f t="array" aca="1" ref="G1371" ca="1">OFFSET(G1371,-1,,,)+1</f>
        <v>1366</v>
      </c>
      <c r="H1371" s="189">
        <f t="shared" si="953"/>
        <v>0</v>
      </c>
      <c r="I1371" s="189">
        <f t="shared" si="1022"/>
        <v>0</v>
      </c>
      <c r="J1371" s="179">
        <f t="shared" si="1023"/>
        <v>0</v>
      </c>
      <c r="K1371" s="173"/>
      <c r="L1371" s="174" t="str" cm="1">
        <f t="array" aca="1" ref="L1371" ca="1">IF($K1371="",OFFSET(L1371,-1,,,),K1371)</f>
        <v>02.18.01.28</v>
      </c>
      <c r="M1371" s="175" t="str" cm="1">
        <f t="array" aca="1" ref="M1371" ca="1">IF(OR($K1371=0,$K1371=""),OFFSET(M1371,-1,,,),O1371)</f>
        <v>MURO DE ARRIMO ATÉ 3,40M - CORTINA</v>
      </c>
      <c r="N1371" s="67" t="s">
        <v>3863</v>
      </c>
      <c r="O1371" s="68" t="s">
        <v>4332</v>
      </c>
      <c r="P1371" s="68"/>
      <c r="Q1371" s="68" t="s">
        <v>3256</v>
      </c>
      <c r="R1371" s="69"/>
      <c r="S1371" s="70"/>
      <c r="T1371" s="70">
        <v>0</v>
      </c>
      <c r="U1371" s="67" t="s">
        <v>728</v>
      </c>
      <c r="V1371" s="71" t="s">
        <v>3065</v>
      </c>
      <c r="W1371" s="171"/>
      <c r="X1371" s="172"/>
      <c r="Y1371" s="176">
        <f t="shared" si="1024"/>
        <v>0</v>
      </c>
      <c r="AA1371" s="192"/>
      <c r="AB1371" s="193"/>
    </row>
    <row r="1372" spans="2:28" hidden="1">
      <c r="B1372" s="189">
        <f t="shared" si="1017"/>
        <v>0</v>
      </c>
      <c r="C1372" s="189">
        <f t="shared" ca="1" si="1018"/>
        <v>0</v>
      </c>
      <c r="D1372" s="189">
        <f t="shared" si="1019"/>
        <v>0</v>
      </c>
      <c r="E1372" s="189">
        <f t="shared" ca="1" si="1020"/>
        <v>0</v>
      </c>
      <c r="F1372" s="189">
        <f t="shared" si="1021"/>
        <v>0</v>
      </c>
      <c r="G1372" s="189" cm="1">
        <f t="array" aca="1" ref="G1372" ca="1">OFFSET(G1372,-1,,,)+1</f>
        <v>1367</v>
      </c>
      <c r="H1372" s="189">
        <f t="shared" si="953"/>
        <v>0</v>
      </c>
      <c r="I1372" s="189">
        <f t="shared" si="1022"/>
        <v>0</v>
      </c>
      <c r="J1372" s="179">
        <f t="shared" si="1023"/>
        <v>0</v>
      </c>
      <c r="K1372" s="173"/>
      <c r="L1372" s="174" t="str" cm="1">
        <f t="array" aca="1" ref="L1372" ca="1">IF($K1372="",OFFSET(L1372,-1,,,),K1372)</f>
        <v>02.18.01.28</v>
      </c>
      <c r="M1372" s="175" t="str" cm="1">
        <f t="array" aca="1" ref="M1372" ca="1">IF(OR($K1372=0,$K1372=""),OFFSET(M1372,-1,,,),O1372)</f>
        <v>MURO DE ARRIMO ATÉ 3,40M - CORTINA</v>
      </c>
      <c r="N1372" s="67" t="s">
        <v>240</v>
      </c>
      <c r="O1372" s="68" t="s">
        <v>179</v>
      </c>
      <c r="P1372" s="68"/>
      <c r="Q1372" s="68" t="s">
        <v>3255</v>
      </c>
      <c r="R1372" s="69">
        <v>85.048348000000018</v>
      </c>
      <c r="S1372" s="70">
        <v>0.75</v>
      </c>
      <c r="T1372" s="70">
        <v>63.78626100000001</v>
      </c>
      <c r="U1372" s="67" t="s">
        <v>728</v>
      </c>
      <c r="V1372" s="71" t="s">
        <v>3065</v>
      </c>
      <c r="W1372" s="171"/>
      <c r="X1372" s="172"/>
      <c r="Y1372" s="176">
        <f t="shared" si="1024"/>
        <v>0</v>
      </c>
      <c r="AA1372" s="192"/>
      <c r="AB1372" s="193"/>
    </row>
    <row r="1373" spans="2:28" hidden="1">
      <c r="B1373" s="189">
        <f t="shared" si="961"/>
        <v>0</v>
      </c>
      <c r="C1373" s="189">
        <f t="shared" ca="1" si="962"/>
        <v>0</v>
      </c>
      <c r="D1373" s="189">
        <f t="shared" si="963"/>
        <v>0</v>
      </c>
      <c r="E1373" s="189">
        <f t="shared" ca="1" si="964"/>
        <v>0</v>
      </c>
      <c r="F1373" s="189">
        <f t="shared" si="965"/>
        <v>0</v>
      </c>
      <c r="G1373" s="189" cm="1">
        <f t="array" aca="1" ref="G1373" ca="1">OFFSET(G1373,-1,,,)+1</f>
        <v>1368</v>
      </c>
      <c r="H1373" s="189">
        <f t="shared" si="953"/>
        <v>0</v>
      </c>
      <c r="I1373" s="189">
        <f t="shared" si="966"/>
        <v>0</v>
      </c>
      <c r="J1373" s="179">
        <f t="shared" si="967"/>
        <v>0</v>
      </c>
      <c r="K1373" s="173"/>
      <c r="L1373" s="174" t="str" cm="1">
        <f t="array" aca="1" ref="L1373" ca="1">IF($K1373="",OFFSET(L1373,-1,,,),K1373)</f>
        <v>02.18.01.28</v>
      </c>
      <c r="M1373" s="175" t="str" cm="1">
        <f t="array" aca="1" ref="M1373" ca="1">IF(OR($K1373=0,$K1373=""),OFFSET(M1373,-1,,,),O1373)</f>
        <v>MURO DE ARRIMO ATÉ 3,40M - CORTINA</v>
      </c>
      <c r="N1373" s="67" t="s">
        <v>3864</v>
      </c>
      <c r="O1373" s="68" t="s">
        <v>4333</v>
      </c>
      <c r="P1373" s="68"/>
      <c r="Q1373" s="68" t="s">
        <v>3256</v>
      </c>
      <c r="R1373" s="69">
        <v>35.135804000000007</v>
      </c>
      <c r="S1373" s="70">
        <v>530</v>
      </c>
      <c r="T1373" s="70">
        <v>18621.976120000003</v>
      </c>
      <c r="U1373" s="67" t="s">
        <v>728</v>
      </c>
      <c r="V1373" s="71" t="s">
        <v>3065</v>
      </c>
      <c r="W1373" s="171"/>
      <c r="X1373" s="172"/>
      <c r="Y1373" s="176">
        <f t="shared" si="1016"/>
        <v>0</v>
      </c>
      <c r="AA1373" s="192"/>
      <c r="AB1373" s="193"/>
    </row>
    <row r="1374" spans="2:28" hidden="1">
      <c r="B1374" s="189">
        <f t="shared" si="961"/>
        <v>0</v>
      </c>
      <c r="C1374" s="189">
        <f t="shared" ca="1" si="962"/>
        <v>0</v>
      </c>
      <c r="D1374" s="189">
        <f t="shared" si="963"/>
        <v>0</v>
      </c>
      <c r="E1374" s="189">
        <f t="shared" ca="1" si="964"/>
        <v>0</v>
      </c>
      <c r="F1374" s="189">
        <f t="shared" si="965"/>
        <v>0</v>
      </c>
      <c r="G1374" s="189" cm="1">
        <f t="array" aca="1" ref="G1374" ca="1">OFFSET(G1374,-1,,,)+1</f>
        <v>1369</v>
      </c>
      <c r="H1374" s="189">
        <f t="shared" si="953"/>
        <v>0</v>
      </c>
      <c r="I1374" s="189">
        <f t="shared" si="966"/>
        <v>0</v>
      </c>
      <c r="J1374" s="179">
        <f t="shared" si="967"/>
        <v>0</v>
      </c>
      <c r="K1374" s="173"/>
      <c r="L1374" s="174" t="str" cm="1">
        <f t="array" aca="1" ref="L1374" ca="1">IF($K1374="",OFFSET(L1374,-1,,,),K1374)</f>
        <v>02.18.01.28</v>
      </c>
      <c r="M1374" s="175" t="str" cm="1">
        <f t="array" aca="1" ref="M1374" ca="1">IF(OR($K1374=0,$K1374=""),OFFSET(M1374,-1,,,),O1374)</f>
        <v>MURO DE ARRIMO ATÉ 3,40M - CORTINA</v>
      </c>
      <c r="N1374" s="67" t="s">
        <v>300</v>
      </c>
      <c r="O1374" s="68" t="s">
        <v>301</v>
      </c>
      <c r="P1374" s="68"/>
      <c r="Q1374" s="68" t="s">
        <v>3256</v>
      </c>
      <c r="R1374" s="69">
        <v>35.135804000000007</v>
      </c>
      <c r="S1374" s="70">
        <v>60</v>
      </c>
      <c r="T1374" s="70">
        <v>2108.1482400000004</v>
      </c>
      <c r="U1374" s="67" t="s">
        <v>728</v>
      </c>
      <c r="V1374" s="71" t="s">
        <v>3065</v>
      </c>
      <c r="W1374" s="171"/>
      <c r="X1374" s="172"/>
      <c r="Y1374" s="176">
        <f t="shared" si="1016"/>
        <v>0</v>
      </c>
      <c r="AA1374" s="192"/>
      <c r="AB1374" s="193"/>
    </row>
    <row r="1375" spans="2:28" hidden="1">
      <c r="B1375" s="189">
        <f t="shared" si="961"/>
        <v>0</v>
      </c>
      <c r="C1375" s="189">
        <f t="shared" ca="1" si="962"/>
        <v>0</v>
      </c>
      <c r="D1375" s="189">
        <f t="shared" si="963"/>
        <v>0</v>
      </c>
      <c r="E1375" s="189">
        <f t="shared" ca="1" si="964"/>
        <v>0</v>
      </c>
      <c r="F1375" s="189">
        <f t="shared" si="965"/>
        <v>0</v>
      </c>
      <c r="G1375" s="189" cm="1">
        <f t="array" aca="1" ref="G1375" ca="1">OFFSET(G1375,-1,,,)+1</f>
        <v>1370</v>
      </c>
      <c r="H1375" s="189">
        <f t="shared" si="953"/>
        <v>0</v>
      </c>
      <c r="I1375" s="189">
        <f t="shared" si="966"/>
        <v>0</v>
      </c>
      <c r="J1375" s="179">
        <f t="shared" si="967"/>
        <v>0</v>
      </c>
      <c r="K1375" s="173" t="s">
        <v>730</v>
      </c>
      <c r="L1375" s="174" t="str" cm="1">
        <f t="array" aca="1" ref="L1375" ca="1">IF($K1375="",OFFSET(L1375,-1,,,),K1375)</f>
        <v>02.18.02</v>
      </c>
      <c r="M1375" s="175" t="str" cm="1">
        <f t="array" aca="1" ref="M1375" ca="1">IF(OR($K1375=0,$K1375=""),OFFSET(M1375,-1,,,),O1375)</f>
        <v>MÁQUINA DE APOIO</v>
      </c>
      <c r="N1375" s="67" t="s">
        <v>143</v>
      </c>
      <c r="O1375" s="68" t="s">
        <v>4466</v>
      </c>
      <c r="P1375" s="68"/>
      <c r="Q1375" s="68"/>
      <c r="R1375" s="69"/>
      <c r="S1375" s="70"/>
      <c r="T1375" s="70">
        <v>0</v>
      </c>
      <c r="U1375" s="67"/>
      <c r="V1375" s="71"/>
      <c r="W1375" s="171"/>
      <c r="X1375" s="172"/>
      <c r="Y1375" s="176">
        <f t="shared" si="1016"/>
        <v>0</v>
      </c>
      <c r="AA1375" s="192"/>
      <c r="AB1375" s="193"/>
    </row>
    <row r="1376" spans="2:28">
      <c r="B1376" s="189">
        <f t="shared" si="961"/>
        <v>0</v>
      </c>
      <c r="C1376" s="189">
        <f t="shared" ca="1" si="962"/>
        <v>0</v>
      </c>
      <c r="D1376" s="189">
        <f t="shared" si="963"/>
        <v>0</v>
      </c>
      <c r="E1376" s="189">
        <f t="shared" ca="1" si="964"/>
        <v>0</v>
      </c>
      <c r="F1376" s="189">
        <f t="shared" si="965"/>
        <v>0</v>
      </c>
      <c r="G1376" s="189" cm="1">
        <f t="array" aca="1" ref="G1376" ca="1">OFFSET(G1376,-1,,,)+1</f>
        <v>1371</v>
      </c>
      <c r="H1376" s="189">
        <f t="shared" si="953"/>
        <v>0</v>
      </c>
      <c r="I1376" s="189">
        <f t="shared" si="966"/>
        <v>0</v>
      </c>
      <c r="J1376" s="179">
        <f t="shared" si="967"/>
        <v>0</v>
      </c>
      <c r="K1376" s="173" t="s">
        <v>731</v>
      </c>
      <c r="L1376" s="174" t="str" cm="1">
        <f t="array" aca="1" ref="L1376" ca="1">IF($K1376="",OFFSET(L1376,-1,,,),K1376)</f>
        <v>02.18.02.01</v>
      </c>
      <c r="M1376" s="175" t="str" cm="1">
        <f t="array" aca="1" ref="M1376" ca="1">IF(OR($K1376=0,$K1376=""),OFFSET(M1376,-1,,,),O1376)</f>
        <v>TAXA MOBILIZAÇÃO DE EQUIPAMENTO PC - IDA/VOLTA</v>
      </c>
      <c r="N1376" s="67" t="s">
        <v>190</v>
      </c>
      <c r="O1376" s="68" t="s">
        <v>4467</v>
      </c>
      <c r="P1376" s="68"/>
      <c r="Q1376" s="68" t="s">
        <v>3257</v>
      </c>
      <c r="R1376" s="69">
        <v>3</v>
      </c>
      <c r="S1376" s="70">
        <v>3500</v>
      </c>
      <c r="T1376" s="70">
        <v>10500</v>
      </c>
      <c r="U1376" s="67"/>
      <c r="V1376" s="71"/>
      <c r="W1376" s="171"/>
      <c r="X1376" s="172"/>
      <c r="Y1376" s="176">
        <f t="shared" si="1016"/>
        <v>0</v>
      </c>
      <c r="AA1376" s="192"/>
      <c r="AB1376" s="193"/>
    </row>
    <row r="1377" spans="2:28" hidden="1">
      <c r="B1377" s="189">
        <f t="shared" si="961"/>
        <v>0</v>
      </c>
      <c r="C1377" s="189">
        <f t="shared" ca="1" si="962"/>
        <v>0</v>
      </c>
      <c r="D1377" s="189">
        <f t="shared" si="963"/>
        <v>0</v>
      </c>
      <c r="E1377" s="189">
        <f t="shared" ca="1" si="964"/>
        <v>0</v>
      </c>
      <c r="F1377" s="189">
        <f t="shared" si="965"/>
        <v>0</v>
      </c>
      <c r="G1377" s="189" cm="1">
        <f t="array" aca="1" ref="G1377" ca="1">OFFSET(G1377,-1,,,)+1</f>
        <v>1372</v>
      </c>
      <c r="H1377" s="189">
        <f t="shared" si="953"/>
        <v>0</v>
      </c>
      <c r="I1377" s="189">
        <f t="shared" si="966"/>
        <v>0</v>
      </c>
      <c r="J1377" s="179">
        <f t="shared" si="967"/>
        <v>0</v>
      </c>
      <c r="K1377" s="173"/>
      <c r="L1377" s="174" t="str" cm="1">
        <f t="array" aca="1" ref="L1377" ca="1">IF($K1377="",OFFSET(L1377,-1,,,),K1377)</f>
        <v>02.18.02.01</v>
      </c>
      <c r="M1377" s="175" t="str" cm="1">
        <f t="array" aca="1" ref="M1377" ca="1">IF(OR($K1377=0,$K1377=""),OFFSET(M1377,-1,,,),O1377)</f>
        <v>TAXA MOBILIZAÇÃO DE EQUIPAMENTO PC - IDA/VOLTA</v>
      </c>
      <c r="N1377" s="67" t="s">
        <v>2814</v>
      </c>
      <c r="O1377" s="68" t="s">
        <v>3042</v>
      </c>
      <c r="P1377" s="68"/>
      <c r="Q1377" s="68" t="s">
        <v>3257</v>
      </c>
      <c r="R1377" s="69">
        <v>6</v>
      </c>
      <c r="S1377" s="70">
        <v>1750</v>
      </c>
      <c r="T1377" s="70">
        <v>10500</v>
      </c>
      <c r="U1377" s="67" t="s">
        <v>728</v>
      </c>
      <c r="V1377" s="71" t="s">
        <v>3065</v>
      </c>
      <c r="W1377" s="171"/>
      <c r="X1377" s="172"/>
      <c r="Y1377" s="176">
        <f t="shared" si="1016"/>
        <v>0</v>
      </c>
      <c r="AA1377" s="192"/>
      <c r="AB1377" s="193"/>
    </row>
    <row r="1378" spans="2:28">
      <c r="B1378" s="189">
        <f t="shared" si="961"/>
        <v>0</v>
      </c>
      <c r="C1378" s="189">
        <f t="shared" ca="1" si="962"/>
        <v>0</v>
      </c>
      <c r="D1378" s="189">
        <f t="shared" si="963"/>
        <v>0</v>
      </c>
      <c r="E1378" s="189">
        <f t="shared" ca="1" si="964"/>
        <v>0</v>
      </c>
      <c r="F1378" s="189">
        <f t="shared" si="965"/>
        <v>0</v>
      </c>
      <c r="G1378" s="189" cm="1">
        <f t="array" aca="1" ref="G1378" ca="1">OFFSET(G1378,-1,,,)+1</f>
        <v>1373</v>
      </c>
      <c r="H1378" s="189">
        <f t="shared" si="953"/>
        <v>0</v>
      </c>
      <c r="I1378" s="189">
        <f t="shared" si="966"/>
        <v>0</v>
      </c>
      <c r="J1378" s="179">
        <f t="shared" si="967"/>
        <v>0</v>
      </c>
      <c r="K1378" s="173" t="s">
        <v>732</v>
      </c>
      <c r="L1378" s="174" t="str" cm="1">
        <f t="array" aca="1" ref="L1378" ca="1">IF($K1378="",OFFSET(L1378,-1,,,),K1378)</f>
        <v>02.18.02.02</v>
      </c>
      <c r="M1378" s="175" t="str" cm="1">
        <f t="array" aca="1" ref="M1378" ca="1">IF(OR($K1378=0,$K1378=""),OFFSET(M1378,-1,,,),O1378)</f>
        <v>LOCAÇÃO DE ESCAVADEIRA HIDRÁULICA (PC) - 8 TONELADAS</v>
      </c>
      <c r="N1378" s="67" t="s">
        <v>498</v>
      </c>
      <c r="O1378" s="68" t="s">
        <v>4218</v>
      </c>
      <c r="P1378" s="68"/>
      <c r="Q1378" s="68" t="s">
        <v>3259</v>
      </c>
      <c r="R1378" s="73">
        <v>2</v>
      </c>
      <c r="S1378" s="70">
        <v>33000</v>
      </c>
      <c r="T1378" s="70">
        <v>66000</v>
      </c>
      <c r="U1378" s="67"/>
      <c r="V1378" s="71"/>
      <c r="W1378" s="171"/>
      <c r="X1378" s="172"/>
      <c r="Y1378" s="176">
        <f t="shared" si="1016"/>
        <v>0</v>
      </c>
      <c r="AA1378" s="192"/>
      <c r="AB1378" s="193"/>
    </row>
    <row r="1379" spans="2:28" hidden="1">
      <c r="B1379" s="189">
        <f t="shared" si="961"/>
        <v>0</v>
      </c>
      <c r="C1379" s="189">
        <f t="shared" ca="1" si="962"/>
        <v>0</v>
      </c>
      <c r="D1379" s="189">
        <f t="shared" si="963"/>
        <v>0</v>
      </c>
      <c r="E1379" s="189">
        <f t="shared" ca="1" si="964"/>
        <v>0</v>
      </c>
      <c r="F1379" s="189">
        <f t="shared" si="965"/>
        <v>0</v>
      </c>
      <c r="G1379" s="189" cm="1">
        <f t="array" aca="1" ref="G1379" ca="1">OFFSET(G1379,-1,,,)+1</f>
        <v>1374</v>
      </c>
      <c r="H1379" s="189">
        <f t="shared" si="953"/>
        <v>0</v>
      </c>
      <c r="I1379" s="189">
        <f t="shared" si="966"/>
        <v>0</v>
      </c>
      <c r="J1379" s="179">
        <f t="shared" si="967"/>
        <v>0</v>
      </c>
      <c r="K1379" s="173"/>
      <c r="L1379" s="174" t="str" cm="1">
        <f t="array" aca="1" ref="L1379" ca="1">IF($K1379="",OFFSET(L1379,-1,,,),K1379)</f>
        <v>02.18.02.02</v>
      </c>
      <c r="M1379" s="175" t="str" cm="1">
        <f t="array" aca="1" ref="M1379" ca="1">IF(OR($K1379=0,$K1379=""),OFFSET(M1379,-1,,,),O1379)</f>
        <v>LOCAÇÃO DE ESCAVADEIRA HIDRÁULICA (PC) - 8 TONELADAS</v>
      </c>
      <c r="N1379" s="67" t="s">
        <v>499</v>
      </c>
      <c r="O1379" s="68" t="s">
        <v>500</v>
      </c>
      <c r="P1379" s="68"/>
      <c r="Q1379" s="68" t="s">
        <v>3252</v>
      </c>
      <c r="R1379" s="69">
        <v>44</v>
      </c>
      <c r="S1379" s="70">
        <v>1500</v>
      </c>
      <c r="T1379" s="70">
        <v>66000</v>
      </c>
      <c r="U1379" s="67" t="s">
        <v>728</v>
      </c>
      <c r="V1379" s="71" t="s">
        <v>3065</v>
      </c>
      <c r="W1379" s="171"/>
      <c r="X1379" s="172"/>
      <c r="Y1379" s="176">
        <f t="shared" si="1016"/>
        <v>0</v>
      </c>
      <c r="AA1379" s="192"/>
      <c r="AB1379" s="193"/>
    </row>
    <row r="1380" spans="2:28" hidden="1">
      <c r="B1380" s="189">
        <f t="shared" si="961"/>
        <v>0</v>
      </c>
      <c r="C1380" s="189">
        <f t="shared" ca="1" si="962"/>
        <v>0</v>
      </c>
      <c r="D1380" s="189">
        <f t="shared" si="963"/>
        <v>0</v>
      </c>
      <c r="E1380" s="189">
        <f t="shared" ca="1" si="964"/>
        <v>0</v>
      </c>
      <c r="F1380" s="189">
        <f t="shared" si="965"/>
        <v>0</v>
      </c>
      <c r="G1380" s="189" cm="1">
        <f t="array" aca="1" ref="G1380" ca="1">OFFSET(G1380,-1,,,)+1</f>
        <v>1375</v>
      </c>
      <c r="H1380" s="189">
        <f t="shared" si="953"/>
        <v>0</v>
      </c>
      <c r="I1380" s="189">
        <f t="shared" si="966"/>
        <v>0</v>
      </c>
      <c r="J1380" s="179">
        <f t="shared" si="967"/>
        <v>0</v>
      </c>
      <c r="K1380" s="173" t="s">
        <v>2576</v>
      </c>
      <c r="L1380" s="174" t="str" cm="1">
        <f t="array" aca="1" ref="L1380" ca="1">IF($K1380="",OFFSET(L1380,-1,,,),K1380)</f>
        <v>02.19</v>
      </c>
      <c r="M1380" s="175" t="str" cm="1">
        <f t="array" aca="1" ref="M1380" ca="1">IF(OR($K1380=0,$K1380=""),OFFSET(M1380,-1,,,),O1380)</f>
        <v>RAMPAS</v>
      </c>
      <c r="N1380" s="67" t="s">
        <v>143</v>
      </c>
      <c r="O1380" s="68" t="s">
        <v>4468</v>
      </c>
      <c r="P1380" s="68"/>
      <c r="Q1380" s="68"/>
      <c r="R1380" s="69"/>
      <c r="S1380" s="70"/>
      <c r="T1380" s="70">
        <v>0</v>
      </c>
      <c r="U1380" s="67"/>
      <c r="V1380" s="71"/>
      <c r="W1380" s="171"/>
      <c r="X1380" s="172"/>
      <c r="Y1380" s="176">
        <f t="shared" si="1016"/>
        <v>0</v>
      </c>
      <c r="AA1380" s="192"/>
      <c r="AB1380" s="193"/>
    </row>
    <row r="1381" spans="2:28" hidden="1">
      <c r="B1381" s="189">
        <f t="shared" ref="B1381:B1383" si="1025">IF(J1381=0,0,U1381)</f>
        <v>0</v>
      </c>
      <c r="C1381" s="189">
        <f t="shared" ref="C1381:C1383" ca="1" si="1026">IF(OR(J1381=0,I1381=0),0,IF(_xlfn.IFNA(MATCH(B1381,OFFSET($B$5,,,$G1381,),),0)&gt;0,0,MAX(OFFSET($C$5,,,$G1381,))+1))</f>
        <v>0</v>
      </c>
      <c r="D1381" s="189">
        <f t="shared" ref="D1381:D1383" si="1027">IF(J1381=0,0,N1381&amp;"-"&amp;U1381)</f>
        <v>0</v>
      </c>
      <c r="E1381" s="189">
        <f t="shared" ref="E1381:E1383" ca="1" si="1028">IF(OR(J1381=0,I1381=0),0,IF(_xlfn.IFNA(MATCH(D1381,OFFSET($D$5,,,$G1381,),),0)&gt;0,0,_xlfn.MAXIFS(OFFSET($E$5,,,$G1381,),OFFSET($J$5,,,$G1381,),J1381)+1))</f>
        <v>0</v>
      </c>
      <c r="F1381" s="189">
        <f t="shared" ref="F1381:F1383" si="1029">IF(J1381=0,0,E1381&amp;"-"&amp;N1381)</f>
        <v>0</v>
      </c>
      <c r="G1381" s="189" cm="1">
        <f t="array" aca="1" ref="G1381" ca="1">OFFSET(G1381,-1,,,)+1</f>
        <v>1376</v>
      </c>
      <c r="H1381" s="189">
        <f t="shared" si="953"/>
        <v>0</v>
      </c>
      <c r="I1381" s="189">
        <f t="shared" ref="I1381:I1383" si="1030">H1381*R1381</f>
        <v>0</v>
      </c>
      <c r="J1381" s="179">
        <f t="shared" ref="J1381:J1383" si="1031">IF(AND(I1381&lt;&gt;0,OR(K1381=0,K1381="")),N1381&amp;" - Mapa",0)</f>
        <v>0</v>
      </c>
      <c r="K1381" s="173" t="s">
        <v>733</v>
      </c>
      <c r="L1381" s="174" t="str" cm="1">
        <f t="array" aca="1" ref="L1381" ca="1">IF($K1381="",OFFSET(L1381,-1,,,),K1381)</f>
        <v>03</v>
      </c>
      <c r="M1381" s="175" t="str" cm="1">
        <f t="array" aca="1" ref="M1381" ca="1">IF(OR($K1381=0,$K1381=""),OFFSET(M1381,-1,,,),O1381)</f>
        <v>FUNDAÇÕES</v>
      </c>
      <c r="N1381" s="67" t="s">
        <v>143</v>
      </c>
      <c r="O1381" s="68" t="s">
        <v>734</v>
      </c>
      <c r="P1381" s="68"/>
      <c r="Q1381" s="68"/>
      <c r="R1381" s="69"/>
      <c r="S1381" s="70"/>
      <c r="T1381" s="70">
        <v>0</v>
      </c>
      <c r="U1381" s="67"/>
      <c r="V1381" s="71"/>
      <c r="W1381" s="171"/>
      <c r="X1381" s="172"/>
      <c r="Y1381" s="176">
        <f t="shared" ref="Y1381:Y1383" si="1032">X1381+W1381</f>
        <v>0</v>
      </c>
      <c r="AA1381" s="192"/>
      <c r="AB1381" s="193"/>
    </row>
    <row r="1382" spans="2:28" hidden="1">
      <c r="B1382" s="189">
        <f t="shared" si="1025"/>
        <v>0</v>
      </c>
      <c r="C1382" s="189">
        <f t="shared" ca="1" si="1026"/>
        <v>0</v>
      </c>
      <c r="D1382" s="189">
        <f t="shared" si="1027"/>
        <v>0</v>
      </c>
      <c r="E1382" s="189">
        <f t="shared" ca="1" si="1028"/>
        <v>0</v>
      </c>
      <c r="F1382" s="189">
        <f t="shared" si="1029"/>
        <v>0</v>
      </c>
      <c r="G1382" s="189" cm="1">
        <f t="array" aca="1" ref="G1382" ca="1">OFFSET(G1382,-1,,,)+1</f>
        <v>1377</v>
      </c>
      <c r="H1382" s="189">
        <f t="shared" si="953"/>
        <v>0</v>
      </c>
      <c r="I1382" s="189">
        <f t="shared" si="1030"/>
        <v>0</v>
      </c>
      <c r="J1382" s="179">
        <f t="shared" si="1031"/>
        <v>0</v>
      </c>
      <c r="K1382" s="173" t="s">
        <v>735</v>
      </c>
      <c r="L1382" s="174" t="str" cm="1">
        <f t="array" aca="1" ref="L1382" ca="1">IF($K1382="",OFFSET(L1382,-1,,,),K1382)</f>
        <v>03.01</v>
      </c>
      <c r="M1382" s="175" t="str" cm="1">
        <f t="array" aca="1" ref="M1382" ca="1">IF(OR($K1382=0,$K1382=""),OFFSET(M1382,-1,,,),O1382)</f>
        <v>FUNDAÇÃO PROFUNDA</v>
      </c>
      <c r="N1382" s="67" t="s">
        <v>143</v>
      </c>
      <c r="O1382" s="68" t="s">
        <v>736</v>
      </c>
      <c r="P1382" s="68"/>
      <c r="Q1382" s="68"/>
      <c r="R1382" s="69"/>
      <c r="S1382" s="70"/>
      <c r="T1382" s="70">
        <v>0</v>
      </c>
      <c r="U1382" s="67"/>
      <c r="V1382" s="71"/>
      <c r="W1382" s="171"/>
      <c r="X1382" s="172"/>
      <c r="Y1382" s="176">
        <f t="shared" si="1032"/>
        <v>0</v>
      </c>
      <c r="AA1382" s="192"/>
      <c r="AB1382" s="193"/>
    </row>
    <row r="1383" spans="2:28">
      <c r="B1383" s="189">
        <f t="shared" si="1025"/>
        <v>0</v>
      </c>
      <c r="C1383" s="189">
        <f t="shared" ca="1" si="1026"/>
        <v>0</v>
      </c>
      <c r="D1383" s="189">
        <f t="shared" si="1027"/>
        <v>0</v>
      </c>
      <c r="E1383" s="189">
        <f t="shared" ca="1" si="1028"/>
        <v>0</v>
      </c>
      <c r="F1383" s="189">
        <f t="shared" si="1029"/>
        <v>0</v>
      </c>
      <c r="G1383" s="189" cm="1">
        <f t="array" aca="1" ref="G1383" ca="1">OFFSET(G1383,-1,,,)+1</f>
        <v>1378</v>
      </c>
      <c r="H1383" s="189">
        <f t="shared" si="953"/>
        <v>0</v>
      </c>
      <c r="I1383" s="189">
        <f t="shared" si="1030"/>
        <v>0</v>
      </c>
      <c r="J1383" s="179">
        <f t="shared" si="1031"/>
        <v>0</v>
      </c>
      <c r="K1383" s="173" t="s">
        <v>737</v>
      </c>
      <c r="L1383" s="174" t="str" cm="1">
        <f t="array" aca="1" ref="L1383" ca="1">IF($K1383="",OFFSET(L1383,-1,,,),K1383)</f>
        <v>03.01.01</v>
      </c>
      <c r="M1383" s="175" t="str" cm="1">
        <f t="array" aca="1" ref="M1383" ca="1">IF(OR($K1383=0,$K1383=""),OFFSET(M1383,-1,,,),O1383)</f>
        <v>CUSTO INCORRIDO: FUNDAÇÃO PROFUNDA DA TORRE</v>
      </c>
      <c r="N1383" s="67" t="s">
        <v>3941</v>
      </c>
      <c r="O1383" s="68" t="s">
        <v>4469</v>
      </c>
      <c r="P1383" s="68"/>
      <c r="Q1383" s="68" t="s">
        <v>3261</v>
      </c>
      <c r="R1383" s="69">
        <v>1</v>
      </c>
      <c r="S1383" s="70">
        <v>2381011.29</v>
      </c>
      <c r="T1383" s="70">
        <v>2381011.29</v>
      </c>
      <c r="U1383" s="67"/>
      <c r="V1383" s="71"/>
      <c r="W1383" s="171"/>
      <c r="X1383" s="172"/>
      <c r="Y1383" s="176">
        <f t="shared" si="1032"/>
        <v>0</v>
      </c>
      <c r="AA1383" s="192"/>
      <c r="AB1383" s="193"/>
    </row>
    <row r="1384" spans="2:28" hidden="1">
      <c r="B1384" s="189">
        <f t="shared" si="961"/>
        <v>0</v>
      </c>
      <c r="C1384" s="189">
        <f t="shared" ca="1" si="962"/>
        <v>0</v>
      </c>
      <c r="D1384" s="189">
        <f t="shared" si="963"/>
        <v>0</v>
      </c>
      <c r="E1384" s="189">
        <f t="shared" ca="1" si="964"/>
        <v>0</v>
      </c>
      <c r="F1384" s="189">
        <f t="shared" si="965"/>
        <v>0</v>
      </c>
      <c r="G1384" s="189" cm="1">
        <f t="array" aca="1" ref="G1384" ca="1">OFFSET(G1384,-1,,,)+1</f>
        <v>1379</v>
      </c>
      <c r="H1384" s="189">
        <f t="shared" si="953"/>
        <v>0</v>
      </c>
      <c r="I1384" s="189">
        <f t="shared" si="966"/>
        <v>0</v>
      </c>
      <c r="J1384" s="179">
        <f t="shared" si="967"/>
        <v>0</v>
      </c>
      <c r="K1384" s="173"/>
      <c r="L1384" s="174" t="str" cm="1">
        <f t="array" aca="1" ref="L1384" ca="1">IF($K1384="",OFFSET(L1384,-1,,,),K1384)</f>
        <v>03.01.01</v>
      </c>
      <c r="M1384" s="175" t="str" cm="1">
        <f t="array" aca="1" ref="M1384" ca="1">IF(OR($K1384=0,$K1384=""),OFFSET(M1384,-1,,,),O1384)</f>
        <v>CUSTO INCORRIDO: FUNDAÇÃO PROFUNDA DA TORRE</v>
      </c>
      <c r="N1384" s="67" t="s">
        <v>738</v>
      </c>
      <c r="O1384" s="68" t="s">
        <v>739</v>
      </c>
      <c r="P1384" s="68"/>
      <c r="Q1384" s="68" t="s">
        <v>3261</v>
      </c>
      <c r="R1384" s="69">
        <v>1</v>
      </c>
      <c r="S1384" s="70">
        <v>2381011.29</v>
      </c>
      <c r="T1384" s="70">
        <v>2381011.29</v>
      </c>
      <c r="U1384" s="67" t="s">
        <v>738</v>
      </c>
      <c r="V1384" s="71" t="s">
        <v>739</v>
      </c>
      <c r="W1384" s="171"/>
      <c r="X1384" s="172"/>
      <c r="Y1384" s="176">
        <f t="shared" si="1016"/>
        <v>0</v>
      </c>
      <c r="AA1384" s="192"/>
      <c r="AB1384" s="193"/>
    </row>
    <row r="1385" spans="2:28" hidden="1">
      <c r="B1385" s="189">
        <f t="shared" si="961"/>
        <v>0</v>
      </c>
      <c r="C1385" s="189">
        <f t="shared" ca="1" si="962"/>
        <v>0</v>
      </c>
      <c r="D1385" s="189">
        <f t="shared" si="963"/>
        <v>0</v>
      </c>
      <c r="E1385" s="189">
        <f t="shared" ca="1" si="964"/>
        <v>0</v>
      </c>
      <c r="F1385" s="189">
        <f t="shared" si="965"/>
        <v>0</v>
      </c>
      <c r="G1385" s="189" cm="1">
        <f t="array" aca="1" ref="G1385" ca="1">OFFSET(G1385,-1,,,)+1</f>
        <v>1380</v>
      </c>
      <c r="H1385" s="189">
        <f t="shared" si="953"/>
        <v>0</v>
      </c>
      <c r="I1385" s="189">
        <f t="shared" si="966"/>
        <v>0</v>
      </c>
      <c r="J1385" s="179">
        <f t="shared" si="967"/>
        <v>0</v>
      </c>
      <c r="K1385" s="173" t="s">
        <v>741</v>
      </c>
      <c r="L1385" s="174" t="str" cm="1">
        <f t="array" aca="1" ref="L1385" ca="1">IF($K1385="",OFFSET(L1385,-1,,,),K1385)</f>
        <v>03.02</v>
      </c>
      <c r="M1385" s="175" t="str" cm="1">
        <f t="array" aca="1" ref="M1385" ca="1">IF(OR($K1385=0,$K1385=""),OFFSET(M1385,-1,,,),O1385)</f>
        <v>FUNDAÇÃO SUPERFICIAL</v>
      </c>
      <c r="N1385" s="67" t="s">
        <v>143</v>
      </c>
      <c r="O1385" s="68" t="s">
        <v>742</v>
      </c>
      <c r="P1385" s="68"/>
      <c r="Q1385" s="68"/>
      <c r="R1385" s="69"/>
      <c r="S1385" s="70"/>
      <c r="T1385" s="70">
        <v>0</v>
      </c>
      <c r="U1385" s="67"/>
      <c r="V1385" s="71"/>
      <c r="W1385" s="171"/>
      <c r="X1385" s="172"/>
      <c r="Y1385" s="176">
        <f t="shared" si="1016"/>
        <v>0</v>
      </c>
      <c r="AA1385" s="192"/>
      <c r="AB1385" s="193"/>
    </row>
    <row r="1386" spans="2:28">
      <c r="B1386" s="189">
        <f t="shared" si="961"/>
        <v>0</v>
      </c>
      <c r="C1386" s="189">
        <f t="shared" ca="1" si="962"/>
        <v>0</v>
      </c>
      <c r="D1386" s="189">
        <f t="shared" si="963"/>
        <v>0</v>
      </c>
      <c r="E1386" s="189">
        <f t="shared" ca="1" si="964"/>
        <v>0</v>
      </c>
      <c r="F1386" s="189">
        <f t="shared" si="965"/>
        <v>0</v>
      </c>
      <c r="G1386" s="189" cm="1">
        <f t="array" aca="1" ref="G1386" ca="1">OFFSET(G1386,-1,,,)+1</f>
        <v>1381</v>
      </c>
      <c r="H1386" s="189">
        <f t="shared" si="953"/>
        <v>0</v>
      </c>
      <c r="I1386" s="189">
        <f t="shared" si="966"/>
        <v>0</v>
      </c>
      <c r="J1386" s="179">
        <f t="shared" si="967"/>
        <v>0</v>
      </c>
      <c r="K1386" s="173" t="s">
        <v>743</v>
      </c>
      <c r="L1386" s="174" t="str" cm="1">
        <f t="array" aca="1" ref="L1386" ca="1">IF($K1386="",OFFSET(L1386,-1,,,),K1386)</f>
        <v>03.02.01</v>
      </c>
      <c r="M1386" s="175" t="str" cm="1">
        <f t="array" aca="1" ref="M1386" ca="1">IF(OR($K1386=0,$K1386=""),OFFSET(M1386,-1,,,),O1386)</f>
        <v>CUSTO INCORRIDO: FUNDAÇÃO SUPERFICIAL DA TORRE</v>
      </c>
      <c r="N1386" s="67" t="s">
        <v>3942</v>
      </c>
      <c r="O1386" s="68" t="s">
        <v>4470</v>
      </c>
      <c r="P1386" s="68"/>
      <c r="Q1386" s="68" t="s">
        <v>3261</v>
      </c>
      <c r="R1386" s="69">
        <v>1</v>
      </c>
      <c r="S1386" s="70">
        <v>1174499.73</v>
      </c>
      <c r="T1386" s="70">
        <v>1174499.73</v>
      </c>
      <c r="U1386" s="67"/>
      <c r="V1386" s="71"/>
      <c r="W1386" s="171"/>
      <c r="X1386" s="172"/>
      <c r="Y1386" s="176">
        <f t="shared" si="1016"/>
        <v>0</v>
      </c>
      <c r="AA1386" s="192"/>
      <c r="AB1386" s="193"/>
    </row>
    <row r="1387" spans="2:28" hidden="1">
      <c r="B1387" s="189">
        <f t="shared" si="961"/>
        <v>0</v>
      </c>
      <c r="C1387" s="189">
        <f t="shared" ca="1" si="962"/>
        <v>0</v>
      </c>
      <c r="D1387" s="189">
        <f t="shared" si="963"/>
        <v>0</v>
      </c>
      <c r="E1387" s="189">
        <f t="shared" ca="1" si="964"/>
        <v>0</v>
      </c>
      <c r="F1387" s="189">
        <f t="shared" si="965"/>
        <v>0</v>
      </c>
      <c r="G1387" s="189" cm="1">
        <f t="array" aca="1" ref="G1387" ca="1">OFFSET(G1387,-1,,,)+1</f>
        <v>1382</v>
      </c>
      <c r="H1387" s="189">
        <f t="shared" si="953"/>
        <v>0</v>
      </c>
      <c r="I1387" s="189">
        <f t="shared" si="966"/>
        <v>0</v>
      </c>
      <c r="J1387" s="179">
        <f t="shared" si="967"/>
        <v>0</v>
      </c>
      <c r="K1387" s="173"/>
      <c r="L1387" s="174" t="str" cm="1">
        <f t="array" aca="1" ref="L1387" ca="1">IF($K1387="",OFFSET(L1387,-1,,,),K1387)</f>
        <v>03.02.01</v>
      </c>
      <c r="M1387" s="175" t="str" cm="1">
        <f t="array" aca="1" ref="M1387" ca="1">IF(OR($K1387=0,$K1387=""),OFFSET(M1387,-1,,,),O1387)</f>
        <v>CUSTO INCORRIDO: FUNDAÇÃO SUPERFICIAL DA TORRE</v>
      </c>
      <c r="N1387" s="67" t="s">
        <v>744</v>
      </c>
      <c r="O1387" s="68" t="s">
        <v>745</v>
      </c>
      <c r="P1387" s="68"/>
      <c r="Q1387" s="68" t="s">
        <v>3261</v>
      </c>
      <c r="R1387" s="69">
        <v>1</v>
      </c>
      <c r="S1387" s="70">
        <v>1174499.73</v>
      </c>
      <c r="T1387" s="70">
        <v>1174499.73</v>
      </c>
      <c r="U1387" s="67" t="s">
        <v>744</v>
      </c>
      <c r="V1387" s="71" t="s">
        <v>745</v>
      </c>
      <c r="W1387" s="171"/>
      <c r="X1387" s="172"/>
      <c r="Y1387" s="176">
        <f t="shared" si="1016"/>
        <v>0</v>
      </c>
      <c r="AA1387" s="192"/>
      <c r="AB1387" s="193"/>
    </row>
    <row r="1388" spans="2:28" hidden="1">
      <c r="B1388" s="189">
        <f t="shared" si="961"/>
        <v>0</v>
      </c>
      <c r="C1388" s="189">
        <f t="shared" ca="1" si="962"/>
        <v>0</v>
      </c>
      <c r="D1388" s="189">
        <f t="shared" si="963"/>
        <v>0</v>
      </c>
      <c r="E1388" s="189">
        <f t="shared" ca="1" si="964"/>
        <v>0</v>
      </c>
      <c r="F1388" s="189">
        <f t="shared" si="965"/>
        <v>0</v>
      </c>
      <c r="G1388" s="189" cm="1">
        <f t="array" aca="1" ref="G1388" ca="1">OFFSET(G1388,-1,,,)+1</f>
        <v>1383</v>
      </c>
      <c r="H1388" s="189">
        <f t="shared" si="953"/>
        <v>0</v>
      </c>
      <c r="I1388" s="189">
        <f t="shared" si="966"/>
        <v>0</v>
      </c>
      <c r="J1388" s="179">
        <f t="shared" si="967"/>
        <v>0</v>
      </c>
      <c r="K1388" s="173" t="s">
        <v>762</v>
      </c>
      <c r="L1388" s="174" t="str" cm="1">
        <f t="array" aca="1" ref="L1388" ca="1">IF($K1388="",OFFSET(L1388,-1,,,),K1388)</f>
        <v>04</v>
      </c>
      <c r="M1388" s="175" t="str" cm="1">
        <f t="array" aca="1" ref="M1388" ca="1">IF(OR($K1388=0,$K1388=""),OFFSET(M1388,-1,,,),O1388)</f>
        <v>ESTRUTURA</v>
      </c>
      <c r="N1388" s="67" t="s">
        <v>143</v>
      </c>
      <c r="O1388" s="68" t="s">
        <v>308</v>
      </c>
      <c r="P1388" s="68"/>
      <c r="Q1388" s="68"/>
      <c r="R1388" s="69"/>
      <c r="S1388" s="70"/>
      <c r="T1388" s="70">
        <v>0</v>
      </c>
      <c r="U1388" s="67"/>
      <c r="V1388" s="71"/>
      <c r="W1388" s="171"/>
      <c r="X1388" s="172"/>
      <c r="Y1388" s="176">
        <f t="shared" si="1016"/>
        <v>0</v>
      </c>
      <c r="AA1388" s="192"/>
      <c r="AB1388" s="193"/>
    </row>
    <row r="1389" spans="2:28" hidden="1">
      <c r="B1389" s="189">
        <f t="shared" si="961"/>
        <v>0</v>
      </c>
      <c r="C1389" s="189">
        <f t="shared" ca="1" si="962"/>
        <v>0</v>
      </c>
      <c r="D1389" s="189">
        <f t="shared" si="963"/>
        <v>0</v>
      </c>
      <c r="E1389" s="189">
        <f t="shared" ca="1" si="964"/>
        <v>0</v>
      </c>
      <c r="F1389" s="189">
        <f t="shared" si="965"/>
        <v>0</v>
      </c>
      <c r="G1389" s="189" cm="1">
        <f t="array" aca="1" ref="G1389" ca="1">OFFSET(G1389,-1,,,)+1</f>
        <v>1384</v>
      </c>
      <c r="H1389" s="189">
        <f t="shared" si="953"/>
        <v>0</v>
      </c>
      <c r="I1389" s="189">
        <f t="shared" si="966"/>
        <v>0</v>
      </c>
      <c r="J1389" s="179">
        <f t="shared" si="967"/>
        <v>0</v>
      </c>
      <c r="K1389" s="173" t="s">
        <v>763</v>
      </c>
      <c r="L1389" s="174" t="str" cm="1">
        <f t="array" aca="1" ref="L1389" ca="1">IF($K1389="",OFFSET(L1389,-1,,,),K1389)</f>
        <v>04.01</v>
      </c>
      <c r="M1389" s="175" t="str" cm="1">
        <f t="array" aca="1" ref="M1389" ca="1">IF(OR($K1389=0,$K1389=""),OFFSET(M1389,-1,,,),O1389)</f>
        <v>ESTRUTURA/VIGA/LAJES</v>
      </c>
      <c r="N1389" s="67" t="s">
        <v>143</v>
      </c>
      <c r="O1389" s="68" t="s">
        <v>4471</v>
      </c>
      <c r="P1389" s="68"/>
      <c r="Q1389" s="68"/>
      <c r="R1389" s="73"/>
      <c r="S1389" s="70"/>
      <c r="T1389" s="70">
        <v>0</v>
      </c>
      <c r="U1389" s="67"/>
      <c r="V1389" s="71"/>
      <c r="W1389" s="171"/>
      <c r="X1389" s="172"/>
      <c r="Y1389" s="176">
        <f t="shared" si="1016"/>
        <v>0</v>
      </c>
      <c r="AA1389" s="192"/>
      <c r="AB1389" s="193"/>
    </row>
    <row r="1390" spans="2:28">
      <c r="B1390" s="189">
        <f t="shared" si="961"/>
        <v>0</v>
      </c>
      <c r="C1390" s="189">
        <f t="shared" ca="1" si="962"/>
        <v>0</v>
      </c>
      <c r="D1390" s="189">
        <f t="shared" si="963"/>
        <v>0</v>
      </c>
      <c r="E1390" s="189">
        <f t="shared" ca="1" si="964"/>
        <v>0</v>
      </c>
      <c r="F1390" s="189">
        <f t="shared" si="965"/>
        <v>0</v>
      </c>
      <c r="G1390" s="189" cm="1">
        <f t="array" aca="1" ref="G1390" ca="1">OFFSET(G1390,-1,,,)+1</f>
        <v>1385</v>
      </c>
      <c r="H1390" s="189">
        <f t="shared" si="953"/>
        <v>0</v>
      </c>
      <c r="I1390" s="189">
        <f t="shared" si="966"/>
        <v>0</v>
      </c>
      <c r="J1390" s="179">
        <f t="shared" si="967"/>
        <v>0</v>
      </c>
      <c r="K1390" s="173" t="s">
        <v>764</v>
      </c>
      <c r="L1390" s="174" t="str" cm="1">
        <f t="array" aca="1" ref="L1390" ca="1">IF($K1390="",OFFSET(L1390,-1,,,),K1390)</f>
        <v>04.01.01</v>
      </c>
      <c r="M1390" s="175" t="str" cm="1">
        <f t="array" aca="1" ref="M1390" ca="1">IF(OR($K1390=0,$K1390=""),OFFSET(M1390,-1,,,),O1390)</f>
        <v>FORMA PRONTA DE MADEIRA COM CHAPA DE COMPENSADO - PILARES</v>
      </c>
      <c r="N1390" s="67" t="s">
        <v>765</v>
      </c>
      <c r="O1390" s="68" t="s">
        <v>4472</v>
      </c>
      <c r="P1390" s="68"/>
      <c r="Q1390" s="68" t="s">
        <v>3258</v>
      </c>
      <c r="R1390" s="69">
        <v>29.54</v>
      </c>
      <c r="S1390" s="70">
        <v>35.760399999999997</v>
      </c>
      <c r="T1390" s="70">
        <v>1056.362216</v>
      </c>
      <c r="U1390" s="67"/>
      <c r="V1390" s="71"/>
      <c r="W1390" s="171"/>
      <c r="X1390" s="172"/>
      <c r="Y1390" s="176">
        <f t="shared" si="1016"/>
        <v>0</v>
      </c>
      <c r="AA1390" s="192"/>
      <c r="AB1390" s="193"/>
    </row>
    <row r="1391" spans="2:28" hidden="1">
      <c r="B1391" s="189">
        <f t="shared" si="961"/>
        <v>0</v>
      </c>
      <c r="C1391" s="189">
        <f t="shared" ca="1" si="962"/>
        <v>0</v>
      </c>
      <c r="D1391" s="189">
        <f t="shared" si="963"/>
        <v>0</v>
      </c>
      <c r="E1391" s="189">
        <f t="shared" ca="1" si="964"/>
        <v>0</v>
      </c>
      <c r="F1391" s="189">
        <f t="shared" si="965"/>
        <v>0</v>
      </c>
      <c r="G1391" s="189" cm="1">
        <f t="array" aca="1" ref="G1391" ca="1">OFFSET(G1391,-1,,,)+1</f>
        <v>1386</v>
      </c>
      <c r="H1391" s="189">
        <f t="shared" si="953"/>
        <v>0</v>
      </c>
      <c r="I1391" s="189">
        <f t="shared" si="966"/>
        <v>0</v>
      </c>
      <c r="J1391" s="179">
        <f t="shared" si="967"/>
        <v>0</v>
      </c>
      <c r="K1391" s="173"/>
      <c r="L1391" s="174" t="str" cm="1">
        <f t="array" aca="1" ref="L1391" ca="1">IF($K1391="",OFFSET(L1391,-1,,,),K1391)</f>
        <v>04.01.01</v>
      </c>
      <c r="M1391" s="175" t="str" cm="1">
        <f t="array" aca="1" ref="M1391" ca="1">IF(OR($K1391=0,$K1391=""),OFFSET(M1391,-1,,,),O1391)</f>
        <v>FORMA PRONTA DE MADEIRA COM CHAPA DE COMPENSADO - PILARES</v>
      </c>
      <c r="N1391" s="67" t="s">
        <v>171</v>
      </c>
      <c r="O1391" s="68" t="s">
        <v>172</v>
      </c>
      <c r="P1391" s="68"/>
      <c r="Q1391" s="68" t="s">
        <v>3255</v>
      </c>
      <c r="R1391" s="69">
        <v>0.79757999999999996</v>
      </c>
      <c r="S1391" s="70">
        <v>18</v>
      </c>
      <c r="T1391" s="70">
        <v>14.356439999999999</v>
      </c>
      <c r="U1391" s="67" t="s">
        <v>766</v>
      </c>
      <c r="V1391" s="71" t="s">
        <v>767</v>
      </c>
      <c r="W1391" s="171"/>
      <c r="X1391" s="172"/>
      <c r="Y1391" s="176">
        <f t="shared" si="1016"/>
        <v>0</v>
      </c>
      <c r="AA1391" s="192"/>
      <c r="AB1391" s="193"/>
    </row>
    <row r="1392" spans="2:28" hidden="1">
      <c r="B1392" s="189">
        <f t="shared" si="961"/>
        <v>0</v>
      </c>
      <c r="C1392" s="189">
        <f t="shared" ca="1" si="962"/>
        <v>0</v>
      </c>
      <c r="D1392" s="189">
        <f t="shared" si="963"/>
        <v>0</v>
      </c>
      <c r="E1392" s="189">
        <f t="shared" ca="1" si="964"/>
        <v>0</v>
      </c>
      <c r="F1392" s="189">
        <f t="shared" si="965"/>
        <v>0</v>
      </c>
      <c r="G1392" s="189" cm="1">
        <f t="array" aca="1" ref="G1392" ca="1">OFFSET(G1392,-1,,,)+1</f>
        <v>1387</v>
      </c>
      <c r="H1392" s="189">
        <f t="shared" si="953"/>
        <v>0</v>
      </c>
      <c r="I1392" s="189">
        <f t="shared" si="966"/>
        <v>0</v>
      </c>
      <c r="J1392" s="179">
        <f t="shared" si="967"/>
        <v>0</v>
      </c>
      <c r="K1392" s="173"/>
      <c r="L1392" s="174" t="str" cm="1">
        <f t="array" aca="1" ref="L1392" ca="1">IF($K1392="",OFFSET(L1392,-1,,,),K1392)</f>
        <v>04.01.01</v>
      </c>
      <c r="M1392" s="175" t="str" cm="1">
        <f t="array" aca="1" ref="M1392" ca="1">IF(OR($K1392=0,$K1392=""),OFFSET(M1392,-1,,,),O1392)</f>
        <v>FORMA PRONTA DE MADEIRA COM CHAPA DE COMPENSADO - PILARES</v>
      </c>
      <c r="N1392" s="67" t="s">
        <v>310</v>
      </c>
      <c r="O1392" s="68" t="s">
        <v>311</v>
      </c>
      <c r="P1392" s="68"/>
      <c r="Q1392" s="68" t="s">
        <v>3254</v>
      </c>
      <c r="R1392" s="69">
        <v>0.50217999999999996</v>
      </c>
      <c r="S1392" s="70">
        <v>3.2</v>
      </c>
      <c r="T1392" s="70">
        <v>1.606976</v>
      </c>
      <c r="U1392" s="67" t="s">
        <v>766</v>
      </c>
      <c r="V1392" s="71" t="s">
        <v>767</v>
      </c>
      <c r="W1392" s="171"/>
      <c r="X1392" s="172"/>
      <c r="Y1392" s="176">
        <f t="shared" si="1016"/>
        <v>0</v>
      </c>
      <c r="AA1392" s="192"/>
      <c r="AB1392" s="193"/>
    </row>
    <row r="1393" spans="2:28" hidden="1">
      <c r="B1393" s="189">
        <f t="shared" ref="B1393:B1394" si="1033">IF(J1393=0,0,U1393)</f>
        <v>0</v>
      </c>
      <c r="C1393" s="189">
        <f t="shared" ref="C1393:C1394" ca="1" si="1034">IF(OR(J1393=0,I1393=0),0,IF(_xlfn.IFNA(MATCH(B1393,OFFSET($B$5,,,$G1393,),),0)&gt;0,0,MAX(OFFSET($C$5,,,$G1393,))+1))</f>
        <v>0</v>
      </c>
      <c r="D1393" s="189">
        <f t="shared" ref="D1393:D1394" si="1035">IF(J1393=0,0,N1393&amp;"-"&amp;U1393)</f>
        <v>0</v>
      </c>
      <c r="E1393" s="189">
        <f t="shared" ref="E1393:E1394" ca="1" si="1036">IF(OR(J1393=0,I1393=0),0,IF(_xlfn.IFNA(MATCH(D1393,OFFSET($D$5,,,$G1393,),),0)&gt;0,0,_xlfn.MAXIFS(OFFSET($E$5,,,$G1393,),OFFSET($J$5,,,$G1393,),J1393)+1))</f>
        <v>0</v>
      </c>
      <c r="F1393" s="189">
        <f t="shared" ref="F1393:F1394" si="1037">IF(J1393=0,0,E1393&amp;"-"&amp;N1393)</f>
        <v>0</v>
      </c>
      <c r="G1393" s="189" cm="1">
        <f t="array" aca="1" ref="G1393" ca="1">OFFSET(G1393,-1,,,)+1</f>
        <v>1388</v>
      </c>
      <c r="H1393" s="189">
        <f t="shared" si="953"/>
        <v>0</v>
      </c>
      <c r="I1393" s="189">
        <f t="shared" ref="I1393:I1394" si="1038">H1393*R1393</f>
        <v>0</v>
      </c>
      <c r="J1393" s="179">
        <f t="shared" ref="J1393:J1394" si="1039">IF(AND(I1393&lt;&gt;0,OR(K1393=0,K1393="")),N1393&amp;" - Mapa",0)</f>
        <v>0</v>
      </c>
      <c r="K1393" s="173"/>
      <c r="L1393" s="174" t="str" cm="1">
        <f t="array" aca="1" ref="L1393" ca="1">IF($K1393="",OFFSET(L1393,-1,,,),K1393)</f>
        <v>04.01.01</v>
      </c>
      <c r="M1393" s="175" t="str" cm="1">
        <f t="array" aca="1" ref="M1393" ca="1">IF(OR($K1393=0,$K1393=""),OFFSET(M1393,-1,,,),O1393)</f>
        <v>FORMA PRONTA DE MADEIRA COM CHAPA DE COMPENSADO - PILARES</v>
      </c>
      <c r="N1393" s="67" t="s">
        <v>768</v>
      </c>
      <c r="O1393" s="68" t="s">
        <v>769</v>
      </c>
      <c r="P1393" s="68"/>
      <c r="Q1393" s="68" t="s">
        <v>3258</v>
      </c>
      <c r="R1393" s="69">
        <v>29.54</v>
      </c>
      <c r="S1393" s="70">
        <v>35.22</v>
      </c>
      <c r="T1393" s="70">
        <v>1040.3987999999999</v>
      </c>
      <c r="U1393" s="67" t="s">
        <v>766</v>
      </c>
      <c r="V1393" s="71" t="s">
        <v>767</v>
      </c>
      <c r="W1393" s="171"/>
      <c r="X1393" s="172"/>
      <c r="Y1393" s="176">
        <f t="shared" ref="Y1393:Y1394" si="1040">X1393+W1393</f>
        <v>0</v>
      </c>
      <c r="AA1393" s="192"/>
      <c r="AB1393" s="193"/>
    </row>
    <row r="1394" spans="2:28">
      <c r="B1394" s="189">
        <f t="shared" si="1033"/>
        <v>0</v>
      </c>
      <c r="C1394" s="189">
        <f t="shared" ca="1" si="1034"/>
        <v>0</v>
      </c>
      <c r="D1394" s="189">
        <f t="shared" si="1035"/>
        <v>0</v>
      </c>
      <c r="E1394" s="189">
        <f t="shared" ca="1" si="1036"/>
        <v>0</v>
      </c>
      <c r="F1394" s="189">
        <f t="shared" si="1037"/>
        <v>0</v>
      </c>
      <c r="G1394" s="189" cm="1">
        <f t="array" aca="1" ref="G1394" ca="1">OFFSET(G1394,-1,,,)+1</f>
        <v>1389</v>
      </c>
      <c r="H1394" s="189">
        <f t="shared" si="953"/>
        <v>0</v>
      </c>
      <c r="I1394" s="189">
        <f t="shared" si="1038"/>
        <v>0</v>
      </c>
      <c r="J1394" s="179">
        <f t="shared" si="1039"/>
        <v>0</v>
      </c>
      <c r="K1394" s="173" t="s">
        <v>770</v>
      </c>
      <c r="L1394" s="174" t="str" cm="1">
        <f t="array" aca="1" ref="L1394" ca="1">IF($K1394="",OFFSET(L1394,-1,,,),K1394)</f>
        <v>04.01.02</v>
      </c>
      <c r="M1394" s="175" t="str" cm="1">
        <f t="array" aca="1" ref="M1394" ca="1">IF(OR($K1394=0,$K1394=""),OFFSET(M1394,-1,,,),O1394)</f>
        <v>FORMA PRONTA DE MADEIRA COM CHAPA DE COMPENSADO - VIGAS</v>
      </c>
      <c r="N1394" s="67" t="s">
        <v>771</v>
      </c>
      <c r="O1394" s="68" t="s">
        <v>4473</v>
      </c>
      <c r="P1394" s="68"/>
      <c r="Q1394" s="68" t="s">
        <v>3258</v>
      </c>
      <c r="R1394" s="69">
        <v>1878.87</v>
      </c>
      <c r="S1394" s="70">
        <v>45.080399999999997</v>
      </c>
      <c r="T1394" s="70">
        <v>84700.211147999988</v>
      </c>
      <c r="U1394" s="67"/>
      <c r="V1394" s="71"/>
      <c r="W1394" s="171"/>
      <c r="X1394" s="172"/>
      <c r="Y1394" s="176">
        <f t="shared" si="1040"/>
        <v>0</v>
      </c>
      <c r="AA1394" s="192"/>
      <c r="AB1394" s="193"/>
    </row>
    <row r="1395" spans="2:28" hidden="1">
      <c r="B1395" s="189">
        <f t="shared" si="961"/>
        <v>0</v>
      </c>
      <c r="C1395" s="189">
        <f t="shared" ca="1" si="962"/>
        <v>0</v>
      </c>
      <c r="D1395" s="189">
        <f t="shared" si="963"/>
        <v>0</v>
      </c>
      <c r="E1395" s="189">
        <f t="shared" ca="1" si="964"/>
        <v>0</v>
      </c>
      <c r="F1395" s="189">
        <f t="shared" si="965"/>
        <v>0</v>
      </c>
      <c r="G1395" s="189" cm="1">
        <f t="array" aca="1" ref="G1395" ca="1">OFFSET(G1395,-1,,,)+1</f>
        <v>1390</v>
      </c>
      <c r="H1395" s="189">
        <f t="shared" si="953"/>
        <v>0</v>
      </c>
      <c r="I1395" s="189">
        <f t="shared" si="966"/>
        <v>0</v>
      </c>
      <c r="J1395" s="179">
        <f t="shared" si="967"/>
        <v>0</v>
      </c>
      <c r="K1395" s="173"/>
      <c r="L1395" s="174" t="str" cm="1">
        <f t="array" aca="1" ref="L1395" ca="1">IF($K1395="",OFFSET(L1395,-1,,,),K1395)</f>
        <v>04.01.02</v>
      </c>
      <c r="M1395" s="175" t="str" cm="1">
        <f t="array" aca="1" ref="M1395" ca="1">IF(OR($K1395=0,$K1395=""),OFFSET(M1395,-1,,,),O1395)</f>
        <v>FORMA PRONTA DE MADEIRA COM CHAPA DE COMPENSADO - VIGAS</v>
      </c>
      <c r="N1395" s="67" t="s">
        <v>171</v>
      </c>
      <c r="O1395" s="68" t="s">
        <v>172</v>
      </c>
      <c r="P1395" s="68"/>
      <c r="Q1395" s="68" t="s">
        <v>3255</v>
      </c>
      <c r="R1395" s="69">
        <v>50.729489999999998</v>
      </c>
      <c r="S1395" s="70">
        <v>18</v>
      </c>
      <c r="T1395" s="70">
        <v>913.13081999999997</v>
      </c>
      <c r="U1395" s="67" t="s">
        <v>766</v>
      </c>
      <c r="V1395" s="71" t="s">
        <v>767</v>
      </c>
      <c r="W1395" s="171"/>
      <c r="X1395" s="172"/>
      <c r="Y1395" s="176">
        <f t="shared" si="1016"/>
        <v>0</v>
      </c>
      <c r="AA1395" s="192"/>
      <c r="AB1395" s="193"/>
    </row>
    <row r="1396" spans="2:28" hidden="1">
      <c r="B1396" s="189">
        <f t="shared" si="961"/>
        <v>0</v>
      </c>
      <c r="C1396" s="189">
        <f t="shared" ca="1" si="962"/>
        <v>0</v>
      </c>
      <c r="D1396" s="189">
        <f t="shared" si="963"/>
        <v>0</v>
      </c>
      <c r="E1396" s="189">
        <f t="shared" ca="1" si="964"/>
        <v>0</v>
      </c>
      <c r="F1396" s="189">
        <f t="shared" si="965"/>
        <v>0</v>
      </c>
      <c r="G1396" s="189" cm="1">
        <f t="array" aca="1" ref="G1396" ca="1">OFFSET(G1396,-1,,,)+1</f>
        <v>1391</v>
      </c>
      <c r="H1396" s="189">
        <f t="shared" si="953"/>
        <v>0</v>
      </c>
      <c r="I1396" s="189">
        <f t="shared" si="966"/>
        <v>0</v>
      </c>
      <c r="J1396" s="179">
        <f t="shared" si="967"/>
        <v>0</v>
      </c>
      <c r="K1396" s="173"/>
      <c r="L1396" s="174" t="str" cm="1">
        <f t="array" aca="1" ref="L1396" ca="1">IF($K1396="",OFFSET(L1396,-1,,,),K1396)</f>
        <v>04.01.02</v>
      </c>
      <c r="M1396" s="175" t="str" cm="1">
        <f t="array" aca="1" ref="M1396" ca="1">IF(OR($K1396=0,$K1396=""),OFFSET(M1396,-1,,,),O1396)</f>
        <v>FORMA PRONTA DE MADEIRA COM CHAPA DE COMPENSADO - VIGAS</v>
      </c>
      <c r="N1396" s="67" t="s">
        <v>310</v>
      </c>
      <c r="O1396" s="68" t="s">
        <v>311</v>
      </c>
      <c r="P1396" s="68"/>
      <c r="Q1396" s="68" t="s">
        <v>3254</v>
      </c>
      <c r="R1396" s="69">
        <v>31.94079</v>
      </c>
      <c r="S1396" s="70">
        <v>3.2</v>
      </c>
      <c r="T1396" s="70">
        <v>102.21052800000001</v>
      </c>
      <c r="U1396" s="67" t="s">
        <v>766</v>
      </c>
      <c r="V1396" s="71" t="s">
        <v>767</v>
      </c>
      <c r="W1396" s="171"/>
      <c r="X1396" s="172"/>
      <c r="Y1396" s="176">
        <f t="shared" si="1016"/>
        <v>0</v>
      </c>
      <c r="AA1396" s="192"/>
      <c r="AB1396" s="193"/>
    </row>
    <row r="1397" spans="2:28" hidden="1">
      <c r="B1397" s="189">
        <f t="shared" si="961"/>
        <v>0</v>
      </c>
      <c r="C1397" s="189">
        <f t="shared" ca="1" si="962"/>
        <v>0</v>
      </c>
      <c r="D1397" s="189">
        <f t="shared" si="963"/>
        <v>0</v>
      </c>
      <c r="E1397" s="189">
        <f t="shared" ca="1" si="964"/>
        <v>0</v>
      </c>
      <c r="F1397" s="189">
        <f t="shared" si="965"/>
        <v>0</v>
      </c>
      <c r="G1397" s="189" cm="1">
        <f t="array" aca="1" ref="G1397" ca="1">OFFSET(G1397,-1,,,)+1</f>
        <v>1392</v>
      </c>
      <c r="H1397" s="189">
        <f t="shared" si="953"/>
        <v>0</v>
      </c>
      <c r="I1397" s="189">
        <f t="shared" si="966"/>
        <v>0</v>
      </c>
      <c r="J1397" s="179">
        <f t="shared" si="967"/>
        <v>0</v>
      </c>
      <c r="K1397" s="173"/>
      <c r="L1397" s="174" t="str" cm="1">
        <f t="array" aca="1" ref="L1397" ca="1">IF($K1397="",OFFSET(L1397,-1,,,),K1397)</f>
        <v>04.01.02</v>
      </c>
      <c r="M1397" s="175" t="str" cm="1">
        <f t="array" aca="1" ref="M1397" ca="1">IF(OR($K1397=0,$K1397=""),OFFSET(M1397,-1,,,),O1397)</f>
        <v>FORMA PRONTA DE MADEIRA COM CHAPA DE COMPENSADO - VIGAS</v>
      </c>
      <c r="N1397" s="67" t="s">
        <v>772</v>
      </c>
      <c r="O1397" s="68" t="s">
        <v>773</v>
      </c>
      <c r="P1397" s="68"/>
      <c r="Q1397" s="68" t="s">
        <v>3258</v>
      </c>
      <c r="R1397" s="69">
        <v>1878.87</v>
      </c>
      <c r="S1397" s="70">
        <v>44.54</v>
      </c>
      <c r="T1397" s="70">
        <v>83684.8698</v>
      </c>
      <c r="U1397" s="67" t="s">
        <v>766</v>
      </c>
      <c r="V1397" s="71" t="s">
        <v>767</v>
      </c>
      <c r="W1397" s="171"/>
      <c r="X1397" s="172"/>
      <c r="Y1397" s="176">
        <f t="shared" si="1016"/>
        <v>0</v>
      </c>
      <c r="AA1397" s="192"/>
      <c r="AB1397" s="193"/>
    </row>
    <row r="1398" spans="2:28">
      <c r="B1398" s="189">
        <f t="shared" ref="B1398:B1403" si="1041">IF(J1398=0,0,U1398)</f>
        <v>0</v>
      </c>
      <c r="C1398" s="189">
        <f t="shared" ref="C1398:C1403" ca="1" si="1042">IF(OR(J1398=0,I1398=0),0,IF(_xlfn.IFNA(MATCH(B1398,OFFSET($B$5,,,$G1398,),),0)&gt;0,0,MAX(OFFSET($C$5,,,$G1398,))+1))</f>
        <v>0</v>
      </c>
      <c r="D1398" s="189">
        <f t="shared" ref="D1398:D1403" si="1043">IF(J1398=0,0,N1398&amp;"-"&amp;U1398)</f>
        <v>0</v>
      </c>
      <c r="E1398" s="189">
        <f t="shared" ref="E1398:E1403" ca="1" si="1044">IF(OR(J1398=0,I1398=0),0,IF(_xlfn.IFNA(MATCH(D1398,OFFSET($D$5,,,$G1398,),),0)&gt;0,0,_xlfn.MAXIFS(OFFSET($E$5,,,$G1398,),OFFSET($J$5,,,$G1398,),J1398)+1))</f>
        <v>0</v>
      </c>
      <c r="F1398" s="189">
        <f t="shared" ref="F1398:F1403" si="1045">IF(J1398=0,0,E1398&amp;"-"&amp;N1398)</f>
        <v>0</v>
      </c>
      <c r="G1398" s="189" cm="1">
        <f t="array" aca="1" ref="G1398" ca="1">OFFSET(G1398,-1,,,)+1</f>
        <v>1393</v>
      </c>
      <c r="H1398" s="189">
        <f t="shared" si="953"/>
        <v>0</v>
      </c>
      <c r="I1398" s="189">
        <f t="shared" ref="I1398:I1403" si="1046">H1398*R1398</f>
        <v>0</v>
      </c>
      <c r="J1398" s="179">
        <f t="shared" ref="J1398:J1403" si="1047">IF(AND(I1398&lt;&gt;0,OR(K1398=0,K1398="")),N1398&amp;" - Mapa",0)</f>
        <v>0</v>
      </c>
      <c r="K1398" s="173" t="s">
        <v>774</v>
      </c>
      <c r="L1398" s="174" t="str" cm="1">
        <f t="array" aca="1" ref="L1398" ca="1">IF($K1398="",OFFSET(L1398,-1,,,),K1398)</f>
        <v>04.01.03</v>
      </c>
      <c r="M1398" s="175" t="str" cm="1">
        <f t="array" aca="1" ref="M1398" ca="1">IF(OR($K1398=0,$K1398=""),OFFSET(M1398,-1,,,),O1398)</f>
        <v>FORMA PRONTA DE MADEIRA COM CHAPA DE COMPENSADO - LAJES</v>
      </c>
      <c r="N1398" s="67" t="s">
        <v>642</v>
      </c>
      <c r="O1398" s="68" t="s">
        <v>4292</v>
      </c>
      <c r="P1398" s="68"/>
      <c r="Q1398" s="68" t="s">
        <v>3258</v>
      </c>
      <c r="R1398" s="69">
        <v>17019.13</v>
      </c>
      <c r="S1398" s="70">
        <v>16.090399999999999</v>
      </c>
      <c r="T1398" s="70">
        <v>273844.609352</v>
      </c>
      <c r="U1398" s="67"/>
      <c r="V1398" s="71"/>
      <c r="W1398" s="171"/>
      <c r="X1398" s="172"/>
      <c r="Y1398" s="176">
        <f t="shared" ref="Y1398:Y1403" si="1048">X1398+W1398</f>
        <v>0</v>
      </c>
      <c r="AA1398" s="192"/>
      <c r="AB1398" s="193"/>
    </row>
    <row r="1399" spans="2:28" hidden="1">
      <c r="B1399" s="189">
        <f t="shared" si="1041"/>
        <v>0</v>
      </c>
      <c r="C1399" s="189">
        <f t="shared" ca="1" si="1042"/>
        <v>0</v>
      </c>
      <c r="D1399" s="189">
        <f t="shared" si="1043"/>
        <v>0</v>
      </c>
      <c r="E1399" s="189">
        <f t="shared" ca="1" si="1044"/>
        <v>0</v>
      </c>
      <c r="F1399" s="189">
        <f t="shared" si="1045"/>
        <v>0</v>
      </c>
      <c r="G1399" s="189" cm="1">
        <f t="array" aca="1" ref="G1399" ca="1">OFFSET(G1399,-1,,,)+1</f>
        <v>1394</v>
      </c>
      <c r="H1399" s="189">
        <f t="shared" si="953"/>
        <v>0</v>
      </c>
      <c r="I1399" s="189">
        <f t="shared" si="1046"/>
        <v>0</v>
      </c>
      <c r="J1399" s="179">
        <f t="shared" si="1047"/>
        <v>0</v>
      </c>
      <c r="K1399" s="173"/>
      <c r="L1399" s="174" t="str" cm="1">
        <f t="array" aca="1" ref="L1399" ca="1">IF($K1399="",OFFSET(L1399,-1,,,),K1399)</f>
        <v>04.01.03</v>
      </c>
      <c r="M1399" s="175" t="str" cm="1">
        <f t="array" aca="1" ref="M1399" ca="1">IF(OR($K1399=0,$K1399=""),OFFSET(M1399,-1,,,),O1399)</f>
        <v>FORMA PRONTA DE MADEIRA COM CHAPA DE COMPENSADO - LAJES</v>
      </c>
      <c r="N1399" s="67" t="s">
        <v>171</v>
      </c>
      <c r="O1399" s="68" t="s">
        <v>172</v>
      </c>
      <c r="P1399" s="68"/>
      <c r="Q1399" s="68" t="s">
        <v>3255</v>
      </c>
      <c r="R1399" s="69">
        <v>459.51650999999998</v>
      </c>
      <c r="S1399" s="70">
        <v>18</v>
      </c>
      <c r="T1399" s="70">
        <v>8271.2971799999996</v>
      </c>
      <c r="U1399" s="67" t="s">
        <v>766</v>
      </c>
      <c r="V1399" s="71" t="s">
        <v>767</v>
      </c>
      <c r="W1399" s="171"/>
      <c r="X1399" s="172"/>
      <c r="Y1399" s="176">
        <f t="shared" si="1048"/>
        <v>0</v>
      </c>
      <c r="AA1399" s="192"/>
      <c r="AB1399" s="193"/>
    </row>
    <row r="1400" spans="2:28" hidden="1">
      <c r="B1400" s="189">
        <f t="shared" si="1041"/>
        <v>0</v>
      </c>
      <c r="C1400" s="189">
        <f t="shared" ca="1" si="1042"/>
        <v>0</v>
      </c>
      <c r="D1400" s="189">
        <f t="shared" si="1043"/>
        <v>0</v>
      </c>
      <c r="E1400" s="189">
        <f t="shared" ca="1" si="1044"/>
        <v>0</v>
      </c>
      <c r="F1400" s="189">
        <f t="shared" si="1045"/>
        <v>0</v>
      </c>
      <c r="G1400" s="189" cm="1">
        <f t="array" aca="1" ref="G1400" ca="1">OFFSET(G1400,-1,,,)+1</f>
        <v>1395</v>
      </c>
      <c r="H1400" s="189">
        <f t="shared" si="953"/>
        <v>0</v>
      </c>
      <c r="I1400" s="189">
        <f t="shared" si="1046"/>
        <v>0</v>
      </c>
      <c r="J1400" s="179">
        <f t="shared" si="1047"/>
        <v>0</v>
      </c>
      <c r="K1400" s="173"/>
      <c r="L1400" s="174" t="str" cm="1">
        <f t="array" aca="1" ref="L1400" ca="1">IF($K1400="",OFFSET(L1400,-1,,,),K1400)</f>
        <v>04.01.03</v>
      </c>
      <c r="M1400" s="175" t="str" cm="1">
        <f t="array" aca="1" ref="M1400" ca="1">IF(OR($K1400=0,$K1400=""),OFFSET(M1400,-1,,,),O1400)</f>
        <v>FORMA PRONTA DE MADEIRA COM CHAPA DE COMPENSADO - LAJES</v>
      </c>
      <c r="N1400" s="67" t="s">
        <v>310</v>
      </c>
      <c r="O1400" s="68" t="s">
        <v>311</v>
      </c>
      <c r="P1400" s="68"/>
      <c r="Q1400" s="68" t="s">
        <v>3254</v>
      </c>
      <c r="R1400" s="69">
        <v>289.32521000000003</v>
      </c>
      <c r="S1400" s="70">
        <v>3.2</v>
      </c>
      <c r="T1400" s="70">
        <v>925.84067200000015</v>
      </c>
      <c r="U1400" s="67" t="s">
        <v>766</v>
      </c>
      <c r="V1400" s="71" t="s">
        <v>767</v>
      </c>
      <c r="W1400" s="171"/>
      <c r="X1400" s="172"/>
      <c r="Y1400" s="176">
        <f t="shared" si="1048"/>
        <v>0</v>
      </c>
      <c r="AA1400" s="192"/>
      <c r="AB1400" s="193"/>
    </row>
    <row r="1401" spans="2:28" hidden="1">
      <c r="B1401" s="189">
        <f t="shared" si="1041"/>
        <v>0</v>
      </c>
      <c r="C1401" s="189">
        <f t="shared" ca="1" si="1042"/>
        <v>0</v>
      </c>
      <c r="D1401" s="189">
        <f t="shared" si="1043"/>
        <v>0</v>
      </c>
      <c r="E1401" s="189">
        <f t="shared" ca="1" si="1044"/>
        <v>0</v>
      </c>
      <c r="F1401" s="189">
        <f t="shared" si="1045"/>
        <v>0</v>
      </c>
      <c r="G1401" s="189" cm="1">
        <f t="array" aca="1" ref="G1401" ca="1">OFFSET(G1401,-1,,,)+1</f>
        <v>1396</v>
      </c>
      <c r="H1401" s="189">
        <f t="shared" si="953"/>
        <v>0</v>
      </c>
      <c r="I1401" s="189">
        <f t="shared" si="1046"/>
        <v>0</v>
      </c>
      <c r="J1401" s="179">
        <f t="shared" si="1047"/>
        <v>0</v>
      </c>
      <c r="K1401" s="173"/>
      <c r="L1401" s="174" t="str" cm="1">
        <f t="array" aca="1" ref="L1401" ca="1">IF($K1401="",OFFSET(L1401,-1,,,),K1401)</f>
        <v>04.01.03</v>
      </c>
      <c r="M1401" s="175" t="str" cm="1">
        <f t="array" aca="1" ref="M1401" ca="1">IF(OR($K1401=0,$K1401=""),OFFSET(M1401,-1,,,),O1401)</f>
        <v>FORMA PRONTA DE MADEIRA COM CHAPA DE COMPENSADO - LAJES</v>
      </c>
      <c r="N1401" s="67" t="s">
        <v>643</v>
      </c>
      <c r="O1401" s="68" t="s">
        <v>644</v>
      </c>
      <c r="P1401" s="68"/>
      <c r="Q1401" s="68" t="s">
        <v>3258</v>
      </c>
      <c r="R1401" s="69">
        <v>17019.13</v>
      </c>
      <c r="S1401" s="70">
        <v>15.55</v>
      </c>
      <c r="T1401" s="70">
        <v>264647.47150000004</v>
      </c>
      <c r="U1401" s="67" t="s">
        <v>766</v>
      </c>
      <c r="V1401" s="71" t="s">
        <v>767</v>
      </c>
      <c r="W1401" s="171"/>
      <c r="X1401" s="172"/>
      <c r="Y1401" s="176">
        <f t="shared" si="1048"/>
        <v>0</v>
      </c>
      <c r="AA1401" s="192"/>
      <c r="AB1401" s="193"/>
    </row>
    <row r="1402" spans="2:28">
      <c r="B1402" s="189">
        <f t="shared" si="1041"/>
        <v>0</v>
      </c>
      <c r="C1402" s="189">
        <f t="shared" ca="1" si="1042"/>
        <v>0</v>
      </c>
      <c r="D1402" s="189">
        <f t="shared" si="1043"/>
        <v>0</v>
      </c>
      <c r="E1402" s="189">
        <f t="shared" ca="1" si="1044"/>
        <v>0</v>
      </c>
      <c r="F1402" s="189">
        <f t="shared" si="1045"/>
        <v>0</v>
      </c>
      <c r="G1402" s="189" cm="1">
        <f t="array" aca="1" ref="G1402" ca="1">OFFSET(G1402,-1,,,)+1</f>
        <v>1397</v>
      </c>
      <c r="H1402" s="189">
        <f t="shared" si="953"/>
        <v>0</v>
      </c>
      <c r="I1402" s="189">
        <f t="shared" si="1046"/>
        <v>0</v>
      </c>
      <c r="J1402" s="179">
        <f t="shared" si="1047"/>
        <v>0</v>
      </c>
      <c r="K1402" s="173" t="s">
        <v>775</v>
      </c>
      <c r="L1402" s="174" t="str" cm="1">
        <f t="array" aca="1" ref="L1402" ca="1">IF($K1402="",OFFSET(L1402,-1,,,),K1402)</f>
        <v>04.01.04</v>
      </c>
      <c r="M1402" s="175" t="str" cm="1">
        <f t="array" aca="1" ref="M1402" ca="1">IF(OR($K1402=0,$K1402=""),OFFSET(M1402,-1,,,),O1402)</f>
        <v>ESCORAMENTO E REESCORAMENTO PARA LAJE MACIÇA</v>
      </c>
      <c r="N1402" s="67" t="s">
        <v>314</v>
      </c>
      <c r="O1402" s="68" t="s">
        <v>4293</v>
      </c>
      <c r="P1402" s="68"/>
      <c r="Q1402" s="68" t="s">
        <v>3258</v>
      </c>
      <c r="R1402" s="73">
        <v>18579.43</v>
      </c>
      <c r="S1402" s="70">
        <v>40.750500000000002</v>
      </c>
      <c r="T1402" s="70">
        <v>757121.06221500004</v>
      </c>
      <c r="U1402" s="67"/>
      <c r="V1402" s="71"/>
      <c r="W1402" s="171"/>
      <c r="X1402" s="172"/>
      <c r="Y1402" s="176">
        <f t="shared" si="1048"/>
        <v>0</v>
      </c>
      <c r="AA1402" s="192"/>
      <c r="AB1402" s="193"/>
    </row>
    <row r="1403" spans="2:28" hidden="1">
      <c r="B1403" s="189">
        <f t="shared" si="1041"/>
        <v>0</v>
      </c>
      <c r="C1403" s="189">
        <f t="shared" ca="1" si="1042"/>
        <v>0</v>
      </c>
      <c r="D1403" s="189">
        <f t="shared" si="1043"/>
        <v>0</v>
      </c>
      <c r="E1403" s="189">
        <f t="shared" ca="1" si="1044"/>
        <v>0</v>
      </c>
      <c r="F1403" s="189">
        <f t="shared" si="1045"/>
        <v>0</v>
      </c>
      <c r="G1403" s="189" cm="1">
        <f t="array" aca="1" ref="G1403" ca="1">OFFSET(G1403,-1,,,)+1</f>
        <v>1398</v>
      </c>
      <c r="H1403" s="189">
        <f t="shared" si="953"/>
        <v>0</v>
      </c>
      <c r="I1403" s="189">
        <f t="shared" si="1046"/>
        <v>0</v>
      </c>
      <c r="J1403" s="179">
        <f t="shared" si="1047"/>
        <v>0</v>
      </c>
      <c r="K1403" s="173"/>
      <c r="L1403" s="174" t="str" cm="1">
        <f t="array" aca="1" ref="L1403" ca="1">IF($K1403="",OFFSET(L1403,-1,,,),K1403)</f>
        <v>04.01.04</v>
      </c>
      <c r="M1403" s="175" t="str" cm="1">
        <f t="array" aca="1" ref="M1403" ca="1">IF(OR($K1403=0,$K1403=""),OFFSET(M1403,-1,,,),O1403)</f>
        <v>ESCORAMENTO E REESCORAMENTO PARA LAJE MACIÇA</v>
      </c>
      <c r="N1403" s="67" t="s">
        <v>315</v>
      </c>
      <c r="O1403" s="68" t="s">
        <v>316</v>
      </c>
      <c r="P1403" s="68"/>
      <c r="Q1403" s="68" t="s">
        <v>3258</v>
      </c>
      <c r="R1403" s="69">
        <v>18579.43</v>
      </c>
      <c r="S1403" s="70">
        <v>33.860500000000002</v>
      </c>
      <c r="T1403" s="70">
        <v>629108.78951500007</v>
      </c>
      <c r="U1403" s="67" t="s">
        <v>766</v>
      </c>
      <c r="V1403" s="71" t="s">
        <v>767</v>
      </c>
      <c r="W1403" s="171"/>
      <c r="X1403" s="172"/>
      <c r="Y1403" s="176">
        <f t="shared" si="1048"/>
        <v>0</v>
      </c>
      <c r="AA1403" s="192"/>
      <c r="AB1403" s="193"/>
    </row>
    <row r="1404" spans="2:28" hidden="1">
      <c r="B1404" s="189">
        <f t="shared" si="961"/>
        <v>0</v>
      </c>
      <c r="C1404" s="189">
        <f t="shared" ca="1" si="962"/>
        <v>0</v>
      </c>
      <c r="D1404" s="189">
        <f t="shared" si="963"/>
        <v>0</v>
      </c>
      <c r="E1404" s="189">
        <f t="shared" ca="1" si="964"/>
        <v>0</v>
      </c>
      <c r="F1404" s="189">
        <f t="shared" si="965"/>
        <v>0</v>
      </c>
      <c r="G1404" s="189" cm="1">
        <f t="array" aca="1" ref="G1404" ca="1">OFFSET(G1404,-1,,,)+1</f>
        <v>1399</v>
      </c>
      <c r="H1404" s="189">
        <f t="shared" si="953"/>
        <v>0</v>
      </c>
      <c r="I1404" s="189">
        <f t="shared" si="966"/>
        <v>0</v>
      </c>
      <c r="J1404" s="179">
        <f t="shared" si="967"/>
        <v>0</v>
      </c>
      <c r="K1404" s="173"/>
      <c r="L1404" s="174" t="str" cm="1">
        <f t="array" aca="1" ref="L1404" ca="1">IF($K1404="",OFFSET(L1404,-1,,,),K1404)</f>
        <v>04.01.04</v>
      </c>
      <c r="M1404" s="175" t="str" cm="1">
        <f t="array" aca="1" ref="M1404" ca="1">IF(OR($K1404=0,$K1404=""),OFFSET(M1404,-1,,,),O1404)</f>
        <v>ESCORAMENTO E REESCORAMENTO PARA LAJE MACIÇA</v>
      </c>
      <c r="N1404" s="67" t="s">
        <v>317</v>
      </c>
      <c r="O1404" s="68" t="s">
        <v>318</v>
      </c>
      <c r="P1404" s="68"/>
      <c r="Q1404" s="68" t="s">
        <v>3260</v>
      </c>
      <c r="R1404" s="69">
        <v>18579.43</v>
      </c>
      <c r="S1404" s="70">
        <v>6.89</v>
      </c>
      <c r="T1404" s="70">
        <v>128012.2727</v>
      </c>
      <c r="U1404" s="67" t="s">
        <v>766</v>
      </c>
      <c r="V1404" s="71" t="s">
        <v>767</v>
      </c>
      <c r="W1404" s="171"/>
      <c r="X1404" s="172"/>
      <c r="Y1404" s="176">
        <f t="shared" si="1016"/>
        <v>0</v>
      </c>
      <c r="AA1404" s="192"/>
      <c r="AB1404" s="193"/>
    </row>
    <row r="1405" spans="2:28">
      <c r="B1405" s="189">
        <f t="shared" si="961"/>
        <v>0</v>
      </c>
      <c r="C1405" s="189">
        <f t="shared" ca="1" si="962"/>
        <v>0</v>
      </c>
      <c r="D1405" s="189">
        <f t="shared" si="963"/>
        <v>0</v>
      </c>
      <c r="E1405" s="189">
        <f t="shared" ca="1" si="964"/>
        <v>0</v>
      </c>
      <c r="F1405" s="189">
        <f t="shared" si="965"/>
        <v>0</v>
      </c>
      <c r="G1405" s="189" cm="1">
        <f t="array" aca="1" ref="G1405" ca="1">OFFSET(G1405,-1,,,)+1</f>
        <v>1400</v>
      </c>
      <c r="H1405" s="189">
        <f t="shared" si="953"/>
        <v>0</v>
      </c>
      <c r="I1405" s="189">
        <f t="shared" si="966"/>
        <v>0</v>
      </c>
      <c r="J1405" s="179">
        <f t="shared" si="967"/>
        <v>0</v>
      </c>
      <c r="K1405" s="173" t="s">
        <v>776</v>
      </c>
      <c r="L1405" s="174" t="str" cm="1">
        <f t="array" aca="1" ref="L1405" ca="1">IF($K1405="",OFFSET(L1405,-1,,,),K1405)</f>
        <v>04.01.05</v>
      </c>
      <c r="M1405" s="175" t="str" cm="1">
        <f t="array" aca="1" ref="M1405" ca="1">IF(OR($K1405=0,$K1405=""),OFFSET(M1405,-1,,,),O1405)</f>
        <v>ESPAÇADOR CIRCULAR PARA VIGAS E PILARES 3CM</v>
      </c>
      <c r="N1405" s="67" t="s">
        <v>706</v>
      </c>
      <c r="O1405" s="68" t="s">
        <v>4432</v>
      </c>
      <c r="P1405" s="68"/>
      <c r="Q1405" s="68" t="s">
        <v>3265</v>
      </c>
      <c r="R1405" s="69">
        <v>7.6</v>
      </c>
      <c r="S1405" s="70">
        <v>130</v>
      </c>
      <c r="T1405" s="70">
        <v>988</v>
      </c>
      <c r="U1405" s="67"/>
      <c r="V1405" s="71"/>
      <c r="W1405" s="171"/>
      <c r="X1405" s="172"/>
      <c r="Y1405" s="176">
        <f t="shared" si="1016"/>
        <v>0</v>
      </c>
      <c r="AA1405" s="192"/>
      <c r="AB1405" s="193"/>
    </row>
    <row r="1406" spans="2:28" hidden="1">
      <c r="B1406" s="189">
        <f t="shared" si="961"/>
        <v>0</v>
      </c>
      <c r="C1406" s="189">
        <f t="shared" ca="1" si="962"/>
        <v>0</v>
      </c>
      <c r="D1406" s="189">
        <f t="shared" si="963"/>
        <v>0</v>
      </c>
      <c r="E1406" s="189">
        <f t="shared" ca="1" si="964"/>
        <v>0</v>
      </c>
      <c r="F1406" s="189">
        <f t="shared" si="965"/>
        <v>0</v>
      </c>
      <c r="G1406" s="189" cm="1">
        <f t="array" aca="1" ref="G1406" ca="1">OFFSET(G1406,-1,,,)+1</f>
        <v>1401</v>
      </c>
      <c r="H1406" s="189">
        <f t="shared" si="953"/>
        <v>0</v>
      </c>
      <c r="I1406" s="189">
        <f t="shared" si="966"/>
        <v>0</v>
      </c>
      <c r="J1406" s="179">
        <f t="shared" si="967"/>
        <v>0</v>
      </c>
      <c r="K1406" s="173"/>
      <c r="L1406" s="174" t="str" cm="1">
        <f t="array" aca="1" ref="L1406" ca="1">IF($K1406="",OFFSET(L1406,-1,,,),K1406)</f>
        <v>04.01.05</v>
      </c>
      <c r="M1406" s="175" t="str" cm="1">
        <f t="array" aca="1" ref="M1406" ca="1">IF(OR($K1406=0,$K1406=""),OFFSET(M1406,-1,,,),O1406)</f>
        <v>ESPAÇADOR CIRCULAR PARA VIGAS E PILARES 3CM</v>
      </c>
      <c r="N1406" s="67" t="s">
        <v>707</v>
      </c>
      <c r="O1406" s="68" t="s">
        <v>708</v>
      </c>
      <c r="P1406" s="68"/>
      <c r="Q1406" s="68" t="s">
        <v>3260</v>
      </c>
      <c r="R1406" s="69">
        <v>7600</v>
      </c>
      <c r="S1406" s="70">
        <v>0.13</v>
      </c>
      <c r="T1406" s="70">
        <v>988</v>
      </c>
      <c r="U1406" s="67" t="s">
        <v>766</v>
      </c>
      <c r="V1406" s="71" t="s">
        <v>767</v>
      </c>
      <c r="W1406" s="171"/>
      <c r="X1406" s="172"/>
      <c r="Y1406" s="176">
        <f t="shared" si="1016"/>
        <v>0</v>
      </c>
      <c r="AA1406" s="192"/>
      <c r="AB1406" s="193"/>
    </row>
    <row r="1407" spans="2:28">
      <c r="B1407" s="189">
        <f t="shared" si="961"/>
        <v>0</v>
      </c>
      <c r="C1407" s="189">
        <f t="shared" ca="1" si="962"/>
        <v>0</v>
      </c>
      <c r="D1407" s="189">
        <f t="shared" si="963"/>
        <v>0</v>
      </c>
      <c r="E1407" s="189">
        <f t="shared" ca="1" si="964"/>
        <v>0</v>
      </c>
      <c r="F1407" s="189">
        <f t="shared" si="965"/>
        <v>0</v>
      </c>
      <c r="G1407" s="189" cm="1">
        <f t="array" aca="1" ref="G1407" ca="1">OFFSET(G1407,-1,,,)+1</f>
        <v>1402</v>
      </c>
      <c r="H1407" s="189">
        <f t="shared" si="953"/>
        <v>0</v>
      </c>
      <c r="I1407" s="189">
        <f t="shared" si="966"/>
        <v>0</v>
      </c>
      <c r="J1407" s="179">
        <f t="shared" si="967"/>
        <v>0</v>
      </c>
      <c r="K1407" s="173" t="s">
        <v>777</v>
      </c>
      <c r="L1407" s="174" t="str" cm="1">
        <f t="array" aca="1" ref="L1407" ca="1">IF($K1407="",OFFSET(L1407,-1,,,),K1407)</f>
        <v>04.01.06</v>
      </c>
      <c r="M1407" s="175" t="str" cm="1">
        <f t="array" aca="1" ref="M1407" ca="1">IF(OR($K1407=0,$K1407=""),OFFSET(M1407,-1,,,),O1407)</f>
        <v>ESPAÇADOR CENTOPÉIA PARA VIGAS E LAJES</v>
      </c>
      <c r="N1407" s="67" t="s">
        <v>423</v>
      </c>
      <c r="O1407" s="68" t="s">
        <v>4474</v>
      </c>
      <c r="P1407" s="68"/>
      <c r="Q1407" s="68" t="s">
        <v>3265</v>
      </c>
      <c r="R1407" s="69">
        <v>75.599999999999994</v>
      </c>
      <c r="S1407" s="70">
        <v>420</v>
      </c>
      <c r="T1407" s="70">
        <v>31751.999999999996</v>
      </c>
      <c r="U1407" s="67"/>
      <c r="V1407" s="71"/>
      <c r="W1407" s="171"/>
      <c r="X1407" s="172"/>
      <c r="Y1407" s="176">
        <f t="shared" si="1016"/>
        <v>0</v>
      </c>
      <c r="AA1407" s="192"/>
      <c r="AB1407" s="193"/>
    </row>
    <row r="1408" spans="2:28" hidden="1">
      <c r="B1408" s="189">
        <f t="shared" ref="B1408:B1410" si="1049">IF(J1408=0,0,U1408)</f>
        <v>0</v>
      </c>
      <c r="C1408" s="189">
        <f t="shared" ref="C1408:C1410" ca="1" si="1050">IF(OR(J1408=0,I1408=0),0,IF(_xlfn.IFNA(MATCH(B1408,OFFSET($B$5,,,$G1408,),),0)&gt;0,0,MAX(OFFSET($C$5,,,$G1408,))+1))</f>
        <v>0</v>
      </c>
      <c r="D1408" s="189">
        <f t="shared" ref="D1408:D1410" si="1051">IF(J1408=0,0,N1408&amp;"-"&amp;U1408)</f>
        <v>0</v>
      </c>
      <c r="E1408" s="189">
        <f t="shared" ref="E1408:E1410" ca="1" si="1052">IF(OR(J1408=0,I1408=0),0,IF(_xlfn.IFNA(MATCH(D1408,OFFSET($D$5,,,$G1408,),),0)&gt;0,0,_xlfn.MAXIFS(OFFSET($E$5,,,$G1408,),OFFSET($J$5,,,$G1408,),J1408)+1))</f>
        <v>0</v>
      </c>
      <c r="F1408" s="189">
        <f t="shared" ref="F1408:F1410" si="1053">IF(J1408=0,0,E1408&amp;"-"&amp;N1408)</f>
        <v>0</v>
      </c>
      <c r="G1408" s="189" cm="1">
        <f t="array" aca="1" ref="G1408" ca="1">OFFSET(G1408,-1,,,)+1</f>
        <v>1403</v>
      </c>
      <c r="H1408" s="189">
        <f t="shared" si="953"/>
        <v>0</v>
      </c>
      <c r="I1408" s="189">
        <f t="shared" ref="I1408:I1410" si="1054">H1408*R1408</f>
        <v>0</v>
      </c>
      <c r="J1408" s="179">
        <f t="shared" ref="J1408:J1410" si="1055">IF(AND(I1408&lt;&gt;0,OR(K1408=0,K1408="")),N1408&amp;" - Mapa",0)</f>
        <v>0</v>
      </c>
      <c r="K1408" s="173"/>
      <c r="L1408" s="174" t="str" cm="1">
        <f t="array" aca="1" ref="L1408" ca="1">IF($K1408="",OFFSET(L1408,-1,,,),K1408)</f>
        <v>04.01.06</v>
      </c>
      <c r="M1408" s="175" t="str" cm="1">
        <f t="array" aca="1" ref="M1408" ca="1">IF(OR($K1408=0,$K1408=""),OFFSET(M1408,-1,,,),O1408)</f>
        <v>ESPAÇADOR CENTOPÉIA PARA VIGAS E LAJES</v>
      </c>
      <c r="N1408" s="67" t="s">
        <v>424</v>
      </c>
      <c r="O1408" s="68" t="s">
        <v>425</v>
      </c>
      <c r="P1408" s="68"/>
      <c r="Q1408" s="68" t="s">
        <v>3260</v>
      </c>
      <c r="R1408" s="69">
        <v>75600</v>
      </c>
      <c r="S1408" s="70">
        <v>0.42</v>
      </c>
      <c r="T1408" s="70">
        <v>31752</v>
      </c>
      <c r="U1408" s="67" t="s">
        <v>766</v>
      </c>
      <c r="V1408" s="71" t="s">
        <v>767</v>
      </c>
      <c r="W1408" s="171"/>
      <c r="X1408" s="172"/>
      <c r="Y1408" s="176">
        <f t="shared" ref="Y1408:Y1410" si="1056">X1408+W1408</f>
        <v>0</v>
      </c>
      <c r="AA1408" s="192"/>
      <c r="AB1408" s="193"/>
    </row>
    <row r="1409" spans="2:28">
      <c r="B1409" s="189">
        <f t="shared" si="1049"/>
        <v>0</v>
      </c>
      <c r="C1409" s="189">
        <f t="shared" ca="1" si="1050"/>
        <v>0</v>
      </c>
      <c r="D1409" s="189">
        <f t="shared" si="1051"/>
        <v>0</v>
      </c>
      <c r="E1409" s="189">
        <f t="shared" ca="1" si="1052"/>
        <v>0</v>
      </c>
      <c r="F1409" s="189">
        <f t="shared" si="1053"/>
        <v>0</v>
      </c>
      <c r="G1409" s="189" cm="1">
        <f t="array" aca="1" ref="G1409" ca="1">OFFSET(G1409,-1,,,)+1</f>
        <v>1404</v>
      </c>
      <c r="H1409" s="189">
        <f t="shared" si="953"/>
        <v>0</v>
      </c>
      <c r="I1409" s="189">
        <f t="shared" si="1054"/>
        <v>0</v>
      </c>
      <c r="J1409" s="179">
        <f t="shared" si="1055"/>
        <v>0</v>
      </c>
      <c r="K1409" s="173" t="s">
        <v>778</v>
      </c>
      <c r="L1409" s="174" t="str" cm="1">
        <f t="array" aca="1" ref="L1409" ca="1">IF($K1409="",OFFSET(L1409,-1,,,),K1409)</f>
        <v>04.01.07</v>
      </c>
      <c r="M1409" s="175" t="str" cm="1">
        <f t="array" aca="1" ref="M1409" ca="1">IF(OR($K1409=0,$K1409=""),OFFSET(M1409,-1,,,),O1409)</f>
        <v>ESPAÇADOR TRELIÇADO COMP:2.00M H=7CM</v>
      </c>
      <c r="N1409" s="67" t="s">
        <v>324</v>
      </c>
      <c r="O1409" s="68" t="s">
        <v>4289</v>
      </c>
      <c r="P1409" s="68"/>
      <c r="Q1409" s="68" t="s">
        <v>3253</v>
      </c>
      <c r="R1409" s="69">
        <v>18123</v>
      </c>
      <c r="S1409" s="70">
        <v>4.75</v>
      </c>
      <c r="T1409" s="70">
        <v>86084.25</v>
      </c>
      <c r="U1409" s="67"/>
      <c r="V1409" s="71"/>
      <c r="W1409" s="171"/>
      <c r="X1409" s="172"/>
      <c r="Y1409" s="176">
        <f t="shared" si="1056"/>
        <v>0</v>
      </c>
      <c r="AA1409" s="192"/>
      <c r="AB1409" s="193"/>
    </row>
    <row r="1410" spans="2:28" hidden="1">
      <c r="B1410" s="189">
        <f t="shared" si="1049"/>
        <v>0</v>
      </c>
      <c r="C1410" s="189">
        <f t="shared" ca="1" si="1050"/>
        <v>0</v>
      </c>
      <c r="D1410" s="189">
        <f t="shared" si="1051"/>
        <v>0</v>
      </c>
      <c r="E1410" s="189">
        <f t="shared" ca="1" si="1052"/>
        <v>0</v>
      </c>
      <c r="F1410" s="189">
        <f t="shared" si="1053"/>
        <v>0</v>
      </c>
      <c r="G1410" s="189" cm="1">
        <f t="array" aca="1" ref="G1410" ca="1">OFFSET(G1410,-1,,,)+1</f>
        <v>1405</v>
      </c>
      <c r="H1410" s="189">
        <f t="shared" si="953"/>
        <v>0</v>
      </c>
      <c r="I1410" s="189">
        <f t="shared" si="1054"/>
        <v>0</v>
      </c>
      <c r="J1410" s="179">
        <f t="shared" si="1055"/>
        <v>0</v>
      </c>
      <c r="K1410" s="173"/>
      <c r="L1410" s="174" t="str" cm="1">
        <f t="array" aca="1" ref="L1410" ca="1">IF($K1410="",OFFSET(L1410,-1,,,),K1410)</f>
        <v>04.01.07</v>
      </c>
      <c r="M1410" s="175" t="str" cm="1">
        <f t="array" aca="1" ref="M1410" ca="1">IF(OR($K1410=0,$K1410=""),OFFSET(M1410,-1,,,),O1410)</f>
        <v>ESPAÇADOR TRELIÇADO COMP:2.00M H=7CM</v>
      </c>
      <c r="N1410" s="67" t="s">
        <v>325</v>
      </c>
      <c r="O1410" s="68" t="s">
        <v>326</v>
      </c>
      <c r="P1410" s="68"/>
      <c r="Q1410" s="68" t="s">
        <v>3260</v>
      </c>
      <c r="R1410" s="69">
        <v>9061.5</v>
      </c>
      <c r="S1410" s="70">
        <v>9.5</v>
      </c>
      <c r="T1410" s="70">
        <v>86084.25</v>
      </c>
      <c r="U1410" s="67" t="s">
        <v>766</v>
      </c>
      <c r="V1410" s="71" t="s">
        <v>767</v>
      </c>
      <c r="W1410" s="171"/>
      <c r="X1410" s="172"/>
      <c r="Y1410" s="176">
        <f t="shared" si="1056"/>
        <v>0</v>
      </c>
      <c r="AA1410" s="192"/>
      <c r="AB1410" s="193"/>
    </row>
    <row r="1411" spans="2:28">
      <c r="B1411" s="189">
        <f t="shared" si="961"/>
        <v>0</v>
      </c>
      <c r="C1411" s="189">
        <f t="shared" ca="1" si="962"/>
        <v>0</v>
      </c>
      <c r="D1411" s="189">
        <f t="shared" si="963"/>
        <v>0</v>
      </c>
      <c r="E1411" s="189">
        <f t="shared" ca="1" si="964"/>
        <v>0</v>
      </c>
      <c r="F1411" s="189">
        <f t="shared" si="965"/>
        <v>0</v>
      </c>
      <c r="G1411" s="189" cm="1">
        <f t="array" aca="1" ref="G1411" ca="1">OFFSET(G1411,-1,,,)+1</f>
        <v>1406</v>
      </c>
      <c r="H1411" s="189">
        <f t="shared" si="953"/>
        <v>0</v>
      </c>
      <c r="I1411" s="189">
        <f t="shared" si="966"/>
        <v>0</v>
      </c>
      <c r="J1411" s="179">
        <f t="shared" si="967"/>
        <v>0</v>
      </c>
      <c r="K1411" s="173" t="s">
        <v>779</v>
      </c>
      <c r="L1411" s="174" t="str" cm="1">
        <f t="array" aca="1" ref="L1411" ca="1">IF($K1411="",OFFSET(L1411,-1,,,),K1411)</f>
        <v>04.01.08</v>
      </c>
      <c r="M1411" s="175" t="str" cm="1">
        <f t="array" aca="1" ref="M1411" ca="1">IF(OR($K1411=0,$K1411=""),OFFSET(M1411,-1,,,),O1411)</f>
        <v>AÇO CA60 5,00MM - CORTADO E DOBRADO</v>
      </c>
      <c r="N1411" s="67" t="s">
        <v>634</v>
      </c>
      <c r="O1411" s="68" t="s">
        <v>4475</v>
      </c>
      <c r="P1411" s="68"/>
      <c r="Q1411" s="68" t="s">
        <v>3255</v>
      </c>
      <c r="R1411" s="69">
        <v>32297</v>
      </c>
      <c r="S1411" s="70">
        <v>7.9379999999999997</v>
      </c>
      <c r="T1411" s="70">
        <v>256373.58599999998</v>
      </c>
      <c r="U1411" s="67"/>
      <c r="V1411" s="71"/>
      <c r="W1411" s="171"/>
      <c r="X1411" s="172"/>
      <c r="Y1411" s="176">
        <f t="shared" si="1016"/>
        <v>0</v>
      </c>
      <c r="AA1411" s="192"/>
      <c r="AB1411" s="193"/>
    </row>
    <row r="1412" spans="2:28" hidden="1">
      <c r="B1412" s="189">
        <f t="shared" si="961"/>
        <v>0</v>
      </c>
      <c r="C1412" s="189">
        <f t="shared" ca="1" si="962"/>
        <v>0</v>
      </c>
      <c r="D1412" s="189">
        <f t="shared" si="963"/>
        <v>0</v>
      </c>
      <c r="E1412" s="189">
        <f t="shared" ca="1" si="964"/>
        <v>0</v>
      </c>
      <c r="F1412" s="189">
        <f t="shared" si="965"/>
        <v>0</v>
      </c>
      <c r="G1412" s="189" cm="1">
        <f t="array" aca="1" ref="G1412" ca="1">OFFSET(G1412,-1,,,)+1</f>
        <v>1407</v>
      </c>
      <c r="H1412" s="189">
        <f t="shared" si="953"/>
        <v>0</v>
      </c>
      <c r="I1412" s="189">
        <f t="shared" si="966"/>
        <v>0</v>
      </c>
      <c r="J1412" s="179">
        <f t="shared" si="967"/>
        <v>0</v>
      </c>
      <c r="K1412" s="173"/>
      <c r="L1412" s="174" t="str" cm="1">
        <f t="array" aca="1" ref="L1412" ca="1">IF($K1412="",OFFSET(L1412,-1,,,),K1412)</f>
        <v>04.01.08</v>
      </c>
      <c r="M1412" s="175" t="str" cm="1">
        <f t="array" aca="1" ref="M1412" ca="1">IF(OR($K1412=0,$K1412=""),OFFSET(M1412,-1,,,),O1412)</f>
        <v>AÇO CA60 5,00MM - CORTADO E DOBRADO</v>
      </c>
      <c r="N1412" s="67" t="s">
        <v>306</v>
      </c>
      <c r="O1412" s="68" t="s">
        <v>307</v>
      </c>
      <c r="P1412" s="68"/>
      <c r="Q1412" s="68" t="s">
        <v>3255</v>
      </c>
      <c r="R1412" s="69">
        <v>322.97000000000003</v>
      </c>
      <c r="S1412" s="70">
        <v>11</v>
      </c>
      <c r="T1412" s="70">
        <v>3552.67</v>
      </c>
      <c r="U1412" s="67" t="s">
        <v>766</v>
      </c>
      <c r="V1412" s="71" t="s">
        <v>767</v>
      </c>
      <c r="W1412" s="171"/>
      <c r="X1412" s="172"/>
      <c r="Y1412" s="176">
        <f t="shared" si="1016"/>
        <v>0</v>
      </c>
      <c r="AA1412" s="192"/>
      <c r="AB1412" s="193"/>
    </row>
    <row r="1413" spans="2:28" hidden="1">
      <c r="B1413" s="189">
        <f t="shared" si="961"/>
        <v>0</v>
      </c>
      <c r="C1413" s="189">
        <f t="shared" ca="1" si="962"/>
        <v>0</v>
      </c>
      <c r="D1413" s="189">
        <f t="shared" si="963"/>
        <v>0</v>
      </c>
      <c r="E1413" s="189">
        <f t="shared" ca="1" si="964"/>
        <v>0</v>
      </c>
      <c r="F1413" s="189">
        <f t="shared" si="965"/>
        <v>0</v>
      </c>
      <c r="G1413" s="189" cm="1">
        <f t="array" aca="1" ref="G1413" ca="1">OFFSET(G1413,-1,,,)+1</f>
        <v>1408</v>
      </c>
      <c r="H1413" s="189">
        <f t="shared" si="953"/>
        <v>0</v>
      </c>
      <c r="I1413" s="189">
        <f t="shared" si="966"/>
        <v>0</v>
      </c>
      <c r="J1413" s="179">
        <f t="shared" si="967"/>
        <v>0</v>
      </c>
      <c r="K1413" s="173"/>
      <c r="L1413" s="174" t="str" cm="1">
        <f t="array" aca="1" ref="L1413" ca="1">IF($K1413="",OFFSET(L1413,-1,,,),K1413)</f>
        <v>04.01.08</v>
      </c>
      <c r="M1413" s="175" t="str" cm="1">
        <f t="array" aca="1" ref="M1413" ca="1">IF(OR($K1413=0,$K1413=""),OFFSET(M1413,-1,,,),O1413)</f>
        <v>AÇO CA60 5,00MM - CORTADO E DOBRADO</v>
      </c>
      <c r="N1413" s="67" t="s">
        <v>635</v>
      </c>
      <c r="O1413" s="68" t="s">
        <v>636</v>
      </c>
      <c r="P1413" s="68"/>
      <c r="Q1413" s="68" t="s">
        <v>3255</v>
      </c>
      <c r="R1413" s="69">
        <v>33265.910000000003</v>
      </c>
      <c r="S1413" s="70">
        <v>6.9</v>
      </c>
      <c r="T1413" s="70">
        <v>229534.77900000004</v>
      </c>
      <c r="U1413" s="67" t="s">
        <v>766</v>
      </c>
      <c r="V1413" s="71" t="s">
        <v>767</v>
      </c>
      <c r="W1413" s="171"/>
      <c r="X1413" s="172"/>
      <c r="Y1413" s="176">
        <f t="shared" si="1016"/>
        <v>0</v>
      </c>
      <c r="AA1413" s="192"/>
      <c r="AB1413" s="193"/>
    </row>
    <row r="1414" spans="2:28" hidden="1">
      <c r="B1414" s="189">
        <f t="shared" si="961"/>
        <v>0</v>
      </c>
      <c r="C1414" s="189">
        <f t="shared" ca="1" si="962"/>
        <v>0</v>
      </c>
      <c r="D1414" s="189">
        <f t="shared" si="963"/>
        <v>0</v>
      </c>
      <c r="E1414" s="189">
        <f t="shared" ca="1" si="964"/>
        <v>0</v>
      </c>
      <c r="F1414" s="189">
        <f t="shared" si="965"/>
        <v>0</v>
      </c>
      <c r="G1414" s="189" cm="1">
        <f t="array" aca="1" ref="G1414" ca="1">OFFSET(G1414,-1,,,)+1</f>
        <v>1409</v>
      </c>
      <c r="H1414" s="189">
        <f t="shared" si="953"/>
        <v>0</v>
      </c>
      <c r="I1414" s="189">
        <f t="shared" si="966"/>
        <v>0</v>
      </c>
      <c r="J1414" s="179">
        <f t="shared" si="967"/>
        <v>0</v>
      </c>
      <c r="K1414" s="173"/>
      <c r="L1414" s="174" t="str" cm="1">
        <f t="array" aca="1" ref="L1414" ca="1">IF($K1414="",OFFSET(L1414,-1,,,),K1414)</f>
        <v>04.01.08</v>
      </c>
      <c r="M1414" s="175" t="str" cm="1">
        <f t="array" aca="1" ref="M1414" ca="1">IF(OR($K1414=0,$K1414=""),OFFSET(M1414,-1,,,),O1414)</f>
        <v>AÇO CA60 5,00MM - CORTADO E DOBRADO</v>
      </c>
      <c r="N1414" s="67" t="s">
        <v>637</v>
      </c>
      <c r="O1414" s="68" t="s">
        <v>638</v>
      </c>
      <c r="P1414" s="68"/>
      <c r="Q1414" s="68" t="s">
        <v>3255</v>
      </c>
      <c r="R1414" s="69">
        <v>33265.910000000003</v>
      </c>
      <c r="S1414" s="70">
        <v>0.7</v>
      </c>
      <c r="T1414" s="70">
        <v>23286.137000000002</v>
      </c>
      <c r="U1414" s="67" t="s">
        <v>766</v>
      </c>
      <c r="V1414" s="71" t="s">
        <v>767</v>
      </c>
      <c r="W1414" s="171"/>
      <c r="X1414" s="172"/>
      <c r="Y1414" s="176">
        <f t="shared" si="1016"/>
        <v>0</v>
      </c>
      <c r="AA1414" s="192"/>
      <c r="AB1414" s="193"/>
    </row>
    <row r="1415" spans="2:28">
      <c r="B1415" s="189">
        <f t="shared" ref="B1415:B1417" si="1057">IF(J1415=0,0,U1415)</f>
        <v>0</v>
      </c>
      <c r="C1415" s="189">
        <f t="shared" ref="C1415:C1417" ca="1" si="1058">IF(OR(J1415=0,I1415=0),0,IF(_xlfn.IFNA(MATCH(B1415,OFFSET($B$5,,,$G1415,),),0)&gt;0,0,MAX(OFFSET($C$5,,,$G1415,))+1))</f>
        <v>0</v>
      </c>
      <c r="D1415" s="189">
        <f t="shared" ref="D1415:D1417" si="1059">IF(J1415=0,0,N1415&amp;"-"&amp;U1415)</f>
        <v>0</v>
      </c>
      <c r="E1415" s="189">
        <f t="shared" ref="E1415:E1417" ca="1" si="1060">IF(OR(J1415=0,I1415=0),0,IF(_xlfn.IFNA(MATCH(D1415,OFFSET($D$5,,,$G1415,),),0)&gt;0,0,_xlfn.MAXIFS(OFFSET($E$5,,,$G1415,),OFFSET($J$5,,,$G1415,),J1415)+1))</f>
        <v>0</v>
      </c>
      <c r="F1415" s="189">
        <f t="shared" ref="F1415:F1417" si="1061">IF(J1415=0,0,E1415&amp;"-"&amp;N1415)</f>
        <v>0</v>
      </c>
      <c r="G1415" s="189" cm="1">
        <f t="array" aca="1" ref="G1415" ca="1">OFFSET(G1415,-1,,,)+1</f>
        <v>1410</v>
      </c>
      <c r="H1415" s="189">
        <f t="shared" si="953"/>
        <v>0</v>
      </c>
      <c r="I1415" s="189">
        <f t="shared" ref="I1415:I1417" si="1062">H1415*R1415</f>
        <v>0</v>
      </c>
      <c r="J1415" s="179">
        <f t="shared" ref="J1415:J1417" si="1063">IF(AND(I1415&lt;&gt;0,OR(K1415=0,K1415="")),N1415&amp;" - Mapa",0)</f>
        <v>0</v>
      </c>
      <c r="K1415" s="173" t="s">
        <v>780</v>
      </c>
      <c r="L1415" s="174" t="str" cm="1">
        <f t="array" aca="1" ref="L1415" ca="1">IF($K1415="",OFFSET(L1415,-1,,,),K1415)</f>
        <v>04.01.09</v>
      </c>
      <c r="M1415" s="175" t="str" cm="1">
        <f t="array" aca="1" ref="M1415" ca="1">IF(OR($K1415=0,$K1415=""),OFFSET(M1415,-1,,,),O1415)</f>
        <v>AÇO CA50 6,30MM - CORTADO E DOBRADO</v>
      </c>
      <c r="N1415" s="67" t="s">
        <v>447</v>
      </c>
      <c r="O1415" s="68" t="s">
        <v>4476</v>
      </c>
      <c r="P1415" s="68"/>
      <c r="Q1415" s="68" t="s">
        <v>3255</v>
      </c>
      <c r="R1415" s="69">
        <v>26763</v>
      </c>
      <c r="S1415" s="70">
        <v>7.0110000000000001</v>
      </c>
      <c r="T1415" s="70">
        <v>187635.39300000001</v>
      </c>
      <c r="U1415" s="67"/>
      <c r="V1415" s="71"/>
      <c r="W1415" s="171"/>
      <c r="X1415" s="172"/>
      <c r="Y1415" s="176">
        <f t="shared" ref="Y1415:Y1417" si="1064">X1415+W1415</f>
        <v>0</v>
      </c>
      <c r="AA1415" s="192"/>
      <c r="AB1415" s="193"/>
    </row>
    <row r="1416" spans="2:28" hidden="1">
      <c r="B1416" s="189">
        <f t="shared" si="1057"/>
        <v>0</v>
      </c>
      <c r="C1416" s="189">
        <f t="shared" ca="1" si="1058"/>
        <v>0</v>
      </c>
      <c r="D1416" s="189">
        <f t="shared" si="1059"/>
        <v>0</v>
      </c>
      <c r="E1416" s="189">
        <f t="shared" ca="1" si="1060"/>
        <v>0</v>
      </c>
      <c r="F1416" s="189">
        <f t="shared" si="1061"/>
        <v>0</v>
      </c>
      <c r="G1416" s="189" cm="1">
        <f t="array" aca="1" ref="G1416" ca="1">OFFSET(G1416,-1,,,)+1</f>
        <v>1411</v>
      </c>
      <c r="H1416" s="189">
        <f t="shared" si="953"/>
        <v>0</v>
      </c>
      <c r="I1416" s="189">
        <f t="shared" si="1062"/>
        <v>0</v>
      </c>
      <c r="J1416" s="179">
        <f t="shared" si="1063"/>
        <v>0</v>
      </c>
      <c r="K1416" s="173"/>
      <c r="L1416" s="174" t="str" cm="1">
        <f t="array" aca="1" ref="L1416" ca="1">IF($K1416="",OFFSET(L1416,-1,,,),K1416)</f>
        <v>04.01.09</v>
      </c>
      <c r="M1416" s="175" t="str" cm="1">
        <f t="array" aca="1" ref="M1416" ca="1">IF(OR($K1416=0,$K1416=""),OFFSET(M1416,-1,,,),O1416)</f>
        <v>AÇO CA50 6,30MM - CORTADO E DOBRADO</v>
      </c>
      <c r="N1416" s="67" t="s">
        <v>306</v>
      </c>
      <c r="O1416" s="68" t="s">
        <v>307</v>
      </c>
      <c r="P1416" s="68"/>
      <c r="Q1416" s="68" t="s">
        <v>3255</v>
      </c>
      <c r="R1416" s="69">
        <v>267.63</v>
      </c>
      <c r="S1416" s="70">
        <v>11</v>
      </c>
      <c r="T1416" s="70">
        <v>2943.93</v>
      </c>
      <c r="U1416" s="67" t="s">
        <v>766</v>
      </c>
      <c r="V1416" s="71" t="s">
        <v>767</v>
      </c>
      <c r="W1416" s="171"/>
      <c r="X1416" s="172"/>
      <c r="Y1416" s="176">
        <f t="shared" si="1064"/>
        <v>0</v>
      </c>
      <c r="AA1416" s="192"/>
      <c r="AB1416" s="193"/>
    </row>
    <row r="1417" spans="2:28" hidden="1">
      <c r="B1417" s="189">
        <f t="shared" si="1057"/>
        <v>0</v>
      </c>
      <c r="C1417" s="189">
        <f t="shared" ca="1" si="1058"/>
        <v>0</v>
      </c>
      <c r="D1417" s="189">
        <f t="shared" si="1059"/>
        <v>0</v>
      </c>
      <c r="E1417" s="189">
        <f t="shared" ca="1" si="1060"/>
        <v>0</v>
      </c>
      <c r="F1417" s="189">
        <f t="shared" si="1061"/>
        <v>0</v>
      </c>
      <c r="G1417" s="189" cm="1">
        <f t="array" aca="1" ref="G1417" ca="1">OFFSET(G1417,-1,,,)+1</f>
        <v>1412</v>
      </c>
      <c r="H1417" s="189">
        <f t="shared" si="953"/>
        <v>0</v>
      </c>
      <c r="I1417" s="189">
        <f t="shared" si="1062"/>
        <v>0</v>
      </c>
      <c r="J1417" s="179">
        <f t="shared" si="1063"/>
        <v>0</v>
      </c>
      <c r="K1417" s="173"/>
      <c r="L1417" s="174" t="str" cm="1">
        <f t="array" aca="1" ref="L1417" ca="1">IF($K1417="",OFFSET(L1417,-1,,,),K1417)</f>
        <v>04.01.09</v>
      </c>
      <c r="M1417" s="175" t="str" cm="1">
        <f t="array" aca="1" ref="M1417" ca="1">IF(OR($K1417=0,$K1417=""),OFFSET(M1417,-1,,,),O1417)</f>
        <v>AÇO CA50 6,30MM - CORTADO E DOBRADO</v>
      </c>
      <c r="N1417" s="67" t="s">
        <v>448</v>
      </c>
      <c r="O1417" s="68" t="s">
        <v>449</v>
      </c>
      <c r="P1417" s="68"/>
      <c r="Q1417" s="68" t="s">
        <v>3255</v>
      </c>
      <c r="R1417" s="69">
        <v>27565.89</v>
      </c>
      <c r="S1417" s="70">
        <v>6</v>
      </c>
      <c r="T1417" s="70">
        <v>165395.34</v>
      </c>
      <c r="U1417" s="67" t="s">
        <v>766</v>
      </c>
      <c r="V1417" s="71" t="s">
        <v>767</v>
      </c>
      <c r="W1417" s="171"/>
      <c r="X1417" s="172"/>
      <c r="Y1417" s="176">
        <f t="shared" si="1064"/>
        <v>0</v>
      </c>
      <c r="AA1417" s="192"/>
      <c r="AB1417" s="193"/>
    </row>
    <row r="1418" spans="2:28" hidden="1">
      <c r="B1418" s="189">
        <f t="shared" si="961"/>
        <v>0</v>
      </c>
      <c r="C1418" s="189">
        <f t="shared" ca="1" si="962"/>
        <v>0</v>
      </c>
      <c r="D1418" s="189">
        <f t="shared" si="963"/>
        <v>0</v>
      </c>
      <c r="E1418" s="189">
        <f t="shared" ca="1" si="964"/>
        <v>0</v>
      </c>
      <c r="F1418" s="189">
        <f t="shared" si="965"/>
        <v>0</v>
      </c>
      <c r="G1418" s="189" cm="1">
        <f t="array" aca="1" ref="G1418" ca="1">OFFSET(G1418,-1,,,)+1</f>
        <v>1413</v>
      </c>
      <c r="H1418" s="189">
        <f t="shared" si="953"/>
        <v>0</v>
      </c>
      <c r="I1418" s="189">
        <f t="shared" si="966"/>
        <v>0</v>
      </c>
      <c r="J1418" s="179">
        <f t="shared" si="967"/>
        <v>0</v>
      </c>
      <c r="K1418" s="173"/>
      <c r="L1418" s="174" t="str" cm="1">
        <f t="array" aca="1" ref="L1418" ca="1">IF($K1418="",OFFSET(L1418,-1,,,),K1418)</f>
        <v>04.01.09</v>
      </c>
      <c r="M1418" s="175" t="str" cm="1">
        <f t="array" aca="1" ref="M1418" ca="1">IF(OR($K1418=0,$K1418=""),OFFSET(M1418,-1,,,),O1418)</f>
        <v>AÇO CA50 6,30MM - CORTADO E DOBRADO</v>
      </c>
      <c r="N1418" s="67" t="s">
        <v>450</v>
      </c>
      <c r="O1418" s="68" t="s">
        <v>451</v>
      </c>
      <c r="P1418" s="68"/>
      <c r="Q1418" s="68" t="s">
        <v>3255</v>
      </c>
      <c r="R1418" s="69">
        <v>27565.89</v>
      </c>
      <c r="S1418" s="70">
        <v>0.7</v>
      </c>
      <c r="T1418" s="70">
        <v>19296.123</v>
      </c>
      <c r="U1418" s="67" t="s">
        <v>766</v>
      </c>
      <c r="V1418" s="71" t="s">
        <v>767</v>
      </c>
      <c r="W1418" s="171"/>
      <c r="X1418" s="172"/>
      <c r="Y1418" s="176">
        <f t="shared" si="1016"/>
        <v>0</v>
      </c>
      <c r="AA1418" s="192"/>
      <c r="AB1418" s="193"/>
    </row>
    <row r="1419" spans="2:28">
      <c r="B1419" s="189">
        <f t="shared" si="961"/>
        <v>0</v>
      </c>
      <c r="C1419" s="189">
        <f t="shared" ca="1" si="962"/>
        <v>0</v>
      </c>
      <c r="D1419" s="189">
        <f t="shared" si="963"/>
        <v>0</v>
      </c>
      <c r="E1419" s="189">
        <f t="shared" ca="1" si="964"/>
        <v>0</v>
      </c>
      <c r="F1419" s="189">
        <f t="shared" si="965"/>
        <v>0</v>
      </c>
      <c r="G1419" s="189" cm="1">
        <f t="array" aca="1" ref="G1419" ca="1">OFFSET(G1419,-1,,,)+1</f>
        <v>1414</v>
      </c>
      <c r="H1419" s="189">
        <f t="shared" si="953"/>
        <v>0</v>
      </c>
      <c r="I1419" s="189">
        <f t="shared" si="966"/>
        <v>0</v>
      </c>
      <c r="J1419" s="179">
        <f t="shared" si="967"/>
        <v>0</v>
      </c>
      <c r="K1419" s="173" t="s">
        <v>781</v>
      </c>
      <c r="L1419" s="174" t="str" cm="1">
        <f t="array" aca="1" ref="L1419" ca="1">IF($K1419="",OFFSET(L1419,-1,,,),K1419)</f>
        <v>04.01.10</v>
      </c>
      <c r="M1419" s="175" t="str" cm="1">
        <f t="array" aca="1" ref="M1419" ca="1">IF(OR($K1419=0,$K1419=""),OFFSET(M1419,-1,,,),O1419)</f>
        <v>AÇO CA50 8,00MM - CORTADO E DOBRADO</v>
      </c>
      <c r="N1419" s="67" t="s">
        <v>452</v>
      </c>
      <c r="O1419" s="68" t="s">
        <v>453</v>
      </c>
      <c r="P1419" s="68"/>
      <c r="Q1419" s="68" t="s">
        <v>3255</v>
      </c>
      <c r="R1419" s="69">
        <v>3620</v>
      </c>
      <c r="S1419" s="70">
        <v>6.8769999999999998</v>
      </c>
      <c r="T1419" s="70">
        <v>24894.739999999998</v>
      </c>
      <c r="U1419" s="67"/>
      <c r="V1419" s="71"/>
      <c r="W1419" s="171"/>
      <c r="X1419" s="172"/>
      <c r="Y1419" s="176">
        <f t="shared" si="1016"/>
        <v>0</v>
      </c>
      <c r="AA1419" s="192"/>
      <c r="AB1419" s="193"/>
    </row>
    <row r="1420" spans="2:28" hidden="1">
      <c r="B1420" s="189">
        <f t="shared" si="961"/>
        <v>0</v>
      </c>
      <c r="C1420" s="189">
        <f t="shared" ca="1" si="962"/>
        <v>0</v>
      </c>
      <c r="D1420" s="189">
        <f t="shared" si="963"/>
        <v>0</v>
      </c>
      <c r="E1420" s="189">
        <f t="shared" ca="1" si="964"/>
        <v>0</v>
      </c>
      <c r="F1420" s="189">
        <f t="shared" si="965"/>
        <v>0</v>
      </c>
      <c r="G1420" s="189" cm="1">
        <f t="array" aca="1" ref="G1420" ca="1">OFFSET(G1420,-1,,,)+1</f>
        <v>1415</v>
      </c>
      <c r="H1420" s="189">
        <f t="shared" si="953"/>
        <v>0</v>
      </c>
      <c r="I1420" s="189">
        <f t="shared" si="966"/>
        <v>0</v>
      </c>
      <c r="J1420" s="179">
        <f t="shared" si="967"/>
        <v>0</v>
      </c>
      <c r="K1420" s="173"/>
      <c r="L1420" s="174" t="str" cm="1">
        <f t="array" aca="1" ref="L1420" ca="1">IF($K1420="",OFFSET(L1420,-1,,,),K1420)</f>
        <v>04.01.10</v>
      </c>
      <c r="M1420" s="175" t="str" cm="1">
        <f t="array" aca="1" ref="M1420" ca="1">IF(OR($K1420=0,$K1420=""),OFFSET(M1420,-1,,,),O1420)</f>
        <v>AÇO CA50 8,00MM - CORTADO E DOBRADO</v>
      </c>
      <c r="N1420" s="67" t="s">
        <v>306</v>
      </c>
      <c r="O1420" s="68" t="s">
        <v>307</v>
      </c>
      <c r="P1420" s="68"/>
      <c r="Q1420" s="68" t="s">
        <v>3255</v>
      </c>
      <c r="R1420" s="69">
        <v>36.200000000000003</v>
      </c>
      <c r="S1420" s="70">
        <v>11</v>
      </c>
      <c r="T1420" s="70">
        <v>398.20000000000005</v>
      </c>
      <c r="U1420" s="67" t="s">
        <v>766</v>
      </c>
      <c r="V1420" s="71" t="s">
        <v>767</v>
      </c>
      <c r="W1420" s="171"/>
      <c r="X1420" s="172"/>
      <c r="Y1420" s="176">
        <f t="shared" si="1016"/>
        <v>0</v>
      </c>
      <c r="AA1420" s="192"/>
      <c r="AB1420" s="193"/>
    </row>
    <row r="1421" spans="2:28" hidden="1">
      <c r="B1421" s="189">
        <f t="shared" si="961"/>
        <v>0</v>
      </c>
      <c r="C1421" s="189">
        <f t="shared" ca="1" si="962"/>
        <v>0</v>
      </c>
      <c r="D1421" s="189">
        <f t="shared" si="963"/>
        <v>0</v>
      </c>
      <c r="E1421" s="189">
        <f t="shared" ca="1" si="964"/>
        <v>0</v>
      </c>
      <c r="F1421" s="189">
        <f t="shared" si="965"/>
        <v>0</v>
      </c>
      <c r="G1421" s="189" cm="1">
        <f t="array" aca="1" ref="G1421" ca="1">OFFSET(G1421,-1,,,)+1</f>
        <v>1416</v>
      </c>
      <c r="H1421" s="189">
        <f t="shared" si="953"/>
        <v>0</v>
      </c>
      <c r="I1421" s="189">
        <f t="shared" si="966"/>
        <v>0</v>
      </c>
      <c r="J1421" s="179">
        <f t="shared" si="967"/>
        <v>0</v>
      </c>
      <c r="K1421" s="173"/>
      <c r="L1421" s="174" t="str" cm="1">
        <f t="array" aca="1" ref="L1421" ca="1">IF($K1421="",OFFSET(L1421,-1,,,),K1421)</f>
        <v>04.01.10</v>
      </c>
      <c r="M1421" s="175" t="str" cm="1">
        <f t="array" aca="1" ref="M1421" ca="1">IF(OR($K1421=0,$K1421=""),OFFSET(M1421,-1,,,),O1421)</f>
        <v>AÇO CA50 8,00MM - CORTADO E DOBRADO</v>
      </c>
      <c r="N1421" s="67" t="s">
        <v>401</v>
      </c>
      <c r="O1421" s="68" t="s">
        <v>402</v>
      </c>
      <c r="P1421" s="68"/>
      <c r="Q1421" s="68" t="s">
        <v>3255</v>
      </c>
      <c r="R1421" s="69">
        <v>3656.2</v>
      </c>
      <c r="S1421" s="70">
        <v>6</v>
      </c>
      <c r="T1421" s="70">
        <v>21937.199999999997</v>
      </c>
      <c r="U1421" s="67" t="s">
        <v>766</v>
      </c>
      <c r="V1421" s="71" t="s">
        <v>767</v>
      </c>
      <c r="W1421" s="171"/>
      <c r="X1421" s="172"/>
      <c r="Y1421" s="176">
        <f t="shared" si="1016"/>
        <v>0</v>
      </c>
      <c r="AA1421" s="192"/>
      <c r="AB1421" s="193"/>
    </row>
    <row r="1422" spans="2:28" hidden="1">
      <c r="B1422" s="189">
        <f t="shared" si="961"/>
        <v>0</v>
      </c>
      <c r="C1422" s="189">
        <f t="shared" ca="1" si="962"/>
        <v>0</v>
      </c>
      <c r="D1422" s="189">
        <f t="shared" si="963"/>
        <v>0</v>
      </c>
      <c r="E1422" s="189">
        <f t="shared" ca="1" si="964"/>
        <v>0</v>
      </c>
      <c r="F1422" s="189">
        <f t="shared" si="965"/>
        <v>0</v>
      </c>
      <c r="G1422" s="189" cm="1">
        <f t="array" aca="1" ref="G1422" ca="1">OFFSET(G1422,-1,,,)+1</f>
        <v>1417</v>
      </c>
      <c r="H1422" s="189">
        <f t="shared" si="953"/>
        <v>0</v>
      </c>
      <c r="I1422" s="189">
        <f t="shared" si="966"/>
        <v>0</v>
      </c>
      <c r="J1422" s="179">
        <f t="shared" si="967"/>
        <v>0</v>
      </c>
      <c r="K1422" s="173"/>
      <c r="L1422" s="174" t="str" cm="1">
        <f t="array" aca="1" ref="L1422" ca="1">IF($K1422="",OFFSET(L1422,-1,,,),K1422)</f>
        <v>04.01.10</v>
      </c>
      <c r="M1422" s="175" t="str" cm="1">
        <f t="array" aca="1" ref="M1422" ca="1">IF(OR($K1422=0,$K1422=""),OFFSET(M1422,-1,,,),O1422)</f>
        <v>AÇO CA50 8,00MM - CORTADO E DOBRADO</v>
      </c>
      <c r="N1422" s="67" t="s">
        <v>405</v>
      </c>
      <c r="O1422" s="68" t="s">
        <v>406</v>
      </c>
      <c r="P1422" s="68"/>
      <c r="Q1422" s="68" t="s">
        <v>3255</v>
      </c>
      <c r="R1422" s="69">
        <v>3656.2</v>
      </c>
      <c r="S1422" s="70">
        <v>0.7</v>
      </c>
      <c r="T1422" s="70">
        <v>2559.3399999999997</v>
      </c>
      <c r="U1422" s="67" t="s">
        <v>766</v>
      </c>
      <c r="V1422" s="71" t="s">
        <v>767</v>
      </c>
      <c r="W1422" s="171"/>
      <c r="X1422" s="172"/>
      <c r="Y1422" s="176">
        <f t="shared" si="1016"/>
        <v>0</v>
      </c>
      <c r="AA1422" s="192"/>
      <c r="AB1422" s="193"/>
    </row>
    <row r="1423" spans="2:28">
      <c r="B1423" s="189">
        <f t="shared" si="961"/>
        <v>0</v>
      </c>
      <c r="C1423" s="189">
        <f t="shared" ca="1" si="962"/>
        <v>0</v>
      </c>
      <c r="D1423" s="189">
        <f t="shared" si="963"/>
        <v>0</v>
      </c>
      <c r="E1423" s="189">
        <f t="shared" ca="1" si="964"/>
        <v>0</v>
      </c>
      <c r="F1423" s="189">
        <f t="shared" si="965"/>
        <v>0</v>
      </c>
      <c r="G1423" s="189" cm="1">
        <f t="array" aca="1" ref="G1423" ca="1">OFFSET(G1423,-1,,,)+1</f>
        <v>1418</v>
      </c>
      <c r="H1423" s="189">
        <f t="shared" si="953"/>
        <v>0</v>
      </c>
      <c r="I1423" s="189">
        <f t="shared" si="966"/>
        <v>0</v>
      </c>
      <c r="J1423" s="179">
        <f t="shared" si="967"/>
        <v>0</v>
      </c>
      <c r="K1423" s="173" t="s">
        <v>782</v>
      </c>
      <c r="L1423" s="174" t="str" cm="1">
        <f t="array" aca="1" ref="L1423" ca="1">IF($K1423="",OFFSET(L1423,-1,,,),K1423)</f>
        <v>04.01.11</v>
      </c>
      <c r="M1423" s="175" t="str" cm="1">
        <f t="array" aca="1" ref="M1423" ca="1">IF(OR($K1423=0,$K1423=""),OFFSET(M1423,-1,,,),O1423)</f>
        <v>AÇO CA50 10,00MM - CORTADO E DOBRADO</v>
      </c>
      <c r="N1423" s="67" t="s">
        <v>319</v>
      </c>
      <c r="O1423" s="68" t="s">
        <v>4294</v>
      </c>
      <c r="P1423" s="68"/>
      <c r="Q1423" s="68" t="s">
        <v>3255</v>
      </c>
      <c r="R1423" s="73">
        <v>11055</v>
      </c>
      <c r="S1423" s="70">
        <v>6.4729999999999999</v>
      </c>
      <c r="T1423" s="70">
        <v>71559.014999999999</v>
      </c>
      <c r="U1423" s="67"/>
      <c r="V1423" s="71"/>
      <c r="W1423" s="171"/>
      <c r="X1423" s="172"/>
      <c r="Y1423" s="176">
        <f t="shared" si="1016"/>
        <v>0</v>
      </c>
      <c r="AA1423" s="192"/>
      <c r="AB1423" s="193"/>
    </row>
    <row r="1424" spans="2:28" hidden="1">
      <c r="B1424" s="189">
        <f t="shared" si="961"/>
        <v>0</v>
      </c>
      <c r="C1424" s="189">
        <f t="shared" ca="1" si="962"/>
        <v>0</v>
      </c>
      <c r="D1424" s="189">
        <f t="shared" si="963"/>
        <v>0</v>
      </c>
      <c r="E1424" s="189">
        <f t="shared" ca="1" si="964"/>
        <v>0</v>
      </c>
      <c r="F1424" s="189">
        <f t="shared" si="965"/>
        <v>0</v>
      </c>
      <c r="G1424" s="189" cm="1">
        <f t="array" aca="1" ref="G1424" ca="1">OFFSET(G1424,-1,,,)+1</f>
        <v>1419</v>
      </c>
      <c r="H1424" s="189">
        <f t="shared" si="953"/>
        <v>0</v>
      </c>
      <c r="I1424" s="189">
        <f t="shared" si="966"/>
        <v>0</v>
      </c>
      <c r="J1424" s="179">
        <f t="shared" si="967"/>
        <v>0</v>
      </c>
      <c r="K1424" s="173"/>
      <c r="L1424" s="174" t="str" cm="1">
        <f t="array" aca="1" ref="L1424" ca="1">IF($K1424="",OFFSET(L1424,-1,,,),K1424)</f>
        <v>04.01.11</v>
      </c>
      <c r="M1424" s="175" t="str" cm="1">
        <f t="array" aca="1" ref="M1424" ca="1">IF(OR($K1424=0,$K1424=""),OFFSET(M1424,-1,,,),O1424)</f>
        <v>AÇO CA50 10,00MM - CORTADO E DOBRADO</v>
      </c>
      <c r="N1424" s="67" t="s">
        <v>306</v>
      </c>
      <c r="O1424" s="68" t="s">
        <v>307</v>
      </c>
      <c r="P1424" s="68"/>
      <c r="Q1424" s="68" t="s">
        <v>3255</v>
      </c>
      <c r="R1424" s="69">
        <v>110.55</v>
      </c>
      <c r="S1424" s="70">
        <v>11</v>
      </c>
      <c r="T1424" s="70">
        <v>1216.05</v>
      </c>
      <c r="U1424" s="67" t="s">
        <v>766</v>
      </c>
      <c r="V1424" s="71" t="s">
        <v>767</v>
      </c>
      <c r="W1424" s="171"/>
      <c r="X1424" s="172"/>
      <c r="Y1424" s="176">
        <f t="shared" si="1016"/>
        <v>0</v>
      </c>
      <c r="AA1424" s="192"/>
      <c r="AB1424" s="193"/>
    </row>
    <row r="1425" spans="2:28" hidden="1">
      <c r="B1425" s="189">
        <f t="shared" si="961"/>
        <v>0</v>
      </c>
      <c r="C1425" s="189">
        <f t="shared" ca="1" si="962"/>
        <v>0</v>
      </c>
      <c r="D1425" s="189">
        <f t="shared" si="963"/>
        <v>0</v>
      </c>
      <c r="E1425" s="189">
        <f t="shared" ca="1" si="964"/>
        <v>0</v>
      </c>
      <c r="F1425" s="189">
        <f t="shared" si="965"/>
        <v>0</v>
      </c>
      <c r="G1425" s="189" cm="1">
        <f t="array" aca="1" ref="G1425" ca="1">OFFSET(G1425,-1,,,)+1</f>
        <v>1420</v>
      </c>
      <c r="H1425" s="189">
        <f t="shared" si="953"/>
        <v>0</v>
      </c>
      <c r="I1425" s="189">
        <f t="shared" si="966"/>
        <v>0</v>
      </c>
      <c r="J1425" s="179">
        <f t="shared" si="967"/>
        <v>0</v>
      </c>
      <c r="K1425" s="173"/>
      <c r="L1425" s="174" t="str" cm="1">
        <f t="array" aca="1" ref="L1425" ca="1">IF($K1425="",OFFSET(L1425,-1,,,),K1425)</f>
        <v>04.01.11</v>
      </c>
      <c r="M1425" s="175" t="str" cm="1">
        <f t="array" aca="1" ref="M1425" ca="1">IF(OR($K1425=0,$K1425=""),OFFSET(M1425,-1,,,),O1425)</f>
        <v>AÇO CA50 10,00MM - CORTADO E DOBRADO</v>
      </c>
      <c r="N1425" s="67" t="s">
        <v>320</v>
      </c>
      <c r="O1425" s="68" t="s">
        <v>321</v>
      </c>
      <c r="P1425" s="68"/>
      <c r="Q1425" s="68" t="s">
        <v>3255</v>
      </c>
      <c r="R1425" s="69">
        <v>11165.55</v>
      </c>
      <c r="S1425" s="70">
        <v>5.6</v>
      </c>
      <c r="T1425" s="70">
        <v>62527.079999999994</v>
      </c>
      <c r="U1425" s="67" t="s">
        <v>766</v>
      </c>
      <c r="V1425" s="71" t="s">
        <v>767</v>
      </c>
      <c r="W1425" s="171"/>
      <c r="X1425" s="172"/>
      <c r="Y1425" s="176">
        <f t="shared" si="1016"/>
        <v>0</v>
      </c>
      <c r="AA1425" s="192"/>
      <c r="AB1425" s="193"/>
    </row>
    <row r="1426" spans="2:28" hidden="1">
      <c r="B1426" s="189">
        <f t="shared" ref="B1426:B1428" si="1065">IF(J1426=0,0,U1426)</f>
        <v>0</v>
      </c>
      <c r="C1426" s="189">
        <f t="shared" ref="C1426:C1428" ca="1" si="1066">IF(OR(J1426=0,I1426=0),0,IF(_xlfn.IFNA(MATCH(B1426,OFFSET($B$5,,,$G1426,),),0)&gt;0,0,MAX(OFFSET($C$5,,,$G1426,))+1))</f>
        <v>0</v>
      </c>
      <c r="D1426" s="189">
        <f t="shared" ref="D1426:D1428" si="1067">IF(J1426=0,0,N1426&amp;"-"&amp;U1426)</f>
        <v>0</v>
      </c>
      <c r="E1426" s="189">
        <f t="shared" ref="E1426:E1428" ca="1" si="1068">IF(OR(J1426=0,I1426=0),0,IF(_xlfn.IFNA(MATCH(D1426,OFFSET($D$5,,,$G1426,),),0)&gt;0,0,_xlfn.MAXIFS(OFFSET($E$5,,,$G1426,),OFFSET($J$5,,,$G1426,),J1426)+1))</f>
        <v>0</v>
      </c>
      <c r="F1426" s="189">
        <f t="shared" ref="F1426:F1428" si="1069">IF(J1426=0,0,E1426&amp;"-"&amp;N1426)</f>
        <v>0</v>
      </c>
      <c r="G1426" s="189" cm="1">
        <f t="array" aca="1" ref="G1426" ca="1">OFFSET(G1426,-1,,,)+1</f>
        <v>1421</v>
      </c>
      <c r="H1426" s="189">
        <f t="shared" si="953"/>
        <v>0</v>
      </c>
      <c r="I1426" s="189">
        <f t="shared" ref="I1426:I1428" si="1070">H1426*R1426</f>
        <v>0</v>
      </c>
      <c r="J1426" s="179">
        <f t="shared" ref="J1426:J1428" si="1071">IF(AND(I1426&lt;&gt;0,OR(K1426=0,K1426="")),N1426&amp;" - Mapa",0)</f>
        <v>0</v>
      </c>
      <c r="K1426" s="173"/>
      <c r="L1426" s="174" t="str" cm="1">
        <f t="array" aca="1" ref="L1426" ca="1">IF($K1426="",OFFSET(L1426,-1,,,),K1426)</f>
        <v>04.01.11</v>
      </c>
      <c r="M1426" s="175" t="str" cm="1">
        <f t="array" aca="1" ref="M1426" ca="1">IF(OR($K1426=0,$K1426=""),OFFSET(M1426,-1,,,),O1426)</f>
        <v>AÇO CA50 10,00MM - CORTADO E DOBRADO</v>
      </c>
      <c r="N1426" s="67" t="s">
        <v>322</v>
      </c>
      <c r="O1426" s="68" t="s">
        <v>323</v>
      </c>
      <c r="P1426" s="68"/>
      <c r="Q1426" s="68" t="s">
        <v>3255</v>
      </c>
      <c r="R1426" s="69">
        <v>11165.55</v>
      </c>
      <c r="S1426" s="70">
        <v>0.7</v>
      </c>
      <c r="T1426" s="70">
        <v>7815.8849999999993</v>
      </c>
      <c r="U1426" s="67" t="s">
        <v>766</v>
      </c>
      <c r="V1426" s="71" t="s">
        <v>767</v>
      </c>
      <c r="W1426" s="171"/>
      <c r="X1426" s="172"/>
      <c r="Y1426" s="176">
        <f t="shared" ref="Y1426:Y1428" si="1072">X1426+W1426</f>
        <v>0</v>
      </c>
      <c r="AA1426" s="192"/>
      <c r="AB1426" s="193"/>
    </row>
    <row r="1427" spans="2:28">
      <c r="B1427" s="189">
        <f t="shared" si="1065"/>
        <v>0</v>
      </c>
      <c r="C1427" s="189">
        <f t="shared" ca="1" si="1066"/>
        <v>0</v>
      </c>
      <c r="D1427" s="189">
        <f t="shared" si="1067"/>
        <v>0</v>
      </c>
      <c r="E1427" s="189">
        <f t="shared" ca="1" si="1068"/>
        <v>0</v>
      </c>
      <c r="F1427" s="189">
        <f t="shared" si="1069"/>
        <v>0</v>
      </c>
      <c r="G1427" s="189" cm="1">
        <f t="array" aca="1" ref="G1427" ca="1">OFFSET(G1427,-1,,,)+1</f>
        <v>1422</v>
      </c>
      <c r="H1427" s="189">
        <f t="shared" si="953"/>
        <v>0</v>
      </c>
      <c r="I1427" s="189">
        <f t="shared" si="1070"/>
        <v>0</v>
      </c>
      <c r="J1427" s="179">
        <f t="shared" si="1071"/>
        <v>0</v>
      </c>
      <c r="K1427" s="173" t="s">
        <v>783</v>
      </c>
      <c r="L1427" s="174" t="str" cm="1">
        <f t="array" aca="1" ref="L1427" ca="1">IF($K1427="",OFFSET(L1427,-1,,,),K1427)</f>
        <v>04.01.12</v>
      </c>
      <c r="M1427" s="175" t="str" cm="1">
        <f t="array" aca="1" ref="M1427" ca="1">IF(OR($K1427=0,$K1427=""),OFFSET(M1427,-1,,,),O1427)</f>
        <v>AÇO CA50 12,50MM - CORTADO E DOBRADO</v>
      </c>
      <c r="N1427" s="67" t="s">
        <v>454</v>
      </c>
      <c r="O1427" s="68" t="s">
        <v>4458</v>
      </c>
      <c r="P1427" s="68"/>
      <c r="Q1427" s="68" t="s">
        <v>3255</v>
      </c>
      <c r="R1427" s="69">
        <v>137</v>
      </c>
      <c r="S1427" s="70">
        <v>6.3719999999999999</v>
      </c>
      <c r="T1427" s="70">
        <v>872.96399999999994</v>
      </c>
      <c r="U1427" s="67"/>
      <c r="V1427" s="71"/>
      <c r="W1427" s="171"/>
      <c r="X1427" s="172"/>
      <c r="Y1427" s="176">
        <f t="shared" si="1072"/>
        <v>0</v>
      </c>
      <c r="AA1427" s="192"/>
      <c r="AB1427" s="193"/>
    </row>
    <row r="1428" spans="2:28" hidden="1">
      <c r="B1428" s="189">
        <f t="shared" si="1065"/>
        <v>0</v>
      </c>
      <c r="C1428" s="189">
        <f t="shared" ca="1" si="1066"/>
        <v>0</v>
      </c>
      <c r="D1428" s="189">
        <f t="shared" si="1067"/>
        <v>0</v>
      </c>
      <c r="E1428" s="189">
        <f t="shared" ca="1" si="1068"/>
        <v>0</v>
      </c>
      <c r="F1428" s="189">
        <f t="shared" si="1069"/>
        <v>0</v>
      </c>
      <c r="G1428" s="189" cm="1">
        <f t="array" aca="1" ref="G1428" ca="1">OFFSET(G1428,-1,,,)+1</f>
        <v>1423</v>
      </c>
      <c r="H1428" s="189">
        <f t="shared" si="953"/>
        <v>0</v>
      </c>
      <c r="I1428" s="189">
        <f t="shared" si="1070"/>
        <v>0</v>
      </c>
      <c r="J1428" s="179">
        <f t="shared" si="1071"/>
        <v>0</v>
      </c>
      <c r="K1428" s="173"/>
      <c r="L1428" s="174" t="str" cm="1">
        <f t="array" aca="1" ref="L1428" ca="1">IF($K1428="",OFFSET(L1428,-1,,,),K1428)</f>
        <v>04.01.12</v>
      </c>
      <c r="M1428" s="175" t="str" cm="1">
        <f t="array" aca="1" ref="M1428" ca="1">IF(OR($K1428=0,$K1428=""),OFFSET(M1428,-1,,,),O1428)</f>
        <v>AÇO CA50 12,50MM - CORTADO E DOBRADO</v>
      </c>
      <c r="N1428" s="67" t="s">
        <v>306</v>
      </c>
      <c r="O1428" s="68" t="s">
        <v>307</v>
      </c>
      <c r="P1428" s="68"/>
      <c r="Q1428" s="68" t="s">
        <v>3255</v>
      </c>
      <c r="R1428" s="69">
        <v>1.37</v>
      </c>
      <c r="S1428" s="70">
        <v>11</v>
      </c>
      <c r="T1428" s="70">
        <v>15.07</v>
      </c>
      <c r="U1428" s="67" t="s">
        <v>766</v>
      </c>
      <c r="V1428" s="71" t="s">
        <v>767</v>
      </c>
      <c r="W1428" s="171"/>
      <c r="X1428" s="172"/>
      <c r="Y1428" s="176">
        <f t="shared" si="1072"/>
        <v>0</v>
      </c>
      <c r="AA1428" s="192"/>
      <c r="AB1428" s="193"/>
    </row>
    <row r="1429" spans="2:28" hidden="1">
      <c r="B1429" s="189">
        <f t="shared" si="961"/>
        <v>0</v>
      </c>
      <c r="C1429" s="189">
        <f t="shared" ca="1" si="962"/>
        <v>0</v>
      </c>
      <c r="D1429" s="189">
        <f t="shared" si="963"/>
        <v>0</v>
      </c>
      <c r="E1429" s="189">
        <f t="shared" ca="1" si="964"/>
        <v>0</v>
      </c>
      <c r="F1429" s="189">
        <f t="shared" si="965"/>
        <v>0</v>
      </c>
      <c r="G1429" s="189" cm="1">
        <f t="array" aca="1" ref="G1429" ca="1">OFFSET(G1429,-1,,,)+1</f>
        <v>1424</v>
      </c>
      <c r="H1429" s="189">
        <f t="shared" si="953"/>
        <v>0</v>
      </c>
      <c r="I1429" s="189">
        <f t="shared" si="966"/>
        <v>0</v>
      </c>
      <c r="J1429" s="179">
        <f t="shared" si="967"/>
        <v>0</v>
      </c>
      <c r="K1429" s="173"/>
      <c r="L1429" s="174" t="str" cm="1">
        <f t="array" aca="1" ref="L1429" ca="1">IF($K1429="",OFFSET(L1429,-1,,,),K1429)</f>
        <v>04.01.12</v>
      </c>
      <c r="M1429" s="175" t="str" cm="1">
        <f t="array" aca="1" ref="M1429" ca="1">IF(OR($K1429=0,$K1429=""),OFFSET(M1429,-1,,,),O1429)</f>
        <v>AÇO CA50 12,50MM - CORTADO E DOBRADO</v>
      </c>
      <c r="N1429" s="67" t="s">
        <v>455</v>
      </c>
      <c r="O1429" s="68" t="s">
        <v>456</v>
      </c>
      <c r="P1429" s="68"/>
      <c r="Q1429" s="68" t="s">
        <v>3255</v>
      </c>
      <c r="R1429" s="69">
        <v>138.37</v>
      </c>
      <c r="S1429" s="70">
        <v>5.5</v>
      </c>
      <c r="T1429" s="70">
        <v>761.03500000000008</v>
      </c>
      <c r="U1429" s="67" t="s">
        <v>766</v>
      </c>
      <c r="V1429" s="71" t="s">
        <v>767</v>
      </c>
      <c r="W1429" s="171"/>
      <c r="X1429" s="172"/>
      <c r="Y1429" s="176">
        <f t="shared" si="1016"/>
        <v>0</v>
      </c>
      <c r="AA1429" s="192"/>
      <c r="AB1429" s="193"/>
    </row>
    <row r="1430" spans="2:28" hidden="1">
      <c r="B1430" s="189">
        <f t="shared" si="961"/>
        <v>0</v>
      </c>
      <c r="C1430" s="189">
        <f t="shared" ca="1" si="962"/>
        <v>0</v>
      </c>
      <c r="D1430" s="189">
        <f t="shared" si="963"/>
        <v>0</v>
      </c>
      <c r="E1430" s="189">
        <f t="shared" ca="1" si="964"/>
        <v>0</v>
      </c>
      <c r="F1430" s="189">
        <f t="shared" si="965"/>
        <v>0</v>
      </c>
      <c r="G1430" s="189" cm="1">
        <f t="array" aca="1" ref="G1430" ca="1">OFFSET(G1430,-1,,,)+1</f>
        <v>1425</v>
      </c>
      <c r="H1430" s="189">
        <f t="shared" si="953"/>
        <v>0</v>
      </c>
      <c r="I1430" s="189">
        <f t="shared" si="966"/>
        <v>0</v>
      </c>
      <c r="J1430" s="179">
        <f t="shared" si="967"/>
        <v>0</v>
      </c>
      <c r="K1430" s="173"/>
      <c r="L1430" s="174" t="str" cm="1">
        <f t="array" aca="1" ref="L1430" ca="1">IF($K1430="",OFFSET(L1430,-1,,,),K1430)</f>
        <v>04.01.12</v>
      </c>
      <c r="M1430" s="175" t="str" cm="1">
        <f t="array" aca="1" ref="M1430" ca="1">IF(OR($K1430=0,$K1430=""),OFFSET(M1430,-1,,,),O1430)</f>
        <v>AÇO CA50 12,50MM - CORTADO E DOBRADO</v>
      </c>
      <c r="N1430" s="67" t="s">
        <v>457</v>
      </c>
      <c r="O1430" s="68" t="s">
        <v>458</v>
      </c>
      <c r="P1430" s="68"/>
      <c r="Q1430" s="68" t="s">
        <v>3255</v>
      </c>
      <c r="R1430" s="69">
        <v>138.37</v>
      </c>
      <c r="S1430" s="70">
        <v>0.7</v>
      </c>
      <c r="T1430" s="70">
        <v>96.858999999999995</v>
      </c>
      <c r="U1430" s="67" t="s">
        <v>766</v>
      </c>
      <c r="V1430" s="71" t="s">
        <v>767</v>
      </c>
      <c r="W1430" s="171"/>
      <c r="X1430" s="172"/>
      <c r="Y1430" s="176">
        <f t="shared" si="1016"/>
        <v>0</v>
      </c>
      <c r="AA1430" s="192"/>
      <c r="AB1430" s="193"/>
    </row>
    <row r="1431" spans="2:28">
      <c r="B1431" s="189">
        <f t="shared" si="961"/>
        <v>0</v>
      </c>
      <c r="C1431" s="189">
        <f t="shared" ca="1" si="962"/>
        <v>0</v>
      </c>
      <c r="D1431" s="189">
        <f t="shared" si="963"/>
        <v>0</v>
      </c>
      <c r="E1431" s="189">
        <f t="shared" ca="1" si="964"/>
        <v>0</v>
      </c>
      <c r="F1431" s="189">
        <f t="shared" si="965"/>
        <v>0</v>
      </c>
      <c r="G1431" s="189" cm="1">
        <f t="array" aca="1" ref="G1431" ca="1">OFFSET(G1431,-1,,,)+1</f>
        <v>1426</v>
      </c>
      <c r="H1431" s="189">
        <f t="shared" si="953"/>
        <v>0</v>
      </c>
      <c r="I1431" s="189">
        <f t="shared" si="966"/>
        <v>0</v>
      </c>
      <c r="J1431" s="179">
        <f t="shared" si="967"/>
        <v>0</v>
      </c>
      <c r="K1431" s="173" t="s">
        <v>784</v>
      </c>
      <c r="L1431" s="174" t="str" cm="1">
        <f t="array" aca="1" ref="L1431" ca="1">IF($K1431="",OFFSET(L1431,-1,,,),K1431)</f>
        <v>04.01.13</v>
      </c>
      <c r="M1431" s="175" t="str" cm="1">
        <f t="array" aca="1" ref="M1431" ca="1">IF(OR($K1431=0,$K1431=""),OFFSET(M1431,-1,,,),O1431)</f>
        <v>AÇO CA50 16,00MM - CORTADO E DOBRADO</v>
      </c>
      <c r="N1431" s="67" t="s">
        <v>760</v>
      </c>
      <c r="O1431" s="68" t="s">
        <v>4477</v>
      </c>
      <c r="P1431" s="68"/>
      <c r="Q1431" s="68" t="s">
        <v>3255</v>
      </c>
      <c r="R1431" s="69">
        <v>148</v>
      </c>
      <c r="S1431" s="70">
        <v>6.3719999999999999</v>
      </c>
      <c r="T1431" s="70">
        <v>943.05600000000004</v>
      </c>
      <c r="U1431" s="67"/>
      <c r="V1431" s="71"/>
      <c r="W1431" s="171"/>
      <c r="X1431" s="172"/>
      <c r="Y1431" s="176">
        <f t="shared" si="1016"/>
        <v>0</v>
      </c>
      <c r="AA1431" s="192"/>
      <c r="AB1431" s="193"/>
    </row>
    <row r="1432" spans="2:28" hidden="1">
      <c r="B1432" s="189">
        <f t="shared" si="961"/>
        <v>0</v>
      </c>
      <c r="C1432" s="189">
        <f t="shared" ca="1" si="962"/>
        <v>0</v>
      </c>
      <c r="D1432" s="189">
        <f t="shared" si="963"/>
        <v>0</v>
      </c>
      <c r="E1432" s="189">
        <f t="shared" ca="1" si="964"/>
        <v>0</v>
      </c>
      <c r="F1432" s="189">
        <f t="shared" si="965"/>
        <v>0</v>
      </c>
      <c r="G1432" s="189" cm="1">
        <f t="array" aca="1" ref="G1432" ca="1">OFFSET(G1432,-1,,,)+1</f>
        <v>1427</v>
      </c>
      <c r="H1432" s="189">
        <f t="shared" si="953"/>
        <v>0</v>
      </c>
      <c r="I1432" s="189">
        <f t="shared" si="966"/>
        <v>0</v>
      </c>
      <c r="J1432" s="179">
        <f t="shared" si="967"/>
        <v>0</v>
      </c>
      <c r="K1432" s="173"/>
      <c r="L1432" s="174" t="str" cm="1">
        <f t="array" aca="1" ref="L1432" ca="1">IF($K1432="",OFFSET(L1432,-1,,,),K1432)</f>
        <v>04.01.13</v>
      </c>
      <c r="M1432" s="175" t="str" cm="1">
        <f t="array" aca="1" ref="M1432" ca="1">IF(OR($K1432=0,$K1432=""),OFFSET(M1432,-1,,,),O1432)</f>
        <v>AÇO CA50 16,00MM - CORTADO E DOBRADO</v>
      </c>
      <c r="N1432" s="67" t="s">
        <v>306</v>
      </c>
      <c r="O1432" s="68" t="s">
        <v>307</v>
      </c>
      <c r="P1432" s="68"/>
      <c r="Q1432" s="68" t="s">
        <v>3255</v>
      </c>
      <c r="R1432" s="69">
        <v>1.48</v>
      </c>
      <c r="S1432" s="70">
        <v>11</v>
      </c>
      <c r="T1432" s="70">
        <v>16.28</v>
      </c>
      <c r="U1432" s="67" t="s">
        <v>766</v>
      </c>
      <c r="V1432" s="71" t="s">
        <v>767</v>
      </c>
      <c r="W1432" s="171"/>
      <c r="X1432" s="172"/>
      <c r="Y1432" s="176">
        <f t="shared" si="1016"/>
        <v>0</v>
      </c>
      <c r="AA1432" s="192"/>
      <c r="AB1432" s="193"/>
    </row>
    <row r="1433" spans="2:28" hidden="1">
      <c r="B1433" s="189">
        <f t="shared" si="961"/>
        <v>0</v>
      </c>
      <c r="C1433" s="189">
        <f t="shared" ca="1" si="962"/>
        <v>0</v>
      </c>
      <c r="D1433" s="189">
        <f t="shared" si="963"/>
        <v>0</v>
      </c>
      <c r="E1433" s="189">
        <f t="shared" ca="1" si="964"/>
        <v>0</v>
      </c>
      <c r="F1433" s="189">
        <f t="shared" si="965"/>
        <v>0</v>
      </c>
      <c r="G1433" s="189" cm="1">
        <f t="array" aca="1" ref="G1433" ca="1">OFFSET(G1433,-1,,,)+1</f>
        <v>1428</v>
      </c>
      <c r="H1433" s="189">
        <f t="shared" si="953"/>
        <v>0</v>
      </c>
      <c r="I1433" s="189">
        <f t="shared" si="966"/>
        <v>0</v>
      </c>
      <c r="J1433" s="179">
        <f t="shared" si="967"/>
        <v>0</v>
      </c>
      <c r="K1433" s="173"/>
      <c r="L1433" s="174" t="str" cm="1">
        <f t="array" aca="1" ref="L1433" ca="1">IF($K1433="",OFFSET(L1433,-1,,,),K1433)</f>
        <v>04.01.13</v>
      </c>
      <c r="M1433" s="175" t="str" cm="1">
        <f t="array" aca="1" ref="M1433" ca="1">IF(OR($K1433=0,$K1433=""),OFFSET(M1433,-1,,,),O1433)</f>
        <v>AÇO CA50 16,00MM - CORTADO E DOBRADO</v>
      </c>
      <c r="N1433" s="67" t="s">
        <v>408</v>
      </c>
      <c r="O1433" s="68" t="s">
        <v>409</v>
      </c>
      <c r="P1433" s="68"/>
      <c r="Q1433" s="68" t="s">
        <v>3255</v>
      </c>
      <c r="R1433" s="69">
        <v>149.47999999999999</v>
      </c>
      <c r="S1433" s="70">
        <v>5.5</v>
      </c>
      <c r="T1433" s="70">
        <v>822.14</v>
      </c>
      <c r="U1433" s="67" t="s">
        <v>766</v>
      </c>
      <c r="V1433" s="71" t="s">
        <v>767</v>
      </c>
      <c r="W1433" s="171"/>
      <c r="X1433" s="172"/>
      <c r="Y1433" s="176">
        <f t="shared" si="1016"/>
        <v>0</v>
      </c>
      <c r="AA1433" s="192"/>
      <c r="AB1433" s="193"/>
    </row>
    <row r="1434" spans="2:28" hidden="1">
      <c r="B1434" s="189">
        <f t="shared" si="961"/>
        <v>0</v>
      </c>
      <c r="C1434" s="189">
        <f t="shared" ca="1" si="962"/>
        <v>0</v>
      </c>
      <c r="D1434" s="189">
        <f t="shared" si="963"/>
        <v>0</v>
      </c>
      <c r="E1434" s="189">
        <f t="shared" ca="1" si="964"/>
        <v>0</v>
      </c>
      <c r="F1434" s="189">
        <f t="shared" si="965"/>
        <v>0</v>
      </c>
      <c r="G1434" s="189" cm="1">
        <f t="array" aca="1" ref="G1434" ca="1">OFFSET(G1434,-1,,,)+1</f>
        <v>1429</v>
      </c>
      <c r="H1434" s="189">
        <f t="shared" si="953"/>
        <v>0</v>
      </c>
      <c r="I1434" s="189">
        <f t="shared" si="966"/>
        <v>0</v>
      </c>
      <c r="J1434" s="179">
        <f t="shared" si="967"/>
        <v>0</v>
      </c>
      <c r="K1434" s="173"/>
      <c r="L1434" s="174" t="str" cm="1">
        <f t="array" aca="1" ref="L1434" ca="1">IF($K1434="",OFFSET(L1434,-1,,,),K1434)</f>
        <v>04.01.13</v>
      </c>
      <c r="M1434" s="175" t="str" cm="1">
        <f t="array" aca="1" ref="M1434" ca="1">IF(OR($K1434=0,$K1434=""),OFFSET(M1434,-1,,,),O1434)</f>
        <v>AÇO CA50 16,00MM - CORTADO E DOBRADO</v>
      </c>
      <c r="N1434" s="67" t="s">
        <v>410</v>
      </c>
      <c r="O1434" s="68" t="s">
        <v>411</v>
      </c>
      <c r="P1434" s="68"/>
      <c r="Q1434" s="68" t="s">
        <v>3255</v>
      </c>
      <c r="R1434" s="73">
        <v>149.47999999999999</v>
      </c>
      <c r="S1434" s="70">
        <v>0.7</v>
      </c>
      <c r="T1434" s="70">
        <v>104.63599999999998</v>
      </c>
      <c r="U1434" s="67" t="s">
        <v>766</v>
      </c>
      <c r="V1434" s="71" t="s">
        <v>767</v>
      </c>
      <c r="W1434" s="171"/>
      <c r="X1434" s="172"/>
      <c r="Y1434" s="176">
        <f t="shared" si="1016"/>
        <v>0</v>
      </c>
      <c r="AA1434" s="192"/>
      <c r="AB1434" s="193"/>
    </row>
    <row r="1435" spans="2:28">
      <c r="B1435" s="189">
        <f t="shared" si="961"/>
        <v>0</v>
      </c>
      <c r="C1435" s="189">
        <f t="shared" ca="1" si="962"/>
        <v>0</v>
      </c>
      <c r="D1435" s="189">
        <f t="shared" si="963"/>
        <v>0</v>
      </c>
      <c r="E1435" s="189">
        <f t="shared" ca="1" si="964"/>
        <v>0</v>
      </c>
      <c r="F1435" s="189">
        <f t="shared" si="965"/>
        <v>0</v>
      </c>
      <c r="G1435" s="189" cm="1">
        <f t="array" aca="1" ref="G1435" ca="1">OFFSET(G1435,-1,,,)+1</f>
        <v>1430</v>
      </c>
      <c r="H1435" s="189">
        <f t="shared" si="953"/>
        <v>0</v>
      </c>
      <c r="I1435" s="189">
        <f t="shared" si="966"/>
        <v>0</v>
      </c>
      <c r="J1435" s="179">
        <f t="shared" si="967"/>
        <v>0</v>
      </c>
      <c r="K1435" s="173" t="s">
        <v>785</v>
      </c>
      <c r="L1435" s="174" t="str" cm="1">
        <f t="array" aca="1" ref="L1435" ca="1">IF($K1435="",OFFSET(L1435,-1,,,),K1435)</f>
        <v>04.01.14</v>
      </c>
      <c r="M1435" s="175" t="str" cm="1">
        <f t="array" aca="1" ref="M1435" ca="1">IF(OR($K1435=0,$K1435=""),OFFSET(M1435,-1,,,),O1435)</f>
        <v>CONCRETO FCK 25MPA SLUMP 14 APLICADO EM PEÇAS ESTRUTURAIS COM BOMBA ESTACIONÁRIA</v>
      </c>
      <c r="N1435" s="67" t="s">
        <v>790</v>
      </c>
      <c r="O1435" s="68" t="s">
        <v>4478</v>
      </c>
      <c r="P1435" s="68"/>
      <c r="Q1435" s="68" t="s">
        <v>3256</v>
      </c>
      <c r="R1435" s="69">
        <v>1598.16</v>
      </c>
      <c r="S1435" s="70">
        <v>551.19449999999995</v>
      </c>
      <c r="T1435" s="70">
        <v>880897.00211999996</v>
      </c>
      <c r="U1435" s="67"/>
      <c r="V1435" s="71"/>
      <c r="W1435" s="171"/>
      <c r="X1435" s="172"/>
      <c r="Y1435" s="176">
        <f t="shared" si="1016"/>
        <v>0</v>
      </c>
      <c r="AA1435" s="192"/>
      <c r="AB1435" s="193"/>
    </row>
    <row r="1436" spans="2:28" hidden="1">
      <c r="B1436" s="189">
        <f t="shared" si="961"/>
        <v>0</v>
      </c>
      <c r="C1436" s="189">
        <f t="shared" ca="1" si="962"/>
        <v>0</v>
      </c>
      <c r="D1436" s="189">
        <f t="shared" si="963"/>
        <v>0</v>
      </c>
      <c r="E1436" s="189">
        <f t="shared" ca="1" si="964"/>
        <v>0</v>
      </c>
      <c r="F1436" s="189">
        <f t="shared" si="965"/>
        <v>0</v>
      </c>
      <c r="G1436" s="189" cm="1">
        <f t="array" aca="1" ref="G1436" ca="1">OFFSET(G1436,-1,,,)+1</f>
        <v>1431</v>
      </c>
      <c r="H1436" s="189">
        <f t="shared" si="953"/>
        <v>0</v>
      </c>
      <c r="I1436" s="189">
        <f t="shared" si="966"/>
        <v>0</v>
      </c>
      <c r="J1436" s="179">
        <f t="shared" si="967"/>
        <v>0</v>
      </c>
      <c r="K1436" s="173"/>
      <c r="L1436" s="174" t="str" cm="1">
        <f t="array" aca="1" ref="L1436" ca="1">IF($K1436="",OFFSET(L1436,-1,,,),K1436)</f>
        <v>04.01.14</v>
      </c>
      <c r="M1436" s="175" t="str" cm="1">
        <f t="array" aca="1" ref="M1436" ca="1">IF(OR($K1436=0,$K1436=""),OFFSET(M1436,-1,,,),O1436)</f>
        <v>CONCRETO FCK 25MPA SLUMP 14 APLICADO EM PEÇAS ESTRUTURAIS COM BOMBA ESTACIONÁRIA</v>
      </c>
      <c r="N1436" s="67" t="s">
        <v>240</v>
      </c>
      <c r="O1436" s="68" t="s">
        <v>179</v>
      </c>
      <c r="P1436" s="68"/>
      <c r="Q1436" s="68" t="s">
        <v>3255</v>
      </c>
      <c r="R1436" s="69">
        <v>4139.2344000000003</v>
      </c>
      <c r="S1436" s="70">
        <v>0.75</v>
      </c>
      <c r="T1436" s="70">
        <v>3104.4258</v>
      </c>
      <c r="U1436" s="67" t="s">
        <v>766</v>
      </c>
      <c r="V1436" s="71" t="s">
        <v>767</v>
      </c>
      <c r="W1436" s="171"/>
      <c r="X1436" s="172"/>
      <c r="Y1436" s="176">
        <f t="shared" si="1016"/>
        <v>0</v>
      </c>
      <c r="AA1436" s="192"/>
      <c r="AB1436" s="193"/>
    </row>
    <row r="1437" spans="2:28" hidden="1">
      <c r="B1437" s="189">
        <f t="shared" si="961"/>
        <v>0</v>
      </c>
      <c r="C1437" s="189">
        <f t="shared" ca="1" si="962"/>
        <v>0</v>
      </c>
      <c r="D1437" s="189">
        <f t="shared" si="963"/>
        <v>0</v>
      </c>
      <c r="E1437" s="189">
        <f t="shared" ca="1" si="964"/>
        <v>0</v>
      </c>
      <c r="F1437" s="189">
        <f t="shared" si="965"/>
        <v>0</v>
      </c>
      <c r="G1437" s="189" cm="1">
        <f t="array" aca="1" ref="G1437" ca="1">OFFSET(G1437,-1,,,)+1</f>
        <v>1432</v>
      </c>
      <c r="H1437" s="189">
        <f t="shared" si="953"/>
        <v>0</v>
      </c>
      <c r="I1437" s="189">
        <f t="shared" si="966"/>
        <v>0</v>
      </c>
      <c r="J1437" s="179">
        <f t="shared" si="967"/>
        <v>0</v>
      </c>
      <c r="K1437" s="173"/>
      <c r="L1437" s="174" t="str" cm="1">
        <f t="array" aca="1" ref="L1437" ca="1">IF($K1437="",OFFSET(L1437,-1,,,),K1437)</f>
        <v>04.01.14</v>
      </c>
      <c r="M1437" s="175" t="str" cm="1">
        <f t="array" aca="1" ref="M1437" ca="1">IF(OR($K1437=0,$K1437=""),OFFSET(M1437,-1,,,),O1437)</f>
        <v>CONCRETO FCK 25MPA SLUMP 14 APLICADO EM PEÇAS ESTRUTURAIS COM BOMBA ESTACIONÁRIA</v>
      </c>
      <c r="N1437" s="67" t="s">
        <v>791</v>
      </c>
      <c r="O1437" s="68" t="s">
        <v>792</v>
      </c>
      <c r="P1437" s="68"/>
      <c r="Q1437" s="68" t="s">
        <v>3256</v>
      </c>
      <c r="R1437" s="69">
        <v>1757.9760000000001</v>
      </c>
      <c r="S1437" s="70">
        <v>499.32</v>
      </c>
      <c r="T1437" s="70">
        <v>877792.57631999999</v>
      </c>
      <c r="U1437" s="67" t="s">
        <v>766</v>
      </c>
      <c r="V1437" s="71" t="s">
        <v>767</v>
      </c>
      <c r="W1437" s="171"/>
      <c r="X1437" s="172"/>
      <c r="Y1437" s="176">
        <f t="shared" si="1016"/>
        <v>0</v>
      </c>
      <c r="AA1437" s="192"/>
      <c r="AB1437" s="193"/>
    </row>
    <row r="1438" spans="2:28">
      <c r="B1438" s="189">
        <f t="shared" ref="B1438:B1439" si="1073">IF(J1438=0,0,U1438)</f>
        <v>0</v>
      </c>
      <c r="C1438" s="189">
        <f t="shared" ref="C1438:C1439" ca="1" si="1074">IF(OR(J1438=0,I1438=0),0,IF(_xlfn.IFNA(MATCH(B1438,OFFSET($B$5,,,$G1438,),),0)&gt;0,0,MAX(OFFSET($C$5,,,$G1438,))+1))</f>
        <v>0</v>
      </c>
      <c r="D1438" s="189">
        <f t="shared" ref="D1438:D1439" si="1075">IF(J1438=0,0,N1438&amp;"-"&amp;U1438)</f>
        <v>0</v>
      </c>
      <c r="E1438" s="189">
        <f t="shared" ref="E1438:E1439" ca="1" si="1076">IF(OR(J1438=0,I1438=0),0,IF(_xlfn.IFNA(MATCH(D1438,OFFSET($D$5,,,$G1438,),),0)&gt;0,0,_xlfn.MAXIFS(OFFSET($E$5,,,$G1438,),OFFSET($J$5,,,$G1438,),J1438)+1))</f>
        <v>0</v>
      </c>
      <c r="F1438" s="189">
        <f t="shared" ref="F1438:F1439" si="1077">IF(J1438=0,0,E1438&amp;"-"&amp;N1438)</f>
        <v>0</v>
      </c>
      <c r="G1438" s="189" cm="1">
        <f t="array" aca="1" ref="G1438" ca="1">OFFSET(G1438,-1,,,)+1</f>
        <v>1433</v>
      </c>
      <c r="H1438" s="189">
        <f t="shared" si="953"/>
        <v>0</v>
      </c>
      <c r="I1438" s="189">
        <f t="shared" ref="I1438:I1439" si="1078">H1438*R1438</f>
        <v>0</v>
      </c>
      <c r="J1438" s="179">
        <f t="shared" ref="J1438:J1439" si="1079">IF(AND(I1438&lt;&gt;0,OR(K1438=0,K1438="")),N1438&amp;" - Mapa",0)</f>
        <v>0</v>
      </c>
      <c r="K1438" s="173" t="s">
        <v>786</v>
      </c>
      <c r="L1438" s="174" t="str" cm="1">
        <f t="array" aca="1" ref="L1438" ca="1">IF($K1438="",OFFSET(L1438,-1,,,),K1438)</f>
        <v>04.01.15</v>
      </c>
      <c r="M1438" s="175" t="str" cm="1">
        <f t="array" aca="1" ref="M1438" ca="1">IF(OR($K1438=0,$K1438=""),OFFSET(M1438,-1,,,),O1438)</f>
        <v>CONCRETO FCK 25 MPA SLUMP 16 APLICADO EM PEÇAS ESTRUTURAIS COM BOMBA ESTACIONÁRIA</v>
      </c>
      <c r="N1438" s="67" t="s">
        <v>794</v>
      </c>
      <c r="O1438" s="68" t="s">
        <v>4479</v>
      </c>
      <c r="P1438" s="68"/>
      <c r="Q1438" s="68" t="s">
        <v>3256</v>
      </c>
      <c r="R1438" s="69">
        <v>482.82</v>
      </c>
      <c r="S1438" s="70">
        <v>562.18349999999998</v>
      </c>
      <c r="T1438" s="70">
        <v>271433.43747</v>
      </c>
      <c r="U1438" s="67"/>
      <c r="V1438" s="71"/>
      <c r="W1438" s="171"/>
      <c r="X1438" s="172"/>
      <c r="Y1438" s="176">
        <f t="shared" ref="Y1438:Y1439" si="1080">X1438+W1438</f>
        <v>0</v>
      </c>
      <c r="AA1438" s="192"/>
      <c r="AB1438" s="193"/>
    </row>
    <row r="1439" spans="2:28" hidden="1">
      <c r="B1439" s="189">
        <f t="shared" si="1073"/>
        <v>0</v>
      </c>
      <c r="C1439" s="189">
        <f t="shared" ca="1" si="1074"/>
        <v>0</v>
      </c>
      <c r="D1439" s="189">
        <f t="shared" si="1075"/>
        <v>0</v>
      </c>
      <c r="E1439" s="189">
        <f t="shared" ca="1" si="1076"/>
        <v>0</v>
      </c>
      <c r="F1439" s="189">
        <f t="shared" si="1077"/>
        <v>0</v>
      </c>
      <c r="G1439" s="189" cm="1">
        <f t="array" aca="1" ref="G1439" ca="1">OFFSET(G1439,-1,,,)+1</f>
        <v>1434</v>
      </c>
      <c r="H1439" s="189">
        <f t="shared" si="953"/>
        <v>0</v>
      </c>
      <c r="I1439" s="189">
        <f t="shared" si="1078"/>
        <v>0</v>
      </c>
      <c r="J1439" s="179">
        <f t="shared" si="1079"/>
        <v>0</v>
      </c>
      <c r="K1439" s="173"/>
      <c r="L1439" s="174" t="str" cm="1">
        <f t="array" aca="1" ref="L1439" ca="1">IF($K1439="",OFFSET(L1439,-1,,,),K1439)</f>
        <v>04.01.15</v>
      </c>
      <c r="M1439" s="175" t="str" cm="1">
        <f t="array" aca="1" ref="M1439" ca="1">IF(OR($K1439=0,$K1439=""),OFFSET(M1439,-1,,,),O1439)</f>
        <v>CONCRETO FCK 25 MPA SLUMP 16 APLICADO EM PEÇAS ESTRUTURAIS COM BOMBA ESTACIONÁRIA</v>
      </c>
      <c r="N1439" s="67" t="s">
        <v>240</v>
      </c>
      <c r="O1439" s="68" t="s">
        <v>179</v>
      </c>
      <c r="P1439" s="68"/>
      <c r="Q1439" s="68" t="s">
        <v>3255</v>
      </c>
      <c r="R1439" s="69">
        <v>1250.5038</v>
      </c>
      <c r="S1439" s="70">
        <v>0.75</v>
      </c>
      <c r="T1439" s="70">
        <v>937.87784999999997</v>
      </c>
      <c r="U1439" s="67" t="s">
        <v>766</v>
      </c>
      <c r="V1439" s="71" t="s">
        <v>767</v>
      </c>
      <c r="W1439" s="171"/>
      <c r="X1439" s="172"/>
      <c r="Y1439" s="176">
        <f t="shared" si="1080"/>
        <v>0</v>
      </c>
      <c r="AA1439" s="192"/>
      <c r="AB1439" s="193"/>
    </row>
    <row r="1440" spans="2:28" hidden="1">
      <c r="B1440" s="189">
        <f t="shared" si="961"/>
        <v>0</v>
      </c>
      <c r="C1440" s="189">
        <f t="shared" ca="1" si="962"/>
        <v>0</v>
      </c>
      <c r="D1440" s="189">
        <f t="shared" si="963"/>
        <v>0</v>
      </c>
      <c r="E1440" s="189">
        <f t="shared" ca="1" si="964"/>
        <v>0</v>
      </c>
      <c r="F1440" s="189">
        <f t="shared" si="965"/>
        <v>0</v>
      </c>
      <c r="G1440" s="189" cm="1">
        <f t="array" aca="1" ref="G1440" ca="1">OFFSET(G1440,-1,,,)+1</f>
        <v>1435</v>
      </c>
      <c r="H1440" s="189">
        <f t="shared" si="953"/>
        <v>0</v>
      </c>
      <c r="I1440" s="189">
        <f t="shared" si="966"/>
        <v>0</v>
      </c>
      <c r="J1440" s="179">
        <f t="shared" si="967"/>
        <v>0</v>
      </c>
      <c r="K1440" s="173"/>
      <c r="L1440" s="174" t="str" cm="1">
        <f t="array" aca="1" ref="L1440" ca="1">IF($K1440="",OFFSET(L1440,-1,,,),K1440)</f>
        <v>04.01.15</v>
      </c>
      <c r="M1440" s="175" t="str" cm="1">
        <f t="array" aca="1" ref="M1440" ca="1">IF(OR($K1440=0,$K1440=""),OFFSET(M1440,-1,,,),O1440)</f>
        <v>CONCRETO FCK 25 MPA SLUMP 16 APLICADO EM PEÇAS ESTRUTURAIS COM BOMBA ESTACIONÁRIA</v>
      </c>
      <c r="N1440" s="67" t="s">
        <v>795</v>
      </c>
      <c r="O1440" s="68" t="s">
        <v>796</v>
      </c>
      <c r="P1440" s="68"/>
      <c r="Q1440" s="68" t="s">
        <v>3256</v>
      </c>
      <c r="R1440" s="69">
        <v>531.10199999999998</v>
      </c>
      <c r="S1440" s="70">
        <v>509.31</v>
      </c>
      <c r="T1440" s="70">
        <v>270495.55962000001</v>
      </c>
      <c r="U1440" s="67" t="s">
        <v>766</v>
      </c>
      <c r="V1440" s="71" t="s">
        <v>767</v>
      </c>
      <c r="W1440" s="171"/>
      <c r="X1440" s="172"/>
      <c r="Y1440" s="176">
        <f t="shared" si="1016"/>
        <v>0</v>
      </c>
      <c r="AA1440" s="192"/>
      <c r="AB1440" s="193"/>
    </row>
    <row r="1441" spans="2:28">
      <c r="B1441" s="189">
        <f t="shared" si="961"/>
        <v>0</v>
      </c>
      <c r="C1441" s="189">
        <f t="shared" ca="1" si="962"/>
        <v>0</v>
      </c>
      <c r="D1441" s="189">
        <f t="shared" si="963"/>
        <v>0</v>
      </c>
      <c r="E1441" s="189">
        <f t="shared" ca="1" si="964"/>
        <v>0</v>
      </c>
      <c r="F1441" s="189">
        <f t="shared" si="965"/>
        <v>0</v>
      </c>
      <c r="G1441" s="189" cm="1">
        <f t="array" aca="1" ref="G1441" ca="1">OFFSET(G1441,-1,,,)+1</f>
        <v>1436</v>
      </c>
      <c r="H1441" s="189">
        <f t="shared" si="953"/>
        <v>0</v>
      </c>
      <c r="I1441" s="189">
        <f t="shared" si="966"/>
        <v>0</v>
      </c>
      <c r="J1441" s="179">
        <f t="shared" si="967"/>
        <v>0</v>
      </c>
      <c r="K1441" s="173" t="s">
        <v>787</v>
      </c>
      <c r="L1441" s="174" t="str" cm="1">
        <f t="array" aca="1" ref="L1441" ca="1">IF($K1441="",OFFSET(L1441,-1,,,),K1441)</f>
        <v>04.01.16</v>
      </c>
      <c r="M1441" s="175" t="str" cm="1">
        <f t="array" aca="1" ref="M1441" ca="1">IF(OR($K1441=0,$K1441=""),OFFSET(M1441,-1,,,),O1441)</f>
        <v>TAXA DE BOMBA ESTACIONÁRIA</v>
      </c>
      <c r="N1441" s="67" t="s">
        <v>330</v>
      </c>
      <c r="O1441" s="68" t="s">
        <v>3074</v>
      </c>
      <c r="P1441" s="68"/>
      <c r="Q1441" s="68" t="s">
        <v>3256</v>
      </c>
      <c r="R1441" s="69">
        <v>2080.98</v>
      </c>
      <c r="S1441" s="70">
        <v>66</v>
      </c>
      <c r="T1441" s="70">
        <v>137344.68</v>
      </c>
      <c r="U1441" s="67"/>
      <c r="V1441" s="71"/>
      <c r="W1441" s="171"/>
      <c r="X1441" s="172"/>
      <c r="Y1441" s="176">
        <f t="shared" si="1016"/>
        <v>0</v>
      </c>
      <c r="AA1441" s="192"/>
      <c r="AB1441" s="193"/>
    </row>
    <row r="1442" spans="2:28" hidden="1">
      <c r="B1442" s="189">
        <f t="shared" si="961"/>
        <v>0</v>
      </c>
      <c r="C1442" s="189">
        <f t="shared" ca="1" si="962"/>
        <v>0</v>
      </c>
      <c r="D1442" s="189">
        <f t="shared" si="963"/>
        <v>0</v>
      </c>
      <c r="E1442" s="189">
        <f t="shared" ca="1" si="964"/>
        <v>0</v>
      </c>
      <c r="F1442" s="189">
        <f t="shared" si="965"/>
        <v>0</v>
      </c>
      <c r="G1442" s="189" cm="1">
        <f t="array" aca="1" ref="G1442" ca="1">OFFSET(G1442,-1,,,)+1</f>
        <v>1437</v>
      </c>
      <c r="H1442" s="189">
        <f t="shared" si="953"/>
        <v>0</v>
      </c>
      <c r="I1442" s="189">
        <f t="shared" si="966"/>
        <v>0</v>
      </c>
      <c r="J1442" s="179">
        <f t="shared" si="967"/>
        <v>0</v>
      </c>
      <c r="K1442" s="173"/>
      <c r="L1442" s="174" t="str" cm="1">
        <f t="array" aca="1" ref="L1442" ca="1">IF($K1442="",OFFSET(L1442,-1,,,),K1442)</f>
        <v>04.01.16</v>
      </c>
      <c r="M1442" s="175" t="str" cm="1">
        <f t="array" aca="1" ref="M1442" ca="1">IF(OR($K1442=0,$K1442=""),OFFSET(M1442,-1,,,),O1442)</f>
        <v>TAXA DE BOMBA ESTACIONÁRIA</v>
      </c>
      <c r="N1442" s="67" t="s">
        <v>300</v>
      </c>
      <c r="O1442" s="68" t="s">
        <v>301</v>
      </c>
      <c r="P1442" s="68"/>
      <c r="Q1442" s="68" t="s">
        <v>3256</v>
      </c>
      <c r="R1442" s="69">
        <v>2289.078</v>
      </c>
      <c r="S1442" s="70">
        <v>60</v>
      </c>
      <c r="T1442" s="70">
        <v>137344.68</v>
      </c>
      <c r="U1442" s="67" t="s">
        <v>766</v>
      </c>
      <c r="V1442" s="71" t="s">
        <v>767</v>
      </c>
      <c r="W1442" s="171"/>
      <c r="X1442" s="172"/>
      <c r="Y1442" s="176">
        <f t="shared" si="1016"/>
        <v>0</v>
      </c>
      <c r="AA1442" s="192"/>
      <c r="AB1442" s="193"/>
    </row>
    <row r="1443" spans="2:28">
      <c r="B1443" s="189">
        <f t="shared" ref="B1443:B1448" si="1081">IF(J1443=0,0,U1443)</f>
        <v>0</v>
      </c>
      <c r="C1443" s="189">
        <f t="shared" ref="C1443:C1448" ca="1" si="1082">IF(OR(J1443=0,I1443=0),0,IF(_xlfn.IFNA(MATCH(B1443,OFFSET($B$5,,,$G1443,),),0)&gt;0,0,MAX(OFFSET($C$5,,,$G1443,))+1))</f>
        <v>0</v>
      </c>
      <c r="D1443" s="189">
        <f t="shared" ref="D1443:D1448" si="1083">IF(J1443=0,0,N1443&amp;"-"&amp;U1443)</f>
        <v>0</v>
      </c>
      <c r="E1443" s="189">
        <f t="shared" ref="E1443:E1448" ca="1" si="1084">IF(OR(J1443=0,I1443=0),0,IF(_xlfn.IFNA(MATCH(D1443,OFFSET($D$5,,,$G1443,),),0)&gt;0,0,_xlfn.MAXIFS(OFFSET($E$5,,,$G1443,),OFFSET($J$5,,,$G1443,),J1443)+1))</f>
        <v>0</v>
      </c>
      <c r="F1443" s="189">
        <f t="shared" ref="F1443:F1448" si="1085">IF(J1443=0,0,E1443&amp;"-"&amp;N1443)</f>
        <v>0</v>
      </c>
      <c r="G1443" s="189" cm="1">
        <f t="array" aca="1" ref="G1443" ca="1">OFFSET(G1443,-1,,,)+1</f>
        <v>1438</v>
      </c>
      <c r="H1443" s="189">
        <f t="shared" si="953"/>
        <v>0</v>
      </c>
      <c r="I1443" s="189">
        <f t="shared" ref="I1443:I1448" si="1086">H1443*R1443</f>
        <v>0</v>
      </c>
      <c r="J1443" s="179">
        <f t="shared" ref="J1443:J1448" si="1087">IF(AND(I1443&lt;&gt;0,OR(K1443=0,K1443="")),N1443&amp;" - Mapa",0)</f>
        <v>0</v>
      </c>
      <c r="K1443" s="173" t="s">
        <v>788</v>
      </c>
      <c r="L1443" s="174" t="str" cm="1">
        <f t="array" aca="1" ref="L1443" ca="1">IF($K1443="",OFFSET(L1443,-1,,,),K1443)</f>
        <v>04.01.17</v>
      </c>
      <c r="M1443" s="175" t="str" cm="1">
        <f t="array" aca="1" ref="M1443" ca="1">IF(OR($K1443=0,$K1443=""),OFFSET(M1443,-1,,,),O1443)</f>
        <v>MÃO DE OBRA PARA MONTAGEM, DESMONTAGEM, LANÇAMENTO DE CONCRETO E ARMAÇÃO PARA LAJE MACIÇA DE CONCRETO EM FORMA DE MADEIRA</v>
      </c>
      <c r="N1443" s="67" t="s">
        <v>3943</v>
      </c>
      <c r="O1443" s="68" t="s">
        <v>4480</v>
      </c>
      <c r="P1443" s="68"/>
      <c r="Q1443" s="68" t="s">
        <v>3256</v>
      </c>
      <c r="R1443" s="69">
        <v>2080.98</v>
      </c>
      <c r="S1443" s="70">
        <v>680</v>
      </c>
      <c r="T1443" s="70">
        <v>1415066.4</v>
      </c>
      <c r="U1443" s="67"/>
      <c r="V1443" s="71"/>
      <c r="W1443" s="171"/>
      <c r="X1443" s="172"/>
      <c r="Y1443" s="176">
        <f t="shared" ref="Y1443:Y1448" si="1088">X1443+W1443</f>
        <v>0</v>
      </c>
      <c r="AA1443" s="192"/>
      <c r="AB1443" s="193"/>
    </row>
    <row r="1444" spans="2:28" hidden="1">
      <c r="B1444" s="189">
        <f t="shared" si="1081"/>
        <v>0</v>
      </c>
      <c r="C1444" s="189">
        <f t="shared" ca="1" si="1082"/>
        <v>0</v>
      </c>
      <c r="D1444" s="189">
        <f t="shared" si="1083"/>
        <v>0</v>
      </c>
      <c r="E1444" s="189">
        <f t="shared" ca="1" si="1084"/>
        <v>0</v>
      </c>
      <c r="F1444" s="189">
        <f t="shared" si="1085"/>
        <v>0</v>
      </c>
      <c r="G1444" s="189" cm="1">
        <f t="array" aca="1" ref="G1444" ca="1">OFFSET(G1444,-1,,,)+1</f>
        <v>1439</v>
      </c>
      <c r="H1444" s="189">
        <f t="shared" si="953"/>
        <v>0</v>
      </c>
      <c r="I1444" s="189">
        <f t="shared" si="1086"/>
        <v>0</v>
      </c>
      <c r="J1444" s="179">
        <f t="shared" si="1087"/>
        <v>0</v>
      </c>
      <c r="K1444" s="173"/>
      <c r="L1444" s="174" t="str" cm="1">
        <f t="array" aca="1" ref="L1444" ca="1">IF($K1444="",OFFSET(L1444,-1,,,),K1444)</f>
        <v>04.01.17</v>
      </c>
      <c r="M1444" s="175" t="str" cm="1">
        <f t="array" aca="1" ref="M1444" ca="1">IF(OR($K1444=0,$K1444=""),OFFSET(M1444,-1,,,),O1444)</f>
        <v>MÃO DE OBRA PARA MONTAGEM, DESMONTAGEM, LANÇAMENTO DE CONCRETO E ARMAÇÃO PARA LAJE MACIÇA DE CONCRETO EM FORMA DE MADEIRA</v>
      </c>
      <c r="N1444" s="67" t="s">
        <v>3944</v>
      </c>
      <c r="O1444" s="68" t="s">
        <v>4481</v>
      </c>
      <c r="P1444" s="68"/>
      <c r="Q1444" s="68" t="s">
        <v>3256</v>
      </c>
      <c r="R1444" s="69">
        <v>2080.98</v>
      </c>
      <c r="S1444" s="70">
        <v>640</v>
      </c>
      <c r="T1444" s="70">
        <v>1331827.2</v>
      </c>
      <c r="U1444" s="67" t="s">
        <v>766</v>
      </c>
      <c r="V1444" s="71" t="s">
        <v>767</v>
      </c>
      <c r="W1444" s="171"/>
      <c r="X1444" s="172"/>
      <c r="Y1444" s="176">
        <f t="shared" si="1088"/>
        <v>0</v>
      </c>
      <c r="AA1444" s="192"/>
      <c r="AB1444" s="193"/>
    </row>
    <row r="1445" spans="2:28" hidden="1">
      <c r="B1445" s="189">
        <f t="shared" si="1081"/>
        <v>0</v>
      </c>
      <c r="C1445" s="189">
        <f t="shared" ca="1" si="1082"/>
        <v>0</v>
      </c>
      <c r="D1445" s="189">
        <f t="shared" si="1083"/>
        <v>0</v>
      </c>
      <c r="E1445" s="189">
        <f t="shared" ca="1" si="1084"/>
        <v>0</v>
      </c>
      <c r="F1445" s="189">
        <f t="shared" si="1085"/>
        <v>0</v>
      </c>
      <c r="G1445" s="189" cm="1">
        <f t="array" aca="1" ref="G1445" ca="1">OFFSET(G1445,-1,,,)+1</f>
        <v>1440</v>
      </c>
      <c r="H1445" s="189">
        <f t="shared" si="953"/>
        <v>0</v>
      </c>
      <c r="I1445" s="189">
        <f t="shared" si="1086"/>
        <v>0</v>
      </c>
      <c r="J1445" s="179">
        <f t="shared" si="1087"/>
        <v>0</v>
      </c>
      <c r="K1445" s="173"/>
      <c r="L1445" s="174" t="str" cm="1">
        <f t="array" aca="1" ref="L1445" ca="1">IF($K1445="",OFFSET(L1445,-1,,,),K1445)</f>
        <v>04.01.17</v>
      </c>
      <c r="M1445" s="175" t="str" cm="1">
        <f t="array" aca="1" ref="M1445" ca="1">IF(OR($K1445=0,$K1445=""),OFFSET(M1445,-1,,,),O1445)</f>
        <v>MÃO DE OBRA PARA MONTAGEM, DESMONTAGEM, LANÇAMENTO DE CONCRETO E ARMAÇÃO PARA LAJE MACIÇA DE CONCRETO EM FORMA DE MADEIRA</v>
      </c>
      <c r="N1445" s="67" t="s">
        <v>3945</v>
      </c>
      <c r="O1445" s="68" t="s">
        <v>4482</v>
      </c>
      <c r="P1445" s="68"/>
      <c r="Q1445" s="68" t="s">
        <v>3261</v>
      </c>
      <c r="R1445" s="69">
        <v>2080.98</v>
      </c>
      <c r="S1445" s="70">
        <v>40</v>
      </c>
      <c r="T1445" s="70">
        <v>83239.199999999997</v>
      </c>
      <c r="U1445" s="67" t="s">
        <v>766</v>
      </c>
      <c r="V1445" s="71" t="s">
        <v>767</v>
      </c>
      <c r="W1445" s="171"/>
      <c r="X1445" s="172"/>
      <c r="Y1445" s="176">
        <f t="shared" si="1088"/>
        <v>0</v>
      </c>
      <c r="AA1445" s="192"/>
      <c r="AB1445" s="193"/>
    </row>
    <row r="1446" spans="2:28">
      <c r="B1446" s="189">
        <f t="shared" si="1081"/>
        <v>0</v>
      </c>
      <c r="C1446" s="189">
        <f t="shared" ca="1" si="1082"/>
        <v>0</v>
      </c>
      <c r="D1446" s="189">
        <f t="shared" si="1083"/>
        <v>0</v>
      </c>
      <c r="E1446" s="189">
        <f t="shared" ca="1" si="1084"/>
        <v>0</v>
      </c>
      <c r="F1446" s="189">
        <f t="shared" si="1085"/>
        <v>0</v>
      </c>
      <c r="G1446" s="189" cm="1">
        <f t="array" aca="1" ref="G1446" ca="1">OFFSET(G1446,-1,,,)+1</f>
        <v>1441</v>
      </c>
      <c r="H1446" s="189">
        <f t="shared" si="953"/>
        <v>0</v>
      </c>
      <c r="I1446" s="189">
        <f t="shared" si="1086"/>
        <v>0</v>
      </c>
      <c r="J1446" s="179">
        <f t="shared" si="1087"/>
        <v>0</v>
      </c>
      <c r="K1446" s="173" t="s">
        <v>789</v>
      </c>
      <c r="L1446" s="174" t="str" cm="1">
        <f t="array" aca="1" ref="L1446" ca="1">IF($K1446="",OFFSET(L1446,-1,,,),K1446)</f>
        <v>04.01.18</v>
      </c>
      <c r="M1446" s="175" t="str" cm="1">
        <f t="array" aca="1" ref="M1446" ca="1">IF(OR($K1446=0,$K1446=""),OFFSET(M1446,-1,,,),O1446)</f>
        <v>CONTROLE TECNOLOGICO DE CONCRETO</v>
      </c>
      <c r="N1446" s="67" t="s">
        <v>800</v>
      </c>
      <c r="O1446" s="68" t="s">
        <v>4483</v>
      </c>
      <c r="P1446" s="68"/>
      <c r="Q1446" s="68" t="s">
        <v>3257</v>
      </c>
      <c r="R1446" s="69">
        <v>1</v>
      </c>
      <c r="S1446" s="70">
        <v>91009.827999999994</v>
      </c>
      <c r="T1446" s="70">
        <v>91009.827999999994</v>
      </c>
      <c r="U1446" s="67"/>
      <c r="V1446" s="71"/>
      <c r="W1446" s="171"/>
      <c r="X1446" s="172"/>
      <c r="Y1446" s="176">
        <f t="shared" si="1088"/>
        <v>0</v>
      </c>
      <c r="AA1446" s="192"/>
      <c r="AB1446" s="193"/>
    </row>
    <row r="1447" spans="2:28" hidden="1">
      <c r="B1447" s="189">
        <f t="shared" si="1081"/>
        <v>0</v>
      </c>
      <c r="C1447" s="189">
        <f t="shared" ca="1" si="1082"/>
        <v>0</v>
      </c>
      <c r="D1447" s="189">
        <f t="shared" si="1083"/>
        <v>0</v>
      </c>
      <c r="E1447" s="189">
        <f t="shared" ca="1" si="1084"/>
        <v>0</v>
      </c>
      <c r="F1447" s="189">
        <f t="shared" si="1085"/>
        <v>0</v>
      </c>
      <c r="G1447" s="189" cm="1">
        <f t="array" aca="1" ref="G1447" ca="1">OFFSET(G1447,-1,,,)+1</f>
        <v>1442</v>
      </c>
      <c r="H1447" s="189">
        <f t="shared" si="953"/>
        <v>0</v>
      </c>
      <c r="I1447" s="189">
        <f t="shared" si="1086"/>
        <v>0</v>
      </c>
      <c r="J1447" s="179">
        <f t="shared" si="1087"/>
        <v>0</v>
      </c>
      <c r="K1447" s="173"/>
      <c r="L1447" s="174" t="str" cm="1">
        <f t="array" aca="1" ref="L1447" ca="1">IF($K1447="",OFFSET(L1447,-1,,,),K1447)</f>
        <v>04.01.18</v>
      </c>
      <c r="M1447" s="175" t="str" cm="1">
        <f t="array" aca="1" ref="M1447" ca="1">IF(OR($K1447=0,$K1447=""),OFFSET(M1447,-1,,,),O1447)</f>
        <v>CONTROLE TECNOLOGICO DE CONCRETO</v>
      </c>
      <c r="N1447" s="67" t="s">
        <v>801</v>
      </c>
      <c r="O1447" s="68" t="s">
        <v>802</v>
      </c>
      <c r="P1447" s="68"/>
      <c r="Q1447" s="68" t="s">
        <v>3261</v>
      </c>
      <c r="R1447" s="73">
        <v>1</v>
      </c>
      <c r="S1447" s="70">
        <v>91009.827999999994</v>
      </c>
      <c r="T1447" s="70">
        <v>91009.827999999994</v>
      </c>
      <c r="U1447" s="67" t="s">
        <v>766</v>
      </c>
      <c r="V1447" s="71" t="s">
        <v>767</v>
      </c>
      <c r="W1447" s="171"/>
      <c r="X1447" s="172"/>
      <c r="Y1447" s="176">
        <f t="shared" si="1088"/>
        <v>0</v>
      </c>
      <c r="AA1447" s="192"/>
      <c r="AB1447" s="193"/>
    </row>
    <row r="1448" spans="2:28">
      <c r="B1448" s="189">
        <f t="shared" si="1081"/>
        <v>0</v>
      </c>
      <c r="C1448" s="189">
        <f t="shared" ca="1" si="1082"/>
        <v>0</v>
      </c>
      <c r="D1448" s="189">
        <f t="shared" si="1083"/>
        <v>0</v>
      </c>
      <c r="E1448" s="189">
        <f t="shared" ca="1" si="1084"/>
        <v>0</v>
      </c>
      <c r="F1448" s="189">
        <f t="shared" si="1085"/>
        <v>0</v>
      </c>
      <c r="G1448" s="189" cm="1">
        <f t="array" aca="1" ref="G1448" ca="1">OFFSET(G1448,-1,,,)+1</f>
        <v>1443</v>
      </c>
      <c r="H1448" s="189">
        <f t="shared" si="953"/>
        <v>0</v>
      </c>
      <c r="I1448" s="189">
        <f t="shared" si="1086"/>
        <v>0</v>
      </c>
      <c r="J1448" s="179">
        <f t="shared" si="1087"/>
        <v>0</v>
      </c>
      <c r="K1448" s="173" t="s">
        <v>793</v>
      </c>
      <c r="L1448" s="174" t="str" cm="1">
        <f t="array" aca="1" ref="L1448" ca="1">IF($K1448="",OFFSET(L1448,-1,,,),K1448)</f>
        <v>04.01.19</v>
      </c>
      <c r="M1448" s="175" t="str" cm="1">
        <f t="array" aca="1" ref="M1448" ca="1">IF(OR($K1448=0,$K1448=""),OFFSET(M1448,-1,,,),O1448)</f>
        <v>ACABAMENTO DE LAJE POLIDO</v>
      </c>
      <c r="N1448" s="67" t="s">
        <v>3946</v>
      </c>
      <c r="O1448" s="68" t="s">
        <v>4484</v>
      </c>
      <c r="P1448" s="68"/>
      <c r="Q1448" s="68" t="s">
        <v>3258</v>
      </c>
      <c r="R1448" s="69">
        <v>22436.45</v>
      </c>
      <c r="S1448" s="70">
        <v>12</v>
      </c>
      <c r="T1448" s="70">
        <v>269237.40000000002</v>
      </c>
      <c r="U1448" s="67"/>
      <c r="V1448" s="71"/>
      <c r="W1448" s="171"/>
      <c r="X1448" s="172"/>
      <c r="Y1448" s="176">
        <f t="shared" si="1088"/>
        <v>0</v>
      </c>
      <c r="AA1448" s="192"/>
      <c r="AB1448" s="193"/>
    </row>
    <row r="1449" spans="2:28" hidden="1">
      <c r="B1449" s="189">
        <f t="shared" si="961"/>
        <v>0</v>
      </c>
      <c r="C1449" s="189">
        <f t="shared" ca="1" si="962"/>
        <v>0</v>
      </c>
      <c r="D1449" s="189">
        <f t="shared" si="963"/>
        <v>0</v>
      </c>
      <c r="E1449" s="189">
        <f t="shared" ca="1" si="964"/>
        <v>0</v>
      </c>
      <c r="F1449" s="189">
        <f t="shared" si="965"/>
        <v>0</v>
      </c>
      <c r="G1449" s="189" cm="1">
        <f t="array" aca="1" ref="G1449" ca="1">OFFSET(G1449,-1,,,)+1</f>
        <v>1444</v>
      </c>
      <c r="H1449" s="189">
        <f t="shared" si="953"/>
        <v>0</v>
      </c>
      <c r="I1449" s="189">
        <f t="shared" si="966"/>
        <v>0</v>
      </c>
      <c r="J1449" s="179">
        <f t="shared" si="967"/>
        <v>0</v>
      </c>
      <c r="K1449" s="173"/>
      <c r="L1449" s="174" t="str" cm="1">
        <f t="array" aca="1" ref="L1449" ca="1">IF($K1449="",OFFSET(L1449,-1,,,),K1449)</f>
        <v>04.01.19</v>
      </c>
      <c r="M1449" s="175" t="str" cm="1">
        <f t="array" aca="1" ref="M1449" ca="1">IF(OR($K1449=0,$K1449=""),OFFSET(M1449,-1,,,),O1449)</f>
        <v>ACABAMENTO DE LAJE POLIDO</v>
      </c>
      <c r="N1449" s="67" t="s">
        <v>2933</v>
      </c>
      <c r="O1449" s="68" t="s">
        <v>3123</v>
      </c>
      <c r="P1449" s="68"/>
      <c r="Q1449" s="68" t="s">
        <v>3258</v>
      </c>
      <c r="R1449" s="69">
        <v>22436.45</v>
      </c>
      <c r="S1449" s="70">
        <v>12</v>
      </c>
      <c r="T1449" s="70">
        <v>269237.40000000002</v>
      </c>
      <c r="U1449" s="67" t="s">
        <v>766</v>
      </c>
      <c r="V1449" s="71" t="s">
        <v>767</v>
      </c>
      <c r="W1449" s="171"/>
      <c r="X1449" s="172"/>
      <c r="Y1449" s="176">
        <f t="shared" si="1016"/>
        <v>0</v>
      </c>
      <c r="AA1449" s="192"/>
      <c r="AB1449" s="193"/>
    </row>
    <row r="1450" spans="2:28" hidden="1">
      <c r="B1450" s="189">
        <f t="shared" si="961"/>
        <v>0</v>
      </c>
      <c r="C1450" s="189">
        <f t="shared" ca="1" si="962"/>
        <v>0</v>
      </c>
      <c r="D1450" s="189">
        <f t="shared" si="963"/>
        <v>0</v>
      </c>
      <c r="E1450" s="189">
        <f t="shared" ca="1" si="964"/>
        <v>0</v>
      </c>
      <c r="F1450" s="189">
        <f t="shared" si="965"/>
        <v>0</v>
      </c>
      <c r="G1450" s="189" cm="1">
        <f t="array" aca="1" ref="G1450" ca="1">OFFSET(G1450,-1,,,)+1</f>
        <v>1445</v>
      </c>
      <c r="H1450" s="189">
        <f t="shared" si="953"/>
        <v>0</v>
      </c>
      <c r="I1450" s="189">
        <f t="shared" si="966"/>
        <v>0</v>
      </c>
      <c r="J1450" s="179">
        <f t="shared" si="967"/>
        <v>0</v>
      </c>
      <c r="K1450" s="173" t="s">
        <v>803</v>
      </c>
      <c r="L1450" s="174" t="str" cm="1">
        <f t="array" aca="1" ref="L1450" ca="1">IF($K1450="",OFFSET(L1450,-1,,,),K1450)</f>
        <v>04.02</v>
      </c>
      <c r="M1450" s="175" t="str" cm="1">
        <f t="array" aca="1" ref="M1450" ca="1">IF(OR($K1450=0,$K1450=""),OFFSET(M1450,-1,,,),O1450)</f>
        <v>ESCADAS PRÉ-MOLDADAS</v>
      </c>
      <c r="N1450" s="67" t="s">
        <v>143</v>
      </c>
      <c r="O1450" s="68" t="s">
        <v>4485</v>
      </c>
      <c r="P1450" s="68"/>
      <c r="Q1450" s="68"/>
      <c r="R1450" s="69"/>
      <c r="S1450" s="70"/>
      <c r="T1450" s="70">
        <v>0</v>
      </c>
      <c r="U1450" s="67"/>
      <c r="V1450" s="71"/>
      <c r="W1450" s="171"/>
      <c r="X1450" s="172"/>
      <c r="Y1450" s="176">
        <f t="shared" si="1016"/>
        <v>0</v>
      </c>
      <c r="AA1450" s="192"/>
      <c r="AB1450" s="193"/>
    </row>
    <row r="1451" spans="2:28" hidden="1">
      <c r="B1451" s="189">
        <f t="shared" si="961"/>
        <v>0</v>
      </c>
      <c r="C1451" s="189">
        <f t="shared" ca="1" si="962"/>
        <v>0</v>
      </c>
      <c r="D1451" s="189">
        <f t="shared" si="963"/>
        <v>0</v>
      </c>
      <c r="E1451" s="189">
        <f t="shared" ca="1" si="964"/>
        <v>0</v>
      </c>
      <c r="F1451" s="189">
        <f t="shared" si="965"/>
        <v>0</v>
      </c>
      <c r="G1451" s="189" cm="1">
        <f t="array" aca="1" ref="G1451" ca="1">OFFSET(G1451,-1,,,)+1</f>
        <v>1446</v>
      </c>
      <c r="H1451" s="189">
        <f t="shared" si="953"/>
        <v>0</v>
      </c>
      <c r="I1451" s="189">
        <f t="shared" si="966"/>
        <v>0</v>
      </c>
      <c r="J1451" s="179">
        <f t="shared" si="967"/>
        <v>0</v>
      </c>
      <c r="K1451" s="173" t="s">
        <v>804</v>
      </c>
      <c r="L1451" s="174" t="str" cm="1">
        <f t="array" aca="1" ref="L1451" ca="1">IF($K1451="",OFFSET(L1451,-1,,,),K1451)</f>
        <v>05</v>
      </c>
      <c r="M1451" s="175" t="str" cm="1">
        <f t="array" aca="1" ref="M1451" ca="1">IF(OR($K1451=0,$K1451=""),OFFSET(M1451,-1,,,),O1451)</f>
        <v>ALVENARIA E VEDAÇÕES</v>
      </c>
      <c r="N1451" s="67" t="s">
        <v>143</v>
      </c>
      <c r="O1451" s="68" t="s">
        <v>805</v>
      </c>
      <c r="P1451" s="68"/>
      <c r="Q1451" s="68"/>
      <c r="R1451" s="69"/>
      <c r="S1451" s="70"/>
      <c r="T1451" s="70">
        <v>0</v>
      </c>
      <c r="U1451" s="67"/>
      <c r="V1451" s="71"/>
      <c r="W1451" s="171"/>
      <c r="X1451" s="172"/>
      <c r="Y1451" s="176">
        <f t="shared" si="1016"/>
        <v>0</v>
      </c>
      <c r="AA1451" s="192"/>
      <c r="AB1451" s="193"/>
    </row>
    <row r="1452" spans="2:28" hidden="1">
      <c r="B1452" s="189">
        <f t="shared" si="961"/>
        <v>0</v>
      </c>
      <c r="C1452" s="189">
        <f t="shared" ca="1" si="962"/>
        <v>0</v>
      </c>
      <c r="D1452" s="189">
        <f t="shared" si="963"/>
        <v>0</v>
      </c>
      <c r="E1452" s="189">
        <f t="shared" ca="1" si="964"/>
        <v>0</v>
      </c>
      <c r="F1452" s="189">
        <f t="shared" si="965"/>
        <v>0</v>
      </c>
      <c r="G1452" s="189" cm="1">
        <f t="array" aca="1" ref="G1452" ca="1">OFFSET(G1452,-1,,,)+1</f>
        <v>1447</v>
      </c>
      <c r="H1452" s="189">
        <f t="shared" si="953"/>
        <v>0</v>
      </c>
      <c r="I1452" s="189">
        <f t="shared" si="966"/>
        <v>0</v>
      </c>
      <c r="J1452" s="179">
        <f t="shared" si="967"/>
        <v>0</v>
      </c>
      <c r="K1452" s="173" t="s">
        <v>806</v>
      </c>
      <c r="L1452" s="174" t="str" cm="1">
        <f t="array" aca="1" ref="L1452" ca="1">IF($K1452="",OFFSET(L1452,-1,,,),K1452)</f>
        <v>05.01</v>
      </c>
      <c r="M1452" s="175" t="str" cm="1">
        <f t="array" aca="1" ref="M1452" ca="1">IF(OR($K1452=0,$K1452=""),OFFSET(M1452,-1,,,),O1452)</f>
        <v>ALVENARIA ESTRUTURAL</v>
      </c>
      <c r="N1452" s="67" t="s">
        <v>143</v>
      </c>
      <c r="O1452" s="68" t="s">
        <v>807</v>
      </c>
      <c r="P1452" s="68"/>
      <c r="Q1452" s="68"/>
      <c r="R1452" s="69"/>
      <c r="S1452" s="70"/>
      <c r="T1452" s="70">
        <v>0</v>
      </c>
      <c r="U1452" s="67"/>
      <c r="V1452" s="71"/>
      <c r="W1452" s="171"/>
      <c r="X1452" s="172"/>
      <c r="Y1452" s="176">
        <f t="shared" si="1016"/>
        <v>0</v>
      </c>
      <c r="AA1452" s="192"/>
      <c r="AB1452" s="193"/>
    </row>
    <row r="1453" spans="2:28">
      <c r="B1453" s="189">
        <f t="shared" ref="B1453:B1455" si="1089">IF(J1453=0,0,U1453)</f>
        <v>0</v>
      </c>
      <c r="C1453" s="189">
        <f t="shared" ref="C1453:C1455" ca="1" si="1090">IF(OR(J1453=0,I1453=0),0,IF(_xlfn.IFNA(MATCH(B1453,OFFSET($B$5,,,$G1453,),),0)&gt;0,0,MAX(OFFSET($C$5,,,$G1453,))+1))</f>
        <v>0</v>
      </c>
      <c r="D1453" s="189">
        <f t="shared" ref="D1453:D1455" si="1091">IF(J1453=0,0,N1453&amp;"-"&amp;U1453)</f>
        <v>0</v>
      </c>
      <c r="E1453" s="189">
        <f t="shared" ref="E1453:E1455" ca="1" si="1092">IF(OR(J1453=0,I1453=0),0,IF(_xlfn.IFNA(MATCH(D1453,OFFSET($D$5,,,$G1453,),),0)&gt;0,0,_xlfn.MAXIFS(OFFSET($E$5,,,$G1453,),OFFSET($J$5,,,$G1453,),J1453)+1))</f>
        <v>0</v>
      </c>
      <c r="F1453" s="189">
        <f t="shared" ref="F1453:F1455" si="1093">IF(J1453=0,0,E1453&amp;"-"&amp;N1453)</f>
        <v>0</v>
      </c>
      <c r="G1453" s="189" cm="1">
        <f t="array" aca="1" ref="G1453" ca="1">OFFSET(G1453,-1,,,)+1</f>
        <v>1448</v>
      </c>
      <c r="H1453" s="189">
        <f t="shared" si="953"/>
        <v>0</v>
      </c>
      <c r="I1453" s="189">
        <f t="shared" ref="I1453:I1455" si="1094">H1453*R1453</f>
        <v>0</v>
      </c>
      <c r="J1453" s="179">
        <f t="shared" ref="J1453:J1455" si="1095">IF(AND(I1453&lt;&gt;0,OR(K1453=0,K1453="")),N1453&amp;" - Mapa",0)</f>
        <v>0</v>
      </c>
      <c r="K1453" s="173" t="s">
        <v>808</v>
      </c>
      <c r="L1453" s="174" t="str" cm="1">
        <f t="array" aca="1" ref="L1453" ca="1">IF($K1453="",OFFSET(L1453,-1,,,),K1453)</f>
        <v>05.01.01</v>
      </c>
      <c r="M1453" s="175" t="str" cm="1">
        <f t="array" aca="1" ref="M1453" ca="1">IF(OR($K1453=0,$K1453=""),OFFSET(M1453,-1,,,),O1453)</f>
        <v>ALVENARIA ESTRUTURAL COM BLOCO DE CONCRETO 19 CM 06 MPA, JUNTAS DE 10MM COM ARGAMASSA INDUSTRIALIZADA</v>
      </c>
      <c r="N1453" s="67" t="s">
        <v>3947</v>
      </c>
      <c r="O1453" s="68" t="s">
        <v>4486</v>
      </c>
      <c r="P1453" s="68"/>
      <c r="Q1453" s="68" t="s">
        <v>3258</v>
      </c>
      <c r="R1453" s="69">
        <v>257.01</v>
      </c>
      <c r="S1453" s="70">
        <v>127.7131</v>
      </c>
      <c r="T1453" s="70">
        <v>32823.543830999995</v>
      </c>
      <c r="U1453" s="67"/>
      <c r="V1453" s="71"/>
      <c r="W1453" s="171"/>
      <c r="X1453" s="172"/>
      <c r="Y1453" s="176">
        <f t="shared" ref="Y1453:Y1455" si="1096">X1453+W1453</f>
        <v>0</v>
      </c>
      <c r="AA1453" s="192"/>
      <c r="AB1453" s="193"/>
    </row>
    <row r="1454" spans="2:28" hidden="1">
      <c r="B1454" s="189">
        <f t="shared" si="1089"/>
        <v>0</v>
      </c>
      <c r="C1454" s="189">
        <f t="shared" ca="1" si="1090"/>
        <v>0</v>
      </c>
      <c r="D1454" s="189">
        <f t="shared" si="1091"/>
        <v>0</v>
      </c>
      <c r="E1454" s="189">
        <f t="shared" ca="1" si="1092"/>
        <v>0</v>
      </c>
      <c r="F1454" s="189">
        <f t="shared" si="1093"/>
        <v>0</v>
      </c>
      <c r="G1454" s="189" cm="1">
        <f t="array" aca="1" ref="G1454" ca="1">OFFSET(G1454,-1,,,)+1</f>
        <v>1449</v>
      </c>
      <c r="H1454" s="189">
        <f t="shared" si="953"/>
        <v>0</v>
      </c>
      <c r="I1454" s="189">
        <f t="shared" si="1094"/>
        <v>0</v>
      </c>
      <c r="J1454" s="179">
        <f t="shared" si="1095"/>
        <v>0</v>
      </c>
      <c r="K1454" s="173"/>
      <c r="L1454" s="174" t="str" cm="1">
        <f t="array" aca="1" ref="L1454" ca="1">IF($K1454="",OFFSET(L1454,-1,,,),K1454)</f>
        <v>05.01.01</v>
      </c>
      <c r="M1454" s="175" t="str" cm="1">
        <f t="array" aca="1" ref="M1454" ca="1">IF(OR($K1454=0,$K1454=""),OFFSET(M1454,-1,,,),O1454)</f>
        <v>ALVENARIA ESTRUTURAL COM BLOCO DE CONCRETO 19 CM 06 MPA, JUNTAS DE 10MM COM ARGAMASSA INDUSTRIALIZADA</v>
      </c>
      <c r="N1454" s="67" t="s">
        <v>824</v>
      </c>
      <c r="O1454" s="68" t="s">
        <v>825</v>
      </c>
      <c r="P1454" s="68"/>
      <c r="Q1454" s="68" t="s">
        <v>3255</v>
      </c>
      <c r="R1454" s="69">
        <v>6682.26</v>
      </c>
      <c r="S1454" s="70">
        <v>0.44</v>
      </c>
      <c r="T1454" s="70">
        <v>2940.1944000000003</v>
      </c>
      <c r="U1454" s="67" t="s">
        <v>812</v>
      </c>
      <c r="V1454" s="71" t="s">
        <v>813</v>
      </c>
      <c r="W1454" s="171"/>
      <c r="X1454" s="172"/>
      <c r="Y1454" s="176">
        <f t="shared" si="1096"/>
        <v>0</v>
      </c>
      <c r="AA1454" s="192"/>
      <c r="AB1454" s="193"/>
    </row>
    <row r="1455" spans="2:28" hidden="1">
      <c r="B1455" s="189">
        <f t="shared" si="1089"/>
        <v>0</v>
      </c>
      <c r="C1455" s="189">
        <f t="shared" ca="1" si="1090"/>
        <v>0</v>
      </c>
      <c r="D1455" s="189">
        <f t="shared" si="1091"/>
        <v>0</v>
      </c>
      <c r="E1455" s="189">
        <f t="shared" ca="1" si="1092"/>
        <v>0</v>
      </c>
      <c r="F1455" s="189">
        <f t="shared" si="1093"/>
        <v>0</v>
      </c>
      <c r="G1455" s="189" cm="1">
        <f t="array" aca="1" ref="G1455" ca="1">OFFSET(G1455,-1,,,)+1</f>
        <v>1450</v>
      </c>
      <c r="H1455" s="189">
        <f t="shared" si="953"/>
        <v>0</v>
      </c>
      <c r="I1455" s="189">
        <f t="shared" si="1094"/>
        <v>0</v>
      </c>
      <c r="J1455" s="179">
        <f t="shared" si="1095"/>
        <v>0</v>
      </c>
      <c r="K1455" s="173"/>
      <c r="L1455" s="174" t="str" cm="1">
        <f t="array" aca="1" ref="L1455" ca="1">IF($K1455="",OFFSET(L1455,-1,,,),K1455)</f>
        <v>05.01.01</v>
      </c>
      <c r="M1455" s="175" t="str" cm="1">
        <f t="array" aca="1" ref="M1455" ca="1">IF(OR($K1455=0,$K1455=""),OFFSET(M1455,-1,,,),O1455)</f>
        <v>ALVENARIA ESTRUTURAL COM BLOCO DE CONCRETO 19 CM 06 MPA, JUNTAS DE 10MM COM ARGAMASSA INDUSTRIALIZADA</v>
      </c>
      <c r="N1455" s="67" t="s">
        <v>3931</v>
      </c>
      <c r="O1455" s="68" t="s">
        <v>4454</v>
      </c>
      <c r="P1455" s="68"/>
      <c r="Q1455" s="68" t="s">
        <v>3260</v>
      </c>
      <c r="R1455" s="69">
        <v>328.14265799999998</v>
      </c>
      <c r="S1455" s="70">
        <v>2.5009999999999999</v>
      </c>
      <c r="T1455" s="70">
        <v>820.68478765799989</v>
      </c>
      <c r="U1455" s="67" t="s">
        <v>812</v>
      </c>
      <c r="V1455" s="71" t="s">
        <v>813</v>
      </c>
      <c r="W1455" s="171"/>
      <c r="X1455" s="172"/>
      <c r="Y1455" s="176">
        <f t="shared" si="1096"/>
        <v>0</v>
      </c>
      <c r="AA1455" s="192"/>
      <c r="AB1455" s="193"/>
    </row>
    <row r="1456" spans="2:28" hidden="1">
      <c r="B1456" s="189">
        <f t="shared" si="961"/>
        <v>0</v>
      </c>
      <c r="C1456" s="189">
        <f t="shared" ca="1" si="962"/>
        <v>0</v>
      </c>
      <c r="D1456" s="189">
        <f t="shared" si="963"/>
        <v>0</v>
      </c>
      <c r="E1456" s="189">
        <f t="shared" ca="1" si="964"/>
        <v>0</v>
      </c>
      <c r="F1456" s="189">
        <f t="shared" si="965"/>
        <v>0</v>
      </c>
      <c r="G1456" s="189" cm="1">
        <f t="array" aca="1" ref="G1456" ca="1">OFFSET(G1456,-1,,,)+1</f>
        <v>1451</v>
      </c>
      <c r="H1456" s="189">
        <f t="shared" si="953"/>
        <v>0</v>
      </c>
      <c r="I1456" s="189">
        <f t="shared" si="966"/>
        <v>0</v>
      </c>
      <c r="J1456" s="179">
        <f t="shared" si="967"/>
        <v>0</v>
      </c>
      <c r="K1456" s="173"/>
      <c r="L1456" s="174" t="str" cm="1">
        <f t="array" aca="1" ref="L1456" ca="1">IF($K1456="",OFFSET(L1456,-1,,,),K1456)</f>
        <v>05.01.01</v>
      </c>
      <c r="M1456" s="175" t="str" cm="1">
        <f t="array" aca="1" ref="M1456" ca="1">IF(OR($K1456=0,$K1456=""),OFFSET(M1456,-1,,,),O1456)</f>
        <v>ALVENARIA ESTRUTURAL COM BLOCO DE CONCRETO 19 CM 06 MPA, JUNTAS DE 10MM COM ARGAMASSA INDUSTRIALIZADA</v>
      </c>
      <c r="N1456" s="67" t="s">
        <v>3932</v>
      </c>
      <c r="O1456" s="68" t="s">
        <v>4455</v>
      </c>
      <c r="P1456" s="68"/>
      <c r="Q1456" s="68" t="s">
        <v>3260</v>
      </c>
      <c r="R1456" s="69">
        <v>1653.311919</v>
      </c>
      <c r="S1456" s="70">
        <v>4.6669999999999998</v>
      </c>
      <c r="T1456" s="70">
        <v>7716.0067259729994</v>
      </c>
      <c r="U1456" s="67" t="s">
        <v>812</v>
      </c>
      <c r="V1456" s="71" t="s">
        <v>813</v>
      </c>
      <c r="W1456" s="171"/>
      <c r="X1456" s="172"/>
      <c r="Y1456" s="176">
        <f t="shared" si="1016"/>
        <v>0</v>
      </c>
      <c r="AA1456" s="192"/>
      <c r="AB1456" s="193"/>
    </row>
    <row r="1457" spans="2:28" hidden="1">
      <c r="B1457" s="189">
        <f t="shared" si="961"/>
        <v>0</v>
      </c>
      <c r="C1457" s="189">
        <f t="shared" ca="1" si="962"/>
        <v>0</v>
      </c>
      <c r="D1457" s="189">
        <f t="shared" si="963"/>
        <v>0</v>
      </c>
      <c r="E1457" s="189">
        <f t="shared" ca="1" si="964"/>
        <v>0</v>
      </c>
      <c r="F1457" s="189">
        <f t="shared" si="965"/>
        <v>0</v>
      </c>
      <c r="G1457" s="189" cm="1">
        <f t="array" aca="1" ref="G1457" ca="1">OFFSET(G1457,-1,,,)+1</f>
        <v>1452</v>
      </c>
      <c r="H1457" s="189">
        <f t="shared" si="953"/>
        <v>0</v>
      </c>
      <c r="I1457" s="189">
        <f t="shared" si="966"/>
        <v>0</v>
      </c>
      <c r="J1457" s="179">
        <f t="shared" si="967"/>
        <v>0</v>
      </c>
      <c r="K1457" s="173"/>
      <c r="L1457" s="174" t="str" cm="1">
        <f t="array" aca="1" ref="L1457" ca="1">IF($K1457="",OFFSET(L1457,-1,,,),K1457)</f>
        <v>05.01.01</v>
      </c>
      <c r="M1457" s="175" t="str" cm="1">
        <f t="array" aca="1" ref="M1457" ca="1">IF(OR($K1457=0,$K1457=""),OFFSET(M1457,-1,,,),O1457)</f>
        <v>ALVENARIA ESTRUTURAL COM BLOCO DE CONCRETO 19 CM 06 MPA, JUNTAS DE 10MM COM ARGAMASSA INDUSTRIALIZADA</v>
      </c>
      <c r="N1457" s="67" t="s">
        <v>3948</v>
      </c>
      <c r="O1457" s="68" t="s">
        <v>4487</v>
      </c>
      <c r="P1457" s="68"/>
      <c r="Q1457" s="68" t="s">
        <v>3260</v>
      </c>
      <c r="R1457" s="69">
        <v>223.92510300000001</v>
      </c>
      <c r="S1457" s="70">
        <v>0.52649999999999997</v>
      </c>
      <c r="T1457" s="70">
        <v>117.89656672949999</v>
      </c>
      <c r="U1457" s="67" t="s">
        <v>812</v>
      </c>
      <c r="V1457" s="71" t="s">
        <v>813</v>
      </c>
      <c r="W1457" s="171"/>
      <c r="X1457" s="172"/>
      <c r="Y1457" s="176">
        <f t="shared" si="1016"/>
        <v>0</v>
      </c>
      <c r="AA1457" s="192"/>
      <c r="AB1457" s="193"/>
    </row>
    <row r="1458" spans="2:28" hidden="1">
      <c r="B1458" s="189">
        <f t="shared" si="961"/>
        <v>0</v>
      </c>
      <c r="C1458" s="189">
        <f t="shared" ca="1" si="962"/>
        <v>0</v>
      </c>
      <c r="D1458" s="189">
        <f t="shared" si="963"/>
        <v>0</v>
      </c>
      <c r="E1458" s="189">
        <f t="shared" ca="1" si="964"/>
        <v>0</v>
      </c>
      <c r="F1458" s="189">
        <f t="shared" si="965"/>
        <v>0</v>
      </c>
      <c r="G1458" s="189" cm="1">
        <f t="array" aca="1" ref="G1458" ca="1">OFFSET(G1458,-1,,,)+1</f>
        <v>1453</v>
      </c>
      <c r="H1458" s="189">
        <f t="shared" si="953"/>
        <v>0</v>
      </c>
      <c r="I1458" s="189">
        <f t="shared" si="966"/>
        <v>0</v>
      </c>
      <c r="J1458" s="179">
        <f t="shared" si="967"/>
        <v>0</v>
      </c>
      <c r="K1458" s="173"/>
      <c r="L1458" s="174" t="str" cm="1">
        <f t="array" aca="1" ref="L1458" ca="1">IF($K1458="",OFFSET(L1458,-1,,,),K1458)</f>
        <v>05.01.01</v>
      </c>
      <c r="M1458" s="175" t="str" cm="1">
        <f t="array" aca="1" ref="M1458" ca="1">IF(OR($K1458=0,$K1458=""),OFFSET(M1458,-1,,,),O1458)</f>
        <v>ALVENARIA ESTRUTURAL COM BLOCO DE CONCRETO 19 CM 06 MPA, JUNTAS DE 10MM COM ARGAMASSA INDUSTRIALIZADA</v>
      </c>
      <c r="N1458" s="67" t="s">
        <v>3949</v>
      </c>
      <c r="O1458" s="68" t="s">
        <v>4488</v>
      </c>
      <c r="P1458" s="68"/>
      <c r="Q1458" s="68" t="s">
        <v>3260</v>
      </c>
      <c r="R1458" s="69">
        <v>110.65565599999999</v>
      </c>
      <c r="S1458" s="70">
        <v>3.0470000000000002</v>
      </c>
      <c r="T1458" s="70">
        <v>337.167783832</v>
      </c>
      <c r="U1458" s="67" t="s">
        <v>812</v>
      </c>
      <c r="V1458" s="71" t="s">
        <v>813</v>
      </c>
      <c r="W1458" s="171"/>
      <c r="X1458" s="172"/>
      <c r="Y1458" s="176">
        <f t="shared" si="1016"/>
        <v>0</v>
      </c>
      <c r="AA1458" s="192"/>
      <c r="AB1458" s="193"/>
    </row>
    <row r="1459" spans="2:28" hidden="1">
      <c r="B1459" s="189">
        <f t="shared" si="961"/>
        <v>0</v>
      </c>
      <c r="C1459" s="189">
        <f t="shared" ca="1" si="962"/>
        <v>0</v>
      </c>
      <c r="D1459" s="189">
        <f t="shared" si="963"/>
        <v>0</v>
      </c>
      <c r="E1459" s="189">
        <f t="shared" ca="1" si="964"/>
        <v>0</v>
      </c>
      <c r="F1459" s="189">
        <f t="shared" si="965"/>
        <v>0</v>
      </c>
      <c r="G1459" s="189" cm="1">
        <f t="array" aca="1" ref="G1459" ca="1">OFFSET(G1459,-1,,,)+1</f>
        <v>1454</v>
      </c>
      <c r="H1459" s="189">
        <f t="shared" si="953"/>
        <v>0</v>
      </c>
      <c r="I1459" s="189">
        <f t="shared" si="966"/>
        <v>0</v>
      </c>
      <c r="J1459" s="179">
        <f t="shared" si="967"/>
        <v>0</v>
      </c>
      <c r="K1459" s="173"/>
      <c r="L1459" s="174" t="str" cm="1">
        <f t="array" aca="1" ref="L1459" ca="1">IF($K1459="",OFFSET(L1459,-1,,,),K1459)</f>
        <v>05.01.01</v>
      </c>
      <c r="M1459" s="175" t="str" cm="1">
        <f t="array" aca="1" ref="M1459" ca="1">IF(OR($K1459=0,$K1459=""),OFFSET(M1459,-1,,,),O1459)</f>
        <v>ALVENARIA ESTRUTURAL COM BLOCO DE CONCRETO 19 CM 06 MPA, JUNTAS DE 10MM COM ARGAMASSA INDUSTRIALIZADA</v>
      </c>
      <c r="N1459" s="67" t="s">
        <v>3933</v>
      </c>
      <c r="O1459" s="68" t="s">
        <v>4456</v>
      </c>
      <c r="P1459" s="68"/>
      <c r="Q1459" s="68" t="s">
        <v>3260</v>
      </c>
      <c r="R1459" s="69">
        <v>1681.9608229999999</v>
      </c>
      <c r="S1459" s="70">
        <v>5.3920000000000003</v>
      </c>
      <c r="T1459" s="70">
        <v>9069.1327576160002</v>
      </c>
      <c r="U1459" s="67" t="s">
        <v>812</v>
      </c>
      <c r="V1459" s="71" t="s">
        <v>813</v>
      </c>
      <c r="W1459" s="171"/>
      <c r="X1459" s="172"/>
      <c r="Y1459" s="176">
        <f t="shared" si="1016"/>
        <v>0</v>
      </c>
      <c r="AA1459" s="192"/>
      <c r="AB1459" s="193"/>
    </row>
    <row r="1460" spans="2:28" hidden="1">
      <c r="B1460" s="189">
        <f t="shared" si="961"/>
        <v>0</v>
      </c>
      <c r="C1460" s="189">
        <f t="shared" ca="1" si="962"/>
        <v>0</v>
      </c>
      <c r="D1460" s="189">
        <f t="shared" si="963"/>
        <v>0</v>
      </c>
      <c r="E1460" s="189">
        <f t="shared" ca="1" si="964"/>
        <v>0</v>
      </c>
      <c r="F1460" s="189">
        <f t="shared" si="965"/>
        <v>0</v>
      </c>
      <c r="G1460" s="189" cm="1">
        <f t="array" aca="1" ref="G1460" ca="1">OFFSET(G1460,-1,,,)+1</f>
        <v>1455</v>
      </c>
      <c r="H1460" s="189">
        <f t="shared" si="953"/>
        <v>0</v>
      </c>
      <c r="I1460" s="189">
        <f t="shared" si="966"/>
        <v>0</v>
      </c>
      <c r="J1460" s="179">
        <f t="shared" si="967"/>
        <v>0</v>
      </c>
      <c r="K1460" s="173"/>
      <c r="L1460" s="174" t="str" cm="1">
        <f t="array" aca="1" ref="L1460" ca="1">IF($K1460="",OFFSET(L1460,-1,,,),K1460)</f>
        <v>05.01.01</v>
      </c>
      <c r="M1460" s="175" t="str" cm="1">
        <f t="array" aca="1" ref="M1460" ca="1">IF(OR($K1460=0,$K1460=""),OFFSET(M1460,-1,,,),O1460)</f>
        <v>ALVENARIA ESTRUTURAL COM BLOCO DE CONCRETO 19 CM 06 MPA, JUNTAS DE 10MM COM ARGAMASSA INDUSTRIALIZADA</v>
      </c>
      <c r="N1460" s="67" t="s">
        <v>356</v>
      </c>
      <c r="O1460" s="68" t="s">
        <v>357</v>
      </c>
      <c r="P1460" s="68"/>
      <c r="Q1460" s="68" t="s">
        <v>3258</v>
      </c>
      <c r="R1460" s="69">
        <v>257.01</v>
      </c>
      <c r="S1460" s="70">
        <v>46</v>
      </c>
      <c r="T1460" s="70">
        <v>11822.46</v>
      </c>
      <c r="U1460" s="67" t="s">
        <v>812</v>
      </c>
      <c r="V1460" s="71" t="s">
        <v>813</v>
      </c>
      <c r="W1460" s="171"/>
      <c r="X1460" s="172"/>
      <c r="Y1460" s="176">
        <f t="shared" si="1016"/>
        <v>0</v>
      </c>
      <c r="AA1460" s="192"/>
      <c r="AB1460" s="193"/>
    </row>
    <row r="1461" spans="2:28">
      <c r="B1461" s="189">
        <f t="shared" si="961"/>
        <v>0</v>
      </c>
      <c r="C1461" s="189">
        <f t="shared" ca="1" si="962"/>
        <v>0</v>
      </c>
      <c r="D1461" s="189">
        <f t="shared" si="963"/>
        <v>0</v>
      </c>
      <c r="E1461" s="189">
        <f t="shared" ca="1" si="964"/>
        <v>0</v>
      </c>
      <c r="F1461" s="189">
        <f t="shared" si="965"/>
        <v>0</v>
      </c>
      <c r="G1461" s="189" cm="1">
        <f t="array" aca="1" ref="G1461" ca="1">OFFSET(G1461,-1,,,)+1</f>
        <v>1456</v>
      </c>
      <c r="H1461" s="189">
        <f t="shared" si="953"/>
        <v>0</v>
      </c>
      <c r="I1461" s="189">
        <f t="shared" si="966"/>
        <v>0</v>
      </c>
      <c r="J1461" s="179">
        <f t="shared" si="967"/>
        <v>0</v>
      </c>
      <c r="K1461" s="173" t="s">
        <v>828</v>
      </c>
      <c r="L1461" s="174" t="str" cm="1">
        <f t="array" aca="1" ref="L1461" ca="1">IF($K1461="",OFFSET(L1461,-1,,,),K1461)</f>
        <v>05.01.02</v>
      </c>
      <c r="M1461" s="175" t="str" cm="1">
        <f t="array" aca="1" ref="M1461" ca="1">IF(OR($K1461=0,$K1461=""),OFFSET(M1461,-1,,,),O1461)</f>
        <v>ALVENARIA ESTRUTURAL COM BLOCO DE CONCRETO 19 CM 12 MPA, JUNTAS DE 10MM COM ARGAMASSA INDUSTRIALIZADA</v>
      </c>
      <c r="N1461" s="67" t="s">
        <v>3950</v>
      </c>
      <c r="O1461" s="68" t="s">
        <v>4489</v>
      </c>
      <c r="P1461" s="68"/>
      <c r="Q1461" s="68" t="s">
        <v>3258</v>
      </c>
      <c r="R1461" s="69">
        <v>75</v>
      </c>
      <c r="S1461" s="70">
        <v>108.4447</v>
      </c>
      <c r="T1461" s="70">
        <v>8133.3525</v>
      </c>
      <c r="U1461" s="67"/>
      <c r="V1461" s="71"/>
      <c r="W1461" s="171"/>
      <c r="X1461" s="172"/>
      <c r="Y1461" s="176">
        <f t="shared" si="1016"/>
        <v>0</v>
      </c>
      <c r="AA1461" s="192"/>
      <c r="AB1461" s="193"/>
    </row>
    <row r="1462" spans="2:28" hidden="1">
      <c r="B1462" s="189">
        <f t="shared" si="961"/>
        <v>0</v>
      </c>
      <c r="C1462" s="189">
        <f t="shared" ca="1" si="962"/>
        <v>0</v>
      </c>
      <c r="D1462" s="189">
        <f t="shared" si="963"/>
        <v>0</v>
      </c>
      <c r="E1462" s="189">
        <f t="shared" ca="1" si="964"/>
        <v>0</v>
      </c>
      <c r="F1462" s="189">
        <f t="shared" si="965"/>
        <v>0</v>
      </c>
      <c r="G1462" s="189" cm="1">
        <f t="array" aca="1" ref="G1462" ca="1">OFFSET(G1462,-1,,,)+1</f>
        <v>1457</v>
      </c>
      <c r="H1462" s="189">
        <f t="shared" si="953"/>
        <v>0</v>
      </c>
      <c r="I1462" s="189">
        <f t="shared" si="966"/>
        <v>0</v>
      </c>
      <c r="J1462" s="179">
        <f t="shared" si="967"/>
        <v>0</v>
      </c>
      <c r="K1462" s="173"/>
      <c r="L1462" s="174" t="str" cm="1">
        <f t="array" aca="1" ref="L1462" ca="1">IF($K1462="",OFFSET(L1462,-1,,,),K1462)</f>
        <v>05.01.02</v>
      </c>
      <c r="M1462" s="175" t="str" cm="1">
        <f t="array" aca="1" ref="M1462" ca="1">IF(OR($K1462=0,$K1462=""),OFFSET(M1462,-1,,,),O1462)</f>
        <v>ALVENARIA ESTRUTURAL COM BLOCO DE CONCRETO 19 CM 12 MPA, JUNTAS DE 10MM COM ARGAMASSA INDUSTRIALIZADA</v>
      </c>
      <c r="N1462" s="67" t="s">
        <v>860</v>
      </c>
      <c r="O1462" s="68" t="s">
        <v>861</v>
      </c>
      <c r="P1462" s="68"/>
      <c r="Q1462" s="68" t="s">
        <v>3255</v>
      </c>
      <c r="R1462" s="69">
        <v>1950</v>
      </c>
      <c r="S1462" s="70">
        <v>0.46</v>
      </c>
      <c r="T1462" s="70">
        <v>897</v>
      </c>
      <c r="U1462" s="67" t="s">
        <v>812</v>
      </c>
      <c r="V1462" s="71" t="s">
        <v>813</v>
      </c>
      <c r="W1462" s="171"/>
      <c r="X1462" s="172"/>
      <c r="Y1462" s="176">
        <f t="shared" si="1016"/>
        <v>0</v>
      </c>
      <c r="AA1462" s="192"/>
      <c r="AB1462" s="193"/>
    </row>
    <row r="1463" spans="2:28" hidden="1">
      <c r="B1463" s="189">
        <f t="shared" si="961"/>
        <v>0</v>
      </c>
      <c r="C1463" s="189">
        <f t="shared" ca="1" si="962"/>
        <v>0</v>
      </c>
      <c r="D1463" s="189">
        <f t="shared" si="963"/>
        <v>0</v>
      </c>
      <c r="E1463" s="189">
        <f t="shared" ca="1" si="964"/>
        <v>0</v>
      </c>
      <c r="F1463" s="189">
        <f t="shared" si="965"/>
        <v>0</v>
      </c>
      <c r="G1463" s="189" cm="1">
        <f t="array" aca="1" ref="G1463" ca="1">OFFSET(G1463,-1,,,)+1</f>
        <v>1458</v>
      </c>
      <c r="H1463" s="189">
        <f t="shared" si="953"/>
        <v>0</v>
      </c>
      <c r="I1463" s="189">
        <f t="shared" si="966"/>
        <v>0</v>
      </c>
      <c r="J1463" s="179">
        <f t="shared" si="967"/>
        <v>0</v>
      </c>
      <c r="K1463" s="173"/>
      <c r="L1463" s="174" t="str" cm="1">
        <f t="array" aca="1" ref="L1463" ca="1">IF($K1463="",OFFSET(L1463,-1,,,),K1463)</f>
        <v>05.01.02</v>
      </c>
      <c r="M1463" s="175" t="str" cm="1">
        <f t="array" aca="1" ref="M1463" ca="1">IF(OR($K1463=0,$K1463=""),OFFSET(M1463,-1,,,),O1463)</f>
        <v>ALVENARIA ESTRUTURAL COM BLOCO DE CONCRETO 19 CM 12 MPA, JUNTAS DE 10MM COM ARGAMASSA INDUSTRIALIZADA</v>
      </c>
      <c r="N1463" s="67" t="s">
        <v>3951</v>
      </c>
      <c r="O1463" s="68" t="s">
        <v>4490</v>
      </c>
      <c r="P1463" s="68"/>
      <c r="Q1463" s="68" t="s">
        <v>3260</v>
      </c>
      <c r="R1463" s="69">
        <v>15.75</v>
      </c>
      <c r="S1463" s="70">
        <v>2.8580000000000001</v>
      </c>
      <c r="T1463" s="70">
        <v>45.013500000000001</v>
      </c>
      <c r="U1463" s="67" t="s">
        <v>812</v>
      </c>
      <c r="V1463" s="71" t="s">
        <v>813</v>
      </c>
      <c r="W1463" s="171"/>
      <c r="X1463" s="172"/>
      <c r="Y1463" s="176">
        <f t="shared" si="1016"/>
        <v>0</v>
      </c>
      <c r="AA1463" s="192"/>
      <c r="AB1463" s="193"/>
    </row>
    <row r="1464" spans="2:28" hidden="1">
      <c r="B1464" s="189">
        <f t="shared" si="961"/>
        <v>0</v>
      </c>
      <c r="C1464" s="189">
        <f t="shared" ca="1" si="962"/>
        <v>0</v>
      </c>
      <c r="D1464" s="189">
        <f t="shared" si="963"/>
        <v>0</v>
      </c>
      <c r="E1464" s="189">
        <f t="shared" ca="1" si="964"/>
        <v>0</v>
      </c>
      <c r="F1464" s="189">
        <f t="shared" si="965"/>
        <v>0</v>
      </c>
      <c r="G1464" s="189" cm="1">
        <f t="array" aca="1" ref="G1464" ca="1">OFFSET(G1464,-1,,,)+1</f>
        <v>1459</v>
      </c>
      <c r="H1464" s="189">
        <f t="shared" si="953"/>
        <v>0</v>
      </c>
      <c r="I1464" s="189">
        <f t="shared" si="966"/>
        <v>0</v>
      </c>
      <c r="J1464" s="179">
        <f t="shared" si="967"/>
        <v>0</v>
      </c>
      <c r="K1464" s="173"/>
      <c r="L1464" s="174" t="str" cm="1">
        <f t="array" aca="1" ref="L1464" ca="1">IF($K1464="",OFFSET(L1464,-1,,,),K1464)</f>
        <v>05.01.02</v>
      </c>
      <c r="M1464" s="175" t="str" cm="1">
        <f t="array" aca="1" ref="M1464" ca="1">IF(OR($K1464=0,$K1464=""),OFFSET(M1464,-1,,,),O1464)</f>
        <v>ALVENARIA ESTRUTURAL COM BLOCO DE CONCRETO 19 CM 12 MPA, JUNTAS DE 10MM COM ARGAMASSA INDUSTRIALIZADA</v>
      </c>
      <c r="N1464" s="67" t="s">
        <v>3952</v>
      </c>
      <c r="O1464" s="68" t="s">
        <v>4491</v>
      </c>
      <c r="P1464" s="68"/>
      <c r="Q1464" s="68" t="s">
        <v>3260</v>
      </c>
      <c r="R1464" s="69">
        <v>331.70024999999998</v>
      </c>
      <c r="S1464" s="70">
        <v>5.4720000000000004</v>
      </c>
      <c r="T1464" s="70">
        <v>1815.063768</v>
      </c>
      <c r="U1464" s="67" t="s">
        <v>812</v>
      </c>
      <c r="V1464" s="71" t="s">
        <v>813</v>
      </c>
      <c r="W1464" s="171"/>
      <c r="X1464" s="172"/>
      <c r="Y1464" s="176">
        <f t="shared" si="1016"/>
        <v>0</v>
      </c>
      <c r="AA1464" s="192"/>
      <c r="AB1464" s="193"/>
    </row>
    <row r="1465" spans="2:28" hidden="1">
      <c r="B1465" s="189">
        <f t="shared" si="961"/>
        <v>0</v>
      </c>
      <c r="C1465" s="189">
        <f t="shared" ca="1" si="962"/>
        <v>0</v>
      </c>
      <c r="D1465" s="189">
        <f t="shared" si="963"/>
        <v>0</v>
      </c>
      <c r="E1465" s="189">
        <f t="shared" ca="1" si="964"/>
        <v>0</v>
      </c>
      <c r="F1465" s="189">
        <f t="shared" si="965"/>
        <v>0</v>
      </c>
      <c r="G1465" s="189" cm="1">
        <f t="array" aca="1" ref="G1465" ca="1">OFFSET(G1465,-1,,,)+1</f>
        <v>1460</v>
      </c>
      <c r="H1465" s="189">
        <f t="shared" si="953"/>
        <v>0</v>
      </c>
      <c r="I1465" s="189">
        <f t="shared" si="966"/>
        <v>0</v>
      </c>
      <c r="J1465" s="179">
        <f t="shared" si="967"/>
        <v>0</v>
      </c>
      <c r="K1465" s="173"/>
      <c r="L1465" s="174" t="str" cm="1">
        <f t="array" aca="1" ref="L1465" ca="1">IF($K1465="",OFFSET(L1465,-1,,,),K1465)</f>
        <v>05.01.02</v>
      </c>
      <c r="M1465" s="175" t="str" cm="1">
        <f t="array" aca="1" ref="M1465" ca="1">IF(OR($K1465=0,$K1465=""),OFFSET(M1465,-1,,,),O1465)</f>
        <v>ALVENARIA ESTRUTURAL COM BLOCO DE CONCRETO 19 CM 12 MPA, JUNTAS DE 10MM COM ARGAMASSA INDUSTRIALIZADA</v>
      </c>
      <c r="N1465" s="67" t="s">
        <v>3953</v>
      </c>
      <c r="O1465" s="68" t="s">
        <v>4492</v>
      </c>
      <c r="P1465" s="68"/>
      <c r="Q1465" s="68" t="s">
        <v>3260</v>
      </c>
      <c r="R1465" s="69">
        <v>45.15</v>
      </c>
      <c r="S1465" s="70">
        <v>0.61739999999999995</v>
      </c>
      <c r="T1465" s="70">
        <v>27.875609999999998</v>
      </c>
      <c r="U1465" s="67" t="s">
        <v>812</v>
      </c>
      <c r="V1465" s="71" t="s">
        <v>813</v>
      </c>
      <c r="W1465" s="171"/>
      <c r="X1465" s="172"/>
      <c r="Y1465" s="176">
        <f t="shared" si="1016"/>
        <v>0</v>
      </c>
      <c r="AA1465" s="192"/>
      <c r="AB1465" s="193"/>
    </row>
    <row r="1466" spans="2:28" hidden="1">
      <c r="B1466" s="189">
        <f t="shared" si="961"/>
        <v>0</v>
      </c>
      <c r="C1466" s="189">
        <f t="shared" ca="1" si="962"/>
        <v>0</v>
      </c>
      <c r="D1466" s="189">
        <f t="shared" si="963"/>
        <v>0</v>
      </c>
      <c r="E1466" s="189">
        <f t="shared" ca="1" si="964"/>
        <v>0</v>
      </c>
      <c r="F1466" s="189">
        <f t="shared" si="965"/>
        <v>0</v>
      </c>
      <c r="G1466" s="189" cm="1">
        <f t="array" aca="1" ref="G1466" ca="1">OFFSET(G1466,-1,,,)+1</f>
        <v>1461</v>
      </c>
      <c r="H1466" s="189">
        <f t="shared" si="953"/>
        <v>0</v>
      </c>
      <c r="I1466" s="189">
        <f t="shared" si="966"/>
        <v>0</v>
      </c>
      <c r="J1466" s="179">
        <f t="shared" si="967"/>
        <v>0</v>
      </c>
      <c r="K1466" s="173"/>
      <c r="L1466" s="174" t="str" cm="1">
        <f t="array" aca="1" ref="L1466" ca="1">IF($K1466="",OFFSET(L1466,-1,,,),K1466)</f>
        <v>05.01.02</v>
      </c>
      <c r="M1466" s="175" t="str" cm="1">
        <f t="array" aca="1" ref="M1466" ca="1">IF(OR($K1466=0,$K1466=""),OFFSET(M1466,-1,,,),O1466)</f>
        <v>ALVENARIA ESTRUTURAL COM BLOCO DE CONCRETO 19 CM 12 MPA, JUNTAS DE 10MM COM ARGAMASSA INDUSTRIALIZADA</v>
      </c>
      <c r="N1466" s="67" t="s">
        <v>3954</v>
      </c>
      <c r="O1466" s="68" t="s">
        <v>4493</v>
      </c>
      <c r="P1466" s="68"/>
      <c r="Q1466" s="68" t="s">
        <v>3260</v>
      </c>
      <c r="R1466" s="69">
        <v>16.5</v>
      </c>
      <c r="S1466" s="70">
        <v>3.4470000000000001</v>
      </c>
      <c r="T1466" s="70">
        <v>56.875500000000002</v>
      </c>
      <c r="U1466" s="67" t="s">
        <v>812</v>
      </c>
      <c r="V1466" s="71" t="s">
        <v>813</v>
      </c>
      <c r="W1466" s="171"/>
      <c r="X1466" s="172"/>
      <c r="Y1466" s="176">
        <f t="shared" si="1016"/>
        <v>0</v>
      </c>
      <c r="AA1466" s="192"/>
      <c r="AB1466" s="193"/>
    </row>
    <row r="1467" spans="2:28" hidden="1">
      <c r="B1467" s="189">
        <f t="shared" si="961"/>
        <v>0</v>
      </c>
      <c r="C1467" s="189">
        <f t="shared" ca="1" si="962"/>
        <v>0</v>
      </c>
      <c r="D1467" s="189">
        <f t="shared" si="963"/>
        <v>0</v>
      </c>
      <c r="E1467" s="189">
        <f t="shared" ca="1" si="964"/>
        <v>0</v>
      </c>
      <c r="F1467" s="189">
        <f t="shared" si="965"/>
        <v>0</v>
      </c>
      <c r="G1467" s="189" cm="1">
        <f t="array" aca="1" ref="G1467" ca="1">OFFSET(G1467,-1,,,)+1</f>
        <v>1462</v>
      </c>
      <c r="H1467" s="189">
        <f t="shared" si="953"/>
        <v>0</v>
      </c>
      <c r="I1467" s="189">
        <f t="shared" si="966"/>
        <v>0</v>
      </c>
      <c r="J1467" s="179">
        <f t="shared" si="967"/>
        <v>0</v>
      </c>
      <c r="K1467" s="173"/>
      <c r="L1467" s="174" t="str" cm="1">
        <f t="array" aca="1" ref="L1467" ca="1">IF($K1467="",OFFSET(L1467,-1,,,),K1467)</f>
        <v>05.01.02</v>
      </c>
      <c r="M1467" s="175" t="str" cm="1">
        <f t="array" aca="1" ref="M1467" ca="1">IF(OR($K1467=0,$K1467=""),OFFSET(M1467,-1,,,),O1467)</f>
        <v>ALVENARIA ESTRUTURAL COM BLOCO DE CONCRETO 19 CM 12 MPA, JUNTAS DE 10MM COM ARGAMASSA INDUSTRIALIZADA</v>
      </c>
      <c r="N1467" s="67" t="s">
        <v>3955</v>
      </c>
      <c r="O1467" s="68" t="s">
        <v>4494</v>
      </c>
      <c r="P1467" s="68"/>
      <c r="Q1467" s="68" t="s">
        <v>3260</v>
      </c>
      <c r="R1467" s="69">
        <v>305.79975000000002</v>
      </c>
      <c r="S1467" s="70">
        <v>6.0220000000000002</v>
      </c>
      <c r="T1467" s="70">
        <v>1841.5260945000002</v>
      </c>
      <c r="U1467" s="67" t="s">
        <v>812</v>
      </c>
      <c r="V1467" s="71" t="s">
        <v>813</v>
      </c>
      <c r="W1467" s="171"/>
      <c r="X1467" s="172"/>
      <c r="Y1467" s="176">
        <f t="shared" si="1016"/>
        <v>0</v>
      </c>
      <c r="AA1467" s="192"/>
      <c r="AB1467" s="193"/>
    </row>
    <row r="1468" spans="2:28" hidden="1">
      <c r="B1468" s="189">
        <f t="shared" si="961"/>
        <v>0</v>
      </c>
      <c r="C1468" s="189">
        <f t="shared" ca="1" si="962"/>
        <v>0</v>
      </c>
      <c r="D1468" s="189">
        <f t="shared" si="963"/>
        <v>0</v>
      </c>
      <c r="E1468" s="189">
        <f t="shared" ca="1" si="964"/>
        <v>0</v>
      </c>
      <c r="F1468" s="189">
        <f t="shared" si="965"/>
        <v>0</v>
      </c>
      <c r="G1468" s="189" cm="1">
        <f t="array" aca="1" ref="G1468" ca="1">OFFSET(G1468,-1,,,)+1</f>
        <v>1463</v>
      </c>
      <c r="H1468" s="189">
        <f t="shared" si="953"/>
        <v>0</v>
      </c>
      <c r="I1468" s="189">
        <f t="shared" si="966"/>
        <v>0</v>
      </c>
      <c r="J1468" s="179">
        <f t="shared" si="967"/>
        <v>0</v>
      </c>
      <c r="K1468" s="173"/>
      <c r="L1468" s="174" t="str" cm="1">
        <f t="array" aca="1" ref="L1468" ca="1">IF($K1468="",OFFSET(L1468,-1,,,),K1468)</f>
        <v>05.01.02</v>
      </c>
      <c r="M1468" s="175" t="str" cm="1">
        <f t="array" aca="1" ref="M1468" ca="1">IF(OR($K1468=0,$K1468=""),OFFSET(M1468,-1,,,),O1468)</f>
        <v>ALVENARIA ESTRUTURAL COM BLOCO DE CONCRETO 19 CM 12 MPA, JUNTAS DE 10MM COM ARGAMASSA INDUSTRIALIZADA</v>
      </c>
      <c r="N1468" s="67" t="s">
        <v>356</v>
      </c>
      <c r="O1468" s="68" t="s">
        <v>357</v>
      </c>
      <c r="P1468" s="68"/>
      <c r="Q1468" s="68" t="s">
        <v>3258</v>
      </c>
      <c r="R1468" s="69">
        <v>75</v>
      </c>
      <c r="S1468" s="70">
        <v>46</v>
      </c>
      <c r="T1468" s="70">
        <v>3450</v>
      </c>
      <c r="U1468" s="67" t="s">
        <v>812</v>
      </c>
      <c r="V1468" s="71" t="s">
        <v>813</v>
      </c>
      <c r="W1468" s="171"/>
      <c r="X1468" s="172"/>
      <c r="Y1468" s="176">
        <f t="shared" si="1016"/>
        <v>0</v>
      </c>
      <c r="AA1468" s="192"/>
      <c r="AB1468" s="193"/>
    </row>
    <row r="1469" spans="2:28">
      <c r="B1469" s="189">
        <f t="shared" si="961"/>
        <v>0</v>
      </c>
      <c r="C1469" s="189">
        <f t="shared" ca="1" si="962"/>
        <v>0</v>
      </c>
      <c r="D1469" s="189">
        <f t="shared" si="963"/>
        <v>0</v>
      </c>
      <c r="E1469" s="189">
        <f t="shared" ca="1" si="964"/>
        <v>0</v>
      </c>
      <c r="F1469" s="189">
        <f t="shared" si="965"/>
        <v>0</v>
      </c>
      <c r="G1469" s="189" cm="1">
        <f t="array" aca="1" ref="G1469" ca="1">OFFSET(G1469,-1,,,)+1</f>
        <v>1464</v>
      </c>
      <c r="H1469" s="189">
        <f t="shared" si="953"/>
        <v>0</v>
      </c>
      <c r="I1469" s="189">
        <f t="shared" si="966"/>
        <v>0</v>
      </c>
      <c r="J1469" s="179">
        <f t="shared" si="967"/>
        <v>0</v>
      </c>
      <c r="K1469" s="173" t="s">
        <v>844</v>
      </c>
      <c r="L1469" s="174" t="str" cm="1">
        <f t="array" aca="1" ref="L1469" ca="1">IF($K1469="",OFFSET(L1469,-1,,,),K1469)</f>
        <v>05.01.03</v>
      </c>
      <c r="M1469" s="175" t="str" cm="1">
        <f t="array" aca="1" ref="M1469" ca="1">IF(OR($K1469=0,$K1469=""),OFFSET(M1469,-1,,,),O1469)</f>
        <v>ALVENARIA ESTRUTURAL COM BLOCO DE CONCRETO 14 CM 06 MPA, JUNTAS DE 10MM COM ARGAMASSA INDUSTRIALIZADA</v>
      </c>
      <c r="N1469" s="67" t="s">
        <v>809</v>
      </c>
      <c r="O1469" s="68" t="s">
        <v>4495</v>
      </c>
      <c r="P1469" s="68"/>
      <c r="Q1469" s="68" t="s">
        <v>3258</v>
      </c>
      <c r="R1469" s="69">
        <v>4033.25</v>
      </c>
      <c r="S1469" s="70">
        <v>100.82429999999999</v>
      </c>
      <c r="T1469" s="70">
        <v>406649.60797499999</v>
      </c>
      <c r="U1469" s="67"/>
      <c r="V1469" s="71"/>
      <c r="W1469" s="171"/>
      <c r="X1469" s="172"/>
      <c r="Y1469" s="176">
        <f t="shared" si="1016"/>
        <v>0</v>
      </c>
      <c r="AA1469" s="192"/>
      <c r="AB1469" s="193"/>
    </row>
    <row r="1470" spans="2:28" hidden="1">
      <c r="B1470" s="189">
        <f t="shared" si="961"/>
        <v>0</v>
      </c>
      <c r="C1470" s="189">
        <f t="shared" ca="1" si="962"/>
        <v>0</v>
      </c>
      <c r="D1470" s="189">
        <f t="shared" si="963"/>
        <v>0</v>
      </c>
      <c r="E1470" s="189">
        <f t="shared" ca="1" si="964"/>
        <v>0</v>
      </c>
      <c r="F1470" s="189">
        <f t="shared" si="965"/>
        <v>0</v>
      </c>
      <c r="G1470" s="189" cm="1">
        <f t="array" aca="1" ref="G1470" ca="1">OFFSET(G1470,-1,,,)+1</f>
        <v>1465</v>
      </c>
      <c r="H1470" s="189">
        <f t="shared" si="953"/>
        <v>0</v>
      </c>
      <c r="I1470" s="189">
        <f t="shared" si="966"/>
        <v>0</v>
      </c>
      <c r="J1470" s="179">
        <f t="shared" si="967"/>
        <v>0</v>
      </c>
      <c r="K1470" s="173"/>
      <c r="L1470" s="174" t="str" cm="1">
        <f t="array" aca="1" ref="L1470" ca="1">IF($K1470="",OFFSET(L1470,-1,,,),K1470)</f>
        <v>05.01.03</v>
      </c>
      <c r="M1470" s="175" t="str" cm="1">
        <f t="array" aca="1" ref="M1470" ca="1">IF(OR($K1470=0,$K1470=""),OFFSET(M1470,-1,,,),O1470)</f>
        <v>ALVENARIA ESTRUTURAL COM BLOCO DE CONCRETO 14 CM 06 MPA, JUNTAS DE 10MM COM ARGAMASSA INDUSTRIALIZADA</v>
      </c>
      <c r="N1470" s="67" t="s">
        <v>810</v>
      </c>
      <c r="O1470" s="68" t="s">
        <v>811</v>
      </c>
      <c r="P1470" s="68"/>
      <c r="Q1470" s="68" t="s">
        <v>3260</v>
      </c>
      <c r="R1470" s="69">
        <v>4715.9178949999996</v>
      </c>
      <c r="S1470" s="70">
        <v>3</v>
      </c>
      <c r="T1470" s="70">
        <v>14147.753685</v>
      </c>
      <c r="U1470" s="67" t="s">
        <v>812</v>
      </c>
      <c r="V1470" s="71" t="s">
        <v>813</v>
      </c>
      <c r="W1470" s="171"/>
      <c r="X1470" s="172"/>
      <c r="Y1470" s="176">
        <f t="shared" si="1016"/>
        <v>0</v>
      </c>
      <c r="AA1470" s="192"/>
      <c r="AB1470" s="193"/>
    </row>
    <row r="1471" spans="2:28" hidden="1">
      <c r="B1471" s="189">
        <f t="shared" si="961"/>
        <v>0</v>
      </c>
      <c r="C1471" s="189">
        <f t="shared" ca="1" si="962"/>
        <v>0</v>
      </c>
      <c r="D1471" s="189">
        <f t="shared" si="963"/>
        <v>0</v>
      </c>
      <c r="E1471" s="189">
        <f t="shared" ca="1" si="964"/>
        <v>0</v>
      </c>
      <c r="F1471" s="189">
        <f t="shared" si="965"/>
        <v>0</v>
      </c>
      <c r="G1471" s="189" cm="1">
        <f t="array" aca="1" ref="G1471" ca="1">OFFSET(G1471,-1,,,)+1</f>
        <v>1466</v>
      </c>
      <c r="H1471" s="189">
        <f t="shared" si="953"/>
        <v>0</v>
      </c>
      <c r="I1471" s="189">
        <f t="shared" si="966"/>
        <v>0</v>
      </c>
      <c r="J1471" s="179">
        <f t="shared" si="967"/>
        <v>0</v>
      </c>
      <c r="K1471" s="173"/>
      <c r="L1471" s="174" t="str" cm="1">
        <f t="array" aca="1" ref="L1471" ca="1">IF($K1471="",OFFSET(L1471,-1,,,),K1471)</f>
        <v>05.01.03</v>
      </c>
      <c r="M1471" s="175" t="str" cm="1">
        <f t="array" aca="1" ref="M1471" ca="1">IF(OR($K1471=0,$K1471=""),OFFSET(M1471,-1,,,),O1471)</f>
        <v>ALVENARIA ESTRUTURAL COM BLOCO DE CONCRETO 14 CM 06 MPA, JUNTAS DE 10MM COM ARGAMASSA INDUSTRIALIZADA</v>
      </c>
      <c r="N1471" s="67" t="s">
        <v>814</v>
      </c>
      <c r="O1471" s="68" t="s">
        <v>815</v>
      </c>
      <c r="P1471" s="68"/>
      <c r="Q1471" s="68" t="s">
        <v>3260</v>
      </c>
      <c r="R1471" s="69">
        <v>10374.97097</v>
      </c>
      <c r="S1471" s="70">
        <v>6</v>
      </c>
      <c r="T1471" s="70">
        <v>62249.825819999998</v>
      </c>
      <c r="U1471" s="67" t="s">
        <v>812</v>
      </c>
      <c r="V1471" s="71" t="s">
        <v>813</v>
      </c>
      <c r="W1471" s="171"/>
      <c r="X1471" s="172"/>
      <c r="Y1471" s="176">
        <f t="shared" si="1016"/>
        <v>0</v>
      </c>
      <c r="AA1471" s="192"/>
      <c r="AB1471" s="193"/>
    </row>
    <row r="1472" spans="2:28" hidden="1">
      <c r="B1472" s="189">
        <f t="shared" si="961"/>
        <v>0</v>
      </c>
      <c r="C1472" s="189">
        <f t="shared" ca="1" si="962"/>
        <v>0</v>
      </c>
      <c r="D1472" s="189">
        <f t="shared" si="963"/>
        <v>0</v>
      </c>
      <c r="E1472" s="189">
        <f t="shared" ca="1" si="964"/>
        <v>0</v>
      </c>
      <c r="F1472" s="189">
        <f t="shared" si="965"/>
        <v>0</v>
      </c>
      <c r="G1472" s="189" cm="1">
        <f t="array" aca="1" ref="G1472" ca="1">OFFSET(G1472,-1,,,)+1</f>
        <v>1467</v>
      </c>
      <c r="H1472" s="189">
        <f t="shared" si="953"/>
        <v>0</v>
      </c>
      <c r="I1472" s="189">
        <f t="shared" si="966"/>
        <v>0</v>
      </c>
      <c r="J1472" s="179">
        <f t="shared" si="967"/>
        <v>0</v>
      </c>
      <c r="K1472" s="173"/>
      <c r="L1472" s="174" t="str" cm="1">
        <f t="array" aca="1" ref="L1472" ca="1">IF($K1472="",OFFSET(L1472,-1,,,),K1472)</f>
        <v>05.01.03</v>
      </c>
      <c r="M1472" s="175" t="str" cm="1">
        <f t="array" aca="1" ref="M1472" ca="1">IF(OR($K1472=0,$K1472=""),OFFSET(M1472,-1,,,),O1472)</f>
        <v>ALVENARIA ESTRUTURAL COM BLOCO DE CONCRETO 14 CM 06 MPA, JUNTAS DE 10MM COM ARGAMASSA INDUSTRIALIZADA</v>
      </c>
      <c r="N1472" s="67" t="s">
        <v>816</v>
      </c>
      <c r="O1472" s="68" t="s">
        <v>817</v>
      </c>
      <c r="P1472" s="68"/>
      <c r="Q1472" s="68" t="s">
        <v>3260</v>
      </c>
      <c r="R1472" s="69">
        <v>33505.377393000002</v>
      </c>
      <c r="S1472" s="70">
        <v>6</v>
      </c>
      <c r="T1472" s="70">
        <v>201032.26435800001</v>
      </c>
      <c r="U1472" s="67" t="s">
        <v>812</v>
      </c>
      <c r="V1472" s="71" t="s">
        <v>813</v>
      </c>
      <c r="W1472" s="171"/>
      <c r="X1472" s="172"/>
      <c r="Y1472" s="176">
        <f t="shared" si="1016"/>
        <v>0</v>
      </c>
      <c r="AA1472" s="192"/>
      <c r="AB1472" s="193"/>
    </row>
    <row r="1473" spans="2:27" hidden="1">
      <c r="B1473" s="189">
        <f t="shared" si="961"/>
        <v>0</v>
      </c>
      <c r="C1473" s="189">
        <f t="shared" ca="1" si="962"/>
        <v>0</v>
      </c>
      <c r="D1473" s="189">
        <f t="shared" si="963"/>
        <v>0</v>
      </c>
      <c r="E1473" s="189">
        <f t="shared" ca="1" si="964"/>
        <v>0</v>
      </c>
      <c r="F1473" s="189">
        <f t="shared" si="965"/>
        <v>0</v>
      </c>
      <c r="G1473" s="189" cm="1">
        <f t="array" aca="1" ref="G1473" ca="1">OFFSET(G1473,-1,,,)+1</f>
        <v>1468</v>
      </c>
      <c r="H1473" s="189">
        <f t="shared" si="953"/>
        <v>0</v>
      </c>
      <c r="I1473" s="189">
        <f t="shared" si="966"/>
        <v>0</v>
      </c>
      <c r="J1473" s="179">
        <f t="shared" si="967"/>
        <v>0</v>
      </c>
      <c r="K1473" s="173"/>
      <c r="L1473" s="174" t="str" cm="1">
        <f t="array" aca="1" ref="L1473" ca="1">IF($K1473="",OFFSET(L1473,-1,,,),K1473)</f>
        <v>05.01.03</v>
      </c>
      <c r="M1473" s="175" t="str" cm="1">
        <f t="array" aca="1" ref="M1473" ca="1">IF(OR($K1473=0,$K1473=""),OFFSET(M1473,-1,,,),O1473)</f>
        <v>ALVENARIA ESTRUTURAL COM BLOCO DE CONCRETO 14 CM 06 MPA, JUNTAS DE 10MM COM ARGAMASSA INDUSTRIALIZADA</v>
      </c>
      <c r="N1473" s="67" t="s">
        <v>818</v>
      </c>
      <c r="O1473" s="68" t="s">
        <v>819</v>
      </c>
      <c r="P1473" s="68"/>
      <c r="Q1473" s="68" t="s">
        <v>3260</v>
      </c>
      <c r="R1473" s="69">
        <v>3054.097898</v>
      </c>
      <c r="S1473" s="70">
        <v>8.2899999999999991</v>
      </c>
      <c r="T1473" s="70">
        <v>25318.471574419997</v>
      </c>
      <c r="U1473" s="67" t="s">
        <v>812</v>
      </c>
      <c r="V1473" s="71" t="s">
        <v>813</v>
      </c>
      <c r="W1473" s="171"/>
      <c r="X1473" s="172"/>
      <c r="Y1473" s="176">
        <f t="shared" si="1016"/>
        <v>0</v>
      </c>
      <c r="AA1473" s="192"/>
    </row>
    <row r="1474" spans="2:27" hidden="1">
      <c r="B1474" s="189">
        <f t="shared" si="961"/>
        <v>0</v>
      </c>
      <c r="C1474" s="189">
        <f t="shared" ca="1" si="962"/>
        <v>0</v>
      </c>
      <c r="D1474" s="189">
        <f t="shared" si="963"/>
        <v>0</v>
      </c>
      <c r="E1474" s="189">
        <f t="shared" ca="1" si="964"/>
        <v>0</v>
      </c>
      <c r="F1474" s="189">
        <f t="shared" si="965"/>
        <v>0</v>
      </c>
      <c r="G1474" s="189" cm="1">
        <f t="array" aca="1" ref="G1474" ca="1">OFFSET(G1474,-1,,,)+1</f>
        <v>1469</v>
      </c>
      <c r="H1474" s="189">
        <f t="shared" si="953"/>
        <v>0</v>
      </c>
      <c r="I1474" s="189">
        <f t="shared" si="966"/>
        <v>0</v>
      </c>
      <c r="J1474" s="179">
        <f t="shared" si="967"/>
        <v>0</v>
      </c>
      <c r="K1474" s="173"/>
      <c r="L1474" s="174" t="str" cm="1">
        <f t="array" aca="1" ref="L1474" ca="1">IF($K1474="",OFFSET(L1474,-1,,,),K1474)</f>
        <v>05.01.03</v>
      </c>
      <c r="M1474" s="175" t="str" cm="1">
        <f t="array" aca="1" ref="M1474" ca="1">IF(OR($K1474=0,$K1474=""),OFFSET(M1474,-1,,,),O1474)</f>
        <v>ALVENARIA ESTRUTURAL COM BLOCO DE CONCRETO 14 CM 06 MPA, JUNTAS DE 10MM COM ARGAMASSA INDUSTRIALIZADA</v>
      </c>
      <c r="N1474" s="67" t="s">
        <v>820</v>
      </c>
      <c r="O1474" s="68" t="s">
        <v>821</v>
      </c>
      <c r="P1474" s="68"/>
      <c r="Q1474" s="68" t="s">
        <v>3260</v>
      </c>
      <c r="R1474" s="69">
        <v>5739.9197379999996</v>
      </c>
      <c r="S1474" s="70">
        <v>1.58</v>
      </c>
      <c r="T1474" s="70">
        <v>9069.0731860399992</v>
      </c>
      <c r="U1474" s="67" t="s">
        <v>812</v>
      </c>
      <c r="V1474" s="71" t="s">
        <v>813</v>
      </c>
      <c r="W1474" s="171"/>
      <c r="X1474" s="172"/>
      <c r="Y1474" s="176">
        <f t="shared" si="1016"/>
        <v>0</v>
      </c>
      <c r="AA1474" s="192"/>
    </row>
    <row r="1475" spans="2:27" hidden="1">
      <c r="B1475" s="189">
        <f t="shared" si="961"/>
        <v>0</v>
      </c>
      <c r="C1475" s="189">
        <f t="shared" ca="1" si="962"/>
        <v>0</v>
      </c>
      <c r="D1475" s="189">
        <f t="shared" si="963"/>
        <v>0</v>
      </c>
      <c r="E1475" s="189">
        <f t="shared" ca="1" si="964"/>
        <v>0</v>
      </c>
      <c r="F1475" s="189">
        <f t="shared" si="965"/>
        <v>0</v>
      </c>
      <c r="G1475" s="189" cm="1">
        <f t="array" aca="1" ref="G1475" ca="1">OFFSET(G1475,-1,,,)+1</f>
        <v>1470</v>
      </c>
      <c r="H1475" s="189">
        <f t="shared" si="953"/>
        <v>0</v>
      </c>
      <c r="I1475" s="189">
        <f t="shared" si="966"/>
        <v>0</v>
      </c>
      <c r="J1475" s="179">
        <f t="shared" si="967"/>
        <v>0</v>
      </c>
      <c r="K1475" s="173"/>
      <c r="L1475" s="174" t="str" cm="1">
        <f t="array" aca="1" ref="L1475" ca="1">IF($K1475="",OFFSET(L1475,-1,,,),K1475)</f>
        <v>05.01.03</v>
      </c>
      <c r="M1475" s="175" t="str" cm="1">
        <f t="array" aca="1" ref="M1475" ca="1">IF(OR($K1475=0,$K1475=""),OFFSET(M1475,-1,,,),O1475)</f>
        <v>ALVENARIA ESTRUTURAL COM BLOCO DE CONCRETO 14 CM 06 MPA, JUNTAS DE 10MM COM ARGAMASSA INDUSTRIALIZADA</v>
      </c>
      <c r="N1475" s="67" t="s">
        <v>822</v>
      </c>
      <c r="O1475" s="68" t="s">
        <v>823</v>
      </c>
      <c r="P1475" s="68"/>
      <c r="Q1475" s="68" t="s">
        <v>3260</v>
      </c>
      <c r="R1475" s="69">
        <v>2784.636465</v>
      </c>
      <c r="S1475" s="70">
        <v>1.9</v>
      </c>
      <c r="T1475" s="70">
        <v>5290.8092834999998</v>
      </c>
      <c r="U1475" s="67" t="s">
        <v>812</v>
      </c>
      <c r="V1475" s="71" t="s">
        <v>813</v>
      </c>
      <c r="W1475" s="171"/>
      <c r="X1475" s="172"/>
      <c r="Y1475" s="176">
        <f t="shared" si="1016"/>
        <v>0</v>
      </c>
      <c r="AA1475" s="192"/>
    </row>
    <row r="1476" spans="2:27" hidden="1">
      <c r="B1476" s="189">
        <f t="shared" si="961"/>
        <v>0</v>
      </c>
      <c r="C1476" s="189">
        <f t="shared" ca="1" si="962"/>
        <v>0</v>
      </c>
      <c r="D1476" s="189">
        <f t="shared" si="963"/>
        <v>0</v>
      </c>
      <c r="E1476" s="189">
        <f t="shared" ca="1" si="964"/>
        <v>0</v>
      </c>
      <c r="F1476" s="189">
        <f t="shared" si="965"/>
        <v>0</v>
      </c>
      <c r="G1476" s="189" cm="1">
        <f t="array" aca="1" ref="G1476" ca="1">OFFSET(G1476,-1,,,)+1</f>
        <v>1471</v>
      </c>
      <c r="H1476" s="189">
        <f t="shared" si="953"/>
        <v>0</v>
      </c>
      <c r="I1476" s="189">
        <f t="shared" si="966"/>
        <v>0</v>
      </c>
      <c r="J1476" s="179">
        <f t="shared" si="967"/>
        <v>0</v>
      </c>
      <c r="K1476" s="173"/>
      <c r="L1476" s="174" t="str" cm="1">
        <f t="array" aca="1" ref="L1476" ca="1">IF($K1476="",OFFSET(L1476,-1,,,),K1476)</f>
        <v>05.01.03</v>
      </c>
      <c r="M1476" s="175" t="str" cm="1">
        <f t="array" aca="1" ref="M1476" ca="1">IF(OR($K1476=0,$K1476=""),OFFSET(M1476,-1,,,),O1476)</f>
        <v>ALVENARIA ESTRUTURAL COM BLOCO DE CONCRETO 14 CM 06 MPA, JUNTAS DE 10MM COM ARGAMASSA INDUSTRIALIZADA</v>
      </c>
      <c r="N1476" s="67" t="s">
        <v>824</v>
      </c>
      <c r="O1476" s="68" t="s">
        <v>825</v>
      </c>
      <c r="P1476" s="68"/>
      <c r="Q1476" s="68" t="s">
        <v>3255</v>
      </c>
      <c r="R1476" s="69">
        <v>84698.25</v>
      </c>
      <c r="S1476" s="70">
        <v>0.44</v>
      </c>
      <c r="T1476" s="70">
        <v>37267.230000000003</v>
      </c>
      <c r="U1476" s="67" t="s">
        <v>812</v>
      </c>
      <c r="V1476" s="71" t="s">
        <v>813</v>
      </c>
      <c r="W1476" s="171"/>
      <c r="X1476" s="172"/>
      <c r="Y1476" s="176">
        <f t="shared" si="1016"/>
        <v>0</v>
      </c>
      <c r="AA1476" s="192"/>
    </row>
    <row r="1477" spans="2:27" hidden="1">
      <c r="B1477" s="189">
        <f t="shared" si="961"/>
        <v>0</v>
      </c>
      <c r="C1477" s="189">
        <f t="shared" ca="1" si="962"/>
        <v>0</v>
      </c>
      <c r="D1477" s="189">
        <f t="shared" si="963"/>
        <v>0</v>
      </c>
      <c r="E1477" s="189">
        <f t="shared" ca="1" si="964"/>
        <v>0</v>
      </c>
      <c r="F1477" s="189">
        <f t="shared" si="965"/>
        <v>0</v>
      </c>
      <c r="G1477" s="189" cm="1">
        <f t="array" aca="1" ref="G1477" ca="1">OFFSET(G1477,-1,,,)+1</f>
        <v>1472</v>
      </c>
      <c r="H1477" s="189">
        <f t="shared" si="953"/>
        <v>0</v>
      </c>
      <c r="I1477" s="189">
        <f t="shared" si="966"/>
        <v>0</v>
      </c>
      <c r="J1477" s="179">
        <f t="shared" si="967"/>
        <v>0</v>
      </c>
      <c r="K1477" s="173"/>
      <c r="L1477" s="174" t="str" cm="1">
        <f t="array" aca="1" ref="L1477" ca="1">IF($K1477="",OFFSET(L1477,-1,,,),K1477)</f>
        <v>05.01.03</v>
      </c>
      <c r="M1477" s="175" t="str" cm="1">
        <f t="array" aca="1" ref="M1477" ca="1">IF(OR($K1477=0,$K1477=""),OFFSET(M1477,-1,,,),O1477)</f>
        <v>ALVENARIA ESTRUTURAL COM BLOCO DE CONCRETO 14 CM 06 MPA, JUNTAS DE 10MM COM ARGAMASSA INDUSTRIALIZADA</v>
      </c>
      <c r="N1477" s="67" t="s">
        <v>826</v>
      </c>
      <c r="O1477" s="68" t="s">
        <v>827</v>
      </c>
      <c r="P1477" s="68"/>
      <c r="Q1477" s="68" t="s">
        <v>3260</v>
      </c>
      <c r="R1477" s="69">
        <v>1571.959188</v>
      </c>
      <c r="S1477" s="70">
        <v>3.25</v>
      </c>
      <c r="T1477" s="70">
        <v>5108.8673610000005</v>
      </c>
      <c r="U1477" s="67" t="s">
        <v>812</v>
      </c>
      <c r="V1477" s="71" t="s">
        <v>813</v>
      </c>
      <c r="W1477" s="171"/>
      <c r="X1477" s="172"/>
      <c r="Y1477" s="176">
        <f t="shared" si="1016"/>
        <v>0</v>
      </c>
      <c r="AA1477" s="192"/>
    </row>
    <row r="1478" spans="2:27" hidden="1">
      <c r="B1478" s="189">
        <f t="shared" si="961"/>
        <v>0</v>
      </c>
      <c r="C1478" s="189">
        <f t="shared" ca="1" si="962"/>
        <v>0</v>
      </c>
      <c r="D1478" s="189">
        <f t="shared" si="963"/>
        <v>0</v>
      </c>
      <c r="E1478" s="189">
        <f t="shared" ca="1" si="964"/>
        <v>0</v>
      </c>
      <c r="F1478" s="189">
        <f t="shared" si="965"/>
        <v>0</v>
      </c>
      <c r="G1478" s="189" cm="1">
        <f t="array" aca="1" ref="G1478" ca="1">OFFSET(G1478,-1,,,)+1</f>
        <v>1473</v>
      </c>
      <c r="H1478" s="189">
        <f t="shared" si="953"/>
        <v>0</v>
      </c>
      <c r="I1478" s="189">
        <f t="shared" si="966"/>
        <v>0</v>
      </c>
      <c r="J1478" s="179">
        <f t="shared" si="967"/>
        <v>0</v>
      </c>
      <c r="K1478" s="173"/>
      <c r="L1478" s="174" t="str" cm="1">
        <f t="array" aca="1" ref="L1478" ca="1">IF($K1478="",OFFSET(L1478,-1,,,),K1478)</f>
        <v>05.01.03</v>
      </c>
      <c r="M1478" s="175" t="str" cm="1">
        <f t="array" aca="1" ref="M1478" ca="1">IF(OR($K1478=0,$K1478=""),OFFSET(M1478,-1,,,),O1478)</f>
        <v>ALVENARIA ESTRUTURAL COM BLOCO DE CONCRETO 14 CM 06 MPA, JUNTAS DE 10MM COM ARGAMASSA INDUSTRIALIZADA</v>
      </c>
      <c r="N1478" s="67" t="s">
        <v>3956</v>
      </c>
      <c r="O1478" s="68" t="s">
        <v>4496</v>
      </c>
      <c r="P1478" s="68"/>
      <c r="Q1478" s="68" t="s">
        <v>3260</v>
      </c>
      <c r="R1478" s="69">
        <v>5165.0202829999998</v>
      </c>
      <c r="S1478" s="70">
        <v>6.32</v>
      </c>
      <c r="T1478" s="70">
        <v>32642.928188559999</v>
      </c>
      <c r="U1478" s="67" t="s">
        <v>812</v>
      </c>
      <c r="V1478" s="71" t="s">
        <v>813</v>
      </c>
      <c r="W1478" s="171"/>
      <c r="X1478" s="172"/>
      <c r="Y1478" s="176">
        <f t="shared" si="1016"/>
        <v>0</v>
      </c>
      <c r="AA1478" s="192"/>
    </row>
    <row r="1479" spans="2:27" hidden="1">
      <c r="B1479" s="189">
        <f t="shared" si="961"/>
        <v>0</v>
      </c>
      <c r="C1479" s="189">
        <f t="shared" ca="1" si="962"/>
        <v>0</v>
      </c>
      <c r="D1479" s="189">
        <f t="shared" si="963"/>
        <v>0</v>
      </c>
      <c r="E1479" s="189">
        <f t="shared" ca="1" si="964"/>
        <v>0</v>
      </c>
      <c r="F1479" s="189">
        <f t="shared" si="965"/>
        <v>0</v>
      </c>
      <c r="G1479" s="189" cm="1">
        <f t="array" aca="1" ref="G1479" ca="1">OFFSET(G1479,-1,,,)+1</f>
        <v>1474</v>
      </c>
      <c r="H1479" s="189">
        <f t="shared" si="953"/>
        <v>0</v>
      </c>
      <c r="I1479" s="189">
        <f t="shared" si="966"/>
        <v>0</v>
      </c>
      <c r="J1479" s="179">
        <f t="shared" si="967"/>
        <v>0</v>
      </c>
      <c r="K1479" s="173"/>
      <c r="L1479" s="174" t="str" cm="1">
        <f t="array" aca="1" ref="L1479" ca="1">IF($K1479="",OFFSET(L1479,-1,,,),K1479)</f>
        <v>05.01.03</v>
      </c>
      <c r="M1479" s="175" t="str" cm="1">
        <f t="array" aca="1" ref="M1479" ca="1">IF(OR($K1479=0,$K1479=""),OFFSET(M1479,-1,,,),O1479)</f>
        <v>ALVENARIA ESTRUTURAL COM BLOCO DE CONCRETO 14 CM 06 MPA, JUNTAS DE 10MM COM ARGAMASSA INDUSTRIALIZADA</v>
      </c>
      <c r="N1479" s="67" t="s">
        <v>3957</v>
      </c>
      <c r="O1479" s="68" t="s">
        <v>4497</v>
      </c>
      <c r="P1479" s="68"/>
      <c r="Q1479" s="68" t="s">
        <v>3260</v>
      </c>
      <c r="R1479" s="69">
        <v>2290.5633400000002</v>
      </c>
      <c r="S1479" s="70">
        <v>6.34</v>
      </c>
      <c r="T1479" s="70">
        <v>14522.171575600001</v>
      </c>
      <c r="U1479" s="67" t="s">
        <v>812</v>
      </c>
      <c r="V1479" s="71" t="s">
        <v>813</v>
      </c>
      <c r="W1479" s="171"/>
      <c r="X1479" s="172"/>
      <c r="Y1479" s="176">
        <f t="shared" si="1016"/>
        <v>0</v>
      </c>
      <c r="AA1479" s="192"/>
    </row>
    <row r="1480" spans="2:27">
      <c r="B1480" s="189">
        <f t="shared" si="961"/>
        <v>0</v>
      </c>
      <c r="C1480" s="189">
        <f t="shared" ca="1" si="962"/>
        <v>0</v>
      </c>
      <c r="D1480" s="189">
        <f t="shared" si="963"/>
        <v>0</v>
      </c>
      <c r="E1480" s="189">
        <f t="shared" ca="1" si="964"/>
        <v>0</v>
      </c>
      <c r="F1480" s="189">
        <f t="shared" si="965"/>
        <v>0</v>
      </c>
      <c r="G1480" s="189" cm="1">
        <f t="array" aca="1" ref="G1480" ca="1">OFFSET(G1480,-1,,,)+1</f>
        <v>1475</v>
      </c>
      <c r="H1480" s="189">
        <f t="shared" si="953"/>
        <v>0</v>
      </c>
      <c r="I1480" s="189">
        <f t="shared" si="966"/>
        <v>0</v>
      </c>
      <c r="J1480" s="179">
        <f t="shared" si="967"/>
        <v>0</v>
      </c>
      <c r="K1480" s="173" t="s">
        <v>862</v>
      </c>
      <c r="L1480" s="174" t="str" cm="1">
        <f t="array" aca="1" ref="L1480" ca="1">IF($K1480="",OFFSET(L1480,-1,,,),K1480)</f>
        <v>05.01.04</v>
      </c>
      <c r="M1480" s="175" t="str" cm="1">
        <f t="array" aca="1" ref="M1480" ca="1">IF(OR($K1480=0,$K1480=""),OFFSET(M1480,-1,,,),O1480)</f>
        <v>ALVENARIA ESTRUTURAL COM BLOCO DE CONCRETO 14 CM 08 MPA, JUNTAS DE 10MM COM ARGAMASSA INDUSTRIALIZADA</v>
      </c>
      <c r="N1480" s="67" t="s">
        <v>829</v>
      </c>
      <c r="O1480" s="68" t="s">
        <v>4498</v>
      </c>
      <c r="P1480" s="68"/>
      <c r="Q1480" s="68" t="s">
        <v>3258</v>
      </c>
      <c r="R1480" s="69">
        <v>3284.65</v>
      </c>
      <c r="S1480" s="70">
        <v>107.5917</v>
      </c>
      <c r="T1480" s="70">
        <v>353401.07740500005</v>
      </c>
      <c r="U1480" s="67"/>
      <c r="V1480" s="71"/>
      <c r="W1480" s="171"/>
      <c r="X1480" s="172"/>
      <c r="Y1480" s="176">
        <f t="shared" si="1016"/>
        <v>0</v>
      </c>
      <c r="AA1480" s="192"/>
    </row>
    <row r="1481" spans="2:27" hidden="1">
      <c r="B1481" s="189">
        <f t="shared" si="961"/>
        <v>0</v>
      </c>
      <c r="C1481" s="189">
        <f t="shared" ca="1" si="962"/>
        <v>0</v>
      </c>
      <c r="D1481" s="189">
        <f t="shared" si="963"/>
        <v>0</v>
      </c>
      <c r="E1481" s="189">
        <f t="shared" ca="1" si="964"/>
        <v>0</v>
      </c>
      <c r="F1481" s="189">
        <f t="shared" si="965"/>
        <v>0</v>
      </c>
      <c r="G1481" s="189" cm="1">
        <f t="array" aca="1" ref="G1481" ca="1">OFFSET(G1481,-1,,,)+1</f>
        <v>1476</v>
      </c>
      <c r="H1481" s="189">
        <f t="shared" si="953"/>
        <v>0</v>
      </c>
      <c r="I1481" s="189">
        <f t="shared" si="966"/>
        <v>0</v>
      </c>
      <c r="J1481" s="179">
        <f t="shared" si="967"/>
        <v>0</v>
      </c>
      <c r="K1481" s="173"/>
      <c r="L1481" s="174" t="str" cm="1">
        <f t="array" aca="1" ref="L1481" ca="1">IF($K1481="",OFFSET(L1481,-1,,,),K1481)</f>
        <v>05.01.04</v>
      </c>
      <c r="M1481" s="175" t="str" cm="1">
        <f t="array" aca="1" ref="M1481" ca="1">IF(OR($K1481=0,$K1481=""),OFFSET(M1481,-1,,,),O1481)</f>
        <v>ALVENARIA ESTRUTURAL COM BLOCO DE CONCRETO 14 CM 08 MPA, JUNTAS DE 10MM COM ARGAMASSA INDUSTRIALIZADA</v>
      </c>
      <c r="N1481" s="67" t="s">
        <v>824</v>
      </c>
      <c r="O1481" s="68" t="s">
        <v>825</v>
      </c>
      <c r="P1481" s="68"/>
      <c r="Q1481" s="68" t="s">
        <v>3255</v>
      </c>
      <c r="R1481" s="69">
        <v>68977.649999999994</v>
      </c>
      <c r="S1481" s="70">
        <v>0.44</v>
      </c>
      <c r="T1481" s="70">
        <v>30350.165999999997</v>
      </c>
      <c r="U1481" s="67" t="s">
        <v>812</v>
      </c>
      <c r="V1481" s="71" t="s">
        <v>813</v>
      </c>
      <c r="W1481" s="171"/>
      <c r="X1481" s="172"/>
      <c r="Y1481" s="176">
        <f t="shared" si="1016"/>
        <v>0</v>
      </c>
      <c r="AA1481" s="192"/>
    </row>
    <row r="1482" spans="2:27" hidden="1">
      <c r="B1482" s="189">
        <f t="shared" si="961"/>
        <v>0</v>
      </c>
      <c r="C1482" s="189">
        <f t="shared" ca="1" si="962"/>
        <v>0</v>
      </c>
      <c r="D1482" s="189">
        <f t="shared" si="963"/>
        <v>0</v>
      </c>
      <c r="E1482" s="189">
        <f t="shared" ca="1" si="964"/>
        <v>0</v>
      </c>
      <c r="F1482" s="189">
        <f t="shared" si="965"/>
        <v>0</v>
      </c>
      <c r="G1482" s="189" cm="1">
        <f t="array" aca="1" ref="G1482" ca="1">OFFSET(G1482,-1,,,)+1</f>
        <v>1477</v>
      </c>
      <c r="H1482" s="189">
        <f t="shared" si="953"/>
        <v>0</v>
      </c>
      <c r="I1482" s="189">
        <f t="shared" si="966"/>
        <v>0</v>
      </c>
      <c r="J1482" s="179">
        <f t="shared" si="967"/>
        <v>0</v>
      </c>
      <c r="K1482" s="173"/>
      <c r="L1482" s="174" t="str" cm="1">
        <f t="array" aca="1" ref="L1482" ca="1">IF($K1482="",OFFSET(L1482,-1,,,),K1482)</f>
        <v>05.01.04</v>
      </c>
      <c r="M1482" s="175" t="str" cm="1">
        <f t="array" aca="1" ref="M1482" ca="1">IF(OR($K1482=0,$K1482=""),OFFSET(M1482,-1,,,),O1482)</f>
        <v>ALVENARIA ESTRUTURAL COM BLOCO DE CONCRETO 14 CM 08 MPA, JUNTAS DE 10MM COM ARGAMASSA INDUSTRIALIZADA</v>
      </c>
      <c r="N1482" s="67" t="s">
        <v>830</v>
      </c>
      <c r="O1482" s="68" t="s">
        <v>831</v>
      </c>
      <c r="P1482" s="68"/>
      <c r="Q1482" s="68" t="s">
        <v>3260</v>
      </c>
      <c r="R1482" s="69">
        <v>4674.5496480000002</v>
      </c>
      <c r="S1482" s="70">
        <v>1.66</v>
      </c>
      <c r="T1482" s="70">
        <v>7759.75241568</v>
      </c>
      <c r="U1482" s="67" t="s">
        <v>812</v>
      </c>
      <c r="V1482" s="71" t="s">
        <v>813</v>
      </c>
      <c r="W1482" s="171"/>
      <c r="X1482" s="172"/>
      <c r="Y1482" s="176">
        <f t="shared" si="1016"/>
        <v>0</v>
      </c>
      <c r="AA1482" s="192"/>
    </row>
    <row r="1483" spans="2:27" hidden="1">
      <c r="B1483" s="189">
        <f t="shared" si="961"/>
        <v>0</v>
      </c>
      <c r="C1483" s="189">
        <f t="shared" ca="1" si="962"/>
        <v>0</v>
      </c>
      <c r="D1483" s="189">
        <f t="shared" si="963"/>
        <v>0</v>
      </c>
      <c r="E1483" s="189">
        <f t="shared" ca="1" si="964"/>
        <v>0</v>
      </c>
      <c r="F1483" s="189">
        <f t="shared" si="965"/>
        <v>0</v>
      </c>
      <c r="G1483" s="189" cm="1">
        <f t="array" aca="1" ref="G1483" ca="1">OFFSET(G1483,-1,,,)+1</f>
        <v>1478</v>
      </c>
      <c r="H1483" s="189">
        <f t="shared" si="953"/>
        <v>0</v>
      </c>
      <c r="I1483" s="189">
        <f t="shared" si="966"/>
        <v>0</v>
      </c>
      <c r="J1483" s="179">
        <f t="shared" si="967"/>
        <v>0</v>
      </c>
      <c r="K1483" s="173"/>
      <c r="L1483" s="174" t="str" cm="1">
        <f t="array" aca="1" ref="L1483" ca="1">IF($K1483="",OFFSET(L1483,-1,,,),K1483)</f>
        <v>05.01.04</v>
      </c>
      <c r="M1483" s="175" t="str" cm="1">
        <f t="array" aca="1" ref="M1483" ca="1">IF(OR($K1483=0,$K1483=""),OFFSET(M1483,-1,,,),O1483)</f>
        <v>ALVENARIA ESTRUTURAL COM BLOCO DE CONCRETO 14 CM 08 MPA, JUNTAS DE 10MM COM ARGAMASSA INDUSTRIALIZADA</v>
      </c>
      <c r="N1483" s="67" t="s">
        <v>832</v>
      </c>
      <c r="O1483" s="68" t="s">
        <v>833</v>
      </c>
      <c r="P1483" s="68"/>
      <c r="Q1483" s="68" t="s">
        <v>3260</v>
      </c>
      <c r="R1483" s="69">
        <v>2267.7880530000002</v>
      </c>
      <c r="S1483" s="70">
        <v>1.95</v>
      </c>
      <c r="T1483" s="70">
        <v>4422.1867033500002</v>
      </c>
      <c r="U1483" s="67" t="s">
        <v>812</v>
      </c>
      <c r="V1483" s="71" t="s">
        <v>813</v>
      </c>
      <c r="W1483" s="171"/>
      <c r="X1483" s="172"/>
      <c r="Y1483" s="176">
        <f t="shared" si="1016"/>
        <v>0</v>
      </c>
      <c r="AA1483" s="192"/>
    </row>
    <row r="1484" spans="2:27" hidden="1">
      <c r="B1484" s="189">
        <f t="shared" si="961"/>
        <v>0</v>
      </c>
      <c r="C1484" s="189">
        <f t="shared" ca="1" si="962"/>
        <v>0</v>
      </c>
      <c r="D1484" s="189">
        <f t="shared" si="963"/>
        <v>0</v>
      </c>
      <c r="E1484" s="189">
        <f t="shared" ca="1" si="964"/>
        <v>0</v>
      </c>
      <c r="F1484" s="189">
        <f t="shared" si="965"/>
        <v>0</v>
      </c>
      <c r="G1484" s="189" cm="1">
        <f t="array" aca="1" ref="G1484" ca="1">OFFSET(G1484,-1,,,)+1</f>
        <v>1479</v>
      </c>
      <c r="H1484" s="189">
        <f t="shared" si="953"/>
        <v>0</v>
      </c>
      <c r="I1484" s="189">
        <f t="shared" si="966"/>
        <v>0</v>
      </c>
      <c r="J1484" s="179">
        <f t="shared" si="967"/>
        <v>0</v>
      </c>
      <c r="K1484" s="173"/>
      <c r="L1484" s="174" t="str" cm="1">
        <f t="array" aca="1" ref="L1484" ca="1">IF($K1484="",OFFSET(L1484,-1,,,),K1484)</f>
        <v>05.01.04</v>
      </c>
      <c r="M1484" s="175" t="str" cm="1">
        <f t="array" aca="1" ref="M1484" ca="1">IF(OR($K1484=0,$K1484=""),OFFSET(M1484,-1,,,),O1484)</f>
        <v>ALVENARIA ESTRUTURAL COM BLOCO DE CONCRETO 14 CM 08 MPA, JUNTAS DE 10MM COM ARGAMASSA INDUSTRIALIZADA</v>
      </c>
      <c r="N1484" s="67" t="s">
        <v>834</v>
      </c>
      <c r="O1484" s="68" t="s">
        <v>835</v>
      </c>
      <c r="P1484" s="68"/>
      <c r="Q1484" s="68" t="s">
        <v>3260</v>
      </c>
      <c r="R1484" s="69">
        <v>3840.6098590000001</v>
      </c>
      <c r="S1484" s="70">
        <v>3.5</v>
      </c>
      <c r="T1484" s="70">
        <v>13442.1345065</v>
      </c>
      <c r="U1484" s="67" t="s">
        <v>812</v>
      </c>
      <c r="V1484" s="71" t="s">
        <v>813</v>
      </c>
      <c r="W1484" s="171"/>
      <c r="X1484" s="172"/>
      <c r="Y1484" s="176">
        <f t="shared" si="1016"/>
        <v>0</v>
      </c>
      <c r="AA1484" s="192"/>
    </row>
    <row r="1485" spans="2:27" hidden="1">
      <c r="B1485" s="189">
        <f t="shared" si="961"/>
        <v>0</v>
      </c>
      <c r="C1485" s="189">
        <f t="shared" ca="1" si="962"/>
        <v>0</v>
      </c>
      <c r="D1485" s="189">
        <f t="shared" si="963"/>
        <v>0</v>
      </c>
      <c r="E1485" s="189">
        <f t="shared" ca="1" si="964"/>
        <v>0</v>
      </c>
      <c r="F1485" s="189">
        <f t="shared" si="965"/>
        <v>0</v>
      </c>
      <c r="G1485" s="189" cm="1">
        <f t="array" aca="1" ref="G1485" ca="1">OFFSET(G1485,-1,,,)+1</f>
        <v>1480</v>
      </c>
      <c r="H1485" s="189">
        <f t="shared" si="953"/>
        <v>0</v>
      </c>
      <c r="I1485" s="189">
        <f t="shared" si="966"/>
        <v>0</v>
      </c>
      <c r="J1485" s="179">
        <f t="shared" si="967"/>
        <v>0</v>
      </c>
      <c r="K1485" s="173"/>
      <c r="L1485" s="174" t="str" cm="1">
        <f t="array" aca="1" ref="L1485" ca="1">IF($K1485="",OFFSET(L1485,-1,,,),K1485)</f>
        <v>05.01.04</v>
      </c>
      <c r="M1485" s="175" t="str" cm="1">
        <f t="array" aca="1" ref="M1485" ca="1">IF(OR($K1485=0,$K1485=""),OFFSET(M1485,-1,,,),O1485)</f>
        <v>ALVENARIA ESTRUTURAL COM BLOCO DE CONCRETO 14 CM 08 MPA, JUNTAS DE 10MM COM ARGAMASSA INDUSTRIALIZADA</v>
      </c>
      <c r="N1485" s="67" t="s">
        <v>836</v>
      </c>
      <c r="O1485" s="68" t="s">
        <v>837</v>
      </c>
      <c r="P1485" s="68"/>
      <c r="Q1485" s="68" t="s">
        <v>3260</v>
      </c>
      <c r="R1485" s="69">
        <v>8449.3022739999997</v>
      </c>
      <c r="S1485" s="70">
        <v>6.49</v>
      </c>
      <c r="T1485" s="70">
        <v>54835.971758259999</v>
      </c>
      <c r="U1485" s="67" t="s">
        <v>812</v>
      </c>
      <c r="V1485" s="71" t="s">
        <v>813</v>
      </c>
      <c r="W1485" s="171"/>
      <c r="X1485" s="172"/>
      <c r="Y1485" s="176">
        <f t="shared" si="1016"/>
        <v>0</v>
      </c>
      <c r="AA1485" s="192"/>
    </row>
    <row r="1486" spans="2:27" hidden="1">
      <c r="B1486" s="189">
        <f t="shared" si="961"/>
        <v>0</v>
      </c>
      <c r="C1486" s="189">
        <f t="shared" ca="1" si="962"/>
        <v>0</v>
      </c>
      <c r="D1486" s="189">
        <f t="shared" si="963"/>
        <v>0</v>
      </c>
      <c r="E1486" s="189">
        <f t="shared" ca="1" si="964"/>
        <v>0</v>
      </c>
      <c r="F1486" s="189">
        <f t="shared" si="965"/>
        <v>0</v>
      </c>
      <c r="G1486" s="189" cm="1">
        <f t="array" aca="1" ref="G1486" ca="1">OFFSET(G1486,-1,,,)+1</f>
        <v>1481</v>
      </c>
      <c r="H1486" s="189">
        <f t="shared" si="953"/>
        <v>0</v>
      </c>
      <c r="I1486" s="189">
        <f t="shared" si="966"/>
        <v>0</v>
      </c>
      <c r="J1486" s="179">
        <f t="shared" si="967"/>
        <v>0</v>
      </c>
      <c r="K1486" s="173"/>
      <c r="L1486" s="174" t="str" cm="1">
        <f t="array" aca="1" ref="L1486" ca="1">IF($K1486="",OFFSET(L1486,-1,,,),K1486)</f>
        <v>05.01.04</v>
      </c>
      <c r="M1486" s="175" t="str" cm="1">
        <f t="array" aca="1" ref="M1486" ca="1">IF(OR($K1486=0,$K1486=""),OFFSET(M1486,-1,,,),O1486)</f>
        <v>ALVENARIA ESTRUTURAL COM BLOCO DE CONCRETO 14 CM 08 MPA, JUNTAS DE 10MM COM ARGAMASSA INDUSTRIALIZADA</v>
      </c>
      <c r="N1486" s="67" t="s">
        <v>838</v>
      </c>
      <c r="O1486" s="68" t="s">
        <v>839</v>
      </c>
      <c r="P1486" s="68"/>
      <c r="Q1486" s="68" t="s">
        <v>3260</v>
      </c>
      <c r="R1486" s="69">
        <v>27286.540099000002</v>
      </c>
      <c r="S1486" s="70">
        <v>6.49</v>
      </c>
      <c r="T1486" s="70">
        <v>177089.64524251001</v>
      </c>
      <c r="U1486" s="67" t="s">
        <v>812</v>
      </c>
      <c r="V1486" s="71" t="s">
        <v>813</v>
      </c>
      <c r="W1486" s="171"/>
      <c r="X1486" s="172"/>
      <c r="Y1486" s="176">
        <f t="shared" si="1016"/>
        <v>0</v>
      </c>
      <c r="AA1486" s="192"/>
    </row>
    <row r="1487" spans="2:27" hidden="1">
      <c r="B1487" s="189">
        <f t="shared" si="961"/>
        <v>0</v>
      </c>
      <c r="C1487" s="189">
        <f t="shared" ca="1" si="962"/>
        <v>0</v>
      </c>
      <c r="D1487" s="189">
        <f t="shared" si="963"/>
        <v>0</v>
      </c>
      <c r="E1487" s="189">
        <f t="shared" ca="1" si="964"/>
        <v>0</v>
      </c>
      <c r="F1487" s="189">
        <f t="shared" si="965"/>
        <v>0</v>
      </c>
      <c r="G1487" s="189" cm="1">
        <f t="array" aca="1" ref="G1487" ca="1">OFFSET(G1487,-1,,,)+1</f>
        <v>1482</v>
      </c>
      <c r="H1487" s="189">
        <f t="shared" si="953"/>
        <v>0</v>
      </c>
      <c r="I1487" s="189">
        <f t="shared" si="966"/>
        <v>0</v>
      </c>
      <c r="J1487" s="179">
        <f t="shared" si="967"/>
        <v>0</v>
      </c>
      <c r="K1487" s="173"/>
      <c r="L1487" s="174" t="str" cm="1">
        <f t="array" aca="1" ref="L1487" ca="1">IF($K1487="",OFFSET(L1487,-1,,,),K1487)</f>
        <v>05.01.04</v>
      </c>
      <c r="M1487" s="175" t="str" cm="1">
        <f t="array" aca="1" ref="M1487" ca="1">IF(OR($K1487=0,$K1487=""),OFFSET(M1487,-1,,,),O1487)</f>
        <v>ALVENARIA ESTRUTURAL COM BLOCO DE CONCRETO 14 CM 08 MPA, JUNTAS DE 10MM COM ARGAMASSA INDUSTRIALIZADA</v>
      </c>
      <c r="N1487" s="67" t="s">
        <v>840</v>
      </c>
      <c r="O1487" s="68" t="s">
        <v>841</v>
      </c>
      <c r="P1487" s="68"/>
      <c r="Q1487" s="68" t="s">
        <v>3260</v>
      </c>
      <c r="R1487" s="69">
        <v>2487.2355200000002</v>
      </c>
      <c r="S1487" s="70">
        <v>8.68</v>
      </c>
      <c r="T1487" s="70">
        <v>21589.204313599999</v>
      </c>
      <c r="U1487" s="67" t="s">
        <v>812</v>
      </c>
      <c r="V1487" s="71" t="s">
        <v>813</v>
      </c>
      <c r="W1487" s="171"/>
      <c r="X1487" s="172"/>
      <c r="Y1487" s="176">
        <f t="shared" si="1016"/>
        <v>0</v>
      </c>
      <c r="AA1487" s="192"/>
    </row>
    <row r="1488" spans="2:27" hidden="1">
      <c r="B1488" s="189">
        <f t="shared" si="961"/>
        <v>0</v>
      </c>
      <c r="C1488" s="189">
        <f t="shared" ca="1" si="962"/>
        <v>0</v>
      </c>
      <c r="D1488" s="189">
        <f t="shared" si="963"/>
        <v>0</v>
      </c>
      <c r="E1488" s="189">
        <f t="shared" ca="1" si="964"/>
        <v>0</v>
      </c>
      <c r="F1488" s="189">
        <f t="shared" si="965"/>
        <v>0</v>
      </c>
      <c r="G1488" s="189" cm="1">
        <f t="array" aca="1" ref="G1488" ca="1">OFFSET(G1488,-1,,,)+1</f>
        <v>1483</v>
      </c>
      <c r="H1488" s="189">
        <f t="shared" ref="H1488:H1551" si="1097">IF(OR($K1488=0,$K1488=""),$W1488,0)</f>
        <v>0</v>
      </c>
      <c r="I1488" s="189">
        <f t="shared" si="966"/>
        <v>0</v>
      </c>
      <c r="J1488" s="179">
        <f t="shared" si="967"/>
        <v>0</v>
      </c>
      <c r="K1488" s="173"/>
      <c r="L1488" s="174" t="str" cm="1">
        <f t="array" aca="1" ref="L1488" ca="1">IF($K1488="",OFFSET(L1488,-1,,,),K1488)</f>
        <v>05.01.04</v>
      </c>
      <c r="M1488" s="175" t="str" cm="1">
        <f t="array" aca="1" ref="M1488" ca="1">IF(OR($K1488=0,$K1488=""),OFFSET(M1488,-1,,,),O1488)</f>
        <v>ALVENARIA ESTRUTURAL COM BLOCO DE CONCRETO 14 CM 08 MPA, JUNTAS DE 10MM COM ARGAMASSA INDUSTRIALIZADA</v>
      </c>
      <c r="N1488" s="67" t="s">
        <v>842</v>
      </c>
      <c r="O1488" s="68" t="s">
        <v>843</v>
      </c>
      <c r="P1488" s="68"/>
      <c r="Q1488" s="68" t="s">
        <v>3260</v>
      </c>
      <c r="R1488" s="69">
        <v>1280.1923380000001</v>
      </c>
      <c r="S1488" s="70">
        <v>3.52</v>
      </c>
      <c r="T1488" s="70">
        <v>4506.27702976</v>
      </c>
      <c r="U1488" s="67" t="s">
        <v>812</v>
      </c>
      <c r="V1488" s="71" t="s">
        <v>813</v>
      </c>
      <c r="W1488" s="171"/>
      <c r="X1488" s="172"/>
      <c r="Y1488" s="176">
        <f t="shared" si="1016"/>
        <v>0</v>
      </c>
      <c r="AA1488" s="192"/>
    </row>
    <row r="1489" spans="2:27" hidden="1">
      <c r="B1489" s="189">
        <f t="shared" ref="B1489:B1552" si="1098">IF(J1489=0,0,U1489)</f>
        <v>0</v>
      </c>
      <c r="C1489" s="189">
        <f t="shared" ref="C1489:C1552" ca="1" si="1099">IF(OR(J1489=0,I1489=0),0,IF(_xlfn.IFNA(MATCH(B1489,OFFSET($B$5,,,$G1489,),),0)&gt;0,0,MAX(OFFSET($C$5,,,$G1489,))+1))</f>
        <v>0</v>
      </c>
      <c r="D1489" s="189">
        <f t="shared" ref="D1489:D1552" si="1100">IF(J1489=0,0,N1489&amp;"-"&amp;U1489)</f>
        <v>0</v>
      </c>
      <c r="E1489" s="189">
        <f t="shared" ref="E1489:E1552" ca="1" si="1101">IF(OR(J1489=0,I1489=0),0,IF(_xlfn.IFNA(MATCH(D1489,OFFSET($D$5,,,$G1489,),),0)&gt;0,0,_xlfn.MAXIFS(OFFSET($E$5,,,$G1489,),OFFSET($J$5,,,$G1489,),J1489)+1))</f>
        <v>0</v>
      </c>
      <c r="F1489" s="189">
        <f t="shared" ref="F1489:F1552" si="1102">IF(J1489=0,0,E1489&amp;"-"&amp;N1489)</f>
        <v>0</v>
      </c>
      <c r="G1489" s="189" cm="1">
        <f t="array" aca="1" ref="G1489" ca="1">OFFSET(G1489,-1,,,)+1</f>
        <v>1484</v>
      </c>
      <c r="H1489" s="189">
        <f t="shared" si="1097"/>
        <v>0</v>
      </c>
      <c r="I1489" s="189">
        <f t="shared" ref="I1489:I1552" si="1103">H1489*R1489</f>
        <v>0</v>
      </c>
      <c r="J1489" s="179">
        <f t="shared" ref="J1489:J1552" si="1104">IF(AND(I1489&lt;&gt;0,OR(K1489=0,K1489="")),N1489&amp;" - Mapa",0)</f>
        <v>0</v>
      </c>
      <c r="K1489" s="173"/>
      <c r="L1489" s="174" t="str" cm="1">
        <f t="array" aca="1" ref="L1489" ca="1">IF($K1489="",OFFSET(L1489,-1,,,),K1489)</f>
        <v>05.01.04</v>
      </c>
      <c r="M1489" s="175" t="str" cm="1">
        <f t="array" aca="1" ref="M1489" ca="1">IF(OR($K1489=0,$K1489=""),OFFSET(M1489,-1,,,),O1489)</f>
        <v>ALVENARIA ESTRUTURAL COM BLOCO DE CONCRETO 14 CM 08 MPA, JUNTAS DE 10MM COM ARGAMASSA INDUSTRIALIZADA</v>
      </c>
      <c r="N1489" s="67" t="s">
        <v>3958</v>
      </c>
      <c r="O1489" s="68" t="s">
        <v>4499</v>
      </c>
      <c r="P1489" s="68"/>
      <c r="Q1489" s="68" t="s">
        <v>3260</v>
      </c>
      <c r="R1489" s="69">
        <v>1865.4184279999999</v>
      </c>
      <c r="S1489" s="70">
        <v>6.49</v>
      </c>
      <c r="T1489" s="70">
        <v>12106.56559772</v>
      </c>
      <c r="U1489" s="67" t="s">
        <v>812</v>
      </c>
      <c r="V1489" s="71" t="s">
        <v>813</v>
      </c>
      <c r="W1489" s="171"/>
      <c r="X1489" s="172"/>
      <c r="Y1489" s="176">
        <f t="shared" si="1016"/>
        <v>0</v>
      </c>
      <c r="AA1489" s="192"/>
    </row>
    <row r="1490" spans="2:27" hidden="1">
      <c r="B1490" s="189">
        <f t="shared" si="1098"/>
        <v>0</v>
      </c>
      <c r="C1490" s="189">
        <f t="shared" ca="1" si="1099"/>
        <v>0</v>
      </c>
      <c r="D1490" s="189">
        <f t="shared" si="1100"/>
        <v>0</v>
      </c>
      <c r="E1490" s="189">
        <f t="shared" ca="1" si="1101"/>
        <v>0</v>
      </c>
      <c r="F1490" s="189">
        <f t="shared" si="1102"/>
        <v>0</v>
      </c>
      <c r="G1490" s="189" cm="1">
        <f t="array" aca="1" ref="G1490" ca="1">OFFSET(G1490,-1,,,)+1</f>
        <v>1485</v>
      </c>
      <c r="H1490" s="189">
        <f t="shared" si="1097"/>
        <v>0</v>
      </c>
      <c r="I1490" s="189">
        <f t="shared" si="1103"/>
        <v>0</v>
      </c>
      <c r="J1490" s="179">
        <f t="shared" si="1104"/>
        <v>0</v>
      </c>
      <c r="K1490" s="173"/>
      <c r="L1490" s="174" t="str" cm="1">
        <f t="array" aca="1" ref="L1490" ca="1">IF($K1490="",OFFSET(L1490,-1,,,),K1490)</f>
        <v>05.01.04</v>
      </c>
      <c r="M1490" s="175" t="str" cm="1">
        <f t="array" aca="1" ref="M1490" ca="1">IF(OR($K1490=0,$K1490=""),OFFSET(M1490,-1,,,),O1490)</f>
        <v>ALVENARIA ESTRUTURAL COM BLOCO DE CONCRETO 14 CM 08 MPA, JUNTAS DE 10MM COM ARGAMASSA INDUSTRIALIZADA</v>
      </c>
      <c r="N1490" s="67" t="s">
        <v>3959</v>
      </c>
      <c r="O1490" s="68" t="s">
        <v>4500</v>
      </c>
      <c r="P1490" s="68"/>
      <c r="Q1490" s="68" t="s">
        <v>3260</v>
      </c>
      <c r="R1490" s="69">
        <v>4206.3556369999997</v>
      </c>
      <c r="S1490" s="70">
        <v>6.49</v>
      </c>
      <c r="T1490" s="70">
        <v>27299.248084129998</v>
      </c>
      <c r="U1490" s="67" t="s">
        <v>812</v>
      </c>
      <c r="V1490" s="71" t="s">
        <v>813</v>
      </c>
      <c r="W1490" s="171"/>
      <c r="X1490" s="172"/>
      <c r="Y1490" s="176">
        <f t="shared" si="1016"/>
        <v>0</v>
      </c>
      <c r="AA1490" s="192"/>
    </row>
    <row r="1491" spans="2:27">
      <c r="B1491" s="189">
        <f t="shared" si="1098"/>
        <v>0</v>
      </c>
      <c r="C1491" s="189">
        <f t="shared" ca="1" si="1099"/>
        <v>0</v>
      </c>
      <c r="D1491" s="189">
        <f t="shared" si="1100"/>
        <v>0</v>
      </c>
      <c r="E1491" s="189">
        <f t="shared" ca="1" si="1101"/>
        <v>0</v>
      </c>
      <c r="F1491" s="189">
        <f t="shared" si="1102"/>
        <v>0</v>
      </c>
      <c r="G1491" s="189" cm="1">
        <f t="array" aca="1" ref="G1491" ca="1">OFFSET(G1491,-1,,,)+1</f>
        <v>1486</v>
      </c>
      <c r="H1491" s="189">
        <f t="shared" si="1097"/>
        <v>0</v>
      </c>
      <c r="I1491" s="189">
        <f t="shared" si="1103"/>
        <v>0</v>
      </c>
      <c r="J1491" s="179">
        <f t="shared" si="1104"/>
        <v>0</v>
      </c>
      <c r="K1491" s="173" t="s">
        <v>874</v>
      </c>
      <c r="L1491" s="174" t="str" cm="1">
        <f t="array" aca="1" ref="L1491" ca="1">IF($K1491="",OFFSET(L1491,-1,,,),K1491)</f>
        <v>05.01.05</v>
      </c>
      <c r="M1491" s="175" t="str" cm="1">
        <f t="array" aca="1" ref="M1491" ca="1">IF(OR($K1491=0,$K1491=""),OFFSET(M1491,-1,,,),O1491)</f>
        <v>ALVENARIA ESTRUTURAL COM BLOCO DE CONCRETO 14 CM 10 MPA, JUNTAS DE 10MM COM ARGAMASSA INDUSTRIALIZADA</v>
      </c>
      <c r="N1491" s="67" t="s">
        <v>845</v>
      </c>
      <c r="O1491" s="68" t="s">
        <v>4501</v>
      </c>
      <c r="P1491" s="68"/>
      <c r="Q1491" s="68" t="s">
        <v>3258</v>
      </c>
      <c r="R1491" s="69">
        <v>3285.91</v>
      </c>
      <c r="S1491" s="70">
        <v>108.4041</v>
      </c>
      <c r="T1491" s="70">
        <v>356206.11623099999</v>
      </c>
      <c r="U1491" s="67"/>
      <c r="V1491" s="71"/>
      <c r="W1491" s="171"/>
      <c r="X1491" s="172"/>
      <c r="Y1491" s="176">
        <f t="shared" si="1016"/>
        <v>0</v>
      </c>
      <c r="AA1491" s="192"/>
    </row>
    <row r="1492" spans="2:27" hidden="1">
      <c r="B1492" s="189">
        <f t="shared" si="1098"/>
        <v>0</v>
      </c>
      <c r="C1492" s="189">
        <f t="shared" ca="1" si="1099"/>
        <v>0</v>
      </c>
      <c r="D1492" s="189">
        <f t="shared" si="1100"/>
        <v>0</v>
      </c>
      <c r="E1492" s="189">
        <f t="shared" ca="1" si="1101"/>
        <v>0</v>
      </c>
      <c r="F1492" s="189">
        <f t="shared" si="1102"/>
        <v>0</v>
      </c>
      <c r="G1492" s="189" cm="1">
        <f t="array" aca="1" ref="G1492" ca="1">OFFSET(G1492,-1,,,)+1</f>
        <v>1487</v>
      </c>
      <c r="H1492" s="189">
        <f t="shared" si="1097"/>
        <v>0</v>
      </c>
      <c r="I1492" s="189">
        <f t="shared" si="1103"/>
        <v>0</v>
      </c>
      <c r="J1492" s="179">
        <f t="shared" si="1104"/>
        <v>0</v>
      </c>
      <c r="K1492" s="173"/>
      <c r="L1492" s="174" t="str" cm="1">
        <f t="array" aca="1" ref="L1492" ca="1">IF($K1492="",OFFSET(L1492,-1,,,),K1492)</f>
        <v>05.01.05</v>
      </c>
      <c r="M1492" s="175" t="str" cm="1">
        <f t="array" aca="1" ref="M1492" ca="1">IF(OR($K1492=0,$K1492=""),OFFSET(M1492,-1,,,),O1492)</f>
        <v>ALVENARIA ESTRUTURAL COM BLOCO DE CONCRETO 14 CM 10 MPA, JUNTAS DE 10MM COM ARGAMASSA INDUSTRIALIZADA</v>
      </c>
      <c r="N1492" s="67" t="s">
        <v>846</v>
      </c>
      <c r="O1492" s="68" t="s">
        <v>847</v>
      </c>
      <c r="P1492" s="68"/>
      <c r="Q1492" s="68" t="s">
        <v>3260</v>
      </c>
      <c r="R1492" s="69">
        <v>3842.0831269999999</v>
      </c>
      <c r="S1492" s="70">
        <v>3.52</v>
      </c>
      <c r="T1492" s="70">
        <v>13524.132607039999</v>
      </c>
      <c r="U1492" s="67" t="s">
        <v>812</v>
      </c>
      <c r="V1492" s="71" t="s">
        <v>813</v>
      </c>
      <c r="W1492" s="171"/>
      <c r="X1492" s="172"/>
      <c r="Y1492" s="176">
        <f t="shared" ref="Y1492:Y1495" si="1105">X1492+W1492</f>
        <v>0</v>
      </c>
      <c r="AA1492" s="192"/>
    </row>
    <row r="1493" spans="2:27" hidden="1">
      <c r="B1493" s="189">
        <f t="shared" si="1098"/>
        <v>0</v>
      </c>
      <c r="C1493" s="189">
        <f t="shared" ca="1" si="1099"/>
        <v>0</v>
      </c>
      <c r="D1493" s="189">
        <f t="shared" si="1100"/>
        <v>0</v>
      </c>
      <c r="E1493" s="189">
        <f t="shared" ca="1" si="1101"/>
        <v>0</v>
      </c>
      <c r="F1493" s="189">
        <f t="shared" si="1102"/>
        <v>0</v>
      </c>
      <c r="G1493" s="189" cm="1">
        <f t="array" aca="1" ref="G1493" ca="1">OFFSET(G1493,-1,,,)+1</f>
        <v>1488</v>
      </c>
      <c r="H1493" s="189">
        <f t="shared" si="1097"/>
        <v>0</v>
      </c>
      <c r="I1493" s="189">
        <f t="shared" si="1103"/>
        <v>0</v>
      </c>
      <c r="J1493" s="179">
        <f t="shared" si="1104"/>
        <v>0</v>
      </c>
      <c r="K1493" s="173"/>
      <c r="L1493" s="174" t="str" cm="1">
        <f t="array" aca="1" ref="L1493" ca="1">IF($K1493="",OFFSET(L1493,-1,,,),K1493)</f>
        <v>05.01.05</v>
      </c>
      <c r="M1493" s="175" t="str" cm="1">
        <f t="array" aca="1" ref="M1493" ca="1">IF(OR($K1493=0,$K1493=""),OFFSET(M1493,-1,,,),O1493)</f>
        <v>ALVENARIA ESTRUTURAL COM BLOCO DE CONCRETO 14 CM 10 MPA, JUNTAS DE 10MM COM ARGAMASSA INDUSTRIALIZADA</v>
      </c>
      <c r="N1493" s="67" t="s">
        <v>848</v>
      </c>
      <c r="O1493" s="68" t="s">
        <v>849</v>
      </c>
      <c r="P1493" s="68"/>
      <c r="Q1493" s="68" t="s">
        <v>3260</v>
      </c>
      <c r="R1493" s="69">
        <v>8452.5434480000004</v>
      </c>
      <c r="S1493" s="70">
        <v>6.51</v>
      </c>
      <c r="T1493" s="70">
        <v>55026.057846479998</v>
      </c>
      <c r="U1493" s="67" t="s">
        <v>812</v>
      </c>
      <c r="V1493" s="71" t="s">
        <v>813</v>
      </c>
      <c r="W1493" s="171"/>
      <c r="X1493" s="172"/>
      <c r="Y1493" s="176">
        <f t="shared" si="1105"/>
        <v>0</v>
      </c>
      <c r="AA1493" s="192"/>
    </row>
    <row r="1494" spans="2:27" hidden="1">
      <c r="B1494" s="189">
        <f t="shared" si="1098"/>
        <v>0</v>
      </c>
      <c r="C1494" s="189">
        <f t="shared" ca="1" si="1099"/>
        <v>0</v>
      </c>
      <c r="D1494" s="189">
        <f t="shared" si="1100"/>
        <v>0</v>
      </c>
      <c r="E1494" s="189">
        <f t="shared" ca="1" si="1101"/>
        <v>0</v>
      </c>
      <c r="F1494" s="189">
        <f t="shared" si="1102"/>
        <v>0</v>
      </c>
      <c r="G1494" s="189" cm="1">
        <f t="array" aca="1" ref="G1494" ca="1">OFFSET(G1494,-1,,,)+1</f>
        <v>1489</v>
      </c>
      <c r="H1494" s="189">
        <f t="shared" si="1097"/>
        <v>0</v>
      </c>
      <c r="I1494" s="189">
        <f t="shared" si="1103"/>
        <v>0</v>
      </c>
      <c r="J1494" s="179">
        <f t="shared" si="1104"/>
        <v>0</v>
      </c>
      <c r="K1494" s="173"/>
      <c r="L1494" s="174" t="str" cm="1">
        <f t="array" aca="1" ref="L1494" ca="1">IF($K1494="",OFFSET(L1494,-1,,,),K1494)</f>
        <v>05.01.05</v>
      </c>
      <c r="M1494" s="175" t="str" cm="1">
        <f t="array" aca="1" ref="M1494" ca="1">IF(OR($K1494=0,$K1494=""),OFFSET(M1494,-1,,,),O1494)</f>
        <v>ALVENARIA ESTRUTURAL COM BLOCO DE CONCRETO 14 CM 10 MPA, JUNTAS DE 10MM COM ARGAMASSA INDUSTRIALIZADA</v>
      </c>
      <c r="N1494" s="67" t="s">
        <v>850</v>
      </c>
      <c r="O1494" s="68" t="s">
        <v>851</v>
      </c>
      <c r="P1494" s="68"/>
      <c r="Q1494" s="68" t="s">
        <v>3260</v>
      </c>
      <c r="R1494" s="69">
        <v>27297.007283999999</v>
      </c>
      <c r="S1494" s="70">
        <v>6.51</v>
      </c>
      <c r="T1494" s="70">
        <v>177703.51741884</v>
      </c>
      <c r="U1494" s="67" t="s">
        <v>812</v>
      </c>
      <c r="V1494" s="71" t="s">
        <v>813</v>
      </c>
      <c r="W1494" s="171"/>
      <c r="X1494" s="172"/>
      <c r="Y1494" s="176">
        <f t="shared" si="1105"/>
        <v>0</v>
      </c>
      <c r="AA1494" s="192"/>
    </row>
    <row r="1495" spans="2:27" hidden="1">
      <c r="B1495" s="189">
        <f t="shared" si="1098"/>
        <v>0</v>
      </c>
      <c r="C1495" s="189">
        <f t="shared" ca="1" si="1099"/>
        <v>0</v>
      </c>
      <c r="D1495" s="189">
        <f t="shared" si="1100"/>
        <v>0</v>
      </c>
      <c r="E1495" s="189">
        <f t="shared" ca="1" si="1101"/>
        <v>0</v>
      </c>
      <c r="F1495" s="189">
        <f t="shared" si="1102"/>
        <v>0</v>
      </c>
      <c r="G1495" s="189" cm="1">
        <f t="array" aca="1" ref="G1495" ca="1">OFFSET(G1495,-1,,,)+1</f>
        <v>1490</v>
      </c>
      <c r="H1495" s="189">
        <f t="shared" si="1097"/>
        <v>0</v>
      </c>
      <c r="I1495" s="189">
        <f t="shared" si="1103"/>
        <v>0</v>
      </c>
      <c r="J1495" s="179">
        <f t="shared" si="1104"/>
        <v>0</v>
      </c>
      <c r="K1495" s="173"/>
      <c r="L1495" s="174" t="str" cm="1">
        <f t="array" aca="1" ref="L1495" ca="1">IF($K1495="",OFFSET(L1495,-1,,,),K1495)</f>
        <v>05.01.05</v>
      </c>
      <c r="M1495" s="175" t="str" cm="1">
        <f t="array" aca="1" ref="M1495" ca="1">IF(OR($K1495=0,$K1495=""),OFFSET(M1495,-1,,,),O1495)</f>
        <v>ALVENARIA ESTRUTURAL COM BLOCO DE CONCRETO 14 CM 10 MPA, JUNTAS DE 10MM COM ARGAMASSA INDUSTRIALIZADA</v>
      </c>
      <c r="N1495" s="67" t="s">
        <v>852</v>
      </c>
      <c r="O1495" s="68" t="s">
        <v>853</v>
      </c>
      <c r="P1495" s="68"/>
      <c r="Q1495" s="68" t="s">
        <v>3260</v>
      </c>
      <c r="R1495" s="69">
        <v>2488.189629</v>
      </c>
      <c r="S1495" s="70">
        <v>8.6999999999999993</v>
      </c>
      <c r="T1495" s="70">
        <v>21647.249772299998</v>
      </c>
      <c r="U1495" s="67" t="s">
        <v>812</v>
      </c>
      <c r="V1495" s="71" t="s">
        <v>813</v>
      </c>
      <c r="W1495" s="171"/>
      <c r="X1495" s="172"/>
      <c r="Y1495" s="176">
        <f t="shared" si="1105"/>
        <v>0</v>
      </c>
      <c r="AA1495" s="192"/>
    </row>
    <row r="1496" spans="2:27" hidden="1">
      <c r="B1496" s="189">
        <f t="shared" si="1098"/>
        <v>0</v>
      </c>
      <c r="C1496" s="189">
        <f t="shared" ca="1" si="1099"/>
        <v>0</v>
      </c>
      <c r="D1496" s="189">
        <f t="shared" si="1100"/>
        <v>0</v>
      </c>
      <c r="E1496" s="189">
        <f t="shared" ca="1" si="1101"/>
        <v>0</v>
      </c>
      <c r="F1496" s="189">
        <f t="shared" si="1102"/>
        <v>0</v>
      </c>
      <c r="G1496" s="189" cm="1">
        <f t="array" aca="1" ref="G1496" ca="1">OFFSET(G1496,-1,,,)+1</f>
        <v>1491</v>
      </c>
      <c r="H1496" s="189">
        <f t="shared" si="1097"/>
        <v>0</v>
      </c>
      <c r="I1496" s="189">
        <f t="shared" si="1103"/>
        <v>0</v>
      </c>
      <c r="J1496" s="179">
        <f t="shared" si="1104"/>
        <v>0</v>
      </c>
      <c r="K1496" s="173"/>
      <c r="L1496" s="174" t="str" cm="1">
        <f t="array" aca="1" ref="L1496" ca="1">IF($K1496="",OFFSET(L1496,-1,,,),K1496)</f>
        <v>05.01.05</v>
      </c>
      <c r="M1496" s="175" t="str" cm="1">
        <f t="array" aca="1" ref="M1496" ca="1">IF(OR($K1496=0,$K1496=""),OFFSET(M1496,-1,,,),O1496)</f>
        <v>ALVENARIA ESTRUTURAL COM BLOCO DE CONCRETO 14 CM 10 MPA, JUNTAS DE 10MM COM ARGAMASSA INDUSTRIALIZADA</v>
      </c>
      <c r="N1496" s="67" t="s">
        <v>854</v>
      </c>
      <c r="O1496" s="68" t="s">
        <v>855</v>
      </c>
      <c r="P1496" s="68"/>
      <c r="Q1496" s="68" t="s">
        <v>3260</v>
      </c>
      <c r="R1496" s="69">
        <v>4676.3428169999997</v>
      </c>
      <c r="S1496" s="70">
        <v>1.7</v>
      </c>
      <c r="T1496" s="70">
        <v>7949.7827888999991</v>
      </c>
      <c r="U1496" s="67" t="s">
        <v>812</v>
      </c>
      <c r="V1496" s="71" t="s">
        <v>813</v>
      </c>
      <c r="W1496" s="171"/>
      <c r="X1496" s="172"/>
      <c r="Y1496" s="176">
        <f t="shared" ref="Y1496:Y1555" si="1106">X1496+W1496</f>
        <v>0</v>
      </c>
      <c r="AA1496" s="192"/>
    </row>
    <row r="1497" spans="2:27" hidden="1">
      <c r="B1497" s="189">
        <f t="shared" si="1098"/>
        <v>0</v>
      </c>
      <c r="C1497" s="189">
        <f t="shared" ca="1" si="1099"/>
        <v>0</v>
      </c>
      <c r="D1497" s="189">
        <f t="shared" si="1100"/>
        <v>0</v>
      </c>
      <c r="E1497" s="189">
        <f t="shared" ca="1" si="1101"/>
        <v>0</v>
      </c>
      <c r="F1497" s="189">
        <f t="shared" si="1102"/>
        <v>0</v>
      </c>
      <c r="G1497" s="189" cm="1">
        <f t="array" aca="1" ref="G1497" ca="1">OFFSET(G1497,-1,,,)+1</f>
        <v>1492</v>
      </c>
      <c r="H1497" s="189">
        <f t="shared" si="1097"/>
        <v>0</v>
      </c>
      <c r="I1497" s="189">
        <f t="shared" si="1103"/>
        <v>0</v>
      </c>
      <c r="J1497" s="179">
        <f t="shared" si="1104"/>
        <v>0</v>
      </c>
      <c r="K1497" s="173"/>
      <c r="L1497" s="174" t="str" cm="1">
        <f t="array" aca="1" ref="L1497" ca="1">IF($K1497="",OFFSET(L1497,-1,,,),K1497)</f>
        <v>05.01.05</v>
      </c>
      <c r="M1497" s="175" t="str" cm="1">
        <f t="array" aca="1" ref="M1497" ca="1">IF(OR($K1497=0,$K1497=""),OFFSET(M1497,-1,,,),O1497)</f>
        <v>ALVENARIA ESTRUTURAL COM BLOCO DE CONCRETO 14 CM 10 MPA, JUNTAS DE 10MM COM ARGAMASSA INDUSTRIALIZADA</v>
      </c>
      <c r="N1497" s="67" t="s">
        <v>856</v>
      </c>
      <c r="O1497" s="68" t="s">
        <v>857</v>
      </c>
      <c r="P1497" s="68"/>
      <c r="Q1497" s="68" t="s">
        <v>3260</v>
      </c>
      <c r="R1497" s="69">
        <v>2268.6579820000002</v>
      </c>
      <c r="S1497" s="70">
        <v>2</v>
      </c>
      <c r="T1497" s="70">
        <v>4537.3159640000003</v>
      </c>
      <c r="U1497" s="67" t="s">
        <v>812</v>
      </c>
      <c r="V1497" s="71" t="s">
        <v>813</v>
      </c>
      <c r="W1497" s="171"/>
      <c r="X1497" s="172"/>
      <c r="Y1497" s="176">
        <f t="shared" si="1106"/>
        <v>0</v>
      </c>
      <c r="AA1497" s="192"/>
    </row>
    <row r="1498" spans="2:27" hidden="1">
      <c r="B1498" s="189">
        <f t="shared" si="1098"/>
        <v>0</v>
      </c>
      <c r="C1498" s="189">
        <f t="shared" ca="1" si="1099"/>
        <v>0</v>
      </c>
      <c r="D1498" s="189">
        <f t="shared" si="1100"/>
        <v>0</v>
      </c>
      <c r="E1498" s="189">
        <f t="shared" ca="1" si="1101"/>
        <v>0</v>
      </c>
      <c r="F1498" s="189">
        <f t="shared" si="1102"/>
        <v>0</v>
      </c>
      <c r="G1498" s="189" cm="1">
        <f t="array" aca="1" ref="G1498" ca="1">OFFSET(G1498,-1,,,)+1</f>
        <v>1493</v>
      </c>
      <c r="H1498" s="189">
        <f t="shared" si="1097"/>
        <v>0</v>
      </c>
      <c r="I1498" s="189">
        <f t="shared" si="1103"/>
        <v>0</v>
      </c>
      <c r="J1498" s="179">
        <f t="shared" si="1104"/>
        <v>0</v>
      </c>
      <c r="K1498" s="173"/>
      <c r="L1498" s="174" t="str" cm="1">
        <f t="array" aca="1" ref="L1498" ca="1">IF($K1498="",OFFSET(L1498,-1,,,),K1498)</f>
        <v>05.01.05</v>
      </c>
      <c r="M1498" s="175" t="str" cm="1">
        <f t="array" aca="1" ref="M1498" ca="1">IF(OR($K1498=0,$K1498=""),OFFSET(M1498,-1,,,),O1498)</f>
        <v>ALVENARIA ESTRUTURAL COM BLOCO DE CONCRETO 14 CM 10 MPA, JUNTAS DE 10MM COM ARGAMASSA INDUSTRIALIZADA</v>
      </c>
      <c r="N1498" s="67" t="s">
        <v>858</v>
      </c>
      <c r="O1498" s="68" t="s">
        <v>859</v>
      </c>
      <c r="P1498" s="68"/>
      <c r="Q1498" s="68" t="s">
        <v>3260</v>
      </c>
      <c r="R1498" s="69">
        <v>1280.6834229999999</v>
      </c>
      <c r="S1498" s="70">
        <v>3.54</v>
      </c>
      <c r="T1498" s="70">
        <v>4533.6193174199998</v>
      </c>
      <c r="U1498" s="67" t="s">
        <v>812</v>
      </c>
      <c r="V1498" s="71" t="s">
        <v>813</v>
      </c>
      <c r="W1498" s="171"/>
      <c r="X1498" s="172"/>
      <c r="Y1498" s="176">
        <f t="shared" si="1106"/>
        <v>0</v>
      </c>
      <c r="AA1498" s="192"/>
    </row>
    <row r="1499" spans="2:27" hidden="1">
      <c r="B1499" s="189">
        <f t="shared" si="1098"/>
        <v>0</v>
      </c>
      <c r="C1499" s="189">
        <f t="shared" ca="1" si="1099"/>
        <v>0</v>
      </c>
      <c r="D1499" s="189">
        <f t="shared" si="1100"/>
        <v>0</v>
      </c>
      <c r="E1499" s="189">
        <f t="shared" ca="1" si="1101"/>
        <v>0</v>
      </c>
      <c r="F1499" s="189">
        <f t="shared" si="1102"/>
        <v>0</v>
      </c>
      <c r="G1499" s="189" cm="1">
        <f t="array" aca="1" ref="G1499" ca="1">OFFSET(G1499,-1,,,)+1</f>
        <v>1494</v>
      </c>
      <c r="H1499" s="189">
        <f t="shared" si="1097"/>
        <v>0</v>
      </c>
      <c r="I1499" s="189">
        <f t="shared" si="1103"/>
        <v>0</v>
      </c>
      <c r="J1499" s="179">
        <f t="shared" si="1104"/>
        <v>0</v>
      </c>
      <c r="K1499" s="173"/>
      <c r="L1499" s="174" t="str" cm="1">
        <f t="array" aca="1" ref="L1499" ca="1">IF($K1499="",OFFSET(L1499,-1,,,),K1499)</f>
        <v>05.01.05</v>
      </c>
      <c r="M1499" s="175" t="str" cm="1">
        <f t="array" aca="1" ref="M1499" ca="1">IF(OR($K1499=0,$K1499=""),OFFSET(M1499,-1,,,),O1499)</f>
        <v>ALVENARIA ESTRUTURAL COM BLOCO DE CONCRETO 14 CM 10 MPA, JUNTAS DE 10MM COM ARGAMASSA INDUSTRIALIZADA</v>
      </c>
      <c r="N1499" s="67" t="s">
        <v>3960</v>
      </c>
      <c r="O1499" s="68" t="s">
        <v>4502</v>
      </c>
      <c r="P1499" s="68"/>
      <c r="Q1499" s="68" t="s">
        <v>3260</v>
      </c>
      <c r="R1499" s="69">
        <v>4207.9692050000003</v>
      </c>
      <c r="S1499" s="70">
        <v>6.51</v>
      </c>
      <c r="T1499" s="70">
        <v>27393.87952455</v>
      </c>
      <c r="U1499" s="67" t="s">
        <v>812</v>
      </c>
      <c r="V1499" s="71" t="s">
        <v>813</v>
      </c>
      <c r="W1499" s="171"/>
      <c r="X1499" s="172"/>
      <c r="Y1499" s="176">
        <f t="shared" si="1106"/>
        <v>0</v>
      </c>
      <c r="AA1499" s="192"/>
    </row>
    <row r="1500" spans="2:27" hidden="1">
      <c r="B1500" s="189">
        <f t="shared" si="1098"/>
        <v>0</v>
      </c>
      <c r="C1500" s="189">
        <f t="shared" ca="1" si="1099"/>
        <v>0</v>
      </c>
      <c r="D1500" s="189">
        <f t="shared" si="1100"/>
        <v>0</v>
      </c>
      <c r="E1500" s="189">
        <f t="shared" ca="1" si="1101"/>
        <v>0</v>
      </c>
      <c r="F1500" s="189">
        <f t="shared" si="1102"/>
        <v>0</v>
      </c>
      <c r="G1500" s="189" cm="1">
        <f t="array" aca="1" ref="G1500" ca="1">OFFSET(G1500,-1,,,)+1</f>
        <v>1495</v>
      </c>
      <c r="H1500" s="189">
        <f t="shared" si="1097"/>
        <v>0</v>
      </c>
      <c r="I1500" s="189">
        <f t="shared" si="1103"/>
        <v>0</v>
      </c>
      <c r="J1500" s="179">
        <f t="shared" si="1104"/>
        <v>0</v>
      </c>
      <c r="K1500" s="173"/>
      <c r="L1500" s="174" t="str" cm="1">
        <f t="array" aca="1" ref="L1500" ca="1">IF($K1500="",OFFSET(L1500,-1,,,),K1500)</f>
        <v>05.01.05</v>
      </c>
      <c r="M1500" s="175" t="str" cm="1">
        <f t="array" aca="1" ref="M1500" ca="1">IF(OR($K1500=0,$K1500=""),OFFSET(M1500,-1,,,),O1500)</f>
        <v>ALVENARIA ESTRUTURAL COM BLOCO DE CONCRETO 14 CM 10 MPA, JUNTAS DE 10MM COM ARGAMASSA INDUSTRIALIZADA</v>
      </c>
      <c r="N1500" s="67" t="s">
        <v>3961</v>
      </c>
      <c r="O1500" s="68" t="s">
        <v>4503</v>
      </c>
      <c r="P1500" s="68"/>
      <c r="Q1500" s="68" t="s">
        <v>3260</v>
      </c>
      <c r="R1500" s="69">
        <v>1866.1340070000001</v>
      </c>
      <c r="S1500" s="70">
        <v>6.51</v>
      </c>
      <c r="T1500" s="70">
        <v>12148.532385570001</v>
      </c>
      <c r="U1500" s="67" t="s">
        <v>812</v>
      </c>
      <c r="V1500" s="71" t="s">
        <v>813</v>
      </c>
      <c r="W1500" s="171"/>
      <c r="X1500" s="172"/>
      <c r="Y1500" s="176">
        <f t="shared" si="1106"/>
        <v>0</v>
      </c>
      <c r="AA1500" s="192"/>
    </row>
    <row r="1501" spans="2:27" hidden="1">
      <c r="B1501" s="189">
        <f t="shared" si="1098"/>
        <v>0</v>
      </c>
      <c r="C1501" s="189">
        <f t="shared" ca="1" si="1099"/>
        <v>0</v>
      </c>
      <c r="D1501" s="189">
        <f t="shared" si="1100"/>
        <v>0</v>
      </c>
      <c r="E1501" s="189">
        <f t="shared" ca="1" si="1101"/>
        <v>0</v>
      </c>
      <c r="F1501" s="189">
        <f t="shared" si="1102"/>
        <v>0</v>
      </c>
      <c r="G1501" s="189" cm="1">
        <f t="array" aca="1" ref="G1501" ca="1">OFFSET(G1501,-1,,,)+1</f>
        <v>1496</v>
      </c>
      <c r="H1501" s="189">
        <f t="shared" si="1097"/>
        <v>0</v>
      </c>
      <c r="I1501" s="189">
        <f t="shared" si="1103"/>
        <v>0</v>
      </c>
      <c r="J1501" s="179">
        <f t="shared" si="1104"/>
        <v>0</v>
      </c>
      <c r="K1501" s="173"/>
      <c r="L1501" s="174" t="str" cm="1">
        <f t="array" aca="1" ref="L1501" ca="1">IF($K1501="",OFFSET(L1501,-1,,,),K1501)</f>
        <v>05.01.05</v>
      </c>
      <c r="M1501" s="175" t="str" cm="1">
        <f t="array" aca="1" ref="M1501" ca="1">IF(OR($K1501=0,$K1501=""),OFFSET(M1501,-1,,,),O1501)</f>
        <v>ALVENARIA ESTRUTURAL COM BLOCO DE CONCRETO 14 CM 10 MPA, JUNTAS DE 10MM COM ARGAMASSA INDUSTRIALIZADA</v>
      </c>
      <c r="N1501" s="67" t="s">
        <v>860</v>
      </c>
      <c r="O1501" s="68" t="s">
        <v>861</v>
      </c>
      <c r="P1501" s="68"/>
      <c r="Q1501" s="68" t="s">
        <v>3255</v>
      </c>
      <c r="R1501" s="69">
        <v>69004.11</v>
      </c>
      <c r="S1501" s="70">
        <v>0.46</v>
      </c>
      <c r="T1501" s="70">
        <v>31741.890600000002</v>
      </c>
      <c r="U1501" s="67" t="s">
        <v>812</v>
      </c>
      <c r="V1501" s="71" t="s">
        <v>813</v>
      </c>
      <c r="W1501" s="171"/>
      <c r="X1501" s="172"/>
      <c r="Y1501" s="176">
        <f t="shared" si="1106"/>
        <v>0</v>
      </c>
      <c r="AA1501" s="192"/>
    </row>
    <row r="1502" spans="2:27">
      <c r="B1502" s="189">
        <f t="shared" si="1098"/>
        <v>0</v>
      </c>
      <c r="C1502" s="189">
        <f t="shared" ca="1" si="1099"/>
        <v>0</v>
      </c>
      <c r="D1502" s="189">
        <f t="shared" si="1100"/>
        <v>0</v>
      </c>
      <c r="E1502" s="189">
        <f t="shared" ca="1" si="1101"/>
        <v>0</v>
      </c>
      <c r="F1502" s="189">
        <f t="shared" si="1102"/>
        <v>0</v>
      </c>
      <c r="G1502" s="189" cm="1">
        <f t="array" aca="1" ref="G1502" ca="1">OFFSET(G1502,-1,,,)+1</f>
        <v>1497</v>
      </c>
      <c r="H1502" s="189">
        <f t="shared" si="1097"/>
        <v>0</v>
      </c>
      <c r="I1502" s="189">
        <f t="shared" si="1103"/>
        <v>0</v>
      </c>
      <c r="J1502" s="179">
        <f t="shared" si="1104"/>
        <v>0</v>
      </c>
      <c r="K1502" s="173" t="s">
        <v>892</v>
      </c>
      <c r="L1502" s="174" t="str" cm="1">
        <f t="array" aca="1" ref="L1502" ca="1">IF($K1502="",OFFSET(L1502,-1,,,),K1502)</f>
        <v>05.01.06</v>
      </c>
      <c r="M1502" s="175" t="str" cm="1">
        <f t="array" aca="1" ref="M1502" ca="1">IF(OR($K1502=0,$K1502=""),OFFSET(M1502,-1,,,),O1502)</f>
        <v>ALVENARIA ESTRUTURAL COM BLOCO DE CONCRETO 14 CM 12 MPA, JUNTAS DE 10MM COM ARGAMASSA INDUSTRIALIZADA</v>
      </c>
      <c r="N1502" s="67" t="s">
        <v>863</v>
      </c>
      <c r="O1502" s="68" t="s">
        <v>4504</v>
      </c>
      <c r="P1502" s="68"/>
      <c r="Q1502" s="68" t="s">
        <v>3258</v>
      </c>
      <c r="R1502" s="69">
        <v>3539.03</v>
      </c>
      <c r="S1502" s="70">
        <v>109.1925</v>
      </c>
      <c r="T1502" s="70">
        <v>386435.53327499999</v>
      </c>
      <c r="U1502" s="67"/>
      <c r="V1502" s="71"/>
      <c r="W1502" s="171"/>
      <c r="X1502" s="172"/>
      <c r="Y1502" s="176">
        <f t="shared" si="1106"/>
        <v>0</v>
      </c>
      <c r="AA1502" s="192"/>
    </row>
    <row r="1503" spans="2:27" hidden="1">
      <c r="B1503" s="189">
        <f t="shared" si="1098"/>
        <v>0</v>
      </c>
      <c r="C1503" s="189">
        <f t="shared" ca="1" si="1099"/>
        <v>0</v>
      </c>
      <c r="D1503" s="189">
        <f t="shared" si="1100"/>
        <v>0</v>
      </c>
      <c r="E1503" s="189">
        <f t="shared" ca="1" si="1101"/>
        <v>0</v>
      </c>
      <c r="F1503" s="189">
        <f t="shared" si="1102"/>
        <v>0</v>
      </c>
      <c r="G1503" s="189" cm="1">
        <f t="array" aca="1" ref="G1503" ca="1">OFFSET(G1503,-1,,,)+1</f>
        <v>1498</v>
      </c>
      <c r="H1503" s="189">
        <f t="shared" si="1097"/>
        <v>0</v>
      </c>
      <c r="I1503" s="189">
        <f t="shared" si="1103"/>
        <v>0</v>
      </c>
      <c r="J1503" s="179">
        <f t="shared" si="1104"/>
        <v>0</v>
      </c>
      <c r="K1503" s="173"/>
      <c r="L1503" s="174" t="str" cm="1">
        <f t="array" aca="1" ref="L1503" ca="1">IF($K1503="",OFFSET(L1503,-1,,,),K1503)</f>
        <v>05.01.06</v>
      </c>
      <c r="M1503" s="175" t="str" cm="1">
        <f t="array" aca="1" ref="M1503" ca="1">IF(OR($K1503=0,$K1503=""),OFFSET(M1503,-1,,,),O1503)</f>
        <v>ALVENARIA ESTRUTURAL COM BLOCO DE CONCRETO 14 CM 12 MPA, JUNTAS DE 10MM COM ARGAMASSA INDUSTRIALIZADA</v>
      </c>
      <c r="N1503" s="67" t="s">
        <v>754</v>
      </c>
      <c r="O1503" s="68" t="s">
        <v>755</v>
      </c>
      <c r="P1503" s="68"/>
      <c r="Q1503" s="68" t="s">
        <v>3260</v>
      </c>
      <c r="R1503" s="69">
        <v>4138.0462180000004</v>
      </c>
      <c r="S1503" s="70">
        <v>3.54</v>
      </c>
      <c r="T1503" s="70">
        <v>14648.683611720002</v>
      </c>
      <c r="U1503" s="67" t="s">
        <v>812</v>
      </c>
      <c r="V1503" s="71" t="s">
        <v>813</v>
      </c>
      <c r="W1503" s="171"/>
      <c r="X1503" s="172"/>
      <c r="Y1503" s="176">
        <f t="shared" si="1106"/>
        <v>0</v>
      </c>
      <c r="AA1503" s="192"/>
    </row>
    <row r="1504" spans="2:27" hidden="1">
      <c r="B1504" s="189">
        <f t="shared" si="1098"/>
        <v>0</v>
      </c>
      <c r="C1504" s="189">
        <f t="shared" ca="1" si="1099"/>
        <v>0</v>
      </c>
      <c r="D1504" s="189">
        <f t="shared" si="1100"/>
        <v>0</v>
      </c>
      <c r="E1504" s="189">
        <f t="shared" ca="1" si="1101"/>
        <v>0</v>
      </c>
      <c r="F1504" s="189">
        <f t="shared" si="1102"/>
        <v>0</v>
      </c>
      <c r="G1504" s="189" cm="1">
        <f t="array" aca="1" ref="G1504" ca="1">OFFSET(G1504,-1,,,)+1</f>
        <v>1499</v>
      </c>
      <c r="H1504" s="189">
        <f t="shared" si="1097"/>
        <v>0</v>
      </c>
      <c r="I1504" s="189">
        <f t="shared" si="1103"/>
        <v>0</v>
      </c>
      <c r="J1504" s="179">
        <f t="shared" si="1104"/>
        <v>0</v>
      </c>
      <c r="K1504" s="173"/>
      <c r="L1504" s="174" t="str" cm="1">
        <f t="array" aca="1" ref="L1504" ca="1">IF($K1504="",OFFSET(L1504,-1,,,),K1504)</f>
        <v>05.01.06</v>
      </c>
      <c r="M1504" s="175" t="str" cm="1">
        <f t="array" aca="1" ref="M1504" ca="1">IF(OR($K1504=0,$K1504=""),OFFSET(M1504,-1,,,),O1504)</f>
        <v>ALVENARIA ESTRUTURAL COM BLOCO DE CONCRETO 14 CM 12 MPA, JUNTAS DE 10MM COM ARGAMASSA INDUSTRIALIZADA</v>
      </c>
      <c r="N1504" s="67" t="s">
        <v>756</v>
      </c>
      <c r="O1504" s="68" t="s">
        <v>757</v>
      </c>
      <c r="P1504" s="68"/>
      <c r="Q1504" s="68" t="s">
        <v>3260</v>
      </c>
      <c r="R1504" s="69">
        <v>29399.748529</v>
      </c>
      <c r="S1504" s="70">
        <v>6.56</v>
      </c>
      <c r="T1504" s="70">
        <v>192862.35035023998</v>
      </c>
      <c r="U1504" s="67" t="s">
        <v>812</v>
      </c>
      <c r="V1504" s="71" t="s">
        <v>813</v>
      </c>
      <c r="W1504" s="171"/>
      <c r="X1504" s="172"/>
      <c r="Y1504" s="176">
        <f t="shared" si="1106"/>
        <v>0</v>
      </c>
      <c r="AA1504" s="192"/>
    </row>
    <row r="1505" spans="2:27" hidden="1">
      <c r="B1505" s="189">
        <f t="shared" si="1098"/>
        <v>0</v>
      </c>
      <c r="C1505" s="189">
        <f t="shared" ca="1" si="1099"/>
        <v>0</v>
      </c>
      <c r="D1505" s="189">
        <f t="shared" si="1100"/>
        <v>0</v>
      </c>
      <c r="E1505" s="189">
        <f t="shared" ca="1" si="1101"/>
        <v>0</v>
      </c>
      <c r="F1505" s="189">
        <f t="shared" si="1102"/>
        <v>0</v>
      </c>
      <c r="G1505" s="189" cm="1">
        <f t="array" aca="1" ref="G1505" ca="1">OFFSET(G1505,-1,,,)+1</f>
        <v>1500</v>
      </c>
      <c r="H1505" s="189">
        <f t="shared" si="1097"/>
        <v>0</v>
      </c>
      <c r="I1505" s="189">
        <f t="shared" si="1103"/>
        <v>0</v>
      </c>
      <c r="J1505" s="179">
        <f t="shared" si="1104"/>
        <v>0</v>
      </c>
      <c r="K1505" s="173"/>
      <c r="L1505" s="174" t="str" cm="1">
        <f t="array" aca="1" ref="L1505" ca="1">IF($K1505="",OFFSET(L1505,-1,,,),K1505)</f>
        <v>05.01.06</v>
      </c>
      <c r="M1505" s="175" t="str" cm="1">
        <f t="array" aca="1" ref="M1505" ca="1">IF(OR($K1505=0,$K1505=""),OFFSET(M1505,-1,,,),O1505)</f>
        <v>ALVENARIA ESTRUTURAL COM BLOCO DE CONCRETO 14 CM 12 MPA, JUNTAS DE 10MM COM ARGAMASSA INDUSTRIALIZADA</v>
      </c>
      <c r="N1505" s="67" t="s">
        <v>860</v>
      </c>
      <c r="O1505" s="68" t="s">
        <v>861</v>
      </c>
      <c r="P1505" s="68"/>
      <c r="Q1505" s="68" t="s">
        <v>3255</v>
      </c>
      <c r="R1505" s="69">
        <v>74319.63</v>
      </c>
      <c r="S1505" s="70">
        <v>0.46</v>
      </c>
      <c r="T1505" s="70">
        <v>34187.029800000004</v>
      </c>
      <c r="U1505" s="67" t="s">
        <v>812</v>
      </c>
      <c r="V1505" s="71" t="s">
        <v>813</v>
      </c>
      <c r="W1505" s="171"/>
      <c r="X1505" s="172"/>
      <c r="Y1505" s="176">
        <f t="shared" si="1106"/>
        <v>0</v>
      </c>
      <c r="AA1505" s="192"/>
    </row>
    <row r="1506" spans="2:27" hidden="1">
      <c r="B1506" s="189">
        <f t="shared" si="1098"/>
        <v>0</v>
      </c>
      <c r="C1506" s="189">
        <f t="shared" ca="1" si="1099"/>
        <v>0</v>
      </c>
      <c r="D1506" s="189">
        <f t="shared" si="1100"/>
        <v>0</v>
      </c>
      <c r="E1506" s="189">
        <f t="shared" ca="1" si="1101"/>
        <v>0</v>
      </c>
      <c r="F1506" s="189">
        <f t="shared" si="1102"/>
        <v>0</v>
      </c>
      <c r="G1506" s="189" cm="1">
        <f t="array" aca="1" ref="G1506" ca="1">OFFSET(G1506,-1,,,)+1</f>
        <v>1501</v>
      </c>
      <c r="H1506" s="189">
        <f t="shared" si="1097"/>
        <v>0</v>
      </c>
      <c r="I1506" s="189">
        <f t="shared" si="1103"/>
        <v>0</v>
      </c>
      <c r="J1506" s="179">
        <f t="shared" si="1104"/>
        <v>0</v>
      </c>
      <c r="K1506" s="173"/>
      <c r="L1506" s="174" t="str" cm="1">
        <f t="array" aca="1" ref="L1506" ca="1">IF($K1506="",OFFSET(L1506,-1,,,),K1506)</f>
        <v>05.01.06</v>
      </c>
      <c r="M1506" s="175" t="str" cm="1">
        <f t="array" aca="1" ref="M1506" ca="1">IF(OR($K1506=0,$K1506=""),OFFSET(M1506,-1,,,),O1506)</f>
        <v>ALVENARIA ESTRUTURAL COM BLOCO DE CONCRETO 14 CM 12 MPA, JUNTAS DE 10MM COM ARGAMASSA INDUSTRIALIZADA</v>
      </c>
      <c r="N1506" s="67" t="s">
        <v>3962</v>
      </c>
      <c r="O1506" s="68" t="s">
        <v>4505</v>
      </c>
      <c r="P1506" s="68"/>
      <c r="Q1506" s="68" t="s">
        <v>3260</v>
      </c>
      <c r="R1506" s="69">
        <v>2009.8859179999999</v>
      </c>
      <c r="S1506" s="70">
        <v>6.56</v>
      </c>
      <c r="T1506" s="70">
        <v>13184.851622079999</v>
      </c>
      <c r="U1506" s="67" t="s">
        <v>812</v>
      </c>
      <c r="V1506" s="71" t="s">
        <v>813</v>
      </c>
      <c r="W1506" s="171"/>
      <c r="X1506" s="172"/>
      <c r="Y1506" s="176">
        <f t="shared" si="1106"/>
        <v>0</v>
      </c>
      <c r="AA1506" s="192"/>
    </row>
    <row r="1507" spans="2:27" hidden="1">
      <c r="B1507" s="189">
        <f t="shared" si="1098"/>
        <v>0</v>
      </c>
      <c r="C1507" s="189">
        <f t="shared" ca="1" si="1099"/>
        <v>0</v>
      </c>
      <c r="D1507" s="189">
        <f t="shared" si="1100"/>
        <v>0</v>
      </c>
      <c r="E1507" s="189">
        <f t="shared" ca="1" si="1101"/>
        <v>0</v>
      </c>
      <c r="F1507" s="189">
        <f t="shared" si="1102"/>
        <v>0</v>
      </c>
      <c r="G1507" s="189" cm="1">
        <f t="array" aca="1" ref="G1507" ca="1">OFFSET(G1507,-1,,,)+1</f>
        <v>1502</v>
      </c>
      <c r="H1507" s="189">
        <f t="shared" si="1097"/>
        <v>0</v>
      </c>
      <c r="I1507" s="189">
        <f t="shared" si="1103"/>
        <v>0</v>
      </c>
      <c r="J1507" s="179">
        <f t="shared" si="1104"/>
        <v>0</v>
      </c>
      <c r="K1507" s="173"/>
      <c r="L1507" s="174" t="str" cm="1">
        <f t="array" aca="1" ref="L1507" ca="1">IF($K1507="",OFFSET(L1507,-1,,,),K1507)</f>
        <v>05.01.06</v>
      </c>
      <c r="M1507" s="175" t="str" cm="1">
        <f t="array" aca="1" ref="M1507" ca="1">IF(OR($K1507=0,$K1507=""),OFFSET(M1507,-1,,,),O1507)</f>
        <v>ALVENARIA ESTRUTURAL COM BLOCO DE CONCRETO 14 CM 12 MPA, JUNTAS DE 10MM COM ARGAMASSA INDUSTRIALIZADA</v>
      </c>
      <c r="N1507" s="67" t="s">
        <v>864</v>
      </c>
      <c r="O1507" s="68" t="s">
        <v>865</v>
      </c>
      <c r="P1507" s="68"/>
      <c r="Q1507" s="68" t="s">
        <v>3260</v>
      </c>
      <c r="R1507" s="69">
        <v>1379.336943</v>
      </c>
      <c r="S1507" s="70">
        <v>3.56</v>
      </c>
      <c r="T1507" s="70">
        <v>4910.4395170799999</v>
      </c>
      <c r="U1507" s="67" t="s">
        <v>812</v>
      </c>
      <c r="V1507" s="71" t="s">
        <v>813</v>
      </c>
      <c r="W1507" s="171"/>
      <c r="X1507" s="172"/>
      <c r="Y1507" s="176">
        <f t="shared" si="1106"/>
        <v>0</v>
      </c>
      <c r="AA1507" s="192"/>
    </row>
    <row r="1508" spans="2:27" hidden="1">
      <c r="B1508" s="189">
        <f t="shared" si="1098"/>
        <v>0</v>
      </c>
      <c r="C1508" s="189">
        <f t="shared" ca="1" si="1099"/>
        <v>0</v>
      </c>
      <c r="D1508" s="189">
        <f t="shared" si="1100"/>
        <v>0</v>
      </c>
      <c r="E1508" s="189">
        <f t="shared" ca="1" si="1101"/>
        <v>0</v>
      </c>
      <c r="F1508" s="189">
        <f t="shared" si="1102"/>
        <v>0</v>
      </c>
      <c r="G1508" s="189" cm="1">
        <f t="array" aca="1" ref="G1508" ca="1">OFFSET(G1508,-1,,,)+1</f>
        <v>1503</v>
      </c>
      <c r="H1508" s="189">
        <f t="shared" si="1097"/>
        <v>0</v>
      </c>
      <c r="I1508" s="189">
        <f t="shared" si="1103"/>
        <v>0</v>
      </c>
      <c r="J1508" s="179">
        <f t="shared" si="1104"/>
        <v>0</v>
      </c>
      <c r="K1508" s="173"/>
      <c r="L1508" s="174" t="str" cm="1">
        <f t="array" aca="1" ref="L1508" ca="1">IF($K1508="",OFFSET(L1508,-1,,,),K1508)</f>
        <v>05.01.06</v>
      </c>
      <c r="M1508" s="175" t="str" cm="1">
        <f t="array" aca="1" ref="M1508" ca="1">IF(OR($K1508=0,$K1508=""),OFFSET(M1508,-1,,,),O1508)</f>
        <v>ALVENARIA ESTRUTURAL COM BLOCO DE CONCRETO 14 CM 12 MPA, JUNTAS DE 10MM COM ARGAMASSA INDUSTRIALIZADA</v>
      </c>
      <c r="N1508" s="67" t="s">
        <v>3963</v>
      </c>
      <c r="O1508" s="68" t="s">
        <v>4506</v>
      </c>
      <c r="P1508" s="68"/>
      <c r="Q1508" s="68" t="s">
        <v>3260</v>
      </c>
      <c r="R1508" s="69">
        <v>4532.1172079999997</v>
      </c>
      <c r="S1508" s="70">
        <v>6.56</v>
      </c>
      <c r="T1508" s="70">
        <v>29730.688884479998</v>
      </c>
      <c r="U1508" s="67" t="s">
        <v>812</v>
      </c>
      <c r="V1508" s="71" t="s">
        <v>813</v>
      </c>
      <c r="W1508" s="171"/>
      <c r="X1508" s="172"/>
      <c r="Y1508" s="176">
        <f t="shared" si="1106"/>
        <v>0</v>
      </c>
      <c r="AA1508" s="192"/>
    </row>
    <row r="1509" spans="2:27" hidden="1">
      <c r="B1509" s="189">
        <f t="shared" si="1098"/>
        <v>0</v>
      </c>
      <c r="C1509" s="189">
        <f t="shared" ca="1" si="1099"/>
        <v>0</v>
      </c>
      <c r="D1509" s="189">
        <f t="shared" si="1100"/>
        <v>0</v>
      </c>
      <c r="E1509" s="189">
        <f t="shared" ca="1" si="1101"/>
        <v>0</v>
      </c>
      <c r="F1509" s="189">
        <f t="shared" si="1102"/>
        <v>0</v>
      </c>
      <c r="G1509" s="189" cm="1">
        <f t="array" aca="1" ref="G1509" ca="1">OFFSET(G1509,-1,,,)+1</f>
        <v>1504</v>
      </c>
      <c r="H1509" s="189">
        <f t="shared" si="1097"/>
        <v>0</v>
      </c>
      <c r="I1509" s="189">
        <f t="shared" si="1103"/>
        <v>0</v>
      </c>
      <c r="J1509" s="179">
        <f t="shared" si="1104"/>
        <v>0</v>
      </c>
      <c r="K1509" s="173"/>
      <c r="L1509" s="174" t="str" cm="1">
        <f t="array" aca="1" ref="L1509" ca="1">IF($K1509="",OFFSET(L1509,-1,,,),K1509)</f>
        <v>05.01.06</v>
      </c>
      <c r="M1509" s="175" t="str" cm="1">
        <f t="array" aca="1" ref="M1509" ca="1">IF(OR($K1509=0,$K1509=""),OFFSET(M1509,-1,,,),O1509)</f>
        <v>ALVENARIA ESTRUTURAL COM BLOCO DE CONCRETO 14 CM 12 MPA, JUNTAS DE 10MM COM ARGAMASSA INDUSTRIALIZADA</v>
      </c>
      <c r="N1509" s="67" t="s">
        <v>866</v>
      </c>
      <c r="O1509" s="68" t="s">
        <v>867</v>
      </c>
      <c r="P1509" s="68"/>
      <c r="Q1509" s="68" t="s">
        <v>3260</v>
      </c>
      <c r="R1509" s="69">
        <v>5036.5705449999996</v>
      </c>
      <c r="S1509" s="70">
        <v>1.75</v>
      </c>
      <c r="T1509" s="70">
        <v>8813.9984537499986</v>
      </c>
      <c r="U1509" s="67" t="s">
        <v>812</v>
      </c>
      <c r="V1509" s="71" t="s">
        <v>813</v>
      </c>
      <c r="W1509" s="171"/>
      <c r="X1509" s="172"/>
      <c r="Y1509" s="176">
        <f t="shared" si="1106"/>
        <v>0</v>
      </c>
      <c r="AA1509" s="192"/>
    </row>
    <row r="1510" spans="2:27" hidden="1">
      <c r="B1510" s="189">
        <f t="shared" si="1098"/>
        <v>0</v>
      </c>
      <c r="C1510" s="189">
        <f t="shared" ca="1" si="1099"/>
        <v>0</v>
      </c>
      <c r="D1510" s="189">
        <f t="shared" si="1100"/>
        <v>0</v>
      </c>
      <c r="E1510" s="189">
        <f t="shared" ca="1" si="1101"/>
        <v>0</v>
      </c>
      <c r="F1510" s="189">
        <f t="shared" si="1102"/>
        <v>0</v>
      </c>
      <c r="G1510" s="189" cm="1">
        <f t="array" aca="1" ref="G1510" ca="1">OFFSET(G1510,-1,,,)+1</f>
        <v>1505</v>
      </c>
      <c r="H1510" s="189">
        <f t="shared" si="1097"/>
        <v>0</v>
      </c>
      <c r="I1510" s="189">
        <f t="shared" si="1103"/>
        <v>0</v>
      </c>
      <c r="J1510" s="179">
        <f t="shared" si="1104"/>
        <v>0</v>
      </c>
      <c r="K1510" s="173"/>
      <c r="L1510" s="174" t="str" cm="1">
        <f t="array" aca="1" ref="L1510" ca="1">IF($K1510="",OFFSET(L1510,-1,,,),K1510)</f>
        <v>05.01.06</v>
      </c>
      <c r="M1510" s="175" t="str" cm="1">
        <f t="array" aca="1" ref="M1510" ca="1">IF(OR($K1510=0,$K1510=""),OFFSET(M1510,-1,,,),O1510)</f>
        <v>ALVENARIA ESTRUTURAL COM BLOCO DE CONCRETO 14 CM 12 MPA, JUNTAS DE 10MM COM ARGAMASSA INDUSTRIALIZADA</v>
      </c>
      <c r="N1510" s="67" t="s">
        <v>868</v>
      </c>
      <c r="O1510" s="68" t="s">
        <v>869</v>
      </c>
      <c r="P1510" s="68"/>
      <c r="Q1510" s="68" t="s">
        <v>3260</v>
      </c>
      <c r="R1510" s="69">
        <v>2443.417093</v>
      </c>
      <c r="S1510" s="70">
        <v>2.0499999999999998</v>
      </c>
      <c r="T1510" s="70">
        <v>5009.0050406499995</v>
      </c>
      <c r="U1510" s="67" t="s">
        <v>812</v>
      </c>
      <c r="V1510" s="71" t="s">
        <v>813</v>
      </c>
      <c r="W1510" s="171"/>
      <c r="X1510" s="172"/>
      <c r="Y1510" s="176">
        <f t="shared" si="1106"/>
        <v>0</v>
      </c>
      <c r="AA1510" s="192"/>
    </row>
    <row r="1511" spans="2:27" hidden="1">
      <c r="B1511" s="189">
        <f t="shared" si="1098"/>
        <v>0</v>
      </c>
      <c r="C1511" s="189">
        <f t="shared" ca="1" si="1099"/>
        <v>0</v>
      </c>
      <c r="D1511" s="189">
        <f t="shared" si="1100"/>
        <v>0</v>
      </c>
      <c r="E1511" s="189">
        <f t="shared" ca="1" si="1101"/>
        <v>0</v>
      </c>
      <c r="F1511" s="189">
        <f t="shared" si="1102"/>
        <v>0</v>
      </c>
      <c r="G1511" s="189" cm="1">
        <f t="array" aca="1" ref="G1511" ca="1">OFFSET(G1511,-1,,,)+1</f>
        <v>1506</v>
      </c>
      <c r="H1511" s="189">
        <f t="shared" si="1097"/>
        <v>0</v>
      </c>
      <c r="I1511" s="189">
        <f t="shared" si="1103"/>
        <v>0</v>
      </c>
      <c r="J1511" s="179">
        <f t="shared" si="1104"/>
        <v>0</v>
      </c>
      <c r="K1511" s="173"/>
      <c r="L1511" s="174" t="str" cm="1">
        <f t="array" aca="1" ref="L1511" ca="1">IF($K1511="",OFFSET(L1511,-1,,,),K1511)</f>
        <v>05.01.06</v>
      </c>
      <c r="M1511" s="175" t="str" cm="1">
        <f t="array" aca="1" ref="M1511" ca="1">IF(OR($K1511=0,$K1511=""),OFFSET(M1511,-1,,,),O1511)</f>
        <v>ALVENARIA ESTRUTURAL COM BLOCO DE CONCRETO 14 CM 12 MPA, JUNTAS DE 10MM COM ARGAMASSA INDUSTRIALIZADA</v>
      </c>
      <c r="N1511" s="67" t="s">
        <v>870</v>
      </c>
      <c r="O1511" s="68" t="s">
        <v>871</v>
      </c>
      <c r="P1511" s="68"/>
      <c r="Q1511" s="68" t="s">
        <v>3260</v>
      </c>
      <c r="R1511" s="69">
        <v>2679.8596870000001</v>
      </c>
      <c r="S1511" s="70">
        <v>8.7200000000000006</v>
      </c>
      <c r="T1511" s="70">
        <v>23368.376470640003</v>
      </c>
      <c r="U1511" s="67" t="s">
        <v>812</v>
      </c>
      <c r="V1511" s="71" t="s">
        <v>813</v>
      </c>
      <c r="W1511" s="171"/>
      <c r="X1511" s="172"/>
      <c r="Y1511" s="176">
        <f t="shared" si="1106"/>
        <v>0</v>
      </c>
      <c r="AA1511" s="192"/>
    </row>
    <row r="1512" spans="2:27" hidden="1">
      <c r="B1512" s="189">
        <f t="shared" si="1098"/>
        <v>0</v>
      </c>
      <c r="C1512" s="189">
        <f t="shared" ca="1" si="1099"/>
        <v>0</v>
      </c>
      <c r="D1512" s="189">
        <f t="shared" si="1100"/>
        <v>0</v>
      </c>
      <c r="E1512" s="189">
        <f t="shared" ca="1" si="1101"/>
        <v>0</v>
      </c>
      <c r="F1512" s="189">
        <f t="shared" si="1102"/>
        <v>0</v>
      </c>
      <c r="G1512" s="189" cm="1">
        <f t="array" aca="1" ref="G1512" ca="1">OFFSET(G1512,-1,,,)+1</f>
        <v>1507</v>
      </c>
      <c r="H1512" s="189">
        <f t="shared" si="1097"/>
        <v>0</v>
      </c>
      <c r="I1512" s="189">
        <f t="shared" si="1103"/>
        <v>0</v>
      </c>
      <c r="J1512" s="179">
        <f t="shared" si="1104"/>
        <v>0</v>
      </c>
      <c r="K1512" s="173"/>
      <c r="L1512" s="174" t="str" cm="1">
        <f t="array" aca="1" ref="L1512" ca="1">IF($K1512="",OFFSET(L1512,-1,,,),K1512)</f>
        <v>05.01.06</v>
      </c>
      <c r="M1512" s="175" t="str" cm="1">
        <f t="array" aca="1" ref="M1512" ca="1">IF(OR($K1512=0,$K1512=""),OFFSET(M1512,-1,,,),O1512)</f>
        <v>ALVENARIA ESTRUTURAL COM BLOCO DE CONCRETO 14 CM 12 MPA, JUNTAS DE 10MM COM ARGAMASSA INDUSTRIALIZADA</v>
      </c>
      <c r="N1512" s="67" t="s">
        <v>872</v>
      </c>
      <c r="O1512" s="68" t="s">
        <v>873</v>
      </c>
      <c r="P1512" s="68"/>
      <c r="Q1512" s="68" t="s">
        <v>3260</v>
      </c>
      <c r="R1512" s="69">
        <v>9103.6592110000001</v>
      </c>
      <c r="S1512" s="70">
        <v>6.56</v>
      </c>
      <c r="T1512" s="70">
        <v>59720.004424159997</v>
      </c>
      <c r="U1512" s="67" t="s">
        <v>812</v>
      </c>
      <c r="V1512" s="71" t="s">
        <v>813</v>
      </c>
      <c r="W1512" s="171"/>
      <c r="X1512" s="172"/>
      <c r="Y1512" s="176">
        <f t="shared" si="1106"/>
        <v>0</v>
      </c>
      <c r="AA1512" s="192"/>
    </row>
    <row r="1513" spans="2:27">
      <c r="B1513" s="189">
        <f t="shared" si="1098"/>
        <v>0</v>
      </c>
      <c r="C1513" s="189">
        <f t="shared" ca="1" si="1099"/>
        <v>0</v>
      </c>
      <c r="D1513" s="189">
        <f t="shared" si="1100"/>
        <v>0</v>
      </c>
      <c r="E1513" s="189">
        <f t="shared" ca="1" si="1101"/>
        <v>0</v>
      </c>
      <c r="F1513" s="189">
        <f t="shared" si="1102"/>
        <v>0</v>
      </c>
      <c r="G1513" s="189" cm="1">
        <f t="array" aca="1" ref="G1513" ca="1">OFFSET(G1513,-1,,,)+1</f>
        <v>1508</v>
      </c>
      <c r="H1513" s="189">
        <f t="shared" si="1097"/>
        <v>0</v>
      </c>
      <c r="I1513" s="189">
        <f t="shared" si="1103"/>
        <v>0</v>
      </c>
      <c r="J1513" s="179">
        <f t="shared" si="1104"/>
        <v>0</v>
      </c>
      <c r="K1513" s="173" t="s">
        <v>908</v>
      </c>
      <c r="L1513" s="174" t="str" cm="1">
        <f t="array" aca="1" ref="L1513" ca="1">IF($K1513="",OFFSET(L1513,-1,,,),K1513)</f>
        <v>05.01.07</v>
      </c>
      <c r="M1513" s="175" t="str" cm="1">
        <f t="array" aca="1" ref="M1513" ca="1">IF(OR($K1513=0,$K1513=""),OFFSET(M1513,-1,,,),O1513)</f>
        <v>ALVENARIA ESTRUTURAL COM BLOCO DE CONCRETO 14 CM 14 MPA, JUNTAS DE 10MM COM ARGAMASSA INDUSTRIALIZADA</v>
      </c>
      <c r="N1513" s="67" t="s">
        <v>875</v>
      </c>
      <c r="O1513" s="68" t="s">
        <v>4507</v>
      </c>
      <c r="P1513" s="68"/>
      <c r="Q1513" s="68" t="s">
        <v>3258</v>
      </c>
      <c r="R1513" s="69">
        <v>3718.43</v>
      </c>
      <c r="S1513" s="70">
        <v>112.9406</v>
      </c>
      <c r="T1513" s="70">
        <v>419961.71525800001</v>
      </c>
      <c r="U1513" s="67"/>
      <c r="V1513" s="71"/>
      <c r="W1513" s="171"/>
      <c r="X1513" s="172"/>
      <c r="Y1513" s="176">
        <f t="shared" si="1106"/>
        <v>0</v>
      </c>
      <c r="AA1513" s="192"/>
    </row>
    <row r="1514" spans="2:27" hidden="1">
      <c r="B1514" s="189">
        <f t="shared" si="1098"/>
        <v>0</v>
      </c>
      <c r="C1514" s="189">
        <f t="shared" ca="1" si="1099"/>
        <v>0</v>
      </c>
      <c r="D1514" s="189">
        <f t="shared" si="1100"/>
        <v>0</v>
      </c>
      <c r="E1514" s="189">
        <f t="shared" ca="1" si="1101"/>
        <v>0</v>
      </c>
      <c r="F1514" s="189">
        <f t="shared" si="1102"/>
        <v>0</v>
      </c>
      <c r="G1514" s="189" cm="1">
        <f t="array" aca="1" ref="G1514" ca="1">OFFSET(G1514,-1,,,)+1</f>
        <v>1509</v>
      </c>
      <c r="H1514" s="189">
        <f t="shared" si="1097"/>
        <v>0</v>
      </c>
      <c r="I1514" s="189">
        <f t="shared" si="1103"/>
        <v>0</v>
      </c>
      <c r="J1514" s="179">
        <f t="shared" si="1104"/>
        <v>0</v>
      </c>
      <c r="K1514" s="173"/>
      <c r="L1514" s="174" t="str" cm="1">
        <f t="array" aca="1" ref="L1514" ca="1">IF($K1514="",OFFSET(L1514,-1,,,),K1514)</f>
        <v>05.01.07</v>
      </c>
      <c r="M1514" s="175" t="str" cm="1">
        <f t="array" aca="1" ref="M1514" ca="1">IF(OR($K1514=0,$K1514=""),OFFSET(M1514,-1,,,),O1514)</f>
        <v>ALVENARIA ESTRUTURAL COM BLOCO DE CONCRETO 14 CM 14 MPA, JUNTAS DE 10MM COM ARGAMASSA INDUSTRIALIZADA</v>
      </c>
      <c r="N1514" s="67" t="s">
        <v>876</v>
      </c>
      <c r="O1514" s="68" t="s">
        <v>877</v>
      </c>
      <c r="P1514" s="68"/>
      <c r="Q1514" s="68" t="s">
        <v>3260</v>
      </c>
      <c r="R1514" s="69">
        <v>4347.8114619999997</v>
      </c>
      <c r="S1514" s="70">
        <v>3.56</v>
      </c>
      <c r="T1514" s="70">
        <v>15478.20880472</v>
      </c>
      <c r="U1514" s="67" t="s">
        <v>812</v>
      </c>
      <c r="V1514" s="71" t="s">
        <v>813</v>
      </c>
      <c r="W1514" s="171"/>
      <c r="X1514" s="172"/>
      <c r="Y1514" s="176">
        <f t="shared" si="1106"/>
        <v>0</v>
      </c>
      <c r="AA1514" s="192"/>
    </row>
    <row r="1515" spans="2:27" hidden="1">
      <c r="B1515" s="189">
        <f t="shared" si="1098"/>
        <v>0</v>
      </c>
      <c r="C1515" s="189">
        <f t="shared" ca="1" si="1099"/>
        <v>0</v>
      </c>
      <c r="D1515" s="189">
        <f t="shared" si="1100"/>
        <v>0</v>
      </c>
      <c r="E1515" s="189">
        <f t="shared" ca="1" si="1101"/>
        <v>0</v>
      </c>
      <c r="F1515" s="189">
        <f t="shared" si="1102"/>
        <v>0</v>
      </c>
      <c r="G1515" s="189" cm="1">
        <f t="array" aca="1" ref="G1515" ca="1">OFFSET(G1515,-1,,,)+1</f>
        <v>1510</v>
      </c>
      <c r="H1515" s="189">
        <f t="shared" si="1097"/>
        <v>0</v>
      </c>
      <c r="I1515" s="189">
        <f t="shared" si="1103"/>
        <v>0</v>
      </c>
      <c r="J1515" s="179">
        <f t="shared" si="1104"/>
        <v>0</v>
      </c>
      <c r="K1515" s="173"/>
      <c r="L1515" s="174" t="str" cm="1">
        <f t="array" aca="1" ref="L1515" ca="1">IF($K1515="",OFFSET(L1515,-1,,,),K1515)</f>
        <v>05.01.07</v>
      </c>
      <c r="M1515" s="175" t="str" cm="1">
        <f t="array" aca="1" ref="M1515" ca="1">IF(OR($K1515=0,$K1515=""),OFFSET(M1515,-1,,,),O1515)</f>
        <v>ALVENARIA ESTRUTURAL COM BLOCO DE CONCRETO 14 CM 14 MPA, JUNTAS DE 10MM COM ARGAMASSA INDUSTRIALIZADA</v>
      </c>
      <c r="N1515" s="67" t="s">
        <v>878</v>
      </c>
      <c r="O1515" s="68" t="s">
        <v>879</v>
      </c>
      <c r="P1515" s="68"/>
      <c r="Q1515" s="68" t="s">
        <v>3260</v>
      </c>
      <c r="R1515" s="69">
        <v>9565.1405950000008</v>
      </c>
      <c r="S1515" s="70">
        <v>6.69</v>
      </c>
      <c r="T1515" s="70">
        <v>63990.790580550012</v>
      </c>
      <c r="U1515" s="67" t="s">
        <v>812</v>
      </c>
      <c r="V1515" s="71" t="s">
        <v>813</v>
      </c>
      <c r="W1515" s="171"/>
      <c r="X1515" s="172"/>
      <c r="Y1515" s="176">
        <f t="shared" si="1106"/>
        <v>0</v>
      </c>
      <c r="AA1515" s="192"/>
    </row>
    <row r="1516" spans="2:27" hidden="1">
      <c r="B1516" s="189">
        <f t="shared" si="1098"/>
        <v>0</v>
      </c>
      <c r="C1516" s="189">
        <f t="shared" ca="1" si="1099"/>
        <v>0</v>
      </c>
      <c r="D1516" s="189">
        <f t="shared" si="1100"/>
        <v>0</v>
      </c>
      <c r="E1516" s="189">
        <f t="shared" ca="1" si="1101"/>
        <v>0</v>
      </c>
      <c r="F1516" s="189">
        <f t="shared" si="1102"/>
        <v>0</v>
      </c>
      <c r="G1516" s="189" cm="1">
        <f t="array" aca="1" ref="G1516" ca="1">OFFSET(G1516,-1,,,)+1</f>
        <v>1511</v>
      </c>
      <c r="H1516" s="189">
        <f t="shared" si="1097"/>
        <v>0</v>
      </c>
      <c r="I1516" s="189">
        <f t="shared" si="1103"/>
        <v>0</v>
      </c>
      <c r="J1516" s="179">
        <f t="shared" si="1104"/>
        <v>0</v>
      </c>
      <c r="K1516" s="173"/>
      <c r="L1516" s="174" t="str" cm="1">
        <f t="array" aca="1" ref="L1516" ca="1">IF($K1516="",OFFSET(L1516,-1,,,),K1516)</f>
        <v>05.01.07</v>
      </c>
      <c r="M1516" s="175" t="str" cm="1">
        <f t="array" aca="1" ref="M1516" ca="1">IF(OR($K1516=0,$K1516=""),OFFSET(M1516,-1,,,),O1516)</f>
        <v>ALVENARIA ESTRUTURAL COM BLOCO DE CONCRETO 14 CM 14 MPA, JUNTAS DE 10MM COM ARGAMASSA INDUSTRIALIZADA</v>
      </c>
      <c r="N1516" s="67" t="s">
        <v>880</v>
      </c>
      <c r="O1516" s="68" t="s">
        <v>881</v>
      </c>
      <c r="P1516" s="68"/>
      <c r="Q1516" s="68" t="s">
        <v>3260</v>
      </c>
      <c r="R1516" s="69">
        <v>30890.076355000001</v>
      </c>
      <c r="S1516" s="70">
        <v>6.83</v>
      </c>
      <c r="T1516" s="70">
        <v>210979.22150465002</v>
      </c>
      <c r="U1516" s="67" t="s">
        <v>812</v>
      </c>
      <c r="V1516" s="71" t="s">
        <v>813</v>
      </c>
      <c r="W1516" s="171"/>
      <c r="X1516" s="172"/>
      <c r="Y1516" s="176">
        <f t="shared" si="1106"/>
        <v>0</v>
      </c>
      <c r="AA1516" s="192"/>
    </row>
    <row r="1517" spans="2:27" hidden="1">
      <c r="B1517" s="189">
        <f t="shared" si="1098"/>
        <v>0</v>
      </c>
      <c r="C1517" s="189">
        <f t="shared" ca="1" si="1099"/>
        <v>0</v>
      </c>
      <c r="D1517" s="189">
        <f t="shared" si="1100"/>
        <v>0</v>
      </c>
      <c r="E1517" s="189">
        <f t="shared" ca="1" si="1101"/>
        <v>0</v>
      </c>
      <c r="F1517" s="189">
        <f t="shared" si="1102"/>
        <v>0</v>
      </c>
      <c r="G1517" s="189" cm="1">
        <f t="array" aca="1" ref="G1517" ca="1">OFFSET(G1517,-1,,,)+1</f>
        <v>1512</v>
      </c>
      <c r="H1517" s="189">
        <f t="shared" si="1097"/>
        <v>0</v>
      </c>
      <c r="I1517" s="189">
        <f t="shared" si="1103"/>
        <v>0</v>
      </c>
      <c r="J1517" s="179">
        <f t="shared" si="1104"/>
        <v>0</v>
      </c>
      <c r="K1517" s="173"/>
      <c r="L1517" s="174" t="str" cm="1">
        <f t="array" aca="1" ref="L1517" ca="1">IF($K1517="",OFFSET(L1517,-1,,,),K1517)</f>
        <v>05.01.07</v>
      </c>
      <c r="M1517" s="175" t="str" cm="1">
        <f t="array" aca="1" ref="M1517" ca="1">IF(OR($K1517=0,$K1517=""),OFFSET(M1517,-1,,,),O1517)</f>
        <v>ALVENARIA ESTRUTURAL COM BLOCO DE CONCRETO 14 CM 14 MPA, JUNTAS DE 10MM COM ARGAMASSA INDUSTRIALIZADA</v>
      </c>
      <c r="N1517" s="67" t="s">
        <v>882</v>
      </c>
      <c r="O1517" s="68" t="s">
        <v>883</v>
      </c>
      <c r="P1517" s="68"/>
      <c r="Q1517" s="68" t="s">
        <v>3260</v>
      </c>
      <c r="R1517" s="69">
        <v>2815.7067489999999</v>
      </c>
      <c r="S1517" s="70">
        <v>8.74</v>
      </c>
      <c r="T1517" s="70">
        <v>24609.27698626</v>
      </c>
      <c r="U1517" s="67" t="s">
        <v>812</v>
      </c>
      <c r="V1517" s="71" t="s">
        <v>813</v>
      </c>
      <c r="W1517" s="171"/>
      <c r="X1517" s="172"/>
      <c r="Y1517" s="176">
        <f t="shared" si="1106"/>
        <v>0</v>
      </c>
      <c r="AA1517" s="192"/>
    </row>
    <row r="1518" spans="2:27" hidden="1">
      <c r="B1518" s="189">
        <f t="shared" si="1098"/>
        <v>0</v>
      </c>
      <c r="C1518" s="189">
        <f t="shared" ca="1" si="1099"/>
        <v>0</v>
      </c>
      <c r="D1518" s="189">
        <f t="shared" si="1100"/>
        <v>0</v>
      </c>
      <c r="E1518" s="189">
        <f t="shared" ca="1" si="1101"/>
        <v>0</v>
      </c>
      <c r="F1518" s="189">
        <f t="shared" si="1102"/>
        <v>0</v>
      </c>
      <c r="G1518" s="189" cm="1">
        <f t="array" aca="1" ref="G1518" ca="1">OFFSET(G1518,-1,,,)+1</f>
        <v>1513</v>
      </c>
      <c r="H1518" s="189">
        <f t="shared" si="1097"/>
        <v>0</v>
      </c>
      <c r="I1518" s="189">
        <f t="shared" si="1103"/>
        <v>0</v>
      </c>
      <c r="J1518" s="179">
        <f t="shared" si="1104"/>
        <v>0</v>
      </c>
      <c r="K1518" s="173"/>
      <c r="L1518" s="174" t="str" cm="1">
        <f t="array" aca="1" ref="L1518" ca="1">IF($K1518="",OFFSET(L1518,-1,,,),K1518)</f>
        <v>05.01.07</v>
      </c>
      <c r="M1518" s="175" t="str" cm="1">
        <f t="array" aca="1" ref="M1518" ca="1">IF(OR($K1518=0,$K1518=""),OFFSET(M1518,-1,,,),O1518)</f>
        <v>ALVENARIA ESTRUTURAL COM BLOCO DE CONCRETO 14 CM 14 MPA, JUNTAS DE 10MM COM ARGAMASSA INDUSTRIALIZADA</v>
      </c>
      <c r="N1518" s="67" t="s">
        <v>884</v>
      </c>
      <c r="O1518" s="68" t="s">
        <v>885</v>
      </c>
      <c r="P1518" s="68"/>
      <c r="Q1518" s="68" t="s">
        <v>3260</v>
      </c>
      <c r="R1518" s="69">
        <v>5291.8836549999996</v>
      </c>
      <c r="S1518" s="70">
        <v>1.87</v>
      </c>
      <c r="T1518" s="70">
        <v>9895.8224348500007</v>
      </c>
      <c r="U1518" s="67" t="s">
        <v>812</v>
      </c>
      <c r="V1518" s="71" t="s">
        <v>813</v>
      </c>
      <c r="W1518" s="171"/>
      <c r="X1518" s="172"/>
      <c r="Y1518" s="176">
        <f t="shared" si="1106"/>
        <v>0</v>
      </c>
      <c r="AA1518" s="192"/>
    </row>
    <row r="1519" spans="2:27" hidden="1">
      <c r="B1519" s="189">
        <f t="shared" si="1098"/>
        <v>0</v>
      </c>
      <c r="C1519" s="189">
        <f t="shared" ca="1" si="1099"/>
        <v>0</v>
      </c>
      <c r="D1519" s="189">
        <f t="shared" si="1100"/>
        <v>0</v>
      </c>
      <c r="E1519" s="189">
        <f t="shared" ca="1" si="1101"/>
        <v>0</v>
      </c>
      <c r="F1519" s="189">
        <f t="shared" si="1102"/>
        <v>0</v>
      </c>
      <c r="G1519" s="189" cm="1">
        <f t="array" aca="1" ref="G1519" ca="1">OFFSET(G1519,-1,,,)+1</f>
        <v>1514</v>
      </c>
      <c r="H1519" s="189">
        <f t="shared" si="1097"/>
        <v>0</v>
      </c>
      <c r="I1519" s="189">
        <f t="shared" si="1103"/>
        <v>0</v>
      </c>
      <c r="J1519" s="179">
        <f t="shared" si="1104"/>
        <v>0</v>
      </c>
      <c r="K1519" s="173"/>
      <c r="L1519" s="174" t="str" cm="1">
        <f t="array" aca="1" ref="L1519" ca="1">IF($K1519="",OFFSET(L1519,-1,,,),K1519)</f>
        <v>05.01.07</v>
      </c>
      <c r="M1519" s="175" t="str" cm="1">
        <f t="array" aca="1" ref="M1519" ca="1">IF(OR($K1519=0,$K1519=""),OFFSET(M1519,-1,,,),O1519)</f>
        <v>ALVENARIA ESTRUTURAL COM BLOCO DE CONCRETO 14 CM 14 MPA, JUNTAS DE 10MM COM ARGAMASSA INDUSTRIALIZADA</v>
      </c>
      <c r="N1519" s="67" t="s">
        <v>886</v>
      </c>
      <c r="O1519" s="68" t="s">
        <v>887</v>
      </c>
      <c r="P1519" s="68"/>
      <c r="Q1519" s="68" t="s">
        <v>3260</v>
      </c>
      <c r="R1519" s="69">
        <v>2567.2784409999999</v>
      </c>
      <c r="S1519" s="70">
        <v>2.1</v>
      </c>
      <c r="T1519" s="70">
        <v>5391.2847260999997</v>
      </c>
      <c r="U1519" s="67" t="s">
        <v>812</v>
      </c>
      <c r="V1519" s="71" t="s">
        <v>813</v>
      </c>
      <c r="W1519" s="171"/>
      <c r="X1519" s="172"/>
      <c r="Y1519" s="176">
        <f t="shared" si="1106"/>
        <v>0</v>
      </c>
      <c r="AA1519" s="192"/>
    </row>
    <row r="1520" spans="2:27" hidden="1">
      <c r="B1520" s="189">
        <f t="shared" si="1098"/>
        <v>0</v>
      </c>
      <c r="C1520" s="189">
        <f t="shared" ca="1" si="1099"/>
        <v>0</v>
      </c>
      <c r="D1520" s="189">
        <f t="shared" si="1100"/>
        <v>0</v>
      </c>
      <c r="E1520" s="189">
        <f t="shared" ca="1" si="1101"/>
        <v>0</v>
      </c>
      <c r="F1520" s="189">
        <f t="shared" si="1102"/>
        <v>0</v>
      </c>
      <c r="G1520" s="189" cm="1">
        <f t="array" aca="1" ref="G1520" ca="1">OFFSET(G1520,-1,,,)+1</f>
        <v>1515</v>
      </c>
      <c r="H1520" s="189">
        <f t="shared" si="1097"/>
        <v>0</v>
      </c>
      <c r="I1520" s="189">
        <f t="shared" si="1103"/>
        <v>0</v>
      </c>
      <c r="J1520" s="179">
        <f t="shared" si="1104"/>
        <v>0</v>
      </c>
      <c r="K1520" s="173"/>
      <c r="L1520" s="174" t="str" cm="1">
        <f t="array" aca="1" ref="L1520" ca="1">IF($K1520="",OFFSET(L1520,-1,,,),K1520)</f>
        <v>05.01.07</v>
      </c>
      <c r="M1520" s="175" t="str" cm="1">
        <f t="array" aca="1" ref="M1520" ca="1">IF(OR($K1520=0,$K1520=""),OFFSET(M1520,-1,,,),O1520)</f>
        <v>ALVENARIA ESTRUTURAL COM BLOCO DE CONCRETO 14 CM 14 MPA, JUNTAS DE 10MM COM ARGAMASSA INDUSTRIALIZADA</v>
      </c>
      <c r="N1520" s="67" t="s">
        <v>888</v>
      </c>
      <c r="O1520" s="68" t="s">
        <v>889</v>
      </c>
      <c r="P1520" s="68"/>
      <c r="Q1520" s="68" t="s">
        <v>3260</v>
      </c>
      <c r="R1520" s="69">
        <v>1449.2580929999999</v>
      </c>
      <c r="S1520" s="70">
        <v>3.58</v>
      </c>
      <c r="T1520" s="70">
        <v>5188.3439729399997</v>
      </c>
      <c r="U1520" s="67" t="s">
        <v>812</v>
      </c>
      <c r="V1520" s="71" t="s">
        <v>813</v>
      </c>
      <c r="W1520" s="171"/>
      <c r="X1520" s="172"/>
      <c r="Y1520" s="176">
        <f t="shared" si="1106"/>
        <v>0</v>
      </c>
      <c r="AA1520" s="192"/>
    </row>
    <row r="1521" spans="2:27" hidden="1">
      <c r="B1521" s="189">
        <f t="shared" si="1098"/>
        <v>0</v>
      </c>
      <c r="C1521" s="189">
        <f t="shared" ca="1" si="1099"/>
        <v>0</v>
      </c>
      <c r="D1521" s="189">
        <f t="shared" si="1100"/>
        <v>0</v>
      </c>
      <c r="E1521" s="189">
        <f t="shared" ca="1" si="1101"/>
        <v>0</v>
      </c>
      <c r="F1521" s="189">
        <f t="shared" si="1102"/>
        <v>0</v>
      </c>
      <c r="G1521" s="189" cm="1">
        <f t="array" aca="1" ref="G1521" ca="1">OFFSET(G1521,-1,,,)+1</f>
        <v>1516</v>
      </c>
      <c r="H1521" s="189">
        <f t="shared" si="1097"/>
        <v>0</v>
      </c>
      <c r="I1521" s="189">
        <f t="shared" si="1103"/>
        <v>0</v>
      </c>
      <c r="J1521" s="179">
        <f t="shared" si="1104"/>
        <v>0</v>
      </c>
      <c r="K1521" s="173"/>
      <c r="L1521" s="174" t="str" cm="1">
        <f t="array" aca="1" ref="L1521" ca="1">IF($K1521="",OFFSET(L1521,-1,,,),K1521)</f>
        <v>05.01.07</v>
      </c>
      <c r="M1521" s="175" t="str" cm="1">
        <f t="array" aca="1" ref="M1521" ca="1">IF(OR($K1521=0,$K1521=""),OFFSET(M1521,-1,,,),O1521)</f>
        <v>ALVENARIA ESTRUTURAL COM BLOCO DE CONCRETO 14 CM 14 MPA, JUNTAS DE 10MM COM ARGAMASSA INDUSTRIALIZADA</v>
      </c>
      <c r="N1521" s="67" t="s">
        <v>890</v>
      </c>
      <c r="O1521" s="68" t="s">
        <v>891</v>
      </c>
      <c r="P1521" s="68"/>
      <c r="Q1521" s="68" t="s">
        <v>3255</v>
      </c>
      <c r="R1521" s="69">
        <v>78087.03</v>
      </c>
      <c r="S1521" s="70">
        <v>0.48</v>
      </c>
      <c r="T1521" s="70">
        <v>37481.774399999995</v>
      </c>
      <c r="U1521" s="67" t="s">
        <v>812</v>
      </c>
      <c r="V1521" s="71" t="s">
        <v>813</v>
      </c>
      <c r="W1521" s="171"/>
      <c r="X1521" s="172"/>
      <c r="Y1521" s="176">
        <f t="shared" si="1106"/>
        <v>0</v>
      </c>
      <c r="AA1521" s="192"/>
    </row>
    <row r="1522" spans="2:27" hidden="1">
      <c r="B1522" s="189">
        <f t="shared" si="1098"/>
        <v>0</v>
      </c>
      <c r="C1522" s="189">
        <f t="shared" ca="1" si="1099"/>
        <v>0</v>
      </c>
      <c r="D1522" s="189">
        <f t="shared" si="1100"/>
        <v>0</v>
      </c>
      <c r="E1522" s="189">
        <f t="shared" ca="1" si="1101"/>
        <v>0</v>
      </c>
      <c r="F1522" s="189">
        <f t="shared" si="1102"/>
        <v>0</v>
      </c>
      <c r="G1522" s="189" cm="1">
        <f t="array" aca="1" ref="G1522" ca="1">OFFSET(G1522,-1,,,)+1</f>
        <v>1517</v>
      </c>
      <c r="H1522" s="189">
        <f t="shared" si="1097"/>
        <v>0</v>
      </c>
      <c r="I1522" s="189">
        <f t="shared" si="1103"/>
        <v>0</v>
      </c>
      <c r="J1522" s="179">
        <f t="shared" si="1104"/>
        <v>0</v>
      </c>
      <c r="K1522" s="173"/>
      <c r="L1522" s="174" t="str" cm="1">
        <f t="array" aca="1" ref="L1522" ca="1">IF($K1522="",OFFSET(L1522,-1,,,),K1522)</f>
        <v>05.01.07</v>
      </c>
      <c r="M1522" s="175" t="str" cm="1">
        <f t="array" aca="1" ref="M1522" ca="1">IF(OR($K1522=0,$K1522=""),OFFSET(M1522,-1,,,),O1522)</f>
        <v>ALVENARIA ESTRUTURAL COM BLOCO DE CONCRETO 14 CM 14 MPA, JUNTAS DE 10MM COM ARGAMASSA INDUSTRIALIZADA</v>
      </c>
      <c r="N1522" s="67" t="s">
        <v>3964</v>
      </c>
      <c r="O1522" s="68" t="s">
        <v>4508</v>
      </c>
      <c r="P1522" s="68"/>
      <c r="Q1522" s="68" t="s">
        <v>3260</v>
      </c>
      <c r="R1522" s="69">
        <v>2111.7707660000001</v>
      </c>
      <c r="S1522" s="70">
        <v>6.83</v>
      </c>
      <c r="T1522" s="70">
        <v>14423.39433178</v>
      </c>
      <c r="U1522" s="67" t="s">
        <v>812</v>
      </c>
      <c r="V1522" s="71" t="s">
        <v>813</v>
      </c>
      <c r="W1522" s="171"/>
      <c r="X1522" s="172"/>
      <c r="Y1522" s="176">
        <f t="shared" si="1106"/>
        <v>0</v>
      </c>
      <c r="AA1522" s="192"/>
    </row>
    <row r="1523" spans="2:27" hidden="1">
      <c r="B1523" s="189">
        <f t="shared" si="1098"/>
        <v>0</v>
      </c>
      <c r="C1523" s="189">
        <f t="shared" ca="1" si="1099"/>
        <v>0</v>
      </c>
      <c r="D1523" s="189">
        <f t="shared" si="1100"/>
        <v>0</v>
      </c>
      <c r="E1523" s="189">
        <f t="shared" ca="1" si="1101"/>
        <v>0</v>
      </c>
      <c r="F1523" s="189">
        <f t="shared" si="1102"/>
        <v>0</v>
      </c>
      <c r="G1523" s="189" cm="1">
        <f t="array" aca="1" ref="G1523" ca="1">OFFSET(G1523,-1,,,)+1</f>
        <v>1518</v>
      </c>
      <c r="H1523" s="189">
        <f t="shared" si="1097"/>
        <v>0</v>
      </c>
      <c r="I1523" s="189">
        <f t="shared" si="1103"/>
        <v>0</v>
      </c>
      <c r="J1523" s="179">
        <f t="shared" si="1104"/>
        <v>0</v>
      </c>
      <c r="K1523" s="173"/>
      <c r="L1523" s="174" t="str" cm="1">
        <f t="array" aca="1" ref="L1523" ca="1">IF($K1523="",OFFSET(L1523,-1,,,),K1523)</f>
        <v>05.01.07</v>
      </c>
      <c r="M1523" s="175" t="str" cm="1">
        <f t="array" aca="1" ref="M1523" ca="1">IF(OR($K1523=0,$K1523=""),OFFSET(M1523,-1,,,),O1523)</f>
        <v>ALVENARIA ESTRUTURAL COM BLOCO DE CONCRETO 14 CM 14 MPA, JUNTAS DE 10MM COM ARGAMASSA INDUSTRIALIZADA</v>
      </c>
      <c r="N1523" s="67" t="s">
        <v>3965</v>
      </c>
      <c r="O1523" s="68" t="s">
        <v>4509</v>
      </c>
      <c r="P1523" s="68"/>
      <c r="Q1523" s="68" t="s">
        <v>3260</v>
      </c>
      <c r="R1523" s="69">
        <v>4761.8586420000001</v>
      </c>
      <c r="S1523" s="70">
        <v>6.83</v>
      </c>
      <c r="T1523" s="70">
        <v>32523.494524860002</v>
      </c>
      <c r="U1523" s="67" t="s">
        <v>812</v>
      </c>
      <c r="V1523" s="71" t="s">
        <v>813</v>
      </c>
      <c r="W1523" s="171"/>
      <c r="X1523" s="172"/>
      <c r="Y1523" s="176">
        <f t="shared" si="1106"/>
        <v>0</v>
      </c>
      <c r="AA1523" s="192"/>
    </row>
    <row r="1524" spans="2:27">
      <c r="B1524" s="189">
        <f t="shared" si="1098"/>
        <v>0</v>
      </c>
      <c r="C1524" s="189">
        <f t="shared" ca="1" si="1099"/>
        <v>0</v>
      </c>
      <c r="D1524" s="189">
        <f t="shared" si="1100"/>
        <v>0</v>
      </c>
      <c r="E1524" s="189">
        <f t="shared" ca="1" si="1101"/>
        <v>0</v>
      </c>
      <c r="F1524" s="189">
        <f t="shared" si="1102"/>
        <v>0</v>
      </c>
      <c r="G1524" s="189" cm="1">
        <f t="array" aca="1" ref="G1524" ca="1">OFFSET(G1524,-1,,,)+1</f>
        <v>1519</v>
      </c>
      <c r="H1524" s="189">
        <f t="shared" si="1097"/>
        <v>0</v>
      </c>
      <c r="I1524" s="189">
        <f t="shared" si="1103"/>
        <v>0</v>
      </c>
      <c r="J1524" s="179">
        <f t="shared" si="1104"/>
        <v>0</v>
      </c>
      <c r="K1524" s="173" t="s">
        <v>926</v>
      </c>
      <c r="L1524" s="174" t="str" cm="1">
        <f t="array" aca="1" ref="L1524" ca="1">IF($K1524="",OFFSET(L1524,-1,,,),K1524)</f>
        <v>05.01.08</v>
      </c>
      <c r="M1524" s="175" t="str" cm="1">
        <f t="array" aca="1" ref="M1524" ca="1">IF(OR($K1524=0,$K1524=""),OFFSET(M1524,-1,,,),O1524)</f>
        <v>ALVENARIA ESTRUTURAL COM BLOCO DE CONCRETO 14 CM 16 MPA, JUNTAS DE 10MM COM ARGAMASSA INDUSTRIALIZADA</v>
      </c>
      <c r="N1524" s="67" t="s">
        <v>893</v>
      </c>
      <c r="O1524" s="68" t="s">
        <v>4510</v>
      </c>
      <c r="P1524" s="68"/>
      <c r="Q1524" s="68" t="s">
        <v>3258</v>
      </c>
      <c r="R1524" s="69">
        <v>3718.43</v>
      </c>
      <c r="S1524" s="70">
        <v>115.27970000000001</v>
      </c>
      <c r="T1524" s="70">
        <v>428659.494871</v>
      </c>
      <c r="U1524" s="67"/>
      <c r="V1524" s="71"/>
      <c r="W1524" s="171"/>
      <c r="X1524" s="172"/>
      <c r="Y1524" s="176">
        <f t="shared" si="1106"/>
        <v>0</v>
      </c>
      <c r="AA1524" s="192"/>
    </row>
    <row r="1525" spans="2:27" hidden="1">
      <c r="B1525" s="189">
        <f t="shared" si="1098"/>
        <v>0</v>
      </c>
      <c r="C1525" s="189">
        <f t="shared" ca="1" si="1099"/>
        <v>0</v>
      </c>
      <c r="D1525" s="189">
        <f t="shared" si="1100"/>
        <v>0</v>
      </c>
      <c r="E1525" s="189">
        <f t="shared" ca="1" si="1101"/>
        <v>0</v>
      </c>
      <c r="F1525" s="189">
        <f t="shared" si="1102"/>
        <v>0</v>
      </c>
      <c r="G1525" s="189" cm="1">
        <f t="array" aca="1" ref="G1525" ca="1">OFFSET(G1525,-1,,,)+1</f>
        <v>1520</v>
      </c>
      <c r="H1525" s="189">
        <f t="shared" si="1097"/>
        <v>0</v>
      </c>
      <c r="I1525" s="189">
        <f t="shared" si="1103"/>
        <v>0</v>
      </c>
      <c r="J1525" s="179">
        <f t="shared" si="1104"/>
        <v>0</v>
      </c>
      <c r="K1525" s="173"/>
      <c r="L1525" s="174" t="str" cm="1">
        <f t="array" aca="1" ref="L1525" ca="1">IF($K1525="",OFFSET(L1525,-1,,,),K1525)</f>
        <v>05.01.08</v>
      </c>
      <c r="M1525" s="175" t="str" cm="1">
        <f t="array" aca="1" ref="M1525" ca="1">IF(OR($K1525=0,$K1525=""),OFFSET(M1525,-1,,,),O1525)</f>
        <v>ALVENARIA ESTRUTURAL COM BLOCO DE CONCRETO 14 CM 16 MPA, JUNTAS DE 10MM COM ARGAMASSA INDUSTRIALIZADA</v>
      </c>
      <c r="N1525" s="67" t="s">
        <v>890</v>
      </c>
      <c r="O1525" s="68" t="s">
        <v>891</v>
      </c>
      <c r="P1525" s="68"/>
      <c r="Q1525" s="68" t="s">
        <v>3255</v>
      </c>
      <c r="R1525" s="69">
        <v>78087.03</v>
      </c>
      <c r="S1525" s="70">
        <v>0.48</v>
      </c>
      <c r="T1525" s="70">
        <v>37481.774399999995</v>
      </c>
      <c r="U1525" s="67" t="s">
        <v>812</v>
      </c>
      <c r="V1525" s="71" t="s">
        <v>813</v>
      </c>
      <c r="W1525" s="171"/>
      <c r="X1525" s="172"/>
      <c r="Y1525" s="176">
        <f t="shared" si="1106"/>
        <v>0</v>
      </c>
      <c r="AA1525" s="192"/>
    </row>
    <row r="1526" spans="2:27" hidden="1">
      <c r="B1526" s="189">
        <f t="shared" si="1098"/>
        <v>0</v>
      </c>
      <c r="C1526" s="189">
        <f t="shared" ca="1" si="1099"/>
        <v>0</v>
      </c>
      <c r="D1526" s="189">
        <f t="shared" si="1100"/>
        <v>0</v>
      </c>
      <c r="E1526" s="189">
        <f t="shared" ca="1" si="1101"/>
        <v>0</v>
      </c>
      <c r="F1526" s="189">
        <f t="shared" si="1102"/>
        <v>0</v>
      </c>
      <c r="G1526" s="189" cm="1">
        <f t="array" aca="1" ref="G1526" ca="1">OFFSET(G1526,-1,,,)+1</f>
        <v>1521</v>
      </c>
      <c r="H1526" s="189">
        <f t="shared" si="1097"/>
        <v>0</v>
      </c>
      <c r="I1526" s="189">
        <f t="shared" si="1103"/>
        <v>0</v>
      </c>
      <c r="J1526" s="179">
        <f t="shared" si="1104"/>
        <v>0</v>
      </c>
      <c r="K1526" s="173"/>
      <c r="L1526" s="174" t="str" cm="1">
        <f t="array" aca="1" ref="L1526" ca="1">IF($K1526="",OFFSET(L1526,-1,,,),K1526)</f>
        <v>05.01.08</v>
      </c>
      <c r="M1526" s="175" t="str" cm="1">
        <f t="array" aca="1" ref="M1526" ca="1">IF(OR($K1526=0,$K1526=""),OFFSET(M1526,-1,,,),O1526)</f>
        <v>ALVENARIA ESTRUTURAL COM BLOCO DE CONCRETO 14 CM 16 MPA, JUNTAS DE 10MM COM ARGAMASSA INDUSTRIALIZADA</v>
      </c>
      <c r="N1526" s="67" t="s">
        <v>894</v>
      </c>
      <c r="O1526" s="68" t="s">
        <v>895</v>
      </c>
      <c r="P1526" s="68"/>
      <c r="Q1526" s="68" t="s">
        <v>3260</v>
      </c>
      <c r="R1526" s="69">
        <v>1449.2580929999999</v>
      </c>
      <c r="S1526" s="70">
        <v>3.96</v>
      </c>
      <c r="T1526" s="70">
        <v>5739.0620482799995</v>
      </c>
      <c r="U1526" s="67" t="s">
        <v>812</v>
      </c>
      <c r="V1526" s="71" t="s">
        <v>813</v>
      </c>
      <c r="W1526" s="171"/>
      <c r="X1526" s="172"/>
      <c r="Y1526" s="176">
        <f t="shared" si="1106"/>
        <v>0</v>
      </c>
      <c r="AA1526" s="192"/>
    </row>
    <row r="1527" spans="2:27" hidden="1">
      <c r="B1527" s="189">
        <f t="shared" si="1098"/>
        <v>0</v>
      </c>
      <c r="C1527" s="189">
        <f t="shared" ca="1" si="1099"/>
        <v>0</v>
      </c>
      <c r="D1527" s="189">
        <f t="shared" si="1100"/>
        <v>0</v>
      </c>
      <c r="E1527" s="189">
        <f t="shared" ca="1" si="1101"/>
        <v>0</v>
      </c>
      <c r="F1527" s="189">
        <f t="shared" si="1102"/>
        <v>0</v>
      </c>
      <c r="G1527" s="189" cm="1">
        <f t="array" aca="1" ref="G1527" ca="1">OFFSET(G1527,-1,,,)+1</f>
        <v>1522</v>
      </c>
      <c r="H1527" s="189">
        <f t="shared" si="1097"/>
        <v>0</v>
      </c>
      <c r="I1527" s="189">
        <f t="shared" si="1103"/>
        <v>0</v>
      </c>
      <c r="J1527" s="179">
        <f t="shared" si="1104"/>
        <v>0</v>
      </c>
      <c r="K1527" s="173"/>
      <c r="L1527" s="174" t="str" cm="1">
        <f t="array" aca="1" ref="L1527" ca="1">IF($K1527="",OFFSET(L1527,-1,,,),K1527)</f>
        <v>05.01.08</v>
      </c>
      <c r="M1527" s="175" t="str" cm="1">
        <f t="array" aca="1" ref="M1527" ca="1">IF(OR($K1527=0,$K1527=""),OFFSET(M1527,-1,,,),O1527)</f>
        <v>ALVENARIA ESTRUTURAL COM BLOCO DE CONCRETO 14 CM 16 MPA, JUNTAS DE 10MM COM ARGAMASSA INDUSTRIALIZADA</v>
      </c>
      <c r="N1527" s="67" t="s">
        <v>896</v>
      </c>
      <c r="O1527" s="68" t="s">
        <v>897</v>
      </c>
      <c r="P1527" s="68"/>
      <c r="Q1527" s="68" t="s">
        <v>3260</v>
      </c>
      <c r="R1527" s="69">
        <v>5291.8836549999996</v>
      </c>
      <c r="S1527" s="70">
        <v>1.93</v>
      </c>
      <c r="T1527" s="70">
        <v>10213.335454149999</v>
      </c>
      <c r="U1527" s="67" t="s">
        <v>812</v>
      </c>
      <c r="V1527" s="71" t="s">
        <v>813</v>
      </c>
      <c r="W1527" s="171"/>
      <c r="X1527" s="172"/>
      <c r="Y1527" s="176">
        <f t="shared" si="1106"/>
        <v>0</v>
      </c>
      <c r="AA1527" s="192"/>
    </row>
    <row r="1528" spans="2:27" hidden="1">
      <c r="B1528" s="189">
        <f t="shared" si="1098"/>
        <v>0</v>
      </c>
      <c r="C1528" s="189">
        <f t="shared" ca="1" si="1099"/>
        <v>0</v>
      </c>
      <c r="D1528" s="189">
        <f t="shared" si="1100"/>
        <v>0</v>
      </c>
      <c r="E1528" s="189">
        <f t="shared" ca="1" si="1101"/>
        <v>0</v>
      </c>
      <c r="F1528" s="189">
        <f t="shared" si="1102"/>
        <v>0</v>
      </c>
      <c r="G1528" s="189" cm="1">
        <f t="array" aca="1" ref="G1528" ca="1">OFFSET(G1528,-1,,,)+1</f>
        <v>1523</v>
      </c>
      <c r="H1528" s="189">
        <f t="shared" si="1097"/>
        <v>0</v>
      </c>
      <c r="I1528" s="189">
        <f t="shared" si="1103"/>
        <v>0</v>
      </c>
      <c r="J1528" s="179">
        <f t="shared" si="1104"/>
        <v>0</v>
      </c>
      <c r="K1528" s="173"/>
      <c r="L1528" s="174" t="str" cm="1">
        <f t="array" aca="1" ref="L1528" ca="1">IF($K1528="",OFFSET(L1528,-1,,,),K1528)</f>
        <v>05.01.08</v>
      </c>
      <c r="M1528" s="175" t="str" cm="1">
        <f t="array" aca="1" ref="M1528" ca="1">IF(OR($K1528=0,$K1528=""),OFFSET(M1528,-1,,,),O1528)</f>
        <v>ALVENARIA ESTRUTURAL COM BLOCO DE CONCRETO 14 CM 16 MPA, JUNTAS DE 10MM COM ARGAMASSA INDUSTRIALIZADA</v>
      </c>
      <c r="N1528" s="67" t="s">
        <v>898</v>
      </c>
      <c r="O1528" s="68" t="s">
        <v>899</v>
      </c>
      <c r="P1528" s="68"/>
      <c r="Q1528" s="68" t="s">
        <v>3260</v>
      </c>
      <c r="R1528" s="69">
        <v>2567.2784409999999</v>
      </c>
      <c r="S1528" s="70">
        <v>2.15</v>
      </c>
      <c r="T1528" s="70">
        <v>5519.6486481499996</v>
      </c>
      <c r="U1528" s="67" t="s">
        <v>812</v>
      </c>
      <c r="V1528" s="71" t="s">
        <v>813</v>
      </c>
      <c r="W1528" s="171"/>
      <c r="X1528" s="172"/>
      <c r="Y1528" s="176">
        <f t="shared" si="1106"/>
        <v>0</v>
      </c>
      <c r="AA1528" s="192"/>
    </row>
    <row r="1529" spans="2:27" hidden="1">
      <c r="B1529" s="189">
        <f t="shared" si="1098"/>
        <v>0</v>
      </c>
      <c r="C1529" s="189">
        <f t="shared" ca="1" si="1099"/>
        <v>0</v>
      </c>
      <c r="D1529" s="189">
        <f t="shared" si="1100"/>
        <v>0</v>
      </c>
      <c r="E1529" s="189">
        <f t="shared" ca="1" si="1101"/>
        <v>0</v>
      </c>
      <c r="F1529" s="189">
        <f t="shared" si="1102"/>
        <v>0</v>
      </c>
      <c r="G1529" s="189" cm="1">
        <f t="array" aca="1" ref="G1529" ca="1">OFFSET(G1529,-1,,,)+1</f>
        <v>1524</v>
      </c>
      <c r="H1529" s="189">
        <f t="shared" si="1097"/>
        <v>0</v>
      </c>
      <c r="I1529" s="189">
        <f t="shared" si="1103"/>
        <v>0</v>
      </c>
      <c r="J1529" s="179">
        <f t="shared" si="1104"/>
        <v>0</v>
      </c>
      <c r="K1529" s="173"/>
      <c r="L1529" s="174" t="str" cm="1">
        <f t="array" aca="1" ref="L1529" ca="1">IF($K1529="",OFFSET(L1529,-1,,,),K1529)</f>
        <v>05.01.08</v>
      </c>
      <c r="M1529" s="175" t="str" cm="1">
        <f t="array" aca="1" ref="M1529" ca="1">IF(OR($K1529=0,$K1529=""),OFFSET(M1529,-1,,,),O1529)</f>
        <v>ALVENARIA ESTRUTURAL COM BLOCO DE CONCRETO 14 CM 16 MPA, JUNTAS DE 10MM COM ARGAMASSA INDUSTRIALIZADA</v>
      </c>
      <c r="N1529" s="67" t="s">
        <v>900</v>
      </c>
      <c r="O1529" s="68" t="s">
        <v>901</v>
      </c>
      <c r="P1529" s="68"/>
      <c r="Q1529" s="68" t="s">
        <v>3260</v>
      </c>
      <c r="R1529" s="69">
        <v>4347.8114619999997</v>
      </c>
      <c r="S1529" s="70">
        <v>3.67</v>
      </c>
      <c r="T1529" s="70">
        <v>15956.468065539999</v>
      </c>
      <c r="U1529" s="67" t="s">
        <v>812</v>
      </c>
      <c r="V1529" s="71" t="s">
        <v>813</v>
      </c>
      <c r="W1529" s="171"/>
      <c r="X1529" s="172"/>
      <c r="Y1529" s="176">
        <f t="shared" si="1106"/>
        <v>0</v>
      </c>
      <c r="AA1529" s="192"/>
    </row>
    <row r="1530" spans="2:27" hidden="1">
      <c r="B1530" s="189">
        <f t="shared" si="1098"/>
        <v>0</v>
      </c>
      <c r="C1530" s="189">
        <f t="shared" ca="1" si="1099"/>
        <v>0</v>
      </c>
      <c r="D1530" s="189">
        <f t="shared" si="1100"/>
        <v>0</v>
      </c>
      <c r="E1530" s="189">
        <f t="shared" ca="1" si="1101"/>
        <v>0</v>
      </c>
      <c r="F1530" s="189">
        <f t="shared" si="1102"/>
        <v>0</v>
      </c>
      <c r="G1530" s="189" cm="1">
        <f t="array" aca="1" ref="G1530" ca="1">OFFSET(G1530,-1,,,)+1</f>
        <v>1525</v>
      </c>
      <c r="H1530" s="189">
        <f t="shared" si="1097"/>
        <v>0</v>
      </c>
      <c r="I1530" s="189">
        <f t="shared" si="1103"/>
        <v>0</v>
      </c>
      <c r="J1530" s="179">
        <f t="shared" si="1104"/>
        <v>0</v>
      </c>
      <c r="K1530" s="173"/>
      <c r="L1530" s="174" t="str" cm="1">
        <f t="array" aca="1" ref="L1530" ca="1">IF($K1530="",OFFSET(L1530,-1,,,),K1530)</f>
        <v>05.01.08</v>
      </c>
      <c r="M1530" s="175" t="str" cm="1">
        <f t="array" aca="1" ref="M1530" ca="1">IF(OR($K1530=0,$K1530=""),OFFSET(M1530,-1,,,),O1530)</f>
        <v>ALVENARIA ESTRUTURAL COM BLOCO DE CONCRETO 14 CM 16 MPA, JUNTAS DE 10MM COM ARGAMASSA INDUSTRIALIZADA</v>
      </c>
      <c r="N1530" s="67" t="s">
        <v>902</v>
      </c>
      <c r="O1530" s="68" t="s">
        <v>903</v>
      </c>
      <c r="P1530" s="68"/>
      <c r="Q1530" s="68" t="s">
        <v>3260</v>
      </c>
      <c r="R1530" s="69">
        <v>9565.1405950000008</v>
      </c>
      <c r="S1530" s="70">
        <v>7.45</v>
      </c>
      <c r="T1530" s="70">
        <v>71260.297432750012</v>
      </c>
      <c r="U1530" s="67" t="s">
        <v>812</v>
      </c>
      <c r="V1530" s="71" t="s">
        <v>813</v>
      </c>
      <c r="W1530" s="171"/>
      <c r="X1530" s="172"/>
      <c r="Y1530" s="176">
        <f t="shared" si="1106"/>
        <v>0</v>
      </c>
      <c r="AA1530" s="192"/>
    </row>
    <row r="1531" spans="2:27" hidden="1">
      <c r="B1531" s="189">
        <f t="shared" si="1098"/>
        <v>0</v>
      </c>
      <c r="C1531" s="189">
        <f t="shared" ca="1" si="1099"/>
        <v>0</v>
      </c>
      <c r="D1531" s="189">
        <f t="shared" si="1100"/>
        <v>0</v>
      </c>
      <c r="E1531" s="189">
        <f t="shared" ca="1" si="1101"/>
        <v>0</v>
      </c>
      <c r="F1531" s="189">
        <f t="shared" si="1102"/>
        <v>0</v>
      </c>
      <c r="G1531" s="189" cm="1">
        <f t="array" aca="1" ref="G1531" ca="1">OFFSET(G1531,-1,,,)+1</f>
        <v>1526</v>
      </c>
      <c r="H1531" s="189">
        <f t="shared" si="1097"/>
        <v>0</v>
      </c>
      <c r="I1531" s="189">
        <f t="shared" si="1103"/>
        <v>0</v>
      </c>
      <c r="J1531" s="179">
        <f t="shared" si="1104"/>
        <v>0</v>
      </c>
      <c r="K1531" s="173"/>
      <c r="L1531" s="174" t="str" cm="1">
        <f t="array" aca="1" ref="L1531" ca="1">IF($K1531="",OFFSET(L1531,-1,,,),K1531)</f>
        <v>05.01.08</v>
      </c>
      <c r="M1531" s="175" t="str" cm="1">
        <f t="array" aca="1" ref="M1531" ca="1">IF(OR($K1531=0,$K1531=""),OFFSET(M1531,-1,,,),O1531)</f>
        <v>ALVENARIA ESTRUTURAL COM BLOCO DE CONCRETO 14 CM 16 MPA, JUNTAS DE 10MM COM ARGAMASSA INDUSTRIALIZADA</v>
      </c>
      <c r="N1531" s="67" t="s">
        <v>904</v>
      </c>
      <c r="O1531" s="68" t="s">
        <v>905</v>
      </c>
      <c r="P1531" s="68"/>
      <c r="Q1531" s="68" t="s">
        <v>3260</v>
      </c>
      <c r="R1531" s="69">
        <v>30890.076355000001</v>
      </c>
      <c r="S1531" s="70">
        <v>6.71</v>
      </c>
      <c r="T1531" s="70">
        <v>207272.41234205</v>
      </c>
      <c r="U1531" s="67" t="s">
        <v>812</v>
      </c>
      <c r="V1531" s="71" t="s">
        <v>813</v>
      </c>
      <c r="W1531" s="171"/>
      <c r="X1531" s="172"/>
      <c r="Y1531" s="176">
        <f t="shared" si="1106"/>
        <v>0</v>
      </c>
      <c r="AA1531" s="192"/>
    </row>
    <row r="1532" spans="2:27" hidden="1">
      <c r="B1532" s="189">
        <f t="shared" si="1098"/>
        <v>0</v>
      </c>
      <c r="C1532" s="189">
        <f t="shared" ca="1" si="1099"/>
        <v>0</v>
      </c>
      <c r="D1532" s="189">
        <f t="shared" si="1100"/>
        <v>0</v>
      </c>
      <c r="E1532" s="189">
        <f t="shared" ca="1" si="1101"/>
        <v>0</v>
      </c>
      <c r="F1532" s="189">
        <f t="shared" si="1102"/>
        <v>0</v>
      </c>
      <c r="G1532" s="189" cm="1">
        <f t="array" aca="1" ref="G1532" ca="1">OFFSET(G1532,-1,,,)+1</f>
        <v>1527</v>
      </c>
      <c r="H1532" s="189">
        <f t="shared" si="1097"/>
        <v>0</v>
      </c>
      <c r="I1532" s="189">
        <f t="shared" si="1103"/>
        <v>0</v>
      </c>
      <c r="J1532" s="179">
        <f t="shared" si="1104"/>
        <v>0</v>
      </c>
      <c r="K1532" s="173"/>
      <c r="L1532" s="174" t="str" cm="1">
        <f t="array" aca="1" ref="L1532" ca="1">IF($K1532="",OFFSET(L1532,-1,,,),K1532)</f>
        <v>05.01.08</v>
      </c>
      <c r="M1532" s="175" t="str" cm="1">
        <f t="array" aca="1" ref="M1532" ca="1">IF(OR($K1532=0,$K1532=""),OFFSET(M1532,-1,,,),O1532)</f>
        <v>ALVENARIA ESTRUTURAL COM BLOCO DE CONCRETO 14 CM 16 MPA, JUNTAS DE 10MM COM ARGAMASSA INDUSTRIALIZADA</v>
      </c>
      <c r="N1532" s="67" t="s">
        <v>906</v>
      </c>
      <c r="O1532" s="68" t="s">
        <v>907</v>
      </c>
      <c r="P1532" s="68"/>
      <c r="Q1532" s="68" t="s">
        <v>3260</v>
      </c>
      <c r="R1532" s="69">
        <v>2815.7067489999999</v>
      </c>
      <c r="S1532" s="70">
        <v>9.2100000000000009</v>
      </c>
      <c r="T1532" s="70">
        <v>25932.659158290004</v>
      </c>
      <c r="U1532" s="67" t="s">
        <v>812</v>
      </c>
      <c r="V1532" s="71" t="s">
        <v>813</v>
      </c>
      <c r="W1532" s="171"/>
      <c r="X1532" s="172"/>
      <c r="Y1532" s="176">
        <f t="shared" si="1106"/>
        <v>0</v>
      </c>
      <c r="AA1532" s="192"/>
    </row>
    <row r="1533" spans="2:27" hidden="1">
      <c r="B1533" s="189">
        <f t="shared" si="1098"/>
        <v>0</v>
      </c>
      <c r="C1533" s="189">
        <f t="shared" ca="1" si="1099"/>
        <v>0</v>
      </c>
      <c r="D1533" s="189">
        <f t="shared" si="1100"/>
        <v>0</v>
      </c>
      <c r="E1533" s="189">
        <f t="shared" ca="1" si="1101"/>
        <v>0</v>
      </c>
      <c r="F1533" s="189">
        <f t="shared" si="1102"/>
        <v>0</v>
      </c>
      <c r="G1533" s="189" cm="1">
        <f t="array" aca="1" ref="G1533" ca="1">OFFSET(G1533,-1,,,)+1</f>
        <v>1528</v>
      </c>
      <c r="H1533" s="189">
        <f t="shared" si="1097"/>
        <v>0</v>
      </c>
      <c r="I1533" s="189">
        <f t="shared" si="1103"/>
        <v>0</v>
      </c>
      <c r="J1533" s="179">
        <f t="shared" si="1104"/>
        <v>0</v>
      </c>
      <c r="K1533" s="173"/>
      <c r="L1533" s="174" t="str" cm="1">
        <f t="array" aca="1" ref="L1533" ca="1">IF($K1533="",OFFSET(L1533,-1,,,),K1533)</f>
        <v>05.01.08</v>
      </c>
      <c r="M1533" s="175" t="str" cm="1">
        <f t="array" aca="1" ref="M1533" ca="1">IF(OR($K1533=0,$K1533=""),OFFSET(M1533,-1,,,),O1533)</f>
        <v>ALVENARIA ESTRUTURAL COM BLOCO DE CONCRETO 14 CM 16 MPA, JUNTAS DE 10MM COM ARGAMASSA INDUSTRIALIZADA</v>
      </c>
      <c r="N1533" s="67" t="s">
        <v>3966</v>
      </c>
      <c r="O1533" s="68" t="s">
        <v>4511</v>
      </c>
      <c r="P1533" s="68"/>
      <c r="Q1533" s="68" t="s">
        <v>3260</v>
      </c>
      <c r="R1533" s="69">
        <v>2111.7707660000001</v>
      </c>
      <c r="S1533" s="70">
        <v>7.17</v>
      </c>
      <c r="T1533" s="70">
        <v>15141.39639222</v>
      </c>
      <c r="U1533" s="67" t="s">
        <v>812</v>
      </c>
      <c r="V1533" s="71" t="s">
        <v>813</v>
      </c>
      <c r="W1533" s="171"/>
      <c r="X1533" s="172"/>
      <c r="Y1533" s="176">
        <f t="shared" si="1106"/>
        <v>0</v>
      </c>
      <c r="AA1533" s="192"/>
    </row>
    <row r="1534" spans="2:27" hidden="1">
      <c r="B1534" s="189">
        <f t="shared" si="1098"/>
        <v>0</v>
      </c>
      <c r="C1534" s="189">
        <f t="shared" ca="1" si="1099"/>
        <v>0</v>
      </c>
      <c r="D1534" s="189">
        <f t="shared" si="1100"/>
        <v>0</v>
      </c>
      <c r="E1534" s="189">
        <f t="shared" ca="1" si="1101"/>
        <v>0</v>
      </c>
      <c r="F1534" s="189">
        <f t="shared" si="1102"/>
        <v>0</v>
      </c>
      <c r="G1534" s="189" cm="1">
        <f t="array" aca="1" ref="G1534" ca="1">OFFSET(G1534,-1,,,)+1</f>
        <v>1529</v>
      </c>
      <c r="H1534" s="189">
        <f t="shared" si="1097"/>
        <v>0</v>
      </c>
      <c r="I1534" s="189">
        <f t="shared" si="1103"/>
        <v>0</v>
      </c>
      <c r="J1534" s="179">
        <f t="shared" si="1104"/>
        <v>0</v>
      </c>
      <c r="K1534" s="173"/>
      <c r="L1534" s="174" t="str" cm="1">
        <f t="array" aca="1" ref="L1534" ca="1">IF($K1534="",OFFSET(L1534,-1,,,),K1534)</f>
        <v>05.01.08</v>
      </c>
      <c r="M1534" s="175" t="str" cm="1">
        <f t="array" aca="1" ref="M1534" ca="1">IF(OR($K1534=0,$K1534=""),OFFSET(M1534,-1,,,),O1534)</f>
        <v>ALVENARIA ESTRUTURAL COM BLOCO DE CONCRETO 14 CM 16 MPA, JUNTAS DE 10MM COM ARGAMASSA INDUSTRIALIZADA</v>
      </c>
      <c r="N1534" s="67" t="s">
        <v>3967</v>
      </c>
      <c r="O1534" s="68" t="s">
        <v>4512</v>
      </c>
      <c r="P1534" s="68"/>
      <c r="Q1534" s="68" t="s">
        <v>3260</v>
      </c>
      <c r="R1534" s="69">
        <v>4761.8586420000001</v>
      </c>
      <c r="S1534" s="70">
        <v>7.17</v>
      </c>
      <c r="T1534" s="70">
        <v>34142.526463139999</v>
      </c>
      <c r="U1534" s="67" t="s">
        <v>812</v>
      </c>
      <c r="V1534" s="71" t="s">
        <v>813</v>
      </c>
      <c r="W1534" s="171"/>
      <c r="X1534" s="172"/>
      <c r="Y1534" s="176">
        <f t="shared" si="1106"/>
        <v>0</v>
      </c>
      <c r="AA1534" s="192"/>
    </row>
    <row r="1535" spans="2:27">
      <c r="B1535" s="189">
        <f t="shared" si="1098"/>
        <v>0</v>
      </c>
      <c r="C1535" s="189">
        <f t="shared" ca="1" si="1099"/>
        <v>0</v>
      </c>
      <c r="D1535" s="189">
        <f t="shared" si="1100"/>
        <v>0</v>
      </c>
      <c r="E1535" s="189">
        <f t="shared" ca="1" si="1101"/>
        <v>0</v>
      </c>
      <c r="F1535" s="189">
        <f t="shared" si="1102"/>
        <v>0</v>
      </c>
      <c r="G1535" s="189" cm="1">
        <f t="array" aca="1" ref="G1535" ca="1">OFFSET(G1535,-1,,,)+1</f>
        <v>1530</v>
      </c>
      <c r="H1535" s="189">
        <f t="shared" si="1097"/>
        <v>0</v>
      </c>
      <c r="I1535" s="189">
        <f t="shared" si="1103"/>
        <v>0</v>
      </c>
      <c r="J1535" s="179">
        <f t="shared" si="1104"/>
        <v>0</v>
      </c>
      <c r="K1535" s="173" t="s">
        <v>927</v>
      </c>
      <c r="L1535" s="174" t="str" cm="1">
        <f t="array" aca="1" ref="L1535" ca="1">IF($K1535="",OFFSET(L1535,-1,,,),K1535)</f>
        <v>05.01.09</v>
      </c>
      <c r="M1535" s="175" t="str" cm="1">
        <f t="array" aca="1" ref="M1535" ca="1">IF(OR($K1535=0,$K1535=""),OFFSET(M1535,-1,,,),O1535)</f>
        <v>ALVENARIA ESTRUTURAL COM BLOCO DE CONCRETO 14 CM 18 MPA, JUNTAS DE 10MM COM ARGAMASSA INDUSTRIALIZADA</v>
      </c>
      <c r="N1535" s="67" t="s">
        <v>2871</v>
      </c>
      <c r="O1535" s="68" t="s">
        <v>4513</v>
      </c>
      <c r="P1535" s="68"/>
      <c r="Q1535" s="68" t="s">
        <v>3258</v>
      </c>
      <c r="R1535" s="69">
        <v>3718.72</v>
      </c>
      <c r="S1535" s="70">
        <v>122.0699</v>
      </c>
      <c r="T1535" s="70">
        <v>453943.778528</v>
      </c>
      <c r="U1535" s="67"/>
      <c r="V1535" s="71"/>
      <c r="W1535" s="171"/>
      <c r="X1535" s="172"/>
      <c r="Y1535" s="176">
        <f t="shared" si="1106"/>
        <v>0</v>
      </c>
      <c r="AA1535" s="192"/>
    </row>
    <row r="1536" spans="2:27" hidden="1">
      <c r="B1536" s="189">
        <f t="shared" si="1098"/>
        <v>0</v>
      </c>
      <c r="C1536" s="189">
        <f t="shared" ca="1" si="1099"/>
        <v>0</v>
      </c>
      <c r="D1536" s="189">
        <f t="shared" si="1100"/>
        <v>0</v>
      </c>
      <c r="E1536" s="189">
        <f t="shared" ca="1" si="1101"/>
        <v>0</v>
      </c>
      <c r="F1536" s="189">
        <f t="shared" si="1102"/>
        <v>0</v>
      </c>
      <c r="G1536" s="189" cm="1">
        <f t="array" aca="1" ref="G1536" ca="1">OFFSET(G1536,-1,,,)+1</f>
        <v>1531</v>
      </c>
      <c r="H1536" s="189">
        <f t="shared" si="1097"/>
        <v>0</v>
      </c>
      <c r="I1536" s="189">
        <f t="shared" si="1103"/>
        <v>0</v>
      </c>
      <c r="J1536" s="179">
        <f t="shared" si="1104"/>
        <v>0</v>
      </c>
      <c r="K1536" s="173"/>
      <c r="L1536" s="174" t="str" cm="1">
        <f t="array" aca="1" ref="L1536" ca="1">IF($K1536="",OFFSET(L1536,-1,,,),K1536)</f>
        <v>05.01.09</v>
      </c>
      <c r="M1536" s="175" t="str" cm="1">
        <f t="array" aca="1" ref="M1536" ca="1">IF(OR($K1536=0,$K1536=""),OFFSET(M1536,-1,,,),O1536)</f>
        <v>ALVENARIA ESTRUTURAL COM BLOCO DE CONCRETO 14 CM 18 MPA, JUNTAS DE 10MM COM ARGAMASSA INDUSTRIALIZADA</v>
      </c>
      <c r="N1536" s="67" t="s">
        <v>2872</v>
      </c>
      <c r="O1536" s="68" t="s">
        <v>3081</v>
      </c>
      <c r="P1536" s="68"/>
      <c r="Q1536" s="68" t="s">
        <v>3255</v>
      </c>
      <c r="R1536" s="69">
        <v>78093.119999999995</v>
      </c>
      <c r="S1536" s="70">
        <v>0.48</v>
      </c>
      <c r="T1536" s="70">
        <v>37484.6976</v>
      </c>
      <c r="U1536" s="67" t="s">
        <v>812</v>
      </c>
      <c r="V1536" s="71" t="s">
        <v>813</v>
      </c>
      <c r="W1536" s="171"/>
      <c r="X1536" s="172"/>
      <c r="Y1536" s="176">
        <f t="shared" si="1106"/>
        <v>0</v>
      </c>
      <c r="AA1536" s="192"/>
    </row>
    <row r="1537" spans="2:27" hidden="1">
      <c r="B1537" s="189">
        <f t="shared" si="1098"/>
        <v>0</v>
      </c>
      <c r="C1537" s="189">
        <f t="shared" ca="1" si="1099"/>
        <v>0</v>
      </c>
      <c r="D1537" s="189">
        <f t="shared" si="1100"/>
        <v>0</v>
      </c>
      <c r="E1537" s="189">
        <f t="shared" ca="1" si="1101"/>
        <v>0</v>
      </c>
      <c r="F1537" s="189">
        <f t="shared" si="1102"/>
        <v>0</v>
      </c>
      <c r="G1537" s="189" cm="1">
        <f t="array" aca="1" ref="G1537" ca="1">OFFSET(G1537,-1,,,)+1</f>
        <v>1532</v>
      </c>
      <c r="H1537" s="189">
        <f t="shared" si="1097"/>
        <v>0</v>
      </c>
      <c r="I1537" s="189">
        <f t="shared" si="1103"/>
        <v>0</v>
      </c>
      <c r="J1537" s="179">
        <f t="shared" si="1104"/>
        <v>0</v>
      </c>
      <c r="K1537" s="173"/>
      <c r="L1537" s="174" t="str" cm="1">
        <f t="array" aca="1" ref="L1537" ca="1">IF($K1537="",OFFSET(L1537,-1,,,),K1537)</f>
        <v>05.01.09</v>
      </c>
      <c r="M1537" s="175" t="str" cm="1">
        <f t="array" aca="1" ref="M1537" ca="1">IF(OR($K1537=0,$K1537=""),OFFSET(M1537,-1,,,),O1537)</f>
        <v>ALVENARIA ESTRUTURAL COM BLOCO DE CONCRETO 14 CM 18 MPA, JUNTAS DE 10MM COM ARGAMASSA INDUSTRIALIZADA</v>
      </c>
      <c r="N1537" s="67" t="s">
        <v>2873</v>
      </c>
      <c r="O1537" s="68" t="s">
        <v>3082</v>
      </c>
      <c r="P1537" s="68"/>
      <c r="Q1537" s="68" t="s">
        <v>3260</v>
      </c>
      <c r="R1537" s="69">
        <v>4348.1505470000002</v>
      </c>
      <c r="S1537" s="70">
        <v>3.69</v>
      </c>
      <c r="T1537" s="70">
        <v>16044.67551843</v>
      </c>
      <c r="U1537" s="67" t="s">
        <v>812</v>
      </c>
      <c r="V1537" s="71" t="s">
        <v>813</v>
      </c>
      <c r="W1537" s="171"/>
      <c r="X1537" s="172"/>
      <c r="Y1537" s="176">
        <f t="shared" si="1106"/>
        <v>0</v>
      </c>
      <c r="AA1537" s="192"/>
    </row>
    <row r="1538" spans="2:27" hidden="1">
      <c r="B1538" s="189">
        <f t="shared" si="1098"/>
        <v>0</v>
      </c>
      <c r="C1538" s="189">
        <f t="shared" ca="1" si="1099"/>
        <v>0</v>
      </c>
      <c r="D1538" s="189">
        <f t="shared" si="1100"/>
        <v>0</v>
      </c>
      <c r="E1538" s="189">
        <f t="shared" ca="1" si="1101"/>
        <v>0</v>
      </c>
      <c r="F1538" s="189">
        <f t="shared" si="1102"/>
        <v>0</v>
      </c>
      <c r="G1538" s="189" cm="1">
        <f t="array" aca="1" ref="G1538" ca="1">OFFSET(G1538,-1,,,)+1</f>
        <v>1533</v>
      </c>
      <c r="H1538" s="189">
        <f t="shared" si="1097"/>
        <v>0</v>
      </c>
      <c r="I1538" s="189">
        <f t="shared" si="1103"/>
        <v>0</v>
      </c>
      <c r="J1538" s="179">
        <f t="shared" si="1104"/>
        <v>0</v>
      </c>
      <c r="K1538" s="173"/>
      <c r="L1538" s="174" t="str" cm="1">
        <f t="array" aca="1" ref="L1538" ca="1">IF($K1538="",OFFSET(L1538,-1,,,),K1538)</f>
        <v>05.01.09</v>
      </c>
      <c r="M1538" s="175" t="str" cm="1">
        <f t="array" aca="1" ref="M1538" ca="1">IF(OR($K1538=0,$K1538=""),OFFSET(M1538,-1,,,),O1538)</f>
        <v>ALVENARIA ESTRUTURAL COM BLOCO DE CONCRETO 14 CM 18 MPA, JUNTAS DE 10MM COM ARGAMASSA INDUSTRIALIZADA</v>
      </c>
      <c r="N1538" s="67" t="s">
        <v>2874</v>
      </c>
      <c r="O1538" s="68" t="s">
        <v>3083</v>
      </c>
      <c r="P1538" s="68"/>
      <c r="Q1538" s="68" t="s">
        <v>3260</v>
      </c>
      <c r="R1538" s="69">
        <v>9565.886579</v>
      </c>
      <c r="S1538" s="70">
        <v>7.45</v>
      </c>
      <c r="T1538" s="70">
        <v>71265.855013549997</v>
      </c>
      <c r="U1538" s="67" t="s">
        <v>812</v>
      </c>
      <c r="V1538" s="71" t="s">
        <v>813</v>
      </c>
      <c r="W1538" s="171"/>
      <c r="X1538" s="172"/>
      <c r="Y1538" s="176">
        <f t="shared" si="1106"/>
        <v>0</v>
      </c>
      <c r="AA1538" s="192"/>
    </row>
    <row r="1539" spans="2:27" hidden="1">
      <c r="B1539" s="189">
        <f t="shared" si="1098"/>
        <v>0</v>
      </c>
      <c r="C1539" s="189">
        <f t="shared" ca="1" si="1099"/>
        <v>0</v>
      </c>
      <c r="D1539" s="189">
        <f t="shared" si="1100"/>
        <v>0</v>
      </c>
      <c r="E1539" s="189">
        <f t="shared" ca="1" si="1101"/>
        <v>0</v>
      </c>
      <c r="F1539" s="189">
        <f t="shared" si="1102"/>
        <v>0</v>
      </c>
      <c r="G1539" s="189" cm="1">
        <f t="array" aca="1" ref="G1539" ca="1">OFFSET(G1539,-1,,,)+1</f>
        <v>1534</v>
      </c>
      <c r="H1539" s="189">
        <f t="shared" si="1097"/>
        <v>0</v>
      </c>
      <c r="I1539" s="189">
        <f t="shared" si="1103"/>
        <v>0</v>
      </c>
      <c r="J1539" s="179">
        <f t="shared" si="1104"/>
        <v>0</v>
      </c>
      <c r="K1539" s="173"/>
      <c r="L1539" s="174" t="str" cm="1">
        <f t="array" aca="1" ref="L1539" ca="1">IF($K1539="",OFFSET(L1539,-1,,,),K1539)</f>
        <v>05.01.09</v>
      </c>
      <c r="M1539" s="175" t="str" cm="1">
        <f t="array" aca="1" ref="M1539" ca="1">IF(OR($K1539=0,$K1539=""),OFFSET(M1539,-1,,,),O1539)</f>
        <v>ALVENARIA ESTRUTURAL COM BLOCO DE CONCRETO 14 CM 18 MPA, JUNTAS DE 10MM COM ARGAMASSA INDUSTRIALIZADA</v>
      </c>
      <c r="N1539" s="67" t="s">
        <v>2875</v>
      </c>
      <c r="O1539" s="68" t="s">
        <v>3084</v>
      </c>
      <c r="P1539" s="68"/>
      <c r="Q1539" s="68" t="s">
        <v>3260</v>
      </c>
      <c r="R1539" s="69">
        <v>30892.485468999999</v>
      </c>
      <c r="S1539" s="70">
        <v>7.47</v>
      </c>
      <c r="T1539" s="70">
        <v>230766.86645342998</v>
      </c>
      <c r="U1539" s="67" t="s">
        <v>812</v>
      </c>
      <c r="V1539" s="71" t="s">
        <v>813</v>
      </c>
      <c r="W1539" s="171"/>
      <c r="X1539" s="172"/>
      <c r="Y1539" s="176">
        <f t="shared" si="1106"/>
        <v>0</v>
      </c>
      <c r="AA1539" s="192"/>
    </row>
    <row r="1540" spans="2:27" hidden="1">
      <c r="B1540" s="189">
        <f t="shared" si="1098"/>
        <v>0</v>
      </c>
      <c r="C1540" s="189">
        <f t="shared" ca="1" si="1099"/>
        <v>0</v>
      </c>
      <c r="D1540" s="189">
        <f t="shared" si="1100"/>
        <v>0</v>
      </c>
      <c r="E1540" s="189">
        <f t="shared" ca="1" si="1101"/>
        <v>0</v>
      </c>
      <c r="F1540" s="189">
        <f t="shared" si="1102"/>
        <v>0</v>
      </c>
      <c r="G1540" s="189" cm="1">
        <f t="array" aca="1" ref="G1540" ca="1">OFFSET(G1540,-1,,,)+1</f>
        <v>1535</v>
      </c>
      <c r="H1540" s="189">
        <f t="shared" si="1097"/>
        <v>0</v>
      </c>
      <c r="I1540" s="189">
        <f t="shared" si="1103"/>
        <v>0</v>
      </c>
      <c r="J1540" s="179">
        <f t="shared" si="1104"/>
        <v>0</v>
      </c>
      <c r="K1540" s="173"/>
      <c r="L1540" s="174" t="str" cm="1">
        <f t="array" aca="1" ref="L1540" ca="1">IF($K1540="",OFFSET(L1540,-1,,,),K1540)</f>
        <v>05.01.09</v>
      </c>
      <c r="M1540" s="175" t="str" cm="1">
        <f t="array" aca="1" ref="M1540" ca="1">IF(OR($K1540=0,$K1540=""),OFFSET(M1540,-1,,,),O1540)</f>
        <v>ALVENARIA ESTRUTURAL COM BLOCO DE CONCRETO 14 CM 18 MPA, JUNTAS DE 10MM COM ARGAMASSA INDUSTRIALIZADA</v>
      </c>
      <c r="N1540" s="67" t="s">
        <v>2876</v>
      </c>
      <c r="O1540" s="68" t="s">
        <v>3085</v>
      </c>
      <c r="P1540" s="68"/>
      <c r="Q1540" s="68" t="s">
        <v>3260</v>
      </c>
      <c r="R1540" s="69">
        <v>2815.9263460000002</v>
      </c>
      <c r="S1540" s="70">
        <v>9.26</v>
      </c>
      <c r="T1540" s="70">
        <v>26075.477963960002</v>
      </c>
      <c r="U1540" s="67" t="s">
        <v>812</v>
      </c>
      <c r="V1540" s="71" t="s">
        <v>813</v>
      </c>
      <c r="W1540" s="171"/>
      <c r="X1540" s="172"/>
      <c r="Y1540" s="176">
        <f t="shared" si="1106"/>
        <v>0</v>
      </c>
      <c r="AA1540" s="192"/>
    </row>
    <row r="1541" spans="2:27" hidden="1">
      <c r="B1541" s="189">
        <f t="shared" si="1098"/>
        <v>0</v>
      </c>
      <c r="C1541" s="189">
        <f t="shared" ca="1" si="1099"/>
        <v>0</v>
      </c>
      <c r="D1541" s="189">
        <f t="shared" si="1100"/>
        <v>0</v>
      </c>
      <c r="E1541" s="189">
        <f t="shared" ca="1" si="1101"/>
        <v>0</v>
      </c>
      <c r="F1541" s="189">
        <f t="shared" si="1102"/>
        <v>0</v>
      </c>
      <c r="G1541" s="189" cm="1">
        <f t="array" aca="1" ref="G1541" ca="1">OFFSET(G1541,-1,,,)+1</f>
        <v>1536</v>
      </c>
      <c r="H1541" s="189">
        <f t="shared" si="1097"/>
        <v>0</v>
      </c>
      <c r="I1541" s="189">
        <f t="shared" si="1103"/>
        <v>0</v>
      </c>
      <c r="J1541" s="179">
        <f t="shared" si="1104"/>
        <v>0</v>
      </c>
      <c r="K1541" s="173"/>
      <c r="L1541" s="174" t="str" cm="1">
        <f t="array" aca="1" ref="L1541" ca="1">IF($K1541="",OFFSET(L1541,-1,,,),K1541)</f>
        <v>05.01.09</v>
      </c>
      <c r="M1541" s="175" t="str" cm="1">
        <f t="array" aca="1" ref="M1541" ca="1">IF(OR($K1541=0,$K1541=""),OFFSET(M1541,-1,,,),O1541)</f>
        <v>ALVENARIA ESTRUTURAL COM BLOCO DE CONCRETO 14 CM 18 MPA, JUNTAS DE 10MM COM ARGAMASSA INDUSTRIALIZADA</v>
      </c>
      <c r="N1541" s="67" t="s">
        <v>2877</v>
      </c>
      <c r="O1541" s="68" t="s">
        <v>3086</v>
      </c>
      <c r="P1541" s="68"/>
      <c r="Q1541" s="68" t="s">
        <v>3260</v>
      </c>
      <c r="R1541" s="69">
        <v>5292.2963680000003</v>
      </c>
      <c r="S1541" s="70">
        <v>2.0499999999999998</v>
      </c>
      <c r="T1541" s="70">
        <v>10849.2075544</v>
      </c>
      <c r="U1541" s="67" t="s">
        <v>812</v>
      </c>
      <c r="V1541" s="71" t="s">
        <v>813</v>
      </c>
      <c r="W1541" s="171"/>
      <c r="X1541" s="172"/>
      <c r="Y1541" s="176">
        <f t="shared" si="1106"/>
        <v>0</v>
      </c>
      <c r="AA1541" s="192"/>
    </row>
    <row r="1542" spans="2:27" hidden="1">
      <c r="B1542" s="189">
        <f t="shared" si="1098"/>
        <v>0</v>
      </c>
      <c r="C1542" s="189">
        <f t="shared" ca="1" si="1099"/>
        <v>0</v>
      </c>
      <c r="D1542" s="189">
        <f t="shared" si="1100"/>
        <v>0</v>
      </c>
      <c r="E1542" s="189">
        <f t="shared" ca="1" si="1101"/>
        <v>0</v>
      </c>
      <c r="F1542" s="189">
        <f t="shared" si="1102"/>
        <v>0</v>
      </c>
      <c r="G1542" s="189" cm="1">
        <f t="array" aca="1" ref="G1542" ca="1">OFFSET(G1542,-1,,,)+1</f>
        <v>1537</v>
      </c>
      <c r="H1542" s="189">
        <f t="shared" si="1097"/>
        <v>0</v>
      </c>
      <c r="I1542" s="189">
        <f t="shared" si="1103"/>
        <v>0</v>
      </c>
      <c r="J1542" s="179">
        <f t="shared" si="1104"/>
        <v>0</v>
      </c>
      <c r="K1542" s="173"/>
      <c r="L1542" s="174" t="str" cm="1">
        <f t="array" aca="1" ref="L1542" ca="1">IF($K1542="",OFFSET(L1542,-1,,,),K1542)</f>
        <v>05.01.09</v>
      </c>
      <c r="M1542" s="175" t="str" cm="1">
        <f t="array" aca="1" ref="M1542" ca="1">IF(OR($K1542=0,$K1542=""),OFFSET(M1542,-1,,,),O1542)</f>
        <v>ALVENARIA ESTRUTURAL COM BLOCO DE CONCRETO 14 CM 18 MPA, JUNTAS DE 10MM COM ARGAMASSA INDUSTRIALIZADA</v>
      </c>
      <c r="N1542" s="67" t="s">
        <v>2878</v>
      </c>
      <c r="O1542" s="68" t="s">
        <v>3087</v>
      </c>
      <c r="P1542" s="68"/>
      <c r="Q1542" s="68" t="s">
        <v>3260</v>
      </c>
      <c r="R1542" s="69">
        <v>2567.478662</v>
      </c>
      <c r="S1542" s="70">
        <v>2.2999999999999998</v>
      </c>
      <c r="T1542" s="70">
        <v>5905.2009225999991</v>
      </c>
      <c r="U1542" s="67" t="s">
        <v>812</v>
      </c>
      <c r="V1542" s="71" t="s">
        <v>813</v>
      </c>
      <c r="W1542" s="171"/>
      <c r="X1542" s="172"/>
      <c r="Y1542" s="176">
        <f t="shared" si="1106"/>
        <v>0</v>
      </c>
      <c r="AA1542" s="192"/>
    </row>
    <row r="1543" spans="2:27" hidden="1">
      <c r="B1543" s="189">
        <f t="shared" si="1098"/>
        <v>0</v>
      </c>
      <c r="C1543" s="189">
        <f t="shared" ca="1" si="1099"/>
        <v>0</v>
      </c>
      <c r="D1543" s="189">
        <f t="shared" si="1100"/>
        <v>0</v>
      </c>
      <c r="E1543" s="189">
        <f t="shared" ca="1" si="1101"/>
        <v>0</v>
      </c>
      <c r="F1543" s="189">
        <f t="shared" si="1102"/>
        <v>0</v>
      </c>
      <c r="G1543" s="189" cm="1">
        <f t="array" aca="1" ref="G1543" ca="1">OFFSET(G1543,-1,,,)+1</f>
        <v>1538</v>
      </c>
      <c r="H1543" s="189">
        <f t="shared" si="1097"/>
        <v>0</v>
      </c>
      <c r="I1543" s="189">
        <f t="shared" si="1103"/>
        <v>0</v>
      </c>
      <c r="J1543" s="179">
        <f t="shared" si="1104"/>
        <v>0</v>
      </c>
      <c r="K1543" s="173"/>
      <c r="L1543" s="174" t="str" cm="1">
        <f t="array" aca="1" ref="L1543" ca="1">IF($K1543="",OFFSET(L1543,-1,,,),K1543)</f>
        <v>05.01.09</v>
      </c>
      <c r="M1543" s="175" t="str" cm="1">
        <f t="array" aca="1" ref="M1543" ca="1">IF(OR($K1543=0,$K1543=""),OFFSET(M1543,-1,,,),O1543)</f>
        <v>ALVENARIA ESTRUTURAL COM BLOCO DE CONCRETO 14 CM 18 MPA, JUNTAS DE 10MM COM ARGAMASSA INDUSTRIALIZADA</v>
      </c>
      <c r="N1543" s="67" t="s">
        <v>2879</v>
      </c>
      <c r="O1543" s="68" t="s">
        <v>3088</v>
      </c>
      <c r="P1543" s="68"/>
      <c r="Q1543" s="68" t="s">
        <v>3260</v>
      </c>
      <c r="R1543" s="69">
        <v>1449.37112</v>
      </c>
      <c r="S1543" s="70">
        <v>3.71</v>
      </c>
      <c r="T1543" s="70">
        <v>5377.1668552000001</v>
      </c>
      <c r="U1543" s="67" t="s">
        <v>812</v>
      </c>
      <c r="V1543" s="71" t="s">
        <v>813</v>
      </c>
      <c r="W1543" s="171"/>
      <c r="X1543" s="172"/>
      <c r="Y1543" s="176">
        <f t="shared" si="1106"/>
        <v>0</v>
      </c>
      <c r="AA1543" s="192"/>
    </row>
    <row r="1544" spans="2:27" hidden="1">
      <c r="B1544" s="189">
        <f t="shared" si="1098"/>
        <v>0</v>
      </c>
      <c r="C1544" s="189">
        <f t="shared" ca="1" si="1099"/>
        <v>0</v>
      </c>
      <c r="D1544" s="189">
        <f t="shared" si="1100"/>
        <v>0</v>
      </c>
      <c r="E1544" s="189">
        <f t="shared" ca="1" si="1101"/>
        <v>0</v>
      </c>
      <c r="F1544" s="189">
        <f t="shared" si="1102"/>
        <v>0</v>
      </c>
      <c r="G1544" s="189" cm="1">
        <f t="array" aca="1" ref="G1544" ca="1">OFFSET(G1544,-1,,,)+1</f>
        <v>1539</v>
      </c>
      <c r="H1544" s="189">
        <f t="shared" si="1097"/>
        <v>0</v>
      </c>
      <c r="I1544" s="189">
        <f t="shared" si="1103"/>
        <v>0</v>
      </c>
      <c r="J1544" s="179">
        <f t="shared" si="1104"/>
        <v>0</v>
      </c>
      <c r="K1544" s="173"/>
      <c r="L1544" s="174" t="str" cm="1">
        <f t="array" aca="1" ref="L1544" ca="1">IF($K1544="",OFFSET(L1544,-1,,,),K1544)</f>
        <v>05.01.09</v>
      </c>
      <c r="M1544" s="175" t="str" cm="1">
        <f t="array" aca="1" ref="M1544" ca="1">IF(OR($K1544=0,$K1544=""),OFFSET(M1544,-1,,,),O1544)</f>
        <v>ALVENARIA ESTRUTURAL COM BLOCO DE CONCRETO 14 CM 18 MPA, JUNTAS DE 10MM COM ARGAMASSA INDUSTRIALIZADA</v>
      </c>
      <c r="N1544" s="67" t="s">
        <v>3968</v>
      </c>
      <c r="O1544" s="68" t="s">
        <v>4514</v>
      </c>
      <c r="P1544" s="68"/>
      <c r="Q1544" s="68" t="s">
        <v>3260</v>
      </c>
      <c r="R1544" s="69">
        <v>2111.9354619999999</v>
      </c>
      <c r="S1544" s="70">
        <v>7.59</v>
      </c>
      <c r="T1544" s="70">
        <v>16029.59015658</v>
      </c>
      <c r="U1544" s="67" t="s">
        <v>812</v>
      </c>
      <c r="V1544" s="71" t="s">
        <v>813</v>
      </c>
      <c r="W1544" s="171"/>
      <c r="X1544" s="172"/>
      <c r="Y1544" s="176">
        <f t="shared" si="1106"/>
        <v>0</v>
      </c>
      <c r="AA1544" s="192"/>
    </row>
    <row r="1545" spans="2:27" hidden="1">
      <c r="B1545" s="189">
        <f t="shared" si="1098"/>
        <v>0</v>
      </c>
      <c r="C1545" s="189">
        <f t="shared" ca="1" si="1099"/>
        <v>0</v>
      </c>
      <c r="D1545" s="189">
        <f t="shared" si="1100"/>
        <v>0</v>
      </c>
      <c r="E1545" s="189">
        <f t="shared" ca="1" si="1101"/>
        <v>0</v>
      </c>
      <c r="F1545" s="189">
        <f t="shared" si="1102"/>
        <v>0</v>
      </c>
      <c r="G1545" s="189" cm="1">
        <f t="array" aca="1" ref="G1545" ca="1">OFFSET(G1545,-1,,,)+1</f>
        <v>1540</v>
      </c>
      <c r="H1545" s="189">
        <f t="shared" si="1097"/>
        <v>0</v>
      </c>
      <c r="I1545" s="189">
        <f t="shared" si="1103"/>
        <v>0</v>
      </c>
      <c r="J1545" s="179">
        <f t="shared" si="1104"/>
        <v>0</v>
      </c>
      <c r="K1545" s="173"/>
      <c r="L1545" s="174" t="str" cm="1">
        <f t="array" aca="1" ref="L1545" ca="1">IF($K1545="",OFFSET(L1545,-1,,,),K1545)</f>
        <v>05.01.09</v>
      </c>
      <c r="M1545" s="175" t="str" cm="1">
        <f t="array" aca="1" ref="M1545" ca="1">IF(OR($K1545=0,$K1545=""),OFFSET(M1545,-1,,,),O1545)</f>
        <v>ALVENARIA ESTRUTURAL COM BLOCO DE CONCRETO 14 CM 18 MPA, JUNTAS DE 10MM COM ARGAMASSA INDUSTRIALIZADA</v>
      </c>
      <c r="N1545" s="67" t="s">
        <v>3969</v>
      </c>
      <c r="O1545" s="68" t="s">
        <v>4515</v>
      </c>
      <c r="P1545" s="68"/>
      <c r="Q1545" s="68" t="s">
        <v>3260</v>
      </c>
      <c r="R1545" s="69">
        <v>4762.2300189999996</v>
      </c>
      <c r="S1545" s="70">
        <v>7.17</v>
      </c>
      <c r="T1545" s="70">
        <v>34145.189236229999</v>
      </c>
      <c r="U1545" s="67" t="s">
        <v>812</v>
      </c>
      <c r="V1545" s="71" t="s">
        <v>813</v>
      </c>
      <c r="W1545" s="171"/>
      <c r="X1545" s="172"/>
      <c r="Y1545" s="176">
        <f t="shared" si="1106"/>
        <v>0</v>
      </c>
      <c r="AA1545" s="192"/>
    </row>
    <row r="1546" spans="2:27">
      <c r="B1546" s="189">
        <f t="shared" si="1098"/>
        <v>0</v>
      </c>
      <c r="C1546" s="189">
        <f t="shared" ca="1" si="1099"/>
        <v>0</v>
      </c>
      <c r="D1546" s="189">
        <f t="shared" si="1100"/>
        <v>0</v>
      </c>
      <c r="E1546" s="189">
        <f t="shared" ca="1" si="1101"/>
        <v>0</v>
      </c>
      <c r="F1546" s="189">
        <f t="shared" si="1102"/>
        <v>0</v>
      </c>
      <c r="G1546" s="189" cm="1">
        <f t="array" aca="1" ref="G1546" ca="1">OFFSET(G1546,-1,,,)+1</f>
        <v>1541</v>
      </c>
      <c r="H1546" s="189">
        <f t="shared" si="1097"/>
        <v>0</v>
      </c>
      <c r="I1546" s="189">
        <f t="shared" si="1103"/>
        <v>0</v>
      </c>
      <c r="J1546" s="179">
        <f t="shared" si="1104"/>
        <v>0</v>
      </c>
      <c r="K1546" s="173" t="s">
        <v>928</v>
      </c>
      <c r="L1546" s="174" t="str" cm="1">
        <f t="array" aca="1" ref="L1546" ca="1">IF($K1546="",OFFSET(L1546,-1,,,),K1546)</f>
        <v>05.01.10</v>
      </c>
      <c r="M1546" s="175" t="str" cm="1">
        <f t="array" aca="1" ref="M1546" ca="1">IF(OR($K1546=0,$K1546=""),OFFSET(M1546,-1,,,),O1546)</f>
        <v>ALVENARIA ESTRUTURAL COM BLOCO DE CONCRETO 14 CM 20 MPA, JUNTAS DE 10MM COM ARGAMASSA INDUSTRIALIZADA</v>
      </c>
      <c r="N1546" s="67" t="s">
        <v>909</v>
      </c>
      <c r="O1546" s="68" t="s">
        <v>4516</v>
      </c>
      <c r="P1546" s="68"/>
      <c r="Q1546" s="68" t="s">
        <v>3258</v>
      </c>
      <c r="R1546" s="69">
        <v>3643.44</v>
      </c>
      <c r="S1546" s="70">
        <v>126.0671</v>
      </c>
      <c r="T1546" s="70">
        <v>459317.91482399998</v>
      </c>
      <c r="U1546" s="67"/>
      <c r="V1546" s="71"/>
      <c r="W1546" s="171"/>
      <c r="X1546" s="172"/>
      <c r="Y1546" s="176">
        <f t="shared" si="1106"/>
        <v>0</v>
      </c>
      <c r="AA1546" s="192"/>
    </row>
    <row r="1547" spans="2:27" hidden="1">
      <c r="B1547" s="189">
        <f t="shared" si="1098"/>
        <v>0</v>
      </c>
      <c r="C1547" s="189">
        <f t="shared" ca="1" si="1099"/>
        <v>0</v>
      </c>
      <c r="D1547" s="189">
        <f t="shared" si="1100"/>
        <v>0</v>
      </c>
      <c r="E1547" s="189">
        <f t="shared" ca="1" si="1101"/>
        <v>0</v>
      </c>
      <c r="F1547" s="189">
        <f t="shared" si="1102"/>
        <v>0</v>
      </c>
      <c r="G1547" s="189" cm="1">
        <f t="array" aca="1" ref="G1547" ca="1">OFFSET(G1547,-1,,,)+1</f>
        <v>1542</v>
      </c>
      <c r="H1547" s="189">
        <f t="shared" si="1097"/>
        <v>0</v>
      </c>
      <c r="I1547" s="189">
        <f t="shared" si="1103"/>
        <v>0</v>
      </c>
      <c r="J1547" s="179">
        <f t="shared" si="1104"/>
        <v>0</v>
      </c>
      <c r="K1547" s="173"/>
      <c r="L1547" s="174" t="str" cm="1">
        <f t="array" aca="1" ref="L1547" ca="1">IF($K1547="",OFFSET(L1547,-1,,,),K1547)</f>
        <v>05.01.10</v>
      </c>
      <c r="M1547" s="175" t="str" cm="1">
        <f t="array" aca="1" ref="M1547" ca="1">IF(OR($K1547=0,$K1547=""),OFFSET(M1547,-1,,,),O1547)</f>
        <v>ALVENARIA ESTRUTURAL COM BLOCO DE CONCRETO 14 CM 20 MPA, JUNTAS DE 10MM COM ARGAMASSA INDUSTRIALIZADA</v>
      </c>
      <c r="N1547" s="67" t="s">
        <v>910</v>
      </c>
      <c r="O1547" s="68" t="s">
        <v>911</v>
      </c>
      <c r="P1547" s="68"/>
      <c r="Q1547" s="68" t="s">
        <v>3255</v>
      </c>
      <c r="R1547" s="69">
        <v>76512.240000000005</v>
      </c>
      <c r="S1547" s="70">
        <v>0.51</v>
      </c>
      <c r="T1547" s="70">
        <v>39021.242400000003</v>
      </c>
      <c r="U1547" s="67" t="s">
        <v>812</v>
      </c>
      <c r="V1547" s="71" t="s">
        <v>813</v>
      </c>
      <c r="W1547" s="171"/>
      <c r="X1547" s="172"/>
      <c r="Y1547" s="176">
        <f t="shared" si="1106"/>
        <v>0</v>
      </c>
      <c r="AA1547" s="192"/>
    </row>
    <row r="1548" spans="2:27" hidden="1">
      <c r="B1548" s="189">
        <f t="shared" si="1098"/>
        <v>0</v>
      </c>
      <c r="C1548" s="189">
        <f t="shared" ca="1" si="1099"/>
        <v>0</v>
      </c>
      <c r="D1548" s="189">
        <f t="shared" si="1100"/>
        <v>0</v>
      </c>
      <c r="E1548" s="189">
        <f t="shared" ca="1" si="1101"/>
        <v>0</v>
      </c>
      <c r="F1548" s="189">
        <f t="shared" si="1102"/>
        <v>0</v>
      </c>
      <c r="G1548" s="189" cm="1">
        <f t="array" aca="1" ref="G1548" ca="1">OFFSET(G1548,-1,,,)+1</f>
        <v>1543</v>
      </c>
      <c r="H1548" s="189">
        <f t="shared" si="1097"/>
        <v>0</v>
      </c>
      <c r="I1548" s="189">
        <f t="shared" si="1103"/>
        <v>0</v>
      </c>
      <c r="J1548" s="179">
        <f t="shared" si="1104"/>
        <v>0</v>
      </c>
      <c r="K1548" s="173"/>
      <c r="L1548" s="174" t="str" cm="1">
        <f t="array" aca="1" ref="L1548" ca="1">IF($K1548="",OFFSET(L1548,-1,,,),K1548)</f>
        <v>05.01.10</v>
      </c>
      <c r="M1548" s="175" t="str" cm="1">
        <f t="array" aca="1" ref="M1548" ca="1">IF(OR($K1548=0,$K1548=""),OFFSET(M1548,-1,,,),O1548)</f>
        <v>ALVENARIA ESTRUTURAL COM BLOCO DE CONCRETO 14 CM 20 MPA, JUNTAS DE 10MM COM ARGAMASSA INDUSTRIALIZADA</v>
      </c>
      <c r="N1548" s="67" t="s">
        <v>912</v>
      </c>
      <c r="O1548" s="68" t="s">
        <v>913</v>
      </c>
      <c r="P1548" s="68"/>
      <c r="Q1548" s="68" t="s">
        <v>3260</v>
      </c>
      <c r="R1548" s="69">
        <v>4260.1286540000001</v>
      </c>
      <c r="S1548" s="70">
        <v>3.71</v>
      </c>
      <c r="T1548" s="70">
        <v>15805.077306340001</v>
      </c>
      <c r="U1548" s="67" t="s">
        <v>812</v>
      </c>
      <c r="V1548" s="71" t="s">
        <v>813</v>
      </c>
      <c r="W1548" s="171"/>
      <c r="X1548" s="172"/>
      <c r="Y1548" s="176">
        <f t="shared" si="1106"/>
        <v>0</v>
      </c>
      <c r="AA1548" s="192"/>
    </row>
    <row r="1549" spans="2:27" hidden="1">
      <c r="B1549" s="189">
        <f t="shared" si="1098"/>
        <v>0</v>
      </c>
      <c r="C1549" s="189">
        <f t="shared" ca="1" si="1099"/>
        <v>0</v>
      </c>
      <c r="D1549" s="189">
        <f t="shared" si="1100"/>
        <v>0</v>
      </c>
      <c r="E1549" s="189">
        <f t="shared" ca="1" si="1101"/>
        <v>0</v>
      </c>
      <c r="F1549" s="189">
        <f t="shared" si="1102"/>
        <v>0</v>
      </c>
      <c r="G1549" s="189" cm="1">
        <f t="array" aca="1" ref="G1549" ca="1">OFFSET(G1549,-1,,,)+1</f>
        <v>1544</v>
      </c>
      <c r="H1549" s="189">
        <f t="shared" si="1097"/>
        <v>0</v>
      </c>
      <c r="I1549" s="189">
        <f t="shared" si="1103"/>
        <v>0</v>
      </c>
      <c r="J1549" s="179">
        <f t="shared" si="1104"/>
        <v>0</v>
      </c>
      <c r="K1549" s="173"/>
      <c r="L1549" s="174" t="str" cm="1">
        <f t="array" aca="1" ref="L1549" ca="1">IF($K1549="",OFFSET(L1549,-1,,,),K1549)</f>
        <v>05.01.10</v>
      </c>
      <c r="M1549" s="175" t="str" cm="1">
        <f t="array" aca="1" ref="M1549" ca="1">IF(OR($K1549=0,$K1549=""),OFFSET(M1549,-1,,,),O1549)</f>
        <v>ALVENARIA ESTRUTURAL COM BLOCO DE CONCRETO 14 CM 20 MPA, JUNTAS DE 10MM COM ARGAMASSA INDUSTRIALIZADA</v>
      </c>
      <c r="N1549" s="67" t="s">
        <v>914</v>
      </c>
      <c r="O1549" s="68" t="s">
        <v>915</v>
      </c>
      <c r="P1549" s="68"/>
      <c r="Q1549" s="68" t="s">
        <v>3260</v>
      </c>
      <c r="R1549" s="69">
        <v>9372.2393179999999</v>
      </c>
      <c r="S1549" s="70">
        <v>7.82</v>
      </c>
      <c r="T1549" s="70">
        <v>73290.911466760008</v>
      </c>
      <c r="U1549" s="67" t="s">
        <v>812</v>
      </c>
      <c r="V1549" s="71" t="s">
        <v>813</v>
      </c>
      <c r="W1549" s="171"/>
      <c r="X1549" s="172"/>
      <c r="Y1549" s="176">
        <f t="shared" si="1106"/>
        <v>0</v>
      </c>
      <c r="AA1549" s="192"/>
    </row>
    <row r="1550" spans="2:27" hidden="1">
      <c r="B1550" s="189">
        <f t="shared" si="1098"/>
        <v>0</v>
      </c>
      <c r="C1550" s="189">
        <f t="shared" ca="1" si="1099"/>
        <v>0</v>
      </c>
      <c r="D1550" s="189">
        <f t="shared" si="1100"/>
        <v>0</v>
      </c>
      <c r="E1550" s="189">
        <f t="shared" ca="1" si="1101"/>
        <v>0</v>
      </c>
      <c r="F1550" s="189">
        <f t="shared" si="1102"/>
        <v>0</v>
      </c>
      <c r="G1550" s="189" cm="1">
        <f t="array" aca="1" ref="G1550" ca="1">OFFSET(G1550,-1,,,)+1</f>
        <v>1545</v>
      </c>
      <c r="H1550" s="189">
        <f t="shared" si="1097"/>
        <v>0</v>
      </c>
      <c r="I1550" s="189">
        <f t="shared" si="1103"/>
        <v>0</v>
      </c>
      <c r="J1550" s="179">
        <f t="shared" si="1104"/>
        <v>0</v>
      </c>
      <c r="K1550" s="173"/>
      <c r="L1550" s="174" t="str" cm="1">
        <f t="array" aca="1" ref="L1550" ca="1">IF($K1550="",OFFSET(L1550,-1,,,),K1550)</f>
        <v>05.01.10</v>
      </c>
      <c r="M1550" s="175" t="str" cm="1">
        <f t="array" aca="1" ref="M1550" ca="1">IF(OR($K1550=0,$K1550=""),OFFSET(M1550,-1,,,),O1550)</f>
        <v>ALVENARIA ESTRUTURAL COM BLOCO DE CONCRETO 14 CM 20 MPA, JUNTAS DE 10MM COM ARGAMASSA INDUSTRIALIZADA</v>
      </c>
      <c r="N1550" s="67" t="s">
        <v>916</v>
      </c>
      <c r="O1550" s="68" t="s">
        <v>917</v>
      </c>
      <c r="P1550" s="68"/>
      <c r="Q1550" s="68" t="s">
        <v>3260</v>
      </c>
      <c r="R1550" s="69">
        <v>30267.112678000001</v>
      </c>
      <c r="S1550" s="70">
        <v>7.84</v>
      </c>
      <c r="T1550" s="70">
        <v>237294.16339552001</v>
      </c>
      <c r="U1550" s="67" t="s">
        <v>812</v>
      </c>
      <c r="V1550" s="71" t="s">
        <v>813</v>
      </c>
      <c r="W1550" s="171"/>
      <c r="X1550" s="172"/>
      <c r="Y1550" s="176">
        <f t="shared" si="1106"/>
        <v>0</v>
      </c>
      <c r="AA1550" s="192"/>
    </row>
    <row r="1551" spans="2:27" hidden="1">
      <c r="B1551" s="189">
        <f t="shared" si="1098"/>
        <v>0</v>
      </c>
      <c r="C1551" s="189">
        <f t="shared" ca="1" si="1099"/>
        <v>0</v>
      </c>
      <c r="D1551" s="189">
        <f t="shared" si="1100"/>
        <v>0</v>
      </c>
      <c r="E1551" s="189">
        <f t="shared" ca="1" si="1101"/>
        <v>0</v>
      </c>
      <c r="F1551" s="189">
        <f t="shared" si="1102"/>
        <v>0</v>
      </c>
      <c r="G1551" s="189" cm="1">
        <f t="array" aca="1" ref="G1551" ca="1">OFFSET(G1551,-1,,,)+1</f>
        <v>1546</v>
      </c>
      <c r="H1551" s="189">
        <f t="shared" si="1097"/>
        <v>0</v>
      </c>
      <c r="I1551" s="189">
        <f t="shared" si="1103"/>
        <v>0</v>
      </c>
      <c r="J1551" s="179">
        <f t="shared" si="1104"/>
        <v>0</v>
      </c>
      <c r="K1551" s="173"/>
      <c r="L1551" s="174" t="str" cm="1">
        <f t="array" aca="1" ref="L1551" ca="1">IF($K1551="",OFFSET(L1551,-1,,,),K1551)</f>
        <v>05.01.10</v>
      </c>
      <c r="M1551" s="175" t="str" cm="1">
        <f t="array" aca="1" ref="M1551" ca="1">IF(OR($K1551=0,$K1551=""),OFFSET(M1551,-1,,,),O1551)</f>
        <v>ALVENARIA ESTRUTURAL COM BLOCO DE CONCRETO 14 CM 20 MPA, JUNTAS DE 10MM COM ARGAMASSA INDUSTRIALIZADA</v>
      </c>
      <c r="N1551" s="67" t="s">
        <v>918</v>
      </c>
      <c r="O1551" s="68" t="s">
        <v>919</v>
      </c>
      <c r="P1551" s="68"/>
      <c r="Q1551" s="68" t="s">
        <v>3260</v>
      </c>
      <c r="R1551" s="69">
        <v>2758.922071</v>
      </c>
      <c r="S1551" s="70">
        <v>9.31</v>
      </c>
      <c r="T1551" s="70">
        <v>25685.564481010002</v>
      </c>
      <c r="U1551" s="67" t="s">
        <v>812</v>
      </c>
      <c r="V1551" s="71" t="s">
        <v>813</v>
      </c>
      <c r="W1551" s="171"/>
      <c r="X1551" s="172"/>
      <c r="Y1551" s="176">
        <f t="shared" si="1106"/>
        <v>0</v>
      </c>
      <c r="AA1551" s="192"/>
    </row>
    <row r="1552" spans="2:27" hidden="1">
      <c r="B1552" s="189">
        <f t="shared" si="1098"/>
        <v>0</v>
      </c>
      <c r="C1552" s="189">
        <f t="shared" ca="1" si="1099"/>
        <v>0</v>
      </c>
      <c r="D1552" s="189">
        <f t="shared" si="1100"/>
        <v>0</v>
      </c>
      <c r="E1552" s="189">
        <f t="shared" ca="1" si="1101"/>
        <v>0</v>
      </c>
      <c r="F1552" s="189">
        <f t="shared" si="1102"/>
        <v>0</v>
      </c>
      <c r="G1552" s="189" cm="1">
        <f t="array" aca="1" ref="G1552" ca="1">OFFSET(G1552,-1,,,)+1</f>
        <v>1547</v>
      </c>
      <c r="H1552" s="189">
        <f t="shared" ref="H1552:H1615" si="1107">IF(OR($K1552=0,$K1552=""),$W1552,0)</f>
        <v>0</v>
      </c>
      <c r="I1552" s="189">
        <f t="shared" si="1103"/>
        <v>0</v>
      </c>
      <c r="J1552" s="179">
        <f t="shared" si="1104"/>
        <v>0</v>
      </c>
      <c r="K1552" s="173"/>
      <c r="L1552" s="174" t="str" cm="1">
        <f t="array" aca="1" ref="L1552" ca="1">IF($K1552="",OFFSET(L1552,-1,,,),K1552)</f>
        <v>05.01.10</v>
      </c>
      <c r="M1552" s="175" t="str" cm="1">
        <f t="array" aca="1" ref="M1552" ca="1">IF(OR($K1552=0,$K1552=""),OFFSET(M1552,-1,,,),O1552)</f>
        <v>ALVENARIA ESTRUTURAL COM BLOCO DE CONCRETO 14 CM 20 MPA, JUNTAS DE 10MM COM ARGAMASSA INDUSTRIALIZADA</v>
      </c>
      <c r="N1552" s="67" t="s">
        <v>920</v>
      </c>
      <c r="O1552" s="68" t="s">
        <v>921</v>
      </c>
      <c r="P1552" s="68"/>
      <c r="Q1552" s="68" t="s">
        <v>3260</v>
      </c>
      <c r="R1552" s="69">
        <v>5185.1616359999998</v>
      </c>
      <c r="S1552" s="70">
        <v>1.02</v>
      </c>
      <c r="T1552" s="70">
        <v>5288.8648687200002</v>
      </c>
      <c r="U1552" s="67" t="s">
        <v>812</v>
      </c>
      <c r="V1552" s="71" t="s">
        <v>813</v>
      </c>
      <c r="W1552" s="171"/>
      <c r="X1552" s="172"/>
      <c r="Y1552" s="176">
        <f t="shared" si="1106"/>
        <v>0</v>
      </c>
      <c r="AA1552" s="192"/>
    </row>
    <row r="1553" spans="2:27" hidden="1">
      <c r="B1553" s="189">
        <f t="shared" ref="B1553:B1616" si="1108">IF(J1553=0,0,U1553)</f>
        <v>0</v>
      </c>
      <c r="C1553" s="189">
        <f t="shared" ref="C1553:C1616" ca="1" si="1109">IF(OR(J1553=0,I1553=0),0,IF(_xlfn.IFNA(MATCH(B1553,OFFSET($B$5,,,$G1553,),),0)&gt;0,0,MAX(OFFSET($C$5,,,$G1553,))+1))</f>
        <v>0</v>
      </c>
      <c r="D1553" s="189">
        <f t="shared" ref="D1553:D1616" si="1110">IF(J1553=0,0,N1553&amp;"-"&amp;U1553)</f>
        <v>0</v>
      </c>
      <c r="E1553" s="189">
        <f t="shared" ref="E1553:E1616" ca="1" si="1111">IF(OR(J1553=0,I1553=0),0,IF(_xlfn.IFNA(MATCH(D1553,OFFSET($D$5,,,$G1553,),),0)&gt;0,0,_xlfn.MAXIFS(OFFSET($E$5,,,$G1553,),OFFSET($J$5,,,$G1553,),J1553)+1))</f>
        <v>0</v>
      </c>
      <c r="F1553" s="189">
        <f t="shared" ref="F1553:F1616" si="1112">IF(J1553=0,0,E1553&amp;"-"&amp;N1553)</f>
        <v>0</v>
      </c>
      <c r="G1553" s="189" cm="1">
        <f t="array" aca="1" ref="G1553" ca="1">OFFSET(G1553,-1,,,)+1</f>
        <v>1548</v>
      </c>
      <c r="H1553" s="189">
        <f t="shared" si="1107"/>
        <v>0</v>
      </c>
      <c r="I1553" s="189">
        <f t="shared" ref="I1553:I1616" si="1113">H1553*R1553</f>
        <v>0</v>
      </c>
      <c r="J1553" s="179">
        <f t="shared" ref="J1553:J1616" si="1114">IF(AND(I1553&lt;&gt;0,OR(K1553=0,K1553="")),N1553&amp;" - Mapa",0)</f>
        <v>0</v>
      </c>
      <c r="K1553" s="173"/>
      <c r="L1553" s="174" t="str" cm="1">
        <f t="array" aca="1" ref="L1553" ca="1">IF($K1553="",OFFSET(L1553,-1,,,),K1553)</f>
        <v>05.01.10</v>
      </c>
      <c r="M1553" s="175" t="str" cm="1">
        <f t="array" aca="1" ref="M1553" ca="1">IF(OR($K1553=0,$K1553=""),OFFSET(M1553,-1,,,),O1553)</f>
        <v>ALVENARIA ESTRUTURAL COM BLOCO DE CONCRETO 14 CM 20 MPA, JUNTAS DE 10MM COM ARGAMASSA INDUSTRIALIZADA</v>
      </c>
      <c r="N1553" s="67" t="s">
        <v>922</v>
      </c>
      <c r="O1553" s="68" t="s">
        <v>923</v>
      </c>
      <c r="P1553" s="68"/>
      <c r="Q1553" s="68" t="s">
        <v>3260</v>
      </c>
      <c r="R1553" s="69">
        <v>2515.5038450000002</v>
      </c>
      <c r="S1553" s="70">
        <v>1.6</v>
      </c>
      <c r="T1553" s="70">
        <v>4024.8061520000006</v>
      </c>
      <c r="U1553" s="67" t="s">
        <v>812</v>
      </c>
      <c r="V1553" s="71" t="s">
        <v>813</v>
      </c>
      <c r="W1553" s="171"/>
      <c r="X1553" s="172"/>
      <c r="Y1553" s="176">
        <f t="shared" si="1106"/>
        <v>0</v>
      </c>
      <c r="AA1553" s="192"/>
    </row>
    <row r="1554" spans="2:27" hidden="1">
      <c r="B1554" s="189">
        <f t="shared" si="1108"/>
        <v>0</v>
      </c>
      <c r="C1554" s="189">
        <f t="shared" ca="1" si="1109"/>
        <v>0</v>
      </c>
      <c r="D1554" s="189">
        <f t="shared" si="1110"/>
        <v>0</v>
      </c>
      <c r="E1554" s="189">
        <f t="shared" ca="1" si="1111"/>
        <v>0</v>
      </c>
      <c r="F1554" s="189">
        <f t="shared" si="1112"/>
        <v>0</v>
      </c>
      <c r="G1554" s="189" cm="1">
        <f t="array" aca="1" ref="G1554" ca="1">OFFSET(G1554,-1,,,)+1</f>
        <v>1549</v>
      </c>
      <c r="H1554" s="189">
        <f t="shared" si="1107"/>
        <v>0</v>
      </c>
      <c r="I1554" s="189">
        <f t="shared" si="1113"/>
        <v>0</v>
      </c>
      <c r="J1554" s="179">
        <f t="shared" si="1114"/>
        <v>0</v>
      </c>
      <c r="K1554" s="173"/>
      <c r="L1554" s="174" t="str" cm="1">
        <f t="array" aca="1" ref="L1554" ca="1">IF($K1554="",OFFSET(L1554,-1,,,),K1554)</f>
        <v>05.01.10</v>
      </c>
      <c r="M1554" s="175" t="str" cm="1">
        <f t="array" aca="1" ref="M1554" ca="1">IF(OR($K1554=0,$K1554=""),OFFSET(M1554,-1,,,),O1554)</f>
        <v>ALVENARIA ESTRUTURAL COM BLOCO DE CONCRETO 14 CM 20 MPA, JUNTAS DE 10MM COM ARGAMASSA INDUSTRIALIZADA</v>
      </c>
      <c r="N1554" s="67" t="s">
        <v>924</v>
      </c>
      <c r="O1554" s="68" t="s">
        <v>925</v>
      </c>
      <c r="P1554" s="68"/>
      <c r="Q1554" s="68" t="s">
        <v>3260</v>
      </c>
      <c r="R1554" s="69">
        <v>1420.0307399999999</v>
      </c>
      <c r="S1554" s="70">
        <v>3.73</v>
      </c>
      <c r="T1554" s="70">
        <v>5296.7146601999993</v>
      </c>
      <c r="U1554" s="67" t="s">
        <v>812</v>
      </c>
      <c r="V1554" s="71" t="s">
        <v>813</v>
      </c>
      <c r="W1554" s="171"/>
      <c r="X1554" s="172"/>
      <c r="Y1554" s="176">
        <f t="shared" si="1106"/>
        <v>0</v>
      </c>
      <c r="AA1554" s="192"/>
    </row>
    <row r="1555" spans="2:27" hidden="1">
      <c r="B1555" s="189">
        <f t="shared" si="1108"/>
        <v>0</v>
      </c>
      <c r="C1555" s="189">
        <f t="shared" ca="1" si="1109"/>
        <v>0</v>
      </c>
      <c r="D1555" s="189">
        <f t="shared" si="1110"/>
        <v>0</v>
      </c>
      <c r="E1555" s="189">
        <f t="shared" ca="1" si="1111"/>
        <v>0</v>
      </c>
      <c r="F1555" s="189">
        <f t="shared" si="1112"/>
        <v>0</v>
      </c>
      <c r="G1555" s="189" cm="1">
        <f t="array" aca="1" ref="G1555" ca="1">OFFSET(G1555,-1,,,)+1</f>
        <v>1550</v>
      </c>
      <c r="H1555" s="189">
        <f t="shared" si="1107"/>
        <v>0</v>
      </c>
      <c r="I1555" s="189">
        <f t="shared" si="1113"/>
        <v>0</v>
      </c>
      <c r="J1555" s="179">
        <f t="shared" si="1114"/>
        <v>0</v>
      </c>
      <c r="K1555" s="173"/>
      <c r="L1555" s="174" t="str" cm="1">
        <f t="array" aca="1" ref="L1555" ca="1">IF($K1555="",OFFSET(L1555,-1,,,),K1555)</f>
        <v>05.01.10</v>
      </c>
      <c r="M1555" s="175" t="str" cm="1">
        <f t="array" aca="1" ref="M1555" ca="1">IF(OR($K1555=0,$K1555=""),OFFSET(M1555,-1,,,),O1555)</f>
        <v>ALVENARIA ESTRUTURAL COM BLOCO DE CONCRETO 14 CM 20 MPA, JUNTAS DE 10MM COM ARGAMASSA INDUSTRIALIZADA</v>
      </c>
      <c r="N1555" s="67" t="s">
        <v>3970</v>
      </c>
      <c r="O1555" s="68" t="s">
        <v>4517</v>
      </c>
      <c r="P1555" s="68"/>
      <c r="Q1555" s="68" t="s">
        <v>3260</v>
      </c>
      <c r="R1555" s="69">
        <v>2069.1824449999999</v>
      </c>
      <c r="S1555" s="70">
        <v>7.96</v>
      </c>
      <c r="T1555" s="70">
        <v>16470.692262199998</v>
      </c>
      <c r="U1555" s="67" t="s">
        <v>812</v>
      </c>
      <c r="V1555" s="71" t="s">
        <v>813</v>
      </c>
      <c r="W1555" s="171"/>
      <c r="X1555" s="172"/>
      <c r="Y1555" s="176">
        <f t="shared" si="1106"/>
        <v>0</v>
      </c>
      <c r="AA1555" s="192"/>
    </row>
    <row r="1556" spans="2:27" hidden="1">
      <c r="B1556" s="189">
        <f t="shared" si="1108"/>
        <v>0</v>
      </c>
      <c r="C1556" s="189">
        <f t="shared" ca="1" si="1109"/>
        <v>0</v>
      </c>
      <c r="D1556" s="189">
        <f t="shared" si="1110"/>
        <v>0</v>
      </c>
      <c r="E1556" s="189">
        <f t="shared" ca="1" si="1111"/>
        <v>0</v>
      </c>
      <c r="F1556" s="189">
        <f t="shared" si="1112"/>
        <v>0</v>
      </c>
      <c r="G1556" s="189" cm="1">
        <f t="array" aca="1" ref="G1556" ca="1">OFFSET(G1556,-1,,,)+1</f>
        <v>1551</v>
      </c>
      <c r="H1556" s="189">
        <f t="shared" si="1107"/>
        <v>0</v>
      </c>
      <c r="I1556" s="189">
        <f t="shared" si="1113"/>
        <v>0</v>
      </c>
      <c r="J1556" s="179">
        <f t="shared" si="1114"/>
        <v>0</v>
      </c>
      <c r="K1556" s="173"/>
      <c r="L1556" s="174" t="str" cm="1">
        <f t="array" aca="1" ref="L1556" ca="1">IF($K1556="",OFFSET(L1556,-1,,,),K1556)</f>
        <v>05.01.10</v>
      </c>
      <c r="M1556" s="175" t="str" cm="1">
        <f t="array" aca="1" ref="M1556" ca="1">IF(OR($K1556=0,$K1556=""),OFFSET(M1556,-1,,,),O1556)</f>
        <v>ALVENARIA ESTRUTURAL COM BLOCO DE CONCRETO 14 CM 20 MPA, JUNTAS DE 10MM COM ARGAMASSA INDUSTRIALIZADA</v>
      </c>
      <c r="N1556" s="67" t="s">
        <v>3971</v>
      </c>
      <c r="O1556" s="68" t="s">
        <v>4518</v>
      </c>
      <c r="P1556" s="68"/>
      <c r="Q1556" s="68" t="s">
        <v>3260</v>
      </c>
      <c r="R1556" s="69">
        <v>4665.8256979999996</v>
      </c>
      <c r="S1556" s="70">
        <v>7.96</v>
      </c>
      <c r="T1556" s="70">
        <v>37139.97255608</v>
      </c>
      <c r="U1556" s="67" t="s">
        <v>812</v>
      </c>
      <c r="V1556" s="71" t="s">
        <v>813</v>
      </c>
      <c r="W1556" s="171"/>
      <c r="X1556" s="172"/>
      <c r="Y1556" s="176">
        <f t="shared" ref="Y1556:Y1559" si="1115">X1556+W1556</f>
        <v>0</v>
      </c>
      <c r="AA1556" s="192"/>
    </row>
    <row r="1557" spans="2:27">
      <c r="B1557" s="189">
        <f t="shared" si="1108"/>
        <v>0</v>
      </c>
      <c r="C1557" s="189">
        <f t="shared" ca="1" si="1109"/>
        <v>0</v>
      </c>
      <c r="D1557" s="189">
        <f t="shared" si="1110"/>
        <v>0</v>
      </c>
      <c r="E1557" s="189">
        <f t="shared" ca="1" si="1111"/>
        <v>0</v>
      </c>
      <c r="F1557" s="189">
        <f t="shared" si="1112"/>
        <v>0</v>
      </c>
      <c r="G1557" s="189" cm="1">
        <f t="array" aca="1" ref="G1557" ca="1">OFFSET(G1557,-1,,,)+1</f>
        <v>1552</v>
      </c>
      <c r="H1557" s="189">
        <f t="shared" si="1107"/>
        <v>0</v>
      </c>
      <c r="I1557" s="189">
        <f t="shared" si="1113"/>
        <v>0</v>
      </c>
      <c r="J1557" s="179">
        <f t="shared" si="1114"/>
        <v>0</v>
      </c>
      <c r="K1557" s="173" t="s">
        <v>929</v>
      </c>
      <c r="L1557" s="174" t="str" cm="1">
        <f t="array" aca="1" ref="L1557" ca="1">IF($K1557="",OFFSET(L1557,-1,,,),K1557)</f>
        <v>05.01.11</v>
      </c>
      <c r="M1557" s="175" t="str" cm="1">
        <f t="array" aca="1" ref="M1557" ca="1">IF(OR($K1557=0,$K1557=""),OFFSET(M1557,-1,,,),O1557)</f>
        <v>MÃO DE OBRA PARA ALVENARIA ESTRUTURAL</v>
      </c>
      <c r="N1557" s="67" t="s">
        <v>355</v>
      </c>
      <c r="O1557" s="68" t="s">
        <v>4299</v>
      </c>
      <c r="P1557" s="68"/>
      <c r="Q1557" s="68" t="s">
        <v>3258</v>
      </c>
      <c r="R1557" s="69">
        <v>33937.4</v>
      </c>
      <c r="S1557" s="70">
        <v>46</v>
      </c>
      <c r="T1557" s="70">
        <v>1561120.4000000001</v>
      </c>
      <c r="U1557" s="67"/>
      <c r="V1557" s="71"/>
      <c r="W1557" s="171"/>
      <c r="X1557" s="172"/>
      <c r="Y1557" s="176">
        <f t="shared" si="1115"/>
        <v>0</v>
      </c>
      <c r="AA1557" s="192"/>
    </row>
    <row r="1558" spans="2:27" hidden="1">
      <c r="B1558" s="189">
        <f t="shared" si="1108"/>
        <v>0</v>
      </c>
      <c r="C1558" s="189">
        <f t="shared" ca="1" si="1109"/>
        <v>0</v>
      </c>
      <c r="D1558" s="189">
        <f t="shared" si="1110"/>
        <v>0</v>
      </c>
      <c r="E1558" s="189">
        <f t="shared" ca="1" si="1111"/>
        <v>0</v>
      </c>
      <c r="F1558" s="189">
        <f t="shared" si="1112"/>
        <v>0</v>
      </c>
      <c r="G1558" s="189" cm="1">
        <f t="array" aca="1" ref="G1558" ca="1">OFFSET(G1558,-1,,,)+1</f>
        <v>1553</v>
      </c>
      <c r="H1558" s="189">
        <f t="shared" si="1107"/>
        <v>0</v>
      </c>
      <c r="I1558" s="189">
        <f t="shared" si="1113"/>
        <v>0</v>
      </c>
      <c r="J1558" s="179">
        <f t="shared" si="1114"/>
        <v>0</v>
      </c>
      <c r="K1558" s="173"/>
      <c r="L1558" s="174" t="str" cm="1">
        <f t="array" aca="1" ref="L1558" ca="1">IF($K1558="",OFFSET(L1558,-1,,,),K1558)</f>
        <v>05.01.11</v>
      </c>
      <c r="M1558" s="175" t="str" cm="1">
        <f t="array" aca="1" ref="M1558" ca="1">IF(OR($K1558=0,$K1558=""),OFFSET(M1558,-1,,,),O1558)</f>
        <v>MÃO DE OBRA PARA ALVENARIA ESTRUTURAL</v>
      </c>
      <c r="N1558" s="67" t="s">
        <v>356</v>
      </c>
      <c r="O1558" s="68" t="s">
        <v>357</v>
      </c>
      <c r="P1558" s="68"/>
      <c r="Q1558" s="68" t="s">
        <v>3258</v>
      </c>
      <c r="R1558" s="69">
        <v>33937.4</v>
      </c>
      <c r="S1558" s="70">
        <v>46</v>
      </c>
      <c r="T1558" s="70">
        <v>1561120.4000000001</v>
      </c>
      <c r="U1558" s="67" t="s">
        <v>812</v>
      </c>
      <c r="V1558" s="71" t="s">
        <v>813</v>
      </c>
      <c r="W1558" s="171"/>
      <c r="X1558" s="172"/>
      <c r="Y1558" s="176">
        <f t="shared" si="1115"/>
        <v>0</v>
      </c>
      <c r="AA1558" s="192"/>
    </row>
    <row r="1559" spans="2:27">
      <c r="B1559" s="189">
        <f t="shared" si="1108"/>
        <v>0</v>
      </c>
      <c r="C1559" s="189">
        <f t="shared" ca="1" si="1109"/>
        <v>0</v>
      </c>
      <c r="D1559" s="189">
        <f t="shared" si="1110"/>
        <v>0</v>
      </c>
      <c r="E1559" s="189">
        <f t="shared" ca="1" si="1111"/>
        <v>0</v>
      </c>
      <c r="F1559" s="189">
        <f t="shared" si="1112"/>
        <v>0</v>
      </c>
      <c r="G1559" s="189" cm="1">
        <f t="array" aca="1" ref="G1559" ca="1">OFFSET(G1559,-1,,,)+1</f>
        <v>1554</v>
      </c>
      <c r="H1559" s="189">
        <f t="shared" si="1107"/>
        <v>0</v>
      </c>
      <c r="I1559" s="189">
        <f t="shared" si="1113"/>
        <v>0</v>
      </c>
      <c r="J1559" s="179">
        <f t="shared" si="1114"/>
        <v>0</v>
      </c>
      <c r="K1559" s="173" t="s">
        <v>930</v>
      </c>
      <c r="L1559" s="174" t="str" cm="1">
        <f t="array" aca="1" ref="L1559" ca="1">IF($K1559="",OFFSET(L1559,-1,,,),K1559)</f>
        <v>05.01.12</v>
      </c>
      <c r="M1559" s="175" t="str" cm="1">
        <f t="array" aca="1" ref="M1559" ca="1">IF(OR($K1559=0,$K1559=""),OFFSET(M1559,-1,,,),O1559)</f>
        <v>AÇO CA60 5,00MM - CORTADO E DOBRADO</v>
      </c>
      <c r="N1559" s="67" t="s">
        <v>634</v>
      </c>
      <c r="O1559" s="68" t="s">
        <v>4475</v>
      </c>
      <c r="P1559" s="68"/>
      <c r="Q1559" s="68" t="s">
        <v>3255</v>
      </c>
      <c r="R1559" s="69">
        <v>3</v>
      </c>
      <c r="S1559" s="70">
        <v>7.9379999999999997</v>
      </c>
      <c r="T1559" s="70">
        <v>23.814</v>
      </c>
      <c r="U1559" s="67"/>
      <c r="V1559" s="71"/>
      <c r="W1559" s="171"/>
      <c r="X1559" s="172"/>
      <c r="Y1559" s="176">
        <f t="shared" si="1115"/>
        <v>0</v>
      </c>
      <c r="AA1559" s="192"/>
    </row>
    <row r="1560" spans="2:27" hidden="1">
      <c r="B1560" s="189">
        <f t="shared" si="1108"/>
        <v>0</v>
      </c>
      <c r="C1560" s="189">
        <f t="shared" ca="1" si="1109"/>
        <v>0</v>
      </c>
      <c r="D1560" s="189">
        <f t="shared" si="1110"/>
        <v>0</v>
      </c>
      <c r="E1560" s="189">
        <f t="shared" ca="1" si="1111"/>
        <v>0</v>
      </c>
      <c r="F1560" s="189">
        <f t="shared" si="1112"/>
        <v>0</v>
      </c>
      <c r="G1560" s="189" cm="1">
        <f t="array" aca="1" ref="G1560" ca="1">OFFSET(G1560,-1,,,)+1</f>
        <v>1555</v>
      </c>
      <c r="H1560" s="189">
        <f t="shared" si="1107"/>
        <v>0</v>
      </c>
      <c r="I1560" s="189">
        <f t="shared" si="1113"/>
        <v>0</v>
      </c>
      <c r="J1560" s="179">
        <f t="shared" si="1114"/>
        <v>0</v>
      </c>
      <c r="K1560" s="173"/>
      <c r="L1560" s="174" t="str" cm="1">
        <f t="array" aca="1" ref="L1560" ca="1">IF($K1560="",OFFSET(L1560,-1,,,),K1560)</f>
        <v>05.01.12</v>
      </c>
      <c r="M1560" s="175" t="str" cm="1">
        <f t="array" aca="1" ref="M1560" ca="1">IF(OR($K1560=0,$K1560=""),OFFSET(M1560,-1,,,),O1560)</f>
        <v>AÇO CA60 5,00MM - CORTADO E DOBRADO</v>
      </c>
      <c r="N1560" s="67" t="s">
        <v>306</v>
      </c>
      <c r="O1560" s="68" t="s">
        <v>307</v>
      </c>
      <c r="P1560" s="68"/>
      <c r="Q1560" s="68" t="s">
        <v>3255</v>
      </c>
      <c r="R1560" s="69">
        <v>0.03</v>
      </c>
      <c r="S1560" s="70">
        <v>11</v>
      </c>
      <c r="T1560" s="70">
        <v>0.32999999999999996</v>
      </c>
      <c r="U1560" s="67" t="s">
        <v>812</v>
      </c>
      <c r="V1560" s="71" t="s">
        <v>813</v>
      </c>
      <c r="W1560" s="171"/>
      <c r="X1560" s="172"/>
      <c r="Y1560" s="176">
        <f t="shared" ref="Y1560:Y1619" si="1116">X1560+W1560</f>
        <v>0</v>
      </c>
      <c r="AA1560" s="192"/>
    </row>
    <row r="1561" spans="2:27" hidden="1">
      <c r="B1561" s="189">
        <f t="shared" si="1108"/>
        <v>0</v>
      </c>
      <c r="C1561" s="189">
        <f t="shared" ca="1" si="1109"/>
        <v>0</v>
      </c>
      <c r="D1561" s="189">
        <f t="shared" si="1110"/>
        <v>0</v>
      </c>
      <c r="E1561" s="189">
        <f t="shared" ca="1" si="1111"/>
        <v>0</v>
      </c>
      <c r="F1561" s="189">
        <f t="shared" si="1112"/>
        <v>0</v>
      </c>
      <c r="G1561" s="189" cm="1">
        <f t="array" aca="1" ref="G1561" ca="1">OFFSET(G1561,-1,,,)+1</f>
        <v>1556</v>
      </c>
      <c r="H1561" s="189">
        <f t="shared" si="1107"/>
        <v>0</v>
      </c>
      <c r="I1561" s="189">
        <f t="shared" si="1113"/>
        <v>0</v>
      </c>
      <c r="J1561" s="179">
        <f t="shared" si="1114"/>
        <v>0</v>
      </c>
      <c r="K1561" s="173"/>
      <c r="L1561" s="174" t="str" cm="1">
        <f t="array" aca="1" ref="L1561" ca="1">IF($K1561="",OFFSET(L1561,-1,,,),K1561)</f>
        <v>05.01.12</v>
      </c>
      <c r="M1561" s="175" t="str" cm="1">
        <f t="array" aca="1" ref="M1561" ca="1">IF(OR($K1561=0,$K1561=""),OFFSET(M1561,-1,,,),O1561)</f>
        <v>AÇO CA60 5,00MM - CORTADO E DOBRADO</v>
      </c>
      <c r="N1561" s="67" t="s">
        <v>635</v>
      </c>
      <c r="O1561" s="68" t="s">
        <v>636</v>
      </c>
      <c r="P1561" s="68"/>
      <c r="Q1561" s="68" t="s">
        <v>3255</v>
      </c>
      <c r="R1561" s="69">
        <v>3.09</v>
      </c>
      <c r="S1561" s="70">
        <v>6.9</v>
      </c>
      <c r="T1561" s="70">
        <v>21.321000000000002</v>
      </c>
      <c r="U1561" s="67" t="s">
        <v>812</v>
      </c>
      <c r="V1561" s="71" t="s">
        <v>813</v>
      </c>
      <c r="W1561" s="171"/>
      <c r="X1561" s="172"/>
      <c r="Y1561" s="176">
        <f t="shared" si="1116"/>
        <v>0</v>
      </c>
      <c r="AA1561" s="192"/>
    </row>
    <row r="1562" spans="2:27" hidden="1">
      <c r="B1562" s="189">
        <f t="shared" si="1108"/>
        <v>0</v>
      </c>
      <c r="C1562" s="189">
        <f t="shared" ca="1" si="1109"/>
        <v>0</v>
      </c>
      <c r="D1562" s="189">
        <f t="shared" si="1110"/>
        <v>0</v>
      </c>
      <c r="E1562" s="189">
        <f t="shared" ca="1" si="1111"/>
        <v>0</v>
      </c>
      <c r="F1562" s="189">
        <f t="shared" si="1112"/>
        <v>0</v>
      </c>
      <c r="G1562" s="189" cm="1">
        <f t="array" aca="1" ref="G1562" ca="1">OFFSET(G1562,-1,,,)+1</f>
        <v>1557</v>
      </c>
      <c r="H1562" s="189">
        <f t="shared" si="1107"/>
        <v>0</v>
      </c>
      <c r="I1562" s="189">
        <f t="shared" si="1113"/>
        <v>0</v>
      </c>
      <c r="J1562" s="179">
        <f t="shared" si="1114"/>
        <v>0</v>
      </c>
      <c r="K1562" s="173"/>
      <c r="L1562" s="174" t="str" cm="1">
        <f t="array" aca="1" ref="L1562" ca="1">IF($K1562="",OFFSET(L1562,-1,,,),K1562)</f>
        <v>05.01.12</v>
      </c>
      <c r="M1562" s="175" t="str" cm="1">
        <f t="array" aca="1" ref="M1562" ca="1">IF(OR($K1562=0,$K1562=""),OFFSET(M1562,-1,,,),O1562)</f>
        <v>AÇO CA60 5,00MM - CORTADO E DOBRADO</v>
      </c>
      <c r="N1562" s="67" t="s">
        <v>637</v>
      </c>
      <c r="O1562" s="68" t="s">
        <v>638</v>
      </c>
      <c r="P1562" s="68"/>
      <c r="Q1562" s="68" t="s">
        <v>3255</v>
      </c>
      <c r="R1562" s="69">
        <v>3.09</v>
      </c>
      <c r="S1562" s="70">
        <v>0.7</v>
      </c>
      <c r="T1562" s="70">
        <v>2.1629999999999998</v>
      </c>
      <c r="U1562" s="67" t="s">
        <v>812</v>
      </c>
      <c r="V1562" s="71" t="s">
        <v>813</v>
      </c>
      <c r="W1562" s="171"/>
      <c r="X1562" s="172"/>
      <c r="Y1562" s="176">
        <f t="shared" si="1116"/>
        <v>0</v>
      </c>
      <c r="AA1562" s="192"/>
    </row>
    <row r="1563" spans="2:27">
      <c r="B1563" s="189">
        <f t="shared" si="1108"/>
        <v>0</v>
      </c>
      <c r="C1563" s="189">
        <f t="shared" ca="1" si="1109"/>
        <v>0</v>
      </c>
      <c r="D1563" s="189">
        <f t="shared" si="1110"/>
        <v>0</v>
      </c>
      <c r="E1563" s="189">
        <f t="shared" ca="1" si="1111"/>
        <v>0</v>
      </c>
      <c r="F1563" s="189">
        <f t="shared" si="1112"/>
        <v>0</v>
      </c>
      <c r="G1563" s="189" cm="1">
        <f t="array" aca="1" ref="G1563" ca="1">OFFSET(G1563,-1,,,)+1</f>
        <v>1558</v>
      </c>
      <c r="H1563" s="189">
        <f t="shared" si="1107"/>
        <v>0</v>
      </c>
      <c r="I1563" s="189">
        <f t="shared" si="1113"/>
        <v>0</v>
      </c>
      <c r="J1563" s="179">
        <f t="shared" si="1114"/>
        <v>0</v>
      </c>
      <c r="K1563" s="173" t="s">
        <v>931</v>
      </c>
      <c r="L1563" s="174" t="str" cm="1">
        <f t="array" aca="1" ref="L1563" ca="1">IF($K1563="",OFFSET(L1563,-1,,,),K1563)</f>
        <v>05.01.13</v>
      </c>
      <c r="M1563" s="175" t="str" cm="1">
        <f t="array" aca="1" ref="M1563" ca="1">IF(OR($K1563=0,$K1563=""),OFFSET(M1563,-1,,,),O1563)</f>
        <v>AÇO CA50 6,30MM - CORTADO E DOBRADO</v>
      </c>
      <c r="N1563" s="67" t="s">
        <v>447</v>
      </c>
      <c r="O1563" s="68" t="s">
        <v>4476</v>
      </c>
      <c r="P1563" s="68"/>
      <c r="Q1563" s="68" t="s">
        <v>3255</v>
      </c>
      <c r="R1563" s="69">
        <v>757.5</v>
      </c>
      <c r="S1563" s="70">
        <v>7.0110000000000001</v>
      </c>
      <c r="T1563" s="70">
        <v>5310.8325000000004</v>
      </c>
      <c r="U1563" s="67"/>
      <c r="V1563" s="71"/>
      <c r="W1563" s="171"/>
      <c r="X1563" s="172"/>
      <c r="Y1563" s="176">
        <f t="shared" si="1116"/>
        <v>0</v>
      </c>
      <c r="AA1563" s="192"/>
    </row>
    <row r="1564" spans="2:27" hidden="1">
      <c r="B1564" s="189">
        <f t="shared" si="1108"/>
        <v>0</v>
      </c>
      <c r="C1564" s="189">
        <f t="shared" ca="1" si="1109"/>
        <v>0</v>
      </c>
      <c r="D1564" s="189">
        <f t="shared" si="1110"/>
        <v>0</v>
      </c>
      <c r="E1564" s="189">
        <f t="shared" ca="1" si="1111"/>
        <v>0</v>
      </c>
      <c r="F1564" s="189">
        <f t="shared" si="1112"/>
        <v>0</v>
      </c>
      <c r="G1564" s="189" cm="1">
        <f t="array" aca="1" ref="G1564" ca="1">OFFSET(G1564,-1,,,)+1</f>
        <v>1559</v>
      </c>
      <c r="H1564" s="189">
        <f t="shared" si="1107"/>
        <v>0</v>
      </c>
      <c r="I1564" s="189">
        <f t="shared" si="1113"/>
        <v>0</v>
      </c>
      <c r="J1564" s="179">
        <f t="shared" si="1114"/>
        <v>0</v>
      </c>
      <c r="K1564" s="173"/>
      <c r="L1564" s="174" t="str" cm="1">
        <f t="array" aca="1" ref="L1564" ca="1">IF($K1564="",OFFSET(L1564,-1,,,),K1564)</f>
        <v>05.01.13</v>
      </c>
      <c r="M1564" s="175" t="str" cm="1">
        <f t="array" aca="1" ref="M1564" ca="1">IF(OR($K1564=0,$K1564=""),OFFSET(M1564,-1,,,),O1564)</f>
        <v>AÇO CA50 6,30MM - CORTADO E DOBRADO</v>
      </c>
      <c r="N1564" s="67" t="s">
        <v>306</v>
      </c>
      <c r="O1564" s="68" t="s">
        <v>307</v>
      </c>
      <c r="P1564" s="68"/>
      <c r="Q1564" s="68" t="s">
        <v>3255</v>
      </c>
      <c r="R1564" s="69">
        <v>7.5750000000000002</v>
      </c>
      <c r="S1564" s="70">
        <v>11</v>
      </c>
      <c r="T1564" s="70">
        <v>83.325000000000003</v>
      </c>
      <c r="U1564" s="67" t="s">
        <v>812</v>
      </c>
      <c r="V1564" s="71" t="s">
        <v>813</v>
      </c>
      <c r="W1564" s="171"/>
      <c r="X1564" s="172"/>
      <c r="Y1564" s="176">
        <f t="shared" si="1116"/>
        <v>0</v>
      </c>
      <c r="AA1564" s="192"/>
    </row>
    <row r="1565" spans="2:27" hidden="1">
      <c r="B1565" s="189">
        <f t="shared" si="1108"/>
        <v>0</v>
      </c>
      <c r="C1565" s="189">
        <f t="shared" ca="1" si="1109"/>
        <v>0</v>
      </c>
      <c r="D1565" s="189">
        <f t="shared" si="1110"/>
        <v>0</v>
      </c>
      <c r="E1565" s="189">
        <f t="shared" ca="1" si="1111"/>
        <v>0</v>
      </c>
      <c r="F1565" s="189">
        <f t="shared" si="1112"/>
        <v>0</v>
      </c>
      <c r="G1565" s="189" cm="1">
        <f t="array" aca="1" ref="G1565" ca="1">OFFSET(G1565,-1,,,)+1</f>
        <v>1560</v>
      </c>
      <c r="H1565" s="189">
        <f t="shared" si="1107"/>
        <v>0</v>
      </c>
      <c r="I1565" s="189">
        <f t="shared" si="1113"/>
        <v>0</v>
      </c>
      <c r="J1565" s="179">
        <f t="shared" si="1114"/>
        <v>0</v>
      </c>
      <c r="K1565" s="173"/>
      <c r="L1565" s="174" t="str" cm="1">
        <f t="array" aca="1" ref="L1565" ca="1">IF($K1565="",OFFSET(L1565,-1,,,),K1565)</f>
        <v>05.01.13</v>
      </c>
      <c r="M1565" s="175" t="str" cm="1">
        <f t="array" aca="1" ref="M1565" ca="1">IF(OR($K1565=0,$K1565=""),OFFSET(M1565,-1,,,),O1565)</f>
        <v>AÇO CA50 6,30MM - CORTADO E DOBRADO</v>
      </c>
      <c r="N1565" s="67" t="s">
        <v>448</v>
      </c>
      <c r="O1565" s="68" t="s">
        <v>449</v>
      </c>
      <c r="P1565" s="68"/>
      <c r="Q1565" s="68" t="s">
        <v>3255</v>
      </c>
      <c r="R1565" s="69">
        <v>780.22500000000002</v>
      </c>
      <c r="S1565" s="70">
        <v>6</v>
      </c>
      <c r="T1565" s="70">
        <v>4681.3500000000004</v>
      </c>
      <c r="U1565" s="67" t="s">
        <v>812</v>
      </c>
      <c r="V1565" s="71" t="s">
        <v>813</v>
      </c>
      <c r="W1565" s="171"/>
      <c r="X1565" s="172"/>
      <c r="Y1565" s="176">
        <f t="shared" si="1116"/>
        <v>0</v>
      </c>
      <c r="AA1565" s="192"/>
    </row>
    <row r="1566" spans="2:27" hidden="1">
      <c r="B1566" s="189">
        <f t="shared" si="1108"/>
        <v>0</v>
      </c>
      <c r="C1566" s="189">
        <f t="shared" ca="1" si="1109"/>
        <v>0</v>
      </c>
      <c r="D1566" s="189">
        <f t="shared" si="1110"/>
        <v>0</v>
      </c>
      <c r="E1566" s="189">
        <f t="shared" ca="1" si="1111"/>
        <v>0</v>
      </c>
      <c r="F1566" s="189">
        <f t="shared" si="1112"/>
        <v>0</v>
      </c>
      <c r="G1566" s="189" cm="1">
        <f t="array" aca="1" ref="G1566" ca="1">OFFSET(G1566,-1,,,)+1</f>
        <v>1561</v>
      </c>
      <c r="H1566" s="189">
        <f t="shared" si="1107"/>
        <v>0</v>
      </c>
      <c r="I1566" s="189">
        <f t="shared" si="1113"/>
        <v>0</v>
      </c>
      <c r="J1566" s="179">
        <f t="shared" si="1114"/>
        <v>0</v>
      </c>
      <c r="K1566" s="173"/>
      <c r="L1566" s="174" t="str" cm="1">
        <f t="array" aca="1" ref="L1566" ca="1">IF($K1566="",OFFSET(L1566,-1,,,),K1566)</f>
        <v>05.01.13</v>
      </c>
      <c r="M1566" s="175" t="str" cm="1">
        <f t="array" aca="1" ref="M1566" ca="1">IF(OR($K1566=0,$K1566=""),OFFSET(M1566,-1,,,),O1566)</f>
        <v>AÇO CA50 6,30MM - CORTADO E DOBRADO</v>
      </c>
      <c r="N1566" s="67" t="s">
        <v>450</v>
      </c>
      <c r="O1566" s="68" t="s">
        <v>451</v>
      </c>
      <c r="P1566" s="68"/>
      <c r="Q1566" s="68" t="s">
        <v>3255</v>
      </c>
      <c r="R1566" s="69">
        <v>780.22500000000002</v>
      </c>
      <c r="S1566" s="70">
        <v>0.7</v>
      </c>
      <c r="T1566" s="70">
        <v>546.15750000000003</v>
      </c>
      <c r="U1566" s="67" t="s">
        <v>812</v>
      </c>
      <c r="V1566" s="71" t="s">
        <v>813</v>
      </c>
      <c r="W1566" s="171"/>
      <c r="X1566" s="172"/>
      <c r="Y1566" s="176">
        <f t="shared" si="1116"/>
        <v>0</v>
      </c>
      <c r="AA1566" s="192"/>
    </row>
    <row r="1567" spans="2:27">
      <c r="B1567" s="189">
        <f t="shared" si="1108"/>
        <v>0</v>
      </c>
      <c r="C1567" s="189">
        <f t="shared" ca="1" si="1109"/>
        <v>0</v>
      </c>
      <c r="D1567" s="189">
        <f t="shared" si="1110"/>
        <v>0</v>
      </c>
      <c r="E1567" s="189">
        <f t="shared" ca="1" si="1111"/>
        <v>0</v>
      </c>
      <c r="F1567" s="189">
        <f t="shared" si="1112"/>
        <v>0</v>
      </c>
      <c r="G1567" s="189" cm="1">
        <f t="array" aca="1" ref="G1567" ca="1">OFFSET(G1567,-1,,,)+1</f>
        <v>1562</v>
      </c>
      <c r="H1567" s="189">
        <f t="shared" si="1107"/>
        <v>0</v>
      </c>
      <c r="I1567" s="189">
        <f t="shared" si="1113"/>
        <v>0</v>
      </c>
      <c r="J1567" s="179">
        <f t="shared" si="1114"/>
        <v>0</v>
      </c>
      <c r="K1567" s="173" t="s">
        <v>932</v>
      </c>
      <c r="L1567" s="174" t="str" cm="1">
        <f t="array" aca="1" ref="L1567" ca="1">IF($K1567="",OFFSET(L1567,-1,,,),K1567)</f>
        <v>05.01.14</v>
      </c>
      <c r="M1567" s="175" t="str" cm="1">
        <f t="array" aca="1" ref="M1567" ca="1">IF(OR($K1567=0,$K1567=""),OFFSET(M1567,-1,,,),O1567)</f>
        <v>AÇO CA50 8,00MM - CORTADO E DOBRADO</v>
      </c>
      <c r="N1567" s="67" t="s">
        <v>452</v>
      </c>
      <c r="O1567" s="68" t="s">
        <v>453</v>
      </c>
      <c r="P1567" s="68"/>
      <c r="Q1567" s="68" t="s">
        <v>3255</v>
      </c>
      <c r="R1567" s="69">
        <v>161.94999999999999</v>
      </c>
      <c r="S1567" s="70">
        <v>6.8769999999999998</v>
      </c>
      <c r="T1567" s="70">
        <v>1113.7301499999999</v>
      </c>
      <c r="U1567" s="67"/>
      <c r="V1567" s="71"/>
      <c r="W1567" s="171"/>
      <c r="X1567" s="172"/>
      <c r="Y1567" s="176">
        <f t="shared" si="1116"/>
        <v>0</v>
      </c>
      <c r="AA1567" s="192"/>
    </row>
    <row r="1568" spans="2:27" hidden="1">
      <c r="B1568" s="189">
        <f t="shared" si="1108"/>
        <v>0</v>
      </c>
      <c r="C1568" s="189">
        <f t="shared" ca="1" si="1109"/>
        <v>0</v>
      </c>
      <c r="D1568" s="189">
        <f t="shared" si="1110"/>
        <v>0</v>
      </c>
      <c r="E1568" s="189">
        <f t="shared" ca="1" si="1111"/>
        <v>0</v>
      </c>
      <c r="F1568" s="189">
        <f t="shared" si="1112"/>
        <v>0</v>
      </c>
      <c r="G1568" s="189" cm="1">
        <f t="array" aca="1" ref="G1568" ca="1">OFFSET(G1568,-1,,,)+1</f>
        <v>1563</v>
      </c>
      <c r="H1568" s="189">
        <f t="shared" si="1107"/>
        <v>0</v>
      </c>
      <c r="I1568" s="189">
        <f t="shared" si="1113"/>
        <v>0</v>
      </c>
      <c r="J1568" s="179">
        <f t="shared" si="1114"/>
        <v>0</v>
      </c>
      <c r="K1568" s="173"/>
      <c r="L1568" s="174" t="str" cm="1">
        <f t="array" aca="1" ref="L1568" ca="1">IF($K1568="",OFFSET(L1568,-1,,,),K1568)</f>
        <v>05.01.14</v>
      </c>
      <c r="M1568" s="175" t="str" cm="1">
        <f t="array" aca="1" ref="M1568" ca="1">IF(OR($K1568=0,$K1568=""),OFFSET(M1568,-1,,,),O1568)</f>
        <v>AÇO CA50 8,00MM - CORTADO E DOBRADO</v>
      </c>
      <c r="N1568" s="67" t="s">
        <v>306</v>
      </c>
      <c r="O1568" s="68" t="s">
        <v>307</v>
      </c>
      <c r="P1568" s="68"/>
      <c r="Q1568" s="68" t="s">
        <v>3255</v>
      </c>
      <c r="R1568" s="69">
        <v>1.6194999999999999</v>
      </c>
      <c r="S1568" s="70">
        <v>11</v>
      </c>
      <c r="T1568" s="70">
        <v>17.814499999999999</v>
      </c>
      <c r="U1568" s="67" t="s">
        <v>812</v>
      </c>
      <c r="V1568" s="71" t="s">
        <v>813</v>
      </c>
      <c r="W1568" s="171"/>
      <c r="X1568" s="172"/>
      <c r="Y1568" s="176">
        <f t="shared" si="1116"/>
        <v>0</v>
      </c>
      <c r="AA1568" s="192"/>
    </row>
    <row r="1569" spans="2:27" hidden="1">
      <c r="B1569" s="189">
        <f t="shared" si="1108"/>
        <v>0</v>
      </c>
      <c r="C1569" s="189">
        <f t="shared" ca="1" si="1109"/>
        <v>0</v>
      </c>
      <c r="D1569" s="189">
        <f t="shared" si="1110"/>
        <v>0</v>
      </c>
      <c r="E1569" s="189">
        <f t="shared" ca="1" si="1111"/>
        <v>0</v>
      </c>
      <c r="F1569" s="189">
        <f t="shared" si="1112"/>
        <v>0</v>
      </c>
      <c r="G1569" s="189" cm="1">
        <f t="array" aca="1" ref="G1569" ca="1">OFFSET(G1569,-1,,,)+1</f>
        <v>1564</v>
      </c>
      <c r="H1569" s="189">
        <f t="shared" si="1107"/>
        <v>0</v>
      </c>
      <c r="I1569" s="189">
        <f t="shared" si="1113"/>
        <v>0</v>
      </c>
      <c r="J1569" s="179">
        <f t="shared" si="1114"/>
        <v>0</v>
      </c>
      <c r="K1569" s="173"/>
      <c r="L1569" s="174" t="str" cm="1">
        <f t="array" aca="1" ref="L1569" ca="1">IF($K1569="",OFFSET(L1569,-1,,,),K1569)</f>
        <v>05.01.14</v>
      </c>
      <c r="M1569" s="175" t="str" cm="1">
        <f t="array" aca="1" ref="M1569" ca="1">IF(OR($K1569=0,$K1569=""),OFFSET(M1569,-1,,,),O1569)</f>
        <v>AÇO CA50 8,00MM - CORTADO E DOBRADO</v>
      </c>
      <c r="N1569" s="67" t="s">
        <v>401</v>
      </c>
      <c r="O1569" s="68" t="s">
        <v>402</v>
      </c>
      <c r="P1569" s="68"/>
      <c r="Q1569" s="68" t="s">
        <v>3255</v>
      </c>
      <c r="R1569" s="69">
        <v>163.56950000000001</v>
      </c>
      <c r="S1569" s="70">
        <v>6</v>
      </c>
      <c r="T1569" s="70">
        <v>981.41700000000003</v>
      </c>
      <c r="U1569" s="67" t="s">
        <v>812</v>
      </c>
      <c r="V1569" s="71" t="s">
        <v>813</v>
      </c>
      <c r="W1569" s="171"/>
      <c r="X1569" s="172"/>
      <c r="Y1569" s="176">
        <f t="shared" si="1116"/>
        <v>0</v>
      </c>
      <c r="AA1569" s="192"/>
    </row>
    <row r="1570" spans="2:27" hidden="1">
      <c r="B1570" s="189">
        <f t="shared" si="1108"/>
        <v>0</v>
      </c>
      <c r="C1570" s="189">
        <f t="shared" ca="1" si="1109"/>
        <v>0</v>
      </c>
      <c r="D1570" s="189">
        <f t="shared" si="1110"/>
        <v>0</v>
      </c>
      <c r="E1570" s="189">
        <f t="shared" ca="1" si="1111"/>
        <v>0</v>
      </c>
      <c r="F1570" s="189">
        <f t="shared" si="1112"/>
        <v>0</v>
      </c>
      <c r="G1570" s="189" cm="1">
        <f t="array" aca="1" ref="G1570" ca="1">OFFSET(G1570,-1,,,)+1</f>
        <v>1565</v>
      </c>
      <c r="H1570" s="189">
        <f t="shared" si="1107"/>
        <v>0</v>
      </c>
      <c r="I1570" s="189">
        <f t="shared" si="1113"/>
        <v>0</v>
      </c>
      <c r="J1570" s="179">
        <f t="shared" si="1114"/>
        <v>0</v>
      </c>
      <c r="K1570" s="173"/>
      <c r="L1570" s="174" t="str" cm="1">
        <f t="array" aca="1" ref="L1570" ca="1">IF($K1570="",OFFSET(L1570,-1,,,),K1570)</f>
        <v>05.01.14</v>
      </c>
      <c r="M1570" s="175" t="str" cm="1">
        <f t="array" aca="1" ref="M1570" ca="1">IF(OR($K1570=0,$K1570=""),OFFSET(M1570,-1,,,),O1570)</f>
        <v>AÇO CA50 8,00MM - CORTADO E DOBRADO</v>
      </c>
      <c r="N1570" s="67" t="s">
        <v>405</v>
      </c>
      <c r="O1570" s="68" t="s">
        <v>406</v>
      </c>
      <c r="P1570" s="68"/>
      <c r="Q1570" s="68" t="s">
        <v>3255</v>
      </c>
      <c r="R1570" s="69">
        <v>163.56950000000001</v>
      </c>
      <c r="S1570" s="70">
        <v>0.7</v>
      </c>
      <c r="T1570" s="70">
        <v>114.49865</v>
      </c>
      <c r="U1570" s="67" t="s">
        <v>812</v>
      </c>
      <c r="V1570" s="71" t="s">
        <v>813</v>
      </c>
      <c r="W1570" s="171"/>
      <c r="X1570" s="172"/>
      <c r="Y1570" s="176">
        <f t="shared" si="1116"/>
        <v>0</v>
      </c>
      <c r="AA1570" s="192"/>
    </row>
    <row r="1571" spans="2:27">
      <c r="B1571" s="189">
        <f t="shared" si="1108"/>
        <v>0</v>
      </c>
      <c r="C1571" s="189">
        <f t="shared" ca="1" si="1109"/>
        <v>0</v>
      </c>
      <c r="D1571" s="189">
        <f t="shared" si="1110"/>
        <v>0</v>
      </c>
      <c r="E1571" s="189">
        <f t="shared" ca="1" si="1111"/>
        <v>0</v>
      </c>
      <c r="F1571" s="189">
        <f t="shared" si="1112"/>
        <v>0</v>
      </c>
      <c r="G1571" s="189" cm="1">
        <f t="array" aca="1" ref="G1571" ca="1">OFFSET(G1571,-1,,,)+1</f>
        <v>1566</v>
      </c>
      <c r="H1571" s="189">
        <f t="shared" si="1107"/>
        <v>0</v>
      </c>
      <c r="I1571" s="189">
        <f t="shared" si="1113"/>
        <v>0</v>
      </c>
      <c r="J1571" s="179">
        <f t="shared" si="1114"/>
        <v>0</v>
      </c>
      <c r="K1571" s="173" t="s">
        <v>933</v>
      </c>
      <c r="L1571" s="174" t="str" cm="1">
        <f t="array" aca="1" ref="L1571" ca="1">IF($K1571="",OFFSET(L1571,-1,,,),K1571)</f>
        <v>05.01.15</v>
      </c>
      <c r="M1571" s="175" t="str" cm="1">
        <f t="array" aca="1" ref="M1571" ca="1">IF(OR($K1571=0,$K1571=""),OFFSET(M1571,-1,,,),O1571)</f>
        <v>AÇO CA50 10,00MM - CORTADO E DOBRADO</v>
      </c>
      <c r="N1571" s="67" t="s">
        <v>319</v>
      </c>
      <c r="O1571" s="68" t="s">
        <v>4294</v>
      </c>
      <c r="P1571" s="68"/>
      <c r="Q1571" s="68" t="s">
        <v>3255</v>
      </c>
      <c r="R1571" s="69">
        <v>35208.25</v>
      </c>
      <c r="S1571" s="70">
        <v>6.4729999999999999</v>
      </c>
      <c r="T1571" s="70">
        <v>227903.00224999999</v>
      </c>
      <c r="U1571" s="67"/>
      <c r="V1571" s="71"/>
      <c r="W1571" s="171"/>
      <c r="X1571" s="172"/>
      <c r="Y1571" s="176">
        <f t="shared" si="1116"/>
        <v>0</v>
      </c>
      <c r="AA1571" s="192"/>
    </row>
    <row r="1572" spans="2:27" hidden="1">
      <c r="B1572" s="189">
        <f t="shared" si="1108"/>
        <v>0</v>
      </c>
      <c r="C1572" s="189">
        <f t="shared" ca="1" si="1109"/>
        <v>0</v>
      </c>
      <c r="D1572" s="189">
        <f t="shared" si="1110"/>
        <v>0</v>
      </c>
      <c r="E1572" s="189">
        <f t="shared" ca="1" si="1111"/>
        <v>0</v>
      </c>
      <c r="F1572" s="189">
        <f t="shared" si="1112"/>
        <v>0</v>
      </c>
      <c r="G1572" s="189" cm="1">
        <f t="array" aca="1" ref="G1572" ca="1">OFFSET(G1572,-1,,,)+1</f>
        <v>1567</v>
      </c>
      <c r="H1572" s="189">
        <f t="shared" si="1107"/>
        <v>0</v>
      </c>
      <c r="I1572" s="189">
        <f t="shared" si="1113"/>
        <v>0</v>
      </c>
      <c r="J1572" s="179">
        <f t="shared" si="1114"/>
        <v>0</v>
      </c>
      <c r="K1572" s="173"/>
      <c r="L1572" s="174" t="str" cm="1">
        <f t="array" aca="1" ref="L1572" ca="1">IF($K1572="",OFFSET(L1572,-1,,,),K1572)</f>
        <v>05.01.15</v>
      </c>
      <c r="M1572" s="175" t="str" cm="1">
        <f t="array" aca="1" ref="M1572" ca="1">IF(OR($K1572=0,$K1572=""),OFFSET(M1572,-1,,,),O1572)</f>
        <v>AÇO CA50 10,00MM - CORTADO E DOBRADO</v>
      </c>
      <c r="N1572" s="67" t="s">
        <v>306</v>
      </c>
      <c r="O1572" s="68" t="s">
        <v>307</v>
      </c>
      <c r="P1572" s="68"/>
      <c r="Q1572" s="68" t="s">
        <v>3255</v>
      </c>
      <c r="R1572" s="69">
        <v>352.08249999999998</v>
      </c>
      <c r="S1572" s="70">
        <v>11</v>
      </c>
      <c r="T1572" s="70">
        <v>3872.9074999999998</v>
      </c>
      <c r="U1572" s="67" t="s">
        <v>812</v>
      </c>
      <c r="V1572" s="71" t="s">
        <v>813</v>
      </c>
      <c r="W1572" s="171"/>
      <c r="X1572" s="172"/>
      <c r="Y1572" s="176">
        <f t="shared" si="1116"/>
        <v>0</v>
      </c>
      <c r="AA1572" s="192"/>
    </row>
    <row r="1573" spans="2:27" hidden="1">
      <c r="B1573" s="189">
        <f t="shared" si="1108"/>
        <v>0</v>
      </c>
      <c r="C1573" s="189">
        <f t="shared" ca="1" si="1109"/>
        <v>0</v>
      </c>
      <c r="D1573" s="189">
        <f t="shared" si="1110"/>
        <v>0</v>
      </c>
      <c r="E1573" s="189">
        <f t="shared" ca="1" si="1111"/>
        <v>0</v>
      </c>
      <c r="F1573" s="189">
        <f t="shared" si="1112"/>
        <v>0</v>
      </c>
      <c r="G1573" s="189" cm="1">
        <f t="array" aca="1" ref="G1573" ca="1">OFFSET(G1573,-1,,,)+1</f>
        <v>1568</v>
      </c>
      <c r="H1573" s="189">
        <f t="shared" si="1107"/>
        <v>0</v>
      </c>
      <c r="I1573" s="189">
        <f t="shared" si="1113"/>
        <v>0</v>
      </c>
      <c r="J1573" s="179">
        <f t="shared" si="1114"/>
        <v>0</v>
      </c>
      <c r="K1573" s="173"/>
      <c r="L1573" s="174" t="str" cm="1">
        <f t="array" aca="1" ref="L1573" ca="1">IF($K1573="",OFFSET(L1573,-1,,,),K1573)</f>
        <v>05.01.15</v>
      </c>
      <c r="M1573" s="175" t="str" cm="1">
        <f t="array" aca="1" ref="M1573" ca="1">IF(OR($K1573=0,$K1573=""),OFFSET(M1573,-1,,,),O1573)</f>
        <v>AÇO CA50 10,00MM - CORTADO E DOBRADO</v>
      </c>
      <c r="N1573" s="67" t="s">
        <v>320</v>
      </c>
      <c r="O1573" s="68" t="s">
        <v>321</v>
      </c>
      <c r="P1573" s="68"/>
      <c r="Q1573" s="68" t="s">
        <v>3255</v>
      </c>
      <c r="R1573" s="69">
        <v>35560.332499999997</v>
      </c>
      <c r="S1573" s="70">
        <v>5.6</v>
      </c>
      <c r="T1573" s="70">
        <v>199137.86199999996</v>
      </c>
      <c r="U1573" s="67" t="s">
        <v>812</v>
      </c>
      <c r="V1573" s="71" t="s">
        <v>813</v>
      </c>
      <c r="W1573" s="171"/>
      <c r="X1573" s="172"/>
      <c r="Y1573" s="176">
        <f t="shared" si="1116"/>
        <v>0</v>
      </c>
      <c r="AA1573" s="192"/>
    </row>
    <row r="1574" spans="2:27" hidden="1">
      <c r="B1574" s="189">
        <f t="shared" si="1108"/>
        <v>0</v>
      </c>
      <c r="C1574" s="189">
        <f t="shared" ca="1" si="1109"/>
        <v>0</v>
      </c>
      <c r="D1574" s="189">
        <f t="shared" si="1110"/>
        <v>0</v>
      </c>
      <c r="E1574" s="189">
        <f t="shared" ca="1" si="1111"/>
        <v>0</v>
      </c>
      <c r="F1574" s="189">
        <f t="shared" si="1112"/>
        <v>0</v>
      </c>
      <c r="G1574" s="189" cm="1">
        <f t="array" aca="1" ref="G1574" ca="1">OFFSET(G1574,-1,,,)+1</f>
        <v>1569</v>
      </c>
      <c r="H1574" s="189">
        <f t="shared" si="1107"/>
        <v>0</v>
      </c>
      <c r="I1574" s="189">
        <f t="shared" si="1113"/>
        <v>0</v>
      </c>
      <c r="J1574" s="179">
        <f t="shared" si="1114"/>
        <v>0</v>
      </c>
      <c r="K1574" s="173"/>
      <c r="L1574" s="174" t="str" cm="1">
        <f t="array" aca="1" ref="L1574" ca="1">IF($K1574="",OFFSET(L1574,-1,,,),K1574)</f>
        <v>05.01.15</v>
      </c>
      <c r="M1574" s="175" t="str" cm="1">
        <f t="array" aca="1" ref="M1574" ca="1">IF(OR($K1574=0,$K1574=""),OFFSET(M1574,-1,,,),O1574)</f>
        <v>AÇO CA50 10,00MM - CORTADO E DOBRADO</v>
      </c>
      <c r="N1574" s="67" t="s">
        <v>322</v>
      </c>
      <c r="O1574" s="68" t="s">
        <v>323</v>
      </c>
      <c r="P1574" s="68"/>
      <c r="Q1574" s="68" t="s">
        <v>3255</v>
      </c>
      <c r="R1574" s="69">
        <v>35560.332499999997</v>
      </c>
      <c r="S1574" s="70">
        <v>0.7</v>
      </c>
      <c r="T1574" s="70">
        <v>24892.232749999996</v>
      </c>
      <c r="U1574" s="67" t="s">
        <v>812</v>
      </c>
      <c r="V1574" s="71" t="s">
        <v>813</v>
      </c>
      <c r="W1574" s="171"/>
      <c r="X1574" s="172"/>
      <c r="Y1574" s="176">
        <f t="shared" si="1116"/>
        <v>0</v>
      </c>
      <c r="AA1574" s="192"/>
    </row>
    <row r="1575" spans="2:27">
      <c r="B1575" s="189">
        <f t="shared" si="1108"/>
        <v>0</v>
      </c>
      <c r="C1575" s="189">
        <f t="shared" ca="1" si="1109"/>
        <v>0</v>
      </c>
      <c r="D1575" s="189">
        <f t="shared" si="1110"/>
        <v>0</v>
      </c>
      <c r="E1575" s="189">
        <f t="shared" ca="1" si="1111"/>
        <v>0</v>
      </c>
      <c r="F1575" s="189">
        <f t="shared" si="1112"/>
        <v>0</v>
      </c>
      <c r="G1575" s="189" cm="1">
        <f t="array" aca="1" ref="G1575" ca="1">OFFSET(G1575,-1,,,)+1</f>
        <v>1570</v>
      </c>
      <c r="H1575" s="189">
        <f t="shared" si="1107"/>
        <v>0</v>
      </c>
      <c r="I1575" s="189">
        <f t="shared" si="1113"/>
        <v>0</v>
      </c>
      <c r="J1575" s="179">
        <f t="shared" si="1114"/>
        <v>0</v>
      </c>
      <c r="K1575" s="173" t="s">
        <v>934</v>
      </c>
      <c r="L1575" s="174" t="str" cm="1">
        <f t="array" aca="1" ref="L1575" ca="1">IF($K1575="",OFFSET(L1575,-1,,,),K1575)</f>
        <v>05.01.16</v>
      </c>
      <c r="M1575" s="175" t="str" cm="1">
        <f t="array" aca="1" ref="M1575" ca="1">IF(OR($K1575=0,$K1575=""),OFFSET(M1575,-1,,,),O1575)</f>
        <v>AÇO CA50 12,50MM - CORTADO E DOBRADO</v>
      </c>
      <c r="N1575" s="67" t="s">
        <v>454</v>
      </c>
      <c r="O1575" s="68" t="s">
        <v>4458</v>
      </c>
      <c r="P1575" s="68"/>
      <c r="Q1575" s="68" t="s">
        <v>3255</v>
      </c>
      <c r="R1575" s="69">
        <v>9546.83</v>
      </c>
      <c r="S1575" s="70">
        <v>6.3719999999999999</v>
      </c>
      <c r="T1575" s="70">
        <v>60832.400759999997</v>
      </c>
      <c r="U1575" s="67"/>
      <c r="V1575" s="71"/>
      <c r="W1575" s="171"/>
      <c r="X1575" s="172"/>
      <c r="Y1575" s="176">
        <f t="shared" si="1116"/>
        <v>0</v>
      </c>
      <c r="AA1575" s="192"/>
    </row>
    <row r="1576" spans="2:27" hidden="1">
      <c r="B1576" s="189">
        <f t="shared" si="1108"/>
        <v>0</v>
      </c>
      <c r="C1576" s="189">
        <f t="shared" ca="1" si="1109"/>
        <v>0</v>
      </c>
      <c r="D1576" s="189">
        <f t="shared" si="1110"/>
        <v>0</v>
      </c>
      <c r="E1576" s="189">
        <f t="shared" ca="1" si="1111"/>
        <v>0</v>
      </c>
      <c r="F1576" s="189">
        <f t="shared" si="1112"/>
        <v>0</v>
      </c>
      <c r="G1576" s="189" cm="1">
        <f t="array" aca="1" ref="G1576" ca="1">OFFSET(G1576,-1,,,)+1</f>
        <v>1571</v>
      </c>
      <c r="H1576" s="189">
        <f t="shared" si="1107"/>
        <v>0</v>
      </c>
      <c r="I1576" s="189">
        <f t="shared" si="1113"/>
        <v>0</v>
      </c>
      <c r="J1576" s="179">
        <f t="shared" si="1114"/>
        <v>0</v>
      </c>
      <c r="K1576" s="173"/>
      <c r="L1576" s="174" t="str" cm="1">
        <f t="array" aca="1" ref="L1576" ca="1">IF($K1576="",OFFSET(L1576,-1,,,),K1576)</f>
        <v>05.01.16</v>
      </c>
      <c r="M1576" s="175" t="str" cm="1">
        <f t="array" aca="1" ref="M1576" ca="1">IF(OR($K1576=0,$K1576=""),OFFSET(M1576,-1,,,),O1576)</f>
        <v>AÇO CA50 12,50MM - CORTADO E DOBRADO</v>
      </c>
      <c r="N1576" s="67" t="s">
        <v>306</v>
      </c>
      <c r="O1576" s="68" t="s">
        <v>307</v>
      </c>
      <c r="P1576" s="68"/>
      <c r="Q1576" s="68" t="s">
        <v>3255</v>
      </c>
      <c r="R1576" s="69">
        <v>95.468299999999999</v>
      </c>
      <c r="S1576" s="70">
        <v>11</v>
      </c>
      <c r="T1576" s="70">
        <v>1050.1513</v>
      </c>
      <c r="U1576" s="67" t="s">
        <v>812</v>
      </c>
      <c r="V1576" s="71" t="s">
        <v>813</v>
      </c>
      <c r="W1576" s="171"/>
      <c r="X1576" s="172"/>
      <c r="Y1576" s="176">
        <f t="shared" si="1116"/>
        <v>0</v>
      </c>
      <c r="AA1576" s="192"/>
    </row>
    <row r="1577" spans="2:27" hidden="1">
      <c r="B1577" s="189">
        <f t="shared" si="1108"/>
        <v>0</v>
      </c>
      <c r="C1577" s="189">
        <f t="shared" ca="1" si="1109"/>
        <v>0</v>
      </c>
      <c r="D1577" s="189">
        <f t="shared" si="1110"/>
        <v>0</v>
      </c>
      <c r="E1577" s="189">
        <f t="shared" ca="1" si="1111"/>
        <v>0</v>
      </c>
      <c r="F1577" s="189">
        <f t="shared" si="1112"/>
        <v>0</v>
      </c>
      <c r="G1577" s="189" cm="1">
        <f t="array" aca="1" ref="G1577" ca="1">OFFSET(G1577,-1,,,)+1</f>
        <v>1572</v>
      </c>
      <c r="H1577" s="189">
        <f t="shared" si="1107"/>
        <v>0</v>
      </c>
      <c r="I1577" s="189">
        <f t="shared" si="1113"/>
        <v>0</v>
      </c>
      <c r="J1577" s="179">
        <f t="shared" si="1114"/>
        <v>0</v>
      </c>
      <c r="K1577" s="173"/>
      <c r="L1577" s="174" t="str" cm="1">
        <f t="array" aca="1" ref="L1577" ca="1">IF($K1577="",OFFSET(L1577,-1,,,),K1577)</f>
        <v>05.01.16</v>
      </c>
      <c r="M1577" s="175" t="str" cm="1">
        <f t="array" aca="1" ref="M1577" ca="1">IF(OR($K1577=0,$K1577=""),OFFSET(M1577,-1,,,),O1577)</f>
        <v>AÇO CA50 12,50MM - CORTADO E DOBRADO</v>
      </c>
      <c r="N1577" s="67" t="s">
        <v>455</v>
      </c>
      <c r="O1577" s="68" t="s">
        <v>456</v>
      </c>
      <c r="P1577" s="68"/>
      <c r="Q1577" s="68" t="s">
        <v>3255</v>
      </c>
      <c r="R1577" s="69">
        <v>9642.2983000000004</v>
      </c>
      <c r="S1577" s="70">
        <v>5.5</v>
      </c>
      <c r="T1577" s="70">
        <v>53032.640650000001</v>
      </c>
      <c r="U1577" s="67" t="s">
        <v>812</v>
      </c>
      <c r="V1577" s="71" t="s">
        <v>813</v>
      </c>
      <c r="W1577" s="171"/>
      <c r="X1577" s="172"/>
      <c r="Y1577" s="176">
        <f t="shared" si="1116"/>
        <v>0</v>
      </c>
      <c r="AA1577" s="192"/>
    </row>
    <row r="1578" spans="2:27" hidden="1">
      <c r="B1578" s="189">
        <f t="shared" si="1108"/>
        <v>0</v>
      </c>
      <c r="C1578" s="189">
        <f t="shared" ca="1" si="1109"/>
        <v>0</v>
      </c>
      <c r="D1578" s="189">
        <f t="shared" si="1110"/>
        <v>0</v>
      </c>
      <c r="E1578" s="189">
        <f t="shared" ca="1" si="1111"/>
        <v>0</v>
      </c>
      <c r="F1578" s="189">
        <f t="shared" si="1112"/>
        <v>0</v>
      </c>
      <c r="G1578" s="189" cm="1">
        <f t="array" aca="1" ref="G1578" ca="1">OFFSET(G1578,-1,,,)+1</f>
        <v>1573</v>
      </c>
      <c r="H1578" s="189">
        <f t="shared" si="1107"/>
        <v>0</v>
      </c>
      <c r="I1578" s="189">
        <f t="shared" si="1113"/>
        <v>0</v>
      </c>
      <c r="J1578" s="179">
        <f t="shared" si="1114"/>
        <v>0</v>
      </c>
      <c r="K1578" s="173"/>
      <c r="L1578" s="174" t="str" cm="1">
        <f t="array" aca="1" ref="L1578" ca="1">IF($K1578="",OFFSET(L1578,-1,,,),K1578)</f>
        <v>05.01.16</v>
      </c>
      <c r="M1578" s="175" t="str" cm="1">
        <f t="array" aca="1" ref="M1578" ca="1">IF(OR($K1578=0,$K1578=""),OFFSET(M1578,-1,,,),O1578)</f>
        <v>AÇO CA50 12,50MM - CORTADO E DOBRADO</v>
      </c>
      <c r="N1578" s="67" t="s">
        <v>457</v>
      </c>
      <c r="O1578" s="68" t="s">
        <v>458</v>
      </c>
      <c r="P1578" s="68"/>
      <c r="Q1578" s="68" t="s">
        <v>3255</v>
      </c>
      <c r="R1578" s="69">
        <v>9642.2983000000004</v>
      </c>
      <c r="S1578" s="70">
        <v>0.7</v>
      </c>
      <c r="T1578" s="70">
        <v>6749.6088099999997</v>
      </c>
      <c r="U1578" s="67" t="s">
        <v>812</v>
      </c>
      <c r="V1578" s="71" t="s">
        <v>813</v>
      </c>
      <c r="W1578" s="171"/>
      <c r="X1578" s="172"/>
      <c r="Y1578" s="176">
        <f t="shared" si="1116"/>
        <v>0</v>
      </c>
      <c r="AA1578" s="192"/>
    </row>
    <row r="1579" spans="2:27">
      <c r="B1579" s="189">
        <f t="shared" si="1108"/>
        <v>0</v>
      </c>
      <c r="C1579" s="189">
        <f t="shared" ca="1" si="1109"/>
        <v>0</v>
      </c>
      <c r="D1579" s="189">
        <f t="shared" si="1110"/>
        <v>0</v>
      </c>
      <c r="E1579" s="189">
        <f t="shared" ca="1" si="1111"/>
        <v>0</v>
      </c>
      <c r="F1579" s="189">
        <f t="shared" si="1112"/>
        <v>0</v>
      </c>
      <c r="G1579" s="189" cm="1">
        <f t="array" aca="1" ref="G1579" ca="1">OFFSET(G1579,-1,,,)+1</f>
        <v>1574</v>
      </c>
      <c r="H1579" s="189">
        <f t="shared" si="1107"/>
        <v>0</v>
      </c>
      <c r="I1579" s="189">
        <f t="shared" si="1113"/>
        <v>0</v>
      </c>
      <c r="J1579" s="179">
        <f t="shared" si="1114"/>
        <v>0</v>
      </c>
      <c r="K1579" s="173" t="s">
        <v>935</v>
      </c>
      <c r="L1579" s="174" t="str" cm="1">
        <f t="array" aca="1" ref="L1579" ca="1">IF($K1579="",OFFSET(L1579,-1,,,),K1579)</f>
        <v>05.01.17</v>
      </c>
      <c r="M1579" s="175" t="str" cm="1">
        <f t="array" aca="1" ref="M1579" ca="1">IF(OR($K1579=0,$K1579=""),OFFSET(M1579,-1,,,),O1579)</f>
        <v>AÇO CA50 16,00MM - CORTADO E DOBRADO</v>
      </c>
      <c r="N1579" s="67" t="s">
        <v>760</v>
      </c>
      <c r="O1579" s="68" t="s">
        <v>4477</v>
      </c>
      <c r="P1579" s="68"/>
      <c r="Q1579" s="68" t="s">
        <v>3255</v>
      </c>
      <c r="R1579" s="69">
        <v>5125.5</v>
      </c>
      <c r="S1579" s="70">
        <v>6.3719999999999999</v>
      </c>
      <c r="T1579" s="70">
        <v>32659.685999999998</v>
      </c>
      <c r="U1579" s="67"/>
      <c r="V1579" s="71"/>
      <c r="W1579" s="171"/>
      <c r="X1579" s="172"/>
      <c r="Y1579" s="176">
        <f t="shared" si="1116"/>
        <v>0</v>
      </c>
      <c r="AA1579" s="192"/>
    </row>
    <row r="1580" spans="2:27" hidden="1">
      <c r="B1580" s="189">
        <f t="shared" si="1108"/>
        <v>0</v>
      </c>
      <c r="C1580" s="189">
        <f t="shared" ca="1" si="1109"/>
        <v>0</v>
      </c>
      <c r="D1580" s="189">
        <f t="shared" si="1110"/>
        <v>0</v>
      </c>
      <c r="E1580" s="189">
        <f t="shared" ca="1" si="1111"/>
        <v>0</v>
      </c>
      <c r="F1580" s="189">
        <f t="shared" si="1112"/>
        <v>0</v>
      </c>
      <c r="G1580" s="189" cm="1">
        <f t="array" aca="1" ref="G1580" ca="1">OFFSET(G1580,-1,,,)+1</f>
        <v>1575</v>
      </c>
      <c r="H1580" s="189">
        <f t="shared" si="1107"/>
        <v>0</v>
      </c>
      <c r="I1580" s="189">
        <f t="shared" si="1113"/>
        <v>0</v>
      </c>
      <c r="J1580" s="179">
        <f t="shared" si="1114"/>
        <v>0</v>
      </c>
      <c r="K1580" s="173"/>
      <c r="L1580" s="174" t="str" cm="1">
        <f t="array" aca="1" ref="L1580" ca="1">IF($K1580="",OFFSET(L1580,-1,,,),K1580)</f>
        <v>05.01.17</v>
      </c>
      <c r="M1580" s="175" t="str" cm="1">
        <f t="array" aca="1" ref="M1580" ca="1">IF(OR($K1580=0,$K1580=""),OFFSET(M1580,-1,,,),O1580)</f>
        <v>AÇO CA50 16,00MM - CORTADO E DOBRADO</v>
      </c>
      <c r="N1580" s="67" t="s">
        <v>306</v>
      </c>
      <c r="O1580" s="68" t="s">
        <v>307</v>
      </c>
      <c r="P1580" s="68"/>
      <c r="Q1580" s="68" t="s">
        <v>3255</v>
      </c>
      <c r="R1580" s="69">
        <v>51.255000000000003</v>
      </c>
      <c r="S1580" s="70">
        <v>11</v>
      </c>
      <c r="T1580" s="70">
        <v>563.80500000000006</v>
      </c>
      <c r="U1580" s="67" t="s">
        <v>812</v>
      </c>
      <c r="V1580" s="71" t="s">
        <v>813</v>
      </c>
      <c r="W1580" s="171"/>
      <c r="X1580" s="172"/>
      <c r="Y1580" s="176">
        <f t="shared" si="1116"/>
        <v>0</v>
      </c>
      <c r="AA1580" s="192"/>
    </row>
    <row r="1581" spans="2:27" hidden="1">
      <c r="B1581" s="189">
        <f t="shared" si="1108"/>
        <v>0</v>
      </c>
      <c r="C1581" s="189">
        <f t="shared" ca="1" si="1109"/>
        <v>0</v>
      </c>
      <c r="D1581" s="189">
        <f t="shared" si="1110"/>
        <v>0</v>
      </c>
      <c r="E1581" s="189">
        <f t="shared" ca="1" si="1111"/>
        <v>0</v>
      </c>
      <c r="F1581" s="189">
        <f t="shared" si="1112"/>
        <v>0</v>
      </c>
      <c r="G1581" s="189" cm="1">
        <f t="array" aca="1" ref="G1581" ca="1">OFFSET(G1581,-1,,,)+1</f>
        <v>1576</v>
      </c>
      <c r="H1581" s="189">
        <f t="shared" si="1107"/>
        <v>0</v>
      </c>
      <c r="I1581" s="189">
        <f t="shared" si="1113"/>
        <v>0</v>
      </c>
      <c r="J1581" s="179">
        <f t="shared" si="1114"/>
        <v>0</v>
      </c>
      <c r="K1581" s="173"/>
      <c r="L1581" s="174" t="str" cm="1">
        <f t="array" aca="1" ref="L1581" ca="1">IF($K1581="",OFFSET(L1581,-1,,,),K1581)</f>
        <v>05.01.17</v>
      </c>
      <c r="M1581" s="175" t="str" cm="1">
        <f t="array" aca="1" ref="M1581" ca="1">IF(OR($K1581=0,$K1581=""),OFFSET(M1581,-1,,,),O1581)</f>
        <v>AÇO CA50 16,00MM - CORTADO E DOBRADO</v>
      </c>
      <c r="N1581" s="67" t="s">
        <v>408</v>
      </c>
      <c r="O1581" s="68" t="s">
        <v>409</v>
      </c>
      <c r="P1581" s="68"/>
      <c r="Q1581" s="68" t="s">
        <v>3255</v>
      </c>
      <c r="R1581" s="69">
        <v>5176.7550000000001</v>
      </c>
      <c r="S1581" s="70">
        <v>5.5</v>
      </c>
      <c r="T1581" s="70">
        <v>28472.1525</v>
      </c>
      <c r="U1581" s="67" t="s">
        <v>812</v>
      </c>
      <c r="V1581" s="71" t="s">
        <v>813</v>
      </c>
      <c r="W1581" s="171"/>
      <c r="X1581" s="172"/>
      <c r="Y1581" s="176">
        <f t="shared" si="1116"/>
        <v>0</v>
      </c>
      <c r="AA1581" s="192"/>
    </row>
    <row r="1582" spans="2:27" hidden="1">
      <c r="B1582" s="189">
        <f t="shared" si="1108"/>
        <v>0</v>
      </c>
      <c r="C1582" s="189">
        <f t="shared" ca="1" si="1109"/>
        <v>0</v>
      </c>
      <c r="D1582" s="189">
        <f t="shared" si="1110"/>
        <v>0</v>
      </c>
      <c r="E1582" s="189">
        <f t="shared" ca="1" si="1111"/>
        <v>0</v>
      </c>
      <c r="F1582" s="189">
        <f t="shared" si="1112"/>
        <v>0</v>
      </c>
      <c r="G1582" s="189" cm="1">
        <f t="array" aca="1" ref="G1582" ca="1">OFFSET(G1582,-1,,,)+1</f>
        <v>1577</v>
      </c>
      <c r="H1582" s="189">
        <f t="shared" si="1107"/>
        <v>0</v>
      </c>
      <c r="I1582" s="189">
        <f t="shared" si="1113"/>
        <v>0</v>
      </c>
      <c r="J1582" s="179">
        <f t="shared" si="1114"/>
        <v>0</v>
      </c>
      <c r="K1582" s="173"/>
      <c r="L1582" s="174" t="str" cm="1">
        <f t="array" aca="1" ref="L1582" ca="1">IF($K1582="",OFFSET(L1582,-1,,,),K1582)</f>
        <v>05.01.17</v>
      </c>
      <c r="M1582" s="175" t="str" cm="1">
        <f t="array" aca="1" ref="M1582" ca="1">IF(OR($K1582=0,$K1582=""),OFFSET(M1582,-1,,,),O1582)</f>
        <v>AÇO CA50 16,00MM - CORTADO E DOBRADO</v>
      </c>
      <c r="N1582" s="67" t="s">
        <v>410</v>
      </c>
      <c r="O1582" s="68" t="s">
        <v>411</v>
      </c>
      <c r="P1582" s="68"/>
      <c r="Q1582" s="68" t="s">
        <v>3255</v>
      </c>
      <c r="R1582" s="69">
        <v>5176.7550000000001</v>
      </c>
      <c r="S1582" s="70">
        <v>0.7</v>
      </c>
      <c r="T1582" s="70">
        <v>3623.7284999999997</v>
      </c>
      <c r="U1582" s="67" t="s">
        <v>812</v>
      </c>
      <c r="V1582" s="71" t="s">
        <v>813</v>
      </c>
      <c r="W1582" s="171"/>
      <c r="X1582" s="172"/>
      <c r="Y1582" s="176">
        <f t="shared" si="1116"/>
        <v>0</v>
      </c>
      <c r="AA1582" s="192"/>
    </row>
    <row r="1583" spans="2:27">
      <c r="B1583" s="189">
        <f t="shared" si="1108"/>
        <v>0</v>
      </c>
      <c r="C1583" s="189">
        <f t="shared" ca="1" si="1109"/>
        <v>0</v>
      </c>
      <c r="D1583" s="189">
        <f t="shared" si="1110"/>
        <v>0</v>
      </c>
      <c r="E1583" s="189">
        <f t="shared" ca="1" si="1111"/>
        <v>0</v>
      </c>
      <c r="F1583" s="189">
        <f t="shared" si="1112"/>
        <v>0</v>
      </c>
      <c r="G1583" s="189" cm="1">
        <f t="array" aca="1" ref="G1583" ca="1">OFFSET(G1583,-1,,,)+1</f>
        <v>1578</v>
      </c>
      <c r="H1583" s="189">
        <f t="shared" si="1107"/>
        <v>0</v>
      </c>
      <c r="I1583" s="189">
        <f t="shared" si="1113"/>
        <v>0</v>
      </c>
      <c r="J1583" s="179">
        <f t="shared" si="1114"/>
        <v>0</v>
      </c>
      <c r="K1583" s="173" t="s">
        <v>936</v>
      </c>
      <c r="L1583" s="174" t="str" cm="1">
        <f t="array" aca="1" ref="L1583" ca="1">IF($K1583="",OFFSET(L1583,-1,,,),K1583)</f>
        <v>05.01.18</v>
      </c>
      <c r="M1583" s="175" t="str" cm="1">
        <f t="array" aca="1" ref="M1583" ca="1">IF(OR($K1583=0,$K1583=""),OFFSET(M1583,-1,,,),O1583)</f>
        <v>AÇO CA50 20,00MM - CORTADO E DOBRADO</v>
      </c>
      <c r="N1583" s="67" t="s">
        <v>761</v>
      </c>
      <c r="O1583" s="68" t="s">
        <v>4519</v>
      </c>
      <c r="P1583" s="68"/>
      <c r="Q1583" s="68" t="s">
        <v>3255</v>
      </c>
      <c r="R1583" s="69">
        <v>1837.1</v>
      </c>
      <c r="S1583" s="70">
        <v>6.3719999999999999</v>
      </c>
      <c r="T1583" s="70">
        <v>11706.001199999999</v>
      </c>
      <c r="U1583" s="67"/>
      <c r="V1583" s="71"/>
      <c r="W1583" s="171"/>
      <c r="X1583" s="172"/>
      <c r="Y1583" s="176">
        <f t="shared" si="1116"/>
        <v>0</v>
      </c>
      <c r="AA1583" s="192"/>
    </row>
    <row r="1584" spans="2:27" hidden="1">
      <c r="B1584" s="189">
        <f t="shared" si="1108"/>
        <v>0</v>
      </c>
      <c r="C1584" s="189">
        <f t="shared" ca="1" si="1109"/>
        <v>0</v>
      </c>
      <c r="D1584" s="189">
        <f t="shared" si="1110"/>
        <v>0</v>
      </c>
      <c r="E1584" s="189">
        <f t="shared" ca="1" si="1111"/>
        <v>0</v>
      </c>
      <c r="F1584" s="189">
        <f t="shared" si="1112"/>
        <v>0</v>
      </c>
      <c r="G1584" s="189" cm="1">
        <f t="array" aca="1" ref="G1584" ca="1">OFFSET(G1584,-1,,,)+1</f>
        <v>1579</v>
      </c>
      <c r="H1584" s="189">
        <f t="shared" si="1107"/>
        <v>0</v>
      </c>
      <c r="I1584" s="189">
        <f t="shared" si="1113"/>
        <v>0</v>
      </c>
      <c r="J1584" s="179">
        <f t="shared" si="1114"/>
        <v>0</v>
      </c>
      <c r="K1584" s="173"/>
      <c r="L1584" s="174" t="str" cm="1">
        <f t="array" aca="1" ref="L1584" ca="1">IF($K1584="",OFFSET(L1584,-1,,,),K1584)</f>
        <v>05.01.18</v>
      </c>
      <c r="M1584" s="175" t="str" cm="1">
        <f t="array" aca="1" ref="M1584" ca="1">IF(OR($K1584=0,$K1584=""),OFFSET(M1584,-1,,,),O1584)</f>
        <v>AÇO CA50 20,00MM - CORTADO E DOBRADO</v>
      </c>
      <c r="N1584" s="67" t="s">
        <v>306</v>
      </c>
      <c r="O1584" s="68" t="s">
        <v>307</v>
      </c>
      <c r="P1584" s="68"/>
      <c r="Q1584" s="68" t="s">
        <v>3255</v>
      </c>
      <c r="R1584" s="69">
        <v>18.370999999999999</v>
      </c>
      <c r="S1584" s="70">
        <v>11</v>
      </c>
      <c r="T1584" s="70">
        <v>202.08099999999999</v>
      </c>
      <c r="U1584" s="67" t="s">
        <v>812</v>
      </c>
      <c r="V1584" s="71" t="s">
        <v>813</v>
      </c>
      <c r="W1584" s="171"/>
      <c r="X1584" s="172"/>
      <c r="Y1584" s="176">
        <f t="shared" si="1116"/>
        <v>0</v>
      </c>
      <c r="AA1584" s="192"/>
    </row>
    <row r="1585" spans="2:27" hidden="1">
      <c r="B1585" s="189">
        <f t="shared" si="1108"/>
        <v>0</v>
      </c>
      <c r="C1585" s="189">
        <f t="shared" ca="1" si="1109"/>
        <v>0</v>
      </c>
      <c r="D1585" s="189">
        <f t="shared" si="1110"/>
        <v>0</v>
      </c>
      <c r="E1585" s="189">
        <f t="shared" ca="1" si="1111"/>
        <v>0</v>
      </c>
      <c r="F1585" s="189">
        <f t="shared" si="1112"/>
        <v>0</v>
      </c>
      <c r="G1585" s="189" cm="1">
        <f t="array" aca="1" ref="G1585" ca="1">OFFSET(G1585,-1,,,)+1</f>
        <v>1580</v>
      </c>
      <c r="H1585" s="189">
        <f t="shared" si="1107"/>
        <v>0</v>
      </c>
      <c r="I1585" s="189">
        <f t="shared" si="1113"/>
        <v>0</v>
      </c>
      <c r="J1585" s="179">
        <f t="shared" si="1114"/>
        <v>0</v>
      </c>
      <c r="K1585" s="173"/>
      <c r="L1585" s="174" t="str" cm="1">
        <f t="array" aca="1" ref="L1585" ca="1">IF($K1585="",OFFSET(L1585,-1,,,),K1585)</f>
        <v>05.01.18</v>
      </c>
      <c r="M1585" s="175" t="str" cm="1">
        <f t="array" aca="1" ref="M1585" ca="1">IF(OR($K1585=0,$K1585=""),OFFSET(M1585,-1,,,),O1585)</f>
        <v>AÇO CA50 20,00MM - CORTADO E DOBRADO</v>
      </c>
      <c r="N1585" s="67" t="s">
        <v>621</v>
      </c>
      <c r="O1585" s="68" t="s">
        <v>622</v>
      </c>
      <c r="P1585" s="68"/>
      <c r="Q1585" s="68" t="s">
        <v>3255</v>
      </c>
      <c r="R1585" s="69">
        <v>1855.471</v>
      </c>
      <c r="S1585" s="70">
        <v>5.5</v>
      </c>
      <c r="T1585" s="70">
        <v>10205.0905</v>
      </c>
      <c r="U1585" s="67" t="s">
        <v>812</v>
      </c>
      <c r="V1585" s="71" t="s">
        <v>813</v>
      </c>
      <c r="W1585" s="171"/>
      <c r="X1585" s="172"/>
      <c r="Y1585" s="176">
        <f t="shared" si="1116"/>
        <v>0</v>
      </c>
      <c r="AA1585" s="192"/>
    </row>
    <row r="1586" spans="2:27" hidden="1">
      <c r="B1586" s="189">
        <f t="shared" si="1108"/>
        <v>0</v>
      </c>
      <c r="C1586" s="189">
        <f t="shared" ca="1" si="1109"/>
        <v>0</v>
      </c>
      <c r="D1586" s="189">
        <f t="shared" si="1110"/>
        <v>0</v>
      </c>
      <c r="E1586" s="189">
        <f t="shared" ca="1" si="1111"/>
        <v>0</v>
      </c>
      <c r="F1586" s="189">
        <f t="shared" si="1112"/>
        <v>0</v>
      </c>
      <c r="G1586" s="189" cm="1">
        <f t="array" aca="1" ref="G1586" ca="1">OFFSET(G1586,-1,,,)+1</f>
        <v>1581</v>
      </c>
      <c r="H1586" s="189">
        <f t="shared" si="1107"/>
        <v>0</v>
      </c>
      <c r="I1586" s="189">
        <f t="shared" si="1113"/>
        <v>0</v>
      </c>
      <c r="J1586" s="179">
        <f t="shared" si="1114"/>
        <v>0</v>
      </c>
      <c r="K1586" s="173"/>
      <c r="L1586" s="174" t="str" cm="1">
        <f t="array" aca="1" ref="L1586" ca="1">IF($K1586="",OFFSET(L1586,-1,,,),K1586)</f>
        <v>05.01.18</v>
      </c>
      <c r="M1586" s="175" t="str" cm="1">
        <f t="array" aca="1" ref="M1586" ca="1">IF(OR($K1586=0,$K1586=""),OFFSET(M1586,-1,,,),O1586)</f>
        <v>AÇO CA50 20,00MM - CORTADO E DOBRADO</v>
      </c>
      <c r="N1586" s="67" t="s">
        <v>623</v>
      </c>
      <c r="O1586" s="68" t="s">
        <v>624</v>
      </c>
      <c r="P1586" s="68"/>
      <c r="Q1586" s="68" t="s">
        <v>3255</v>
      </c>
      <c r="R1586" s="69">
        <v>1855.471</v>
      </c>
      <c r="S1586" s="70">
        <v>0.7</v>
      </c>
      <c r="T1586" s="70">
        <v>1298.8297</v>
      </c>
      <c r="U1586" s="67" t="s">
        <v>812</v>
      </c>
      <c r="V1586" s="71" t="s">
        <v>813</v>
      </c>
      <c r="W1586" s="171"/>
      <c r="X1586" s="172"/>
      <c r="Y1586" s="176">
        <f t="shared" si="1116"/>
        <v>0</v>
      </c>
      <c r="AA1586" s="192"/>
    </row>
    <row r="1587" spans="2:27">
      <c r="B1587" s="189">
        <f t="shared" si="1108"/>
        <v>0</v>
      </c>
      <c r="C1587" s="189">
        <f t="shared" ca="1" si="1109"/>
        <v>0</v>
      </c>
      <c r="D1587" s="189">
        <f t="shared" si="1110"/>
        <v>0</v>
      </c>
      <c r="E1587" s="189">
        <f t="shared" ca="1" si="1111"/>
        <v>0</v>
      </c>
      <c r="F1587" s="189">
        <f t="shared" si="1112"/>
        <v>0</v>
      </c>
      <c r="G1587" s="189" cm="1">
        <f t="array" aca="1" ref="G1587" ca="1">OFFSET(G1587,-1,,,)+1</f>
        <v>1582</v>
      </c>
      <c r="H1587" s="189">
        <f t="shared" si="1107"/>
        <v>0</v>
      </c>
      <c r="I1587" s="189">
        <f t="shared" si="1113"/>
        <v>0</v>
      </c>
      <c r="J1587" s="179">
        <f t="shared" si="1114"/>
        <v>0</v>
      </c>
      <c r="K1587" s="173" t="s">
        <v>937</v>
      </c>
      <c r="L1587" s="174" t="str" cm="1">
        <f t="array" aca="1" ref="L1587" ca="1">IF($K1587="",OFFSET(L1587,-1,,,),K1587)</f>
        <v>05.01.19</v>
      </c>
      <c r="M1587" s="175" t="str" cm="1">
        <f t="array" aca="1" ref="M1587" ca="1">IF(OR($K1587=0,$K1587=""),OFFSET(M1587,-1,,,),O1587)</f>
        <v>GRAUTE HORIZONTAL E VERTICAL 15 MPA</v>
      </c>
      <c r="N1587" s="67" t="s">
        <v>714</v>
      </c>
      <c r="O1587" s="68" t="s">
        <v>4436</v>
      </c>
      <c r="P1587" s="68"/>
      <c r="Q1587" s="68" t="s">
        <v>3256</v>
      </c>
      <c r="R1587" s="69">
        <v>161.9</v>
      </c>
      <c r="S1587" s="70">
        <v>556.5</v>
      </c>
      <c r="T1587" s="70">
        <v>90097.35</v>
      </c>
      <c r="U1587" s="67"/>
      <c r="V1587" s="71"/>
      <c r="W1587" s="171"/>
      <c r="X1587" s="172"/>
      <c r="Y1587" s="176">
        <f t="shared" si="1116"/>
        <v>0</v>
      </c>
      <c r="AA1587" s="192"/>
    </row>
    <row r="1588" spans="2:27" hidden="1">
      <c r="B1588" s="189">
        <f t="shared" si="1108"/>
        <v>0</v>
      </c>
      <c r="C1588" s="189">
        <f t="shared" ca="1" si="1109"/>
        <v>0</v>
      </c>
      <c r="D1588" s="189">
        <f t="shared" si="1110"/>
        <v>0</v>
      </c>
      <c r="E1588" s="189">
        <f t="shared" ca="1" si="1111"/>
        <v>0</v>
      </c>
      <c r="F1588" s="189">
        <f t="shared" si="1112"/>
        <v>0</v>
      </c>
      <c r="G1588" s="189" cm="1">
        <f t="array" aca="1" ref="G1588" ca="1">OFFSET(G1588,-1,,,)+1</f>
        <v>1583</v>
      </c>
      <c r="H1588" s="189">
        <f t="shared" si="1107"/>
        <v>0</v>
      </c>
      <c r="I1588" s="189">
        <f t="shared" si="1113"/>
        <v>0</v>
      </c>
      <c r="J1588" s="179">
        <f t="shared" si="1114"/>
        <v>0</v>
      </c>
      <c r="K1588" s="173"/>
      <c r="L1588" s="174" t="str" cm="1">
        <f t="array" aca="1" ref="L1588" ca="1">IF($K1588="",OFFSET(L1588,-1,,,),K1588)</f>
        <v>05.01.19</v>
      </c>
      <c r="M1588" s="175" t="str" cm="1">
        <f t="array" aca="1" ref="M1588" ca="1">IF(OR($K1588=0,$K1588=""),OFFSET(M1588,-1,,,),O1588)</f>
        <v>GRAUTE HORIZONTAL E VERTICAL 15 MPA</v>
      </c>
      <c r="N1588" s="67" t="s">
        <v>715</v>
      </c>
      <c r="O1588" s="68" t="s">
        <v>716</v>
      </c>
      <c r="P1588" s="68"/>
      <c r="Q1588" s="68" t="s">
        <v>3256</v>
      </c>
      <c r="R1588" s="69">
        <v>169.995</v>
      </c>
      <c r="S1588" s="70">
        <v>530</v>
      </c>
      <c r="T1588" s="70">
        <v>90097.35</v>
      </c>
      <c r="U1588" s="67" t="s">
        <v>812</v>
      </c>
      <c r="V1588" s="71" t="s">
        <v>813</v>
      </c>
      <c r="W1588" s="171"/>
      <c r="X1588" s="172"/>
      <c r="Y1588" s="176">
        <f t="shared" si="1116"/>
        <v>0</v>
      </c>
      <c r="AA1588" s="192"/>
    </row>
    <row r="1589" spans="2:27">
      <c r="B1589" s="189">
        <f t="shared" si="1108"/>
        <v>0</v>
      </c>
      <c r="C1589" s="189">
        <f t="shared" ca="1" si="1109"/>
        <v>0</v>
      </c>
      <c r="D1589" s="189">
        <f t="shared" si="1110"/>
        <v>0</v>
      </c>
      <c r="E1589" s="189">
        <f t="shared" ca="1" si="1111"/>
        <v>0</v>
      </c>
      <c r="F1589" s="189">
        <f t="shared" si="1112"/>
        <v>0</v>
      </c>
      <c r="G1589" s="189" cm="1">
        <f t="array" aca="1" ref="G1589" ca="1">OFFSET(G1589,-1,,,)+1</f>
        <v>1584</v>
      </c>
      <c r="H1589" s="189">
        <f t="shared" si="1107"/>
        <v>0</v>
      </c>
      <c r="I1589" s="189">
        <f t="shared" si="1113"/>
        <v>0</v>
      </c>
      <c r="J1589" s="179">
        <f t="shared" si="1114"/>
        <v>0</v>
      </c>
      <c r="K1589" s="173" t="s">
        <v>941</v>
      </c>
      <c r="L1589" s="174" t="str" cm="1">
        <f t="array" aca="1" ref="L1589" ca="1">IF($K1589="",OFFSET(L1589,-1,,,),K1589)</f>
        <v>05.01.20</v>
      </c>
      <c r="M1589" s="175" t="str" cm="1">
        <f t="array" aca="1" ref="M1589" ca="1">IF(OR($K1589=0,$K1589=""),OFFSET(M1589,-1,,,),O1589)</f>
        <v>GRAUTE HORIZONTAL E VERTICAL 20 MPA</v>
      </c>
      <c r="N1589" s="67" t="s">
        <v>938</v>
      </c>
      <c r="O1589" s="68" t="s">
        <v>4450</v>
      </c>
      <c r="P1589" s="68"/>
      <c r="Q1589" s="68" t="s">
        <v>3256</v>
      </c>
      <c r="R1589" s="69">
        <v>57.18</v>
      </c>
      <c r="S1589" s="70">
        <v>582.75</v>
      </c>
      <c r="T1589" s="70">
        <v>33321.644999999997</v>
      </c>
      <c r="U1589" s="67"/>
      <c r="V1589" s="71"/>
      <c r="W1589" s="171"/>
      <c r="X1589" s="172"/>
      <c r="Y1589" s="176">
        <f t="shared" si="1116"/>
        <v>0</v>
      </c>
      <c r="AA1589" s="192"/>
    </row>
    <row r="1590" spans="2:27" hidden="1">
      <c r="B1590" s="189">
        <f t="shared" si="1108"/>
        <v>0</v>
      </c>
      <c r="C1590" s="189">
        <f t="shared" ca="1" si="1109"/>
        <v>0</v>
      </c>
      <c r="D1590" s="189">
        <f t="shared" si="1110"/>
        <v>0</v>
      </c>
      <c r="E1590" s="189">
        <f t="shared" ca="1" si="1111"/>
        <v>0</v>
      </c>
      <c r="F1590" s="189">
        <f t="shared" si="1112"/>
        <v>0</v>
      </c>
      <c r="G1590" s="189" cm="1">
        <f t="array" aca="1" ref="G1590" ca="1">OFFSET(G1590,-1,,,)+1</f>
        <v>1585</v>
      </c>
      <c r="H1590" s="189">
        <f t="shared" si="1107"/>
        <v>0</v>
      </c>
      <c r="I1590" s="189">
        <f t="shared" si="1113"/>
        <v>0</v>
      </c>
      <c r="J1590" s="179">
        <f t="shared" si="1114"/>
        <v>0</v>
      </c>
      <c r="K1590" s="173"/>
      <c r="L1590" s="174" t="str" cm="1">
        <f t="array" aca="1" ref="L1590" ca="1">IF($K1590="",OFFSET(L1590,-1,,,),K1590)</f>
        <v>05.01.20</v>
      </c>
      <c r="M1590" s="175" t="str" cm="1">
        <f t="array" aca="1" ref="M1590" ca="1">IF(OR($K1590=0,$K1590=""),OFFSET(M1590,-1,,,),O1590)</f>
        <v>GRAUTE HORIZONTAL E VERTICAL 20 MPA</v>
      </c>
      <c r="N1590" s="67" t="s">
        <v>939</v>
      </c>
      <c r="O1590" s="68" t="s">
        <v>940</v>
      </c>
      <c r="P1590" s="68"/>
      <c r="Q1590" s="68" t="s">
        <v>3256</v>
      </c>
      <c r="R1590" s="69">
        <v>60.039000000000001</v>
      </c>
      <c r="S1590" s="70">
        <v>555</v>
      </c>
      <c r="T1590" s="70">
        <v>33321.645000000004</v>
      </c>
      <c r="U1590" s="67" t="s">
        <v>812</v>
      </c>
      <c r="V1590" s="71" t="s">
        <v>813</v>
      </c>
      <c r="W1590" s="171"/>
      <c r="X1590" s="172"/>
      <c r="Y1590" s="176">
        <f t="shared" si="1116"/>
        <v>0</v>
      </c>
      <c r="AA1590" s="192"/>
    </row>
    <row r="1591" spans="2:27">
      <c r="B1591" s="189">
        <f t="shared" si="1108"/>
        <v>0</v>
      </c>
      <c r="C1591" s="189">
        <f t="shared" ca="1" si="1109"/>
        <v>0</v>
      </c>
      <c r="D1591" s="189">
        <f t="shared" si="1110"/>
        <v>0</v>
      </c>
      <c r="E1591" s="189">
        <f t="shared" ca="1" si="1111"/>
        <v>0</v>
      </c>
      <c r="F1591" s="189">
        <f t="shared" si="1112"/>
        <v>0</v>
      </c>
      <c r="G1591" s="189" cm="1">
        <f t="array" aca="1" ref="G1591" ca="1">OFFSET(G1591,-1,,,)+1</f>
        <v>1586</v>
      </c>
      <c r="H1591" s="189">
        <f t="shared" si="1107"/>
        <v>0</v>
      </c>
      <c r="I1591" s="189">
        <f t="shared" si="1113"/>
        <v>0</v>
      </c>
      <c r="J1591" s="179">
        <f t="shared" si="1114"/>
        <v>0</v>
      </c>
      <c r="K1591" s="173" t="s">
        <v>943</v>
      </c>
      <c r="L1591" s="174" t="str" cm="1">
        <f t="array" aca="1" ref="L1591" ca="1">IF($K1591="",OFFSET(L1591,-1,,,),K1591)</f>
        <v>05.01.21</v>
      </c>
      <c r="M1591" s="175" t="str" cm="1">
        <f t="array" aca="1" ref="M1591" ca="1">IF(OR($K1591=0,$K1591=""),OFFSET(M1591,-1,,,),O1591)</f>
        <v>GRAUTE HORIZONTAL E VERTICAL 25 MPA</v>
      </c>
      <c r="N1591" s="67" t="s">
        <v>942</v>
      </c>
      <c r="O1591" s="68" t="s">
        <v>4520</v>
      </c>
      <c r="P1591" s="68"/>
      <c r="Q1591" s="68" t="s">
        <v>3256</v>
      </c>
      <c r="R1591" s="69">
        <v>73.58</v>
      </c>
      <c r="S1591" s="70">
        <v>603.75</v>
      </c>
      <c r="T1591" s="70">
        <v>44423.924999999996</v>
      </c>
      <c r="U1591" s="67"/>
      <c r="V1591" s="71"/>
      <c r="W1591" s="171"/>
      <c r="X1591" s="172"/>
      <c r="Y1591" s="176">
        <f t="shared" si="1116"/>
        <v>0</v>
      </c>
      <c r="AA1591" s="192"/>
    </row>
    <row r="1592" spans="2:27" hidden="1">
      <c r="B1592" s="189">
        <f t="shared" si="1108"/>
        <v>0</v>
      </c>
      <c r="C1592" s="189">
        <f t="shared" ca="1" si="1109"/>
        <v>0</v>
      </c>
      <c r="D1592" s="189">
        <f t="shared" si="1110"/>
        <v>0</v>
      </c>
      <c r="E1592" s="189">
        <f t="shared" ca="1" si="1111"/>
        <v>0</v>
      </c>
      <c r="F1592" s="189">
        <f t="shared" si="1112"/>
        <v>0</v>
      </c>
      <c r="G1592" s="189" cm="1">
        <f t="array" aca="1" ref="G1592" ca="1">OFFSET(G1592,-1,,,)+1</f>
        <v>1587</v>
      </c>
      <c r="H1592" s="189">
        <f t="shared" si="1107"/>
        <v>0</v>
      </c>
      <c r="I1592" s="189">
        <f t="shared" si="1113"/>
        <v>0</v>
      </c>
      <c r="J1592" s="179">
        <f t="shared" si="1114"/>
        <v>0</v>
      </c>
      <c r="K1592" s="173"/>
      <c r="L1592" s="174" t="str" cm="1">
        <f t="array" aca="1" ref="L1592" ca="1">IF($K1592="",OFFSET(L1592,-1,,,),K1592)</f>
        <v>05.01.21</v>
      </c>
      <c r="M1592" s="175" t="str" cm="1">
        <f t="array" aca="1" ref="M1592" ca="1">IF(OR($K1592=0,$K1592=""),OFFSET(M1592,-1,,,),O1592)</f>
        <v>GRAUTE HORIZONTAL E VERTICAL 25 MPA</v>
      </c>
      <c r="N1592" s="67" t="s">
        <v>758</v>
      </c>
      <c r="O1592" s="68" t="s">
        <v>759</v>
      </c>
      <c r="P1592" s="68"/>
      <c r="Q1592" s="68" t="s">
        <v>3256</v>
      </c>
      <c r="R1592" s="69">
        <v>77.259</v>
      </c>
      <c r="S1592" s="70">
        <v>575</v>
      </c>
      <c r="T1592" s="70">
        <v>44423.925000000003</v>
      </c>
      <c r="U1592" s="67" t="s">
        <v>812</v>
      </c>
      <c r="V1592" s="71" t="s">
        <v>813</v>
      </c>
      <c r="W1592" s="171"/>
      <c r="X1592" s="172"/>
      <c r="Y1592" s="176">
        <f t="shared" si="1116"/>
        <v>0</v>
      </c>
      <c r="AA1592" s="192"/>
    </row>
    <row r="1593" spans="2:27">
      <c r="B1593" s="189">
        <f t="shared" si="1108"/>
        <v>0</v>
      </c>
      <c r="C1593" s="189">
        <f t="shared" ca="1" si="1109"/>
        <v>0</v>
      </c>
      <c r="D1593" s="189">
        <f t="shared" si="1110"/>
        <v>0</v>
      </c>
      <c r="E1593" s="189">
        <f t="shared" ca="1" si="1111"/>
        <v>0</v>
      </c>
      <c r="F1593" s="189">
        <f t="shared" si="1112"/>
        <v>0</v>
      </c>
      <c r="G1593" s="189" cm="1">
        <f t="array" aca="1" ref="G1593" ca="1">OFFSET(G1593,-1,,,)+1</f>
        <v>1588</v>
      </c>
      <c r="H1593" s="189">
        <f t="shared" si="1107"/>
        <v>0</v>
      </c>
      <c r="I1593" s="189">
        <f t="shared" si="1113"/>
        <v>0</v>
      </c>
      <c r="J1593" s="179">
        <f t="shared" si="1114"/>
        <v>0</v>
      </c>
      <c r="K1593" s="173" t="s">
        <v>947</v>
      </c>
      <c r="L1593" s="174" t="str" cm="1">
        <f t="array" aca="1" ref="L1593" ca="1">IF($K1593="",OFFSET(L1593,-1,,,),K1593)</f>
        <v>05.01.22</v>
      </c>
      <c r="M1593" s="175" t="str" cm="1">
        <f t="array" aca="1" ref="M1593" ca="1">IF(OR($K1593=0,$K1593=""),OFFSET(M1593,-1,,,),O1593)</f>
        <v>GRAUTE HORIZONTAL E VERTICAL 30 MPA</v>
      </c>
      <c r="N1593" s="67" t="s">
        <v>944</v>
      </c>
      <c r="O1593" s="68" t="s">
        <v>4521</v>
      </c>
      <c r="P1593" s="68"/>
      <c r="Q1593" s="68" t="s">
        <v>3256</v>
      </c>
      <c r="R1593" s="69">
        <v>71.930000000000007</v>
      </c>
      <c r="S1593" s="70">
        <v>614.25</v>
      </c>
      <c r="T1593" s="70">
        <v>44183.002500000002</v>
      </c>
      <c r="U1593" s="67"/>
      <c r="V1593" s="71"/>
      <c r="W1593" s="171"/>
      <c r="X1593" s="172"/>
      <c r="Y1593" s="176">
        <f t="shared" si="1116"/>
        <v>0</v>
      </c>
      <c r="AA1593" s="192"/>
    </row>
    <row r="1594" spans="2:27" hidden="1">
      <c r="B1594" s="189">
        <f t="shared" si="1108"/>
        <v>0</v>
      </c>
      <c r="C1594" s="189">
        <f t="shared" ca="1" si="1109"/>
        <v>0</v>
      </c>
      <c r="D1594" s="189">
        <f t="shared" si="1110"/>
        <v>0</v>
      </c>
      <c r="E1594" s="189">
        <f t="shared" ca="1" si="1111"/>
        <v>0</v>
      </c>
      <c r="F1594" s="189">
        <f t="shared" si="1112"/>
        <v>0</v>
      </c>
      <c r="G1594" s="189" cm="1">
        <f t="array" aca="1" ref="G1594" ca="1">OFFSET(G1594,-1,,,)+1</f>
        <v>1589</v>
      </c>
      <c r="H1594" s="189">
        <f t="shared" si="1107"/>
        <v>0</v>
      </c>
      <c r="I1594" s="189">
        <f t="shared" si="1113"/>
        <v>0</v>
      </c>
      <c r="J1594" s="179">
        <f t="shared" si="1114"/>
        <v>0</v>
      </c>
      <c r="K1594" s="173"/>
      <c r="L1594" s="174" t="str" cm="1">
        <f t="array" aca="1" ref="L1594" ca="1">IF($K1594="",OFFSET(L1594,-1,,,),K1594)</f>
        <v>05.01.22</v>
      </c>
      <c r="M1594" s="175" t="str" cm="1">
        <f t="array" aca="1" ref="M1594" ca="1">IF(OR($K1594=0,$K1594=""),OFFSET(M1594,-1,,,),O1594)</f>
        <v>GRAUTE HORIZONTAL E VERTICAL 30 MPA</v>
      </c>
      <c r="N1594" s="67" t="s">
        <v>945</v>
      </c>
      <c r="O1594" s="68" t="s">
        <v>946</v>
      </c>
      <c r="P1594" s="68"/>
      <c r="Q1594" s="68" t="s">
        <v>3256</v>
      </c>
      <c r="R1594" s="69">
        <v>75.526499999999999</v>
      </c>
      <c r="S1594" s="70">
        <v>585</v>
      </c>
      <c r="T1594" s="70">
        <v>44183.002500000002</v>
      </c>
      <c r="U1594" s="67" t="s">
        <v>812</v>
      </c>
      <c r="V1594" s="71" t="s">
        <v>813</v>
      </c>
      <c r="W1594" s="171"/>
      <c r="X1594" s="172"/>
      <c r="Y1594" s="176">
        <f t="shared" si="1116"/>
        <v>0</v>
      </c>
      <c r="AA1594" s="192"/>
    </row>
    <row r="1595" spans="2:27">
      <c r="B1595" s="189">
        <f t="shared" si="1108"/>
        <v>0</v>
      </c>
      <c r="C1595" s="189">
        <f t="shared" ca="1" si="1109"/>
        <v>0</v>
      </c>
      <c r="D1595" s="189">
        <f t="shared" si="1110"/>
        <v>0</v>
      </c>
      <c r="E1595" s="189">
        <f t="shared" ca="1" si="1111"/>
        <v>0</v>
      </c>
      <c r="F1595" s="189">
        <f t="shared" si="1112"/>
        <v>0</v>
      </c>
      <c r="G1595" s="189" cm="1">
        <f t="array" aca="1" ref="G1595" ca="1">OFFSET(G1595,-1,,,)+1</f>
        <v>1590</v>
      </c>
      <c r="H1595" s="189">
        <f t="shared" si="1107"/>
        <v>0</v>
      </c>
      <c r="I1595" s="189">
        <f t="shared" si="1113"/>
        <v>0</v>
      </c>
      <c r="J1595" s="179">
        <f t="shared" si="1114"/>
        <v>0</v>
      </c>
      <c r="K1595" s="173" t="s">
        <v>3379</v>
      </c>
      <c r="L1595" s="174" t="str" cm="1">
        <f t="array" aca="1" ref="L1595" ca="1">IF($K1595="",OFFSET(L1595,-1,,,),K1595)</f>
        <v>05.01.23</v>
      </c>
      <c r="M1595" s="175" t="str" cm="1">
        <f t="array" aca="1" ref="M1595" ca="1">IF(OR($K1595=0,$K1595=""),OFFSET(M1595,-1,,,),O1595)</f>
        <v>GRAUTE HORIZONTAL E VERTICAL 35 MPA</v>
      </c>
      <c r="N1595" s="67" t="s">
        <v>948</v>
      </c>
      <c r="O1595" s="68" t="s">
        <v>4522</v>
      </c>
      <c r="P1595" s="68"/>
      <c r="Q1595" s="68" t="s">
        <v>3256</v>
      </c>
      <c r="R1595" s="69">
        <v>177.3</v>
      </c>
      <c r="S1595" s="70">
        <v>627.9</v>
      </c>
      <c r="T1595" s="70">
        <v>111326.67</v>
      </c>
      <c r="U1595" s="67"/>
      <c r="V1595" s="71"/>
      <c r="W1595" s="171"/>
      <c r="X1595" s="172"/>
      <c r="Y1595" s="176">
        <f t="shared" si="1116"/>
        <v>0</v>
      </c>
      <c r="AA1595" s="192"/>
    </row>
    <row r="1596" spans="2:27" hidden="1">
      <c r="B1596" s="189">
        <f t="shared" si="1108"/>
        <v>0</v>
      </c>
      <c r="C1596" s="189">
        <f t="shared" ca="1" si="1109"/>
        <v>0</v>
      </c>
      <c r="D1596" s="189">
        <f t="shared" si="1110"/>
        <v>0</v>
      </c>
      <c r="E1596" s="189">
        <f t="shared" ca="1" si="1111"/>
        <v>0</v>
      </c>
      <c r="F1596" s="189">
        <f t="shared" si="1112"/>
        <v>0</v>
      </c>
      <c r="G1596" s="189" cm="1">
        <f t="array" aca="1" ref="G1596" ca="1">OFFSET(G1596,-1,,,)+1</f>
        <v>1591</v>
      </c>
      <c r="H1596" s="189">
        <f t="shared" si="1107"/>
        <v>0</v>
      </c>
      <c r="I1596" s="189">
        <f t="shared" si="1113"/>
        <v>0</v>
      </c>
      <c r="J1596" s="179">
        <f t="shared" si="1114"/>
        <v>0</v>
      </c>
      <c r="K1596" s="173"/>
      <c r="L1596" s="174" t="str" cm="1">
        <f t="array" aca="1" ref="L1596" ca="1">IF($K1596="",OFFSET(L1596,-1,,,),K1596)</f>
        <v>05.01.23</v>
      </c>
      <c r="M1596" s="175" t="str" cm="1">
        <f t="array" aca="1" ref="M1596" ca="1">IF(OR($K1596=0,$K1596=""),OFFSET(M1596,-1,,,),O1596)</f>
        <v>GRAUTE HORIZONTAL E VERTICAL 35 MPA</v>
      </c>
      <c r="N1596" s="67" t="s">
        <v>949</v>
      </c>
      <c r="O1596" s="68" t="s">
        <v>950</v>
      </c>
      <c r="P1596" s="68"/>
      <c r="Q1596" s="68" t="s">
        <v>3256</v>
      </c>
      <c r="R1596" s="69">
        <v>186.16499999999999</v>
      </c>
      <c r="S1596" s="70">
        <v>598</v>
      </c>
      <c r="T1596" s="70">
        <v>111326.67</v>
      </c>
      <c r="U1596" s="67" t="s">
        <v>812</v>
      </c>
      <c r="V1596" s="71" t="s">
        <v>813</v>
      </c>
      <c r="W1596" s="171"/>
      <c r="X1596" s="172"/>
      <c r="Y1596" s="176">
        <f t="shared" si="1116"/>
        <v>0</v>
      </c>
      <c r="AA1596" s="192"/>
    </row>
    <row r="1597" spans="2:27">
      <c r="B1597" s="189">
        <f t="shared" si="1108"/>
        <v>0</v>
      </c>
      <c r="C1597" s="189">
        <f t="shared" ca="1" si="1109"/>
        <v>0</v>
      </c>
      <c r="D1597" s="189">
        <f t="shared" si="1110"/>
        <v>0</v>
      </c>
      <c r="E1597" s="189">
        <f t="shared" ca="1" si="1111"/>
        <v>0</v>
      </c>
      <c r="F1597" s="189">
        <f t="shared" si="1112"/>
        <v>0</v>
      </c>
      <c r="G1597" s="189" cm="1">
        <f t="array" aca="1" ref="G1597" ca="1">OFFSET(G1597,-1,,,)+1</f>
        <v>1592</v>
      </c>
      <c r="H1597" s="189">
        <f t="shared" si="1107"/>
        <v>0</v>
      </c>
      <c r="I1597" s="189">
        <f t="shared" si="1113"/>
        <v>0</v>
      </c>
      <c r="J1597" s="179">
        <f t="shared" si="1114"/>
        <v>0</v>
      </c>
      <c r="K1597" s="173" t="s">
        <v>3380</v>
      </c>
      <c r="L1597" s="174" t="str" cm="1">
        <f t="array" aca="1" ref="L1597" ca="1">IF($K1597="",OFFSET(L1597,-1,,,),K1597)</f>
        <v>05.01.24</v>
      </c>
      <c r="M1597" s="175" t="str" cm="1">
        <f t="array" aca="1" ref="M1597" ca="1">IF(OR($K1597=0,$K1597=""),OFFSET(M1597,-1,,,),O1597)</f>
        <v>GRAUTE HORIZONTAL E VERTICAL 40 MPA</v>
      </c>
      <c r="N1597" s="67" t="s">
        <v>3972</v>
      </c>
      <c r="O1597" s="68" t="s">
        <v>4523</v>
      </c>
      <c r="P1597" s="68"/>
      <c r="Q1597" s="68" t="s">
        <v>3256</v>
      </c>
      <c r="R1597" s="69">
        <v>105.39</v>
      </c>
      <c r="S1597" s="70">
        <v>661.5</v>
      </c>
      <c r="T1597" s="70">
        <v>69715.485000000001</v>
      </c>
      <c r="U1597" s="67"/>
      <c r="V1597" s="71"/>
      <c r="W1597" s="171"/>
      <c r="X1597" s="172"/>
      <c r="Y1597" s="176">
        <f t="shared" si="1116"/>
        <v>0</v>
      </c>
      <c r="AA1597" s="192"/>
    </row>
    <row r="1598" spans="2:27" hidden="1">
      <c r="B1598" s="189">
        <f t="shared" si="1108"/>
        <v>0</v>
      </c>
      <c r="C1598" s="189">
        <f t="shared" ca="1" si="1109"/>
        <v>0</v>
      </c>
      <c r="D1598" s="189">
        <f t="shared" si="1110"/>
        <v>0</v>
      </c>
      <c r="E1598" s="189">
        <f t="shared" ca="1" si="1111"/>
        <v>0</v>
      </c>
      <c r="F1598" s="189">
        <f t="shared" si="1112"/>
        <v>0</v>
      </c>
      <c r="G1598" s="189" cm="1">
        <f t="array" aca="1" ref="G1598" ca="1">OFFSET(G1598,-1,,,)+1</f>
        <v>1593</v>
      </c>
      <c r="H1598" s="189">
        <f t="shared" si="1107"/>
        <v>0</v>
      </c>
      <c r="I1598" s="189">
        <f t="shared" si="1113"/>
        <v>0</v>
      </c>
      <c r="J1598" s="179">
        <f t="shared" si="1114"/>
        <v>0</v>
      </c>
      <c r="K1598" s="173"/>
      <c r="L1598" s="174" t="str" cm="1">
        <f t="array" aca="1" ref="L1598" ca="1">IF($K1598="",OFFSET(L1598,-1,,,),K1598)</f>
        <v>05.01.24</v>
      </c>
      <c r="M1598" s="175" t="str" cm="1">
        <f t="array" aca="1" ref="M1598" ca="1">IF(OR($K1598=0,$K1598=""),OFFSET(M1598,-1,,,),O1598)</f>
        <v>GRAUTE HORIZONTAL E VERTICAL 40 MPA</v>
      </c>
      <c r="N1598" s="67" t="s">
        <v>3973</v>
      </c>
      <c r="O1598" s="68" t="s">
        <v>4524</v>
      </c>
      <c r="P1598" s="68"/>
      <c r="Q1598" s="68" t="s">
        <v>3256</v>
      </c>
      <c r="R1598" s="69">
        <v>110.65949999999999</v>
      </c>
      <c r="S1598" s="70">
        <v>630</v>
      </c>
      <c r="T1598" s="70">
        <v>69715.485000000001</v>
      </c>
      <c r="U1598" s="67" t="s">
        <v>812</v>
      </c>
      <c r="V1598" s="71" t="s">
        <v>813</v>
      </c>
      <c r="W1598" s="171"/>
      <c r="X1598" s="172"/>
      <c r="Y1598" s="176">
        <f t="shared" si="1116"/>
        <v>0</v>
      </c>
      <c r="AA1598" s="192"/>
    </row>
    <row r="1599" spans="2:27">
      <c r="B1599" s="189">
        <f t="shared" si="1108"/>
        <v>0</v>
      </c>
      <c r="C1599" s="189">
        <f t="shared" ca="1" si="1109"/>
        <v>0</v>
      </c>
      <c r="D1599" s="189">
        <f t="shared" si="1110"/>
        <v>0</v>
      </c>
      <c r="E1599" s="189">
        <f t="shared" ca="1" si="1111"/>
        <v>0</v>
      </c>
      <c r="F1599" s="189">
        <f t="shared" si="1112"/>
        <v>0</v>
      </c>
      <c r="G1599" s="189" cm="1">
        <f t="array" aca="1" ref="G1599" ca="1">OFFSET(G1599,-1,,,)+1</f>
        <v>1594</v>
      </c>
      <c r="H1599" s="189">
        <f t="shared" si="1107"/>
        <v>0</v>
      </c>
      <c r="I1599" s="189">
        <f t="shared" si="1113"/>
        <v>0</v>
      </c>
      <c r="J1599" s="179">
        <f t="shared" si="1114"/>
        <v>0</v>
      </c>
      <c r="K1599" s="173" t="s">
        <v>3381</v>
      </c>
      <c r="L1599" s="174" t="str" cm="1">
        <f t="array" aca="1" ref="L1599" ca="1">IF($K1599="",OFFSET(L1599,-1,,,),K1599)</f>
        <v>05.01.25</v>
      </c>
      <c r="M1599" s="175" t="str" cm="1">
        <f t="array" aca="1" ref="M1599" ca="1">IF(OR($K1599=0,$K1599=""),OFFSET(M1599,-1,,,),O1599)</f>
        <v>JUNTA DE DILATAÇÃO COM TRÊS CAMADAS DE MANTA ASFALTICA 4MM</v>
      </c>
      <c r="N1599" s="67" t="s">
        <v>951</v>
      </c>
      <c r="O1599" s="68" t="s">
        <v>4525</v>
      </c>
      <c r="P1599" s="68"/>
      <c r="Q1599" s="68" t="s">
        <v>3253</v>
      </c>
      <c r="R1599" s="69">
        <v>885.01</v>
      </c>
      <c r="S1599" s="70">
        <v>31.83</v>
      </c>
      <c r="T1599" s="70">
        <v>28169.868299999998</v>
      </c>
      <c r="U1599" s="67"/>
      <c r="V1599" s="71"/>
      <c r="W1599" s="171"/>
      <c r="X1599" s="172"/>
      <c r="Y1599" s="176">
        <f t="shared" si="1116"/>
        <v>0</v>
      </c>
      <c r="AA1599" s="192"/>
    </row>
    <row r="1600" spans="2:27" hidden="1">
      <c r="B1600" s="189">
        <f t="shared" si="1108"/>
        <v>0</v>
      </c>
      <c r="C1600" s="189">
        <f t="shared" ca="1" si="1109"/>
        <v>0</v>
      </c>
      <c r="D1600" s="189">
        <f t="shared" si="1110"/>
        <v>0</v>
      </c>
      <c r="E1600" s="189">
        <f t="shared" ca="1" si="1111"/>
        <v>0</v>
      </c>
      <c r="F1600" s="189">
        <f t="shared" si="1112"/>
        <v>0</v>
      </c>
      <c r="G1600" s="189" cm="1">
        <f t="array" aca="1" ref="G1600" ca="1">OFFSET(G1600,-1,,,)+1</f>
        <v>1595</v>
      </c>
      <c r="H1600" s="189">
        <f t="shared" si="1107"/>
        <v>0</v>
      </c>
      <c r="I1600" s="189">
        <f t="shared" si="1113"/>
        <v>0</v>
      </c>
      <c r="J1600" s="179">
        <f t="shared" si="1114"/>
        <v>0</v>
      </c>
      <c r="K1600" s="173"/>
      <c r="L1600" s="174" t="str" cm="1">
        <f t="array" aca="1" ref="L1600" ca="1">IF($K1600="",OFFSET(L1600,-1,,,),K1600)</f>
        <v>05.01.25</v>
      </c>
      <c r="M1600" s="175" t="str" cm="1">
        <f t="array" aca="1" ref="M1600" ca="1">IF(OR($K1600=0,$K1600=""),OFFSET(M1600,-1,,,),O1600)</f>
        <v>JUNTA DE DILATAÇÃO COM TRÊS CAMADAS DE MANTA ASFALTICA 4MM</v>
      </c>
      <c r="N1600" s="67" t="s">
        <v>952</v>
      </c>
      <c r="O1600" s="68" t="s">
        <v>953</v>
      </c>
      <c r="P1600" s="68"/>
      <c r="Q1600" s="68" t="s">
        <v>3266</v>
      </c>
      <c r="R1600" s="69">
        <v>43.807994999999998</v>
      </c>
      <c r="S1600" s="70">
        <v>340</v>
      </c>
      <c r="T1600" s="70">
        <v>14894.718299999999</v>
      </c>
      <c r="U1600" s="67" t="s">
        <v>812</v>
      </c>
      <c r="V1600" s="71" t="s">
        <v>813</v>
      </c>
      <c r="W1600" s="171"/>
      <c r="X1600" s="172"/>
      <c r="Y1600" s="176">
        <f t="shared" si="1116"/>
        <v>0</v>
      </c>
      <c r="AA1600" s="192"/>
    </row>
    <row r="1601" spans="2:27" hidden="1">
      <c r="B1601" s="189">
        <f t="shared" si="1108"/>
        <v>0</v>
      </c>
      <c r="C1601" s="189">
        <f t="shared" ca="1" si="1109"/>
        <v>0</v>
      </c>
      <c r="D1601" s="189">
        <f t="shared" si="1110"/>
        <v>0</v>
      </c>
      <c r="E1601" s="189">
        <f t="shared" ca="1" si="1111"/>
        <v>0</v>
      </c>
      <c r="F1601" s="189">
        <f t="shared" si="1112"/>
        <v>0</v>
      </c>
      <c r="G1601" s="189" cm="1">
        <f t="array" aca="1" ref="G1601" ca="1">OFFSET(G1601,-1,,,)+1</f>
        <v>1596</v>
      </c>
      <c r="H1601" s="189">
        <f t="shared" si="1107"/>
        <v>0</v>
      </c>
      <c r="I1601" s="189">
        <f t="shared" si="1113"/>
        <v>0</v>
      </c>
      <c r="J1601" s="179">
        <f t="shared" si="1114"/>
        <v>0</v>
      </c>
      <c r="K1601" s="173"/>
      <c r="L1601" s="174" t="str" cm="1">
        <f t="array" aca="1" ref="L1601" ca="1">IF($K1601="",OFFSET(L1601,-1,,,),K1601)</f>
        <v>05.01.25</v>
      </c>
      <c r="M1601" s="175" t="str" cm="1">
        <f t="array" aca="1" ref="M1601" ca="1">IF(OR($K1601=0,$K1601=""),OFFSET(M1601,-1,,,),O1601)</f>
        <v>JUNTA DE DILATAÇÃO COM TRÊS CAMADAS DE MANTA ASFALTICA 4MM</v>
      </c>
      <c r="N1601" s="67" t="s">
        <v>954</v>
      </c>
      <c r="O1601" s="68" t="s">
        <v>955</v>
      </c>
      <c r="P1601" s="68"/>
      <c r="Q1601" s="68" t="s">
        <v>3260</v>
      </c>
      <c r="R1601" s="69">
        <v>885.01</v>
      </c>
      <c r="S1601" s="70">
        <v>15</v>
      </c>
      <c r="T1601" s="70">
        <v>13275.15</v>
      </c>
      <c r="U1601" s="67" t="s">
        <v>812</v>
      </c>
      <c r="V1601" s="71" t="s">
        <v>813</v>
      </c>
      <c r="W1601" s="171"/>
      <c r="X1601" s="172"/>
      <c r="Y1601" s="176">
        <f t="shared" si="1116"/>
        <v>0</v>
      </c>
      <c r="AA1601" s="192"/>
    </row>
    <row r="1602" spans="2:27">
      <c r="B1602" s="189">
        <f t="shared" si="1108"/>
        <v>0</v>
      </c>
      <c r="C1602" s="189">
        <f t="shared" ca="1" si="1109"/>
        <v>0</v>
      </c>
      <c r="D1602" s="189">
        <f t="shared" si="1110"/>
        <v>0</v>
      </c>
      <c r="E1602" s="189">
        <f t="shared" ca="1" si="1111"/>
        <v>0</v>
      </c>
      <c r="F1602" s="189">
        <f t="shared" si="1112"/>
        <v>0</v>
      </c>
      <c r="G1602" s="189" cm="1">
        <f t="array" aca="1" ref="G1602" ca="1">OFFSET(G1602,-1,,,)+1</f>
        <v>1597</v>
      </c>
      <c r="H1602" s="189">
        <f t="shared" si="1107"/>
        <v>0</v>
      </c>
      <c r="I1602" s="189">
        <f t="shared" si="1113"/>
        <v>0</v>
      </c>
      <c r="J1602" s="179">
        <f t="shared" si="1114"/>
        <v>0</v>
      </c>
      <c r="K1602" s="173" t="s">
        <v>3382</v>
      </c>
      <c r="L1602" s="174" t="str" cm="1">
        <f t="array" aca="1" ref="L1602" ca="1">IF($K1602="",OFFSET(L1602,-1,,,),K1602)</f>
        <v>05.01.26</v>
      </c>
      <c r="M1602" s="175" t="str" cm="1">
        <f t="array" aca="1" ref="M1602" ca="1">IF(OR($K1602=0,$K1602=""),OFFSET(M1602,-1,,,),O1602)</f>
        <v>TRATAMENTO DE JUNTA DE DILATAÇÃO COM TARUCEL 20MM + MASTIQUE</v>
      </c>
      <c r="N1602" s="67" t="s">
        <v>3974</v>
      </c>
      <c r="O1602" s="68" t="s">
        <v>4526</v>
      </c>
      <c r="P1602" s="68"/>
      <c r="Q1602" s="68" t="s">
        <v>3253</v>
      </c>
      <c r="R1602" s="69">
        <v>425.68</v>
      </c>
      <c r="S1602" s="70">
        <v>61.905999999999999</v>
      </c>
      <c r="T1602" s="70">
        <v>26352.146079999999</v>
      </c>
      <c r="U1602" s="67"/>
      <c r="V1602" s="71"/>
      <c r="W1602" s="171"/>
      <c r="X1602" s="172"/>
      <c r="Y1602" s="176">
        <f t="shared" si="1116"/>
        <v>0</v>
      </c>
      <c r="AA1602" s="192"/>
    </row>
    <row r="1603" spans="2:27" hidden="1">
      <c r="B1603" s="189">
        <f t="shared" si="1108"/>
        <v>0</v>
      </c>
      <c r="C1603" s="189">
        <f t="shared" ca="1" si="1109"/>
        <v>0</v>
      </c>
      <c r="D1603" s="189">
        <f t="shared" si="1110"/>
        <v>0</v>
      </c>
      <c r="E1603" s="189">
        <f t="shared" ca="1" si="1111"/>
        <v>0</v>
      </c>
      <c r="F1603" s="189">
        <f t="shared" si="1112"/>
        <v>0</v>
      </c>
      <c r="G1603" s="189" cm="1">
        <f t="array" aca="1" ref="G1603" ca="1">OFFSET(G1603,-1,,,)+1</f>
        <v>1598</v>
      </c>
      <c r="H1603" s="189">
        <f t="shared" si="1107"/>
        <v>0</v>
      </c>
      <c r="I1603" s="189">
        <f t="shared" si="1113"/>
        <v>0</v>
      </c>
      <c r="J1603" s="179">
        <f t="shared" si="1114"/>
        <v>0</v>
      </c>
      <c r="K1603" s="173"/>
      <c r="L1603" s="174" t="str" cm="1">
        <f t="array" aca="1" ref="L1603" ca="1">IF($K1603="",OFFSET(L1603,-1,,,),K1603)</f>
        <v>05.01.26</v>
      </c>
      <c r="M1603" s="175" t="str" cm="1">
        <f t="array" aca="1" ref="M1603" ca="1">IF(OR($K1603=0,$K1603=""),OFFSET(M1603,-1,,,),O1603)</f>
        <v>TRATAMENTO DE JUNTA DE DILATAÇÃO COM TARUCEL 20MM + MASTIQUE</v>
      </c>
      <c r="N1603" s="67" t="s">
        <v>3975</v>
      </c>
      <c r="O1603" s="68" t="s">
        <v>4527</v>
      </c>
      <c r="P1603" s="68"/>
      <c r="Q1603" s="68" t="s">
        <v>3253</v>
      </c>
      <c r="R1603" s="69">
        <v>425.68</v>
      </c>
      <c r="S1603" s="70">
        <v>35</v>
      </c>
      <c r="T1603" s="70">
        <v>14898.800000000001</v>
      </c>
      <c r="U1603" s="67" t="s">
        <v>812</v>
      </c>
      <c r="V1603" s="71" t="s">
        <v>813</v>
      </c>
      <c r="W1603" s="171"/>
      <c r="X1603" s="172"/>
      <c r="Y1603" s="176">
        <f t="shared" si="1116"/>
        <v>0</v>
      </c>
      <c r="AA1603" s="192"/>
    </row>
    <row r="1604" spans="2:27" hidden="1">
      <c r="B1604" s="189">
        <f t="shared" si="1108"/>
        <v>0</v>
      </c>
      <c r="C1604" s="189">
        <f t="shared" ca="1" si="1109"/>
        <v>0</v>
      </c>
      <c r="D1604" s="189">
        <f t="shared" si="1110"/>
        <v>0</v>
      </c>
      <c r="E1604" s="189">
        <f t="shared" ca="1" si="1111"/>
        <v>0</v>
      </c>
      <c r="F1604" s="189">
        <f t="shared" si="1112"/>
        <v>0</v>
      </c>
      <c r="G1604" s="189" cm="1">
        <f t="array" aca="1" ref="G1604" ca="1">OFFSET(G1604,-1,,,)+1</f>
        <v>1599</v>
      </c>
      <c r="H1604" s="189">
        <f t="shared" si="1107"/>
        <v>0</v>
      </c>
      <c r="I1604" s="189">
        <f t="shared" si="1113"/>
        <v>0</v>
      </c>
      <c r="J1604" s="179">
        <f t="shared" si="1114"/>
        <v>0</v>
      </c>
      <c r="K1604" s="173"/>
      <c r="L1604" s="174" t="str" cm="1">
        <f t="array" aca="1" ref="L1604" ca="1">IF($K1604="",OFFSET(L1604,-1,,,),K1604)</f>
        <v>05.01.26</v>
      </c>
      <c r="M1604" s="175" t="str" cm="1">
        <f t="array" aca="1" ref="M1604" ca="1">IF(OR($K1604=0,$K1604=""),OFFSET(M1604,-1,,,),O1604)</f>
        <v>TRATAMENTO DE JUNTA DE DILATAÇÃO COM TARUCEL 20MM + MASTIQUE</v>
      </c>
      <c r="N1604" s="67" t="s">
        <v>3976</v>
      </c>
      <c r="O1604" s="68" t="s">
        <v>4528</v>
      </c>
      <c r="P1604" s="68"/>
      <c r="Q1604" s="68" t="s">
        <v>3253</v>
      </c>
      <c r="R1604" s="69">
        <v>446.964</v>
      </c>
      <c r="S1604" s="70">
        <v>2.5</v>
      </c>
      <c r="T1604" s="70">
        <v>1117.4100000000001</v>
      </c>
      <c r="U1604" s="67" t="s">
        <v>812</v>
      </c>
      <c r="V1604" s="71" t="s">
        <v>813</v>
      </c>
      <c r="W1604" s="171"/>
      <c r="X1604" s="172"/>
      <c r="Y1604" s="176">
        <f t="shared" si="1116"/>
        <v>0</v>
      </c>
      <c r="AA1604" s="192"/>
    </row>
    <row r="1605" spans="2:27" hidden="1">
      <c r="B1605" s="189">
        <f t="shared" si="1108"/>
        <v>0</v>
      </c>
      <c r="C1605" s="189">
        <f t="shared" ca="1" si="1109"/>
        <v>0</v>
      </c>
      <c r="D1605" s="189">
        <f t="shared" si="1110"/>
        <v>0</v>
      </c>
      <c r="E1605" s="189">
        <f t="shared" ca="1" si="1111"/>
        <v>0</v>
      </c>
      <c r="F1605" s="189">
        <f t="shared" si="1112"/>
        <v>0</v>
      </c>
      <c r="G1605" s="189" cm="1">
        <f t="array" aca="1" ref="G1605" ca="1">OFFSET(G1605,-1,,,)+1</f>
        <v>1600</v>
      </c>
      <c r="H1605" s="189">
        <f t="shared" si="1107"/>
        <v>0</v>
      </c>
      <c r="I1605" s="189">
        <f t="shared" si="1113"/>
        <v>0</v>
      </c>
      <c r="J1605" s="179">
        <f t="shared" si="1114"/>
        <v>0</v>
      </c>
      <c r="K1605" s="173"/>
      <c r="L1605" s="174" t="str" cm="1">
        <f t="array" aca="1" ref="L1605" ca="1">IF($K1605="",OFFSET(L1605,-1,,,),K1605)</f>
        <v>05.01.26</v>
      </c>
      <c r="M1605" s="175" t="str" cm="1">
        <f t="array" aca="1" ref="M1605" ca="1">IF(OR($K1605=0,$K1605=""),OFFSET(M1605,-1,,,),O1605)</f>
        <v>TRATAMENTO DE JUNTA DE DILATAÇÃO COM TARUCEL 20MM + MASTIQUE</v>
      </c>
      <c r="N1605" s="67" t="s">
        <v>3977</v>
      </c>
      <c r="O1605" s="68" t="s">
        <v>4529</v>
      </c>
      <c r="P1605" s="68"/>
      <c r="Q1605" s="68" t="s">
        <v>3255</v>
      </c>
      <c r="R1605" s="69">
        <v>127.70399999999999</v>
      </c>
      <c r="S1605" s="70">
        <v>22.75</v>
      </c>
      <c r="T1605" s="70">
        <v>2905.2660000000001</v>
      </c>
      <c r="U1605" s="67" t="s">
        <v>812</v>
      </c>
      <c r="V1605" s="71" t="s">
        <v>813</v>
      </c>
      <c r="W1605" s="171"/>
      <c r="X1605" s="172"/>
      <c r="Y1605" s="176">
        <f t="shared" si="1116"/>
        <v>0</v>
      </c>
      <c r="AA1605" s="192"/>
    </row>
    <row r="1606" spans="2:27" hidden="1">
      <c r="B1606" s="189">
        <f t="shared" si="1108"/>
        <v>0</v>
      </c>
      <c r="C1606" s="189">
        <f t="shared" ca="1" si="1109"/>
        <v>0</v>
      </c>
      <c r="D1606" s="189">
        <f t="shared" si="1110"/>
        <v>0</v>
      </c>
      <c r="E1606" s="189">
        <f t="shared" ca="1" si="1111"/>
        <v>0</v>
      </c>
      <c r="F1606" s="189">
        <f t="shared" si="1112"/>
        <v>0</v>
      </c>
      <c r="G1606" s="189" cm="1">
        <f t="array" aca="1" ref="G1606" ca="1">OFFSET(G1606,-1,,,)+1</f>
        <v>1601</v>
      </c>
      <c r="H1606" s="189">
        <f t="shared" si="1107"/>
        <v>0</v>
      </c>
      <c r="I1606" s="189">
        <f t="shared" si="1113"/>
        <v>0</v>
      </c>
      <c r="J1606" s="179">
        <f t="shared" si="1114"/>
        <v>0</v>
      </c>
      <c r="K1606" s="173"/>
      <c r="L1606" s="174" t="str" cm="1">
        <f t="array" aca="1" ref="L1606" ca="1">IF($K1606="",OFFSET(L1606,-1,,,),K1606)</f>
        <v>05.01.26</v>
      </c>
      <c r="M1606" s="175" t="str" cm="1">
        <f t="array" aca="1" ref="M1606" ca="1">IF(OR($K1606=0,$K1606=""),OFFSET(M1606,-1,,,),O1606)</f>
        <v>TRATAMENTO DE JUNTA DE DILATAÇÃO COM TARUCEL 20MM + MASTIQUE</v>
      </c>
      <c r="N1606" s="67" t="s">
        <v>230</v>
      </c>
      <c r="O1606" s="68" t="s">
        <v>231</v>
      </c>
      <c r="P1606" s="68"/>
      <c r="Q1606" s="68" t="s">
        <v>3261</v>
      </c>
      <c r="R1606" s="69">
        <v>42.567999999999998</v>
      </c>
      <c r="S1606" s="70">
        <v>22.31</v>
      </c>
      <c r="T1606" s="70">
        <v>949.69207999999992</v>
      </c>
      <c r="U1606" s="67" t="s">
        <v>812</v>
      </c>
      <c r="V1606" s="71" t="s">
        <v>813</v>
      </c>
      <c r="W1606" s="171"/>
      <c r="X1606" s="172"/>
      <c r="Y1606" s="176">
        <f t="shared" si="1116"/>
        <v>0</v>
      </c>
      <c r="AA1606" s="192"/>
    </row>
    <row r="1607" spans="2:27" hidden="1">
      <c r="B1607" s="189">
        <f t="shared" si="1108"/>
        <v>0</v>
      </c>
      <c r="C1607" s="189">
        <f t="shared" ca="1" si="1109"/>
        <v>0</v>
      </c>
      <c r="D1607" s="189">
        <f t="shared" si="1110"/>
        <v>0</v>
      </c>
      <c r="E1607" s="189">
        <f t="shared" ca="1" si="1111"/>
        <v>0</v>
      </c>
      <c r="F1607" s="189">
        <f t="shared" si="1112"/>
        <v>0</v>
      </c>
      <c r="G1607" s="189" cm="1">
        <f t="array" aca="1" ref="G1607" ca="1">OFFSET(G1607,-1,,,)+1</f>
        <v>1602</v>
      </c>
      <c r="H1607" s="189">
        <f t="shared" si="1107"/>
        <v>0</v>
      </c>
      <c r="I1607" s="189">
        <f t="shared" si="1113"/>
        <v>0</v>
      </c>
      <c r="J1607" s="179">
        <f t="shared" si="1114"/>
        <v>0</v>
      </c>
      <c r="K1607" s="173"/>
      <c r="L1607" s="174" t="str" cm="1">
        <f t="array" aca="1" ref="L1607" ca="1">IF($K1607="",OFFSET(L1607,-1,,,),K1607)</f>
        <v>05.01.26</v>
      </c>
      <c r="M1607" s="175" t="str" cm="1">
        <f t="array" aca="1" ref="M1607" ca="1">IF(OR($K1607=0,$K1607=""),OFFSET(M1607,-1,,,),O1607)</f>
        <v>TRATAMENTO DE JUNTA DE DILATAÇÃO COM TARUCEL 20MM + MASTIQUE</v>
      </c>
      <c r="N1607" s="67" t="s">
        <v>232</v>
      </c>
      <c r="O1607" s="68" t="s">
        <v>233</v>
      </c>
      <c r="P1607" s="68"/>
      <c r="Q1607" s="68" t="s">
        <v>3261</v>
      </c>
      <c r="R1607" s="69">
        <v>255.40799999999999</v>
      </c>
      <c r="S1607" s="70">
        <v>0.97</v>
      </c>
      <c r="T1607" s="70">
        <v>247.74575999999999</v>
      </c>
      <c r="U1607" s="67" t="s">
        <v>812</v>
      </c>
      <c r="V1607" s="71" t="s">
        <v>813</v>
      </c>
      <c r="W1607" s="171"/>
      <c r="X1607" s="172"/>
      <c r="Y1607" s="176">
        <f t="shared" si="1116"/>
        <v>0</v>
      </c>
      <c r="AA1607" s="192"/>
    </row>
    <row r="1608" spans="2:27" hidden="1">
      <c r="B1608" s="189">
        <f t="shared" si="1108"/>
        <v>0</v>
      </c>
      <c r="C1608" s="189">
        <f t="shared" ca="1" si="1109"/>
        <v>0</v>
      </c>
      <c r="D1608" s="189">
        <f t="shared" si="1110"/>
        <v>0</v>
      </c>
      <c r="E1608" s="189">
        <f t="shared" ca="1" si="1111"/>
        <v>0</v>
      </c>
      <c r="F1608" s="189">
        <f t="shared" si="1112"/>
        <v>0</v>
      </c>
      <c r="G1608" s="189" cm="1">
        <f t="array" aca="1" ref="G1608" ca="1">OFFSET(G1608,-1,,,)+1</f>
        <v>1603</v>
      </c>
      <c r="H1608" s="189">
        <f t="shared" si="1107"/>
        <v>0</v>
      </c>
      <c r="I1608" s="189">
        <f t="shared" si="1113"/>
        <v>0</v>
      </c>
      <c r="J1608" s="179">
        <f t="shared" si="1114"/>
        <v>0</v>
      </c>
      <c r="K1608" s="173"/>
      <c r="L1608" s="174" t="str" cm="1">
        <f t="array" aca="1" ref="L1608" ca="1">IF($K1608="",OFFSET(L1608,-1,,,),K1608)</f>
        <v>05.01.26</v>
      </c>
      <c r="M1608" s="175" t="str" cm="1">
        <f t="array" aca="1" ref="M1608" ca="1">IF(OR($K1608=0,$K1608=""),OFFSET(M1608,-1,,,),O1608)</f>
        <v>TRATAMENTO DE JUNTA DE DILATAÇÃO COM TARUCEL 20MM + MASTIQUE</v>
      </c>
      <c r="N1608" s="67" t="s">
        <v>234</v>
      </c>
      <c r="O1608" s="68" t="s">
        <v>235</v>
      </c>
      <c r="P1608" s="68"/>
      <c r="Q1608" s="68" t="s">
        <v>3261</v>
      </c>
      <c r="R1608" s="69">
        <v>255.40799999999999</v>
      </c>
      <c r="S1608" s="70">
        <v>1.78</v>
      </c>
      <c r="T1608" s="70">
        <v>454.62624</v>
      </c>
      <c r="U1608" s="67" t="s">
        <v>812</v>
      </c>
      <c r="V1608" s="71" t="s">
        <v>813</v>
      </c>
      <c r="W1608" s="171"/>
      <c r="X1608" s="172"/>
      <c r="Y1608" s="176">
        <f t="shared" si="1116"/>
        <v>0</v>
      </c>
      <c r="AA1608" s="192"/>
    </row>
    <row r="1609" spans="2:27" hidden="1">
      <c r="B1609" s="189">
        <f t="shared" si="1108"/>
        <v>0</v>
      </c>
      <c r="C1609" s="189">
        <f t="shared" ca="1" si="1109"/>
        <v>0</v>
      </c>
      <c r="D1609" s="189">
        <f t="shared" si="1110"/>
        <v>0</v>
      </c>
      <c r="E1609" s="189">
        <f t="shared" ca="1" si="1111"/>
        <v>0</v>
      </c>
      <c r="F1609" s="189">
        <f t="shared" si="1112"/>
        <v>0</v>
      </c>
      <c r="G1609" s="189" cm="1">
        <f t="array" aca="1" ref="G1609" ca="1">OFFSET(G1609,-1,,,)+1</f>
        <v>1604</v>
      </c>
      <c r="H1609" s="189">
        <f t="shared" si="1107"/>
        <v>0</v>
      </c>
      <c r="I1609" s="189">
        <f t="shared" si="1113"/>
        <v>0</v>
      </c>
      <c r="J1609" s="179">
        <f t="shared" si="1114"/>
        <v>0</v>
      </c>
      <c r="K1609" s="173"/>
      <c r="L1609" s="174" t="str" cm="1">
        <f t="array" aca="1" ref="L1609" ca="1">IF($K1609="",OFFSET(L1609,-1,,,),K1609)</f>
        <v>05.01.26</v>
      </c>
      <c r="M1609" s="175" t="str" cm="1">
        <f t="array" aca="1" ref="M1609" ca="1">IF(OR($K1609=0,$K1609=""),OFFSET(M1609,-1,,,),O1609)</f>
        <v>TRATAMENTO DE JUNTA DE DILATAÇÃO COM TARUCEL 20MM + MASTIQUE</v>
      </c>
      <c r="N1609" s="67" t="s">
        <v>236</v>
      </c>
      <c r="O1609" s="68" t="s">
        <v>237</v>
      </c>
      <c r="P1609" s="68"/>
      <c r="Q1609" s="68" t="s">
        <v>3262</v>
      </c>
      <c r="R1609" s="69">
        <v>212.84</v>
      </c>
      <c r="S1609" s="70">
        <v>27.15</v>
      </c>
      <c r="T1609" s="70">
        <v>5778.6059999999998</v>
      </c>
      <c r="U1609" s="67" t="s">
        <v>812</v>
      </c>
      <c r="V1609" s="71" t="s">
        <v>813</v>
      </c>
      <c r="W1609" s="171"/>
      <c r="X1609" s="172"/>
      <c r="Y1609" s="176">
        <f t="shared" si="1116"/>
        <v>0</v>
      </c>
      <c r="AA1609" s="192"/>
    </row>
    <row r="1610" spans="2:27">
      <c r="B1610" s="189">
        <f t="shared" si="1108"/>
        <v>0</v>
      </c>
      <c r="C1610" s="189">
        <f t="shared" ca="1" si="1109"/>
        <v>0</v>
      </c>
      <c r="D1610" s="189">
        <f t="shared" si="1110"/>
        <v>0</v>
      </c>
      <c r="E1610" s="189">
        <f t="shared" ca="1" si="1111"/>
        <v>0</v>
      </c>
      <c r="F1610" s="189">
        <f t="shared" si="1112"/>
        <v>0</v>
      </c>
      <c r="G1610" s="189" cm="1">
        <f t="array" aca="1" ref="G1610" ca="1">OFFSET(G1610,-1,,,)+1</f>
        <v>1605</v>
      </c>
      <c r="H1610" s="189">
        <f t="shared" si="1107"/>
        <v>0</v>
      </c>
      <c r="I1610" s="189">
        <f t="shared" si="1113"/>
        <v>0</v>
      </c>
      <c r="J1610" s="179">
        <f t="shared" si="1114"/>
        <v>0</v>
      </c>
      <c r="K1610" s="173" t="s">
        <v>3383</v>
      </c>
      <c r="L1610" s="174" t="str" cm="1">
        <f t="array" aca="1" ref="L1610" ca="1">IF($K1610="",OFFSET(L1610,-1,,,),K1610)</f>
        <v>05.01.27</v>
      </c>
      <c r="M1610" s="175" t="str" cm="1">
        <f t="array" aca="1" ref="M1610" ca="1">IF(OR($K1610=0,$K1610=""),OFFSET(M1610,-1,,,),O1610)</f>
        <v>CONTROLE TECNOLOGICO DE BLOCOS EM CONCRETO</v>
      </c>
      <c r="N1610" s="67" t="s">
        <v>956</v>
      </c>
      <c r="O1610" s="68" t="s">
        <v>4530</v>
      </c>
      <c r="P1610" s="68"/>
      <c r="Q1610" s="68" t="s">
        <v>3257</v>
      </c>
      <c r="R1610" s="69">
        <v>1</v>
      </c>
      <c r="S1610" s="70">
        <v>61870.080000000002</v>
      </c>
      <c r="T1610" s="70">
        <v>61870.080000000002</v>
      </c>
      <c r="U1610" s="67"/>
      <c r="V1610" s="71"/>
      <c r="W1610" s="171"/>
      <c r="X1610" s="172"/>
      <c r="Y1610" s="176">
        <f t="shared" si="1116"/>
        <v>0</v>
      </c>
      <c r="AA1610" s="192"/>
    </row>
    <row r="1611" spans="2:27" hidden="1">
      <c r="B1611" s="189">
        <f t="shared" si="1108"/>
        <v>0</v>
      </c>
      <c r="C1611" s="189">
        <f t="shared" ca="1" si="1109"/>
        <v>0</v>
      </c>
      <c r="D1611" s="189">
        <f t="shared" si="1110"/>
        <v>0</v>
      </c>
      <c r="E1611" s="189">
        <f t="shared" ca="1" si="1111"/>
        <v>0</v>
      </c>
      <c r="F1611" s="189">
        <f t="shared" si="1112"/>
        <v>0</v>
      </c>
      <c r="G1611" s="189" cm="1">
        <f t="array" aca="1" ref="G1611" ca="1">OFFSET(G1611,-1,,,)+1</f>
        <v>1606</v>
      </c>
      <c r="H1611" s="189">
        <f t="shared" si="1107"/>
        <v>0</v>
      </c>
      <c r="I1611" s="189">
        <f t="shared" si="1113"/>
        <v>0</v>
      </c>
      <c r="J1611" s="179">
        <f t="shared" si="1114"/>
        <v>0</v>
      </c>
      <c r="K1611" s="173"/>
      <c r="L1611" s="174" t="str" cm="1">
        <f t="array" aca="1" ref="L1611" ca="1">IF($K1611="",OFFSET(L1611,-1,,,),K1611)</f>
        <v>05.01.27</v>
      </c>
      <c r="M1611" s="175" t="str" cm="1">
        <f t="array" aca="1" ref="M1611" ca="1">IF(OR($K1611=0,$K1611=""),OFFSET(M1611,-1,,,),O1611)</f>
        <v>CONTROLE TECNOLOGICO DE BLOCOS EM CONCRETO</v>
      </c>
      <c r="N1611" s="67" t="s">
        <v>957</v>
      </c>
      <c r="O1611" s="68" t="s">
        <v>958</v>
      </c>
      <c r="P1611" s="68"/>
      <c r="Q1611" s="68" t="s">
        <v>3261</v>
      </c>
      <c r="R1611" s="69">
        <v>1</v>
      </c>
      <c r="S1611" s="70">
        <v>61870.080000000002</v>
      </c>
      <c r="T1611" s="70">
        <v>61870.080000000002</v>
      </c>
      <c r="U1611" s="67" t="s">
        <v>812</v>
      </c>
      <c r="V1611" s="71" t="s">
        <v>813</v>
      </c>
      <c r="W1611" s="171"/>
      <c r="X1611" s="172"/>
      <c r="Y1611" s="176">
        <f t="shared" si="1116"/>
        <v>0</v>
      </c>
      <c r="AA1611" s="192"/>
    </row>
    <row r="1612" spans="2:27" hidden="1">
      <c r="B1612" s="189">
        <f t="shared" si="1108"/>
        <v>0</v>
      </c>
      <c r="C1612" s="189">
        <f t="shared" ca="1" si="1109"/>
        <v>0</v>
      </c>
      <c r="D1612" s="189">
        <f t="shared" si="1110"/>
        <v>0</v>
      </c>
      <c r="E1612" s="189">
        <f t="shared" ca="1" si="1111"/>
        <v>0</v>
      </c>
      <c r="F1612" s="189">
        <f t="shared" si="1112"/>
        <v>0</v>
      </c>
      <c r="G1612" s="189" cm="1">
        <f t="array" aca="1" ref="G1612" ca="1">OFFSET(G1612,-1,,,)+1</f>
        <v>1607</v>
      </c>
      <c r="H1612" s="189">
        <f t="shared" si="1107"/>
        <v>0</v>
      </c>
      <c r="I1612" s="189">
        <f t="shared" si="1113"/>
        <v>0</v>
      </c>
      <c r="J1612" s="179">
        <f t="shared" si="1114"/>
        <v>0</v>
      </c>
      <c r="K1612" s="173" t="s">
        <v>959</v>
      </c>
      <c r="L1612" s="174" t="str" cm="1">
        <f t="array" aca="1" ref="L1612" ca="1">IF($K1612="",OFFSET(L1612,-1,,,),K1612)</f>
        <v>05.02</v>
      </c>
      <c r="M1612" s="175" t="str" cm="1">
        <f t="array" aca="1" ref="M1612" ca="1">IF(OR($K1612=0,$K1612=""),OFFSET(M1612,-1,,,),O1612)</f>
        <v>ALVENARIA DE VEDAÇÃO</v>
      </c>
      <c r="N1612" s="67" t="s">
        <v>143</v>
      </c>
      <c r="O1612" s="68" t="s">
        <v>4531</v>
      </c>
      <c r="P1612" s="68"/>
      <c r="Q1612" s="68"/>
      <c r="R1612" s="69"/>
      <c r="S1612" s="70"/>
      <c r="T1612" s="70">
        <v>0</v>
      </c>
      <c r="U1612" s="67"/>
      <c r="V1612" s="71"/>
      <c r="W1612" s="171"/>
      <c r="X1612" s="172"/>
      <c r="Y1612" s="176">
        <f t="shared" si="1116"/>
        <v>0</v>
      </c>
      <c r="AA1612" s="192"/>
    </row>
    <row r="1613" spans="2:27">
      <c r="B1613" s="189">
        <f t="shared" si="1108"/>
        <v>0</v>
      </c>
      <c r="C1613" s="189">
        <f t="shared" ca="1" si="1109"/>
        <v>0</v>
      </c>
      <c r="D1613" s="189">
        <f t="shared" si="1110"/>
        <v>0</v>
      </c>
      <c r="E1613" s="189">
        <f t="shared" ca="1" si="1111"/>
        <v>0</v>
      </c>
      <c r="F1613" s="189">
        <f t="shared" si="1112"/>
        <v>0</v>
      </c>
      <c r="G1613" s="189" cm="1">
        <f t="array" aca="1" ref="G1613" ca="1">OFFSET(G1613,-1,,,)+1</f>
        <v>1608</v>
      </c>
      <c r="H1613" s="189">
        <f t="shared" si="1107"/>
        <v>0</v>
      </c>
      <c r="I1613" s="189">
        <f t="shared" si="1113"/>
        <v>0</v>
      </c>
      <c r="J1613" s="179">
        <f t="shared" si="1114"/>
        <v>0</v>
      </c>
      <c r="K1613" s="173" t="s">
        <v>960</v>
      </c>
      <c r="L1613" s="174" t="str" cm="1">
        <f t="array" aca="1" ref="L1613" ca="1">IF($K1613="",OFFSET(L1613,-1,,,),K1613)</f>
        <v>05.02.01</v>
      </c>
      <c r="M1613" s="175" t="str" cm="1">
        <f t="array" aca="1" ref="M1613" ca="1">IF(OR($K1613=0,$K1613=""),OFFSET(M1613,-1,,,),O1613)</f>
        <v>ALVENARIA DE VEDAÇÃO COM BLOCO DE CONCRETO 09 CM, JUNTAS DE 10MM COM ARGAMASSA INDUSTRIALIZADA</v>
      </c>
      <c r="N1613" s="67" t="s">
        <v>961</v>
      </c>
      <c r="O1613" s="68" t="s">
        <v>4532</v>
      </c>
      <c r="P1613" s="68"/>
      <c r="Q1613" s="68" t="s">
        <v>3258</v>
      </c>
      <c r="R1613" s="69">
        <v>3618.7</v>
      </c>
      <c r="S1613" s="70">
        <v>47.679000000000002</v>
      </c>
      <c r="T1613" s="70">
        <v>172535.99729999999</v>
      </c>
      <c r="U1613" s="67"/>
      <c r="V1613" s="71"/>
      <c r="W1613" s="171"/>
      <c r="X1613" s="172"/>
      <c r="Y1613" s="176">
        <f t="shared" si="1116"/>
        <v>0</v>
      </c>
      <c r="AA1613" s="192"/>
    </row>
    <row r="1614" spans="2:27" hidden="1">
      <c r="B1614" s="189">
        <f t="shared" si="1108"/>
        <v>0</v>
      </c>
      <c r="C1614" s="189">
        <f t="shared" ca="1" si="1109"/>
        <v>0</v>
      </c>
      <c r="D1614" s="189">
        <f t="shared" si="1110"/>
        <v>0</v>
      </c>
      <c r="E1614" s="189">
        <f t="shared" ca="1" si="1111"/>
        <v>0</v>
      </c>
      <c r="F1614" s="189">
        <f t="shared" si="1112"/>
        <v>0</v>
      </c>
      <c r="G1614" s="189" cm="1">
        <f t="array" aca="1" ref="G1614" ca="1">OFFSET(G1614,-1,,,)+1</f>
        <v>1609</v>
      </c>
      <c r="H1614" s="189">
        <f t="shared" si="1107"/>
        <v>0</v>
      </c>
      <c r="I1614" s="189">
        <f t="shared" si="1113"/>
        <v>0</v>
      </c>
      <c r="J1614" s="179">
        <f t="shared" si="1114"/>
        <v>0</v>
      </c>
      <c r="K1614" s="173"/>
      <c r="L1614" s="174" t="str" cm="1">
        <f t="array" aca="1" ref="L1614" ca="1">IF($K1614="",OFFSET(L1614,-1,,,),K1614)</f>
        <v>05.02.01</v>
      </c>
      <c r="M1614" s="175" t="str" cm="1">
        <f t="array" aca="1" ref="M1614" ca="1">IF(OR($K1614=0,$K1614=""),OFFSET(M1614,-1,,,),O1614)</f>
        <v>ALVENARIA DE VEDAÇÃO COM BLOCO DE CONCRETO 09 CM, JUNTAS DE 10MM COM ARGAMASSA INDUSTRIALIZADA</v>
      </c>
      <c r="N1614" s="67" t="s">
        <v>522</v>
      </c>
      <c r="O1614" s="68" t="s">
        <v>523</v>
      </c>
      <c r="P1614" s="68"/>
      <c r="Q1614" s="68" t="s">
        <v>3255</v>
      </c>
      <c r="R1614" s="69">
        <v>68755.3</v>
      </c>
      <c r="S1614" s="70">
        <v>0.44</v>
      </c>
      <c r="T1614" s="70">
        <v>30252.332000000002</v>
      </c>
      <c r="U1614" s="67" t="s">
        <v>962</v>
      </c>
      <c r="V1614" s="71" t="s">
        <v>963</v>
      </c>
      <c r="W1614" s="171"/>
      <c r="X1614" s="172"/>
      <c r="Y1614" s="176">
        <f t="shared" si="1116"/>
        <v>0</v>
      </c>
      <c r="AA1614" s="192"/>
    </row>
    <row r="1615" spans="2:27" hidden="1">
      <c r="B1615" s="189">
        <f t="shared" si="1108"/>
        <v>0</v>
      </c>
      <c r="C1615" s="189">
        <f t="shared" ca="1" si="1109"/>
        <v>0</v>
      </c>
      <c r="D1615" s="189">
        <f t="shared" si="1110"/>
        <v>0</v>
      </c>
      <c r="E1615" s="189">
        <f t="shared" ca="1" si="1111"/>
        <v>0</v>
      </c>
      <c r="F1615" s="189">
        <f t="shared" si="1112"/>
        <v>0</v>
      </c>
      <c r="G1615" s="189" cm="1">
        <f t="array" aca="1" ref="G1615" ca="1">OFFSET(G1615,-1,,,)+1</f>
        <v>1610</v>
      </c>
      <c r="H1615" s="189">
        <f t="shared" si="1107"/>
        <v>0</v>
      </c>
      <c r="I1615" s="189">
        <f t="shared" si="1113"/>
        <v>0</v>
      </c>
      <c r="J1615" s="179">
        <f t="shared" si="1114"/>
        <v>0</v>
      </c>
      <c r="K1615" s="173"/>
      <c r="L1615" s="174" t="str" cm="1">
        <f t="array" aca="1" ref="L1615" ca="1">IF($K1615="",OFFSET(L1615,-1,,,),K1615)</f>
        <v>05.02.01</v>
      </c>
      <c r="M1615" s="175" t="str" cm="1">
        <f t="array" aca="1" ref="M1615" ca="1">IF(OR($K1615=0,$K1615=""),OFFSET(M1615,-1,,,),O1615)</f>
        <v>ALVENARIA DE VEDAÇÃO COM BLOCO DE CONCRETO 09 CM, JUNTAS DE 10MM COM ARGAMASSA INDUSTRIALIZADA</v>
      </c>
      <c r="N1615" s="67" t="s">
        <v>964</v>
      </c>
      <c r="O1615" s="68" t="s">
        <v>965</v>
      </c>
      <c r="P1615" s="68"/>
      <c r="Q1615" s="68" t="s">
        <v>3260</v>
      </c>
      <c r="R1615" s="69">
        <v>39443.83</v>
      </c>
      <c r="S1615" s="70">
        <v>2.91</v>
      </c>
      <c r="T1615" s="70">
        <v>114781.54530000001</v>
      </c>
      <c r="U1615" s="67" t="s">
        <v>962</v>
      </c>
      <c r="V1615" s="71" t="s">
        <v>963</v>
      </c>
      <c r="W1615" s="171"/>
      <c r="X1615" s="172"/>
      <c r="Y1615" s="176">
        <f t="shared" si="1116"/>
        <v>0</v>
      </c>
      <c r="AA1615" s="192"/>
    </row>
    <row r="1616" spans="2:27" hidden="1">
      <c r="B1616" s="189">
        <f t="shared" si="1108"/>
        <v>0</v>
      </c>
      <c r="C1616" s="189">
        <f t="shared" ca="1" si="1109"/>
        <v>0</v>
      </c>
      <c r="D1616" s="189">
        <f t="shared" si="1110"/>
        <v>0</v>
      </c>
      <c r="E1616" s="189">
        <f t="shared" ca="1" si="1111"/>
        <v>0</v>
      </c>
      <c r="F1616" s="189">
        <f t="shared" si="1112"/>
        <v>0</v>
      </c>
      <c r="G1616" s="189" cm="1">
        <f t="array" aca="1" ref="G1616" ca="1">OFFSET(G1616,-1,,,)+1</f>
        <v>1611</v>
      </c>
      <c r="H1616" s="189">
        <f t="shared" ref="H1616:H1679" si="1117">IF(OR($K1616=0,$K1616=""),$W1616,0)</f>
        <v>0</v>
      </c>
      <c r="I1616" s="189">
        <f t="shared" si="1113"/>
        <v>0</v>
      </c>
      <c r="J1616" s="179">
        <f t="shared" si="1114"/>
        <v>0</v>
      </c>
      <c r="K1616" s="173"/>
      <c r="L1616" s="174" t="str" cm="1">
        <f t="array" aca="1" ref="L1616" ca="1">IF($K1616="",OFFSET(L1616,-1,,,),K1616)</f>
        <v>05.02.01</v>
      </c>
      <c r="M1616" s="175" t="str" cm="1">
        <f t="array" aca="1" ref="M1616" ca="1">IF(OR($K1616=0,$K1616=""),OFFSET(M1616,-1,,,),O1616)</f>
        <v>ALVENARIA DE VEDAÇÃO COM BLOCO DE CONCRETO 09 CM, JUNTAS DE 10MM COM ARGAMASSA INDUSTRIALIZADA</v>
      </c>
      <c r="N1616" s="67" t="s">
        <v>966</v>
      </c>
      <c r="O1616" s="68" t="s">
        <v>967</v>
      </c>
      <c r="P1616" s="68"/>
      <c r="Q1616" s="68" t="s">
        <v>3260</v>
      </c>
      <c r="R1616" s="69">
        <v>14474.8</v>
      </c>
      <c r="S1616" s="70">
        <v>1.9</v>
      </c>
      <c r="T1616" s="70">
        <v>27502.12</v>
      </c>
      <c r="U1616" s="67" t="s">
        <v>962</v>
      </c>
      <c r="V1616" s="71" t="s">
        <v>963</v>
      </c>
      <c r="W1616" s="171"/>
      <c r="X1616" s="172"/>
      <c r="Y1616" s="176">
        <f t="shared" si="1116"/>
        <v>0</v>
      </c>
      <c r="AA1616" s="192"/>
    </row>
    <row r="1617" spans="2:27">
      <c r="B1617" s="189">
        <f t="shared" ref="B1617:B1680" si="1118">IF(J1617=0,0,U1617)</f>
        <v>0</v>
      </c>
      <c r="C1617" s="189">
        <f t="shared" ref="C1617:C1680" ca="1" si="1119">IF(OR(J1617=0,I1617=0),0,IF(_xlfn.IFNA(MATCH(B1617,OFFSET($B$5,,,$G1617,),),0)&gt;0,0,MAX(OFFSET($C$5,,,$G1617,))+1))</f>
        <v>0</v>
      </c>
      <c r="D1617" s="189">
        <f t="shared" ref="D1617:D1680" si="1120">IF(J1617=0,0,N1617&amp;"-"&amp;U1617)</f>
        <v>0</v>
      </c>
      <c r="E1617" s="189">
        <f t="shared" ref="E1617:E1680" ca="1" si="1121">IF(OR(J1617=0,I1617=0),0,IF(_xlfn.IFNA(MATCH(D1617,OFFSET($D$5,,,$G1617,),),0)&gt;0,0,_xlfn.MAXIFS(OFFSET($E$5,,,$G1617,),OFFSET($J$5,,,$G1617,),J1617)+1))</f>
        <v>0</v>
      </c>
      <c r="F1617" s="189">
        <f t="shared" ref="F1617:F1680" si="1122">IF(J1617=0,0,E1617&amp;"-"&amp;N1617)</f>
        <v>0</v>
      </c>
      <c r="G1617" s="189" cm="1">
        <f t="array" aca="1" ref="G1617" ca="1">OFFSET(G1617,-1,,,)+1</f>
        <v>1612</v>
      </c>
      <c r="H1617" s="189">
        <f t="shared" si="1117"/>
        <v>0</v>
      </c>
      <c r="I1617" s="189">
        <f t="shared" ref="I1617:I1680" si="1123">H1617*R1617</f>
        <v>0</v>
      </c>
      <c r="J1617" s="179">
        <f t="shared" ref="J1617:J1680" si="1124">IF(AND(I1617&lt;&gt;0,OR(K1617=0,K1617="")),N1617&amp;" - Mapa",0)</f>
        <v>0</v>
      </c>
      <c r="K1617" s="173" t="s">
        <v>968</v>
      </c>
      <c r="L1617" s="174" t="str" cm="1">
        <f t="array" aca="1" ref="L1617" ca="1">IF($K1617="",OFFSET(L1617,-1,,,),K1617)</f>
        <v>05.02.02</v>
      </c>
      <c r="M1617" s="175" t="str" cm="1">
        <f t="array" aca="1" ref="M1617" ca="1">IF(OR($K1617=0,$K1617=""),OFFSET(M1617,-1,,,),O1617)</f>
        <v>ALVENARIA DE VEDAÇÃO COM BLOCO DE CONCRETO 14 CM, JUNTAS DE 10MM COM ARGAMASSA INDUSTRIALIZADA</v>
      </c>
      <c r="N1617" s="67" t="s">
        <v>2880</v>
      </c>
      <c r="O1617" s="68" t="s">
        <v>4533</v>
      </c>
      <c r="P1617" s="68"/>
      <c r="Q1617" s="68" t="s">
        <v>3258</v>
      </c>
      <c r="R1617" s="69">
        <v>1468.65</v>
      </c>
      <c r="S1617" s="70">
        <v>63.253999999999998</v>
      </c>
      <c r="T1617" s="70">
        <v>92897.987099999998</v>
      </c>
      <c r="U1617" s="67"/>
      <c r="V1617" s="71"/>
      <c r="W1617" s="171"/>
      <c r="X1617" s="172"/>
      <c r="Y1617" s="176">
        <f t="shared" si="1116"/>
        <v>0</v>
      </c>
      <c r="AA1617" s="192"/>
    </row>
    <row r="1618" spans="2:27" hidden="1">
      <c r="B1618" s="189">
        <f t="shared" si="1118"/>
        <v>0</v>
      </c>
      <c r="C1618" s="189">
        <f t="shared" ca="1" si="1119"/>
        <v>0</v>
      </c>
      <c r="D1618" s="189">
        <f t="shared" si="1120"/>
        <v>0</v>
      </c>
      <c r="E1618" s="189">
        <f t="shared" ca="1" si="1121"/>
        <v>0</v>
      </c>
      <c r="F1618" s="189">
        <f t="shared" si="1122"/>
        <v>0</v>
      </c>
      <c r="G1618" s="189" cm="1">
        <f t="array" aca="1" ref="G1618" ca="1">OFFSET(G1618,-1,,,)+1</f>
        <v>1613</v>
      </c>
      <c r="H1618" s="189">
        <f t="shared" si="1117"/>
        <v>0</v>
      </c>
      <c r="I1618" s="189">
        <f t="shared" si="1123"/>
        <v>0</v>
      </c>
      <c r="J1618" s="179">
        <f t="shared" si="1124"/>
        <v>0</v>
      </c>
      <c r="K1618" s="173"/>
      <c r="L1618" s="174" t="str" cm="1">
        <f t="array" aca="1" ref="L1618" ca="1">IF($K1618="",OFFSET(L1618,-1,,,),K1618)</f>
        <v>05.02.02</v>
      </c>
      <c r="M1618" s="175" t="str" cm="1">
        <f t="array" aca="1" ref="M1618" ca="1">IF(OR($K1618=0,$K1618=""),OFFSET(M1618,-1,,,),O1618)</f>
        <v>ALVENARIA DE VEDAÇÃO COM BLOCO DE CONCRETO 14 CM, JUNTAS DE 10MM COM ARGAMASSA INDUSTRIALIZADA</v>
      </c>
      <c r="N1618" s="67" t="s">
        <v>522</v>
      </c>
      <c r="O1618" s="68" t="s">
        <v>523</v>
      </c>
      <c r="P1618" s="68"/>
      <c r="Q1618" s="68" t="s">
        <v>3255</v>
      </c>
      <c r="R1618" s="69">
        <v>30841.65</v>
      </c>
      <c r="S1618" s="70">
        <v>0.44</v>
      </c>
      <c r="T1618" s="70">
        <v>13570.326000000001</v>
      </c>
      <c r="U1618" s="67" t="s">
        <v>962</v>
      </c>
      <c r="V1618" s="71" t="s">
        <v>963</v>
      </c>
      <c r="W1618" s="171"/>
      <c r="X1618" s="172"/>
      <c r="Y1618" s="176">
        <f t="shared" si="1116"/>
        <v>0</v>
      </c>
      <c r="AA1618" s="192"/>
    </row>
    <row r="1619" spans="2:27" hidden="1">
      <c r="B1619" s="189">
        <f t="shared" si="1118"/>
        <v>0</v>
      </c>
      <c r="C1619" s="189">
        <f t="shared" ca="1" si="1119"/>
        <v>0</v>
      </c>
      <c r="D1619" s="189">
        <f t="shared" si="1120"/>
        <v>0</v>
      </c>
      <c r="E1619" s="189">
        <f t="shared" ca="1" si="1121"/>
        <v>0</v>
      </c>
      <c r="F1619" s="189">
        <f t="shared" si="1122"/>
        <v>0</v>
      </c>
      <c r="G1619" s="189" cm="1">
        <f t="array" aca="1" ref="G1619" ca="1">OFFSET(G1619,-1,,,)+1</f>
        <v>1614</v>
      </c>
      <c r="H1619" s="189">
        <f t="shared" si="1117"/>
        <v>0</v>
      </c>
      <c r="I1619" s="189">
        <f t="shared" si="1123"/>
        <v>0</v>
      </c>
      <c r="J1619" s="179">
        <f t="shared" si="1124"/>
        <v>0</v>
      </c>
      <c r="K1619" s="173"/>
      <c r="L1619" s="174" t="str" cm="1">
        <f t="array" aca="1" ref="L1619" ca="1">IF($K1619="",OFFSET(L1619,-1,,,),K1619)</f>
        <v>05.02.02</v>
      </c>
      <c r="M1619" s="175" t="str" cm="1">
        <f t="array" aca="1" ref="M1619" ca="1">IF(OR($K1619=0,$K1619=""),OFFSET(M1619,-1,,,),O1619)</f>
        <v>ALVENARIA DE VEDAÇÃO COM BLOCO DE CONCRETO 14 CM, JUNTAS DE 10MM COM ARGAMASSA INDUSTRIALIZADA</v>
      </c>
      <c r="N1619" s="67" t="s">
        <v>2869</v>
      </c>
      <c r="O1619" s="68" t="s">
        <v>3079</v>
      </c>
      <c r="P1619" s="68"/>
      <c r="Q1619" s="68" t="s">
        <v>3260</v>
      </c>
      <c r="R1619" s="69">
        <v>16008.285</v>
      </c>
      <c r="S1619" s="70">
        <v>4.0599999999999996</v>
      </c>
      <c r="T1619" s="70">
        <v>64993.637099999993</v>
      </c>
      <c r="U1619" s="67" t="s">
        <v>962</v>
      </c>
      <c r="V1619" s="71" t="s">
        <v>963</v>
      </c>
      <c r="W1619" s="171"/>
      <c r="X1619" s="172"/>
      <c r="Y1619" s="176">
        <f t="shared" si="1116"/>
        <v>0</v>
      </c>
      <c r="AA1619" s="192"/>
    </row>
    <row r="1620" spans="2:27" hidden="1">
      <c r="B1620" s="189">
        <f t="shared" si="1118"/>
        <v>0</v>
      </c>
      <c r="C1620" s="189">
        <f t="shared" ca="1" si="1119"/>
        <v>0</v>
      </c>
      <c r="D1620" s="189">
        <f t="shared" si="1120"/>
        <v>0</v>
      </c>
      <c r="E1620" s="189">
        <f t="shared" ca="1" si="1121"/>
        <v>0</v>
      </c>
      <c r="F1620" s="189">
        <f t="shared" si="1122"/>
        <v>0</v>
      </c>
      <c r="G1620" s="189" cm="1">
        <f t="array" aca="1" ref="G1620" ca="1">OFFSET(G1620,-1,,,)+1</f>
        <v>1615</v>
      </c>
      <c r="H1620" s="189">
        <f t="shared" si="1117"/>
        <v>0</v>
      </c>
      <c r="I1620" s="189">
        <f t="shared" si="1123"/>
        <v>0</v>
      </c>
      <c r="J1620" s="179">
        <f t="shared" si="1124"/>
        <v>0</v>
      </c>
      <c r="K1620" s="173"/>
      <c r="L1620" s="174" t="str" cm="1">
        <f t="array" aca="1" ref="L1620" ca="1">IF($K1620="",OFFSET(L1620,-1,,,),K1620)</f>
        <v>05.02.02</v>
      </c>
      <c r="M1620" s="175" t="str" cm="1">
        <f t="array" aca="1" ref="M1620" ca="1">IF(OR($K1620=0,$K1620=""),OFFSET(M1620,-1,,,),O1620)</f>
        <v>ALVENARIA DE VEDAÇÃO COM BLOCO DE CONCRETO 14 CM, JUNTAS DE 10MM COM ARGAMASSA INDUSTRIALIZADA</v>
      </c>
      <c r="N1620" s="67" t="s">
        <v>2870</v>
      </c>
      <c r="O1620" s="68" t="s">
        <v>3080</v>
      </c>
      <c r="P1620" s="68"/>
      <c r="Q1620" s="68" t="s">
        <v>3260</v>
      </c>
      <c r="R1620" s="69">
        <v>5874.6</v>
      </c>
      <c r="S1620" s="70">
        <v>2.44</v>
      </c>
      <c r="T1620" s="70">
        <v>14334.024000000001</v>
      </c>
      <c r="U1620" s="67" t="s">
        <v>962</v>
      </c>
      <c r="V1620" s="71" t="s">
        <v>963</v>
      </c>
      <c r="W1620" s="171"/>
      <c r="X1620" s="172"/>
      <c r="Y1620" s="176">
        <f t="shared" ref="Y1620:Y1683" si="1125">X1620+W1620</f>
        <v>0</v>
      </c>
      <c r="AA1620" s="192"/>
    </row>
    <row r="1621" spans="2:27">
      <c r="B1621" s="189">
        <f t="shared" si="1118"/>
        <v>0</v>
      </c>
      <c r="C1621" s="189">
        <f t="shared" ca="1" si="1119"/>
        <v>0</v>
      </c>
      <c r="D1621" s="189">
        <f t="shared" si="1120"/>
        <v>0</v>
      </c>
      <c r="E1621" s="189">
        <f t="shared" ca="1" si="1121"/>
        <v>0</v>
      </c>
      <c r="F1621" s="189">
        <f t="shared" si="1122"/>
        <v>0</v>
      </c>
      <c r="G1621" s="189" cm="1">
        <f t="array" aca="1" ref="G1621" ca="1">OFFSET(G1621,-1,,,)+1</f>
        <v>1616</v>
      </c>
      <c r="H1621" s="189">
        <f t="shared" si="1117"/>
        <v>0</v>
      </c>
      <c r="I1621" s="189">
        <f t="shared" si="1123"/>
        <v>0</v>
      </c>
      <c r="J1621" s="179">
        <f t="shared" si="1124"/>
        <v>0</v>
      </c>
      <c r="K1621" s="173" t="s">
        <v>3384</v>
      </c>
      <c r="L1621" s="174" t="str" cm="1">
        <f t="array" aca="1" ref="L1621" ca="1">IF($K1621="",OFFSET(L1621,-1,,,),K1621)</f>
        <v>05.02.03</v>
      </c>
      <c r="M1621" s="175" t="str" cm="1">
        <f t="array" aca="1" ref="M1621" ca="1">IF(OR($K1621=0,$K1621=""),OFFSET(M1621,-1,,,),O1621)</f>
        <v>EXECUÇÃO DE 01 FIADA DE ALVENARIA PARA EMBASAMENTO - LARGURA: 09CM</v>
      </c>
      <c r="N1621" s="67" t="s">
        <v>3978</v>
      </c>
      <c r="O1621" s="68" t="s">
        <v>4534</v>
      </c>
      <c r="P1621" s="68"/>
      <c r="Q1621" s="68" t="s">
        <v>3253</v>
      </c>
      <c r="R1621" s="69">
        <v>979.85</v>
      </c>
      <c r="S1621" s="70">
        <v>48.064799999999998</v>
      </c>
      <c r="T1621" s="70">
        <v>47096.294280000002</v>
      </c>
      <c r="U1621" s="67"/>
      <c r="V1621" s="71"/>
      <c r="W1621" s="171"/>
      <c r="X1621" s="172"/>
      <c r="Y1621" s="176">
        <f t="shared" si="1125"/>
        <v>0</v>
      </c>
      <c r="AA1621" s="192"/>
    </row>
    <row r="1622" spans="2:27" hidden="1">
      <c r="B1622" s="189">
        <f t="shared" si="1118"/>
        <v>0</v>
      </c>
      <c r="C1622" s="189">
        <f t="shared" ca="1" si="1119"/>
        <v>0</v>
      </c>
      <c r="D1622" s="189">
        <f t="shared" si="1120"/>
        <v>0</v>
      </c>
      <c r="E1622" s="189">
        <f t="shared" ca="1" si="1121"/>
        <v>0</v>
      </c>
      <c r="F1622" s="189">
        <f t="shared" si="1122"/>
        <v>0</v>
      </c>
      <c r="G1622" s="189" cm="1">
        <f t="array" aca="1" ref="G1622" ca="1">OFFSET(G1622,-1,,,)+1</f>
        <v>1617</v>
      </c>
      <c r="H1622" s="189">
        <f t="shared" si="1117"/>
        <v>0</v>
      </c>
      <c r="I1622" s="189">
        <f t="shared" si="1123"/>
        <v>0</v>
      </c>
      <c r="J1622" s="179">
        <f t="shared" si="1124"/>
        <v>0</v>
      </c>
      <c r="K1622" s="173"/>
      <c r="L1622" s="174" t="str" cm="1">
        <f t="array" aca="1" ref="L1622" ca="1">IF($K1622="",OFFSET(L1622,-1,,,),K1622)</f>
        <v>05.02.03</v>
      </c>
      <c r="M1622" s="175" t="str" cm="1">
        <f t="array" aca="1" ref="M1622" ca="1">IF(OR($K1622=0,$K1622=""),OFFSET(M1622,-1,,,),O1622)</f>
        <v>EXECUÇÃO DE 01 FIADA DE ALVENARIA PARA EMBASAMENTO - LARGURA: 09CM</v>
      </c>
      <c r="N1622" s="67" t="s">
        <v>712</v>
      </c>
      <c r="O1622" s="68" t="s">
        <v>713</v>
      </c>
      <c r="P1622" s="68"/>
      <c r="Q1622" s="68" t="s">
        <v>3255</v>
      </c>
      <c r="R1622" s="69">
        <v>5879.1</v>
      </c>
      <c r="S1622" s="70">
        <v>0.44</v>
      </c>
      <c r="T1622" s="70">
        <v>2586.8040000000001</v>
      </c>
      <c r="U1622" s="67" t="s">
        <v>962</v>
      </c>
      <c r="V1622" s="71" t="s">
        <v>963</v>
      </c>
      <c r="W1622" s="171"/>
      <c r="X1622" s="172"/>
      <c r="Y1622" s="176">
        <f t="shared" si="1125"/>
        <v>0</v>
      </c>
      <c r="AA1622" s="192"/>
    </row>
    <row r="1623" spans="2:27" hidden="1">
      <c r="B1623" s="189">
        <f t="shared" si="1118"/>
        <v>0</v>
      </c>
      <c r="C1623" s="189">
        <f t="shared" ca="1" si="1119"/>
        <v>0</v>
      </c>
      <c r="D1623" s="189">
        <f t="shared" si="1120"/>
        <v>0</v>
      </c>
      <c r="E1623" s="189">
        <f t="shared" ca="1" si="1121"/>
        <v>0</v>
      </c>
      <c r="F1623" s="189">
        <f t="shared" si="1122"/>
        <v>0</v>
      </c>
      <c r="G1623" s="189" cm="1">
        <f t="array" aca="1" ref="G1623" ca="1">OFFSET(G1623,-1,,,)+1</f>
        <v>1618</v>
      </c>
      <c r="H1623" s="189">
        <f t="shared" si="1117"/>
        <v>0</v>
      </c>
      <c r="I1623" s="189">
        <f t="shared" si="1123"/>
        <v>0</v>
      </c>
      <c r="J1623" s="179">
        <f t="shared" si="1124"/>
        <v>0</v>
      </c>
      <c r="K1623" s="173"/>
      <c r="L1623" s="174" t="str" cm="1">
        <f t="array" aca="1" ref="L1623" ca="1">IF($K1623="",OFFSET(L1623,-1,,,),K1623)</f>
        <v>05.02.03</v>
      </c>
      <c r="M1623" s="175" t="str" cm="1">
        <f t="array" aca="1" ref="M1623" ca="1">IF(OR($K1623=0,$K1623=""),OFFSET(M1623,-1,,,),O1623)</f>
        <v>EXECUÇÃO DE 01 FIADA DE ALVENARIA PARA EMBASAMENTO - LARGURA: 09CM</v>
      </c>
      <c r="N1623" s="67" t="s">
        <v>750</v>
      </c>
      <c r="O1623" s="68" t="s">
        <v>751</v>
      </c>
      <c r="P1623" s="68"/>
      <c r="Q1623" s="68" t="s">
        <v>3260</v>
      </c>
      <c r="R1623" s="69">
        <v>13.345556999999999</v>
      </c>
      <c r="S1623" s="70">
        <v>26.53</v>
      </c>
      <c r="T1623" s="70">
        <v>354.05762721000002</v>
      </c>
      <c r="U1623" s="67" t="s">
        <v>962</v>
      </c>
      <c r="V1623" s="71" t="s">
        <v>963</v>
      </c>
      <c r="W1623" s="171"/>
      <c r="X1623" s="172"/>
      <c r="Y1623" s="176">
        <f t="shared" si="1125"/>
        <v>0</v>
      </c>
      <c r="AA1623" s="192"/>
    </row>
    <row r="1624" spans="2:27" hidden="1">
      <c r="B1624" s="189">
        <f t="shared" si="1118"/>
        <v>0</v>
      </c>
      <c r="C1624" s="189">
        <f t="shared" ca="1" si="1119"/>
        <v>0</v>
      </c>
      <c r="D1624" s="189">
        <f t="shared" si="1120"/>
        <v>0</v>
      </c>
      <c r="E1624" s="189">
        <f t="shared" ca="1" si="1121"/>
        <v>0</v>
      </c>
      <c r="F1624" s="189">
        <f t="shared" si="1122"/>
        <v>0</v>
      </c>
      <c r="G1624" s="189" cm="1">
        <f t="array" aca="1" ref="G1624" ca="1">OFFSET(G1624,-1,,,)+1</f>
        <v>1619</v>
      </c>
      <c r="H1624" s="189">
        <f t="shared" si="1117"/>
        <v>0</v>
      </c>
      <c r="I1624" s="189">
        <f t="shared" si="1123"/>
        <v>0</v>
      </c>
      <c r="J1624" s="179">
        <f t="shared" si="1124"/>
        <v>0</v>
      </c>
      <c r="K1624" s="173"/>
      <c r="L1624" s="174" t="str" cm="1">
        <f t="array" aca="1" ref="L1624" ca="1">IF($K1624="",OFFSET(L1624,-1,,,),K1624)</f>
        <v>05.02.03</v>
      </c>
      <c r="M1624" s="175" t="str" cm="1">
        <f t="array" aca="1" ref="M1624" ca="1">IF(OR($K1624=0,$K1624=""),OFFSET(M1624,-1,,,),O1624)</f>
        <v>EXECUÇÃO DE 01 FIADA DE ALVENARIA PARA EMBASAMENTO - LARGURA: 09CM</v>
      </c>
      <c r="N1624" s="67" t="s">
        <v>758</v>
      </c>
      <c r="O1624" s="68" t="s">
        <v>759</v>
      </c>
      <c r="P1624" s="68"/>
      <c r="Q1624" s="68" t="s">
        <v>3256</v>
      </c>
      <c r="R1624" s="69">
        <v>21.654685000000001</v>
      </c>
      <c r="S1624" s="70">
        <v>575</v>
      </c>
      <c r="T1624" s="70">
        <v>12451.443875000001</v>
      </c>
      <c r="U1624" s="67" t="s">
        <v>962</v>
      </c>
      <c r="V1624" s="71" t="s">
        <v>963</v>
      </c>
      <c r="W1624" s="171"/>
      <c r="X1624" s="172"/>
      <c r="Y1624" s="176">
        <f t="shared" si="1125"/>
        <v>0</v>
      </c>
      <c r="AA1624" s="192"/>
    </row>
    <row r="1625" spans="2:27" hidden="1">
      <c r="B1625" s="189">
        <f t="shared" si="1118"/>
        <v>0</v>
      </c>
      <c r="C1625" s="189">
        <f t="shared" ca="1" si="1119"/>
        <v>0</v>
      </c>
      <c r="D1625" s="189">
        <f t="shared" si="1120"/>
        <v>0</v>
      </c>
      <c r="E1625" s="189">
        <f t="shared" ca="1" si="1121"/>
        <v>0</v>
      </c>
      <c r="F1625" s="189">
        <f t="shared" si="1122"/>
        <v>0</v>
      </c>
      <c r="G1625" s="189" cm="1">
        <f t="array" aca="1" ref="G1625" ca="1">OFFSET(G1625,-1,,,)+1</f>
        <v>1620</v>
      </c>
      <c r="H1625" s="189">
        <f t="shared" si="1117"/>
        <v>0</v>
      </c>
      <c r="I1625" s="189">
        <f t="shared" si="1123"/>
        <v>0</v>
      </c>
      <c r="J1625" s="179">
        <f t="shared" si="1124"/>
        <v>0</v>
      </c>
      <c r="K1625" s="173"/>
      <c r="L1625" s="174" t="str" cm="1">
        <f t="array" aca="1" ref="L1625" ca="1">IF($K1625="",OFFSET(L1625,-1,,,),K1625)</f>
        <v>05.02.03</v>
      </c>
      <c r="M1625" s="175" t="str" cm="1">
        <f t="array" aca="1" ref="M1625" ca="1">IF(OR($K1625=0,$K1625=""),OFFSET(M1625,-1,,,),O1625)</f>
        <v>EXECUÇÃO DE 01 FIADA DE ALVENARIA PARA EMBASAMENTO - LARGURA: 09CM</v>
      </c>
      <c r="N1625" s="67" t="s">
        <v>964</v>
      </c>
      <c r="O1625" s="68" t="s">
        <v>965</v>
      </c>
      <c r="P1625" s="68"/>
      <c r="Q1625" s="68" t="s">
        <v>3260</v>
      </c>
      <c r="R1625" s="69">
        <v>2057.6849999999999</v>
      </c>
      <c r="S1625" s="70">
        <v>2.91</v>
      </c>
      <c r="T1625" s="70">
        <v>5987.8633500000005</v>
      </c>
      <c r="U1625" s="67" t="s">
        <v>962</v>
      </c>
      <c r="V1625" s="71" t="s">
        <v>963</v>
      </c>
      <c r="W1625" s="171"/>
      <c r="X1625" s="172"/>
      <c r="Y1625" s="176">
        <f t="shared" si="1125"/>
        <v>0</v>
      </c>
      <c r="AA1625" s="192"/>
    </row>
    <row r="1626" spans="2:27" hidden="1">
      <c r="B1626" s="189">
        <f t="shared" si="1118"/>
        <v>0</v>
      </c>
      <c r="C1626" s="189">
        <f t="shared" ca="1" si="1119"/>
        <v>0</v>
      </c>
      <c r="D1626" s="189">
        <f t="shared" si="1120"/>
        <v>0</v>
      </c>
      <c r="E1626" s="189">
        <f t="shared" ca="1" si="1121"/>
        <v>0</v>
      </c>
      <c r="F1626" s="189">
        <f t="shared" si="1122"/>
        <v>0</v>
      </c>
      <c r="G1626" s="189" cm="1">
        <f t="array" aca="1" ref="G1626" ca="1">OFFSET(G1626,-1,,,)+1</f>
        <v>1621</v>
      </c>
      <c r="H1626" s="189">
        <f t="shared" si="1117"/>
        <v>0</v>
      </c>
      <c r="I1626" s="189">
        <f t="shared" si="1123"/>
        <v>0</v>
      </c>
      <c r="J1626" s="179">
        <f t="shared" si="1124"/>
        <v>0</v>
      </c>
      <c r="K1626" s="173"/>
      <c r="L1626" s="174" t="str" cm="1">
        <f t="array" aca="1" ref="L1626" ca="1">IF($K1626="",OFFSET(L1626,-1,,,),K1626)</f>
        <v>05.02.03</v>
      </c>
      <c r="M1626" s="175" t="str" cm="1">
        <f t="array" aca="1" ref="M1626" ca="1">IF(OR($K1626=0,$K1626=""),OFFSET(M1626,-1,,,),O1626)</f>
        <v>EXECUÇÃO DE 01 FIADA DE ALVENARIA PARA EMBASAMENTO - LARGURA: 09CM</v>
      </c>
      <c r="N1626" s="67" t="s">
        <v>966</v>
      </c>
      <c r="O1626" s="68" t="s">
        <v>967</v>
      </c>
      <c r="P1626" s="68"/>
      <c r="Q1626" s="68" t="s">
        <v>3260</v>
      </c>
      <c r="R1626" s="69">
        <v>538.91750000000002</v>
      </c>
      <c r="S1626" s="70">
        <v>1.9</v>
      </c>
      <c r="T1626" s="70">
        <v>1023.94325</v>
      </c>
      <c r="U1626" s="67" t="s">
        <v>962</v>
      </c>
      <c r="V1626" s="71" t="s">
        <v>963</v>
      </c>
      <c r="W1626" s="171"/>
      <c r="X1626" s="172"/>
      <c r="Y1626" s="176">
        <f t="shared" si="1125"/>
        <v>0</v>
      </c>
      <c r="AA1626" s="192"/>
    </row>
    <row r="1627" spans="2:27" hidden="1">
      <c r="B1627" s="189">
        <f t="shared" si="1118"/>
        <v>0</v>
      </c>
      <c r="C1627" s="189">
        <f t="shared" ca="1" si="1119"/>
        <v>0</v>
      </c>
      <c r="D1627" s="189">
        <f t="shared" si="1120"/>
        <v>0</v>
      </c>
      <c r="E1627" s="189">
        <f t="shared" ca="1" si="1121"/>
        <v>0</v>
      </c>
      <c r="F1627" s="189">
        <f t="shared" si="1122"/>
        <v>0</v>
      </c>
      <c r="G1627" s="189" cm="1">
        <f t="array" aca="1" ref="G1627" ca="1">OFFSET(G1627,-1,,,)+1</f>
        <v>1622</v>
      </c>
      <c r="H1627" s="189">
        <f t="shared" si="1117"/>
        <v>0</v>
      </c>
      <c r="I1627" s="189">
        <f t="shared" si="1123"/>
        <v>0</v>
      </c>
      <c r="J1627" s="179">
        <f t="shared" si="1124"/>
        <v>0</v>
      </c>
      <c r="K1627" s="173"/>
      <c r="L1627" s="174" t="str" cm="1">
        <f t="array" aca="1" ref="L1627" ca="1">IF($K1627="",OFFSET(L1627,-1,,,),K1627)</f>
        <v>05.02.03</v>
      </c>
      <c r="M1627" s="175" t="str" cm="1">
        <f t="array" aca="1" ref="M1627" ca="1">IF(OR($K1627=0,$K1627=""),OFFSET(M1627,-1,,,),O1627)</f>
        <v>EXECUÇÃO DE 01 FIADA DE ALVENARIA PARA EMBASAMENTO - LARGURA: 09CM</v>
      </c>
      <c r="N1627" s="67" t="s">
        <v>752</v>
      </c>
      <c r="O1627" s="68" t="s">
        <v>753</v>
      </c>
      <c r="P1627" s="68"/>
      <c r="Q1627" s="68" t="s">
        <v>3253</v>
      </c>
      <c r="R1627" s="69">
        <v>979.85</v>
      </c>
      <c r="S1627" s="70">
        <v>25.2</v>
      </c>
      <c r="T1627" s="70">
        <v>24692.22</v>
      </c>
      <c r="U1627" s="67" t="s">
        <v>962</v>
      </c>
      <c r="V1627" s="71" t="s">
        <v>963</v>
      </c>
      <c r="W1627" s="171"/>
      <c r="X1627" s="172"/>
      <c r="Y1627" s="176">
        <f t="shared" si="1125"/>
        <v>0</v>
      </c>
      <c r="AA1627" s="192"/>
    </row>
    <row r="1628" spans="2:27">
      <c r="B1628" s="189">
        <f t="shared" si="1118"/>
        <v>0</v>
      </c>
      <c r="C1628" s="189">
        <f t="shared" ca="1" si="1119"/>
        <v>0</v>
      </c>
      <c r="D1628" s="189">
        <f t="shared" si="1120"/>
        <v>0</v>
      </c>
      <c r="E1628" s="189">
        <f t="shared" ca="1" si="1121"/>
        <v>0</v>
      </c>
      <c r="F1628" s="189">
        <f t="shared" si="1122"/>
        <v>0</v>
      </c>
      <c r="G1628" s="189" cm="1">
        <f t="array" aca="1" ref="G1628" ca="1">OFFSET(G1628,-1,,,)+1</f>
        <v>1623</v>
      </c>
      <c r="H1628" s="189">
        <f t="shared" si="1117"/>
        <v>0</v>
      </c>
      <c r="I1628" s="189">
        <f t="shared" si="1123"/>
        <v>0</v>
      </c>
      <c r="J1628" s="179">
        <f t="shared" si="1124"/>
        <v>0</v>
      </c>
      <c r="K1628" s="173" t="s">
        <v>3385</v>
      </c>
      <c r="L1628" s="174" t="str" cm="1">
        <f t="array" aca="1" ref="L1628" ca="1">IF($K1628="",OFFSET(L1628,-1,,,),K1628)</f>
        <v>05.02.04</v>
      </c>
      <c r="M1628" s="175" t="str" cm="1">
        <f t="array" aca="1" ref="M1628" ca="1">IF(OR($K1628=0,$K1628=""),OFFSET(M1628,-1,,,),O1628)</f>
        <v>MÃO DE OBRA PARA ALVENARIA DE VEDAÇÃO</v>
      </c>
      <c r="N1628" s="67" t="s">
        <v>969</v>
      </c>
      <c r="O1628" s="68" t="s">
        <v>4535</v>
      </c>
      <c r="P1628" s="68"/>
      <c r="Q1628" s="68" t="s">
        <v>3258</v>
      </c>
      <c r="R1628" s="69">
        <v>6472.74</v>
      </c>
      <c r="S1628" s="70">
        <v>46</v>
      </c>
      <c r="T1628" s="70">
        <v>297746.03999999998</v>
      </c>
      <c r="U1628" s="67"/>
      <c r="V1628" s="71"/>
      <c r="W1628" s="171"/>
      <c r="X1628" s="172"/>
      <c r="Y1628" s="176">
        <f t="shared" si="1125"/>
        <v>0</v>
      </c>
      <c r="AA1628" s="192"/>
    </row>
    <row r="1629" spans="2:27" hidden="1">
      <c r="B1629" s="189">
        <f t="shared" si="1118"/>
        <v>0</v>
      </c>
      <c r="C1629" s="189">
        <f t="shared" ca="1" si="1119"/>
        <v>0</v>
      </c>
      <c r="D1629" s="189">
        <f t="shared" si="1120"/>
        <v>0</v>
      </c>
      <c r="E1629" s="189">
        <f t="shared" ca="1" si="1121"/>
        <v>0</v>
      </c>
      <c r="F1629" s="189">
        <f t="shared" si="1122"/>
        <v>0</v>
      </c>
      <c r="G1629" s="189" cm="1">
        <f t="array" aca="1" ref="G1629" ca="1">OFFSET(G1629,-1,,,)+1</f>
        <v>1624</v>
      </c>
      <c r="H1629" s="189">
        <f t="shared" si="1117"/>
        <v>0</v>
      </c>
      <c r="I1629" s="189">
        <f t="shared" si="1123"/>
        <v>0</v>
      </c>
      <c r="J1629" s="179">
        <f t="shared" si="1124"/>
        <v>0</v>
      </c>
      <c r="K1629" s="173"/>
      <c r="L1629" s="174" t="str" cm="1">
        <f t="array" aca="1" ref="L1629" ca="1">IF($K1629="",OFFSET(L1629,-1,,,),K1629)</f>
        <v>05.02.04</v>
      </c>
      <c r="M1629" s="175" t="str" cm="1">
        <f t="array" aca="1" ref="M1629" ca="1">IF(OR($K1629=0,$K1629=""),OFFSET(M1629,-1,,,),O1629)</f>
        <v>MÃO DE OBRA PARA ALVENARIA DE VEDAÇÃO</v>
      </c>
      <c r="N1629" s="67" t="s">
        <v>970</v>
      </c>
      <c r="O1629" s="68" t="s">
        <v>971</v>
      </c>
      <c r="P1629" s="68"/>
      <c r="Q1629" s="68" t="s">
        <v>3258</v>
      </c>
      <c r="R1629" s="69">
        <v>6472.74</v>
      </c>
      <c r="S1629" s="70">
        <v>46</v>
      </c>
      <c r="T1629" s="70">
        <v>297746.03999999998</v>
      </c>
      <c r="U1629" s="67" t="s">
        <v>962</v>
      </c>
      <c r="V1629" s="71" t="s">
        <v>963</v>
      </c>
      <c r="W1629" s="171"/>
      <c r="X1629" s="172"/>
      <c r="Y1629" s="176">
        <f t="shared" si="1125"/>
        <v>0</v>
      </c>
      <c r="AA1629" s="192"/>
    </row>
    <row r="1630" spans="2:27">
      <c r="B1630" s="189">
        <f t="shared" si="1118"/>
        <v>0</v>
      </c>
      <c r="C1630" s="189">
        <f t="shared" ca="1" si="1119"/>
        <v>0</v>
      </c>
      <c r="D1630" s="189">
        <f t="shared" si="1120"/>
        <v>0</v>
      </c>
      <c r="E1630" s="189">
        <f t="shared" ca="1" si="1121"/>
        <v>0</v>
      </c>
      <c r="F1630" s="189">
        <f t="shared" si="1122"/>
        <v>0</v>
      </c>
      <c r="G1630" s="189" cm="1">
        <f t="array" aca="1" ref="G1630" ca="1">OFFSET(G1630,-1,,,)+1</f>
        <v>1625</v>
      </c>
      <c r="H1630" s="189">
        <f t="shared" si="1117"/>
        <v>0</v>
      </c>
      <c r="I1630" s="189">
        <f t="shared" si="1123"/>
        <v>0</v>
      </c>
      <c r="J1630" s="179">
        <f t="shared" si="1124"/>
        <v>0</v>
      </c>
      <c r="K1630" s="173" t="s">
        <v>975</v>
      </c>
      <c r="L1630" s="174" t="str" cm="1">
        <f t="array" aca="1" ref="L1630" ca="1">IF($K1630="",OFFSET(L1630,-1,,,),K1630)</f>
        <v>05.02.05</v>
      </c>
      <c r="M1630" s="175" t="str" cm="1">
        <f t="array" aca="1" ref="M1630" ca="1">IF(OR($K1630=0,$K1630=""),OFFSET(M1630,-1,,,),O1630)</f>
        <v>TELA GALVANIZADA MALHA 15X15MM PARA FIXAÇÃO DE ALVENARIA - LARG.: 12,50CM</v>
      </c>
      <c r="N1630" s="67" t="s">
        <v>972</v>
      </c>
      <c r="O1630" s="68" t="s">
        <v>4536</v>
      </c>
      <c r="P1630" s="68"/>
      <c r="Q1630" s="68" t="s">
        <v>3263</v>
      </c>
      <c r="R1630" s="69">
        <v>13826</v>
      </c>
      <c r="S1630" s="70">
        <v>2.1520000000000001</v>
      </c>
      <c r="T1630" s="70">
        <v>29753.552000000003</v>
      </c>
      <c r="U1630" s="67"/>
      <c r="V1630" s="71"/>
      <c r="W1630" s="171"/>
      <c r="X1630" s="172"/>
      <c r="Y1630" s="176">
        <f t="shared" si="1125"/>
        <v>0</v>
      </c>
      <c r="AA1630" s="192"/>
    </row>
    <row r="1631" spans="2:27" hidden="1">
      <c r="B1631" s="189">
        <f t="shared" si="1118"/>
        <v>0</v>
      </c>
      <c r="C1631" s="189">
        <f t="shared" ca="1" si="1119"/>
        <v>0</v>
      </c>
      <c r="D1631" s="189">
        <f t="shared" si="1120"/>
        <v>0</v>
      </c>
      <c r="E1631" s="189">
        <f t="shared" ca="1" si="1121"/>
        <v>0</v>
      </c>
      <c r="F1631" s="189">
        <f t="shared" si="1122"/>
        <v>0</v>
      </c>
      <c r="G1631" s="189" cm="1">
        <f t="array" aca="1" ref="G1631" ca="1">OFFSET(G1631,-1,,,)+1</f>
        <v>1626</v>
      </c>
      <c r="H1631" s="189">
        <f t="shared" si="1117"/>
        <v>0</v>
      </c>
      <c r="I1631" s="189">
        <f t="shared" si="1123"/>
        <v>0</v>
      </c>
      <c r="J1631" s="179">
        <f t="shared" si="1124"/>
        <v>0</v>
      </c>
      <c r="K1631" s="173"/>
      <c r="L1631" s="174" t="str" cm="1">
        <f t="array" aca="1" ref="L1631" ca="1">IF($K1631="",OFFSET(L1631,-1,,,),K1631)</f>
        <v>05.02.05</v>
      </c>
      <c r="M1631" s="175" t="str" cm="1">
        <f t="array" aca="1" ref="M1631" ca="1">IF(OR($K1631=0,$K1631=""),OFFSET(M1631,-1,,,),O1631)</f>
        <v>TELA GALVANIZADA MALHA 15X15MM PARA FIXAÇÃO DE ALVENARIA - LARG.: 12,50CM</v>
      </c>
      <c r="N1631" s="67" t="s">
        <v>973</v>
      </c>
      <c r="O1631" s="68" t="s">
        <v>974</v>
      </c>
      <c r="P1631" s="68"/>
      <c r="Q1631" s="68" t="s">
        <v>3260</v>
      </c>
      <c r="R1631" s="69">
        <v>14240.78</v>
      </c>
      <c r="S1631" s="70">
        <v>1.6</v>
      </c>
      <c r="T1631" s="70">
        <v>22785.248000000003</v>
      </c>
      <c r="U1631" s="67" t="s">
        <v>962</v>
      </c>
      <c r="V1631" s="71" t="s">
        <v>963</v>
      </c>
      <c r="W1631" s="171"/>
      <c r="X1631" s="172"/>
      <c r="Y1631" s="176">
        <f t="shared" si="1125"/>
        <v>0</v>
      </c>
      <c r="AA1631" s="192"/>
    </row>
    <row r="1632" spans="2:27" hidden="1">
      <c r="B1632" s="189">
        <f t="shared" si="1118"/>
        <v>0</v>
      </c>
      <c r="C1632" s="189">
        <f t="shared" ca="1" si="1119"/>
        <v>0</v>
      </c>
      <c r="D1632" s="189">
        <f t="shared" si="1120"/>
        <v>0</v>
      </c>
      <c r="E1632" s="189">
        <f t="shared" ca="1" si="1121"/>
        <v>0</v>
      </c>
      <c r="F1632" s="189">
        <f t="shared" si="1122"/>
        <v>0</v>
      </c>
      <c r="G1632" s="189" cm="1">
        <f t="array" aca="1" ref="G1632" ca="1">OFFSET(G1632,-1,,,)+1</f>
        <v>1627</v>
      </c>
      <c r="H1632" s="189">
        <f t="shared" si="1117"/>
        <v>0</v>
      </c>
      <c r="I1632" s="189">
        <f t="shared" si="1123"/>
        <v>0</v>
      </c>
      <c r="J1632" s="179">
        <f t="shared" si="1124"/>
        <v>0</v>
      </c>
      <c r="K1632" s="173"/>
      <c r="L1632" s="174" t="str" cm="1">
        <f t="array" aca="1" ref="L1632" ca="1">IF($K1632="",OFFSET(L1632,-1,,,),K1632)</f>
        <v>05.02.05</v>
      </c>
      <c r="M1632" s="175" t="str" cm="1">
        <f t="array" aca="1" ref="M1632" ca="1">IF(OR($K1632=0,$K1632=""),OFFSET(M1632,-1,,,),O1632)</f>
        <v>TELA GALVANIZADA MALHA 15X15MM PARA FIXAÇÃO DE ALVENARIA - LARG.: 12,50CM</v>
      </c>
      <c r="N1632" s="67" t="s">
        <v>372</v>
      </c>
      <c r="O1632" s="68" t="s">
        <v>373</v>
      </c>
      <c r="P1632" s="68"/>
      <c r="Q1632" s="68" t="s">
        <v>3260</v>
      </c>
      <c r="R1632" s="69">
        <v>290.346</v>
      </c>
      <c r="S1632" s="70">
        <v>24</v>
      </c>
      <c r="T1632" s="70">
        <v>6968.3040000000001</v>
      </c>
      <c r="U1632" s="67" t="s">
        <v>962</v>
      </c>
      <c r="V1632" s="71" t="s">
        <v>963</v>
      </c>
      <c r="W1632" s="171"/>
      <c r="X1632" s="172"/>
      <c r="Y1632" s="176">
        <f t="shared" si="1125"/>
        <v>0</v>
      </c>
      <c r="AA1632" s="192"/>
    </row>
    <row r="1633" spans="2:27">
      <c r="B1633" s="189">
        <f t="shared" si="1118"/>
        <v>0</v>
      </c>
      <c r="C1633" s="189">
        <f t="shared" ca="1" si="1119"/>
        <v>0</v>
      </c>
      <c r="D1633" s="189">
        <f t="shared" si="1120"/>
        <v>0</v>
      </c>
      <c r="E1633" s="189">
        <f t="shared" ca="1" si="1121"/>
        <v>0</v>
      </c>
      <c r="F1633" s="189">
        <f t="shared" si="1122"/>
        <v>0</v>
      </c>
      <c r="G1633" s="189" cm="1">
        <f t="array" aca="1" ref="G1633" ca="1">OFFSET(G1633,-1,,,)+1</f>
        <v>1628</v>
      </c>
      <c r="H1633" s="189">
        <f t="shared" si="1117"/>
        <v>0</v>
      </c>
      <c r="I1633" s="189">
        <f t="shared" si="1123"/>
        <v>0</v>
      </c>
      <c r="J1633" s="179">
        <f t="shared" si="1124"/>
        <v>0</v>
      </c>
      <c r="K1633" s="173" t="s">
        <v>2577</v>
      </c>
      <c r="L1633" s="174" t="str" cm="1">
        <f t="array" aca="1" ref="L1633" ca="1">IF($K1633="",OFFSET(L1633,-1,,,),K1633)</f>
        <v>05.02.06</v>
      </c>
      <c r="M1633" s="175" t="str" cm="1">
        <f t="array" aca="1" ref="M1633" ca="1">IF(OR($K1633=0,$K1633=""),OFFSET(M1633,-1,,,),O1633)</f>
        <v>CHAPISCO COLANTE PARA FIXAÇÃO DE ALVENARIA DE VEDAÇÃO</v>
      </c>
      <c r="N1633" s="67" t="s">
        <v>3979</v>
      </c>
      <c r="O1633" s="68" t="s">
        <v>4537</v>
      </c>
      <c r="P1633" s="68"/>
      <c r="Q1633" s="68" t="s">
        <v>3258</v>
      </c>
      <c r="R1633" s="69">
        <v>80</v>
      </c>
      <c r="S1633" s="70">
        <v>5.4</v>
      </c>
      <c r="T1633" s="70">
        <v>432</v>
      </c>
      <c r="U1633" s="67"/>
      <c r="V1633" s="71"/>
      <c r="W1633" s="171"/>
      <c r="X1633" s="172"/>
      <c r="Y1633" s="176">
        <f t="shared" si="1125"/>
        <v>0</v>
      </c>
      <c r="AA1633" s="192"/>
    </row>
    <row r="1634" spans="2:27" hidden="1">
      <c r="B1634" s="189">
        <f t="shared" si="1118"/>
        <v>0</v>
      </c>
      <c r="C1634" s="189">
        <f t="shared" ca="1" si="1119"/>
        <v>0</v>
      </c>
      <c r="D1634" s="189">
        <f t="shared" si="1120"/>
        <v>0</v>
      </c>
      <c r="E1634" s="189">
        <f t="shared" ca="1" si="1121"/>
        <v>0</v>
      </c>
      <c r="F1634" s="189">
        <f t="shared" si="1122"/>
        <v>0</v>
      </c>
      <c r="G1634" s="189" cm="1">
        <f t="array" aca="1" ref="G1634" ca="1">OFFSET(G1634,-1,,,)+1</f>
        <v>1629</v>
      </c>
      <c r="H1634" s="189">
        <f t="shared" si="1117"/>
        <v>0</v>
      </c>
      <c r="I1634" s="189">
        <f t="shared" si="1123"/>
        <v>0</v>
      </c>
      <c r="J1634" s="179">
        <f t="shared" si="1124"/>
        <v>0</v>
      </c>
      <c r="K1634" s="173"/>
      <c r="L1634" s="174" t="str" cm="1">
        <f t="array" aca="1" ref="L1634" ca="1">IF($K1634="",OFFSET(L1634,-1,,,),K1634)</f>
        <v>05.02.06</v>
      </c>
      <c r="M1634" s="175" t="str" cm="1">
        <f t="array" aca="1" ref="M1634" ca="1">IF(OR($K1634=0,$K1634=""),OFFSET(M1634,-1,,,),O1634)</f>
        <v>CHAPISCO COLANTE PARA FIXAÇÃO DE ALVENARIA DE VEDAÇÃO</v>
      </c>
      <c r="N1634" s="67" t="s">
        <v>1039</v>
      </c>
      <c r="O1634" s="68" t="s">
        <v>1040</v>
      </c>
      <c r="P1634" s="68"/>
      <c r="Q1634" s="68" t="s">
        <v>3255</v>
      </c>
      <c r="R1634" s="69">
        <v>480</v>
      </c>
      <c r="S1634" s="70">
        <v>0.9</v>
      </c>
      <c r="T1634" s="70">
        <v>432</v>
      </c>
      <c r="U1634" s="67" t="s">
        <v>962</v>
      </c>
      <c r="V1634" s="71" t="s">
        <v>963</v>
      </c>
      <c r="W1634" s="171"/>
      <c r="X1634" s="172"/>
      <c r="Y1634" s="176">
        <f t="shared" si="1125"/>
        <v>0</v>
      </c>
      <c r="AA1634" s="192"/>
    </row>
    <row r="1635" spans="2:27" hidden="1">
      <c r="B1635" s="189">
        <f t="shared" si="1118"/>
        <v>0</v>
      </c>
      <c r="C1635" s="189">
        <f t="shared" ca="1" si="1119"/>
        <v>0</v>
      </c>
      <c r="D1635" s="189">
        <f t="shared" si="1120"/>
        <v>0</v>
      </c>
      <c r="E1635" s="189">
        <f t="shared" ca="1" si="1121"/>
        <v>0</v>
      </c>
      <c r="F1635" s="189">
        <f t="shared" si="1122"/>
        <v>0</v>
      </c>
      <c r="G1635" s="189" cm="1">
        <f t="array" aca="1" ref="G1635" ca="1">OFFSET(G1635,-1,,,)+1</f>
        <v>1630</v>
      </c>
      <c r="H1635" s="189">
        <f t="shared" si="1117"/>
        <v>0</v>
      </c>
      <c r="I1635" s="189">
        <f t="shared" si="1123"/>
        <v>0</v>
      </c>
      <c r="J1635" s="179">
        <f t="shared" si="1124"/>
        <v>0</v>
      </c>
      <c r="K1635" s="173" t="s">
        <v>978</v>
      </c>
      <c r="L1635" s="174" t="str" cm="1">
        <f t="array" aca="1" ref="L1635" ca="1">IF($K1635="",OFFSET(L1635,-1,,,),K1635)</f>
        <v>05.03</v>
      </c>
      <c r="M1635" s="175" t="str" cm="1">
        <f t="array" aca="1" ref="M1635" ca="1">IF(OR($K1635=0,$K1635=""),OFFSET(M1635,-1,,,),O1635)</f>
        <v>SHAFT/ DIVISÓRIAS / DRY WALL /  PAINÉIS</v>
      </c>
      <c r="N1635" s="67" t="s">
        <v>143</v>
      </c>
      <c r="O1635" s="68" t="s">
        <v>4538</v>
      </c>
      <c r="P1635" s="68"/>
      <c r="Q1635" s="68"/>
      <c r="R1635" s="69"/>
      <c r="S1635" s="70"/>
      <c r="T1635" s="70">
        <v>0</v>
      </c>
      <c r="U1635" s="67"/>
      <c r="V1635" s="71"/>
      <c r="W1635" s="171"/>
      <c r="X1635" s="172"/>
      <c r="Y1635" s="176">
        <f t="shared" si="1125"/>
        <v>0</v>
      </c>
      <c r="AA1635" s="192"/>
    </row>
    <row r="1636" spans="2:27">
      <c r="B1636" s="189">
        <f t="shared" si="1118"/>
        <v>0</v>
      </c>
      <c r="C1636" s="189">
        <f t="shared" ca="1" si="1119"/>
        <v>0</v>
      </c>
      <c r="D1636" s="189">
        <f t="shared" si="1120"/>
        <v>0</v>
      </c>
      <c r="E1636" s="189">
        <f t="shared" ca="1" si="1121"/>
        <v>0</v>
      </c>
      <c r="F1636" s="189">
        <f t="shared" si="1122"/>
        <v>0</v>
      </c>
      <c r="G1636" s="189" cm="1">
        <f t="array" aca="1" ref="G1636" ca="1">OFFSET(G1636,-1,,,)+1</f>
        <v>1631</v>
      </c>
      <c r="H1636" s="189">
        <f t="shared" si="1117"/>
        <v>0</v>
      </c>
      <c r="I1636" s="189">
        <f t="shared" si="1123"/>
        <v>0</v>
      </c>
      <c r="J1636" s="179">
        <f t="shared" si="1124"/>
        <v>0</v>
      </c>
      <c r="K1636" s="173" t="s">
        <v>979</v>
      </c>
      <c r="L1636" s="174" t="str" cm="1">
        <f t="array" aca="1" ref="L1636" ca="1">IF($K1636="",OFFSET(L1636,-1,,,),K1636)</f>
        <v>05.03.01</v>
      </c>
      <c r="M1636" s="175" t="str" cm="1">
        <f t="array" aca="1" ref="M1636" ca="1">IF(OR($K1636=0,$K1636=""),OFFSET(M1636,-1,,,),O1636)</f>
        <v>PAREDE EM GESSO ACARTONADO DRYWALL MONTANTE SIMPLES COM  01 FACE PLACA VERDE - ESPESSURA 10CM</v>
      </c>
      <c r="N1636" s="67" t="s">
        <v>983</v>
      </c>
      <c r="O1636" s="68" t="s">
        <v>4539</v>
      </c>
      <c r="P1636" s="68"/>
      <c r="Q1636" s="68" t="s">
        <v>3258</v>
      </c>
      <c r="R1636" s="69">
        <v>3205.12</v>
      </c>
      <c r="S1636" s="70">
        <v>100.7757</v>
      </c>
      <c r="T1636" s="70">
        <v>322998.21158399998</v>
      </c>
      <c r="U1636" s="67"/>
      <c r="V1636" s="71"/>
      <c r="W1636" s="171"/>
      <c r="X1636" s="172"/>
      <c r="Y1636" s="176">
        <f t="shared" si="1125"/>
        <v>0</v>
      </c>
      <c r="AA1636" s="192"/>
    </row>
    <row r="1637" spans="2:27" hidden="1">
      <c r="B1637" s="189">
        <f t="shared" si="1118"/>
        <v>0</v>
      </c>
      <c r="C1637" s="189">
        <f t="shared" ca="1" si="1119"/>
        <v>0</v>
      </c>
      <c r="D1637" s="189">
        <f t="shared" si="1120"/>
        <v>0</v>
      </c>
      <c r="E1637" s="189">
        <f t="shared" ca="1" si="1121"/>
        <v>0</v>
      </c>
      <c r="F1637" s="189">
        <f t="shared" si="1122"/>
        <v>0</v>
      </c>
      <c r="G1637" s="189" cm="1">
        <f t="array" aca="1" ref="G1637" ca="1">OFFSET(G1637,-1,,,)+1</f>
        <v>1632</v>
      </c>
      <c r="H1637" s="189">
        <f t="shared" si="1117"/>
        <v>0</v>
      </c>
      <c r="I1637" s="189">
        <f t="shared" si="1123"/>
        <v>0</v>
      </c>
      <c r="J1637" s="179">
        <f t="shared" si="1124"/>
        <v>0</v>
      </c>
      <c r="K1637" s="173"/>
      <c r="L1637" s="174" t="str" cm="1">
        <f t="array" aca="1" ref="L1637" ca="1">IF($K1637="",OFFSET(L1637,-1,,,),K1637)</f>
        <v>05.03.01</v>
      </c>
      <c r="M1637" s="175" t="str" cm="1">
        <f t="array" aca="1" ref="M1637" ca="1">IF(OR($K1637=0,$K1637=""),OFFSET(M1637,-1,,,),O1637)</f>
        <v>PAREDE EM GESSO ACARTONADO DRYWALL MONTANTE SIMPLES COM  01 FACE PLACA VERDE - ESPESSURA 10CM</v>
      </c>
      <c r="N1637" s="67" t="s">
        <v>2881</v>
      </c>
      <c r="O1637" s="68" t="s">
        <v>3089</v>
      </c>
      <c r="P1637" s="68"/>
      <c r="Q1637" s="68" t="s">
        <v>3260</v>
      </c>
      <c r="R1637" s="69">
        <v>92.948480000000004</v>
      </c>
      <c r="S1637" s="70">
        <v>49.18</v>
      </c>
      <c r="T1637" s="70">
        <v>4571.2062464000001</v>
      </c>
      <c r="U1637" s="67" t="s">
        <v>980</v>
      </c>
      <c r="V1637" s="71" t="s">
        <v>981</v>
      </c>
      <c r="W1637" s="171"/>
      <c r="X1637" s="172"/>
      <c r="Y1637" s="176">
        <f t="shared" si="1125"/>
        <v>0</v>
      </c>
      <c r="AA1637" s="192"/>
    </row>
    <row r="1638" spans="2:27" hidden="1">
      <c r="B1638" s="189">
        <f t="shared" si="1118"/>
        <v>0</v>
      </c>
      <c r="C1638" s="189">
        <f t="shared" ca="1" si="1119"/>
        <v>0</v>
      </c>
      <c r="D1638" s="189">
        <f t="shared" si="1120"/>
        <v>0</v>
      </c>
      <c r="E1638" s="189">
        <f t="shared" ca="1" si="1121"/>
        <v>0</v>
      </c>
      <c r="F1638" s="189">
        <f t="shared" si="1122"/>
        <v>0</v>
      </c>
      <c r="G1638" s="189" cm="1">
        <f t="array" aca="1" ref="G1638" ca="1">OFFSET(G1638,-1,,,)+1</f>
        <v>1633</v>
      </c>
      <c r="H1638" s="189">
        <f t="shared" si="1117"/>
        <v>0</v>
      </c>
      <c r="I1638" s="189">
        <f t="shared" si="1123"/>
        <v>0</v>
      </c>
      <c r="J1638" s="179">
        <f t="shared" si="1124"/>
        <v>0</v>
      </c>
      <c r="K1638" s="173"/>
      <c r="L1638" s="174" t="str" cm="1">
        <f t="array" aca="1" ref="L1638" ca="1">IF($K1638="",OFFSET(L1638,-1,,,),K1638)</f>
        <v>05.03.01</v>
      </c>
      <c r="M1638" s="175" t="str" cm="1">
        <f t="array" aca="1" ref="M1638" ca="1">IF(OR($K1638=0,$K1638=""),OFFSET(M1638,-1,,,),O1638)</f>
        <v>PAREDE EM GESSO ACARTONADO DRYWALL MONTANTE SIMPLES COM  01 FACE PLACA VERDE - ESPESSURA 10CM</v>
      </c>
      <c r="N1638" s="67" t="s">
        <v>2882</v>
      </c>
      <c r="O1638" s="68" t="s">
        <v>3090</v>
      </c>
      <c r="P1638" s="68"/>
      <c r="Q1638" s="68" t="s">
        <v>3253</v>
      </c>
      <c r="R1638" s="69">
        <v>4010.566656</v>
      </c>
      <c r="S1638" s="70">
        <v>0.28000000000000003</v>
      </c>
      <c r="T1638" s="70">
        <v>1122.9586636800002</v>
      </c>
      <c r="U1638" s="67" t="s">
        <v>980</v>
      </c>
      <c r="V1638" s="71" t="s">
        <v>981</v>
      </c>
      <c r="W1638" s="171"/>
      <c r="X1638" s="172"/>
      <c r="Y1638" s="176">
        <f t="shared" si="1125"/>
        <v>0</v>
      </c>
      <c r="AA1638" s="192"/>
    </row>
    <row r="1639" spans="2:27" hidden="1">
      <c r="B1639" s="189">
        <f t="shared" si="1118"/>
        <v>0</v>
      </c>
      <c r="C1639" s="189">
        <f t="shared" ca="1" si="1119"/>
        <v>0</v>
      </c>
      <c r="D1639" s="189">
        <f t="shared" si="1120"/>
        <v>0</v>
      </c>
      <c r="E1639" s="189">
        <f t="shared" ca="1" si="1121"/>
        <v>0</v>
      </c>
      <c r="F1639" s="189">
        <f t="shared" si="1122"/>
        <v>0</v>
      </c>
      <c r="G1639" s="189" cm="1">
        <f t="array" aca="1" ref="G1639" ca="1">OFFSET(G1639,-1,,,)+1</f>
        <v>1634</v>
      </c>
      <c r="H1639" s="189">
        <f t="shared" si="1117"/>
        <v>0</v>
      </c>
      <c r="I1639" s="189">
        <f t="shared" si="1123"/>
        <v>0</v>
      </c>
      <c r="J1639" s="179">
        <f t="shared" si="1124"/>
        <v>0</v>
      </c>
      <c r="K1639" s="173"/>
      <c r="L1639" s="174" t="str" cm="1">
        <f t="array" aca="1" ref="L1639" ca="1">IF($K1639="",OFFSET(L1639,-1,,,),K1639)</f>
        <v>05.03.01</v>
      </c>
      <c r="M1639" s="175" t="str" cm="1">
        <f t="array" aca="1" ref="M1639" ca="1">IF(OR($K1639=0,$K1639=""),OFFSET(M1639,-1,,,),O1639)</f>
        <v>PAREDE EM GESSO ACARTONADO DRYWALL MONTANTE SIMPLES COM  01 FACE PLACA VERDE - ESPESSURA 10CM</v>
      </c>
      <c r="N1639" s="67" t="s">
        <v>2883</v>
      </c>
      <c r="O1639" s="68" t="s">
        <v>3091</v>
      </c>
      <c r="P1639" s="68"/>
      <c r="Q1639" s="68" t="s">
        <v>3260</v>
      </c>
      <c r="R1639" s="69">
        <v>32063.699968000001</v>
      </c>
      <c r="S1639" s="70">
        <v>0.11</v>
      </c>
      <c r="T1639" s="70">
        <v>3527.00699648</v>
      </c>
      <c r="U1639" s="67" t="s">
        <v>980</v>
      </c>
      <c r="V1639" s="71" t="s">
        <v>981</v>
      </c>
      <c r="W1639" s="171"/>
      <c r="X1639" s="172"/>
      <c r="Y1639" s="176">
        <f t="shared" si="1125"/>
        <v>0</v>
      </c>
      <c r="AA1639" s="192"/>
    </row>
    <row r="1640" spans="2:27" hidden="1">
      <c r="B1640" s="189">
        <f t="shared" si="1118"/>
        <v>0</v>
      </c>
      <c r="C1640" s="189">
        <f t="shared" ca="1" si="1119"/>
        <v>0</v>
      </c>
      <c r="D1640" s="189">
        <f t="shared" si="1120"/>
        <v>0</v>
      </c>
      <c r="E1640" s="189">
        <f t="shared" ca="1" si="1121"/>
        <v>0</v>
      </c>
      <c r="F1640" s="189">
        <f t="shared" si="1122"/>
        <v>0</v>
      </c>
      <c r="G1640" s="189" cm="1">
        <f t="array" aca="1" ref="G1640" ca="1">OFFSET(G1640,-1,,,)+1</f>
        <v>1635</v>
      </c>
      <c r="H1640" s="189">
        <f t="shared" si="1117"/>
        <v>0</v>
      </c>
      <c r="I1640" s="189">
        <f t="shared" si="1123"/>
        <v>0</v>
      </c>
      <c r="J1640" s="179">
        <f t="shared" si="1124"/>
        <v>0</v>
      </c>
      <c r="K1640" s="173"/>
      <c r="L1640" s="174" t="str" cm="1">
        <f t="array" aca="1" ref="L1640" ca="1">IF($K1640="",OFFSET(L1640,-1,,,),K1640)</f>
        <v>05.03.01</v>
      </c>
      <c r="M1640" s="175" t="str" cm="1">
        <f t="array" aca="1" ref="M1640" ca="1">IF(OR($K1640=0,$K1640=""),OFFSET(M1640,-1,,,),O1640)</f>
        <v>PAREDE EM GESSO ACARTONADO DRYWALL MONTANTE SIMPLES COM  01 FACE PLACA VERDE - ESPESSURA 10CM</v>
      </c>
      <c r="N1640" s="67" t="s">
        <v>2884</v>
      </c>
      <c r="O1640" s="68" t="s">
        <v>3092</v>
      </c>
      <c r="P1640" s="68"/>
      <c r="Q1640" s="68" t="s">
        <v>3260</v>
      </c>
      <c r="R1640" s="69">
        <v>2932.3642880000002</v>
      </c>
      <c r="S1640" s="70">
        <v>0.26</v>
      </c>
      <c r="T1640" s="70">
        <v>762.41471488000013</v>
      </c>
      <c r="U1640" s="67" t="s">
        <v>980</v>
      </c>
      <c r="V1640" s="71" t="s">
        <v>981</v>
      </c>
      <c r="W1640" s="171"/>
      <c r="X1640" s="172"/>
      <c r="Y1640" s="176">
        <f t="shared" si="1125"/>
        <v>0</v>
      </c>
      <c r="AA1640" s="192"/>
    </row>
    <row r="1641" spans="2:27" hidden="1">
      <c r="B1641" s="189">
        <f t="shared" si="1118"/>
        <v>0</v>
      </c>
      <c r="C1641" s="189">
        <f t="shared" ca="1" si="1119"/>
        <v>0</v>
      </c>
      <c r="D1641" s="189">
        <f t="shared" si="1120"/>
        <v>0</v>
      </c>
      <c r="E1641" s="189">
        <f t="shared" ca="1" si="1121"/>
        <v>0</v>
      </c>
      <c r="F1641" s="189">
        <f t="shared" si="1122"/>
        <v>0</v>
      </c>
      <c r="G1641" s="189" cm="1">
        <f t="array" aca="1" ref="G1641" ca="1">OFFSET(G1641,-1,,,)+1</f>
        <v>1636</v>
      </c>
      <c r="H1641" s="189">
        <f t="shared" si="1117"/>
        <v>0</v>
      </c>
      <c r="I1641" s="189">
        <f t="shared" si="1123"/>
        <v>0</v>
      </c>
      <c r="J1641" s="179">
        <f t="shared" si="1124"/>
        <v>0</v>
      </c>
      <c r="K1641" s="173"/>
      <c r="L1641" s="174" t="str" cm="1">
        <f t="array" aca="1" ref="L1641" ca="1">IF($K1641="",OFFSET(L1641,-1,,,),K1641)</f>
        <v>05.03.01</v>
      </c>
      <c r="M1641" s="175" t="str" cm="1">
        <f t="array" aca="1" ref="M1641" ca="1">IF(OR($K1641=0,$K1641=""),OFFSET(M1641,-1,,,),O1641)</f>
        <v>PAREDE EM GESSO ACARTONADO DRYWALL MONTANTE SIMPLES COM  01 FACE PLACA VERDE - ESPESSURA 10CM</v>
      </c>
      <c r="N1641" s="67" t="s">
        <v>2885</v>
      </c>
      <c r="O1641" s="68" t="s">
        <v>3093</v>
      </c>
      <c r="P1641" s="68"/>
      <c r="Q1641" s="68" t="s">
        <v>3253</v>
      </c>
      <c r="R1641" s="69">
        <v>2914.4156160000002</v>
      </c>
      <c r="S1641" s="70">
        <v>9.43</v>
      </c>
      <c r="T1641" s="70">
        <v>27482.93925888</v>
      </c>
      <c r="U1641" s="67" t="s">
        <v>980</v>
      </c>
      <c r="V1641" s="71" t="s">
        <v>981</v>
      </c>
      <c r="W1641" s="171"/>
      <c r="X1641" s="172"/>
      <c r="Y1641" s="176">
        <f t="shared" si="1125"/>
        <v>0</v>
      </c>
      <c r="AA1641" s="192"/>
    </row>
    <row r="1642" spans="2:27" hidden="1">
      <c r="B1642" s="189">
        <f t="shared" si="1118"/>
        <v>0</v>
      </c>
      <c r="C1642" s="189">
        <f t="shared" ca="1" si="1119"/>
        <v>0</v>
      </c>
      <c r="D1642" s="189">
        <f t="shared" si="1120"/>
        <v>0</v>
      </c>
      <c r="E1642" s="189">
        <f t="shared" ca="1" si="1121"/>
        <v>0</v>
      </c>
      <c r="F1642" s="189">
        <f t="shared" si="1122"/>
        <v>0</v>
      </c>
      <c r="G1642" s="189" cm="1">
        <f t="array" aca="1" ref="G1642" ca="1">OFFSET(G1642,-1,,,)+1</f>
        <v>1637</v>
      </c>
      <c r="H1642" s="189">
        <f t="shared" si="1117"/>
        <v>0</v>
      </c>
      <c r="I1642" s="189">
        <f t="shared" si="1123"/>
        <v>0</v>
      </c>
      <c r="J1642" s="179">
        <f t="shared" si="1124"/>
        <v>0</v>
      </c>
      <c r="K1642" s="173"/>
      <c r="L1642" s="174" t="str" cm="1">
        <f t="array" aca="1" ref="L1642" ca="1">IF($K1642="",OFFSET(L1642,-1,,,),K1642)</f>
        <v>05.03.01</v>
      </c>
      <c r="M1642" s="175" t="str" cm="1">
        <f t="array" aca="1" ref="M1642" ca="1">IF(OR($K1642=0,$K1642=""),OFFSET(M1642,-1,,,),O1642)</f>
        <v>PAREDE EM GESSO ACARTONADO DRYWALL MONTANTE SIMPLES COM  01 FACE PLACA VERDE - ESPESSURA 10CM</v>
      </c>
      <c r="N1642" s="67" t="s">
        <v>2886</v>
      </c>
      <c r="O1642" s="68" t="s">
        <v>3094</v>
      </c>
      <c r="P1642" s="68"/>
      <c r="Q1642" s="68" t="s">
        <v>3253</v>
      </c>
      <c r="R1642" s="69">
        <v>2742.6211840000001</v>
      </c>
      <c r="S1642" s="70">
        <v>5.2</v>
      </c>
      <c r="T1642" s="70">
        <v>14261.630156800002</v>
      </c>
      <c r="U1642" s="67" t="s">
        <v>980</v>
      </c>
      <c r="V1642" s="71" t="s">
        <v>981</v>
      </c>
      <c r="W1642" s="171"/>
      <c r="X1642" s="172"/>
      <c r="Y1642" s="176">
        <f t="shared" si="1125"/>
        <v>0</v>
      </c>
      <c r="AA1642" s="192"/>
    </row>
    <row r="1643" spans="2:27" hidden="1">
      <c r="B1643" s="189">
        <f t="shared" si="1118"/>
        <v>0</v>
      </c>
      <c r="C1643" s="189">
        <f t="shared" ca="1" si="1119"/>
        <v>0</v>
      </c>
      <c r="D1643" s="189">
        <f t="shared" si="1120"/>
        <v>0</v>
      </c>
      <c r="E1643" s="189">
        <f t="shared" ca="1" si="1121"/>
        <v>0</v>
      </c>
      <c r="F1643" s="189">
        <f t="shared" si="1122"/>
        <v>0</v>
      </c>
      <c r="G1643" s="189" cm="1">
        <f t="array" aca="1" ref="G1643" ca="1">OFFSET(G1643,-1,,,)+1</f>
        <v>1638</v>
      </c>
      <c r="H1643" s="189">
        <f t="shared" si="1117"/>
        <v>0</v>
      </c>
      <c r="I1643" s="189">
        <f t="shared" si="1123"/>
        <v>0</v>
      </c>
      <c r="J1643" s="179">
        <f t="shared" si="1124"/>
        <v>0</v>
      </c>
      <c r="K1643" s="173"/>
      <c r="L1643" s="174" t="str" cm="1">
        <f t="array" aca="1" ref="L1643" ca="1">IF($K1643="",OFFSET(L1643,-1,,,),K1643)</f>
        <v>05.03.01</v>
      </c>
      <c r="M1643" s="175" t="str" cm="1">
        <f t="array" aca="1" ref="M1643" ca="1">IF(OR($K1643=0,$K1643=""),OFFSET(M1643,-1,,,),O1643)</f>
        <v>PAREDE EM GESSO ACARTONADO DRYWALL MONTANTE SIMPLES COM  01 FACE PLACA VERDE - ESPESSURA 10CM</v>
      </c>
      <c r="N1643" s="67" t="s">
        <v>2887</v>
      </c>
      <c r="O1643" s="68" t="s">
        <v>3095</v>
      </c>
      <c r="P1643" s="68"/>
      <c r="Q1643" s="68" t="s">
        <v>3258</v>
      </c>
      <c r="R1643" s="69">
        <v>7211.52</v>
      </c>
      <c r="S1643" s="70">
        <v>28.97</v>
      </c>
      <c r="T1643" s="70">
        <v>208917.73440000002</v>
      </c>
      <c r="U1643" s="67" t="s">
        <v>980</v>
      </c>
      <c r="V1643" s="71" t="s">
        <v>981</v>
      </c>
      <c r="W1643" s="171"/>
      <c r="X1643" s="172"/>
      <c r="Y1643" s="176">
        <f t="shared" si="1125"/>
        <v>0</v>
      </c>
      <c r="AA1643" s="192"/>
    </row>
    <row r="1644" spans="2:27" hidden="1">
      <c r="B1644" s="189">
        <f t="shared" si="1118"/>
        <v>0</v>
      </c>
      <c r="C1644" s="189">
        <f t="shared" ca="1" si="1119"/>
        <v>0</v>
      </c>
      <c r="D1644" s="189">
        <f t="shared" si="1120"/>
        <v>0</v>
      </c>
      <c r="E1644" s="189">
        <f t="shared" ca="1" si="1121"/>
        <v>0</v>
      </c>
      <c r="F1644" s="189">
        <f t="shared" si="1122"/>
        <v>0</v>
      </c>
      <c r="G1644" s="189" cm="1">
        <f t="array" aca="1" ref="G1644" ca="1">OFFSET(G1644,-1,,,)+1</f>
        <v>1639</v>
      </c>
      <c r="H1644" s="189">
        <f t="shared" si="1117"/>
        <v>0</v>
      </c>
      <c r="I1644" s="189">
        <f t="shared" si="1123"/>
        <v>0</v>
      </c>
      <c r="J1644" s="179">
        <f t="shared" si="1124"/>
        <v>0</v>
      </c>
      <c r="K1644" s="173"/>
      <c r="L1644" s="174" t="str" cm="1">
        <f t="array" aca="1" ref="L1644" ca="1">IF($K1644="",OFFSET(L1644,-1,,,),K1644)</f>
        <v>05.03.01</v>
      </c>
      <c r="M1644" s="175" t="str" cm="1">
        <f t="array" aca="1" ref="M1644" ca="1">IF(OR($K1644=0,$K1644=""),OFFSET(M1644,-1,,,),O1644)</f>
        <v>PAREDE EM GESSO ACARTONADO DRYWALL MONTANTE SIMPLES COM  01 FACE PLACA VERDE - ESPESSURA 10CM</v>
      </c>
      <c r="N1644" s="67" t="s">
        <v>2888</v>
      </c>
      <c r="O1644" s="68" t="s">
        <v>3096</v>
      </c>
      <c r="P1644" s="68"/>
      <c r="Q1644" s="68" t="s">
        <v>3253</v>
      </c>
      <c r="R1644" s="69">
        <v>2540.0576000000001</v>
      </c>
      <c r="S1644" s="70">
        <v>2.4900000000000002</v>
      </c>
      <c r="T1644" s="70">
        <v>6324.7434240000011</v>
      </c>
      <c r="U1644" s="67" t="s">
        <v>980</v>
      </c>
      <c r="V1644" s="71" t="s">
        <v>981</v>
      </c>
      <c r="W1644" s="171"/>
      <c r="X1644" s="172"/>
      <c r="Y1644" s="176">
        <f t="shared" si="1125"/>
        <v>0</v>
      </c>
      <c r="AA1644" s="192"/>
    </row>
    <row r="1645" spans="2:27" hidden="1">
      <c r="B1645" s="189">
        <f t="shared" si="1118"/>
        <v>0</v>
      </c>
      <c r="C1645" s="189">
        <f t="shared" ca="1" si="1119"/>
        <v>0</v>
      </c>
      <c r="D1645" s="189">
        <f t="shared" si="1120"/>
        <v>0</v>
      </c>
      <c r="E1645" s="189">
        <f t="shared" ca="1" si="1121"/>
        <v>0</v>
      </c>
      <c r="F1645" s="189">
        <f t="shared" si="1122"/>
        <v>0</v>
      </c>
      <c r="G1645" s="189" cm="1">
        <f t="array" aca="1" ref="G1645" ca="1">OFFSET(G1645,-1,,,)+1</f>
        <v>1640</v>
      </c>
      <c r="H1645" s="189">
        <f t="shared" si="1117"/>
        <v>0</v>
      </c>
      <c r="I1645" s="189">
        <f t="shared" si="1123"/>
        <v>0</v>
      </c>
      <c r="J1645" s="179">
        <f t="shared" si="1124"/>
        <v>0</v>
      </c>
      <c r="K1645" s="173"/>
      <c r="L1645" s="174" t="str" cm="1">
        <f t="array" aca="1" ref="L1645" ca="1">IF($K1645="",OFFSET(L1645,-1,,,),K1645)</f>
        <v>05.03.01</v>
      </c>
      <c r="M1645" s="175" t="str" cm="1">
        <f t="array" aca="1" ref="M1645" ca="1">IF(OR($K1645=0,$K1645=""),OFFSET(M1645,-1,,,),O1645)</f>
        <v>PAREDE EM GESSO ACARTONADO DRYWALL MONTANTE SIMPLES COM  01 FACE PLACA VERDE - ESPESSURA 10CM</v>
      </c>
      <c r="N1645" s="67" t="s">
        <v>2889</v>
      </c>
      <c r="O1645" s="68" t="s">
        <v>3097</v>
      </c>
      <c r="P1645" s="68"/>
      <c r="Q1645" s="68" t="s">
        <v>3255</v>
      </c>
      <c r="R1645" s="69">
        <v>1022.080717</v>
      </c>
      <c r="S1645" s="70">
        <v>3.11</v>
      </c>
      <c r="T1645" s="70">
        <v>3178.67102987</v>
      </c>
      <c r="U1645" s="67" t="s">
        <v>980</v>
      </c>
      <c r="V1645" s="71" t="s">
        <v>981</v>
      </c>
      <c r="W1645" s="171"/>
      <c r="X1645" s="172"/>
      <c r="Y1645" s="176">
        <f t="shared" si="1125"/>
        <v>0</v>
      </c>
      <c r="AA1645" s="192"/>
    </row>
    <row r="1646" spans="2:27" hidden="1">
      <c r="B1646" s="189">
        <f t="shared" si="1118"/>
        <v>0</v>
      </c>
      <c r="C1646" s="189">
        <f t="shared" ca="1" si="1119"/>
        <v>0</v>
      </c>
      <c r="D1646" s="189">
        <f t="shared" si="1120"/>
        <v>0</v>
      </c>
      <c r="E1646" s="189">
        <f t="shared" ca="1" si="1121"/>
        <v>0</v>
      </c>
      <c r="F1646" s="189">
        <f t="shared" si="1122"/>
        <v>0</v>
      </c>
      <c r="G1646" s="189" cm="1">
        <f t="array" aca="1" ref="G1646" ca="1">OFFSET(G1646,-1,,,)+1</f>
        <v>1641</v>
      </c>
      <c r="H1646" s="189">
        <f t="shared" si="1117"/>
        <v>0</v>
      </c>
      <c r="I1646" s="189">
        <f t="shared" si="1123"/>
        <v>0</v>
      </c>
      <c r="J1646" s="179">
        <f t="shared" si="1124"/>
        <v>0</v>
      </c>
      <c r="K1646" s="173"/>
      <c r="L1646" s="174" t="str" cm="1">
        <f t="array" aca="1" ref="L1646" ca="1">IF($K1646="",OFFSET(L1646,-1,,,),K1646)</f>
        <v>05.03.01</v>
      </c>
      <c r="M1646" s="175" t="str" cm="1">
        <f t="array" aca="1" ref="M1646" ca="1">IF(OR($K1646=0,$K1646=""),OFFSET(M1646,-1,,,),O1646)</f>
        <v>PAREDE EM GESSO ACARTONADO DRYWALL MONTANTE SIMPLES COM  01 FACE PLACA VERDE - ESPESSURA 10CM</v>
      </c>
      <c r="N1646" s="67" t="s">
        <v>230</v>
      </c>
      <c r="O1646" s="68" t="s">
        <v>231</v>
      </c>
      <c r="P1646" s="68"/>
      <c r="Q1646" s="68" t="s">
        <v>3261</v>
      </c>
      <c r="R1646" s="69">
        <v>351.92217599999998</v>
      </c>
      <c r="S1646" s="70">
        <v>22.31</v>
      </c>
      <c r="T1646" s="70">
        <v>7851.3837465599991</v>
      </c>
      <c r="U1646" s="67" t="s">
        <v>980</v>
      </c>
      <c r="V1646" s="71" t="s">
        <v>981</v>
      </c>
      <c r="W1646" s="171"/>
      <c r="X1646" s="172"/>
      <c r="Y1646" s="176">
        <f t="shared" si="1125"/>
        <v>0</v>
      </c>
      <c r="AA1646" s="192"/>
    </row>
    <row r="1647" spans="2:27" hidden="1">
      <c r="B1647" s="189">
        <f t="shared" si="1118"/>
        <v>0</v>
      </c>
      <c r="C1647" s="189">
        <f t="shared" ca="1" si="1119"/>
        <v>0</v>
      </c>
      <c r="D1647" s="189">
        <f t="shared" si="1120"/>
        <v>0</v>
      </c>
      <c r="E1647" s="189">
        <f t="shared" ca="1" si="1121"/>
        <v>0</v>
      </c>
      <c r="F1647" s="189">
        <f t="shared" si="1122"/>
        <v>0</v>
      </c>
      <c r="G1647" s="189" cm="1">
        <f t="array" aca="1" ref="G1647" ca="1">OFFSET(G1647,-1,,,)+1</f>
        <v>1642</v>
      </c>
      <c r="H1647" s="189">
        <f t="shared" si="1117"/>
        <v>0</v>
      </c>
      <c r="I1647" s="189">
        <f t="shared" si="1123"/>
        <v>0</v>
      </c>
      <c r="J1647" s="179">
        <f t="shared" si="1124"/>
        <v>0</v>
      </c>
      <c r="K1647" s="173"/>
      <c r="L1647" s="174" t="str" cm="1">
        <f t="array" aca="1" ref="L1647" ca="1">IF($K1647="",OFFSET(L1647,-1,,,),K1647)</f>
        <v>05.03.01</v>
      </c>
      <c r="M1647" s="175" t="str" cm="1">
        <f t="array" aca="1" ref="M1647" ca="1">IF(OR($K1647=0,$K1647=""),OFFSET(M1647,-1,,,),O1647)</f>
        <v>PAREDE EM GESSO ACARTONADO DRYWALL MONTANTE SIMPLES COM  01 FACE PLACA VERDE - ESPESSURA 10CM</v>
      </c>
      <c r="N1647" s="67" t="s">
        <v>236</v>
      </c>
      <c r="O1647" s="68" t="s">
        <v>237</v>
      </c>
      <c r="P1647" s="68"/>
      <c r="Q1647" s="68" t="s">
        <v>3262</v>
      </c>
      <c r="R1647" s="69">
        <v>1407.0476799999999</v>
      </c>
      <c r="S1647" s="70">
        <v>27.15</v>
      </c>
      <c r="T1647" s="70">
        <v>38201.344511999996</v>
      </c>
      <c r="U1647" s="67" t="s">
        <v>980</v>
      </c>
      <c r="V1647" s="71" t="s">
        <v>981</v>
      </c>
      <c r="W1647" s="171"/>
      <c r="X1647" s="172"/>
      <c r="Y1647" s="176">
        <f t="shared" si="1125"/>
        <v>0</v>
      </c>
      <c r="AA1647" s="192"/>
    </row>
    <row r="1648" spans="2:27" hidden="1">
      <c r="B1648" s="189">
        <f t="shared" si="1118"/>
        <v>0</v>
      </c>
      <c r="C1648" s="189">
        <f t="shared" ca="1" si="1119"/>
        <v>0</v>
      </c>
      <c r="D1648" s="189">
        <f t="shared" si="1120"/>
        <v>0</v>
      </c>
      <c r="E1648" s="189">
        <f t="shared" ca="1" si="1121"/>
        <v>0</v>
      </c>
      <c r="F1648" s="189">
        <f t="shared" si="1122"/>
        <v>0</v>
      </c>
      <c r="G1648" s="189" cm="1">
        <f t="array" aca="1" ref="G1648" ca="1">OFFSET(G1648,-1,,,)+1</f>
        <v>1643</v>
      </c>
      <c r="H1648" s="189">
        <f t="shared" si="1117"/>
        <v>0</v>
      </c>
      <c r="I1648" s="189">
        <f t="shared" si="1123"/>
        <v>0</v>
      </c>
      <c r="J1648" s="179">
        <f t="shared" si="1124"/>
        <v>0</v>
      </c>
      <c r="K1648" s="173"/>
      <c r="L1648" s="174" t="str" cm="1">
        <f t="array" aca="1" ref="L1648" ca="1">IF($K1648="",OFFSET(L1648,-1,,,),K1648)</f>
        <v>05.03.01</v>
      </c>
      <c r="M1648" s="175" t="str" cm="1">
        <f t="array" aca="1" ref="M1648" ca="1">IF(OR($K1648=0,$K1648=""),OFFSET(M1648,-1,,,),O1648)</f>
        <v>PAREDE EM GESSO ACARTONADO DRYWALL MONTANTE SIMPLES COM  01 FACE PLACA VERDE - ESPESSURA 10CM</v>
      </c>
      <c r="N1648" s="67" t="s">
        <v>2823</v>
      </c>
      <c r="O1648" s="68" t="s">
        <v>3047</v>
      </c>
      <c r="P1648" s="68"/>
      <c r="Q1648" s="68" t="s">
        <v>3257</v>
      </c>
      <c r="R1648" s="69">
        <v>1758.9698559999999</v>
      </c>
      <c r="S1648" s="70">
        <v>3.8635999999999999</v>
      </c>
      <c r="T1648" s="70">
        <v>6795.9559356415994</v>
      </c>
      <c r="U1648" s="67" t="s">
        <v>980</v>
      </c>
      <c r="V1648" s="71" t="s">
        <v>981</v>
      </c>
      <c r="W1648" s="171"/>
      <c r="X1648" s="172"/>
      <c r="Y1648" s="176">
        <f t="shared" si="1125"/>
        <v>0</v>
      </c>
      <c r="AA1648" s="192"/>
    </row>
    <row r="1649" spans="2:27">
      <c r="B1649" s="189">
        <f t="shared" si="1118"/>
        <v>0</v>
      </c>
      <c r="C1649" s="189">
        <f t="shared" ca="1" si="1119"/>
        <v>0</v>
      </c>
      <c r="D1649" s="189">
        <f t="shared" si="1120"/>
        <v>0</v>
      </c>
      <c r="E1649" s="189">
        <f t="shared" ca="1" si="1121"/>
        <v>0</v>
      </c>
      <c r="F1649" s="189">
        <f t="shared" si="1122"/>
        <v>0</v>
      </c>
      <c r="G1649" s="189" cm="1">
        <f t="array" aca="1" ref="G1649" ca="1">OFFSET(G1649,-1,,,)+1</f>
        <v>1644</v>
      </c>
      <c r="H1649" s="189">
        <f t="shared" si="1117"/>
        <v>0</v>
      </c>
      <c r="I1649" s="189">
        <f t="shared" si="1123"/>
        <v>0</v>
      </c>
      <c r="J1649" s="179">
        <f t="shared" si="1124"/>
        <v>0</v>
      </c>
      <c r="K1649" s="173" t="s">
        <v>982</v>
      </c>
      <c r="L1649" s="174" t="str" cm="1">
        <f t="array" aca="1" ref="L1649" ca="1">IF($K1649="",OFFSET(L1649,-1,,,),K1649)</f>
        <v>05.03.02</v>
      </c>
      <c r="M1649" s="175" t="str" cm="1">
        <f t="array" aca="1" ref="M1649" ca="1">IF(OR($K1649=0,$K1649=""),OFFSET(M1649,-1,,,),O1649)</f>
        <v>GRAUTEAMENTO PARA SELAGEM CORTA FOGO DO SHAFT COM ESPUMA DE EPE - 3CM</v>
      </c>
      <c r="N1649" s="67" t="s">
        <v>985</v>
      </c>
      <c r="O1649" s="68" t="s">
        <v>4540</v>
      </c>
      <c r="P1649" s="68"/>
      <c r="Q1649" s="68" t="s">
        <v>3258</v>
      </c>
      <c r="R1649" s="69">
        <v>257.5</v>
      </c>
      <c r="S1649" s="70">
        <v>249.315</v>
      </c>
      <c r="T1649" s="70">
        <v>64198.612500000003</v>
      </c>
      <c r="U1649" s="67"/>
      <c r="V1649" s="71"/>
      <c r="W1649" s="171"/>
      <c r="X1649" s="172"/>
      <c r="Y1649" s="176">
        <f t="shared" si="1125"/>
        <v>0</v>
      </c>
      <c r="AA1649" s="192"/>
    </row>
    <row r="1650" spans="2:27" hidden="1">
      <c r="B1650" s="189">
        <f t="shared" si="1118"/>
        <v>0</v>
      </c>
      <c r="C1650" s="189">
        <f t="shared" ca="1" si="1119"/>
        <v>0</v>
      </c>
      <c r="D1650" s="189">
        <f t="shared" si="1120"/>
        <v>0</v>
      </c>
      <c r="E1650" s="189">
        <f t="shared" ca="1" si="1121"/>
        <v>0</v>
      </c>
      <c r="F1650" s="189">
        <f t="shared" si="1122"/>
        <v>0</v>
      </c>
      <c r="G1650" s="189" cm="1">
        <f t="array" aca="1" ref="G1650" ca="1">OFFSET(G1650,-1,,,)+1</f>
        <v>1645</v>
      </c>
      <c r="H1650" s="189">
        <f t="shared" si="1117"/>
        <v>0</v>
      </c>
      <c r="I1650" s="189">
        <f t="shared" si="1123"/>
        <v>0</v>
      </c>
      <c r="J1650" s="179">
        <f t="shared" si="1124"/>
        <v>0</v>
      </c>
      <c r="K1650" s="173"/>
      <c r="L1650" s="174" t="str" cm="1">
        <f t="array" aca="1" ref="L1650" ca="1">IF($K1650="",OFFSET(L1650,-1,,,),K1650)</f>
        <v>05.03.02</v>
      </c>
      <c r="M1650" s="175" t="str" cm="1">
        <f t="array" aca="1" ref="M1650" ca="1">IF(OR($K1650=0,$K1650=""),OFFSET(M1650,-1,,,),O1650)</f>
        <v>GRAUTEAMENTO PARA SELAGEM CORTA FOGO DO SHAFT COM ESPUMA DE EPE - 3CM</v>
      </c>
      <c r="N1650" s="67" t="s">
        <v>939</v>
      </c>
      <c r="O1650" s="68" t="s">
        <v>940</v>
      </c>
      <c r="P1650" s="68"/>
      <c r="Q1650" s="68" t="s">
        <v>3256</v>
      </c>
      <c r="R1650" s="69">
        <v>8.4975000000000005</v>
      </c>
      <c r="S1650" s="70">
        <v>555</v>
      </c>
      <c r="T1650" s="70">
        <v>4716.1125000000002</v>
      </c>
      <c r="U1650" s="67" t="s">
        <v>980</v>
      </c>
      <c r="V1650" s="71" t="s">
        <v>981</v>
      </c>
      <c r="W1650" s="171"/>
      <c r="X1650" s="172"/>
      <c r="Y1650" s="176">
        <f t="shared" si="1125"/>
        <v>0</v>
      </c>
      <c r="AA1650" s="192"/>
    </row>
    <row r="1651" spans="2:27" hidden="1">
      <c r="B1651" s="189">
        <f t="shared" si="1118"/>
        <v>0</v>
      </c>
      <c r="C1651" s="189">
        <f t="shared" ca="1" si="1119"/>
        <v>0</v>
      </c>
      <c r="D1651" s="189">
        <f t="shared" si="1120"/>
        <v>0</v>
      </c>
      <c r="E1651" s="189">
        <f t="shared" ca="1" si="1121"/>
        <v>0</v>
      </c>
      <c r="F1651" s="189">
        <f t="shared" si="1122"/>
        <v>0</v>
      </c>
      <c r="G1651" s="189" cm="1">
        <f t="array" aca="1" ref="G1651" ca="1">OFFSET(G1651,-1,,,)+1</f>
        <v>1646</v>
      </c>
      <c r="H1651" s="189">
        <f t="shared" si="1117"/>
        <v>0</v>
      </c>
      <c r="I1651" s="189">
        <f t="shared" si="1123"/>
        <v>0</v>
      </c>
      <c r="J1651" s="179">
        <f t="shared" si="1124"/>
        <v>0</v>
      </c>
      <c r="K1651" s="173"/>
      <c r="L1651" s="174" t="str" cm="1">
        <f t="array" aca="1" ref="L1651" ca="1">IF($K1651="",OFFSET(L1651,-1,,,),K1651)</f>
        <v>05.03.02</v>
      </c>
      <c r="M1651" s="175" t="str" cm="1">
        <f t="array" aca="1" ref="M1651" ca="1">IF(OR($K1651=0,$K1651=""),OFFSET(M1651,-1,,,),O1651)</f>
        <v>GRAUTEAMENTO PARA SELAGEM CORTA FOGO DO SHAFT COM ESPUMA DE EPE - 3CM</v>
      </c>
      <c r="N1651" s="67" t="s">
        <v>986</v>
      </c>
      <c r="O1651" s="68" t="s">
        <v>987</v>
      </c>
      <c r="P1651" s="68"/>
      <c r="Q1651" s="68" t="s">
        <v>3258</v>
      </c>
      <c r="R1651" s="69">
        <v>270.375</v>
      </c>
      <c r="S1651" s="70">
        <v>220</v>
      </c>
      <c r="T1651" s="70">
        <v>59482.5</v>
      </c>
      <c r="U1651" s="67" t="s">
        <v>980</v>
      </c>
      <c r="V1651" s="71" t="s">
        <v>981</v>
      </c>
      <c r="W1651" s="171"/>
      <c r="X1651" s="172"/>
      <c r="Y1651" s="176">
        <f t="shared" si="1125"/>
        <v>0</v>
      </c>
      <c r="AA1651" s="192"/>
    </row>
    <row r="1652" spans="2:27">
      <c r="B1652" s="189">
        <f t="shared" si="1118"/>
        <v>0</v>
      </c>
      <c r="C1652" s="189">
        <f t="shared" ca="1" si="1119"/>
        <v>0</v>
      </c>
      <c r="D1652" s="189">
        <f t="shared" si="1120"/>
        <v>0</v>
      </c>
      <c r="E1652" s="189">
        <f t="shared" ca="1" si="1121"/>
        <v>0</v>
      </c>
      <c r="F1652" s="189">
        <f t="shared" si="1122"/>
        <v>0</v>
      </c>
      <c r="G1652" s="189" cm="1">
        <f t="array" aca="1" ref="G1652" ca="1">OFFSET(G1652,-1,,,)+1</f>
        <v>1647</v>
      </c>
      <c r="H1652" s="189">
        <f t="shared" si="1117"/>
        <v>0</v>
      </c>
      <c r="I1652" s="189">
        <f t="shared" si="1123"/>
        <v>0</v>
      </c>
      <c r="J1652" s="179">
        <f t="shared" si="1124"/>
        <v>0</v>
      </c>
      <c r="K1652" s="173" t="s">
        <v>984</v>
      </c>
      <c r="L1652" s="174" t="str" cm="1">
        <f t="array" aca="1" ref="L1652" ca="1">IF($K1652="",OFFSET(L1652,-1,,,),K1652)</f>
        <v>05.03.03</v>
      </c>
      <c r="M1652" s="175" t="str" cm="1">
        <f t="array" aca="1" ref="M1652" ca="1">IF(OR($K1652=0,$K1652=""),OFFSET(M1652,-1,,,),O1652)</f>
        <v>STOP FIRE - SELAGEM CORTA FOGO - SHAFT</v>
      </c>
      <c r="N1652" s="67" t="s">
        <v>988</v>
      </c>
      <c r="O1652" s="68" t="s">
        <v>4541</v>
      </c>
      <c r="P1652" s="68"/>
      <c r="Q1652" s="68" t="s">
        <v>3258</v>
      </c>
      <c r="R1652" s="69">
        <v>96.65</v>
      </c>
      <c r="S1652" s="70">
        <v>380</v>
      </c>
      <c r="T1652" s="70">
        <v>36727</v>
      </c>
      <c r="U1652" s="67"/>
      <c r="V1652" s="71"/>
      <c r="W1652" s="171"/>
      <c r="X1652" s="172"/>
      <c r="Y1652" s="176">
        <f t="shared" si="1125"/>
        <v>0</v>
      </c>
      <c r="AA1652" s="192"/>
    </row>
    <row r="1653" spans="2:27" hidden="1">
      <c r="B1653" s="189">
        <f t="shared" si="1118"/>
        <v>0</v>
      </c>
      <c r="C1653" s="189">
        <f t="shared" ca="1" si="1119"/>
        <v>0</v>
      </c>
      <c r="D1653" s="189">
        <f t="shared" si="1120"/>
        <v>0</v>
      </c>
      <c r="E1653" s="189">
        <f t="shared" ca="1" si="1121"/>
        <v>0</v>
      </c>
      <c r="F1653" s="189">
        <f t="shared" si="1122"/>
        <v>0</v>
      </c>
      <c r="G1653" s="189" cm="1">
        <f t="array" aca="1" ref="G1653" ca="1">OFFSET(G1653,-1,,,)+1</f>
        <v>1648</v>
      </c>
      <c r="H1653" s="189">
        <f t="shared" si="1117"/>
        <v>0</v>
      </c>
      <c r="I1653" s="189">
        <f t="shared" si="1123"/>
        <v>0</v>
      </c>
      <c r="J1653" s="179">
        <f t="shared" si="1124"/>
        <v>0</v>
      </c>
      <c r="K1653" s="173"/>
      <c r="L1653" s="174" t="str" cm="1">
        <f t="array" aca="1" ref="L1653" ca="1">IF($K1653="",OFFSET(L1653,-1,,,),K1653)</f>
        <v>05.03.03</v>
      </c>
      <c r="M1653" s="175" t="str" cm="1">
        <f t="array" aca="1" ref="M1653" ca="1">IF(OR($K1653=0,$K1653=""),OFFSET(M1653,-1,,,),O1653)</f>
        <v>STOP FIRE - SELAGEM CORTA FOGO - SHAFT</v>
      </c>
      <c r="N1653" s="67" t="s">
        <v>989</v>
      </c>
      <c r="O1653" s="68" t="s">
        <v>990</v>
      </c>
      <c r="P1653" s="68"/>
      <c r="Q1653" s="68" t="s">
        <v>3258</v>
      </c>
      <c r="R1653" s="69">
        <v>96.65</v>
      </c>
      <c r="S1653" s="70">
        <v>380</v>
      </c>
      <c r="T1653" s="70">
        <v>36727</v>
      </c>
      <c r="U1653" s="67" t="s">
        <v>980</v>
      </c>
      <c r="V1653" s="71" t="s">
        <v>981</v>
      </c>
      <c r="W1653" s="171"/>
      <c r="X1653" s="172"/>
      <c r="Y1653" s="176">
        <f t="shared" si="1125"/>
        <v>0</v>
      </c>
      <c r="AA1653" s="192"/>
    </row>
    <row r="1654" spans="2:27" hidden="1">
      <c r="B1654" s="189">
        <f t="shared" si="1118"/>
        <v>0</v>
      </c>
      <c r="C1654" s="189">
        <f t="shared" ca="1" si="1119"/>
        <v>0</v>
      </c>
      <c r="D1654" s="189">
        <f t="shared" si="1120"/>
        <v>0</v>
      </c>
      <c r="E1654" s="189">
        <f t="shared" ca="1" si="1121"/>
        <v>0</v>
      </c>
      <c r="F1654" s="189">
        <f t="shared" si="1122"/>
        <v>0</v>
      </c>
      <c r="G1654" s="189" cm="1">
        <f t="array" aca="1" ref="G1654" ca="1">OFFSET(G1654,-1,,,)+1</f>
        <v>1649</v>
      </c>
      <c r="H1654" s="189">
        <f t="shared" si="1117"/>
        <v>0</v>
      </c>
      <c r="I1654" s="189">
        <f t="shared" si="1123"/>
        <v>0</v>
      </c>
      <c r="J1654" s="179">
        <f t="shared" si="1124"/>
        <v>0</v>
      </c>
      <c r="K1654" s="173" t="s">
        <v>991</v>
      </c>
      <c r="L1654" s="174" t="str" cm="1">
        <f t="array" aca="1" ref="L1654" ca="1">IF($K1654="",OFFSET(L1654,-1,,,),K1654)</f>
        <v>06</v>
      </c>
      <c r="M1654" s="175" t="str" cm="1">
        <f t="array" aca="1" ref="M1654" ca="1">IF(OR($K1654=0,$K1654=""),OFFSET(M1654,-1,,,),O1654)</f>
        <v>IMPERMEABILIZAÇÃO</v>
      </c>
      <c r="N1654" s="67" t="s">
        <v>143</v>
      </c>
      <c r="O1654" s="68" t="s">
        <v>358</v>
      </c>
      <c r="P1654" s="68"/>
      <c r="Q1654" s="68"/>
      <c r="R1654" s="69"/>
      <c r="S1654" s="70"/>
      <c r="T1654" s="70">
        <v>0</v>
      </c>
      <c r="U1654" s="67"/>
      <c r="V1654" s="71"/>
      <c r="W1654" s="171"/>
      <c r="X1654" s="172"/>
      <c r="Y1654" s="176">
        <f t="shared" si="1125"/>
        <v>0</v>
      </c>
      <c r="AA1654" s="192"/>
    </row>
    <row r="1655" spans="2:27" hidden="1">
      <c r="B1655" s="189">
        <f t="shared" si="1118"/>
        <v>0</v>
      </c>
      <c r="C1655" s="189">
        <f t="shared" ca="1" si="1119"/>
        <v>0</v>
      </c>
      <c r="D1655" s="189">
        <f t="shared" si="1120"/>
        <v>0</v>
      </c>
      <c r="E1655" s="189">
        <f t="shared" ca="1" si="1121"/>
        <v>0</v>
      </c>
      <c r="F1655" s="189">
        <f t="shared" si="1122"/>
        <v>0</v>
      </c>
      <c r="G1655" s="189" cm="1">
        <f t="array" aca="1" ref="G1655" ca="1">OFFSET(G1655,-1,,,)+1</f>
        <v>1650</v>
      </c>
      <c r="H1655" s="189">
        <f t="shared" si="1117"/>
        <v>0</v>
      </c>
      <c r="I1655" s="189">
        <f t="shared" si="1123"/>
        <v>0</v>
      </c>
      <c r="J1655" s="179">
        <f t="shared" si="1124"/>
        <v>0</v>
      </c>
      <c r="K1655" s="173" t="s">
        <v>992</v>
      </c>
      <c r="L1655" s="174" t="str" cm="1">
        <f t="array" aca="1" ref="L1655" ca="1">IF($K1655="",OFFSET(L1655,-1,,,),K1655)</f>
        <v>06.01</v>
      </c>
      <c r="M1655" s="175" t="str" cm="1">
        <f t="array" aca="1" ref="M1655" ca="1">IF(OR($K1655=0,$K1655=""),OFFSET(M1655,-1,,,),O1655)</f>
        <v>IMPERMEABILIZAÇÃO COM MEMBRANA / ARGAMASSA POLIMÉRICA / PINTURAS IMPERMEABILIZANTES</v>
      </c>
      <c r="N1655" s="67" t="s">
        <v>143</v>
      </c>
      <c r="O1655" s="68" t="s">
        <v>4542</v>
      </c>
      <c r="P1655" s="68"/>
      <c r="Q1655" s="68"/>
      <c r="R1655" s="69"/>
      <c r="S1655" s="70"/>
      <c r="T1655" s="70">
        <v>0</v>
      </c>
      <c r="U1655" s="67"/>
      <c r="V1655" s="71"/>
      <c r="W1655" s="171"/>
      <c r="X1655" s="172"/>
      <c r="Y1655" s="176">
        <f t="shared" si="1125"/>
        <v>0</v>
      </c>
      <c r="AA1655" s="192"/>
    </row>
    <row r="1656" spans="2:27">
      <c r="B1656" s="189">
        <f t="shared" si="1118"/>
        <v>0</v>
      </c>
      <c r="C1656" s="189">
        <f t="shared" ca="1" si="1119"/>
        <v>0</v>
      </c>
      <c r="D1656" s="189">
        <f t="shared" si="1120"/>
        <v>0</v>
      </c>
      <c r="E1656" s="189">
        <f t="shared" ca="1" si="1121"/>
        <v>0</v>
      </c>
      <c r="F1656" s="189">
        <f t="shared" si="1122"/>
        <v>0</v>
      </c>
      <c r="G1656" s="189" cm="1">
        <f t="array" aca="1" ref="G1656" ca="1">OFFSET(G1656,-1,,,)+1</f>
        <v>1651</v>
      </c>
      <c r="H1656" s="189">
        <f t="shared" si="1117"/>
        <v>0</v>
      </c>
      <c r="I1656" s="189">
        <f t="shared" si="1123"/>
        <v>0</v>
      </c>
      <c r="J1656" s="179">
        <f t="shared" si="1124"/>
        <v>0</v>
      </c>
      <c r="K1656" s="173" t="s">
        <v>993</v>
      </c>
      <c r="L1656" s="174" t="str" cm="1">
        <f t="array" aca="1" ref="L1656" ca="1">IF($K1656="",OFFSET(L1656,-1,,,),K1656)</f>
        <v>06.01.01</v>
      </c>
      <c r="M1656" s="175" t="str" cm="1">
        <f t="array" aca="1" ref="M1656" ca="1">IF(OR($K1656=0,$K1656=""),OFFSET(M1656,-1,,,),O1656)</f>
        <v>IMPERMEABILIZAÇÃO COM ARGAMASSA POLIMÉRICA - TIPOLOGIA</v>
      </c>
      <c r="N1656" s="67" t="s">
        <v>997</v>
      </c>
      <c r="O1656" s="68" t="s">
        <v>4543</v>
      </c>
      <c r="P1656" s="68"/>
      <c r="Q1656" s="68" t="s">
        <v>3258</v>
      </c>
      <c r="R1656" s="69">
        <v>6274.37</v>
      </c>
      <c r="S1656" s="70">
        <v>40.6875</v>
      </c>
      <c r="T1656" s="70">
        <v>255288.42937500001</v>
      </c>
      <c r="U1656" s="67"/>
      <c r="V1656" s="71"/>
      <c r="W1656" s="171"/>
      <c r="X1656" s="172"/>
      <c r="Y1656" s="176">
        <f t="shared" si="1125"/>
        <v>0</v>
      </c>
      <c r="AA1656" s="192"/>
    </row>
    <row r="1657" spans="2:27" hidden="1">
      <c r="B1657" s="189">
        <f t="shared" si="1118"/>
        <v>0</v>
      </c>
      <c r="C1657" s="189">
        <f t="shared" ca="1" si="1119"/>
        <v>0</v>
      </c>
      <c r="D1657" s="189">
        <f t="shared" si="1120"/>
        <v>0</v>
      </c>
      <c r="E1657" s="189">
        <f t="shared" ca="1" si="1121"/>
        <v>0</v>
      </c>
      <c r="F1657" s="189">
        <f t="shared" si="1122"/>
        <v>0</v>
      </c>
      <c r="G1657" s="189" cm="1">
        <f t="array" aca="1" ref="G1657" ca="1">OFFSET(G1657,-1,,,)+1</f>
        <v>1652</v>
      </c>
      <c r="H1657" s="189">
        <f t="shared" si="1117"/>
        <v>0</v>
      </c>
      <c r="I1657" s="189">
        <f t="shared" si="1123"/>
        <v>0</v>
      </c>
      <c r="J1657" s="179">
        <f t="shared" si="1124"/>
        <v>0</v>
      </c>
      <c r="K1657" s="173"/>
      <c r="L1657" s="174" t="str" cm="1">
        <f t="array" aca="1" ref="L1657" ca="1">IF($K1657="",OFFSET(L1657,-1,,,),K1657)</f>
        <v>06.01.01</v>
      </c>
      <c r="M1657" s="175" t="str" cm="1">
        <f t="array" aca="1" ref="M1657" ca="1">IF(OR($K1657=0,$K1657=""),OFFSET(M1657,-1,,,),O1657)</f>
        <v>IMPERMEABILIZAÇÃO COM ARGAMASSA POLIMÉRICA - TIPOLOGIA</v>
      </c>
      <c r="N1657" s="67" t="s">
        <v>359</v>
      </c>
      <c r="O1657" s="68" t="s">
        <v>360</v>
      </c>
      <c r="P1657" s="68"/>
      <c r="Q1657" s="68" t="s">
        <v>3258</v>
      </c>
      <c r="R1657" s="69">
        <v>470.57774999999998</v>
      </c>
      <c r="S1657" s="70">
        <v>4.8</v>
      </c>
      <c r="T1657" s="70">
        <v>2258.7731999999996</v>
      </c>
      <c r="U1657" s="67" t="s">
        <v>994</v>
      </c>
      <c r="V1657" s="71" t="s">
        <v>995</v>
      </c>
      <c r="W1657" s="171"/>
      <c r="X1657" s="172"/>
      <c r="Y1657" s="176">
        <f t="shared" si="1125"/>
        <v>0</v>
      </c>
      <c r="AA1657" s="192"/>
    </row>
    <row r="1658" spans="2:27" hidden="1">
      <c r="B1658" s="189">
        <f t="shared" si="1118"/>
        <v>0</v>
      </c>
      <c r="C1658" s="189">
        <f t="shared" ca="1" si="1119"/>
        <v>0</v>
      </c>
      <c r="D1658" s="189">
        <f t="shared" si="1120"/>
        <v>0</v>
      </c>
      <c r="E1658" s="189">
        <f t="shared" ca="1" si="1121"/>
        <v>0</v>
      </c>
      <c r="F1658" s="189">
        <f t="shared" si="1122"/>
        <v>0</v>
      </c>
      <c r="G1658" s="189" cm="1">
        <f t="array" aca="1" ref="G1658" ca="1">OFFSET(G1658,-1,,,)+1</f>
        <v>1653</v>
      </c>
      <c r="H1658" s="189">
        <f t="shared" si="1117"/>
        <v>0</v>
      </c>
      <c r="I1658" s="189">
        <f t="shared" si="1123"/>
        <v>0</v>
      </c>
      <c r="J1658" s="179">
        <f t="shared" si="1124"/>
        <v>0</v>
      </c>
      <c r="K1658" s="173"/>
      <c r="L1658" s="174" t="str" cm="1">
        <f t="array" aca="1" ref="L1658" ca="1">IF($K1658="",OFFSET(L1658,-1,,,),K1658)</f>
        <v>06.01.01</v>
      </c>
      <c r="M1658" s="175" t="str" cm="1">
        <f t="array" aca="1" ref="M1658" ca="1">IF(OR($K1658=0,$K1658=""),OFFSET(M1658,-1,,,),O1658)</f>
        <v>IMPERMEABILIZAÇÃO COM ARGAMASSA POLIMÉRICA - TIPOLOGIA</v>
      </c>
      <c r="N1658" s="67" t="s">
        <v>462</v>
      </c>
      <c r="O1658" s="68" t="s">
        <v>463</v>
      </c>
      <c r="P1658" s="68"/>
      <c r="Q1658" s="68" t="s">
        <v>3255</v>
      </c>
      <c r="R1658" s="69">
        <v>25411.198499999999</v>
      </c>
      <c r="S1658" s="70">
        <v>2.5499999999999998</v>
      </c>
      <c r="T1658" s="70">
        <v>64798.556174999991</v>
      </c>
      <c r="U1658" s="67" t="s">
        <v>994</v>
      </c>
      <c r="V1658" s="71" t="s">
        <v>995</v>
      </c>
      <c r="W1658" s="171"/>
      <c r="X1658" s="172"/>
      <c r="Y1658" s="176">
        <f t="shared" si="1125"/>
        <v>0</v>
      </c>
      <c r="AA1658" s="192"/>
    </row>
    <row r="1659" spans="2:27" hidden="1">
      <c r="B1659" s="189">
        <f t="shared" si="1118"/>
        <v>0</v>
      </c>
      <c r="C1659" s="189">
        <f t="shared" ca="1" si="1119"/>
        <v>0</v>
      </c>
      <c r="D1659" s="189">
        <f t="shared" si="1120"/>
        <v>0</v>
      </c>
      <c r="E1659" s="189">
        <f t="shared" ca="1" si="1121"/>
        <v>0</v>
      </c>
      <c r="F1659" s="189">
        <f t="shared" si="1122"/>
        <v>0</v>
      </c>
      <c r="G1659" s="189" cm="1">
        <f t="array" aca="1" ref="G1659" ca="1">OFFSET(G1659,-1,,,)+1</f>
        <v>1654</v>
      </c>
      <c r="H1659" s="189">
        <f t="shared" si="1117"/>
        <v>0</v>
      </c>
      <c r="I1659" s="189">
        <f t="shared" si="1123"/>
        <v>0</v>
      </c>
      <c r="J1659" s="179">
        <f t="shared" si="1124"/>
        <v>0</v>
      </c>
      <c r="K1659" s="173"/>
      <c r="L1659" s="174" t="str" cm="1">
        <f t="array" aca="1" ref="L1659" ca="1">IF($K1659="",OFFSET(L1659,-1,,,),K1659)</f>
        <v>06.01.01</v>
      </c>
      <c r="M1659" s="175" t="str" cm="1">
        <f t="array" aca="1" ref="M1659" ca="1">IF(OR($K1659=0,$K1659=""),OFFSET(M1659,-1,,,),O1659)</f>
        <v>IMPERMEABILIZAÇÃO COM ARGAMASSA POLIMÉRICA - TIPOLOGIA</v>
      </c>
      <c r="N1659" s="67" t="s">
        <v>362</v>
      </c>
      <c r="O1659" s="68" t="s">
        <v>363</v>
      </c>
      <c r="P1659" s="68"/>
      <c r="Q1659" s="68" t="s">
        <v>3258</v>
      </c>
      <c r="R1659" s="69">
        <v>6274.37</v>
      </c>
      <c r="S1659" s="70">
        <v>30</v>
      </c>
      <c r="T1659" s="70">
        <v>188231.1</v>
      </c>
      <c r="U1659" s="67" t="s">
        <v>994</v>
      </c>
      <c r="V1659" s="71" t="s">
        <v>995</v>
      </c>
      <c r="W1659" s="171"/>
      <c r="X1659" s="172"/>
      <c r="Y1659" s="176">
        <f t="shared" si="1125"/>
        <v>0</v>
      </c>
      <c r="AA1659" s="192"/>
    </row>
    <row r="1660" spans="2:27">
      <c r="B1660" s="189">
        <f t="shared" si="1118"/>
        <v>0</v>
      </c>
      <c r="C1660" s="189">
        <f t="shared" ca="1" si="1119"/>
        <v>0</v>
      </c>
      <c r="D1660" s="189">
        <f t="shared" si="1120"/>
        <v>0</v>
      </c>
      <c r="E1660" s="189">
        <f t="shared" ca="1" si="1121"/>
        <v>0</v>
      </c>
      <c r="F1660" s="189">
        <f t="shared" si="1122"/>
        <v>0</v>
      </c>
      <c r="G1660" s="189" cm="1">
        <f t="array" aca="1" ref="G1660" ca="1">OFFSET(G1660,-1,,,)+1</f>
        <v>1655</v>
      </c>
      <c r="H1660" s="189">
        <f t="shared" si="1117"/>
        <v>0</v>
      </c>
      <c r="I1660" s="189">
        <f t="shared" si="1123"/>
        <v>0</v>
      </c>
      <c r="J1660" s="179">
        <f t="shared" si="1124"/>
        <v>0</v>
      </c>
      <c r="K1660" s="173" t="s">
        <v>996</v>
      </c>
      <c r="L1660" s="174" t="str" cm="1">
        <f t="array" aca="1" ref="L1660" ca="1">IF($K1660="",OFFSET(L1660,-1,,,),K1660)</f>
        <v>06.01.02</v>
      </c>
      <c r="M1660" s="175" t="str" cm="1">
        <f t="array" aca="1" ref="M1660" ca="1">IF(OR($K1660=0,$K1660=""),OFFSET(M1660,-1,,,),O1660)</f>
        <v>CRISTALIZAÇÃO PARA PRESSÃO HIDROSTATICA NEGATIVA EM POÇO DE ELEVADOR</v>
      </c>
      <c r="N1660" s="67" t="s">
        <v>999</v>
      </c>
      <c r="O1660" s="68" t="s">
        <v>4544</v>
      </c>
      <c r="P1660" s="68"/>
      <c r="Q1660" s="68" t="s">
        <v>3258</v>
      </c>
      <c r="R1660" s="69">
        <v>133.57</v>
      </c>
      <c r="S1660" s="70">
        <v>82.3</v>
      </c>
      <c r="T1660" s="70">
        <v>10992.811</v>
      </c>
      <c r="U1660" s="67"/>
      <c r="V1660" s="71"/>
      <c r="W1660" s="171"/>
      <c r="X1660" s="172"/>
      <c r="Y1660" s="176">
        <f t="shared" si="1125"/>
        <v>0</v>
      </c>
      <c r="AA1660" s="192"/>
    </row>
    <row r="1661" spans="2:27" hidden="1">
      <c r="B1661" s="189">
        <f t="shared" si="1118"/>
        <v>0</v>
      </c>
      <c r="C1661" s="189">
        <f t="shared" ca="1" si="1119"/>
        <v>0</v>
      </c>
      <c r="D1661" s="189">
        <f t="shared" si="1120"/>
        <v>0</v>
      </c>
      <c r="E1661" s="189">
        <f t="shared" ca="1" si="1121"/>
        <v>0</v>
      </c>
      <c r="F1661" s="189">
        <f t="shared" si="1122"/>
        <v>0</v>
      </c>
      <c r="G1661" s="189" cm="1">
        <f t="array" aca="1" ref="G1661" ca="1">OFFSET(G1661,-1,,,)+1</f>
        <v>1656</v>
      </c>
      <c r="H1661" s="189">
        <f t="shared" si="1117"/>
        <v>0</v>
      </c>
      <c r="I1661" s="189">
        <f t="shared" si="1123"/>
        <v>0</v>
      </c>
      <c r="J1661" s="179">
        <f t="shared" si="1124"/>
        <v>0</v>
      </c>
      <c r="K1661" s="173"/>
      <c r="L1661" s="174" t="str" cm="1">
        <f t="array" aca="1" ref="L1661" ca="1">IF($K1661="",OFFSET(L1661,-1,,,),K1661)</f>
        <v>06.01.02</v>
      </c>
      <c r="M1661" s="175" t="str" cm="1">
        <f t="array" aca="1" ref="M1661" ca="1">IF(OR($K1661=0,$K1661=""),OFFSET(M1661,-1,,,),O1661)</f>
        <v>CRISTALIZAÇÃO PARA PRESSÃO HIDROSTATICA NEGATIVA EM POÇO DE ELEVADOR</v>
      </c>
      <c r="N1661" s="67" t="s">
        <v>1000</v>
      </c>
      <c r="O1661" s="68" t="s">
        <v>1001</v>
      </c>
      <c r="P1661" s="68"/>
      <c r="Q1661" s="68" t="s">
        <v>3255</v>
      </c>
      <c r="R1661" s="69">
        <v>93.498999999999995</v>
      </c>
      <c r="S1661" s="70">
        <v>10</v>
      </c>
      <c r="T1661" s="70">
        <v>934.99</v>
      </c>
      <c r="U1661" s="67" t="s">
        <v>994</v>
      </c>
      <c r="V1661" s="71" t="s">
        <v>995</v>
      </c>
      <c r="W1661" s="171"/>
      <c r="X1661" s="172"/>
      <c r="Y1661" s="176">
        <f t="shared" si="1125"/>
        <v>0</v>
      </c>
      <c r="AA1661" s="192"/>
    </row>
    <row r="1662" spans="2:27" hidden="1">
      <c r="B1662" s="189">
        <f t="shared" si="1118"/>
        <v>0</v>
      </c>
      <c r="C1662" s="189">
        <f t="shared" ca="1" si="1119"/>
        <v>0</v>
      </c>
      <c r="D1662" s="189">
        <f t="shared" si="1120"/>
        <v>0</v>
      </c>
      <c r="E1662" s="189">
        <f t="shared" ca="1" si="1121"/>
        <v>0</v>
      </c>
      <c r="F1662" s="189">
        <f t="shared" si="1122"/>
        <v>0</v>
      </c>
      <c r="G1662" s="189" cm="1">
        <f t="array" aca="1" ref="G1662" ca="1">OFFSET(G1662,-1,,,)+1</f>
        <v>1657</v>
      </c>
      <c r="H1662" s="189">
        <f t="shared" si="1117"/>
        <v>0</v>
      </c>
      <c r="I1662" s="189">
        <f t="shared" si="1123"/>
        <v>0</v>
      </c>
      <c r="J1662" s="179">
        <f t="shared" si="1124"/>
        <v>0</v>
      </c>
      <c r="K1662" s="173"/>
      <c r="L1662" s="174" t="str" cm="1">
        <f t="array" aca="1" ref="L1662" ca="1">IF($K1662="",OFFSET(L1662,-1,,,),K1662)</f>
        <v>06.01.02</v>
      </c>
      <c r="M1662" s="175" t="str" cm="1">
        <f t="array" aca="1" ref="M1662" ca="1">IF(OR($K1662=0,$K1662=""),OFFSET(M1662,-1,,,),O1662)</f>
        <v>CRISTALIZAÇÃO PARA PRESSÃO HIDROSTATICA NEGATIVA EM POÇO DE ELEVADOR</v>
      </c>
      <c r="N1662" s="67" t="s">
        <v>1002</v>
      </c>
      <c r="O1662" s="68" t="s">
        <v>1003</v>
      </c>
      <c r="P1662" s="68"/>
      <c r="Q1662" s="68" t="s">
        <v>3255</v>
      </c>
      <c r="R1662" s="69">
        <v>200.35499999999999</v>
      </c>
      <c r="S1662" s="70">
        <v>5</v>
      </c>
      <c r="T1662" s="70">
        <v>1001.775</v>
      </c>
      <c r="U1662" s="67" t="s">
        <v>994</v>
      </c>
      <c r="V1662" s="71" t="s">
        <v>995</v>
      </c>
      <c r="W1662" s="171"/>
      <c r="X1662" s="172"/>
      <c r="Y1662" s="176">
        <f t="shared" si="1125"/>
        <v>0</v>
      </c>
      <c r="AA1662" s="192"/>
    </row>
    <row r="1663" spans="2:27" hidden="1">
      <c r="B1663" s="189">
        <f t="shared" si="1118"/>
        <v>0</v>
      </c>
      <c r="C1663" s="189">
        <f t="shared" ca="1" si="1119"/>
        <v>0</v>
      </c>
      <c r="D1663" s="189">
        <f t="shared" si="1120"/>
        <v>0</v>
      </c>
      <c r="E1663" s="189">
        <f t="shared" ca="1" si="1121"/>
        <v>0</v>
      </c>
      <c r="F1663" s="189">
        <f t="shared" si="1122"/>
        <v>0</v>
      </c>
      <c r="G1663" s="189" cm="1">
        <f t="array" aca="1" ref="G1663" ca="1">OFFSET(G1663,-1,,,)+1</f>
        <v>1658</v>
      </c>
      <c r="H1663" s="189">
        <f t="shared" si="1117"/>
        <v>0</v>
      </c>
      <c r="I1663" s="189">
        <f t="shared" si="1123"/>
        <v>0</v>
      </c>
      <c r="J1663" s="179">
        <f t="shared" si="1124"/>
        <v>0</v>
      </c>
      <c r="K1663" s="173"/>
      <c r="L1663" s="174" t="str" cm="1">
        <f t="array" aca="1" ref="L1663" ca="1">IF($K1663="",OFFSET(L1663,-1,,,),K1663)</f>
        <v>06.01.02</v>
      </c>
      <c r="M1663" s="175" t="str" cm="1">
        <f t="array" aca="1" ref="M1663" ca="1">IF(OR($K1663=0,$K1663=""),OFFSET(M1663,-1,,,),O1663)</f>
        <v>CRISTALIZAÇÃO PARA PRESSÃO HIDROSTATICA NEGATIVA EM POÇO DE ELEVADOR</v>
      </c>
      <c r="N1663" s="67" t="s">
        <v>1004</v>
      </c>
      <c r="O1663" s="68" t="s">
        <v>1005</v>
      </c>
      <c r="P1663" s="68"/>
      <c r="Q1663" s="68" t="s">
        <v>3255</v>
      </c>
      <c r="R1663" s="69">
        <v>213.71199999999999</v>
      </c>
      <c r="S1663" s="70">
        <v>8</v>
      </c>
      <c r="T1663" s="70">
        <v>1709.6959999999999</v>
      </c>
      <c r="U1663" s="67" t="s">
        <v>994</v>
      </c>
      <c r="V1663" s="71" t="s">
        <v>995</v>
      </c>
      <c r="W1663" s="171"/>
      <c r="X1663" s="172"/>
      <c r="Y1663" s="176">
        <f t="shared" si="1125"/>
        <v>0</v>
      </c>
      <c r="AA1663" s="192"/>
    </row>
    <row r="1664" spans="2:27" hidden="1">
      <c r="B1664" s="189">
        <f t="shared" si="1118"/>
        <v>0</v>
      </c>
      <c r="C1664" s="189">
        <f t="shared" ca="1" si="1119"/>
        <v>0</v>
      </c>
      <c r="D1664" s="189">
        <f t="shared" si="1120"/>
        <v>0</v>
      </c>
      <c r="E1664" s="189">
        <f t="shared" ca="1" si="1121"/>
        <v>0</v>
      </c>
      <c r="F1664" s="189">
        <f t="shared" si="1122"/>
        <v>0</v>
      </c>
      <c r="G1664" s="189" cm="1">
        <f t="array" aca="1" ref="G1664" ca="1">OFFSET(G1664,-1,,,)+1</f>
        <v>1659</v>
      </c>
      <c r="H1664" s="189">
        <f t="shared" si="1117"/>
        <v>0</v>
      </c>
      <c r="I1664" s="189">
        <f t="shared" si="1123"/>
        <v>0</v>
      </c>
      <c r="J1664" s="179">
        <f t="shared" si="1124"/>
        <v>0</v>
      </c>
      <c r="K1664" s="173"/>
      <c r="L1664" s="174" t="str" cm="1">
        <f t="array" aca="1" ref="L1664" ca="1">IF($K1664="",OFFSET(L1664,-1,,,),K1664)</f>
        <v>06.01.02</v>
      </c>
      <c r="M1664" s="175" t="str" cm="1">
        <f t="array" aca="1" ref="M1664" ca="1">IF(OR($K1664=0,$K1664=""),OFFSET(M1664,-1,,,),O1664)</f>
        <v>CRISTALIZAÇÃO PARA PRESSÃO HIDROSTATICA NEGATIVA EM POÇO DE ELEVADOR</v>
      </c>
      <c r="N1664" s="67" t="s">
        <v>1006</v>
      </c>
      <c r="O1664" s="68" t="s">
        <v>1007</v>
      </c>
      <c r="P1664" s="68"/>
      <c r="Q1664" s="68" t="s">
        <v>3258</v>
      </c>
      <c r="R1664" s="69">
        <v>133.57</v>
      </c>
      <c r="S1664" s="70">
        <v>55</v>
      </c>
      <c r="T1664" s="70">
        <v>7346.3499999999995</v>
      </c>
      <c r="U1664" s="67" t="s">
        <v>994</v>
      </c>
      <c r="V1664" s="71" t="s">
        <v>995</v>
      </c>
      <c r="W1664" s="171"/>
      <c r="X1664" s="172"/>
      <c r="Y1664" s="176">
        <f t="shared" si="1125"/>
        <v>0</v>
      </c>
      <c r="AA1664" s="192"/>
    </row>
    <row r="1665" spans="2:27">
      <c r="B1665" s="189">
        <f t="shared" si="1118"/>
        <v>0</v>
      </c>
      <c r="C1665" s="189">
        <f t="shared" ca="1" si="1119"/>
        <v>0</v>
      </c>
      <c r="D1665" s="189">
        <f t="shared" si="1120"/>
        <v>0</v>
      </c>
      <c r="E1665" s="189">
        <f t="shared" ca="1" si="1121"/>
        <v>0</v>
      </c>
      <c r="F1665" s="189">
        <f t="shared" si="1122"/>
        <v>0</v>
      </c>
      <c r="G1665" s="189" cm="1">
        <f t="array" aca="1" ref="G1665" ca="1">OFFSET(G1665,-1,,,)+1</f>
        <v>1660</v>
      </c>
      <c r="H1665" s="189">
        <f t="shared" si="1117"/>
        <v>0</v>
      </c>
      <c r="I1665" s="189">
        <f t="shared" si="1123"/>
        <v>0</v>
      </c>
      <c r="J1665" s="179">
        <f t="shared" si="1124"/>
        <v>0</v>
      </c>
      <c r="K1665" s="173" t="s">
        <v>998</v>
      </c>
      <c r="L1665" s="174" t="str" cm="1">
        <f t="array" aca="1" ref="L1665" ca="1">IF($K1665="",OFFSET(L1665,-1,,,),K1665)</f>
        <v>06.01.03</v>
      </c>
      <c r="M1665" s="175" t="str" cm="1">
        <f t="array" aca="1" ref="M1665" ca="1">IF(OR($K1665=0,$K1665=""),OFFSET(M1665,-1,,,),O1665)</f>
        <v>IMPERMEABILIZAÇÃO COM ARGAMASSA POLIMÉRICA - PASSEIO EXTERNO</v>
      </c>
      <c r="N1665" s="67" t="s">
        <v>361</v>
      </c>
      <c r="O1665" s="68" t="s">
        <v>4545</v>
      </c>
      <c r="P1665" s="68"/>
      <c r="Q1665" s="68" t="s">
        <v>3258</v>
      </c>
      <c r="R1665" s="69">
        <v>195.8</v>
      </c>
      <c r="S1665" s="70">
        <v>42.577500000000001</v>
      </c>
      <c r="T1665" s="70">
        <v>8336.674500000001</v>
      </c>
      <c r="U1665" s="67"/>
      <c r="V1665" s="71"/>
      <c r="W1665" s="171"/>
      <c r="X1665" s="172"/>
      <c r="Y1665" s="176">
        <f t="shared" si="1125"/>
        <v>0</v>
      </c>
      <c r="AA1665" s="192"/>
    </row>
    <row r="1666" spans="2:27" hidden="1">
      <c r="B1666" s="189">
        <f t="shared" si="1118"/>
        <v>0</v>
      </c>
      <c r="C1666" s="189">
        <f t="shared" ca="1" si="1119"/>
        <v>0</v>
      </c>
      <c r="D1666" s="189">
        <f t="shared" si="1120"/>
        <v>0</v>
      </c>
      <c r="E1666" s="189">
        <f t="shared" ca="1" si="1121"/>
        <v>0</v>
      </c>
      <c r="F1666" s="189">
        <f t="shared" si="1122"/>
        <v>0</v>
      </c>
      <c r="G1666" s="189" cm="1">
        <f t="array" aca="1" ref="G1666" ca="1">OFFSET(G1666,-1,,,)+1</f>
        <v>1661</v>
      </c>
      <c r="H1666" s="189">
        <f t="shared" si="1117"/>
        <v>0</v>
      </c>
      <c r="I1666" s="189">
        <f t="shared" si="1123"/>
        <v>0</v>
      </c>
      <c r="J1666" s="179">
        <f t="shared" si="1124"/>
        <v>0</v>
      </c>
      <c r="K1666" s="173"/>
      <c r="L1666" s="174" t="str" cm="1">
        <f t="array" aca="1" ref="L1666" ca="1">IF($K1666="",OFFSET(L1666,-1,,,),K1666)</f>
        <v>06.01.03</v>
      </c>
      <c r="M1666" s="175" t="str" cm="1">
        <f t="array" aca="1" ref="M1666" ca="1">IF(OR($K1666=0,$K1666=""),OFFSET(M1666,-1,,,),O1666)</f>
        <v>IMPERMEABILIZAÇÃO COM ARGAMASSA POLIMÉRICA - PASSEIO EXTERNO</v>
      </c>
      <c r="N1666" s="67" t="s">
        <v>359</v>
      </c>
      <c r="O1666" s="68" t="s">
        <v>360</v>
      </c>
      <c r="P1666" s="68"/>
      <c r="Q1666" s="68" t="s">
        <v>3258</v>
      </c>
      <c r="R1666" s="69">
        <v>195.8</v>
      </c>
      <c r="S1666" s="70">
        <v>4.8</v>
      </c>
      <c r="T1666" s="70">
        <v>939.84</v>
      </c>
      <c r="U1666" s="67" t="s">
        <v>994</v>
      </c>
      <c r="V1666" s="71" t="s">
        <v>995</v>
      </c>
      <c r="W1666" s="171"/>
      <c r="X1666" s="172"/>
      <c r="Y1666" s="176">
        <f t="shared" si="1125"/>
        <v>0</v>
      </c>
      <c r="AA1666" s="192"/>
    </row>
    <row r="1667" spans="2:27" hidden="1">
      <c r="B1667" s="189">
        <f t="shared" si="1118"/>
        <v>0</v>
      </c>
      <c r="C1667" s="189">
        <f t="shared" ca="1" si="1119"/>
        <v>0</v>
      </c>
      <c r="D1667" s="189">
        <f t="shared" si="1120"/>
        <v>0</v>
      </c>
      <c r="E1667" s="189">
        <f t="shared" ca="1" si="1121"/>
        <v>0</v>
      </c>
      <c r="F1667" s="189">
        <f t="shared" si="1122"/>
        <v>0</v>
      </c>
      <c r="G1667" s="189" cm="1">
        <f t="array" aca="1" ref="G1667" ca="1">OFFSET(G1667,-1,,,)+1</f>
        <v>1662</v>
      </c>
      <c r="H1667" s="189">
        <f t="shared" si="1117"/>
        <v>0</v>
      </c>
      <c r="I1667" s="189">
        <f t="shared" si="1123"/>
        <v>0</v>
      </c>
      <c r="J1667" s="179">
        <f t="shared" si="1124"/>
        <v>0</v>
      </c>
      <c r="K1667" s="173"/>
      <c r="L1667" s="174" t="str" cm="1">
        <f t="array" aca="1" ref="L1667" ca="1">IF($K1667="",OFFSET(L1667,-1,,,),K1667)</f>
        <v>06.01.03</v>
      </c>
      <c r="M1667" s="175" t="str" cm="1">
        <f t="array" aca="1" ref="M1667" ca="1">IF(OR($K1667=0,$K1667=""),OFFSET(M1667,-1,,,),O1667)</f>
        <v>IMPERMEABILIZAÇÃO COM ARGAMASSA POLIMÉRICA - PASSEIO EXTERNO</v>
      </c>
      <c r="N1667" s="67" t="s">
        <v>462</v>
      </c>
      <c r="O1667" s="68" t="s">
        <v>463</v>
      </c>
      <c r="P1667" s="68"/>
      <c r="Q1667" s="68" t="s">
        <v>3255</v>
      </c>
      <c r="R1667" s="69">
        <v>597.19000000000005</v>
      </c>
      <c r="S1667" s="70">
        <v>2.5499999999999998</v>
      </c>
      <c r="T1667" s="70">
        <v>1522.8344999999999</v>
      </c>
      <c r="U1667" s="67" t="s">
        <v>994</v>
      </c>
      <c r="V1667" s="71" t="s">
        <v>995</v>
      </c>
      <c r="W1667" s="171"/>
      <c r="X1667" s="172"/>
      <c r="Y1667" s="176">
        <f t="shared" si="1125"/>
        <v>0</v>
      </c>
      <c r="AA1667" s="192"/>
    </row>
    <row r="1668" spans="2:27" hidden="1">
      <c r="B1668" s="189">
        <f t="shared" si="1118"/>
        <v>0</v>
      </c>
      <c r="C1668" s="189">
        <f t="shared" ca="1" si="1119"/>
        <v>0</v>
      </c>
      <c r="D1668" s="189">
        <f t="shared" si="1120"/>
        <v>0</v>
      </c>
      <c r="E1668" s="189">
        <f t="shared" ca="1" si="1121"/>
        <v>0</v>
      </c>
      <c r="F1668" s="189">
        <f t="shared" si="1122"/>
        <v>0</v>
      </c>
      <c r="G1668" s="189" cm="1">
        <f t="array" aca="1" ref="G1668" ca="1">OFFSET(G1668,-1,,,)+1</f>
        <v>1663</v>
      </c>
      <c r="H1668" s="189">
        <f t="shared" si="1117"/>
        <v>0</v>
      </c>
      <c r="I1668" s="189">
        <f t="shared" si="1123"/>
        <v>0</v>
      </c>
      <c r="J1668" s="179">
        <f t="shared" si="1124"/>
        <v>0</v>
      </c>
      <c r="K1668" s="173"/>
      <c r="L1668" s="174" t="str" cm="1">
        <f t="array" aca="1" ref="L1668" ca="1">IF($K1668="",OFFSET(L1668,-1,,,),K1668)</f>
        <v>06.01.03</v>
      </c>
      <c r="M1668" s="175" t="str" cm="1">
        <f t="array" aca="1" ref="M1668" ca="1">IF(OR($K1668=0,$K1668=""),OFFSET(M1668,-1,,,),O1668)</f>
        <v>IMPERMEABILIZAÇÃO COM ARGAMASSA POLIMÉRICA - PASSEIO EXTERNO</v>
      </c>
      <c r="N1668" s="67" t="s">
        <v>362</v>
      </c>
      <c r="O1668" s="68" t="s">
        <v>363</v>
      </c>
      <c r="P1668" s="68"/>
      <c r="Q1668" s="68" t="s">
        <v>3258</v>
      </c>
      <c r="R1668" s="69">
        <v>195.8</v>
      </c>
      <c r="S1668" s="70">
        <v>30</v>
      </c>
      <c r="T1668" s="70">
        <v>5874</v>
      </c>
      <c r="U1668" s="67" t="s">
        <v>994</v>
      </c>
      <c r="V1668" s="71" t="s">
        <v>995</v>
      </c>
      <c r="W1668" s="171"/>
      <c r="X1668" s="172"/>
      <c r="Y1668" s="176">
        <f t="shared" si="1125"/>
        <v>0</v>
      </c>
      <c r="AA1668" s="192"/>
    </row>
    <row r="1669" spans="2:27" hidden="1">
      <c r="B1669" s="189">
        <f t="shared" si="1118"/>
        <v>0</v>
      </c>
      <c r="C1669" s="189">
        <f t="shared" ca="1" si="1119"/>
        <v>0</v>
      </c>
      <c r="D1669" s="189">
        <f t="shared" si="1120"/>
        <v>0</v>
      </c>
      <c r="E1669" s="189">
        <f t="shared" ca="1" si="1121"/>
        <v>0</v>
      </c>
      <c r="F1669" s="189">
        <f t="shared" si="1122"/>
        <v>0</v>
      </c>
      <c r="G1669" s="189" cm="1">
        <f t="array" aca="1" ref="G1669" ca="1">OFFSET(G1669,-1,,,)+1</f>
        <v>1664</v>
      </c>
      <c r="H1669" s="189">
        <f t="shared" si="1117"/>
        <v>0</v>
      </c>
      <c r="I1669" s="189">
        <f t="shared" si="1123"/>
        <v>0</v>
      </c>
      <c r="J1669" s="179">
        <f t="shared" si="1124"/>
        <v>0</v>
      </c>
      <c r="K1669" s="173" t="s">
        <v>1008</v>
      </c>
      <c r="L1669" s="174" t="str" cm="1">
        <f t="array" aca="1" ref="L1669" ca="1">IF($K1669="",OFFSET(L1669,-1,,,),K1669)</f>
        <v>06.02</v>
      </c>
      <c r="M1669" s="175" t="str" cm="1">
        <f t="array" aca="1" ref="M1669" ca="1">IF(OR($K1669=0,$K1669=""),OFFSET(M1669,-1,,,),O1669)</f>
        <v>IMPERMEABILIZAÇÃO COM MANTA</v>
      </c>
      <c r="N1669" s="67" t="s">
        <v>143</v>
      </c>
      <c r="O1669" s="68" t="s">
        <v>4546</v>
      </c>
      <c r="P1669" s="68"/>
      <c r="Q1669" s="68"/>
      <c r="R1669" s="69"/>
      <c r="S1669" s="70"/>
      <c r="T1669" s="70">
        <v>0</v>
      </c>
      <c r="U1669" s="67"/>
      <c r="V1669" s="71"/>
      <c r="W1669" s="171"/>
      <c r="X1669" s="172"/>
      <c r="Y1669" s="176">
        <f t="shared" si="1125"/>
        <v>0</v>
      </c>
      <c r="AA1669" s="192"/>
    </row>
    <row r="1670" spans="2:27">
      <c r="B1670" s="189">
        <f t="shared" si="1118"/>
        <v>0</v>
      </c>
      <c r="C1670" s="189">
        <f t="shared" ca="1" si="1119"/>
        <v>0</v>
      </c>
      <c r="D1670" s="189">
        <f t="shared" si="1120"/>
        <v>0</v>
      </c>
      <c r="E1670" s="189">
        <f t="shared" ca="1" si="1121"/>
        <v>0</v>
      </c>
      <c r="F1670" s="189">
        <f t="shared" si="1122"/>
        <v>0</v>
      </c>
      <c r="G1670" s="189" cm="1">
        <f t="array" aca="1" ref="G1670" ca="1">OFFSET(G1670,-1,,,)+1</f>
        <v>1665</v>
      </c>
      <c r="H1670" s="189">
        <f t="shared" si="1117"/>
        <v>0</v>
      </c>
      <c r="I1670" s="189">
        <f t="shared" si="1123"/>
        <v>0</v>
      </c>
      <c r="J1670" s="179">
        <f t="shared" si="1124"/>
        <v>0</v>
      </c>
      <c r="K1670" s="173" t="s">
        <v>1009</v>
      </c>
      <c r="L1670" s="174" t="str" cm="1">
        <f t="array" aca="1" ref="L1670" ca="1">IF($K1670="",OFFSET(L1670,-1,,,),K1670)</f>
        <v>06.02.01</v>
      </c>
      <c r="M1670" s="175" t="str" cm="1">
        <f t="array" aca="1" ref="M1670" ca="1">IF(OR($K1670=0,$K1670=""),OFFSET(M1670,-1,,,),O1670)</f>
        <v>REGULARIZAÇÃO DE SUPERFÍCIE PARA IMPERMEABLIZAÇÃO COM ARGAMASSA DE CIMENTO E AREIA 1:3 - 3CM</v>
      </c>
      <c r="N1670" s="67" t="s">
        <v>1010</v>
      </c>
      <c r="O1670" s="68" t="s">
        <v>4547</v>
      </c>
      <c r="P1670" s="68"/>
      <c r="Q1670" s="68" t="s">
        <v>3258</v>
      </c>
      <c r="R1670" s="69">
        <v>876.75</v>
      </c>
      <c r="S1670" s="70">
        <v>35.337499999999999</v>
      </c>
      <c r="T1670" s="70">
        <v>30982.153124999997</v>
      </c>
      <c r="U1670" s="67"/>
      <c r="V1670" s="71"/>
      <c r="W1670" s="171"/>
      <c r="X1670" s="172"/>
      <c r="Y1670" s="176">
        <f t="shared" si="1125"/>
        <v>0</v>
      </c>
      <c r="AA1670" s="192"/>
    </row>
    <row r="1671" spans="2:27" hidden="1">
      <c r="B1671" s="189">
        <f t="shared" si="1118"/>
        <v>0</v>
      </c>
      <c r="C1671" s="189">
        <f t="shared" ca="1" si="1119"/>
        <v>0</v>
      </c>
      <c r="D1671" s="189">
        <f t="shared" si="1120"/>
        <v>0</v>
      </c>
      <c r="E1671" s="189">
        <f t="shared" ca="1" si="1121"/>
        <v>0</v>
      </c>
      <c r="F1671" s="189">
        <f t="shared" si="1122"/>
        <v>0</v>
      </c>
      <c r="G1671" s="189" cm="1">
        <f t="array" aca="1" ref="G1671" ca="1">OFFSET(G1671,-1,,,)+1</f>
        <v>1666</v>
      </c>
      <c r="H1671" s="189">
        <f t="shared" si="1117"/>
        <v>0</v>
      </c>
      <c r="I1671" s="189">
        <f t="shared" si="1123"/>
        <v>0</v>
      </c>
      <c r="J1671" s="179">
        <f t="shared" si="1124"/>
        <v>0</v>
      </c>
      <c r="K1671" s="173"/>
      <c r="L1671" s="174" t="str" cm="1">
        <f t="array" aca="1" ref="L1671" ca="1">IF($K1671="",OFFSET(L1671,-1,,,),K1671)</f>
        <v>06.02.01</v>
      </c>
      <c r="M1671" s="175" t="str" cm="1">
        <f t="array" aca="1" ref="M1671" ca="1">IF(OR($K1671=0,$K1671=""),OFFSET(M1671,-1,,,),O1671)</f>
        <v>REGULARIZAÇÃO DE SUPERFÍCIE PARA IMPERMEABLIZAÇÃO COM ARGAMASSA DE CIMENTO E AREIA 1:3 - 3CM</v>
      </c>
      <c r="N1671" s="67" t="s">
        <v>240</v>
      </c>
      <c r="O1671" s="68" t="s">
        <v>179</v>
      </c>
      <c r="P1671" s="68"/>
      <c r="Q1671" s="68" t="s">
        <v>3255</v>
      </c>
      <c r="R1671" s="69">
        <v>8285.2875000000004</v>
      </c>
      <c r="S1671" s="70">
        <v>0.75</v>
      </c>
      <c r="T1671" s="70">
        <v>6213.9656250000007</v>
      </c>
      <c r="U1671" s="67" t="s">
        <v>1011</v>
      </c>
      <c r="V1671" s="71" t="s">
        <v>1012</v>
      </c>
      <c r="W1671" s="171"/>
      <c r="X1671" s="172"/>
      <c r="Y1671" s="176">
        <f t="shared" si="1125"/>
        <v>0</v>
      </c>
      <c r="AA1671" s="192"/>
    </row>
    <row r="1672" spans="2:27" hidden="1">
      <c r="B1672" s="189">
        <f t="shared" si="1118"/>
        <v>0</v>
      </c>
      <c r="C1672" s="189">
        <f t="shared" ca="1" si="1119"/>
        <v>0</v>
      </c>
      <c r="D1672" s="189">
        <f t="shared" si="1120"/>
        <v>0</v>
      </c>
      <c r="E1672" s="189">
        <f t="shared" ca="1" si="1121"/>
        <v>0</v>
      </c>
      <c r="F1672" s="189">
        <f t="shared" si="1122"/>
        <v>0</v>
      </c>
      <c r="G1672" s="189" cm="1">
        <f t="array" aca="1" ref="G1672" ca="1">OFFSET(G1672,-1,,,)+1</f>
        <v>1667</v>
      </c>
      <c r="H1672" s="189">
        <f t="shared" si="1117"/>
        <v>0</v>
      </c>
      <c r="I1672" s="189">
        <f t="shared" si="1123"/>
        <v>0</v>
      </c>
      <c r="J1672" s="179">
        <f t="shared" si="1124"/>
        <v>0</v>
      </c>
      <c r="K1672" s="173"/>
      <c r="L1672" s="174" t="str" cm="1">
        <f t="array" aca="1" ref="L1672" ca="1">IF($K1672="",OFFSET(L1672,-1,,,),K1672)</f>
        <v>06.02.01</v>
      </c>
      <c r="M1672" s="175" t="str" cm="1">
        <f t="array" aca="1" ref="M1672" ca="1">IF(OR($K1672=0,$K1672=""),OFFSET(M1672,-1,,,),O1672)</f>
        <v>REGULARIZAÇÃO DE SUPERFÍCIE PARA IMPERMEABLIZAÇÃO COM ARGAMASSA DE CIMENTO E AREIA 1:3 - 3CM</v>
      </c>
      <c r="N1672" s="67" t="s">
        <v>180</v>
      </c>
      <c r="O1672" s="68" t="s">
        <v>181</v>
      </c>
      <c r="P1672" s="68"/>
      <c r="Q1672" s="68" t="s">
        <v>3256</v>
      </c>
      <c r="R1672" s="69">
        <v>20.384437999999999</v>
      </c>
      <c r="S1672" s="70">
        <v>200</v>
      </c>
      <c r="T1672" s="70">
        <v>4076.8876</v>
      </c>
      <c r="U1672" s="67" t="s">
        <v>1011</v>
      </c>
      <c r="V1672" s="71" t="s">
        <v>1012</v>
      </c>
      <c r="W1672" s="171"/>
      <c r="X1672" s="172"/>
      <c r="Y1672" s="176">
        <f t="shared" si="1125"/>
        <v>0</v>
      </c>
      <c r="AA1672" s="192"/>
    </row>
    <row r="1673" spans="2:27" hidden="1">
      <c r="B1673" s="189">
        <f t="shared" si="1118"/>
        <v>0</v>
      </c>
      <c r="C1673" s="189">
        <f t="shared" ca="1" si="1119"/>
        <v>0</v>
      </c>
      <c r="D1673" s="189">
        <f t="shared" si="1120"/>
        <v>0</v>
      </c>
      <c r="E1673" s="189">
        <f t="shared" ca="1" si="1121"/>
        <v>0</v>
      </c>
      <c r="F1673" s="189">
        <f t="shared" si="1122"/>
        <v>0</v>
      </c>
      <c r="G1673" s="189" cm="1">
        <f t="array" aca="1" ref="G1673" ca="1">OFFSET(G1673,-1,,,)+1</f>
        <v>1668</v>
      </c>
      <c r="H1673" s="189">
        <f t="shared" si="1117"/>
        <v>0</v>
      </c>
      <c r="I1673" s="189">
        <f t="shared" si="1123"/>
        <v>0</v>
      </c>
      <c r="J1673" s="179">
        <f t="shared" si="1124"/>
        <v>0</v>
      </c>
      <c r="K1673" s="173"/>
      <c r="L1673" s="174" t="str" cm="1">
        <f t="array" aca="1" ref="L1673" ca="1">IF($K1673="",OFFSET(L1673,-1,,,),K1673)</f>
        <v>06.02.01</v>
      </c>
      <c r="M1673" s="175" t="str" cm="1">
        <f t="array" aca="1" ref="M1673" ca="1">IF(OR($K1673=0,$K1673=""),OFFSET(M1673,-1,,,),O1673)</f>
        <v>REGULARIZAÇÃO DE SUPERFÍCIE PARA IMPERMEABLIZAÇÃO COM ARGAMASSA DE CIMENTO E AREIA 1:3 - 3CM</v>
      </c>
      <c r="N1673" s="67" t="s">
        <v>253</v>
      </c>
      <c r="O1673" s="68" t="s">
        <v>254</v>
      </c>
      <c r="P1673" s="68"/>
      <c r="Q1673" s="68" t="s">
        <v>3255</v>
      </c>
      <c r="R1673" s="69">
        <v>350.7</v>
      </c>
      <c r="S1673" s="70">
        <v>9</v>
      </c>
      <c r="T1673" s="70">
        <v>3156.2999999999997</v>
      </c>
      <c r="U1673" s="67" t="s">
        <v>1011</v>
      </c>
      <c r="V1673" s="71" t="s">
        <v>1012</v>
      </c>
      <c r="W1673" s="171"/>
      <c r="X1673" s="172"/>
      <c r="Y1673" s="176">
        <f t="shared" si="1125"/>
        <v>0</v>
      </c>
      <c r="AA1673" s="192"/>
    </row>
    <row r="1674" spans="2:27" hidden="1">
      <c r="B1674" s="189">
        <f t="shared" si="1118"/>
        <v>0</v>
      </c>
      <c r="C1674" s="189">
        <f t="shared" ca="1" si="1119"/>
        <v>0</v>
      </c>
      <c r="D1674" s="189">
        <f t="shared" si="1120"/>
        <v>0</v>
      </c>
      <c r="E1674" s="189">
        <f t="shared" ca="1" si="1121"/>
        <v>0</v>
      </c>
      <c r="F1674" s="189">
        <f t="shared" si="1122"/>
        <v>0</v>
      </c>
      <c r="G1674" s="189" cm="1">
        <f t="array" aca="1" ref="G1674" ca="1">OFFSET(G1674,-1,,,)+1</f>
        <v>1669</v>
      </c>
      <c r="H1674" s="189">
        <f t="shared" si="1117"/>
        <v>0</v>
      </c>
      <c r="I1674" s="189">
        <f t="shared" si="1123"/>
        <v>0</v>
      </c>
      <c r="J1674" s="179">
        <f t="shared" si="1124"/>
        <v>0</v>
      </c>
      <c r="K1674" s="173"/>
      <c r="L1674" s="174" t="str" cm="1">
        <f t="array" aca="1" ref="L1674" ca="1">IF($K1674="",OFFSET(L1674,-1,,,),K1674)</f>
        <v>06.02.01</v>
      </c>
      <c r="M1674" s="175" t="str" cm="1">
        <f t="array" aca="1" ref="M1674" ca="1">IF(OR($K1674=0,$K1674=""),OFFSET(M1674,-1,,,),O1674)</f>
        <v>REGULARIZAÇÃO DE SUPERFÍCIE PARA IMPERMEABLIZAÇÃO COM ARGAMASSA DE CIMENTO E AREIA 1:3 - 3CM</v>
      </c>
      <c r="N1674" s="67" t="s">
        <v>1013</v>
      </c>
      <c r="O1674" s="68" t="s">
        <v>1014</v>
      </c>
      <c r="P1674" s="68"/>
      <c r="Q1674" s="68" t="s">
        <v>3258</v>
      </c>
      <c r="R1674" s="69">
        <v>876.75</v>
      </c>
      <c r="S1674" s="70">
        <v>20</v>
      </c>
      <c r="T1674" s="70">
        <v>17535</v>
      </c>
      <c r="U1674" s="67" t="s">
        <v>1011</v>
      </c>
      <c r="V1674" s="71" t="s">
        <v>1012</v>
      </c>
      <c r="W1674" s="171"/>
      <c r="X1674" s="172"/>
      <c r="Y1674" s="176">
        <f t="shared" si="1125"/>
        <v>0</v>
      </c>
      <c r="AA1674" s="192"/>
    </row>
    <row r="1675" spans="2:27">
      <c r="B1675" s="189">
        <f t="shared" si="1118"/>
        <v>0</v>
      </c>
      <c r="C1675" s="189">
        <f t="shared" ca="1" si="1119"/>
        <v>0</v>
      </c>
      <c r="D1675" s="189">
        <f t="shared" si="1120"/>
        <v>0</v>
      </c>
      <c r="E1675" s="189">
        <f t="shared" ca="1" si="1121"/>
        <v>0</v>
      </c>
      <c r="F1675" s="189">
        <f t="shared" si="1122"/>
        <v>0</v>
      </c>
      <c r="G1675" s="189" cm="1">
        <f t="array" aca="1" ref="G1675" ca="1">OFFSET(G1675,-1,,,)+1</f>
        <v>1670</v>
      </c>
      <c r="H1675" s="189">
        <f t="shared" si="1117"/>
        <v>0</v>
      </c>
      <c r="I1675" s="189">
        <f t="shared" si="1123"/>
        <v>0</v>
      </c>
      <c r="J1675" s="179">
        <f t="shared" si="1124"/>
        <v>0</v>
      </c>
      <c r="K1675" s="173" t="s">
        <v>1015</v>
      </c>
      <c r="L1675" s="174" t="str" cm="1">
        <f t="array" aca="1" ref="L1675" ca="1">IF($K1675="",OFFSET(L1675,-1,,,),K1675)</f>
        <v>06.02.02</v>
      </c>
      <c r="M1675" s="175" t="str" cm="1">
        <f t="array" aca="1" ref="M1675" ca="1">IF(OR($K1675=0,$K1675=""),OFFSET(M1675,-1,,,),O1675)</f>
        <v>IMPERMEABILIZAÇÃO COM MANTA ASFÁLTICA (4MM TIPO IV), ADERIDO COM ASFALTO OXIDADO</v>
      </c>
      <c r="N1675" s="67" t="s">
        <v>1016</v>
      </c>
      <c r="O1675" s="68" t="s">
        <v>4548</v>
      </c>
      <c r="P1675" s="68"/>
      <c r="Q1675" s="68" t="s">
        <v>3258</v>
      </c>
      <c r="R1675" s="69">
        <v>1197.9100000000001</v>
      </c>
      <c r="S1675" s="70">
        <v>138</v>
      </c>
      <c r="T1675" s="70">
        <v>165311.58000000002</v>
      </c>
      <c r="U1675" s="67"/>
      <c r="V1675" s="71"/>
      <c r="W1675" s="171"/>
      <c r="X1675" s="172"/>
      <c r="Y1675" s="176">
        <f t="shared" si="1125"/>
        <v>0</v>
      </c>
      <c r="AA1675" s="192"/>
    </row>
    <row r="1676" spans="2:27" hidden="1">
      <c r="B1676" s="189">
        <f t="shared" si="1118"/>
        <v>0</v>
      </c>
      <c r="C1676" s="189">
        <f t="shared" ca="1" si="1119"/>
        <v>0</v>
      </c>
      <c r="D1676" s="189">
        <f t="shared" si="1120"/>
        <v>0</v>
      </c>
      <c r="E1676" s="189">
        <f t="shared" ca="1" si="1121"/>
        <v>0</v>
      </c>
      <c r="F1676" s="189">
        <f t="shared" si="1122"/>
        <v>0</v>
      </c>
      <c r="G1676" s="189" cm="1">
        <f t="array" aca="1" ref="G1676" ca="1">OFFSET(G1676,-1,,,)+1</f>
        <v>1671</v>
      </c>
      <c r="H1676" s="189">
        <f t="shared" si="1117"/>
        <v>0</v>
      </c>
      <c r="I1676" s="189">
        <f t="shared" si="1123"/>
        <v>0</v>
      </c>
      <c r="J1676" s="179">
        <f t="shared" si="1124"/>
        <v>0</v>
      </c>
      <c r="K1676" s="173"/>
      <c r="L1676" s="174" t="str" cm="1">
        <f t="array" aca="1" ref="L1676" ca="1">IF($K1676="",OFFSET(L1676,-1,,,),K1676)</f>
        <v>06.02.02</v>
      </c>
      <c r="M1676" s="175" t="str" cm="1">
        <f t="array" aca="1" ref="M1676" ca="1">IF(OR($K1676=0,$K1676=""),OFFSET(M1676,-1,,,),O1676)</f>
        <v>IMPERMEABILIZAÇÃO COM MANTA ASFÁLTICA (4MM TIPO IV), ADERIDO COM ASFALTO OXIDADO</v>
      </c>
      <c r="N1676" s="67" t="s">
        <v>1017</v>
      </c>
      <c r="O1676" s="68" t="s">
        <v>1018</v>
      </c>
      <c r="P1676" s="68"/>
      <c r="Q1676" s="68" t="s">
        <v>3254</v>
      </c>
      <c r="R1676" s="69">
        <v>598.95500000000004</v>
      </c>
      <c r="S1676" s="70">
        <v>3.32</v>
      </c>
      <c r="T1676" s="70">
        <v>1988.5306</v>
      </c>
      <c r="U1676" s="67" t="s">
        <v>1011</v>
      </c>
      <c r="V1676" s="71" t="s">
        <v>1012</v>
      </c>
      <c r="W1676" s="171"/>
      <c r="X1676" s="172"/>
      <c r="Y1676" s="176">
        <f t="shared" si="1125"/>
        <v>0</v>
      </c>
      <c r="AA1676" s="192"/>
    </row>
    <row r="1677" spans="2:27" hidden="1">
      <c r="B1677" s="189">
        <f t="shared" si="1118"/>
        <v>0</v>
      </c>
      <c r="C1677" s="189">
        <f t="shared" ca="1" si="1119"/>
        <v>0</v>
      </c>
      <c r="D1677" s="189">
        <f t="shared" si="1120"/>
        <v>0</v>
      </c>
      <c r="E1677" s="189">
        <f t="shared" ca="1" si="1121"/>
        <v>0</v>
      </c>
      <c r="F1677" s="189">
        <f t="shared" si="1122"/>
        <v>0</v>
      </c>
      <c r="G1677" s="189" cm="1">
        <f t="array" aca="1" ref="G1677" ca="1">OFFSET(G1677,-1,,,)+1</f>
        <v>1672</v>
      </c>
      <c r="H1677" s="189">
        <f t="shared" si="1117"/>
        <v>0</v>
      </c>
      <c r="I1677" s="189">
        <f t="shared" si="1123"/>
        <v>0</v>
      </c>
      <c r="J1677" s="179">
        <f t="shared" si="1124"/>
        <v>0</v>
      </c>
      <c r="K1677" s="173"/>
      <c r="L1677" s="174" t="str" cm="1">
        <f t="array" aca="1" ref="L1677" ca="1">IF($K1677="",OFFSET(L1677,-1,,,),K1677)</f>
        <v>06.02.02</v>
      </c>
      <c r="M1677" s="175" t="str" cm="1">
        <f t="array" aca="1" ref="M1677" ca="1">IF(OR($K1677=0,$K1677=""),OFFSET(M1677,-1,,,),O1677)</f>
        <v>IMPERMEABILIZAÇÃO COM MANTA ASFÁLTICA (4MM TIPO IV), ADERIDO COM ASFALTO OXIDADO</v>
      </c>
      <c r="N1677" s="67" t="s">
        <v>1019</v>
      </c>
      <c r="O1677" s="68" t="s">
        <v>1020</v>
      </c>
      <c r="P1677" s="68"/>
      <c r="Q1677" s="68" t="s">
        <v>3255</v>
      </c>
      <c r="R1677" s="69">
        <v>3593.73</v>
      </c>
      <c r="S1677" s="70">
        <v>8.5</v>
      </c>
      <c r="T1677" s="70">
        <v>30546.705000000002</v>
      </c>
      <c r="U1677" s="67" t="s">
        <v>1011</v>
      </c>
      <c r="V1677" s="71" t="s">
        <v>1012</v>
      </c>
      <c r="W1677" s="171"/>
      <c r="X1677" s="172"/>
      <c r="Y1677" s="176">
        <f t="shared" si="1125"/>
        <v>0</v>
      </c>
      <c r="AA1677" s="192"/>
    </row>
    <row r="1678" spans="2:27" hidden="1">
      <c r="B1678" s="189">
        <f t="shared" si="1118"/>
        <v>0</v>
      </c>
      <c r="C1678" s="189">
        <f t="shared" ca="1" si="1119"/>
        <v>0</v>
      </c>
      <c r="D1678" s="189">
        <f t="shared" si="1120"/>
        <v>0</v>
      </c>
      <c r="E1678" s="189">
        <f t="shared" ca="1" si="1121"/>
        <v>0</v>
      </c>
      <c r="F1678" s="189">
        <f t="shared" si="1122"/>
        <v>0</v>
      </c>
      <c r="G1678" s="189" cm="1">
        <f t="array" aca="1" ref="G1678" ca="1">OFFSET(G1678,-1,,,)+1</f>
        <v>1673</v>
      </c>
      <c r="H1678" s="189">
        <f t="shared" si="1117"/>
        <v>0</v>
      </c>
      <c r="I1678" s="189">
        <f t="shared" si="1123"/>
        <v>0</v>
      </c>
      <c r="J1678" s="179">
        <f t="shared" si="1124"/>
        <v>0</v>
      </c>
      <c r="K1678" s="173"/>
      <c r="L1678" s="174" t="str" cm="1">
        <f t="array" aca="1" ref="L1678" ca="1">IF($K1678="",OFFSET(L1678,-1,,,),K1678)</f>
        <v>06.02.02</v>
      </c>
      <c r="M1678" s="175" t="str" cm="1">
        <f t="array" aca="1" ref="M1678" ca="1">IF(OR($K1678=0,$K1678=""),OFFSET(M1678,-1,,,),O1678)</f>
        <v>IMPERMEABILIZAÇÃO COM MANTA ASFÁLTICA (4MM TIPO IV), ADERIDO COM ASFALTO OXIDADO</v>
      </c>
      <c r="N1678" s="67" t="s">
        <v>1021</v>
      </c>
      <c r="O1678" s="68" t="s">
        <v>1022</v>
      </c>
      <c r="P1678" s="68"/>
      <c r="Q1678" s="68" t="s">
        <v>3266</v>
      </c>
      <c r="R1678" s="69">
        <v>137.75964999999999</v>
      </c>
      <c r="S1678" s="70">
        <v>542</v>
      </c>
      <c r="T1678" s="70">
        <v>74665.730299999996</v>
      </c>
      <c r="U1678" s="67" t="s">
        <v>1011</v>
      </c>
      <c r="V1678" s="71" t="s">
        <v>1012</v>
      </c>
      <c r="W1678" s="171"/>
      <c r="X1678" s="172"/>
      <c r="Y1678" s="176">
        <f t="shared" si="1125"/>
        <v>0</v>
      </c>
      <c r="AA1678" s="192"/>
    </row>
    <row r="1679" spans="2:27" hidden="1">
      <c r="B1679" s="189">
        <f t="shared" si="1118"/>
        <v>0</v>
      </c>
      <c r="C1679" s="189">
        <f t="shared" ca="1" si="1119"/>
        <v>0</v>
      </c>
      <c r="D1679" s="189">
        <f t="shared" si="1120"/>
        <v>0</v>
      </c>
      <c r="E1679" s="189">
        <f t="shared" ca="1" si="1121"/>
        <v>0</v>
      </c>
      <c r="F1679" s="189">
        <f t="shared" si="1122"/>
        <v>0</v>
      </c>
      <c r="G1679" s="189" cm="1">
        <f t="array" aca="1" ref="G1679" ca="1">OFFSET(G1679,-1,,,)+1</f>
        <v>1674</v>
      </c>
      <c r="H1679" s="189">
        <f t="shared" si="1117"/>
        <v>0</v>
      </c>
      <c r="I1679" s="189">
        <f t="shared" si="1123"/>
        <v>0</v>
      </c>
      <c r="J1679" s="179">
        <f t="shared" si="1124"/>
        <v>0</v>
      </c>
      <c r="K1679" s="173"/>
      <c r="L1679" s="174" t="str" cm="1">
        <f t="array" aca="1" ref="L1679" ca="1">IF($K1679="",OFFSET(L1679,-1,,,),K1679)</f>
        <v>06.02.02</v>
      </c>
      <c r="M1679" s="175" t="str" cm="1">
        <f t="array" aca="1" ref="M1679" ca="1">IF(OR($K1679=0,$K1679=""),OFFSET(M1679,-1,,,),O1679)</f>
        <v>IMPERMEABILIZAÇÃO COM MANTA ASFÁLTICA (4MM TIPO IV), ADERIDO COM ASFALTO OXIDADO</v>
      </c>
      <c r="N1679" s="67" t="s">
        <v>1023</v>
      </c>
      <c r="O1679" s="68" t="s">
        <v>1024</v>
      </c>
      <c r="P1679" s="68"/>
      <c r="Q1679" s="68" t="s">
        <v>3258</v>
      </c>
      <c r="R1679" s="69">
        <v>1197.9100000000001</v>
      </c>
      <c r="S1679" s="70">
        <v>48.51</v>
      </c>
      <c r="T1679" s="70">
        <v>58110.614099999999</v>
      </c>
      <c r="U1679" s="67" t="s">
        <v>1011</v>
      </c>
      <c r="V1679" s="71" t="s">
        <v>1012</v>
      </c>
      <c r="W1679" s="171"/>
      <c r="X1679" s="172"/>
      <c r="Y1679" s="176">
        <f t="shared" si="1125"/>
        <v>0</v>
      </c>
      <c r="AA1679" s="192"/>
    </row>
    <row r="1680" spans="2:27">
      <c r="B1680" s="189">
        <f t="shared" si="1118"/>
        <v>0</v>
      </c>
      <c r="C1680" s="189">
        <f t="shared" ca="1" si="1119"/>
        <v>0</v>
      </c>
      <c r="D1680" s="189">
        <f t="shared" si="1120"/>
        <v>0</v>
      </c>
      <c r="E1680" s="189">
        <f t="shared" ca="1" si="1121"/>
        <v>0</v>
      </c>
      <c r="F1680" s="189">
        <f t="shared" si="1122"/>
        <v>0</v>
      </c>
      <c r="G1680" s="189" cm="1">
        <f t="array" aca="1" ref="G1680" ca="1">OFFSET(G1680,-1,,,)+1</f>
        <v>1675</v>
      </c>
      <c r="H1680" s="189">
        <f t="shared" ref="H1680:H1743" si="1126">IF(OR($K1680=0,$K1680=""),$W1680,0)</f>
        <v>0</v>
      </c>
      <c r="I1680" s="189">
        <f t="shared" si="1123"/>
        <v>0</v>
      </c>
      <c r="J1680" s="179">
        <f t="shared" si="1124"/>
        <v>0</v>
      </c>
      <c r="K1680" s="173" t="s">
        <v>1025</v>
      </c>
      <c r="L1680" s="174" t="str" cm="1">
        <f t="array" aca="1" ref="L1680" ca="1">IF($K1680="",OFFSET(L1680,-1,,,),K1680)</f>
        <v>06.02.03</v>
      </c>
      <c r="M1680" s="175" t="str" cm="1">
        <f t="array" aca="1" ref="M1680" ca="1">IF(OR($K1680=0,$K1680=""),OFFSET(M1680,-1,,,),O1680)</f>
        <v>BANHO DE ASFALTO OXIDADO - 02 KG/M²</v>
      </c>
      <c r="N1680" s="67" t="s">
        <v>3980</v>
      </c>
      <c r="O1680" s="68" t="s">
        <v>4549</v>
      </c>
      <c r="P1680" s="68"/>
      <c r="Q1680" s="68" t="s">
        <v>3258</v>
      </c>
      <c r="R1680" s="69">
        <v>876.75</v>
      </c>
      <c r="S1680" s="70">
        <v>20</v>
      </c>
      <c r="T1680" s="70">
        <v>17535</v>
      </c>
      <c r="U1680" s="67"/>
      <c r="V1680" s="71"/>
      <c r="W1680" s="171"/>
      <c r="X1680" s="172"/>
      <c r="Y1680" s="176">
        <f t="shared" si="1125"/>
        <v>0</v>
      </c>
      <c r="AA1680" s="192"/>
    </row>
    <row r="1681" spans="2:27" hidden="1">
      <c r="B1681" s="189">
        <f t="shared" ref="B1681:B1744" si="1127">IF(J1681=0,0,U1681)</f>
        <v>0</v>
      </c>
      <c r="C1681" s="189">
        <f t="shared" ref="C1681:C1744" ca="1" si="1128">IF(OR(J1681=0,I1681=0),0,IF(_xlfn.IFNA(MATCH(B1681,OFFSET($B$5,,,$G1681,),),0)&gt;0,0,MAX(OFFSET($C$5,,,$G1681,))+1))</f>
        <v>0</v>
      </c>
      <c r="D1681" s="189">
        <f t="shared" ref="D1681:D1744" si="1129">IF(J1681=0,0,N1681&amp;"-"&amp;U1681)</f>
        <v>0</v>
      </c>
      <c r="E1681" s="189">
        <f t="shared" ref="E1681:E1744" ca="1" si="1130">IF(OR(J1681=0,I1681=0),0,IF(_xlfn.IFNA(MATCH(D1681,OFFSET($D$5,,,$G1681,),),0)&gt;0,0,_xlfn.MAXIFS(OFFSET($E$5,,,$G1681,),OFFSET($J$5,,,$G1681,),J1681)+1))</f>
        <v>0</v>
      </c>
      <c r="F1681" s="189">
        <f t="shared" ref="F1681:F1744" si="1131">IF(J1681=0,0,E1681&amp;"-"&amp;N1681)</f>
        <v>0</v>
      </c>
      <c r="G1681" s="189" cm="1">
        <f t="array" aca="1" ref="G1681" ca="1">OFFSET(G1681,-1,,,)+1</f>
        <v>1676</v>
      </c>
      <c r="H1681" s="189">
        <f t="shared" si="1126"/>
        <v>0</v>
      </c>
      <c r="I1681" s="189">
        <f t="shared" ref="I1681:I1744" si="1132">H1681*R1681</f>
        <v>0</v>
      </c>
      <c r="J1681" s="179">
        <f t="shared" ref="J1681:J1744" si="1133">IF(AND(I1681&lt;&gt;0,OR(K1681=0,K1681="")),N1681&amp;" - Mapa",0)</f>
        <v>0</v>
      </c>
      <c r="K1681" s="173"/>
      <c r="L1681" s="174" t="str" cm="1">
        <f t="array" aca="1" ref="L1681" ca="1">IF($K1681="",OFFSET(L1681,-1,,,),K1681)</f>
        <v>06.02.03</v>
      </c>
      <c r="M1681" s="175" t="str" cm="1">
        <f t="array" aca="1" ref="M1681" ca="1">IF(OR($K1681=0,$K1681=""),OFFSET(M1681,-1,,,),O1681)</f>
        <v>BANHO DE ASFALTO OXIDADO - 02 KG/M²</v>
      </c>
      <c r="N1681" s="67" t="s">
        <v>1019</v>
      </c>
      <c r="O1681" s="68" t="s">
        <v>1020</v>
      </c>
      <c r="P1681" s="68"/>
      <c r="Q1681" s="68" t="s">
        <v>3255</v>
      </c>
      <c r="R1681" s="69">
        <v>1753.5</v>
      </c>
      <c r="S1681" s="70">
        <v>8.5</v>
      </c>
      <c r="T1681" s="70">
        <v>14904.75</v>
      </c>
      <c r="U1681" s="67" t="s">
        <v>1011</v>
      </c>
      <c r="V1681" s="71" t="s">
        <v>1012</v>
      </c>
      <c r="W1681" s="171"/>
      <c r="X1681" s="172"/>
      <c r="Y1681" s="176">
        <f t="shared" si="1125"/>
        <v>0</v>
      </c>
      <c r="AA1681" s="192"/>
    </row>
    <row r="1682" spans="2:27" hidden="1">
      <c r="B1682" s="189">
        <f t="shared" si="1127"/>
        <v>0</v>
      </c>
      <c r="C1682" s="189">
        <f t="shared" ca="1" si="1128"/>
        <v>0</v>
      </c>
      <c r="D1682" s="189">
        <f t="shared" si="1129"/>
        <v>0</v>
      </c>
      <c r="E1682" s="189">
        <f t="shared" ca="1" si="1130"/>
        <v>0</v>
      </c>
      <c r="F1682" s="189">
        <f t="shared" si="1131"/>
        <v>0</v>
      </c>
      <c r="G1682" s="189" cm="1">
        <f t="array" aca="1" ref="G1682" ca="1">OFFSET(G1682,-1,,,)+1</f>
        <v>1677</v>
      </c>
      <c r="H1682" s="189">
        <f t="shared" si="1126"/>
        <v>0</v>
      </c>
      <c r="I1682" s="189">
        <f t="shared" si="1132"/>
        <v>0</v>
      </c>
      <c r="J1682" s="179">
        <f t="shared" si="1133"/>
        <v>0</v>
      </c>
      <c r="K1682" s="173"/>
      <c r="L1682" s="174" t="str" cm="1">
        <f t="array" aca="1" ref="L1682" ca="1">IF($K1682="",OFFSET(L1682,-1,,,),K1682)</f>
        <v>06.02.03</v>
      </c>
      <c r="M1682" s="175" t="str" cm="1">
        <f t="array" aca="1" ref="M1682" ca="1">IF(OR($K1682=0,$K1682=""),OFFSET(M1682,-1,,,),O1682)</f>
        <v>BANHO DE ASFALTO OXIDADO - 02 KG/M²</v>
      </c>
      <c r="N1682" s="67" t="s">
        <v>1044</v>
      </c>
      <c r="O1682" s="68" t="s">
        <v>1045</v>
      </c>
      <c r="P1682" s="68"/>
      <c r="Q1682" s="68" t="s">
        <v>3258</v>
      </c>
      <c r="R1682" s="69">
        <v>876.75</v>
      </c>
      <c r="S1682" s="70">
        <v>3</v>
      </c>
      <c r="T1682" s="70">
        <v>2630.25</v>
      </c>
      <c r="U1682" s="67" t="s">
        <v>1011</v>
      </c>
      <c r="V1682" s="71" t="s">
        <v>1012</v>
      </c>
      <c r="W1682" s="171"/>
      <c r="X1682" s="172"/>
      <c r="Y1682" s="176">
        <f t="shared" si="1125"/>
        <v>0</v>
      </c>
      <c r="AA1682" s="192"/>
    </row>
    <row r="1683" spans="2:27">
      <c r="B1683" s="189">
        <f t="shared" si="1127"/>
        <v>0</v>
      </c>
      <c r="C1683" s="189">
        <f t="shared" ca="1" si="1128"/>
        <v>0</v>
      </c>
      <c r="D1683" s="189">
        <f t="shared" si="1129"/>
        <v>0</v>
      </c>
      <c r="E1683" s="189">
        <f t="shared" ca="1" si="1130"/>
        <v>0</v>
      </c>
      <c r="F1683" s="189">
        <f t="shared" si="1131"/>
        <v>0</v>
      </c>
      <c r="G1683" s="189" cm="1">
        <f t="array" aca="1" ref="G1683" ca="1">OFFSET(G1683,-1,,,)+1</f>
        <v>1678</v>
      </c>
      <c r="H1683" s="189">
        <f t="shared" si="1126"/>
        <v>0</v>
      </c>
      <c r="I1683" s="189">
        <f t="shared" si="1132"/>
        <v>0</v>
      </c>
      <c r="J1683" s="179">
        <f t="shared" si="1133"/>
        <v>0</v>
      </c>
      <c r="K1683" s="173" t="s">
        <v>1029</v>
      </c>
      <c r="L1683" s="174" t="str" cm="1">
        <f t="array" aca="1" ref="L1683" ca="1">IF($K1683="",OFFSET(L1683,-1,,,),K1683)</f>
        <v>06.02.04</v>
      </c>
      <c r="M1683" s="175" t="str" cm="1">
        <f t="array" aca="1" ref="M1683" ca="1">IF(OR($K1683=0,$K1683=""),OFFSET(M1683,-1,,,),O1683)</f>
        <v>CONTRAPISO PARA MANTA ASFÁLTICA - 3CM</v>
      </c>
      <c r="N1683" s="67" t="s">
        <v>1030</v>
      </c>
      <c r="O1683" s="68" t="s">
        <v>4550</v>
      </c>
      <c r="P1683" s="68"/>
      <c r="Q1683" s="68" t="s">
        <v>3258</v>
      </c>
      <c r="R1683" s="69">
        <v>876.75</v>
      </c>
      <c r="S1683" s="70">
        <v>37.119500000000002</v>
      </c>
      <c r="T1683" s="70">
        <v>32544.521625000001</v>
      </c>
      <c r="U1683" s="67"/>
      <c r="V1683" s="71"/>
      <c r="W1683" s="171"/>
      <c r="X1683" s="172"/>
      <c r="Y1683" s="176">
        <f t="shared" si="1125"/>
        <v>0</v>
      </c>
      <c r="AA1683" s="192"/>
    </row>
    <row r="1684" spans="2:27" hidden="1">
      <c r="B1684" s="189">
        <f t="shared" si="1127"/>
        <v>0</v>
      </c>
      <c r="C1684" s="189">
        <f t="shared" ca="1" si="1128"/>
        <v>0</v>
      </c>
      <c r="D1684" s="189">
        <f t="shared" si="1129"/>
        <v>0</v>
      </c>
      <c r="E1684" s="189">
        <f t="shared" ca="1" si="1130"/>
        <v>0</v>
      </c>
      <c r="F1684" s="189">
        <f t="shared" si="1131"/>
        <v>0</v>
      </c>
      <c r="G1684" s="189" cm="1">
        <f t="array" aca="1" ref="G1684" ca="1">OFFSET(G1684,-1,,,)+1</f>
        <v>1679</v>
      </c>
      <c r="H1684" s="189">
        <f t="shared" si="1126"/>
        <v>0</v>
      </c>
      <c r="I1684" s="189">
        <f t="shared" si="1132"/>
        <v>0</v>
      </c>
      <c r="J1684" s="179">
        <f t="shared" si="1133"/>
        <v>0</v>
      </c>
      <c r="K1684" s="173"/>
      <c r="L1684" s="174" t="str" cm="1">
        <f t="array" aca="1" ref="L1684" ca="1">IF($K1684="",OFFSET(L1684,-1,,,),K1684)</f>
        <v>06.02.04</v>
      </c>
      <c r="M1684" s="175" t="str" cm="1">
        <f t="array" aca="1" ref="M1684" ca="1">IF(OR($K1684=0,$K1684=""),OFFSET(M1684,-1,,,),O1684)</f>
        <v>CONTRAPISO PARA MANTA ASFÁLTICA - 3CM</v>
      </c>
      <c r="N1684" s="67" t="s">
        <v>240</v>
      </c>
      <c r="O1684" s="68" t="s">
        <v>179</v>
      </c>
      <c r="P1684" s="68"/>
      <c r="Q1684" s="68" t="s">
        <v>3255</v>
      </c>
      <c r="R1684" s="69">
        <v>7662.7950000000001</v>
      </c>
      <c r="S1684" s="70">
        <v>0.75</v>
      </c>
      <c r="T1684" s="70">
        <v>5747.0962500000005</v>
      </c>
      <c r="U1684" s="67" t="s">
        <v>1011</v>
      </c>
      <c r="V1684" s="71" t="s">
        <v>1012</v>
      </c>
      <c r="W1684" s="171"/>
      <c r="X1684" s="172"/>
      <c r="Y1684" s="176">
        <f t="shared" ref="Y1684" si="1134">X1684+W1684</f>
        <v>0</v>
      </c>
      <c r="AA1684" s="192"/>
    </row>
    <row r="1685" spans="2:27" hidden="1">
      <c r="B1685" s="189">
        <f t="shared" si="1127"/>
        <v>0</v>
      </c>
      <c r="C1685" s="189">
        <f t="shared" ca="1" si="1128"/>
        <v>0</v>
      </c>
      <c r="D1685" s="189">
        <f t="shared" si="1129"/>
        <v>0</v>
      </c>
      <c r="E1685" s="189">
        <f t="shared" ca="1" si="1130"/>
        <v>0</v>
      </c>
      <c r="F1685" s="189">
        <f t="shared" si="1131"/>
        <v>0</v>
      </c>
      <c r="G1685" s="189" cm="1">
        <f t="array" aca="1" ref="G1685" ca="1">OFFSET(G1685,-1,,,)+1</f>
        <v>1680</v>
      </c>
      <c r="H1685" s="189">
        <f t="shared" si="1126"/>
        <v>0</v>
      </c>
      <c r="I1685" s="189">
        <f t="shared" si="1132"/>
        <v>0</v>
      </c>
      <c r="J1685" s="179">
        <f t="shared" si="1133"/>
        <v>0</v>
      </c>
      <c r="K1685" s="173"/>
      <c r="L1685" s="174" t="str" cm="1">
        <f t="array" aca="1" ref="L1685" ca="1">IF($K1685="",OFFSET(L1685,-1,,,),K1685)</f>
        <v>06.02.04</v>
      </c>
      <c r="M1685" s="175" t="str" cm="1">
        <f t="array" aca="1" ref="M1685" ca="1">IF(OR($K1685=0,$K1685=""),OFFSET(M1685,-1,,,),O1685)</f>
        <v>CONTRAPISO PARA MANTA ASFÁLTICA - 3CM</v>
      </c>
      <c r="N1685" s="67" t="s">
        <v>180</v>
      </c>
      <c r="O1685" s="68" t="s">
        <v>181</v>
      </c>
      <c r="P1685" s="68"/>
      <c r="Q1685" s="68" t="s">
        <v>3256</v>
      </c>
      <c r="R1685" s="69">
        <v>35.07</v>
      </c>
      <c r="S1685" s="70">
        <v>200</v>
      </c>
      <c r="T1685" s="70">
        <v>7014</v>
      </c>
      <c r="U1685" s="67" t="s">
        <v>1011</v>
      </c>
      <c r="V1685" s="71" t="s">
        <v>1012</v>
      </c>
      <c r="W1685" s="171"/>
      <c r="X1685" s="172"/>
      <c r="Y1685" s="176">
        <f t="shared" ref="Y1685:Y1747" si="1135">X1685+W1685</f>
        <v>0</v>
      </c>
      <c r="AA1685" s="192"/>
    </row>
    <row r="1686" spans="2:27" hidden="1">
      <c r="B1686" s="189">
        <f t="shared" si="1127"/>
        <v>0</v>
      </c>
      <c r="C1686" s="189">
        <f t="shared" ca="1" si="1128"/>
        <v>0</v>
      </c>
      <c r="D1686" s="189">
        <f t="shared" si="1129"/>
        <v>0</v>
      </c>
      <c r="E1686" s="189">
        <f t="shared" ca="1" si="1130"/>
        <v>0</v>
      </c>
      <c r="F1686" s="189">
        <f t="shared" si="1131"/>
        <v>0</v>
      </c>
      <c r="G1686" s="189" cm="1">
        <f t="array" aca="1" ref="G1686" ca="1">OFFSET(G1686,-1,,,)+1</f>
        <v>1681</v>
      </c>
      <c r="H1686" s="189">
        <f t="shared" si="1126"/>
        <v>0</v>
      </c>
      <c r="I1686" s="189">
        <f t="shared" si="1132"/>
        <v>0</v>
      </c>
      <c r="J1686" s="179">
        <f t="shared" si="1133"/>
        <v>0</v>
      </c>
      <c r="K1686" s="173"/>
      <c r="L1686" s="174" t="str" cm="1">
        <f t="array" aca="1" ref="L1686" ca="1">IF($K1686="",OFFSET(L1686,-1,,,),K1686)</f>
        <v>06.02.04</v>
      </c>
      <c r="M1686" s="175" t="str" cm="1">
        <f t="array" aca="1" ref="M1686" ca="1">IF(OR($K1686=0,$K1686=""),OFFSET(M1686,-1,,,),O1686)</f>
        <v>CONTRAPISO PARA MANTA ASFÁLTICA - 3CM</v>
      </c>
      <c r="N1686" s="67" t="s">
        <v>253</v>
      </c>
      <c r="O1686" s="68" t="s">
        <v>254</v>
      </c>
      <c r="P1686" s="68"/>
      <c r="Q1686" s="68" t="s">
        <v>3255</v>
      </c>
      <c r="R1686" s="69">
        <v>394.53750000000002</v>
      </c>
      <c r="S1686" s="70">
        <v>9</v>
      </c>
      <c r="T1686" s="70">
        <v>3550.8375000000001</v>
      </c>
      <c r="U1686" s="67" t="s">
        <v>1011</v>
      </c>
      <c r="V1686" s="71" t="s">
        <v>1012</v>
      </c>
      <c r="W1686" s="171"/>
      <c r="X1686" s="172"/>
      <c r="Y1686" s="176">
        <f t="shared" si="1135"/>
        <v>0</v>
      </c>
      <c r="AA1686" s="192"/>
    </row>
    <row r="1687" spans="2:27" hidden="1">
      <c r="B1687" s="189">
        <f t="shared" si="1127"/>
        <v>0</v>
      </c>
      <c r="C1687" s="189">
        <f t="shared" ca="1" si="1128"/>
        <v>0</v>
      </c>
      <c r="D1687" s="189">
        <f t="shared" si="1129"/>
        <v>0</v>
      </c>
      <c r="E1687" s="189">
        <f t="shared" ca="1" si="1130"/>
        <v>0</v>
      </c>
      <c r="F1687" s="189">
        <f t="shared" si="1131"/>
        <v>0</v>
      </c>
      <c r="G1687" s="189" cm="1">
        <f t="array" aca="1" ref="G1687" ca="1">OFFSET(G1687,-1,,,)+1</f>
        <v>1682</v>
      </c>
      <c r="H1687" s="189">
        <f t="shared" si="1126"/>
        <v>0</v>
      </c>
      <c r="I1687" s="189">
        <f t="shared" si="1132"/>
        <v>0</v>
      </c>
      <c r="J1687" s="179">
        <f t="shared" si="1133"/>
        <v>0</v>
      </c>
      <c r="K1687" s="173"/>
      <c r="L1687" s="174" t="str" cm="1">
        <f t="array" aca="1" ref="L1687" ca="1">IF($K1687="",OFFSET(L1687,-1,,,),K1687)</f>
        <v>06.02.04</v>
      </c>
      <c r="M1687" s="175" t="str" cm="1">
        <f t="array" aca="1" ref="M1687" ca="1">IF(OR($K1687=0,$K1687=""),OFFSET(M1687,-1,,,),O1687)</f>
        <v>CONTRAPISO PARA MANTA ASFÁLTICA - 3CM</v>
      </c>
      <c r="N1687" s="67" t="s">
        <v>1031</v>
      </c>
      <c r="O1687" s="68" t="s">
        <v>1032</v>
      </c>
      <c r="P1687" s="68"/>
      <c r="Q1687" s="68" t="s">
        <v>3266</v>
      </c>
      <c r="R1687" s="69">
        <v>5.6988750000000001</v>
      </c>
      <c r="S1687" s="70">
        <v>233</v>
      </c>
      <c r="T1687" s="70">
        <v>1327.8378749999999</v>
      </c>
      <c r="U1687" s="67" t="s">
        <v>1011</v>
      </c>
      <c r="V1687" s="71" t="s">
        <v>1012</v>
      </c>
      <c r="W1687" s="171"/>
      <c r="X1687" s="172"/>
      <c r="Y1687" s="176">
        <f t="shared" si="1135"/>
        <v>0</v>
      </c>
      <c r="AA1687" s="192"/>
    </row>
    <row r="1688" spans="2:27" hidden="1">
      <c r="B1688" s="189">
        <f t="shared" si="1127"/>
        <v>0</v>
      </c>
      <c r="C1688" s="189">
        <f t="shared" ca="1" si="1128"/>
        <v>0</v>
      </c>
      <c r="D1688" s="189">
        <f t="shared" si="1129"/>
        <v>0</v>
      </c>
      <c r="E1688" s="189">
        <f t="shared" ca="1" si="1130"/>
        <v>0</v>
      </c>
      <c r="F1688" s="189">
        <f t="shared" si="1131"/>
        <v>0</v>
      </c>
      <c r="G1688" s="189" cm="1">
        <f t="array" aca="1" ref="G1688" ca="1">OFFSET(G1688,-1,,,)+1</f>
        <v>1683</v>
      </c>
      <c r="H1688" s="189">
        <f t="shared" si="1126"/>
        <v>0</v>
      </c>
      <c r="I1688" s="189">
        <f t="shared" si="1132"/>
        <v>0</v>
      </c>
      <c r="J1688" s="179">
        <f t="shared" si="1133"/>
        <v>0</v>
      </c>
      <c r="K1688" s="173"/>
      <c r="L1688" s="174" t="str" cm="1">
        <f t="array" aca="1" ref="L1688" ca="1">IF($K1688="",OFFSET(L1688,-1,,,),K1688)</f>
        <v>06.02.04</v>
      </c>
      <c r="M1688" s="175" t="str" cm="1">
        <f t="array" aca="1" ref="M1688" ca="1">IF(OR($K1688=0,$K1688=""),OFFSET(M1688,-1,,,),O1688)</f>
        <v>CONTRAPISO PARA MANTA ASFÁLTICA - 3CM</v>
      </c>
      <c r="N1688" s="67" t="s">
        <v>1033</v>
      </c>
      <c r="O1688" s="68" t="s">
        <v>1034</v>
      </c>
      <c r="P1688" s="68"/>
      <c r="Q1688" s="68" t="s">
        <v>3258</v>
      </c>
      <c r="R1688" s="69">
        <v>876.75</v>
      </c>
      <c r="S1688" s="70">
        <v>14.5</v>
      </c>
      <c r="T1688" s="70">
        <v>12712.875</v>
      </c>
      <c r="U1688" s="67" t="s">
        <v>1011</v>
      </c>
      <c r="V1688" s="71" t="s">
        <v>1012</v>
      </c>
      <c r="W1688" s="171"/>
      <c r="X1688" s="172"/>
      <c r="Y1688" s="176">
        <f t="shared" si="1135"/>
        <v>0</v>
      </c>
      <c r="AA1688" s="192"/>
    </row>
    <row r="1689" spans="2:27" hidden="1">
      <c r="B1689" s="189">
        <f t="shared" si="1127"/>
        <v>0</v>
      </c>
      <c r="C1689" s="189">
        <f t="shared" ca="1" si="1128"/>
        <v>0</v>
      </c>
      <c r="D1689" s="189">
        <f t="shared" si="1129"/>
        <v>0</v>
      </c>
      <c r="E1689" s="189">
        <f t="shared" ca="1" si="1130"/>
        <v>0</v>
      </c>
      <c r="F1689" s="189">
        <f t="shared" si="1131"/>
        <v>0</v>
      </c>
      <c r="G1689" s="189" cm="1">
        <f t="array" aca="1" ref="G1689" ca="1">OFFSET(G1689,-1,,,)+1</f>
        <v>1684</v>
      </c>
      <c r="H1689" s="189">
        <f t="shared" si="1126"/>
        <v>0</v>
      </c>
      <c r="I1689" s="189">
        <f t="shared" si="1132"/>
        <v>0</v>
      </c>
      <c r="J1689" s="179">
        <f t="shared" si="1133"/>
        <v>0</v>
      </c>
      <c r="K1689" s="173"/>
      <c r="L1689" s="174" t="str" cm="1">
        <f t="array" aca="1" ref="L1689" ca="1">IF($K1689="",OFFSET(L1689,-1,,,),K1689)</f>
        <v>06.02.04</v>
      </c>
      <c r="M1689" s="175" t="str" cm="1">
        <f t="array" aca="1" ref="M1689" ca="1">IF(OR($K1689=0,$K1689=""),OFFSET(M1689,-1,,,),O1689)</f>
        <v>CONTRAPISO PARA MANTA ASFÁLTICA - 3CM</v>
      </c>
      <c r="N1689" s="67" t="s">
        <v>1035</v>
      </c>
      <c r="O1689" s="68" t="s">
        <v>1036</v>
      </c>
      <c r="P1689" s="68"/>
      <c r="Q1689" s="68" t="s">
        <v>3258</v>
      </c>
      <c r="R1689" s="69">
        <v>876.75</v>
      </c>
      <c r="S1689" s="70">
        <v>2.5</v>
      </c>
      <c r="T1689" s="70">
        <v>2191.875</v>
      </c>
      <c r="U1689" s="67" t="s">
        <v>1011</v>
      </c>
      <c r="V1689" s="71" t="s">
        <v>1012</v>
      </c>
      <c r="W1689" s="171"/>
      <c r="X1689" s="172"/>
      <c r="Y1689" s="176">
        <f t="shared" si="1135"/>
        <v>0</v>
      </c>
      <c r="AA1689" s="192"/>
    </row>
    <row r="1690" spans="2:27">
      <c r="B1690" s="189">
        <f t="shared" si="1127"/>
        <v>0</v>
      </c>
      <c r="C1690" s="189">
        <f t="shared" ca="1" si="1128"/>
        <v>0</v>
      </c>
      <c r="D1690" s="189">
        <f t="shared" si="1129"/>
        <v>0</v>
      </c>
      <c r="E1690" s="189">
        <f t="shared" ca="1" si="1130"/>
        <v>0</v>
      </c>
      <c r="F1690" s="189">
        <f t="shared" si="1131"/>
        <v>0</v>
      </c>
      <c r="G1690" s="189" cm="1">
        <f t="array" aca="1" ref="G1690" ca="1">OFFSET(G1690,-1,,,)+1</f>
        <v>1685</v>
      </c>
      <c r="H1690" s="189">
        <f t="shared" si="1126"/>
        <v>0</v>
      </c>
      <c r="I1690" s="189">
        <f t="shared" si="1132"/>
        <v>0</v>
      </c>
      <c r="J1690" s="179">
        <f t="shared" si="1133"/>
        <v>0</v>
      </c>
      <c r="K1690" s="173" t="s">
        <v>1037</v>
      </c>
      <c r="L1690" s="174" t="str" cm="1">
        <f t="array" aca="1" ref="L1690" ca="1">IF($K1690="",OFFSET(L1690,-1,,,),K1690)</f>
        <v>06.02.05</v>
      </c>
      <c r="M1690" s="175" t="str" cm="1">
        <f t="array" aca="1" ref="M1690" ca="1">IF(OR($K1690=0,$K1690=""),OFFSET(M1690,-1,,,),O1690)</f>
        <v>PROTEÇÃO MECÂNICA PARA RODAPÉ DE MANTA ASFÁLTICA</v>
      </c>
      <c r="N1690" s="67" t="s">
        <v>1038</v>
      </c>
      <c r="O1690" s="68" t="s">
        <v>4551</v>
      </c>
      <c r="P1690" s="68"/>
      <c r="Q1690" s="68" t="s">
        <v>3258</v>
      </c>
      <c r="R1690" s="69">
        <v>321.16000000000003</v>
      </c>
      <c r="S1690" s="70">
        <v>22.27</v>
      </c>
      <c r="T1690" s="70">
        <v>7152.2332000000006</v>
      </c>
      <c r="U1690" s="67"/>
      <c r="V1690" s="71"/>
      <c r="W1690" s="171"/>
      <c r="X1690" s="172"/>
      <c r="Y1690" s="176">
        <f t="shared" si="1135"/>
        <v>0</v>
      </c>
      <c r="AA1690" s="192"/>
    </row>
    <row r="1691" spans="2:27" hidden="1">
      <c r="B1691" s="189">
        <f t="shared" si="1127"/>
        <v>0</v>
      </c>
      <c r="C1691" s="189">
        <f t="shared" ca="1" si="1128"/>
        <v>0</v>
      </c>
      <c r="D1691" s="189">
        <f t="shared" si="1129"/>
        <v>0</v>
      </c>
      <c r="E1691" s="189">
        <f t="shared" ca="1" si="1130"/>
        <v>0</v>
      </c>
      <c r="F1691" s="189">
        <f t="shared" si="1131"/>
        <v>0</v>
      </c>
      <c r="G1691" s="189" cm="1">
        <f t="array" aca="1" ref="G1691" ca="1">OFFSET(G1691,-1,,,)+1</f>
        <v>1686</v>
      </c>
      <c r="H1691" s="189">
        <f t="shared" si="1126"/>
        <v>0</v>
      </c>
      <c r="I1691" s="189">
        <f t="shared" si="1132"/>
        <v>0</v>
      </c>
      <c r="J1691" s="179">
        <f t="shared" si="1133"/>
        <v>0</v>
      </c>
      <c r="K1691" s="173"/>
      <c r="L1691" s="174" t="str" cm="1">
        <f t="array" aca="1" ref="L1691" ca="1">IF($K1691="",OFFSET(L1691,-1,,,),K1691)</f>
        <v>06.02.05</v>
      </c>
      <c r="M1691" s="175" t="str" cm="1">
        <f t="array" aca="1" ref="M1691" ca="1">IF(OR($K1691=0,$K1691=""),OFFSET(M1691,-1,,,),O1691)</f>
        <v>PROTEÇÃO MECÂNICA PARA RODAPÉ DE MANTA ASFÁLTICA</v>
      </c>
      <c r="N1691" s="67" t="s">
        <v>1039</v>
      </c>
      <c r="O1691" s="68" t="s">
        <v>1040</v>
      </c>
      <c r="P1691" s="68"/>
      <c r="Q1691" s="68" t="s">
        <v>3255</v>
      </c>
      <c r="R1691" s="69">
        <v>2569.2800000000002</v>
      </c>
      <c r="S1691" s="70">
        <v>0.9</v>
      </c>
      <c r="T1691" s="70">
        <v>2312.3520000000003</v>
      </c>
      <c r="U1691" s="67" t="s">
        <v>1011</v>
      </c>
      <c r="V1691" s="71" t="s">
        <v>1012</v>
      </c>
      <c r="W1691" s="171"/>
      <c r="X1691" s="172"/>
      <c r="Y1691" s="176">
        <f t="shared" si="1135"/>
        <v>0</v>
      </c>
      <c r="AA1691" s="192"/>
    </row>
    <row r="1692" spans="2:27" hidden="1">
      <c r="B1692" s="189">
        <f t="shared" si="1127"/>
        <v>0</v>
      </c>
      <c r="C1692" s="189">
        <f t="shared" ca="1" si="1128"/>
        <v>0</v>
      </c>
      <c r="D1692" s="189">
        <f t="shared" si="1129"/>
        <v>0</v>
      </c>
      <c r="E1692" s="189">
        <f t="shared" ca="1" si="1130"/>
        <v>0</v>
      </c>
      <c r="F1692" s="189">
        <f t="shared" si="1131"/>
        <v>0</v>
      </c>
      <c r="G1692" s="189" cm="1">
        <f t="array" aca="1" ref="G1692" ca="1">OFFSET(G1692,-1,,,)+1</f>
        <v>1687</v>
      </c>
      <c r="H1692" s="189">
        <f t="shared" si="1126"/>
        <v>0</v>
      </c>
      <c r="I1692" s="189">
        <f t="shared" si="1132"/>
        <v>0</v>
      </c>
      <c r="J1692" s="179">
        <f t="shared" si="1133"/>
        <v>0</v>
      </c>
      <c r="K1692" s="173"/>
      <c r="L1692" s="174" t="str" cm="1">
        <f t="array" aca="1" ref="L1692" ca="1">IF($K1692="",OFFSET(L1692,-1,,,),K1692)</f>
        <v>06.02.05</v>
      </c>
      <c r="M1692" s="175" t="str" cm="1">
        <f t="array" aca="1" ref="M1692" ca="1">IF(OR($K1692=0,$K1692=""),OFFSET(M1692,-1,,,),O1692)</f>
        <v>PROTEÇÃO MECÂNICA PARA RODAPÉ DE MANTA ASFÁLTICA</v>
      </c>
      <c r="N1692" s="67" t="s">
        <v>1041</v>
      </c>
      <c r="O1692" s="68" t="s">
        <v>1042</v>
      </c>
      <c r="P1692" s="68"/>
      <c r="Q1692" s="68" t="s">
        <v>3266</v>
      </c>
      <c r="R1692" s="69">
        <v>6.4231999999999996</v>
      </c>
      <c r="S1692" s="70">
        <v>3.5</v>
      </c>
      <c r="T1692" s="70">
        <v>22.481199999999998</v>
      </c>
      <c r="U1692" s="67" t="s">
        <v>1011</v>
      </c>
      <c r="V1692" s="71" t="s">
        <v>1012</v>
      </c>
      <c r="W1692" s="171"/>
      <c r="X1692" s="172"/>
      <c r="Y1692" s="176">
        <f t="shared" si="1135"/>
        <v>0</v>
      </c>
      <c r="AA1692" s="192"/>
    </row>
    <row r="1693" spans="2:27" hidden="1">
      <c r="B1693" s="189">
        <f t="shared" si="1127"/>
        <v>0</v>
      </c>
      <c r="C1693" s="189">
        <f t="shared" ca="1" si="1128"/>
        <v>0</v>
      </c>
      <c r="D1693" s="189">
        <f t="shared" si="1129"/>
        <v>0</v>
      </c>
      <c r="E1693" s="189">
        <f t="shared" ca="1" si="1130"/>
        <v>0</v>
      </c>
      <c r="F1693" s="189">
        <f t="shared" si="1131"/>
        <v>0</v>
      </c>
      <c r="G1693" s="189" cm="1">
        <f t="array" aca="1" ref="G1693" ca="1">OFFSET(G1693,-1,,,)+1</f>
        <v>1688</v>
      </c>
      <c r="H1693" s="189">
        <f t="shared" si="1126"/>
        <v>0</v>
      </c>
      <c r="I1693" s="189">
        <f t="shared" si="1132"/>
        <v>0</v>
      </c>
      <c r="J1693" s="179">
        <f t="shared" si="1133"/>
        <v>0</v>
      </c>
      <c r="K1693" s="173"/>
      <c r="L1693" s="174" t="str" cm="1">
        <f t="array" aca="1" ref="L1693" ca="1">IF($K1693="",OFFSET(L1693,-1,,,),K1693)</f>
        <v>06.02.05</v>
      </c>
      <c r="M1693" s="175" t="str" cm="1">
        <f t="array" aca="1" ref="M1693" ca="1">IF(OR($K1693=0,$K1693=""),OFFSET(M1693,-1,,,),O1693)</f>
        <v>PROTEÇÃO MECÂNICA PARA RODAPÉ DE MANTA ASFÁLTICA</v>
      </c>
      <c r="N1693" s="67" t="s">
        <v>2890</v>
      </c>
      <c r="O1693" s="68" t="s">
        <v>3098</v>
      </c>
      <c r="P1693" s="68"/>
      <c r="Q1693" s="68" t="s">
        <v>3258</v>
      </c>
      <c r="R1693" s="69">
        <v>321.16000000000003</v>
      </c>
      <c r="S1693" s="70">
        <v>15</v>
      </c>
      <c r="T1693" s="70">
        <v>4817.4000000000005</v>
      </c>
      <c r="U1693" s="67" t="s">
        <v>1011</v>
      </c>
      <c r="V1693" s="71" t="s">
        <v>1012</v>
      </c>
      <c r="W1693" s="171"/>
      <c r="X1693" s="172"/>
      <c r="Y1693" s="176">
        <f t="shared" si="1135"/>
        <v>0</v>
      </c>
      <c r="AA1693" s="192"/>
    </row>
    <row r="1694" spans="2:27">
      <c r="B1694" s="189">
        <f t="shared" si="1127"/>
        <v>0</v>
      </c>
      <c r="C1694" s="189">
        <f t="shared" ca="1" si="1128"/>
        <v>0</v>
      </c>
      <c r="D1694" s="189">
        <f t="shared" si="1129"/>
        <v>0</v>
      </c>
      <c r="E1694" s="189">
        <f t="shared" ca="1" si="1130"/>
        <v>0</v>
      </c>
      <c r="F1694" s="189">
        <f t="shared" si="1131"/>
        <v>0</v>
      </c>
      <c r="G1694" s="189" cm="1">
        <f t="array" aca="1" ref="G1694" ca="1">OFFSET(G1694,-1,,,)+1</f>
        <v>1689</v>
      </c>
      <c r="H1694" s="189">
        <f t="shared" si="1126"/>
        <v>0</v>
      </c>
      <c r="I1694" s="189">
        <f t="shared" si="1132"/>
        <v>0</v>
      </c>
      <c r="J1694" s="179">
        <f t="shared" si="1133"/>
        <v>0</v>
      </c>
      <c r="K1694" s="173" t="s">
        <v>3386</v>
      </c>
      <c r="L1694" s="174" t="str" cm="1">
        <f t="array" aca="1" ref="L1694" ca="1">IF($K1694="",OFFSET(L1694,-1,,,),K1694)</f>
        <v>06.02.06</v>
      </c>
      <c r="M1694" s="175" t="str" cm="1">
        <f t="array" aca="1" ref="M1694" ca="1">IF(OR($K1694=0,$K1694=""),OFFSET(M1694,-1,,,),O1694)</f>
        <v>IMPERMEABILIZAÇÃO EM MANTA ARDOSIADA 4MM</v>
      </c>
      <c r="N1694" s="67" t="s">
        <v>3981</v>
      </c>
      <c r="O1694" s="68" t="s">
        <v>4552</v>
      </c>
      <c r="P1694" s="68"/>
      <c r="Q1694" s="68" t="s">
        <v>3258</v>
      </c>
      <c r="R1694" s="69">
        <v>82.97</v>
      </c>
      <c r="S1694" s="70">
        <v>163.828</v>
      </c>
      <c r="T1694" s="70">
        <v>13592.809160000001</v>
      </c>
      <c r="U1694" s="67"/>
      <c r="V1694" s="71"/>
      <c r="W1694" s="171"/>
      <c r="X1694" s="172"/>
      <c r="Y1694" s="176">
        <f t="shared" si="1135"/>
        <v>0</v>
      </c>
      <c r="AA1694" s="192"/>
    </row>
    <row r="1695" spans="2:27" hidden="1">
      <c r="B1695" s="189">
        <f t="shared" si="1127"/>
        <v>0</v>
      </c>
      <c r="C1695" s="189">
        <f t="shared" ca="1" si="1128"/>
        <v>0</v>
      </c>
      <c r="D1695" s="189">
        <f t="shared" si="1129"/>
        <v>0</v>
      </c>
      <c r="E1695" s="189">
        <f t="shared" ca="1" si="1130"/>
        <v>0</v>
      </c>
      <c r="F1695" s="189">
        <f t="shared" si="1131"/>
        <v>0</v>
      </c>
      <c r="G1695" s="189" cm="1">
        <f t="array" aca="1" ref="G1695" ca="1">OFFSET(G1695,-1,,,)+1</f>
        <v>1690</v>
      </c>
      <c r="H1695" s="189">
        <f t="shared" si="1126"/>
        <v>0</v>
      </c>
      <c r="I1695" s="189">
        <f t="shared" si="1132"/>
        <v>0</v>
      </c>
      <c r="J1695" s="179">
        <f t="shared" si="1133"/>
        <v>0</v>
      </c>
      <c r="K1695" s="173"/>
      <c r="L1695" s="174" t="str" cm="1">
        <f t="array" aca="1" ref="L1695" ca="1">IF($K1695="",OFFSET(L1695,-1,,,),K1695)</f>
        <v>06.02.06</v>
      </c>
      <c r="M1695" s="175" t="str" cm="1">
        <f t="array" aca="1" ref="M1695" ca="1">IF(OR($K1695=0,$K1695=""),OFFSET(M1695,-1,,,),O1695)</f>
        <v>IMPERMEABILIZAÇÃO EM MANTA ARDOSIADA 4MM</v>
      </c>
      <c r="N1695" s="67" t="s">
        <v>1017</v>
      </c>
      <c r="O1695" s="68" t="s">
        <v>1018</v>
      </c>
      <c r="P1695" s="68"/>
      <c r="Q1695" s="68" t="s">
        <v>3254</v>
      </c>
      <c r="R1695" s="69">
        <v>33.188000000000002</v>
      </c>
      <c r="S1695" s="70">
        <v>3.32</v>
      </c>
      <c r="T1695" s="70">
        <v>110.18416000000001</v>
      </c>
      <c r="U1695" s="67" t="s">
        <v>1011</v>
      </c>
      <c r="V1695" s="71" t="s">
        <v>1012</v>
      </c>
      <c r="W1695" s="171"/>
      <c r="X1695" s="172"/>
      <c r="Y1695" s="176">
        <f t="shared" si="1135"/>
        <v>0</v>
      </c>
      <c r="AA1695" s="192"/>
    </row>
    <row r="1696" spans="2:27" hidden="1">
      <c r="B1696" s="189">
        <f t="shared" si="1127"/>
        <v>0</v>
      </c>
      <c r="C1696" s="189">
        <f t="shared" ca="1" si="1128"/>
        <v>0</v>
      </c>
      <c r="D1696" s="189">
        <f t="shared" si="1129"/>
        <v>0</v>
      </c>
      <c r="E1696" s="189">
        <f t="shared" ca="1" si="1130"/>
        <v>0</v>
      </c>
      <c r="F1696" s="189">
        <f t="shared" si="1131"/>
        <v>0</v>
      </c>
      <c r="G1696" s="189" cm="1">
        <f t="array" aca="1" ref="G1696" ca="1">OFFSET(G1696,-1,,,)+1</f>
        <v>1691</v>
      </c>
      <c r="H1696" s="189">
        <f t="shared" si="1126"/>
        <v>0</v>
      </c>
      <c r="I1696" s="189">
        <f t="shared" si="1132"/>
        <v>0</v>
      </c>
      <c r="J1696" s="179">
        <f t="shared" si="1133"/>
        <v>0</v>
      </c>
      <c r="K1696" s="173"/>
      <c r="L1696" s="174" t="str" cm="1">
        <f t="array" aca="1" ref="L1696" ca="1">IF($K1696="",OFFSET(L1696,-1,,,),K1696)</f>
        <v>06.02.06</v>
      </c>
      <c r="M1696" s="175" t="str" cm="1">
        <f t="array" aca="1" ref="M1696" ca="1">IF(OR($K1696=0,$K1696=""),OFFSET(M1696,-1,,,),O1696)</f>
        <v>IMPERMEABILIZAÇÃO EM MANTA ARDOSIADA 4MM</v>
      </c>
      <c r="N1696" s="67" t="s">
        <v>3982</v>
      </c>
      <c r="O1696" s="68" t="s">
        <v>4553</v>
      </c>
      <c r="P1696" s="68"/>
      <c r="Q1696" s="68" t="s">
        <v>3266</v>
      </c>
      <c r="R1696" s="69">
        <v>8.2970000000000006</v>
      </c>
      <c r="S1696" s="70">
        <v>325</v>
      </c>
      <c r="T1696" s="70">
        <v>2696.5250000000001</v>
      </c>
      <c r="U1696" s="67" t="s">
        <v>1011</v>
      </c>
      <c r="V1696" s="71" t="s">
        <v>1012</v>
      </c>
      <c r="W1696" s="171"/>
      <c r="X1696" s="172"/>
      <c r="Y1696" s="176">
        <f t="shared" si="1135"/>
        <v>0</v>
      </c>
      <c r="AA1696" s="192"/>
    </row>
    <row r="1697" spans="2:27" hidden="1">
      <c r="B1697" s="189">
        <f t="shared" si="1127"/>
        <v>0</v>
      </c>
      <c r="C1697" s="189">
        <f t="shared" ca="1" si="1128"/>
        <v>0</v>
      </c>
      <c r="D1697" s="189">
        <f t="shared" si="1129"/>
        <v>0</v>
      </c>
      <c r="E1697" s="189">
        <f t="shared" ca="1" si="1130"/>
        <v>0</v>
      </c>
      <c r="F1697" s="189">
        <f t="shared" si="1131"/>
        <v>0</v>
      </c>
      <c r="G1697" s="189" cm="1">
        <f t="array" aca="1" ref="G1697" ca="1">OFFSET(G1697,-1,,,)+1</f>
        <v>1692</v>
      </c>
      <c r="H1697" s="189">
        <f t="shared" si="1126"/>
        <v>0</v>
      </c>
      <c r="I1697" s="189">
        <f t="shared" si="1132"/>
        <v>0</v>
      </c>
      <c r="J1697" s="179">
        <f t="shared" si="1133"/>
        <v>0</v>
      </c>
      <c r="K1697" s="173"/>
      <c r="L1697" s="174" t="str" cm="1">
        <f t="array" aca="1" ref="L1697" ca="1">IF($K1697="",OFFSET(L1697,-1,,,),K1697)</f>
        <v>06.02.06</v>
      </c>
      <c r="M1697" s="175" t="str" cm="1">
        <f t="array" aca="1" ref="M1697" ca="1">IF(OR($K1697=0,$K1697=""),OFFSET(M1697,-1,,,),O1697)</f>
        <v>IMPERMEABILIZAÇÃO EM MANTA ARDOSIADA 4MM</v>
      </c>
      <c r="N1697" s="67" t="s">
        <v>1027</v>
      </c>
      <c r="O1697" s="68" t="s">
        <v>1028</v>
      </c>
      <c r="P1697" s="68"/>
      <c r="Q1697" s="68" t="s">
        <v>3258</v>
      </c>
      <c r="R1697" s="69">
        <v>82.97</v>
      </c>
      <c r="S1697" s="70">
        <v>130</v>
      </c>
      <c r="T1697" s="70">
        <v>10786.1</v>
      </c>
      <c r="U1697" s="67" t="s">
        <v>1011</v>
      </c>
      <c r="V1697" s="71" t="s">
        <v>1012</v>
      </c>
      <c r="W1697" s="171"/>
      <c r="X1697" s="172"/>
      <c r="Y1697" s="176">
        <f t="shared" si="1135"/>
        <v>0</v>
      </c>
      <c r="AA1697" s="192"/>
    </row>
    <row r="1698" spans="2:27" hidden="1">
      <c r="B1698" s="189">
        <f t="shared" si="1127"/>
        <v>0</v>
      </c>
      <c r="C1698" s="189">
        <f t="shared" ca="1" si="1128"/>
        <v>0</v>
      </c>
      <c r="D1698" s="189">
        <f t="shared" si="1129"/>
        <v>0</v>
      </c>
      <c r="E1698" s="189">
        <f t="shared" ca="1" si="1130"/>
        <v>0</v>
      </c>
      <c r="F1698" s="189">
        <f t="shared" si="1131"/>
        <v>0</v>
      </c>
      <c r="G1698" s="189" cm="1">
        <f t="array" aca="1" ref="G1698" ca="1">OFFSET(G1698,-1,,,)+1</f>
        <v>1693</v>
      </c>
      <c r="H1698" s="189">
        <f t="shared" si="1126"/>
        <v>0</v>
      </c>
      <c r="I1698" s="189">
        <f t="shared" si="1132"/>
        <v>0</v>
      </c>
      <c r="J1698" s="179">
        <f t="shared" si="1133"/>
        <v>0</v>
      </c>
      <c r="K1698" s="173" t="s">
        <v>1046</v>
      </c>
      <c r="L1698" s="174" t="str" cm="1">
        <f t="array" aca="1" ref="L1698" ca="1">IF($K1698="",OFFSET(L1698,-1,,,),K1698)</f>
        <v>07</v>
      </c>
      <c r="M1698" s="175" t="str" cm="1">
        <f t="array" aca="1" ref="M1698" ca="1">IF(OR($K1698=0,$K1698=""),OFFSET(M1698,-1,,,),O1698)</f>
        <v>COBERTURA / ISOLAMENTOS</v>
      </c>
      <c r="N1698" s="67" t="s">
        <v>143</v>
      </c>
      <c r="O1698" s="68" t="s">
        <v>4554</v>
      </c>
      <c r="P1698" s="68"/>
      <c r="Q1698" s="68"/>
      <c r="R1698" s="69"/>
      <c r="S1698" s="70"/>
      <c r="T1698" s="70">
        <v>0</v>
      </c>
      <c r="U1698" s="67"/>
      <c r="V1698" s="71"/>
      <c r="W1698" s="171"/>
      <c r="X1698" s="172"/>
      <c r="Y1698" s="176">
        <f t="shared" si="1135"/>
        <v>0</v>
      </c>
      <c r="AA1698" s="192"/>
    </row>
    <row r="1699" spans="2:27" hidden="1">
      <c r="B1699" s="189">
        <f t="shared" si="1127"/>
        <v>0</v>
      </c>
      <c r="C1699" s="189">
        <f t="shared" ca="1" si="1128"/>
        <v>0</v>
      </c>
      <c r="D1699" s="189">
        <f t="shared" si="1129"/>
        <v>0</v>
      </c>
      <c r="E1699" s="189">
        <f t="shared" ca="1" si="1130"/>
        <v>0</v>
      </c>
      <c r="F1699" s="189">
        <f t="shared" si="1131"/>
        <v>0</v>
      </c>
      <c r="G1699" s="189" cm="1">
        <f t="array" aca="1" ref="G1699" ca="1">OFFSET(G1699,-1,,,)+1</f>
        <v>1694</v>
      </c>
      <c r="H1699" s="189">
        <f t="shared" si="1126"/>
        <v>0</v>
      </c>
      <c r="I1699" s="189">
        <f t="shared" si="1132"/>
        <v>0</v>
      </c>
      <c r="J1699" s="179">
        <f t="shared" si="1133"/>
        <v>0</v>
      </c>
      <c r="K1699" s="173" t="s">
        <v>1047</v>
      </c>
      <c r="L1699" s="174" t="str" cm="1">
        <f t="array" aca="1" ref="L1699" ca="1">IF($K1699="",OFFSET(L1699,-1,,,),K1699)</f>
        <v>07.01</v>
      </c>
      <c r="M1699" s="175" t="str" cm="1">
        <f t="array" aca="1" ref="M1699" ca="1">IF(OR($K1699=0,$K1699=""),OFFSET(M1699,-1,,,),O1699)</f>
        <v>TELHAS / RUFOS / CALHAS</v>
      </c>
      <c r="N1699" s="67" t="s">
        <v>143</v>
      </c>
      <c r="O1699" s="68" t="s">
        <v>4555</v>
      </c>
      <c r="P1699" s="68"/>
      <c r="Q1699" s="68"/>
      <c r="R1699" s="69"/>
      <c r="S1699" s="70"/>
      <c r="T1699" s="70">
        <v>0</v>
      </c>
      <c r="U1699" s="67"/>
      <c r="V1699" s="71"/>
      <c r="W1699" s="171"/>
      <c r="X1699" s="172"/>
      <c r="Y1699" s="176">
        <f t="shared" si="1135"/>
        <v>0</v>
      </c>
      <c r="AA1699" s="192"/>
    </row>
    <row r="1700" spans="2:27">
      <c r="B1700" s="189">
        <f t="shared" si="1127"/>
        <v>0</v>
      </c>
      <c r="C1700" s="189">
        <f t="shared" ca="1" si="1128"/>
        <v>0</v>
      </c>
      <c r="D1700" s="189">
        <f t="shared" si="1129"/>
        <v>0</v>
      </c>
      <c r="E1700" s="189">
        <f t="shared" ca="1" si="1130"/>
        <v>0</v>
      </c>
      <c r="F1700" s="189">
        <f t="shared" si="1131"/>
        <v>0</v>
      </c>
      <c r="G1700" s="189" cm="1">
        <f t="array" aca="1" ref="G1700" ca="1">OFFSET(G1700,-1,,,)+1</f>
        <v>1695</v>
      </c>
      <c r="H1700" s="189">
        <f t="shared" si="1126"/>
        <v>0</v>
      </c>
      <c r="I1700" s="189">
        <f t="shared" si="1132"/>
        <v>0</v>
      </c>
      <c r="J1700" s="179">
        <f t="shared" si="1133"/>
        <v>0</v>
      </c>
      <c r="K1700" s="173" t="s">
        <v>1048</v>
      </c>
      <c r="L1700" s="174" t="str" cm="1">
        <f t="array" aca="1" ref="L1700" ca="1">IF($K1700="",OFFSET(L1700,-1,,,),K1700)</f>
        <v>07.01.01</v>
      </c>
      <c r="M1700" s="175" t="str" cm="1">
        <f t="array" aca="1" ref="M1700" ca="1">IF(OR($K1700=0,$K1700=""),OFFSET(M1700,-1,,,),O1700)</f>
        <v>COBERTURA EM FIBROCIMENTO E ESTRUTURA METÁLICA</v>
      </c>
      <c r="N1700" s="67" t="s">
        <v>1049</v>
      </c>
      <c r="O1700" s="68" t="s">
        <v>4556</v>
      </c>
      <c r="P1700" s="68"/>
      <c r="Q1700" s="68" t="s">
        <v>3258</v>
      </c>
      <c r="R1700" s="69">
        <v>1044.7</v>
      </c>
      <c r="S1700" s="70">
        <v>203.1198</v>
      </c>
      <c r="T1700" s="70">
        <v>212199.25506</v>
      </c>
      <c r="U1700" s="67"/>
      <c r="V1700" s="71"/>
      <c r="W1700" s="171"/>
      <c r="X1700" s="172"/>
      <c r="Y1700" s="176">
        <f t="shared" si="1135"/>
        <v>0</v>
      </c>
      <c r="AA1700" s="192"/>
    </row>
    <row r="1701" spans="2:27" hidden="1">
      <c r="B1701" s="189">
        <f t="shared" si="1127"/>
        <v>0</v>
      </c>
      <c r="C1701" s="189">
        <f t="shared" ca="1" si="1128"/>
        <v>0</v>
      </c>
      <c r="D1701" s="189">
        <f t="shared" si="1129"/>
        <v>0</v>
      </c>
      <c r="E1701" s="189">
        <f t="shared" ca="1" si="1130"/>
        <v>0</v>
      </c>
      <c r="F1701" s="189">
        <f t="shared" si="1131"/>
        <v>0</v>
      </c>
      <c r="G1701" s="189" cm="1">
        <f t="array" aca="1" ref="G1701" ca="1">OFFSET(G1701,-1,,,)+1</f>
        <v>1696</v>
      </c>
      <c r="H1701" s="189">
        <f t="shared" si="1126"/>
        <v>0</v>
      </c>
      <c r="I1701" s="189">
        <f t="shared" si="1132"/>
        <v>0</v>
      </c>
      <c r="J1701" s="179">
        <f t="shared" si="1133"/>
        <v>0</v>
      </c>
      <c r="K1701" s="173"/>
      <c r="L1701" s="174" t="str" cm="1">
        <f t="array" aca="1" ref="L1701" ca="1">IF($K1701="",OFFSET(L1701,-1,,,),K1701)</f>
        <v>07.01.01</v>
      </c>
      <c r="M1701" s="175" t="str" cm="1">
        <f t="array" aca="1" ref="M1701" ca="1">IF(OR($K1701=0,$K1701=""),OFFSET(M1701,-1,,,),O1701)</f>
        <v>COBERTURA EM FIBROCIMENTO E ESTRUTURA METÁLICA</v>
      </c>
      <c r="N1701" s="67" t="s">
        <v>1050</v>
      </c>
      <c r="O1701" s="68" t="s">
        <v>1051</v>
      </c>
      <c r="P1701" s="68"/>
      <c r="Q1701" s="68" t="s">
        <v>3258</v>
      </c>
      <c r="R1701" s="69">
        <v>1044.7</v>
      </c>
      <c r="S1701" s="70">
        <v>110</v>
      </c>
      <c r="T1701" s="70">
        <v>114917</v>
      </c>
      <c r="U1701" s="67" t="s">
        <v>1052</v>
      </c>
      <c r="V1701" s="71" t="s">
        <v>1053</v>
      </c>
      <c r="W1701" s="171"/>
      <c r="X1701" s="172"/>
      <c r="Y1701" s="176">
        <f t="shared" si="1135"/>
        <v>0</v>
      </c>
      <c r="AA1701" s="192"/>
    </row>
    <row r="1702" spans="2:27" hidden="1">
      <c r="B1702" s="189">
        <f t="shared" si="1127"/>
        <v>0</v>
      </c>
      <c r="C1702" s="189">
        <f t="shared" ca="1" si="1128"/>
        <v>0</v>
      </c>
      <c r="D1702" s="189">
        <f t="shared" si="1129"/>
        <v>0</v>
      </c>
      <c r="E1702" s="189">
        <f t="shared" ca="1" si="1130"/>
        <v>0</v>
      </c>
      <c r="F1702" s="189">
        <f t="shared" si="1131"/>
        <v>0</v>
      </c>
      <c r="G1702" s="189" cm="1">
        <f t="array" aca="1" ref="G1702" ca="1">OFFSET(G1702,-1,,,)+1</f>
        <v>1697</v>
      </c>
      <c r="H1702" s="189">
        <f t="shared" si="1126"/>
        <v>0</v>
      </c>
      <c r="I1702" s="189">
        <f t="shared" si="1132"/>
        <v>0</v>
      </c>
      <c r="J1702" s="179">
        <f t="shared" si="1133"/>
        <v>0</v>
      </c>
      <c r="K1702" s="173"/>
      <c r="L1702" s="174" t="str" cm="1">
        <f t="array" aca="1" ref="L1702" ca="1">IF($K1702="",OFFSET(L1702,-1,,,),K1702)</f>
        <v>07.01.01</v>
      </c>
      <c r="M1702" s="175" t="str" cm="1">
        <f t="array" aca="1" ref="M1702" ca="1">IF(OR($K1702=0,$K1702=""),OFFSET(M1702,-1,,,),O1702)</f>
        <v>COBERTURA EM FIBROCIMENTO E ESTRUTURA METÁLICA</v>
      </c>
      <c r="N1702" s="67" t="s">
        <v>1054</v>
      </c>
      <c r="O1702" s="68" t="s">
        <v>1055</v>
      </c>
      <c r="P1702" s="68"/>
      <c r="Q1702" s="68" t="s">
        <v>3260</v>
      </c>
      <c r="R1702" s="69">
        <v>527.57349999999997</v>
      </c>
      <c r="S1702" s="70">
        <v>26.44</v>
      </c>
      <c r="T1702" s="70">
        <v>13949.04334</v>
      </c>
      <c r="U1702" s="67" t="s">
        <v>1052</v>
      </c>
      <c r="V1702" s="71" t="s">
        <v>1053</v>
      </c>
      <c r="W1702" s="171"/>
      <c r="X1702" s="172"/>
      <c r="Y1702" s="176">
        <f t="shared" si="1135"/>
        <v>0</v>
      </c>
      <c r="AA1702" s="192"/>
    </row>
    <row r="1703" spans="2:27" hidden="1">
      <c r="B1703" s="189">
        <f t="shared" si="1127"/>
        <v>0</v>
      </c>
      <c r="C1703" s="189">
        <f t="shared" ca="1" si="1128"/>
        <v>0</v>
      </c>
      <c r="D1703" s="189">
        <f t="shared" si="1129"/>
        <v>0</v>
      </c>
      <c r="E1703" s="189">
        <f t="shared" ca="1" si="1130"/>
        <v>0</v>
      </c>
      <c r="F1703" s="189">
        <f t="shared" si="1131"/>
        <v>0</v>
      </c>
      <c r="G1703" s="189" cm="1">
        <f t="array" aca="1" ref="G1703" ca="1">OFFSET(G1703,-1,,,)+1</f>
        <v>1698</v>
      </c>
      <c r="H1703" s="189">
        <f t="shared" si="1126"/>
        <v>0</v>
      </c>
      <c r="I1703" s="189">
        <f t="shared" si="1132"/>
        <v>0</v>
      </c>
      <c r="J1703" s="179">
        <f t="shared" si="1133"/>
        <v>0</v>
      </c>
      <c r="K1703" s="173"/>
      <c r="L1703" s="174" t="str" cm="1">
        <f t="array" aca="1" ref="L1703" ca="1">IF($K1703="",OFFSET(L1703,-1,,,),K1703)</f>
        <v>07.01.01</v>
      </c>
      <c r="M1703" s="175" t="str" cm="1">
        <f t="array" aca="1" ref="M1703" ca="1">IF(OR($K1703=0,$K1703=""),OFFSET(M1703,-1,,,),O1703)</f>
        <v>COBERTURA EM FIBROCIMENTO E ESTRUTURA METÁLICA</v>
      </c>
      <c r="N1703" s="67" t="s">
        <v>1056</v>
      </c>
      <c r="O1703" s="68" t="s">
        <v>1057</v>
      </c>
      <c r="P1703" s="68"/>
      <c r="Q1703" s="68" t="s">
        <v>3260</v>
      </c>
      <c r="R1703" s="69">
        <v>54.324399999999997</v>
      </c>
      <c r="S1703" s="70">
        <v>21.07</v>
      </c>
      <c r="T1703" s="70">
        <v>1144.615108</v>
      </c>
      <c r="U1703" s="67" t="s">
        <v>1052</v>
      </c>
      <c r="V1703" s="71" t="s">
        <v>1053</v>
      </c>
      <c r="W1703" s="171"/>
      <c r="X1703" s="172"/>
      <c r="Y1703" s="176">
        <f t="shared" si="1135"/>
        <v>0</v>
      </c>
      <c r="AA1703" s="192"/>
    </row>
    <row r="1704" spans="2:27" hidden="1">
      <c r="B1704" s="189">
        <f t="shared" si="1127"/>
        <v>0</v>
      </c>
      <c r="C1704" s="189">
        <f t="shared" ca="1" si="1128"/>
        <v>0</v>
      </c>
      <c r="D1704" s="189">
        <f t="shared" si="1129"/>
        <v>0</v>
      </c>
      <c r="E1704" s="189">
        <f t="shared" ca="1" si="1130"/>
        <v>0</v>
      </c>
      <c r="F1704" s="189">
        <f t="shared" si="1131"/>
        <v>0</v>
      </c>
      <c r="G1704" s="189" cm="1">
        <f t="array" aca="1" ref="G1704" ca="1">OFFSET(G1704,-1,,,)+1</f>
        <v>1699</v>
      </c>
      <c r="H1704" s="189">
        <f t="shared" si="1126"/>
        <v>0</v>
      </c>
      <c r="I1704" s="189">
        <f t="shared" si="1132"/>
        <v>0</v>
      </c>
      <c r="J1704" s="179">
        <f t="shared" si="1133"/>
        <v>0</v>
      </c>
      <c r="K1704" s="173"/>
      <c r="L1704" s="174" t="str" cm="1">
        <f t="array" aca="1" ref="L1704" ca="1">IF($K1704="",OFFSET(L1704,-1,,,),K1704)</f>
        <v>07.01.01</v>
      </c>
      <c r="M1704" s="175" t="str" cm="1">
        <f t="array" aca="1" ref="M1704" ca="1">IF(OR($K1704=0,$K1704=""),OFFSET(M1704,-1,,,),O1704)</f>
        <v>COBERTURA EM FIBROCIMENTO E ESTRUTURA METÁLICA</v>
      </c>
      <c r="N1704" s="67" t="s">
        <v>1058</v>
      </c>
      <c r="O1704" s="68" t="s">
        <v>1059</v>
      </c>
      <c r="P1704" s="68"/>
      <c r="Q1704" s="68" t="s">
        <v>3260</v>
      </c>
      <c r="R1704" s="69">
        <v>225.65520000000001</v>
      </c>
      <c r="S1704" s="70">
        <v>17</v>
      </c>
      <c r="T1704" s="70">
        <v>3836.1384000000003</v>
      </c>
      <c r="U1704" s="67" t="s">
        <v>1052</v>
      </c>
      <c r="V1704" s="71" t="s">
        <v>1053</v>
      </c>
      <c r="W1704" s="171"/>
      <c r="X1704" s="172"/>
      <c r="Y1704" s="176">
        <f t="shared" si="1135"/>
        <v>0</v>
      </c>
      <c r="AA1704" s="192"/>
    </row>
    <row r="1705" spans="2:27" hidden="1">
      <c r="B1705" s="189">
        <f t="shared" si="1127"/>
        <v>0</v>
      </c>
      <c r="C1705" s="189">
        <f t="shared" ca="1" si="1128"/>
        <v>0</v>
      </c>
      <c r="D1705" s="189">
        <f t="shared" si="1129"/>
        <v>0</v>
      </c>
      <c r="E1705" s="189">
        <f t="shared" ca="1" si="1130"/>
        <v>0</v>
      </c>
      <c r="F1705" s="189">
        <f t="shared" si="1131"/>
        <v>0</v>
      </c>
      <c r="G1705" s="189" cm="1">
        <f t="array" aca="1" ref="G1705" ca="1">OFFSET(G1705,-1,,,)+1</f>
        <v>1700</v>
      </c>
      <c r="H1705" s="189">
        <f t="shared" si="1126"/>
        <v>0</v>
      </c>
      <c r="I1705" s="189">
        <f t="shared" si="1132"/>
        <v>0</v>
      </c>
      <c r="J1705" s="179">
        <f t="shared" si="1133"/>
        <v>0</v>
      </c>
      <c r="K1705" s="173"/>
      <c r="L1705" s="174" t="str" cm="1">
        <f t="array" aca="1" ref="L1705" ca="1">IF($K1705="",OFFSET(L1705,-1,,,),K1705)</f>
        <v>07.01.01</v>
      </c>
      <c r="M1705" s="175" t="str" cm="1">
        <f t="array" aca="1" ref="M1705" ca="1">IF(OR($K1705=0,$K1705=""),OFFSET(M1705,-1,,,),O1705)</f>
        <v>COBERTURA EM FIBROCIMENTO E ESTRUTURA METÁLICA</v>
      </c>
      <c r="N1705" s="67" t="s">
        <v>1060</v>
      </c>
      <c r="O1705" s="68" t="s">
        <v>1061</v>
      </c>
      <c r="P1705" s="68"/>
      <c r="Q1705" s="68" t="s">
        <v>3258</v>
      </c>
      <c r="R1705" s="69">
        <v>1044.7</v>
      </c>
      <c r="S1705" s="70">
        <v>75</v>
      </c>
      <c r="T1705" s="70">
        <v>78352.5</v>
      </c>
      <c r="U1705" s="67" t="s">
        <v>1052</v>
      </c>
      <c r="V1705" s="71" t="s">
        <v>1053</v>
      </c>
      <c r="W1705" s="171"/>
      <c r="X1705" s="172"/>
      <c r="Y1705" s="176">
        <f t="shared" si="1135"/>
        <v>0</v>
      </c>
      <c r="AA1705" s="192"/>
    </row>
    <row r="1706" spans="2:27">
      <c r="B1706" s="189">
        <f t="shared" si="1127"/>
        <v>0</v>
      </c>
      <c r="C1706" s="189">
        <f t="shared" ca="1" si="1128"/>
        <v>0</v>
      </c>
      <c r="D1706" s="189">
        <f t="shared" si="1129"/>
        <v>0</v>
      </c>
      <c r="E1706" s="189">
        <f t="shared" ca="1" si="1130"/>
        <v>0</v>
      </c>
      <c r="F1706" s="189">
        <f t="shared" si="1131"/>
        <v>0</v>
      </c>
      <c r="G1706" s="189" cm="1">
        <f t="array" aca="1" ref="G1706" ca="1">OFFSET(G1706,-1,,,)+1</f>
        <v>1701</v>
      </c>
      <c r="H1706" s="189">
        <f t="shared" si="1126"/>
        <v>0</v>
      </c>
      <c r="I1706" s="189">
        <f t="shared" si="1132"/>
        <v>0</v>
      </c>
      <c r="J1706" s="179">
        <f t="shared" si="1133"/>
        <v>0</v>
      </c>
      <c r="K1706" s="173" t="s">
        <v>1062</v>
      </c>
      <c r="L1706" s="174" t="str" cm="1">
        <f t="array" aca="1" ref="L1706" ca="1">IF($K1706="",OFFSET(L1706,-1,,,),K1706)</f>
        <v>07.01.02</v>
      </c>
      <c r="M1706" s="175" t="str" cm="1">
        <f t="array" aca="1" ref="M1706" ca="1">IF(OR($K1706=0,$K1706=""),OFFSET(M1706,-1,,,),O1706)</f>
        <v>PINGADEIRA C/510MM</v>
      </c>
      <c r="N1706" s="67" t="s">
        <v>718</v>
      </c>
      <c r="O1706" s="68" t="s">
        <v>4557</v>
      </c>
      <c r="P1706" s="68"/>
      <c r="Q1706" s="68" t="s">
        <v>3253</v>
      </c>
      <c r="R1706" s="69">
        <v>658.07</v>
      </c>
      <c r="S1706" s="70">
        <v>70</v>
      </c>
      <c r="T1706" s="70">
        <v>46064.9</v>
      </c>
      <c r="U1706" s="67"/>
      <c r="V1706" s="71"/>
      <c r="W1706" s="171"/>
      <c r="X1706" s="172"/>
      <c r="Y1706" s="176">
        <f t="shared" si="1135"/>
        <v>0</v>
      </c>
      <c r="AA1706" s="192"/>
    </row>
    <row r="1707" spans="2:27" hidden="1">
      <c r="B1707" s="189">
        <f t="shared" si="1127"/>
        <v>0</v>
      </c>
      <c r="C1707" s="189">
        <f t="shared" ca="1" si="1128"/>
        <v>0</v>
      </c>
      <c r="D1707" s="189">
        <f t="shared" si="1129"/>
        <v>0</v>
      </c>
      <c r="E1707" s="189">
        <f t="shared" ca="1" si="1130"/>
        <v>0</v>
      </c>
      <c r="F1707" s="189">
        <f t="shared" si="1131"/>
        <v>0</v>
      </c>
      <c r="G1707" s="189" cm="1">
        <f t="array" aca="1" ref="G1707" ca="1">OFFSET(G1707,-1,,,)+1</f>
        <v>1702</v>
      </c>
      <c r="H1707" s="189">
        <f t="shared" si="1126"/>
        <v>0</v>
      </c>
      <c r="I1707" s="189">
        <f t="shared" si="1132"/>
        <v>0</v>
      </c>
      <c r="J1707" s="179">
        <f t="shared" si="1133"/>
        <v>0</v>
      </c>
      <c r="K1707" s="173"/>
      <c r="L1707" s="174" t="str" cm="1">
        <f t="array" aca="1" ref="L1707" ca="1">IF($K1707="",OFFSET(L1707,-1,,,),K1707)</f>
        <v>07.01.02</v>
      </c>
      <c r="M1707" s="175" t="str" cm="1">
        <f t="array" aca="1" ref="M1707" ca="1">IF(OR($K1707=0,$K1707=""),OFFSET(M1707,-1,,,),O1707)</f>
        <v>PINGADEIRA C/510MM</v>
      </c>
      <c r="N1707" s="67" t="s">
        <v>719</v>
      </c>
      <c r="O1707" s="68" t="s">
        <v>720</v>
      </c>
      <c r="P1707" s="68"/>
      <c r="Q1707" s="68" t="s">
        <v>3253</v>
      </c>
      <c r="R1707" s="69">
        <v>658.07</v>
      </c>
      <c r="S1707" s="70">
        <v>35</v>
      </c>
      <c r="T1707" s="70">
        <v>23032.45</v>
      </c>
      <c r="U1707" s="67" t="s">
        <v>1052</v>
      </c>
      <c r="V1707" s="71" t="s">
        <v>1053</v>
      </c>
      <c r="W1707" s="171"/>
      <c r="X1707" s="172"/>
      <c r="Y1707" s="176">
        <f t="shared" si="1135"/>
        <v>0</v>
      </c>
      <c r="AA1707" s="192"/>
    </row>
    <row r="1708" spans="2:27" hidden="1">
      <c r="B1708" s="189">
        <f t="shared" si="1127"/>
        <v>0</v>
      </c>
      <c r="C1708" s="189">
        <f t="shared" ca="1" si="1128"/>
        <v>0</v>
      </c>
      <c r="D1708" s="189">
        <f t="shared" si="1129"/>
        <v>0</v>
      </c>
      <c r="E1708" s="189">
        <f t="shared" ca="1" si="1130"/>
        <v>0</v>
      </c>
      <c r="F1708" s="189">
        <f t="shared" si="1131"/>
        <v>0</v>
      </c>
      <c r="G1708" s="189" cm="1">
        <f t="array" aca="1" ref="G1708" ca="1">OFFSET(G1708,-1,,,)+1</f>
        <v>1703</v>
      </c>
      <c r="H1708" s="189">
        <f t="shared" si="1126"/>
        <v>0</v>
      </c>
      <c r="I1708" s="189">
        <f t="shared" si="1132"/>
        <v>0</v>
      </c>
      <c r="J1708" s="179">
        <f t="shared" si="1133"/>
        <v>0</v>
      </c>
      <c r="K1708" s="173"/>
      <c r="L1708" s="174" t="str" cm="1">
        <f t="array" aca="1" ref="L1708" ca="1">IF($K1708="",OFFSET(L1708,-1,,,),K1708)</f>
        <v>07.01.02</v>
      </c>
      <c r="M1708" s="175" t="str" cm="1">
        <f t="array" aca="1" ref="M1708" ca="1">IF(OR($K1708=0,$K1708=""),OFFSET(M1708,-1,,,),O1708)</f>
        <v>PINGADEIRA C/510MM</v>
      </c>
      <c r="N1708" s="67" t="s">
        <v>721</v>
      </c>
      <c r="O1708" s="68" t="s">
        <v>722</v>
      </c>
      <c r="P1708" s="68"/>
      <c r="Q1708" s="68" t="s">
        <v>3253</v>
      </c>
      <c r="R1708" s="69">
        <v>658.07</v>
      </c>
      <c r="S1708" s="70">
        <v>35</v>
      </c>
      <c r="T1708" s="70">
        <v>23032.45</v>
      </c>
      <c r="U1708" s="67" t="s">
        <v>1052</v>
      </c>
      <c r="V1708" s="71" t="s">
        <v>1053</v>
      </c>
      <c r="W1708" s="171"/>
      <c r="X1708" s="172"/>
      <c r="Y1708" s="176">
        <f t="shared" si="1135"/>
        <v>0</v>
      </c>
      <c r="AA1708" s="192"/>
    </row>
    <row r="1709" spans="2:27">
      <c r="B1709" s="189">
        <f t="shared" si="1127"/>
        <v>0</v>
      </c>
      <c r="C1709" s="189">
        <f t="shared" ca="1" si="1128"/>
        <v>0</v>
      </c>
      <c r="D1709" s="189">
        <f t="shared" si="1129"/>
        <v>0</v>
      </c>
      <c r="E1709" s="189">
        <f t="shared" ca="1" si="1130"/>
        <v>0</v>
      </c>
      <c r="F1709" s="189">
        <f t="shared" si="1131"/>
        <v>0</v>
      </c>
      <c r="G1709" s="189" cm="1">
        <f t="array" aca="1" ref="G1709" ca="1">OFFSET(G1709,-1,,,)+1</f>
        <v>1704</v>
      </c>
      <c r="H1709" s="189">
        <f t="shared" si="1126"/>
        <v>0</v>
      </c>
      <c r="I1709" s="189">
        <f t="shared" si="1132"/>
        <v>0</v>
      </c>
      <c r="J1709" s="179">
        <f t="shared" si="1133"/>
        <v>0</v>
      </c>
      <c r="K1709" s="173" t="s">
        <v>1063</v>
      </c>
      <c r="L1709" s="174" t="str" cm="1">
        <f t="array" aca="1" ref="L1709" ca="1">IF($K1709="",OFFSET(L1709,-1,,,),K1709)</f>
        <v>07.01.03</v>
      </c>
      <c r="M1709" s="175" t="str" cm="1">
        <f t="array" aca="1" ref="M1709" ca="1">IF(OR($K1709=0,$K1709=""),OFFSET(M1709,-1,,,),O1709)</f>
        <v>EXECUÇÃO DE 02 FIADAS DE ALVENARIA PARA EMBASAMENTO</v>
      </c>
      <c r="N1709" s="67" t="s">
        <v>749</v>
      </c>
      <c r="O1709" s="68" t="s">
        <v>4558</v>
      </c>
      <c r="P1709" s="68"/>
      <c r="Q1709" s="68" t="s">
        <v>3253</v>
      </c>
      <c r="R1709" s="69">
        <v>209.4</v>
      </c>
      <c r="S1709" s="70">
        <v>113.6182</v>
      </c>
      <c r="T1709" s="70">
        <v>23791.65108</v>
      </c>
      <c r="U1709" s="67"/>
      <c r="V1709" s="71"/>
      <c r="W1709" s="171"/>
      <c r="X1709" s="172"/>
      <c r="Y1709" s="176">
        <f t="shared" si="1135"/>
        <v>0</v>
      </c>
      <c r="AA1709" s="192"/>
    </row>
    <row r="1710" spans="2:27" hidden="1">
      <c r="B1710" s="189">
        <f t="shared" si="1127"/>
        <v>0</v>
      </c>
      <c r="C1710" s="189">
        <f t="shared" ca="1" si="1128"/>
        <v>0</v>
      </c>
      <c r="D1710" s="189">
        <f t="shared" si="1129"/>
        <v>0</v>
      </c>
      <c r="E1710" s="189">
        <f t="shared" ca="1" si="1130"/>
        <v>0</v>
      </c>
      <c r="F1710" s="189">
        <f t="shared" si="1131"/>
        <v>0</v>
      </c>
      <c r="G1710" s="189" cm="1">
        <f t="array" aca="1" ref="G1710" ca="1">OFFSET(G1710,-1,,,)+1</f>
        <v>1705</v>
      </c>
      <c r="H1710" s="189">
        <f t="shared" si="1126"/>
        <v>0</v>
      </c>
      <c r="I1710" s="189">
        <f t="shared" si="1132"/>
        <v>0</v>
      </c>
      <c r="J1710" s="179">
        <f t="shared" si="1133"/>
        <v>0</v>
      </c>
      <c r="K1710" s="173"/>
      <c r="L1710" s="174" t="str" cm="1">
        <f t="array" aca="1" ref="L1710" ca="1">IF($K1710="",OFFSET(L1710,-1,,,),K1710)</f>
        <v>07.01.03</v>
      </c>
      <c r="M1710" s="175" t="str" cm="1">
        <f t="array" aca="1" ref="M1710" ca="1">IF(OR($K1710=0,$K1710=""),OFFSET(M1710,-1,,,),O1710)</f>
        <v>EXECUÇÃO DE 02 FIADAS DE ALVENARIA PARA EMBASAMENTO</v>
      </c>
      <c r="N1710" s="67" t="s">
        <v>712</v>
      </c>
      <c r="O1710" s="68" t="s">
        <v>713</v>
      </c>
      <c r="P1710" s="68"/>
      <c r="Q1710" s="68" t="s">
        <v>3255</v>
      </c>
      <c r="R1710" s="69">
        <v>2512.8000000000002</v>
      </c>
      <c r="S1710" s="70">
        <v>0.44</v>
      </c>
      <c r="T1710" s="70">
        <v>1105.6320000000001</v>
      </c>
      <c r="U1710" s="67" t="s">
        <v>1052</v>
      </c>
      <c r="V1710" s="71" t="s">
        <v>1053</v>
      </c>
      <c r="W1710" s="171"/>
      <c r="X1710" s="172"/>
      <c r="Y1710" s="176">
        <f t="shared" si="1135"/>
        <v>0</v>
      </c>
      <c r="AA1710" s="192"/>
    </row>
    <row r="1711" spans="2:27" hidden="1">
      <c r="B1711" s="189">
        <f t="shared" si="1127"/>
        <v>0</v>
      </c>
      <c r="C1711" s="189">
        <f t="shared" ca="1" si="1128"/>
        <v>0</v>
      </c>
      <c r="D1711" s="189">
        <f t="shared" si="1129"/>
        <v>0</v>
      </c>
      <c r="E1711" s="189">
        <f t="shared" ca="1" si="1130"/>
        <v>0</v>
      </c>
      <c r="F1711" s="189">
        <f t="shared" si="1131"/>
        <v>0</v>
      </c>
      <c r="G1711" s="189" cm="1">
        <f t="array" aca="1" ref="G1711" ca="1">OFFSET(G1711,-1,,,)+1</f>
        <v>1706</v>
      </c>
      <c r="H1711" s="189">
        <f t="shared" si="1126"/>
        <v>0</v>
      </c>
      <c r="I1711" s="189">
        <f t="shared" si="1132"/>
        <v>0</v>
      </c>
      <c r="J1711" s="179">
        <f t="shared" si="1133"/>
        <v>0</v>
      </c>
      <c r="K1711" s="173"/>
      <c r="L1711" s="174" t="str" cm="1">
        <f t="array" aca="1" ref="L1711" ca="1">IF($K1711="",OFFSET(L1711,-1,,,),K1711)</f>
        <v>07.01.03</v>
      </c>
      <c r="M1711" s="175" t="str" cm="1">
        <f t="array" aca="1" ref="M1711" ca="1">IF(OR($K1711=0,$K1711=""),OFFSET(M1711,-1,,,),O1711)</f>
        <v>EXECUÇÃO DE 02 FIADAS DE ALVENARIA PARA EMBASAMENTO</v>
      </c>
      <c r="N1711" s="67" t="s">
        <v>750</v>
      </c>
      <c r="O1711" s="68" t="s">
        <v>751</v>
      </c>
      <c r="P1711" s="68"/>
      <c r="Q1711" s="68" t="s">
        <v>3260</v>
      </c>
      <c r="R1711" s="69">
        <v>5.7040559999999996</v>
      </c>
      <c r="S1711" s="70">
        <v>26.53</v>
      </c>
      <c r="T1711" s="70">
        <v>151.32860567999998</v>
      </c>
      <c r="U1711" s="67" t="s">
        <v>1052</v>
      </c>
      <c r="V1711" s="71" t="s">
        <v>1053</v>
      </c>
      <c r="W1711" s="171"/>
      <c r="X1711" s="172"/>
      <c r="Y1711" s="176">
        <f t="shared" si="1135"/>
        <v>0</v>
      </c>
      <c r="AA1711" s="192"/>
    </row>
    <row r="1712" spans="2:27" hidden="1">
      <c r="B1712" s="189">
        <f t="shared" si="1127"/>
        <v>0</v>
      </c>
      <c r="C1712" s="189">
        <f t="shared" ca="1" si="1128"/>
        <v>0</v>
      </c>
      <c r="D1712" s="189">
        <f t="shared" si="1129"/>
        <v>0</v>
      </c>
      <c r="E1712" s="189">
        <f t="shared" ca="1" si="1130"/>
        <v>0</v>
      </c>
      <c r="F1712" s="189">
        <f t="shared" si="1131"/>
        <v>0</v>
      </c>
      <c r="G1712" s="189" cm="1">
        <f t="array" aca="1" ref="G1712" ca="1">OFFSET(G1712,-1,,,)+1</f>
        <v>1707</v>
      </c>
      <c r="H1712" s="189">
        <f t="shared" si="1126"/>
        <v>0</v>
      </c>
      <c r="I1712" s="189">
        <f t="shared" si="1132"/>
        <v>0</v>
      </c>
      <c r="J1712" s="179">
        <f t="shared" si="1133"/>
        <v>0</v>
      </c>
      <c r="K1712" s="173"/>
      <c r="L1712" s="174" t="str" cm="1">
        <f t="array" aca="1" ref="L1712" ca="1">IF($K1712="",OFFSET(L1712,-1,,,),K1712)</f>
        <v>07.01.03</v>
      </c>
      <c r="M1712" s="175" t="str" cm="1">
        <f t="array" aca="1" ref="M1712" ca="1">IF(OR($K1712=0,$K1712=""),OFFSET(M1712,-1,,,),O1712)</f>
        <v>EXECUÇÃO DE 02 FIADAS DE ALVENARIA PARA EMBASAMENTO</v>
      </c>
      <c r="N1712" s="67" t="s">
        <v>715</v>
      </c>
      <c r="O1712" s="68" t="s">
        <v>716</v>
      </c>
      <c r="P1712" s="68"/>
      <c r="Q1712" s="68" t="s">
        <v>3256</v>
      </c>
      <c r="R1712" s="69">
        <v>14.657999999999999</v>
      </c>
      <c r="S1712" s="70">
        <v>530</v>
      </c>
      <c r="T1712" s="70">
        <v>7768.74</v>
      </c>
      <c r="U1712" s="67" t="s">
        <v>1052</v>
      </c>
      <c r="V1712" s="71" t="s">
        <v>1053</v>
      </c>
      <c r="W1712" s="171"/>
      <c r="X1712" s="172"/>
      <c r="Y1712" s="176">
        <f t="shared" si="1135"/>
        <v>0</v>
      </c>
      <c r="AA1712" s="192"/>
    </row>
    <row r="1713" spans="2:27" hidden="1">
      <c r="B1713" s="189">
        <f t="shared" si="1127"/>
        <v>0</v>
      </c>
      <c r="C1713" s="189">
        <f t="shared" ca="1" si="1128"/>
        <v>0</v>
      </c>
      <c r="D1713" s="189">
        <f t="shared" si="1129"/>
        <v>0</v>
      </c>
      <c r="E1713" s="189">
        <f t="shared" ca="1" si="1130"/>
        <v>0</v>
      </c>
      <c r="F1713" s="189">
        <f t="shared" si="1131"/>
        <v>0</v>
      </c>
      <c r="G1713" s="189" cm="1">
        <f t="array" aca="1" ref="G1713" ca="1">OFFSET(G1713,-1,,,)+1</f>
        <v>1708</v>
      </c>
      <c r="H1713" s="189">
        <f t="shared" si="1126"/>
        <v>0</v>
      </c>
      <c r="I1713" s="189">
        <f t="shared" si="1132"/>
        <v>0</v>
      </c>
      <c r="J1713" s="179">
        <f t="shared" si="1133"/>
        <v>0</v>
      </c>
      <c r="K1713" s="173"/>
      <c r="L1713" s="174" t="str" cm="1">
        <f t="array" aca="1" ref="L1713" ca="1">IF($K1713="",OFFSET(L1713,-1,,,),K1713)</f>
        <v>07.01.03</v>
      </c>
      <c r="M1713" s="175" t="str" cm="1">
        <f t="array" aca="1" ref="M1713" ca="1">IF(OR($K1713=0,$K1713=""),OFFSET(M1713,-1,,,),O1713)</f>
        <v>EXECUÇÃO DE 02 FIADAS DE ALVENARIA PARA EMBASAMENTO</v>
      </c>
      <c r="N1713" s="67" t="s">
        <v>3983</v>
      </c>
      <c r="O1713" s="68" t="s">
        <v>4559</v>
      </c>
      <c r="P1713" s="68"/>
      <c r="Q1713" s="68" t="s">
        <v>3260</v>
      </c>
      <c r="R1713" s="69">
        <v>2.0939999999999999E-3</v>
      </c>
      <c r="S1713" s="70">
        <v>2.6760000000000002</v>
      </c>
      <c r="T1713" s="70">
        <v>5.6035440000000002E-3</v>
      </c>
      <c r="U1713" s="67" t="s">
        <v>1052</v>
      </c>
      <c r="V1713" s="71" t="s">
        <v>1053</v>
      </c>
      <c r="W1713" s="171"/>
      <c r="X1713" s="172"/>
      <c r="Y1713" s="176">
        <f t="shared" si="1135"/>
        <v>0</v>
      </c>
      <c r="AA1713" s="192"/>
    </row>
    <row r="1714" spans="2:27" hidden="1">
      <c r="B1714" s="189">
        <f t="shared" si="1127"/>
        <v>0</v>
      </c>
      <c r="C1714" s="189">
        <f t="shared" ca="1" si="1128"/>
        <v>0</v>
      </c>
      <c r="D1714" s="189">
        <f t="shared" si="1129"/>
        <v>0</v>
      </c>
      <c r="E1714" s="189">
        <f t="shared" ca="1" si="1130"/>
        <v>0</v>
      </c>
      <c r="F1714" s="189">
        <f t="shared" si="1131"/>
        <v>0</v>
      </c>
      <c r="G1714" s="189" cm="1">
        <f t="array" aca="1" ref="G1714" ca="1">OFFSET(G1714,-1,,,)+1</f>
        <v>1709</v>
      </c>
      <c r="H1714" s="189">
        <f t="shared" si="1126"/>
        <v>0</v>
      </c>
      <c r="I1714" s="189">
        <f t="shared" si="1132"/>
        <v>0</v>
      </c>
      <c r="J1714" s="179">
        <f t="shared" si="1133"/>
        <v>0</v>
      </c>
      <c r="K1714" s="173"/>
      <c r="L1714" s="174" t="str" cm="1">
        <f t="array" aca="1" ref="L1714" ca="1">IF($K1714="",OFFSET(L1714,-1,,,),K1714)</f>
        <v>07.01.03</v>
      </c>
      <c r="M1714" s="175" t="str" cm="1">
        <f t="array" aca="1" ref="M1714" ca="1">IF(OR($K1714=0,$K1714=""),OFFSET(M1714,-1,,,),O1714)</f>
        <v>EXECUÇÃO DE 02 FIADAS DE ALVENARIA PARA EMBASAMENTO</v>
      </c>
      <c r="N1714" s="67" t="s">
        <v>3984</v>
      </c>
      <c r="O1714" s="68" t="s">
        <v>4560</v>
      </c>
      <c r="P1714" s="68"/>
      <c r="Q1714" s="68" t="s">
        <v>3260</v>
      </c>
      <c r="R1714" s="69">
        <v>1871.24028</v>
      </c>
      <c r="S1714" s="70">
        <v>5.0709999999999997</v>
      </c>
      <c r="T1714" s="70">
        <v>9489.0594598799998</v>
      </c>
      <c r="U1714" s="67" t="s">
        <v>1052</v>
      </c>
      <c r="V1714" s="71" t="s">
        <v>1053</v>
      </c>
      <c r="W1714" s="171"/>
      <c r="X1714" s="172"/>
      <c r="Y1714" s="176">
        <f t="shared" si="1135"/>
        <v>0</v>
      </c>
      <c r="AA1714" s="192"/>
    </row>
    <row r="1715" spans="2:27" hidden="1">
      <c r="B1715" s="189">
        <f t="shared" si="1127"/>
        <v>0</v>
      </c>
      <c r="C1715" s="189">
        <f t="shared" ca="1" si="1128"/>
        <v>0</v>
      </c>
      <c r="D1715" s="189">
        <f t="shared" si="1129"/>
        <v>0</v>
      </c>
      <c r="E1715" s="189">
        <f t="shared" ca="1" si="1130"/>
        <v>0</v>
      </c>
      <c r="F1715" s="189">
        <f t="shared" si="1131"/>
        <v>0</v>
      </c>
      <c r="G1715" s="189" cm="1">
        <f t="array" aca="1" ref="G1715" ca="1">OFFSET(G1715,-1,,,)+1</f>
        <v>1710</v>
      </c>
      <c r="H1715" s="189">
        <f t="shared" si="1126"/>
        <v>0</v>
      </c>
      <c r="I1715" s="189">
        <f t="shared" si="1132"/>
        <v>0</v>
      </c>
      <c r="J1715" s="179">
        <f t="shared" si="1133"/>
        <v>0</v>
      </c>
      <c r="K1715" s="173"/>
      <c r="L1715" s="174" t="str" cm="1">
        <f t="array" aca="1" ref="L1715" ca="1">IF($K1715="",OFFSET(L1715,-1,,,),K1715)</f>
        <v>07.01.03</v>
      </c>
      <c r="M1715" s="175" t="str" cm="1">
        <f t="array" aca="1" ref="M1715" ca="1">IF(OR($K1715=0,$K1715=""),OFFSET(M1715,-1,,,),O1715)</f>
        <v>EXECUÇÃO DE 02 FIADAS DE ALVENARIA PARA EMBASAMENTO</v>
      </c>
      <c r="N1715" s="67" t="s">
        <v>752</v>
      </c>
      <c r="O1715" s="68" t="s">
        <v>753</v>
      </c>
      <c r="P1715" s="68"/>
      <c r="Q1715" s="68" t="s">
        <v>3253</v>
      </c>
      <c r="R1715" s="69">
        <v>209.4</v>
      </c>
      <c r="S1715" s="70">
        <v>25.2</v>
      </c>
      <c r="T1715" s="70">
        <v>5276.88</v>
      </c>
      <c r="U1715" s="67" t="s">
        <v>1052</v>
      </c>
      <c r="V1715" s="71" t="s">
        <v>1053</v>
      </c>
      <c r="W1715" s="171"/>
      <c r="X1715" s="172"/>
      <c r="Y1715" s="176">
        <f t="shared" si="1135"/>
        <v>0</v>
      </c>
      <c r="AA1715" s="192"/>
    </row>
    <row r="1716" spans="2:27">
      <c r="B1716" s="189">
        <f t="shared" si="1127"/>
        <v>0</v>
      </c>
      <c r="C1716" s="189">
        <f t="shared" ca="1" si="1128"/>
        <v>0</v>
      </c>
      <c r="D1716" s="189">
        <f t="shared" si="1129"/>
        <v>0</v>
      </c>
      <c r="E1716" s="189">
        <f t="shared" ca="1" si="1130"/>
        <v>0</v>
      </c>
      <c r="F1716" s="189">
        <f t="shared" si="1131"/>
        <v>0</v>
      </c>
      <c r="G1716" s="189" cm="1">
        <f t="array" aca="1" ref="G1716" ca="1">OFFSET(G1716,-1,,,)+1</f>
        <v>1711</v>
      </c>
      <c r="H1716" s="189">
        <f t="shared" si="1126"/>
        <v>0</v>
      </c>
      <c r="I1716" s="189">
        <f t="shared" si="1132"/>
        <v>0</v>
      </c>
      <c r="J1716" s="179">
        <f t="shared" si="1133"/>
        <v>0</v>
      </c>
      <c r="K1716" s="173" t="s">
        <v>1069</v>
      </c>
      <c r="L1716" s="174" t="str" cm="1">
        <f t="array" aca="1" ref="L1716" ca="1">IF($K1716="",OFFSET(L1716,-1,,,),K1716)</f>
        <v>07.01.04</v>
      </c>
      <c r="M1716" s="175" t="str" cm="1">
        <f t="array" aca="1" ref="M1716" ca="1">IF(OR($K1716=0,$K1716=""),OFFSET(M1716,-1,,,),O1716)</f>
        <v>CALHA C/ 600MM</v>
      </c>
      <c r="N1716" s="67" t="s">
        <v>1064</v>
      </c>
      <c r="O1716" s="68" t="s">
        <v>4561</v>
      </c>
      <c r="P1716" s="68"/>
      <c r="Q1716" s="68" t="s">
        <v>3253</v>
      </c>
      <c r="R1716" s="69">
        <v>20.43</v>
      </c>
      <c r="S1716" s="70">
        <v>55.23</v>
      </c>
      <c r="T1716" s="70">
        <v>1128.3489</v>
      </c>
      <c r="U1716" s="67"/>
      <c r="V1716" s="71"/>
      <c r="W1716" s="171"/>
      <c r="X1716" s="172"/>
      <c r="Y1716" s="176">
        <f t="shared" si="1135"/>
        <v>0</v>
      </c>
      <c r="AA1716" s="192"/>
    </row>
    <row r="1717" spans="2:27" hidden="1">
      <c r="B1717" s="189">
        <f t="shared" si="1127"/>
        <v>0</v>
      </c>
      <c r="C1717" s="189">
        <f t="shared" ca="1" si="1128"/>
        <v>0</v>
      </c>
      <c r="D1717" s="189">
        <f t="shared" si="1129"/>
        <v>0</v>
      </c>
      <c r="E1717" s="189">
        <f t="shared" ca="1" si="1130"/>
        <v>0</v>
      </c>
      <c r="F1717" s="189">
        <f t="shared" si="1131"/>
        <v>0</v>
      </c>
      <c r="G1717" s="189" cm="1">
        <f t="array" aca="1" ref="G1717" ca="1">OFFSET(G1717,-1,,,)+1</f>
        <v>1712</v>
      </c>
      <c r="H1717" s="189">
        <f t="shared" si="1126"/>
        <v>0</v>
      </c>
      <c r="I1717" s="189">
        <f t="shared" si="1132"/>
        <v>0</v>
      </c>
      <c r="J1717" s="179">
        <f t="shared" si="1133"/>
        <v>0</v>
      </c>
      <c r="K1717" s="173"/>
      <c r="L1717" s="174" t="str" cm="1">
        <f t="array" aca="1" ref="L1717" ca="1">IF($K1717="",OFFSET(L1717,-1,,,),K1717)</f>
        <v>07.01.04</v>
      </c>
      <c r="M1717" s="175" t="str" cm="1">
        <f t="array" aca="1" ref="M1717" ca="1">IF(OR($K1717=0,$K1717=""),OFFSET(M1717,-1,,,),O1717)</f>
        <v>CALHA C/ 600MM</v>
      </c>
      <c r="N1717" s="67" t="s">
        <v>1065</v>
      </c>
      <c r="O1717" s="68" t="s">
        <v>1066</v>
      </c>
      <c r="P1717" s="68"/>
      <c r="Q1717" s="68" t="s">
        <v>3253</v>
      </c>
      <c r="R1717" s="69">
        <v>20.43</v>
      </c>
      <c r="S1717" s="70">
        <v>28.9</v>
      </c>
      <c r="T1717" s="70">
        <v>590.42699999999991</v>
      </c>
      <c r="U1717" s="67" t="s">
        <v>1052</v>
      </c>
      <c r="V1717" s="71" t="s">
        <v>1053</v>
      </c>
      <c r="W1717" s="171"/>
      <c r="X1717" s="172"/>
      <c r="Y1717" s="176">
        <f t="shared" si="1135"/>
        <v>0</v>
      </c>
      <c r="AA1717" s="192"/>
    </row>
    <row r="1718" spans="2:27" hidden="1">
      <c r="B1718" s="189">
        <f t="shared" si="1127"/>
        <v>0</v>
      </c>
      <c r="C1718" s="189">
        <f t="shared" ca="1" si="1128"/>
        <v>0</v>
      </c>
      <c r="D1718" s="189">
        <f t="shared" si="1129"/>
        <v>0</v>
      </c>
      <c r="E1718" s="189">
        <f t="shared" ca="1" si="1130"/>
        <v>0</v>
      </c>
      <c r="F1718" s="189">
        <f t="shared" si="1131"/>
        <v>0</v>
      </c>
      <c r="G1718" s="189" cm="1">
        <f t="array" aca="1" ref="G1718" ca="1">OFFSET(G1718,-1,,,)+1</f>
        <v>1713</v>
      </c>
      <c r="H1718" s="189">
        <f t="shared" si="1126"/>
        <v>0</v>
      </c>
      <c r="I1718" s="189">
        <f t="shared" si="1132"/>
        <v>0</v>
      </c>
      <c r="J1718" s="179">
        <f t="shared" si="1133"/>
        <v>0</v>
      </c>
      <c r="K1718" s="173"/>
      <c r="L1718" s="174" t="str" cm="1">
        <f t="array" aca="1" ref="L1718" ca="1">IF($K1718="",OFFSET(L1718,-1,,,),K1718)</f>
        <v>07.01.04</v>
      </c>
      <c r="M1718" s="175" t="str" cm="1">
        <f t="array" aca="1" ref="M1718" ca="1">IF(OR($K1718=0,$K1718=""),OFFSET(M1718,-1,,,),O1718)</f>
        <v>CALHA C/ 600MM</v>
      </c>
      <c r="N1718" s="67" t="s">
        <v>1067</v>
      </c>
      <c r="O1718" s="68" t="s">
        <v>1068</v>
      </c>
      <c r="P1718" s="68"/>
      <c r="Q1718" s="68" t="s">
        <v>3253</v>
      </c>
      <c r="R1718" s="69">
        <v>20.43</v>
      </c>
      <c r="S1718" s="70">
        <v>26.33</v>
      </c>
      <c r="T1718" s="70">
        <v>537.92189999999994</v>
      </c>
      <c r="U1718" s="67" t="s">
        <v>1052</v>
      </c>
      <c r="V1718" s="71" t="s">
        <v>1053</v>
      </c>
      <c r="W1718" s="171"/>
      <c r="X1718" s="172"/>
      <c r="Y1718" s="176">
        <f t="shared" si="1135"/>
        <v>0</v>
      </c>
      <c r="AA1718" s="192"/>
    </row>
    <row r="1719" spans="2:27">
      <c r="B1719" s="189">
        <f t="shared" si="1127"/>
        <v>0</v>
      </c>
      <c r="C1719" s="189">
        <f t="shared" ca="1" si="1128"/>
        <v>0</v>
      </c>
      <c r="D1719" s="189">
        <f t="shared" si="1129"/>
        <v>0</v>
      </c>
      <c r="E1719" s="189">
        <f t="shared" ca="1" si="1130"/>
        <v>0</v>
      </c>
      <c r="F1719" s="189">
        <f t="shared" si="1131"/>
        <v>0</v>
      </c>
      <c r="G1719" s="189" cm="1">
        <f t="array" aca="1" ref="G1719" ca="1">OFFSET(G1719,-1,,,)+1</f>
        <v>1714</v>
      </c>
      <c r="H1719" s="189">
        <f t="shared" si="1126"/>
        <v>0</v>
      </c>
      <c r="I1719" s="189">
        <f t="shared" si="1132"/>
        <v>0</v>
      </c>
      <c r="J1719" s="179">
        <f t="shared" si="1133"/>
        <v>0</v>
      </c>
      <c r="K1719" s="173" t="s">
        <v>1073</v>
      </c>
      <c r="L1719" s="174" t="str" cm="1">
        <f t="array" aca="1" ref="L1719" ca="1">IF($K1719="",OFFSET(L1719,-1,,,),K1719)</f>
        <v>07.01.05</v>
      </c>
      <c r="M1719" s="175" t="str" cm="1">
        <f t="array" aca="1" ref="M1719" ca="1">IF(OR($K1719=0,$K1719=""),OFFSET(M1719,-1,,,),O1719)</f>
        <v>RUFO 26CM AÇO GALVANIZADO CHAPA #26</v>
      </c>
      <c r="N1719" s="67" t="s">
        <v>1070</v>
      </c>
      <c r="O1719" s="68" t="s">
        <v>4562</v>
      </c>
      <c r="P1719" s="68"/>
      <c r="Q1719" s="68" t="s">
        <v>3253</v>
      </c>
      <c r="R1719" s="69">
        <v>334.16</v>
      </c>
      <c r="S1719" s="70">
        <v>45</v>
      </c>
      <c r="T1719" s="70">
        <v>15037.2</v>
      </c>
      <c r="U1719" s="67"/>
      <c r="V1719" s="71"/>
      <c r="W1719" s="171"/>
      <c r="X1719" s="172"/>
      <c r="Y1719" s="176">
        <f t="shared" si="1135"/>
        <v>0</v>
      </c>
      <c r="AA1719" s="192"/>
    </row>
    <row r="1720" spans="2:27" hidden="1">
      <c r="B1720" s="189">
        <f t="shared" si="1127"/>
        <v>0</v>
      </c>
      <c r="C1720" s="189">
        <f t="shared" ca="1" si="1128"/>
        <v>0</v>
      </c>
      <c r="D1720" s="189">
        <f t="shared" si="1129"/>
        <v>0</v>
      </c>
      <c r="E1720" s="189">
        <f t="shared" ca="1" si="1130"/>
        <v>0</v>
      </c>
      <c r="F1720" s="189">
        <f t="shared" si="1131"/>
        <v>0</v>
      </c>
      <c r="G1720" s="189" cm="1">
        <f t="array" aca="1" ref="G1720" ca="1">OFFSET(G1720,-1,,,)+1</f>
        <v>1715</v>
      </c>
      <c r="H1720" s="189">
        <f t="shared" si="1126"/>
        <v>0</v>
      </c>
      <c r="I1720" s="189">
        <f t="shared" si="1132"/>
        <v>0</v>
      </c>
      <c r="J1720" s="179">
        <f t="shared" si="1133"/>
        <v>0</v>
      </c>
      <c r="K1720" s="173"/>
      <c r="L1720" s="174" t="str" cm="1">
        <f t="array" aca="1" ref="L1720" ca="1">IF($K1720="",OFFSET(L1720,-1,,,),K1720)</f>
        <v>07.01.05</v>
      </c>
      <c r="M1720" s="175" t="str" cm="1">
        <f t="array" aca="1" ref="M1720" ca="1">IF(OR($K1720=0,$K1720=""),OFFSET(M1720,-1,,,),O1720)</f>
        <v>RUFO 26CM AÇO GALVANIZADO CHAPA #26</v>
      </c>
      <c r="N1720" s="67" t="s">
        <v>1071</v>
      </c>
      <c r="O1720" s="68" t="s">
        <v>1072</v>
      </c>
      <c r="P1720" s="68"/>
      <c r="Q1720" s="68" t="s">
        <v>3253</v>
      </c>
      <c r="R1720" s="69">
        <v>334.16</v>
      </c>
      <c r="S1720" s="70">
        <v>45</v>
      </c>
      <c r="T1720" s="70">
        <v>15037.2</v>
      </c>
      <c r="U1720" s="67" t="s">
        <v>1052</v>
      </c>
      <c r="V1720" s="71" t="s">
        <v>1053</v>
      </c>
      <c r="W1720" s="171"/>
      <c r="X1720" s="172"/>
      <c r="Y1720" s="176">
        <f t="shared" si="1135"/>
        <v>0</v>
      </c>
      <c r="AA1720" s="192"/>
    </row>
    <row r="1721" spans="2:27">
      <c r="B1721" s="189">
        <f t="shared" si="1127"/>
        <v>0</v>
      </c>
      <c r="C1721" s="189">
        <f t="shared" ca="1" si="1128"/>
        <v>0</v>
      </c>
      <c r="D1721" s="189">
        <f t="shared" si="1129"/>
        <v>0</v>
      </c>
      <c r="E1721" s="189">
        <f t="shared" ca="1" si="1130"/>
        <v>0</v>
      </c>
      <c r="F1721" s="189">
        <f t="shared" si="1131"/>
        <v>0</v>
      </c>
      <c r="G1721" s="189" cm="1">
        <f t="array" aca="1" ref="G1721" ca="1">OFFSET(G1721,-1,,,)+1</f>
        <v>1716</v>
      </c>
      <c r="H1721" s="189">
        <f t="shared" si="1126"/>
        <v>0</v>
      </c>
      <c r="I1721" s="189">
        <f t="shared" si="1132"/>
        <v>0</v>
      </c>
      <c r="J1721" s="179">
        <f t="shared" si="1133"/>
        <v>0</v>
      </c>
      <c r="K1721" s="173" t="s">
        <v>1077</v>
      </c>
      <c r="L1721" s="174" t="str" cm="1">
        <f t="array" aca="1" ref="L1721" ca="1">IF($K1721="",OFFSET(L1721,-1,,,),K1721)</f>
        <v>07.01.06</v>
      </c>
      <c r="M1721" s="175" t="str" cm="1">
        <f t="array" aca="1" ref="M1721" ca="1">IF(OR($K1721=0,$K1721=""),OFFSET(M1721,-1,,,),O1721)</f>
        <v>SISTEMA DE ANCORAGEM EM COBERTURA</v>
      </c>
      <c r="N1721" s="67" t="s">
        <v>1074</v>
      </c>
      <c r="O1721" s="68" t="s">
        <v>4563</v>
      </c>
      <c r="P1721" s="68"/>
      <c r="Q1721" s="68" t="s">
        <v>3253</v>
      </c>
      <c r="R1721" s="69">
        <v>467.93</v>
      </c>
      <c r="S1721" s="70">
        <v>120</v>
      </c>
      <c r="T1721" s="70">
        <v>56151.6</v>
      </c>
      <c r="U1721" s="67"/>
      <c r="V1721" s="71"/>
      <c r="W1721" s="171"/>
      <c r="X1721" s="172"/>
      <c r="Y1721" s="176">
        <f t="shared" si="1135"/>
        <v>0</v>
      </c>
      <c r="AA1721" s="192"/>
    </row>
    <row r="1722" spans="2:27" hidden="1">
      <c r="B1722" s="189">
        <f t="shared" si="1127"/>
        <v>0</v>
      </c>
      <c r="C1722" s="189">
        <f t="shared" ca="1" si="1128"/>
        <v>0</v>
      </c>
      <c r="D1722" s="189">
        <f t="shared" si="1129"/>
        <v>0</v>
      </c>
      <c r="E1722" s="189">
        <f t="shared" ca="1" si="1130"/>
        <v>0</v>
      </c>
      <c r="F1722" s="189">
        <f t="shared" si="1131"/>
        <v>0</v>
      </c>
      <c r="G1722" s="189" cm="1">
        <f t="array" aca="1" ref="G1722" ca="1">OFFSET(G1722,-1,,,)+1</f>
        <v>1717</v>
      </c>
      <c r="H1722" s="189">
        <f t="shared" si="1126"/>
        <v>0</v>
      </c>
      <c r="I1722" s="189">
        <f t="shared" si="1132"/>
        <v>0</v>
      </c>
      <c r="J1722" s="179">
        <f t="shared" si="1133"/>
        <v>0</v>
      </c>
      <c r="K1722" s="173"/>
      <c r="L1722" s="174" t="str" cm="1">
        <f t="array" aca="1" ref="L1722" ca="1">IF($K1722="",OFFSET(L1722,-1,,,),K1722)</f>
        <v>07.01.06</v>
      </c>
      <c r="M1722" s="175" t="str" cm="1">
        <f t="array" aca="1" ref="M1722" ca="1">IF(OR($K1722=0,$K1722=""),OFFSET(M1722,-1,,,),O1722)</f>
        <v>SISTEMA DE ANCORAGEM EM COBERTURA</v>
      </c>
      <c r="N1722" s="67" t="s">
        <v>1075</v>
      </c>
      <c r="O1722" s="68" t="s">
        <v>1076</v>
      </c>
      <c r="P1722" s="68"/>
      <c r="Q1722" s="68" t="s">
        <v>3253</v>
      </c>
      <c r="R1722" s="69">
        <v>467.93</v>
      </c>
      <c r="S1722" s="70">
        <v>120</v>
      </c>
      <c r="T1722" s="70">
        <v>56151.6</v>
      </c>
      <c r="U1722" s="67" t="s">
        <v>1052</v>
      </c>
      <c r="V1722" s="71" t="s">
        <v>1053</v>
      </c>
      <c r="W1722" s="171"/>
      <c r="X1722" s="172"/>
      <c r="Y1722" s="176">
        <f t="shared" si="1135"/>
        <v>0</v>
      </c>
      <c r="AA1722" s="192"/>
    </row>
    <row r="1723" spans="2:27" hidden="1">
      <c r="B1723" s="189">
        <f t="shared" si="1127"/>
        <v>0</v>
      </c>
      <c r="C1723" s="189">
        <f t="shared" ca="1" si="1128"/>
        <v>0</v>
      </c>
      <c r="D1723" s="189">
        <f t="shared" si="1129"/>
        <v>0</v>
      </c>
      <c r="E1723" s="189">
        <f t="shared" ca="1" si="1130"/>
        <v>0</v>
      </c>
      <c r="F1723" s="189">
        <f t="shared" si="1131"/>
        <v>0</v>
      </c>
      <c r="G1723" s="189" cm="1">
        <f t="array" aca="1" ref="G1723" ca="1">OFFSET(G1723,-1,,,)+1</f>
        <v>1718</v>
      </c>
      <c r="H1723" s="189">
        <f t="shared" si="1126"/>
        <v>0</v>
      </c>
      <c r="I1723" s="189">
        <f t="shared" si="1132"/>
        <v>0</v>
      </c>
      <c r="J1723" s="179">
        <f t="shared" si="1133"/>
        <v>0</v>
      </c>
      <c r="K1723" s="173" t="s">
        <v>1078</v>
      </c>
      <c r="L1723" s="174" t="str" cm="1">
        <f t="array" aca="1" ref="L1723" ca="1">IF($K1723="",OFFSET(L1723,-1,,,),K1723)</f>
        <v>07.02</v>
      </c>
      <c r="M1723" s="175" t="str" cm="1">
        <f t="array" aca="1" ref="M1723" ca="1">IF(OR($K1723=0,$K1723=""),OFFSET(M1723,-1,,,),O1723)</f>
        <v>ISOLAMENTO TÉRMICO/ACUSTICO</v>
      </c>
      <c r="N1723" s="67" t="s">
        <v>143</v>
      </c>
      <c r="O1723" s="68" t="s">
        <v>4564</v>
      </c>
      <c r="P1723" s="68"/>
      <c r="Q1723" s="68"/>
      <c r="R1723" s="69"/>
      <c r="S1723" s="70"/>
      <c r="T1723" s="70">
        <v>0</v>
      </c>
      <c r="U1723" s="67"/>
      <c r="V1723" s="71"/>
      <c r="W1723" s="171"/>
      <c r="X1723" s="172"/>
      <c r="Y1723" s="176">
        <f t="shared" si="1135"/>
        <v>0</v>
      </c>
      <c r="AA1723" s="192"/>
    </row>
    <row r="1724" spans="2:27" hidden="1">
      <c r="B1724" s="189">
        <f t="shared" si="1127"/>
        <v>0</v>
      </c>
      <c r="C1724" s="189">
        <f t="shared" ca="1" si="1128"/>
        <v>0</v>
      </c>
      <c r="D1724" s="189">
        <f t="shared" si="1129"/>
        <v>0</v>
      </c>
      <c r="E1724" s="189">
        <f t="shared" ca="1" si="1130"/>
        <v>0</v>
      </c>
      <c r="F1724" s="189">
        <f t="shared" si="1131"/>
        <v>0</v>
      </c>
      <c r="G1724" s="189" cm="1">
        <f t="array" aca="1" ref="G1724" ca="1">OFFSET(G1724,-1,,,)+1</f>
        <v>1719</v>
      </c>
      <c r="H1724" s="189">
        <f t="shared" si="1126"/>
        <v>0</v>
      </c>
      <c r="I1724" s="189">
        <f t="shared" si="1132"/>
        <v>0</v>
      </c>
      <c r="J1724" s="179">
        <f t="shared" si="1133"/>
        <v>0</v>
      </c>
      <c r="K1724" s="173" t="s">
        <v>1083</v>
      </c>
      <c r="L1724" s="174" t="str" cm="1">
        <f t="array" aca="1" ref="L1724" ca="1">IF($K1724="",OFFSET(L1724,-1,,,),K1724)</f>
        <v>08</v>
      </c>
      <c r="M1724" s="175" t="str" cm="1">
        <f t="array" aca="1" ref="M1724" ca="1">IF(OR($K1724=0,$K1724=""),OFFSET(M1724,-1,,,),O1724)</f>
        <v>REVESTIMENTO INTERNO</v>
      </c>
      <c r="N1724" s="67" t="s">
        <v>143</v>
      </c>
      <c r="O1724" s="68" t="s">
        <v>1084</v>
      </c>
      <c r="P1724" s="68"/>
      <c r="Q1724" s="68"/>
      <c r="R1724" s="69"/>
      <c r="S1724" s="70"/>
      <c r="T1724" s="70">
        <v>0</v>
      </c>
      <c r="U1724" s="67"/>
      <c r="V1724" s="71"/>
      <c r="W1724" s="171"/>
      <c r="X1724" s="172"/>
      <c r="Y1724" s="176">
        <f t="shared" si="1135"/>
        <v>0</v>
      </c>
      <c r="AA1724" s="192"/>
    </row>
    <row r="1725" spans="2:27" hidden="1">
      <c r="B1725" s="189">
        <f t="shared" si="1127"/>
        <v>0</v>
      </c>
      <c r="C1725" s="189">
        <f t="shared" ca="1" si="1128"/>
        <v>0</v>
      </c>
      <c r="D1725" s="189">
        <f t="shared" si="1129"/>
        <v>0</v>
      </c>
      <c r="E1725" s="189">
        <f t="shared" ca="1" si="1130"/>
        <v>0</v>
      </c>
      <c r="F1725" s="189">
        <f t="shared" si="1131"/>
        <v>0</v>
      </c>
      <c r="G1725" s="189" cm="1">
        <f t="array" aca="1" ref="G1725" ca="1">OFFSET(G1725,-1,,,)+1</f>
        <v>1720</v>
      </c>
      <c r="H1725" s="189">
        <f t="shared" si="1126"/>
        <v>0</v>
      </c>
      <c r="I1725" s="189">
        <f t="shared" si="1132"/>
        <v>0</v>
      </c>
      <c r="J1725" s="179">
        <f t="shared" si="1133"/>
        <v>0</v>
      </c>
      <c r="K1725" s="173" t="s">
        <v>1085</v>
      </c>
      <c r="L1725" s="174" t="str" cm="1">
        <f t="array" aca="1" ref="L1725" ca="1">IF($K1725="",OFFSET(L1725,-1,,,),K1725)</f>
        <v>08.01</v>
      </c>
      <c r="M1725" s="175" t="str" cm="1">
        <f t="array" aca="1" ref="M1725" ca="1">IF(OR($K1725=0,$K1725=""),OFFSET(M1725,-1,,,),O1725)</f>
        <v>CONTRAPISO</v>
      </c>
      <c r="N1725" s="67" t="s">
        <v>143</v>
      </c>
      <c r="O1725" s="68" t="s">
        <v>4565</v>
      </c>
      <c r="P1725" s="68"/>
      <c r="Q1725" s="68"/>
      <c r="R1725" s="69"/>
      <c r="S1725" s="70"/>
      <c r="T1725" s="70">
        <v>0</v>
      </c>
      <c r="U1725" s="67"/>
      <c r="V1725" s="71"/>
      <c r="W1725" s="171"/>
      <c r="X1725" s="172"/>
      <c r="Y1725" s="176">
        <f t="shared" si="1135"/>
        <v>0</v>
      </c>
      <c r="AA1725" s="192"/>
    </row>
    <row r="1726" spans="2:27">
      <c r="B1726" s="189">
        <f t="shared" si="1127"/>
        <v>0</v>
      </c>
      <c r="C1726" s="189">
        <f t="shared" ca="1" si="1128"/>
        <v>0</v>
      </c>
      <c r="D1726" s="189">
        <f t="shared" si="1129"/>
        <v>0</v>
      </c>
      <c r="E1726" s="189">
        <f t="shared" ca="1" si="1130"/>
        <v>0</v>
      </c>
      <c r="F1726" s="189">
        <f t="shared" si="1131"/>
        <v>0</v>
      </c>
      <c r="G1726" s="189" cm="1">
        <f t="array" aca="1" ref="G1726" ca="1">OFFSET(G1726,-1,,,)+1</f>
        <v>1721</v>
      </c>
      <c r="H1726" s="189">
        <f t="shared" si="1126"/>
        <v>0</v>
      </c>
      <c r="I1726" s="189">
        <f t="shared" si="1132"/>
        <v>0</v>
      </c>
      <c r="J1726" s="179">
        <f t="shared" si="1133"/>
        <v>0</v>
      </c>
      <c r="K1726" s="173" t="s">
        <v>1086</v>
      </c>
      <c r="L1726" s="174" t="str" cm="1">
        <f t="array" aca="1" ref="L1726" ca="1">IF($K1726="",OFFSET(L1726,-1,,,),K1726)</f>
        <v>08.01.01</v>
      </c>
      <c r="M1726" s="175" t="str" cm="1">
        <f t="array" aca="1" ref="M1726" ca="1">IF(OR($K1726=0,$K1726=""),OFFSET(M1726,-1,,,),O1726)</f>
        <v>REGULARIZAÇÃO SARRAFEADA - CONTRAPISO - ESP=3CM</v>
      </c>
      <c r="N1726" s="67" t="s">
        <v>252</v>
      </c>
      <c r="O1726" s="68" t="s">
        <v>4237</v>
      </c>
      <c r="P1726" s="68"/>
      <c r="Q1726" s="68" t="s">
        <v>3258</v>
      </c>
      <c r="R1726" s="69">
        <v>3395</v>
      </c>
      <c r="S1726" s="70">
        <v>52.604999999999997</v>
      </c>
      <c r="T1726" s="70">
        <v>178593.97499999998</v>
      </c>
      <c r="U1726" s="67"/>
      <c r="V1726" s="71"/>
      <c r="W1726" s="171"/>
      <c r="X1726" s="172"/>
      <c r="Y1726" s="176">
        <f t="shared" si="1135"/>
        <v>0</v>
      </c>
      <c r="AA1726" s="192"/>
    </row>
    <row r="1727" spans="2:27" hidden="1">
      <c r="B1727" s="189">
        <f t="shared" si="1127"/>
        <v>0</v>
      </c>
      <c r="C1727" s="189">
        <f t="shared" ca="1" si="1128"/>
        <v>0</v>
      </c>
      <c r="D1727" s="189">
        <f t="shared" si="1129"/>
        <v>0</v>
      </c>
      <c r="E1727" s="189">
        <f t="shared" ca="1" si="1130"/>
        <v>0</v>
      </c>
      <c r="F1727" s="189">
        <f t="shared" si="1131"/>
        <v>0</v>
      </c>
      <c r="G1727" s="189" cm="1">
        <f t="array" aca="1" ref="G1727" ca="1">OFFSET(G1727,-1,,,)+1</f>
        <v>1722</v>
      </c>
      <c r="H1727" s="189">
        <f t="shared" si="1126"/>
        <v>0</v>
      </c>
      <c r="I1727" s="189">
        <f t="shared" si="1132"/>
        <v>0</v>
      </c>
      <c r="J1727" s="179">
        <f t="shared" si="1133"/>
        <v>0</v>
      </c>
      <c r="K1727" s="173"/>
      <c r="L1727" s="174" t="str" cm="1">
        <f t="array" aca="1" ref="L1727" ca="1">IF($K1727="",OFFSET(L1727,-1,,,),K1727)</f>
        <v>08.01.01</v>
      </c>
      <c r="M1727" s="175" t="str" cm="1">
        <f t="array" aca="1" ref="M1727" ca="1">IF(OR($K1727=0,$K1727=""),OFFSET(M1727,-1,,,),O1727)</f>
        <v>REGULARIZAÇÃO SARRAFEADA - CONTRAPISO - ESP=3CM</v>
      </c>
      <c r="N1727" s="67" t="s">
        <v>240</v>
      </c>
      <c r="O1727" s="68" t="s">
        <v>179</v>
      </c>
      <c r="P1727" s="68"/>
      <c r="Q1727" s="68" t="s">
        <v>3255</v>
      </c>
      <c r="R1727" s="69">
        <v>29672.3</v>
      </c>
      <c r="S1727" s="70">
        <v>0.75</v>
      </c>
      <c r="T1727" s="70">
        <v>22254.224999999999</v>
      </c>
      <c r="U1727" s="67" t="s">
        <v>1087</v>
      </c>
      <c r="V1727" s="71" t="s">
        <v>1088</v>
      </c>
      <c r="W1727" s="171"/>
      <c r="X1727" s="172"/>
      <c r="Y1727" s="176">
        <f t="shared" si="1135"/>
        <v>0</v>
      </c>
      <c r="AA1727" s="192"/>
    </row>
    <row r="1728" spans="2:27" hidden="1">
      <c r="B1728" s="189">
        <f t="shared" si="1127"/>
        <v>0</v>
      </c>
      <c r="C1728" s="189">
        <f t="shared" ca="1" si="1128"/>
        <v>0</v>
      </c>
      <c r="D1728" s="189">
        <f t="shared" si="1129"/>
        <v>0</v>
      </c>
      <c r="E1728" s="189">
        <f t="shared" ca="1" si="1130"/>
        <v>0</v>
      </c>
      <c r="F1728" s="189">
        <f t="shared" si="1131"/>
        <v>0</v>
      </c>
      <c r="G1728" s="189" cm="1">
        <f t="array" aca="1" ref="G1728" ca="1">OFFSET(G1728,-1,,,)+1</f>
        <v>1723</v>
      </c>
      <c r="H1728" s="189">
        <f t="shared" si="1126"/>
        <v>0</v>
      </c>
      <c r="I1728" s="189">
        <f t="shared" si="1132"/>
        <v>0</v>
      </c>
      <c r="J1728" s="179">
        <f t="shared" si="1133"/>
        <v>0</v>
      </c>
      <c r="K1728" s="173"/>
      <c r="L1728" s="174" t="str" cm="1">
        <f t="array" aca="1" ref="L1728" ca="1">IF($K1728="",OFFSET(L1728,-1,,,),K1728)</f>
        <v>08.01.01</v>
      </c>
      <c r="M1728" s="175" t="str" cm="1">
        <f t="array" aca="1" ref="M1728" ca="1">IF(OR($K1728=0,$K1728=""),OFFSET(M1728,-1,,,),O1728)</f>
        <v>REGULARIZAÇÃO SARRAFEADA - CONTRAPISO - ESP=3CM</v>
      </c>
      <c r="N1728" s="67" t="s">
        <v>180</v>
      </c>
      <c r="O1728" s="68" t="s">
        <v>181</v>
      </c>
      <c r="P1728" s="68"/>
      <c r="Q1728" s="68" t="s">
        <v>3256</v>
      </c>
      <c r="R1728" s="69">
        <v>135.80000000000001</v>
      </c>
      <c r="S1728" s="70">
        <v>200</v>
      </c>
      <c r="T1728" s="70">
        <v>27160.000000000004</v>
      </c>
      <c r="U1728" s="67" t="s">
        <v>1087</v>
      </c>
      <c r="V1728" s="71" t="s">
        <v>1088</v>
      </c>
      <c r="W1728" s="171"/>
      <c r="X1728" s="172"/>
      <c r="Y1728" s="176">
        <f t="shared" si="1135"/>
        <v>0</v>
      </c>
      <c r="AA1728" s="192"/>
    </row>
    <row r="1729" spans="2:27" hidden="1">
      <c r="B1729" s="189">
        <f t="shared" si="1127"/>
        <v>0</v>
      </c>
      <c r="C1729" s="189">
        <f t="shared" ca="1" si="1128"/>
        <v>0</v>
      </c>
      <c r="D1729" s="189">
        <f t="shared" si="1129"/>
        <v>0</v>
      </c>
      <c r="E1729" s="189">
        <f t="shared" ca="1" si="1130"/>
        <v>0</v>
      </c>
      <c r="F1729" s="189">
        <f t="shared" si="1131"/>
        <v>0</v>
      </c>
      <c r="G1729" s="189" cm="1">
        <f t="array" aca="1" ref="G1729" ca="1">OFFSET(G1729,-1,,,)+1</f>
        <v>1724</v>
      </c>
      <c r="H1729" s="189">
        <f t="shared" si="1126"/>
        <v>0</v>
      </c>
      <c r="I1729" s="189">
        <f t="shared" si="1132"/>
        <v>0</v>
      </c>
      <c r="J1729" s="179">
        <f t="shared" si="1133"/>
        <v>0</v>
      </c>
      <c r="K1729" s="173"/>
      <c r="L1729" s="174" t="str" cm="1">
        <f t="array" aca="1" ref="L1729" ca="1">IF($K1729="",OFFSET(L1729,-1,,,),K1729)</f>
        <v>08.01.01</v>
      </c>
      <c r="M1729" s="175" t="str" cm="1">
        <f t="array" aca="1" ref="M1729" ca="1">IF(OR($K1729=0,$K1729=""),OFFSET(M1729,-1,,,),O1729)</f>
        <v>REGULARIZAÇÃO SARRAFEADA - CONTRAPISO - ESP=3CM</v>
      </c>
      <c r="N1729" s="67" t="s">
        <v>253</v>
      </c>
      <c r="O1729" s="68" t="s">
        <v>254</v>
      </c>
      <c r="P1729" s="68"/>
      <c r="Q1729" s="68" t="s">
        <v>3255</v>
      </c>
      <c r="R1729" s="69">
        <v>1527.75</v>
      </c>
      <c r="S1729" s="70">
        <v>9</v>
      </c>
      <c r="T1729" s="70">
        <v>13749.75</v>
      </c>
      <c r="U1729" s="67" t="s">
        <v>1087</v>
      </c>
      <c r="V1729" s="71" t="s">
        <v>1088</v>
      </c>
      <c r="W1729" s="171"/>
      <c r="X1729" s="172"/>
      <c r="Y1729" s="176">
        <f t="shared" si="1135"/>
        <v>0</v>
      </c>
      <c r="AA1729" s="192"/>
    </row>
    <row r="1730" spans="2:27" hidden="1">
      <c r="B1730" s="189">
        <f t="shared" si="1127"/>
        <v>0</v>
      </c>
      <c r="C1730" s="189">
        <f t="shared" ca="1" si="1128"/>
        <v>0</v>
      </c>
      <c r="D1730" s="189">
        <f t="shared" si="1129"/>
        <v>0</v>
      </c>
      <c r="E1730" s="189">
        <f t="shared" ca="1" si="1130"/>
        <v>0</v>
      </c>
      <c r="F1730" s="189">
        <f t="shared" si="1131"/>
        <v>0</v>
      </c>
      <c r="G1730" s="189" cm="1">
        <f t="array" aca="1" ref="G1730" ca="1">OFFSET(G1730,-1,,,)+1</f>
        <v>1725</v>
      </c>
      <c r="H1730" s="189">
        <f t="shared" si="1126"/>
        <v>0</v>
      </c>
      <c r="I1730" s="189">
        <f t="shared" si="1132"/>
        <v>0</v>
      </c>
      <c r="J1730" s="179">
        <f t="shared" si="1133"/>
        <v>0</v>
      </c>
      <c r="K1730" s="173"/>
      <c r="L1730" s="174" t="str" cm="1">
        <f t="array" aca="1" ref="L1730" ca="1">IF($K1730="",OFFSET(L1730,-1,,,),K1730)</f>
        <v>08.01.01</v>
      </c>
      <c r="M1730" s="175" t="str" cm="1">
        <f t="array" aca="1" ref="M1730" ca="1">IF(OR($K1730=0,$K1730=""),OFFSET(M1730,-1,,,),O1730)</f>
        <v>REGULARIZAÇÃO SARRAFEADA - CONTRAPISO - ESP=3CM</v>
      </c>
      <c r="N1730" s="67" t="s">
        <v>255</v>
      </c>
      <c r="O1730" s="68" t="s">
        <v>256</v>
      </c>
      <c r="P1730" s="68"/>
      <c r="Q1730" s="68" t="s">
        <v>3258</v>
      </c>
      <c r="R1730" s="69">
        <v>3395</v>
      </c>
      <c r="S1730" s="70">
        <v>34</v>
      </c>
      <c r="T1730" s="70">
        <v>115430</v>
      </c>
      <c r="U1730" s="67" t="s">
        <v>1087</v>
      </c>
      <c r="V1730" s="71" t="s">
        <v>1088</v>
      </c>
      <c r="W1730" s="171"/>
      <c r="X1730" s="172"/>
      <c r="Y1730" s="176">
        <f t="shared" si="1135"/>
        <v>0</v>
      </c>
      <c r="AA1730" s="192"/>
    </row>
    <row r="1731" spans="2:27">
      <c r="B1731" s="189">
        <f t="shared" si="1127"/>
        <v>0</v>
      </c>
      <c r="C1731" s="189">
        <f t="shared" ca="1" si="1128"/>
        <v>0</v>
      </c>
      <c r="D1731" s="189">
        <f t="shared" si="1129"/>
        <v>0</v>
      </c>
      <c r="E1731" s="189">
        <f t="shared" ca="1" si="1130"/>
        <v>0</v>
      </c>
      <c r="F1731" s="189">
        <f t="shared" si="1131"/>
        <v>0</v>
      </c>
      <c r="G1731" s="189" cm="1">
        <f t="array" aca="1" ref="G1731" ca="1">OFFSET(G1731,-1,,,)+1</f>
        <v>1726</v>
      </c>
      <c r="H1731" s="189">
        <f t="shared" si="1126"/>
        <v>0</v>
      </c>
      <c r="I1731" s="189">
        <f t="shared" si="1132"/>
        <v>0</v>
      </c>
      <c r="J1731" s="179">
        <f t="shared" si="1133"/>
        <v>0</v>
      </c>
      <c r="K1731" s="173" t="s">
        <v>3387</v>
      </c>
      <c r="L1731" s="174" t="str" cm="1">
        <f t="array" aca="1" ref="L1731" ca="1">IF($K1731="",OFFSET(L1731,-1,,,),K1731)</f>
        <v>08.01.02</v>
      </c>
      <c r="M1731" s="175" t="str" cm="1">
        <f t="array" aca="1" ref="M1731" ca="1">IF(OR($K1731=0,$K1731=""),OFFSET(M1731,-1,,,),O1731)</f>
        <v>REGULARIZAÇÃO COM ACIII EM ESCADA</v>
      </c>
      <c r="N1731" s="67" t="s">
        <v>3985</v>
      </c>
      <c r="O1731" s="68" t="s">
        <v>4566</v>
      </c>
      <c r="P1731" s="68"/>
      <c r="Q1731" s="68" t="s">
        <v>3260</v>
      </c>
      <c r="R1731" s="69">
        <v>39</v>
      </c>
      <c r="S1731" s="70">
        <v>560.76819999999998</v>
      </c>
      <c r="T1731" s="70">
        <v>21869.959800000001</v>
      </c>
      <c r="U1731" s="67"/>
      <c r="V1731" s="71"/>
      <c r="W1731" s="171"/>
      <c r="X1731" s="172"/>
      <c r="Y1731" s="176">
        <f t="shared" si="1135"/>
        <v>0</v>
      </c>
      <c r="AA1731" s="192"/>
    </row>
    <row r="1732" spans="2:27" hidden="1">
      <c r="B1732" s="189">
        <f t="shared" si="1127"/>
        <v>0</v>
      </c>
      <c r="C1732" s="189">
        <f t="shared" ca="1" si="1128"/>
        <v>0</v>
      </c>
      <c r="D1732" s="189">
        <f t="shared" si="1129"/>
        <v>0</v>
      </c>
      <c r="E1732" s="189">
        <f t="shared" ca="1" si="1130"/>
        <v>0</v>
      </c>
      <c r="F1732" s="189">
        <f t="shared" si="1131"/>
        <v>0</v>
      </c>
      <c r="G1732" s="189" cm="1">
        <f t="array" aca="1" ref="G1732" ca="1">OFFSET(G1732,-1,,,)+1</f>
        <v>1727</v>
      </c>
      <c r="H1732" s="189">
        <f t="shared" si="1126"/>
        <v>0</v>
      </c>
      <c r="I1732" s="189">
        <f t="shared" si="1132"/>
        <v>0</v>
      </c>
      <c r="J1732" s="179">
        <f t="shared" si="1133"/>
        <v>0</v>
      </c>
      <c r="K1732" s="173"/>
      <c r="L1732" s="174" t="str" cm="1">
        <f t="array" aca="1" ref="L1732" ca="1">IF($K1732="",OFFSET(L1732,-1,,,),K1732)</f>
        <v>08.01.02</v>
      </c>
      <c r="M1732" s="175" t="str" cm="1">
        <f t="array" aca="1" ref="M1732" ca="1">IF(OR($K1732=0,$K1732=""),OFFSET(M1732,-1,,,),O1732)</f>
        <v>REGULARIZAÇÃO COM ACIII EM ESCADA</v>
      </c>
      <c r="N1732" s="67" t="s">
        <v>242</v>
      </c>
      <c r="O1732" s="68" t="s">
        <v>243</v>
      </c>
      <c r="P1732" s="68"/>
      <c r="Q1732" s="68" t="s">
        <v>3255</v>
      </c>
      <c r="R1732" s="69">
        <v>4711.9994999999999</v>
      </c>
      <c r="S1732" s="70">
        <v>1.3</v>
      </c>
      <c r="T1732" s="70">
        <v>6125.5993500000004</v>
      </c>
      <c r="U1732" s="67" t="s">
        <v>1087</v>
      </c>
      <c r="V1732" s="71" t="s">
        <v>1088</v>
      </c>
      <c r="W1732" s="171"/>
      <c r="X1732" s="172"/>
      <c r="Y1732" s="176">
        <f t="shared" si="1135"/>
        <v>0</v>
      </c>
      <c r="AA1732" s="192"/>
    </row>
    <row r="1733" spans="2:27" hidden="1">
      <c r="B1733" s="189">
        <f t="shared" si="1127"/>
        <v>0</v>
      </c>
      <c r="C1733" s="189">
        <f t="shared" ca="1" si="1128"/>
        <v>0</v>
      </c>
      <c r="D1733" s="189">
        <f t="shared" si="1129"/>
        <v>0</v>
      </c>
      <c r="E1733" s="189">
        <f t="shared" ca="1" si="1130"/>
        <v>0</v>
      </c>
      <c r="F1733" s="189">
        <f t="shared" si="1131"/>
        <v>0</v>
      </c>
      <c r="G1733" s="189" cm="1">
        <f t="array" aca="1" ref="G1733" ca="1">OFFSET(G1733,-1,,,)+1</f>
        <v>1728</v>
      </c>
      <c r="H1733" s="189">
        <f t="shared" si="1126"/>
        <v>0</v>
      </c>
      <c r="I1733" s="189">
        <f t="shared" si="1132"/>
        <v>0</v>
      </c>
      <c r="J1733" s="179">
        <f t="shared" si="1133"/>
        <v>0</v>
      </c>
      <c r="K1733" s="173"/>
      <c r="L1733" s="174" t="str" cm="1">
        <f t="array" aca="1" ref="L1733" ca="1">IF($K1733="",OFFSET(L1733,-1,,,),K1733)</f>
        <v>08.01.02</v>
      </c>
      <c r="M1733" s="175" t="str" cm="1">
        <f t="array" aca="1" ref="M1733" ca="1">IF(OR($K1733=0,$K1733=""),OFFSET(M1733,-1,,,),O1733)</f>
        <v>REGULARIZAÇÃO COM ACIII EM ESCADA</v>
      </c>
      <c r="N1733" s="67" t="s">
        <v>230</v>
      </c>
      <c r="O1733" s="68" t="s">
        <v>231</v>
      </c>
      <c r="P1733" s="68"/>
      <c r="Q1733" s="68" t="s">
        <v>3261</v>
      </c>
      <c r="R1733" s="69">
        <v>628.26660000000004</v>
      </c>
      <c r="S1733" s="70">
        <v>22.31</v>
      </c>
      <c r="T1733" s="70">
        <v>14016.627845999999</v>
      </c>
      <c r="U1733" s="67" t="s">
        <v>1087</v>
      </c>
      <c r="V1733" s="71" t="s">
        <v>1088</v>
      </c>
      <c r="W1733" s="171"/>
      <c r="X1733" s="172"/>
      <c r="Y1733" s="176">
        <f t="shared" si="1135"/>
        <v>0</v>
      </c>
      <c r="AA1733" s="192"/>
    </row>
    <row r="1734" spans="2:27" hidden="1">
      <c r="B1734" s="189">
        <f t="shared" si="1127"/>
        <v>0</v>
      </c>
      <c r="C1734" s="189">
        <f t="shared" ca="1" si="1128"/>
        <v>0</v>
      </c>
      <c r="D1734" s="189">
        <f t="shared" si="1129"/>
        <v>0</v>
      </c>
      <c r="E1734" s="189">
        <f t="shared" ca="1" si="1130"/>
        <v>0</v>
      </c>
      <c r="F1734" s="189">
        <f t="shared" si="1131"/>
        <v>0</v>
      </c>
      <c r="G1734" s="189" cm="1">
        <f t="array" aca="1" ref="G1734" ca="1">OFFSET(G1734,-1,,,)+1</f>
        <v>1729</v>
      </c>
      <c r="H1734" s="189">
        <f t="shared" si="1126"/>
        <v>0</v>
      </c>
      <c r="I1734" s="189">
        <f t="shared" si="1132"/>
        <v>0</v>
      </c>
      <c r="J1734" s="179">
        <f t="shared" si="1133"/>
        <v>0</v>
      </c>
      <c r="K1734" s="173"/>
      <c r="L1734" s="174" t="str" cm="1">
        <f t="array" aca="1" ref="L1734" ca="1">IF($K1734="",OFFSET(L1734,-1,,,),K1734)</f>
        <v>08.01.02</v>
      </c>
      <c r="M1734" s="175" t="str" cm="1">
        <f t="array" aca="1" ref="M1734" ca="1">IF(OR($K1734=0,$K1734=""),OFFSET(M1734,-1,,,),O1734)</f>
        <v>REGULARIZAÇÃO COM ACIII EM ESCADA</v>
      </c>
      <c r="N1734" s="67" t="s">
        <v>232</v>
      </c>
      <c r="O1734" s="68" t="s">
        <v>233</v>
      </c>
      <c r="P1734" s="68"/>
      <c r="Q1734" s="68" t="s">
        <v>3261</v>
      </c>
      <c r="R1734" s="69">
        <v>628.26660000000004</v>
      </c>
      <c r="S1734" s="70">
        <v>0.97</v>
      </c>
      <c r="T1734" s="70">
        <v>609.41860200000008</v>
      </c>
      <c r="U1734" s="67" t="s">
        <v>1087</v>
      </c>
      <c r="V1734" s="71" t="s">
        <v>1088</v>
      </c>
      <c r="W1734" s="171"/>
      <c r="X1734" s="172"/>
      <c r="Y1734" s="176">
        <f t="shared" si="1135"/>
        <v>0</v>
      </c>
      <c r="AA1734" s="192"/>
    </row>
    <row r="1735" spans="2:27" hidden="1">
      <c r="B1735" s="189">
        <f t="shared" si="1127"/>
        <v>0</v>
      </c>
      <c r="C1735" s="189">
        <f t="shared" ca="1" si="1128"/>
        <v>0</v>
      </c>
      <c r="D1735" s="189">
        <f t="shared" si="1129"/>
        <v>0</v>
      </c>
      <c r="E1735" s="189">
        <f t="shared" ca="1" si="1130"/>
        <v>0</v>
      </c>
      <c r="F1735" s="189">
        <f t="shared" si="1131"/>
        <v>0</v>
      </c>
      <c r="G1735" s="189" cm="1">
        <f t="array" aca="1" ref="G1735" ca="1">OFFSET(G1735,-1,,,)+1</f>
        <v>1730</v>
      </c>
      <c r="H1735" s="189">
        <f t="shared" si="1126"/>
        <v>0</v>
      </c>
      <c r="I1735" s="189">
        <f t="shared" si="1132"/>
        <v>0</v>
      </c>
      <c r="J1735" s="179">
        <f t="shared" si="1133"/>
        <v>0</v>
      </c>
      <c r="K1735" s="173"/>
      <c r="L1735" s="174" t="str" cm="1">
        <f t="array" aca="1" ref="L1735" ca="1">IF($K1735="",OFFSET(L1735,-1,,,),K1735)</f>
        <v>08.01.02</v>
      </c>
      <c r="M1735" s="175" t="str" cm="1">
        <f t="array" aca="1" ref="M1735" ca="1">IF(OR($K1735=0,$K1735=""),OFFSET(M1735,-1,,,),O1735)</f>
        <v>REGULARIZAÇÃO COM ACIII EM ESCADA</v>
      </c>
      <c r="N1735" s="67" t="s">
        <v>234</v>
      </c>
      <c r="O1735" s="68" t="s">
        <v>235</v>
      </c>
      <c r="P1735" s="68"/>
      <c r="Q1735" s="68" t="s">
        <v>3261</v>
      </c>
      <c r="R1735" s="69">
        <v>628.26660000000004</v>
      </c>
      <c r="S1735" s="70">
        <v>1.78</v>
      </c>
      <c r="T1735" s="70">
        <v>1118.3145480000001</v>
      </c>
      <c r="U1735" s="67" t="s">
        <v>1087</v>
      </c>
      <c r="V1735" s="71" t="s">
        <v>1088</v>
      </c>
      <c r="W1735" s="171"/>
      <c r="X1735" s="172"/>
      <c r="Y1735" s="176">
        <f t="shared" si="1135"/>
        <v>0</v>
      </c>
      <c r="AA1735" s="192"/>
    </row>
    <row r="1736" spans="2:27" hidden="1">
      <c r="B1736" s="189">
        <f t="shared" si="1127"/>
        <v>0</v>
      </c>
      <c r="C1736" s="189">
        <f t="shared" ca="1" si="1128"/>
        <v>0</v>
      </c>
      <c r="D1736" s="189">
        <f t="shared" si="1129"/>
        <v>0</v>
      </c>
      <c r="E1736" s="189">
        <f t="shared" ca="1" si="1130"/>
        <v>0</v>
      </c>
      <c r="F1736" s="189">
        <f t="shared" si="1131"/>
        <v>0</v>
      </c>
      <c r="G1736" s="189" cm="1">
        <f t="array" aca="1" ref="G1736" ca="1">OFFSET(G1736,-1,,,)+1</f>
        <v>1731</v>
      </c>
      <c r="H1736" s="189">
        <f t="shared" si="1126"/>
        <v>0</v>
      </c>
      <c r="I1736" s="189">
        <f t="shared" si="1132"/>
        <v>0</v>
      </c>
      <c r="J1736" s="179">
        <f t="shared" si="1133"/>
        <v>0</v>
      </c>
      <c r="K1736" s="173" t="s">
        <v>1089</v>
      </c>
      <c r="L1736" s="174" t="str" cm="1">
        <f t="array" aca="1" ref="L1736" ca="1">IF($K1736="",OFFSET(L1736,-1,,,),K1736)</f>
        <v>08.02</v>
      </c>
      <c r="M1736" s="175" t="str" cm="1">
        <f t="array" aca="1" ref="M1736" ca="1">IF(OR($K1736=0,$K1736=""),OFFSET(M1736,-1,,,),O1736)</f>
        <v>PISO VINÍLICO E LAMINADO</v>
      </c>
      <c r="N1736" s="67" t="s">
        <v>143</v>
      </c>
      <c r="O1736" s="68" t="s">
        <v>4567</v>
      </c>
      <c r="P1736" s="68"/>
      <c r="Q1736" s="68"/>
      <c r="R1736" s="69"/>
      <c r="S1736" s="70"/>
      <c r="T1736" s="70">
        <v>0</v>
      </c>
      <c r="U1736" s="67"/>
      <c r="V1736" s="71"/>
      <c r="W1736" s="171"/>
      <c r="X1736" s="172"/>
      <c r="Y1736" s="176">
        <f t="shared" si="1135"/>
        <v>0</v>
      </c>
      <c r="AA1736" s="192"/>
    </row>
    <row r="1737" spans="2:27">
      <c r="B1737" s="189">
        <f t="shared" si="1127"/>
        <v>0</v>
      </c>
      <c r="C1737" s="189">
        <f t="shared" ca="1" si="1128"/>
        <v>0</v>
      </c>
      <c r="D1737" s="189">
        <f t="shared" si="1129"/>
        <v>0</v>
      </c>
      <c r="E1737" s="189">
        <f t="shared" ca="1" si="1130"/>
        <v>0</v>
      </c>
      <c r="F1737" s="189">
        <f t="shared" si="1131"/>
        <v>0</v>
      </c>
      <c r="G1737" s="189" cm="1">
        <f t="array" aca="1" ref="G1737" ca="1">OFFSET(G1737,-1,,,)+1</f>
        <v>1732</v>
      </c>
      <c r="H1737" s="189">
        <f t="shared" si="1126"/>
        <v>0</v>
      </c>
      <c r="I1737" s="189">
        <f t="shared" si="1132"/>
        <v>0</v>
      </c>
      <c r="J1737" s="179">
        <f t="shared" si="1133"/>
        <v>0</v>
      </c>
      <c r="K1737" s="173" t="s">
        <v>2009</v>
      </c>
      <c r="L1737" s="174" t="str" cm="1">
        <f t="array" aca="1" ref="L1737" ca="1">IF($K1737="",OFFSET(L1737,-1,,,),K1737)</f>
        <v>08.02.01</v>
      </c>
      <c r="M1737" s="175" t="str" cm="1">
        <f t="array" aca="1" ref="M1737" ca="1">IF(OR($K1737=0,$K1737=""),OFFSET(M1737,-1,,,),O1737)</f>
        <v>PISO LAMINADO (PISO, RODAPÉ E MANTA)</v>
      </c>
      <c r="N1737" s="67" t="s">
        <v>3986</v>
      </c>
      <c r="O1737" s="68" t="s">
        <v>4568</v>
      </c>
      <c r="P1737" s="68"/>
      <c r="Q1737" s="68" t="s">
        <v>3258</v>
      </c>
      <c r="R1737" s="69">
        <v>4612.12</v>
      </c>
      <c r="S1737" s="70">
        <v>99.550600000000003</v>
      </c>
      <c r="T1737" s="70">
        <v>459139.313272</v>
      </c>
      <c r="U1737" s="67"/>
      <c r="V1737" s="71"/>
      <c r="W1737" s="171"/>
      <c r="X1737" s="172"/>
      <c r="Y1737" s="176">
        <f t="shared" si="1135"/>
        <v>0</v>
      </c>
      <c r="AA1737" s="192"/>
    </row>
    <row r="1738" spans="2:27" hidden="1">
      <c r="B1738" s="189">
        <f t="shared" si="1127"/>
        <v>0</v>
      </c>
      <c r="C1738" s="189">
        <f t="shared" ca="1" si="1128"/>
        <v>0</v>
      </c>
      <c r="D1738" s="189">
        <f t="shared" si="1129"/>
        <v>0</v>
      </c>
      <c r="E1738" s="189">
        <f t="shared" ca="1" si="1130"/>
        <v>0</v>
      </c>
      <c r="F1738" s="189">
        <f t="shared" si="1131"/>
        <v>0</v>
      </c>
      <c r="G1738" s="189" cm="1">
        <f t="array" aca="1" ref="G1738" ca="1">OFFSET(G1738,-1,,,)+1</f>
        <v>1733</v>
      </c>
      <c r="H1738" s="189">
        <f t="shared" si="1126"/>
        <v>0</v>
      </c>
      <c r="I1738" s="189">
        <f t="shared" si="1132"/>
        <v>0</v>
      </c>
      <c r="J1738" s="179">
        <f t="shared" si="1133"/>
        <v>0</v>
      </c>
      <c r="K1738" s="173"/>
      <c r="L1738" s="174" t="str" cm="1">
        <f t="array" aca="1" ref="L1738" ca="1">IF($K1738="",OFFSET(L1738,-1,,,),K1738)</f>
        <v>08.02.01</v>
      </c>
      <c r="M1738" s="175" t="str" cm="1">
        <f t="array" aca="1" ref="M1738" ca="1">IF(OR($K1738=0,$K1738=""),OFFSET(M1738,-1,,,),O1738)</f>
        <v>PISO LAMINADO (PISO, RODAPÉ E MANTA)</v>
      </c>
      <c r="N1738" s="67" t="s">
        <v>3987</v>
      </c>
      <c r="O1738" s="68" t="s">
        <v>4569</v>
      </c>
      <c r="P1738" s="68"/>
      <c r="Q1738" s="68" t="s">
        <v>3258</v>
      </c>
      <c r="R1738" s="69">
        <v>5073.3320000000003</v>
      </c>
      <c r="S1738" s="70">
        <v>67.100499999999997</v>
      </c>
      <c r="T1738" s="70">
        <v>340423.11386600003</v>
      </c>
      <c r="U1738" s="67" t="s">
        <v>1093</v>
      </c>
      <c r="V1738" s="71" t="s">
        <v>1094</v>
      </c>
      <c r="W1738" s="171"/>
      <c r="X1738" s="172"/>
      <c r="Y1738" s="176">
        <f t="shared" si="1135"/>
        <v>0</v>
      </c>
      <c r="AA1738" s="192"/>
    </row>
    <row r="1739" spans="2:27" hidden="1">
      <c r="B1739" s="189">
        <f t="shared" si="1127"/>
        <v>0</v>
      </c>
      <c r="C1739" s="189">
        <f t="shared" ca="1" si="1128"/>
        <v>0</v>
      </c>
      <c r="D1739" s="189">
        <f t="shared" si="1129"/>
        <v>0</v>
      </c>
      <c r="E1739" s="189">
        <f t="shared" ca="1" si="1130"/>
        <v>0</v>
      </c>
      <c r="F1739" s="189">
        <f t="shared" si="1131"/>
        <v>0</v>
      </c>
      <c r="G1739" s="189" cm="1">
        <f t="array" aca="1" ref="G1739" ca="1">OFFSET(G1739,-1,,,)+1</f>
        <v>1734</v>
      </c>
      <c r="H1739" s="189">
        <f t="shared" si="1126"/>
        <v>0</v>
      </c>
      <c r="I1739" s="189">
        <f t="shared" si="1132"/>
        <v>0</v>
      </c>
      <c r="J1739" s="179">
        <f t="shared" si="1133"/>
        <v>0</v>
      </c>
      <c r="K1739" s="173"/>
      <c r="L1739" s="174" t="str" cm="1">
        <f t="array" aca="1" ref="L1739" ca="1">IF($K1739="",OFFSET(L1739,-1,,,),K1739)</f>
        <v>08.02.01</v>
      </c>
      <c r="M1739" s="175" t="str" cm="1">
        <f t="array" aca="1" ref="M1739" ca="1">IF(OR($K1739=0,$K1739=""),OFFSET(M1739,-1,,,),O1739)</f>
        <v>PISO LAMINADO (PISO, RODAPÉ E MANTA)</v>
      </c>
      <c r="N1739" s="67" t="s">
        <v>3988</v>
      </c>
      <c r="O1739" s="68" t="s">
        <v>4570</v>
      </c>
      <c r="P1739" s="68"/>
      <c r="Q1739" s="68" t="s">
        <v>3258</v>
      </c>
      <c r="R1739" s="69">
        <v>5073.3320000000003</v>
      </c>
      <c r="S1739" s="70">
        <v>2.2818999999999998</v>
      </c>
      <c r="T1739" s="70">
        <v>11576.8362908</v>
      </c>
      <c r="U1739" s="67" t="s">
        <v>1093</v>
      </c>
      <c r="V1739" s="71" t="s">
        <v>1094</v>
      </c>
      <c r="W1739" s="171"/>
      <c r="X1739" s="172"/>
      <c r="Y1739" s="176">
        <f t="shared" si="1135"/>
        <v>0</v>
      </c>
      <c r="AA1739" s="192"/>
    </row>
    <row r="1740" spans="2:27" hidden="1">
      <c r="B1740" s="189">
        <f t="shared" si="1127"/>
        <v>0</v>
      </c>
      <c r="C1740" s="189">
        <f t="shared" ca="1" si="1128"/>
        <v>0</v>
      </c>
      <c r="D1740" s="189">
        <f t="shared" si="1129"/>
        <v>0</v>
      </c>
      <c r="E1740" s="189">
        <f t="shared" ca="1" si="1130"/>
        <v>0</v>
      </c>
      <c r="F1740" s="189">
        <f t="shared" si="1131"/>
        <v>0</v>
      </c>
      <c r="G1740" s="189" cm="1">
        <f t="array" aca="1" ref="G1740" ca="1">OFFSET(G1740,-1,,,)+1</f>
        <v>1735</v>
      </c>
      <c r="H1740" s="189">
        <f t="shared" si="1126"/>
        <v>0</v>
      </c>
      <c r="I1740" s="189">
        <f t="shared" si="1132"/>
        <v>0</v>
      </c>
      <c r="J1740" s="179">
        <f t="shared" si="1133"/>
        <v>0</v>
      </c>
      <c r="K1740" s="173"/>
      <c r="L1740" s="174" t="str" cm="1">
        <f t="array" aca="1" ref="L1740" ca="1">IF($K1740="",OFFSET(L1740,-1,,,),K1740)</f>
        <v>08.02.01</v>
      </c>
      <c r="M1740" s="175" t="str" cm="1">
        <f t="array" aca="1" ref="M1740" ca="1">IF(OR($K1740=0,$K1740=""),OFFSET(M1740,-1,,,),O1740)</f>
        <v>PISO LAMINADO (PISO, RODAPÉ E MANTA)</v>
      </c>
      <c r="N1740" s="67" t="s">
        <v>3989</v>
      </c>
      <c r="O1740" s="68" t="s">
        <v>4571</v>
      </c>
      <c r="P1740" s="68"/>
      <c r="Q1740" s="68" t="s">
        <v>3258</v>
      </c>
      <c r="R1740" s="69">
        <v>4612.12</v>
      </c>
      <c r="S1740" s="70">
        <v>23.23</v>
      </c>
      <c r="T1740" s="70">
        <v>107139.54760000001</v>
      </c>
      <c r="U1740" s="67" t="s">
        <v>1093</v>
      </c>
      <c r="V1740" s="71" t="s">
        <v>1094</v>
      </c>
      <c r="W1740" s="171"/>
      <c r="X1740" s="172"/>
      <c r="Y1740" s="176">
        <f t="shared" si="1135"/>
        <v>0</v>
      </c>
      <c r="AA1740" s="192"/>
    </row>
    <row r="1741" spans="2:27" hidden="1">
      <c r="B1741" s="189">
        <f t="shared" si="1127"/>
        <v>0</v>
      </c>
      <c r="C1741" s="189">
        <f t="shared" ca="1" si="1128"/>
        <v>0</v>
      </c>
      <c r="D1741" s="189">
        <f t="shared" si="1129"/>
        <v>0</v>
      </c>
      <c r="E1741" s="189">
        <f t="shared" ca="1" si="1130"/>
        <v>0</v>
      </c>
      <c r="F1741" s="189">
        <f t="shared" si="1131"/>
        <v>0</v>
      </c>
      <c r="G1741" s="189" cm="1">
        <f t="array" aca="1" ref="G1741" ca="1">OFFSET(G1741,-1,,,)+1</f>
        <v>1736</v>
      </c>
      <c r="H1741" s="189">
        <f t="shared" si="1126"/>
        <v>0</v>
      </c>
      <c r="I1741" s="189">
        <f t="shared" si="1132"/>
        <v>0</v>
      </c>
      <c r="J1741" s="179">
        <f t="shared" si="1133"/>
        <v>0</v>
      </c>
      <c r="K1741" s="173" t="s">
        <v>1090</v>
      </c>
      <c r="L1741" s="174" t="str" cm="1">
        <f t="array" aca="1" ref="L1741" ca="1">IF($K1741="",OFFSET(L1741,-1,,,),K1741)</f>
        <v>08.03</v>
      </c>
      <c r="M1741" s="175" t="str" cm="1">
        <f t="array" aca="1" ref="M1741" ca="1">IF(OR($K1741=0,$K1741=""),OFFSET(M1741,-1,,,),O1741)</f>
        <v>CERÂMICA INTERNA (PISO E AZULEJO)</v>
      </c>
      <c r="N1741" s="67" t="s">
        <v>143</v>
      </c>
      <c r="O1741" s="68" t="s">
        <v>1091</v>
      </c>
      <c r="P1741" s="68"/>
      <c r="Q1741" s="68"/>
      <c r="R1741" s="69"/>
      <c r="S1741" s="70"/>
      <c r="T1741" s="70">
        <v>0</v>
      </c>
      <c r="U1741" s="67"/>
      <c r="V1741" s="71"/>
      <c r="W1741" s="171"/>
      <c r="X1741" s="172"/>
      <c r="Y1741" s="176">
        <f t="shared" si="1135"/>
        <v>0</v>
      </c>
      <c r="AA1741" s="192"/>
    </row>
    <row r="1742" spans="2:27">
      <c r="B1742" s="189">
        <f t="shared" si="1127"/>
        <v>0</v>
      </c>
      <c r="C1742" s="189">
        <f t="shared" ca="1" si="1128"/>
        <v>0</v>
      </c>
      <c r="D1742" s="189">
        <f t="shared" si="1129"/>
        <v>0</v>
      </c>
      <c r="E1742" s="189">
        <f t="shared" ca="1" si="1130"/>
        <v>0</v>
      </c>
      <c r="F1742" s="189">
        <f t="shared" si="1131"/>
        <v>0</v>
      </c>
      <c r="G1742" s="189" cm="1">
        <f t="array" aca="1" ref="G1742" ca="1">OFFSET(G1742,-1,,,)+1</f>
        <v>1737</v>
      </c>
      <c r="H1742" s="189">
        <f t="shared" si="1126"/>
        <v>0</v>
      </c>
      <c r="I1742" s="189">
        <f t="shared" si="1132"/>
        <v>0</v>
      </c>
      <c r="J1742" s="179">
        <f t="shared" si="1133"/>
        <v>0</v>
      </c>
      <c r="K1742" s="173" t="s">
        <v>1092</v>
      </c>
      <c r="L1742" s="174" t="str" cm="1">
        <f t="array" aca="1" ref="L1742" ca="1">IF($K1742="",OFFSET(L1742,-1,,,),K1742)</f>
        <v>08.03.01</v>
      </c>
      <c r="M1742" s="175" t="str" cm="1">
        <f t="array" aca="1" ref="M1742" ca="1">IF(OR($K1742=0,$K1742=""),OFFSET(M1742,-1,,,),O1742)</f>
        <v>PORCELANATO IMITANDO MADEIRA 20X120CM COM FRETE DE CERÂMICA EM AC3</v>
      </c>
      <c r="N1742" s="67" t="s">
        <v>2925</v>
      </c>
      <c r="O1742" s="68" t="s">
        <v>4572</v>
      </c>
      <c r="P1742" s="68"/>
      <c r="Q1742" s="68" t="s">
        <v>3258</v>
      </c>
      <c r="R1742" s="69">
        <v>12.7</v>
      </c>
      <c r="S1742" s="70">
        <v>215.45599999999999</v>
      </c>
      <c r="T1742" s="70">
        <v>2736.2911999999997</v>
      </c>
      <c r="U1742" s="67"/>
      <c r="V1742" s="71"/>
      <c r="W1742" s="171"/>
      <c r="X1742" s="172"/>
      <c r="Y1742" s="176">
        <f t="shared" si="1135"/>
        <v>0</v>
      </c>
      <c r="AA1742" s="192"/>
    </row>
    <row r="1743" spans="2:27" hidden="1">
      <c r="B1743" s="189">
        <f t="shared" si="1127"/>
        <v>0</v>
      </c>
      <c r="C1743" s="189">
        <f t="shared" ca="1" si="1128"/>
        <v>0</v>
      </c>
      <c r="D1743" s="189">
        <f t="shared" si="1129"/>
        <v>0</v>
      </c>
      <c r="E1743" s="189">
        <f t="shared" ca="1" si="1130"/>
        <v>0</v>
      </c>
      <c r="F1743" s="189">
        <f t="shared" si="1131"/>
        <v>0</v>
      </c>
      <c r="G1743" s="189" cm="1">
        <f t="array" aca="1" ref="G1743" ca="1">OFFSET(G1743,-1,,,)+1</f>
        <v>1738</v>
      </c>
      <c r="H1743" s="189">
        <f t="shared" si="1126"/>
        <v>0</v>
      </c>
      <c r="I1743" s="189">
        <f t="shared" si="1132"/>
        <v>0</v>
      </c>
      <c r="J1743" s="179">
        <f t="shared" si="1133"/>
        <v>0</v>
      </c>
      <c r="K1743" s="173"/>
      <c r="L1743" s="174" t="str" cm="1">
        <f t="array" aca="1" ref="L1743" ca="1">IF($K1743="",OFFSET(L1743,-1,,,),K1743)</f>
        <v>08.03.01</v>
      </c>
      <c r="M1743" s="175" t="str" cm="1">
        <f t="array" aca="1" ref="M1743" ca="1">IF(OR($K1743=0,$K1743=""),OFFSET(M1743,-1,,,),O1743)</f>
        <v>PORCELANATO IMITANDO MADEIRA 20X120CM COM FRETE DE CERÂMICA EM AC3</v>
      </c>
      <c r="N1743" s="67" t="s">
        <v>259</v>
      </c>
      <c r="O1743" s="68" t="s">
        <v>260</v>
      </c>
      <c r="P1743" s="68"/>
      <c r="Q1743" s="68" t="s">
        <v>3260</v>
      </c>
      <c r="R1743" s="69">
        <v>76.2</v>
      </c>
      <c r="S1743" s="70">
        <v>0.03</v>
      </c>
      <c r="T1743" s="70">
        <v>2.286</v>
      </c>
      <c r="U1743" s="67" t="s">
        <v>1093</v>
      </c>
      <c r="V1743" s="71" t="s">
        <v>1094</v>
      </c>
      <c r="W1743" s="171"/>
      <c r="X1743" s="172"/>
      <c r="Y1743" s="176">
        <f t="shared" si="1135"/>
        <v>0</v>
      </c>
      <c r="AA1743" s="192"/>
    </row>
    <row r="1744" spans="2:27" hidden="1">
      <c r="B1744" s="189">
        <f t="shared" si="1127"/>
        <v>0</v>
      </c>
      <c r="C1744" s="189">
        <f t="shared" ca="1" si="1128"/>
        <v>0</v>
      </c>
      <c r="D1744" s="189">
        <f t="shared" si="1129"/>
        <v>0</v>
      </c>
      <c r="E1744" s="189">
        <f t="shared" ca="1" si="1130"/>
        <v>0</v>
      </c>
      <c r="F1744" s="189">
        <f t="shared" si="1131"/>
        <v>0</v>
      </c>
      <c r="G1744" s="189" cm="1">
        <f t="array" aca="1" ref="G1744" ca="1">OFFSET(G1744,-1,,,)+1</f>
        <v>1739</v>
      </c>
      <c r="H1744" s="189">
        <f t="shared" ref="H1744:H1807" si="1136">IF(OR($K1744=0,$K1744=""),$W1744,0)</f>
        <v>0</v>
      </c>
      <c r="I1744" s="189">
        <f t="shared" si="1132"/>
        <v>0</v>
      </c>
      <c r="J1744" s="179">
        <f t="shared" si="1133"/>
        <v>0</v>
      </c>
      <c r="K1744" s="173"/>
      <c r="L1744" s="174" t="str" cm="1">
        <f t="array" aca="1" ref="L1744" ca="1">IF($K1744="",OFFSET(L1744,-1,,,),K1744)</f>
        <v>08.03.01</v>
      </c>
      <c r="M1744" s="175" t="str" cm="1">
        <f t="array" aca="1" ref="M1744" ca="1">IF(OR($K1744=0,$K1744=""),OFFSET(M1744,-1,,,),O1744)</f>
        <v>PORCELANATO IMITANDO MADEIRA 20X120CM COM FRETE DE CERÂMICA EM AC3</v>
      </c>
      <c r="N1744" s="67" t="s">
        <v>242</v>
      </c>
      <c r="O1744" s="68" t="s">
        <v>243</v>
      </c>
      <c r="P1744" s="68"/>
      <c r="Q1744" s="68" t="s">
        <v>3255</v>
      </c>
      <c r="R1744" s="69">
        <v>101.6</v>
      </c>
      <c r="S1744" s="70">
        <v>1.3</v>
      </c>
      <c r="T1744" s="70">
        <v>132.07999999999998</v>
      </c>
      <c r="U1744" s="67" t="s">
        <v>1093</v>
      </c>
      <c r="V1744" s="71" t="s">
        <v>1094</v>
      </c>
      <c r="W1744" s="171"/>
      <c r="X1744" s="172"/>
      <c r="Y1744" s="176">
        <f t="shared" si="1135"/>
        <v>0</v>
      </c>
      <c r="AA1744" s="192"/>
    </row>
    <row r="1745" spans="2:27" hidden="1">
      <c r="B1745" s="189">
        <f t="shared" ref="B1745:B1808" si="1137">IF(J1745=0,0,U1745)</f>
        <v>0</v>
      </c>
      <c r="C1745" s="189">
        <f t="shared" ref="C1745:C1808" ca="1" si="1138">IF(OR(J1745=0,I1745=0),0,IF(_xlfn.IFNA(MATCH(B1745,OFFSET($B$5,,,$G1745,),),0)&gt;0,0,MAX(OFFSET($C$5,,,$G1745,))+1))</f>
        <v>0</v>
      </c>
      <c r="D1745" s="189">
        <f t="shared" ref="D1745:D1808" si="1139">IF(J1745=0,0,N1745&amp;"-"&amp;U1745)</f>
        <v>0</v>
      </c>
      <c r="E1745" s="189">
        <f t="shared" ref="E1745:E1808" ca="1" si="1140">IF(OR(J1745=0,I1745=0),0,IF(_xlfn.IFNA(MATCH(D1745,OFFSET($D$5,,,$G1745,),),0)&gt;0,0,_xlfn.MAXIFS(OFFSET($E$5,,,$G1745,),OFFSET($J$5,,,$G1745,),J1745)+1))</f>
        <v>0</v>
      </c>
      <c r="F1745" s="189">
        <f t="shared" ref="F1745:F1808" si="1141">IF(J1745=0,0,E1745&amp;"-"&amp;N1745)</f>
        <v>0</v>
      </c>
      <c r="G1745" s="189" cm="1">
        <f t="array" aca="1" ref="G1745" ca="1">OFFSET(G1745,-1,,,)+1</f>
        <v>1740</v>
      </c>
      <c r="H1745" s="189">
        <f t="shared" si="1136"/>
        <v>0</v>
      </c>
      <c r="I1745" s="189">
        <f t="shared" ref="I1745:I1808" si="1142">H1745*R1745</f>
        <v>0</v>
      </c>
      <c r="J1745" s="179">
        <f t="shared" ref="J1745:J1808" si="1143">IF(AND(I1745&lt;&gt;0,OR(K1745=0,K1745="")),N1745&amp;" - Mapa",0)</f>
        <v>0</v>
      </c>
      <c r="K1745" s="173"/>
      <c r="L1745" s="174" t="str" cm="1">
        <f t="array" aca="1" ref="L1745" ca="1">IF($K1745="",OFFSET(L1745,-1,,,),K1745)</f>
        <v>08.03.01</v>
      </c>
      <c r="M1745" s="175" t="str" cm="1">
        <f t="array" aca="1" ref="M1745" ca="1">IF(OR($K1745=0,$K1745=""),OFFSET(M1745,-1,,,),O1745)</f>
        <v>PORCELANATO IMITANDO MADEIRA 20X120CM COM FRETE DE CERÂMICA EM AC3</v>
      </c>
      <c r="N1745" s="67" t="s">
        <v>261</v>
      </c>
      <c r="O1745" s="68" t="s">
        <v>262</v>
      </c>
      <c r="P1745" s="68"/>
      <c r="Q1745" s="68" t="s">
        <v>3255</v>
      </c>
      <c r="R1745" s="69">
        <v>5.3339999999999996</v>
      </c>
      <c r="S1745" s="70">
        <v>3.3</v>
      </c>
      <c r="T1745" s="70">
        <v>17.602199999999996</v>
      </c>
      <c r="U1745" s="67" t="s">
        <v>1093</v>
      </c>
      <c r="V1745" s="71" t="s">
        <v>1094</v>
      </c>
      <c r="W1745" s="171"/>
      <c r="X1745" s="172"/>
      <c r="Y1745" s="176">
        <f t="shared" si="1135"/>
        <v>0</v>
      </c>
      <c r="AA1745" s="192"/>
    </row>
    <row r="1746" spans="2:27" hidden="1">
      <c r="B1746" s="189">
        <f t="shared" si="1137"/>
        <v>0</v>
      </c>
      <c r="C1746" s="189">
        <f t="shared" ca="1" si="1138"/>
        <v>0</v>
      </c>
      <c r="D1746" s="189">
        <f t="shared" si="1139"/>
        <v>0</v>
      </c>
      <c r="E1746" s="189">
        <f t="shared" ca="1" si="1140"/>
        <v>0</v>
      </c>
      <c r="F1746" s="189">
        <f t="shared" si="1141"/>
        <v>0</v>
      </c>
      <c r="G1746" s="189" cm="1">
        <f t="array" aca="1" ref="G1746" ca="1">OFFSET(G1746,-1,,,)+1</f>
        <v>1741</v>
      </c>
      <c r="H1746" s="189">
        <f t="shared" si="1136"/>
        <v>0</v>
      </c>
      <c r="I1746" s="189">
        <f t="shared" si="1142"/>
        <v>0</v>
      </c>
      <c r="J1746" s="179">
        <f t="shared" si="1143"/>
        <v>0</v>
      </c>
      <c r="K1746" s="173"/>
      <c r="L1746" s="174" t="str" cm="1">
        <f t="array" aca="1" ref="L1746" ca="1">IF($K1746="",OFFSET(L1746,-1,,,),K1746)</f>
        <v>08.03.01</v>
      </c>
      <c r="M1746" s="175" t="str" cm="1">
        <f t="array" aca="1" ref="M1746" ca="1">IF(OR($K1746=0,$K1746=""),OFFSET(M1746,-1,,,),O1746)</f>
        <v>PORCELANATO IMITANDO MADEIRA 20X120CM COM FRETE DE CERÂMICA EM AC3</v>
      </c>
      <c r="N1746" s="67" t="s">
        <v>2926</v>
      </c>
      <c r="O1746" s="68" t="s">
        <v>3118</v>
      </c>
      <c r="P1746" s="68"/>
      <c r="Q1746" s="68" t="s">
        <v>3258</v>
      </c>
      <c r="R1746" s="69">
        <v>13.97</v>
      </c>
      <c r="S1746" s="70">
        <v>120</v>
      </c>
      <c r="T1746" s="70">
        <v>1676.4</v>
      </c>
      <c r="U1746" s="67" t="s">
        <v>1093</v>
      </c>
      <c r="V1746" s="71" t="s">
        <v>1094</v>
      </c>
      <c r="W1746" s="171"/>
      <c r="X1746" s="172"/>
      <c r="Y1746" s="176">
        <f t="shared" si="1135"/>
        <v>0</v>
      </c>
      <c r="AA1746" s="192"/>
    </row>
    <row r="1747" spans="2:27" hidden="1">
      <c r="B1747" s="189">
        <f t="shared" si="1137"/>
        <v>0</v>
      </c>
      <c r="C1747" s="189">
        <f t="shared" ca="1" si="1138"/>
        <v>0</v>
      </c>
      <c r="D1747" s="189">
        <f t="shared" si="1139"/>
        <v>0</v>
      </c>
      <c r="E1747" s="189">
        <f t="shared" ca="1" si="1140"/>
        <v>0</v>
      </c>
      <c r="F1747" s="189">
        <f t="shared" si="1141"/>
        <v>0</v>
      </c>
      <c r="G1747" s="189" cm="1">
        <f t="array" aca="1" ref="G1747" ca="1">OFFSET(G1747,-1,,,)+1</f>
        <v>1742</v>
      </c>
      <c r="H1747" s="189">
        <f t="shared" si="1136"/>
        <v>0</v>
      </c>
      <c r="I1747" s="189">
        <f t="shared" si="1142"/>
        <v>0</v>
      </c>
      <c r="J1747" s="179">
        <f t="shared" si="1143"/>
        <v>0</v>
      </c>
      <c r="K1747" s="173"/>
      <c r="L1747" s="174" t="str" cm="1">
        <f t="array" aca="1" ref="L1747" ca="1">IF($K1747="",OFFSET(L1747,-1,,,),K1747)</f>
        <v>08.03.01</v>
      </c>
      <c r="M1747" s="175" t="str" cm="1">
        <f t="array" aca="1" ref="M1747" ca="1">IF(OR($K1747=0,$K1747=""),OFFSET(M1747,-1,,,),O1747)</f>
        <v>PORCELANATO IMITANDO MADEIRA 20X120CM COM FRETE DE CERÂMICA EM AC3</v>
      </c>
      <c r="N1747" s="67" t="s">
        <v>1522</v>
      </c>
      <c r="O1747" s="68" t="s">
        <v>1523</v>
      </c>
      <c r="P1747" s="68"/>
      <c r="Q1747" s="68" t="s">
        <v>3258</v>
      </c>
      <c r="R1747" s="69">
        <v>12.7</v>
      </c>
      <c r="S1747" s="70">
        <v>65</v>
      </c>
      <c r="T1747" s="70">
        <v>825.5</v>
      </c>
      <c r="U1747" s="67" t="s">
        <v>1093</v>
      </c>
      <c r="V1747" s="71" t="s">
        <v>1094</v>
      </c>
      <c r="W1747" s="171"/>
      <c r="X1747" s="172"/>
      <c r="Y1747" s="176">
        <f t="shared" si="1135"/>
        <v>0</v>
      </c>
      <c r="AA1747" s="192"/>
    </row>
    <row r="1748" spans="2:27" hidden="1">
      <c r="B1748" s="189">
        <f t="shared" si="1137"/>
        <v>0</v>
      </c>
      <c r="C1748" s="189">
        <f t="shared" ca="1" si="1138"/>
        <v>0</v>
      </c>
      <c r="D1748" s="189">
        <f t="shared" si="1139"/>
        <v>0</v>
      </c>
      <c r="E1748" s="189">
        <f t="shared" ca="1" si="1140"/>
        <v>0</v>
      </c>
      <c r="F1748" s="189">
        <f t="shared" si="1141"/>
        <v>0</v>
      </c>
      <c r="G1748" s="189" cm="1">
        <f t="array" aca="1" ref="G1748" ca="1">OFFSET(G1748,-1,,,)+1</f>
        <v>1743</v>
      </c>
      <c r="H1748" s="189">
        <f t="shared" si="1136"/>
        <v>0</v>
      </c>
      <c r="I1748" s="189">
        <f t="shared" si="1142"/>
        <v>0</v>
      </c>
      <c r="J1748" s="179">
        <f t="shared" si="1143"/>
        <v>0</v>
      </c>
      <c r="K1748" s="173"/>
      <c r="L1748" s="174" t="str" cm="1">
        <f t="array" aca="1" ref="L1748" ca="1">IF($K1748="",OFFSET(L1748,-1,,,),K1748)</f>
        <v>08.03.01</v>
      </c>
      <c r="M1748" s="175" t="str" cm="1">
        <f t="array" aca="1" ref="M1748" ca="1">IF(OR($K1748=0,$K1748=""),OFFSET(M1748,-1,,,),O1748)</f>
        <v>PORCELANATO IMITANDO MADEIRA 20X120CM COM FRETE DE CERÂMICA EM AC3</v>
      </c>
      <c r="N1748" s="67" t="s">
        <v>265</v>
      </c>
      <c r="O1748" s="68" t="s">
        <v>266</v>
      </c>
      <c r="P1748" s="68"/>
      <c r="Q1748" s="68" t="s">
        <v>3258</v>
      </c>
      <c r="R1748" s="69">
        <v>13.97</v>
      </c>
      <c r="S1748" s="70">
        <v>5.9</v>
      </c>
      <c r="T1748" s="70">
        <v>82.423000000000002</v>
      </c>
      <c r="U1748" s="67" t="s">
        <v>1093</v>
      </c>
      <c r="V1748" s="71" t="s">
        <v>1094</v>
      </c>
      <c r="W1748" s="171"/>
      <c r="X1748" s="172"/>
      <c r="Y1748" s="176">
        <f t="shared" ref="Y1748:Y1760" si="1144">X1748+W1748</f>
        <v>0</v>
      </c>
      <c r="AA1748" s="192"/>
    </row>
    <row r="1749" spans="2:27">
      <c r="B1749" s="189">
        <f t="shared" si="1137"/>
        <v>0</v>
      </c>
      <c r="C1749" s="189">
        <f t="shared" ca="1" si="1138"/>
        <v>0</v>
      </c>
      <c r="D1749" s="189">
        <f t="shared" si="1139"/>
        <v>0</v>
      </c>
      <c r="E1749" s="189">
        <f t="shared" ca="1" si="1140"/>
        <v>0</v>
      </c>
      <c r="F1749" s="189">
        <f t="shared" si="1141"/>
        <v>0</v>
      </c>
      <c r="G1749" s="189" cm="1">
        <f t="array" aca="1" ref="G1749" ca="1">OFFSET(G1749,-1,,,)+1</f>
        <v>1744</v>
      </c>
      <c r="H1749" s="189">
        <f t="shared" si="1136"/>
        <v>0</v>
      </c>
      <c r="I1749" s="189">
        <f t="shared" si="1142"/>
        <v>0</v>
      </c>
      <c r="J1749" s="179">
        <f t="shared" si="1143"/>
        <v>0</v>
      </c>
      <c r="K1749" s="173" t="s">
        <v>1097</v>
      </c>
      <c r="L1749" s="174" t="str" cm="1">
        <f t="array" aca="1" ref="L1749" ca="1">IF($K1749="",OFFSET(L1749,-1,,,),K1749)</f>
        <v>08.03.02</v>
      </c>
      <c r="M1749" s="175" t="str" cm="1">
        <f t="array" aca="1" ref="M1749" ca="1">IF(OR($K1749=0,$K1749=""),OFFSET(M1749,-1,,,),O1749)</f>
        <v>PISO CERÂMICO BRANCO 45X45CM ASSENTADO COM AC3</v>
      </c>
      <c r="N1749" s="67" t="s">
        <v>3990</v>
      </c>
      <c r="O1749" s="68" t="s">
        <v>4573</v>
      </c>
      <c r="P1749" s="68"/>
      <c r="Q1749" s="68" t="s">
        <v>3258</v>
      </c>
      <c r="R1749" s="69">
        <v>999.05</v>
      </c>
      <c r="S1749" s="70">
        <v>94.256</v>
      </c>
      <c r="T1749" s="70">
        <v>94166.4568</v>
      </c>
      <c r="U1749" s="67"/>
      <c r="V1749" s="71"/>
      <c r="W1749" s="171"/>
      <c r="X1749" s="172"/>
      <c r="Y1749" s="176">
        <f t="shared" si="1144"/>
        <v>0</v>
      </c>
      <c r="AA1749" s="192"/>
    </row>
    <row r="1750" spans="2:27" hidden="1">
      <c r="B1750" s="189">
        <f t="shared" si="1137"/>
        <v>0</v>
      </c>
      <c r="C1750" s="189">
        <f t="shared" ca="1" si="1138"/>
        <v>0</v>
      </c>
      <c r="D1750" s="189">
        <f t="shared" si="1139"/>
        <v>0</v>
      </c>
      <c r="E1750" s="189">
        <f t="shared" ca="1" si="1140"/>
        <v>0</v>
      </c>
      <c r="F1750" s="189">
        <f t="shared" si="1141"/>
        <v>0</v>
      </c>
      <c r="G1750" s="189" cm="1">
        <f t="array" aca="1" ref="G1750" ca="1">OFFSET(G1750,-1,,,)+1</f>
        <v>1745</v>
      </c>
      <c r="H1750" s="189">
        <f t="shared" si="1136"/>
        <v>0</v>
      </c>
      <c r="I1750" s="189">
        <f t="shared" si="1142"/>
        <v>0</v>
      </c>
      <c r="J1750" s="179">
        <f t="shared" si="1143"/>
        <v>0</v>
      </c>
      <c r="K1750" s="173"/>
      <c r="L1750" s="174" t="str" cm="1">
        <f t="array" aca="1" ref="L1750" ca="1">IF($K1750="",OFFSET(L1750,-1,,,),K1750)</f>
        <v>08.03.02</v>
      </c>
      <c r="M1750" s="175" t="str" cm="1">
        <f t="array" aca="1" ref="M1750" ca="1">IF(OR($K1750=0,$K1750=""),OFFSET(M1750,-1,,,),O1750)</f>
        <v>PISO CERÂMICO BRANCO 45X45CM ASSENTADO COM AC3</v>
      </c>
      <c r="N1750" s="67" t="s">
        <v>259</v>
      </c>
      <c r="O1750" s="68" t="s">
        <v>260</v>
      </c>
      <c r="P1750" s="68"/>
      <c r="Q1750" s="68" t="s">
        <v>3260</v>
      </c>
      <c r="R1750" s="69">
        <v>5994.3</v>
      </c>
      <c r="S1750" s="70">
        <v>0.03</v>
      </c>
      <c r="T1750" s="70">
        <v>179.82900000000001</v>
      </c>
      <c r="U1750" s="67" t="s">
        <v>1093</v>
      </c>
      <c r="V1750" s="71" t="s">
        <v>1094</v>
      </c>
      <c r="W1750" s="171"/>
      <c r="X1750" s="172"/>
      <c r="Y1750" s="176">
        <f t="shared" si="1144"/>
        <v>0</v>
      </c>
      <c r="AA1750" s="192"/>
    </row>
    <row r="1751" spans="2:27" hidden="1">
      <c r="B1751" s="189">
        <f t="shared" si="1137"/>
        <v>0</v>
      </c>
      <c r="C1751" s="189">
        <f t="shared" ca="1" si="1138"/>
        <v>0</v>
      </c>
      <c r="D1751" s="189">
        <f t="shared" si="1139"/>
        <v>0</v>
      </c>
      <c r="E1751" s="189">
        <f t="shared" ca="1" si="1140"/>
        <v>0</v>
      </c>
      <c r="F1751" s="189">
        <f t="shared" si="1141"/>
        <v>0</v>
      </c>
      <c r="G1751" s="189" cm="1">
        <f t="array" aca="1" ref="G1751" ca="1">OFFSET(G1751,-1,,,)+1</f>
        <v>1746</v>
      </c>
      <c r="H1751" s="189">
        <f t="shared" si="1136"/>
        <v>0</v>
      </c>
      <c r="I1751" s="189">
        <f t="shared" si="1142"/>
        <v>0</v>
      </c>
      <c r="J1751" s="179">
        <f t="shared" si="1143"/>
        <v>0</v>
      </c>
      <c r="K1751" s="173"/>
      <c r="L1751" s="174" t="str" cm="1">
        <f t="array" aca="1" ref="L1751" ca="1">IF($K1751="",OFFSET(L1751,-1,,,),K1751)</f>
        <v>08.03.02</v>
      </c>
      <c r="M1751" s="175" t="str" cm="1">
        <f t="array" aca="1" ref="M1751" ca="1">IF(OR($K1751=0,$K1751=""),OFFSET(M1751,-1,,,),O1751)</f>
        <v>PISO CERÂMICO BRANCO 45X45CM ASSENTADO COM AC3</v>
      </c>
      <c r="N1751" s="67" t="s">
        <v>242</v>
      </c>
      <c r="O1751" s="68" t="s">
        <v>243</v>
      </c>
      <c r="P1751" s="68"/>
      <c r="Q1751" s="68" t="s">
        <v>3255</v>
      </c>
      <c r="R1751" s="69">
        <v>7992.4</v>
      </c>
      <c r="S1751" s="70">
        <v>1.3</v>
      </c>
      <c r="T1751" s="70">
        <v>10390.119999999999</v>
      </c>
      <c r="U1751" s="67" t="s">
        <v>1093</v>
      </c>
      <c r="V1751" s="71" t="s">
        <v>1094</v>
      </c>
      <c r="W1751" s="171"/>
      <c r="X1751" s="172"/>
      <c r="Y1751" s="176">
        <f t="shared" si="1144"/>
        <v>0</v>
      </c>
      <c r="AA1751" s="192"/>
    </row>
    <row r="1752" spans="2:27" hidden="1">
      <c r="B1752" s="189">
        <f t="shared" si="1137"/>
        <v>0</v>
      </c>
      <c r="C1752" s="189">
        <f t="shared" ca="1" si="1138"/>
        <v>0</v>
      </c>
      <c r="D1752" s="189">
        <f t="shared" si="1139"/>
        <v>0</v>
      </c>
      <c r="E1752" s="189">
        <f t="shared" ca="1" si="1140"/>
        <v>0</v>
      </c>
      <c r="F1752" s="189">
        <f t="shared" si="1141"/>
        <v>0</v>
      </c>
      <c r="G1752" s="189" cm="1">
        <f t="array" aca="1" ref="G1752" ca="1">OFFSET(G1752,-1,,,)+1</f>
        <v>1747</v>
      </c>
      <c r="H1752" s="189">
        <f t="shared" si="1136"/>
        <v>0</v>
      </c>
      <c r="I1752" s="189">
        <f t="shared" si="1142"/>
        <v>0</v>
      </c>
      <c r="J1752" s="179">
        <f t="shared" si="1143"/>
        <v>0</v>
      </c>
      <c r="K1752" s="173"/>
      <c r="L1752" s="174" t="str" cm="1">
        <f t="array" aca="1" ref="L1752" ca="1">IF($K1752="",OFFSET(L1752,-1,,,),K1752)</f>
        <v>08.03.02</v>
      </c>
      <c r="M1752" s="175" t="str" cm="1">
        <f t="array" aca="1" ref="M1752" ca="1">IF(OR($K1752=0,$K1752=""),OFFSET(M1752,-1,,,),O1752)</f>
        <v>PISO CERÂMICO BRANCO 45X45CM ASSENTADO COM AC3</v>
      </c>
      <c r="N1752" s="67" t="s">
        <v>261</v>
      </c>
      <c r="O1752" s="68" t="s">
        <v>262</v>
      </c>
      <c r="P1752" s="68"/>
      <c r="Q1752" s="68" t="s">
        <v>3255</v>
      </c>
      <c r="R1752" s="69">
        <v>419.601</v>
      </c>
      <c r="S1752" s="70">
        <v>3.3</v>
      </c>
      <c r="T1752" s="70">
        <v>1384.6832999999999</v>
      </c>
      <c r="U1752" s="67" t="s">
        <v>1093</v>
      </c>
      <c r="V1752" s="71" t="s">
        <v>1094</v>
      </c>
      <c r="W1752" s="171"/>
      <c r="X1752" s="172"/>
      <c r="Y1752" s="176">
        <f t="shared" si="1144"/>
        <v>0</v>
      </c>
      <c r="AA1752" s="192"/>
    </row>
    <row r="1753" spans="2:27" hidden="1">
      <c r="B1753" s="189">
        <f t="shared" si="1137"/>
        <v>0</v>
      </c>
      <c r="C1753" s="189">
        <f t="shared" ca="1" si="1138"/>
        <v>0</v>
      </c>
      <c r="D1753" s="189">
        <f t="shared" si="1139"/>
        <v>0</v>
      </c>
      <c r="E1753" s="189">
        <f t="shared" ca="1" si="1140"/>
        <v>0</v>
      </c>
      <c r="F1753" s="189">
        <f t="shared" si="1141"/>
        <v>0</v>
      </c>
      <c r="G1753" s="189" cm="1">
        <f t="array" aca="1" ref="G1753" ca="1">OFFSET(G1753,-1,,,)+1</f>
        <v>1748</v>
      </c>
      <c r="H1753" s="189">
        <f t="shared" si="1136"/>
        <v>0</v>
      </c>
      <c r="I1753" s="189">
        <f t="shared" si="1142"/>
        <v>0</v>
      </c>
      <c r="J1753" s="179">
        <f t="shared" si="1143"/>
        <v>0</v>
      </c>
      <c r="K1753" s="173"/>
      <c r="L1753" s="174" t="str" cm="1">
        <f t="array" aca="1" ref="L1753" ca="1">IF($K1753="",OFFSET(L1753,-1,,,),K1753)</f>
        <v>08.03.02</v>
      </c>
      <c r="M1753" s="175" t="str" cm="1">
        <f t="array" aca="1" ref="M1753" ca="1">IF(OR($K1753=0,$K1753=""),OFFSET(M1753,-1,,,),O1753)</f>
        <v>PISO CERÂMICO BRANCO 45X45CM ASSENTADO COM AC3</v>
      </c>
      <c r="N1753" s="67" t="s">
        <v>1095</v>
      </c>
      <c r="O1753" s="68" t="s">
        <v>1096</v>
      </c>
      <c r="P1753" s="68"/>
      <c r="Q1753" s="68" t="s">
        <v>3258</v>
      </c>
      <c r="R1753" s="69">
        <v>1098.9549999999999</v>
      </c>
      <c r="S1753" s="70">
        <v>28</v>
      </c>
      <c r="T1753" s="70">
        <v>30770.739999999998</v>
      </c>
      <c r="U1753" s="67" t="s">
        <v>1093</v>
      </c>
      <c r="V1753" s="71" t="s">
        <v>1094</v>
      </c>
      <c r="W1753" s="171"/>
      <c r="X1753" s="172"/>
      <c r="Y1753" s="176">
        <f t="shared" si="1144"/>
        <v>0</v>
      </c>
      <c r="AA1753" s="192"/>
    </row>
    <row r="1754" spans="2:27" hidden="1">
      <c r="B1754" s="189">
        <f t="shared" si="1137"/>
        <v>0</v>
      </c>
      <c r="C1754" s="189">
        <f t="shared" ca="1" si="1138"/>
        <v>0</v>
      </c>
      <c r="D1754" s="189">
        <f t="shared" si="1139"/>
        <v>0</v>
      </c>
      <c r="E1754" s="189">
        <f t="shared" ca="1" si="1140"/>
        <v>0</v>
      </c>
      <c r="F1754" s="189">
        <f t="shared" si="1141"/>
        <v>0</v>
      </c>
      <c r="G1754" s="189" cm="1">
        <f t="array" aca="1" ref="G1754" ca="1">OFFSET(G1754,-1,,,)+1</f>
        <v>1749</v>
      </c>
      <c r="H1754" s="189">
        <f t="shared" si="1136"/>
        <v>0</v>
      </c>
      <c r="I1754" s="189">
        <f t="shared" si="1142"/>
        <v>0</v>
      </c>
      <c r="J1754" s="179">
        <f t="shared" si="1143"/>
        <v>0</v>
      </c>
      <c r="K1754" s="173"/>
      <c r="L1754" s="174" t="str" cm="1">
        <f t="array" aca="1" ref="L1754" ca="1">IF($K1754="",OFFSET(L1754,-1,,,),K1754)</f>
        <v>08.03.02</v>
      </c>
      <c r="M1754" s="175" t="str" cm="1">
        <f t="array" aca="1" ref="M1754" ca="1">IF(OR($K1754=0,$K1754=""),OFFSET(M1754,-1,,,),O1754)</f>
        <v>PISO CERÂMICO BRANCO 45X45CM ASSENTADO COM AC3</v>
      </c>
      <c r="N1754" s="67" t="s">
        <v>265</v>
      </c>
      <c r="O1754" s="68" t="s">
        <v>266</v>
      </c>
      <c r="P1754" s="68"/>
      <c r="Q1754" s="68" t="s">
        <v>3258</v>
      </c>
      <c r="R1754" s="69">
        <v>1098.9549999999999</v>
      </c>
      <c r="S1754" s="70">
        <v>5.9</v>
      </c>
      <c r="T1754" s="70">
        <v>6483.8344999999999</v>
      </c>
      <c r="U1754" s="67" t="s">
        <v>1093</v>
      </c>
      <c r="V1754" s="71" t="s">
        <v>1094</v>
      </c>
      <c r="W1754" s="171"/>
      <c r="X1754" s="172"/>
      <c r="Y1754" s="176">
        <f t="shared" si="1144"/>
        <v>0</v>
      </c>
      <c r="AA1754" s="192"/>
    </row>
    <row r="1755" spans="2:27" hidden="1">
      <c r="B1755" s="189">
        <f t="shared" si="1137"/>
        <v>0</v>
      </c>
      <c r="C1755" s="189">
        <f t="shared" ca="1" si="1138"/>
        <v>0</v>
      </c>
      <c r="D1755" s="189">
        <f t="shared" si="1139"/>
        <v>0</v>
      </c>
      <c r="E1755" s="189">
        <f t="shared" ca="1" si="1140"/>
        <v>0</v>
      </c>
      <c r="F1755" s="189">
        <f t="shared" si="1141"/>
        <v>0</v>
      </c>
      <c r="G1755" s="189" cm="1">
        <f t="array" aca="1" ref="G1755" ca="1">OFFSET(G1755,-1,,,)+1</f>
        <v>1750</v>
      </c>
      <c r="H1755" s="189">
        <f t="shared" si="1136"/>
        <v>0</v>
      </c>
      <c r="I1755" s="189">
        <f t="shared" si="1142"/>
        <v>0</v>
      </c>
      <c r="J1755" s="179">
        <f t="shared" si="1143"/>
        <v>0</v>
      </c>
      <c r="K1755" s="173"/>
      <c r="L1755" s="174" t="str" cm="1">
        <f t="array" aca="1" ref="L1755" ca="1">IF($K1755="",OFFSET(L1755,-1,,,),K1755)</f>
        <v>08.03.02</v>
      </c>
      <c r="M1755" s="175" t="str" cm="1">
        <f t="array" aca="1" ref="M1755" ca="1">IF(OR($K1755=0,$K1755=""),OFFSET(M1755,-1,,,),O1755)</f>
        <v>PISO CERÂMICO BRANCO 45X45CM ASSENTADO COM AC3</v>
      </c>
      <c r="N1755" s="67" t="s">
        <v>3991</v>
      </c>
      <c r="O1755" s="68" t="s">
        <v>4574</v>
      </c>
      <c r="P1755" s="68"/>
      <c r="Q1755" s="68" t="s">
        <v>3258</v>
      </c>
      <c r="R1755" s="69">
        <v>999.05</v>
      </c>
      <c r="S1755" s="70">
        <v>45</v>
      </c>
      <c r="T1755" s="70">
        <v>44957.25</v>
      </c>
      <c r="U1755" s="67" t="s">
        <v>1093</v>
      </c>
      <c r="V1755" s="71" t="s">
        <v>1094</v>
      </c>
      <c r="W1755" s="171"/>
      <c r="X1755" s="172"/>
      <c r="Y1755" s="176">
        <f t="shared" si="1144"/>
        <v>0</v>
      </c>
      <c r="AA1755" s="192"/>
    </row>
    <row r="1756" spans="2:27">
      <c r="B1756" s="189">
        <f t="shared" si="1137"/>
        <v>0</v>
      </c>
      <c r="C1756" s="189">
        <f t="shared" ca="1" si="1138"/>
        <v>0</v>
      </c>
      <c r="D1756" s="189">
        <f t="shared" si="1139"/>
        <v>0</v>
      </c>
      <c r="E1756" s="189">
        <f t="shared" ca="1" si="1140"/>
        <v>0</v>
      </c>
      <c r="F1756" s="189">
        <f t="shared" si="1141"/>
        <v>0</v>
      </c>
      <c r="G1756" s="189" cm="1">
        <f t="array" aca="1" ref="G1756" ca="1">OFFSET(G1756,-1,,,)+1</f>
        <v>1751</v>
      </c>
      <c r="H1756" s="189">
        <f t="shared" si="1136"/>
        <v>0</v>
      </c>
      <c r="I1756" s="189">
        <f t="shared" si="1142"/>
        <v>0</v>
      </c>
      <c r="J1756" s="179">
        <f t="shared" si="1143"/>
        <v>0</v>
      </c>
      <c r="K1756" s="173" t="s">
        <v>1098</v>
      </c>
      <c r="L1756" s="174" t="str" cm="1">
        <f t="array" aca="1" ref="L1756" ca="1">IF($K1756="",OFFSET(L1756,-1,,,),K1756)</f>
        <v>08.03.03</v>
      </c>
      <c r="M1756" s="175" t="str" cm="1">
        <f t="array" aca="1" ref="M1756" ca="1">IF(OR($K1756=0,$K1756=""),OFFSET(M1756,-1,,,),O1756)</f>
        <v>RODAPÉ CERÂMICO BRANCO 45X45CM (H=7CM) ASSENTADO COM AC3</v>
      </c>
      <c r="N1756" s="67" t="s">
        <v>2924</v>
      </c>
      <c r="O1756" s="68" t="s">
        <v>4575</v>
      </c>
      <c r="P1756" s="68"/>
      <c r="Q1756" s="68" t="s">
        <v>3253</v>
      </c>
      <c r="R1756" s="69">
        <v>1478.95</v>
      </c>
      <c r="S1756" s="70">
        <v>36.520000000000003</v>
      </c>
      <c r="T1756" s="70">
        <v>54011.254000000008</v>
      </c>
      <c r="U1756" s="67"/>
      <c r="V1756" s="71"/>
      <c r="W1756" s="171"/>
      <c r="X1756" s="172"/>
      <c r="Y1756" s="176">
        <f t="shared" si="1144"/>
        <v>0</v>
      </c>
      <c r="AA1756" s="192"/>
    </row>
    <row r="1757" spans="2:27" hidden="1">
      <c r="B1757" s="189">
        <f t="shared" si="1137"/>
        <v>0</v>
      </c>
      <c r="C1757" s="189">
        <f t="shared" ca="1" si="1138"/>
        <v>0</v>
      </c>
      <c r="D1757" s="189">
        <f t="shared" si="1139"/>
        <v>0</v>
      </c>
      <c r="E1757" s="189">
        <f t="shared" ca="1" si="1140"/>
        <v>0</v>
      </c>
      <c r="F1757" s="189">
        <f t="shared" si="1141"/>
        <v>0</v>
      </c>
      <c r="G1757" s="189" cm="1">
        <f t="array" aca="1" ref="G1757" ca="1">OFFSET(G1757,-1,,,)+1</f>
        <v>1752</v>
      </c>
      <c r="H1757" s="189">
        <f t="shared" si="1136"/>
        <v>0</v>
      </c>
      <c r="I1757" s="189">
        <f t="shared" si="1142"/>
        <v>0</v>
      </c>
      <c r="J1757" s="179">
        <f t="shared" si="1143"/>
        <v>0</v>
      </c>
      <c r="K1757" s="173"/>
      <c r="L1757" s="174" t="str" cm="1">
        <f t="array" aca="1" ref="L1757" ca="1">IF($K1757="",OFFSET(L1757,-1,,,),K1757)</f>
        <v>08.03.03</v>
      </c>
      <c r="M1757" s="175" t="str" cm="1">
        <f t="array" aca="1" ref="M1757" ca="1">IF(OR($K1757=0,$K1757=""),OFFSET(M1757,-1,,,),O1757)</f>
        <v>RODAPÉ CERÂMICO BRANCO 45X45CM (H=7CM) ASSENTADO COM AC3</v>
      </c>
      <c r="N1757" s="67" t="s">
        <v>259</v>
      </c>
      <c r="O1757" s="68" t="s">
        <v>260</v>
      </c>
      <c r="P1757" s="68"/>
      <c r="Q1757" s="68" t="s">
        <v>3260</v>
      </c>
      <c r="R1757" s="69">
        <v>2957.9</v>
      </c>
      <c r="S1757" s="70">
        <v>0.03</v>
      </c>
      <c r="T1757" s="70">
        <v>88.736999999999995</v>
      </c>
      <c r="U1757" s="67" t="s">
        <v>1093</v>
      </c>
      <c r="V1757" s="71" t="s">
        <v>1094</v>
      </c>
      <c r="W1757" s="171"/>
      <c r="X1757" s="172"/>
      <c r="Y1757" s="176">
        <f t="shared" si="1144"/>
        <v>0</v>
      </c>
      <c r="AA1757" s="192"/>
    </row>
    <row r="1758" spans="2:27" hidden="1">
      <c r="B1758" s="189">
        <f t="shared" si="1137"/>
        <v>0</v>
      </c>
      <c r="C1758" s="189">
        <f t="shared" ca="1" si="1138"/>
        <v>0</v>
      </c>
      <c r="D1758" s="189">
        <f t="shared" si="1139"/>
        <v>0</v>
      </c>
      <c r="E1758" s="189">
        <f t="shared" ca="1" si="1140"/>
        <v>0</v>
      </c>
      <c r="F1758" s="189">
        <f t="shared" si="1141"/>
        <v>0</v>
      </c>
      <c r="G1758" s="189" cm="1">
        <f t="array" aca="1" ref="G1758" ca="1">OFFSET(G1758,-1,,,)+1</f>
        <v>1753</v>
      </c>
      <c r="H1758" s="189">
        <f t="shared" si="1136"/>
        <v>0</v>
      </c>
      <c r="I1758" s="189">
        <f t="shared" si="1142"/>
        <v>0</v>
      </c>
      <c r="J1758" s="179">
        <f t="shared" si="1143"/>
        <v>0</v>
      </c>
      <c r="K1758" s="173"/>
      <c r="L1758" s="174" t="str" cm="1">
        <f t="array" aca="1" ref="L1758" ca="1">IF($K1758="",OFFSET(L1758,-1,,,),K1758)</f>
        <v>08.03.03</v>
      </c>
      <c r="M1758" s="175" t="str" cm="1">
        <f t="array" aca="1" ref="M1758" ca="1">IF(OR($K1758=0,$K1758=""),OFFSET(M1758,-1,,,),O1758)</f>
        <v>RODAPÉ CERÂMICO BRANCO 45X45CM (H=7CM) ASSENTADO COM AC3</v>
      </c>
      <c r="N1758" s="67" t="s">
        <v>242</v>
      </c>
      <c r="O1758" s="68" t="s">
        <v>243</v>
      </c>
      <c r="P1758" s="68"/>
      <c r="Q1758" s="68" t="s">
        <v>3255</v>
      </c>
      <c r="R1758" s="69">
        <v>2366.3200000000002</v>
      </c>
      <c r="S1758" s="70">
        <v>1.3</v>
      </c>
      <c r="T1758" s="70">
        <v>3076.2160000000003</v>
      </c>
      <c r="U1758" s="67" t="s">
        <v>1093</v>
      </c>
      <c r="V1758" s="71" t="s">
        <v>1094</v>
      </c>
      <c r="W1758" s="171"/>
      <c r="X1758" s="172"/>
      <c r="Y1758" s="176">
        <f t="shared" si="1144"/>
        <v>0</v>
      </c>
      <c r="AA1758" s="192"/>
    </row>
    <row r="1759" spans="2:27" hidden="1">
      <c r="B1759" s="189">
        <f t="shared" si="1137"/>
        <v>0</v>
      </c>
      <c r="C1759" s="189">
        <f t="shared" ca="1" si="1138"/>
        <v>0</v>
      </c>
      <c r="D1759" s="189">
        <f t="shared" si="1139"/>
        <v>0</v>
      </c>
      <c r="E1759" s="189">
        <f t="shared" ca="1" si="1140"/>
        <v>0</v>
      </c>
      <c r="F1759" s="189">
        <f t="shared" si="1141"/>
        <v>0</v>
      </c>
      <c r="G1759" s="189" cm="1">
        <f t="array" aca="1" ref="G1759" ca="1">OFFSET(G1759,-1,,,)+1</f>
        <v>1754</v>
      </c>
      <c r="H1759" s="189">
        <f t="shared" si="1136"/>
        <v>0</v>
      </c>
      <c r="I1759" s="189">
        <f t="shared" si="1142"/>
        <v>0</v>
      </c>
      <c r="J1759" s="179">
        <f t="shared" si="1143"/>
        <v>0</v>
      </c>
      <c r="K1759" s="173"/>
      <c r="L1759" s="174" t="str" cm="1">
        <f t="array" aca="1" ref="L1759" ca="1">IF($K1759="",OFFSET(L1759,-1,,,),K1759)</f>
        <v>08.03.03</v>
      </c>
      <c r="M1759" s="175" t="str" cm="1">
        <f t="array" aca="1" ref="M1759" ca="1">IF(OR($K1759=0,$K1759=""),OFFSET(M1759,-1,,,),O1759)</f>
        <v>RODAPÉ CERÂMICO BRANCO 45X45CM (H=7CM) ASSENTADO COM AC3</v>
      </c>
      <c r="N1759" s="67" t="s">
        <v>261</v>
      </c>
      <c r="O1759" s="68" t="s">
        <v>262</v>
      </c>
      <c r="P1759" s="68"/>
      <c r="Q1759" s="68" t="s">
        <v>3255</v>
      </c>
      <c r="R1759" s="69">
        <v>310.5795</v>
      </c>
      <c r="S1759" s="70">
        <v>3.3</v>
      </c>
      <c r="T1759" s="70">
        <v>1024.9123499999998</v>
      </c>
      <c r="U1759" s="67" t="s">
        <v>1093</v>
      </c>
      <c r="V1759" s="71" t="s">
        <v>1094</v>
      </c>
      <c r="W1759" s="171"/>
      <c r="X1759" s="172"/>
      <c r="Y1759" s="176">
        <f t="shared" si="1144"/>
        <v>0</v>
      </c>
      <c r="AA1759" s="192"/>
    </row>
    <row r="1760" spans="2:27" hidden="1">
      <c r="B1760" s="189">
        <f t="shared" si="1137"/>
        <v>0</v>
      </c>
      <c r="C1760" s="189">
        <f t="shared" ca="1" si="1138"/>
        <v>0</v>
      </c>
      <c r="D1760" s="189">
        <f t="shared" si="1139"/>
        <v>0</v>
      </c>
      <c r="E1760" s="189">
        <f t="shared" ca="1" si="1140"/>
        <v>0</v>
      </c>
      <c r="F1760" s="189">
        <f t="shared" si="1141"/>
        <v>0</v>
      </c>
      <c r="G1760" s="189" cm="1">
        <f t="array" aca="1" ref="G1760" ca="1">OFFSET(G1760,-1,,,)+1</f>
        <v>1755</v>
      </c>
      <c r="H1760" s="189">
        <f t="shared" si="1136"/>
        <v>0</v>
      </c>
      <c r="I1760" s="189">
        <f t="shared" si="1142"/>
        <v>0</v>
      </c>
      <c r="J1760" s="179">
        <f t="shared" si="1143"/>
        <v>0</v>
      </c>
      <c r="K1760" s="173"/>
      <c r="L1760" s="174" t="str" cm="1">
        <f t="array" aca="1" ref="L1760" ca="1">IF($K1760="",OFFSET(L1760,-1,,,),K1760)</f>
        <v>08.03.03</v>
      </c>
      <c r="M1760" s="175" t="str" cm="1">
        <f t="array" aca="1" ref="M1760" ca="1">IF(OR($K1760=0,$K1760=""),OFFSET(M1760,-1,,,),O1760)</f>
        <v>RODAPÉ CERÂMICO BRANCO 45X45CM (H=7CM) ASSENTADO COM AC3</v>
      </c>
      <c r="N1760" s="67" t="s">
        <v>1095</v>
      </c>
      <c r="O1760" s="68" t="s">
        <v>1096</v>
      </c>
      <c r="P1760" s="68"/>
      <c r="Q1760" s="68" t="s">
        <v>3258</v>
      </c>
      <c r="R1760" s="69">
        <v>488.05349999999999</v>
      </c>
      <c r="S1760" s="70">
        <v>28</v>
      </c>
      <c r="T1760" s="70">
        <v>13665.498</v>
      </c>
      <c r="U1760" s="67" t="s">
        <v>1093</v>
      </c>
      <c r="V1760" s="71" t="s">
        <v>1094</v>
      </c>
      <c r="W1760" s="171"/>
      <c r="X1760" s="172"/>
      <c r="Y1760" s="176">
        <f t="shared" si="1144"/>
        <v>0</v>
      </c>
      <c r="AA1760" s="192"/>
    </row>
    <row r="1761" spans="2:27" hidden="1">
      <c r="B1761" s="189">
        <f t="shared" si="1137"/>
        <v>0</v>
      </c>
      <c r="C1761" s="189">
        <f t="shared" ca="1" si="1138"/>
        <v>0</v>
      </c>
      <c r="D1761" s="189">
        <f t="shared" si="1139"/>
        <v>0</v>
      </c>
      <c r="E1761" s="189">
        <f t="shared" ca="1" si="1140"/>
        <v>0</v>
      </c>
      <c r="F1761" s="189">
        <f t="shared" si="1141"/>
        <v>0</v>
      </c>
      <c r="G1761" s="189" cm="1">
        <f t="array" aca="1" ref="G1761" ca="1">OFFSET(G1761,-1,,,)+1</f>
        <v>1756</v>
      </c>
      <c r="H1761" s="189">
        <f t="shared" si="1136"/>
        <v>0</v>
      </c>
      <c r="I1761" s="189">
        <f t="shared" si="1142"/>
        <v>0</v>
      </c>
      <c r="J1761" s="179">
        <f t="shared" si="1143"/>
        <v>0</v>
      </c>
      <c r="K1761" s="173"/>
      <c r="L1761" s="174" t="str" cm="1">
        <f t="array" aca="1" ref="L1761" ca="1">IF($K1761="",OFFSET(L1761,-1,,,),K1761)</f>
        <v>08.03.03</v>
      </c>
      <c r="M1761" s="175" t="str" cm="1">
        <f t="array" aca="1" ref="M1761" ca="1">IF(OR($K1761=0,$K1761=""),OFFSET(M1761,-1,,,),O1761)</f>
        <v>RODAPÉ CERÂMICO BRANCO 45X45CM (H=7CM) ASSENTADO COM AC3</v>
      </c>
      <c r="N1761" s="67" t="s">
        <v>267</v>
      </c>
      <c r="O1761" s="68" t="s">
        <v>268</v>
      </c>
      <c r="P1761" s="68"/>
      <c r="Q1761" s="68" t="s">
        <v>3253</v>
      </c>
      <c r="R1761" s="69">
        <v>1478.95</v>
      </c>
      <c r="S1761" s="70">
        <v>22.5</v>
      </c>
      <c r="T1761" s="70">
        <v>33276.375</v>
      </c>
      <c r="U1761" s="67" t="s">
        <v>1093</v>
      </c>
      <c r="V1761" s="71" t="s">
        <v>1094</v>
      </c>
      <c r="W1761" s="171"/>
      <c r="X1761" s="172"/>
      <c r="Y1761" s="176">
        <f t="shared" ref="Y1761:Y1811" si="1145">X1761+W1761</f>
        <v>0</v>
      </c>
      <c r="AA1761" s="192"/>
    </row>
    <row r="1762" spans="2:27" hidden="1">
      <c r="B1762" s="189">
        <f t="shared" si="1137"/>
        <v>0</v>
      </c>
      <c r="C1762" s="189">
        <f t="shared" ca="1" si="1138"/>
        <v>0</v>
      </c>
      <c r="D1762" s="189">
        <f t="shared" si="1139"/>
        <v>0</v>
      </c>
      <c r="E1762" s="189">
        <f t="shared" ca="1" si="1140"/>
        <v>0</v>
      </c>
      <c r="F1762" s="189">
        <f t="shared" si="1141"/>
        <v>0</v>
      </c>
      <c r="G1762" s="189" cm="1">
        <f t="array" aca="1" ref="G1762" ca="1">OFFSET(G1762,-1,,,)+1</f>
        <v>1757</v>
      </c>
      <c r="H1762" s="189">
        <f t="shared" si="1136"/>
        <v>0</v>
      </c>
      <c r="I1762" s="189">
        <f t="shared" si="1142"/>
        <v>0</v>
      </c>
      <c r="J1762" s="179">
        <f t="shared" si="1143"/>
        <v>0</v>
      </c>
      <c r="K1762" s="173"/>
      <c r="L1762" s="174" t="str" cm="1">
        <f t="array" aca="1" ref="L1762" ca="1">IF($K1762="",OFFSET(L1762,-1,,,),K1762)</f>
        <v>08.03.03</v>
      </c>
      <c r="M1762" s="175" t="str" cm="1">
        <f t="array" aca="1" ref="M1762" ca="1">IF(OR($K1762=0,$K1762=""),OFFSET(M1762,-1,,,),O1762)</f>
        <v>RODAPÉ CERÂMICO BRANCO 45X45CM (H=7CM) ASSENTADO COM AC3</v>
      </c>
      <c r="N1762" s="67" t="s">
        <v>265</v>
      </c>
      <c r="O1762" s="68" t="s">
        <v>266</v>
      </c>
      <c r="P1762" s="68"/>
      <c r="Q1762" s="68" t="s">
        <v>3258</v>
      </c>
      <c r="R1762" s="69">
        <v>488.05349999999999</v>
      </c>
      <c r="S1762" s="70">
        <v>5.9</v>
      </c>
      <c r="T1762" s="70">
        <v>2879.5156500000003</v>
      </c>
      <c r="U1762" s="67" t="s">
        <v>1093</v>
      </c>
      <c r="V1762" s="71" t="s">
        <v>1094</v>
      </c>
      <c r="W1762" s="171"/>
      <c r="X1762" s="172"/>
      <c r="Y1762" s="176">
        <f t="shared" si="1145"/>
        <v>0</v>
      </c>
      <c r="AA1762" s="192"/>
    </row>
    <row r="1763" spans="2:27">
      <c r="B1763" s="189">
        <f t="shared" si="1137"/>
        <v>0</v>
      </c>
      <c r="C1763" s="189">
        <f t="shared" ca="1" si="1138"/>
        <v>0</v>
      </c>
      <c r="D1763" s="189">
        <f t="shared" si="1139"/>
        <v>0</v>
      </c>
      <c r="E1763" s="189">
        <f t="shared" ca="1" si="1140"/>
        <v>0</v>
      </c>
      <c r="F1763" s="189">
        <f t="shared" si="1141"/>
        <v>0</v>
      </c>
      <c r="G1763" s="189" cm="1">
        <f t="array" aca="1" ref="G1763" ca="1">OFFSET(G1763,-1,,,)+1</f>
        <v>1758</v>
      </c>
      <c r="H1763" s="189">
        <f t="shared" si="1136"/>
        <v>0</v>
      </c>
      <c r="I1763" s="189">
        <f t="shared" si="1142"/>
        <v>0</v>
      </c>
      <c r="J1763" s="179">
        <f t="shared" si="1143"/>
        <v>0</v>
      </c>
      <c r="K1763" s="173" t="s">
        <v>1099</v>
      </c>
      <c r="L1763" s="174" t="str" cm="1">
        <f t="array" aca="1" ref="L1763" ca="1">IF($K1763="",OFFSET(L1763,-1,,,),K1763)</f>
        <v>08.03.04</v>
      </c>
      <c r="M1763" s="175" t="str" cm="1">
        <f t="array" aca="1" ref="M1763" ca="1">IF(OR($K1763=0,$K1763=""),OFFSET(M1763,-1,,,),O1763)</f>
        <v>PISO CERÂMICO CINZA GRANILHADO 45X45CM ASSENTADO COM AC3</v>
      </c>
      <c r="N1763" s="67" t="s">
        <v>3992</v>
      </c>
      <c r="O1763" s="68" t="s">
        <v>4576</v>
      </c>
      <c r="P1763" s="68"/>
      <c r="Q1763" s="68" t="s">
        <v>3258</v>
      </c>
      <c r="R1763" s="69">
        <v>2290.9499999999998</v>
      </c>
      <c r="S1763" s="70">
        <v>94.256</v>
      </c>
      <c r="T1763" s="70">
        <v>215935.78319999998</v>
      </c>
      <c r="U1763" s="67"/>
      <c r="V1763" s="71"/>
      <c r="W1763" s="171"/>
      <c r="X1763" s="172"/>
      <c r="Y1763" s="176">
        <f t="shared" si="1145"/>
        <v>0</v>
      </c>
      <c r="AA1763" s="192"/>
    </row>
    <row r="1764" spans="2:27" hidden="1">
      <c r="B1764" s="189">
        <f t="shared" si="1137"/>
        <v>0</v>
      </c>
      <c r="C1764" s="189">
        <f t="shared" ca="1" si="1138"/>
        <v>0</v>
      </c>
      <c r="D1764" s="189">
        <f t="shared" si="1139"/>
        <v>0</v>
      </c>
      <c r="E1764" s="189">
        <f t="shared" ca="1" si="1140"/>
        <v>0</v>
      </c>
      <c r="F1764" s="189">
        <f t="shared" si="1141"/>
        <v>0</v>
      </c>
      <c r="G1764" s="189" cm="1">
        <f t="array" aca="1" ref="G1764" ca="1">OFFSET(G1764,-1,,,)+1</f>
        <v>1759</v>
      </c>
      <c r="H1764" s="189">
        <f t="shared" si="1136"/>
        <v>0</v>
      </c>
      <c r="I1764" s="189">
        <f t="shared" si="1142"/>
        <v>0</v>
      </c>
      <c r="J1764" s="179">
        <f t="shared" si="1143"/>
        <v>0</v>
      </c>
      <c r="K1764" s="173"/>
      <c r="L1764" s="174" t="str" cm="1">
        <f t="array" aca="1" ref="L1764" ca="1">IF($K1764="",OFFSET(L1764,-1,,,),K1764)</f>
        <v>08.03.04</v>
      </c>
      <c r="M1764" s="175" t="str" cm="1">
        <f t="array" aca="1" ref="M1764" ca="1">IF(OR($K1764=0,$K1764=""),OFFSET(M1764,-1,,,),O1764)</f>
        <v>PISO CERÂMICO CINZA GRANILHADO 45X45CM ASSENTADO COM AC3</v>
      </c>
      <c r="N1764" s="67" t="s">
        <v>259</v>
      </c>
      <c r="O1764" s="68" t="s">
        <v>260</v>
      </c>
      <c r="P1764" s="68"/>
      <c r="Q1764" s="68" t="s">
        <v>3260</v>
      </c>
      <c r="R1764" s="69">
        <v>13745.7</v>
      </c>
      <c r="S1764" s="70">
        <v>0.03</v>
      </c>
      <c r="T1764" s="70">
        <v>412.37099999999998</v>
      </c>
      <c r="U1764" s="67" t="s">
        <v>1093</v>
      </c>
      <c r="V1764" s="71" t="s">
        <v>1094</v>
      </c>
      <c r="W1764" s="171"/>
      <c r="X1764" s="172"/>
      <c r="Y1764" s="176">
        <f t="shared" si="1145"/>
        <v>0</v>
      </c>
      <c r="AA1764" s="192"/>
    </row>
    <row r="1765" spans="2:27" hidden="1">
      <c r="B1765" s="189">
        <f t="shared" si="1137"/>
        <v>0</v>
      </c>
      <c r="C1765" s="189">
        <f t="shared" ca="1" si="1138"/>
        <v>0</v>
      </c>
      <c r="D1765" s="189">
        <f t="shared" si="1139"/>
        <v>0</v>
      </c>
      <c r="E1765" s="189">
        <f t="shared" ca="1" si="1140"/>
        <v>0</v>
      </c>
      <c r="F1765" s="189">
        <f t="shared" si="1141"/>
        <v>0</v>
      </c>
      <c r="G1765" s="189" cm="1">
        <f t="array" aca="1" ref="G1765" ca="1">OFFSET(G1765,-1,,,)+1</f>
        <v>1760</v>
      </c>
      <c r="H1765" s="189">
        <f t="shared" si="1136"/>
        <v>0</v>
      </c>
      <c r="I1765" s="189">
        <f t="shared" si="1142"/>
        <v>0</v>
      </c>
      <c r="J1765" s="179">
        <f t="shared" si="1143"/>
        <v>0</v>
      </c>
      <c r="K1765" s="173"/>
      <c r="L1765" s="174" t="str" cm="1">
        <f t="array" aca="1" ref="L1765" ca="1">IF($K1765="",OFFSET(L1765,-1,,,),K1765)</f>
        <v>08.03.04</v>
      </c>
      <c r="M1765" s="175" t="str" cm="1">
        <f t="array" aca="1" ref="M1765" ca="1">IF(OR($K1765=0,$K1765=""),OFFSET(M1765,-1,,,),O1765)</f>
        <v>PISO CERÂMICO CINZA GRANILHADO 45X45CM ASSENTADO COM AC3</v>
      </c>
      <c r="N1765" s="67" t="s">
        <v>242</v>
      </c>
      <c r="O1765" s="68" t="s">
        <v>243</v>
      </c>
      <c r="P1765" s="68"/>
      <c r="Q1765" s="68" t="s">
        <v>3255</v>
      </c>
      <c r="R1765" s="69">
        <v>18327.599999999999</v>
      </c>
      <c r="S1765" s="70">
        <v>1.3</v>
      </c>
      <c r="T1765" s="70">
        <v>23825.879999999997</v>
      </c>
      <c r="U1765" s="67" t="s">
        <v>1093</v>
      </c>
      <c r="V1765" s="71" t="s">
        <v>1094</v>
      </c>
      <c r="W1765" s="171"/>
      <c r="X1765" s="172"/>
      <c r="Y1765" s="176">
        <f t="shared" si="1145"/>
        <v>0</v>
      </c>
      <c r="AA1765" s="192"/>
    </row>
    <row r="1766" spans="2:27" hidden="1">
      <c r="B1766" s="189">
        <f t="shared" si="1137"/>
        <v>0</v>
      </c>
      <c r="C1766" s="189">
        <f t="shared" ca="1" si="1138"/>
        <v>0</v>
      </c>
      <c r="D1766" s="189">
        <f t="shared" si="1139"/>
        <v>0</v>
      </c>
      <c r="E1766" s="189">
        <f t="shared" ca="1" si="1140"/>
        <v>0</v>
      </c>
      <c r="F1766" s="189">
        <f t="shared" si="1141"/>
        <v>0</v>
      </c>
      <c r="G1766" s="189" cm="1">
        <f t="array" aca="1" ref="G1766" ca="1">OFFSET(G1766,-1,,,)+1</f>
        <v>1761</v>
      </c>
      <c r="H1766" s="189">
        <f t="shared" si="1136"/>
        <v>0</v>
      </c>
      <c r="I1766" s="189">
        <f t="shared" si="1142"/>
        <v>0</v>
      </c>
      <c r="J1766" s="179">
        <f t="shared" si="1143"/>
        <v>0</v>
      </c>
      <c r="K1766" s="173"/>
      <c r="L1766" s="174" t="str" cm="1">
        <f t="array" aca="1" ref="L1766" ca="1">IF($K1766="",OFFSET(L1766,-1,,,),K1766)</f>
        <v>08.03.04</v>
      </c>
      <c r="M1766" s="175" t="str" cm="1">
        <f t="array" aca="1" ref="M1766" ca="1">IF(OR($K1766=0,$K1766=""),OFFSET(M1766,-1,,,),O1766)</f>
        <v>PISO CERÂMICO CINZA GRANILHADO 45X45CM ASSENTADO COM AC3</v>
      </c>
      <c r="N1766" s="67" t="s">
        <v>261</v>
      </c>
      <c r="O1766" s="68" t="s">
        <v>262</v>
      </c>
      <c r="P1766" s="68"/>
      <c r="Q1766" s="68" t="s">
        <v>3255</v>
      </c>
      <c r="R1766" s="69">
        <v>962.19899999999996</v>
      </c>
      <c r="S1766" s="70">
        <v>3.3</v>
      </c>
      <c r="T1766" s="70">
        <v>3175.2566999999995</v>
      </c>
      <c r="U1766" s="67" t="s">
        <v>1093</v>
      </c>
      <c r="V1766" s="71" t="s">
        <v>1094</v>
      </c>
      <c r="W1766" s="171"/>
      <c r="X1766" s="172"/>
      <c r="Y1766" s="176">
        <f t="shared" si="1145"/>
        <v>0</v>
      </c>
      <c r="AA1766" s="192"/>
    </row>
    <row r="1767" spans="2:27" hidden="1">
      <c r="B1767" s="189">
        <f t="shared" si="1137"/>
        <v>0</v>
      </c>
      <c r="C1767" s="189">
        <f t="shared" ca="1" si="1138"/>
        <v>0</v>
      </c>
      <c r="D1767" s="189">
        <f t="shared" si="1139"/>
        <v>0</v>
      </c>
      <c r="E1767" s="189">
        <f t="shared" ca="1" si="1140"/>
        <v>0</v>
      </c>
      <c r="F1767" s="189">
        <f t="shared" si="1141"/>
        <v>0</v>
      </c>
      <c r="G1767" s="189" cm="1">
        <f t="array" aca="1" ref="G1767" ca="1">OFFSET(G1767,-1,,,)+1</f>
        <v>1762</v>
      </c>
      <c r="H1767" s="189">
        <f t="shared" si="1136"/>
        <v>0</v>
      </c>
      <c r="I1767" s="189">
        <f t="shared" si="1142"/>
        <v>0</v>
      </c>
      <c r="J1767" s="179">
        <f t="shared" si="1143"/>
        <v>0</v>
      </c>
      <c r="K1767" s="173"/>
      <c r="L1767" s="174" t="str" cm="1">
        <f t="array" aca="1" ref="L1767" ca="1">IF($K1767="",OFFSET(L1767,-1,,,),K1767)</f>
        <v>08.03.04</v>
      </c>
      <c r="M1767" s="175" t="str" cm="1">
        <f t="array" aca="1" ref="M1767" ca="1">IF(OR($K1767=0,$K1767=""),OFFSET(M1767,-1,,,),O1767)</f>
        <v>PISO CERÂMICO CINZA GRANILHADO 45X45CM ASSENTADO COM AC3</v>
      </c>
      <c r="N1767" s="67" t="s">
        <v>3993</v>
      </c>
      <c r="O1767" s="68" t="s">
        <v>4577</v>
      </c>
      <c r="P1767" s="68"/>
      <c r="Q1767" s="68" t="s">
        <v>3258</v>
      </c>
      <c r="R1767" s="69">
        <v>2520.0450000000001</v>
      </c>
      <c r="S1767" s="70">
        <v>28</v>
      </c>
      <c r="T1767" s="70">
        <v>70561.260000000009</v>
      </c>
      <c r="U1767" s="67" t="s">
        <v>1093</v>
      </c>
      <c r="V1767" s="71" t="s">
        <v>1094</v>
      </c>
      <c r="W1767" s="171"/>
      <c r="X1767" s="172"/>
      <c r="Y1767" s="176">
        <f t="shared" si="1145"/>
        <v>0</v>
      </c>
      <c r="AA1767" s="192"/>
    </row>
    <row r="1768" spans="2:27" hidden="1">
      <c r="B1768" s="189">
        <f t="shared" si="1137"/>
        <v>0</v>
      </c>
      <c r="C1768" s="189">
        <f t="shared" ca="1" si="1138"/>
        <v>0</v>
      </c>
      <c r="D1768" s="189">
        <f t="shared" si="1139"/>
        <v>0</v>
      </c>
      <c r="E1768" s="189">
        <f t="shared" ca="1" si="1140"/>
        <v>0</v>
      </c>
      <c r="F1768" s="189">
        <f t="shared" si="1141"/>
        <v>0</v>
      </c>
      <c r="G1768" s="189" cm="1">
        <f t="array" aca="1" ref="G1768" ca="1">OFFSET(G1768,-1,,,)+1</f>
        <v>1763</v>
      </c>
      <c r="H1768" s="189">
        <f t="shared" si="1136"/>
        <v>0</v>
      </c>
      <c r="I1768" s="189">
        <f t="shared" si="1142"/>
        <v>0</v>
      </c>
      <c r="J1768" s="179">
        <f t="shared" si="1143"/>
        <v>0</v>
      </c>
      <c r="K1768" s="173"/>
      <c r="L1768" s="174" t="str" cm="1">
        <f t="array" aca="1" ref="L1768" ca="1">IF($K1768="",OFFSET(L1768,-1,,,),K1768)</f>
        <v>08.03.04</v>
      </c>
      <c r="M1768" s="175" t="str" cm="1">
        <f t="array" aca="1" ref="M1768" ca="1">IF(OR($K1768=0,$K1768=""),OFFSET(M1768,-1,,,),O1768)</f>
        <v>PISO CERÂMICO CINZA GRANILHADO 45X45CM ASSENTADO COM AC3</v>
      </c>
      <c r="N1768" s="67" t="s">
        <v>265</v>
      </c>
      <c r="O1768" s="68" t="s">
        <v>266</v>
      </c>
      <c r="P1768" s="68"/>
      <c r="Q1768" s="68" t="s">
        <v>3258</v>
      </c>
      <c r="R1768" s="69">
        <v>2520.0450000000001</v>
      </c>
      <c r="S1768" s="70">
        <v>5.9</v>
      </c>
      <c r="T1768" s="70">
        <v>14868.265500000001</v>
      </c>
      <c r="U1768" s="67" t="s">
        <v>1093</v>
      </c>
      <c r="V1768" s="71" t="s">
        <v>1094</v>
      </c>
      <c r="W1768" s="171"/>
      <c r="X1768" s="172"/>
      <c r="Y1768" s="176">
        <f t="shared" si="1145"/>
        <v>0</v>
      </c>
      <c r="AA1768" s="192"/>
    </row>
    <row r="1769" spans="2:27" hidden="1">
      <c r="B1769" s="189">
        <f t="shared" si="1137"/>
        <v>0</v>
      </c>
      <c r="C1769" s="189">
        <f t="shared" ca="1" si="1138"/>
        <v>0</v>
      </c>
      <c r="D1769" s="189">
        <f t="shared" si="1139"/>
        <v>0</v>
      </c>
      <c r="E1769" s="189">
        <f t="shared" ca="1" si="1140"/>
        <v>0</v>
      </c>
      <c r="F1769" s="189">
        <f t="shared" si="1141"/>
        <v>0</v>
      </c>
      <c r="G1769" s="189" cm="1">
        <f t="array" aca="1" ref="G1769" ca="1">OFFSET(G1769,-1,,,)+1</f>
        <v>1764</v>
      </c>
      <c r="H1769" s="189">
        <f t="shared" si="1136"/>
        <v>0</v>
      </c>
      <c r="I1769" s="189">
        <f t="shared" si="1142"/>
        <v>0</v>
      </c>
      <c r="J1769" s="179">
        <f t="shared" si="1143"/>
        <v>0</v>
      </c>
      <c r="K1769" s="173"/>
      <c r="L1769" s="174" t="str" cm="1">
        <f t="array" aca="1" ref="L1769" ca="1">IF($K1769="",OFFSET(L1769,-1,,,),K1769)</f>
        <v>08.03.04</v>
      </c>
      <c r="M1769" s="175" t="str" cm="1">
        <f t="array" aca="1" ref="M1769" ca="1">IF(OR($K1769=0,$K1769=""),OFFSET(M1769,-1,,,),O1769)</f>
        <v>PISO CERÂMICO CINZA GRANILHADO 45X45CM ASSENTADO COM AC3</v>
      </c>
      <c r="N1769" s="67" t="s">
        <v>3991</v>
      </c>
      <c r="O1769" s="68" t="s">
        <v>4574</v>
      </c>
      <c r="P1769" s="68"/>
      <c r="Q1769" s="68" t="s">
        <v>3258</v>
      </c>
      <c r="R1769" s="69">
        <v>2290.9499999999998</v>
      </c>
      <c r="S1769" s="70">
        <v>45</v>
      </c>
      <c r="T1769" s="70">
        <v>103092.74999999999</v>
      </c>
      <c r="U1769" s="67" t="s">
        <v>1093</v>
      </c>
      <c r="V1769" s="71" t="s">
        <v>1094</v>
      </c>
      <c r="W1769" s="171"/>
      <c r="X1769" s="172"/>
      <c r="Y1769" s="176">
        <f t="shared" si="1145"/>
        <v>0</v>
      </c>
      <c r="AA1769" s="192"/>
    </row>
    <row r="1770" spans="2:27">
      <c r="B1770" s="189">
        <f t="shared" si="1137"/>
        <v>0</v>
      </c>
      <c r="C1770" s="189">
        <f t="shared" ca="1" si="1138"/>
        <v>0</v>
      </c>
      <c r="D1770" s="189">
        <f t="shared" si="1139"/>
        <v>0</v>
      </c>
      <c r="E1770" s="189">
        <f t="shared" ca="1" si="1140"/>
        <v>0</v>
      </c>
      <c r="F1770" s="189">
        <f t="shared" si="1141"/>
        <v>0</v>
      </c>
      <c r="G1770" s="189" cm="1">
        <f t="array" aca="1" ref="G1770" ca="1">OFFSET(G1770,-1,,,)+1</f>
        <v>1765</v>
      </c>
      <c r="H1770" s="189">
        <f t="shared" si="1136"/>
        <v>0</v>
      </c>
      <c r="I1770" s="189">
        <f t="shared" si="1142"/>
        <v>0</v>
      </c>
      <c r="J1770" s="179">
        <f t="shared" si="1143"/>
        <v>0</v>
      </c>
      <c r="K1770" s="173" t="s">
        <v>1100</v>
      </c>
      <c r="L1770" s="174" t="str" cm="1">
        <f t="array" aca="1" ref="L1770" ca="1">IF($K1770="",OFFSET(L1770,-1,,,),K1770)</f>
        <v>08.03.05</v>
      </c>
      <c r="M1770" s="175" t="str" cm="1">
        <f t="array" aca="1" ref="M1770" ca="1">IF(OR($K1770=0,$K1770=""),OFFSET(M1770,-1,,,),O1770)</f>
        <v>RODAPÉ CERÂMICO CINZA GRANILHADO 45X45CM (H=7CM) ASSENTADO COM AC3</v>
      </c>
      <c r="N1770" s="67" t="s">
        <v>3994</v>
      </c>
      <c r="O1770" s="68" t="s">
        <v>4578</v>
      </c>
      <c r="P1770" s="68"/>
      <c r="Q1770" s="68" t="s">
        <v>3253</v>
      </c>
      <c r="R1770" s="69">
        <v>2993.5513000000001</v>
      </c>
      <c r="S1770" s="70">
        <v>36.520000000000003</v>
      </c>
      <c r="T1770" s="70">
        <v>109324.49347600002</v>
      </c>
      <c r="U1770" s="67"/>
      <c r="V1770" s="71"/>
      <c r="W1770" s="171"/>
      <c r="X1770" s="172"/>
      <c r="Y1770" s="176">
        <f t="shared" si="1145"/>
        <v>0</v>
      </c>
      <c r="AA1770" s="192"/>
    </row>
    <row r="1771" spans="2:27" hidden="1">
      <c r="B1771" s="189">
        <f t="shared" si="1137"/>
        <v>0</v>
      </c>
      <c r="C1771" s="189">
        <f t="shared" ca="1" si="1138"/>
        <v>0</v>
      </c>
      <c r="D1771" s="189">
        <f t="shared" si="1139"/>
        <v>0</v>
      </c>
      <c r="E1771" s="189">
        <f t="shared" ca="1" si="1140"/>
        <v>0</v>
      </c>
      <c r="F1771" s="189">
        <f t="shared" si="1141"/>
        <v>0</v>
      </c>
      <c r="G1771" s="189" cm="1">
        <f t="array" aca="1" ref="G1771" ca="1">OFFSET(G1771,-1,,,)+1</f>
        <v>1766</v>
      </c>
      <c r="H1771" s="189">
        <f t="shared" si="1136"/>
        <v>0</v>
      </c>
      <c r="I1771" s="189">
        <f t="shared" si="1142"/>
        <v>0</v>
      </c>
      <c r="J1771" s="179">
        <f t="shared" si="1143"/>
        <v>0</v>
      </c>
      <c r="K1771" s="173"/>
      <c r="L1771" s="174" t="str" cm="1">
        <f t="array" aca="1" ref="L1771" ca="1">IF($K1771="",OFFSET(L1771,-1,,,),K1771)</f>
        <v>08.03.05</v>
      </c>
      <c r="M1771" s="175" t="str" cm="1">
        <f t="array" aca="1" ref="M1771" ca="1">IF(OR($K1771=0,$K1771=""),OFFSET(M1771,-1,,,),O1771)</f>
        <v>RODAPÉ CERÂMICO CINZA GRANILHADO 45X45CM (H=7CM) ASSENTADO COM AC3</v>
      </c>
      <c r="N1771" s="67" t="s">
        <v>259</v>
      </c>
      <c r="O1771" s="68" t="s">
        <v>260</v>
      </c>
      <c r="P1771" s="68"/>
      <c r="Q1771" s="68" t="s">
        <v>3260</v>
      </c>
      <c r="R1771" s="69">
        <v>5987.1026000000002</v>
      </c>
      <c r="S1771" s="70">
        <v>0.03</v>
      </c>
      <c r="T1771" s="70">
        <v>179.613078</v>
      </c>
      <c r="U1771" s="67" t="s">
        <v>1093</v>
      </c>
      <c r="V1771" s="71" t="s">
        <v>1094</v>
      </c>
      <c r="W1771" s="171"/>
      <c r="X1771" s="172"/>
      <c r="Y1771" s="176">
        <f t="shared" si="1145"/>
        <v>0</v>
      </c>
      <c r="AA1771" s="192"/>
    </row>
    <row r="1772" spans="2:27" hidden="1">
      <c r="B1772" s="189">
        <f t="shared" si="1137"/>
        <v>0</v>
      </c>
      <c r="C1772" s="189">
        <f t="shared" ca="1" si="1138"/>
        <v>0</v>
      </c>
      <c r="D1772" s="189">
        <f t="shared" si="1139"/>
        <v>0</v>
      </c>
      <c r="E1772" s="189">
        <f t="shared" ca="1" si="1140"/>
        <v>0</v>
      </c>
      <c r="F1772" s="189">
        <f t="shared" si="1141"/>
        <v>0</v>
      </c>
      <c r="G1772" s="189" cm="1">
        <f t="array" aca="1" ref="G1772" ca="1">OFFSET(G1772,-1,,,)+1</f>
        <v>1767</v>
      </c>
      <c r="H1772" s="189">
        <f t="shared" si="1136"/>
        <v>0</v>
      </c>
      <c r="I1772" s="189">
        <f t="shared" si="1142"/>
        <v>0</v>
      </c>
      <c r="J1772" s="179">
        <f t="shared" si="1143"/>
        <v>0</v>
      </c>
      <c r="K1772" s="173"/>
      <c r="L1772" s="174" t="str" cm="1">
        <f t="array" aca="1" ref="L1772" ca="1">IF($K1772="",OFFSET(L1772,-1,,,),K1772)</f>
        <v>08.03.05</v>
      </c>
      <c r="M1772" s="175" t="str" cm="1">
        <f t="array" aca="1" ref="M1772" ca="1">IF(OR($K1772=0,$K1772=""),OFFSET(M1772,-1,,,),O1772)</f>
        <v>RODAPÉ CERÂMICO CINZA GRANILHADO 45X45CM (H=7CM) ASSENTADO COM AC3</v>
      </c>
      <c r="N1772" s="67" t="s">
        <v>242</v>
      </c>
      <c r="O1772" s="68" t="s">
        <v>243</v>
      </c>
      <c r="P1772" s="68"/>
      <c r="Q1772" s="68" t="s">
        <v>3255</v>
      </c>
      <c r="R1772" s="69">
        <v>4789.6820799999996</v>
      </c>
      <c r="S1772" s="70">
        <v>1.3</v>
      </c>
      <c r="T1772" s="70">
        <v>6226.5867039999994</v>
      </c>
      <c r="U1772" s="67" t="s">
        <v>1093</v>
      </c>
      <c r="V1772" s="71" t="s">
        <v>1094</v>
      </c>
      <c r="W1772" s="171"/>
      <c r="X1772" s="172"/>
      <c r="Y1772" s="176">
        <f t="shared" si="1145"/>
        <v>0</v>
      </c>
      <c r="AA1772" s="192"/>
    </row>
    <row r="1773" spans="2:27" hidden="1">
      <c r="B1773" s="189">
        <f t="shared" si="1137"/>
        <v>0</v>
      </c>
      <c r="C1773" s="189">
        <f t="shared" ca="1" si="1138"/>
        <v>0</v>
      </c>
      <c r="D1773" s="189">
        <f t="shared" si="1139"/>
        <v>0</v>
      </c>
      <c r="E1773" s="189">
        <f t="shared" ca="1" si="1140"/>
        <v>0</v>
      </c>
      <c r="F1773" s="189">
        <f t="shared" si="1141"/>
        <v>0</v>
      </c>
      <c r="G1773" s="189" cm="1">
        <f t="array" aca="1" ref="G1773" ca="1">OFFSET(G1773,-1,,,)+1</f>
        <v>1768</v>
      </c>
      <c r="H1773" s="189">
        <f t="shared" si="1136"/>
        <v>0</v>
      </c>
      <c r="I1773" s="189">
        <f t="shared" si="1142"/>
        <v>0</v>
      </c>
      <c r="J1773" s="179">
        <f t="shared" si="1143"/>
        <v>0</v>
      </c>
      <c r="K1773" s="173"/>
      <c r="L1773" s="174" t="str" cm="1">
        <f t="array" aca="1" ref="L1773" ca="1">IF($K1773="",OFFSET(L1773,-1,,,),K1773)</f>
        <v>08.03.05</v>
      </c>
      <c r="M1773" s="175" t="str" cm="1">
        <f t="array" aca="1" ref="M1773" ca="1">IF(OR($K1773=0,$K1773=""),OFFSET(M1773,-1,,,),O1773)</f>
        <v>RODAPÉ CERÂMICO CINZA GRANILHADO 45X45CM (H=7CM) ASSENTADO COM AC3</v>
      </c>
      <c r="N1773" s="67" t="s">
        <v>261</v>
      </c>
      <c r="O1773" s="68" t="s">
        <v>262</v>
      </c>
      <c r="P1773" s="68"/>
      <c r="Q1773" s="68" t="s">
        <v>3255</v>
      </c>
      <c r="R1773" s="69">
        <v>628.64577299999996</v>
      </c>
      <c r="S1773" s="70">
        <v>3.3</v>
      </c>
      <c r="T1773" s="70">
        <v>2074.5310508999996</v>
      </c>
      <c r="U1773" s="67" t="s">
        <v>1093</v>
      </c>
      <c r="V1773" s="71" t="s">
        <v>1094</v>
      </c>
      <c r="W1773" s="171"/>
      <c r="X1773" s="172"/>
      <c r="Y1773" s="176">
        <f t="shared" si="1145"/>
        <v>0</v>
      </c>
      <c r="AA1773" s="192"/>
    </row>
    <row r="1774" spans="2:27" hidden="1">
      <c r="B1774" s="189">
        <f t="shared" si="1137"/>
        <v>0</v>
      </c>
      <c r="C1774" s="189">
        <f t="shared" ca="1" si="1138"/>
        <v>0</v>
      </c>
      <c r="D1774" s="189">
        <f t="shared" si="1139"/>
        <v>0</v>
      </c>
      <c r="E1774" s="189">
        <f t="shared" ca="1" si="1140"/>
        <v>0</v>
      </c>
      <c r="F1774" s="189">
        <f t="shared" si="1141"/>
        <v>0</v>
      </c>
      <c r="G1774" s="189" cm="1">
        <f t="array" aca="1" ref="G1774" ca="1">OFFSET(G1774,-1,,,)+1</f>
        <v>1769</v>
      </c>
      <c r="H1774" s="189">
        <f t="shared" si="1136"/>
        <v>0</v>
      </c>
      <c r="I1774" s="189">
        <f t="shared" si="1142"/>
        <v>0</v>
      </c>
      <c r="J1774" s="179">
        <f t="shared" si="1143"/>
        <v>0</v>
      </c>
      <c r="K1774" s="173"/>
      <c r="L1774" s="174" t="str" cm="1">
        <f t="array" aca="1" ref="L1774" ca="1">IF($K1774="",OFFSET(L1774,-1,,,),K1774)</f>
        <v>08.03.05</v>
      </c>
      <c r="M1774" s="175" t="str" cm="1">
        <f t="array" aca="1" ref="M1774" ca="1">IF(OR($K1774=0,$K1774=""),OFFSET(M1774,-1,,,),O1774)</f>
        <v>RODAPÉ CERÂMICO CINZA GRANILHADO 45X45CM (H=7CM) ASSENTADO COM AC3</v>
      </c>
      <c r="N1774" s="67" t="s">
        <v>3993</v>
      </c>
      <c r="O1774" s="68" t="s">
        <v>4577</v>
      </c>
      <c r="P1774" s="68"/>
      <c r="Q1774" s="68" t="s">
        <v>3258</v>
      </c>
      <c r="R1774" s="69">
        <v>987.87192900000002</v>
      </c>
      <c r="S1774" s="70">
        <v>28</v>
      </c>
      <c r="T1774" s="70">
        <v>27660.414012000001</v>
      </c>
      <c r="U1774" s="67" t="s">
        <v>1093</v>
      </c>
      <c r="V1774" s="71" t="s">
        <v>1094</v>
      </c>
      <c r="W1774" s="171"/>
      <c r="X1774" s="172"/>
      <c r="Y1774" s="176">
        <f t="shared" si="1145"/>
        <v>0</v>
      </c>
      <c r="AA1774" s="192"/>
    </row>
    <row r="1775" spans="2:27" hidden="1">
      <c r="B1775" s="189">
        <f t="shared" si="1137"/>
        <v>0</v>
      </c>
      <c r="C1775" s="189">
        <f t="shared" ca="1" si="1138"/>
        <v>0</v>
      </c>
      <c r="D1775" s="189">
        <f t="shared" si="1139"/>
        <v>0</v>
      </c>
      <c r="E1775" s="189">
        <f t="shared" ca="1" si="1140"/>
        <v>0</v>
      </c>
      <c r="F1775" s="189">
        <f t="shared" si="1141"/>
        <v>0</v>
      </c>
      <c r="G1775" s="189" cm="1">
        <f t="array" aca="1" ref="G1775" ca="1">OFFSET(G1775,-1,,,)+1</f>
        <v>1770</v>
      </c>
      <c r="H1775" s="189">
        <f t="shared" si="1136"/>
        <v>0</v>
      </c>
      <c r="I1775" s="189">
        <f t="shared" si="1142"/>
        <v>0</v>
      </c>
      <c r="J1775" s="179">
        <f t="shared" si="1143"/>
        <v>0</v>
      </c>
      <c r="K1775" s="173"/>
      <c r="L1775" s="174" t="str" cm="1">
        <f t="array" aca="1" ref="L1775" ca="1">IF($K1775="",OFFSET(L1775,-1,,,),K1775)</f>
        <v>08.03.05</v>
      </c>
      <c r="M1775" s="175" t="str" cm="1">
        <f t="array" aca="1" ref="M1775" ca="1">IF(OR($K1775=0,$K1775=""),OFFSET(M1775,-1,,,),O1775)</f>
        <v>RODAPÉ CERÂMICO CINZA GRANILHADO 45X45CM (H=7CM) ASSENTADO COM AC3</v>
      </c>
      <c r="N1775" s="67" t="s">
        <v>267</v>
      </c>
      <c r="O1775" s="68" t="s">
        <v>268</v>
      </c>
      <c r="P1775" s="68"/>
      <c r="Q1775" s="68" t="s">
        <v>3253</v>
      </c>
      <c r="R1775" s="69">
        <v>2993.5513000000001</v>
      </c>
      <c r="S1775" s="70">
        <v>22.5</v>
      </c>
      <c r="T1775" s="70">
        <v>67354.904250000007</v>
      </c>
      <c r="U1775" s="67" t="s">
        <v>1093</v>
      </c>
      <c r="V1775" s="71" t="s">
        <v>1094</v>
      </c>
      <c r="W1775" s="171"/>
      <c r="X1775" s="172"/>
      <c r="Y1775" s="176">
        <f t="shared" si="1145"/>
        <v>0</v>
      </c>
      <c r="AA1775" s="192"/>
    </row>
    <row r="1776" spans="2:27" hidden="1">
      <c r="B1776" s="189">
        <f t="shared" si="1137"/>
        <v>0</v>
      </c>
      <c r="C1776" s="189">
        <f t="shared" ca="1" si="1138"/>
        <v>0</v>
      </c>
      <c r="D1776" s="189">
        <f t="shared" si="1139"/>
        <v>0</v>
      </c>
      <c r="E1776" s="189">
        <f t="shared" ca="1" si="1140"/>
        <v>0</v>
      </c>
      <c r="F1776" s="189">
        <f t="shared" si="1141"/>
        <v>0</v>
      </c>
      <c r="G1776" s="189" cm="1">
        <f t="array" aca="1" ref="G1776" ca="1">OFFSET(G1776,-1,,,)+1</f>
        <v>1771</v>
      </c>
      <c r="H1776" s="189">
        <f t="shared" si="1136"/>
        <v>0</v>
      </c>
      <c r="I1776" s="189">
        <f t="shared" si="1142"/>
        <v>0</v>
      </c>
      <c r="J1776" s="179">
        <f t="shared" si="1143"/>
        <v>0</v>
      </c>
      <c r="K1776" s="173"/>
      <c r="L1776" s="174" t="str" cm="1">
        <f t="array" aca="1" ref="L1776" ca="1">IF($K1776="",OFFSET(L1776,-1,,,),K1776)</f>
        <v>08.03.05</v>
      </c>
      <c r="M1776" s="175" t="str" cm="1">
        <f t="array" aca="1" ref="M1776" ca="1">IF(OR($K1776=0,$K1776=""),OFFSET(M1776,-1,,,),O1776)</f>
        <v>RODAPÉ CERÂMICO CINZA GRANILHADO 45X45CM (H=7CM) ASSENTADO COM AC3</v>
      </c>
      <c r="N1776" s="67" t="s">
        <v>265</v>
      </c>
      <c r="O1776" s="68" t="s">
        <v>266</v>
      </c>
      <c r="P1776" s="68"/>
      <c r="Q1776" s="68" t="s">
        <v>3258</v>
      </c>
      <c r="R1776" s="69">
        <v>987.87192900000002</v>
      </c>
      <c r="S1776" s="70">
        <v>5.9</v>
      </c>
      <c r="T1776" s="70">
        <v>5828.4443811000001</v>
      </c>
      <c r="U1776" s="67" t="s">
        <v>1093</v>
      </c>
      <c r="V1776" s="71" t="s">
        <v>1094</v>
      </c>
      <c r="W1776" s="171"/>
      <c r="X1776" s="172"/>
      <c r="Y1776" s="176">
        <f t="shared" si="1145"/>
        <v>0</v>
      </c>
      <c r="AA1776" s="192"/>
    </row>
    <row r="1777" spans="2:27">
      <c r="B1777" s="189">
        <f t="shared" si="1137"/>
        <v>0</v>
      </c>
      <c r="C1777" s="189">
        <f t="shared" ca="1" si="1138"/>
        <v>0</v>
      </c>
      <c r="D1777" s="189">
        <f t="shared" si="1139"/>
        <v>0</v>
      </c>
      <c r="E1777" s="189">
        <f t="shared" ca="1" si="1140"/>
        <v>0</v>
      </c>
      <c r="F1777" s="189">
        <f t="shared" si="1141"/>
        <v>0</v>
      </c>
      <c r="G1777" s="189" cm="1">
        <f t="array" aca="1" ref="G1777" ca="1">OFFSET(G1777,-1,,,)+1</f>
        <v>1772</v>
      </c>
      <c r="H1777" s="189">
        <f t="shared" si="1136"/>
        <v>0</v>
      </c>
      <c r="I1777" s="189">
        <f t="shared" si="1142"/>
        <v>0</v>
      </c>
      <c r="J1777" s="179">
        <f t="shared" si="1143"/>
        <v>0</v>
      </c>
      <c r="K1777" s="173" t="s">
        <v>1101</v>
      </c>
      <c r="L1777" s="174" t="str" cm="1">
        <f t="array" aca="1" ref="L1777" ca="1">IF($K1777="",OFFSET(L1777,-1,,,),K1777)</f>
        <v>08.03.06</v>
      </c>
      <c r="M1777" s="175" t="str" cm="1">
        <f t="array" aca="1" ref="M1777" ca="1">IF(OR($K1777=0,$K1777=""),OFFSET(M1777,-1,,,),O1777)</f>
        <v>PORCELANATO `BRANCO` 60X60CM COM FRETE DE CERÂMICA EM AC3</v>
      </c>
      <c r="N1777" s="67" t="s">
        <v>3995</v>
      </c>
      <c r="O1777" s="68" t="s">
        <v>4579</v>
      </c>
      <c r="P1777" s="68"/>
      <c r="Q1777" s="68" t="s">
        <v>3258</v>
      </c>
      <c r="R1777" s="69">
        <v>270.27999999999997</v>
      </c>
      <c r="S1777" s="70">
        <v>120.306</v>
      </c>
      <c r="T1777" s="70">
        <v>32516.305679999998</v>
      </c>
      <c r="U1777" s="67"/>
      <c r="V1777" s="71"/>
      <c r="W1777" s="171"/>
      <c r="X1777" s="172"/>
      <c r="Y1777" s="176">
        <f t="shared" si="1145"/>
        <v>0</v>
      </c>
      <c r="AA1777" s="192"/>
    </row>
    <row r="1778" spans="2:27" hidden="1">
      <c r="B1778" s="189">
        <f t="shared" si="1137"/>
        <v>0</v>
      </c>
      <c r="C1778" s="189">
        <f t="shared" ca="1" si="1138"/>
        <v>0</v>
      </c>
      <c r="D1778" s="189">
        <f t="shared" si="1139"/>
        <v>0</v>
      </c>
      <c r="E1778" s="189">
        <f t="shared" ca="1" si="1140"/>
        <v>0</v>
      </c>
      <c r="F1778" s="189">
        <f t="shared" si="1141"/>
        <v>0</v>
      </c>
      <c r="G1778" s="189" cm="1">
        <f t="array" aca="1" ref="G1778" ca="1">OFFSET(G1778,-1,,,)+1</f>
        <v>1773</v>
      </c>
      <c r="H1778" s="189">
        <f t="shared" si="1136"/>
        <v>0</v>
      </c>
      <c r="I1778" s="189">
        <f t="shared" si="1142"/>
        <v>0</v>
      </c>
      <c r="J1778" s="179">
        <f t="shared" si="1143"/>
        <v>0</v>
      </c>
      <c r="K1778" s="173"/>
      <c r="L1778" s="174" t="str" cm="1">
        <f t="array" aca="1" ref="L1778" ca="1">IF($K1778="",OFFSET(L1778,-1,,,),K1778)</f>
        <v>08.03.06</v>
      </c>
      <c r="M1778" s="175" t="str" cm="1">
        <f t="array" aca="1" ref="M1778" ca="1">IF(OR($K1778=0,$K1778=""),OFFSET(M1778,-1,,,),O1778)</f>
        <v>PORCELANATO `BRANCO` 60X60CM COM FRETE DE CERÂMICA EM AC3</v>
      </c>
      <c r="N1778" s="67" t="s">
        <v>259</v>
      </c>
      <c r="O1778" s="68" t="s">
        <v>260</v>
      </c>
      <c r="P1778" s="68"/>
      <c r="Q1778" s="68" t="s">
        <v>3260</v>
      </c>
      <c r="R1778" s="69">
        <v>1621.68</v>
      </c>
      <c r="S1778" s="70">
        <v>0.03</v>
      </c>
      <c r="T1778" s="70">
        <v>48.650399999999998</v>
      </c>
      <c r="U1778" s="67" t="s">
        <v>1093</v>
      </c>
      <c r="V1778" s="71" t="s">
        <v>1094</v>
      </c>
      <c r="W1778" s="171"/>
      <c r="X1778" s="172"/>
      <c r="Y1778" s="176">
        <f t="shared" si="1145"/>
        <v>0</v>
      </c>
      <c r="AA1778" s="192"/>
    </row>
    <row r="1779" spans="2:27" hidden="1">
      <c r="B1779" s="189">
        <f t="shared" si="1137"/>
        <v>0</v>
      </c>
      <c r="C1779" s="189">
        <f t="shared" ca="1" si="1138"/>
        <v>0</v>
      </c>
      <c r="D1779" s="189">
        <f t="shared" si="1139"/>
        <v>0</v>
      </c>
      <c r="E1779" s="189">
        <f t="shared" ca="1" si="1140"/>
        <v>0</v>
      </c>
      <c r="F1779" s="189">
        <f t="shared" si="1141"/>
        <v>0</v>
      </c>
      <c r="G1779" s="189" cm="1">
        <f t="array" aca="1" ref="G1779" ca="1">OFFSET(G1779,-1,,,)+1</f>
        <v>1774</v>
      </c>
      <c r="H1779" s="189">
        <f t="shared" si="1136"/>
        <v>0</v>
      </c>
      <c r="I1779" s="189">
        <f t="shared" si="1142"/>
        <v>0</v>
      </c>
      <c r="J1779" s="179">
        <f t="shared" si="1143"/>
        <v>0</v>
      </c>
      <c r="K1779" s="173"/>
      <c r="L1779" s="174" t="str" cm="1">
        <f t="array" aca="1" ref="L1779" ca="1">IF($K1779="",OFFSET(L1779,-1,,,),K1779)</f>
        <v>08.03.06</v>
      </c>
      <c r="M1779" s="175" t="str" cm="1">
        <f t="array" aca="1" ref="M1779" ca="1">IF(OR($K1779=0,$K1779=""),OFFSET(M1779,-1,,,),O1779)</f>
        <v>PORCELANATO `BRANCO` 60X60CM COM FRETE DE CERÂMICA EM AC3</v>
      </c>
      <c r="N1779" s="67" t="s">
        <v>242</v>
      </c>
      <c r="O1779" s="68" t="s">
        <v>243</v>
      </c>
      <c r="P1779" s="68"/>
      <c r="Q1779" s="68" t="s">
        <v>3255</v>
      </c>
      <c r="R1779" s="69">
        <v>2162.2399999999998</v>
      </c>
      <c r="S1779" s="70">
        <v>1.3</v>
      </c>
      <c r="T1779" s="70">
        <v>2810.9119999999998</v>
      </c>
      <c r="U1779" s="67" t="s">
        <v>1093</v>
      </c>
      <c r="V1779" s="71" t="s">
        <v>1094</v>
      </c>
      <c r="W1779" s="171"/>
      <c r="X1779" s="172"/>
      <c r="Y1779" s="176">
        <f t="shared" si="1145"/>
        <v>0</v>
      </c>
      <c r="AA1779" s="192"/>
    </row>
    <row r="1780" spans="2:27" hidden="1">
      <c r="B1780" s="189">
        <f t="shared" si="1137"/>
        <v>0</v>
      </c>
      <c r="C1780" s="189">
        <f t="shared" ca="1" si="1138"/>
        <v>0</v>
      </c>
      <c r="D1780" s="189">
        <f t="shared" si="1139"/>
        <v>0</v>
      </c>
      <c r="E1780" s="189">
        <f t="shared" ca="1" si="1140"/>
        <v>0</v>
      </c>
      <c r="F1780" s="189">
        <f t="shared" si="1141"/>
        <v>0</v>
      </c>
      <c r="G1780" s="189" cm="1">
        <f t="array" aca="1" ref="G1780" ca="1">OFFSET(G1780,-1,,,)+1</f>
        <v>1775</v>
      </c>
      <c r="H1780" s="189">
        <f t="shared" si="1136"/>
        <v>0</v>
      </c>
      <c r="I1780" s="189">
        <f t="shared" si="1142"/>
        <v>0</v>
      </c>
      <c r="J1780" s="179">
        <f t="shared" si="1143"/>
        <v>0</v>
      </c>
      <c r="K1780" s="173"/>
      <c r="L1780" s="174" t="str" cm="1">
        <f t="array" aca="1" ref="L1780" ca="1">IF($K1780="",OFFSET(L1780,-1,,,),K1780)</f>
        <v>08.03.06</v>
      </c>
      <c r="M1780" s="175" t="str" cm="1">
        <f t="array" aca="1" ref="M1780" ca="1">IF(OR($K1780=0,$K1780=""),OFFSET(M1780,-1,,,),O1780)</f>
        <v>PORCELANATO `BRANCO` 60X60CM COM FRETE DE CERÂMICA EM AC3</v>
      </c>
      <c r="N1780" s="67" t="s">
        <v>261</v>
      </c>
      <c r="O1780" s="68" t="s">
        <v>262</v>
      </c>
      <c r="P1780" s="68"/>
      <c r="Q1780" s="68" t="s">
        <v>3255</v>
      </c>
      <c r="R1780" s="69">
        <v>113.5176</v>
      </c>
      <c r="S1780" s="70">
        <v>3.3</v>
      </c>
      <c r="T1780" s="70">
        <v>374.60807999999997</v>
      </c>
      <c r="U1780" s="67" t="s">
        <v>1093</v>
      </c>
      <c r="V1780" s="71" t="s">
        <v>1094</v>
      </c>
      <c r="W1780" s="171"/>
      <c r="X1780" s="172"/>
      <c r="Y1780" s="176">
        <f t="shared" si="1145"/>
        <v>0</v>
      </c>
      <c r="AA1780" s="192"/>
    </row>
    <row r="1781" spans="2:27" hidden="1">
      <c r="B1781" s="189">
        <f t="shared" si="1137"/>
        <v>0</v>
      </c>
      <c r="C1781" s="189">
        <f t="shared" ca="1" si="1138"/>
        <v>0</v>
      </c>
      <c r="D1781" s="189">
        <f t="shared" si="1139"/>
        <v>0</v>
      </c>
      <c r="E1781" s="189">
        <f t="shared" ca="1" si="1140"/>
        <v>0</v>
      </c>
      <c r="F1781" s="189">
        <f t="shared" si="1141"/>
        <v>0</v>
      </c>
      <c r="G1781" s="189" cm="1">
        <f t="array" aca="1" ref="G1781" ca="1">OFFSET(G1781,-1,,,)+1</f>
        <v>1776</v>
      </c>
      <c r="H1781" s="189">
        <f t="shared" si="1136"/>
        <v>0</v>
      </c>
      <c r="I1781" s="189">
        <f t="shared" si="1142"/>
        <v>0</v>
      </c>
      <c r="J1781" s="179">
        <f t="shared" si="1143"/>
        <v>0</v>
      </c>
      <c r="K1781" s="173"/>
      <c r="L1781" s="174" t="str" cm="1">
        <f t="array" aca="1" ref="L1781" ca="1">IF($K1781="",OFFSET(L1781,-1,,,),K1781)</f>
        <v>08.03.06</v>
      </c>
      <c r="M1781" s="175" t="str" cm="1">
        <f t="array" aca="1" ref="M1781" ca="1">IF(OR($K1781=0,$K1781=""),OFFSET(M1781,-1,,,),O1781)</f>
        <v>PORCELANATO `BRANCO` 60X60CM COM FRETE DE CERÂMICA EM AC3</v>
      </c>
      <c r="N1781" s="67" t="s">
        <v>3996</v>
      </c>
      <c r="O1781" s="68" t="s">
        <v>4580</v>
      </c>
      <c r="P1781" s="68"/>
      <c r="Q1781" s="68" t="s">
        <v>3258</v>
      </c>
      <c r="R1781" s="69">
        <v>297.30799999999999</v>
      </c>
      <c r="S1781" s="70">
        <v>29.9</v>
      </c>
      <c r="T1781" s="70">
        <v>8889.5091999999986</v>
      </c>
      <c r="U1781" s="67" t="s">
        <v>1093</v>
      </c>
      <c r="V1781" s="71" t="s">
        <v>1094</v>
      </c>
      <c r="W1781" s="171"/>
      <c r="X1781" s="172"/>
      <c r="Y1781" s="176">
        <f t="shared" si="1145"/>
        <v>0</v>
      </c>
      <c r="AA1781" s="192"/>
    </row>
    <row r="1782" spans="2:27" hidden="1">
      <c r="B1782" s="189">
        <f t="shared" si="1137"/>
        <v>0</v>
      </c>
      <c r="C1782" s="189">
        <f t="shared" ca="1" si="1138"/>
        <v>0</v>
      </c>
      <c r="D1782" s="189">
        <f t="shared" si="1139"/>
        <v>0</v>
      </c>
      <c r="E1782" s="189">
        <f t="shared" ca="1" si="1140"/>
        <v>0</v>
      </c>
      <c r="F1782" s="189">
        <f t="shared" si="1141"/>
        <v>0</v>
      </c>
      <c r="G1782" s="189" cm="1">
        <f t="array" aca="1" ref="G1782" ca="1">OFFSET(G1782,-1,,,)+1</f>
        <v>1777</v>
      </c>
      <c r="H1782" s="189">
        <f t="shared" si="1136"/>
        <v>0</v>
      </c>
      <c r="I1782" s="189">
        <f t="shared" si="1142"/>
        <v>0</v>
      </c>
      <c r="J1782" s="179">
        <f t="shared" si="1143"/>
        <v>0</v>
      </c>
      <c r="K1782" s="173"/>
      <c r="L1782" s="174" t="str" cm="1">
        <f t="array" aca="1" ref="L1782" ca="1">IF($K1782="",OFFSET(L1782,-1,,,),K1782)</f>
        <v>08.03.06</v>
      </c>
      <c r="M1782" s="175" t="str" cm="1">
        <f t="array" aca="1" ref="M1782" ca="1">IF(OR($K1782=0,$K1782=""),OFFSET(M1782,-1,,,),O1782)</f>
        <v>PORCELANATO `BRANCO` 60X60CM COM FRETE DE CERÂMICA EM AC3</v>
      </c>
      <c r="N1782" s="67" t="s">
        <v>1522</v>
      </c>
      <c r="O1782" s="68" t="s">
        <v>1523</v>
      </c>
      <c r="P1782" s="68"/>
      <c r="Q1782" s="68" t="s">
        <v>3258</v>
      </c>
      <c r="R1782" s="69">
        <v>270.27999999999997</v>
      </c>
      <c r="S1782" s="70">
        <v>65</v>
      </c>
      <c r="T1782" s="70">
        <v>17568.199999999997</v>
      </c>
      <c r="U1782" s="67" t="s">
        <v>1093</v>
      </c>
      <c r="V1782" s="71" t="s">
        <v>1094</v>
      </c>
      <c r="W1782" s="171"/>
      <c r="X1782" s="172"/>
      <c r="Y1782" s="176">
        <f t="shared" si="1145"/>
        <v>0</v>
      </c>
      <c r="AA1782" s="192"/>
    </row>
    <row r="1783" spans="2:27" hidden="1">
      <c r="B1783" s="189">
        <f t="shared" si="1137"/>
        <v>0</v>
      </c>
      <c r="C1783" s="189">
        <f t="shared" ca="1" si="1138"/>
        <v>0</v>
      </c>
      <c r="D1783" s="189">
        <f t="shared" si="1139"/>
        <v>0</v>
      </c>
      <c r="E1783" s="189">
        <f t="shared" ca="1" si="1140"/>
        <v>0</v>
      </c>
      <c r="F1783" s="189">
        <f t="shared" si="1141"/>
        <v>0</v>
      </c>
      <c r="G1783" s="189" cm="1">
        <f t="array" aca="1" ref="G1783" ca="1">OFFSET(G1783,-1,,,)+1</f>
        <v>1778</v>
      </c>
      <c r="H1783" s="189">
        <f t="shared" si="1136"/>
        <v>0</v>
      </c>
      <c r="I1783" s="189">
        <f t="shared" si="1142"/>
        <v>0</v>
      </c>
      <c r="J1783" s="179">
        <f t="shared" si="1143"/>
        <v>0</v>
      </c>
      <c r="K1783" s="173"/>
      <c r="L1783" s="174" t="str" cm="1">
        <f t="array" aca="1" ref="L1783" ca="1">IF($K1783="",OFFSET(L1783,-1,,,),K1783)</f>
        <v>08.03.06</v>
      </c>
      <c r="M1783" s="175" t="str" cm="1">
        <f t="array" aca="1" ref="M1783" ca="1">IF(OR($K1783=0,$K1783=""),OFFSET(M1783,-1,,,),O1783)</f>
        <v>PORCELANATO `BRANCO` 60X60CM COM FRETE DE CERÂMICA EM AC3</v>
      </c>
      <c r="N1783" s="67" t="s">
        <v>1550</v>
      </c>
      <c r="O1783" s="68" t="s">
        <v>1551</v>
      </c>
      <c r="P1783" s="68"/>
      <c r="Q1783" s="68" t="s">
        <v>3258</v>
      </c>
      <c r="R1783" s="69">
        <v>297.30799999999999</v>
      </c>
      <c r="S1783" s="70">
        <v>9.5</v>
      </c>
      <c r="T1783" s="70">
        <v>2824.4259999999999</v>
      </c>
      <c r="U1783" s="67" t="s">
        <v>1093</v>
      </c>
      <c r="V1783" s="71" t="s">
        <v>1094</v>
      </c>
      <c r="W1783" s="171"/>
      <c r="X1783" s="172"/>
      <c r="Y1783" s="176">
        <f t="shared" si="1145"/>
        <v>0</v>
      </c>
      <c r="AA1783" s="192"/>
    </row>
    <row r="1784" spans="2:27">
      <c r="B1784" s="189">
        <f t="shared" si="1137"/>
        <v>0</v>
      </c>
      <c r="C1784" s="189">
        <f t="shared" ca="1" si="1138"/>
        <v>0</v>
      </c>
      <c r="D1784" s="189">
        <f t="shared" si="1139"/>
        <v>0</v>
      </c>
      <c r="E1784" s="189">
        <f t="shared" ca="1" si="1140"/>
        <v>0</v>
      </c>
      <c r="F1784" s="189">
        <f t="shared" si="1141"/>
        <v>0</v>
      </c>
      <c r="G1784" s="189" cm="1">
        <f t="array" aca="1" ref="G1784" ca="1">OFFSET(G1784,-1,,,)+1</f>
        <v>1779</v>
      </c>
      <c r="H1784" s="189">
        <f t="shared" si="1136"/>
        <v>0</v>
      </c>
      <c r="I1784" s="189">
        <f t="shared" si="1142"/>
        <v>0</v>
      </c>
      <c r="J1784" s="179">
        <f t="shared" si="1143"/>
        <v>0</v>
      </c>
      <c r="K1784" s="173" t="s">
        <v>1102</v>
      </c>
      <c r="L1784" s="174" t="str" cm="1">
        <f t="array" aca="1" ref="L1784" ca="1">IF($K1784="",OFFSET(L1784,-1,,,),K1784)</f>
        <v>08.03.07</v>
      </c>
      <c r="M1784" s="175" t="str" cm="1">
        <f t="array" aca="1" ref="M1784" ca="1">IF(OR($K1784=0,$K1784=""),OFFSET(M1784,-1,,,),O1784)</f>
        <v>RODAPÉ PORCELANATO BRANCO 60X60CM H=10CM</v>
      </c>
      <c r="N1784" s="67" t="s">
        <v>3997</v>
      </c>
      <c r="O1784" s="68" t="s">
        <v>4581</v>
      </c>
      <c r="P1784" s="68"/>
      <c r="Q1784" s="68" t="s">
        <v>3253</v>
      </c>
      <c r="R1784" s="69">
        <v>344.49</v>
      </c>
      <c r="S1784" s="70">
        <v>51.095500000000001</v>
      </c>
      <c r="T1784" s="70">
        <v>17601.888795000003</v>
      </c>
      <c r="U1784" s="67"/>
      <c r="V1784" s="71"/>
      <c r="W1784" s="171"/>
      <c r="X1784" s="172"/>
      <c r="Y1784" s="176">
        <f t="shared" si="1145"/>
        <v>0</v>
      </c>
      <c r="AA1784" s="192"/>
    </row>
    <row r="1785" spans="2:27" hidden="1">
      <c r="B1785" s="189">
        <f t="shared" si="1137"/>
        <v>0</v>
      </c>
      <c r="C1785" s="189">
        <f t="shared" ca="1" si="1138"/>
        <v>0</v>
      </c>
      <c r="D1785" s="189">
        <f t="shared" si="1139"/>
        <v>0</v>
      </c>
      <c r="E1785" s="189">
        <f t="shared" ca="1" si="1140"/>
        <v>0</v>
      </c>
      <c r="F1785" s="189">
        <f t="shared" si="1141"/>
        <v>0</v>
      </c>
      <c r="G1785" s="189" cm="1">
        <f t="array" aca="1" ref="G1785" ca="1">OFFSET(G1785,-1,,,)+1</f>
        <v>1780</v>
      </c>
      <c r="H1785" s="189">
        <f t="shared" si="1136"/>
        <v>0</v>
      </c>
      <c r="I1785" s="189">
        <f t="shared" si="1142"/>
        <v>0</v>
      </c>
      <c r="J1785" s="179">
        <f t="shared" si="1143"/>
        <v>0</v>
      </c>
      <c r="K1785" s="173"/>
      <c r="L1785" s="174" t="str" cm="1">
        <f t="array" aca="1" ref="L1785" ca="1">IF($K1785="",OFFSET(L1785,-1,,,),K1785)</f>
        <v>08.03.07</v>
      </c>
      <c r="M1785" s="175" t="str" cm="1">
        <f t="array" aca="1" ref="M1785" ca="1">IF(OR($K1785=0,$K1785=""),OFFSET(M1785,-1,,,),O1785)</f>
        <v>RODAPÉ PORCELANATO BRANCO 60X60CM H=10CM</v>
      </c>
      <c r="N1785" s="67" t="s">
        <v>242</v>
      </c>
      <c r="O1785" s="68" t="s">
        <v>243</v>
      </c>
      <c r="P1785" s="68"/>
      <c r="Q1785" s="68" t="s">
        <v>3255</v>
      </c>
      <c r="R1785" s="69">
        <v>551.18399999999997</v>
      </c>
      <c r="S1785" s="70">
        <v>1.3</v>
      </c>
      <c r="T1785" s="70">
        <v>716.53919999999994</v>
      </c>
      <c r="U1785" s="67" t="s">
        <v>1093</v>
      </c>
      <c r="V1785" s="71" t="s">
        <v>1094</v>
      </c>
      <c r="W1785" s="171"/>
      <c r="X1785" s="172"/>
      <c r="Y1785" s="176">
        <f t="shared" si="1145"/>
        <v>0</v>
      </c>
      <c r="AA1785" s="192"/>
    </row>
    <row r="1786" spans="2:27" hidden="1">
      <c r="B1786" s="189">
        <f t="shared" si="1137"/>
        <v>0</v>
      </c>
      <c r="C1786" s="189">
        <f t="shared" ca="1" si="1138"/>
        <v>0</v>
      </c>
      <c r="D1786" s="189">
        <f t="shared" si="1139"/>
        <v>0</v>
      </c>
      <c r="E1786" s="189">
        <f t="shared" ca="1" si="1140"/>
        <v>0</v>
      </c>
      <c r="F1786" s="189">
        <f t="shared" si="1141"/>
        <v>0</v>
      </c>
      <c r="G1786" s="189" cm="1">
        <f t="array" aca="1" ref="G1786" ca="1">OFFSET(G1786,-1,,,)+1</f>
        <v>1781</v>
      </c>
      <c r="H1786" s="189">
        <f t="shared" si="1136"/>
        <v>0</v>
      </c>
      <c r="I1786" s="189">
        <f t="shared" si="1142"/>
        <v>0</v>
      </c>
      <c r="J1786" s="179">
        <f t="shared" si="1143"/>
        <v>0</v>
      </c>
      <c r="K1786" s="173"/>
      <c r="L1786" s="174" t="str" cm="1">
        <f t="array" aca="1" ref="L1786" ca="1">IF($K1786="",OFFSET(L1786,-1,,,),K1786)</f>
        <v>08.03.07</v>
      </c>
      <c r="M1786" s="175" t="str" cm="1">
        <f t="array" aca="1" ref="M1786" ca="1">IF(OR($K1786=0,$K1786=""),OFFSET(M1786,-1,,,),O1786)</f>
        <v>RODAPÉ PORCELANATO BRANCO 60X60CM H=10CM</v>
      </c>
      <c r="N1786" s="67" t="s">
        <v>2920</v>
      </c>
      <c r="O1786" s="68" t="s">
        <v>3115</v>
      </c>
      <c r="P1786" s="68"/>
      <c r="Q1786" s="68" t="s">
        <v>3255</v>
      </c>
      <c r="R1786" s="69">
        <v>76.132289999999998</v>
      </c>
      <c r="S1786" s="70">
        <v>3.5</v>
      </c>
      <c r="T1786" s="70">
        <v>266.46301499999998</v>
      </c>
      <c r="U1786" s="67" t="s">
        <v>1093</v>
      </c>
      <c r="V1786" s="71" t="s">
        <v>1094</v>
      </c>
      <c r="W1786" s="171"/>
      <c r="X1786" s="172"/>
      <c r="Y1786" s="176">
        <f t="shared" si="1145"/>
        <v>0</v>
      </c>
      <c r="AA1786" s="192"/>
    </row>
    <row r="1787" spans="2:27" hidden="1">
      <c r="B1787" s="189">
        <f t="shared" si="1137"/>
        <v>0</v>
      </c>
      <c r="C1787" s="189">
        <f t="shared" ca="1" si="1138"/>
        <v>0</v>
      </c>
      <c r="D1787" s="189">
        <f t="shared" si="1139"/>
        <v>0</v>
      </c>
      <c r="E1787" s="189">
        <f t="shared" ca="1" si="1140"/>
        <v>0</v>
      </c>
      <c r="F1787" s="189">
        <f t="shared" si="1141"/>
        <v>0</v>
      </c>
      <c r="G1787" s="189" cm="1">
        <f t="array" aca="1" ref="G1787" ca="1">OFFSET(G1787,-1,,,)+1</f>
        <v>1782</v>
      </c>
      <c r="H1787" s="189">
        <f t="shared" si="1136"/>
        <v>0</v>
      </c>
      <c r="I1787" s="189">
        <f t="shared" si="1142"/>
        <v>0</v>
      </c>
      <c r="J1787" s="179">
        <f t="shared" si="1143"/>
        <v>0</v>
      </c>
      <c r="K1787" s="173"/>
      <c r="L1787" s="174" t="str" cm="1">
        <f t="array" aca="1" ref="L1787" ca="1">IF($K1787="",OFFSET(L1787,-1,,,),K1787)</f>
        <v>08.03.07</v>
      </c>
      <c r="M1787" s="175" t="str" cm="1">
        <f t="array" aca="1" ref="M1787" ca="1">IF(OR($K1787=0,$K1787=""),OFFSET(M1787,-1,,,),O1787)</f>
        <v>RODAPÉ PORCELANATO BRANCO 60X60CM H=10CM</v>
      </c>
      <c r="N1787" s="67" t="s">
        <v>2921</v>
      </c>
      <c r="O1787" s="68" t="s">
        <v>3116</v>
      </c>
      <c r="P1787" s="68"/>
      <c r="Q1787" s="68" t="s">
        <v>3260</v>
      </c>
      <c r="R1787" s="69">
        <v>688.98</v>
      </c>
      <c r="S1787" s="70">
        <v>1.37</v>
      </c>
      <c r="T1787" s="70">
        <v>943.90260000000012</v>
      </c>
      <c r="U1787" s="67" t="s">
        <v>1093</v>
      </c>
      <c r="V1787" s="71" t="s">
        <v>1094</v>
      </c>
      <c r="W1787" s="171"/>
      <c r="X1787" s="172"/>
      <c r="Y1787" s="176">
        <f t="shared" si="1145"/>
        <v>0</v>
      </c>
      <c r="AA1787" s="192"/>
    </row>
    <row r="1788" spans="2:27" hidden="1">
      <c r="B1788" s="189">
        <f t="shared" si="1137"/>
        <v>0</v>
      </c>
      <c r="C1788" s="189">
        <f t="shared" ca="1" si="1138"/>
        <v>0</v>
      </c>
      <c r="D1788" s="189">
        <f t="shared" si="1139"/>
        <v>0</v>
      </c>
      <c r="E1788" s="189">
        <f t="shared" ca="1" si="1140"/>
        <v>0</v>
      </c>
      <c r="F1788" s="189">
        <f t="shared" si="1141"/>
        <v>0</v>
      </c>
      <c r="G1788" s="189" cm="1">
        <f t="array" aca="1" ref="G1788" ca="1">OFFSET(G1788,-1,,,)+1</f>
        <v>1783</v>
      </c>
      <c r="H1788" s="189">
        <f t="shared" si="1136"/>
        <v>0</v>
      </c>
      <c r="I1788" s="189">
        <f t="shared" si="1142"/>
        <v>0</v>
      </c>
      <c r="J1788" s="179">
        <f t="shared" si="1143"/>
        <v>0</v>
      </c>
      <c r="K1788" s="173"/>
      <c r="L1788" s="174" t="str" cm="1">
        <f t="array" aca="1" ref="L1788" ca="1">IF($K1788="",OFFSET(L1788,-1,,,),K1788)</f>
        <v>08.03.07</v>
      </c>
      <c r="M1788" s="175" t="str" cm="1">
        <f t="array" aca="1" ref="M1788" ca="1">IF(OR($K1788=0,$K1788=""),OFFSET(M1788,-1,,,),O1788)</f>
        <v>RODAPÉ PORCELANATO BRANCO 60X60CM H=10CM</v>
      </c>
      <c r="N1788" s="67" t="s">
        <v>3996</v>
      </c>
      <c r="O1788" s="68" t="s">
        <v>4580</v>
      </c>
      <c r="P1788" s="68"/>
      <c r="Q1788" s="68" t="s">
        <v>3258</v>
      </c>
      <c r="R1788" s="69">
        <v>113.68170000000001</v>
      </c>
      <c r="S1788" s="70">
        <v>29.9</v>
      </c>
      <c r="T1788" s="70">
        <v>3399.0828299999998</v>
      </c>
      <c r="U1788" s="67" t="s">
        <v>1093</v>
      </c>
      <c r="V1788" s="71" t="s">
        <v>1094</v>
      </c>
      <c r="W1788" s="171"/>
      <c r="X1788" s="172"/>
      <c r="Y1788" s="176">
        <f t="shared" si="1145"/>
        <v>0</v>
      </c>
      <c r="AA1788" s="192"/>
    </row>
    <row r="1789" spans="2:27" hidden="1">
      <c r="B1789" s="189">
        <f t="shared" si="1137"/>
        <v>0</v>
      </c>
      <c r="C1789" s="189">
        <f t="shared" ca="1" si="1138"/>
        <v>0</v>
      </c>
      <c r="D1789" s="189">
        <f t="shared" si="1139"/>
        <v>0</v>
      </c>
      <c r="E1789" s="189">
        <f t="shared" ca="1" si="1140"/>
        <v>0</v>
      </c>
      <c r="F1789" s="189">
        <f t="shared" si="1141"/>
        <v>0</v>
      </c>
      <c r="G1789" s="189" cm="1">
        <f t="array" aca="1" ref="G1789" ca="1">OFFSET(G1789,-1,,,)+1</f>
        <v>1784</v>
      </c>
      <c r="H1789" s="189">
        <f t="shared" si="1136"/>
        <v>0</v>
      </c>
      <c r="I1789" s="189">
        <f t="shared" si="1142"/>
        <v>0</v>
      </c>
      <c r="J1789" s="179">
        <f t="shared" si="1143"/>
        <v>0</v>
      </c>
      <c r="K1789" s="173"/>
      <c r="L1789" s="174" t="str" cm="1">
        <f t="array" aca="1" ref="L1789" ca="1">IF($K1789="",OFFSET(L1789,-1,,,),K1789)</f>
        <v>08.03.07</v>
      </c>
      <c r="M1789" s="175" t="str" cm="1">
        <f t="array" aca="1" ref="M1789" ca="1">IF(OR($K1789=0,$K1789=""),OFFSET(M1789,-1,,,),O1789)</f>
        <v>RODAPÉ PORCELANATO BRANCO 60X60CM H=10CM</v>
      </c>
      <c r="N1789" s="67" t="s">
        <v>3816</v>
      </c>
      <c r="O1789" s="68" t="s">
        <v>4241</v>
      </c>
      <c r="P1789" s="68"/>
      <c r="Q1789" s="68" t="s">
        <v>3253</v>
      </c>
      <c r="R1789" s="69">
        <v>344.49</v>
      </c>
      <c r="S1789" s="70">
        <v>32.5</v>
      </c>
      <c r="T1789" s="70">
        <v>11195.925000000001</v>
      </c>
      <c r="U1789" s="67" t="s">
        <v>1093</v>
      </c>
      <c r="V1789" s="71" t="s">
        <v>1094</v>
      </c>
      <c r="W1789" s="171"/>
      <c r="X1789" s="172"/>
      <c r="Y1789" s="176">
        <f t="shared" si="1145"/>
        <v>0</v>
      </c>
      <c r="AA1789" s="192"/>
    </row>
    <row r="1790" spans="2:27" hidden="1">
      <c r="B1790" s="189">
        <f t="shared" si="1137"/>
        <v>0</v>
      </c>
      <c r="C1790" s="189">
        <f t="shared" ca="1" si="1138"/>
        <v>0</v>
      </c>
      <c r="D1790" s="189">
        <f t="shared" si="1139"/>
        <v>0</v>
      </c>
      <c r="E1790" s="189">
        <f t="shared" ca="1" si="1140"/>
        <v>0</v>
      </c>
      <c r="F1790" s="189">
        <f t="shared" si="1141"/>
        <v>0</v>
      </c>
      <c r="G1790" s="189" cm="1">
        <f t="array" aca="1" ref="G1790" ca="1">OFFSET(G1790,-1,,,)+1</f>
        <v>1785</v>
      </c>
      <c r="H1790" s="189">
        <f t="shared" si="1136"/>
        <v>0</v>
      </c>
      <c r="I1790" s="189">
        <f t="shared" si="1142"/>
        <v>0</v>
      </c>
      <c r="J1790" s="179">
        <f t="shared" si="1143"/>
        <v>0</v>
      </c>
      <c r="K1790" s="173"/>
      <c r="L1790" s="174" t="str" cm="1">
        <f t="array" aca="1" ref="L1790" ca="1">IF($K1790="",OFFSET(L1790,-1,,,),K1790)</f>
        <v>08.03.07</v>
      </c>
      <c r="M1790" s="175" t="str" cm="1">
        <f t="array" aca="1" ref="M1790" ca="1">IF(OR($K1790=0,$K1790=""),OFFSET(M1790,-1,,,),O1790)</f>
        <v>RODAPÉ PORCELANATO BRANCO 60X60CM H=10CM</v>
      </c>
      <c r="N1790" s="67" t="s">
        <v>1550</v>
      </c>
      <c r="O1790" s="68" t="s">
        <v>1551</v>
      </c>
      <c r="P1790" s="68"/>
      <c r="Q1790" s="68" t="s">
        <v>3258</v>
      </c>
      <c r="R1790" s="69">
        <v>113.68170000000001</v>
      </c>
      <c r="S1790" s="70">
        <v>9.5</v>
      </c>
      <c r="T1790" s="70">
        <v>1079.97615</v>
      </c>
      <c r="U1790" s="67" t="s">
        <v>1093</v>
      </c>
      <c r="V1790" s="71" t="s">
        <v>1094</v>
      </c>
      <c r="W1790" s="171"/>
      <c r="X1790" s="172"/>
      <c r="Y1790" s="176">
        <f t="shared" si="1145"/>
        <v>0</v>
      </c>
      <c r="AA1790" s="192"/>
    </row>
    <row r="1791" spans="2:27">
      <c r="B1791" s="189">
        <f t="shared" si="1137"/>
        <v>0</v>
      </c>
      <c r="C1791" s="189">
        <f t="shared" ca="1" si="1138"/>
        <v>0</v>
      </c>
      <c r="D1791" s="189">
        <f t="shared" si="1139"/>
        <v>0</v>
      </c>
      <c r="E1791" s="189">
        <f t="shared" ca="1" si="1140"/>
        <v>0</v>
      </c>
      <c r="F1791" s="189">
        <f t="shared" si="1141"/>
        <v>0</v>
      </c>
      <c r="G1791" s="189" cm="1">
        <f t="array" aca="1" ref="G1791" ca="1">OFFSET(G1791,-1,,,)+1</f>
        <v>1786</v>
      </c>
      <c r="H1791" s="189">
        <f t="shared" si="1136"/>
        <v>0</v>
      </c>
      <c r="I1791" s="189">
        <f t="shared" si="1142"/>
        <v>0</v>
      </c>
      <c r="J1791" s="179">
        <f t="shared" si="1143"/>
        <v>0</v>
      </c>
      <c r="K1791" s="173" t="s">
        <v>1105</v>
      </c>
      <c r="L1791" s="174" t="str" cm="1">
        <f t="array" aca="1" ref="L1791" ca="1">IF($K1791="",OFFSET(L1791,-1,,,),K1791)</f>
        <v>08.03.08</v>
      </c>
      <c r="M1791" s="175" t="str" cm="1">
        <f t="array" aca="1" ref="M1791" ca="1">IF(OR($K1791=0,$K1791=""),OFFSET(M1791,-1,,,),O1791)</f>
        <v>PORCELANATO 90X90CM COM FRETE DE CERÂMICA EM AC3</v>
      </c>
      <c r="N1791" s="67" t="s">
        <v>3813</v>
      </c>
      <c r="O1791" s="68" t="s">
        <v>4238</v>
      </c>
      <c r="P1791" s="68"/>
      <c r="Q1791" s="68" t="s">
        <v>3258</v>
      </c>
      <c r="R1791" s="69">
        <v>73.12</v>
      </c>
      <c r="S1791" s="70">
        <v>182.45599999999999</v>
      </c>
      <c r="T1791" s="70">
        <v>13341.182720000001</v>
      </c>
      <c r="U1791" s="67"/>
      <c r="V1791" s="71"/>
      <c r="W1791" s="171"/>
      <c r="X1791" s="172"/>
      <c r="Y1791" s="176">
        <f t="shared" si="1145"/>
        <v>0</v>
      </c>
      <c r="AA1791" s="192"/>
    </row>
    <row r="1792" spans="2:27" hidden="1">
      <c r="B1792" s="189">
        <f t="shared" si="1137"/>
        <v>0</v>
      </c>
      <c r="C1792" s="189">
        <f t="shared" ca="1" si="1138"/>
        <v>0</v>
      </c>
      <c r="D1792" s="189">
        <f t="shared" si="1139"/>
        <v>0</v>
      </c>
      <c r="E1792" s="189">
        <f t="shared" ca="1" si="1140"/>
        <v>0</v>
      </c>
      <c r="F1792" s="189">
        <f t="shared" si="1141"/>
        <v>0</v>
      </c>
      <c r="G1792" s="189" cm="1">
        <f t="array" aca="1" ref="G1792" ca="1">OFFSET(G1792,-1,,,)+1</f>
        <v>1787</v>
      </c>
      <c r="H1792" s="189">
        <f t="shared" si="1136"/>
        <v>0</v>
      </c>
      <c r="I1792" s="189">
        <f t="shared" si="1142"/>
        <v>0</v>
      </c>
      <c r="J1792" s="179">
        <f t="shared" si="1143"/>
        <v>0</v>
      </c>
      <c r="K1792" s="173"/>
      <c r="L1792" s="174" t="str" cm="1">
        <f t="array" aca="1" ref="L1792" ca="1">IF($K1792="",OFFSET(L1792,-1,,,),K1792)</f>
        <v>08.03.08</v>
      </c>
      <c r="M1792" s="175" t="str" cm="1">
        <f t="array" aca="1" ref="M1792" ca="1">IF(OR($K1792=0,$K1792=""),OFFSET(M1792,-1,,,),O1792)</f>
        <v>PORCELANATO 90X90CM COM FRETE DE CERÂMICA EM AC3</v>
      </c>
      <c r="N1792" s="67" t="s">
        <v>259</v>
      </c>
      <c r="O1792" s="68" t="s">
        <v>260</v>
      </c>
      <c r="P1792" s="68"/>
      <c r="Q1792" s="68" t="s">
        <v>3260</v>
      </c>
      <c r="R1792" s="69">
        <v>438.72</v>
      </c>
      <c r="S1792" s="70">
        <v>0.03</v>
      </c>
      <c r="T1792" s="70">
        <v>13.1616</v>
      </c>
      <c r="U1792" s="67" t="s">
        <v>1093</v>
      </c>
      <c r="V1792" s="71" t="s">
        <v>1094</v>
      </c>
      <c r="W1792" s="171"/>
      <c r="X1792" s="172"/>
      <c r="Y1792" s="176">
        <f t="shared" si="1145"/>
        <v>0</v>
      </c>
      <c r="AA1792" s="192"/>
    </row>
    <row r="1793" spans="2:27" hidden="1">
      <c r="B1793" s="189">
        <f t="shared" si="1137"/>
        <v>0</v>
      </c>
      <c r="C1793" s="189">
        <f t="shared" ca="1" si="1138"/>
        <v>0</v>
      </c>
      <c r="D1793" s="189">
        <f t="shared" si="1139"/>
        <v>0</v>
      </c>
      <c r="E1793" s="189">
        <f t="shared" ca="1" si="1140"/>
        <v>0</v>
      </c>
      <c r="F1793" s="189">
        <f t="shared" si="1141"/>
        <v>0</v>
      </c>
      <c r="G1793" s="189" cm="1">
        <f t="array" aca="1" ref="G1793" ca="1">OFFSET(G1793,-1,,,)+1</f>
        <v>1788</v>
      </c>
      <c r="H1793" s="189">
        <f t="shared" si="1136"/>
        <v>0</v>
      </c>
      <c r="I1793" s="189">
        <f t="shared" si="1142"/>
        <v>0</v>
      </c>
      <c r="J1793" s="179">
        <f t="shared" si="1143"/>
        <v>0</v>
      </c>
      <c r="K1793" s="173"/>
      <c r="L1793" s="174" t="str" cm="1">
        <f t="array" aca="1" ref="L1793" ca="1">IF($K1793="",OFFSET(L1793,-1,,,),K1793)</f>
        <v>08.03.08</v>
      </c>
      <c r="M1793" s="175" t="str" cm="1">
        <f t="array" aca="1" ref="M1793" ca="1">IF(OR($K1793=0,$K1793=""),OFFSET(M1793,-1,,,),O1793)</f>
        <v>PORCELANATO 90X90CM COM FRETE DE CERÂMICA EM AC3</v>
      </c>
      <c r="N1793" s="67" t="s">
        <v>242</v>
      </c>
      <c r="O1793" s="68" t="s">
        <v>243</v>
      </c>
      <c r="P1793" s="68"/>
      <c r="Q1793" s="68" t="s">
        <v>3255</v>
      </c>
      <c r="R1793" s="69">
        <v>584.96</v>
      </c>
      <c r="S1793" s="70">
        <v>1.3</v>
      </c>
      <c r="T1793" s="70">
        <v>760.44800000000009</v>
      </c>
      <c r="U1793" s="67" t="s">
        <v>1093</v>
      </c>
      <c r="V1793" s="71" t="s">
        <v>1094</v>
      </c>
      <c r="W1793" s="171"/>
      <c r="X1793" s="172"/>
      <c r="Y1793" s="176">
        <f t="shared" si="1145"/>
        <v>0</v>
      </c>
      <c r="AA1793" s="192"/>
    </row>
    <row r="1794" spans="2:27" hidden="1">
      <c r="B1794" s="189">
        <f t="shared" si="1137"/>
        <v>0</v>
      </c>
      <c r="C1794" s="189">
        <f t="shared" ca="1" si="1138"/>
        <v>0</v>
      </c>
      <c r="D1794" s="189">
        <f t="shared" si="1139"/>
        <v>0</v>
      </c>
      <c r="E1794" s="189">
        <f t="shared" ca="1" si="1140"/>
        <v>0</v>
      </c>
      <c r="F1794" s="189">
        <f t="shared" si="1141"/>
        <v>0</v>
      </c>
      <c r="G1794" s="189" cm="1">
        <f t="array" aca="1" ref="G1794" ca="1">OFFSET(G1794,-1,,,)+1</f>
        <v>1789</v>
      </c>
      <c r="H1794" s="189">
        <f t="shared" si="1136"/>
        <v>0</v>
      </c>
      <c r="I1794" s="189">
        <f t="shared" si="1142"/>
        <v>0</v>
      </c>
      <c r="J1794" s="179">
        <f t="shared" si="1143"/>
        <v>0</v>
      </c>
      <c r="K1794" s="173"/>
      <c r="L1794" s="174" t="str" cm="1">
        <f t="array" aca="1" ref="L1794" ca="1">IF($K1794="",OFFSET(L1794,-1,,,),K1794)</f>
        <v>08.03.08</v>
      </c>
      <c r="M1794" s="175" t="str" cm="1">
        <f t="array" aca="1" ref="M1794" ca="1">IF(OR($K1794=0,$K1794=""),OFFSET(M1794,-1,,,),O1794)</f>
        <v>PORCELANATO 90X90CM COM FRETE DE CERÂMICA EM AC3</v>
      </c>
      <c r="N1794" s="67" t="s">
        <v>261</v>
      </c>
      <c r="O1794" s="68" t="s">
        <v>262</v>
      </c>
      <c r="P1794" s="68"/>
      <c r="Q1794" s="68" t="s">
        <v>3255</v>
      </c>
      <c r="R1794" s="69">
        <v>30.7104</v>
      </c>
      <c r="S1794" s="70">
        <v>3.3</v>
      </c>
      <c r="T1794" s="70">
        <v>101.34432</v>
      </c>
      <c r="U1794" s="67" t="s">
        <v>1093</v>
      </c>
      <c r="V1794" s="71" t="s">
        <v>1094</v>
      </c>
      <c r="W1794" s="171"/>
      <c r="X1794" s="172"/>
      <c r="Y1794" s="176">
        <f t="shared" si="1145"/>
        <v>0</v>
      </c>
      <c r="AA1794" s="192"/>
    </row>
    <row r="1795" spans="2:27" hidden="1">
      <c r="B1795" s="189">
        <f t="shared" si="1137"/>
        <v>0</v>
      </c>
      <c r="C1795" s="189">
        <f t="shared" ca="1" si="1138"/>
        <v>0</v>
      </c>
      <c r="D1795" s="189">
        <f t="shared" si="1139"/>
        <v>0</v>
      </c>
      <c r="E1795" s="189">
        <f t="shared" ca="1" si="1140"/>
        <v>0</v>
      </c>
      <c r="F1795" s="189">
        <f t="shared" si="1141"/>
        <v>0</v>
      </c>
      <c r="G1795" s="189" cm="1">
        <f t="array" aca="1" ref="G1795" ca="1">OFFSET(G1795,-1,,,)+1</f>
        <v>1790</v>
      </c>
      <c r="H1795" s="189">
        <f t="shared" si="1136"/>
        <v>0</v>
      </c>
      <c r="I1795" s="189">
        <f t="shared" si="1142"/>
        <v>0</v>
      </c>
      <c r="J1795" s="179">
        <f t="shared" si="1143"/>
        <v>0</v>
      </c>
      <c r="K1795" s="173"/>
      <c r="L1795" s="174" t="str" cm="1">
        <f t="array" aca="1" ref="L1795" ca="1">IF($K1795="",OFFSET(L1795,-1,,,),K1795)</f>
        <v>08.03.08</v>
      </c>
      <c r="M1795" s="175" t="str" cm="1">
        <f t="array" aca="1" ref="M1795" ca="1">IF(OR($K1795=0,$K1795=""),OFFSET(M1795,-1,,,),O1795)</f>
        <v>PORCELANATO 90X90CM COM FRETE DE CERÂMICA EM AC3</v>
      </c>
      <c r="N1795" s="67" t="s">
        <v>3814</v>
      </c>
      <c r="O1795" s="68" t="s">
        <v>4239</v>
      </c>
      <c r="P1795" s="68"/>
      <c r="Q1795" s="68" t="s">
        <v>3258</v>
      </c>
      <c r="R1795" s="69">
        <v>80.432000000000002</v>
      </c>
      <c r="S1795" s="70">
        <v>90</v>
      </c>
      <c r="T1795" s="70">
        <v>7238.88</v>
      </c>
      <c r="U1795" s="67" t="s">
        <v>1093</v>
      </c>
      <c r="V1795" s="71" t="s">
        <v>1094</v>
      </c>
      <c r="W1795" s="171"/>
      <c r="X1795" s="172"/>
      <c r="Y1795" s="176">
        <f t="shared" si="1145"/>
        <v>0</v>
      </c>
      <c r="AA1795" s="192"/>
    </row>
    <row r="1796" spans="2:27" hidden="1">
      <c r="B1796" s="189">
        <f t="shared" si="1137"/>
        <v>0</v>
      </c>
      <c r="C1796" s="189">
        <f t="shared" ca="1" si="1138"/>
        <v>0</v>
      </c>
      <c r="D1796" s="189">
        <f t="shared" si="1139"/>
        <v>0</v>
      </c>
      <c r="E1796" s="189">
        <f t="shared" ca="1" si="1140"/>
        <v>0</v>
      </c>
      <c r="F1796" s="189">
        <f t="shared" si="1141"/>
        <v>0</v>
      </c>
      <c r="G1796" s="189" cm="1">
        <f t="array" aca="1" ref="G1796" ca="1">OFFSET(G1796,-1,,,)+1</f>
        <v>1791</v>
      </c>
      <c r="H1796" s="189">
        <f t="shared" si="1136"/>
        <v>0</v>
      </c>
      <c r="I1796" s="189">
        <f t="shared" si="1142"/>
        <v>0</v>
      </c>
      <c r="J1796" s="179">
        <f t="shared" si="1143"/>
        <v>0</v>
      </c>
      <c r="K1796" s="173"/>
      <c r="L1796" s="174" t="str" cm="1">
        <f t="array" aca="1" ref="L1796" ca="1">IF($K1796="",OFFSET(L1796,-1,,,),K1796)</f>
        <v>08.03.08</v>
      </c>
      <c r="M1796" s="175" t="str" cm="1">
        <f t="array" aca="1" ref="M1796" ca="1">IF(OR($K1796=0,$K1796=""),OFFSET(M1796,-1,,,),O1796)</f>
        <v>PORCELANATO 90X90CM COM FRETE DE CERÂMICA EM AC3</v>
      </c>
      <c r="N1796" s="67" t="s">
        <v>1522</v>
      </c>
      <c r="O1796" s="68" t="s">
        <v>1523</v>
      </c>
      <c r="P1796" s="68"/>
      <c r="Q1796" s="68" t="s">
        <v>3258</v>
      </c>
      <c r="R1796" s="69">
        <v>73.12</v>
      </c>
      <c r="S1796" s="70">
        <v>65</v>
      </c>
      <c r="T1796" s="70">
        <v>4752.8</v>
      </c>
      <c r="U1796" s="67" t="s">
        <v>1093</v>
      </c>
      <c r="V1796" s="71" t="s">
        <v>1094</v>
      </c>
      <c r="W1796" s="171"/>
      <c r="X1796" s="172"/>
      <c r="Y1796" s="176">
        <f t="shared" si="1145"/>
        <v>0</v>
      </c>
      <c r="AA1796" s="192"/>
    </row>
    <row r="1797" spans="2:27" hidden="1">
      <c r="B1797" s="189">
        <f t="shared" si="1137"/>
        <v>0</v>
      </c>
      <c r="C1797" s="189">
        <f t="shared" ca="1" si="1138"/>
        <v>0</v>
      </c>
      <c r="D1797" s="189">
        <f t="shared" si="1139"/>
        <v>0</v>
      </c>
      <c r="E1797" s="189">
        <f t="shared" ca="1" si="1140"/>
        <v>0</v>
      </c>
      <c r="F1797" s="189">
        <f t="shared" si="1141"/>
        <v>0</v>
      </c>
      <c r="G1797" s="189" cm="1">
        <f t="array" aca="1" ref="G1797" ca="1">OFFSET(G1797,-1,,,)+1</f>
        <v>1792</v>
      </c>
      <c r="H1797" s="189">
        <f t="shared" si="1136"/>
        <v>0</v>
      </c>
      <c r="I1797" s="189">
        <f t="shared" si="1142"/>
        <v>0</v>
      </c>
      <c r="J1797" s="179">
        <f t="shared" si="1143"/>
        <v>0</v>
      </c>
      <c r="K1797" s="173"/>
      <c r="L1797" s="174" t="str" cm="1">
        <f t="array" aca="1" ref="L1797" ca="1">IF($K1797="",OFFSET(L1797,-1,,,),K1797)</f>
        <v>08.03.08</v>
      </c>
      <c r="M1797" s="175" t="str" cm="1">
        <f t="array" aca="1" ref="M1797" ca="1">IF(OR($K1797=0,$K1797=""),OFFSET(M1797,-1,,,),O1797)</f>
        <v>PORCELANATO 90X90CM COM FRETE DE CERÂMICA EM AC3</v>
      </c>
      <c r="N1797" s="67" t="s">
        <v>265</v>
      </c>
      <c r="O1797" s="68" t="s">
        <v>266</v>
      </c>
      <c r="P1797" s="68"/>
      <c r="Q1797" s="68" t="s">
        <v>3258</v>
      </c>
      <c r="R1797" s="69">
        <v>80.432000000000002</v>
      </c>
      <c r="S1797" s="70">
        <v>5.9</v>
      </c>
      <c r="T1797" s="70">
        <v>474.54880000000003</v>
      </c>
      <c r="U1797" s="67" t="s">
        <v>1093</v>
      </c>
      <c r="V1797" s="71" t="s">
        <v>1094</v>
      </c>
      <c r="W1797" s="171"/>
      <c r="X1797" s="172"/>
      <c r="Y1797" s="176">
        <f t="shared" si="1145"/>
        <v>0</v>
      </c>
      <c r="AA1797" s="192"/>
    </row>
    <row r="1798" spans="2:27">
      <c r="B1798" s="189">
        <f t="shared" si="1137"/>
        <v>0</v>
      </c>
      <c r="C1798" s="189">
        <f t="shared" ca="1" si="1138"/>
        <v>0</v>
      </c>
      <c r="D1798" s="189">
        <f t="shared" si="1139"/>
        <v>0</v>
      </c>
      <c r="E1798" s="189">
        <f t="shared" ca="1" si="1140"/>
        <v>0</v>
      </c>
      <c r="F1798" s="189">
        <f t="shared" si="1141"/>
        <v>0</v>
      </c>
      <c r="G1798" s="189" cm="1">
        <f t="array" aca="1" ref="G1798" ca="1">OFFSET(G1798,-1,,,)+1</f>
        <v>1793</v>
      </c>
      <c r="H1798" s="189">
        <f t="shared" si="1136"/>
        <v>0</v>
      </c>
      <c r="I1798" s="189">
        <f t="shared" si="1142"/>
        <v>0</v>
      </c>
      <c r="J1798" s="179">
        <f t="shared" si="1143"/>
        <v>0</v>
      </c>
      <c r="K1798" s="173" t="s">
        <v>1109</v>
      </c>
      <c r="L1798" s="174" t="str" cm="1">
        <f t="array" aca="1" ref="L1798" ca="1">IF($K1798="",OFFSET(L1798,-1,,,),K1798)</f>
        <v>08.03.09</v>
      </c>
      <c r="M1798" s="175" t="str" cm="1">
        <f t="array" aca="1" ref="M1798" ca="1">IF(OR($K1798=0,$K1798=""),OFFSET(M1798,-1,,,),O1798)</f>
        <v>RODAPÉ PORCELANATO  90X90CM H=10CM</v>
      </c>
      <c r="N1798" s="67" t="s">
        <v>3815</v>
      </c>
      <c r="O1798" s="68" t="s">
        <v>4240</v>
      </c>
      <c r="P1798" s="68"/>
      <c r="Q1798" s="68" t="s">
        <v>3253</v>
      </c>
      <c r="R1798" s="69">
        <v>32.69</v>
      </c>
      <c r="S1798" s="70">
        <v>69.740499999999997</v>
      </c>
      <c r="T1798" s="70">
        <v>2279.8169449999996</v>
      </c>
      <c r="U1798" s="67"/>
      <c r="V1798" s="71"/>
      <c r="W1798" s="171"/>
      <c r="X1798" s="172"/>
      <c r="Y1798" s="176">
        <f t="shared" si="1145"/>
        <v>0</v>
      </c>
      <c r="AA1798" s="192"/>
    </row>
    <row r="1799" spans="2:27" hidden="1">
      <c r="B1799" s="189">
        <f t="shared" si="1137"/>
        <v>0</v>
      </c>
      <c r="C1799" s="189">
        <f t="shared" ca="1" si="1138"/>
        <v>0</v>
      </c>
      <c r="D1799" s="189">
        <f t="shared" si="1139"/>
        <v>0</v>
      </c>
      <c r="E1799" s="189">
        <f t="shared" ca="1" si="1140"/>
        <v>0</v>
      </c>
      <c r="F1799" s="189">
        <f t="shared" si="1141"/>
        <v>0</v>
      </c>
      <c r="G1799" s="189" cm="1">
        <f t="array" aca="1" ref="G1799" ca="1">OFFSET(G1799,-1,,,)+1</f>
        <v>1794</v>
      </c>
      <c r="H1799" s="189">
        <f t="shared" si="1136"/>
        <v>0</v>
      </c>
      <c r="I1799" s="189">
        <f t="shared" si="1142"/>
        <v>0</v>
      </c>
      <c r="J1799" s="179">
        <f t="shared" si="1143"/>
        <v>0</v>
      </c>
      <c r="K1799" s="173"/>
      <c r="L1799" s="174" t="str" cm="1">
        <f t="array" aca="1" ref="L1799" ca="1">IF($K1799="",OFFSET(L1799,-1,,,),K1799)</f>
        <v>08.03.09</v>
      </c>
      <c r="M1799" s="175" t="str" cm="1">
        <f t="array" aca="1" ref="M1799" ca="1">IF(OR($K1799=0,$K1799=""),OFFSET(M1799,-1,,,),O1799)</f>
        <v>RODAPÉ PORCELANATO  90X90CM H=10CM</v>
      </c>
      <c r="N1799" s="67" t="s">
        <v>242</v>
      </c>
      <c r="O1799" s="68" t="s">
        <v>243</v>
      </c>
      <c r="P1799" s="68"/>
      <c r="Q1799" s="68" t="s">
        <v>3255</v>
      </c>
      <c r="R1799" s="69">
        <v>52.304000000000002</v>
      </c>
      <c r="S1799" s="70">
        <v>1.3</v>
      </c>
      <c r="T1799" s="70">
        <v>67.995200000000011</v>
      </c>
      <c r="U1799" s="67" t="s">
        <v>1093</v>
      </c>
      <c r="V1799" s="71" t="s">
        <v>1094</v>
      </c>
      <c r="W1799" s="171"/>
      <c r="X1799" s="172"/>
      <c r="Y1799" s="176">
        <f t="shared" si="1145"/>
        <v>0</v>
      </c>
      <c r="AA1799" s="192"/>
    </row>
    <row r="1800" spans="2:27" hidden="1">
      <c r="B1800" s="189">
        <f t="shared" si="1137"/>
        <v>0</v>
      </c>
      <c r="C1800" s="189">
        <f t="shared" ca="1" si="1138"/>
        <v>0</v>
      </c>
      <c r="D1800" s="189">
        <f t="shared" si="1139"/>
        <v>0</v>
      </c>
      <c r="E1800" s="189">
        <f t="shared" ca="1" si="1140"/>
        <v>0</v>
      </c>
      <c r="F1800" s="189">
        <f t="shared" si="1141"/>
        <v>0</v>
      </c>
      <c r="G1800" s="189" cm="1">
        <f t="array" aca="1" ref="G1800" ca="1">OFFSET(G1800,-1,,,)+1</f>
        <v>1795</v>
      </c>
      <c r="H1800" s="189">
        <f t="shared" si="1136"/>
        <v>0</v>
      </c>
      <c r="I1800" s="189">
        <f t="shared" si="1142"/>
        <v>0</v>
      </c>
      <c r="J1800" s="179">
        <f t="shared" si="1143"/>
        <v>0</v>
      </c>
      <c r="K1800" s="173"/>
      <c r="L1800" s="174" t="str" cm="1">
        <f t="array" aca="1" ref="L1800" ca="1">IF($K1800="",OFFSET(L1800,-1,,,),K1800)</f>
        <v>08.03.09</v>
      </c>
      <c r="M1800" s="175" t="str" cm="1">
        <f t="array" aca="1" ref="M1800" ca="1">IF(OR($K1800=0,$K1800=""),OFFSET(M1800,-1,,,),O1800)</f>
        <v>RODAPÉ PORCELANATO  90X90CM H=10CM</v>
      </c>
      <c r="N1800" s="67" t="s">
        <v>2920</v>
      </c>
      <c r="O1800" s="68" t="s">
        <v>3115</v>
      </c>
      <c r="P1800" s="68"/>
      <c r="Q1800" s="68" t="s">
        <v>3255</v>
      </c>
      <c r="R1800" s="69">
        <v>7.2244900000000003</v>
      </c>
      <c r="S1800" s="70">
        <v>3.5</v>
      </c>
      <c r="T1800" s="70">
        <v>25.285715</v>
      </c>
      <c r="U1800" s="67" t="s">
        <v>1093</v>
      </c>
      <c r="V1800" s="71" t="s">
        <v>1094</v>
      </c>
      <c r="W1800" s="171"/>
      <c r="X1800" s="172"/>
      <c r="Y1800" s="176">
        <f t="shared" si="1145"/>
        <v>0</v>
      </c>
      <c r="AA1800" s="192"/>
    </row>
    <row r="1801" spans="2:27" hidden="1">
      <c r="B1801" s="189">
        <f t="shared" si="1137"/>
        <v>0</v>
      </c>
      <c r="C1801" s="189">
        <f t="shared" ca="1" si="1138"/>
        <v>0</v>
      </c>
      <c r="D1801" s="189">
        <f t="shared" si="1139"/>
        <v>0</v>
      </c>
      <c r="E1801" s="189">
        <f t="shared" ca="1" si="1140"/>
        <v>0</v>
      </c>
      <c r="F1801" s="189">
        <f t="shared" si="1141"/>
        <v>0</v>
      </c>
      <c r="G1801" s="189" cm="1">
        <f t="array" aca="1" ref="G1801" ca="1">OFFSET(G1801,-1,,,)+1</f>
        <v>1796</v>
      </c>
      <c r="H1801" s="189">
        <f t="shared" si="1136"/>
        <v>0</v>
      </c>
      <c r="I1801" s="189">
        <f t="shared" si="1142"/>
        <v>0</v>
      </c>
      <c r="J1801" s="179">
        <f t="shared" si="1143"/>
        <v>0</v>
      </c>
      <c r="K1801" s="173"/>
      <c r="L1801" s="174" t="str" cm="1">
        <f t="array" aca="1" ref="L1801" ca="1">IF($K1801="",OFFSET(L1801,-1,,,),K1801)</f>
        <v>08.03.09</v>
      </c>
      <c r="M1801" s="175" t="str" cm="1">
        <f t="array" aca="1" ref="M1801" ca="1">IF(OR($K1801=0,$K1801=""),OFFSET(M1801,-1,,,),O1801)</f>
        <v>RODAPÉ PORCELANATO  90X90CM H=10CM</v>
      </c>
      <c r="N1801" s="67" t="s">
        <v>2921</v>
      </c>
      <c r="O1801" s="68" t="s">
        <v>3116</v>
      </c>
      <c r="P1801" s="68"/>
      <c r="Q1801" s="68" t="s">
        <v>3260</v>
      </c>
      <c r="R1801" s="69">
        <v>65.38</v>
      </c>
      <c r="S1801" s="70">
        <v>1.37</v>
      </c>
      <c r="T1801" s="70">
        <v>89.570599999999999</v>
      </c>
      <c r="U1801" s="67" t="s">
        <v>1093</v>
      </c>
      <c r="V1801" s="71" t="s">
        <v>1094</v>
      </c>
      <c r="W1801" s="171"/>
      <c r="X1801" s="172"/>
      <c r="Y1801" s="176">
        <f t="shared" si="1145"/>
        <v>0</v>
      </c>
      <c r="AA1801" s="192"/>
    </row>
    <row r="1802" spans="2:27" hidden="1">
      <c r="B1802" s="189">
        <f t="shared" si="1137"/>
        <v>0</v>
      </c>
      <c r="C1802" s="189">
        <f t="shared" ca="1" si="1138"/>
        <v>0</v>
      </c>
      <c r="D1802" s="189">
        <f t="shared" si="1139"/>
        <v>0</v>
      </c>
      <c r="E1802" s="189">
        <f t="shared" ca="1" si="1140"/>
        <v>0</v>
      </c>
      <c r="F1802" s="189">
        <f t="shared" si="1141"/>
        <v>0</v>
      </c>
      <c r="G1802" s="189" cm="1">
        <f t="array" aca="1" ref="G1802" ca="1">OFFSET(G1802,-1,,,)+1</f>
        <v>1797</v>
      </c>
      <c r="H1802" s="189">
        <f t="shared" si="1136"/>
        <v>0</v>
      </c>
      <c r="I1802" s="189">
        <f t="shared" si="1142"/>
        <v>0</v>
      </c>
      <c r="J1802" s="179">
        <f t="shared" si="1143"/>
        <v>0</v>
      </c>
      <c r="K1802" s="173"/>
      <c r="L1802" s="174" t="str" cm="1">
        <f t="array" aca="1" ref="L1802" ca="1">IF($K1802="",OFFSET(L1802,-1,,,),K1802)</f>
        <v>08.03.09</v>
      </c>
      <c r="M1802" s="175" t="str" cm="1">
        <f t="array" aca="1" ref="M1802" ca="1">IF(OR($K1802=0,$K1802=""),OFFSET(M1802,-1,,,),O1802)</f>
        <v>RODAPÉ PORCELANATO  90X90CM H=10CM</v>
      </c>
      <c r="N1802" s="67" t="s">
        <v>3814</v>
      </c>
      <c r="O1802" s="68" t="s">
        <v>4239</v>
      </c>
      <c r="P1802" s="68"/>
      <c r="Q1802" s="68" t="s">
        <v>3258</v>
      </c>
      <c r="R1802" s="69">
        <v>10.787699999999999</v>
      </c>
      <c r="S1802" s="70">
        <v>90</v>
      </c>
      <c r="T1802" s="70">
        <v>970.89299999999992</v>
      </c>
      <c r="U1802" s="67" t="s">
        <v>1093</v>
      </c>
      <c r="V1802" s="71" t="s">
        <v>1094</v>
      </c>
      <c r="W1802" s="171"/>
      <c r="X1802" s="172"/>
      <c r="Y1802" s="176">
        <f t="shared" si="1145"/>
        <v>0</v>
      </c>
      <c r="AA1802" s="192"/>
    </row>
    <row r="1803" spans="2:27" hidden="1">
      <c r="B1803" s="189">
        <f t="shared" si="1137"/>
        <v>0</v>
      </c>
      <c r="C1803" s="189">
        <f t="shared" ca="1" si="1138"/>
        <v>0</v>
      </c>
      <c r="D1803" s="189">
        <f t="shared" si="1139"/>
        <v>0</v>
      </c>
      <c r="E1803" s="189">
        <f t="shared" ca="1" si="1140"/>
        <v>0</v>
      </c>
      <c r="F1803" s="189">
        <f t="shared" si="1141"/>
        <v>0</v>
      </c>
      <c r="G1803" s="189" cm="1">
        <f t="array" aca="1" ref="G1803" ca="1">OFFSET(G1803,-1,,,)+1</f>
        <v>1798</v>
      </c>
      <c r="H1803" s="189">
        <f t="shared" si="1136"/>
        <v>0</v>
      </c>
      <c r="I1803" s="189">
        <f t="shared" si="1142"/>
        <v>0</v>
      </c>
      <c r="J1803" s="179">
        <f t="shared" si="1143"/>
        <v>0</v>
      </c>
      <c r="K1803" s="173"/>
      <c r="L1803" s="174" t="str" cm="1">
        <f t="array" aca="1" ref="L1803" ca="1">IF($K1803="",OFFSET(L1803,-1,,,),K1803)</f>
        <v>08.03.09</v>
      </c>
      <c r="M1803" s="175" t="str" cm="1">
        <f t="array" aca="1" ref="M1803" ca="1">IF(OR($K1803=0,$K1803=""),OFFSET(M1803,-1,,,),O1803)</f>
        <v>RODAPÉ PORCELANATO  90X90CM H=10CM</v>
      </c>
      <c r="N1803" s="67" t="s">
        <v>265</v>
      </c>
      <c r="O1803" s="68" t="s">
        <v>266</v>
      </c>
      <c r="P1803" s="68"/>
      <c r="Q1803" s="68" t="s">
        <v>3258</v>
      </c>
      <c r="R1803" s="69">
        <v>10.787699999999999</v>
      </c>
      <c r="S1803" s="70">
        <v>5.9</v>
      </c>
      <c r="T1803" s="70">
        <v>63.64743</v>
      </c>
      <c r="U1803" s="67" t="s">
        <v>1093</v>
      </c>
      <c r="V1803" s="71" t="s">
        <v>1094</v>
      </c>
      <c r="W1803" s="171"/>
      <c r="X1803" s="172"/>
      <c r="Y1803" s="176">
        <f t="shared" si="1145"/>
        <v>0</v>
      </c>
      <c r="AA1803" s="192"/>
    </row>
    <row r="1804" spans="2:27" hidden="1">
      <c r="B1804" s="189">
        <f t="shared" si="1137"/>
        <v>0</v>
      </c>
      <c r="C1804" s="189">
        <f t="shared" ca="1" si="1138"/>
        <v>0</v>
      </c>
      <c r="D1804" s="189">
        <f t="shared" si="1139"/>
        <v>0</v>
      </c>
      <c r="E1804" s="189">
        <f t="shared" ca="1" si="1140"/>
        <v>0</v>
      </c>
      <c r="F1804" s="189">
        <f t="shared" si="1141"/>
        <v>0</v>
      </c>
      <c r="G1804" s="189" cm="1">
        <f t="array" aca="1" ref="G1804" ca="1">OFFSET(G1804,-1,,,)+1</f>
        <v>1799</v>
      </c>
      <c r="H1804" s="189">
        <f t="shared" si="1136"/>
        <v>0</v>
      </c>
      <c r="I1804" s="189">
        <f t="shared" si="1142"/>
        <v>0</v>
      </c>
      <c r="J1804" s="179">
        <f t="shared" si="1143"/>
        <v>0</v>
      </c>
      <c r="K1804" s="173"/>
      <c r="L1804" s="174" t="str" cm="1">
        <f t="array" aca="1" ref="L1804" ca="1">IF($K1804="",OFFSET(L1804,-1,,,),K1804)</f>
        <v>08.03.09</v>
      </c>
      <c r="M1804" s="175" t="str" cm="1">
        <f t="array" aca="1" ref="M1804" ca="1">IF(OR($K1804=0,$K1804=""),OFFSET(M1804,-1,,,),O1804)</f>
        <v>RODAPÉ PORCELANATO  90X90CM H=10CM</v>
      </c>
      <c r="N1804" s="67" t="s">
        <v>3816</v>
      </c>
      <c r="O1804" s="68" t="s">
        <v>4241</v>
      </c>
      <c r="P1804" s="68"/>
      <c r="Q1804" s="68" t="s">
        <v>3253</v>
      </c>
      <c r="R1804" s="69">
        <v>32.69</v>
      </c>
      <c r="S1804" s="70">
        <v>32.5</v>
      </c>
      <c r="T1804" s="70">
        <v>1062.425</v>
      </c>
      <c r="U1804" s="67" t="s">
        <v>1093</v>
      </c>
      <c r="V1804" s="71" t="s">
        <v>1094</v>
      </c>
      <c r="W1804" s="171"/>
      <c r="X1804" s="172"/>
      <c r="Y1804" s="176">
        <f t="shared" si="1145"/>
        <v>0</v>
      </c>
      <c r="AA1804" s="192"/>
    </row>
    <row r="1805" spans="2:27">
      <c r="B1805" s="189">
        <f t="shared" si="1137"/>
        <v>0</v>
      </c>
      <c r="C1805" s="189">
        <f t="shared" ca="1" si="1138"/>
        <v>0</v>
      </c>
      <c r="D1805" s="189">
        <f t="shared" si="1139"/>
        <v>0</v>
      </c>
      <c r="E1805" s="189">
        <f t="shared" ca="1" si="1140"/>
        <v>0</v>
      </c>
      <c r="F1805" s="189">
        <f t="shared" si="1141"/>
        <v>0</v>
      </c>
      <c r="G1805" s="189" cm="1">
        <f t="array" aca="1" ref="G1805" ca="1">OFFSET(G1805,-1,,,)+1</f>
        <v>1800</v>
      </c>
      <c r="H1805" s="189">
        <f t="shared" si="1136"/>
        <v>0</v>
      </c>
      <c r="I1805" s="189">
        <f t="shared" si="1142"/>
        <v>0</v>
      </c>
      <c r="J1805" s="179">
        <f t="shared" si="1143"/>
        <v>0</v>
      </c>
      <c r="K1805" s="173" t="s">
        <v>3388</v>
      </c>
      <c r="L1805" s="174" t="str" cm="1">
        <f t="array" aca="1" ref="L1805" ca="1">IF($K1805="",OFFSET(L1805,-1,,,),K1805)</f>
        <v>08.03.10</v>
      </c>
      <c r="M1805" s="175" t="str" cm="1">
        <f t="array" aca="1" ref="M1805" ca="1">IF(OR($K1805=0,$K1805=""),OFFSET(M1805,-1,,,),O1805)</f>
        <v>PISO CERÂMICO CINZA 45X45CM ASSENTADO COM AC3</v>
      </c>
      <c r="N1805" s="67" t="s">
        <v>258</v>
      </c>
      <c r="O1805" s="68" t="s">
        <v>4582</v>
      </c>
      <c r="P1805" s="68"/>
      <c r="Q1805" s="68" t="s">
        <v>3258</v>
      </c>
      <c r="R1805" s="69">
        <v>2202.9299999999998</v>
      </c>
      <c r="S1805" s="70">
        <v>94.256</v>
      </c>
      <c r="T1805" s="70">
        <v>207639.37007999999</v>
      </c>
      <c r="U1805" s="67"/>
      <c r="V1805" s="71"/>
      <c r="W1805" s="171"/>
      <c r="X1805" s="172"/>
      <c r="Y1805" s="176">
        <f t="shared" si="1145"/>
        <v>0</v>
      </c>
      <c r="AA1805" s="192"/>
    </row>
    <row r="1806" spans="2:27" hidden="1">
      <c r="B1806" s="189">
        <f t="shared" si="1137"/>
        <v>0</v>
      </c>
      <c r="C1806" s="189">
        <f t="shared" ca="1" si="1138"/>
        <v>0</v>
      </c>
      <c r="D1806" s="189">
        <f t="shared" si="1139"/>
        <v>0</v>
      </c>
      <c r="E1806" s="189">
        <f t="shared" ca="1" si="1140"/>
        <v>0</v>
      </c>
      <c r="F1806" s="189">
        <f t="shared" si="1141"/>
        <v>0</v>
      </c>
      <c r="G1806" s="189" cm="1">
        <f t="array" aca="1" ref="G1806" ca="1">OFFSET(G1806,-1,,,)+1</f>
        <v>1801</v>
      </c>
      <c r="H1806" s="189">
        <f t="shared" si="1136"/>
        <v>0</v>
      </c>
      <c r="I1806" s="189">
        <f t="shared" si="1142"/>
        <v>0</v>
      </c>
      <c r="J1806" s="179">
        <f t="shared" si="1143"/>
        <v>0</v>
      </c>
      <c r="K1806" s="173"/>
      <c r="L1806" s="174" t="str" cm="1">
        <f t="array" aca="1" ref="L1806" ca="1">IF($K1806="",OFFSET(L1806,-1,,,),K1806)</f>
        <v>08.03.10</v>
      </c>
      <c r="M1806" s="175" t="str" cm="1">
        <f t="array" aca="1" ref="M1806" ca="1">IF(OR($K1806=0,$K1806=""),OFFSET(M1806,-1,,,),O1806)</f>
        <v>PISO CERÂMICO CINZA 45X45CM ASSENTADO COM AC3</v>
      </c>
      <c r="N1806" s="67" t="s">
        <v>259</v>
      </c>
      <c r="O1806" s="68" t="s">
        <v>260</v>
      </c>
      <c r="P1806" s="68"/>
      <c r="Q1806" s="68" t="s">
        <v>3260</v>
      </c>
      <c r="R1806" s="69">
        <v>13217.58</v>
      </c>
      <c r="S1806" s="70">
        <v>0.03</v>
      </c>
      <c r="T1806" s="70">
        <v>396.5274</v>
      </c>
      <c r="U1806" s="67" t="s">
        <v>1093</v>
      </c>
      <c r="V1806" s="71" t="s">
        <v>1094</v>
      </c>
      <c r="W1806" s="171"/>
      <c r="X1806" s="172"/>
      <c r="Y1806" s="176">
        <f t="shared" si="1145"/>
        <v>0</v>
      </c>
      <c r="AA1806" s="192"/>
    </row>
    <row r="1807" spans="2:27" hidden="1">
      <c r="B1807" s="189">
        <f t="shared" si="1137"/>
        <v>0</v>
      </c>
      <c r="C1807" s="189">
        <f t="shared" ca="1" si="1138"/>
        <v>0</v>
      </c>
      <c r="D1807" s="189">
        <f t="shared" si="1139"/>
        <v>0</v>
      </c>
      <c r="E1807" s="189">
        <f t="shared" ca="1" si="1140"/>
        <v>0</v>
      </c>
      <c r="F1807" s="189">
        <f t="shared" si="1141"/>
        <v>0</v>
      </c>
      <c r="G1807" s="189" cm="1">
        <f t="array" aca="1" ref="G1807" ca="1">OFFSET(G1807,-1,,,)+1</f>
        <v>1802</v>
      </c>
      <c r="H1807" s="189">
        <f t="shared" si="1136"/>
        <v>0</v>
      </c>
      <c r="I1807" s="189">
        <f t="shared" si="1142"/>
        <v>0</v>
      </c>
      <c r="J1807" s="179">
        <f t="shared" si="1143"/>
        <v>0</v>
      </c>
      <c r="K1807" s="173"/>
      <c r="L1807" s="174" t="str" cm="1">
        <f t="array" aca="1" ref="L1807" ca="1">IF($K1807="",OFFSET(L1807,-1,,,),K1807)</f>
        <v>08.03.10</v>
      </c>
      <c r="M1807" s="175" t="str" cm="1">
        <f t="array" aca="1" ref="M1807" ca="1">IF(OR($K1807=0,$K1807=""),OFFSET(M1807,-1,,,),O1807)</f>
        <v>PISO CERÂMICO CINZA 45X45CM ASSENTADO COM AC3</v>
      </c>
      <c r="N1807" s="67" t="s">
        <v>242</v>
      </c>
      <c r="O1807" s="68" t="s">
        <v>243</v>
      </c>
      <c r="P1807" s="68"/>
      <c r="Q1807" s="68" t="s">
        <v>3255</v>
      </c>
      <c r="R1807" s="69">
        <v>17623.439999999999</v>
      </c>
      <c r="S1807" s="70">
        <v>1.3</v>
      </c>
      <c r="T1807" s="70">
        <v>22910.471999999998</v>
      </c>
      <c r="U1807" s="67" t="s">
        <v>1093</v>
      </c>
      <c r="V1807" s="71" t="s">
        <v>1094</v>
      </c>
      <c r="W1807" s="171"/>
      <c r="X1807" s="172"/>
      <c r="Y1807" s="176">
        <f t="shared" si="1145"/>
        <v>0</v>
      </c>
      <c r="AA1807" s="192"/>
    </row>
    <row r="1808" spans="2:27" hidden="1">
      <c r="B1808" s="189">
        <f t="shared" si="1137"/>
        <v>0</v>
      </c>
      <c r="C1808" s="189">
        <f t="shared" ca="1" si="1138"/>
        <v>0</v>
      </c>
      <c r="D1808" s="189">
        <f t="shared" si="1139"/>
        <v>0</v>
      </c>
      <c r="E1808" s="189">
        <f t="shared" ca="1" si="1140"/>
        <v>0</v>
      </c>
      <c r="F1808" s="189">
        <f t="shared" si="1141"/>
        <v>0</v>
      </c>
      <c r="G1808" s="189" cm="1">
        <f t="array" aca="1" ref="G1808" ca="1">OFFSET(G1808,-1,,,)+1</f>
        <v>1803</v>
      </c>
      <c r="H1808" s="189">
        <f t="shared" ref="H1808:H1871" si="1146">IF(OR($K1808=0,$K1808=""),$W1808,0)</f>
        <v>0</v>
      </c>
      <c r="I1808" s="189">
        <f t="shared" si="1142"/>
        <v>0</v>
      </c>
      <c r="J1808" s="179">
        <f t="shared" si="1143"/>
        <v>0</v>
      </c>
      <c r="K1808" s="173"/>
      <c r="L1808" s="174" t="str" cm="1">
        <f t="array" aca="1" ref="L1808" ca="1">IF($K1808="",OFFSET(L1808,-1,,,),K1808)</f>
        <v>08.03.10</v>
      </c>
      <c r="M1808" s="175" t="str" cm="1">
        <f t="array" aca="1" ref="M1808" ca="1">IF(OR($K1808=0,$K1808=""),OFFSET(M1808,-1,,,),O1808)</f>
        <v>PISO CERÂMICO CINZA 45X45CM ASSENTADO COM AC3</v>
      </c>
      <c r="N1808" s="67" t="s">
        <v>261</v>
      </c>
      <c r="O1808" s="68" t="s">
        <v>262</v>
      </c>
      <c r="P1808" s="68"/>
      <c r="Q1808" s="68" t="s">
        <v>3255</v>
      </c>
      <c r="R1808" s="69">
        <v>925.23059999999998</v>
      </c>
      <c r="S1808" s="70">
        <v>3.3</v>
      </c>
      <c r="T1808" s="70">
        <v>3053.2609799999996</v>
      </c>
      <c r="U1808" s="67" t="s">
        <v>1093</v>
      </c>
      <c r="V1808" s="71" t="s">
        <v>1094</v>
      </c>
      <c r="W1808" s="171"/>
      <c r="X1808" s="172"/>
      <c r="Y1808" s="176">
        <f t="shared" si="1145"/>
        <v>0</v>
      </c>
      <c r="AA1808" s="192"/>
    </row>
    <row r="1809" spans="2:27" hidden="1">
      <c r="B1809" s="189">
        <f t="shared" ref="B1809:B1872" si="1147">IF(J1809=0,0,U1809)</f>
        <v>0</v>
      </c>
      <c r="C1809" s="189">
        <f t="shared" ref="C1809:C1872" ca="1" si="1148">IF(OR(J1809=0,I1809=0),0,IF(_xlfn.IFNA(MATCH(B1809,OFFSET($B$5,,,$G1809,),),0)&gt;0,0,MAX(OFFSET($C$5,,,$G1809,))+1))</f>
        <v>0</v>
      </c>
      <c r="D1809" s="189">
        <f t="shared" ref="D1809:D1872" si="1149">IF(J1809=0,0,N1809&amp;"-"&amp;U1809)</f>
        <v>0</v>
      </c>
      <c r="E1809" s="189">
        <f t="shared" ref="E1809:E1872" ca="1" si="1150">IF(OR(J1809=0,I1809=0),0,IF(_xlfn.IFNA(MATCH(D1809,OFFSET($D$5,,,$G1809,),),0)&gt;0,0,_xlfn.MAXIFS(OFFSET($E$5,,,$G1809,),OFFSET($J$5,,,$G1809,),J1809)+1))</f>
        <v>0</v>
      </c>
      <c r="F1809" s="189">
        <f t="shared" ref="F1809:F1872" si="1151">IF(J1809=0,0,E1809&amp;"-"&amp;N1809)</f>
        <v>0</v>
      </c>
      <c r="G1809" s="189" cm="1">
        <f t="array" aca="1" ref="G1809" ca="1">OFFSET(G1809,-1,,,)+1</f>
        <v>1804</v>
      </c>
      <c r="H1809" s="189">
        <f t="shared" si="1146"/>
        <v>0</v>
      </c>
      <c r="I1809" s="189">
        <f t="shared" ref="I1809:I1872" si="1152">H1809*R1809</f>
        <v>0</v>
      </c>
      <c r="J1809" s="179">
        <f t="shared" ref="J1809:J1872" si="1153">IF(AND(I1809&lt;&gt;0,OR(K1809=0,K1809="")),N1809&amp;" - Mapa",0)</f>
        <v>0</v>
      </c>
      <c r="K1809" s="173"/>
      <c r="L1809" s="174" t="str" cm="1">
        <f t="array" aca="1" ref="L1809" ca="1">IF($K1809="",OFFSET(L1809,-1,,,),K1809)</f>
        <v>08.03.10</v>
      </c>
      <c r="M1809" s="175" t="str" cm="1">
        <f t="array" aca="1" ref="M1809" ca="1">IF(OR($K1809=0,$K1809=""),OFFSET(M1809,-1,,,),O1809)</f>
        <v>PISO CERÂMICO CINZA 45X45CM ASSENTADO COM AC3</v>
      </c>
      <c r="N1809" s="67" t="s">
        <v>263</v>
      </c>
      <c r="O1809" s="68" t="s">
        <v>264</v>
      </c>
      <c r="P1809" s="68"/>
      <c r="Q1809" s="68" t="s">
        <v>3258</v>
      </c>
      <c r="R1809" s="69">
        <v>2423.223</v>
      </c>
      <c r="S1809" s="70">
        <v>28</v>
      </c>
      <c r="T1809" s="70">
        <v>67850.244000000006</v>
      </c>
      <c r="U1809" s="67" t="s">
        <v>1093</v>
      </c>
      <c r="V1809" s="71" t="s">
        <v>1094</v>
      </c>
      <c r="W1809" s="171"/>
      <c r="X1809" s="172"/>
      <c r="Y1809" s="176">
        <f t="shared" si="1145"/>
        <v>0</v>
      </c>
      <c r="AA1809" s="192"/>
    </row>
    <row r="1810" spans="2:27" hidden="1">
      <c r="B1810" s="189">
        <f t="shared" si="1147"/>
        <v>0</v>
      </c>
      <c r="C1810" s="189">
        <f t="shared" ca="1" si="1148"/>
        <v>0</v>
      </c>
      <c r="D1810" s="189">
        <f t="shared" si="1149"/>
        <v>0</v>
      </c>
      <c r="E1810" s="189">
        <f t="shared" ca="1" si="1150"/>
        <v>0</v>
      </c>
      <c r="F1810" s="189">
        <f t="shared" si="1151"/>
        <v>0</v>
      </c>
      <c r="G1810" s="189" cm="1">
        <f t="array" aca="1" ref="G1810" ca="1">OFFSET(G1810,-1,,,)+1</f>
        <v>1805</v>
      </c>
      <c r="H1810" s="189">
        <f t="shared" si="1146"/>
        <v>0</v>
      </c>
      <c r="I1810" s="189">
        <f t="shared" si="1152"/>
        <v>0</v>
      </c>
      <c r="J1810" s="179">
        <f t="shared" si="1153"/>
        <v>0</v>
      </c>
      <c r="K1810" s="173"/>
      <c r="L1810" s="174" t="str" cm="1">
        <f t="array" aca="1" ref="L1810" ca="1">IF($K1810="",OFFSET(L1810,-1,,,),K1810)</f>
        <v>08.03.10</v>
      </c>
      <c r="M1810" s="175" t="str" cm="1">
        <f t="array" aca="1" ref="M1810" ca="1">IF(OR($K1810=0,$K1810=""),OFFSET(M1810,-1,,,),O1810)</f>
        <v>PISO CERÂMICO CINZA 45X45CM ASSENTADO COM AC3</v>
      </c>
      <c r="N1810" s="67" t="s">
        <v>265</v>
      </c>
      <c r="O1810" s="68" t="s">
        <v>266</v>
      </c>
      <c r="P1810" s="68"/>
      <c r="Q1810" s="68" t="s">
        <v>3258</v>
      </c>
      <c r="R1810" s="69">
        <v>2423.223</v>
      </c>
      <c r="S1810" s="70">
        <v>5.9</v>
      </c>
      <c r="T1810" s="70">
        <v>14297.0157</v>
      </c>
      <c r="U1810" s="67" t="s">
        <v>1093</v>
      </c>
      <c r="V1810" s="71" t="s">
        <v>1094</v>
      </c>
      <c r="W1810" s="171"/>
      <c r="X1810" s="172"/>
      <c r="Y1810" s="176">
        <f t="shared" si="1145"/>
        <v>0</v>
      </c>
      <c r="AA1810" s="192"/>
    </row>
    <row r="1811" spans="2:27" hidden="1">
      <c r="B1811" s="189">
        <f t="shared" si="1147"/>
        <v>0</v>
      </c>
      <c r="C1811" s="189">
        <f t="shared" ca="1" si="1148"/>
        <v>0</v>
      </c>
      <c r="D1811" s="189">
        <f t="shared" si="1149"/>
        <v>0</v>
      </c>
      <c r="E1811" s="189">
        <f t="shared" ca="1" si="1150"/>
        <v>0</v>
      </c>
      <c r="F1811" s="189">
        <f t="shared" si="1151"/>
        <v>0</v>
      </c>
      <c r="G1811" s="189" cm="1">
        <f t="array" aca="1" ref="G1811" ca="1">OFFSET(G1811,-1,,,)+1</f>
        <v>1806</v>
      </c>
      <c r="H1811" s="189">
        <f t="shared" si="1146"/>
        <v>0</v>
      </c>
      <c r="I1811" s="189">
        <f t="shared" si="1152"/>
        <v>0</v>
      </c>
      <c r="J1811" s="179">
        <f t="shared" si="1153"/>
        <v>0</v>
      </c>
      <c r="K1811" s="173"/>
      <c r="L1811" s="174" t="str" cm="1">
        <f t="array" aca="1" ref="L1811" ca="1">IF($K1811="",OFFSET(L1811,-1,,,),K1811)</f>
        <v>08.03.10</v>
      </c>
      <c r="M1811" s="175" t="str" cm="1">
        <f t="array" aca="1" ref="M1811" ca="1">IF(OR($K1811=0,$K1811=""),OFFSET(M1811,-1,,,),O1811)</f>
        <v>PISO CERÂMICO CINZA 45X45CM ASSENTADO COM AC3</v>
      </c>
      <c r="N1811" s="67" t="s">
        <v>3991</v>
      </c>
      <c r="O1811" s="68" t="s">
        <v>4574</v>
      </c>
      <c r="P1811" s="68"/>
      <c r="Q1811" s="68" t="s">
        <v>3258</v>
      </c>
      <c r="R1811" s="69">
        <v>2202.9299999999998</v>
      </c>
      <c r="S1811" s="70">
        <v>45</v>
      </c>
      <c r="T1811" s="70">
        <v>99131.849999999991</v>
      </c>
      <c r="U1811" s="67" t="s">
        <v>1093</v>
      </c>
      <c r="V1811" s="71" t="s">
        <v>1094</v>
      </c>
      <c r="W1811" s="171"/>
      <c r="X1811" s="172"/>
      <c r="Y1811" s="176">
        <f t="shared" si="1145"/>
        <v>0</v>
      </c>
      <c r="AA1811" s="192"/>
    </row>
    <row r="1812" spans="2:27">
      <c r="B1812" s="189">
        <f t="shared" si="1147"/>
        <v>0</v>
      </c>
      <c r="C1812" s="189">
        <f t="shared" ca="1" si="1148"/>
        <v>0</v>
      </c>
      <c r="D1812" s="189">
        <f t="shared" si="1149"/>
        <v>0</v>
      </c>
      <c r="E1812" s="189">
        <f t="shared" ca="1" si="1150"/>
        <v>0</v>
      </c>
      <c r="F1812" s="189">
        <f t="shared" si="1151"/>
        <v>0</v>
      </c>
      <c r="G1812" s="189" cm="1">
        <f t="array" aca="1" ref="G1812" ca="1">OFFSET(G1812,-1,,,)+1</f>
        <v>1807</v>
      </c>
      <c r="H1812" s="189">
        <f t="shared" si="1146"/>
        <v>0</v>
      </c>
      <c r="I1812" s="189">
        <f t="shared" si="1152"/>
        <v>0</v>
      </c>
      <c r="J1812" s="179">
        <f t="shared" si="1153"/>
        <v>0</v>
      </c>
      <c r="K1812" s="173" t="s">
        <v>1115</v>
      </c>
      <c r="L1812" s="174" t="str" cm="1">
        <f t="array" aca="1" ref="L1812" ca="1">IF($K1812="",OFFSET(L1812,-1,,,),K1812)</f>
        <v>08.03.11</v>
      </c>
      <c r="M1812" s="175" t="str" cm="1">
        <f t="array" aca="1" ref="M1812" ca="1">IF(OR($K1812=0,$K1812=""),OFFSET(M1812,-1,,,),O1812)</f>
        <v>RODAPÉ CERÂMICO CINZA 45X45CM (H=7CM) ASSENTADO COM AC3</v>
      </c>
      <c r="N1812" s="67" t="s">
        <v>3998</v>
      </c>
      <c r="O1812" s="68" t="s">
        <v>4583</v>
      </c>
      <c r="P1812" s="68"/>
      <c r="Q1812" s="68" t="s">
        <v>3253</v>
      </c>
      <c r="R1812" s="69">
        <v>2767</v>
      </c>
      <c r="S1812" s="70">
        <v>36.520000000000003</v>
      </c>
      <c r="T1812" s="70">
        <v>101050.84000000001</v>
      </c>
      <c r="U1812" s="67"/>
      <c r="V1812" s="71"/>
      <c r="W1812" s="171"/>
      <c r="X1812" s="172"/>
      <c r="Y1812" s="176">
        <f t="shared" ref="Y1812:Y1816" si="1154">X1812+W1812</f>
        <v>0</v>
      </c>
      <c r="AA1812" s="192"/>
    </row>
    <row r="1813" spans="2:27" hidden="1">
      <c r="B1813" s="189">
        <f t="shared" si="1147"/>
        <v>0</v>
      </c>
      <c r="C1813" s="189">
        <f t="shared" ca="1" si="1148"/>
        <v>0</v>
      </c>
      <c r="D1813" s="189">
        <f t="shared" si="1149"/>
        <v>0</v>
      </c>
      <c r="E1813" s="189">
        <f t="shared" ca="1" si="1150"/>
        <v>0</v>
      </c>
      <c r="F1813" s="189">
        <f t="shared" si="1151"/>
        <v>0</v>
      </c>
      <c r="G1813" s="189" cm="1">
        <f t="array" aca="1" ref="G1813" ca="1">OFFSET(G1813,-1,,,)+1</f>
        <v>1808</v>
      </c>
      <c r="H1813" s="189">
        <f t="shared" si="1146"/>
        <v>0</v>
      </c>
      <c r="I1813" s="189">
        <f t="shared" si="1152"/>
        <v>0</v>
      </c>
      <c r="J1813" s="179">
        <f t="shared" si="1153"/>
        <v>0</v>
      </c>
      <c r="K1813" s="173"/>
      <c r="L1813" s="174" t="str" cm="1">
        <f t="array" aca="1" ref="L1813" ca="1">IF($K1813="",OFFSET(L1813,-1,,,),K1813)</f>
        <v>08.03.11</v>
      </c>
      <c r="M1813" s="175" t="str" cm="1">
        <f t="array" aca="1" ref="M1813" ca="1">IF(OR($K1813=0,$K1813=""),OFFSET(M1813,-1,,,),O1813)</f>
        <v>RODAPÉ CERÂMICO CINZA 45X45CM (H=7CM) ASSENTADO COM AC3</v>
      </c>
      <c r="N1813" s="67" t="s">
        <v>259</v>
      </c>
      <c r="O1813" s="68" t="s">
        <v>260</v>
      </c>
      <c r="P1813" s="68"/>
      <c r="Q1813" s="68" t="s">
        <v>3260</v>
      </c>
      <c r="R1813" s="69">
        <v>5534</v>
      </c>
      <c r="S1813" s="70">
        <v>0.03</v>
      </c>
      <c r="T1813" s="70">
        <v>166.01999999999998</v>
      </c>
      <c r="U1813" s="67" t="s">
        <v>1093</v>
      </c>
      <c r="V1813" s="71" t="s">
        <v>1094</v>
      </c>
      <c r="W1813" s="171"/>
      <c r="X1813" s="172"/>
      <c r="Y1813" s="176">
        <f t="shared" si="1154"/>
        <v>0</v>
      </c>
      <c r="AA1813" s="192"/>
    </row>
    <row r="1814" spans="2:27" hidden="1">
      <c r="B1814" s="189">
        <f t="shared" si="1147"/>
        <v>0</v>
      </c>
      <c r="C1814" s="189">
        <f t="shared" ca="1" si="1148"/>
        <v>0</v>
      </c>
      <c r="D1814" s="189">
        <f t="shared" si="1149"/>
        <v>0</v>
      </c>
      <c r="E1814" s="189">
        <f t="shared" ca="1" si="1150"/>
        <v>0</v>
      </c>
      <c r="F1814" s="189">
        <f t="shared" si="1151"/>
        <v>0</v>
      </c>
      <c r="G1814" s="189" cm="1">
        <f t="array" aca="1" ref="G1814" ca="1">OFFSET(G1814,-1,,,)+1</f>
        <v>1809</v>
      </c>
      <c r="H1814" s="189">
        <f t="shared" si="1146"/>
        <v>0</v>
      </c>
      <c r="I1814" s="189">
        <f t="shared" si="1152"/>
        <v>0</v>
      </c>
      <c r="J1814" s="179">
        <f t="shared" si="1153"/>
        <v>0</v>
      </c>
      <c r="K1814" s="173"/>
      <c r="L1814" s="174" t="str" cm="1">
        <f t="array" aca="1" ref="L1814" ca="1">IF($K1814="",OFFSET(L1814,-1,,,),K1814)</f>
        <v>08.03.11</v>
      </c>
      <c r="M1814" s="175" t="str" cm="1">
        <f t="array" aca="1" ref="M1814" ca="1">IF(OR($K1814=0,$K1814=""),OFFSET(M1814,-1,,,),O1814)</f>
        <v>RODAPÉ CERÂMICO CINZA 45X45CM (H=7CM) ASSENTADO COM AC3</v>
      </c>
      <c r="N1814" s="67" t="s">
        <v>242</v>
      </c>
      <c r="O1814" s="68" t="s">
        <v>243</v>
      </c>
      <c r="P1814" s="68"/>
      <c r="Q1814" s="68" t="s">
        <v>3255</v>
      </c>
      <c r="R1814" s="69">
        <v>4427.2</v>
      </c>
      <c r="S1814" s="70">
        <v>1.3</v>
      </c>
      <c r="T1814" s="70">
        <v>5755.36</v>
      </c>
      <c r="U1814" s="67" t="s">
        <v>1093</v>
      </c>
      <c r="V1814" s="71" t="s">
        <v>1094</v>
      </c>
      <c r="W1814" s="171"/>
      <c r="X1814" s="172"/>
      <c r="Y1814" s="176">
        <f t="shared" si="1154"/>
        <v>0</v>
      </c>
      <c r="AA1814" s="192"/>
    </row>
    <row r="1815" spans="2:27" hidden="1">
      <c r="B1815" s="189">
        <f t="shared" si="1147"/>
        <v>0</v>
      </c>
      <c r="C1815" s="189">
        <f t="shared" ca="1" si="1148"/>
        <v>0</v>
      </c>
      <c r="D1815" s="189">
        <f t="shared" si="1149"/>
        <v>0</v>
      </c>
      <c r="E1815" s="189">
        <f t="shared" ca="1" si="1150"/>
        <v>0</v>
      </c>
      <c r="F1815" s="189">
        <f t="shared" si="1151"/>
        <v>0</v>
      </c>
      <c r="G1815" s="189" cm="1">
        <f t="array" aca="1" ref="G1815" ca="1">OFFSET(G1815,-1,,,)+1</f>
        <v>1810</v>
      </c>
      <c r="H1815" s="189">
        <f t="shared" si="1146"/>
        <v>0</v>
      </c>
      <c r="I1815" s="189">
        <f t="shared" si="1152"/>
        <v>0</v>
      </c>
      <c r="J1815" s="179">
        <f t="shared" si="1153"/>
        <v>0</v>
      </c>
      <c r="K1815" s="173"/>
      <c r="L1815" s="174" t="str" cm="1">
        <f t="array" aca="1" ref="L1815" ca="1">IF($K1815="",OFFSET(L1815,-1,,,),K1815)</f>
        <v>08.03.11</v>
      </c>
      <c r="M1815" s="175" t="str" cm="1">
        <f t="array" aca="1" ref="M1815" ca="1">IF(OR($K1815=0,$K1815=""),OFFSET(M1815,-1,,,),O1815)</f>
        <v>RODAPÉ CERÂMICO CINZA 45X45CM (H=7CM) ASSENTADO COM AC3</v>
      </c>
      <c r="N1815" s="67" t="s">
        <v>261</v>
      </c>
      <c r="O1815" s="68" t="s">
        <v>262</v>
      </c>
      <c r="P1815" s="68"/>
      <c r="Q1815" s="68" t="s">
        <v>3255</v>
      </c>
      <c r="R1815" s="69">
        <v>581.07000000000005</v>
      </c>
      <c r="S1815" s="70">
        <v>3.3</v>
      </c>
      <c r="T1815" s="70">
        <v>1917.5309999999999</v>
      </c>
      <c r="U1815" s="67" t="s">
        <v>1093</v>
      </c>
      <c r="V1815" s="71" t="s">
        <v>1094</v>
      </c>
      <c r="W1815" s="171"/>
      <c r="X1815" s="172"/>
      <c r="Y1815" s="176">
        <f t="shared" si="1154"/>
        <v>0</v>
      </c>
      <c r="AA1815" s="192"/>
    </row>
    <row r="1816" spans="2:27" hidden="1">
      <c r="B1816" s="189">
        <f t="shared" si="1147"/>
        <v>0</v>
      </c>
      <c r="C1816" s="189">
        <f t="shared" ca="1" si="1148"/>
        <v>0</v>
      </c>
      <c r="D1816" s="189">
        <f t="shared" si="1149"/>
        <v>0</v>
      </c>
      <c r="E1816" s="189">
        <f t="shared" ca="1" si="1150"/>
        <v>0</v>
      </c>
      <c r="F1816" s="189">
        <f t="shared" si="1151"/>
        <v>0</v>
      </c>
      <c r="G1816" s="189" cm="1">
        <f t="array" aca="1" ref="G1816" ca="1">OFFSET(G1816,-1,,,)+1</f>
        <v>1811</v>
      </c>
      <c r="H1816" s="189">
        <f t="shared" si="1146"/>
        <v>0</v>
      </c>
      <c r="I1816" s="189">
        <f t="shared" si="1152"/>
        <v>0</v>
      </c>
      <c r="J1816" s="179">
        <f t="shared" si="1153"/>
        <v>0</v>
      </c>
      <c r="K1816" s="173"/>
      <c r="L1816" s="174" t="str" cm="1">
        <f t="array" aca="1" ref="L1816" ca="1">IF($K1816="",OFFSET(L1816,-1,,,),K1816)</f>
        <v>08.03.11</v>
      </c>
      <c r="M1816" s="175" t="str" cm="1">
        <f t="array" aca="1" ref="M1816" ca="1">IF(OR($K1816=0,$K1816=""),OFFSET(M1816,-1,,,),O1816)</f>
        <v>RODAPÉ CERÂMICO CINZA 45X45CM (H=7CM) ASSENTADO COM AC3</v>
      </c>
      <c r="N1816" s="67" t="s">
        <v>263</v>
      </c>
      <c r="O1816" s="68" t="s">
        <v>264</v>
      </c>
      <c r="P1816" s="68"/>
      <c r="Q1816" s="68" t="s">
        <v>3258</v>
      </c>
      <c r="R1816" s="69">
        <v>913.11</v>
      </c>
      <c r="S1816" s="70">
        <v>28</v>
      </c>
      <c r="T1816" s="70">
        <v>25567.08</v>
      </c>
      <c r="U1816" s="67" t="s">
        <v>1093</v>
      </c>
      <c r="V1816" s="71" t="s">
        <v>1094</v>
      </c>
      <c r="W1816" s="171"/>
      <c r="X1816" s="172"/>
      <c r="Y1816" s="176">
        <f t="shared" si="1154"/>
        <v>0</v>
      </c>
      <c r="AA1816" s="192"/>
    </row>
    <row r="1817" spans="2:27" hidden="1">
      <c r="B1817" s="189">
        <f t="shared" si="1147"/>
        <v>0</v>
      </c>
      <c r="C1817" s="189">
        <f t="shared" ca="1" si="1148"/>
        <v>0</v>
      </c>
      <c r="D1817" s="189">
        <f t="shared" si="1149"/>
        <v>0</v>
      </c>
      <c r="E1817" s="189">
        <f t="shared" ca="1" si="1150"/>
        <v>0</v>
      </c>
      <c r="F1817" s="189">
        <f t="shared" si="1151"/>
        <v>0</v>
      </c>
      <c r="G1817" s="189" cm="1">
        <f t="array" aca="1" ref="G1817" ca="1">OFFSET(G1817,-1,,,)+1</f>
        <v>1812</v>
      </c>
      <c r="H1817" s="189">
        <f t="shared" si="1146"/>
        <v>0</v>
      </c>
      <c r="I1817" s="189">
        <f t="shared" si="1152"/>
        <v>0</v>
      </c>
      <c r="J1817" s="179">
        <f t="shared" si="1153"/>
        <v>0</v>
      </c>
      <c r="K1817" s="173"/>
      <c r="L1817" s="174" t="str" cm="1">
        <f t="array" aca="1" ref="L1817" ca="1">IF($K1817="",OFFSET(L1817,-1,,,),K1817)</f>
        <v>08.03.11</v>
      </c>
      <c r="M1817" s="175" t="str" cm="1">
        <f t="array" aca="1" ref="M1817" ca="1">IF(OR($K1817=0,$K1817=""),OFFSET(M1817,-1,,,),O1817)</f>
        <v>RODAPÉ CERÂMICO CINZA 45X45CM (H=7CM) ASSENTADO COM AC3</v>
      </c>
      <c r="N1817" s="67" t="s">
        <v>267</v>
      </c>
      <c r="O1817" s="68" t="s">
        <v>268</v>
      </c>
      <c r="P1817" s="68"/>
      <c r="Q1817" s="68" t="s">
        <v>3253</v>
      </c>
      <c r="R1817" s="69">
        <v>2767</v>
      </c>
      <c r="S1817" s="70">
        <v>22.5</v>
      </c>
      <c r="T1817" s="70">
        <v>62257.5</v>
      </c>
      <c r="U1817" s="67" t="s">
        <v>1093</v>
      </c>
      <c r="V1817" s="71" t="s">
        <v>1094</v>
      </c>
      <c r="W1817" s="171"/>
      <c r="X1817" s="172"/>
      <c r="Y1817" s="176">
        <f t="shared" ref="Y1817:Y1875" si="1155">X1817+W1817</f>
        <v>0</v>
      </c>
      <c r="AA1817" s="192"/>
    </row>
    <row r="1818" spans="2:27" hidden="1">
      <c r="B1818" s="189">
        <f t="shared" si="1147"/>
        <v>0</v>
      </c>
      <c r="C1818" s="189">
        <f t="shared" ca="1" si="1148"/>
        <v>0</v>
      </c>
      <c r="D1818" s="189">
        <f t="shared" si="1149"/>
        <v>0</v>
      </c>
      <c r="E1818" s="189">
        <f t="shared" ca="1" si="1150"/>
        <v>0</v>
      </c>
      <c r="F1818" s="189">
        <f t="shared" si="1151"/>
        <v>0</v>
      </c>
      <c r="G1818" s="189" cm="1">
        <f t="array" aca="1" ref="G1818" ca="1">OFFSET(G1818,-1,,,)+1</f>
        <v>1813</v>
      </c>
      <c r="H1818" s="189">
        <f t="shared" si="1146"/>
        <v>0</v>
      </c>
      <c r="I1818" s="189">
        <f t="shared" si="1152"/>
        <v>0</v>
      </c>
      <c r="J1818" s="179">
        <f t="shared" si="1153"/>
        <v>0</v>
      </c>
      <c r="K1818" s="173"/>
      <c r="L1818" s="174" t="str" cm="1">
        <f t="array" aca="1" ref="L1818" ca="1">IF($K1818="",OFFSET(L1818,-1,,,),K1818)</f>
        <v>08.03.11</v>
      </c>
      <c r="M1818" s="175" t="str" cm="1">
        <f t="array" aca="1" ref="M1818" ca="1">IF(OR($K1818=0,$K1818=""),OFFSET(M1818,-1,,,),O1818)</f>
        <v>RODAPÉ CERÂMICO CINZA 45X45CM (H=7CM) ASSENTADO COM AC3</v>
      </c>
      <c r="N1818" s="67" t="s">
        <v>265</v>
      </c>
      <c r="O1818" s="68" t="s">
        <v>266</v>
      </c>
      <c r="P1818" s="68"/>
      <c r="Q1818" s="68" t="s">
        <v>3258</v>
      </c>
      <c r="R1818" s="69">
        <v>913.11</v>
      </c>
      <c r="S1818" s="70">
        <v>5.9</v>
      </c>
      <c r="T1818" s="70">
        <v>5387.3490000000002</v>
      </c>
      <c r="U1818" s="67" t="s">
        <v>1093</v>
      </c>
      <c r="V1818" s="71" t="s">
        <v>1094</v>
      </c>
      <c r="W1818" s="171"/>
      <c r="X1818" s="172"/>
      <c r="Y1818" s="176">
        <f t="shared" si="1155"/>
        <v>0</v>
      </c>
      <c r="AA1818" s="192"/>
    </row>
    <row r="1819" spans="2:27">
      <c r="B1819" s="189">
        <f t="shared" si="1147"/>
        <v>0</v>
      </c>
      <c r="C1819" s="189">
        <f t="shared" ca="1" si="1148"/>
        <v>0</v>
      </c>
      <c r="D1819" s="189">
        <f t="shared" si="1149"/>
        <v>0</v>
      </c>
      <c r="E1819" s="189">
        <f t="shared" ca="1" si="1150"/>
        <v>0</v>
      </c>
      <c r="F1819" s="189">
        <f t="shared" si="1151"/>
        <v>0</v>
      </c>
      <c r="G1819" s="189" cm="1">
        <f t="array" aca="1" ref="G1819" ca="1">OFFSET(G1819,-1,,,)+1</f>
        <v>1814</v>
      </c>
      <c r="H1819" s="189">
        <f t="shared" si="1146"/>
        <v>0</v>
      </c>
      <c r="I1819" s="189">
        <f t="shared" si="1152"/>
        <v>0</v>
      </c>
      <c r="J1819" s="179">
        <f t="shared" si="1153"/>
        <v>0</v>
      </c>
      <c r="K1819" s="173" t="s">
        <v>2578</v>
      </c>
      <c r="L1819" s="174" t="str" cm="1">
        <f t="array" aca="1" ref="L1819" ca="1">IF($K1819="",OFFSET(L1819,-1,,,),K1819)</f>
        <v>08.03.12</v>
      </c>
      <c r="M1819" s="175" t="str" cm="1">
        <f t="array" aca="1" ref="M1819" ca="1">IF(OR($K1819=0,$K1819=""),OFFSET(M1819,-1,,,),O1819)</f>
        <v>AZULEJO 30X40CM COM FRETE DE CERÂMICA EM AC3</v>
      </c>
      <c r="N1819" s="67" t="s">
        <v>3999</v>
      </c>
      <c r="O1819" s="68" t="s">
        <v>4584</v>
      </c>
      <c r="P1819" s="68"/>
      <c r="Q1819" s="68" t="s">
        <v>3258</v>
      </c>
      <c r="R1819" s="69">
        <v>2603.3173000000002</v>
      </c>
      <c r="S1819" s="70">
        <v>88.697999999999993</v>
      </c>
      <c r="T1819" s="70">
        <v>230909.03787539998</v>
      </c>
      <c r="U1819" s="67"/>
      <c r="V1819" s="71"/>
      <c r="W1819" s="171"/>
      <c r="X1819" s="172"/>
      <c r="Y1819" s="176">
        <f t="shared" si="1155"/>
        <v>0</v>
      </c>
      <c r="AA1819" s="192"/>
    </row>
    <row r="1820" spans="2:27" hidden="1">
      <c r="B1820" s="189">
        <f t="shared" si="1147"/>
        <v>0</v>
      </c>
      <c r="C1820" s="189">
        <f t="shared" ca="1" si="1148"/>
        <v>0</v>
      </c>
      <c r="D1820" s="189">
        <f t="shared" si="1149"/>
        <v>0</v>
      </c>
      <c r="E1820" s="189">
        <f t="shared" ca="1" si="1150"/>
        <v>0</v>
      </c>
      <c r="F1820" s="189">
        <f t="shared" si="1151"/>
        <v>0</v>
      </c>
      <c r="G1820" s="189" cm="1">
        <f t="array" aca="1" ref="G1820" ca="1">OFFSET(G1820,-1,,,)+1</f>
        <v>1815</v>
      </c>
      <c r="H1820" s="189">
        <f t="shared" si="1146"/>
        <v>0</v>
      </c>
      <c r="I1820" s="189">
        <f t="shared" si="1152"/>
        <v>0</v>
      </c>
      <c r="J1820" s="179">
        <f t="shared" si="1153"/>
        <v>0</v>
      </c>
      <c r="K1820" s="173"/>
      <c r="L1820" s="174" t="str" cm="1">
        <f t="array" aca="1" ref="L1820" ca="1">IF($K1820="",OFFSET(L1820,-1,,,),K1820)</f>
        <v>08.03.12</v>
      </c>
      <c r="M1820" s="175" t="str" cm="1">
        <f t="array" aca="1" ref="M1820" ca="1">IF(OR($K1820=0,$K1820=""),OFFSET(M1820,-1,,,),O1820)</f>
        <v>AZULEJO 30X40CM COM FRETE DE CERÂMICA EM AC3</v>
      </c>
      <c r="N1820" s="67" t="s">
        <v>259</v>
      </c>
      <c r="O1820" s="68" t="s">
        <v>260</v>
      </c>
      <c r="P1820" s="68"/>
      <c r="Q1820" s="68" t="s">
        <v>3260</v>
      </c>
      <c r="R1820" s="69">
        <v>13016.586499999999</v>
      </c>
      <c r="S1820" s="70">
        <v>0.03</v>
      </c>
      <c r="T1820" s="70">
        <v>390.49759499999999</v>
      </c>
      <c r="U1820" s="67" t="s">
        <v>1093</v>
      </c>
      <c r="V1820" s="71" t="s">
        <v>1094</v>
      </c>
      <c r="W1820" s="171"/>
      <c r="X1820" s="172"/>
      <c r="Y1820" s="176">
        <f t="shared" si="1155"/>
        <v>0</v>
      </c>
      <c r="AA1820" s="192"/>
    </row>
    <row r="1821" spans="2:27" hidden="1">
      <c r="B1821" s="189">
        <f t="shared" si="1147"/>
        <v>0</v>
      </c>
      <c r="C1821" s="189">
        <f t="shared" ca="1" si="1148"/>
        <v>0</v>
      </c>
      <c r="D1821" s="189">
        <f t="shared" si="1149"/>
        <v>0</v>
      </c>
      <c r="E1821" s="189">
        <f t="shared" ca="1" si="1150"/>
        <v>0</v>
      </c>
      <c r="F1821" s="189">
        <f t="shared" si="1151"/>
        <v>0</v>
      </c>
      <c r="G1821" s="189" cm="1">
        <f t="array" aca="1" ref="G1821" ca="1">OFFSET(G1821,-1,,,)+1</f>
        <v>1816</v>
      </c>
      <c r="H1821" s="189">
        <f t="shared" si="1146"/>
        <v>0</v>
      </c>
      <c r="I1821" s="189">
        <f t="shared" si="1152"/>
        <v>0</v>
      </c>
      <c r="J1821" s="179">
        <f t="shared" si="1153"/>
        <v>0</v>
      </c>
      <c r="K1821" s="173"/>
      <c r="L1821" s="174" t="str" cm="1">
        <f t="array" aca="1" ref="L1821" ca="1">IF($K1821="",OFFSET(L1821,-1,,,),K1821)</f>
        <v>08.03.12</v>
      </c>
      <c r="M1821" s="175" t="str" cm="1">
        <f t="array" aca="1" ref="M1821" ca="1">IF(OR($K1821=0,$K1821=""),OFFSET(M1821,-1,,,),O1821)</f>
        <v>AZULEJO 30X40CM COM FRETE DE CERÂMICA EM AC3</v>
      </c>
      <c r="N1821" s="67" t="s">
        <v>242</v>
      </c>
      <c r="O1821" s="68" t="s">
        <v>243</v>
      </c>
      <c r="P1821" s="68"/>
      <c r="Q1821" s="68" t="s">
        <v>3255</v>
      </c>
      <c r="R1821" s="69">
        <v>20826.538400000001</v>
      </c>
      <c r="S1821" s="70">
        <v>1.3</v>
      </c>
      <c r="T1821" s="70">
        <v>27074.499920000002</v>
      </c>
      <c r="U1821" s="67" t="s">
        <v>1093</v>
      </c>
      <c r="V1821" s="71" t="s">
        <v>1094</v>
      </c>
      <c r="W1821" s="171"/>
      <c r="X1821" s="172"/>
      <c r="Y1821" s="176">
        <f t="shared" si="1155"/>
        <v>0</v>
      </c>
      <c r="AA1821" s="192"/>
    </row>
    <row r="1822" spans="2:27" hidden="1">
      <c r="B1822" s="189">
        <f t="shared" si="1147"/>
        <v>0</v>
      </c>
      <c r="C1822" s="189">
        <f t="shared" ca="1" si="1148"/>
        <v>0</v>
      </c>
      <c r="D1822" s="189">
        <f t="shared" si="1149"/>
        <v>0</v>
      </c>
      <c r="E1822" s="189">
        <f t="shared" ca="1" si="1150"/>
        <v>0</v>
      </c>
      <c r="F1822" s="189">
        <f t="shared" si="1151"/>
        <v>0</v>
      </c>
      <c r="G1822" s="189" cm="1">
        <f t="array" aca="1" ref="G1822" ca="1">OFFSET(G1822,-1,,,)+1</f>
        <v>1817</v>
      </c>
      <c r="H1822" s="189">
        <f t="shared" si="1146"/>
        <v>0</v>
      </c>
      <c r="I1822" s="189">
        <f t="shared" si="1152"/>
        <v>0</v>
      </c>
      <c r="J1822" s="179">
        <f t="shared" si="1153"/>
        <v>0</v>
      </c>
      <c r="K1822" s="173"/>
      <c r="L1822" s="174" t="str" cm="1">
        <f t="array" aca="1" ref="L1822" ca="1">IF($K1822="",OFFSET(L1822,-1,,,),K1822)</f>
        <v>08.03.12</v>
      </c>
      <c r="M1822" s="175" t="str" cm="1">
        <f t="array" aca="1" ref="M1822" ca="1">IF(OR($K1822=0,$K1822=""),OFFSET(M1822,-1,,,),O1822)</f>
        <v>AZULEJO 30X40CM COM FRETE DE CERÂMICA EM AC3</v>
      </c>
      <c r="N1822" s="67" t="s">
        <v>261</v>
      </c>
      <c r="O1822" s="68" t="s">
        <v>262</v>
      </c>
      <c r="P1822" s="68"/>
      <c r="Q1822" s="68" t="s">
        <v>3255</v>
      </c>
      <c r="R1822" s="69">
        <v>676.86249799999996</v>
      </c>
      <c r="S1822" s="70">
        <v>3.3</v>
      </c>
      <c r="T1822" s="70">
        <v>2233.6462433999995</v>
      </c>
      <c r="U1822" s="67" t="s">
        <v>1093</v>
      </c>
      <c r="V1822" s="71" t="s">
        <v>1094</v>
      </c>
      <c r="W1822" s="171"/>
      <c r="X1822" s="172"/>
      <c r="Y1822" s="176">
        <f t="shared" si="1155"/>
        <v>0</v>
      </c>
      <c r="AA1822" s="192"/>
    </row>
    <row r="1823" spans="2:27" hidden="1">
      <c r="B1823" s="189">
        <f t="shared" si="1147"/>
        <v>0</v>
      </c>
      <c r="C1823" s="189">
        <f t="shared" ca="1" si="1148"/>
        <v>0</v>
      </c>
      <c r="D1823" s="189">
        <f t="shared" si="1149"/>
        <v>0</v>
      </c>
      <c r="E1823" s="189">
        <f t="shared" ca="1" si="1150"/>
        <v>0</v>
      </c>
      <c r="F1823" s="189">
        <f t="shared" si="1151"/>
        <v>0</v>
      </c>
      <c r="G1823" s="189" cm="1">
        <f t="array" aca="1" ref="G1823" ca="1">OFFSET(G1823,-1,,,)+1</f>
        <v>1818</v>
      </c>
      <c r="H1823" s="189">
        <f t="shared" si="1146"/>
        <v>0</v>
      </c>
      <c r="I1823" s="189">
        <f t="shared" si="1152"/>
        <v>0</v>
      </c>
      <c r="J1823" s="179">
        <f t="shared" si="1153"/>
        <v>0</v>
      </c>
      <c r="K1823" s="173"/>
      <c r="L1823" s="174" t="str" cm="1">
        <f t="array" aca="1" ref="L1823" ca="1">IF($K1823="",OFFSET(L1823,-1,,,),K1823)</f>
        <v>08.03.12</v>
      </c>
      <c r="M1823" s="175" t="str" cm="1">
        <f t="array" aca="1" ref="M1823" ca="1">IF(OR($K1823=0,$K1823=""),OFFSET(M1823,-1,,,),O1823)</f>
        <v>AZULEJO 30X40CM COM FRETE DE CERÂMICA EM AC3</v>
      </c>
      <c r="N1823" s="67" t="s">
        <v>4000</v>
      </c>
      <c r="O1823" s="68" t="s">
        <v>4585</v>
      </c>
      <c r="P1823" s="68"/>
      <c r="Q1823" s="68" t="s">
        <v>3258</v>
      </c>
      <c r="R1823" s="69">
        <v>2863.64903</v>
      </c>
      <c r="S1823" s="70">
        <v>28</v>
      </c>
      <c r="T1823" s="70">
        <v>80182.172839999999</v>
      </c>
      <c r="U1823" s="67" t="s">
        <v>1093</v>
      </c>
      <c r="V1823" s="71" t="s">
        <v>1094</v>
      </c>
      <c r="W1823" s="171"/>
      <c r="X1823" s="172"/>
      <c r="Y1823" s="176">
        <f t="shared" si="1155"/>
        <v>0</v>
      </c>
      <c r="AA1823" s="192"/>
    </row>
    <row r="1824" spans="2:27" hidden="1">
      <c r="B1824" s="189">
        <f t="shared" si="1147"/>
        <v>0</v>
      </c>
      <c r="C1824" s="189">
        <f t="shared" ca="1" si="1148"/>
        <v>0</v>
      </c>
      <c r="D1824" s="189">
        <f t="shared" si="1149"/>
        <v>0</v>
      </c>
      <c r="E1824" s="189">
        <f t="shared" ca="1" si="1150"/>
        <v>0</v>
      </c>
      <c r="F1824" s="189">
        <f t="shared" si="1151"/>
        <v>0</v>
      </c>
      <c r="G1824" s="189" cm="1">
        <f t="array" aca="1" ref="G1824" ca="1">OFFSET(G1824,-1,,,)+1</f>
        <v>1819</v>
      </c>
      <c r="H1824" s="189">
        <f t="shared" si="1146"/>
        <v>0</v>
      </c>
      <c r="I1824" s="189">
        <f t="shared" si="1152"/>
        <v>0</v>
      </c>
      <c r="J1824" s="179">
        <f t="shared" si="1153"/>
        <v>0</v>
      </c>
      <c r="K1824" s="173"/>
      <c r="L1824" s="174" t="str" cm="1">
        <f t="array" aca="1" ref="L1824" ca="1">IF($K1824="",OFFSET(L1824,-1,,,),K1824)</f>
        <v>08.03.12</v>
      </c>
      <c r="M1824" s="175" t="str" cm="1">
        <f t="array" aca="1" ref="M1824" ca="1">IF(OR($K1824=0,$K1824=""),OFFSET(M1824,-1,,,),O1824)</f>
        <v>AZULEJO 30X40CM COM FRETE DE CERÂMICA EM AC3</v>
      </c>
      <c r="N1824" s="67" t="s">
        <v>1103</v>
      </c>
      <c r="O1824" s="68" t="s">
        <v>1104</v>
      </c>
      <c r="P1824" s="68"/>
      <c r="Q1824" s="68" t="s">
        <v>3258</v>
      </c>
      <c r="R1824" s="69">
        <v>2603.3173000000002</v>
      </c>
      <c r="S1824" s="70">
        <v>40</v>
      </c>
      <c r="T1824" s="70">
        <v>104132.69200000001</v>
      </c>
      <c r="U1824" s="67" t="s">
        <v>1093</v>
      </c>
      <c r="V1824" s="71" t="s">
        <v>1094</v>
      </c>
      <c r="W1824" s="171"/>
      <c r="X1824" s="172"/>
      <c r="Y1824" s="176">
        <f t="shared" si="1155"/>
        <v>0</v>
      </c>
      <c r="AA1824" s="192"/>
    </row>
    <row r="1825" spans="2:27" hidden="1">
      <c r="B1825" s="189">
        <f t="shared" si="1147"/>
        <v>0</v>
      </c>
      <c r="C1825" s="189">
        <f t="shared" ca="1" si="1148"/>
        <v>0</v>
      </c>
      <c r="D1825" s="189">
        <f t="shared" si="1149"/>
        <v>0</v>
      </c>
      <c r="E1825" s="189">
        <f t="shared" ca="1" si="1150"/>
        <v>0</v>
      </c>
      <c r="F1825" s="189">
        <f t="shared" si="1151"/>
        <v>0</v>
      </c>
      <c r="G1825" s="189" cm="1">
        <f t="array" aca="1" ref="G1825" ca="1">OFFSET(G1825,-1,,,)+1</f>
        <v>1820</v>
      </c>
      <c r="H1825" s="189">
        <f t="shared" si="1146"/>
        <v>0</v>
      </c>
      <c r="I1825" s="189">
        <f t="shared" si="1152"/>
        <v>0</v>
      </c>
      <c r="J1825" s="179">
        <f t="shared" si="1153"/>
        <v>0</v>
      </c>
      <c r="K1825" s="173"/>
      <c r="L1825" s="174" t="str" cm="1">
        <f t="array" aca="1" ref="L1825" ca="1">IF($K1825="",OFFSET(L1825,-1,,,),K1825)</f>
        <v>08.03.12</v>
      </c>
      <c r="M1825" s="175" t="str" cm="1">
        <f t="array" aca="1" ref="M1825" ca="1">IF(OR($K1825=0,$K1825=""),OFFSET(M1825,-1,,,),O1825)</f>
        <v>AZULEJO 30X40CM COM FRETE DE CERÂMICA EM AC3</v>
      </c>
      <c r="N1825" s="67" t="s">
        <v>265</v>
      </c>
      <c r="O1825" s="68" t="s">
        <v>266</v>
      </c>
      <c r="P1825" s="68"/>
      <c r="Q1825" s="68" t="s">
        <v>3258</v>
      </c>
      <c r="R1825" s="69">
        <v>2863.64903</v>
      </c>
      <c r="S1825" s="70">
        <v>5.9</v>
      </c>
      <c r="T1825" s="70">
        <v>16895.529277000001</v>
      </c>
      <c r="U1825" s="67" t="s">
        <v>1093</v>
      </c>
      <c r="V1825" s="71" t="s">
        <v>1094</v>
      </c>
      <c r="W1825" s="171"/>
      <c r="X1825" s="172"/>
      <c r="Y1825" s="176">
        <f t="shared" si="1155"/>
        <v>0</v>
      </c>
      <c r="AA1825" s="192"/>
    </row>
    <row r="1826" spans="2:27">
      <c r="B1826" s="189">
        <f t="shared" si="1147"/>
        <v>0</v>
      </c>
      <c r="C1826" s="189">
        <f t="shared" ca="1" si="1148"/>
        <v>0</v>
      </c>
      <c r="D1826" s="189">
        <f t="shared" si="1149"/>
        <v>0</v>
      </c>
      <c r="E1826" s="189">
        <f t="shared" ca="1" si="1150"/>
        <v>0</v>
      </c>
      <c r="F1826" s="189">
        <f t="shared" si="1151"/>
        <v>0</v>
      </c>
      <c r="G1826" s="189" cm="1">
        <f t="array" aca="1" ref="G1826" ca="1">OFFSET(G1826,-1,,,)+1</f>
        <v>1821</v>
      </c>
      <c r="H1826" s="189">
        <f t="shared" si="1146"/>
        <v>0</v>
      </c>
      <c r="I1826" s="189">
        <f t="shared" si="1152"/>
        <v>0</v>
      </c>
      <c r="J1826" s="179">
        <f t="shared" si="1153"/>
        <v>0</v>
      </c>
      <c r="K1826" s="173" t="s">
        <v>3389</v>
      </c>
      <c r="L1826" s="174" t="str" cm="1">
        <f t="array" aca="1" ref="L1826" ca="1">IF($K1826="",OFFSET(L1826,-1,,,),K1826)</f>
        <v>08.03.13</v>
      </c>
      <c r="M1826" s="175" t="str" cm="1">
        <f t="array" aca="1" ref="M1826" ca="1">IF(OR($K1826=0,$K1826=""),OFFSET(M1826,-1,,,),O1826)</f>
        <v>AZULEJO PORCELANATO 20X120CM COM FRETE DE CERÂMICA EM AC3</v>
      </c>
      <c r="N1826" s="67" t="s">
        <v>4001</v>
      </c>
      <c r="O1826" s="68" t="s">
        <v>4586</v>
      </c>
      <c r="P1826" s="68"/>
      <c r="Q1826" s="68" t="s">
        <v>3258</v>
      </c>
      <c r="R1826" s="69">
        <v>37.07</v>
      </c>
      <c r="S1826" s="70">
        <v>266.89800000000002</v>
      </c>
      <c r="T1826" s="70">
        <v>9893.9088600000014</v>
      </c>
      <c r="U1826" s="67"/>
      <c r="V1826" s="71"/>
      <c r="W1826" s="171"/>
      <c r="X1826" s="172"/>
      <c r="Y1826" s="176">
        <f t="shared" si="1155"/>
        <v>0</v>
      </c>
      <c r="AA1826" s="192"/>
    </row>
    <row r="1827" spans="2:27" hidden="1">
      <c r="B1827" s="189">
        <f t="shared" si="1147"/>
        <v>0</v>
      </c>
      <c r="C1827" s="189">
        <f t="shared" ca="1" si="1148"/>
        <v>0</v>
      </c>
      <c r="D1827" s="189">
        <f t="shared" si="1149"/>
        <v>0</v>
      </c>
      <c r="E1827" s="189">
        <f t="shared" ca="1" si="1150"/>
        <v>0</v>
      </c>
      <c r="F1827" s="189">
        <f t="shared" si="1151"/>
        <v>0</v>
      </c>
      <c r="G1827" s="189" cm="1">
        <f t="array" aca="1" ref="G1827" ca="1">OFFSET(G1827,-1,,,)+1</f>
        <v>1822</v>
      </c>
      <c r="H1827" s="189">
        <f t="shared" si="1146"/>
        <v>0</v>
      </c>
      <c r="I1827" s="189">
        <f t="shared" si="1152"/>
        <v>0</v>
      </c>
      <c r="J1827" s="179">
        <f t="shared" si="1153"/>
        <v>0</v>
      </c>
      <c r="K1827" s="173"/>
      <c r="L1827" s="174" t="str" cm="1">
        <f t="array" aca="1" ref="L1827" ca="1">IF($K1827="",OFFSET(L1827,-1,,,),K1827)</f>
        <v>08.03.13</v>
      </c>
      <c r="M1827" s="175" t="str" cm="1">
        <f t="array" aca="1" ref="M1827" ca="1">IF(OR($K1827=0,$K1827=""),OFFSET(M1827,-1,,,),O1827)</f>
        <v>AZULEJO PORCELANATO 20X120CM COM FRETE DE CERÂMICA EM AC3</v>
      </c>
      <c r="N1827" s="67" t="s">
        <v>259</v>
      </c>
      <c r="O1827" s="68" t="s">
        <v>260</v>
      </c>
      <c r="P1827" s="68"/>
      <c r="Q1827" s="68" t="s">
        <v>3260</v>
      </c>
      <c r="R1827" s="69">
        <v>185.35</v>
      </c>
      <c r="S1827" s="70">
        <v>0.03</v>
      </c>
      <c r="T1827" s="70">
        <v>5.5604999999999993</v>
      </c>
      <c r="U1827" s="67" t="s">
        <v>1093</v>
      </c>
      <c r="V1827" s="71" t="s">
        <v>1094</v>
      </c>
      <c r="W1827" s="171"/>
      <c r="X1827" s="172"/>
      <c r="Y1827" s="176">
        <f t="shared" si="1155"/>
        <v>0</v>
      </c>
      <c r="AA1827" s="192"/>
    </row>
    <row r="1828" spans="2:27" hidden="1">
      <c r="B1828" s="189">
        <f t="shared" si="1147"/>
        <v>0</v>
      </c>
      <c r="C1828" s="189">
        <f t="shared" ca="1" si="1148"/>
        <v>0</v>
      </c>
      <c r="D1828" s="189">
        <f t="shared" si="1149"/>
        <v>0</v>
      </c>
      <c r="E1828" s="189">
        <f t="shared" ca="1" si="1150"/>
        <v>0</v>
      </c>
      <c r="F1828" s="189">
        <f t="shared" si="1151"/>
        <v>0</v>
      </c>
      <c r="G1828" s="189" cm="1">
        <f t="array" aca="1" ref="G1828" ca="1">OFFSET(G1828,-1,,,)+1</f>
        <v>1823</v>
      </c>
      <c r="H1828" s="189">
        <f t="shared" si="1146"/>
        <v>0</v>
      </c>
      <c r="I1828" s="189">
        <f t="shared" si="1152"/>
        <v>0</v>
      </c>
      <c r="J1828" s="179">
        <f t="shared" si="1153"/>
        <v>0</v>
      </c>
      <c r="K1828" s="173"/>
      <c r="L1828" s="174" t="str" cm="1">
        <f t="array" aca="1" ref="L1828" ca="1">IF($K1828="",OFFSET(L1828,-1,,,),K1828)</f>
        <v>08.03.13</v>
      </c>
      <c r="M1828" s="175" t="str" cm="1">
        <f t="array" aca="1" ref="M1828" ca="1">IF(OR($K1828=0,$K1828=""),OFFSET(M1828,-1,,,),O1828)</f>
        <v>AZULEJO PORCELANATO 20X120CM COM FRETE DE CERÂMICA EM AC3</v>
      </c>
      <c r="N1828" s="67" t="s">
        <v>242</v>
      </c>
      <c r="O1828" s="68" t="s">
        <v>243</v>
      </c>
      <c r="P1828" s="68"/>
      <c r="Q1828" s="68" t="s">
        <v>3255</v>
      </c>
      <c r="R1828" s="69">
        <v>296.56</v>
      </c>
      <c r="S1828" s="70">
        <v>1.3</v>
      </c>
      <c r="T1828" s="70">
        <v>385.52800000000002</v>
      </c>
      <c r="U1828" s="67" t="s">
        <v>1093</v>
      </c>
      <c r="V1828" s="71" t="s">
        <v>1094</v>
      </c>
      <c r="W1828" s="171"/>
      <c r="X1828" s="172"/>
      <c r="Y1828" s="176">
        <f t="shared" si="1155"/>
        <v>0</v>
      </c>
      <c r="AA1828" s="192"/>
    </row>
    <row r="1829" spans="2:27" hidden="1">
      <c r="B1829" s="189">
        <f t="shared" si="1147"/>
        <v>0</v>
      </c>
      <c r="C1829" s="189">
        <f t="shared" ca="1" si="1148"/>
        <v>0</v>
      </c>
      <c r="D1829" s="189">
        <f t="shared" si="1149"/>
        <v>0</v>
      </c>
      <c r="E1829" s="189">
        <f t="shared" ca="1" si="1150"/>
        <v>0</v>
      </c>
      <c r="F1829" s="189">
        <f t="shared" si="1151"/>
        <v>0</v>
      </c>
      <c r="G1829" s="189" cm="1">
        <f t="array" aca="1" ref="G1829" ca="1">OFFSET(G1829,-1,,,)+1</f>
        <v>1824</v>
      </c>
      <c r="H1829" s="189">
        <f t="shared" si="1146"/>
        <v>0</v>
      </c>
      <c r="I1829" s="189">
        <f t="shared" si="1152"/>
        <v>0</v>
      </c>
      <c r="J1829" s="179">
        <f t="shared" si="1153"/>
        <v>0</v>
      </c>
      <c r="K1829" s="173"/>
      <c r="L1829" s="174" t="str" cm="1">
        <f t="array" aca="1" ref="L1829" ca="1">IF($K1829="",OFFSET(L1829,-1,,,),K1829)</f>
        <v>08.03.13</v>
      </c>
      <c r="M1829" s="175" t="str" cm="1">
        <f t="array" aca="1" ref="M1829" ca="1">IF(OR($K1829=0,$K1829=""),OFFSET(M1829,-1,,,),O1829)</f>
        <v>AZULEJO PORCELANATO 20X120CM COM FRETE DE CERÂMICA EM AC3</v>
      </c>
      <c r="N1829" s="67" t="s">
        <v>261</v>
      </c>
      <c r="O1829" s="68" t="s">
        <v>262</v>
      </c>
      <c r="P1829" s="68"/>
      <c r="Q1829" s="68" t="s">
        <v>3255</v>
      </c>
      <c r="R1829" s="69">
        <v>9.6381999999999994</v>
      </c>
      <c r="S1829" s="70">
        <v>3.3</v>
      </c>
      <c r="T1829" s="70">
        <v>31.806059999999995</v>
      </c>
      <c r="U1829" s="67" t="s">
        <v>1093</v>
      </c>
      <c r="V1829" s="71" t="s">
        <v>1094</v>
      </c>
      <c r="W1829" s="171"/>
      <c r="X1829" s="172"/>
      <c r="Y1829" s="176">
        <f t="shared" si="1155"/>
        <v>0</v>
      </c>
      <c r="AA1829" s="192"/>
    </row>
    <row r="1830" spans="2:27" hidden="1">
      <c r="B1830" s="189">
        <f t="shared" si="1147"/>
        <v>0</v>
      </c>
      <c r="C1830" s="189">
        <f t="shared" ca="1" si="1148"/>
        <v>0</v>
      </c>
      <c r="D1830" s="189">
        <f t="shared" si="1149"/>
        <v>0</v>
      </c>
      <c r="E1830" s="189">
        <f t="shared" ca="1" si="1150"/>
        <v>0</v>
      </c>
      <c r="F1830" s="189">
        <f t="shared" si="1151"/>
        <v>0</v>
      </c>
      <c r="G1830" s="189" cm="1">
        <f t="array" aca="1" ref="G1830" ca="1">OFFSET(G1830,-1,,,)+1</f>
        <v>1825</v>
      </c>
      <c r="H1830" s="189">
        <f t="shared" si="1146"/>
        <v>0</v>
      </c>
      <c r="I1830" s="189">
        <f t="shared" si="1152"/>
        <v>0</v>
      </c>
      <c r="J1830" s="179">
        <f t="shared" si="1153"/>
        <v>0</v>
      </c>
      <c r="K1830" s="173"/>
      <c r="L1830" s="174" t="str" cm="1">
        <f t="array" aca="1" ref="L1830" ca="1">IF($K1830="",OFFSET(L1830,-1,,,),K1830)</f>
        <v>08.03.13</v>
      </c>
      <c r="M1830" s="175" t="str" cm="1">
        <f t="array" aca="1" ref="M1830" ca="1">IF(OR($K1830=0,$K1830=""),OFFSET(M1830,-1,,,),O1830)</f>
        <v>AZULEJO PORCELANATO 20X120CM COM FRETE DE CERÂMICA EM AC3</v>
      </c>
      <c r="N1830" s="67" t="s">
        <v>4002</v>
      </c>
      <c r="O1830" s="68" t="s">
        <v>4587</v>
      </c>
      <c r="P1830" s="68"/>
      <c r="Q1830" s="68" t="s">
        <v>3258</v>
      </c>
      <c r="R1830" s="69">
        <v>40.777000000000001</v>
      </c>
      <c r="S1830" s="70">
        <v>190</v>
      </c>
      <c r="T1830" s="70">
        <v>7747.63</v>
      </c>
      <c r="U1830" s="67" t="s">
        <v>1093</v>
      </c>
      <c r="V1830" s="71" t="s">
        <v>1094</v>
      </c>
      <c r="W1830" s="171"/>
      <c r="X1830" s="172"/>
      <c r="Y1830" s="176">
        <f t="shared" si="1155"/>
        <v>0</v>
      </c>
      <c r="AA1830" s="192"/>
    </row>
    <row r="1831" spans="2:27" hidden="1">
      <c r="B1831" s="189">
        <f t="shared" si="1147"/>
        <v>0</v>
      </c>
      <c r="C1831" s="189">
        <f t="shared" ca="1" si="1148"/>
        <v>0</v>
      </c>
      <c r="D1831" s="189">
        <f t="shared" si="1149"/>
        <v>0</v>
      </c>
      <c r="E1831" s="189">
        <f t="shared" ca="1" si="1150"/>
        <v>0</v>
      </c>
      <c r="F1831" s="189">
        <f t="shared" si="1151"/>
        <v>0</v>
      </c>
      <c r="G1831" s="189" cm="1">
        <f t="array" aca="1" ref="G1831" ca="1">OFFSET(G1831,-1,,,)+1</f>
        <v>1826</v>
      </c>
      <c r="H1831" s="189">
        <f t="shared" si="1146"/>
        <v>0</v>
      </c>
      <c r="I1831" s="189">
        <f t="shared" si="1152"/>
        <v>0</v>
      </c>
      <c r="J1831" s="179">
        <f t="shared" si="1153"/>
        <v>0</v>
      </c>
      <c r="K1831" s="173"/>
      <c r="L1831" s="174" t="str" cm="1">
        <f t="array" aca="1" ref="L1831" ca="1">IF($K1831="",OFFSET(L1831,-1,,,),K1831)</f>
        <v>08.03.13</v>
      </c>
      <c r="M1831" s="175" t="str" cm="1">
        <f t="array" aca="1" ref="M1831" ca="1">IF(OR($K1831=0,$K1831=""),OFFSET(M1831,-1,,,),O1831)</f>
        <v>AZULEJO PORCELANATO 20X120CM COM FRETE DE CERÂMICA EM AC3</v>
      </c>
      <c r="N1831" s="67" t="s">
        <v>1103</v>
      </c>
      <c r="O1831" s="68" t="s">
        <v>1104</v>
      </c>
      <c r="P1831" s="68"/>
      <c r="Q1831" s="68" t="s">
        <v>3258</v>
      </c>
      <c r="R1831" s="69">
        <v>37.07</v>
      </c>
      <c r="S1831" s="70">
        <v>40</v>
      </c>
      <c r="T1831" s="70">
        <v>1482.8</v>
      </c>
      <c r="U1831" s="67" t="s">
        <v>1093</v>
      </c>
      <c r="V1831" s="71" t="s">
        <v>1094</v>
      </c>
      <c r="W1831" s="171"/>
      <c r="X1831" s="172"/>
      <c r="Y1831" s="176">
        <f t="shared" si="1155"/>
        <v>0</v>
      </c>
      <c r="AA1831" s="192"/>
    </row>
    <row r="1832" spans="2:27" hidden="1">
      <c r="B1832" s="189">
        <f t="shared" si="1147"/>
        <v>0</v>
      </c>
      <c r="C1832" s="189">
        <f t="shared" ca="1" si="1148"/>
        <v>0</v>
      </c>
      <c r="D1832" s="189">
        <f t="shared" si="1149"/>
        <v>0</v>
      </c>
      <c r="E1832" s="189">
        <f t="shared" ca="1" si="1150"/>
        <v>0</v>
      </c>
      <c r="F1832" s="189">
        <f t="shared" si="1151"/>
        <v>0</v>
      </c>
      <c r="G1832" s="189" cm="1">
        <f t="array" aca="1" ref="G1832" ca="1">OFFSET(G1832,-1,,,)+1</f>
        <v>1827</v>
      </c>
      <c r="H1832" s="189">
        <f t="shared" si="1146"/>
        <v>0</v>
      </c>
      <c r="I1832" s="189">
        <f t="shared" si="1152"/>
        <v>0</v>
      </c>
      <c r="J1832" s="179">
        <f t="shared" si="1153"/>
        <v>0</v>
      </c>
      <c r="K1832" s="173"/>
      <c r="L1832" s="174" t="str" cm="1">
        <f t="array" aca="1" ref="L1832" ca="1">IF($K1832="",OFFSET(L1832,-1,,,),K1832)</f>
        <v>08.03.13</v>
      </c>
      <c r="M1832" s="175" t="str" cm="1">
        <f t="array" aca="1" ref="M1832" ca="1">IF(OR($K1832=0,$K1832=""),OFFSET(M1832,-1,,,),O1832)</f>
        <v>AZULEJO PORCELANATO 20X120CM COM FRETE DE CERÂMICA EM AC3</v>
      </c>
      <c r="N1832" s="67" t="s">
        <v>265</v>
      </c>
      <c r="O1832" s="68" t="s">
        <v>266</v>
      </c>
      <c r="P1832" s="68"/>
      <c r="Q1832" s="68" t="s">
        <v>3258</v>
      </c>
      <c r="R1832" s="69">
        <v>40.777000000000001</v>
      </c>
      <c r="S1832" s="70">
        <v>5.9</v>
      </c>
      <c r="T1832" s="70">
        <v>240.58430000000001</v>
      </c>
      <c r="U1832" s="67" t="s">
        <v>1093</v>
      </c>
      <c r="V1832" s="71" t="s">
        <v>1094</v>
      </c>
      <c r="W1832" s="171"/>
      <c r="X1832" s="172"/>
      <c r="Y1832" s="176">
        <f t="shared" si="1155"/>
        <v>0</v>
      </c>
      <c r="AA1832" s="192"/>
    </row>
    <row r="1833" spans="2:27">
      <c r="B1833" s="189">
        <f t="shared" si="1147"/>
        <v>0</v>
      </c>
      <c r="C1833" s="189">
        <f t="shared" ca="1" si="1148"/>
        <v>0</v>
      </c>
      <c r="D1833" s="189">
        <f t="shared" si="1149"/>
        <v>0</v>
      </c>
      <c r="E1833" s="189">
        <f t="shared" ca="1" si="1150"/>
        <v>0</v>
      </c>
      <c r="F1833" s="189">
        <f t="shared" si="1151"/>
        <v>0</v>
      </c>
      <c r="G1833" s="189" cm="1">
        <f t="array" aca="1" ref="G1833" ca="1">OFFSET(G1833,-1,,,)+1</f>
        <v>1828</v>
      </c>
      <c r="H1833" s="189">
        <f t="shared" si="1146"/>
        <v>0</v>
      </c>
      <c r="I1833" s="189">
        <f t="shared" si="1152"/>
        <v>0</v>
      </c>
      <c r="J1833" s="179">
        <f t="shared" si="1153"/>
        <v>0</v>
      </c>
      <c r="K1833" s="173" t="s">
        <v>3390</v>
      </c>
      <c r="L1833" s="174" t="str" cm="1">
        <f t="array" aca="1" ref="L1833" ca="1">IF($K1833="",OFFSET(L1833,-1,,,),K1833)</f>
        <v>08.03.14</v>
      </c>
      <c r="M1833" s="175" t="str" cm="1">
        <f t="array" aca="1" ref="M1833" ca="1">IF(OR($K1833=0,$K1833=""),OFFSET(M1833,-1,,,),O1833)</f>
        <v>CANTONEIRA PCV 16MM</v>
      </c>
      <c r="N1833" s="67" t="s">
        <v>1110</v>
      </c>
      <c r="O1833" s="68" t="s">
        <v>4588</v>
      </c>
      <c r="P1833" s="68"/>
      <c r="Q1833" s="68" t="s">
        <v>3253</v>
      </c>
      <c r="R1833" s="69">
        <v>2214</v>
      </c>
      <c r="S1833" s="70">
        <v>7.8295000000000003</v>
      </c>
      <c r="T1833" s="70">
        <v>17334.512999999999</v>
      </c>
      <c r="U1833" s="67"/>
      <c r="V1833" s="71"/>
      <c r="W1833" s="171"/>
      <c r="X1833" s="172"/>
      <c r="Y1833" s="176">
        <f t="shared" si="1155"/>
        <v>0</v>
      </c>
      <c r="AA1833" s="192"/>
    </row>
    <row r="1834" spans="2:27" hidden="1">
      <c r="B1834" s="189">
        <f t="shared" si="1147"/>
        <v>0</v>
      </c>
      <c r="C1834" s="189">
        <f t="shared" ca="1" si="1148"/>
        <v>0</v>
      </c>
      <c r="D1834" s="189">
        <f t="shared" si="1149"/>
        <v>0</v>
      </c>
      <c r="E1834" s="189">
        <f t="shared" ca="1" si="1150"/>
        <v>0</v>
      </c>
      <c r="F1834" s="189">
        <f t="shared" si="1151"/>
        <v>0</v>
      </c>
      <c r="G1834" s="189" cm="1">
        <f t="array" aca="1" ref="G1834" ca="1">OFFSET(G1834,-1,,,)+1</f>
        <v>1829</v>
      </c>
      <c r="H1834" s="189">
        <f t="shared" si="1146"/>
        <v>0</v>
      </c>
      <c r="I1834" s="189">
        <f t="shared" si="1152"/>
        <v>0</v>
      </c>
      <c r="J1834" s="179">
        <f t="shared" si="1153"/>
        <v>0</v>
      </c>
      <c r="K1834" s="173"/>
      <c r="L1834" s="174" t="str" cm="1">
        <f t="array" aca="1" ref="L1834" ca="1">IF($K1834="",OFFSET(L1834,-1,,,),K1834)</f>
        <v>08.03.14</v>
      </c>
      <c r="M1834" s="175" t="str" cm="1">
        <f t="array" aca="1" ref="M1834" ca="1">IF(OR($K1834=0,$K1834=""),OFFSET(M1834,-1,,,),O1834)</f>
        <v>CANTONEIRA PCV 16MM</v>
      </c>
      <c r="N1834" s="67" t="s">
        <v>1111</v>
      </c>
      <c r="O1834" s="68" t="s">
        <v>1112</v>
      </c>
      <c r="P1834" s="68"/>
      <c r="Q1834" s="68" t="s">
        <v>3253</v>
      </c>
      <c r="R1834" s="69">
        <v>2214</v>
      </c>
      <c r="S1834" s="70">
        <v>6</v>
      </c>
      <c r="T1834" s="70">
        <v>13284</v>
      </c>
      <c r="U1834" s="67" t="s">
        <v>1093</v>
      </c>
      <c r="V1834" s="71" t="s">
        <v>1094</v>
      </c>
      <c r="W1834" s="171"/>
      <c r="X1834" s="172"/>
      <c r="Y1834" s="176">
        <f t="shared" si="1155"/>
        <v>0</v>
      </c>
      <c r="AA1834" s="192"/>
    </row>
    <row r="1835" spans="2:27" hidden="1">
      <c r="B1835" s="189">
        <f t="shared" si="1147"/>
        <v>0</v>
      </c>
      <c r="C1835" s="189">
        <f t="shared" ca="1" si="1148"/>
        <v>0</v>
      </c>
      <c r="D1835" s="189">
        <f t="shared" si="1149"/>
        <v>0</v>
      </c>
      <c r="E1835" s="189">
        <f t="shared" ca="1" si="1150"/>
        <v>0</v>
      </c>
      <c r="F1835" s="189">
        <f t="shared" si="1151"/>
        <v>0</v>
      </c>
      <c r="G1835" s="189" cm="1">
        <f t="array" aca="1" ref="G1835" ca="1">OFFSET(G1835,-1,,,)+1</f>
        <v>1830</v>
      </c>
      <c r="H1835" s="189">
        <f t="shared" si="1146"/>
        <v>0</v>
      </c>
      <c r="I1835" s="189">
        <f t="shared" si="1152"/>
        <v>0</v>
      </c>
      <c r="J1835" s="179">
        <f t="shared" si="1153"/>
        <v>0</v>
      </c>
      <c r="K1835" s="173"/>
      <c r="L1835" s="174" t="str" cm="1">
        <f t="array" aca="1" ref="L1835" ca="1">IF($K1835="",OFFSET(L1835,-1,,,),K1835)</f>
        <v>08.03.14</v>
      </c>
      <c r="M1835" s="175" t="str" cm="1">
        <f t="array" aca="1" ref="M1835" ca="1">IF(OR($K1835=0,$K1835=""),OFFSET(M1835,-1,,,),O1835)</f>
        <v>CANTONEIRA PCV 16MM</v>
      </c>
      <c r="N1835" s="67" t="s">
        <v>1113</v>
      </c>
      <c r="O1835" s="68" t="s">
        <v>1114</v>
      </c>
      <c r="P1835" s="68"/>
      <c r="Q1835" s="68" t="s">
        <v>3255</v>
      </c>
      <c r="R1835" s="69">
        <v>81.010260000000002</v>
      </c>
      <c r="S1835" s="70">
        <v>50</v>
      </c>
      <c r="T1835" s="70">
        <v>4050.5129999999999</v>
      </c>
      <c r="U1835" s="67" t="s">
        <v>1093</v>
      </c>
      <c r="V1835" s="71" t="s">
        <v>1094</v>
      </c>
      <c r="W1835" s="171"/>
      <c r="X1835" s="172"/>
      <c r="Y1835" s="176">
        <f t="shared" si="1155"/>
        <v>0</v>
      </c>
      <c r="AA1835" s="192"/>
    </row>
    <row r="1836" spans="2:27">
      <c r="B1836" s="189">
        <f t="shared" si="1147"/>
        <v>0</v>
      </c>
      <c r="C1836" s="189">
        <f t="shared" ca="1" si="1148"/>
        <v>0</v>
      </c>
      <c r="D1836" s="189">
        <f t="shared" si="1149"/>
        <v>0</v>
      </c>
      <c r="E1836" s="189">
        <f t="shared" ca="1" si="1150"/>
        <v>0</v>
      </c>
      <c r="F1836" s="189">
        <f t="shared" si="1151"/>
        <v>0</v>
      </c>
      <c r="G1836" s="189" cm="1">
        <f t="array" aca="1" ref="G1836" ca="1">OFFSET(G1836,-1,,,)+1</f>
        <v>1831</v>
      </c>
      <c r="H1836" s="189">
        <f t="shared" si="1146"/>
        <v>0</v>
      </c>
      <c r="I1836" s="189">
        <f t="shared" si="1152"/>
        <v>0</v>
      </c>
      <c r="J1836" s="179">
        <f t="shared" si="1153"/>
        <v>0</v>
      </c>
      <c r="K1836" s="173" t="s">
        <v>3391</v>
      </c>
      <c r="L1836" s="174" t="str" cm="1">
        <f t="array" aca="1" ref="L1836" ca="1">IF($K1836="",OFFSET(L1836,-1,,,),K1836)</f>
        <v>08.03.15</v>
      </c>
      <c r="M1836" s="175" t="str" cm="1">
        <f t="array" aca="1" ref="M1836" ca="1">IF(OR($K1836=0,$K1836=""),OFFSET(M1836,-1,,,),O1836)</f>
        <v>ETIQUETA SINALIZADORA DE DEGRAU FOTULUMINESCENTE - 70X30MM</v>
      </c>
      <c r="N1836" s="67" t="s">
        <v>4003</v>
      </c>
      <c r="O1836" s="68" t="s">
        <v>4589</v>
      </c>
      <c r="P1836" s="68"/>
      <c r="Q1836" s="68" t="s">
        <v>3263</v>
      </c>
      <c r="R1836" s="69">
        <v>1560</v>
      </c>
      <c r="S1836" s="70">
        <v>8</v>
      </c>
      <c r="T1836" s="70">
        <v>12480</v>
      </c>
      <c r="U1836" s="67"/>
      <c r="V1836" s="71"/>
      <c r="W1836" s="171"/>
      <c r="X1836" s="172"/>
      <c r="Y1836" s="176">
        <f t="shared" si="1155"/>
        <v>0</v>
      </c>
      <c r="AA1836" s="192"/>
    </row>
    <row r="1837" spans="2:27" hidden="1">
      <c r="B1837" s="189">
        <f t="shared" si="1147"/>
        <v>0</v>
      </c>
      <c r="C1837" s="189">
        <f t="shared" ca="1" si="1148"/>
        <v>0</v>
      </c>
      <c r="D1837" s="189">
        <f t="shared" si="1149"/>
        <v>0</v>
      </c>
      <c r="E1837" s="189">
        <f t="shared" ca="1" si="1150"/>
        <v>0</v>
      </c>
      <c r="F1837" s="189">
        <f t="shared" si="1151"/>
        <v>0</v>
      </c>
      <c r="G1837" s="189" cm="1">
        <f t="array" aca="1" ref="G1837" ca="1">OFFSET(G1837,-1,,,)+1</f>
        <v>1832</v>
      </c>
      <c r="H1837" s="189">
        <f t="shared" si="1146"/>
        <v>0</v>
      </c>
      <c r="I1837" s="189">
        <f t="shared" si="1152"/>
        <v>0</v>
      </c>
      <c r="J1837" s="179">
        <f t="shared" si="1153"/>
        <v>0</v>
      </c>
      <c r="K1837" s="173"/>
      <c r="L1837" s="174" t="str" cm="1">
        <f t="array" aca="1" ref="L1837" ca="1">IF($K1837="",OFFSET(L1837,-1,,,),K1837)</f>
        <v>08.03.15</v>
      </c>
      <c r="M1837" s="175" t="str" cm="1">
        <f t="array" aca="1" ref="M1837" ca="1">IF(OR($K1837=0,$K1837=""),OFFSET(M1837,-1,,,),O1837)</f>
        <v>ETIQUETA SINALIZADORA DE DEGRAU FOTULUMINESCENTE - 70X30MM</v>
      </c>
      <c r="N1837" s="67" t="s">
        <v>4004</v>
      </c>
      <c r="O1837" s="68" t="s">
        <v>4590</v>
      </c>
      <c r="P1837" s="68"/>
      <c r="Q1837" s="68" t="s">
        <v>3260</v>
      </c>
      <c r="R1837" s="69">
        <v>1560</v>
      </c>
      <c r="S1837" s="70">
        <v>8</v>
      </c>
      <c r="T1837" s="70">
        <v>12480</v>
      </c>
      <c r="U1837" s="67" t="s">
        <v>1093</v>
      </c>
      <c r="V1837" s="71" t="s">
        <v>1094</v>
      </c>
      <c r="W1837" s="171"/>
      <c r="X1837" s="172"/>
      <c r="Y1837" s="176">
        <f t="shared" si="1155"/>
        <v>0</v>
      </c>
      <c r="AA1837" s="192"/>
    </row>
    <row r="1838" spans="2:27">
      <c r="B1838" s="189">
        <f t="shared" si="1147"/>
        <v>0</v>
      </c>
      <c r="C1838" s="189">
        <f t="shared" ca="1" si="1148"/>
        <v>0</v>
      </c>
      <c r="D1838" s="189">
        <f t="shared" si="1149"/>
        <v>0</v>
      </c>
      <c r="E1838" s="189">
        <f t="shared" ca="1" si="1150"/>
        <v>0</v>
      </c>
      <c r="F1838" s="189">
        <f t="shared" si="1151"/>
        <v>0</v>
      </c>
      <c r="G1838" s="189" cm="1">
        <f t="array" aca="1" ref="G1838" ca="1">OFFSET(G1838,-1,,,)+1</f>
        <v>1833</v>
      </c>
      <c r="H1838" s="189">
        <f t="shared" si="1146"/>
        <v>0</v>
      </c>
      <c r="I1838" s="189">
        <f t="shared" si="1152"/>
        <v>0</v>
      </c>
      <c r="J1838" s="179">
        <f t="shared" si="1153"/>
        <v>0</v>
      </c>
      <c r="K1838" s="173" t="s">
        <v>3392</v>
      </c>
      <c r="L1838" s="174" t="str" cm="1">
        <f t="array" aca="1" ref="L1838" ca="1">IF($K1838="",OFFSET(L1838,-1,,,),K1838)</f>
        <v>08.03.16</v>
      </c>
      <c r="M1838" s="175" t="str" cm="1">
        <f t="array" aca="1" ref="M1838" ca="1">IF(OR($K1838=0,$K1838=""),OFFSET(M1838,-1,,,),O1838)</f>
        <v>EXECUÇÃO DE SERVIÇO DE PISO TÁTIL DE BORRACHA  ASSENTADO COM COLA - 25X25CM - ALERTA</v>
      </c>
      <c r="N1838" s="67" t="s">
        <v>1106</v>
      </c>
      <c r="O1838" s="68" t="s">
        <v>4591</v>
      </c>
      <c r="P1838" s="68"/>
      <c r="Q1838" s="68" t="s">
        <v>3258</v>
      </c>
      <c r="R1838" s="69">
        <v>43</v>
      </c>
      <c r="S1838" s="70">
        <v>195.42359999999999</v>
      </c>
      <c r="T1838" s="70">
        <v>8403.2147999999997</v>
      </c>
      <c r="U1838" s="67"/>
      <c r="V1838" s="71"/>
      <c r="W1838" s="171"/>
      <c r="X1838" s="172"/>
      <c r="Y1838" s="176">
        <f t="shared" si="1155"/>
        <v>0</v>
      </c>
      <c r="AA1838" s="192"/>
    </row>
    <row r="1839" spans="2:27" hidden="1">
      <c r="B1839" s="189">
        <f t="shared" si="1147"/>
        <v>0</v>
      </c>
      <c r="C1839" s="189">
        <f t="shared" ca="1" si="1148"/>
        <v>0</v>
      </c>
      <c r="D1839" s="189">
        <f t="shared" si="1149"/>
        <v>0</v>
      </c>
      <c r="E1839" s="189">
        <f t="shared" ca="1" si="1150"/>
        <v>0</v>
      </c>
      <c r="F1839" s="189">
        <f t="shared" si="1151"/>
        <v>0</v>
      </c>
      <c r="G1839" s="189" cm="1">
        <f t="array" aca="1" ref="G1839" ca="1">OFFSET(G1839,-1,,,)+1</f>
        <v>1834</v>
      </c>
      <c r="H1839" s="189">
        <f t="shared" si="1146"/>
        <v>0</v>
      </c>
      <c r="I1839" s="189">
        <f t="shared" si="1152"/>
        <v>0</v>
      </c>
      <c r="J1839" s="179">
        <f t="shared" si="1153"/>
        <v>0</v>
      </c>
      <c r="K1839" s="173"/>
      <c r="L1839" s="174" t="str" cm="1">
        <f t="array" aca="1" ref="L1839" ca="1">IF($K1839="",OFFSET(L1839,-1,,,),K1839)</f>
        <v>08.03.16</v>
      </c>
      <c r="M1839" s="175" t="str" cm="1">
        <f t="array" aca="1" ref="M1839" ca="1">IF(OR($K1839=0,$K1839=""),OFFSET(M1839,-1,,,),O1839)</f>
        <v>EXECUÇÃO DE SERVIÇO DE PISO TÁTIL DE BORRACHA  ASSENTADO COM COLA - 25X25CM - ALERTA</v>
      </c>
      <c r="N1839" s="67" t="s">
        <v>1081</v>
      </c>
      <c r="O1839" s="68" t="s">
        <v>1082</v>
      </c>
      <c r="P1839" s="68"/>
      <c r="Q1839" s="68" t="s">
        <v>3255</v>
      </c>
      <c r="R1839" s="69">
        <v>24.08</v>
      </c>
      <c r="S1839" s="70">
        <v>27.61</v>
      </c>
      <c r="T1839" s="70">
        <v>664.84879999999998</v>
      </c>
      <c r="U1839" s="67" t="s">
        <v>1093</v>
      </c>
      <c r="V1839" s="71" t="s">
        <v>1094</v>
      </c>
      <c r="W1839" s="171"/>
      <c r="X1839" s="172"/>
      <c r="Y1839" s="176">
        <f t="shared" si="1155"/>
        <v>0</v>
      </c>
      <c r="AA1839" s="192"/>
    </row>
    <row r="1840" spans="2:27" hidden="1">
      <c r="B1840" s="189">
        <f t="shared" si="1147"/>
        <v>0</v>
      </c>
      <c r="C1840" s="189">
        <f t="shared" ca="1" si="1148"/>
        <v>0</v>
      </c>
      <c r="D1840" s="189">
        <f t="shared" si="1149"/>
        <v>0</v>
      </c>
      <c r="E1840" s="189">
        <f t="shared" ca="1" si="1150"/>
        <v>0</v>
      </c>
      <c r="F1840" s="189">
        <f t="shared" si="1151"/>
        <v>0</v>
      </c>
      <c r="G1840" s="189" cm="1">
        <f t="array" aca="1" ref="G1840" ca="1">OFFSET(G1840,-1,,,)+1</f>
        <v>1835</v>
      </c>
      <c r="H1840" s="189">
        <f t="shared" si="1146"/>
        <v>0</v>
      </c>
      <c r="I1840" s="189">
        <f t="shared" si="1152"/>
        <v>0</v>
      </c>
      <c r="J1840" s="179">
        <f t="shared" si="1153"/>
        <v>0</v>
      </c>
      <c r="K1840" s="173"/>
      <c r="L1840" s="174" t="str" cm="1">
        <f t="array" aca="1" ref="L1840" ca="1">IF($K1840="",OFFSET(L1840,-1,,,),K1840)</f>
        <v>08.03.16</v>
      </c>
      <c r="M1840" s="175" t="str" cm="1">
        <f t="array" aca="1" ref="M1840" ca="1">IF(OR($K1840=0,$K1840=""),OFFSET(M1840,-1,,,),O1840)</f>
        <v>EXECUÇÃO DE SERVIÇO DE PISO TÁTIL DE BORRACHA  ASSENTADO COM COLA - 25X25CM - ALERTA</v>
      </c>
      <c r="N1840" s="67" t="s">
        <v>1107</v>
      </c>
      <c r="O1840" s="68" t="s">
        <v>1108</v>
      </c>
      <c r="P1840" s="68"/>
      <c r="Q1840" s="68" t="s">
        <v>3260</v>
      </c>
      <c r="R1840" s="69">
        <v>688</v>
      </c>
      <c r="S1840" s="70">
        <v>10</v>
      </c>
      <c r="T1840" s="70">
        <v>6880</v>
      </c>
      <c r="U1840" s="67" t="s">
        <v>1093</v>
      </c>
      <c r="V1840" s="71" t="s">
        <v>1094</v>
      </c>
      <c r="W1840" s="171"/>
      <c r="X1840" s="172"/>
      <c r="Y1840" s="176">
        <f t="shared" si="1155"/>
        <v>0</v>
      </c>
      <c r="AA1840" s="192"/>
    </row>
    <row r="1841" spans="2:27" hidden="1">
      <c r="B1841" s="189">
        <f t="shared" si="1147"/>
        <v>0</v>
      </c>
      <c r="C1841" s="189">
        <f t="shared" ca="1" si="1148"/>
        <v>0</v>
      </c>
      <c r="D1841" s="189">
        <f t="shared" si="1149"/>
        <v>0</v>
      </c>
      <c r="E1841" s="189">
        <f t="shared" ca="1" si="1150"/>
        <v>0</v>
      </c>
      <c r="F1841" s="189">
        <f t="shared" si="1151"/>
        <v>0</v>
      </c>
      <c r="G1841" s="189" cm="1">
        <f t="array" aca="1" ref="G1841" ca="1">OFFSET(G1841,-1,,,)+1</f>
        <v>1836</v>
      </c>
      <c r="H1841" s="189">
        <f t="shared" si="1146"/>
        <v>0</v>
      </c>
      <c r="I1841" s="189">
        <f t="shared" si="1152"/>
        <v>0</v>
      </c>
      <c r="J1841" s="179">
        <f t="shared" si="1153"/>
        <v>0</v>
      </c>
      <c r="K1841" s="173"/>
      <c r="L1841" s="174" t="str" cm="1">
        <f t="array" aca="1" ref="L1841" ca="1">IF($K1841="",OFFSET(L1841,-1,,,),K1841)</f>
        <v>08.03.16</v>
      </c>
      <c r="M1841" s="175" t="str" cm="1">
        <f t="array" aca="1" ref="M1841" ca="1">IF(OR($K1841=0,$K1841=""),OFFSET(M1841,-1,,,),O1841)</f>
        <v>EXECUÇÃO DE SERVIÇO DE PISO TÁTIL DE BORRACHA  ASSENTADO COM COLA - 25X25CM - ALERTA</v>
      </c>
      <c r="N1841" s="67" t="s">
        <v>230</v>
      </c>
      <c r="O1841" s="68" t="s">
        <v>231</v>
      </c>
      <c r="P1841" s="68"/>
      <c r="Q1841" s="68" t="s">
        <v>3261</v>
      </c>
      <c r="R1841" s="69">
        <v>8.6</v>
      </c>
      <c r="S1841" s="70">
        <v>22.31</v>
      </c>
      <c r="T1841" s="70">
        <v>191.86599999999999</v>
      </c>
      <c r="U1841" s="67" t="s">
        <v>1093</v>
      </c>
      <c r="V1841" s="71" t="s">
        <v>1094</v>
      </c>
      <c r="W1841" s="171"/>
      <c r="X1841" s="172"/>
      <c r="Y1841" s="176">
        <f t="shared" si="1155"/>
        <v>0</v>
      </c>
      <c r="AA1841" s="192"/>
    </row>
    <row r="1842" spans="2:27" hidden="1">
      <c r="B1842" s="189">
        <f t="shared" si="1147"/>
        <v>0</v>
      </c>
      <c r="C1842" s="189">
        <f t="shared" ca="1" si="1148"/>
        <v>0</v>
      </c>
      <c r="D1842" s="189">
        <f t="shared" si="1149"/>
        <v>0</v>
      </c>
      <c r="E1842" s="189">
        <f t="shared" ca="1" si="1150"/>
        <v>0</v>
      </c>
      <c r="F1842" s="189">
        <f t="shared" si="1151"/>
        <v>0</v>
      </c>
      <c r="G1842" s="189" cm="1">
        <f t="array" aca="1" ref="G1842" ca="1">OFFSET(G1842,-1,,,)+1</f>
        <v>1837</v>
      </c>
      <c r="H1842" s="189">
        <f t="shared" si="1146"/>
        <v>0</v>
      </c>
      <c r="I1842" s="189">
        <f t="shared" si="1152"/>
        <v>0</v>
      </c>
      <c r="J1842" s="179">
        <f t="shared" si="1153"/>
        <v>0</v>
      </c>
      <c r="K1842" s="173"/>
      <c r="L1842" s="174" t="str" cm="1">
        <f t="array" aca="1" ref="L1842" ca="1">IF($K1842="",OFFSET(L1842,-1,,,),K1842)</f>
        <v>08.03.16</v>
      </c>
      <c r="M1842" s="175" t="str" cm="1">
        <f t="array" aca="1" ref="M1842" ca="1">IF(OR($K1842=0,$K1842=""),OFFSET(M1842,-1,,,),O1842)</f>
        <v>EXECUÇÃO DE SERVIÇO DE PISO TÁTIL DE BORRACHA  ASSENTADO COM COLA - 25X25CM - ALERTA</v>
      </c>
      <c r="N1842" s="67" t="s">
        <v>232</v>
      </c>
      <c r="O1842" s="68" t="s">
        <v>233</v>
      </c>
      <c r="P1842" s="68"/>
      <c r="Q1842" s="68" t="s">
        <v>3261</v>
      </c>
      <c r="R1842" s="69">
        <v>30.1</v>
      </c>
      <c r="S1842" s="70">
        <v>0.97</v>
      </c>
      <c r="T1842" s="70">
        <v>29.196999999999999</v>
      </c>
      <c r="U1842" s="67" t="s">
        <v>1093</v>
      </c>
      <c r="V1842" s="71" t="s">
        <v>1094</v>
      </c>
      <c r="W1842" s="171"/>
      <c r="X1842" s="172"/>
      <c r="Y1842" s="176">
        <f t="shared" si="1155"/>
        <v>0</v>
      </c>
      <c r="AA1842" s="192"/>
    </row>
    <row r="1843" spans="2:27" hidden="1">
      <c r="B1843" s="189">
        <f t="shared" si="1147"/>
        <v>0</v>
      </c>
      <c r="C1843" s="189">
        <f t="shared" ca="1" si="1148"/>
        <v>0</v>
      </c>
      <c r="D1843" s="189">
        <f t="shared" si="1149"/>
        <v>0</v>
      </c>
      <c r="E1843" s="189">
        <f t="shared" ca="1" si="1150"/>
        <v>0</v>
      </c>
      <c r="F1843" s="189">
        <f t="shared" si="1151"/>
        <v>0</v>
      </c>
      <c r="G1843" s="189" cm="1">
        <f t="array" aca="1" ref="G1843" ca="1">OFFSET(G1843,-1,,,)+1</f>
        <v>1838</v>
      </c>
      <c r="H1843" s="189">
        <f t="shared" si="1146"/>
        <v>0</v>
      </c>
      <c r="I1843" s="189">
        <f t="shared" si="1152"/>
        <v>0</v>
      </c>
      <c r="J1843" s="179">
        <f t="shared" si="1153"/>
        <v>0</v>
      </c>
      <c r="K1843" s="173"/>
      <c r="L1843" s="174" t="str" cm="1">
        <f t="array" aca="1" ref="L1843" ca="1">IF($K1843="",OFFSET(L1843,-1,,,),K1843)</f>
        <v>08.03.16</v>
      </c>
      <c r="M1843" s="175" t="str" cm="1">
        <f t="array" aca="1" ref="M1843" ca="1">IF(OR($K1843=0,$K1843=""),OFFSET(M1843,-1,,,),O1843)</f>
        <v>EXECUÇÃO DE SERVIÇO DE PISO TÁTIL DE BORRACHA  ASSENTADO COM COLA - 25X25CM - ALERTA</v>
      </c>
      <c r="N1843" s="67" t="s">
        <v>234</v>
      </c>
      <c r="O1843" s="68" t="s">
        <v>235</v>
      </c>
      <c r="P1843" s="68"/>
      <c r="Q1843" s="68" t="s">
        <v>3261</v>
      </c>
      <c r="R1843" s="69">
        <v>30.1</v>
      </c>
      <c r="S1843" s="70">
        <v>1.78</v>
      </c>
      <c r="T1843" s="70">
        <v>53.578000000000003</v>
      </c>
      <c r="U1843" s="67" t="s">
        <v>1093</v>
      </c>
      <c r="V1843" s="71" t="s">
        <v>1094</v>
      </c>
      <c r="W1843" s="171"/>
      <c r="X1843" s="172"/>
      <c r="Y1843" s="176">
        <f t="shared" si="1155"/>
        <v>0</v>
      </c>
      <c r="AA1843" s="192"/>
    </row>
    <row r="1844" spans="2:27" hidden="1">
      <c r="B1844" s="189">
        <f t="shared" si="1147"/>
        <v>0</v>
      </c>
      <c r="C1844" s="189">
        <f t="shared" ca="1" si="1148"/>
        <v>0</v>
      </c>
      <c r="D1844" s="189">
        <f t="shared" si="1149"/>
        <v>0</v>
      </c>
      <c r="E1844" s="189">
        <f t="shared" ca="1" si="1150"/>
        <v>0</v>
      </c>
      <c r="F1844" s="189">
        <f t="shared" si="1151"/>
        <v>0</v>
      </c>
      <c r="G1844" s="189" cm="1">
        <f t="array" aca="1" ref="G1844" ca="1">OFFSET(G1844,-1,,,)+1</f>
        <v>1839</v>
      </c>
      <c r="H1844" s="189">
        <f t="shared" si="1146"/>
        <v>0</v>
      </c>
      <c r="I1844" s="189">
        <f t="shared" si="1152"/>
        <v>0</v>
      </c>
      <c r="J1844" s="179">
        <f t="shared" si="1153"/>
        <v>0</v>
      </c>
      <c r="K1844" s="173"/>
      <c r="L1844" s="174" t="str" cm="1">
        <f t="array" aca="1" ref="L1844" ca="1">IF($K1844="",OFFSET(L1844,-1,,,),K1844)</f>
        <v>08.03.16</v>
      </c>
      <c r="M1844" s="175" t="str" cm="1">
        <f t="array" aca="1" ref="M1844" ca="1">IF(OR($K1844=0,$K1844=""),OFFSET(M1844,-1,,,),O1844)</f>
        <v>EXECUÇÃO DE SERVIÇO DE PISO TÁTIL DE BORRACHA  ASSENTADO COM COLA - 25X25CM - ALERTA</v>
      </c>
      <c r="N1844" s="67" t="s">
        <v>236</v>
      </c>
      <c r="O1844" s="68" t="s">
        <v>237</v>
      </c>
      <c r="P1844" s="68"/>
      <c r="Q1844" s="68" t="s">
        <v>3262</v>
      </c>
      <c r="R1844" s="69">
        <v>21.5</v>
      </c>
      <c r="S1844" s="70">
        <v>27.15</v>
      </c>
      <c r="T1844" s="70">
        <v>583.72500000000002</v>
      </c>
      <c r="U1844" s="67" t="s">
        <v>1093</v>
      </c>
      <c r="V1844" s="71" t="s">
        <v>1094</v>
      </c>
      <c r="W1844" s="171"/>
      <c r="X1844" s="172"/>
      <c r="Y1844" s="176">
        <f t="shared" si="1155"/>
        <v>0</v>
      </c>
      <c r="AA1844" s="192"/>
    </row>
    <row r="1845" spans="2:27">
      <c r="B1845" s="189">
        <f t="shared" si="1147"/>
        <v>0</v>
      </c>
      <c r="C1845" s="189">
        <f t="shared" ca="1" si="1148"/>
        <v>0</v>
      </c>
      <c r="D1845" s="189">
        <f t="shared" si="1149"/>
        <v>0</v>
      </c>
      <c r="E1845" s="189">
        <f t="shared" ca="1" si="1150"/>
        <v>0</v>
      </c>
      <c r="F1845" s="189">
        <f t="shared" si="1151"/>
        <v>0</v>
      </c>
      <c r="G1845" s="189" cm="1">
        <f t="array" aca="1" ref="G1845" ca="1">OFFSET(G1845,-1,,,)+1</f>
        <v>1840</v>
      </c>
      <c r="H1845" s="189">
        <f t="shared" si="1146"/>
        <v>0</v>
      </c>
      <c r="I1845" s="189">
        <f t="shared" si="1152"/>
        <v>0</v>
      </c>
      <c r="J1845" s="179">
        <f t="shared" si="1153"/>
        <v>0</v>
      </c>
      <c r="K1845" s="173" t="s">
        <v>3393</v>
      </c>
      <c r="L1845" s="174" t="str" cm="1">
        <f t="array" aca="1" ref="L1845" ca="1">IF($K1845="",OFFSET(L1845,-1,,,),K1845)</f>
        <v>08.03.17</v>
      </c>
      <c r="M1845" s="175" t="str" cm="1">
        <f t="array" aca="1" ref="M1845" ca="1">IF(OR($K1845=0,$K1845=""),OFFSET(M1845,-1,,,),O1845)</f>
        <v>ENSAIO DE DETERMINAÇÃO DA RESISTÊNCIA À TRAÇÃO DE REVESTIMENTO CERÂMICO</v>
      </c>
      <c r="N1845" s="67" t="s">
        <v>4005</v>
      </c>
      <c r="O1845" s="68" t="s">
        <v>4592</v>
      </c>
      <c r="P1845" s="68"/>
      <c r="Q1845" s="68" t="s">
        <v>3257</v>
      </c>
      <c r="R1845" s="69">
        <v>1</v>
      </c>
      <c r="S1845" s="70">
        <v>1570</v>
      </c>
      <c r="T1845" s="70">
        <v>1570</v>
      </c>
      <c r="U1845" s="67"/>
      <c r="V1845" s="71"/>
      <c r="W1845" s="171"/>
      <c r="X1845" s="172"/>
      <c r="Y1845" s="176">
        <f t="shared" si="1155"/>
        <v>0</v>
      </c>
      <c r="AA1845" s="192"/>
    </row>
    <row r="1846" spans="2:27" hidden="1">
      <c r="B1846" s="189">
        <f t="shared" si="1147"/>
        <v>0</v>
      </c>
      <c r="C1846" s="189">
        <f t="shared" ca="1" si="1148"/>
        <v>0</v>
      </c>
      <c r="D1846" s="189">
        <f t="shared" si="1149"/>
        <v>0</v>
      </c>
      <c r="E1846" s="189">
        <f t="shared" ca="1" si="1150"/>
        <v>0</v>
      </c>
      <c r="F1846" s="189">
        <f t="shared" si="1151"/>
        <v>0</v>
      </c>
      <c r="G1846" s="189" cm="1">
        <f t="array" aca="1" ref="G1846" ca="1">OFFSET(G1846,-1,,,)+1</f>
        <v>1841</v>
      </c>
      <c r="H1846" s="189">
        <f t="shared" si="1146"/>
        <v>0</v>
      </c>
      <c r="I1846" s="189">
        <f t="shared" si="1152"/>
        <v>0</v>
      </c>
      <c r="J1846" s="179">
        <f t="shared" si="1153"/>
        <v>0</v>
      </c>
      <c r="K1846" s="173"/>
      <c r="L1846" s="174" t="str" cm="1">
        <f t="array" aca="1" ref="L1846" ca="1">IF($K1846="",OFFSET(L1846,-1,,,),K1846)</f>
        <v>08.03.17</v>
      </c>
      <c r="M1846" s="175" t="str" cm="1">
        <f t="array" aca="1" ref="M1846" ca="1">IF(OR($K1846=0,$K1846=""),OFFSET(M1846,-1,,,),O1846)</f>
        <v>ENSAIO DE DETERMINAÇÃO DA RESISTÊNCIA À TRAÇÃO DE REVESTIMENTO CERÂMICO</v>
      </c>
      <c r="N1846" s="67" t="s">
        <v>4006</v>
      </c>
      <c r="O1846" s="68" t="s">
        <v>4593</v>
      </c>
      <c r="P1846" s="68"/>
      <c r="Q1846" s="68" t="s">
        <v>3260</v>
      </c>
      <c r="R1846" s="69">
        <v>1</v>
      </c>
      <c r="S1846" s="70">
        <v>1570</v>
      </c>
      <c r="T1846" s="70">
        <v>1570</v>
      </c>
      <c r="U1846" s="67" t="s">
        <v>1093</v>
      </c>
      <c r="V1846" s="71" t="s">
        <v>1094</v>
      </c>
      <c r="W1846" s="171"/>
      <c r="X1846" s="172"/>
      <c r="Y1846" s="176">
        <f t="shared" si="1155"/>
        <v>0</v>
      </c>
      <c r="AA1846" s="192"/>
    </row>
    <row r="1847" spans="2:27" hidden="1">
      <c r="B1847" s="189">
        <f t="shared" si="1147"/>
        <v>0</v>
      </c>
      <c r="C1847" s="189">
        <f t="shared" ca="1" si="1148"/>
        <v>0</v>
      </c>
      <c r="D1847" s="189">
        <f t="shared" si="1149"/>
        <v>0</v>
      </c>
      <c r="E1847" s="189">
        <f t="shared" ca="1" si="1150"/>
        <v>0</v>
      </c>
      <c r="F1847" s="189">
        <f t="shared" si="1151"/>
        <v>0</v>
      </c>
      <c r="G1847" s="189" cm="1">
        <f t="array" aca="1" ref="G1847" ca="1">OFFSET(G1847,-1,,,)+1</f>
        <v>1842</v>
      </c>
      <c r="H1847" s="189">
        <f t="shared" si="1146"/>
        <v>0</v>
      </c>
      <c r="I1847" s="189">
        <f t="shared" si="1152"/>
        <v>0</v>
      </c>
      <c r="J1847" s="179">
        <f t="shared" si="1153"/>
        <v>0</v>
      </c>
      <c r="K1847" s="173" t="s">
        <v>1116</v>
      </c>
      <c r="L1847" s="174" t="str" cm="1">
        <f t="array" aca="1" ref="L1847" ca="1">IF($K1847="",OFFSET(L1847,-1,,,),K1847)</f>
        <v>08.04</v>
      </c>
      <c r="M1847" s="175" t="str" cm="1">
        <f t="array" aca="1" ref="M1847" ca="1">IF(OR($K1847=0,$K1847=""),OFFSET(M1847,-1,,,),O1847)</f>
        <v>SOLEIRA / FILETES / PEITORIL</v>
      </c>
      <c r="N1847" s="67" t="s">
        <v>143</v>
      </c>
      <c r="O1847" s="68" t="s">
        <v>4594</v>
      </c>
      <c r="P1847" s="68"/>
      <c r="Q1847" s="68"/>
      <c r="R1847" s="69"/>
      <c r="S1847" s="70"/>
      <c r="T1847" s="70">
        <v>0</v>
      </c>
      <c r="U1847" s="67"/>
      <c r="V1847" s="71"/>
      <c r="W1847" s="171"/>
      <c r="X1847" s="172"/>
      <c r="Y1847" s="176">
        <f t="shared" si="1155"/>
        <v>0</v>
      </c>
      <c r="AA1847" s="192"/>
    </row>
    <row r="1848" spans="2:27">
      <c r="B1848" s="189">
        <f t="shared" si="1147"/>
        <v>0</v>
      </c>
      <c r="C1848" s="189">
        <f t="shared" ca="1" si="1148"/>
        <v>0</v>
      </c>
      <c r="D1848" s="189">
        <f t="shared" si="1149"/>
        <v>0</v>
      </c>
      <c r="E1848" s="189">
        <f t="shared" ca="1" si="1150"/>
        <v>0</v>
      </c>
      <c r="F1848" s="189">
        <f t="shared" si="1151"/>
        <v>0</v>
      </c>
      <c r="G1848" s="189" cm="1">
        <f t="array" aca="1" ref="G1848" ca="1">OFFSET(G1848,-1,,,)+1</f>
        <v>1843</v>
      </c>
      <c r="H1848" s="189">
        <f t="shared" si="1146"/>
        <v>0</v>
      </c>
      <c r="I1848" s="189">
        <f t="shared" si="1152"/>
        <v>0</v>
      </c>
      <c r="J1848" s="179">
        <f t="shared" si="1153"/>
        <v>0</v>
      </c>
      <c r="K1848" s="173" t="s">
        <v>1117</v>
      </c>
      <c r="L1848" s="174" t="str" cm="1">
        <f t="array" aca="1" ref="L1848" ca="1">IF($K1848="",OFFSET(L1848,-1,,,),K1848)</f>
        <v>08.04.01</v>
      </c>
      <c r="M1848" s="175" t="str" cm="1">
        <f t="array" aca="1" ref="M1848" ca="1">IF(OR($K1848=0,$K1848=""),OFFSET(M1848,-1,,,),O1848)</f>
        <v>SOLEIRA EM GRANITO CINZA ANDORINHA 0,11X0,80M</v>
      </c>
      <c r="N1848" s="67" t="s">
        <v>4007</v>
      </c>
      <c r="O1848" s="68" t="s">
        <v>4595</v>
      </c>
      <c r="P1848" s="68"/>
      <c r="Q1848" s="68" t="s">
        <v>3260</v>
      </c>
      <c r="R1848" s="69">
        <v>307</v>
      </c>
      <c r="S1848" s="70">
        <v>40.847999999999999</v>
      </c>
      <c r="T1848" s="70">
        <v>12540.335999999999</v>
      </c>
      <c r="U1848" s="67"/>
      <c r="V1848" s="71"/>
      <c r="W1848" s="171"/>
      <c r="X1848" s="172"/>
      <c r="Y1848" s="176">
        <f t="shared" si="1155"/>
        <v>0</v>
      </c>
      <c r="AA1848" s="192"/>
    </row>
    <row r="1849" spans="2:27" hidden="1">
      <c r="B1849" s="189">
        <f t="shared" si="1147"/>
        <v>0</v>
      </c>
      <c r="C1849" s="189">
        <f t="shared" ca="1" si="1148"/>
        <v>0</v>
      </c>
      <c r="D1849" s="189">
        <f t="shared" si="1149"/>
        <v>0</v>
      </c>
      <c r="E1849" s="189">
        <f t="shared" ca="1" si="1150"/>
        <v>0</v>
      </c>
      <c r="F1849" s="189">
        <f t="shared" si="1151"/>
        <v>0</v>
      </c>
      <c r="G1849" s="189" cm="1">
        <f t="array" aca="1" ref="G1849" ca="1">OFFSET(G1849,-1,,,)+1</f>
        <v>1844</v>
      </c>
      <c r="H1849" s="189">
        <f t="shared" si="1146"/>
        <v>0</v>
      </c>
      <c r="I1849" s="189">
        <f t="shared" si="1152"/>
        <v>0</v>
      </c>
      <c r="J1849" s="179">
        <f t="shared" si="1153"/>
        <v>0</v>
      </c>
      <c r="K1849" s="173"/>
      <c r="L1849" s="174" t="str" cm="1">
        <f t="array" aca="1" ref="L1849" ca="1">IF($K1849="",OFFSET(L1849,-1,,,),K1849)</f>
        <v>08.04.01</v>
      </c>
      <c r="M1849" s="175" t="str" cm="1">
        <f t="array" aca="1" ref="M1849" ca="1">IF(OR($K1849=0,$K1849=""),OFFSET(M1849,-1,,,),O1849)</f>
        <v>SOLEIRA EM GRANITO CINZA ANDORINHA 0,11X0,80M</v>
      </c>
      <c r="N1849" s="67" t="s">
        <v>269</v>
      </c>
      <c r="O1849" s="68" t="s">
        <v>270</v>
      </c>
      <c r="P1849" s="68"/>
      <c r="Q1849" s="68" t="s">
        <v>3255</v>
      </c>
      <c r="R1849" s="69">
        <v>245.6</v>
      </c>
      <c r="S1849" s="70">
        <v>0.65</v>
      </c>
      <c r="T1849" s="70">
        <v>159.64000000000001</v>
      </c>
      <c r="U1849" s="67" t="s">
        <v>1118</v>
      </c>
      <c r="V1849" s="71" t="s">
        <v>1119</v>
      </c>
      <c r="W1849" s="171"/>
      <c r="X1849" s="172"/>
      <c r="Y1849" s="176">
        <f t="shared" si="1155"/>
        <v>0</v>
      </c>
      <c r="AA1849" s="192"/>
    </row>
    <row r="1850" spans="2:27" hidden="1">
      <c r="B1850" s="189">
        <f t="shared" si="1147"/>
        <v>0</v>
      </c>
      <c r="C1850" s="189">
        <f t="shared" ca="1" si="1148"/>
        <v>0</v>
      </c>
      <c r="D1850" s="189">
        <f t="shared" si="1149"/>
        <v>0</v>
      </c>
      <c r="E1850" s="189">
        <f t="shared" ca="1" si="1150"/>
        <v>0</v>
      </c>
      <c r="F1850" s="189">
        <f t="shared" si="1151"/>
        <v>0</v>
      </c>
      <c r="G1850" s="189" cm="1">
        <f t="array" aca="1" ref="G1850" ca="1">OFFSET(G1850,-1,,,)+1</f>
        <v>1845</v>
      </c>
      <c r="H1850" s="189">
        <f t="shared" si="1146"/>
        <v>0</v>
      </c>
      <c r="I1850" s="189">
        <f t="shared" si="1152"/>
        <v>0</v>
      </c>
      <c r="J1850" s="179">
        <f t="shared" si="1153"/>
        <v>0</v>
      </c>
      <c r="K1850" s="173"/>
      <c r="L1850" s="174" t="str" cm="1">
        <f t="array" aca="1" ref="L1850" ca="1">IF($K1850="",OFFSET(L1850,-1,,,),K1850)</f>
        <v>08.04.01</v>
      </c>
      <c r="M1850" s="175" t="str" cm="1">
        <f t="array" aca="1" ref="M1850" ca="1">IF(OR($K1850=0,$K1850=""),OFFSET(M1850,-1,,,),O1850)</f>
        <v>SOLEIRA EM GRANITO CINZA ANDORINHA 0,11X0,80M</v>
      </c>
      <c r="N1850" s="67" t="s">
        <v>4008</v>
      </c>
      <c r="O1850" s="68" t="s">
        <v>4596</v>
      </c>
      <c r="P1850" s="68"/>
      <c r="Q1850" s="68" t="s">
        <v>3258</v>
      </c>
      <c r="R1850" s="69">
        <v>28.366800000000001</v>
      </c>
      <c r="S1850" s="70">
        <v>220</v>
      </c>
      <c r="T1850" s="70">
        <v>6240.6959999999999</v>
      </c>
      <c r="U1850" s="67" t="s">
        <v>1118</v>
      </c>
      <c r="V1850" s="71" t="s">
        <v>1119</v>
      </c>
      <c r="W1850" s="171"/>
      <c r="X1850" s="172"/>
      <c r="Y1850" s="176">
        <f t="shared" si="1155"/>
        <v>0</v>
      </c>
      <c r="AA1850" s="192"/>
    </row>
    <row r="1851" spans="2:27" hidden="1">
      <c r="B1851" s="189">
        <f t="shared" si="1147"/>
        <v>0</v>
      </c>
      <c r="C1851" s="189">
        <f t="shared" ca="1" si="1148"/>
        <v>0</v>
      </c>
      <c r="D1851" s="189">
        <f t="shared" si="1149"/>
        <v>0</v>
      </c>
      <c r="E1851" s="189">
        <f t="shared" ca="1" si="1150"/>
        <v>0</v>
      </c>
      <c r="F1851" s="189">
        <f t="shared" si="1151"/>
        <v>0</v>
      </c>
      <c r="G1851" s="189" cm="1">
        <f t="array" aca="1" ref="G1851" ca="1">OFFSET(G1851,-1,,,)+1</f>
        <v>1846</v>
      </c>
      <c r="H1851" s="189">
        <f t="shared" si="1146"/>
        <v>0</v>
      </c>
      <c r="I1851" s="189">
        <f t="shared" si="1152"/>
        <v>0</v>
      </c>
      <c r="J1851" s="179">
        <f t="shared" si="1153"/>
        <v>0</v>
      </c>
      <c r="K1851" s="173"/>
      <c r="L1851" s="174" t="str" cm="1">
        <f t="array" aca="1" ref="L1851" ca="1">IF($K1851="",OFFSET(L1851,-1,,,),K1851)</f>
        <v>08.04.01</v>
      </c>
      <c r="M1851" s="175" t="str" cm="1">
        <f t="array" aca="1" ref="M1851" ca="1">IF(OR($K1851=0,$K1851=""),OFFSET(M1851,-1,,,),O1851)</f>
        <v>SOLEIRA EM GRANITO CINZA ANDORINHA 0,11X0,80M</v>
      </c>
      <c r="N1851" s="67" t="s">
        <v>271</v>
      </c>
      <c r="O1851" s="68" t="s">
        <v>272</v>
      </c>
      <c r="P1851" s="68"/>
      <c r="Q1851" s="68" t="s">
        <v>3260</v>
      </c>
      <c r="R1851" s="69">
        <v>307</v>
      </c>
      <c r="S1851" s="70">
        <v>20</v>
      </c>
      <c r="T1851" s="70">
        <v>6140</v>
      </c>
      <c r="U1851" s="67" t="s">
        <v>1118</v>
      </c>
      <c r="V1851" s="71" t="s">
        <v>1119</v>
      </c>
      <c r="W1851" s="171"/>
      <c r="X1851" s="172"/>
      <c r="Y1851" s="176">
        <f t="shared" si="1155"/>
        <v>0</v>
      </c>
      <c r="AA1851" s="192"/>
    </row>
    <row r="1852" spans="2:27">
      <c r="B1852" s="189">
        <f t="shared" si="1147"/>
        <v>0</v>
      </c>
      <c r="C1852" s="189">
        <f t="shared" ca="1" si="1148"/>
        <v>0</v>
      </c>
      <c r="D1852" s="189">
        <f t="shared" si="1149"/>
        <v>0</v>
      </c>
      <c r="E1852" s="189">
        <f t="shared" ca="1" si="1150"/>
        <v>0</v>
      </c>
      <c r="F1852" s="189">
        <f t="shared" si="1151"/>
        <v>0</v>
      </c>
      <c r="G1852" s="189" cm="1">
        <f t="array" aca="1" ref="G1852" ca="1">OFFSET(G1852,-1,,,)+1</f>
        <v>1847</v>
      </c>
      <c r="H1852" s="189">
        <f t="shared" si="1146"/>
        <v>0</v>
      </c>
      <c r="I1852" s="189">
        <f t="shared" si="1152"/>
        <v>0</v>
      </c>
      <c r="J1852" s="179">
        <f t="shared" si="1153"/>
        <v>0</v>
      </c>
      <c r="K1852" s="173" t="s">
        <v>1120</v>
      </c>
      <c r="L1852" s="174" t="str" cm="1">
        <f t="array" aca="1" ref="L1852" ca="1">IF($K1852="",OFFSET(L1852,-1,,,),K1852)</f>
        <v>08.04.02</v>
      </c>
      <c r="M1852" s="175" t="str" cm="1">
        <f t="array" aca="1" ref="M1852" ca="1">IF(OR($K1852=0,$K1852=""),OFFSET(M1852,-1,,,),O1852)</f>
        <v>SOLEIRA EM GRANITO CINZA ANDORINHA 0,15X0,80M</v>
      </c>
      <c r="N1852" s="67" t="s">
        <v>4009</v>
      </c>
      <c r="O1852" s="68" t="s">
        <v>4597</v>
      </c>
      <c r="P1852" s="68"/>
      <c r="Q1852" s="68" t="s">
        <v>3260</v>
      </c>
      <c r="R1852" s="69">
        <v>418</v>
      </c>
      <c r="S1852" s="70">
        <v>49.092799999999997</v>
      </c>
      <c r="T1852" s="70">
        <v>20520.790399999998</v>
      </c>
      <c r="U1852" s="67"/>
      <c r="V1852" s="71"/>
      <c r="W1852" s="171"/>
      <c r="X1852" s="172"/>
      <c r="Y1852" s="176">
        <f t="shared" si="1155"/>
        <v>0</v>
      </c>
      <c r="AA1852" s="192"/>
    </row>
    <row r="1853" spans="2:27" hidden="1">
      <c r="B1853" s="189">
        <f t="shared" si="1147"/>
        <v>0</v>
      </c>
      <c r="C1853" s="189">
        <f t="shared" ca="1" si="1148"/>
        <v>0</v>
      </c>
      <c r="D1853" s="189">
        <f t="shared" si="1149"/>
        <v>0</v>
      </c>
      <c r="E1853" s="189">
        <f t="shared" ca="1" si="1150"/>
        <v>0</v>
      </c>
      <c r="F1853" s="189">
        <f t="shared" si="1151"/>
        <v>0</v>
      </c>
      <c r="G1853" s="189" cm="1">
        <f t="array" aca="1" ref="G1853" ca="1">OFFSET(G1853,-1,,,)+1</f>
        <v>1848</v>
      </c>
      <c r="H1853" s="189">
        <f t="shared" si="1146"/>
        <v>0</v>
      </c>
      <c r="I1853" s="189">
        <f t="shared" si="1152"/>
        <v>0</v>
      </c>
      <c r="J1853" s="179">
        <f t="shared" si="1153"/>
        <v>0</v>
      </c>
      <c r="K1853" s="173"/>
      <c r="L1853" s="174" t="str" cm="1">
        <f t="array" aca="1" ref="L1853" ca="1">IF($K1853="",OFFSET(L1853,-1,,,),K1853)</f>
        <v>08.04.02</v>
      </c>
      <c r="M1853" s="175" t="str" cm="1">
        <f t="array" aca="1" ref="M1853" ca="1">IF(OR($K1853=0,$K1853=""),OFFSET(M1853,-1,,,),O1853)</f>
        <v>SOLEIRA EM GRANITO CINZA ANDORINHA 0,15X0,80M</v>
      </c>
      <c r="N1853" s="67" t="s">
        <v>242</v>
      </c>
      <c r="O1853" s="68" t="s">
        <v>243</v>
      </c>
      <c r="P1853" s="68"/>
      <c r="Q1853" s="68" t="s">
        <v>3255</v>
      </c>
      <c r="R1853" s="69">
        <v>441.40800000000002</v>
      </c>
      <c r="S1853" s="70">
        <v>1.3</v>
      </c>
      <c r="T1853" s="70">
        <v>573.83040000000005</v>
      </c>
      <c r="U1853" s="67" t="s">
        <v>1118</v>
      </c>
      <c r="V1853" s="71" t="s">
        <v>1119</v>
      </c>
      <c r="W1853" s="171"/>
      <c r="X1853" s="172"/>
      <c r="Y1853" s="176">
        <f t="shared" si="1155"/>
        <v>0</v>
      </c>
      <c r="AA1853" s="192"/>
    </row>
    <row r="1854" spans="2:27" hidden="1">
      <c r="B1854" s="189">
        <f t="shared" si="1147"/>
        <v>0</v>
      </c>
      <c r="C1854" s="189">
        <f t="shared" ca="1" si="1148"/>
        <v>0</v>
      </c>
      <c r="D1854" s="189">
        <f t="shared" si="1149"/>
        <v>0</v>
      </c>
      <c r="E1854" s="189">
        <f t="shared" ca="1" si="1150"/>
        <v>0</v>
      </c>
      <c r="F1854" s="189">
        <f t="shared" si="1151"/>
        <v>0</v>
      </c>
      <c r="G1854" s="189" cm="1">
        <f t="array" aca="1" ref="G1854" ca="1">OFFSET(G1854,-1,,,)+1</f>
        <v>1849</v>
      </c>
      <c r="H1854" s="189">
        <f t="shared" si="1146"/>
        <v>0</v>
      </c>
      <c r="I1854" s="189">
        <f t="shared" si="1152"/>
        <v>0</v>
      </c>
      <c r="J1854" s="179">
        <f t="shared" si="1153"/>
        <v>0</v>
      </c>
      <c r="K1854" s="173"/>
      <c r="L1854" s="174" t="str" cm="1">
        <f t="array" aca="1" ref="L1854" ca="1">IF($K1854="",OFFSET(L1854,-1,,,),K1854)</f>
        <v>08.04.02</v>
      </c>
      <c r="M1854" s="175" t="str" cm="1">
        <f t="array" aca="1" ref="M1854" ca="1">IF(OR($K1854=0,$K1854=""),OFFSET(M1854,-1,,,),O1854)</f>
        <v>SOLEIRA EM GRANITO CINZA ANDORINHA 0,15X0,80M</v>
      </c>
      <c r="N1854" s="67" t="s">
        <v>4008</v>
      </c>
      <c r="O1854" s="68" t="s">
        <v>4596</v>
      </c>
      <c r="P1854" s="68"/>
      <c r="Q1854" s="68" t="s">
        <v>3258</v>
      </c>
      <c r="R1854" s="69">
        <v>52.667999999999999</v>
      </c>
      <c r="S1854" s="70">
        <v>220</v>
      </c>
      <c r="T1854" s="70">
        <v>11586.96</v>
      </c>
      <c r="U1854" s="67" t="s">
        <v>1118</v>
      </c>
      <c r="V1854" s="71" t="s">
        <v>1119</v>
      </c>
      <c r="W1854" s="171"/>
      <c r="X1854" s="172"/>
      <c r="Y1854" s="176">
        <f t="shared" si="1155"/>
        <v>0</v>
      </c>
      <c r="AA1854" s="192"/>
    </row>
    <row r="1855" spans="2:27" hidden="1">
      <c r="B1855" s="189">
        <f t="shared" si="1147"/>
        <v>0</v>
      </c>
      <c r="C1855" s="189">
        <f t="shared" ca="1" si="1148"/>
        <v>0</v>
      </c>
      <c r="D1855" s="189">
        <f t="shared" si="1149"/>
        <v>0</v>
      </c>
      <c r="E1855" s="189">
        <f t="shared" ca="1" si="1150"/>
        <v>0</v>
      </c>
      <c r="F1855" s="189">
        <f t="shared" si="1151"/>
        <v>0</v>
      </c>
      <c r="G1855" s="189" cm="1">
        <f t="array" aca="1" ref="G1855" ca="1">OFFSET(G1855,-1,,,)+1</f>
        <v>1850</v>
      </c>
      <c r="H1855" s="189">
        <f t="shared" si="1146"/>
        <v>0</v>
      </c>
      <c r="I1855" s="189">
        <f t="shared" si="1152"/>
        <v>0</v>
      </c>
      <c r="J1855" s="179">
        <f t="shared" si="1153"/>
        <v>0</v>
      </c>
      <c r="K1855" s="173"/>
      <c r="L1855" s="174" t="str" cm="1">
        <f t="array" aca="1" ref="L1855" ca="1">IF($K1855="",OFFSET(L1855,-1,,,),K1855)</f>
        <v>08.04.02</v>
      </c>
      <c r="M1855" s="175" t="str" cm="1">
        <f t="array" aca="1" ref="M1855" ca="1">IF(OR($K1855=0,$K1855=""),OFFSET(M1855,-1,,,),O1855)</f>
        <v>SOLEIRA EM GRANITO CINZA ANDORINHA 0,15X0,80M</v>
      </c>
      <c r="N1855" s="67" t="s">
        <v>271</v>
      </c>
      <c r="O1855" s="68" t="s">
        <v>272</v>
      </c>
      <c r="P1855" s="68"/>
      <c r="Q1855" s="68" t="s">
        <v>3260</v>
      </c>
      <c r="R1855" s="69">
        <v>418</v>
      </c>
      <c r="S1855" s="70">
        <v>20</v>
      </c>
      <c r="T1855" s="70">
        <v>8360</v>
      </c>
      <c r="U1855" s="67" t="s">
        <v>1118</v>
      </c>
      <c r="V1855" s="71" t="s">
        <v>1119</v>
      </c>
      <c r="W1855" s="171"/>
      <c r="X1855" s="172"/>
      <c r="Y1855" s="176">
        <f t="shared" si="1155"/>
        <v>0</v>
      </c>
      <c r="AA1855" s="192"/>
    </row>
    <row r="1856" spans="2:27">
      <c r="B1856" s="189">
        <f t="shared" si="1147"/>
        <v>0</v>
      </c>
      <c r="C1856" s="189">
        <f t="shared" ca="1" si="1148"/>
        <v>0</v>
      </c>
      <c r="D1856" s="189">
        <f t="shared" si="1149"/>
        <v>0</v>
      </c>
      <c r="E1856" s="189">
        <f t="shared" ca="1" si="1150"/>
        <v>0</v>
      </c>
      <c r="F1856" s="189">
        <f t="shared" si="1151"/>
        <v>0</v>
      </c>
      <c r="G1856" s="189" cm="1">
        <f t="array" aca="1" ref="G1856" ca="1">OFFSET(G1856,-1,,,)+1</f>
        <v>1851</v>
      </c>
      <c r="H1856" s="189">
        <f t="shared" si="1146"/>
        <v>0</v>
      </c>
      <c r="I1856" s="189">
        <f t="shared" si="1152"/>
        <v>0</v>
      </c>
      <c r="J1856" s="179">
        <f t="shared" si="1153"/>
        <v>0</v>
      </c>
      <c r="K1856" s="173" t="s">
        <v>1121</v>
      </c>
      <c r="L1856" s="174" t="str" cm="1">
        <f t="array" aca="1" ref="L1856" ca="1">IF($K1856="",OFFSET(L1856,-1,,,),K1856)</f>
        <v>08.04.03</v>
      </c>
      <c r="M1856" s="175" t="str" cm="1">
        <f t="array" aca="1" ref="M1856" ca="1">IF(OR($K1856=0,$K1856=""),OFFSET(M1856,-1,,,),O1856)</f>
        <v>SOLEIRA EM GRANITO CINZA ANDORINHA 0,15X0,90M</v>
      </c>
      <c r="N1856" s="67" t="s">
        <v>4010</v>
      </c>
      <c r="O1856" s="68" t="s">
        <v>4598</v>
      </c>
      <c r="P1856" s="68"/>
      <c r="Q1856" s="68" t="s">
        <v>3260</v>
      </c>
      <c r="R1856" s="69">
        <v>369</v>
      </c>
      <c r="S1856" s="70">
        <v>52.729399999999998</v>
      </c>
      <c r="T1856" s="70">
        <v>19457.1486</v>
      </c>
      <c r="U1856" s="67"/>
      <c r="V1856" s="71"/>
      <c r="W1856" s="171"/>
      <c r="X1856" s="172"/>
      <c r="Y1856" s="176">
        <f t="shared" si="1155"/>
        <v>0</v>
      </c>
      <c r="AA1856" s="192"/>
    </row>
    <row r="1857" spans="2:27" hidden="1">
      <c r="B1857" s="189">
        <f t="shared" si="1147"/>
        <v>0</v>
      </c>
      <c r="C1857" s="189">
        <f t="shared" ca="1" si="1148"/>
        <v>0</v>
      </c>
      <c r="D1857" s="189">
        <f t="shared" si="1149"/>
        <v>0</v>
      </c>
      <c r="E1857" s="189">
        <f t="shared" ca="1" si="1150"/>
        <v>0</v>
      </c>
      <c r="F1857" s="189">
        <f t="shared" si="1151"/>
        <v>0</v>
      </c>
      <c r="G1857" s="189" cm="1">
        <f t="array" aca="1" ref="G1857" ca="1">OFFSET(G1857,-1,,,)+1</f>
        <v>1852</v>
      </c>
      <c r="H1857" s="189">
        <f t="shared" si="1146"/>
        <v>0</v>
      </c>
      <c r="I1857" s="189">
        <f t="shared" si="1152"/>
        <v>0</v>
      </c>
      <c r="J1857" s="179">
        <f t="shared" si="1153"/>
        <v>0</v>
      </c>
      <c r="K1857" s="173"/>
      <c r="L1857" s="174" t="str" cm="1">
        <f t="array" aca="1" ref="L1857" ca="1">IF($K1857="",OFFSET(L1857,-1,,,),K1857)</f>
        <v>08.04.03</v>
      </c>
      <c r="M1857" s="175" t="str" cm="1">
        <f t="array" aca="1" ref="M1857" ca="1">IF(OR($K1857=0,$K1857=""),OFFSET(M1857,-1,,,),O1857)</f>
        <v>SOLEIRA EM GRANITO CINZA ANDORINHA 0,15X0,90M</v>
      </c>
      <c r="N1857" s="67" t="s">
        <v>242</v>
      </c>
      <c r="O1857" s="68" t="s">
        <v>243</v>
      </c>
      <c r="P1857" s="68"/>
      <c r="Q1857" s="68" t="s">
        <v>3255</v>
      </c>
      <c r="R1857" s="69">
        <v>438.37200000000001</v>
      </c>
      <c r="S1857" s="70">
        <v>1.3</v>
      </c>
      <c r="T1857" s="70">
        <v>569.8836</v>
      </c>
      <c r="U1857" s="67" t="s">
        <v>1118</v>
      </c>
      <c r="V1857" s="71" t="s">
        <v>1119</v>
      </c>
      <c r="W1857" s="171"/>
      <c r="X1857" s="172"/>
      <c r="Y1857" s="176">
        <f t="shared" si="1155"/>
        <v>0</v>
      </c>
      <c r="AA1857" s="192"/>
    </row>
    <row r="1858" spans="2:27" hidden="1">
      <c r="B1858" s="189">
        <f t="shared" si="1147"/>
        <v>0</v>
      </c>
      <c r="C1858" s="189">
        <f t="shared" ca="1" si="1148"/>
        <v>0</v>
      </c>
      <c r="D1858" s="189">
        <f t="shared" si="1149"/>
        <v>0</v>
      </c>
      <c r="E1858" s="189">
        <f t="shared" ca="1" si="1150"/>
        <v>0</v>
      </c>
      <c r="F1858" s="189">
        <f t="shared" si="1151"/>
        <v>0</v>
      </c>
      <c r="G1858" s="189" cm="1">
        <f t="array" aca="1" ref="G1858" ca="1">OFFSET(G1858,-1,,,)+1</f>
        <v>1853</v>
      </c>
      <c r="H1858" s="189">
        <f t="shared" si="1146"/>
        <v>0</v>
      </c>
      <c r="I1858" s="189">
        <f t="shared" si="1152"/>
        <v>0</v>
      </c>
      <c r="J1858" s="179">
        <f t="shared" si="1153"/>
        <v>0</v>
      </c>
      <c r="K1858" s="173"/>
      <c r="L1858" s="174" t="str" cm="1">
        <f t="array" aca="1" ref="L1858" ca="1">IF($K1858="",OFFSET(L1858,-1,,,),K1858)</f>
        <v>08.04.03</v>
      </c>
      <c r="M1858" s="175" t="str" cm="1">
        <f t="array" aca="1" ref="M1858" ca="1">IF(OR($K1858=0,$K1858=""),OFFSET(M1858,-1,,,),O1858)</f>
        <v>SOLEIRA EM GRANITO CINZA ANDORINHA 0,15X0,90M</v>
      </c>
      <c r="N1858" s="67" t="s">
        <v>4008</v>
      </c>
      <c r="O1858" s="68" t="s">
        <v>4596</v>
      </c>
      <c r="P1858" s="68"/>
      <c r="Q1858" s="68" t="s">
        <v>3258</v>
      </c>
      <c r="R1858" s="69">
        <v>52.305750000000003</v>
      </c>
      <c r="S1858" s="70">
        <v>220</v>
      </c>
      <c r="T1858" s="70">
        <v>11507.265000000001</v>
      </c>
      <c r="U1858" s="67" t="s">
        <v>1118</v>
      </c>
      <c r="V1858" s="71" t="s">
        <v>1119</v>
      </c>
      <c r="W1858" s="171"/>
      <c r="X1858" s="172"/>
      <c r="Y1858" s="176">
        <f t="shared" si="1155"/>
        <v>0</v>
      </c>
      <c r="AA1858" s="192"/>
    </row>
    <row r="1859" spans="2:27" hidden="1">
      <c r="B1859" s="189">
        <f t="shared" si="1147"/>
        <v>0</v>
      </c>
      <c r="C1859" s="189">
        <f t="shared" ca="1" si="1148"/>
        <v>0</v>
      </c>
      <c r="D1859" s="189">
        <f t="shared" si="1149"/>
        <v>0</v>
      </c>
      <c r="E1859" s="189">
        <f t="shared" ca="1" si="1150"/>
        <v>0</v>
      </c>
      <c r="F1859" s="189">
        <f t="shared" si="1151"/>
        <v>0</v>
      </c>
      <c r="G1859" s="189" cm="1">
        <f t="array" aca="1" ref="G1859" ca="1">OFFSET(G1859,-1,,,)+1</f>
        <v>1854</v>
      </c>
      <c r="H1859" s="189">
        <f t="shared" si="1146"/>
        <v>0</v>
      </c>
      <c r="I1859" s="189">
        <f t="shared" si="1152"/>
        <v>0</v>
      </c>
      <c r="J1859" s="179">
        <f t="shared" si="1153"/>
        <v>0</v>
      </c>
      <c r="K1859" s="173"/>
      <c r="L1859" s="174" t="str" cm="1">
        <f t="array" aca="1" ref="L1859" ca="1">IF($K1859="",OFFSET(L1859,-1,,,),K1859)</f>
        <v>08.04.03</v>
      </c>
      <c r="M1859" s="175" t="str" cm="1">
        <f t="array" aca="1" ref="M1859" ca="1">IF(OR($K1859=0,$K1859=""),OFFSET(M1859,-1,,,),O1859)</f>
        <v>SOLEIRA EM GRANITO CINZA ANDORINHA 0,15X0,90M</v>
      </c>
      <c r="N1859" s="67" t="s">
        <v>271</v>
      </c>
      <c r="O1859" s="68" t="s">
        <v>272</v>
      </c>
      <c r="P1859" s="68"/>
      <c r="Q1859" s="68" t="s">
        <v>3260</v>
      </c>
      <c r="R1859" s="69">
        <v>369</v>
      </c>
      <c r="S1859" s="70">
        <v>20</v>
      </c>
      <c r="T1859" s="70">
        <v>7380</v>
      </c>
      <c r="U1859" s="67" t="s">
        <v>1118</v>
      </c>
      <c r="V1859" s="71" t="s">
        <v>1119</v>
      </c>
      <c r="W1859" s="171"/>
      <c r="X1859" s="172"/>
      <c r="Y1859" s="176">
        <f t="shared" si="1155"/>
        <v>0</v>
      </c>
      <c r="AA1859" s="192"/>
    </row>
    <row r="1860" spans="2:27">
      <c r="B1860" s="189">
        <f t="shared" si="1147"/>
        <v>0</v>
      </c>
      <c r="C1860" s="189">
        <f t="shared" ca="1" si="1148"/>
        <v>0</v>
      </c>
      <c r="D1860" s="189">
        <f t="shared" si="1149"/>
        <v>0</v>
      </c>
      <c r="E1860" s="189">
        <f t="shared" ca="1" si="1150"/>
        <v>0</v>
      </c>
      <c r="F1860" s="189">
        <f t="shared" si="1151"/>
        <v>0</v>
      </c>
      <c r="G1860" s="189" cm="1">
        <f t="array" aca="1" ref="G1860" ca="1">OFFSET(G1860,-1,,,)+1</f>
        <v>1855</v>
      </c>
      <c r="H1860" s="189">
        <f t="shared" si="1146"/>
        <v>0</v>
      </c>
      <c r="I1860" s="189">
        <f t="shared" si="1152"/>
        <v>0</v>
      </c>
      <c r="J1860" s="179">
        <f t="shared" si="1153"/>
        <v>0</v>
      </c>
      <c r="K1860" s="173" t="s">
        <v>1122</v>
      </c>
      <c r="L1860" s="174" t="str" cm="1">
        <f t="array" aca="1" ref="L1860" ca="1">IF($K1860="",OFFSET(L1860,-1,,,),K1860)</f>
        <v>08.04.04</v>
      </c>
      <c r="M1860" s="175" t="str" cm="1">
        <f t="array" aca="1" ref="M1860" ca="1">IF(OR($K1860=0,$K1860=""),OFFSET(M1860,-1,,,),O1860)</f>
        <v>SOLEIRA EM GRANITO CINZA ANDORINHA 0,18X1,55M</v>
      </c>
      <c r="N1860" s="67" t="s">
        <v>4011</v>
      </c>
      <c r="O1860" s="68" t="s">
        <v>4599</v>
      </c>
      <c r="P1860" s="68"/>
      <c r="Q1860" s="68" t="s">
        <v>3260</v>
      </c>
      <c r="R1860" s="69">
        <v>369</v>
      </c>
      <c r="S1860" s="70">
        <v>89.058899999999994</v>
      </c>
      <c r="T1860" s="70">
        <v>32862.734100000001</v>
      </c>
      <c r="U1860" s="67"/>
      <c r="V1860" s="71"/>
      <c r="W1860" s="171"/>
      <c r="X1860" s="172"/>
      <c r="Y1860" s="176">
        <f t="shared" si="1155"/>
        <v>0</v>
      </c>
      <c r="AA1860" s="192"/>
    </row>
    <row r="1861" spans="2:27" hidden="1">
      <c r="B1861" s="189">
        <f t="shared" si="1147"/>
        <v>0</v>
      </c>
      <c r="C1861" s="189">
        <f t="shared" ca="1" si="1148"/>
        <v>0</v>
      </c>
      <c r="D1861" s="189">
        <f t="shared" si="1149"/>
        <v>0</v>
      </c>
      <c r="E1861" s="189">
        <f t="shared" ca="1" si="1150"/>
        <v>0</v>
      </c>
      <c r="F1861" s="189">
        <f t="shared" si="1151"/>
        <v>0</v>
      </c>
      <c r="G1861" s="189" cm="1">
        <f t="array" aca="1" ref="G1861" ca="1">OFFSET(G1861,-1,,,)+1</f>
        <v>1856</v>
      </c>
      <c r="H1861" s="189">
        <f t="shared" si="1146"/>
        <v>0</v>
      </c>
      <c r="I1861" s="189">
        <f t="shared" si="1152"/>
        <v>0</v>
      </c>
      <c r="J1861" s="179">
        <f t="shared" si="1153"/>
        <v>0</v>
      </c>
      <c r="K1861" s="173"/>
      <c r="L1861" s="174" t="str" cm="1">
        <f t="array" aca="1" ref="L1861" ca="1">IF($K1861="",OFFSET(L1861,-1,,,),K1861)</f>
        <v>08.04.04</v>
      </c>
      <c r="M1861" s="175" t="str" cm="1">
        <f t="array" aca="1" ref="M1861" ca="1">IF(OR($K1861=0,$K1861=""),OFFSET(M1861,-1,,,),O1861)</f>
        <v>SOLEIRA EM GRANITO CINZA ANDORINHA 0,18X1,55M</v>
      </c>
      <c r="N1861" s="67" t="s">
        <v>269</v>
      </c>
      <c r="O1861" s="68" t="s">
        <v>270</v>
      </c>
      <c r="P1861" s="68"/>
      <c r="Q1861" s="68" t="s">
        <v>3255</v>
      </c>
      <c r="R1861" s="69">
        <v>987.14880000000005</v>
      </c>
      <c r="S1861" s="70">
        <v>0.65</v>
      </c>
      <c r="T1861" s="70">
        <v>641.64672000000007</v>
      </c>
      <c r="U1861" s="67" t="s">
        <v>1118</v>
      </c>
      <c r="V1861" s="71" t="s">
        <v>1119</v>
      </c>
      <c r="W1861" s="171"/>
      <c r="X1861" s="172"/>
      <c r="Y1861" s="176">
        <f t="shared" si="1155"/>
        <v>0</v>
      </c>
      <c r="AA1861" s="192"/>
    </row>
    <row r="1862" spans="2:27" hidden="1">
      <c r="B1862" s="189">
        <f t="shared" si="1147"/>
        <v>0</v>
      </c>
      <c r="C1862" s="189">
        <f t="shared" ca="1" si="1148"/>
        <v>0</v>
      </c>
      <c r="D1862" s="189">
        <f t="shared" si="1149"/>
        <v>0</v>
      </c>
      <c r="E1862" s="189">
        <f t="shared" ca="1" si="1150"/>
        <v>0</v>
      </c>
      <c r="F1862" s="189">
        <f t="shared" si="1151"/>
        <v>0</v>
      </c>
      <c r="G1862" s="189" cm="1">
        <f t="array" aca="1" ref="G1862" ca="1">OFFSET(G1862,-1,,,)+1</f>
        <v>1857</v>
      </c>
      <c r="H1862" s="189">
        <f t="shared" si="1146"/>
        <v>0</v>
      </c>
      <c r="I1862" s="189">
        <f t="shared" si="1152"/>
        <v>0</v>
      </c>
      <c r="J1862" s="179">
        <f t="shared" si="1153"/>
        <v>0</v>
      </c>
      <c r="K1862" s="173"/>
      <c r="L1862" s="174" t="str" cm="1">
        <f t="array" aca="1" ref="L1862" ca="1">IF($K1862="",OFFSET(L1862,-1,,,),K1862)</f>
        <v>08.04.04</v>
      </c>
      <c r="M1862" s="175" t="str" cm="1">
        <f t="array" aca="1" ref="M1862" ca="1">IF(OR($K1862=0,$K1862=""),OFFSET(M1862,-1,,,),O1862)</f>
        <v>SOLEIRA EM GRANITO CINZA ANDORINHA 0,18X1,55M</v>
      </c>
      <c r="N1862" s="67" t="s">
        <v>4008</v>
      </c>
      <c r="O1862" s="68" t="s">
        <v>4596</v>
      </c>
      <c r="P1862" s="68"/>
      <c r="Q1862" s="68" t="s">
        <v>3258</v>
      </c>
      <c r="R1862" s="69">
        <v>112.914</v>
      </c>
      <c r="S1862" s="70">
        <v>220</v>
      </c>
      <c r="T1862" s="70">
        <v>24841.08</v>
      </c>
      <c r="U1862" s="67" t="s">
        <v>1118</v>
      </c>
      <c r="V1862" s="71" t="s">
        <v>1119</v>
      </c>
      <c r="W1862" s="171"/>
      <c r="X1862" s="172"/>
      <c r="Y1862" s="176">
        <f t="shared" si="1155"/>
        <v>0</v>
      </c>
      <c r="AA1862" s="192"/>
    </row>
    <row r="1863" spans="2:27" hidden="1">
      <c r="B1863" s="189">
        <f t="shared" si="1147"/>
        <v>0</v>
      </c>
      <c r="C1863" s="189">
        <f t="shared" ca="1" si="1148"/>
        <v>0</v>
      </c>
      <c r="D1863" s="189">
        <f t="shared" si="1149"/>
        <v>0</v>
      </c>
      <c r="E1863" s="189">
        <f t="shared" ca="1" si="1150"/>
        <v>0</v>
      </c>
      <c r="F1863" s="189">
        <f t="shared" si="1151"/>
        <v>0</v>
      </c>
      <c r="G1863" s="189" cm="1">
        <f t="array" aca="1" ref="G1863" ca="1">OFFSET(G1863,-1,,,)+1</f>
        <v>1858</v>
      </c>
      <c r="H1863" s="189">
        <f t="shared" si="1146"/>
        <v>0</v>
      </c>
      <c r="I1863" s="189">
        <f t="shared" si="1152"/>
        <v>0</v>
      </c>
      <c r="J1863" s="179">
        <f t="shared" si="1153"/>
        <v>0</v>
      </c>
      <c r="K1863" s="173"/>
      <c r="L1863" s="174" t="str" cm="1">
        <f t="array" aca="1" ref="L1863" ca="1">IF($K1863="",OFFSET(L1863,-1,,,),K1863)</f>
        <v>08.04.04</v>
      </c>
      <c r="M1863" s="175" t="str" cm="1">
        <f t="array" aca="1" ref="M1863" ca="1">IF(OR($K1863=0,$K1863=""),OFFSET(M1863,-1,,,),O1863)</f>
        <v>SOLEIRA EM GRANITO CINZA ANDORINHA 0,18X1,55M</v>
      </c>
      <c r="N1863" s="67" t="s">
        <v>271</v>
      </c>
      <c r="O1863" s="68" t="s">
        <v>272</v>
      </c>
      <c r="P1863" s="68"/>
      <c r="Q1863" s="68" t="s">
        <v>3260</v>
      </c>
      <c r="R1863" s="69">
        <v>369</v>
      </c>
      <c r="S1863" s="70">
        <v>20</v>
      </c>
      <c r="T1863" s="70">
        <v>7380</v>
      </c>
      <c r="U1863" s="67" t="s">
        <v>1118</v>
      </c>
      <c r="V1863" s="71" t="s">
        <v>1119</v>
      </c>
      <c r="W1863" s="171"/>
      <c r="X1863" s="172"/>
      <c r="Y1863" s="176">
        <f t="shared" si="1155"/>
        <v>0</v>
      </c>
      <c r="AA1863" s="192"/>
    </row>
    <row r="1864" spans="2:27">
      <c r="B1864" s="189">
        <f t="shared" si="1147"/>
        <v>0</v>
      </c>
      <c r="C1864" s="189">
        <f t="shared" ca="1" si="1148"/>
        <v>0</v>
      </c>
      <c r="D1864" s="189">
        <f t="shared" si="1149"/>
        <v>0</v>
      </c>
      <c r="E1864" s="189">
        <f t="shared" ca="1" si="1150"/>
        <v>0</v>
      </c>
      <c r="F1864" s="189">
        <f t="shared" si="1151"/>
        <v>0</v>
      </c>
      <c r="G1864" s="189" cm="1">
        <f t="array" aca="1" ref="G1864" ca="1">OFFSET(G1864,-1,,,)+1</f>
        <v>1859</v>
      </c>
      <c r="H1864" s="189">
        <f t="shared" si="1146"/>
        <v>0</v>
      </c>
      <c r="I1864" s="189">
        <f t="shared" si="1152"/>
        <v>0</v>
      </c>
      <c r="J1864" s="179">
        <f t="shared" si="1153"/>
        <v>0</v>
      </c>
      <c r="K1864" s="173" t="s">
        <v>1123</v>
      </c>
      <c r="L1864" s="174" t="str" cm="1">
        <f t="array" aca="1" ref="L1864" ca="1">IF($K1864="",OFFSET(L1864,-1,,,),K1864)</f>
        <v>08.04.05</v>
      </c>
      <c r="M1864" s="175" t="str" cm="1">
        <f t="array" aca="1" ref="M1864" ca="1">IF(OR($K1864=0,$K1864=""),OFFSET(M1864,-1,,,),O1864)</f>
        <v>FILETE EM GRANITO CINZA ANDORINHA  0,70M 02 FACES POLIDAS - H3,0CM</v>
      </c>
      <c r="N1864" s="67" t="s">
        <v>4012</v>
      </c>
      <c r="O1864" s="68" t="s">
        <v>4600</v>
      </c>
      <c r="P1864" s="68"/>
      <c r="Q1864" s="68" t="s">
        <v>3260</v>
      </c>
      <c r="R1864" s="69">
        <v>357</v>
      </c>
      <c r="S1864" s="70">
        <v>35.22</v>
      </c>
      <c r="T1864" s="70">
        <v>12573.539999999999</v>
      </c>
      <c r="U1864" s="67"/>
      <c r="V1864" s="71"/>
      <c r="W1864" s="171"/>
      <c r="X1864" s="172"/>
      <c r="Y1864" s="176">
        <f t="shared" si="1155"/>
        <v>0</v>
      </c>
      <c r="AA1864" s="192"/>
    </row>
    <row r="1865" spans="2:27" hidden="1">
      <c r="B1865" s="189">
        <f t="shared" si="1147"/>
        <v>0</v>
      </c>
      <c r="C1865" s="189">
        <f t="shared" ca="1" si="1148"/>
        <v>0</v>
      </c>
      <c r="D1865" s="189">
        <f t="shared" si="1149"/>
        <v>0</v>
      </c>
      <c r="E1865" s="189">
        <f t="shared" ca="1" si="1150"/>
        <v>0</v>
      </c>
      <c r="F1865" s="189">
        <f t="shared" si="1151"/>
        <v>0</v>
      </c>
      <c r="G1865" s="189" cm="1">
        <f t="array" aca="1" ref="G1865" ca="1">OFFSET(G1865,-1,,,)+1</f>
        <v>1860</v>
      </c>
      <c r="H1865" s="189">
        <f t="shared" si="1146"/>
        <v>0</v>
      </c>
      <c r="I1865" s="189">
        <f t="shared" si="1152"/>
        <v>0</v>
      </c>
      <c r="J1865" s="179">
        <f t="shared" si="1153"/>
        <v>0</v>
      </c>
      <c r="K1865" s="173"/>
      <c r="L1865" s="174" t="str" cm="1">
        <f t="array" aca="1" ref="L1865" ca="1">IF($K1865="",OFFSET(L1865,-1,,,),K1865)</f>
        <v>08.04.05</v>
      </c>
      <c r="M1865" s="175" t="str" cm="1">
        <f t="array" aca="1" ref="M1865" ca="1">IF(OR($K1865=0,$K1865=""),OFFSET(M1865,-1,,,),O1865)</f>
        <v>FILETE EM GRANITO CINZA ANDORINHA  0,70M 02 FACES POLIDAS - H3,0CM</v>
      </c>
      <c r="N1865" s="67" t="s">
        <v>269</v>
      </c>
      <c r="O1865" s="68" t="s">
        <v>270</v>
      </c>
      <c r="P1865" s="68"/>
      <c r="Q1865" s="68" t="s">
        <v>3255</v>
      </c>
      <c r="R1865" s="69">
        <v>285.60000000000002</v>
      </c>
      <c r="S1865" s="70">
        <v>0.65</v>
      </c>
      <c r="T1865" s="70">
        <v>185.64000000000001</v>
      </c>
      <c r="U1865" s="67" t="s">
        <v>1118</v>
      </c>
      <c r="V1865" s="71" t="s">
        <v>1119</v>
      </c>
      <c r="W1865" s="171"/>
      <c r="X1865" s="172"/>
      <c r="Y1865" s="176">
        <f t="shared" si="1155"/>
        <v>0</v>
      </c>
      <c r="AA1865" s="192"/>
    </row>
    <row r="1866" spans="2:27" hidden="1">
      <c r="B1866" s="189">
        <f t="shared" si="1147"/>
        <v>0</v>
      </c>
      <c r="C1866" s="189">
        <f t="shared" ca="1" si="1148"/>
        <v>0</v>
      </c>
      <c r="D1866" s="189">
        <f t="shared" si="1149"/>
        <v>0</v>
      </c>
      <c r="E1866" s="189">
        <f t="shared" ca="1" si="1150"/>
        <v>0</v>
      </c>
      <c r="F1866" s="189">
        <f t="shared" si="1151"/>
        <v>0</v>
      </c>
      <c r="G1866" s="189" cm="1">
        <f t="array" aca="1" ref="G1866" ca="1">OFFSET(G1866,-1,,,)+1</f>
        <v>1861</v>
      </c>
      <c r="H1866" s="189">
        <f t="shared" si="1146"/>
        <v>0</v>
      </c>
      <c r="I1866" s="189">
        <f t="shared" si="1152"/>
        <v>0</v>
      </c>
      <c r="J1866" s="179">
        <f t="shared" si="1153"/>
        <v>0</v>
      </c>
      <c r="K1866" s="173"/>
      <c r="L1866" s="174" t="str" cm="1">
        <f t="array" aca="1" ref="L1866" ca="1">IF($K1866="",OFFSET(L1866,-1,,,),K1866)</f>
        <v>08.04.05</v>
      </c>
      <c r="M1866" s="175" t="str" cm="1">
        <f t="array" aca="1" ref="M1866" ca="1">IF(OR($K1866=0,$K1866=""),OFFSET(M1866,-1,,,),O1866)</f>
        <v>FILETE EM GRANITO CINZA ANDORINHA  0,70M 02 FACES POLIDAS - H3,0CM</v>
      </c>
      <c r="N1866" s="67" t="s">
        <v>4013</v>
      </c>
      <c r="O1866" s="68" t="s">
        <v>4601</v>
      </c>
      <c r="P1866" s="68"/>
      <c r="Q1866" s="68" t="s">
        <v>3253</v>
      </c>
      <c r="R1866" s="69">
        <v>262.39499999999998</v>
      </c>
      <c r="S1866" s="70">
        <v>20</v>
      </c>
      <c r="T1866" s="70">
        <v>5247.9</v>
      </c>
      <c r="U1866" s="67" t="s">
        <v>1118</v>
      </c>
      <c r="V1866" s="71" t="s">
        <v>1119</v>
      </c>
      <c r="W1866" s="171"/>
      <c r="X1866" s="172"/>
      <c r="Y1866" s="176">
        <f t="shared" si="1155"/>
        <v>0</v>
      </c>
      <c r="AA1866" s="192"/>
    </row>
    <row r="1867" spans="2:27" hidden="1">
      <c r="B1867" s="189">
        <f t="shared" si="1147"/>
        <v>0</v>
      </c>
      <c r="C1867" s="189">
        <f t="shared" ca="1" si="1148"/>
        <v>0</v>
      </c>
      <c r="D1867" s="189">
        <f t="shared" si="1149"/>
        <v>0</v>
      </c>
      <c r="E1867" s="189">
        <f t="shared" ca="1" si="1150"/>
        <v>0</v>
      </c>
      <c r="F1867" s="189">
        <f t="shared" si="1151"/>
        <v>0</v>
      </c>
      <c r="G1867" s="189" cm="1">
        <f t="array" aca="1" ref="G1867" ca="1">OFFSET(G1867,-1,,,)+1</f>
        <v>1862</v>
      </c>
      <c r="H1867" s="189">
        <f t="shared" si="1146"/>
        <v>0</v>
      </c>
      <c r="I1867" s="189">
        <f t="shared" si="1152"/>
        <v>0</v>
      </c>
      <c r="J1867" s="179">
        <f t="shared" si="1153"/>
        <v>0</v>
      </c>
      <c r="K1867" s="173"/>
      <c r="L1867" s="174" t="str" cm="1">
        <f t="array" aca="1" ref="L1867" ca="1">IF($K1867="",OFFSET(L1867,-1,,,),K1867)</f>
        <v>08.04.05</v>
      </c>
      <c r="M1867" s="175" t="str" cm="1">
        <f t="array" aca="1" ref="M1867" ca="1">IF(OR($K1867=0,$K1867=""),OFFSET(M1867,-1,,,),O1867)</f>
        <v>FILETE EM GRANITO CINZA ANDORINHA  0,70M 02 FACES POLIDAS - H3,0CM</v>
      </c>
      <c r="N1867" s="67" t="s">
        <v>271</v>
      </c>
      <c r="O1867" s="68" t="s">
        <v>272</v>
      </c>
      <c r="P1867" s="68"/>
      <c r="Q1867" s="68" t="s">
        <v>3260</v>
      </c>
      <c r="R1867" s="69">
        <v>357</v>
      </c>
      <c r="S1867" s="70">
        <v>20</v>
      </c>
      <c r="T1867" s="70">
        <v>7140</v>
      </c>
      <c r="U1867" s="67" t="s">
        <v>1118</v>
      </c>
      <c r="V1867" s="71" t="s">
        <v>1119</v>
      </c>
      <c r="W1867" s="171"/>
      <c r="X1867" s="172"/>
      <c r="Y1867" s="176">
        <f t="shared" si="1155"/>
        <v>0</v>
      </c>
      <c r="AA1867" s="192"/>
    </row>
    <row r="1868" spans="2:27">
      <c r="B1868" s="189">
        <f t="shared" si="1147"/>
        <v>0</v>
      </c>
      <c r="C1868" s="189">
        <f t="shared" ca="1" si="1148"/>
        <v>0</v>
      </c>
      <c r="D1868" s="189">
        <f t="shared" si="1149"/>
        <v>0</v>
      </c>
      <c r="E1868" s="189">
        <f t="shared" ca="1" si="1150"/>
        <v>0</v>
      </c>
      <c r="F1868" s="189">
        <f t="shared" si="1151"/>
        <v>0</v>
      </c>
      <c r="G1868" s="189" cm="1">
        <f t="array" aca="1" ref="G1868" ca="1">OFFSET(G1868,-1,,,)+1</f>
        <v>1863</v>
      </c>
      <c r="H1868" s="189">
        <f t="shared" si="1146"/>
        <v>0</v>
      </c>
      <c r="I1868" s="189">
        <f t="shared" si="1152"/>
        <v>0</v>
      </c>
      <c r="J1868" s="179">
        <f t="shared" si="1153"/>
        <v>0</v>
      </c>
      <c r="K1868" s="173" t="s">
        <v>1124</v>
      </c>
      <c r="L1868" s="174" t="str" cm="1">
        <f t="array" aca="1" ref="L1868" ca="1">IF($K1868="",OFFSET(L1868,-1,,,),K1868)</f>
        <v>08.04.06</v>
      </c>
      <c r="M1868" s="175" t="str" cm="1">
        <f t="array" aca="1" ref="M1868" ca="1">IF(OR($K1868=0,$K1868=""),OFFSET(M1868,-1,,,),O1868)</f>
        <v>FILETE EM GRANITO CINZA ANDORINHA  0,80M 02 FACES POLIDAS - H3,0CM</v>
      </c>
      <c r="N1868" s="67" t="s">
        <v>4014</v>
      </c>
      <c r="O1868" s="68" t="s">
        <v>4602</v>
      </c>
      <c r="P1868" s="68"/>
      <c r="Q1868" s="68" t="s">
        <v>3260</v>
      </c>
      <c r="R1868" s="69">
        <v>12</v>
      </c>
      <c r="S1868" s="70">
        <v>37.32</v>
      </c>
      <c r="T1868" s="70">
        <v>447.84000000000003</v>
      </c>
      <c r="U1868" s="67"/>
      <c r="V1868" s="71"/>
      <c r="W1868" s="171"/>
      <c r="X1868" s="172"/>
      <c r="Y1868" s="176">
        <f t="shared" si="1155"/>
        <v>0</v>
      </c>
      <c r="AA1868" s="192"/>
    </row>
    <row r="1869" spans="2:27" hidden="1">
      <c r="B1869" s="189">
        <f t="shared" si="1147"/>
        <v>0</v>
      </c>
      <c r="C1869" s="189">
        <f t="shared" ca="1" si="1148"/>
        <v>0</v>
      </c>
      <c r="D1869" s="189">
        <f t="shared" si="1149"/>
        <v>0</v>
      </c>
      <c r="E1869" s="189">
        <f t="shared" ca="1" si="1150"/>
        <v>0</v>
      </c>
      <c r="F1869" s="189">
        <f t="shared" si="1151"/>
        <v>0</v>
      </c>
      <c r="G1869" s="189" cm="1">
        <f t="array" aca="1" ref="G1869" ca="1">OFFSET(G1869,-1,,,)+1</f>
        <v>1864</v>
      </c>
      <c r="H1869" s="189">
        <f t="shared" si="1146"/>
        <v>0</v>
      </c>
      <c r="I1869" s="189">
        <f t="shared" si="1152"/>
        <v>0</v>
      </c>
      <c r="J1869" s="179">
        <f t="shared" si="1153"/>
        <v>0</v>
      </c>
      <c r="K1869" s="173"/>
      <c r="L1869" s="174" t="str" cm="1">
        <f t="array" aca="1" ref="L1869" ca="1">IF($K1869="",OFFSET(L1869,-1,,,),K1869)</f>
        <v>08.04.06</v>
      </c>
      <c r="M1869" s="175" t="str" cm="1">
        <f t="array" aca="1" ref="M1869" ca="1">IF(OR($K1869=0,$K1869=""),OFFSET(M1869,-1,,,),O1869)</f>
        <v>FILETE EM GRANITO CINZA ANDORINHA  0,80M 02 FACES POLIDAS - H3,0CM</v>
      </c>
      <c r="N1869" s="67" t="s">
        <v>269</v>
      </c>
      <c r="O1869" s="68" t="s">
        <v>270</v>
      </c>
      <c r="P1869" s="68"/>
      <c r="Q1869" s="68" t="s">
        <v>3255</v>
      </c>
      <c r="R1869" s="69">
        <v>9.6</v>
      </c>
      <c r="S1869" s="70">
        <v>0.65</v>
      </c>
      <c r="T1869" s="70">
        <v>6.24</v>
      </c>
      <c r="U1869" s="67" t="s">
        <v>1118</v>
      </c>
      <c r="V1869" s="71" t="s">
        <v>1119</v>
      </c>
      <c r="W1869" s="171"/>
      <c r="X1869" s="172"/>
      <c r="Y1869" s="176">
        <f t="shared" si="1155"/>
        <v>0</v>
      </c>
      <c r="AA1869" s="192"/>
    </row>
    <row r="1870" spans="2:27" hidden="1">
      <c r="B1870" s="189">
        <f t="shared" si="1147"/>
        <v>0</v>
      </c>
      <c r="C1870" s="189">
        <f t="shared" ca="1" si="1148"/>
        <v>0</v>
      </c>
      <c r="D1870" s="189">
        <f t="shared" si="1149"/>
        <v>0</v>
      </c>
      <c r="E1870" s="189">
        <f t="shared" ca="1" si="1150"/>
        <v>0</v>
      </c>
      <c r="F1870" s="189">
        <f t="shared" si="1151"/>
        <v>0</v>
      </c>
      <c r="G1870" s="189" cm="1">
        <f t="array" aca="1" ref="G1870" ca="1">OFFSET(G1870,-1,,,)+1</f>
        <v>1865</v>
      </c>
      <c r="H1870" s="189">
        <f t="shared" si="1146"/>
        <v>0</v>
      </c>
      <c r="I1870" s="189">
        <f t="shared" si="1152"/>
        <v>0</v>
      </c>
      <c r="J1870" s="179">
        <f t="shared" si="1153"/>
        <v>0</v>
      </c>
      <c r="K1870" s="173"/>
      <c r="L1870" s="174" t="str" cm="1">
        <f t="array" aca="1" ref="L1870" ca="1">IF($K1870="",OFFSET(L1870,-1,,,),K1870)</f>
        <v>08.04.06</v>
      </c>
      <c r="M1870" s="175" t="str" cm="1">
        <f t="array" aca="1" ref="M1870" ca="1">IF(OR($K1870=0,$K1870=""),OFFSET(M1870,-1,,,),O1870)</f>
        <v>FILETE EM GRANITO CINZA ANDORINHA  0,80M 02 FACES POLIDAS - H3,0CM</v>
      </c>
      <c r="N1870" s="67" t="s">
        <v>4013</v>
      </c>
      <c r="O1870" s="68" t="s">
        <v>4601</v>
      </c>
      <c r="P1870" s="68"/>
      <c r="Q1870" s="68" t="s">
        <v>3253</v>
      </c>
      <c r="R1870" s="69">
        <v>10.08</v>
      </c>
      <c r="S1870" s="70">
        <v>20</v>
      </c>
      <c r="T1870" s="70">
        <v>201.6</v>
      </c>
      <c r="U1870" s="67" t="s">
        <v>1118</v>
      </c>
      <c r="V1870" s="71" t="s">
        <v>1119</v>
      </c>
      <c r="W1870" s="171"/>
      <c r="X1870" s="172"/>
      <c r="Y1870" s="176">
        <f t="shared" si="1155"/>
        <v>0</v>
      </c>
      <c r="AA1870" s="192"/>
    </row>
    <row r="1871" spans="2:27" hidden="1">
      <c r="B1871" s="189">
        <f t="shared" si="1147"/>
        <v>0</v>
      </c>
      <c r="C1871" s="189">
        <f t="shared" ca="1" si="1148"/>
        <v>0</v>
      </c>
      <c r="D1871" s="189">
        <f t="shared" si="1149"/>
        <v>0</v>
      </c>
      <c r="E1871" s="189">
        <f t="shared" ca="1" si="1150"/>
        <v>0</v>
      </c>
      <c r="F1871" s="189">
        <f t="shared" si="1151"/>
        <v>0</v>
      </c>
      <c r="G1871" s="189" cm="1">
        <f t="array" aca="1" ref="G1871" ca="1">OFFSET(G1871,-1,,,)+1</f>
        <v>1866</v>
      </c>
      <c r="H1871" s="189">
        <f t="shared" si="1146"/>
        <v>0</v>
      </c>
      <c r="I1871" s="189">
        <f t="shared" si="1152"/>
        <v>0</v>
      </c>
      <c r="J1871" s="179">
        <f t="shared" si="1153"/>
        <v>0</v>
      </c>
      <c r="K1871" s="173"/>
      <c r="L1871" s="174" t="str" cm="1">
        <f t="array" aca="1" ref="L1871" ca="1">IF($K1871="",OFFSET(L1871,-1,,,),K1871)</f>
        <v>08.04.06</v>
      </c>
      <c r="M1871" s="175" t="str" cm="1">
        <f t="array" aca="1" ref="M1871" ca="1">IF(OR($K1871=0,$K1871=""),OFFSET(M1871,-1,,,),O1871)</f>
        <v>FILETE EM GRANITO CINZA ANDORINHA  0,80M 02 FACES POLIDAS - H3,0CM</v>
      </c>
      <c r="N1871" s="67" t="s">
        <v>271</v>
      </c>
      <c r="O1871" s="68" t="s">
        <v>272</v>
      </c>
      <c r="P1871" s="68"/>
      <c r="Q1871" s="68" t="s">
        <v>3260</v>
      </c>
      <c r="R1871" s="69">
        <v>12</v>
      </c>
      <c r="S1871" s="70">
        <v>20</v>
      </c>
      <c r="T1871" s="70">
        <v>240</v>
      </c>
      <c r="U1871" s="67" t="s">
        <v>1118</v>
      </c>
      <c r="V1871" s="71" t="s">
        <v>1119</v>
      </c>
      <c r="W1871" s="171"/>
      <c r="X1871" s="172"/>
      <c r="Y1871" s="176">
        <f t="shared" si="1155"/>
        <v>0</v>
      </c>
      <c r="AA1871" s="192"/>
    </row>
    <row r="1872" spans="2:27">
      <c r="B1872" s="189">
        <f t="shared" si="1147"/>
        <v>0</v>
      </c>
      <c r="C1872" s="189">
        <f t="shared" ca="1" si="1148"/>
        <v>0</v>
      </c>
      <c r="D1872" s="189">
        <f t="shared" si="1149"/>
        <v>0</v>
      </c>
      <c r="E1872" s="189">
        <f t="shared" ca="1" si="1150"/>
        <v>0</v>
      </c>
      <c r="F1872" s="189">
        <f t="shared" si="1151"/>
        <v>0</v>
      </c>
      <c r="G1872" s="189" cm="1">
        <f t="array" aca="1" ref="G1872" ca="1">OFFSET(G1872,-1,,,)+1</f>
        <v>1867</v>
      </c>
      <c r="H1872" s="189">
        <f t="shared" ref="H1872:H1935" si="1156">IF(OR($K1872=0,$K1872=""),$W1872,0)</f>
        <v>0</v>
      </c>
      <c r="I1872" s="189">
        <f t="shared" si="1152"/>
        <v>0</v>
      </c>
      <c r="J1872" s="179">
        <f t="shared" si="1153"/>
        <v>0</v>
      </c>
      <c r="K1872" s="173" t="s">
        <v>1127</v>
      </c>
      <c r="L1872" s="174" t="str" cm="1">
        <f t="array" aca="1" ref="L1872" ca="1">IF($K1872="",OFFSET(L1872,-1,,,),K1872)</f>
        <v>08.04.07</v>
      </c>
      <c r="M1872" s="175" t="str" cm="1">
        <f t="array" aca="1" ref="M1872" ca="1">IF(OR($K1872=0,$K1872=""),OFFSET(M1872,-1,,,),O1872)</f>
        <v>FILETE EM GRANITO CINZA ANDORINHA  0,85M 03 FACES POLIDAS - H5,0CM</v>
      </c>
      <c r="N1872" s="67" t="s">
        <v>4015</v>
      </c>
      <c r="O1872" s="68" t="s">
        <v>4603</v>
      </c>
      <c r="P1872" s="68"/>
      <c r="Q1872" s="68" t="s">
        <v>3260</v>
      </c>
      <c r="R1872" s="69">
        <v>369</v>
      </c>
      <c r="S1872" s="70">
        <v>46.02</v>
      </c>
      <c r="T1872" s="70">
        <v>16981.38</v>
      </c>
      <c r="U1872" s="67"/>
      <c r="V1872" s="71"/>
      <c r="W1872" s="171"/>
      <c r="X1872" s="172"/>
      <c r="Y1872" s="176">
        <f t="shared" si="1155"/>
        <v>0</v>
      </c>
      <c r="AA1872" s="192"/>
    </row>
    <row r="1873" spans="2:27" hidden="1">
      <c r="B1873" s="189">
        <f t="shared" ref="B1873:B1936" si="1157">IF(J1873=0,0,U1873)</f>
        <v>0</v>
      </c>
      <c r="C1873" s="189">
        <f t="shared" ref="C1873:C1936" ca="1" si="1158">IF(OR(J1873=0,I1873=0),0,IF(_xlfn.IFNA(MATCH(B1873,OFFSET($B$5,,,$G1873,),),0)&gt;0,0,MAX(OFFSET($C$5,,,$G1873,))+1))</f>
        <v>0</v>
      </c>
      <c r="D1873" s="189">
        <f t="shared" ref="D1873:D1936" si="1159">IF(J1873=0,0,N1873&amp;"-"&amp;U1873)</f>
        <v>0</v>
      </c>
      <c r="E1873" s="189">
        <f t="shared" ref="E1873:E1936" ca="1" si="1160">IF(OR(J1873=0,I1873=0),0,IF(_xlfn.IFNA(MATCH(D1873,OFFSET($D$5,,,$G1873,),),0)&gt;0,0,_xlfn.MAXIFS(OFFSET($E$5,,,$G1873,),OFFSET($J$5,,,$G1873,),J1873)+1))</f>
        <v>0</v>
      </c>
      <c r="F1873" s="189">
        <f t="shared" ref="F1873:F1936" si="1161">IF(J1873=0,0,E1873&amp;"-"&amp;N1873)</f>
        <v>0</v>
      </c>
      <c r="G1873" s="189" cm="1">
        <f t="array" aca="1" ref="G1873" ca="1">OFFSET(G1873,-1,,,)+1</f>
        <v>1868</v>
      </c>
      <c r="H1873" s="189">
        <f t="shared" si="1156"/>
        <v>0</v>
      </c>
      <c r="I1873" s="189">
        <f t="shared" ref="I1873:I1936" si="1162">H1873*R1873</f>
        <v>0</v>
      </c>
      <c r="J1873" s="179">
        <f t="shared" ref="J1873:J1936" si="1163">IF(AND(I1873&lt;&gt;0,OR(K1873=0,K1873="")),N1873&amp;" - Mapa",0)</f>
        <v>0</v>
      </c>
      <c r="K1873" s="173"/>
      <c r="L1873" s="174" t="str" cm="1">
        <f t="array" aca="1" ref="L1873" ca="1">IF($K1873="",OFFSET(L1873,-1,,,),K1873)</f>
        <v>08.04.07</v>
      </c>
      <c r="M1873" s="175" t="str" cm="1">
        <f t="array" aca="1" ref="M1873" ca="1">IF(OR($K1873=0,$K1873=""),OFFSET(M1873,-1,,,),O1873)</f>
        <v>FILETE EM GRANITO CINZA ANDORINHA  0,85M 03 FACES POLIDAS - H5,0CM</v>
      </c>
      <c r="N1873" s="67" t="s">
        <v>269</v>
      </c>
      <c r="O1873" s="68" t="s">
        <v>270</v>
      </c>
      <c r="P1873" s="68"/>
      <c r="Q1873" s="68" t="s">
        <v>3255</v>
      </c>
      <c r="R1873" s="69">
        <v>295.2</v>
      </c>
      <c r="S1873" s="70">
        <v>0.65</v>
      </c>
      <c r="T1873" s="70">
        <v>191.88</v>
      </c>
      <c r="U1873" s="67" t="s">
        <v>1118</v>
      </c>
      <c r="V1873" s="71" t="s">
        <v>1119</v>
      </c>
      <c r="W1873" s="171"/>
      <c r="X1873" s="172"/>
      <c r="Y1873" s="176">
        <f t="shared" si="1155"/>
        <v>0</v>
      </c>
      <c r="AA1873" s="192"/>
    </row>
    <row r="1874" spans="2:27" hidden="1">
      <c r="B1874" s="189">
        <f t="shared" si="1157"/>
        <v>0</v>
      </c>
      <c r="C1874" s="189">
        <f t="shared" ca="1" si="1158"/>
        <v>0</v>
      </c>
      <c r="D1874" s="189">
        <f t="shared" si="1159"/>
        <v>0</v>
      </c>
      <c r="E1874" s="189">
        <f t="shared" ca="1" si="1160"/>
        <v>0</v>
      </c>
      <c r="F1874" s="189">
        <f t="shared" si="1161"/>
        <v>0</v>
      </c>
      <c r="G1874" s="189" cm="1">
        <f t="array" aca="1" ref="G1874" ca="1">OFFSET(G1874,-1,,,)+1</f>
        <v>1869</v>
      </c>
      <c r="H1874" s="189">
        <f t="shared" si="1156"/>
        <v>0</v>
      </c>
      <c r="I1874" s="189">
        <f t="shared" si="1162"/>
        <v>0</v>
      </c>
      <c r="J1874" s="179">
        <f t="shared" si="1163"/>
        <v>0</v>
      </c>
      <c r="K1874" s="173"/>
      <c r="L1874" s="174" t="str" cm="1">
        <f t="array" aca="1" ref="L1874" ca="1">IF($K1874="",OFFSET(L1874,-1,,,),K1874)</f>
        <v>08.04.07</v>
      </c>
      <c r="M1874" s="175" t="str" cm="1">
        <f t="array" aca="1" ref="M1874" ca="1">IF(OR($K1874=0,$K1874=""),OFFSET(M1874,-1,,,),O1874)</f>
        <v>FILETE EM GRANITO CINZA ANDORINHA  0,85M 03 FACES POLIDAS - H5,0CM</v>
      </c>
      <c r="N1874" s="67" t="s">
        <v>4016</v>
      </c>
      <c r="O1874" s="68" t="s">
        <v>4604</v>
      </c>
      <c r="P1874" s="68"/>
      <c r="Q1874" s="68" t="s">
        <v>3253</v>
      </c>
      <c r="R1874" s="69">
        <v>313.64999999999998</v>
      </c>
      <c r="S1874" s="70">
        <v>30</v>
      </c>
      <c r="T1874" s="70">
        <v>9409.5</v>
      </c>
      <c r="U1874" s="67" t="s">
        <v>1118</v>
      </c>
      <c r="V1874" s="71" t="s">
        <v>1119</v>
      </c>
      <c r="W1874" s="171"/>
      <c r="X1874" s="172"/>
      <c r="Y1874" s="176">
        <f t="shared" si="1155"/>
        <v>0</v>
      </c>
      <c r="AA1874" s="192"/>
    </row>
    <row r="1875" spans="2:27" hidden="1">
      <c r="B1875" s="189">
        <f t="shared" si="1157"/>
        <v>0</v>
      </c>
      <c r="C1875" s="189">
        <f t="shared" ca="1" si="1158"/>
        <v>0</v>
      </c>
      <c r="D1875" s="189">
        <f t="shared" si="1159"/>
        <v>0</v>
      </c>
      <c r="E1875" s="189">
        <f t="shared" ca="1" si="1160"/>
        <v>0</v>
      </c>
      <c r="F1875" s="189">
        <f t="shared" si="1161"/>
        <v>0</v>
      </c>
      <c r="G1875" s="189" cm="1">
        <f t="array" aca="1" ref="G1875" ca="1">OFFSET(G1875,-1,,,)+1</f>
        <v>1870</v>
      </c>
      <c r="H1875" s="189">
        <f t="shared" si="1156"/>
        <v>0</v>
      </c>
      <c r="I1875" s="189">
        <f t="shared" si="1162"/>
        <v>0</v>
      </c>
      <c r="J1875" s="179">
        <f t="shared" si="1163"/>
        <v>0</v>
      </c>
      <c r="K1875" s="173"/>
      <c r="L1875" s="174" t="str" cm="1">
        <f t="array" aca="1" ref="L1875" ca="1">IF($K1875="",OFFSET(L1875,-1,,,),K1875)</f>
        <v>08.04.07</v>
      </c>
      <c r="M1875" s="175" t="str" cm="1">
        <f t="array" aca="1" ref="M1875" ca="1">IF(OR($K1875=0,$K1875=""),OFFSET(M1875,-1,,,),O1875)</f>
        <v>FILETE EM GRANITO CINZA ANDORINHA  0,85M 03 FACES POLIDAS - H5,0CM</v>
      </c>
      <c r="N1875" s="67" t="s">
        <v>271</v>
      </c>
      <c r="O1875" s="68" t="s">
        <v>272</v>
      </c>
      <c r="P1875" s="68"/>
      <c r="Q1875" s="68" t="s">
        <v>3260</v>
      </c>
      <c r="R1875" s="69">
        <v>369</v>
      </c>
      <c r="S1875" s="70">
        <v>20</v>
      </c>
      <c r="T1875" s="70">
        <v>7380</v>
      </c>
      <c r="U1875" s="67" t="s">
        <v>1118</v>
      </c>
      <c r="V1875" s="71" t="s">
        <v>1119</v>
      </c>
      <c r="W1875" s="171"/>
      <c r="X1875" s="172"/>
      <c r="Y1875" s="176">
        <f t="shared" si="1155"/>
        <v>0</v>
      </c>
      <c r="AA1875" s="192"/>
    </row>
    <row r="1876" spans="2:27">
      <c r="B1876" s="189">
        <f t="shared" si="1157"/>
        <v>0</v>
      </c>
      <c r="C1876" s="189">
        <f t="shared" ca="1" si="1158"/>
        <v>0</v>
      </c>
      <c r="D1876" s="189">
        <f t="shared" si="1159"/>
        <v>0</v>
      </c>
      <c r="E1876" s="189">
        <f t="shared" ca="1" si="1160"/>
        <v>0</v>
      </c>
      <c r="F1876" s="189">
        <f t="shared" si="1161"/>
        <v>0</v>
      </c>
      <c r="G1876" s="189" cm="1">
        <f t="array" aca="1" ref="G1876" ca="1">OFFSET(G1876,-1,,,)+1</f>
        <v>1871</v>
      </c>
      <c r="H1876" s="189">
        <f t="shared" si="1156"/>
        <v>0</v>
      </c>
      <c r="I1876" s="189">
        <f t="shared" si="1162"/>
        <v>0</v>
      </c>
      <c r="J1876" s="179">
        <f t="shared" si="1163"/>
        <v>0</v>
      </c>
      <c r="K1876" s="173" t="s">
        <v>1128</v>
      </c>
      <c r="L1876" s="174" t="str" cm="1">
        <f t="array" aca="1" ref="L1876" ca="1">IF($K1876="",OFFSET(L1876,-1,,,),K1876)</f>
        <v>08.04.08</v>
      </c>
      <c r="M1876" s="175" t="str" cm="1">
        <f t="array" aca="1" ref="M1876" ca="1">IF(OR($K1876=0,$K1876=""),OFFSET(M1876,-1,,,),O1876)</f>
        <v>FILETE EM GRANITO CINZA ANDORINHA  1,00M 03 FACES POLIDAS - H5,0CM</v>
      </c>
      <c r="N1876" s="67" t="s">
        <v>4017</v>
      </c>
      <c r="O1876" s="68" t="s">
        <v>4605</v>
      </c>
      <c r="P1876" s="68"/>
      <c r="Q1876" s="68" t="s">
        <v>3260</v>
      </c>
      <c r="R1876" s="69">
        <v>12</v>
      </c>
      <c r="S1876" s="70">
        <v>52.02</v>
      </c>
      <c r="T1876" s="70">
        <v>624.24</v>
      </c>
      <c r="U1876" s="67"/>
      <c r="V1876" s="71"/>
      <c r="W1876" s="171"/>
      <c r="X1876" s="172"/>
      <c r="Y1876" s="176">
        <f t="shared" ref="Y1876:Y1939" si="1164">X1876+W1876</f>
        <v>0</v>
      </c>
      <c r="AA1876" s="192"/>
    </row>
    <row r="1877" spans="2:27" hidden="1">
      <c r="B1877" s="189">
        <f t="shared" si="1157"/>
        <v>0</v>
      </c>
      <c r="C1877" s="189">
        <f t="shared" ca="1" si="1158"/>
        <v>0</v>
      </c>
      <c r="D1877" s="189">
        <f t="shared" si="1159"/>
        <v>0</v>
      </c>
      <c r="E1877" s="189">
        <f t="shared" ca="1" si="1160"/>
        <v>0</v>
      </c>
      <c r="F1877" s="189">
        <f t="shared" si="1161"/>
        <v>0</v>
      </c>
      <c r="G1877" s="189" cm="1">
        <f t="array" aca="1" ref="G1877" ca="1">OFFSET(G1877,-1,,,)+1</f>
        <v>1872</v>
      </c>
      <c r="H1877" s="189">
        <f t="shared" si="1156"/>
        <v>0</v>
      </c>
      <c r="I1877" s="189">
        <f t="shared" si="1162"/>
        <v>0</v>
      </c>
      <c r="J1877" s="179">
        <f t="shared" si="1163"/>
        <v>0</v>
      </c>
      <c r="K1877" s="173"/>
      <c r="L1877" s="174" t="str" cm="1">
        <f t="array" aca="1" ref="L1877" ca="1">IF($K1877="",OFFSET(L1877,-1,,,),K1877)</f>
        <v>08.04.08</v>
      </c>
      <c r="M1877" s="175" t="str" cm="1">
        <f t="array" aca="1" ref="M1877" ca="1">IF(OR($K1877=0,$K1877=""),OFFSET(M1877,-1,,,),O1877)</f>
        <v>FILETE EM GRANITO CINZA ANDORINHA  1,00M 03 FACES POLIDAS - H5,0CM</v>
      </c>
      <c r="N1877" s="67" t="s">
        <v>269</v>
      </c>
      <c r="O1877" s="68" t="s">
        <v>270</v>
      </c>
      <c r="P1877" s="68"/>
      <c r="Q1877" s="68" t="s">
        <v>3255</v>
      </c>
      <c r="R1877" s="69">
        <v>9.6</v>
      </c>
      <c r="S1877" s="70">
        <v>0.65</v>
      </c>
      <c r="T1877" s="70">
        <v>6.24</v>
      </c>
      <c r="U1877" s="67" t="s">
        <v>1118</v>
      </c>
      <c r="V1877" s="71" t="s">
        <v>1119</v>
      </c>
      <c r="W1877" s="171"/>
      <c r="X1877" s="172"/>
      <c r="Y1877" s="176">
        <f t="shared" si="1164"/>
        <v>0</v>
      </c>
      <c r="AA1877" s="192"/>
    </row>
    <row r="1878" spans="2:27" hidden="1">
      <c r="B1878" s="189">
        <f t="shared" si="1157"/>
        <v>0</v>
      </c>
      <c r="C1878" s="189">
        <f t="shared" ca="1" si="1158"/>
        <v>0</v>
      </c>
      <c r="D1878" s="189">
        <f t="shared" si="1159"/>
        <v>0</v>
      </c>
      <c r="E1878" s="189">
        <f t="shared" ca="1" si="1160"/>
        <v>0</v>
      </c>
      <c r="F1878" s="189">
        <f t="shared" si="1161"/>
        <v>0</v>
      </c>
      <c r="G1878" s="189" cm="1">
        <f t="array" aca="1" ref="G1878" ca="1">OFFSET(G1878,-1,,,)+1</f>
        <v>1873</v>
      </c>
      <c r="H1878" s="189">
        <f t="shared" si="1156"/>
        <v>0</v>
      </c>
      <c r="I1878" s="189">
        <f t="shared" si="1162"/>
        <v>0</v>
      </c>
      <c r="J1878" s="179">
        <f t="shared" si="1163"/>
        <v>0</v>
      </c>
      <c r="K1878" s="173"/>
      <c r="L1878" s="174" t="str" cm="1">
        <f t="array" aca="1" ref="L1878" ca="1">IF($K1878="",OFFSET(L1878,-1,,,),K1878)</f>
        <v>08.04.08</v>
      </c>
      <c r="M1878" s="175" t="str" cm="1">
        <f t="array" aca="1" ref="M1878" ca="1">IF(OR($K1878=0,$K1878=""),OFFSET(M1878,-1,,,),O1878)</f>
        <v>FILETE EM GRANITO CINZA ANDORINHA  1,00M 03 FACES POLIDAS - H5,0CM</v>
      </c>
      <c r="N1878" s="67" t="s">
        <v>4016</v>
      </c>
      <c r="O1878" s="68" t="s">
        <v>4604</v>
      </c>
      <c r="P1878" s="68"/>
      <c r="Q1878" s="68" t="s">
        <v>3253</v>
      </c>
      <c r="R1878" s="69">
        <v>12.6</v>
      </c>
      <c r="S1878" s="70">
        <v>30</v>
      </c>
      <c r="T1878" s="70">
        <v>378</v>
      </c>
      <c r="U1878" s="67" t="s">
        <v>1118</v>
      </c>
      <c r="V1878" s="71" t="s">
        <v>1119</v>
      </c>
      <c r="W1878" s="171"/>
      <c r="X1878" s="172"/>
      <c r="Y1878" s="176">
        <f t="shared" si="1164"/>
        <v>0</v>
      </c>
      <c r="AA1878" s="192"/>
    </row>
    <row r="1879" spans="2:27" hidden="1">
      <c r="B1879" s="189">
        <f t="shared" si="1157"/>
        <v>0</v>
      </c>
      <c r="C1879" s="189">
        <f t="shared" ca="1" si="1158"/>
        <v>0</v>
      </c>
      <c r="D1879" s="189">
        <f t="shared" si="1159"/>
        <v>0</v>
      </c>
      <c r="E1879" s="189">
        <f t="shared" ca="1" si="1160"/>
        <v>0</v>
      </c>
      <c r="F1879" s="189">
        <f t="shared" si="1161"/>
        <v>0</v>
      </c>
      <c r="G1879" s="189" cm="1">
        <f t="array" aca="1" ref="G1879" ca="1">OFFSET(G1879,-1,,,)+1</f>
        <v>1874</v>
      </c>
      <c r="H1879" s="189">
        <f t="shared" si="1156"/>
        <v>0</v>
      </c>
      <c r="I1879" s="189">
        <f t="shared" si="1162"/>
        <v>0</v>
      </c>
      <c r="J1879" s="179">
        <f t="shared" si="1163"/>
        <v>0</v>
      </c>
      <c r="K1879" s="173"/>
      <c r="L1879" s="174" t="str" cm="1">
        <f t="array" aca="1" ref="L1879" ca="1">IF($K1879="",OFFSET(L1879,-1,,,),K1879)</f>
        <v>08.04.08</v>
      </c>
      <c r="M1879" s="175" t="str" cm="1">
        <f t="array" aca="1" ref="M1879" ca="1">IF(OR($K1879=0,$K1879=""),OFFSET(M1879,-1,,,),O1879)</f>
        <v>FILETE EM GRANITO CINZA ANDORINHA  1,00M 03 FACES POLIDAS - H5,0CM</v>
      </c>
      <c r="N1879" s="67" t="s">
        <v>271</v>
      </c>
      <c r="O1879" s="68" t="s">
        <v>272</v>
      </c>
      <c r="P1879" s="68"/>
      <c r="Q1879" s="68" t="s">
        <v>3260</v>
      </c>
      <c r="R1879" s="69">
        <v>12</v>
      </c>
      <c r="S1879" s="70">
        <v>20</v>
      </c>
      <c r="T1879" s="70">
        <v>240</v>
      </c>
      <c r="U1879" s="67" t="s">
        <v>1118</v>
      </c>
      <c r="V1879" s="71" t="s">
        <v>1119</v>
      </c>
      <c r="W1879" s="171"/>
      <c r="X1879" s="172"/>
      <c r="Y1879" s="176">
        <f t="shared" si="1164"/>
        <v>0</v>
      </c>
      <c r="AA1879" s="192"/>
    </row>
    <row r="1880" spans="2:27">
      <c r="B1880" s="189">
        <f t="shared" si="1157"/>
        <v>0</v>
      </c>
      <c r="C1880" s="189">
        <f t="shared" ca="1" si="1158"/>
        <v>0</v>
      </c>
      <c r="D1880" s="189">
        <f t="shared" si="1159"/>
        <v>0</v>
      </c>
      <c r="E1880" s="189">
        <f t="shared" ca="1" si="1160"/>
        <v>0</v>
      </c>
      <c r="F1880" s="189">
        <f t="shared" si="1161"/>
        <v>0</v>
      </c>
      <c r="G1880" s="189" cm="1">
        <f t="array" aca="1" ref="G1880" ca="1">OFFSET(G1880,-1,,,)+1</f>
        <v>1875</v>
      </c>
      <c r="H1880" s="189">
        <f t="shared" si="1156"/>
        <v>0</v>
      </c>
      <c r="I1880" s="189">
        <f t="shared" si="1162"/>
        <v>0</v>
      </c>
      <c r="J1880" s="179">
        <f t="shared" si="1163"/>
        <v>0</v>
      </c>
      <c r="K1880" s="173" t="s">
        <v>1129</v>
      </c>
      <c r="L1880" s="174" t="str" cm="1">
        <f t="array" aca="1" ref="L1880" ca="1">IF($K1880="",OFFSET(L1880,-1,,,),K1880)</f>
        <v>08.04.09</v>
      </c>
      <c r="M1880" s="175" t="str" cm="1">
        <f t="array" aca="1" ref="M1880" ca="1">IF(OR($K1880=0,$K1880=""),OFFSET(M1880,-1,,,),O1880)</f>
        <v>PEITORIL DE ARDÓSIA ASSENTADO COM AC3 - LARGURA: 17CM</v>
      </c>
      <c r="N1880" s="67" t="s">
        <v>4018</v>
      </c>
      <c r="O1880" s="68" t="s">
        <v>4606</v>
      </c>
      <c r="P1880" s="68"/>
      <c r="Q1880" s="68" t="s">
        <v>3253</v>
      </c>
      <c r="R1880" s="69">
        <v>906</v>
      </c>
      <c r="S1880" s="70">
        <v>40.617600000000003</v>
      </c>
      <c r="T1880" s="70">
        <v>36799.545600000005</v>
      </c>
      <c r="U1880" s="67"/>
      <c r="V1880" s="71"/>
      <c r="W1880" s="171"/>
      <c r="X1880" s="172"/>
      <c r="Y1880" s="176">
        <f t="shared" si="1164"/>
        <v>0</v>
      </c>
      <c r="AA1880" s="192"/>
    </row>
    <row r="1881" spans="2:27" hidden="1">
      <c r="B1881" s="189">
        <f t="shared" si="1157"/>
        <v>0</v>
      </c>
      <c r="C1881" s="189">
        <f t="shared" ca="1" si="1158"/>
        <v>0</v>
      </c>
      <c r="D1881" s="189">
        <f t="shared" si="1159"/>
        <v>0</v>
      </c>
      <c r="E1881" s="189">
        <f t="shared" ca="1" si="1160"/>
        <v>0</v>
      </c>
      <c r="F1881" s="189">
        <f t="shared" si="1161"/>
        <v>0</v>
      </c>
      <c r="G1881" s="189" cm="1">
        <f t="array" aca="1" ref="G1881" ca="1">OFFSET(G1881,-1,,,)+1</f>
        <v>1876</v>
      </c>
      <c r="H1881" s="189">
        <f t="shared" si="1156"/>
        <v>0</v>
      </c>
      <c r="I1881" s="189">
        <f t="shared" si="1162"/>
        <v>0</v>
      </c>
      <c r="J1881" s="179">
        <f t="shared" si="1163"/>
        <v>0</v>
      </c>
      <c r="K1881" s="173"/>
      <c r="L1881" s="174" t="str" cm="1">
        <f t="array" aca="1" ref="L1881" ca="1">IF($K1881="",OFFSET(L1881,-1,,,),K1881)</f>
        <v>08.04.09</v>
      </c>
      <c r="M1881" s="175" t="str" cm="1">
        <f t="array" aca="1" ref="M1881" ca="1">IF(OR($K1881=0,$K1881=""),OFFSET(M1881,-1,,,),O1881)</f>
        <v>PEITORIL DE ARDÓSIA ASSENTADO COM AC3 - LARGURA: 17CM</v>
      </c>
      <c r="N1881" s="67" t="s">
        <v>242</v>
      </c>
      <c r="O1881" s="68" t="s">
        <v>243</v>
      </c>
      <c r="P1881" s="68"/>
      <c r="Q1881" s="68" t="s">
        <v>3255</v>
      </c>
      <c r="R1881" s="69">
        <v>1232.1600000000001</v>
      </c>
      <c r="S1881" s="70">
        <v>1.3</v>
      </c>
      <c r="T1881" s="70">
        <v>1601.8080000000002</v>
      </c>
      <c r="U1881" s="67" t="s">
        <v>1118</v>
      </c>
      <c r="V1881" s="71" t="s">
        <v>1119</v>
      </c>
      <c r="W1881" s="171"/>
      <c r="X1881" s="172"/>
      <c r="Y1881" s="176">
        <f t="shared" si="1164"/>
        <v>0</v>
      </c>
      <c r="AA1881" s="192"/>
    </row>
    <row r="1882" spans="2:27" hidden="1">
      <c r="B1882" s="189">
        <f t="shared" si="1157"/>
        <v>0</v>
      </c>
      <c r="C1882" s="189">
        <f t="shared" ca="1" si="1158"/>
        <v>0</v>
      </c>
      <c r="D1882" s="189">
        <f t="shared" si="1159"/>
        <v>0</v>
      </c>
      <c r="E1882" s="189">
        <f t="shared" ca="1" si="1160"/>
        <v>0</v>
      </c>
      <c r="F1882" s="189">
        <f t="shared" si="1161"/>
        <v>0</v>
      </c>
      <c r="G1882" s="189" cm="1">
        <f t="array" aca="1" ref="G1882" ca="1">OFFSET(G1882,-1,,,)+1</f>
        <v>1877</v>
      </c>
      <c r="H1882" s="189">
        <f t="shared" si="1156"/>
        <v>0</v>
      </c>
      <c r="I1882" s="189">
        <f t="shared" si="1162"/>
        <v>0</v>
      </c>
      <c r="J1882" s="179">
        <f t="shared" si="1163"/>
        <v>0</v>
      </c>
      <c r="K1882" s="173"/>
      <c r="L1882" s="174" t="str" cm="1">
        <f t="array" aca="1" ref="L1882" ca="1">IF($K1882="",OFFSET(L1882,-1,,,),K1882)</f>
        <v>08.04.09</v>
      </c>
      <c r="M1882" s="175" t="str" cm="1">
        <f t="array" aca="1" ref="M1882" ca="1">IF(OR($K1882=0,$K1882=""),OFFSET(M1882,-1,,,),O1882)</f>
        <v>PEITORIL DE ARDÓSIA ASSENTADO COM AC3 - LARGURA: 17CM</v>
      </c>
      <c r="N1882" s="67" t="s">
        <v>1131</v>
      </c>
      <c r="O1882" s="68" t="s">
        <v>1132</v>
      </c>
      <c r="P1882" s="68"/>
      <c r="Q1882" s="68" t="s">
        <v>3258</v>
      </c>
      <c r="R1882" s="69">
        <v>161.721</v>
      </c>
      <c r="S1882" s="70">
        <v>105.6</v>
      </c>
      <c r="T1882" s="70">
        <v>17077.7376</v>
      </c>
      <c r="U1882" s="67" t="s">
        <v>1118</v>
      </c>
      <c r="V1882" s="71" t="s">
        <v>1119</v>
      </c>
      <c r="W1882" s="171"/>
      <c r="X1882" s="172"/>
      <c r="Y1882" s="176">
        <f t="shared" si="1164"/>
        <v>0</v>
      </c>
      <c r="AA1882" s="192"/>
    </row>
    <row r="1883" spans="2:27" hidden="1">
      <c r="B1883" s="189">
        <f t="shared" si="1157"/>
        <v>0</v>
      </c>
      <c r="C1883" s="189">
        <f t="shared" ca="1" si="1158"/>
        <v>0</v>
      </c>
      <c r="D1883" s="189">
        <f t="shared" si="1159"/>
        <v>0</v>
      </c>
      <c r="E1883" s="189">
        <f t="shared" ca="1" si="1160"/>
        <v>0</v>
      </c>
      <c r="F1883" s="189">
        <f t="shared" si="1161"/>
        <v>0</v>
      </c>
      <c r="G1883" s="189" cm="1">
        <f t="array" aca="1" ref="G1883" ca="1">OFFSET(G1883,-1,,,)+1</f>
        <v>1878</v>
      </c>
      <c r="H1883" s="189">
        <f t="shared" si="1156"/>
        <v>0</v>
      </c>
      <c r="I1883" s="189">
        <f t="shared" si="1162"/>
        <v>0</v>
      </c>
      <c r="J1883" s="179">
        <f t="shared" si="1163"/>
        <v>0</v>
      </c>
      <c r="K1883" s="173"/>
      <c r="L1883" s="174" t="str" cm="1">
        <f t="array" aca="1" ref="L1883" ca="1">IF($K1883="",OFFSET(L1883,-1,,,),K1883)</f>
        <v>08.04.09</v>
      </c>
      <c r="M1883" s="175" t="str" cm="1">
        <f t="array" aca="1" ref="M1883" ca="1">IF(OR($K1883=0,$K1883=""),OFFSET(M1883,-1,,,),O1883)</f>
        <v>PEITORIL DE ARDÓSIA ASSENTADO COM AC3 - LARGURA: 17CM</v>
      </c>
      <c r="N1883" s="67" t="s">
        <v>1133</v>
      </c>
      <c r="O1883" s="68" t="s">
        <v>1134</v>
      </c>
      <c r="P1883" s="68"/>
      <c r="Q1883" s="68" t="s">
        <v>3253</v>
      </c>
      <c r="R1883" s="69">
        <v>906</v>
      </c>
      <c r="S1883" s="70">
        <v>20</v>
      </c>
      <c r="T1883" s="70">
        <v>18120</v>
      </c>
      <c r="U1883" s="67" t="s">
        <v>1118</v>
      </c>
      <c r="V1883" s="71" t="s">
        <v>1119</v>
      </c>
      <c r="W1883" s="171"/>
      <c r="X1883" s="172"/>
      <c r="Y1883" s="176">
        <f t="shared" si="1164"/>
        <v>0</v>
      </c>
      <c r="AA1883" s="192"/>
    </row>
    <row r="1884" spans="2:27">
      <c r="B1884" s="189">
        <f t="shared" si="1157"/>
        <v>0</v>
      </c>
      <c r="C1884" s="189">
        <f t="shared" ca="1" si="1158"/>
        <v>0</v>
      </c>
      <c r="D1884" s="189">
        <f t="shared" si="1159"/>
        <v>0</v>
      </c>
      <c r="E1884" s="189">
        <f t="shared" ca="1" si="1160"/>
        <v>0</v>
      </c>
      <c r="F1884" s="189">
        <f t="shared" si="1161"/>
        <v>0</v>
      </c>
      <c r="G1884" s="189" cm="1">
        <f t="array" aca="1" ref="G1884" ca="1">OFFSET(G1884,-1,,,)+1</f>
        <v>1879</v>
      </c>
      <c r="H1884" s="189">
        <f t="shared" si="1156"/>
        <v>0</v>
      </c>
      <c r="I1884" s="189">
        <f t="shared" si="1162"/>
        <v>0</v>
      </c>
      <c r="J1884" s="179">
        <f t="shared" si="1163"/>
        <v>0</v>
      </c>
      <c r="K1884" s="173" t="s">
        <v>1130</v>
      </c>
      <c r="L1884" s="174" t="str" cm="1">
        <f t="array" aca="1" ref="L1884" ca="1">IF($K1884="",OFFSET(L1884,-1,,,),K1884)</f>
        <v>08.04.10</v>
      </c>
      <c r="M1884" s="175" t="str" cm="1">
        <f t="array" aca="1" ref="M1884" ca="1">IF(OR($K1884=0,$K1884=""),OFFSET(M1884,-1,,,),O1884)</f>
        <v>PEITORIL DE ARDÓSIA ASSENTADO COM AC3 - LARGURA: 19CM</v>
      </c>
      <c r="N1884" s="67" t="s">
        <v>4019</v>
      </c>
      <c r="O1884" s="68" t="s">
        <v>4607</v>
      </c>
      <c r="P1884" s="68"/>
      <c r="Q1884" s="68" t="s">
        <v>3253</v>
      </c>
      <c r="R1884" s="69">
        <v>899.26</v>
      </c>
      <c r="S1884" s="70">
        <v>43.043199999999999</v>
      </c>
      <c r="T1884" s="70">
        <v>38707.028032000002</v>
      </c>
      <c r="U1884" s="67"/>
      <c r="V1884" s="71"/>
      <c r="W1884" s="171"/>
      <c r="X1884" s="172"/>
      <c r="Y1884" s="176">
        <f t="shared" si="1164"/>
        <v>0</v>
      </c>
      <c r="AA1884" s="192"/>
    </row>
    <row r="1885" spans="2:27" hidden="1">
      <c r="B1885" s="189">
        <f t="shared" si="1157"/>
        <v>0</v>
      </c>
      <c r="C1885" s="189">
        <f t="shared" ca="1" si="1158"/>
        <v>0</v>
      </c>
      <c r="D1885" s="189">
        <f t="shared" si="1159"/>
        <v>0</v>
      </c>
      <c r="E1885" s="189">
        <f t="shared" ca="1" si="1160"/>
        <v>0</v>
      </c>
      <c r="F1885" s="189">
        <f t="shared" si="1161"/>
        <v>0</v>
      </c>
      <c r="G1885" s="189" cm="1">
        <f t="array" aca="1" ref="G1885" ca="1">OFFSET(G1885,-1,,,)+1</f>
        <v>1880</v>
      </c>
      <c r="H1885" s="189">
        <f t="shared" si="1156"/>
        <v>0</v>
      </c>
      <c r="I1885" s="189">
        <f t="shared" si="1162"/>
        <v>0</v>
      </c>
      <c r="J1885" s="179">
        <f t="shared" si="1163"/>
        <v>0</v>
      </c>
      <c r="K1885" s="173"/>
      <c r="L1885" s="174" t="str" cm="1">
        <f t="array" aca="1" ref="L1885" ca="1">IF($K1885="",OFFSET(L1885,-1,,,),K1885)</f>
        <v>08.04.10</v>
      </c>
      <c r="M1885" s="175" t="str" cm="1">
        <f t="array" aca="1" ref="M1885" ca="1">IF(OR($K1885=0,$K1885=""),OFFSET(M1885,-1,,,),O1885)</f>
        <v>PEITORIL DE ARDÓSIA ASSENTADO COM AC3 - LARGURA: 19CM</v>
      </c>
      <c r="N1885" s="67" t="s">
        <v>242</v>
      </c>
      <c r="O1885" s="68" t="s">
        <v>243</v>
      </c>
      <c r="P1885" s="68"/>
      <c r="Q1885" s="68" t="s">
        <v>3255</v>
      </c>
      <c r="R1885" s="69">
        <v>1366.8751999999999</v>
      </c>
      <c r="S1885" s="70">
        <v>1.3</v>
      </c>
      <c r="T1885" s="70">
        <v>1776.93776</v>
      </c>
      <c r="U1885" s="67" t="s">
        <v>1118</v>
      </c>
      <c r="V1885" s="71" t="s">
        <v>1119</v>
      </c>
      <c r="W1885" s="171"/>
      <c r="X1885" s="172"/>
      <c r="Y1885" s="176">
        <f t="shared" si="1164"/>
        <v>0</v>
      </c>
      <c r="AA1885" s="192"/>
    </row>
    <row r="1886" spans="2:27" hidden="1">
      <c r="B1886" s="189">
        <f t="shared" si="1157"/>
        <v>0</v>
      </c>
      <c r="C1886" s="189">
        <f t="shared" ca="1" si="1158"/>
        <v>0</v>
      </c>
      <c r="D1886" s="189">
        <f t="shared" si="1159"/>
        <v>0</v>
      </c>
      <c r="E1886" s="189">
        <f t="shared" ca="1" si="1160"/>
        <v>0</v>
      </c>
      <c r="F1886" s="189">
        <f t="shared" si="1161"/>
        <v>0</v>
      </c>
      <c r="G1886" s="189" cm="1">
        <f t="array" aca="1" ref="G1886" ca="1">OFFSET(G1886,-1,,,)+1</f>
        <v>1881</v>
      </c>
      <c r="H1886" s="189">
        <f t="shared" si="1156"/>
        <v>0</v>
      </c>
      <c r="I1886" s="189">
        <f t="shared" si="1162"/>
        <v>0</v>
      </c>
      <c r="J1886" s="179">
        <f t="shared" si="1163"/>
        <v>0</v>
      </c>
      <c r="K1886" s="173"/>
      <c r="L1886" s="174" t="str" cm="1">
        <f t="array" aca="1" ref="L1886" ca="1">IF($K1886="",OFFSET(L1886,-1,,,),K1886)</f>
        <v>08.04.10</v>
      </c>
      <c r="M1886" s="175" t="str" cm="1">
        <f t="array" aca="1" ref="M1886" ca="1">IF(OR($K1886=0,$K1886=""),OFFSET(M1886,-1,,,),O1886)</f>
        <v>PEITORIL DE ARDÓSIA ASSENTADO COM AC3 - LARGURA: 19CM</v>
      </c>
      <c r="N1886" s="67" t="s">
        <v>1131</v>
      </c>
      <c r="O1886" s="68" t="s">
        <v>1132</v>
      </c>
      <c r="P1886" s="68"/>
      <c r="Q1886" s="68" t="s">
        <v>3258</v>
      </c>
      <c r="R1886" s="69">
        <v>179.40236999999999</v>
      </c>
      <c r="S1886" s="70">
        <v>105.6</v>
      </c>
      <c r="T1886" s="70">
        <v>18944.890271999997</v>
      </c>
      <c r="U1886" s="67" t="s">
        <v>1118</v>
      </c>
      <c r="V1886" s="71" t="s">
        <v>1119</v>
      </c>
      <c r="W1886" s="171"/>
      <c r="X1886" s="172"/>
      <c r="Y1886" s="176">
        <f t="shared" si="1164"/>
        <v>0</v>
      </c>
      <c r="AA1886" s="192"/>
    </row>
    <row r="1887" spans="2:27" hidden="1">
      <c r="B1887" s="189">
        <f t="shared" si="1157"/>
        <v>0</v>
      </c>
      <c r="C1887" s="189">
        <f t="shared" ca="1" si="1158"/>
        <v>0</v>
      </c>
      <c r="D1887" s="189">
        <f t="shared" si="1159"/>
        <v>0</v>
      </c>
      <c r="E1887" s="189">
        <f t="shared" ca="1" si="1160"/>
        <v>0</v>
      </c>
      <c r="F1887" s="189">
        <f t="shared" si="1161"/>
        <v>0</v>
      </c>
      <c r="G1887" s="189" cm="1">
        <f t="array" aca="1" ref="G1887" ca="1">OFFSET(G1887,-1,,,)+1</f>
        <v>1882</v>
      </c>
      <c r="H1887" s="189">
        <f t="shared" si="1156"/>
        <v>0</v>
      </c>
      <c r="I1887" s="189">
        <f t="shared" si="1162"/>
        <v>0</v>
      </c>
      <c r="J1887" s="179">
        <f t="shared" si="1163"/>
        <v>0</v>
      </c>
      <c r="K1887" s="173"/>
      <c r="L1887" s="174" t="str" cm="1">
        <f t="array" aca="1" ref="L1887" ca="1">IF($K1887="",OFFSET(L1887,-1,,,),K1887)</f>
        <v>08.04.10</v>
      </c>
      <c r="M1887" s="175" t="str" cm="1">
        <f t="array" aca="1" ref="M1887" ca="1">IF(OR($K1887=0,$K1887=""),OFFSET(M1887,-1,,,),O1887)</f>
        <v>PEITORIL DE ARDÓSIA ASSENTADO COM AC3 - LARGURA: 19CM</v>
      </c>
      <c r="N1887" s="67" t="s">
        <v>1133</v>
      </c>
      <c r="O1887" s="68" t="s">
        <v>1134</v>
      </c>
      <c r="P1887" s="68"/>
      <c r="Q1887" s="68" t="s">
        <v>3253</v>
      </c>
      <c r="R1887" s="69">
        <v>899.26</v>
      </c>
      <c r="S1887" s="70">
        <v>20</v>
      </c>
      <c r="T1887" s="70">
        <v>17985.2</v>
      </c>
      <c r="U1887" s="67" t="s">
        <v>1118</v>
      </c>
      <c r="V1887" s="71" t="s">
        <v>1119</v>
      </c>
      <c r="W1887" s="171"/>
      <c r="X1887" s="172"/>
      <c r="Y1887" s="176">
        <f t="shared" si="1164"/>
        <v>0</v>
      </c>
      <c r="AA1887" s="192"/>
    </row>
    <row r="1888" spans="2:27" hidden="1">
      <c r="B1888" s="189">
        <f t="shared" si="1157"/>
        <v>0</v>
      </c>
      <c r="C1888" s="189">
        <f t="shared" ca="1" si="1158"/>
        <v>0</v>
      </c>
      <c r="D1888" s="189">
        <f t="shared" si="1159"/>
        <v>0</v>
      </c>
      <c r="E1888" s="189">
        <f t="shared" ca="1" si="1160"/>
        <v>0</v>
      </c>
      <c r="F1888" s="189">
        <f t="shared" si="1161"/>
        <v>0</v>
      </c>
      <c r="G1888" s="189" cm="1">
        <f t="array" aca="1" ref="G1888" ca="1">OFFSET(G1888,-1,,,)+1</f>
        <v>1883</v>
      </c>
      <c r="H1888" s="189">
        <f t="shared" si="1156"/>
        <v>0</v>
      </c>
      <c r="I1888" s="189">
        <f t="shared" si="1162"/>
        <v>0</v>
      </c>
      <c r="J1888" s="179">
        <f t="shared" si="1163"/>
        <v>0</v>
      </c>
      <c r="K1888" s="173" t="s">
        <v>1135</v>
      </c>
      <c r="L1888" s="174" t="str" cm="1">
        <f t="array" aca="1" ref="L1888" ca="1">IF($K1888="",OFFSET(L1888,-1,,,),K1888)</f>
        <v>08.05</v>
      </c>
      <c r="M1888" s="175" t="str" cm="1">
        <f t="array" aca="1" ref="M1888" ca="1">IF(OR($K1888=0,$K1888=""),OFFSET(M1888,-1,,,),O1888)</f>
        <v>BANCADAS</v>
      </c>
      <c r="N1888" s="67" t="s">
        <v>143</v>
      </c>
      <c r="O1888" s="68" t="s">
        <v>1136</v>
      </c>
      <c r="P1888" s="68"/>
      <c r="Q1888" s="68"/>
      <c r="R1888" s="69"/>
      <c r="S1888" s="70"/>
      <c r="T1888" s="70">
        <v>0</v>
      </c>
      <c r="U1888" s="67"/>
      <c r="V1888" s="71"/>
      <c r="W1888" s="171"/>
      <c r="X1888" s="172"/>
      <c r="Y1888" s="176">
        <f t="shared" si="1164"/>
        <v>0</v>
      </c>
      <c r="AA1888" s="192"/>
    </row>
    <row r="1889" spans="2:27">
      <c r="B1889" s="189">
        <f t="shared" si="1157"/>
        <v>0</v>
      </c>
      <c r="C1889" s="189">
        <f t="shared" ca="1" si="1158"/>
        <v>0</v>
      </c>
      <c r="D1889" s="189">
        <f t="shared" si="1159"/>
        <v>0</v>
      </c>
      <c r="E1889" s="189">
        <f t="shared" ca="1" si="1160"/>
        <v>0</v>
      </c>
      <c r="F1889" s="189">
        <f t="shared" si="1161"/>
        <v>0</v>
      </c>
      <c r="G1889" s="189" cm="1">
        <f t="array" aca="1" ref="G1889" ca="1">OFFSET(G1889,-1,,,)+1</f>
        <v>1884</v>
      </c>
      <c r="H1889" s="189">
        <f t="shared" si="1156"/>
        <v>0</v>
      </c>
      <c r="I1889" s="189">
        <f t="shared" si="1162"/>
        <v>0</v>
      </c>
      <c r="J1889" s="179">
        <f t="shared" si="1163"/>
        <v>0</v>
      </c>
      <c r="K1889" s="173" t="s">
        <v>1137</v>
      </c>
      <c r="L1889" s="174" t="str" cm="1">
        <f t="array" aca="1" ref="L1889" ca="1">IF($K1889="",OFFSET(L1889,-1,,,),K1889)</f>
        <v>08.05.01</v>
      </c>
      <c r="M1889" s="175" t="str" cm="1">
        <f t="array" aca="1" ref="M1889" ca="1">IF(OR($K1889=0,$K1889=""),OFFSET(M1889,-1,,,),O1889)</f>
        <v>BANCADA EM MÁRMORE SINTÉTICO COM CUBA INOX - 1,20X0,60M</v>
      </c>
      <c r="N1889" s="67" t="s">
        <v>4020</v>
      </c>
      <c r="O1889" s="68" t="s">
        <v>4608</v>
      </c>
      <c r="P1889" s="68"/>
      <c r="Q1889" s="68" t="s">
        <v>3260</v>
      </c>
      <c r="R1889" s="69">
        <v>369</v>
      </c>
      <c r="S1889" s="70">
        <v>420.25</v>
      </c>
      <c r="T1889" s="70">
        <v>155072.25</v>
      </c>
      <c r="U1889" s="67"/>
      <c r="V1889" s="71"/>
      <c r="W1889" s="171"/>
      <c r="X1889" s="172"/>
      <c r="Y1889" s="176">
        <f t="shared" si="1164"/>
        <v>0</v>
      </c>
      <c r="AA1889" s="192"/>
    </row>
    <row r="1890" spans="2:27" hidden="1">
      <c r="B1890" s="189">
        <f t="shared" si="1157"/>
        <v>0</v>
      </c>
      <c r="C1890" s="189">
        <f t="shared" ca="1" si="1158"/>
        <v>0</v>
      </c>
      <c r="D1890" s="189">
        <f t="shared" si="1159"/>
        <v>0</v>
      </c>
      <c r="E1890" s="189">
        <f t="shared" ca="1" si="1160"/>
        <v>0</v>
      </c>
      <c r="F1890" s="189">
        <f t="shared" si="1161"/>
        <v>0</v>
      </c>
      <c r="G1890" s="189" cm="1">
        <f t="array" aca="1" ref="G1890" ca="1">OFFSET(G1890,-1,,,)+1</f>
        <v>1885</v>
      </c>
      <c r="H1890" s="189">
        <f t="shared" si="1156"/>
        <v>0</v>
      </c>
      <c r="I1890" s="189">
        <f t="shared" si="1162"/>
        <v>0</v>
      </c>
      <c r="J1890" s="179">
        <f t="shared" si="1163"/>
        <v>0</v>
      </c>
      <c r="K1890" s="173"/>
      <c r="L1890" s="174" t="str" cm="1">
        <f t="array" aca="1" ref="L1890" ca="1">IF($K1890="",OFFSET(L1890,-1,,,),K1890)</f>
        <v>08.05.01</v>
      </c>
      <c r="M1890" s="175" t="str" cm="1">
        <f t="array" aca="1" ref="M1890" ca="1">IF(OR($K1890=0,$K1890=""),OFFSET(M1890,-1,,,),O1890)</f>
        <v>BANCADA EM MÁRMORE SINTÉTICO COM CUBA INOX - 1,20X0,60M</v>
      </c>
      <c r="N1890" s="67" t="s">
        <v>1138</v>
      </c>
      <c r="O1890" s="68" t="s">
        <v>1139</v>
      </c>
      <c r="P1890" s="68"/>
      <c r="Q1890" s="68" t="s">
        <v>3260</v>
      </c>
      <c r="R1890" s="69">
        <v>738</v>
      </c>
      <c r="S1890" s="70">
        <v>20</v>
      </c>
      <c r="T1890" s="70">
        <v>14760</v>
      </c>
      <c r="U1890" s="67" t="s">
        <v>1140</v>
      </c>
      <c r="V1890" s="71" t="s">
        <v>1141</v>
      </c>
      <c r="W1890" s="171"/>
      <c r="X1890" s="172"/>
      <c r="Y1890" s="176">
        <f t="shared" si="1164"/>
        <v>0</v>
      </c>
      <c r="AA1890" s="192"/>
    </row>
    <row r="1891" spans="2:27" hidden="1">
      <c r="B1891" s="189">
        <f t="shared" si="1157"/>
        <v>0</v>
      </c>
      <c r="C1891" s="189">
        <f t="shared" ca="1" si="1158"/>
        <v>0</v>
      </c>
      <c r="D1891" s="189">
        <f t="shared" si="1159"/>
        <v>0</v>
      </c>
      <c r="E1891" s="189">
        <f t="shared" ca="1" si="1160"/>
        <v>0</v>
      </c>
      <c r="F1891" s="189">
        <f t="shared" si="1161"/>
        <v>0</v>
      </c>
      <c r="G1891" s="189" cm="1">
        <f t="array" aca="1" ref="G1891" ca="1">OFFSET(G1891,-1,,,)+1</f>
        <v>1886</v>
      </c>
      <c r="H1891" s="189">
        <f t="shared" si="1156"/>
        <v>0</v>
      </c>
      <c r="I1891" s="189">
        <f t="shared" si="1162"/>
        <v>0</v>
      </c>
      <c r="J1891" s="179">
        <f t="shared" si="1163"/>
        <v>0</v>
      </c>
      <c r="K1891" s="173"/>
      <c r="L1891" s="174" t="str" cm="1">
        <f t="array" aca="1" ref="L1891" ca="1">IF($K1891="",OFFSET(L1891,-1,,,),K1891)</f>
        <v>08.05.01</v>
      </c>
      <c r="M1891" s="175" t="str" cm="1">
        <f t="array" aca="1" ref="M1891" ca="1">IF(OR($K1891=0,$K1891=""),OFFSET(M1891,-1,,,),O1891)</f>
        <v>BANCADA EM MÁRMORE SINTÉTICO COM CUBA INOX - 1,20X0,60M</v>
      </c>
      <c r="N1891" s="67" t="s">
        <v>1142</v>
      </c>
      <c r="O1891" s="68" t="s">
        <v>1143</v>
      </c>
      <c r="P1891" s="68"/>
      <c r="Q1891" s="68" t="s">
        <v>3255</v>
      </c>
      <c r="R1891" s="69">
        <v>9.2249999999999996</v>
      </c>
      <c r="S1891" s="70">
        <v>40</v>
      </c>
      <c r="T1891" s="70">
        <v>369</v>
      </c>
      <c r="U1891" s="67" t="s">
        <v>1140</v>
      </c>
      <c r="V1891" s="71" t="s">
        <v>1141</v>
      </c>
      <c r="W1891" s="171"/>
      <c r="X1891" s="172"/>
      <c r="Y1891" s="176">
        <f t="shared" si="1164"/>
        <v>0</v>
      </c>
      <c r="AA1891" s="192"/>
    </row>
    <row r="1892" spans="2:27" hidden="1">
      <c r="B1892" s="189">
        <f t="shared" si="1157"/>
        <v>0</v>
      </c>
      <c r="C1892" s="189">
        <f t="shared" ca="1" si="1158"/>
        <v>0</v>
      </c>
      <c r="D1892" s="189">
        <f t="shared" si="1159"/>
        <v>0</v>
      </c>
      <c r="E1892" s="189">
        <f t="shared" ca="1" si="1160"/>
        <v>0</v>
      </c>
      <c r="F1892" s="189">
        <f t="shared" si="1161"/>
        <v>0</v>
      </c>
      <c r="G1892" s="189" cm="1">
        <f t="array" aca="1" ref="G1892" ca="1">OFFSET(G1892,-1,,,)+1</f>
        <v>1887</v>
      </c>
      <c r="H1892" s="189">
        <f t="shared" si="1156"/>
        <v>0</v>
      </c>
      <c r="I1892" s="189">
        <f t="shared" si="1162"/>
        <v>0</v>
      </c>
      <c r="J1892" s="179">
        <f t="shared" si="1163"/>
        <v>0</v>
      </c>
      <c r="K1892" s="173"/>
      <c r="L1892" s="174" t="str" cm="1">
        <f t="array" aca="1" ref="L1892" ca="1">IF($K1892="",OFFSET(L1892,-1,,,),K1892)</f>
        <v>08.05.01</v>
      </c>
      <c r="M1892" s="175" t="str" cm="1">
        <f t="array" aca="1" ref="M1892" ca="1">IF(OR($K1892=0,$K1892=""),OFFSET(M1892,-1,,,),O1892)</f>
        <v>BANCADA EM MÁRMORE SINTÉTICO COM CUBA INOX - 1,20X0,60M</v>
      </c>
      <c r="N1892" s="67" t="s">
        <v>1144</v>
      </c>
      <c r="O1892" s="68" t="s">
        <v>1145</v>
      </c>
      <c r="P1892" s="68"/>
      <c r="Q1892" s="68" t="s">
        <v>3260</v>
      </c>
      <c r="R1892" s="69">
        <v>369</v>
      </c>
      <c r="S1892" s="70">
        <v>15</v>
      </c>
      <c r="T1892" s="70">
        <v>5535</v>
      </c>
      <c r="U1892" s="67" t="s">
        <v>1140</v>
      </c>
      <c r="V1892" s="71" t="s">
        <v>1141</v>
      </c>
      <c r="W1892" s="171"/>
      <c r="X1892" s="172"/>
      <c r="Y1892" s="176">
        <f t="shared" si="1164"/>
        <v>0</v>
      </c>
      <c r="AA1892" s="192"/>
    </row>
    <row r="1893" spans="2:27" hidden="1">
      <c r="B1893" s="189">
        <f t="shared" si="1157"/>
        <v>0</v>
      </c>
      <c r="C1893" s="189">
        <f t="shared" ca="1" si="1158"/>
        <v>0</v>
      </c>
      <c r="D1893" s="189">
        <f t="shared" si="1159"/>
        <v>0</v>
      </c>
      <c r="E1893" s="189">
        <f t="shared" ca="1" si="1160"/>
        <v>0</v>
      </c>
      <c r="F1893" s="189">
        <f t="shared" si="1161"/>
        <v>0</v>
      </c>
      <c r="G1893" s="189" cm="1">
        <f t="array" aca="1" ref="G1893" ca="1">OFFSET(G1893,-1,,,)+1</f>
        <v>1888</v>
      </c>
      <c r="H1893" s="189">
        <f t="shared" si="1156"/>
        <v>0</v>
      </c>
      <c r="I1893" s="189">
        <f t="shared" si="1162"/>
        <v>0</v>
      </c>
      <c r="J1893" s="179">
        <f t="shared" si="1163"/>
        <v>0</v>
      </c>
      <c r="K1893" s="173"/>
      <c r="L1893" s="174" t="str" cm="1">
        <f t="array" aca="1" ref="L1893" ca="1">IF($K1893="",OFFSET(L1893,-1,,,),K1893)</f>
        <v>08.05.01</v>
      </c>
      <c r="M1893" s="175" t="str" cm="1">
        <f t="array" aca="1" ref="M1893" ca="1">IF(OR($K1893=0,$K1893=""),OFFSET(M1893,-1,,,),O1893)</f>
        <v>BANCADA EM MÁRMORE SINTÉTICO COM CUBA INOX - 1,20X0,60M</v>
      </c>
      <c r="N1893" s="67" t="s">
        <v>1146</v>
      </c>
      <c r="O1893" s="68" t="s">
        <v>1147</v>
      </c>
      <c r="P1893" s="68"/>
      <c r="Q1893" s="68" t="s">
        <v>3260</v>
      </c>
      <c r="R1893" s="69">
        <v>369</v>
      </c>
      <c r="S1893" s="70">
        <v>50</v>
      </c>
      <c r="T1893" s="70">
        <v>18450</v>
      </c>
      <c r="U1893" s="67" t="s">
        <v>1140</v>
      </c>
      <c r="V1893" s="71" t="s">
        <v>1141</v>
      </c>
      <c r="W1893" s="171"/>
      <c r="X1893" s="172"/>
      <c r="Y1893" s="176">
        <f t="shared" si="1164"/>
        <v>0</v>
      </c>
      <c r="AA1893" s="192"/>
    </row>
    <row r="1894" spans="2:27" hidden="1">
      <c r="B1894" s="189">
        <f t="shared" si="1157"/>
        <v>0</v>
      </c>
      <c r="C1894" s="189">
        <f t="shared" ca="1" si="1158"/>
        <v>0</v>
      </c>
      <c r="D1894" s="189">
        <f t="shared" si="1159"/>
        <v>0</v>
      </c>
      <c r="E1894" s="189">
        <f t="shared" ca="1" si="1160"/>
        <v>0</v>
      </c>
      <c r="F1894" s="189">
        <f t="shared" si="1161"/>
        <v>0</v>
      </c>
      <c r="G1894" s="189" cm="1">
        <f t="array" aca="1" ref="G1894" ca="1">OFFSET(G1894,-1,,,)+1</f>
        <v>1889</v>
      </c>
      <c r="H1894" s="189">
        <f t="shared" si="1156"/>
        <v>0</v>
      </c>
      <c r="I1894" s="189">
        <f t="shared" si="1162"/>
        <v>0</v>
      </c>
      <c r="J1894" s="179">
        <f t="shared" si="1163"/>
        <v>0</v>
      </c>
      <c r="K1894" s="173"/>
      <c r="L1894" s="174" t="str" cm="1">
        <f t="array" aca="1" ref="L1894" ca="1">IF($K1894="",OFFSET(L1894,-1,,,),K1894)</f>
        <v>08.05.01</v>
      </c>
      <c r="M1894" s="175" t="str" cm="1">
        <f t="array" aca="1" ref="M1894" ca="1">IF(OR($K1894=0,$K1894=""),OFFSET(M1894,-1,,,),O1894)</f>
        <v>BANCADA EM MÁRMORE SINTÉTICO COM CUBA INOX - 1,20X0,60M</v>
      </c>
      <c r="N1894" s="67" t="s">
        <v>1524</v>
      </c>
      <c r="O1894" s="68" t="s">
        <v>1525</v>
      </c>
      <c r="P1894" s="68"/>
      <c r="Q1894" s="68" t="s">
        <v>3260</v>
      </c>
      <c r="R1894" s="69">
        <v>369</v>
      </c>
      <c r="S1894" s="70">
        <v>4</v>
      </c>
      <c r="T1894" s="70">
        <v>1476</v>
      </c>
      <c r="U1894" s="67" t="s">
        <v>1140</v>
      </c>
      <c r="V1894" s="71" t="s">
        <v>1141</v>
      </c>
      <c r="W1894" s="171"/>
      <c r="X1894" s="172"/>
      <c r="Y1894" s="176">
        <f t="shared" si="1164"/>
        <v>0</v>
      </c>
      <c r="AA1894" s="192"/>
    </row>
    <row r="1895" spans="2:27" hidden="1">
      <c r="B1895" s="189">
        <f t="shared" si="1157"/>
        <v>0</v>
      </c>
      <c r="C1895" s="189">
        <f t="shared" ca="1" si="1158"/>
        <v>0</v>
      </c>
      <c r="D1895" s="189">
        <f t="shared" si="1159"/>
        <v>0</v>
      </c>
      <c r="E1895" s="189">
        <f t="shared" ca="1" si="1160"/>
        <v>0</v>
      </c>
      <c r="F1895" s="189">
        <f t="shared" si="1161"/>
        <v>0</v>
      </c>
      <c r="G1895" s="189" cm="1">
        <f t="array" aca="1" ref="G1895" ca="1">OFFSET(G1895,-1,,,)+1</f>
        <v>1890</v>
      </c>
      <c r="H1895" s="189">
        <f t="shared" si="1156"/>
        <v>0</v>
      </c>
      <c r="I1895" s="189">
        <f t="shared" si="1162"/>
        <v>0</v>
      </c>
      <c r="J1895" s="179">
        <f t="shared" si="1163"/>
        <v>0</v>
      </c>
      <c r="K1895" s="173"/>
      <c r="L1895" s="174" t="str" cm="1">
        <f t="array" aca="1" ref="L1895" ca="1">IF($K1895="",OFFSET(L1895,-1,,,),K1895)</f>
        <v>08.05.01</v>
      </c>
      <c r="M1895" s="175" t="str" cm="1">
        <f t="array" aca="1" ref="M1895" ca="1">IF(OR($K1895=0,$K1895=""),OFFSET(M1895,-1,,,),O1895)</f>
        <v>BANCADA EM MÁRMORE SINTÉTICO COM CUBA INOX - 1,20X0,60M</v>
      </c>
      <c r="N1895" s="67" t="s">
        <v>1148</v>
      </c>
      <c r="O1895" s="68" t="s">
        <v>1149</v>
      </c>
      <c r="P1895" s="68"/>
      <c r="Q1895" s="68" t="s">
        <v>3260</v>
      </c>
      <c r="R1895" s="69">
        <v>369</v>
      </c>
      <c r="S1895" s="70">
        <v>6.05</v>
      </c>
      <c r="T1895" s="70">
        <v>2232.4499999999998</v>
      </c>
      <c r="U1895" s="67" t="s">
        <v>1140</v>
      </c>
      <c r="V1895" s="71" t="s">
        <v>1141</v>
      </c>
      <c r="W1895" s="171"/>
      <c r="X1895" s="172"/>
      <c r="Y1895" s="176">
        <f t="shared" si="1164"/>
        <v>0</v>
      </c>
      <c r="AA1895" s="192"/>
    </row>
    <row r="1896" spans="2:27" hidden="1">
      <c r="B1896" s="189">
        <f t="shared" si="1157"/>
        <v>0</v>
      </c>
      <c r="C1896" s="189">
        <f t="shared" ca="1" si="1158"/>
        <v>0</v>
      </c>
      <c r="D1896" s="189">
        <f t="shared" si="1159"/>
        <v>0</v>
      </c>
      <c r="E1896" s="189">
        <f t="shared" ca="1" si="1160"/>
        <v>0</v>
      </c>
      <c r="F1896" s="189">
        <f t="shared" si="1161"/>
        <v>0</v>
      </c>
      <c r="G1896" s="189" cm="1">
        <f t="array" aca="1" ref="G1896" ca="1">OFFSET(G1896,-1,,,)+1</f>
        <v>1891</v>
      </c>
      <c r="H1896" s="189">
        <f t="shared" si="1156"/>
        <v>0</v>
      </c>
      <c r="I1896" s="189">
        <f t="shared" si="1162"/>
        <v>0</v>
      </c>
      <c r="J1896" s="179">
        <f t="shared" si="1163"/>
        <v>0</v>
      </c>
      <c r="K1896" s="173"/>
      <c r="L1896" s="174" t="str" cm="1">
        <f t="array" aca="1" ref="L1896" ca="1">IF($K1896="",OFFSET(L1896,-1,,,),K1896)</f>
        <v>08.05.01</v>
      </c>
      <c r="M1896" s="175" t="str" cm="1">
        <f t="array" aca="1" ref="M1896" ca="1">IF(OR($K1896=0,$K1896=""),OFFSET(M1896,-1,,,),O1896)</f>
        <v>BANCADA EM MÁRMORE SINTÉTICO COM CUBA INOX - 1,20X0,60M</v>
      </c>
      <c r="N1896" s="67" t="s">
        <v>1150</v>
      </c>
      <c r="O1896" s="68" t="s">
        <v>1151</v>
      </c>
      <c r="P1896" s="68"/>
      <c r="Q1896" s="68" t="s">
        <v>3260</v>
      </c>
      <c r="R1896" s="69">
        <v>738</v>
      </c>
      <c r="S1896" s="70">
        <v>18</v>
      </c>
      <c r="T1896" s="70">
        <v>13284</v>
      </c>
      <c r="U1896" s="67" t="s">
        <v>1140</v>
      </c>
      <c r="V1896" s="71" t="s">
        <v>1141</v>
      </c>
      <c r="W1896" s="171"/>
      <c r="X1896" s="172"/>
      <c r="Y1896" s="176">
        <f t="shared" si="1164"/>
        <v>0</v>
      </c>
      <c r="AA1896" s="192"/>
    </row>
    <row r="1897" spans="2:27" hidden="1">
      <c r="B1897" s="189">
        <f t="shared" si="1157"/>
        <v>0</v>
      </c>
      <c r="C1897" s="189">
        <f t="shared" ca="1" si="1158"/>
        <v>0</v>
      </c>
      <c r="D1897" s="189">
        <f t="shared" si="1159"/>
        <v>0</v>
      </c>
      <c r="E1897" s="189">
        <f t="shared" ca="1" si="1160"/>
        <v>0</v>
      </c>
      <c r="F1897" s="189">
        <f t="shared" si="1161"/>
        <v>0</v>
      </c>
      <c r="G1897" s="189" cm="1">
        <f t="array" aca="1" ref="G1897" ca="1">OFFSET(G1897,-1,,,)+1</f>
        <v>1892</v>
      </c>
      <c r="H1897" s="189">
        <f t="shared" si="1156"/>
        <v>0</v>
      </c>
      <c r="I1897" s="189">
        <f t="shared" si="1162"/>
        <v>0</v>
      </c>
      <c r="J1897" s="179">
        <f t="shared" si="1163"/>
        <v>0</v>
      </c>
      <c r="K1897" s="173"/>
      <c r="L1897" s="174" t="str" cm="1">
        <f t="array" aca="1" ref="L1897" ca="1">IF($K1897="",OFFSET(L1897,-1,,,),K1897)</f>
        <v>08.05.01</v>
      </c>
      <c r="M1897" s="175" t="str" cm="1">
        <f t="array" aca="1" ref="M1897" ca="1">IF(OR($K1897=0,$K1897=""),OFFSET(M1897,-1,,,),O1897)</f>
        <v>BANCADA EM MÁRMORE SINTÉTICO COM CUBA INOX - 1,20X0,60M</v>
      </c>
      <c r="N1897" s="67" t="s">
        <v>1152</v>
      </c>
      <c r="O1897" s="68" t="s">
        <v>1153</v>
      </c>
      <c r="P1897" s="68"/>
      <c r="Q1897" s="68" t="s">
        <v>3260</v>
      </c>
      <c r="R1897" s="69">
        <v>2214</v>
      </c>
      <c r="S1897" s="70">
        <v>0.18</v>
      </c>
      <c r="T1897" s="70">
        <v>398.52</v>
      </c>
      <c r="U1897" s="67" t="s">
        <v>1140</v>
      </c>
      <c r="V1897" s="71" t="s">
        <v>1141</v>
      </c>
      <c r="W1897" s="171"/>
      <c r="X1897" s="172"/>
      <c r="Y1897" s="176">
        <f t="shared" si="1164"/>
        <v>0</v>
      </c>
      <c r="AA1897" s="192"/>
    </row>
    <row r="1898" spans="2:27" hidden="1">
      <c r="B1898" s="189">
        <f t="shared" si="1157"/>
        <v>0</v>
      </c>
      <c r="C1898" s="189">
        <f t="shared" ca="1" si="1158"/>
        <v>0</v>
      </c>
      <c r="D1898" s="189">
        <f t="shared" si="1159"/>
        <v>0</v>
      </c>
      <c r="E1898" s="189">
        <f t="shared" ca="1" si="1160"/>
        <v>0</v>
      </c>
      <c r="F1898" s="189">
        <f t="shared" si="1161"/>
        <v>0</v>
      </c>
      <c r="G1898" s="189" cm="1">
        <f t="array" aca="1" ref="G1898" ca="1">OFFSET(G1898,-1,,,)+1</f>
        <v>1893</v>
      </c>
      <c r="H1898" s="189">
        <f t="shared" si="1156"/>
        <v>0</v>
      </c>
      <c r="I1898" s="189">
        <f t="shared" si="1162"/>
        <v>0</v>
      </c>
      <c r="J1898" s="179">
        <f t="shared" si="1163"/>
        <v>0</v>
      </c>
      <c r="K1898" s="173"/>
      <c r="L1898" s="174" t="str" cm="1">
        <f t="array" aca="1" ref="L1898" ca="1">IF($K1898="",OFFSET(L1898,-1,,,),K1898)</f>
        <v>08.05.01</v>
      </c>
      <c r="M1898" s="175" t="str" cm="1">
        <f t="array" aca="1" ref="M1898" ca="1">IF(OR($K1898=0,$K1898=""),OFFSET(M1898,-1,,,),O1898)</f>
        <v>BANCADA EM MÁRMORE SINTÉTICO COM CUBA INOX - 1,20X0,60M</v>
      </c>
      <c r="N1898" s="67" t="s">
        <v>1154</v>
      </c>
      <c r="O1898" s="68" t="s">
        <v>1155</v>
      </c>
      <c r="P1898" s="68"/>
      <c r="Q1898" s="68" t="s">
        <v>3260</v>
      </c>
      <c r="R1898" s="69">
        <v>2214</v>
      </c>
      <c r="S1898" s="70">
        <v>0.45</v>
      </c>
      <c r="T1898" s="70">
        <v>996.30000000000007</v>
      </c>
      <c r="U1898" s="67" t="s">
        <v>1140</v>
      </c>
      <c r="V1898" s="71" t="s">
        <v>1141</v>
      </c>
      <c r="W1898" s="171"/>
      <c r="X1898" s="172"/>
      <c r="Y1898" s="176">
        <f t="shared" si="1164"/>
        <v>0</v>
      </c>
      <c r="AA1898" s="192"/>
    </row>
    <row r="1899" spans="2:27" hidden="1">
      <c r="B1899" s="189">
        <f t="shared" si="1157"/>
        <v>0</v>
      </c>
      <c r="C1899" s="189">
        <f t="shared" ca="1" si="1158"/>
        <v>0</v>
      </c>
      <c r="D1899" s="189">
        <f t="shared" si="1159"/>
        <v>0</v>
      </c>
      <c r="E1899" s="189">
        <f t="shared" ca="1" si="1160"/>
        <v>0</v>
      </c>
      <c r="F1899" s="189">
        <f t="shared" si="1161"/>
        <v>0</v>
      </c>
      <c r="G1899" s="189" cm="1">
        <f t="array" aca="1" ref="G1899" ca="1">OFFSET(G1899,-1,,,)+1</f>
        <v>1894</v>
      </c>
      <c r="H1899" s="189">
        <f t="shared" si="1156"/>
        <v>0</v>
      </c>
      <c r="I1899" s="189">
        <f t="shared" si="1162"/>
        <v>0</v>
      </c>
      <c r="J1899" s="179">
        <f t="shared" si="1163"/>
        <v>0</v>
      </c>
      <c r="K1899" s="173"/>
      <c r="L1899" s="174" t="str" cm="1">
        <f t="array" aca="1" ref="L1899" ca="1">IF($K1899="",OFFSET(L1899,-1,,,),K1899)</f>
        <v>08.05.01</v>
      </c>
      <c r="M1899" s="175" t="str" cm="1">
        <f t="array" aca="1" ref="M1899" ca="1">IF(OR($K1899=0,$K1899=""),OFFSET(M1899,-1,,,),O1899)</f>
        <v>BANCADA EM MÁRMORE SINTÉTICO COM CUBA INOX - 1,20X0,60M</v>
      </c>
      <c r="N1899" s="67" t="s">
        <v>4021</v>
      </c>
      <c r="O1899" s="68" t="s">
        <v>4609</v>
      </c>
      <c r="P1899" s="68"/>
      <c r="Q1899" s="68" t="s">
        <v>3260</v>
      </c>
      <c r="R1899" s="69">
        <v>369</v>
      </c>
      <c r="S1899" s="70">
        <v>156.9</v>
      </c>
      <c r="T1899" s="70">
        <v>57896.1</v>
      </c>
      <c r="U1899" s="67" t="s">
        <v>1140</v>
      </c>
      <c r="V1899" s="71" t="s">
        <v>1141</v>
      </c>
      <c r="W1899" s="171"/>
      <c r="X1899" s="172"/>
      <c r="Y1899" s="176">
        <f t="shared" si="1164"/>
        <v>0</v>
      </c>
      <c r="AA1899" s="192"/>
    </row>
    <row r="1900" spans="2:27" hidden="1">
      <c r="B1900" s="189">
        <f t="shared" si="1157"/>
        <v>0</v>
      </c>
      <c r="C1900" s="189">
        <f t="shared" ca="1" si="1158"/>
        <v>0</v>
      </c>
      <c r="D1900" s="189">
        <f t="shared" si="1159"/>
        <v>0</v>
      </c>
      <c r="E1900" s="189">
        <f t="shared" ca="1" si="1160"/>
        <v>0</v>
      </c>
      <c r="F1900" s="189">
        <f t="shared" si="1161"/>
        <v>0</v>
      </c>
      <c r="G1900" s="189" cm="1">
        <f t="array" aca="1" ref="G1900" ca="1">OFFSET(G1900,-1,,,)+1</f>
        <v>1895</v>
      </c>
      <c r="H1900" s="189">
        <f t="shared" si="1156"/>
        <v>0</v>
      </c>
      <c r="I1900" s="189">
        <f t="shared" si="1162"/>
        <v>0</v>
      </c>
      <c r="J1900" s="179">
        <f t="shared" si="1163"/>
        <v>0</v>
      </c>
      <c r="K1900" s="173"/>
      <c r="L1900" s="174" t="str" cm="1">
        <f t="array" aca="1" ref="L1900" ca="1">IF($K1900="",OFFSET(L1900,-1,,,),K1900)</f>
        <v>08.05.01</v>
      </c>
      <c r="M1900" s="175" t="str" cm="1">
        <f t="array" aca="1" ref="M1900" ca="1">IF(OR($K1900=0,$K1900=""),OFFSET(M1900,-1,,,),O1900)</f>
        <v>BANCADA EM MÁRMORE SINTÉTICO COM CUBA INOX - 1,20X0,60M</v>
      </c>
      <c r="N1900" s="67" t="s">
        <v>1156</v>
      </c>
      <c r="O1900" s="68" t="s">
        <v>1157</v>
      </c>
      <c r="P1900" s="68"/>
      <c r="Q1900" s="68" t="s">
        <v>3258</v>
      </c>
      <c r="R1900" s="69">
        <v>330.62400000000002</v>
      </c>
      <c r="S1900" s="70">
        <v>120</v>
      </c>
      <c r="T1900" s="70">
        <v>39674.880000000005</v>
      </c>
      <c r="U1900" s="67" t="s">
        <v>1140</v>
      </c>
      <c r="V1900" s="71" t="s">
        <v>1141</v>
      </c>
      <c r="W1900" s="171"/>
      <c r="X1900" s="172"/>
      <c r="Y1900" s="176">
        <f t="shared" si="1164"/>
        <v>0</v>
      </c>
      <c r="AA1900" s="192"/>
    </row>
    <row r="1901" spans="2:27" hidden="1">
      <c r="B1901" s="189">
        <f t="shared" si="1157"/>
        <v>0</v>
      </c>
      <c r="C1901" s="189">
        <f t="shared" ca="1" si="1158"/>
        <v>0</v>
      </c>
      <c r="D1901" s="189">
        <f t="shared" si="1159"/>
        <v>0</v>
      </c>
      <c r="E1901" s="189">
        <f t="shared" ca="1" si="1160"/>
        <v>0</v>
      </c>
      <c r="F1901" s="189">
        <f t="shared" si="1161"/>
        <v>0</v>
      </c>
      <c r="G1901" s="189" cm="1">
        <f t="array" aca="1" ref="G1901" ca="1">OFFSET(G1901,-1,,,)+1</f>
        <v>1896</v>
      </c>
      <c r="H1901" s="189">
        <f t="shared" si="1156"/>
        <v>0</v>
      </c>
      <c r="I1901" s="189">
        <f t="shared" si="1162"/>
        <v>0</v>
      </c>
      <c r="J1901" s="179">
        <f t="shared" si="1163"/>
        <v>0</v>
      </c>
      <c r="K1901" s="173" t="s">
        <v>1158</v>
      </c>
      <c r="L1901" s="174" t="str" cm="1">
        <f t="array" aca="1" ref="L1901" ca="1">IF($K1901="",OFFSET(L1901,-1,,,),K1901)</f>
        <v>08.06</v>
      </c>
      <c r="M1901" s="175" t="str" cm="1">
        <f t="array" aca="1" ref="M1901" ca="1">IF(OR($K1901=0,$K1901=""),OFFSET(M1901,-1,,,),O1901)</f>
        <v>CHAPISCO / EMBOÇO / REBOCO INTERNO</v>
      </c>
      <c r="N1901" s="67" t="s">
        <v>143</v>
      </c>
      <c r="O1901" s="68" t="s">
        <v>1159</v>
      </c>
      <c r="P1901" s="68"/>
      <c r="Q1901" s="68"/>
      <c r="R1901" s="69"/>
      <c r="S1901" s="70"/>
      <c r="T1901" s="70">
        <v>0</v>
      </c>
      <c r="U1901" s="67"/>
      <c r="V1901" s="71"/>
      <c r="W1901" s="171"/>
      <c r="X1901" s="172"/>
      <c r="Y1901" s="176">
        <f t="shared" si="1164"/>
        <v>0</v>
      </c>
      <c r="AA1901" s="192"/>
    </row>
    <row r="1902" spans="2:27">
      <c r="B1902" s="189">
        <f t="shared" si="1157"/>
        <v>0</v>
      </c>
      <c r="C1902" s="189">
        <f t="shared" ca="1" si="1158"/>
        <v>0</v>
      </c>
      <c r="D1902" s="189">
        <f t="shared" si="1159"/>
        <v>0</v>
      </c>
      <c r="E1902" s="189">
        <f t="shared" ca="1" si="1160"/>
        <v>0</v>
      </c>
      <c r="F1902" s="189">
        <f t="shared" si="1161"/>
        <v>0</v>
      </c>
      <c r="G1902" s="189" cm="1">
        <f t="array" aca="1" ref="G1902" ca="1">OFFSET(G1902,-1,,,)+1</f>
        <v>1897</v>
      </c>
      <c r="H1902" s="189">
        <f t="shared" si="1156"/>
        <v>0</v>
      </c>
      <c r="I1902" s="189">
        <f t="shared" si="1162"/>
        <v>0</v>
      </c>
      <c r="J1902" s="179">
        <f t="shared" si="1163"/>
        <v>0</v>
      </c>
      <c r="K1902" s="173" t="s">
        <v>1160</v>
      </c>
      <c r="L1902" s="174" t="str" cm="1">
        <f t="array" aca="1" ref="L1902" ca="1">IF($K1902="",OFFSET(L1902,-1,,,),K1902)</f>
        <v>08.06.01</v>
      </c>
      <c r="M1902" s="175" t="str" cm="1">
        <f t="array" aca="1" ref="M1902" ca="1">IF(OR($K1902=0,$K1902=""),OFFSET(M1902,-1,,,),O1902)</f>
        <v>MASSA ÚNICA E=20MM COM ARGAMASSA PRÉ FABRICADA- PAREDE</v>
      </c>
      <c r="N1902" s="67" t="s">
        <v>717</v>
      </c>
      <c r="O1902" s="68" t="s">
        <v>4248</v>
      </c>
      <c r="P1902" s="68"/>
      <c r="Q1902" s="68" t="s">
        <v>3258</v>
      </c>
      <c r="R1902" s="69">
        <v>3623.16</v>
      </c>
      <c r="S1902" s="70">
        <v>49.96</v>
      </c>
      <c r="T1902" s="70">
        <v>181013.0736</v>
      </c>
      <c r="U1902" s="67"/>
      <c r="V1902" s="71"/>
      <c r="W1902" s="171"/>
      <c r="X1902" s="172"/>
      <c r="Y1902" s="176">
        <f t="shared" si="1164"/>
        <v>0</v>
      </c>
      <c r="AA1902" s="192"/>
    </row>
    <row r="1903" spans="2:27" hidden="1">
      <c r="B1903" s="189">
        <f t="shared" si="1157"/>
        <v>0</v>
      </c>
      <c r="C1903" s="189">
        <f t="shared" ca="1" si="1158"/>
        <v>0</v>
      </c>
      <c r="D1903" s="189">
        <f t="shared" si="1159"/>
        <v>0</v>
      </c>
      <c r="E1903" s="189">
        <f t="shared" ca="1" si="1160"/>
        <v>0</v>
      </c>
      <c r="F1903" s="189">
        <f t="shared" si="1161"/>
        <v>0</v>
      </c>
      <c r="G1903" s="189" cm="1">
        <f t="array" aca="1" ref="G1903" ca="1">OFFSET(G1903,-1,,,)+1</f>
        <v>1898</v>
      </c>
      <c r="H1903" s="189">
        <f t="shared" si="1156"/>
        <v>0</v>
      </c>
      <c r="I1903" s="189">
        <f t="shared" si="1162"/>
        <v>0</v>
      </c>
      <c r="J1903" s="179">
        <f t="shared" si="1163"/>
        <v>0</v>
      </c>
      <c r="K1903" s="173"/>
      <c r="L1903" s="174" t="str" cm="1">
        <f t="array" aca="1" ref="L1903" ca="1">IF($K1903="",OFFSET(L1903,-1,,,),K1903)</f>
        <v>08.06.01</v>
      </c>
      <c r="M1903" s="175" t="str" cm="1">
        <f t="array" aca="1" ref="M1903" ca="1">IF(OR($K1903=0,$K1903=""),OFFSET(M1903,-1,,,),O1903)</f>
        <v>MASSA ÚNICA E=20MM COM ARGAMASSA PRÉ FABRICADA- PAREDE</v>
      </c>
      <c r="N1903" s="67" t="s">
        <v>522</v>
      </c>
      <c r="O1903" s="68" t="s">
        <v>523</v>
      </c>
      <c r="P1903" s="68"/>
      <c r="Q1903" s="68" t="s">
        <v>3255</v>
      </c>
      <c r="R1903" s="69">
        <v>123187.44</v>
      </c>
      <c r="S1903" s="70">
        <v>0.44</v>
      </c>
      <c r="T1903" s="70">
        <v>54202.473600000005</v>
      </c>
      <c r="U1903" s="67" t="s">
        <v>1161</v>
      </c>
      <c r="V1903" s="71" t="s">
        <v>1162</v>
      </c>
      <c r="W1903" s="171"/>
      <c r="X1903" s="172"/>
      <c r="Y1903" s="176">
        <f t="shared" si="1164"/>
        <v>0</v>
      </c>
      <c r="AA1903" s="192"/>
    </row>
    <row r="1904" spans="2:27" hidden="1">
      <c r="B1904" s="189">
        <f t="shared" si="1157"/>
        <v>0</v>
      </c>
      <c r="C1904" s="189">
        <f t="shared" ca="1" si="1158"/>
        <v>0</v>
      </c>
      <c r="D1904" s="189">
        <f t="shared" si="1159"/>
        <v>0</v>
      </c>
      <c r="E1904" s="189">
        <f t="shared" ca="1" si="1160"/>
        <v>0</v>
      </c>
      <c r="F1904" s="189">
        <f t="shared" si="1161"/>
        <v>0</v>
      </c>
      <c r="G1904" s="189" cm="1">
        <f t="array" aca="1" ref="G1904" ca="1">OFFSET(G1904,-1,,,)+1</f>
        <v>1899</v>
      </c>
      <c r="H1904" s="189">
        <f t="shared" si="1156"/>
        <v>0</v>
      </c>
      <c r="I1904" s="189">
        <f t="shared" si="1162"/>
        <v>0</v>
      </c>
      <c r="J1904" s="179">
        <f t="shared" si="1163"/>
        <v>0</v>
      </c>
      <c r="K1904" s="173"/>
      <c r="L1904" s="174" t="str" cm="1">
        <f t="array" aca="1" ref="L1904" ca="1">IF($K1904="",OFFSET(L1904,-1,,,),K1904)</f>
        <v>08.06.01</v>
      </c>
      <c r="M1904" s="175" t="str" cm="1">
        <f t="array" aca="1" ref="M1904" ca="1">IF(OR($K1904=0,$K1904=""),OFFSET(M1904,-1,,,),O1904)</f>
        <v>MASSA ÚNICA E=20MM COM ARGAMASSA PRÉ FABRICADA- PAREDE</v>
      </c>
      <c r="N1904" s="67" t="s">
        <v>369</v>
      </c>
      <c r="O1904" s="68" t="s">
        <v>370</v>
      </c>
      <c r="P1904" s="68"/>
      <c r="Q1904" s="68" t="s">
        <v>3258</v>
      </c>
      <c r="R1904" s="69">
        <v>3623.16</v>
      </c>
      <c r="S1904" s="70">
        <v>35</v>
      </c>
      <c r="T1904" s="70">
        <v>126810.59999999999</v>
      </c>
      <c r="U1904" s="67" t="s">
        <v>1161</v>
      </c>
      <c r="V1904" s="71" t="s">
        <v>1162</v>
      </c>
      <c r="W1904" s="171"/>
      <c r="X1904" s="172"/>
      <c r="Y1904" s="176">
        <f t="shared" si="1164"/>
        <v>0</v>
      </c>
      <c r="AA1904" s="192"/>
    </row>
    <row r="1905" spans="2:27">
      <c r="B1905" s="189">
        <f t="shared" si="1157"/>
        <v>0</v>
      </c>
      <c r="C1905" s="189">
        <f t="shared" ca="1" si="1158"/>
        <v>0</v>
      </c>
      <c r="D1905" s="189">
        <f t="shared" si="1159"/>
        <v>0</v>
      </c>
      <c r="E1905" s="189">
        <f t="shared" ca="1" si="1160"/>
        <v>0</v>
      </c>
      <c r="F1905" s="189">
        <f t="shared" si="1161"/>
        <v>0</v>
      </c>
      <c r="G1905" s="189" cm="1">
        <f t="array" aca="1" ref="G1905" ca="1">OFFSET(G1905,-1,,,)+1</f>
        <v>1900</v>
      </c>
      <c r="H1905" s="189">
        <f t="shared" si="1156"/>
        <v>0</v>
      </c>
      <c r="I1905" s="189">
        <f t="shared" si="1162"/>
        <v>0</v>
      </c>
      <c r="J1905" s="179">
        <f t="shared" si="1163"/>
        <v>0</v>
      </c>
      <c r="K1905" s="173" t="s">
        <v>1163</v>
      </c>
      <c r="L1905" s="174" t="str" cm="1">
        <f t="array" aca="1" ref="L1905" ca="1">IF($K1905="",OFFSET(L1905,-1,,,),K1905)</f>
        <v>08.06.02</v>
      </c>
      <c r="M1905" s="175" t="str" cm="1">
        <f t="array" aca="1" ref="M1905" ca="1">IF(OR($K1905=0,$K1905=""),OFFSET(M1905,-1,,,),O1905)</f>
        <v>MASSA ÚNICA E=30MM COM ARGAMASSA PRÉ FABRICADA- PAREDE</v>
      </c>
      <c r="N1905" s="67" t="s">
        <v>1164</v>
      </c>
      <c r="O1905" s="68" t="s">
        <v>4610</v>
      </c>
      <c r="P1905" s="68"/>
      <c r="Q1905" s="68" t="s">
        <v>3258</v>
      </c>
      <c r="R1905" s="69">
        <v>2753.52</v>
      </c>
      <c r="S1905" s="70">
        <v>57.44</v>
      </c>
      <c r="T1905" s="70">
        <v>158162.1888</v>
      </c>
      <c r="U1905" s="67"/>
      <c r="V1905" s="71"/>
      <c r="W1905" s="171"/>
      <c r="X1905" s="172"/>
      <c r="Y1905" s="176">
        <f t="shared" si="1164"/>
        <v>0</v>
      </c>
      <c r="AA1905" s="192"/>
    </row>
    <row r="1906" spans="2:27" hidden="1">
      <c r="B1906" s="189">
        <f t="shared" si="1157"/>
        <v>0</v>
      </c>
      <c r="C1906" s="189">
        <f t="shared" ca="1" si="1158"/>
        <v>0</v>
      </c>
      <c r="D1906" s="189">
        <f t="shared" si="1159"/>
        <v>0</v>
      </c>
      <c r="E1906" s="189">
        <f t="shared" ca="1" si="1160"/>
        <v>0</v>
      </c>
      <c r="F1906" s="189">
        <f t="shared" si="1161"/>
        <v>0</v>
      </c>
      <c r="G1906" s="189" cm="1">
        <f t="array" aca="1" ref="G1906" ca="1">OFFSET(G1906,-1,,,)+1</f>
        <v>1901</v>
      </c>
      <c r="H1906" s="189">
        <f t="shared" si="1156"/>
        <v>0</v>
      </c>
      <c r="I1906" s="189">
        <f t="shared" si="1162"/>
        <v>0</v>
      </c>
      <c r="J1906" s="179">
        <f t="shared" si="1163"/>
        <v>0</v>
      </c>
      <c r="K1906" s="173"/>
      <c r="L1906" s="174" t="str" cm="1">
        <f t="array" aca="1" ref="L1906" ca="1">IF($K1906="",OFFSET(L1906,-1,,,),K1906)</f>
        <v>08.06.02</v>
      </c>
      <c r="M1906" s="175" t="str" cm="1">
        <f t="array" aca="1" ref="M1906" ca="1">IF(OR($K1906=0,$K1906=""),OFFSET(M1906,-1,,,),O1906)</f>
        <v>MASSA ÚNICA E=30MM COM ARGAMASSA PRÉ FABRICADA- PAREDE</v>
      </c>
      <c r="N1906" s="67" t="s">
        <v>522</v>
      </c>
      <c r="O1906" s="68" t="s">
        <v>523</v>
      </c>
      <c r="P1906" s="68"/>
      <c r="Q1906" s="68" t="s">
        <v>3255</v>
      </c>
      <c r="R1906" s="69">
        <v>140429.51999999999</v>
      </c>
      <c r="S1906" s="70">
        <v>0.44</v>
      </c>
      <c r="T1906" s="70">
        <v>61788.988799999999</v>
      </c>
      <c r="U1906" s="67" t="s">
        <v>1161</v>
      </c>
      <c r="V1906" s="71" t="s">
        <v>1162</v>
      </c>
      <c r="W1906" s="171"/>
      <c r="X1906" s="172"/>
      <c r="Y1906" s="176">
        <f t="shared" si="1164"/>
        <v>0</v>
      </c>
      <c r="AA1906" s="192"/>
    </row>
    <row r="1907" spans="2:27" hidden="1">
      <c r="B1907" s="189">
        <f t="shared" si="1157"/>
        <v>0</v>
      </c>
      <c r="C1907" s="189">
        <f t="shared" ca="1" si="1158"/>
        <v>0</v>
      </c>
      <c r="D1907" s="189">
        <f t="shared" si="1159"/>
        <v>0</v>
      </c>
      <c r="E1907" s="189">
        <f t="shared" ca="1" si="1160"/>
        <v>0</v>
      </c>
      <c r="F1907" s="189">
        <f t="shared" si="1161"/>
        <v>0</v>
      </c>
      <c r="G1907" s="189" cm="1">
        <f t="array" aca="1" ref="G1907" ca="1">OFFSET(G1907,-1,,,)+1</f>
        <v>1902</v>
      </c>
      <c r="H1907" s="189">
        <f t="shared" si="1156"/>
        <v>0</v>
      </c>
      <c r="I1907" s="189">
        <f t="shared" si="1162"/>
        <v>0</v>
      </c>
      <c r="J1907" s="179">
        <f t="shared" si="1163"/>
        <v>0</v>
      </c>
      <c r="K1907" s="173"/>
      <c r="L1907" s="174" t="str" cm="1">
        <f t="array" aca="1" ref="L1907" ca="1">IF($K1907="",OFFSET(L1907,-1,,,),K1907)</f>
        <v>08.06.02</v>
      </c>
      <c r="M1907" s="175" t="str" cm="1">
        <f t="array" aca="1" ref="M1907" ca="1">IF(OR($K1907=0,$K1907=""),OFFSET(M1907,-1,,,),O1907)</f>
        <v>MASSA ÚNICA E=30MM COM ARGAMASSA PRÉ FABRICADA- PAREDE</v>
      </c>
      <c r="N1907" s="67" t="s">
        <v>369</v>
      </c>
      <c r="O1907" s="68" t="s">
        <v>370</v>
      </c>
      <c r="P1907" s="68"/>
      <c r="Q1907" s="68" t="s">
        <v>3258</v>
      </c>
      <c r="R1907" s="69">
        <v>2753.52</v>
      </c>
      <c r="S1907" s="70">
        <v>35</v>
      </c>
      <c r="T1907" s="70">
        <v>96373.2</v>
      </c>
      <c r="U1907" s="67" t="s">
        <v>1161</v>
      </c>
      <c r="V1907" s="71" t="s">
        <v>1162</v>
      </c>
      <c r="W1907" s="171"/>
      <c r="X1907" s="172"/>
      <c r="Y1907" s="176">
        <f t="shared" si="1164"/>
        <v>0</v>
      </c>
      <c r="AA1907" s="192"/>
    </row>
    <row r="1908" spans="2:27">
      <c r="B1908" s="189">
        <f t="shared" si="1157"/>
        <v>0</v>
      </c>
      <c r="C1908" s="189">
        <f t="shared" ca="1" si="1158"/>
        <v>0</v>
      </c>
      <c r="D1908" s="189">
        <f t="shared" si="1159"/>
        <v>0</v>
      </c>
      <c r="E1908" s="189">
        <f t="shared" ca="1" si="1160"/>
        <v>0</v>
      </c>
      <c r="F1908" s="189">
        <f t="shared" si="1161"/>
        <v>0</v>
      </c>
      <c r="G1908" s="189" cm="1">
        <f t="array" aca="1" ref="G1908" ca="1">OFFSET(G1908,-1,,,)+1</f>
        <v>1903</v>
      </c>
      <c r="H1908" s="189">
        <f t="shared" si="1156"/>
        <v>0</v>
      </c>
      <c r="I1908" s="189">
        <f t="shared" si="1162"/>
        <v>0</v>
      </c>
      <c r="J1908" s="179">
        <f t="shared" si="1163"/>
        <v>0</v>
      </c>
      <c r="K1908" s="173" t="s">
        <v>2579</v>
      </c>
      <c r="L1908" s="174" t="str" cm="1">
        <f t="array" aca="1" ref="L1908" ca="1">IF($K1908="",OFFSET(L1908,-1,,,),K1908)</f>
        <v>08.06.03</v>
      </c>
      <c r="M1908" s="175" t="str" cm="1">
        <f t="array" aca="1" ref="M1908" ca="1">IF(OR($K1908=0,$K1908=""),OFFSET(M1908,-1,,,),O1908)</f>
        <v>CHAPISCO COLANTE EM PEÇAS DE CONCRETO PARA REBOCO</v>
      </c>
      <c r="N1908" s="67" t="s">
        <v>2894</v>
      </c>
      <c r="O1908" s="68" t="s">
        <v>4611</v>
      </c>
      <c r="P1908" s="68"/>
      <c r="Q1908" s="68" t="s">
        <v>3258</v>
      </c>
      <c r="R1908" s="69">
        <v>232.65</v>
      </c>
      <c r="S1908" s="70">
        <v>3.6</v>
      </c>
      <c r="T1908" s="70">
        <v>837.54000000000008</v>
      </c>
      <c r="U1908" s="67"/>
      <c r="V1908" s="71"/>
      <c r="W1908" s="171"/>
      <c r="X1908" s="172"/>
      <c r="Y1908" s="176">
        <f t="shared" si="1164"/>
        <v>0</v>
      </c>
      <c r="AA1908" s="192"/>
    </row>
    <row r="1909" spans="2:27" hidden="1">
      <c r="B1909" s="189">
        <f t="shared" si="1157"/>
        <v>0</v>
      </c>
      <c r="C1909" s="189">
        <f t="shared" ca="1" si="1158"/>
        <v>0</v>
      </c>
      <c r="D1909" s="189">
        <f t="shared" si="1159"/>
        <v>0</v>
      </c>
      <c r="E1909" s="189">
        <f t="shared" ca="1" si="1160"/>
        <v>0</v>
      </c>
      <c r="F1909" s="189">
        <f t="shared" si="1161"/>
        <v>0</v>
      </c>
      <c r="G1909" s="189" cm="1">
        <f t="array" aca="1" ref="G1909" ca="1">OFFSET(G1909,-1,,,)+1</f>
        <v>1904</v>
      </c>
      <c r="H1909" s="189">
        <f t="shared" si="1156"/>
        <v>0</v>
      </c>
      <c r="I1909" s="189">
        <f t="shared" si="1162"/>
        <v>0</v>
      </c>
      <c r="J1909" s="179">
        <f t="shared" si="1163"/>
        <v>0</v>
      </c>
      <c r="K1909" s="173"/>
      <c r="L1909" s="174" t="str" cm="1">
        <f t="array" aca="1" ref="L1909" ca="1">IF($K1909="",OFFSET(L1909,-1,,,),K1909)</f>
        <v>08.06.03</v>
      </c>
      <c r="M1909" s="175" t="str" cm="1">
        <f t="array" aca="1" ref="M1909" ca="1">IF(OR($K1909=0,$K1909=""),OFFSET(M1909,-1,,,),O1909)</f>
        <v>CHAPISCO COLANTE EM PEÇAS DE CONCRETO PARA REBOCO</v>
      </c>
      <c r="N1909" s="67" t="s">
        <v>1039</v>
      </c>
      <c r="O1909" s="68" t="s">
        <v>1040</v>
      </c>
      <c r="P1909" s="68"/>
      <c r="Q1909" s="68" t="s">
        <v>3255</v>
      </c>
      <c r="R1909" s="69">
        <v>930.6</v>
      </c>
      <c r="S1909" s="70">
        <v>0.9</v>
      </c>
      <c r="T1909" s="70">
        <v>837.54000000000008</v>
      </c>
      <c r="U1909" s="67" t="s">
        <v>1161</v>
      </c>
      <c r="V1909" s="71" t="s">
        <v>1162</v>
      </c>
      <c r="W1909" s="171"/>
      <c r="X1909" s="172"/>
      <c r="Y1909" s="176">
        <f t="shared" si="1164"/>
        <v>0</v>
      </c>
      <c r="AA1909" s="192"/>
    </row>
    <row r="1910" spans="2:27" hidden="1">
      <c r="B1910" s="189">
        <f t="shared" si="1157"/>
        <v>0</v>
      </c>
      <c r="C1910" s="189">
        <f t="shared" ca="1" si="1158"/>
        <v>0</v>
      </c>
      <c r="D1910" s="189">
        <f t="shared" si="1159"/>
        <v>0</v>
      </c>
      <c r="E1910" s="189">
        <f t="shared" ca="1" si="1160"/>
        <v>0</v>
      </c>
      <c r="F1910" s="189">
        <f t="shared" si="1161"/>
        <v>0</v>
      </c>
      <c r="G1910" s="189" cm="1">
        <f t="array" aca="1" ref="G1910" ca="1">OFFSET(G1910,-1,,,)+1</f>
        <v>1905</v>
      </c>
      <c r="H1910" s="189">
        <f t="shared" si="1156"/>
        <v>0</v>
      </c>
      <c r="I1910" s="189">
        <f t="shared" si="1162"/>
        <v>0</v>
      </c>
      <c r="J1910" s="179">
        <f t="shared" si="1163"/>
        <v>0</v>
      </c>
      <c r="K1910" s="173" t="s">
        <v>1165</v>
      </c>
      <c r="L1910" s="174" t="str" cm="1">
        <f t="array" aca="1" ref="L1910" ca="1">IF($K1910="",OFFSET(L1910,-1,,,),K1910)</f>
        <v>08.07</v>
      </c>
      <c r="M1910" s="175" t="str" cm="1">
        <f t="array" aca="1" ref="M1910" ca="1">IF(OR($K1910=0,$K1910=""),OFFSET(M1910,-1,,,),O1910)</f>
        <v>GESSO LISO (PAREDE E TETO)</v>
      </c>
      <c r="N1910" s="67" t="s">
        <v>143</v>
      </c>
      <c r="O1910" s="68" t="s">
        <v>1166</v>
      </c>
      <c r="P1910" s="68"/>
      <c r="Q1910" s="68"/>
      <c r="R1910" s="69"/>
      <c r="S1910" s="70"/>
      <c r="T1910" s="70">
        <v>0</v>
      </c>
      <c r="U1910" s="67"/>
      <c r="V1910" s="71"/>
      <c r="W1910" s="171"/>
      <c r="X1910" s="172"/>
      <c r="Y1910" s="176">
        <f t="shared" si="1164"/>
        <v>0</v>
      </c>
      <c r="AA1910" s="192"/>
    </row>
    <row r="1911" spans="2:27">
      <c r="B1911" s="189">
        <f t="shared" si="1157"/>
        <v>0</v>
      </c>
      <c r="C1911" s="189">
        <f t="shared" ca="1" si="1158"/>
        <v>0</v>
      </c>
      <c r="D1911" s="189">
        <f t="shared" si="1159"/>
        <v>0</v>
      </c>
      <c r="E1911" s="189">
        <f t="shared" ca="1" si="1160"/>
        <v>0</v>
      </c>
      <c r="F1911" s="189">
        <f t="shared" si="1161"/>
        <v>0</v>
      </c>
      <c r="G1911" s="189" cm="1">
        <f t="array" aca="1" ref="G1911" ca="1">OFFSET(G1911,-1,,,)+1</f>
        <v>1906</v>
      </c>
      <c r="H1911" s="189">
        <f t="shared" si="1156"/>
        <v>0</v>
      </c>
      <c r="I1911" s="189">
        <f t="shared" si="1162"/>
        <v>0</v>
      </c>
      <c r="J1911" s="179">
        <f t="shared" si="1163"/>
        <v>0</v>
      </c>
      <c r="K1911" s="173" t="s">
        <v>1167</v>
      </c>
      <c r="L1911" s="174" t="str" cm="1">
        <f t="array" aca="1" ref="L1911" ca="1">IF($K1911="",OFFSET(L1911,-1,,,),K1911)</f>
        <v>08.07.01</v>
      </c>
      <c r="M1911" s="175" t="str" cm="1">
        <f t="array" aca="1" ref="M1911" ca="1">IF(OR($K1911=0,$K1911=""),OFFSET(M1911,-1,,,),O1911)</f>
        <v>CHAPISCO ROLADO COM ARGAMASSA DE AREIA E CIMENTO 1:3</v>
      </c>
      <c r="N1911" s="67" t="s">
        <v>1168</v>
      </c>
      <c r="O1911" s="68" t="s">
        <v>4612</v>
      </c>
      <c r="P1911" s="68"/>
      <c r="Q1911" s="68" t="s">
        <v>3258</v>
      </c>
      <c r="R1911" s="69">
        <v>9107.4</v>
      </c>
      <c r="S1911" s="70">
        <v>8.0875000000000004</v>
      </c>
      <c r="T1911" s="70">
        <v>73656.097500000003</v>
      </c>
      <c r="U1911" s="67"/>
      <c r="V1911" s="71"/>
      <c r="W1911" s="171"/>
      <c r="X1911" s="172"/>
      <c r="Y1911" s="176">
        <f t="shared" si="1164"/>
        <v>0</v>
      </c>
      <c r="AA1911" s="192"/>
    </row>
    <row r="1912" spans="2:27" hidden="1">
      <c r="B1912" s="189">
        <f t="shared" si="1157"/>
        <v>0</v>
      </c>
      <c r="C1912" s="189">
        <f t="shared" ca="1" si="1158"/>
        <v>0</v>
      </c>
      <c r="D1912" s="189">
        <f t="shared" si="1159"/>
        <v>0</v>
      </c>
      <c r="E1912" s="189">
        <f t="shared" ca="1" si="1160"/>
        <v>0</v>
      </c>
      <c r="F1912" s="189">
        <f t="shared" si="1161"/>
        <v>0</v>
      </c>
      <c r="G1912" s="189" cm="1">
        <f t="array" aca="1" ref="G1912" ca="1">OFFSET(G1912,-1,,,)+1</f>
        <v>1907</v>
      </c>
      <c r="H1912" s="189">
        <f t="shared" si="1156"/>
        <v>0</v>
      </c>
      <c r="I1912" s="189">
        <f t="shared" si="1162"/>
        <v>0</v>
      </c>
      <c r="J1912" s="179">
        <f t="shared" si="1163"/>
        <v>0</v>
      </c>
      <c r="K1912" s="173"/>
      <c r="L1912" s="174" t="str" cm="1">
        <f t="array" aca="1" ref="L1912" ca="1">IF($K1912="",OFFSET(L1912,-1,,,),K1912)</f>
        <v>08.07.01</v>
      </c>
      <c r="M1912" s="175" t="str" cm="1">
        <f t="array" aca="1" ref="M1912" ca="1">IF(OR($K1912=0,$K1912=""),OFFSET(M1912,-1,,,),O1912)</f>
        <v>CHAPISCO ROLADO COM ARGAMASSA DE AREIA E CIMENTO 1:3</v>
      </c>
      <c r="N1912" s="67" t="s">
        <v>240</v>
      </c>
      <c r="O1912" s="68" t="s">
        <v>179</v>
      </c>
      <c r="P1912" s="68"/>
      <c r="Q1912" s="68" t="s">
        <v>3255</v>
      </c>
      <c r="R1912" s="69">
        <v>22313.13</v>
      </c>
      <c r="S1912" s="70">
        <v>0.75</v>
      </c>
      <c r="T1912" s="70">
        <v>16734.8475</v>
      </c>
      <c r="U1912" s="67" t="s">
        <v>1169</v>
      </c>
      <c r="V1912" s="71" t="s">
        <v>1170</v>
      </c>
      <c r="W1912" s="171"/>
      <c r="X1912" s="172"/>
      <c r="Y1912" s="176">
        <f t="shared" si="1164"/>
        <v>0</v>
      </c>
      <c r="AA1912" s="192"/>
    </row>
    <row r="1913" spans="2:27" hidden="1">
      <c r="B1913" s="189">
        <f t="shared" si="1157"/>
        <v>0</v>
      </c>
      <c r="C1913" s="189">
        <f t="shared" ca="1" si="1158"/>
        <v>0</v>
      </c>
      <c r="D1913" s="189">
        <f t="shared" si="1159"/>
        <v>0</v>
      </c>
      <c r="E1913" s="189">
        <f t="shared" ca="1" si="1160"/>
        <v>0</v>
      </c>
      <c r="F1913" s="189">
        <f t="shared" si="1161"/>
        <v>0</v>
      </c>
      <c r="G1913" s="189" cm="1">
        <f t="array" aca="1" ref="G1913" ca="1">OFFSET(G1913,-1,,,)+1</f>
        <v>1908</v>
      </c>
      <c r="H1913" s="189">
        <f t="shared" si="1156"/>
        <v>0</v>
      </c>
      <c r="I1913" s="189">
        <f t="shared" si="1162"/>
        <v>0</v>
      </c>
      <c r="J1913" s="179">
        <f t="shared" si="1163"/>
        <v>0</v>
      </c>
      <c r="K1913" s="173"/>
      <c r="L1913" s="174" t="str" cm="1">
        <f t="array" aca="1" ref="L1913" ca="1">IF($K1913="",OFFSET(L1913,-1,,,),K1913)</f>
        <v>08.07.01</v>
      </c>
      <c r="M1913" s="175" t="str" cm="1">
        <f t="array" aca="1" ref="M1913" ca="1">IF(OR($K1913=0,$K1913=""),OFFSET(M1913,-1,,,),O1913)</f>
        <v>CHAPISCO ROLADO COM ARGAMASSA DE AREIA E CIMENTO 1:3</v>
      </c>
      <c r="N1913" s="67" t="s">
        <v>180</v>
      </c>
      <c r="O1913" s="68" t="s">
        <v>181</v>
      </c>
      <c r="P1913" s="68"/>
      <c r="Q1913" s="68" t="s">
        <v>3256</v>
      </c>
      <c r="R1913" s="69">
        <v>91.073999999999998</v>
      </c>
      <c r="S1913" s="70">
        <v>200</v>
      </c>
      <c r="T1913" s="70">
        <v>18214.8</v>
      </c>
      <c r="U1913" s="67" t="s">
        <v>1169</v>
      </c>
      <c r="V1913" s="71" t="s">
        <v>1170</v>
      </c>
      <c r="W1913" s="171"/>
      <c r="X1913" s="172"/>
      <c r="Y1913" s="176">
        <f t="shared" si="1164"/>
        <v>0</v>
      </c>
      <c r="AA1913" s="192"/>
    </row>
    <row r="1914" spans="2:27" hidden="1">
      <c r="B1914" s="189">
        <f t="shared" si="1157"/>
        <v>0</v>
      </c>
      <c r="C1914" s="189">
        <f t="shared" ca="1" si="1158"/>
        <v>0</v>
      </c>
      <c r="D1914" s="189">
        <f t="shared" si="1159"/>
        <v>0</v>
      </c>
      <c r="E1914" s="189">
        <f t="shared" ca="1" si="1160"/>
        <v>0</v>
      </c>
      <c r="F1914" s="189">
        <f t="shared" si="1161"/>
        <v>0</v>
      </c>
      <c r="G1914" s="189" cm="1">
        <f t="array" aca="1" ref="G1914" ca="1">OFFSET(G1914,-1,,,)+1</f>
        <v>1909</v>
      </c>
      <c r="H1914" s="189">
        <f t="shared" si="1156"/>
        <v>0</v>
      </c>
      <c r="I1914" s="189">
        <f t="shared" si="1162"/>
        <v>0</v>
      </c>
      <c r="J1914" s="179">
        <f t="shared" si="1163"/>
        <v>0</v>
      </c>
      <c r="K1914" s="173"/>
      <c r="L1914" s="174" t="str" cm="1">
        <f t="array" aca="1" ref="L1914" ca="1">IF($K1914="",OFFSET(L1914,-1,,,),K1914)</f>
        <v>08.07.01</v>
      </c>
      <c r="M1914" s="175" t="str" cm="1">
        <f t="array" aca="1" ref="M1914" ca="1">IF(OR($K1914=0,$K1914=""),OFFSET(M1914,-1,,,),O1914)</f>
        <v>CHAPISCO ROLADO COM ARGAMASSA DE AREIA E CIMENTO 1:3</v>
      </c>
      <c r="N1914" s="67" t="s">
        <v>253</v>
      </c>
      <c r="O1914" s="68" t="s">
        <v>254</v>
      </c>
      <c r="P1914" s="68"/>
      <c r="Q1914" s="68" t="s">
        <v>3255</v>
      </c>
      <c r="R1914" s="69">
        <v>2276.85</v>
      </c>
      <c r="S1914" s="70">
        <v>9</v>
      </c>
      <c r="T1914" s="70">
        <v>20491.649999999998</v>
      </c>
      <c r="U1914" s="67" t="s">
        <v>1169</v>
      </c>
      <c r="V1914" s="71" t="s">
        <v>1170</v>
      </c>
      <c r="W1914" s="171"/>
      <c r="X1914" s="172"/>
      <c r="Y1914" s="176">
        <f t="shared" si="1164"/>
        <v>0</v>
      </c>
      <c r="AA1914" s="192"/>
    </row>
    <row r="1915" spans="2:27" hidden="1">
      <c r="B1915" s="189">
        <f t="shared" si="1157"/>
        <v>0</v>
      </c>
      <c r="C1915" s="189">
        <f t="shared" ca="1" si="1158"/>
        <v>0</v>
      </c>
      <c r="D1915" s="189">
        <f t="shared" si="1159"/>
        <v>0</v>
      </c>
      <c r="E1915" s="189">
        <f t="shared" ca="1" si="1160"/>
        <v>0</v>
      </c>
      <c r="F1915" s="189">
        <f t="shared" si="1161"/>
        <v>0</v>
      </c>
      <c r="G1915" s="189" cm="1">
        <f t="array" aca="1" ref="G1915" ca="1">OFFSET(G1915,-1,,,)+1</f>
        <v>1910</v>
      </c>
      <c r="H1915" s="189">
        <f t="shared" si="1156"/>
        <v>0</v>
      </c>
      <c r="I1915" s="189">
        <f t="shared" si="1162"/>
        <v>0</v>
      </c>
      <c r="J1915" s="179">
        <f t="shared" si="1163"/>
        <v>0</v>
      </c>
      <c r="K1915" s="173"/>
      <c r="L1915" s="174" t="str" cm="1">
        <f t="array" aca="1" ref="L1915" ca="1">IF($K1915="",OFFSET(L1915,-1,,,),K1915)</f>
        <v>08.07.01</v>
      </c>
      <c r="M1915" s="175" t="str" cm="1">
        <f t="array" aca="1" ref="M1915" ca="1">IF(OR($K1915=0,$K1915=""),OFFSET(M1915,-1,,,),O1915)</f>
        <v>CHAPISCO ROLADO COM ARGAMASSA DE AREIA E CIMENTO 1:3</v>
      </c>
      <c r="N1915" s="67" t="s">
        <v>1171</v>
      </c>
      <c r="O1915" s="68" t="s">
        <v>1172</v>
      </c>
      <c r="P1915" s="68"/>
      <c r="Q1915" s="68" t="s">
        <v>3258</v>
      </c>
      <c r="R1915" s="69">
        <v>9107.4</v>
      </c>
      <c r="S1915" s="70">
        <v>2</v>
      </c>
      <c r="T1915" s="70">
        <v>18214.8</v>
      </c>
      <c r="U1915" s="67" t="s">
        <v>1169</v>
      </c>
      <c r="V1915" s="71" t="s">
        <v>1170</v>
      </c>
      <c r="W1915" s="171"/>
      <c r="X1915" s="172"/>
      <c r="Y1915" s="176">
        <f t="shared" si="1164"/>
        <v>0</v>
      </c>
      <c r="AA1915" s="192"/>
    </row>
    <row r="1916" spans="2:27">
      <c r="B1916" s="189">
        <f t="shared" si="1157"/>
        <v>0</v>
      </c>
      <c r="C1916" s="189">
        <f t="shared" ca="1" si="1158"/>
        <v>0</v>
      </c>
      <c r="D1916" s="189">
        <f t="shared" si="1159"/>
        <v>0</v>
      </c>
      <c r="E1916" s="189">
        <f t="shared" ca="1" si="1160"/>
        <v>0</v>
      </c>
      <c r="F1916" s="189">
        <f t="shared" si="1161"/>
        <v>0</v>
      </c>
      <c r="G1916" s="189" cm="1">
        <f t="array" aca="1" ref="G1916" ca="1">OFFSET(G1916,-1,,,)+1</f>
        <v>1911</v>
      </c>
      <c r="H1916" s="189">
        <f t="shared" si="1156"/>
        <v>0</v>
      </c>
      <c r="I1916" s="189">
        <f t="shared" si="1162"/>
        <v>0</v>
      </c>
      <c r="J1916" s="179">
        <f t="shared" si="1163"/>
        <v>0</v>
      </c>
      <c r="K1916" s="173" t="s">
        <v>1173</v>
      </c>
      <c r="L1916" s="174" t="str" cm="1">
        <f t="array" aca="1" ref="L1916" ca="1">IF($K1916="",OFFSET(L1916,-1,,,),K1916)</f>
        <v>08.07.02</v>
      </c>
      <c r="M1916" s="175" t="str" cm="1">
        <f t="array" aca="1" ref="M1916" ca="1">IF(OR($K1916=0,$K1916=""),OFFSET(M1916,-1,,,),O1916)</f>
        <v>GESSO LISO CORRIDO (PAREDE E TETO)</v>
      </c>
      <c r="N1916" s="67" t="s">
        <v>1174</v>
      </c>
      <c r="O1916" s="68" t="s">
        <v>4613</v>
      </c>
      <c r="P1916" s="68"/>
      <c r="Q1916" s="68" t="s">
        <v>3258</v>
      </c>
      <c r="R1916" s="69">
        <v>48699.126080000002</v>
      </c>
      <c r="S1916" s="70">
        <v>17</v>
      </c>
      <c r="T1916" s="70">
        <v>827885.14335999999</v>
      </c>
      <c r="U1916" s="67"/>
      <c r="V1916" s="71"/>
      <c r="W1916" s="171"/>
      <c r="X1916" s="172"/>
      <c r="Y1916" s="176">
        <f t="shared" si="1164"/>
        <v>0</v>
      </c>
      <c r="AA1916" s="192"/>
    </row>
    <row r="1917" spans="2:27" hidden="1">
      <c r="B1917" s="189">
        <f t="shared" si="1157"/>
        <v>0</v>
      </c>
      <c r="C1917" s="189">
        <f t="shared" ca="1" si="1158"/>
        <v>0</v>
      </c>
      <c r="D1917" s="189">
        <f t="shared" si="1159"/>
        <v>0</v>
      </c>
      <c r="E1917" s="189">
        <f t="shared" ca="1" si="1160"/>
        <v>0</v>
      </c>
      <c r="F1917" s="189">
        <f t="shared" si="1161"/>
        <v>0</v>
      </c>
      <c r="G1917" s="189" cm="1">
        <f t="array" aca="1" ref="G1917" ca="1">OFFSET(G1917,-1,,,)+1</f>
        <v>1912</v>
      </c>
      <c r="H1917" s="189">
        <f t="shared" si="1156"/>
        <v>0</v>
      </c>
      <c r="I1917" s="189">
        <f t="shared" si="1162"/>
        <v>0</v>
      </c>
      <c r="J1917" s="179">
        <f t="shared" si="1163"/>
        <v>0</v>
      </c>
      <c r="K1917" s="173"/>
      <c r="L1917" s="174" t="str" cm="1">
        <f t="array" aca="1" ref="L1917" ca="1">IF($K1917="",OFFSET(L1917,-1,,,),K1917)</f>
        <v>08.07.02</v>
      </c>
      <c r="M1917" s="175" t="str" cm="1">
        <f t="array" aca="1" ref="M1917" ca="1">IF(OR($K1917=0,$K1917=""),OFFSET(M1917,-1,,,),O1917)</f>
        <v>GESSO LISO CORRIDO (PAREDE E TETO)</v>
      </c>
      <c r="N1917" s="67" t="s">
        <v>1175</v>
      </c>
      <c r="O1917" s="68" t="s">
        <v>1176</v>
      </c>
      <c r="P1917" s="68"/>
      <c r="Q1917" s="68" t="s">
        <v>3258</v>
      </c>
      <c r="R1917" s="69">
        <v>48699.126080000002</v>
      </c>
      <c r="S1917" s="70">
        <v>17</v>
      </c>
      <c r="T1917" s="70">
        <v>827885.14335999999</v>
      </c>
      <c r="U1917" s="67" t="s">
        <v>1169</v>
      </c>
      <c r="V1917" s="71" t="s">
        <v>1170</v>
      </c>
      <c r="W1917" s="171"/>
      <c r="X1917" s="172"/>
      <c r="Y1917" s="176">
        <f t="shared" si="1164"/>
        <v>0</v>
      </c>
      <c r="AA1917" s="192"/>
    </row>
    <row r="1918" spans="2:27" hidden="1">
      <c r="B1918" s="189">
        <f t="shared" si="1157"/>
        <v>0</v>
      </c>
      <c r="C1918" s="189">
        <f t="shared" ca="1" si="1158"/>
        <v>0</v>
      </c>
      <c r="D1918" s="189">
        <f t="shared" si="1159"/>
        <v>0</v>
      </c>
      <c r="E1918" s="189">
        <f t="shared" ca="1" si="1160"/>
        <v>0</v>
      </c>
      <c r="F1918" s="189">
        <f t="shared" si="1161"/>
        <v>0</v>
      </c>
      <c r="G1918" s="189" cm="1">
        <f t="array" aca="1" ref="G1918" ca="1">OFFSET(G1918,-1,,,)+1</f>
        <v>1913</v>
      </c>
      <c r="H1918" s="189">
        <f t="shared" si="1156"/>
        <v>0</v>
      </c>
      <c r="I1918" s="189">
        <f t="shared" si="1162"/>
        <v>0</v>
      </c>
      <c r="J1918" s="179">
        <f t="shared" si="1163"/>
        <v>0</v>
      </c>
      <c r="K1918" s="173" t="s">
        <v>1177</v>
      </c>
      <c r="L1918" s="174" t="str" cm="1">
        <f t="array" aca="1" ref="L1918" ca="1">IF($K1918="",OFFSET(L1918,-1,,,),K1918)</f>
        <v>08.08</v>
      </c>
      <c r="M1918" s="175" t="str" cm="1">
        <f t="array" aca="1" ref="M1918" ca="1">IF(OR($K1918=0,$K1918=""),OFFSET(M1918,-1,,,),O1918)</f>
        <v>FORRO / SANCA</v>
      </c>
      <c r="N1918" s="67" t="s">
        <v>143</v>
      </c>
      <c r="O1918" s="68" t="s">
        <v>4614</v>
      </c>
      <c r="P1918" s="68"/>
      <c r="Q1918" s="68"/>
      <c r="R1918" s="69"/>
      <c r="S1918" s="70"/>
      <c r="T1918" s="70">
        <v>0</v>
      </c>
      <c r="U1918" s="67"/>
      <c r="V1918" s="71"/>
      <c r="W1918" s="171"/>
      <c r="X1918" s="172"/>
      <c r="Y1918" s="176">
        <f t="shared" si="1164"/>
        <v>0</v>
      </c>
      <c r="AA1918" s="192"/>
    </row>
    <row r="1919" spans="2:27">
      <c r="B1919" s="189">
        <f t="shared" si="1157"/>
        <v>0</v>
      </c>
      <c r="C1919" s="189">
        <f t="shared" ca="1" si="1158"/>
        <v>0</v>
      </c>
      <c r="D1919" s="189">
        <f t="shared" si="1159"/>
        <v>0</v>
      </c>
      <c r="E1919" s="189">
        <f t="shared" ca="1" si="1160"/>
        <v>0</v>
      </c>
      <c r="F1919" s="189">
        <f t="shared" si="1161"/>
        <v>0</v>
      </c>
      <c r="G1919" s="189" cm="1">
        <f t="array" aca="1" ref="G1919" ca="1">OFFSET(G1919,-1,,,)+1</f>
        <v>1914</v>
      </c>
      <c r="H1919" s="189">
        <f t="shared" si="1156"/>
        <v>0</v>
      </c>
      <c r="I1919" s="189">
        <f t="shared" si="1162"/>
        <v>0</v>
      </c>
      <c r="J1919" s="179">
        <f t="shared" si="1163"/>
        <v>0</v>
      </c>
      <c r="K1919" s="173" t="s">
        <v>1178</v>
      </c>
      <c r="L1919" s="174" t="str" cm="1">
        <f t="array" aca="1" ref="L1919" ca="1">IF($K1919="",OFFSET(L1919,-1,,,),K1919)</f>
        <v>08.08.01</v>
      </c>
      <c r="M1919" s="175" t="str" cm="1">
        <f t="array" aca="1" ref="M1919" ca="1">IF(OR($K1919=0,$K1919=""),OFFSET(M1919,-1,,,),O1919)</f>
        <v>FORRO DE GESSO ACARTONADO COM PLACA BRANCA (ST)</v>
      </c>
      <c r="N1919" s="67" t="s">
        <v>1179</v>
      </c>
      <c r="O1919" s="68" t="s">
        <v>4615</v>
      </c>
      <c r="P1919" s="68"/>
      <c r="Q1919" s="68" t="s">
        <v>3258</v>
      </c>
      <c r="R1919" s="69">
        <v>3342.3</v>
      </c>
      <c r="S1919" s="70">
        <v>73.5</v>
      </c>
      <c r="T1919" s="70">
        <v>245659.05000000002</v>
      </c>
      <c r="U1919" s="67"/>
      <c r="V1919" s="71"/>
      <c r="W1919" s="171"/>
      <c r="X1919" s="172"/>
      <c r="Y1919" s="176">
        <f t="shared" si="1164"/>
        <v>0</v>
      </c>
      <c r="AA1919" s="192"/>
    </row>
    <row r="1920" spans="2:27" hidden="1">
      <c r="B1920" s="189">
        <f t="shared" si="1157"/>
        <v>0</v>
      </c>
      <c r="C1920" s="189">
        <f t="shared" ca="1" si="1158"/>
        <v>0</v>
      </c>
      <c r="D1920" s="189">
        <f t="shared" si="1159"/>
        <v>0</v>
      </c>
      <c r="E1920" s="189">
        <f t="shared" ca="1" si="1160"/>
        <v>0</v>
      </c>
      <c r="F1920" s="189">
        <f t="shared" si="1161"/>
        <v>0</v>
      </c>
      <c r="G1920" s="189" cm="1">
        <f t="array" aca="1" ref="G1920" ca="1">OFFSET(G1920,-1,,,)+1</f>
        <v>1915</v>
      </c>
      <c r="H1920" s="189">
        <f t="shared" si="1156"/>
        <v>0</v>
      </c>
      <c r="I1920" s="189">
        <f t="shared" si="1162"/>
        <v>0</v>
      </c>
      <c r="J1920" s="179">
        <f t="shared" si="1163"/>
        <v>0</v>
      </c>
      <c r="K1920" s="173"/>
      <c r="L1920" s="174" t="str" cm="1">
        <f t="array" aca="1" ref="L1920" ca="1">IF($K1920="",OFFSET(L1920,-1,,,),K1920)</f>
        <v>08.08.01</v>
      </c>
      <c r="M1920" s="175" t="str" cm="1">
        <f t="array" aca="1" ref="M1920" ca="1">IF(OR($K1920=0,$K1920=""),OFFSET(M1920,-1,,,),O1920)</f>
        <v>FORRO DE GESSO ACARTONADO COM PLACA BRANCA (ST)</v>
      </c>
      <c r="N1920" s="67" t="s">
        <v>1180</v>
      </c>
      <c r="O1920" s="68" t="s">
        <v>1181</v>
      </c>
      <c r="P1920" s="68"/>
      <c r="Q1920" s="68" t="s">
        <v>3258</v>
      </c>
      <c r="R1920" s="69">
        <v>3342.3</v>
      </c>
      <c r="S1920" s="70">
        <v>73.5</v>
      </c>
      <c r="T1920" s="70">
        <v>245659.05000000002</v>
      </c>
      <c r="U1920" s="67" t="s">
        <v>1182</v>
      </c>
      <c r="V1920" s="71" t="s">
        <v>1183</v>
      </c>
      <c r="W1920" s="171"/>
      <c r="X1920" s="172"/>
      <c r="Y1920" s="176">
        <f t="shared" si="1164"/>
        <v>0</v>
      </c>
      <c r="AA1920" s="192"/>
    </row>
    <row r="1921" spans="2:27">
      <c r="B1921" s="189">
        <f t="shared" si="1157"/>
        <v>0</v>
      </c>
      <c r="C1921" s="189">
        <f t="shared" ca="1" si="1158"/>
        <v>0</v>
      </c>
      <c r="D1921" s="189">
        <f t="shared" si="1159"/>
        <v>0</v>
      </c>
      <c r="E1921" s="189">
        <f t="shared" ca="1" si="1160"/>
        <v>0</v>
      </c>
      <c r="F1921" s="189">
        <f t="shared" si="1161"/>
        <v>0</v>
      </c>
      <c r="G1921" s="189" cm="1">
        <f t="array" aca="1" ref="G1921" ca="1">OFFSET(G1921,-1,,,)+1</f>
        <v>1916</v>
      </c>
      <c r="H1921" s="189">
        <f t="shared" si="1156"/>
        <v>0</v>
      </c>
      <c r="I1921" s="189">
        <f t="shared" si="1162"/>
        <v>0</v>
      </c>
      <c r="J1921" s="179">
        <f t="shared" si="1163"/>
        <v>0</v>
      </c>
      <c r="K1921" s="173" t="s">
        <v>1184</v>
      </c>
      <c r="L1921" s="174" t="str" cm="1">
        <f t="array" aca="1" ref="L1921" ca="1">IF($K1921="",OFFSET(L1921,-1,,,),K1921)</f>
        <v>08.08.02</v>
      </c>
      <c r="M1921" s="175" t="str" cm="1">
        <f t="array" aca="1" ref="M1921" ca="1">IF(OR($K1921=0,$K1921=""),OFFSET(M1921,-1,,,),O1921)</f>
        <v>TABICA PARA FORRO DE GESSO</v>
      </c>
      <c r="N1921" s="67" t="s">
        <v>1193</v>
      </c>
      <c r="O1921" s="68" t="s">
        <v>4616</v>
      </c>
      <c r="P1921" s="68"/>
      <c r="Q1921" s="68" t="s">
        <v>3253</v>
      </c>
      <c r="R1921" s="69">
        <v>3130.66</v>
      </c>
      <c r="S1921" s="70">
        <v>18</v>
      </c>
      <c r="T1921" s="70">
        <v>56351.88</v>
      </c>
      <c r="U1921" s="67"/>
      <c r="V1921" s="71"/>
      <c r="W1921" s="171"/>
      <c r="X1921" s="172"/>
      <c r="Y1921" s="176">
        <f t="shared" si="1164"/>
        <v>0</v>
      </c>
      <c r="AA1921" s="192"/>
    </row>
    <row r="1922" spans="2:27" hidden="1">
      <c r="B1922" s="189">
        <f t="shared" si="1157"/>
        <v>0</v>
      </c>
      <c r="C1922" s="189">
        <f t="shared" ca="1" si="1158"/>
        <v>0</v>
      </c>
      <c r="D1922" s="189">
        <f t="shared" si="1159"/>
        <v>0</v>
      </c>
      <c r="E1922" s="189">
        <f t="shared" ca="1" si="1160"/>
        <v>0</v>
      </c>
      <c r="F1922" s="189">
        <f t="shared" si="1161"/>
        <v>0</v>
      </c>
      <c r="G1922" s="189" cm="1">
        <f t="array" aca="1" ref="G1922" ca="1">OFFSET(G1922,-1,,,)+1</f>
        <v>1917</v>
      </c>
      <c r="H1922" s="189">
        <f t="shared" si="1156"/>
        <v>0</v>
      </c>
      <c r="I1922" s="189">
        <f t="shared" si="1162"/>
        <v>0</v>
      </c>
      <c r="J1922" s="179">
        <f t="shared" si="1163"/>
        <v>0</v>
      </c>
      <c r="K1922" s="173"/>
      <c r="L1922" s="174" t="str" cm="1">
        <f t="array" aca="1" ref="L1922" ca="1">IF($K1922="",OFFSET(L1922,-1,,,),K1922)</f>
        <v>08.08.02</v>
      </c>
      <c r="M1922" s="175" t="str" cm="1">
        <f t="array" aca="1" ref="M1922" ca="1">IF(OR($K1922=0,$K1922=""),OFFSET(M1922,-1,,,),O1922)</f>
        <v>TABICA PARA FORRO DE GESSO</v>
      </c>
      <c r="N1922" s="67" t="s">
        <v>1194</v>
      </c>
      <c r="O1922" s="68" t="s">
        <v>1195</v>
      </c>
      <c r="P1922" s="68"/>
      <c r="Q1922" s="68" t="s">
        <v>3253</v>
      </c>
      <c r="R1922" s="69">
        <v>3130.66</v>
      </c>
      <c r="S1922" s="70">
        <v>18</v>
      </c>
      <c r="T1922" s="70">
        <v>56351.88</v>
      </c>
      <c r="U1922" s="67" t="s">
        <v>1182</v>
      </c>
      <c r="V1922" s="71" t="s">
        <v>1183</v>
      </c>
      <c r="W1922" s="171"/>
      <c r="X1922" s="172"/>
      <c r="Y1922" s="176">
        <f t="shared" si="1164"/>
        <v>0</v>
      </c>
      <c r="AA1922" s="192"/>
    </row>
    <row r="1923" spans="2:27">
      <c r="B1923" s="189">
        <f t="shared" si="1157"/>
        <v>0</v>
      </c>
      <c r="C1923" s="189">
        <f t="shared" ca="1" si="1158"/>
        <v>0</v>
      </c>
      <c r="D1923" s="189">
        <f t="shared" si="1159"/>
        <v>0</v>
      </c>
      <c r="E1923" s="189">
        <f t="shared" ca="1" si="1160"/>
        <v>0</v>
      </c>
      <c r="F1923" s="189">
        <f t="shared" si="1161"/>
        <v>0</v>
      </c>
      <c r="G1923" s="189" cm="1">
        <f t="array" aca="1" ref="G1923" ca="1">OFFSET(G1923,-1,,,)+1</f>
        <v>1918</v>
      </c>
      <c r="H1923" s="189">
        <f t="shared" si="1156"/>
        <v>0</v>
      </c>
      <c r="I1923" s="189">
        <f t="shared" si="1162"/>
        <v>0</v>
      </c>
      <c r="J1923" s="179">
        <f t="shared" si="1163"/>
        <v>0</v>
      </c>
      <c r="K1923" s="173" t="s">
        <v>1188</v>
      </c>
      <c r="L1923" s="174" t="str" cm="1">
        <f t="array" aca="1" ref="L1923" ca="1">IF($K1923="",OFFSET(L1923,-1,,,),K1923)</f>
        <v>08.08.03</v>
      </c>
      <c r="M1923" s="175" t="str" cm="1">
        <f t="array" aca="1" ref="M1923" ca="1">IF(OR($K1923=0,$K1923=""),OFFSET(M1923,-1,,,),O1923)</f>
        <v>SANCA DE GESSO</v>
      </c>
      <c r="N1923" s="67" t="s">
        <v>1185</v>
      </c>
      <c r="O1923" s="68" t="s">
        <v>4617</v>
      </c>
      <c r="P1923" s="68"/>
      <c r="Q1923" s="68" t="s">
        <v>3253</v>
      </c>
      <c r="R1923" s="69">
        <v>3021.45</v>
      </c>
      <c r="S1923" s="70">
        <v>54.5</v>
      </c>
      <c r="T1923" s="70">
        <v>164669.02499999999</v>
      </c>
      <c r="U1923" s="67"/>
      <c r="V1923" s="71"/>
      <c r="W1923" s="171"/>
      <c r="X1923" s="172"/>
      <c r="Y1923" s="176">
        <f t="shared" si="1164"/>
        <v>0</v>
      </c>
      <c r="AA1923" s="192"/>
    </row>
    <row r="1924" spans="2:27" hidden="1">
      <c r="B1924" s="189">
        <f t="shared" si="1157"/>
        <v>0</v>
      </c>
      <c r="C1924" s="189">
        <f t="shared" ca="1" si="1158"/>
        <v>0</v>
      </c>
      <c r="D1924" s="189">
        <f t="shared" si="1159"/>
        <v>0</v>
      </c>
      <c r="E1924" s="189">
        <f t="shared" ca="1" si="1160"/>
        <v>0</v>
      </c>
      <c r="F1924" s="189">
        <f t="shared" si="1161"/>
        <v>0</v>
      </c>
      <c r="G1924" s="189" cm="1">
        <f t="array" aca="1" ref="G1924" ca="1">OFFSET(G1924,-1,,,)+1</f>
        <v>1919</v>
      </c>
      <c r="H1924" s="189">
        <f t="shared" si="1156"/>
        <v>0</v>
      </c>
      <c r="I1924" s="189">
        <f t="shared" si="1162"/>
        <v>0</v>
      </c>
      <c r="J1924" s="179">
        <f t="shared" si="1163"/>
        <v>0</v>
      </c>
      <c r="K1924" s="173"/>
      <c r="L1924" s="174" t="str" cm="1">
        <f t="array" aca="1" ref="L1924" ca="1">IF($K1924="",OFFSET(L1924,-1,,,),K1924)</f>
        <v>08.08.03</v>
      </c>
      <c r="M1924" s="175" t="str" cm="1">
        <f t="array" aca="1" ref="M1924" ca="1">IF(OR($K1924=0,$K1924=""),OFFSET(M1924,-1,,,),O1924)</f>
        <v>SANCA DE GESSO</v>
      </c>
      <c r="N1924" s="67" t="s">
        <v>1186</v>
      </c>
      <c r="O1924" s="68" t="s">
        <v>1187</v>
      </c>
      <c r="P1924" s="68"/>
      <c r="Q1924" s="68" t="s">
        <v>3253</v>
      </c>
      <c r="R1924" s="69">
        <v>3021.45</v>
      </c>
      <c r="S1924" s="70">
        <v>54.5</v>
      </c>
      <c r="T1924" s="70">
        <v>164669.02499999999</v>
      </c>
      <c r="U1924" s="67" t="s">
        <v>1182</v>
      </c>
      <c r="V1924" s="71" t="s">
        <v>1183</v>
      </c>
      <c r="W1924" s="171"/>
      <c r="X1924" s="172"/>
      <c r="Y1924" s="176">
        <f t="shared" si="1164"/>
        <v>0</v>
      </c>
      <c r="AA1924" s="192"/>
    </row>
    <row r="1925" spans="2:27">
      <c r="B1925" s="189">
        <f t="shared" si="1157"/>
        <v>0</v>
      </c>
      <c r="C1925" s="189">
        <f t="shared" ca="1" si="1158"/>
        <v>0</v>
      </c>
      <c r="D1925" s="189">
        <f t="shared" si="1159"/>
        <v>0</v>
      </c>
      <c r="E1925" s="189">
        <f t="shared" ca="1" si="1160"/>
        <v>0</v>
      </c>
      <c r="F1925" s="189">
        <f t="shared" si="1161"/>
        <v>0</v>
      </c>
      <c r="G1925" s="189" cm="1">
        <f t="array" aca="1" ref="G1925" ca="1">OFFSET(G1925,-1,,,)+1</f>
        <v>1920</v>
      </c>
      <c r="H1925" s="189">
        <f t="shared" si="1156"/>
        <v>0</v>
      </c>
      <c r="I1925" s="189">
        <f t="shared" si="1162"/>
        <v>0</v>
      </c>
      <c r="J1925" s="179">
        <f t="shared" si="1163"/>
        <v>0</v>
      </c>
      <c r="K1925" s="173" t="s">
        <v>1192</v>
      </c>
      <c r="L1925" s="174" t="str" cm="1">
        <f t="array" aca="1" ref="L1925" ca="1">IF($K1925="",OFFSET(L1925,-1,,,),K1925)</f>
        <v>08.08.04</v>
      </c>
      <c r="M1925" s="175" t="str" cm="1">
        <f t="array" aca="1" ref="M1925" ca="1">IF(OR($K1925=0,$K1925=""),OFFSET(M1925,-1,,,),O1925)</f>
        <v>RODATETO DE GESSO 5X5CM</v>
      </c>
      <c r="N1925" s="67" t="s">
        <v>1189</v>
      </c>
      <c r="O1925" s="68" t="s">
        <v>4618</v>
      </c>
      <c r="P1925" s="68"/>
      <c r="Q1925" s="68" t="s">
        <v>3253</v>
      </c>
      <c r="R1925" s="69">
        <v>858.75</v>
      </c>
      <c r="S1925" s="70">
        <v>18</v>
      </c>
      <c r="T1925" s="70">
        <v>15457.5</v>
      </c>
      <c r="U1925" s="67"/>
      <c r="V1925" s="71"/>
      <c r="W1925" s="171"/>
      <c r="X1925" s="172"/>
      <c r="Y1925" s="176">
        <f t="shared" si="1164"/>
        <v>0</v>
      </c>
      <c r="AA1925" s="192"/>
    </row>
    <row r="1926" spans="2:27" hidden="1">
      <c r="B1926" s="189">
        <f t="shared" si="1157"/>
        <v>0</v>
      </c>
      <c r="C1926" s="189">
        <f t="shared" ca="1" si="1158"/>
        <v>0</v>
      </c>
      <c r="D1926" s="189">
        <f t="shared" si="1159"/>
        <v>0</v>
      </c>
      <c r="E1926" s="189">
        <f t="shared" ca="1" si="1160"/>
        <v>0</v>
      </c>
      <c r="F1926" s="189">
        <f t="shared" si="1161"/>
        <v>0</v>
      </c>
      <c r="G1926" s="189" cm="1">
        <f t="array" aca="1" ref="G1926" ca="1">OFFSET(G1926,-1,,,)+1</f>
        <v>1921</v>
      </c>
      <c r="H1926" s="189">
        <f t="shared" si="1156"/>
        <v>0</v>
      </c>
      <c r="I1926" s="189">
        <f t="shared" si="1162"/>
        <v>0</v>
      </c>
      <c r="J1926" s="179">
        <f t="shared" si="1163"/>
        <v>0</v>
      </c>
      <c r="K1926" s="173"/>
      <c r="L1926" s="174" t="str" cm="1">
        <f t="array" aca="1" ref="L1926" ca="1">IF($K1926="",OFFSET(L1926,-1,,,),K1926)</f>
        <v>08.08.04</v>
      </c>
      <c r="M1926" s="175" t="str" cm="1">
        <f t="array" aca="1" ref="M1926" ca="1">IF(OR($K1926=0,$K1926=""),OFFSET(M1926,-1,,,),O1926)</f>
        <v>RODATETO DE GESSO 5X5CM</v>
      </c>
      <c r="N1926" s="67" t="s">
        <v>1190</v>
      </c>
      <c r="O1926" s="68" t="s">
        <v>1191</v>
      </c>
      <c r="P1926" s="68"/>
      <c r="Q1926" s="68" t="s">
        <v>3253</v>
      </c>
      <c r="R1926" s="69">
        <v>858.75</v>
      </c>
      <c r="S1926" s="70">
        <v>18</v>
      </c>
      <c r="T1926" s="70">
        <v>15457.5</v>
      </c>
      <c r="U1926" s="67" t="s">
        <v>1182</v>
      </c>
      <c r="V1926" s="71" t="s">
        <v>1183</v>
      </c>
      <c r="W1926" s="171"/>
      <c r="X1926" s="172"/>
      <c r="Y1926" s="176">
        <f t="shared" si="1164"/>
        <v>0</v>
      </c>
      <c r="AA1926" s="192"/>
    </row>
    <row r="1927" spans="2:27" hidden="1">
      <c r="B1927" s="189">
        <f t="shared" si="1157"/>
        <v>0</v>
      </c>
      <c r="C1927" s="189">
        <f t="shared" ca="1" si="1158"/>
        <v>0</v>
      </c>
      <c r="D1927" s="189">
        <f t="shared" si="1159"/>
        <v>0</v>
      </c>
      <c r="E1927" s="189">
        <f t="shared" ca="1" si="1160"/>
        <v>0</v>
      </c>
      <c r="F1927" s="189">
        <f t="shared" si="1161"/>
        <v>0</v>
      </c>
      <c r="G1927" s="189" cm="1">
        <f t="array" aca="1" ref="G1927" ca="1">OFFSET(G1927,-1,,,)+1</f>
        <v>1922</v>
      </c>
      <c r="H1927" s="189">
        <f t="shared" si="1156"/>
        <v>0</v>
      </c>
      <c r="I1927" s="189">
        <f t="shared" si="1162"/>
        <v>0</v>
      </c>
      <c r="J1927" s="179">
        <f t="shared" si="1163"/>
        <v>0</v>
      </c>
      <c r="K1927" s="173" t="s">
        <v>1196</v>
      </c>
      <c r="L1927" s="174" t="str" cm="1">
        <f t="array" aca="1" ref="L1927" ca="1">IF($K1927="",OFFSET(L1927,-1,,,),K1927)</f>
        <v>09</v>
      </c>
      <c r="M1927" s="175" t="str" cm="1">
        <f t="array" aca="1" ref="M1927" ca="1">IF(OR($K1927=0,$K1927=""),OFFSET(M1927,-1,,,),O1927)</f>
        <v>REVESTIMENTO EXTERNO</v>
      </c>
      <c r="N1927" s="67" t="s">
        <v>143</v>
      </c>
      <c r="O1927" s="68" t="s">
        <v>364</v>
      </c>
      <c r="P1927" s="68"/>
      <c r="Q1927" s="68"/>
      <c r="R1927" s="69"/>
      <c r="S1927" s="70"/>
      <c r="T1927" s="70">
        <v>0</v>
      </c>
      <c r="U1927" s="67"/>
      <c r="V1927" s="71"/>
      <c r="W1927" s="171"/>
      <c r="X1927" s="172"/>
      <c r="Y1927" s="176">
        <f t="shared" si="1164"/>
        <v>0</v>
      </c>
      <c r="AA1927" s="192"/>
    </row>
    <row r="1928" spans="2:27" hidden="1">
      <c r="B1928" s="189">
        <f t="shared" si="1157"/>
        <v>0</v>
      </c>
      <c r="C1928" s="189">
        <f t="shared" ca="1" si="1158"/>
        <v>0</v>
      </c>
      <c r="D1928" s="189">
        <f t="shared" si="1159"/>
        <v>0</v>
      </c>
      <c r="E1928" s="189">
        <f t="shared" ca="1" si="1160"/>
        <v>0</v>
      </c>
      <c r="F1928" s="189">
        <f t="shared" si="1161"/>
        <v>0</v>
      </c>
      <c r="G1928" s="189" cm="1">
        <f t="array" aca="1" ref="G1928" ca="1">OFFSET(G1928,-1,,,)+1</f>
        <v>1923</v>
      </c>
      <c r="H1928" s="189">
        <f t="shared" si="1156"/>
        <v>0</v>
      </c>
      <c r="I1928" s="189">
        <f t="shared" si="1162"/>
        <v>0</v>
      </c>
      <c r="J1928" s="179">
        <f t="shared" si="1163"/>
        <v>0</v>
      </c>
      <c r="K1928" s="173" t="s">
        <v>1197</v>
      </c>
      <c r="L1928" s="174" t="str" cm="1">
        <f t="array" aca="1" ref="L1928" ca="1">IF($K1928="",OFFSET(L1928,-1,,,),K1928)</f>
        <v>09.01</v>
      </c>
      <c r="M1928" s="175" t="str" cm="1">
        <f t="array" aca="1" ref="M1928" ca="1">IF(OR($K1928=0,$K1928=""),OFFSET(M1928,-1,,,),O1928)</f>
        <v>REBOCO EXTERNO / TRATAMENTO DE FACHADA</v>
      </c>
      <c r="N1928" s="67" t="s">
        <v>143</v>
      </c>
      <c r="O1928" s="68" t="s">
        <v>1198</v>
      </c>
      <c r="P1928" s="68"/>
      <c r="Q1928" s="68"/>
      <c r="R1928" s="69"/>
      <c r="S1928" s="70"/>
      <c r="T1928" s="70">
        <v>0</v>
      </c>
      <c r="U1928" s="67"/>
      <c r="V1928" s="71"/>
      <c r="W1928" s="171"/>
      <c r="X1928" s="172"/>
      <c r="Y1928" s="176">
        <f t="shared" si="1164"/>
        <v>0</v>
      </c>
      <c r="AA1928" s="192"/>
    </row>
    <row r="1929" spans="2:27">
      <c r="B1929" s="189">
        <f t="shared" si="1157"/>
        <v>0</v>
      </c>
      <c r="C1929" s="189">
        <f t="shared" ca="1" si="1158"/>
        <v>0</v>
      </c>
      <c r="D1929" s="189">
        <f t="shared" si="1159"/>
        <v>0</v>
      </c>
      <c r="E1929" s="189">
        <f t="shared" ca="1" si="1160"/>
        <v>0</v>
      </c>
      <c r="F1929" s="189">
        <f t="shared" si="1161"/>
        <v>0</v>
      </c>
      <c r="G1929" s="189" cm="1">
        <f t="array" aca="1" ref="G1929" ca="1">OFFSET(G1929,-1,,,)+1</f>
        <v>1924</v>
      </c>
      <c r="H1929" s="189">
        <f t="shared" si="1156"/>
        <v>0</v>
      </c>
      <c r="I1929" s="189">
        <f t="shared" si="1162"/>
        <v>0</v>
      </c>
      <c r="J1929" s="179">
        <f t="shared" si="1163"/>
        <v>0</v>
      </c>
      <c r="K1929" s="173" t="s">
        <v>1199</v>
      </c>
      <c r="L1929" s="174" t="str" cm="1">
        <f t="array" aca="1" ref="L1929" ca="1">IF($K1929="",OFFSET(L1929,-1,,,),K1929)</f>
        <v>09.01.01</v>
      </c>
      <c r="M1929" s="175" t="str" cm="1">
        <f t="array" aca="1" ref="M1929" ca="1">IF(OR($K1929=0,$K1929=""),OFFSET(M1929,-1,,,),O1929)</f>
        <v>REBOCO PARA PAREDE EXTERNA, COM ARGAMASSA PRÉ FABRICADA, E=20MM (TORRES)</v>
      </c>
      <c r="N1929" s="67" t="s">
        <v>1200</v>
      </c>
      <c r="O1929" s="68" t="s">
        <v>4300</v>
      </c>
      <c r="P1929" s="68"/>
      <c r="Q1929" s="68" t="s">
        <v>3258</v>
      </c>
      <c r="R1929" s="69">
        <v>18339.66</v>
      </c>
      <c r="S1929" s="70">
        <v>115.44029999999999</v>
      </c>
      <c r="T1929" s="70">
        <v>2117135.8522979999</v>
      </c>
      <c r="U1929" s="67"/>
      <c r="V1929" s="71"/>
      <c r="W1929" s="171"/>
      <c r="X1929" s="172"/>
      <c r="Y1929" s="176">
        <f t="shared" si="1164"/>
        <v>0</v>
      </c>
      <c r="AA1929" s="192"/>
    </row>
    <row r="1930" spans="2:27" hidden="1">
      <c r="B1930" s="189">
        <f t="shared" si="1157"/>
        <v>0</v>
      </c>
      <c r="C1930" s="189">
        <f t="shared" ca="1" si="1158"/>
        <v>0</v>
      </c>
      <c r="D1930" s="189">
        <f t="shared" si="1159"/>
        <v>0</v>
      </c>
      <c r="E1930" s="189">
        <f t="shared" ca="1" si="1160"/>
        <v>0</v>
      </c>
      <c r="F1930" s="189">
        <f t="shared" si="1161"/>
        <v>0</v>
      </c>
      <c r="G1930" s="189" cm="1">
        <f t="array" aca="1" ref="G1930" ca="1">OFFSET(G1930,-1,,,)+1</f>
        <v>1925</v>
      </c>
      <c r="H1930" s="189">
        <f t="shared" si="1156"/>
        <v>0</v>
      </c>
      <c r="I1930" s="189">
        <f t="shared" si="1162"/>
        <v>0</v>
      </c>
      <c r="J1930" s="179">
        <f t="shared" si="1163"/>
        <v>0</v>
      </c>
      <c r="K1930" s="173"/>
      <c r="L1930" s="174" t="str" cm="1">
        <f t="array" aca="1" ref="L1930" ca="1">IF($K1930="",OFFSET(L1930,-1,,,),K1930)</f>
        <v>09.01.01</v>
      </c>
      <c r="M1930" s="175" t="str" cm="1">
        <f t="array" aca="1" ref="M1930" ca="1">IF(OR($K1930=0,$K1930=""),OFFSET(M1930,-1,,,),O1930)</f>
        <v>REBOCO PARA PAREDE EXTERNA, COM ARGAMASSA PRÉ FABRICADA, E=20MM (TORRES)</v>
      </c>
      <c r="N1930" s="67" t="s">
        <v>365</v>
      </c>
      <c r="O1930" s="68" t="s">
        <v>366</v>
      </c>
      <c r="P1930" s="68"/>
      <c r="Q1930" s="68" t="s">
        <v>3255</v>
      </c>
      <c r="R1930" s="69">
        <v>1656485.4075229999</v>
      </c>
      <c r="S1930" s="70">
        <v>0.59</v>
      </c>
      <c r="T1930" s="70">
        <v>977326.39043856994</v>
      </c>
      <c r="U1930" s="67" t="s">
        <v>1201</v>
      </c>
      <c r="V1930" s="71" t="s">
        <v>1202</v>
      </c>
      <c r="W1930" s="171"/>
      <c r="X1930" s="172"/>
      <c r="Y1930" s="176">
        <f t="shared" si="1164"/>
        <v>0</v>
      </c>
      <c r="AA1930" s="192"/>
    </row>
    <row r="1931" spans="2:27" hidden="1">
      <c r="B1931" s="189">
        <f t="shared" si="1157"/>
        <v>0</v>
      </c>
      <c r="C1931" s="189">
        <f t="shared" ca="1" si="1158"/>
        <v>0</v>
      </c>
      <c r="D1931" s="189">
        <f t="shared" si="1159"/>
        <v>0</v>
      </c>
      <c r="E1931" s="189">
        <f t="shared" ca="1" si="1160"/>
        <v>0</v>
      </c>
      <c r="F1931" s="189">
        <f t="shared" si="1161"/>
        <v>0</v>
      </c>
      <c r="G1931" s="189" cm="1">
        <f t="array" aca="1" ref="G1931" ca="1">OFFSET(G1931,-1,,,)+1</f>
        <v>1926</v>
      </c>
      <c r="H1931" s="189">
        <f t="shared" si="1156"/>
        <v>0</v>
      </c>
      <c r="I1931" s="189">
        <f t="shared" si="1162"/>
        <v>0</v>
      </c>
      <c r="J1931" s="179">
        <f t="shared" si="1163"/>
        <v>0</v>
      </c>
      <c r="K1931" s="173"/>
      <c r="L1931" s="174" t="str" cm="1">
        <f t="array" aca="1" ref="L1931" ca="1">IF($K1931="",OFFSET(L1931,-1,,,),K1931)</f>
        <v>09.01.01</v>
      </c>
      <c r="M1931" s="175" t="str" cm="1">
        <f t="array" aca="1" ref="M1931" ca="1">IF(OR($K1931=0,$K1931=""),OFFSET(M1931,-1,,,),O1931)</f>
        <v>REBOCO PARA PAREDE EXTERNA, COM ARGAMASSA PRÉ FABRICADA, E=20MM (TORRES)</v>
      </c>
      <c r="N1931" s="67" t="s">
        <v>1203</v>
      </c>
      <c r="O1931" s="68" t="s">
        <v>1204</v>
      </c>
      <c r="P1931" s="68"/>
      <c r="Q1931" s="68" t="s">
        <v>3255</v>
      </c>
      <c r="R1931" s="69">
        <v>183.39660000000001</v>
      </c>
      <c r="S1931" s="70">
        <v>15</v>
      </c>
      <c r="T1931" s="70">
        <v>2750.9490000000001</v>
      </c>
      <c r="U1931" s="67" t="s">
        <v>1201</v>
      </c>
      <c r="V1931" s="71" t="s">
        <v>1202</v>
      </c>
      <c r="W1931" s="171"/>
      <c r="X1931" s="172"/>
      <c r="Y1931" s="176">
        <f t="shared" si="1164"/>
        <v>0</v>
      </c>
      <c r="AA1931" s="192"/>
    </row>
    <row r="1932" spans="2:27" hidden="1">
      <c r="B1932" s="189">
        <f t="shared" si="1157"/>
        <v>0</v>
      </c>
      <c r="C1932" s="189">
        <f t="shared" ca="1" si="1158"/>
        <v>0</v>
      </c>
      <c r="D1932" s="189">
        <f t="shared" si="1159"/>
        <v>0</v>
      </c>
      <c r="E1932" s="189">
        <f t="shared" ca="1" si="1160"/>
        <v>0</v>
      </c>
      <c r="F1932" s="189">
        <f t="shared" si="1161"/>
        <v>0</v>
      </c>
      <c r="G1932" s="189" cm="1">
        <f t="array" aca="1" ref="G1932" ca="1">OFFSET(G1932,-1,,,)+1</f>
        <v>1927</v>
      </c>
      <c r="H1932" s="189">
        <f t="shared" si="1156"/>
        <v>0</v>
      </c>
      <c r="I1932" s="189">
        <f t="shared" si="1162"/>
        <v>0</v>
      </c>
      <c r="J1932" s="179">
        <f t="shared" si="1163"/>
        <v>0</v>
      </c>
      <c r="K1932" s="173"/>
      <c r="L1932" s="174" t="str" cm="1">
        <f t="array" aca="1" ref="L1932" ca="1">IF($K1932="",OFFSET(L1932,-1,,,),K1932)</f>
        <v>09.01.01</v>
      </c>
      <c r="M1932" s="175" t="str" cm="1">
        <f t="array" aca="1" ref="M1932" ca="1">IF(OR($K1932=0,$K1932=""),OFFSET(M1932,-1,,,),O1932)</f>
        <v>REBOCO PARA PAREDE EXTERNA, COM ARGAMASSA PRÉ FABRICADA, E=20MM (TORRES)</v>
      </c>
      <c r="N1932" s="67" t="s">
        <v>1205</v>
      </c>
      <c r="O1932" s="68" t="s">
        <v>1206</v>
      </c>
      <c r="P1932" s="68"/>
      <c r="Q1932" s="68" t="s">
        <v>3258</v>
      </c>
      <c r="R1932" s="69">
        <v>18339.66</v>
      </c>
      <c r="S1932" s="70">
        <v>62</v>
      </c>
      <c r="T1932" s="70">
        <v>1137058.92</v>
      </c>
      <c r="U1932" s="67" t="s">
        <v>1201</v>
      </c>
      <c r="V1932" s="71" t="s">
        <v>1202</v>
      </c>
      <c r="W1932" s="171"/>
      <c r="X1932" s="172"/>
      <c r="Y1932" s="176">
        <f t="shared" si="1164"/>
        <v>0</v>
      </c>
      <c r="AA1932" s="192"/>
    </row>
    <row r="1933" spans="2:27">
      <c r="B1933" s="189">
        <f t="shared" si="1157"/>
        <v>0</v>
      </c>
      <c r="C1933" s="189">
        <f t="shared" ca="1" si="1158"/>
        <v>0</v>
      </c>
      <c r="D1933" s="189">
        <f t="shared" si="1159"/>
        <v>0</v>
      </c>
      <c r="E1933" s="189">
        <f t="shared" ca="1" si="1160"/>
        <v>0</v>
      </c>
      <c r="F1933" s="189">
        <f t="shared" si="1161"/>
        <v>0</v>
      </c>
      <c r="G1933" s="189" cm="1">
        <f t="array" aca="1" ref="G1933" ca="1">OFFSET(G1933,-1,,,)+1</f>
        <v>1928</v>
      </c>
      <c r="H1933" s="189">
        <f t="shared" si="1156"/>
        <v>0</v>
      </c>
      <c r="I1933" s="189">
        <f t="shared" si="1162"/>
        <v>0</v>
      </c>
      <c r="J1933" s="179">
        <f t="shared" si="1163"/>
        <v>0</v>
      </c>
      <c r="K1933" s="173" t="s">
        <v>1207</v>
      </c>
      <c r="L1933" s="174" t="str" cm="1">
        <f t="array" aca="1" ref="L1933" ca="1">IF($K1933="",OFFSET(L1933,-1,,,),K1933)</f>
        <v>09.01.02</v>
      </c>
      <c r="M1933" s="175" t="str" cm="1">
        <f t="array" aca="1" ref="M1933" ca="1">IF(OR($K1933=0,$K1933=""),OFFSET(M1933,-1,,,),O1933)</f>
        <v>APLICAÇÃO DE ELASTOMERICO EM TRATAMENTO DE FRISOS DE FACHADA, INCLUSO MATERIAL</v>
      </c>
      <c r="N1933" s="67" t="s">
        <v>1208</v>
      </c>
      <c r="O1933" s="68" t="s">
        <v>4619</v>
      </c>
      <c r="P1933" s="68"/>
      <c r="Q1933" s="68" t="s">
        <v>3253</v>
      </c>
      <c r="R1933" s="69">
        <v>3806</v>
      </c>
      <c r="S1933" s="70">
        <v>18.7</v>
      </c>
      <c r="T1933" s="70">
        <v>71172.2</v>
      </c>
      <c r="U1933" s="67"/>
      <c r="V1933" s="71"/>
      <c r="W1933" s="171"/>
      <c r="X1933" s="172"/>
      <c r="Y1933" s="176">
        <f t="shared" si="1164"/>
        <v>0</v>
      </c>
      <c r="AA1933" s="192"/>
    </row>
    <row r="1934" spans="2:27" hidden="1">
      <c r="B1934" s="189">
        <f t="shared" si="1157"/>
        <v>0</v>
      </c>
      <c r="C1934" s="189">
        <f t="shared" ca="1" si="1158"/>
        <v>0</v>
      </c>
      <c r="D1934" s="189">
        <f t="shared" si="1159"/>
        <v>0</v>
      </c>
      <c r="E1934" s="189">
        <f t="shared" ca="1" si="1160"/>
        <v>0</v>
      </c>
      <c r="F1934" s="189">
        <f t="shared" si="1161"/>
        <v>0</v>
      </c>
      <c r="G1934" s="189" cm="1">
        <f t="array" aca="1" ref="G1934" ca="1">OFFSET(G1934,-1,,,)+1</f>
        <v>1929</v>
      </c>
      <c r="H1934" s="189">
        <f t="shared" si="1156"/>
        <v>0</v>
      </c>
      <c r="I1934" s="189">
        <f t="shared" si="1162"/>
        <v>0</v>
      </c>
      <c r="J1934" s="179">
        <f t="shared" si="1163"/>
        <v>0</v>
      </c>
      <c r="K1934" s="173"/>
      <c r="L1934" s="174" t="str" cm="1">
        <f t="array" aca="1" ref="L1934" ca="1">IF($K1934="",OFFSET(L1934,-1,,,),K1934)</f>
        <v>09.01.02</v>
      </c>
      <c r="M1934" s="175" t="str" cm="1">
        <f t="array" aca="1" ref="M1934" ca="1">IF(OR($K1934=0,$K1934=""),OFFSET(M1934,-1,,,),O1934)</f>
        <v>APLICAÇÃO DE ELASTOMERICO EM TRATAMENTO DE FRISOS DE FACHADA, INCLUSO MATERIAL</v>
      </c>
      <c r="N1934" s="67" t="s">
        <v>1209</v>
      </c>
      <c r="O1934" s="68" t="s">
        <v>1210</v>
      </c>
      <c r="P1934" s="68"/>
      <c r="Q1934" s="68" t="s">
        <v>3255</v>
      </c>
      <c r="R1934" s="69">
        <v>1141.8</v>
      </c>
      <c r="S1934" s="70">
        <v>19</v>
      </c>
      <c r="T1934" s="70">
        <v>21694.2</v>
      </c>
      <c r="U1934" s="67" t="s">
        <v>1201</v>
      </c>
      <c r="V1934" s="71" t="s">
        <v>1202</v>
      </c>
      <c r="W1934" s="171"/>
      <c r="X1934" s="172"/>
      <c r="Y1934" s="176">
        <f t="shared" si="1164"/>
        <v>0</v>
      </c>
      <c r="AA1934" s="192"/>
    </row>
    <row r="1935" spans="2:27" hidden="1">
      <c r="B1935" s="189">
        <f t="shared" si="1157"/>
        <v>0</v>
      </c>
      <c r="C1935" s="189">
        <f t="shared" ca="1" si="1158"/>
        <v>0</v>
      </c>
      <c r="D1935" s="189">
        <f t="shared" si="1159"/>
        <v>0</v>
      </c>
      <c r="E1935" s="189">
        <f t="shared" ca="1" si="1160"/>
        <v>0</v>
      </c>
      <c r="F1935" s="189">
        <f t="shared" si="1161"/>
        <v>0</v>
      </c>
      <c r="G1935" s="189" cm="1">
        <f t="array" aca="1" ref="G1935" ca="1">OFFSET(G1935,-1,,,)+1</f>
        <v>1930</v>
      </c>
      <c r="H1935" s="189">
        <f t="shared" si="1156"/>
        <v>0</v>
      </c>
      <c r="I1935" s="189">
        <f t="shared" si="1162"/>
        <v>0</v>
      </c>
      <c r="J1935" s="179">
        <f t="shared" si="1163"/>
        <v>0</v>
      </c>
      <c r="K1935" s="173"/>
      <c r="L1935" s="174" t="str" cm="1">
        <f t="array" aca="1" ref="L1935" ca="1">IF($K1935="",OFFSET(L1935,-1,,,),K1935)</f>
        <v>09.01.02</v>
      </c>
      <c r="M1935" s="175" t="str" cm="1">
        <f t="array" aca="1" ref="M1935" ca="1">IF(OR($K1935=0,$K1935=""),OFFSET(M1935,-1,,,),O1935)</f>
        <v>APLICAÇÃO DE ELASTOMERICO EM TRATAMENTO DE FRISOS DE FACHADA, INCLUSO MATERIAL</v>
      </c>
      <c r="N1935" s="67" t="s">
        <v>1211</v>
      </c>
      <c r="O1935" s="68" t="s">
        <v>1212</v>
      </c>
      <c r="P1935" s="68"/>
      <c r="Q1935" s="68" t="s">
        <v>3253</v>
      </c>
      <c r="R1935" s="69">
        <v>3806</v>
      </c>
      <c r="S1935" s="70">
        <v>13</v>
      </c>
      <c r="T1935" s="70">
        <v>49478</v>
      </c>
      <c r="U1935" s="67" t="s">
        <v>1201</v>
      </c>
      <c r="V1935" s="71" t="s">
        <v>1202</v>
      </c>
      <c r="W1935" s="171"/>
      <c r="X1935" s="172"/>
      <c r="Y1935" s="176">
        <f t="shared" si="1164"/>
        <v>0</v>
      </c>
      <c r="AA1935" s="192"/>
    </row>
    <row r="1936" spans="2:27">
      <c r="B1936" s="189">
        <f t="shared" si="1157"/>
        <v>0</v>
      </c>
      <c r="C1936" s="189">
        <f t="shared" ca="1" si="1158"/>
        <v>0</v>
      </c>
      <c r="D1936" s="189">
        <f t="shared" si="1159"/>
        <v>0</v>
      </c>
      <c r="E1936" s="189">
        <f t="shared" ca="1" si="1160"/>
        <v>0</v>
      </c>
      <c r="F1936" s="189">
        <f t="shared" si="1161"/>
        <v>0</v>
      </c>
      <c r="G1936" s="189" cm="1">
        <f t="array" aca="1" ref="G1936" ca="1">OFFSET(G1936,-1,,,)+1</f>
        <v>1931</v>
      </c>
      <c r="H1936" s="189">
        <f t="shared" ref="H1936:H1999" si="1165">IF(OR($K1936=0,$K1936=""),$W1936,0)</f>
        <v>0</v>
      </c>
      <c r="I1936" s="189">
        <f t="shared" si="1162"/>
        <v>0</v>
      </c>
      <c r="J1936" s="179">
        <f t="shared" si="1163"/>
        <v>0</v>
      </c>
      <c r="K1936" s="173" t="s">
        <v>1213</v>
      </c>
      <c r="L1936" s="174" t="str" cm="1">
        <f t="array" aca="1" ref="L1936" ca="1">IF($K1936="",OFFSET(L1936,-1,,,),K1936)</f>
        <v>09.01.03</v>
      </c>
      <c r="M1936" s="175" t="str" cm="1">
        <f t="array" aca="1" ref="M1936" ca="1">IF(OR($K1936=0,$K1936=""),OFFSET(M1936,-1,,,),O1936)</f>
        <v>COLOCAÇÃO DE TELA GALVANIZADA EM FACHADA</v>
      </c>
      <c r="N1936" s="67" t="s">
        <v>371</v>
      </c>
      <c r="O1936" s="68" t="s">
        <v>4620</v>
      </c>
      <c r="P1936" s="68"/>
      <c r="Q1936" s="68" t="s">
        <v>3253</v>
      </c>
      <c r="R1936" s="69">
        <v>8398.74</v>
      </c>
      <c r="S1936" s="70">
        <v>13.613799999999999</v>
      </c>
      <c r="T1936" s="70">
        <v>114338.76661199999</v>
      </c>
      <c r="U1936" s="67"/>
      <c r="V1936" s="71"/>
      <c r="W1936" s="171"/>
      <c r="X1936" s="172"/>
      <c r="Y1936" s="176">
        <f t="shared" si="1164"/>
        <v>0</v>
      </c>
      <c r="AA1936" s="192"/>
    </row>
    <row r="1937" spans="2:27" hidden="1">
      <c r="B1937" s="189">
        <f t="shared" ref="B1937:B2000" si="1166">IF(J1937=0,0,U1937)</f>
        <v>0</v>
      </c>
      <c r="C1937" s="189">
        <f t="shared" ref="C1937:C2000" ca="1" si="1167">IF(OR(J1937=0,I1937=0),0,IF(_xlfn.IFNA(MATCH(B1937,OFFSET($B$5,,,$G1937,),),0)&gt;0,0,MAX(OFFSET($C$5,,,$G1937,))+1))</f>
        <v>0</v>
      </c>
      <c r="D1937" s="189">
        <f t="shared" ref="D1937:D2000" si="1168">IF(J1937=0,0,N1937&amp;"-"&amp;U1937)</f>
        <v>0</v>
      </c>
      <c r="E1937" s="189">
        <f t="shared" ref="E1937:E2000" ca="1" si="1169">IF(OR(J1937=0,I1937=0),0,IF(_xlfn.IFNA(MATCH(D1937,OFFSET($D$5,,,$G1937,),),0)&gt;0,0,_xlfn.MAXIFS(OFFSET($E$5,,,$G1937,),OFFSET($J$5,,,$G1937,),J1937)+1))</f>
        <v>0</v>
      </c>
      <c r="F1937" s="189">
        <f t="shared" ref="F1937:F2000" si="1170">IF(J1937=0,0,E1937&amp;"-"&amp;N1937)</f>
        <v>0</v>
      </c>
      <c r="G1937" s="189" cm="1">
        <f t="array" aca="1" ref="G1937" ca="1">OFFSET(G1937,-1,,,)+1</f>
        <v>1932</v>
      </c>
      <c r="H1937" s="189">
        <f t="shared" si="1165"/>
        <v>0</v>
      </c>
      <c r="I1937" s="189">
        <f t="shared" ref="I1937:I2000" si="1171">H1937*R1937</f>
        <v>0</v>
      </c>
      <c r="J1937" s="179">
        <f t="shared" ref="J1937:J2000" si="1172">IF(AND(I1937&lt;&gt;0,OR(K1937=0,K1937="")),N1937&amp;" - Mapa",0)</f>
        <v>0</v>
      </c>
      <c r="K1937" s="173"/>
      <c r="L1937" s="174" t="str" cm="1">
        <f t="array" aca="1" ref="L1937" ca="1">IF($K1937="",OFFSET(L1937,-1,,,),K1937)</f>
        <v>09.01.03</v>
      </c>
      <c r="M1937" s="175" t="str" cm="1">
        <f t="array" aca="1" ref="M1937" ca="1">IF(OR($K1937=0,$K1937=""),OFFSET(M1937,-1,,,),O1937)</f>
        <v>COLOCAÇÃO DE TELA GALVANIZADA EM FACHADA</v>
      </c>
      <c r="N1937" s="67" t="s">
        <v>367</v>
      </c>
      <c r="O1937" s="68" t="s">
        <v>368</v>
      </c>
      <c r="P1937" s="68"/>
      <c r="Q1937" s="68" t="s">
        <v>3266</v>
      </c>
      <c r="R1937" s="69">
        <v>356.44252599999999</v>
      </c>
      <c r="S1937" s="70">
        <v>145</v>
      </c>
      <c r="T1937" s="70">
        <v>51684.166270000002</v>
      </c>
      <c r="U1937" s="67" t="s">
        <v>1201</v>
      </c>
      <c r="V1937" s="71" t="s">
        <v>1202</v>
      </c>
      <c r="W1937" s="171"/>
      <c r="X1937" s="172"/>
      <c r="Y1937" s="176">
        <f t="shared" si="1164"/>
        <v>0</v>
      </c>
      <c r="AA1937" s="192"/>
    </row>
    <row r="1938" spans="2:27" hidden="1">
      <c r="B1938" s="189">
        <f t="shared" si="1166"/>
        <v>0</v>
      </c>
      <c r="C1938" s="189">
        <f t="shared" ca="1" si="1167"/>
        <v>0</v>
      </c>
      <c r="D1938" s="189">
        <f t="shared" si="1168"/>
        <v>0</v>
      </c>
      <c r="E1938" s="189">
        <f t="shared" ca="1" si="1169"/>
        <v>0</v>
      </c>
      <c r="F1938" s="189">
        <f t="shared" si="1170"/>
        <v>0</v>
      </c>
      <c r="G1938" s="189" cm="1">
        <f t="array" aca="1" ref="G1938" ca="1">OFFSET(G1938,-1,,,)+1</f>
        <v>1933</v>
      </c>
      <c r="H1938" s="189">
        <f t="shared" si="1165"/>
        <v>0</v>
      </c>
      <c r="I1938" s="189">
        <f t="shared" si="1171"/>
        <v>0</v>
      </c>
      <c r="J1938" s="179">
        <f t="shared" si="1172"/>
        <v>0</v>
      </c>
      <c r="K1938" s="173"/>
      <c r="L1938" s="174" t="str" cm="1">
        <f t="array" aca="1" ref="L1938" ca="1">IF($K1938="",OFFSET(L1938,-1,,,),K1938)</f>
        <v>09.01.03</v>
      </c>
      <c r="M1938" s="175" t="str" cm="1">
        <f t="array" aca="1" ref="M1938" ca="1">IF(OR($K1938=0,$K1938=""),OFFSET(M1938,-1,,,),O1938)</f>
        <v>COLOCAÇÃO DE TELA GALVANIZADA EM FACHADA</v>
      </c>
      <c r="N1938" s="67" t="s">
        <v>372</v>
      </c>
      <c r="O1938" s="68" t="s">
        <v>373</v>
      </c>
      <c r="P1938" s="68"/>
      <c r="Q1938" s="68" t="s">
        <v>3260</v>
      </c>
      <c r="R1938" s="69">
        <v>335.94959999999998</v>
      </c>
      <c r="S1938" s="70">
        <v>24</v>
      </c>
      <c r="T1938" s="70">
        <v>8062.7903999999999</v>
      </c>
      <c r="U1938" s="67" t="s">
        <v>1201</v>
      </c>
      <c r="V1938" s="71" t="s">
        <v>1202</v>
      </c>
      <c r="W1938" s="171"/>
      <c r="X1938" s="172"/>
      <c r="Y1938" s="176">
        <f t="shared" si="1164"/>
        <v>0</v>
      </c>
      <c r="AA1938" s="192"/>
    </row>
    <row r="1939" spans="2:27" hidden="1">
      <c r="B1939" s="189">
        <f t="shared" si="1166"/>
        <v>0</v>
      </c>
      <c r="C1939" s="189">
        <f t="shared" ca="1" si="1167"/>
        <v>0</v>
      </c>
      <c r="D1939" s="189">
        <f t="shared" si="1168"/>
        <v>0</v>
      </c>
      <c r="E1939" s="189">
        <f t="shared" ca="1" si="1169"/>
        <v>0</v>
      </c>
      <c r="F1939" s="189">
        <f t="shared" si="1170"/>
        <v>0</v>
      </c>
      <c r="G1939" s="189" cm="1">
        <f t="array" aca="1" ref="G1939" ca="1">OFFSET(G1939,-1,,,)+1</f>
        <v>1934</v>
      </c>
      <c r="H1939" s="189">
        <f t="shared" si="1165"/>
        <v>0</v>
      </c>
      <c r="I1939" s="189">
        <f t="shared" si="1171"/>
        <v>0</v>
      </c>
      <c r="J1939" s="179">
        <f t="shared" si="1172"/>
        <v>0</v>
      </c>
      <c r="K1939" s="173"/>
      <c r="L1939" s="174" t="str" cm="1">
        <f t="array" aca="1" ref="L1939" ca="1">IF($K1939="",OFFSET(L1939,-1,,,),K1939)</f>
        <v>09.01.03</v>
      </c>
      <c r="M1939" s="175" t="str" cm="1">
        <f t="array" aca="1" ref="M1939" ca="1">IF(OR($K1939=0,$K1939=""),OFFSET(M1939,-1,,,),O1939)</f>
        <v>COLOCAÇÃO DE TELA GALVANIZADA EM FACHADA</v>
      </c>
      <c r="N1939" s="67" t="s">
        <v>374</v>
      </c>
      <c r="O1939" s="68" t="s">
        <v>375</v>
      </c>
      <c r="P1939" s="68"/>
      <c r="Q1939" s="68" t="s">
        <v>3253</v>
      </c>
      <c r="R1939" s="69">
        <v>8398.74</v>
      </c>
      <c r="S1939" s="70">
        <v>6.5</v>
      </c>
      <c r="T1939" s="70">
        <v>54591.81</v>
      </c>
      <c r="U1939" s="67" t="s">
        <v>1201</v>
      </c>
      <c r="V1939" s="71" t="s">
        <v>1202</v>
      </c>
      <c r="W1939" s="171"/>
      <c r="X1939" s="172"/>
      <c r="Y1939" s="176">
        <f t="shared" si="1164"/>
        <v>0</v>
      </c>
      <c r="AA1939" s="192"/>
    </row>
    <row r="1940" spans="2:27">
      <c r="B1940" s="189">
        <f t="shared" si="1166"/>
        <v>0</v>
      </c>
      <c r="C1940" s="189">
        <f t="shared" ca="1" si="1167"/>
        <v>0</v>
      </c>
      <c r="D1940" s="189">
        <f t="shared" si="1168"/>
        <v>0</v>
      </c>
      <c r="E1940" s="189">
        <f t="shared" ca="1" si="1169"/>
        <v>0</v>
      </c>
      <c r="F1940" s="189">
        <f t="shared" si="1170"/>
        <v>0</v>
      </c>
      <c r="G1940" s="189" cm="1">
        <f t="array" aca="1" ref="G1940" ca="1">OFFSET(G1940,-1,,,)+1</f>
        <v>1935</v>
      </c>
      <c r="H1940" s="189">
        <f t="shared" si="1165"/>
        <v>0</v>
      </c>
      <c r="I1940" s="189">
        <f t="shared" si="1171"/>
        <v>0</v>
      </c>
      <c r="J1940" s="179">
        <f t="shared" si="1172"/>
        <v>0</v>
      </c>
      <c r="K1940" s="173" t="s">
        <v>3394</v>
      </c>
      <c r="L1940" s="174" t="str" cm="1">
        <f t="array" aca="1" ref="L1940" ca="1">IF($K1940="",OFFSET(L1940,-1,,,),K1940)</f>
        <v>09.01.04</v>
      </c>
      <c r="M1940" s="175" t="str" cm="1">
        <f t="array" aca="1" ref="M1940" ca="1">IF(OR($K1940=0,$K1940=""),OFFSET(M1940,-1,,,),O1940)</f>
        <v>CHAPISCO COLANTE EM PEÇAS DE CONCRETO PARA REBOCO</v>
      </c>
      <c r="N1940" s="67" t="s">
        <v>2894</v>
      </c>
      <c r="O1940" s="68" t="s">
        <v>4611</v>
      </c>
      <c r="P1940" s="68"/>
      <c r="Q1940" s="68" t="s">
        <v>3258</v>
      </c>
      <c r="R1940" s="69">
        <v>1586.27</v>
      </c>
      <c r="S1940" s="70">
        <v>3.6</v>
      </c>
      <c r="T1940" s="70">
        <v>5710.5720000000001</v>
      </c>
      <c r="U1940" s="67"/>
      <c r="V1940" s="71"/>
      <c r="W1940" s="171"/>
      <c r="X1940" s="172"/>
      <c r="Y1940" s="176">
        <f t="shared" ref="Y1940:Y1945" si="1173">X1940+W1940</f>
        <v>0</v>
      </c>
      <c r="AA1940" s="192"/>
    </row>
    <row r="1941" spans="2:27" hidden="1">
      <c r="B1941" s="189">
        <f t="shared" si="1166"/>
        <v>0</v>
      </c>
      <c r="C1941" s="189">
        <f t="shared" ca="1" si="1167"/>
        <v>0</v>
      </c>
      <c r="D1941" s="189">
        <f t="shared" si="1168"/>
        <v>0</v>
      </c>
      <c r="E1941" s="189">
        <f t="shared" ca="1" si="1169"/>
        <v>0</v>
      </c>
      <c r="F1941" s="189">
        <f t="shared" si="1170"/>
        <v>0</v>
      </c>
      <c r="G1941" s="189" cm="1">
        <f t="array" aca="1" ref="G1941" ca="1">OFFSET(G1941,-1,,,)+1</f>
        <v>1936</v>
      </c>
      <c r="H1941" s="189">
        <f t="shared" si="1165"/>
        <v>0</v>
      </c>
      <c r="I1941" s="189">
        <f t="shared" si="1171"/>
        <v>0</v>
      </c>
      <c r="J1941" s="179">
        <f t="shared" si="1172"/>
        <v>0</v>
      </c>
      <c r="K1941" s="173"/>
      <c r="L1941" s="174" t="str" cm="1">
        <f t="array" aca="1" ref="L1941" ca="1">IF($K1941="",OFFSET(L1941,-1,,,),K1941)</f>
        <v>09.01.04</v>
      </c>
      <c r="M1941" s="175" t="str" cm="1">
        <f t="array" aca="1" ref="M1941" ca="1">IF(OR($K1941=0,$K1941=""),OFFSET(M1941,-1,,,),O1941)</f>
        <v>CHAPISCO COLANTE EM PEÇAS DE CONCRETO PARA REBOCO</v>
      </c>
      <c r="N1941" s="67" t="s">
        <v>1039</v>
      </c>
      <c r="O1941" s="68" t="s">
        <v>1040</v>
      </c>
      <c r="P1941" s="68"/>
      <c r="Q1941" s="68" t="s">
        <v>3255</v>
      </c>
      <c r="R1941" s="69">
        <v>6345.08</v>
      </c>
      <c r="S1941" s="70">
        <v>0.9</v>
      </c>
      <c r="T1941" s="70">
        <v>5710.5720000000001</v>
      </c>
      <c r="U1941" s="67" t="s">
        <v>1201</v>
      </c>
      <c r="V1941" s="71" t="s">
        <v>1202</v>
      </c>
      <c r="W1941" s="171"/>
      <c r="X1941" s="172"/>
      <c r="Y1941" s="176">
        <f t="shared" si="1173"/>
        <v>0</v>
      </c>
      <c r="AA1941" s="192"/>
    </row>
    <row r="1942" spans="2:27">
      <c r="B1942" s="189">
        <f t="shared" si="1166"/>
        <v>0</v>
      </c>
      <c r="C1942" s="189">
        <f t="shared" ca="1" si="1167"/>
        <v>0</v>
      </c>
      <c r="D1942" s="189">
        <f t="shared" si="1168"/>
        <v>0</v>
      </c>
      <c r="E1942" s="189">
        <f t="shared" ca="1" si="1169"/>
        <v>0</v>
      </c>
      <c r="F1942" s="189">
        <f t="shared" si="1170"/>
        <v>0</v>
      </c>
      <c r="G1942" s="189" cm="1">
        <f t="array" aca="1" ref="G1942" ca="1">OFFSET(G1942,-1,,,)+1</f>
        <v>1937</v>
      </c>
      <c r="H1942" s="189">
        <f t="shared" si="1165"/>
        <v>0</v>
      </c>
      <c r="I1942" s="189">
        <f t="shared" si="1171"/>
        <v>0</v>
      </c>
      <c r="J1942" s="179">
        <f t="shared" si="1172"/>
        <v>0</v>
      </c>
      <c r="K1942" s="173" t="s">
        <v>3395</v>
      </c>
      <c r="L1942" s="174" t="str" cm="1">
        <f t="array" aca="1" ref="L1942" ca="1">IF($K1942="",OFFSET(L1942,-1,,,),K1942)</f>
        <v>09.01.05</v>
      </c>
      <c r="M1942" s="175" t="str" cm="1">
        <f t="array" aca="1" ref="M1942" ca="1">IF(OR($K1942=0,$K1942=""),OFFSET(M1942,-1,,,),O1942)</f>
        <v>ENSAIO DE DETERMINAÇÃO DA RESISTÊNCIA À TRAÇÃO DE REVESTIMENTO EXTERNO</v>
      </c>
      <c r="N1942" s="67" t="s">
        <v>4022</v>
      </c>
      <c r="O1942" s="68" t="s">
        <v>4621</v>
      </c>
      <c r="P1942" s="68"/>
      <c r="Q1942" s="68" t="s">
        <v>3257</v>
      </c>
      <c r="R1942" s="69">
        <v>1</v>
      </c>
      <c r="S1942" s="70">
        <v>5560</v>
      </c>
      <c r="T1942" s="70">
        <v>5560</v>
      </c>
      <c r="U1942" s="67"/>
      <c r="V1942" s="71"/>
      <c r="W1942" s="171"/>
      <c r="X1942" s="172"/>
      <c r="Y1942" s="176">
        <f t="shared" si="1173"/>
        <v>0</v>
      </c>
      <c r="AA1942" s="192"/>
    </row>
    <row r="1943" spans="2:27" hidden="1">
      <c r="B1943" s="189">
        <f t="shared" si="1166"/>
        <v>0</v>
      </c>
      <c r="C1943" s="189">
        <f t="shared" ca="1" si="1167"/>
        <v>0</v>
      </c>
      <c r="D1943" s="189">
        <f t="shared" si="1168"/>
        <v>0</v>
      </c>
      <c r="E1943" s="189">
        <f t="shared" ca="1" si="1169"/>
        <v>0</v>
      </c>
      <c r="F1943" s="189">
        <f t="shared" si="1170"/>
        <v>0</v>
      </c>
      <c r="G1943" s="189" cm="1">
        <f t="array" aca="1" ref="G1943" ca="1">OFFSET(G1943,-1,,,)+1</f>
        <v>1938</v>
      </c>
      <c r="H1943" s="189">
        <f t="shared" si="1165"/>
        <v>0</v>
      </c>
      <c r="I1943" s="189">
        <f t="shared" si="1171"/>
        <v>0</v>
      </c>
      <c r="J1943" s="179">
        <f t="shared" si="1172"/>
        <v>0</v>
      </c>
      <c r="K1943" s="173"/>
      <c r="L1943" s="174" t="str" cm="1">
        <f t="array" aca="1" ref="L1943" ca="1">IF($K1943="",OFFSET(L1943,-1,,,),K1943)</f>
        <v>09.01.05</v>
      </c>
      <c r="M1943" s="175" t="str" cm="1">
        <f t="array" aca="1" ref="M1943" ca="1">IF(OR($K1943=0,$K1943=""),OFFSET(M1943,-1,,,),O1943)</f>
        <v>ENSAIO DE DETERMINAÇÃO DA RESISTÊNCIA À TRAÇÃO DE REVESTIMENTO EXTERNO</v>
      </c>
      <c r="N1943" s="67" t="s">
        <v>4023</v>
      </c>
      <c r="O1943" s="68" t="s">
        <v>4622</v>
      </c>
      <c r="P1943" s="68"/>
      <c r="Q1943" s="68" t="s">
        <v>3260</v>
      </c>
      <c r="R1943" s="69">
        <v>1</v>
      </c>
      <c r="S1943" s="70">
        <v>5560</v>
      </c>
      <c r="T1943" s="70">
        <v>5560</v>
      </c>
      <c r="U1943" s="67" t="s">
        <v>1201</v>
      </c>
      <c r="V1943" s="71" t="s">
        <v>1202</v>
      </c>
      <c r="W1943" s="171"/>
      <c r="X1943" s="172"/>
      <c r="Y1943" s="176">
        <f t="shared" si="1173"/>
        <v>0</v>
      </c>
      <c r="AA1943" s="192"/>
    </row>
    <row r="1944" spans="2:27" hidden="1">
      <c r="B1944" s="189">
        <f t="shared" si="1166"/>
        <v>0</v>
      </c>
      <c r="C1944" s="189">
        <f t="shared" ca="1" si="1167"/>
        <v>0</v>
      </c>
      <c r="D1944" s="189">
        <f t="shared" si="1168"/>
        <v>0</v>
      </c>
      <c r="E1944" s="189">
        <f t="shared" ca="1" si="1169"/>
        <v>0</v>
      </c>
      <c r="F1944" s="189">
        <f t="shared" si="1170"/>
        <v>0</v>
      </c>
      <c r="G1944" s="189" cm="1">
        <f t="array" aca="1" ref="G1944" ca="1">OFFSET(G1944,-1,,,)+1</f>
        <v>1939</v>
      </c>
      <c r="H1944" s="189">
        <f t="shared" si="1165"/>
        <v>0</v>
      </c>
      <c r="I1944" s="189">
        <f t="shared" si="1171"/>
        <v>0</v>
      </c>
      <c r="J1944" s="179">
        <f t="shared" si="1172"/>
        <v>0</v>
      </c>
      <c r="K1944" s="173" t="s">
        <v>1214</v>
      </c>
      <c r="L1944" s="174" t="str" cm="1">
        <f t="array" aca="1" ref="L1944" ca="1">IF($K1944="",OFFSET(L1944,-1,,,),K1944)</f>
        <v>10</v>
      </c>
      <c r="M1944" s="175" t="str" cm="1">
        <f t="array" aca="1" ref="M1944" ca="1">IF(OR($K1944=0,$K1944=""),OFFSET(M1944,-1,,,),O1944)</f>
        <v>INSTALAÇÕES ELÉTRICAS E HIDRAULICAS</v>
      </c>
      <c r="N1944" s="67" t="s">
        <v>143</v>
      </c>
      <c r="O1944" s="68" t="s">
        <v>1215</v>
      </c>
      <c r="P1944" s="68"/>
      <c r="Q1944" s="68"/>
      <c r="R1944" s="69"/>
      <c r="S1944" s="70"/>
      <c r="T1944" s="70">
        <v>0</v>
      </c>
      <c r="U1944" s="67"/>
      <c r="V1944" s="71"/>
      <c r="W1944" s="171"/>
      <c r="X1944" s="172"/>
      <c r="Y1944" s="176">
        <f t="shared" si="1173"/>
        <v>0</v>
      </c>
      <c r="AA1944" s="192"/>
    </row>
    <row r="1945" spans="2:27" hidden="1">
      <c r="B1945" s="189">
        <f t="shared" si="1166"/>
        <v>0</v>
      </c>
      <c r="C1945" s="189">
        <f t="shared" ca="1" si="1167"/>
        <v>0</v>
      </c>
      <c r="D1945" s="189">
        <f t="shared" si="1168"/>
        <v>0</v>
      </c>
      <c r="E1945" s="189">
        <f t="shared" ca="1" si="1169"/>
        <v>0</v>
      </c>
      <c r="F1945" s="189">
        <f t="shared" si="1170"/>
        <v>0</v>
      </c>
      <c r="G1945" s="189" cm="1">
        <f t="array" aca="1" ref="G1945" ca="1">OFFSET(G1945,-1,,,)+1</f>
        <v>1940</v>
      </c>
      <c r="H1945" s="189">
        <f t="shared" si="1165"/>
        <v>0</v>
      </c>
      <c r="I1945" s="189">
        <f t="shared" si="1171"/>
        <v>0</v>
      </c>
      <c r="J1945" s="179">
        <f t="shared" si="1172"/>
        <v>0</v>
      </c>
      <c r="K1945" s="173" t="s">
        <v>1216</v>
      </c>
      <c r="L1945" s="174" t="str" cm="1">
        <f t="array" aca="1" ref="L1945" ca="1">IF($K1945="",OFFSET(L1945,-1,,,),K1945)</f>
        <v>10.01</v>
      </c>
      <c r="M1945" s="175" t="str" cm="1">
        <f t="array" aca="1" ref="M1945" ca="1">IF(OR($K1945=0,$K1945=""),OFFSET(M1945,-1,,,),O1945)</f>
        <v>INSTALAÇÕES ELÉTRICAS E HIDRAULICAS TIPOLOGIA</v>
      </c>
      <c r="N1945" s="67" t="s">
        <v>143</v>
      </c>
      <c r="O1945" s="68" t="s">
        <v>4623</v>
      </c>
      <c r="P1945" s="68"/>
      <c r="Q1945" s="68"/>
      <c r="R1945" s="69"/>
      <c r="S1945" s="70"/>
      <c r="T1945" s="70">
        <v>0</v>
      </c>
      <c r="U1945" s="67"/>
      <c r="V1945" s="71"/>
      <c r="W1945" s="171"/>
      <c r="X1945" s="172"/>
      <c r="Y1945" s="176">
        <f t="shared" si="1173"/>
        <v>0</v>
      </c>
      <c r="AA1945" s="192"/>
    </row>
    <row r="1946" spans="2:27">
      <c r="B1946" s="189">
        <f t="shared" si="1166"/>
        <v>0</v>
      </c>
      <c r="C1946" s="189">
        <f t="shared" ca="1" si="1167"/>
        <v>0</v>
      </c>
      <c r="D1946" s="189">
        <f t="shared" si="1168"/>
        <v>0</v>
      </c>
      <c r="E1946" s="189">
        <f t="shared" ca="1" si="1169"/>
        <v>0</v>
      </c>
      <c r="F1946" s="189">
        <f t="shared" si="1170"/>
        <v>0</v>
      </c>
      <c r="G1946" s="189" cm="1">
        <f t="array" aca="1" ref="G1946" ca="1">OFFSET(G1946,-1,,,)+1</f>
        <v>1941</v>
      </c>
      <c r="H1946" s="189">
        <f t="shared" si="1165"/>
        <v>0</v>
      </c>
      <c r="I1946" s="189">
        <f t="shared" si="1171"/>
        <v>0</v>
      </c>
      <c r="J1946" s="179">
        <f t="shared" si="1172"/>
        <v>0</v>
      </c>
      <c r="K1946" s="173" t="s">
        <v>1217</v>
      </c>
      <c r="L1946" s="174" t="str" cm="1">
        <f t="array" aca="1" ref="L1946" ca="1">IF($K1946="",OFFSET(L1946,-1,,,),K1946)</f>
        <v>10.01.01</v>
      </c>
      <c r="M1946" s="175" t="str" cm="1">
        <f t="array" aca="1" ref="M1946" ca="1">IF(OR($K1946=0,$K1946=""),OFFSET(M1946,-1,,,),O1946)</f>
        <v>INSTALAÇÕES HIDRÁULICAS E ELÉTRICAS</v>
      </c>
      <c r="N1946" s="67" t="s">
        <v>4024</v>
      </c>
      <c r="O1946" s="68" t="s">
        <v>4624</v>
      </c>
      <c r="P1946" s="68"/>
      <c r="Q1946" s="68" t="s">
        <v>3264</v>
      </c>
      <c r="R1946" s="69">
        <v>369</v>
      </c>
      <c r="S1946" s="70">
        <v>18162.62</v>
      </c>
      <c r="T1946" s="70">
        <v>6702006.7799999993</v>
      </c>
      <c r="U1946" s="67"/>
      <c r="V1946" s="71"/>
      <c r="W1946" s="171"/>
      <c r="X1946" s="172"/>
      <c r="Y1946" s="176">
        <f t="shared" ref="Y1946:Y2003" si="1174">X1946+W1946</f>
        <v>0</v>
      </c>
      <c r="AA1946" s="192"/>
    </row>
    <row r="1947" spans="2:27" hidden="1">
      <c r="B1947" s="189">
        <f t="shared" si="1166"/>
        <v>0</v>
      </c>
      <c r="C1947" s="189">
        <f t="shared" ca="1" si="1167"/>
        <v>0</v>
      </c>
      <c r="D1947" s="189">
        <f t="shared" si="1168"/>
        <v>0</v>
      </c>
      <c r="E1947" s="189">
        <f t="shared" ca="1" si="1169"/>
        <v>0</v>
      </c>
      <c r="F1947" s="189">
        <f t="shared" si="1170"/>
        <v>0</v>
      </c>
      <c r="G1947" s="189" cm="1">
        <f t="array" aca="1" ref="G1947" ca="1">OFFSET(G1947,-1,,,)+1</f>
        <v>1942</v>
      </c>
      <c r="H1947" s="189">
        <f t="shared" si="1165"/>
        <v>0</v>
      </c>
      <c r="I1947" s="189">
        <f t="shared" si="1171"/>
        <v>0</v>
      </c>
      <c r="J1947" s="179">
        <f t="shared" si="1172"/>
        <v>0</v>
      </c>
      <c r="K1947" s="173"/>
      <c r="L1947" s="174" t="str" cm="1">
        <f t="array" aca="1" ref="L1947" ca="1">IF($K1947="",OFFSET(L1947,-1,,,),K1947)</f>
        <v>10.01.01</v>
      </c>
      <c r="M1947" s="175" t="str" cm="1">
        <f t="array" aca="1" ref="M1947" ca="1">IF(OR($K1947=0,$K1947=""),OFFSET(M1947,-1,,,),O1947)</f>
        <v>INSTALAÇÕES HIDRÁULICAS E ELÉTRICAS</v>
      </c>
      <c r="N1947" s="67" t="s">
        <v>4025</v>
      </c>
      <c r="O1947" s="68" t="s">
        <v>4625</v>
      </c>
      <c r="P1947" s="68"/>
      <c r="Q1947" s="68" t="s">
        <v>3260</v>
      </c>
      <c r="R1947" s="69">
        <v>369</v>
      </c>
      <c r="S1947" s="70">
        <v>9081.31</v>
      </c>
      <c r="T1947" s="70">
        <v>3351003.3899999997</v>
      </c>
      <c r="U1947" s="67" t="s">
        <v>2018</v>
      </c>
      <c r="V1947" s="71" t="s">
        <v>2019</v>
      </c>
      <c r="W1947" s="171"/>
      <c r="X1947" s="172"/>
      <c r="Y1947" s="176">
        <f t="shared" si="1174"/>
        <v>0</v>
      </c>
      <c r="AA1947" s="192"/>
    </row>
    <row r="1948" spans="2:27" hidden="1">
      <c r="B1948" s="189">
        <f t="shared" si="1166"/>
        <v>0</v>
      </c>
      <c r="C1948" s="189">
        <f t="shared" ca="1" si="1167"/>
        <v>0</v>
      </c>
      <c r="D1948" s="189">
        <f t="shared" si="1168"/>
        <v>0</v>
      </c>
      <c r="E1948" s="189">
        <f t="shared" ca="1" si="1169"/>
        <v>0</v>
      </c>
      <c r="F1948" s="189">
        <f t="shared" si="1170"/>
        <v>0</v>
      </c>
      <c r="G1948" s="189" cm="1">
        <f t="array" aca="1" ref="G1948" ca="1">OFFSET(G1948,-1,,,)+1</f>
        <v>1943</v>
      </c>
      <c r="H1948" s="189">
        <f t="shared" si="1165"/>
        <v>0</v>
      </c>
      <c r="I1948" s="189">
        <f t="shared" si="1171"/>
        <v>0</v>
      </c>
      <c r="J1948" s="179">
        <f t="shared" si="1172"/>
        <v>0</v>
      </c>
      <c r="K1948" s="173"/>
      <c r="L1948" s="174" t="str" cm="1">
        <f t="array" aca="1" ref="L1948" ca="1">IF($K1948="",OFFSET(L1948,-1,,,),K1948)</f>
        <v>10.01.01</v>
      </c>
      <c r="M1948" s="175" t="str" cm="1">
        <f t="array" aca="1" ref="M1948" ca="1">IF(OR($K1948=0,$K1948=""),OFFSET(M1948,-1,,,),O1948)</f>
        <v>INSTALAÇÕES HIDRÁULICAS E ELÉTRICAS</v>
      </c>
      <c r="N1948" s="67" t="s">
        <v>4026</v>
      </c>
      <c r="O1948" s="68" t="s">
        <v>4626</v>
      </c>
      <c r="P1948" s="68"/>
      <c r="Q1948" s="68" t="s">
        <v>3260</v>
      </c>
      <c r="R1948" s="69">
        <v>369</v>
      </c>
      <c r="S1948" s="70">
        <v>9081.31</v>
      </c>
      <c r="T1948" s="70">
        <v>3351003.3899999997</v>
      </c>
      <c r="U1948" s="67" t="s">
        <v>1218</v>
      </c>
      <c r="V1948" s="71" t="s">
        <v>1219</v>
      </c>
      <c r="W1948" s="171"/>
      <c r="X1948" s="172"/>
      <c r="Y1948" s="176">
        <f t="shared" si="1174"/>
        <v>0</v>
      </c>
      <c r="AA1948" s="192"/>
    </row>
    <row r="1949" spans="2:27" hidden="1">
      <c r="B1949" s="189">
        <f t="shared" si="1166"/>
        <v>0</v>
      </c>
      <c r="C1949" s="189">
        <f t="shared" ca="1" si="1167"/>
        <v>0</v>
      </c>
      <c r="D1949" s="189">
        <f t="shared" si="1168"/>
        <v>0</v>
      </c>
      <c r="E1949" s="189">
        <f t="shared" ca="1" si="1169"/>
        <v>0</v>
      </c>
      <c r="F1949" s="189">
        <f t="shared" si="1170"/>
        <v>0</v>
      </c>
      <c r="G1949" s="189" cm="1">
        <f t="array" aca="1" ref="G1949" ca="1">OFFSET(G1949,-1,,,)+1</f>
        <v>1944</v>
      </c>
      <c r="H1949" s="189">
        <f t="shared" si="1165"/>
        <v>0</v>
      </c>
      <c r="I1949" s="189">
        <f t="shared" si="1171"/>
        <v>0</v>
      </c>
      <c r="J1949" s="179">
        <f t="shared" si="1172"/>
        <v>0</v>
      </c>
      <c r="K1949" s="173" t="s">
        <v>1220</v>
      </c>
      <c r="L1949" s="174" t="str" cm="1">
        <f t="array" aca="1" ref="L1949" ca="1">IF($K1949="",OFFSET(L1949,-1,,,),K1949)</f>
        <v>10.02</v>
      </c>
      <c r="M1949" s="175" t="str" cm="1">
        <f t="array" aca="1" ref="M1949" ca="1">IF(OR($K1949=0,$K1949=""),OFFSET(M1949,-1,,,),O1949)</f>
        <v>INSTALAÇÕES HIDRO-SANITÁRIAS, LOUÇAS E METAIS</v>
      </c>
      <c r="N1949" s="67" t="s">
        <v>143</v>
      </c>
      <c r="O1949" s="68" t="s">
        <v>4627</v>
      </c>
      <c r="P1949" s="68"/>
      <c r="Q1949" s="68"/>
      <c r="R1949" s="69"/>
      <c r="S1949" s="70"/>
      <c r="T1949" s="70">
        <v>0</v>
      </c>
      <c r="U1949" s="67"/>
      <c r="V1949" s="71"/>
      <c r="W1949" s="171"/>
      <c r="X1949" s="172"/>
      <c r="Y1949" s="176">
        <f t="shared" si="1174"/>
        <v>0</v>
      </c>
      <c r="AA1949" s="192"/>
    </row>
    <row r="1950" spans="2:27">
      <c r="B1950" s="189">
        <f t="shared" si="1166"/>
        <v>0</v>
      </c>
      <c r="C1950" s="189">
        <f t="shared" ca="1" si="1167"/>
        <v>0</v>
      </c>
      <c r="D1950" s="189">
        <f t="shared" si="1168"/>
        <v>0</v>
      </c>
      <c r="E1950" s="189">
        <f t="shared" ca="1" si="1169"/>
        <v>0</v>
      </c>
      <c r="F1950" s="189">
        <f t="shared" si="1170"/>
        <v>0</v>
      </c>
      <c r="G1950" s="189" cm="1">
        <f t="array" aca="1" ref="G1950" ca="1">OFFSET(G1950,-1,,,)+1</f>
        <v>1945</v>
      </c>
      <c r="H1950" s="189">
        <f t="shared" si="1165"/>
        <v>0</v>
      </c>
      <c r="I1950" s="189">
        <f t="shared" si="1171"/>
        <v>0</v>
      </c>
      <c r="J1950" s="179">
        <f t="shared" si="1172"/>
        <v>0</v>
      </c>
      <c r="K1950" s="173" t="s">
        <v>1221</v>
      </c>
      <c r="L1950" s="174" t="str" cm="1">
        <f t="array" aca="1" ref="L1950" ca="1">IF($K1950="",OFFSET(L1950,-1,,,),K1950)</f>
        <v>10.02.01</v>
      </c>
      <c r="M1950" s="175" t="str" cm="1">
        <f t="array" aca="1" ref="M1950" ca="1">IF(OR($K1950=0,$K1950=""),OFFSET(M1950,-1,,,),O1950)</f>
        <v>HIDRÔMETRO APARTAMENTO</v>
      </c>
      <c r="N1950" s="67" t="s">
        <v>1222</v>
      </c>
      <c r="O1950" s="68" t="s">
        <v>4628</v>
      </c>
      <c r="P1950" s="68"/>
      <c r="Q1950" s="68" t="s">
        <v>3260</v>
      </c>
      <c r="R1950" s="69">
        <v>369</v>
      </c>
      <c r="S1950" s="70">
        <v>95</v>
      </c>
      <c r="T1950" s="70">
        <v>35055</v>
      </c>
      <c r="U1950" s="67"/>
      <c r="V1950" s="71"/>
      <c r="W1950" s="171"/>
      <c r="X1950" s="172"/>
      <c r="Y1950" s="176">
        <f t="shared" si="1174"/>
        <v>0</v>
      </c>
      <c r="AA1950" s="192"/>
    </row>
    <row r="1951" spans="2:27" hidden="1">
      <c r="B1951" s="189">
        <f t="shared" si="1166"/>
        <v>0</v>
      </c>
      <c r="C1951" s="189">
        <f t="shared" ca="1" si="1167"/>
        <v>0</v>
      </c>
      <c r="D1951" s="189">
        <f t="shared" si="1168"/>
        <v>0</v>
      </c>
      <c r="E1951" s="189">
        <f t="shared" ca="1" si="1169"/>
        <v>0</v>
      </c>
      <c r="F1951" s="189">
        <f t="shared" si="1170"/>
        <v>0</v>
      </c>
      <c r="G1951" s="189" cm="1">
        <f t="array" aca="1" ref="G1951" ca="1">OFFSET(G1951,-1,,,)+1</f>
        <v>1946</v>
      </c>
      <c r="H1951" s="189">
        <f t="shared" si="1165"/>
        <v>0</v>
      </c>
      <c r="I1951" s="189">
        <f t="shared" si="1171"/>
        <v>0</v>
      </c>
      <c r="J1951" s="179">
        <f t="shared" si="1172"/>
        <v>0</v>
      </c>
      <c r="K1951" s="173"/>
      <c r="L1951" s="174" t="str" cm="1">
        <f t="array" aca="1" ref="L1951" ca="1">IF($K1951="",OFFSET(L1951,-1,,,),K1951)</f>
        <v>10.02.01</v>
      </c>
      <c r="M1951" s="175" t="str" cm="1">
        <f t="array" aca="1" ref="M1951" ca="1">IF(OR($K1951=0,$K1951=""),OFFSET(M1951,-1,,,),O1951)</f>
        <v>HIDRÔMETRO APARTAMENTO</v>
      </c>
      <c r="N1951" s="67" t="s">
        <v>1223</v>
      </c>
      <c r="O1951" s="68" t="s">
        <v>1224</v>
      </c>
      <c r="P1951" s="68"/>
      <c r="Q1951" s="68" t="s">
        <v>3260</v>
      </c>
      <c r="R1951" s="69">
        <v>369</v>
      </c>
      <c r="S1951" s="70">
        <v>95</v>
      </c>
      <c r="T1951" s="70">
        <v>35055</v>
      </c>
      <c r="U1951" s="67" t="s">
        <v>2018</v>
      </c>
      <c r="V1951" s="71" t="s">
        <v>2019</v>
      </c>
      <c r="W1951" s="171"/>
      <c r="X1951" s="172"/>
      <c r="Y1951" s="176">
        <f t="shared" si="1174"/>
        <v>0</v>
      </c>
      <c r="AA1951" s="192"/>
    </row>
    <row r="1952" spans="2:27">
      <c r="B1952" s="189">
        <f t="shared" si="1166"/>
        <v>0</v>
      </c>
      <c r="C1952" s="189">
        <f t="shared" ca="1" si="1167"/>
        <v>0</v>
      </c>
      <c r="D1952" s="189">
        <f t="shared" si="1168"/>
        <v>0</v>
      </c>
      <c r="E1952" s="189">
        <f t="shared" ca="1" si="1169"/>
        <v>0</v>
      </c>
      <c r="F1952" s="189">
        <f t="shared" si="1170"/>
        <v>0</v>
      </c>
      <c r="G1952" s="189" cm="1">
        <f t="array" aca="1" ref="G1952" ca="1">OFFSET(G1952,-1,,,)+1</f>
        <v>1947</v>
      </c>
      <c r="H1952" s="189">
        <f t="shared" si="1165"/>
        <v>0</v>
      </c>
      <c r="I1952" s="189">
        <f t="shared" si="1171"/>
        <v>0</v>
      </c>
      <c r="J1952" s="179">
        <f t="shared" si="1172"/>
        <v>0</v>
      </c>
      <c r="K1952" s="173" t="s">
        <v>1226</v>
      </c>
      <c r="L1952" s="174" t="str" cm="1">
        <f t="array" aca="1" ref="L1952" ca="1">IF($K1952="",OFFSET(L1952,-1,,,),K1952)</f>
        <v>10.02.02</v>
      </c>
      <c r="M1952" s="175" t="str" cm="1">
        <f t="array" aca="1" ref="M1952" ca="1">IF(OR($K1952=0,$K1952=""),OFFSET(M1952,-1,,,),O1952)</f>
        <v>BACIA (VASO) SANITÁRIA COM CAIXA ACOPLADA DE LOUÇA BRANCA - PADRÃO ECONÔMICO</v>
      </c>
      <c r="N1952" s="67" t="s">
        <v>1227</v>
      </c>
      <c r="O1952" s="68" t="s">
        <v>4629</v>
      </c>
      <c r="P1952" s="68"/>
      <c r="Q1952" s="68" t="s">
        <v>3260</v>
      </c>
      <c r="R1952" s="69">
        <v>357</v>
      </c>
      <c r="S1952" s="70">
        <v>280.64600000000002</v>
      </c>
      <c r="T1952" s="70">
        <v>100190.622</v>
      </c>
      <c r="U1952" s="67"/>
      <c r="V1952" s="71"/>
      <c r="W1952" s="171"/>
      <c r="X1952" s="172"/>
      <c r="Y1952" s="176">
        <f t="shared" si="1174"/>
        <v>0</v>
      </c>
      <c r="AA1952" s="192"/>
    </row>
    <row r="1953" spans="2:27" hidden="1">
      <c r="B1953" s="189">
        <f t="shared" si="1166"/>
        <v>0</v>
      </c>
      <c r="C1953" s="189">
        <f t="shared" ca="1" si="1167"/>
        <v>0</v>
      </c>
      <c r="D1953" s="189">
        <f t="shared" si="1168"/>
        <v>0</v>
      </c>
      <c r="E1953" s="189">
        <f t="shared" ca="1" si="1169"/>
        <v>0</v>
      </c>
      <c r="F1953" s="189">
        <f t="shared" si="1170"/>
        <v>0</v>
      </c>
      <c r="G1953" s="189" cm="1">
        <f t="array" aca="1" ref="G1953" ca="1">OFFSET(G1953,-1,,,)+1</f>
        <v>1948</v>
      </c>
      <c r="H1953" s="189">
        <f t="shared" si="1165"/>
        <v>0</v>
      </c>
      <c r="I1953" s="189">
        <f t="shared" si="1171"/>
        <v>0</v>
      </c>
      <c r="J1953" s="179">
        <f t="shared" si="1172"/>
        <v>0</v>
      </c>
      <c r="K1953" s="173"/>
      <c r="L1953" s="174" t="str" cm="1">
        <f t="array" aca="1" ref="L1953" ca="1">IF($K1953="",OFFSET(L1953,-1,,,),K1953)</f>
        <v>10.02.02</v>
      </c>
      <c r="M1953" s="175" t="str" cm="1">
        <f t="array" aca="1" ref="M1953" ca="1">IF(OR($K1953=0,$K1953=""),OFFSET(M1953,-1,,,),O1953)</f>
        <v>BACIA (VASO) SANITÁRIA COM CAIXA ACOPLADA DE LOUÇA BRANCA - PADRÃO ECONÔMICO</v>
      </c>
      <c r="N1953" s="67" t="s">
        <v>261</v>
      </c>
      <c r="O1953" s="68" t="s">
        <v>262</v>
      </c>
      <c r="P1953" s="68"/>
      <c r="Q1953" s="68" t="s">
        <v>3255</v>
      </c>
      <c r="R1953" s="69">
        <v>42.84</v>
      </c>
      <c r="S1953" s="70">
        <v>3.3</v>
      </c>
      <c r="T1953" s="70">
        <v>141.37200000000001</v>
      </c>
      <c r="U1953" s="67" t="s">
        <v>1228</v>
      </c>
      <c r="V1953" s="71" t="s">
        <v>2025</v>
      </c>
      <c r="W1953" s="171"/>
      <c r="X1953" s="172"/>
      <c r="Y1953" s="176">
        <f t="shared" si="1174"/>
        <v>0</v>
      </c>
      <c r="AA1953" s="192"/>
    </row>
    <row r="1954" spans="2:27" hidden="1">
      <c r="B1954" s="189">
        <f t="shared" si="1166"/>
        <v>0</v>
      </c>
      <c r="C1954" s="189">
        <f t="shared" ca="1" si="1167"/>
        <v>0</v>
      </c>
      <c r="D1954" s="189">
        <f t="shared" si="1168"/>
        <v>0</v>
      </c>
      <c r="E1954" s="189">
        <f t="shared" ca="1" si="1169"/>
        <v>0</v>
      </c>
      <c r="F1954" s="189">
        <f t="shared" si="1170"/>
        <v>0</v>
      </c>
      <c r="G1954" s="189" cm="1">
        <f t="array" aca="1" ref="G1954" ca="1">OFFSET(G1954,-1,,,)+1</f>
        <v>1949</v>
      </c>
      <c r="H1954" s="189">
        <f t="shared" si="1165"/>
        <v>0</v>
      </c>
      <c r="I1954" s="189">
        <f t="shared" si="1171"/>
        <v>0</v>
      </c>
      <c r="J1954" s="179">
        <f t="shared" si="1172"/>
        <v>0</v>
      </c>
      <c r="K1954" s="173"/>
      <c r="L1954" s="174" t="str" cm="1">
        <f t="array" aca="1" ref="L1954" ca="1">IF($K1954="",OFFSET(L1954,-1,,,),K1954)</f>
        <v>10.02.02</v>
      </c>
      <c r="M1954" s="175" t="str" cm="1">
        <f t="array" aca="1" ref="M1954" ca="1">IF(OR($K1954=0,$K1954=""),OFFSET(M1954,-1,,,),O1954)</f>
        <v>BACIA (VASO) SANITÁRIA COM CAIXA ACOPLADA DE LOUÇA BRANCA - PADRÃO ECONÔMICO</v>
      </c>
      <c r="N1954" s="67" t="s">
        <v>1229</v>
      </c>
      <c r="O1954" s="68" t="s">
        <v>1230</v>
      </c>
      <c r="P1954" s="68"/>
      <c r="Q1954" s="68" t="s">
        <v>3260</v>
      </c>
      <c r="R1954" s="69">
        <v>357</v>
      </c>
      <c r="S1954" s="70">
        <v>263.64999999999998</v>
      </c>
      <c r="T1954" s="70">
        <v>94123.049999999988</v>
      </c>
      <c r="U1954" s="67" t="s">
        <v>1228</v>
      </c>
      <c r="V1954" s="71" t="s">
        <v>2025</v>
      </c>
      <c r="W1954" s="171"/>
      <c r="X1954" s="172"/>
      <c r="Y1954" s="176">
        <f t="shared" si="1174"/>
        <v>0</v>
      </c>
      <c r="AA1954" s="192"/>
    </row>
    <row r="1955" spans="2:27" hidden="1">
      <c r="B1955" s="189">
        <f t="shared" si="1166"/>
        <v>0</v>
      </c>
      <c r="C1955" s="189">
        <f t="shared" ca="1" si="1167"/>
        <v>0</v>
      </c>
      <c r="D1955" s="189">
        <f t="shared" si="1168"/>
        <v>0</v>
      </c>
      <c r="E1955" s="189">
        <f t="shared" ca="1" si="1169"/>
        <v>0</v>
      </c>
      <c r="F1955" s="189">
        <f t="shared" si="1170"/>
        <v>0</v>
      </c>
      <c r="G1955" s="189" cm="1">
        <f t="array" aca="1" ref="G1955" ca="1">OFFSET(G1955,-1,,,)+1</f>
        <v>1950</v>
      </c>
      <c r="H1955" s="189">
        <f t="shared" si="1165"/>
        <v>0</v>
      </c>
      <c r="I1955" s="189">
        <f t="shared" si="1171"/>
        <v>0</v>
      </c>
      <c r="J1955" s="179">
        <f t="shared" si="1172"/>
        <v>0</v>
      </c>
      <c r="K1955" s="173"/>
      <c r="L1955" s="174" t="str" cm="1">
        <f t="array" aca="1" ref="L1955" ca="1">IF($K1955="",OFFSET(L1955,-1,,,),K1955)</f>
        <v>10.02.02</v>
      </c>
      <c r="M1955" s="175" t="str" cm="1">
        <f t="array" aca="1" ref="M1955" ca="1">IF(OR($K1955=0,$K1955=""),OFFSET(M1955,-1,,,),O1955)</f>
        <v>BACIA (VASO) SANITÁRIA COM CAIXA ACOPLADA DE LOUÇA BRANCA - PADRÃO ECONÔMICO</v>
      </c>
      <c r="N1955" s="67" t="s">
        <v>1231</v>
      </c>
      <c r="O1955" s="68" t="s">
        <v>1232</v>
      </c>
      <c r="P1955" s="68"/>
      <c r="Q1955" s="68" t="s">
        <v>3260</v>
      </c>
      <c r="R1955" s="69">
        <v>357</v>
      </c>
      <c r="S1955" s="70">
        <v>1.6</v>
      </c>
      <c r="T1955" s="70">
        <v>571.20000000000005</v>
      </c>
      <c r="U1955" s="67" t="s">
        <v>1228</v>
      </c>
      <c r="V1955" s="71" t="s">
        <v>2025</v>
      </c>
      <c r="W1955" s="171"/>
      <c r="X1955" s="172"/>
      <c r="Y1955" s="176">
        <f t="shared" si="1174"/>
        <v>0</v>
      </c>
      <c r="AA1955" s="192"/>
    </row>
    <row r="1956" spans="2:27" hidden="1">
      <c r="B1956" s="189">
        <f t="shared" si="1166"/>
        <v>0</v>
      </c>
      <c r="C1956" s="189">
        <f t="shared" ca="1" si="1167"/>
        <v>0</v>
      </c>
      <c r="D1956" s="189">
        <f t="shared" si="1168"/>
        <v>0</v>
      </c>
      <c r="E1956" s="189">
        <f t="shared" ca="1" si="1169"/>
        <v>0</v>
      </c>
      <c r="F1956" s="189">
        <f t="shared" si="1170"/>
        <v>0</v>
      </c>
      <c r="G1956" s="189" cm="1">
        <f t="array" aca="1" ref="G1956" ca="1">OFFSET(G1956,-1,,,)+1</f>
        <v>1951</v>
      </c>
      <c r="H1956" s="189">
        <f t="shared" si="1165"/>
        <v>0</v>
      </c>
      <c r="I1956" s="189">
        <f t="shared" si="1171"/>
        <v>0</v>
      </c>
      <c r="J1956" s="179">
        <f t="shared" si="1172"/>
        <v>0</v>
      </c>
      <c r="K1956" s="173"/>
      <c r="L1956" s="174" t="str" cm="1">
        <f t="array" aca="1" ref="L1956" ca="1">IF($K1956="",OFFSET(L1956,-1,,,),K1956)</f>
        <v>10.02.02</v>
      </c>
      <c r="M1956" s="175" t="str" cm="1">
        <f t="array" aca="1" ref="M1956" ca="1">IF(OR($K1956=0,$K1956=""),OFFSET(M1956,-1,,,),O1956)</f>
        <v>BACIA (VASO) SANITÁRIA COM CAIXA ACOPLADA DE LOUÇA BRANCA - PADRÃO ECONÔMICO</v>
      </c>
      <c r="N1956" s="67" t="s">
        <v>1233</v>
      </c>
      <c r="O1956" s="68" t="s">
        <v>1234</v>
      </c>
      <c r="P1956" s="68"/>
      <c r="Q1956" s="68" t="s">
        <v>3260</v>
      </c>
      <c r="R1956" s="69">
        <v>714</v>
      </c>
      <c r="S1956" s="70">
        <v>2</v>
      </c>
      <c r="T1956" s="70">
        <v>1428</v>
      </c>
      <c r="U1956" s="67" t="s">
        <v>1228</v>
      </c>
      <c r="V1956" s="71" t="s">
        <v>2025</v>
      </c>
      <c r="W1956" s="171"/>
      <c r="X1956" s="172"/>
      <c r="Y1956" s="176">
        <f t="shared" si="1174"/>
        <v>0</v>
      </c>
      <c r="AA1956" s="192"/>
    </row>
    <row r="1957" spans="2:27" hidden="1">
      <c r="B1957" s="189">
        <f t="shared" si="1166"/>
        <v>0</v>
      </c>
      <c r="C1957" s="189">
        <f t="shared" ca="1" si="1167"/>
        <v>0</v>
      </c>
      <c r="D1957" s="189">
        <f t="shared" si="1168"/>
        <v>0</v>
      </c>
      <c r="E1957" s="189">
        <f t="shared" ca="1" si="1169"/>
        <v>0</v>
      </c>
      <c r="F1957" s="189">
        <f t="shared" si="1170"/>
        <v>0</v>
      </c>
      <c r="G1957" s="189" cm="1">
        <f t="array" aca="1" ref="G1957" ca="1">OFFSET(G1957,-1,,,)+1</f>
        <v>1952</v>
      </c>
      <c r="H1957" s="189">
        <f t="shared" si="1165"/>
        <v>0</v>
      </c>
      <c r="I1957" s="189">
        <f t="shared" si="1171"/>
        <v>0</v>
      </c>
      <c r="J1957" s="179">
        <f t="shared" si="1172"/>
        <v>0</v>
      </c>
      <c r="K1957" s="173"/>
      <c r="L1957" s="174" t="str" cm="1">
        <f t="array" aca="1" ref="L1957" ca="1">IF($K1957="",OFFSET(L1957,-1,,,),K1957)</f>
        <v>10.02.02</v>
      </c>
      <c r="M1957" s="175" t="str" cm="1">
        <f t="array" aca="1" ref="M1957" ca="1">IF(OR($K1957=0,$K1957=""),OFFSET(M1957,-1,,,),O1957)</f>
        <v>BACIA (VASO) SANITÁRIA COM CAIXA ACOPLADA DE LOUÇA BRANCA - PADRÃO ECONÔMICO</v>
      </c>
      <c r="N1957" s="67" t="s">
        <v>4027</v>
      </c>
      <c r="O1957" s="68" t="s">
        <v>4630</v>
      </c>
      <c r="P1957" s="68"/>
      <c r="Q1957" s="68" t="s">
        <v>3260</v>
      </c>
      <c r="R1957" s="69">
        <v>357</v>
      </c>
      <c r="S1957" s="70">
        <v>11</v>
      </c>
      <c r="T1957" s="70">
        <v>3927</v>
      </c>
      <c r="U1957" s="67" t="s">
        <v>1228</v>
      </c>
      <c r="V1957" s="71" t="s">
        <v>2025</v>
      </c>
      <c r="W1957" s="171"/>
      <c r="X1957" s="172"/>
      <c r="Y1957" s="176">
        <f t="shared" si="1174"/>
        <v>0</v>
      </c>
      <c r="AA1957" s="192"/>
    </row>
    <row r="1958" spans="2:27">
      <c r="B1958" s="189">
        <f t="shared" si="1166"/>
        <v>0</v>
      </c>
      <c r="C1958" s="189">
        <f t="shared" ca="1" si="1167"/>
        <v>0</v>
      </c>
      <c r="D1958" s="189">
        <f t="shared" si="1168"/>
        <v>0</v>
      </c>
      <c r="E1958" s="189">
        <f t="shared" ca="1" si="1169"/>
        <v>0</v>
      </c>
      <c r="F1958" s="189">
        <f t="shared" si="1170"/>
        <v>0</v>
      </c>
      <c r="G1958" s="189" cm="1">
        <f t="array" aca="1" ref="G1958" ca="1">OFFSET(G1958,-1,,,)+1</f>
        <v>1953</v>
      </c>
      <c r="H1958" s="189">
        <f t="shared" si="1165"/>
        <v>0</v>
      </c>
      <c r="I1958" s="189">
        <f t="shared" si="1171"/>
        <v>0</v>
      </c>
      <c r="J1958" s="179">
        <f t="shared" si="1172"/>
        <v>0</v>
      </c>
      <c r="K1958" s="173" t="s">
        <v>1235</v>
      </c>
      <c r="L1958" s="174" t="str" cm="1">
        <f t="array" aca="1" ref="L1958" ca="1">IF($K1958="",OFFSET(L1958,-1,,,),K1958)</f>
        <v>10.02.03</v>
      </c>
      <c r="M1958" s="175" t="str" cm="1">
        <f t="array" aca="1" ref="M1958" ca="1">IF(OR($K1958=0,$K1958=""),OFFSET(M1958,-1,,,),O1958)</f>
        <v>LAVATÓRIO DE LOUÇA BRANCA COM COLUNA - PADRÃO ECONÔMICO</v>
      </c>
      <c r="N1958" s="67" t="s">
        <v>1236</v>
      </c>
      <c r="O1958" s="68" t="s">
        <v>4631</v>
      </c>
      <c r="P1958" s="68"/>
      <c r="Q1958" s="68" t="s">
        <v>3260</v>
      </c>
      <c r="R1958" s="69">
        <v>357</v>
      </c>
      <c r="S1958" s="70">
        <v>234.69499999999999</v>
      </c>
      <c r="T1958" s="70">
        <v>83786.114999999991</v>
      </c>
      <c r="U1958" s="67"/>
      <c r="V1958" s="71"/>
      <c r="W1958" s="171"/>
      <c r="X1958" s="172"/>
      <c r="Y1958" s="176">
        <f t="shared" si="1174"/>
        <v>0</v>
      </c>
      <c r="AA1958" s="192"/>
    </row>
    <row r="1959" spans="2:27" hidden="1">
      <c r="B1959" s="189">
        <f t="shared" si="1166"/>
        <v>0</v>
      </c>
      <c r="C1959" s="189">
        <f t="shared" ca="1" si="1167"/>
        <v>0</v>
      </c>
      <c r="D1959" s="189">
        <f t="shared" si="1168"/>
        <v>0</v>
      </c>
      <c r="E1959" s="189">
        <f t="shared" ca="1" si="1169"/>
        <v>0</v>
      </c>
      <c r="F1959" s="189">
        <f t="shared" si="1170"/>
        <v>0</v>
      </c>
      <c r="G1959" s="189" cm="1">
        <f t="array" aca="1" ref="G1959" ca="1">OFFSET(G1959,-1,,,)+1</f>
        <v>1954</v>
      </c>
      <c r="H1959" s="189">
        <f t="shared" si="1165"/>
        <v>0</v>
      </c>
      <c r="I1959" s="189">
        <f t="shared" si="1171"/>
        <v>0</v>
      </c>
      <c r="J1959" s="179">
        <f t="shared" si="1172"/>
        <v>0</v>
      </c>
      <c r="K1959" s="173"/>
      <c r="L1959" s="174" t="str" cm="1">
        <f t="array" aca="1" ref="L1959" ca="1">IF($K1959="",OFFSET(L1959,-1,,,),K1959)</f>
        <v>10.02.03</v>
      </c>
      <c r="M1959" s="175" t="str" cm="1">
        <f t="array" aca="1" ref="M1959" ca="1">IF(OR($K1959=0,$K1959=""),OFFSET(M1959,-1,,,),O1959)</f>
        <v>LAVATÓRIO DE LOUÇA BRANCA COM COLUNA - PADRÃO ECONÔMICO</v>
      </c>
      <c r="N1959" s="67" t="s">
        <v>261</v>
      </c>
      <c r="O1959" s="68" t="s">
        <v>262</v>
      </c>
      <c r="P1959" s="68"/>
      <c r="Q1959" s="68" t="s">
        <v>3255</v>
      </c>
      <c r="R1959" s="69">
        <v>53.55</v>
      </c>
      <c r="S1959" s="70">
        <v>3.3</v>
      </c>
      <c r="T1959" s="70">
        <v>176.71499999999997</v>
      </c>
      <c r="U1959" s="67" t="s">
        <v>1228</v>
      </c>
      <c r="V1959" s="71" t="s">
        <v>2025</v>
      </c>
      <c r="W1959" s="171"/>
      <c r="X1959" s="172"/>
      <c r="Y1959" s="176">
        <f t="shared" si="1174"/>
        <v>0</v>
      </c>
      <c r="AA1959" s="192"/>
    </row>
    <row r="1960" spans="2:27" hidden="1">
      <c r="B1960" s="189">
        <f t="shared" si="1166"/>
        <v>0</v>
      </c>
      <c r="C1960" s="189">
        <f t="shared" ca="1" si="1167"/>
        <v>0</v>
      </c>
      <c r="D1960" s="189">
        <f t="shared" si="1168"/>
        <v>0</v>
      </c>
      <c r="E1960" s="189">
        <f t="shared" ca="1" si="1169"/>
        <v>0</v>
      </c>
      <c r="F1960" s="189">
        <f t="shared" si="1170"/>
        <v>0</v>
      </c>
      <c r="G1960" s="189" cm="1">
        <f t="array" aca="1" ref="G1960" ca="1">OFFSET(G1960,-1,,,)+1</f>
        <v>1955</v>
      </c>
      <c r="H1960" s="189">
        <f t="shared" si="1165"/>
        <v>0</v>
      </c>
      <c r="I1960" s="189">
        <f t="shared" si="1171"/>
        <v>0</v>
      </c>
      <c r="J1960" s="179">
        <f t="shared" si="1172"/>
        <v>0</v>
      </c>
      <c r="K1960" s="173"/>
      <c r="L1960" s="174" t="str" cm="1">
        <f t="array" aca="1" ref="L1960" ca="1">IF($K1960="",OFFSET(L1960,-1,,,),K1960)</f>
        <v>10.02.03</v>
      </c>
      <c r="M1960" s="175" t="str" cm="1">
        <f t="array" aca="1" ref="M1960" ca="1">IF(OR($K1960=0,$K1960=""),OFFSET(M1960,-1,,,),O1960)</f>
        <v>LAVATÓRIO DE LOUÇA BRANCA COM COLUNA - PADRÃO ECONÔMICO</v>
      </c>
      <c r="N1960" s="67" t="s">
        <v>1237</v>
      </c>
      <c r="O1960" s="68" t="s">
        <v>1238</v>
      </c>
      <c r="P1960" s="68"/>
      <c r="Q1960" s="68" t="s">
        <v>3260</v>
      </c>
      <c r="R1960" s="69">
        <v>357</v>
      </c>
      <c r="S1960" s="70">
        <v>4</v>
      </c>
      <c r="T1960" s="70">
        <v>1428</v>
      </c>
      <c r="U1960" s="67" t="s">
        <v>1228</v>
      </c>
      <c r="V1960" s="71" t="s">
        <v>2025</v>
      </c>
      <c r="W1960" s="171"/>
      <c r="X1960" s="172"/>
      <c r="Y1960" s="176">
        <f t="shared" si="1174"/>
        <v>0</v>
      </c>
      <c r="AA1960" s="192"/>
    </row>
    <row r="1961" spans="2:27" hidden="1">
      <c r="B1961" s="189">
        <f t="shared" si="1166"/>
        <v>0</v>
      </c>
      <c r="C1961" s="189">
        <f t="shared" ca="1" si="1167"/>
        <v>0</v>
      </c>
      <c r="D1961" s="189">
        <f t="shared" si="1168"/>
        <v>0</v>
      </c>
      <c r="E1961" s="189">
        <f t="shared" ca="1" si="1169"/>
        <v>0</v>
      </c>
      <c r="F1961" s="189">
        <f t="shared" si="1170"/>
        <v>0</v>
      </c>
      <c r="G1961" s="189" cm="1">
        <f t="array" aca="1" ref="G1961" ca="1">OFFSET(G1961,-1,,,)+1</f>
        <v>1956</v>
      </c>
      <c r="H1961" s="189">
        <f t="shared" si="1165"/>
        <v>0</v>
      </c>
      <c r="I1961" s="189">
        <f t="shared" si="1171"/>
        <v>0</v>
      </c>
      <c r="J1961" s="179">
        <f t="shared" si="1172"/>
        <v>0</v>
      </c>
      <c r="K1961" s="173"/>
      <c r="L1961" s="174" t="str" cm="1">
        <f t="array" aca="1" ref="L1961" ca="1">IF($K1961="",OFFSET(L1961,-1,,,),K1961)</f>
        <v>10.02.03</v>
      </c>
      <c r="M1961" s="175" t="str" cm="1">
        <f t="array" aca="1" ref="M1961" ca="1">IF(OR($K1961=0,$K1961=""),OFFSET(M1961,-1,,,),O1961)</f>
        <v>LAVATÓRIO DE LOUÇA BRANCA COM COLUNA - PADRÃO ECONÔMICO</v>
      </c>
      <c r="N1961" s="67" t="s">
        <v>1239</v>
      </c>
      <c r="O1961" s="68" t="s">
        <v>1240</v>
      </c>
      <c r="P1961" s="68"/>
      <c r="Q1961" s="68" t="s">
        <v>3260</v>
      </c>
      <c r="R1961" s="69">
        <v>357</v>
      </c>
      <c r="S1961" s="70">
        <v>6.8</v>
      </c>
      <c r="T1961" s="70">
        <v>2427.6</v>
      </c>
      <c r="U1961" s="67" t="s">
        <v>1228</v>
      </c>
      <c r="V1961" s="71" t="s">
        <v>2025</v>
      </c>
      <c r="W1961" s="171"/>
      <c r="X1961" s="172"/>
      <c r="Y1961" s="176">
        <f t="shared" si="1174"/>
        <v>0</v>
      </c>
      <c r="AA1961" s="192"/>
    </row>
    <row r="1962" spans="2:27" hidden="1">
      <c r="B1962" s="189">
        <f t="shared" si="1166"/>
        <v>0</v>
      </c>
      <c r="C1962" s="189">
        <f t="shared" ca="1" si="1167"/>
        <v>0</v>
      </c>
      <c r="D1962" s="189">
        <f t="shared" si="1168"/>
        <v>0</v>
      </c>
      <c r="E1962" s="189">
        <f t="shared" ca="1" si="1169"/>
        <v>0</v>
      </c>
      <c r="F1962" s="189">
        <f t="shared" si="1170"/>
        <v>0</v>
      </c>
      <c r="G1962" s="189" cm="1">
        <f t="array" aca="1" ref="G1962" ca="1">OFFSET(G1962,-1,,,)+1</f>
        <v>1957</v>
      </c>
      <c r="H1962" s="189">
        <f t="shared" si="1165"/>
        <v>0</v>
      </c>
      <c r="I1962" s="189">
        <f t="shared" si="1171"/>
        <v>0</v>
      </c>
      <c r="J1962" s="179">
        <f t="shared" si="1172"/>
        <v>0</v>
      </c>
      <c r="K1962" s="173"/>
      <c r="L1962" s="174" t="str" cm="1">
        <f t="array" aca="1" ref="L1962" ca="1">IF($K1962="",OFFSET(L1962,-1,,,),K1962)</f>
        <v>10.02.03</v>
      </c>
      <c r="M1962" s="175" t="str" cm="1">
        <f t="array" aca="1" ref="M1962" ca="1">IF(OR($K1962=0,$K1962=""),OFFSET(M1962,-1,,,),O1962)</f>
        <v>LAVATÓRIO DE LOUÇA BRANCA COM COLUNA - PADRÃO ECONÔMICO</v>
      </c>
      <c r="N1962" s="67" t="s">
        <v>1241</v>
      </c>
      <c r="O1962" s="68" t="s">
        <v>1242</v>
      </c>
      <c r="P1962" s="68"/>
      <c r="Q1962" s="68" t="s">
        <v>3260</v>
      </c>
      <c r="R1962" s="69">
        <v>357</v>
      </c>
      <c r="S1962" s="70">
        <v>200</v>
      </c>
      <c r="T1962" s="70">
        <v>71400</v>
      </c>
      <c r="U1962" s="67" t="s">
        <v>1228</v>
      </c>
      <c r="V1962" s="71" t="s">
        <v>2025</v>
      </c>
      <c r="W1962" s="171"/>
      <c r="X1962" s="172"/>
      <c r="Y1962" s="176">
        <f t="shared" si="1174"/>
        <v>0</v>
      </c>
      <c r="AA1962" s="192"/>
    </row>
    <row r="1963" spans="2:27" hidden="1">
      <c r="B1963" s="189">
        <f t="shared" si="1166"/>
        <v>0</v>
      </c>
      <c r="C1963" s="189">
        <f t="shared" ca="1" si="1167"/>
        <v>0</v>
      </c>
      <c r="D1963" s="189">
        <f t="shared" si="1168"/>
        <v>0</v>
      </c>
      <c r="E1963" s="189">
        <f t="shared" ca="1" si="1169"/>
        <v>0</v>
      </c>
      <c r="F1963" s="189">
        <f t="shared" si="1170"/>
        <v>0</v>
      </c>
      <c r="G1963" s="189" cm="1">
        <f t="array" aca="1" ref="G1963" ca="1">OFFSET(G1963,-1,,,)+1</f>
        <v>1958</v>
      </c>
      <c r="H1963" s="189">
        <f t="shared" si="1165"/>
        <v>0</v>
      </c>
      <c r="I1963" s="189">
        <f t="shared" si="1171"/>
        <v>0</v>
      </c>
      <c r="J1963" s="179">
        <f t="shared" si="1172"/>
        <v>0</v>
      </c>
      <c r="K1963" s="173"/>
      <c r="L1963" s="174" t="str" cm="1">
        <f t="array" aca="1" ref="L1963" ca="1">IF($K1963="",OFFSET(L1963,-1,,,),K1963)</f>
        <v>10.02.03</v>
      </c>
      <c r="M1963" s="175" t="str" cm="1">
        <f t="array" aca="1" ref="M1963" ca="1">IF(OR($K1963=0,$K1963=""),OFFSET(M1963,-1,,,),O1963)</f>
        <v>LAVATÓRIO DE LOUÇA BRANCA COM COLUNA - PADRÃO ECONÔMICO</v>
      </c>
      <c r="N1963" s="67" t="s">
        <v>1243</v>
      </c>
      <c r="O1963" s="68" t="s">
        <v>4632</v>
      </c>
      <c r="P1963" s="68"/>
      <c r="Q1963" s="68" t="s">
        <v>3260</v>
      </c>
      <c r="R1963" s="69">
        <v>1428</v>
      </c>
      <c r="S1963" s="70">
        <v>3.1</v>
      </c>
      <c r="T1963" s="70">
        <v>4426.8</v>
      </c>
      <c r="U1963" s="67" t="s">
        <v>1228</v>
      </c>
      <c r="V1963" s="71" t="s">
        <v>2025</v>
      </c>
      <c r="W1963" s="171"/>
      <c r="X1963" s="172"/>
      <c r="Y1963" s="176">
        <f t="shared" si="1174"/>
        <v>0</v>
      </c>
      <c r="AA1963" s="192"/>
    </row>
    <row r="1964" spans="2:27" hidden="1">
      <c r="B1964" s="189">
        <f t="shared" si="1166"/>
        <v>0</v>
      </c>
      <c r="C1964" s="189">
        <f t="shared" ca="1" si="1167"/>
        <v>0</v>
      </c>
      <c r="D1964" s="189">
        <f t="shared" si="1168"/>
        <v>0</v>
      </c>
      <c r="E1964" s="189">
        <f t="shared" ca="1" si="1169"/>
        <v>0</v>
      </c>
      <c r="F1964" s="189">
        <f t="shared" si="1170"/>
        <v>0</v>
      </c>
      <c r="G1964" s="189" cm="1">
        <f t="array" aca="1" ref="G1964" ca="1">OFFSET(G1964,-1,,,)+1</f>
        <v>1959</v>
      </c>
      <c r="H1964" s="189">
        <f t="shared" si="1165"/>
        <v>0</v>
      </c>
      <c r="I1964" s="189">
        <f t="shared" si="1171"/>
        <v>0</v>
      </c>
      <c r="J1964" s="179">
        <f t="shared" si="1172"/>
        <v>0</v>
      </c>
      <c r="K1964" s="173"/>
      <c r="L1964" s="174" t="str" cm="1">
        <f t="array" aca="1" ref="L1964" ca="1">IF($K1964="",OFFSET(L1964,-1,,,),K1964)</f>
        <v>10.02.03</v>
      </c>
      <c r="M1964" s="175" t="str" cm="1">
        <f t="array" aca="1" ref="M1964" ca="1">IF(OR($K1964=0,$K1964=""),OFFSET(M1964,-1,,,),O1964)</f>
        <v>LAVATÓRIO DE LOUÇA BRANCA COM COLUNA - PADRÃO ECONÔMICO</v>
      </c>
      <c r="N1964" s="67" t="s">
        <v>4027</v>
      </c>
      <c r="O1964" s="68" t="s">
        <v>4630</v>
      </c>
      <c r="P1964" s="68"/>
      <c r="Q1964" s="68" t="s">
        <v>3260</v>
      </c>
      <c r="R1964" s="69">
        <v>357</v>
      </c>
      <c r="S1964" s="70">
        <v>11</v>
      </c>
      <c r="T1964" s="70">
        <v>3927</v>
      </c>
      <c r="U1964" s="67" t="s">
        <v>1228</v>
      </c>
      <c r="V1964" s="71" t="s">
        <v>2025</v>
      </c>
      <c r="W1964" s="171"/>
      <c r="X1964" s="172"/>
      <c r="Y1964" s="176">
        <f t="shared" si="1174"/>
        <v>0</v>
      </c>
      <c r="AA1964" s="192"/>
    </row>
    <row r="1965" spans="2:27">
      <c r="B1965" s="189">
        <f t="shared" si="1166"/>
        <v>0</v>
      </c>
      <c r="C1965" s="189">
        <f t="shared" ca="1" si="1167"/>
        <v>0</v>
      </c>
      <c r="D1965" s="189">
        <f t="shared" si="1168"/>
        <v>0</v>
      </c>
      <c r="E1965" s="189">
        <f t="shared" ca="1" si="1169"/>
        <v>0</v>
      </c>
      <c r="F1965" s="189">
        <f t="shared" si="1170"/>
        <v>0</v>
      </c>
      <c r="G1965" s="189" cm="1">
        <f t="array" aca="1" ref="G1965" ca="1">OFFSET(G1965,-1,,,)+1</f>
        <v>1960</v>
      </c>
      <c r="H1965" s="189">
        <f t="shared" si="1165"/>
        <v>0</v>
      </c>
      <c r="I1965" s="189">
        <f t="shared" si="1171"/>
        <v>0</v>
      </c>
      <c r="J1965" s="179">
        <f t="shared" si="1172"/>
        <v>0</v>
      </c>
      <c r="K1965" s="173" t="s">
        <v>1244</v>
      </c>
      <c r="L1965" s="174" t="str" cm="1">
        <f t="array" aca="1" ref="L1965" ca="1">IF($K1965="",OFFSET(L1965,-1,,,),K1965)</f>
        <v>10.02.04</v>
      </c>
      <c r="M1965" s="175" t="str" cm="1">
        <f t="array" aca="1" ref="M1965" ca="1">IF(OR($K1965=0,$K1965=""),OFFSET(M1965,-1,,,),O1965)</f>
        <v>BACIA (VASO) SANITÁRIA PNE COM CAIXA ACOPLADA DE LOUÇA BRANCA - (NBR 9050)</v>
      </c>
      <c r="N1965" s="67" t="s">
        <v>1569</v>
      </c>
      <c r="O1965" s="68" t="s">
        <v>4633</v>
      </c>
      <c r="P1965" s="68"/>
      <c r="Q1965" s="68" t="s">
        <v>3260</v>
      </c>
      <c r="R1965" s="69">
        <v>14</v>
      </c>
      <c r="S1965" s="70">
        <v>626.99599999999998</v>
      </c>
      <c r="T1965" s="70">
        <v>8777.9439999999995</v>
      </c>
      <c r="U1965" s="67"/>
      <c r="V1965" s="71"/>
      <c r="W1965" s="171"/>
      <c r="X1965" s="172"/>
      <c r="Y1965" s="176">
        <f t="shared" si="1174"/>
        <v>0</v>
      </c>
      <c r="AA1965" s="192"/>
    </row>
    <row r="1966" spans="2:27" hidden="1">
      <c r="B1966" s="189">
        <f t="shared" si="1166"/>
        <v>0</v>
      </c>
      <c r="C1966" s="189">
        <f t="shared" ca="1" si="1167"/>
        <v>0</v>
      </c>
      <c r="D1966" s="189">
        <f t="shared" si="1168"/>
        <v>0</v>
      </c>
      <c r="E1966" s="189">
        <f t="shared" ca="1" si="1169"/>
        <v>0</v>
      </c>
      <c r="F1966" s="189">
        <f t="shared" si="1170"/>
        <v>0</v>
      </c>
      <c r="G1966" s="189" cm="1">
        <f t="array" aca="1" ref="G1966" ca="1">OFFSET(G1966,-1,,,)+1</f>
        <v>1961</v>
      </c>
      <c r="H1966" s="189">
        <f t="shared" si="1165"/>
        <v>0</v>
      </c>
      <c r="I1966" s="189">
        <f t="shared" si="1171"/>
        <v>0</v>
      </c>
      <c r="J1966" s="179">
        <f t="shared" si="1172"/>
        <v>0</v>
      </c>
      <c r="K1966" s="173"/>
      <c r="L1966" s="174" t="str" cm="1">
        <f t="array" aca="1" ref="L1966" ca="1">IF($K1966="",OFFSET(L1966,-1,,,),K1966)</f>
        <v>10.02.04</v>
      </c>
      <c r="M1966" s="175" t="str" cm="1">
        <f t="array" aca="1" ref="M1966" ca="1">IF(OR($K1966=0,$K1966=""),OFFSET(M1966,-1,,,),O1966)</f>
        <v>BACIA (VASO) SANITÁRIA PNE COM CAIXA ACOPLADA DE LOUÇA BRANCA - (NBR 9050)</v>
      </c>
      <c r="N1966" s="67" t="s">
        <v>261</v>
      </c>
      <c r="O1966" s="68" t="s">
        <v>262</v>
      </c>
      <c r="P1966" s="68"/>
      <c r="Q1966" s="68" t="s">
        <v>3255</v>
      </c>
      <c r="R1966" s="69">
        <v>1.68</v>
      </c>
      <c r="S1966" s="70">
        <v>3.3</v>
      </c>
      <c r="T1966" s="70">
        <v>5.5439999999999996</v>
      </c>
      <c r="U1966" s="67" t="s">
        <v>1228</v>
      </c>
      <c r="V1966" s="71" t="s">
        <v>2025</v>
      </c>
      <c r="W1966" s="171"/>
      <c r="X1966" s="172"/>
      <c r="Y1966" s="176">
        <f t="shared" si="1174"/>
        <v>0</v>
      </c>
      <c r="AA1966" s="192"/>
    </row>
    <row r="1967" spans="2:27" hidden="1">
      <c r="B1967" s="189">
        <f t="shared" si="1166"/>
        <v>0</v>
      </c>
      <c r="C1967" s="189">
        <f t="shared" ca="1" si="1167"/>
        <v>0</v>
      </c>
      <c r="D1967" s="189">
        <f t="shared" si="1168"/>
        <v>0</v>
      </c>
      <c r="E1967" s="189">
        <f t="shared" ca="1" si="1169"/>
        <v>0</v>
      </c>
      <c r="F1967" s="189">
        <f t="shared" si="1170"/>
        <v>0</v>
      </c>
      <c r="G1967" s="189" cm="1">
        <f t="array" aca="1" ref="G1967" ca="1">OFFSET(G1967,-1,,,)+1</f>
        <v>1962</v>
      </c>
      <c r="H1967" s="189">
        <f t="shared" si="1165"/>
        <v>0</v>
      </c>
      <c r="I1967" s="189">
        <f t="shared" si="1171"/>
        <v>0</v>
      </c>
      <c r="J1967" s="179">
        <f t="shared" si="1172"/>
        <v>0</v>
      </c>
      <c r="K1967" s="173"/>
      <c r="L1967" s="174" t="str" cm="1">
        <f t="array" aca="1" ref="L1967" ca="1">IF($K1967="",OFFSET(L1967,-1,,,),K1967)</f>
        <v>10.02.04</v>
      </c>
      <c r="M1967" s="175" t="str" cm="1">
        <f t="array" aca="1" ref="M1967" ca="1">IF(OR($K1967=0,$K1967=""),OFFSET(M1967,-1,,,),O1967)</f>
        <v>BACIA (VASO) SANITÁRIA PNE COM CAIXA ACOPLADA DE LOUÇA BRANCA - (NBR 9050)</v>
      </c>
      <c r="N1967" s="67" t="s">
        <v>1231</v>
      </c>
      <c r="O1967" s="68" t="s">
        <v>1232</v>
      </c>
      <c r="P1967" s="68"/>
      <c r="Q1967" s="68" t="s">
        <v>3260</v>
      </c>
      <c r="R1967" s="69">
        <v>14</v>
      </c>
      <c r="S1967" s="70">
        <v>1.6</v>
      </c>
      <c r="T1967" s="70">
        <v>22.400000000000002</v>
      </c>
      <c r="U1967" s="67" t="s">
        <v>1228</v>
      </c>
      <c r="V1967" s="71" t="s">
        <v>2025</v>
      </c>
      <c r="W1967" s="171"/>
      <c r="X1967" s="172"/>
      <c r="Y1967" s="176">
        <f t="shared" si="1174"/>
        <v>0</v>
      </c>
      <c r="AA1967" s="192"/>
    </row>
    <row r="1968" spans="2:27" hidden="1">
      <c r="B1968" s="189">
        <f t="shared" si="1166"/>
        <v>0</v>
      </c>
      <c r="C1968" s="189">
        <f t="shared" ca="1" si="1167"/>
        <v>0</v>
      </c>
      <c r="D1968" s="189">
        <f t="shared" si="1168"/>
        <v>0</v>
      </c>
      <c r="E1968" s="189">
        <f t="shared" ca="1" si="1169"/>
        <v>0</v>
      </c>
      <c r="F1968" s="189">
        <f t="shared" si="1170"/>
        <v>0</v>
      </c>
      <c r="G1968" s="189" cm="1">
        <f t="array" aca="1" ref="G1968" ca="1">OFFSET(G1968,-1,,,)+1</f>
        <v>1963</v>
      </c>
      <c r="H1968" s="189">
        <f t="shared" si="1165"/>
        <v>0</v>
      </c>
      <c r="I1968" s="189">
        <f t="shared" si="1171"/>
        <v>0</v>
      </c>
      <c r="J1968" s="179">
        <f t="shared" si="1172"/>
        <v>0</v>
      </c>
      <c r="K1968" s="173"/>
      <c r="L1968" s="174" t="str" cm="1">
        <f t="array" aca="1" ref="L1968" ca="1">IF($K1968="",OFFSET(L1968,-1,,,),K1968)</f>
        <v>10.02.04</v>
      </c>
      <c r="M1968" s="175" t="str" cm="1">
        <f t="array" aca="1" ref="M1968" ca="1">IF(OR($K1968=0,$K1968=""),OFFSET(M1968,-1,,,),O1968)</f>
        <v>BACIA (VASO) SANITÁRIA PNE COM CAIXA ACOPLADA DE LOUÇA BRANCA - (NBR 9050)</v>
      </c>
      <c r="N1968" s="67" t="s">
        <v>1233</v>
      </c>
      <c r="O1968" s="68" t="s">
        <v>1234</v>
      </c>
      <c r="P1968" s="68"/>
      <c r="Q1968" s="68" t="s">
        <v>3260</v>
      </c>
      <c r="R1968" s="69">
        <v>28</v>
      </c>
      <c r="S1968" s="70">
        <v>2</v>
      </c>
      <c r="T1968" s="70">
        <v>56</v>
      </c>
      <c r="U1968" s="67" t="s">
        <v>1228</v>
      </c>
      <c r="V1968" s="71" t="s">
        <v>2025</v>
      </c>
      <c r="W1968" s="171"/>
      <c r="X1968" s="172"/>
      <c r="Y1968" s="176">
        <f t="shared" si="1174"/>
        <v>0</v>
      </c>
      <c r="AA1968" s="192"/>
    </row>
    <row r="1969" spans="2:27" hidden="1">
      <c r="B1969" s="189">
        <f t="shared" si="1166"/>
        <v>0</v>
      </c>
      <c r="C1969" s="189">
        <f t="shared" ca="1" si="1167"/>
        <v>0</v>
      </c>
      <c r="D1969" s="189">
        <f t="shared" si="1168"/>
        <v>0</v>
      </c>
      <c r="E1969" s="189">
        <f t="shared" ca="1" si="1169"/>
        <v>0</v>
      </c>
      <c r="F1969" s="189">
        <f t="shared" si="1170"/>
        <v>0</v>
      </c>
      <c r="G1969" s="189" cm="1">
        <f t="array" aca="1" ref="G1969" ca="1">OFFSET(G1969,-1,,,)+1</f>
        <v>1964</v>
      </c>
      <c r="H1969" s="189">
        <f t="shared" si="1165"/>
        <v>0</v>
      </c>
      <c r="I1969" s="189">
        <f t="shared" si="1171"/>
        <v>0</v>
      </c>
      <c r="J1969" s="179">
        <f t="shared" si="1172"/>
        <v>0</v>
      </c>
      <c r="K1969" s="173"/>
      <c r="L1969" s="174" t="str" cm="1">
        <f t="array" aca="1" ref="L1969" ca="1">IF($K1969="",OFFSET(L1969,-1,,,),K1969)</f>
        <v>10.02.04</v>
      </c>
      <c r="M1969" s="175" t="str" cm="1">
        <f t="array" aca="1" ref="M1969" ca="1">IF(OR($K1969=0,$K1969=""),OFFSET(M1969,-1,,,),O1969)</f>
        <v>BACIA (VASO) SANITÁRIA PNE COM CAIXA ACOPLADA DE LOUÇA BRANCA - (NBR 9050)</v>
      </c>
      <c r="N1969" s="67" t="s">
        <v>1570</v>
      </c>
      <c r="O1969" s="68" t="s">
        <v>1571</v>
      </c>
      <c r="P1969" s="68"/>
      <c r="Q1969" s="68" t="s">
        <v>3260</v>
      </c>
      <c r="R1969" s="69">
        <v>14</v>
      </c>
      <c r="S1969" s="70">
        <v>610</v>
      </c>
      <c r="T1969" s="70">
        <v>8540</v>
      </c>
      <c r="U1969" s="67" t="s">
        <v>1228</v>
      </c>
      <c r="V1969" s="71" t="s">
        <v>2025</v>
      </c>
      <c r="W1969" s="171"/>
      <c r="X1969" s="172"/>
      <c r="Y1969" s="176">
        <f t="shared" si="1174"/>
        <v>0</v>
      </c>
      <c r="AA1969" s="192"/>
    </row>
    <row r="1970" spans="2:27" hidden="1">
      <c r="B1970" s="189">
        <f t="shared" si="1166"/>
        <v>0</v>
      </c>
      <c r="C1970" s="189">
        <f t="shared" ca="1" si="1167"/>
        <v>0</v>
      </c>
      <c r="D1970" s="189">
        <f t="shared" si="1168"/>
        <v>0</v>
      </c>
      <c r="E1970" s="189">
        <f t="shared" ca="1" si="1169"/>
        <v>0</v>
      </c>
      <c r="F1970" s="189">
        <f t="shared" si="1170"/>
        <v>0</v>
      </c>
      <c r="G1970" s="189" cm="1">
        <f t="array" aca="1" ref="G1970" ca="1">OFFSET(G1970,-1,,,)+1</f>
        <v>1965</v>
      </c>
      <c r="H1970" s="189">
        <f t="shared" si="1165"/>
        <v>0</v>
      </c>
      <c r="I1970" s="189">
        <f t="shared" si="1171"/>
        <v>0</v>
      </c>
      <c r="J1970" s="179">
        <f t="shared" si="1172"/>
        <v>0</v>
      </c>
      <c r="K1970" s="173"/>
      <c r="L1970" s="174" t="str" cm="1">
        <f t="array" aca="1" ref="L1970" ca="1">IF($K1970="",OFFSET(L1970,-1,,,),K1970)</f>
        <v>10.02.04</v>
      </c>
      <c r="M1970" s="175" t="str" cm="1">
        <f t="array" aca="1" ref="M1970" ca="1">IF(OR($K1970=0,$K1970=""),OFFSET(M1970,-1,,,),O1970)</f>
        <v>BACIA (VASO) SANITÁRIA PNE COM CAIXA ACOPLADA DE LOUÇA BRANCA - (NBR 9050)</v>
      </c>
      <c r="N1970" s="67" t="s">
        <v>4027</v>
      </c>
      <c r="O1970" s="68" t="s">
        <v>4630</v>
      </c>
      <c r="P1970" s="68"/>
      <c r="Q1970" s="68" t="s">
        <v>3260</v>
      </c>
      <c r="R1970" s="69">
        <v>14</v>
      </c>
      <c r="S1970" s="70">
        <v>11</v>
      </c>
      <c r="T1970" s="70">
        <v>154</v>
      </c>
      <c r="U1970" s="67" t="s">
        <v>1228</v>
      </c>
      <c r="V1970" s="71" t="s">
        <v>2025</v>
      </c>
      <c r="W1970" s="171"/>
      <c r="X1970" s="172"/>
      <c r="Y1970" s="176">
        <f t="shared" si="1174"/>
        <v>0</v>
      </c>
      <c r="AA1970" s="192"/>
    </row>
    <row r="1971" spans="2:27">
      <c r="B1971" s="189">
        <f t="shared" si="1166"/>
        <v>0</v>
      </c>
      <c r="C1971" s="189">
        <f t="shared" ca="1" si="1167"/>
        <v>0</v>
      </c>
      <c r="D1971" s="189">
        <f t="shared" si="1168"/>
        <v>0</v>
      </c>
      <c r="E1971" s="189">
        <f t="shared" ca="1" si="1169"/>
        <v>0</v>
      </c>
      <c r="F1971" s="189">
        <f t="shared" si="1170"/>
        <v>0</v>
      </c>
      <c r="G1971" s="189" cm="1">
        <f t="array" aca="1" ref="G1971" ca="1">OFFSET(G1971,-1,,,)+1</f>
        <v>1966</v>
      </c>
      <c r="H1971" s="189">
        <f t="shared" si="1165"/>
        <v>0</v>
      </c>
      <c r="I1971" s="189">
        <f t="shared" si="1171"/>
        <v>0</v>
      </c>
      <c r="J1971" s="179">
        <f t="shared" si="1172"/>
        <v>0</v>
      </c>
      <c r="K1971" s="173" t="s">
        <v>1252</v>
      </c>
      <c r="L1971" s="174" t="str" cm="1">
        <f t="array" aca="1" ref="L1971" ca="1">IF($K1971="",OFFSET(L1971,-1,,,),K1971)</f>
        <v>10.02.05</v>
      </c>
      <c r="M1971" s="175" t="str" cm="1">
        <f t="array" aca="1" ref="M1971" ca="1">IF(OR($K1971=0,$K1971=""),OFFSET(M1971,-1,,,),O1971)</f>
        <v>LAVATÓRIO DE LOUÇA BRANCA SUSPENSO PNE (SEM COLUNA)</v>
      </c>
      <c r="N1971" s="67" t="s">
        <v>1572</v>
      </c>
      <c r="O1971" s="68" t="s">
        <v>4634</v>
      </c>
      <c r="P1971" s="68"/>
      <c r="Q1971" s="68" t="s">
        <v>3263</v>
      </c>
      <c r="R1971" s="69">
        <v>14</v>
      </c>
      <c r="S1971" s="70">
        <v>236.26400000000001</v>
      </c>
      <c r="T1971" s="70">
        <v>3307.6959999999999</v>
      </c>
      <c r="U1971" s="67"/>
      <c r="V1971" s="71"/>
      <c r="W1971" s="171"/>
      <c r="X1971" s="172"/>
      <c r="Y1971" s="176">
        <f t="shared" si="1174"/>
        <v>0</v>
      </c>
      <c r="AA1971" s="192"/>
    </row>
    <row r="1972" spans="2:27" hidden="1">
      <c r="B1972" s="189">
        <f t="shared" si="1166"/>
        <v>0</v>
      </c>
      <c r="C1972" s="189">
        <f t="shared" ca="1" si="1167"/>
        <v>0</v>
      </c>
      <c r="D1972" s="189">
        <f t="shared" si="1168"/>
        <v>0</v>
      </c>
      <c r="E1972" s="189">
        <f t="shared" ca="1" si="1169"/>
        <v>0</v>
      </c>
      <c r="F1972" s="189">
        <f t="shared" si="1170"/>
        <v>0</v>
      </c>
      <c r="G1972" s="189" cm="1">
        <f t="array" aca="1" ref="G1972" ca="1">OFFSET(G1972,-1,,,)+1</f>
        <v>1967</v>
      </c>
      <c r="H1972" s="189">
        <f t="shared" si="1165"/>
        <v>0</v>
      </c>
      <c r="I1972" s="189">
        <f t="shared" si="1171"/>
        <v>0</v>
      </c>
      <c r="J1972" s="179">
        <f t="shared" si="1172"/>
        <v>0</v>
      </c>
      <c r="K1972" s="173"/>
      <c r="L1972" s="174" t="str" cm="1">
        <f t="array" aca="1" ref="L1972" ca="1">IF($K1972="",OFFSET(L1972,-1,,,),K1972)</f>
        <v>10.02.05</v>
      </c>
      <c r="M1972" s="175" t="str" cm="1">
        <f t="array" aca="1" ref="M1972" ca="1">IF(OR($K1972=0,$K1972=""),OFFSET(M1972,-1,,,),O1972)</f>
        <v>LAVATÓRIO DE LOUÇA BRANCA SUSPENSO PNE (SEM COLUNA)</v>
      </c>
      <c r="N1972" s="67" t="s">
        <v>261</v>
      </c>
      <c r="O1972" s="68" t="s">
        <v>262</v>
      </c>
      <c r="P1972" s="68"/>
      <c r="Q1972" s="68" t="s">
        <v>3255</v>
      </c>
      <c r="R1972" s="69">
        <v>1.1200000000000001</v>
      </c>
      <c r="S1972" s="70">
        <v>3.3</v>
      </c>
      <c r="T1972" s="70">
        <v>3.6960000000000002</v>
      </c>
      <c r="U1972" s="67" t="s">
        <v>1228</v>
      </c>
      <c r="V1972" s="71" t="s">
        <v>2025</v>
      </c>
      <c r="W1972" s="171"/>
      <c r="X1972" s="172"/>
      <c r="Y1972" s="176">
        <f t="shared" si="1174"/>
        <v>0</v>
      </c>
      <c r="AA1972" s="192"/>
    </row>
    <row r="1973" spans="2:27" hidden="1">
      <c r="B1973" s="189">
        <f t="shared" si="1166"/>
        <v>0</v>
      </c>
      <c r="C1973" s="189">
        <f t="shared" ca="1" si="1167"/>
        <v>0</v>
      </c>
      <c r="D1973" s="189">
        <f t="shared" si="1168"/>
        <v>0</v>
      </c>
      <c r="E1973" s="189">
        <f t="shared" ca="1" si="1169"/>
        <v>0</v>
      </c>
      <c r="F1973" s="189">
        <f t="shared" si="1170"/>
        <v>0</v>
      </c>
      <c r="G1973" s="189" cm="1">
        <f t="array" aca="1" ref="G1973" ca="1">OFFSET(G1973,-1,,,)+1</f>
        <v>1968</v>
      </c>
      <c r="H1973" s="189">
        <f t="shared" si="1165"/>
        <v>0</v>
      </c>
      <c r="I1973" s="189">
        <f t="shared" si="1171"/>
        <v>0</v>
      </c>
      <c r="J1973" s="179">
        <f t="shared" si="1172"/>
        <v>0</v>
      </c>
      <c r="K1973" s="173"/>
      <c r="L1973" s="174" t="str" cm="1">
        <f t="array" aca="1" ref="L1973" ca="1">IF($K1973="",OFFSET(L1973,-1,,,),K1973)</f>
        <v>10.02.05</v>
      </c>
      <c r="M1973" s="175" t="str" cm="1">
        <f t="array" aca="1" ref="M1973" ca="1">IF(OR($K1973=0,$K1973=""),OFFSET(M1973,-1,,,),O1973)</f>
        <v>LAVATÓRIO DE LOUÇA BRANCA SUSPENSO PNE (SEM COLUNA)</v>
      </c>
      <c r="N1973" s="67" t="s">
        <v>1237</v>
      </c>
      <c r="O1973" s="68" t="s">
        <v>1238</v>
      </c>
      <c r="P1973" s="68"/>
      <c r="Q1973" s="68" t="s">
        <v>3260</v>
      </c>
      <c r="R1973" s="69">
        <v>14</v>
      </c>
      <c r="S1973" s="70">
        <v>4</v>
      </c>
      <c r="T1973" s="70">
        <v>56</v>
      </c>
      <c r="U1973" s="67" t="s">
        <v>1228</v>
      </c>
      <c r="V1973" s="71" t="s">
        <v>2025</v>
      </c>
      <c r="W1973" s="171"/>
      <c r="X1973" s="172"/>
      <c r="Y1973" s="176">
        <f t="shared" si="1174"/>
        <v>0</v>
      </c>
      <c r="AA1973" s="192"/>
    </row>
    <row r="1974" spans="2:27" hidden="1">
      <c r="B1974" s="189">
        <f t="shared" si="1166"/>
        <v>0</v>
      </c>
      <c r="C1974" s="189">
        <f t="shared" ca="1" si="1167"/>
        <v>0</v>
      </c>
      <c r="D1974" s="189">
        <f t="shared" si="1168"/>
        <v>0</v>
      </c>
      <c r="E1974" s="189">
        <f t="shared" ca="1" si="1169"/>
        <v>0</v>
      </c>
      <c r="F1974" s="189">
        <f t="shared" si="1170"/>
        <v>0</v>
      </c>
      <c r="G1974" s="189" cm="1">
        <f t="array" aca="1" ref="G1974" ca="1">OFFSET(G1974,-1,,,)+1</f>
        <v>1969</v>
      </c>
      <c r="H1974" s="189">
        <f t="shared" si="1165"/>
        <v>0</v>
      </c>
      <c r="I1974" s="189">
        <f t="shared" si="1171"/>
        <v>0</v>
      </c>
      <c r="J1974" s="179">
        <f t="shared" si="1172"/>
        <v>0</v>
      </c>
      <c r="K1974" s="173"/>
      <c r="L1974" s="174" t="str" cm="1">
        <f t="array" aca="1" ref="L1974" ca="1">IF($K1974="",OFFSET(L1974,-1,,,),K1974)</f>
        <v>10.02.05</v>
      </c>
      <c r="M1974" s="175" t="str" cm="1">
        <f t="array" aca="1" ref="M1974" ca="1">IF(OR($K1974=0,$K1974=""),OFFSET(M1974,-1,,,),O1974)</f>
        <v>LAVATÓRIO DE LOUÇA BRANCA SUSPENSO PNE (SEM COLUNA)</v>
      </c>
      <c r="N1974" s="67" t="s">
        <v>1239</v>
      </c>
      <c r="O1974" s="68" t="s">
        <v>1240</v>
      </c>
      <c r="P1974" s="68"/>
      <c r="Q1974" s="68" t="s">
        <v>3260</v>
      </c>
      <c r="R1974" s="69">
        <v>14</v>
      </c>
      <c r="S1974" s="70">
        <v>6.8</v>
      </c>
      <c r="T1974" s="70">
        <v>95.2</v>
      </c>
      <c r="U1974" s="67" t="s">
        <v>1228</v>
      </c>
      <c r="V1974" s="71" t="s">
        <v>2025</v>
      </c>
      <c r="W1974" s="171"/>
      <c r="X1974" s="172"/>
      <c r="Y1974" s="176">
        <f t="shared" si="1174"/>
        <v>0</v>
      </c>
      <c r="AA1974" s="192"/>
    </row>
    <row r="1975" spans="2:27" hidden="1">
      <c r="B1975" s="189">
        <f t="shared" si="1166"/>
        <v>0</v>
      </c>
      <c r="C1975" s="189">
        <f t="shared" ca="1" si="1167"/>
        <v>0</v>
      </c>
      <c r="D1975" s="189">
        <f t="shared" si="1168"/>
        <v>0</v>
      </c>
      <c r="E1975" s="189">
        <f t="shared" ca="1" si="1169"/>
        <v>0</v>
      </c>
      <c r="F1975" s="189">
        <f t="shared" si="1170"/>
        <v>0</v>
      </c>
      <c r="G1975" s="189" cm="1">
        <f t="array" aca="1" ref="G1975" ca="1">OFFSET(G1975,-1,,,)+1</f>
        <v>1970</v>
      </c>
      <c r="H1975" s="189">
        <f t="shared" si="1165"/>
        <v>0</v>
      </c>
      <c r="I1975" s="189">
        <f t="shared" si="1171"/>
        <v>0</v>
      </c>
      <c r="J1975" s="179">
        <f t="shared" si="1172"/>
        <v>0</v>
      </c>
      <c r="K1975" s="173"/>
      <c r="L1975" s="174" t="str" cm="1">
        <f t="array" aca="1" ref="L1975" ca="1">IF($K1975="",OFFSET(L1975,-1,,,),K1975)</f>
        <v>10.02.05</v>
      </c>
      <c r="M1975" s="175" t="str" cm="1">
        <f t="array" aca="1" ref="M1975" ca="1">IF(OR($K1975=0,$K1975=""),OFFSET(M1975,-1,,,),O1975)</f>
        <v>LAVATÓRIO DE LOUÇA BRANCA SUSPENSO PNE (SEM COLUNA)</v>
      </c>
      <c r="N1975" s="67" t="s">
        <v>1573</v>
      </c>
      <c r="O1975" s="68" t="s">
        <v>1574</v>
      </c>
      <c r="P1975" s="68"/>
      <c r="Q1975" s="68" t="s">
        <v>3260</v>
      </c>
      <c r="R1975" s="69">
        <v>14</v>
      </c>
      <c r="S1975" s="70">
        <v>68</v>
      </c>
      <c r="T1975" s="70">
        <v>952</v>
      </c>
      <c r="U1975" s="67" t="s">
        <v>1228</v>
      </c>
      <c r="V1975" s="71" t="s">
        <v>2025</v>
      </c>
      <c r="W1975" s="171"/>
      <c r="X1975" s="172"/>
      <c r="Y1975" s="176">
        <f t="shared" si="1174"/>
        <v>0</v>
      </c>
      <c r="AA1975" s="192"/>
    </row>
    <row r="1976" spans="2:27" hidden="1">
      <c r="B1976" s="189">
        <f t="shared" si="1166"/>
        <v>0</v>
      </c>
      <c r="C1976" s="189">
        <f t="shared" ca="1" si="1167"/>
        <v>0</v>
      </c>
      <c r="D1976" s="189">
        <f t="shared" si="1168"/>
        <v>0</v>
      </c>
      <c r="E1976" s="189">
        <f t="shared" ca="1" si="1169"/>
        <v>0</v>
      </c>
      <c r="F1976" s="189">
        <f t="shared" si="1170"/>
        <v>0</v>
      </c>
      <c r="G1976" s="189" cm="1">
        <f t="array" aca="1" ref="G1976" ca="1">OFFSET(G1976,-1,,,)+1</f>
        <v>1971</v>
      </c>
      <c r="H1976" s="189">
        <f t="shared" si="1165"/>
        <v>0</v>
      </c>
      <c r="I1976" s="189">
        <f t="shared" si="1171"/>
        <v>0</v>
      </c>
      <c r="J1976" s="179">
        <f t="shared" si="1172"/>
        <v>0</v>
      </c>
      <c r="K1976" s="173"/>
      <c r="L1976" s="174" t="str" cm="1">
        <f t="array" aca="1" ref="L1976" ca="1">IF($K1976="",OFFSET(L1976,-1,,,),K1976)</f>
        <v>10.02.05</v>
      </c>
      <c r="M1976" s="175" t="str" cm="1">
        <f t="array" aca="1" ref="M1976" ca="1">IF(OR($K1976=0,$K1976=""),OFFSET(M1976,-1,,,),O1976)</f>
        <v>LAVATÓRIO DE LOUÇA BRANCA SUSPENSO PNE (SEM COLUNA)</v>
      </c>
      <c r="N1976" s="67" t="s">
        <v>1243</v>
      </c>
      <c r="O1976" s="68" t="s">
        <v>4632</v>
      </c>
      <c r="P1976" s="68"/>
      <c r="Q1976" s="68" t="s">
        <v>3260</v>
      </c>
      <c r="R1976" s="69">
        <v>28</v>
      </c>
      <c r="S1976" s="70">
        <v>3.1</v>
      </c>
      <c r="T1976" s="70">
        <v>86.8</v>
      </c>
      <c r="U1976" s="67" t="s">
        <v>1228</v>
      </c>
      <c r="V1976" s="71" t="s">
        <v>2025</v>
      </c>
      <c r="W1976" s="171"/>
      <c r="X1976" s="172"/>
      <c r="Y1976" s="176">
        <f t="shared" si="1174"/>
        <v>0</v>
      </c>
      <c r="AA1976" s="192"/>
    </row>
    <row r="1977" spans="2:27" hidden="1">
      <c r="B1977" s="189">
        <f t="shared" si="1166"/>
        <v>0</v>
      </c>
      <c r="C1977" s="189">
        <f t="shared" ca="1" si="1167"/>
        <v>0</v>
      </c>
      <c r="D1977" s="189">
        <f t="shared" si="1168"/>
        <v>0</v>
      </c>
      <c r="E1977" s="189">
        <f t="shared" ca="1" si="1169"/>
        <v>0</v>
      </c>
      <c r="F1977" s="189">
        <f t="shared" si="1170"/>
        <v>0</v>
      </c>
      <c r="G1977" s="189" cm="1">
        <f t="array" aca="1" ref="G1977" ca="1">OFFSET(G1977,-1,,,)+1</f>
        <v>1972</v>
      </c>
      <c r="H1977" s="189">
        <f t="shared" si="1165"/>
        <v>0</v>
      </c>
      <c r="I1977" s="189">
        <f t="shared" si="1171"/>
        <v>0</v>
      </c>
      <c r="J1977" s="179">
        <f t="shared" si="1172"/>
        <v>0</v>
      </c>
      <c r="K1977" s="173"/>
      <c r="L1977" s="174" t="str" cm="1">
        <f t="array" aca="1" ref="L1977" ca="1">IF($K1977="",OFFSET(L1977,-1,,,),K1977)</f>
        <v>10.02.05</v>
      </c>
      <c r="M1977" s="175" t="str" cm="1">
        <f t="array" aca="1" ref="M1977" ca="1">IF(OR($K1977=0,$K1977=""),OFFSET(M1977,-1,,,),O1977)</f>
        <v>LAVATÓRIO DE LOUÇA BRANCA SUSPENSO PNE (SEM COLUNA)</v>
      </c>
      <c r="N1977" s="67" t="s">
        <v>1575</v>
      </c>
      <c r="O1977" s="68" t="s">
        <v>1576</v>
      </c>
      <c r="P1977" s="68"/>
      <c r="Q1977" s="68" t="s">
        <v>3260</v>
      </c>
      <c r="R1977" s="69">
        <v>14</v>
      </c>
      <c r="S1977" s="70">
        <v>140</v>
      </c>
      <c r="T1977" s="70">
        <v>1960</v>
      </c>
      <c r="U1977" s="67" t="s">
        <v>1228</v>
      </c>
      <c r="V1977" s="71" t="s">
        <v>2025</v>
      </c>
      <c r="W1977" s="171"/>
      <c r="X1977" s="172"/>
      <c r="Y1977" s="176">
        <f t="shared" si="1174"/>
        <v>0</v>
      </c>
      <c r="AA1977" s="192"/>
    </row>
    <row r="1978" spans="2:27" hidden="1">
      <c r="B1978" s="189">
        <f t="shared" si="1166"/>
        <v>0</v>
      </c>
      <c r="C1978" s="189">
        <f t="shared" ca="1" si="1167"/>
        <v>0</v>
      </c>
      <c r="D1978" s="189">
        <f t="shared" si="1168"/>
        <v>0</v>
      </c>
      <c r="E1978" s="189">
        <f t="shared" ca="1" si="1169"/>
        <v>0</v>
      </c>
      <c r="F1978" s="189">
        <f t="shared" si="1170"/>
        <v>0</v>
      </c>
      <c r="G1978" s="189" cm="1">
        <f t="array" aca="1" ref="G1978" ca="1">OFFSET(G1978,-1,,,)+1</f>
        <v>1973</v>
      </c>
      <c r="H1978" s="189">
        <f t="shared" si="1165"/>
        <v>0</v>
      </c>
      <c r="I1978" s="189">
        <f t="shared" si="1171"/>
        <v>0</v>
      </c>
      <c r="J1978" s="179">
        <f t="shared" si="1172"/>
        <v>0</v>
      </c>
      <c r="K1978" s="173"/>
      <c r="L1978" s="174" t="str" cm="1">
        <f t="array" aca="1" ref="L1978" ca="1">IF($K1978="",OFFSET(L1978,-1,,,),K1978)</f>
        <v>10.02.05</v>
      </c>
      <c r="M1978" s="175" t="str" cm="1">
        <f t="array" aca="1" ref="M1978" ca="1">IF(OR($K1978=0,$K1978=""),OFFSET(M1978,-1,,,),O1978)</f>
        <v>LAVATÓRIO DE LOUÇA BRANCA SUSPENSO PNE (SEM COLUNA)</v>
      </c>
      <c r="N1978" s="67" t="s">
        <v>4027</v>
      </c>
      <c r="O1978" s="68" t="s">
        <v>4630</v>
      </c>
      <c r="P1978" s="68"/>
      <c r="Q1978" s="68" t="s">
        <v>3260</v>
      </c>
      <c r="R1978" s="69">
        <v>14</v>
      </c>
      <c r="S1978" s="70">
        <v>11</v>
      </c>
      <c r="T1978" s="70">
        <v>154</v>
      </c>
      <c r="U1978" s="67" t="s">
        <v>1228</v>
      </c>
      <c r="V1978" s="71" t="s">
        <v>2025</v>
      </c>
      <c r="W1978" s="171"/>
      <c r="X1978" s="172"/>
      <c r="Y1978" s="176">
        <f t="shared" si="1174"/>
        <v>0</v>
      </c>
      <c r="AA1978" s="192"/>
    </row>
    <row r="1979" spans="2:27">
      <c r="B1979" s="189">
        <f t="shared" si="1166"/>
        <v>0</v>
      </c>
      <c r="C1979" s="189">
        <f t="shared" ca="1" si="1167"/>
        <v>0</v>
      </c>
      <c r="D1979" s="189">
        <f t="shared" si="1168"/>
        <v>0</v>
      </c>
      <c r="E1979" s="189">
        <f t="shared" ca="1" si="1169"/>
        <v>0</v>
      </c>
      <c r="F1979" s="189">
        <f t="shared" si="1170"/>
        <v>0</v>
      </c>
      <c r="G1979" s="189" cm="1">
        <f t="array" aca="1" ref="G1979" ca="1">OFFSET(G1979,-1,,,)+1</f>
        <v>1974</v>
      </c>
      <c r="H1979" s="189">
        <f t="shared" si="1165"/>
        <v>0</v>
      </c>
      <c r="I1979" s="189">
        <f t="shared" si="1171"/>
        <v>0</v>
      </c>
      <c r="J1979" s="179">
        <f t="shared" si="1172"/>
        <v>0</v>
      </c>
      <c r="K1979" s="173" t="s">
        <v>1258</v>
      </c>
      <c r="L1979" s="174" t="str" cm="1">
        <f t="array" aca="1" ref="L1979" ca="1">IF($K1979="",OFFSET(L1979,-1,,,),K1979)</f>
        <v>10.02.06</v>
      </c>
      <c r="M1979" s="175" t="str" cm="1">
        <f t="array" aca="1" ref="M1979" ca="1">IF(OR($K1979=0,$K1979=""),OFFSET(M1979,-1,,,),O1979)</f>
        <v>TANQUE MÁRMORE SINTÉTICO SEM COLUNA - 20L</v>
      </c>
      <c r="N1979" s="67" t="s">
        <v>4028</v>
      </c>
      <c r="O1979" s="68" t="s">
        <v>4635</v>
      </c>
      <c r="P1979" s="68"/>
      <c r="Q1979" s="68" t="s">
        <v>3260</v>
      </c>
      <c r="R1979" s="69">
        <v>369</v>
      </c>
      <c r="S1979" s="70">
        <v>195.57</v>
      </c>
      <c r="T1979" s="70">
        <v>72165.33</v>
      </c>
      <c r="U1979" s="67"/>
      <c r="V1979" s="71"/>
      <c r="W1979" s="171"/>
      <c r="X1979" s="172"/>
      <c r="Y1979" s="176">
        <f t="shared" si="1174"/>
        <v>0</v>
      </c>
      <c r="AA1979" s="192"/>
    </row>
    <row r="1980" spans="2:27" hidden="1">
      <c r="B1980" s="189">
        <f t="shared" si="1166"/>
        <v>0</v>
      </c>
      <c r="C1980" s="189">
        <f t="shared" ca="1" si="1167"/>
        <v>0</v>
      </c>
      <c r="D1980" s="189">
        <f t="shared" si="1168"/>
        <v>0</v>
      </c>
      <c r="E1980" s="189">
        <f t="shared" ca="1" si="1169"/>
        <v>0</v>
      </c>
      <c r="F1980" s="189">
        <f t="shared" si="1170"/>
        <v>0</v>
      </c>
      <c r="G1980" s="189" cm="1">
        <f t="array" aca="1" ref="G1980" ca="1">OFFSET(G1980,-1,,,)+1</f>
        <v>1975</v>
      </c>
      <c r="H1980" s="189">
        <f t="shared" si="1165"/>
        <v>0</v>
      </c>
      <c r="I1980" s="189">
        <f t="shared" si="1171"/>
        <v>0</v>
      </c>
      <c r="J1980" s="179">
        <f t="shared" si="1172"/>
        <v>0</v>
      </c>
      <c r="K1980" s="173"/>
      <c r="L1980" s="174" t="str" cm="1">
        <f t="array" aca="1" ref="L1980" ca="1">IF($K1980="",OFFSET(L1980,-1,,,),K1980)</f>
        <v>10.02.06</v>
      </c>
      <c r="M1980" s="175" t="str" cm="1">
        <f t="array" aca="1" ref="M1980" ca="1">IF(OR($K1980=0,$K1980=""),OFFSET(M1980,-1,,,),O1980)</f>
        <v>TANQUE MÁRMORE SINTÉTICO SEM COLUNA - 20L</v>
      </c>
      <c r="N1980" s="67" t="s">
        <v>1142</v>
      </c>
      <c r="O1980" s="68" t="s">
        <v>1143</v>
      </c>
      <c r="P1980" s="68"/>
      <c r="Q1980" s="68" t="s">
        <v>3255</v>
      </c>
      <c r="R1980" s="69">
        <v>9.2249999999999996</v>
      </c>
      <c r="S1980" s="70">
        <v>40</v>
      </c>
      <c r="T1980" s="70">
        <v>369</v>
      </c>
      <c r="U1980" s="67" t="s">
        <v>1228</v>
      </c>
      <c r="V1980" s="71" t="s">
        <v>2025</v>
      </c>
      <c r="W1980" s="171"/>
      <c r="X1980" s="172"/>
      <c r="Y1980" s="176">
        <f t="shared" si="1174"/>
        <v>0</v>
      </c>
      <c r="AA1980" s="192"/>
    </row>
    <row r="1981" spans="2:27" hidden="1">
      <c r="B1981" s="189">
        <f t="shared" si="1166"/>
        <v>0</v>
      </c>
      <c r="C1981" s="189">
        <f t="shared" ca="1" si="1167"/>
        <v>0</v>
      </c>
      <c r="D1981" s="189">
        <f t="shared" si="1168"/>
        <v>0</v>
      </c>
      <c r="E1981" s="189">
        <f t="shared" ca="1" si="1169"/>
        <v>0</v>
      </c>
      <c r="F1981" s="189">
        <f t="shared" si="1170"/>
        <v>0</v>
      </c>
      <c r="G1981" s="189" cm="1">
        <f t="array" aca="1" ref="G1981" ca="1">OFFSET(G1981,-1,,,)+1</f>
        <v>1976</v>
      </c>
      <c r="H1981" s="189">
        <f t="shared" si="1165"/>
        <v>0</v>
      </c>
      <c r="I1981" s="189">
        <f t="shared" si="1171"/>
        <v>0</v>
      </c>
      <c r="J1981" s="179">
        <f t="shared" si="1172"/>
        <v>0</v>
      </c>
      <c r="K1981" s="173"/>
      <c r="L1981" s="174" t="str" cm="1">
        <f t="array" aca="1" ref="L1981" ca="1">IF($K1981="",OFFSET(L1981,-1,,,),K1981)</f>
        <v>10.02.06</v>
      </c>
      <c r="M1981" s="175" t="str" cm="1">
        <f t="array" aca="1" ref="M1981" ca="1">IF(OR($K1981=0,$K1981=""),OFFSET(M1981,-1,,,),O1981)</f>
        <v>TANQUE MÁRMORE SINTÉTICO SEM COLUNA - 20L</v>
      </c>
      <c r="N1981" s="67" t="s">
        <v>1144</v>
      </c>
      <c r="O1981" s="68" t="s">
        <v>1145</v>
      </c>
      <c r="P1981" s="68"/>
      <c r="Q1981" s="68" t="s">
        <v>3260</v>
      </c>
      <c r="R1981" s="69">
        <v>369</v>
      </c>
      <c r="S1981" s="70">
        <v>15</v>
      </c>
      <c r="T1981" s="70">
        <v>5535</v>
      </c>
      <c r="U1981" s="67" t="s">
        <v>1228</v>
      </c>
      <c r="V1981" s="71" t="s">
        <v>2025</v>
      </c>
      <c r="W1981" s="171"/>
      <c r="X1981" s="172"/>
      <c r="Y1981" s="176">
        <f t="shared" si="1174"/>
        <v>0</v>
      </c>
      <c r="AA1981" s="192"/>
    </row>
    <row r="1982" spans="2:27" hidden="1">
      <c r="B1982" s="189">
        <f t="shared" si="1166"/>
        <v>0</v>
      </c>
      <c r="C1982" s="189">
        <f t="shared" ca="1" si="1167"/>
        <v>0</v>
      </c>
      <c r="D1982" s="189">
        <f t="shared" si="1168"/>
        <v>0</v>
      </c>
      <c r="E1982" s="189">
        <f t="shared" ca="1" si="1169"/>
        <v>0</v>
      </c>
      <c r="F1982" s="189">
        <f t="shared" si="1170"/>
        <v>0</v>
      </c>
      <c r="G1982" s="189" cm="1">
        <f t="array" aca="1" ref="G1982" ca="1">OFFSET(G1982,-1,,,)+1</f>
        <v>1977</v>
      </c>
      <c r="H1982" s="189">
        <f t="shared" si="1165"/>
        <v>0</v>
      </c>
      <c r="I1982" s="189">
        <f t="shared" si="1171"/>
        <v>0</v>
      </c>
      <c r="J1982" s="179">
        <f t="shared" si="1172"/>
        <v>0</v>
      </c>
      <c r="K1982" s="173"/>
      <c r="L1982" s="174" t="str" cm="1">
        <f t="array" aca="1" ref="L1982" ca="1">IF($K1982="",OFFSET(L1982,-1,,,),K1982)</f>
        <v>10.02.06</v>
      </c>
      <c r="M1982" s="175" t="str" cm="1">
        <f t="array" aca="1" ref="M1982" ca="1">IF(OR($K1982=0,$K1982=""),OFFSET(M1982,-1,,,),O1982)</f>
        <v>TANQUE MÁRMORE SINTÉTICO SEM COLUNA - 20L</v>
      </c>
      <c r="N1982" s="67" t="s">
        <v>1148</v>
      </c>
      <c r="O1982" s="68" t="s">
        <v>1149</v>
      </c>
      <c r="P1982" s="68"/>
      <c r="Q1982" s="68" t="s">
        <v>3260</v>
      </c>
      <c r="R1982" s="69">
        <v>369</v>
      </c>
      <c r="S1982" s="70">
        <v>6.05</v>
      </c>
      <c r="T1982" s="70">
        <v>2232.4499999999998</v>
      </c>
      <c r="U1982" s="67" t="s">
        <v>1228</v>
      </c>
      <c r="V1982" s="71" t="s">
        <v>2025</v>
      </c>
      <c r="W1982" s="171"/>
      <c r="X1982" s="172"/>
      <c r="Y1982" s="176">
        <f t="shared" si="1174"/>
        <v>0</v>
      </c>
      <c r="AA1982" s="192"/>
    </row>
    <row r="1983" spans="2:27" hidden="1">
      <c r="B1983" s="189">
        <f t="shared" si="1166"/>
        <v>0</v>
      </c>
      <c r="C1983" s="189">
        <f t="shared" ca="1" si="1167"/>
        <v>0</v>
      </c>
      <c r="D1983" s="189">
        <f t="shared" si="1168"/>
        <v>0</v>
      </c>
      <c r="E1983" s="189">
        <f t="shared" ca="1" si="1169"/>
        <v>0</v>
      </c>
      <c r="F1983" s="189">
        <f t="shared" si="1170"/>
        <v>0</v>
      </c>
      <c r="G1983" s="189" cm="1">
        <f t="array" aca="1" ref="G1983" ca="1">OFFSET(G1983,-1,,,)+1</f>
        <v>1978</v>
      </c>
      <c r="H1983" s="189">
        <f t="shared" si="1165"/>
        <v>0</v>
      </c>
      <c r="I1983" s="189">
        <f t="shared" si="1171"/>
        <v>0</v>
      </c>
      <c r="J1983" s="179">
        <f t="shared" si="1172"/>
        <v>0</v>
      </c>
      <c r="K1983" s="173"/>
      <c r="L1983" s="174" t="str" cm="1">
        <f t="array" aca="1" ref="L1983" ca="1">IF($K1983="",OFFSET(L1983,-1,,,),K1983)</f>
        <v>10.02.06</v>
      </c>
      <c r="M1983" s="175" t="str" cm="1">
        <f t="array" aca="1" ref="M1983" ca="1">IF(OR($K1983=0,$K1983=""),OFFSET(M1983,-1,,,),O1983)</f>
        <v>TANQUE MÁRMORE SINTÉTICO SEM COLUNA - 20L</v>
      </c>
      <c r="N1983" s="67" t="s">
        <v>1150</v>
      </c>
      <c r="O1983" s="68" t="s">
        <v>1151</v>
      </c>
      <c r="P1983" s="68"/>
      <c r="Q1983" s="68" t="s">
        <v>3260</v>
      </c>
      <c r="R1983" s="69">
        <v>738</v>
      </c>
      <c r="S1983" s="70">
        <v>18</v>
      </c>
      <c r="T1983" s="70">
        <v>13284</v>
      </c>
      <c r="U1983" s="67" t="s">
        <v>1228</v>
      </c>
      <c r="V1983" s="71" t="s">
        <v>2025</v>
      </c>
      <c r="W1983" s="171"/>
      <c r="X1983" s="172"/>
      <c r="Y1983" s="176">
        <f t="shared" si="1174"/>
        <v>0</v>
      </c>
      <c r="AA1983" s="192"/>
    </row>
    <row r="1984" spans="2:27" hidden="1">
      <c r="B1984" s="189">
        <f t="shared" si="1166"/>
        <v>0</v>
      </c>
      <c r="C1984" s="189">
        <f t="shared" ca="1" si="1167"/>
        <v>0</v>
      </c>
      <c r="D1984" s="189">
        <f t="shared" si="1168"/>
        <v>0</v>
      </c>
      <c r="E1984" s="189">
        <f t="shared" ca="1" si="1169"/>
        <v>0</v>
      </c>
      <c r="F1984" s="189">
        <f t="shared" si="1170"/>
        <v>0</v>
      </c>
      <c r="G1984" s="189" cm="1">
        <f t="array" aca="1" ref="G1984" ca="1">OFFSET(G1984,-1,,,)+1</f>
        <v>1979</v>
      </c>
      <c r="H1984" s="189">
        <f t="shared" si="1165"/>
        <v>0</v>
      </c>
      <c r="I1984" s="189">
        <f t="shared" si="1171"/>
        <v>0</v>
      </c>
      <c r="J1984" s="179">
        <f t="shared" si="1172"/>
        <v>0</v>
      </c>
      <c r="K1984" s="173"/>
      <c r="L1984" s="174" t="str" cm="1">
        <f t="array" aca="1" ref="L1984" ca="1">IF($K1984="",OFFSET(L1984,-1,,,),K1984)</f>
        <v>10.02.06</v>
      </c>
      <c r="M1984" s="175" t="str" cm="1">
        <f t="array" aca="1" ref="M1984" ca="1">IF(OR($K1984=0,$K1984=""),OFFSET(M1984,-1,,,),O1984)</f>
        <v>TANQUE MÁRMORE SINTÉTICO SEM COLUNA - 20L</v>
      </c>
      <c r="N1984" s="67" t="s">
        <v>1152</v>
      </c>
      <c r="O1984" s="68" t="s">
        <v>1153</v>
      </c>
      <c r="P1984" s="68"/>
      <c r="Q1984" s="68" t="s">
        <v>3260</v>
      </c>
      <c r="R1984" s="69">
        <v>1476</v>
      </c>
      <c r="S1984" s="70">
        <v>0.18</v>
      </c>
      <c r="T1984" s="70">
        <v>265.68</v>
      </c>
      <c r="U1984" s="67" t="s">
        <v>1228</v>
      </c>
      <c r="V1984" s="71" t="s">
        <v>2025</v>
      </c>
      <c r="W1984" s="171"/>
      <c r="X1984" s="172"/>
      <c r="Y1984" s="176">
        <f t="shared" si="1174"/>
        <v>0</v>
      </c>
      <c r="AA1984" s="192"/>
    </row>
    <row r="1985" spans="2:27" hidden="1">
      <c r="B1985" s="189">
        <f t="shared" si="1166"/>
        <v>0</v>
      </c>
      <c r="C1985" s="189">
        <f t="shared" ca="1" si="1167"/>
        <v>0</v>
      </c>
      <c r="D1985" s="189">
        <f t="shared" si="1168"/>
        <v>0</v>
      </c>
      <c r="E1985" s="189">
        <f t="shared" ca="1" si="1169"/>
        <v>0</v>
      </c>
      <c r="F1985" s="189">
        <f t="shared" si="1170"/>
        <v>0</v>
      </c>
      <c r="G1985" s="189" cm="1">
        <f t="array" aca="1" ref="G1985" ca="1">OFFSET(G1985,-1,,,)+1</f>
        <v>1980</v>
      </c>
      <c r="H1985" s="189">
        <f t="shared" si="1165"/>
        <v>0</v>
      </c>
      <c r="I1985" s="189">
        <f t="shared" si="1171"/>
        <v>0</v>
      </c>
      <c r="J1985" s="179">
        <f t="shared" si="1172"/>
        <v>0</v>
      </c>
      <c r="K1985" s="173"/>
      <c r="L1985" s="174" t="str" cm="1">
        <f t="array" aca="1" ref="L1985" ca="1">IF($K1985="",OFFSET(L1985,-1,,,),K1985)</f>
        <v>10.02.06</v>
      </c>
      <c r="M1985" s="175" t="str" cm="1">
        <f t="array" aca="1" ref="M1985" ca="1">IF(OR($K1985=0,$K1985=""),OFFSET(M1985,-1,,,),O1985)</f>
        <v>TANQUE MÁRMORE SINTÉTICO SEM COLUNA - 20L</v>
      </c>
      <c r="N1985" s="67" t="s">
        <v>1154</v>
      </c>
      <c r="O1985" s="68" t="s">
        <v>1155</v>
      </c>
      <c r="P1985" s="68"/>
      <c r="Q1985" s="68" t="s">
        <v>3260</v>
      </c>
      <c r="R1985" s="69">
        <v>1476</v>
      </c>
      <c r="S1985" s="70">
        <v>0.45</v>
      </c>
      <c r="T1985" s="70">
        <v>664.2</v>
      </c>
      <c r="U1985" s="67" t="s">
        <v>1228</v>
      </c>
      <c r="V1985" s="71" t="s">
        <v>2025</v>
      </c>
      <c r="W1985" s="171"/>
      <c r="X1985" s="172"/>
      <c r="Y1985" s="176">
        <f t="shared" si="1174"/>
        <v>0</v>
      </c>
      <c r="AA1985" s="192"/>
    </row>
    <row r="1986" spans="2:27" hidden="1">
      <c r="B1986" s="189">
        <f t="shared" si="1166"/>
        <v>0</v>
      </c>
      <c r="C1986" s="189">
        <f t="shared" ca="1" si="1167"/>
        <v>0</v>
      </c>
      <c r="D1986" s="189">
        <f t="shared" si="1168"/>
        <v>0</v>
      </c>
      <c r="E1986" s="189">
        <f t="shared" ca="1" si="1169"/>
        <v>0</v>
      </c>
      <c r="F1986" s="189">
        <f t="shared" si="1170"/>
        <v>0</v>
      </c>
      <c r="G1986" s="189" cm="1">
        <f t="array" aca="1" ref="G1986" ca="1">OFFSET(G1986,-1,,,)+1</f>
        <v>1981</v>
      </c>
      <c r="H1986" s="189">
        <f t="shared" si="1165"/>
        <v>0</v>
      </c>
      <c r="I1986" s="189">
        <f t="shared" si="1171"/>
        <v>0</v>
      </c>
      <c r="J1986" s="179">
        <f t="shared" si="1172"/>
        <v>0</v>
      </c>
      <c r="K1986" s="173"/>
      <c r="L1986" s="174" t="str" cm="1">
        <f t="array" aca="1" ref="L1986" ca="1">IF($K1986="",OFFSET(L1986,-1,,,),K1986)</f>
        <v>10.02.06</v>
      </c>
      <c r="M1986" s="175" t="str" cm="1">
        <f t="array" aca="1" ref="M1986" ca="1">IF(OR($K1986=0,$K1986=""),OFFSET(M1986,-1,,,),O1986)</f>
        <v>TANQUE MÁRMORE SINTÉTICO SEM COLUNA - 20L</v>
      </c>
      <c r="N1986" s="67" t="s">
        <v>4029</v>
      </c>
      <c r="O1986" s="68" t="s">
        <v>4636</v>
      </c>
      <c r="P1986" s="68"/>
      <c r="Q1986" s="68" t="s">
        <v>3260</v>
      </c>
      <c r="R1986" s="69">
        <v>369</v>
      </c>
      <c r="S1986" s="70">
        <v>135</v>
      </c>
      <c r="T1986" s="70">
        <v>49815</v>
      </c>
      <c r="U1986" s="67" t="s">
        <v>1228</v>
      </c>
      <c r="V1986" s="71" t="s">
        <v>2025</v>
      </c>
      <c r="W1986" s="171"/>
      <c r="X1986" s="172"/>
      <c r="Y1986" s="176">
        <f t="shared" si="1174"/>
        <v>0</v>
      </c>
      <c r="AA1986" s="192"/>
    </row>
    <row r="1987" spans="2:27">
      <c r="B1987" s="189">
        <f t="shared" si="1166"/>
        <v>0</v>
      </c>
      <c r="C1987" s="189">
        <f t="shared" ca="1" si="1167"/>
        <v>0</v>
      </c>
      <c r="D1987" s="189">
        <f t="shared" si="1168"/>
        <v>0</v>
      </c>
      <c r="E1987" s="189">
        <f t="shared" ca="1" si="1169"/>
        <v>0</v>
      </c>
      <c r="F1987" s="189">
        <f t="shared" si="1170"/>
        <v>0</v>
      </c>
      <c r="G1987" s="189" cm="1">
        <f t="array" aca="1" ref="G1987" ca="1">OFFSET(G1987,-1,,,)+1</f>
        <v>1982</v>
      </c>
      <c r="H1987" s="189">
        <f t="shared" si="1165"/>
        <v>0</v>
      </c>
      <c r="I1987" s="189">
        <f t="shared" si="1171"/>
        <v>0</v>
      </c>
      <c r="J1987" s="179">
        <f t="shared" si="1172"/>
        <v>0</v>
      </c>
      <c r="K1987" s="173" t="s">
        <v>1262</v>
      </c>
      <c r="L1987" s="174" t="str" cm="1">
        <f t="array" aca="1" ref="L1987" ca="1">IF($K1987="",OFFSET(L1987,-1,,,),K1987)</f>
        <v>10.02.07</v>
      </c>
      <c r="M1987" s="175" t="str" cm="1">
        <f t="array" aca="1" ref="M1987" ca="1">IF(OR($K1987=0,$K1987=""),OFFSET(M1987,-1,,,),O1987)</f>
        <v>METAIS E ACABAMENTOS METÁLICOS</v>
      </c>
      <c r="N1987" s="67" t="s">
        <v>1245</v>
      </c>
      <c r="O1987" s="68" t="s">
        <v>4637</v>
      </c>
      <c r="P1987" s="68"/>
      <c r="Q1987" s="68" t="s">
        <v>3261</v>
      </c>
      <c r="R1987" s="69">
        <v>1</v>
      </c>
      <c r="S1987" s="70">
        <v>69056</v>
      </c>
      <c r="T1987" s="70">
        <v>69056</v>
      </c>
      <c r="U1987" s="67"/>
      <c r="V1987" s="71"/>
      <c r="W1987" s="171"/>
      <c r="X1987" s="172"/>
      <c r="Y1987" s="176">
        <f t="shared" si="1174"/>
        <v>0</v>
      </c>
      <c r="AA1987" s="192"/>
    </row>
    <row r="1988" spans="2:27" hidden="1">
      <c r="B1988" s="189">
        <f t="shared" si="1166"/>
        <v>0</v>
      </c>
      <c r="C1988" s="189">
        <f t="shared" ca="1" si="1167"/>
        <v>0</v>
      </c>
      <c r="D1988" s="189">
        <f t="shared" si="1168"/>
        <v>0</v>
      </c>
      <c r="E1988" s="189">
        <f t="shared" ca="1" si="1169"/>
        <v>0</v>
      </c>
      <c r="F1988" s="189">
        <f t="shared" si="1170"/>
        <v>0</v>
      </c>
      <c r="G1988" s="189" cm="1">
        <f t="array" aca="1" ref="G1988" ca="1">OFFSET(G1988,-1,,,)+1</f>
        <v>1983</v>
      </c>
      <c r="H1988" s="189">
        <f t="shared" si="1165"/>
        <v>0</v>
      </c>
      <c r="I1988" s="189">
        <f t="shared" si="1171"/>
        <v>0</v>
      </c>
      <c r="J1988" s="179">
        <f t="shared" si="1172"/>
        <v>0</v>
      </c>
      <c r="K1988" s="173"/>
      <c r="L1988" s="174" t="str" cm="1">
        <f t="array" aca="1" ref="L1988" ca="1">IF($K1988="",OFFSET(L1988,-1,,,),K1988)</f>
        <v>10.02.07</v>
      </c>
      <c r="M1988" s="175" t="str" cm="1">
        <f t="array" aca="1" ref="M1988" ca="1">IF(OR($K1988=0,$K1988=""),OFFSET(M1988,-1,,,),O1988)</f>
        <v>METAIS E ACABAMENTOS METÁLICOS</v>
      </c>
      <c r="N1988" s="67" t="s">
        <v>1246</v>
      </c>
      <c r="O1988" s="68" t="s">
        <v>1247</v>
      </c>
      <c r="P1988" s="68"/>
      <c r="Q1988" s="68" t="s">
        <v>3260</v>
      </c>
      <c r="R1988" s="69">
        <v>369</v>
      </c>
      <c r="S1988" s="70">
        <v>35</v>
      </c>
      <c r="T1988" s="70">
        <v>12915</v>
      </c>
      <c r="U1988" s="67" t="s">
        <v>1228</v>
      </c>
      <c r="V1988" s="71" t="s">
        <v>2025</v>
      </c>
      <c r="W1988" s="171"/>
      <c r="X1988" s="172"/>
      <c r="Y1988" s="176">
        <f t="shared" si="1174"/>
        <v>0</v>
      </c>
      <c r="AA1988" s="192"/>
    </row>
    <row r="1989" spans="2:27" hidden="1">
      <c r="B1989" s="189">
        <f t="shared" si="1166"/>
        <v>0</v>
      </c>
      <c r="C1989" s="189">
        <f t="shared" ca="1" si="1167"/>
        <v>0</v>
      </c>
      <c r="D1989" s="189">
        <f t="shared" si="1168"/>
        <v>0</v>
      </c>
      <c r="E1989" s="189">
        <f t="shared" ca="1" si="1169"/>
        <v>0</v>
      </c>
      <c r="F1989" s="189">
        <f t="shared" si="1170"/>
        <v>0</v>
      </c>
      <c r="G1989" s="189" cm="1">
        <f t="array" aca="1" ref="G1989" ca="1">OFFSET(G1989,-1,,,)+1</f>
        <v>1984</v>
      </c>
      <c r="H1989" s="189">
        <f t="shared" si="1165"/>
        <v>0</v>
      </c>
      <c r="I1989" s="189">
        <f t="shared" si="1171"/>
        <v>0</v>
      </c>
      <c r="J1989" s="179">
        <f t="shared" si="1172"/>
        <v>0</v>
      </c>
      <c r="K1989" s="173"/>
      <c r="L1989" s="174" t="str" cm="1">
        <f t="array" aca="1" ref="L1989" ca="1">IF($K1989="",OFFSET(L1989,-1,,,),K1989)</f>
        <v>10.02.07</v>
      </c>
      <c r="M1989" s="175" t="str" cm="1">
        <f t="array" aca="1" ref="M1989" ca="1">IF(OR($K1989=0,$K1989=""),OFFSET(M1989,-1,,,),O1989)</f>
        <v>METAIS E ACABAMENTOS METÁLICOS</v>
      </c>
      <c r="N1989" s="67" t="s">
        <v>1248</v>
      </c>
      <c r="O1989" s="68" t="s">
        <v>1249</v>
      </c>
      <c r="P1989" s="68"/>
      <c r="Q1989" s="68" t="s">
        <v>3260</v>
      </c>
      <c r="R1989" s="69">
        <v>357</v>
      </c>
      <c r="S1989" s="70">
        <v>33</v>
      </c>
      <c r="T1989" s="70">
        <v>11781</v>
      </c>
      <c r="U1989" s="67" t="s">
        <v>1228</v>
      </c>
      <c r="V1989" s="71" t="s">
        <v>2025</v>
      </c>
      <c r="W1989" s="171"/>
      <c r="X1989" s="172"/>
      <c r="Y1989" s="176">
        <f t="shared" si="1174"/>
        <v>0</v>
      </c>
      <c r="AA1989" s="192"/>
    </row>
    <row r="1990" spans="2:27" hidden="1">
      <c r="B1990" s="189">
        <f t="shared" si="1166"/>
        <v>0</v>
      </c>
      <c r="C1990" s="189">
        <f t="shared" ca="1" si="1167"/>
        <v>0</v>
      </c>
      <c r="D1990" s="189">
        <f t="shared" si="1168"/>
        <v>0</v>
      </c>
      <c r="E1990" s="189">
        <f t="shared" ca="1" si="1169"/>
        <v>0</v>
      </c>
      <c r="F1990" s="189">
        <f t="shared" si="1170"/>
        <v>0</v>
      </c>
      <c r="G1990" s="189" cm="1">
        <f t="array" aca="1" ref="G1990" ca="1">OFFSET(G1990,-1,,,)+1</f>
        <v>1985</v>
      </c>
      <c r="H1990" s="189">
        <f t="shared" si="1165"/>
        <v>0</v>
      </c>
      <c r="I1990" s="189">
        <f t="shared" si="1171"/>
        <v>0</v>
      </c>
      <c r="J1990" s="179">
        <f t="shared" si="1172"/>
        <v>0</v>
      </c>
      <c r="K1990" s="173"/>
      <c r="L1990" s="174" t="str" cm="1">
        <f t="array" aca="1" ref="L1990" ca="1">IF($K1990="",OFFSET(L1990,-1,,,),K1990)</f>
        <v>10.02.07</v>
      </c>
      <c r="M1990" s="175" t="str" cm="1">
        <f t="array" aca="1" ref="M1990" ca="1">IF(OR($K1990=0,$K1990=""),OFFSET(M1990,-1,,,),O1990)</f>
        <v>METAIS E ACABAMENTOS METÁLICOS</v>
      </c>
      <c r="N1990" s="67" t="s">
        <v>2895</v>
      </c>
      <c r="O1990" s="68" t="s">
        <v>3101</v>
      </c>
      <c r="P1990" s="68"/>
      <c r="Q1990" s="68" t="s">
        <v>3260</v>
      </c>
      <c r="R1990" s="69">
        <v>14</v>
      </c>
      <c r="S1990" s="70">
        <v>500</v>
      </c>
      <c r="T1990" s="70">
        <v>7000</v>
      </c>
      <c r="U1990" s="67" t="s">
        <v>1228</v>
      </c>
      <c r="V1990" s="71" t="s">
        <v>2025</v>
      </c>
      <c r="W1990" s="171"/>
      <c r="X1990" s="172"/>
      <c r="Y1990" s="176">
        <f t="shared" si="1174"/>
        <v>0</v>
      </c>
      <c r="AA1990" s="192"/>
    </row>
    <row r="1991" spans="2:27" hidden="1">
      <c r="B1991" s="189">
        <f t="shared" si="1166"/>
        <v>0</v>
      </c>
      <c r="C1991" s="189">
        <f t="shared" ca="1" si="1167"/>
        <v>0</v>
      </c>
      <c r="D1991" s="189">
        <f t="shared" si="1168"/>
        <v>0</v>
      </c>
      <c r="E1991" s="189">
        <f t="shared" ca="1" si="1169"/>
        <v>0</v>
      </c>
      <c r="F1991" s="189">
        <f t="shared" si="1170"/>
        <v>0</v>
      </c>
      <c r="G1991" s="189" cm="1">
        <f t="array" aca="1" ref="G1991" ca="1">OFFSET(G1991,-1,,,)+1</f>
        <v>1986</v>
      </c>
      <c r="H1991" s="189">
        <f t="shared" si="1165"/>
        <v>0</v>
      </c>
      <c r="I1991" s="189">
        <f t="shared" si="1171"/>
        <v>0</v>
      </c>
      <c r="J1991" s="179">
        <f t="shared" si="1172"/>
        <v>0</v>
      </c>
      <c r="K1991" s="173"/>
      <c r="L1991" s="174" t="str" cm="1">
        <f t="array" aca="1" ref="L1991" ca="1">IF($K1991="",OFFSET(L1991,-1,,,),K1991)</f>
        <v>10.02.07</v>
      </c>
      <c r="M1991" s="175" t="str" cm="1">
        <f t="array" aca="1" ref="M1991" ca="1">IF(OR($K1991=0,$K1991=""),OFFSET(M1991,-1,,,),O1991)</f>
        <v>METAIS E ACABAMENTOS METÁLICOS</v>
      </c>
      <c r="N1991" s="67" t="s">
        <v>1580</v>
      </c>
      <c r="O1991" s="68" t="s">
        <v>1581</v>
      </c>
      <c r="P1991" s="68"/>
      <c r="Q1991" s="68" t="s">
        <v>3260</v>
      </c>
      <c r="R1991" s="69">
        <v>14</v>
      </c>
      <c r="S1991" s="70">
        <v>95</v>
      </c>
      <c r="T1991" s="70">
        <v>1330</v>
      </c>
      <c r="U1991" s="67" t="s">
        <v>1228</v>
      </c>
      <c r="V1991" s="71" t="s">
        <v>2025</v>
      </c>
      <c r="W1991" s="171"/>
      <c r="X1991" s="172"/>
      <c r="Y1991" s="176">
        <f t="shared" si="1174"/>
        <v>0</v>
      </c>
      <c r="AA1991" s="192"/>
    </row>
    <row r="1992" spans="2:27" hidden="1">
      <c r="B1992" s="189">
        <f t="shared" si="1166"/>
        <v>0</v>
      </c>
      <c r="C1992" s="189">
        <f t="shared" ca="1" si="1167"/>
        <v>0</v>
      </c>
      <c r="D1992" s="189">
        <f t="shared" si="1168"/>
        <v>0</v>
      </c>
      <c r="E1992" s="189">
        <f t="shared" ca="1" si="1169"/>
        <v>0</v>
      </c>
      <c r="F1992" s="189">
        <f t="shared" si="1170"/>
        <v>0</v>
      </c>
      <c r="G1992" s="189" cm="1">
        <f t="array" aca="1" ref="G1992" ca="1">OFFSET(G1992,-1,,,)+1</f>
        <v>1987</v>
      </c>
      <c r="H1992" s="189">
        <f t="shared" si="1165"/>
        <v>0</v>
      </c>
      <c r="I1992" s="189">
        <f t="shared" si="1171"/>
        <v>0</v>
      </c>
      <c r="J1992" s="179">
        <f t="shared" si="1172"/>
        <v>0</v>
      </c>
      <c r="K1992" s="173"/>
      <c r="L1992" s="174" t="str" cm="1">
        <f t="array" aca="1" ref="L1992" ca="1">IF($K1992="",OFFSET(L1992,-1,,,),K1992)</f>
        <v>10.02.07</v>
      </c>
      <c r="M1992" s="175" t="str" cm="1">
        <f t="array" aca="1" ref="M1992" ca="1">IF(OR($K1992=0,$K1992=""),OFFSET(M1992,-1,,,),O1992)</f>
        <v>METAIS E ACABAMENTOS METÁLICOS</v>
      </c>
      <c r="N1992" s="67" t="s">
        <v>1250</v>
      </c>
      <c r="O1992" s="68" t="s">
        <v>1251</v>
      </c>
      <c r="P1992" s="68"/>
      <c r="Q1992" s="68" t="s">
        <v>3260</v>
      </c>
      <c r="R1992" s="69">
        <v>369</v>
      </c>
      <c r="S1992" s="70">
        <v>35</v>
      </c>
      <c r="T1992" s="70">
        <v>12915</v>
      </c>
      <c r="U1992" s="67" t="s">
        <v>1228</v>
      </c>
      <c r="V1992" s="71" t="s">
        <v>2025</v>
      </c>
      <c r="W1992" s="171"/>
      <c r="X1992" s="172"/>
      <c r="Y1992" s="176">
        <f t="shared" si="1174"/>
        <v>0</v>
      </c>
      <c r="AA1992" s="192"/>
    </row>
    <row r="1993" spans="2:27" hidden="1">
      <c r="B1993" s="189">
        <f t="shared" si="1166"/>
        <v>0</v>
      </c>
      <c r="C1993" s="189">
        <f t="shared" ca="1" si="1167"/>
        <v>0</v>
      </c>
      <c r="D1993" s="189">
        <f t="shared" si="1168"/>
        <v>0</v>
      </c>
      <c r="E1993" s="189">
        <f t="shared" ca="1" si="1169"/>
        <v>0</v>
      </c>
      <c r="F1993" s="189">
        <f t="shared" si="1170"/>
        <v>0</v>
      </c>
      <c r="G1993" s="189" cm="1">
        <f t="array" aca="1" ref="G1993" ca="1">OFFSET(G1993,-1,,,)+1</f>
        <v>1988</v>
      </c>
      <c r="H1993" s="189">
        <f t="shared" si="1165"/>
        <v>0</v>
      </c>
      <c r="I1993" s="189">
        <f t="shared" si="1171"/>
        <v>0</v>
      </c>
      <c r="J1993" s="179">
        <f t="shared" si="1172"/>
        <v>0</v>
      </c>
      <c r="K1993" s="173"/>
      <c r="L1993" s="174" t="str" cm="1">
        <f t="array" aca="1" ref="L1993" ca="1">IF($K1993="",OFFSET(L1993,-1,,,),K1993)</f>
        <v>10.02.07</v>
      </c>
      <c r="M1993" s="175" t="str" cm="1">
        <f t="array" aca="1" ref="M1993" ca="1">IF(OR($K1993=0,$K1993=""),OFFSET(M1993,-1,,,),O1993)</f>
        <v>METAIS E ACABAMENTOS METÁLICOS</v>
      </c>
      <c r="N1993" s="67" t="s">
        <v>1565</v>
      </c>
      <c r="O1993" s="68" t="s">
        <v>1566</v>
      </c>
      <c r="P1993" s="68"/>
      <c r="Q1993" s="68" t="s">
        <v>3260</v>
      </c>
      <c r="R1993" s="69">
        <v>14</v>
      </c>
      <c r="S1993" s="70">
        <v>80</v>
      </c>
      <c r="T1993" s="70">
        <v>1120</v>
      </c>
      <c r="U1993" s="67" t="s">
        <v>1228</v>
      </c>
      <c r="V1993" s="71" t="s">
        <v>2025</v>
      </c>
      <c r="W1993" s="171"/>
      <c r="X1993" s="172"/>
      <c r="Y1993" s="176">
        <f t="shared" si="1174"/>
        <v>0</v>
      </c>
      <c r="AA1993" s="192"/>
    </row>
    <row r="1994" spans="2:27" hidden="1">
      <c r="B1994" s="189">
        <f t="shared" si="1166"/>
        <v>0</v>
      </c>
      <c r="C1994" s="189">
        <f t="shared" ca="1" si="1167"/>
        <v>0</v>
      </c>
      <c r="D1994" s="189">
        <f t="shared" si="1168"/>
        <v>0</v>
      </c>
      <c r="E1994" s="189">
        <f t="shared" ca="1" si="1169"/>
        <v>0</v>
      </c>
      <c r="F1994" s="189">
        <f t="shared" si="1170"/>
        <v>0</v>
      </c>
      <c r="G1994" s="189" cm="1">
        <f t="array" aca="1" ref="G1994" ca="1">OFFSET(G1994,-1,,,)+1</f>
        <v>1989</v>
      </c>
      <c r="H1994" s="189">
        <f t="shared" si="1165"/>
        <v>0</v>
      </c>
      <c r="I1994" s="189">
        <f t="shared" si="1171"/>
        <v>0</v>
      </c>
      <c r="J1994" s="179">
        <f t="shared" si="1172"/>
        <v>0</v>
      </c>
      <c r="K1994" s="173"/>
      <c r="L1994" s="174" t="str" cm="1">
        <f t="array" aca="1" ref="L1994" ca="1">IF($K1994="",OFFSET(L1994,-1,,,),K1994)</f>
        <v>10.02.07</v>
      </c>
      <c r="M1994" s="175" t="str" cm="1">
        <f t="array" aca="1" ref="M1994" ca="1">IF(OR($K1994=0,$K1994=""),OFFSET(M1994,-1,,,),O1994)</f>
        <v>METAIS E ACABAMENTOS METÁLICOS</v>
      </c>
      <c r="N1994" s="67" t="s">
        <v>4030</v>
      </c>
      <c r="O1994" s="68" t="s">
        <v>4638</v>
      </c>
      <c r="P1994" s="68"/>
      <c r="Q1994" s="68" t="s">
        <v>3260</v>
      </c>
      <c r="R1994" s="69">
        <v>14</v>
      </c>
      <c r="S1994" s="70">
        <v>120</v>
      </c>
      <c r="T1994" s="70">
        <v>1680</v>
      </c>
      <c r="U1994" s="67" t="s">
        <v>1228</v>
      </c>
      <c r="V1994" s="71" t="s">
        <v>2025</v>
      </c>
      <c r="W1994" s="171"/>
      <c r="X1994" s="172"/>
      <c r="Y1994" s="176">
        <f t="shared" si="1174"/>
        <v>0</v>
      </c>
      <c r="AA1994" s="192"/>
    </row>
    <row r="1995" spans="2:27" hidden="1">
      <c r="B1995" s="189">
        <f t="shared" si="1166"/>
        <v>0</v>
      </c>
      <c r="C1995" s="189">
        <f t="shared" ca="1" si="1167"/>
        <v>0</v>
      </c>
      <c r="D1995" s="189">
        <f t="shared" si="1168"/>
        <v>0</v>
      </c>
      <c r="E1995" s="189">
        <f t="shared" ca="1" si="1169"/>
        <v>0</v>
      </c>
      <c r="F1995" s="189">
        <f t="shared" si="1170"/>
        <v>0</v>
      </c>
      <c r="G1995" s="189" cm="1">
        <f t="array" aca="1" ref="G1995" ca="1">OFFSET(G1995,-1,,,)+1</f>
        <v>1990</v>
      </c>
      <c r="H1995" s="189">
        <f t="shared" si="1165"/>
        <v>0</v>
      </c>
      <c r="I1995" s="189">
        <f t="shared" si="1171"/>
        <v>0</v>
      </c>
      <c r="J1995" s="179">
        <f t="shared" si="1172"/>
        <v>0</v>
      </c>
      <c r="K1995" s="173"/>
      <c r="L1995" s="174" t="str" cm="1">
        <f t="array" aca="1" ref="L1995" ca="1">IF($K1995="",OFFSET(L1995,-1,,,),K1995)</f>
        <v>10.02.07</v>
      </c>
      <c r="M1995" s="175" t="str" cm="1">
        <f t="array" aca="1" ref="M1995" ca="1">IF(OR($K1995=0,$K1995=""),OFFSET(M1995,-1,,,),O1995)</f>
        <v>METAIS E ACABAMENTOS METÁLICOS</v>
      </c>
      <c r="N1995" s="67" t="s">
        <v>1567</v>
      </c>
      <c r="O1995" s="68" t="s">
        <v>1568</v>
      </c>
      <c r="P1995" s="68"/>
      <c r="Q1995" s="68" t="s">
        <v>3260</v>
      </c>
      <c r="R1995" s="69">
        <v>14</v>
      </c>
      <c r="S1995" s="70">
        <v>80</v>
      </c>
      <c r="T1995" s="70">
        <v>1120</v>
      </c>
      <c r="U1995" s="67" t="s">
        <v>1228</v>
      </c>
      <c r="V1995" s="71" t="s">
        <v>2025</v>
      </c>
      <c r="W1995" s="171"/>
      <c r="X1995" s="172"/>
      <c r="Y1995" s="176">
        <f t="shared" si="1174"/>
        <v>0</v>
      </c>
      <c r="AA1995" s="192"/>
    </row>
    <row r="1996" spans="2:27" hidden="1">
      <c r="B1996" s="189">
        <f t="shared" si="1166"/>
        <v>0</v>
      </c>
      <c r="C1996" s="189">
        <f t="shared" ca="1" si="1167"/>
        <v>0</v>
      </c>
      <c r="D1996" s="189">
        <f t="shared" si="1168"/>
        <v>0</v>
      </c>
      <c r="E1996" s="189">
        <f t="shared" ca="1" si="1169"/>
        <v>0</v>
      </c>
      <c r="F1996" s="189">
        <f t="shared" si="1170"/>
        <v>0</v>
      </c>
      <c r="G1996" s="189" cm="1">
        <f t="array" aca="1" ref="G1996" ca="1">OFFSET(G1996,-1,,,)+1</f>
        <v>1991</v>
      </c>
      <c r="H1996" s="189">
        <f t="shared" si="1165"/>
        <v>0</v>
      </c>
      <c r="I1996" s="189">
        <f t="shared" si="1171"/>
        <v>0</v>
      </c>
      <c r="J1996" s="179">
        <f t="shared" si="1172"/>
        <v>0</v>
      </c>
      <c r="K1996" s="173"/>
      <c r="L1996" s="174" t="str" cm="1">
        <f t="array" aca="1" ref="L1996" ca="1">IF($K1996="",OFFSET(L1996,-1,,,),K1996)</f>
        <v>10.02.07</v>
      </c>
      <c r="M1996" s="175" t="str" cm="1">
        <f t="array" aca="1" ref="M1996" ca="1">IF(OR($K1996=0,$K1996=""),OFFSET(M1996,-1,,,),O1996)</f>
        <v>METAIS E ACABAMENTOS METÁLICOS</v>
      </c>
      <c r="N1996" s="67" t="s">
        <v>2896</v>
      </c>
      <c r="O1996" s="68" t="s">
        <v>3102</v>
      </c>
      <c r="P1996" s="68"/>
      <c r="Q1996" s="68" t="s">
        <v>3260</v>
      </c>
      <c r="R1996" s="69">
        <v>14</v>
      </c>
      <c r="S1996" s="70">
        <v>185</v>
      </c>
      <c r="T1996" s="70">
        <v>2590</v>
      </c>
      <c r="U1996" s="67" t="s">
        <v>1228</v>
      </c>
      <c r="V1996" s="71" t="s">
        <v>2025</v>
      </c>
      <c r="W1996" s="171"/>
      <c r="X1996" s="172"/>
      <c r="Y1996" s="176">
        <f t="shared" si="1174"/>
        <v>0</v>
      </c>
      <c r="AA1996" s="192"/>
    </row>
    <row r="1997" spans="2:27" hidden="1">
      <c r="B1997" s="189">
        <f t="shared" si="1166"/>
        <v>0</v>
      </c>
      <c r="C1997" s="189">
        <f t="shared" ca="1" si="1167"/>
        <v>0</v>
      </c>
      <c r="D1997" s="189">
        <f t="shared" si="1168"/>
        <v>0</v>
      </c>
      <c r="E1997" s="189">
        <f t="shared" ca="1" si="1169"/>
        <v>0</v>
      </c>
      <c r="F1997" s="189">
        <f t="shared" si="1170"/>
        <v>0</v>
      </c>
      <c r="G1997" s="189" cm="1">
        <f t="array" aca="1" ref="G1997" ca="1">OFFSET(G1997,-1,,,)+1</f>
        <v>1992</v>
      </c>
      <c r="H1997" s="189">
        <f t="shared" si="1165"/>
        <v>0</v>
      </c>
      <c r="I1997" s="189">
        <f t="shared" si="1171"/>
        <v>0</v>
      </c>
      <c r="J1997" s="179">
        <f t="shared" si="1172"/>
        <v>0</v>
      </c>
      <c r="K1997" s="173"/>
      <c r="L1997" s="174" t="str" cm="1">
        <f t="array" aca="1" ref="L1997" ca="1">IF($K1997="",OFFSET(L1997,-1,,,),K1997)</f>
        <v>10.02.07</v>
      </c>
      <c r="M1997" s="175" t="str" cm="1">
        <f t="array" aca="1" ref="M1997" ca="1">IF(OR($K1997=0,$K1997=""),OFFSET(M1997,-1,,,),O1997)</f>
        <v>METAIS E ACABAMENTOS METÁLICOS</v>
      </c>
      <c r="N1997" s="67" t="s">
        <v>4031</v>
      </c>
      <c r="O1997" s="68" t="s">
        <v>4639</v>
      </c>
      <c r="P1997" s="68"/>
      <c r="Q1997" s="68" t="s">
        <v>3260</v>
      </c>
      <c r="R1997" s="69">
        <v>1107</v>
      </c>
      <c r="S1997" s="70">
        <v>15</v>
      </c>
      <c r="T1997" s="70">
        <v>16605</v>
      </c>
      <c r="U1997" s="67" t="s">
        <v>1228</v>
      </c>
      <c r="V1997" s="71" t="s">
        <v>2025</v>
      </c>
      <c r="W1997" s="171"/>
      <c r="X1997" s="172"/>
      <c r="Y1997" s="176">
        <f t="shared" si="1174"/>
        <v>0</v>
      </c>
      <c r="AA1997" s="192"/>
    </row>
    <row r="1998" spans="2:27">
      <c r="B1998" s="189">
        <f t="shared" si="1166"/>
        <v>0</v>
      </c>
      <c r="C1998" s="189">
        <f t="shared" ca="1" si="1167"/>
        <v>0</v>
      </c>
      <c r="D1998" s="189">
        <f t="shared" si="1168"/>
        <v>0</v>
      </c>
      <c r="E1998" s="189">
        <f t="shared" ca="1" si="1169"/>
        <v>0</v>
      </c>
      <c r="F1998" s="189">
        <f t="shared" si="1170"/>
        <v>0</v>
      </c>
      <c r="G1998" s="189" cm="1">
        <f t="array" aca="1" ref="G1998" ca="1">OFFSET(G1998,-1,,,)+1</f>
        <v>1993</v>
      </c>
      <c r="H1998" s="189">
        <f t="shared" si="1165"/>
        <v>0</v>
      </c>
      <c r="I1998" s="189">
        <f t="shared" si="1171"/>
        <v>0</v>
      </c>
      <c r="J1998" s="179">
        <f t="shared" si="1172"/>
        <v>0</v>
      </c>
      <c r="K1998" s="173" t="s">
        <v>2580</v>
      </c>
      <c r="L1998" s="174" t="str" cm="1">
        <f t="array" aca="1" ref="L1998" ca="1">IF($K1998="",OFFSET(L1998,-1,,,),K1998)</f>
        <v>10.02.08</v>
      </c>
      <c r="M1998" s="175" t="str" cm="1">
        <f t="array" aca="1" ref="M1998" ca="1">IF(OR($K1998=0,$K1998=""),OFFSET(M1998,-1,,,),O1998)</f>
        <v>VENTOKIT</v>
      </c>
      <c r="N1998" s="67" t="s">
        <v>1259</v>
      </c>
      <c r="O1998" s="68" t="s">
        <v>4640</v>
      </c>
      <c r="P1998" s="68"/>
      <c r="Q1998" s="68" t="s">
        <v>3263</v>
      </c>
      <c r="R1998" s="69">
        <v>371</v>
      </c>
      <c r="S1998" s="70">
        <v>250</v>
      </c>
      <c r="T1998" s="70">
        <v>92750</v>
      </c>
      <c r="U1998" s="67"/>
      <c r="V1998" s="71"/>
      <c r="W1998" s="171"/>
      <c r="X1998" s="172"/>
      <c r="Y1998" s="176">
        <f t="shared" si="1174"/>
        <v>0</v>
      </c>
      <c r="AA1998" s="192"/>
    </row>
    <row r="1999" spans="2:27" hidden="1">
      <c r="B1999" s="189">
        <f t="shared" si="1166"/>
        <v>0</v>
      </c>
      <c r="C1999" s="189">
        <f t="shared" ca="1" si="1167"/>
        <v>0</v>
      </c>
      <c r="D1999" s="189">
        <f t="shared" si="1168"/>
        <v>0</v>
      </c>
      <c r="E1999" s="189">
        <f t="shared" ca="1" si="1169"/>
        <v>0</v>
      </c>
      <c r="F1999" s="189">
        <f t="shared" si="1170"/>
        <v>0</v>
      </c>
      <c r="G1999" s="189" cm="1">
        <f t="array" aca="1" ref="G1999" ca="1">OFFSET(G1999,-1,,,)+1</f>
        <v>1994</v>
      </c>
      <c r="H1999" s="189">
        <f t="shared" si="1165"/>
        <v>0</v>
      </c>
      <c r="I1999" s="189">
        <f t="shared" si="1171"/>
        <v>0</v>
      </c>
      <c r="J1999" s="179">
        <f t="shared" si="1172"/>
        <v>0</v>
      </c>
      <c r="K1999" s="173"/>
      <c r="L1999" s="174" t="str" cm="1">
        <f t="array" aca="1" ref="L1999" ca="1">IF($K1999="",OFFSET(L1999,-1,,,),K1999)</f>
        <v>10.02.08</v>
      </c>
      <c r="M1999" s="175" t="str" cm="1">
        <f t="array" aca="1" ref="M1999" ca="1">IF(OR($K1999=0,$K1999=""),OFFSET(M1999,-1,,,),O1999)</f>
        <v>VENTOKIT</v>
      </c>
      <c r="N1999" s="67" t="s">
        <v>1260</v>
      </c>
      <c r="O1999" s="68" t="s">
        <v>1261</v>
      </c>
      <c r="P1999" s="68"/>
      <c r="Q1999" s="68" t="s">
        <v>3260</v>
      </c>
      <c r="R1999" s="69">
        <v>371</v>
      </c>
      <c r="S1999" s="70">
        <v>250</v>
      </c>
      <c r="T1999" s="70">
        <v>92750</v>
      </c>
      <c r="U1999" s="67" t="s">
        <v>1264</v>
      </c>
      <c r="V1999" s="71" t="s">
        <v>2026</v>
      </c>
      <c r="W1999" s="171"/>
      <c r="X1999" s="172"/>
      <c r="Y1999" s="176">
        <f t="shared" si="1174"/>
        <v>0</v>
      </c>
      <c r="AA1999" s="192"/>
    </row>
    <row r="2000" spans="2:27">
      <c r="B2000" s="189">
        <f t="shared" si="1166"/>
        <v>0</v>
      </c>
      <c r="C2000" s="189">
        <f t="shared" ca="1" si="1167"/>
        <v>0</v>
      </c>
      <c r="D2000" s="189">
        <f t="shared" si="1168"/>
        <v>0</v>
      </c>
      <c r="E2000" s="189">
        <f t="shared" ca="1" si="1169"/>
        <v>0</v>
      </c>
      <c r="F2000" s="189">
        <f t="shared" si="1170"/>
        <v>0</v>
      </c>
      <c r="G2000" s="189" cm="1">
        <f t="array" aca="1" ref="G2000" ca="1">OFFSET(G2000,-1,,,)+1</f>
        <v>1995</v>
      </c>
      <c r="H2000" s="189">
        <f t="shared" ref="H2000:H2079" si="1175">IF(OR($K2000=0,$K2000=""),$W2000,0)</f>
        <v>0</v>
      </c>
      <c r="I2000" s="189">
        <f t="shared" si="1171"/>
        <v>0</v>
      </c>
      <c r="J2000" s="179">
        <f t="shared" si="1172"/>
        <v>0</v>
      </c>
      <c r="K2000" s="173" t="s">
        <v>2581</v>
      </c>
      <c r="L2000" s="174" t="str" cm="1">
        <f t="array" aca="1" ref="L2000" ca="1">IF($K2000="",OFFSET(L2000,-1,,,),K2000)</f>
        <v>10.02.09</v>
      </c>
      <c r="M2000" s="175" t="str" cm="1">
        <f t="array" aca="1" ref="M2000" ca="1">IF(OR($K2000=0,$K2000=""),OFFSET(M2000,-1,,,),O2000)</f>
        <v>SINALIZADOR TOPO DUPLO COM FOTOCÉLULA</v>
      </c>
      <c r="N2000" s="67" t="s">
        <v>1253</v>
      </c>
      <c r="O2000" s="68" t="s">
        <v>4641</v>
      </c>
      <c r="P2000" s="68"/>
      <c r="Q2000" s="68" t="s">
        <v>3260</v>
      </c>
      <c r="R2000" s="69">
        <v>2</v>
      </c>
      <c r="S2000" s="70">
        <v>611</v>
      </c>
      <c r="T2000" s="70">
        <v>1222</v>
      </c>
      <c r="U2000" s="67"/>
      <c r="V2000" s="71"/>
      <c r="W2000" s="171"/>
      <c r="X2000" s="172"/>
      <c r="Y2000" s="176">
        <f t="shared" si="1174"/>
        <v>0</v>
      </c>
      <c r="AA2000" s="192"/>
    </row>
    <row r="2001" spans="2:27" hidden="1">
      <c r="B2001" s="189">
        <f t="shared" ref="B2001:B2080" si="1176">IF(J2001=0,0,U2001)</f>
        <v>0</v>
      </c>
      <c r="C2001" s="189">
        <f t="shared" ref="C2001:C2080" ca="1" si="1177">IF(OR(J2001=0,I2001=0),0,IF(_xlfn.IFNA(MATCH(B2001,OFFSET($B$5,,,$G2001,),),0)&gt;0,0,MAX(OFFSET($C$5,,,$G2001,))+1))</f>
        <v>0</v>
      </c>
      <c r="D2001" s="189">
        <f t="shared" ref="D2001:D2080" si="1178">IF(J2001=0,0,N2001&amp;"-"&amp;U2001)</f>
        <v>0</v>
      </c>
      <c r="E2001" s="189">
        <f t="shared" ref="E2001:E2080" ca="1" si="1179">IF(OR(J2001=0,I2001=0),0,IF(_xlfn.IFNA(MATCH(D2001,OFFSET($D$5,,,$G2001,),),0)&gt;0,0,_xlfn.MAXIFS(OFFSET($E$5,,,$G2001,),OFFSET($J$5,,,$G2001,),J2001)+1))</f>
        <v>0</v>
      </c>
      <c r="F2001" s="189">
        <f t="shared" ref="F2001:F2080" si="1180">IF(J2001=0,0,E2001&amp;"-"&amp;N2001)</f>
        <v>0</v>
      </c>
      <c r="G2001" s="189" cm="1">
        <f t="array" aca="1" ref="G2001" ca="1">OFFSET(G2001,-1,,,)+1</f>
        <v>1996</v>
      </c>
      <c r="H2001" s="189">
        <f t="shared" si="1175"/>
        <v>0</v>
      </c>
      <c r="I2001" s="189">
        <f t="shared" ref="I2001:I2080" si="1181">H2001*R2001</f>
        <v>0</v>
      </c>
      <c r="J2001" s="179">
        <f t="shared" ref="J2001:J2080" si="1182">IF(AND(I2001&lt;&gt;0,OR(K2001=0,K2001="")),N2001&amp;" - Mapa",0)</f>
        <v>0</v>
      </c>
      <c r="K2001" s="173"/>
      <c r="L2001" s="174" t="str" cm="1">
        <f t="array" aca="1" ref="L2001" ca="1">IF($K2001="",OFFSET(L2001,-1,,,),K2001)</f>
        <v>10.02.09</v>
      </c>
      <c r="M2001" s="175" t="str" cm="1">
        <f t="array" aca="1" ref="M2001" ca="1">IF(OR($K2001=0,$K2001=""),OFFSET(M2001,-1,,,),O2001)</f>
        <v>SINALIZADOR TOPO DUPLO COM FOTOCÉLULA</v>
      </c>
      <c r="N2001" s="67" t="s">
        <v>1254</v>
      </c>
      <c r="O2001" s="68" t="s">
        <v>1255</v>
      </c>
      <c r="P2001" s="68"/>
      <c r="Q2001" s="68" t="s">
        <v>3260</v>
      </c>
      <c r="R2001" s="69">
        <v>2</v>
      </c>
      <c r="S2001" s="70">
        <v>11</v>
      </c>
      <c r="T2001" s="70">
        <v>22</v>
      </c>
      <c r="U2001" s="67" t="s">
        <v>1218</v>
      </c>
      <c r="V2001" s="71" t="s">
        <v>1219</v>
      </c>
      <c r="W2001" s="171"/>
      <c r="X2001" s="172"/>
      <c r="Y2001" s="176">
        <f t="shared" si="1174"/>
        <v>0</v>
      </c>
      <c r="AA2001" s="192"/>
    </row>
    <row r="2002" spans="2:27" hidden="1">
      <c r="B2002" s="189">
        <f t="shared" si="1176"/>
        <v>0</v>
      </c>
      <c r="C2002" s="189">
        <f t="shared" ca="1" si="1177"/>
        <v>0</v>
      </c>
      <c r="D2002" s="189">
        <f t="shared" si="1178"/>
        <v>0</v>
      </c>
      <c r="E2002" s="189">
        <f t="shared" ca="1" si="1179"/>
        <v>0</v>
      </c>
      <c r="F2002" s="189">
        <f t="shared" si="1180"/>
        <v>0</v>
      </c>
      <c r="G2002" s="189" cm="1">
        <f t="array" aca="1" ref="G2002" ca="1">OFFSET(G2002,-1,,,)+1</f>
        <v>1997</v>
      </c>
      <c r="H2002" s="189">
        <f t="shared" si="1175"/>
        <v>0</v>
      </c>
      <c r="I2002" s="189">
        <f t="shared" si="1181"/>
        <v>0</v>
      </c>
      <c r="J2002" s="179">
        <f t="shared" si="1182"/>
        <v>0</v>
      </c>
      <c r="K2002" s="173"/>
      <c r="L2002" s="174" t="str" cm="1">
        <f t="array" aca="1" ref="L2002" ca="1">IF($K2002="",OFFSET(L2002,-1,,,),K2002)</f>
        <v>10.02.09</v>
      </c>
      <c r="M2002" s="175" t="str" cm="1">
        <f t="array" aca="1" ref="M2002" ca="1">IF(OR($K2002=0,$K2002=""),OFFSET(M2002,-1,,,),O2002)</f>
        <v>SINALIZADOR TOPO DUPLO COM FOTOCÉLULA</v>
      </c>
      <c r="N2002" s="67" t="s">
        <v>1256</v>
      </c>
      <c r="O2002" s="68" t="s">
        <v>1257</v>
      </c>
      <c r="P2002" s="68"/>
      <c r="Q2002" s="68" t="s">
        <v>3260</v>
      </c>
      <c r="R2002" s="69">
        <v>2</v>
      </c>
      <c r="S2002" s="70">
        <v>600</v>
      </c>
      <c r="T2002" s="70">
        <v>1200</v>
      </c>
      <c r="U2002" s="67" t="s">
        <v>1218</v>
      </c>
      <c r="V2002" s="71" t="s">
        <v>1219</v>
      </c>
      <c r="W2002" s="171"/>
      <c r="X2002" s="172"/>
      <c r="Y2002" s="176">
        <f t="shared" si="1174"/>
        <v>0</v>
      </c>
      <c r="AA2002" s="192"/>
    </row>
    <row r="2003" spans="2:27" hidden="1">
      <c r="B2003" s="189">
        <f t="shared" si="1176"/>
        <v>0</v>
      </c>
      <c r="C2003" s="189">
        <f t="shared" ca="1" si="1177"/>
        <v>0</v>
      </c>
      <c r="D2003" s="189">
        <f t="shared" si="1178"/>
        <v>0</v>
      </c>
      <c r="E2003" s="189">
        <f t="shared" ca="1" si="1179"/>
        <v>0</v>
      </c>
      <c r="F2003" s="189">
        <f t="shared" si="1180"/>
        <v>0</v>
      </c>
      <c r="G2003" s="189" cm="1">
        <f t="array" aca="1" ref="G2003" ca="1">OFFSET(G2003,-1,,,)+1</f>
        <v>1998</v>
      </c>
      <c r="H2003" s="189">
        <f t="shared" si="1175"/>
        <v>0</v>
      </c>
      <c r="I2003" s="189">
        <f t="shared" si="1181"/>
        <v>0</v>
      </c>
      <c r="J2003" s="179">
        <f t="shared" si="1182"/>
        <v>0</v>
      </c>
      <c r="K2003" s="173" t="s">
        <v>1263</v>
      </c>
      <c r="L2003" s="174" t="str" cm="1">
        <f t="array" aca="1" ref="L2003" ca="1">IF($K2003="",OFFSET(L2003,-1,,,),K2003)</f>
        <v>10.03</v>
      </c>
      <c r="M2003" s="175" t="str" cm="1">
        <f t="array" aca="1" ref="M2003" ca="1">IF(OR($K2003=0,$K2003=""),OFFSET(M2003,-1,,,),O2003)</f>
        <v>PRESSURIZAÇÃO</v>
      </c>
      <c r="N2003" s="67" t="s">
        <v>143</v>
      </c>
      <c r="O2003" s="68" t="s">
        <v>4642</v>
      </c>
      <c r="P2003" s="68"/>
      <c r="Q2003" s="68"/>
      <c r="R2003" s="69"/>
      <c r="S2003" s="70"/>
      <c r="T2003" s="70">
        <v>0</v>
      </c>
      <c r="U2003" s="67"/>
      <c r="V2003" s="71"/>
      <c r="W2003" s="171"/>
      <c r="X2003" s="172"/>
      <c r="Y2003" s="176">
        <f t="shared" si="1174"/>
        <v>0</v>
      </c>
      <c r="AA2003" s="192"/>
    </row>
    <row r="2004" spans="2:27">
      <c r="B2004" s="189">
        <f t="shared" si="1176"/>
        <v>0</v>
      </c>
      <c r="C2004" s="189">
        <f t="shared" ca="1" si="1177"/>
        <v>0</v>
      </c>
      <c r="D2004" s="189">
        <f t="shared" si="1178"/>
        <v>0</v>
      </c>
      <c r="E2004" s="189">
        <f t="shared" ca="1" si="1179"/>
        <v>0</v>
      </c>
      <c r="F2004" s="189">
        <f t="shared" si="1180"/>
        <v>0</v>
      </c>
      <c r="G2004" s="189" cm="1">
        <f t="array" aca="1" ref="G2004" ca="1">OFFSET(G2004,-1,,,)+1</f>
        <v>1999</v>
      </c>
      <c r="H2004" s="189">
        <f t="shared" si="1175"/>
        <v>0</v>
      </c>
      <c r="I2004" s="189">
        <f t="shared" si="1181"/>
        <v>0</v>
      </c>
      <c r="J2004" s="179">
        <f t="shared" si="1182"/>
        <v>0</v>
      </c>
      <c r="K2004" s="173" t="s">
        <v>3396</v>
      </c>
      <c r="L2004" s="174" t="str" cm="1">
        <f t="array" aca="1" ref="L2004" ca="1">IF($K2004="",OFFSET(L2004,-1,,,),K2004)</f>
        <v>10.03.01</v>
      </c>
      <c r="M2004" s="175" t="str" cm="1">
        <f t="array" aca="1" ref="M2004" ca="1">IF(OR($K2004=0,$K2004=""),OFFSET(M2004,-1,,,),O2004)</f>
        <v>PRESSURIZAÇÃO</v>
      </c>
      <c r="N2004" s="67" t="s">
        <v>4032</v>
      </c>
      <c r="O2004" s="68" t="s">
        <v>4642</v>
      </c>
      <c r="P2004" s="68"/>
      <c r="Q2004" s="68" t="s">
        <v>3263</v>
      </c>
      <c r="R2004" s="69">
        <v>2</v>
      </c>
      <c r="S2004" s="70">
        <v>136840.5</v>
      </c>
      <c r="T2004" s="70">
        <v>273681</v>
      </c>
      <c r="U2004" s="67"/>
      <c r="V2004" s="71"/>
      <c r="W2004" s="171"/>
      <c r="X2004" s="172"/>
      <c r="Y2004" s="176">
        <f t="shared" ref="Y2004:Y2006" si="1183">X2004+W2004</f>
        <v>0</v>
      </c>
      <c r="AA2004" s="192"/>
    </row>
    <row r="2005" spans="2:27" hidden="1">
      <c r="B2005" s="189">
        <f t="shared" si="1176"/>
        <v>0</v>
      </c>
      <c r="C2005" s="189">
        <f t="shared" ca="1" si="1177"/>
        <v>0</v>
      </c>
      <c r="D2005" s="189">
        <f t="shared" si="1178"/>
        <v>0</v>
      </c>
      <c r="E2005" s="189">
        <f t="shared" ca="1" si="1179"/>
        <v>0</v>
      </c>
      <c r="F2005" s="189">
        <f t="shared" si="1180"/>
        <v>0</v>
      </c>
      <c r="G2005" s="189" cm="1">
        <f t="array" aca="1" ref="G2005" ca="1">OFFSET(G2005,-1,,,)+1</f>
        <v>2000</v>
      </c>
      <c r="H2005" s="189">
        <f t="shared" si="1175"/>
        <v>0</v>
      </c>
      <c r="I2005" s="189">
        <f t="shared" si="1181"/>
        <v>0</v>
      </c>
      <c r="J2005" s="179">
        <f t="shared" si="1182"/>
        <v>0</v>
      </c>
      <c r="K2005" s="173"/>
      <c r="L2005" s="174" t="str" cm="1">
        <f t="array" aca="1" ref="L2005" ca="1">IF($K2005="",OFFSET(L2005,-1,,,),K2005)</f>
        <v>10.03.01</v>
      </c>
      <c r="M2005" s="175" t="str" cm="1">
        <f t="array" aca="1" ref="M2005" ca="1">IF(OR($K2005=0,$K2005=""),OFFSET(M2005,-1,,,),O2005)</f>
        <v>PRESSURIZAÇÃO</v>
      </c>
      <c r="N2005" s="67" t="s">
        <v>4033</v>
      </c>
      <c r="O2005" s="68" t="s">
        <v>4643</v>
      </c>
      <c r="P2005" s="68"/>
      <c r="Q2005" s="68" t="s">
        <v>3261</v>
      </c>
      <c r="R2005" s="69">
        <v>36</v>
      </c>
      <c r="S2005" s="70">
        <v>7602.25</v>
      </c>
      <c r="T2005" s="70">
        <v>273681</v>
      </c>
      <c r="U2005" s="67" t="s">
        <v>1264</v>
      </c>
      <c r="V2005" s="71" t="s">
        <v>2026</v>
      </c>
      <c r="W2005" s="171"/>
      <c r="X2005" s="172"/>
      <c r="Y2005" s="176">
        <f t="shared" si="1183"/>
        <v>0</v>
      </c>
      <c r="AA2005" s="192"/>
    </row>
    <row r="2006" spans="2:27" hidden="1">
      <c r="B2006" s="189">
        <f t="shared" si="1176"/>
        <v>0</v>
      </c>
      <c r="C2006" s="189">
        <f t="shared" ca="1" si="1177"/>
        <v>0</v>
      </c>
      <c r="D2006" s="189">
        <f t="shared" si="1178"/>
        <v>0</v>
      </c>
      <c r="E2006" s="189">
        <f t="shared" ca="1" si="1179"/>
        <v>0</v>
      </c>
      <c r="F2006" s="189">
        <f t="shared" si="1180"/>
        <v>0</v>
      </c>
      <c r="G2006" s="189" cm="1">
        <f t="array" aca="1" ref="G2006" ca="1">OFFSET(G2006,-1,,,)+1</f>
        <v>2001</v>
      </c>
      <c r="H2006" s="189">
        <f t="shared" si="1175"/>
        <v>0</v>
      </c>
      <c r="I2006" s="189">
        <f t="shared" si="1181"/>
        <v>0</v>
      </c>
      <c r="J2006" s="179">
        <f t="shared" si="1182"/>
        <v>0</v>
      </c>
      <c r="K2006" s="173" t="s">
        <v>1265</v>
      </c>
      <c r="L2006" s="174" t="str" cm="1">
        <f t="array" aca="1" ref="L2006" ca="1">IF($K2006="",OFFSET(L2006,-1,,,),K2006)</f>
        <v>11</v>
      </c>
      <c r="M2006" s="175" t="str" cm="1">
        <f t="array" aca="1" ref="M2006" ca="1">IF(OR($K2006=0,$K2006=""),OFFSET(M2006,-1,,,),O2006)</f>
        <v>ESQUADRIAS</v>
      </c>
      <c r="N2006" s="67" t="s">
        <v>143</v>
      </c>
      <c r="O2006" s="68" t="s">
        <v>387</v>
      </c>
      <c r="P2006" s="68"/>
      <c r="Q2006" s="68"/>
      <c r="R2006" s="69"/>
      <c r="S2006" s="70"/>
      <c r="T2006" s="70">
        <v>0</v>
      </c>
      <c r="U2006" s="67"/>
      <c r="V2006" s="71"/>
      <c r="W2006" s="171"/>
      <c r="X2006" s="172"/>
      <c r="Y2006" s="176">
        <f t="shared" si="1183"/>
        <v>0</v>
      </c>
      <c r="AA2006" s="192"/>
    </row>
    <row r="2007" spans="2:27" hidden="1">
      <c r="B2007" s="189">
        <f t="shared" si="1176"/>
        <v>0</v>
      </c>
      <c r="C2007" s="189">
        <f t="shared" ca="1" si="1177"/>
        <v>0</v>
      </c>
      <c r="D2007" s="189">
        <f t="shared" si="1178"/>
        <v>0</v>
      </c>
      <c r="E2007" s="189">
        <f t="shared" ca="1" si="1179"/>
        <v>0</v>
      </c>
      <c r="F2007" s="189">
        <f t="shared" si="1180"/>
        <v>0</v>
      </c>
      <c r="G2007" s="189" cm="1">
        <f t="array" aca="1" ref="G2007" ca="1">OFFSET(G2007,-1,,,)+1</f>
        <v>2002</v>
      </c>
      <c r="H2007" s="189">
        <f t="shared" si="1175"/>
        <v>0</v>
      </c>
      <c r="I2007" s="189">
        <f t="shared" si="1181"/>
        <v>0</v>
      </c>
      <c r="J2007" s="179">
        <f t="shared" si="1182"/>
        <v>0</v>
      </c>
      <c r="K2007" s="173" t="s">
        <v>1266</v>
      </c>
      <c r="L2007" s="174" t="str" cm="1">
        <f t="array" aca="1" ref="L2007" ca="1">IF($K2007="",OFFSET(L2007,-1,,,),K2007)</f>
        <v>11.01</v>
      </c>
      <c r="M2007" s="175" t="str" cm="1">
        <f t="array" aca="1" ref="M2007" ca="1">IF(OR($K2007=0,$K2007=""),OFFSET(M2007,-1,,,),O2007)</f>
        <v>ESQUADRIAS DE ALUMINIO</v>
      </c>
      <c r="N2007" s="67" t="s">
        <v>143</v>
      </c>
      <c r="O2007" s="68" t="s">
        <v>4644</v>
      </c>
      <c r="P2007" s="68"/>
      <c r="Q2007" s="68"/>
      <c r="R2007" s="69"/>
      <c r="S2007" s="70"/>
      <c r="T2007" s="70">
        <v>0</v>
      </c>
      <c r="U2007" s="67"/>
      <c r="V2007" s="71"/>
      <c r="W2007" s="171"/>
      <c r="X2007" s="172"/>
      <c r="Y2007" s="176">
        <f t="shared" ref="Y2007:Y2083" si="1184">X2007+W2007</f>
        <v>0</v>
      </c>
      <c r="AA2007" s="192"/>
    </row>
    <row r="2008" spans="2:27">
      <c r="B2008" s="189">
        <f t="shared" si="1176"/>
        <v>0</v>
      </c>
      <c r="C2008" s="189">
        <f t="shared" ca="1" si="1177"/>
        <v>0</v>
      </c>
      <c r="D2008" s="189">
        <f t="shared" si="1178"/>
        <v>0</v>
      </c>
      <c r="E2008" s="189">
        <f t="shared" ca="1" si="1179"/>
        <v>0</v>
      </c>
      <c r="F2008" s="189">
        <f t="shared" si="1180"/>
        <v>0</v>
      </c>
      <c r="G2008" s="189" cm="1">
        <f t="array" aca="1" ref="G2008" ca="1">OFFSET(G2008,-1,,,)+1</f>
        <v>2003</v>
      </c>
      <c r="H2008" s="189">
        <f t="shared" si="1175"/>
        <v>0</v>
      </c>
      <c r="I2008" s="189">
        <f t="shared" si="1181"/>
        <v>0</v>
      </c>
      <c r="J2008" s="179">
        <f t="shared" si="1182"/>
        <v>0</v>
      </c>
      <c r="K2008" s="173" t="s">
        <v>1267</v>
      </c>
      <c r="L2008" s="174" t="str" cm="1">
        <f t="array" aca="1" ref="L2008" ca="1">IF($K2008="",OFFSET(L2008,-1,,,),K2008)</f>
        <v>11.01.01</v>
      </c>
      <c r="M2008" s="175" t="str" cm="1">
        <f t="array" aca="1" ref="M2008" ca="1">IF(OR($K2008=0,$K2008=""),OFFSET(M2008,-1,,,),O2008)</f>
        <v>PERCENTUAL DE QUEBRA DE VIDRO 5%</v>
      </c>
      <c r="N2008" s="67" t="s">
        <v>1268</v>
      </c>
      <c r="O2008" s="68" t="s">
        <v>4645</v>
      </c>
      <c r="P2008" s="68"/>
      <c r="Q2008" s="68" t="s">
        <v>3257</v>
      </c>
      <c r="R2008" s="69">
        <v>1</v>
      </c>
      <c r="S2008" s="70">
        <v>9850</v>
      </c>
      <c r="T2008" s="70">
        <v>9850</v>
      </c>
      <c r="U2008" s="67"/>
      <c r="V2008" s="71"/>
      <c r="W2008" s="171"/>
      <c r="X2008" s="172"/>
      <c r="Y2008" s="176">
        <f t="shared" si="1184"/>
        <v>0</v>
      </c>
      <c r="AA2008" s="192"/>
    </row>
    <row r="2009" spans="2:27" hidden="1">
      <c r="B2009" s="189">
        <f t="shared" si="1176"/>
        <v>0</v>
      </c>
      <c r="C2009" s="189">
        <f t="shared" ca="1" si="1177"/>
        <v>0</v>
      </c>
      <c r="D2009" s="189">
        <f t="shared" si="1178"/>
        <v>0</v>
      </c>
      <c r="E2009" s="189">
        <f t="shared" ca="1" si="1179"/>
        <v>0</v>
      </c>
      <c r="F2009" s="189">
        <f t="shared" si="1180"/>
        <v>0</v>
      </c>
      <c r="G2009" s="189" cm="1">
        <f t="array" aca="1" ref="G2009" ca="1">OFFSET(G2009,-1,,,)+1</f>
        <v>2004</v>
      </c>
      <c r="H2009" s="189">
        <f t="shared" si="1175"/>
        <v>0</v>
      </c>
      <c r="I2009" s="189">
        <f t="shared" si="1181"/>
        <v>0</v>
      </c>
      <c r="J2009" s="179">
        <f t="shared" si="1182"/>
        <v>0</v>
      </c>
      <c r="K2009" s="173"/>
      <c r="L2009" s="174" t="str" cm="1">
        <f t="array" aca="1" ref="L2009" ca="1">IF($K2009="",OFFSET(L2009,-1,,,),K2009)</f>
        <v>11.01.01</v>
      </c>
      <c r="M2009" s="175" t="str" cm="1">
        <f t="array" aca="1" ref="M2009" ca="1">IF(OR($K2009=0,$K2009=""),OFFSET(M2009,-1,,,),O2009)</f>
        <v>PERCENTUAL DE QUEBRA DE VIDRO 5%</v>
      </c>
      <c r="N2009" s="67" t="s">
        <v>1269</v>
      </c>
      <c r="O2009" s="68" t="s">
        <v>1270</v>
      </c>
      <c r="P2009" s="68"/>
      <c r="Q2009" s="68" t="s">
        <v>3258</v>
      </c>
      <c r="R2009" s="69">
        <v>20</v>
      </c>
      <c r="S2009" s="70">
        <v>150</v>
      </c>
      <c r="T2009" s="70">
        <v>3000</v>
      </c>
      <c r="U2009" s="67" t="s">
        <v>1271</v>
      </c>
      <c r="V2009" s="71" t="s">
        <v>1272</v>
      </c>
      <c r="W2009" s="171"/>
      <c r="X2009" s="172"/>
      <c r="Y2009" s="176">
        <f t="shared" si="1184"/>
        <v>0</v>
      </c>
      <c r="AA2009" s="192"/>
    </row>
    <row r="2010" spans="2:27" hidden="1">
      <c r="B2010" s="189">
        <f t="shared" si="1176"/>
        <v>0</v>
      </c>
      <c r="C2010" s="189">
        <f t="shared" ca="1" si="1177"/>
        <v>0</v>
      </c>
      <c r="D2010" s="189">
        <f t="shared" si="1178"/>
        <v>0</v>
      </c>
      <c r="E2010" s="189">
        <f t="shared" ca="1" si="1179"/>
        <v>0</v>
      </c>
      <c r="F2010" s="189">
        <f t="shared" si="1180"/>
        <v>0</v>
      </c>
      <c r="G2010" s="189" cm="1">
        <f t="array" aca="1" ref="G2010" ca="1">OFFSET(G2010,-1,,,)+1</f>
        <v>2005</v>
      </c>
      <c r="H2010" s="189">
        <f t="shared" si="1175"/>
        <v>0</v>
      </c>
      <c r="I2010" s="189">
        <f t="shared" si="1181"/>
        <v>0</v>
      </c>
      <c r="J2010" s="179">
        <f t="shared" si="1182"/>
        <v>0</v>
      </c>
      <c r="K2010" s="173"/>
      <c r="L2010" s="174" t="str" cm="1">
        <f t="array" aca="1" ref="L2010" ca="1">IF($K2010="",OFFSET(L2010,-1,,,),K2010)</f>
        <v>11.01.01</v>
      </c>
      <c r="M2010" s="175" t="str" cm="1">
        <f t="array" aca="1" ref="M2010" ca="1">IF(OR($K2010=0,$K2010=""),OFFSET(M2010,-1,,,),O2010)</f>
        <v>PERCENTUAL DE QUEBRA DE VIDRO 5%</v>
      </c>
      <c r="N2010" s="67" t="s">
        <v>1273</v>
      </c>
      <c r="O2010" s="68" t="s">
        <v>1274</v>
      </c>
      <c r="P2010" s="68"/>
      <c r="Q2010" s="68" t="s">
        <v>3258</v>
      </c>
      <c r="R2010" s="69">
        <v>5</v>
      </c>
      <c r="S2010" s="70">
        <v>150</v>
      </c>
      <c r="T2010" s="70">
        <v>750</v>
      </c>
      <c r="U2010" s="67" t="s">
        <v>1271</v>
      </c>
      <c r="V2010" s="71" t="s">
        <v>1272</v>
      </c>
      <c r="W2010" s="171"/>
      <c r="X2010" s="172"/>
      <c r="Y2010" s="176">
        <f t="shared" si="1184"/>
        <v>0</v>
      </c>
      <c r="AA2010" s="192"/>
    </row>
    <row r="2011" spans="2:27" hidden="1">
      <c r="B2011" s="189">
        <f t="shared" si="1176"/>
        <v>0</v>
      </c>
      <c r="C2011" s="189">
        <f t="shared" ca="1" si="1177"/>
        <v>0</v>
      </c>
      <c r="D2011" s="189">
        <f t="shared" si="1178"/>
        <v>0</v>
      </c>
      <c r="E2011" s="189">
        <f t="shared" ca="1" si="1179"/>
        <v>0</v>
      </c>
      <c r="F2011" s="189">
        <f t="shared" si="1180"/>
        <v>0</v>
      </c>
      <c r="G2011" s="189" cm="1">
        <f t="array" aca="1" ref="G2011" ca="1">OFFSET(G2011,-1,,,)+1</f>
        <v>2006</v>
      </c>
      <c r="H2011" s="189">
        <f t="shared" si="1175"/>
        <v>0</v>
      </c>
      <c r="I2011" s="189">
        <f t="shared" si="1181"/>
        <v>0</v>
      </c>
      <c r="J2011" s="179">
        <f t="shared" si="1182"/>
        <v>0</v>
      </c>
      <c r="K2011" s="173"/>
      <c r="L2011" s="174" t="str" cm="1">
        <f t="array" aca="1" ref="L2011" ca="1">IF($K2011="",OFFSET(L2011,-1,,,),K2011)</f>
        <v>11.01.01</v>
      </c>
      <c r="M2011" s="175" t="str" cm="1">
        <f t="array" aca="1" ref="M2011" ca="1">IF(OR($K2011=0,$K2011=""),OFFSET(M2011,-1,,,),O2011)</f>
        <v>PERCENTUAL DE QUEBRA DE VIDRO 5%</v>
      </c>
      <c r="N2011" s="67" t="s">
        <v>1275</v>
      </c>
      <c r="O2011" s="68" t="s">
        <v>1276</v>
      </c>
      <c r="P2011" s="68"/>
      <c r="Q2011" s="68" t="s">
        <v>3258</v>
      </c>
      <c r="R2011" s="69">
        <v>10</v>
      </c>
      <c r="S2011" s="70">
        <v>280</v>
      </c>
      <c r="T2011" s="70">
        <v>2800</v>
      </c>
      <c r="U2011" s="67" t="s">
        <v>1271</v>
      </c>
      <c r="V2011" s="71" t="s">
        <v>1272</v>
      </c>
      <c r="W2011" s="171"/>
      <c r="X2011" s="172"/>
      <c r="Y2011" s="176">
        <f t="shared" si="1184"/>
        <v>0</v>
      </c>
      <c r="AA2011" s="192"/>
    </row>
    <row r="2012" spans="2:27" hidden="1">
      <c r="B2012" s="189">
        <f t="shared" si="1176"/>
        <v>0</v>
      </c>
      <c r="C2012" s="189">
        <f t="shared" ca="1" si="1177"/>
        <v>0</v>
      </c>
      <c r="D2012" s="189">
        <f t="shared" si="1178"/>
        <v>0</v>
      </c>
      <c r="E2012" s="189">
        <f t="shared" ca="1" si="1179"/>
        <v>0</v>
      </c>
      <c r="F2012" s="189">
        <f t="shared" si="1180"/>
        <v>0</v>
      </c>
      <c r="G2012" s="189" cm="1">
        <f t="array" aca="1" ref="G2012" ca="1">OFFSET(G2012,-1,,,)+1</f>
        <v>2007</v>
      </c>
      <c r="H2012" s="189">
        <f t="shared" si="1175"/>
        <v>0</v>
      </c>
      <c r="I2012" s="189">
        <f t="shared" si="1181"/>
        <v>0</v>
      </c>
      <c r="J2012" s="179">
        <f t="shared" si="1182"/>
        <v>0</v>
      </c>
      <c r="K2012" s="173"/>
      <c r="L2012" s="174" t="str" cm="1">
        <f t="array" aca="1" ref="L2012" ca="1">IF($K2012="",OFFSET(L2012,-1,,,),K2012)</f>
        <v>11.01.01</v>
      </c>
      <c r="M2012" s="175" t="str" cm="1">
        <f t="array" aca="1" ref="M2012" ca="1">IF(OR($K2012=0,$K2012=""),OFFSET(M2012,-1,,,),O2012)</f>
        <v>PERCENTUAL DE QUEBRA DE VIDRO 5%</v>
      </c>
      <c r="N2012" s="67" t="s">
        <v>1277</v>
      </c>
      <c r="O2012" s="68" t="s">
        <v>1278</v>
      </c>
      <c r="P2012" s="68"/>
      <c r="Q2012" s="68" t="s">
        <v>3258</v>
      </c>
      <c r="R2012" s="69">
        <v>10</v>
      </c>
      <c r="S2012" s="70">
        <v>330</v>
      </c>
      <c r="T2012" s="70">
        <v>3300</v>
      </c>
      <c r="U2012" s="67" t="s">
        <v>1271</v>
      </c>
      <c r="V2012" s="71" t="s">
        <v>1272</v>
      </c>
      <c r="W2012" s="171"/>
      <c r="X2012" s="172"/>
      <c r="Y2012" s="176">
        <f t="shared" si="1184"/>
        <v>0</v>
      </c>
      <c r="AA2012" s="192"/>
    </row>
    <row r="2013" spans="2:27">
      <c r="B2013" s="189">
        <f t="shared" si="1176"/>
        <v>0</v>
      </c>
      <c r="C2013" s="189">
        <f t="shared" ca="1" si="1177"/>
        <v>0</v>
      </c>
      <c r="D2013" s="189">
        <f t="shared" si="1178"/>
        <v>0</v>
      </c>
      <c r="E2013" s="189">
        <f t="shared" ca="1" si="1179"/>
        <v>0</v>
      </c>
      <c r="F2013" s="189">
        <f t="shared" si="1180"/>
        <v>0</v>
      </c>
      <c r="G2013" s="189" cm="1">
        <f t="array" aca="1" ref="G2013" ca="1">OFFSET(G2013,-1,,,)+1</f>
        <v>2008</v>
      </c>
      <c r="H2013" s="189">
        <f t="shared" si="1175"/>
        <v>0</v>
      </c>
      <c r="I2013" s="189">
        <f t="shared" si="1181"/>
        <v>0</v>
      </c>
      <c r="J2013" s="179">
        <f t="shared" si="1182"/>
        <v>0</v>
      </c>
      <c r="K2013" s="173" t="s">
        <v>1279</v>
      </c>
      <c r="L2013" s="174" t="str" cm="1">
        <f t="array" aca="1" ref="L2013" ca="1">IF($K2013="",OFFSET(L2013,-1,,,),K2013)</f>
        <v>11.01.02</v>
      </c>
      <c r="M2013" s="175" t="str" cm="1">
        <f t="array" aca="1" ref="M2013" ca="1">IF(OR($K2013=0,$K2013=""),OFFSET(M2013,-1,,,),O2013)</f>
        <v>FRETES DIVERSOS PARA USO DEDICADO</v>
      </c>
      <c r="N2013" s="67" t="s">
        <v>2899</v>
      </c>
      <c r="O2013" s="68" t="s">
        <v>4646</v>
      </c>
      <c r="P2013" s="68"/>
      <c r="Q2013" s="68" t="s">
        <v>3257</v>
      </c>
      <c r="R2013" s="69">
        <v>1</v>
      </c>
      <c r="S2013" s="70">
        <v>20000</v>
      </c>
      <c r="T2013" s="70">
        <v>20000</v>
      </c>
      <c r="U2013" s="67"/>
      <c r="V2013" s="71"/>
      <c r="W2013" s="171"/>
      <c r="X2013" s="172"/>
      <c r="Y2013" s="176">
        <f t="shared" si="1184"/>
        <v>0</v>
      </c>
      <c r="AA2013" s="192"/>
    </row>
    <row r="2014" spans="2:27" hidden="1">
      <c r="B2014" s="189">
        <f t="shared" si="1176"/>
        <v>0</v>
      </c>
      <c r="C2014" s="189">
        <f t="shared" ca="1" si="1177"/>
        <v>0</v>
      </c>
      <c r="D2014" s="189">
        <f t="shared" si="1178"/>
        <v>0</v>
      </c>
      <c r="E2014" s="189">
        <f t="shared" ca="1" si="1179"/>
        <v>0</v>
      </c>
      <c r="F2014" s="189">
        <f t="shared" si="1180"/>
        <v>0</v>
      </c>
      <c r="G2014" s="189" cm="1">
        <f t="array" aca="1" ref="G2014" ca="1">OFFSET(G2014,-1,,,)+1</f>
        <v>2009</v>
      </c>
      <c r="H2014" s="189">
        <f t="shared" si="1175"/>
        <v>0</v>
      </c>
      <c r="I2014" s="189">
        <f t="shared" si="1181"/>
        <v>0</v>
      </c>
      <c r="J2014" s="179">
        <f t="shared" si="1182"/>
        <v>0</v>
      </c>
      <c r="K2014" s="173"/>
      <c r="L2014" s="174" t="str" cm="1">
        <f t="array" aca="1" ref="L2014" ca="1">IF($K2014="",OFFSET(L2014,-1,,,),K2014)</f>
        <v>11.01.02</v>
      </c>
      <c r="M2014" s="175" t="str" cm="1">
        <f t="array" aca="1" ref="M2014" ca="1">IF(OR($K2014=0,$K2014=""),OFFSET(M2014,-1,,,),O2014)</f>
        <v>FRETES DIVERSOS PARA USO DEDICADO</v>
      </c>
      <c r="N2014" s="67" t="s">
        <v>2900</v>
      </c>
      <c r="O2014" s="68" t="s">
        <v>503</v>
      </c>
      <c r="P2014" s="68"/>
      <c r="Q2014" s="68" t="s">
        <v>3261</v>
      </c>
      <c r="R2014" s="69">
        <v>2</v>
      </c>
      <c r="S2014" s="70">
        <v>10000</v>
      </c>
      <c r="T2014" s="70">
        <v>20000</v>
      </c>
      <c r="U2014" s="67" t="s">
        <v>1271</v>
      </c>
      <c r="V2014" s="71" t="s">
        <v>1272</v>
      </c>
      <c r="W2014" s="171"/>
      <c r="X2014" s="172"/>
      <c r="Y2014" s="176">
        <f t="shared" si="1184"/>
        <v>0</v>
      </c>
      <c r="AA2014" s="192"/>
    </row>
    <row r="2015" spans="2:27">
      <c r="B2015" s="189">
        <f t="shared" si="1176"/>
        <v>0</v>
      </c>
      <c r="C2015" s="189">
        <f t="shared" ca="1" si="1177"/>
        <v>0</v>
      </c>
      <c r="D2015" s="189">
        <f t="shared" si="1178"/>
        <v>0</v>
      </c>
      <c r="E2015" s="189">
        <f t="shared" ca="1" si="1179"/>
        <v>0</v>
      </c>
      <c r="F2015" s="189">
        <f t="shared" si="1180"/>
        <v>0</v>
      </c>
      <c r="G2015" s="189" cm="1">
        <f t="array" aca="1" ref="G2015" ca="1">OFFSET(G2015,-1,,,)+1</f>
        <v>2010</v>
      </c>
      <c r="H2015" s="189">
        <f t="shared" si="1175"/>
        <v>0</v>
      </c>
      <c r="I2015" s="189">
        <f t="shared" si="1181"/>
        <v>0</v>
      </c>
      <c r="J2015" s="179">
        <f t="shared" si="1182"/>
        <v>0</v>
      </c>
      <c r="K2015" s="173" t="s">
        <v>1287</v>
      </c>
      <c r="L2015" s="174" t="str" cm="1">
        <f t="array" aca="1" ref="L2015" ca="1">IF($K2015="",OFFSET(L2015,-1,,,),K2015)</f>
        <v>11.01.03</v>
      </c>
      <c r="M2015" s="175" t="str" cm="1">
        <f t="array" aca="1" ref="M2015" ca="1">IF(OR($K2015=0,$K2015=""),OFFSET(M2015,-1,,,),O2015)</f>
        <v>JANELA DE ALUMÍNIO COM 01 FOLHA FIXA VENEZIANA COM VENTILAÇÃO PERMANENTE - 0,45X0,60M</v>
      </c>
      <c r="N2015" s="67" t="s">
        <v>4034</v>
      </c>
      <c r="O2015" s="68" t="s">
        <v>4647</v>
      </c>
      <c r="P2015" s="68"/>
      <c r="Q2015" s="68" t="s">
        <v>3263</v>
      </c>
      <c r="R2015" s="69">
        <v>36</v>
      </c>
      <c r="S2015" s="70">
        <v>343.67</v>
      </c>
      <c r="T2015" s="70">
        <v>12372.12</v>
      </c>
      <c r="U2015" s="67"/>
      <c r="V2015" s="71"/>
      <c r="W2015" s="171"/>
      <c r="X2015" s="172"/>
      <c r="Y2015" s="176">
        <f t="shared" si="1184"/>
        <v>0</v>
      </c>
      <c r="AA2015" s="192"/>
    </row>
    <row r="2016" spans="2:27" hidden="1">
      <c r="B2016" s="189">
        <f t="shared" si="1176"/>
        <v>0</v>
      </c>
      <c r="C2016" s="189">
        <f t="shared" ca="1" si="1177"/>
        <v>0</v>
      </c>
      <c r="D2016" s="189">
        <f t="shared" si="1178"/>
        <v>0</v>
      </c>
      <c r="E2016" s="189">
        <f t="shared" ca="1" si="1179"/>
        <v>0</v>
      </c>
      <c r="F2016" s="189">
        <f t="shared" si="1180"/>
        <v>0</v>
      </c>
      <c r="G2016" s="189" cm="1">
        <f t="array" aca="1" ref="G2016" ca="1">OFFSET(G2016,-1,,,)+1</f>
        <v>2011</v>
      </c>
      <c r="H2016" s="189">
        <f t="shared" si="1175"/>
        <v>0</v>
      </c>
      <c r="I2016" s="189">
        <f t="shared" si="1181"/>
        <v>0</v>
      </c>
      <c r="J2016" s="179">
        <f t="shared" si="1182"/>
        <v>0</v>
      </c>
      <c r="K2016" s="173"/>
      <c r="L2016" s="174" t="str" cm="1">
        <f t="array" aca="1" ref="L2016" ca="1">IF($K2016="",OFFSET(L2016,-1,,,),K2016)</f>
        <v>11.01.03</v>
      </c>
      <c r="M2016" s="175" t="str" cm="1">
        <f t="array" aca="1" ref="M2016" ca="1">IF(OR($K2016=0,$K2016=""),OFFSET(M2016,-1,,,),O2016)</f>
        <v>JANELA DE ALUMÍNIO COM 01 FOLHA FIXA VENEZIANA COM VENTILAÇÃO PERMANENTE - 0,45X0,60M</v>
      </c>
      <c r="N2016" s="67" t="s">
        <v>1142</v>
      </c>
      <c r="O2016" s="68" t="s">
        <v>1143</v>
      </c>
      <c r="P2016" s="68"/>
      <c r="Q2016" s="68" t="s">
        <v>3255</v>
      </c>
      <c r="R2016" s="69">
        <v>16.361999999999998</v>
      </c>
      <c r="S2016" s="70">
        <v>40</v>
      </c>
      <c r="T2016" s="70">
        <v>654.4799999999999</v>
      </c>
      <c r="U2016" s="67" t="s">
        <v>1271</v>
      </c>
      <c r="V2016" s="71" t="s">
        <v>1272</v>
      </c>
      <c r="W2016" s="171"/>
      <c r="X2016" s="172"/>
      <c r="Y2016" s="176">
        <f t="shared" si="1184"/>
        <v>0</v>
      </c>
      <c r="AA2016" s="192"/>
    </row>
    <row r="2017" spans="2:28" hidden="1">
      <c r="B2017" s="189">
        <f t="shared" si="1176"/>
        <v>0</v>
      </c>
      <c r="C2017" s="189">
        <f t="shared" ca="1" si="1177"/>
        <v>0</v>
      </c>
      <c r="D2017" s="189">
        <f t="shared" si="1178"/>
        <v>0</v>
      </c>
      <c r="E2017" s="189">
        <f t="shared" ca="1" si="1179"/>
        <v>0</v>
      </c>
      <c r="F2017" s="189">
        <f t="shared" si="1180"/>
        <v>0</v>
      </c>
      <c r="G2017" s="189" cm="1">
        <f t="array" aca="1" ref="G2017" ca="1">OFFSET(G2017,-1,,,)+1</f>
        <v>2012</v>
      </c>
      <c r="H2017" s="189">
        <f t="shared" si="1175"/>
        <v>0</v>
      </c>
      <c r="I2017" s="189">
        <f t="shared" si="1181"/>
        <v>0</v>
      </c>
      <c r="J2017" s="179">
        <f t="shared" si="1182"/>
        <v>0</v>
      </c>
      <c r="K2017" s="173"/>
      <c r="L2017" s="174" t="str" cm="1">
        <f t="array" aca="1" ref="L2017" ca="1">IF($K2017="",OFFSET(L2017,-1,,,),K2017)</f>
        <v>11.01.03</v>
      </c>
      <c r="M2017" s="175" t="str" cm="1">
        <f t="array" aca="1" ref="M2017" ca="1">IF(OR($K2017=0,$K2017=""),OFFSET(M2017,-1,,,),O2017)</f>
        <v>JANELA DE ALUMÍNIO COM 01 FOLHA FIXA VENEZIANA COM VENTILAÇÃO PERMANENTE - 0,45X0,60M</v>
      </c>
      <c r="N2017" s="67" t="s">
        <v>1281</v>
      </c>
      <c r="O2017" s="68" t="s">
        <v>1282</v>
      </c>
      <c r="P2017" s="68"/>
      <c r="Q2017" s="68" t="s">
        <v>3254</v>
      </c>
      <c r="R2017" s="69">
        <v>2.88</v>
      </c>
      <c r="S2017" s="70">
        <v>10.5</v>
      </c>
      <c r="T2017" s="70">
        <v>30.24</v>
      </c>
      <c r="U2017" s="67" t="s">
        <v>1271</v>
      </c>
      <c r="V2017" s="71" t="s">
        <v>1272</v>
      </c>
      <c r="W2017" s="171"/>
      <c r="X2017" s="172"/>
      <c r="Y2017" s="176">
        <f t="shared" si="1184"/>
        <v>0</v>
      </c>
      <c r="AA2017" s="192"/>
      <c r="AB2017" s="193"/>
    </row>
    <row r="2018" spans="2:28" hidden="1">
      <c r="B2018" s="189">
        <f t="shared" si="1176"/>
        <v>0</v>
      </c>
      <c r="C2018" s="189">
        <f t="shared" ca="1" si="1177"/>
        <v>0</v>
      </c>
      <c r="D2018" s="189">
        <f t="shared" si="1178"/>
        <v>0</v>
      </c>
      <c r="E2018" s="189">
        <f t="shared" ca="1" si="1179"/>
        <v>0</v>
      </c>
      <c r="F2018" s="189">
        <f t="shared" si="1180"/>
        <v>0</v>
      </c>
      <c r="G2018" s="189" cm="1">
        <f t="array" aca="1" ref="G2018" ca="1">OFFSET(G2018,-1,,,)+1</f>
        <v>2013</v>
      </c>
      <c r="H2018" s="189">
        <f t="shared" si="1175"/>
        <v>0</v>
      </c>
      <c r="I2018" s="189">
        <f t="shared" si="1181"/>
        <v>0</v>
      </c>
      <c r="J2018" s="179">
        <f t="shared" si="1182"/>
        <v>0</v>
      </c>
      <c r="K2018" s="173"/>
      <c r="L2018" s="174" t="str" cm="1">
        <f t="array" aca="1" ref="L2018" ca="1">IF($K2018="",OFFSET(L2018,-1,,,),K2018)</f>
        <v>11.01.03</v>
      </c>
      <c r="M2018" s="175" t="str" cm="1">
        <f t="array" aca="1" ref="M2018" ca="1">IF(OR($K2018=0,$K2018=""),OFFSET(M2018,-1,,,),O2018)</f>
        <v>JANELA DE ALUMÍNIO COM 01 FOLHA FIXA VENEZIANA COM VENTILAÇÃO PERMANENTE - 0,45X0,60M</v>
      </c>
      <c r="N2018" s="67" t="s">
        <v>4035</v>
      </c>
      <c r="O2018" s="68" t="s">
        <v>4648</v>
      </c>
      <c r="P2018" s="68"/>
      <c r="Q2018" s="68" t="s">
        <v>3260</v>
      </c>
      <c r="R2018" s="69">
        <v>36</v>
      </c>
      <c r="S2018" s="70">
        <v>209.65</v>
      </c>
      <c r="T2018" s="70">
        <v>7547.4000000000005</v>
      </c>
      <c r="U2018" s="67" t="s">
        <v>1271</v>
      </c>
      <c r="V2018" s="71" t="s">
        <v>1272</v>
      </c>
      <c r="W2018" s="171"/>
      <c r="X2018" s="172"/>
      <c r="Y2018" s="176">
        <f t="shared" si="1184"/>
        <v>0</v>
      </c>
      <c r="AA2018" s="192"/>
      <c r="AB2018" s="193"/>
    </row>
    <row r="2019" spans="2:28" hidden="1">
      <c r="B2019" s="189">
        <f t="shared" si="1176"/>
        <v>0</v>
      </c>
      <c r="C2019" s="189">
        <f t="shared" ca="1" si="1177"/>
        <v>0</v>
      </c>
      <c r="D2019" s="189">
        <f t="shared" si="1178"/>
        <v>0</v>
      </c>
      <c r="E2019" s="189">
        <f t="shared" ca="1" si="1179"/>
        <v>0</v>
      </c>
      <c r="F2019" s="189">
        <f t="shared" si="1180"/>
        <v>0</v>
      </c>
      <c r="G2019" s="189" cm="1">
        <f t="array" aca="1" ref="G2019" ca="1">OFFSET(G2019,-1,,,)+1</f>
        <v>2014</v>
      </c>
      <c r="H2019" s="189">
        <f t="shared" si="1175"/>
        <v>0</v>
      </c>
      <c r="I2019" s="189">
        <f t="shared" si="1181"/>
        <v>0</v>
      </c>
      <c r="J2019" s="179">
        <f t="shared" si="1182"/>
        <v>0</v>
      </c>
      <c r="K2019" s="173"/>
      <c r="L2019" s="174" t="str" cm="1">
        <f t="array" aca="1" ref="L2019" ca="1">IF($K2019="",OFFSET(L2019,-1,,,),K2019)</f>
        <v>11.01.03</v>
      </c>
      <c r="M2019" s="175" t="str" cm="1">
        <f t="array" aca="1" ref="M2019" ca="1">IF(OR($K2019=0,$K2019=""),OFFSET(M2019,-1,,,),O2019)</f>
        <v>JANELA DE ALUMÍNIO COM 01 FOLHA FIXA VENEZIANA COM VENTILAÇÃO PERMANENTE - 0,45X0,60M</v>
      </c>
      <c r="N2019" s="67" t="s">
        <v>1285</v>
      </c>
      <c r="O2019" s="68" t="s">
        <v>1286</v>
      </c>
      <c r="P2019" s="68"/>
      <c r="Q2019" s="68" t="s">
        <v>3260</v>
      </c>
      <c r="R2019" s="69">
        <v>36</v>
      </c>
      <c r="S2019" s="70">
        <v>5</v>
      </c>
      <c r="T2019" s="70">
        <v>180</v>
      </c>
      <c r="U2019" s="67" t="s">
        <v>1271</v>
      </c>
      <c r="V2019" s="71" t="s">
        <v>1272</v>
      </c>
      <c r="W2019" s="171"/>
      <c r="X2019" s="172"/>
      <c r="Y2019" s="176">
        <f t="shared" si="1184"/>
        <v>0</v>
      </c>
      <c r="AA2019" s="192"/>
      <c r="AB2019" s="193"/>
    </row>
    <row r="2020" spans="2:28" hidden="1">
      <c r="B2020" s="189">
        <f t="shared" si="1176"/>
        <v>0</v>
      </c>
      <c r="C2020" s="189">
        <f t="shared" ca="1" si="1177"/>
        <v>0</v>
      </c>
      <c r="D2020" s="189">
        <f t="shared" si="1178"/>
        <v>0</v>
      </c>
      <c r="E2020" s="189">
        <f t="shared" ca="1" si="1179"/>
        <v>0</v>
      </c>
      <c r="F2020" s="189">
        <f t="shared" si="1180"/>
        <v>0</v>
      </c>
      <c r="G2020" s="189" cm="1">
        <f t="array" aca="1" ref="G2020" ca="1">OFFSET(G2020,-1,,,)+1</f>
        <v>2015</v>
      </c>
      <c r="H2020" s="189">
        <f t="shared" si="1175"/>
        <v>0</v>
      </c>
      <c r="I2020" s="189">
        <f t="shared" si="1181"/>
        <v>0</v>
      </c>
      <c r="J2020" s="179">
        <f t="shared" si="1182"/>
        <v>0</v>
      </c>
      <c r="K2020" s="173"/>
      <c r="L2020" s="174" t="str" cm="1">
        <f t="array" aca="1" ref="L2020" ca="1">IF($K2020="",OFFSET(L2020,-1,,,),K2020)</f>
        <v>11.01.03</v>
      </c>
      <c r="M2020" s="175" t="str" cm="1">
        <f t="array" aca="1" ref="M2020" ca="1">IF(OR($K2020=0,$K2020=""),OFFSET(M2020,-1,,,),O2020)</f>
        <v>JANELA DE ALUMÍNIO COM 01 FOLHA FIXA VENEZIANA COM VENTILAÇÃO PERMANENTE - 0,45X0,60M</v>
      </c>
      <c r="N2020" s="67" t="s">
        <v>3823</v>
      </c>
      <c r="O2020" s="68" t="s">
        <v>4254</v>
      </c>
      <c r="P2020" s="68"/>
      <c r="Q2020" s="68" t="s">
        <v>3260</v>
      </c>
      <c r="R2020" s="69">
        <v>36</v>
      </c>
      <c r="S2020" s="70">
        <v>110</v>
      </c>
      <c r="T2020" s="70">
        <v>3960</v>
      </c>
      <c r="U2020" s="67" t="s">
        <v>1271</v>
      </c>
      <c r="V2020" s="71" t="s">
        <v>1272</v>
      </c>
      <c r="W2020" s="171"/>
      <c r="X2020" s="172"/>
      <c r="Y2020" s="176">
        <f t="shared" si="1184"/>
        <v>0</v>
      </c>
      <c r="AA2020" s="192"/>
      <c r="AB2020" s="193"/>
    </row>
    <row r="2021" spans="2:28">
      <c r="B2021" s="189">
        <f t="shared" si="1176"/>
        <v>0</v>
      </c>
      <c r="C2021" s="189">
        <f t="shared" ca="1" si="1177"/>
        <v>0</v>
      </c>
      <c r="D2021" s="189">
        <f t="shared" si="1178"/>
        <v>0</v>
      </c>
      <c r="E2021" s="189">
        <f t="shared" ca="1" si="1179"/>
        <v>0</v>
      </c>
      <c r="F2021" s="189">
        <f t="shared" si="1180"/>
        <v>0</v>
      </c>
      <c r="G2021" s="189" cm="1">
        <f t="array" aca="1" ref="G2021" ca="1">OFFSET(G2021,-1,,,)+1</f>
        <v>2016</v>
      </c>
      <c r="H2021" s="189">
        <f t="shared" si="1175"/>
        <v>0</v>
      </c>
      <c r="I2021" s="189">
        <f t="shared" si="1181"/>
        <v>0</v>
      </c>
      <c r="J2021" s="179">
        <f t="shared" si="1182"/>
        <v>0</v>
      </c>
      <c r="K2021" s="173" t="s">
        <v>1288</v>
      </c>
      <c r="L2021" s="174" t="str" cm="1">
        <f t="array" aca="1" ref="L2021" ca="1">IF($K2021="",OFFSET(L2021,-1,,,),K2021)</f>
        <v>11.01.04</v>
      </c>
      <c r="M2021" s="175" t="str" cm="1">
        <f t="array" aca="1" ref="M2021" ca="1">IF(OR($K2021=0,$K2021=""),OFFSET(M2021,-1,,,),O2021)</f>
        <v>JANELA DE ALUMÍNIO COM 02 FOLHAS DE CORRER - 1,20X1,20M</v>
      </c>
      <c r="N2021" s="67" t="s">
        <v>1280</v>
      </c>
      <c r="O2021" s="68" t="s">
        <v>4649</v>
      </c>
      <c r="P2021" s="68"/>
      <c r="Q2021" s="68" t="s">
        <v>3263</v>
      </c>
      <c r="R2021" s="69">
        <v>755</v>
      </c>
      <c r="S2021" s="70">
        <v>579.87</v>
      </c>
      <c r="T2021" s="70">
        <v>437801.85</v>
      </c>
      <c r="U2021" s="67"/>
      <c r="V2021" s="71"/>
      <c r="W2021" s="171"/>
      <c r="X2021" s="172"/>
      <c r="Y2021" s="176">
        <f t="shared" si="1184"/>
        <v>0</v>
      </c>
      <c r="AA2021" s="192"/>
      <c r="AB2021" s="193"/>
    </row>
    <row r="2022" spans="2:28" hidden="1">
      <c r="B2022" s="189">
        <f t="shared" si="1176"/>
        <v>0</v>
      </c>
      <c r="C2022" s="189">
        <f t="shared" ca="1" si="1177"/>
        <v>0</v>
      </c>
      <c r="D2022" s="189">
        <f t="shared" si="1178"/>
        <v>0</v>
      </c>
      <c r="E2022" s="189">
        <f t="shared" ca="1" si="1179"/>
        <v>0</v>
      </c>
      <c r="F2022" s="189">
        <f t="shared" si="1180"/>
        <v>0</v>
      </c>
      <c r="G2022" s="189" cm="1">
        <f t="array" aca="1" ref="G2022" ca="1">OFFSET(G2022,-1,,,)+1</f>
        <v>2017</v>
      </c>
      <c r="H2022" s="189">
        <f t="shared" si="1175"/>
        <v>0</v>
      </c>
      <c r="I2022" s="189">
        <f t="shared" si="1181"/>
        <v>0</v>
      </c>
      <c r="J2022" s="179">
        <f t="shared" si="1182"/>
        <v>0</v>
      </c>
      <c r="K2022" s="173"/>
      <c r="L2022" s="174" t="str" cm="1">
        <f t="array" aca="1" ref="L2022" ca="1">IF($K2022="",OFFSET(L2022,-1,,,),K2022)</f>
        <v>11.01.04</v>
      </c>
      <c r="M2022" s="175" t="str" cm="1">
        <f t="array" aca="1" ref="M2022" ca="1">IF(OR($K2022=0,$K2022=""),OFFSET(M2022,-1,,,),O2022)</f>
        <v>JANELA DE ALUMÍNIO COM 02 FOLHAS DE CORRER - 1,20X1,20M</v>
      </c>
      <c r="N2022" s="67" t="s">
        <v>1142</v>
      </c>
      <c r="O2022" s="68" t="s">
        <v>1143</v>
      </c>
      <c r="P2022" s="68"/>
      <c r="Q2022" s="68" t="s">
        <v>3255</v>
      </c>
      <c r="R2022" s="69">
        <v>343.14749999999998</v>
      </c>
      <c r="S2022" s="70">
        <v>40</v>
      </c>
      <c r="T2022" s="70">
        <v>13725.9</v>
      </c>
      <c r="U2022" s="67" t="s">
        <v>1271</v>
      </c>
      <c r="V2022" s="71" t="s">
        <v>1272</v>
      </c>
      <c r="W2022" s="171"/>
      <c r="X2022" s="172"/>
      <c r="Y2022" s="176">
        <f t="shared" si="1184"/>
        <v>0</v>
      </c>
      <c r="AA2022" s="192"/>
      <c r="AB2022" s="193"/>
    </row>
    <row r="2023" spans="2:28" hidden="1">
      <c r="B2023" s="189">
        <f t="shared" si="1176"/>
        <v>0</v>
      </c>
      <c r="C2023" s="189">
        <f t="shared" ca="1" si="1177"/>
        <v>0</v>
      </c>
      <c r="D2023" s="189">
        <f t="shared" si="1178"/>
        <v>0</v>
      </c>
      <c r="E2023" s="189">
        <f t="shared" ca="1" si="1179"/>
        <v>0</v>
      </c>
      <c r="F2023" s="189">
        <f t="shared" si="1180"/>
        <v>0</v>
      </c>
      <c r="G2023" s="189" cm="1">
        <f t="array" aca="1" ref="G2023" ca="1">OFFSET(G2023,-1,,,)+1</f>
        <v>2018</v>
      </c>
      <c r="H2023" s="189">
        <f t="shared" si="1175"/>
        <v>0</v>
      </c>
      <c r="I2023" s="189">
        <f t="shared" si="1181"/>
        <v>0</v>
      </c>
      <c r="J2023" s="179">
        <f t="shared" si="1182"/>
        <v>0</v>
      </c>
      <c r="K2023" s="173"/>
      <c r="L2023" s="174" t="str" cm="1">
        <f t="array" aca="1" ref="L2023" ca="1">IF($K2023="",OFFSET(L2023,-1,,,),K2023)</f>
        <v>11.01.04</v>
      </c>
      <c r="M2023" s="175" t="str" cm="1">
        <f t="array" aca="1" ref="M2023" ca="1">IF(OR($K2023=0,$K2023=""),OFFSET(M2023,-1,,,),O2023)</f>
        <v>JANELA DE ALUMÍNIO COM 02 FOLHAS DE CORRER - 1,20X1,20M</v>
      </c>
      <c r="N2023" s="67" t="s">
        <v>1281</v>
      </c>
      <c r="O2023" s="68" t="s">
        <v>1282</v>
      </c>
      <c r="P2023" s="68"/>
      <c r="Q2023" s="68" t="s">
        <v>3254</v>
      </c>
      <c r="R2023" s="69">
        <v>60.4</v>
      </c>
      <c r="S2023" s="70">
        <v>10.5</v>
      </c>
      <c r="T2023" s="70">
        <v>634.19999999999993</v>
      </c>
      <c r="U2023" s="67" t="s">
        <v>1271</v>
      </c>
      <c r="V2023" s="71" t="s">
        <v>1272</v>
      </c>
      <c r="W2023" s="171"/>
      <c r="X2023" s="172"/>
      <c r="Y2023" s="176">
        <f t="shared" si="1184"/>
        <v>0</v>
      </c>
      <c r="AA2023" s="192"/>
      <c r="AB2023" s="193"/>
    </row>
    <row r="2024" spans="2:28" hidden="1">
      <c r="B2024" s="189">
        <f t="shared" si="1176"/>
        <v>0</v>
      </c>
      <c r="C2024" s="189">
        <f t="shared" ca="1" si="1177"/>
        <v>0</v>
      </c>
      <c r="D2024" s="189">
        <f t="shared" si="1178"/>
        <v>0</v>
      </c>
      <c r="E2024" s="189">
        <f t="shared" ca="1" si="1179"/>
        <v>0</v>
      </c>
      <c r="F2024" s="189">
        <f t="shared" si="1180"/>
        <v>0</v>
      </c>
      <c r="G2024" s="189" cm="1">
        <f t="array" aca="1" ref="G2024" ca="1">OFFSET(G2024,-1,,,)+1</f>
        <v>2019</v>
      </c>
      <c r="H2024" s="189">
        <f t="shared" si="1175"/>
        <v>0</v>
      </c>
      <c r="I2024" s="189">
        <f t="shared" si="1181"/>
        <v>0</v>
      </c>
      <c r="J2024" s="179">
        <f t="shared" si="1182"/>
        <v>0</v>
      </c>
      <c r="K2024" s="173"/>
      <c r="L2024" s="174" t="str" cm="1">
        <f t="array" aca="1" ref="L2024" ca="1">IF($K2024="",OFFSET(L2024,-1,,,),K2024)</f>
        <v>11.01.04</v>
      </c>
      <c r="M2024" s="175" t="str" cm="1">
        <f t="array" aca="1" ref="M2024" ca="1">IF(OR($K2024=0,$K2024=""),OFFSET(M2024,-1,,,),O2024)</f>
        <v>JANELA DE ALUMÍNIO COM 02 FOLHAS DE CORRER - 1,20X1,20M</v>
      </c>
      <c r="N2024" s="67" t="s">
        <v>1283</v>
      </c>
      <c r="O2024" s="68" t="s">
        <v>1284</v>
      </c>
      <c r="P2024" s="68"/>
      <c r="Q2024" s="68" t="s">
        <v>3260</v>
      </c>
      <c r="R2024" s="69">
        <v>755</v>
      </c>
      <c r="S2024" s="70">
        <v>445.85</v>
      </c>
      <c r="T2024" s="70">
        <v>336616.75</v>
      </c>
      <c r="U2024" s="67" t="s">
        <v>1271</v>
      </c>
      <c r="V2024" s="71" t="s">
        <v>1272</v>
      </c>
      <c r="W2024" s="171"/>
      <c r="X2024" s="172"/>
      <c r="Y2024" s="176">
        <f t="shared" si="1184"/>
        <v>0</v>
      </c>
      <c r="AA2024" s="192"/>
      <c r="AB2024" s="193"/>
    </row>
    <row r="2025" spans="2:28" hidden="1">
      <c r="B2025" s="189">
        <f t="shared" si="1176"/>
        <v>0</v>
      </c>
      <c r="C2025" s="189">
        <f t="shared" ca="1" si="1177"/>
        <v>0</v>
      </c>
      <c r="D2025" s="189">
        <f t="shared" si="1178"/>
        <v>0</v>
      </c>
      <c r="E2025" s="189">
        <f t="shared" ca="1" si="1179"/>
        <v>0</v>
      </c>
      <c r="F2025" s="189">
        <f t="shared" si="1180"/>
        <v>0</v>
      </c>
      <c r="G2025" s="189" cm="1">
        <f t="array" aca="1" ref="G2025" ca="1">OFFSET(G2025,-1,,,)+1</f>
        <v>2020</v>
      </c>
      <c r="H2025" s="189">
        <f t="shared" si="1175"/>
        <v>0</v>
      </c>
      <c r="I2025" s="189">
        <f t="shared" si="1181"/>
        <v>0</v>
      </c>
      <c r="J2025" s="179">
        <f t="shared" si="1182"/>
        <v>0</v>
      </c>
      <c r="K2025" s="173"/>
      <c r="L2025" s="174" t="str" cm="1">
        <f t="array" aca="1" ref="L2025" ca="1">IF($K2025="",OFFSET(L2025,-1,,,),K2025)</f>
        <v>11.01.04</v>
      </c>
      <c r="M2025" s="175" t="str" cm="1">
        <f t="array" aca="1" ref="M2025" ca="1">IF(OR($K2025=0,$K2025=""),OFFSET(M2025,-1,,,),O2025)</f>
        <v>JANELA DE ALUMÍNIO COM 02 FOLHAS DE CORRER - 1,20X1,20M</v>
      </c>
      <c r="N2025" s="67" t="s">
        <v>1285</v>
      </c>
      <c r="O2025" s="68" t="s">
        <v>1286</v>
      </c>
      <c r="P2025" s="68"/>
      <c r="Q2025" s="68" t="s">
        <v>3260</v>
      </c>
      <c r="R2025" s="69">
        <v>755</v>
      </c>
      <c r="S2025" s="70">
        <v>5</v>
      </c>
      <c r="T2025" s="70">
        <v>3775</v>
      </c>
      <c r="U2025" s="67" t="s">
        <v>1271</v>
      </c>
      <c r="V2025" s="71" t="s">
        <v>1272</v>
      </c>
      <c r="W2025" s="171"/>
      <c r="X2025" s="172"/>
      <c r="Y2025" s="176">
        <f t="shared" si="1184"/>
        <v>0</v>
      </c>
      <c r="AA2025" s="192"/>
      <c r="AB2025" s="193"/>
    </row>
    <row r="2026" spans="2:28" hidden="1">
      <c r="B2026" s="189">
        <f t="shared" si="1176"/>
        <v>0</v>
      </c>
      <c r="C2026" s="189">
        <f t="shared" ca="1" si="1177"/>
        <v>0</v>
      </c>
      <c r="D2026" s="189">
        <f t="shared" si="1178"/>
        <v>0</v>
      </c>
      <c r="E2026" s="189">
        <f t="shared" ca="1" si="1179"/>
        <v>0</v>
      </c>
      <c r="F2026" s="189">
        <f t="shared" si="1180"/>
        <v>0</v>
      </c>
      <c r="G2026" s="189" cm="1">
        <f t="array" aca="1" ref="G2026" ca="1">OFFSET(G2026,-1,,,)+1</f>
        <v>2021</v>
      </c>
      <c r="H2026" s="189">
        <f t="shared" si="1175"/>
        <v>0</v>
      </c>
      <c r="I2026" s="189">
        <f t="shared" si="1181"/>
        <v>0</v>
      </c>
      <c r="J2026" s="179">
        <f t="shared" si="1182"/>
        <v>0</v>
      </c>
      <c r="K2026" s="173"/>
      <c r="L2026" s="174" t="str" cm="1">
        <f t="array" aca="1" ref="L2026" ca="1">IF($K2026="",OFFSET(L2026,-1,,,),K2026)</f>
        <v>11.01.04</v>
      </c>
      <c r="M2026" s="175" t="str" cm="1">
        <f t="array" aca="1" ref="M2026" ca="1">IF(OR($K2026=0,$K2026=""),OFFSET(M2026,-1,,,),O2026)</f>
        <v>JANELA DE ALUMÍNIO COM 02 FOLHAS DE CORRER - 1,20X1,20M</v>
      </c>
      <c r="N2026" s="67" t="s">
        <v>3823</v>
      </c>
      <c r="O2026" s="68" t="s">
        <v>4254</v>
      </c>
      <c r="P2026" s="68"/>
      <c r="Q2026" s="68" t="s">
        <v>3260</v>
      </c>
      <c r="R2026" s="69">
        <v>755</v>
      </c>
      <c r="S2026" s="70">
        <v>110</v>
      </c>
      <c r="T2026" s="70">
        <v>83050</v>
      </c>
      <c r="U2026" s="67" t="s">
        <v>1271</v>
      </c>
      <c r="V2026" s="71" t="s">
        <v>1272</v>
      </c>
      <c r="W2026" s="171"/>
      <c r="X2026" s="172"/>
      <c r="Y2026" s="176">
        <f t="shared" si="1184"/>
        <v>0</v>
      </c>
      <c r="AA2026" s="192"/>
      <c r="AB2026" s="193"/>
    </row>
    <row r="2027" spans="2:28">
      <c r="B2027" s="189">
        <f t="shared" si="1176"/>
        <v>0</v>
      </c>
      <c r="C2027" s="189">
        <f t="shared" ca="1" si="1177"/>
        <v>0</v>
      </c>
      <c r="D2027" s="189">
        <f t="shared" si="1178"/>
        <v>0</v>
      </c>
      <c r="E2027" s="189">
        <f t="shared" ca="1" si="1179"/>
        <v>0</v>
      </c>
      <c r="F2027" s="189">
        <f t="shared" si="1180"/>
        <v>0</v>
      </c>
      <c r="G2027" s="189" cm="1">
        <f t="array" aca="1" ref="G2027" ca="1">OFFSET(G2027,-1,,,)+1</f>
        <v>2022</v>
      </c>
      <c r="H2027" s="189">
        <f t="shared" si="1175"/>
        <v>0</v>
      </c>
      <c r="I2027" s="189">
        <f t="shared" si="1181"/>
        <v>0</v>
      </c>
      <c r="J2027" s="179">
        <f t="shared" si="1182"/>
        <v>0</v>
      </c>
      <c r="K2027" s="173" t="s">
        <v>1292</v>
      </c>
      <c r="L2027" s="174" t="str" cm="1">
        <f t="array" aca="1" ref="L2027" ca="1">IF($K2027="",OFFSET(L2027,-1,,,),K2027)</f>
        <v>11.01.05</v>
      </c>
      <c r="M2027" s="175" t="str" cm="1">
        <f t="array" aca="1" ref="M2027" ca="1">IF(OR($K2027=0,$K2027=""),OFFSET(M2027,-1,,,),O2027)</f>
        <v>JANELA DE ALUMÍNIO COM 01 FOLHA FIXA VENEZIANA COM VENTILAÇÃO PERMANENTE - 2,80X0,60M</v>
      </c>
      <c r="N2027" s="67" t="s">
        <v>4036</v>
      </c>
      <c r="O2027" s="68" t="s">
        <v>4650</v>
      </c>
      <c r="P2027" s="68"/>
      <c r="Q2027" s="68" t="s">
        <v>3263</v>
      </c>
      <c r="R2027" s="69">
        <v>2</v>
      </c>
      <c r="S2027" s="70">
        <v>2084.02</v>
      </c>
      <c r="T2027" s="70">
        <v>4168.04</v>
      </c>
      <c r="U2027" s="67"/>
      <c r="V2027" s="71"/>
      <c r="W2027" s="171"/>
      <c r="X2027" s="172"/>
      <c r="Y2027" s="176">
        <f t="shared" si="1184"/>
        <v>0</v>
      </c>
      <c r="AA2027" s="192"/>
      <c r="AB2027" s="193"/>
    </row>
    <row r="2028" spans="2:28" hidden="1">
      <c r="B2028" s="189">
        <f t="shared" si="1176"/>
        <v>0</v>
      </c>
      <c r="C2028" s="189">
        <f t="shared" ca="1" si="1177"/>
        <v>0</v>
      </c>
      <c r="D2028" s="189">
        <f t="shared" si="1178"/>
        <v>0</v>
      </c>
      <c r="E2028" s="189">
        <f t="shared" ca="1" si="1179"/>
        <v>0</v>
      </c>
      <c r="F2028" s="189">
        <f t="shared" si="1180"/>
        <v>0</v>
      </c>
      <c r="G2028" s="189" cm="1">
        <f t="array" aca="1" ref="G2028" ca="1">OFFSET(G2028,-1,,,)+1</f>
        <v>2023</v>
      </c>
      <c r="H2028" s="189">
        <f t="shared" si="1175"/>
        <v>0</v>
      </c>
      <c r="I2028" s="189">
        <f t="shared" si="1181"/>
        <v>0</v>
      </c>
      <c r="J2028" s="179">
        <f t="shared" si="1182"/>
        <v>0</v>
      </c>
      <c r="K2028" s="173"/>
      <c r="L2028" s="174" t="str" cm="1">
        <f t="array" aca="1" ref="L2028" ca="1">IF($K2028="",OFFSET(L2028,-1,,,),K2028)</f>
        <v>11.01.05</v>
      </c>
      <c r="M2028" s="175" t="str" cm="1">
        <f t="array" aca="1" ref="M2028" ca="1">IF(OR($K2028=0,$K2028=""),OFFSET(M2028,-1,,,),O2028)</f>
        <v>JANELA DE ALUMÍNIO COM 01 FOLHA FIXA VENEZIANA COM VENTILAÇÃO PERMANENTE - 2,80X0,60M</v>
      </c>
      <c r="N2028" s="67" t="s">
        <v>1142</v>
      </c>
      <c r="O2028" s="68" t="s">
        <v>1143</v>
      </c>
      <c r="P2028" s="68"/>
      <c r="Q2028" s="68" t="s">
        <v>3255</v>
      </c>
      <c r="R2028" s="69">
        <v>0.90900000000000003</v>
      </c>
      <c r="S2028" s="70">
        <v>40</v>
      </c>
      <c r="T2028" s="70">
        <v>36.36</v>
      </c>
      <c r="U2028" s="67" t="s">
        <v>1271</v>
      </c>
      <c r="V2028" s="71" t="s">
        <v>1272</v>
      </c>
      <c r="W2028" s="171"/>
      <c r="X2028" s="172"/>
      <c r="Y2028" s="176">
        <f t="shared" si="1184"/>
        <v>0</v>
      </c>
      <c r="AA2028" s="192"/>
      <c r="AB2028" s="193"/>
    </row>
    <row r="2029" spans="2:28" hidden="1">
      <c r="B2029" s="189">
        <f t="shared" si="1176"/>
        <v>0</v>
      </c>
      <c r="C2029" s="189">
        <f t="shared" ca="1" si="1177"/>
        <v>0</v>
      </c>
      <c r="D2029" s="189">
        <f t="shared" si="1178"/>
        <v>0</v>
      </c>
      <c r="E2029" s="189">
        <f t="shared" ca="1" si="1179"/>
        <v>0</v>
      </c>
      <c r="F2029" s="189">
        <f t="shared" si="1180"/>
        <v>0</v>
      </c>
      <c r="G2029" s="189" cm="1">
        <f t="array" aca="1" ref="G2029" ca="1">OFFSET(G2029,-1,,,)+1</f>
        <v>2024</v>
      </c>
      <c r="H2029" s="189">
        <f t="shared" si="1175"/>
        <v>0</v>
      </c>
      <c r="I2029" s="189">
        <f t="shared" si="1181"/>
        <v>0</v>
      </c>
      <c r="J2029" s="179">
        <f t="shared" si="1182"/>
        <v>0</v>
      </c>
      <c r="K2029" s="173"/>
      <c r="L2029" s="174" t="str" cm="1">
        <f t="array" aca="1" ref="L2029" ca="1">IF($K2029="",OFFSET(L2029,-1,,,),K2029)</f>
        <v>11.01.05</v>
      </c>
      <c r="M2029" s="175" t="str" cm="1">
        <f t="array" aca="1" ref="M2029" ca="1">IF(OR($K2029=0,$K2029=""),OFFSET(M2029,-1,,,),O2029)</f>
        <v>JANELA DE ALUMÍNIO COM 01 FOLHA FIXA VENEZIANA COM VENTILAÇÃO PERMANENTE - 2,80X0,60M</v>
      </c>
      <c r="N2029" s="67" t="s">
        <v>1281</v>
      </c>
      <c r="O2029" s="68" t="s">
        <v>1282</v>
      </c>
      <c r="P2029" s="68"/>
      <c r="Q2029" s="68" t="s">
        <v>3254</v>
      </c>
      <c r="R2029" s="69">
        <v>0.16</v>
      </c>
      <c r="S2029" s="70">
        <v>10.5</v>
      </c>
      <c r="T2029" s="70">
        <v>1.68</v>
      </c>
      <c r="U2029" s="67" t="s">
        <v>1271</v>
      </c>
      <c r="V2029" s="71" t="s">
        <v>1272</v>
      </c>
      <c r="W2029" s="171"/>
      <c r="X2029" s="172"/>
      <c r="Y2029" s="176">
        <f t="shared" si="1184"/>
        <v>0</v>
      </c>
      <c r="AA2029" s="192"/>
      <c r="AB2029" s="193"/>
    </row>
    <row r="2030" spans="2:28" hidden="1">
      <c r="B2030" s="189">
        <f t="shared" si="1176"/>
        <v>0</v>
      </c>
      <c r="C2030" s="189">
        <f t="shared" ca="1" si="1177"/>
        <v>0</v>
      </c>
      <c r="D2030" s="189">
        <f t="shared" si="1178"/>
        <v>0</v>
      </c>
      <c r="E2030" s="189">
        <f t="shared" ca="1" si="1179"/>
        <v>0</v>
      </c>
      <c r="F2030" s="189">
        <f t="shared" si="1180"/>
        <v>0</v>
      </c>
      <c r="G2030" s="189" cm="1">
        <f t="array" aca="1" ref="G2030" ca="1">OFFSET(G2030,-1,,,)+1</f>
        <v>2025</v>
      </c>
      <c r="H2030" s="189">
        <f t="shared" si="1175"/>
        <v>0</v>
      </c>
      <c r="I2030" s="189">
        <f t="shared" si="1181"/>
        <v>0</v>
      </c>
      <c r="J2030" s="179">
        <f t="shared" si="1182"/>
        <v>0</v>
      </c>
      <c r="K2030" s="173"/>
      <c r="L2030" s="174" t="str" cm="1">
        <f t="array" aca="1" ref="L2030" ca="1">IF($K2030="",OFFSET(L2030,-1,,,),K2030)</f>
        <v>11.01.05</v>
      </c>
      <c r="M2030" s="175" t="str" cm="1">
        <f t="array" aca="1" ref="M2030" ca="1">IF(OR($K2030=0,$K2030=""),OFFSET(M2030,-1,,,),O2030)</f>
        <v>JANELA DE ALUMÍNIO COM 01 FOLHA FIXA VENEZIANA COM VENTILAÇÃO PERMANENTE - 2,80X0,60M</v>
      </c>
      <c r="N2030" s="67" t="s">
        <v>4037</v>
      </c>
      <c r="O2030" s="68" t="s">
        <v>4651</v>
      </c>
      <c r="P2030" s="68"/>
      <c r="Q2030" s="68" t="s">
        <v>3260</v>
      </c>
      <c r="R2030" s="69">
        <v>2</v>
      </c>
      <c r="S2030" s="70">
        <v>1950</v>
      </c>
      <c r="T2030" s="70">
        <v>3900</v>
      </c>
      <c r="U2030" s="67" t="s">
        <v>1271</v>
      </c>
      <c r="V2030" s="71" t="s">
        <v>1272</v>
      </c>
      <c r="W2030" s="171"/>
      <c r="X2030" s="172"/>
      <c r="Y2030" s="176">
        <f t="shared" si="1184"/>
        <v>0</v>
      </c>
      <c r="AA2030" s="192"/>
      <c r="AB2030" s="193"/>
    </row>
    <row r="2031" spans="2:28" hidden="1">
      <c r="B2031" s="189">
        <f t="shared" si="1176"/>
        <v>0</v>
      </c>
      <c r="C2031" s="189">
        <f t="shared" ca="1" si="1177"/>
        <v>0</v>
      </c>
      <c r="D2031" s="189">
        <f t="shared" si="1178"/>
        <v>0</v>
      </c>
      <c r="E2031" s="189">
        <f t="shared" ca="1" si="1179"/>
        <v>0</v>
      </c>
      <c r="F2031" s="189">
        <f t="shared" si="1180"/>
        <v>0</v>
      </c>
      <c r="G2031" s="189" cm="1">
        <f t="array" aca="1" ref="G2031" ca="1">OFFSET(G2031,-1,,,)+1</f>
        <v>2026</v>
      </c>
      <c r="H2031" s="189">
        <f t="shared" si="1175"/>
        <v>0</v>
      </c>
      <c r="I2031" s="189">
        <f t="shared" si="1181"/>
        <v>0</v>
      </c>
      <c r="J2031" s="179">
        <f t="shared" si="1182"/>
        <v>0</v>
      </c>
      <c r="K2031" s="173"/>
      <c r="L2031" s="174" t="str" cm="1">
        <f t="array" aca="1" ref="L2031" ca="1">IF($K2031="",OFFSET(L2031,-1,,,),K2031)</f>
        <v>11.01.05</v>
      </c>
      <c r="M2031" s="175" t="str" cm="1">
        <f t="array" aca="1" ref="M2031" ca="1">IF(OR($K2031=0,$K2031=""),OFFSET(M2031,-1,,,),O2031)</f>
        <v>JANELA DE ALUMÍNIO COM 01 FOLHA FIXA VENEZIANA COM VENTILAÇÃO PERMANENTE - 2,80X0,60M</v>
      </c>
      <c r="N2031" s="67" t="s">
        <v>1285</v>
      </c>
      <c r="O2031" s="68" t="s">
        <v>1286</v>
      </c>
      <c r="P2031" s="68"/>
      <c r="Q2031" s="68" t="s">
        <v>3260</v>
      </c>
      <c r="R2031" s="69">
        <v>2</v>
      </c>
      <c r="S2031" s="70">
        <v>5</v>
      </c>
      <c r="T2031" s="70">
        <v>10</v>
      </c>
      <c r="U2031" s="67" t="s">
        <v>1271</v>
      </c>
      <c r="V2031" s="71" t="s">
        <v>1272</v>
      </c>
      <c r="W2031" s="171"/>
      <c r="X2031" s="172"/>
      <c r="Y2031" s="176">
        <f t="shared" si="1184"/>
        <v>0</v>
      </c>
      <c r="AA2031" s="192"/>
      <c r="AB2031" s="193"/>
    </row>
    <row r="2032" spans="2:28" hidden="1">
      <c r="B2032" s="189">
        <f t="shared" ref="B2032:B2037" si="1185">IF(J2032=0,0,U2032)</f>
        <v>0</v>
      </c>
      <c r="C2032" s="189">
        <f t="shared" ref="C2032:C2037" ca="1" si="1186">IF(OR(J2032=0,I2032=0),0,IF(_xlfn.IFNA(MATCH(B2032,OFFSET($B$5,,,$G2032,),),0)&gt;0,0,MAX(OFFSET($C$5,,,$G2032,))+1))</f>
        <v>0</v>
      </c>
      <c r="D2032" s="189">
        <f t="shared" ref="D2032:D2037" si="1187">IF(J2032=0,0,N2032&amp;"-"&amp;U2032)</f>
        <v>0</v>
      </c>
      <c r="E2032" s="189">
        <f t="shared" ref="E2032:E2037" ca="1" si="1188">IF(OR(J2032=0,I2032=0),0,IF(_xlfn.IFNA(MATCH(D2032,OFFSET($D$5,,,$G2032,),),0)&gt;0,0,_xlfn.MAXIFS(OFFSET($E$5,,,$G2032,),OFFSET($J$5,,,$G2032,),J2032)+1))</f>
        <v>0</v>
      </c>
      <c r="F2032" s="189">
        <f t="shared" ref="F2032:F2037" si="1189">IF(J2032=0,0,E2032&amp;"-"&amp;N2032)</f>
        <v>0</v>
      </c>
      <c r="G2032" s="189" cm="1">
        <f t="array" aca="1" ref="G2032" ca="1">OFFSET(G2032,-1,,,)+1</f>
        <v>2027</v>
      </c>
      <c r="H2032" s="189">
        <f t="shared" si="1175"/>
        <v>0</v>
      </c>
      <c r="I2032" s="189">
        <f t="shared" ref="I2032:I2037" si="1190">H2032*R2032</f>
        <v>0</v>
      </c>
      <c r="J2032" s="179">
        <f t="shared" ref="J2032:J2037" si="1191">IF(AND(I2032&lt;&gt;0,OR(K2032=0,K2032="")),N2032&amp;" - Mapa",0)</f>
        <v>0</v>
      </c>
      <c r="K2032" s="173"/>
      <c r="L2032" s="174" t="str" cm="1">
        <f t="array" aca="1" ref="L2032" ca="1">IF($K2032="",OFFSET(L2032,-1,,,),K2032)</f>
        <v>11.01.05</v>
      </c>
      <c r="M2032" s="175" t="str" cm="1">
        <f t="array" aca="1" ref="M2032" ca="1">IF(OR($K2032=0,$K2032=""),OFFSET(M2032,-1,,,),O2032)</f>
        <v>JANELA DE ALUMÍNIO COM 01 FOLHA FIXA VENEZIANA COM VENTILAÇÃO PERMANENTE - 2,80X0,60M</v>
      </c>
      <c r="N2032" s="67" t="s">
        <v>3823</v>
      </c>
      <c r="O2032" s="68" t="s">
        <v>4254</v>
      </c>
      <c r="P2032" s="68"/>
      <c r="Q2032" s="68" t="s">
        <v>3260</v>
      </c>
      <c r="R2032" s="69">
        <v>2</v>
      </c>
      <c r="S2032" s="70">
        <v>110</v>
      </c>
      <c r="T2032" s="70">
        <v>220</v>
      </c>
      <c r="U2032" s="67" t="s">
        <v>1271</v>
      </c>
      <c r="V2032" s="71" t="s">
        <v>1272</v>
      </c>
      <c r="W2032" s="171"/>
      <c r="X2032" s="172"/>
      <c r="Y2032" s="176">
        <f t="shared" ref="Y2032:Y2037" si="1192">X2032+W2032</f>
        <v>0</v>
      </c>
      <c r="AA2032" s="192"/>
      <c r="AB2032" s="193"/>
    </row>
    <row r="2033" spans="2:28">
      <c r="B2033" s="189">
        <f t="shared" si="1185"/>
        <v>0</v>
      </c>
      <c r="C2033" s="189">
        <f t="shared" ca="1" si="1186"/>
        <v>0</v>
      </c>
      <c r="D2033" s="189">
        <f t="shared" si="1187"/>
        <v>0</v>
      </c>
      <c r="E2033" s="189">
        <f t="shared" ca="1" si="1188"/>
        <v>0</v>
      </c>
      <c r="F2033" s="189">
        <f t="shared" si="1189"/>
        <v>0</v>
      </c>
      <c r="G2033" s="189" cm="1">
        <f t="array" aca="1" ref="G2033" ca="1">OFFSET(G2033,-1,,,)+1</f>
        <v>2028</v>
      </c>
      <c r="H2033" s="189">
        <f t="shared" si="1175"/>
        <v>0</v>
      </c>
      <c r="I2033" s="189">
        <f t="shared" si="1190"/>
        <v>0</v>
      </c>
      <c r="J2033" s="179">
        <f t="shared" si="1191"/>
        <v>0</v>
      </c>
      <c r="K2033" s="173" t="s">
        <v>3397</v>
      </c>
      <c r="L2033" s="174" t="str" cm="1">
        <f t="array" aca="1" ref="L2033" ca="1">IF($K2033="",OFFSET(L2033,-1,,,),K2033)</f>
        <v>11.01.06</v>
      </c>
      <c r="M2033" s="175" t="str" cm="1">
        <f t="array" aca="1" ref="M2033" ca="1">IF(OR($K2033=0,$K2033=""),OFFSET(M2033,-1,,,),O2033)</f>
        <v>PORTA DE ALUMÍNIO COM 02 FOLHAS DE CORRER - 1,60X2,20M</v>
      </c>
      <c r="N2033" s="67" t="s">
        <v>1297</v>
      </c>
      <c r="O2033" s="68" t="s">
        <v>4652</v>
      </c>
      <c r="P2033" s="68"/>
      <c r="Q2033" s="68" t="s">
        <v>3263</v>
      </c>
      <c r="R2033" s="69">
        <v>369</v>
      </c>
      <c r="S2033" s="70">
        <v>1145.1199999999999</v>
      </c>
      <c r="T2033" s="70">
        <v>422549.27999999997</v>
      </c>
      <c r="U2033" s="67"/>
      <c r="V2033" s="71"/>
      <c r="W2033" s="171"/>
      <c r="X2033" s="172"/>
      <c r="Y2033" s="176">
        <f t="shared" si="1192"/>
        <v>0</v>
      </c>
      <c r="AA2033" s="192"/>
      <c r="AB2033" s="193"/>
    </row>
    <row r="2034" spans="2:28" hidden="1">
      <c r="B2034" s="189">
        <f t="shared" si="1185"/>
        <v>0</v>
      </c>
      <c r="C2034" s="189">
        <f t="shared" ca="1" si="1186"/>
        <v>0</v>
      </c>
      <c r="D2034" s="189">
        <f t="shared" si="1187"/>
        <v>0</v>
      </c>
      <c r="E2034" s="189">
        <f t="shared" ca="1" si="1188"/>
        <v>0</v>
      </c>
      <c r="F2034" s="189">
        <f t="shared" si="1189"/>
        <v>0</v>
      </c>
      <c r="G2034" s="189" cm="1">
        <f t="array" aca="1" ref="G2034" ca="1">OFFSET(G2034,-1,,,)+1</f>
        <v>2029</v>
      </c>
      <c r="H2034" s="189">
        <f t="shared" si="1175"/>
        <v>0</v>
      </c>
      <c r="I2034" s="189">
        <f t="shared" si="1190"/>
        <v>0</v>
      </c>
      <c r="J2034" s="179">
        <f t="shared" si="1191"/>
        <v>0</v>
      </c>
      <c r="K2034" s="173"/>
      <c r="L2034" s="174" t="str" cm="1">
        <f t="array" aca="1" ref="L2034" ca="1">IF($K2034="",OFFSET(L2034,-1,,,),K2034)</f>
        <v>11.01.06</v>
      </c>
      <c r="M2034" s="175" t="str" cm="1">
        <f t="array" aca="1" ref="M2034" ca="1">IF(OR($K2034=0,$K2034=""),OFFSET(M2034,-1,,,),O2034)</f>
        <v>PORTA DE ALUMÍNIO COM 02 FOLHAS DE CORRER - 1,60X2,20M</v>
      </c>
      <c r="N2034" s="67" t="s">
        <v>1298</v>
      </c>
      <c r="O2034" s="68" t="s">
        <v>1299</v>
      </c>
      <c r="P2034" s="68"/>
      <c r="Q2034" s="68" t="s">
        <v>3260</v>
      </c>
      <c r="R2034" s="69">
        <v>369</v>
      </c>
      <c r="S2034" s="70">
        <v>1005.12</v>
      </c>
      <c r="T2034" s="70">
        <v>370889.28</v>
      </c>
      <c r="U2034" s="67" t="s">
        <v>1271</v>
      </c>
      <c r="V2034" s="71" t="s">
        <v>1272</v>
      </c>
      <c r="W2034" s="171"/>
      <c r="X2034" s="172"/>
      <c r="Y2034" s="176">
        <f t="shared" si="1192"/>
        <v>0</v>
      </c>
      <c r="AA2034" s="192"/>
      <c r="AB2034" s="193"/>
    </row>
    <row r="2035" spans="2:28" hidden="1">
      <c r="B2035" s="189">
        <f t="shared" si="1185"/>
        <v>0</v>
      </c>
      <c r="C2035" s="189">
        <f t="shared" ca="1" si="1186"/>
        <v>0</v>
      </c>
      <c r="D2035" s="189">
        <f t="shared" si="1187"/>
        <v>0</v>
      </c>
      <c r="E2035" s="189">
        <f t="shared" ca="1" si="1188"/>
        <v>0</v>
      </c>
      <c r="F2035" s="189">
        <f t="shared" si="1189"/>
        <v>0</v>
      </c>
      <c r="G2035" s="189" cm="1">
        <f t="array" aca="1" ref="G2035" ca="1">OFFSET(G2035,-1,,,)+1</f>
        <v>2030</v>
      </c>
      <c r="H2035" s="189">
        <f t="shared" si="1175"/>
        <v>0</v>
      </c>
      <c r="I2035" s="189">
        <f t="shared" si="1190"/>
        <v>0</v>
      </c>
      <c r="J2035" s="179">
        <f t="shared" si="1191"/>
        <v>0</v>
      </c>
      <c r="K2035" s="173"/>
      <c r="L2035" s="174" t="str" cm="1">
        <f t="array" aca="1" ref="L2035" ca="1">IF($K2035="",OFFSET(L2035,-1,,,),K2035)</f>
        <v>11.01.06</v>
      </c>
      <c r="M2035" s="175" t="str" cm="1">
        <f t="array" aca="1" ref="M2035" ca="1">IF(OR($K2035=0,$K2035=""),OFFSET(M2035,-1,,,),O2035)</f>
        <v>PORTA DE ALUMÍNIO COM 02 FOLHAS DE CORRER - 1,60X2,20M</v>
      </c>
      <c r="N2035" s="67" t="s">
        <v>645</v>
      </c>
      <c r="O2035" s="68" t="s">
        <v>646</v>
      </c>
      <c r="P2035" s="68"/>
      <c r="Q2035" s="68" t="s">
        <v>3260</v>
      </c>
      <c r="R2035" s="69">
        <v>369</v>
      </c>
      <c r="S2035" s="70">
        <v>140</v>
      </c>
      <c r="T2035" s="70">
        <v>51660</v>
      </c>
      <c r="U2035" s="67" t="s">
        <v>1271</v>
      </c>
      <c r="V2035" s="71" t="s">
        <v>1272</v>
      </c>
      <c r="W2035" s="171"/>
      <c r="X2035" s="172"/>
      <c r="Y2035" s="176">
        <f t="shared" si="1192"/>
        <v>0</v>
      </c>
      <c r="AA2035" s="192"/>
      <c r="AB2035" s="193"/>
    </row>
    <row r="2036" spans="2:28">
      <c r="B2036" s="189">
        <f t="shared" si="1185"/>
        <v>0</v>
      </c>
      <c r="C2036" s="189">
        <f t="shared" ca="1" si="1186"/>
        <v>0</v>
      </c>
      <c r="D2036" s="189">
        <f t="shared" si="1187"/>
        <v>0</v>
      </c>
      <c r="E2036" s="189">
        <f t="shared" ca="1" si="1188"/>
        <v>0</v>
      </c>
      <c r="F2036" s="189">
        <f t="shared" si="1189"/>
        <v>0</v>
      </c>
      <c r="G2036" s="189" cm="1">
        <f t="array" aca="1" ref="G2036" ca="1">OFFSET(G2036,-1,,,)+1</f>
        <v>2031</v>
      </c>
      <c r="H2036" s="189">
        <f t="shared" si="1175"/>
        <v>0</v>
      </c>
      <c r="I2036" s="189">
        <f t="shared" si="1190"/>
        <v>0</v>
      </c>
      <c r="J2036" s="179">
        <f t="shared" si="1191"/>
        <v>0</v>
      </c>
      <c r="K2036" s="173" t="s">
        <v>1293</v>
      </c>
      <c r="L2036" s="174" t="str" cm="1">
        <f t="array" aca="1" ref="L2036" ca="1">IF($K2036="",OFFSET(L2036,-1,,,),K2036)</f>
        <v>11.01.07</v>
      </c>
      <c r="M2036" s="175" t="str" cm="1">
        <f t="array" aca="1" ref="M2036" ca="1">IF(OR($K2036=0,$K2036=""),OFFSET(M2036,-1,,,),O2036)</f>
        <v>PORTA DE ALUMÍNIO COM 01 FOLHA VENEZIANA COM VENTILAÇÃO PERMANENTE - 0,90X2,20M</v>
      </c>
      <c r="N2036" s="67" t="s">
        <v>1300</v>
      </c>
      <c r="O2036" s="68" t="s">
        <v>4653</v>
      </c>
      <c r="P2036" s="68"/>
      <c r="Q2036" s="68" t="s">
        <v>3263</v>
      </c>
      <c r="R2036" s="73">
        <v>6</v>
      </c>
      <c r="S2036" s="70">
        <v>1020.56</v>
      </c>
      <c r="T2036" s="70">
        <v>6123.36</v>
      </c>
      <c r="U2036" s="67"/>
      <c r="V2036" s="71"/>
      <c r="W2036" s="171"/>
      <c r="X2036" s="172"/>
      <c r="Y2036" s="176">
        <f t="shared" si="1192"/>
        <v>0</v>
      </c>
      <c r="AA2036" s="192"/>
      <c r="AB2036" s="193"/>
    </row>
    <row r="2037" spans="2:28" hidden="1">
      <c r="B2037" s="189">
        <f t="shared" si="1185"/>
        <v>0</v>
      </c>
      <c r="C2037" s="189">
        <f t="shared" ca="1" si="1186"/>
        <v>0</v>
      </c>
      <c r="D2037" s="189">
        <f t="shared" si="1187"/>
        <v>0</v>
      </c>
      <c r="E2037" s="189">
        <f t="shared" ca="1" si="1188"/>
        <v>0</v>
      </c>
      <c r="F2037" s="189">
        <f t="shared" si="1189"/>
        <v>0</v>
      </c>
      <c r="G2037" s="189" cm="1">
        <f t="array" aca="1" ref="G2037" ca="1">OFFSET(G2037,-1,,,)+1</f>
        <v>2032</v>
      </c>
      <c r="H2037" s="189">
        <f t="shared" si="1175"/>
        <v>0</v>
      </c>
      <c r="I2037" s="189">
        <f t="shared" si="1190"/>
        <v>0</v>
      </c>
      <c r="J2037" s="179">
        <f t="shared" si="1191"/>
        <v>0</v>
      </c>
      <c r="K2037" s="173"/>
      <c r="L2037" s="174" t="str" cm="1">
        <f t="array" aca="1" ref="L2037" ca="1">IF($K2037="",OFFSET(L2037,-1,,,),K2037)</f>
        <v>11.01.07</v>
      </c>
      <c r="M2037" s="175" t="str" cm="1">
        <f t="array" aca="1" ref="M2037" ca="1">IF(OR($K2037=0,$K2037=""),OFFSET(M2037,-1,,,),O2037)</f>
        <v>PORTA DE ALUMÍNIO COM 01 FOLHA VENEZIANA COM VENTILAÇÃO PERMANENTE - 0,90X2,20M</v>
      </c>
      <c r="N2037" s="67" t="s">
        <v>1301</v>
      </c>
      <c r="O2037" s="68" t="s">
        <v>1302</v>
      </c>
      <c r="P2037" s="68"/>
      <c r="Q2037" s="68" t="s">
        <v>3260</v>
      </c>
      <c r="R2037" s="69">
        <v>6</v>
      </c>
      <c r="S2037" s="70">
        <v>880.56</v>
      </c>
      <c r="T2037" s="70">
        <v>5283.36</v>
      </c>
      <c r="U2037" s="67" t="s">
        <v>1271</v>
      </c>
      <c r="V2037" s="71" t="s">
        <v>1272</v>
      </c>
      <c r="W2037" s="171"/>
      <c r="X2037" s="172"/>
      <c r="Y2037" s="176">
        <f t="shared" si="1192"/>
        <v>0</v>
      </c>
      <c r="AA2037" s="192"/>
      <c r="AB2037" s="193"/>
    </row>
    <row r="2038" spans="2:28" hidden="1">
      <c r="B2038" s="189">
        <f t="shared" si="1176"/>
        <v>0</v>
      </c>
      <c r="C2038" s="189">
        <f t="shared" ca="1" si="1177"/>
        <v>0</v>
      </c>
      <c r="D2038" s="189">
        <f t="shared" si="1178"/>
        <v>0</v>
      </c>
      <c r="E2038" s="189">
        <f t="shared" ca="1" si="1179"/>
        <v>0</v>
      </c>
      <c r="F2038" s="189">
        <f t="shared" si="1180"/>
        <v>0</v>
      </c>
      <c r="G2038" s="189" cm="1">
        <f t="array" aca="1" ref="G2038" ca="1">OFFSET(G2038,-1,,,)+1</f>
        <v>2033</v>
      </c>
      <c r="H2038" s="189">
        <f t="shared" si="1175"/>
        <v>0</v>
      </c>
      <c r="I2038" s="189">
        <f t="shared" si="1181"/>
        <v>0</v>
      </c>
      <c r="J2038" s="179">
        <f t="shared" si="1182"/>
        <v>0</v>
      </c>
      <c r="K2038" s="173"/>
      <c r="L2038" s="174" t="str" cm="1">
        <f t="array" aca="1" ref="L2038" ca="1">IF($K2038="",OFFSET(L2038,-1,,,),K2038)</f>
        <v>11.01.07</v>
      </c>
      <c r="M2038" s="175" t="str" cm="1">
        <f t="array" aca="1" ref="M2038" ca="1">IF(OR($K2038=0,$K2038=""),OFFSET(M2038,-1,,,),O2038)</f>
        <v>PORTA DE ALUMÍNIO COM 01 FOLHA VENEZIANA COM VENTILAÇÃO PERMANENTE - 0,90X2,20M</v>
      </c>
      <c r="N2038" s="67" t="s">
        <v>645</v>
      </c>
      <c r="O2038" s="68" t="s">
        <v>646</v>
      </c>
      <c r="P2038" s="68"/>
      <c r="Q2038" s="68" t="s">
        <v>3260</v>
      </c>
      <c r="R2038" s="69">
        <v>6</v>
      </c>
      <c r="S2038" s="70">
        <v>140</v>
      </c>
      <c r="T2038" s="70">
        <v>840</v>
      </c>
      <c r="U2038" s="67" t="s">
        <v>1271</v>
      </c>
      <c r="V2038" s="71" t="s">
        <v>1272</v>
      </c>
      <c r="W2038" s="171"/>
      <c r="X2038" s="172"/>
      <c r="Y2038" s="176">
        <f t="shared" si="1184"/>
        <v>0</v>
      </c>
      <c r="AA2038" s="192"/>
      <c r="AB2038" s="193"/>
    </row>
    <row r="2039" spans="2:28">
      <c r="B2039" s="189">
        <f t="shared" si="1176"/>
        <v>0</v>
      </c>
      <c r="C2039" s="189">
        <f t="shared" ca="1" si="1177"/>
        <v>0</v>
      </c>
      <c r="D2039" s="189">
        <f t="shared" si="1178"/>
        <v>0</v>
      </c>
      <c r="E2039" s="189">
        <f t="shared" ca="1" si="1179"/>
        <v>0</v>
      </c>
      <c r="F2039" s="189">
        <f t="shared" si="1180"/>
        <v>0</v>
      </c>
      <c r="G2039" s="189" cm="1">
        <f t="array" aca="1" ref="G2039" ca="1">OFFSET(G2039,-1,,,)+1</f>
        <v>2034</v>
      </c>
      <c r="H2039" s="189">
        <f t="shared" si="1175"/>
        <v>0</v>
      </c>
      <c r="I2039" s="189">
        <f t="shared" si="1181"/>
        <v>0</v>
      </c>
      <c r="J2039" s="179">
        <f t="shared" si="1182"/>
        <v>0</v>
      </c>
      <c r="K2039" s="173" t="s">
        <v>1294</v>
      </c>
      <c r="L2039" s="174" t="str" cm="1">
        <f t="array" aca="1" ref="L2039" ca="1">IF($K2039="",OFFSET(L2039,-1,,,),K2039)</f>
        <v>11.01.08</v>
      </c>
      <c r="M2039" s="175" t="str" cm="1">
        <f t="array" aca="1" ref="M2039" ca="1">IF(OR($K2039=0,$K2039=""),OFFSET(M2039,-1,,,),O2039)</f>
        <v>PORTA DE ALUMÍNIO COM 01 FOLHA DE GIRO - 1,10X2,20M</v>
      </c>
      <c r="N2039" s="67" t="s">
        <v>4038</v>
      </c>
      <c r="O2039" s="68" t="s">
        <v>4654</v>
      </c>
      <c r="P2039" s="68"/>
      <c r="Q2039" s="68" t="s">
        <v>3263</v>
      </c>
      <c r="R2039" s="69">
        <v>3</v>
      </c>
      <c r="S2039" s="70">
        <v>1774</v>
      </c>
      <c r="T2039" s="70">
        <v>5322</v>
      </c>
      <c r="U2039" s="67"/>
      <c r="V2039" s="71"/>
      <c r="W2039" s="171"/>
      <c r="X2039" s="172"/>
      <c r="Y2039" s="176">
        <f t="shared" si="1184"/>
        <v>0</v>
      </c>
      <c r="AA2039" s="192"/>
      <c r="AB2039" s="193"/>
    </row>
    <row r="2040" spans="2:28" hidden="1">
      <c r="B2040" s="189">
        <f t="shared" si="1176"/>
        <v>0</v>
      </c>
      <c r="C2040" s="189">
        <f t="shared" ca="1" si="1177"/>
        <v>0</v>
      </c>
      <c r="D2040" s="189">
        <f t="shared" si="1178"/>
        <v>0</v>
      </c>
      <c r="E2040" s="189">
        <f t="shared" ca="1" si="1179"/>
        <v>0</v>
      </c>
      <c r="F2040" s="189">
        <f t="shared" si="1180"/>
        <v>0</v>
      </c>
      <c r="G2040" s="189" cm="1">
        <f t="array" aca="1" ref="G2040" ca="1">OFFSET(G2040,-1,,,)+1</f>
        <v>2035</v>
      </c>
      <c r="H2040" s="189">
        <f t="shared" si="1175"/>
        <v>0</v>
      </c>
      <c r="I2040" s="189">
        <f t="shared" si="1181"/>
        <v>0</v>
      </c>
      <c r="J2040" s="179">
        <f t="shared" si="1182"/>
        <v>0</v>
      </c>
      <c r="K2040" s="173"/>
      <c r="L2040" s="174" t="str" cm="1">
        <f t="array" aca="1" ref="L2040" ca="1">IF($K2040="",OFFSET(L2040,-1,,,),K2040)</f>
        <v>11.01.08</v>
      </c>
      <c r="M2040" s="175" t="str" cm="1">
        <f t="array" aca="1" ref="M2040" ca="1">IF(OR($K2040=0,$K2040=""),OFFSET(M2040,-1,,,),O2040)</f>
        <v>PORTA DE ALUMÍNIO COM 01 FOLHA DE GIRO - 1,10X2,20M</v>
      </c>
      <c r="N2040" s="67" t="s">
        <v>4039</v>
      </c>
      <c r="O2040" s="68" t="s">
        <v>4655</v>
      </c>
      <c r="P2040" s="68"/>
      <c r="Q2040" s="68" t="s">
        <v>3260</v>
      </c>
      <c r="R2040" s="69">
        <v>3</v>
      </c>
      <c r="S2040" s="70">
        <v>1634</v>
      </c>
      <c r="T2040" s="70">
        <v>4902</v>
      </c>
      <c r="U2040" s="67" t="s">
        <v>1271</v>
      </c>
      <c r="V2040" s="71" t="s">
        <v>1272</v>
      </c>
      <c r="W2040" s="171"/>
      <c r="X2040" s="172"/>
      <c r="Y2040" s="176">
        <f t="shared" si="1184"/>
        <v>0</v>
      </c>
      <c r="AA2040" s="192"/>
      <c r="AB2040" s="193"/>
    </row>
    <row r="2041" spans="2:28" hidden="1">
      <c r="B2041" s="189">
        <f t="shared" si="1176"/>
        <v>0</v>
      </c>
      <c r="C2041" s="189">
        <f t="shared" ca="1" si="1177"/>
        <v>0</v>
      </c>
      <c r="D2041" s="189">
        <f t="shared" si="1178"/>
        <v>0</v>
      </c>
      <c r="E2041" s="189">
        <f t="shared" ca="1" si="1179"/>
        <v>0</v>
      </c>
      <c r="F2041" s="189">
        <f t="shared" si="1180"/>
        <v>0</v>
      </c>
      <c r="G2041" s="189" cm="1">
        <f t="array" aca="1" ref="G2041" ca="1">OFFSET(G2041,-1,,,)+1</f>
        <v>2036</v>
      </c>
      <c r="H2041" s="189">
        <f t="shared" si="1175"/>
        <v>0</v>
      </c>
      <c r="I2041" s="189">
        <f t="shared" si="1181"/>
        <v>0</v>
      </c>
      <c r="J2041" s="179">
        <f t="shared" si="1182"/>
        <v>0</v>
      </c>
      <c r="K2041" s="173"/>
      <c r="L2041" s="174" t="str" cm="1">
        <f t="array" aca="1" ref="L2041" ca="1">IF($K2041="",OFFSET(L2041,-1,,,),K2041)</f>
        <v>11.01.08</v>
      </c>
      <c r="M2041" s="175" t="str" cm="1">
        <f t="array" aca="1" ref="M2041" ca="1">IF(OR($K2041=0,$K2041=""),OFFSET(M2041,-1,,,),O2041)</f>
        <v>PORTA DE ALUMÍNIO COM 01 FOLHA DE GIRO - 1,10X2,20M</v>
      </c>
      <c r="N2041" s="67" t="s">
        <v>645</v>
      </c>
      <c r="O2041" s="68" t="s">
        <v>646</v>
      </c>
      <c r="P2041" s="68"/>
      <c r="Q2041" s="68" t="s">
        <v>3260</v>
      </c>
      <c r="R2041" s="69">
        <v>3</v>
      </c>
      <c r="S2041" s="70">
        <v>140</v>
      </c>
      <c r="T2041" s="70">
        <v>420</v>
      </c>
      <c r="U2041" s="67" t="s">
        <v>1271</v>
      </c>
      <c r="V2041" s="71" t="s">
        <v>1272</v>
      </c>
      <c r="W2041" s="171"/>
      <c r="X2041" s="172"/>
      <c r="Y2041" s="176">
        <f t="shared" si="1184"/>
        <v>0</v>
      </c>
      <c r="AA2041" s="192"/>
      <c r="AB2041" s="193"/>
    </row>
    <row r="2042" spans="2:28">
      <c r="B2042" s="189">
        <f t="shared" si="1176"/>
        <v>0</v>
      </c>
      <c r="C2042" s="189">
        <f t="shared" ca="1" si="1177"/>
        <v>0</v>
      </c>
      <c r="D2042" s="189">
        <f t="shared" si="1178"/>
        <v>0</v>
      </c>
      <c r="E2042" s="189">
        <f t="shared" ca="1" si="1179"/>
        <v>0</v>
      </c>
      <c r="F2042" s="189">
        <f t="shared" si="1180"/>
        <v>0</v>
      </c>
      <c r="G2042" s="189" cm="1">
        <f t="array" aca="1" ref="G2042" ca="1">OFFSET(G2042,-1,,,)+1</f>
        <v>2037</v>
      </c>
      <c r="H2042" s="189">
        <f t="shared" si="1175"/>
        <v>0</v>
      </c>
      <c r="I2042" s="189">
        <f t="shared" si="1181"/>
        <v>0</v>
      </c>
      <c r="J2042" s="179">
        <f t="shared" si="1182"/>
        <v>0</v>
      </c>
      <c r="K2042" s="173" t="s">
        <v>1295</v>
      </c>
      <c r="L2042" s="174" t="str" cm="1">
        <f t="array" aca="1" ref="L2042" ca="1">IF($K2042="",OFFSET(L2042,-1,,,),K2042)</f>
        <v>11.01.09</v>
      </c>
      <c r="M2042" s="175" t="str" cm="1">
        <f t="array" aca="1" ref="M2042" ca="1">IF(OR($K2042=0,$K2042=""),OFFSET(M2042,-1,,,),O2042)</f>
        <v>PORTA DE ALUMÍNIO COM 01 FOLHA VENEZIANA COM VENTILAÇÃO PERMANENTE - 0,80X2,20M</v>
      </c>
      <c r="N2042" s="67" t="s">
        <v>3819</v>
      </c>
      <c r="O2042" s="68" t="s">
        <v>4250</v>
      </c>
      <c r="P2042" s="68"/>
      <c r="Q2042" s="68" t="s">
        <v>3263</v>
      </c>
      <c r="R2042" s="69">
        <v>2</v>
      </c>
      <c r="S2042" s="70">
        <v>1019.98</v>
      </c>
      <c r="T2042" s="70">
        <v>2039.96</v>
      </c>
      <c r="U2042" s="67"/>
      <c r="V2042" s="71"/>
      <c r="W2042" s="171"/>
      <c r="X2042" s="172"/>
      <c r="Y2042" s="176">
        <f t="shared" si="1184"/>
        <v>0</v>
      </c>
      <c r="AA2042" s="192"/>
      <c r="AB2042" s="193"/>
    </row>
    <row r="2043" spans="2:28" hidden="1">
      <c r="B2043" s="189">
        <f t="shared" si="1176"/>
        <v>0</v>
      </c>
      <c r="C2043" s="189">
        <f t="shared" ca="1" si="1177"/>
        <v>0</v>
      </c>
      <c r="D2043" s="189">
        <f t="shared" si="1178"/>
        <v>0</v>
      </c>
      <c r="E2043" s="189">
        <f t="shared" ca="1" si="1179"/>
        <v>0</v>
      </c>
      <c r="F2043" s="189">
        <f t="shared" si="1180"/>
        <v>0</v>
      </c>
      <c r="G2043" s="189" cm="1">
        <f t="array" aca="1" ref="G2043" ca="1">OFFSET(G2043,-1,,,)+1</f>
        <v>2038</v>
      </c>
      <c r="H2043" s="189">
        <f t="shared" si="1175"/>
        <v>0</v>
      </c>
      <c r="I2043" s="189">
        <f t="shared" si="1181"/>
        <v>0</v>
      </c>
      <c r="J2043" s="179">
        <f t="shared" si="1182"/>
        <v>0</v>
      </c>
      <c r="K2043" s="173"/>
      <c r="L2043" s="174" t="str" cm="1">
        <f t="array" aca="1" ref="L2043" ca="1">IF($K2043="",OFFSET(L2043,-1,,,),K2043)</f>
        <v>11.01.09</v>
      </c>
      <c r="M2043" s="175" t="str" cm="1">
        <f t="array" aca="1" ref="M2043" ca="1">IF(OR($K2043=0,$K2043=""),OFFSET(M2043,-1,,,),O2043)</f>
        <v>PORTA DE ALUMÍNIO COM 01 FOLHA VENEZIANA COM VENTILAÇÃO PERMANENTE - 0,80X2,20M</v>
      </c>
      <c r="N2043" s="67" t="s">
        <v>3820</v>
      </c>
      <c r="O2043" s="68" t="s">
        <v>4251</v>
      </c>
      <c r="P2043" s="68"/>
      <c r="Q2043" s="68" t="s">
        <v>3260</v>
      </c>
      <c r="R2043" s="73">
        <v>2</v>
      </c>
      <c r="S2043" s="70">
        <v>879.98</v>
      </c>
      <c r="T2043" s="70">
        <v>1759.96</v>
      </c>
      <c r="U2043" s="67" t="s">
        <v>1271</v>
      </c>
      <c r="V2043" s="71" t="s">
        <v>1272</v>
      </c>
      <c r="W2043" s="171"/>
      <c r="X2043" s="172"/>
      <c r="Y2043" s="176">
        <f t="shared" si="1184"/>
        <v>0</v>
      </c>
      <c r="AA2043" s="192"/>
      <c r="AB2043" s="193"/>
    </row>
    <row r="2044" spans="2:28" hidden="1">
      <c r="B2044" s="189">
        <f t="shared" si="1176"/>
        <v>0</v>
      </c>
      <c r="C2044" s="189">
        <f t="shared" ca="1" si="1177"/>
        <v>0</v>
      </c>
      <c r="D2044" s="189">
        <f t="shared" si="1178"/>
        <v>0</v>
      </c>
      <c r="E2044" s="189">
        <f t="shared" ca="1" si="1179"/>
        <v>0</v>
      </c>
      <c r="F2044" s="189">
        <f t="shared" si="1180"/>
        <v>0</v>
      </c>
      <c r="G2044" s="189" cm="1">
        <f t="array" aca="1" ref="G2044" ca="1">OFFSET(G2044,-1,,,)+1</f>
        <v>2039</v>
      </c>
      <c r="H2044" s="189">
        <f t="shared" si="1175"/>
        <v>0</v>
      </c>
      <c r="I2044" s="189">
        <f t="shared" si="1181"/>
        <v>0</v>
      </c>
      <c r="J2044" s="179">
        <f t="shared" si="1182"/>
        <v>0</v>
      </c>
      <c r="K2044" s="173"/>
      <c r="L2044" s="174" t="str" cm="1">
        <f t="array" aca="1" ref="L2044" ca="1">IF($K2044="",OFFSET(L2044,-1,,,),K2044)</f>
        <v>11.01.09</v>
      </c>
      <c r="M2044" s="175" t="str" cm="1">
        <f t="array" aca="1" ref="M2044" ca="1">IF(OR($K2044=0,$K2044=""),OFFSET(M2044,-1,,,),O2044)</f>
        <v>PORTA DE ALUMÍNIO COM 01 FOLHA VENEZIANA COM VENTILAÇÃO PERMANENTE - 0,80X2,20M</v>
      </c>
      <c r="N2044" s="67" t="s">
        <v>645</v>
      </c>
      <c r="O2044" s="68" t="s">
        <v>646</v>
      </c>
      <c r="P2044" s="68"/>
      <c r="Q2044" s="68" t="s">
        <v>3260</v>
      </c>
      <c r="R2044" s="69">
        <v>2</v>
      </c>
      <c r="S2044" s="70">
        <v>140</v>
      </c>
      <c r="T2044" s="70">
        <v>280</v>
      </c>
      <c r="U2044" s="67" t="s">
        <v>1271</v>
      </c>
      <c r="V2044" s="71" t="s">
        <v>1272</v>
      </c>
      <c r="W2044" s="171"/>
      <c r="X2044" s="172"/>
      <c r="Y2044" s="176">
        <f t="shared" si="1184"/>
        <v>0</v>
      </c>
      <c r="AA2044" s="192"/>
      <c r="AB2044" s="193"/>
    </row>
    <row r="2045" spans="2:28">
      <c r="B2045" s="189">
        <f t="shared" si="1176"/>
        <v>0</v>
      </c>
      <c r="C2045" s="189">
        <f t="shared" ca="1" si="1177"/>
        <v>0</v>
      </c>
      <c r="D2045" s="189">
        <f t="shared" si="1178"/>
        <v>0</v>
      </c>
      <c r="E2045" s="189">
        <f t="shared" ca="1" si="1179"/>
        <v>0</v>
      </c>
      <c r="F2045" s="189">
        <f t="shared" si="1180"/>
        <v>0</v>
      </c>
      <c r="G2045" s="189" cm="1">
        <f t="array" aca="1" ref="G2045" ca="1">OFFSET(G2045,-1,,,)+1</f>
        <v>2040</v>
      </c>
      <c r="H2045" s="189">
        <f t="shared" si="1175"/>
        <v>0</v>
      </c>
      <c r="I2045" s="189">
        <f t="shared" si="1181"/>
        <v>0</v>
      </c>
      <c r="J2045" s="179">
        <f t="shared" si="1182"/>
        <v>0</v>
      </c>
      <c r="K2045" s="173" t="s">
        <v>3398</v>
      </c>
      <c r="L2045" s="174" t="str" cm="1">
        <f t="array" aca="1" ref="L2045" ca="1">IF($K2045="",OFFSET(L2045,-1,,,),K2045)</f>
        <v>11.01.10</v>
      </c>
      <c r="M2045" s="175" t="str" cm="1">
        <f t="array" aca="1" ref="M2045" ca="1">IF(OR($K2045=0,$K2045=""),OFFSET(M2045,-1,,,),O2045)</f>
        <v>PORTA DE ALUMÍNIO COM 01 FOLHA VENEZIANA COM VENTILAÇÃO PERMANENTE - 1,00X1,60M</v>
      </c>
      <c r="N2045" s="67" t="s">
        <v>4040</v>
      </c>
      <c r="O2045" s="68" t="s">
        <v>4656</v>
      </c>
      <c r="P2045" s="68"/>
      <c r="Q2045" s="68" t="s">
        <v>3263</v>
      </c>
      <c r="R2045" s="69">
        <v>2</v>
      </c>
      <c r="S2045" s="70">
        <v>1139.27</v>
      </c>
      <c r="T2045" s="70">
        <v>2278.54</v>
      </c>
      <c r="U2045" s="67"/>
      <c r="V2045" s="71"/>
      <c r="W2045" s="171"/>
      <c r="X2045" s="172"/>
      <c r="Y2045" s="176">
        <f t="shared" si="1184"/>
        <v>0</v>
      </c>
      <c r="AA2045" s="192"/>
      <c r="AB2045" s="193"/>
    </row>
    <row r="2046" spans="2:28" hidden="1">
      <c r="B2046" s="189">
        <f t="shared" si="1176"/>
        <v>0</v>
      </c>
      <c r="C2046" s="189">
        <f t="shared" ca="1" si="1177"/>
        <v>0</v>
      </c>
      <c r="D2046" s="189">
        <f t="shared" si="1178"/>
        <v>0</v>
      </c>
      <c r="E2046" s="189">
        <f t="shared" ca="1" si="1179"/>
        <v>0</v>
      </c>
      <c r="F2046" s="189">
        <f t="shared" si="1180"/>
        <v>0</v>
      </c>
      <c r="G2046" s="189" cm="1">
        <f t="array" aca="1" ref="G2046" ca="1">OFFSET(G2046,-1,,,)+1</f>
        <v>2041</v>
      </c>
      <c r="H2046" s="189">
        <f t="shared" si="1175"/>
        <v>0</v>
      </c>
      <c r="I2046" s="189">
        <f t="shared" si="1181"/>
        <v>0</v>
      </c>
      <c r="J2046" s="179">
        <f t="shared" si="1182"/>
        <v>0</v>
      </c>
      <c r="K2046" s="173"/>
      <c r="L2046" s="174" t="str" cm="1">
        <f t="array" aca="1" ref="L2046" ca="1">IF($K2046="",OFFSET(L2046,-1,,,),K2046)</f>
        <v>11.01.10</v>
      </c>
      <c r="M2046" s="175" t="str" cm="1">
        <f t="array" aca="1" ref="M2046" ca="1">IF(OR($K2046=0,$K2046=""),OFFSET(M2046,-1,,,),O2046)</f>
        <v>PORTA DE ALUMÍNIO COM 01 FOLHA VENEZIANA COM VENTILAÇÃO PERMANENTE - 1,00X1,60M</v>
      </c>
      <c r="N2046" s="67" t="s">
        <v>4041</v>
      </c>
      <c r="O2046" s="68" t="s">
        <v>4657</v>
      </c>
      <c r="P2046" s="68"/>
      <c r="Q2046" s="68" t="s">
        <v>3260</v>
      </c>
      <c r="R2046" s="69">
        <v>2</v>
      </c>
      <c r="S2046" s="70">
        <v>999.27</v>
      </c>
      <c r="T2046" s="70">
        <v>1998.54</v>
      </c>
      <c r="U2046" s="67" t="s">
        <v>1271</v>
      </c>
      <c r="V2046" s="71" t="s">
        <v>1272</v>
      </c>
      <c r="W2046" s="171"/>
      <c r="X2046" s="172"/>
      <c r="Y2046" s="176">
        <f t="shared" si="1184"/>
        <v>0</v>
      </c>
      <c r="AA2046" s="192"/>
      <c r="AB2046" s="193"/>
    </row>
    <row r="2047" spans="2:28" hidden="1">
      <c r="B2047" s="189">
        <f t="shared" si="1176"/>
        <v>0</v>
      </c>
      <c r="C2047" s="189">
        <f t="shared" ca="1" si="1177"/>
        <v>0</v>
      </c>
      <c r="D2047" s="189">
        <f t="shared" si="1178"/>
        <v>0</v>
      </c>
      <c r="E2047" s="189">
        <f t="shared" ca="1" si="1179"/>
        <v>0</v>
      </c>
      <c r="F2047" s="189">
        <f t="shared" si="1180"/>
        <v>0</v>
      </c>
      <c r="G2047" s="189" cm="1">
        <f t="array" aca="1" ref="G2047" ca="1">OFFSET(G2047,-1,,,)+1</f>
        <v>2042</v>
      </c>
      <c r="H2047" s="189">
        <f t="shared" si="1175"/>
        <v>0</v>
      </c>
      <c r="I2047" s="189">
        <f t="shared" si="1181"/>
        <v>0</v>
      </c>
      <c r="J2047" s="179">
        <f t="shared" si="1182"/>
        <v>0</v>
      </c>
      <c r="K2047" s="173"/>
      <c r="L2047" s="174" t="str" cm="1">
        <f t="array" aca="1" ref="L2047" ca="1">IF($K2047="",OFFSET(L2047,-1,,,),K2047)</f>
        <v>11.01.10</v>
      </c>
      <c r="M2047" s="175" t="str" cm="1">
        <f t="array" aca="1" ref="M2047" ca="1">IF(OR($K2047=0,$K2047=""),OFFSET(M2047,-1,,,),O2047)</f>
        <v>PORTA DE ALUMÍNIO COM 01 FOLHA VENEZIANA COM VENTILAÇÃO PERMANENTE - 1,00X1,60M</v>
      </c>
      <c r="N2047" s="67" t="s">
        <v>645</v>
      </c>
      <c r="O2047" s="68" t="s">
        <v>646</v>
      </c>
      <c r="P2047" s="68"/>
      <c r="Q2047" s="68" t="s">
        <v>3260</v>
      </c>
      <c r="R2047" s="69">
        <v>2</v>
      </c>
      <c r="S2047" s="70">
        <v>140</v>
      </c>
      <c r="T2047" s="70">
        <v>280</v>
      </c>
      <c r="U2047" s="67" t="s">
        <v>1271</v>
      </c>
      <c r="V2047" s="71" t="s">
        <v>1272</v>
      </c>
      <c r="W2047" s="171"/>
      <c r="X2047" s="172"/>
      <c r="Y2047" s="176">
        <f t="shared" si="1184"/>
        <v>0</v>
      </c>
      <c r="AA2047" s="192"/>
      <c r="AB2047" s="193"/>
    </row>
    <row r="2048" spans="2:28">
      <c r="B2048" s="189">
        <f t="shared" si="1176"/>
        <v>0</v>
      </c>
      <c r="C2048" s="189">
        <f t="shared" ca="1" si="1177"/>
        <v>0</v>
      </c>
      <c r="D2048" s="189">
        <f t="shared" si="1178"/>
        <v>0</v>
      </c>
      <c r="E2048" s="189">
        <f t="shared" ca="1" si="1179"/>
        <v>0</v>
      </c>
      <c r="F2048" s="189">
        <f t="shared" si="1180"/>
        <v>0</v>
      </c>
      <c r="G2048" s="189" cm="1">
        <f t="array" aca="1" ref="G2048" ca="1">OFFSET(G2048,-1,,,)+1</f>
        <v>2043</v>
      </c>
      <c r="H2048" s="189">
        <f t="shared" si="1175"/>
        <v>0</v>
      </c>
      <c r="I2048" s="189">
        <f t="shared" si="1181"/>
        <v>0</v>
      </c>
      <c r="J2048" s="179">
        <f t="shared" si="1182"/>
        <v>0</v>
      </c>
      <c r="K2048" s="173" t="s">
        <v>1296</v>
      </c>
      <c r="L2048" s="174" t="str" cm="1">
        <f t="array" aca="1" ref="L2048" ca="1">IF($K2048="",OFFSET(L2048,-1,,,),K2048)</f>
        <v>11.01.11</v>
      </c>
      <c r="M2048" s="175" t="str" cm="1">
        <f t="array" aca="1" ref="M2048" ca="1">IF(OR($K2048=0,$K2048=""),OFFSET(M2048,-1,,,),O2048)</f>
        <v>PORTA DE ALUMÍNIO COM 02 FOLHAS ASSIMÉTRICAS (01 GIRO E 01 FIXA) COM VIDRO FLOAT NA PARTE SUPERIOR E LAMINADO INFERIOR - 1,20X2,20M</v>
      </c>
      <c r="N2048" s="67" t="s">
        <v>2897</v>
      </c>
      <c r="O2048" s="68" t="s">
        <v>4658</v>
      </c>
      <c r="P2048" s="68"/>
      <c r="Q2048" s="68" t="s">
        <v>3263</v>
      </c>
      <c r="R2048" s="69">
        <v>2</v>
      </c>
      <c r="S2048" s="70">
        <v>1452.08</v>
      </c>
      <c r="T2048" s="70">
        <v>2904.16</v>
      </c>
      <c r="U2048" s="67"/>
      <c r="V2048" s="71"/>
      <c r="W2048" s="171"/>
      <c r="X2048" s="172"/>
      <c r="Y2048" s="176">
        <f t="shared" si="1184"/>
        <v>0</v>
      </c>
      <c r="AA2048" s="192"/>
      <c r="AB2048" s="193"/>
    </row>
    <row r="2049" spans="2:28" hidden="1">
      <c r="B2049" s="189">
        <f t="shared" si="1176"/>
        <v>0</v>
      </c>
      <c r="C2049" s="189">
        <f t="shared" ca="1" si="1177"/>
        <v>0</v>
      </c>
      <c r="D2049" s="189">
        <f t="shared" si="1178"/>
        <v>0</v>
      </c>
      <c r="E2049" s="189">
        <f t="shared" ca="1" si="1179"/>
        <v>0</v>
      </c>
      <c r="F2049" s="189">
        <f t="shared" si="1180"/>
        <v>0</v>
      </c>
      <c r="G2049" s="189" cm="1">
        <f t="array" aca="1" ref="G2049" ca="1">OFFSET(G2049,-1,,,)+1</f>
        <v>2044</v>
      </c>
      <c r="H2049" s="189">
        <f t="shared" si="1175"/>
        <v>0</v>
      </c>
      <c r="I2049" s="189">
        <f t="shared" si="1181"/>
        <v>0</v>
      </c>
      <c r="J2049" s="179">
        <f t="shared" si="1182"/>
        <v>0</v>
      </c>
      <c r="K2049" s="173"/>
      <c r="L2049" s="174" t="str" cm="1">
        <f t="array" aca="1" ref="L2049" ca="1">IF($K2049="",OFFSET(L2049,-1,,,),K2049)</f>
        <v>11.01.11</v>
      </c>
      <c r="M2049" s="175" t="str" cm="1">
        <f t="array" aca="1" ref="M2049" ca="1">IF(OR($K2049=0,$K2049=""),OFFSET(M2049,-1,,,),O2049)</f>
        <v>PORTA DE ALUMÍNIO COM 02 FOLHAS ASSIMÉTRICAS (01 GIRO E 01 FIXA) COM VIDRO FLOAT NA PARTE SUPERIOR E LAMINADO INFERIOR - 1,20X2,20M</v>
      </c>
      <c r="N2049" s="67" t="s">
        <v>2898</v>
      </c>
      <c r="O2049" s="68" t="s">
        <v>3103</v>
      </c>
      <c r="P2049" s="68"/>
      <c r="Q2049" s="68" t="s">
        <v>3260</v>
      </c>
      <c r="R2049" s="69">
        <v>2</v>
      </c>
      <c r="S2049" s="70">
        <v>1312.08</v>
      </c>
      <c r="T2049" s="70">
        <v>2624.16</v>
      </c>
      <c r="U2049" s="67" t="s">
        <v>1271</v>
      </c>
      <c r="V2049" s="71" t="s">
        <v>1272</v>
      </c>
      <c r="W2049" s="171"/>
      <c r="X2049" s="172"/>
      <c r="Y2049" s="176">
        <f t="shared" si="1184"/>
        <v>0</v>
      </c>
      <c r="AA2049" s="192"/>
      <c r="AB2049" s="193"/>
    </row>
    <row r="2050" spans="2:28" hidden="1">
      <c r="B2050" s="189">
        <f t="shared" si="1176"/>
        <v>0</v>
      </c>
      <c r="C2050" s="189">
        <f t="shared" ca="1" si="1177"/>
        <v>0</v>
      </c>
      <c r="D2050" s="189">
        <f t="shared" si="1178"/>
        <v>0</v>
      </c>
      <c r="E2050" s="189">
        <f t="shared" ca="1" si="1179"/>
        <v>0</v>
      </c>
      <c r="F2050" s="189">
        <f t="shared" si="1180"/>
        <v>0</v>
      </c>
      <c r="G2050" s="189" cm="1">
        <f t="array" aca="1" ref="G2050" ca="1">OFFSET(G2050,-1,,,)+1</f>
        <v>2045</v>
      </c>
      <c r="H2050" s="189">
        <f t="shared" si="1175"/>
        <v>0</v>
      </c>
      <c r="I2050" s="189">
        <f t="shared" si="1181"/>
        <v>0</v>
      </c>
      <c r="J2050" s="179">
        <f t="shared" si="1182"/>
        <v>0</v>
      </c>
      <c r="K2050" s="173"/>
      <c r="L2050" s="174" t="str" cm="1">
        <f t="array" aca="1" ref="L2050" ca="1">IF($K2050="",OFFSET(L2050,-1,,,),K2050)</f>
        <v>11.01.11</v>
      </c>
      <c r="M2050" s="175" t="str" cm="1">
        <f t="array" aca="1" ref="M2050" ca="1">IF(OR($K2050=0,$K2050=""),OFFSET(M2050,-1,,,),O2050)</f>
        <v>PORTA DE ALUMÍNIO COM 02 FOLHAS ASSIMÉTRICAS (01 GIRO E 01 FIXA) COM VIDRO FLOAT NA PARTE SUPERIOR E LAMINADO INFERIOR - 1,20X2,20M</v>
      </c>
      <c r="N2050" s="67" t="s">
        <v>645</v>
      </c>
      <c r="O2050" s="68" t="s">
        <v>646</v>
      </c>
      <c r="P2050" s="68"/>
      <c r="Q2050" s="68" t="s">
        <v>3260</v>
      </c>
      <c r="R2050" s="69">
        <v>2</v>
      </c>
      <c r="S2050" s="70">
        <v>140</v>
      </c>
      <c r="T2050" s="70">
        <v>280</v>
      </c>
      <c r="U2050" s="67" t="s">
        <v>1271</v>
      </c>
      <c r="V2050" s="71" t="s">
        <v>1272</v>
      </c>
      <c r="W2050" s="171"/>
      <c r="X2050" s="172"/>
      <c r="Y2050" s="176">
        <f t="shared" si="1184"/>
        <v>0</v>
      </c>
      <c r="AA2050" s="192"/>
      <c r="AB2050" s="193"/>
    </row>
    <row r="2051" spans="2:28">
      <c r="B2051" s="189">
        <f t="shared" si="1176"/>
        <v>0</v>
      </c>
      <c r="C2051" s="189">
        <f t="shared" ca="1" si="1177"/>
        <v>0</v>
      </c>
      <c r="D2051" s="189">
        <f t="shared" si="1178"/>
        <v>0</v>
      </c>
      <c r="E2051" s="189">
        <f t="shared" ca="1" si="1179"/>
        <v>0</v>
      </c>
      <c r="F2051" s="189">
        <f t="shared" si="1180"/>
        <v>0</v>
      </c>
      <c r="G2051" s="189" cm="1">
        <f t="array" aca="1" ref="G2051" ca="1">OFFSET(G2051,-1,,,)+1</f>
        <v>2046</v>
      </c>
      <c r="H2051" s="189">
        <f t="shared" si="1175"/>
        <v>0</v>
      </c>
      <c r="I2051" s="189">
        <f t="shared" si="1181"/>
        <v>0</v>
      </c>
      <c r="J2051" s="179">
        <f t="shared" si="1182"/>
        <v>0</v>
      </c>
      <c r="K2051" s="173" t="s">
        <v>3399</v>
      </c>
      <c r="L2051" s="174" t="str" cm="1">
        <f t="array" aca="1" ref="L2051" ca="1">IF($K2051="",OFFSET(L2051,-1,,,),K2051)</f>
        <v>11.01.12</v>
      </c>
      <c r="M2051" s="175" t="str" cm="1">
        <f t="array" aca="1" ref="M2051" ca="1">IF(OR($K2051=0,$K2051=""),OFFSET(M2051,-1,,,),O2051)</f>
        <v>PORTA DE ALUMÍNIO COM 02 FOLHAS DE GIRO COM VIDRO FLOAT - 1,30X2,20M</v>
      </c>
      <c r="N2051" s="67" t="s">
        <v>4042</v>
      </c>
      <c r="O2051" s="68" t="s">
        <v>4659</v>
      </c>
      <c r="P2051" s="68"/>
      <c r="Q2051" s="68" t="s">
        <v>3263</v>
      </c>
      <c r="R2051" s="69"/>
      <c r="S2051" s="70">
        <v>1510</v>
      </c>
      <c r="T2051" s="70">
        <v>0</v>
      </c>
      <c r="U2051" s="67"/>
      <c r="V2051" s="71"/>
      <c r="W2051" s="171"/>
      <c r="X2051" s="172"/>
      <c r="Y2051" s="176">
        <f t="shared" si="1184"/>
        <v>0</v>
      </c>
      <c r="AA2051" s="192"/>
      <c r="AB2051" s="193"/>
    </row>
    <row r="2052" spans="2:28" hidden="1">
      <c r="B2052" s="189">
        <f t="shared" si="1176"/>
        <v>0</v>
      </c>
      <c r="C2052" s="189">
        <f t="shared" ca="1" si="1177"/>
        <v>0</v>
      </c>
      <c r="D2052" s="189">
        <f t="shared" si="1178"/>
        <v>0</v>
      </c>
      <c r="E2052" s="189">
        <f t="shared" ca="1" si="1179"/>
        <v>0</v>
      </c>
      <c r="F2052" s="189">
        <f t="shared" si="1180"/>
        <v>0</v>
      </c>
      <c r="G2052" s="189" cm="1">
        <f t="array" aca="1" ref="G2052" ca="1">OFFSET(G2052,-1,,,)+1</f>
        <v>2047</v>
      </c>
      <c r="H2052" s="189">
        <f t="shared" si="1175"/>
        <v>0</v>
      </c>
      <c r="I2052" s="189">
        <f t="shared" si="1181"/>
        <v>0</v>
      </c>
      <c r="J2052" s="179">
        <f t="shared" si="1182"/>
        <v>0</v>
      </c>
      <c r="K2052" s="173"/>
      <c r="L2052" s="174" t="str" cm="1">
        <f t="array" aca="1" ref="L2052" ca="1">IF($K2052="",OFFSET(L2052,-1,,,),K2052)</f>
        <v>11.01.12</v>
      </c>
      <c r="M2052" s="175" t="str" cm="1">
        <f t="array" aca="1" ref="M2052" ca="1">IF(OR($K2052=0,$K2052=""),OFFSET(M2052,-1,,,),O2052)</f>
        <v>PORTA DE ALUMÍNIO COM 02 FOLHAS DE GIRO COM VIDRO FLOAT - 1,30X2,20M</v>
      </c>
      <c r="N2052" s="67" t="s">
        <v>4043</v>
      </c>
      <c r="O2052" s="68" t="s">
        <v>4660</v>
      </c>
      <c r="P2052" s="68"/>
      <c r="Q2052" s="68" t="s">
        <v>3260</v>
      </c>
      <c r="R2052" s="69"/>
      <c r="S2052" s="70">
        <v>1370</v>
      </c>
      <c r="T2052" s="70">
        <v>0</v>
      </c>
      <c r="U2052" s="67" t="s">
        <v>1271</v>
      </c>
      <c r="V2052" s="71" t="s">
        <v>1272</v>
      </c>
      <c r="W2052" s="171"/>
      <c r="X2052" s="172"/>
      <c r="Y2052" s="176">
        <f t="shared" si="1184"/>
        <v>0</v>
      </c>
      <c r="AA2052" s="192"/>
      <c r="AB2052" s="193"/>
    </row>
    <row r="2053" spans="2:28" hidden="1">
      <c r="B2053" s="189">
        <f t="shared" si="1176"/>
        <v>0</v>
      </c>
      <c r="C2053" s="189">
        <f t="shared" ca="1" si="1177"/>
        <v>0</v>
      </c>
      <c r="D2053" s="189">
        <f t="shared" si="1178"/>
        <v>0</v>
      </c>
      <c r="E2053" s="189">
        <f t="shared" ca="1" si="1179"/>
        <v>0</v>
      </c>
      <c r="F2053" s="189">
        <f t="shared" si="1180"/>
        <v>0</v>
      </c>
      <c r="G2053" s="189" cm="1">
        <f t="array" aca="1" ref="G2053" ca="1">OFFSET(G2053,-1,,,)+1</f>
        <v>2048</v>
      </c>
      <c r="H2053" s="189">
        <f t="shared" si="1175"/>
        <v>0</v>
      </c>
      <c r="I2053" s="189">
        <f t="shared" si="1181"/>
        <v>0</v>
      </c>
      <c r="J2053" s="179">
        <f t="shared" si="1182"/>
        <v>0</v>
      </c>
      <c r="K2053" s="173"/>
      <c r="L2053" s="174" t="str" cm="1">
        <f t="array" aca="1" ref="L2053" ca="1">IF($K2053="",OFFSET(L2053,-1,,,),K2053)</f>
        <v>11.01.12</v>
      </c>
      <c r="M2053" s="175" t="str" cm="1">
        <f t="array" aca="1" ref="M2053" ca="1">IF(OR($K2053=0,$K2053=""),OFFSET(M2053,-1,,,),O2053)</f>
        <v>PORTA DE ALUMÍNIO COM 02 FOLHAS DE GIRO COM VIDRO FLOAT - 1,30X2,20M</v>
      </c>
      <c r="N2053" s="67" t="s">
        <v>645</v>
      </c>
      <c r="O2053" s="68" t="s">
        <v>646</v>
      </c>
      <c r="P2053" s="68"/>
      <c r="Q2053" s="68" t="s">
        <v>3260</v>
      </c>
      <c r="R2053" s="69"/>
      <c r="S2053" s="70">
        <v>140</v>
      </c>
      <c r="T2053" s="70">
        <v>0</v>
      </c>
      <c r="U2053" s="67" t="s">
        <v>1271</v>
      </c>
      <c r="V2053" s="71" t="s">
        <v>1272</v>
      </c>
      <c r="W2053" s="171"/>
      <c r="X2053" s="172"/>
      <c r="Y2053" s="176">
        <f t="shared" si="1184"/>
        <v>0</v>
      </c>
      <c r="AA2053" s="192"/>
      <c r="AB2053" s="193"/>
    </row>
    <row r="2054" spans="2:28" hidden="1">
      <c r="B2054" s="189">
        <f t="shared" si="1176"/>
        <v>0</v>
      </c>
      <c r="C2054" s="189">
        <f t="shared" ca="1" si="1177"/>
        <v>0</v>
      </c>
      <c r="D2054" s="189">
        <f t="shared" si="1178"/>
        <v>0</v>
      </c>
      <c r="E2054" s="189">
        <f t="shared" ca="1" si="1179"/>
        <v>0</v>
      </c>
      <c r="F2054" s="189">
        <f t="shared" si="1180"/>
        <v>0</v>
      </c>
      <c r="G2054" s="189" cm="1">
        <f t="array" aca="1" ref="G2054" ca="1">OFFSET(G2054,-1,,,)+1</f>
        <v>2049</v>
      </c>
      <c r="H2054" s="189">
        <f t="shared" si="1175"/>
        <v>0</v>
      </c>
      <c r="I2054" s="189">
        <f t="shared" si="1181"/>
        <v>0</v>
      </c>
      <c r="J2054" s="179">
        <f t="shared" si="1182"/>
        <v>0</v>
      </c>
      <c r="K2054" s="173" t="s">
        <v>1303</v>
      </c>
      <c r="L2054" s="174" t="str" cm="1">
        <f t="array" aca="1" ref="L2054" ca="1">IF($K2054="",OFFSET(L2054,-1,,,),K2054)</f>
        <v>11.02</v>
      </c>
      <c r="M2054" s="175" t="str" cm="1">
        <f t="array" aca="1" ref="M2054" ca="1">IF(OR($K2054=0,$K2054=""),OFFSET(M2054,-1,,,),O2054)</f>
        <v>ESQUADRIAS DE MADEIRA</v>
      </c>
      <c r="N2054" s="67" t="s">
        <v>143</v>
      </c>
      <c r="O2054" s="68" t="s">
        <v>1304</v>
      </c>
      <c r="P2054" s="68"/>
      <c r="Q2054" s="68"/>
      <c r="R2054" s="69"/>
      <c r="S2054" s="70"/>
      <c r="T2054" s="70">
        <v>0</v>
      </c>
      <c r="U2054" s="67"/>
      <c r="V2054" s="71"/>
      <c r="W2054" s="171"/>
      <c r="X2054" s="172"/>
      <c r="Y2054" s="176">
        <f t="shared" si="1184"/>
        <v>0</v>
      </c>
      <c r="AA2054" s="192"/>
      <c r="AB2054" s="193"/>
    </row>
    <row r="2055" spans="2:28">
      <c r="B2055" s="189">
        <f t="shared" si="1176"/>
        <v>0</v>
      </c>
      <c r="C2055" s="189">
        <f t="shared" ca="1" si="1177"/>
        <v>0</v>
      </c>
      <c r="D2055" s="189">
        <f t="shared" si="1178"/>
        <v>0</v>
      </c>
      <c r="E2055" s="189">
        <f t="shared" ca="1" si="1179"/>
        <v>0</v>
      </c>
      <c r="F2055" s="189">
        <f t="shared" si="1180"/>
        <v>0</v>
      </c>
      <c r="G2055" s="189" cm="1">
        <f t="array" aca="1" ref="G2055" ca="1">OFFSET(G2055,-1,,,)+1</f>
        <v>2050</v>
      </c>
      <c r="H2055" s="189">
        <f t="shared" si="1175"/>
        <v>0</v>
      </c>
      <c r="I2055" s="189">
        <f t="shared" si="1181"/>
        <v>0</v>
      </c>
      <c r="J2055" s="179">
        <f t="shared" si="1182"/>
        <v>0</v>
      </c>
      <c r="K2055" s="173" t="s">
        <v>1305</v>
      </c>
      <c r="L2055" s="174" t="str" cm="1">
        <f t="array" aca="1" ref="L2055" ca="1">IF($K2055="",OFFSET(L2055,-1,,,),K2055)</f>
        <v>11.02.01</v>
      </c>
      <c r="M2055" s="175" t="str" cm="1">
        <f t="array" aca="1" ref="M2055" ca="1">IF(OR($K2055=0,$K2055=""),OFFSET(M2055,-1,,,),O2055)</f>
        <v>KIT PORTA PRONTA LISA STANDARD `INTERNA` COM BATENTE DE 10CM - 0,70x2,10M</v>
      </c>
      <c r="N2055" s="67" t="s">
        <v>1318</v>
      </c>
      <c r="O2055" s="68" t="s">
        <v>4661</v>
      </c>
      <c r="P2055" s="68"/>
      <c r="Q2055" s="68" t="s">
        <v>3260</v>
      </c>
      <c r="R2055" s="69">
        <v>369</v>
      </c>
      <c r="S2055" s="70">
        <v>549</v>
      </c>
      <c r="T2055" s="70">
        <v>202581</v>
      </c>
      <c r="U2055" s="67"/>
      <c r="V2055" s="71"/>
      <c r="W2055" s="171"/>
      <c r="X2055" s="172"/>
      <c r="Y2055" s="176">
        <f t="shared" si="1184"/>
        <v>0</v>
      </c>
      <c r="AA2055" s="192"/>
      <c r="AB2055" s="193"/>
    </row>
    <row r="2056" spans="2:28" hidden="1">
      <c r="B2056" s="189">
        <f t="shared" si="1176"/>
        <v>0</v>
      </c>
      <c r="C2056" s="189">
        <f t="shared" ca="1" si="1177"/>
        <v>0</v>
      </c>
      <c r="D2056" s="189">
        <f t="shared" si="1178"/>
        <v>0</v>
      </c>
      <c r="E2056" s="189">
        <f t="shared" ca="1" si="1179"/>
        <v>0</v>
      </c>
      <c r="F2056" s="189">
        <f t="shared" si="1180"/>
        <v>0</v>
      </c>
      <c r="G2056" s="189" cm="1">
        <f t="array" aca="1" ref="G2056" ca="1">OFFSET(G2056,-1,,,)+1</f>
        <v>2051</v>
      </c>
      <c r="H2056" s="189">
        <f t="shared" si="1175"/>
        <v>0</v>
      </c>
      <c r="I2056" s="189">
        <f t="shared" si="1181"/>
        <v>0</v>
      </c>
      <c r="J2056" s="179">
        <f t="shared" si="1182"/>
        <v>0</v>
      </c>
      <c r="K2056" s="173"/>
      <c r="L2056" s="174" t="str" cm="1">
        <f t="array" aca="1" ref="L2056" ca="1">IF($K2056="",OFFSET(L2056,-1,,,),K2056)</f>
        <v>11.02.01</v>
      </c>
      <c r="M2056" s="175" t="str" cm="1">
        <f t="array" aca="1" ref="M2056" ca="1">IF(OR($K2056=0,$K2056=""),OFFSET(M2056,-1,,,),O2056)</f>
        <v>KIT PORTA PRONTA LISA STANDARD `INTERNA` COM BATENTE DE 10CM - 0,70x2,10M</v>
      </c>
      <c r="N2056" s="67" t="s">
        <v>1307</v>
      </c>
      <c r="O2056" s="68" t="s">
        <v>1308</v>
      </c>
      <c r="P2056" s="68"/>
      <c r="Q2056" s="68" t="s">
        <v>3260</v>
      </c>
      <c r="R2056" s="69">
        <v>1107</v>
      </c>
      <c r="S2056" s="70">
        <v>5</v>
      </c>
      <c r="T2056" s="70">
        <v>5535</v>
      </c>
      <c r="U2056" s="67" t="s">
        <v>1309</v>
      </c>
      <c r="V2056" s="71" t="s">
        <v>1310</v>
      </c>
      <c r="W2056" s="171"/>
      <c r="X2056" s="172"/>
      <c r="Y2056" s="176">
        <f t="shared" si="1184"/>
        <v>0</v>
      </c>
      <c r="AA2056" s="192"/>
      <c r="AB2056" s="193"/>
    </row>
    <row r="2057" spans="2:28" hidden="1">
      <c r="B2057" s="189">
        <f t="shared" si="1176"/>
        <v>0</v>
      </c>
      <c r="C2057" s="189">
        <f t="shared" ca="1" si="1177"/>
        <v>0</v>
      </c>
      <c r="D2057" s="189">
        <f t="shared" si="1178"/>
        <v>0</v>
      </c>
      <c r="E2057" s="189">
        <f t="shared" ca="1" si="1179"/>
        <v>0</v>
      </c>
      <c r="F2057" s="189">
        <f t="shared" si="1180"/>
        <v>0</v>
      </c>
      <c r="G2057" s="189" cm="1">
        <f t="array" aca="1" ref="G2057" ca="1">OFFSET(G2057,-1,,,)+1</f>
        <v>2052</v>
      </c>
      <c r="H2057" s="189">
        <f t="shared" si="1175"/>
        <v>0</v>
      </c>
      <c r="I2057" s="189">
        <f t="shared" si="1181"/>
        <v>0</v>
      </c>
      <c r="J2057" s="179">
        <f t="shared" si="1182"/>
        <v>0</v>
      </c>
      <c r="K2057" s="173"/>
      <c r="L2057" s="174" t="str" cm="1">
        <f t="array" aca="1" ref="L2057" ca="1">IF($K2057="",OFFSET(L2057,-1,,,),K2057)</f>
        <v>11.02.01</v>
      </c>
      <c r="M2057" s="175" t="str" cm="1">
        <f t="array" aca="1" ref="M2057" ca="1">IF(OR($K2057=0,$K2057=""),OFFSET(M2057,-1,,,),O2057)</f>
        <v>KIT PORTA PRONTA LISA STANDARD `INTERNA` COM BATENTE DE 10CM - 0,70x2,10M</v>
      </c>
      <c r="N2057" s="67" t="s">
        <v>1319</v>
      </c>
      <c r="O2057" s="68" t="s">
        <v>1320</v>
      </c>
      <c r="P2057" s="68"/>
      <c r="Q2057" s="68" t="s">
        <v>3260</v>
      </c>
      <c r="R2057" s="69">
        <v>369</v>
      </c>
      <c r="S2057" s="70">
        <v>26</v>
      </c>
      <c r="T2057" s="70">
        <v>9594</v>
      </c>
      <c r="U2057" s="67" t="s">
        <v>1309</v>
      </c>
      <c r="V2057" s="71" t="s">
        <v>1310</v>
      </c>
      <c r="W2057" s="171"/>
      <c r="X2057" s="172"/>
      <c r="Y2057" s="176">
        <f t="shared" si="1184"/>
        <v>0</v>
      </c>
      <c r="AA2057" s="192"/>
      <c r="AB2057" s="193"/>
    </row>
    <row r="2058" spans="2:28" hidden="1">
      <c r="B2058" s="189">
        <f t="shared" si="1176"/>
        <v>0</v>
      </c>
      <c r="C2058" s="189">
        <f t="shared" ca="1" si="1177"/>
        <v>0</v>
      </c>
      <c r="D2058" s="189">
        <f t="shared" si="1178"/>
        <v>0</v>
      </c>
      <c r="E2058" s="189">
        <f t="shared" ca="1" si="1179"/>
        <v>0</v>
      </c>
      <c r="F2058" s="189">
        <f t="shared" si="1180"/>
        <v>0</v>
      </c>
      <c r="G2058" s="189" cm="1">
        <f t="array" aca="1" ref="G2058" ca="1">OFFSET(G2058,-1,,,)+1</f>
        <v>2053</v>
      </c>
      <c r="H2058" s="189">
        <f t="shared" si="1175"/>
        <v>0</v>
      </c>
      <c r="I2058" s="189">
        <f t="shared" si="1181"/>
        <v>0</v>
      </c>
      <c r="J2058" s="179">
        <f t="shared" si="1182"/>
        <v>0</v>
      </c>
      <c r="K2058" s="173"/>
      <c r="L2058" s="174" t="str" cm="1">
        <f t="array" aca="1" ref="L2058" ca="1">IF($K2058="",OFFSET(L2058,-1,,,),K2058)</f>
        <v>11.02.01</v>
      </c>
      <c r="M2058" s="175" t="str" cm="1">
        <f t="array" aca="1" ref="M2058" ca="1">IF(OR($K2058=0,$K2058=""),OFFSET(M2058,-1,,,),O2058)</f>
        <v>KIT PORTA PRONTA LISA STANDARD `INTERNA` COM BATENTE DE 10CM - 0,70x2,10M</v>
      </c>
      <c r="N2058" s="67" t="s">
        <v>1321</v>
      </c>
      <c r="O2058" s="68" t="s">
        <v>1322</v>
      </c>
      <c r="P2058" s="68"/>
      <c r="Q2058" s="68" t="s">
        <v>3260</v>
      </c>
      <c r="R2058" s="69">
        <v>369</v>
      </c>
      <c r="S2058" s="70">
        <v>398</v>
      </c>
      <c r="T2058" s="70">
        <v>146862</v>
      </c>
      <c r="U2058" s="67" t="s">
        <v>1309</v>
      </c>
      <c r="V2058" s="71" t="s">
        <v>1310</v>
      </c>
      <c r="W2058" s="171"/>
      <c r="X2058" s="172"/>
      <c r="Y2058" s="176">
        <f t="shared" si="1184"/>
        <v>0</v>
      </c>
      <c r="AA2058" s="192"/>
      <c r="AB2058" s="193"/>
    </row>
    <row r="2059" spans="2:28" hidden="1">
      <c r="B2059" s="189">
        <f t="shared" si="1176"/>
        <v>0</v>
      </c>
      <c r="C2059" s="189">
        <f t="shared" ca="1" si="1177"/>
        <v>0</v>
      </c>
      <c r="D2059" s="189">
        <f t="shared" si="1178"/>
        <v>0</v>
      </c>
      <c r="E2059" s="189">
        <f t="shared" ca="1" si="1179"/>
        <v>0</v>
      </c>
      <c r="F2059" s="189">
        <f t="shared" si="1180"/>
        <v>0</v>
      </c>
      <c r="G2059" s="189" cm="1">
        <f t="array" aca="1" ref="G2059" ca="1">OFFSET(G2059,-1,,,)+1</f>
        <v>2054</v>
      </c>
      <c r="H2059" s="189">
        <f t="shared" si="1175"/>
        <v>0</v>
      </c>
      <c r="I2059" s="189">
        <f t="shared" si="1181"/>
        <v>0</v>
      </c>
      <c r="J2059" s="179">
        <f t="shared" si="1182"/>
        <v>0</v>
      </c>
      <c r="K2059" s="173"/>
      <c r="L2059" s="174" t="str" cm="1">
        <f t="array" aca="1" ref="L2059" ca="1">IF($K2059="",OFFSET(L2059,-1,,,),K2059)</f>
        <v>11.02.01</v>
      </c>
      <c r="M2059" s="175" t="str" cm="1">
        <f t="array" aca="1" ref="M2059" ca="1">IF(OR($K2059=0,$K2059=""),OFFSET(M2059,-1,,,),O2059)</f>
        <v>KIT PORTA PRONTA LISA STANDARD `INTERNA` COM BATENTE DE 10CM - 0,70x2,10M</v>
      </c>
      <c r="N2059" s="67" t="s">
        <v>1313</v>
      </c>
      <c r="O2059" s="68" t="s">
        <v>1314</v>
      </c>
      <c r="P2059" s="68"/>
      <c r="Q2059" s="68" t="s">
        <v>3260</v>
      </c>
      <c r="R2059" s="69">
        <v>369</v>
      </c>
      <c r="S2059" s="70">
        <v>90</v>
      </c>
      <c r="T2059" s="70">
        <v>33210</v>
      </c>
      <c r="U2059" s="67" t="s">
        <v>1309</v>
      </c>
      <c r="V2059" s="71" t="s">
        <v>1310</v>
      </c>
      <c r="W2059" s="171"/>
      <c r="X2059" s="172"/>
      <c r="Y2059" s="176">
        <f t="shared" si="1184"/>
        <v>0</v>
      </c>
      <c r="AA2059" s="192"/>
      <c r="AB2059" s="193"/>
    </row>
    <row r="2060" spans="2:28" hidden="1">
      <c r="B2060" s="189">
        <f t="shared" si="1176"/>
        <v>0</v>
      </c>
      <c r="C2060" s="189">
        <f t="shared" ca="1" si="1177"/>
        <v>0</v>
      </c>
      <c r="D2060" s="189">
        <f t="shared" si="1178"/>
        <v>0</v>
      </c>
      <c r="E2060" s="189">
        <f t="shared" ca="1" si="1179"/>
        <v>0</v>
      </c>
      <c r="F2060" s="189">
        <f t="shared" si="1180"/>
        <v>0</v>
      </c>
      <c r="G2060" s="189" cm="1">
        <f t="array" aca="1" ref="G2060" ca="1">OFFSET(G2060,-1,,,)+1</f>
        <v>2055</v>
      </c>
      <c r="H2060" s="189">
        <f t="shared" si="1175"/>
        <v>0</v>
      </c>
      <c r="I2060" s="189">
        <f t="shared" si="1181"/>
        <v>0</v>
      </c>
      <c r="J2060" s="179">
        <f t="shared" si="1182"/>
        <v>0</v>
      </c>
      <c r="K2060" s="173"/>
      <c r="L2060" s="174" t="str" cm="1">
        <f t="array" aca="1" ref="L2060" ca="1">IF($K2060="",OFFSET(L2060,-1,,,),K2060)</f>
        <v>11.02.01</v>
      </c>
      <c r="M2060" s="175" t="str" cm="1">
        <f t="array" aca="1" ref="M2060" ca="1">IF(OR($K2060=0,$K2060=""),OFFSET(M2060,-1,,,),O2060)</f>
        <v>KIT PORTA PRONTA LISA STANDARD `INTERNA` COM BATENTE DE 10CM - 0,70x2,10M</v>
      </c>
      <c r="N2060" s="67" t="s">
        <v>1315</v>
      </c>
      <c r="O2060" s="68" t="s">
        <v>1316</v>
      </c>
      <c r="P2060" s="68"/>
      <c r="Q2060" s="68" t="s">
        <v>3260</v>
      </c>
      <c r="R2060" s="69">
        <v>369</v>
      </c>
      <c r="S2060" s="70">
        <v>20</v>
      </c>
      <c r="T2060" s="70">
        <v>7380</v>
      </c>
      <c r="U2060" s="67" t="s">
        <v>1309</v>
      </c>
      <c r="V2060" s="71" t="s">
        <v>1310</v>
      </c>
      <c r="W2060" s="171"/>
      <c r="X2060" s="172"/>
      <c r="Y2060" s="176">
        <f t="shared" si="1184"/>
        <v>0</v>
      </c>
      <c r="AA2060" s="192"/>
      <c r="AB2060" s="193"/>
    </row>
    <row r="2061" spans="2:28">
      <c r="B2061" s="189">
        <f t="shared" si="1176"/>
        <v>0</v>
      </c>
      <c r="C2061" s="189">
        <f t="shared" ca="1" si="1177"/>
        <v>0</v>
      </c>
      <c r="D2061" s="189">
        <f t="shared" si="1178"/>
        <v>0</v>
      </c>
      <c r="E2061" s="189">
        <f t="shared" ca="1" si="1179"/>
        <v>0</v>
      </c>
      <c r="F2061" s="189">
        <f t="shared" si="1180"/>
        <v>0</v>
      </c>
      <c r="G2061" s="189" cm="1">
        <f t="array" aca="1" ref="G2061" ca="1">OFFSET(G2061,-1,,,)+1</f>
        <v>2056</v>
      </c>
      <c r="H2061" s="189">
        <f t="shared" si="1175"/>
        <v>0</v>
      </c>
      <c r="I2061" s="189">
        <f t="shared" si="1181"/>
        <v>0</v>
      </c>
      <c r="J2061" s="179">
        <f t="shared" si="1182"/>
        <v>0</v>
      </c>
      <c r="K2061" s="173" t="s">
        <v>1317</v>
      </c>
      <c r="L2061" s="174" t="str" cm="1">
        <f t="array" aca="1" ref="L2061" ca="1">IF($K2061="",OFFSET(L2061,-1,,,),K2061)</f>
        <v>11.02.02</v>
      </c>
      <c r="M2061" s="175" t="str" cm="1">
        <f t="array" aca="1" ref="M2061" ca="1">IF(OR($K2061=0,$K2061=""),OFFSET(M2061,-1,,,),O2061)</f>
        <v>KIT PORTA PRONTA LISA STANDARD `ENTRADA` COM BATENTE DE 10CM - 0,80x2,10M</v>
      </c>
      <c r="N2061" s="67" t="s">
        <v>1306</v>
      </c>
      <c r="O2061" s="68" t="s">
        <v>4662</v>
      </c>
      <c r="P2061" s="68"/>
      <c r="Q2061" s="68" t="s">
        <v>3260</v>
      </c>
      <c r="R2061" s="69">
        <v>726</v>
      </c>
      <c r="S2061" s="70">
        <v>575</v>
      </c>
      <c r="T2061" s="70">
        <v>417450</v>
      </c>
      <c r="U2061" s="67"/>
      <c r="V2061" s="71"/>
      <c r="W2061" s="171"/>
      <c r="X2061" s="172"/>
      <c r="Y2061" s="176">
        <f t="shared" si="1184"/>
        <v>0</v>
      </c>
      <c r="AA2061" s="192"/>
      <c r="AB2061" s="193"/>
    </row>
    <row r="2062" spans="2:28" hidden="1">
      <c r="B2062" s="189">
        <f t="shared" si="1176"/>
        <v>0</v>
      </c>
      <c r="C2062" s="189">
        <f t="shared" ca="1" si="1177"/>
        <v>0</v>
      </c>
      <c r="D2062" s="189">
        <f t="shared" si="1178"/>
        <v>0</v>
      </c>
      <c r="E2062" s="189">
        <f t="shared" ca="1" si="1179"/>
        <v>0</v>
      </c>
      <c r="F2062" s="189">
        <f t="shared" si="1180"/>
        <v>0</v>
      </c>
      <c r="G2062" s="189" cm="1">
        <f t="array" aca="1" ref="G2062" ca="1">OFFSET(G2062,-1,,,)+1</f>
        <v>2057</v>
      </c>
      <c r="H2062" s="189">
        <f t="shared" si="1175"/>
        <v>0</v>
      </c>
      <c r="I2062" s="189">
        <f t="shared" si="1181"/>
        <v>0</v>
      </c>
      <c r="J2062" s="179">
        <f t="shared" si="1182"/>
        <v>0</v>
      </c>
      <c r="K2062" s="173"/>
      <c r="L2062" s="174" t="str" cm="1">
        <f t="array" aca="1" ref="L2062" ca="1">IF($K2062="",OFFSET(L2062,-1,,,),K2062)</f>
        <v>11.02.02</v>
      </c>
      <c r="M2062" s="175" t="str" cm="1">
        <f t="array" aca="1" ref="M2062" ca="1">IF(OR($K2062=0,$K2062=""),OFFSET(M2062,-1,,,),O2062)</f>
        <v>KIT PORTA PRONTA LISA STANDARD `ENTRADA` COM BATENTE DE 10CM - 0,80x2,10M</v>
      </c>
      <c r="N2062" s="67" t="s">
        <v>1311</v>
      </c>
      <c r="O2062" s="68" t="s">
        <v>1312</v>
      </c>
      <c r="P2062" s="68"/>
      <c r="Q2062" s="68" t="s">
        <v>3260</v>
      </c>
      <c r="R2062" s="69">
        <v>726</v>
      </c>
      <c r="S2062" s="70">
        <v>40</v>
      </c>
      <c r="T2062" s="70">
        <v>29040</v>
      </c>
      <c r="U2062" s="67" t="s">
        <v>1309</v>
      </c>
      <c r="V2062" s="71" t="s">
        <v>1310</v>
      </c>
      <c r="W2062" s="171"/>
      <c r="X2062" s="172"/>
      <c r="Y2062" s="176">
        <f t="shared" si="1184"/>
        <v>0</v>
      </c>
      <c r="AA2062" s="192"/>
      <c r="AB2062" s="193"/>
    </row>
    <row r="2063" spans="2:28" hidden="1">
      <c r="B2063" s="189">
        <f t="shared" si="1176"/>
        <v>0</v>
      </c>
      <c r="C2063" s="189">
        <f t="shared" ca="1" si="1177"/>
        <v>0</v>
      </c>
      <c r="D2063" s="189">
        <f t="shared" si="1178"/>
        <v>0</v>
      </c>
      <c r="E2063" s="189">
        <f t="shared" ca="1" si="1179"/>
        <v>0</v>
      </c>
      <c r="F2063" s="189">
        <f t="shared" si="1180"/>
        <v>0</v>
      </c>
      <c r="G2063" s="189" cm="1">
        <f t="array" aca="1" ref="G2063" ca="1">OFFSET(G2063,-1,,,)+1</f>
        <v>2058</v>
      </c>
      <c r="H2063" s="189">
        <f t="shared" si="1175"/>
        <v>0</v>
      </c>
      <c r="I2063" s="189">
        <f t="shared" si="1181"/>
        <v>0</v>
      </c>
      <c r="J2063" s="179">
        <f t="shared" si="1182"/>
        <v>0</v>
      </c>
      <c r="K2063" s="173"/>
      <c r="L2063" s="174" t="str" cm="1">
        <f t="array" aca="1" ref="L2063" ca="1">IF($K2063="",OFFSET(L2063,-1,,,),K2063)</f>
        <v>11.02.02</v>
      </c>
      <c r="M2063" s="175" t="str" cm="1">
        <f t="array" aca="1" ref="M2063" ca="1">IF(OR($K2063=0,$K2063=""),OFFSET(M2063,-1,,,),O2063)</f>
        <v>KIT PORTA PRONTA LISA STANDARD `ENTRADA` COM BATENTE DE 10CM - 0,80x2,10M</v>
      </c>
      <c r="N2063" s="67" t="s">
        <v>1326</v>
      </c>
      <c r="O2063" s="68" t="s">
        <v>1327</v>
      </c>
      <c r="P2063" s="68"/>
      <c r="Q2063" s="68" t="s">
        <v>3260</v>
      </c>
      <c r="R2063" s="69">
        <v>2178</v>
      </c>
      <c r="S2063" s="70">
        <v>5</v>
      </c>
      <c r="T2063" s="70">
        <v>10890</v>
      </c>
      <c r="U2063" s="67" t="s">
        <v>1309</v>
      </c>
      <c r="V2063" s="71" t="s">
        <v>1310</v>
      </c>
      <c r="W2063" s="171"/>
      <c r="X2063" s="172"/>
      <c r="Y2063" s="176">
        <f t="shared" si="1184"/>
        <v>0</v>
      </c>
      <c r="AA2063" s="192"/>
      <c r="AB2063" s="193"/>
    </row>
    <row r="2064" spans="2:28" hidden="1">
      <c r="B2064" s="189">
        <f t="shared" si="1176"/>
        <v>0</v>
      </c>
      <c r="C2064" s="189">
        <f t="shared" ca="1" si="1177"/>
        <v>0</v>
      </c>
      <c r="D2064" s="189">
        <f t="shared" si="1178"/>
        <v>0</v>
      </c>
      <c r="E2064" s="189">
        <f t="shared" ca="1" si="1179"/>
        <v>0</v>
      </c>
      <c r="F2064" s="189">
        <f t="shared" si="1180"/>
        <v>0</v>
      </c>
      <c r="G2064" s="189" cm="1">
        <f t="array" aca="1" ref="G2064" ca="1">OFFSET(G2064,-1,,,)+1</f>
        <v>2059</v>
      </c>
      <c r="H2064" s="189">
        <f t="shared" si="1175"/>
        <v>0</v>
      </c>
      <c r="I2064" s="189">
        <f t="shared" si="1181"/>
        <v>0</v>
      </c>
      <c r="J2064" s="179">
        <f t="shared" si="1182"/>
        <v>0</v>
      </c>
      <c r="K2064" s="173"/>
      <c r="L2064" s="174" t="str" cm="1">
        <f t="array" aca="1" ref="L2064" ca="1">IF($K2064="",OFFSET(L2064,-1,,,),K2064)</f>
        <v>11.02.02</v>
      </c>
      <c r="M2064" s="175" t="str" cm="1">
        <f t="array" aca="1" ref="M2064" ca="1">IF(OR($K2064=0,$K2064=""),OFFSET(M2064,-1,,,),O2064)</f>
        <v>KIT PORTA PRONTA LISA STANDARD `ENTRADA` COM BATENTE DE 10CM - 0,80x2,10M</v>
      </c>
      <c r="N2064" s="67" t="s">
        <v>2901</v>
      </c>
      <c r="O2064" s="68" t="s">
        <v>3104</v>
      </c>
      <c r="P2064" s="68"/>
      <c r="Q2064" s="68" t="s">
        <v>3260</v>
      </c>
      <c r="R2064" s="69">
        <v>726</v>
      </c>
      <c r="S2064" s="70">
        <v>410</v>
      </c>
      <c r="T2064" s="70">
        <v>297660</v>
      </c>
      <c r="U2064" s="67" t="s">
        <v>1309</v>
      </c>
      <c r="V2064" s="71" t="s">
        <v>1310</v>
      </c>
      <c r="W2064" s="171"/>
      <c r="X2064" s="172"/>
      <c r="Y2064" s="176">
        <f t="shared" si="1184"/>
        <v>0</v>
      </c>
      <c r="AA2064" s="192"/>
      <c r="AB2064" s="193"/>
    </row>
    <row r="2065" spans="2:27" hidden="1">
      <c r="B2065" s="189">
        <f t="shared" si="1176"/>
        <v>0</v>
      </c>
      <c r="C2065" s="189">
        <f t="shared" ca="1" si="1177"/>
        <v>0</v>
      </c>
      <c r="D2065" s="189">
        <f t="shared" si="1178"/>
        <v>0</v>
      </c>
      <c r="E2065" s="189">
        <f t="shared" ca="1" si="1179"/>
        <v>0</v>
      </c>
      <c r="F2065" s="189">
        <f t="shared" si="1180"/>
        <v>0</v>
      </c>
      <c r="G2065" s="189" cm="1">
        <f t="array" aca="1" ref="G2065" ca="1">OFFSET(G2065,-1,,,)+1</f>
        <v>2060</v>
      </c>
      <c r="H2065" s="189">
        <f t="shared" si="1175"/>
        <v>0</v>
      </c>
      <c r="I2065" s="189">
        <f t="shared" si="1181"/>
        <v>0</v>
      </c>
      <c r="J2065" s="179">
        <f t="shared" si="1182"/>
        <v>0</v>
      </c>
      <c r="K2065" s="173"/>
      <c r="L2065" s="174" t="str" cm="1">
        <f t="array" aca="1" ref="L2065" ca="1">IF($K2065="",OFFSET(L2065,-1,,,),K2065)</f>
        <v>11.02.02</v>
      </c>
      <c r="M2065" s="175" t="str" cm="1">
        <f t="array" aca="1" ref="M2065" ca="1">IF(OR($K2065=0,$K2065=""),OFFSET(M2065,-1,,,),O2065)</f>
        <v>KIT PORTA PRONTA LISA STANDARD `ENTRADA` COM BATENTE DE 10CM - 0,80x2,10M</v>
      </c>
      <c r="N2065" s="67" t="s">
        <v>1313</v>
      </c>
      <c r="O2065" s="68" t="s">
        <v>1314</v>
      </c>
      <c r="P2065" s="68"/>
      <c r="Q2065" s="68" t="s">
        <v>3260</v>
      </c>
      <c r="R2065" s="69">
        <v>726</v>
      </c>
      <c r="S2065" s="70">
        <v>90</v>
      </c>
      <c r="T2065" s="70">
        <v>65340</v>
      </c>
      <c r="U2065" s="67" t="s">
        <v>1309</v>
      </c>
      <c r="V2065" s="71" t="s">
        <v>1310</v>
      </c>
      <c r="W2065" s="171"/>
      <c r="X2065" s="172"/>
      <c r="Y2065" s="176">
        <f t="shared" si="1184"/>
        <v>0</v>
      </c>
      <c r="AA2065" s="192"/>
    </row>
    <row r="2066" spans="2:27" hidden="1">
      <c r="B2066" s="189">
        <f t="shared" si="1176"/>
        <v>0</v>
      </c>
      <c r="C2066" s="189">
        <f t="shared" ca="1" si="1177"/>
        <v>0</v>
      </c>
      <c r="D2066" s="189">
        <f t="shared" si="1178"/>
        <v>0</v>
      </c>
      <c r="E2066" s="189">
        <f t="shared" ca="1" si="1179"/>
        <v>0</v>
      </c>
      <c r="F2066" s="189">
        <f t="shared" si="1180"/>
        <v>0</v>
      </c>
      <c r="G2066" s="189" cm="1">
        <f t="array" aca="1" ref="G2066" ca="1">OFFSET(G2066,-1,,,)+1</f>
        <v>2061</v>
      </c>
      <c r="H2066" s="189">
        <f t="shared" si="1175"/>
        <v>0</v>
      </c>
      <c r="I2066" s="189">
        <f t="shared" si="1181"/>
        <v>0</v>
      </c>
      <c r="J2066" s="179">
        <f t="shared" si="1182"/>
        <v>0</v>
      </c>
      <c r="K2066" s="173"/>
      <c r="L2066" s="174" t="str" cm="1">
        <f t="array" aca="1" ref="L2066" ca="1">IF($K2066="",OFFSET(L2066,-1,,,),K2066)</f>
        <v>11.02.02</v>
      </c>
      <c r="M2066" s="175" t="str" cm="1">
        <f t="array" aca="1" ref="M2066" ca="1">IF(OR($K2066=0,$K2066=""),OFFSET(M2066,-1,,,),O2066)</f>
        <v>KIT PORTA PRONTA LISA STANDARD `ENTRADA` COM BATENTE DE 10CM - 0,80x2,10M</v>
      </c>
      <c r="N2066" s="67" t="s">
        <v>1315</v>
      </c>
      <c r="O2066" s="68" t="s">
        <v>1316</v>
      </c>
      <c r="P2066" s="68"/>
      <c r="Q2066" s="68" t="s">
        <v>3260</v>
      </c>
      <c r="R2066" s="69">
        <v>726</v>
      </c>
      <c r="S2066" s="70">
        <v>20</v>
      </c>
      <c r="T2066" s="70">
        <v>14520</v>
      </c>
      <c r="U2066" s="67" t="s">
        <v>1309</v>
      </c>
      <c r="V2066" s="71" t="s">
        <v>1310</v>
      </c>
      <c r="W2066" s="171"/>
      <c r="X2066" s="172"/>
      <c r="Y2066" s="176">
        <f t="shared" si="1184"/>
        <v>0</v>
      </c>
      <c r="AA2066" s="192"/>
    </row>
    <row r="2067" spans="2:27">
      <c r="B2067" s="189">
        <f t="shared" si="1176"/>
        <v>0</v>
      </c>
      <c r="C2067" s="189">
        <f t="shared" ca="1" si="1177"/>
        <v>0</v>
      </c>
      <c r="D2067" s="189">
        <f t="shared" si="1178"/>
        <v>0</v>
      </c>
      <c r="E2067" s="189">
        <f t="shared" ca="1" si="1179"/>
        <v>0</v>
      </c>
      <c r="F2067" s="189">
        <f t="shared" si="1180"/>
        <v>0</v>
      </c>
      <c r="G2067" s="189" cm="1">
        <f t="array" aca="1" ref="G2067" ca="1">OFFSET(G2067,-1,,,)+1</f>
        <v>2062</v>
      </c>
      <c r="H2067" s="189">
        <f t="shared" si="1175"/>
        <v>0</v>
      </c>
      <c r="I2067" s="189">
        <f t="shared" si="1181"/>
        <v>0</v>
      </c>
      <c r="J2067" s="179">
        <f t="shared" si="1182"/>
        <v>0</v>
      </c>
      <c r="K2067" s="173" t="s">
        <v>1323</v>
      </c>
      <c r="L2067" s="174" t="str" cm="1">
        <f t="array" aca="1" ref="L2067" ca="1">IF($K2067="",OFFSET(L2067,-1,,,),K2067)</f>
        <v>11.02.03</v>
      </c>
      <c r="M2067" s="175" t="str" cm="1">
        <f t="array" aca="1" ref="M2067" ca="1">IF(OR($K2067=0,$K2067=""),OFFSET(M2067,-1,,,),O2067)</f>
        <v>KIT PORTA PRONTA LISA STANDARD ENTRADA 0,90x2,10M</v>
      </c>
      <c r="N2067" s="67" t="s">
        <v>4044</v>
      </c>
      <c r="O2067" s="68" t="s">
        <v>4663</v>
      </c>
      <c r="P2067" s="68"/>
      <c r="Q2067" s="68" t="s">
        <v>3260</v>
      </c>
      <c r="R2067" s="69">
        <v>369</v>
      </c>
      <c r="S2067" s="70">
        <v>603</v>
      </c>
      <c r="T2067" s="70">
        <v>222507</v>
      </c>
      <c r="U2067" s="67"/>
      <c r="V2067" s="71"/>
      <c r="W2067" s="171"/>
      <c r="X2067" s="172"/>
      <c r="Y2067" s="176">
        <f t="shared" si="1184"/>
        <v>0</v>
      </c>
      <c r="AA2067" s="192"/>
    </row>
    <row r="2068" spans="2:27" hidden="1">
      <c r="B2068" s="189">
        <f t="shared" si="1176"/>
        <v>0</v>
      </c>
      <c r="C2068" s="189">
        <f t="shared" ca="1" si="1177"/>
        <v>0</v>
      </c>
      <c r="D2068" s="189">
        <f t="shared" si="1178"/>
        <v>0</v>
      </c>
      <c r="E2068" s="189">
        <f t="shared" ca="1" si="1179"/>
        <v>0</v>
      </c>
      <c r="F2068" s="189">
        <f t="shared" si="1180"/>
        <v>0</v>
      </c>
      <c r="G2068" s="189" cm="1">
        <f t="array" aca="1" ref="G2068" ca="1">OFFSET(G2068,-1,,,)+1</f>
        <v>2063</v>
      </c>
      <c r="H2068" s="189">
        <f t="shared" si="1175"/>
        <v>0</v>
      </c>
      <c r="I2068" s="189">
        <f t="shared" si="1181"/>
        <v>0</v>
      </c>
      <c r="J2068" s="179">
        <f t="shared" si="1182"/>
        <v>0</v>
      </c>
      <c r="K2068" s="173"/>
      <c r="L2068" s="174" t="str" cm="1">
        <f t="array" aca="1" ref="L2068" ca="1">IF($K2068="",OFFSET(L2068,-1,,,),K2068)</f>
        <v>11.02.03</v>
      </c>
      <c r="M2068" s="175" t="str" cm="1">
        <f t="array" aca="1" ref="M2068" ca="1">IF(OR($K2068=0,$K2068=""),OFFSET(M2068,-1,,,),O2068)</f>
        <v>KIT PORTA PRONTA LISA STANDARD ENTRADA 0,90x2,10M</v>
      </c>
      <c r="N2068" s="67" t="s">
        <v>1311</v>
      </c>
      <c r="O2068" s="68" t="s">
        <v>1312</v>
      </c>
      <c r="P2068" s="68"/>
      <c r="Q2068" s="68" t="s">
        <v>3260</v>
      </c>
      <c r="R2068" s="69">
        <v>369</v>
      </c>
      <c r="S2068" s="70">
        <v>40</v>
      </c>
      <c r="T2068" s="70">
        <v>14760</v>
      </c>
      <c r="U2068" s="67" t="s">
        <v>1309</v>
      </c>
      <c r="V2068" s="71" t="s">
        <v>1310</v>
      </c>
      <c r="W2068" s="171"/>
      <c r="X2068" s="172"/>
      <c r="Y2068" s="176">
        <f t="shared" si="1184"/>
        <v>0</v>
      </c>
      <c r="AA2068" s="192"/>
    </row>
    <row r="2069" spans="2:27" hidden="1">
      <c r="B2069" s="189">
        <f t="shared" si="1176"/>
        <v>0</v>
      </c>
      <c r="C2069" s="189">
        <f t="shared" ca="1" si="1177"/>
        <v>0</v>
      </c>
      <c r="D2069" s="189">
        <f t="shared" si="1178"/>
        <v>0</v>
      </c>
      <c r="E2069" s="189">
        <f t="shared" ca="1" si="1179"/>
        <v>0</v>
      </c>
      <c r="F2069" s="189">
        <f t="shared" si="1180"/>
        <v>0</v>
      </c>
      <c r="G2069" s="189" cm="1">
        <f t="array" aca="1" ref="G2069" ca="1">OFFSET(G2069,-1,,,)+1</f>
        <v>2064</v>
      </c>
      <c r="H2069" s="189">
        <f t="shared" si="1175"/>
        <v>0</v>
      </c>
      <c r="I2069" s="189">
        <f t="shared" si="1181"/>
        <v>0</v>
      </c>
      <c r="J2069" s="179">
        <f t="shared" si="1182"/>
        <v>0</v>
      </c>
      <c r="K2069" s="173"/>
      <c r="L2069" s="174" t="str" cm="1">
        <f t="array" aca="1" ref="L2069" ca="1">IF($K2069="",OFFSET(L2069,-1,,,),K2069)</f>
        <v>11.02.03</v>
      </c>
      <c r="M2069" s="175" t="str" cm="1">
        <f t="array" aca="1" ref="M2069" ca="1">IF(OR($K2069=0,$K2069=""),OFFSET(M2069,-1,,,),O2069)</f>
        <v>KIT PORTA PRONTA LISA STANDARD ENTRADA 0,90x2,10M</v>
      </c>
      <c r="N2069" s="67" t="s">
        <v>1326</v>
      </c>
      <c r="O2069" s="68" t="s">
        <v>1327</v>
      </c>
      <c r="P2069" s="68"/>
      <c r="Q2069" s="68" t="s">
        <v>3260</v>
      </c>
      <c r="R2069" s="69">
        <v>1107</v>
      </c>
      <c r="S2069" s="70">
        <v>5</v>
      </c>
      <c r="T2069" s="70">
        <v>5535</v>
      </c>
      <c r="U2069" s="67" t="s">
        <v>1309</v>
      </c>
      <c r="V2069" s="71" t="s">
        <v>1310</v>
      </c>
      <c r="W2069" s="171"/>
      <c r="X2069" s="172"/>
      <c r="Y2069" s="176">
        <f t="shared" si="1184"/>
        <v>0</v>
      </c>
      <c r="AA2069" s="192"/>
    </row>
    <row r="2070" spans="2:27" hidden="1">
      <c r="B2070" s="189">
        <f t="shared" si="1176"/>
        <v>0</v>
      </c>
      <c r="C2070" s="189">
        <f t="shared" ca="1" si="1177"/>
        <v>0</v>
      </c>
      <c r="D2070" s="189">
        <f t="shared" si="1178"/>
        <v>0</v>
      </c>
      <c r="E2070" s="189">
        <f t="shared" ca="1" si="1179"/>
        <v>0</v>
      </c>
      <c r="F2070" s="189">
        <f t="shared" si="1180"/>
        <v>0</v>
      </c>
      <c r="G2070" s="189" cm="1">
        <f t="array" aca="1" ref="G2070" ca="1">OFFSET(G2070,-1,,,)+1</f>
        <v>2065</v>
      </c>
      <c r="H2070" s="189">
        <f t="shared" si="1175"/>
        <v>0</v>
      </c>
      <c r="I2070" s="189">
        <f t="shared" si="1181"/>
        <v>0</v>
      </c>
      <c r="J2070" s="179">
        <f t="shared" si="1182"/>
        <v>0</v>
      </c>
      <c r="K2070" s="173"/>
      <c r="L2070" s="174" t="str" cm="1">
        <f t="array" aca="1" ref="L2070" ca="1">IF($K2070="",OFFSET(L2070,-1,,,),K2070)</f>
        <v>11.02.03</v>
      </c>
      <c r="M2070" s="175" t="str" cm="1">
        <f t="array" aca="1" ref="M2070" ca="1">IF(OR($K2070=0,$K2070=""),OFFSET(M2070,-1,,,),O2070)</f>
        <v>KIT PORTA PRONTA LISA STANDARD ENTRADA 0,90x2,10M</v>
      </c>
      <c r="N2070" s="67" t="s">
        <v>4045</v>
      </c>
      <c r="O2070" s="68" t="s">
        <v>4664</v>
      </c>
      <c r="P2070" s="68"/>
      <c r="Q2070" s="68" t="s">
        <v>3260</v>
      </c>
      <c r="R2070" s="69">
        <v>369</v>
      </c>
      <c r="S2070" s="70">
        <v>438</v>
      </c>
      <c r="T2070" s="70">
        <v>161622</v>
      </c>
      <c r="U2070" s="67" t="s">
        <v>1309</v>
      </c>
      <c r="V2070" s="71" t="s">
        <v>1310</v>
      </c>
      <c r="W2070" s="171"/>
      <c r="X2070" s="172"/>
      <c r="Y2070" s="176">
        <f t="shared" si="1184"/>
        <v>0</v>
      </c>
      <c r="AA2070" s="192"/>
    </row>
    <row r="2071" spans="2:27" hidden="1">
      <c r="B2071" s="189">
        <f t="shared" si="1176"/>
        <v>0</v>
      </c>
      <c r="C2071" s="189">
        <f t="shared" ca="1" si="1177"/>
        <v>0</v>
      </c>
      <c r="D2071" s="189">
        <f t="shared" si="1178"/>
        <v>0</v>
      </c>
      <c r="E2071" s="189">
        <f t="shared" ca="1" si="1179"/>
        <v>0</v>
      </c>
      <c r="F2071" s="189">
        <f t="shared" si="1180"/>
        <v>0</v>
      </c>
      <c r="G2071" s="189" cm="1">
        <f t="array" aca="1" ref="G2071" ca="1">OFFSET(G2071,-1,,,)+1</f>
        <v>2066</v>
      </c>
      <c r="H2071" s="189">
        <f t="shared" si="1175"/>
        <v>0</v>
      </c>
      <c r="I2071" s="189">
        <f t="shared" si="1181"/>
        <v>0</v>
      </c>
      <c r="J2071" s="179">
        <f t="shared" si="1182"/>
        <v>0</v>
      </c>
      <c r="K2071" s="173"/>
      <c r="L2071" s="174" t="str" cm="1">
        <f t="array" aca="1" ref="L2071" ca="1">IF($K2071="",OFFSET(L2071,-1,,,),K2071)</f>
        <v>11.02.03</v>
      </c>
      <c r="M2071" s="175" t="str" cm="1">
        <f t="array" aca="1" ref="M2071" ca="1">IF(OR($K2071=0,$K2071=""),OFFSET(M2071,-1,,,),O2071)</f>
        <v>KIT PORTA PRONTA LISA STANDARD ENTRADA 0,90x2,10M</v>
      </c>
      <c r="N2071" s="67" t="s">
        <v>1313</v>
      </c>
      <c r="O2071" s="68" t="s">
        <v>1314</v>
      </c>
      <c r="P2071" s="68"/>
      <c r="Q2071" s="68" t="s">
        <v>3260</v>
      </c>
      <c r="R2071" s="69">
        <v>369</v>
      </c>
      <c r="S2071" s="70">
        <v>90</v>
      </c>
      <c r="T2071" s="70">
        <v>33210</v>
      </c>
      <c r="U2071" s="67" t="s">
        <v>1309</v>
      </c>
      <c r="V2071" s="71" t="s">
        <v>1310</v>
      </c>
      <c r="W2071" s="171"/>
      <c r="X2071" s="172"/>
      <c r="Y2071" s="176">
        <f t="shared" si="1184"/>
        <v>0</v>
      </c>
      <c r="AA2071" s="192"/>
    </row>
    <row r="2072" spans="2:27" hidden="1">
      <c r="B2072" s="189">
        <f t="shared" si="1176"/>
        <v>0</v>
      </c>
      <c r="C2072" s="189">
        <f t="shared" ca="1" si="1177"/>
        <v>0</v>
      </c>
      <c r="D2072" s="189">
        <f t="shared" si="1178"/>
        <v>0</v>
      </c>
      <c r="E2072" s="189">
        <f t="shared" ca="1" si="1179"/>
        <v>0</v>
      </c>
      <c r="F2072" s="189">
        <f t="shared" si="1180"/>
        <v>0</v>
      </c>
      <c r="G2072" s="189" cm="1">
        <f t="array" aca="1" ref="G2072" ca="1">OFFSET(G2072,-1,,,)+1</f>
        <v>2067</v>
      </c>
      <c r="H2072" s="189">
        <f t="shared" si="1175"/>
        <v>0</v>
      </c>
      <c r="I2072" s="189">
        <f t="shared" si="1181"/>
        <v>0</v>
      </c>
      <c r="J2072" s="179">
        <f t="shared" si="1182"/>
        <v>0</v>
      </c>
      <c r="K2072" s="173"/>
      <c r="L2072" s="174" t="str" cm="1">
        <f t="array" aca="1" ref="L2072" ca="1">IF($K2072="",OFFSET(L2072,-1,,,),K2072)</f>
        <v>11.02.03</v>
      </c>
      <c r="M2072" s="175" t="str" cm="1">
        <f t="array" aca="1" ref="M2072" ca="1">IF(OR($K2072=0,$K2072=""),OFFSET(M2072,-1,,,),O2072)</f>
        <v>KIT PORTA PRONTA LISA STANDARD ENTRADA 0,90x2,10M</v>
      </c>
      <c r="N2072" s="67" t="s">
        <v>1315</v>
      </c>
      <c r="O2072" s="68" t="s">
        <v>1316</v>
      </c>
      <c r="P2072" s="68"/>
      <c r="Q2072" s="68" t="s">
        <v>3260</v>
      </c>
      <c r="R2072" s="69">
        <v>369</v>
      </c>
      <c r="S2072" s="70">
        <v>20</v>
      </c>
      <c r="T2072" s="70">
        <v>7380</v>
      </c>
      <c r="U2072" s="67" t="s">
        <v>1309</v>
      </c>
      <c r="V2072" s="71" t="s">
        <v>1310</v>
      </c>
      <c r="W2072" s="171"/>
      <c r="X2072" s="172"/>
      <c r="Y2072" s="176">
        <f t="shared" si="1184"/>
        <v>0</v>
      </c>
      <c r="AA2072" s="192"/>
    </row>
    <row r="2073" spans="2:27">
      <c r="B2073" s="189">
        <f t="shared" si="1176"/>
        <v>0</v>
      </c>
      <c r="C2073" s="189">
        <f t="shared" ca="1" si="1177"/>
        <v>0</v>
      </c>
      <c r="D2073" s="189">
        <f t="shared" si="1178"/>
        <v>0</v>
      </c>
      <c r="E2073" s="189">
        <f t="shared" ca="1" si="1179"/>
        <v>0</v>
      </c>
      <c r="F2073" s="189">
        <f t="shared" si="1180"/>
        <v>0</v>
      </c>
      <c r="G2073" s="189" cm="1">
        <f t="array" aca="1" ref="G2073" ca="1">OFFSET(G2073,-1,,,)+1</f>
        <v>2068</v>
      </c>
      <c r="H2073" s="189">
        <f t="shared" si="1175"/>
        <v>0</v>
      </c>
      <c r="I2073" s="189">
        <f t="shared" si="1181"/>
        <v>0</v>
      </c>
      <c r="J2073" s="179">
        <f t="shared" si="1182"/>
        <v>0</v>
      </c>
      <c r="K2073" s="173" t="s">
        <v>3400</v>
      </c>
      <c r="L2073" s="174" t="str" cm="1">
        <f t="array" aca="1" ref="L2073" ca="1">IF($K2073="",OFFSET(L2073,-1,,,),K2073)</f>
        <v>11.02.04</v>
      </c>
      <c r="M2073" s="175" t="str" cm="1">
        <f t="array" aca="1" ref="M2073" ca="1">IF(OR($K2073=0,$K2073=""),OFFSET(M2073,-1,,,),O2073)</f>
        <v>KIT PORTA PRONTA LISA STANDARD INTERNA  COM CHAPA DE AÇO NA PARTE INFERIOR - WC PNE - 0,80x2,10M</v>
      </c>
      <c r="N2073" s="67" t="s">
        <v>4046</v>
      </c>
      <c r="O2073" s="68" t="s">
        <v>4665</v>
      </c>
      <c r="P2073" s="68"/>
      <c r="Q2073" s="68" t="s">
        <v>3260</v>
      </c>
      <c r="R2073" s="69">
        <v>12</v>
      </c>
      <c r="S2073" s="70">
        <v>775</v>
      </c>
      <c r="T2073" s="70">
        <v>9300</v>
      </c>
      <c r="U2073" s="67"/>
      <c r="V2073" s="71"/>
      <c r="W2073" s="171"/>
      <c r="X2073" s="172"/>
      <c r="Y2073" s="176">
        <f t="shared" si="1184"/>
        <v>0</v>
      </c>
      <c r="AA2073" s="192"/>
    </row>
    <row r="2074" spans="2:27" hidden="1">
      <c r="B2074" s="189">
        <f t="shared" si="1176"/>
        <v>0</v>
      </c>
      <c r="C2074" s="189">
        <f t="shared" ca="1" si="1177"/>
        <v>0</v>
      </c>
      <c r="D2074" s="189">
        <f t="shared" si="1178"/>
        <v>0</v>
      </c>
      <c r="E2074" s="189">
        <f t="shared" ca="1" si="1179"/>
        <v>0</v>
      </c>
      <c r="F2074" s="189">
        <f t="shared" si="1180"/>
        <v>0</v>
      </c>
      <c r="G2074" s="189" cm="1">
        <f t="array" aca="1" ref="G2074" ca="1">OFFSET(G2074,-1,,,)+1</f>
        <v>2069</v>
      </c>
      <c r="H2074" s="189">
        <f t="shared" si="1175"/>
        <v>0</v>
      </c>
      <c r="I2074" s="189">
        <f t="shared" si="1181"/>
        <v>0</v>
      </c>
      <c r="J2074" s="179">
        <f t="shared" si="1182"/>
        <v>0</v>
      </c>
      <c r="K2074" s="173"/>
      <c r="L2074" s="174" t="str" cm="1">
        <f t="array" aca="1" ref="L2074" ca="1">IF($K2074="",OFFSET(L2074,-1,,,),K2074)</f>
        <v>11.02.04</v>
      </c>
      <c r="M2074" s="175" t="str" cm="1">
        <f t="array" aca="1" ref="M2074" ca="1">IF(OR($K2074=0,$K2074=""),OFFSET(M2074,-1,,,),O2074)</f>
        <v>KIT PORTA PRONTA LISA STANDARD INTERNA  COM CHAPA DE AÇO NA PARTE INFERIOR - WC PNE - 0,80x2,10M</v>
      </c>
      <c r="N2074" s="67" t="s">
        <v>1311</v>
      </c>
      <c r="O2074" s="68" t="s">
        <v>1312</v>
      </c>
      <c r="P2074" s="68"/>
      <c r="Q2074" s="68" t="s">
        <v>3260</v>
      </c>
      <c r="R2074" s="69">
        <v>12</v>
      </c>
      <c r="S2074" s="70">
        <v>40</v>
      </c>
      <c r="T2074" s="70">
        <v>480</v>
      </c>
      <c r="U2074" s="67" t="s">
        <v>1309</v>
      </c>
      <c r="V2074" s="71" t="s">
        <v>1310</v>
      </c>
      <c r="W2074" s="171"/>
      <c r="X2074" s="172"/>
      <c r="Y2074" s="176">
        <f t="shared" si="1184"/>
        <v>0</v>
      </c>
      <c r="AA2074" s="192"/>
    </row>
    <row r="2075" spans="2:27" hidden="1">
      <c r="B2075" s="189">
        <f t="shared" si="1176"/>
        <v>0</v>
      </c>
      <c r="C2075" s="189">
        <f t="shared" ca="1" si="1177"/>
        <v>0</v>
      </c>
      <c r="D2075" s="189">
        <f t="shared" si="1178"/>
        <v>0</v>
      </c>
      <c r="E2075" s="189">
        <f t="shared" ca="1" si="1179"/>
        <v>0</v>
      </c>
      <c r="F2075" s="189">
        <f t="shared" si="1180"/>
        <v>0</v>
      </c>
      <c r="G2075" s="189" cm="1">
        <f t="array" aca="1" ref="G2075" ca="1">OFFSET(G2075,-1,,,)+1</f>
        <v>2070</v>
      </c>
      <c r="H2075" s="189">
        <f t="shared" si="1175"/>
        <v>0</v>
      </c>
      <c r="I2075" s="189">
        <f t="shared" si="1181"/>
        <v>0</v>
      </c>
      <c r="J2075" s="179">
        <f t="shared" si="1182"/>
        <v>0</v>
      </c>
      <c r="K2075" s="173"/>
      <c r="L2075" s="174" t="str" cm="1">
        <f t="array" aca="1" ref="L2075" ca="1">IF($K2075="",OFFSET(L2075,-1,,,),K2075)</f>
        <v>11.02.04</v>
      </c>
      <c r="M2075" s="175" t="str" cm="1">
        <f t="array" aca="1" ref="M2075" ca="1">IF(OR($K2075=0,$K2075=""),OFFSET(M2075,-1,,,),O2075)</f>
        <v>KIT PORTA PRONTA LISA STANDARD INTERNA  COM CHAPA DE AÇO NA PARTE INFERIOR - WC PNE - 0,80x2,10M</v>
      </c>
      <c r="N2075" s="67" t="s">
        <v>1326</v>
      </c>
      <c r="O2075" s="68" t="s">
        <v>1327</v>
      </c>
      <c r="P2075" s="68"/>
      <c r="Q2075" s="68" t="s">
        <v>3260</v>
      </c>
      <c r="R2075" s="69">
        <v>36</v>
      </c>
      <c r="S2075" s="70">
        <v>5</v>
      </c>
      <c r="T2075" s="70">
        <v>180</v>
      </c>
      <c r="U2075" s="67" t="s">
        <v>1309</v>
      </c>
      <c r="V2075" s="71" t="s">
        <v>1310</v>
      </c>
      <c r="W2075" s="171"/>
      <c r="X2075" s="172"/>
      <c r="Y2075" s="176">
        <f t="shared" si="1184"/>
        <v>0</v>
      </c>
      <c r="AA2075" s="192"/>
    </row>
    <row r="2076" spans="2:27" hidden="1">
      <c r="B2076" s="189">
        <f t="shared" si="1176"/>
        <v>0</v>
      </c>
      <c r="C2076" s="189">
        <f t="shared" ca="1" si="1177"/>
        <v>0</v>
      </c>
      <c r="D2076" s="189">
        <f t="shared" si="1178"/>
        <v>0</v>
      </c>
      <c r="E2076" s="189">
        <f t="shared" ca="1" si="1179"/>
        <v>0</v>
      </c>
      <c r="F2076" s="189">
        <f t="shared" si="1180"/>
        <v>0</v>
      </c>
      <c r="G2076" s="189" cm="1">
        <f t="array" aca="1" ref="G2076" ca="1">OFFSET(G2076,-1,,,)+1</f>
        <v>2071</v>
      </c>
      <c r="H2076" s="189">
        <f t="shared" si="1175"/>
        <v>0</v>
      </c>
      <c r="I2076" s="189">
        <f t="shared" si="1181"/>
        <v>0</v>
      </c>
      <c r="J2076" s="179">
        <f t="shared" si="1182"/>
        <v>0</v>
      </c>
      <c r="K2076" s="173"/>
      <c r="L2076" s="174" t="str" cm="1">
        <f t="array" aca="1" ref="L2076" ca="1">IF($K2076="",OFFSET(L2076,-1,,,),K2076)</f>
        <v>11.02.04</v>
      </c>
      <c r="M2076" s="175" t="str" cm="1">
        <f t="array" aca="1" ref="M2076" ca="1">IF(OR($K2076=0,$K2076=""),OFFSET(M2076,-1,,,),O2076)</f>
        <v>KIT PORTA PRONTA LISA STANDARD INTERNA  COM CHAPA DE AÇO NA PARTE INFERIOR - WC PNE - 0,80x2,10M</v>
      </c>
      <c r="N2076" s="67" t="s">
        <v>4047</v>
      </c>
      <c r="O2076" s="68" t="s">
        <v>4666</v>
      </c>
      <c r="P2076" s="68"/>
      <c r="Q2076" s="68" t="s">
        <v>3260</v>
      </c>
      <c r="R2076" s="69">
        <v>12</v>
      </c>
      <c r="S2076" s="70">
        <v>610</v>
      </c>
      <c r="T2076" s="70">
        <v>7320</v>
      </c>
      <c r="U2076" s="67" t="s">
        <v>1309</v>
      </c>
      <c r="V2076" s="71" t="s">
        <v>1310</v>
      </c>
      <c r="W2076" s="171"/>
      <c r="X2076" s="172"/>
      <c r="Y2076" s="176">
        <f t="shared" si="1184"/>
        <v>0</v>
      </c>
      <c r="AA2076" s="192"/>
    </row>
    <row r="2077" spans="2:27" hidden="1">
      <c r="B2077" s="189">
        <f t="shared" si="1176"/>
        <v>0</v>
      </c>
      <c r="C2077" s="189">
        <f t="shared" ca="1" si="1177"/>
        <v>0</v>
      </c>
      <c r="D2077" s="189">
        <f t="shared" si="1178"/>
        <v>0</v>
      </c>
      <c r="E2077" s="189">
        <f t="shared" ca="1" si="1179"/>
        <v>0</v>
      </c>
      <c r="F2077" s="189">
        <f t="shared" si="1180"/>
        <v>0</v>
      </c>
      <c r="G2077" s="189" cm="1">
        <f t="array" aca="1" ref="G2077" ca="1">OFFSET(G2077,-1,,,)+1</f>
        <v>2072</v>
      </c>
      <c r="H2077" s="189">
        <f t="shared" si="1175"/>
        <v>0</v>
      </c>
      <c r="I2077" s="189">
        <f t="shared" si="1181"/>
        <v>0</v>
      </c>
      <c r="J2077" s="179">
        <f t="shared" si="1182"/>
        <v>0</v>
      </c>
      <c r="K2077" s="173"/>
      <c r="L2077" s="174" t="str" cm="1">
        <f t="array" aca="1" ref="L2077" ca="1">IF($K2077="",OFFSET(L2077,-1,,,),K2077)</f>
        <v>11.02.04</v>
      </c>
      <c r="M2077" s="175" t="str" cm="1">
        <f t="array" aca="1" ref="M2077" ca="1">IF(OR($K2077=0,$K2077=""),OFFSET(M2077,-1,,,),O2077)</f>
        <v>KIT PORTA PRONTA LISA STANDARD INTERNA  COM CHAPA DE AÇO NA PARTE INFERIOR - WC PNE - 0,80x2,10M</v>
      </c>
      <c r="N2077" s="67" t="s">
        <v>1313</v>
      </c>
      <c r="O2077" s="68" t="s">
        <v>1314</v>
      </c>
      <c r="P2077" s="68"/>
      <c r="Q2077" s="68" t="s">
        <v>3260</v>
      </c>
      <c r="R2077" s="69">
        <v>12</v>
      </c>
      <c r="S2077" s="70">
        <v>90</v>
      </c>
      <c r="T2077" s="70">
        <v>1080</v>
      </c>
      <c r="U2077" s="67" t="s">
        <v>1309</v>
      </c>
      <c r="V2077" s="71" t="s">
        <v>1310</v>
      </c>
      <c r="W2077" s="171"/>
      <c r="X2077" s="172"/>
      <c r="Y2077" s="176">
        <f t="shared" si="1184"/>
        <v>0</v>
      </c>
      <c r="AA2077" s="192"/>
    </row>
    <row r="2078" spans="2:27" hidden="1">
      <c r="B2078" s="189">
        <f t="shared" si="1176"/>
        <v>0</v>
      </c>
      <c r="C2078" s="189">
        <f t="shared" ca="1" si="1177"/>
        <v>0</v>
      </c>
      <c r="D2078" s="189">
        <f t="shared" si="1178"/>
        <v>0</v>
      </c>
      <c r="E2078" s="189">
        <f t="shared" ca="1" si="1179"/>
        <v>0</v>
      </c>
      <c r="F2078" s="189">
        <f t="shared" si="1180"/>
        <v>0</v>
      </c>
      <c r="G2078" s="189" cm="1">
        <f t="array" aca="1" ref="G2078" ca="1">OFFSET(G2078,-1,,,)+1</f>
        <v>2073</v>
      </c>
      <c r="H2078" s="189">
        <f t="shared" si="1175"/>
        <v>0</v>
      </c>
      <c r="I2078" s="189">
        <f t="shared" si="1181"/>
        <v>0</v>
      </c>
      <c r="J2078" s="179">
        <f t="shared" si="1182"/>
        <v>0</v>
      </c>
      <c r="K2078" s="173"/>
      <c r="L2078" s="174" t="str" cm="1">
        <f t="array" aca="1" ref="L2078" ca="1">IF($K2078="",OFFSET(L2078,-1,,,),K2078)</f>
        <v>11.02.04</v>
      </c>
      <c r="M2078" s="175" t="str" cm="1">
        <f t="array" aca="1" ref="M2078" ca="1">IF(OR($K2078=0,$K2078=""),OFFSET(M2078,-1,,,),O2078)</f>
        <v>KIT PORTA PRONTA LISA STANDARD INTERNA  COM CHAPA DE AÇO NA PARTE INFERIOR - WC PNE - 0,80x2,10M</v>
      </c>
      <c r="N2078" s="67" t="s">
        <v>1315</v>
      </c>
      <c r="O2078" s="68" t="s">
        <v>1316</v>
      </c>
      <c r="P2078" s="68"/>
      <c r="Q2078" s="68" t="s">
        <v>3260</v>
      </c>
      <c r="R2078" s="69">
        <v>12</v>
      </c>
      <c r="S2078" s="70">
        <v>20</v>
      </c>
      <c r="T2078" s="70">
        <v>240</v>
      </c>
      <c r="U2078" s="67" t="s">
        <v>1309</v>
      </c>
      <c r="V2078" s="71" t="s">
        <v>1310</v>
      </c>
      <c r="W2078" s="171"/>
      <c r="X2078" s="172"/>
      <c r="Y2078" s="176">
        <f t="shared" si="1184"/>
        <v>0</v>
      </c>
      <c r="AA2078" s="192"/>
    </row>
    <row r="2079" spans="2:27">
      <c r="B2079" s="189">
        <f t="shared" si="1176"/>
        <v>0</v>
      </c>
      <c r="C2079" s="189">
        <f t="shared" ca="1" si="1177"/>
        <v>0</v>
      </c>
      <c r="D2079" s="189">
        <f t="shared" si="1178"/>
        <v>0</v>
      </c>
      <c r="E2079" s="189">
        <f t="shared" ca="1" si="1179"/>
        <v>0</v>
      </c>
      <c r="F2079" s="189">
        <f t="shared" si="1180"/>
        <v>0</v>
      </c>
      <c r="G2079" s="189" cm="1">
        <f t="array" aca="1" ref="G2079" ca="1">OFFSET(G2079,-1,,,)+1</f>
        <v>2074</v>
      </c>
      <c r="H2079" s="189">
        <f t="shared" si="1175"/>
        <v>0</v>
      </c>
      <c r="I2079" s="189">
        <f t="shared" si="1181"/>
        <v>0</v>
      </c>
      <c r="J2079" s="179">
        <f t="shared" si="1182"/>
        <v>0</v>
      </c>
      <c r="K2079" s="173" t="s">
        <v>3401</v>
      </c>
      <c r="L2079" s="174" t="str" cm="1">
        <f t="array" aca="1" ref="L2079" ca="1">IF($K2079="",OFFSET(L2079,-1,,,),K2079)</f>
        <v>11.02.05</v>
      </c>
      <c r="M2079" s="175" t="str" cm="1">
        <f t="array" aca="1" ref="M2079" ca="1">IF(OR($K2079=0,$K2079=""),OFFSET(M2079,-1,,,),O2079)</f>
        <v>KIT PORTA PRONTA MADEIRA SEMI-OCA LISA PINTADA COM CHAPA DE AÇO NA PARTE INFERIOR - WC PNE - 0,90x2,10M</v>
      </c>
      <c r="N2079" s="67" t="s">
        <v>4048</v>
      </c>
      <c r="O2079" s="68" t="s">
        <v>4667</v>
      </c>
      <c r="P2079" s="68"/>
      <c r="Q2079" s="68" t="s">
        <v>3260</v>
      </c>
      <c r="R2079" s="69">
        <v>2</v>
      </c>
      <c r="S2079" s="70">
        <v>1225.32</v>
      </c>
      <c r="T2079" s="70">
        <v>2450.64</v>
      </c>
      <c r="U2079" s="67"/>
      <c r="V2079" s="71"/>
      <c r="W2079" s="171"/>
      <c r="X2079" s="172"/>
      <c r="Y2079" s="176">
        <f t="shared" si="1184"/>
        <v>0</v>
      </c>
      <c r="AA2079" s="192"/>
    </row>
    <row r="2080" spans="2:27" hidden="1">
      <c r="B2080" s="189">
        <f t="shared" si="1176"/>
        <v>0</v>
      </c>
      <c r="C2080" s="189">
        <f t="shared" ca="1" si="1177"/>
        <v>0</v>
      </c>
      <c r="D2080" s="189">
        <f t="shared" si="1178"/>
        <v>0</v>
      </c>
      <c r="E2080" s="189">
        <f t="shared" ca="1" si="1179"/>
        <v>0</v>
      </c>
      <c r="F2080" s="189">
        <f t="shared" si="1180"/>
        <v>0</v>
      </c>
      <c r="G2080" s="189" cm="1">
        <f t="array" aca="1" ref="G2080" ca="1">OFFSET(G2080,-1,,,)+1</f>
        <v>2075</v>
      </c>
      <c r="H2080" s="189">
        <f t="shared" ref="H2080:H2143" si="1193">IF(OR($K2080=0,$K2080=""),$W2080,0)</f>
        <v>0</v>
      </c>
      <c r="I2080" s="189">
        <f t="shared" si="1181"/>
        <v>0</v>
      </c>
      <c r="J2080" s="179">
        <f t="shared" si="1182"/>
        <v>0</v>
      </c>
      <c r="K2080" s="173"/>
      <c r="L2080" s="174" t="str" cm="1">
        <f t="array" aca="1" ref="L2080" ca="1">IF($K2080="",OFFSET(L2080,-1,,,),K2080)</f>
        <v>11.02.05</v>
      </c>
      <c r="M2080" s="175" t="str" cm="1">
        <f t="array" aca="1" ref="M2080" ca="1">IF(OR($K2080=0,$K2080=""),OFFSET(M2080,-1,,,),O2080)</f>
        <v>KIT PORTA PRONTA MADEIRA SEMI-OCA LISA PINTADA COM CHAPA DE AÇO NA PARTE INFERIOR - WC PNE - 0,90x2,10M</v>
      </c>
      <c r="N2080" s="67" t="s">
        <v>1311</v>
      </c>
      <c r="O2080" s="68" t="s">
        <v>1312</v>
      </c>
      <c r="P2080" s="68"/>
      <c r="Q2080" s="68" t="s">
        <v>3260</v>
      </c>
      <c r="R2080" s="69">
        <v>2</v>
      </c>
      <c r="S2080" s="70">
        <v>40</v>
      </c>
      <c r="T2080" s="70">
        <v>80</v>
      </c>
      <c r="U2080" s="67" t="s">
        <v>1309</v>
      </c>
      <c r="V2080" s="71" t="s">
        <v>1310</v>
      </c>
      <c r="W2080" s="171"/>
      <c r="X2080" s="172"/>
      <c r="Y2080" s="176">
        <f t="shared" si="1184"/>
        <v>0</v>
      </c>
      <c r="AA2080" s="192"/>
    </row>
    <row r="2081" spans="2:27" hidden="1">
      <c r="B2081" s="189">
        <f t="shared" ref="B2081:B2144" si="1194">IF(J2081=0,0,U2081)</f>
        <v>0</v>
      </c>
      <c r="C2081" s="189">
        <f t="shared" ref="C2081:C2144" ca="1" si="1195">IF(OR(J2081=0,I2081=0),0,IF(_xlfn.IFNA(MATCH(B2081,OFFSET($B$5,,,$G2081,),),0)&gt;0,0,MAX(OFFSET($C$5,,,$G2081,))+1))</f>
        <v>0</v>
      </c>
      <c r="D2081" s="189">
        <f t="shared" ref="D2081:D2144" si="1196">IF(J2081=0,0,N2081&amp;"-"&amp;U2081)</f>
        <v>0</v>
      </c>
      <c r="E2081" s="189">
        <f t="shared" ref="E2081:E2144" ca="1" si="1197">IF(OR(J2081=0,I2081=0),0,IF(_xlfn.IFNA(MATCH(D2081,OFFSET($D$5,,,$G2081,),),0)&gt;0,0,_xlfn.MAXIFS(OFFSET($E$5,,,$G2081,),OFFSET($J$5,,,$G2081,),J2081)+1))</f>
        <v>0</v>
      </c>
      <c r="F2081" s="189">
        <f t="shared" ref="F2081:F2144" si="1198">IF(J2081=0,0,E2081&amp;"-"&amp;N2081)</f>
        <v>0</v>
      </c>
      <c r="G2081" s="189" cm="1">
        <f t="array" aca="1" ref="G2081" ca="1">OFFSET(G2081,-1,,,)+1</f>
        <v>2076</v>
      </c>
      <c r="H2081" s="189">
        <f t="shared" si="1193"/>
        <v>0</v>
      </c>
      <c r="I2081" s="189">
        <f t="shared" ref="I2081:I2144" si="1199">H2081*R2081</f>
        <v>0</v>
      </c>
      <c r="J2081" s="179">
        <f t="shared" ref="J2081:J2144" si="1200">IF(AND(I2081&lt;&gt;0,OR(K2081=0,K2081="")),N2081&amp;" - Mapa",0)</f>
        <v>0</v>
      </c>
      <c r="K2081" s="173"/>
      <c r="L2081" s="174" t="str" cm="1">
        <f t="array" aca="1" ref="L2081" ca="1">IF($K2081="",OFFSET(L2081,-1,,,),K2081)</f>
        <v>11.02.05</v>
      </c>
      <c r="M2081" s="175" t="str" cm="1">
        <f t="array" aca="1" ref="M2081" ca="1">IF(OR($K2081=0,$K2081=""),OFFSET(M2081,-1,,,),O2081)</f>
        <v>KIT PORTA PRONTA MADEIRA SEMI-OCA LISA PINTADA COM CHAPA DE AÇO NA PARTE INFERIOR - WC PNE - 0,90x2,10M</v>
      </c>
      <c r="N2081" s="67" t="s">
        <v>1326</v>
      </c>
      <c r="O2081" s="68" t="s">
        <v>1327</v>
      </c>
      <c r="P2081" s="68"/>
      <c r="Q2081" s="68" t="s">
        <v>3260</v>
      </c>
      <c r="R2081" s="69">
        <v>6</v>
      </c>
      <c r="S2081" s="70">
        <v>5</v>
      </c>
      <c r="T2081" s="70">
        <v>30</v>
      </c>
      <c r="U2081" s="67" t="s">
        <v>1309</v>
      </c>
      <c r="V2081" s="71" t="s">
        <v>1310</v>
      </c>
      <c r="W2081" s="171"/>
      <c r="X2081" s="172"/>
      <c r="Y2081" s="176">
        <f t="shared" si="1184"/>
        <v>0</v>
      </c>
      <c r="AA2081" s="192"/>
    </row>
    <row r="2082" spans="2:27" hidden="1">
      <c r="B2082" s="189">
        <f t="shared" si="1194"/>
        <v>0</v>
      </c>
      <c r="C2082" s="189">
        <f t="shared" ca="1" si="1195"/>
        <v>0</v>
      </c>
      <c r="D2082" s="189">
        <f t="shared" si="1196"/>
        <v>0</v>
      </c>
      <c r="E2082" s="189">
        <f t="shared" ca="1" si="1197"/>
        <v>0</v>
      </c>
      <c r="F2082" s="189">
        <f t="shared" si="1198"/>
        <v>0</v>
      </c>
      <c r="G2082" s="189" cm="1">
        <f t="array" aca="1" ref="G2082" ca="1">OFFSET(G2082,-1,,,)+1</f>
        <v>2077</v>
      </c>
      <c r="H2082" s="189">
        <f t="shared" si="1193"/>
        <v>0</v>
      </c>
      <c r="I2082" s="189">
        <f t="shared" si="1199"/>
        <v>0</v>
      </c>
      <c r="J2082" s="179">
        <f t="shared" si="1200"/>
        <v>0</v>
      </c>
      <c r="K2082" s="173"/>
      <c r="L2082" s="174" t="str" cm="1">
        <f t="array" aca="1" ref="L2082" ca="1">IF($K2082="",OFFSET(L2082,-1,,,),K2082)</f>
        <v>11.02.05</v>
      </c>
      <c r="M2082" s="175" t="str" cm="1">
        <f t="array" aca="1" ref="M2082" ca="1">IF(OR($K2082=0,$K2082=""),OFFSET(M2082,-1,,,),O2082)</f>
        <v>KIT PORTA PRONTA MADEIRA SEMI-OCA LISA PINTADA COM CHAPA DE AÇO NA PARTE INFERIOR - WC PNE - 0,90x2,10M</v>
      </c>
      <c r="N2082" s="67" t="s">
        <v>4049</v>
      </c>
      <c r="O2082" s="68" t="s">
        <v>4668</v>
      </c>
      <c r="P2082" s="68"/>
      <c r="Q2082" s="68" t="s">
        <v>3260</v>
      </c>
      <c r="R2082" s="69">
        <v>2</v>
      </c>
      <c r="S2082" s="70">
        <v>1060.32</v>
      </c>
      <c r="T2082" s="70">
        <v>2120.64</v>
      </c>
      <c r="U2082" s="67" t="s">
        <v>1309</v>
      </c>
      <c r="V2082" s="71" t="s">
        <v>1310</v>
      </c>
      <c r="W2082" s="171"/>
      <c r="X2082" s="172"/>
      <c r="Y2082" s="176">
        <f t="shared" si="1184"/>
        <v>0</v>
      </c>
      <c r="AA2082" s="192"/>
    </row>
    <row r="2083" spans="2:27" hidden="1">
      <c r="B2083" s="189">
        <f t="shared" si="1194"/>
        <v>0</v>
      </c>
      <c r="C2083" s="189">
        <f t="shared" ca="1" si="1195"/>
        <v>0</v>
      </c>
      <c r="D2083" s="189">
        <f t="shared" si="1196"/>
        <v>0</v>
      </c>
      <c r="E2083" s="189">
        <f t="shared" ca="1" si="1197"/>
        <v>0</v>
      </c>
      <c r="F2083" s="189">
        <f t="shared" si="1198"/>
        <v>0</v>
      </c>
      <c r="G2083" s="189" cm="1">
        <f t="array" aca="1" ref="G2083" ca="1">OFFSET(G2083,-1,,,)+1</f>
        <v>2078</v>
      </c>
      <c r="H2083" s="189">
        <f t="shared" si="1193"/>
        <v>0</v>
      </c>
      <c r="I2083" s="189">
        <f t="shared" si="1199"/>
        <v>0</v>
      </c>
      <c r="J2083" s="179">
        <f t="shared" si="1200"/>
        <v>0</v>
      </c>
      <c r="K2083" s="173"/>
      <c r="L2083" s="174" t="str" cm="1">
        <f t="array" aca="1" ref="L2083" ca="1">IF($K2083="",OFFSET(L2083,-1,,,),K2083)</f>
        <v>11.02.05</v>
      </c>
      <c r="M2083" s="175" t="str" cm="1">
        <f t="array" aca="1" ref="M2083" ca="1">IF(OR($K2083=0,$K2083=""),OFFSET(M2083,-1,,,),O2083)</f>
        <v>KIT PORTA PRONTA MADEIRA SEMI-OCA LISA PINTADA COM CHAPA DE AÇO NA PARTE INFERIOR - WC PNE - 0,90x2,10M</v>
      </c>
      <c r="N2083" s="67" t="s">
        <v>1313</v>
      </c>
      <c r="O2083" s="68" t="s">
        <v>1314</v>
      </c>
      <c r="P2083" s="68"/>
      <c r="Q2083" s="68" t="s">
        <v>3260</v>
      </c>
      <c r="R2083" s="69">
        <v>2</v>
      </c>
      <c r="S2083" s="70">
        <v>90</v>
      </c>
      <c r="T2083" s="70">
        <v>180</v>
      </c>
      <c r="U2083" s="67" t="s">
        <v>1309</v>
      </c>
      <c r="V2083" s="71" t="s">
        <v>1310</v>
      </c>
      <c r="W2083" s="171"/>
      <c r="X2083" s="172"/>
      <c r="Y2083" s="176">
        <f t="shared" si="1184"/>
        <v>0</v>
      </c>
      <c r="AA2083" s="192"/>
    </row>
    <row r="2084" spans="2:27" hidden="1">
      <c r="B2084" s="189">
        <f t="shared" si="1194"/>
        <v>0</v>
      </c>
      <c r="C2084" s="189">
        <f t="shared" ca="1" si="1195"/>
        <v>0</v>
      </c>
      <c r="D2084" s="189">
        <f t="shared" si="1196"/>
        <v>0</v>
      </c>
      <c r="E2084" s="189">
        <f t="shared" ca="1" si="1197"/>
        <v>0</v>
      </c>
      <c r="F2084" s="189">
        <f t="shared" si="1198"/>
        <v>0</v>
      </c>
      <c r="G2084" s="189" cm="1">
        <f t="array" aca="1" ref="G2084" ca="1">OFFSET(G2084,-1,,,)+1</f>
        <v>2079</v>
      </c>
      <c r="H2084" s="189">
        <f t="shared" si="1193"/>
        <v>0</v>
      </c>
      <c r="I2084" s="189">
        <f t="shared" si="1199"/>
        <v>0</v>
      </c>
      <c r="J2084" s="179">
        <f t="shared" si="1200"/>
        <v>0</v>
      </c>
      <c r="K2084" s="173"/>
      <c r="L2084" s="174" t="str" cm="1">
        <f t="array" aca="1" ref="L2084" ca="1">IF($K2084="",OFFSET(L2084,-1,,,),K2084)</f>
        <v>11.02.05</v>
      </c>
      <c r="M2084" s="175" t="str" cm="1">
        <f t="array" aca="1" ref="M2084" ca="1">IF(OR($K2084=0,$K2084=""),OFFSET(M2084,-1,,,),O2084)</f>
        <v>KIT PORTA PRONTA MADEIRA SEMI-OCA LISA PINTADA COM CHAPA DE AÇO NA PARTE INFERIOR - WC PNE - 0,90x2,10M</v>
      </c>
      <c r="N2084" s="67" t="s">
        <v>1315</v>
      </c>
      <c r="O2084" s="68" t="s">
        <v>1316</v>
      </c>
      <c r="P2084" s="68"/>
      <c r="Q2084" s="68" t="s">
        <v>3260</v>
      </c>
      <c r="R2084" s="69">
        <v>2</v>
      </c>
      <c r="S2084" s="70">
        <v>20</v>
      </c>
      <c r="T2084" s="70">
        <v>40</v>
      </c>
      <c r="U2084" s="67" t="s">
        <v>1309</v>
      </c>
      <c r="V2084" s="71" t="s">
        <v>1310</v>
      </c>
      <c r="W2084" s="171"/>
      <c r="X2084" s="172"/>
      <c r="Y2084" s="176">
        <f t="shared" ref="Y2084:Y2232" si="1201">X2084+W2084</f>
        <v>0</v>
      </c>
      <c r="AA2084" s="192"/>
    </row>
    <row r="2085" spans="2:27">
      <c r="B2085" s="189">
        <f t="shared" si="1194"/>
        <v>0</v>
      </c>
      <c r="C2085" s="189">
        <f t="shared" ca="1" si="1195"/>
        <v>0</v>
      </c>
      <c r="D2085" s="189">
        <f t="shared" si="1196"/>
        <v>0</v>
      </c>
      <c r="E2085" s="189">
        <f t="shared" ca="1" si="1197"/>
        <v>0</v>
      </c>
      <c r="F2085" s="189">
        <f t="shared" si="1198"/>
        <v>0</v>
      </c>
      <c r="G2085" s="189" cm="1">
        <f t="array" aca="1" ref="G2085" ca="1">OFFSET(G2085,-1,,,)+1</f>
        <v>2080</v>
      </c>
      <c r="H2085" s="189">
        <f t="shared" si="1193"/>
        <v>0</v>
      </c>
      <c r="I2085" s="189">
        <f t="shared" si="1199"/>
        <v>0</v>
      </c>
      <c r="J2085" s="179">
        <f t="shared" si="1200"/>
        <v>0</v>
      </c>
      <c r="K2085" s="173" t="s">
        <v>1328</v>
      </c>
      <c r="L2085" s="174" t="str" cm="1">
        <f t="array" aca="1" ref="L2085" ca="1">IF($K2085="",OFFSET(L2085,-1,,,),K2085)</f>
        <v>11.02.06</v>
      </c>
      <c r="M2085" s="175" t="str" cm="1">
        <f t="array" aca="1" ref="M2085" ca="1">IF(OR($K2085=0,$K2085=""),OFFSET(M2085,-1,,,),O2085)</f>
        <v>KIT PORTA PRONTA MADEIRA SÓLIDA LISA PINTADA COM CHAPA DE AÇO NA PARTE INFERIOR - WC PNE - 1,00x2,10M</v>
      </c>
      <c r="N2085" s="67" t="s">
        <v>4050</v>
      </c>
      <c r="O2085" s="68" t="s">
        <v>4669</v>
      </c>
      <c r="P2085" s="68"/>
      <c r="Q2085" s="68" t="s">
        <v>3260</v>
      </c>
      <c r="R2085" s="69">
        <v>6</v>
      </c>
      <c r="S2085" s="70">
        <v>1225.32</v>
      </c>
      <c r="T2085" s="70">
        <v>7351.92</v>
      </c>
      <c r="U2085" s="67"/>
      <c r="V2085" s="71"/>
      <c r="W2085" s="171"/>
      <c r="X2085" s="172"/>
      <c r="Y2085" s="176">
        <f t="shared" si="1201"/>
        <v>0</v>
      </c>
      <c r="AA2085" s="192"/>
    </row>
    <row r="2086" spans="2:27" hidden="1">
      <c r="B2086" s="189">
        <f t="shared" si="1194"/>
        <v>0</v>
      </c>
      <c r="C2086" s="189">
        <f t="shared" ca="1" si="1195"/>
        <v>0</v>
      </c>
      <c r="D2086" s="189">
        <f t="shared" si="1196"/>
        <v>0</v>
      </c>
      <c r="E2086" s="189">
        <f t="shared" ca="1" si="1197"/>
        <v>0</v>
      </c>
      <c r="F2086" s="189">
        <f t="shared" si="1198"/>
        <v>0</v>
      </c>
      <c r="G2086" s="189" cm="1">
        <f t="array" aca="1" ref="G2086" ca="1">OFFSET(G2086,-1,,,)+1</f>
        <v>2081</v>
      </c>
      <c r="H2086" s="189">
        <f t="shared" si="1193"/>
        <v>0</v>
      </c>
      <c r="I2086" s="189">
        <f t="shared" si="1199"/>
        <v>0</v>
      </c>
      <c r="J2086" s="179">
        <f t="shared" si="1200"/>
        <v>0</v>
      </c>
      <c r="K2086" s="173"/>
      <c r="L2086" s="174" t="str" cm="1">
        <f t="array" aca="1" ref="L2086" ca="1">IF($K2086="",OFFSET(L2086,-1,,,),K2086)</f>
        <v>11.02.06</v>
      </c>
      <c r="M2086" s="175" t="str" cm="1">
        <f t="array" aca="1" ref="M2086" ca="1">IF(OR($K2086=0,$K2086=""),OFFSET(M2086,-1,,,),O2086)</f>
        <v>KIT PORTA PRONTA MADEIRA SÓLIDA LISA PINTADA COM CHAPA DE AÇO NA PARTE INFERIOR - WC PNE - 1,00x2,10M</v>
      </c>
      <c r="N2086" s="67" t="s">
        <v>1311</v>
      </c>
      <c r="O2086" s="68" t="s">
        <v>1312</v>
      </c>
      <c r="P2086" s="68"/>
      <c r="Q2086" s="68" t="s">
        <v>3260</v>
      </c>
      <c r="R2086" s="69">
        <v>6</v>
      </c>
      <c r="S2086" s="70">
        <v>40</v>
      </c>
      <c r="T2086" s="70">
        <v>240</v>
      </c>
      <c r="U2086" s="67" t="s">
        <v>1309</v>
      </c>
      <c r="V2086" s="71" t="s">
        <v>1310</v>
      </c>
      <c r="W2086" s="171"/>
      <c r="X2086" s="172"/>
      <c r="Y2086" s="176">
        <f t="shared" si="1201"/>
        <v>0</v>
      </c>
      <c r="AA2086" s="192"/>
    </row>
    <row r="2087" spans="2:27" hidden="1">
      <c r="B2087" s="189">
        <f t="shared" si="1194"/>
        <v>0</v>
      </c>
      <c r="C2087" s="189">
        <f t="shared" ca="1" si="1195"/>
        <v>0</v>
      </c>
      <c r="D2087" s="189">
        <f t="shared" si="1196"/>
        <v>0</v>
      </c>
      <c r="E2087" s="189">
        <f t="shared" ca="1" si="1197"/>
        <v>0</v>
      </c>
      <c r="F2087" s="189">
        <f t="shared" si="1198"/>
        <v>0</v>
      </c>
      <c r="G2087" s="189" cm="1">
        <f t="array" aca="1" ref="G2087" ca="1">OFFSET(G2087,-1,,,)+1</f>
        <v>2082</v>
      </c>
      <c r="H2087" s="189">
        <f t="shared" si="1193"/>
        <v>0</v>
      </c>
      <c r="I2087" s="189">
        <f t="shared" si="1199"/>
        <v>0</v>
      </c>
      <c r="J2087" s="179">
        <f t="shared" si="1200"/>
        <v>0</v>
      </c>
      <c r="K2087" s="173"/>
      <c r="L2087" s="174" t="str" cm="1">
        <f t="array" aca="1" ref="L2087" ca="1">IF($K2087="",OFFSET(L2087,-1,,,),K2087)</f>
        <v>11.02.06</v>
      </c>
      <c r="M2087" s="175" t="str" cm="1">
        <f t="array" aca="1" ref="M2087" ca="1">IF(OR($K2087=0,$K2087=""),OFFSET(M2087,-1,,,),O2087)</f>
        <v>KIT PORTA PRONTA MADEIRA SÓLIDA LISA PINTADA COM CHAPA DE AÇO NA PARTE INFERIOR - WC PNE - 1,00x2,10M</v>
      </c>
      <c r="N2087" s="67" t="s">
        <v>1326</v>
      </c>
      <c r="O2087" s="68" t="s">
        <v>1327</v>
      </c>
      <c r="P2087" s="68"/>
      <c r="Q2087" s="68" t="s">
        <v>3260</v>
      </c>
      <c r="R2087" s="69">
        <v>18</v>
      </c>
      <c r="S2087" s="70">
        <v>5</v>
      </c>
      <c r="T2087" s="70">
        <v>90</v>
      </c>
      <c r="U2087" s="67" t="s">
        <v>1309</v>
      </c>
      <c r="V2087" s="71" t="s">
        <v>1310</v>
      </c>
      <c r="W2087" s="171"/>
      <c r="X2087" s="172"/>
      <c r="Y2087" s="176">
        <f t="shared" si="1201"/>
        <v>0</v>
      </c>
      <c r="AA2087" s="192"/>
    </row>
    <row r="2088" spans="2:27" hidden="1">
      <c r="B2088" s="189">
        <f t="shared" si="1194"/>
        <v>0</v>
      </c>
      <c r="C2088" s="189">
        <f t="shared" ca="1" si="1195"/>
        <v>0</v>
      </c>
      <c r="D2088" s="189">
        <f t="shared" si="1196"/>
        <v>0</v>
      </c>
      <c r="E2088" s="189">
        <f t="shared" ca="1" si="1197"/>
        <v>0</v>
      </c>
      <c r="F2088" s="189">
        <f t="shared" si="1198"/>
        <v>0</v>
      </c>
      <c r="G2088" s="189" cm="1">
        <f t="array" aca="1" ref="G2088" ca="1">OFFSET(G2088,-1,,,)+1</f>
        <v>2083</v>
      </c>
      <c r="H2088" s="189">
        <f t="shared" si="1193"/>
        <v>0</v>
      </c>
      <c r="I2088" s="189">
        <f t="shared" si="1199"/>
        <v>0</v>
      </c>
      <c r="J2088" s="179">
        <f t="shared" si="1200"/>
        <v>0</v>
      </c>
      <c r="K2088" s="173"/>
      <c r="L2088" s="174" t="str" cm="1">
        <f t="array" aca="1" ref="L2088" ca="1">IF($K2088="",OFFSET(L2088,-1,,,),K2088)</f>
        <v>11.02.06</v>
      </c>
      <c r="M2088" s="175" t="str" cm="1">
        <f t="array" aca="1" ref="M2088" ca="1">IF(OR($K2088=0,$K2088=""),OFFSET(M2088,-1,,,),O2088)</f>
        <v>KIT PORTA PRONTA MADEIRA SÓLIDA LISA PINTADA COM CHAPA DE AÇO NA PARTE INFERIOR - WC PNE - 1,00x2,10M</v>
      </c>
      <c r="N2088" s="67" t="s">
        <v>2950</v>
      </c>
      <c r="O2088" s="68" t="s">
        <v>3133</v>
      </c>
      <c r="P2088" s="68"/>
      <c r="Q2088" s="68" t="s">
        <v>3260</v>
      </c>
      <c r="R2088" s="69">
        <v>6</v>
      </c>
      <c r="S2088" s="70">
        <v>1060.32</v>
      </c>
      <c r="T2088" s="70">
        <v>6361.92</v>
      </c>
      <c r="U2088" s="67" t="s">
        <v>1309</v>
      </c>
      <c r="V2088" s="71" t="s">
        <v>1310</v>
      </c>
      <c r="W2088" s="171"/>
      <c r="X2088" s="172"/>
      <c r="Y2088" s="176">
        <f t="shared" si="1201"/>
        <v>0</v>
      </c>
      <c r="AA2088" s="192"/>
    </row>
    <row r="2089" spans="2:27" hidden="1">
      <c r="B2089" s="189">
        <f t="shared" si="1194"/>
        <v>0</v>
      </c>
      <c r="C2089" s="189">
        <f t="shared" ca="1" si="1195"/>
        <v>0</v>
      </c>
      <c r="D2089" s="189">
        <f t="shared" si="1196"/>
        <v>0</v>
      </c>
      <c r="E2089" s="189">
        <f t="shared" ca="1" si="1197"/>
        <v>0</v>
      </c>
      <c r="F2089" s="189">
        <f t="shared" si="1198"/>
        <v>0</v>
      </c>
      <c r="G2089" s="189" cm="1">
        <f t="array" aca="1" ref="G2089" ca="1">OFFSET(G2089,-1,,,)+1</f>
        <v>2084</v>
      </c>
      <c r="H2089" s="189">
        <f t="shared" si="1193"/>
        <v>0</v>
      </c>
      <c r="I2089" s="189">
        <f t="shared" si="1199"/>
        <v>0</v>
      </c>
      <c r="J2089" s="179">
        <f t="shared" si="1200"/>
        <v>0</v>
      </c>
      <c r="K2089" s="173"/>
      <c r="L2089" s="174" t="str" cm="1">
        <f t="array" aca="1" ref="L2089" ca="1">IF($K2089="",OFFSET(L2089,-1,,,),K2089)</f>
        <v>11.02.06</v>
      </c>
      <c r="M2089" s="175" t="str" cm="1">
        <f t="array" aca="1" ref="M2089" ca="1">IF(OR($K2089=0,$K2089=""),OFFSET(M2089,-1,,,),O2089)</f>
        <v>KIT PORTA PRONTA MADEIRA SÓLIDA LISA PINTADA COM CHAPA DE AÇO NA PARTE INFERIOR - WC PNE - 1,00x2,10M</v>
      </c>
      <c r="N2089" s="67" t="s">
        <v>1313</v>
      </c>
      <c r="O2089" s="68" t="s">
        <v>1314</v>
      </c>
      <c r="P2089" s="68"/>
      <c r="Q2089" s="68" t="s">
        <v>3260</v>
      </c>
      <c r="R2089" s="69">
        <v>6</v>
      </c>
      <c r="S2089" s="70">
        <v>90</v>
      </c>
      <c r="T2089" s="70">
        <v>540</v>
      </c>
      <c r="U2089" s="67" t="s">
        <v>1309</v>
      </c>
      <c r="V2089" s="71" t="s">
        <v>1310</v>
      </c>
      <c r="W2089" s="171"/>
      <c r="X2089" s="172"/>
      <c r="Y2089" s="176">
        <f t="shared" si="1201"/>
        <v>0</v>
      </c>
      <c r="AA2089" s="192"/>
    </row>
    <row r="2090" spans="2:27" hidden="1">
      <c r="B2090" s="189">
        <f t="shared" si="1194"/>
        <v>0</v>
      </c>
      <c r="C2090" s="189">
        <f t="shared" ca="1" si="1195"/>
        <v>0</v>
      </c>
      <c r="D2090" s="189">
        <f t="shared" si="1196"/>
        <v>0</v>
      </c>
      <c r="E2090" s="189">
        <f t="shared" ca="1" si="1197"/>
        <v>0</v>
      </c>
      <c r="F2090" s="189">
        <f t="shared" si="1198"/>
        <v>0</v>
      </c>
      <c r="G2090" s="189" cm="1">
        <f t="array" aca="1" ref="G2090" ca="1">OFFSET(G2090,-1,,,)+1</f>
        <v>2085</v>
      </c>
      <c r="H2090" s="189">
        <f t="shared" si="1193"/>
        <v>0</v>
      </c>
      <c r="I2090" s="189">
        <f t="shared" si="1199"/>
        <v>0</v>
      </c>
      <c r="J2090" s="179">
        <f t="shared" si="1200"/>
        <v>0</v>
      </c>
      <c r="K2090" s="173"/>
      <c r="L2090" s="174" t="str" cm="1">
        <f t="array" aca="1" ref="L2090" ca="1">IF($K2090="",OFFSET(L2090,-1,,,),K2090)</f>
        <v>11.02.06</v>
      </c>
      <c r="M2090" s="175" t="str" cm="1">
        <f t="array" aca="1" ref="M2090" ca="1">IF(OR($K2090=0,$K2090=""),OFFSET(M2090,-1,,,),O2090)</f>
        <v>KIT PORTA PRONTA MADEIRA SÓLIDA LISA PINTADA COM CHAPA DE AÇO NA PARTE INFERIOR - WC PNE - 1,00x2,10M</v>
      </c>
      <c r="N2090" s="67" t="s">
        <v>1315</v>
      </c>
      <c r="O2090" s="68" t="s">
        <v>1316</v>
      </c>
      <c r="P2090" s="68"/>
      <c r="Q2090" s="68" t="s">
        <v>3260</v>
      </c>
      <c r="R2090" s="69">
        <v>6</v>
      </c>
      <c r="S2090" s="70">
        <v>20</v>
      </c>
      <c r="T2090" s="70">
        <v>120</v>
      </c>
      <c r="U2090" s="67" t="s">
        <v>1309</v>
      </c>
      <c r="V2090" s="71" t="s">
        <v>1310</v>
      </c>
      <c r="W2090" s="171"/>
      <c r="X2090" s="172"/>
      <c r="Y2090" s="176">
        <f t="shared" si="1201"/>
        <v>0</v>
      </c>
      <c r="AA2090" s="192"/>
    </row>
    <row r="2091" spans="2:27">
      <c r="B2091" s="189">
        <f t="shared" si="1194"/>
        <v>0</v>
      </c>
      <c r="C2091" s="189">
        <f t="shared" ca="1" si="1195"/>
        <v>0</v>
      </c>
      <c r="D2091" s="189">
        <f t="shared" si="1196"/>
        <v>0</v>
      </c>
      <c r="E2091" s="189">
        <f t="shared" ca="1" si="1197"/>
        <v>0</v>
      </c>
      <c r="F2091" s="189">
        <f t="shared" si="1198"/>
        <v>0</v>
      </c>
      <c r="G2091" s="189" cm="1">
        <f t="array" aca="1" ref="G2091" ca="1">OFFSET(G2091,-1,,,)+1</f>
        <v>2086</v>
      </c>
      <c r="H2091" s="189">
        <f t="shared" si="1193"/>
        <v>0</v>
      </c>
      <c r="I2091" s="189">
        <f t="shared" si="1199"/>
        <v>0</v>
      </c>
      <c r="J2091" s="179">
        <f t="shared" si="1200"/>
        <v>0</v>
      </c>
      <c r="K2091" s="173" t="s">
        <v>1333</v>
      </c>
      <c r="L2091" s="174" t="str" cm="1">
        <f t="array" aca="1" ref="L2091" ca="1">IF($K2091="",OFFSET(L2091,-1,,,),K2091)</f>
        <v>11.02.07</v>
      </c>
      <c r="M2091" s="175" t="str" cm="1">
        <f t="array" aca="1" ref="M2091" ca="1">IF(OR($K2091=0,$K2091=""),OFFSET(M2091,-1,,,),O2091)</f>
        <v>PORTA DE MADEIRA MDF COM 01 FOLHA DE GIRO PARA SHAFT - 0,80X2,00M</v>
      </c>
      <c r="N2091" s="67" t="s">
        <v>4051</v>
      </c>
      <c r="O2091" s="68" t="s">
        <v>4670</v>
      </c>
      <c r="P2091" s="68"/>
      <c r="Q2091" s="68" t="s">
        <v>3260</v>
      </c>
      <c r="R2091" s="69">
        <v>32</v>
      </c>
      <c r="S2091" s="70">
        <v>514.5</v>
      </c>
      <c r="T2091" s="70">
        <v>16464</v>
      </c>
      <c r="U2091" s="67"/>
      <c r="V2091" s="71"/>
      <c r="W2091" s="171"/>
      <c r="X2091" s="172"/>
      <c r="Y2091" s="176">
        <f t="shared" si="1201"/>
        <v>0</v>
      </c>
      <c r="AA2091" s="192"/>
    </row>
    <row r="2092" spans="2:27" hidden="1">
      <c r="B2092" s="189">
        <f t="shared" si="1194"/>
        <v>0</v>
      </c>
      <c r="C2092" s="189">
        <f t="shared" ca="1" si="1195"/>
        <v>0</v>
      </c>
      <c r="D2092" s="189">
        <f t="shared" si="1196"/>
        <v>0</v>
      </c>
      <c r="E2092" s="189">
        <f t="shared" ca="1" si="1197"/>
        <v>0</v>
      </c>
      <c r="F2092" s="189">
        <f t="shared" si="1198"/>
        <v>0</v>
      </c>
      <c r="G2092" s="189" cm="1">
        <f t="array" aca="1" ref="G2092" ca="1">OFFSET(G2092,-1,,,)+1</f>
        <v>2087</v>
      </c>
      <c r="H2092" s="189">
        <f t="shared" si="1193"/>
        <v>0</v>
      </c>
      <c r="I2092" s="189">
        <f t="shared" si="1199"/>
        <v>0</v>
      </c>
      <c r="J2092" s="179">
        <f t="shared" si="1200"/>
        <v>0</v>
      </c>
      <c r="K2092" s="173"/>
      <c r="L2092" s="174" t="str" cm="1">
        <f t="array" aca="1" ref="L2092" ca="1">IF($K2092="",OFFSET(L2092,-1,,,),K2092)</f>
        <v>11.02.07</v>
      </c>
      <c r="M2092" s="175" t="str" cm="1">
        <f t="array" aca="1" ref="M2092" ca="1">IF(OR($K2092=0,$K2092=""),OFFSET(M2092,-1,,,),O2092)</f>
        <v>PORTA DE MADEIRA MDF COM 01 FOLHA DE GIRO PARA SHAFT - 0,80X2,00M</v>
      </c>
      <c r="N2092" s="67" t="s">
        <v>1329</v>
      </c>
      <c r="O2092" s="68" t="s">
        <v>1330</v>
      </c>
      <c r="P2092" s="68"/>
      <c r="Q2092" s="68" t="s">
        <v>3260</v>
      </c>
      <c r="R2092" s="69">
        <v>96</v>
      </c>
      <c r="S2092" s="70">
        <v>7.5</v>
      </c>
      <c r="T2092" s="70">
        <v>720</v>
      </c>
      <c r="U2092" s="67" t="s">
        <v>1309</v>
      </c>
      <c r="V2092" s="71" t="s">
        <v>1310</v>
      </c>
      <c r="W2092" s="171"/>
      <c r="X2092" s="172"/>
      <c r="Y2092" s="176">
        <f t="shared" si="1201"/>
        <v>0</v>
      </c>
      <c r="AA2092" s="192"/>
    </row>
    <row r="2093" spans="2:27" hidden="1">
      <c r="B2093" s="189">
        <f t="shared" si="1194"/>
        <v>0</v>
      </c>
      <c r="C2093" s="189">
        <f t="shared" ca="1" si="1195"/>
        <v>0</v>
      </c>
      <c r="D2093" s="189">
        <f t="shared" si="1196"/>
        <v>0</v>
      </c>
      <c r="E2093" s="189">
        <f t="shared" ca="1" si="1197"/>
        <v>0</v>
      </c>
      <c r="F2093" s="189">
        <f t="shared" si="1198"/>
        <v>0</v>
      </c>
      <c r="G2093" s="189" cm="1">
        <f t="array" aca="1" ref="G2093" ca="1">OFFSET(G2093,-1,,,)+1</f>
        <v>2088</v>
      </c>
      <c r="H2093" s="189">
        <f t="shared" si="1193"/>
        <v>0</v>
      </c>
      <c r="I2093" s="189">
        <f t="shared" si="1199"/>
        <v>0</v>
      </c>
      <c r="J2093" s="179">
        <f t="shared" si="1200"/>
        <v>0</v>
      </c>
      <c r="K2093" s="173"/>
      <c r="L2093" s="174" t="str" cm="1">
        <f t="array" aca="1" ref="L2093" ca="1">IF($K2093="",OFFSET(L2093,-1,,,),K2093)</f>
        <v>11.02.07</v>
      </c>
      <c r="M2093" s="175" t="str" cm="1">
        <f t="array" aca="1" ref="M2093" ca="1">IF(OR($K2093=0,$K2093=""),OFFSET(M2093,-1,,,),O2093)</f>
        <v>PORTA DE MADEIRA MDF COM 01 FOLHA DE GIRO PARA SHAFT - 0,80X2,00M</v>
      </c>
      <c r="N2093" s="67" t="s">
        <v>1331</v>
      </c>
      <c r="O2093" s="68" t="s">
        <v>1332</v>
      </c>
      <c r="P2093" s="68"/>
      <c r="Q2093" s="68" t="s">
        <v>3260</v>
      </c>
      <c r="R2093" s="69">
        <v>32</v>
      </c>
      <c r="S2093" s="70">
        <v>7</v>
      </c>
      <c r="T2093" s="70">
        <v>224</v>
      </c>
      <c r="U2093" s="67" t="s">
        <v>1309</v>
      </c>
      <c r="V2093" s="71" t="s">
        <v>1310</v>
      </c>
      <c r="W2093" s="171"/>
      <c r="X2093" s="172"/>
      <c r="Y2093" s="176">
        <f t="shared" si="1201"/>
        <v>0</v>
      </c>
      <c r="AA2093" s="192"/>
    </row>
    <row r="2094" spans="2:27" hidden="1">
      <c r="B2094" s="189">
        <f t="shared" si="1194"/>
        <v>0</v>
      </c>
      <c r="C2094" s="189">
        <f t="shared" ca="1" si="1195"/>
        <v>0</v>
      </c>
      <c r="D2094" s="189">
        <f t="shared" si="1196"/>
        <v>0</v>
      </c>
      <c r="E2094" s="189">
        <f t="shared" ca="1" si="1197"/>
        <v>0</v>
      </c>
      <c r="F2094" s="189">
        <f t="shared" si="1198"/>
        <v>0</v>
      </c>
      <c r="G2094" s="189" cm="1">
        <f t="array" aca="1" ref="G2094" ca="1">OFFSET(G2094,-1,,,)+1</f>
        <v>2089</v>
      </c>
      <c r="H2094" s="189">
        <f t="shared" si="1193"/>
        <v>0</v>
      </c>
      <c r="I2094" s="189">
        <f t="shared" si="1199"/>
        <v>0</v>
      </c>
      <c r="J2094" s="179">
        <f t="shared" si="1200"/>
        <v>0</v>
      </c>
      <c r="K2094" s="173"/>
      <c r="L2094" s="174" t="str" cm="1">
        <f t="array" aca="1" ref="L2094" ca="1">IF($K2094="",OFFSET(L2094,-1,,,),K2094)</f>
        <v>11.02.07</v>
      </c>
      <c r="M2094" s="175" t="str" cm="1">
        <f t="array" aca="1" ref="M2094" ca="1">IF(OR($K2094=0,$K2094=""),OFFSET(M2094,-1,,,),O2094)</f>
        <v>PORTA DE MADEIRA MDF COM 01 FOLHA DE GIRO PARA SHAFT - 0,80X2,00M</v>
      </c>
      <c r="N2094" s="67" t="s">
        <v>4052</v>
      </c>
      <c r="O2094" s="68" t="s">
        <v>4671</v>
      </c>
      <c r="P2094" s="68"/>
      <c r="Q2094" s="68" t="s">
        <v>3260</v>
      </c>
      <c r="R2094" s="69">
        <v>32</v>
      </c>
      <c r="S2094" s="70">
        <v>485</v>
      </c>
      <c r="T2094" s="70">
        <v>15520</v>
      </c>
      <c r="U2094" s="67" t="s">
        <v>1309</v>
      </c>
      <c r="V2094" s="71" t="s">
        <v>1310</v>
      </c>
      <c r="W2094" s="171"/>
      <c r="X2094" s="172"/>
      <c r="Y2094" s="176">
        <f t="shared" si="1201"/>
        <v>0</v>
      </c>
      <c r="AA2094" s="192"/>
    </row>
    <row r="2095" spans="2:27">
      <c r="B2095" s="189">
        <f t="shared" si="1194"/>
        <v>0</v>
      </c>
      <c r="C2095" s="189">
        <f t="shared" ca="1" si="1195"/>
        <v>0</v>
      </c>
      <c r="D2095" s="189">
        <f t="shared" si="1196"/>
        <v>0</v>
      </c>
      <c r="E2095" s="189">
        <f t="shared" ca="1" si="1197"/>
        <v>0</v>
      </c>
      <c r="F2095" s="189">
        <f t="shared" si="1198"/>
        <v>0</v>
      </c>
      <c r="G2095" s="189" cm="1">
        <f t="array" aca="1" ref="G2095" ca="1">OFFSET(G2095,-1,,,)+1</f>
        <v>2090</v>
      </c>
      <c r="H2095" s="189">
        <f t="shared" si="1193"/>
        <v>0</v>
      </c>
      <c r="I2095" s="189">
        <f t="shared" si="1199"/>
        <v>0</v>
      </c>
      <c r="J2095" s="179">
        <f t="shared" si="1200"/>
        <v>0</v>
      </c>
      <c r="K2095" s="173" t="s">
        <v>3402</v>
      </c>
      <c r="L2095" s="174" t="str" cm="1">
        <f t="array" aca="1" ref="L2095" ca="1">IF($K2095="",OFFSET(L2095,-1,,,),K2095)</f>
        <v>11.02.08</v>
      </c>
      <c r="M2095" s="175" t="str" cm="1">
        <f t="array" aca="1" ref="M2095" ca="1">IF(OR($K2095=0,$K2095=""),OFFSET(M2095,-1,,,),O2095)</f>
        <v>PORTA DE MADEIRA MDF COM 01 FOLHA DE GIRO PARA SHAFT - 0,90X2,00M</v>
      </c>
      <c r="N2095" s="67" t="s">
        <v>4053</v>
      </c>
      <c r="O2095" s="68" t="s">
        <v>4672</v>
      </c>
      <c r="P2095" s="68"/>
      <c r="Q2095" s="68" t="s">
        <v>3260</v>
      </c>
      <c r="R2095" s="69">
        <v>7</v>
      </c>
      <c r="S2095" s="70">
        <v>554.5</v>
      </c>
      <c r="T2095" s="70">
        <v>3881.5</v>
      </c>
      <c r="U2095" s="67"/>
      <c r="V2095" s="71"/>
      <c r="W2095" s="171"/>
      <c r="X2095" s="172"/>
      <c r="Y2095" s="176">
        <f t="shared" si="1201"/>
        <v>0</v>
      </c>
      <c r="AA2095" s="192"/>
    </row>
    <row r="2096" spans="2:27" hidden="1">
      <c r="B2096" s="189">
        <f t="shared" si="1194"/>
        <v>0</v>
      </c>
      <c r="C2096" s="189">
        <f t="shared" ca="1" si="1195"/>
        <v>0</v>
      </c>
      <c r="D2096" s="189">
        <f t="shared" si="1196"/>
        <v>0</v>
      </c>
      <c r="E2096" s="189">
        <f t="shared" ca="1" si="1197"/>
        <v>0</v>
      </c>
      <c r="F2096" s="189">
        <f t="shared" si="1198"/>
        <v>0</v>
      </c>
      <c r="G2096" s="189" cm="1">
        <f t="array" aca="1" ref="G2096" ca="1">OFFSET(G2096,-1,,,)+1</f>
        <v>2091</v>
      </c>
      <c r="H2096" s="189">
        <f t="shared" si="1193"/>
        <v>0</v>
      </c>
      <c r="I2096" s="189">
        <f t="shared" si="1199"/>
        <v>0</v>
      </c>
      <c r="J2096" s="179">
        <f t="shared" si="1200"/>
        <v>0</v>
      </c>
      <c r="K2096" s="173"/>
      <c r="L2096" s="174" t="str" cm="1">
        <f t="array" aca="1" ref="L2096" ca="1">IF($K2096="",OFFSET(L2096,-1,,,),K2096)</f>
        <v>11.02.08</v>
      </c>
      <c r="M2096" s="175" t="str" cm="1">
        <f t="array" aca="1" ref="M2096" ca="1">IF(OR($K2096=0,$K2096=""),OFFSET(M2096,-1,,,),O2096)</f>
        <v>PORTA DE MADEIRA MDF COM 01 FOLHA DE GIRO PARA SHAFT - 0,90X2,00M</v>
      </c>
      <c r="N2096" s="67" t="s">
        <v>1329</v>
      </c>
      <c r="O2096" s="68" t="s">
        <v>1330</v>
      </c>
      <c r="P2096" s="68"/>
      <c r="Q2096" s="68" t="s">
        <v>3260</v>
      </c>
      <c r="R2096" s="69">
        <v>21</v>
      </c>
      <c r="S2096" s="70">
        <v>7.5</v>
      </c>
      <c r="T2096" s="70">
        <v>157.5</v>
      </c>
      <c r="U2096" s="67" t="s">
        <v>1309</v>
      </c>
      <c r="V2096" s="71" t="s">
        <v>1310</v>
      </c>
      <c r="W2096" s="171"/>
      <c r="X2096" s="172"/>
      <c r="Y2096" s="176">
        <f t="shared" si="1201"/>
        <v>0</v>
      </c>
      <c r="AA2096" s="192"/>
    </row>
    <row r="2097" spans="2:27" hidden="1">
      <c r="B2097" s="189">
        <f t="shared" si="1194"/>
        <v>0</v>
      </c>
      <c r="C2097" s="189">
        <f t="shared" ca="1" si="1195"/>
        <v>0</v>
      </c>
      <c r="D2097" s="189">
        <f t="shared" si="1196"/>
        <v>0</v>
      </c>
      <c r="E2097" s="189">
        <f t="shared" ca="1" si="1197"/>
        <v>0</v>
      </c>
      <c r="F2097" s="189">
        <f t="shared" si="1198"/>
        <v>0</v>
      </c>
      <c r="G2097" s="189" cm="1">
        <f t="array" aca="1" ref="G2097" ca="1">OFFSET(G2097,-1,,,)+1</f>
        <v>2092</v>
      </c>
      <c r="H2097" s="189">
        <f t="shared" si="1193"/>
        <v>0</v>
      </c>
      <c r="I2097" s="189">
        <f t="shared" si="1199"/>
        <v>0</v>
      </c>
      <c r="J2097" s="179">
        <f t="shared" si="1200"/>
        <v>0</v>
      </c>
      <c r="K2097" s="173"/>
      <c r="L2097" s="174" t="str" cm="1">
        <f t="array" aca="1" ref="L2097" ca="1">IF($K2097="",OFFSET(L2097,-1,,,),K2097)</f>
        <v>11.02.08</v>
      </c>
      <c r="M2097" s="175" t="str" cm="1">
        <f t="array" aca="1" ref="M2097" ca="1">IF(OR($K2097=0,$K2097=""),OFFSET(M2097,-1,,,),O2097)</f>
        <v>PORTA DE MADEIRA MDF COM 01 FOLHA DE GIRO PARA SHAFT - 0,90X2,00M</v>
      </c>
      <c r="N2097" s="67" t="s">
        <v>1331</v>
      </c>
      <c r="O2097" s="68" t="s">
        <v>1332</v>
      </c>
      <c r="P2097" s="68"/>
      <c r="Q2097" s="68" t="s">
        <v>3260</v>
      </c>
      <c r="R2097" s="69">
        <v>7</v>
      </c>
      <c r="S2097" s="70">
        <v>7</v>
      </c>
      <c r="T2097" s="70">
        <v>49</v>
      </c>
      <c r="U2097" s="67" t="s">
        <v>1309</v>
      </c>
      <c r="V2097" s="71" t="s">
        <v>1310</v>
      </c>
      <c r="W2097" s="171"/>
      <c r="X2097" s="172"/>
      <c r="Y2097" s="176">
        <f t="shared" si="1201"/>
        <v>0</v>
      </c>
      <c r="AA2097" s="192"/>
    </row>
    <row r="2098" spans="2:27" hidden="1">
      <c r="B2098" s="189">
        <f t="shared" si="1194"/>
        <v>0</v>
      </c>
      <c r="C2098" s="189">
        <f t="shared" ca="1" si="1195"/>
        <v>0</v>
      </c>
      <c r="D2098" s="189">
        <f t="shared" si="1196"/>
        <v>0</v>
      </c>
      <c r="E2098" s="189">
        <f t="shared" ca="1" si="1197"/>
        <v>0</v>
      </c>
      <c r="F2098" s="189">
        <f t="shared" si="1198"/>
        <v>0</v>
      </c>
      <c r="G2098" s="189" cm="1">
        <f t="array" aca="1" ref="G2098" ca="1">OFFSET(G2098,-1,,,)+1</f>
        <v>2093</v>
      </c>
      <c r="H2098" s="189">
        <f t="shared" si="1193"/>
        <v>0</v>
      </c>
      <c r="I2098" s="189">
        <f t="shared" si="1199"/>
        <v>0</v>
      </c>
      <c r="J2098" s="179">
        <f t="shared" si="1200"/>
        <v>0</v>
      </c>
      <c r="K2098" s="173"/>
      <c r="L2098" s="174" t="str" cm="1">
        <f t="array" aca="1" ref="L2098" ca="1">IF($K2098="",OFFSET(L2098,-1,,,),K2098)</f>
        <v>11.02.08</v>
      </c>
      <c r="M2098" s="175" t="str" cm="1">
        <f t="array" aca="1" ref="M2098" ca="1">IF(OR($K2098=0,$K2098=""),OFFSET(M2098,-1,,,),O2098)</f>
        <v>PORTA DE MADEIRA MDF COM 01 FOLHA DE GIRO PARA SHAFT - 0,90X2,00M</v>
      </c>
      <c r="N2098" s="67" t="s">
        <v>4054</v>
      </c>
      <c r="O2098" s="68" t="s">
        <v>4673</v>
      </c>
      <c r="P2098" s="68"/>
      <c r="Q2098" s="68" t="s">
        <v>3260</v>
      </c>
      <c r="R2098" s="69">
        <v>7</v>
      </c>
      <c r="S2098" s="70">
        <v>525</v>
      </c>
      <c r="T2098" s="70">
        <v>3675</v>
      </c>
      <c r="U2098" s="67" t="s">
        <v>1309</v>
      </c>
      <c r="V2098" s="71" t="s">
        <v>1310</v>
      </c>
      <c r="W2098" s="171"/>
      <c r="X2098" s="172"/>
      <c r="Y2098" s="176">
        <f t="shared" si="1201"/>
        <v>0</v>
      </c>
      <c r="AA2098" s="192"/>
    </row>
    <row r="2099" spans="2:27">
      <c r="B2099" s="189">
        <f t="shared" si="1194"/>
        <v>0</v>
      </c>
      <c r="C2099" s="189">
        <f t="shared" ca="1" si="1195"/>
        <v>0</v>
      </c>
      <c r="D2099" s="189">
        <f t="shared" si="1196"/>
        <v>0</v>
      </c>
      <c r="E2099" s="189">
        <f t="shared" ca="1" si="1197"/>
        <v>0</v>
      </c>
      <c r="F2099" s="189">
        <f t="shared" si="1198"/>
        <v>0</v>
      </c>
      <c r="G2099" s="189" cm="1">
        <f t="array" aca="1" ref="G2099" ca="1">OFFSET(G2099,-1,,,)+1</f>
        <v>2094</v>
      </c>
      <c r="H2099" s="189">
        <f t="shared" si="1193"/>
        <v>0</v>
      </c>
      <c r="I2099" s="189">
        <f t="shared" si="1199"/>
        <v>0</v>
      </c>
      <c r="J2099" s="179">
        <f t="shared" si="1200"/>
        <v>0</v>
      </c>
      <c r="K2099" s="173" t="s">
        <v>1334</v>
      </c>
      <c r="L2099" s="174" t="str" cm="1">
        <f t="array" aca="1" ref="L2099" ca="1">IF($K2099="",OFFSET(L2099,-1,,,),K2099)</f>
        <v>11.02.09</v>
      </c>
      <c r="M2099" s="175" t="str" cm="1">
        <f t="array" aca="1" ref="M2099" ca="1">IF(OR($K2099=0,$K2099=""),OFFSET(M2099,-1,,,),O2099)</f>
        <v>PORTA DE MADEIRA MDF COM 02 FOLHAS DE GIRO PARA SHAFT - 1,80X2,00M</v>
      </c>
      <c r="N2099" s="67" t="s">
        <v>4055</v>
      </c>
      <c r="O2099" s="68" t="s">
        <v>4674</v>
      </c>
      <c r="P2099" s="68"/>
      <c r="Q2099" s="68" t="s">
        <v>3260</v>
      </c>
      <c r="R2099" s="69">
        <v>39</v>
      </c>
      <c r="S2099" s="70">
        <v>794</v>
      </c>
      <c r="T2099" s="70">
        <v>30966</v>
      </c>
      <c r="U2099" s="67"/>
      <c r="V2099" s="71"/>
      <c r="W2099" s="171"/>
      <c r="X2099" s="172"/>
      <c r="Y2099" s="176">
        <f t="shared" si="1201"/>
        <v>0</v>
      </c>
      <c r="AA2099" s="192"/>
    </row>
    <row r="2100" spans="2:27" hidden="1">
      <c r="B2100" s="189">
        <f t="shared" si="1194"/>
        <v>0</v>
      </c>
      <c r="C2100" s="189">
        <f t="shared" ca="1" si="1195"/>
        <v>0</v>
      </c>
      <c r="D2100" s="189">
        <f t="shared" si="1196"/>
        <v>0</v>
      </c>
      <c r="E2100" s="189">
        <f t="shared" ca="1" si="1197"/>
        <v>0</v>
      </c>
      <c r="F2100" s="189">
        <f t="shared" si="1198"/>
        <v>0</v>
      </c>
      <c r="G2100" s="189" cm="1">
        <f t="array" aca="1" ref="G2100" ca="1">OFFSET(G2100,-1,,,)+1</f>
        <v>2095</v>
      </c>
      <c r="H2100" s="189">
        <f t="shared" si="1193"/>
        <v>0</v>
      </c>
      <c r="I2100" s="189">
        <f t="shared" si="1199"/>
        <v>0</v>
      </c>
      <c r="J2100" s="179">
        <f t="shared" si="1200"/>
        <v>0</v>
      </c>
      <c r="K2100" s="173"/>
      <c r="L2100" s="174" t="str" cm="1">
        <f t="array" aca="1" ref="L2100" ca="1">IF($K2100="",OFFSET(L2100,-1,,,),K2100)</f>
        <v>11.02.09</v>
      </c>
      <c r="M2100" s="175" t="str" cm="1">
        <f t="array" aca="1" ref="M2100" ca="1">IF(OR($K2100=0,$K2100=""),OFFSET(M2100,-1,,,),O2100)</f>
        <v>PORTA DE MADEIRA MDF COM 02 FOLHAS DE GIRO PARA SHAFT - 1,80X2,00M</v>
      </c>
      <c r="N2100" s="67" t="s">
        <v>1329</v>
      </c>
      <c r="O2100" s="68" t="s">
        <v>1330</v>
      </c>
      <c r="P2100" s="68"/>
      <c r="Q2100" s="68" t="s">
        <v>3260</v>
      </c>
      <c r="R2100" s="69">
        <v>234</v>
      </c>
      <c r="S2100" s="70">
        <v>7.5</v>
      </c>
      <c r="T2100" s="70">
        <v>1755</v>
      </c>
      <c r="U2100" s="67" t="s">
        <v>1309</v>
      </c>
      <c r="V2100" s="71" t="s">
        <v>1310</v>
      </c>
      <c r="W2100" s="171"/>
      <c r="X2100" s="172"/>
      <c r="Y2100" s="176">
        <f t="shared" si="1201"/>
        <v>0</v>
      </c>
      <c r="AA2100" s="192"/>
    </row>
    <row r="2101" spans="2:27" hidden="1">
      <c r="B2101" s="189">
        <f t="shared" si="1194"/>
        <v>0</v>
      </c>
      <c r="C2101" s="189">
        <f t="shared" ca="1" si="1195"/>
        <v>0</v>
      </c>
      <c r="D2101" s="189">
        <f t="shared" si="1196"/>
        <v>0</v>
      </c>
      <c r="E2101" s="189">
        <f t="shared" ca="1" si="1197"/>
        <v>0</v>
      </c>
      <c r="F2101" s="189">
        <f t="shared" si="1198"/>
        <v>0</v>
      </c>
      <c r="G2101" s="189" cm="1">
        <f t="array" aca="1" ref="G2101" ca="1">OFFSET(G2101,-1,,,)+1</f>
        <v>2096</v>
      </c>
      <c r="H2101" s="189">
        <f t="shared" si="1193"/>
        <v>0</v>
      </c>
      <c r="I2101" s="189">
        <f t="shared" si="1199"/>
        <v>0</v>
      </c>
      <c r="J2101" s="179">
        <f t="shared" si="1200"/>
        <v>0</v>
      </c>
      <c r="K2101" s="173"/>
      <c r="L2101" s="174" t="str" cm="1">
        <f t="array" aca="1" ref="L2101" ca="1">IF($K2101="",OFFSET(L2101,-1,,,),K2101)</f>
        <v>11.02.09</v>
      </c>
      <c r="M2101" s="175" t="str" cm="1">
        <f t="array" aca="1" ref="M2101" ca="1">IF(OR($K2101=0,$K2101=""),OFFSET(M2101,-1,,,),O2101)</f>
        <v>PORTA DE MADEIRA MDF COM 02 FOLHAS DE GIRO PARA SHAFT - 1,80X2,00M</v>
      </c>
      <c r="N2101" s="67" t="s">
        <v>1331</v>
      </c>
      <c r="O2101" s="68" t="s">
        <v>1332</v>
      </c>
      <c r="P2101" s="68"/>
      <c r="Q2101" s="68" t="s">
        <v>3260</v>
      </c>
      <c r="R2101" s="69">
        <v>78</v>
      </c>
      <c r="S2101" s="70">
        <v>7</v>
      </c>
      <c r="T2101" s="70">
        <v>546</v>
      </c>
      <c r="U2101" s="67" t="s">
        <v>1309</v>
      </c>
      <c r="V2101" s="71" t="s">
        <v>1310</v>
      </c>
      <c r="W2101" s="171"/>
      <c r="X2101" s="172"/>
      <c r="Y2101" s="176">
        <f t="shared" si="1201"/>
        <v>0</v>
      </c>
      <c r="AA2101" s="192"/>
    </row>
    <row r="2102" spans="2:27" hidden="1">
      <c r="B2102" s="189">
        <f t="shared" si="1194"/>
        <v>0</v>
      </c>
      <c r="C2102" s="189">
        <f t="shared" ca="1" si="1195"/>
        <v>0</v>
      </c>
      <c r="D2102" s="189">
        <f t="shared" si="1196"/>
        <v>0</v>
      </c>
      <c r="E2102" s="189">
        <f t="shared" ca="1" si="1197"/>
        <v>0</v>
      </c>
      <c r="F2102" s="189">
        <f t="shared" si="1198"/>
        <v>0</v>
      </c>
      <c r="G2102" s="189" cm="1">
        <f t="array" aca="1" ref="G2102" ca="1">OFFSET(G2102,-1,,,)+1</f>
        <v>2097</v>
      </c>
      <c r="H2102" s="189">
        <f t="shared" si="1193"/>
        <v>0</v>
      </c>
      <c r="I2102" s="189">
        <f t="shared" si="1199"/>
        <v>0</v>
      </c>
      <c r="J2102" s="179">
        <f t="shared" si="1200"/>
        <v>0</v>
      </c>
      <c r="K2102" s="173"/>
      <c r="L2102" s="174" t="str" cm="1">
        <f t="array" aca="1" ref="L2102" ca="1">IF($K2102="",OFFSET(L2102,-1,,,),K2102)</f>
        <v>11.02.09</v>
      </c>
      <c r="M2102" s="175" t="str" cm="1">
        <f t="array" aca="1" ref="M2102" ca="1">IF(OR($K2102=0,$K2102=""),OFFSET(M2102,-1,,,),O2102)</f>
        <v>PORTA DE MADEIRA MDF COM 02 FOLHAS DE GIRO PARA SHAFT - 1,80X2,00M</v>
      </c>
      <c r="N2102" s="67" t="s">
        <v>4056</v>
      </c>
      <c r="O2102" s="68" t="s">
        <v>4675</v>
      </c>
      <c r="P2102" s="68"/>
      <c r="Q2102" s="68" t="s">
        <v>3260</v>
      </c>
      <c r="R2102" s="69">
        <v>39</v>
      </c>
      <c r="S2102" s="70">
        <v>735</v>
      </c>
      <c r="T2102" s="70">
        <v>28665</v>
      </c>
      <c r="U2102" s="67" t="s">
        <v>1309</v>
      </c>
      <c r="V2102" s="71" t="s">
        <v>1310</v>
      </c>
      <c r="W2102" s="171"/>
      <c r="X2102" s="172"/>
      <c r="Y2102" s="176">
        <f t="shared" si="1201"/>
        <v>0</v>
      </c>
      <c r="AA2102" s="192"/>
    </row>
    <row r="2103" spans="2:27" hidden="1">
      <c r="B2103" s="189">
        <f t="shared" si="1194"/>
        <v>0</v>
      </c>
      <c r="C2103" s="189">
        <f t="shared" ca="1" si="1195"/>
        <v>0</v>
      </c>
      <c r="D2103" s="189">
        <f t="shared" si="1196"/>
        <v>0</v>
      </c>
      <c r="E2103" s="189">
        <f t="shared" ca="1" si="1197"/>
        <v>0</v>
      </c>
      <c r="F2103" s="189">
        <f t="shared" si="1198"/>
        <v>0</v>
      </c>
      <c r="G2103" s="189" cm="1">
        <f t="array" aca="1" ref="G2103" ca="1">OFFSET(G2103,-1,,,)+1</f>
        <v>2098</v>
      </c>
      <c r="H2103" s="189">
        <f t="shared" si="1193"/>
        <v>0</v>
      </c>
      <c r="I2103" s="189">
        <f t="shared" si="1199"/>
        <v>0</v>
      </c>
      <c r="J2103" s="179">
        <f t="shared" si="1200"/>
        <v>0</v>
      </c>
      <c r="K2103" s="173" t="s">
        <v>1335</v>
      </c>
      <c r="L2103" s="174" t="str" cm="1">
        <f t="array" aca="1" ref="L2103" ca="1">IF($K2103="",OFFSET(L2103,-1,,,),K2103)</f>
        <v>11.03</v>
      </c>
      <c r="M2103" s="175" t="str" cm="1">
        <f t="array" aca="1" ref="M2103" ca="1">IF(OR($K2103=0,$K2103=""),OFFSET(M2103,-1,,,),O2103)</f>
        <v>SERRALHERIA TORRE</v>
      </c>
      <c r="N2103" s="67" t="s">
        <v>143</v>
      </c>
      <c r="O2103" s="68" t="s">
        <v>1336</v>
      </c>
      <c r="P2103" s="68"/>
      <c r="Q2103" s="68"/>
      <c r="R2103" s="69"/>
      <c r="S2103" s="70"/>
      <c r="T2103" s="70">
        <v>0</v>
      </c>
      <c r="U2103" s="67"/>
      <c r="V2103" s="71"/>
      <c r="W2103" s="171"/>
      <c r="X2103" s="172"/>
      <c r="Y2103" s="176">
        <f t="shared" si="1201"/>
        <v>0</v>
      </c>
      <c r="AA2103" s="192"/>
    </row>
    <row r="2104" spans="2:27">
      <c r="B2104" s="189">
        <f t="shared" si="1194"/>
        <v>0</v>
      </c>
      <c r="C2104" s="189">
        <f t="shared" ca="1" si="1195"/>
        <v>0</v>
      </c>
      <c r="D2104" s="189">
        <f t="shared" si="1196"/>
        <v>0</v>
      </c>
      <c r="E2104" s="189">
        <f t="shared" ca="1" si="1197"/>
        <v>0</v>
      </c>
      <c r="F2104" s="189">
        <f t="shared" si="1198"/>
        <v>0</v>
      </c>
      <c r="G2104" s="189" cm="1">
        <f t="array" aca="1" ref="G2104" ca="1">OFFSET(G2104,-1,,,)+1</f>
        <v>2099</v>
      </c>
      <c r="H2104" s="189">
        <f t="shared" si="1193"/>
        <v>0</v>
      </c>
      <c r="I2104" s="189">
        <f t="shared" si="1199"/>
        <v>0</v>
      </c>
      <c r="J2104" s="179">
        <f t="shared" si="1200"/>
        <v>0</v>
      </c>
      <c r="K2104" s="173" t="s">
        <v>1337</v>
      </c>
      <c r="L2104" s="174" t="str" cm="1">
        <f t="array" aca="1" ref="L2104" ca="1">IF($K2104="",OFFSET(L2104,-1,,,),K2104)</f>
        <v>11.03.01</v>
      </c>
      <c r="M2104" s="175" t="str" cm="1">
        <f t="array" aca="1" ref="M2104" ca="1">IF(OR($K2104=0,$K2104=""),OFFSET(M2104,-1,,,),O2104)</f>
        <v>PORTA CORTA FOGO 90X210CM FECHADURA SIMPLES</v>
      </c>
      <c r="N2104" s="67" t="s">
        <v>1338</v>
      </c>
      <c r="O2104" s="68" t="s">
        <v>4676</v>
      </c>
      <c r="P2104" s="68"/>
      <c r="Q2104" s="68" t="s">
        <v>3263</v>
      </c>
      <c r="R2104" s="69">
        <v>45</v>
      </c>
      <c r="S2104" s="70">
        <v>1700</v>
      </c>
      <c r="T2104" s="70">
        <v>76500</v>
      </c>
      <c r="U2104" s="67"/>
      <c r="V2104" s="71"/>
      <c r="W2104" s="171"/>
      <c r="X2104" s="172"/>
      <c r="Y2104" s="176">
        <f t="shared" si="1201"/>
        <v>0</v>
      </c>
      <c r="AA2104" s="192"/>
    </row>
    <row r="2105" spans="2:27" hidden="1">
      <c r="B2105" s="189">
        <f t="shared" si="1194"/>
        <v>0</v>
      </c>
      <c r="C2105" s="189">
        <f t="shared" ca="1" si="1195"/>
        <v>0</v>
      </c>
      <c r="D2105" s="189">
        <f t="shared" si="1196"/>
        <v>0</v>
      </c>
      <c r="E2105" s="189">
        <f t="shared" ca="1" si="1197"/>
        <v>0</v>
      </c>
      <c r="F2105" s="189">
        <f t="shared" si="1198"/>
        <v>0</v>
      </c>
      <c r="G2105" s="189" cm="1">
        <f t="array" aca="1" ref="G2105" ca="1">OFFSET(G2105,-1,,,)+1</f>
        <v>2100</v>
      </c>
      <c r="H2105" s="189">
        <f t="shared" si="1193"/>
        <v>0</v>
      </c>
      <c r="I2105" s="189">
        <f t="shared" si="1199"/>
        <v>0</v>
      </c>
      <c r="J2105" s="179">
        <f t="shared" si="1200"/>
        <v>0</v>
      </c>
      <c r="K2105" s="173"/>
      <c r="L2105" s="174" t="str" cm="1">
        <f t="array" aca="1" ref="L2105" ca="1">IF($K2105="",OFFSET(L2105,-1,,,),K2105)</f>
        <v>11.03.01</v>
      </c>
      <c r="M2105" s="175" t="str" cm="1">
        <f t="array" aca="1" ref="M2105" ca="1">IF(OR($K2105=0,$K2105=""),OFFSET(M2105,-1,,,),O2105)</f>
        <v>PORTA CORTA FOGO 90X210CM FECHADURA SIMPLES</v>
      </c>
      <c r="N2105" s="67" t="s">
        <v>1339</v>
      </c>
      <c r="O2105" s="68" t="s">
        <v>1340</v>
      </c>
      <c r="P2105" s="68"/>
      <c r="Q2105" s="68" t="s">
        <v>3260</v>
      </c>
      <c r="R2105" s="69">
        <v>45</v>
      </c>
      <c r="S2105" s="70">
        <v>905</v>
      </c>
      <c r="T2105" s="70">
        <v>40725</v>
      </c>
      <c r="U2105" s="67" t="s">
        <v>2033</v>
      </c>
      <c r="V2105" s="71" t="s">
        <v>2034</v>
      </c>
      <c r="W2105" s="171"/>
      <c r="X2105" s="172"/>
      <c r="Y2105" s="176">
        <f t="shared" si="1201"/>
        <v>0</v>
      </c>
      <c r="AA2105" s="192"/>
    </row>
    <row r="2106" spans="2:27" hidden="1">
      <c r="B2106" s="189">
        <f t="shared" si="1194"/>
        <v>0</v>
      </c>
      <c r="C2106" s="189">
        <f t="shared" ca="1" si="1195"/>
        <v>0</v>
      </c>
      <c r="D2106" s="189">
        <f t="shared" si="1196"/>
        <v>0</v>
      </c>
      <c r="E2106" s="189">
        <f t="shared" ca="1" si="1197"/>
        <v>0</v>
      </c>
      <c r="F2106" s="189">
        <f t="shared" si="1198"/>
        <v>0</v>
      </c>
      <c r="G2106" s="189" cm="1">
        <f t="array" aca="1" ref="G2106" ca="1">OFFSET(G2106,-1,,,)+1</f>
        <v>2101</v>
      </c>
      <c r="H2106" s="189">
        <f t="shared" si="1193"/>
        <v>0</v>
      </c>
      <c r="I2106" s="189">
        <f t="shared" si="1199"/>
        <v>0</v>
      </c>
      <c r="J2106" s="179">
        <f t="shared" si="1200"/>
        <v>0</v>
      </c>
      <c r="K2106" s="173"/>
      <c r="L2106" s="174" t="str" cm="1">
        <f t="array" aca="1" ref="L2106" ca="1">IF($K2106="",OFFSET(L2106,-1,,,),K2106)</f>
        <v>11.03.01</v>
      </c>
      <c r="M2106" s="175" t="str" cm="1">
        <f t="array" aca="1" ref="M2106" ca="1">IF(OR($K2106=0,$K2106=""),OFFSET(M2106,-1,,,),O2106)</f>
        <v>PORTA CORTA FOGO 90X210CM FECHADURA SIMPLES</v>
      </c>
      <c r="N2106" s="67" t="s">
        <v>1343</v>
      </c>
      <c r="O2106" s="68" t="s">
        <v>1344</v>
      </c>
      <c r="P2106" s="68"/>
      <c r="Q2106" s="68" t="s">
        <v>3260</v>
      </c>
      <c r="R2106" s="69">
        <v>45</v>
      </c>
      <c r="S2106" s="70">
        <v>275</v>
      </c>
      <c r="T2106" s="70">
        <v>12375</v>
      </c>
      <c r="U2106" s="67" t="s">
        <v>2033</v>
      </c>
      <c r="V2106" s="71" t="s">
        <v>2034</v>
      </c>
      <c r="W2106" s="171"/>
      <c r="X2106" s="172"/>
      <c r="Y2106" s="176">
        <f t="shared" si="1201"/>
        <v>0</v>
      </c>
      <c r="AA2106" s="192"/>
    </row>
    <row r="2107" spans="2:27" hidden="1">
      <c r="B2107" s="189">
        <f t="shared" si="1194"/>
        <v>0</v>
      </c>
      <c r="C2107" s="189">
        <f t="shared" ca="1" si="1195"/>
        <v>0</v>
      </c>
      <c r="D2107" s="189">
        <f t="shared" si="1196"/>
        <v>0</v>
      </c>
      <c r="E2107" s="189">
        <f t="shared" ca="1" si="1197"/>
        <v>0</v>
      </c>
      <c r="F2107" s="189">
        <f t="shared" si="1198"/>
        <v>0</v>
      </c>
      <c r="G2107" s="189" cm="1">
        <f t="array" aca="1" ref="G2107" ca="1">OFFSET(G2107,-1,,,)+1</f>
        <v>2102</v>
      </c>
      <c r="H2107" s="189">
        <f t="shared" si="1193"/>
        <v>0</v>
      </c>
      <c r="I2107" s="189">
        <f t="shared" si="1199"/>
        <v>0</v>
      </c>
      <c r="J2107" s="179">
        <f t="shared" si="1200"/>
        <v>0</v>
      </c>
      <c r="K2107" s="173"/>
      <c r="L2107" s="174" t="str" cm="1">
        <f t="array" aca="1" ref="L2107" ca="1">IF($K2107="",OFFSET(L2107,-1,,,),K2107)</f>
        <v>11.03.01</v>
      </c>
      <c r="M2107" s="175" t="str" cm="1">
        <f t="array" aca="1" ref="M2107" ca="1">IF(OR($K2107=0,$K2107=""),OFFSET(M2107,-1,,,),O2107)</f>
        <v>PORTA CORTA FOGO 90X210CM FECHADURA SIMPLES</v>
      </c>
      <c r="N2107" s="67" t="s">
        <v>2902</v>
      </c>
      <c r="O2107" s="68" t="s">
        <v>3105</v>
      </c>
      <c r="P2107" s="68"/>
      <c r="Q2107" s="68" t="s">
        <v>3260</v>
      </c>
      <c r="R2107" s="69">
        <v>45</v>
      </c>
      <c r="S2107" s="70">
        <v>180</v>
      </c>
      <c r="T2107" s="70">
        <v>8100</v>
      </c>
      <c r="U2107" s="67" t="s">
        <v>2033</v>
      </c>
      <c r="V2107" s="71" t="s">
        <v>2034</v>
      </c>
      <c r="W2107" s="171"/>
      <c r="X2107" s="172"/>
      <c r="Y2107" s="176">
        <f t="shared" si="1201"/>
        <v>0</v>
      </c>
      <c r="AA2107" s="192"/>
    </row>
    <row r="2108" spans="2:27" hidden="1">
      <c r="B2108" s="189">
        <f t="shared" si="1194"/>
        <v>0</v>
      </c>
      <c r="C2108" s="189">
        <f t="shared" ca="1" si="1195"/>
        <v>0</v>
      </c>
      <c r="D2108" s="189">
        <f t="shared" si="1196"/>
        <v>0</v>
      </c>
      <c r="E2108" s="189">
        <f t="shared" ca="1" si="1197"/>
        <v>0</v>
      </c>
      <c r="F2108" s="189">
        <f t="shared" si="1198"/>
        <v>0</v>
      </c>
      <c r="G2108" s="189" cm="1">
        <f t="array" aca="1" ref="G2108" ca="1">OFFSET(G2108,-1,,,)+1</f>
        <v>2103</v>
      </c>
      <c r="H2108" s="189">
        <f t="shared" si="1193"/>
        <v>0</v>
      </c>
      <c r="I2108" s="189">
        <f t="shared" si="1199"/>
        <v>0</v>
      </c>
      <c r="J2108" s="179">
        <f t="shared" si="1200"/>
        <v>0</v>
      </c>
      <c r="K2108" s="173"/>
      <c r="L2108" s="174" t="str" cm="1">
        <f t="array" aca="1" ref="L2108" ca="1">IF($K2108="",OFFSET(L2108,-1,,,),K2108)</f>
        <v>11.03.01</v>
      </c>
      <c r="M2108" s="175" t="str" cm="1">
        <f t="array" aca="1" ref="M2108" ca="1">IF(OR($K2108=0,$K2108=""),OFFSET(M2108,-1,,,),O2108)</f>
        <v>PORTA CORTA FOGO 90X210CM FECHADURA SIMPLES</v>
      </c>
      <c r="N2108" s="67" t="s">
        <v>1345</v>
      </c>
      <c r="O2108" s="68" t="s">
        <v>1346</v>
      </c>
      <c r="P2108" s="68"/>
      <c r="Q2108" s="68" t="s">
        <v>3260</v>
      </c>
      <c r="R2108" s="69">
        <v>45</v>
      </c>
      <c r="S2108" s="70">
        <v>340</v>
      </c>
      <c r="T2108" s="70">
        <v>15300</v>
      </c>
      <c r="U2108" s="67" t="s">
        <v>2033</v>
      </c>
      <c r="V2108" s="71" t="s">
        <v>2034</v>
      </c>
      <c r="W2108" s="171"/>
      <c r="X2108" s="172"/>
      <c r="Y2108" s="176">
        <f t="shared" ref="Y2108:Y2145" si="1202">X2108+W2108</f>
        <v>0</v>
      </c>
      <c r="AA2108" s="192"/>
    </row>
    <row r="2109" spans="2:27">
      <c r="B2109" s="189">
        <f t="shared" si="1194"/>
        <v>0</v>
      </c>
      <c r="C2109" s="189">
        <f t="shared" ca="1" si="1195"/>
        <v>0</v>
      </c>
      <c r="D2109" s="189">
        <f t="shared" si="1196"/>
        <v>0</v>
      </c>
      <c r="E2109" s="189">
        <f t="shared" ca="1" si="1197"/>
        <v>0</v>
      </c>
      <c r="F2109" s="189">
        <f t="shared" si="1198"/>
        <v>0</v>
      </c>
      <c r="G2109" s="189" cm="1">
        <f t="array" aca="1" ref="G2109" ca="1">OFFSET(G2109,-1,,,)+1</f>
        <v>2104</v>
      </c>
      <c r="H2109" s="189">
        <f t="shared" si="1193"/>
        <v>0</v>
      </c>
      <c r="I2109" s="189">
        <f t="shared" si="1199"/>
        <v>0</v>
      </c>
      <c r="J2109" s="179">
        <f t="shared" si="1200"/>
        <v>0</v>
      </c>
      <c r="K2109" s="173" t="s">
        <v>1347</v>
      </c>
      <c r="L2109" s="174" t="str" cm="1">
        <f t="array" aca="1" ref="L2109" ca="1">IF($K2109="",OFFSET(L2109,-1,,,),K2109)</f>
        <v>11.03.02</v>
      </c>
      <c r="M2109" s="175" t="str" cm="1">
        <f t="array" aca="1" ref="M2109" ca="1">IF(OR($K2109=0,$K2109=""),OFFSET(M2109,-1,,,),O2109)</f>
        <v>EXECUÇÃO DE SERVIÇO DE INSTALAÇÃO DE GUARDA-CORPO ATÉ 60CM DE ALTURA</v>
      </c>
      <c r="N2109" s="67" t="s">
        <v>1356</v>
      </c>
      <c r="O2109" s="68" t="s">
        <v>4677</v>
      </c>
      <c r="P2109" s="68"/>
      <c r="Q2109" s="68" t="s">
        <v>3258</v>
      </c>
      <c r="R2109" s="69">
        <v>354.17</v>
      </c>
      <c r="S2109" s="70">
        <v>520</v>
      </c>
      <c r="T2109" s="70">
        <v>184168.4</v>
      </c>
      <c r="U2109" s="67"/>
      <c r="V2109" s="71"/>
      <c r="W2109" s="171"/>
      <c r="X2109" s="172"/>
      <c r="Y2109" s="176">
        <f t="shared" si="1202"/>
        <v>0</v>
      </c>
      <c r="AA2109" s="192"/>
    </row>
    <row r="2110" spans="2:27" hidden="1">
      <c r="B2110" s="189">
        <f t="shared" si="1194"/>
        <v>0</v>
      </c>
      <c r="C2110" s="189">
        <f t="shared" ca="1" si="1195"/>
        <v>0</v>
      </c>
      <c r="D2110" s="189">
        <f t="shared" si="1196"/>
        <v>0</v>
      </c>
      <c r="E2110" s="189">
        <f t="shared" ca="1" si="1197"/>
        <v>0</v>
      </c>
      <c r="F2110" s="189">
        <f t="shared" si="1198"/>
        <v>0</v>
      </c>
      <c r="G2110" s="189" cm="1">
        <f t="array" aca="1" ref="G2110" ca="1">OFFSET(G2110,-1,,,)+1</f>
        <v>2105</v>
      </c>
      <c r="H2110" s="189">
        <f t="shared" si="1193"/>
        <v>0</v>
      </c>
      <c r="I2110" s="189">
        <f t="shared" si="1199"/>
        <v>0</v>
      </c>
      <c r="J2110" s="179">
        <f t="shared" si="1200"/>
        <v>0</v>
      </c>
      <c r="K2110" s="173"/>
      <c r="L2110" s="174" t="str" cm="1">
        <f t="array" aca="1" ref="L2110" ca="1">IF($K2110="",OFFSET(L2110,-1,,,),K2110)</f>
        <v>11.03.02</v>
      </c>
      <c r="M2110" s="175" t="str" cm="1">
        <f t="array" aca="1" ref="M2110" ca="1">IF(OR($K2110=0,$K2110=""),OFFSET(M2110,-1,,,),O2110)</f>
        <v>EXECUÇÃO DE SERVIÇO DE INSTALAÇÃO DE GUARDA-CORPO ATÉ 60CM DE ALTURA</v>
      </c>
      <c r="N2110" s="67" t="s">
        <v>1357</v>
      </c>
      <c r="O2110" s="68" t="s">
        <v>1358</v>
      </c>
      <c r="P2110" s="68"/>
      <c r="Q2110" s="68" t="s">
        <v>3258</v>
      </c>
      <c r="R2110" s="69">
        <v>354.17</v>
      </c>
      <c r="S2110" s="70">
        <v>520</v>
      </c>
      <c r="T2110" s="70">
        <v>184168.4</v>
      </c>
      <c r="U2110" s="67" t="s">
        <v>1341</v>
      </c>
      <c r="V2110" s="71" t="s">
        <v>1342</v>
      </c>
      <c r="W2110" s="171"/>
      <c r="X2110" s="172"/>
      <c r="Y2110" s="176">
        <f t="shared" si="1202"/>
        <v>0</v>
      </c>
      <c r="AA2110" s="192"/>
    </row>
    <row r="2111" spans="2:27">
      <c r="B2111" s="189">
        <f t="shared" si="1194"/>
        <v>0</v>
      </c>
      <c r="C2111" s="189">
        <f t="shared" ca="1" si="1195"/>
        <v>0</v>
      </c>
      <c r="D2111" s="189">
        <f t="shared" si="1196"/>
        <v>0</v>
      </c>
      <c r="E2111" s="189">
        <f t="shared" ca="1" si="1197"/>
        <v>0</v>
      </c>
      <c r="F2111" s="189">
        <f t="shared" si="1198"/>
        <v>0</v>
      </c>
      <c r="G2111" s="189" cm="1">
        <f t="array" aca="1" ref="G2111" ca="1">OFFSET(G2111,-1,,,)+1</f>
        <v>2106</v>
      </c>
      <c r="H2111" s="189">
        <f t="shared" si="1193"/>
        <v>0</v>
      </c>
      <c r="I2111" s="189">
        <f t="shared" si="1199"/>
        <v>0</v>
      </c>
      <c r="J2111" s="179">
        <f t="shared" si="1200"/>
        <v>0</v>
      </c>
      <c r="K2111" s="173" t="s">
        <v>1353</v>
      </c>
      <c r="L2111" s="174" t="str" cm="1">
        <f t="array" aca="1" ref="L2111" ca="1">IF($K2111="",OFFSET(L2111,-1,,,),K2111)</f>
        <v>11.03.03</v>
      </c>
      <c r="M2111" s="175" t="str" cm="1">
        <f t="array" aca="1" ref="M2111" ca="1">IF(OR($K2111=0,$K2111=""),OFFSET(M2111,-1,,,),O2111)</f>
        <v>CORRIMÃO PARA ESCADARIA COM FIXAÇÃO NA PAREDE</v>
      </c>
      <c r="N2111" s="67" t="s">
        <v>1348</v>
      </c>
      <c r="O2111" s="68" t="s">
        <v>4678</v>
      </c>
      <c r="P2111" s="68"/>
      <c r="Q2111" s="68" t="s">
        <v>3253</v>
      </c>
      <c r="R2111" s="69">
        <v>694.5</v>
      </c>
      <c r="S2111" s="70">
        <v>123.77</v>
      </c>
      <c r="T2111" s="70">
        <v>85958.264999999999</v>
      </c>
      <c r="U2111" s="67"/>
      <c r="V2111" s="71"/>
      <c r="W2111" s="171"/>
      <c r="X2111" s="172"/>
      <c r="Y2111" s="176">
        <f t="shared" si="1202"/>
        <v>0</v>
      </c>
      <c r="AA2111" s="192"/>
    </row>
    <row r="2112" spans="2:27" hidden="1">
      <c r="B2112" s="189">
        <f t="shared" si="1194"/>
        <v>0</v>
      </c>
      <c r="C2112" s="189">
        <f t="shared" ca="1" si="1195"/>
        <v>0</v>
      </c>
      <c r="D2112" s="189">
        <f t="shared" si="1196"/>
        <v>0</v>
      </c>
      <c r="E2112" s="189">
        <f t="shared" ca="1" si="1197"/>
        <v>0</v>
      </c>
      <c r="F2112" s="189">
        <f t="shared" si="1198"/>
        <v>0</v>
      </c>
      <c r="G2112" s="189" cm="1">
        <f t="array" aca="1" ref="G2112" ca="1">OFFSET(G2112,-1,,,)+1</f>
        <v>2107</v>
      </c>
      <c r="H2112" s="189">
        <f t="shared" si="1193"/>
        <v>0</v>
      </c>
      <c r="I2112" s="189">
        <f t="shared" si="1199"/>
        <v>0</v>
      </c>
      <c r="J2112" s="179">
        <f t="shared" si="1200"/>
        <v>0</v>
      </c>
      <c r="K2112" s="173"/>
      <c r="L2112" s="174" t="str" cm="1">
        <f t="array" aca="1" ref="L2112" ca="1">IF($K2112="",OFFSET(L2112,-1,,,),K2112)</f>
        <v>11.03.03</v>
      </c>
      <c r="M2112" s="175" t="str" cm="1">
        <f t="array" aca="1" ref="M2112" ca="1">IF(OR($K2112=0,$K2112=""),OFFSET(M2112,-1,,,),O2112)</f>
        <v>CORRIMÃO PARA ESCADARIA COM FIXAÇÃO NA PAREDE</v>
      </c>
      <c r="N2112" s="67" t="s">
        <v>1349</v>
      </c>
      <c r="O2112" s="68" t="s">
        <v>1350</v>
      </c>
      <c r="P2112" s="68"/>
      <c r="Q2112" s="68" t="s">
        <v>3253</v>
      </c>
      <c r="R2112" s="69">
        <v>694.5</v>
      </c>
      <c r="S2112" s="70">
        <v>61.884999999999998</v>
      </c>
      <c r="T2112" s="70">
        <v>42979.1325</v>
      </c>
      <c r="U2112" s="67" t="s">
        <v>1341</v>
      </c>
      <c r="V2112" s="71" t="s">
        <v>1342</v>
      </c>
      <c r="W2112" s="171"/>
      <c r="X2112" s="172"/>
      <c r="Y2112" s="176">
        <f t="shared" si="1202"/>
        <v>0</v>
      </c>
      <c r="AA2112" s="192"/>
    </row>
    <row r="2113" spans="2:27" hidden="1">
      <c r="B2113" s="189">
        <f t="shared" si="1194"/>
        <v>0</v>
      </c>
      <c r="C2113" s="189">
        <f t="shared" ca="1" si="1195"/>
        <v>0</v>
      </c>
      <c r="D2113" s="189">
        <f t="shared" si="1196"/>
        <v>0</v>
      </c>
      <c r="E2113" s="189">
        <f t="shared" ca="1" si="1197"/>
        <v>0</v>
      </c>
      <c r="F2113" s="189">
        <f t="shared" si="1198"/>
        <v>0</v>
      </c>
      <c r="G2113" s="189" cm="1">
        <f t="array" aca="1" ref="G2113" ca="1">OFFSET(G2113,-1,,,)+1</f>
        <v>2108</v>
      </c>
      <c r="H2113" s="189">
        <f t="shared" si="1193"/>
        <v>0</v>
      </c>
      <c r="I2113" s="189">
        <f t="shared" si="1199"/>
        <v>0</v>
      </c>
      <c r="J2113" s="179">
        <f t="shared" si="1200"/>
        <v>0</v>
      </c>
      <c r="K2113" s="173"/>
      <c r="L2113" s="174" t="str" cm="1">
        <f t="array" aca="1" ref="L2113" ca="1">IF($K2113="",OFFSET(L2113,-1,,,),K2113)</f>
        <v>11.03.03</v>
      </c>
      <c r="M2113" s="175" t="str" cm="1">
        <f t="array" aca="1" ref="M2113" ca="1">IF(OR($K2113=0,$K2113=""),OFFSET(M2113,-1,,,),O2113)</f>
        <v>CORRIMÃO PARA ESCADARIA COM FIXAÇÃO NA PAREDE</v>
      </c>
      <c r="N2113" s="67" t="s">
        <v>1351</v>
      </c>
      <c r="O2113" s="68" t="s">
        <v>1352</v>
      </c>
      <c r="P2113" s="68"/>
      <c r="Q2113" s="68" t="s">
        <v>3253</v>
      </c>
      <c r="R2113" s="69">
        <v>694.5</v>
      </c>
      <c r="S2113" s="70">
        <v>61.884999999999998</v>
      </c>
      <c r="T2113" s="70">
        <v>42979.1325</v>
      </c>
      <c r="U2113" s="67" t="s">
        <v>1341</v>
      </c>
      <c r="V2113" s="71" t="s">
        <v>1342</v>
      </c>
      <c r="W2113" s="171"/>
      <c r="X2113" s="172"/>
      <c r="Y2113" s="176">
        <f t="shared" si="1202"/>
        <v>0</v>
      </c>
      <c r="AA2113" s="192"/>
    </row>
    <row r="2114" spans="2:27">
      <c r="B2114" s="189">
        <f t="shared" si="1194"/>
        <v>0</v>
      </c>
      <c r="C2114" s="189">
        <f t="shared" ca="1" si="1195"/>
        <v>0</v>
      </c>
      <c r="D2114" s="189">
        <f t="shared" si="1196"/>
        <v>0</v>
      </c>
      <c r="E2114" s="189">
        <f t="shared" ca="1" si="1197"/>
        <v>0</v>
      </c>
      <c r="F2114" s="189">
        <f t="shared" si="1198"/>
        <v>0</v>
      </c>
      <c r="G2114" s="189" cm="1">
        <f t="array" aca="1" ref="G2114" ca="1">OFFSET(G2114,-1,,,)+1</f>
        <v>2109</v>
      </c>
      <c r="H2114" s="189">
        <f t="shared" si="1193"/>
        <v>0</v>
      </c>
      <c r="I2114" s="189">
        <f t="shared" si="1199"/>
        <v>0</v>
      </c>
      <c r="J2114" s="179">
        <f t="shared" si="1200"/>
        <v>0</v>
      </c>
      <c r="K2114" s="173" t="s">
        <v>1354</v>
      </c>
      <c r="L2114" s="174" t="str" cm="1">
        <f t="array" aca="1" ref="L2114" ca="1">IF($K2114="",OFFSET(L2114,-1,,,),K2114)</f>
        <v>11.03.04</v>
      </c>
      <c r="M2114" s="175" t="str" cm="1">
        <f t="array" aca="1" ref="M2114" ca="1">IF(OR($K2114=0,$K2114=""),OFFSET(M2114,-1,,,),O2114)</f>
        <v>ALÇAPÃO DE AÇO CARBONO - 0,80X0,80M</v>
      </c>
      <c r="N2114" s="67" t="s">
        <v>4057</v>
      </c>
      <c r="O2114" s="68" t="s">
        <v>4679</v>
      </c>
      <c r="P2114" s="68"/>
      <c r="Q2114" s="68" t="s">
        <v>3260</v>
      </c>
      <c r="R2114" s="69">
        <v>2</v>
      </c>
      <c r="S2114" s="70">
        <v>637.29999999999995</v>
      </c>
      <c r="T2114" s="70">
        <v>1274.5999999999999</v>
      </c>
      <c r="U2114" s="67"/>
      <c r="V2114" s="71"/>
      <c r="W2114" s="171"/>
      <c r="X2114" s="172"/>
      <c r="Y2114" s="176">
        <f t="shared" si="1202"/>
        <v>0</v>
      </c>
      <c r="AA2114" s="192"/>
    </row>
    <row r="2115" spans="2:27" hidden="1">
      <c r="B2115" s="189">
        <f t="shared" si="1194"/>
        <v>0</v>
      </c>
      <c r="C2115" s="189">
        <f t="shared" ca="1" si="1195"/>
        <v>0</v>
      </c>
      <c r="D2115" s="189">
        <f t="shared" si="1196"/>
        <v>0</v>
      </c>
      <c r="E2115" s="189">
        <f t="shared" ca="1" si="1197"/>
        <v>0</v>
      </c>
      <c r="F2115" s="189">
        <f t="shared" si="1198"/>
        <v>0</v>
      </c>
      <c r="G2115" s="189" cm="1">
        <f t="array" aca="1" ref="G2115" ca="1">OFFSET(G2115,-1,,,)+1</f>
        <v>2110</v>
      </c>
      <c r="H2115" s="189">
        <f t="shared" si="1193"/>
        <v>0</v>
      </c>
      <c r="I2115" s="189">
        <f t="shared" si="1199"/>
        <v>0</v>
      </c>
      <c r="J2115" s="179">
        <f t="shared" si="1200"/>
        <v>0</v>
      </c>
      <c r="K2115" s="173"/>
      <c r="L2115" s="174" t="str" cm="1">
        <f t="array" aca="1" ref="L2115" ca="1">IF($K2115="",OFFSET(L2115,-1,,,),K2115)</f>
        <v>11.03.04</v>
      </c>
      <c r="M2115" s="175" t="str" cm="1">
        <f t="array" aca="1" ref="M2115" ca="1">IF(OR($K2115=0,$K2115=""),OFFSET(M2115,-1,,,),O2115)</f>
        <v>ALÇAPÃO DE AÇO CARBONO - 0,80X0,80M</v>
      </c>
      <c r="N2115" s="67" t="s">
        <v>4058</v>
      </c>
      <c r="O2115" s="68" t="s">
        <v>4680</v>
      </c>
      <c r="P2115" s="68"/>
      <c r="Q2115" s="68" t="s">
        <v>3260</v>
      </c>
      <c r="R2115" s="69">
        <v>2</v>
      </c>
      <c r="S2115" s="70">
        <v>637.29999999999995</v>
      </c>
      <c r="T2115" s="70">
        <v>1274.5999999999999</v>
      </c>
      <c r="U2115" s="67" t="s">
        <v>1341</v>
      </c>
      <c r="V2115" s="71" t="s">
        <v>1342</v>
      </c>
      <c r="W2115" s="171"/>
      <c r="X2115" s="172"/>
      <c r="Y2115" s="176">
        <f t="shared" si="1202"/>
        <v>0</v>
      </c>
      <c r="AA2115" s="192"/>
    </row>
    <row r="2116" spans="2:27">
      <c r="B2116" s="189">
        <f t="shared" si="1194"/>
        <v>0</v>
      </c>
      <c r="C2116" s="189">
        <f t="shared" ca="1" si="1195"/>
        <v>0</v>
      </c>
      <c r="D2116" s="189">
        <f t="shared" si="1196"/>
        <v>0</v>
      </c>
      <c r="E2116" s="189">
        <f t="shared" ca="1" si="1197"/>
        <v>0</v>
      </c>
      <c r="F2116" s="189">
        <f t="shared" si="1198"/>
        <v>0</v>
      </c>
      <c r="G2116" s="189" cm="1">
        <f t="array" aca="1" ref="G2116" ca="1">OFFSET(G2116,-1,,,)+1</f>
        <v>2111</v>
      </c>
      <c r="H2116" s="189">
        <f t="shared" si="1193"/>
        <v>0</v>
      </c>
      <c r="I2116" s="189">
        <f t="shared" si="1199"/>
        <v>0</v>
      </c>
      <c r="J2116" s="179">
        <f t="shared" si="1200"/>
        <v>0</v>
      </c>
      <c r="K2116" s="173" t="s">
        <v>1355</v>
      </c>
      <c r="L2116" s="174" t="str" cm="1">
        <f t="array" aca="1" ref="L2116" ca="1">IF($K2116="",OFFSET(L2116,-1,,,),K2116)</f>
        <v>11.03.05</v>
      </c>
      <c r="M2116" s="175" t="str" cm="1">
        <f t="array" aca="1" ref="M2116" ca="1">IF(OR($K2116=0,$K2116=""),OFFSET(M2116,-1,,,),O2116)</f>
        <v>ESCADA MARINHEIRO - 45X20X280CM</v>
      </c>
      <c r="N2116" s="67" t="s">
        <v>4059</v>
      </c>
      <c r="O2116" s="68" t="s">
        <v>4681</v>
      </c>
      <c r="P2116" s="68"/>
      <c r="Q2116" s="68" t="s">
        <v>3263</v>
      </c>
      <c r="R2116" s="69">
        <v>1</v>
      </c>
      <c r="S2116" s="70">
        <v>279.38</v>
      </c>
      <c r="T2116" s="70">
        <v>279.38</v>
      </c>
      <c r="U2116" s="67"/>
      <c r="V2116" s="71"/>
      <c r="W2116" s="171"/>
      <c r="X2116" s="172"/>
      <c r="Y2116" s="176">
        <f t="shared" si="1202"/>
        <v>0</v>
      </c>
      <c r="AA2116" s="192"/>
    </row>
    <row r="2117" spans="2:27" hidden="1">
      <c r="B2117" s="189">
        <f t="shared" si="1194"/>
        <v>0</v>
      </c>
      <c r="C2117" s="189">
        <f t="shared" ca="1" si="1195"/>
        <v>0</v>
      </c>
      <c r="D2117" s="189">
        <f t="shared" si="1196"/>
        <v>0</v>
      </c>
      <c r="E2117" s="189">
        <f t="shared" ca="1" si="1197"/>
        <v>0</v>
      </c>
      <c r="F2117" s="189">
        <f t="shared" si="1198"/>
        <v>0</v>
      </c>
      <c r="G2117" s="189" cm="1">
        <f t="array" aca="1" ref="G2117" ca="1">OFFSET(G2117,-1,,,)+1</f>
        <v>2112</v>
      </c>
      <c r="H2117" s="189">
        <f t="shared" si="1193"/>
        <v>0</v>
      </c>
      <c r="I2117" s="189">
        <f t="shared" si="1199"/>
        <v>0</v>
      </c>
      <c r="J2117" s="179">
        <f t="shared" si="1200"/>
        <v>0</v>
      </c>
      <c r="K2117" s="173"/>
      <c r="L2117" s="174" t="str" cm="1">
        <f t="array" aca="1" ref="L2117" ca="1">IF($K2117="",OFFSET(L2117,-1,,,),K2117)</f>
        <v>11.03.05</v>
      </c>
      <c r="M2117" s="175" t="str" cm="1">
        <f t="array" aca="1" ref="M2117" ca="1">IF(OR($K2117=0,$K2117=""),OFFSET(M2117,-1,,,),O2117)</f>
        <v>ESCADA MARINHEIRO - 45X20X280CM</v>
      </c>
      <c r="N2117" s="67" t="s">
        <v>4060</v>
      </c>
      <c r="O2117" s="68" t="s">
        <v>4682</v>
      </c>
      <c r="P2117" s="68"/>
      <c r="Q2117" s="68" t="s">
        <v>3260</v>
      </c>
      <c r="R2117" s="69">
        <v>1</v>
      </c>
      <c r="S2117" s="70">
        <v>279.38</v>
      </c>
      <c r="T2117" s="70">
        <v>279.38</v>
      </c>
      <c r="U2117" s="67" t="s">
        <v>1341</v>
      </c>
      <c r="V2117" s="71" t="s">
        <v>1342</v>
      </c>
      <c r="W2117" s="171"/>
      <c r="X2117" s="172"/>
      <c r="Y2117" s="176">
        <f t="shared" si="1202"/>
        <v>0</v>
      </c>
      <c r="AA2117" s="192"/>
    </row>
    <row r="2118" spans="2:27">
      <c r="B2118" s="189">
        <f t="shared" si="1194"/>
        <v>0</v>
      </c>
      <c r="C2118" s="189">
        <f t="shared" ca="1" si="1195"/>
        <v>0</v>
      </c>
      <c r="D2118" s="189">
        <f t="shared" si="1196"/>
        <v>0</v>
      </c>
      <c r="E2118" s="189">
        <f t="shared" ca="1" si="1197"/>
        <v>0</v>
      </c>
      <c r="F2118" s="189">
        <f t="shared" si="1198"/>
        <v>0</v>
      </c>
      <c r="G2118" s="189" cm="1">
        <f t="array" aca="1" ref="G2118" ca="1">OFFSET(G2118,-1,,,)+1</f>
        <v>2113</v>
      </c>
      <c r="H2118" s="189">
        <f t="shared" si="1193"/>
        <v>0</v>
      </c>
      <c r="I2118" s="189">
        <f t="shared" si="1199"/>
        <v>0</v>
      </c>
      <c r="J2118" s="179">
        <f t="shared" si="1200"/>
        <v>0</v>
      </c>
      <c r="K2118" s="173" t="s">
        <v>1359</v>
      </c>
      <c r="L2118" s="174" t="str" cm="1">
        <f t="array" aca="1" ref="L2118" ca="1">IF($K2118="",OFFSET(L2118,-1,,,),K2118)</f>
        <v>11.03.06</v>
      </c>
      <c r="M2118" s="175" t="str" cm="1">
        <f t="array" aca="1" ref="M2118" ca="1">IF(OR($K2118=0,$K2118=""),OFFSET(M2118,-1,,,),O2118)</f>
        <v>ESCADA MARINHEIRO - 70X25X150CM</v>
      </c>
      <c r="N2118" s="67" t="s">
        <v>1364</v>
      </c>
      <c r="O2118" s="68" t="s">
        <v>4683</v>
      </c>
      <c r="P2118" s="68"/>
      <c r="Q2118" s="68" t="s">
        <v>3263</v>
      </c>
      <c r="R2118" s="69">
        <v>8</v>
      </c>
      <c r="S2118" s="70">
        <v>650</v>
      </c>
      <c r="T2118" s="70">
        <v>5200</v>
      </c>
      <c r="U2118" s="67"/>
      <c r="V2118" s="71"/>
      <c r="W2118" s="171"/>
      <c r="X2118" s="172"/>
      <c r="Y2118" s="176">
        <f t="shared" si="1202"/>
        <v>0</v>
      </c>
      <c r="AA2118" s="192"/>
    </row>
    <row r="2119" spans="2:27" hidden="1">
      <c r="B2119" s="189">
        <f t="shared" si="1194"/>
        <v>0</v>
      </c>
      <c r="C2119" s="189">
        <f t="shared" ca="1" si="1195"/>
        <v>0</v>
      </c>
      <c r="D2119" s="189">
        <f t="shared" si="1196"/>
        <v>0</v>
      </c>
      <c r="E2119" s="189">
        <f t="shared" ca="1" si="1197"/>
        <v>0</v>
      </c>
      <c r="F2119" s="189">
        <f t="shared" si="1198"/>
        <v>0</v>
      </c>
      <c r="G2119" s="189" cm="1">
        <f t="array" aca="1" ref="G2119" ca="1">OFFSET(G2119,-1,,,)+1</f>
        <v>2114</v>
      </c>
      <c r="H2119" s="189">
        <f t="shared" si="1193"/>
        <v>0</v>
      </c>
      <c r="I2119" s="189">
        <f t="shared" si="1199"/>
        <v>0</v>
      </c>
      <c r="J2119" s="179">
        <f t="shared" si="1200"/>
        <v>0</v>
      </c>
      <c r="K2119" s="173"/>
      <c r="L2119" s="174" t="str" cm="1">
        <f t="array" aca="1" ref="L2119" ca="1">IF($K2119="",OFFSET(L2119,-1,,,),K2119)</f>
        <v>11.03.06</v>
      </c>
      <c r="M2119" s="175" t="str" cm="1">
        <f t="array" aca="1" ref="M2119" ca="1">IF(OR($K2119=0,$K2119=""),OFFSET(M2119,-1,,,),O2119)</f>
        <v>ESCADA MARINHEIRO - 70X25X150CM</v>
      </c>
      <c r="N2119" s="67" t="s">
        <v>1365</v>
      </c>
      <c r="O2119" s="68" t="s">
        <v>1366</v>
      </c>
      <c r="P2119" s="68"/>
      <c r="Q2119" s="68" t="s">
        <v>3260</v>
      </c>
      <c r="R2119" s="69">
        <v>8</v>
      </c>
      <c r="S2119" s="70">
        <v>650</v>
      </c>
      <c r="T2119" s="70">
        <v>5200</v>
      </c>
      <c r="U2119" s="67" t="s">
        <v>1341</v>
      </c>
      <c r="V2119" s="71" t="s">
        <v>1342</v>
      </c>
      <c r="W2119" s="171"/>
      <c r="X2119" s="172"/>
      <c r="Y2119" s="176">
        <f t="shared" si="1202"/>
        <v>0</v>
      </c>
      <c r="AA2119" s="192"/>
    </row>
    <row r="2120" spans="2:27">
      <c r="B2120" s="189">
        <f t="shared" si="1194"/>
        <v>0</v>
      </c>
      <c r="C2120" s="189">
        <f t="shared" ca="1" si="1195"/>
        <v>0</v>
      </c>
      <c r="D2120" s="189">
        <f t="shared" si="1196"/>
        <v>0</v>
      </c>
      <c r="E2120" s="189">
        <f t="shared" ca="1" si="1197"/>
        <v>0</v>
      </c>
      <c r="F2120" s="189">
        <f t="shared" si="1198"/>
        <v>0</v>
      </c>
      <c r="G2120" s="189" cm="1">
        <f t="array" aca="1" ref="G2120" ca="1">OFFSET(G2120,-1,,,)+1</f>
        <v>2115</v>
      </c>
      <c r="H2120" s="189">
        <f t="shared" si="1193"/>
        <v>0</v>
      </c>
      <c r="I2120" s="189">
        <f t="shared" si="1199"/>
        <v>0</v>
      </c>
      <c r="J2120" s="179">
        <f t="shared" si="1200"/>
        <v>0</v>
      </c>
      <c r="K2120" s="173" t="s">
        <v>1363</v>
      </c>
      <c r="L2120" s="174" t="str" cm="1">
        <f t="array" aca="1" ref="L2120" ca="1">IF($K2120="",OFFSET(L2120,-1,,,),K2120)</f>
        <v>11.03.07</v>
      </c>
      <c r="M2120" s="175" t="str" cm="1">
        <f t="array" aca="1" ref="M2120" ca="1">IF(OR($K2120=0,$K2120=""),OFFSET(M2120,-1,,,),O2120)</f>
        <v>ENSAIO DE GUARDA CORPO</v>
      </c>
      <c r="N2120" s="67" t="s">
        <v>1360</v>
      </c>
      <c r="O2120" s="68" t="s">
        <v>4684</v>
      </c>
      <c r="P2120" s="68"/>
      <c r="Q2120" s="68" t="s">
        <v>3257</v>
      </c>
      <c r="R2120" s="69">
        <v>1</v>
      </c>
      <c r="S2120" s="70">
        <v>5000</v>
      </c>
      <c r="T2120" s="70">
        <v>5000</v>
      </c>
      <c r="U2120" s="67"/>
      <c r="V2120" s="71"/>
      <c r="W2120" s="171"/>
      <c r="X2120" s="172"/>
      <c r="Y2120" s="176">
        <f t="shared" si="1202"/>
        <v>0</v>
      </c>
      <c r="AA2120" s="192"/>
    </row>
    <row r="2121" spans="2:27" hidden="1">
      <c r="B2121" s="189">
        <f t="shared" si="1194"/>
        <v>0</v>
      </c>
      <c r="C2121" s="189">
        <f t="shared" ca="1" si="1195"/>
        <v>0</v>
      </c>
      <c r="D2121" s="189">
        <f t="shared" si="1196"/>
        <v>0</v>
      </c>
      <c r="E2121" s="189">
        <f t="shared" ca="1" si="1197"/>
        <v>0</v>
      </c>
      <c r="F2121" s="189">
        <f t="shared" si="1198"/>
        <v>0</v>
      </c>
      <c r="G2121" s="189" cm="1">
        <f t="array" aca="1" ref="G2121" ca="1">OFFSET(G2121,-1,,,)+1</f>
        <v>2116</v>
      </c>
      <c r="H2121" s="189">
        <f t="shared" si="1193"/>
        <v>0</v>
      </c>
      <c r="I2121" s="189">
        <f t="shared" si="1199"/>
        <v>0</v>
      </c>
      <c r="J2121" s="179">
        <f t="shared" si="1200"/>
        <v>0</v>
      </c>
      <c r="K2121" s="173"/>
      <c r="L2121" s="174" t="str" cm="1">
        <f t="array" aca="1" ref="L2121" ca="1">IF($K2121="",OFFSET(L2121,-1,,,),K2121)</f>
        <v>11.03.07</v>
      </c>
      <c r="M2121" s="175" t="str" cm="1">
        <f t="array" aca="1" ref="M2121" ca="1">IF(OR($K2121=0,$K2121=""),OFFSET(M2121,-1,,,),O2121)</f>
        <v>ENSAIO DE GUARDA CORPO</v>
      </c>
      <c r="N2121" s="67" t="s">
        <v>1361</v>
      </c>
      <c r="O2121" s="68" t="s">
        <v>1362</v>
      </c>
      <c r="P2121" s="68"/>
      <c r="Q2121" s="68" t="s">
        <v>3261</v>
      </c>
      <c r="R2121" s="69">
        <v>1</v>
      </c>
      <c r="S2121" s="70">
        <v>5000</v>
      </c>
      <c r="T2121" s="70">
        <v>5000</v>
      </c>
      <c r="U2121" s="67" t="s">
        <v>1341</v>
      </c>
      <c r="V2121" s="71" t="s">
        <v>1342</v>
      </c>
      <c r="W2121" s="171"/>
      <c r="X2121" s="172"/>
      <c r="Y2121" s="176">
        <f t="shared" si="1202"/>
        <v>0</v>
      </c>
      <c r="AA2121" s="192"/>
    </row>
    <row r="2122" spans="2:27">
      <c r="B2122" s="189">
        <f t="shared" si="1194"/>
        <v>0</v>
      </c>
      <c r="C2122" s="189">
        <f t="shared" ca="1" si="1195"/>
        <v>0</v>
      </c>
      <c r="D2122" s="189">
        <f t="shared" si="1196"/>
        <v>0</v>
      </c>
      <c r="E2122" s="189">
        <f t="shared" ca="1" si="1197"/>
        <v>0</v>
      </c>
      <c r="F2122" s="189">
        <f t="shared" si="1198"/>
        <v>0</v>
      </c>
      <c r="G2122" s="189" cm="1">
        <f t="array" aca="1" ref="G2122" ca="1">OFFSET(G2122,-1,,,)+1</f>
        <v>2117</v>
      </c>
      <c r="H2122" s="189">
        <f t="shared" si="1193"/>
        <v>0</v>
      </c>
      <c r="I2122" s="189">
        <f t="shared" si="1199"/>
        <v>0</v>
      </c>
      <c r="J2122" s="179">
        <f t="shared" si="1200"/>
        <v>0</v>
      </c>
      <c r="K2122" s="173" t="s">
        <v>1367</v>
      </c>
      <c r="L2122" s="174" t="str" cm="1">
        <f t="array" aca="1" ref="L2122" ca="1">IF($K2122="",OFFSET(L2122,-1,,,),K2122)</f>
        <v>11.03.08</v>
      </c>
      <c r="M2122" s="175" t="str" cm="1">
        <f t="array" aca="1" ref="M2122" ca="1">IF(OR($K2122=0,$K2122=""),OFFSET(M2122,-1,,,),O2122)</f>
        <v>ESCADA MARINHEIRO - 70X25X350CM</v>
      </c>
      <c r="N2122" s="67" t="s">
        <v>4061</v>
      </c>
      <c r="O2122" s="68" t="s">
        <v>4685</v>
      </c>
      <c r="P2122" s="68"/>
      <c r="Q2122" s="68" t="s">
        <v>3263</v>
      </c>
      <c r="R2122" s="69">
        <v>2</v>
      </c>
      <c r="S2122" s="70">
        <v>306.97000000000003</v>
      </c>
      <c r="T2122" s="70">
        <v>613.94000000000005</v>
      </c>
      <c r="U2122" s="67"/>
      <c r="V2122" s="71"/>
      <c r="W2122" s="171"/>
      <c r="X2122" s="172"/>
      <c r="Y2122" s="176">
        <f t="shared" si="1202"/>
        <v>0</v>
      </c>
      <c r="AA2122" s="192"/>
    </row>
    <row r="2123" spans="2:27" hidden="1">
      <c r="B2123" s="189">
        <f t="shared" si="1194"/>
        <v>0</v>
      </c>
      <c r="C2123" s="189">
        <f t="shared" ca="1" si="1195"/>
        <v>0</v>
      </c>
      <c r="D2123" s="189">
        <f t="shared" si="1196"/>
        <v>0</v>
      </c>
      <c r="E2123" s="189">
        <f t="shared" ca="1" si="1197"/>
        <v>0</v>
      </c>
      <c r="F2123" s="189">
        <f t="shared" si="1198"/>
        <v>0</v>
      </c>
      <c r="G2123" s="189" cm="1">
        <f t="array" aca="1" ref="G2123" ca="1">OFFSET(G2123,-1,,,)+1</f>
        <v>2118</v>
      </c>
      <c r="H2123" s="189">
        <f t="shared" si="1193"/>
        <v>0</v>
      </c>
      <c r="I2123" s="189">
        <f t="shared" si="1199"/>
        <v>0</v>
      </c>
      <c r="J2123" s="179">
        <f t="shared" si="1200"/>
        <v>0</v>
      </c>
      <c r="K2123" s="173"/>
      <c r="L2123" s="174" t="str" cm="1">
        <f t="array" aca="1" ref="L2123" ca="1">IF($K2123="",OFFSET(L2123,-1,,,),K2123)</f>
        <v>11.03.08</v>
      </c>
      <c r="M2123" s="175" t="str" cm="1">
        <f t="array" aca="1" ref="M2123" ca="1">IF(OR($K2123=0,$K2123=""),OFFSET(M2123,-1,,,),O2123)</f>
        <v>ESCADA MARINHEIRO - 70X25X350CM</v>
      </c>
      <c r="N2123" s="67" t="s">
        <v>4062</v>
      </c>
      <c r="O2123" s="68" t="s">
        <v>4686</v>
      </c>
      <c r="P2123" s="68"/>
      <c r="Q2123" s="68" t="s">
        <v>3260</v>
      </c>
      <c r="R2123" s="69">
        <v>2</v>
      </c>
      <c r="S2123" s="70">
        <v>306.97000000000003</v>
      </c>
      <c r="T2123" s="70">
        <v>613.94000000000005</v>
      </c>
      <c r="U2123" s="67" t="s">
        <v>1341</v>
      </c>
      <c r="V2123" s="71" t="s">
        <v>1342</v>
      </c>
      <c r="W2123" s="171"/>
      <c r="X2123" s="172"/>
      <c r="Y2123" s="176">
        <f t="shared" si="1202"/>
        <v>0</v>
      </c>
      <c r="AA2123" s="192"/>
    </row>
    <row r="2124" spans="2:27" hidden="1">
      <c r="B2124" s="189">
        <f t="shared" si="1194"/>
        <v>0</v>
      </c>
      <c r="C2124" s="189">
        <f t="shared" ca="1" si="1195"/>
        <v>0</v>
      </c>
      <c r="D2124" s="189">
        <f t="shared" si="1196"/>
        <v>0</v>
      </c>
      <c r="E2124" s="189">
        <f t="shared" ca="1" si="1197"/>
        <v>0</v>
      </c>
      <c r="F2124" s="189">
        <f t="shared" si="1198"/>
        <v>0</v>
      </c>
      <c r="G2124" s="189" cm="1">
        <f t="array" aca="1" ref="G2124" ca="1">OFFSET(G2124,-1,,,)+1</f>
        <v>2119</v>
      </c>
      <c r="H2124" s="189">
        <f t="shared" si="1193"/>
        <v>0</v>
      </c>
      <c r="I2124" s="189">
        <f t="shared" si="1199"/>
        <v>0</v>
      </c>
      <c r="J2124" s="179">
        <f t="shared" si="1200"/>
        <v>0</v>
      </c>
      <c r="K2124" s="173" t="s">
        <v>1368</v>
      </c>
      <c r="L2124" s="174" t="str" cm="1">
        <f t="array" aca="1" ref="L2124" ca="1">IF($K2124="",OFFSET(L2124,-1,,,),K2124)</f>
        <v>12</v>
      </c>
      <c r="M2124" s="175" t="str" cm="1">
        <f t="array" aca="1" ref="M2124" ca="1">IF(OR($K2124=0,$K2124=""),OFFSET(M2124,-1,,,),O2124)</f>
        <v>PINTURA</v>
      </c>
      <c r="N2124" s="67" t="s">
        <v>143</v>
      </c>
      <c r="O2124" s="68" t="s">
        <v>376</v>
      </c>
      <c r="P2124" s="68"/>
      <c r="Q2124" s="68"/>
      <c r="R2124" s="69"/>
      <c r="S2124" s="70"/>
      <c r="T2124" s="70">
        <v>0</v>
      </c>
      <c r="U2124" s="67"/>
      <c r="V2124" s="71"/>
      <c r="W2124" s="171"/>
      <c r="X2124" s="172"/>
      <c r="Y2124" s="176">
        <f t="shared" si="1202"/>
        <v>0</v>
      </c>
      <c r="AA2124" s="192"/>
    </row>
    <row r="2125" spans="2:27" hidden="1">
      <c r="B2125" s="189">
        <f t="shared" si="1194"/>
        <v>0</v>
      </c>
      <c r="C2125" s="189">
        <f t="shared" ca="1" si="1195"/>
        <v>0</v>
      </c>
      <c r="D2125" s="189">
        <f t="shared" si="1196"/>
        <v>0</v>
      </c>
      <c r="E2125" s="189">
        <f t="shared" ca="1" si="1197"/>
        <v>0</v>
      </c>
      <c r="F2125" s="189">
        <f t="shared" si="1198"/>
        <v>0</v>
      </c>
      <c r="G2125" s="189" cm="1">
        <f t="array" aca="1" ref="G2125" ca="1">OFFSET(G2125,-1,,,)+1</f>
        <v>2120</v>
      </c>
      <c r="H2125" s="189">
        <f t="shared" si="1193"/>
        <v>0</v>
      </c>
      <c r="I2125" s="189">
        <f t="shared" si="1199"/>
        <v>0</v>
      </c>
      <c r="J2125" s="179">
        <f t="shared" si="1200"/>
        <v>0</v>
      </c>
      <c r="K2125" s="173" t="s">
        <v>1369</v>
      </c>
      <c r="L2125" s="174" t="str" cm="1">
        <f t="array" aca="1" ref="L2125" ca="1">IF($K2125="",OFFSET(L2125,-1,,,),K2125)</f>
        <v>12.01</v>
      </c>
      <c r="M2125" s="175" t="str" cm="1">
        <f t="array" aca="1" ref="M2125" ca="1">IF(OR($K2125=0,$K2125=""),OFFSET(M2125,-1,,,),O2125)</f>
        <v>PINTURA INTERNA</v>
      </c>
      <c r="N2125" s="67" t="s">
        <v>143</v>
      </c>
      <c r="O2125" s="68" t="s">
        <v>1370</v>
      </c>
      <c r="P2125" s="68"/>
      <c r="Q2125" s="68"/>
      <c r="R2125" s="69"/>
      <c r="S2125" s="70"/>
      <c r="T2125" s="70">
        <v>0</v>
      </c>
      <c r="U2125" s="67"/>
      <c r="V2125" s="71"/>
      <c r="W2125" s="171"/>
      <c r="X2125" s="172"/>
      <c r="Y2125" s="176">
        <f t="shared" si="1202"/>
        <v>0</v>
      </c>
      <c r="AA2125" s="192"/>
    </row>
    <row r="2126" spans="2:27">
      <c r="B2126" s="189">
        <f t="shared" si="1194"/>
        <v>0</v>
      </c>
      <c r="C2126" s="189">
        <f t="shared" ca="1" si="1195"/>
        <v>0</v>
      </c>
      <c r="D2126" s="189">
        <f t="shared" si="1196"/>
        <v>0</v>
      </c>
      <c r="E2126" s="189">
        <f t="shared" ca="1" si="1197"/>
        <v>0</v>
      </c>
      <c r="F2126" s="189">
        <f t="shared" si="1198"/>
        <v>0</v>
      </c>
      <c r="G2126" s="189" cm="1">
        <f t="array" aca="1" ref="G2126" ca="1">OFFSET(G2126,-1,,,)+1</f>
        <v>2121</v>
      </c>
      <c r="H2126" s="189">
        <f t="shared" si="1193"/>
        <v>0</v>
      </c>
      <c r="I2126" s="189">
        <f t="shared" si="1199"/>
        <v>0</v>
      </c>
      <c r="J2126" s="179">
        <f t="shared" si="1200"/>
        <v>0</v>
      </c>
      <c r="K2126" s="173" t="s">
        <v>1371</v>
      </c>
      <c r="L2126" s="174" t="str" cm="1">
        <f t="array" aca="1" ref="L2126" ca="1">IF($K2126="",OFFSET(L2126,-1,,,),K2126)</f>
        <v>12.01.01</v>
      </c>
      <c r="M2126" s="175" t="str" cm="1">
        <f t="array" aca="1" ref="M2126" ca="1">IF(OR($K2126=0,$K2126=""),OFFSET(M2126,-1,,,),O2126)</f>
        <v>PINTURA ACRILICA SOBRE MASSA ÚNICA COM 01 DEMÃO DE MASSA CORRIDA PVA</v>
      </c>
      <c r="N2126" s="67" t="s">
        <v>1399</v>
      </c>
      <c r="O2126" s="68" t="s">
        <v>4687</v>
      </c>
      <c r="P2126" s="68"/>
      <c r="Q2126" s="68" t="s">
        <v>3258</v>
      </c>
      <c r="R2126" s="69">
        <v>1029.3699999999999</v>
      </c>
      <c r="S2126" s="70">
        <v>37.132800000000003</v>
      </c>
      <c r="T2126" s="70">
        <v>38223.390335999997</v>
      </c>
      <c r="U2126" s="67"/>
      <c r="V2126" s="71"/>
      <c r="W2126" s="171"/>
      <c r="X2126" s="172"/>
      <c r="Y2126" s="176">
        <f t="shared" si="1202"/>
        <v>0</v>
      </c>
      <c r="AA2126" s="192"/>
    </row>
    <row r="2127" spans="2:27" hidden="1">
      <c r="B2127" s="189">
        <f t="shared" si="1194"/>
        <v>0</v>
      </c>
      <c r="C2127" s="189">
        <f t="shared" ca="1" si="1195"/>
        <v>0</v>
      </c>
      <c r="D2127" s="189">
        <f t="shared" si="1196"/>
        <v>0</v>
      </c>
      <c r="E2127" s="189">
        <f t="shared" ca="1" si="1197"/>
        <v>0</v>
      </c>
      <c r="F2127" s="189">
        <f t="shared" si="1198"/>
        <v>0</v>
      </c>
      <c r="G2127" s="189" cm="1">
        <f t="array" aca="1" ref="G2127" ca="1">OFFSET(G2127,-1,,,)+1</f>
        <v>2122</v>
      </c>
      <c r="H2127" s="189">
        <f t="shared" si="1193"/>
        <v>0</v>
      </c>
      <c r="I2127" s="189">
        <f t="shared" si="1199"/>
        <v>0</v>
      </c>
      <c r="J2127" s="179">
        <f t="shared" si="1200"/>
        <v>0</v>
      </c>
      <c r="K2127" s="173"/>
      <c r="L2127" s="174" t="str" cm="1">
        <f t="array" aca="1" ref="L2127" ca="1">IF($K2127="",OFFSET(L2127,-1,,,),K2127)</f>
        <v>12.01.01</v>
      </c>
      <c r="M2127" s="175" t="str" cm="1">
        <f t="array" aca="1" ref="M2127" ca="1">IF(OR($K2127=0,$K2127=""),OFFSET(M2127,-1,,,),O2127)</f>
        <v>PINTURA ACRILICA SOBRE MASSA ÚNICA COM 01 DEMÃO DE MASSA CORRIDA PVA</v>
      </c>
      <c r="N2127" s="67" t="s">
        <v>167</v>
      </c>
      <c r="O2127" s="68" t="s">
        <v>168</v>
      </c>
      <c r="P2127" s="68"/>
      <c r="Q2127" s="68" t="s">
        <v>3254</v>
      </c>
      <c r="R2127" s="69">
        <v>174.99289999999999</v>
      </c>
      <c r="S2127" s="70">
        <v>7.7</v>
      </c>
      <c r="T2127" s="70">
        <v>1347.44533</v>
      </c>
      <c r="U2127" s="67" t="s">
        <v>1375</v>
      </c>
      <c r="V2127" s="71" t="s">
        <v>1376</v>
      </c>
      <c r="W2127" s="171"/>
      <c r="X2127" s="172"/>
      <c r="Y2127" s="176">
        <f t="shared" si="1202"/>
        <v>0</v>
      </c>
      <c r="AA2127" s="192"/>
    </row>
    <row r="2128" spans="2:27" hidden="1">
      <c r="B2128" s="189">
        <f t="shared" si="1194"/>
        <v>0</v>
      </c>
      <c r="C2128" s="189">
        <f t="shared" ca="1" si="1195"/>
        <v>0</v>
      </c>
      <c r="D2128" s="189">
        <f t="shared" si="1196"/>
        <v>0</v>
      </c>
      <c r="E2128" s="189">
        <f t="shared" ca="1" si="1197"/>
        <v>0</v>
      </c>
      <c r="F2128" s="189">
        <f t="shared" si="1198"/>
        <v>0</v>
      </c>
      <c r="G2128" s="189" cm="1">
        <f t="array" aca="1" ref="G2128" ca="1">OFFSET(G2128,-1,,,)+1</f>
        <v>2123</v>
      </c>
      <c r="H2128" s="189">
        <f t="shared" si="1193"/>
        <v>0</v>
      </c>
      <c r="I2128" s="189">
        <f t="shared" si="1199"/>
        <v>0</v>
      </c>
      <c r="J2128" s="179">
        <f t="shared" si="1200"/>
        <v>0</v>
      </c>
      <c r="K2128" s="173"/>
      <c r="L2128" s="174" t="str" cm="1">
        <f t="array" aca="1" ref="L2128" ca="1">IF($K2128="",OFFSET(L2128,-1,,,),K2128)</f>
        <v>12.01.01</v>
      </c>
      <c r="M2128" s="175" t="str" cm="1">
        <f t="array" aca="1" ref="M2128" ca="1">IF(OR($K2128=0,$K2128=""),OFFSET(M2128,-1,,,),O2128)</f>
        <v>PINTURA ACRILICA SOBRE MASSA ÚNICA COM 01 DEMÃO DE MASSA CORRIDA PVA</v>
      </c>
      <c r="N2128" s="67" t="s">
        <v>1378</v>
      </c>
      <c r="O2128" s="68" t="s">
        <v>1379</v>
      </c>
      <c r="P2128" s="68"/>
      <c r="Q2128" s="68" t="s">
        <v>3254</v>
      </c>
      <c r="R2128" s="69">
        <v>813.20230000000004</v>
      </c>
      <c r="S2128" s="70">
        <v>1.2</v>
      </c>
      <c r="T2128" s="70">
        <v>975.84276</v>
      </c>
      <c r="U2128" s="67" t="s">
        <v>1375</v>
      </c>
      <c r="V2128" s="71" t="s">
        <v>1376</v>
      </c>
      <c r="W2128" s="171"/>
      <c r="X2128" s="172"/>
      <c r="Y2128" s="176">
        <f t="shared" si="1202"/>
        <v>0</v>
      </c>
      <c r="AA2128" s="192"/>
    </row>
    <row r="2129" spans="2:27" hidden="1">
      <c r="B2129" s="189">
        <f t="shared" si="1194"/>
        <v>0</v>
      </c>
      <c r="C2129" s="189">
        <f t="shared" ca="1" si="1195"/>
        <v>0</v>
      </c>
      <c r="D2129" s="189">
        <f t="shared" si="1196"/>
        <v>0</v>
      </c>
      <c r="E2129" s="189">
        <f t="shared" ca="1" si="1197"/>
        <v>0</v>
      </c>
      <c r="F2129" s="189">
        <f t="shared" si="1198"/>
        <v>0</v>
      </c>
      <c r="G2129" s="189" cm="1">
        <f t="array" aca="1" ref="G2129" ca="1">OFFSET(G2129,-1,,,)+1</f>
        <v>2124</v>
      </c>
      <c r="H2129" s="189">
        <f t="shared" si="1193"/>
        <v>0</v>
      </c>
      <c r="I2129" s="189">
        <f t="shared" si="1199"/>
        <v>0</v>
      </c>
      <c r="J2129" s="179">
        <f t="shared" si="1200"/>
        <v>0</v>
      </c>
      <c r="K2129" s="173"/>
      <c r="L2129" s="174" t="str" cm="1">
        <f t="array" aca="1" ref="L2129" ca="1">IF($K2129="",OFFSET(L2129,-1,,,),K2129)</f>
        <v>12.01.01</v>
      </c>
      <c r="M2129" s="175" t="str" cm="1">
        <f t="array" aca="1" ref="M2129" ca="1">IF(OR($K2129=0,$K2129=""),OFFSET(M2129,-1,,,),O2129)</f>
        <v>PINTURA ACRILICA SOBRE MASSA ÚNICA COM 01 DEMÃO DE MASSA CORRIDA PVA</v>
      </c>
      <c r="N2129" s="67" t="s">
        <v>1400</v>
      </c>
      <c r="O2129" s="68" t="s">
        <v>1401</v>
      </c>
      <c r="P2129" s="68"/>
      <c r="Q2129" s="68" t="s">
        <v>3258</v>
      </c>
      <c r="R2129" s="69">
        <v>1029.3699999999999</v>
      </c>
      <c r="S2129" s="70">
        <v>34.875799999999998</v>
      </c>
      <c r="T2129" s="70">
        <v>35900.102245999995</v>
      </c>
      <c r="U2129" s="67" t="s">
        <v>1375</v>
      </c>
      <c r="V2129" s="71" t="s">
        <v>1376</v>
      </c>
      <c r="W2129" s="171"/>
      <c r="X2129" s="172"/>
      <c r="Y2129" s="176">
        <f t="shared" si="1202"/>
        <v>0</v>
      </c>
      <c r="AA2129" s="192"/>
    </row>
    <row r="2130" spans="2:27">
      <c r="B2130" s="189">
        <f t="shared" si="1194"/>
        <v>0</v>
      </c>
      <c r="C2130" s="189">
        <f t="shared" ca="1" si="1195"/>
        <v>0</v>
      </c>
      <c r="D2130" s="189">
        <f t="shared" si="1196"/>
        <v>0</v>
      </c>
      <c r="E2130" s="189">
        <f t="shared" ca="1" si="1197"/>
        <v>0</v>
      </c>
      <c r="F2130" s="189">
        <f t="shared" si="1198"/>
        <v>0</v>
      </c>
      <c r="G2130" s="189" cm="1">
        <f t="array" aca="1" ref="G2130" ca="1">OFFSET(G2130,-1,,,)+1</f>
        <v>2125</v>
      </c>
      <c r="H2130" s="189">
        <f t="shared" si="1193"/>
        <v>0</v>
      </c>
      <c r="I2130" s="189">
        <f t="shared" si="1199"/>
        <v>0</v>
      </c>
      <c r="J2130" s="179">
        <f t="shared" si="1200"/>
        <v>0</v>
      </c>
      <c r="K2130" s="173" t="s">
        <v>1377</v>
      </c>
      <c r="L2130" s="174" t="str" cm="1">
        <f t="array" aca="1" ref="L2130" ca="1">IF($K2130="",OFFSET(L2130,-1,,,),K2130)</f>
        <v>12.01.02</v>
      </c>
      <c r="M2130" s="175" t="str" cm="1">
        <f t="array" aca="1" ref="M2130" ca="1">IF(OR($K2130=0,$K2130=""),OFFSET(M2130,-1,,,),O2130)</f>
        <v>PINTURA DE ESCADA, DEGRAUS, ESPELHO E RODAPÉ</v>
      </c>
      <c r="N2130" s="67" t="s">
        <v>1372</v>
      </c>
      <c r="O2130" s="68" t="s">
        <v>4688</v>
      </c>
      <c r="P2130" s="68"/>
      <c r="Q2130" s="68" t="s">
        <v>3267</v>
      </c>
      <c r="R2130" s="69">
        <v>39</v>
      </c>
      <c r="S2130" s="70">
        <v>702</v>
      </c>
      <c r="T2130" s="70">
        <v>27378</v>
      </c>
      <c r="U2130" s="67"/>
      <c r="V2130" s="71"/>
      <c r="W2130" s="171"/>
      <c r="X2130" s="172"/>
      <c r="Y2130" s="176">
        <f t="shared" si="1202"/>
        <v>0</v>
      </c>
      <c r="AA2130" s="192"/>
    </row>
    <row r="2131" spans="2:27" hidden="1">
      <c r="B2131" s="189">
        <f t="shared" si="1194"/>
        <v>0</v>
      </c>
      <c r="C2131" s="189">
        <f t="shared" ca="1" si="1195"/>
        <v>0</v>
      </c>
      <c r="D2131" s="189">
        <f t="shared" si="1196"/>
        <v>0</v>
      </c>
      <c r="E2131" s="189">
        <f t="shared" ca="1" si="1197"/>
        <v>0</v>
      </c>
      <c r="F2131" s="189">
        <f t="shared" si="1198"/>
        <v>0</v>
      </c>
      <c r="G2131" s="189" cm="1">
        <f t="array" aca="1" ref="G2131" ca="1">OFFSET(G2131,-1,,,)+1</f>
        <v>2126</v>
      </c>
      <c r="H2131" s="189">
        <f t="shared" si="1193"/>
        <v>0</v>
      </c>
      <c r="I2131" s="189">
        <f t="shared" si="1199"/>
        <v>0</v>
      </c>
      <c r="J2131" s="179">
        <f t="shared" si="1200"/>
        <v>0</v>
      </c>
      <c r="K2131" s="173"/>
      <c r="L2131" s="174" t="str" cm="1">
        <f t="array" aca="1" ref="L2131" ca="1">IF($K2131="",OFFSET(L2131,-1,,,),K2131)</f>
        <v>12.01.02</v>
      </c>
      <c r="M2131" s="175" t="str" cm="1">
        <f t="array" aca="1" ref="M2131" ca="1">IF(OR($K2131=0,$K2131=""),OFFSET(M2131,-1,,,),O2131)</f>
        <v>PINTURA DE ESCADA, DEGRAUS, ESPELHO E RODAPÉ</v>
      </c>
      <c r="N2131" s="67" t="s">
        <v>1373</v>
      </c>
      <c r="O2131" s="68" t="s">
        <v>1374</v>
      </c>
      <c r="P2131" s="68"/>
      <c r="Q2131" s="68" t="s">
        <v>3258</v>
      </c>
      <c r="R2131" s="69">
        <v>1755</v>
      </c>
      <c r="S2131" s="70">
        <v>15.6</v>
      </c>
      <c r="T2131" s="70">
        <v>27378</v>
      </c>
      <c r="U2131" s="67" t="s">
        <v>1375</v>
      </c>
      <c r="V2131" s="71" t="s">
        <v>1376</v>
      </c>
      <c r="W2131" s="171"/>
      <c r="X2131" s="172"/>
      <c r="Y2131" s="176">
        <f t="shared" si="1202"/>
        <v>0</v>
      </c>
      <c r="AA2131" s="192"/>
    </row>
    <row r="2132" spans="2:27">
      <c r="B2132" s="189">
        <f t="shared" si="1194"/>
        <v>0</v>
      </c>
      <c r="C2132" s="189">
        <f t="shared" ca="1" si="1195"/>
        <v>0</v>
      </c>
      <c r="D2132" s="189">
        <f t="shared" si="1196"/>
        <v>0</v>
      </c>
      <c r="E2132" s="189">
        <f t="shared" ca="1" si="1197"/>
        <v>0</v>
      </c>
      <c r="F2132" s="189">
        <f t="shared" si="1198"/>
        <v>0</v>
      </c>
      <c r="G2132" s="189" cm="1">
        <f t="array" aca="1" ref="G2132" ca="1">OFFSET(G2132,-1,,,)+1</f>
        <v>2127</v>
      </c>
      <c r="H2132" s="189">
        <f t="shared" si="1193"/>
        <v>0</v>
      </c>
      <c r="I2132" s="189">
        <f t="shared" si="1199"/>
        <v>0</v>
      </c>
      <c r="J2132" s="179">
        <f t="shared" si="1200"/>
        <v>0</v>
      </c>
      <c r="K2132" s="173" t="s">
        <v>1382</v>
      </c>
      <c r="L2132" s="174" t="str" cm="1">
        <f t="array" aca="1" ref="L2132" ca="1">IF($K2132="",OFFSET(L2132,-1,,,),K2132)</f>
        <v>12.01.03</v>
      </c>
      <c r="M2132" s="175" t="str" cm="1">
        <f t="array" aca="1" ref="M2132" ca="1">IF(OR($K2132=0,$K2132=""),OFFSET(M2132,-1,,,),O2132)</f>
        <v>PINTURA LATEX PVA SOBRE MASSA ÚNICA COM 1 DEMÃO DE MASSA CORRIDA PVA</v>
      </c>
      <c r="N2132" s="67" t="s">
        <v>1383</v>
      </c>
      <c r="O2132" s="68" t="s">
        <v>4689</v>
      </c>
      <c r="P2132" s="68"/>
      <c r="Q2132" s="68" t="s">
        <v>3258</v>
      </c>
      <c r="R2132" s="69">
        <v>5291.15416</v>
      </c>
      <c r="S2132" s="70">
        <v>36.037500000000001</v>
      </c>
      <c r="T2132" s="70">
        <v>190679.96804100001</v>
      </c>
      <c r="U2132" s="67"/>
      <c r="V2132" s="71"/>
      <c r="W2132" s="171"/>
      <c r="X2132" s="172"/>
      <c r="Y2132" s="176">
        <f t="shared" si="1202"/>
        <v>0</v>
      </c>
      <c r="AA2132" s="192"/>
    </row>
    <row r="2133" spans="2:27" hidden="1">
      <c r="B2133" s="189">
        <f t="shared" si="1194"/>
        <v>0</v>
      </c>
      <c r="C2133" s="189">
        <f t="shared" ca="1" si="1195"/>
        <v>0</v>
      </c>
      <c r="D2133" s="189">
        <f t="shared" si="1196"/>
        <v>0</v>
      </c>
      <c r="E2133" s="189">
        <f t="shared" ca="1" si="1197"/>
        <v>0</v>
      </c>
      <c r="F2133" s="189">
        <f t="shared" si="1198"/>
        <v>0</v>
      </c>
      <c r="G2133" s="189" cm="1">
        <f t="array" aca="1" ref="G2133" ca="1">OFFSET(G2133,-1,,,)+1</f>
        <v>2128</v>
      </c>
      <c r="H2133" s="189">
        <f t="shared" si="1193"/>
        <v>0</v>
      </c>
      <c r="I2133" s="189">
        <f t="shared" si="1199"/>
        <v>0</v>
      </c>
      <c r="J2133" s="179">
        <f t="shared" si="1200"/>
        <v>0</v>
      </c>
      <c r="K2133" s="173"/>
      <c r="L2133" s="174" t="str" cm="1">
        <f t="array" aca="1" ref="L2133" ca="1">IF($K2133="",OFFSET(L2133,-1,,,),K2133)</f>
        <v>12.01.03</v>
      </c>
      <c r="M2133" s="175" t="str" cm="1">
        <f t="array" aca="1" ref="M2133" ca="1">IF(OR($K2133=0,$K2133=""),OFFSET(M2133,-1,,,),O2133)</f>
        <v>PINTURA LATEX PVA SOBRE MASSA ÚNICA COM 1 DEMÃO DE MASSA CORRIDA PVA</v>
      </c>
      <c r="N2133" s="67" t="s">
        <v>1378</v>
      </c>
      <c r="O2133" s="68" t="s">
        <v>1379</v>
      </c>
      <c r="P2133" s="68"/>
      <c r="Q2133" s="68" t="s">
        <v>3254</v>
      </c>
      <c r="R2133" s="69">
        <v>4180.011786</v>
      </c>
      <c r="S2133" s="70">
        <v>1.2</v>
      </c>
      <c r="T2133" s="70">
        <v>5016.0141432</v>
      </c>
      <c r="U2133" s="67" t="s">
        <v>1375</v>
      </c>
      <c r="V2133" s="71" t="s">
        <v>1376</v>
      </c>
      <c r="W2133" s="171"/>
      <c r="X2133" s="172"/>
      <c r="Y2133" s="176">
        <f t="shared" si="1202"/>
        <v>0</v>
      </c>
      <c r="AA2133" s="192"/>
    </row>
    <row r="2134" spans="2:27" hidden="1">
      <c r="B2134" s="189">
        <f t="shared" si="1194"/>
        <v>0</v>
      </c>
      <c r="C2134" s="189">
        <f t="shared" ca="1" si="1195"/>
        <v>0</v>
      </c>
      <c r="D2134" s="189">
        <f t="shared" si="1196"/>
        <v>0</v>
      </c>
      <c r="E2134" s="189">
        <f t="shared" ca="1" si="1197"/>
        <v>0</v>
      </c>
      <c r="F2134" s="189">
        <f t="shared" si="1198"/>
        <v>0</v>
      </c>
      <c r="G2134" s="189" cm="1">
        <f t="array" aca="1" ref="G2134" ca="1">OFFSET(G2134,-1,,,)+1</f>
        <v>2129</v>
      </c>
      <c r="H2134" s="189">
        <f t="shared" si="1193"/>
        <v>0</v>
      </c>
      <c r="I2134" s="189">
        <f t="shared" si="1199"/>
        <v>0</v>
      </c>
      <c r="J2134" s="179">
        <f t="shared" si="1200"/>
        <v>0</v>
      </c>
      <c r="K2134" s="173"/>
      <c r="L2134" s="174" t="str" cm="1">
        <f t="array" aca="1" ref="L2134" ca="1">IF($K2134="",OFFSET(L2134,-1,,,),K2134)</f>
        <v>12.01.03</v>
      </c>
      <c r="M2134" s="175" t="str" cm="1">
        <f t="array" aca="1" ref="M2134" ca="1">IF(OR($K2134=0,$K2134=""),OFFSET(M2134,-1,,,),O2134)</f>
        <v>PINTURA LATEX PVA SOBRE MASSA ÚNICA COM 1 DEMÃO DE MASSA CORRIDA PVA</v>
      </c>
      <c r="N2134" s="67" t="s">
        <v>1380</v>
      </c>
      <c r="O2134" s="68" t="s">
        <v>1381</v>
      </c>
      <c r="P2134" s="68"/>
      <c r="Q2134" s="68" t="s">
        <v>3254</v>
      </c>
      <c r="R2134" s="69">
        <v>899.49620700000003</v>
      </c>
      <c r="S2134" s="70">
        <v>4.95</v>
      </c>
      <c r="T2134" s="70">
        <v>4452.5062246500001</v>
      </c>
      <c r="U2134" s="67" t="s">
        <v>1375</v>
      </c>
      <c r="V2134" s="71" t="s">
        <v>1376</v>
      </c>
      <c r="W2134" s="171"/>
      <c r="X2134" s="172"/>
      <c r="Y2134" s="176">
        <f t="shared" si="1202"/>
        <v>0</v>
      </c>
      <c r="AA2134" s="192"/>
    </row>
    <row r="2135" spans="2:27" hidden="1">
      <c r="B2135" s="189">
        <f t="shared" si="1194"/>
        <v>0</v>
      </c>
      <c r="C2135" s="189">
        <f t="shared" ca="1" si="1195"/>
        <v>0</v>
      </c>
      <c r="D2135" s="189">
        <f t="shared" si="1196"/>
        <v>0</v>
      </c>
      <c r="E2135" s="189">
        <f t="shared" ca="1" si="1197"/>
        <v>0</v>
      </c>
      <c r="F2135" s="189">
        <f t="shared" si="1198"/>
        <v>0</v>
      </c>
      <c r="G2135" s="189" cm="1">
        <f t="array" aca="1" ref="G2135" ca="1">OFFSET(G2135,-1,,,)+1</f>
        <v>2130</v>
      </c>
      <c r="H2135" s="189">
        <f t="shared" si="1193"/>
        <v>0</v>
      </c>
      <c r="I2135" s="189">
        <f t="shared" si="1199"/>
        <v>0</v>
      </c>
      <c r="J2135" s="179">
        <f t="shared" si="1200"/>
        <v>0</v>
      </c>
      <c r="K2135" s="173"/>
      <c r="L2135" s="174" t="str" cm="1">
        <f t="array" aca="1" ref="L2135" ca="1">IF($K2135="",OFFSET(L2135,-1,,,),K2135)</f>
        <v>12.01.03</v>
      </c>
      <c r="M2135" s="175" t="str" cm="1">
        <f t="array" aca="1" ref="M2135" ca="1">IF(OR($K2135=0,$K2135=""),OFFSET(M2135,-1,,,),O2135)</f>
        <v>PINTURA LATEX PVA SOBRE MASSA ÚNICA COM 1 DEMÃO DE MASSA CORRIDA PVA</v>
      </c>
      <c r="N2135" s="67" t="s">
        <v>1384</v>
      </c>
      <c r="O2135" s="68" t="s">
        <v>1385</v>
      </c>
      <c r="P2135" s="68"/>
      <c r="Q2135" s="68" t="s">
        <v>3258</v>
      </c>
      <c r="R2135" s="69">
        <v>5291.15416</v>
      </c>
      <c r="S2135" s="70">
        <v>34.247999999999998</v>
      </c>
      <c r="T2135" s="70">
        <v>181211.44767167998</v>
      </c>
      <c r="U2135" s="67" t="s">
        <v>1375</v>
      </c>
      <c r="V2135" s="71" t="s">
        <v>1376</v>
      </c>
      <c r="W2135" s="171"/>
      <c r="X2135" s="172"/>
      <c r="Y2135" s="176">
        <f t="shared" si="1202"/>
        <v>0</v>
      </c>
      <c r="AA2135" s="192"/>
    </row>
    <row r="2136" spans="2:27">
      <c r="B2136" s="189">
        <f t="shared" si="1194"/>
        <v>0</v>
      </c>
      <c r="C2136" s="189">
        <f t="shared" ca="1" si="1195"/>
        <v>0</v>
      </c>
      <c r="D2136" s="189">
        <f t="shared" si="1196"/>
        <v>0</v>
      </c>
      <c r="E2136" s="189">
        <f t="shared" ca="1" si="1197"/>
        <v>0</v>
      </c>
      <c r="F2136" s="189">
        <f t="shared" si="1198"/>
        <v>0</v>
      </c>
      <c r="G2136" s="189" cm="1">
        <f t="array" aca="1" ref="G2136" ca="1">OFFSET(G2136,-1,,,)+1</f>
        <v>2131</v>
      </c>
      <c r="H2136" s="189">
        <f t="shared" si="1193"/>
        <v>0</v>
      </c>
      <c r="I2136" s="189">
        <f t="shared" si="1199"/>
        <v>0</v>
      </c>
      <c r="J2136" s="179">
        <f t="shared" si="1200"/>
        <v>0</v>
      </c>
      <c r="K2136" s="173" t="s">
        <v>1386</v>
      </c>
      <c r="L2136" s="174" t="str" cm="1">
        <f t="array" aca="1" ref="L2136" ca="1">IF($K2136="",OFFSET(L2136,-1,,,),K2136)</f>
        <v>12.01.04</v>
      </c>
      <c r="M2136" s="175" t="str" cm="1">
        <f t="array" aca="1" ref="M2136" ca="1">IF(OR($K2136=0,$K2136=""),OFFSET(M2136,-1,,,),O2136)</f>
        <v>PINTURA LÁTEX PVA SOBRE GESSO LISO COM 01 DEMÃO DE MASSA CORRIDA PVA</v>
      </c>
      <c r="N2136" s="67" t="s">
        <v>1387</v>
      </c>
      <c r="O2136" s="68" t="s">
        <v>4690</v>
      </c>
      <c r="P2136" s="68"/>
      <c r="Q2136" s="68" t="s">
        <v>3258</v>
      </c>
      <c r="R2136" s="69">
        <v>39322.826079999999</v>
      </c>
      <c r="S2136" s="70">
        <v>16.543800000000001</v>
      </c>
      <c r="T2136" s="70">
        <v>650548.97010230401</v>
      </c>
      <c r="U2136" s="67"/>
      <c r="V2136" s="71"/>
      <c r="W2136" s="171"/>
      <c r="X2136" s="172"/>
      <c r="Y2136" s="176">
        <f t="shared" si="1202"/>
        <v>0</v>
      </c>
      <c r="AA2136" s="192"/>
    </row>
    <row r="2137" spans="2:27" hidden="1">
      <c r="B2137" s="189">
        <f t="shared" si="1194"/>
        <v>0</v>
      </c>
      <c r="C2137" s="189">
        <f t="shared" ca="1" si="1195"/>
        <v>0</v>
      </c>
      <c r="D2137" s="189">
        <f t="shared" si="1196"/>
        <v>0</v>
      </c>
      <c r="E2137" s="189">
        <f t="shared" ca="1" si="1197"/>
        <v>0</v>
      </c>
      <c r="F2137" s="189">
        <f t="shared" si="1198"/>
        <v>0</v>
      </c>
      <c r="G2137" s="189" cm="1">
        <f t="array" aca="1" ref="G2137" ca="1">OFFSET(G2137,-1,,,)+1</f>
        <v>2132</v>
      </c>
      <c r="H2137" s="189">
        <f t="shared" si="1193"/>
        <v>0</v>
      </c>
      <c r="I2137" s="189">
        <f t="shared" si="1199"/>
        <v>0</v>
      </c>
      <c r="J2137" s="179">
        <f t="shared" si="1200"/>
        <v>0</v>
      </c>
      <c r="K2137" s="173"/>
      <c r="L2137" s="174" t="str" cm="1">
        <f t="array" aca="1" ref="L2137" ca="1">IF($K2137="",OFFSET(L2137,-1,,,),K2137)</f>
        <v>12.01.04</v>
      </c>
      <c r="M2137" s="175" t="str" cm="1">
        <f t="array" aca="1" ref="M2137" ca="1">IF(OR($K2137=0,$K2137=""),OFFSET(M2137,-1,,,),O2137)</f>
        <v>PINTURA LÁTEX PVA SOBRE GESSO LISO COM 01 DEMÃO DE MASSA CORRIDA PVA</v>
      </c>
      <c r="N2137" s="67" t="s">
        <v>1378</v>
      </c>
      <c r="O2137" s="68" t="s">
        <v>1379</v>
      </c>
      <c r="P2137" s="68"/>
      <c r="Q2137" s="68" t="s">
        <v>3254</v>
      </c>
      <c r="R2137" s="69">
        <v>24993.588255999999</v>
      </c>
      <c r="S2137" s="70">
        <v>1.2</v>
      </c>
      <c r="T2137" s="70">
        <v>29992.305907199996</v>
      </c>
      <c r="U2137" s="67" t="s">
        <v>1375</v>
      </c>
      <c r="V2137" s="71" t="s">
        <v>1376</v>
      </c>
      <c r="W2137" s="171"/>
      <c r="X2137" s="172"/>
      <c r="Y2137" s="176">
        <f t="shared" si="1202"/>
        <v>0</v>
      </c>
      <c r="AA2137" s="192"/>
    </row>
    <row r="2138" spans="2:27" hidden="1">
      <c r="B2138" s="189">
        <f t="shared" si="1194"/>
        <v>0</v>
      </c>
      <c r="C2138" s="189">
        <f t="shared" ca="1" si="1195"/>
        <v>0</v>
      </c>
      <c r="D2138" s="189">
        <f t="shared" si="1196"/>
        <v>0</v>
      </c>
      <c r="E2138" s="189">
        <f t="shared" ca="1" si="1197"/>
        <v>0</v>
      </c>
      <c r="F2138" s="189">
        <f t="shared" si="1198"/>
        <v>0</v>
      </c>
      <c r="G2138" s="189" cm="1">
        <f t="array" aca="1" ref="G2138" ca="1">OFFSET(G2138,-1,,,)+1</f>
        <v>2133</v>
      </c>
      <c r="H2138" s="189">
        <f t="shared" si="1193"/>
        <v>0</v>
      </c>
      <c r="I2138" s="189">
        <f t="shared" si="1199"/>
        <v>0</v>
      </c>
      <c r="J2138" s="179">
        <f t="shared" si="1200"/>
        <v>0</v>
      </c>
      <c r="K2138" s="173"/>
      <c r="L2138" s="174" t="str" cm="1">
        <f t="array" aca="1" ref="L2138" ca="1">IF($K2138="",OFFSET(L2138,-1,,,),K2138)</f>
        <v>12.01.04</v>
      </c>
      <c r="M2138" s="175" t="str" cm="1">
        <f t="array" aca="1" ref="M2138" ca="1">IF(OR($K2138=0,$K2138=""),OFFSET(M2138,-1,,,),O2138)</f>
        <v>PINTURA LÁTEX PVA SOBRE GESSO LISO COM 01 DEMÃO DE MASSA CORRIDA PVA</v>
      </c>
      <c r="N2138" s="67" t="s">
        <v>1380</v>
      </c>
      <c r="O2138" s="68" t="s">
        <v>1381</v>
      </c>
      <c r="P2138" s="68"/>
      <c r="Q2138" s="68" t="s">
        <v>3254</v>
      </c>
      <c r="R2138" s="69">
        <v>9830.7065199999997</v>
      </c>
      <c r="S2138" s="70">
        <v>4.95</v>
      </c>
      <c r="T2138" s="70">
        <v>48661.997274000001</v>
      </c>
      <c r="U2138" s="67" t="s">
        <v>1375</v>
      </c>
      <c r="V2138" s="71" t="s">
        <v>1376</v>
      </c>
      <c r="W2138" s="171"/>
      <c r="X2138" s="172"/>
      <c r="Y2138" s="176">
        <f t="shared" si="1202"/>
        <v>0</v>
      </c>
      <c r="AA2138" s="192"/>
    </row>
    <row r="2139" spans="2:27" hidden="1">
      <c r="B2139" s="189">
        <f t="shared" si="1194"/>
        <v>0</v>
      </c>
      <c r="C2139" s="189">
        <f t="shared" ca="1" si="1195"/>
        <v>0</v>
      </c>
      <c r="D2139" s="189">
        <f t="shared" si="1196"/>
        <v>0</v>
      </c>
      <c r="E2139" s="189">
        <f t="shared" ca="1" si="1197"/>
        <v>0</v>
      </c>
      <c r="F2139" s="189">
        <f t="shared" si="1198"/>
        <v>0</v>
      </c>
      <c r="G2139" s="189" cm="1">
        <f t="array" aca="1" ref="G2139" ca="1">OFFSET(G2139,-1,,,)+1</f>
        <v>2134</v>
      </c>
      <c r="H2139" s="189">
        <f t="shared" si="1193"/>
        <v>0</v>
      </c>
      <c r="I2139" s="189">
        <f t="shared" si="1199"/>
        <v>0</v>
      </c>
      <c r="J2139" s="179">
        <f t="shared" si="1200"/>
        <v>0</v>
      </c>
      <c r="K2139" s="173"/>
      <c r="L2139" s="174" t="str" cm="1">
        <f t="array" aca="1" ref="L2139" ca="1">IF($K2139="",OFFSET(L2139,-1,,,),K2139)</f>
        <v>12.01.04</v>
      </c>
      <c r="M2139" s="175" t="str" cm="1">
        <f t="array" aca="1" ref="M2139" ca="1">IF(OR($K2139=0,$K2139=""),OFFSET(M2139,-1,,,),O2139)</f>
        <v>PINTURA LÁTEX PVA SOBRE GESSO LISO COM 01 DEMÃO DE MASSA CORRIDA PVA</v>
      </c>
      <c r="N2139" s="67" t="s">
        <v>1388</v>
      </c>
      <c r="O2139" s="68" t="s">
        <v>1389</v>
      </c>
      <c r="P2139" s="68"/>
      <c r="Q2139" s="68" t="s">
        <v>3258</v>
      </c>
      <c r="R2139" s="69">
        <v>39322.826079999999</v>
      </c>
      <c r="S2139" s="70">
        <v>14.5436</v>
      </c>
      <c r="T2139" s="70">
        <v>571895.45337708795</v>
      </c>
      <c r="U2139" s="67" t="s">
        <v>1375</v>
      </c>
      <c r="V2139" s="71" t="s">
        <v>1376</v>
      </c>
      <c r="W2139" s="171"/>
      <c r="X2139" s="172"/>
      <c r="Y2139" s="176">
        <f t="shared" si="1202"/>
        <v>0</v>
      </c>
      <c r="AA2139" s="192"/>
    </row>
    <row r="2140" spans="2:27">
      <c r="B2140" s="189">
        <f t="shared" si="1194"/>
        <v>0</v>
      </c>
      <c r="C2140" s="189">
        <f t="shared" ca="1" si="1195"/>
        <v>0</v>
      </c>
      <c r="D2140" s="189">
        <f t="shared" si="1196"/>
        <v>0</v>
      </c>
      <c r="E2140" s="189">
        <f t="shared" ca="1" si="1197"/>
        <v>0</v>
      </c>
      <c r="F2140" s="189">
        <f t="shared" si="1198"/>
        <v>0</v>
      </c>
      <c r="G2140" s="189" cm="1">
        <f t="array" aca="1" ref="G2140" ca="1">OFFSET(G2140,-1,,,)+1</f>
        <v>2135</v>
      </c>
      <c r="H2140" s="189">
        <f t="shared" si="1193"/>
        <v>0</v>
      </c>
      <c r="I2140" s="189">
        <f t="shared" si="1199"/>
        <v>0</v>
      </c>
      <c r="J2140" s="179">
        <f t="shared" si="1200"/>
        <v>0</v>
      </c>
      <c r="K2140" s="173" t="s">
        <v>1390</v>
      </c>
      <c r="L2140" s="174" t="str" cm="1">
        <f t="array" aca="1" ref="L2140" ca="1">IF($K2140="",OFFSET(L2140,-1,,,),K2140)</f>
        <v>12.01.05</v>
      </c>
      <c r="M2140" s="175" t="str" cm="1">
        <f t="array" aca="1" ref="M2140" ca="1">IF(OR($K2140=0,$K2140=""),OFFSET(M2140,-1,,,),O2140)</f>
        <v>PINTURA ACRILICA SOBRE GESSO LISO COM 01 DEMÃO DE MASSA CORRIDA PVA</v>
      </c>
      <c r="N2140" s="67" t="s">
        <v>1403</v>
      </c>
      <c r="O2140" s="68" t="s">
        <v>4691</v>
      </c>
      <c r="P2140" s="68"/>
      <c r="Q2140" s="68" t="s">
        <v>3258</v>
      </c>
      <c r="R2140" s="69">
        <v>11577.49</v>
      </c>
      <c r="S2140" s="70">
        <v>19.407</v>
      </c>
      <c r="T2140" s="70">
        <v>224684.34842999998</v>
      </c>
      <c r="U2140" s="67"/>
      <c r="V2140" s="71"/>
      <c r="W2140" s="171"/>
      <c r="X2140" s="172"/>
      <c r="Y2140" s="176">
        <f t="shared" si="1202"/>
        <v>0</v>
      </c>
      <c r="AA2140" s="192"/>
    </row>
    <row r="2141" spans="2:27" hidden="1">
      <c r="B2141" s="189">
        <f t="shared" si="1194"/>
        <v>0</v>
      </c>
      <c r="C2141" s="189">
        <f t="shared" ca="1" si="1195"/>
        <v>0</v>
      </c>
      <c r="D2141" s="189">
        <f t="shared" si="1196"/>
        <v>0</v>
      </c>
      <c r="E2141" s="189">
        <f t="shared" ca="1" si="1197"/>
        <v>0</v>
      </c>
      <c r="F2141" s="189">
        <f t="shared" si="1198"/>
        <v>0</v>
      </c>
      <c r="G2141" s="189" cm="1">
        <f t="array" aca="1" ref="G2141" ca="1">OFFSET(G2141,-1,,,)+1</f>
        <v>2136</v>
      </c>
      <c r="H2141" s="189">
        <f t="shared" si="1193"/>
        <v>0</v>
      </c>
      <c r="I2141" s="189">
        <f t="shared" si="1199"/>
        <v>0</v>
      </c>
      <c r="J2141" s="179">
        <f t="shared" si="1200"/>
        <v>0</v>
      </c>
      <c r="K2141" s="173"/>
      <c r="L2141" s="174" t="str" cm="1">
        <f t="array" aca="1" ref="L2141" ca="1">IF($K2141="",OFFSET(L2141,-1,,,),K2141)</f>
        <v>12.01.05</v>
      </c>
      <c r="M2141" s="175" t="str" cm="1">
        <f t="array" aca="1" ref="M2141" ca="1">IF(OR($K2141=0,$K2141=""),OFFSET(M2141,-1,,,),O2141)</f>
        <v>PINTURA ACRILICA SOBRE GESSO LISO COM 01 DEMÃO DE MASSA CORRIDA PVA</v>
      </c>
      <c r="N2141" s="67" t="s">
        <v>167</v>
      </c>
      <c r="O2141" s="68" t="s">
        <v>168</v>
      </c>
      <c r="P2141" s="68"/>
      <c r="Q2141" s="68" t="s">
        <v>3254</v>
      </c>
      <c r="R2141" s="69">
        <v>1968.1732999999999</v>
      </c>
      <c r="S2141" s="70">
        <v>7.7</v>
      </c>
      <c r="T2141" s="70">
        <v>15154.93441</v>
      </c>
      <c r="U2141" s="67" t="s">
        <v>1375</v>
      </c>
      <c r="V2141" s="71" t="s">
        <v>1376</v>
      </c>
      <c r="W2141" s="171"/>
      <c r="X2141" s="172"/>
      <c r="Y2141" s="176">
        <f t="shared" si="1202"/>
        <v>0</v>
      </c>
      <c r="AA2141" s="192"/>
    </row>
    <row r="2142" spans="2:27" hidden="1">
      <c r="B2142" s="189">
        <f t="shared" si="1194"/>
        <v>0</v>
      </c>
      <c r="C2142" s="189">
        <f t="shared" ca="1" si="1195"/>
        <v>0</v>
      </c>
      <c r="D2142" s="189">
        <f t="shared" si="1196"/>
        <v>0</v>
      </c>
      <c r="E2142" s="189">
        <f t="shared" ca="1" si="1197"/>
        <v>0</v>
      </c>
      <c r="F2142" s="189">
        <f t="shared" si="1198"/>
        <v>0</v>
      </c>
      <c r="G2142" s="189" cm="1">
        <f t="array" aca="1" ref="G2142" ca="1">OFFSET(G2142,-1,,,)+1</f>
        <v>2137</v>
      </c>
      <c r="H2142" s="189">
        <f t="shared" si="1193"/>
        <v>0</v>
      </c>
      <c r="I2142" s="189">
        <f t="shared" si="1199"/>
        <v>0</v>
      </c>
      <c r="J2142" s="179">
        <f t="shared" si="1200"/>
        <v>0</v>
      </c>
      <c r="K2142" s="173"/>
      <c r="L2142" s="174" t="str" cm="1">
        <f t="array" aca="1" ref="L2142" ca="1">IF($K2142="",OFFSET(L2142,-1,,,),K2142)</f>
        <v>12.01.05</v>
      </c>
      <c r="M2142" s="175" t="str" cm="1">
        <f t="array" aca="1" ref="M2142" ca="1">IF(OR($K2142=0,$K2142=""),OFFSET(M2142,-1,,,),O2142)</f>
        <v>PINTURA ACRILICA SOBRE GESSO LISO COM 01 DEMÃO DE MASSA CORRIDA PVA</v>
      </c>
      <c r="N2142" s="67" t="s">
        <v>1378</v>
      </c>
      <c r="O2142" s="68" t="s">
        <v>1379</v>
      </c>
      <c r="P2142" s="68"/>
      <c r="Q2142" s="68" t="s">
        <v>3254</v>
      </c>
      <c r="R2142" s="69">
        <v>9146.2170999999998</v>
      </c>
      <c r="S2142" s="70">
        <v>1.2</v>
      </c>
      <c r="T2142" s="70">
        <v>10975.460519999999</v>
      </c>
      <c r="U2142" s="67" t="s">
        <v>1375</v>
      </c>
      <c r="V2142" s="71" t="s">
        <v>1376</v>
      </c>
      <c r="W2142" s="171"/>
      <c r="X2142" s="172"/>
      <c r="Y2142" s="176">
        <f t="shared" si="1202"/>
        <v>0</v>
      </c>
      <c r="AA2142" s="192"/>
    </row>
    <row r="2143" spans="2:27" hidden="1">
      <c r="B2143" s="189">
        <f t="shared" si="1194"/>
        <v>0</v>
      </c>
      <c r="C2143" s="189">
        <f t="shared" ca="1" si="1195"/>
        <v>0</v>
      </c>
      <c r="D2143" s="189">
        <f t="shared" si="1196"/>
        <v>0</v>
      </c>
      <c r="E2143" s="189">
        <f t="shared" ca="1" si="1197"/>
        <v>0</v>
      </c>
      <c r="F2143" s="189">
        <f t="shared" si="1198"/>
        <v>0</v>
      </c>
      <c r="G2143" s="189" cm="1">
        <f t="array" aca="1" ref="G2143" ca="1">OFFSET(G2143,-1,,,)+1</f>
        <v>2138</v>
      </c>
      <c r="H2143" s="189">
        <f t="shared" si="1193"/>
        <v>0</v>
      </c>
      <c r="I2143" s="189">
        <f t="shared" si="1199"/>
        <v>0</v>
      </c>
      <c r="J2143" s="179">
        <f t="shared" si="1200"/>
        <v>0</v>
      </c>
      <c r="K2143" s="173"/>
      <c r="L2143" s="174" t="str" cm="1">
        <f t="array" aca="1" ref="L2143" ca="1">IF($K2143="",OFFSET(L2143,-1,,,),K2143)</f>
        <v>12.01.05</v>
      </c>
      <c r="M2143" s="175" t="str" cm="1">
        <f t="array" aca="1" ref="M2143" ca="1">IF(OR($K2143=0,$K2143=""),OFFSET(M2143,-1,,,),O2143)</f>
        <v>PINTURA ACRILICA SOBRE GESSO LISO COM 01 DEMÃO DE MASSA CORRIDA PVA</v>
      </c>
      <c r="N2143" s="67" t="s">
        <v>1404</v>
      </c>
      <c r="O2143" s="68" t="s">
        <v>1405</v>
      </c>
      <c r="P2143" s="68"/>
      <c r="Q2143" s="68" t="s">
        <v>3258</v>
      </c>
      <c r="R2143" s="69">
        <v>11577.49</v>
      </c>
      <c r="S2143" s="70">
        <v>17.149999999999999</v>
      </c>
      <c r="T2143" s="70">
        <v>198553.95349999997</v>
      </c>
      <c r="U2143" s="67" t="s">
        <v>1375</v>
      </c>
      <c r="V2143" s="71" t="s">
        <v>1376</v>
      </c>
      <c r="W2143" s="171"/>
      <c r="X2143" s="172"/>
      <c r="Y2143" s="176">
        <f t="shared" si="1202"/>
        <v>0</v>
      </c>
      <c r="AA2143" s="192"/>
    </row>
    <row r="2144" spans="2:27">
      <c r="B2144" s="189">
        <f t="shared" si="1194"/>
        <v>0</v>
      </c>
      <c r="C2144" s="189">
        <f t="shared" ca="1" si="1195"/>
        <v>0</v>
      </c>
      <c r="D2144" s="189">
        <f t="shared" si="1196"/>
        <v>0</v>
      </c>
      <c r="E2144" s="189">
        <f t="shared" ca="1" si="1197"/>
        <v>0</v>
      </c>
      <c r="F2144" s="189">
        <f t="shared" si="1198"/>
        <v>0</v>
      </c>
      <c r="G2144" s="189" cm="1">
        <f t="array" aca="1" ref="G2144" ca="1">OFFSET(G2144,-1,,,)+1</f>
        <v>2139</v>
      </c>
      <c r="H2144" s="189">
        <f t="shared" ref="H2144:H2207" si="1203">IF(OR($K2144=0,$K2144=""),$W2144,0)</f>
        <v>0</v>
      </c>
      <c r="I2144" s="189">
        <f t="shared" si="1199"/>
        <v>0</v>
      </c>
      <c r="J2144" s="179">
        <f t="shared" si="1200"/>
        <v>0</v>
      </c>
      <c r="K2144" s="173" t="s">
        <v>3403</v>
      </c>
      <c r="L2144" s="174" t="str" cm="1">
        <f t="array" aca="1" ref="L2144" ca="1">IF($K2144="",OFFSET(L2144,-1,,,),K2144)</f>
        <v>12.01.06</v>
      </c>
      <c r="M2144" s="175" t="str" cm="1">
        <f t="array" aca="1" ref="M2144" ca="1">IF(OR($K2144=0,$K2144=""),OFFSET(M2144,-1,,,),O2144)</f>
        <v>PINTURA ACRILICA SOBRE FORRO DE GESSO COM 01 DEMÃO DE MASSA CORRIDA PVA</v>
      </c>
      <c r="N2144" s="67" t="s">
        <v>1406</v>
      </c>
      <c r="O2144" s="68" t="s">
        <v>4692</v>
      </c>
      <c r="P2144" s="68"/>
      <c r="Q2144" s="68" t="s">
        <v>3258</v>
      </c>
      <c r="R2144" s="69">
        <v>1043.3800000000001</v>
      </c>
      <c r="S2144" s="70">
        <v>19.750299999999999</v>
      </c>
      <c r="T2144" s="70">
        <v>20607.068014</v>
      </c>
      <c r="U2144" s="67"/>
      <c r="V2144" s="71"/>
      <c r="W2144" s="171"/>
      <c r="X2144" s="172"/>
      <c r="Y2144" s="176">
        <f t="shared" si="1202"/>
        <v>0</v>
      </c>
      <c r="AA2144" s="192"/>
    </row>
    <row r="2145" spans="2:27" hidden="1">
      <c r="B2145" s="189">
        <f t="shared" ref="B2145:B2208" si="1204">IF(J2145=0,0,U2145)</f>
        <v>0</v>
      </c>
      <c r="C2145" s="189">
        <f t="shared" ref="C2145:C2208" ca="1" si="1205">IF(OR(J2145=0,I2145=0),0,IF(_xlfn.IFNA(MATCH(B2145,OFFSET($B$5,,,$G2145,),),0)&gt;0,0,MAX(OFFSET($C$5,,,$G2145,))+1))</f>
        <v>0</v>
      </c>
      <c r="D2145" s="189">
        <f t="shared" ref="D2145:D2208" si="1206">IF(J2145=0,0,N2145&amp;"-"&amp;U2145)</f>
        <v>0</v>
      </c>
      <c r="E2145" s="189">
        <f t="shared" ref="E2145:E2208" ca="1" si="1207">IF(OR(J2145=0,I2145=0),0,IF(_xlfn.IFNA(MATCH(D2145,OFFSET($D$5,,,$G2145,),),0)&gt;0,0,_xlfn.MAXIFS(OFFSET($E$5,,,$G2145,),OFFSET($J$5,,,$G2145,),J2145)+1))</f>
        <v>0</v>
      </c>
      <c r="F2145" s="189">
        <f t="shared" ref="F2145:F2208" si="1208">IF(J2145=0,0,E2145&amp;"-"&amp;N2145)</f>
        <v>0</v>
      </c>
      <c r="G2145" s="189" cm="1">
        <f t="array" aca="1" ref="G2145" ca="1">OFFSET(G2145,-1,,,)+1</f>
        <v>2140</v>
      </c>
      <c r="H2145" s="189">
        <f t="shared" si="1203"/>
        <v>0</v>
      </c>
      <c r="I2145" s="189">
        <f t="shared" ref="I2145:I2208" si="1209">H2145*R2145</f>
        <v>0</v>
      </c>
      <c r="J2145" s="179">
        <f t="shared" ref="J2145:J2208" si="1210">IF(AND(I2145&lt;&gt;0,OR(K2145=0,K2145="")),N2145&amp;" - Mapa",0)</f>
        <v>0</v>
      </c>
      <c r="K2145" s="173"/>
      <c r="L2145" s="174" t="str" cm="1">
        <f t="array" aca="1" ref="L2145" ca="1">IF($K2145="",OFFSET(L2145,-1,,,),K2145)</f>
        <v>12.01.06</v>
      </c>
      <c r="M2145" s="175" t="str" cm="1">
        <f t="array" aca="1" ref="M2145" ca="1">IF(OR($K2145=0,$K2145=""),OFFSET(M2145,-1,,,),O2145)</f>
        <v>PINTURA ACRILICA SOBRE FORRO DE GESSO COM 01 DEMÃO DE MASSA CORRIDA PVA</v>
      </c>
      <c r="N2145" s="67" t="s">
        <v>167</v>
      </c>
      <c r="O2145" s="68" t="s">
        <v>168</v>
      </c>
      <c r="P2145" s="68"/>
      <c r="Q2145" s="68" t="s">
        <v>3254</v>
      </c>
      <c r="R2145" s="69">
        <v>246.65503200000001</v>
      </c>
      <c r="S2145" s="70">
        <v>7.7</v>
      </c>
      <c r="T2145" s="70">
        <v>1899.2437464000002</v>
      </c>
      <c r="U2145" s="67" t="s">
        <v>1375</v>
      </c>
      <c r="V2145" s="71" t="s">
        <v>1376</v>
      </c>
      <c r="W2145" s="171"/>
      <c r="X2145" s="172"/>
      <c r="Y2145" s="176">
        <f t="shared" si="1202"/>
        <v>0</v>
      </c>
      <c r="AA2145" s="192"/>
    </row>
    <row r="2146" spans="2:27" hidden="1">
      <c r="B2146" s="189">
        <f t="shared" si="1204"/>
        <v>0</v>
      </c>
      <c r="C2146" s="189">
        <f t="shared" ca="1" si="1205"/>
        <v>0</v>
      </c>
      <c r="D2146" s="189">
        <f t="shared" si="1206"/>
        <v>0</v>
      </c>
      <c r="E2146" s="189">
        <f t="shared" ca="1" si="1207"/>
        <v>0</v>
      </c>
      <c r="F2146" s="189">
        <f t="shared" si="1208"/>
        <v>0</v>
      </c>
      <c r="G2146" s="189" cm="1">
        <f t="array" aca="1" ref="G2146" ca="1">OFFSET(G2146,-1,,,)+1</f>
        <v>2141</v>
      </c>
      <c r="H2146" s="189">
        <f t="shared" si="1203"/>
        <v>0</v>
      </c>
      <c r="I2146" s="189">
        <f t="shared" si="1209"/>
        <v>0</v>
      </c>
      <c r="J2146" s="179">
        <f t="shared" si="1210"/>
        <v>0</v>
      </c>
      <c r="K2146" s="173"/>
      <c r="L2146" s="174" t="str" cm="1">
        <f t="array" aca="1" ref="L2146" ca="1">IF($K2146="",OFFSET(L2146,-1,,,),K2146)</f>
        <v>12.01.06</v>
      </c>
      <c r="M2146" s="175" t="str" cm="1">
        <f t="array" aca="1" ref="M2146" ca="1">IF(OR($K2146=0,$K2146=""),OFFSET(M2146,-1,,,),O2146)</f>
        <v>PINTURA ACRILICA SOBRE FORRO DE GESSO COM 01 DEMÃO DE MASSA CORRIDA PVA</v>
      </c>
      <c r="N2146" s="67" t="s">
        <v>1378</v>
      </c>
      <c r="O2146" s="68" t="s">
        <v>1379</v>
      </c>
      <c r="P2146" s="68"/>
      <c r="Q2146" s="68" t="s">
        <v>3254</v>
      </c>
      <c r="R2146" s="69">
        <v>156.50700000000001</v>
      </c>
      <c r="S2146" s="70">
        <v>1.2</v>
      </c>
      <c r="T2146" s="70">
        <v>187.80840000000001</v>
      </c>
      <c r="U2146" s="67" t="s">
        <v>1375</v>
      </c>
      <c r="V2146" s="71" t="s">
        <v>1376</v>
      </c>
      <c r="W2146" s="171"/>
      <c r="X2146" s="172"/>
      <c r="Y2146" s="176">
        <f t="shared" ref="Y2146:Y2193" si="1211">X2146+W2146</f>
        <v>0</v>
      </c>
      <c r="AA2146" s="192"/>
    </row>
    <row r="2147" spans="2:27" hidden="1">
      <c r="B2147" s="189">
        <f t="shared" si="1204"/>
        <v>0</v>
      </c>
      <c r="C2147" s="189">
        <f t="shared" ca="1" si="1205"/>
        <v>0</v>
      </c>
      <c r="D2147" s="189">
        <f t="shared" si="1206"/>
        <v>0</v>
      </c>
      <c r="E2147" s="189">
        <f t="shared" ca="1" si="1207"/>
        <v>0</v>
      </c>
      <c r="F2147" s="189">
        <f t="shared" si="1208"/>
        <v>0</v>
      </c>
      <c r="G2147" s="189" cm="1">
        <f t="array" aca="1" ref="G2147" ca="1">OFFSET(G2147,-1,,,)+1</f>
        <v>2142</v>
      </c>
      <c r="H2147" s="189">
        <f t="shared" si="1203"/>
        <v>0</v>
      </c>
      <c r="I2147" s="189">
        <f t="shared" si="1209"/>
        <v>0</v>
      </c>
      <c r="J2147" s="179">
        <f t="shared" si="1210"/>
        <v>0</v>
      </c>
      <c r="K2147" s="173"/>
      <c r="L2147" s="174" t="str" cm="1">
        <f t="array" aca="1" ref="L2147" ca="1">IF($K2147="",OFFSET(L2147,-1,,,),K2147)</f>
        <v>12.01.06</v>
      </c>
      <c r="M2147" s="175" t="str" cm="1">
        <f t="array" aca="1" ref="M2147" ca="1">IF(OR($K2147=0,$K2147=""),OFFSET(M2147,-1,,,),O2147)</f>
        <v>PINTURA ACRILICA SOBRE FORRO DE GESSO COM 01 DEMÃO DE MASSA CORRIDA PVA</v>
      </c>
      <c r="N2147" s="67" t="s">
        <v>1407</v>
      </c>
      <c r="O2147" s="68" t="s">
        <v>1408</v>
      </c>
      <c r="P2147" s="68"/>
      <c r="Q2147" s="68" t="s">
        <v>3258</v>
      </c>
      <c r="R2147" s="69">
        <v>1043.3800000000001</v>
      </c>
      <c r="S2147" s="70">
        <v>17.75</v>
      </c>
      <c r="T2147" s="70">
        <v>18519.995000000003</v>
      </c>
      <c r="U2147" s="67" t="s">
        <v>1375</v>
      </c>
      <c r="V2147" s="71" t="s">
        <v>1376</v>
      </c>
      <c r="W2147" s="171"/>
      <c r="X2147" s="172"/>
      <c r="Y2147" s="176">
        <f t="shared" si="1211"/>
        <v>0</v>
      </c>
      <c r="AA2147" s="192"/>
    </row>
    <row r="2148" spans="2:27">
      <c r="B2148" s="189">
        <f t="shared" si="1204"/>
        <v>0</v>
      </c>
      <c r="C2148" s="189">
        <f t="shared" ca="1" si="1205"/>
        <v>0</v>
      </c>
      <c r="D2148" s="189">
        <f t="shared" si="1206"/>
        <v>0</v>
      </c>
      <c r="E2148" s="189">
        <f t="shared" ca="1" si="1207"/>
        <v>0</v>
      </c>
      <c r="F2148" s="189">
        <f t="shared" si="1208"/>
        <v>0</v>
      </c>
      <c r="G2148" s="189" cm="1">
        <f t="array" aca="1" ref="G2148" ca="1">OFFSET(G2148,-1,,,)+1</f>
        <v>2143</v>
      </c>
      <c r="H2148" s="189">
        <f t="shared" si="1203"/>
        <v>0</v>
      </c>
      <c r="I2148" s="189">
        <f t="shared" si="1209"/>
        <v>0</v>
      </c>
      <c r="J2148" s="179">
        <f t="shared" si="1210"/>
        <v>0</v>
      </c>
      <c r="K2148" s="173" t="s">
        <v>1397</v>
      </c>
      <c r="L2148" s="174" t="str" cm="1">
        <f t="array" aca="1" ref="L2148" ca="1">IF($K2148="",OFFSET(L2148,-1,,,),K2148)</f>
        <v>12.01.07</v>
      </c>
      <c r="M2148" s="175" t="str" cm="1">
        <f t="array" aca="1" ref="M2148" ca="1">IF(OR($K2148=0,$K2148=""),OFFSET(M2148,-1,,,),O2148)</f>
        <v>PINTURA ACRILICA SOBRE SANCA DE GESSO COM 01 DEMÃO DE MASSA CORRIDA PVA</v>
      </c>
      <c r="N2148" s="67" t="s">
        <v>1410</v>
      </c>
      <c r="O2148" s="68" t="s">
        <v>4693</v>
      </c>
      <c r="P2148" s="68"/>
      <c r="Q2148" s="68" t="s">
        <v>3253</v>
      </c>
      <c r="R2148" s="69">
        <v>3021.45</v>
      </c>
      <c r="S2148" s="70">
        <v>11.0024</v>
      </c>
      <c r="T2148" s="70">
        <v>33243.201479999996</v>
      </c>
      <c r="U2148" s="67"/>
      <c r="V2148" s="71"/>
      <c r="W2148" s="171"/>
      <c r="X2148" s="172"/>
      <c r="Y2148" s="176">
        <f t="shared" si="1211"/>
        <v>0</v>
      </c>
      <c r="AA2148" s="192"/>
    </row>
    <row r="2149" spans="2:27" hidden="1">
      <c r="B2149" s="189">
        <f t="shared" si="1204"/>
        <v>0</v>
      </c>
      <c r="C2149" s="189">
        <f t="shared" ca="1" si="1205"/>
        <v>0</v>
      </c>
      <c r="D2149" s="189">
        <f t="shared" si="1206"/>
        <v>0</v>
      </c>
      <c r="E2149" s="189">
        <f t="shared" ca="1" si="1207"/>
        <v>0</v>
      </c>
      <c r="F2149" s="189">
        <f t="shared" si="1208"/>
        <v>0</v>
      </c>
      <c r="G2149" s="189" cm="1">
        <f t="array" aca="1" ref="G2149" ca="1">OFFSET(G2149,-1,,,)+1</f>
        <v>2144</v>
      </c>
      <c r="H2149" s="189">
        <f t="shared" si="1203"/>
        <v>0</v>
      </c>
      <c r="I2149" s="189">
        <f t="shared" si="1209"/>
        <v>0</v>
      </c>
      <c r="J2149" s="179">
        <f t="shared" si="1210"/>
        <v>0</v>
      </c>
      <c r="K2149" s="173"/>
      <c r="L2149" s="174" t="str" cm="1">
        <f t="array" aca="1" ref="L2149" ca="1">IF($K2149="",OFFSET(L2149,-1,,,),K2149)</f>
        <v>12.01.07</v>
      </c>
      <c r="M2149" s="175" t="str" cm="1">
        <f t="array" aca="1" ref="M2149" ca="1">IF(OR($K2149=0,$K2149=""),OFFSET(M2149,-1,,,),O2149)</f>
        <v>PINTURA ACRILICA SOBRE SANCA DE GESSO COM 01 DEMÃO DE MASSA CORRIDA PVA</v>
      </c>
      <c r="N2149" s="67" t="s">
        <v>167</v>
      </c>
      <c r="O2149" s="68" t="s">
        <v>168</v>
      </c>
      <c r="P2149" s="68"/>
      <c r="Q2149" s="68" t="s">
        <v>3254</v>
      </c>
      <c r="R2149" s="69">
        <v>1055.69463</v>
      </c>
      <c r="S2149" s="70">
        <v>7.7</v>
      </c>
      <c r="T2149" s="70">
        <v>8128.8486510000002</v>
      </c>
      <c r="U2149" s="67" t="s">
        <v>1375</v>
      </c>
      <c r="V2149" s="71" t="s">
        <v>1376</v>
      </c>
      <c r="W2149" s="171"/>
      <c r="X2149" s="172"/>
      <c r="Y2149" s="176">
        <f t="shared" si="1211"/>
        <v>0</v>
      </c>
      <c r="AA2149" s="192"/>
    </row>
    <row r="2150" spans="2:27" hidden="1">
      <c r="B2150" s="189">
        <f t="shared" si="1204"/>
        <v>0</v>
      </c>
      <c r="C2150" s="189">
        <f t="shared" ca="1" si="1205"/>
        <v>0</v>
      </c>
      <c r="D2150" s="189">
        <f t="shared" si="1206"/>
        <v>0</v>
      </c>
      <c r="E2150" s="189">
        <f t="shared" ca="1" si="1207"/>
        <v>0</v>
      </c>
      <c r="F2150" s="189">
        <f t="shared" si="1208"/>
        <v>0</v>
      </c>
      <c r="G2150" s="189" cm="1">
        <f t="array" aca="1" ref="G2150" ca="1">OFFSET(G2150,-1,,,)+1</f>
        <v>2145</v>
      </c>
      <c r="H2150" s="189">
        <f t="shared" si="1203"/>
        <v>0</v>
      </c>
      <c r="I2150" s="189">
        <f t="shared" si="1209"/>
        <v>0</v>
      </c>
      <c r="J2150" s="179">
        <f t="shared" si="1210"/>
        <v>0</v>
      </c>
      <c r="K2150" s="173"/>
      <c r="L2150" s="174" t="str" cm="1">
        <f t="array" aca="1" ref="L2150" ca="1">IF($K2150="",OFFSET(L2150,-1,,,),K2150)</f>
        <v>12.01.07</v>
      </c>
      <c r="M2150" s="175" t="str" cm="1">
        <f t="array" aca="1" ref="M2150" ca="1">IF(OR($K2150=0,$K2150=""),OFFSET(M2150,-1,,,),O2150)</f>
        <v>PINTURA ACRILICA SOBRE SANCA DE GESSO COM 01 DEMÃO DE MASSA CORRIDA PVA</v>
      </c>
      <c r="N2150" s="67" t="s">
        <v>1378</v>
      </c>
      <c r="O2150" s="68" t="s">
        <v>1379</v>
      </c>
      <c r="P2150" s="68"/>
      <c r="Q2150" s="68" t="s">
        <v>3254</v>
      </c>
      <c r="R2150" s="69">
        <v>785.577</v>
      </c>
      <c r="S2150" s="70">
        <v>1.2</v>
      </c>
      <c r="T2150" s="70">
        <v>942.69239999999991</v>
      </c>
      <c r="U2150" s="67" t="s">
        <v>1375</v>
      </c>
      <c r="V2150" s="71" t="s">
        <v>1376</v>
      </c>
      <c r="W2150" s="171"/>
      <c r="X2150" s="172"/>
      <c r="Y2150" s="176">
        <f t="shared" si="1211"/>
        <v>0</v>
      </c>
      <c r="AA2150" s="192"/>
    </row>
    <row r="2151" spans="2:27" hidden="1">
      <c r="B2151" s="189">
        <f t="shared" si="1204"/>
        <v>0</v>
      </c>
      <c r="C2151" s="189">
        <f t="shared" ca="1" si="1205"/>
        <v>0</v>
      </c>
      <c r="D2151" s="189">
        <f t="shared" si="1206"/>
        <v>0</v>
      </c>
      <c r="E2151" s="189">
        <f t="shared" ca="1" si="1207"/>
        <v>0</v>
      </c>
      <c r="F2151" s="189">
        <f t="shared" si="1208"/>
        <v>0</v>
      </c>
      <c r="G2151" s="189" cm="1">
        <f t="array" aca="1" ref="G2151" ca="1">OFFSET(G2151,-1,,,)+1</f>
        <v>2146</v>
      </c>
      <c r="H2151" s="189">
        <f t="shared" si="1203"/>
        <v>0</v>
      </c>
      <c r="I2151" s="189">
        <f t="shared" si="1209"/>
        <v>0</v>
      </c>
      <c r="J2151" s="179">
        <f t="shared" si="1210"/>
        <v>0</v>
      </c>
      <c r="K2151" s="173"/>
      <c r="L2151" s="174" t="str" cm="1">
        <f t="array" aca="1" ref="L2151" ca="1">IF($K2151="",OFFSET(L2151,-1,,,),K2151)</f>
        <v>12.01.07</v>
      </c>
      <c r="M2151" s="175" t="str" cm="1">
        <f t="array" aca="1" ref="M2151" ca="1">IF(OR($K2151=0,$K2151=""),OFFSET(M2151,-1,,,),O2151)</f>
        <v>PINTURA ACRILICA SOBRE SANCA DE GESSO COM 01 DEMÃO DE MASSA CORRIDA PVA</v>
      </c>
      <c r="N2151" s="67" t="s">
        <v>1411</v>
      </c>
      <c r="O2151" s="68" t="s">
        <v>1412</v>
      </c>
      <c r="P2151" s="68"/>
      <c r="Q2151" s="68" t="s">
        <v>3253</v>
      </c>
      <c r="R2151" s="69">
        <v>3021.45</v>
      </c>
      <c r="S2151" s="70">
        <v>8</v>
      </c>
      <c r="T2151" s="70">
        <v>24171.599999999999</v>
      </c>
      <c r="U2151" s="67" t="s">
        <v>1375</v>
      </c>
      <c r="V2151" s="71" t="s">
        <v>1376</v>
      </c>
      <c r="W2151" s="171"/>
      <c r="X2151" s="172"/>
      <c r="Y2151" s="176">
        <f t="shared" si="1211"/>
        <v>0</v>
      </c>
      <c r="AA2151" s="192"/>
    </row>
    <row r="2152" spans="2:27">
      <c r="B2152" s="189">
        <f t="shared" si="1204"/>
        <v>0</v>
      </c>
      <c r="C2152" s="189">
        <f t="shared" ca="1" si="1205"/>
        <v>0</v>
      </c>
      <c r="D2152" s="189">
        <f t="shared" si="1206"/>
        <v>0</v>
      </c>
      <c r="E2152" s="189">
        <f t="shared" ca="1" si="1207"/>
        <v>0</v>
      </c>
      <c r="F2152" s="189">
        <f t="shared" si="1208"/>
        <v>0</v>
      </c>
      <c r="G2152" s="189" cm="1">
        <f t="array" aca="1" ref="G2152" ca="1">OFFSET(G2152,-1,,,)+1</f>
        <v>2147</v>
      </c>
      <c r="H2152" s="189">
        <f t="shared" si="1203"/>
        <v>0</v>
      </c>
      <c r="I2152" s="189">
        <f t="shared" si="1209"/>
        <v>0</v>
      </c>
      <c r="J2152" s="179">
        <f t="shared" si="1210"/>
        <v>0</v>
      </c>
      <c r="K2152" s="173" t="s">
        <v>1398</v>
      </c>
      <c r="L2152" s="174" t="str" cm="1">
        <f t="array" aca="1" ref="L2152" ca="1">IF($K2152="",OFFSET(L2152,-1,,,),K2152)</f>
        <v>12.01.08</v>
      </c>
      <c r="M2152" s="175" t="str" cm="1">
        <f t="array" aca="1" ref="M2152" ca="1">IF(OR($K2152=0,$K2152=""),OFFSET(M2152,-1,,,),O2152)</f>
        <v>PINTURA LÁTEX PVA SOBRE FORRO DE GESSO COM 01 DEMÃO DE MASSA CORRIDA PVA</v>
      </c>
      <c r="N2152" s="67" t="s">
        <v>1391</v>
      </c>
      <c r="O2152" s="68" t="s">
        <v>4694</v>
      </c>
      <c r="P2152" s="68"/>
      <c r="Q2152" s="68" t="s">
        <v>3258</v>
      </c>
      <c r="R2152" s="69">
        <v>2298.92</v>
      </c>
      <c r="S2152" s="70">
        <v>17.200299999999999</v>
      </c>
      <c r="T2152" s="70">
        <v>39542.113676000001</v>
      </c>
      <c r="U2152" s="67"/>
      <c r="V2152" s="71"/>
      <c r="W2152" s="171"/>
      <c r="X2152" s="172"/>
      <c r="Y2152" s="176">
        <f t="shared" si="1211"/>
        <v>0</v>
      </c>
      <c r="AA2152" s="192"/>
    </row>
    <row r="2153" spans="2:27" hidden="1">
      <c r="B2153" s="189">
        <f t="shared" si="1204"/>
        <v>0</v>
      </c>
      <c r="C2153" s="189">
        <f t="shared" ca="1" si="1205"/>
        <v>0</v>
      </c>
      <c r="D2153" s="189">
        <f t="shared" si="1206"/>
        <v>0</v>
      </c>
      <c r="E2153" s="189">
        <f t="shared" ca="1" si="1207"/>
        <v>0</v>
      </c>
      <c r="F2153" s="189">
        <f t="shared" si="1208"/>
        <v>0</v>
      </c>
      <c r="G2153" s="189" cm="1">
        <f t="array" aca="1" ref="G2153" ca="1">OFFSET(G2153,-1,,,)+1</f>
        <v>2148</v>
      </c>
      <c r="H2153" s="189">
        <f t="shared" si="1203"/>
        <v>0</v>
      </c>
      <c r="I2153" s="189">
        <f t="shared" si="1209"/>
        <v>0</v>
      </c>
      <c r="J2153" s="179">
        <f t="shared" si="1210"/>
        <v>0</v>
      </c>
      <c r="K2153" s="173"/>
      <c r="L2153" s="174" t="str" cm="1">
        <f t="array" aca="1" ref="L2153" ca="1">IF($K2153="",OFFSET(L2153,-1,,,),K2153)</f>
        <v>12.01.08</v>
      </c>
      <c r="M2153" s="175" t="str" cm="1">
        <f t="array" aca="1" ref="M2153" ca="1">IF(OR($K2153=0,$K2153=""),OFFSET(M2153,-1,,,),O2153)</f>
        <v>PINTURA LÁTEX PVA SOBRE FORRO DE GESSO COM 01 DEMÃO DE MASSA CORRIDA PVA</v>
      </c>
      <c r="N2153" s="67" t="s">
        <v>1378</v>
      </c>
      <c r="O2153" s="68" t="s">
        <v>1379</v>
      </c>
      <c r="P2153" s="68"/>
      <c r="Q2153" s="68" t="s">
        <v>3254</v>
      </c>
      <c r="R2153" s="69">
        <v>574.73</v>
      </c>
      <c r="S2153" s="70">
        <v>1.2</v>
      </c>
      <c r="T2153" s="70">
        <v>689.67600000000004</v>
      </c>
      <c r="U2153" s="67" t="s">
        <v>1375</v>
      </c>
      <c r="V2153" s="71" t="s">
        <v>1376</v>
      </c>
      <c r="W2153" s="171"/>
      <c r="X2153" s="172"/>
      <c r="Y2153" s="176">
        <f t="shared" si="1211"/>
        <v>0</v>
      </c>
      <c r="AA2153" s="192"/>
    </row>
    <row r="2154" spans="2:27" hidden="1">
      <c r="B2154" s="189">
        <f t="shared" si="1204"/>
        <v>0</v>
      </c>
      <c r="C2154" s="189">
        <f t="shared" ca="1" si="1205"/>
        <v>0</v>
      </c>
      <c r="D2154" s="189">
        <f t="shared" si="1206"/>
        <v>0</v>
      </c>
      <c r="E2154" s="189">
        <f t="shared" ca="1" si="1207"/>
        <v>0</v>
      </c>
      <c r="F2154" s="189">
        <f t="shared" si="1208"/>
        <v>0</v>
      </c>
      <c r="G2154" s="189" cm="1">
        <f t="array" aca="1" ref="G2154" ca="1">OFFSET(G2154,-1,,,)+1</f>
        <v>2149</v>
      </c>
      <c r="H2154" s="189">
        <f t="shared" si="1203"/>
        <v>0</v>
      </c>
      <c r="I2154" s="189">
        <f t="shared" si="1209"/>
        <v>0</v>
      </c>
      <c r="J2154" s="179">
        <f t="shared" si="1210"/>
        <v>0</v>
      </c>
      <c r="K2154" s="173"/>
      <c r="L2154" s="174" t="str" cm="1">
        <f t="array" aca="1" ref="L2154" ca="1">IF($K2154="",OFFSET(L2154,-1,,,),K2154)</f>
        <v>12.01.08</v>
      </c>
      <c r="M2154" s="175" t="str" cm="1">
        <f t="array" aca="1" ref="M2154" ca="1">IF(OR($K2154=0,$K2154=""),OFFSET(M2154,-1,,,),O2154)</f>
        <v>PINTURA LÁTEX PVA SOBRE FORRO DE GESSO COM 01 DEMÃO DE MASSA CORRIDA PVA</v>
      </c>
      <c r="N2154" s="67" t="s">
        <v>1380</v>
      </c>
      <c r="O2154" s="68" t="s">
        <v>1381</v>
      </c>
      <c r="P2154" s="68"/>
      <c r="Q2154" s="68" t="s">
        <v>3254</v>
      </c>
      <c r="R2154" s="69">
        <v>789.67902000000004</v>
      </c>
      <c r="S2154" s="70">
        <v>4.95</v>
      </c>
      <c r="T2154" s="70">
        <v>3908.9111490000005</v>
      </c>
      <c r="U2154" s="67" t="s">
        <v>1375</v>
      </c>
      <c r="V2154" s="71" t="s">
        <v>1376</v>
      </c>
      <c r="W2154" s="171"/>
      <c r="X2154" s="172"/>
      <c r="Y2154" s="176">
        <f t="shared" si="1211"/>
        <v>0</v>
      </c>
      <c r="AA2154" s="192"/>
    </row>
    <row r="2155" spans="2:27" hidden="1">
      <c r="B2155" s="189">
        <f t="shared" si="1204"/>
        <v>0</v>
      </c>
      <c r="C2155" s="189">
        <f t="shared" ca="1" si="1205"/>
        <v>0</v>
      </c>
      <c r="D2155" s="189">
        <f t="shared" si="1206"/>
        <v>0</v>
      </c>
      <c r="E2155" s="189">
        <f t="shared" ca="1" si="1207"/>
        <v>0</v>
      </c>
      <c r="F2155" s="189">
        <f t="shared" si="1208"/>
        <v>0</v>
      </c>
      <c r="G2155" s="189" cm="1">
        <f t="array" aca="1" ref="G2155" ca="1">OFFSET(G2155,-1,,,)+1</f>
        <v>2150</v>
      </c>
      <c r="H2155" s="189">
        <f t="shared" si="1203"/>
        <v>0</v>
      </c>
      <c r="I2155" s="189">
        <f t="shared" si="1209"/>
        <v>0</v>
      </c>
      <c r="J2155" s="179">
        <f t="shared" si="1210"/>
        <v>0</v>
      </c>
      <c r="K2155" s="173"/>
      <c r="L2155" s="174" t="str" cm="1">
        <f t="array" aca="1" ref="L2155" ca="1">IF($K2155="",OFFSET(L2155,-1,,,),K2155)</f>
        <v>12.01.08</v>
      </c>
      <c r="M2155" s="175" t="str" cm="1">
        <f t="array" aca="1" ref="M2155" ca="1">IF(OR($K2155=0,$K2155=""),OFFSET(M2155,-1,,,),O2155)</f>
        <v>PINTURA LÁTEX PVA SOBRE FORRO DE GESSO COM 01 DEMÃO DE MASSA CORRIDA PVA</v>
      </c>
      <c r="N2155" s="67" t="s">
        <v>1392</v>
      </c>
      <c r="O2155" s="68" t="s">
        <v>1393</v>
      </c>
      <c r="P2155" s="68"/>
      <c r="Q2155" s="68" t="s">
        <v>3258</v>
      </c>
      <c r="R2155" s="69">
        <v>2298.92</v>
      </c>
      <c r="S2155" s="70">
        <v>15.2</v>
      </c>
      <c r="T2155" s="70">
        <v>34943.584000000003</v>
      </c>
      <c r="U2155" s="67" t="s">
        <v>1375</v>
      </c>
      <c r="V2155" s="71" t="s">
        <v>1376</v>
      </c>
      <c r="W2155" s="171"/>
      <c r="X2155" s="172"/>
      <c r="Y2155" s="176">
        <f t="shared" si="1211"/>
        <v>0</v>
      </c>
      <c r="AA2155" s="192"/>
    </row>
    <row r="2156" spans="2:27">
      <c r="B2156" s="189">
        <f t="shared" si="1204"/>
        <v>0</v>
      </c>
      <c r="C2156" s="189">
        <f t="shared" ca="1" si="1205"/>
        <v>0</v>
      </c>
      <c r="D2156" s="189">
        <f t="shared" si="1206"/>
        <v>0</v>
      </c>
      <c r="E2156" s="189">
        <f t="shared" ca="1" si="1207"/>
        <v>0</v>
      </c>
      <c r="F2156" s="189">
        <f t="shared" si="1208"/>
        <v>0</v>
      </c>
      <c r="G2156" s="189" cm="1">
        <f t="array" aca="1" ref="G2156" ca="1">OFFSET(G2156,-1,,,)+1</f>
        <v>2151</v>
      </c>
      <c r="H2156" s="189">
        <f t="shared" si="1203"/>
        <v>0</v>
      </c>
      <c r="I2156" s="189">
        <f t="shared" si="1209"/>
        <v>0</v>
      </c>
      <c r="J2156" s="179">
        <f t="shared" si="1210"/>
        <v>0</v>
      </c>
      <c r="K2156" s="173" t="s">
        <v>1402</v>
      </c>
      <c r="L2156" s="174" t="str" cm="1">
        <f t="array" aca="1" ref="L2156" ca="1">IF($K2156="",OFFSET(L2156,-1,,,),K2156)</f>
        <v>12.01.09</v>
      </c>
      <c r="M2156" s="175" t="str" cm="1">
        <f t="array" aca="1" ref="M2156" ca="1">IF(OR($K2156=0,$K2156=""),OFFSET(M2156,-1,,,),O2156)</f>
        <v>PINTURA ACRÍLICA SOBRE CONCRETO</v>
      </c>
      <c r="N2156" s="67" t="s">
        <v>377</v>
      </c>
      <c r="O2156" s="68" t="s">
        <v>4249</v>
      </c>
      <c r="P2156" s="68"/>
      <c r="Q2156" s="68" t="s">
        <v>3258</v>
      </c>
      <c r="R2156" s="69">
        <v>125.6</v>
      </c>
      <c r="S2156" s="70">
        <v>14.639699999999999</v>
      </c>
      <c r="T2156" s="70">
        <v>1838.7463199999997</v>
      </c>
      <c r="U2156" s="67"/>
      <c r="V2156" s="71"/>
      <c r="W2156" s="171"/>
      <c r="X2156" s="172"/>
      <c r="Y2156" s="176">
        <f t="shared" si="1211"/>
        <v>0</v>
      </c>
      <c r="AA2156" s="192"/>
    </row>
    <row r="2157" spans="2:27" hidden="1">
      <c r="B2157" s="189">
        <f t="shared" si="1204"/>
        <v>0</v>
      </c>
      <c r="C2157" s="189">
        <f t="shared" ca="1" si="1205"/>
        <v>0</v>
      </c>
      <c r="D2157" s="189">
        <f t="shared" si="1206"/>
        <v>0</v>
      </c>
      <c r="E2157" s="189">
        <f t="shared" ca="1" si="1207"/>
        <v>0</v>
      </c>
      <c r="F2157" s="189">
        <f t="shared" si="1208"/>
        <v>0</v>
      </c>
      <c r="G2157" s="189" cm="1">
        <f t="array" aca="1" ref="G2157" ca="1">OFFSET(G2157,-1,,,)+1</f>
        <v>2152</v>
      </c>
      <c r="H2157" s="189">
        <f t="shared" si="1203"/>
        <v>0</v>
      </c>
      <c r="I2157" s="189">
        <f t="shared" si="1209"/>
        <v>0</v>
      </c>
      <c r="J2157" s="179">
        <f t="shared" si="1210"/>
        <v>0</v>
      </c>
      <c r="K2157" s="173"/>
      <c r="L2157" s="174" t="str" cm="1">
        <f t="array" aca="1" ref="L2157" ca="1">IF($K2157="",OFFSET(L2157,-1,,,),K2157)</f>
        <v>12.01.09</v>
      </c>
      <c r="M2157" s="175" t="str" cm="1">
        <f t="array" aca="1" ref="M2157" ca="1">IF(OR($K2157=0,$K2157=""),OFFSET(M2157,-1,,,),O2157)</f>
        <v>PINTURA ACRÍLICA SOBRE CONCRETO</v>
      </c>
      <c r="N2157" s="67" t="s">
        <v>167</v>
      </c>
      <c r="O2157" s="68" t="s">
        <v>168</v>
      </c>
      <c r="P2157" s="68"/>
      <c r="Q2157" s="68" t="s">
        <v>3254</v>
      </c>
      <c r="R2157" s="69">
        <v>32.781599999999997</v>
      </c>
      <c r="S2157" s="70">
        <v>7.7</v>
      </c>
      <c r="T2157" s="70">
        <v>252.41831999999999</v>
      </c>
      <c r="U2157" s="67" t="s">
        <v>1375</v>
      </c>
      <c r="V2157" s="71" t="s">
        <v>1376</v>
      </c>
      <c r="W2157" s="171"/>
      <c r="X2157" s="172"/>
      <c r="Y2157" s="176">
        <f t="shared" si="1211"/>
        <v>0</v>
      </c>
      <c r="AA2157" s="192"/>
    </row>
    <row r="2158" spans="2:27" hidden="1">
      <c r="B2158" s="189">
        <f t="shared" si="1204"/>
        <v>0</v>
      </c>
      <c r="C2158" s="189">
        <f t="shared" ca="1" si="1205"/>
        <v>0</v>
      </c>
      <c r="D2158" s="189">
        <f t="shared" si="1206"/>
        <v>0</v>
      </c>
      <c r="E2158" s="189">
        <f t="shared" ca="1" si="1207"/>
        <v>0</v>
      </c>
      <c r="F2158" s="189">
        <f t="shared" si="1208"/>
        <v>0</v>
      </c>
      <c r="G2158" s="189" cm="1">
        <f t="array" aca="1" ref="G2158" ca="1">OFFSET(G2158,-1,,,)+1</f>
        <v>2153</v>
      </c>
      <c r="H2158" s="189">
        <f t="shared" si="1203"/>
        <v>0</v>
      </c>
      <c r="I2158" s="189">
        <f t="shared" si="1209"/>
        <v>0</v>
      </c>
      <c r="J2158" s="179">
        <f t="shared" si="1210"/>
        <v>0</v>
      </c>
      <c r="K2158" s="173"/>
      <c r="L2158" s="174" t="str" cm="1">
        <f t="array" aca="1" ref="L2158" ca="1">IF($K2158="",OFFSET(L2158,-1,,,),K2158)</f>
        <v>12.01.09</v>
      </c>
      <c r="M2158" s="175" t="str" cm="1">
        <f t="array" aca="1" ref="M2158" ca="1">IF(OR($K2158=0,$K2158=""),OFFSET(M2158,-1,,,),O2158)</f>
        <v>PINTURA ACRÍLICA SOBRE CONCRETO</v>
      </c>
      <c r="N2158" s="67" t="s">
        <v>224</v>
      </c>
      <c r="O2158" s="68" t="s">
        <v>225</v>
      </c>
      <c r="P2158" s="68"/>
      <c r="Q2158" s="68" t="s">
        <v>3258</v>
      </c>
      <c r="R2158" s="69">
        <v>125.6</v>
      </c>
      <c r="S2158" s="70">
        <v>12.63</v>
      </c>
      <c r="T2158" s="70">
        <v>1586.328</v>
      </c>
      <c r="U2158" s="67" t="s">
        <v>1375</v>
      </c>
      <c r="V2158" s="71" t="s">
        <v>1376</v>
      </c>
      <c r="W2158" s="171"/>
      <c r="X2158" s="172"/>
      <c r="Y2158" s="176">
        <f t="shared" si="1211"/>
        <v>0</v>
      </c>
      <c r="AA2158" s="192"/>
    </row>
    <row r="2159" spans="2:27">
      <c r="B2159" s="189">
        <f t="shared" si="1204"/>
        <v>0</v>
      </c>
      <c r="C2159" s="189">
        <f t="shared" ca="1" si="1205"/>
        <v>0</v>
      </c>
      <c r="D2159" s="189">
        <f t="shared" si="1206"/>
        <v>0</v>
      </c>
      <c r="E2159" s="189">
        <f t="shared" ca="1" si="1207"/>
        <v>0</v>
      </c>
      <c r="F2159" s="189">
        <f t="shared" si="1208"/>
        <v>0</v>
      </c>
      <c r="G2159" s="189" cm="1">
        <f t="array" aca="1" ref="G2159" ca="1">OFFSET(G2159,-1,,,)+1</f>
        <v>2154</v>
      </c>
      <c r="H2159" s="189">
        <f t="shared" si="1203"/>
        <v>0</v>
      </c>
      <c r="I2159" s="189">
        <f t="shared" si="1209"/>
        <v>0</v>
      </c>
      <c r="J2159" s="179">
        <f t="shared" si="1210"/>
        <v>0</v>
      </c>
      <c r="K2159" s="173" t="s">
        <v>3404</v>
      </c>
      <c r="L2159" s="174" t="str" cm="1">
        <f t="array" aca="1" ref="L2159" ca="1">IF($K2159="",OFFSET(L2159,-1,,,),K2159)</f>
        <v>12.01.10</v>
      </c>
      <c r="M2159" s="175" t="str" cm="1">
        <f t="array" aca="1" ref="M2159" ca="1">IF(OR($K2159=0,$K2159=""),OFFSET(M2159,-1,,,),O2159)</f>
        <v>PINTURA ACRILICA EM PISO</v>
      </c>
      <c r="N2159" s="67" t="s">
        <v>221</v>
      </c>
      <c r="O2159" s="68" t="s">
        <v>4301</v>
      </c>
      <c r="P2159" s="68"/>
      <c r="Q2159" s="68" t="s">
        <v>3258</v>
      </c>
      <c r="R2159" s="69">
        <v>126.01</v>
      </c>
      <c r="S2159" s="70">
        <v>14.632400000000001</v>
      </c>
      <c r="T2159" s="70">
        <v>1843.8287240000002</v>
      </c>
      <c r="U2159" s="67"/>
      <c r="V2159" s="71"/>
      <c r="W2159" s="171"/>
      <c r="X2159" s="172"/>
      <c r="Y2159" s="176">
        <f t="shared" si="1211"/>
        <v>0</v>
      </c>
      <c r="AA2159" s="192"/>
    </row>
    <row r="2160" spans="2:27" hidden="1">
      <c r="B2160" s="189">
        <f t="shared" si="1204"/>
        <v>0</v>
      </c>
      <c r="C2160" s="189">
        <f t="shared" ca="1" si="1205"/>
        <v>0</v>
      </c>
      <c r="D2160" s="189">
        <f t="shared" si="1206"/>
        <v>0</v>
      </c>
      <c r="E2160" s="189">
        <f t="shared" ca="1" si="1207"/>
        <v>0</v>
      </c>
      <c r="F2160" s="189">
        <f t="shared" si="1208"/>
        <v>0</v>
      </c>
      <c r="G2160" s="189" cm="1">
        <f t="array" aca="1" ref="G2160" ca="1">OFFSET(G2160,-1,,,)+1</f>
        <v>2155</v>
      </c>
      <c r="H2160" s="189">
        <f t="shared" si="1203"/>
        <v>0</v>
      </c>
      <c r="I2160" s="189">
        <f t="shared" si="1209"/>
        <v>0</v>
      </c>
      <c r="J2160" s="179">
        <f t="shared" si="1210"/>
        <v>0</v>
      </c>
      <c r="K2160" s="173"/>
      <c r="L2160" s="174" t="str" cm="1">
        <f t="array" aca="1" ref="L2160" ca="1">IF($K2160="",OFFSET(L2160,-1,,,),K2160)</f>
        <v>12.01.10</v>
      </c>
      <c r="M2160" s="175" t="str" cm="1">
        <f t="array" aca="1" ref="M2160" ca="1">IF(OR($K2160=0,$K2160=""),OFFSET(M2160,-1,,,),O2160)</f>
        <v>PINTURA ACRILICA EM PISO</v>
      </c>
      <c r="N2160" s="67" t="s">
        <v>222</v>
      </c>
      <c r="O2160" s="68" t="s">
        <v>223</v>
      </c>
      <c r="P2160" s="68"/>
      <c r="Q2160" s="68" t="s">
        <v>3254</v>
      </c>
      <c r="R2160" s="69">
        <v>37.660609000000001</v>
      </c>
      <c r="S2160" s="70">
        <v>6.7</v>
      </c>
      <c r="T2160" s="70">
        <v>252.3260803</v>
      </c>
      <c r="U2160" s="67" t="s">
        <v>1375</v>
      </c>
      <c r="V2160" s="71" t="s">
        <v>1376</v>
      </c>
      <c r="W2160" s="171"/>
      <c r="X2160" s="172"/>
      <c r="Y2160" s="176">
        <f t="shared" si="1211"/>
        <v>0</v>
      </c>
      <c r="AA2160" s="192"/>
    </row>
    <row r="2161" spans="2:27" hidden="1">
      <c r="B2161" s="189">
        <f t="shared" si="1204"/>
        <v>0</v>
      </c>
      <c r="C2161" s="189">
        <f t="shared" ca="1" si="1205"/>
        <v>0</v>
      </c>
      <c r="D2161" s="189">
        <f t="shared" si="1206"/>
        <v>0</v>
      </c>
      <c r="E2161" s="189">
        <f t="shared" ca="1" si="1207"/>
        <v>0</v>
      </c>
      <c r="F2161" s="189">
        <f t="shared" si="1208"/>
        <v>0</v>
      </c>
      <c r="G2161" s="189" cm="1">
        <f t="array" aca="1" ref="G2161" ca="1">OFFSET(G2161,-1,,,)+1</f>
        <v>2156</v>
      </c>
      <c r="H2161" s="189">
        <f t="shared" si="1203"/>
        <v>0</v>
      </c>
      <c r="I2161" s="189">
        <f t="shared" si="1209"/>
        <v>0</v>
      </c>
      <c r="J2161" s="179">
        <f t="shared" si="1210"/>
        <v>0</v>
      </c>
      <c r="K2161" s="173"/>
      <c r="L2161" s="174" t="str" cm="1">
        <f t="array" aca="1" ref="L2161" ca="1">IF($K2161="",OFFSET(L2161,-1,,,),K2161)</f>
        <v>12.01.10</v>
      </c>
      <c r="M2161" s="175" t="str" cm="1">
        <f t="array" aca="1" ref="M2161" ca="1">IF(OR($K2161=0,$K2161=""),OFFSET(M2161,-1,,,),O2161)</f>
        <v>PINTURA ACRILICA EM PISO</v>
      </c>
      <c r="N2161" s="67" t="s">
        <v>224</v>
      </c>
      <c r="O2161" s="68" t="s">
        <v>225</v>
      </c>
      <c r="P2161" s="68"/>
      <c r="Q2161" s="68" t="s">
        <v>3258</v>
      </c>
      <c r="R2161" s="69">
        <v>126.01</v>
      </c>
      <c r="S2161" s="70">
        <v>12.63</v>
      </c>
      <c r="T2161" s="70">
        <v>1591.5063000000002</v>
      </c>
      <c r="U2161" s="67" t="s">
        <v>1375</v>
      </c>
      <c r="V2161" s="71" t="s">
        <v>1376</v>
      </c>
      <c r="W2161" s="171"/>
      <c r="X2161" s="172"/>
      <c r="Y2161" s="176">
        <f t="shared" si="1211"/>
        <v>0</v>
      </c>
      <c r="AA2161" s="192"/>
    </row>
    <row r="2162" spans="2:27">
      <c r="B2162" s="189">
        <f t="shared" si="1204"/>
        <v>0</v>
      </c>
      <c r="C2162" s="189">
        <f t="shared" ca="1" si="1205"/>
        <v>0</v>
      </c>
      <c r="D2162" s="189">
        <f t="shared" si="1206"/>
        <v>0</v>
      </c>
      <c r="E2162" s="189">
        <f t="shared" ca="1" si="1207"/>
        <v>0</v>
      </c>
      <c r="F2162" s="189">
        <f t="shared" si="1208"/>
        <v>0</v>
      </c>
      <c r="G2162" s="189" cm="1">
        <f t="array" aca="1" ref="G2162" ca="1">OFFSET(G2162,-1,,,)+1</f>
        <v>2157</v>
      </c>
      <c r="H2162" s="189">
        <f t="shared" si="1203"/>
        <v>0</v>
      </c>
      <c r="I2162" s="189">
        <f t="shared" si="1209"/>
        <v>0</v>
      </c>
      <c r="J2162" s="179">
        <f t="shared" si="1210"/>
        <v>0</v>
      </c>
      <c r="K2162" s="173" t="s">
        <v>1409</v>
      </c>
      <c r="L2162" s="174" t="str" cm="1">
        <f t="array" aca="1" ref="L2162" ca="1">IF($K2162="",OFFSET(L2162,-1,,,),K2162)</f>
        <v>12.01.11</v>
      </c>
      <c r="M2162" s="175" t="str" cm="1">
        <f t="array" aca="1" ref="M2162" ca="1">IF(OR($K2162=0,$K2162=""),OFFSET(M2162,-1,,,),O2162)</f>
        <v>PINTURA EM ESMALTE SINTÉTICO EM PORTA CORTA FOGO</v>
      </c>
      <c r="N2162" s="67" t="s">
        <v>1419</v>
      </c>
      <c r="O2162" s="68" t="s">
        <v>4695</v>
      </c>
      <c r="P2162" s="68"/>
      <c r="Q2162" s="68" t="s">
        <v>3258</v>
      </c>
      <c r="R2162" s="69">
        <v>267.3</v>
      </c>
      <c r="S2162" s="70">
        <v>58.44</v>
      </c>
      <c r="T2162" s="70">
        <v>15621.012000000001</v>
      </c>
      <c r="U2162" s="67"/>
      <c r="V2162" s="71"/>
      <c r="W2162" s="171"/>
      <c r="X2162" s="172"/>
      <c r="Y2162" s="176">
        <f t="shared" si="1211"/>
        <v>0</v>
      </c>
      <c r="AA2162" s="192"/>
    </row>
    <row r="2163" spans="2:27" hidden="1">
      <c r="B2163" s="189">
        <f t="shared" si="1204"/>
        <v>0</v>
      </c>
      <c r="C2163" s="189">
        <f t="shared" ca="1" si="1205"/>
        <v>0</v>
      </c>
      <c r="D2163" s="189">
        <f t="shared" si="1206"/>
        <v>0</v>
      </c>
      <c r="E2163" s="189">
        <f t="shared" ca="1" si="1207"/>
        <v>0</v>
      </c>
      <c r="F2163" s="189">
        <f t="shared" si="1208"/>
        <v>0</v>
      </c>
      <c r="G2163" s="189" cm="1">
        <f t="array" aca="1" ref="G2163" ca="1">OFFSET(G2163,-1,,,)+1</f>
        <v>2158</v>
      </c>
      <c r="H2163" s="189">
        <f t="shared" si="1203"/>
        <v>0</v>
      </c>
      <c r="I2163" s="189">
        <f t="shared" si="1209"/>
        <v>0</v>
      </c>
      <c r="J2163" s="179">
        <f t="shared" si="1210"/>
        <v>0</v>
      </c>
      <c r="K2163" s="173"/>
      <c r="L2163" s="174" t="str" cm="1">
        <f t="array" aca="1" ref="L2163" ca="1">IF($K2163="",OFFSET(L2163,-1,,,),K2163)</f>
        <v>12.01.11</v>
      </c>
      <c r="M2163" s="175" t="str" cm="1">
        <f t="array" aca="1" ref="M2163" ca="1">IF(OR($K2163=0,$K2163=""),OFFSET(M2163,-1,,,),O2163)</f>
        <v>PINTURA EM ESMALTE SINTÉTICO EM PORTA CORTA FOGO</v>
      </c>
      <c r="N2163" s="67" t="s">
        <v>692</v>
      </c>
      <c r="O2163" s="68" t="s">
        <v>4420</v>
      </c>
      <c r="P2163" s="68"/>
      <c r="Q2163" s="68" t="s">
        <v>3254</v>
      </c>
      <c r="R2163" s="69">
        <v>253.935</v>
      </c>
      <c r="S2163" s="70">
        <v>28</v>
      </c>
      <c r="T2163" s="70">
        <v>7110.18</v>
      </c>
      <c r="U2163" s="67" t="s">
        <v>1375</v>
      </c>
      <c r="V2163" s="71" t="s">
        <v>1376</v>
      </c>
      <c r="W2163" s="171"/>
      <c r="X2163" s="172"/>
      <c r="Y2163" s="176">
        <f t="shared" si="1211"/>
        <v>0</v>
      </c>
      <c r="AA2163" s="192"/>
    </row>
    <row r="2164" spans="2:27" hidden="1">
      <c r="B2164" s="189">
        <f t="shared" si="1204"/>
        <v>0</v>
      </c>
      <c r="C2164" s="189">
        <f t="shared" ca="1" si="1205"/>
        <v>0</v>
      </c>
      <c r="D2164" s="189">
        <f t="shared" si="1206"/>
        <v>0</v>
      </c>
      <c r="E2164" s="189">
        <f t="shared" ca="1" si="1207"/>
        <v>0</v>
      </c>
      <c r="F2164" s="189">
        <f t="shared" si="1208"/>
        <v>0</v>
      </c>
      <c r="G2164" s="189" cm="1">
        <f t="array" aca="1" ref="G2164" ca="1">OFFSET(G2164,-1,,,)+1</f>
        <v>2159</v>
      </c>
      <c r="H2164" s="189">
        <f t="shared" si="1203"/>
        <v>0</v>
      </c>
      <c r="I2164" s="189">
        <f t="shared" si="1209"/>
        <v>0</v>
      </c>
      <c r="J2164" s="179">
        <f t="shared" si="1210"/>
        <v>0</v>
      </c>
      <c r="K2164" s="173"/>
      <c r="L2164" s="174" t="str" cm="1">
        <f t="array" aca="1" ref="L2164" ca="1">IF($K2164="",OFFSET(L2164,-1,,,),K2164)</f>
        <v>12.01.11</v>
      </c>
      <c r="M2164" s="175" t="str" cm="1">
        <f t="array" aca="1" ref="M2164" ca="1">IF(OR($K2164=0,$K2164=""),OFFSET(M2164,-1,,,),O2164)</f>
        <v>PINTURA EM ESMALTE SINTÉTICO EM PORTA CORTA FOGO</v>
      </c>
      <c r="N2164" s="67" t="s">
        <v>1420</v>
      </c>
      <c r="O2164" s="68" t="s">
        <v>1421</v>
      </c>
      <c r="P2164" s="68"/>
      <c r="Q2164" s="68" t="s">
        <v>3258</v>
      </c>
      <c r="R2164" s="69">
        <v>534.6</v>
      </c>
      <c r="S2164" s="70">
        <v>15.92</v>
      </c>
      <c r="T2164" s="70">
        <v>8510.8320000000003</v>
      </c>
      <c r="U2164" s="67" t="s">
        <v>1375</v>
      </c>
      <c r="V2164" s="71" t="s">
        <v>1376</v>
      </c>
      <c r="W2164" s="171"/>
      <c r="X2164" s="172"/>
      <c r="Y2164" s="176">
        <f t="shared" si="1211"/>
        <v>0</v>
      </c>
      <c r="AA2164" s="192"/>
    </row>
    <row r="2165" spans="2:27">
      <c r="B2165" s="189">
        <f t="shared" si="1204"/>
        <v>0</v>
      </c>
      <c r="C2165" s="189">
        <f t="shared" ca="1" si="1205"/>
        <v>0</v>
      </c>
      <c r="D2165" s="189">
        <f t="shared" si="1206"/>
        <v>0</v>
      </c>
      <c r="E2165" s="189">
        <f t="shared" ca="1" si="1207"/>
        <v>0</v>
      </c>
      <c r="F2165" s="189">
        <f t="shared" si="1208"/>
        <v>0</v>
      </c>
      <c r="G2165" s="189" cm="1">
        <f t="array" aca="1" ref="G2165" ca="1">OFFSET(G2165,-1,,,)+1</f>
        <v>2160</v>
      </c>
      <c r="H2165" s="189">
        <f t="shared" si="1203"/>
        <v>0</v>
      </c>
      <c r="I2165" s="189">
        <f t="shared" si="1209"/>
        <v>0</v>
      </c>
      <c r="J2165" s="179">
        <f t="shared" si="1210"/>
        <v>0</v>
      </c>
      <c r="K2165" s="173" t="s">
        <v>1413</v>
      </c>
      <c r="L2165" s="174" t="str" cm="1">
        <f t="array" aca="1" ref="L2165" ca="1">IF($K2165="",OFFSET(L2165,-1,,,),K2165)</f>
        <v>12.01.12</v>
      </c>
      <c r="M2165" s="175" t="str" cm="1">
        <f t="array" aca="1" ref="M2165" ca="1">IF(OR($K2165=0,$K2165=""),OFFSET(M2165,-1,,,),O2165)</f>
        <v>PINTURA EM ESMALTE SINTÉTICO ACETINADO SOBRE CORRIMÃO</v>
      </c>
      <c r="N2165" s="67" t="s">
        <v>687</v>
      </c>
      <c r="O2165" s="68" t="s">
        <v>4696</v>
      </c>
      <c r="P2165" s="68"/>
      <c r="Q2165" s="68" t="s">
        <v>3253</v>
      </c>
      <c r="R2165" s="69">
        <v>1389</v>
      </c>
      <c r="S2165" s="70">
        <v>25</v>
      </c>
      <c r="T2165" s="70">
        <v>34725</v>
      </c>
      <c r="U2165" s="67"/>
      <c r="V2165" s="71"/>
      <c r="W2165" s="171"/>
      <c r="X2165" s="172"/>
      <c r="Y2165" s="176">
        <f t="shared" si="1211"/>
        <v>0</v>
      </c>
      <c r="AA2165" s="192"/>
    </row>
    <row r="2166" spans="2:27" hidden="1">
      <c r="B2166" s="189">
        <f t="shared" si="1204"/>
        <v>0</v>
      </c>
      <c r="C2166" s="189">
        <f t="shared" ca="1" si="1205"/>
        <v>0</v>
      </c>
      <c r="D2166" s="189">
        <f t="shared" si="1206"/>
        <v>0</v>
      </c>
      <c r="E2166" s="189">
        <f t="shared" ca="1" si="1207"/>
        <v>0</v>
      </c>
      <c r="F2166" s="189">
        <f t="shared" si="1208"/>
        <v>0</v>
      </c>
      <c r="G2166" s="189" cm="1">
        <f t="array" aca="1" ref="G2166" ca="1">OFFSET(G2166,-1,,,)+1</f>
        <v>2161</v>
      </c>
      <c r="H2166" s="189">
        <f t="shared" si="1203"/>
        <v>0</v>
      </c>
      <c r="I2166" s="189">
        <f t="shared" si="1209"/>
        <v>0</v>
      </c>
      <c r="J2166" s="179">
        <f t="shared" si="1210"/>
        <v>0</v>
      </c>
      <c r="K2166" s="173"/>
      <c r="L2166" s="174" t="str" cm="1">
        <f t="array" aca="1" ref="L2166" ca="1">IF($K2166="",OFFSET(L2166,-1,,,),K2166)</f>
        <v>12.01.12</v>
      </c>
      <c r="M2166" s="175" t="str" cm="1">
        <f t="array" aca="1" ref="M2166" ca="1">IF(OR($K2166=0,$K2166=""),OFFSET(M2166,-1,,,),O2166)</f>
        <v>PINTURA EM ESMALTE SINTÉTICO ACETINADO SOBRE CORRIMÃO</v>
      </c>
      <c r="N2166" s="67" t="s">
        <v>688</v>
      </c>
      <c r="O2166" s="68" t="s">
        <v>689</v>
      </c>
      <c r="P2166" s="68"/>
      <c r="Q2166" s="68" t="s">
        <v>3253</v>
      </c>
      <c r="R2166" s="69">
        <v>1389</v>
      </c>
      <c r="S2166" s="70">
        <v>25</v>
      </c>
      <c r="T2166" s="70">
        <v>34725</v>
      </c>
      <c r="U2166" s="67" t="s">
        <v>1375</v>
      </c>
      <c r="V2166" s="71" t="s">
        <v>1376</v>
      </c>
      <c r="W2166" s="171"/>
      <c r="X2166" s="172"/>
      <c r="Y2166" s="176">
        <f t="shared" si="1211"/>
        <v>0</v>
      </c>
      <c r="AA2166" s="192"/>
    </row>
    <row r="2167" spans="2:27">
      <c r="B2167" s="189">
        <f t="shared" si="1204"/>
        <v>0</v>
      </c>
      <c r="C2167" s="189">
        <f t="shared" ca="1" si="1205"/>
        <v>0</v>
      </c>
      <c r="D2167" s="189">
        <f t="shared" si="1206"/>
        <v>0</v>
      </c>
      <c r="E2167" s="189">
        <f t="shared" ca="1" si="1207"/>
        <v>0</v>
      </c>
      <c r="F2167" s="189">
        <f t="shared" si="1208"/>
        <v>0</v>
      </c>
      <c r="G2167" s="189" cm="1">
        <f t="array" aca="1" ref="G2167" ca="1">OFFSET(G2167,-1,,,)+1</f>
        <v>2162</v>
      </c>
      <c r="H2167" s="189">
        <f t="shared" si="1203"/>
        <v>0</v>
      </c>
      <c r="I2167" s="189">
        <f t="shared" si="1209"/>
        <v>0</v>
      </c>
      <c r="J2167" s="179">
        <f t="shared" si="1210"/>
        <v>0</v>
      </c>
      <c r="K2167" s="173" t="s">
        <v>1414</v>
      </c>
      <c r="L2167" s="174" t="str" cm="1">
        <f t="array" aca="1" ref="L2167" ca="1">IF($K2167="",OFFSET(L2167,-1,,,),K2167)</f>
        <v>12.01.13</v>
      </c>
      <c r="M2167" s="175" t="str" cm="1">
        <f t="array" aca="1" ref="M2167" ca="1">IF(OR($K2167=0,$K2167=""),OFFSET(M2167,-1,,,),O2167)</f>
        <v>PINTURA EM ESMALTE SINTÉTICO EM GUARDA CORPO</v>
      </c>
      <c r="N2167" s="67" t="s">
        <v>1425</v>
      </c>
      <c r="O2167" s="68" t="s">
        <v>4697</v>
      </c>
      <c r="P2167" s="68"/>
      <c r="Q2167" s="68" t="s">
        <v>3258</v>
      </c>
      <c r="R2167" s="69">
        <v>1062.51</v>
      </c>
      <c r="S2167" s="70">
        <v>37.880000000000003</v>
      </c>
      <c r="T2167" s="70">
        <v>40247.878800000006</v>
      </c>
      <c r="U2167" s="67"/>
      <c r="V2167" s="71"/>
      <c r="W2167" s="171"/>
      <c r="X2167" s="172"/>
      <c r="Y2167" s="176">
        <f t="shared" si="1211"/>
        <v>0</v>
      </c>
      <c r="AA2167" s="192"/>
    </row>
    <row r="2168" spans="2:27" hidden="1">
      <c r="B2168" s="189">
        <f t="shared" si="1204"/>
        <v>0</v>
      </c>
      <c r="C2168" s="189">
        <f t="shared" ca="1" si="1205"/>
        <v>0</v>
      </c>
      <c r="D2168" s="189">
        <f t="shared" si="1206"/>
        <v>0</v>
      </c>
      <c r="E2168" s="189">
        <f t="shared" ca="1" si="1207"/>
        <v>0</v>
      </c>
      <c r="F2168" s="189">
        <f t="shared" si="1208"/>
        <v>0</v>
      </c>
      <c r="G2168" s="189" cm="1">
        <f t="array" aca="1" ref="G2168" ca="1">OFFSET(G2168,-1,,,)+1</f>
        <v>2163</v>
      </c>
      <c r="H2168" s="189">
        <f t="shared" si="1203"/>
        <v>0</v>
      </c>
      <c r="I2168" s="189">
        <f t="shared" si="1209"/>
        <v>0</v>
      </c>
      <c r="J2168" s="179">
        <f t="shared" si="1210"/>
        <v>0</v>
      </c>
      <c r="K2168" s="173"/>
      <c r="L2168" s="174" t="str" cm="1">
        <f t="array" aca="1" ref="L2168" ca="1">IF($K2168="",OFFSET(L2168,-1,,,),K2168)</f>
        <v>12.01.13</v>
      </c>
      <c r="M2168" s="175" t="str" cm="1">
        <f t="array" aca="1" ref="M2168" ca="1">IF(OR($K2168=0,$K2168=""),OFFSET(M2168,-1,,,),O2168)</f>
        <v>PINTURA EM ESMALTE SINTÉTICO EM GUARDA CORPO</v>
      </c>
      <c r="N2168" s="67" t="s">
        <v>692</v>
      </c>
      <c r="O2168" s="68" t="s">
        <v>4420</v>
      </c>
      <c r="P2168" s="68"/>
      <c r="Q2168" s="68" t="s">
        <v>3254</v>
      </c>
      <c r="R2168" s="69">
        <v>531.255</v>
      </c>
      <c r="S2168" s="70">
        <v>28</v>
      </c>
      <c r="T2168" s="70">
        <v>14875.14</v>
      </c>
      <c r="U2168" s="67" t="s">
        <v>1375</v>
      </c>
      <c r="V2168" s="71" t="s">
        <v>1376</v>
      </c>
      <c r="W2168" s="171"/>
      <c r="X2168" s="172"/>
      <c r="Y2168" s="176">
        <f t="shared" ref="Y2168:Y2181" si="1212">X2168+W2168</f>
        <v>0</v>
      </c>
      <c r="AA2168" s="192"/>
    </row>
    <row r="2169" spans="2:27" hidden="1">
      <c r="B2169" s="189">
        <f t="shared" si="1204"/>
        <v>0</v>
      </c>
      <c r="C2169" s="189">
        <f t="shared" ca="1" si="1205"/>
        <v>0</v>
      </c>
      <c r="D2169" s="189">
        <f t="shared" si="1206"/>
        <v>0</v>
      </c>
      <c r="E2169" s="189">
        <f t="shared" ca="1" si="1207"/>
        <v>0</v>
      </c>
      <c r="F2169" s="189">
        <f t="shared" si="1208"/>
        <v>0</v>
      </c>
      <c r="G2169" s="189" cm="1">
        <f t="array" aca="1" ref="G2169" ca="1">OFFSET(G2169,-1,,,)+1</f>
        <v>2164</v>
      </c>
      <c r="H2169" s="189">
        <f t="shared" si="1203"/>
        <v>0</v>
      </c>
      <c r="I2169" s="189">
        <f t="shared" si="1209"/>
        <v>0</v>
      </c>
      <c r="J2169" s="179">
        <f t="shared" si="1210"/>
        <v>0</v>
      </c>
      <c r="K2169" s="173"/>
      <c r="L2169" s="174" t="str" cm="1">
        <f t="array" aca="1" ref="L2169" ca="1">IF($K2169="",OFFSET(L2169,-1,,,),K2169)</f>
        <v>12.01.13</v>
      </c>
      <c r="M2169" s="175" t="str" cm="1">
        <f t="array" aca="1" ref="M2169" ca="1">IF(OR($K2169=0,$K2169=""),OFFSET(M2169,-1,,,),O2169)</f>
        <v>PINTURA EM ESMALTE SINTÉTICO EM GUARDA CORPO</v>
      </c>
      <c r="N2169" s="67" t="s">
        <v>1420</v>
      </c>
      <c r="O2169" s="68" t="s">
        <v>1421</v>
      </c>
      <c r="P2169" s="68"/>
      <c r="Q2169" s="68" t="s">
        <v>3258</v>
      </c>
      <c r="R2169" s="69">
        <v>1593.7650000000001</v>
      </c>
      <c r="S2169" s="70">
        <v>15.92</v>
      </c>
      <c r="T2169" s="70">
        <v>25372.738800000003</v>
      </c>
      <c r="U2169" s="67" t="s">
        <v>1375</v>
      </c>
      <c r="V2169" s="71" t="s">
        <v>1376</v>
      </c>
      <c r="W2169" s="171"/>
      <c r="X2169" s="172"/>
      <c r="Y2169" s="176">
        <f t="shared" si="1212"/>
        <v>0</v>
      </c>
      <c r="AA2169" s="192"/>
    </row>
    <row r="2170" spans="2:27">
      <c r="B2170" s="189">
        <f t="shared" si="1204"/>
        <v>0</v>
      </c>
      <c r="C2170" s="189">
        <f t="shared" ca="1" si="1205"/>
        <v>0</v>
      </c>
      <c r="D2170" s="189">
        <f t="shared" si="1206"/>
        <v>0</v>
      </c>
      <c r="E2170" s="189">
        <f t="shared" ca="1" si="1207"/>
        <v>0</v>
      </c>
      <c r="F2170" s="189">
        <f t="shared" si="1208"/>
        <v>0</v>
      </c>
      <c r="G2170" s="189" cm="1">
        <f t="array" aca="1" ref="G2170" ca="1">OFFSET(G2170,-1,,,)+1</f>
        <v>2165</v>
      </c>
      <c r="H2170" s="189">
        <f t="shared" si="1203"/>
        <v>0</v>
      </c>
      <c r="I2170" s="189">
        <f t="shared" si="1209"/>
        <v>0</v>
      </c>
      <c r="J2170" s="179">
        <f t="shared" si="1210"/>
        <v>0</v>
      </c>
      <c r="K2170" s="173" t="s">
        <v>1415</v>
      </c>
      <c r="L2170" s="174" t="str" cm="1">
        <f t="array" aca="1" ref="L2170" ca="1">IF($K2170="",OFFSET(L2170,-1,,,),K2170)</f>
        <v>12.01.14</v>
      </c>
      <c r="M2170" s="175" t="str" cm="1">
        <f t="array" aca="1" ref="M2170" ca="1">IF(OR($K2170=0,$K2170=""),OFFSET(M2170,-1,,,),O2170)</f>
        <v>PINTURA EM ESMALTE SINTÉTICO EM ESCADA MARINHEIRO</v>
      </c>
      <c r="N2170" s="67" t="s">
        <v>1422</v>
      </c>
      <c r="O2170" s="68" t="s">
        <v>4698</v>
      </c>
      <c r="P2170" s="68"/>
      <c r="Q2170" s="68" t="s">
        <v>3263</v>
      </c>
      <c r="R2170" s="69">
        <v>10</v>
      </c>
      <c r="S2170" s="70">
        <v>852.5</v>
      </c>
      <c r="T2170" s="70">
        <v>8525</v>
      </c>
      <c r="U2170" s="67"/>
      <c r="V2170" s="71"/>
      <c r="W2170" s="171"/>
      <c r="X2170" s="172"/>
      <c r="Y2170" s="176">
        <f t="shared" si="1212"/>
        <v>0</v>
      </c>
      <c r="AA2170" s="192"/>
    </row>
    <row r="2171" spans="2:27" hidden="1">
      <c r="B2171" s="189">
        <f t="shared" si="1204"/>
        <v>0</v>
      </c>
      <c r="C2171" s="189">
        <f t="shared" ca="1" si="1205"/>
        <v>0</v>
      </c>
      <c r="D2171" s="189">
        <f t="shared" si="1206"/>
        <v>0</v>
      </c>
      <c r="E2171" s="189">
        <f t="shared" ca="1" si="1207"/>
        <v>0</v>
      </c>
      <c r="F2171" s="189">
        <f t="shared" si="1208"/>
        <v>0</v>
      </c>
      <c r="G2171" s="189" cm="1">
        <f t="array" aca="1" ref="G2171" ca="1">OFFSET(G2171,-1,,,)+1</f>
        <v>2166</v>
      </c>
      <c r="H2171" s="189">
        <f t="shared" si="1203"/>
        <v>0</v>
      </c>
      <c r="I2171" s="189">
        <f t="shared" si="1209"/>
        <v>0</v>
      </c>
      <c r="J2171" s="179">
        <f t="shared" si="1210"/>
        <v>0</v>
      </c>
      <c r="K2171" s="173"/>
      <c r="L2171" s="174" t="str" cm="1">
        <f t="array" aca="1" ref="L2171" ca="1">IF($K2171="",OFFSET(L2171,-1,,,),K2171)</f>
        <v>12.01.14</v>
      </c>
      <c r="M2171" s="175" t="str" cm="1">
        <f t="array" aca="1" ref="M2171" ca="1">IF(OR($K2171=0,$K2171=""),OFFSET(M2171,-1,,,),O2171)</f>
        <v>PINTURA EM ESMALTE SINTÉTICO EM ESCADA MARINHEIRO</v>
      </c>
      <c r="N2171" s="67" t="s">
        <v>692</v>
      </c>
      <c r="O2171" s="68" t="s">
        <v>4420</v>
      </c>
      <c r="P2171" s="68"/>
      <c r="Q2171" s="68" t="s">
        <v>3254</v>
      </c>
      <c r="R2171" s="69">
        <v>100</v>
      </c>
      <c r="S2171" s="70">
        <v>28</v>
      </c>
      <c r="T2171" s="70">
        <v>2800</v>
      </c>
      <c r="U2171" s="67" t="s">
        <v>1375</v>
      </c>
      <c r="V2171" s="71" t="s">
        <v>1376</v>
      </c>
      <c r="W2171" s="171"/>
      <c r="X2171" s="172"/>
      <c r="Y2171" s="176">
        <f t="shared" si="1212"/>
        <v>0</v>
      </c>
      <c r="AA2171" s="192"/>
    </row>
    <row r="2172" spans="2:27" hidden="1">
      <c r="B2172" s="189">
        <f t="shared" si="1204"/>
        <v>0</v>
      </c>
      <c r="C2172" s="189">
        <f t="shared" ca="1" si="1205"/>
        <v>0</v>
      </c>
      <c r="D2172" s="189">
        <f t="shared" si="1206"/>
        <v>0</v>
      </c>
      <c r="E2172" s="189">
        <f t="shared" ca="1" si="1207"/>
        <v>0</v>
      </c>
      <c r="F2172" s="189">
        <f t="shared" si="1208"/>
        <v>0</v>
      </c>
      <c r="G2172" s="189" cm="1">
        <f t="array" aca="1" ref="G2172" ca="1">OFFSET(G2172,-1,,,)+1</f>
        <v>2167</v>
      </c>
      <c r="H2172" s="189">
        <f t="shared" si="1203"/>
        <v>0</v>
      </c>
      <c r="I2172" s="189">
        <f t="shared" si="1209"/>
        <v>0</v>
      </c>
      <c r="J2172" s="179">
        <f t="shared" si="1210"/>
        <v>0</v>
      </c>
      <c r="K2172" s="173"/>
      <c r="L2172" s="174" t="str" cm="1">
        <f t="array" aca="1" ref="L2172" ca="1">IF($K2172="",OFFSET(L2172,-1,,,),K2172)</f>
        <v>12.01.14</v>
      </c>
      <c r="M2172" s="175" t="str" cm="1">
        <f t="array" aca="1" ref="M2172" ca="1">IF(OR($K2172=0,$K2172=""),OFFSET(M2172,-1,,,),O2172)</f>
        <v>PINTURA EM ESMALTE SINTÉTICO EM ESCADA MARINHEIRO</v>
      </c>
      <c r="N2172" s="67" t="s">
        <v>1423</v>
      </c>
      <c r="O2172" s="68" t="s">
        <v>1424</v>
      </c>
      <c r="P2172" s="68"/>
      <c r="Q2172" s="68" t="s">
        <v>3260</v>
      </c>
      <c r="R2172" s="69">
        <v>10</v>
      </c>
      <c r="S2172" s="70">
        <v>572.5</v>
      </c>
      <c r="T2172" s="70">
        <v>5725</v>
      </c>
      <c r="U2172" s="67" t="s">
        <v>1375</v>
      </c>
      <c r="V2172" s="71" t="s">
        <v>1376</v>
      </c>
      <c r="W2172" s="171"/>
      <c r="X2172" s="172"/>
      <c r="Y2172" s="176">
        <f t="shared" si="1212"/>
        <v>0</v>
      </c>
      <c r="AA2172" s="192"/>
    </row>
    <row r="2173" spans="2:27">
      <c r="B2173" s="189">
        <f t="shared" si="1204"/>
        <v>0</v>
      </c>
      <c r="C2173" s="189">
        <f t="shared" ca="1" si="1205"/>
        <v>0</v>
      </c>
      <c r="D2173" s="189">
        <f t="shared" si="1206"/>
        <v>0</v>
      </c>
      <c r="E2173" s="189">
        <f t="shared" ca="1" si="1207"/>
        <v>0</v>
      </c>
      <c r="F2173" s="189">
        <f t="shared" si="1208"/>
        <v>0</v>
      </c>
      <c r="G2173" s="189" cm="1">
        <f t="array" aca="1" ref="G2173" ca="1">OFFSET(G2173,-1,,,)+1</f>
        <v>2168</v>
      </c>
      <c r="H2173" s="189">
        <f t="shared" si="1203"/>
        <v>0</v>
      </c>
      <c r="I2173" s="189">
        <f t="shared" si="1209"/>
        <v>0</v>
      </c>
      <c r="J2173" s="179">
        <f t="shared" si="1210"/>
        <v>0</v>
      </c>
      <c r="K2173" s="173" t="s">
        <v>3405</v>
      </c>
      <c r="L2173" s="174" t="str" cm="1">
        <f t="array" aca="1" ref="L2173" ca="1">IF($K2173="",OFFSET(L2173,-1,,,),K2173)</f>
        <v>12.01.15</v>
      </c>
      <c r="M2173" s="175" t="str" cm="1">
        <f t="array" aca="1" ref="M2173" ca="1">IF(OR($K2173=0,$K2173=""),OFFSET(M2173,-1,,,),O2173)</f>
        <v>EXECUÇÃO DE TRATAMENTO COMPLETO DA CAIXA CORRIDA DO ELEVADOR</v>
      </c>
      <c r="N2173" s="67" t="s">
        <v>4063</v>
      </c>
      <c r="O2173" s="68" t="s">
        <v>4699</v>
      </c>
      <c r="P2173" s="68"/>
      <c r="Q2173" s="68" t="s">
        <v>3258</v>
      </c>
      <c r="R2173" s="69">
        <v>3551.11</v>
      </c>
      <c r="S2173" s="70">
        <v>35</v>
      </c>
      <c r="T2173" s="70">
        <v>124288.85</v>
      </c>
      <c r="U2173" s="67"/>
      <c r="V2173" s="71"/>
      <c r="W2173" s="171"/>
      <c r="X2173" s="172"/>
      <c r="Y2173" s="176">
        <f t="shared" si="1212"/>
        <v>0</v>
      </c>
      <c r="AA2173" s="192"/>
    </row>
    <row r="2174" spans="2:27" hidden="1">
      <c r="B2174" s="189">
        <f t="shared" si="1204"/>
        <v>0</v>
      </c>
      <c r="C2174" s="189">
        <f t="shared" ca="1" si="1205"/>
        <v>0</v>
      </c>
      <c r="D2174" s="189">
        <f t="shared" si="1206"/>
        <v>0</v>
      </c>
      <c r="E2174" s="189">
        <f t="shared" ca="1" si="1207"/>
        <v>0</v>
      </c>
      <c r="F2174" s="189">
        <f t="shared" si="1208"/>
        <v>0</v>
      </c>
      <c r="G2174" s="189" cm="1">
        <f t="array" aca="1" ref="G2174" ca="1">OFFSET(G2174,-1,,,)+1</f>
        <v>2169</v>
      </c>
      <c r="H2174" s="189">
        <f t="shared" si="1203"/>
        <v>0</v>
      </c>
      <c r="I2174" s="189">
        <f t="shared" si="1209"/>
        <v>0</v>
      </c>
      <c r="J2174" s="179">
        <f t="shared" si="1210"/>
        <v>0</v>
      </c>
      <c r="K2174" s="173"/>
      <c r="L2174" s="174" t="str" cm="1">
        <f t="array" aca="1" ref="L2174" ca="1">IF($K2174="",OFFSET(L2174,-1,,,),K2174)</f>
        <v>12.01.15</v>
      </c>
      <c r="M2174" s="175" t="str" cm="1">
        <f t="array" aca="1" ref="M2174" ca="1">IF(OR($K2174=0,$K2174=""),OFFSET(M2174,-1,,,),O2174)</f>
        <v>EXECUÇÃO DE TRATAMENTO COMPLETO DA CAIXA CORRIDA DO ELEVADOR</v>
      </c>
      <c r="N2174" s="67" t="s">
        <v>4064</v>
      </c>
      <c r="O2174" s="68" t="s">
        <v>4700</v>
      </c>
      <c r="P2174" s="68"/>
      <c r="Q2174" s="68" t="s">
        <v>3258</v>
      </c>
      <c r="R2174" s="69">
        <v>3551.11</v>
      </c>
      <c r="S2174" s="70">
        <v>35</v>
      </c>
      <c r="T2174" s="70">
        <v>124288.85</v>
      </c>
      <c r="U2174" s="67" t="s">
        <v>1375</v>
      </c>
      <c r="V2174" s="71" t="s">
        <v>1376</v>
      </c>
      <c r="W2174" s="171"/>
      <c r="X2174" s="172"/>
      <c r="Y2174" s="176">
        <f t="shared" si="1212"/>
        <v>0</v>
      </c>
      <c r="AA2174" s="192"/>
    </row>
    <row r="2175" spans="2:27">
      <c r="B2175" s="189">
        <f t="shared" si="1204"/>
        <v>0</v>
      </c>
      <c r="C2175" s="189">
        <f t="shared" ca="1" si="1205"/>
        <v>0</v>
      </c>
      <c r="D2175" s="189">
        <f t="shared" si="1206"/>
        <v>0</v>
      </c>
      <c r="E2175" s="189">
        <f t="shared" ca="1" si="1207"/>
        <v>0</v>
      </c>
      <c r="F2175" s="189">
        <f t="shared" si="1208"/>
        <v>0</v>
      </c>
      <c r="G2175" s="189" cm="1">
        <f t="array" aca="1" ref="G2175" ca="1">OFFSET(G2175,-1,,,)+1</f>
        <v>2170</v>
      </c>
      <c r="H2175" s="189">
        <f t="shared" si="1203"/>
        <v>0</v>
      </c>
      <c r="I2175" s="189">
        <f t="shared" si="1209"/>
        <v>0</v>
      </c>
      <c r="J2175" s="179">
        <f t="shared" si="1210"/>
        <v>0</v>
      </c>
      <c r="K2175" s="173" t="s">
        <v>1418</v>
      </c>
      <c r="L2175" s="174" t="str" cm="1">
        <f t="array" aca="1" ref="L2175" ca="1">IF($K2175="",OFFSET(L2175,-1,,,),K2175)</f>
        <v>12.01.16</v>
      </c>
      <c r="M2175" s="175" t="str" cm="1">
        <f t="array" aca="1" ref="M2175" ca="1">IF(OR($K2175=0,$K2175=""),OFFSET(M2175,-1,,,),O2175)</f>
        <v>PINTURA PICTOGRAMA PNE PARA ÁREA DE FUGA</v>
      </c>
      <c r="N2175" s="67" t="s">
        <v>4065</v>
      </c>
      <c r="O2175" s="68" t="s">
        <v>4701</v>
      </c>
      <c r="P2175" s="68"/>
      <c r="Q2175" s="68" t="s">
        <v>3260</v>
      </c>
      <c r="R2175" s="69">
        <v>39</v>
      </c>
      <c r="S2175" s="70">
        <v>250</v>
      </c>
      <c r="T2175" s="70">
        <v>9750</v>
      </c>
      <c r="U2175" s="67"/>
      <c r="V2175" s="71"/>
      <c r="W2175" s="171"/>
      <c r="X2175" s="172"/>
      <c r="Y2175" s="176">
        <f t="shared" si="1212"/>
        <v>0</v>
      </c>
      <c r="AA2175" s="192"/>
    </row>
    <row r="2176" spans="2:27" hidden="1">
      <c r="B2176" s="189">
        <f t="shared" si="1204"/>
        <v>0</v>
      </c>
      <c r="C2176" s="189">
        <f t="shared" ca="1" si="1205"/>
        <v>0</v>
      </c>
      <c r="D2176" s="189">
        <f t="shared" si="1206"/>
        <v>0</v>
      </c>
      <c r="E2176" s="189">
        <f t="shared" ca="1" si="1207"/>
        <v>0</v>
      </c>
      <c r="F2176" s="189">
        <f t="shared" si="1208"/>
        <v>0</v>
      </c>
      <c r="G2176" s="189" cm="1">
        <f t="array" aca="1" ref="G2176" ca="1">OFFSET(G2176,-1,,,)+1</f>
        <v>2171</v>
      </c>
      <c r="H2176" s="189">
        <f t="shared" si="1203"/>
        <v>0</v>
      </c>
      <c r="I2176" s="189">
        <f t="shared" si="1209"/>
        <v>0</v>
      </c>
      <c r="J2176" s="179">
        <f t="shared" si="1210"/>
        <v>0</v>
      </c>
      <c r="K2176" s="173"/>
      <c r="L2176" s="174" t="str" cm="1">
        <f t="array" aca="1" ref="L2176" ca="1">IF($K2176="",OFFSET(L2176,-1,,,),K2176)</f>
        <v>12.01.16</v>
      </c>
      <c r="M2176" s="175" t="str" cm="1">
        <f t="array" aca="1" ref="M2176" ca="1">IF(OR($K2176=0,$K2176=""),OFFSET(M2176,-1,,,),O2176)</f>
        <v>PINTURA PICTOGRAMA PNE PARA ÁREA DE FUGA</v>
      </c>
      <c r="N2176" s="67" t="s">
        <v>4066</v>
      </c>
      <c r="O2176" s="68" t="s">
        <v>4702</v>
      </c>
      <c r="P2176" s="68"/>
      <c r="Q2176" s="68" t="s">
        <v>3260</v>
      </c>
      <c r="R2176" s="69">
        <v>39</v>
      </c>
      <c r="S2176" s="70">
        <v>250</v>
      </c>
      <c r="T2176" s="70">
        <v>9750</v>
      </c>
      <c r="U2176" s="67" t="s">
        <v>1375</v>
      </c>
      <c r="V2176" s="71" t="s">
        <v>1376</v>
      </c>
      <c r="W2176" s="171"/>
      <c r="X2176" s="172"/>
      <c r="Y2176" s="176">
        <f t="shared" si="1212"/>
        <v>0</v>
      </c>
      <c r="AA2176" s="192"/>
    </row>
    <row r="2177" spans="2:27" hidden="1">
      <c r="B2177" s="189">
        <f t="shared" si="1204"/>
        <v>0</v>
      </c>
      <c r="C2177" s="189">
        <f t="shared" ca="1" si="1205"/>
        <v>0</v>
      </c>
      <c r="D2177" s="189">
        <f t="shared" si="1206"/>
        <v>0</v>
      </c>
      <c r="E2177" s="189">
        <f t="shared" ca="1" si="1207"/>
        <v>0</v>
      </c>
      <c r="F2177" s="189">
        <f t="shared" si="1208"/>
        <v>0</v>
      </c>
      <c r="G2177" s="189" cm="1">
        <f t="array" aca="1" ref="G2177" ca="1">OFFSET(G2177,-1,,,)+1</f>
        <v>2172</v>
      </c>
      <c r="H2177" s="189">
        <f t="shared" si="1203"/>
        <v>0</v>
      </c>
      <c r="I2177" s="189">
        <f t="shared" si="1209"/>
        <v>0</v>
      </c>
      <c r="J2177" s="179">
        <f t="shared" si="1210"/>
        <v>0</v>
      </c>
      <c r="K2177" s="173" t="s">
        <v>1426</v>
      </c>
      <c r="L2177" s="174" t="str" cm="1">
        <f t="array" aca="1" ref="L2177" ca="1">IF($K2177="",OFFSET(L2177,-1,,,),K2177)</f>
        <v>12.02</v>
      </c>
      <c r="M2177" s="175" t="str" cm="1">
        <f t="array" aca="1" ref="M2177" ca="1">IF(OR($K2177=0,$K2177=""),OFFSET(M2177,-1,,,),O2177)</f>
        <v>PINTURA EXTERNA</v>
      </c>
      <c r="N2177" s="67" t="s">
        <v>143</v>
      </c>
      <c r="O2177" s="68" t="s">
        <v>1427</v>
      </c>
      <c r="P2177" s="68"/>
      <c r="Q2177" s="68"/>
      <c r="R2177" s="69"/>
      <c r="S2177" s="70"/>
      <c r="T2177" s="70">
        <v>0</v>
      </c>
      <c r="U2177" s="67"/>
      <c r="V2177" s="71"/>
      <c r="W2177" s="171"/>
      <c r="X2177" s="172"/>
      <c r="Y2177" s="176">
        <f t="shared" si="1212"/>
        <v>0</v>
      </c>
      <c r="AA2177" s="192"/>
    </row>
    <row r="2178" spans="2:27">
      <c r="B2178" s="189">
        <f t="shared" si="1204"/>
        <v>0</v>
      </c>
      <c r="C2178" s="189">
        <f t="shared" ca="1" si="1205"/>
        <v>0</v>
      </c>
      <c r="D2178" s="189">
        <f t="shared" si="1206"/>
        <v>0</v>
      </c>
      <c r="E2178" s="189">
        <f t="shared" ca="1" si="1207"/>
        <v>0</v>
      </c>
      <c r="F2178" s="189">
        <f t="shared" si="1208"/>
        <v>0</v>
      </c>
      <c r="G2178" s="189" cm="1">
        <f t="array" aca="1" ref="G2178" ca="1">OFFSET(G2178,-1,,,)+1</f>
        <v>2173</v>
      </c>
      <c r="H2178" s="189">
        <f t="shared" si="1203"/>
        <v>0</v>
      </c>
      <c r="I2178" s="189">
        <f t="shared" si="1209"/>
        <v>0</v>
      </c>
      <c r="J2178" s="179">
        <f t="shared" si="1210"/>
        <v>0</v>
      </c>
      <c r="K2178" s="173" t="s">
        <v>1428</v>
      </c>
      <c r="L2178" s="174" t="str" cm="1">
        <f t="array" aca="1" ref="L2178" ca="1">IF($K2178="",OFFSET(L2178,-1,,,),K2178)</f>
        <v>12.02.01</v>
      </c>
      <c r="M2178" s="175" t="str" cm="1">
        <f t="array" aca="1" ref="M2178" ca="1">IF(OR($K2178=0,$K2178=""),OFFSET(M2178,-1,,,),O2178)</f>
        <v>APLICAÇÃO DE TEXTURA ACRILICA DE ROLO EM FACHADA (PANO)</v>
      </c>
      <c r="N2178" s="67" t="s">
        <v>378</v>
      </c>
      <c r="O2178" s="68" t="s">
        <v>379</v>
      </c>
      <c r="P2178" s="68"/>
      <c r="Q2178" s="68" t="s">
        <v>3258</v>
      </c>
      <c r="R2178" s="69">
        <v>21365.372459999999</v>
      </c>
      <c r="S2178" s="70">
        <v>25.004000000000001</v>
      </c>
      <c r="T2178" s="70">
        <v>534219.77298984001</v>
      </c>
      <c r="U2178" s="67"/>
      <c r="V2178" s="71"/>
      <c r="W2178" s="171"/>
      <c r="X2178" s="172"/>
      <c r="Y2178" s="176">
        <f t="shared" si="1212"/>
        <v>0</v>
      </c>
      <c r="AA2178" s="192"/>
    </row>
    <row r="2179" spans="2:27" hidden="1">
      <c r="B2179" s="189">
        <f t="shared" si="1204"/>
        <v>0</v>
      </c>
      <c r="C2179" s="189">
        <f t="shared" ca="1" si="1205"/>
        <v>0</v>
      </c>
      <c r="D2179" s="189">
        <f t="shared" si="1206"/>
        <v>0</v>
      </c>
      <c r="E2179" s="189">
        <f t="shared" ca="1" si="1207"/>
        <v>0</v>
      </c>
      <c r="F2179" s="189">
        <f t="shared" si="1208"/>
        <v>0</v>
      </c>
      <c r="G2179" s="189" cm="1">
        <f t="array" aca="1" ref="G2179" ca="1">OFFSET(G2179,-1,,,)+1</f>
        <v>2174</v>
      </c>
      <c r="H2179" s="189">
        <f t="shared" si="1203"/>
        <v>0</v>
      </c>
      <c r="I2179" s="189">
        <f t="shared" si="1209"/>
        <v>0</v>
      </c>
      <c r="J2179" s="179">
        <f t="shared" si="1210"/>
        <v>0</v>
      </c>
      <c r="K2179" s="173"/>
      <c r="L2179" s="174" t="str" cm="1">
        <f t="array" aca="1" ref="L2179" ca="1">IF($K2179="",OFFSET(L2179,-1,,,),K2179)</f>
        <v>12.02.01</v>
      </c>
      <c r="M2179" s="175" t="str" cm="1">
        <f t="array" aca="1" ref="M2179" ca="1">IF(OR($K2179=0,$K2179=""),OFFSET(M2179,-1,,,),O2179)</f>
        <v>APLICAÇÃO DE TEXTURA ACRILICA DE ROLO EM FACHADA (PANO)</v>
      </c>
      <c r="N2179" s="67" t="s">
        <v>380</v>
      </c>
      <c r="O2179" s="68" t="s">
        <v>381</v>
      </c>
      <c r="P2179" s="68"/>
      <c r="Q2179" s="68" t="s">
        <v>3254</v>
      </c>
      <c r="R2179" s="69">
        <v>5493.8918739999999</v>
      </c>
      <c r="S2179" s="70">
        <v>3.71</v>
      </c>
      <c r="T2179" s="70">
        <v>20382.338852540001</v>
      </c>
      <c r="U2179" s="67" t="s">
        <v>1429</v>
      </c>
      <c r="V2179" s="71" t="s">
        <v>1430</v>
      </c>
      <c r="W2179" s="171"/>
      <c r="X2179" s="172"/>
      <c r="Y2179" s="176">
        <f t="shared" si="1212"/>
        <v>0</v>
      </c>
      <c r="AA2179" s="192"/>
    </row>
    <row r="2180" spans="2:27" hidden="1">
      <c r="B2180" s="189">
        <f t="shared" si="1204"/>
        <v>0</v>
      </c>
      <c r="C2180" s="189">
        <f t="shared" ca="1" si="1205"/>
        <v>0</v>
      </c>
      <c r="D2180" s="189">
        <f t="shared" si="1206"/>
        <v>0</v>
      </c>
      <c r="E2180" s="189">
        <f t="shared" ca="1" si="1207"/>
        <v>0</v>
      </c>
      <c r="F2180" s="189">
        <f t="shared" si="1208"/>
        <v>0</v>
      </c>
      <c r="G2180" s="189" cm="1">
        <f t="array" aca="1" ref="G2180" ca="1">OFFSET(G2180,-1,,,)+1</f>
        <v>2175</v>
      </c>
      <c r="H2180" s="189">
        <f t="shared" si="1203"/>
        <v>0</v>
      </c>
      <c r="I2180" s="189">
        <f t="shared" si="1209"/>
        <v>0</v>
      </c>
      <c r="J2180" s="179">
        <f t="shared" si="1210"/>
        <v>0</v>
      </c>
      <c r="K2180" s="173"/>
      <c r="L2180" s="174" t="str" cm="1">
        <f t="array" aca="1" ref="L2180" ca="1">IF($K2180="",OFFSET(L2180,-1,,,),K2180)</f>
        <v>12.02.01</v>
      </c>
      <c r="M2180" s="175" t="str" cm="1">
        <f t="array" aca="1" ref="M2180" ca="1">IF(OR($K2180=0,$K2180=""),OFFSET(M2180,-1,,,),O2180)</f>
        <v>APLICAÇÃO DE TEXTURA ACRILICA DE ROLO EM FACHADA (PANO)</v>
      </c>
      <c r="N2180" s="67" t="s">
        <v>382</v>
      </c>
      <c r="O2180" s="68" t="s">
        <v>383</v>
      </c>
      <c r="P2180" s="68"/>
      <c r="Q2180" s="68" t="s">
        <v>3255</v>
      </c>
      <c r="R2180" s="69">
        <v>106826.86229999999</v>
      </c>
      <c r="S2180" s="70">
        <v>2.1</v>
      </c>
      <c r="T2180" s="70">
        <v>224336.41083000001</v>
      </c>
      <c r="U2180" s="67" t="s">
        <v>1429</v>
      </c>
      <c r="V2180" s="71" t="s">
        <v>1430</v>
      </c>
      <c r="W2180" s="171"/>
      <c r="X2180" s="172"/>
      <c r="Y2180" s="176">
        <f t="shared" si="1212"/>
        <v>0</v>
      </c>
      <c r="AA2180" s="192"/>
    </row>
    <row r="2181" spans="2:27" hidden="1">
      <c r="B2181" s="189">
        <f t="shared" si="1204"/>
        <v>0</v>
      </c>
      <c r="C2181" s="189">
        <f t="shared" ca="1" si="1205"/>
        <v>0</v>
      </c>
      <c r="D2181" s="189">
        <f t="shared" si="1206"/>
        <v>0</v>
      </c>
      <c r="E2181" s="189">
        <f t="shared" ca="1" si="1207"/>
        <v>0</v>
      </c>
      <c r="F2181" s="189">
        <f t="shared" si="1208"/>
        <v>0</v>
      </c>
      <c r="G2181" s="189" cm="1">
        <f t="array" aca="1" ref="G2181" ca="1">OFFSET(G2181,-1,,,)+1</f>
        <v>2176</v>
      </c>
      <c r="H2181" s="189">
        <f t="shared" si="1203"/>
        <v>0</v>
      </c>
      <c r="I2181" s="189">
        <f t="shared" si="1209"/>
        <v>0</v>
      </c>
      <c r="J2181" s="179">
        <f t="shared" si="1210"/>
        <v>0</v>
      </c>
      <c r="K2181" s="173"/>
      <c r="L2181" s="174" t="str" cm="1">
        <f t="array" aca="1" ref="L2181" ca="1">IF($K2181="",OFFSET(L2181,-1,,,),K2181)</f>
        <v>12.02.01</v>
      </c>
      <c r="M2181" s="175" t="str" cm="1">
        <f t="array" aca="1" ref="M2181" ca="1">IF(OR($K2181=0,$K2181=""),OFFSET(M2181,-1,,,),O2181)</f>
        <v>APLICAÇÃO DE TEXTURA ACRILICA DE ROLO EM FACHADA (PANO)</v>
      </c>
      <c r="N2181" s="67" t="s">
        <v>384</v>
      </c>
      <c r="O2181" s="68" t="s">
        <v>385</v>
      </c>
      <c r="P2181" s="68"/>
      <c r="Q2181" s="68" t="s">
        <v>3258</v>
      </c>
      <c r="R2181" s="69">
        <v>21365.372459999999</v>
      </c>
      <c r="S2181" s="70">
        <v>13.55</v>
      </c>
      <c r="T2181" s="70">
        <v>289500.79683299997</v>
      </c>
      <c r="U2181" s="67" t="s">
        <v>1429</v>
      </c>
      <c r="V2181" s="71" t="s">
        <v>1430</v>
      </c>
      <c r="W2181" s="171"/>
      <c r="X2181" s="172"/>
      <c r="Y2181" s="176">
        <f t="shared" si="1212"/>
        <v>0</v>
      </c>
      <c r="AA2181" s="192"/>
    </row>
    <row r="2182" spans="2:27" hidden="1">
      <c r="B2182" s="189">
        <f t="shared" si="1204"/>
        <v>0</v>
      </c>
      <c r="C2182" s="189">
        <f t="shared" ca="1" si="1205"/>
        <v>0</v>
      </c>
      <c r="D2182" s="189">
        <f t="shared" si="1206"/>
        <v>0</v>
      </c>
      <c r="E2182" s="189">
        <f t="shared" ca="1" si="1207"/>
        <v>0</v>
      </c>
      <c r="F2182" s="189">
        <f t="shared" si="1208"/>
        <v>0</v>
      </c>
      <c r="G2182" s="189" cm="1">
        <f t="array" aca="1" ref="G2182" ca="1">OFFSET(G2182,-1,,,)+1</f>
        <v>2177</v>
      </c>
      <c r="H2182" s="189">
        <f t="shared" si="1203"/>
        <v>0</v>
      </c>
      <c r="I2182" s="189">
        <f t="shared" si="1209"/>
        <v>0</v>
      </c>
      <c r="J2182" s="179">
        <f t="shared" si="1210"/>
        <v>0</v>
      </c>
      <c r="K2182" s="173" t="s">
        <v>1431</v>
      </c>
      <c r="L2182" s="174" t="str" cm="1">
        <f t="array" aca="1" ref="L2182" ca="1">IF($K2182="",OFFSET(L2182,-1,,,),K2182)</f>
        <v>13</v>
      </c>
      <c r="M2182" s="175" t="str" cm="1">
        <f t="array" aca="1" ref="M2182" ca="1">IF(OR($K2182=0,$K2182=""),OFFSET(M2182,-1,,,),O2182)</f>
        <v>ELEVADORES</v>
      </c>
      <c r="N2182" s="67" t="s">
        <v>143</v>
      </c>
      <c r="O2182" s="68" t="s">
        <v>1432</v>
      </c>
      <c r="P2182" s="68"/>
      <c r="Q2182" s="68"/>
      <c r="R2182" s="69"/>
      <c r="S2182" s="70"/>
      <c r="T2182" s="70">
        <v>0</v>
      </c>
      <c r="U2182" s="67"/>
      <c r="V2182" s="71"/>
      <c r="W2182" s="171"/>
      <c r="X2182" s="172"/>
      <c r="Y2182" s="176">
        <f t="shared" si="1211"/>
        <v>0</v>
      </c>
      <c r="AA2182" s="192"/>
    </row>
    <row r="2183" spans="2:27">
      <c r="B2183" s="189">
        <f t="shared" si="1204"/>
        <v>0</v>
      </c>
      <c r="C2183" s="189">
        <f t="shared" ca="1" si="1205"/>
        <v>0</v>
      </c>
      <c r="D2183" s="189">
        <f t="shared" si="1206"/>
        <v>0</v>
      </c>
      <c r="E2183" s="189">
        <f t="shared" ca="1" si="1207"/>
        <v>0</v>
      </c>
      <c r="F2183" s="189">
        <f t="shared" si="1208"/>
        <v>0</v>
      </c>
      <c r="G2183" s="189" cm="1">
        <f t="array" aca="1" ref="G2183" ca="1">OFFSET(G2183,-1,,,)+1</f>
        <v>2178</v>
      </c>
      <c r="H2183" s="189">
        <f t="shared" si="1203"/>
        <v>0</v>
      </c>
      <c r="I2183" s="189">
        <f t="shared" si="1209"/>
        <v>0</v>
      </c>
      <c r="J2183" s="179">
        <f t="shared" si="1210"/>
        <v>0</v>
      </c>
      <c r="K2183" s="173" t="s">
        <v>1433</v>
      </c>
      <c r="L2183" s="174" t="str" cm="1">
        <f t="array" aca="1" ref="L2183" ca="1">IF($K2183="",OFFSET(L2183,-1,,,),K2183)</f>
        <v>13.01</v>
      </c>
      <c r="M2183" s="175" t="str" cm="1">
        <f t="array" aca="1" ref="M2183" ca="1">IF(OR($K2183=0,$K2183=""),OFFSET(M2183,-1,,,),O2183)</f>
        <v>ELEVADORES</v>
      </c>
      <c r="N2183" s="67" t="s">
        <v>1434</v>
      </c>
      <c r="O2183" s="68" t="s">
        <v>1432</v>
      </c>
      <c r="P2183" s="68"/>
      <c r="Q2183" s="68" t="s">
        <v>3257</v>
      </c>
      <c r="R2183" s="69">
        <v>8</v>
      </c>
      <c r="S2183" s="70">
        <v>261662.11199999999</v>
      </c>
      <c r="T2183" s="70">
        <v>2093296.8959999999</v>
      </c>
      <c r="U2183" s="67"/>
      <c r="V2183" s="71"/>
      <c r="W2183" s="171"/>
      <c r="X2183" s="172"/>
      <c r="Y2183" s="176">
        <f t="shared" si="1211"/>
        <v>0</v>
      </c>
      <c r="AA2183" s="192"/>
    </row>
    <row r="2184" spans="2:27" hidden="1">
      <c r="B2184" s="189">
        <f t="shared" si="1204"/>
        <v>0</v>
      </c>
      <c r="C2184" s="189">
        <f t="shared" ca="1" si="1205"/>
        <v>0</v>
      </c>
      <c r="D2184" s="189">
        <f t="shared" si="1206"/>
        <v>0</v>
      </c>
      <c r="E2184" s="189">
        <f t="shared" ca="1" si="1207"/>
        <v>0</v>
      </c>
      <c r="F2184" s="189">
        <f t="shared" si="1208"/>
        <v>0</v>
      </c>
      <c r="G2184" s="189" cm="1">
        <f t="array" aca="1" ref="G2184" ca="1">OFFSET(G2184,-1,,,)+1</f>
        <v>2179</v>
      </c>
      <c r="H2184" s="189">
        <f t="shared" si="1203"/>
        <v>0</v>
      </c>
      <c r="I2184" s="189">
        <f t="shared" si="1209"/>
        <v>0</v>
      </c>
      <c r="J2184" s="179">
        <f t="shared" si="1210"/>
        <v>0</v>
      </c>
      <c r="K2184" s="173"/>
      <c r="L2184" s="174" t="str" cm="1">
        <f t="array" aca="1" ref="L2184" ca="1">IF($K2184="",OFFSET(L2184,-1,,,),K2184)</f>
        <v>13.01</v>
      </c>
      <c r="M2184" s="175" t="str" cm="1">
        <f t="array" aca="1" ref="M2184" ca="1">IF(OR($K2184=0,$K2184=""),OFFSET(M2184,-1,,,),O2184)</f>
        <v>ELEVADORES</v>
      </c>
      <c r="N2184" s="67" t="s">
        <v>4067</v>
      </c>
      <c r="O2184" s="68" t="s">
        <v>4703</v>
      </c>
      <c r="P2184" s="68"/>
      <c r="Q2184" s="68" t="s">
        <v>3260</v>
      </c>
      <c r="R2184" s="69">
        <v>8</v>
      </c>
      <c r="S2184" s="70">
        <v>250000</v>
      </c>
      <c r="T2184" s="70">
        <v>2000000</v>
      </c>
      <c r="U2184" s="67" t="s">
        <v>1435</v>
      </c>
      <c r="V2184" s="71" t="s">
        <v>1436</v>
      </c>
      <c r="W2184" s="171"/>
      <c r="X2184" s="172"/>
      <c r="Y2184" s="176">
        <f t="shared" si="1211"/>
        <v>0</v>
      </c>
      <c r="AA2184" s="192"/>
    </row>
    <row r="2185" spans="2:27" hidden="1">
      <c r="B2185" s="189">
        <f t="shared" si="1204"/>
        <v>0</v>
      </c>
      <c r="C2185" s="189">
        <f t="shared" ca="1" si="1205"/>
        <v>0</v>
      </c>
      <c r="D2185" s="189">
        <f t="shared" si="1206"/>
        <v>0</v>
      </c>
      <c r="E2185" s="189">
        <f t="shared" ca="1" si="1207"/>
        <v>0</v>
      </c>
      <c r="F2185" s="189">
        <f t="shared" si="1208"/>
        <v>0</v>
      </c>
      <c r="G2185" s="189" cm="1">
        <f t="array" aca="1" ref="G2185" ca="1">OFFSET(G2185,-1,,,)+1</f>
        <v>2180</v>
      </c>
      <c r="H2185" s="189">
        <f t="shared" si="1203"/>
        <v>0</v>
      </c>
      <c r="I2185" s="189">
        <f t="shared" si="1209"/>
        <v>0</v>
      </c>
      <c r="J2185" s="179">
        <f t="shared" si="1210"/>
        <v>0</v>
      </c>
      <c r="K2185" s="173"/>
      <c r="L2185" s="174" t="str" cm="1">
        <f t="array" aca="1" ref="L2185" ca="1">IF($K2185="",OFFSET(L2185,-1,,,),K2185)</f>
        <v>13.01</v>
      </c>
      <c r="M2185" s="175" t="str" cm="1">
        <f t="array" aca="1" ref="M2185" ca="1">IF(OR($K2185=0,$K2185=""),OFFSET(M2185,-1,,,),O2185)</f>
        <v>ELEVADORES</v>
      </c>
      <c r="N2185" s="67" t="s">
        <v>1437</v>
      </c>
      <c r="O2185" s="68" t="s">
        <v>1438</v>
      </c>
      <c r="P2185" s="68"/>
      <c r="Q2185" s="68" t="s">
        <v>3260</v>
      </c>
      <c r="R2185" s="69">
        <v>160</v>
      </c>
      <c r="S2185" s="70">
        <v>400</v>
      </c>
      <c r="T2185" s="70">
        <v>64000</v>
      </c>
      <c r="U2185" s="67" t="s">
        <v>1435</v>
      </c>
      <c r="V2185" s="71" t="s">
        <v>1436</v>
      </c>
      <c r="W2185" s="171"/>
      <c r="X2185" s="172"/>
      <c r="Y2185" s="176">
        <f t="shared" si="1211"/>
        <v>0</v>
      </c>
      <c r="AA2185" s="192"/>
    </row>
    <row r="2186" spans="2:27" hidden="1">
      <c r="B2186" s="189">
        <f t="shared" si="1204"/>
        <v>0</v>
      </c>
      <c r="C2186" s="189">
        <f t="shared" ca="1" si="1205"/>
        <v>0</v>
      </c>
      <c r="D2186" s="189">
        <f t="shared" si="1206"/>
        <v>0</v>
      </c>
      <c r="E2186" s="189">
        <f t="shared" ca="1" si="1207"/>
        <v>0</v>
      </c>
      <c r="F2186" s="189">
        <f t="shared" si="1208"/>
        <v>0</v>
      </c>
      <c r="G2186" s="189" cm="1">
        <f t="array" aca="1" ref="G2186" ca="1">OFFSET(G2186,-1,,,)+1</f>
        <v>2181</v>
      </c>
      <c r="H2186" s="189">
        <f t="shared" si="1203"/>
        <v>0</v>
      </c>
      <c r="I2186" s="189">
        <f t="shared" si="1209"/>
        <v>0</v>
      </c>
      <c r="J2186" s="179">
        <f t="shared" si="1210"/>
        <v>0</v>
      </c>
      <c r="K2186" s="173"/>
      <c r="L2186" s="174" t="str" cm="1">
        <f t="array" aca="1" ref="L2186" ca="1">IF($K2186="",OFFSET(L2186,-1,,,),K2186)</f>
        <v>13.01</v>
      </c>
      <c r="M2186" s="175" t="str" cm="1">
        <f t="array" aca="1" ref="M2186" ca="1">IF(OR($K2186=0,$K2186=""),OFFSET(M2186,-1,,,),O2186)</f>
        <v>ELEVADORES</v>
      </c>
      <c r="N2186" s="67" t="s">
        <v>1439</v>
      </c>
      <c r="O2186" s="68" t="s">
        <v>1440</v>
      </c>
      <c r="P2186" s="68"/>
      <c r="Q2186" s="68" t="s">
        <v>3258</v>
      </c>
      <c r="R2186" s="69"/>
      <c r="S2186" s="70"/>
      <c r="T2186" s="70">
        <v>0</v>
      </c>
      <c r="U2186" s="67" t="s">
        <v>1435</v>
      </c>
      <c r="V2186" s="71" t="s">
        <v>1436</v>
      </c>
      <c r="W2186" s="171"/>
      <c r="X2186" s="172"/>
      <c r="Y2186" s="176">
        <f t="shared" si="1211"/>
        <v>0</v>
      </c>
      <c r="AA2186" s="192"/>
    </row>
    <row r="2187" spans="2:27" hidden="1">
      <c r="B2187" s="189">
        <f t="shared" si="1204"/>
        <v>0</v>
      </c>
      <c r="C2187" s="189">
        <f t="shared" ca="1" si="1205"/>
        <v>0</v>
      </c>
      <c r="D2187" s="189">
        <f t="shared" si="1206"/>
        <v>0</v>
      </c>
      <c r="E2187" s="189">
        <f t="shared" ca="1" si="1207"/>
        <v>0</v>
      </c>
      <c r="F2187" s="189">
        <f t="shared" si="1208"/>
        <v>0</v>
      </c>
      <c r="G2187" s="189" cm="1">
        <f t="array" aca="1" ref="G2187" ca="1">OFFSET(G2187,-1,,,)+1</f>
        <v>2182</v>
      </c>
      <c r="H2187" s="189">
        <f t="shared" si="1203"/>
        <v>0</v>
      </c>
      <c r="I2187" s="189">
        <f t="shared" si="1209"/>
        <v>0</v>
      </c>
      <c r="J2187" s="179">
        <f t="shared" si="1210"/>
        <v>0</v>
      </c>
      <c r="K2187" s="173"/>
      <c r="L2187" s="174" t="str" cm="1">
        <f t="array" aca="1" ref="L2187" ca="1">IF($K2187="",OFFSET(L2187,-1,,,),K2187)</f>
        <v>13.01</v>
      </c>
      <c r="M2187" s="175" t="str" cm="1">
        <f t="array" aca="1" ref="M2187" ca="1">IF(OR($K2187=0,$K2187=""),OFFSET(M2187,-1,,,),O2187)</f>
        <v>ELEVADORES</v>
      </c>
      <c r="N2187" s="67" t="s">
        <v>242</v>
      </c>
      <c r="O2187" s="68" t="s">
        <v>243</v>
      </c>
      <c r="P2187" s="68"/>
      <c r="Q2187" s="68" t="s">
        <v>3255</v>
      </c>
      <c r="R2187" s="69">
        <v>337.92</v>
      </c>
      <c r="S2187" s="70">
        <v>1.3</v>
      </c>
      <c r="T2187" s="70">
        <v>439.29600000000005</v>
      </c>
      <c r="U2187" s="67" t="s">
        <v>1435</v>
      </c>
      <c r="V2187" s="71" t="s">
        <v>1436</v>
      </c>
      <c r="W2187" s="171"/>
      <c r="X2187" s="172"/>
      <c r="Y2187" s="176">
        <f t="shared" si="1211"/>
        <v>0</v>
      </c>
      <c r="AA2187" s="192"/>
    </row>
    <row r="2188" spans="2:27" hidden="1">
      <c r="B2188" s="189">
        <f t="shared" si="1204"/>
        <v>0</v>
      </c>
      <c r="C2188" s="189">
        <f t="shared" ca="1" si="1205"/>
        <v>0</v>
      </c>
      <c r="D2188" s="189">
        <f t="shared" si="1206"/>
        <v>0</v>
      </c>
      <c r="E2188" s="189">
        <f t="shared" ca="1" si="1207"/>
        <v>0</v>
      </c>
      <c r="F2188" s="189">
        <f t="shared" si="1208"/>
        <v>0</v>
      </c>
      <c r="G2188" s="189" cm="1">
        <f t="array" aca="1" ref="G2188" ca="1">OFFSET(G2188,-1,,,)+1</f>
        <v>2183</v>
      </c>
      <c r="H2188" s="189">
        <f t="shared" si="1203"/>
        <v>0</v>
      </c>
      <c r="I2188" s="189">
        <f t="shared" si="1209"/>
        <v>0</v>
      </c>
      <c r="J2188" s="179">
        <f t="shared" si="1210"/>
        <v>0</v>
      </c>
      <c r="K2188" s="173"/>
      <c r="L2188" s="174" t="str" cm="1">
        <f t="array" aca="1" ref="L2188" ca="1">IF($K2188="",OFFSET(L2188,-1,,,),K2188)</f>
        <v>13.01</v>
      </c>
      <c r="M2188" s="175" t="str" cm="1">
        <f t="array" aca="1" ref="M2188" ca="1">IF(OR($K2188=0,$K2188=""),OFFSET(M2188,-1,,,),O2188)</f>
        <v>ELEVADORES</v>
      </c>
      <c r="N2188" s="67" t="s">
        <v>1441</v>
      </c>
      <c r="O2188" s="68" t="s">
        <v>1442</v>
      </c>
      <c r="P2188" s="68"/>
      <c r="Q2188" s="68" t="s">
        <v>3258</v>
      </c>
      <c r="R2188" s="69">
        <v>42.624000000000002</v>
      </c>
      <c r="S2188" s="70">
        <v>650</v>
      </c>
      <c r="T2188" s="70">
        <v>27705.600000000002</v>
      </c>
      <c r="U2188" s="67" t="s">
        <v>1435</v>
      </c>
      <c r="V2188" s="71" t="s">
        <v>1436</v>
      </c>
      <c r="W2188" s="171"/>
      <c r="X2188" s="172"/>
      <c r="Y2188" s="176">
        <f t="shared" si="1211"/>
        <v>0</v>
      </c>
      <c r="AA2188" s="192"/>
    </row>
    <row r="2189" spans="2:27" hidden="1">
      <c r="B2189" s="189">
        <f t="shared" si="1204"/>
        <v>0</v>
      </c>
      <c r="C2189" s="189">
        <f t="shared" ca="1" si="1205"/>
        <v>0</v>
      </c>
      <c r="D2189" s="189">
        <f t="shared" si="1206"/>
        <v>0</v>
      </c>
      <c r="E2189" s="189">
        <f t="shared" ca="1" si="1207"/>
        <v>0</v>
      </c>
      <c r="F2189" s="189">
        <f t="shared" si="1208"/>
        <v>0</v>
      </c>
      <c r="G2189" s="189" cm="1">
        <f t="array" aca="1" ref="G2189" ca="1">OFFSET(G2189,-1,,,)+1</f>
        <v>2184</v>
      </c>
      <c r="H2189" s="189">
        <f t="shared" si="1203"/>
        <v>0</v>
      </c>
      <c r="I2189" s="189">
        <f t="shared" si="1209"/>
        <v>0</v>
      </c>
      <c r="J2189" s="179">
        <f t="shared" si="1210"/>
        <v>0</v>
      </c>
      <c r="K2189" s="173"/>
      <c r="L2189" s="174" t="str" cm="1">
        <f t="array" aca="1" ref="L2189" ca="1">IF($K2189="",OFFSET(L2189,-1,,,),K2189)</f>
        <v>13.01</v>
      </c>
      <c r="M2189" s="175" t="str" cm="1">
        <f t="array" aca="1" ref="M2189" ca="1">IF(OR($K2189=0,$K2189=""),OFFSET(M2189,-1,,,),O2189)</f>
        <v>ELEVADORES</v>
      </c>
      <c r="N2189" s="67" t="s">
        <v>1443</v>
      </c>
      <c r="O2189" s="68" t="s">
        <v>1444</v>
      </c>
      <c r="P2189" s="68"/>
      <c r="Q2189" s="68" t="s">
        <v>3258</v>
      </c>
      <c r="R2189" s="69">
        <v>38.4</v>
      </c>
      <c r="S2189" s="70">
        <v>30.000000000000004</v>
      </c>
      <c r="T2189" s="70">
        <v>1152</v>
      </c>
      <c r="U2189" s="67" t="s">
        <v>1435</v>
      </c>
      <c r="V2189" s="71" t="s">
        <v>1436</v>
      </c>
      <c r="W2189" s="171"/>
      <c r="X2189" s="172"/>
      <c r="Y2189" s="176">
        <f t="shared" si="1211"/>
        <v>0</v>
      </c>
      <c r="AA2189" s="192"/>
    </row>
    <row r="2190" spans="2:27" hidden="1">
      <c r="B2190" s="189">
        <f t="shared" si="1204"/>
        <v>0</v>
      </c>
      <c r="C2190" s="189">
        <f t="shared" ca="1" si="1205"/>
        <v>0</v>
      </c>
      <c r="D2190" s="189">
        <f t="shared" si="1206"/>
        <v>0</v>
      </c>
      <c r="E2190" s="189">
        <f t="shared" ca="1" si="1207"/>
        <v>0</v>
      </c>
      <c r="F2190" s="189">
        <f t="shared" si="1208"/>
        <v>0</v>
      </c>
      <c r="G2190" s="189" cm="1">
        <f t="array" aca="1" ref="G2190" ca="1">OFFSET(G2190,-1,,,)+1</f>
        <v>2185</v>
      </c>
      <c r="H2190" s="189">
        <f t="shared" si="1203"/>
        <v>0</v>
      </c>
      <c r="I2190" s="189">
        <f t="shared" si="1209"/>
        <v>0</v>
      </c>
      <c r="J2190" s="179">
        <f t="shared" si="1210"/>
        <v>0</v>
      </c>
      <c r="K2190" s="173" t="s">
        <v>1445</v>
      </c>
      <c r="L2190" s="174" t="str" cm="1">
        <f t="array" aca="1" ref="L2190" ca="1">IF($K2190="",OFFSET(L2190,-1,,,),K2190)</f>
        <v>14</v>
      </c>
      <c r="M2190" s="175" t="str" cm="1">
        <f t="array" aca="1" ref="M2190" ca="1">IF(OR($K2190=0,$K2190=""),OFFSET(M2190,-1,,,),O2190)</f>
        <v>LIMPEZA / SERVIÇOS COMPLEMENTARES</v>
      </c>
      <c r="N2190" s="67" t="s">
        <v>143</v>
      </c>
      <c r="O2190" s="68" t="s">
        <v>1446</v>
      </c>
      <c r="P2190" s="68"/>
      <c r="Q2190" s="68"/>
      <c r="R2190" s="69"/>
      <c r="S2190" s="70"/>
      <c r="T2190" s="70">
        <v>0</v>
      </c>
      <c r="U2190" s="67"/>
      <c r="V2190" s="71"/>
      <c r="W2190" s="171"/>
      <c r="X2190" s="172"/>
      <c r="Y2190" s="176">
        <f t="shared" si="1211"/>
        <v>0</v>
      </c>
      <c r="AA2190" s="192"/>
    </row>
    <row r="2191" spans="2:27" hidden="1">
      <c r="B2191" s="189">
        <f t="shared" si="1204"/>
        <v>0</v>
      </c>
      <c r="C2191" s="189">
        <f t="shared" ca="1" si="1205"/>
        <v>0</v>
      </c>
      <c r="D2191" s="189">
        <f t="shared" si="1206"/>
        <v>0</v>
      </c>
      <c r="E2191" s="189">
        <f t="shared" ca="1" si="1207"/>
        <v>0</v>
      </c>
      <c r="F2191" s="189">
        <f t="shared" si="1208"/>
        <v>0</v>
      </c>
      <c r="G2191" s="189" cm="1">
        <f t="array" aca="1" ref="G2191" ca="1">OFFSET(G2191,-1,,,)+1</f>
        <v>2186</v>
      </c>
      <c r="H2191" s="189">
        <f t="shared" si="1203"/>
        <v>0</v>
      </c>
      <c r="I2191" s="189">
        <f t="shared" si="1209"/>
        <v>0</v>
      </c>
      <c r="J2191" s="179">
        <f t="shared" si="1210"/>
        <v>0</v>
      </c>
      <c r="K2191" s="173" t="s">
        <v>1447</v>
      </c>
      <c r="L2191" s="174" t="str" cm="1">
        <f t="array" aca="1" ref="L2191" ca="1">IF($K2191="",OFFSET(L2191,-1,,,),K2191)</f>
        <v>14.01</v>
      </c>
      <c r="M2191" s="175" t="str" cm="1">
        <f t="array" aca="1" ref="M2191" ca="1">IF(OR($K2191=0,$K2191=""),OFFSET(M2191,-1,,,),O2191)</f>
        <v>LIMPEZA</v>
      </c>
      <c r="N2191" s="67" t="s">
        <v>143</v>
      </c>
      <c r="O2191" s="68" t="s">
        <v>4303</v>
      </c>
      <c r="P2191" s="68"/>
      <c r="Q2191" s="68"/>
      <c r="R2191" s="69"/>
      <c r="S2191" s="70"/>
      <c r="T2191" s="70">
        <v>0</v>
      </c>
      <c r="U2191" s="67"/>
      <c r="V2191" s="71"/>
      <c r="W2191" s="171"/>
      <c r="X2191" s="172"/>
      <c r="Y2191" s="176">
        <f t="shared" si="1211"/>
        <v>0</v>
      </c>
      <c r="AA2191" s="192"/>
    </row>
    <row r="2192" spans="2:27">
      <c r="B2192" s="189">
        <f t="shared" si="1204"/>
        <v>0</v>
      </c>
      <c r="C2192" s="189">
        <f t="shared" ca="1" si="1205"/>
        <v>0</v>
      </c>
      <c r="D2192" s="189">
        <f t="shared" si="1206"/>
        <v>0</v>
      </c>
      <c r="E2192" s="189">
        <f t="shared" ca="1" si="1207"/>
        <v>0</v>
      </c>
      <c r="F2192" s="189">
        <f t="shared" si="1208"/>
        <v>0</v>
      </c>
      <c r="G2192" s="189" cm="1">
        <f t="array" aca="1" ref="G2192" ca="1">OFFSET(G2192,-1,,,)+1</f>
        <v>2187</v>
      </c>
      <c r="H2192" s="189">
        <f t="shared" si="1203"/>
        <v>0</v>
      </c>
      <c r="I2192" s="189">
        <f t="shared" si="1209"/>
        <v>0</v>
      </c>
      <c r="J2192" s="179">
        <f t="shared" si="1210"/>
        <v>0</v>
      </c>
      <c r="K2192" s="173" t="s">
        <v>1448</v>
      </c>
      <c r="L2192" s="174" t="str" cm="1">
        <f t="array" aca="1" ref="L2192" ca="1">IF($K2192="",OFFSET(L2192,-1,,,),K2192)</f>
        <v>14.01.01</v>
      </c>
      <c r="M2192" s="175" t="str" cm="1">
        <f t="array" aca="1" ref="M2192" ca="1">IF(OR($K2192=0,$K2192=""),OFFSET(M2192,-1,,,),O2192)</f>
        <v>SERVIÇOS DE LIMPEZA GROSSA E FINA APARTAMENTOS</v>
      </c>
      <c r="N2192" s="67" t="s">
        <v>1449</v>
      </c>
      <c r="O2192" s="68" t="s">
        <v>4704</v>
      </c>
      <c r="P2192" s="68"/>
      <c r="Q2192" s="68" t="s">
        <v>3258</v>
      </c>
      <c r="R2192" s="69">
        <v>11794.26</v>
      </c>
      <c r="S2192" s="70">
        <v>12.715999999999999</v>
      </c>
      <c r="T2192" s="70">
        <v>149975.81015999999</v>
      </c>
      <c r="U2192" s="67"/>
      <c r="V2192" s="71"/>
      <c r="W2192" s="171"/>
      <c r="X2192" s="172"/>
      <c r="Y2192" s="176">
        <f t="shared" si="1211"/>
        <v>0</v>
      </c>
      <c r="AA2192" s="192"/>
    </row>
    <row r="2193" spans="2:27" hidden="1">
      <c r="B2193" s="189">
        <f t="shared" si="1204"/>
        <v>0</v>
      </c>
      <c r="C2193" s="189">
        <f t="shared" ca="1" si="1205"/>
        <v>0</v>
      </c>
      <c r="D2193" s="189">
        <f t="shared" si="1206"/>
        <v>0</v>
      </c>
      <c r="E2193" s="189">
        <f t="shared" ca="1" si="1207"/>
        <v>0</v>
      </c>
      <c r="F2193" s="189">
        <f t="shared" si="1208"/>
        <v>0</v>
      </c>
      <c r="G2193" s="189" cm="1">
        <f t="array" aca="1" ref="G2193" ca="1">OFFSET(G2193,-1,,,)+1</f>
        <v>2188</v>
      </c>
      <c r="H2193" s="189">
        <f t="shared" si="1203"/>
        <v>0</v>
      </c>
      <c r="I2193" s="189">
        <f t="shared" si="1209"/>
        <v>0</v>
      </c>
      <c r="J2193" s="179">
        <f t="shared" si="1210"/>
        <v>0</v>
      </c>
      <c r="K2193" s="173"/>
      <c r="L2193" s="174" t="str" cm="1">
        <f t="array" aca="1" ref="L2193" ca="1">IF($K2193="",OFFSET(L2193,-1,,,),K2193)</f>
        <v>14.01.01</v>
      </c>
      <c r="M2193" s="175" t="str" cm="1">
        <f t="array" aca="1" ref="M2193" ca="1">IF(OR($K2193=0,$K2193=""),OFFSET(M2193,-1,,,),O2193)</f>
        <v>SERVIÇOS DE LIMPEZA GROSSA E FINA APARTAMENTOS</v>
      </c>
      <c r="N2193" s="67" t="s">
        <v>1450</v>
      </c>
      <c r="O2193" s="68" t="s">
        <v>1451</v>
      </c>
      <c r="P2193" s="68"/>
      <c r="Q2193" s="68" t="s">
        <v>3258</v>
      </c>
      <c r="R2193" s="69">
        <v>11794.26</v>
      </c>
      <c r="S2193" s="70">
        <v>6.3579999999999997</v>
      </c>
      <c r="T2193" s="70">
        <v>74987.905079999997</v>
      </c>
      <c r="U2193" s="67" t="s">
        <v>1452</v>
      </c>
      <c r="V2193" s="71" t="s">
        <v>1453</v>
      </c>
      <c r="W2193" s="171"/>
      <c r="X2193" s="172"/>
      <c r="Y2193" s="176">
        <f t="shared" si="1211"/>
        <v>0</v>
      </c>
      <c r="AA2193" s="192"/>
    </row>
    <row r="2194" spans="2:27" hidden="1">
      <c r="B2194" s="189">
        <f t="shared" si="1204"/>
        <v>0</v>
      </c>
      <c r="C2194" s="189">
        <f t="shared" ca="1" si="1205"/>
        <v>0</v>
      </c>
      <c r="D2194" s="189">
        <f t="shared" si="1206"/>
        <v>0</v>
      </c>
      <c r="E2194" s="189">
        <f t="shared" ca="1" si="1207"/>
        <v>0</v>
      </c>
      <c r="F2194" s="189">
        <f t="shared" si="1208"/>
        <v>0</v>
      </c>
      <c r="G2194" s="189" cm="1">
        <f t="array" aca="1" ref="G2194" ca="1">OFFSET(G2194,-1,,,)+1</f>
        <v>2189</v>
      </c>
      <c r="H2194" s="189">
        <f t="shared" si="1203"/>
        <v>0</v>
      </c>
      <c r="I2194" s="189">
        <f t="shared" si="1209"/>
        <v>0</v>
      </c>
      <c r="J2194" s="179">
        <f t="shared" si="1210"/>
        <v>0</v>
      </c>
      <c r="K2194" s="173"/>
      <c r="L2194" s="174" t="str" cm="1">
        <f t="array" aca="1" ref="L2194" ca="1">IF($K2194="",OFFSET(L2194,-1,,,),K2194)</f>
        <v>14.01.01</v>
      </c>
      <c r="M2194" s="175" t="str" cm="1">
        <f t="array" aca="1" ref="M2194" ca="1">IF(OR($K2194=0,$K2194=""),OFFSET(M2194,-1,,,),O2194)</f>
        <v>SERVIÇOS DE LIMPEZA GROSSA E FINA APARTAMENTOS</v>
      </c>
      <c r="N2194" s="67" t="s">
        <v>1454</v>
      </c>
      <c r="O2194" s="68" t="s">
        <v>1455</v>
      </c>
      <c r="P2194" s="68"/>
      <c r="Q2194" s="68" t="s">
        <v>3258</v>
      </c>
      <c r="R2194" s="69">
        <v>11794.26</v>
      </c>
      <c r="S2194" s="70">
        <v>6.3579999999999997</v>
      </c>
      <c r="T2194" s="70">
        <v>74987.905079999997</v>
      </c>
      <c r="U2194" s="67" t="s">
        <v>1452</v>
      </c>
      <c r="V2194" s="71" t="s">
        <v>1453</v>
      </c>
      <c r="W2194" s="171"/>
      <c r="X2194" s="172"/>
      <c r="Y2194" s="176">
        <f t="shared" si="1201"/>
        <v>0</v>
      </c>
      <c r="AA2194" s="192"/>
    </row>
    <row r="2195" spans="2:27">
      <c r="B2195" s="189">
        <f t="shared" si="1204"/>
        <v>0</v>
      </c>
      <c r="C2195" s="189">
        <f t="shared" ca="1" si="1205"/>
        <v>0</v>
      </c>
      <c r="D2195" s="189">
        <f t="shared" si="1206"/>
        <v>0</v>
      </c>
      <c r="E2195" s="189">
        <f t="shared" ca="1" si="1207"/>
        <v>0</v>
      </c>
      <c r="F2195" s="189">
        <f t="shared" si="1208"/>
        <v>0</v>
      </c>
      <c r="G2195" s="189" cm="1">
        <f t="array" aca="1" ref="G2195" ca="1">OFFSET(G2195,-1,,,)+1</f>
        <v>2190</v>
      </c>
      <c r="H2195" s="189">
        <f t="shared" si="1203"/>
        <v>0</v>
      </c>
      <c r="I2195" s="189">
        <f t="shared" si="1209"/>
        <v>0</v>
      </c>
      <c r="J2195" s="179">
        <f t="shared" si="1210"/>
        <v>0</v>
      </c>
      <c r="K2195" s="173" t="s">
        <v>1456</v>
      </c>
      <c r="L2195" s="174" t="str" cm="1">
        <f t="array" aca="1" ref="L2195" ca="1">IF($K2195="",OFFSET(L2195,-1,,,),K2195)</f>
        <v>14.01.02</v>
      </c>
      <c r="M2195" s="175" t="str" cm="1">
        <f t="array" aca="1" ref="M2195" ca="1">IF(OR($K2195=0,$K2195=""),OFFSET(M2195,-1,,,),O2195)</f>
        <v>SERVIÇOS DE LIMPEZA GROSSA E FINA AREA COMUM DA TORRE</v>
      </c>
      <c r="N2195" s="67" t="s">
        <v>1457</v>
      </c>
      <c r="O2195" s="68" t="s">
        <v>4705</v>
      </c>
      <c r="P2195" s="68"/>
      <c r="Q2195" s="68" t="s">
        <v>3258</v>
      </c>
      <c r="R2195" s="69">
        <v>4060.26</v>
      </c>
      <c r="S2195" s="70">
        <v>12.715999999999999</v>
      </c>
      <c r="T2195" s="70">
        <v>51630.266159999999</v>
      </c>
      <c r="U2195" s="67"/>
      <c r="V2195" s="71"/>
      <c r="W2195" s="171"/>
      <c r="X2195" s="172"/>
      <c r="Y2195" s="176">
        <f t="shared" si="1201"/>
        <v>0</v>
      </c>
      <c r="AA2195" s="192"/>
    </row>
    <row r="2196" spans="2:27" hidden="1">
      <c r="B2196" s="189">
        <f t="shared" si="1204"/>
        <v>0</v>
      </c>
      <c r="C2196" s="189">
        <f t="shared" ca="1" si="1205"/>
        <v>0</v>
      </c>
      <c r="D2196" s="189">
        <f t="shared" si="1206"/>
        <v>0</v>
      </c>
      <c r="E2196" s="189">
        <f t="shared" ca="1" si="1207"/>
        <v>0</v>
      </c>
      <c r="F2196" s="189">
        <f t="shared" si="1208"/>
        <v>0</v>
      </c>
      <c r="G2196" s="189" cm="1">
        <f t="array" aca="1" ref="G2196" ca="1">OFFSET(G2196,-1,,,)+1</f>
        <v>2191</v>
      </c>
      <c r="H2196" s="189">
        <f t="shared" si="1203"/>
        <v>0</v>
      </c>
      <c r="I2196" s="189">
        <f t="shared" si="1209"/>
        <v>0</v>
      </c>
      <c r="J2196" s="179">
        <f t="shared" si="1210"/>
        <v>0</v>
      </c>
      <c r="K2196" s="173"/>
      <c r="L2196" s="174" t="str" cm="1">
        <f t="array" aca="1" ref="L2196" ca="1">IF($K2196="",OFFSET(L2196,-1,,,),K2196)</f>
        <v>14.01.02</v>
      </c>
      <c r="M2196" s="175" t="str" cm="1">
        <f t="array" aca="1" ref="M2196" ca="1">IF(OR($K2196=0,$K2196=""),OFFSET(M2196,-1,,,),O2196)</f>
        <v>SERVIÇOS DE LIMPEZA GROSSA E FINA AREA COMUM DA TORRE</v>
      </c>
      <c r="N2196" s="67" t="s">
        <v>389</v>
      </c>
      <c r="O2196" s="68" t="s">
        <v>390</v>
      </c>
      <c r="P2196" s="68"/>
      <c r="Q2196" s="68" t="s">
        <v>3258</v>
      </c>
      <c r="R2196" s="69">
        <v>4060.26</v>
      </c>
      <c r="S2196" s="70">
        <v>6.3579999999999997</v>
      </c>
      <c r="T2196" s="70">
        <v>25815.13308</v>
      </c>
      <c r="U2196" s="67" t="s">
        <v>1452</v>
      </c>
      <c r="V2196" s="71" t="s">
        <v>1453</v>
      </c>
      <c r="W2196" s="171"/>
      <c r="X2196" s="172"/>
      <c r="Y2196" s="176">
        <f t="shared" si="1201"/>
        <v>0</v>
      </c>
      <c r="AA2196" s="192"/>
    </row>
    <row r="2197" spans="2:27" hidden="1">
      <c r="B2197" s="189">
        <f t="shared" si="1204"/>
        <v>0</v>
      </c>
      <c r="C2197" s="189">
        <f t="shared" ca="1" si="1205"/>
        <v>0</v>
      </c>
      <c r="D2197" s="189">
        <f t="shared" si="1206"/>
        <v>0</v>
      </c>
      <c r="E2197" s="189">
        <f t="shared" ca="1" si="1207"/>
        <v>0</v>
      </c>
      <c r="F2197" s="189">
        <f t="shared" si="1208"/>
        <v>0</v>
      </c>
      <c r="G2197" s="189" cm="1">
        <f t="array" aca="1" ref="G2197" ca="1">OFFSET(G2197,-1,,,)+1</f>
        <v>2192</v>
      </c>
      <c r="H2197" s="189">
        <f t="shared" si="1203"/>
        <v>0</v>
      </c>
      <c r="I2197" s="189">
        <f t="shared" si="1209"/>
        <v>0</v>
      </c>
      <c r="J2197" s="179">
        <f t="shared" si="1210"/>
        <v>0</v>
      </c>
      <c r="K2197" s="173"/>
      <c r="L2197" s="174" t="str" cm="1">
        <f t="array" aca="1" ref="L2197" ca="1">IF($K2197="",OFFSET(L2197,-1,,,),K2197)</f>
        <v>14.01.02</v>
      </c>
      <c r="M2197" s="175" t="str" cm="1">
        <f t="array" aca="1" ref="M2197" ca="1">IF(OR($K2197=0,$K2197=""),OFFSET(M2197,-1,,,),O2197)</f>
        <v>SERVIÇOS DE LIMPEZA GROSSA E FINA AREA COMUM DA TORRE</v>
      </c>
      <c r="N2197" s="67" t="s">
        <v>391</v>
      </c>
      <c r="O2197" s="68" t="s">
        <v>392</v>
      </c>
      <c r="P2197" s="68"/>
      <c r="Q2197" s="68" t="s">
        <v>3258</v>
      </c>
      <c r="R2197" s="69">
        <v>4060.26</v>
      </c>
      <c r="S2197" s="70">
        <v>6.3579999999999997</v>
      </c>
      <c r="T2197" s="70">
        <v>25815.13308</v>
      </c>
      <c r="U2197" s="67" t="s">
        <v>1452</v>
      </c>
      <c r="V2197" s="71" t="s">
        <v>1453</v>
      </c>
      <c r="W2197" s="171"/>
      <c r="X2197" s="172"/>
      <c r="Y2197" s="176">
        <f t="shared" si="1201"/>
        <v>0</v>
      </c>
      <c r="AA2197" s="192"/>
    </row>
    <row r="2198" spans="2:27" hidden="1">
      <c r="B2198" s="189">
        <f t="shared" si="1204"/>
        <v>0</v>
      </c>
      <c r="C2198" s="189">
        <f t="shared" ca="1" si="1205"/>
        <v>0</v>
      </c>
      <c r="D2198" s="189">
        <f t="shared" si="1206"/>
        <v>0</v>
      </c>
      <c r="E2198" s="189">
        <f t="shared" ca="1" si="1207"/>
        <v>0</v>
      </c>
      <c r="F2198" s="189">
        <f t="shared" si="1208"/>
        <v>0</v>
      </c>
      <c r="G2198" s="189" cm="1">
        <f t="array" aca="1" ref="G2198" ca="1">OFFSET(G2198,-1,,,)+1</f>
        <v>2193</v>
      </c>
      <c r="H2198" s="189">
        <f t="shared" si="1203"/>
        <v>0</v>
      </c>
      <c r="I2198" s="189">
        <f t="shared" si="1209"/>
        <v>0</v>
      </c>
      <c r="J2198" s="179">
        <f t="shared" si="1210"/>
        <v>0</v>
      </c>
      <c r="K2198" s="173" t="s">
        <v>1458</v>
      </c>
      <c r="L2198" s="174" t="str" cm="1">
        <f t="array" aca="1" ref="L2198" ca="1">IF($K2198="",OFFSET(L2198,-1,,,),K2198)</f>
        <v>14.02</v>
      </c>
      <c r="M2198" s="175" t="str" cm="1">
        <f t="array" aca="1" ref="M2198" ca="1">IF(OR($K2198=0,$K2198=""),OFFSET(M2198,-1,,,),O2198)</f>
        <v>SERVIÇOS COMPLEMENTARES</v>
      </c>
      <c r="N2198" s="67" t="s">
        <v>143</v>
      </c>
      <c r="O2198" s="68" t="s">
        <v>1459</v>
      </c>
      <c r="P2198" s="68"/>
      <c r="Q2198" s="68"/>
      <c r="R2198" s="69"/>
      <c r="S2198" s="70"/>
      <c r="T2198" s="70">
        <v>0</v>
      </c>
      <c r="U2198" s="67"/>
      <c r="V2198" s="71"/>
      <c r="W2198" s="171"/>
      <c r="X2198" s="172"/>
      <c r="Y2198" s="176">
        <f t="shared" si="1201"/>
        <v>0</v>
      </c>
      <c r="AA2198" s="192"/>
    </row>
    <row r="2199" spans="2:27">
      <c r="B2199" s="189">
        <f t="shared" si="1204"/>
        <v>0</v>
      </c>
      <c r="C2199" s="189">
        <f t="shared" ca="1" si="1205"/>
        <v>0</v>
      </c>
      <c r="D2199" s="189">
        <f t="shared" si="1206"/>
        <v>0</v>
      </c>
      <c r="E2199" s="189">
        <f t="shared" ca="1" si="1207"/>
        <v>0</v>
      </c>
      <c r="F2199" s="189">
        <f t="shared" si="1208"/>
        <v>0</v>
      </c>
      <c r="G2199" s="189" cm="1">
        <f t="array" aca="1" ref="G2199" ca="1">OFFSET(G2199,-1,,,)+1</f>
        <v>2194</v>
      </c>
      <c r="H2199" s="189">
        <f t="shared" si="1203"/>
        <v>0</v>
      </c>
      <c r="I2199" s="189">
        <f t="shared" si="1209"/>
        <v>0</v>
      </c>
      <c r="J2199" s="179">
        <f t="shared" si="1210"/>
        <v>0</v>
      </c>
      <c r="K2199" s="173" t="s">
        <v>1460</v>
      </c>
      <c r="L2199" s="174" t="str" cm="1">
        <f t="array" aca="1" ref="L2199" ca="1">IF($K2199="",OFFSET(L2199,-1,,,),K2199)</f>
        <v>14.02.01</v>
      </c>
      <c r="M2199" s="175" t="str" cm="1">
        <f t="array" aca="1" ref="M2199" ca="1">IF(OR($K2199=0,$K2199=""),OFFSET(M2199,-1,,,),O2199)</f>
        <v>PLACA DE IDENTIFICAÇÃO DO EMPREENDIMENTO</v>
      </c>
      <c r="N2199" s="67" t="s">
        <v>1461</v>
      </c>
      <c r="O2199" s="68" t="s">
        <v>4706</v>
      </c>
      <c r="P2199" s="68"/>
      <c r="Q2199" s="68" t="s">
        <v>3257</v>
      </c>
      <c r="R2199" s="69">
        <v>1</v>
      </c>
      <c r="S2199" s="70">
        <v>7500</v>
      </c>
      <c r="T2199" s="70">
        <v>7500</v>
      </c>
      <c r="U2199" s="67"/>
      <c r="V2199" s="71"/>
      <c r="W2199" s="171"/>
      <c r="X2199" s="172"/>
      <c r="Y2199" s="176">
        <f t="shared" si="1201"/>
        <v>0</v>
      </c>
      <c r="AA2199" s="192"/>
    </row>
    <row r="2200" spans="2:27" hidden="1">
      <c r="B2200" s="189">
        <f t="shared" si="1204"/>
        <v>0</v>
      </c>
      <c r="C2200" s="189">
        <f t="shared" ca="1" si="1205"/>
        <v>0</v>
      </c>
      <c r="D2200" s="189">
        <f t="shared" si="1206"/>
        <v>0</v>
      </c>
      <c r="E2200" s="189">
        <f t="shared" ca="1" si="1207"/>
        <v>0</v>
      </c>
      <c r="F2200" s="189">
        <f t="shared" si="1208"/>
        <v>0</v>
      </c>
      <c r="G2200" s="189" cm="1">
        <f t="array" aca="1" ref="G2200" ca="1">OFFSET(G2200,-1,,,)+1</f>
        <v>2195</v>
      </c>
      <c r="H2200" s="189">
        <f t="shared" si="1203"/>
        <v>0</v>
      </c>
      <c r="I2200" s="189">
        <f t="shared" si="1209"/>
        <v>0</v>
      </c>
      <c r="J2200" s="179">
        <f t="shared" si="1210"/>
        <v>0</v>
      </c>
      <c r="K2200" s="173"/>
      <c r="L2200" s="174" t="str" cm="1">
        <f t="array" aca="1" ref="L2200" ca="1">IF($K2200="",OFFSET(L2200,-1,,,),K2200)</f>
        <v>14.02.01</v>
      </c>
      <c r="M2200" s="175" t="str" cm="1">
        <f t="array" aca="1" ref="M2200" ca="1">IF(OR($K2200=0,$K2200=""),OFFSET(M2200,-1,,,),O2200)</f>
        <v>PLACA DE IDENTIFICAÇÃO DO EMPREENDIMENTO</v>
      </c>
      <c r="N2200" s="67" t="s">
        <v>1462</v>
      </c>
      <c r="O2200" s="68" t="s">
        <v>1463</v>
      </c>
      <c r="P2200" s="68"/>
      <c r="Q2200" s="68" t="s">
        <v>3260</v>
      </c>
      <c r="R2200" s="69">
        <v>1</v>
      </c>
      <c r="S2200" s="70">
        <v>7500</v>
      </c>
      <c r="T2200" s="70">
        <v>7500</v>
      </c>
      <c r="U2200" s="67" t="s">
        <v>1464</v>
      </c>
      <c r="V2200" s="71" t="s">
        <v>1465</v>
      </c>
      <c r="W2200" s="171"/>
      <c r="X2200" s="172"/>
      <c r="Y2200" s="176">
        <f t="shared" si="1201"/>
        <v>0</v>
      </c>
      <c r="AA2200" s="192"/>
    </row>
    <row r="2201" spans="2:27">
      <c r="B2201" s="189">
        <f t="shared" si="1204"/>
        <v>0</v>
      </c>
      <c r="C2201" s="189">
        <f t="shared" ca="1" si="1205"/>
        <v>0</v>
      </c>
      <c r="D2201" s="189">
        <f t="shared" si="1206"/>
        <v>0</v>
      </c>
      <c r="E2201" s="189">
        <f t="shared" ca="1" si="1207"/>
        <v>0</v>
      </c>
      <c r="F2201" s="189">
        <f t="shared" si="1208"/>
        <v>0</v>
      </c>
      <c r="G2201" s="189" cm="1">
        <f t="array" aca="1" ref="G2201" ca="1">OFFSET(G2201,-1,,,)+1</f>
        <v>2196</v>
      </c>
      <c r="H2201" s="189">
        <f t="shared" si="1203"/>
        <v>0</v>
      </c>
      <c r="I2201" s="189">
        <f t="shared" si="1209"/>
        <v>0</v>
      </c>
      <c r="J2201" s="179">
        <f t="shared" si="1210"/>
        <v>0</v>
      </c>
      <c r="K2201" s="173" t="s">
        <v>1466</v>
      </c>
      <c r="L2201" s="174" t="str" cm="1">
        <f t="array" aca="1" ref="L2201" ca="1">IF($K2201="",OFFSET(L2201,-1,,,),K2201)</f>
        <v>14.02.02</v>
      </c>
      <c r="M2201" s="175" t="str" cm="1">
        <f t="array" aca="1" ref="M2201" ca="1">IF(OR($K2201=0,$K2201=""),OFFSET(M2201,-1,,,),O2201)</f>
        <v>PLACA DE IDENTIFICAÇÃO DAS TORRES</v>
      </c>
      <c r="N2201" s="67" t="s">
        <v>1467</v>
      </c>
      <c r="O2201" s="68" t="s">
        <v>4707</v>
      </c>
      <c r="P2201" s="68"/>
      <c r="Q2201" s="68" t="s">
        <v>3263</v>
      </c>
      <c r="R2201" s="69">
        <v>1</v>
      </c>
      <c r="S2201" s="70">
        <v>800</v>
      </c>
      <c r="T2201" s="70">
        <v>800</v>
      </c>
      <c r="U2201" s="67"/>
      <c r="V2201" s="71"/>
      <c r="W2201" s="171"/>
      <c r="X2201" s="172"/>
      <c r="Y2201" s="176">
        <f t="shared" si="1201"/>
        <v>0</v>
      </c>
      <c r="AA2201" s="192"/>
    </row>
    <row r="2202" spans="2:27" hidden="1">
      <c r="B2202" s="189">
        <f t="shared" si="1204"/>
        <v>0</v>
      </c>
      <c r="C2202" s="189">
        <f t="shared" ca="1" si="1205"/>
        <v>0</v>
      </c>
      <c r="D2202" s="189">
        <f t="shared" si="1206"/>
        <v>0</v>
      </c>
      <c r="E2202" s="189">
        <f t="shared" ca="1" si="1207"/>
        <v>0</v>
      </c>
      <c r="F2202" s="189">
        <f t="shared" si="1208"/>
        <v>0</v>
      </c>
      <c r="G2202" s="189" cm="1">
        <f t="array" aca="1" ref="G2202" ca="1">OFFSET(G2202,-1,,,)+1</f>
        <v>2197</v>
      </c>
      <c r="H2202" s="189">
        <f t="shared" si="1203"/>
        <v>0</v>
      </c>
      <c r="I2202" s="189">
        <f t="shared" si="1209"/>
        <v>0</v>
      </c>
      <c r="J2202" s="179">
        <f t="shared" si="1210"/>
        <v>0</v>
      </c>
      <c r="K2202" s="173"/>
      <c r="L2202" s="174" t="str" cm="1">
        <f t="array" aca="1" ref="L2202" ca="1">IF($K2202="",OFFSET(L2202,-1,,,),K2202)</f>
        <v>14.02.02</v>
      </c>
      <c r="M2202" s="175" t="str" cm="1">
        <f t="array" aca="1" ref="M2202" ca="1">IF(OR($K2202=0,$K2202=""),OFFSET(M2202,-1,,,),O2202)</f>
        <v>PLACA DE IDENTIFICAÇÃO DAS TORRES</v>
      </c>
      <c r="N2202" s="67" t="s">
        <v>1468</v>
      </c>
      <c r="O2202" s="68" t="s">
        <v>1469</v>
      </c>
      <c r="P2202" s="68"/>
      <c r="Q2202" s="68" t="s">
        <v>3260</v>
      </c>
      <c r="R2202" s="69">
        <v>1</v>
      </c>
      <c r="S2202" s="70">
        <v>800</v>
      </c>
      <c r="T2202" s="70">
        <v>800</v>
      </c>
      <c r="U2202" s="67" t="s">
        <v>1464</v>
      </c>
      <c r="V2202" s="71" t="s">
        <v>1465</v>
      </c>
      <c r="W2202" s="171"/>
      <c r="X2202" s="172"/>
      <c r="Y2202" s="176">
        <f t="shared" si="1201"/>
        <v>0</v>
      </c>
      <c r="AA2202" s="192"/>
    </row>
    <row r="2203" spans="2:27">
      <c r="B2203" s="189">
        <f t="shared" si="1204"/>
        <v>0</v>
      </c>
      <c r="C2203" s="189">
        <f t="shared" ca="1" si="1205"/>
        <v>0</v>
      </c>
      <c r="D2203" s="189">
        <f t="shared" si="1206"/>
        <v>0</v>
      </c>
      <c r="E2203" s="189">
        <f t="shared" ca="1" si="1207"/>
        <v>0</v>
      </c>
      <c r="F2203" s="189">
        <f t="shared" si="1208"/>
        <v>0</v>
      </c>
      <c r="G2203" s="189" cm="1">
        <f t="array" aca="1" ref="G2203" ca="1">OFFSET(G2203,-1,,,)+1</f>
        <v>2198</v>
      </c>
      <c r="H2203" s="189">
        <f t="shared" si="1203"/>
        <v>0</v>
      </c>
      <c r="I2203" s="189">
        <f t="shared" si="1209"/>
        <v>0</v>
      </c>
      <c r="J2203" s="179">
        <f t="shared" si="1210"/>
        <v>0</v>
      </c>
      <c r="K2203" s="173" t="s">
        <v>1470</v>
      </c>
      <c r="L2203" s="174" t="str" cm="1">
        <f t="array" aca="1" ref="L2203" ca="1">IF($K2203="",OFFSET(L2203,-1,,,),K2203)</f>
        <v>14.02.03</v>
      </c>
      <c r="M2203" s="175" t="str" cm="1">
        <f t="array" aca="1" ref="M2203" ca="1">IF(OR($K2203=0,$K2203=""),OFFSET(M2203,-1,,,),O2203)</f>
        <v>PLACA DE IDENTIFICAÇÃO Nº DO APARTAMENTO</v>
      </c>
      <c r="N2203" s="67" t="s">
        <v>1471</v>
      </c>
      <c r="O2203" s="68" t="s">
        <v>4708</v>
      </c>
      <c r="P2203" s="68"/>
      <c r="Q2203" s="68" t="s">
        <v>3263</v>
      </c>
      <c r="R2203" s="69">
        <v>369</v>
      </c>
      <c r="S2203" s="70">
        <v>30</v>
      </c>
      <c r="T2203" s="70">
        <v>11070</v>
      </c>
      <c r="U2203" s="67"/>
      <c r="V2203" s="71"/>
      <c r="W2203" s="171"/>
      <c r="X2203" s="172"/>
      <c r="Y2203" s="176">
        <f t="shared" si="1201"/>
        <v>0</v>
      </c>
      <c r="AA2203" s="192"/>
    </row>
    <row r="2204" spans="2:27" hidden="1">
      <c r="B2204" s="189">
        <f t="shared" si="1204"/>
        <v>0</v>
      </c>
      <c r="C2204" s="189">
        <f t="shared" ca="1" si="1205"/>
        <v>0</v>
      </c>
      <c r="D2204" s="189">
        <f t="shared" si="1206"/>
        <v>0</v>
      </c>
      <c r="E2204" s="189">
        <f t="shared" ca="1" si="1207"/>
        <v>0</v>
      </c>
      <c r="F2204" s="189">
        <f t="shared" si="1208"/>
        <v>0</v>
      </c>
      <c r="G2204" s="189" cm="1">
        <f t="array" aca="1" ref="G2204" ca="1">OFFSET(G2204,-1,,,)+1</f>
        <v>2199</v>
      </c>
      <c r="H2204" s="189">
        <f t="shared" si="1203"/>
        <v>0</v>
      </c>
      <c r="I2204" s="189">
        <f t="shared" si="1209"/>
        <v>0</v>
      </c>
      <c r="J2204" s="179">
        <f t="shared" si="1210"/>
        <v>0</v>
      </c>
      <c r="K2204" s="173"/>
      <c r="L2204" s="174" t="str" cm="1">
        <f t="array" aca="1" ref="L2204" ca="1">IF($K2204="",OFFSET(L2204,-1,,,),K2204)</f>
        <v>14.02.03</v>
      </c>
      <c r="M2204" s="175" t="str" cm="1">
        <f t="array" aca="1" ref="M2204" ca="1">IF(OR($K2204=0,$K2204=""),OFFSET(M2204,-1,,,),O2204)</f>
        <v>PLACA DE IDENTIFICAÇÃO Nº DO APARTAMENTO</v>
      </c>
      <c r="N2204" s="67" t="s">
        <v>1472</v>
      </c>
      <c r="O2204" s="68" t="s">
        <v>1473</v>
      </c>
      <c r="P2204" s="68"/>
      <c r="Q2204" s="68" t="s">
        <v>3260</v>
      </c>
      <c r="R2204" s="69">
        <v>369</v>
      </c>
      <c r="S2204" s="70">
        <v>30</v>
      </c>
      <c r="T2204" s="70">
        <v>11070</v>
      </c>
      <c r="U2204" s="67" t="s">
        <v>1464</v>
      </c>
      <c r="V2204" s="71" t="s">
        <v>1465</v>
      </c>
      <c r="W2204" s="171"/>
      <c r="X2204" s="172"/>
      <c r="Y2204" s="176">
        <f t="shared" si="1201"/>
        <v>0</v>
      </c>
      <c r="AA2204" s="192"/>
    </row>
    <row r="2205" spans="2:27">
      <c r="B2205" s="189">
        <f t="shared" si="1204"/>
        <v>0</v>
      </c>
      <c r="C2205" s="189">
        <f t="shared" ca="1" si="1205"/>
        <v>0</v>
      </c>
      <c r="D2205" s="189">
        <f t="shared" si="1206"/>
        <v>0</v>
      </c>
      <c r="E2205" s="189">
        <f t="shared" ca="1" si="1207"/>
        <v>0</v>
      </c>
      <c r="F2205" s="189">
        <f t="shared" si="1208"/>
        <v>0</v>
      </c>
      <c r="G2205" s="189" cm="1">
        <f t="array" aca="1" ref="G2205" ca="1">OFFSET(G2205,-1,,,)+1</f>
        <v>2200</v>
      </c>
      <c r="H2205" s="189">
        <f t="shared" si="1203"/>
        <v>0</v>
      </c>
      <c r="I2205" s="189">
        <f t="shared" si="1209"/>
        <v>0</v>
      </c>
      <c r="J2205" s="179">
        <f t="shared" si="1210"/>
        <v>0</v>
      </c>
      <c r="K2205" s="173" t="s">
        <v>1474</v>
      </c>
      <c r="L2205" s="174" t="str" cm="1">
        <f t="array" aca="1" ref="L2205" ca="1">IF($K2205="",OFFSET(L2205,-1,,,),K2205)</f>
        <v>14.02.04</v>
      </c>
      <c r="M2205" s="175" t="str" cm="1">
        <f t="array" aca="1" ref="M2205" ca="1">IF(OR($K2205=0,$K2205=""),OFFSET(M2205,-1,,,),O2205)</f>
        <v>PLACA DE IDENTIFICAÇÃO DE PAVIMENTO</v>
      </c>
      <c r="N2205" s="67" t="s">
        <v>1475</v>
      </c>
      <c r="O2205" s="68" t="s">
        <v>4709</v>
      </c>
      <c r="P2205" s="68"/>
      <c r="Q2205" s="68" t="s">
        <v>3263</v>
      </c>
      <c r="R2205" s="69">
        <v>38</v>
      </c>
      <c r="S2205" s="70">
        <v>80</v>
      </c>
      <c r="T2205" s="70">
        <v>3040</v>
      </c>
      <c r="U2205" s="67"/>
      <c r="V2205" s="71"/>
      <c r="W2205" s="171"/>
      <c r="X2205" s="172"/>
      <c r="Y2205" s="176">
        <f t="shared" si="1201"/>
        <v>0</v>
      </c>
      <c r="AA2205" s="192"/>
    </row>
    <row r="2206" spans="2:27" hidden="1">
      <c r="B2206" s="189">
        <f t="shared" si="1204"/>
        <v>0</v>
      </c>
      <c r="C2206" s="189">
        <f t="shared" ca="1" si="1205"/>
        <v>0</v>
      </c>
      <c r="D2206" s="189">
        <f t="shared" si="1206"/>
        <v>0</v>
      </c>
      <c r="E2206" s="189">
        <f t="shared" ca="1" si="1207"/>
        <v>0</v>
      </c>
      <c r="F2206" s="189">
        <f t="shared" si="1208"/>
        <v>0</v>
      </c>
      <c r="G2206" s="189" cm="1">
        <f t="array" aca="1" ref="G2206" ca="1">OFFSET(G2206,-1,,,)+1</f>
        <v>2201</v>
      </c>
      <c r="H2206" s="189">
        <f t="shared" si="1203"/>
        <v>0</v>
      </c>
      <c r="I2206" s="189">
        <f t="shared" si="1209"/>
        <v>0</v>
      </c>
      <c r="J2206" s="179">
        <f t="shared" si="1210"/>
        <v>0</v>
      </c>
      <c r="K2206" s="173"/>
      <c r="L2206" s="174" t="str" cm="1">
        <f t="array" aca="1" ref="L2206" ca="1">IF($K2206="",OFFSET(L2206,-1,,,),K2206)</f>
        <v>14.02.04</v>
      </c>
      <c r="M2206" s="175" t="str" cm="1">
        <f t="array" aca="1" ref="M2206" ca="1">IF(OR($K2206=0,$K2206=""),OFFSET(M2206,-1,,,),O2206)</f>
        <v>PLACA DE IDENTIFICAÇÃO DE PAVIMENTO</v>
      </c>
      <c r="N2206" s="67" t="s">
        <v>1476</v>
      </c>
      <c r="O2206" s="68" t="s">
        <v>1477</v>
      </c>
      <c r="P2206" s="68"/>
      <c r="Q2206" s="68" t="s">
        <v>3260</v>
      </c>
      <c r="R2206" s="69">
        <v>38</v>
      </c>
      <c r="S2206" s="70">
        <v>80</v>
      </c>
      <c r="T2206" s="70">
        <v>3040</v>
      </c>
      <c r="U2206" s="67" t="s">
        <v>1464</v>
      </c>
      <c r="V2206" s="71" t="s">
        <v>1465</v>
      </c>
      <c r="W2206" s="171"/>
      <c r="X2206" s="172"/>
      <c r="Y2206" s="176">
        <f t="shared" si="1201"/>
        <v>0</v>
      </c>
      <c r="AA2206" s="192"/>
    </row>
    <row r="2207" spans="2:27">
      <c r="B2207" s="189">
        <f t="shared" si="1204"/>
        <v>0</v>
      </c>
      <c r="C2207" s="189">
        <f t="shared" ca="1" si="1205"/>
        <v>0</v>
      </c>
      <c r="D2207" s="189">
        <f t="shared" si="1206"/>
        <v>0</v>
      </c>
      <c r="E2207" s="189">
        <f t="shared" ca="1" si="1207"/>
        <v>0</v>
      </c>
      <c r="F2207" s="189">
        <f t="shared" si="1208"/>
        <v>0</v>
      </c>
      <c r="G2207" s="189" cm="1">
        <f t="array" aca="1" ref="G2207" ca="1">OFFSET(G2207,-1,,,)+1</f>
        <v>2202</v>
      </c>
      <c r="H2207" s="189">
        <f t="shared" si="1203"/>
        <v>0</v>
      </c>
      <c r="I2207" s="189">
        <f t="shared" si="1209"/>
        <v>0</v>
      </c>
      <c r="J2207" s="179">
        <f t="shared" si="1210"/>
        <v>0</v>
      </c>
      <c r="K2207" s="173" t="s">
        <v>1478</v>
      </c>
      <c r="L2207" s="174" t="str" cm="1">
        <f t="array" aca="1" ref="L2207" ca="1">IF($K2207="",OFFSET(L2207,-1,,,),K2207)</f>
        <v>14.02.05</v>
      </c>
      <c r="M2207" s="175" t="str" cm="1">
        <f t="array" aca="1" ref="M2207" ca="1">IF(OR($K2207=0,$K2207=""),OFFSET(M2207,-1,,,),O2207)</f>
        <v>PLACA DE IDENTIFICAÇÃO DE EXTINTORES DE HIDRANTES</v>
      </c>
      <c r="N2207" s="67" t="s">
        <v>1479</v>
      </c>
      <c r="O2207" s="68" t="s">
        <v>4710</v>
      </c>
      <c r="P2207" s="68"/>
      <c r="Q2207" s="68" t="s">
        <v>3263</v>
      </c>
      <c r="R2207" s="69">
        <v>261</v>
      </c>
      <c r="S2207" s="70">
        <v>10</v>
      </c>
      <c r="T2207" s="70">
        <v>2610</v>
      </c>
      <c r="U2207" s="67"/>
      <c r="V2207" s="71"/>
      <c r="W2207" s="171"/>
      <c r="X2207" s="172"/>
      <c r="Y2207" s="176">
        <f t="shared" si="1201"/>
        <v>0</v>
      </c>
      <c r="AA2207" s="192"/>
    </row>
    <row r="2208" spans="2:27" hidden="1">
      <c r="B2208" s="189">
        <f t="shared" si="1204"/>
        <v>0</v>
      </c>
      <c r="C2208" s="189">
        <f t="shared" ca="1" si="1205"/>
        <v>0</v>
      </c>
      <c r="D2208" s="189">
        <f t="shared" si="1206"/>
        <v>0</v>
      </c>
      <c r="E2208" s="189">
        <f t="shared" ca="1" si="1207"/>
        <v>0</v>
      </c>
      <c r="F2208" s="189">
        <f t="shared" si="1208"/>
        <v>0</v>
      </c>
      <c r="G2208" s="189" cm="1">
        <f t="array" aca="1" ref="G2208" ca="1">OFFSET(G2208,-1,,,)+1</f>
        <v>2203</v>
      </c>
      <c r="H2208" s="189">
        <f t="shared" ref="H2208:H4504" si="1213">IF(OR($K2208=0,$K2208=""),$W2208,0)</f>
        <v>0</v>
      </c>
      <c r="I2208" s="189">
        <f t="shared" si="1209"/>
        <v>0</v>
      </c>
      <c r="J2208" s="179">
        <f t="shared" si="1210"/>
        <v>0</v>
      </c>
      <c r="K2208" s="173"/>
      <c r="L2208" s="174" t="str" cm="1">
        <f t="array" aca="1" ref="L2208" ca="1">IF($K2208="",OFFSET(L2208,-1,,,),K2208)</f>
        <v>14.02.05</v>
      </c>
      <c r="M2208" s="175" t="str" cm="1">
        <f t="array" aca="1" ref="M2208" ca="1">IF(OR($K2208=0,$K2208=""),OFFSET(M2208,-1,,,),O2208)</f>
        <v>PLACA DE IDENTIFICAÇÃO DE EXTINTORES DE HIDRANTES</v>
      </c>
      <c r="N2208" s="67" t="s">
        <v>1480</v>
      </c>
      <c r="O2208" s="68" t="s">
        <v>1481</v>
      </c>
      <c r="P2208" s="68"/>
      <c r="Q2208" s="68" t="s">
        <v>3260</v>
      </c>
      <c r="R2208" s="69">
        <v>261</v>
      </c>
      <c r="S2208" s="70">
        <v>10</v>
      </c>
      <c r="T2208" s="70">
        <v>2610</v>
      </c>
      <c r="U2208" s="67" t="s">
        <v>1464</v>
      </c>
      <c r="V2208" s="71" t="s">
        <v>1465</v>
      </c>
      <c r="W2208" s="171"/>
      <c r="X2208" s="172"/>
      <c r="Y2208" s="176">
        <f t="shared" si="1201"/>
        <v>0</v>
      </c>
      <c r="AA2208" s="192"/>
    </row>
    <row r="2209" spans="2:27">
      <c r="B2209" s="189">
        <f t="shared" ref="B2209:B4505" si="1214">IF(J2209=0,0,U2209)</f>
        <v>0</v>
      </c>
      <c r="C2209" s="189">
        <f t="shared" ref="C2209:C4505" ca="1" si="1215">IF(OR(J2209=0,I2209=0),0,IF(_xlfn.IFNA(MATCH(B2209,OFFSET($B$5,,,$G2209,),),0)&gt;0,0,MAX(OFFSET($C$5,,,$G2209,))+1))</f>
        <v>0</v>
      </c>
      <c r="D2209" s="189">
        <f t="shared" ref="D2209:D4505" si="1216">IF(J2209=0,0,N2209&amp;"-"&amp;U2209)</f>
        <v>0</v>
      </c>
      <c r="E2209" s="189">
        <f t="shared" ref="E2209:E4505" ca="1" si="1217">IF(OR(J2209=0,I2209=0),0,IF(_xlfn.IFNA(MATCH(D2209,OFFSET($D$5,,,$G2209,),),0)&gt;0,0,_xlfn.MAXIFS(OFFSET($E$5,,,$G2209,),OFFSET($J$5,,,$G2209,),J2209)+1))</f>
        <v>0</v>
      </c>
      <c r="F2209" s="189">
        <f t="shared" ref="F2209:F4505" si="1218">IF(J2209=0,0,E2209&amp;"-"&amp;N2209)</f>
        <v>0</v>
      </c>
      <c r="G2209" s="189" cm="1">
        <f t="array" aca="1" ref="G2209" ca="1">OFFSET(G2209,-1,,,)+1</f>
        <v>2204</v>
      </c>
      <c r="H2209" s="189">
        <f t="shared" si="1213"/>
        <v>0</v>
      </c>
      <c r="I2209" s="189">
        <f t="shared" ref="I2209:I4505" si="1219">H2209*R2209</f>
        <v>0</v>
      </c>
      <c r="J2209" s="179">
        <f t="shared" ref="J2209:J4505" si="1220">IF(AND(I2209&lt;&gt;0,OR(K2209=0,K2209="")),N2209&amp;" - Mapa",0)</f>
        <v>0</v>
      </c>
      <c r="K2209" s="173" t="s">
        <v>1482</v>
      </c>
      <c r="L2209" s="174" t="str" cm="1">
        <f t="array" aca="1" ref="L2209" ca="1">IF($K2209="",OFFSET(L2209,-1,,,),K2209)</f>
        <v>14.02.06</v>
      </c>
      <c r="M2209" s="175" t="str" cm="1">
        <f t="array" aca="1" ref="M2209" ca="1">IF(OR($K2209=0,$K2209=""),OFFSET(M2209,-1,,,),O2209)</f>
        <v>PLACAS DE IDENTIFICAÇÃO DE AMBINETES EM PVC 25X12 ITENS DE LAZER</v>
      </c>
      <c r="N2209" s="67" t="s">
        <v>1483</v>
      </c>
      <c r="O2209" s="68" t="s">
        <v>4711</v>
      </c>
      <c r="P2209" s="68"/>
      <c r="Q2209" s="68" t="s">
        <v>3260</v>
      </c>
      <c r="R2209" s="69">
        <v>26</v>
      </c>
      <c r="S2209" s="70">
        <v>40</v>
      </c>
      <c r="T2209" s="70">
        <v>1040</v>
      </c>
      <c r="U2209" s="67"/>
      <c r="V2209" s="71"/>
      <c r="W2209" s="171"/>
      <c r="X2209" s="172"/>
      <c r="Y2209" s="176">
        <f t="shared" si="1201"/>
        <v>0</v>
      </c>
      <c r="AA2209" s="192"/>
    </row>
    <row r="2210" spans="2:27" hidden="1">
      <c r="B2210" s="189">
        <f t="shared" si="1214"/>
        <v>0</v>
      </c>
      <c r="C2210" s="189">
        <f t="shared" ca="1" si="1215"/>
        <v>0</v>
      </c>
      <c r="D2210" s="189">
        <f t="shared" si="1216"/>
        <v>0</v>
      </c>
      <c r="E2210" s="189">
        <f t="shared" ca="1" si="1217"/>
        <v>0</v>
      </c>
      <c r="F2210" s="189">
        <f t="shared" si="1218"/>
        <v>0</v>
      </c>
      <c r="G2210" s="189" cm="1">
        <f t="array" aca="1" ref="G2210" ca="1">OFFSET(G2210,-1,,,)+1</f>
        <v>2205</v>
      </c>
      <c r="H2210" s="189">
        <f t="shared" si="1213"/>
        <v>0</v>
      </c>
      <c r="I2210" s="189">
        <f t="shared" si="1219"/>
        <v>0</v>
      </c>
      <c r="J2210" s="179">
        <f t="shared" si="1220"/>
        <v>0</v>
      </c>
      <c r="K2210" s="173"/>
      <c r="L2210" s="174" t="str" cm="1">
        <f t="array" aca="1" ref="L2210" ca="1">IF($K2210="",OFFSET(L2210,-1,,,),K2210)</f>
        <v>14.02.06</v>
      </c>
      <c r="M2210" s="175" t="str" cm="1">
        <f t="array" aca="1" ref="M2210" ca="1">IF(OR($K2210=0,$K2210=""),OFFSET(M2210,-1,,,),O2210)</f>
        <v>PLACAS DE IDENTIFICAÇÃO DE AMBINETES EM PVC 25X12 ITENS DE LAZER</v>
      </c>
      <c r="N2210" s="67" t="s">
        <v>1484</v>
      </c>
      <c r="O2210" s="68" t="s">
        <v>1485</v>
      </c>
      <c r="P2210" s="68"/>
      <c r="Q2210" s="68" t="s">
        <v>3260</v>
      </c>
      <c r="R2210" s="69">
        <v>26</v>
      </c>
      <c r="S2210" s="70">
        <v>40</v>
      </c>
      <c r="T2210" s="70">
        <v>1040</v>
      </c>
      <c r="U2210" s="67" t="s">
        <v>1464</v>
      </c>
      <c r="V2210" s="71" t="s">
        <v>1465</v>
      </c>
      <c r="W2210" s="171"/>
      <c r="X2210" s="172"/>
      <c r="Y2210" s="176">
        <f t="shared" si="1201"/>
        <v>0</v>
      </c>
      <c r="AA2210" s="192"/>
    </row>
    <row r="2211" spans="2:27">
      <c r="B2211" s="189">
        <f t="shared" si="1214"/>
        <v>0</v>
      </c>
      <c r="C2211" s="189">
        <f t="shared" ca="1" si="1215"/>
        <v>0</v>
      </c>
      <c r="D2211" s="189">
        <f t="shared" si="1216"/>
        <v>0</v>
      </c>
      <c r="E2211" s="189">
        <f t="shared" ca="1" si="1217"/>
        <v>0</v>
      </c>
      <c r="F2211" s="189">
        <f t="shared" si="1218"/>
        <v>0</v>
      </c>
      <c r="G2211" s="189" cm="1">
        <f t="array" aca="1" ref="G2211" ca="1">OFFSET(G2211,-1,,,)+1</f>
        <v>2206</v>
      </c>
      <c r="H2211" s="189">
        <f t="shared" si="1213"/>
        <v>0</v>
      </c>
      <c r="I2211" s="189">
        <f t="shared" si="1219"/>
        <v>0</v>
      </c>
      <c r="J2211" s="179">
        <f t="shared" si="1220"/>
        <v>0</v>
      </c>
      <c r="K2211" s="173" t="s">
        <v>1486</v>
      </c>
      <c r="L2211" s="174" t="str" cm="1">
        <f t="array" aca="1" ref="L2211" ca="1">IF($K2211="",OFFSET(L2211,-1,,,),K2211)</f>
        <v>14.02.07</v>
      </c>
      <c r="M2211" s="175" t="str" cm="1">
        <f t="array" aca="1" ref="M2211" ca="1">IF(OR($K2211=0,$K2211=""),OFFSET(M2211,-1,,,),O2211)</f>
        <v>TOTEM DE INDETIFICAÇÃO E DIRECIONADOR</v>
      </c>
      <c r="N2211" s="67" t="s">
        <v>1487</v>
      </c>
      <c r="O2211" s="68" t="s">
        <v>4712</v>
      </c>
      <c r="P2211" s="68"/>
      <c r="Q2211" s="68" t="s">
        <v>3257</v>
      </c>
      <c r="R2211" s="69">
        <v>5</v>
      </c>
      <c r="S2211" s="70">
        <v>3500</v>
      </c>
      <c r="T2211" s="70">
        <v>17500</v>
      </c>
      <c r="U2211" s="67"/>
      <c r="V2211" s="71"/>
      <c r="W2211" s="171"/>
      <c r="X2211" s="172"/>
      <c r="Y2211" s="176">
        <f t="shared" si="1201"/>
        <v>0</v>
      </c>
      <c r="AA2211" s="192"/>
    </row>
    <row r="2212" spans="2:27" hidden="1">
      <c r="B2212" s="189">
        <f t="shared" si="1214"/>
        <v>0</v>
      </c>
      <c r="C2212" s="189">
        <f t="shared" ca="1" si="1215"/>
        <v>0</v>
      </c>
      <c r="D2212" s="189">
        <f t="shared" si="1216"/>
        <v>0</v>
      </c>
      <c r="E2212" s="189">
        <f t="shared" ca="1" si="1217"/>
        <v>0</v>
      </c>
      <c r="F2212" s="189">
        <f t="shared" si="1218"/>
        <v>0</v>
      </c>
      <c r="G2212" s="189" cm="1">
        <f t="array" aca="1" ref="G2212" ca="1">OFFSET(G2212,-1,,,)+1</f>
        <v>2207</v>
      </c>
      <c r="H2212" s="189">
        <f t="shared" si="1213"/>
        <v>0</v>
      </c>
      <c r="I2212" s="189">
        <f t="shared" si="1219"/>
        <v>0</v>
      </c>
      <c r="J2212" s="179">
        <f t="shared" si="1220"/>
        <v>0</v>
      </c>
      <c r="K2212" s="173"/>
      <c r="L2212" s="174" t="str" cm="1">
        <f t="array" aca="1" ref="L2212" ca="1">IF($K2212="",OFFSET(L2212,-1,,,),K2212)</f>
        <v>14.02.07</v>
      </c>
      <c r="M2212" s="175" t="str" cm="1">
        <f t="array" aca="1" ref="M2212" ca="1">IF(OR($K2212=0,$K2212=""),OFFSET(M2212,-1,,,),O2212)</f>
        <v>TOTEM DE INDETIFICAÇÃO E DIRECIONADOR</v>
      </c>
      <c r="N2212" s="67" t="s">
        <v>1488</v>
      </c>
      <c r="O2212" s="68" t="s">
        <v>1489</v>
      </c>
      <c r="P2212" s="68"/>
      <c r="Q2212" s="68" t="s">
        <v>3260</v>
      </c>
      <c r="R2212" s="69">
        <v>5</v>
      </c>
      <c r="S2212" s="70">
        <v>3500</v>
      </c>
      <c r="T2212" s="70">
        <v>17500</v>
      </c>
      <c r="U2212" s="67" t="s">
        <v>1464</v>
      </c>
      <c r="V2212" s="71" t="s">
        <v>1465</v>
      </c>
      <c r="W2212" s="171"/>
      <c r="X2212" s="172"/>
      <c r="Y2212" s="176">
        <f t="shared" si="1201"/>
        <v>0</v>
      </c>
      <c r="AA2212" s="192"/>
    </row>
    <row r="2213" spans="2:27" hidden="1">
      <c r="B2213" s="189">
        <f t="shared" si="1214"/>
        <v>0</v>
      </c>
      <c r="C2213" s="189">
        <f t="shared" ca="1" si="1215"/>
        <v>0</v>
      </c>
      <c r="D2213" s="189">
        <f t="shared" si="1216"/>
        <v>0</v>
      </c>
      <c r="E2213" s="189">
        <f t="shared" ca="1" si="1217"/>
        <v>0</v>
      </c>
      <c r="F2213" s="189">
        <f t="shared" si="1218"/>
        <v>0</v>
      </c>
      <c r="G2213" s="189" cm="1">
        <f t="array" aca="1" ref="G2213" ca="1">OFFSET(G2213,-1,,,)+1</f>
        <v>2208</v>
      </c>
      <c r="H2213" s="189">
        <f t="shared" si="1213"/>
        <v>0</v>
      </c>
      <c r="I2213" s="189">
        <f t="shared" si="1219"/>
        <v>0</v>
      </c>
      <c r="J2213" s="179">
        <f t="shared" si="1220"/>
        <v>0</v>
      </c>
      <c r="K2213" s="173" t="s">
        <v>1490</v>
      </c>
      <c r="L2213" s="174" t="str" cm="1">
        <f t="array" aca="1" ref="L2213" ca="1">IF($K2213="",OFFSET(L2213,-1,,,),K2213)</f>
        <v>15</v>
      </c>
      <c r="M2213" s="175" t="str" cm="1">
        <f t="array" aca="1" ref="M2213" ca="1">IF(OR($K2213=0,$K2213=""),OFFSET(M2213,-1,,,),O2213)</f>
        <v>ÁREA EXTERNA</v>
      </c>
      <c r="N2213" s="67" t="s">
        <v>143</v>
      </c>
      <c r="O2213" s="68" t="s">
        <v>1491</v>
      </c>
      <c r="P2213" s="68"/>
      <c r="Q2213" s="68"/>
      <c r="R2213" s="69"/>
      <c r="S2213" s="70"/>
      <c r="T2213" s="72">
        <v>0</v>
      </c>
      <c r="U2213" s="67"/>
      <c r="V2213" s="71"/>
      <c r="W2213" s="171"/>
      <c r="X2213" s="172"/>
      <c r="Y2213" s="176">
        <f t="shared" si="1201"/>
        <v>0</v>
      </c>
      <c r="AA2213" s="192"/>
    </row>
    <row r="2214" spans="2:27" hidden="1">
      <c r="B2214" s="189">
        <f t="shared" si="1214"/>
        <v>0</v>
      </c>
      <c r="C2214" s="189">
        <f t="shared" ca="1" si="1215"/>
        <v>0</v>
      </c>
      <c r="D2214" s="189">
        <f t="shared" si="1216"/>
        <v>0</v>
      </c>
      <c r="E2214" s="189">
        <f t="shared" ca="1" si="1217"/>
        <v>0</v>
      </c>
      <c r="F2214" s="189">
        <f t="shared" si="1218"/>
        <v>0</v>
      </c>
      <c r="G2214" s="189" cm="1">
        <f t="array" aca="1" ref="G2214" ca="1">OFFSET(G2214,-1,,,)+1</f>
        <v>2209</v>
      </c>
      <c r="H2214" s="189">
        <f t="shared" si="1213"/>
        <v>0</v>
      </c>
      <c r="I2214" s="189">
        <f t="shared" si="1219"/>
        <v>0</v>
      </c>
      <c r="J2214" s="179">
        <f t="shared" si="1220"/>
        <v>0</v>
      </c>
      <c r="K2214" s="173" t="s">
        <v>1492</v>
      </c>
      <c r="L2214" s="174" t="str" cm="1">
        <f t="array" aca="1" ref="L2214" ca="1">IF($K2214="",OFFSET(L2214,-1,,,),K2214)</f>
        <v>15.01</v>
      </c>
      <c r="M2214" s="175" t="str" cm="1">
        <f t="array" aca="1" ref="M2214" ca="1">IF(OR($K2214=0,$K2214=""),OFFSET(M2214,-1,,,),O2214)</f>
        <v>ITENS DE LAZER</v>
      </c>
      <c r="N2214" s="67" t="s">
        <v>143</v>
      </c>
      <c r="O2214" s="68" t="s">
        <v>4713</v>
      </c>
      <c r="P2214" s="68"/>
      <c r="Q2214" s="68"/>
      <c r="R2214" s="69"/>
      <c r="S2214" s="70"/>
      <c r="T2214" s="72">
        <v>0</v>
      </c>
      <c r="U2214" s="67"/>
      <c r="V2214" s="71"/>
      <c r="W2214" s="171"/>
      <c r="X2214" s="172"/>
      <c r="Y2214" s="176">
        <f t="shared" si="1201"/>
        <v>0</v>
      </c>
      <c r="AA2214" s="192"/>
    </row>
    <row r="2215" spans="2:27" hidden="1">
      <c r="B2215" s="189">
        <f t="shared" si="1214"/>
        <v>0</v>
      </c>
      <c r="C2215" s="189">
        <f t="shared" ca="1" si="1215"/>
        <v>0</v>
      </c>
      <c r="D2215" s="189">
        <f t="shared" si="1216"/>
        <v>0</v>
      </c>
      <c r="E2215" s="189">
        <f t="shared" ca="1" si="1217"/>
        <v>0</v>
      </c>
      <c r="F2215" s="189">
        <f t="shared" si="1218"/>
        <v>0</v>
      </c>
      <c r="G2215" s="189" cm="1">
        <f t="array" aca="1" ref="G2215" ca="1">OFFSET(G2215,-1,,,)+1</f>
        <v>2210</v>
      </c>
      <c r="H2215" s="189">
        <f t="shared" si="1213"/>
        <v>0</v>
      </c>
      <c r="I2215" s="189">
        <f t="shared" si="1219"/>
        <v>0</v>
      </c>
      <c r="J2215" s="179">
        <f t="shared" si="1220"/>
        <v>0</v>
      </c>
      <c r="K2215" s="173" t="s">
        <v>1493</v>
      </c>
      <c r="L2215" s="174" t="str" cm="1">
        <f t="array" aca="1" ref="L2215" ca="1">IF($K2215="",OFFSET(L2215,-1,,,),K2215)</f>
        <v>15.01.01</v>
      </c>
      <c r="M2215" s="175" t="str" cm="1">
        <f t="array" aca="1" ref="M2215" ca="1">IF(OR($K2215=0,$K2215=""),OFFSET(M2215,-1,,,),O2215)</f>
        <v>BRINQUEDOTECA</v>
      </c>
      <c r="N2215" s="67" t="s">
        <v>143</v>
      </c>
      <c r="O2215" s="68" t="s">
        <v>4714</v>
      </c>
      <c r="P2215" s="68"/>
      <c r="Q2215" s="68"/>
      <c r="R2215" s="69"/>
      <c r="S2215" s="70"/>
      <c r="T2215" s="72">
        <v>0</v>
      </c>
      <c r="U2215" s="67"/>
      <c r="V2215" s="71"/>
      <c r="W2215" s="171"/>
      <c r="X2215" s="172"/>
      <c r="Y2215" s="176">
        <f t="shared" si="1201"/>
        <v>0</v>
      </c>
      <c r="AA2215" s="192"/>
    </row>
    <row r="2216" spans="2:27" hidden="1">
      <c r="B2216" s="189">
        <f t="shared" si="1214"/>
        <v>0</v>
      </c>
      <c r="C2216" s="189">
        <f t="shared" ca="1" si="1215"/>
        <v>0</v>
      </c>
      <c r="D2216" s="189">
        <f t="shared" si="1216"/>
        <v>0</v>
      </c>
      <c r="E2216" s="189">
        <f t="shared" ca="1" si="1217"/>
        <v>0</v>
      </c>
      <c r="F2216" s="189">
        <f t="shared" si="1218"/>
        <v>0</v>
      </c>
      <c r="G2216" s="189" cm="1">
        <f t="array" aca="1" ref="G2216" ca="1">OFFSET(G2216,-1,,,)+1</f>
        <v>2211</v>
      </c>
      <c r="H2216" s="189">
        <f t="shared" si="1213"/>
        <v>0</v>
      </c>
      <c r="I2216" s="189">
        <f t="shared" si="1219"/>
        <v>0</v>
      </c>
      <c r="J2216" s="179">
        <f t="shared" si="1220"/>
        <v>0</v>
      </c>
      <c r="K2216" s="173" t="s">
        <v>1494</v>
      </c>
      <c r="L2216" s="174" t="str" cm="1">
        <f t="array" aca="1" ref="L2216" ca="1">IF($K2216="",OFFSET(L2216,-1,,,),K2216)</f>
        <v>15.01.01.01</v>
      </c>
      <c r="M2216" s="175" t="str" cm="1">
        <f t="array" aca="1" ref="M2216" ca="1">IF(OR($K2216=0,$K2216=""),OFFSET(M2216,-1,,,),O2216)</f>
        <v>REVESTIMENTO INTERNO</v>
      </c>
      <c r="N2216" s="67" t="s">
        <v>143</v>
      </c>
      <c r="O2216" s="68" t="s">
        <v>1084</v>
      </c>
      <c r="P2216" s="68"/>
      <c r="Q2216" s="68"/>
      <c r="R2216" s="69"/>
      <c r="S2216" s="70"/>
      <c r="T2216" s="72">
        <v>0</v>
      </c>
      <c r="U2216" s="67"/>
      <c r="V2216" s="71"/>
      <c r="W2216" s="171"/>
      <c r="X2216" s="172"/>
      <c r="Y2216" s="176">
        <f t="shared" si="1201"/>
        <v>0</v>
      </c>
      <c r="AA2216" s="192"/>
    </row>
    <row r="2217" spans="2:27">
      <c r="B2217" s="189">
        <f t="shared" si="1214"/>
        <v>0</v>
      </c>
      <c r="C2217" s="189">
        <f t="shared" ca="1" si="1215"/>
        <v>0</v>
      </c>
      <c r="D2217" s="189">
        <f t="shared" si="1216"/>
        <v>0</v>
      </c>
      <c r="E2217" s="189">
        <f t="shared" ca="1" si="1217"/>
        <v>0</v>
      </c>
      <c r="F2217" s="189">
        <f t="shared" si="1218"/>
        <v>0</v>
      </c>
      <c r="G2217" s="189" cm="1">
        <f t="array" aca="1" ref="G2217" ca="1">OFFSET(G2217,-1,,,)+1</f>
        <v>2212</v>
      </c>
      <c r="H2217" s="189">
        <f t="shared" si="1213"/>
        <v>0</v>
      </c>
      <c r="I2217" s="189">
        <f t="shared" si="1219"/>
        <v>0</v>
      </c>
      <c r="J2217" s="179">
        <f t="shared" si="1220"/>
        <v>0</v>
      </c>
      <c r="K2217" s="173" t="s">
        <v>1495</v>
      </c>
      <c r="L2217" s="174" t="str" cm="1">
        <f t="array" aca="1" ref="L2217" ca="1">IF($K2217="",OFFSET(L2217,-1,,,),K2217)</f>
        <v>15.01.01.01.01</v>
      </c>
      <c r="M2217" s="175" t="str" cm="1">
        <f t="array" aca="1" ref="M2217" ca="1">IF(OR($K2217=0,$K2217=""),OFFSET(M2217,-1,,,),O2217)</f>
        <v>CONTRAPISO AUTONIVELANTE - ESP=3CM</v>
      </c>
      <c r="N2217" s="67" t="s">
        <v>4068</v>
      </c>
      <c r="O2217" s="68" t="s">
        <v>4715</v>
      </c>
      <c r="P2217" s="68"/>
      <c r="Q2217" s="68" t="s">
        <v>3258</v>
      </c>
      <c r="R2217" s="69">
        <v>21.29</v>
      </c>
      <c r="S2217" s="70">
        <v>52.374699999999997</v>
      </c>
      <c r="T2217" s="70">
        <v>1115.0573629999999</v>
      </c>
      <c r="U2217" s="67"/>
      <c r="V2217" s="71"/>
      <c r="W2217" s="171"/>
      <c r="X2217" s="172"/>
      <c r="Y2217" s="176">
        <f t="shared" si="1201"/>
        <v>0</v>
      </c>
      <c r="AA2217" s="192"/>
    </row>
    <row r="2218" spans="2:27" hidden="1">
      <c r="B2218" s="189">
        <f t="shared" si="1214"/>
        <v>0</v>
      </c>
      <c r="C2218" s="189">
        <f t="shared" ca="1" si="1215"/>
        <v>0</v>
      </c>
      <c r="D2218" s="189">
        <f t="shared" si="1216"/>
        <v>0</v>
      </c>
      <c r="E2218" s="189">
        <f t="shared" ca="1" si="1217"/>
        <v>0</v>
      </c>
      <c r="F2218" s="189">
        <f t="shared" si="1218"/>
        <v>0</v>
      </c>
      <c r="G2218" s="189" cm="1">
        <f t="array" aca="1" ref="G2218" ca="1">OFFSET(G2218,-1,,,)+1</f>
        <v>2213</v>
      </c>
      <c r="H2218" s="189">
        <f t="shared" si="1213"/>
        <v>0</v>
      </c>
      <c r="I2218" s="189">
        <f t="shared" si="1219"/>
        <v>0</v>
      </c>
      <c r="J2218" s="179">
        <f t="shared" si="1220"/>
        <v>0</v>
      </c>
      <c r="K2218" s="173"/>
      <c r="L2218" s="174" t="str" cm="1">
        <f t="array" aca="1" ref="L2218" ca="1">IF($K2218="",OFFSET(L2218,-1,,,),K2218)</f>
        <v>15.01.01.01.01</v>
      </c>
      <c r="M2218" s="175" t="str" cm="1">
        <f t="array" aca="1" ref="M2218" ca="1">IF(OR($K2218=0,$K2218=""),OFFSET(M2218,-1,,,),O2218)</f>
        <v>CONTRAPISO AUTONIVELANTE - ESP=3CM</v>
      </c>
      <c r="N2218" s="67" t="s">
        <v>4069</v>
      </c>
      <c r="O2218" s="68" t="s">
        <v>4716</v>
      </c>
      <c r="P2218" s="68"/>
      <c r="Q2218" s="68" t="s">
        <v>3256</v>
      </c>
      <c r="R2218" s="69">
        <v>0.70257000000000003</v>
      </c>
      <c r="S2218" s="70">
        <v>550</v>
      </c>
      <c r="T2218" s="70">
        <v>386.4135</v>
      </c>
      <c r="U2218" s="67" t="s">
        <v>1519</v>
      </c>
      <c r="V2218" s="71" t="s">
        <v>4202</v>
      </c>
      <c r="W2218" s="171"/>
      <c r="X2218" s="172"/>
      <c r="Y2218" s="176">
        <f t="shared" si="1201"/>
        <v>0</v>
      </c>
      <c r="AA2218" s="192"/>
    </row>
    <row r="2219" spans="2:27" hidden="1">
      <c r="B2219" s="189">
        <f t="shared" si="1214"/>
        <v>0</v>
      </c>
      <c r="C2219" s="189">
        <f t="shared" ca="1" si="1215"/>
        <v>0</v>
      </c>
      <c r="D2219" s="189">
        <f t="shared" si="1216"/>
        <v>0</v>
      </c>
      <c r="E2219" s="189">
        <f t="shared" ca="1" si="1217"/>
        <v>0</v>
      </c>
      <c r="F2219" s="189">
        <f t="shared" si="1218"/>
        <v>0</v>
      </c>
      <c r="G2219" s="189" cm="1">
        <f t="array" aca="1" ref="G2219" ca="1">OFFSET(G2219,-1,,,)+1</f>
        <v>2214</v>
      </c>
      <c r="H2219" s="189">
        <f t="shared" si="1213"/>
        <v>0</v>
      </c>
      <c r="I2219" s="189">
        <f t="shared" si="1219"/>
        <v>0</v>
      </c>
      <c r="J2219" s="179">
        <f t="shared" si="1220"/>
        <v>0</v>
      </c>
      <c r="K2219" s="173"/>
      <c r="L2219" s="174" t="str" cm="1">
        <f t="array" aca="1" ref="L2219" ca="1">IF($K2219="",OFFSET(L2219,-1,,,),K2219)</f>
        <v>15.01.01.01.01</v>
      </c>
      <c r="M2219" s="175" t="str" cm="1">
        <f t="array" aca="1" ref="M2219" ca="1">IF(OR($K2219=0,$K2219=""),OFFSET(M2219,-1,,,),O2219)</f>
        <v>CONTRAPISO AUTONIVELANTE - ESP=3CM</v>
      </c>
      <c r="N2219" s="67" t="s">
        <v>255</v>
      </c>
      <c r="O2219" s="68" t="s">
        <v>256</v>
      </c>
      <c r="P2219" s="68"/>
      <c r="Q2219" s="68" t="s">
        <v>3258</v>
      </c>
      <c r="R2219" s="69">
        <v>21.29</v>
      </c>
      <c r="S2219" s="70">
        <v>34</v>
      </c>
      <c r="T2219" s="70">
        <v>723.86</v>
      </c>
      <c r="U2219" s="67" t="s">
        <v>1519</v>
      </c>
      <c r="V2219" s="71" t="s">
        <v>4202</v>
      </c>
      <c r="W2219" s="171"/>
      <c r="X2219" s="172"/>
      <c r="Y2219" s="176">
        <f t="shared" si="1201"/>
        <v>0</v>
      </c>
      <c r="AA2219" s="192"/>
    </row>
    <row r="2220" spans="2:27" hidden="1">
      <c r="B2220" s="189">
        <f t="shared" si="1214"/>
        <v>0</v>
      </c>
      <c r="C2220" s="189">
        <f t="shared" ca="1" si="1215"/>
        <v>0</v>
      </c>
      <c r="D2220" s="189">
        <f t="shared" si="1216"/>
        <v>0</v>
      </c>
      <c r="E2220" s="189">
        <f t="shared" ca="1" si="1217"/>
        <v>0</v>
      </c>
      <c r="F2220" s="189">
        <f t="shared" si="1218"/>
        <v>0</v>
      </c>
      <c r="G2220" s="189" cm="1">
        <f t="array" aca="1" ref="G2220" ca="1">OFFSET(G2220,-1,,,)+1</f>
        <v>2215</v>
      </c>
      <c r="H2220" s="189">
        <f t="shared" si="1213"/>
        <v>0</v>
      </c>
      <c r="I2220" s="189">
        <f t="shared" si="1219"/>
        <v>0</v>
      </c>
      <c r="J2220" s="179">
        <f t="shared" si="1220"/>
        <v>0</v>
      </c>
      <c r="K2220" s="173"/>
      <c r="L2220" s="174" t="str" cm="1">
        <f t="array" aca="1" ref="L2220" ca="1">IF($K2220="",OFFSET(L2220,-1,,,),K2220)</f>
        <v>15.01.01.01.01</v>
      </c>
      <c r="M2220" s="175" t="str" cm="1">
        <f t="array" aca="1" ref="M2220" ca="1">IF(OR($K2220=0,$K2220=""),OFFSET(M2220,-1,,,),O2220)</f>
        <v>CONTRAPISO AUTONIVELANTE - ESP=3CM</v>
      </c>
      <c r="N2220" s="67" t="s">
        <v>4070</v>
      </c>
      <c r="O2220" s="68" t="s">
        <v>4717</v>
      </c>
      <c r="P2220" s="68"/>
      <c r="Q2220" s="68" t="s">
        <v>3252</v>
      </c>
      <c r="R2220" s="69">
        <v>4.9605999999999997E-2</v>
      </c>
      <c r="S2220" s="70">
        <v>70</v>
      </c>
      <c r="T2220" s="70">
        <v>3.4724199999999996</v>
      </c>
      <c r="U2220" s="67" t="s">
        <v>1519</v>
      </c>
      <c r="V2220" s="71" t="s">
        <v>4202</v>
      </c>
      <c r="W2220" s="171"/>
      <c r="X2220" s="172"/>
      <c r="Y2220" s="176">
        <f t="shared" si="1201"/>
        <v>0</v>
      </c>
      <c r="AA2220" s="192"/>
    </row>
    <row r="2221" spans="2:27" hidden="1">
      <c r="B2221" s="189">
        <f t="shared" si="1214"/>
        <v>0</v>
      </c>
      <c r="C2221" s="189">
        <f t="shared" ca="1" si="1215"/>
        <v>0</v>
      </c>
      <c r="D2221" s="189">
        <f t="shared" si="1216"/>
        <v>0</v>
      </c>
      <c r="E2221" s="189">
        <f t="shared" ca="1" si="1217"/>
        <v>0</v>
      </c>
      <c r="F2221" s="189">
        <f t="shared" si="1218"/>
        <v>0</v>
      </c>
      <c r="G2221" s="189" cm="1">
        <f t="array" aca="1" ref="G2221" ca="1">OFFSET(G2221,-1,,,)+1</f>
        <v>2216</v>
      </c>
      <c r="H2221" s="189">
        <f t="shared" si="1213"/>
        <v>0</v>
      </c>
      <c r="I2221" s="189">
        <f t="shared" si="1219"/>
        <v>0</v>
      </c>
      <c r="J2221" s="179">
        <f t="shared" si="1220"/>
        <v>0</v>
      </c>
      <c r="K2221" s="173"/>
      <c r="L2221" s="174" t="str" cm="1">
        <f t="array" aca="1" ref="L2221" ca="1">IF($K2221="",OFFSET(L2221,-1,,,),K2221)</f>
        <v>15.01.01.01.01</v>
      </c>
      <c r="M2221" s="175" t="str" cm="1">
        <f t="array" aca="1" ref="M2221" ca="1">IF(OR($K2221=0,$K2221=""),OFFSET(M2221,-1,,,),O2221)</f>
        <v>CONTRAPISO AUTONIVELANTE - ESP=3CM</v>
      </c>
      <c r="N2221" s="67" t="s">
        <v>4071</v>
      </c>
      <c r="O2221" s="68" t="s">
        <v>4718</v>
      </c>
      <c r="P2221" s="68"/>
      <c r="Q2221" s="68" t="s">
        <v>3252</v>
      </c>
      <c r="R2221" s="69">
        <v>1.8735000000000002E-2</v>
      </c>
      <c r="S2221" s="70">
        <v>70</v>
      </c>
      <c r="T2221" s="70">
        <v>1.3114500000000002</v>
      </c>
      <c r="U2221" s="67" t="s">
        <v>1519</v>
      </c>
      <c r="V2221" s="71" t="s">
        <v>4202</v>
      </c>
      <c r="W2221" s="171"/>
      <c r="X2221" s="172"/>
      <c r="Y2221" s="176">
        <f t="shared" si="1201"/>
        <v>0</v>
      </c>
      <c r="AA2221" s="192"/>
    </row>
    <row r="2222" spans="2:27">
      <c r="B2222" s="189">
        <f t="shared" si="1214"/>
        <v>0</v>
      </c>
      <c r="C2222" s="189">
        <f t="shared" ca="1" si="1215"/>
        <v>0</v>
      </c>
      <c r="D2222" s="189">
        <f t="shared" si="1216"/>
        <v>0</v>
      </c>
      <c r="E2222" s="189">
        <f t="shared" ca="1" si="1217"/>
        <v>0</v>
      </c>
      <c r="F2222" s="189">
        <f t="shared" si="1218"/>
        <v>0</v>
      </c>
      <c r="G2222" s="189" cm="1">
        <f t="array" aca="1" ref="G2222" ca="1">OFFSET(G2222,-1,,,)+1</f>
        <v>2217</v>
      </c>
      <c r="H2222" s="189">
        <f t="shared" si="1213"/>
        <v>0</v>
      </c>
      <c r="I2222" s="189">
        <f t="shared" si="1219"/>
        <v>0</v>
      </c>
      <c r="J2222" s="179">
        <f t="shared" si="1220"/>
        <v>0</v>
      </c>
      <c r="K2222" s="173" t="s">
        <v>1501</v>
      </c>
      <c r="L2222" s="174" t="str" cm="1">
        <f t="array" aca="1" ref="L2222" ca="1">IF($K2222="",OFFSET(L2222,-1,,,),K2222)</f>
        <v>15.01.01.01.02</v>
      </c>
      <c r="M2222" s="175" t="str" cm="1">
        <f t="array" aca="1" ref="M2222" ca="1">IF(OR($K2222=0,$K2222=""),OFFSET(M2222,-1,,,),O2222)</f>
        <v>PISO VINILICO</v>
      </c>
      <c r="N2222" s="67" t="s">
        <v>2903</v>
      </c>
      <c r="O2222" s="68" t="s">
        <v>4719</v>
      </c>
      <c r="P2222" s="68"/>
      <c r="Q2222" s="68" t="s">
        <v>3258</v>
      </c>
      <c r="R2222" s="69">
        <v>21.29</v>
      </c>
      <c r="S2222" s="70">
        <v>254.25</v>
      </c>
      <c r="T2222" s="70">
        <v>5412.9825000000001</v>
      </c>
      <c r="U2222" s="67"/>
      <c r="V2222" s="71"/>
      <c r="W2222" s="171"/>
      <c r="X2222" s="172"/>
      <c r="Y2222" s="176">
        <f t="shared" si="1201"/>
        <v>0</v>
      </c>
      <c r="AA2222" s="192"/>
    </row>
    <row r="2223" spans="2:27" hidden="1">
      <c r="B2223" s="189">
        <f t="shared" si="1214"/>
        <v>0</v>
      </c>
      <c r="C2223" s="189">
        <f t="shared" ca="1" si="1215"/>
        <v>0</v>
      </c>
      <c r="D2223" s="189">
        <f t="shared" si="1216"/>
        <v>0</v>
      </c>
      <c r="E2223" s="189">
        <f t="shared" ca="1" si="1217"/>
        <v>0</v>
      </c>
      <c r="F2223" s="189">
        <f t="shared" si="1218"/>
        <v>0</v>
      </c>
      <c r="G2223" s="189" cm="1">
        <f t="array" aca="1" ref="G2223" ca="1">OFFSET(G2223,-1,,,)+1</f>
        <v>2218</v>
      </c>
      <c r="H2223" s="189">
        <f t="shared" si="1213"/>
        <v>0</v>
      </c>
      <c r="I2223" s="189">
        <f t="shared" si="1219"/>
        <v>0</v>
      </c>
      <c r="J2223" s="179">
        <f t="shared" si="1220"/>
        <v>0</v>
      </c>
      <c r="K2223" s="173"/>
      <c r="L2223" s="174" t="str" cm="1">
        <f t="array" aca="1" ref="L2223" ca="1">IF($K2223="",OFFSET(L2223,-1,,,),K2223)</f>
        <v>15.01.01.01.02</v>
      </c>
      <c r="M2223" s="175" t="str" cm="1">
        <f t="array" aca="1" ref="M2223" ca="1">IF(OR($K2223=0,$K2223=""),OFFSET(M2223,-1,,,),O2223)</f>
        <v>PISO VINILICO</v>
      </c>
      <c r="N2223" s="67" t="s">
        <v>2904</v>
      </c>
      <c r="O2223" s="68" t="s">
        <v>3106</v>
      </c>
      <c r="P2223" s="68"/>
      <c r="Q2223" s="68" t="s">
        <v>3258</v>
      </c>
      <c r="R2223" s="69">
        <v>22.354500000000002</v>
      </c>
      <c r="S2223" s="70">
        <v>185</v>
      </c>
      <c r="T2223" s="70">
        <v>4135.5825000000004</v>
      </c>
      <c r="U2223" s="67" t="s">
        <v>1519</v>
      </c>
      <c r="V2223" s="71" t="s">
        <v>4202</v>
      </c>
      <c r="W2223" s="171"/>
      <c r="X2223" s="172"/>
      <c r="Y2223" s="176">
        <f t="shared" si="1201"/>
        <v>0</v>
      </c>
      <c r="AA2223" s="192"/>
    </row>
    <row r="2224" spans="2:27" hidden="1">
      <c r="B2224" s="189">
        <f t="shared" si="1214"/>
        <v>0</v>
      </c>
      <c r="C2224" s="189">
        <f t="shared" ca="1" si="1215"/>
        <v>0</v>
      </c>
      <c r="D2224" s="189">
        <f t="shared" si="1216"/>
        <v>0</v>
      </c>
      <c r="E2224" s="189">
        <f t="shared" ca="1" si="1217"/>
        <v>0</v>
      </c>
      <c r="F2224" s="189">
        <f t="shared" si="1218"/>
        <v>0</v>
      </c>
      <c r="G2224" s="189" cm="1">
        <f t="array" aca="1" ref="G2224" ca="1">OFFSET(G2224,-1,,,)+1</f>
        <v>2219</v>
      </c>
      <c r="H2224" s="189">
        <f t="shared" si="1213"/>
        <v>0</v>
      </c>
      <c r="I2224" s="189">
        <f t="shared" si="1219"/>
        <v>0</v>
      </c>
      <c r="J2224" s="179">
        <f t="shared" si="1220"/>
        <v>0</v>
      </c>
      <c r="K2224" s="173"/>
      <c r="L2224" s="174" t="str" cm="1">
        <f t="array" aca="1" ref="L2224" ca="1">IF($K2224="",OFFSET(L2224,-1,,,),K2224)</f>
        <v>15.01.01.01.02</v>
      </c>
      <c r="M2224" s="175" t="str" cm="1">
        <f t="array" aca="1" ref="M2224" ca="1">IF(OR($K2224=0,$K2224=""),OFFSET(M2224,-1,,,),O2224)</f>
        <v>PISO VINILICO</v>
      </c>
      <c r="N2224" s="67" t="s">
        <v>1538</v>
      </c>
      <c r="O2224" s="68" t="s">
        <v>1539</v>
      </c>
      <c r="P2224" s="68"/>
      <c r="Q2224" s="68" t="s">
        <v>3258</v>
      </c>
      <c r="R2224" s="69">
        <v>21.29</v>
      </c>
      <c r="S2224" s="70">
        <v>60</v>
      </c>
      <c r="T2224" s="70">
        <v>1277.3999999999999</v>
      </c>
      <c r="U2224" s="67" t="s">
        <v>1519</v>
      </c>
      <c r="V2224" s="71" t="s">
        <v>4202</v>
      </c>
      <c r="W2224" s="171"/>
      <c r="X2224" s="172"/>
      <c r="Y2224" s="176">
        <f t="shared" si="1201"/>
        <v>0</v>
      </c>
      <c r="AA2224" s="192"/>
    </row>
    <row r="2225" spans="2:27">
      <c r="B2225" s="189">
        <f t="shared" si="1214"/>
        <v>0</v>
      </c>
      <c r="C2225" s="189">
        <f t="shared" ca="1" si="1215"/>
        <v>0</v>
      </c>
      <c r="D2225" s="189">
        <f t="shared" si="1216"/>
        <v>0</v>
      </c>
      <c r="E2225" s="189">
        <f t="shared" ca="1" si="1217"/>
        <v>0</v>
      </c>
      <c r="F2225" s="189">
        <f t="shared" si="1218"/>
        <v>0</v>
      </c>
      <c r="G2225" s="189" cm="1">
        <f t="array" aca="1" ref="G2225" ca="1">OFFSET(G2225,-1,,,)+1</f>
        <v>2220</v>
      </c>
      <c r="H2225" s="189">
        <f t="shared" si="1213"/>
        <v>0</v>
      </c>
      <c r="I2225" s="189">
        <f t="shared" si="1219"/>
        <v>0</v>
      </c>
      <c r="J2225" s="179">
        <f t="shared" si="1220"/>
        <v>0</v>
      </c>
      <c r="K2225" s="173" t="s">
        <v>1502</v>
      </c>
      <c r="L2225" s="174" t="str" cm="1">
        <f t="array" aca="1" ref="L2225" ca="1">IF($K2225="",OFFSET(L2225,-1,,,),K2225)</f>
        <v>15.01.01.01.03</v>
      </c>
      <c r="M2225" s="175" t="str" cm="1">
        <f t="array" aca="1" ref="M2225" ca="1">IF(OR($K2225=0,$K2225=""),OFFSET(M2225,-1,,,),O2225)</f>
        <v>RODAPÉ DE POLIESTIRENO H=10CM</v>
      </c>
      <c r="N2225" s="67" t="s">
        <v>2905</v>
      </c>
      <c r="O2225" s="68" t="s">
        <v>4720</v>
      </c>
      <c r="P2225" s="68"/>
      <c r="Q2225" s="68" t="s">
        <v>3253</v>
      </c>
      <c r="R2225" s="69">
        <v>18.53</v>
      </c>
      <c r="S2225" s="70">
        <v>83.098399999999998</v>
      </c>
      <c r="T2225" s="70">
        <v>1539.8133520000001</v>
      </c>
      <c r="U2225" s="67"/>
      <c r="V2225" s="71"/>
      <c r="W2225" s="171"/>
      <c r="X2225" s="172"/>
      <c r="Y2225" s="176">
        <f t="shared" si="1201"/>
        <v>0</v>
      </c>
      <c r="AA2225" s="192"/>
    </row>
    <row r="2226" spans="2:27" hidden="1">
      <c r="B2226" s="189">
        <f t="shared" si="1214"/>
        <v>0</v>
      </c>
      <c r="C2226" s="189">
        <f t="shared" ca="1" si="1215"/>
        <v>0</v>
      </c>
      <c r="D2226" s="189">
        <f t="shared" si="1216"/>
        <v>0</v>
      </c>
      <c r="E2226" s="189">
        <f t="shared" ca="1" si="1217"/>
        <v>0</v>
      </c>
      <c r="F2226" s="189">
        <f t="shared" si="1218"/>
        <v>0</v>
      </c>
      <c r="G2226" s="189" cm="1">
        <f t="array" aca="1" ref="G2226" ca="1">OFFSET(G2226,-1,,,)+1</f>
        <v>2221</v>
      </c>
      <c r="H2226" s="189">
        <f t="shared" si="1213"/>
        <v>0</v>
      </c>
      <c r="I2226" s="189">
        <f t="shared" si="1219"/>
        <v>0</v>
      </c>
      <c r="J2226" s="179">
        <f t="shared" si="1220"/>
        <v>0</v>
      </c>
      <c r="K2226" s="173"/>
      <c r="L2226" s="174" t="str" cm="1">
        <f t="array" aca="1" ref="L2226" ca="1">IF($K2226="",OFFSET(L2226,-1,,,),K2226)</f>
        <v>15.01.01.01.03</v>
      </c>
      <c r="M2226" s="175" t="str" cm="1">
        <f t="array" aca="1" ref="M2226" ca="1">IF(OR($K2226=0,$K2226=""),OFFSET(M2226,-1,,,),O2226)</f>
        <v>RODAPÉ DE POLIESTIRENO H=10CM</v>
      </c>
      <c r="N2226" s="67" t="s">
        <v>1540</v>
      </c>
      <c r="O2226" s="68" t="s">
        <v>1541</v>
      </c>
      <c r="P2226" s="68"/>
      <c r="Q2226" s="68" t="s">
        <v>3255</v>
      </c>
      <c r="R2226" s="69">
        <v>0.29648000000000002</v>
      </c>
      <c r="S2226" s="70">
        <v>40.200000000000003</v>
      </c>
      <c r="T2226" s="70">
        <v>11.918496000000001</v>
      </c>
      <c r="U2226" s="67" t="s">
        <v>1519</v>
      </c>
      <c r="V2226" s="71" t="s">
        <v>4202</v>
      </c>
      <c r="W2226" s="171"/>
      <c r="X2226" s="172"/>
      <c r="Y2226" s="176">
        <f t="shared" si="1201"/>
        <v>0</v>
      </c>
      <c r="AA2226" s="192"/>
    </row>
    <row r="2227" spans="2:27" hidden="1">
      <c r="B2227" s="189">
        <f t="shared" si="1214"/>
        <v>0</v>
      </c>
      <c r="C2227" s="189">
        <f t="shared" ca="1" si="1215"/>
        <v>0</v>
      </c>
      <c r="D2227" s="189">
        <f t="shared" si="1216"/>
        <v>0</v>
      </c>
      <c r="E2227" s="189">
        <f t="shared" ca="1" si="1217"/>
        <v>0</v>
      </c>
      <c r="F2227" s="189">
        <f t="shared" si="1218"/>
        <v>0</v>
      </c>
      <c r="G2227" s="189" cm="1">
        <f t="array" aca="1" ref="G2227" ca="1">OFFSET(G2227,-1,,,)+1</f>
        <v>2222</v>
      </c>
      <c r="H2227" s="189">
        <f t="shared" si="1213"/>
        <v>0</v>
      </c>
      <c r="I2227" s="189">
        <f t="shared" si="1219"/>
        <v>0</v>
      </c>
      <c r="J2227" s="179">
        <f t="shared" si="1220"/>
        <v>0</v>
      </c>
      <c r="K2227" s="173"/>
      <c r="L2227" s="174" t="str" cm="1">
        <f t="array" aca="1" ref="L2227" ca="1">IF($K2227="",OFFSET(L2227,-1,,,),K2227)</f>
        <v>15.01.01.01.03</v>
      </c>
      <c r="M2227" s="175" t="str" cm="1">
        <f t="array" aca="1" ref="M2227" ca="1">IF(OR($K2227=0,$K2227=""),OFFSET(M2227,-1,,,),O2227)</f>
        <v>RODAPÉ DE POLIESTIRENO H=10CM</v>
      </c>
      <c r="N2227" s="67" t="s">
        <v>1542</v>
      </c>
      <c r="O2227" s="68" t="s">
        <v>1543</v>
      </c>
      <c r="P2227" s="68"/>
      <c r="Q2227" s="68" t="s">
        <v>3255</v>
      </c>
      <c r="R2227" s="69">
        <v>0.11118</v>
      </c>
      <c r="S2227" s="70">
        <v>10.7</v>
      </c>
      <c r="T2227" s="70">
        <v>1.1896259999999999</v>
      </c>
      <c r="U2227" s="67" t="s">
        <v>1519</v>
      </c>
      <c r="V2227" s="71" t="s">
        <v>4202</v>
      </c>
      <c r="W2227" s="171"/>
      <c r="X2227" s="172"/>
      <c r="Y2227" s="176">
        <f t="shared" si="1201"/>
        <v>0</v>
      </c>
      <c r="AA2227" s="192"/>
    </row>
    <row r="2228" spans="2:27" hidden="1">
      <c r="B2228" s="189">
        <f t="shared" si="1214"/>
        <v>0</v>
      </c>
      <c r="C2228" s="189">
        <f t="shared" ca="1" si="1215"/>
        <v>0</v>
      </c>
      <c r="D2228" s="189">
        <f t="shared" si="1216"/>
        <v>0</v>
      </c>
      <c r="E2228" s="189">
        <f t="shared" ca="1" si="1217"/>
        <v>0</v>
      </c>
      <c r="F2228" s="189">
        <f t="shared" si="1218"/>
        <v>0</v>
      </c>
      <c r="G2228" s="189" cm="1">
        <f t="array" aca="1" ref="G2228" ca="1">OFFSET(G2228,-1,,,)+1</f>
        <v>2223</v>
      </c>
      <c r="H2228" s="189">
        <f t="shared" si="1213"/>
        <v>0</v>
      </c>
      <c r="I2228" s="189">
        <f t="shared" si="1219"/>
        <v>0</v>
      </c>
      <c r="J2228" s="179">
        <f t="shared" si="1220"/>
        <v>0</v>
      </c>
      <c r="K2228" s="173"/>
      <c r="L2228" s="174" t="str" cm="1">
        <f t="array" aca="1" ref="L2228" ca="1">IF($K2228="",OFFSET(L2228,-1,,,),K2228)</f>
        <v>15.01.01.01.03</v>
      </c>
      <c r="M2228" s="175" t="str" cm="1">
        <f t="array" aca="1" ref="M2228" ca="1">IF(OR($K2228=0,$K2228=""),OFFSET(M2228,-1,,,),O2228)</f>
        <v>RODAPÉ DE POLIESTIRENO H=10CM</v>
      </c>
      <c r="N2228" s="67" t="s">
        <v>2906</v>
      </c>
      <c r="O2228" s="68" t="s">
        <v>3107</v>
      </c>
      <c r="P2228" s="68"/>
      <c r="Q2228" s="68" t="s">
        <v>3253</v>
      </c>
      <c r="R2228" s="69">
        <v>18.53</v>
      </c>
      <c r="S2228" s="70">
        <v>50</v>
      </c>
      <c r="T2228" s="70">
        <v>926.5</v>
      </c>
      <c r="U2228" s="67" t="s">
        <v>1519</v>
      </c>
      <c r="V2228" s="71" t="s">
        <v>4202</v>
      </c>
      <c r="W2228" s="171"/>
      <c r="X2228" s="172"/>
      <c r="Y2228" s="176">
        <f t="shared" si="1201"/>
        <v>0</v>
      </c>
      <c r="AA2228" s="192"/>
    </row>
    <row r="2229" spans="2:27" hidden="1">
      <c r="B2229" s="189">
        <f t="shared" si="1214"/>
        <v>0</v>
      </c>
      <c r="C2229" s="189">
        <f t="shared" ca="1" si="1215"/>
        <v>0</v>
      </c>
      <c r="D2229" s="189">
        <f t="shared" si="1216"/>
        <v>0</v>
      </c>
      <c r="E2229" s="189">
        <f t="shared" ca="1" si="1217"/>
        <v>0</v>
      </c>
      <c r="F2229" s="189">
        <f t="shared" si="1218"/>
        <v>0</v>
      </c>
      <c r="G2229" s="189" cm="1">
        <f t="array" aca="1" ref="G2229" ca="1">OFFSET(G2229,-1,,,)+1</f>
        <v>2224</v>
      </c>
      <c r="H2229" s="189">
        <f t="shared" si="1213"/>
        <v>0</v>
      </c>
      <c r="I2229" s="189">
        <f t="shared" si="1219"/>
        <v>0</v>
      </c>
      <c r="J2229" s="179">
        <f t="shared" si="1220"/>
        <v>0</v>
      </c>
      <c r="K2229" s="173"/>
      <c r="L2229" s="174" t="str" cm="1">
        <f t="array" aca="1" ref="L2229" ca="1">IF($K2229="",OFFSET(L2229,-1,,,),K2229)</f>
        <v>15.01.01.01.03</v>
      </c>
      <c r="M2229" s="175" t="str" cm="1">
        <f t="array" aca="1" ref="M2229" ca="1">IF(OR($K2229=0,$K2229=""),OFFSET(M2229,-1,,,),O2229)</f>
        <v>RODAPÉ DE POLIESTIRENO H=10CM</v>
      </c>
      <c r="N2229" s="67" t="s">
        <v>230</v>
      </c>
      <c r="O2229" s="68" t="s">
        <v>231</v>
      </c>
      <c r="P2229" s="68"/>
      <c r="Q2229" s="68" t="s">
        <v>3261</v>
      </c>
      <c r="R2229" s="69">
        <v>11.118</v>
      </c>
      <c r="S2229" s="70">
        <v>22.31</v>
      </c>
      <c r="T2229" s="70">
        <v>248.04257999999999</v>
      </c>
      <c r="U2229" s="67" t="s">
        <v>1519</v>
      </c>
      <c r="V2229" s="71" t="s">
        <v>4202</v>
      </c>
      <c r="W2229" s="171"/>
      <c r="X2229" s="172"/>
      <c r="Y2229" s="176">
        <f t="shared" si="1201"/>
        <v>0</v>
      </c>
      <c r="AA2229" s="192"/>
    </row>
    <row r="2230" spans="2:27" hidden="1">
      <c r="B2230" s="189">
        <f t="shared" si="1214"/>
        <v>0</v>
      </c>
      <c r="C2230" s="189">
        <f t="shared" ca="1" si="1215"/>
        <v>0</v>
      </c>
      <c r="D2230" s="189">
        <f t="shared" si="1216"/>
        <v>0</v>
      </c>
      <c r="E2230" s="189">
        <f t="shared" ca="1" si="1217"/>
        <v>0</v>
      </c>
      <c r="F2230" s="189">
        <f t="shared" si="1218"/>
        <v>0</v>
      </c>
      <c r="G2230" s="189" cm="1">
        <f t="array" aca="1" ref="G2230" ca="1">OFFSET(G2230,-1,,,)+1</f>
        <v>2225</v>
      </c>
      <c r="H2230" s="189">
        <f t="shared" si="1213"/>
        <v>0</v>
      </c>
      <c r="I2230" s="189">
        <f t="shared" si="1219"/>
        <v>0</v>
      </c>
      <c r="J2230" s="179">
        <f t="shared" si="1220"/>
        <v>0</v>
      </c>
      <c r="K2230" s="173"/>
      <c r="L2230" s="174" t="str" cm="1">
        <f t="array" aca="1" ref="L2230" ca="1">IF($K2230="",OFFSET(L2230,-1,,,),K2230)</f>
        <v>15.01.01.01.03</v>
      </c>
      <c r="M2230" s="175" t="str" cm="1">
        <f t="array" aca="1" ref="M2230" ca="1">IF(OR($K2230=0,$K2230=""),OFFSET(M2230,-1,,,),O2230)</f>
        <v>RODAPÉ DE POLIESTIRENO H=10CM</v>
      </c>
      <c r="N2230" s="67" t="s">
        <v>236</v>
      </c>
      <c r="O2230" s="68" t="s">
        <v>237</v>
      </c>
      <c r="P2230" s="68"/>
      <c r="Q2230" s="68" t="s">
        <v>3262</v>
      </c>
      <c r="R2230" s="69">
        <v>12.971</v>
      </c>
      <c r="S2230" s="70">
        <v>27.15</v>
      </c>
      <c r="T2230" s="70">
        <v>352.16264999999999</v>
      </c>
      <c r="U2230" s="67" t="s">
        <v>1519</v>
      </c>
      <c r="V2230" s="71" t="s">
        <v>4202</v>
      </c>
      <c r="W2230" s="171"/>
      <c r="X2230" s="172"/>
      <c r="Y2230" s="176">
        <f t="shared" si="1201"/>
        <v>0</v>
      </c>
      <c r="AA2230" s="192"/>
    </row>
    <row r="2231" spans="2:27">
      <c r="B2231" s="189">
        <f t="shared" si="1214"/>
        <v>0</v>
      </c>
      <c r="C2231" s="189">
        <f t="shared" ca="1" si="1215"/>
        <v>0</v>
      </c>
      <c r="D2231" s="189">
        <f t="shared" si="1216"/>
        <v>0</v>
      </c>
      <c r="E2231" s="189">
        <f t="shared" ca="1" si="1217"/>
        <v>0</v>
      </c>
      <c r="F2231" s="189">
        <f t="shared" si="1218"/>
        <v>0</v>
      </c>
      <c r="G2231" s="189" cm="1">
        <f t="array" aca="1" ref="G2231" ca="1">OFFSET(G2231,-1,,,)+1</f>
        <v>2226</v>
      </c>
      <c r="H2231" s="189">
        <f t="shared" si="1213"/>
        <v>0</v>
      </c>
      <c r="I2231" s="189">
        <f t="shared" si="1219"/>
        <v>0</v>
      </c>
      <c r="J2231" s="179">
        <f t="shared" si="1220"/>
        <v>0</v>
      </c>
      <c r="K2231" s="173" t="s">
        <v>1505</v>
      </c>
      <c r="L2231" s="174" t="str" cm="1">
        <f t="array" aca="1" ref="L2231" ca="1">IF($K2231="",OFFSET(L2231,-1,,,),K2231)</f>
        <v>15.01.01.01.04</v>
      </c>
      <c r="M2231" s="175" t="str" cm="1">
        <f t="array" aca="1" ref="M2231" ca="1">IF(OR($K2231=0,$K2231=""),OFFSET(M2231,-1,,,),O2231)</f>
        <v>GESSO LISO CORRIDO (PAREDE E TETO)</v>
      </c>
      <c r="N2231" s="67" t="s">
        <v>1174</v>
      </c>
      <c r="O2231" s="68" t="s">
        <v>4613</v>
      </c>
      <c r="P2231" s="68"/>
      <c r="Q2231" s="68" t="s">
        <v>3258</v>
      </c>
      <c r="R2231" s="69">
        <v>50.84</v>
      </c>
      <c r="S2231" s="70">
        <v>17</v>
      </c>
      <c r="T2231" s="70">
        <v>864.28000000000009</v>
      </c>
      <c r="U2231" s="67"/>
      <c r="V2231" s="71"/>
      <c r="W2231" s="171"/>
      <c r="X2231" s="172"/>
      <c r="Y2231" s="176">
        <f t="shared" si="1201"/>
        <v>0</v>
      </c>
      <c r="AA2231" s="192"/>
    </row>
    <row r="2232" spans="2:27" hidden="1">
      <c r="B2232" s="189">
        <f t="shared" si="1214"/>
        <v>0</v>
      </c>
      <c r="C2232" s="189">
        <f t="shared" ca="1" si="1215"/>
        <v>0</v>
      </c>
      <c r="D2232" s="189">
        <f t="shared" si="1216"/>
        <v>0</v>
      </c>
      <c r="E2232" s="189">
        <f t="shared" ca="1" si="1217"/>
        <v>0</v>
      </c>
      <c r="F2232" s="189">
        <f t="shared" si="1218"/>
        <v>0</v>
      </c>
      <c r="G2232" s="189" cm="1">
        <f t="array" aca="1" ref="G2232" ca="1">OFFSET(G2232,-1,,,)+1</f>
        <v>2227</v>
      </c>
      <c r="H2232" s="189">
        <f t="shared" si="1213"/>
        <v>0</v>
      </c>
      <c r="I2232" s="189">
        <f t="shared" si="1219"/>
        <v>0</v>
      </c>
      <c r="J2232" s="179">
        <f t="shared" si="1220"/>
        <v>0</v>
      </c>
      <c r="K2232" s="173"/>
      <c r="L2232" s="174" t="str" cm="1">
        <f t="array" aca="1" ref="L2232" ca="1">IF($K2232="",OFFSET(L2232,-1,,,),K2232)</f>
        <v>15.01.01.01.04</v>
      </c>
      <c r="M2232" s="175" t="str" cm="1">
        <f t="array" aca="1" ref="M2232" ca="1">IF(OR($K2232=0,$K2232=""),OFFSET(M2232,-1,,,),O2232)</f>
        <v>GESSO LISO CORRIDO (PAREDE E TETO)</v>
      </c>
      <c r="N2232" s="67" t="s">
        <v>1175</v>
      </c>
      <c r="O2232" s="68" t="s">
        <v>1176</v>
      </c>
      <c r="P2232" s="68"/>
      <c r="Q2232" s="68" t="s">
        <v>3258</v>
      </c>
      <c r="R2232" s="69">
        <v>50.84</v>
      </c>
      <c r="S2232" s="70">
        <v>17</v>
      </c>
      <c r="T2232" s="70">
        <v>864.28000000000009</v>
      </c>
      <c r="U2232" s="67" t="s">
        <v>1519</v>
      </c>
      <c r="V2232" s="71" t="s">
        <v>4202</v>
      </c>
      <c r="W2232" s="171"/>
      <c r="X2232" s="172"/>
      <c r="Y2232" s="176">
        <f t="shared" si="1201"/>
        <v>0</v>
      </c>
      <c r="AA2232" s="192"/>
    </row>
    <row r="2233" spans="2:27">
      <c r="B2233" s="189">
        <f t="shared" si="1214"/>
        <v>0</v>
      </c>
      <c r="C2233" s="189">
        <f t="shared" ca="1" si="1215"/>
        <v>0</v>
      </c>
      <c r="D2233" s="189">
        <f t="shared" si="1216"/>
        <v>0</v>
      </c>
      <c r="E2233" s="189">
        <f t="shared" ca="1" si="1217"/>
        <v>0</v>
      </c>
      <c r="F2233" s="189">
        <f t="shared" si="1218"/>
        <v>0</v>
      </c>
      <c r="G2233" s="189" cm="1">
        <f t="array" aca="1" ref="G2233" ca="1">OFFSET(G2233,-1,,,)+1</f>
        <v>2228</v>
      </c>
      <c r="H2233" s="189">
        <f t="shared" si="1213"/>
        <v>0</v>
      </c>
      <c r="I2233" s="189">
        <f t="shared" si="1219"/>
        <v>0</v>
      </c>
      <c r="J2233" s="179">
        <f t="shared" si="1220"/>
        <v>0</v>
      </c>
      <c r="K2233" s="173" t="s">
        <v>1506</v>
      </c>
      <c r="L2233" s="174" t="str" cm="1">
        <f t="array" aca="1" ref="L2233" ca="1">IF($K2233="",OFFSET(L2233,-1,,,),K2233)</f>
        <v>15.01.01.01.05</v>
      </c>
      <c r="M2233" s="175" t="str" cm="1">
        <f t="array" aca="1" ref="M2233" ca="1">IF(OR($K2233=0,$K2233=""),OFFSET(M2233,-1,,,),O2233)</f>
        <v>FORRO DE GESSO ACARTONADO COM PLACA BRANCA (ST)</v>
      </c>
      <c r="N2233" s="67" t="s">
        <v>1179</v>
      </c>
      <c r="O2233" s="68" t="s">
        <v>4615</v>
      </c>
      <c r="P2233" s="68"/>
      <c r="Q2233" s="68" t="s">
        <v>3258</v>
      </c>
      <c r="R2233" s="69">
        <v>21.29</v>
      </c>
      <c r="S2233" s="70">
        <v>73.5</v>
      </c>
      <c r="T2233" s="70">
        <v>1564.8149999999998</v>
      </c>
      <c r="U2233" s="67"/>
      <c r="V2233" s="71"/>
      <c r="W2233" s="171"/>
      <c r="X2233" s="172"/>
      <c r="Y2233" s="176">
        <f t="shared" ref="Y2233:Y2252" si="1221">X2233+W2233</f>
        <v>0</v>
      </c>
      <c r="AA2233" s="192"/>
    </row>
    <row r="2234" spans="2:27" hidden="1">
      <c r="B2234" s="189">
        <f t="shared" si="1214"/>
        <v>0</v>
      </c>
      <c r="C2234" s="189">
        <f t="shared" ca="1" si="1215"/>
        <v>0</v>
      </c>
      <c r="D2234" s="189">
        <f t="shared" si="1216"/>
        <v>0</v>
      </c>
      <c r="E2234" s="189">
        <f t="shared" ca="1" si="1217"/>
        <v>0</v>
      </c>
      <c r="F2234" s="189">
        <f t="shared" si="1218"/>
        <v>0</v>
      </c>
      <c r="G2234" s="189" cm="1">
        <f t="array" aca="1" ref="G2234" ca="1">OFFSET(G2234,-1,,,)+1</f>
        <v>2229</v>
      </c>
      <c r="H2234" s="189">
        <f t="shared" si="1213"/>
        <v>0</v>
      </c>
      <c r="I2234" s="189">
        <f t="shared" si="1219"/>
        <v>0</v>
      </c>
      <c r="J2234" s="179">
        <f t="shared" si="1220"/>
        <v>0</v>
      </c>
      <c r="K2234" s="173"/>
      <c r="L2234" s="174" t="str" cm="1">
        <f t="array" aca="1" ref="L2234" ca="1">IF($K2234="",OFFSET(L2234,-1,,,),K2234)</f>
        <v>15.01.01.01.05</v>
      </c>
      <c r="M2234" s="175" t="str" cm="1">
        <f t="array" aca="1" ref="M2234" ca="1">IF(OR($K2234=0,$K2234=""),OFFSET(M2234,-1,,,),O2234)</f>
        <v>FORRO DE GESSO ACARTONADO COM PLACA BRANCA (ST)</v>
      </c>
      <c r="N2234" s="67" t="s">
        <v>1180</v>
      </c>
      <c r="O2234" s="68" t="s">
        <v>1181</v>
      </c>
      <c r="P2234" s="68"/>
      <c r="Q2234" s="68" t="s">
        <v>3258</v>
      </c>
      <c r="R2234" s="69">
        <v>21.29</v>
      </c>
      <c r="S2234" s="70">
        <v>73.5</v>
      </c>
      <c r="T2234" s="70">
        <v>1564.8149999999998</v>
      </c>
      <c r="U2234" s="67" t="s">
        <v>1519</v>
      </c>
      <c r="V2234" s="71" t="s">
        <v>4202</v>
      </c>
      <c r="W2234" s="171"/>
      <c r="X2234" s="172"/>
      <c r="Y2234" s="176">
        <f t="shared" si="1221"/>
        <v>0</v>
      </c>
      <c r="AA2234" s="192"/>
    </row>
    <row r="2235" spans="2:27">
      <c r="B2235" s="189">
        <f t="shared" si="1214"/>
        <v>0</v>
      </c>
      <c r="C2235" s="189">
        <f t="shared" ca="1" si="1215"/>
        <v>0</v>
      </c>
      <c r="D2235" s="189">
        <f t="shared" si="1216"/>
        <v>0</v>
      </c>
      <c r="E2235" s="189">
        <f t="shared" ca="1" si="1217"/>
        <v>0</v>
      </c>
      <c r="F2235" s="189">
        <f t="shared" si="1218"/>
        <v>0</v>
      </c>
      <c r="G2235" s="189" cm="1">
        <f t="array" aca="1" ref="G2235" ca="1">OFFSET(G2235,-1,,,)+1</f>
        <v>2230</v>
      </c>
      <c r="H2235" s="189">
        <f t="shared" si="1213"/>
        <v>0</v>
      </c>
      <c r="I2235" s="189">
        <f t="shared" si="1219"/>
        <v>0</v>
      </c>
      <c r="J2235" s="179">
        <f t="shared" si="1220"/>
        <v>0</v>
      </c>
      <c r="K2235" s="173" t="s">
        <v>1516</v>
      </c>
      <c r="L2235" s="174" t="str" cm="1">
        <f t="array" aca="1" ref="L2235" ca="1">IF($K2235="",OFFSET(L2235,-1,,,),K2235)</f>
        <v>15.01.01.01.06</v>
      </c>
      <c r="M2235" s="175" t="str" cm="1">
        <f t="array" aca="1" ref="M2235" ca="1">IF(OR($K2235=0,$K2235=""),OFFSET(M2235,-1,,,),O2235)</f>
        <v>TABICA PARA FORRO DE GESSO</v>
      </c>
      <c r="N2235" s="67" t="s">
        <v>1193</v>
      </c>
      <c r="O2235" s="68" t="s">
        <v>4616</v>
      </c>
      <c r="P2235" s="68"/>
      <c r="Q2235" s="68" t="s">
        <v>3253</v>
      </c>
      <c r="R2235" s="69">
        <v>19.54</v>
      </c>
      <c r="S2235" s="70">
        <v>18</v>
      </c>
      <c r="T2235" s="70">
        <v>351.71999999999997</v>
      </c>
      <c r="U2235" s="67"/>
      <c r="V2235" s="71"/>
      <c r="W2235" s="171"/>
      <c r="X2235" s="172"/>
      <c r="Y2235" s="176">
        <f t="shared" si="1221"/>
        <v>0</v>
      </c>
      <c r="AA2235" s="192"/>
    </row>
    <row r="2236" spans="2:27" hidden="1">
      <c r="B2236" s="189">
        <f t="shared" si="1214"/>
        <v>0</v>
      </c>
      <c r="C2236" s="189">
        <f t="shared" ca="1" si="1215"/>
        <v>0</v>
      </c>
      <c r="D2236" s="189">
        <f t="shared" si="1216"/>
        <v>0</v>
      </c>
      <c r="E2236" s="189">
        <f t="shared" ca="1" si="1217"/>
        <v>0</v>
      </c>
      <c r="F2236" s="189">
        <f t="shared" si="1218"/>
        <v>0</v>
      </c>
      <c r="G2236" s="189" cm="1">
        <f t="array" aca="1" ref="G2236" ca="1">OFFSET(G2236,-1,,,)+1</f>
        <v>2231</v>
      </c>
      <c r="H2236" s="189">
        <f t="shared" si="1213"/>
        <v>0</v>
      </c>
      <c r="I2236" s="189">
        <f t="shared" si="1219"/>
        <v>0</v>
      </c>
      <c r="J2236" s="179">
        <f t="shared" si="1220"/>
        <v>0</v>
      </c>
      <c r="K2236" s="173"/>
      <c r="L2236" s="174" t="str" cm="1">
        <f t="array" aca="1" ref="L2236" ca="1">IF($K2236="",OFFSET(L2236,-1,,,),K2236)</f>
        <v>15.01.01.01.06</v>
      </c>
      <c r="M2236" s="175" t="str" cm="1">
        <f t="array" aca="1" ref="M2236" ca="1">IF(OR($K2236=0,$K2236=""),OFFSET(M2236,-1,,,),O2236)</f>
        <v>TABICA PARA FORRO DE GESSO</v>
      </c>
      <c r="N2236" s="67" t="s">
        <v>1194</v>
      </c>
      <c r="O2236" s="68" t="s">
        <v>1195</v>
      </c>
      <c r="P2236" s="68"/>
      <c r="Q2236" s="68" t="s">
        <v>3253</v>
      </c>
      <c r="R2236" s="69">
        <v>19.54</v>
      </c>
      <c r="S2236" s="70">
        <v>18</v>
      </c>
      <c r="T2236" s="70">
        <v>351.71999999999997</v>
      </c>
      <c r="U2236" s="67" t="s">
        <v>1519</v>
      </c>
      <c r="V2236" s="71" t="s">
        <v>4202</v>
      </c>
      <c r="W2236" s="171"/>
      <c r="X2236" s="172"/>
      <c r="Y2236" s="176">
        <f t="shared" si="1221"/>
        <v>0</v>
      </c>
      <c r="AA2236" s="192"/>
    </row>
    <row r="2237" spans="2:27" hidden="1">
      <c r="B2237" s="189">
        <f t="shared" si="1214"/>
        <v>0</v>
      </c>
      <c r="C2237" s="189">
        <f t="shared" ca="1" si="1215"/>
        <v>0</v>
      </c>
      <c r="D2237" s="189">
        <f t="shared" si="1216"/>
        <v>0</v>
      </c>
      <c r="E2237" s="189">
        <f t="shared" ca="1" si="1217"/>
        <v>0</v>
      </c>
      <c r="F2237" s="189">
        <f t="shared" si="1218"/>
        <v>0</v>
      </c>
      <c r="G2237" s="189" cm="1">
        <f t="array" aca="1" ref="G2237" ca="1">OFFSET(G2237,-1,,,)+1</f>
        <v>2232</v>
      </c>
      <c r="H2237" s="189">
        <f t="shared" si="1213"/>
        <v>0</v>
      </c>
      <c r="I2237" s="189">
        <f t="shared" si="1219"/>
        <v>0</v>
      </c>
      <c r="J2237" s="179">
        <f t="shared" si="1220"/>
        <v>0</v>
      </c>
      <c r="K2237" s="173" t="s">
        <v>1517</v>
      </c>
      <c r="L2237" s="174" t="str" cm="1">
        <f t="array" aca="1" ref="L2237" ca="1">IF($K2237="",OFFSET(L2237,-1,,,),K2237)</f>
        <v>15.01.01.02</v>
      </c>
      <c r="M2237" s="175" t="str" cm="1">
        <f t="array" aca="1" ref="M2237" ca="1">IF(OR($K2237=0,$K2237=""),OFFSET(M2237,-1,,,),O2237)</f>
        <v>SOLEIRA / FILETES / PEITORIL</v>
      </c>
      <c r="N2237" s="67" t="s">
        <v>143</v>
      </c>
      <c r="O2237" s="68" t="s">
        <v>4594</v>
      </c>
      <c r="P2237" s="68"/>
      <c r="Q2237" s="68"/>
      <c r="R2237" s="69"/>
      <c r="S2237" s="70"/>
      <c r="T2237" s="70">
        <v>0</v>
      </c>
      <c r="U2237" s="67"/>
      <c r="V2237" s="71"/>
      <c r="W2237" s="171"/>
      <c r="X2237" s="172"/>
      <c r="Y2237" s="176">
        <f t="shared" si="1221"/>
        <v>0</v>
      </c>
      <c r="AA2237" s="192"/>
    </row>
    <row r="2238" spans="2:27">
      <c r="B2238" s="189">
        <f t="shared" si="1214"/>
        <v>0</v>
      </c>
      <c r="C2238" s="189">
        <f t="shared" ca="1" si="1215"/>
        <v>0</v>
      </c>
      <c r="D2238" s="189">
        <f t="shared" si="1216"/>
        <v>0</v>
      </c>
      <c r="E2238" s="189">
        <f t="shared" ca="1" si="1217"/>
        <v>0</v>
      </c>
      <c r="F2238" s="189">
        <f t="shared" si="1218"/>
        <v>0</v>
      </c>
      <c r="G2238" s="189" cm="1">
        <f t="array" aca="1" ref="G2238" ca="1">OFFSET(G2238,-1,,,)+1</f>
        <v>2233</v>
      </c>
      <c r="H2238" s="189">
        <f t="shared" si="1213"/>
        <v>0</v>
      </c>
      <c r="I2238" s="189">
        <f t="shared" si="1219"/>
        <v>0</v>
      </c>
      <c r="J2238" s="179">
        <f t="shared" si="1220"/>
        <v>0</v>
      </c>
      <c r="K2238" s="173" t="s">
        <v>1518</v>
      </c>
      <c r="L2238" s="174" t="str" cm="1">
        <f t="array" aca="1" ref="L2238" ca="1">IF($K2238="",OFFSET(L2238,-1,,,),K2238)</f>
        <v>15.01.01.02.01</v>
      </c>
      <c r="M2238" s="175" t="str" cm="1">
        <f t="array" aca="1" ref="M2238" ca="1">IF(OR($K2238=0,$K2238=""),OFFSET(M2238,-1,,,),O2238)</f>
        <v>FILETE EM GRANITO 0,80M COM 03 FACES POLIDAS - H5,0CM</v>
      </c>
      <c r="N2238" s="67" t="s">
        <v>4072</v>
      </c>
      <c r="O2238" s="68" t="s">
        <v>4721</v>
      </c>
      <c r="P2238" s="68"/>
      <c r="Q2238" s="68" t="s">
        <v>3260</v>
      </c>
      <c r="R2238" s="69">
        <v>1</v>
      </c>
      <c r="S2238" s="70">
        <v>55.362499999999997</v>
      </c>
      <c r="T2238" s="70">
        <v>55.362499999999997</v>
      </c>
      <c r="U2238" s="67" t="s">
        <v>1519</v>
      </c>
      <c r="V2238" s="71" t="s">
        <v>4202</v>
      </c>
      <c r="W2238" s="171"/>
      <c r="X2238" s="172"/>
      <c r="Y2238" s="176">
        <f t="shared" si="1221"/>
        <v>0</v>
      </c>
      <c r="AA2238" s="192"/>
    </row>
    <row r="2239" spans="2:27" hidden="1">
      <c r="B2239" s="189">
        <f t="shared" si="1214"/>
        <v>0</v>
      </c>
      <c r="C2239" s="189">
        <f t="shared" ca="1" si="1215"/>
        <v>0</v>
      </c>
      <c r="D2239" s="189">
        <f t="shared" si="1216"/>
        <v>0</v>
      </c>
      <c r="E2239" s="189">
        <f t="shared" ca="1" si="1217"/>
        <v>0</v>
      </c>
      <c r="F2239" s="189">
        <f t="shared" si="1218"/>
        <v>0</v>
      </c>
      <c r="G2239" s="189" cm="1">
        <f t="array" aca="1" ref="G2239" ca="1">OFFSET(G2239,-1,,,)+1</f>
        <v>2234</v>
      </c>
      <c r="H2239" s="189">
        <f t="shared" si="1213"/>
        <v>0</v>
      </c>
      <c r="I2239" s="189">
        <f t="shared" si="1219"/>
        <v>0</v>
      </c>
      <c r="J2239" s="179">
        <f t="shared" si="1220"/>
        <v>0</v>
      </c>
      <c r="K2239" s="173"/>
      <c r="L2239" s="174" t="str" cm="1">
        <f t="array" aca="1" ref="L2239" ca="1">IF($K2239="",OFFSET(L2239,-1,,,),K2239)</f>
        <v>15.01.01.02.01</v>
      </c>
      <c r="M2239" s="175" t="str" cm="1">
        <f t="array" aca="1" ref="M2239" ca="1">IF(OR($K2239=0,$K2239=""),OFFSET(M2239,-1,,,),O2239)</f>
        <v>FILETE EM GRANITO 0,80M COM 03 FACES POLIDAS - H5,0CM</v>
      </c>
      <c r="N2239" s="67" t="s">
        <v>269</v>
      </c>
      <c r="O2239" s="68" t="s">
        <v>270</v>
      </c>
      <c r="P2239" s="68"/>
      <c r="Q2239" s="68" t="s">
        <v>3255</v>
      </c>
      <c r="R2239" s="69">
        <v>0.25</v>
      </c>
      <c r="S2239" s="70">
        <v>0.65</v>
      </c>
      <c r="T2239" s="70">
        <v>0.16250000000000001</v>
      </c>
      <c r="U2239" s="67" t="s">
        <v>1519</v>
      </c>
      <c r="V2239" s="71" t="s">
        <v>4202</v>
      </c>
      <c r="W2239" s="171"/>
      <c r="X2239" s="172"/>
      <c r="Y2239" s="176">
        <f t="shared" si="1221"/>
        <v>0</v>
      </c>
      <c r="AA2239" s="192"/>
    </row>
    <row r="2240" spans="2:27" hidden="1">
      <c r="B2240" s="189">
        <f t="shared" si="1214"/>
        <v>0</v>
      </c>
      <c r="C2240" s="189">
        <f t="shared" ca="1" si="1215"/>
        <v>0</v>
      </c>
      <c r="D2240" s="189">
        <f t="shared" si="1216"/>
        <v>0</v>
      </c>
      <c r="E2240" s="189">
        <f t="shared" ca="1" si="1217"/>
        <v>0</v>
      </c>
      <c r="F2240" s="189">
        <f t="shared" si="1218"/>
        <v>0</v>
      </c>
      <c r="G2240" s="189" cm="1">
        <f t="array" aca="1" ref="G2240" ca="1">OFFSET(G2240,-1,,,)+1</f>
        <v>2235</v>
      </c>
      <c r="H2240" s="189">
        <f t="shared" si="1213"/>
        <v>0</v>
      </c>
      <c r="I2240" s="189">
        <f t="shared" si="1219"/>
        <v>0</v>
      </c>
      <c r="J2240" s="179">
        <f t="shared" si="1220"/>
        <v>0</v>
      </c>
      <c r="K2240" s="173"/>
      <c r="L2240" s="174" t="str" cm="1">
        <f t="array" aca="1" ref="L2240" ca="1">IF($K2240="",OFFSET(L2240,-1,,,),K2240)</f>
        <v>15.01.01.02.01</v>
      </c>
      <c r="M2240" s="175" t="str" cm="1">
        <f t="array" aca="1" ref="M2240" ca="1">IF(OR($K2240=0,$K2240=""),OFFSET(M2240,-1,,,),O2240)</f>
        <v>FILETE EM GRANITO 0,80M COM 03 FACES POLIDAS - H5,0CM</v>
      </c>
      <c r="N2240" s="67" t="s">
        <v>4073</v>
      </c>
      <c r="O2240" s="68" t="s">
        <v>4722</v>
      </c>
      <c r="P2240" s="68"/>
      <c r="Q2240" s="68" t="s">
        <v>3258</v>
      </c>
      <c r="R2240" s="69">
        <v>0.04</v>
      </c>
      <c r="S2240" s="70">
        <v>980</v>
      </c>
      <c r="T2240" s="70">
        <v>39.200000000000003</v>
      </c>
      <c r="U2240" s="67" t="s">
        <v>1519</v>
      </c>
      <c r="V2240" s="71" t="s">
        <v>4202</v>
      </c>
      <c r="W2240" s="171"/>
      <c r="X2240" s="172"/>
      <c r="Y2240" s="176">
        <f t="shared" si="1221"/>
        <v>0</v>
      </c>
      <c r="AA2240" s="192"/>
    </row>
    <row r="2241" spans="2:28" hidden="1">
      <c r="B2241" s="189">
        <f t="shared" si="1214"/>
        <v>0</v>
      </c>
      <c r="C2241" s="189">
        <f t="shared" ca="1" si="1215"/>
        <v>0</v>
      </c>
      <c r="D2241" s="189">
        <f t="shared" si="1216"/>
        <v>0</v>
      </c>
      <c r="E2241" s="189">
        <f t="shared" ca="1" si="1217"/>
        <v>0</v>
      </c>
      <c r="F2241" s="189">
        <f t="shared" si="1218"/>
        <v>0</v>
      </c>
      <c r="G2241" s="189" cm="1">
        <f t="array" aca="1" ref="G2241" ca="1">OFFSET(G2241,-1,,,)+1</f>
        <v>2236</v>
      </c>
      <c r="H2241" s="189">
        <f t="shared" si="1213"/>
        <v>0</v>
      </c>
      <c r="I2241" s="189">
        <f t="shared" si="1219"/>
        <v>0</v>
      </c>
      <c r="J2241" s="179">
        <f t="shared" si="1220"/>
        <v>0</v>
      </c>
      <c r="K2241" s="173"/>
      <c r="L2241" s="174" t="str" cm="1">
        <f t="array" aca="1" ref="L2241" ca="1">IF($K2241="",OFFSET(L2241,-1,,,),K2241)</f>
        <v>15.01.01.02.01</v>
      </c>
      <c r="M2241" s="175" t="str" cm="1">
        <f t="array" aca="1" ref="M2241" ca="1">IF(OR($K2241=0,$K2241=""),OFFSET(M2241,-1,,,),O2241)</f>
        <v>FILETE EM GRANITO 0,80M COM 03 FACES POLIDAS - H5,0CM</v>
      </c>
      <c r="N2241" s="67" t="s">
        <v>1125</v>
      </c>
      <c r="O2241" s="68" t="s">
        <v>1126</v>
      </c>
      <c r="P2241" s="68"/>
      <c r="Q2241" s="68" t="s">
        <v>3260</v>
      </c>
      <c r="R2241" s="69">
        <v>1</v>
      </c>
      <c r="S2241" s="70">
        <v>16</v>
      </c>
      <c r="T2241" s="70">
        <v>16</v>
      </c>
      <c r="U2241" s="67" t="s">
        <v>1519</v>
      </c>
      <c r="V2241" s="71" t="s">
        <v>4202</v>
      </c>
      <c r="W2241" s="171"/>
      <c r="X2241" s="172"/>
      <c r="Y2241" s="176">
        <f t="shared" si="1221"/>
        <v>0</v>
      </c>
      <c r="AA2241" s="192"/>
    </row>
    <row r="2242" spans="2:28">
      <c r="B2242" s="189">
        <f t="shared" si="1214"/>
        <v>0</v>
      </c>
      <c r="C2242" s="189">
        <f t="shared" ca="1" si="1215"/>
        <v>0</v>
      </c>
      <c r="D2242" s="189">
        <f t="shared" si="1216"/>
        <v>0</v>
      </c>
      <c r="E2242" s="189">
        <f t="shared" ca="1" si="1217"/>
        <v>0</v>
      </c>
      <c r="F2242" s="189">
        <f t="shared" si="1218"/>
        <v>0</v>
      </c>
      <c r="G2242" s="189" cm="1">
        <f t="array" aca="1" ref="G2242" ca="1">OFFSET(G2242,-1,,,)+1</f>
        <v>2237</v>
      </c>
      <c r="H2242" s="189">
        <f t="shared" si="1213"/>
        <v>0</v>
      </c>
      <c r="I2242" s="189">
        <f t="shared" si="1219"/>
        <v>0</v>
      </c>
      <c r="J2242" s="179">
        <f t="shared" si="1220"/>
        <v>0</v>
      </c>
      <c r="K2242" s="173" t="s">
        <v>1521</v>
      </c>
      <c r="L2242" s="174" t="str" cm="1">
        <f t="array" aca="1" ref="L2242" ca="1">IF($K2242="",OFFSET(L2242,-1,,,),K2242)</f>
        <v>15.01.01.02.02</v>
      </c>
      <c r="M2242" s="175" t="str" cm="1">
        <f t="array" aca="1" ref="M2242" ca="1">IF(OR($K2242=0,$K2242=""),OFFSET(M2242,-1,,,),O2242)</f>
        <v>PEITORIL DE ARDÓSIA ASSENTADO COM AC3 - LARGURA: 17CM</v>
      </c>
      <c r="N2242" s="67" t="s">
        <v>4018</v>
      </c>
      <c r="O2242" s="68" t="s">
        <v>4606</v>
      </c>
      <c r="P2242" s="68"/>
      <c r="Q2242" s="68" t="s">
        <v>3253</v>
      </c>
      <c r="R2242" s="69">
        <v>2.4</v>
      </c>
      <c r="S2242" s="70">
        <v>40.617600000000003</v>
      </c>
      <c r="T2242" s="70">
        <v>97.482240000000004</v>
      </c>
      <c r="U2242" s="67"/>
      <c r="V2242" s="71"/>
      <c r="W2242" s="171"/>
      <c r="X2242" s="172"/>
      <c r="Y2242" s="176">
        <f t="shared" si="1221"/>
        <v>0</v>
      </c>
      <c r="AA2242" s="192"/>
    </row>
    <row r="2243" spans="2:28" hidden="1">
      <c r="B2243" s="189">
        <f t="shared" si="1214"/>
        <v>0</v>
      </c>
      <c r="C2243" s="189">
        <f t="shared" ca="1" si="1215"/>
        <v>0</v>
      </c>
      <c r="D2243" s="189">
        <f t="shared" si="1216"/>
        <v>0</v>
      </c>
      <c r="E2243" s="189">
        <f t="shared" ca="1" si="1217"/>
        <v>0</v>
      </c>
      <c r="F2243" s="189">
        <f t="shared" si="1218"/>
        <v>0</v>
      </c>
      <c r="G2243" s="189" cm="1">
        <f t="array" aca="1" ref="G2243" ca="1">OFFSET(G2243,-1,,,)+1</f>
        <v>2238</v>
      </c>
      <c r="H2243" s="189">
        <f t="shared" si="1213"/>
        <v>0</v>
      </c>
      <c r="I2243" s="189">
        <f t="shared" si="1219"/>
        <v>0</v>
      </c>
      <c r="J2243" s="179">
        <f t="shared" si="1220"/>
        <v>0</v>
      </c>
      <c r="K2243" s="173"/>
      <c r="L2243" s="174" t="str" cm="1">
        <f t="array" aca="1" ref="L2243" ca="1">IF($K2243="",OFFSET(L2243,-1,,,),K2243)</f>
        <v>15.01.01.02.02</v>
      </c>
      <c r="M2243" s="175" t="str" cm="1">
        <f t="array" aca="1" ref="M2243" ca="1">IF(OR($K2243=0,$K2243=""),OFFSET(M2243,-1,,,),O2243)</f>
        <v>PEITORIL DE ARDÓSIA ASSENTADO COM AC3 - LARGURA: 17CM</v>
      </c>
      <c r="N2243" s="67" t="s">
        <v>242</v>
      </c>
      <c r="O2243" s="68" t="s">
        <v>243</v>
      </c>
      <c r="P2243" s="68"/>
      <c r="Q2243" s="68" t="s">
        <v>3255</v>
      </c>
      <c r="R2243" s="69">
        <v>3.2639999999999998</v>
      </c>
      <c r="S2243" s="70">
        <v>1.3</v>
      </c>
      <c r="T2243" s="70">
        <v>4.2431999999999999</v>
      </c>
      <c r="U2243" s="67" t="s">
        <v>1519</v>
      </c>
      <c r="V2243" s="71" t="s">
        <v>4202</v>
      </c>
      <c r="W2243" s="171"/>
      <c r="X2243" s="172"/>
      <c r="Y2243" s="176">
        <f t="shared" si="1221"/>
        <v>0</v>
      </c>
      <c r="AA2243" s="192"/>
      <c r="AB2243" s="190"/>
    </row>
    <row r="2244" spans="2:28" hidden="1">
      <c r="B2244" s="189">
        <f t="shared" si="1214"/>
        <v>0</v>
      </c>
      <c r="C2244" s="189">
        <f t="shared" ca="1" si="1215"/>
        <v>0</v>
      </c>
      <c r="D2244" s="189">
        <f t="shared" si="1216"/>
        <v>0</v>
      </c>
      <c r="E2244" s="189">
        <f t="shared" ca="1" si="1217"/>
        <v>0</v>
      </c>
      <c r="F2244" s="189">
        <f t="shared" si="1218"/>
        <v>0</v>
      </c>
      <c r="G2244" s="189" cm="1">
        <f t="array" aca="1" ref="G2244" ca="1">OFFSET(G2244,-1,,,)+1</f>
        <v>2239</v>
      </c>
      <c r="H2244" s="189">
        <f t="shared" si="1213"/>
        <v>0</v>
      </c>
      <c r="I2244" s="189">
        <f t="shared" si="1219"/>
        <v>0</v>
      </c>
      <c r="J2244" s="179">
        <f t="shared" si="1220"/>
        <v>0</v>
      </c>
      <c r="K2244" s="173"/>
      <c r="L2244" s="174" t="str" cm="1">
        <f t="array" aca="1" ref="L2244" ca="1">IF($K2244="",OFFSET(L2244,-1,,,),K2244)</f>
        <v>15.01.01.02.02</v>
      </c>
      <c r="M2244" s="175" t="str" cm="1">
        <f t="array" aca="1" ref="M2244" ca="1">IF(OR($K2244=0,$K2244=""),OFFSET(M2244,-1,,,),O2244)</f>
        <v>PEITORIL DE ARDÓSIA ASSENTADO COM AC3 - LARGURA: 17CM</v>
      </c>
      <c r="N2244" s="67" t="s">
        <v>1131</v>
      </c>
      <c r="O2244" s="68" t="s">
        <v>1132</v>
      </c>
      <c r="P2244" s="68"/>
      <c r="Q2244" s="68" t="s">
        <v>3258</v>
      </c>
      <c r="R2244" s="69">
        <v>0.4284</v>
      </c>
      <c r="S2244" s="70">
        <v>105.6</v>
      </c>
      <c r="T2244" s="70">
        <v>45.239039999999996</v>
      </c>
      <c r="U2244" s="67" t="s">
        <v>1519</v>
      </c>
      <c r="V2244" s="71" t="s">
        <v>4202</v>
      </c>
      <c r="W2244" s="171"/>
      <c r="X2244" s="172"/>
      <c r="Y2244" s="176">
        <f t="shared" si="1221"/>
        <v>0</v>
      </c>
      <c r="AA2244" s="192"/>
      <c r="AB2244" s="193"/>
    </row>
    <row r="2245" spans="2:28" hidden="1">
      <c r="B2245" s="189">
        <f t="shared" si="1214"/>
        <v>0</v>
      </c>
      <c r="C2245" s="189">
        <f t="shared" ca="1" si="1215"/>
        <v>0</v>
      </c>
      <c r="D2245" s="189">
        <f t="shared" si="1216"/>
        <v>0</v>
      </c>
      <c r="E2245" s="189">
        <f t="shared" ca="1" si="1217"/>
        <v>0</v>
      </c>
      <c r="F2245" s="189">
        <f t="shared" si="1218"/>
        <v>0</v>
      </c>
      <c r="G2245" s="189" cm="1">
        <f t="array" aca="1" ref="G2245" ca="1">OFFSET(G2245,-1,,,)+1</f>
        <v>2240</v>
      </c>
      <c r="H2245" s="189">
        <f t="shared" si="1213"/>
        <v>0</v>
      </c>
      <c r="I2245" s="189">
        <f t="shared" si="1219"/>
        <v>0</v>
      </c>
      <c r="J2245" s="179">
        <f t="shared" si="1220"/>
        <v>0</v>
      </c>
      <c r="K2245" s="173"/>
      <c r="L2245" s="174" t="str" cm="1">
        <f t="array" aca="1" ref="L2245" ca="1">IF($K2245="",OFFSET(L2245,-1,,,),K2245)</f>
        <v>15.01.01.02.02</v>
      </c>
      <c r="M2245" s="175" t="str" cm="1">
        <f t="array" aca="1" ref="M2245" ca="1">IF(OR($K2245=0,$K2245=""),OFFSET(M2245,-1,,,),O2245)</f>
        <v>PEITORIL DE ARDÓSIA ASSENTADO COM AC3 - LARGURA: 17CM</v>
      </c>
      <c r="N2245" s="67" t="s">
        <v>1133</v>
      </c>
      <c r="O2245" s="68" t="s">
        <v>1134</v>
      </c>
      <c r="P2245" s="68"/>
      <c r="Q2245" s="68" t="s">
        <v>3253</v>
      </c>
      <c r="R2245" s="69">
        <v>2.4</v>
      </c>
      <c r="S2245" s="70">
        <v>20</v>
      </c>
      <c r="T2245" s="70">
        <v>48</v>
      </c>
      <c r="U2245" s="67" t="s">
        <v>1519</v>
      </c>
      <c r="V2245" s="71" t="s">
        <v>4202</v>
      </c>
      <c r="W2245" s="171"/>
      <c r="X2245" s="172"/>
      <c r="Y2245" s="176">
        <f t="shared" si="1221"/>
        <v>0</v>
      </c>
      <c r="AA2245" s="192"/>
      <c r="AB2245" s="193"/>
    </row>
    <row r="2246" spans="2:28" hidden="1">
      <c r="B2246" s="189">
        <f t="shared" si="1214"/>
        <v>0</v>
      </c>
      <c r="C2246" s="189">
        <f t="shared" ca="1" si="1215"/>
        <v>0</v>
      </c>
      <c r="D2246" s="189">
        <f t="shared" si="1216"/>
        <v>0</v>
      </c>
      <c r="E2246" s="189">
        <f t="shared" ca="1" si="1217"/>
        <v>0</v>
      </c>
      <c r="F2246" s="189">
        <f t="shared" si="1218"/>
        <v>0</v>
      </c>
      <c r="G2246" s="189" cm="1">
        <f t="array" aca="1" ref="G2246" ca="1">OFFSET(G2246,-1,,,)+1</f>
        <v>2241</v>
      </c>
      <c r="H2246" s="189">
        <f t="shared" si="1213"/>
        <v>0</v>
      </c>
      <c r="I2246" s="189">
        <f t="shared" si="1219"/>
        <v>0</v>
      </c>
      <c r="J2246" s="179">
        <f t="shared" si="1220"/>
        <v>0</v>
      </c>
      <c r="K2246" s="173" t="s">
        <v>1528</v>
      </c>
      <c r="L2246" s="174" t="str" cm="1">
        <f t="array" aca="1" ref="L2246" ca="1">IF($K2246="",OFFSET(L2246,-1,,,),K2246)</f>
        <v>15.01.01.03</v>
      </c>
      <c r="M2246" s="175" t="str" cm="1">
        <f t="array" aca="1" ref="M2246" ca="1">IF(OR($K2246=0,$K2246=""),OFFSET(M2246,-1,,,),O2246)</f>
        <v>PINTURA</v>
      </c>
      <c r="N2246" s="67" t="s">
        <v>143</v>
      </c>
      <c r="O2246" s="68" t="s">
        <v>376</v>
      </c>
      <c r="P2246" s="68"/>
      <c r="Q2246" s="68"/>
      <c r="R2246" s="69"/>
      <c r="S2246" s="70"/>
      <c r="T2246" s="70">
        <v>0</v>
      </c>
      <c r="U2246" s="67"/>
      <c r="V2246" s="71"/>
      <c r="W2246" s="171"/>
      <c r="X2246" s="172"/>
      <c r="Y2246" s="176">
        <f t="shared" si="1221"/>
        <v>0</v>
      </c>
      <c r="AA2246" s="192"/>
      <c r="AB2246" s="193"/>
    </row>
    <row r="2247" spans="2:28">
      <c r="B2247" s="189">
        <f t="shared" si="1214"/>
        <v>0</v>
      </c>
      <c r="C2247" s="189">
        <f t="shared" ca="1" si="1215"/>
        <v>0</v>
      </c>
      <c r="D2247" s="189">
        <f t="shared" si="1216"/>
        <v>0</v>
      </c>
      <c r="E2247" s="189">
        <f t="shared" ca="1" si="1217"/>
        <v>0</v>
      </c>
      <c r="F2247" s="189">
        <f t="shared" si="1218"/>
        <v>0</v>
      </c>
      <c r="G2247" s="189" cm="1">
        <f t="array" aca="1" ref="G2247" ca="1">OFFSET(G2247,-1,,,)+1</f>
        <v>2242</v>
      </c>
      <c r="H2247" s="189">
        <f t="shared" si="1213"/>
        <v>0</v>
      </c>
      <c r="I2247" s="189">
        <f t="shared" si="1219"/>
        <v>0</v>
      </c>
      <c r="J2247" s="179">
        <f t="shared" si="1220"/>
        <v>0</v>
      </c>
      <c r="K2247" s="173" t="s">
        <v>1529</v>
      </c>
      <c r="L2247" s="174" t="str" cm="1">
        <f t="array" aca="1" ref="L2247" ca="1">IF($K2247="",OFFSET(L2247,-1,,,),K2247)</f>
        <v>15.01.01.03.01</v>
      </c>
      <c r="M2247" s="175" t="str" cm="1">
        <f t="array" aca="1" ref="M2247" ca="1">IF(OR($K2247=0,$K2247=""),OFFSET(M2247,-1,,,),O2247)</f>
        <v>PINTURA LÁTEX PVA COLORIDO SOBRE GESSO LISO COM 01 DEMÃO DE MASSA CORRIDA PVA</v>
      </c>
      <c r="N2247" s="67" t="s">
        <v>1552</v>
      </c>
      <c r="O2247" s="68" t="s">
        <v>4723</v>
      </c>
      <c r="P2247" s="68"/>
      <c r="Q2247" s="68" t="s">
        <v>3258</v>
      </c>
      <c r="R2247" s="69">
        <v>6.11</v>
      </c>
      <c r="S2247" s="70">
        <v>41.789499999999997</v>
      </c>
      <c r="T2247" s="70">
        <v>255.333845</v>
      </c>
      <c r="U2247" s="67"/>
      <c r="V2247" s="71"/>
      <c r="W2247" s="171"/>
      <c r="X2247" s="172"/>
      <c r="Y2247" s="176">
        <f t="shared" si="1221"/>
        <v>0</v>
      </c>
      <c r="AA2247" s="192"/>
      <c r="AB2247" s="193"/>
    </row>
    <row r="2248" spans="2:28" hidden="1">
      <c r="B2248" s="189">
        <f t="shared" si="1214"/>
        <v>0</v>
      </c>
      <c r="C2248" s="189">
        <f t="shared" ca="1" si="1215"/>
        <v>0</v>
      </c>
      <c r="D2248" s="189">
        <f t="shared" si="1216"/>
        <v>0</v>
      </c>
      <c r="E2248" s="189">
        <f t="shared" ca="1" si="1217"/>
        <v>0</v>
      </c>
      <c r="F2248" s="189">
        <f t="shared" si="1218"/>
        <v>0</v>
      </c>
      <c r="G2248" s="189" cm="1">
        <f t="array" aca="1" ref="G2248" ca="1">OFFSET(G2248,-1,,,)+1</f>
        <v>2243</v>
      </c>
      <c r="H2248" s="189">
        <f t="shared" si="1213"/>
        <v>0</v>
      </c>
      <c r="I2248" s="189">
        <f t="shared" si="1219"/>
        <v>0</v>
      </c>
      <c r="J2248" s="179">
        <f t="shared" si="1220"/>
        <v>0</v>
      </c>
      <c r="K2248" s="173"/>
      <c r="L2248" s="174" t="str" cm="1">
        <f t="array" aca="1" ref="L2248" ca="1">IF($K2248="",OFFSET(L2248,-1,,,),K2248)</f>
        <v>15.01.01.03.01</v>
      </c>
      <c r="M2248" s="175" t="str" cm="1">
        <f t="array" aca="1" ref="M2248" ca="1">IF(OR($K2248=0,$K2248=""),OFFSET(M2248,-1,,,),O2248)</f>
        <v>PINTURA LÁTEX PVA COLORIDO SOBRE GESSO LISO COM 01 DEMÃO DE MASSA CORRIDA PVA</v>
      </c>
      <c r="N2248" s="67" t="s">
        <v>1378</v>
      </c>
      <c r="O2248" s="68" t="s">
        <v>1379</v>
      </c>
      <c r="P2248" s="68"/>
      <c r="Q2248" s="68" t="s">
        <v>3254</v>
      </c>
      <c r="R2248" s="69">
        <v>4.8269000000000002</v>
      </c>
      <c r="S2248" s="70">
        <v>1.2</v>
      </c>
      <c r="T2248" s="70">
        <v>5.7922799999999999</v>
      </c>
      <c r="U2248" s="67" t="s">
        <v>1519</v>
      </c>
      <c r="V2248" s="71" t="s">
        <v>4202</v>
      </c>
      <c r="W2248" s="171"/>
      <c r="X2248" s="172"/>
      <c r="Y2248" s="176">
        <f t="shared" si="1221"/>
        <v>0</v>
      </c>
      <c r="AA2248" s="192"/>
      <c r="AB2248" s="193"/>
    </row>
    <row r="2249" spans="2:28" hidden="1">
      <c r="B2249" s="189">
        <f t="shared" si="1214"/>
        <v>0</v>
      </c>
      <c r="C2249" s="189">
        <f t="shared" ca="1" si="1215"/>
        <v>0</v>
      </c>
      <c r="D2249" s="189">
        <f t="shared" si="1216"/>
        <v>0</v>
      </c>
      <c r="E2249" s="189">
        <f t="shared" ca="1" si="1217"/>
        <v>0</v>
      </c>
      <c r="F2249" s="189">
        <f t="shared" si="1218"/>
        <v>0</v>
      </c>
      <c r="G2249" s="189" cm="1">
        <f t="array" aca="1" ref="G2249" ca="1">OFFSET(G2249,-1,,,)+1</f>
        <v>2244</v>
      </c>
      <c r="H2249" s="189">
        <f t="shared" si="1213"/>
        <v>0</v>
      </c>
      <c r="I2249" s="189">
        <f t="shared" si="1219"/>
        <v>0</v>
      </c>
      <c r="J2249" s="179">
        <f t="shared" si="1220"/>
        <v>0</v>
      </c>
      <c r="K2249" s="173"/>
      <c r="L2249" s="174" t="str" cm="1">
        <f t="array" aca="1" ref="L2249" ca="1">IF($K2249="",OFFSET(L2249,-1,,,),K2249)</f>
        <v>15.01.01.03.01</v>
      </c>
      <c r="M2249" s="175" t="str" cm="1">
        <f t="array" aca="1" ref="M2249" ca="1">IF(OR($K2249=0,$K2249=""),OFFSET(M2249,-1,,,),O2249)</f>
        <v>PINTURA LÁTEX PVA COLORIDO SOBRE GESSO LISO COM 01 DEMÃO DE MASSA CORRIDA PVA</v>
      </c>
      <c r="N2249" s="67" t="s">
        <v>1380</v>
      </c>
      <c r="O2249" s="68" t="s">
        <v>1381</v>
      </c>
      <c r="P2249" s="68"/>
      <c r="Q2249" s="68" t="s">
        <v>3254</v>
      </c>
      <c r="R2249" s="69">
        <v>1.0387</v>
      </c>
      <c r="S2249" s="70">
        <v>4.95</v>
      </c>
      <c r="T2249" s="70">
        <v>5.1415649999999999</v>
      </c>
      <c r="U2249" s="67" t="s">
        <v>1519</v>
      </c>
      <c r="V2249" s="71" t="s">
        <v>4202</v>
      </c>
      <c r="W2249" s="171"/>
      <c r="X2249" s="172"/>
      <c r="Y2249" s="176">
        <f t="shared" si="1221"/>
        <v>0</v>
      </c>
      <c r="AA2249" s="192"/>
      <c r="AB2249" s="193"/>
    </row>
    <row r="2250" spans="2:28" hidden="1">
      <c r="B2250" s="189">
        <f t="shared" si="1214"/>
        <v>0</v>
      </c>
      <c r="C2250" s="189">
        <f t="shared" ca="1" si="1215"/>
        <v>0</v>
      </c>
      <c r="D2250" s="189">
        <f t="shared" si="1216"/>
        <v>0</v>
      </c>
      <c r="E2250" s="189">
        <f t="shared" ca="1" si="1217"/>
        <v>0</v>
      </c>
      <c r="F2250" s="189">
        <f t="shared" si="1218"/>
        <v>0</v>
      </c>
      <c r="G2250" s="189" cm="1">
        <f t="array" aca="1" ref="G2250" ca="1">OFFSET(G2250,-1,,,)+1</f>
        <v>2245</v>
      </c>
      <c r="H2250" s="189">
        <f t="shared" si="1213"/>
        <v>0</v>
      </c>
      <c r="I2250" s="189">
        <f t="shared" si="1219"/>
        <v>0</v>
      </c>
      <c r="J2250" s="179">
        <f t="shared" si="1220"/>
        <v>0</v>
      </c>
      <c r="K2250" s="173"/>
      <c r="L2250" s="174" t="str" cm="1">
        <f t="array" aca="1" ref="L2250" ca="1">IF($K2250="",OFFSET(L2250,-1,,,),K2250)</f>
        <v>15.01.01.03.01</v>
      </c>
      <c r="M2250" s="175" t="str" cm="1">
        <f t="array" aca="1" ref="M2250" ca="1">IF(OR($K2250=0,$K2250=""),OFFSET(M2250,-1,,,),O2250)</f>
        <v>PINTURA LÁTEX PVA COLORIDO SOBRE GESSO LISO COM 01 DEMÃO DE MASSA CORRIDA PVA</v>
      </c>
      <c r="N2250" s="67" t="s">
        <v>1553</v>
      </c>
      <c r="O2250" s="68" t="s">
        <v>1554</v>
      </c>
      <c r="P2250" s="68"/>
      <c r="Q2250" s="68" t="s">
        <v>3258</v>
      </c>
      <c r="R2250" s="69">
        <v>6.11</v>
      </c>
      <c r="S2250" s="70">
        <v>40</v>
      </c>
      <c r="T2250" s="70">
        <v>244.4</v>
      </c>
      <c r="U2250" s="67" t="s">
        <v>1519</v>
      </c>
      <c r="V2250" s="71" t="s">
        <v>4202</v>
      </c>
      <c r="W2250" s="171"/>
      <c r="X2250" s="172"/>
      <c r="Y2250" s="176">
        <f t="shared" si="1221"/>
        <v>0</v>
      </c>
      <c r="AA2250" s="192"/>
      <c r="AB2250" s="193"/>
    </row>
    <row r="2251" spans="2:28">
      <c r="B2251" s="189">
        <f t="shared" si="1214"/>
        <v>0</v>
      </c>
      <c r="C2251" s="189">
        <f t="shared" ca="1" si="1215"/>
        <v>0</v>
      </c>
      <c r="D2251" s="189">
        <f t="shared" si="1216"/>
        <v>0</v>
      </c>
      <c r="E2251" s="189">
        <f t="shared" ca="1" si="1217"/>
        <v>0</v>
      </c>
      <c r="F2251" s="189">
        <f t="shared" si="1218"/>
        <v>0</v>
      </c>
      <c r="G2251" s="189" cm="1">
        <f t="array" aca="1" ref="G2251" ca="1">OFFSET(G2251,-1,,,)+1</f>
        <v>2246</v>
      </c>
      <c r="H2251" s="189">
        <f t="shared" si="1213"/>
        <v>0</v>
      </c>
      <c r="I2251" s="189">
        <f t="shared" si="1219"/>
        <v>0</v>
      </c>
      <c r="J2251" s="179">
        <f t="shared" si="1220"/>
        <v>0</v>
      </c>
      <c r="K2251" s="173" t="s">
        <v>1534</v>
      </c>
      <c r="L2251" s="174" t="str" cm="1">
        <f t="array" aca="1" ref="L2251" ca="1">IF($K2251="",OFFSET(L2251,-1,,,),K2251)</f>
        <v>15.01.01.03.02</v>
      </c>
      <c r="M2251" s="175" t="str" cm="1">
        <f t="array" aca="1" ref="M2251" ca="1">IF(OR($K2251=0,$K2251=""),OFFSET(M2251,-1,,,),O2251)</f>
        <v>PINTURA LÁTEX PVA SOBRE GESSO LISO COM 01 DEMÃO DE MASSA CORRIDA PVA</v>
      </c>
      <c r="N2251" s="67" t="s">
        <v>1387</v>
      </c>
      <c r="O2251" s="68" t="s">
        <v>4690</v>
      </c>
      <c r="P2251" s="68"/>
      <c r="Q2251" s="68" t="s">
        <v>3258</v>
      </c>
      <c r="R2251" s="69">
        <v>44.73</v>
      </c>
      <c r="S2251" s="70">
        <v>16.543800000000001</v>
      </c>
      <c r="T2251" s="70">
        <v>740.00417400000003</v>
      </c>
      <c r="U2251" s="67"/>
      <c r="V2251" s="71"/>
      <c r="W2251" s="171"/>
      <c r="X2251" s="172"/>
      <c r="Y2251" s="176">
        <f t="shared" si="1221"/>
        <v>0</v>
      </c>
      <c r="AA2251" s="192"/>
      <c r="AB2251" s="193"/>
    </row>
    <row r="2252" spans="2:28" hidden="1">
      <c r="B2252" s="189">
        <f t="shared" si="1214"/>
        <v>0</v>
      </c>
      <c r="C2252" s="189">
        <f t="shared" ca="1" si="1215"/>
        <v>0</v>
      </c>
      <c r="D2252" s="189">
        <f t="shared" si="1216"/>
        <v>0</v>
      </c>
      <c r="E2252" s="189">
        <f t="shared" ca="1" si="1217"/>
        <v>0</v>
      </c>
      <c r="F2252" s="189">
        <f t="shared" si="1218"/>
        <v>0</v>
      </c>
      <c r="G2252" s="189" cm="1">
        <f t="array" aca="1" ref="G2252" ca="1">OFFSET(G2252,-1,,,)+1</f>
        <v>2247</v>
      </c>
      <c r="H2252" s="189">
        <f t="shared" si="1213"/>
        <v>0</v>
      </c>
      <c r="I2252" s="189">
        <f t="shared" si="1219"/>
        <v>0</v>
      </c>
      <c r="J2252" s="179">
        <f t="shared" si="1220"/>
        <v>0</v>
      </c>
      <c r="K2252" s="173"/>
      <c r="L2252" s="174" t="str" cm="1">
        <f t="array" aca="1" ref="L2252" ca="1">IF($K2252="",OFFSET(L2252,-1,,,),K2252)</f>
        <v>15.01.01.03.02</v>
      </c>
      <c r="M2252" s="175" t="str" cm="1">
        <f t="array" aca="1" ref="M2252" ca="1">IF(OR($K2252=0,$K2252=""),OFFSET(M2252,-1,,,),O2252)</f>
        <v>PINTURA LÁTEX PVA SOBRE GESSO LISO COM 01 DEMÃO DE MASSA CORRIDA PVA</v>
      </c>
      <c r="N2252" s="67" t="s">
        <v>1378</v>
      </c>
      <c r="O2252" s="68" t="s">
        <v>1379</v>
      </c>
      <c r="P2252" s="68"/>
      <c r="Q2252" s="68" t="s">
        <v>3254</v>
      </c>
      <c r="R2252" s="69">
        <v>28.430388000000001</v>
      </c>
      <c r="S2252" s="70">
        <v>1.2</v>
      </c>
      <c r="T2252" s="70">
        <v>34.116465599999998</v>
      </c>
      <c r="U2252" s="67" t="s">
        <v>1519</v>
      </c>
      <c r="V2252" s="71" t="s">
        <v>4202</v>
      </c>
      <c r="W2252" s="171"/>
      <c r="X2252" s="172"/>
      <c r="Y2252" s="176">
        <f t="shared" si="1221"/>
        <v>0</v>
      </c>
      <c r="AA2252" s="192"/>
      <c r="AB2252" s="193"/>
    </row>
    <row r="2253" spans="2:28" hidden="1">
      <c r="B2253" s="189">
        <f>IF(J2253=0,0,U2253)</f>
        <v>0</v>
      </c>
      <c r="C2253" s="189">
        <f ca="1">IF(OR(J2253=0,I2253=0),0,IF(_xlfn.IFNA(MATCH(B2253,OFFSET($B$5,,,$G2253,),),0)&gt;0,0,MAX(OFFSET($C$5,,,$G2253,))+1))</f>
        <v>0</v>
      </c>
      <c r="D2253" s="189">
        <f>IF(J2253=0,0,N2253&amp;"-"&amp;U2253)</f>
        <v>0</v>
      </c>
      <c r="E2253" s="189">
        <f ca="1">IF(OR(J2253=0,I2253=0),0,IF(_xlfn.IFNA(MATCH(D2253,OFFSET($D$5,,,$G2253,),),0)&gt;0,0,_xlfn.MAXIFS(OFFSET($E$5,,,$G2253,),OFFSET($J$5,,,$G2253,),J2253)+1))</f>
        <v>0</v>
      </c>
      <c r="F2253" s="189">
        <f>IF(J2253=0,0,E2253&amp;"-"&amp;N2253)</f>
        <v>0</v>
      </c>
      <c r="G2253" s="189" cm="1">
        <f t="array" aca="1" ref="G2253" ca="1">OFFSET(G2253,-1,,,)+1</f>
        <v>2248</v>
      </c>
      <c r="H2253" s="189">
        <f>IF(OR($K2253=0,$K2253=""),$W2253,0)</f>
        <v>0</v>
      </c>
      <c r="I2253" s="189">
        <f>H2253*R2253</f>
        <v>0</v>
      </c>
      <c r="J2253" s="179">
        <f>IF(AND(I2253&lt;&gt;0,OR(K2253=0,K2253="")),N2253&amp;" - Mapa",0)</f>
        <v>0</v>
      </c>
      <c r="K2253" s="173"/>
      <c r="L2253" s="174" t="str" cm="1">
        <f t="array" aca="1" ref="L2253" ca="1">IF($K2253="",OFFSET(L2253,-1,,,),K2253)</f>
        <v>15.01.01.03.02</v>
      </c>
      <c r="M2253" s="175" t="str" cm="1">
        <f t="array" aca="1" ref="M2253" ca="1">IF(OR($K2253=0,$K2253=""),OFFSET(M2253,-1,,,),O2253)</f>
        <v>PINTURA LÁTEX PVA SOBRE GESSO LISO COM 01 DEMÃO DE MASSA CORRIDA PVA</v>
      </c>
      <c r="N2253" s="67" t="s">
        <v>1380</v>
      </c>
      <c r="O2253" s="68" t="s">
        <v>1381</v>
      </c>
      <c r="P2253" s="68"/>
      <c r="Q2253" s="68" t="s">
        <v>3254</v>
      </c>
      <c r="R2253" s="69">
        <v>11.182499999999999</v>
      </c>
      <c r="S2253" s="70">
        <v>4.95</v>
      </c>
      <c r="T2253" s="70">
        <v>55.353375</v>
      </c>
      <c r="U2253" s="67" t="s">
        <v>1519</v>
      </c>
      <c r="V2253" s="71" t="s">
        <v>4202</v>
      </c>
      <c r="W2253" s="171"/>
      <c r="X2253" s="172"/>
      <c r="Y2253" s="176">
        <f>X2253+W2253</f>
        <v>0</v>
      </c>
      <c r="AA2253" s="192"/>
      <c r="AB2253" s="193"/>
    </row>
    <row r="2254" spans="2:28" hidden="1">
      <c r="B2254" s="189">
        <f>IF(J2254=0,0,U2254)</f>
        <v>0</v>
      </c>
      <c r="C2254" s="189">
        <f ca="1">IF(OR(J2254=0,I2254=0),0,IF(_xlfn.IFNA(MATCH(B2254,OFFSET($B$5,,,$G2254,),),0)&gt;0,0,MAX(OFFSET($C$5,,,$G2254,))+1))</f>
        <v>0</v>
      </c>
      <c r="D2254" s="189">
        <f>IF(J2254=0,0,N2254&amp;"-"&amp;U2254)</f>
        <v>0</v>
      </c>
      <c r="E2254" s="189">
        <f ca="1">IF(OR(J2254=0,I2254=0),0,IF(_xlfn.IFNA(MATCH(D2254,OFFSET($D$5,,,$G2254,),),0)&gt;0,0,_xlfn.MAXIFS(OFFSET($E$5,,,$G2254,),OFFSET($J$5,,,$G2254,),J2254)+1))</f>
        <v>0</v>
      </c>
      <c r="F2254" s="189">
        <f>IF(J2254=0,0,E2254&amp;"-"&amp;N2254)</f>
        <v>0</v>
      </c>
      <c r="G2254" s="189" cm="1">
        <f t="array" aca="1" ref="G2254" ca="1">OFFSET(G2254,-1,,,)+1</f>
        <v>2249</v>
      </c>
      <c r="H2254" s="189">
        <f>IF(OR($K2254=0,$K2254=""),$W2254,0)</f>
        <v>0</v>
      </c>
      <c r="I2254" s="189">
        <f>H2254*R2254</f>
        <v>0</v>
      </c>
      <c r="J2254" s="179">
        <f>IF(AND(I2254&lt;&gt;0,OR(K2254=0,K2254="")),N2254&amp;" - Mapa",0)</f>
        <v>0</v>
      </c>
      <c r="K2254" s="173"/>
      <c r="L2254" s="174" t="str" cm="1">
        <f t="array" aca="1" ref="L2254" ca="1">IF($K2254="",OFFSET(L2254,-1,,,),K2254)</f>
        <v>15.01.01.03.02</v>
      </c>
      <c r="M2254" s="175" t="str" cm="1">
        <f t="array" aca="1" ref="M2254" ca="1">IF(OR($K2254=0,$K2254=""),OFFSET(M2254,-1,,,),O2254)</f>
        <v>PINTURA LÁTEX PVA SOBRE GESSO LISO COM 01 DEMÃO DE MASSA CORRIDA PVA</v>
      </c>
      <c r="N2254" s="67" t="s">
        <v>1388</v>
      </c>
      <c r="O2254" s="68" t="s">
        <v>1389</v>
      </c>
      <c r="P2254" s="68"/>
      <c r="Q2254" s="68" t="s">
        <v>3258</v>
      </c>
      <c r="R2254" s="69">
        <v>44.73</v>
      </c>
      <c r="S2254" s="70">
        <v>14.5436</v>
      </c>
      <c r="T2254" s="70">
        <v>650.53522799999996</v>
      </c>
      <c r="U2254" s="67" t="s">
        <v>1519</v>
      </c>
      <c r="V2254" s="71" t="s">
        <v>4202</v>
      </c>
      <c r="W2254" s="171"/>
      <c r="X2254" s="172"/>
      <c r="Y2254" s="176">
        <f>X2254+W2254</f>
        <v>0</v>
      </c>
      <c r="AA2254" s="192"/>
      <c r="AB2254" s="193"/>
    </row>
    <row r="2255" spans="2:28">
      <c r="B2255" s="189">
        <f t="shared" ref="B2255:B2257" si="1222">IF(J2255=0,0,U2255)</f>
        <v>0</v>
      </c>
      <c r="C2255" s="189">
        <f t="shared" ref="C2255:C2257" ca="1" si="1223">IF(OR(J2255=0,I2255=0),0,IF(_xlfn.IFNA(MATCH(B2255,OFFSET($B$5,,,$G2255,),),0)&gt;0,0,MAX(OFFSET($C$5,,,$G2255,))+1))</f>
        <v>0</v>
      </c>
      <c r="D2255" s="189">
        <f t="shared" ref="D2255:D2257" si="1224">IF(J2255=0,0,N2255&amp;"-"&amp;U2255)</f>
        <v>0</v>
      </c>
      <c r="E2255" s="189">
        <f t="shared" ref="E2255:E2257" ca="1" si="1225">IF(OR(J2255=0,I2255=0),0,IF(_xlfn.IFNA(MATCH(D2255,OFFSET($D$5,,,$G2255,),),0)&gt;0,0,_xlfn.MAXIFS(OFFSET($E$5,,,$G2255,),OFFSET($J$5,,,$G2255,),J2255)+1))</f>
        <v>0</v>
      </c>
      <c r="F2255" s="189">
        <f t="shared" ref="F2255:F2257" si="1226">IF(J2255=0,0,E2255&amp;"-"&amp;N2255)</f>
        <v>0</v>
      </c>
      <c r="G2255" s="189" cm="1">
        <f t="array" aca="1" ref="G2255" ca="1">OFFSET(G2255,-1,,,)+1</f>
        <v>2250</v>
      </c>
      <c r="H2255" s="189">
        <f t="shared" ref="H2255:H2257" si="1227">IF(OR($K2255=0,$K2255=""),$W2255,0)</f>
        <v>0</v>
      </c>
      <c r="I2255" s="189">
        <f t="shared" ref="I2255:I2257" si="1228">H2255*R2255</f>
        <v>0</v>
      </c>
      <c r="J2255" s="179">
        <f t="shared" ref="J2255:J2257" si="1229">IF(AND(I2255&lt;&gt;0,OR(K2255=0,K2255="")),N2255&amp;" - Mapa",0)</f>
        <v>0</v>
      </c>
      <c r="K2255" s="173" t="s">
        <v>2582</v>
      </c>
      <c r="L2255" s="174" t="str" cm="1">
        <f t="array" aca="1" ref="L2255" ca="1">IF($K2255="",OFFSET(L2255,-1,,,),K2255)</f>
        <v>15.01.01.03.03</v>
      </c>
      <c r="M2255" s="175" t="str" cm="1">
        <f t="array" aca="1" ref="M2255" ca="1">IF(OR($K2255=0,$K2255=""),OFFSET(M2255,-1,,,),O2255)</f>
        <v>PINTURA ACRILICA SOBRE FORRO DE GESSO COM 01 DEMÃO DE MASSA CORRIDA PVA</v>
      </c>
      <c r="N2255" s="67" t="s">
        <v>1406</v>
      </c>
      <c r="O2255" s="68" t="s">
        <v>4692</v>
      </c>
      <c r="P2255" s="68"/>
      <c r="Q2255" s="68" t="s">
        <v>3258</v>
      </c>
      <c r="R2255" s="69">
        <v>21.29</v>
      </c>
      <c r="S2255" s="70">
        <v>19.750299999999999</v>
      </c>
      <c r="T2255" s="70">
        <v>420.48388699999998</v>
      </c>
      <c r="U2255" s="67"/>
      <c r="V2255" s="71"/>
      <c r="W2255" s="171"/>
      <c r="X2255" s="172"/>
      <c r="Y2255" s="176">
        <f t="shared" ref="Y2255:Y2257" si="1230">X2255+W2255</f>
        <v>0</v>
      </c>
      <c r="AA2255" s="192"/>
      <c r="AB2255" s="193"/>
    </row>
    <row r="2256" spans="2:28" hidden="1">
      <c r="B2256" s="189">
        <f t="shared" si="1222"/>
        <v>0</v>
      </c>
      <c r="C2256" s="189">
        <f t="shared" ca="1" si="1223"/>
        <v>0</v>
      </c>
      <c r="D2256" s="189">
        <f t="shared" si="1224"/>
        <v>0</v>
      </c>
      <c r="E2256" s="189">
        <f t="shared" ca="1" si="1225"/>
        <v>0</v>
      </c>
      <c r="F2256" s="189">
        <f t="shared" si="1226"/>
        <v>0</v>
      </c>
      <c r="G2256" s="189" cm="1">
        <f t="array" aca="1" ref="G2256" ca="1">OFFSET(G2256,-1,,,)+1</f>
        <v>2251</v>
      </c>
      <c r="H2256" s="189">
        <f t="shared" si="1227"/>
        <v>0</v>
      </c>
      <c r="I2256" s="189">
        <f t="shared" si="1228"/>
        <v>0</v>
      </c>
      <c r="J2256" s="179">
        <f t="shared" si="1229"/>
        <v>0</v>
      </c>
      <c r="K2256" s="173"/>
      <c r="L2256" s="174" t="str" cm="1">
        <f t="array" aca="1" ref="L2256" ca="1">IF($K2256="",OFFSET(L2256,-1,,,),K2256)</f>
        <v>15.01.01.03.03</v>
      </c>
      <c r="M2256" s="175" t="str" cm="1">
        <f t="array" aca="1" ref="M2256" ca="1">IF(OR($K2256=0,$K2256=""),OFFSET(M2256,-1,,,),O2256)</f>
        <v>PINTURA ACRILICA SOBRE FORRO DE GESSO COM 01 DEMÃO DE MASSA CORRIDA PVA</v>
      </c>
      <c r="N2256" s="67" t="s">
        <v>167</v>
      </c>
      <c r="O2256" s="68" t="s">
        <v>168</v>
      </c>
      <c r="P2256" s="68"/>
      <c r="Q2256" s="68" t="s">
        <v>3254</v>
      </c>
      <c r="R2256" s="69">
        <v>5.0329560000000004</v>
      </c>
      <c r="S2256" s="70">
        <v>7.7</v>
      </c>
      <c r="T2256" s="70">
        <v>38.753761200000007</v>
      </c>
      <c r="U2256" s="67" t="s">
        <v>1519</v>
      </c>
      <c r="V2256" s="71" t="s">
        <v>4202</v>
      </c>
      <c r="W2256" s="171"/>
      <c r="X2256" s="172"/>
      <c r="Y2256" s="176">
        <f t="shared" si="1230"/>
        <v>0</v>
      </c>
      <c r="AA2256" s="192"/>
      <c r="AB2256" s="193"/>
    </row>
    <row r="2257" spans="2:28" hidden="1">
      <c r="B2257" s="189">
        <f t="shared" si="1222"/>
        <v>0</v>
      </c>
      <c r="C2257" s="189">
        <f t="shared" ca="1" si="1223"/>
        <v>0</v>
      </c>
      <c r="D2257" s="189">
        <f t="shared" si="1224"/>
        <v>0</v>
      </c>
      <c r="E2257" s="189">
        <f t="shared" ca="1" si="1225"/>
        <v>0</v>
      </c>
      <c r="F2257" s="189">
        <f t="shared" si="1226"/>
        <v>0</v>
      </c>
      <c r="G2257" s="189" cm="1">
        <f t="array" aca="1" ref="G2257" ca="1">OFFSET(G2257,-1,,,)+1</f>
        <v>2252</v>
      </c>
      <c r="H2257" s="189">
        <f t="shared" si="1227"/>
        <v>0</v>
      </c>
      <c r="I2257" s="189">
        <f t="shared" si="1228"/>
        <v>0</v>
      </c>
      <c r="J2257" s="179">
        <f t="shared" si="1229"/>
        <v>0</v>
      </c>
      <c r="K2257" s="173"/>
      <c r="L2257" s="174" t="str" cm="1">
        <f t="array" aca="1" ref="L2257" ca="1">IF($K2257="",OFFSET(L2257,-1,,,),K2257)</f>
        <v>15.01.01.03.03</v>
      </c>
      <c r="M2257" s="175" t="str" cm="1">
        <f t="array" aca="1" ref="M2257" ca="1">IF(OR($K2257=0,$K2257=""),OFFSET(M2257,-1,,,),O2257)</f>
        <v>PINTURA ACRILICA SOBRE FORRO DE GESSO COM 01 DEMÃO DE MASSA CORRIDA PVA</v>
      </c>
      <c r="N2257" s="67" t="s">
        <v>1378</v>
      </c>
      <c r="O2257" s="68" t="s">
        <v>1379</v>
      </c>
      <c r="P2257" s="68"/>
      <c r="Q2257" s="68" t="s">
        <v>3254</v>
      </c>
      <c r="R2257" s="69">
        <v>3.1934999999999998</v>
      </c>
      <c r="S2257" s="70">
        <v>1.2</v>
      </c>
      <c r="T2257" s="70">
        <v>3.8321999999999994</v>
      </c>
      <c r="U2257" s="67" t="s">
        <v>1519</v>
      </c>
      <c r="V2257" s="71" t="s">
        <v>4202</v>
      </c>
      <c r="W2257" s="171"/>
      <c r="X2257" s="172"/>
      <c r="Y2257" s="176">
        <f t="shared" si="1230"/>
        <v>0</v>
      </c>
      <c r="AA2257" s="192"/>
      <c r="AB2257" s="193"/>
    </row>
    <row r="2258" spans="2:28" hidden="1">
      <c r="B2258" s="189">
        <f>IF(J2258=0,0,U2258)</f>
        <v>0</v>
      </c>
      <c r="C2258" s="189">
        <f ca="1">IF(OR(J2258=0,I2258=0),0,IF(_xlfn.IFNA(MATCH(B2258,OFFSET($B$5,,,$G2258,),),0)&gt;0,0,MAX(OFFSET($C$5,,,$G2258,))+1))</f>
        <v>0</v>
      </c>
      <c r="D2258" s="189">
        <f>IF(J2258=0,0,N2258&amp;"-"&amp;U2258)</f>
        <v>0</v>
      </c>
      <c r="E2258" s="189">
        <f ca="1">IF(OR(J2258=0,I2258=0),0,IF(_xlfn.IFNA(MATCH(D2258,OFFSET($D$5,,,$G2258,),),0)&gt;0,0,_xlfn.MAXIFS(OFFSET($E$5,,,$G2258,),OFFSET($J$5,,,$G2258,),J2258)+1))</f>
        <v>0</v>
      </c>
      <c r="F2258" s="189">
        <f>IF(J2258=0,0,E2258&amp;"-"&amp;N2258)</f>
        <v>0</v>
      </c>
      <c r="G2258" s="189" cm="1">
        <f t="array" aca="1" ref="G2258" ca="1">OFFSET(G2258,-1,,,)+1</f>
        <v>2253</v>
      </c>
      <c r="H2258" s="189">
        <f>IF(OR($K2258=0,$K2258=""),$W2258,0)</f>
        <v>0</v>
      </c>
      <c r="I2258" s="189">
        <f>H2258*R2258</f>
        <v>0</v>
      </c>
      <c r="J2258" s="179">
        <f>IF(AND(I2258&lt;&gt;0,OR(K2258=0,K2258="")),N2258&amp;" - Mapa",0)</f>
        <v>0</v>
      </c>
      <c r="K2258" s="173"/>
      <c r="L2258" s="174" t="str" cm="1">
        <f t="array" aca="1" ref="L2258" ca="1">IF($K2258="",OFFSET(L2258,-1,,,),K2258)</f>
        <v>15.01.01.03.03</v>
      </c>
      <c r="M2258" s="175" t="str" cm="1">
        <f t="array" aca="1" ref="M2258" ca="1">IF(OR($K2258=0,$K2258=""),OFFSET(M2258,-1,,,),O2258)</f>
        <v>PINTURA ACRILICA SOBRE FORRO DE GESSO COM 01 DEMÃO DE MASSA CORRIDA PVA</v>
      </c>
      <c r="N2258" s="67" t="s">
        <v>1407</v>
      </c>
      <c r="O2258" s="68" t="s">
        <v>1408</v>
      </c>
      <c r="P2258" s="68"/>
      <c r="Q2258" s="68" t="s">
        <v>3258</v>
      </c>
      <c r="R2258" s="69">
        <v>21.29</v>
      </c>
      <c r="S2258" s="70">
        <v>17.75</v>
      </c>
      <c r="T2258" s="70">
        <v>377.89749999999998</v>
      </c>
      <c r="U2258" s="67" t="s">
        <v>1519</v>
      </c>
      <c r="V2258" s="71" t="s">
        <v>4202</v>
      </c>
      <c r="W2258" s="171"/>
      <c r="X2258" s="172"/>
      <c r="Y2258" s="176">
        <f>X2258+W2258</f>
        <v>0</v>
      </c>
      <c r="AA2258" s="192"/>
      <c r="AB2258" s="193"/>
    </row>
    <row r="2259" spans="2:28" hidden="1">
      <c r="B2259" s="189">
        <f t="shared" ref="B2259:B2294" si="1231">IF(J2259=0,0,U2259)</f>
        <v>0</v>
      </c>
      <c r="C2259" s="189">
        <f t="shared" ref="C2259:C2294" ca="1" si="1232">IF(OR(J2259=0,I2259=0),0,IF(_xlfn.IFNA(MATCH(B2259,OFFSET($B$5,,,$G2259,),),0)&gt;0,0,MAX(OFFSET($C$5,,,$G2259,))+1))</f>
        <v>0</v>
      </c>
      <c r="D2259" s="189">
        <f t="shared" ref="D2259:D2294" si="1233">IF(J2259=0,0,N2259&amp;"-"&amp;U2259)</f>
        <v>0</v>
      </c>
      <c r="E2259" s="189">
        <f t="shared" ref="E2259:E2294" ca="1" si="1234">IF(OR(J2259=0,I2259=0),0,IF(_xlfn.IFNA(MATCH(D2259,OFFSET($D$5,,,$G2259,),),0)&gt;0,0,_xlfn.MAXIFS(OFFSET($E$5,,,$G2259,),OFFSET($J$5,,,$G2259,),J2259)+1))</f>
        <v>0</v>
      </c>
      <c r="F2259" s="189">
        <f t="shared" ref="F2259:F2294" si="1235">IF(J2259=0,0,E2259&amp;"-"&amp;N2259)</f>
        <v>0</v>
      </c>
      <c r="G2259" s="189" cm="1">
        <f t="array" aca="1" ref="G2259" ca="1">OFFSET(G2259,-1,,,)+1</f>
        <v>2254</v>
      </c>
      <c r="H2259" s="189">
        <f t="shared" ref="H2259:H2294" si="1236">IF(OR($K2259=0,$K2259=""),$W2259,0)</f>
        <v>0</v>
      </c>
      <c r="I2259" s="189">
        <f t="shared" ref="I2259:I2294" si="1237">H2259*R2259</f>
        <v>0</v>
      </c>
      <c r="J2259" s="179">
        <f t="shared" ref="J2259:J2294" si="1238">IF(AND(I2259&lt;&gt;0,OR(K2259=0,K2259="")),N2259&amp;" - Mapa",0)</f>
        <v>0</v>
      </c>
      <c r="K2259" s="173" t="s">
        <v>2583</v>
      </c>
      <c r="L2259" s="174" t="str" cm="1">
        <f t="array" aca="1" ref="L2259" ca="1">IF($K2259="",OFFSET(L2259,-1,,,),K2259)</f>
        <v>15.01.01.04</v>
      </c>
      <c r="M2259" s="175" t="str" cm="1">
        <f t="array" aca="1" ref="M2259" ca="1">IF(OR($K2259=0,$K2259=""),OFFSET(M2259,-1,,,),O2259)</f>
        <v>ESQUADRIAS</v>
      </c>
      <c r="N2259" s="67" t="s">
        <v>143</v>
      </c>
      <c r="O2259" s="68" t="s">
        <v>387</v>
      </c>
      <c r="P2259" s="68"/>
      <c r="Q2259" s="68"/>
      <c r="R2259" s="69"/>
      <c r="S2259" s="70"/>
      <c r="T2259" s="70">
        <v>0</v>
      </c>
      <c r="U2259" s="67"/>
      <c r="V2259" s="71"/>
      <c r="W2259" s="171"/>
      <c r="X2259" s="172"/>
      <c r="Y2259" s="176">
        <f t="shared" ref="Y2259:Y2294" si="1239">X2259+W2259</f>
        <v>0</v>
      </c>
      <c r="AA2259" s="192"/>
      <c r="AB2259" s="193"/>
    </row>
    <row r="2260" spans="2:28">
      <c r="B2260" s="189">
        <f t="shared" si="1231"/>
        <v>0</v>
      </c>
      <c r="C2260" s="189">
        <f t="shared" ca="1" si="1232"/>
        <v>0</v>
      </c>
      <c r="D2260" s="189">
        <f t="shared" si="1233"/>
        <v>0</v>
      </c>
      <c r="E2260" s="189">
        <f t="shared" ca="1" si="1234"/>
        <v>0</v>
      </c>
      <c r="F2260" s="189">
        <f t="shared" si="1235"/>
        <v>0</v>
      </c>
      <c r="G2260" s="189" cm="1">
        <f t="array" aca="1" ref="G2260" ca="1">OFFSET(G2260,-1,,,)+1</f>
        <v>2255</v>
      </c>
      <c r="H2260" s="189">
        <f t="shared" si="1236"/>
        <v>0</v>
      </c>
      <c r="I2260" s="189">
        <f t="shared" si="1237"/>
        <v>0</v>
      </c>
      <c r="J2260" s="179">
        <f t="shared" si="1238"/>
        <v>0</v>
      </c>
      <c r="K2260" s="173" t="s">
        <v>2584</v>
      </c>
      <c r="L2260" s="174" t="str" cm="1">
        <f t="array" aca="1" ref="L2260" ca="1">IF($K2260="",OFFSET(L2260,-1,,,),K2260)</f>
        <v>15.01.01.04.01</v>
      </c>
      <c r="M2260" s="175" t="str" cm="1">
        <f t="array" aca="1" ref="M2260" ca="1">IF(OR($K2260=0,$K2260=""),OFFSET(M2260,-1,,,),O2260)</f>
        <v>JANELA DE ALUMÍNIO COM 02 FOLHAS DE CORRER - 1,20X1,20M</v>
      </c>
      <c r="N2260" s="67" t="s">
        <v>1280</v>
      </c>
      <c r="O2260" s="68" t="s">
        <v>4649</v>
      </c>
      <c r="P2260" s="68"/>
      <c r="Q2260" s="68" t="s">
        <v>3263</v>
      </c>
      <c r="R2260" s="69">
        <v>2</v>
      </c>
      <c r="S2260" s="70">
        <v>579.87</v>
      </c>
      <c r="T2260" s="70">
        <v>1159.74</v>
      </c>
      <c r="U2260" s="67"/>
      <c r="V2260" s="71"/>
      <c r="W2260" s="171"/>
      <c r="X2260" s="172"/>
      <c r="Y2260" s="176">
        <f t="shared" si="1239"/>
        <v>0</v>
      </c>
      <c r="AA2260" s="192"/>
      <c r="AB2260" s="193"/>
    </row>
    <row r="2261" spans="2:28" hidden="1">
      <c r="B2261" s="189">
        <f t="shared" si="1231"/>
        <v>0</v>
      </c>
      <c r="C2261" s="189">
        <f t="shared" ca="1" si="1232"/>
        <v>0</v>
      </c>
      <c r="D2261" s="189">
        <f t="shared" si="1233"/>
        <v>0</v>
      </c>
      <c r="E2261" s="189">
        <f t="shared" ca="1" si="1234"/>
        <v>0</v>
      </c>
      <c r="F2261" s="189">
        <f t="shared" si="1235"/>
        <v>0</v>
      </c>
      <c r="G2261" s="189" cm="1">
        <f t="array" aca="1" ref="G2261" ca="1">OFFSET(G2261,-1,,,)+1</f>
        <v>2256</v>
      </c>
      <c r="H2261" s="189">
        <f t="shared" si="1236"/>
        <v>0</v>
      </c>
      <c r="I2261" s="189">
        <f t="shared" si="1237"/>
        <v>0</v>
      </c>
      <c r="J2261" s="179">
        <f t="shared" si="1238"/>
        <v>0</v>
      </c>
      <c r="K2261" s="173"/>
      <c r="L2261" s="174" t="str" cm="1">
        <f t="array" aca="1" ref="L2261" ca="1">IF($K2261="",OFFSET(L2261,-1,,,),K2261)</f>
        <v>15.01.01.04.01</v>
      </c>
      <c r="M2261" s="175" t="str" cm="1">
        <f t="array" aca="1" ref="M2261" ca="1">IF(OR($K2261=0,$K2261=""),OFFSET(M2261,-1,,,),O2261)</f>
        <v>JANELA DE ALUMÍNIO COM 02 FOLHAS DE CORRER - 1,20X1,20M</v>
      </c>
      <c r="N2261" s="67" t="s">
        <v>1142</v>
      </c>
      <c r="O2261" s="68" t="s">
        <v>1143</v>
      </c>
      <c r="P2261" s="68"/>
      <c r="Q2261" s="68" t="s">
        <v>3255</v>
      </c>
      <c r="R2261" s="69">
        <v>0.90900000000000003</v>
      </c>
      <c r="S2261" s="70">
        <v>40</v>
      </c>
      <c r="T2261" s="70">
        <v>36.36</v>
      </c>
      <c r="U2261" s="67" t="s">
        <v>1519</v>
      </c>
      <c r="V2261" s="71" t="s">
        <v>4202</v>
      </c>
      <c r="W2261" s="171"/>
      <c r="X2261" s="172"/>
      <c r="Y2261" s="176">
        <f t="shared" si="1239"/>
        <v>0</v>
      </c>
      <c r="AA2261" s="192"/>
      <c r="AB2261" s="193"/>
    </row>
    <row r="2262" spans="2:28" hidden="1">
      <c r="B2262" s="189">
        <f t="shared" si="1231"/>
        <v>0</v>
      </c>
      <c r="C2262" s="189">
        <f t="shared" ca="1" si="1232"/>
        <v>0</v>
      </c>
      <c r="D2262" s="189">
        <f t="shared" si="1233"/>
        <v>0</v>
      </c>
      <c r="E2262" s="189">
        <f t="shared" ca="1" si="1234"/>
        <v>0</v>
      </c>
      <c r="F2262" s="189">
        <f t="shared" si="1235"/>
        <v>0</v>
      </c>
      <c r="G2262" s="189" cm="1">
        <f t="array" aca="1" ref="G2262" ca="1">OFFSET(G2262,-1,,,)+1</f>
        <v>2257</v>
      </c>
      <c r="H2262" s="189">
        <f t="shared" si="1236"/>
        <v>0</v>
      </c>
      <c r="I2262" s="189">
        <f t="shared" si="1237"/>
        <v>0</v>
      </c>
      <c r="J2262" s="179">
        <f t="shared" si="1238"/>
        <v>0</v>
      </c>
      <c r="K2262" s="173"/>
      <c r="L2262" s="174" t="str" cm="1">
        <f t="array" aca="1" ref="L2262" ca="1">IF($K2262="",OFFSET(L2262,-1,,,),K2262)</f>
        <v>15.01.01.04.01</v>
      </c>
      <c r="M2262" s="175" t="str" cm="1">
        <f t="array" aca="1" ref="M2262" ca="1">IF(OR($K2262=0,$K2262=""),OFFSET(M2262,-1,,,),O2262)</f>
        <v>JANELA DE ALUMÍNIO COM 02 FOLHAS DE CORRER - 1,20X1,20M</v>
      </c>
      <c r="N2262" s="67" t="s">
        <v>1281</v>
      </c>
      <c r="O2262" s="68" t="s">
        <v>1282</v>
      </c>
      <c r="P2262" s="68"/>
      <c r="Q2262" s="68" t="s">
        <v>3254</v>
      </c>
      <c r="R2262" s="69">
        <v>0.16</v>
      </c>
      <c r="S2262" s="70">
        <v>10.5</v>
      </c>
      <c r="T2262" s="70">
        <v>1.68</v>
      </c>
      <c r="U2262" s="67" t="s">
        <v>1519</v>
      </c>
      <c r="V2262" s="71" t="s">
        <v>4202</v>
      </c>
      <c r="W2262" s="171"/>
      <c r="X2262" s="172"/>
      <c r="Y2262" s="176">
        <f t="shared" si="1239"/>
        <v>0</v>
      </c>
      <c r="AA2262" s="192"/>
      <c r="AB2262" s="193"/>
    </row>
    <row r="2263" spans="2:28" hidden="1">
      <c r="B2263" s="189">
        <f t="shared" si="1231"/>
        <v>0</v>
      </c>
      <c r="C2263" s="189">
        <f t="shared" ca="1" si="1232"/>
        <v>0</v>
      </c>
      <c r="D2263" s="189">
        <f t="shared" si="1233"/>
        <v>0</v>
      </c>
      <c r="E2263" s="189">
        <f t="shared" ca="1" si="1234"/>
        <v>0</v>
      </c>
      <c r="F2263" s="189">
        <f t="shared" si="1235"/>
        <v>0</v>
      </c>
      <c r="G2263" s="189" cm="1">
        <f t="array" aca="1" ref="G2263" ca="1">OFFSET(G2263,-1,,,)+1</f>
        <v>2258</v>
      </c>
      <c r="H2263" s="189">
        <f t="shared" si="1236"/>
        <v>0</v>
      </c>
      <c r="I2263" s="189">
        <f t="shared" si="1237"/>
        <v>0</v>
      </c>
      <c r="J2263" s="179">
        <f t="shared" si="1238"/>
        <v>0</v>
      </c>
      <c r="K2263" s="173"/>
      <c r="L2263" s="174" t="str" cm="1">
        <f t="array" aca="1" ref="L2263" ca="1">IF($K2263="",OFFSET(L2263,-1,,,),K2263)</f>
        <v>15.01.01.04.01</v>
      </c>
      <c r="M2263" s="175" t="str" cm="1">
        <f t="array" aca="1" ref="M2263" ca="1">IF(OR($K2263=0,$K2263=""),OFFSET(M2263,-1,,,),O2263)</f>
        <v>JANELA DE ALUMÍNIO COM 02 FOLHAS DE CORRER - 1,20X1,20M</v>
      </c>
      <c r="N2263" s="67" t="s">
        <v>1283</v>
      </c>
      <c r="O2263" s="68" t="s">
        <v>1284</v>
      </c>
      <c r="P2263" s="68"/>
      <c r="Q2263" s="68" t="s">
        <v>3260</v>
      </c>
      <c r="R2263" s="69">
        <v>2</v>
      </c>
      <c r="S2263" s="70">
        <v>445.85</v>
      </c>
      <c r="T2263" s="70">
        <v>891.7</v>
      </c>
      <c r="U2263" s="67" t="s">
        <v>1519</v>
      </c>
      <c r="V2263" s="71" t="s">
        <v>4202</v>
      </c>
      <c r="W2263" s="171"/>
      <c r="X2263" s="172"/>
      <c r="Y2263" s="176">
        <f t="shared" si="1239"/>
        <v>0</v>
      </c>
      <c r="AA2263" s="192"/>
      <c r="AB2263" s="193"/>
    </row>
    <row r="2264" spans="2:28" hidden="1">
      <c r="B2264" s="189">
        <f t="shared" si="1231"/>
        <v>0</v>
      </c>
      <c r="C2264" s="189">
        <f t="shared" ca="1" si="1232"/>
        <v>0</v>
      </c>
      <c r="D2264" s="189">
        <f t="shared" si="1233"/>
        <v>0</v>
      </c>
      <c r="E2264" s="189">
        <f t="shared" ca="1" si="1234"/>
        <v>0</v>
      </c>
      <c r="F2264" s="189">
        <f t="shared" si="1235"/>
        <v>0</v>
      </c>
      <c r="G2264" s="189" cm="1">
        <f t="array" aca="1" ref="G2264" ca="1">OFFSET(G2264,-1,,,)+1</f>
        <v>2259</v>
      </c>
      <c r="H2264" s="189">
        <f t="shared" si="1236"/>
        <v>0</v>
      </c>
      <c r="I2264" s="189">
        <f t="shared" si="1237"/>
        <v>0</v>
      </c>
      <c r="J2264" s="179">
        <f t="shared" si="1238"/>
        <v>0</v>
      </c>
      <c r="K2264" s="173"/>
      <c r="L2264" s="174" t="str" cm="1">
        <f t="array" aca="1" ref="L2264" ca="1">IF($K2264="",OFFSET(L2264,-1,,,),K2264)</f>
        <v>15.01.01.04.01</v>
      </c>
      <c r="M2264" s="175" t="str" cm="1">
        <f t="array" aca="1" ref="M2264" ca="1">IF(OR($K2264=0,$K2264=""),OFFSET(M2264,-1,,,),O2264)</f>
        <v>JANELA DE ALUMÍNIO COM 02 FOLHAS DE CORRER - 1,20X1,20M</v>
      </c>
      <c r="N2264" s="67" t="s">
        <v>1285</v>
      </c>
      <c r="O2264" s="68" t="s">
        <v>1286</v>
      </c>
      <c r="P2264" s="68"/>
      <c r="Q2264" s="68" t="s">
        <v>3260</v>
      </c>
      <c r="R2264" s="69">
        <v>2</v>
      </c>
      <c r="S2264" s="70">
        <v>5</v>
      </c>
      <c r="T2264" s="70">
        <v>10</v>
      </c>
      <c r="U2264" s="67" t="s">
        <v>1519</v>
      </c>
      <c r="V2264" s="71" t="s">
        <v>4202</v>
      </c>
      <c r="W2264" s="171"/>
      <c r="X2264" s="172"/>
      <c r="Y2264" s="176">
        <f t="shared" si="1239"/>
        <v>0</v>
      </c>
      <c r="AA2264" s="192"/>
      <c r="AB2264" s="193"/>
    </row>
    <row r="2265" spans="2:28" hidden="1">
      <c r="B2265" s="189">
        <f t="shared" si="1231"/>
        <v>0</v>
      </c>
      <c r="C2265" s="189">
        <f t="shared" ca="1" si="1232"/>
        <v>0</v>
      </c>
      <c r="D2265" s="189">
        <f t="shared" si="1233"/>
        <v>0</v>
      </c>
      <c r="E2265" s="189">
        <f t="shared" ca="1" si="1234"/>
        <v>0</v>
      </c>
      <c r="F2265" s="189">
        <f t="shared" si="1235"/>
        <v>0</v>
      </c>
      <c r="G2265" s="189" cm="1">
        <f t="array" aca="1" ref="G2265" ca="1">OFFSET(G2265,-1,,,)+1</f>
        <v>2260</v>
      </c>
      <c r="H2265" s="189">
        <f t="shared" si="1236"/>
        <v>0</v>
      </c>
      <c r="I2265" s="189">
        <f t="shared" si="1237"/>
        <v>0</v>
      </c>
      <c r="J2265" s="179">
        <f t="shared" si="1238"/>
        <v>0</v>
      </c>
      <c r="K2265" s="173"/>
      <c r="L2265" s="174" t="str" cm="1">
        <f t="array" aca="1" ref="L2265" ca="1">IF($K2265="",OFFSET(L2265,-1,,,),K2265)</f>
        <v>15.01.01.04.01</v>
      </c>
      <c r="M2265" s="175" t="str" cm="1">
        <f t="array" aca="1" ref="M2265" ca="1">IF(OR($K2265=0,$K2265=""),OFFSET(M2265,-1,,,),O2265)</f>
        <v>JANELA DE ALUMÍNIO COM 02 FOLHAS DE CORRER - 1,20X1,20M</v>
      </c>
      <c r="N2265" s="67" t="s">
        <v>3823</v>
      </c>
      <c r="O2265" s="68" t="s">
        <v>4254</v>
      </c>
      <c r="P2265" s="68"/>
      <c r="Q2265" s="68" t="s">
        <v>3260</v>
      </c>
      <c r="R2265" s="69">
        <v>2</v>
      </c>
      <c r="S2265" s="70">
        <v>110</v>
      </c>
      <c r="T2265" s="70">
        <v>220</v>
      </c>
      <c r="U2265" s="67" t="s">
        <v>1519</v>
      </c>
      <c r="V2265" s="71" t="s">
        <v>4202</v>
      </c>
      <c r="W2265" s="171"/>
      <c r="X2265" s="172"/>
      <c r="Y2265" s="176">
        <f t="shared" si="1239"/>
        <v>0</v>
      </c>
      <c r="AA2265" s="192"/>
      <c r="AB2265" s="193"/>
    </row>
    <row r="2266" spans="2:28">
      <c r="B2266" s="189">
        <f t="shared" si="1231"/>
        <v>0</v>
      </c>
      <c r="C2266" s="189">
        <f t="shared" ca="1" si="1232"/>
        <v>0</v>
      </c>
      <c r="D2266" s="189">
        <f t="shared" si="1233"/>
        <v>0</v>
      </c>
      <c r="E2266" s="189">
        <f t="shared" ca="1" si="1234"/>
        <v>0</v>
      </c>
      <c r="F2266" s="189">
        <f t="shared" si="1235"/>
        <v>0</v>
      </c>
      <c r="G2266" s="189" cm="1">
        <f t="array" aca="1" ref="G2266" ca="1">OFFSET(G2266,-1,,,)+1</f>
        <v>2261</v>
      </c>
      <c r="H2266" s="189">
        <f t="shared" si="1236"/>
        <v>0</v>
      </c>
      <c r="I2266" s="189">
        <f t="shared" si="1237"/>
        <v>0</v>
      </c>
      <c r="J2266" s="179">
        <f t="shared" si="1238"/>
        <v>0</v>
      </c>
      <c r="K2266" s="173" t="s">
        <v>2585</v>
      </c>
      <c r="L2266" s="174" t="str" cm="1">
        <f t="array" aca="1" ref="L2266" ca="1">IF($K2266="",OFFSET(L2266,-1,,,),K2266)</f>
        <v>15.01.01.04.02</v>
      </c>
      <c r="M2266" s="175" t="str" cm="1">
        <f t="array" aca="1" ref="M2266" ca="1">IF(OR($K2266=0,$K2266=""),OFFSET(M2266,-1,,,),O2266)</f>
        <v>KIT PORTA PRONTA LISA STANDARD ENTRADA 0,90x2,10M</v>
      </c>
      <c r="N2266" s="67" t="s">
        <v>4044</v>
      </c>
      <c r="O2266" s="68" t="s">
        <v>4663</v>
      </c>
      <c r="P2266" s="68"/>
      <c r="Q2266" s="68" t="s">
        <v>3260</v>
      </c>
      <c r="R2266" s="69">
        <v>1</v>
      </c>
      <c r="S2266" s="70">
        <v>603</v>
      </c>
      <c r="T2266" s="70">
        <v>603</v>
      </c>
      <c r="U2266" s="67"/>
      <c r="V2266" s="71"/>
      <c r="W2266" s="171"/>
      <c r="X2266" s="172"/>
      <c r="Y2266" s="176">
        <f t="shared" si="1239"/>
        <v>0</v>
      </c>
      <c r="AA2266" s="192"/>
      <c r="AB2266" s="193"/>
    </row>
    <row r="2267" spans="2:28" hidden="1">
      <c r="B2267" s="189">
        <f t="shared" si="1231"/>
        <v>0</v>
      </c>
      <c r="C2267" s="189">
        <f t="shared" ca="1" si="1232"/>
        <v>0</v>
      </c>
      <c r="D2267" s="189">
        <f t="shared" si="1233"/>
        <v>0</v>
      </c>
      <c r="E2267" s="189">
        <f t="shared" ca="1" si="1234"/>
        <v>0</v>
      </c>
      <c r="F2267" s="189">
        <f t="shared" si="1235"/>
        <v>0</v>
      </c>
      <c r="G2267" s="189" cm="1">
        <f t="array" aca="1" ref="G2267" ca="1">OFFSET(G2267,-1,,,)+1</f>
        <v>2262</v>
      </c>
      <c r="H2267" s="189">
        <f t="shared" si="1236"/>
        <v>0</v>
      </c>
      <c r="I2267" s="189">
        <f t="shared" si="1237"/>
        <v>0</v>
      </c>
      <c r="J2267" s="179">
        <f t="shared" si="1238"/>
        <v>0</v>
      </c>
      <c r="K2267" s="173"/>
      <c r="L2267" s="174" t="str" cm="1">
        <f t="array" aca="1" ref="L2267" ca="1">IF($K2267="",OFFSET(L2267,-1,,,),K2267)</f>
        <v>15.01.01.04.02</v>
      </c>
      <c r="M2267" s="175" t="str" cm="1">
        <f t="array" aca="1" ref="M2267" ca="1">IF(OR($K2267=0,$K2267=""),OFFSET(M2267,-1,,,),O2267)</f>
        <v>KIT PORTA PRONTA LISA STANDARD ENTRADA 0,90x2,10M</v>
      </c>
      <c r="N2267" s="67" t="s">
        <v>1311</v>
      </c>
      <c r="O2267" s="68" t="s">
        <v>1312</v>
      </c>
      <c r="P2267" s="68"/>
      <c r="Q2267" s="68" t="s">
        <v>3260</v>
      </c>
      <c r="R2267" s="69">
        <v>1</v>
      </c>
      <c r="S2267" s="70">
        <v>40</v>
      </c>
      <c r="T2267" s="70">
        <v>40</v>
      </c>
      <c r="U2267" s="67" t="s">
        <v>1519</v>
      </c>
      <c r="V2267" s="71" t="s">
        <v>4202</v>
      </c>
      <c r="W2267" s="171"/>
      <c r="X2267" s="172"/>
      <c r="Y2267" s="176">
        <f t="shared" si="1239"/>
        <v>0</v>
      </c>
      <c r="AA2267" s="192"/>
      <c r="AB2267" s="193"/>
    </row>
    <row r="2268" spans="2:28" hidden="1">
      <c r="B2268" s="189">
        <f t="shared" si="1231"/>
        <v>0</v>
      </c>
      <c r="C2268" s="189">
        <f t="shared" ca="1" si="1232"/>
        <v>0</v>
      </c>
      <c r="D2268" s="189">
        <f t="shared" si="1233"/>
        <v>0</v>
      </c>
      <c r="E2268" s="189">
        <f t="shared" ca="1" si="1234"/>
        <v>0</v>
      </c>
      <c r="F2268" s="189">
        <f t="shared" si="1235"/>
        <v>0</v>
      </c>
      <c r="G2268" s="189" cm="1">
        <f t="array" aca="1" ref="G2268" ca="1">OFFSET(G2268,-1,,,)+1</f>
        <v>2263</v>
      </c>
      <c r="H2268" s="189">
        <f t="shared" si="1236"/>
        <v>0</v>
      </c>
      <c r="I2268" s="189">
        <f t="shared" si="1237"/>
        <v>0</v>
      </c>
      <c r="J2268" s="179">
        <f t="shared" si="1238"/>
        <v>0</v>
      </c>
      <c r="K2268" s="173"/>
      <c r="L2268" s="174" t="str" cm="1">
        <f t="array" aca="1" ref="L2268" ca="1">IF($K2268="",OFFSET(L2268,-1,,,),K2268)</f>
        <v>15.01.01.04.02</v>
      </c>
      <c r="M2268" s="175" t="str" cm="1">
        <f t="array" aca="1" ref="M2268" ca="1">IF(OR($K2268=0,$K2268=""),OFFSET(M2268,-1,,,),O2268)</f>
        <v>KIT PORTA PRONTA LISA STANDARD ENTRADA 0,90x2,10M</v>
      </c>
      <c r="N2268" s="67" t="s">
        <v>1326</v>
      </c>
      <c r="O2268" s="68" t="s">
        <v>1327</v>
      </c>
      <c r="P2268" s="68"/>
      <c r="Q2268" s="68" t="s">
        <v>3260</v>
      </c>
      <c r="R2268" s="69">
        <v>3</v>
      </c>
      <c r="S2268" s="70">
        <v>5</v>
      </c>
      <c r="T2268" s="70">
        <v>15</v>
      </c>
      <c r="U2268" s="67" t="s">
        <v>1519</v>
      </c>
      <c r="V2268" s="71" t="s">
        <v>4202</v>
      </c>
      <c r="W2268" s="171"/>
      <c r="X2268" s="172"/>
      <c r="Y2268" s="176">
        <f t="shared" si="1239"/>
        <v>0</v>
      </c>
      <c r="AA2268" s="192"/>
      <c r="AB2268" s="193"/>
    </row>
    <row r="2269" spans="2:28" hidden="1">
      <c r="B2269" s="189">
        <f t="shared" si="1231"/>
        <v>0</v>
      </c>
      <c r="C2269" s="189">
        <f t="shared" ca="1" si="1232"/>
        <v>0</v>
      </c>
      <c r="D2269" s="189">
        <f t="shared" si="1233"/>
        <v>0</v>
      </c>
      <c r="E2269" s="189">
        <f t="shared" ca="1" si="1234"/>
        <v>0</v>
      </c>
      <c r="F2269" s="189">
        <f t="shared" si="1235"/>
        <v>0</v>
      </c>
      <c r="G2269" s="189" cm="1">
        <f t="array" aca="1" ref="G2269" ca="1">OFFSET(G2269,-1,,,)+1</f>
        <v>2264</v>
      </c>
      <c r="H2269" s="189">
        <f t="shared" si="1236"/>
        <v>0</v>
      </c>
      <c r="I2269" s="189">
        <f t="shared" si="1237"/>
        <v>0</v>
      </c>
      <c r="J2269" s="179">
        <f t="shared" si="1238"/>
        <v>0</v>
      </c>
      <c r="K2269" s="173"/>
      <c r="L2269" s="174" t="str" cm="1">
        <f t="array" aca="1" ref="L2269" ca="1">IF($K2269="",OFFSET(L2269,-1,,,),K2269)</f>
        <v>15.01.01.04.02</v>
      </c>
      <c r="M2269" s="175" t="str" cm="1">
        <f t="array" aca="1" ref="M2269" ca="1">IF(OR($K2269=0,$K2269=""),OFFSET(M2269,-1,,,),O2269)</f>
        <v>KIT PORTA PRONTA LISA STANDARD ENTRADA 0,90x2,10M</v>
      </c>
      <c r="N2269" s="67" t="s">
        <v>4045</v>
      </c>
      <c r="O2269" s="68" t="s">
        <v>4664</v>
      </c>
      <c r="P2269" s="68"/>
      <c r="Q2269" s="68" t="s">
        <v>3260</v>
      </c>
      <c r="R2269" s="69">
        <v>1</v>
      </c>
      <c r="S2269" s="70">
        <v>438</v>
      </c>
      <c r="T2269" s="70">
        <v>438</v>
      </c>
      <c r="U2269" s="67" t="s">
        <v>1519</v>
      </c>
      <c r="V2269" s="71" t="s">
        <v>4202</v>
      </c>
      <c r="W2269" s="171"/>
      <c r="X2269" s="172"/>
      <c r="Y2269" s="176">
        <f t="shared" si="1239"/>
        <v>0</v>
      </c>
      <c r="AA2269" s="192"/>
      <c r="AB2269" s="193"/>
    </row>
    <row r="2270" spans="2:28" hidden="1">
      <c r="B2270" s="189">
        <f t="shared" si="1231"/>
        <v>0</v>
      </c>
      <c r="C2270" s="189">
        <f t="shared" ca="1" si="1232"/>
        <v>0</v>
      </c>
      <c r="D2270" s="189">
        <f t="shared" si="1233"/>
        <v>0</v>
      </c>
      <c r="E2270" s="189">
        <f t="shared" ca="1" si="1234"/>
        <v>0</v>
      </c>
      <c r="F2270" s="189">
        <f t="shared" si="1235"/>
        <v>0</v>
      </c>
      <c r="G2270" s="189" cm="1">
        <f t="array" aca="1" ref="G2270" ca="1">OFFSET(G2270,-1,,,)+1</f>
        <v>2265</v>
      </c>
      <c r="H2270" s="189">
        <f t="shared" si="1236"/>
        <v>0</v>
      </c>
      <c r="I2270" s="189">
        <f t="shared" si="1237"/>
        <v>0</v>
      </c>
      <c r="J2270" s="179">
        <f t="shared" si="1238"/>
        <v>0</v>
      </c>
      <c r="K2270" s="173"/>
      <c r="L2270" s="174" t="str" cm="1">
        <f t="array" aca="1" ref="L2270" ca="1">IF($K2270="",OFFSET(L2270,-1,,,),K2270)</f>
        <v>15.01.01.04.02</v>
      </c>
      <c r="M2270" s="175" t="str" cm="1">
        <f t="array" aca="1" ref="M2270" ca="1">IF(OR($K2270=0,$K2270=""),OFFSET(M2270,-1,,,),O2270)</f>
        <v>KIT PORTA PRONTA LISA STANDARD ENTRADA 0,90x2,10M</v>
      </c>
      <c r="N2270" s="67" t="s">
        <v>1313</v>
      </c>
      <c r="O2270" s="68" t="s">
        <v>1314</v>
      </c>
      <c r="P2270" s="68"/>
      <c r="Q2270" s="68" t="s">
        <v>3260</v>
      </c>
      <c r="R2270" s="69">
        <v>1</v>
      </c>
      <c r="S2270" s="70">
        <v>90</v>
      </c>
      <c r="T2270" s="70">
        <v>90</v>
      </c>
      <c r="U2270" s="67" t="s">
        <v>1519</v>
      </c>
      <c r="V2270" s="71" t="s">
        <v>4202</v>
      </c>
      <c r="W2270" s="171"/>
      <c r="X2270" s="172"/>
      <c r="Y2270" s="176">
        <f t="shared" si="1239"/>
        <v>0</v>
      </c>
      <c r="AA2270" s="192"/>
      <c r="AB2270" s="193"/>
    </row>
    <row r="2271" spans="2:28" hidden="1">
      <c r="B2271" s="189">
        <f t="shared" si="1231"/>
        <v>0</v>
      </c>
      <c r="C2271" s="189">
        <f t="shared" ca="1" si="1232"/>
        <v>0</v>
      </c>
      <c r="D2271" s="189">
        <f t="shared" si="1233"/>
        <v>0</v>
      </c>
      <c r="E2271" s="189">
        <f t="shared" ca="1" si="1234"/>
        <v>0</v>
      </c>
      <c r="F2271" s="189">
        <f t="shared" si="1235"/>
        <v>0</v>
      </c>
      <c r="G2271" s="189" cm="1">
        <f t="array" aca="1" ref="G2271" ca="1">OFFSET(G2271,-1,,,)+1</f>
        <v>2266</v>
      </c>
      <c r="H2271" s="189">
        <f t="shared" si="1236"/>
        <v>0</v>
      </c>
      <c r="I2271" s="189">
        <f t="shared" si="1237"/>
        <v>0</v>
      </c>
      <c r="J2271" s="179">
        <f t="shared" si="1238"/>
        <v>0</v>
      </c>
      <c r="K2271" s="173"/>
      <c r="L2271" s="174" t="str" cm="1">
        <f t="array" aca="1" ref="L2271" ca="1">IF($K2271="",OFFSET(L2271,-1,,,),K2271)</f>
        <v>15.01.01.04.02</v>
      </c>
      <c r="M2271" s="175" t="str" cm="1">
        <f t="array" aca="1" ref="M2271" ca="1">IF(OR($K2271=0,$K2271=""),OFFSET(M2271,-1,,,),O2271)</f>
        <v>KIT PORTA PRONTA LISA STANDARD ENTRADA 0,90x2,10M</v>
      </c>
      <c r="N2271" s="67" t="s">
        <v>1315</v>
      </c>
      <c r="O2271" s="68" t="s">
        <v>1316</v>
      </c>
      <c r="P2271" s="68"/>
      <c r="Q2271" s="68" t="s">
        <v>3260</v>
      </c>
      <c r="R2271" s="69">
        <v>1</v>
      </c>
      <c r="S2271" s="70">
        <v>20</v>
      </c>
      <c r="T2271" s="70">
        <v>20</v>
      </c>
      <c r="U2271" s="67" t="s">
        <v>1519</v>
      </c>
      <c r="V2271" s="71" t="s">
        <v>4202</v>
      </c>
      <c r="W2271" s="171"/>
      <c r="X2271" s="172"/>
      <c r="Y2271" s="176">
        <f t="shared" si="1239"/>
        <v>0</v>
      </c>
      <c r="AA2271" s="192"/>
      <c r="AB2271" s="193"/>
    </row>
    <row r="2272" spans="2:28" hidden="1">
      <c r="B2272" s="189">
        <f t="shared" si="1231"/>
        <v>0</v>
      </c>
      <c r="C2272" s="189">
        <f t="shared" ca="1" si="1232"/>
        <v>0</v>
      </c>
      <c r="D2272" s="189">
        <f t="shared" si="1233"/>
        <v>0</v>
      </c>
      <c r="E2272" s="189">
        <f t="shared" ca="1" si="1234"/>
        <v>0</v>
      </c>
      <c r="F2272" s="189">
        <f t="shared" si="1235"/>
        <v>0</v>
      </c>
      <c r="G2272" s="189" cm="1">
        <f t="array" aca="1" ref="G2272" ca="1">OFFSET(G2272,-1,,,)+1</f>
        <v>2267</v>
      </c>
      <c r="H2272" s="189">
        <f t="shared" si="1236"/>
        <v>0</v>
      </c>
      <c r="I2272" s="189">
        <f t="shared" si="1237"/>
        <v>0</v>
      </c>
      <c r="J2272" s="179">
        <f t="shared" si="1238"/>
        <v>0</v>
      </c>
      <c r="K2272" s="173" t="s">
        <v>2586</v>
      </c>
      <c r="L2272" s="174" t="str" cm="1">
        <f t="array" aca="1" ref="L2272" ca="1">IF($K2272="",OFFSET(L2272,-1,,,),K2272)</f>
        <v>15.01.01.05</v>
      </c>
      <c r="M2272" s="175" t="str" cm="1">
        <f t="array" aca="1" ref="M2272" ca="1">IF(OR($K2272=0,$K2272=""),OFFSET(M2272,-1,,,),O2272)</f>
        <v>INSTALAÇÕES</v>
      </c>
      <c r="N2272" s="67" t="s">
        <v>143</v>
      </c>
      <c r="O2272" s="68" t="s">
        <v>4724</v>
      </c>
      <c r="P2272" s="68"/>
      <c r="Q2272" s="68"/>
      <c r="R2272" s="69"/>
      <c r="S2272" s="70"/>
      <c r="T2272" s="70">
        <v>0</v>
      </c>
      <c r="U2272" s="67"/>
      <c r="V2272" s="71"/>
      <c r="W2272" s="171"/>
      <c r="X2272" s="172"/>
      <c r="Y2272" s="176">
        <f t="shared" si="1239"/>
        <v>0</v>
      </c>
      <c r="AA2272" s="192"/>
      <c r="AB2272" s="193"/>
    </row>
    <row r="2273" spans="2:28">
      <c r="B2273" s="189">
        <f t="shared" si="1231"/>
        <v>0</v>
      </c>
      <c r="C2273" s="189">
        <f t="shared" ca="1" si="1232"/>
        <v>0</v>
      </c>
      <c r="D2273" s="189">
        <f t="shared" si="1233"/>
        <v>0</v>
      </c>
      <c r="E2273" s="189">
        <f t="shared" ca="1" si="1234"/>
        <v>0</v>
      </c>
      <c r="F2273" s="189">
        <f t="shared" si="1235"/>
        <v>0</v>
      </c>
      <c r="G2273" s="189" cm="1">
        <f t="array" aca="1" ref="G2273" ca="1">OFFSET(G2273,-1,,,)+1</f>
        <v>2268</v>
      </c>
      <c r="H2273" s="189">
        <f t="shared" si="1236"/>
        <v>0</v>
      </c>
      <c r="I2273" s="189">
        <f t="shared" si="1237"/>
        <v>0</v>
      </c>
      <c r="J2273" s="179">
        <f t="shared" si="1238"/>
        <v>0</v>
      </c>
      <c r="K2273" s="173" t="s">
        <v>2587</v>
      </c>
      <c r="L2273" s="174" t="str" cm="1">
        <f t="array" aca="1" ref="L2273" ca="1">IF($K2273="",OFFSET(L2273,-1,,,),K2273)</f>
        <v>15.01.01.05.01</v>
      </c>
      <c r="M2273" s="175" t="str" cm="1">
        <f t="array" aca="1" ref="M2273" ca="1">IF(OR($K2273=0,$K2273=""),OFFSET(M2273,-1,,,),O2273)</f>
        <v>EQUIPAMENTO DE AR CONDICIONADO TIPO SPLIT - 18.000 BTU´s</v>
      </c>
      <c r="N2273" s="67" t="s">
        <v>4074</v>
      </c>
      <c r="O2273" s="68" t="s">
        <v>4725</v>
      </c>
      <c r="P2273" s="68"/>
      <c r="Q2273" s="68" t="s">
        <v>3263</v>
      </c>
      <c r="R2273" s="69">
        <v>1</v>
      </c>
      <c r="S2273" s="70">
        <v>6530</v>
      </c>
      <c r="T2273" s="70">
        <v>6530</v>
      </c>
      <c r="U2273" s="67"/>
      <c r="V2273" s="71"/>
      <c r="W2273" s="171"/>
      <c r="X2273" s="172"/>
      <c r="Y2273" s="176">
        <f t="shared" si="1239"/>
        <v>0</v>
      </c>
      <c r="AA2273" s="192"/>
      <c r="AB2273" s="193"/>
    </row>
    <row r="2274" spans="2:28" hidden="1">
      <c r="B2274" s="189">
        <f t="shared" si="1231"/>
        <v>0</v>
      </c>
      <c r="C2274" s="189">
        <f t="shared" ca="1" si="1232"/>
        <v>0</v>
      </c>
      <c r="D2274" s="189">
        <f t="shared" si="1233"/>
        <v>0</v>
      </c>
      <c r="E2274" s="189">
        <f t="shared" ca="1" si="1234"/>
        <v>0</v>
      </c>
      <c r="F2274" s="189">
        <f t="shared" si="1235"/>
        <v>0</v>
      </c>
      <c r="G2274" s="189" cm="1">
        <f t="array" aca="1" ref="G2274" ca="1">OFFSET(G2274,-1,,,)+1</f>
        <v>2269</v>
      </c>
      <c r="H2274" s="189">
        <f t="shared" si="1236"/>
        <v>0</v>
      </c>
      <c r="I2274" s="189">
        <f t="shared" si="1237"/>
        <v>0</v>
      </c>
      <c r="J2274" s="179">
        <f t="shared" si="1238"/>
        <v>0</v>
      </c>
      <c r="K2274" s="173"/>
      <c r="L2274" s="174" t="str" cm="1">
        <f t="array" aca="1" ref="L2274" ca="1">IF($K2274="",OFFSET(L2274,-1,,,),K2274)</f>
        <v>15.01.01.05.01</v>
      </c>
      <c r="M2274" s="175" t="str" cm="1">
        <f t="array" aca="1" ref="M2274" ca="1">IF(OR($K2274=0,$K2274=""),OFFSET(M2274,-1,,,),O2274)</f>
        <v>EQUIPAMENTO DE AR CONDICIONADO TIPO SPLIT - 18.000 BTU´s</v>
      </c>
      <c r="N2274" s="67" t="s">
        <v>4075</v>
      </c>
      <c r="O2274" s="68" t="s">
        <v>4726</v>
      </c>
      <c r="P2274" s="68"/>
      <c r="Q2274" s="68" t="s">
        <v>3260</v>
      </c>
      <c r="R2274" s="69">
        <v>1</v>
      </c>
      <c r="S2274" s="70">
        <v>4730</v>
      </c>
      <c r="T2274" s="70">
        <v>4730</v>
      </c>
      <c r="U2274" s="67" t="s">
        <v>1519</v>
      </c>
      <c r="V2274" s="71" t="s">
        <v>4202</v>
      </c>
      <c r="W2274" s="171"/>
      <c r="X2274" s="172"/>
      <c r="Y2274" s="176">
        <f t="shared" si="1239"/>
        <v>0</v>
      </c>
      <c r="AA2274" s="192"/>
      <c r="AB2274" s="193"/>
    </row>
    <row r="2275" spans="2:28" hidden="1">
      <c r="B2275" s="189">
        <f t="shared" si="1231"/>
        <v>0</v>
      </c>
      <c r="C2275" s="189">
        <f t="shared" ca="1" si="1232"/>
        <v>0</v>
      </c>
      <c r="D2275" s="189">
        <f t="shared" si="1233"/>
        <v>0</v>
      </c>
      <c r="E2275" s="189">
        <f t="shared" ca="1" si="1234"/>
        <v>0</v>
      </c>
      <c r="F2275" s="189">
        <f t="shared" si="1235"/>
        <v>0</v>
      </c>
      <c r="G2275" s="189" cm="1">
        <f t="array" aca="1" ref="G2275" ca="1">OFFSET(G2275,-1,,,)+1</f>
        <v>2270</v>
      </c>
      <c r="H2275" s="189">
        <f t="shared" si="1236"/>
        <v>0</v>
      </c>
      <c r="I2275" s="189">
        <f t="shared" si="1237"/>
        <v>0</v>
      </c>
      <c r="J2275" s="179">
        <f t="shared" si="1238"/>
        <v>0</v>
      </c>
      <c r="K2275" s="173"/>
      <c r="L2275" s="174" t="str" cm="1">
        <f t="array" aca="1" ref="L2275" ca="1">IF($K2275="",OFFSET(L2275,-1,,,),K2275)</f>
        <v>15.01.01.05.01</v>
      </c>
      <c r="M2275" s="175" t="str" cm="1">
        <f t="array" aca="1" ref="M2275" ca="1">IF(OR($K2275=0,$K2275=""),OFFSET(M2275,-1,,,),O2275)</f>
        <v>EQUIPAMENTO DE AR CONDICIONADO TIPO SPLIT - 18.000 BTU´s</v>
      </c>
      <c r="N2275" s="67" t="s">
        <v>4076</v>
      </c>
      <c r="O2275" s="68" t="s">
        <v>4727</v>
      </c>
      <c r="P2275" s="68"/>
      <c r="Q2275" s="68" t="s">
        <v>3257</v>
      </c>
      <c r="R2275" s="69">
        <v>1</v>
      </c>
      <c r="S2275" s="70">
        <v>1800</v>
      </c>
      <c r="T2275" s="70">
        <v>1800</v>
      </c>
      <c r="U2275" s="67" t="s">
        <v>1519</v>
      </c>
      <c r="V2275" s="71" t="s">
        <v>4202</v>
      </c>
      <c r="W2275" s="171"/>
      <c r="X2275" s="172"/>
      <c r="Y2275" s="176">
        <f t="shared" si="1239"/>
        <v>0</v>
      </c>
      <c r="AA2275" s="192"/>
      <c r="AB2275" s="193"/>
    </row>
    <row r="2276" spans="2:28" hidden="1">
      <c r="B2276" s="189">
        <f t="shared" si="1231"/>
        <v>0</v>
      </c>
      <c r="C2276" s="189">
        <f t="shared" ca="1" si="1232"/>
        <v>0</v>
      </c>
      <c r="D2276" s="189">
        <f t="shared" si="1233"/>
        <v>0</v>
      </c>
      <c r="E2276" s="189">
        <f t="shared" ca="1" si="1234"/>
        <v>0</v>
      </c>
      <c r="F2276" s="189">
        <f t="shared" si="1235"/>
        <v>0</v>
      </c>
      <c r="G2276" s="189" cm="1">
        <f t="array" aca="1" ref="G2276" ca="1">OFFSET(G2276,-1,,,)+1</f>
        <v>2271</v>
      </c>
      <c r="H2276" s="189">
        <f t="shared" si="1236"/>
        <v>0</v>
      </c>
      <c r="I2276" s="189">
        <f t="shared" si="1237"/>
        <v>0</v>
      </c>
      <c r="J2276" s="179">
        <f t="shared" si="1238"/>
        <v>0</v>
      </c>
      <c r="K2276" s="173" t="s">
        <v>2588</v>
      </c>
      <c r="L2276" s="174" t="str" cm="1">
        <f t="array" aca="1" ref="L2276" ca="1">IF($K2276="",OFFSET(L2276,-1,,,),K2276)</f>
        <v>15.01.01.06</v>
      </c>
      <c r="M2276" s="175" t="str" cm="1">
        <f t="array" aca="1" ref="M2276" ca="1">IF(OR($K2276=0,$K2276=""),OFFSET(M2276,-1,,,),O2276)</f>
        <v>LIMPEZA</v>
      </c>
      <c r="N2276" s="67" t="s">
        <v>143</v>
      </c>
      <c r="O2276" s="68" t="s">
        <v>4303</v>
      </c>
      <c r="P2276" s="68"/>
      <c r="Q2276" s="68"/>
      <c r="R2276" s="69"/>
      <c r="S2276" s="70"/>
      <c r="T2276" s="70">
        <v>0</v>
      </c>
      <c r="U2276" s="67"/>
      <c r="V2276" s="71"/>
      <c r="W2276" s="171"/>
      <c r="X2276" s="172"/>
      <c r="Y2276" s="176">
        <f t="shared" si="1239"/>
        <v>0</v>
      </c>
      <c r="AA2276" s="192"/>
      <c r="AB2276" s="193"/>
    </row>
    <row r="2277" spans="2:28">
      <c r="B2277" s="189">
        <f t="shared" si="1231"/>
        <v>0</v>
      </c>
      <c r="C2277" s="189">
        <f t="shared" ca="1" si="1232"/>
        <v>0</v>
      </c>
      <c r="D2277" s="189">
        <f t="shared" si="1233"/>
        <v>0</v>
      </c>
      <c r="E2277" s="189">
        <f t="shared" ca="1" si="1234"/>
        <v>0</v>
      </c>
      <c r="F2277" s="189">
        <f t="shared" si="1235"/>
        <v>0</v>
      </c>
      <c r="G2277" s="189" cm="1">
        <f t="array" aca="1" ref="G2277" ca="1">OFFSET(G2277,-1,,,)+1</f>
        <v>2272</v>
      </c>
      <c r="H2277" s="189">
        <f t="shared" si="1236"/>
        <v>0</v>
      </c>
      <c r="I2277" s="189">
        <f t="shared" si="1237"/>
        <v>0</v>
      </c>
      <c r="J2277" s="179">
        <f t="shared" si="1238"/>
        <v>0</v>
      </c>
      <c r="K2277" s="173" t="s">
        <v>2589</v>
      </c>
      <c r="L2277" s="174" t="str" cm="1">
        <f t="array" aca="1" ref="L2277" ca="1">IF($K2277="",OFFSET(L2277,-1,,,),K2277)</f>
        <v>15.01.01.06.01</v>
      </c>
      <c r="M2277" s="175" t="str" cm="1">
        <f t="array" aca="1" ref="M2277" ca="1">IF(OR($K2277=0,$K2277=""),OFFSET(M2277,-1,,,),O2277)</f>
        <v>SERVIÇO DE LIMPEZA GROSSA E FINA (AREA EXTERNA)</v>
      </c>
      <c r="N2277" s="67" t="s">
        <v>388</v>
      </c>
      <c r="O2277" s="68" t="s">
        <v>4304</v>
      </c>
      <c r="P2277" s="68"/>
      <c r="Q2277" s="68" t="s">
        <v>3258</v>
      </c>
      <c r="R2277" s="69">
        <v>21.29</v>
      </c>
      <c r="S2277" s="70">
        <v>12.715999999999999</v>
      </c>
      <c r="T2277" s="70">
        <v>270.72363999999999</v>
      </c>
      <c r="U2277" s="67"/>
      <c r="V2277" s="71"/>
      <c r="W2277" s="171"/>
      <c r="X2277" s="172"/>
      <c r="Y2277" s="176">
        <f t="shared" si="1239"/>
        <v>0</v>
      </c>
      <c r="AA2277" s="192"/>
      <c r="AB2277" s="193"/>
    </row>
    <row r="2278" spans="2:28" hidden="1">
      <c r="B2278" s="189">
        <f t="shared" si="1231"/>
        <v>0</v>
      </c>
      <c r="C2278" s="189">
        <f t="shared" ca="1" si="1232"/>
        <v>0</v>
      </c>
      <c r="D2278" s="189">
        <f t="shared" si="1233"/>
        <v>0</v>
      </c>
      <c r="E2278" s="189">
        <f t="shared" ca="1" si="1234"/>
        <v>0</v>
      </c>
      <c r="F2278" s="189">
        <f t="shared" si="1235"/>
        <v>0</v>
      </c>
      <c r="G2278" s="189" cm="1">
        <f t="array" aca="1" ref="G2278" ca="1">OFFSET(G2278,-1,,,)+1</f>
        <v>2273</v>
      </c>
      <c r="H2278" s="189">
        <f t="shared" si="1236"/>
        <v>0</v>
      </c>
      <c r="I2278" s="189">
        <f t="shared" si="1237"/>
        <v>0</v>
      </c>
      <c r="J2278" s="179">
        <f t="shared" si="1238"/>
        <v>0</v>
      </c>
      <c r="K2278" s="173"/>
      <c r="L2278" s="174" t="str" cm="1">
        <f t="array" aca="1" ref="L2278" ca="1">IF($K2278="",OFFSET(L2278,-1,,,),K2278)</f>
        <v>15.01.01.06.01</v>
      </c>
      <c r="M2278" s="175" t="str" cm="1">
        <f t="array" aca="1" ref="M2278" ca="1">IF(OR($K2278=0,$K2278=""),OFFSET(M2278,-1,,,),O2278)</f>
        <v>SERVIÇO DE LIMPEZA GROSSA E FINA (AREA EXTERNA)</v>
      </c>
      <c r="N2278" s="67" t="s">
        <v>389</v>
      </c>
      <c r="O2278" s="68" t="s">
        <v>390</v>
      </c>
      <c r="P2278" s="68"/>
      <c r="Q2278" s="68" t="s">
        <v>3258</v>
      </c>
      <c r="R2278" s="69">
        <v>21.29</v>
      </c>
      <c r="S2278" s="70">
        <v>6.3579999999999997</v>
      </c>
      <c r="T2278" s="70">
        <v>135.36181999999999</v>
      </c>
      <c r="U2278" s="67" t="s">
        <v>1519</v>
      </c>
      <c r="V2278" s="71" t="s">
        <v>4202</v>
      </c>
      <c r="W2278" s="171"/>
      <c r="X2278" s="172"/>
      <c r="Y2278" s="176">
        <f t="shared" si="1239"/>
        <v>0</v>
      </c>
      <c r="AA2278" s="192"/>
      <c r="AB2278" s="193"/>
    </row>
    <row r="2279" spans="2:28" hidden="1">
      <c r="B2279" s="189">
        <f t="shared" si="1231"/>
        <v>0</v>
      </c>
      <c r="C2279" s="189">
        <f t="shared" ca="1" si="1232"/>
        <v>0</v>
      </c>
      <c r="D2279" s="189">
        <f t="shared" si="1233"/>
        <v>0</v>
      </c>
      <c r="E2279" s="189">
        <f t="shared" ca="1" si="1234"/>
        <v>0</v>
      </c>
      <c r="F2279" s="189">
        <f t="shared" si="1235"/>
        <v>0</v>
      </c>
      <c r="G2279" s="189" cm="1">
        <f t="array" aca="1" ref="G2279" ca="1">OFFSET(G2279,-1,,,)+1</f>
        <v>2274</v>
      </c>
      <c r="H2279" s="189">
        <f t="shared" si="1236"/>
        <v>0</v>
      </c>
      <c r="I2279" s="189">
        <f t="shared" si="1237"/>
        <v>0</v>
      </c>
      <c r="J2279" s="179">
        <f t="shared" si="1238"/>
        <v>0</v>
      </c>
      <c r="K2279" s="173"/>
      <c r="L2279" s="174" t="str" cm="1">
        <f t="array" aca="1" ref="L2279" ca="1">IF($K2279="",OFFSET(L2279,-1,,,),K2279)</f>
        <v>15.01.01.06.01</v>
      </c>
      <c r="M2279" s="175" t="str" cm="1">
        <f t="array" aca="1" ref="M2279" ca="1">IF(OR($K2279=0,$K2279=""),OFFSET(M2279,-1,,,),O2279)</f>
        <v>SERVIÇO DE LIMPEZA GROSSA E FINA (AREA EXTERNA)</v>
      </c>
      <c r="N2279" s="67" t="s">
        <v>391</v>
      </c>
      <c r="O2279" s="68" t="s">
        <v>392</v>
      </c>
      <c r="P2279" s="68"/>
      <c r="Q2279" s="68" t="s">
        <v>3258</v>
      </c>
      <c r="R2279" s="69">
        <v>21.29</v>
      </c>
      <c r="S2279" s="70">
        <v>6.3579999999999997</v>
      </c>
      <c r="T2279" s="70">
        <v>135.36181999999999</v>
      </c>
      <c r="U2279" s="67" t="s">
        <v>1519</v>
      </c>
      <c r="V2279" s="71" t="s">
        <v>4202</v>
      </c>
      <c r="W2279" s="171"/>
      <c r="X2279" s="172"/>
      <c r="Y2279" s="176">
        <f t="shared" si="1239"/>
        <v>0</v>
      </c>
      <c r="AA2279" s="192"/>
      <c r="AB2279" s="193"/>
    </row>
    <row r="2280" spans="2:28" hidden="1">
      <c r="B2280" s="189">
        <f t="shared" si="1231"/>
        <v>0</v>
      </c>
      <c r="C2280" s="189">
        <f t="shared" ca="1" si="1232"/>
        <v>0</v>
      </c>
      <c r="D2280" s="189">
        <f t="shared" si="1233"/>
        <v>0</v>
      </c>
      <c r="E2280" s="189">
        <f t="shared" ca="1" si="1234"/>
        <v>0</v>
      </c>
      <c r="F2280" s="189">
        <f t="shared" si="1235"/>
        <v>0</v>
      </c>
      <c r="G2280" s="189" cm="1">
        <f t="array" aca="1" ref="G2280" ca="1">OFFSET(G2280,-1,,,)+1</f>
        <v>2275</v>
      </c>
      <c r="H2280" s="189">
        <f t="shared" si="1236"/>
        <v>0</v>
      </c>
      <c r="I2280" s="189">
        <f t="shared" si="1237"/>
        <v>0</v>
      </c>
      <c r="J2280" s="179">
        <f t="shared" si="1238"/>
        <v>0</v>
      </c>
      <c r="K2280" s="173" t="s">
        <v>1535</v>
      </c>
      <c r="L2280" s="174" t="str" cm="1">
        <f t="array" aca="1" ref="L2280" ca="1">IF($K2280="",OFFSET(L2280,-1,,,),K2280)</f>
        <v>15.01.02</v>
      </c>
      <c r="M2280" s="175" t="str" cm="1">
        <f t="array" aca="1" ref="M2280" ca="1">IF(OR($K2280=0,$K2280=""),OFFSET(M2280,-1,,,),O2280)</f>
        <v>DELIVERY</v>
      </c>
      <c r="N2280" s="67" t="s">
        <v>143</v>
      </c>
      <c r="O2280" s="68" t="s">
        <v>4728</v>
      </c>
      <c r="P2280" s="68"/>
      <c r="Q2280" s="68"/>
      <c r="R2280" s="69"/>
      <c r="S2280" s="70"/>
      <c r="T2280" s="70">
        <v>0</v>
      </c>
      <c r="U2280" s="67"/>
      <c r="V2280" s="71"/>
      <c r="W2280" s="171"/>
      <c r="X2280" s="172"/>
      <c r="Y2280" s="176">
        <f t="shared" si="1239"/>
        <v>0</v>
      </c>
      <c r="AA2280" s="192"/>
      <c r="AB2280" s="193"/>
    </row>
    <row r="2281" spans="2:28" hidden="1">
      <c r="B2281" s="189">
        <f t="shared" si="1231"/>
        <v>0</v>
      </c>
      <c r="C2281" s="189">
        <f t="shared" ca="1" si="1232"/>
        <v>0</v>
      </c>
      <c r="D2281" s="189">
        <f t="shared" si="1233"/>
        <v>0</v>
      </c>
      <c r="E2281" s="189">
        <f t="shared" ca="1" si="1234"/>
        <v>0</v>
      </c>
      <c r="F2281" s="189">
        <f t="shared" si="1235"/>
        <v>0</v>
      </c>
      <c r="G2281" s="189" cm="1">
        <f t="array" aca="1" ref="G2281" ca="1">OFFSET(G2281,-1,,,)+1</f>
        <v>2276</v>
      </c>
      <c r="H2281" s="189">
        <f t="shared" si="1236"/>
        <v>0</v>
      </c>
      <c r="I2281" s="189">
        <f t="shared" si="1237"/>
        <v>0</v>
      </c>
      <c r="J2281" s="179">
        <f t="shared" si="1238"/>
        <v>0</v>
      </c>
      <c r="K2281" s="173" t="s">
        <v>1536</v>
      </c>
      <c r="L2281" s="174" t="str" cm="1">
        <f t="array" aca="1" ref="L2281" ca="1">IF($K2281="",OFFSET(L2281,-1,,,),K2281)</f>
        <v>15.01.02.01</v>
      </c>
      <c r="M2281" s="175" t="str" cm="1">
        <f t="array" aca="1" ref="M2281" ca="1">IF(OR($K2281=0,$K2281=""),OFFSET(M2281,-1,,,),O2281)</f>
        <v>REVESTIMENTO INTERNO</v>
      </c>
      <c r="N2281" s="67" t="s">
        <v>143</v>
      </c>
      <c r="O2281" s="68" t="s">
        <v>1084</v>
      </c>
      <c r="P2281" s="68"/>
      <c r="Q2281" s="68"/>
      <c r="R2281" s="69"/>
      <c r="S2281" s="70"/>
      <c r="T2281" s="70">
        <v>0</v>
      </c>
      <c r="U2281" s="67"/>
      <c r="V2281" s="71"/>
      <c r="W2281" s="171"/>
      <c r="X2281" s="172"/>
      <c r="Y2281" s="176">
        <f t="shared" si="1239"/>
        <v>0</v>
      </c>
      <c r="AA2281" s="192"/>
      <c r="AB2281" s="193"/>
    </row>
    <row r="2282" spans="2:28">
      <c r="B2282" s="189">
        <f t="shared" si="1231"/>
        <v>0</v>
      </c>
      <c r="C2282" s="189">
        <f t="shared" ca="1" si="1232"/>
        <v>0</v>
      </c>
      <c r="D2282" s="189">
        <f t="shared" si="1233"/>
        <v>0</v>
      </c>
      <c r="E2282" s="189">
        <f t="shared" ca="1" si="1234"/>
        <v>0</v>
      </c>
      <c r="F2282" s="189">
        <f t="shared" si="1235"/>
        <v>0</v>
      </c>
      <c r="G2282" s="189" cm="1">
        <f t="array" aca="1" ref="G2282" ca="1">OFFSET(G2282,-1,,,)+1</f>
        <v>2277</v>
      </c>
      <c r="H2282" s="189">
        <f t="shared" si="1236"/>
        <v>0</v>
      </c>
      <c r="I2282" s="189">
        <f t="shared" si="1237"/>
        <v>0</v>
      </c>
      <c r="J2282" s="179">
        <f t="shared" si="1238"/>
        <v>0</v>
      </c>
      <c r="K2282" s="173" t="s">
        <v>1537</v>
      </c>
      <c r="L2282" s="174" t="str" cm="1">
        <f t="array" aca="1" ref="L2282" ca="1">IF($K2282="",OFFSET(L2282,-1,,,),K2282)</f>
        <v>15.01.02.01.01</v>
      </c>
      <c r="M2282" s="175" t="str" cm="1">
        <f t="array" aca="1" ref="M2282" ca="1">IF(OR($K2282=0,$K2282=""),OFFSET(M2282,-1,,,),O2282)</f>
        <v>CONTRAPISO AUTONIVELANTE - ESP=3CM</v>
      </c>
      <c r="N2282" s="67" t="s">
        <v>4068</v>
      </c>
      <c r="O2282" s="68" t="s">
        <v>4715</v>
      </c>
      <c r="P2282" s="68"/>
      <c r="Q2282" s="68" t="s">
        <v>3258</v>
      </c>
      <c r="R2282" s="69">
        <v>15.09</v>
      </c>
      <c r="S2282" s="70">
        <v>52.374699999999997</v>
      </c>
      <c r="T2282" s="70">
        <v>790.33422299999995</v>
      </c>
      <c r="U2282" s="67"/>
      <c r="V2282" s="71"/>
      <c r="W2282" s="171"/>
      <c r="X2282" s="172"/>
      <c r="Y2282" s="176">
        <f t="shared" si="1239"/>
        <v>0</v>
      </c>
      <c r="AA2282" s="192"/>
      <c r="AB2282" s="193"/>
    </row>
    <row r="2283" spans="2:28" hidden="1">
      <c r="B2283" s="189">
        <f t="shared" si="1231"/>
        <v>0</v>
      </c>
      <c r="C2283" s="189">
        <f t="shared" ca="1" si="1232"/>
        <v>0</v>
      </c>
      <c r="D2283" s="189">
        <f t="shared" si="1233"/>
        <v>0</v>
      </c>
      <c r="E2283" s="189">
        <f t="shared" ca="1" si="1234"/>
        <v>0</v>
      </c>
      <c r="F2283" s="189">
        <f t="shared" si="1235"/>
        <v>0</v>
      </c>
      <c r="G2283" s="189" cm="1">
        <f t="array" aca="1" ref="G2283" ca="1">OFFSET(G2283,-1,,,)+1</f>
        <v>2278</v>
      </c>
      <c r="H2283" s="189">
        <f t="shared" si="1236"/>
        <v>0</v>
      </c>
      <c r="I2283" s="189">
        <f t="shared" si="1237"/>
        <v>0</v>
      </c>
      <c r="J2283" s="179">
        <f t="shared" si="1238"/>
        <v>0</v>
      </c>
      <c r="K2283" s="173"/>
      <c r="L2283" s="174" t="str" cm="1">
        <f t="array" aca="1" ref="L2283" ca="1">IF($K2283="",OFFSET(L2283,-1,,,),K2283)</f>
        <v>15.01.02.01.01</v>
      </c>
      <c r="M2283" s="175" t="str" cm="1">
        <f t="array" aca="1" ref="M2283" ca="1">IF(OR($K2283=0,$K2283=""),OFFSET(M2283,-1,,,),O2283)</f>
        <v>CONTRAPISO AUTONIVELANTE - ESP=3CM</v>
      </c>
      <c r="N2283" s="67" t="s">
        <v>4069</v>
      </c>
      <c r="O2283" s="68" t="s">
        <v>4716</v>
      </c>
      <c r="P2283" s="68"/>
      <c r="Q2283" s="68" t="s">
        <v>3256</v>
      </c>
      <c r="R2283" s="69">
        <v>0.49797000000000002</v>
      </c>
      <c r="S2283" s="70">
        <v>550</v>
      </c>
      <c r="T2283" s="70">
        <v>273.88350000000003</v>
      </c>
      <c r="U2283" s="67" t="s">
        <v>1519</v>
      </c>
      <c r="V2283" s="71" t="s">
        <v>4202</v>
      </c>
      <c r="W2283" s="171"/>
      <c r="X2283" s="172"/>
      <c r="Y2283" s="176">
        <f t="shared" si="1239"/>
        <v>0</v>
      </c>
      <c r="AA2283" s="192"/>
      <c r="AB2283" s="193"/>
    </row>
    <row r="2284" spans="2:28" hidden="1">
      <c r="B2284" s="189">
        <f t="shared" si="1231"/>
        <v>0</v>
      </c>
      <c r="C2284" s="189">
        <f t="shared" ca="1" si="1232"/>
        <v>0</v>
      </c>
      <c r="D2284" s="189">
        <f t="shared" si="1233"/>
        <v>0</v>
      </c>
      <c r="E2284" s="189">
        <f t="shared" ca="1" si="1234"/>
        <v>0</v>
      </c>
      <c r="F2284" s="189">
        <f t="shared" si="1235"/>
        <v>0</v>
      </c>
      <c r="G2284" s="189" cm="1">
        <f t="array" aca="1" ref="G2284" ca="1">OFFSET(G2284,-1,,,)+1</f>
        <v>2279</v>
      </c>
      <c r="H2284" s="189">
        <f t="shared" si="1236"/>
        <v>0</v>
      </c>
      <c r="I2284" s="189">
        <f t="shared" si="1237"/>
        <v>0</v>
      </c>
      <c r="J2284" s="179">
        <f t="shared" si="1238"/>
        <v>0</v>
      </c>
      <c r="K2284" s="173"/>
      <c r="L2284" s="174" t="str" cm="1">
        <f t="array" aca="1" ref="L2284" ca="1">IF($K2284="",OFFSET(L2284,-1,,,),K2284)</f>
        <v>15.01.02.01.01</v>
      </c>
      <c r="M2284" s="175" t="str" cm="1">
        <f t="array" aca="1" ref="M2284" ca="1">IF(OR($K2284=0,$K2284=""),OFFSET(M2284,-1,,,),O2284)</f>
        <v>CONTRAPISO AUTONIVELANTE - ESP=3CM</v>
      </c>
      <c r="N2284" s="67" t="s">
        <v>255</v>
      </c>
      <c r="O2284" s="68" t="s">
        <v>256</v>
      </c>
      <c r="P2284" s="68"/>
      <c r="Q2284" s="68" t="s">
        <v>3258</v>
      </c>
      <c r="R2284" s="69">
        <v>15.09</v>
      </c>
      <c r="S2284" s="70">
        <v>34</v>
      </c>
      <c r="T2284" s="70">
        <v>513.05999999999995</v>
      </c>
      <c r="U2284" s="67" t="s">
        <v>1519</v>
      </c>
      <c r="V2284" s="71" t="s">
        <v>4202</v>
      </c>
      <c r="W2284" s="171"/>
      <c r="X2284" s="172"/>
      <c r="Y2284" s="176">
        <f t="shared" si="1239"/>
        <v>0</v>
      </c>
      <c r="AA2284" s="192"/>
      <c r="AB2284" s="193"/>
    </row>
    <row r="2285" spans="2:28" hidden="1">
      <c r="B2285" s="189">
        <f t="shared" si="1231"/>
        <v>0</v>
      </c>
      <c r="C2285" s="189">
        <f t="shared" ca="1" si="1232"/>
        <v>0</v>
      </c>
      <c r="D2285" s="189">
        <f t="shared" si="1233"/>
        <v>0</v>
      </c>
      <c r="E2285" s="189">
        <f t="shared" ca="1" si="1234"/>
        <v>0</v>
      </c>
      <c r="F2285" s="189">
        <f t="shared" si="1235"/>
        <v>0</v>
      </c>
      <c r="G2285" s="189" cm="1">
        <f t="array" aca="1" ref="G2285" ca="1">OFFSET(G2285,-1,,,)+1</f>
        <v>2280</v>
      </c>
      <c r="H2285" s="189">
        <f t="shared" si="1236"/>
        <v>0</v>
      </c>
      <c r="I2285" s="189">
        <f t="shared" si="1237"/>
        <v>0</v>
      </c>
      <c r="J2285" s="179">
        <f t="shared" si="1238"/>
        <v>0</v>
      </c>
      <c r="K2285" s="173"/>
      <c r="L2285" s="174" t="str" cm="1">
        <f t="array" aca="1" ref="L2285" ca="1">IF($K2285="",OFFSET(L2285,-1,,,),K2285)</f>
        <v>15.01.02.01.01</v>
      </c>
      <c r="M2285" s="175" t="str" cm="1">
        <f t="array" aca="1" ref="M2285" ca="1">IF(OR($K2285=0,$K2285=""),OFFSET(M2285,-1,,,),O2285)</f>
        <v>CONTRAPISO AUTONIVELANTE - ESP=3CM</v>
      </c>
      <c r="N2285" s="67" t="s">
        <v>4070</v>
      </c>
      <c r="O2285" s="68" t="s">
        <v>4717</v>
      </c>
      <c r="P2285" s="68"/>
      <c r="Q2285" s="68" t="s">
        <v>3252</v>
      </c>
      <c r="R2285" s="69">
        <v>3.5159999999999997E-2</v>
      </c>
      <c r="S2285" s="70">
        <v>70</v>
      </c>
      <c r="T2285" s="70">
        <v>2.4611999999999998</v>
      </c>
      <c r="U2285" s="67" t="s">
        <v>1519</v>
      </c>
      <c r="V2285" s="71" t="s">
        <v>4202</v>
      </c>
      <c r="W2285" s="171"/>
      <c r="X2285" s="172"/>
      <c r="Y2285" s="176">
        <f t="shared" si="1239"/>
        <v>0</v>
      </c>
      <c r="AA2285" s="192"/>
      <c r="AB2285" s="193"/>
    </row>
    <row r="2286" spans="2:28" hidden="1">
      <c r="B2286" s="189">
        <f t="shared" si="1231"/>
        <v>0</v>
      </c>
      <c r="C2286" s="189">
        <f t="shared" ca="1" si="1232"/>
        <v>0</v>
      </c>
      <c r="D2286" s="189">
        <f t="shared" si="1233"/>
        <v>0</v>
      </c>
      <c r="E2286" s="189">
        <f t="shared" ca="1" si="1234"/>
        <v>0</v>
      </c>
      <c r="F2286" s="189">
        <f t="shared" si="1235"/>
        <v>0</v>
      </c>
      <c r="G2286" s="189" cm="1">
        <f t="array" aca="1" ref="G2286" ca="1">OFFSET(G2286,-1,,,)+1</f>
        <v>2281</v>
      </c>
      <c r="H2286" s="189">
        <f t="shared" si="1236"/>
        <v>0</v>
      </c>
      <c r="I2286" s="189">
        <f t="shared" si="1237"/>
        <v>0</v>
      </c>
      <c r="J2286" s="179">
        <f t="shared" si="1238"/>
        <v>0</v>
      </c>
      <c r="K2286" s="173"/>
      <c r="L2286" s="174" t="str" cm="1">
        <f t="array" aca="1" ref="L2286" ca="1">IF($K2286="",OFFSET(L2286,-1,,,),K2286)</f>
        <v>15.01.02.01.01</v>
      </c>
      <c r="M2286" s="175" t="str" cm="1">
        <f t="array" aca="1" ref="M2286" ca="1">IF(OR($K2286=0,$K2286=""),OFFSET(M2286,-1,,,),O2286)</f>
        <v>CONTRAPISO AUTONIVELANTE - ESP=3CM</v>
      </c>
      <c r="N2286" s="67" t="s">
        <v>4071</v>
      </c>
      <c r="O2286" s="68" t="s">
        <v>4718</v>
      </c>
      <c r="P2286" s="68"/>
      <c r="Q2286" s="68" t="s">
        <v>3252</v>
      </c>
      <c r="R2286" s="69">
        <v>1.3278999999999999E-2</v>
      </c>
      <c r="S2286" s="70">
        <v>70</v>
      </c>
      <c r="T2286" s="70">
        <v>0.92952999999999997</v>
      </c>
      <c r="U2286" s="67" t="s">
        <v>1519</v>
      </c>
      <c r="V2286" s="71" t="s">
        <v>4202</v>
      </c>
      <c r="W2286" s="171"/>
      <c r="X2286" s="172"/>
      <c r="Y2286" s="176">
        <f t="shared" si="1239"/>
        <v>0</v>
      </c>
      <c r="AA2286" s="192"/>
      <c r="AB2286" s="193"/>
    </row>
    <row r="2287" spans="2:28">
      <c r="B2287" s="189">
        <f t="shared" si="1231"/>
        <v>0</v>
      </c>
      <c r="C2287" s="189">
        <f t="shared" ca="1" si="1232"/>
        <v>0</v>
      </c>
      <c r="D2287" s="189">
        <f t="shared" si="1233"/>
        <v>0</v>
      </c>
      <c r="E2287" s="189">
        <f t="shared" ca="1" si="1234"/>
        <v>0</v>
      </c>
      <c r="F2287" s="189">
        <f t="shared" si="1235"/>
        <v>0</v>
      </c>
      <c r="G2287" s="189" cm="1">
        <f t="array" aca="1" ref="G2287" ca="1">OFFSET(G2287,-1,,,)+1</f>
        <v>2282</v>
      </c>
      <c r="H2287" s="189">
        <f t="shared" si="1236"/>
        <v>0</v>
      </c>
      <c r="I2287" s="189">
        <f t="shared" si="1237"/>
        <v>0</v>
      </c>
      <c r="J2287" s="179">
        <f t="shared" si="1238"/>
        <v>0</v>
      </c>
      <c r="K2287" s="173" t="s">
        <v>1544</v>
      </c>
      <c r="L2287" s="174" t="str" cm="1">
        <f t="array" aca="1" ref="L2287" ca="1">IF($K2287="",OFFSET(L2287,-1,,,),K2287)</f>
        <v>15.01.02.01.02</v>
      </c>
      <c r="M2287" s="175" t="str" cm="1">
        <f t="array" aca="1" ref="M2287" ca="1">IF(OR($K2287=0,$K2287=""),OFFSET(M2287,-1,,,),O2287)</f>
        <v>PORCELANATO 90X90CM COM FRETE DE CERÂMICA EM AC3</v>
      </c>
      <c r="N2287" s="67" t="s">
        <v>3813</v>
      </c>
      <c r="O2287" s="68" t="s">
        <v>4238</v>
      </c>
      <c r="P2287" s="68"/>
      <c r="Q2287" s="68" t="s">
        <v>3258</v>
      </c>
      <c r="R2287" s="69">
        <v>15.09</v>
      </c>
      <c r="S2287" s="70">
        <v>182.45599999999999</v>
      </c>
      <c r="T2287" s="70">
        <v>2753.2610399999999</v>
      </c>
      <c r="U2287" s="67"/>
      <c r="V2287" s="71"/>
      <c r="W2287" s="171"/>
      <c r="X2287" s="172"/>
      <c r="Y2287" s="176">
        <f t="shared" si="1239"/>
        <v>0</v>
      </c>
      <c r="AA2287" s="192"/>
      <c r="AB2287" s="193"/>
    </row>
    <row r="2288" spans="2:28" hidden="1">
      <c r="B2288" s="189">
        <f t="shared" si="1231"/>
        <v>0</v>
      </c>
      <c r="C2288" s="189">
        <f t="shared" ca="1" si="1232"/>
        <v>0</v>
      </c>
      <c r="D2288" s="189">
        <f t="shared" si="1233"/>
        <v>0</v>
      </c>
      <c r="E2288" s="189">
        <f t="shared" ca="1" si="1234"/>
        <v>0</v>
      </c>
      <c r="F2288" s="189">
        <f t="shared" si="1235"/>
        <v>0</v>
      </c>
      <c r="G2288" s="189" cm="1">
        <f t="array" aca="1" ref="G2288" ca="1">OFFSET(G2288,-1,,,)+1</f>
        <v>2283</v>
      </c>
      <c r="H2288" s="189">
        <f t="shared" si="1236"/>
        <v>0</v>
      </c>
      <c r="I2288" s="189">
        <f t="shared" si="1237"/>
        <v>0</v>
      </c>
      <c r="J2288" s="179">
        <f t="shared" si="1238"/>
        <v>0</v>
      </c>
      <c r="K2288" s="173"/>
      <c r="L2288" s="174" t="str" cm="1">
        <f t="array" aca="1" ref="L2288" ca="1">IF($K2288="",OFFSET(L2288,-1,,,),K2288)</f>
        <v>15.01.02.01.02</v>
      </c>
      <c r="M2288" s="175" t="str" cm="1">
        <f t="array" aca="1" ref="M2288" ca="1">IF(OR($K2288=0,$K2288=""),OFFSET(M2288,-1,,,),O2288)</f>
        <v>PORCELANATO 90X90CM COM FRETE DE CERÂMICA EM AC3</v>
      </c>
      <c r="N2288" s="67" t="s">
        <v>259</v>
      </c>
      <c r="O2288" s="68" t="s">
        <v>260</v>
      </c>
      <c r="P2288" s="68"/>
      <c r="Q2288" s="68" t="s">
        <v>3260</v>
      </c>
      <c r="R2288" s="69">
        <v>90.54</v>
      </c>
      <c r="S2288" s="70">
        <v>0.03</v>
      </c>
      <c r="T2288" s="70">
        <v>2.7162000000000002</v>
      </c>
      <c r="U2288" s="67" t="s">
        <v>1519</v>
      </c>
      <c r="V2288" s="71" t="s">
        <v>4202</v>
      </c>
      <c r="W2288" s="171"/>
      <c r="X2288" s="172"/>
      <c r="Y2288" s="176">
        <f t="shared" si="1239"/>
        <v>0</v>
      </c>
      <c r="AA2288" s="192"/>
      <c r="AB2288" s="193"/>
    </row>
    <row r="2289" spans="2:28" hidden="1">
      <c r="B2289" s="189">
        <f t="shared" si="1231"/>
        <v>0</v>
      </c>
      <c r="C2289" s="189">
        <f t="shared" ca="1" si="1232"/>
        <v>0</v>
      </c>
      <c r="D2289" s="189">
        <f t="shared" si="1233"/>
        <v>0</v>
      </c>
      <c r="E2289" s="189">
        <f t="shared" ca="1" si="1234"/>
        <v>0</v>
      </c>
      <c r="F2289" s="189">
        <f t="shared" si="1235"/>
        <v>0</v>
      </c>
      <c r="G2289" s="189" cm="1">
        <f t="array" aca="1" ref="G2289" ca="1">OFFSET(G2289,-1,,,)+1</f>
        <v>2284</v>
      </c>
      <c r="H2289" s="189">
        <f t="shared" si="1236"/>
        <v>0</v>
      </c>
      <c r="I2289" s="189">
        <f t="shared" si="1237"/>
        <v>0</v>
      </c>
      <c r="J2289" s="179">
        <f t="shared" si="1238"/>
        <v>0</v>
      </c>
      <c r="K2289" s="173"/>
      <c r="L2289" s="174" t="str" cm="1">
        <f t="array" aca="1" ref="L2289" ca="1">IF($K2289="",OFFSET(L2289,-1,,,),K2289)</f>
        <v>15.01.02.01.02</v>
      </c>
      <c r="M2289" s="175" t="str" cm="1">
        <f t="array" aca="1" ref="M2289" ca="1">IF(OR($K2289=0,$K2289=""),OFFSET(M2289,-1,,,),O2289)</f>
        <v>PORCELANATO 90X90CM COM FRETE DE CERÂMICA EM AC3</v>
      </c>
      <c r="N2289" s="67" t="s">
        <v>242</v>
      </c>
      <c r="O2289" s="68" t="s">
        <v>243</v>
      </c>
      <c r="P2289" s="68"/>
      <c r="Q2289" s="68" t="s">
        <v>3255</v>
      </c>
      <c r="R2289" s="69">
        <v>120.72</v>
      </c>
      <c r="S2289" s="70">
        <v>1.3</v>
      </c>
      <c r="T2289" s="70">
        <v>156.93600000000001</v>
      </c>
      <c r="U2289" s="67" t="s">
        <v>1519</v>
      </c>
      <c r="V2289" s="71" t="s">
        <v>4202</v>
      </c>
      <c r="W2289" s="171"/>
      <c r="X2289" s="172"/>
      <c r="Y2289" s="176">
        <f t="shared" si="1239"/>
        <v>0</v>
      </c>
      <c r="AA2289" s="192"/>
      <c r="AB2289" s="193"/>
    </row>
    <row r="2290" spans="2:28" hidden="1">
      <c r="B2290" s="189">
        <f t="shared" si="1231"/>
        <v>0</v>
      </c>
      <c r="C2290" s="189">
        <f t="shared" ca="1" si="1232"/>
        <v>0</v>
      </c>
      <c r="D2290" s="189">
        <f t="shared" si="1233"/>
        <v>0</v>
      </c>
      <c r="E2290" s="189">
        <f t="shared" ca="1" si="1234"/>
        <v>0</v>
      </c>
      <c r="F2290" s="189">
        <f t="shared" si="1235"/>
        <v>0</v>
      </c>
      <c r="G2290" s="189" cm="1">
        <f t="array" aca="1" ref="G2290" ca="1">OFFSET(G2290,-1,,,)+1</f>
        <v>2285</v>
      </c>
      <c r="H2290" s="189">
        <f t="shared" si="1236"/>
        <v>0</v>
      </c>
      <c r="I2290" s="189">
        <f t="shared" si="1237"/>
        <v>0</v>
      </c>
      <c r="J2290" s="179">
        <f t="shared" si="1238"/>
        <v>0</v>
      </c>
      <c r="K2290" s="173"/>
      <c r="L2290" s="174" t="str" cm="1">
        <f t="array" aca="1" ref="L2290" ca="1">IF($K2290="",OFFSET(L2290,-1,,,),K2290)</f>
        <v>15.01.02.01.02</v>
      </c>
      <c r="M2290" s="175" t="str" cm="1">
        <f t="array" aca="1" ref="M2290" ca="1">IF(OR($K2290=0,$K2290=""),OFFSET(M2290,-1,,,),O2290)</f>
        <v>PORCELANATO 90X90CM COM FRETE DE CERÂMICA EM AC3</v>
      </c>
      <c r="N2290" s="67" t="s">
        <v>261</v>
      </c>
      <c r="O2290" s="68" t="s">
        <v>262</v>
      </c>
      <c r="P2290" s="68"/>
      <c r="Q2290" s="68" t="s">
        <v>3255</v>
      </c>
      <c r="R2290" s="69">
        <v>6.3377999999999997</v>
      </c>
      <c r="S2290" s="70">
        <v>3.3</v>
      </c>
      <c r="T2290" s="70">
        <v>20.914739999999998</v>
      </c>
      <c r="U2290" s="67" t="s">
        <v>1519</v>
      </c>
      <c r="V2290" s="71" t="s">
        <v>4202</v>
      </c>
      <c r="W2290" s="171"/>
      <c r="X2290" s="172"/>
      <c r="Y2290" s="176">
        <f t="shared" si="1239"/>
        <v>0</v>
      </c>
      <c r="AA2290" s="192"/>
      <c r="AB2290" s="193"/>
    </row>
    <row r="2291" spans="2:28" hidden="1">
      <c r="B2291" s="189">
        <f t="shared" si="1231"/>
        <v>0</v>
      </c>
      <c r="C2291" s="189">
        <f t="shared" ca="1" si="1232"/>
        <v>0</v>
      </c>
      <c r="D2291" s="189">
        <f t="shared" si="1233"/>
        <v>0</v>
      </c>
      <c r="E2291" s="189">
        <f t="shared" ca="1" si="1234"/>
        <v>0</v>
      </c>
      <c r="F2291" s="189">
        <f t="shared" si="1235"/>
        <v>0</v>
      </c>
      <c r="G2291" s="189" cm="1">
        <f t="array" aca="1" ref="G2291" ca="1">OFFSET(G2291,-1,,,)+1</f>
        <v>2286</v>
      </c>
      <c r="H2291" s="189">
        <f t="shared" si="1236"/>
        <v>0</v>
      </c>
      <c r="I2291" s="189">
        <f t="shared" si="1237"/>
        <v>0</v>
      </c>
      <c r="J2291" s="179">
        <f t="shared" si="1238"/>
        <v>0</v>
      </c>
      <c r="K2291" s="173"/>
      <c r="L2291" s="174" t="str" cm="1">
        <f t="array" aca="1" ref="L2291" ca="1">IF($K2291="",OFFSET(L2291,-1,,,),K2291)</f>
        <v>15.01.02.01.02</v>
      </c>
      <c r="M2291" s="175" t="str" cm="1">
        <f t="array" aca="1" ref="M2291" ca="1">IF(OR($K2291=0,$K2291=""),OFFSET(M2291,-1,,,),O2291)</f>
        <v>PORCELANATO 90X90CM COM FRETE DE CERÂMICA EM AC3</v>
      </c>
      <c r="N2291" s="67" t="s">
        <v>3814</v>
      </c>
      <c r="O2291" s="68" t="s">
        <v>4239</v>
      </c>
      <c r="P2291" s="68"/>
      <c r="Q2291" s="68" t="s">
        <v>3258</v>
      </c>
      <c r="R2291" s="69">
        <v>16.599</v>
      </c>
      <c r="S2291" s="70">
        <v>90</v>
      </c>
      <c r="T2291" s="70">
        <v>1493.91</v>
      </c>
      <c r="U2291" s="67" t="s">
        <v>1519</v>
      </c>
      <c r="V2291" s="71" t="s">
        <v>4202</v>
      </c>
      <c r="W2291" s="171"/>
      <c r="X2291" s="172"/>
      <c r="Y2291" s="176">
        <f t="shared" si="1239"/>
        <v>0</v>
      </c>
      <c r="AA2291" s="192"/>
      <c r="AB2291" s="193"/>
    </row>
    <row r="2292" spans="2:28" hidden="1">
      <c r="B2292" s="189">
        <f t="shared" si="1231"/>
        <v>0</v>
      </c>
      <c r="C2292" s="189">
        <f t="shared" ca="1" si="1232"/>
        <v>0</v>
      </c>
      <c r="D2292" s="189">
        <f t="shared" si="1233"/>
        <v>0</v>
      </c>
      <c r="E2292" s="189">
        <f t="shared" ca="1" si="1234"/>
        <v>0</v>
      </c>
      <c r="F2292" s="189">
        <f t="shared" si="1235"/>
        <v>0</v>
      </c>
      <c r="G2292" s="189" cm="1">
        <f t="array" aca="1" ref="G2292" ca="1">OFFSET(G2292,-1,,,)+1</f>
        <v>2287</v>
      </c>
      <c r="H2292" s="189">
        <f t="shared" si="1236"/>
        <v>0</v>
      </c>
      <c r="I2292" s="189">
        <f t="shared" si="1237"/>
        <v>0</v>
      </c>
      <c r="J2292" s="179">
        <f t="shared" si="1238"/>
        <v>0</v>
      </c>
      <c r="K2292" s="173"/>
      <c r="L2292" s="174" t="str" cm="1">
        <f t="array" aca="1" ref="L2292" ca="1">IF($K2292="",OFFSET(L2292,-1,,,),K2292)</f>
        <v>15.01.02.01.02</v>
      </c>
      <c r="M2292" s="175" t="str" cm="1">
        <f t="array" aca="1" ref="M2292" ca="1">IF(OR($K2292=0,$K2292=""),OFFSET(M2292,-1,,,),O2292)</f>
        <v>PORCELANATO 90X90CM COM FRETE DE CERÂMICA EM AC3</v>
      </c>
      <c r="N2292" s="67" t="s">
        <v>1522</v>
      </c>
      <c r="O2292" s="68" t="s">
        <v>1523</v>
      </c>
      <c r="P2292" s="68"/>
      <c r="Q2292" s="68" t="s">
        <v>3258</v>
      </c>
      <c r="R2292" s="69">
        <v>15.09</v>
      </c>
      <c r="S2292" s="70">
        <v>65</v>
      </c>
      <c r="T2292" s="70">
        <v>980.85</v>
      </c>
      <c r="U2292" s="67" t="s">
        <v>1519</v>
      </c>
      <c r="V2292" s="71" t="s">
        <v>4202</v>
      </c>
      <c r="W2292" s="171"/>
      <c r="X2292" s="172"/>
      <c r="Y2292" s="176">
        <f t="shared" si="1239"/>
        <v>0</v>
      </c>
      <c r="AA2292" s="192"/>
      <c r="AB2292" s="193"/>
    </row>
    <row r="2293" spans="2:28" hidden="1">
      <c r="B2293" s="189">
        <f t="shared" si="1231"/>
        <v>0</v>
      </c>
      <c r="C2293" s="189">
        <f t="shared" ca="1" si="1232"/>
        <v>0</v>
      </c>
      <c r="D2293" s="189">
        <f t="shared" si="1233"/>
        <v>0</v>
      </c>
      <c r="E2293" s="189">
        <f t="shared" ca="1" si="1234"/>
        <v>0</v>
      </c>
      <c r="F2293" s="189">
        <f t="shared" si="1235"/>
        <v>0</v>
      </c>
      <c r="G2293" s="189" cm="1">
        <f t="array" aca="1" ref="G2293" ca="1">OFFSET(G2293,-1,,,)+1</f>
        <v>2288</v>
      </c>
      <c r="H2293" s="189">
        <f t="shared" si="1236"/>
        <v>0</v>
      </c>
      <c r="I2293" s="189">
        <f t="shared" si="1237"/>
        <v>0</v>
      </c>
      <c r="J2293" s="179">
        <f t="shared" si="1238"/>
        <v>0</v>
      </c>
      <c r="K2293" s="173"/>
      <c r="L2293" s="174" t="str" cm="1">
        <f t="array" aca="1" ref="L2293" ca="1">IF($K2293="",OFFSET(L2293,-1,,,),K2293)</f>
        <v>15.01.02.01.02</v>
      </c>
      <c r="M2293" s="175" t="str" cm="1">
        <f t="array" aca="1" ref="M2293" ca="1">IF(OR($K2293=0,$K2293=""),OFFSET(M2293,-1,,,),O2293)</f>
        <v>PORCELANATO 90X90CM COM FRETE DE CERÂMICA EM AC3</v>
      </c>
      <c r="N2293" s="67" t="s">
        <v>265</v>
      </c>
      <c r="O2293" s="68" t="s">
        <v>266</v>
      </c>
      <c r="P2293" s="68"/>
      <c r="Q2293" s="68" t="s">
        <v>3258</v>
      </c>
      <c r="R2293" s="69">
        <v>16.599</v>
      </c>
      <c r="S2293" s="70">
        <v>5.9</v>
      </c>
      <c r="T2293" s="70">
        <v>97.934100000000001</v>
      </c>
      <c r="U2293" s="67" t="s">
        <v>1519</v>
      </c>
      <c r="V2293" s="71" t="s">
        <v>4202</v>
      </c>
      <c r="W2293" s="171"/>
      <c r="X2293" s="172"/>
      <c r="Y2293" s="176">
        <f t="shared" si="1239"/>
        <v>0</v>
      </c>
      <c r="AA2293" s="192"/>
      <c r="AB2293" s="193"/>
    </row>
    <row r="2294" spans="2:28">
      <c r="B2294" s="189">
        <f t="shared" si="1231"/>
        <v>0</v>
      </c>
      <c r="C2294" s="189">
        <f t="shared" ca="1" si="1232"/>
        <v>0</v>
      </c>
      <c r="D2294" s="189">
        <f t="shared" si="1233"/>
        <v>0</v>
      </c>
      <c r="E2294" s="189">
        <f t="shared" ca="1" si="1234"/>
        <v>0</v>
      </c>
      <c r="F2294" s="189">
        <f t="shared" si="1235"/>
        <v>0</v>
      </c>
      <c r="G2294" s="189" cm="1">
        <f t="array" aca="1" ref="G2294" ca="1">OFFSET(G2294,-1,,,)+1</f>
        <v>2289</v>
      </c>
      <c r="H2294" s="189">
        <f t="shared" si="1236"/>
        <v>0</v>
      </c>
      <c r="I2294" s="189">
        <f t="shared" si="1237"/>
        <v>0</v>
      </c>
      <c r="J2294" s="179">
        <f t="shared" si="1238"/>
        <v>0</v>
      </c>
      <c r="K2294" s="173" t="s">
        <v>1545</v>
      </c>
      <c r="L2294" s="174" t="str" cm="1">
        <f t="array" aca="1" ref="L2294" ca="1">IF($K2294="",OFFSET(L2294,-1,,,),K2294)</f>
        <v>15.01.02.01.03</v>
      </c>
      <c r="M2294" s="175" t="str" cm="1">
        <f t="array" aca="1" ref="M2294" ca="1">IF(OR($K2294=0,$K2294=""),OFFSET(M2294,-1,,,),O2294)</f>
        <v>RODAPÉ PORCELANATO  90X90CM H=10CM</v>
      </c>
      <c r="N2294" s="67" t="s">
        <v>3815</v>
      </c>
      <c r="O2294" s="68" t="s">
        <v>4240</v>
      </c>
      <c r="P2294" s="68"/>
      <c r="Q2294" s="68" t="s">
        <v>3253</v>
      </c>
      <c r="R2294" s="69">
        <v>17.489999999999998</v>
      </c>
      <c r="S2294" s="70">
        <v>69.740499999999997</v>
      </c>
      <c r="T2294" s="70">
        <v>1219.7613449999999</v>
      </c>
      <c r="U2294" s="67"/>
      <c r="V2294" s="71"/>
      <c r="W2294" s="171"/>
      <c r="X2294" s="172"/>
      <c r="Y2294" s="176">
        <f t="shared" si="1239"/>
        <v>0</v>
      </c>
      <c r="AA2294" s="192"/>
      <c r="AB2294" s="193"/>
    </row>
    <row r="2295" spans="2:28" hidden="1">
      <c r="B2295" s="189">
        <f>IF(J2295=0,0,U2295)</f>
        <v>0</v>
      </c>
      <c r="C2295" s="189">
        <f ca="1">IF(OR(J2295=0,I2295=0),0,IF(_xlfn.IFNA(MATCH(B2295,OFFSET($B$5,,,$G2295,),),0)&gt;0,0,MAX(OFFSET($C$5,,,$G2295,))+1))</f>
        <v>0</v>
      </c>
      <c r="D2295" s="189">
        <f>IF(J2295=0,0,N2295&amp;"-"&amp;U2295)</f>
        <v>0</v>
      </c>
      <c r="E2295" s="189">
        <f ca="1">IF(OR(J2295=0,I2295=0),0,IF(_xlfn.IFNA(MATCH(D2295,OFFSET($D$5,,,$G2295,),),0)&gt;0,0,_xlfn.MAXIFS(OFFSET($E$5,,,$G2295,),OFFSET($J$5,,,$G2295,),J2295)+1))</f>
        <v>0</v>
      </c>
      <c r="F2295" s="189">
        <f>IF(J2295=0,0,E2295&amp;"-"&amp;N2295)</f>
        <v>0</v>
      </c>
      <c r="G2295" s="189" cm="1">
        <f t="array" aca="1" ref="G2295" ca="1">OFFSET(G2295,-1,,,)+1</f>
        <v>2290</v>
      </c>
      <c r="H2295" s="189">
        <f>IF(OR($K2295=0,$K2295=""),$W2295,0)</f>
        <v>0</v>
      </c>
      <c r="I2295" s="189">
        <f>H2295*R2295</f>
        <v>0</v>
      </c>
      <c r="J2295" s="179">
        <f>IF(AND(I2295&lt;&gt;0,OR(K2295=0,K2295="")),N2295&amp;" - Mapa",0)</f>
        <v>0</v>
      </c>
      <c r="K2295" s="173"/>
      <c r="L2295" s="174" t="str" cm="1">
        <f t="array" aca="1" ref="L2295" ca="1">IF($K2295="",OFFSET(L2295,-1,,,),K2295)</f>
        <v>15.01.02.01.03</v>
      </c>
      <c r="M2295" s="175" t="str" cm="1">
        <f t="array" aca="1" ref="M2295" ca="1">IF(OR($K2295=0,$K2295=""),OFFSET(M2295,-1,,,),O2295)</f>
        <v>RODAPÉ PORCELANATO  90X90CM H=10CM</v>
      </c>
      <c r="N2295" s="67" t="s">
        <v>242</v>
      </c>
      <c r="O2295" s="68" t="s">
        <v>243</v>
      </c>
      <c r="P2295" s="68"/>
      <c r="Q2295" s="68" t="s">
        <v>3255</v>
      </c>
      <c r="R2295" s="69">
        <v>27.984000000000002</v>
      </c>
      <c r="S2295" s="70">
        <v>1.3</v>
      </c>
      <c r="T2295" s="70">
        <v>36.379200000000004</v>
      </c>
      <c r="U2295" s="67" t="s">
        <v>1519</v>
      </c>
      <c r="V2295" s="71" t="s">
        <v>4202</v>
      </c>
      <c r="W2295" s="171"/>
      <c r="X2295" s="172"/>
      <c r="Y2295" s="176">
        <f>X2295+W2295</f>
        <v>0</v>
      </c>
      <c r="AA2295" s="192"/>
      <c r="AB2295" s="193"/>
    </row>
    <row r="2296" spans="2:28" hidden="1">
      <c r="B2296" s="189">
        <f t="shared" ref="B2296:B2299" si="1240">IF(J2296=0,0,U2296)</f>
        <v>0</v>
      </c>
      <c r="C2296" s="189">
        <f t="shared" ref="C2296:C2299" ca="1" si="1241">IF(OR(J2296=0,I2296=0),0,IF(_xlfn.IFNA(MATCH(B2296,OFFSET($B$5,,,$G2296,),),0)&gt;0,0,MAX(OFFSET($C$5,,,$G2296,))+1))</f>
        <v>0</v>
      </c>
      <c r="D2296" s="189">
        <f t="shared" ref="D2296:D2299" si="1242">IF(J2296=0,0,N2296&amp;"-"&amp;U2296)</f>
        <v>0</v>
      </c>
      <c r="E2296" s="189">
        <f t="shared" ref="E2296:E2299" ca="1" si="1243">IF(OR(J2296=0,I2296=0),0,IF(_xlfn.IFNA(MATCH(D2296,OFFSET($D$5,,,$G2296,),),0)&gt;0,0,_xlfn.MAXIFS(OFFSET($E$5,,,$G2296,),OFFSET($J$5,,,$G2296,),J2296)+1))</f>
        <v>0</v>
      </c>
      <c r="F2296" s="189">
        <f t="shared" ref="F2296:F2299" si="1244">IF(J2296=0,0,E2296&amp;"-"&amp;N2296)</f>
        <v>0</v>
      </c>
      <c r="G2296" s="189" cm="1">
        <f t="array" aca="1" ref="G2296" ca="1">OFFSET(G2296,-1,,,)+1</f>
        <v>2291</v>
      </c>
      <c r="H2296" s="189">
        <f t="shared" ref="H2296:H2299" si="1245">IF(OR($K2296=0,$K2296=""),$W2296,0)</f>
        <v>0</v>
      </c>
      <c r="I2296" s="189">
        <f t="shared" ref="I2296:I2299" si="1246">H2296*R2296</f>
        <v>0</v>
      </c>
      <c r="J2296" s="179">
        <f t="shared" ref="J2296:J2299" si="1247">IF(AND(I2296&lt;&gt;0,OR(K2296=0,K2296="")),N2296&amp;" - Mapa",0)</f>
        <v>0</v>
      </c>
      <c r="K2296" s="173"/>
      <c r="L2296" s="174" t="str" cm="1">
        <f t="array" aca="1" ref="L2296" ca="1">IF($K2296="",OFFSET(L2296,-1,,,),K2296)</f>
        <v>15.01.02.01.03</v>
      </c>
      <c r="M2296" s="175" t="str" cm="1">
        <f t="array" aca="1" ref="M2296" ca="1">IF(OR($K2296=0,$K2296=""),OFFSET(M2296,-1,,,),O2296)</f>
        <v>RODAPÉ PORCELANATO  90X90CM H=10CM</v>
      </c>
      <c r="N2296" s="67" t="s">
        <v>2920</v>
      </c>
      <c r="O2296" s="68" t="s">
        <v>3115</v>
      </c>
      <c r="P2296" s="68"/>
      <c r="Q2296" s="68" t="s">
        <v>3255</v>
      </c>
      <c r="R2296" s="69">
        <v>3.8652899999999999</v>
      </c>
      <c r="S2296" s="70">
        <v>3.5</v>
      </c>
      <c r="T2296" s="70">
        <v>13.528514999999999</v>
      </c>
      <c r="U2296" s="67" t="s">
        <v>1519</v>
      </c>
      <c r="V2296" s="71" t="s">
        <v>4202</v>
      </c>
      <c r="W2296" s="171"/>
      <c r="X2296" s="172"/>
      <c r="Y2296" s="176">
        <f t="shared" ref="Y2296:Y2299" si="1248">X2296+W2296</f>
        <v>0</v>
      </c>
      <c r="AA2296" s="192"/>
      <c r="AB2296" s="193"/>
    </row>
    <row r="2297" spans="2:28" hidden="1">
      <c r="B2297" s="189">
        <f t="shared" si="1240"/>
        <v>0</v>
      </c>
      <c r="C2297" s="189">
        <f t="shared" ca="1" si="1241"/>
        <v>0</v>
      </c>
      <c r="D2297" s="189">
        <f t="shared" si="1242"/>
        <v>0</v>
      </c>
      <c r="E2297" s="189">
        <f t="shared" ca="1" si="1243"/>
        <v>0</v>
      </c>
      <c r="F2297" s="189">
        <f t="shared" si="1244"/>
        <v>0</v>
      </c>
      <c r="G2297" s="189" cm="1">
        <f t="array" aca="1" ref="G2297" ca="1">OFFSET(G2297,-1,,,)+1</f>
        <v>2292</v>
      </c>
      <c r="H2297" s="189">
        <f t="shared" si="1245"/>
        <v>0</v>
      </c>
      <c r="I2297" s="189">
        <f t="shared" si="1246"/>
        <v>0</v>
      </c>
      <c r="J2297" s="179">
        <f t="shared" si="1247"/>
        <v>0</v>
      </c>
      <c r="K2297" s="173"/>
      <c r="L2297" s="174" t="str" cm="1">
        <f t="array" aca="1" ref="L2297" ca="1">IF($K2297="",OFFSET(L2297,-1,,,),K2297)</f>
        <v>15.01.02.01.03</v>
      </c>
      <c r="M2297" s="175" t="str" cm="1">
        <f t="array" aca="1" ref="M2297" ca="1">IF(OR($K2297=0,$K2297=""),OFFSET(M2297,-1,,,),O2297)</f>
        <v>RODAPÉ PORCELANATO  90X90CM H=10CM</v>
      </c>
      <c r="N2297" s="67" t="s">
        <v>2921</v>
      </c>
      <c r="O2297" s="68" t="s">
        <v>3116</v>
      </c>
      <c r="P2297" s="68"/>
      <c r="Q2297" s="68" t="s">
        <v>3260</v>
      </c>
      <c r="R2297" s="69">
        <v>34.979999999999997</v>
      </c>
      <c r="S2297" s="70">
        <v>1.37</v>
      </c>
      <c r="T2297" s="70">
        <v>47.922600000000003</v>
      </c>
      <c r="U2297" s="67" t="s">
        <v>1519</v>
      </c>
      <c r="V2297" s="71" t="s">
        <v>4202</v>
      </c>
      <c r="W2297" s="171"/>
      <c r="X2297" s="172"/>
      <c r="Y2297" s="176">
        <f t="shared" si="1248"/>
        <v>0</v>
      </c>
      <c r="AA2297" s="192"/>
      <c r="AB2297" s="193"/>
    </row>
    <row r="2298" spans="2:28" hidden="1">
      <c r="B2298" s="189">
        <f t="shared" si="1240"/>
        <v>0</v>
      </c>
      <c r="C2298" s="189">
        <f t="shared" ca="1" si="1241"/>
        <v>0</v>
      </c>
      <c r="D2298" s="189">
        <f t="shared" si="1242"/>
        <v>0</v>
      </c>
      <c r="E2298" s="189">
        <f t="shared" ca="1" si="1243"/>
        <v>0</v>
      </c>
      <c r="F2298" s="189">
        <f t="shared" si="1244"/>
        <v>0</v>
      </c>
      <c r="G2298" s="189" cm="1">
        <f t="array" aca="1" ref="G2298" ca="1">OFFSET(G2298,-1,,,)+1</f>
        <v>2293</v>
      </c>
      <c r="H2298" s="189">
        <f t="shared" si="1245"/>
        <v>0</v>
      </c>
      <c r="I2298" s="189">
        <f t="shared" si="1246"/>
        <v>0</v>
      </c>
      <c r="J2298" s="179">
        <f t="shared" si="1247"/>
        <v>0</v>
      </c>
      <c r="K2298" s="173"/>
      <c r="L2298" s="174" t="str" cm="1">
        <f t="array" aca="1" ref="L2298" ca="1">IF($K2298="",OFFSET(L2298,-1,,,),K2298)</f>
        <v>15.01.02.01.03</v>
      </c>
      <c r="M2298" s="175" t="str" cm="1">
        <f t="array" aca="1" ref="M2298" ca="1">IF(OR($K2298=0,$K2298=""),OFFSET(M2298,-1,,,),O2298)</f>
        <v>RODAPÉ PORCELANATO  90X90CM H=10CM</v>
      </c>
      <c r="N2298" s="67" t="s">
        <v>3814</v>
      </c>
      <c r="O2298" s="68" t="s">
        <v>4239</v>
      </c>
      <c r="P2298" s="68"/>
      <c r="Q2298" s="68" t="s">
        <v>3258</v>
      </c>
      <c r="R2298" s="69">
        <v>5.7717000000000001</v>
      </c>
      <c r="S2298" s="70">
        <v>90</v>
      </c>
      <c r="T2298" s="70">
        <v>519.45299999999997</v>
      </c>
      <c r="U2298" s="67" t="s">
        <v>1519</v>
      </c>
      <c r="V2298" s="71" t="s">
        <v>4202</v>
      </c>
      <c r="W2298" s="171"/>
      <c r="X2298" s="172"/>
      <c r="Y2298" s="176">
        <f t="shared" si="1248"/>
        <v>0</v>
      </c>
      <c r="AA2298" s="192"/>
      <c r="AB2298" s="193"/>
    </row>
    <row r="2299" spans="2:28" hidden="1">
      <c r="B2299" s="189">
        <f t="shared" si="1240"/>
        <v>0</v>
      </c>
      <c r="C2299" s="189">
        <f t="shared" ca="1" si="1241"/>
        <v>0</v>
      </c>
      <c r="D2299" s="189">
        <f t="shared" si="1242"/>
        <v>0</v>
      </c>
      <c r="E2299" s="189">
        <f t="shared" ca="1" si="1243"/>
        <v>0</v>
      </c>
      <c r="F2299" s="189">
        <f t="shared" si="1244"/>
        <v>0</v>
      </c>
      <c r="G2299" s="189" cm="1">
        <f t="array" aca="1" ref="G2299" ca="1">OFFSET(G2299,-1,,,)+1</f>
        <v>2294</v>
      </c>
      <c r="H2299" s="189">
        <f t="shared" si="1245"/>
        <v>0</v>
      </c>
      <c r="I2299" s="189">
        <f t="shared" si="1246"/>
        <v>0</v>
      </c>
      <c r="J2299" s="179">
        <f t="shared" si="1247"/>
        <v>0</v>
      </c>
      <c r="K2299" s="173"/>
      <c r="L2299" s="174" t="str" cm="1">
        <f t="array" aca="1" ref="L2299" ca="1">IF($K2299="",OFFSET(L2299,-1,,,),K2299)</f>
        <v>15.01.02.01.03</v>
      </c>
      <c r="M2299" s="175" t="str" cm="1">
        <f t="array" aca="1" ref="M2299" ca="1">IF(OR($K2299=0,$K2299=""),OFFSET(M2299,-1,,,),O2299)</f>
        <v>RODAPÉ PORCELANATO  90X90CM H=10CM</v>
      </c>
      <c r="N2299" s="67" t="s">
        <v>265</v>
      </c>
      <c r="O2299" s="68" t="s">
        <v>266</v>
      </c>
      <c r="P2299" s="68"/>
      <c r="Q2299" s="68" t="s">
        <v>3258</v>
      </c>
      <c r="R2299" s="69">
        <v>5.7717000000000001</v>
      </c>
      <c r="S2299" s="70">
        <v>5.9</v>
      </c>
      <c r="T2299" s="70">
        <v>34.05303</v>
      </c>
      <c r="U2299" s="67" t="s">
        <v>1519</v>
      </c>
      <c r="V2299" s="71" t="s">
        <v>4202</v>
      </c>
      <c r="W2299" s="171"/>
      <c r="X2299" s="172"/>
      <c r="Y2299" s="176">
        <f t="shared" si="1248"/>
        <v>0</v>
      </c>
      <c r="AA2299" s="192"/>
      <c r="AB2299" s="193"/>
    </row>
    <row r="2300" spans="2:28" hidden="1">
      <c r="B2300" s="189">
        <f>IF(J2300=0,0,U2300)</f>
        <v>0</v>
      </c>
      <c r="C2300" s="189">
        <f ca="1">IF(OR(J2300=0,I2300=0),0,IF(_xlfn.IFNA(MATCH(B2300,OFFSET($B$5,,,$G2300,),),0)&gt;0,0,MAX(OFFSET($C$5,,,$G2300,))+1))</f>
        <v>0</v>
      </c>
      <c r="D2300" s="189">
        <f>IF(J2300=0,0,N2300&amp;"-"&amp;U2300)</f>
        <v>0</v>
      </c>
      <c r="E2300" s="189">
        <f ca="1">IF(OR(J2300=0,I2300=0),0,IF(_xlfn.IFNA(MATCH(D2300,OFFSET($D$5,,,$G2300,),),0)&gt;0,0,_xlfn.MAXIFS(OFFSET($E$5,,,$G2300,),OFFSET($J$5,,,$G2300,),J2300)+1))</f>
        <v>0</v>
      </c>
      <c r="F2300" s="189">
        <f>IF(J2300=0,0,E2300&amp;"-"&amp;N2300)</f>
        <v>0</v>
      </c>
      <c r="G2300" s="189" cm="1">
        <f t="array" aca="1" ref="G2300" ca="1">OFFSET(G2300,-1,,,)+1</f>
        <v>2295</v>
      </c>
      <c r="H2300" s="189">
        <f>IF(OR($K2300=0,$K2300=""),$W2300,0)</f>
        <v>0</v>
      </c>
      <c r="I2300" s="189">
        <f>H2300*R2300</f>
        <v>0</v>
      </c>
      <c r="J2300" s="179">
        <f>IF(AND(I2300&lt;&gt;0,OR(K2300=0,K2300="")),N2300&amp;" - Mapa",0)</f>
        <v>0</v>
      </c>
      <c r="K2300" s="173"/>
      <c r="L2300" s="174" t="str" cm="1">
        <f t="array" aca="1" ref="L2300" ca="1">IF($K2300="",OFFSET(L2300,-1,,,),K2300)</f>
        <v>15.01.02.01.03</v>
      </c>
      <c r="M2300" s="175" t="str" cm="1">
        <f t="array" aca="1" ref="M2300" ca="1">IF(OR($K2300=0,$K2300=""),OFFSET(M2300,-1,,,),O2300)</f>
        <v>RODAPÉ PORCELANATO  90X90CM H=10CM</v>
      </c>
      <c r="N2300" s="67" t="s">
        <v>3816</v>
      </c>
      <c r="O2300" s="68" t="s">
        <v>4241</v>
      </c>
      <c r="P2300" s="68"/>
      <c r="Q2300" s="68" t="s">
        <v>3253</v>
      </c>
      <c r="R2300" s="69">
        <v>17.489999999999998</v>
      </c>
      <c r="S2300" s="70">
        <v>32.5</v>
      </c>
      <c r="T2300" s="70">
        <v>568.42499999999995</v>
      </c>
      <c r="U2300" s="67" t="s">
        <v>1519</v>
      </c>
      <c r="V2300" s="71" t="s">
        <v>4202</v>
      </c>
      <c r="W2300" s="171"/>
      <c r="X2300" s="172"/>
      <c r="Y2300" s="176">
        <f>X2300+W2300</f>
        <v>0</v>
      </c>
      <c r="AA2300" s="192"/>
      <c r="AB2300" s="193"/>
    </row>
    <row r="2301" spans="2:28">
      <c r="B2301" s="189">
        <f t="shared" ref="B2301:B2364" si="1249">IF(J2301=0,0,U2301)</f>
        <v>0</v>
      </c>
      <c r="C2301" s="189">
        <f t="shared" ref="C2301:C2364" ca="1" si="1250">IF(OR(J2301=0,I2301=0),0,IF(_xlfn.IFNA(MATCH(B2301,OFFSET($B$5,,,$G2301,),),0)&gt;0,0,MAX(OFFSET($C$5,,,$G2301,))+1))</f>
        <v>0</v>
      </c>
      <c r="D2301" s="189">
        <f t="shared" ref="D2301:D2364" si="1251">IF(J2301=0,0,N2301&amp;"-"&amp;U2301)</f>
        <v>0</v>
      </c>
      <c r="E2301" s="189">
        <f t="shared" ref="E2301:E2364" ca="1" si="1252">IF(OR(J2301=0,I2301=0),0,IF(_xlfn.IFNA(MATCH(D2301,OFFSET($D$5,,,$G2301,),),0)&gt;0,0,_xlfn.MAXIFS(OFFSET($E$5,,,$G2301,),OFFSET($J$5,,,$G2301,),J2301)+1))</f>
        <v>0</v>
      </c>
      <c r="F2301" s="189">
        <f t="shared" ref="F2301:F2364" si="1253">IF(J2301=0,0,E2301&amp;"-"&amp;N2301)</f>
        <v>0</v>
      </c>
      <c r="G2301" s="189" cm="1">
        <f t="array" aca="1" ref="G2301" ca="1">OFFSET(G2301,-1,,,)+1</f>
        <v>2296</v>
      </c>
      <c r="H2301" s="189">
        <f t="shared" ref="H2301:H2378" si="1254">IF(OR($K2301=0,$K2301=""),$W2301,0)</f>
        <v>0</v>
      </c>
      <c r="I2301" s="189">
        <f t="shared" ref="I2301:I2364" si="1255">H2301*R2301</f>
        <v>0</v>
      </c>
      <c r="J2301" s="179">
        <f t="shared" ref="J2301:J2364" si="1256">IF(AND(I2301&lt;&gt;0,OR(K2301=0,K2301="")),N2301&amp;" - Mapa",0)</f>
        <v>0</v>
      </c>
      <c r="K2301" s="173" t="s">
        <v>1546</v>
      </c>
      <c r="L2301" s="174" t="str" cm="1">
        <f t="array" aca="1" ref="L2301" ca="1">IF($K2301="",OFFSET(L2301,-1,,,),K2301)</f>
        <v>15.01.02.01.04</v>
      </c>
      <c r="M2301" s="175" t="str" cm="1">
        <f t="array" aca="1" ref="M2301" ca="1">IF(OR($K2301=0,$K2301=""),OFFSET(M2301,-1,,,),O2301)</f>
        <v>MASSA ÚNICA E=20MM COM ARGAMASSA PRÉ FABRICADA- PAREDE</v>
      </c>
      <c r="N2301" s="67" t="s">
        <v>717</v>
      </c>
      <c r="O2301" s="68" t="s">
        <v>4248</v>
      </c>
      <c r="P2301" s="68"/>
      <c r="Q2301" s="68" t="s">
        <v>3258</v>
      </c>
      <c r="R2301" s="69">
        <v>51.93</v>
      </c>
      <c r="S2301" s="70">
        <v>49.96</v>
      </c>
      <c r="T2301" s="70">
        <v>2594.4227999999998</v>
      </c>
      <c r="U2301" s="67"/>
      <c r="V2301" s="71"/>
      <c r="W2301" s="171"/>
      <c r="X2301" s="172"/>
      <c r="Y2301" s="176">
        <f t="shared" ref="Y2301:Y2364" si="1257">X2301+W2301</f>
        <v>0</v>
      </c>
      <c r="AA2301" s="192"/>
      <c r="AB2301" s="193"/>
    </row>
    <row r="2302" spans="2:28" hidden="1">
      <c r="B2302" s="189">
        <f t="shared" si="1249"/>
        <v>0</v>
      </c>
      <c r="C2302" s="189">
        <f t="shared" ca="1" si="1250"/>
        <v>0</v>
      </c>
      <c r="D2302" s="189">
        <f t="shared" si="1251"/>
        <v>0</v>
      </c>
      <c r="E2302" s="189">
        <f t="shared" ca="1" si="1252"/>
        <v>0</v>
      </c>
      <c r="F2302" s="189">
        <f t="shared" si="1253"/>
        <v>0</v>
      </c>
      <c r="G2302" s="189" cm="1">
        <f t="array" aca="1" ref="G2302" ca="1">OFFSET(G2302,-1,,,)+1</f>
        <v>2297</v>
      </c>
      <c r="H2302" s="189">
        <f t="shared" si="1254"/>
        <v>0</v>
      </c>
      <c r="I2302" s="189">
        <f t="shared" si="1255"/>
        <v>0</v>
      </c>
      <c r="J2302" s="179">
        <f t="shared" si="1256"/>
        <v>0</v>
      </c>
      <c r="K2302" s="173"/>
      <c r="L2302" s="174" t="str" cm="1">
        <f t="array" aca="1" ref="L2302" ca="1">IF($K2302="",OFFSET(L2302,-1,,,),K2302)</f>
        <v>15.01.02.01.04</v>
      </c>
      <c r="M2302" s="175" t="str" cm="1">
        <f t="array" aca="1" ref="M2302" ca="1">IF(OR($K2302=0,$K2302=""),OFFSET(M2302,-1,,,),O2302)</f>
        <v>MASSA ÚNICA E=20MM COM ARGAMASSA PRÉ FABRICADA- PAREDE</v>
      </c>
      <c r="N2302" s="67" t="s">
        <v>522</v>
      </c>
      <c r="O2302" s="68" t="s">
        <v>523</v>
      </c>
      <c r="P2302" s="68"/>
      <c r="Q2302" s="68" t="s">
        <v>3255</v>
      </c>
      <c r="R2302" s="69">
        <v>1765.62</v>
      </c>
      <c r="S2302" s="70">
        <v>0.44</v>
      </c>
      <c r="T2302" s="70">
        <v>776.87279999999998</v>
      </c>
      <c r="U2302" s="67" t="s">
        <v>1519</v>
      </c>
      <c r="V2302" s="71" t="s">
        <v>4202</v>
      </c>
      <c r="W2302" s="171"/>
      <c r="X2302" s="172"/>
      <c r="Y2302" s="176">
        <f t="shared" si="1257"/>
        <v>0</v>
      </c>
      <c r="AA2302" s="192"/>
      <c r="AB2302" s="193"/>
    </row>
    <row r="2303" spans="2:28" hidden="1">
      <c r="B2303" s="189">
        <f t="shared" si="1249"/>
        <v>0</v>
      </c>
      <c r="C2303" s="189">
        <f t="shared" ca="1" si="1250"/>
        <v>0</v>
      </c>
      <c r="D2303" s="189">
        <f t="shared" si="1251"/>
        <v>0</v>
      </c>
      <c r="E2303" s="189">
        <f t="shared" ca="1" si="1252"/>
        <v>0</v>
      </c>
      <c r="F2303" s="189">
        <f t="shared" si="1253"/>
        <v>0</v>
      </c>
      <c r="G2303" s="189" cm="1">
        <f t="array" aca="1" ref="G2303" ca="1">OFFSET(G2303,-1,,,)+1</f>
        <v>2298</v>
      </c>
      <c r="H2303" s="189">
        <f t="shared" si="1254"/>
        <v>0</v>
      </c>
      <c r="I2303" s="189">
        <f t="shared" si="1255"/>
        <v>0</v>
      </c>
      <c r="J2303" s="179">
        <f t="shared" si="1256"/>
        <v>0</v>
      </c>
      <c r="K2303" s="173"/>
      <c r="L2303" s="174" t="str" cm="1">
        <f t="array" aca="1" ref="L2303" ca="1">IF($K2303="",OFFSET(L2303,-1,,,),K2303)</f>
        <v>15.01.02.01.04</v>
      </c>
      <c r="M2303" s="175" t="str" cm="1">
        <f t="array" aca="1" ref="M2303" ca="1">IF(OR($K2303=0,$K2303=""),OFFSET(M2303,-1,,,),O2303)</f>
        <v>MASSA ÚNICA E=20MM COM ARGAMASSA PRÉ FABRICADA- PAREDE</v>
      </c>
      <c r="N2303" s="67" t="s">
        <v>369</v>
      </c>
      <c r="O2303" s="68" t="s">
        <v>370</v>
      </c>
      <c r="P2303" s="68"/>
      <c r="Q2303" s="68" t="s">
        <v>3258</v>
      </c>
      <c r="R2303" s="69">
        <v>51.93</v>
      </c>
      <c r="S2303" s="70">
        <v>35</v>
      </c>
      <c r="T2303" s="70">
        <v>1817.55</v>
      </c>
      <c r="U2303" s="67" t="s">
        <v>1519</v>
      </c>
      <c r="V2303" s="71" t="s">
        <v>4202</v>
      </c>
      <c r="W2303" s="171"/>
      <c r="X2303" s="172"/>
      <c r="Y2303" s="176">
        <f t="shared" si="1257"/>
        <v>0</v>
      </c>
      <c r="AA2303" s="192"/>
      <c r="AB2303" s="193"/>
    </row>
    <row r="2304" spans="2:28">
      <c r="B2304" s="189">
        <f t="shared" si="1249"/>
        <v>0</v>
      </c>
      <c r="C2304" s="189">
        <f t="shared" ca="1" si="1250"/>
        <v>0</v>
      </c>
      <c r="D2304" s="189">
        <f t="shared" si="1251"/>
        <v>0</v>
      </c>
      <c r="E2304" s="189">
        <f t="shared" ca="1" si="1252"/>
        <v>0</v>
      </c>
      <c r="F2304" s="189">
        <f t="shared" si="1253"/>
        <v>0</v>
      </c>
      <c r="G2304" s="189" cm="1">
        <f t="array" aca="1" ref="G2304" ca="1">OFFSET(G2304,-1,,,)+1</f>
        <v>2299</v>
      </c>
      <c r="H2304" s="189">
        <f t="shared" si="1254"/>
        <v>0</v>
      </c>
      <c r="I2304" s="189">
        <f t="shared" si="1255"/>
        <v>0</v>
      </c>
      <c r="J2304" s="179">
        <f t="shared" si="1256"/>
        <v>0</v>
      </c>
      <c r="K2304" s="173" t="s">
        <v>1547</v>
      </c>
      <c r="L2304" s="174" t="str" cm="1">
        <f t="array" aca="1" ref="L2304" ca="1">IF($K2304="",OFFSET(L2304,-1,,,),K2304)</f>
        <v>15.01.02.01.05</v>
      </c>
      <c r="M2304" s="175" t="str" cm="1">
        <f t="array" aca="1" ref="M2304" ca="1">IF(OR($K2304=0,$K2304=""),OFFSET(M2304,-1,,,),O2304)</f>
        <v>FORRO DE GESSO ACARTONADO COM PLACA BRANCA (ST)</v>
      </c>
      <c r="N2304" s="67" t="s">
        <v>1179</v>
      </c>
      <c r="O2304" s="68" t="s">
        <v>4615</v>
      </c>
      <c r="P2304" s="68"/>
      <c r="Q2304" s="68" t="s">
        <v>3258</v>
      </c>
      <c r="R2304" s="69">
        <v>15.09</v>
      </c>
      <c r="S2304" s="70">
        <v>73.5</v>
      </c>
      <c r="T2304" s="70">
        <v>1109.115</v>
      </c>
      <c r="U2304" s="67"/>
      <c r="V2304" s="71"/>
      <c r="W2304" s="171"/>
      <c r="X2304" s="172"/>
      <c r="Y2304" s="176">
        <f t="shared" si="1257"/>
        <v>0</v>
      </c>
      <c r="AA2304" s="192"/>
      <c r="AB2304" s="193"/>
    </row>
    <row r="2305" spans="2:28" hidden="1">
      <c r="B2305" s="189">
        <f t="shared" si="1249"/>
        <v>0</v>
      </c>
      <c r="C2305" s="189">
        <f t="shared" ca="1" si="1250"/>
        <v>0</v>
      </c>
      <c r="D2305" s="189">
        <f t="shared" si="1251"/>
        <v>0</v>
      </c>
      <c r="E2305" s="189">
        <f t="shared" ca="1" si="1252"/>
        <v>0</v>
      </c>
      <c r="F2305" s="189">
        <f t="shared" si="1253"/>
        <v>0</v>
      </c>
      <c r="G2305" s="189" cm="1">
        <f t="array" aca="1" ref="G2305" ca="1">OFFSET(G2305,-1,,,)+1</f>
        <v>2300</v>
      </c>
      <c r="H2305" s="189">
        <f t="shared" si="1254"/>
        <v>0</v>
      </c>
      <c r="I2305" s="189">
        <f t="shared" si="1255"/>
        <v>0</v>
      </c>
      <c r="J2305" s="179">
        <f t="shared" si="1256"/>
        <v>0</v>
      </c>
      <c r="K2305" s="173"/>
      <c r="L2305" s="174" t="str" cm="1">
        <f t="array" aca="1" ref="L2305" ca="1">IF($K2305="",OFFSET(L2305,-1,,,),K2305)</f>
        <v>15.01.02.01.05</v>
      </c>
      <c r="M2305" s="175" t="str" cm="1">
        <f t="array" aca="1" ref="M2305" ca="1">IF(OR($K2305=0,$K2305=""),OFFSET(M2305,-1,,,),O2305)</f>
        <v>FORRO DE GESSO ACARTONADO COM PLACA BRANCA (ST)</v>
      </c>
      <c r="N2305" s="67" t="s">
        <v>1180</v>
      </c>
      <c r="O2305" s="68" t="s">
        <v>1181</v>
      </c>
      <c r="P2305" s="68"/>
      <c r="Q2305" s="68" t="s">
        <v>3258</v>
      </c>
      <c r="R2305" s="69">
        <v>15.09</v>
      </c>
      <c r="S2305" s="70">
        <v>73.5</v>
      </c>
      <c r="T2305" s="70">
        <v>1109.115</v>
      </c>
      <c r="U2305" s="67" t="s">
        <v>1519</v>
      </c>
      <c r="V2305" s="71" t="s">
        <v>4202</v>
      </c>
      <c r="W2305" s="171"/>
      <c r="X2305" s="172"/>
      <c r="Y2305" s="176">
        <f t="shared" si="1257"/>
        <v>0</v>
      </c>
      <c r="AA2305" s="192"/>
      <c r="AB2305" s="193"/>
    </row>
    <row r="2306" spans="2:28">
      <c r="B2306" s="189">
        <f t="shared" si="1249"/>
        <v>0</v>
      </c>
      <c r="C2306" s="189">
        <f t="shared" ca="1" si="1250"/>
        <v>0</v>
      </c>
      <c r="D2306" s="189">
        <f t="shared" si="1251"/>
        <v>0</v>
      </c>
      <c r="E2306" s="189">
        <f t="shared" ca="1" si="1252"/>
        <v>0</v>
      </c>
      <c r="F2306" s="189">
        <f t="shared" si="1253"/>
        <v>0</v>
      </c>
      <c r="G2306" s="189" cm="1">
        <f t="array" aca="1" ref="G2306" ca="1">OFFSET(G2306,-1,,,)+1</f>
        <v>2301</v>
      </c>
      <c r="H2306" s="189">
        <f t="shared" si="1254"/>
        <v>0</v>
      </c>
      <c r="I2306" s="189">
        <f t="shared" si="1255"/>
        <v>0</v>
      </c>
      <c r="J2306" s="179">
        <f t="shared" si="1256"/>
        <v>0</v>
      </c>
      <c r="K2306" s="173" t="s">
        <v>2590</v>
      </c>
      <c r="L2306" s="174" t="str" cm="1">
        <f t="array" aca="1" ref="L2306" ca="1">IF($K2306="",OFFSET(L2306,-1,,,),K2306)</f>
        <v>15.01.02.01.06</v>
      </c>
      <c r="M2306" s="175" t="str" cm="1">
        <f t="array" aca="1" ref="M2306" ca="1">IF(OR($K2306=0,$K2306=""),OFFSET(M2306,-1,,,),O2306)</f>
        <v>TABICA PARA FORRO DE GESSO</v>
      </c>
      <c r="N2306" s="67" t="s">
        <v>1193</v>
      </c>
      <c r="O2306" s="68" t="s">
        <v>4616</v>
      </c>
      <c r="P2306" s="68"/>
      <c r="Q2306" s="68" t="s">
        <v>3253</v>
      </c>
      <c r="R2306" s="69">
        <v>18.02</v>
      </c>
      <c r="S2306" s="70">
        <v>18</v>
      </c>
      <c r="T2306" s="70">
        <v>324.36</v>
      </c>
      <c r="U2306" s="67"/>
      <c r="V2306" s="71"/>
      <c r="W2306" s="171"/>
      <c r="X2306" s="172"/>
      <c r="Y2306" s="176">
        <f t="shared" si="1257"/>
        <v>0</v>
      </c>
      <c r="AA2306" s="192"/>
      <c r="AB2306" s="193"/>
    </row>
    <row r="2307" spans="2:28" hidden="1">
      <c r="B2307" s="189">
        <f t="shared" si="1249"/>
        <v>0</v>
      </c>
      <c r="C2307" s="189">
        <f t="shared" ca="1" si="1250"/>
        <v>0</v>
      </c>
      <c r="D2307" s="189">
        <f t="shared" si="1251"/>
        <v>0</v>
      </c>
      <c r="E2307" s="189">
        <f t="shared" ca="1" si="1252"/>
        <v>0</v>
      </c>
      <c r="F2307" s="189">
        <f t="shared" si="1253"/>
        <v>0</v>
      </c>
      <c r="G2307" s="189" cm="1">
        <f t="array" aca="1" ref="G2307" ca="1">OFFSET(G2307,-1,,,)+1</f>
        <v>2302</v>
      </c>
      <c r="H2307" s="189">
        <f t="shared" si="1254"/>
        <v>0</v>
      </c>
      <c r="I2307" s="189">
        <f t="shared" si="1255"/>
        <v>0</v>
      </c>
      <c r="J2307" s="179">
        <f t="shared" si="1256"/>
        <v>0</v>
      </c>
      <c r="K2307" s="173"/>
      <c r="L2307" s="174" t="str" cm="1">
        <f t="array" aca="1" ref="L2307" ca="1">IF($K2307="",OFFSET(L2307,-1,,,),K2307)</f>
        <v>15.01.02.01.06</v>
      </c>
      <c r="M2307" s="175" t="str" cm="1">
        <f t="array" aca="1" ref="M2307" ca="1">IF(OR($K2307=0,$K2307=""),OFFSET(M2307,-1,,,),O2307)</f>
        <v>TABICA PARA FORRO DE GESSO</v>
      </c>
      <c r="N2307" s="67" t="s">
        <v>1194</v>
      </c>
      <c r="O2307" s="68" t="s">
        <v>1195</v>
      </c>
      <c r="P2307" s="68"/>
      <c r="Q2307" s="68" t="s">
        <v>3253</v>
      </c>
      <c r="R2307" s="69">
        <v>18.02</v>
      </c>
      <c r="S2307" s="70">
        <v>18</v>
      </c>
      <c r="T2307" s="70">
        <v>324.36</v>
      </c>
      <c r="U2307" s="67" t="s">
        <v>1519</v>
      </c>
      <c r="V2307" s="71" t="s">
        <v>4202</v>
      </c>
      <c r="W2307" s="171"/>
      <c r="X2307" s="172"/>
      <c r="Y2307" s="176">
        <f t="shared" si="1257"/>
        <v>0</v>
      </c>
      <c r="AA2307" s="192"/>
      <c r="AB2307" s="193"/>
    </row>
    <row r="2308" spans="2:28" hidden="1">
      <c r="B2308" s="189">
        <f t="shared" si="1249"/>
        <v>0</v>
      </c>
      <c r="C2308" s="189">
        <f t="shared" ca="1" si="1250"/>
        <v>0</v>
      </c>
      <c r="D2308" s="189">
        <f t="shared" si="1251"/>
        <v>0</v>
      </c>
      <c r="E2308" s="189">
        <f t="shared" ca="1" si="1252"/>
        <v>0</v>
      </c>
      <c r="F2308" s="189">
        <f t="shared" si="1253"/>
        <v>0</v>
      </c>
      <c r="G2308" s="189" cm="1">
        <f t="array" aca="1" ref="G2308" ca="1">OFFSET(G2308,-1,,,)+1</f>
        <v>2303</v>
      </c>
      <c r="H2308" s="189">
        <f t="shared" si="1254"/>
        <v>0</v>
      </c>
      <c r="I2308" s="189">
        <f t="shared" si="1255"/>
        <v>0</v>
      </c>
      <c r="J2308" s="179">
        <f t="shared" si="1256"/>
        <v>0</v>
      </c>
      <c r="K2308" s="173" t="s">
        <v>1548</v>
      </c>
      <c r="L2308" s="174" t="str" cm="1">
        <f t="array" aca="1" ref="L2308" ca="1">IF($K2308="",OFFSET(L2308,-1,,,),K2308)</f>
        <v>15.01.02.02</v>
      </c>
      <c r="M2308" s="175" t="str" cm="1">
        <f t="array" aca="1" ref="M2308" ca="1">IF(OR($K2308=0,$K2308=""),OFFSET(M2308,-1,,,),O2308)</f>
        <v>SOLEIRA / FILETES / PEITORIL</v>
      </c>
      <c r="N2308" s="67" t="s">
        <v>143</v>
      </c>
      <c r="O2308" s="68" t="s">
        <v>4594</v>
      </c>
      <c r="P2308" s="68"/>
      <c r="Q2308" s="68"/>
      <c r="R2308" s="69"/>
      <c r="S2308" s="70"/>
      <c r="T2308" s="70">
        <v>0</v>
      </c>
      <c r="U2308" s="67"/>
      <c r="V2308" s="71"/>
      <c r="W2308" s="171"/>
      <c r="X2308" s="172"/>
      <c r="Y2308" s="176">
        <f t="shared" si="1257"/>
        <v>0</v>
      </c>
      <c r="AA2308" s="192"/>
      <c r="AB2308" s="193"/>
    </row>
    <row r="2309" spans="2:28">
      <c r="B2309" s="189">
        <f t="shared" si="1249"/>
        <v>0</v>
      </c>
      <c r="C2309" s="189">
        <f t="shared" ca="1" si="1250"/>
        <v>0</v>
      </c>
      <c r="D2309" s="189">
        <f t="shared" si="1251"/>
        <v>0</v>
      </c>
      <c r="E2309" s="189">
        <f t="shared" ca="1" si="1252"/>
        <v>0</v>
      </c>
      <c r="F2309" s="189">
        <f t="shared" si="1253"/>
        <v>0</v>
      </c>
      <c r="G2309" s="189" cm="1">
        <f t="array" aca="1" ref="G2309" ca="1">OFFSET(G2309,-1,,,)+1</f>
        <v>2304</v>
      </c>
      <c r="H2309" s="189">
        <f t="shared" si="1254"/>
        <v>0</v>
      </c>
      <c r="I2309" s="189">
        <f t="shared" si="1255"/>
        <v>0</v>
      </c>
      <c r="J2309" s="179">
        <f t="shared" si="1256"/>
        <v>0</v>
      </c>
      <c r="K2309" s="173" t="s">
        <v>1549</v>
      </c>
      <c r="L2309" s="174" t="str" cm="1">
        <f t="array" aca="1" ref="L2309" ca="1">IF($K2309="",OFFSET(L2309,-1,,,),K2309)</f>
        <v>15.01.02.02.01</v>
      </c>
      <c r="M2309" s="175" t="str" cm="1">
        <f t="array" aca="1" ref="M2309" ca="1">IF(OR($K2309=0,$K2309=""),OFFSET(M2309,-1,,,),O2309)</f>
        <v>PEITORIL DE ARDÓSIA ASSENTADO COM AC3 - LARGURA: 17CM</v>
      </c>
      <c r="N2309" s="67" t="s">
        <v>4018</v>
      </c>
      <c r="O2309" s="68" t="s">
        <v>4606</v>
      </c>
      <c r="P2309" s="68"/>
      <c r="Q2309" s="68" t="s">
        <v>3253</v>
      </c>
      <c r="R2309" s="69">
        <v>1.2</v>
      </c>
      <c r="S2309" s="70">
        <v>40.617600000000003</v>
      </c>
      <c r="T2309" s="70">
        <v>48.741120000000002</v>
      </c>
      <c r="U2309" s="67"/>
      <c r="V2309" s="71"/>
      <c r="W2309" s="171"/>
      <c r="X2309" s="172"/>
      <c r="Y2309" s="176">
        <f t="shared" si="1257"/>
        <v>0</v>
      </c>
      <c r="AA2309" s="192"/>
      <c r="AB2309" s="193"/>
    </row>
    <row r="2310" spans="2:28" hidden="1">
      <c r="B2310" s="189">
        <f t="shared" si="1249"/>
        <v>0</v>
      </c>
      <c r="C2310" s="189">
        <f t="shared" ca="1" si="1250"/>
        <v>0</v>
      </c>
      <c r="D2310" s="189">
        <f t="shared" si="1251"/>
        <v>0</v>
      </c>
      <c r="E2310" s="189">
        <f t="shared" ca="1" si="1252"/>
        <v>0</v>
      </c>
      <c r="F2310" s="189">
        <f t="shared" si="1253"/>
        <v>0</v>
      </c>
      <c r="G2310" s="189" cm="1">
        <f t="array" aca="1" ref="G2310" ca="1">OFFSET(G2310,-1,,,)+1</f>
        <v>2305</v>
      </c>
      <c r="H2310" s="189">
        <f t="shared" si="1254"/>
        <v>0</v>
      </c>
      <c r="I2310" s="189">
        <f t="shared" si="1255"/>
        <v>0</v>
      </c>
      <c r="J2310" s="179">
        <f t="shared" si="1256"/>
        <v>0</v>
      </c>
      <c r="K2310" s="173"/>
      <c r="L2310" s="174" t="str" cm="1">
        <f t="array" aca="1" ref="L2310" ca="1">IF($K2310="",OFFSET(L2310,-1,,,),K2310)</f>
        <v>15.01.02.02.01</v>
      </c>
      <c r="M2310" s="175" t="str" cm="1">
        <f t="array" aca="1" ref="M2310" ca="1">IF(OR($K2310=0,$K2310=""),OFFSET(M2310,-1,,,),O2310)</f>
        <v>PEITORIL DE ARDÓSIA ASSENTADO COM AC3 - LARGURA: 17CM</v>
      </c>
      <c r="N2310" s="67" t="s">
        <v>242</v>
      </c>
      <c r="O2310" s="68" t="s">
        <v>243</v>
      </c>
      <c r="P2310" s="68"/>
      <c r="Q2310" s="68" t="s">
        <v>3255</v>
      </c>
      <c r="R2310" s="69">
        <v>1.6319999999999999</v>
      </c>
      <c r="S2310" s="70">
        <v>1.3</v>
      </c>
      <c r="T2310" s="70">
        <v>2.1215999999999999</v>
      </c>
      <c r="U2310" s="67" t="s">
        <v>1519</v>
      </c>
      <c r="V2310" s="71" t="s">
        <v>4202</v>
      </c>
      <c r="W2310" s="171"/>
      <c r="X2310" s="172"/>
      <c r="Y2310" s="176">
        <f t="shared" si="1257"/>
        <v>0</v>
      </c>
      <c r="AA2310" s="192"/>
      <c r="AB2310" s="193"/>
    </row>
    <row r="2311" spans="2:28" hidden="1">
      <c r="B2311" s="189">
        <f t="shared" si="1249"/>
        <v>0</v>
      </c>
      <c r="C2311" s="189">
        <f t="shared" ca="1" si="1250"/>
        <v>0</v>
      </c>
      <c r="D2311" s="189">
        <f t="shared" si="1251"/>
        <v>0</v>
      </c>
      <c r="E2311" s="189">
        <f t="shared" ca="1" si="1252"/>
        <v>0</v>
      </c>
      <c r="F2311" s="189">
        <f t="shared" si="1253"/>
        <v>0</v>
      </c>
      <c r="G2311" s="189" cm="1">
        <f t="array" aca="1" ref="G2311" ca="1">OFFSET(G2311,-1,,,)+1</f>
        <v>2306</v>
      </c>
      <c r="H2311" s="189">
        <f t="shared" si="1254"/>
        <v>0</v>
      </c>
      <c r="I2311" s="189">
        <f t="shared" si="1255"/>
        <v>0</v>
      </c>
      <c r="J2311" s="179">
        <f t="shared" si="1256"/>
        <v>0</v>
      </c>
      <c r="K2311" s="173"/>
      <c r="L2311" s="174" t="str" cm="1">
        <f t="array" aca="1" ref="L2311" ca="1">IF($K2311="",OFFSET(L2311,-1,,,),K2311)</f>
        <v>15.01.02.02.01</v>
      </c>
      <c r="M2311" s="175" t="str" cm="1">
        <f t="array" aca="1" ref="M2311" ca="1">IF(OR($K2311=0,$K2311=""),OFFSET(M2311,-1,,,),O2311)</f>
        <v>PEITORIL DE ARDÓSIA ASSENTADO COM AC3 - LARGURA: 17CM</v>
      </c>
      <c r="N2311" s="67" t="s">
        <v>1131</v>
      </c>
      <c r="O2311" s="68" t="s">
        <v>1132</v>
      </c>
      <c r="P2311" s="68"/>
      <c r="Q2311" s="68" t="s">
        <v>3258</v>
      </c>
      <c r="R2311" s="69">
        <v>0.2142</v>
      </c>
      <c r="S2311" s="70">
        <v>105.6</v>
      </c>
      <c r="T2311" s="70">
        <v>22.619519999999998</v>
      </c>
      <c r="U2311" s="67" t="s">
        <v>1519</v>
      </c>
      <c r="V2311" s="71" t="s">
        <v>4202</v>
      </c>
      <c r="W2311" s="171"/>
      <c r="X2311" s="172"/>
      <c r="Y2311" s="176">
        <f t="shared" si="1257"/>
        <v>0</v>
      </c>
      <c r="AA2311" s="192"/>
      <c r="AB2311" s="193"/>
    </row>
    <row r="2312" spans="2:28" hidden="1">
      <c r="B2312" s="189">
        <f t="shared" si="1249"/>
        <v>0</v>
      </c>
      <c r="C2312" s="189">
        <f t="shared" ca="1" si="1250"/>
        <v>0</v>
      </c>
      <c r="D2312" s="189">
        <f t="shared" si="1251"/>
        <v>0</v>
      </c>
      <c r="E2312" s="189">
        <f t="shared" ca="1" si="1252"/>
        <v>0</v>
      </c>
      <c r="F2312" s="189">
        <f t="shared" si="1253"/>
        <v>0</v>
      </c>
      <c r="G2312" s="189" cm="1">
        <f t="array" aca="1" ref="G2312" ca="1">OFFSET(G2312,-1,,,)+1</f>
        <v>2307</v>
      </c>
      <c r="H2312" s="189">
        <f t="shared" si="1254"/>
        <v>0</v>
      </c>
      <c r="I2312" s="189">
        <f t="shared" si="1255"/>
        <v>0</v>
      </c>
      <c r="J2312" s="179">
        <f t="shared" si="1256"/>
        <v>0</v>
      </c>
      <c r="K2312" s="173"/>
      <c r="L2312" s="174" t="str" cm="1">
        <f t="array" aca="1" ref="L2312" ca="1">IF($K2312="",OFFSET(L2312,-1,,,),K2312)</f>
        <v>15.01.02.02.01</v>
      </c>
      <c r="M2312" s="175" t="str" cm="1">
        <f t="array" aca="1" ref="M2312" ca="1">IF(OR($K2312=0,$K2312=""),OFFSET(M2312,-1,,,),O2312)</f>
        <v>PEITORIL DE ARDÓSIA ASSENTADO COM AC3 - LARGURA: 17CM</v>
      </c>
      <c r="N2312" s="67" t="s">
        <v>1133</v>
      </c>
      <c r="O2312" s="68" t="s">
        <v>1134</v>
      </c>
      <c r="P2312" s="68"/>
      <c r="Q2312" s="68" t="s">
        <v>3253</v>
      </c>
      <c r="R2312" s="69">
        <v>1.2</v>
      </c>
      <c r="S2312" s="70">
        <v>20</v>
      </c>
      <c r="T2312" s="70">
        <v>24</v>
      </c>
      <c r="U2312" s="67" t="s">
        <v>1519</v>
      </c>
      <c r="V2312" s="71" t="s">
        <v>4202</v>
      </c>
      <c r="W2312" s="171"/>
      <c r="X2312" s="172"/>
      <c r="Y2312" s="176">
        <f t="shared" si="1257"/>
        <v>0</v>
      </c>
      <c r="AA2312" s="192"/>
      <c r="AB2312" s="193"/>
    </row>
    <row r="2313" spans="2:28" hidden="1">
      <c r="B2313" s="189">
        <f t="shared" si="1249"/>
        <v>0</v>
      </c>
      <c r="C2313" s="189">
        <f t="shared" ca="1" si="1250"/>
        <v>0</v>
      </c>
      <c r="D2313" s="189">
        <f t="shared" si="1251"/>
        <v>0</v>
      </c>
      <c r="E2313" s="189">
        <f t="shared" ca="1" si="1252"/>
        <v>0</v>
      </c>
      <c r="F2313" s="189">
        <f t="shared" si="1253"/>
        <v>0</v>
      </c>
      <c r="G2313" s="189" cm="1">
        <f t="array" aca="1" ref="G2313" ca="1">OFFSET(G2313,-1,,,)+1</f>
        <v>2308</v>
      </c>
      <c r="H2313" s="189">
        <f t="shared" si="1254"/>
        <v>0</v>
      </c>
      <c r="I2313" s="189">
        <f t="shared" si="1255"/>
        <v>0</v>
      </c>
      <c r="J2313" s="179">
        <f t="shared" si="1256"/>
        <v>0</v>
      </c>
      <c r="K2313" s="173" t="s">
        <v>1558</v>
      </c>
      <c r="L2313" s="174" t="str" cm="1">
        <f t="array" aca="1" ref="L2313" ca="1">IF($K2313="",OFFSET(L2313,-1,,,),K2313)</f>
        <v>15.01.02.03</v>
      </c>
      <c r="M2313" s="175" t="str" cm="1">
        <f t="array" aca="1" ref="M2313" ca="1">IF(OR($K2313=0,$K2313=""),OFFSET(M2313,-1,,,),O2313)</f>
        <v>PINTURA</v>
      </c>
      <c r="N2313" s="67" t="s">
        <v>143</v>
      </c>
      <c r="O2313" s="68" t="s">
        <v>376</v>
      </c>
      <c r="P2313" s="68"/>
      <c r="Q2313" s="68"/>
      <c r="R2313" s="69"/>
      <c r="S2313" s="70"/>
      <c r="T2313" s="70">
        <v>0</v>
      </c>
      <c r="U2313" s="67"/>
      <c r="V2313" s="71"/>
      <c r="W2313" s="171"/>
      <c r="X2313" s="172"/>
      <c r="Y2313" s="176">
        <f t="shared" si="1257"/>
        <v>0</v>
      </c>
      <c r="AA2313" s="192"/>
      <c r="AB2313" s="193"/>
    </row>
    <row r="2314" spans="2:28">
      <c r="B2314" s="189">
        <f t="shared" si="1249"/>
        <v>0</v>
      </c>
      <c r="C2314" s="189">
        <f t="shared" ca="1" si="1250"/>
        <v>0</v>
      </c>
      <c r="D2314" s="189">
        <f t="shared" si="1251"/>
        <v>0</v>
      </c>
      <c r="E2314" s="189">
        <f t="shared" ca="1" si="1252"/>
        <v>0</v>
      </c>
      <c r="F2314" s="189">
        <f t="shared" si="1253"/>
        <v>0</v>
      </c>
      <c r="G2314" s="189" cm="1">
        <f t="array" aca="1" ref="G2314" ca="1">OFFSET(G2314,-1,,,)+1</f>
        <v>2309</v>
      </c>
      <c r="H2314" s="189">
        <f t="shared" si="1254"/>
        <v>0</v>
      </c>
      <c r="I2314" s="189">
        <f t="shared" si="1255"/>
        <v>0</v>
      </c>
      <c r="J2314" s="179">
        <f t="shared" si="1256"/>
        <v>0</v>
      </c>
      <c r="K2314" s="173" t="s">
        <v>1559</v>
      </c>
      <c r="L2314" s="174" t="str" cm="1">
        <f t="array" aca="1" ref="L2314" ca="1">IF($K2314="",OFFSET(L2314,-1,,,),K2314)</f>
        <v>15.01.02.03.01</v>
      </c>
      <c r="M2314" s="175" t="str" cm="1">
        <f t="array" aca="1" ref="M2314" ca="1">IF(OR($K2314=0,$K2314=""),OFFSET(M2314,-1,,,),O2314)</f>
        <v>PINTURA LATEX PVA COLORIDO SOBRE MASSA ÚNICA COM 1 DEMÃO DE MASSA CORRIDA PVA</v>
      </c>
      <c r="N2314" s="67" t="s">
        <v>1394</v>
      </c>
      <c r="O2314" s="68" t="s">
        <v>4729</v>
      </c>
      <c r="P2314" s="68"/>
      <c r="Q2314" s="68" t="s">
        <v>3258</v>
      </c>
      <c r="R2314" s="69">
        <v>51.93</v>
      </c>
      <c r="S2314" s="70">
        <v>44.789499999999997</v>
      </c>
      <c r="T2314" s="70">
        <v>2325.9187349999997</v>
      </c>
      <c r="U2314" s="67"/>
      <c r="V2314" s="71"/>
      <c r="W2314" s="171"/>
      <c r="X2314" s="172"/>
      <c r="Y2314" s="176">
        <f t="shared" si="1257"/>
        <v>0</v>
      </c>
      <c r="AA2314" s="192"/>
      <c r="AB2314" s="193"/>
    </row>
    <row r="2315" spans="2:28" hidden="1">
      <c r="B2315" s="189">
        <f t="shared" si="1249"/>
        <v>0</v>
      </c>
      <c r="C2315" s="189">
        <f t="shared" ca="1" si="1250"/>
        <v>0</v>
      </c>
      <c r="D2315" s="189">
        <f t="shared" si="1251"/>
        <v>0</v>
      </c>
      <c r="E2315" s="189">
        <f t="shared" ca="1" si="1252"/>
        <v>0</v>
      </c>
      <c r="F2315" s="189">
        <f t="shared" si="1253"/>
        <v>0</v>
      </c>
      <c r="G2315" s="189" cm="1">
        <f t="array" aca="1" ref="G2315" ca="1">OFFSET(G2315,-1,,,)+1</f>
        <v>2310</v>
      </c>
      <c r="H2315" s="189">
        <f t="shared" si="1254"/>
        <v>0</v>
      </c>
      <c r="I2315" s="189">
        <f t="shared" si="1255"/>
        <v>0</v>
      </c>
      <c r="J2315" s="179">
        <f t="shared" si="1256"/>
        <v>0</v>
      </c>
      <c r="K2315" s="173"/>
      <c r="L2315" s="174" t="str" cm="1">
        <f t="array" aca="1" ref="L2315" ca="1">IF($K2315="",OFFSET(L2315,-1,,,),K2315)</f>
        <v>15.01.02.03.01</v>
      </c>
      <c r="M2315" s="175" t="str" cm="1">
        <f t="array" aca="1" ref="M2315" ca="1">IF(OR($K2315=0,$K2315=""),OFFSET(M2315,-1,,,),O2315)</f>
        <v>PINTURA LATEX PVA COLORIDO SOBRE MASSA ÚNICA COM 1 DEMÃO DE MASSA CORRIDA PVA</v>
      </c>
      <c r="N2315" s="67" t="s">
        <v>1378</v>
      </c>
      <c r="O2315" s="68" t="s">
        <v>1379</v>
      </c>
      <c r="P2315" s="68"/>
      <c r="Q2315" s="68" t="s">
        <v>3254</v>
      </c>
      <c r="R2315" s="69">
        <v>41.024700000000003</v>
      </c>
      <c r="S2315" s="70">
        <v>1.2</v>
      </c>
      <c r="T2315" s="70">
        <v>49.229640000000003</v>
      </c>
      <c r="U2315" s="67" t="s">
        <v>1519</v>
      </c>
      <c r="V2315" s="71" t="s">
        <v>4202</v>
      </c>
      <c r="W2315" s="171"/>
      <c r="X2315" s="172"/>
      <c r="Y2315" s="176">
        <f t="shared" si="1257"/>
        <v>0</v>
      </c>
      <c r="AA2315" s="192"/>
      <c r="AB2315" s="193"/>
    </row>
    <row r="2316" spans="2:28" hidden="1">
      <c r="B2316" s="189">
        <f t="shared" si="1249"/>
        <v>0</v>
      </c>
      <c r="C2316" s="189">
        <f t="shared" ca="1" si="1250"/>
        <v>0</v>
      </c>
      <c r="D2316" s="189">
        <f t="shared" si="1251"/>
        <v>0</v>
      </c>
      <c r="E2316" s="189">
        <f t="shared" ca="1" si="1252"/>
        <v>0</v>
      </c>
      <c r="F2316" s="189">
        <f t="shared" si="1253"/>
        <v>0</v>
      </c>
      <c r="G2316" s="189" cm="1">
        <f t="array" aca="1" ref="G2316" ca="1">OFFSET(G2316,-1,,,)+1</f>
        <v>2311</v>
      </c>
      <c r="H2316" s="189">
        <f t="shared" si="1254"/>
        <v>0</v>
      </c>
      <c r="I2316" s="189">
        <f t="shared" si="1255"/>
        <v>0</v>
      </c>
      <c r="J2316" s="179">
        <f t="shared" si="1256"/>
        <v>0</v>
      </c>
      <c r="K2316" s="173"/>
      <c r="L2316" s="174" t="str" cm="1">
        <f t="array" aca="1" ref="L2316" ca="1">IF($K2316="",OFFSET(L2316,-1,,,),K2316)</f>
        <v>15.01.02.03.01</v>
      </c>
      <c r="M2316" s="175" t="str" cm="1">
        <f t="array" aca="1" ref="M2316" ca="1">IF(OR($K2316=0,$K2316=""),OFFSET(M2316,-1,,,),O2316)</f>
        <v>PINTURA LATEX PVA COLORIDO SOBRE MASSA ÚNICA COM 1 DEMÃO DE MASSA CORRIDA PVA</v>
      </c>
      <c r="N2316" s="67" t="s">
        <v>1380</v>
      </c>
      <c r="O2316" s="68" t="s">
        <v>1381</v>
      </c>
      <c r="P2316" s="68"/>
      <c r="Q2316" s="68" t="s">
        <v>3254</v>
      </c>
      <c r="R2316" s="69">
        <v>8.8280999999999992</v>
      </c>
      <c r="S2316" s="70">
        <v>4.95</v>
      </c>
      <c r="T2316" s="70">
        <v>43.699095</v>
      </c>
      <c r="U2316" s="67" t="s">
        <v>1519</v>
      </c>
      <c r="V2316" s="71" t="s">
        <v>4202</v>
      </c>
      <c r="W2316" s="171"/>
      <c r="X2316" s="172"/>
      <c r="Y2316" s="176">
        <f t="shared" si="1257"/>
        <v>0</v>
      </c>
      <c r="AA2316" s="192"/>
      <c r="AB2316" s="193"/>
    </row>
    <row r="2317" spans="2:28" hidden="1">
      <c r="B2317" s="189">
        <f t="shared" si="1249"/>
        <v>0</v>
      </c>
      <c r="C2317" s="189">
        <f t="shared" ca="1" si="1250"/>
        <v>0</v>
      </c>
      <c r="D2317" s="189">
        <f t="shared" si="1251"/>
        <v>0</v>
      </c>
      <c r="E2317" s="189">
        <f t="shared" ca="1" si="1252"/>
        <v>0</v>
      </c>
      <c r="F2317" s="189">
        <f t="shared" si="1253"/>
        <v>0</v>
      </c>
      <c r="G2317" s="189" cm="1">
        <f t="array" aca="1" ref="G2317" ca="1">OFFSET(G2317,-1,,,)+1</f>
        <v>2312</v>
      </c>
      <c r="H2317" s="189">
        <f t="shared" si="1254"/>
        <v>0</v>
      </c>
      <c r="I2317" s="189">
        <f t="shared" si="1255"/>
        <v>0</v>
      </c>
      <c r="J2317" s="179">
        <f t="shared" si="1256"/>
        <v>0</v>
      </c>
      <c r="K2317" s="173"/>
      <c r="L2317" s="174" t="str" cm="1">
        <f t="array" aca="1" ref="L2317" ca="1">IF($K2317="",OFFSET(L2317,-1,,,),K2317)</f>
        <v>15.01.02.03.01</v>
      </c>
      <c r="M2317" s="175" t="str" cm="1">
        <f t="array" aca="1" ref="M2317" ca="1">IF(OR($K2317=0,$K2317=""),OFFSET(M2317,-1,,,),O2317)</f>
        <v>PINTURA LATEX PVA COLORIDO SOBRE MASSA ÚNICA COM 1 DEMÃO DE MASSA CORRIDA PVA</v>
      </c>
      <c r="N2317" s="67" t="s">
        <v>1395</v>
      </c>
      <c r="O2317" s="68" t="s">
        <v>1396</v>
      </c>
      <c r="P2317" s="68"/>
      <c r="Q2317" s="68" t="s">
        <v>3258</v>
      </c>
      <c r="R2317" s="69">
        <v>51.93</v>
      </c>
      <c r="S2317" s="70">
        <v>43</v>
      </c>
      <c r="T2317" s="70">
        <v>2232.9899999999998</v>
      </c>
      <c r="U2317" s="67" t="s">
        <v>1519</v>
      </c>
      <c r="V2317" s="71" t="s">
        <v>4202</v>
      </c>
      <c r="W2317" s="171"/>
      <c r="X2317" s="172"/>
      <c r="Y2317" s="176">
        <f t="shared" si="1257"/>
        <v>0</v>
      </c>
      <c r="AA2317" s="192"/>
    </row>
    <row r="2318" spans="2:28">
      <c r="B2318" s="189">
        <f t="shared" si="1249"/>
        <v>0</v>
      </c>
      <c r="C2318" s="189">
        <f t="shared" ca="1" si="1250"/>
        <v>0</v>
      </c>
      <c r="D2318" s="189">
        <f t="shared" si="1251"/>
        <v>0</v>
      </c>
      <c r="E2318" s="189">
        <f t="shared" ca="1" si="1252"/>
        <v>0</v>
      </c>
      <c r="F2318" s="189">
        <f t="shared" si="1253"/>
        <v>0</v>
      </c>
      <c r="G2318" s="189" cm="1">
        <f t="array" aca="1" ref="G2318" ca="1">OFFSET(G2318,-1,,,)+1</f>
        <v>2313</v>
      </c>
      <c r="H2318" s="189">
        <f t="shared" si="1254"/>
        <v>0</v>
      </c>
      <c r="I2318" s="189">
        <f t="shared" si="1255"/>
        <v>0</v>
      </c>
      <c r="J2318" s="179">
        <f t="shared" si="1256"/>
        <v>0</v>
      </c>
      <c r="K2318" s="173" t="s">
        <v>1560</v>
      </c>
      <c r="L2318" s="174" t="str" cm="1">
        <f t="array" aca="1" ref="L2318" ca="1">IF($K2318="",OFFSET(L2318,-1,,,),K2318)</f>
        <v>15.01.02.03.02</v>
      </c>
      <c r="M2318" s="175" t="str" cm="1">
        <f t="array" aca="1" ref="M2318" ca="1">IF(OR($K2318=0,$K2318=""),OFFSET(M2318,-1,,,),O2318)</f>
        <v>PINTURA LÁTEX PVA SOBRE FORRO DE GESSO COM 01 DEMÃO DE MASSA CORRIDA PVA</v>
      </c>
      <c r="N2318" s="67" t="s">
        <v>1391</v>
      </c>
      <c r="O2318" s="68" t="s">
        <v>4694</v>
      </c>
      <c r="P2318" s="68"/>
      <c r="Q2318" s="68" t="s">
        <v>3258</v>
      </c>
      <c r="R2318" s="69">
        <v>15.09</v>
      </c>
      <c r="S2318" s="70">
        <v>17.200299999999999</v>
      </c>
      <c r="T2318" s="70">
        <v>259.552527</v>
      </c>
      <c r="U2318" s="67"/>
      <c r="V2318" s="71"/>
      <c r="W2318" s="171"/>
      <c r="X2318" s="172"/>
      <c r="Y2318" s="176">
        <f t="shared" si="1257"/>
        <v>0</v>
      </c>
      <c r="AA2318" s="192"/>
    </row>
    <row r="2319" spans="2:28" hidden="1">
      <c r="B2319" s="189">
        <f t="shared" si="1249"/>
        <v>0</v>
      </c>
      <c r="C2319" s="189">
        <f t="shared" ca="1" si="1250"/>
        <v>0</v>
      </c>
      <c r="D2319" s="189">
        <f t="shared" si="1251"/>
        <v>0</v>
      </c>
      <c r="E2319" s="189">
        <f t="shared" ca="1" si="1252"/>
        <v>0</v>
      </c>
      <c r="F2319" s="189">
        <f t="shared" si="1253"/>
        <v>0</v>
      </c>
      <c r="G2319" s="189" cm="1">
        <f t="array" aca="1" ref="G2319" ca="1">OFFSET(G2319,-1,,,)+1</f>
        <v>2314</v>
      </c>
      <c r="H2319" s="189">
        <f t="shared" si="1254"/>
        <v>0</v>
      </c>
      <c r="I2319" s="189">
        <f t="shared" si="1255"/>
        <v>0</v>
      </c>
      <c r="J2319" s="179">
        <f t="shared" si="1256"/>
        <v>0</v>
      </c>
      <c r="K2319" s="173"/>
      <c r="L2319" s="174" t="str" cm="1">
        <f t="array" aca="1" ref="L2319" ca="1">IF($K2319="",OFFSET(L2319,-1,,,),K2319)</f>
        <v>15.01.02.03.02</v>
      </c>
      <c r="M2319" s="175" t="str" cm="1">
        <f t="array" aca="1" ref="M2319" ca="1">IF(OR($K2319=0,$K2319=""),OFFSET(M2319,-1,,,),O2319)</f>
        <v>PINTURA LÁTEX PVA SOBRE FORRO DE GESSO COM 01 DEMÃO DE MASSA CORRIDA PVA</v>
      </c>
      <c r="N2319" s="67" t="s">
        <v>1378</v>
      </c>
      <c r="O2319" s="68" t="s">
        <v>1379</v>
      </c>
      <c r="P2319" s="68"/>
      <c r="Q2319" s="68" t="s">
        <v>3254</v>
      </c>
      <c r="R2319" s="69">
        <v>3.7725</v>
      </c>
      <c r="S2319" s="70">
        <v>1.2</v>
      </c>
      <c r="T2319" s="70">
        <v>4.5270000000000001</v>
      </c>
      <c r="U2319" s="67" t="s">
        <v>1519</v>
      </c>
      <c r="V2319" s="71" t="s">
        <v>4202</v>
      </c>
      <c r="W2319" s="171"/>
      <c r="X2319" s="172"/>
      <c r="Y2319" s="176">
        <f t="shared" si="1257"/>
        <v>0</v>
      </c>
      <c r="AA2319" s="192"/>
    </row>
    <row r="2320" spans="2:28" hidden="1">
      <c r="B2320" s="189">
        <f t="shared" si="1249"/>
        <v>0</v>
      </c>
      <c r="C2320" s="189">
        <f t="shared" ca="1" si="1250"/>
        <v>0</v>
      </c>
      <c r="D2320" s="189">
        <f t="shared" si="1251"/>
        <v>0</v>
      </c>
      <c r="E2320" s="189">
        <f t="shared" ca="1" si="1252"/>
        <v>0</v>
      </c>
      <c r="F2320" s="189">
        <f t="shared" si="1253"/>
        <v>0</v>
      </c>
      <c r="G2320" s="189" cm="1">
        <f t="array" aca="1" ref="G2320" ca="1">OFFSET(G2320,-1,,,)+1</f>
        <v>2315</v>
      </c>
      <c r="H2320" s="189">
        <f t="shared" si="1254"/>
        <v>0</v>
      </c>
      <c r="I2320" s="189">
        <f t="shared" si="1255"/>
        <v>0</v>
      </c>
      <c r="J2320" s="179">
        <f t="shared" si="1256"/>
        <v>0</v>
      </c>
      <c r="K2320" s="173"/>
      <c r="L2320" s="174" t="str" cm="1">
        <f t="array" aca="1" ref="L2320" ca="1">IF($K2320="",OFFSET(L2320,-1,,,),K2320)</f>
        <v>15.01.02.03.02</v>
      </c>
      <c r="M2320" s="175" t="str" cm="1">
        <f t="array" aca="1" ref="M2320" ca="1">IF(OR($K2320=0,$K2320=""),OFFSET(M2320,-1,,,),O2320)</f>
        <v>PINTURA LÁTEX PVA SOBRE FORRO DE GESSO COM 01 DEMÃO DE MASSA CORRIDA PVA</v>
      </c>
      <c r="N2320" s="67" t="s">
        <v>1380</v>
      </c>
      <c r="O2320" s="68" t="s">
        <v>1381</v>
      </c>
      <c r="P2320" s="68"/>
      <c r="Q2320" s="68" t="s">
        <v>3254</v>
      </c>
      <c r="R2320" s="69">
        <v>5.1834150000000001</v>
      </c>
      <c r="S2320" s="70">
        <v>4.95</v>
      </c>
      <c r="T2320" s="70">
        <v>25.657904250000001</v>
      </c>
      <c r="U2320" s="67" t="s">
        <v>1519</v>
      </c>
      <c r="V2320" s="71" t="s">
        <v>4202</v>
      </c>
      <c r="W2320" s="171"/>
      <c r="X2320" s="172"/>
      <c r="Y2320" s="176">
        <f t="shared" si="1257"/>
        <v>0</v>
      </c>
      <c r="AA2320" s="192"/>
    </row>
    <row r="2321" spans="2:27" hidden="1">
      <c r="B2321" s="189">
        <f t="shared" si="1249"/>
        <v>0</v>
      </c>
      <c r="C2321" s="189">
        <f t="shared" ca="1" si="1250"/>
        <v>0</v>
      </c>
      <c r="D2321" s="189">
        <f t="shared" si="1251"/>
        <v>0</v>
      </c>
      <c r="E2321" s="189">
        <f t="shared" ca="1" si="1252"/>
        <v>0</v>
      </c>
      <c r="F2321" s="189">
        <f t="shared" si="1253"/>
        <v>0</v>
      </c>
      <c r="G2321" s="189" cm="1">
        <f t="array" aca="1" ref="G2321" ca="1">OFFSET(G2321,-1,,,)+1</f>
        <v>2316</v>
      </c>
      <c r="H2321" s="189">
        <f t="shared" si="1254"/>
        <v>0</v>
      </c>
      <c r="I2321" s="189">
        <f t="shared" si="1255"/>
        <v>0</v>
      </c>
      <c r="J2321" s="179">
        <f t="shared" si="1256"/>
        <v>0</v>
      </c>
      <c r="K2321" s="173"/>
      <c r="L2321" s="174" t="str" cm="1">
        <f t="array" aca="1" ref="L2321" ca="1">IF($K2321="",OFFSET(L2321,-1,,,),K2321)</f>
        <v>15.01.02.03.02</v>
      </c>
      <c r="M2321" s="175" t="str" cm="1">
        <f t="array" aca="1" ref="M2321" ca="1">IF(OR($K2321=0,$K2321=""),OFFSET(M2321,-1,,,),O2321)</f>
        <v>PINTURA LÁTEX PVA SOBRE FORRO DE GESSO COM 01 DEMÃO DE MASSA CORRIDA PVA</v>
      </c>
      <c r="N2321" s="67" t="s">
        <v>1392</v>
      </c>
      <c r="O2321" s="68" t="s">
        <v>1393</v>
      </c>
      <c r="P2321" s="68"/>
      <c r="Q2321" s="68" t="s">
        <v>3258</v>
      </c>
      <c r="R2321" s="69">
        <v>15.09</v>
      </c>
      <c r="S2321" s="70">
        <v>15.2</v>
      </c>
      <c r="T2321" s="70">
        <v>229.36799999999999</v>
      </c>
      <c r="U2321" s="67" t="s">
        <v>1519</v>
      </c>
      <c r="V2321" s="71" t="s">
        <v>4202</v>
      </c>
      <c r="W2321" s="171"/>
      <c r="X2321" s="172"/>
      <c r="Y2321" s="176">
        <f t="shared" si="1257"/>
        <v>0</v>
      </c>
      <c r="AA2321" s="192"/>
    </row>
    <row r="2322" spans="2:27" hidden="1">
      <c r="B2322" s="189">
        <f t="shared" si="1249"/>
        <v>0</v>
      </c>
      <c r="C2322" s="189">
        <f t="shared" ca="1" si="1250"/>
        <v>0</v>
      </c>
      <c r="D2322" s="189">
        <f t="shared" si="1251"/>
        <v>0</v>
      </c>
      <c r="E2322" s="189">
        <f t="shared" ca="1" si="1252"/>
        <v>0</v>
      </c>
      <c r="F2322" s="189">
        <f t="shared" si="1253"/>
        <v>0</v>
      </c>
      <c r="G2322" s="189" cm="1">
        <f t="array" aca="1" ref="G2322" ca="1">OFFSET(G2322,-1,,,)+1</f>
        <v>2317</v>
      </c>
      <c r="H2322" s="189">
        <f t="shared" si="1254"/>
        <v>0</v>
      </c>
      <c r="I2322" s="189">
        <f t="shared" si="1255"/>
        <v>0</v>
      </c>
      <c r="J2322" s="179">
        <f t="shared" si="1256"/>
        <v>0</v>
      </c>
      <c r="K2322" s="173" t="s">
        <v>1561</v>
      </c>
      <c r="L2322" s="174" t="str" cm="1">
        <f t="array" aca="1" ref="L2322" ca="1">IF($K2322="",OFFSET(L2322,-1,,,),K2322)</f>
        <v>15.01.02.04</v>
      </c>
      <c r="M2322" s="175" t="str" cm="1">
        <f t="array" aca="1" ref="M2322" ca="1">IF(OR($K2322=0,$K2322=""),OFFSET(M2322,-1,,,),O2322)</f>
        <v>ESQUADRIAS</v>
      </c>
      <c r="N2322" s="67" t="s">
        <v>143</v>
      </c>
      <c r="O2322" s="68" t="s">
        <v>387</v>
      </c>
      <c r="P2322" s="68"/>
      <c r="Q2322" s="68"/>
      <c r="R2322" s="69"/>
      <c r="S2322" s="70"/>
      <c r="T2322" s="70">
        <v>0</v>
      </c>
      <c r="U2322" s="67"/>
      <c r="V2322" s="71"/>
      <c r="W2322" s="171"/>
      <c r="X2322" s="172"/>
      <c r="Y2322" s="176">
        <f t="shared" si="1257"/>
        <v>0</v>
      </c>
      <c r="AA2322" s="192"/>
    </row>
    <row r="2323" spans="2:27">
      <c r="B2323" s="189">
        <f t="shared" si="1249"/>
        <v>0</v>
      </c>
      <c r="C2323" s="189">
        <f t="shared" ca="1" si="1250"/>
        <v>0</v>
      </c>
      <c r="D2323" s="189">
        <f t="shared" si="1251"/>
        <v>0</v>
      </c>
      <c r="E2323" s="189">
        <f t="shared" ca="1" si="1252"/>
        <v>0</v>
      </c>
      <c r="F2323" s="189">
        <f t="shared" si="1253"/>
        <v>0</v>
      </c>
      <c r="G2323" s="189" cm="1">
        <f t="array" aca="1" ref="G2323" ca="1">OFFSET(G2323,-1,,,)+1</f>
        <v>2318</v>
      </c>
      <c r="H2323" s="189">
        <f t="shared" si="1254"/>
        <v>0</v>
      </c>
      <c r="I2323" s="189">
        <f t="shared" si="1255"/>
        <v>0</v>
      </c>
      <c r="J2323" s="179">
        <f t="shared" si="1256"/>
        <v>0</v>
      </c>
      <c r="K2323" s="173" t="s">
        <v>1562</v>
      </c>
      <c r="L2323" s="174" t="str" cm="1">
        <f t="array" aca="1" ref="L2323" ca="1">IF($K2323="",OFFSET(L2323,-1,,,),K2323)</f>
        <v>15.01.02.04.01</v>
      </c>
      <c r="M2323" s="175" t="str" cm="1">
        <f t="array" aca="1" ref="M2323" ca="1">IF(OR($K2323=0,$K2323=""),OFFSET(M2323,-1,,,),O2323)</f>
        <v>JANELA DE ALUMÍNIO COM 02 FOLHAS DE CORRER - 1,20X1,20M</v>
      </c>
      <c r="N2323" s="67" t="s">
        <v>1280</v>
      </c>
      <c r="O2323" s="68" t="s">
        <v>4649</v>
      </c>
      <c r="P2323" s="68"/>
      <c r="Q2323" s="68" t="s">
        <v>3263</v>
      </c>
      <c r="R2323" s="69">
        <v>1</v>
      </c>
      <c r="S2323" s="70">
        <v>579.87</v>
      </c>
      <c r="T2323" s="70">
        <v>579.87</v>
      </c>
      <c r="U2323" s="67"/>
      <c r="V2323" s="71"/>
      <c r="W2323" s="171"/>
      <c r="X2323" s="172"/>
      <c r="Y2323" s="176">
        <f t="shared" si="1257"/>
        <v>0</v>
      </c>
      <c r="AA2323" s="192"/>
    </row>
    <row r="2324" spans="2:27" hidden="1">
      <c r="B2324" s="189">
        <f t="shared" si="1249"/>
        <v>0</v>
      </c>
      <c r="C2324" s="189">
        <f t="shared" ca="1" si="1250"/>
        <v>0</v>
      </c>
      <c r="D2324" s="189">
        <f t="shared" si="1251"/>
        <v>0</v>
      </c>
      <c r="E2324" s="189">
        <f t="shared" ca="1" si="1252"/>
        <v>0</v>
      </c>
      <c r="F2324" s="189">
        <f t="shared" si="1253"/>
        <v>0</v>
      </c>
      <c r="G2324" s="189" cm="1">
        <f t="array" aca="1" ref="G2324" ca="1">OFFSET(G2324,-1,,,)+1</f>
        <v>2319</v>
      </c>
      <c r="H2324" s="189">
        <f t="shared" si="1254"/>
        <v>0</v>
      </c>
      <c r="I2324" s="189">
        <f t="shared" si="1255"/>
        <v>0</v>
      </c>
      <c r="J2324" s="179">
        <f t="shared" si="1256"/>
        <v>0</v>
      </c>
      <c r="K2324" s="173"/>
      <c r="L2324" s="174" t="str" cm="1">
        <f t="array" aca="1" ref="L2324" ca="1">IF($K2324="",OFFSET(L2324,-1,,,),K2324)</f>
        <v>15.01.02.04.01</v>
      </c>
      <c r="M2324" s="175" t="str" cm="1">
        <f t="array" aca="1" ref="M2324" ca="1">IF(OR($K2324=0,$K2324=""),OFFSET(M2324,-1,,,),O2324)</f>
        <v>JANELA DE ALUMÍNIO COM 02 FOLHAS DE CORRER - 1,20X1,20M</v>
      </c>
      <c r="N2324" s="67" t="s">
        <v>1142</v>
      </c>
      <c r="O2324" s="68" t="s">
        <v>1143</v>
      </c>
      <c r="P2324" s="68"/>
      <c r="Q2324" s="68" t="s">
        <v>3255</v>
      </c>
      <c r="R2324" s="69">
        <v>0.45450000000000002</v>
      </c>
      <c r="S2324" s="70">
        <v>40</v>
      </c>
      <c r="T2324" s="70">
        <v>18.18</v>
      </c>
      <c r="U2324" s="67" t="s">
        <v>1519</v>
      </c>
      <c r="V2324" s="71" t="s">
        <v>4202</v>
      </c>
      <c r="W2324" s="171"/>
      <c r="X2324" s="172"/>
      <c r="Y2324" s="176">
        <f t="shared" si="1257"/>
        <v>0</v>
      </c>
      <c r="AA2324" s="192"/>
    </row>
    <row r="2325" spans="2:27" hidden="1">
      <c r="B2325" s="189">
        <f t="shared" si="1249"/>
        <v>0</v>
      </c>
      <c r="C2325" s="189">
        <f t="shared" ca="1" si="1250"/>
        <v>0</v>
      </c>
      <c r="D2325" s="189">
        <f t="shared" si="1251"/>
        <v>0</v>
      </c>
      <c r="E2325" s="189">
        <f t="shared" ca="1" si="1252"/>
        <v>0</v>
      </c>
      <c r="F2325" s="189">
        <f t="shared" si="1253"/>
        <v>0</v>
      </c>
      <c r="G2325" s="189" cm="1">
        <f t="array" aca="1" ref="G2325" ca="1">OFFSET(G2325,-1,,,)+1</f>
        <v>2320</v>
      </c>
      <c r="H2325" s="189">
        <f t="shared" si="1254"/>
        <v>0</v>
      </c>
      <c r="I2325" s="189">
        <f t="shared" si="1255"/>
        <v>0</v>
      </c>
      <c r="J2325" s="179">
        <f t="shared" si="1256"/>
        <v>0</v>
      </c>
      <c r="K2325" s="173"/>
      <c r="L2325" s="174" t="str" cm="1">
        <f t="array" aca="1" ref="L2325" ca="1">IF($K2325="",OFFSET(L2325,-1,,,),K2325)</f>
        <v>15.01.02.04.01</v>
      </c>
      <c r="M2325" s="175" t="str" cm="1">
        <f t="array" aca="1" ref="M2325" ca="1">IF(OR($K2325=0,$K2325=""),OFFSET(M2325,-1,,,),O2325)</f>
        <v>JANELA DE ALUMÍNIO COM 02 FOLHAS DE CORRER - 1,20X1,20M</v>
      </c>
      <c r="N2325" s="67" t="s">
        <v>1281</v>
      </c>
      <c r="O2325" s="68" t="s">
        <v>1282</v>
      </c>
      <c r="P2325" s="68"/>
      <c r="Q2325" s="68" t="s">
        <v>3254</v>
      </c>
      <c r="R2325" s="69">
        <v>0.08</v>
      </c>
      <c r="S2325" s="70">
        <v>10.5</v>
      </c>
      <c r="T2325" s="70">
        <v>0.84</v>
      </c>
      <c r="U2325" s="67" t="s">
        <v>1519</v>
      </c>
      <c r="V2325" s="71" t="s">
        <v>4202</v>
      </c>
      <c r="W2325" s="171"/>
      <c r="X2325" s="172"/>
      <c r="Y2325" s="176">
        <f t="shared" si="1257"/>
        <v>0</v>
      </c>
      <c r="AA2325" s="192"/>
    </row>
    <row r="2326" spans="2:27" hidden="1">
      <c r="B2326" s="189">
        <f t="shared" si="1249"/>
        <v>0</v>
      </c>
      <c r="C2326" s="189">
        <f t="shared" ca="1" si="1250"/>
        <v>0</v>
      </c>
      <c r="D2326" s="189">
        <f t="shared" si="1251"/>
        <v>0</v>
      </c>
      <c r="E2326" s="189">
        <f t="shared" ca="1" si="1252"/>
        <v>0</v>
      </c>
      <c r="F2326" s="189">
        <f t="shared" si="1253"/>
        <v>0</v>
      </c>
      <c r="G2326" s="189" cm="1">
        <f t="array" aca="1" ref="G2326" ca="1">OFFSET(G2326,-1,,,)+1</f>
        <v>2321</v>
      </c>
      <c r="H2326" s="189">
        <f t="shared" si="1254"/>
        <v>0</v>
      </c>
      <c r="I2326" s="189">
        <f t="shared" si="1255"/>
        <v>0</v>
      </c>
      <c r="J2326" s="179">
        <f t="shared" si="1256"/>
        <v>0</v>
      </c>
      <c r="K2326" s="173"/>
      <c r="L2326" s="174" t="str" cm="1">
        <f t="array" aca="1" ref="L2326" ca="1">IF($K2326="",OFFSET(L2326,-1,,,),K2326)</f>
        <v>15.01.02.04.01</v>
      </c>
      <c r="M2326" s="175" t="str" cm="1">
        <f t="array" aca="1" ref="M2326" ca="1">IF(OR($K2326=0,$K2326=""),OFFSET(M2326,-1,,,),O2326)</f>
        <v>JANELA DE ALUMÍNIO COM 02 FOLHAS DE CORRER - 1,20X1,20M</v>
      </c>
      <c r="N2326" s="67" t="s">
        <v>1283</v>
      </c>
      <c r="O2326" s="68" t="s">
        <v>1284</v>
      </c>
      <c r="P2326" s="68"/>
      <c r="Q2326" s="68" t="s">
        <v>3260</v>
      </c>
      <c r="R2326" s="69">
        <v>1</v>
      </c>
      <c r="S2326" s="70">
        <v>445.85</v>
      </c>
      <c r="T2326" s="70">
        <v>445.85</v>
      </c>
      <c r="U2326" s="67" t="s">
        <v>1519</v>
      </c>
      <c r="V2326" s="71" t="s">
        <v>4202</v>
      </c>
      <c r="W2326" s="171"/>
      <c r="X2326" s="172"/>
      <c r="Y2326" s="176">
        <f t="shared" si="1257"/>
        <v>0</v>
      </c>
      <c r="AA2326" s="192"/>
    </row>
    <row r="2327" spans="2:27" hidden="1">
      <c r="B2327" s="189">
        <f t="shared" si="1249"/>
        <v>0</v>
      </c>
      <c r="C2327" s="189">
        <f t="shared" ca="1" si="1250"/>
        <v>0</v>
      </c>
      <c r="D2327" s="189">
        <f t="shared" si="1251"/>
        <v>0</v>
      </c>
      <c r="E2327" s="189">
        <f t="shared" ca="1" si="1252"/>
        <v>0</v>
      </c>
      <c r="F2327" s="189">
        <f t="shared" si="1253"/>
        <v>0</v>
      </c>
      <c r="G2327" s="189" cm="1">
        <f t="array" aca="1" ref="G2327" ca="1">OFFSET(G2327,-1,,,)+1</f>
        <v>2322</v>
      </c>
      <c r="H2327" s="189">
        <f t="shared" si="1254"/>
        <v>0</v>
      </c>
      <c r="I2327" s="189">
        <f t="shared" si="1255"/>
        <v>0</v>
      </c>
      <c r="J2327" s="179">
        <f t="shared" si="1256"/>
        <v>0</v>
      </c>
      <c r="K2327" s="173"/>
      <c r="L2327" s="174" t="str" cm="1">
        <f t="array" aca="1" ref="L2327" ca="1">IF($K2327="",OFFSET(L2327,-1,,,),K2327)</f>
        <v>15.01.02.04.01</v>
      </c>
      <c r="M2327" s="175" t="str" cm="1">
        <f t="array" aca="1" ref="M2327" ca="1">IF(OR($K2327=0,$K2327=""),OFFSET(M2327,-1,,,),O2327)</f>
        <v>JANELA DE ALUMÍNIO COM 02 FOLHAS DE CORRER - 1,20X1,20M</v>
      </c>
      <c r="N2327" s="67" t="s">
        <v>1285</v>
      </c>
      <c r="O2327" s="68" t="s">
        <v>1286</v>
      </c>
      <c r="P2327" s="68"/>
      <c r="Q2327" s="68" t="s">
        <v>3260</v>
      </c>
      <c r="R2327" s="69">
        <v>1</v>
      </c>
      <c r="S2327" s="70">
        <v>5</v>
      </c>
      <c r="T2327" s="70">
        <v>5</v>
      </c>
      <c r="U2327" s="67" t="s">
        <v>1519</v>
      </c>
      <c r="V2327" s="71" t="s">
        <v>4202</v>
      </c>
      <c r="W2327" s="171"/>
      <c r="X2327" s="172"/>
      <c r="Y2327" s="176">
        <f t="shared" si="1257"/>
        <v>0</v>
      </c>
      <c r="AA2327" s="192"/>
    </row>
    <row r="2328" spans="2:27" hidden="1">
      <c r="B2328" s="189">
        <f t="shared" si="1249"/>
        <v>0</v>
      </c>
      <c r="C2328" s="189">
        <f t="shared" ca="1" si="1250"/>
        <v>0</v>
      </c>
      <c r="D2328" s="189">
        <f t="shared" si="1251"/>
        <v>0</v>
      </c>
      <c r="E2328" s="189">
        <f t="shared" ca="1" si="1252"/>
        <v>0</v>
      </c>
      <c r="F2328" s="189">
        <f t="shared" si="1253"/>
        <v>0</v>
      </c>
      <c r="G2328" s="189" cm="1">
        <f t="array" aca="1" ref="G2328" ca="1">OFFSET(G2328,-1,,,)+1</f>
        <v>2323</v>
      </c>
      <c r="H2328" s="189">
        <f t="shared" si="1254"/>
        <v>0</v>
      </c>
      <c r="I2328" s="189">
        <f t="shared" si="1255"/>
        <v>0</v>
      </c>
      <c r="J2328" s="179">
        <f t="shared" si="1256"/>
        <v>0</v>
      </c>
      <c r="K2328" s="173"/>
      <c r="L2328" s="174" t="str" cm="1">
        <f t="array" aca="1" ref="L2328" ca="1">IF($K2328="",OFFSET(L2328,-1,,,),K2328)</f>
        <v>15.01.02.04.01</v>
      </c>
      <c r="M2328" s="175" t="str" cm="1">
        <f t="array" aca="1" ref="M2328" ca="1">IF(OR($K2328=0,$K2328=""),OFFSET(M2328,-1,,,),O2328)</f>
        <v>JANELA DE ALUMÍNIO COM 02 FOLHAS DE CORRER - 1,20X1,20M</v>
      </c>
      <c r="N2328" s="67" t="s">
        <v>3823</v>
      </c>
      <c r="O2328" s="68" t="s">
        <v>4254</v>
      </c>
      <c r="P2328" s="68"/>
      <c r="Q2328" s="68" t="s">
        <v>3260</v>
      </c>
      <c r="R2328" s="69">
        <v>1</v>
      </c>
      <c r="S2328" s="70">
        <v>110</v>
      </c>
      <c r="T2328" s="70">
        <v>110</v>
      </c>
      <c r="U2328" s="67" t="s">
        <v>1519</v>
      </c>
      <c r="V2328" s="71" t="s">
        <v>4202</v>
      </c>
      <c r="W2328" s="171"/>
      <c r="X2328" s="172"/>
      <c r="Y2328" s="176">
        <f t="shared" si="1257"/>
        <v>0</v>
      </c>
      <c r="AA2328" s="192"/>
    </row>
    <row r="2329" spans="2:27" hidden="1">
      <c r="B2329" s="189">
        <f t="shared" si="1249"/>
        <v>0</v>
      </c>
      <c r="C2329" s="189">
        <f t="shared" ca="1" si="1250"/>
        <v>0</v>
      </c>
      <c r="D2329" s="189">
        <f t="shared" si="1251"/>
        <v>0</v>
      </c>
      <c r="E2329" s="189">
        <f t="shared" ca="1" si="1252"/>
        <v>0</v>
      </c>
      <c r="F2329" s="189">
        <f t="shared" si="1253"/>
        <v>0</v>
      </c>
      <c r="G2329" s="189" cm="1">
        <f t="array" aca="1" ref="G2329" ca="1">OFFSET(G2329,-1,,,)+1</f>
        <v>2324</v>
      </c>
      <c r="H2329" s="189">
        <f t="shared" si="1254"/>
        <v>0</v>
      </c>
      <c r="I2329" s="189">
        <f t="shared" si="1255"/>
        <v>0</v>
      </c>
      <c r="J2329" s="179">
        <f t="shared" si="1256"/>
        <v>0</v>
      </c>
      <c r="K2329" s="173" t="s">
        <v>3406</v>
      </c>
      <c r="L2329" s="174" t="str" cm="1">
        <f t="array" aca="1" ref="L2329" ca="1">IF($K2329="",OFFSET(L2329,-1,,,),K2329)</f>
        <v>15.01.02.05</v>
      </c>
      <c r="M2329" s="175" t="str" cm="1">
        <f t="array" aca="1" ref="M2329" ca="1">IF(OR($K2329=0,$K2329=""),OFFSET(M2329,-1,,,),O2329)</f>
        <v>LIMPEZA</v>
      </c>
      <c r="N2329" s="67" t="s">
        <v>143</v>
      </c>
      <c r="O2329" s="68" t="s">
        <v>4303</v>
      </c>
      <c r="P2329" s="68"/>
      <c r="Q2329" s="68"/>
      <c r="R2329" s="69"/>
      <c r="S2329" s="70"/>
      <c r="T2329" s="70">
        <v>0</v>
      </c>
      <c r="U2329" s="67"/>
      <c r="V2329" s="71"/>
      <c r="W2329" s="171"/>
      <c r="X2329" s="172"/>
      <c r="Y2329" s="176">
        <f t="shared" si="1257"/>
        <v>0</v>
      </c>
      <c r="AA2329" s="192"/>
    </row>
    <row r="2330" spans="2:27">
      <c r="B2330" s="189">
        <f t="shared" si="1249"/>
        <v>0</v>
      </c>
      <c r="C2330" s="189">
        <f t="shared" ca="1" si="1250"/>
        <v>0</v>
      </c>
      <c r="D2330" s="189">
        <f t="shared" si="1251"/>
        <v>0</v>
      </c>
      <c r="E2330" s="189">
        <f t="shared" ca="1" si="1252"/>
        <v>0</v>
      </c>
      <c r="F2330" s="189">
        <f t="shared" si="1253"/>
        <v>0</v>
      </c>
      <c r="G2330" s="189" cm="1">
        <f t="array" aca="1" ref="G2330" ca="1">OFFSET(G2330,-1,,,)+1</f>
        <v>2325</v>
      </c>
      <c r="H2330" s="189">
        <f t="shared" si="1254"/>
        <v>0</v>
      </c>
      <c r="I2330" s="189">
        <f t="shared" si="1255"/>
        <v>0</v>
      </c>
      <c r="J2330" s="179">
        <f t="shared" si="1256"/>
        <v>0</v>
      </c>
      <c r="K2330" s="173" t="s">
        <v>3407</v>
      </c>
      <c r="L2330" s="174" t="str" cm="1">
        <f t="array" aca="1" ref="L2330" ca="1">IF($K2330="",OFFSET(L2330,-1,,,),K2330)</f>
        <v>15.01.02.05.01</v>
      </c>
      <c r="M2330" s="175" t="str" cm="1">
        <f t="array" aca="1" ref="M2330" ca="1">IF(OR($K2330=0,$K2330=""),OFFSET(M2330,-1,,,),O2330)</f>
        <v>SERVIÇOS DE LIMPEZA GROSSA E FINA AREA COMUM DA TORRE</v>
      </c>
      <c r="N2330" s="67" t="s">
        <v>1457</v>
      </c>
      <c r="O2330" s="68" t="s">
        <v>4705</v>
      </c>
      <c r="P2330" s="68"/>
      <c r="Q2330" s="68" t="s">
        <v>3258</v>
      </c>
      <c r="R2330" s="69">
        <v>15.09</v>
      </c>
      <c r="S2330" s="70">
        <v>12.715999999999999</v>
      </c>
      <c r="T2330" s="70">
        <v>191.88443999999998</v>
      </c>
      <c r="U2330" s="67"/>
      <c r="V2330" s="71"/>
      <c r="W2330" s="171"/>
      <c r="X2330" s="172"/>
      <c r="Y2330" s="176">
        <f t="shared" si="1257"/>
        <v>0</v>
      </c>
      <c r="AA2330" s="192"/>
    </row>
    <row r="2331" spans="2:27" hidden="1">
      <c r="B2331" s="189">
        <f t="shared" si="1249"/>
        <v>0</v>
      </c>
      <c r="C2331" s="189">
        <f t="shared" ca="1" si="1250"/>
        <v>0</v>
      </c>
      <c r="D2331" s="189">
        <f t="shared" si="1251"/>
        <v>0</v>
      </c>
      <c r="E2331" s="189">
        <f t="shared" ca="1" si="1252"/>
        <v>0</v>
      </c>
      <c r="F2331" s="189">
        <f t="shared" si="1253"/>
        <v>0</v>
      </c>
      <c r="G2331" s="189" cm="1">
        <f t="array" aca="1" ref="G2331" ca="1">OFFSET(G2331,-1,,,)+1</f>
        <v>2326</v>
      </c>
      <c r="H2331" s="189">
        <f t="shared" si="1254"/>
        <v>0</v>
      </c>
      <c r="I2331" s="189">
        <f t="shared" si="1255"/>
        <v>0</v>
      </c>
      <c r="J2331" s="179">
        <f t="shared" si="1256"/>
        <v>0</v>
      </c>
      <c r="K2331" s="173"/>
      <c r="L2331" s="174" t="str" cm="1">
        <f t="array" aca="1" ref="L2331" ca="1">IF($K2331="",OFFSET(L2331,-1,,,),K2331)</f>
        <v>15.01.02.05.01</v>
      </c>
      <c r="M2331" s="175" t="str" cm="1">
        <f t="array" aca="1" ref="M2331" ca="1">IF(OR($K2331=0,$K2331=""),OFFSET(M2331,-1,,,),O2331)</f>
        <v>SERVIÇOS DE LIMPEZA GROSSA E FINA AREA COMUM DA TORRE</v>
      </c>
      <c r="N2331" s="67" t="s">
        <v>389</v>
      </c>
      <c r="O2331" s="68" t="s">
        <v>390</v>
      </c>
      <c r="P2331" s="68"/>
      <c r="Q2331" s="68" t="s">
        <v>3258</v>
      </c>
      <c r="R2331" s="69">
        <v>15.09</v>
      </c>
      <c r="S2331" s="70">
        <v>6.3579999999999997</v>
      </c>
      <c r="T2331" s="70">
        <v>95.942219999999992</v>
      </c>
      <c r="U2331" s="67" t="s">
        <v>1519</v>
      </c>
      <c r="V2331" s="71" t="s">
        <v>4202</v>
      </c>
      <c r="W2331" s="171"/>
      <c r="X2331" s="172"/>
      <c r="Y2331" s="176">
        <f t="shared" si="1257"/>
        <v>0</v>
      </c>
      <c r="AA2331" s="192"/>
    </row>
    <row r="2332" spans="2:27" hidden="1">
      <c r="B2332" s="189">
        <f t="shared" si="1249"/>
        <v>0</v>
      </c>
      <c r="C2332" s="189">
        <f t="shared" ca="1" si="1250"/>
        <v>0</v>
      </c>
      <c r="D2332" s="189">
        <f t="shared" si="1251"/>
        <v>0</v>
      </c>
      <c r="E2332" s="189">
        <f t="shared" ca="1" si="1252"/>
        <v>0</v>
      </c>
      <c r="F2332" s="189">
        <f t="shared" si="1253"/>
        <v>0</v>
      </c>
      <c r="G2332" s="189" cm="1">
        <f t="array" aca="1" ref="G2332" ca="1">OFFSET(G2332,-1,,,)+1</f>
        <v>2327</v>
      </c>
      <c r="H2332" s="189">
        <f t="shared" si="1254"/>
        <v>0</v>
      </c>
      <c r="I2332" s="189">
        <f t="shared" si="1255"/>
        <v>0</v>
      </c>
      <c r="J2332" s="179">
        <f t="shared" si="1256"/>
        <v>0</v>
      </c>
      <c r="K2332" s="173"/>
      <c r="L2332" s="174" t="str" cm="1">
        <f t="array" aca="1" ref="L2332" ca="1">IF($K2332="",OFFSET(L2332,-1,,,),K2332)</f>
        <v>15.01.02.05.01</v>
      </c>
      <c r="M2332" s="175" t="str" cm="1">
        <f t="array" aca="1" ref="M2332" ca="1">IF(OR($K2332=0,$K2332=""),OFFSET(M2332,-1,,,),O2332)</f>
        <v>SERVIÇOS DE LIMPEZA GROSSA E FINA AREA COMUM DA TORRE</v>
      </c>
      <c r="N2332" s="67" t="s">
        <v>391</v>
      </c>
      <c r="O2332" s="68" t="s">
        <v>392</v>
      </c>
      <c r="P2332" s="68"/>
      <c r="Q2332" s="68" t="s">
        <v>3258</v>
      </c>
      <c r="R2332" s="69">
        <v>15.09</v>
      </c>
      <c r="S2332" s="70">
        <v>6.3579999999999997</v>
      </c>
      <c r="T2332" s="70">
        <v>95.942219999999992</v>
      </c>
      <c r="U2332" s="67" t="s">
        <v>1519</v>
      </c>
      <c r="V2332" s="71" t="s">
        <v>4202</v>
      </c>
      <c r="W2332" s="171"/>
      <c r="X2332" s="172"/>
      <c r="Y2332" s="176">
        <f t="shared" si="1257"/>
        <v>0</v>
      </c>
      <c r="AA2332" s="192"/>
    </row>
    <row r="2333" spans="2:27">
      <c r="B2333" s="189">
        <f t="shared" si="1249"/>
        <v>0</v>
      </c>
      <c r="C2333" s="189">
        <f t="shared" ca="1" si="1250"/>
        <v>0</v>
      </c>
      <c r="D2333" s="189">
        <f t="shared" si="1251"/>
        <v>0</v>
      </c>
      <c r="E2333" s="189">
        <f t="shared" ca="1" si="1252"/>
        <v>0</v>
      </c>
      <c r="F2333" s="189">
        <f t="shared" si="1253"/>
        <v>0</v>
      </c>
      <c r="G2333" s="189" cm="1">
        <f t="array" aca="1" ref="G2333" ca="1">OFFSET(G2333,-1,,,)+1</f>
        <v>2328</v>
      </c>
      <c r="H2333" s="189">
        <f t="shared" si="1254"/>
        <v>0</v>
      </c>
      <c r="I2333" s="189">
        <f t="shared" si="1255"/>
        <v>0</v>
      </c>
      <c r="J2333" s="179">
        <f t="shared" si="1256"/>
        <v>0</v>
      </c>
      <c r="K2333" s="173" t="s">
        <v>3408</v>
      </c>
      <c r="L2333" s="174" t="str" cm="1">
        <f t="array" aca="1" ref="L2333" ca="1">IF($K2333="",OFFSET(L2333,-1,,,),K2333)</f>
        <v>15.01.02.05.02</v>
      </c>
      <c r="M2333" s="175" t="str" cm="1">
        <f t="array" aca="1" ref="M2333" ca="1">IF(OR($K2333=0,$K2333=""),OFFSET(M2333,-1,,,),O2333)</f>
        <v>FILETE EM GRANITO 1,20M COM 03 FACES POLIDAS - H5,0CM</v>
      </c>
      <c r="N2333" s="67" t="s">
        <v>4077</v>
      </c>
      <c r="O2333" s="68" t="s">
        <v>4730</v>
      </c>
      <c r="P2333" s="68"/>
      <c r="Q2333" s="68" t="s">
        <v>3260</v>
      </c>
      <c r="R2333" s="69">
        <v>1</v>
      </c>
      <c r="S2333" s="70">
        <v>74.962500000000006</v>
      </c>
      <c r="T2333" s="70">
        <v>74.962500000000006</v>
      </c>
      <c r="U2333" s="67"/>
      <c r="V2333" s="71"/>
      <c r="W2333" s="171"/>
      <c r="X2333" s="172"/>
      <c r="Y2333" s="176">
        <f t="shared" si="1257"/>
        <v>0</v>
      </c>
      <c r="AA2333" s="192"/>
    </row>
    <row r="2334" spans="2:27" hidden="1">
      <c r="B2334" s="189">
        <f t="shared" si="1249"/>
        <v>0</v>
      </c>
      <c r="C2334" s="189">
        <f t="shared" ca="1" si="1250"/>
        <v>0</v>
      </c>
      <c r="D2334" s="189">
        <f t="shared" si="1251"/>
        <v>0</v>
      </c>
      <c r="E2334" s="189">
        <f t="shared" ca="1" si="1252"/>
        <v>0</v>
      </c>
      <c r="F2334" s="189">
        <f t="shared" si="1253"/>
        <v>0</v>
      </c>
      <c r="G2334" s="189" cm="1">
        <f t="array" aca="1" ref="G2334" ca="1">OFFSET(G2334,-1,,,)+1</f>
        <v>2329</v>
      </c>
      <c r="H2334" s="189">
        <f t="shared" si="1254"/>
        <v>0</v>
      </c>
      <c r="I2334" s="189">
        <f t="shared" si="1255"/>
        <v>0</v>
      </c>
      <c r="J2334" s="179">
        <f t="shared" si="1256"/>
        <v>0</v>
      </c>
      <c r="K2334" s="173"/>
      <c r="L2334" s="174" t="str" cm="1">
        <f t="array" aca="1" ref="L2334" ca="1">IF($K2334="",OFFSET(L2334,-1,,,),K2334)</f>
        <v>15.01.02.05.02</v>
      </c>
      <c r="M2334" s="175" t="str" cm="1">
        <f t="array" aca="1" ref="M2334" ca="1">IF(OR($K2334=0,$K2334=""),OFFSET(M2334,-1,,,),O2334)</f>
        <v>FILETE EM GRANITO 1,20M COM 03 FACES POLIDAS - H5,0CM</v>
      </c>
      <c r="N2334" s="67" t="s">
        <v>269</v>
      </c>
      <c r="O2334" s="68" t="s">
        <v>270</v>
      </c>
      <c r="P2334" s="68"/>
      <c r="Q2334" s="68" t="s">
        <v>3255</v>
      </c>
      <c r="R2334" s="69">
        <v>0.25</v>
      </c>
      <c r="S2334" s="70">
        <v>0.65</v>
      </c>
      <c r="T2334" s="70">
        <v>0.16250000000000001</v>
      </c>
      <c r="U2334" s="67" t="s">
        <v>1519</v>
      </c>
      <c r="V2334" s="71" t="s">
        <v>4202</v>
      </c>
      <c r="W2334" s="171"/>
      <c r="X2334" s="172"/>
      <c r="Y2334" s="176">
        <f t="shared" si="1257"/>
        <v>0</v>
      </c>
      <c r="AA2334" s="192"/>
    </row>
    <row r="2335" spans="2:27" hidden="1">
      <c r="B2335" s="189">
        <f t="shared" si="1249"/>
        <v>0</v>
      </c>
      <c r="C2335" s="189">
        <f t="shared" ca="1" si="1250"/>
        <v>0</v>
      </c>
      <c r="D2335" s="189">
        <f t="shared" si="1251"/>
        <v>0</v>
      </c>
      <c r="E2335" s="189">
        <f t="shared" ca="1" si="1252"/>
        <v>0</v>
      </c>
      <c r="F2335" s="189">
        <f t="shared" si="1253"/>
        <v>0</v>
      </c>
      <c r="G2335" s="189" cm="1">
        <f t="array" aca="1" ref="G2335" ca="1">OFFSET(G2335,-1,,,)+1</f>
        <v>2330</v>
      </c>
      <c r="H2335" s="189">
        <f t="shared" si="1254"/>
        <v>0</v>
      </c>
      <c r="I2335" s="189">
        <f t="shared" si="1255"/>
        <v>0</v>
      </c>
      <c r="J2335" s="179">
        <f t="shared" si="1256"/>
        <v>0</v>
      </c>
      <c r="K2335" s="173"/>
      <c r="L2335" s="174" t="str" cm="1">
        <f t="array" aca="1" ref="L2335" ca="1">IF($K2335="",OFFSET(L2335,-1,,,),K2335)</f>
        <v>15.01.02.05.02</v>
      </c>
      <c r="M2335" s="175" t="str" cm="1">
        <f t="array" aca="1" ref="M2335" ca="1">IF(OR($K2335=0,$K2335=""),OFFSET(M2335,-1,,,),O2335)</f>
        <v>FILETE EM GRANITO 1,20M COM 03 FACES POLIDAS - H5,0CM</v>
      </c>
      <c r="N2335" s="67" t="s">
        <v>4073</v>
      </c>
      <c r="O2335" s="68" t="s">
        <v>4722</v>
      </c>
      <c r="P2335" s="68"/>
      <c r="Q2335" s="68" t="s">
        <v>3258</v>
      </c>
      <c r="R2335" s="69">
        <v>0.06</v>
      </c>
      <c r="S2335" s="70">
        <v>980</v>
      </c>
      <c r="T2335" s="70">
        <v>58.8</v>
      </c>
      <c r="U2335" s="67" t="s">
        <v>1519</v>
      </c>
      <c r="V2335" s="71" t="s">
        <v>4202</v>
      </c>
      <c r="W2335" s="171"/>
      <c r="X2335" s="172"/>
      <c r="Y2335" s="176">
        <f t="shared" si="1257"/>
        <v>0</v>
      </c>
      <c r="AA2335" s="192"/>
    </row>
    <row r="2336" spans="2:27" hidden="1">
      <c r="B2336" s="189">
        <f t="shared" si="1249"/>
        <v>0</v>
      </c>
      <c r="C2336" s="189">
        <f t="shared" ca="1" si="1250"/>
        <v>0</v>
      </c>
      <c r="D2336" s="189">
        <f t="shared" si="1251"/>
        <v>0</v>
      </c>
      <c r="E2336" s="189">
        <f t="shared" ca="1" si="1252"/>
        <v>0</v>
      </c>
      <c r="F2336" s="189">
        <f t="shared" si="1253"/>
        <v>0</v>
      </c>
      <c r="G2336" s="189" cm="1">
        <f t="array" aca="1" ref="G2336" ca="1">OFFSET(G2336,-1,,,)+1</f>
        <v>2331</v>
      </c>
      <c r="H2336" s="189">
        <f t="shared" si="1254"/>
        <v>0</v>
      </c>
      <c r="I2336" s="189">
        <f t="shared" si="1255"/>
        <v>0</v>
      </c>
      <c r="J2336" s="179">
        <f t="shared" si="1256"/>
        <v>0</v>
      </c>
      <c r="K2336" s="173"/>
      <c r="L2336" s="174" t="str" cm="1">
        <f t="array" aca="1" ref="L2336" ca="1">IF($K2336="",OFFSET(L2336,-1,,,),K2336)</f>
        <v>15.01.02.05.02</v>
      </c>
      <c r="M2336" s="175" t="str" cm="1">
        <f t="array" aca="1" ref="M2336" ca="1">IF(OR($K2336=0,$K2336=""),OFFSET(M2336,-1,,,),O2336)</f>
        <v>FILETE EM GRANITO 1,20M COM 03 FACES POLIDAS - H5,0CM</v>
      </c>
      <c r="N2336" s="67" t="s">
        <v>1125</v>
      </c>
      <c r="O2336" s="68" t="s">
        <v>1126</v>
      </c>
      <c r="P2336" s="68"/>
      <c r="Q2336" s="68" t="s">
        <v>3260</v>
      </c>
      <c r="R2336" s="69">
        <v>1</v>
      </c>
      <c r="S2336" s="70">
        <v>16</v>
      </c>
      <c r="T2336" s="70">
        <v>16</v>
      </c>
      <c r="U2336" s="67" t="s">
        <v>1519</v>
      </c>
      <c r="V2336" s="71" t="s">
        <v>4202</v>
      </c>
      <c r="W2336" s="171"/>
      <c r="X2336" s="172"/>
      <c r="Y2336" s="176">
        <f t="shared" si="1257"/>
        <v>0</v>
      </c>
      <c r="AA2336" s="192"/>
    </row>
    <row r="2337" spans="2:27" hidden="1">
      <c r="B2337" s="189">
        <f t="shared" si="1249"/>
        <v>0</v>
      </c>
      <c r="C2337" s="189">
        <f t="shared" ca="1" si="1250"/>
        <v>0</v>
      </c>
      <c r="D2337" s="189">
        <f t="shared" si="1251"/>
        <v>0</v>
      </c>
      <c r="E2337" s="189">
        <f t="shared" ca="1" si="1252"/>
        <v>0</v>
      </c>
      <c r="F2337" s="189">
        <f t="shared" si="1253"/>
        <v>0</v>
      </c>
      <c r="G2337" s="189" cm="1">
        <f t="array" aca="1" ref="G2337" ca="1">OFFSET(G2337,-1,,,)+1</f>
        <v>2332</v>
      </c>
      <c r="H2337" s="189">
        <f t="shared" si="1254"/>
        <v>0</v>
      </c>
      <c r="I2337" s="189">
        <f t="shared" si="1255"/>
        <v>0</v>
      </c>
      <c r="J2337" s="179">
        <f t="shared" si="1256"/>
        <v>0</v>
      </c>
      <c r="K2337" s="173" t="s">
        <v>2591</v>
      </c>
      <c r="L2337" s="174" t="str" cm="1">
        <f t="array" aca="1" ref="L2337" ca="1">IF($K2337="",OFFSET(L2337,-1,,,),K2337)</f>
        <v>15.01.03</v>
      </c>
      <c r="M2337" s="175" t="str" cm="1">
        <f t="array" aca="1" ref="M2337" ca="1">IF(OR($K2337=0,$K2337=""),OFFSET(M2337,-1,,,),O2337)</f>
        <v>LAVANDERIA</v>
      </c>
      <c r="N2337" s="67" t="s">
        <v>143</v>
      </c>
      <c r="O2337" s="68" t="s">
        <v>4731</v>
      </c>
      <c r="P2337" s="68"/>
      <c r="Q2337" s="68"/>
      <c r="R2337" s="69"/>
      <c r="S2337" s="70"/>
      <c r="T2337" s="70">
        <v>0</v>
      </c>
      <c r="U2337" s="67"/>
      <c r="V2337" s="71"/>
      <c r="W2337" s="171"/>
      <c r="X2337" s="172"/>
      <c r="Y2337" s="176">
        <f t="shared" si="1257"/>
        <v>0</v>
      </c>
      <c r="AA2337" s="192"/>
    </row>
    <row r="2338" spans="2:27" hidden="1">
      <c r="B2338" s="189">
        <f t="shared" si="1249"/>
        <v>0</v>
      </c>
      <c r="C2338" s="189">
        <f t="shared" ca="1" si="1250"/>
        <v>0</v>
      </c>
      <c r="D2338" s="189">
        <f t="shared" si="1251"/>
        <v>0</v>
      </c>
      <c r="E2338" s="189">
        <f t="shared" ca="1" si="1252"/>
        <v>0</v>
      </c>
      <c r="F2338" s="189">
        <f t="shared" si="1253"/>
        <v>0</v>
      </c>
      <c r="G2338" s="189" cm="1">
        <f t="array" aca="1" ref="G2338" ca="1">OFFSET(G2338,-1,,,)+1</f>
        <v>2333</v>
      </c>
      <c r="H2338" s="189">
        <f t="shared" si="1254"/>
        <v>0</v>
      </c>
      <c r="I2338" s="189">
        <f t="shared" si="1255"/>
        <v>0</v>
      </c>
      <c r="J2338" s="179">
        <f t="shared" si="1256"/>
        <v>0</v>
      </c>
      <c r="K2338" s="173" t="s">
        <v>2592</v>
      </c>
      <c r="L2338" s="174" t="str" cm="1">
        <f t="array" aca="1" ref="L2338" ca="1">IF($K2338="",OFFSET(L2338,-1,,,),K2338)</f>
        <v>15.01.03.01</v>
      </c>
      <c r="M2338" s="175" t="str" cm="1">
        <f t="array" aca="1" ref="M2338" ca="1">IF(OR($K2338=0,$K2338=""),OFFSET(M2338,-1,,,),O2338)</f>
        <v>REVESTIMENTO INTERNO</v>
      </c>
      <c r="N2338" s="67" t="s">
        <v>143</v>
      </c>
      <c r="O2338" s="68" t="s">
        <v>1084</v>
      </c>
      <c r="P2338" s="68"/>
      <c r="Q2338" s="68"/>
      <c r="R2338" s="69"/>
      <c r="S2338" s="70"/>
      <c r="T2338" s="70">
        <v>0</v>
      </c>
      <c r="U2338" s="67"/>
      <c r="V2338" s="71"/>
      <c r="W2338" s="171"/>
      <c r="X2338" s="172"/>
      <c r="Y2338" s="176">
        <f t="shared" si="1257"/>
        <v>0</v>
      </c>
      <c r="AA2338" s="192"/>
    </row>
    <row r="2339" spans="2:27">
      <c r="B2339" s="189">
        <f t="shared" si="1249"/>
        <v>0</v>
      </c>
      <c r="C2339" s="189">
        <f t="shared" ca="1" si="1250"/>
        <v>0</v>
      </c>
      <c r="D2339" s="189">
        <f t="shared" si="1251"/>
        <v>0</v>
      </c>
      <c r="E2339" s="189">
        <f t="shared" ca="1" si="1252"/>
        <v>0</v>
      </c>
      <c r="F2339" s="189">
        <f t="shared" si="1253"/>
        <v>0</v>
      </c>
      <c r="G2339" s="189" cm="1">
        <f t="array" aca="1" ref="G2339" ca="1">OFFSET(G2339,-1,,,)+1</f>
        <v>2334</v>
      </c>
      <c r="H2339" s="189">
        <f t="shared" si="1254"/>
        <v>0</v>
      </c>
      <c r="I2339" s="189">
        <f t="shared" si="1255"/>
        <v>0</v>
      </c>
      <c r="J2339" s="179">
        <f t="shared" si="1256"/>
        <v>0</v>
      </c>
      <c r="K2339" s="173" t="s">
        <v>2593</v>
      </c>
      <c r="L2339" s="174" t="str" cm="1">
        <f t="array" aca="1" ref="L2339" ca="1">IF($K2339="",OFFSET(L2339,-1,,,),K2339)</f>
        <v>15.01.03.01.01</v>
      </c>
      <c r="M2339" s="175" t="str" cm="1">
        <f t="array" aca="1" ref="M2339" ca="1">IF(OR($K2339=0,$K2339=""),OFFSET(M2339,-1,,,),O2339)</f>
        <v>REGULARIZAÇÃO SARRAFEADA - CONTRAPISO - ESP=3CM</v>
      </c>
      <c r="N2339" s="67" t="s">
        <v>252</v>
      </c>
      <c r="O2339" s="68" t="s">
        <v>4237</v>
      </c>
      <c r="P2339" s="68"/>
      <c r="Q2339" s="68" t="s">
        <v>3258</v>
      </c>
      <c r="R2339" s="69">
        <v>21.14</v>
      </c>
      <c r="S2339" s="70">
        <v>52.604999999999997</v>
      </c>
      <c r="T2339" s="70">
        <v>1112.0697</v>
      </c>
      <c r="U2339" s="67"/>
      <c r="V2339" s="71"/>
      <c r="W2339" s="171"/>
      <c r="X2339" s="172"/>
      <c r="Y2339" s="176">
        <f t="shared" si="1257"/>
        <v>0</v>
      </c>
      <c r="AA2339" s="192"/>
    </row>
    <row r="2340" spans="2:27" hidden="1">
      <c r="B2340" s="189">
        <f t="shared" si="1249"/>
        <v>0</v>
      </c>
      <c r="C2340" s="189">
        <f t="shared" ca="1" si="1250"/>
        <v>0</v>
      </c>
      <c r="D2340" s="189">
        <f t="shared" si="1251"/>
        <v>0</v>
      </c>
      <c r="E2340" s="189">
        <f t="shared" ca="1" si="1252"/>
        <v>0</v>
      </c>
      <c r="F2340" s="189">
        <f t="shared" si="1253"/>
        <v>0</v>
      </c>
      <c r="G2340" s="189" cm="1">
        <f t="array" aca="1" ref="G2340" ca="1">OFFSET(G2340,-1,,,)+1</f>
        <v>2335</v>
      </c>
      <c r="H2340" s="189">
        <f t="shared" si="1254"/>
        <v>0</v>
      </c>
      <c r="I2340" s="189">
        <f t="shared" si="1255"/>
        <v>0</v>
      </c>
      <c r="J2340" s="179">
        <f t="shared" si="1256"/>
        <v>0</v>
      </c>
      <c r="K2340" s="173"/>
      <c r="L2340" s="174" t="str" cm="1">
        <f t="array" aca="1" ref="L2340" ca="1">IF($K2340="",OFFSET(L2340,-1,,,),K2340)</f>
        <v>15.01.03.01.01</v>
      </c>
      <c r="M2340" s="175" t="str" cm="1">
        <f t="array" aca="1" ref="M2340" ca="1">IF(OR($K2340=0,$K2340=""),OFFSET(M2340,-1,,,),O2340)</f>
        <v>REGULARIZAÇÃO SARRAFEADA - CONTRAPISO - ESP=3CM</v>
      </c>
      <c r="N2340" s="67" t="s">
        <v>240</v>
      </c>
      <c r="O2340" s="68" t="s">
        <v>179</v>
      </c>
      <c r="P2340" s="68"/>
      <c r="Q2340" s="68" t="s">
        <v>3255</v>
      </c>
      <c r="R2340" s="69">
        <v>184.7636</v>
      </c>
      <c r="S2340" s="70">
        <v>0.75</v>
      </c>
      <c r="T2340" s="70">
        <v>138.5727</v>
      </c>
      <c r="U2340" s="67" t="s">
        <v>1519</v>
      </c>
      <c r="V2340" s="71" t="s">
        <v>4202</v>
      </c>
      <c r="W2340" s="171"/>
      <c r="X2340" s="172"/>
      <c r="Y2340" s="176">
        <f t="shared" si="1257"/>
        <v>0</v>
      </c>
      <c r="AA2340" s="192"/>
    </row>
    <row r="2341" spans="2:27" hidden="1">
      <c r="B2341" s="189">
        <f t="shared" si="1249"/>
        <v>0</v>
      </c>
      <c r="C2341" s="189">
        <f t="shared" ca="1" si="1250"/>
        <v>0</v>
      </c>
      <c r="D2341" s="189">
        <f t="shared" si="1251"/>
        <v>0</v>
      </c>
      <c r="E2341" s="189">
        <f t="shared" ca="1" si="1252"/>
        <v>0</v>
      </c>
      <c r="F2341" s="189">
        <f t="shared" si="1253"/>
        <v>0</v>
      </c>
      <c r="G2341" s="189" cm="1">
        <f t="array" aca="1" ref="G2341" ca="1">OFFSET(G2341,-1,,,)+1</f>
        <v>2336</v>
      </c>
      <c r="H2341" s="189">
        <f t="shared" si="1254"/>
        <v>0</v>
      </c>
      <c r="I2341" s="189">
        <f t="shared" si="1255"/>
        <v>0</v>
      </c>
      <c r="J2341" s="179">
        <f t="shared" si="1256"/>
        <v>0</v>
      </c>
      <c r="K2341" s="173"/>
      <c r="L2341" s="174" t="str" cm="1">
        <f t="array" aca="1" ref="L2341" ca="1">IF($K2341="",OFFSET(L2341,-1,,,),K2341)</f>
        <v>15.01.03.01.01</v>
      </c>
      <c r="M2341" s="175" t="str" cm="1">
        <f t="array" aca="1" ref="M2341" ca="1">IF(OR($K2341=0,$K2341=""),OFFSET(M2341,-1,,,),O2341)</f>
        <v>REGULARIZAÇÃO SARRAFEADA - CONTRAPISO - ESP=3CM</v>
      </c>
      <c r="N2341" s="67" t="s">
        <v>180</v>
      </c>
      <c r="O2341" s="68" t="s">
        <v>181</v>
      </c>
      <c r="P2341" s="68"/>
      <c r="Q2341" s="68" t="s">
        <v>3256</v>
      </c>
      <c r="R2341" s="69">
        <v>0.84560000000000002</v>
      </c>
      <c r="S2341" s="70">
        <v>200</v>
      </c>
      <c r="T2341" s="70">
        <v>169.12</v>
      </c>
      <c r="U2341" s="67" t="s">
        <v>1519</v>
      </c>
      <c r="V2341" s="71" t="s">
        <v>4202</v>
      </c>
      <c r="W2341" s="171"/>
      <c r="X2341" s="172"/>
      <c r="Y2341" s="176">
        <f t="shared" si="1257"/>
        <v>0</v>
      </c>
      <c r="AA2341" s="192"/>
    </row>
    <row r="2342" spans="2:27" hidden="1">
      <c r="B2342" s="189">
        <f t="shared" si="1249"/>
        <v>0</v>
      </c>
      <c r="C2342" s="189">
        <f t="shared" ca="1" si="1250"/>
        <v>0</v>
      </c>
      <c r="D2342" s="189">
        <f t="shared" si="1251"/>
        <v>0</v>
      </c>
      <c r="E2342" s="189">
        <f t="shared" ca="1" si="1252"/>
        <v>0</v>
      </c>
      <c r="F2342" s="189">
        <f t="shared" si="1253"/>
        <v>0</v>
      </c>
      <c r="G2342" s="189" cm="1">
        <f t="array" aca="1" ref="G2342" ca="1">OFFSET(G2342,-1,,,)+1</f>
        <v>2337</v>
      </c>
      <c r="H2342" s="189">
        <f t="shared" si="1254"/>
        <v>0</v>
      </c>
      <c r="I2342" s="189">
        <f t="shared" si="1255"/>
        <v>0</v>
      </c>
      <c r="J2342" s="179">
        <f t="shared" si="1256"/>
        <v>0</v>
      </c>
      <c r="K2342" s="173"/>
      <c r="L2342" s="174" t="str" cm="1">
        <f t="array" aca="1" ref="L2342" ca="1">IF($K2342="",OFFSET(L2342,-1,,,),K2342)</f>
        <v>15.01.03.01.01</v>
      </c>
      <c r="M2342" s="175" t="str" cm="1">
        <f t="array" aca="1" ref="M2342" ca="1">IF(OR($K2342=0,$K2342=""),OFFSET(M2342,-1,,,),O2342)</f>
        <v>REGULARIZAÇÃO SARRAFEADA - CONTRAPISO - ESP=3CM</v>
      </c>
      <c r="N2342" s="67" t="s">
        <v>253</v>
      </c>
      <c r="O2342" s="68" t="s">
        <v>254</v>
      </c>
      <c r="P2342" s="68"/>
      <c r="Q2342" s="68" t="s">
        <v>3255</v>
      </c>
      <c r="R2342" s="69">
        <v>9.5129999999999999</v>
      </c>
      <c r="S2342" s="70">
        <v>9</v>
      </c>
      <c r="T2342" s="70">
        <v>85.617000000000004</v>
      </c>
      <c r="U2342" s="67" t="s">
        <v>1519</v>
      </c>
      <c r="V2342" s="71" t="s">
        <v>4202</v>
      </c>
      <c r="W2342" s="171"/>
      <c r="X2342" s="172"/>
      <c r="Y2342" s="176">
        <f t="shared" si="1257"/>
        <v>0</v>
      </c>
      <c r="AA2342" s="192"/>
    </row>
    <row r="2343" spans="2:27" hidden="1">
      <c r="B2343" s="189">
        <f t="shared" si="1249"/>
        <v>0</v>
      </c>
      <c r="C2343" s="189">
        <f t="shared" ca="1" si="1250"/>
        <v>0</v>
      </c>
      <c r="D2343" s="189">
        <f t="shared" si="1251"/>
        <v>0</v>
      </c>
      <c r="E2343" s="189">
        <f t="shared" ca="1" si="1252"/>
        <v>0</v>
      </c>
      <c r="F2343" s="189">
        <f t="shared" si="1253"/>
        <v>0</v>
      </c>
      <c r="G2343" s="189" cm="1">
        <f t="array" aca="1" ref="G2343" ca="1">OFFSET(G2343,-1,,,)+1</f>
        <v>2338</v>
      </c>
      <c r="H2343" s="189">
        <f t="shared" si="1254"/>
        <v>0</v>
      </c>
      <c r="I2343" s="189">
        <f t="shared" si="1255"/>
        <v>0</v>
      </c>
      <c r="J2343" s="179">
        <f t="shared" si="1256"/>
        <v>0</v>
      </c>
      <c r="K2343" s="173"/>
      <c r="L2343" s="174" t="str" cm="1">
        <f t="array" aca="1" ref="L2343" ca="1">IF($K2343="",OFFSET(L2343,-1,,,),K2343)</f>
        <v>15.01.03.01.01</v>
      </c>
      <c r="M2343" s="175" t="str" cm="1">
        <f t="array" aca="1" ref="M2343" ca="1">IF(OR($K2343=0,$K2343=""),OFFSET(M2343,-1,,,),O2343)</f>
        <v>REGULARIZAÇÃO SARRAFEADA - CONTRAPISO - ESP=3CM</v>
      </c>
      <c r="N2343" s="67" t="s">
        <v>255</v>
      </c>
      <c r="O2343" s="68" t="s">
        <v>256</v>
      </c>
      <c r="P2343" s="68"/>
      <c r="Q2343" s="68" t="s">
        <v>3258</v>
      </c>
      <c r="R2343" s="69">
        <v>21.14</v>
      </c>
      <c r="S2343" s="70">
        <v>34</v>
      </c>
      <c r="T2343" s="70">
        <v>718.76</v>
      </c>
      <c r="U2343" s="67" t="s">
        <v>1519</v>
      </c>
      <c r="V2343" s="71" t="s">
        <v>4202</v>
      </c>
      <c r="W2343" s="171"/>
      <c r="X2343" s="172"/>
      <c r="Y2343" s="176">
        <f t="shared" si="1257"/>
        <v>0</v>
      </c>
      <c r="AA2343" s="192"/>
    </row>
    <row r="2344" spans="2:27">
      <c r="B2344" s="189">
        <f t="shared" si="1249"/>
        <v>0</v>
      </c>
      <c r="C2344" s="189">
        <f t="shared" ca="1" si="1250"/>
        <v>0</v>
      </c>
      <c r="D2344" s="189">
        <f t="shared" si="1251"/>
        <v>0</v>
      </c>
      <c r="E2344" s="189">
        <f t="shared" ca="1" si="1252"/>
        <v>0</v>
      </c>
      <c r="F2344" s="189">
        <f t="shared" si="1253"/>
        <v>0</v>
      </c>
      <c r="G2344" s="189" cm="1">
        <f t="array" aca="1" ref="G2344" ca="1">OFFSET(G2344,-1,,,)+1</f>
        <v>2339</v>
      </c>
      <c r="H2344" s="189">
        <f t="shared" si="1254"/>
        <v>0</v>
      </c>
      <c r="I2344" s="189">
        <f t="shared" si="1255"/>
        <v>0</v>
      </c>
      <c r="J2344" s="179">
        <f t="shared" si="1256"/>
        <v>0</v>
      </c>
      <c r="K2344" s="173" t="s">
        <v>2594</v>
      </c>
      <c r="L2344" s="174" t="str" cm="1">
        <f t="array" aca="1" ref="L2344" ca="1">IF($K2344="",OFFSET(L2344,-1,,,),K2344)</f>
        <v>15.01.03.01.02</v>
      </c>
      <c r="M2344" s="175" t="str" cm="1">
        <f t="array" aca="1" ref="M2344" ca="1">IF(OR($K2344=0,$K2344=""),OFFSET(M2344,-1,,,),O2344)</f>
        <v>PORCELANATO 90X90CM COM FRETE DE CERÂMICA EM AC3</v>
      </c>
      <c r="N2344" s="67" t="s">
        <v>3813</v>
      </c>
      <c r="O2344" s="68" t="s">
        <v>4238</v>
      </c>
      <c r="P2344" s="68"/>
      <c r="Q2344" s="68" t="s">
        <v>3258</v>
      </c>
      <c r="R2344" s="69">
        <v>21.14</v>
      </c>
      <c r="S2344" s="70">
        <v>182.45599999999999</v>
      </c>
      <c r="T2344" s="70">
        <v>3857.1198399999998</v>
      </c>
      <c r="U2344" s="67"/>
      <c r="V2344" s="71"/>
      <c r="W2344" s="171"/>
      <c r="X2344" s="172"/>
      <c r="Y2344" s="176">
        <f t="shared" si="1257"/>
        <v>0</v>
      </c>
      <c r="AA2344" s="192"/>
    </row>
    <row r="2345" spans="2:27" hidden="1">
      <c r="B2345" s="189">
        <f t="shared" si="1249"/>
        <v>0</v>
      </c>
      <c r="C2345" s="189">
        <f t="shared" ca="1" si="1250"/>
        <v>0</v>
      </c>
      <c r="D2345" s="189">
        <f t="shared" si="1251"/>
        <v>0</v>
      </c>
      <c r="E2345" s="189">
        <f t="shared" ca="1" si="1252"/>
        <v>0</v>
      </c>
      <c r="F2345" s="189">
        <f t="shared" si="1253"/>
        <v>0</v>
      </c>
      <c r="G2345" s="189" cm="1">
        <f t="array" aca="1" ref="G2345" ca="1">OFFSET(G2345,-1,,,)+1</f>
        <v>2340</v>
      </c>
      <c r="H2345" s="189">
        <f t="shared" si="1254"/>
        <v>0</v>
      </c>
      <c r="I2345" s="189">
        <f t="shared" si="1255"/>
        <v>0</v>
      </c>
      <c r="J2345" s="179">
        <f t="shared" si="1256"/>
        <v>0</v>
      </c>
      <c r="K2345" s="173"/>
      <c r="L2345" s="174" t="str" cm="1">
        <f t="array" aca="1" ref="L2345" ca="1">IF($K2345="",OFFSET(L2345,-1,,,),K2345)</f>
        <v>15.01.03.01.02</v>
      </c>
      <c r="M2345" s="175" t="str" cm="1">
        <f t="array" aca="1" ref="M2345" ca="1">IF(OR($K2345=0,$K2345=""),OFFSET(M2345,-1,,,),O2345)</f>
        <v>PORCELANATO 90X90CM COM FRETE DE CERÂMICA EM AC3</v>
      </c>
      <c r="N2345" s="67" t="s">
        <v>259</v>
      </c>
      <c r="O2345" s="68" t="s">
        <v>260</v>
      </c>
      <c r="P2345" s="68"/>
      <c r="Q2345" s="68" t="s">
        <v>3260</v>
      </c>
      <c r="R2345" s="69">
        <v>126.84</v>
      </c>
      <c r="S2345" s="70">
        <v>0.03</v>
      </c>
      <c r="T2345" s="70">
        <v>3.8052000000000001</v>
      </c>
      <c r="U2345" s="67" t="s">
        <v>1519</v>
      </c>
      <c r="V2345" s="71" t="s">
        <v>4202</v>
      </c>
      <c r="W2345" s="171"/>
      <c r="X2345" s="172"/>
      <c r="Y2345" s="176">
        <f t="shared" si="1257"/>
        <v>0</v>
      </c>
      <c r="AA2345" s="192"/>
    </row>
    <row r="2346" spans="2:27" hidden="1">
      <c r="B2346" s="189">
        <f t="shared" si="1249"/>
        <v>0</v>
      </c>
      <c r="C2346" s="189">
        <f t="shared" ca="1" si="1250"/>
        <v>0</v>
      </c>
      <c r="D2346" s="189">
        <f t="shared" si="1251"/>
        <v>0</v>
      </c>
      <c r="E2346" s="189">
        <f t="shared" ca="1" si="1252"/>
        <v>0</v>
      </c>
      <c r="F2346" s="189">
        <f t="shared" si="1253"/>
        <v>0</v>
      </c>
      <c r="G2346" s="189" cm="1">
        <f t="array" aca="1" ref="G2346" ca="1">OFFSET(G2346,-1,,,)+1</f>
        <v>2341</v>
      </c>
      <c r="H2346" s="189">
        <f t="shared" si="1254"/>
        <v>0</v>
      </c>
      <c r="I2346" s="189">
        <f t="shared" si="1255"/>
        <v>0</v>
      </c>
      <c r="J2346" s="179">
        <f t="shared" si="1256"/>
        <v>0</v>
      </c>
      <c r="K2346" s="173"/>
      <c r="L2346" s="174" t="str" cm="1">
        <f t="array" aca="1" ref="L2346" ca="1">IF($K2346="",OFFSET(L2346,-1,,,),K2346)</f>
        <v>15.01.03.01.02</v>
      </c>
      <c r="M2346" s="175" t="str" cm="1">
        <f t="array" aca="1" ref="M2346" ca="1">IF(OR($K2346=0,$K2346=""),OFFSET(M2346,-1,,,),O2346)</f>
        <v>PORCELANATO 90X90CM COM FRETE DE CERÂMICA EM AC3</v>
      </c>
      <c r="N2346" s="67" t="s">
        <v>242</v>
      </c>
      <c r="O2346" s="68" t="s">
        <v>243</v>
      </c>
      <c r="P2346" s="68"/>
      <c r="Q2346" s="68" t="s">
        <v>3255</v>
      </c>
      <c r="R2346" s="69">
        <v>169.12</v>
      </c>
      <c r="S2346" s="70">
        <v>1.3</v>
      </c>
      <c r="T2346" s="70">
        <v>219.85600000000002</v>
      </c>
      <c r="U2346" s="67" t="s">
        <v>1519</v>
      </c>
      <c r="V2346" s="71" t="s">
        <v>4202</v>
      </c>
      <c r="W2346" s="171"/>
      <c r="X2346" s="172"/>
      <c r="Y2346" s="176">
        <f t="shared" si="1257"/>
        <v>0</v>
      </c>
      <c r="AA2346" s="192"/>
    </row>
    <row r="2347" spans="2:27" hidden="1">
      <c r="B2347" s="189">
        <f t="shared" si="1249"/>
        <v>0</v>
      </c>
      <c r="C2347" s="189">
        <f t="shared" ca="1" si="1250"/>
        <v>0</v>
      </c>
      <c r="D2347" s="189">
        <f t="shared" si="1251"/>
        <v>0</v>
      </c>
      <c r="E2347" s="189">
        <f t="shared" ca="1" si="1252"/>
        <v>0</v>
      </c>
      <c r="F2347" s="189">
        <f t="shared" si="1253"/>
        <v>0</v>
      </c>
      <c r="G2347" s="189" cm="1">
        <f t="array" aca="1" ref="G2347" ca="1">OFFSET(G2347,-1,,,)+1</f>
        <v>2342</v>
      </c>
      <c r="H2347" s="189">
        <f t="shared" si="1254"/>
        <v>0</v>
      </c>
      <c r="I2347" s="189">
        <f t="shared" si="1255"/>
        <v>0</v>
      </c>
      <c r="J2347" s="179">
        <f t="shared" si="1256"/>
        <v>0</v>
      </c>
      <c r="K2347" s="173"/>
      <c r="L2347" s="174" t="str" cm="1">
        <f t="array" aca="1" ref="L2347" ca="1">IF($K2347="",OFFSET(L2347,-1,,,),K2347)</f>
        <v>15.01.03.01.02</v>
      </c>
      <c r="M2347" s="175" t="str" cm="1">
        <f t="array" aca="1" ref="M2347" ca="1">IF(OR($K2347=0,$K2347=""),OFFSET(M2347,-1,,,),O2347)</f>
        <v>PORCELANATO 90X90CM COM FRETE DE CERÂMICA EM AC3</v>
      </c>
      <c r="N2347" s="67" t="s">
        <v>261</v>
      </c>
      <c r="O2347" s="68" t="s">
        <v>262</v>
      </c>
      <c r="P2347" s="68"/>
      <c r="Q2347" s="68" t="s">
        <v>3255</v>
      </c>
      <c r="R2347" s="69">
        <v>8.8788</v>
      </c>
      <c r="S2347" s="70">
        <v>3.3</v>
      </c>
      <c r="T2347" s="70">
        <v>29.300039999999999</v>
      </c>
      <c r="U2347" s="67" t="s">
        <v>1519</v>
      </c>
      <c r="V2347" s="71" t="s">
        <v>4202</v>
      </c>
      <c r="W2347" s="171"/>
      <c r="X2347" s="172"/>
      <c r="Y2347" s="176">
        <f t="shared" si="1257"/>
        <v>0</v>
      </c>
      <c r="AA2347" s="192"/>
    </row>
    <row r="2348" spans="2:27" hidden="1">
      <c r="B2348" s="189">
        <f t="shared" si="1249"/>
        <v>0</v>
      </c>
      <c r="C2348" s="189">
        <f t="shared" ca="1" si="1250"/>
        <v>0</v>
      </c>
      <c r="D2348" s="189">
        <f t="shared" si="1251"/>
        <v>0</v>
      </c>
      <c r="E2348" s="189">
        <f t="shared" ca="1" si="1252"/>
        <v>0</v>
      </c>
      <c r="F2348" s="189">
        <f t="shared" si="1253"/>
        <v>0</v>
      </c>
      <c r="G2348" s="189" cm="1">
        <f t="array" aca="1" ref="G2348" ca="1">OFFSET(G2348,-1,,,)+1</f>
        <v>2343</v>
      </c>
      <c r="H2348" s="189">
        <f t="shared" si="1254"/>
        <v>0</v>
      </c>
      <c r="I2348" s="189">
        <f t="shared" si="1255"/>
        <v>0</v>
      </c>
      <c r="J2348" s="179">
        <f t="shared" si="1256"/>
        <v>0</v>
      </c>
      <c r="K2348" s="173"/>
      <c r="L2348" s="174" t="str" cm="1">
        <f t="array" aca="1" ref="L2348" ca="1">IF($K2348="",OFFSET(L2348,-1,,,),K2348)</f>
        <v>15.01.03.01.02</v>
      </c>
      <c r="M2348" s="175" t="str" cm="1">
        <f t="array" aca="1" ref="M2348" ca="1">IF(OR($K2348=0,$K2348=""),OFFSET(M2348,-1,,,),O2348)</f>
        <v>PORCELANATO 90X90CM COM FRETE DE CERÂMICA EM AC3</v>
      </c>
      <c r="N2348" s="67" t="s">
        <v>3814</v>
      </c>
      <c r="O2348" s="68" t="s">
        <v>4239</v>
      </c>
      <c r="P2348" s="68"/>
      <c r="Q2348" s="68" t="s">
        <v>3258</v>
      </c>
      <c r="R2348" s="69">
        <v>23.254000000000001</v>
      </c>
      <c r="S2348" s="70">
        <v>90</v>
      </c>
      <c r="T2348" s="70">
        <v>2092.86</v>
      </c>
      <c r="U2348" s="67" t="s">
        <v>1519</v>
      </c>
      <c r="V2348" s="71" t="s">
        <v>4202</v>
      </c>
      <c r="W2348" s="171"/>
      <c r="X2348" s="172"/>
      <c r="Y2348" s="176">
        <f t="shared" si="1257"/>
        <v>0</v>
      </c>
      <c r="AA2348" s="192"/>
    </row>
    <row r="2349" spans="2:27" hidden="1">
      <c r="B2349" s="189">
        <f t="shared" si="1249"/>
        <v>0</v>
      </c>
      <c r="C2349" s="189">
        <f t="shared" ca="1" si="1250"/>
        <v>0</v>
      </c>
      <c r="D2349" s="189">
        <f t="shared" si="1251"/>
        <v>0</v>
      </c>
      <c r="E2349" s="189">
        <f t="shared" ca="1" si="1252"/>
        <v>0</v>
      </c>
      <c r="F2349" s="189">
        <f t="shared" si="1253"/>
        <v>0</v>
      </c>
      <c r="G2349" s="189" cm="1">
        <f t="array" aca="1" ref="G2349" ca="1">OFFSET(G2349,-1,,,)+1</f>
        <v>2344</v>
      </c>
      <c r="H2349" s="189">
        <f t="shared" si="1254"/>
        <v>0</v>
      </c>
      <c r="I2349" s="189">
        <f t="shared" si="1255"/>
        <v>0</v>
      </c>
      <c r="J2349" s="179">
        <f t="shared" si="1256"/>
        <v>0</v>
      </c>
      <c r="K2349" s="173"/>
      <c r="L2349" s="174" t="str" cm="1">
        <f t="array" aca="1" ref="L2349" ca="1">IF($K2349="",OFFSET(L2349,-1,,,),K2349)</f>
        <v>15.01.03.01.02</v>
      </c>
      <c r="M2349" s="175" t="str" cm="1">
        <f t="array" aca="1" ref="M2349" ca="1">IF(OR($K2349=0,$K2349=""),OFFSET(M2349,-1,,,),O2349)</f>
        <v>PORCELANATO 90X90CM COM FRETE DE CERÂMICA EM AC3</v>
      </c>
      <c r="N2349" s="67" t="s">
        <v>1522</v>
      </c>
      <c r="O2349" s="68" t="s">
        <v>1523</v>
      </c>
      <c r="P2349" s="68"/>
      <c r="Q2349" s="68" t="s">
        <v>3258</v>
      </c>
      <c r="R2349" s="69">
        <v>21.14</v>
      </c>
      <c r="S2349" s="70">
        <v>65</v>
      </c>
      <c r="T2349" s="70">
        <v>1374.1000000000001</v>
      </c>
      <c r="U2349" s="67" t="s">
        <v>1519</v>
      </c>
      <c r="V2349" s="71" t="s">
        <v>4202</v>
      </c>
      <c r="W2349" s="171"/>
      <c r="X2349" s="172"/>
      <c r="Y2349" s="176">
        <f t="shared" si="1257"/>
        <v>0</v>
      </c>
      <c r="AA2349" s="192"/>
    </row>
    <row r="2350" spans="2:27" hidden="1">
      <c r="B2350" s="189">
        <f t="shared" si="1249"/>
        <v>0</v>
      </c>
      <c r="C2350" s="189">
        <f t="shared" ca="1" si="1250"/>
        <v>0</v>
      </c>
      <c r="D2350" s="189">
        <f t="shared" si="1251"/>
        <v>0</v>
      </c>
      <c r="E2350" s="189">
        <f t="shared" ca="1" si="1252"/>
        <v>0</v>
      </c>
      <c r="F2350" s="189">
        <f t="shared" si="1253"/>
        <v>0</v>
      </c>
      <c r="G2350" s="189" cm="1">
        <f t="array" aca="1" ref="G2350" ca="1">OFFSET(G2350,-1,,,)+1</f>
        <v>2345</v>
      </c>
      <c r="H2350" s="189">
        <f t="shared" si="1254"/>
        <v>0</v>
      </c>
      <c r="I2350" s="189">
        <f t="shared" si="1255"/>
        <v>0</v>
      </c>
      <c r="J2350" s="179">
        <f t="shared" si="1256"/>
        <v>0</v>
      </c>
      <c r="K2350" s="173"/>
      <c r="L2350" s="174" t="str" cm="1">
        <f t="array" aca="1" ref="L2350" ca="1">IF($K2350="",OFFSET(L2350,-1,,,),K2350)</f>
        <v>15.01.03.01.02</v>
      </c>
      <c r="M2350" s="175" t="str" cm="1">
        <f t="array" aca="1" ref="M2350" ca="1">IF(OR($K2350=0,$K2350=""),OFFSET(M2350,-1,,,),O2350)</f>
        <v>PORCELANATO 90X90CM COM FRETE DE CERÂMICA EM AC3</v>
      </c>
      <c r="N2350" s="67" t="s">
        <v>265</v>
      </c>
      <c r="O2350" s="68" t="s">
        <v>266</v>
      </c>
      <c r="P2350" s="68"/>
      <c r="Q2350" s="68" t="s">
        <v>3258</v>
      </c>
      <c r="R2350" s="69">
        <v>23.254000000000001</v>
      </c>
      <c r="S2350" s="70">
        <v>5.9</v>
      </c>
      <c r="T2350" s="70">
        <v>137.19860000000003</v>
      </c>
      <c r="U2350" s="67" t="s">
        <v>1519</v>
      </c>
      <c r="V2350" s="71" t="s">
        <v>4202</v>
      </c>
      <c r="W2350" s="171"/>
      <c r="X2350" s="172"/>
      <c r="Y2350" s="176">
        <f t="shared" si="1257"/>
        <v>0</v>
      </c>
      <c r="AA2350" s="192"/>
    </row>
    <row r="2351" spans="2:27">
      <c r="B2351" s="189">
        <f t="shared" si="1249"/>
        <v>0</v>
      </c>
      <c r="C2351" s="189">
        <f t="shared" ca="1" si="1250"/>
        <v>0</v>
      </c>
      <c r="D2351" s="189">
        <f t="shared" si="1251"/>
        <v>0</v>
      </c>
      <c r="E2351" s="189">
        <f t="shared" ca="1" si="1252"/>
        <v>0</v>
      </c>
      <c r="F2351" s="189">
        <f t="shared" si="1253"/>
        <v>0</v>
      </c>
      <c r="G2351" s="189" cm="1">
        <f t="array" aca="1" ref="G2351" ca="1">OFFSET(G2351,-1,,,)+1</f>
        <v>2346</v>
      </c>
      <c r="H2351" s="189">
        <f t="shared" si="1254"/>
        <v>0</v>
      </c>
      <c r="I2351" s="189">
        <f t="shared" si="1255"/>
        <v>0</v>
      </c>
      <c r="J2351" s="179">
        <f t="shared" si="1256"/>
        <v>0</v>
      </c>
      <c r="K2351" s="173" t="s">
        <v>2595</v>
      </c>
      <c r="L2351" s="174" t="str" cm="1">
        <f t="array" aca="1" ref="L2351" ca="1">IF($K2351="",OFFSET(L2351,-1,,,),K2351)</f>
        <v>15.01.03.01.03</v>
      </c>
      <c r="M2351" s="175" t="str" cm="1">
        <f t="array" aca="1" ref="M2351" ca="1">IF(OR($K2351=0,$K2351=""),OFFSET(M2351,-1,,,),O2351)</f>
        <v>RODAPÉ PORCELANATO  90X90CM H=10CM</v>
      </c>
      <c r="N2351" s="67" t="s">
        <v>3815</v>
      </c>
      <c r="O2351" s="68" t="s">
        <v>4240</v>
      </c>
      <c r="P2351" s="68"/>
      <c r="Q2351" s="68" t="s">
        <v>3253</v>
      </c>
      <c r="R2351" s="69">
        <v>22.81</v>
      </c>
      <c r="S2351" s="70">
        <v>69.740499999999997</v>
      </c>
      <c r="T2351" s="70">
        <v>1590.7808049999999</v>
      </c>
      <c r="U2351" s="67"/>
      <c r="V2351" s="71"/>
      <c r="W2351" s="171"/>
      <c r="X2351" s="172"/>
      <c r="Y2351" s="176">
        <f t="shared" si="1257"/>
        <v>0</v>
      </c>
      <c r="AA2351" s="192"/>
    </row>
    <row r="2352" spans="2:27" hidden="1">
      <c r="B2352" s="189">
        <f t="shared" si="1249"/>
        <v>0</v>
      </c>
      <c r="C2352" s="189">
        <f t="shared" ca="1" si="1250"/>
        <v>0</v>
      </c>
      <c r="D2352" s="189">
        <f t="shared" si="1251"/>
        <v>0</v>
      </c>
      <c r="E2352" s="189">
        <f t="shared" ca="1" si="1252"/>
        <v>0</v>
      </c>
      <c r="F2352" s="189">
        <f t="shared" si="1253"/>
        <v>0</v>
      </c>
      <c r="G2352" s="189" cm="1">
        <f t="array" aca="1" ref="G2352" ca="1">OFFSET(G2352,-1,,,)+1</f>
        <v>2347</v>
      </c>
      <c r="H2352" s="189">
        <f t="shared" si="1254"/>
        <v>0</v>
      </c>
      <c r="I2352" s="189">
        <f t="shared" si="1255"/>
        <v>0</v>
      </c>
      <c r="J2352" s="179">
        <f t="shared" si="1256"/>
        <v>0</v>
      </c>
      <c r="K2352" s="173"/>
      <c r="L2352" s="174" t="str" cm="1">
        <f t="array" aca="1" ref="L2352" ca="1">IF($K2352="",OFFSET(L2352,-1,,,),K2352)</f>
        <v>15.01.03.01.03</v>
      </c>
      <c r="M2352" s="175" t="str" cm="1">
        <f t="array" aca="1" ref="M2352" ca="1">IF(OR($K2352=0,$K2352=""),OFFSET(M2352,-1,,,),O2352)</f>
        <v>RODAPÉ PORCELANATO  90X90CM H=10CM</v>
      </c>
      <c r="N2352" s="67" t="s">
        <v>242</v>
      </c>
      <c r="O2352" s="68" t="s">
        <v>243</v>
      </c>
      <c r="P2352" s="68"/>
      <c r="Q2352" s="68" t="s">
        <v>3255</v>
      </c>
      <c r="R2352" s="69">
        <v>36.496000000000002</v>
      </c>
      <c r="S2352" s="70">
        <v>1.3</v>
      </c>
      <c r="T2352" s="70">
        <v>47.444800000000008</v>
      </c>
      <c r="U2352" s="67" t="s">
        <v>1519</v>
      </c>
      <c r="V2352" s="71" t="s">
        <v>4202</v>
      </c>
      <c r="W2352" s="171"/>
      <c r="X2352" s="172"/>
      <c r="Y2352" s="176">
        <f t="shared" si="1257"/>
        <v>0</v>
      </c>
      <c r="AA2352" s="192"/>
    </row>
    <row r="2353" spans="2:27" hidden="1">
      <c r="B2353" s="189">
        <f t="shared" si="1249"/>
        <v>0</v>
      </c>
      <c r="C2353" s="189">
        <f t="shared" ca="1" si="1250"/>
        <v>0</v>
      </c>
      <c r="D2353" s="189">
        <f t="shared" si="1251"/>
        <v>0</v>
      </c>
      <c r="E2353" s="189">
        <f t="shared" ca="1" si="1252"/>
        <v>0</v>
      </c>
      <c r="F2353" s="189">
        <f t="shared" si="1253"/>
        <v>0</v>
      </c>
      <c r="G2353" s="189" cm="1">
        <f t="array" aca="1" ref="G2353" ca="1">OFFSET(G2353,-1,,,)+1</f>
        <v>2348</v>
      </c>
      <c r="H2353" s="189">
        <f t="shared" si="1254"/>
        <v>0</v>
      </c>
      <c r="I2353" s="189">
        <f t="shared" si="1255"/>
        <v>0</v>
      </c>
      <c r="J2353" s="179">
        <f t="shared" si="1256"/>
        <v>0</v>
      </c>
      <c r="K2353" s="173"/>
      <c r="L2353" s="174" t="str" cm="1">
        <f t="array" aca="1" ref="L2353" ca="1">IF($K2353="",OFFSET(L2353,-1,,,),K2353)</f>
        <v>15.01.03.01.03</v>
      </c>
      <c r="M2353" s="175" t="str" cm="1">
        <f t="array" aca="1" ref="M2353" ca="1">IF(OR($K2353=0,$K2353=""),OFFSET(M2353,-1,,,),O2353)</f>
        <v>RODAPÉ PORCELANATO  90X90CM H=10CM</v>
      </c>
      <c r="N2353" s="67" t="s">
        <v>2920</v>
      </c>
      <c r="O2353" s="68" t="s">
        <v>3115</v>
      </c>
      <c r="P2353" s="68"/>
      <c r="Q2353" s="68" t="s">
        <v>3255</v>
      </c>
      <c r="R2353" s="69">
        <v>5.04101</v>
      </c>
      <c r="S2353" s="70">
        <v>3.5</v>
      </c>
      <c r="T2353" s="70">
        <v>17.643535</v>
      </c>
      <c r="U2353" s="67" t="s">
        <v>1519</v>
      </c>
      <c r="V2353" s="71" t="s">
        <v>4202</v>
      </c>
      <c r="W2353" s="171"/>
      <c r="X2353" s="172"/>
      <c r="Y2353" s="176">
        <f t="shared" si="1257"/>
        <v>0</v>
      </c>
      <c r="AA2353" s="192"/>
    </row>
    <row r="2354" spans="2:27" hidden="1">
      <c r="B2354" s="189">
        <f t="shared" si="1249"/>
        <v>0</v>
      </c>
      <c r="C2354" s="189">
        <f t="shared" ca="1" si="1250"/>
        <v>0</v>
      </c>
      <c r="D2354" s="189">
        <f t="shared" si="1251"/>
        <v>0</v>
      </c>
      <c r="E2354" s="189">
        <f t="shared" ca="1" si="1252"/>
        <v>0</v>
      </c>
      <c r="F2354" s="189">
        <f t="shared" si="1253"/>
        <v>0</v>
      </c>
      <c r="G2354" s="189" cm="1">
        <f t="array" aca="1" ref="G2354" ca="1">OFFSET(G2354,-1,,,)+1</f>
        <v>2349</v>
      </c>
      <c r="H2354" s="189">
        <f t="shared" si="1254"/>
        <v>0</v>
      </c>
      <c r="I2354" s="189">
        <f t="shared" si="1255"/>
        <v>0</v>
      </c>
      <c r="J2354" s="179">
        <f t="shared" si="1256"/>
        <v>0</v>
      </c>
      <c r="K2354" s="173"/>
      <c r="L2354" s="174" t="str" cm="1">
        <f t="array" aca="1" ref="L2354" ca="1">IF($K2354="",OFFSET(L2354,-1,,,),K2354)</f>
        <v>15.01.03.01.03</v>
      </c>
      <c r="M2354" s="175" t="str" cm="1">
        <f t="array" aca="1" ref="M2354" ca="1">IF(OR($K2354=0,$K2354=""),OFFSET(M2354,-1,,,),O2354)</f>
        <v>RODAPÉ PORCELANATO  90X90CM H=10CM</v>
      </c>
      <c r="N2354" s="67" t="s">
        <v>2921</v>
      </c>
      <c r="O2354" s="68" t="s">
        <v>3116</v>
      </c>
      <c r="P2354" s="68"/>
      <c r="Q2354" s="68" t="s">
        <v>3260</v>
      </c>
      <c r="R2354" s="69">
        <v>45.62</v>
      </c>
      <c r="S2354" s="70">
        <v>1.37</v>
      </c>
      <c r="T2354" s="70">
        <v>62.499400000000001</v>
      </c>
      <c r="U2354" s="67" t="s">
        <v>1519</v>
      </c>
      <c r="V2354" s="71" t="s">
        <v>4202</v>
      </c>
      <c r="W2354" s="171"/>
      <c r="X2354" s="172"/>
      <c r="Y2354" s="176">
        <f t="shared" si="1257"/>
        <v>0</v>
      </c>
      <c r="AA2354" s="192"/>
    </row>
    <row r="2355" spans="2:27" hidden="1">
      <c r="B2355" s="189">
        <f t="shared" si="1249"/>
        <v>0</v>
      </c>
      <c r="C2355" s="189">
        <f t="shared" ca="1" si="1250"/>
        <v>0</v>
      </c>
      <c r="D2355" s="189">
        <f t="shared" si="1251"/>
        <v>0</v>
      </c>
      <c r="E2355" s="189">
        <f t="shared" ca="1" si="1252"/>
        <v>0</v>
      </c>
      <c r="F2355" s="189">
        <f t="shared" si="1253"/>
        <v>0</v>
      </c>
      <c r="G2355" s="189" cm="1">
        <f t="array" aca="1" ref="G2355" ca="1">OFFSET(G2355,-1,,,)+1</f>
        <v>2350</v>
      </c>
      <c r="H2355" s="189">
        <f t="shared" si="1254"/>
        <v>0</v>
      </c>
      <c r="I2355" s="189">
        <f t="shared" si="1255"/>
        <v>0</v>
      </c>
      <c r="J2355" s="179">
        <f t="shared" si="1256"/>
        <v>0</v>
      </c>
      <c r="K2355" s="173"/>
      <c r="L2355" s="174" t="str" cm="1">
        <f t="array" aca="1" ref="L2355" ca="1">IF($K2355="",OFFSET(L2355,-1,,,),K2355)</f>
        <v>15.01.03.01.03</v>
      </c>
      <c r="M2355" s="175" t="str" cm="1">
        <f t="array" aca="1" ref="M2355" ca="1">IF(OR($K2355=0,$K2355=""),OFFSET(M2355,-1,,,),O2355)</f>
        <v>RODAPÉ PORCELANATO  90X90CM H=10CM</v>
      </c>
      <c r="N2355" s="67" t="s">
        <v>3814</v>
      </c>
      <c r="O2355" s="68" t="s">
        <v>4239</v>
      </c>
      <c r="P2355" s="68"/>
      <c r="Q2355" s="68" t="s">
        <v>3258</v>
      </c>
      <c r="R2355" s="69">
        <v>7.5273000000000003</v>
      </c>
      <c r="S2355" s="70">
        <v>90</v>
      </c>
      <c r="T2355" s="70">
        <v>677.45699999999999</v>
      </c>
      <c r="U2355" s="67" t="s">
        <v>1519</v>
      </c>
      <c r="V2355" s="71" t="s">
        <v>4202</v>
      </c>
      <c r="W2355" s="171"/>
      <c r="X2355" s="172"/>
      <c r="Y2355" s="176">
        <f t="shared" si="1257"/>
        <v>0</v>
      </c>
      <c r="AA2355" s="192"/>
    </row>
    <row r="2356" spans="2:27" hidden="1">
      <c r="B2356" s="189">
        <f t="shared" si="1249"/>
        <v>0</v>
      </c>
      <c r="C2356" s="189">
        <f t="shared" ca="1" si="1250"/>
        <v>0</v>
      </c>
      <c r="D2356" s="189">
        <f t="shared" si="1251"/>
        <v>0</v>
      </c>
      <c r="E2356" s="189">
        <f t="shared" ca="1" si="1252"/>
        <v>0</v>
      </c>
      <c r="F2356" s="189">
        <f t="shared" si="1253"/>
        <v>0</v>
      </c>
      <c r="G2356" s="189" cm="1">
        <f t="array" aca="1" ref="G2356" ca="1">OFFSET(G2356,-1,,,)+1</f>
        <v>2351</v>
      </c>
      <c r="H2356" s="189">
        <f t="shared" si="1254"/>
        <v>0</v>
      </c>
      <c r="I2356" s="189">
        <f t="shared" si="1255"/>
        <v>0</v>
      </c>
      <c r="J2356" s="179">
        <f t="shared" si="1256"/>
        <v>0</v>
      </c>
      <c r="K2356" s="173"/>
      <c r="L2356" s="174" t="str" cm="1">
        <f t="array" aca="1" ref="L2356" ca="1">IF($K2356="",OFFSET(L2356,-1,,,),K2356)</f>
        <v>15.01.03.01.03</v>
      </c>
      <c r="M2356" s="175" t="str" cm="1">
        <f t="array" aca="1" ref="M2356" ca="1">IF(OR($K2356=0,$K2356=""),OFFSET(M2356,-1,,,),O2356)</f>
        <v>RODAPÉ PORCELANATO  90X90CM H=10CM</v>
      </c>
      <c r="N2356" s="67" t="s">
        <v>265</v>
      </c>
      <c r="O2356" s="68" t="s">
        <v>266</v>
      </c>
      <c r="P2356" s="68"/>
      <c r="Q2356" s="68" t="s">
        <v>3258</v>
      </c>
      <c r="R2356" s="69">
        <v>7.5273000000000003</v>
      </c>
      <c r="S2356" s="70">
        <v>5.9</v>
      </c>
      <c r="T2356" s="70">
        <v>44.411070000000002</v>
      </c>
      <c r="U2356" s="67" t="s">
        <v>1519</v>
      </c>
      <c r="V2356" s="71" t="s">
        <v>4202</v>
      </c>
      <c r="W2356" s="171"/>
      <c r="X2356" s="172"/>
      <c r="Y2356" s="176">
        <f t="shared" si="1257"/>
        <v>0</v>
      </c>
      <c r="AA2356" s="192"/>
    </row>
    <row r="2357" spans="2:27" hidden="1">
      <c r="B2357" s="189">
        <f t="shared" si="1249"/>
        <v>0</v>
      </c>
      <c r="C2357" s="189">
        <f t="shared" ca="1" si="1250"/>
        <v>0</v>
      </c>
      <c r="D2357" s="189">
        <f t="shared" si="1251"/>
        <v>0</v>
      </c>
      <c r="E2357" s="189">
        <f t="shared" ca="1" si="1252"/>
        <v>0</v>
      </c>
      <c r="F2357" s="189">
        <f t="shared" si="1253"/>
        <v>0</v>
      </c>
      <c r="G2357" s="189" cm="1">
        <f t="array" aca="1" ref="G2357" ca="1">OFFSET(G2357,-1,,,)+1</f>
        <v>2352</v>
      </c>
      <c r="H2357" s="189">
        <f t="shared" si="1254"/>
        <v>0</v>
      </c>
      <c r="I2357" s="189">
        <f t="shared" si="1255"/>
        <v>0</v>
      </c>
      <c r="J2357" s="179">
        <f t="shared" si="1256"/>
        <v>0</v>
      </c>
      <c r="K2357" s="173"/>
      <c r="L2357" s="174" t="str" cm="1">
        <f t="array" aca="1" ref="L2357" ca="1">IF($K2357="",OFFSET(L2357,-1,,,),K2357)</f>
        <v>15.01.03.01.03</v>
      </c>
      <c r="M2357" s="175" t="str" cm="1">
        <f t="array" aca="1" ref="M2357" ca="1">IF(OR($K2357=0,$K2357=""),OFFSET(M2357,-1,,,),O2357)</f>
        <v>RODAPÉ PORCELANATO  90X90CM H=10CM</v>
      </c>
      <c r="N2357" s="67" t="s">
        <v>3816</v>
      </c>
      <c r="O2357" s="68" t="s">
        <v>4241</v>
      </c>
      <c r="P2357" s="68"/>
      <c r="Q2357" s="68" t="s">
        <v>3253</v>
      </c>
      <c r="R2357" s="69">
        <v>22.81</v>
      </c>
      <c r="S2357" s="70">
        <v>32.5</v>
      </c>
      <c r="T2357" s="70">
        <v>741.32499999999993</v>
      </c>
      <c r="U2357" s="67" t="s">
        <v>1519</v>
      </c>
      <c r="V2357" s="71" t="s">
        <v>4202</v>
      </c>
      <c r="W2357" s="171"/>
      <c r="X2357" s="172"/>
      <c r="Y2357" s="176">
        <f t="shared" si="1257"/>
        <v>0</v>
      </c>
      <c r="AA2357" s="192"/>
    </row>
    <row r="2358" spans="2:27">
      <c r="B2358" s="189">
        <f t="shared" si="1249"/>
        <v>0</v>
      </c>
      <c r="C2358" s="189">
        <f t="shared" ca="1" si="1250"/>
        <v>0</v>
      </c>
      <c r="D2358" s="189">
        <f t="shared" si="1251"/>
        <v>0</v>
      </c>
      <c r="E2358" s="189">
        <f t="shared" ca="1" si="1252"/>
        <v>0</v>
      </c>
      <c r="F2358" s="189">
        <f t="shared" si="1253"/>
        <v>0</v>
      </c>
      <c r="G2358" s="189" cm="1">
        <f t="array" aca="1" ref="G2358" ca="1">OFFSET(G2358,-1,,,)+1</f>
        <v>2353</v>
      </c>
      <c r="H2358" s="189">
        <f t="shared" si="1254"/>
        <v>0</v>
      </c>
      <c r="I2358" s="189">
        <f t="shared" si="1255"/>
        <v>0</v>
      </c>
      <c r="J2358" s="179">
        <f t="shared" si="1256"/>
        <v>0</v>
      </c>
      <c r="K2358" s="173" t="s">
        <v>2596</v>
      </c>
      <c r="L2358" s="174" t="str" cm="1">
        <f t="array" aca="1" ref="L2358" ca="1">IF($K2358="",OFFSET(L2358,-1,,,),K2358)</f>
        <v>15.01.03.01.04</v>
      </c>
      <c r="M2358" s="175" t="str" cm="1">
        <f t="array" aca="1" ref="M2358" ca="1">IF(OR($K2358=0,$K2358=""),OFFSET(M2358,-1,,,),O2358)</f>
        <v>GESSO LISO CORRIDO (PAREDE E TETO)</v>
      </c>
      <c r="N2358" s="67" t="s">
        <v>1174</v>
      </c>
      <c r="O2358" s="68" t="s">
        <v>4613</v>
      </c>
      <c r="P2358" s="68"/>
      <c r="Q2358" s="68" t="s">
        <v>3258</v>
      </c>
      <c r="R2358" s="69">
        <v>64.3</v>
      </c>
      <c r="S2358" s="70">
        <v>17</v>
      </c>
      <c r="T2358" s="70">
        <v>1093.0999999999999</v>
      </c>
      <c r="U2358" s="67"/>
      <c r="V2358" s="71"/>
      <c r="W2358" s="171"/>
      <c r="X2358" s="172"/>
      <c r="Y2358" s="176">
        <f t="shared" si="1257"/>
        <v>0</v>
      </c>
      <c r="AA2358" s="192"/>
    </row>
    <row r="2359" spans="2:27" hidden="1">
      <c r="B2359" s="189">
        <f t="shared" si="1249"/>
        <v>0</v>
      </c>
      <c r="C2359" s="189">
        <f t="shared" ca="1" si="1250"/>
        <v>0</v>
      </c>
      <c r="D2359" s="189">
        <f t="shared" si="1251"/>
        <v>0</v>
      </c>
      <c r="E2359" s="189">
        <f t="shared" ca="1" si="1252"/>
        <v>0</v>
      </c>
      <c r="F2359" s="189">
        <f t="shared" si="1253"/>
        <v>0</v>
      </c>
      <c r="G2359" s="189" cm="1">
        <f t="array" aca="1" ref="G2359" ca="1">OFFSET(G2359,-1,,,)+1</f>
        <v>2354</v>
      </c>
      <c r="H2359" s="189">
        <f t="shared" si="1254"/>
        <v>0</v>
      </c>
      <c r="I2359" s="189">
        <f t="shared" si="1255"/>
        <v>0</v>
      </c>
      <c r="J2359" s="179">
        <f t="shared" si="1256"/>
        <v>0</v>
      </c>
      <c r="K2359" s="173"/>
      <c r="L2359" s="174" t="str" cm="1">
        <f t="array" aca="1" ref="L2359" ca="1">IF($K2359="",OFFSET(L2359,-1,,,),K2359)</f>
        <v>15.01.03.01.04</v>
      </c>
      <c r="M2359" s="175" t="str" cm="1">
        <f t="array" aca="1" ref="M2359" ca="1">IF(OR($K2359=0,$K2359=""),OFFSET(M2359,-1,,,),O2359)</f>
        <v>GESSO LISO CORRIDO (PAREDE E TETO)</v>
      </c>
      <c r="N2359" s="67" t="s">
        <v>1175</v>
      </c>
      <c r="O2359" s="68" t="s">
        <v>1176</v>
      </c>
      <c r="P2359" s="68"/>
      <c r="Q2359" s="68" t="s">
        <v>3258</v>
      </c>
      <c r="R2359" s="69">
        <v>64.3</v>
      </c>
      <c r="S2359" s="70">
        <v>17</v>
      </c>
      <c r="T2359" s="70">
        <v>1093.0999999999999</v>
      </c>
      <c r="U2359" s="67" t="s">
        <v>1519</v>
      </c>
      <c r="V2359" s="71" t="s">
        <v>4202</v>
      </c>
      <c r="W2359" s="171"/>
      <c r="X2359" s="172"/>
      <c r="Y2359" s="176">
        <f t="shared" si="1257"/>
        <v>0</v>
      </c>
      <c r="AA2359" s="192"/>
    </row>
    <row r="2360" spans="2:27">
      <c r="B2360" s="189">
        <f t="shared" si="1249"/>
        <v>0</v>
      </c>
      <c r="C2360" s="189">
        <f t="shared" ca="1" si="1250"/>
        <v>0</v>
      </c>
      <c r="D2360" s="189">
        <f t="shared" si="1251"/>
        <v>0</v>
      </c>
      <c r="E2360" s="189">
        <f t="shared" ca="1" si="1252"/>
        <v>0</v>
      </c>
      <c r="F2360" s="189">
        <f t="shared" si="1253"/>
        <v>0</v>
      </c>
      <c r="G2360" s="189" cm="1">
        <f t="array" aca="1" ref="G2360" ca="1">OFFSET(G2360,-1,,,)+1</f>
        <v>2355</v>
      </c>
      <c r="H2360" s="189">
        <f t="shared" si="1254"/>
        <v>0</v>
      </c>
      <c r="I2360" s="189">
        <f t="shared" si="1255"/>
        <v>0</v>
      </c>
      <c r="J2360" s="179">
        <f t="shared" si="1256"/>
        <v>0</v>
      </c>
      <c r="K2360" s="173" t="s">
        <v>2597</v>
      </c>
      <c r="L2360" s="174" t="str" cm="1">
        <f t="array" aca="1" ref="L2360" ca="1">IF($K2360="",OFFSET(L2360,-1,,,),K2360)</f>
        <v>15.01.03.01.05</v>
      </c>
      <c r="M2360" s="175" t="str" cm="1">
        <f t="array" aca="1" ref="M2360" ca="1">IF(OR($K2360=0,$K2360=""),OFFSET(M2360,-1,,,),O2360)</f>
        <v>AZULEJO 6,5X23CM COM FRETE DE CERÂMICA EM AC3</v>
      </c>
      <c r="N2360" s="67" t="s">
        <v>4078</v>
      </c>
      <c r="O2360" s="68" t="s">
        <v>4732</v>
      </c>
      <c r="P2360" s="68"/>
      <c r="Q2360" s="68" t="s">
        <v>3258</v>
      </c>
      <c r="R2360" s="69">
        <v>8.43</v>
      </c>
      <c r="S2360" s="70">
        <v>123.7486</v>
      </c>
      <c r="T2360" s="70">
        <v>1043.2006979999999</v>
      </c>
      <c r="U2360" s="67"/>
      <c r="V2360" s="71"/>
      <c r="W2360" s="171"/>
      <c r="X2360" s="172"/>
      <c r="Y2360" s="176">
        <f t="shared" si="1257"/>
        <v>0</v>
      </c>
      <c r="AA2360" s="192"/>
    </row>
    <row r="2361" spans="2:27" hidden="1">
      <c r="B2361" s="189">
        <f t="shared" si="1249"/>
        <v>0</v>
      </c>
      <c r="C2361" s="189">
        <f t="shared" ca="1" si="1250"/>
        <v>0</v>
      </c>
      <c r="D2361" s="189">
        <f t="shared" si="1251"/>
        <v>0</v>
      </c>
      <c r="E2361" s="189">
        <f t="shared" ca="1" si="1252"/>
        <v>0</v>
      </c>
      <c r="F2361" s="189">
        <f t="shared" si="1253"/>
        <v>0</v>
      </c>
      <c r="G2361" s="189" cm="1">
        <f t="array" aca="1" ref="G2361" ca="1">OFFSET(G2361,-1,,,)+1</f>
        <v>2356</v>
      </c>
      <c r="H2361" s="189">
        <f t="shared" si="1254"/>
        <v>0</v>
      </c>
      <c r="I2361" s="189">
        <f t="shared" si="1255"/>
        <v>0</v>
      </c>
      <c r="J2361" s="179">
        <f t="shared" si="1256"/>
        <v>0</v>
      </c>
      <c r="K2361" s="173"/>
      <c r="L2361" s="174" t="str" cm="1">
        <f t="array" aca="1" ref="L2361" ca="1">IF($K2361="",OFFSET(L2361,-1,,,),K2361)</f>
        <v>15.01.03.01.05</v>
      </c>
      <c r="M2361" s="175" t="str" cm="1">
        <f t="array" aca="1" ref="M2361" ca="1">IF(OR($K2361=0,$K2361=""),OFFSET(M2361,-1,,,),O2361)</f>
        <v>AZULEJO 6,5X23CM COM FRETE DE CERÂMICA EM AC3</v>
      </c>
      <c r="N2361" s="67" t="s">
        <v>259</v>
      </c>
      <c r="O2361" s="68" t="s">
        <v>260</v>
      </c>
      <c r="P2361" s="68"/>
      <c r="Q2361" s="68" t="s">
        <v>3260</v>
      </c>
      <c r="R2361" s="69">
        <v>0.1686</v>
      </c>
      <c r="S2361" s="70">
        <v>0.03</v>
      </c>
      <c r="T2361" s="70">
        <v>5.058E-3</v>
      </c>
      <c r="U2361" s="67" t="s">
        <v>1519</v>
      </c>
      <c r="V2361" s="71" t="s">
        <v>4202</v>
      </c>
      <c r="W2361" s="171"/>
      <c r="X2361" s="172"/>
      <c r="Y2361" s="176">
        <f t="shared" si="1257"/>
        <v>0</v>
      </c>
      <c r="AA2361" s="192"/>
    </row>
    <row r="2362" spans="2:27" hidden="1">
      <c r="B2362" s="189">
        <f t="shared" si="1249"/>
        <v>0</v>
      </c>
      <c r="C2362" s="189">
        <f t="shared" ca="1" si="1250"/>
        <v>0</v>
      </c>
      <c r="D2362" s="189">
        <f t="shared" si="1251"/>
        <v>0</v>
      </c>
      <c r="E2362" s="189">
        <f t="shared" ca="1" si="1252"/>
        <v>0</v>
      </c>
      <c r="F2362" s="189">
        <f t="shared" si="1253"/>
        <v>0</v>
      </c>
      <c r="G2362" s="189" cm="1">
        <f t="array" aca="1" ref="G2362" ca="1">OFFSET(G2362,-1,,,)+1</f>
        <v>2357</v>
      </c>
      <c r="H2362" s="189">
        <f t="shared" si="1254"/>
        <v>0</v>
      </c>
      <c r="I2362" s="189">
        <f t="shared" si="1255"/>
        <v>0</v>
      </c>
      <c r="J2362" s="179">
        <f t="shared" si="1256"/>
        <v>0</v>
      </c>
      <c r="K2362" s="173"/>
      <c r="L2362" s="174" t="str" cm="1">
        <f t="array" aca="1" ref="L2362" ca="1">IF($K2362="",OFFSET(L2362,-1,,,),K2362)</f>
        <v>15.01.03.01.05</v>
      </c>
      <c r="M2362" s="175" t="str" cm="1">
        <f t="array" aca="1" ref="M2362" ca="1">IF(OR($K2362=0,$K2362=""),OFFSET(M2362,-1,,,),O2362)</f>
        <v>AZULEJO 6,5X23CM COM FRETE DE CERÂMICA EM AC3</v>
      </c>
      <c r="N2362" s="67" t="s">
        <v>242</v>
      </c>
      <c r="O2362" s="68" t="s">
        <v>243</v>
      </c>
      <c r="P2362" s="68"/>
      <c r="Q2362" s="68" t="s">
        <v>3255</v>
      </c>
      <c r="R2362" s="69">
        <v>67.44</v>
      </c>
      <c r="S2362" s="70">
        <v>1.3</v>
      </c>
      <c r="T2362" s="70">
        <v>87.671999999999997</v>
      </c>
      <c r="U2362" s="67" t="s">
        <v>1519</v>
      </c>
      <c r="V2362" s="71" t="s">
        <v>4202</v>
      </c>
      <c r="W2362" s="171"/>
      <c r="X2362" s="172"/>
      <c r="Y2362" s="176">
        <f t="shared" si="1257"/>
        <v>0</v>
      </c>
      <c r="AA2362" s="192"/>
    </row>
    <row r="2363" spans="2:27" hidden="1">
      <c r="B2363" s="189">
        <f t="shared" si="1249"/>
        <v>0</v>
      </c>
      <c r="C2363" s="189">
        <f t="shared" ca="1" si="1250"/>
        <v>0</v>
      </c>
      <c r="D2363" s="189">
        <f t="shared" si="1251"/>
        <v>0</v>
      </c>
      <c r="E2363" s="189">
        <f t="shared" ca="1" si="1252"/>
        <v>0</v>
      </c>
      <c r="F2363" s="189">
        <f t="shared" si="1253"/>
        <v>0</v>
      </c>
      <c r="G2363" s="189" cm="1">
        <f t="array" aca="1" ref="G2363" ca="1">OFFSET(G2363,-1,,,)+1</f>
        <v>2358</v>
      </c>
      <c r="H2363" s="189">
        <f t="shared" si="1254"/>
        <v>0</v>
      </c>
      <c r="I2363" s="189">
        <f t="shared" si="1255"/>
        <v>0</v>
      </c>
      <c r="J2363" s="179">
        <f t="shared" si="1256"/>
        <v>0</v>
      </c>
      <c r="K2363" s="173"/>
      <c r="L2363" s="174" t="str" cm="1">
        <f t="array" aca="1" ref="L2363" ca="1">IF($K2363="",OFFSET(L2363,-1,,,),K2363)</f>
        <v>15.01.03.01.05</v>
      </c>
      <c r="M2363" s="175" t="str" cm="1">
        <f t="array" aca="1" ref="M2363" ca="1">IF(OR($K2363=0,$K2363=""),OFFSET(M2363,-1,,,),O2363)</f>
        <v>AZULEJO 6,5X23CM COM FRETE DE CERÂMICA EM AC3</v>
      </c>
      <c r="N2363" s="67" t="s">
        <v>261</v>
      </c>
      <c r="O2363" s="68" t="s">
        <v>262</v>
      </c>
      <c r="P2363" s="68"/>
      <c r="Q2363" s="68" t="s">
        <v>3255</v>
      </c>
      <c r="R2363" s="69">
        <v>2.1918000000000002</v>
      </c>
      <c r="S2363" s="70">
        <v>3.3</v>
      </c>
      <c r="T2363" s="70">
        <v>7.2329400000000001</v>
      </c>
      <c r="U2363" s="67" t="s">
        <v>1519</v>
      </c>
      <c r="V2363" s="71" t="s">
        <v>4202</v>
      </c>
      <c r="W2363" s="171"/>
      <c r="X2363" s="172"/>
      <c r="Y2363" s="176">
        <f t="shared" si="1257"/>
        <v>0</v>
      </c>
      <c r="AA2363" s="192"/>
    </row>
    <row r="2364" spans="2:27" hidden="1">
      <c r="B2364" s="189">
        <f t="shared" si="1249"/>
        <v>0</v>
      </c>
      <c r="C2364" s="189">
        <f t="shared" ca="1" si="1250"/>
        <v>0</v>
      </c>
      <c r="D2364" s="189">
        <f t="shared" si="1251"/>
        <v>0</v>
      </c>
      <c r="E2364" s="189">
        <f t="shared" ca="1" si="1252"/>
        <v>0</v>
      </c>
      <c r="F2364" s="189">
        <f t="shared" si="1253"/>
        <v>0</v>
      </c>
      <c r="G2364" s="189" cm="1">
        <f t="array" aca="1" ref="G2364" ca="1">OFFSET(G2364,-1,,,)+1</f>
        <v>2359</v>
      </c>
      <c r="H2364" s="189">
        <f t="shared" si="1254"/>
        <v>0</v>
      </c>
      <c r="I2364" s="189">
        <f t="shared" si="1255"/>
        <v>0</v>
      </c>
      <c r="J2364" s="179">
        <f t="shared" si="1256"/>
        <v>0</v>
      </c>
      <c r="K2364" s="173"/>
      <c r="L2364" s="174" t="str" cm="1">
        <f t="array" aca="1" ref="L2364" ca="1">IF($K2364="",OFFSET(L2364,-1,,,),K2364)</f>
        <v>15.01.03.01.05</v>
      </c>
      <c r="M2364" s="175" t="str" cm="1">
        <f t="array" aca="1" ref="M2364" ca="1">IF(OR($K2364=0,$K2364=""),OFFSET(M2364,-1,,,),O2364)</f>
        <v>AZULEJO 6,5X23CM COM FRETE DE CERÂMICA EM AC3</v>
      </c>
      <c r="N2364" s="67" t="s">
        <v>4079</v>
      </c>
      <c r="O2364" s="68" t="s">
        <v>4733</v>
      </c>
      <c r="P2364" s="68"/>
      <c r="Q2364" s="68" t="s">
        <v>3258</v>
      </c>
      <c r="R2364" s="69">
        <v>9.2729999999999997</v>
      </c>
      <c r="S2364" s="70">
        <v>60</v>
      </c>
      <c r="T2364" s="70">
        <v>556.38</v>
      </c>
      <c r="U2364" s="67" t="s">
        <v>1519</v>
      </c>
      <c r="V2364" s="71" t="s">
        <v>4202</v>
      </c>
      <c r="W2364" s="171"/>
      <c r="X2364" s="172"/>
      <c r="Y2364" s="176">
        <f t="shared" si="1257"/>
        <v>0</v>
      </c>
      <c r="AA2364" s="192"/>
    </row>
    <row r="2365" spans="2:27" hidden="1">
      <c r="B2365" s="189">
        <f t="shared" ref="B2365:B2413" si="1258">IF(J2365=0,0,U2365)</f>
        <v>0</v>
      </c>
      <c r="C2365" s="189">
        <f t="shared" ref="C2365:C2413" ca="1" si="1259">IF(OR(J2365=0,I2365=0),0,IF(_xlfn.IFNA(MATCH(B2365,OFFSET($B$5,,,$G2365,),),0)&gt;0,0,MAX(OFFSET($C$5,,,$G2365,))+1))</f>
        <v>0</v>
      </c>
      <c r="D2365" s="189">
        <f t="shared" ref="D2365:D2413" si="1260">IF(J2365=0,0,N2365&amp;"-"&amp;U2365)</f>
        <v>0</v>
      </c>
      <c r="E2365" s="189">
        <f t="shared" ref="E2365:E2413" ca="1" si="1261">IF(OR(J2365=0,I2365=0),0,IF(_xlfn.IFNA(MATCH(D2365,OFFSET($D$5,,,$G2365,),),0)&gt;0,0,_xlfn.MAXIFS(OFFSET($E$5,,,$G2365,),OFFSET($J$5,,,$G2365,),J2365)+1))</f>
        <v>0</v>
      </c>
      <c r="F2365" s="189">
        <f t="shared" ref="F2365:F2413" si="1262">IF(J2365=0,0,E2365&amp;"-"&amp;N2365)</f>
        <v>0</v>
      </c>
      <c r="G2365" s="189" cm="1">
        <f t="array" aca="1" ref="G2365" ca="1">OFFSET(G2365,-1,,,)+1</f>
        <v>2360</v>
      </c>
      <c r="H2365" s="189">
        <f t="shared" si="1254"/>
        <v>0</v>
      </c>
      <c r="I2365" s="189">
        <f t="shared" ref="I2365:I2413" si="1263">H2365*R2365</f>
        <v>0</v>
      </c>
      <c r="J2365" s="179">
        <f t="shared" ref="J2365:J2413" si="1264">IF(AND(I2365&lt;&gt;0,OR(K2365=0,K2365="")),N2365&amp;" - Mapa",0)</f>
        <v>0</v>
      </c>
      <c r="K2365" s="173"/>
      <c r="L2365" s="174" t="str" cm="1">
        <f t="array" aca="1" ref="L2365" ca="1">IF($K2365="",OFFSET(L2365,-1,,,),K2365)</f>
        <v>15.01.03.01.05</v>
      </c>
      <c r="M2365" s="175" t="str" cm="1">
        <f t="array" aca="1" ref="M2365" ca="1">IF(OR($K2365=0,$K2365=""),OFFSET(M2365,-1,,,),O2365)</f>
        <v>AZULEJO 6,5X23CM COM FRETE DE CERÂMICA EM AC3</v>
      </c>
      <c r="N2365" s="67" t="s">
        <v>1103</v>
      </c>
      <c r="O2365" s="68" t="s">
        <v>1104</v>
      </c>
      <c r="P2365" s="68"/>
      <c r="Q2365" s="68" t="s">
        <v>3258</v>
      </c>
      <c r="R2365" s="69">
        <v>8.43</v>
      </c>
      <c r="S2365" s="70">
        <v>40</v>
      </c>
      <c r="T2365" s="70">
        <v>337.2</v>
      </c>
      <c r="U2365" s="67" t="s">
        <v>1519</v>
      </c>
      <c r="V2365" s="71" t="s">
        <v>4202</v>
      </c>
      <c r="W2365" s="171"/>
      <c r="X2365" s="172"/>
      <c r="Y2365" s="176">
        <f t="shared" ref="Y2365:Y2413" si="1265">X2365+W2365</f>
        <v>0</v>
      </c>
      <c r="AA2365" s="192"/>
    </row>
    <row r="2366" spans="2:27" hidden="1">
      <c r="B2366" s="189">
        <f t="shared" si="1258"/>
        <v>0</v>
      </c>
      <c r="C2366" s="189">
        <f t="shared" ca="1" si="1259"/>
        <v>0</v>
      </c>
      <c r="D2366" s="189">
        <f t="shared" si="1260"/>
        <v>0</v>
      </c>
      <c r="E2366" s="189">
        <f t="shared" ca="1" si="1261"/>
        <v>0</v>
      </c>
      <c r="F2366" s="189">
        <f t="shared" si="1262"/>
        <v>0</v>
      </c>
      <c r="G2366" s="189" cm="1">
        <f t="array" aca="1" ref="G2366" ca="1">OFFSET(G2366,-1,,,)+1</f>
        <v>2361</v>
      </c>
      <c r="H2366" s="189">
        <f t="shared" si="1254"/>
        <v>0</v>
      </c>
      <c r="I2366" s="189">
        <f t="shared" si="1263"/>
        <v>0</v>
      </c>
      <c r="J2366" s="179">
        <f t="shared" si="1264"/>
        <v>0</v>
      </c>
      <c r="K2366" s="173"/>
      <c r="L2366" s="174" t="str" cm="1">
        <f t="array" aca="1" ref="L2366" ca="1">IF($K2366="",OFFSET(L2366,-1,,,),K2366)</f>
        <v>15.01.03.01.05</v>
      </c>
      <c r="M2366" s="175" t="str" cm="1">
        <f t="array" aca="1" ref="M2366" ca="1">IF(OR($K2366=0,$K2366=""),OFFSET(M2366,-1,,,),O2366)</f>
        <v>AZULEJO 6,5X23CM COM FRETE DE CERÂMICA EM AC3</v>
      </c>
      <c r="N2366" s="67" t="s">
        <v>265</v>
      </c>
      <c r="O2366" s="68" t="s">
        <v>266</v>
      </c>
      <c r="P2366" s="68"/>
      <c r="Q2366" s="68" t="s">
        <v>3258</v>
      </c>
      <c r="R2366" s="69">
        <v>9.2729999999999997</v>
      </c>
      <c r="S2366" s="70">
        <v>5.9</v>
      </c>
      <c r="T2366" s="70">
        <v>54.710700000000003</v>
      </c>
      <c r="U2366" s="67" t="s">
        <v>1519</v>
      </c>
      <c r="V2366" s="71" t="s">
        <v>4202</v>
      </c>
      <c r="W2366" s="171"/>
      <c r="X2366" s="172"/>
      <c r="Y2366" s="176">
        <f t="shared" si="1265"/>
        <v>0</v>
      </c>
      <c r="AA2366" s="192"/>
    </row>
    <row r="2367" spans="2:27">
      <c r="B2367" s="189">
        <f t="shared" si="1258"/>
        <v>0</v>
      </c>
      <c r="C2367" s="189">
        <f t="shared" ca="1" si="1259"/>
        <v>0</v>
      </c>
      <c r="D2367" s="189">
        <f t="shared" si="1260"/>
        <v>0</v>
      </c>
      <c r="E2367" s="189">
        <f t="shared" ca="1" si="1261"/>
        <v>0</v>
      </c>
      <c r="F2367" s="189">
        <f t="shared" si="1262"/>
        <v>0</v>
      </c>
      <c r="G2367" s="189" cm="1">
        <f t="array" aca="1" ref="G2367" ca="1">OFFSET(G2367,-1,,,)+1</f>
        <v>2362</v>
      </c>
      <c r="H2367" s="189">
        <f t="shared" si="1254"/>
        <v>0</v>
      </c>
      <c r="I2367" s="189">
        <f t="shared" si="1263"/>
        <v>0</v>
      </c>
      <c r="J2367" s="179">
        <f t="shared" si="1264"/>
        <v>0</v>
      </c>
      <c r="K2367" s="173" t="s">
        <v>2598</v>
      </c>
      <c r="L2367" s="174" t="str" cm="1">
        <f t="array" aca="1" ref="L2367" ca="1">IF($K2367="",OFFSET(L2367,-1,,,),K2367)</f>
        <v>15.01.03.01.06</v>
      </c>
      <c r="M2367" s="175" t="str" cm="1">
        <f t="array" aca="1" ref="M2367" ca="1">IF(OR($K2367=0,$K2367=""),OFFSET(M2367,-1,,,),O2367)</f>
        <v>FORRO DE GESSO ACARTONADO COM PLACA BRANCA (ST)</v>
      </c>
      <c r="N2367" s="67" t="s">
        <v>1179</v>
      </c>
      <c r="O2367" s="68" t="s">
        <v>4615</v>
      </c>
      <c r="P2367" s="68"/>
      <c r="Q2367" s="68" t="s">
        <v>3258</v>
      </c>
      <c r="R2367" s="69">
        <v>21.14</v>
      </c>
      <c r="S2367" s="70">
        <v>73.5</v>
      </c>
      <c r="T2367" s="70">
        <v>1553.79</v>
      </c>
      <c r="U2367" s="67"/>
      <c r="V2367" s="71"/>
      <c r="W2367" s="171"/>
      <c r="X2367" s="172"/>
      <c r="Y2367" s="176">
        <f t="shared" si="1265"/>
        <v>0</v>
      </c>
      <c r="AA2367" s="192"/>
    </row>
    <row r="2368" spans="2:27" hidden="1">
      <c r="B2368" s="189">
        <f t="shared" si="1258"/>
        <v>0</v>
      </c>
      <c r="C2368" s="189">
        <f t="shared" ca="1" si="1259"/>
        <v>0</v>
      </c>
      <c r="D2368" s="189">
        <f t="shared" si="1260"/>
        <v>0</v>
      </c>
      <c r="E2368" s="189">
        <f t="shared" ca="1" si="1261"/>
        <v>0</v>
      </c>
      <c r="F2368" s="189">
        <f t="shared" si="1262"/>
        <v>0</v>
      </c>
      <c r="G2368" s="189" cm="1">
        <f t="array" aca="1" ref="G2368" ca="1">OFFSET(G2368,-1,,,)+1</f>
        <v>2363</v>
      </c>
      <c r="H2368" s="189">
        <f t="shared" si="1254"/>
        <v>0</v>
      </c>
      <c r="I2368" s="189">
        <f t="shared" si="1263"/>
        <v>0</v>
      </c>
      <c r="J2368" s="179">
        <f t="shared" si="1264"/>
        <v>0</v>
      </c>
      <c r="K2368" s="173"/>
      <c r="L2368" s="174" t="str" cm="1">
        <f t="array" aca="1" ref="L2368" ca="1">IF($K2368="",OFFSET(L2368,-1,,,),K2368)</f>
        <v>15.01.03.01.06</v>
      </c>
      <c r="M2368" s="175" t="str" cm="1">
        <f t="array" aca="1" ref="M2368" ca="1">IF(OR($K2368=0,$K2368=""),OFFSET(M2368,-1,,,),O2368)</f>
        <v>FORRO DE GESSO ACARTONADO COM PLACA BRANCA (ST)</v>
      </c>
      <c r="N2368" s="67" t="s">
        <v>1180</v>
      </c>
      <c r="O2368" s="68" t="s">
        <v>1181</v>
      </c>
      <c r="P2368" s="68"/>
      <c r="Q2368" s="68" t="s">
        <v>3258</v>
      </c>
      <c r="R2368" s="69">
        <v>21.14</v>
      </c>
      <c r="S2368" s="70">
        <v>73.5</v>
      </c>
      <c r="T2368" s="70">
        <v>1553.79</v>
      </c>
      <c r="U2368" s="67" t="s">
        <v>1519</v>
      </c>
      <c r="V2368" s="71" t="s">
        <v>4202</v>
      </c>
      <c r="W2368" s="171"/>
      <c r="X2368" s="172"/>
      <c r="Y2368" s="176">
        <f t="shared" si="1265"/>
        <v>0</v>
      </c>
      <c r="AA2368" s="192"/>
    </row>
    <row r="2369" spans="2:27">
      <c r="B2369" s="189">
        <f t="shared" si="1258"/>
        <v>0</v>
      </c>
      <c r="C2369" s="189">
        <f t="shared" ca="1" si="1259"/>
        <v>0</v>
      </c>
      <c r="D2369" s="189">
        <f t="shared" si="1260"/>
        <v>0</v>
      </c>
      <c r="E2369" s="189">
        <f t="shared" ca="1" si="1261"/>
        <v>0</v>
      </c>
      <c r="F2369" s="189">
        <f t="shared" si="1262"/>
        <v>0</v>
      </c>
      <c r="G2369" s="189" cm="1">
        <f t="array" aca="1" ref="G2369" ca="1">OFFSET(G2369,-1,,,)+1</f>
        <v>2364</v>
      </c>
      <c r="H2369" s="189">
        <f t="shared" si="1254"/>
        <v>0</v>
      </c>
      <c r="I2369" s="189">
        <f t="shared" si="1263"/>
        <v>0</v>
      </c>
      <c r="J2369" s="179">
        <f t="shared" si="1264"/>
        <v>0</v>
      </c>
      <c r="K2369" s="173" t="s">
        <v>2599</v>
      </c>
      <c r="L2369" s="174" t="str" cm="1">
        <f t="array" aca="1" ref="L2369" ca="1">IF($K2369="",OFFSET(L2369,-1,,,),K2369)</f>
        <v>15.01.03.01.07</v>
      </c>
      <c r="M2369" s="175" t="str" cm="1">
        <f t="array" aca="1" ref="M2369" ca="1">IF(OR($K2369=0,$K2369=""),OFFSET(M2369,-1,,,),O2369)</f>
        <v>TABICA PARA FORRO DE GESSO</v>
      </c>
      <c r="N2369" s="67" t="s">
        <v>1193</v>
      </c>
      <c r="O2369" s="68" t="s">
        <v>4616</v>
      </c>
      <c r="P2369" s="68"/>
      <c r="Q2369" s="68" t="s">
        <v>3253</v>
      </c>
      <c r="R2369" s="69">
        <v>27.94</v>
      </c>
      <c r="S2369" s="70">
        <v>18</v>
      </c>
      <c r="T2369" s="70">
        <v>502.92</v>
      </c>
      <c r="U2369" s="67"/>
      <c r="V2369" s="71"/>
      <c r="W2369" s="171"/>
      <c r="X2369" s="172"/>
      <c r="Y2369" s="176">
        <f t="shared" si="1265"/>
        <v>0</v>
      </c>
      <c r="AA2369" s="192"/>
    </row>
    <row r="2370" spans="2:27" hidden="1">
      <c r="B2370" s="189">
        <f t="shared" si="1258"/>
        <v>0</v>
      </c>
      <c r="C2370" s="189">
        <f t="shared" ca="1" si="1259"/>
        <v>0</v>
      </c>
      <c r="D2370" s="189">
        <f t="shared" si="1260"/>
        <v>0</v>
      </c>
      <c r="E2370" s="189">
        <f t="shared" ca="1" si="1261"/>
        <v>0</v>
      </c>
      <c r="F2370" s="189">
        <f t="shared" si="1262"/>
        <v>0</v>
      </c>
      <c r="G2370" s="189" cm="1">
        <f t="array" aca="1" ref="G2370" ca="1">OFFSET(G2370,-1,,,)+1</f>
        <v>2365</v>
      </c>
      <c r="H2370" s="189">
        <f t="shared" si="1254"/>
        <v>0</v>
      </c>
      <c r="I2370" s="189">
        <f t="shared" si="1263"/>
        <v>0</v>
      </c>
      <c r="J2370" s="179">
        <f t="shared" si="1264"/>
        <v>0</v>
      </c>
      <c r="K2370" s="173"/>
      <c r="L2370" s="174" t="str" cm="1">
        <f t="array" aca="1" ref="L2370" ca="1">IF($K2370="",OFFSET(L2370,-1,,,),K2370)</f>
        <v>15.01.03.01.07</v>
      </c>
      <c r="M2370" s="175" t="str" cm="1">
        <f t="array" aca="1" ref="M2370" ca="1">IF(OR($K2370=0,$K2370=""),OFFSET(M2370,-1,,,),O2370)</f>
        <v>TABICA PARA FORRO DE GESSO</v>
      </c>
      <c r="N2370" s="67" t="s">
        <v>1194</v>
      </c>
      <c r="O2370" s="68" t="s">
        <v>1195</v>
      </c>
      <c r="P2370" s="68"/>
      <c r="Q2370" s="68" t="s">
        <v>3253</v>
      </c>
      <c r="R2370" s="69">
        <v>27.94</v>
      </c>
      <c r="S2370" s="70">
        <v>18</v>
      </c>
      <c r="T2370" s="70">
        <v>502.92</v>
      </c>
      <c r="U2370" s="67" t="s">
        <v>1519</v>
      </c>
      <c r="V2370" s="71" t="s">
        <v>4202</v>
      </c>
      <c r="W2370" s="171"/>
      <c r="X2370" s="172"/>
      <c r="Y2370" s="176">
        <f t="shared" si="1265"/>
        <v>0</v>
      </c>
      <c r="AA2370" s="192"/>
    </row>
    <row r="2371" spans="2:27" hidden="1">
      <c r="B2371" s="189">
        <f t="shared" si="1258"/>
        <v>0</v>
      </c>
      <c r="C2371" s="189">
        <f t="shared" ca="1" si="1259"/>
        <v>0</v>
      </c>
      <c r="D2371" s="189">
        <f t="shared" si="1260"/>
        <v>0</v>
      </c>
      <c r="E2371" s="189">
        <f t="shared" ca="1" si="1261"/>
        <v>0</v>
      </c>
      <c r="F2371" s="189">
        <f t="shared" si="1262"/>
        <v>0</v>
      </c>
      <c r="G2371" s="189" cm="1">
        <f t="array" aca="1" ref="G2371" ca="1">OFFSET(G2371,-1,,,)+1</f>
        <v>2366</v>
      </c>
      <c r="H2371" s="189">
        <f t="shared" si="1254"/>
        <v>0</v>
      </c>
      <c r="I2371" s="189">
        <f t="shared" si="1263"/>
        <v>0</v>
      </c>
      <c r="J2371" s="179">
        <f t="shared" si="1264"/>
        <v>0</v>
      </c>
      <c r="K2371" s="173" t="s">
        <v>2600</v>
      </c>
      <c r="L2371" s="174" t="str" cm="1">
        <f t="array" aca="1" ref="L2371" ca="1">IF($K2371="",OFFSET(L2371,-1,,,),K2371)</f>
        <v>15.01.03.02</v>
      </c>
      <c r="M2371" s="175" t="str" cm="1">
        <f t="array" aca="1" ref="M2371" ca="1">IF(OR($K2371=0,$K2371=""),OFFSET(M2371,-1,,,),O2371)</f>
        <v>SOLEIRA / FILETES / PEITORIL</v>
      </c>
      <c r="N2371" s="67" t="s">
        <v>143</v>
      </c>
      <c r="O2371" s="68" t="s">
        <v>4594</v>
      </c>
      <c r="P2371" s="68"/>
      <c r="Q2371" s="68"/>
      <c r="R2371" s="69"/>
      <c r="S2371" s="70"/>
      <c r="T2371" s="70">
        <v>0</v>
      </c>
      <c r="U2371" s="67"/>
      <c r="V2371" s="71"/>
      <c r="W2371" s="171"/>
      <c r="X2371" s="172"/>
      <c r="Y2371" s="176">
        <f t="shared" si="1265"/>
        <v>0</v>
      </c>
      <c r="AA2371" s="192"/>
    </row>
    <row r="2372" spans="2:27">
      <c r="B2372" s="189">
        <f t="shared" si="1258"/>
        <v>0</v>
      </c>
      <c r="C2372" s="189">
        <f t="shared" ca="1" si="1259"/>
        <v>0</v>
      </c>
      <c r="D2372" s="189">
        <f t="shared" si="1260"/>
        <v>0</v>
      </c>
      <c r="E2372" s="189">
        <f t="shared" ca="1" si="1261"/>
        <v>0</v>
      </c>
      <c r="F2372" s="189">
        <f t="shared" si="1262"/>
        <v>0</v>
      </c>
      <c r="G2372" s="189" cm="1">
        <f t="array" aca="1" ref="G2372" ca="1">OFFSET(G2372,-1,,,)+1</f>
        <v>2367</v>
      </c>
      <c r="H2372" s="189">
        <f t="shared" si="1254"/>
        <v>0</v>
      </c>
      <c r="I2372" s="189">
        <f t="shared" si="1263"/>
        <v>0</v>
      </c>
      <c r="J2372" s="179">
        <f t="shared" si="1264"/>
        <v>0</v>
      </c>
      <c r="K2372" s="173" t="s">
        <v>2601</v>
      </c>
      <c r="L2372" s="174" t="str" cm="1">
        <f t="array" aca="1" ref="L2372" ca="1">IF($K2372="",OFFSET(L2372,-1,,,),K2372)</f>
        <v>15.01.03.02.01</v>
      </c>
      <c r="M2372" s="175" t="str" cm="1">
        <f t="array" aca="1" ref="M2372" ca="1">IF(OR($K2372=0,$K2372=""),OFFSET(M2372,-1,,,),O2372)</f>
        <v>FILETE EM GRANITO 0,80M COM 03 FACES POLIDAS - H5,0CM</v>
      </c>
      <c r="N2372" s="67" t="s">
        <v>4072</v>
      </c>
      <c r="O2372" s="68" t="s">
        <v>4721</v>
      </c>
      <c r="P2372" s="68"/>
      <c r="Q2372" s="68" t="s">
        <v>3260</v>
      </c>
      <c r="R2372" s="69">
        <v>2</v>
      </c>
      <c r="S2372" s="70">
        <v>55.362499999999997</v>
      </c>
      <c r="T2372" s="70">
        <v>110.72499999999999</v>
      </c>
      <c r="U2372" s="67"/>
      <c r="V2372" s="71"/>
      <c r="W2372" s="171"/>
      <c r="X2372" s="172"/>
      <c r="Y2372" s="176">
        <f t="shared" si="1265"/>
        <v>0</v>
      </c>
      <c r="AA2372" s="192"/>
    </row>
    <row r="2373" spans="2:27" hidden="1">
      <c r="B2373" s="189">
        <f t="shared" si="1258"/>
        <v>0</v>
      </c>
      <c r="C2373" s="189">
        <f t="shared" ca="1" si="1259"/>
        <v>0</v>
      </c>
      <c r="D2373" s="189">
        <f t="shared" si="1260"/>
        <v>0</v>
      </c>
      <c r="E2373" s="189">
        <f t="shared" ca="1" si="1261"/>
        <v>0</v>
      </c>
      <c r="F2373" s="189">
        <f t="shared" si="1262"/>
        <v>0</v>
      </c>
      <c r="G2373" s="189" cm="1">
        <f t="array" aca="1" ref="G2373" ca="1">OFFSET(G2373,-1,,,)+1</f>
        <v>2368</v>
      </c>
      <c r="H2373" s="189">
        <f t="shared" si="1254"/>
        <v>0</v>
      </c>
      <c r="I2373" s="189">
        <f t="shared" si="1263"/>
        <v>0</v>
      </c>
      <c r="J2373" s="179">
        <f t="shared" si="1264"/>
        <v>0</v>
      </c>
      <c r="K2373" s="173"/>
      <c r="L2373" s="174" t="str" cm="1">
        <f t="array" aca="1" ref="L2373" ca="1">IF($K2373="",OFFSET(L2373,-1,,,),K2373)</f>
        <v>15.01.03.02.01</v>
      </c>
      <c r="M2373" s="175" t="str" cm="1">
        <f t="array" aca="1" ref="M2373" ca="1">IF(OR($K2373=0,$K2373=""),OFFSET(M2373,-1,,,),O2373)</f>
        <v>FILETE EM GRANITO 0,80M COM 03 FACES POLIDAS - H5,0CM</v>
      </c>
      <c r="N2373" s="67" t="s">
        <v>269</v>
      </c>
      <c r="O2373" s="68" t="s">
        <v>270</v>
      </c>
      <c r="P2373" s="68"/>
      <c r="Q2373" s="68" t="s">
        <v>3255</v>
      </c>
      <c r="R2373" s="69">
        <v>0.5</v>
      </c>
      <c r="S2373" s="70">
        <v>0.65</v>
      </c>
      <c r="T2373" s="70">
        <v>0.32500000000000001</v>
      </c>
      <c r="U2373" s="67" t="s">
        <v>1519</v>
      </c>
      <c r="V2373" s="71" t="s">
        <v>4202</v>
      </c>
      <c r="W2373" s="171"/>
      <c r="X2373" s="172"/>
      <c r="Y2373" s="176">
        <f t="shared" si="1265"/>
        <v>0</v>
      </c>
      <c r="AA2373" s="192"/>
    </row>
    <row r="2374" spans="2:27" hidden="1">
      <c r="B2374" s="189">
        <f t="shared" si="1258"/>
        <v>0</v>
      </c>
      <c r="C2374" s="189">
        <f t="shared" ca="1" si="1259"/>
        <v>0</v>
      </c>
      <c r="D2374" s="189">
        <f t="shared" si="1260"/>
        <v>0</v>
      </c>
      <c r="E2374" s="189">
        <f t="shared" ca="1" si="1261"/>
        <v>0</v>
      </c>
      <c r="F2374" s="189">
        <f t="shared" si="1262"/>
        <v>0</v>
      </c>
      <c r="G2374" s="189" cm="1">
        <f t="array" aca="1" ref="G2374" ca="1">OFFSET(G2374,-1,,,)+1</f>
        <v>2369</v>
      </c>
      <c r="H2374" s="189">
        <f t="shared" si="1254"/>
        <v>0</v>
      </c>
      <c r="I2374" s="189">
        <f t="shared" si="1263"/>
        <v>0</v>
      </c>
      <c r="J2374" s="179">
        <f t="shared" si="1264"/>
        <v>0</v>
      </c>
      <c r="K2374" s="173"/>
      <c r="L2374" s="174" t="str" cm="1">
        <f t="array" aca="1" ref="L2374" ca="1">IF($K2374="",OFFSET(L2374,-1,,,),K2374)</f>
        <v>15.01.03.02.01</v>
      </c>
      <c r="M2374" s="175" t="str" cm="1">
        <f t="array" aca="1" ref="M2374" ca="1">IF(OR($K2374=0,$K2374=""),OFFSET(M2374,-1,,,),O2374)</f>
        <v>FILETE EM GRANITO 0,80M COM 03 FACES POLIDAS - H5,0CM</v>
      </c>
      <c r="N2374" s="67" t="s">
        <v>4073</v>
      </c>
      <c r="O2374" s="68" t="s">
        <v>4722</v>
      </c>
      <c r="P2374" s="68"/>
      <c r="Q2374" s="68" t="s">
        <v>3258</v>
      </c>
      <c r="R2374" s="69">
        <v>0.08</v>
      </c>
      <c r="S2374" s="70">
        <v>980</v>
      </c>
      <c r="T2374" s="70">
        <v>78.400000000000006</v>
      </c>
      <c r="U2374" s="67" t="s">
        <v>1519</v>
      </c>
      <c r="V2374" s="71" t="s">
        <v>4202</v>
      </c>
      <c r="W2374" s="171"/>
      <c r="X2374" s="172"/>
      <c r="Y2374" s="176">
        <f t="shared" si="1265"/>
        <v>0</v>
      </c>
      <c r="AA2374" s="192"/>
    </row>
    <row r="2375" spans="2:27" hidden="1">
      <c r="B2375" s="189">
        <f t="shared" si="1258"/>
        <v>0</v>
      </c>
      <c r="C2375" s="189">
        <f t="shared" ca="1" si="1259"/>
        <v>0</v>
      </c>
      <c r="D2375" s="189">
        <f t="shared" si="1260"/>
        <v>0</v>
      </c>
      <c r="E2375" s="189">
        <f t="shared" ca="1" si="1261"/>
        <v>0</v>
      </c>
      <c r="F2375" s="189">
        <f t="shared" si="1262"/>
        <v>0</v>
      </c>
      <c r="G2375" s="189" cm="1">
        <f t="array" aca="1" ref="G2375" ca="1">OFFSET(G2375,-1,,,)+1</f>
        <v>2370</v>
      </c>
      <c r="H2375" s="189">
        <f t="shared" si="1254"/>
        <v>0</v>
      </c>
      <c r="I2375" s="189">
        <f t="shared" si="1263"/>
        <v>0</v>
      </c>
      <c r="J2375" s="179">
        <f t="shared" si="1264"/>
        <v>0</v>
      </c>
      <c r="K2375" s="173"/>
      <c r="L2375" s="174" t="str" cm="1">
        <f t="array" aca="1" ref="L2375" ca="1">IF($K2375="",OFFSET(L2375,-1,,,),K2375)</f>
        <v>15.01.03.02.01</v>
      </c>
      <c r="M2375" s="175" t="str" cm="1">
        <f t="array" aca="1" ref="M2375" ca="1">IF(OR($K2375=0,$K2375=""),OFFSET(M2375,-1,,,),O2375)</f>
        <v>FILETE EM GRANITO 0,80M COM 03 FACES POLIDAS - H5,0CM</v>
      </c>
      <c r="N2375" s="67" t="s">
        <v>1125</v>
      </c>
      <c r="O2375" s="68" t="s">
        <v>1126</v>
      </c>
      <c r="P2375" s="68"/>
      <c r="Q2375" s="68" t="s">
        <v>3260</v>
      </c>
      <c r="R2375" s="69">
        <v>2</v>
      </c>
      <c r="S2375" s="70">
        <v>16</v>
      </c>
      <c r="T2375" s="70">
        <v>32</v>
      </c>
      <c r="U2375" s="67" t="s">
        <v>1519</v>
      </c>
      <c r="V2375" s="71" t="s">
        <v>4202</v>
      </c>
      <c r="W2375" s="171"/>
      <c r="X2375" s="172"/>
      <c r="Y2375" s="176">
        <f t="shared" si="1265"/>
        <v>0</v>
      </c>
      <c r="AA2375" s="192"/>
    </row>
    <row r="2376" spans="2:27">
      <c r="B2376" s="189">
        <f t="shared" si="1258"/>
        <v>0</v>
      </c>
      <c r="C2376" s="189">
        <f t="shared" ca="1" si="1259"/>
        <v>0</v>
      </c>
      <c r="D2376" s="189">
        <f t="shared" si="1260"/>
        <v>0</v>
      </c>
      <c r="E2376" s="189">
        <f t="shared" ca="1" si="1261"/>
        <v>0</v>
      </c>
      <c r="F2376" s="189">
        <f t="shared" si="1262"/>
        <v>0</v>
      </c>
      <c r="G2376" s="189" cm="1">
        <f t="array" aca="1" ref="G2376" ca="1">OFFSET(G2376,-1,,,)+1</f>
        <v>2371</v>
      </c>
      <c r="H2376" s="189">
        <f t="shared" si="1254"/>
        <v>0</v>
      </c>
      <c r="I2376" s="189">
        <f t="shared" si="1263"/>
        <v>0</v>
      </c>
      <c r="J2376" s="179">
        <f t="shared" si="1264"/>
        <v>0</v>
      </c>
      <c r="K2376" s="173" t="s">
        <v>2602</v>
      </c>
      <c r="L2376" s="174" t="str" cm="1">
        <f t="array" aca="1" ref="L2376" ca="1">IF($K2376="",OFFSET(L2376,-1,,,),K2376)</f>
        <v>15.01.03.02.02</v>
      </c>
      <c r="M2376" s="175" t="str" cm="1">
        <f t="array" aca="1" ref="M2376" ca="1">IF(OR($K2376=0,$K2376=""),OFFSET(M2376,-1,,,),O2376)</f>
        <v>PEITORIL DE ARDÓSIA ASSENTADO COM AC3 - LARGURA: 17CM</v>
      </c>
      <c r="N2376" s="67" t="s">
        <v>4018</v>
      </c>
      <c r="O2376" s="68" t="s">
        <v>4606</v>
      </c>
      <c r="P2376" s="68"/>
      <c r="Q2376" s="68" t="s">
        <v>3253</v>
      </c>
      <c r="R2376" s="69">
        <v>2.4</v>
      </c>
      <c r="S2376" s="70">
        <v>40.617600000000003</v>
      </c>
      <c r="T2376" s="70">
        <v>97.482240000000004</v>
      </c>
      <c r="U2376" s="67"/>
      <c r="V2376" s="71"/>
      <c r="W2376" s="171"/>
      <c r="X2376" s="172"/>
      <c r="Y2376" s="176">
        <f t="shared" si="1265"/>
        <v>0</v>
      </c>
      <c r="AA2376" s="192"/>
    </row>
    <row r="2377" spans="2:27" hidden="1">
      <c r="B2377" s="189">
        <f t="shared" si="1258"/>
        <v>0</v>
      </c>
      <c r="C2377" s="189">
        <f t="shared" ca="1" si="1259"/>
        <v>0</v>
      </c>
      <c r="D2377" s="189">
        <f t="shared" si="1260"/>
        <v>0</v>
      </c>
      <c r="E2377" s="189">
        <f t="shared" ca="1" si="1261"/>
        <v>0</v>
      </c>
      <c r="F2377" s="189">
        <f t="shared" si="1262"/>
        <v>0</v>
      </c>
      <c r="G2377" s="189" cm="1">
        <f t="array" aca="1" ref="G2377" ca="1">OFFSET(G2377,-1,,,)+1</f>
        <v>2372</v>
      </c>
      <c r="H2377" s="189">
        <f t="shared" si="1254"/>
        <v>0</v>
      </c>
      <c r="I2377" s="189">
        <f t="shared" si="1263"/>
        <v>0</v>
      </c>
      <c r="J2377" s="179">
        <f t="shared" si="1264"/>
        <v>0</v>
      </c>
      <c r="K2377" s="173"/>
      <c r="L2377" s="174" t="str" cm="1">
        <f t="array" aca="1" ref="L2377" ca="1">IF($K2377="",OFFSET(L2377,-1,,,),K2377)</f>
        <v>15.01.03.02.02</v>
      </c>
      <c r="M2377" s="175" t="str" cm="1">
        <f t="array" aca="1" ref="M2377" ca="1">IF(OR($K2377=0,$K2377=""),OFFSET(M2377,-1,,,),O2377)</f>
        <v>PEITORIL DE ARDÓSIA ASSENTADO COM AC3 - LARGURA: 17CM</v>
      </c>
      <c r="N2377" s="67" t="s">
        <v>242</v>
      </c>
      <c r="O2377" s="68" t="s">
        <v>243</v>
      </c>
      <c r="P2377" s="68"/>
      <c r="Q2377" s="68" t="s">
        <v>3255</v>
      </c>
      <c r="R2377" s="69">
        <v>3.2639999999999998</v>
      </c>
      <c r="S2377" s="70">
        <v>1.3</v>
      </c>
      <c r="T2377" s="70">
        <v>4.2431999999999999</v>
      </c>
      <c r="U2377" s="67" t="s">
        <v>1519</v>
      </c>
      <c r="V2377" s="71" t="s">
        <v>4202</v>
      </c>
      <c r="W2377" s="171"/>
      <c r="X2377" s="172"/>
      <c r="Y2377" s="176">
        <f t="shared" si="1265"/>
        <v>0</v>
      </c>
      <c r="AA2377" s="192"/>
    </row>
    <row r="2378" spans="2:27" hidden="1">
      <c r="B2378" s="189">
        <f t="shared" si="1258"/>
        <v>0</v>
      </c>
      <c r="C2378" s="189">
        <f t="shared" ca="1" si="1259"/>
        <v>0</v>
      </c>
      <c r="D2378" s="189">
        <f t="shared" si="1260"/>
        <v>0</v>
      </c>
      <c r="E2378" s="189">
        <f t="shared" ca="1" si="1261"/>
        <v>0</v>
      </c>
      <c r="F2378" s="189">
        <f t="shared" si="1262"/>
        <v>0</v>
      </c>
      <c r="G2378" s="189" cm="1">
        <f t="array" aca="1" ref="G2378" ca="1">OFFSET(G2378,-1,,,)+1</f>
        <v>2373</v>
      </c>
      <c r="H2378" s="189">
        <f t="shared" si="1254"/>
        <v>0</v>
      </c>
      <c r="I2378" s="189">
        <f t="shared" si="1263"/>
        <v>0</v>
      </c>
      <c r="J2378" s="179">
        <f t="shared" si="1264"/>
        <v>0</v>
      </c>
      <c r="K2378" s="173"/>
      <c r="L2378" s="174" t="str" cm="1">
        <f t="array" aca="1" ref="L2378" ca="1">IF($K2378="",OFFSET(L2378,-1,,,),K2378)</f>
        <v>15.01.03.02.02</v>
      </c>
      <c r="M2378" s="175" t="str" cm="1">
        <f t="array" aca="1" ref="M2378" ca="1">IF(OR($K2378=0,$K2378=""),OFFSET(M2378,-1,,,),O2378)</f>
        <v>PEITORIL DE ARDÓSIA ASSENTADO COM AC3 - LARGURA: 17CM</v>
      </c>
      <c r="N2378" s="67" t="s">
        <v>1131</v>
      </c>
      <c r="O2378" s="68" t="s">
        <v>1132</v>
      </c>
      <c r="P2378" s="68"/>
      <c r="Q2378" s="68" t="s">
        <v>3258</v>
      </c>
      <c r="R2378" s="69">
        <v>0.4284</v>
      </c>
      <c r="S2378" s="70">
        <v>105.6</v>
      </c>
      <c r="T2378" s="70">
        <v>45.239039999999996</v>
      </c>
      <c r="U2378" s="67" t="s">
        <v>1519</v>
      </c>
      <c r="V2378" s="71" t="s">
        <v>4202</v>
      </c>
      <c r="W2378" s="171"/>
      <c r="X2378" s="172"/>
      <c r="Y2378" s="176">
        <f t="shared" si="1265"/>
        <v>0</v>
      </c>
      <c r="AA2378" s="192"/>
    </row>
    <row r="2379" spans="2:27" hidden="1">
      <c r="B2379" s="189">
        <f t="shared" si="1258"/>
        <v>0</v>
      </c>
      <c r="C2379" s="189">
        <f t="shared" ca="1" si="1259"/>
        <v>0</v>
      </c>
      <c r="D2379" s="189">
        <f t="shared" si="1260"/>
        <v>0</v>
      </c>
      <c r="E2379" s="189">
        <f t="shared" ca="1" si="1261"/>
        <v>0</v>
      </c>
      <c r="F2379" s="189">
        <f t="shared" si="1262"/>
        <v>0</v>
      </c>
      <c r="G2379" s="189" cm="1">
        <f t="array" aca="1" ref="G2379" ca="1">OFFSET(G2379,-1,,,)+1</f>
        <v>2374</v>
      </c>
      <c r="H2379" s="189">
        <f t="shared" ref="H2379:H2413" si="1266">IF(OR($K2379=0,$K2379=""),$W2379,0)</f>
        <v>0</v>
      </c>
      <c r="I2379" s="189">
        <f t="shared" si="1263"/>
        <v>0</v>
      </c>
      <c r="J2379" s="179">
        <f t="shared" si="1264"/>
        <v>0</v>
      </c>
      <c r="K2379" s="173"/>
      <c r="L2379" s="174" t="str" cm="1">
        <f t="array" aca="1" ref="L2379" ca="1">IF($K2379="",OFFSET(L2379,-1,,,),K2379)</f>
        <v>15.01.03.02.02</v>
      </c>
      <c r="M2379" s="175" t="str" cm="1">
        <f t="array" aca="1" ref="M2379" ca="1">IF(OR($K2379=0,$K2379=""),OFFSET(M2379,-1,,,),O2379)</f>
        <v>PEITORIL DE ARDÓSIA ASSENTADO COM AC3 - LARGURA: 17CM</v>
      </c>
      <c r="N2379" s="67" t="s">
        <v>1133</v>
      </c>
      <c r="O2379" s="68" t="s">
        <v>1134</v>
      </c>
      <c r="P2379" s="68"/>
      <c r="Q2379" s="68" t="s">
        <v>3253</v>
      </c>
      <c r="R2379" s="69">
        <v>2.4</v>
      </c>
      <c r="S2379" s="70">
        <v>20</v>
      </c>
      <c r="T2379" s="70">
        <v>48</v>
      </c>
      <c r="U2379" s="67" t="s">
        <v>1519</v>
      </c>
      <c r="V2379" s="71" t="s">
        <v>4202</v>
      </c>
      <c r="W2379" s="171"/>
      <c r="X2379" s="172"/>
      <c r="Y2379" s="176">
        <f t="shared" si="1265"/>
        <v>0</v>
      </c>
      <c r="AA2379" s="192"/>
    </row>
    <row r="2380" spans="2:27" hidden="1">
      <c r="B2380" s="189">
        <f t="shared" si="1258"/>
        <v>0</v>
      </c>
      <c r="C2380" s="189">
        <f t="shared" ca="1" si="1259"/>
        <v>0</v>
      </c>
      <c r="D2380" s="189">
        <f t="shared" si="1260"/>
        <v>0</v>
      </c>
      <c r="E2380" s="189">
        <f t="shared" ca="1" si="1261"/>
        <v>0</v>
      </c>
      <c r="F2380" s="189">
        <f t="shared" si="1262"/>
        <v>0</v>
      </c>
      <c r="G2380" s="189" cm="1">
        <f t="array" aca="1" ref="G2380" ca="1">OFFSET(G2380,-1,,,)+1</f>
        <v>2375</v>
      </c>
      <c r="H2380" s="189">
        <f t="shared" si="1266"/>
        <v>0</v>
      </c>
      <c r="I2380" s="189">
        <f t="shared" si="1263"/>
        <v>0</v>
      </c>
      <c r="J2380" s="179">
        <f t="shared" si="1264"/>
        <v>0</v>
      </c>
      <c r="K2380" s="173" t="s">
        <v>2603</v>
      </c>
      <c r="L2380" s="174" t="str" cm="1">
        <f t="array" aca="1" ref="L2380" ca="1">IF($K2380="",OFFSET(L2380,-1,,,),K2380)</f>
        <v>15.01.03.03</v>
      </c>
      <c r="M2380" s="175" t="str" cm="1">
        <f t="array" aca="1" ref="M2380" ca="1">IF(OR($K2380=0,$K2380=""),OFFSET(M2380,-1,,,),O2380)</f>
        <v>PINTURA</v>
      </c>
      <c r="N2380" s="67" t="s">
        <v>143</v>
      </c>
      <c r="O2380" s="68" t="s">
        <v>376</v>
      </c>
      <c r="P2380" s="68"/>
      <c r="Q2380" s="68"/>
      <c r="R2380" s="69"/>
      <c r="S2380" s="70"/>
      <c r="T2380" s="70">
        <v>0</v>
      </c>
      <c r="U2380" s="67"/>
      <c r="V2380" s="71"/>
      <c r="W2380" s="171"/>
      <c r="X2380" s="172"/>
      <c r="Y2380" s="176">
        <f t="shared" si="1265"/>
        <v>0</v>
      </c>
      <c r="AA2380" s="192"/>
    </row>
    <row r="2381" spans="2:27">
      <c r="B2381" s="189">
        <f t="shared" si="1258"/>
        <v>0</v>
      </c>
      <c r="C2381" s="189">
        <f t="shared" ca="1" si="1259"/>
        <v>0</v>
      </c>
      <c r="D2381" s="189">
        <f t="shared" si="1260"/>
        <v>0</v>
      </c>
      <c r="E2381" s="189">
        <f t="shared" ca="1" si="1261"/>
        <v>0</v>
      </c>
      <c r="F2381" s="189">
        <f t="shared" si="1262"/>
        <v>0</v>
      </c>
      <c r="G2381" s="189" cm="1">
        <f t="array" aca="1" ref="G2381" ca="1">OFFSET(G2381,-1,,,)+1</f>
        <v>2376</v>
      </c>
      <c r="H2381" s="189">
        <f t="shared" si="1266"/>
        <v>0</v>
      </c>
      <c r="I2381" s="189">
        <f t="shared" si="1263"/>
        <v>0</v>
      </c>
      <c r="J2381" s="179">
        <f t="shared" si="1264"/>
        <v>0</v>
      </c>
      <c r="K2381" s="173" t="s">
        <v>2604</v>
      </c>
      <c r="L2381" s="174" t="str" cm="1">
        <f t="array" aca="1" ref="L2381" ca="1">IF($K2381="",OFFSET(L2381,-1,,,),K2381)</f>
        <v>15.01.03.03.01</v>
      </c>
      <c r="M2381" s="175" t="str" cm="1">
        <f t="array" aca="1" ref="M2381" ca="1">IF(OR($K2381=0,$K2381=""),OFFSET(M2381,-1,,,),O2381)</f>
        <v>PINTURA ACRILICA SOBRE FORRO DE GESSO COM 01 DEMÃO DE MASSA CORRIDA PVA</v>
      </c>
      <c r="N2381" s="67" t="s">
        <v>1406</v>
      </c>
      <c r="O2381" s="68" t="s">
        <v>4692</v>
      </c>
      <c r="P2381" s="68"/>
      <c r="Q2381" s="68" t="s">
        <v>3258</v>
      </c>
      <c r="R2381" s="69">
        <v>21.14</v>
      </c>
      <c r="S2381" s="70">
        <v>19.750299999999999</v>
      </c>
      <c r="T2381" s="70">
        <v>417.521342</v>
      </c>
      <c r="U2381" s="67"/>
      <c r="V2381" s="71"/>
      <c r="W2381" s="171"/>
      <c r="X2381" s="172"/>
      <c r="Y2381" s="176">
        <f t="shared" si="1265"/>
        <v>0</v>
      </c>
      <c r="AA2381" s="192"/>
    </row>
    <row r="2382" spans="2:27" hidden="1">
      <c r="B2382" s="189">
        <f t="shared" si="1258"/>
        <v>0</v>
      </c>
      <c r="C2382" s="189">
        <f t="shared" ca="1" si="1259"/>
        <v>0</v>
      </c>
      <c r="D2382" s="189">
        <f t="shared" si="1260"/>
        <v>0</v>
      </c>
      <c r="E2382" s="189">
        <f t="shared" ca="1" si="1261"/>
        <v>0</v>
      </c>
      <c r="F2382" s="189">
        <f t="shared" si="1262"/>
        <v>0</v>
      </c>
      <c r="G2382" s="189" cm="1">
        <f t="array" aca="1" ref="G2382" ca="1">OFFSET(G2382,-1,,,)+1</f>
        <v>2377</v>
      </c>
      <c r="H2382" s="189">
        <f t="shared" si="1266"/>
        <v>0</v>
      </c>
      <c r="I2382" s="189">
        <f t="shared" si="1263"/>
        <v>0</v>
      </c>
      <c r="J2382" s="179">
        <f t="shared" si="1264"/>
        <v>0</v>
      </c>
      <c r="K2382" s="173"/>
      <c r="L2382" s="174" t="str" cm="1">
        <f t="array" aca="1" ref="L2382" ca="1">IF($K2382="",OFFSET(L2382,-1,,,),K2382)</f>
        <v>15.01.03.03.01</v>
      </c>
      <c r="M2382" s="175" t="str" cm="1">
        <f t="array" aca="1" ref="M2382" ca="1">IF(OR($K2382=0,$K2382=""),OFFSET(M2382,-1,,,),O2382)</f>
        <v>PINTURA ACRILICA SOBRE FORRO DE GESSO COM 01 DEMÃO DE MASSA CORRIDA PVA</v>
      </c>
      <c r="N2382" s="67" t="s">
        <v>167</v>
      </c>
      <c r="O2382" s="68" t="s">
        <v>168</v>
      </c>
      <c r="P2382" s="68"/>
      <c r="Q2382" s="68" t="s">
        <v>3254</v>
      </c>
      <c r="R2382" s="69">
        <v>4.9974959999999999</v>
      </c>
      <c r="S2382" s="70">
        <v>7.7</v>
      </c>
      <c r="T2382" s="70">
        <v>38.480719200000003</v>
      </c>
      <c r="U2382" s="67" t="s">
        <v>1519</v>
      </c>
      <c r="V2382" s="71" t="s">
        <v>4202</v>
      </c>
      <c r="W2382" s="171"/>
      <c r="X2382" s="172"/>
      <c r="Y2382" s="176">
        <f t="shared" si="1265"/>
        <v>0</v>
      </c>
      <c r="AA2382" s="192"/>
    </row>
    <row r="2383" spans="2:27" hidden="1">
      <c r="B2383" s="189">
        <f t="shared" si="1258"/>
        <v>0</v>
      </c>
      <c r="C2383" s="189">
        <f t="shared" ca="1" si="1259"/>
        <v>0</v>
      </c>
      <c r="D2383" s="189">
        <f t="shared" si="1260"/>
        <v>0</v>
      </c>
      <c r="E2383" s="189">
        <f t="shared" ca="1" si="1261"/>
        <v>0</v>
      </c>
      <c r="F2383" s="189">
        <f t="shared" si="1262"/>
        <v>0</v>
      </c>
      <c r="G2383" s="189" cm="1">
        <f t="array" aca="1" ref="G2383" ca="1">OFFSET(G2383,-1,,,)+1</f>
        <v>2378</v>
      </c>
      <c r="H2383" s="189">
        <f t="shared" si="1266"/>
        <v>0</v>
      </c>
      <c r="I2383" s="189">
        <f t="shared" si="1263"/>
        <v>0</v>
      </c>
      <c r="J2383" s="179">
        <f t="shared" si="1264"/>
        <v>0</v>
      </c>
      <c r="K2383" s="173"/>
      <c r="L2383" s="174" t="str" cm="1">
        <f t="array" aca="1" ref="L2383" ca="1">IF($K2383="",OFFSET(L2383,-1,,,),K2383)</f>
        <v>15.01.03.03.01</v>
      </c>
      <c r="M2383" s="175" t="str" cm="1">
        <f t="array" aca="1" ref="M2383" ca="1">IF(OR($K2383=0,$K2383=""),OFFSET(M2383,-1,,,),O2383)</f>
        <v>PINTURA ACRILICA SOBRE FORRO DE GESSO COM 01 DEMÃO DE MASSA CORRIDA PVA</v>
      </c>
      <c r="N2383" s="67" t="s">
        <v>1378</v>
      </c>
      <c r="O2383" s="68" t="s">
        <v>1379</v>
      </c>
      <c r="P2383" s="68"/>
      <c r="Q2383" s="68" t="s">
        <v>3254</v>
      </c>
      <c r="R2383" s="69">
        <v>3.1709999999999998</v>
      </c>
      <c r="S2383" s="70">
        <v>1.2</v>
      </c>
      <c r="T2383" s="70">
        <v>3.8051999999999997</v>
      </c>
      <c r="U2383" s="67" t="s">
        <v>1519</v>
      </c>
      <c r="V2383" s="71" t="s">
        <v>4202</v>
      </c>
      <c r="W2383" s="171"/>
      <c r="X2383" s="172"/>
      <c r="Y2383" s="176">
        <f t="shared" si="1265"/>
        <v>0</v>
      </c>
      <c r="AA2383" s="192"/>
    </row>
    <row r="2384" spans="2:27" hidden="1">
      <c r="B2384" s="189">
        <f t="shared" si="1258"/>
        <v>0</v>
      </c>
      <c r="C2384" s="189">
        <f t="shared" ca="1" si="1259"/>
        <v>0</v>
      </c>
      <c r="D2384" s="189">
        <f t="shared" si="1260"/>
        <v>0</v>
      </c>
      <c r="E2384" s="189">
        <f t="shared" ca="1" si="1261"/>
        <v>0</v>
      </c>
      <c r="F2384" s="189">
        <f t="shared" si="1262"/>
        <v>0</v>
      </c>
      <c r="G2384" s="189" cm="1">
        <f t="array" aca="1" ref="G2384" ca="1">OFFSET(G2384,-1,,,)+1</f>
        <v>2379</v>
      </c>
      <c r="H2384" s="189">
        <f t="shared" si="1266"/>
        <v>0</v>
      </c>
      <c r="I2384" s="189">
        <f t="shared" si="1263"/>
        <v>0</v>
      </c>
      <c r="J2384" s="179">
        <f t="shared" si="1264"/>
        <v>0</v>
      </c>
      <c r="K2384" s="173"/>
      <c r="L2384" s="174" t="str" cm="1">
        <f t="array" aca="1" ref="L2384" ca="1">IF($K2384="",OFFSET(L2384,-1,,,),K2384)</f>
        <v>15.01.03.03.01</v>
      </c>
      <c r="M2384" s="175" t="str" cm="1">
        <f t="array" aca="1" ref="M2384" ca="1">IF(OR($K2384=0,$K2384=""),OFFSET(M2384,-1,,,),O2384)</f>
        <v>PINTURA ACRILICA SOBRE FORRO DE GESSO COM 01 DEMÃO DE MASSA CORRIDA PVA</v>
      </c>
      <c r="N2384" s="67" t="s">
        <v>1407</v>
      </c>
      <c r="O2384" s="68" t="s">
        <v>1408</v>
      </c>
      <c r="P2384" s="68"/>
      <c r="Q2384" s="68" t="s">
        <v>3258</v>
      </c>
      <c r="R2384" s="69">
        <v>21.14</v>
      </c>
      <c r="S2384" s="70">
        <v>17.75</v>
      </c>
      <c r="T2384" s="70">
        <v>375.23500000000001</v>
      </c>
      <c r="U2384" s="67" t="s">
        <v>1519</v>
      </c>
      <c r="V2384" s="71" t="s">
        <v>4202</v>
      </c>
      <c r="W2384" s="171"/>
      <c r="X2384" s="172"/>
      <c r="Y2384" s="176">
        <f t="shared" si="1265"/>
        <v>0</v>
      </c>
      <c r="AA2384" s="192"/>
    </row>
    <row r="2385" spans="2:28">
      <c r="B2385" s="189">
        <f t="shared" si="1258"/>
        <v>0</v>
      </c>
      <c r="C2385" s="189">
        <f t="shared" ca="1" si="1259"/>
        <v>0</v>
      </c>
      <c r="D2385" s="189">
        <f t="shared" si="1260"/>
        <v>0</v>
      </c>
      <c r="E2385" s="189">
        <f t="shared" ca="1" si="1261"/>
        <v>0</v>
      </c>
      <c r="F2385" s="189">
        <f t="shared" si="1262"/>
        <v>0</v>
      </c>
      <c r="G2385" s="189" cm="1">
        <f t="array" aca="1" ref="G2385" ca="1">OFFSET(G2385,-1,,,)+1</f>
        <v>2380</v>
      </c>
      <c r="H2385" s="189">
        <f t="shared" si="1266"/>
        <v>0</v>
      </c>
      <c r="I2385" s="189">
        <f t="shared" si="1263"/>
        <v>0</v>
      </c>
      <c r="J2385" s="179">
        <f t="shared" si="1264"/>
        <v>0</v>
      </c>
      <c r="K2385" s="173" t="s">
        <v>2605</v>
      </c>
      <c r="L2385" s="174" t="str" cm="1">
        <f t="array" aca="1" ref="L2385" ca="1">IF($K2385="",OFFSET(L2385,-1,,,),K2385)</f>
        <v>15.01.03.03.02</v>
      </c>
      <c r="M2385" s="175" t="str" cm="1">
        <f t="array" aca="1" ref="M2385" ca="1">IF(OR($K2385=0,$K2385=""),OFFSET(M2385,-1,,,),O2385)</f>
        <v>PINTURA LÁTEX PVA COLORIDO SOBRE GESSO LISO COM 01 DEMÃO DE MASSA CORRIDA PVA</v>
      </c>
      <c r="N2385" s="67" t="s">
        <v>1552</v>
      </c>
      <c r="O2385" s="68" t="s">
        <v>4723</v>
      </c>
      <c r="P2385" s="68"/>
      <c r="Q2385" s="68" t="s">
        <v>3258</v>
      </c>
      <c r="R2385" s="69">
        <v>64.3</v>
      </c>
      <c r="S2385" s="70">
        <v>41.789499999999997</v>
      </c>
      <c r="T2385" s="70">
        <v>2687.0648499999998</v>
      </c>
      <c r="U2385" s="67"/>
      <c r="V2385" s="71"/>
      <c r="W2385" s="171"/>
      <c r="X2385" s="172"/>
      <c r="Y2385" s="176">
        <f t="shared" si="1265"/>
        <v>0</v>
      </c>
      <c r="AA2385" s="192"/>
    </row>
    <row r="2386" spans="2:28" hidden="1">
      <c r="B2386" s="189">
        <f t="shared" si="1258"/>
        <v>0</v>
      </c>
      <c r="C2386" s="189">
        <f t="shared" ca="1" si="1259"/>
        <v>0</v>
      </c>
      <c r="D2386" s="189">
        <f t="shared" si="1260"/>
        <v>0</v>
      </c>
      <c r="E2386" s="189">
        <f t="shared" ca="1" si="1261"/>
        <v>0</v>
      </c>
      <c r="F2386" s="189">
        <f t="shared" si="1262"/>
        <v>0</v>
      </c>
      <c r="G2386" s="189" cm="1">
        <f t="array" aca="1" ref="G2386" ca="1">OFFSET(G2386,-1,,,)+1</f>
        <v>2381</v>
      </c>
      <c r="H2386" s="189">
        <f t="shared" si="1266"/>
        <v>0</v>
      </c>
      <c r="I2386" s="189">
        <f t="shared" si="1263"/>
        <v>0</v>
      </c>
      <c r="J2386" s="179">
        <f t="shared" si="1264"/>
        <v>0</v>
      </c>
      <c r="K2386" s="173"/>
      <c r="L2386" s="174" t="str" cm="1">
        <f t="array" aca="1" ref="L2386" ca="1">IF($K2386="",OFFSET(L2386,-1,,,),K2386)</f>
        <v>15.01.03.03.02</v>
      </c>
      <c r="M2386" s="175" t="str" cm="1">
        <f t="array" aca="1" ref="M2386" ca="1">IF(OR($K2386=0,$K2386=""),OFFSET(M2386,-1,,,),O2386)</f>
        <v>PINTURA LÁTEX PVA COLORIDO SOBRE GESSO LISO COM 01 DEMÃO DE MASSA CORRIDA PVA</v>
      </c>
      <c r="N2386" s="67" t="s">
        <v>1378</v>
      </c>
      <c r="O2386" s="68" t="s">
        <v>1379</v>
      </c>
      <c r="P2386" s="68"/>
      <c r="Q2386" s="68" t="s">
        <v>3254</v>
      </c>
      <c r="R2386" s="69">
        <v>50.796999999999997</v>
      </c>
      <c r="S2386" s="70">
        <v>1.2</v>
      </c>
      <c r="T2386" s="70">
        <v>60.956399999999995</v>
      </c>
      <c r="U2386" s="67" t="s">
        <v>1519</v>
      </c>
      <c r="V2386" s="71" t="s">
        <v>4202</v>
      </c>
      <c r="W2386" s="171"/>
      <c r="X2386" s="172"/>
      <c r="Y2386" s="176">
        <f t="shared" si="1265"/>
        <v>0</v>
      </c>
      <c r="AA2386" s="192"/>
    </row>
    <row r="2387" spans="2:28" hidden="1">
      <c r="B2387" s="189">
        <f t="shared" si="1258"/>
        <v>0</v>
      </c>
      <c r="C2387" s="189">
        <f t="shared" ca="1" si="1259"/>
        <v>0</v>
      </c>
      <c r="D2387" s="189">
        <f t="shared" si="1260"/>
        <v>0</v>
      </c>
      <c r="E2387" s="189">
        <f t="shared" ca="1" si="1261"/>
        <v>0</v>
      </c>
      <c r="F2387" s="189">
        <f t="shared" si="1262"/>
        <v>0</v>
      </c>
      <c r="G2387" s="189" cm="1">
        <f t="array" aca="1" ref="G2387" ca="1">OFFSET(G2387,-1,,,)+1</f>
        <v>2382</v>
      </c>
      <c r="H2387" s="189">
        <f t="shared" si="1266"/>
        <v>0</v>
      </c>
      <c r="I2387" s="189">
        <f t="shared" si="1263"/>
        <v>0</v>
      </c>
      <c r="J2387" s="179">
        <f t="shared" si="1264"/>
        <v>0</v>
      </c>
      <c r="K2387" s="173"/>
      <c r="L2387" s="174" t="str" cm="1">
        <f t="array" aca="1" ref="L2387" ca="1">IF($K2387="",OFFSET(L2387,-1,,,),K2387)</f>
        <v>15.01.03.03.02</v>
      </c>
      <c r="M2387" s="175" t="str" cm="1">
        <f t="array" aca="1" ref="M2387" ca="1">IF(OR($K2387=0,$K2387=""),OFFSET(M2387,-1,,,),O2387)</f>
        <v>PINTURA LÁTEX PVA COLORIDO SOBRE GESSO LISO COM 01 DEMÃO DE MASSA CORRIDA PVA</v>
      </c>
      <c r="N2387" s="67" t="s">
        <v>1380</v>
      </c>
      <c r="O2387" s="68" t="s">
        <v>1381</v>
      </c>
      <c r="P2387" s="68"/>
      <c r="Q2387" s="68" t="s">
        <v>3254</v>
      </c>
      <c r="R2387" s="69">
        <v>10.930999999999999</v>
      </c>
      <c r="S2387" s="70">
        <v>4.95</v>
      </c>
      <c r="T2387" s="70">
        <v>54.108449999999998</v>
      </c>
      <c r="U2387" s="67" t="s">
        <v>1519</v>
      </c>
      <c r="V2387" s="71" t="s">
        <v>4202</v>
      </c>
      <c r="W2387" s="171"/>
      <c r="X2387" s="172"/>
      <c r="Y2387" s="176">
        <f t="shared" si="1265"/>
        <v>0</v>
      </c>
      <c r="AA2387" s="192"/>
    </row>
    <row r="2388" spans="2:28" hidden="1">
      <c r="B2388" s="189">
        <f t="shared" si="1258"/>
        <v>0</v>
      </c>
      <c r="C2388" s="189">
        <f t="shared" ca="1" si="1259"/>
        <v>0</v>
      </c>
      <c r="D2388" s="189">
        <f t="shared" si="1260"/>
        <v>0</v>
      </c>
      <c r="E2388" s="189">
        <f t="shared" ca="1" si="1261"/>
        <v>0</v>
      </c>
      <c r="F2388" s="189">
        <f t="shared" si="1262"/>
        <v>0</v>
      </c>
      <c r="G2388" s="189" cm="1">
        <f t="array" aca="1" ref="G2388" ca="1">OFFSET(G2388,-1,,,)+1</f>
        <v>2383</v>
      </c>
      <c r="H2388" s="189">
        <f t="shared" si="1266"/>
        <v>0</v>
      </c>
      <c r="I2388" s="189">
        <f t="shared" si="1263"/>
        <v>0</v>
      </c>
      <c r="J2388" s="179">
        <f t="shared" si="1264"/>
        <v>0</v>
      </c>
      <c r="K2388" s="173"/>
      <c r="L2388" s="174" t="str" cm="1">
        <f t="array" aca="1" ref="L2388" ca="1">IF($K2388="",OFFSET(L2388,-1,,,),K2388)</f>
        <v>15.01.03.03.02</v>
      </c>
      <c r="M2388" s="175" t="str" cm="1">
        <f t="array" aca="1" ref="M2388" ca="1">IF(OR($K2388=0,$K2388=""),OFFSET(M2388,-1,,,),O2388)</f>
        <v>PINTURA LÁTEX PVA COLORIDO SOBRE GESSO LISO COM 01 DEMÃO DE MASSA CORRIDA PVA</v>
      </c>
      <c r="N2388" s="67" t="s">
        <v>1553</v>
      </c>
      <c r="O2388" s="68" t="s">
        <v>1554</v>
      </c>
      <c r="P2388" s="68"/>
      <c r="Q2388" s="68" t="s">
        <v>3258</v>
      </c>
      <c r="R2388" s="69">
        <v>64.3</v>
      </c>
      <c r="S2388" s="70">
        <v>40</v>
      </c>
      <c r="T2388" s="70">
        <v>2572</v>
      </c>
      <c r="U2388" s="67" t="s">
        <v>1519</v>
      </c>
      <c r="V2388" s="71" t="s">
        <v>4202</v>
      </c>
      <c r="W2388" s="171"/>
      <c r="X2388" s="172"/>
      <c r="Y2388" s="176">
        <f t="shared" si="1265"/>
        <v>0</v>
      </c>
      <c r="AA2388" s="192"/>
    </row>
    <row r="2389" spans="2:28" hidden="1">
      <c r="B2389" s="189">
        <f t="shared" si="1258"/>
        <v>0</v>
      </c>
      <c r="C2389" s="189">
        <f t="shared" ca="1" si="1259"/>
        <v>0</v>
      </c>
      <c r="D2389" s="189">
        <f t="shared" si="1260"/>
        <v>0</v>
      </c>
      <c r="E2389" s="189">
        <f t="shared" ca="1" si="1261"/>
        <v>0</v>
      </c>
      <c r="F2389" s="189">
        <f t="shared" si="1262"/>
        <v>0</v>
      </c>
      <c r="G2389" s="189" cm="1">
        <f t="array" aca="1" ref="G2389" ca="1">OFFSET(G2389,-1,,,)+1</f>
        <v>2384</v>
      </c>
      <c r="H2389" s="189">
        <f t="shared" si="1266"/>
        <v>0</v>
      </c>
      <c r="I2389" s="189">
        <f t="shared" si="1263"/>
        <v>0</v>
      </c>
      <c r="J2389" s="179">
        <f t="shared" si="1264"/>
        <v>0</v>
      </c>
      <c r="K2389" s="173" t="s">
        <v>2606</v>
      </c>
      <c r="L2389" s="174" t="str" cm="1">
        <f t="array" aca="1" ref="L2389" ca="1">IF($K2389="",OFFSET(L2389,-1,,,),K2389)</f>
        <v>15.01.03.04</v>
      </c>
      <c r="M2389" s="175" t="str" cm="1">
        <f t="array" aca="1" ref="M2389" ca="1">IF(OR($K2389=0,$K2389=""),OFFSET(M2389,-1,,,),O2389)</f>
        <v>INSTALAÇÕES</v>
      </c>
      <c r="N2389" s="67" t="s">
        <v>143</v>
      </c>
      <c r="O2389" s="68" t="s">
        <v>4724</v>
      </c>
      <c r="P2389" s="68"/>
      <c r="Q2389" s="68"/>
      <c r="R2389" s="69"/>
      <c r="S2389" s="70"/>
      <c r="T2389" s="70">
        <v>0</v>
      </c>
      <c r="U2389" s="67"/>
      <c r="V2389" s="71"/>
      <c r="W2389" s="171"/>
      <c r="X2389" s="172"/>
      <c r="Y2389" s="176">
        <f t="shared" si="1265"/>
        <v>0</v>
      </c>
      <c r="AA2389" s="192"/>
    </row>
    <row r="2390" spans="2:28">
      <c r="B2390" s="189">
        <f t="shared" si="1258"/>
        <v>0</v>
      </c>
      <c r="C2390" s="189">
        <f t="shared" ca="1" si="1259"/>
        <v>0</v>
      </c>
      <c r="D2390" s="189">
        <f t="shared" si="1260"/>
        <v>0</v>
      </c>
      <c r="E2390" s="189">
        <f t="shared" ca="1" si="1261"/>
        <v>0</v>
      </c>
      <c r="F2390" s="189">
        <f t="shared" si="1262"/>
        <v>0</v>
      </c>
      <c r="G2390" s="189" cm="1">
        <f t="array" aca="1" ref="G2390" ca="1">OFFSET(G2390,-1,,,)+1</f>
        <v>2385</v>
      </c>
      <c r="H2390" s="189">
        <f t="shared" si="1266"/>
        <v>0</v>
      </c>
      <c r="I2390" s="189">
        <f t="shared" si="1263"/>
        <v>0</v>
      </c>
      <c r="J2390" s="179">
        <f t="shared" si="1264"/>
        <v>0</v>
      </c>
      <c r="K2390" s="173" t="s">
        <v>2607</v>
      </c>
      <c r="L2390" s="174" t="str" cm="1">
        <f t="array" aca="1" ref="L2390" ca="1">IF($K2390="",OFFSET(L2390,-1,,,),K2390)</f>
        <v>15.01.03.04.01</v>
      </c>
      <c r="M2390" s="175" t="str" cm="1">
        <f t="array" aca="1" ref="M2390" ca="1">IF(OR($K2390=0,$K2390=""),OFFSET(M2390,-1,,,),O2390)</f>
        <v>METAIS E ACABAMENTOS METÁLICOS - LAVANDERIA</v>
      </c>
      <c r="N2390" s="67" t="s">
        <v>1555</v>
      </c>
      <c r="O2390" s="68" t="s">
        <v>4734</v>
      </c>
      <c r="P2390" s="68"/>
      <c r="Q2390" s="68" t="s">
        <v>3261</v>
      </c>
      <c r="R2390" s="69">
        <v>1</v>
      </c>
      <c r="S2390" s="70">
        <v>515</v>
      </c>
      <c r="T2390" s="70">
        <v>515</v>
      </c>
      <c r="U2390" s="67"/>
      <c r="V2390" s="71"/>
      <c r="W2390" s="171"/>
      <c r="X2390" s="172"/>
      <c r="Y2390" s="176">
        <f t="shared" si="1265"/>
        <v>0</v>
      </c>
      <c r="AA2390" s="192"/>
    </row>
    <row r="2391" spans="2:28" hidden="1">
      <c r="B2391" s="189">
        <f t="shared" si="1258"/>
        <v>0</v>
      </c>
      <c r="C2391" s="189">
        <f t="shared" ca="1" si="1259"/>
        <v>0</v>
      </c>
      <c r="D2391" s="189">
        <f t="shared" si="1260"/>
        <v>0</v>
      </c>
      <c r="E2391" s="189">
        <f t="shared" ca="1" si="1261"/>
        <v>0</v>
      </c>
      <c r="F2391" s="189">
        <f t="shared" si="1262"/>
        <v>0</v>
      </c>
      <c r="G2391" s="189" cm="1">
        <f t="array" aca="1" ref="G2391" ca="1">OFFSET(G2391,-1,,,)+1</f>
        <v>2386</v>
      </c>
      <c r="H2391" s="189">
        <f t="shared" si="1266"/>
        <v>0</v>
      </c>
      <c r="I2391" s="189">
        <f t="shared" si="1263"/>
        <v>0</v>
      </c>
      <c r="J2391" s="179">
        <f t="shared" si="1264"/>
        <v>0</v>
      </c>
      <c r="K2391" s="173"/>
      <c r="L2391" s="174" t="str" cm="1">
        <f t="array" aca="1" ref="L2391" ca="1">IF($K2391="",OFFSET(L2391,-1,,,),K2391)</f>
        <v>15.01.03.04.01</v>
      </c>
      <c r="M2391" s="175" t="str" cm="1">
        <f t="array" aca="1" ref="M2391" ca="1">IF(OR($K2391=0,$K2391=""),OFFSET(M2391,-1,,,),O2391)</f>
        <v>METAIS E ACABAMENTOS METÁLICOS - LAVANDERIA</v>
      </c>
      <c r="N2391" s="67" t="s">
        <v>4080</v>
      </c>
      <c r="O2391" s="68" t="s">
        <v>4735</v>
      </c>
      <c r="P2391" s="68"/>
      <c r="Q2391" s="68" t="s">
        <v>3260</v>
      </c>
      <c r="R2391" s="69">
        <v>2</v>
      </c>
      <c r="S2391" s="70">
        <v>250</v>
      </c>
      <c r="T2391" s="70">
        <v>500</v>
      </c>
      <c r="U2391" s="67" t="s">
        <v>1519</v>
      </c>
      <c r="V2391" s="71" t="s">
        <v>4202</v>
      </c>
      <c r="W2391" s="171"/>
      <c r="X2391" s="172"/>
      <c r="Y2391" s="176">
        <f t="shared" si="1265"/>
        <v>0</v>
      </c>
      <c r="AA2391" s="192"/>
    </row>
    <row r="2392" spans="2:28" hidden="1">
      <c r="B2392" s="189">
        <f t="shared" si="1258"/>
        <v>0</v>
      </c>
      <c r="C2392" s="189">
        <f t="shared" ca="1" si="1259"/>
        <v>0</v>
      </c>
      <c r="D2392" s="189">
        <f t="shared" si="1260"/>
        <v>0</v>
      </c>
      <c r="E2392" s="189">
        <f t="shared" ca="1" si="1261"/>
        <v>0</v>
      </c>
      <c r="F2392" s="189">
        <f t="shared" si="1262"/>
        <v>0</v>
      </c>
      <c r="G2392" s="189" cm="1">
        <f t="array" aca="1" ref="G2392" ca="1">OFFSET(G2392,-1,,,)+1</f>
        <v>2387</v>
      </c>
      <c r="H2392" s="189">
        <f t="shared" si="1266"/>
        <v>0</v>
      </c>
      <c r="I2392" s="189">
        <f t="shared" si="1263"/>
        <v>0</v>
      </c>
      <c r="J2392" s="179">
        <f t="shared" si="1264"/>
        <v>0</v>
      </c>
      <c r="K2392" s="173"/>
      <c r="L2392" s="174" t="str" cm="1">
        <f t="array" aca="1" ref="L2392" ca="1">IF($K2392="",OFFSET(L2392,-1,,,),K2392)</f>
        <v>15.01.03.04.01</v>
      </c>
      <c r="M2392" s="175" t="str" cm="1">
        <f t="array" aca="1" ref="M2392" ca="1">IF(OR($K2392=0,$K2392=""),OFFSET(M2392,-1,,,),O2392)</f>
        <v>METAIS E ACABAMENTOS METÁLICOS - LAVANDERIA</v>
      </c>
      <c r="N2392" s="67" t="s">
        <v>4031</v>
      </c>
      <c r="O2392" s="68" t="s">
        <v>4639</v>
      </c>
      <c r="P2392" s="68"/>
      <c r="Q2392" s="68" t="s">
        <v>3260</v>
      </c>
      <c r="R2392" s="69">
        <v>1</v>
      </c>
      <c r="S2392" s="70">
        <v>15</v>
      </c>
      <c r="T2392" s="70">
        <v>15</v>
      </c>
      <c r="U2392" s="67" t="s">
        <v>1519</v>
      </c>
      <c r="V2392" s="71" t="s">
        <v>4202</v>
      </c>
      <c r="W2392" s="171"/>
      <c r="X2392" s="172"/>
      <c r="Y2392" s="176">
        <f t="shared" si="1265"/>
        <v>0</v>
      </c>
      <c r="AA2392" s="192"/>
    </row>
    <row r="2393" spans="2:28">
      <c r="B2393" s="189">
        <f t="shared" si="1258"/>
        <v>0</v>
      </c>
      <c r="C2393" s="189">
        <f t="shared" ca="1" si="1259"/>
        <v>0</v>
      </c>
      <c r="D2393" s="189">
        <f t="shared" si="1260"/>
        <v>0</v>
      </c>
      <c r="E2393" s="189">
        <f t="shared" ca="1" si="1261"/>
        <v>0</v>
      </c>
      <c r="F2393" s="189">
        <f t="shared" si="1262"/>
        <v>0</v>
      </c>
      <c r="G2393" s="189" cm="1">
        <f t="array" aca="1" ref="G2393" ca="1">OFFSET(G2393,-1,,,)+1</f>
        <v>2388</v>
      </c>
      <c r="H2393" s="189">
        <f t="shared" si="1266"/>
        <v>0</v>
      </c>
      <c r="I2393" s="189">
        <f t="shared" si="1263"/>
        <v>0</v>
      </c>
      <c r="J2393" s="179">
        <f t="shared" si="1264"/>
        <v>0</v>
      </c>
      <c r="K2393" s="173" t="s">
        <v>2608</v>
      </c>
      <c r="L2393" s="174" t="str" cm="1">
        <f t="array" aca="1" ref="L2393" ca="1">IF($K2393="",OFFSET(L2393,-1,,,),K2393)</f>
        <v>15.01.03.04.02</v>
      </c>
      <c r="M2393" s="175" t="str" cm="1">
        <f t="array" aca="1" ref="M2393" ca="1">IF(OR($K2393=0,$K2393=""),OFFSET(M2393,-1,,,),O2393)</f>
        <v>TANQUE DE ENCAIXE EM INOX</v>
      </c>
      <c r="N2393" s="67" t="s">
        <v>2907</v>
      </c>
      <c r="O2393" s="68" t="s">
        <v>4736</v>
      </c>
      <c r="P2393" s="68"/>
      <c r="Q2393" s="68" t="s">
        <v>3260</v>
      </c>
      <c r="R2393" s="69">
        <v>2</v>
      </c>
      <c r="S2393" s="70">
        <v>463.5</v>
      </c>
      <c r="T2393" s="70">
        <v>927</v>
      </c>
      <c r="U2393" s="67"/>
      <c r="V2393" s="71"/>
      <c r="W2393" s="171"/>
      <c r="X2393" s="172"/>
      <c r="Y2393" s="176">
        <f t="shared" si="1265"/>
        <v>0</v>
      </c>
      <c r="AA2393" s="192"/>
    </row>
    <row r="2394" spans="2:28" hidden="1">
      <c r="B2394" s="189">
        <f t="shared" si="1258"/>
        <v>0</v>
      </c>
      <c r="C2394" s="189">
        <f t="shared" ca="1" si="1259"/>
        <v>0</v>
      </c>
      <c r="D2394" s="189">
        <f t="shared" si="1260"/>
        <v>0</v>
      </c>
      <c r="E2394" s="189">
        <f t="shared" ca="1" si="1261"/>
        <v>0</v>
      </c>
      <c r="F2394" s="189">
        <f t="shared" si="1262"/>
        <v>0</v>
      </c>
      <c r="G2394" s="189" cm="1">
        <f t="array" aca="1" ref="G2394" ca="1">OFFSET(G2394,-1,,,)+1</f>
        <v>2389</v>
      </c>
      <c r="H2394" s="189">
        <f t="shared" si="1266"/>
        <v>0</v>
      </c>
      <c r="I2394" s="189">
        <f t="shared" si="1263"/>
        <v>0</v>
      </c>
      <c r="J2394" s="179">
        <f t="shared" si="1264"/>
        <v>0</v>
      </c>
      <c r="K2394" s="173"/>
      <c r="L2394" s="174" t="str" cm="1">
        <f t="array" aca="1" ref="L2394" ca="1">IF($K2394="",OFFSET(L2394,-1,,,),K2394)</f>
        <v>15.01.03.04.02</v>
      </c>
      <c r="M2394" s="175" t="str" cm="1">
        <f t="array" aca="1" ref="M2394" ca="1">IF(OR($K2394=0,$K2394=""),OFFSET(M2394,-1,,,),O2394)</f>
        <v>TANQUE DE ENCAIXE EM INOX</v>
      </c>
      <c r="N2394" s="67" t="s">
        <v>1233</v>
      </c>
      <c r="O2394" s="68" t="s">
        <v>1234</v>
      </c>
      <c r="P2394" s="68"/>
      <c r="Q2394" s="68" t="s">
        <v>3260</v>
      </c>
      <c r="R2394" s="69">
        <v>8</v>
      </c>
      <c r="S2394" s="70">
        <v>2</v>
      </c>
      <c r="T2394" s="70">
        <v>16</v>
      </c>
      <c r="U2394" s="67" t="s">
        <v>1519</v>
      </c>
      <c r="V2394" s="71" t="s">
        <v>4202</v>
      </c>
      <c r="W2394" s="171"/>
      <c r="X2394" s="172"/>
      <c r="Y2394" s="176">
        <f t="shared" si="1265"/>
        <v>0</v>
      </c>
      <c r="AA2394" s="192"/>
    </row>
    <row r="2395" spans="2:28" hidden="1">
      <c r="B2395" s="189">
        <f t="shared" si="1258"/>
        <v>0</v>
      </c>
      <c r="C2395" s="189">
        <f t="shared" ca="1" si="1259"/>
        <v>0</v>
      </c>
      <c r="D2395" s="189">
        <f t="shared" si="1260"/>
        <v>0</v>
      </c>
      <c r="E2395" s="189">
        <f t="shared" ca="1" si="1261"/>
        <v>0</v>
      </c>
      <c r="F2395" s="189">
        <f t="shared" si="1262"/>
        <v>0</v>
      </c>
      <c r="G2395" s="189" cm="1">
        <f t="array" aca="1" ref="G2395" ca="1">OFFSET(G2395,-1,,,)+1</f>
        <v>2390</v>
      </c>
      <c r="H2395" s="189">
        <f t="shared" si="1266"/>
        <v>0</v>
      </c>
      <c r="I2395" s="189">
        <f t="shared" si="1263"/>
        <v>0</v>
      </c>
      <c r="J2395" s="179">
        <f t="shared" si="1264"/>
        <v>0</v>
      </c>
      <c r="K2395" s="173"/>
      <c r="L2395" s="174" t="str" cm="1">
        <f t="array" aca="1" ref="L2395" ca="1">IF($K2395="",OFFSET(L2395,-1,,,),K2395)</f>
        <v>15.01.03.04.02</v>
      </c>
      <c r="M2395" s="175" t="str" cm="1">
        <f t="array" aca="1" ref="M2395" ca="1">IF(OR($K2395=0,$K2395=""),OFFSET(M2395,-1,,,),O2395)</f>
        <v>TANQUE DE ENCAIXE EM INOX</v>
      </c>
      <c r="N2395" s="67" t="s">
        <v>1556</v>
      </c>
      <c r="O2395" s="68" t="s">
        <v>1557</v>
      </c>
      <c r="P2395" s="68"/>
      <c r="Q2395" s="68" t="s">
        <v>3260</v>
      </c>
      <c r="R2395" s="69">
        <v>2</v>
      </c>
      <c r="S2395" s="70">
        <v>450</v>
      </c>
      <c r="T2395" s="70">
        <v>900</v>
      </c>
      <c r="U2395" s="67" t="s">
        <v>1519</v>
      </c>
      <c r="V2395" s="71" t="s">
        <v>4202</v>
      </c>
      <c r="W2395" s="171"/>
      <c r="X2395" s="172"/>
      <c r="Y2395" s="176">
        <f t="shared" si="1265"/>
        <v>0</v>
      </c>
      <c r="AA2395" s="192"/>
    </row>
    <row r="2396" spans="2:28" hidden="1">
      <c r="B2396" s="189">
        <f t="shared" si="1258"/>
        <v>0</v>
      </c>
      <c r="C2396" s="189">
        <f t="shared" ca="1" si="1259"/>
        <v>0</v>
      </c>
      <c r="D2396" s="189">
        <f t="shared" si="1260"/>
        <v>0</v>
      </c>
      <c r="E2396" s="189">
        <f t="shared" ca="1" si="1261"/>
        <v>0</v>
      </c>
      <c r="F2396" s="189">
        <f t="shared" si="1262"/>
        <v>0</v>
      </c>
      <c r="G2396" s="189" cm="1">
        <f t="array" aca="1" ref="G2396" ca="1">OFFSET(G2396,-1,,,)+1</f>
        <v>2391</v>
      </c>
      <c r="H2396" s="189">
        <f t="shared" si="1266"/>
        <v>0</v>
      </c>
      <c r="I2396" s="189">
        <f t="shared" si="1263"/>
        <v>0</v>
      </c>
      <c r="J2396" s="179">
        <f t="shared" si="1264"/>
        <v>0</v>
      </c>
      <c r="K2396" s="173"/>
      <c r="L2396" s="174" t="str" cm="1">
        <f t="array" aca="1" ref="L2396" ca="1">IF($K2396="",OFFSET(L2396,-1,,,),K2396)</f>
        <v>15.01.03.04.02</v>
      </c>
      <c r="M2396" s="175" t="str" cm="1">
        <f t="array" aca="1" ref="M2396" ca="1">IF(OR($K2396=0,$K2396=""),OFFSET(M2396,-1,,,),O2396)</f>
        <v>TANQUE DE ENCAIXE EM INOX</v>
      </c>
      <c r="N2396" s="67" t="s">
        <v>2909</v>
      </c>
      <c r="O2396" s="68" t="s">
        <v>3109</v>
      </c>
      <c r="P2396" s="68"/>
      <c r="Q2396" s="68" t="s">
        <v>3260</v>
      </c>
      <c r="R2396" s="69">
        <v>2</v>
      </c>
      <c r="S2396" s="70">
        <v>5.5</v>
      </c>
      <c r="T2396" s="70">
        <v>11</v>
      </c>
      <c r="U2396" s="67" t="s">
        <v>1519</v>
      </c>
      <c r="V2396" s="71" t="s">
        <v>4202</v>
      </c>
      <c r="W2396" s="171"/>
      <c r="X2396" s="172"/>
      <c r="Y2396" s="176">
        <f t="shared" si="1265"/>
        <v>0</v>
      </c>
      <c r="AA2396" s="192"/>
    </row>
    <row r="2397" spans="2:28">
      <c r="B2397" s="189">
        <f t="shared" si="1258"/>
        <v>0</v>
      </c>
      <c r="C2397" s="189">
        <f t="shared" ca="1" si="1259"/>
        <v>0</v>
      </c>
      <c r="D2397" s="189">
        <f t="shared" si="1260"/>
        <v>0</v>
      </c>
      <c r="E2397" s="189">
        <f t="shared" ca="1" si="1261"/>
        <v>0</v>
      </c>
      <c r="F2397" s="189">
        <f t="shared" si="1262"/>
        <v>0</v>
      </c>
      <c r="G2397" s="189" cm="1">
        <f t="array" aca="1" ref="G2397" ca="1">OFFSET(G2397,-1,,,)+1</f>
        <v>2392</v>
      </c>
      <c r="H2397" s="189">
        <f t="shared" si="1266"/>
        <v>0</v>
      </c>
      <c r="I2397" s="189">
        <f t="shared" si="1263"/>
        <v>0</v>
      </c>
      <c r="J2397" s="179">
        <f t="shared" si="1264"/>
        <v>0</v>
      </c>
      <c r="K2397" s="173" t="s">
        <v>2609</v>
      </c>
      <c r="L2397" s="174" t="str" cm="1">
        <f t="array" aca="1" ref="L2397" ca="1">IF($K2397="",OFFSET(L2397,-1,,,),K2397)</f>
        <v>15.01.03.04.03</v>
      </c>
      <c r="M2397" s="175" t="str" cm="1">
        <f t="array" aca="1" ref="M2397" ca="1">IF(OR($K2397=0,$K2397=""),OFFSET(M2397,-1,,,),O2397)</f>
        <v>BANCADA EM GRANITO BRANCO ITAUNAS</v>
      </c>
      <c r="N2397" s="67" t="s">
        <v>4081</v>
      </c>
      <c r="O2397" s="68" t="s">
        <v>4737</v>
      </c>
      <c r="P2397" s="68"/>
      <c r="Q2397" s="68" t="s">
        <v>3258</v>
      </c>
      <c r="R2397" s="69">
        <v>3.5</v>
      </c>
      <c r="S2397" s="70">
        <v>1320</v>
      </c>
      <c r="T2397" s="70">
        <v>4620</v>
      </c>
      <c r="U2397" s="67"/>
      <c r="V2397" s="71"/>
      <c r="W2397" s="171"/>
      <c r="X2397" s="172"/>
      <c r="Y2397" s="176">
        <f t="shared" si="1265"/>
        <v>0</v>
      </c>
      <c r="AA2397" s="192"/>
      <c r="AB2397" s="193"/>
    </row>
    <row r="2398" spans="2:28" hidden="1">
      <c r="B2398" s="189">
        <f t="shared" si="1258"/>
        <v>0</v>
      </c>
      <c r="C2398" s="189">
        <f t="shared" ca="1" si="1259"/>
        <v>0</v>
      </c>
      <c r="D2398" s="189">
        <f t="shared" si="1260"/>
        <v>0</v>
      </c>
      <c r="E2398" s="189">
        <f t="shared" ca="1" si="1261"/>
        <v>0</v>
      </c>
      <c r="F2398" s="189">
        <f t="shared" si="1262"/>
        <v>0</v>
      </c>
      <c r="G2398" s="189" cm="1">
        <f t="array" aca="1" ref="G2398" ca="1">OFFSET(G2398,-1,,,)+1</f>
        <v>2393</v>
      </c>
      <c r="H2398" s="189">
        <f t="shared" si="1266"/>
        <v>0</v>
      </c>
      <c r="I2398" s="189">
        <f t="shared" si="1263"/>
        <v>0</v>
      </c>
      <c r="J2398" s="179">
        <f t="shared" si="1264"/>
        <v>0</v>
      </c>
      <c r="K2398" s="173"/>
      <c r="L2398" s="174" t="str" cm="1">
        <f t="array" aca="1" ref="L2398" ca="1">IF($K2398="",OFFSET(L2398,-1,,,),K2398)</f>
        <v>15.01.03.04.03</v>
      </c>
      <c r="M2398" s="175" t="str" cm="1">
        <f t="array" aca="1" ref="M2398" ca="1">IF(OR($K2398=0,$K2398=""),OFFSET(M2398,-1,,,),O2398)</f>
        <v>BANCADA EM GRANITO BRANCO ITAUNAS</v>
      </c>
      <c r="N2398" s="67" t="s">
        <v>4073</v>
      </c>
      <c r="O2398" s="68" t="s">
        <v>4722</v>
      </c>
      <c r="P2398" s="68"/>
      <c r="Q2398" s="68" t="s">
        <v>3258</v>
      </c>
      <c r="R2398" s="69">
        <v>4.2</v>
      </c>
      <c r="S2398" s="70">
        <v>980</v>
      </c>
      <c r="T2398" s="70">
        <v>4116</v>
      </c>
      <c r="U2398" s="67" t="s">
        <v>1519</v>
      </c>
      <c r="V2398" s="71" t="s">
        <v>4202</v>
      </c>
      <c r="W2398" s="171"/>
      <c r="X2398" s="172"/>
      <c r="Y2398" s="176">
        <f t="shared" si="1265"/>
        <v>0</v>
      </c>
      <c r="AA2398" s="192"/>
      <c r="AB2398" s="193"/>
    </row>
    <row r="2399" spans="2:28" hidden="1">
      <c r="B2399" s="189">
        <f t="shared" si="1258"/>
        <v>0</v>
      </c>
      <c r="C2399" s="189">
        <f t="shared" ca="1" si="1259"/>
        <v>0</v>
      </c>
      <c r="D2399" s="189">
        <f t="shared" si="1260"/>
        <v>0</v>
      </c>
      <c r="E2399" s="189">
        <f t="shared" ca="1" si="1261"/>
        <v>0</v>
      </c>
      <c r="F2399" s="189">
        <f t="shared" si="1262"/>
        <v>0</v>
      </c>
      <c r="G2399" s="189" cm="1">
        <f t="array" aca="1" ref="G2399" ca="1">OFFSET(G2399,-1,,,)+1</f>
        <v>2394</v>
      </c>
      <c r="H2399" s="189">
        <f t="shared" si="1266"/>
        <v>0</v>
      </c>
      <c r="I2399" s="189">
        <f t="shared" si="1263"/>
        <v>0</v>
      </c>
      <c r="J2399" s="179">
        <f t="shared" si="1264"/>
        <v>0</v>
      </c>
      <c r="K2399" s="173"/>
      <c r="L2399" s="174" t="str" cm="1">
        <f t="array" aca="1" ref="L2399" ca="1">IF($K2399="",OFFSET(L2399,-1,,,),K2399)</f>
        <v>15.01.03.04.03</v>
      </c>
      <c r="M2399" s="175" t="str" cm="1">
        <f t="array" aca="1" ref="M2399" ca="1">IF(OR($K2399=0,$K2399=""),OFFSET(M2399,-1,,,),O2399)</f>
        <v>BANCADA EM GRANITO BRANCO ITAUNAS</v>
      </c>
      <c r="N2399" s="67" t="s">
        <v>1156</v>
      </c>
      <c r="O2399" s="68" t="s">
        <v>1157</v>
      </c>
      <c r="P2399" s="68"/>
      <c r="Q2399" s="68" t="s">
        <v>3258</v>
      </c>
      <c r="R2399" s="69">
        <v>4.2</v>
      </c>
      <c r="S2399" s="70">
        <v>120</v>
      </c>
      <c r="T2399" s="70">
        <v>504</v>
      </c>
      <c r="U2399" s="67" t="s">
        <v>1519</v>
      </c>
      <c r="V2399" s="71" t="s">
        <v>4202</v>
      </c>
      <c r="W2399" s="171"/>
      <c r="X2399" s="172"/>
      <c r="Y2399" s="176">
        <f t="shared" si="1265"/>
        <v>0</v>
      </c>
      <c r="AA2399" s="192"/>
      <c r="AB2399" s="193"/>
    </row>
    <row r="2400" spans="2:28">
      <c r="B2400" s="189">
        <f t="shared" si="1258"/>
        <v>0</v>
      </c>
      <c r="C2400" s="189">
        <f t="shared" ca="1" si="1259"/>
        <v>0</v>
      </c>
      <c r="D2400" s="189">
        <f t="shared" si="1260"/>
        <v>0</v>
      </c>
      <c r="E2400" s="189">
        <f t="shared" ca="1" si="1261"/>
        <v>0</v>
      </c>
      <c r="F2400" s="189">
        <f t="shared" si="1262"/>
        <v>0</v>
      </c>
      <c r="G2400" s="189" cm="1">
        <f t="array" aca="1" ref="G2400" ca="1">OFFSET(G2400,-1,,,)+1</f>
        <v>2395</v>
      </c>
      <c r="H2400" s="189">
        <f t="shared" si="1266"/>
        <v>0</v>
      </c>
      <c r="I2400" s="189">
        <f t="shared" si="1263"/>
        <v>0</v>
      </c>
      <c r="J2400" s="179">
        <f t="shared" si="1264"/>
        <v>0</v>
      </c>
      <c r="K2400" s="173" t="s">
        <v>3409</v>
      </c>
      <c r="L2400" s="174" t="str" cm="1">
        <f t="array" aca="1" ref="L2400" ca="1">IF($K2400="",OFFSET(L2400,-1,,,),K2400)</f>
        <v>15.01.03.04.04</v>
      </c>
      <c r="M2400" s="175" t="str" cm="1">
        <f t="array" aca="1" ref="M2400" ca="1">IF(OR($K2400=0,$K2400=""),OFFSET(M2400,-1,,,),O2400)</f>
        <v>EQUIPAMENTO DE AR CONDICIONADO TIPO SPLIT - 18.000 BTU´s</v>
      </c>
      <c r="N2400" s="67" t="s">
        <v>4074</v>
      </c>
      <c r="O2400" s="68" t="s">
        <v>4725</v>
      </c>
      <c r="P2400" s="68"/>
      <c r="Q2400" s="68" t="s">
        <v>3263</v>
      </c>
      <c r="R2400" s="69">
        <v>1</v>
      </c>
      <c r="S2400" s="70">
        <v>6530</v>
      </c>
      <c r="T2400" s="70">
        <v>6530</v>
      </c>
      <c r="U2400" s="67"/>
      <c r="V2400" s="71"/>
      <c r="W2400" s="171"/>
      <c r="X2400" s="172"/>
      <c r="Y2400" s="176">
        <f t="shared" si="1265"/>
        <v>0</v>
      </c>
      <c r="AA2400" s="192"/>
      <c r="AB2400" s="193"/>
    </row>
    <row r="2401" spans="2:28" hidden="1">
      <c r="B2401" s="189">
        <f t="shared" si="1258"/>
        <v>0</v>
      </c>
      <c r="C2401" s="189">
        <f t="shared" ca="1" si="1259"/>
        <v>0</v>
      </c>
      <c r="D2401" s="189">
        <f t="shared" si="1260"/>
        <v>0</v>
      </c>
      <c r="E2401" s="189">
        <f t="shared" ca="1" si="1261"/>
        <v>0</v>
      </c>
      <c r="F2401" s="189">
        <f t="shared" si="1262"/>
        <v>0</v>
      </c>
      <c r="G2401" s="189" cm="1">
        <f t="array" aca="1" ref="G2401" ca="1">OFFSET(G2401,-1,,,)+1</f>
        <v>2396</v>
      </c>
      <c r="H2401" s="189">
        <f t="shared" si="1266"/>
        <v>0</v>
      </c>
      <c r="I2401" s="189">
        <f t="shared" si="1263"/>
        <v>0</v>
      </c>
      <c r="J2401" s="179">
        <f t="shared" si="1264"/>
        <v>0</v>
      </c>
      <c r="K2401" s="173"/>
      <c r="L2401" s="174" t="str" cm="1">
        <f t="array" aca="1" ref="L2401" ca="1">IF($K2401="",OFFSET(L2401,-1,,,),K2401)</f>
        <v>15.01.03.04.04</v>
      </c>
      <c r="M2401" s="175" t="str" cm="1">
        <f t="array" aca="1" ref="M2401" ca="1">IF(OR($K2401=0,$K2401=""),OFFSET(M2401,-1,,,),O2401)</f>
        <v>EQUIPAMENTO DE AR CONDICIONADO TIPO SPLIT - 18.000 BTU´s</v>
      </c>
      <c r="N2401" s="67" t="s">
        <v>4075</v>
      </c>
      <c r="O2401" s="68" t="s">
        <v>4726</v>
      </c>
      <c r="P2401" s="68"/>
      <c r="Q2401" s="68" t="s">
        <v>3260</v>
      </c>
      <c r="R2401" s="69">
        <v>1</v>
      </c>
      <c r="S2401" s="70">
        <v>4730</v>
      </c>
      <c r="T2401" s="70">
        <v>4730</v>
      </c>
      <c r="U2401" s="67" t="s">
        <v>1519</v>
      </c>
      <c r="V2401" s="71" t="s">
        <v>4202</v>
      </c>
      <c r="W2401" s="171"/>
      <c r="X2401" s="172"/>
      <c r="Y2401" s="176">
        <f t="shared" si="1265"/>
        <v>0</v>
      </c>
      <c r="AA2401" s="192"/>
      <c r="AB2401" s="193"/>
    </row>
    <row r="2402" spans="2:28" hidden="1">
      <c r="B2402" s="189">
        <f t="shared" si="1258"/>
        <v>0</v>
      </c>
      <c r="C2402" s="189">
        <f t="shared" ca="1" si="1259"/>
        <v>0</v>
      </c>
      <c r="D2402" s="189">
        <f t="shared" si="1260"/>
        <v>0</v>
      </c>
      <c r="E2402" s="189">
        <f t="shared" ca="1" si="1261"/>
        <v>0</v>
      </c>
      <c r="F2402" s="189">
        <f t="shared" si="1262"/>
        <v>0</v>
      </c>
      <c r="G2402" s="189" cm="1">
        <f t="array" aca="1" ref="G2402" ca="1">OFFSET(G2402,-1,,,)+1</f>
        <v>2397</v>
      </c>
      <c r="H2402" s="189">
        <f t="shared" si="1266"/>
        <v>0</v>
      </c>
      <c r="I2402" s="189">
        <f t="shared" si="1263"/>
        <v>0</v>
      </c>
      <c r="J2402" s="179">
        <f t="shared" si="1264"/>
        <v>0</v>
      </c>
      <c r="K2402" s="173"/>
      <c r="L2402" s="174" t="str" cm="1">
        <f t="array" aca="1" ref="L2402" ca="1">IF($K2402="",OFFSET(L2402,-1,,,),K2402)</f>
        <v>15.01.03.04.04</v>
      </c>
      <c r="M2402" s="175" t="str" cm="1">
        <f t="array" aca="1" ref="M2402" ca="1">IF(OR($K2402=0,$K2402=""),OFFSET(M2402,-1,,,),O2402)</f>
        <v>EQUIPAMENTO DE AR CONDICIONADO TIPO SPLIT - 18.000 BTU´s</v>
      </c>
      <c r="N2402" s="67" t="s">
        <v>4076</v>
      </c>
      <c r="O2402" s="68" t="s">
        <v>4727</v>
      </c>
      <c r="P2402" s="68"/>
      <c r="Q2402" s="68" t="s">
        <v>3257</v>
      </c>
      <c r="R2402" s="69">
        <v>1</v>
      </c>
      <c r="S2402" s="70">
        <v>1800</v>
      </c>
      <c r="T2402" s="70">
        <v>1800</v>
      </c>
      <c r="U2402" s="67" t="s">
        <v>1519</v>
      </c>
      <c r="V2402" s="71" t="s">
        <v>4202</v>
      </c>
      <c r="W2402" s="171"/>
      <c r="X2402" s="172"/>
      <c r="Y2402" s="176">
        <f t="shared" si="1265"/>
        <v>0</v>
      </c>
      <c r="AA2402" s="192"/>
      <c r="AB2402" s="193"/>
    </row>
    <row r="2403" spans="2:28" hidden="1">
      <c r="B2403" s="189">
        <f t="shared" si="1258"/>
        <v>0</v>
      </c>
      <c r="C2403" s="189">
        <f t="shared" ca="1" si="1259"/>
        <v>0</v>
      </c>
      <c r="D2403" s="189">
        <f t="shared" si="1260"/>
        <v>0</v>
      </c>
      <c r="E2403" s="189">
        <f t="shared" ca="1" si="1261"/>
        <v>0</v>
      </c>
      <c r="F2403" s="189">
        <f t="shared" si="1262"/>
        <v>0</v>
      </c>
      <c r="G2403" s="189" cm="1">
        <f t="array" aca="1" ref="G2403" ca="1">OFFSET(G2403,-1,,,)+1</f>
        <v>2398</v>
      </c>
      <c r="H2403" s="189">
        <f t="shared" si="1266"/>
        <v>0</v>
      </c>
      <c r="I2403" s="189">
        <f t="shared" si="1263"/>
        <v>0</v>
      </c>
      <c r="J2403" s="179">
        <f t="shared" si="1264"/>
        <v>0</v>
      </c>
      <c r="K2403" s="173" t="s">
        <v>2610</v>
      </c>
      <c r="L2403" s="174" t="str" cm="1">
        <f t="array" aca="1" ref="L2403" ca="1">IF($K2403="",OFFSET(L2403,-1,,,),K2403)</f>
        <v>15.01.03.05</v>
      </c>
      <c r="M2403" s="175" t="str" cm="1">
        <f t="array" aca="1" ref="M2403" ca="1">IF(OR($K2403=0,$K2403=""),OFFSET(M2403,-1,,,),O2403)</f>
        <v>IMPERMEABILIZAÇÃO</v>
      </c>
      <c r="N2403" s="67" t="s">
        <v>143</v>
      </c>
      <c r="O2403" s="68" t="s">
        <v>358</v>
      </c>
      <c r="P2403" s="68"/>
      <c r="Q2403" s="68"/>
      <c r="R2403" s="69"/>
      <c r="S2403" s="70"/>
      <c r="T2403" s="70">
        <v>0</v>
      </c>
      <c r="U2403" s="67"/>
      <c r="V2403" s="71"/>
      <c r="W2403" s="171"/>
      <c r="X2403" s="172"/>
      <c r="Y2403" s="176">
        <f t="shared" si="1265"/>
        <v>0</v>
      </c>
      <c r="AA2403" s="192"/>
      <c r="AB2403" s="193"/>
    </row>
    <row r="2404" spans="2:28">
      <c r="B2404" s="189">
        <f t="shared" si="1258"/>
        <v>0</v>
      </c>
      <c r="C2404" s="189">
        <f t="shared" ca="1" si="1259"/>
        <v>0</v>
      </c>
      <c r="D2404" s="189">
        <f t="shared" si="1260"/>
        <v>0</v>
      </c>
      <c r="E2404" s="189">
        <f t="shared" ca="1" si="1261"/>
        <v>0</v>
      </c>
      <c r="F2404" s="189">
        <f t="shared" si="1262"/>
        <v>0</v>
      </c>
      <c r="G2404" s="189" cm="1">
        <f t="array" aca="1" ref="G2404" ca="1">OFFSET(G2404,-1,,,)+1</f>
        <v>2399</v>
      </c>
      <c r="H2404" s="189">
        <f t="shared" si="1266"/>
        <v>0</v>
      </c>
      <c r="I2404" s="189">
        <f t="shared" si="1263"/>
        <v>0</v>
      </c>
      <c r="J2404" s="179">
        <f t="shared" si="1264"/>
        <v>0</v>
      </c>
      <c r="K2404" s="173" t="s">
        <v>2611</v>
      </c>
      <c r="L2404" s="174" t="str" cm="1">
        <f t="array" aca="1" ref="L2404" ca="1">IF($K2404="",OFFSET(L2404,-1,,,),K2404)</f>
        <v>15.01.03.05.01</v>
      </c>
      <c r="M2404" s="175" t="str" cm="1">
        <f t="array" aca="1" ref="M2404" ca="1">IF(OR($K2404=0,$K2404=""),OFFSET(M2404,-1,,,),O2404)</f>
        <v>IMPERMEABILIZAÇÃO COM ARGAMASSA POLIMÉRICA - TIPOLOGIA</v>
      </c>
      <c r="N2404" s="67" t="s">
        <v>997</v>
      </c>
      <c r="O2404" s="68" t="s">
        <v>4543</v>
      </c>
      <c r="P2404" s="68"/>
      <c r="Q2404" s="68" t="s">
        <v>3258</v>
      </c>
      <c r="R2404" s="69">
        <v>30.26</v>
      </c>
      <c r="S2404" s="70">
        <v>40.6875</v>
      </c>
      <c r="T2404" s="70">
        <v>1231.2037500000001</v>
      </c>
      <c r="U2404" s="67"/>
      <c r="V2404" s="71"/>
      <c r="W2404" s="171"/>
      <c r="X2404" s="172"/>
      <c r="Y2404" s="176">
        <f t="shared" si="1265"/>
        <v>0</v>
      </c>
      <c r="AA2404" s="192"/>
      <c r="AB2404" s="193"/>
    </row>
    <row r="2405" spans="2:28" hidden="1">
      <c r="B2405" s="189">
        <f t="shared" si="1258"/>
        <v>0</v>
      </c>
      <c r="C2405" s="189">
        <f t="shared" ca="1" si="1259"/>
        <v>0</v>
      </c>
      <c r="D2405" s="189">
        <f t="shared" si="1260"/>
        <v>0</v>
      </c>
      <c r="E2405" s="189">
        <f t="shared" ca="1" si="1261"/>
        <v>0</v>
      </c>
      <c r="F2405" s="189">
        <f t="shared" si="1262"/>
        <v>0</v>
      </c>
      <c r="G2405" s="189" cm="1">
        <f t="array" aca="1" ref="G2405" ca="1">OFFSET(G2405,-1,,,)+1</f>
        <v>2400</v>
      </c>
      <c r="H2405" s="189">
        <f t="shared" si="1266"/>
        <v>0</v>
      </c>
      <c r="I2405" s="189">
        <f t="shared" si="1263"/>
        <v>0</v>
      </c>
      <c r="J2405" s="179">
        <f t="shared" si="1264"/>
        <v>0</v>
      </c>
      <c r="K2405" s="173"/>
      <c r="L2405" s="174" t="str" cm="1">
        <f t="array" aca="1" ref="L2405" ca="1">IF($K2405="",OFFSET(L2405,-1,,,),K2405)</f>
        <v>15.01.03.05.01</v>
      </c>
      <c r="M2405" s="175" t="str" cm="1">
        <f t="array" aca="1" ref="M2405" ca="1">IF(OR($K2405=0,$K2405=""),OFFSET(M2405,-1,,,),O2405)</f>
        <v>IMPERMEABILIZAÇÃO COM ARGAMASSA POLIMÉRICA - TIPOLOGIA</v>
      </c>
      <c r="N2405" s="67" t="s">
        <v>359</v>
      </c>
      <c r="O2405" s="68" t="s">
        <v>360</v>
      </c>
      <c r="P2405" s="68"/>
      <c r="Q2405" s="68" t="s">
        <v>3258</v>
      </c>
      <c r="R2405" s="69">
        <v>2.2694999999999999</v>
      </c>
      <c r="S2405" s="70">
        <v>4.8</v>
      </c>
      <c r="T2405" s="70">
        <v>10.893599999999999</v>
      </c>
      <c r="U2405" s="67" t="s">
        <v>1519</v>
      </c>
      <c r="V2405" s="71" t="s">
        <v>4202</v>
      </c>
      <c r="W2405" s="171"/>
      <c r="X2405" s="172"/>
      <c r="Y2405" s="176">
        <f t="shared" si="1265"/>
        <v>0</v>
      </c>
      <c r="AA2405" s="192"/>
      <c r="AB2405" s="193"/>
    </row>
    <row r="2406" spans="2:28" hidden="1">
      <c r="B2406" s="189">
        <f t="shared" si="1258"/>
        <v>0</v>
      </c>
      <c r="C2406" s="189">
        <f t="shared" ca="1" si="1259"/>
        <v>0</v>
      </c>
      <c r="D2406" s="189">
        <f t="shared" si="1260"/>
        <v>0</v>
      </c>
      <c r="E2406" s="189">
        <f t="shared" ca="1" si="1261"/>
        <v>0</v>
      </c>
      <c r="F2406" s="189">
        <f t="shared" si="1262"/>
        <v>0</v>
      </c>
      <c r="G2406" s="189" cm="1">
        <f t="array" aca="1" ref="G2406" ca="1">OFFSET(G2406,-1,,,)+1</f>
        <v>2401</v>
      </c>
      <c r="H2406" s="189">
        <f t="shared" si="1266"/>
        <v>0</v>
      </c>
      <c r="I2406" s="189">
        <f t="shared" si="1263"/>
        <v>0</v>
      </c>
      <c r="J2406" s="179">
        <f t="shared" si="1264"/>
        <v>0</v>
      </c>
      <c r="K2406" s="173"/>
      <c r="L2406" s="174" t="str" cm="1">
        <f t="array" aca="1" ref="L2406" ca="1">IF($K2406="",OFFSET(L2406,-1,,,),K2406)</f>
        <v>15.01.03.05.01</v>
      </c>
      <c r="M2406" s="175" t="str" cm="1">
        <f t="array" aca="1" ref="M2406" ca="1">IF(OR($K2406=0,$K2406=""),OFFSET(M2406,-1,,,),O2406)</f>
        <v>IMPERMEABILIZAÇÃO COM ARGAMASSA POLIMÉRICA - TIPOLOGIA</v>
      </c>
      <c r="N2406" s="67" t="s">
        <v>462</v>
      </c>
      <c r="O2406" s="68" t="s">
        <v>463</v>
      </c>
      <c r="P2406" s="68"/>
      <c r="Q2406" s="68" t="s">
        <v>3255</v>
      </c>
      <c r="R2406" s="69">
        <v>122.553</v>
      </c>
      <c r="S2406" s="70">
        <v>2.5499999999999998</v>
      </c>
      <c r="T2406" s="70">
        <v>312.51014999999995</v>
      </c>
      <c r="U2406" s="67" t="s">
        <v>1519</v>
      </c>
      <c r="V2406" s="71" t="s">
        <v>4202</v>
      </c>
      <c r="W2406" s="171"/>
      <c r="X2406" s="172"/>
      <c r="Y2406" s="176">
        <f t="shared" si="1265"/>
        <v>0</v>
      </c>
      <c r="AA2406" s="192"/>
      <c r="AB2406" s="193"/>
    </row>
    <row r="2407" spans="2:28" hidden="1">
      <c r="B2407" s="189">
        <f t="shared" si="1258"/>
        <v>0</v>
      </c>
      <c r="C2407" s="189">
        <f t="shared" ca="1" si="1259"/>
        <v>0</v>
      </c>
      <c r="D2407" s="189">
        <f t="shared" si="1260"/>
        <v>0</v>
      </c>
      <c r="E2407" s="189">
        <f t="shared" ca="1" si="1261"/>
        <v>0</v>
      </c>
      <c r="F2407" s="189">
        <f t="shared" si="1262"/>
        <v>0</v>
      </c>
      <c r="G2407" s="189" cm="1">
        <f t="array" aca="1" ref="G2407" ca="1">OFFSET(G2407,-1,,,)+1</f>
        <v>2402</v>
      </c>
      <c r="H2407" s="189">
        <f t="shared" si="1266"/>
        <v>0</v>
      </c>
      <c r="I2407" s="189">
        <f t="shared" si="1263"/>
        <v>0</v>
      </c>
      <c r="J2407" s="179">
        <f t="shared" si="1264"/>
        <v>0</v>
      </c>
      <c r="K2407" s="173"/>
      <c r="L2407" s="174" t="str" cm="1">
        <f t="array" aca="1" ref="L2407" ca="1">IF($K2407="",OFFSET(L2407,-1,,,),K2407)</f>
        <v>15.01.03.05.01</v>
      </c>
      <c r="M2407" s="175" t="str" cm="1">
        <f t="array" aca="1" ref="M2407" ca="1">IF(OR($K2407=0,$K2407=""),OFFSET(M2407,-1,,,),O2407)</f>
        <v>IMPERMEABILIZAÇÃO COM ARGAMASSA POLIMÉRICA - TIPOLOGIA</v>
      </c>
      <c r="N2407" s="67" t="s">
        <v>362</v>
      </c>
      <c r="O2407" s="68" t="s">
        <v>363</v>
      </c>
      <c r="P2407" s="68"/>
      <c r="Q2407" s="68" t="s">
        <v>3258</v>
      </c>
      <c r="R2407" s="69">
        <v>30.26</v>
      </c>
      <c r="S2407" s="70">
        <v>30</v>
      </c>
      <c r="T2407" s="70">
        <v>907.80000000000007</v>
      </c>
      <c r="U2407" s="67" t="s">
        <v>1519</v>
      </c>
      <c r="V2407" s="71" t="s">
        <v>4202</v>
      </c>
      <c r="W2407" s="171"/>
      <c r="X2407" s="172"/>
      <c r="Y2407" s="176">
        <f t="shared" si="1265"/>
        <v>0</v>
      </c>
      <c r="AA2407" s="192"/>
      <c r="AB2407" s="193"/>
    </row>
    <row r="2408" spans="2:28" hidden="1">
      <c r="B2408" s="189">
        <f t="shared" si="1258"/>
        <v>0</v>
      </c>
      <c r="C2408" s="189">
        <f t="shared" ca="1" si="1259"/>
        <v>0</v>
      </c>
      <c r="D2408" s="189">
        <f t="shared" si="1260"/>
        <v>0</v>
      </c>
      <c r="E2408" s="189">
        <f t="shared" ca="1" si="1261"/>
        <v>0</v>
      </c>
      <c r="F2408" s="189">
        <f t="shared" si="1262"/>
        <v>0</v>
      </c>
      <c r="G2408" s="189" cm="1">
        <f t="array" aca="1" ref="G2408" ca="1">OFFSET(G2408,-1,,,)+1</f>
        <v>2403</v>
      </c>
      <c r="H2408" s="189">
        <f t="shared" si="1266"/>
        <v>0</v>
      </c>
      <c r="I2408" s="189">
        <f t="shared" si="1263"/>
        <v>0</v>
      </c>
      <c r="J2408" s="179">
        <f t="shared" si="1264"/>
        <v>0</v>
      </c>
      <c r="K2408" s="173" t="s">
        <v>2612</v>
      </c>
      <c r="L2408" s="174" t="str" cm="1">
        <f t="array" aca="1" ref="L2408" ca="1">IF($K2408="",OFFSET(L2408,-1,,,),K2408)</f>
        <v>15.01.03.06</v>
      </c>
      <c r="M2408" s="175" t="str" cm="1">
        <f t="array" aca="1" ref="M2408" ca="1">IF(OR($K2408=0,$K2408=""),OFFSET(M2408,-1,,,),O2408)</f>
        <v>ESQUADRIAS</v>
      </c>
      <c r="N2408" s="67" t="s">
        <v>143</v>
      </c>
      <c r="O2408" s="68" t="s">
        <v>387</v>
      </c>
      <c r="P2408" s="68"/>
      <c r="Q2408" s="68"/>
      <c r="R2408" s="69"/>
      <c r="S2408" s="70"/>
      <c r="T2408" s="70">
        <v>0</v>
      </c>
      <c r="U2408" s="67"/>
      <c r="V2408" s="71"/>
      <c r="W2408" s="171"/>
      <c r="X2408" s="172"/>
      <c r="Y2408" s="176">
        <f t="shared" si="1265"/>
        <v>0</v>
      </c>
      <c r="AA2408" s="192"/>
      <c r="AB2408" s="193"/>
    </row>
    <row r="2409" spans="2:28">
      <c r="B2409" s="189">
        <f t="shared" si="1258"/>
        <v>0</v>
      </c>
      <c r="C2409" s="189">
        <f t="shared" ca="1" si="1259"/>
        <v>0</v>
      </c>
      <c r="D2409" s="189">
        <f t="shared" si="1260"/>
        <v>0</v>
      </c>
      <c r="E2409" s="189">
        <f t="shared" ca="1" si="1261"/>
        <v>0</v>
      </c>
      <c r="F2409" s="189">
        <f t="shared" si="1262"/>
        <v>0</v>
      </c>
      <c r="G2409" s="189" cm="1">
        <f t="array" aca="1" ref="G2409" ca="1">OFFSET(G2409,-1,,,)+1</f>
        <v>2404</v>
      </c>
      <c r="H2409" s="189">
        <f t="shared" si="1266"/>
        <v>0</v>
      </c>
      <c r="I2409" s="189">
        <f t="shared" si="1263"/>
        <v>0</v>
      </c>
      <c r="J2409" s="179">
        <f t="shared" si="1264"/>
        <v>0</v>
      </c>
      <c r="K2409" s="173" t="s">
        <v>2613</v>
      </c>
      <c r="L2409" s="174" t="str" cm="1">
        <f t="array" aca="1" ref="L2409" ca="1">IF($K2409="",OFFSET(L2409,-1,,,),K2409)</f>
        <v>15.01.03.06.01</v>
      </c>
      <c r="M2409" s="175" t="str" cm="1">
        <f t="array" aca="1" ref="M2409" ca="1">IF(OR($K2409=0,$K2409=""),OFFSET(M2409,-1,,,),O2409)</f>
        <v>JANELA DE ALUMÍNIO COM 02 FOLHAS DE CORRER - 1,20X1,20M</v>
      </c>
      <c r="N2409" s="67" t="s">
        <v>1280</v>
      </c>
      <c r="O2409" s="68" t="s">
        <v>4649</v>
      </c>
      <c r="P2409" s="68"/>
      <c r="Q2409" s="68" t="s">
        <v>3263</v>
      </c>
      <c r="R2409" s="69">
        <v>2</v>
      </c>
      <c r="S2409" s="70">
        <v>579.87</v>
      </c>
      <c r="T2409" s="72">
        <v>1159.74</v>
      </c>
      <c r="U2409" s="67"/>
      <c r="V2409" s="71"/>
      <c r="W2409" s="171"/>
      <c r="X2409" s="172"/>
      <c r="Y2409" s="176">
        <f t="shared" si="1265"/>
        <v>0</v>
      </c>
      <c r="AA2409" s="192"/>
      <c r="AB2409" s="193"/>
    </row>
    <row r="2410" spans="2:28" hidden="1">
      <c r="B2410" s="189">
        <f t="shared" si="1258"/>
        <v>0</v>
      </c>
      <c r="C2410" s="189">
        <f t="shared" ca="1" si="1259"/>
        <v>0</v>
      </c>
      <c r="D2410" s="189">
        <f t="shared" si="1260"/>
        <v>0</v>
      </c>
      <c r="E2410" s="189">
        <f t="shared" ca="1" si="1261"/>
        <v>0</v>
      </c>
      <c r="F2410" s="189">
        <f t="shared" si="1262"/>
        <v>0</v>
      </c>
      <c r="G2410" s="189" cm="1">
        <f t="array" aca="1" ref="G2410" ca="1">OFFSET(G2410,-1,,,)+1</f>
        <v>2405</v>
      </c>
      <c r="H2410" s="189">
        <f t="shared" si="1266"/>
        <v>0</v>
      </c>
      <c r="I2410" s="189">
        <f t="shared" si="1263"/>
        <v>0</v>
      </c>
      <c r="J2410" s="179">
        <f t="shared" si="1264"/>
        <v>0</v>
      </c>
      <c r="K2410" s="173"/>
      <c r="L2410" s="174" t="str" cm="1">
        <f t="array" aca="1" ref="L2410" ca="1">IF($K2410="",OFFSET(L2410,-1,,,),K2410)</f>
        <v>15.01.03.06.01</v>
      </c>
      <c r="M2410" s="175" t="str" cm="1">
        <f t="array" aca="1" ref="M2410" ca="1">IF(OR($K2410=0,$K2410=""),OFFSET(M2410,-1,,,),O2410)</f>
        <v>JANELA DE ALUMÍNIO COM 02 FOLHAS DE CORRER - 1,20X1,20M</v>
      </c>
      <c r="N2410" s="67" t="s">
        <v>1142</v>
      </c>
      <c r="O2410" s="68" t="s">
        <v>1143</v>
      </c>
      <c r="P2410" s="68"/>
      <c r="Q2410" s="68" t="s">
        <v>3255</v>
      </c>
      <c r="R2410" s="69">
        <v>0.90900000000000003</v>
      </c>
      <c r="S2410" s="70">
        <v>40</v>
      </c>
      <c r="T2410" s="72">
        <v>36.36</v>
      </c>
      <c r="U2410" s="67" t="s">
        <v>1519</v>
      </c>
      <c r="V2410" s="71" t="s">
        <v>4202</v>
      </c>
      <c r="W2410" s="171"/>
      <c r="X2410" s="172"/>
      <c r="Y2410" s="176">
        <f t="shared" si="1265"/>
        <v>0</v>
      </c>
      <c r="AA2410" s="192"/>
      <c r="AB2410" s="193"/>
    </row>
    <row r="2411" spans="2:28" hidden="1">
      <c r="B2411" s="189">
        <f t="shared" si="1258"/>
        <v>0</v>
      </c>
      <c r="C2411" s="189">
        <f t="shared" ca="1" si="1259"/>
        <v>0</v>
      </c>
      <c r="D2411" s="189">
        <f t="shared" si="1260"/>
        <v>0</v>
      </c>
      <c r="E2411" s="189">
        <f t="shared" ca="1" si="1261"/>
        <v>0</v>
      </c>
      <c r="F2411" s="189">
        <f t="shared" si="1262"/>
        <v>0</v>
      </c>
      <c r="G2411" s="189" cm="1">
        <f t="array" aca="1" ref="G2411" ca="1">OFFSET(G2411,-1,,,)+1</f>
        <v>2406</v>
      </c>
      <c r="H2411" s="189">
        <f t="shared" si="1266"/>
        <v>0</v>
      </c>
      <c r="I2411" s="189">
        <f t="shared" si="1263"/>
        <v>0</v>
      </c>
      <c r="J2411" s="179">
        <f t="shared" si="1264"/>
        <v>0</v>
      </c>
      <c r="K2411" s="173"/>
      <c r="L2411" s="174" t="str" cm="1">
        <f t="array" aca="1" ref="L2411" ca="1">IF($K2411="",OFFSET(L2411,-1,,,),K2411)</f>
        <v>15.01.03.06.01</v>
      </c>
      <c r="M2411" s="175" t="str" cm="1">
        <f t="array" aca="1" ref="M2411" ca="1">IF(OR($K2411=0,$K2411=""),OFFSET(M2411,-1,,,),O2411)</f>
        <v>JANELA DE ALUMÍNIO COM 02 FOLHAS DE CORRER - 1,20X1,20M</v>
      </c>
      <c r="N2411" s="67" t="s">
        <v>1281</v>
      </c>
      <c r="O2411" s="68" t="s">
        <v>1282</v>
      </c>
      <c r="P2411" s="68"/>
      <c r="Q2411" s="68" t="s">
        <v>3254</v>
      </c>
      <c r="R2411" s="69">
        <v>0.16</v>
      </c>
      <c r="S2411" s="70">
        <v>10.5</v>
      </c>
      <c r="T2411" s="72">
        <v>1.68</v>
      </c>
      <c r="U2411" s="67" t="s">
        <v>1519</v>
      </c>
      <c r="V2411" s="71" t="s">
        <v>4202</v>
      </c>
      <c r="W2411" s="171"/>
      <c r="X2411" s="172"/>
      <c r="Y2411" s="176">
        <f t="shared" si="1265"/>
        <v>0</v>
      </c>
      <c r="AA2411" s="192"/>
      <c r="AB2411" s="193"/>
    </row>
    <row r="2412" spans="2:28" hidden="1">
      <c r="B2412" s="189">
        <f t="shared" si="1258"/>
        <v>0</v>
      </c>
      <c r="C2412" s="189">
        <f t="shared" ca="1" si="1259"/>
        <v>0</v>
      </c>
      <c r="D2412" s="189">
        <f t="shared" si="1260"/>
        <v>0</v>
      </c>
      <c r="E2412" s="189">
        <f t="shared" ca="1" si="1261"/>
        <v>0</v>
      </c>
      <c r="F2412" s="189">
        <f t="shared" si="1262"/>
        <v>0</v>
      </c>
      <c r="G2412" s="189" cm="1">
        <f t="array" aca="1" ref="G2412" ca="1">OFFSET(G2412,-1,,,)+1</f>
        <v>2407</v>
      </c>
      <c r="H2412" s="189">
        <f t="shared" si="1266"/>
        <v>0</v>
      </c>
      <c r="I2412" s="189">
        <f t="shared" si="1263"/>
        <v>0</v>
      </c>
      <c r="J2412" s="179">
        <f t="shared" si="1264"/>
        <v>0</v>
      </c>
      <c r="K2412" s="173"/>
      <c r="L2412" s="174" t="str" cm="1">
        <f t="array" aca="1" ref="L2412" ca="1">IF($K2412="",OFFSET(L2412,-1,,,),K2412)</f>
        <v>15.01.03.06.01</v>
      </c>
      <c r="M2412" s="175" t="str" cm="1">
        <f t="array" aca="1" ref="M2412" ca="1">IF(OR($K2412=0,$K2412=""),OFFSET(M2412,-1,,,),O2412)</f>
        <v>JANELA DE ALUMÍNIO COM 02 FOLHAS DE CORRER - 1,20X1,20M</v>
      </c>
      <c r="N2412" s="67" t="s">
        <v>1283</v>
      </c>
      <c r="O2412" s="68" t="s">
        <v>1284</v>
      </c>
      <c r="P2412" s="68"/>
      <c r="Q2412" s="68" t="s">
        <v>3260</v>
      </c>
      <c r="R2412" s="69">
        <v>2</v>
      </c>
      <c r="S2412" s="70">
        <v>445.85</v>
      </c>
      <c r="T2412" s="72">
        <v>891.7</v>
      </c>
      <c r="U2412" s="67" t="s">
        <v>1519</v>
      </c>
      <c r="V2412" s="71" t="s">
        <v>4202</v>
      </c>
      <c r="W2412" s="171"/>
      <c r="X2412" s="172"/>
      <c r="Y2412" s="176">
        <f t="shared" si="1265"/>
        <v>0</v>
      </c>
      <c r="AA2412" s="192"/>
      <c r="AB2412" s="193"/>
    </row>
    <row r="2413" spans="2:28" hidden="1">
      <c r="B2413" s="189">
        <f t="shared" si="1258"/>
        <v>0</v>
      </c>
      <c r="C2413" s="189">
        <f t="shared" ca="1" si="1259"/>
        <v>0</v>
      </c>
      <c r="D2413" s="189">
        <f t="shared" si="1260"/>
        <v>0</v>
      </c>
      <c r="E2413" s="189">
        <f t="shared" ca="1" si="1261"/>
        <v>0</v>
      </c>
      <c r="F2413" s="189">
        <f t="shared" si="1262"/>
        <v>0</v>
      </c>
      <c r="G2413" s="189" cm="1">
        <f t="array" aca="1" ref="G2413" ca="1">OFFSET(G2413,-1,,,)+1</f>
        <v>2408</v>
      </c>
      <c r="H2413" s="189">
        <f t="shared" si="1266"/>
        <v>0</v>
      </c>
      <c r="I2413" s="189">
        <f t="shared" si="1263"/>
        <v>0</v>
      </c>
      <c r="J2413" s="179">
        <f t="shared" si="1264"/>
        <v>0</v>
      </c>
      <c r="K2413" s="173"/>
      <c r="L2413" s="174" t="str" cm="1">
        <f t="array" aca="1" ref="L2413" ca="1">IF($K2413="",OFFSET(L2413,-1,,,),K2413)</f>
        <v>15.01.03.06.01</v>
      </c>
      <c r="M2413" s="175" t="str" cm="1">
        <f t="array" aca="1" ref="M2413" ca="1">IF(OR($K2413=0,$K2413=""),OFFSET(M2413,-1,,,),O2413)</f>
        <v>JANELA DE ALUMÍNIO COM 02 FOLHAS DE CORRER - 1,20X1,20M</v>
      </c>
      <c r="N2413" s="67" t="s">
        <v>1285</v>
      </c>
      <c r="O2413" s="68" t="s">
        <v>1286</v>
      </c>
      <c r="P2413" s="68"/>
      <c r="Q2413" s="68" t="s">
        <v>3260</v>
      </c>
      <c r="R2413" s="69">
        <v>2</v>
      </c>
      <c r="S2413" s="70">
        <v>5</v>
      </c>
      <c r="T2413" s="70">
        <v>10</v>
      </c>
      <c r="U2413" s="67" t="s">
        <v>1519</v>
      </c>
      <c r="V2413" s="71" t="s">
        <v>4202</v>
      </c>
      <c r="W2413" s="171"/>
      <c r="X2413" s="172"/>
      <c r="Y2413" s="176">
        <f t="shared" si="1265"/>
        <v>0</v>
      </c>
      <c r="AA2413" s="192"/>
      <c r="AB2413" s="193"/>
    </row>
    <row r="2414" spans="2:28" hidden="1">
      <c r="B2414" s="189">
        <f>IF(J2414=0,0,U2414)</f>
        <v>0</v>
      </c>
      <c r="C2414" s="189">
        <f ca="1">IF(OR(J2414=0,I2414=0),0,IF(_xlfn.IFNA(MATCH(B2414,OFFSET($B$5,,,$G2414,),),0)&gt;0,0,MAX(OFFSET($C$5,,,$G2414,))+1))</f>
        <v>0</v>
      </c>
      <c r="D2414" s="189">
        <f>IF(J2414=0,0,N2414&amp;"-"&amp;U2414)</f>
        <v>0</v>
      </c>
      <c r="E2414" s="189">
        <f ca="1">IF(OR(J2414=0,I2414=0),0,IF(_xlfn.IFNA(MATCH(D2414,OFFSET($D$5,,,$G2414,),),0)&gt;0,0,_xlfn.MAXIFS(OFFSET($E$5,,,$G2414,),OFFSET($J$5,,,$G2414,),J2414)+1))</f>
        <v>0</v>
      </c>
      <c r="F2414" s="189">
        <f>IF(J2414=0,0,E2414&amp;"-"&amp;N2414)</f>
        <v>0</v>
      </c>
      <c r="G2414" s="189" cm="1">
        <f t="array" aca="1" ref="G2414" ca="1">OFFSET(G2414,-1,,,)+1</f>
        <v>2409</v>
      </c>
      <c r="H2414" s="189">
        <f>IF(OR($K2414=0,$K2414=""),$W2414,0)</f>
        <v>0</v>
      </c>
      <c r="I2414" s="189">
        <f>H2414*R2414</f>
        <v>0</v>
      </c>
      <c r="J2414" s="179">
        <f>IF(AND(I2414&lt;&gt;0,OR(K2414=0,K2414="")),N2414&amp;" - Mapa",0)</f>
        <v>0</v>
      </c>
      <c r="K2414" s="173"/>
      <c r="L2414" s="174" t="str" cm="1">
        <f t="array" aca="1" ref="L2414" ca="1">IF($K2414="",OFFSET(L2414,-1,,,),K2414)</f>
        <v>15.01.03.06.01</v>
      </c>
      <c r="M2414" s="175" t="str" cm="1">
        <f t="array" aca="1" ref="M2414" ca="1">IF(OR($K2414=0,$K2414=""),OFFSET(M2414,-1,,,),O2414)</f>
        <v>JANELA DE ALUMÍNIO COM 02 FOLHAS DE CORRER - 1,20X1,20M</v>
      </c>
      <c r="N2414" s="67" t="s">
        <v>3823</v>
      </c>
      <c r="O2414" s="68" t="s">
        <v>4254</v>
      </c>
      <c r="P2414" s="68"/>
      <c r="Q2414" s="68" t="s">
        <v>3260</v>
      </c>
      <c r="R2414" s="69">
        <v>2</v>
      </c>
      <c r="S2414" s="70">
        <v>110</v>
      </c>
      <c r="T2414" s="70">
        <v>220</v>
      </c>
      <c r="U2414" s="67" t="s">
        <v>1519</v>
      </c>
      <c r="V2414" s="71" t="s">
        <v>4202</v>
      </c>
      <c r="W2414" s="171"/>
      <c r="X2414" s="172"/>
      <c r="Y2414" s="176">
        <f>X2414+W2414</f>
        <v>0</v>
      </c>
      <c r="AA2414" s="192"/>
      <c r="AB2414" s="193"/>
    </row>
    <row r="2415" spans="2:28">
      <c r="B2415" s="189">
        <f t="shared" ref="B2415:B2418" si="1267">IF(J2415=0,0,U2415)</f>
        <v>0</v>
      </c>
      <c r="C2415" s="189">
        <f t="shared" ref="C2415:C2418" ca="1" si="1268">IF(OR(J2415=0,I2415=0),0,IF(_xlfn.IFNA(MATCH(B2415,OFFSET($B$5,,,$G2415,),),0)&gt;0,0,MAX(OFFSET($C$5,,,$G2415,))+1))</f>
        <v>0</v>
      </c>
      <c r="D2415" s="189">
        <f t="shared" ref="D2415:D2418" si="1269">IF(J2415=0,0,N2415&amp;"-"&amp;U2415)</f>
        <v>0</v>
      </c>
      <c r="E2415" s="189">
        <f t="shared" ref="E2415:E2418" ca="1" si="1270">IF(OR(J2415=0,I2415=0),0,IF(_xlfn.IFNA(MATCH(D2415,OFFSET($D$5,,,$G2415,),),0)&gt;0,0,_xlfn.MAXIFS(OFFSET($E$5,,,$G2415,),OFFSET($J$5,,,$G2415,),J2415)+1))</f>
        <v>0</v>
      </c>
      <c r="F2415" s="189">
        <f t="shared" ref="F2415:F2418" si="1271">IF(J2415=0,0,E2415&amp;"-"&amp;N2415)</f>
        <v>0</v>
      </c>
      <c r="G2415" s="189" cm="1">
        <f t="array" aca="1" ref="G2415" ca="1">OFFSET(G2415,-1,,,)+1</f>
        <v>2410</v>
      </c>
      <c r="H2415" s="189">
        <f t="shared" ref="H2415:H2418" si="1272">IF(OR($K2415=0,$K2415=""),$W2415,0)</f>
        <v>0</v>
      </c>
      <c r="I2415" s="189">
        <f t="shared" ref="I2415:I2418" si="1273">H2415*R2415</f>
        <v>0</v>
      </c>
      <c r="J2415" s="179">
        <f t="shared" ref="J2415:J2418" si="1274">IF(AND(I2415&lt;&gt;0,OR(K2415=0,K2415="")),N2415&amp;" - Mapa",0)</f>
        <v>0</v>
      </c>
      <c r="K2415" s="173" t="s">
        <v>3410</v>
      </c>
      <c r="L2415" s="174" t="str" cm="1">
        <f t="array" aca="1" ref="L2415" ca="1">IF($K2415="",OFFSET(L2415,-1,,,),K2415)</f>
        <v>15.01.03.06.02</v>
      </c>
      <c r="M2415" s="175" t="str" cm="1">
        <f t="array" aca="1" ref="M2415" ca="1">IF(OR($K2415=0,$K2415=""),OFFSET(M2415,-1,,,),O2415)</f>
        <v>PORTA DE ALUMÍNIO COM 01 FOLHA VENEZIANA COM VENTILAÇÃO PERMANENTE - 0,90X2,20M</v>
      </c>
      <c r="N2415" s="67" t="s">
        <v>1300</v>
      </c>
      <c r="O2415" s="68" t="s">
        <v>4653</v>
      </c>
      <c r="P2415" s="68"/>
      <c r="Q2415" s="68" t="s">
        <v>3263</v>
      </c>
      <c r="R2415" s="69">
        <v>1</v>
      </c>
      <c r="S2415" s="70">
        <v>1020.56</v>
      </c>
      <c r="T2415" s="70">
        <v>1020.56</v>
      </c>
      <c r="U2415" s="67"/>
      <c r="V2415" s="71"/>
      <c r="W2415" s="171"/>
      <c r="X2415" s="172"/>
      <c r="Y2415" s="176">
        <f t="shared" ref="Y2415:Y2418" si="1275">X2415+W2415</f>
        <v>0</v>
      </c>
      <c r="AA2415" s="192"/>
      <c r="AB2415" s="193"/>
    </row>
    <row r="2416" spans="2:28" hidden="1">
      <c r="B2416" s="189">
        <f t="shared" si="1267"/>
        <v>0</v>
      </c>
      <c r="C2416" s="189">
        <f t="shared" ca="1" si="1268"/>
        <v>0</v>
      </c>
      <c r="D2416" s="189">
        <f t="shared" si="1269"/>
        <v>0</v>
      </c>
      <c r="E2416" s="189">
        <f t="shared" ca="1" si="1270"/>
        <v>0</v>
      </c>
      <c r="F2416" s="189">
        <f t="shared" si="1271"/>
        <v>0</v>
      </c>
      <c r="G2416" s="189" cm="1">
        <f t="array" aca="1" ref="G2416" ca="1">OFFSET(G2416,-1,,,)+1</f>
        <v>2411</v>
      </c>
      <c r="H2416" s="189">
        <f t="shared" si="1272"/>
        <v>0</v>
      </c>
      <c r="I2416" s="189">
        <f t="shared" si="1273"/>
        <v>0</v>
      </c>
      <c r="J2416" s="179">
        <f t="shared" si="1274"/>
        <v>0</v>
      </c>
      <c r="K2416" s="173"/>
      <c r="L2416" s="174" t="str" cm="1">
        <f t="array" aca="1" ref="L2416" ca="1">IF($K2416="",OFFSET(L2416,-1,,,),K2416)</f>
        <v>15.01.03.06.02</v>
      </c>
      <c r="M2416" s="175" t="str" cm="1">
        <f t="array" aca="1" ref="M2416" ca="1">IF(OR($K2416=0,$K2416=""),OFFSET(M2416,-1,,,),O2416)</f>
        <v>PORTA DE ALUMÍNIO COM 01 FOLHA VENEZIANA COM VENTILAÇÃO PERMANENTE - 0,90X2,20M</v>
      </c>
      <c r="N2416" s="67" t="s">
        <v>1301</v>
      </c>
      <c r="O2416" s="68" t="s">
        <v>1302</v>
      </c>
      <c r="P2416" s="68"/>
      <c r="Q2416" s="68" t="s">
        <v>3260</v>
      </c>
      <c r="R2416" s="69">
        <v>1</v>
      </c>
      <c r="S2416" s="70">
        <v>880.56</v>
      </c>
      <c r="T2416" s="70">
        <v>880.56</v>
      </c>
      <c r="U2416" s="67" t="s">
        <v>1519</v>
      </c>
      <c r="V2416" s="71" t="s">
        <v>4202</v>
      </c>
      <c r="W2416" s="171"/>
      <c r="X2416" s="172"/>
      <c r="Y2416" s="176">
        <f t="shared" si="1275"/>
        <v>0</v>
      </c>
      <c r="AA2416" s="192"/>
      <c r="AB2416" s="193"/>
    </row>
    <row r="2417" spans="2:28" hidden="1">
      <c r="B2417" s="189">
        <f t="shared" si="1267"/>
        <v>0</v>
      </c>
      <c r="C2417" s="189">
        <f t="shared" ca="1" si="1268"/>
        <v>0</v>
      </c>
      <c r="D2417" s="189">
        <f t="shared" si="1269"/>
        <v>0</v>
      </c>
      <c r="E2417" s="189">
        <f t="shared" ca="1" si="1270"/>
        <v>0</v>
      </c>
      <c r="F2417" s="189">
        <f t="shared" si="1271"/>
        <v>0</v>
      </c>
      <c r="G2417" s="189" cm="1">
        <f t="array" aca="1" ref="G2417" ca="1">OFFSET(G2417,-1,,,)+1</f>
        <v>2412</v>
      </c>
      <c r="H2417" s="189">
        <f t="shared" si="1272"/>
        <v>0</v>
      </c>
      <c r="I2417" s="189">
        <f t="shared" si="1273"/>
        <v>0</v>
      </c>
      <c r="J2417" s="179">
        <f t="shared" si="1274"/>
        <v>0</v>
      </c>
      <c r="K2417" s="173"/>
      <c r="L2417" s="174" t="str" cm="1">
        <f t="array" aca="1" ref="L2417" ca="1">IF($K2417="",OFFSET(L2417,-1,,,),K2417)</f>
        <v>15.01.03.06.02</v>
      </c>
      <c r="M2417" s="175" t="str" cm="1">
        <f t="array" aca="1" ref="M2417" ca="1">IF(OR($K2417=0,$K2417=""),OFFSET(M2417,-1,,,),O2417)</f>
        <v>PORTA DE ALUMÍNIO COM 01 FOLHA VENEZIANA COM VENTILAÇÃO PERMANENTE - 0,90X2,20M</v>
      </c>
      <c r="N2417" s="67" t="s">
        <v>645</v>
      </c>
      <c r="O2417" s="68" t="s">
        <v>646</v>
      </c>
      <c r="P2417" s="68"/>
      <c r="Q2417" s="68" t="s">
        <v>3260</v>
      </c>
      <c r="R2417" s="69">
        <v>1</v>
      </c>
      <c r="S2417" s="70">
        <v>140</v>
      </c>
      <c r="T2417" s="70">
        <v>140</v>
      </c>
      <c r="U2417" s="67" t="s">
        <v>1519</v>
      </c>
      <c r="V2417" s="71" t="s">
        <v>4202</v>
      </c>
      <c r="W2417" s="171"/>
      <c r="X2417" s="172"/>
      <c r="Y2417" s="176">
        <f t="shared" si="1275"/>
        <v>0</v>
      </c>
      <c r="AA2417" s="192"/>
      <c r="AB2417" s="193"/>
    </row>
    <row r="2418" spans="2:28">
      <c r="B2418" s="189">
        <f t="shared" si="1267"/>
        <v>0</v>
      </c>
      <c r="C2418" s="189">
        <f t="shared" ca="1" si="1268"/>
        <v>0</v>
      </c>
      <c r="D2418" s="189">
        <f t="shared" si="1269"/>
        <v>0</v>
      </c>
      <c r="E2418" s="189">
        <f t="shared" ca="1" si="1270"/>
        <v>0</v>
      </c>
      <c r="F2418" s="189">
        <f t="shared" si="1271"/>
        <v>0</v>
      </c>
      <c r="G2418" s="189" cm="1">
        <f t="array" aca="1" ref="G2418" ca="1">OFFSET(G2418,-1,,,)+1</f>
        <v>2413</v>
      </c>
      <c r="H2418" s="189">
        <f t="shared" si="1272"/>
        <v>0</v>
      </c>
      <c r="I2418" s="189">
        <f t="shared" si="1273"/>
        <v>0</v>
      </c>
      <c r="J2418" s="179">
        <f t="shared" si="1274"/>
        <v>0</v>
      </c>
      <c r="K2418" s="173" t="s">
        <v>3411</v>
      </c>
      <c r="L2418" s="174" t="str" cm="1">
        <f t="array" aca="1" ref="L2418" ca="1">IF($K2418="",OFFSET(L2418,-1,,,),K2418)</f>
        <v>15.01.03.06.03</v>
      </c>
      <c r="M2418" s="175" t="str" cm="1">
        <f t="array" aca="1" ref="M2418" ca="1">IF(OR($K2418=0,$K2418=""),OFFSET(M2418,-1,,,),O2418)</f>
        <v>KIT PORTA PRONTA LISA STANDARD ENTRADA 0,90x2,10M</v>
      </c>
      <c r="N2418" s="67" t="s">
        <v>4044</v>
      </c>
      <c r="O2418" s="68" t="s">
        <v>4663</v>
      </c>
      <c r="P2418" s="68"/>
      <c r="Q2418" s="68" t="s">
        <v>3260</v>
      </c>
      <c r="R2418" s="69">
        <v>1</v>
      </c>
      <c r="S2418" s="70">
        <v>603</v>
      </c>
      <c r="T2418" s="70">
        <v>603</v>
      </c>
      <c r="U2418" s="67"/>
      <c r="V2418" s="71"/>
      <c r="W2418" s="171"/>
      <c r="X2418" s="172"/>
      <c r="Y2418" s="176">
        <f t="shared" si="1275"/>
        <v>0</v>
      </c>
      <c r="AA2418" s="192"/>
      <c r="AB2418" s="193"/>
    </row>
    <row r="2419" spans="2:28" hidden="1">
      <c r="B2419" s="189">
        <f>IF(J2419=0,0,U2419)</f>
        <v>0</v>
      </c>
      <c r="C2419" s="189">
        <f ca="1">IF(OR(J2419=0,I2419=0),0,IF(_xlfn.IFNA(MATCH(B2419,OFFSET($B$5,,,$G2419,),),0)&gt;0,0,MAX(OFFSET($C$5,,,$G2419,))+1))</f>
        <v>0</v>
      </c>
      <c r="D2419" s="189">
        <f>IF(J2419=0,0,N2419&amp;"-"&amp;U2419)</f>
        <v>0</v>
      </c>
      <c r="E2419" s="189">
        <f ca="1">IF(OR(J2419=0,I2419=0),0,IF(_xlfn.IFNA(MATCH(D2419,OFFSET($D$5,,,$G2419,),),0)&gt;0,0,_xlfn.MAXIFS(OFFSET($E$5,,,$G2419,),OFFSET($J$5,,,$G2419,),J2419)+1))</f>
        <v>0</v>
      </c>
      <c r="F2419" s="189">
        <f>IF(J2419=0,0,E2419&amp;"-"&amp;N2419)</f>
        <v>0</v>
      </c>
      <c r="G2419" s="189" cm="1">
        <f t="array" aca="1" ref="G2419" ca="1">OFFSET(G2419,-1,,,)+1</f>
        <v>2414</v>
      </c>
      <c r="H2419" s="189">
        <f>IF(OR($K2419=0,$K2419=""),$W2419,0)</f>
        <v>0</v>
      </c>
      <c r="I2419" s="189">
        <f>H2419*R2419</f>
        <v>0</v>
      </c>
      <c r="J2419" s="179">
        <f>IF(AND(I2419&lt;&gt;0,OR(K2419=0,K2419="")),N2419&amp;" - Mapa",0)</f>
        <v>0</v>
      </c>
      <c r="K2419" s="173"/>
      <c r="L2419" s="174" t="str" cm="1">
        <f t="array" aca="1" ref="L2419" ca="1">IF($K2419="",OFFSET(L2419,-1,,,),K2419)</f>
        <v>15.01.03.06.03</v>
      </c>
      <c r="M2419" s="175" t="str" cm="1">
        <f t="array" aca="1" ref="M2419" ca="1">IF(OR($K2419=0,$K2419=""),OFFSET(M2419,-1,,,),O2419)</f>
        <v>KIT PORTA PRONTA LISA STANDARD ENTRADA 0,90x2,10M</v>
      </c>
      <c r="N2419" s="67" t="s">
        <v>1311</v>
      </c>
      <c r="O2419" s="68" t="s">
        <v>1312</v>
      </c>
      <c r="P2419" s="68"/>
      <c r="Q2419" s="68" t="s">
        <v>3260</v>
      </c>
      <c r="R2419" s="69">
        <v>1</v>
      </c>
      <c r="S2419" s="70">
        <v>40</v>
      </c>
      <c r="T2419" s="70">
        <v>40</v>
      </c>
      <c r="U2419" s="67" t="s">
        <v>1519</v>
      </c>
      <c r="V2419" s="71" t="s">
        <v>4202</v>
      </c>
      <c r="W2419" s="171"/>
      <c r="X2419" s="172"/>
      <c r="Y2419" s="176">
        <f>X2419+W2419</f>
        <v>0</v>
      </c>
      <c r="AA2419" s="192"/>
      <c r="AB2419" s="193"/>
    </row>
    <row r="2420" spans="2:28" hidden="1">
      <c r="B2420" s="189">
        <f t="shared" ref="B2420:B2429" si="1276">IF(J2420=0,0,U2420)</f>
        <v>0</v>
      </c>
      <c r="C2420" s="189">
        <f t="shared" ref="C2420:C2429" ca="1" si="1277">IF(OR(J2420=0,I2420=0),0,IF(_xlfn.IFNA(MATCH(B2420,OFFSET($B$5,,,$G2420,),),0)&gt;0,0,MAX(OFFSET($C$5,,,$G2420,))+1))</f>
        <v>0</v>
      </c>
      <c r="D2420" s="189">
        <f t="shared" ref="D2420:D2429" si="1278">IF(J2420=0,0,N2420&amp;"-"&amp;U2420)</f>
        <v>0</v>
      </c>
      <c r="E2420" s="189">
        <f t="shared" ref="E2420:E2429" ca="1" si="1279">IF(OR(J2420=0,I2420=0),0,IF(_xlfn.IFNA(MATCH(D2420,OFFSET($D$5,,,$G2420,),),0)&gt;0,0,_xlfn.MAXIFS(OFFSET($E$5,,,$G2420,),OFFSET($J$5,,,$G2420,),J2420)+1))</f>
        <v>0</v>
      </c>
      <c r="F2420" s="189">
        <f t="shared" ref="F2420:F2429" si="1280">IF(J2420=0,0,E2420&amp;"-"&amp;N2420)</f>
        <v>0</v>
      </c>
      <c r="G2420" s="189" cm="1">
        <f t="array" aca="1" ref="G2420" ca="1">OFFSET(G2420,-1,,,)+1</f>
        <v>2415</v>
      </c>
      <c r="H2420" s="189">
        <f t="shared" ref="H2420:H2429" si="1281">IF(OR($K2420=0,$K2420=""),$W2420,0)</f>
        <v>0</v>
      </c>
      <c r="I2420" s="189">
        <f t="shared" ref="I2420:I2429" si="1282">H2420*R2420</f>
        <v>0</v>
      </c>
      <c r="J2420" s="179">
        <f t="shared" ref="J2420:J2429" si="1283">IF(AND(I2420&lt;&gt;0,OR(K2420=0,K2420="")),N2420&amp;" - Mapa",0)</f>
        <v>0</v>
      </c>
      <c r="K2420" s="173"/>
      <c r="L2420" s="174" t="str" cm="1">
        <f t="array" aca="1" ref="L2420" ca="1">IF($K2420="",OFFSET(L2420,-1,,,),K2420)</f>
        <v>15.01.03.06.03</v>
      </c>
      <c r="M2420" s="175" t="str" cm="1">
        <f t="array" aca="1" ref="M2420" ca="1">IF(OR($K2420=0,$K2420=""),OFFSET(M2420,-1,,,),O2420)</f>
        <v>KIT PORTA PRONTA LISA STANDARD ENTRADA 0,90x2,10M</v>
      </c>
      <c r="N2420" s="67" t="s">
        <v>1326</v>
      </c>
      <c r="O2420" s="68" t="s">
        <v>1327</v>
      </c>
      <c r="P2420" s="68"/>
      <c r="Q2420" s="68" t="s">
        <v>3260</v>
      </c>
      <c r="R2420" s="69">
        <v>3</v>
      </c>
      <c r="S2420" s="70">
        <v>5</v>
      </c>
      <c r="T2420" s="70">
        <v>15</v>
      </c>
      <c r="U2420" s="67" t="s">
        <v>1519</v>
      </c>
      <c r="V2420" s="71" t="s">
        <v>4202</v>
      </c>
      <c r="W2420" s="171"/>
      <c r="X2420" s="172"/>
      <c r="Y2420" s="176">
        <f t="shared" ref="Y2420:Y2429" si="1284">X2420+W2420</f>
        <v>0</v>
      </c>
      <c r="AA2420" s="192"/>
      <c r="AB2420" s="193"/>
    </row>
    <row r="2421" spans="2:28" hidden="1">
      <c r="B2421" s="189">
        <f t="shared" si="1276"/>
        <v>0</v>
      </c>
      <c r="C2421" s="189">
        <f t="shared" ca="1" si="1277"/>
        <v>0</v>
      </c>
      <c r="D2421" s="189">
        <f t="shared" si="1278"/>
        <v>0</v>
      </c>
      <c r="E2421" s="189">
        <f t="shared" ca="1" si="1279"/>
        <v>0</v>
      </c>
      <c r="F2421" s="189">
        <f t="shared" si="1280"/>
        <v>0</v>
      </c>
      <c r="G2421" s="189" cm="1">
        <f t="array" aca="1" ref="G2421" ca="1">OFFSET(G2421,-1,,,)+1</f>
        <v>2416</v>
      </c>
      <c r="H2421" s="189">
        <f t="shared" si="1281"/>
        <v>0</v>
      </c>
      <c r="I2421" s="189">
        <f t="shared" si="1282"/>
        <v>0</v>
      </c>
      <c r="J2421" s="179">
        <f t="shared" si="1283"/>
        <v>0</v>
      </c>
      <c r="K2421" s="173"/>
      <c r="L2421" s="174" t="str" cm="1">
        <f t="array" aca="1" ref="L2421" ca="1">IF($K2421="",OFFSET(L2421,-1,,,),K2421)</f>
        <v>15.01.03.06.03</v>
      </c>
      <c r="M2421" s="175" t="str" cm="1">
        <f t="array" aca="1" ref="M2421" ca="1">IF(OR($K2421=0,$K2421=""),OFFSET(M2421,-1,,,),O2421)</f>
        <v>KIT PORTA PRONTA LISA STANDARD ENTRADA 0,90x2,10M</v>
      </c>
      <c r="N2421" s="67" t="s">
        <v>4045</v>
      </c>
      <c r="O2421" s="68" t="s">
        <v>4664</v>
      </c>
      <c r="P2421" s="68"/>
      <c r="Q2421" s="68" t="s">
        <v>3260</v>
      </c>
      <c r="R2421" s="69">
        <v>1</v>
      </c>
      <c r="S2421" s="70">
        <v>438</v>
      </c>
      <c r="T2421" s="70">
        <v>438</v>
      </c>
      <c r="U2421" s="67" t="s">
        <v>1519</v>
      </c>
      <c r="V2421" s="71" t="s">
        <v>4202</v>
      </c>
      <c r="W2421" s="171"/>
      <c r="X2421" s="172"/>
      <c r="Y2421" s="176">
        <f t="shared" si="1284"/>
        <v>0</v>
      </c>
      <c r="AA2421" s="192"/>
      <c r="AB2421" s="193"/>
    </row>
    <row r="2422" spans="2:28" hidden="1">
      <c r="B2422" s="189">
        <f t="shared" si="1276"/>
        <v>0</v>
      </c>
      <c r="C2422" s="189">
        <f t="shared" ca="1" si="1277"/>
        <v>0</v>
      </c>
      <c r="D2422" s="189">
        <f t="shared" si="1278"/>
        <v>0</v>
      </c>
      <c r="E2422" s="189">
        <f t="shared" ca="1" si="1279"/>
        <v>0</v>
      </c>
      <c r="F2422" s="189">
        <f t="shared" si="1280"/>
        <v>0</v>
      </c>
      <c r="G2422" s="189" cm="1">
        <f t="array" aca="1" ref="G2422" ca="1">OFFSET(G2422,-1,,,)+1</f>
        <v>2417</v>
      </c>
      <c r="H2422" s="189">
        <f t="shared" si="1281"/>
        <v>0</v>
      </c>
      <c r="I2422" s="189">
        <f t="shared" si="1282"/>
        <v>0</v>
      </c>
      <c r="J2422" s="179">
        <f t="shared" si="1283"/>
        <v>0</v>
      </c>
      <c r="K2422" s="173"/>
      <c r="L2422" s="174" t="str" cm="1">
        <f t="array" aca="1" ref="L2422" ca="1">IF($K2422="",OFFSET(L2422,-1,,,),K2422)</f>
        <v>15.01.03.06.03</v>
      </c>
      <c r="M2422" s="175" t="str" cm="1">
        <f t="array" aca="1" ref="M2422" ca="1">IF(OR($K2422=0,$K2422=""),OFFSET(M2422,-1,,,),O2422)</f>
        <v>KIT PORTA PRONTA LISA STANDARD ENTRADA 0,90x2,10M</v>
      </c>
      <c r="N2422" s="67" t="s">
        <v>1313</v>
      </c>
      <c r="O2422" s="68" t="s">
        <v>1314</v>
      </c>
      <c r="P2422" s="68"/>
      <c r="Q2422" s="68" t="s">
        <v>3260</v>
      </c>
      <c r="R2422" s="69">
        <v>1</v>
      </c>
      <c r="S2422" s="70">
        <v>90</v>
      </c>
      <c r="T2422" s="70">
        <v>90</v>
      </c>
      <c r="U2422" s="67" t="s">
        <v>1519</v>
      </c>
      <c r="V2422" s="71" t="s">
        <v>4202</v>
      </c>
      <c r="W2422" s="171"/>
      <c r="X2422" s="172"/>
      <c r="Y2422" s="176">
        <f t="shared" si="1284"/>
        <v>0</v>
      </c>
      <c r="AA2422" s="192"/>
      <c r="AB2422" s="193"/>
    </row>
    <row r="2423" spans="2:28" hidden="1">
      <c r="B2423" s="189">
        <f t="shared" si="1276"/>
        <v>0</v>
      </c>
      <c r="C2423" s="189">
        <f t="shared" ca="1" si="1277"/>
        <v>0</v>
      </c>
      <c r="D2423" s="189">
        <f t="shared" si="1278"/>
        <v>0</v>
      </c>
      <c r="E2423" s="189">
        <f t="shared" ca="1" si="1279"/>
        <v>0</v>
      </c>
      <c r="F2423" s="189">
        <f t="shared" si="1280"/>
        <v>0</v>
      </c>
      <c r="G2423" s="189" cm="1">
        <f t="array" aca="1" ref="G2423" ca="1">OFFSET(G2423,-1,,,)+1</f>
        <v>2418</v>
      </c>
      <c r="H2423" s="189">
        <f t="shared" si="1281"/>
        <v>0</v>
      </c>
      <c r="I2423" s="189">
        <f t="shared" si="1282"/>
        <v>0</v>
      </c>
      <c r="J2423" s="179">
        <f t="shared" si="1283"/>
        <v>0</v>
      </c>
      <c r="K2423" s="173"/>
      <c r="L2423" s="174" t="str" cm="1">
        <f t="array" aca="1" ref="L2423" ca="1">IF($K2423="",OFFSET(L2423,-1,,,),K2423)</f>
        <v>15.01.03.06.03</v>
      </c>
      <c r="M2423" s="175" t="str" cm="1">
        <f t="array" aca="1" ref="M2423" ca="1">IF(OR($K2423=0,$K2423=""),OFFSET(M2423,-1,,,),O2423)</f>
        <v>KIT PORTA PRONTA LISA STANDARD ENTRADA 0,90x2,10M</v>
      </c>
      <c r="N2423" s="67" t="s">
        <v>1315</v>
      </c>
      <c r="O2423" s="68" t="s">
        <v>1316</v>
      </c>
      <c r="P2423" s="68"/>
      <c r="Q2423" s="68" t="s">
        <v>3260</v>
      </c>
      <c r="R2423" s="69">
        <v>1</v>
      </c>
      <c r="S2423" s="70">
        <v>20</v>
      </c>
      <c r="T2423" s="70">
        <v>20</v>
      </c>
      <c r="U2423" s="67" t="s">
        <v>1519</v>
      </c>
      <c r="V2423" s="71" t="s">
        <v>4202</v>
      </c>
      <c r="W2423" s="171"/>
      <c r="X2423" s="172"/>
      <c r="Y2423" s="176">
        <f t="shared" si="1284"/>
        <v>0</v>
      </c>
      <c r="AA2423" s="192"/>
      <c r="AB2423" s="193"/>
    </row>
    <row r="2424" spans="2:28" hidden="1">
      <c r="B2424" s="189">
        <f t="shared" si="1276"/>
        <v>0</v>
      </c>
      <c r="C2424" s="189">
        <f t="shared" ca="1" si="1277"/>
        <v>0</v>
      </c>
      <c r="D2424" s="189">
        <f t="shared" si="1278"/>
        <v>0</v>
      </c>
      <c r="E2424" s="189">
        <f t="shared" ca="1" si="1279"/>
        <v>0</v>
      </c>
      <c r="F2424" s="189">
        <f t="shared" si="1280"/>
        <v>0</v>
      </c>
      <c r="G2424" s="189" cm="1">
        <f t="array" aca="1" ref="G2424" ca="1">OFFSET(G2424,-1,,,)+1</f>
        <v>2419</v>
      </c>
      <c r="H2424" s="189">
        <f t="shared" si="1281"/>
        <v>0</v>
      </c>
      <c r="I2424" s="189">
        <f t="shared" si="1282"/>
        <v>0</v>
      </c>
      <c r="J2424" s="179">
        <f t="shared" si="1283"/>
        <v>0</v>
      </c>
      <c r="K2424" s="173" t="s">
        <v>3412</v>
      </c>
      <c r="L2424" s="174" t="str" cm="1">
        <f t="array" aca="1" ref="L2424" ca="1">IF($K2424="",OFFSET(L2424,-1,,,),K2424)</f>
        <v>15.01.03.07</v>
      </c>
      <c r="M2424" s="175" t="str" cm="1">
        <f t="array" aca="1" ref="M2424" ca="1">IF(OR($K2424=0,$K2424=""),OFFSET(M2424,-1,,,),O2424)</f>
        <v>LIMPEZA</v>
      </c>
      <c r="N2424" s="67" t="s">
        <v>143</v>
      </c>
      <c r="O2424" s="68" t="s">
        <v>4303</v>
      </c>
      <c r="P2424" s="68"/>
      <c r="Q2424" s="68"/>
      <c r="R2424" s="69"/>
      <c r="S2424" s="70"/>
      <c r="T2424" s="70">
        <v>0</v>
      </c>
      <c r="U2424" s="67"/>
      <c r="V2424" s="71"/>
      <c r="W2424" s="171"/>
      <c r="X2424" s="172"/>
      <c r="Y2424" s="176">
        <f t="shared" si="1284"/>
        <v>0</v>
      </c>
      <c r="AA2424" s="192"/>
      <c r="AB2424" s="193"/>
    </row>
    <row r="2425" spans="2:28">
      <c r="B2425" s="189">
        <f t="shared" si="1276"/>
        <v>0</v>
      </c>
      <c r="C2425" s="189">
        <f t="shared" ca="1" si="1277"/>
        <v>0</v>
      </c>
      <c r="D2425" s="189">
        <f t="shared" si="1278"/>
        <v>0</v>
      </c>
      <c r="E2425" s="189">
        <f t="shared" ca="1" si="1279"/>
        <v>0</v>
      </c>
      <c r="F2425" s="189">
        <f t="shared" si="1280"/>
        <v>0</v>
      </c>
      <c r="G2425" s="189" cm="1">
        <f t="array" aca="1" ref="G2425" ca="1">OFFSET(G2425,-1,,,)+1</f>
        <v>2420</v>
      </c>
      <c r="H2425" s="189">
        <f t="shared" si="1281"/>
        <v>0</v>
      </c>
      <c r="I2425" s="189">
        <f t="shared" si="1282"/>
        <v>0</v>
      </c>
      <c r="J2425" s="179">
        <f t="shared" si="1283"/>
        <v>0</v>
      </c>
      <c r="K2425" s="173" t="s">
        <v>3413</v>
      </c>
      <c r="L2425" s="174" t="str" cm="1">
        <f t="array" aca="1" ref="L2425" ca="1">IF($K2425="",OFFSET(L2425,-1,,,),K2425)</f>
        <v>15.01.03.07.01</v>
      </c>
      <c r="M2425" s="175" t="str" cm="1">
        <f t="array" aca="1" ref="M2425" ca="1">IF(OR($K2425=0,$K2425=""),OFFSET(M2425,-1,,,),O2425)</f>
        <v>SERVIÇO DE LIMPEZA GROSSA E FINA (AREA EXTERNA)</v>
      </c>
      <c r="N2425" s="67" t="s">
        <v>388</v>
      </c>
      <c r="O2425" s="68" t="s">
        <v>4304</v>
      </c>
      <c r="P2425" s="68"/>
      <c r="Q2425" s="68" t="s">
        <v>3258</v>
      </c>
      <c r="R2425" s="69">
        <v>21.14</v>
      </c>
      <c r="S2425" s="70">
        <v>12.715999999999999</v>
      </c>
      <c r="T2425" s="70">
        <v>268.81623999999999</v>
      </c>
      <c r="U2425" s="67"/>
      <c r="V2425" s="71"/>
      <c r="W2425" s="171"/>
      <c r="X2425" s="172"/>
      <c r="Y2425" s="176">
        <f t="shared" si="1284"/>
        <v>0</v>
      </c>
      <c r="AA2425" s="192"/>
      <c r="AB2425" s="193"/>
    </row>
    <row r="2426" spans="2:28" hidden="1">
      <c r="B2426" s="189">
        <f t="shared" si="1276"/>
        <v>0</v>
      </c>
      <c r="C2426" s="189">
        <f t="shared" ca="1" si="1277"/>
        <v>0</v>
      </c>
      <c r="D2426" s="189">
        <f t="shared" si="1278"/>
        <v>0</v>
      </c>
      <c r="E2426" s="189">
        <f t="shared" ca="1" si="1279"/>
        <v>0</v>
      </c>
      <c r="F2426" s="189">
        <f t="shared" si="1280"/>
        <v>0</v>
      </c>
      <c r="G2426" s="189" cm="1">
        <f t="array" aca="1" ref="G2426" ca="1">OFFSET(G2426,-1,,,)+1</f>
        <v>2421</v>
      </c>
      <c r="H2426" s="189">
        <f t="shared" si="1281"/>
        <v>0</v>
      </c>
      <c r="I2426" s="189">
        <f t="shared" si="1282"/>
        <v>0</v>
      </c>
      <c r="J2426" s="179">
        <f t="shared" si="1283"/>
        <v>0</v>
      </c>
      <c r="K2426" s="173"/>
      <c r="L2426" s="174" t="str" cm="1">
        <f t="array" aca="1" ref="L2426" ca="1">IF($K2426="",OFFSET(L2426,-1,,,),K2426)</f>
        <v>15.01.03.07.01</v>
      </c>
      <c r="M2426" s="175" t="str" cm="1">
        <f t="array" aca="1" ref="M2426" ca="1">IF(OR($K2426=0,$K2426=""),OFFSET(M2426,-1,,,),O2426)</f>
        <v>SERVIÇO DE LIMPEZA GROSSA E FINA (AREA EXTERNA)</v>
      </c>
      <c r="N2426" s="67" t="s">
        <v>389</v>
      </c>
      <c r="O2426" s="68" t="s">
        <v>390</v>
      </c>
      <c r="P2426" s="68"/>
      <c r="Q2426" s="68" t="s">
        <v>3258</v>
      </c>
      <c r="R2426" s="69">
        <v>21.14</v>
      </c>
      <c r="S2426" s="70">
        <v>6.3579999999999997</v>
      </c>
      <c r="T2426" s="70">
        <v>134.40812</v>
      </c>
      <c r="U2426" s="67" t="s">
        <v>1519</v>
      </c>
      <c r="V2426" s="71" t="s">
        <v>4202</v>
      </c>
      <c r="W2426" s="171"/>
      <c r="X2426" s="172"/>
      <c r="Y2426" s="176">
        <f t="shared" si="1284"/>
        <v>0</v>
      </c>
      <c r="AA2426" s="192"/>
      <c r="AB2426" s="193"/>
    </row>
    <row r="2427" spans="2:28" hidden="1">
      <c r="B2427" s="189">
        <f t="shared" si="1276"/>
        <v>0</v>
      </c>
      <c r="C2427" s="189">
        <f t="shared" ca="1" si="1277"/>
        <v>0</v>
      </c>
      <c r="D2427" s="189">
        <f t="shared" si="1278"/>
        <v>0</v>
      </c>
      <c r="E2427" s="189">
        <f t="shared" ca="1" si="1279"/>
        <v>0</v>
      </c>
      <c r="F2427" s="189">
        <f t="shared" si="1280"/>
        <v>0</v>
      </c>
      <c r="G2427" s="189" cm="1">
        <f t="array" aca="1" ref="G2427" ca="1">OFFSET(G2427,-1,,,)+1</f>
        <v>2422</v>
      </c>
      <c r="H2427" s="189">
        <f t="shared" si="1281"/>
        <v>0</v>
      </c>
      <c r="I2427" s="189">
        <f t="shared" si="1282"/>
        <v>0</v>
      </c>
      <c r="J2427" s="179">
        <f t="shared" si="1283"/>
        <v>0</v>
      </c>
      <c r="K2427" s="173"/>
      <c r="L2427" s="174" t="str" cm="1">
        <f t="array" aca="1" ref="L2427" ca="1">IF($K2427="",OFFSET(L2427,-1,,,),K2427)</f>
        <v>15.01.03.07.01</v>
      </c>
      <c r="M2427" s="175" t="str" cm="1">
        <f t="array" aca="1" ref="M2427" ca="1">IF(OR($K2427=0,$K2427=""),OFFSET(M2427,-1,,,),O2427)</f>
        <v>SERVIÇO DE LIMPEZA GROSSA E FINA (AREA EXTERNA)</v>
      </c>
      <c r="N2427" s="67" t="s">
        <v>391</v>
      </c>
      <c r="O2427" s="68" t="s">
        <v>392</v>
      </c>
      <c r="P2427" s="68"/>
      <c r="Q2427" s="68" t="s">
        <v>3258</v>
      </c>
      <c r="R2427" s="69">
        <v>21.14</v>
      </c>
      <c r="S2427" s="70">
        <v>6.3579999999999997</v>
      </c>
      <c r="T2427" s="70">
        <v>134.40812</v>
      </c>
      <c r="U2427" s="67" t="s">
        <v>1519</v>
      </c>
      <c r="V2427" s="71" t="s">
        <v>4202</v>
      </c>
      <c r="W2427" s="171"/>
      <c r="X2427" s="172"/>
      <c r="Y2427" s="176">
        <f t="shared" si="1284"/>
        <v>0</v>
      </c>
      <c r="AA2427" s="192"/>
      <c r="AB2427" s="193"/>
    </row>
    <row r="2428" spans="2:28" hidden="1">
      <c r="B2428" s="189">
        <f t="shared" si="1276"/>
        <v>0</v>
      </c>
      <c r="C2428" s="189">
        <f t="shared" ca="1" si="1277"/>
        <v>0</v>
      </c>
      <c r="D2428" s="189">
        <f t="shared" si="1278"/>
        <v>0</v>
      </c>
      <c r="E2428" s="189">
        <f t="shared" ca="1" si="1279"/>
        <v>0</v>
      </c>
      <c r="F2428" s="189">
        <f t="shared" si="1280"/>
        <v>0</v>
      </c>
      <c r="G2428" s="189" cm="1">
        <f t="array" aca="1" ref="G2428" ca="1">OFFSET(G2428,-1,,,)+1</f>
        <v>2423</v>
      </c>
      <c r="H2428" s="189">
        <f t="shared" si="1281"/>
        <v>0</v>
      </c>
      <c r="I2428" s="189">
        <f t="shared" si="1282"/>
        <v>0</v>
      </c>
      <c r="J2428" s="179">
        <f t="shared" si="1283"/>
        <v>0</v>
      </c>
      <c r="K2428" s="173" t="s">
        <v>2614</v>
      </c>
      <c r="L2428" s="174" t="str" cm="1">
        <f t="array" aca="1" ref="L2428" ca="1">IF($K2428="",OFFSET(L2428,-1,,,),K2428)</f>
        <v>15.01.04</v>
      </c>
      <c r="M2428" s="175" t="str" cm="1">
        <f t="array" aca="1" ref="M2428" ca="1">IF(OR($K2428=0,$K2428=""),OFFSET(M2428,-1,,,),O2428)</f>
        <v>PORTARIA</v>
      </c>
      <c r="N2428" s="67" t="s">
        <v>143</v>
      </c>
      <c r="O2428" s="68" t="s">
        <v>4738</v>
      </c>
      <c r="P2428" s="68"/>
      <c r="Q2428" s="68"/>
      <c r="R2428" s="69"/>
      <c r="S2428" s="70"/>
      <c r="T2428" s="70">
        <v>0</v>
      </c>
      <c r="U2428" s="67"/>
      <c r="V2428" s="71"/>
      <c r="W2428" s="171"/>
      <c r="X2428" s="172"/>
      <c r="Y2428" s="176">
        <f t="shared" si="1284"/>
        <v>0</v>
      </c>
      <c r="AA2428" s="192"/>
      <c r="AB2428" s="193"/>
    </row>
    <row r="2429" spans="2:28" hidden="1">
      <c r="B2429" s="189">
        <f t="shared" si="1276"/>
        <v>0</v>
      </c>
      <c r="C2429" s="189">
        <f t="shared" ca="1" si="1277"/>
        <v>0</v>
      </c>
      <c r="D2429" s="189">
        <f t="shared" si="1278"/>
        <v>0</v>
      </c>
      <c r="E2429" s="189">
        <f t="shared" ca="1" si="1279"/>
        <v>0</v>
      </c>
      <c r="F2429" s="189">
        <f t="shared" si="1280"/>
        <v>0</v>
      </c>
      <c r="G2429" s="189" cm="1">
        <f t="array" aca="1" ref="G2429" ca="1">OFFSET(G2429,-1,,,)+1</f>
        <v>2424</v>
      </c>
      <c r="H2429" s="189">
        <f t="shared" si="1281"/>
        <v>0</v>
      </c>
      <c r="I2429" s="189">
        <f t="shared" si="1282"/>
        <v>0</v>
      </c>
      <c r="J2429" s="179">
        <f t="shared" si="1283"/>
        <v>0</v>
      </c>
      <c r="K2429" s="173" t="s">
        <v>2615</v>
      </c>
      <c r="L2429" s="174" t="str" cm="1">
        <f t="array" aca="1" ref="L2429" ca="1">IF($K2429="",OFFSET(L2429,-1,,,),K2429)</f>
        <v>15.01.04.01</v>
      </c>
      <c r="M2429" s="175" t="str" cm="1">
        <f t="array" aca="1" ref="M2429" ca="1">IF(OR($K2429=0,$K2429=""),OFFSET(M2429,-1,,,),O2429)</f>
        <v>REVESTIMENTO INTERNO</v>
      </c>
      <c r="N2429" s="67" t="s">
        <v>143</v>
      </c>
      <c r="O2429" s="68" t="s">
        <v>1084</v>
      </c>
      <c r="P2429" s="68"/>
      <c r="Q2429" s="68"/>
      <c r="R2429" s="69"/>
      <c r="S2429" s="70"/>
      <c r="T2429" s="70">
        <v>0</v>
      </c>
      <c r="U2429" s="67"/>
      <c r="V2429" s="71"/>
      <c r="W2429" s="171"/>
      <c r="X2429" s="172"/>
      <c r="Y2429" s="176">
        <f t="shared" si="1284"/>
        <v>0</v>
      </c>
      <c r="AA2429" s="192"/>
      <c r="AB2429" s="193"/>
    </row>
    <row r="2430" spans="2:28">
      <c r="B2430" s="189">
        <f>IF(J2430=0,0,U2430)</f>
        <v>0</v>
      </c>
      <c r="C2430" s="189">
        <f ca="1">IF(OR(J2430=0,I2430=0),0,IF(_xlfn.IFNA(MATCH(B2430,OFFSET($B$5,,,$G2430,),),0)&gt;0,0,MAX(OFFSET($C$5,,,$G2430,))+1))</f>
        <v>0</v>
      </c>
      <c r="D2430" s="189">
        <f>IF(J2430=0,0,N2430&amp;"-"&amp;U2430)</f>
        <v>0</v>
      </c>
      <c r="E2430" s="189">
        <f ca="1">IF(OR(J2430=0,I2430=0),0,IF(_xlfn.IFNA(MATCH(D2430,OFFSET($D$5,,,$G2430,),),0)&gt;0,0,_xlfn.MAXIFS(OFFSET($E$5,,,$G2430,),OFFSET($J$5,,,$G2430,),J2430)+1))</f>
        <v>0</v>
      </c>
      <c r="F2430" s="189">
        <f>IF(J2430=0,0,E2430&amp;"-"&amp;N2430)</f>
        <v>0</v>
      </c>
      <c r="G2430" s="189" cm="1">
        <f t="array" aca="1" ref="G2430" ca="1">OFFSET(G2430,-1,,,)+1</f>
        <v>2425</v>
      </c>
      <c r="H2430" s="189">
        <f>IF(OR($K2430=0,$K2430=""),$W2430,0)</f>
        <v>0</v>
      </c>
      <c r="I2430" s="189">
        <f>H2430*R2430</f>
        <v>0</v>
      </c>
      <c r="J2430" s="179">
        <f>IF(AND(I2430&lt;&gt;0,OR(K2430=0,K2430="")),N2430&amp;" - Mapa",0)</f>
        <v>0</v>
      </c>
      <c r="K2430" s="173" t="s">
        <v>2616</v>
      </c>
      <c r="L2430" s="174" t="str" cm="1">
        <f t="array" aca="1" ref="L2430" ca="1">IF($K2430="",OFFSET(L2430,-1,,,),K2430)</f>
        <v>15.01.04.01.01</v>
      </c>
      <c r="M2430" s="175" t="str" cm="1">
        <f t="array" aca="1" ref="M2430" ca="1">IF(OR($K2430=0,$K2430=""),OFFSET(M2430,-1,,,),O2430)</f>
        <v>REGULARIZAÇÃO SARRAFEADA - CONTRAPISO - ESP=3CM</v>
      </c>
      <c r="N2430" s="67" t="s">
        <v>252</v>
      </c>
      <c r="O2430" s="68" t="s">
        <v>4237</v>
      </c>
      <c r="P2430" s="68"/>
      <c r="Q2430" s="68" t="s">
        <v>3258</v>
      </c>
      <c r="R2430" s="69">
        <v>7.84</v>
      </c>
      <c r="S2430" s="70">
        <v>52.604999999999997</v>
      </c>
      <c r="T2430" s="70">
        <v>412.42319999999995</v>
      </c>
      <c r="U2430" s="67"/>
      <c r="V2430" s="71"/>
      <c r="W2430" s="171"/>
      <c r="X2430" s="172"/>
      <c r="Y2430" s="176">
        <f>X2430+W2430</f>
        <v>0</v>
      </c>
      <c r="AA2430" s="192"/>
      <c r="AB2430" s="193"/>
    </row>
    <row r="2431" spans="2:28" hidden="1">
      <c r="B2431" s="189">
        <f t="shared" ref="B2431:B2434" si="1285">IF(J2431=0,0,U2431)</f>
        <v>0</v>
      </c>
      <c r="C2431" s="189">
        <f t="shared" ref="C2431:C2434" ca="1" si="1286">IF(OR(J2431=0,I2431=0),0,IF(_xlfn.IFNA(MATCH(B2431,OFFSET($B$5,,,$G2431,),),0)&gt;0,0,MAX(OFFSET($C$5,,,$G2431,))+1))</f>
        <v>0</v>
      </c>
      <c r="D2431" s="189">
        <f t="shared" ref="D2431:D2434" si="1287">IF(J2431=0,0,N2431&amp;"-"&amp;U2431)</f>
        <v>0</v>
      </c>
      <c r="E2431" s="189">
        <f t="shared" ref="E2431:E2434" ca="1" si="1288">IF(OR(J2431=0,I2431=0),0,IF(_xlfn.IFNA(MATCH(D2431,OFFSET($D$5,,,$G2431,),),0)&gt;0,0,_xlfn.MAXIFS(OFFSET($E$5,,,$G2431,),OFFSET($J$5,,,$G2431,),J2431)+1))</f>
        <v>0</v>
      </c>
      <c r="F2431" s="189">
        <f t="shared" ref="F2431:F2434" si="1289">IF(J2431=0,0,E2431&amp;"-"&amp;N2431)</f>
        <v>0</v>
      </c>
      <c r="G2431" s="189" cm="1">
        <f t="array" aca="1" ref="G2431" ca="1">OFFSET(G2431,-1,,,)+1</f>
        <v>2426</v>
      </c>
      <c r="H2431" s="189">
        <f t="shared" ref="H2431:H2434" si="1290">IF(OR($K2431=0,$K2431=""),$W2431,0)</f>
        <v>0</v>
      </c>
      <c r="I2431" s="189">
        <f t="shared" ref="I2431:I2434" si="1291">H2431*R2431</f>
        <v>0</v>
      </c>
      <c r="J2431" s="179">
        <f t="shared" ref="J2431:J2434" si="1292">IF(AND(I2431&lt;&gt;0,OR(K2431=0,K2431="")),N2431&amp;" - Mapa",0)</f>
        <v>0</v>
      </c>
      <c r="K2431" s="173"/>
      <c r="L2431" s="174" t="str" cm="1">
        <f t="array" aca="1" ref="L2431" ca="1">IF($K2431="",OFFSET(L2431,-1,,,),K2431)</f>
        <v>15.01.04.01.01</v>
      </c>
      <c r="M2431" s="175" t="str" cm="1">
        <f t="array" aca="1" ref="M2431" ca="1">IF(OR($K2431=0,$K2431=""),OFFSET(M2431,-1,,,),O2431)</f>
        <v>REGULARIZAÇÃO SARRAFEADA - CONTRAPISO - ESP=3CM</v>
      </c>
      <c r="N2431" s="67" t="s">
        <v>240</v>
      </c>
      <c r="O2431" s="68" t="s">
        <v>179</v>
      </c>
      <c r="P2431" s="68"/>
      <c r="Q2431" s="68" t="s">
        <v>3255</v>
      </c>
      <c r="R2431" s="69">
        <v>68.521600000000007</v>
      </c>
      <c r="S2431" s="70">
        <v>0.75</v>
      </c>
      <c r="T2431" s="70">
        <v>51.391200000000005</v>
      </c>
      <c r="U2431" s="67" t="s">
        <v>1519</v>
      </c>
      <c r="V2431" s="71" t="s">
        <v>4202</v>
      </c>
      <c r="W2431" s="171"/>
      <c r="X2431" s="172"/>
      <c r="Y2431" s="176">
        <f t="shared" ref="Y2431:Y2434" si="1293">X2431+W2431</f>
        <v>0</v>
      </c>
      <c r="AA2431" s="192"/>
      <c r="AB2431" s="193"/>
    </row>
    <row r="2432" spans="2:28" hidden="1">
      <c r="B2432" s="189">
        <f t="shared" si="1285"/>
        <v>0</v>
      </c>
      <c r="C2432" s="189">
        <f t="shared" ca="1" si="1286"/>
        <v>0</v>
      </c>
      <c r="D2432" s="189">
        <f t="shared" si="1287"/>
        <v>0</v>
      </c>
      <c r="E2432" s="189">
        <f t="shared" ca="1" si="1288"/>
        <v>0</v>
      </c>
      <c r="F2432" s="189">
        <f t="shared" si="1289"/>
        <v>0</v>
      </c>
      <c r="G2432" s="189" cm="1">
        <f t="array" aca="1" ref="G2432" ca="1">OFFSET(G2432,-1,,,)+1</f>
        <v>2427</v>
      </c>
      <c r="H2432" s="189">
        <f t="shared" si="1290"/>
        <v>0</v>
      </c>
      <c r="I2432" s="189">
        <f t="shared" si="1291"/>
        <v>0</v>
      </c>
      <c r="J2432" s="179">
        <f t="shared" si="1292"/>
        <v>0</v>
      </c>
      <c r="K2432" s="173"/>
      <c r="L2432" s="174" t="str" cm="1">
        <f t="array" aca="1" ref="L2432" ca="1">IF($K2432="",OFFSET(L2432,-1,,,),K2432)</f>
        <v>15.01.04.01.01</v>
      </c>
      <c r="M2432" s="175" t="str" cm="1">
        <f t="array" aca="1" ref="M2432" ca="1">IF(OR($K2432=0,$K2432=""),OFFSET(M2432,-1,,,),O2432)</f>
        <v>REGULARIZAÇÃO SARRAFEADA - CONTRAPISO - ESP=3CM</v>
      </c>
      <c r="N2432" s="67" t="s">
        <v>180</v>
      </c>
      <c r="O2432" s="68" t="s">
        <v>181</v>
      </c>
      <c r="P2432" s="68"/>
      <c r="Q2432" s="68" t="s">
        <v>3256</v>
      </c>
      <c r="R2432" s="69">
        <v>0.31359999999999999</v>
      </c>
      <c r="S2432" s="70">
        <v>200</v>
      </c>
      <c r="T2432" s="70">
        <v>62.72</v>
      </c>
      <c r="U2432" s="67" t="s">
        <v>1519</v>
      </c>
      <c r="V2432" s="71" t="s">
        <v>4202</v>
      </c>
      <c r="W2432" s="171"/>
      <c r="X2432" s="172"/>
      <c r="Y2432" s="176">
        <f t="shared" si="1293"/>
        <v>0</v>
      </c>
      <c r="AA2432" s="192"/>
      <c r="AB2432" s="193"/>
    </row>
    <row r="2433" spans="2:28" hidden="1">
      <c r="B2433" s="189">
        <f t="shared" si="1285"/>
        <v>0</v>
      </c>
      <c r="C2433" s="189">
        <f t="shared" ca="1" si="1286"/>
        <v>0</v>
      </c>
      <c r="D2433" s="189">
        <f t="shared" si="1287"/>
        <v>0</v>
      </c>
      <c r="E2433" s="189">
        <f t="shared" ca="1" si="1288"/>
        <v>0</v>
      </c>
      <c r="F2433" s="189">
        <f t="shared" si="1289"/>
        <v>0</v>
      </c>
      <c r="G2433" s="189" cm="1">
        <f t="array" aca="1" ref="G2433" ca="1">OFFSET(G2433,-1,,,)+1</f>
        <v>2428</v>
      </c>
      <c r="H2433" s="189">
        <f t="shared" si="1290"/>
        <v>0</v>
      </c>
      <c r="I2433" s="189">
        <f t="shared" si="1291"/>
        <v>0</v>
      </c>
      <c r="J2433" s="179">
        <f t="shared" si="1292"/>
        <v>0</v>
      </c>
      <c r="K2433" s="173"/>
      <c r="L2433" s="174" t="str" cm="1">
        <f t="array" aca="1" ref="L2433" ca="1">IF($K2433="",OFFSET(L2433,-1,,,),K2433)</f>
        <v>15.01.04.01.01</v>
      </c>
      <c r="M2433" s="175" t="str" cm="1">
        <f t="array" aca="1" ref="M2433" ca="1">IF(OR($K2433=0,$K2433=""),OFFSET(M2433,-1,,,),O2433)</f>
        <v>REGULARIZAÇÃO SARRAFEADA - CONTRAPISO - ESP=3CM</v>
      </c>
      <c r="N2433" s="67" t="s">
        <v>253</v>
      </c>
      <c r="O2433" s="68" t="s">
        <v>254</v>
      </c>
      <c r="P2433" s="68"/>
      <c r="Q2433" s="68" t="s">
        <v>3255</v>
      </c>
      <c r="R2433" s="69">
        <v>3.528</v>
      </c>
      <c r="S2433" s="70">
        <v>9</v>
      </c>
      <c r="T2433" s="70">
        <v>31.751999999999999</v>
      </c>
      <c r="U2433" s="67" t="s">
        <v>1519</v>
      </c>
      <c r="V2433" s="71" t="s">
        <v>4202</v>
      </c>
      <c r="W2433" s="171"/>
      <c r="X2433" s="172"/>
      <c r="Y2433" s="176">
        <f t="shared" si="1293"/>
        <v>0</v>
      </c>
      <c r="AA2433" s="192"/>
      <c r="AB2433" s="193"/>
    </row>
    <row r="2434" spans="2:28" hidden="1">
      <c r="B2434" s="189">
        <f t="shared" si="1285"/>
        <v>0</v>
      </c>
      <c r="C2434" s="189">
        <f t="shared" ca="1" si="1286"/>
        <v>0</v>
      </c>
      <c r="D2434" s="189">
        <f t="shared" si="1287"/>
        <v>0</v>
      </c>
      <c r="E2434" s="189">
        <f t="shared" ca="1" si="1288"/>
        <v>0</v>
      </c>
      <c r="F2434" s="189">
        <f t="shared" si="1289"/>
        <v>0</v>
      </c>
      <c r="G2434" s="189" cm="1">
        <f t="array" aca="1" ref="G2434" ca="1">OFFSET(G2434,-1,,,)+1</f>
        <v>2429</v>
      </c>
      <c r="H2434" s="189">
        <f t="shared" si="1290"/>
        <v>0</v>
      </c>
      <c r="I2434" s="189">
        <f t="shared" si="1291"/>
        <v>0</v>
      </c>
      <c r="J2434" s="179">
        <f t="shared" si="1292"/>
        <v>0</v>
      </c>
      <c r="K2434" s="173"/>
      <c r="L2434" s="174" t="str" cm="1">
        <f t="array" aca="1" ref="L2434" ca="1">IF($K2434="",OFFSET(L2434,-1,,,),K2434)</f>
        <v>15.01.04.01.01</v>
      </c>
      <c r="M2434" s="175" t="str" cm="1">
        <f t="array" aca="1" ref="M2434" ca="1">IF(OR($K2434=0,$K2434=""),OFFSET(M2434,-1,,,),O2434)</f>
        <v>REGULARIZAÇÃO SARRAFEADA - CONTRAPISO - ESP=3CM</v>
      </c>
      <c r="N2434" s="67" t="s">
        <v>255</v>
      </c>
      <c r="O2434" s="68" t="s">
        <v>256</v>
      </c>
      <c r="P2434" s="68"/>
      <c r="Q2434" s="68" t="s">
        <v>3258</v>
      </c>
      <c r="R2434" s="69">
        <v>7.84</v>
      </c>
      <c r="S2434" s="70">
        <v>34</v>
      </c>
      <c r="T2434" s="70">
        <v>266.56</v>
      </c>
      <c r="U2434" s="67" t="s">
        <v>1519</v>
      </c>
      <c r="V2434" s="71" t="s">
        <v>4202</v>
      </c>
      <c r="W2434" s="171"/>
      <c r="X2434" s="172"/>
      <c r="Y2434" s="176">
        <f t="shared" si="1293"/>
        <v>0</v>
      </c>
      <c r="AA2434" s="192"/>
      <c r="AB2434" s="193"/>
    </row>
    <row r="2435" spans="2:28">
      <c r="B2435" s="189">
        <f>IF(J2435=0,0,U2435)</f>
        <v>0</v>
      </c>
      <c r="C2435" s="189">
        <f ca="1">IF(OR(J2435=0,I2435=0),0,IF(_xlfn.IFNA(MATCH(B2435,OFFSET($B$5,,,$G2435,),),0)&gt;0,0,MAX(OFFSET($C$5,,,$G2435,))+1))</f>
        <v>0</v>
      </c>
      <c r="D2435" s="189">
        <f>IF(J2435=0,0,N2435&amp;"-"&amp;U2435)</f>
        <v>0</v>
      </c>
      <c r="E2435" s="189">
        <f ca="1">IF(OR(J2435=0,I2435=0),0,IF(_xlfn.IFNA(MATCH(D2435,OFFSET($D$5,,,$G2435,),),0)&gt;0,0,_xlfn.MAXIFS(OFFSET($E$5,,,$G2435,),OFFSET($J$5,,,$G2435,),J2435)+1))</f>
        <v>0</v>
      </c>
      <c r="F2435" s="189">
        <f>IF(J2435=0,0,E2435&amp;"-"&amp;N2435)</f>
        <v>0</v>
      </c>
      <c r="G2435" s="189" cm="1">
        <f t="array" aca="1" ref="G2435" ca="1">OFFSET(G2435,-1,,,)+1</f>
        <v>2430</v>
      </c>
      <c r="H2435" s="189">
        <f>IF(OR($K2435=0,$K2435=""),$W2435,0)</f>
        <v>0</v>
      </c>
      <c r="I2435" s="189">
        <f>H2435*R2435</f>
        <v>0</v>
      </c>
      <c r="J2435" s="179">
        <f>IF(AND(I2435&lt;&gt;0,OR(K2435=0,K2435="")),N2435&amp;" - Mapa",0)</f>
        <v>0</v>
      </c>
      <c r="K2435" s="173" t="s">
        <v>2617</v>
      </c>
      <c r="L2435" s="174" t="str" cm="1">
        <f t="array" aca="1" ref="L2435" ca="1">IF($K2435="",OFFSET(L2435,-1,,,),K2435)</f>
        <v>15.01.04.01.02</v>
      </c>
      <c r="M2435" s="175" t="str" cm="1">
        <f t="array" aca="1" ref="M2435" ca="1">IF(OR($K2435=0,$K2435=""),OFFSET(M2435,-1,,,),O2435)</f>
        <v>PISO CERÂMICO BRANCO 60X60CM COM FRETE DE CERÂMICA EM AC3</v>
      </c>
      <c r="N2435" s="67" t="s">
        <v>4082</v>
      </c>
      <c r="O2435" s="68" t="s">
        <v>4739</v>
      </c>
      <c r="P2435" s="68"/>
      <c r="Q2435" s="68" t="s">
        <v>3258</v>
      </c>
      <c r="R2435" s="69">
        <v>7.84</v>
      </c>
      <c r="S2435" s="70">
        <v>84.691000000000003</v>
      </c>
      <c r="T2435" s="70">
        <v>663.97744</v>
      </c>
      <c r="U2435" s="67"/>
      <c r="V2435" s="71"/>
      <c r="W2435" s="171"/>
      <c r="X2435" s="172"/>
      <c r="Y2435" s="176">
        <f>X2435+W2435</f>
        <v>0</v>
      </c>
      <c r="AA2435" s="192"/>
      <c r="AB2435" s="193"/>
    </row>
    <row r="2436" spans="2:28" hidden="1">
      <c r="B2436" s="189">
        <f t="shared" ref="B2436:B2445" si="1294">IF(J2436=0,0,U2436)</f>
        <v>0</v>
      </c>
      <c r="C2436" s="189">
        <f t="shared" ref="C2436:C2445" ca="1" si="1295">IF(OR(J2436=0,I2436=0),0,IF(_xlfn.IFNA(MATCH(B2436,OFFSET($B$5,,,$G2436,),),0)&gt;0,0,MAX(OFFSET($C$5,,,$G2436,))+1))</f>
        <v>0</v>
      </c>
      <c r="D2436" s="189">
        <f t="shared" ref="D2436:D2445" si="1296">IF(J2436=0,0,N2436&amp;"-"&amp;U2436)</f>
        <v>0</v>
      </c>
      <c r="E2436" s="189">
        <f t="shared" ref="E2436:E2445" ca="1" si="1297">IF(OR(J2436=0,I2436=0),0,IF(_xlfn.IFNA(MATCH(D2436,OFFSET($D$5,,,$G2436,),),0)&gt;0,0,_xlfn.MAXIFS(OFFSET($E$5,,,$G2436,),OFFSET($J$5,,,$G2436,),J2436)+1))</f>
        <v>0</v>
      </c>
      <c r="F2436" s="189">
        <f t="shared" ref="F2436:F2445" si="1298">IF(J2436=0,0,E2436&amp;"-"&amp;N2436)</f>
        <v>0</v>
      </c>
      <c r="G2436" s="189" cm="1">
        <f t="array" aca="1" ref="G2436" ca="1">OFFSET(G2436,-1,,,)+1</f>
        <v>2431</v>
      </c>
      <c r="H2436" s="189">
        <f t="shared" ref="H2436:H2445" si="1299">IF(OR($K2436=0,$K2436=""),$W2436,0)</f>
        <v>0</v>
      </c>
      <c r="I2436" s="189">
        <f t="shared" ref="I2436:I2445" si="1300">H2436*R2436</f>
        <v>0</v>
      </c>
      <c r="J2436" s="179">
        <f t="shared" ref="J2436:J2445" si="1301">IF(AND(I2436&lt;&gt;0,OR(K2436=0,K2436="")),N2436&amp;" - Mapa",0)</f>
        <v>0</v>
      </c>
      <c r="K2436" s="173"/>
      <c r="L2436" s="174" t="str" cm="1">
        <f t="array" aca="1" ref="L2436" ca="1">IF($K2436="",OFFSET(L2436,-1,,,),K2436)</f>
        <v>15.01.04.01.02</v>
      </c>
      <c r="M2436" s="175" t="str" cm="1">
        <f t="array" aca="1" ref="M2436" ca="1">IF(OR($K2436=0,$K2436=""),OFFSET(M2436,-1,,,),O2436)</f>
        <v>PISO CERÂMICO BRANCO 60X60CM COM FRETE DE CERÂMICA EM AC3</v>
      </c>
      <c r="N2436" s="67" t="s">
        <v>259</v>
      </c>
      <c r="O2436" s="68" t="s">
        <v>260</v>
      </c>
      <c r="P2436" s="68"/>
      <c r="Q2436" s="68" t="s">
        <v>3260</v>
      </c>
      <c r="R2436" s="69">
        <v>47.04</v>
      </c>
      <c r="S2436" s="70">
        <v>0.03</v>
      </c>
      <c r="T2436" s="70">
        <v>1.4112</v>
      </c>
      <c r="U2436" s="67" t="s">
        <v>1519</v>
      </c>
      <c r="V2436" s="71" t="s">
        <v>4202</v>
      </c>
      <c r="W2436" s="171"/>
      <c r="X2436" s="172"/>
      <c r="Y2436" s="176">
        <f t="shared" ref="Y2436:Y2445" si="1302">X2436+W2436</f>
        <v>0</v>
      </c>
      <c r="AA2436" s="192"/>
      <c r="AB2436" s="193"/>
    </row>
    <row r="2437" spans="2:28" hidden="1">
      <c r="B2437" s="189">
        <f t="shared" si="1294"/>
        <v>0</v>
      </c>
      <c r="C2437" s="189">
        <f t="shared" ca="1" si="1295"/>
        <v>0</v>
      </c>
      <c r="D2437" s="189">
        <f t="shared" si="1296"/>
        <v>0</v>
      </c>
      <c r="E2437" s="189">
        <f t="shared" ca="1" si="1297"/>
        <v>0</v>
      </c>
      <c r="F2437" s="189">
        <f t="shared" si="1298"/>
        <v>0</v>
      </c>
      <c r="G2437" s="189" cm="1">
        <f t="array" aca="1" ref="G2437" ca="1">OFFSET(G2437,-1,,,)+1</f>
        <v>2432</v>
      </c>
      <c r="H2437" s="189">
        <f t="shared" si="1299"/>
        <v>0</v>
      </c>
      <c r="I2437" s="189">
        <f t="shared" si="1300"/>
        <v>0</v>
      </c>
      <c r="J2437" s="179">
        <f t="shared" si="1301"/>
        <v>0</v>
      </c>
      <c r="K2437" s="173"/>
      <c r="L2437" s="174" t="str" cm="1">
        <f t="array" aca="1" ref="L2437" ca="1">IF($K2437="",OFFSET(L2437,-1,,,),K2437)</f>
        <v>15.01.04.01.02</v>
      </c>
      <c r="M2437" s="175" t="str" cm="1">
        <f t="array" aca="1" ref="M2437" ca="1">IF(OR($K2437=0,$K2437=""),OFFSET(M2437,-1,,,),O2437)</f>
        <v>PISO CERÂMICO BRANCO 60X60CM COM FRETE DE CERÂMICA EM AC3</v>
      </c>
      <c r="N2437" s="67" t="s">
        <v>242</v>
      </c>
      <c r="O2437" s="68" t="s">
        <v>243</v>
      </c>
      <c r="P2437" s="68"/>
      <c r="Q2437" s="68" t="s">
        <v>3255</v>
      </c>
      <c r="R2437" s="69">
        <v>62.72</v>
      </c>
      <c r="S2437" s="70">
        <v>1.3</v>
      </c>
      <c r="T2437" s="70">
        <v>81.536000000000001</v>
      </c>
      <c r="U2437" s="67" t="s">
        <v>1519</v>
      </c>
      <c r="V2437" s="71" t="s">
        <v>4202</v>
      </c>
      <c r="W2437" s="171"/>
      <c r="X2437" s="172"/>
      <c r="Y2437" s="176">
        <f t="shared" si="1302"/>
        <v>0</v>
      </c>
      <c r="AA2437" s="192"/>
      <c r="AB2437" s="193"/>
    </row>
    <row r="2438" spans="2:28" hidden="1">
      <c r="B2438" s="189">
        <f t="shared" si="1294"/>
        <v>0</v>
      </c>
      <c r="C2438" s="189">
        <f t="shared" ca="1" si="1295"/>
        <v>0</v>
      </c>
      <c r="D2438" s="189">
        <f t="shared" si="1296"/>
        <v>0</v>
      </c>
      <c r="E2438" s="189">
        <f t="shared" ca="1" si="1297"/>
        <v>0</v>
      </c>
      <c r="F2438" s="189">
        <f t="shared" si="1298"/>
        <v>0</v>
      </c>
      <c r="G2438" s="189" cm="1">
        <f t="array" aca="1" ref="G2438" ca="1">OFFSET(G2438,-1,,,)+1</f>
        <v>2433</v>
      </c>
      <c r="H2438" s="189">
        <f t="shared" si="1299"/>
        <v>0</v>
      </c>
      <c r="I2438" s="189">
        <f t="shared" si="1300"/>
        <v>0</v>
      </c>
      <c r="J2438" s="179">
        <f t="shared" si="1301"/>
        <v>0</v>
      </c>
      <c r="K2438" s="173"/>
      <c r="L2438" s="174" t="str" cm="1">
        <f t="array" aca="1" ref="L2438" ca="1">IF($K2438="",OFFSET(L2438,-1,,,),K2438)</f>
        <v>15.01.04.01.02</v>
      </c>
      <c r="M2438" s="175" t="str" cm="1">
        <f t="array" aca="1" ref="M2438" ca="1">IF(OR($K2438=0,$K2438=""),OFFSET(M2438,-1,,,),O2438)</f>
        <v>PISO CERÂMICO BRANCO 60X60CM COM FRETE DE CERÂMICA EM AC3</v>
      </c>
      <c r="N2438" s="67" t="s">
        <v>261</v>
      </c>
      <c r="O2438" s="68" t="s">
        <v>262</v>
      </c>
      <c r="P2438" s="68"/>
      <c r="Q2438" s="68" t="s">
        <v>3255</v>
      </c>
      <c r="R2438" s="69">
        <v>3.2928000000000002</v>
      </c>
      <c r="S2438" s="70">
        <v>3.3</v>
      </c>
      <c r="T2438" s="70">
        <v>10.866239999999999</v>
      </c>
      <c r="U2438" s="67" t="s">
        <v>1519</v>
      </c>
      <c r="V2438" s="71" t="s">
        <v>4202</v>
      </c>
      <c r="W2438" s="171"/>
      <c r="X2438" s="172"/>
      <c r="Y2438" s="176">
        <f t="shared" si="1302"/>
        <v>0</v>
      </c>
      <c r="AA2438" s="192"/>
      <c r="AB2438" s="193"/>
    </row>
    <row r="2439" spans="2:28" hidden="1">
      <c r="B2439" s="189">
        <f t="shared" si="1294"/>
        <v>0</v>
      </c>
      <c r="C2439" s="189">
        <f t="shared" ca="1" si="1295"/>
        <v>0</v>
      </c>
      <c r="D2439" s="189">
        <f t="shared" si="1296"/>
        <v>0</v>
      </c>
      <c r="E2439" s="189">
        <f t="shared" ca="1" si="1297"/>
        <v>0</v>
      </c>
      <c r="F2439" s="189">
        <f t="shared" si="1298"/>
        <v>0</v>
      </c>
      <c r="G2439" s="189" cm="1">
        <f t="array" aca="1" ref="G2439" ca="1">OFFSET(G2439,-1,,,)+1</f>
        <v>2434</v>
      </c>
      <c r="H2439" s="189">
        <f t="shared" si="1299"/>
        <v>0</v>
      </c>
      <c r="I2439" s="189">
        <f t="shared" si="1300"/>
        <v>0</v>
      </c>
      <c r="J2439" s="179">
        <f t="shared" si="1301"/>
        <v>0</v>
      </c>
      <c r="K2439" s="173"/>
      <c r="L2439" s="174" t="str" cm="1">
        <f t="array" aca="1" ref="L2439" ca="1">IF($K2439="",OFFSET(L2439,-1,,,),K2439)</f>
        <v>15.01.04.01.02</v>
      </c>
      <c r="M2439" s="175" t="str" cm="1">
        <f t="array" aca="1" ref="M2439" ca="1">IF(OR($K2439=0,$K2439=""),OFFSET(M2439,-1,,,),O2439)</f>
        <v>PISO CERÂMICO BRANCO 60X60CM COM FRETE DE CERÂMICA EM AC3</v>
      </c>
      <c r="N2439" s="67" t="s">
        <v>4083</v>
      </c>
      <c r="O2439" s="68" t="s">
        <v>4740</v>
      </c>
      <c r="P2439" s="68"/>
      <c r="Q2439" s="68" t="s">
        <v>3258</v>
      </c>
      <c r="R2439" s="69">
        <v>8.6240000000000006</v>
      </c>
      <c r="S2439" s="70">
        <v>23.85</v>
      </c>
      <c r="T2439" s="70">
        <v>205.68240000000003</v>
      </c>
      <c r="U2439" s="67" t="s">
        <v>1519</v>
      </c>
      <c r="V2439" s="71" t="s">
        <v>4202</v>
      </c>
      <c r="W2439" s="171"/>
      <c r="X2439" s="172"/>
      <c r="Y2439" s="176">
        <f t="shared" si="1302"/>
        <v>0</v>
      </c>
      <c r="AA2439" s="192"/>
      <c r="AB2439" s="193"/>
    </row>
    <row r="2440" spans="2:28" hidden="1">
      <c r="B2440" s="189">
        <f t="shared" si="1294"/>
        <v>0</v>
      </c>
      <c r="C2440" s="189">
        <f t="shared" ca="1" si="1295"/>
        <v>0</v>
      </c>
      <c r="D2440" s="189">
        <f t="shared" si="1296"/>
        <v>0</v>
      </c>
      <c r="E2440" s="189">
        <f t="shared" ca="1" si="1297"/>
        <v>0</v>
      </c>
      <c r="F2440" s="189">
        <f t="shared" si="1298"/>
        <v>0</v>
      </c>
      <c r="G2440" s="189" cm="1">
        <f t="array" aca="1" ref="G2440" ca="1">OFFSET(G2440,-1,,,)+1</f>
        <v>2435</v>
      </c>
      <c r="H2440" s="189">
        <f t="shared" si="1299"/>
        <v>0</v>
      </c>
      <c r="I2440" s="189">
        <f t="shared" si="1300"/>
        <v>0</v>
      </c>
      <c r="J2440" s="179">
        <f t="shared" si="1301"/>
        <v>0</v>
      </c>
      <c r="K2440" s="173"/>
      <c r="L2440" s="174" t="str" cm="1">
        <f t="array" aca="1" ref="L2440" ca="1">IF($K2440="",OFFSET(L2440,-1,,,),K2440)</f>
        <v>15.01.04.01.02</v>
      </c>
      <c r="M2440" s="175" t="str" cm="1">
        <f t="array" aca="1" ref="M2440" ca="1">IF(OR($K2440=0,$K2440=""),OFFSET(M2440,-1,,,),O2440)</f>
        <v>PISO CERÂMICO BRANCO 60X60CM COM FRETE DE CERÂMICA EM AC3</v>
      </c>
      <c r="N2440" s="67" t="s">
        <v>1503</v>
      </c>
      <c r="O2440" s="68" t="s">
        <v>1504</v>
      </c>
      <c r="P2440" s="68"/>
      <c r="Q2440" s="68" t="s">
        <v>3258</v>
      </c>
      <c r="R2440" s="69">
        <v>7.84</v>
      </c>
      <c r="S2440" s="70">
        <v>40</v>
      </c>
      <c r="T2440" s="70">
        <v>313.60000000000002</v>
      </c>
      <c r="U2440" s="67" t="s">
        <v>1519</v>
      </c>
      <c r="V2440" s="71" t="s">
        <v>4202</v>
      </c>
      <c r="W2440" s="171"/>
      <c r="X2440" s="172"/>
      <c r="Y2440" s="176">
        <f t="shared" si="1302"/>
        <v>0</v>
      </c>
      <c r="AA2440" s="192"/>
      <c r="AB2440" s="193"/>
    </row>
    <row r="2441" spans="2:28" hidden="1">
      <c r="B2441" s="189">
        <f t="shared" si="1294"/>
        <v>0</v>
      </c>
      <c r="C2441" s="189">
        <f t="shared" ca="1" si="1295"/>
        <v>0</v>
      </c>
      <c r="D2441" s="189">
        <f t="shared" si="1296"/>
        <v>0</v>
      </c>
      <c r="E2441" s="189">
        <f t="shared" ca="1" si="1297"/>
        <v>0</v>
      </c>
      <c r="F2441" s="189">
        <f t="shared" si="1298"/>
        <v>0</v>
      </c>
      <c r="G2441" s="189" cm="1">
        <f t="array" aca="1" ref="G2441" ca="1">OFFSET(G2441,-1,,,)+1</f>
        <v>2436</v>
      </c>
      <c r="H2441" s="189">
        <f t="shared" si="1299"/>
        <v>0</v>
      </c>
      <c r="I2441" s="189">
        <f t="shared" si="1300"/>
        <v>0</v>
      </c>
      <c r="J2441" s="179">
        <f t="shared" si="1301"/>
        <v>0</v>
      </c>
      <c r="K2441" s="173"/>
      <c r="L2441" s="174" t="str" cm="1">
        <f t="array" aca="1" ref="L2441" ca="1">IF($K2441="",OFFSET(L2441,-1,,,),K2441)</f>
        <v>15.01.04.01.02</v>
      </c>
      <c r="M2441" s="175" t="str" cm="1">
        <f t="array" aca="1" ref="M2441" ca="1">IF(OR($K2441=0,$K2441=""),OFFSET(M2441,-1,,,),O2441)</f>
        <v>PISO CERÂMICO BRANCO 60X60CM COM FRETE DE CERÂMICA EM AC3</v>
      </c>
      <c r="N2441" s="67" t="s">
        <v>265</v>
      </c>
      <c r="O2441" s="68" t="s">
        <v>266</v>
      </c>
      <c r="P2441" s="68"/>
      <c r="Q2441" s="68" t="s">
        <v>3258</v>
      </c>
      <c r="R2441" s="69">
        <v>8.6240000000000006</v>
      </c>
      <c r="S2441" s="70">
        <v>5.9</v>
      </c>
      <c r="T2441" s="70">
        <v>50.881600000000006</v>
      </c>
      <c r="U2441" s="67" t="s">
        <v>1519</v>
      </c>
      <c r="V2441" s="71" t="s">
        <v>4202</v>
      </c>
      <c r="W2441" s="171"/>
      <c r="X2441" s="172"/>
      <c r="Y2441" s="176">
        <f t="shared" si="1302"/>
        <v>0</v>
      </c>
      <c r="AA2441" s="192"/>
      <c r="AB2441" s="193"/>
    </row>
    <row r="2442" spans="2:28">
      <c r="B2442" s="189">
        <f t="shared" si="1294"/>
        <v>0</v>
      </c>
      <c r="C2442" s="189">
        <f t="shared" ca="1" si="1295"/>
        <v>0</v>
      </c>
      <c r="D2442" s="189">
        <f t="shared" si="1296"/>
        <v>0</v>
      </c>
      <c r="E2442" s="189">
        <f t="shared" ca="1" si="1297"/>
        <v>0</v>
      </c>
      <c r="F2442" s="189">
        <f t="shared" si="1298"/>
        <v>0</v>
      </c>
      <c r="G2442" s="189" cm="1">
        <f t="array" aca="1" ref="G2442" ca="1">OFFSET(G2442,-1,,,)+1</f>
        <v>2437</v>
      </c>
      <c r="H2442" s="189">
        <f t="shared" si="1299"/>
        <v>0</v>
      </c>
      <c r="I2442" s="189">
        <f t="shared" si="1300"/>
        <v>0</v>
      </c>
      <c r="J2442" s="179">
        <f t="shared" si="1301"/>
        <v>0</v>
      </c>
      <c r="K2442" s="173" t="s">
        <v>2618</v>
      </c>
      <c r="L2442" s="174" t="str" cm="1">
        <f t="array" aca="1" ref="L2442" ca="1">IF($K2442="",OFFSET(L2442,-1,,,),K2442)</f>
        <v>15.01.04.01.03</v>
      </c>
      <c r="M2442" s="175" t="str" cm="1">
        <f t="array" aca="1" ref="M2442" ca="1">IF(OR($K2442=0,$K2442=""),OFFSET(M2442,-1,,,),O2442)</f>
        <v>RODAPÉ CERÂMICO CINZA 60X60CM COM FRETE DE CERÂMICA EM AC3</v>
      </c>
      <c r="N2442" s="67" t="s">
        <v>2893</v>
      </c>
      <c r="O2442" s="68" t="s">
        <v>4741</v>
      </c>
      <c r="P2442" s="68"/>
      <c r="Q2442" s="68" t="s">
        <v>3253</v>
      </c>
      <c r="R2442" s="69">
        <v>9.74</v>
      </c>
      <c r="S2442" s="70">
        <v>32.35</v>
      </c>
      <c r="T2442" s="70">
        <v>315.089</v>
      </c>
      <c r="U2442" s="67"/>
      <c r="V2442" s="71"/>
      <c r="W2442" s="171"/>
      <c r="X2442" s="172"/>
      <c r="Y2442" s="176">
        <f t="shared" si="1302"/>
        <v>0</v>
      </c>
      <c r="AA2442" s="192"/>
      <c r="AB2442" s="193"/>
    </row>
    <row r="2443" spans="2:28" hidden="1">
      <c r="B2443" s="189">
        <f t="shared" si="1294"/>
        <v>0</v>
      </c>
      <c r="C2443" s="189">
        <f t="shared" ca="1" si="1295"/>
        <v>0</v>
      </c>
      <c r="D2443" s="189">
        <f t="shared" si="1296"/>
        <v>0</v>
      </c>
      <c r="E2443" s="189">
        <f t="shared" ca="1" si="1297"/>
        <v>0</v>
      </c>
      <c r="F2443" s="189">
        <f t="shared" si="1298"/>
        <v>0</v>
      </c>
      <c r="G2443" s="189" cm="1">
        <f t="array" aca="1" ref="G2443" ca="1">OFFSET(G2443,-1,,,)+1</f>
        <v>2438</v>
      </c>
      <c r="H2443" s="189">
        <f t="shared" si="1299"/>
        <v>0</v>
      </c>
      <c r="I2443" s="189">
        <f t="shared" si="1300"/>
        <v>0</v>
      </c>
      <c r="J2443" s="179">
        <f t="shared" si="1301"/>
        <v>0</v>
      </c>
      <c r="K2443" s="173"/>
      <c r="L2443" s="174" t="str" cm="1">
        <f t="array" aca="1" ref="L2443" ca="1">IF($K2443="",OFFSET(L2443,-1,,,),K2443)</f>
        <v>15.01.04.01.03</v>
      </c>
      <c r="M2443" s="175" t="str" cm="1">
        <f t="array" aca="1" ref="M2443" ca="1">IF(OR($K2443=0,$K2443=""),OFFSET(M2443,-1,,,),O2443)</f>
        <v>RODAPÉ CERÂMICO CINZA 60X60CM COM FRETE DE CERÂMICA EM AC3</v>
      </c>
      <c r="N2443" s="67" t="s">
        <v>259</v>
      </c>
      <c r="O2443" s="68" t="s">
        <v>260</v>
      </c>
      <c r="P2443" s="68"/>
      <c r="Q2443" s="68" t="s">
        <v>3260</v>
      </c>
      <c r="R2443" s="69">
        <v>19.48</v>
      </c>
      <c r="S2443" s="70">
        <v>0.03</v>
      </c>
      <c r="T2443" s="70">
        <v>0.58440000000000003</v>
      </c>
      <c r="U2443" s="67" t="s">
        <v>1519</v>
      </c>
      <c r="V2443" s="71" t="s">
        <v>4202</v>
      </c>
      <c r="W2443" s="171"/>
      <c r="X2443" s="172"/>
      <c r="Y2443" s="176">
        <f t="shared" si="1302"/>
        <v>0</v>
      </c>
      <c r="AA2443" s="192"/>
      <c r="AB2443" s="193"/>
    </row>
    <row r="2444" spans="2:28" hidden="1">
      <c r="B2444" s="189">
        <f t="shared" si="1294"/>
        <v>0</v>
      </c>
      <c r="C2444" s="189">
        <f t="shared" ca="1" si="1295"/>
        <v>0</v>
      </c>
      <c r="D2444" s="189">
        <f t="shared" si="1296"/>
        <v>0</v>
      </c>
      <c r="E2444" s="189">
        <f t="shared" ca="1" si="1297"/>
        <v>0</v>
      </c>
      <c r="F2444" s="189">
        <f t="shared" si="1298"/>
        <v>0</v>
      </c>
      <c r="G2444" s="189" cm="1">
        <f t="array" aca="1" ref="G2444" ca="1">OFFSET(G2444,-1,,,)+1</f>
        <v>2439</v>
      </c>
      <c r="H2444" s="189">
        <f t="shared" si="1299"/>
        <v>0</v>
      </c>
      <c r="I2444" s="189">
        <f t="shared" si="1300"/>
        <v>0</v>
      </c>
      <c r="J2444" s="179">
        <f t="shared" si="1301"/>
        <v>0</v>
      </c>
      <c r="K2444" s="173"/>
      <c r="L2444" s="174" t="str" cm="1">
        <f t="array" aca="1" ref="L2444" ca="1">IF($K2444="",OFFSET(L2444,-1,,,),K2444)</f>
        <v>15.01.04.01.03</v>
      </c>
      <c r="M2444" s="175" t="str" cm="1">
        <f t="array" aca="1" ref="M2444" ca="1">IF(OR($K2444=0,$K2444=""),OFFSET(M2444,-1,,,),O2444)</f>
        <v>RODAPÉ CERÂMICO CINZA 60X60CM COM FRETE DE CERÂMICA EM AC3</v>
      </c>
      <c r="N2444" s="67" t="s">
        <v>242</v>
      </c>
      <c r="O2444" s="68" t="s">
        <v>243</v>
      </c>
      <c r="P2444" s="68"/>
      <c r="Q2444" s="68" t="s">
        <v>3255</v>
      </c>
      <c r="R2444" s="69">
        <v>8.5711999999999993</v>
      </c>
      <c r="S2444" s="70">
        <v>1.3</v>
      </c>
      <c r="T2444" s="70">
        <v>11.14256</v>
      </c>
      <c r="U2444" s="67" t="s">
        <v>1519</v>
      </c>
      <c r="V2444" s="71" t="s">
        <v>4202</v>
      </c>
      <c r="W2444" s="171"/>
      <c r="X2444" s="172"/>
      <c r="Y2444" s="176">
        <f t="shared" si="1302"/>
        <v>0</v>
      </c>
      <c r="AA2444" s="192"/>
      <c r="AB2444" s="193"/>
    </row>
    <row r="2445" spans="2:28" hidden="1">
      <c r="B2445" s="189">
        <f t="shared" si="1294"/>
        <v>0</v>
      </c>
      <c r="C2445" s="189">
        <f t="shared" ca="1" si="1295"/>
        <v>0</v>
      </c>
      <c r="D2445" s="189">
        <f t="shared" si="1296"/>
        <v>0</v>
      </c>
      <c r="E2445" s="189">
        <f t="shared" ca="1" si="1297"/>
        <v>0</v>
      </c>
      <c r="F2445" s="189">
        <f t="shared" si="1298"/>
        <v>0</v>
      </c>
      <c r="G2445" s="189" cm="1">
        <f t="array" aca="1" ref="G2445" ca="1">OFFSET(G2445,-1,,,)+1</f>
        <v>2440</v>
      </c>
      <c r="H2445" s="189">
        <f t="shared" si="1299"/>
        <v>0</v>
      </c>
      <c r="I2445" s="189">
        <f t="shared" si="1300"/>
        <v>0</v>
      </c>
      <c r="J2445" s="179">
        <f t="shared" si="1301"/>
        <v>0</v>
      </c>
      <c r="K2445" s="173"/>
      <c r="L2445" s="174" t="str" cm="1">
        <f t="array" aca="1" ref="L2445" ca="1">IF($K2445="",OFFSET(L2445,-1,,,),K2445)</f>
        <v>15.01.04.01.03</v>
      </c>
      <c r="M2445" s="175" t="str" cm="1">
        <f t="array" aca="1" ref="M2445" ca="1">IF(OR($K2445=0,$K2445=""),OFFSET(M2445,-1,,,),O2445)</f>
        <v>RODAPÉ CERÂMICO CINZA 60X60CM COM FRETE DE CERÂMICA EM AC3</v>
      </c>
      <c r="N2445" s="67" t="s">
        <v>261</v>
      </c>
      <c r="O2445" s="68" t="s">
        <v>262</v>
      </c>
      <c r="P2445" s="68"/>
      <c r="Q2445" s="68" t="s">
        <v>3255</v>
      </c>
      <c r="R2445" s="69">
        <v>2.0453999999999999</v>
      </c>
      <c r="S2445" s="70">
        <v>3.3</v>
      </c>
      <c r="T2445" s="70">
        <v>6.7498199999999988</v>
      </c>
      <c r="U2445" s="67" t="s">
        <v>1519</v>
      </c>
      <c r="V2445" s="71" t="s">
        <v>4202</v>
      </c>
      <c r="W2445" s="171"/>
      <c r="X2445" s="172"/>
      <c r="Y2445" s="176">
        <f t="shared" si="1302"/>
        <v>0</v>
      </c>
      <c r="AA2445" s="192"/>
      <c r="AB2445" s="193"/>
    </row>
    <row r="2446" spans="2:28" hidden="1">
      <c r="B2446" s="189">
        <f>IF(J2446=0,0,U2446)</f>
        <v>0</v>
      </c>
      <c r="C2446" s="189">
        <f ca="1">IF(OR(J2446=0,I2446=0),0,IF(_xlfn.IFNA(MATCH(B2446,OFFSET($B$5,,,$G2446,),),0)&gt;0,0,MAX(OFFSET($C$5,,,$G2446,))+1))</f>
        <v>0</v>
      </c>
      <c r="D2446" s="189">
        <f>IF(J2446=0,0,N2446&amp;"-"&amp;U2446)</f>
        <v>0</v>
      </c>
      <c r="E2446" s="189">
        <f ca="1">IF(OR(J2446=0,I2446=0),0,IF(_xlfn.IFNA(MATCH(D2446,OFFSET($D$5,,,$G2446,),),0)&gt;0,0,_xlfn.MAXIFS(OFFSET($E$5,,,$G2446,),OFFSET($J$5,,,$G2446,),J2446)+1))</f>
        <v>0</v>
      </c>
      <c r="F2446" s="189">
        <f>IF(J2446=0,0,E2446&amp;"-"&amp;N2446)</f>
        <v>0</v>
      </c>
      <c r="G2446" s="189" cm="1">
        <f t="array" aca="1" ref="G2446" ca="1">OFFSET(G2446,-1,,,)+1</f>
        <v>2441</v>
      </c>
      <c r="H2446" s="189">
        <f>IF(OR($K2446=0,$K2446=""),$W2446,0)</f>
        <v>0</v>
      </c>
      <c r="I2446" s="189">
        <f>H2446*R2446</f>
        <v>0</v>
      </c>
      <c r="J2446" s="179">
        <f>IF(AND(I2446&lt;&gt;0,OR(K2446=0,K2446="")),N2446&amp;" - Mapa",0)</f>
        <v>0</v>
      </c>
      <c r="K2446" s="173"/>
      <c r="L2446" s="174" t="str" cm="1">
        <f t="array" aca="1" ref="L2446" ca="1">IF($K2446="",OFFSET(L2446,-1,,,),K2446)</f>
        <v>15.01.04.01.03</v>
      </c>
      <c r="M2446" s="175" t="str" cm="1">
        <f t="array" aca="1" ref="M2446" ca="1">IF(OR($K2446=0,$K2446=""),OFFSET(M2446,-1,,,),O2446)</f>
        <v>RODAPÉ CERÂMICO CINZA 60X60CM COM FRETE DE CERÂMICA EM AC3</v>
      </c>
      <c r="N2446" s="67" t="s">
        <v>2891</v>
      </c>
      <c r="O2446" s="68" t="s">
        <v>3099</v>
      </c>
      <c r="P2446" s="68"/>
      <c r="Q2446" s="68" t="s">
        <v>3258</v>
      </c>
      <c r="R2446" s="69">
        <v>3.2141999999999999</v>
      </c>
      <c r="S2446" s="70">
        <v>21.75</v>
      </c>
      <c r="T2446" s="70">
        <v>69.908850000000001</v>
      </c>
      <c r="U2446" s="67" t="s">
        <v>1519</v>
      </c>
      <c r="V2446" s="71" t="s">
        <v>4202</v>
      </c>
      <c r="W2446" s="171"/>
      <c r="X2446" s="172"/>
      <c r="Y2446" s="176">
        <f>X2446+W2446</f>
        <v>0</v>
      </c>
      <c r="AA2446" s="192"/>
      <c r="AB2446" s="193"/>
    </row>
    <row r="2447" spans="2:28" hidden="1">
      <c r="B2447" s="189">
        <f t="shared" ref="B2447:B2450" si="1303">IF(J2447=0,0,U2447)</f>
        <v>0</v>
      </c>
      <c r="C2447" s="189">
        <f t="shared" ref="C2447:C2450" ca="1" si="1304">IF(OR(J2447=0,I2447=0),0,IF(_xlfn.IFNA(MATCH(B2447,OFFSET($B$5,,,$G2447,),),0)&gt;0,0,MAX(OFFSET($C$5,,,$G2447,))+1))</f>
        <v>0</v>
      </c>
      <c r="D2447" s="189">
        <f t="shared" ref="D2447:D2450" si="1305">IF(J2447=0,0,N2447&amp;"-"&amp;U2447)</f>
        <v>0</v>
      </c>
      <c r="E2447" s="189">
        <f t="shared" ref="E2447:E2450" ca="1" si="1306">IF(OR(J2447=0,I2447=0),0,IF(_xlfn.IFNA(MATCH(D2447,OFFSET($D$5,,,$G2447,),),0)&gt;0,0,_xlfn.MAXIFS(OFFSET($E$5,,,$G2447,),OFFSET($J$5,,,$G2447,),J2447)+1))</f>
        <v>0</v>
      </c>
      <c r="F2447" s="189">
        <f t="shared" ref="F2447:F2450" si="1307">IF(J2447=0,0,E2447&amp;"-"&amp;N2447)</f>
        <v>0</v>
      </c>
      <c r="G2447" s="189" cm="1">
        <f t="array" aca="1" ref="G2447" ca="1">OFFSET(G2447,-1,,,)+1</f>
        <v>2442</v>
      </c>
      <c r="H2447" s="189">
        <f t="shared" ref="H2447:H2450" si="1308">IF(OR($K2447=0,$K2447=""),$W2447,0)</f>
        <v>0</v>
      </c>
      <c r="I2447" s="189">
        <f t="shared" ref="I2447:I2450" si="1309">H2447*R2447</f>
        <v>0</v>
      </c>
      <c r="J2447" s="179">
        <f t="shared" ref="J2447:J2450" si="1310">IF(AND(I2447&lt;&gt;0,OR(K2447=0,K2447="")),N2447&amp;" - Mapa",0)</f>
        <v>0</v>
      </c>
      <c r="K2447" s="173"/>
      <c r="L2447" s="174" t="str" cm="1">
        <f t="array" aca="1" ref="L2447" ca="1">IF($K2447="",OFFSET(L2447,-1,,,),K2447)</f>
        <v>15.01.04.01.03</v>
      </c>
      <c r="M2447" s="175" t="str" cm="1">
        <f t="array" aca="1" ref="M2447" ca="1">IF(OR($K2447=0,$K2447=""),OFFSET(M2447,-1,,,),O2447)</f>
        <v>RODAPÉ CERÂMICO CINZA 60X60CM COM FRETE DE CERÂMICA EM AC3</v>
      </c>
      <c r="N2447" s="67" t="s">
        <v>267</v>
      </c>
      <c r="O2447" s="68" t="s">
        <v>268</v>
      </c>
      <c r="P2447" s="68"/>
      <c r="Q2447" s="68" t="s">
        <v>3253</v>
      </c>
      <c r="R2447" s="69">
        <v>9.74</v>
      </c>
      <c r="S2447" s="70">
        <v>22.5</v>
      </c>
      <c r="T2447" s="70">
        <v>219.15</v>
      </c>
      <c r="U2447" s="67" t="s">
        <v>1519</v>
      </c>
      <c r="V2447" s="71" t="s">
        <v>4202</v>
      </c>
      <c r="W2447" s="171"/>
      <c r="X2447" s="172"/>
      <c r="Y2447" s="176">
        <f t="shared" ref="Y2447:Y2450" si="1311">X2447+W2447</f>
        <v>0</v>
      </c>
      <c r="AA2447" s="192"/>
      <c r="AB2447" s="193"/>
    </row>
    <row r="2448" spans="2:28" hidden="1">
      <c r="B2448" s="189">
        <f t="shared" si="1303"/>
        <v>0</v>
      </c>
      <c r="C2448" s="189">
        <f t="shared" ca="1" si="1304"/>
        <v>0</v>
      </c>
      <c r="D2448" s="189">
        <f t="shared" si="1305"/>
        <v>0</v>
      </c>
      <c r="E2448" s="189">
        <f t="shared" ca="1" si="1306"/>
        <v>0</v>
      </c>
      <c r="F2448" s="189">
        <f t="shared" si="1307"/>
        <v>0</v>
      </c>
      <c r="G2448" s="189" cm="1">
        <f t="array" aca="1" ref="G2448" ca="1">OFFSET(G2448,-1,,,)+1</f>
        <v>2443</v>
      </c>
      <c r="H2448" s="189">
        <f t="shared" si="1308"/>
        <v>0</v>
      </c>
      <c r="I2448" s="189">
        <f t="shared" si="1309"/>
        <v>0</v>
      </c>
      <c r="J2448" s="179">
        <f t="shared" si="1310"/>
        <v>0</v>
      </c>
      <c r="K2448" s="173"/>
      <c r="L2448" s="174" t="str" cm="1">
        <f t="array" aca="1" ref="L2448" ca="1">IF($K2448="",OFFSET(L2448,-1,,,),K2448)</f>
        <v>15.01.04.01.03</v>
      </c>
      <c r="M2448" s="175" t="str" cm="1">
        <f t="array" aca="1" ref="M2448" ca="1">IF(OR($K2448=0,$K2448=""),OFFSET(M2448,-1,,,),O2448)</f>
        <v>RODAPÉ CERÂMICO CINZA 60X60CM COM FRETE DE CERÂMICA EM AC3</v>
      </c>
      <c r="N2448" s="67" t="s">
        <v>2892</v>
      </c>
      <c r="O2448" s="68" t="s">
        <v>3100</v>
      </c>
      <c r="P2448" s="68"/>
      <c r="Q2448" s="68" t="s">
        <v>3258</v>
      </c>
      <c r="R2448" s="69">
        <v>3.2141999999999999</v>
      </c>
      <c r="S2448" s="70">
        <v>2.35</v>
      </c>
      <c r="T2448" s="70">
        <v>7.5533700000000001</v>
      </c>
      <c r="U2448" s="67" t="s">
        <v>1519</v>
      </c>
      <c r="V2448" s="71" t="s">
        <v>4202</v>
      </c>
      <c r="W2448" s="171"/>
      <c r="X2448" s="172"/>
      <c r="Y2448" s="176">
        <f t="shared" si="1311"/>
        <v>0</v>
      </c>
      <c r="AA2448" s="192"/>
      <c r="AB2448" s="193"/>
    </row>
    <row r="2449" spans="2:28">
      <c r="B2449" s="189">
        <f t="shared" si="1303"/>
        <v>0</v>
      </c>
      <c r="C2449" s="189">
        <f t="shared" ca="1" si="1304"/>
        <v>0</v>
      </c>
      <c r="D2449" s="189">
        <f t="shared" si="1305"/>
        <v>0</v>
      </c>
      <c r="E2449" s="189">
        <f t="shared" ca="1" si="1306"/>
        <v>0</v>
      </c>
      <c r="F2449" s="189">
        <f t="shared" si="1307"/>
        <v>0</v>
      </c>
      <c r="G2449" s="189" cm="1">
        <f t="array" aca="1" ref="G2449" ca="1">OFFSET(G2449,-1,,,)+1</f>
        <v>2444</v>
      </c>
      <c r="H2449" s="189">
        <f t="shared" si="1308"/>
        <v>0</v>
      </c>
      <c r="I2449" s="189">
        <f t="shared" si="1309"/>
        <v>0</v>
      </c>
      <c r="J2449" s="179">
        <f t="shared" si="1310"/>
        <v>0</v>
      </c>
      <c r="K2449" s="173" t="s">
        <v>2619</v>
      </c>
      <c r="L2449" s="174" t="str" cm="1">
        <f t="array" aca="1" ref="L2449" ca="1">IF($K2449="",OFFSET(L2449,-1,,,),K2449)</f>
        <v>15.01.04.01.04</v>
      </c>
      <c r="M2449" s="175" t="str" cm="1">
        <f t="array" aca="1" ref="M2449" ca="1">IF(OR($K2449=0,$K2449=""),OFFSET(M2449,-1,,,),O2449)</f>
        <v>MASSA ÚNICA E=20MM COM ARGAMASSA PRÉ FABRICADA- PAREDE</v>
      </c>
      <c r="N2449" s="67" t="s">
        <v>717</v>
      </c>
      <c r="O2449" s="68" t="s">
        <v>4248</v>
      </c>
      <c r="P2449" s="68"/>
      <c r="Q2449" s="68" t="s">
        <v>3258</v>
      </c>
      <c r="R2449" s="69">
        <v>47.44</v>
      </c>
      <c r="S2449" s="70">
        <v>49.96</v>
      </c>
      <c r="T2449" s="70">
        <v>2370.1023999999998</v>
      </c>
      <c r="U2449" s="67"/>
      <c r="V2449" s="71"/>
      <c r="W2449" s="171"/>
      <c r="X2449" s="172"/>
      <c r="Y2449" s="176">
        <f t="shared" si="1311"/>
        <v>0</v>
      </c>
      <c r="AA2449" s="192"/>
      <c r="AB2449" s="193"/>
    </row>
    <row r="2450" spans="2:28" hidden="1">
      <c r="B2450" s="189">
        <f t="shared" si="1303"/>
        <v>0</v>
      </c>
      <c r="C2450" s="189">
        <f t="shared" ca="1" si="1304"/>
        <v>0</v>
      </c>
      <c r="D2450" s="189">
        <f t="shared" si="1305"/>
        <v>0</v>
      </c>
      <c r="E2450" s="189">
        <f t="shared" ca="1" si="1306"/>
        <v>0</v>
      </c>
      <c r="F2450" s="189">
        <f t="shared" si="1307"/>
        <v>0</v>
      </c>
      <c r="G2450" s="189" cm="1">
        <f t="array" aca="1" ref="G2450" ca="1">OFFSET(G2450,-1,,,)+1</f>
        <v>2445</v>
      </c>
      <c r="H2450" s="189">
        <f t="shared" si="1308"/>
        <v>0</v>
      </c>
      <c r="I2450" s="189">
        <f t="shared" si="1309"/>
        <v>0</v>
      </c>
      <c r="J2450" s="179">
        <f t="shared" si="1310"/>
        <v>0</v>
      </c>
      <c r="K2450" s="173"/>
      <c r="L2450" s="174" t="str" cm="1">
        <f t="array" aca="1" ref="L2450" ca="1">IF($K2450="",OFFSET(L2450,-1,,,),K2450)</f>
        <v>15.01.04.01.04</v>
      </c>
      <c r="M2450" s="175" t="str" cm="1">
        <f t="array" aca="1" ref="M2450" ca="1">IF(OR($K2450=0,$K2450=""),OFFSET(M2450,-1,,,),O2450)</f>
        <v>MASSA ÚNICA E=20MM COM ARGAMASSA PRÉ FABRICADA- PAREDE</v>
      </c>
      <c r="N2450" s="67" t="s">
        <v>522</v>
      </c>
      <c r="O2450" s="68" t="s">
        <v>523</v>
      </c>
      <c r="P2450" s="68"/>
      <c r="Q2450" s="68" t="s">
        <v>3255</v>
      </c>
      <c r="R2450" s="69">
        <v>1612.96</v>
      </c>
      <c r="S2450" s="70">
        <v>0.44</v>
      </c>
      <c r="T2450" s="70">
        <v>709.70240000000001</v>
      </c>
      <c r="U2450" s="67" t="s">
        <v>1519</v>
      </c>
      <c r="V2450" s="71" t="s">
        <v>4202</v>
      </c>
      <c r="W2450" s="171"/>
      <c r="X2450" s="172"/>
      <c r="Y2450" s="176">
        <f t="shared" si="1311"/>
        <v>0</v>
      </c>
      <c r="AA2450" s="192"/>
      <c r="AB2450" s="193"/>
    </row>
    <row r="2451" spans="2:28" hidden="1">
      <c r="B2451" s="189">
        <f>IF(J2451=0,0,U2451)</f>
        <v>0</v>
      </c>
      <c r="C2451" s="189">
        <f ca="1">IF(OR(J2451=0,I2451=0),0,IF(_xlfn.IFNA(MATCH(B2451,OFFSET($B$5,,,$G2451,),),0)&gt;0,0,MAX(OFFSET($C$5,,,$G2451,))+1))</f>
        <v>0</v>
      </c>
      <c r="D2451" s="189">
        <f>IF(J2451=0,0,N2451&amp;"-"&amp;U2451)</f>
        <v>0</v>
      </c>
      <c r="E2451" s="189">
        <f ca="1">IF(OR(J2451=0,I2451=0),0,IF(_xlfn.IFNA(MATCH(D2451,OFFSET($D$5,,,$G2451,),),0)&gt;0,0,_xlfn.MAXIFS(OFFSET($E$5,,,$G2451,),OFFSET($J$5,,,$G2451,),J2451)+1))</f>
        <v>0</v>
      </c>
      <c r="F2451" s="189">
        <f>IF(J2451=0,0,E2451&amp;"-"&amp;N2451)</f>
        <v>0</v>
      </c>
      <c r="G2451" s="189" cm="1">
        <f t="array" aca="1" ref="G2451" ca="1">OFFSET(G2451,-1,,,)+1</f>
        <v>2446</v>
      </c>
      <c r="H2451" s="189">
        <f>IF(OR($K2451=0,$K2451=""),$W2451,0)</f>
        <v>0</v>
      </c>
      <c r="I2451" s="189">
        <f>H2451*R2451</f>
        <v>0</v>
      </c>
      <c r="J2451" s="179">
        <f>IF(AND(I2451&lt;&gt;0,OR(K2451=0,K2451="")),N2451&amp;" - Mapa",0)</f>
        <v>0</v>
      </c>
      <c r="K2451" s="173"/>
      <c r="L2451" s="174" t="str" cm="1">
        <f t="array" aca="1" ref="L2451" ca="1">IF($K2451="",OFFSET(L2451,-1,,,),K2451)</f>
        <v>15.01.04.01.04</v>
      </c>
      <c r="M2451" s="175" t="str" cm="1">
        <f t="array" aca="1" ref="M2451" ca="1">IF(OR($K2451=0,$K2451=""),OFFSET(M2451,-1,,,),O2451)</f>
        <v>MASSA ÚNICA E=20MM COM ARGAMASSA PRÉ FABRICADA- PAREDE</v>
      </c>
      <c r="N2451" s="67" t="s">
        <v>369</v>
      </c>
      <c r="O2451" s="68" t="s">
        <v>370</v>
      </c>
      <c r="P2451" s="68"/>
      <c r="Q2451" s="68" t="s">
        <v>3258</v>
      </c>
      <c r="R2451" s="69">
        <v>47.44</v>
      </c>
      <c r="S2451" s="70">
        <v>35</v>
      </c>
      <c r="T2451" s="70">
        <v>1660.3999999999999</v>
      </c>
      <c r="U2451" s="67" t="s">
        <v>1519</v>
      </c>
      <c r="V2451" s="71" t="s">
        <v>4202</v>
      </c>
      <c r="W2451" s="171"/>
      <c r="X2451" s="172"/>
      <c r="Y2451" s="176">
        <f>X2451+W2451</f>
        <v>0</v>
      </c>
      <c r="AA2451" s="192"/>
      <c r="AB2451" s="193"/>
    </row>
    <row r="2452" spans="2:28">
      <c r="B2452" s="189">
        <f t="shared" ref="B2452:B2461" si="1312">IF(J2452=0,0,U2452)</f>
        <v>0</v>
      </c>
      <c r="C2452" s="189">
        <f t="shared" ref="C2452:C2461" ca="1" si="1313">IF(OR(J2452=0,I2452=0),0,IF(_xlfn.IFNA(MATCH(B2452,OFFSET($B$5,,,$G2452,),),0)&gt;0,0,MAX(OFFSET($C$5,,,$G2452,))+1))</f>
        <v>0</v>
      </c>
      <c r="D2452" s="189">
        <f t="shared" ref="D2452:D2461" si="1314">IF(J2452=0,0,N2452&amp;"-"&amp;U2452)</f>
        <v>0</v>
      </c>
      <c r="E2452" s="189">
        <f t="shared" ref="E2452:E2461" ca="1" si="1315">IF(OR(J2452=0,I2452=0),0,IF(_xlfn.IFNA(MATCH(D2452,OFFSET($D$5,,,$G2452,),),0)&gt;0,0,_xlfn.MAXIFS(OFFSET($E$5,,,$G2452,),OFFSET($J$5,,,$G2452,),J2452)+1))</f>
        <v>0</v>
      </c>
      <c r="F2452" s="189">
        <f t="shared" ref="F2452:F2461" si="1316">IF(J2452=0,0,E2452&amp;"-"&amp;N2452)</f>
        <v>0</v>
      </c>
      <c r="G2452" s="189" cm="1">
        <f t="array" aca="1" ref="G2452" ca="1">OFFSET(G2452,-1,,,)+1</f>
        <v>2447</v>
      </c>
      <c r="H2452" s="189">
        <f t="shared" ref="H2452:H2461" si="1317">IF(OR($K2452=0,$K2452=""),$W2452,0)</f>
        <v>0</v>
      </c>
      <c r="I2452" s="189">
        <f t="shared" ref="I2452:I2461" si="1318">H2452*R2452</f>
        <v>0</v>
      </c>
      <c r="J2452" s="179">
        <f t="shared" ref="J2452:J2461" si="1319">IF(AND(I2452&lt;&gt;0,OR(K2452=0,K2452="")),N2452&amp;" - Mapa",0)</f>
        <v>0</v>
      </c>
      <c r="K2452" s="173" t="s">
        <v>2620</v>
      </c>
      <c r="L2452" s="174" t="str" cm="1">
        <f t="array" aca="1" ref="L2452" ca="1">IF($K2452="",OFFSET(L2452,-1,,,),K2452)</f>
        <v>15.01.04.01.05</v>
      </c>
      <c r="M2452" s="175" t="str" cm="1">
        <f t="array" aca="1" ref="M2452" ca="1">IF(OR($K2452=0,$K2452=""),OFFSET(M2452,-1,,,),O2452)</f>
        <v>AZULEJO 30X40CM COM FRETE DE CERÂMICA EM AC3</v>
      </c>
      <c r="N2452" s="67" t="s">
        <v>3999</v>
      </c>
      <c r="O2452" s="68" t="s">
        <v>4584</v>
      </c>
      <c r="P2452" s="68"/>
      <c r="Q2452" s="68" t="s">
        <v>3258</v>
      </c>
      <c r="R2452" s="69">
        <v>16.420000000000002</v>
      </c>
      <c r="S2452" s="70">
        <v>88.697999999999993</v>
      </c>
      <c r="T2452" s="70">
        <v>1456.4211600000001</v>
      </c>
      <c r="U2452" s="67"/>
      <c r="V2452" s="71"/>
      <c r="W2452" s="171"/>
      <c r="X2452" s="172"/>
      <c r="Y2452" s="176">
        <f t="shared" ref="Y2452:Y2461" si="1320">X2452+W2452</f>
        <v>0</v>
      </c>
      <c r="AA2452" s="192"/>
      <c r="AB2452" s="193"/>
    </row>
    <row r="2453" spans="2:28" hidden="1">
      <c r="B2453" s="189">
        <f t="shared" si="1312"/>
        <v>0</v>
      </c>
      <c r="C2453" s="189">
        <f t="shared" ca="1" si="1313"/>
        <v>0</v>
      </c>
      <c r="D2453" s="189">
        <f t="shared" si="1314"/>
        <v>0</v>
      </c>
      <c r="E2453" s="189">
        <f t="shared" ca="1" si="1315"/>
        <v>0</v>
      </c>
      <c r="F2453" s="189">
        <f t="shared" si="1316"/>
        <v>0</v>
      </c>
      <c r="G2453" s="189" cm="1">
        <f t="array" aca="1" ref="G2453" ca="1">OFFSET(G2453,-1,,,)+1</f>
        <v>2448</v>
      </c>
      <c r="H2453" s="189">
        <f t="shared" si="1317"/>
        <v>0</v>
      </c>
      <c r="I2453" s="189">
        <f t="shared" si="1318"/>
        <v>0</v>
      </c>
      <c r="J2453" s="179">
        <f t="shared" si="1319"/>
        <v>0</v>
      </c>
      <c r="K2453" s="173"/>
      <c r="L2453" s="174" t="str" cm="1">
        <f t="array" aca="1" ref="L2453" ca="1">IF($K2453="",OFFSET(L2453,-1,,,),K2453)</f>
        <v>15.01.04.01.05</v>
      </c>
      <c r="M2453" s="175" t="str" cm="1">
        <f t="array" aca="1" ref="M2453" ca="1">IF(OR($K2453=0,$K2453=""),OFFSET(M2453,-1,,,),O2453)</f>
        <v>AZULEJO 30X40CM COM FRETE DE CERÂMICA EM AC3</v>
      </c>
      <c r="N2453" s="67" t="s">
        <v>259</v>
      </c>
      <c r="O2453" s="68" t="s">
        <v>260</v>
      </c>
      <c r="P2453" s="68"/>
      <c r="Q2453" s="68" t="s">
        <v>3260</v>
      </c>
      <c r="R2453" s="69">
        <v>82.1</v>
      </c>
      <c r="S2453" s="70">
        <v>0.03</v>
      </c>
      <c r="T2453" s="70">
        <v>2.4629999999999996</v>
      </c>
      <c r="U2453" s="67" t="s">
        <v>1519</v>
      </c>
      <c r="V2453" s="71" t="s">
        <v>4202</v>
      </c>
      <c r="W2453" s="171"/>
      <c r="X2453" s="172"/>
      <c r="Y2453" s="176">
        <f t="shared" si="1320"/>
        <v>0</v>
      </c>
      <c r="AA2453" s="192"/>
      <c r="AB2453" s="193"/>
    </row>
    <row r="2454" spans="2:28" hidden="1">
      <c r="B2454" s="189">
        <f t="shared" si="1312"/>
        <v>0</v>
      </c>
      <c r="C2454" s="189">
        <f t="shared" ca="1" si="1313"/>
        <v>0</v>
      </c>
      <c r="D2454" s="189">
        <f t="shared" si="1314"/>
        <v>0</v>
      </c>
      <c r="E2454" s="189">
        <f t="shared" ca="1" si="1315"/>
        <v>0</v>
      </c>
      <c r="F2454" s="189">
        <f t="shared" si="1316"/>
        <v>0</v>
      </c>
      <c r="G2454" s="189" cm="1">
        <f t="array" aca="1" ref="G2454" ca="1">OFFSET(G2454,-1,,,)+1</f>
        <v>2449</v>
      </c>
      <c r="H2454" s="189">
        <f t="shared" si="1317"/>
        <v>0</v>
      </c>
      <c r="I2454" s="189">
        <f t="shared" si="1318"/>
        <v>0</v>
      </c>
      <c r="J2454" s="179">
        <f t="shared" si="1319"/>
        <v>0</v>
      </c>
      <c r="K2454" s="173"/>
      <c r="L2454" s="174" t="str" cm="1">
        <f t="array" aca="1" ref="L2454" ca="1">IF($K2454="",OFFSET(L2454,-1,,,),K2454)</f>
        <v>15.01.04.01.05</v>
      </c>
      <c r="M2454" s="175" t="str" cm="1">
        <f t="array" aca="1" ref="M2454" ca="1">IF(OR($K2454=0,$K2454=""),OFFSET(M2454,-1,,,),O2454)</f>
        <v>AZULEJO 30X40CM COM FRETE DE CERÂMICA EM AC3</v>
      </c>
      <c r="N2454" s="67" t="s">
        <v>242</v>
      </c>
      <c r="O2454" s="68" t="s">
        <v>243</v>
      </c>
      <c r="P2454" s="68"/>
      <c r="Q2454" s="68" t="s">
        <v>3255</v>
      </c>
      <c r="R2454" s="69">
        <v>131.36000000000001</v>
      </c>
      <c r="S2454" s="70">
        <v>1.3</v>
      </c>
      <c r="T2454" s="70">
        <v>170.76800000000003</v>
      </c>
      <c r="U2454" s="67" t="s">
        <v>1519</v>
      </c>
      <c r="V2454" s="71" t="s">
        <v>4202</v>
      </c>
      <c r="W2454" s="171"/>
      <c r="X2454" s="172"/>
      <c r="Y2454" s="176">
        <f t="shared" si="1320"/>
        <v>0</v>
      </c>
      <c r="AA2454" s="192"/>
      <c r="AB2454" s="193"/>
    </row>
    <row r="2455" spans="2:28" hidden="1">
      <c r="B2455" s="189">
        <f t="shared" si="1312"/>
        <v>0</v>
      </c>
      <c r="C2455" s="189">
        <f t="shared" ca="1" si="1313"/>
        <v>0</v>
      </c>
      <c r="D2455" s="189">
        <f t="shared" si="1314"/>
        <v>0</v>
      </c>
      <c r="E2455" s="189">
        <f t="shared" ca="1" si="1315"/>
        <v>0</v>
      </c>
      <c r="F2455" s="189">
        <f t="shared" si="1316"/>
        <v>0</v>
      </c>
      <c r="G2455" s="189" cm="1">
        <f t="array" aca="1" ref="G2455" ca="1">OFFSET(G2455,-1,,,)+1</f>
        <v>2450</v>
      </c>
      <c r="H2455" s="189">
        <f t="shared" si="1317"/>
        <v>0</v>
      </c>
      <c r="I2455" s="189">
        <f t="shared" si="1318"/>
        <v>0</v>
      </c>
      <c r="J2455" s="179">
        <f t="shared" si="1319"/>
        <v>0</v>
      </c>
      <c r="K2455" s="173"/>
      <c r="L2455" s="174" t="str" cm="1">
        <f t="array" aca="1" ref="L2455" ca="1">IF($K2455="",OFFSET(L2455,-1,,,),K2455)</f>
        <v>15.01.04.01.05</v>
      </c>
      <c r="M2455" s="175" t="str" cm="1">
        <f t="array" aca="1" ref="M2455" ca="1">IF(OR($K2455=0,$K2455=""),OFFSET(M2455,-1,,,),O2455)</f>
        <v>AZULEJO 30X40CM COM FRETE DE CERÂMICA EM AC3</v>
      </c>
      <c r="N2455" s="67" t="s">
        <v>261</v>
      </c>
      <c r="O2455" s="68" t="s">
        <v>262</v>
      </c>
      <c r="P2455" s="68"/>
      <c r="Q2455" s="68" t="s">
        <v>3255</v>
      </c>
      <c r="R2455" s="69">
        <v>4.2691999999999997</v>
      </c>
      <c r="S2455" s="70">
        <v>3.3</v>
      </c>
      <c r="T2455" s="70">
        <v>14.088359999999998</v>
      </c>
      <c r="U2455" s="67" t="s">
        <v>1519</v>
      </c>
      <c r="V2455" s="71" t="s">
        <v>4202</v>
      </c>
      <c r="W2455" s="171"/>
      <c r="X2455" s="172"/>
      <c r="Y2455" s="176">
        <f t="shared" si="1320"/>
        <v>0</v>
      </c>
      <c r="AA2455" s="192"/>
      <c r="AB2455" s="193"/>
    </row>
    <row r="2456" spans="2:28" hidden="1">
      <c r="B2456" s="189">
        <f t="shared" si="1312"/>
        <v>0</v>
      </c>
      <c r="C2456" s="189">
        <f t="shared" ca="1" si="1313"/>
        <v>0</v>
      </c>
      <c r="D2456" s="189">
        <f t="shared" si="1314"/>
        <v>0</v>
      </c>
      <c r="E2456" s="189">
        <f t="shared" ca="1" si="1315"/>
        <v>0</v>
      </c>
      <c r="F2456" s="189">
        <f t="shared" si="1316"/>
        <v>0</v>
      </c>
      <c r="G2456" s="189" cm="1">
        <f t="array" aca="1" ref="G2456" ca="1">OFFSET(G2456,-1,,,)+1</f>
        <v>2451</v>
      </c>
      <c r="H2456" s="189">
        <f t="shared" si="1317"/>
        <v>0</v>
      </c>
      <c r="I2456" s="189">
        <f t="shared" si="1318"/>
        <v>0</v>
      </c>
      <c r="J2456" s="179">
        <f t="shared" si="1319"/>
        <v>0</v>
      </c>
      <c r="K2456" s="173"/>
      <c r="L2456" s="174" t="str" cm="1">
        <f t="array" aca="1" ref="L2456" ca="1">IF($K2456="",OFFSET(L2456,-1,,,),K2456)</f>
        <v>15.01.04.01.05</v>
      </c>
      <c r="M2456" s="175" t="str" cm="1">
        <f t="array" aca="1" ref="M2456" ca="1">IF(OR($K2456=0,$K2456=""),OFFSET(M2456,-1,,,),O2456)</f>
        <v>AZULEJO 30X40CM COM FRETE DE CERÂMICA EM AC3</v>
      </c>
      <c r="N2456" s="67" t="s">
        <v>4000</v>
      </c>
      <c r="O2456" s="68" t="s">
        <v>4585</v>
      </c>
      <c r="P2456" s="68"/>
      <c r="Q2456" s="68" t="s">
        <v>3258</v>
      </c>
      <c r="R2456" s="69">
        <v>18.062000000000001</v>
      </c>
      <c r="S2456" s="70">
        <v>28</v>
      </c>
      <c r="T2456" s="70">
        <v>505.73600000000005</v>
      </c>
      <c r="U2456" s="67" t="s">
        <v>1519</v>
      </c>
      <c r="V2456" s="71" t="s">
        <v>4202</v>
      </c>
      <c r="W2456" s="171"/>
      <c r="X2456" s="172"/>
      <c r="Y2456" s="176">
        <f t="shared" si="1320"/>
        <v>0</v>
      </c>
      <c r="AA2456" s="192"/>
      <c r="AB2456" s="193"/>
    </row>
    <row r="2457" spans="2:28" hidden="1">
      <c r="B2457" s="189">
        <f t="shared" si="1312"/>
        <v>0</v>
      </c>
      <c r="C2457" s="189">
        <f t="shared" ca="1" si="1313"/>
        <v>0</v>
      </c>
      <c r="D2457" s="189">
        <f t="shared" si="1314"/>
        <v>0</v>
      </c>
      <c r="E2457" s="189">
        <f t="shared" ca="1" si="1315"/>
        <v>0</v>
      </c>
      <c r="F2457" s="189">
        <f t="shared" si="1316"/>
        <v>0</v>
      </c>
      <c r="G2457" s="189" cm="1">
        <f t="array" aca="1" ref="G2457" ca="1">OFFSET(G2457,-1,,,)+1</f>
        <v>2452</v>
      </c>
      <c r="H2457" s="189">
        <f t="shared" si="1317"/>
        <v>0</v>
      </c>
      <c r="I2457" s="189">
        <f t="shared" si="1318"/>
        <v>0</v>
      </c>
      <c r="J2457" s="179">
        <f t="shared" si="1319"/>
        <v>0</v>
      </c>
      <c r="K2457" s="173"/>
      <c r="L2457" s="174" t="str" cm="1">
        <f t="array" aca="1" ref="L2457" ca="1">IF($K2457="",OFFSET(L2457,-1,,,),K2457)</f>
        <v>15.01.04.01.05</v>
      </c>
      <c r="M2457" s="175" t="str" cm="1">
        <f t="array" aca="1" ref="M2457" ca="1">IF(OR($K2457=0,$K2457=""),OFFSET(M2457,-1,,,),O2457)</f>
        <v>AZULEJO 30X40CM COM FRETE DE CERÂMICA EM AC3</v>
      </c>
      <c r="N2457" s="67" t="s">
        <v>1103</v>
      </c>
      <c r="O2457" s="68" t="s">
        <v>1104</v>
      </c>
      <c r="P2457" s="68"/>
      <c r="Q2457" s="68" t="s">
        <v>3258</v>
      </c>
      <c r="R2457" s="69">
        <v>16.420000000000002</v>
      </c>
      <c r="S2457" s="70">
        <v>40</v>
      </c>
      <c r="T2457" s="70">
        <v>656.80000000000007</v>
      </c>
      <c r="U2457" s="67" t="s">
        <v>1519</v>
      </c>
      <c r="V2457" s="71" t="s">
        <v>4202</v>
      </c>
      <c r="W2457" s="171"/>
      <c r="X2457" s="172"/>
      <c r="Y2457" s="176">
        <f t="shared" si="1320"/>
        <v>0</v>
      </c>
      <c r="AA2457" s="192"/>
      <c r="AB2457" s="193"/>
    </row>
    <row r="2458" spans="2:28" hidden="1">
      <c r="B2458" s="189">
        <f t="shared" si="1312"/>
        <v>0</v>
      </c>
      <c r="C2458" s="189">
        <f t="shared" ca="1" si="1313"/>
        <v>0</v>
      </c>
      <c r="D2458" s="189">
        <f t="shared" si="1314"/>
        <v>0</v>
      </c>
      <c r="E2458" s="189">
        <f t="shared" ca="1" si="1315"/>
        <v>0</v>
      </c>
      <c r="F2458" s="189">
        <f t="shared" si="1316"/>
        <v>0</v>
      </c>
      <c r="G2458" s="189" cm="1">
        <f t="array" aca="1" ref="G2458" ca="1">OFFSET(G2458,-1,,,)+1</f>
        <v>2453</v>
      </c>
      <c r="H2458" s="189">
        <f t="shared" si="1317"/>
        <v>0</v>
      </c>
      <c r="I2458" s="189">
        <f t="shared" si="1318"/>
        <v>0</v>
      </c>
      <c r="J2458" s="179">
        <f t="shared" si="1319"/>
        <v>0</v>
      </c>
      <c r="K2458" s="173"/>
      <c r="L2458" s="174" t="str" cm="1">
        <f t="array" aca="1" ref="L2458" ca="1">IF($K2458="",OFFSET(L2458,-1,,,),K2458)</f>
        <v>15.01.04.01.05</v>
      </c>
      <c r="M2458" s="175" t="str" cm="1">
        <f t="array" aca="1" ref="M2458" ca="1">IF(OR($K2458=0,$K2458=""),OFFSET(M2458,-1,,,),O2458)</f>
        <v>AZULEJO 30X40CM COM FRETE DE CERÂMICA EM AC3</v>
      </c>
      <c r="N2458" s="67" t="s">
        <v>265</v>
      </c>
      <c r="O2458" s="68" t="s">
        <v>266</v>
      </c>
      <c r="P2458" s="68"/>
      <c r="Q2458" s="68" t="s">
        <v>3258</v>
      </c>
      <c r="R2458" s="69">
        <v>18.062000000000001</v>
      </c>
      <c r="S2458" s="70">
        <v>5.9</v>
      </c>
      <c r="T2458" s="70">
        <v>106.56580000000001</v>
      </c>
      <c r="U2458" s="67" t="s">
        <v>1519</v>
      </c>
      <c r="V2458" s="71" t="s">
        <v>4202</v>
      </c>
      <c r="W2458" s="171"/>
      <c r="X2458" s="172"/>
      <c r="Y2458" s="176">
        <f t="shared" si="1320"/>
        <v>0</v>
      </c>
      <c r="AA2458" s="192"/>
      <c r="AB2458" s="193"/>
    </row>
    <row r="2459" spans="2:28">
      <c r="B2459" s="189">
        <f t="shared" si="1312"/>
        <v>0</v>
      </c>
      <c r="C2459" s="189">
        <f t="shared" ca="1" si="1313"/>
        <v>0</v>
      </c>
      <c r="D2459" s="189">
        <f t="shared" si="1314"/>
        <v>0</v>
      </c>
      <c r="E2459" s="189">
        <f t="shared" ca="1" si="1315"/>
        <v>0</v>
      </c>
      <c r="F2459" s="189">
        <f t="shared" si="1316"/>
        <v>0</v>
      </c>
      <c r="G2459" s="189" cm="1">
        <f t="array" aca="1" ref="G2459" ca="1">OFFSET(G2459,-1,,,)+1</f>
        <v>2454</v>
      </c>
      <c r="H2459" s="189">
        <f t="shared" si="1317"/>
        <v>0</v>
      </c>
      <c r="I2459" s="189">
        <f t="shared" si="1318"/>
        <v>0</v>
      </c>
      <c r="J2459" s="179">
        <f t="shared" si="1319"/>
        <v>0</v>
      </c>
      <c r="K2459" s="173" t="s">
        <v>2621</v>
      </c>
      <c r="L2459" s="174" t="str" cm="1">
        <f t="array" aca="1" ref="L2459" ca="1">IF($K2459="",OFFSET(L2459,-1,,,),K2459)</f>
        <v>15.01.04.01.06</v>
      </c>
      <c r="M2459" s="175" t="str" cm="1">
        <f t="array" aca="1" ref="M2459" ca="1">IF(OR($K2459=0,$K2459=""),OFFSET(M2459,-1,,,),O2459)</f>
        <v>FORRO DE GESSO ACARTONADO COM PLACA BRANCA (ST)</v>
      </c>
      <c r="N2459" s="67" t="s">
        <v>1179</v>
      </c>
      <c r="O2459" s="68" t="s">
        <v>4615</v>
      </c>
      <c r="P2459" s="68"/>
      <c r="Q2459" s="68" t="s">
        <v>3258</v>
      </c>
      <c r="R2459" s="69">
        <v>7.84</v>
      </c>
      <c r="S2459" s="70">
        <v>73.5</v>
      </c>
      <c r="T2459" s="70">
        <v>576.24</v>
      </c>
      <c r="U2459" s="67"/>
      <c r="V2459" s="71"/>
      <c r="W2459" s="171"/>
      <c r="X2459" s="172"/>
      <c r="Y2459" s="176">
        <f t="shared" si="1320"/>
        <v>0</v>
      </c>
      <c r="AA2459" s="192"/>
      <c r="AB2459" s="193"/>
    </row>
    <row r="2460" spans="2:28" hidden="1">
      <c r="B2460" s="189">
        <f t="shared" si="1312"/>
        <v>0</v>
      </c>
      <c r="C2460" s="189">
        <f t="shared" ca="1" si="1313"/>
        <v>0</v>
      </c>
      <c r="D2460" s="189">
        <f t="shared" si="1314"/>
        <v>0</v>
      </c>
      <c r="E2460" s="189">
        <f t="shared" ca="1" si="1315"/>
        <v>0</v>
      </c>
      <c r="F2460" s="189">
        <f t="shared" si="1316"/>
        <v>0</v>
      </c>
      <c r="G2460" s="189" cm="1">
        <f t="array" aca="1" ref="G2460" ca="1">OFFSET(G2460,-1,,,)+1</f>
        <v>2455</v>
      </c>
      <c r="H2460" s="189">
        <f t="shared" si="1317"/>
        <v>0</v>
      </c>
      <c r="I2460" s="189">
        <f t="shared" si="1318"/>
        <v>0</v>
      </c>
      <c r="J2460" s="179">
        <f t="shared" si="1319"/>
        <v>0</v>
      </c>
      <c r="K2460" s="173"/>
      <c r="L2460" s="174" t="str" cm="1">
        <f t="array" aca="1" ref="L2460" ca="1">IF($K2460="",OFFSET(L2460,-1,,,),K2460)</f>
        <v>15.01.04.01.06</v>
      </c>
      <c r="M2460" s="175" t="str" cm="1">
        <f t="array" aca="1" ref="M2460" ca="1">IF(OR($K2460=0,$K2460=""),OFFSET(M2460,-1,,,),O2460)</f>
        <v>FORRO DE GESSO ACARTONADO COM PLACA BRANCA (ST)</v>
      </c>
      <c r="N2460" s="67" t="s">
        <v>1180</v>
      </c>
      <c r="O2460" s="68" t="s">
        <v>1181</v>
      </c>
      <c r="P2460" s="68"/>
      <c r="Q2460" s="68" t="s">
        <v>3258</v>
      </c>
      <c r="R2460" s="69">
        <v>7.84</v>
      </c>
      <c r="S2460" s="70">
        <v>73.5</v>
      </c>
      <c r="T2460" s="70">
        <v>576.24</v>
      </c>
      <c r="U2460" s="67" t="s">
        <v>1519</v>
      </c>
      <c r="V2460" s="71" t="s">
        <v>4202</v>
      </c>
      <c r="W2460" s="171"/>
      <c r="X2460" s="172"/>
      <c r="Y2460" s="176">
        <f t="shared" si="1320"/>
        <v>0</v>
      </c>
      <c r="AA2460" s="192"/>
      <c r="AB2460" s="193"/>
    </row>
    <row r="2461" spans="2:28" hidden="1">
      <c r="B2461" s="189">
        <f t="shared" si="1312"/>
        <v>0</v>
      </c>
      <c r="C2461" s="189">
        <f t="shared" ca="1" si="1313"/>
        <v>0</v>
      </c>
      <c r="D2461" s="189">
        <f t="shared" si="1314"/>
        <v>0</v>
      </c>
      <c r="E2461" s="189">
        <f t="shared" ca="1" si="1315"/>
        <v>0</v>
      </c>
      <c r="F2461" s="189">
        <f t="shared" si="1316"/>
        <v>0</v>
      </c>
      <c r="G2461" s="189" cm="1">
        <f t="array" aca="1" ref="G2461" ca="1">OFFSET(G2461,-1,,,)+1</f>
        <v>2456</v>
      </c>
      <c r="H2461" s="189">
        <f t="shared" si="1317"/>
        <v>0</v>
      </c>
      <c r="I2461" s="189">
        <f t="shared" si="1318"/>
        <v>0</v>
      </c>
      <c r="J2461" s="179">
        <f t="shared" si="1319"/>
        <v>0</v>
      </c>
      <c r="K2461" s="173" t="s">
        <v>2622</v>
      </c>
      <c r="L2461" s="174" t="str" cm="1">
        <f t="array" aca="1" ref="L2461" ca="1">IF($K2461="",OFFSET(L2461,-1,,,),K2461)</f>
        <v>15.01.04.02</v>
      </c>
      <c r="M2461" s="175" t="str" cm="1">
        <f t="array" aca="1" ref="M2461" ca="1">IF(OR($K2461=0,$K2461=""),OFFSET(M2461,-1,,,),O2461)</f>
        <v>SOLEIRA / FILETES / PEITORIL</v>
      </c>
      <c r="N2461" s="67" t="s">
        <v>143</v>
      </c>
      <c r="O2461" s="68" t="s">
        <v>4594</v>
      </c>
      <c r="P2461" s="68"/>
      <c r="Q2461" s="68"/>
      <c r="R2461" s="69"/>
      <c r="S2461" s="70"/>
      <c r="T2461" s="70">
        <v>0</v>
      </c>
      <c r="U2461" s="67"/>
      <c r="V2461" s="71"/>
      <c r="W2461" s="171"/>
      <c r="X2461" s="172"/>
      <c r="Y2461" s="176">
        <f t="shared" si="1320"/>
        <v>0</v>
      </c>
      <c r="AA2461" s="192"/>
      <c r="AB2461" s="193"/>
    </row>
    <row r="2462" spans="2:28">
      <c r="B2462" s="189">
        <f>IF(J2462=0,0,U2462)</f>
        <v>0</v>
      </c>
      <c r="C2462" s="189">
        <f ca="1">IF(OR(J2462=0,I2462=0),0,IF(_xlfn.IFNA(MATCH(B2462,OFFSET($B$5,,,$G2462,),),0)&gt;0,0,MAX(OFFSET($C$5,,,$G2462,))+1))</f>
        <v>0</v>
      </c>
      <c r="D2462" s="189">
        <f>IF(J2462=0,0,N2462&amp;"-"&amp;U2462)</f>
        <v>0</v>
      </c>
      <c r="E2462" s="189">
        <f ca="1">IF(OR(J2462=0,I2462=0),0,IF(_xlfn.IFNA(MATCH(D2462,OFFSET($D$5,,,$G2462,),),0)&gt;0,0,_xlfn.MAXIFS(OFFSET($E$5,,,$G2462,),OFFSET($J$5,,,$G2462,),J2462)+1))</f>
        <v>0</v>
      </c>
      <c r="F2462" s="189">
        <f>IF(J2462=0,0,E2462&amp;"-"&amp;N2462)</f>
        <v>0</v>
      </c>
      <c r="G2462" s="189" cm="1">
        <f t="array" aca="1" ref="G2462" ca="1">OFFSET(G2462,-1,,,)+1</f>
        <v>2457</v>
      </c>
      <c r="H2462" s="189">
        <f>IF(OR($K2462=0,$K2462=""),$W2462,0)</f>
        <v>0</v>
      </c>
      <c r="I2462" s="189">
        <f>H2462*R2462</f>
        <v>0</v>
      </c>
      <c r="J2462" s="179">
        <f>IF(AND(I2462&lt;&gt;0,OR(K2462=0,K2462="")),N2462&amp;" - Mapa",0)</f>
        <v>0</v>
      </c>
      <c r="K2462" s="173" t="s">
        <v>2623</v>
      </c>
      <c r="L2462" s="174" t="str" cm="1">
        <f t="array" aca="1" ref="L2462" ca="1">IF($K2462="",OFFSET(L2462,-1,,,),K2462)</f>
        <v>15.01.04.02.01</v>
      </c>
      <c r="M2462" s="175" t="str" cm="1">
        <f t="array" aca="1" ref="M2462" ca="1">IF(OR($K2462=0,$K2462=""),OFFSET(M2462,-1,,,),O2462)</f>
        <v>FILETE EM GRANITO 0,80M COM 03 FACES POLIDAS - H5,0CM</v>
      </c>
      <c r="N2462" s="67" t="s">
        <v>4072</v>
      </c>
      <c r="O2462" s="68" t="s">
        <v>4721</v>
      </c>
      <c r="P2462" s="68"/>
      <c r="Q2462" s="68" t="s">
        <v>3260</v>
      </c>
      <c r="R2462" s="69">
        <v>2</v>
      </c>
      <c r="S2462" s="70">
        <v>55.362499999999997</v>
      </c>
      <c r="T2462" s="70">
        <v>110.72499999999999</v>
      </c>
      <c r="U2462" s="67"/>
      <c r="V2462" s="71"/>
      <c r="W2462" s="171"/>
      <c r="X2462" s="172"/>
      <c r="Y2462" s="176">
        <f>X2462+W2462</f>
        <v>0</v>
      </c>
      <c r="AA2462" s="192"/>
      <c r="AB2462" s="193"/>
    </row>
    <row r="2463" spans="2:28" hidden="1">
      <c r="B2463" s="189">
        <f t="shared" ref="B2463:B2466" si="1321">IF(J2463=0,0,U2463)</f>
        <v>0</v>
      </c>
      <c r="C2463" s="189">
        <f t="shared" ref="C2463:C2466" ca="1" si="1322">IF(OR(J2463=0,I2463=0),0,IF(_xlfn.IFNA(MATCH(B2463,OFFSET($B$5,,,$G2463,),),0)&gt;0,0,MAX(OFFSET($C$5,,,$G2463,))+1))</f>
        <v>0</v>
      </c>
      <c r="D2463" s="189">
        <f t="shared" ref="D2463:D2466" si="1323">IF(J2463=0,0,N2463&amp;"-"&amp;U2463)</f>
        <v>0</v>
      </c>
      <c r="E2463" s="189">
        <f t="shared" ref="E2463:E2466" ca="1" si="1324">IF(OR(J2463=0,I2463=0),0,IF(_xlfn.IFNA(MATCH(D2463,OFFSET($D$5,,,$G2463,),),0)&gt;0,0,_xlfn.MAXIFS(OFFSET($E$5,,,$G2463,),OFFSET($J$5,,,$G2463,),J2463)+1))</f>
        <v>0</v>
      </c>
      <c r="F2463" s="189">
        <f t="shared" ref="F2463:F2466" si="1325">IF(J2463=0,0,E2463&amp;"-"&amp;N2463)</f>
        <v>0</v>
      </c>
      <c r="G2463" s="189" cm="1">
        <f t="array" aca="1" ref="G2463" ca="1">OFFSET(G2463,-1,,,)+1</f>
        <v>2458</v>
      </c>
      <c r="H2463" s="189">
        <f t="shared" ref="H2463:H2466" si="1326">IF(OR($K2463=0,$K2463=""),$W2463,0)</f>
        <v>0</v>
      </c>
      <c r="I2463" s="189">
        <f t="shared" ref="I2463:I2466" si="1327">H2463*R2463</f>
        <v>0</v>
      </c>
      <c r="J2463" s="179">
        <f t="shared" ref="J2463:J2466" si="1328">IF(AND(I2463&lt;&gt;0,OR(K2463=0,K2463="")),N2463&amp;" - Mapa",0)</f>
        <v>0</v>
      </c>
      <c r="K2463" s="173"/>
      <c r="L2463" s="174" t="str" cm="1">
        <f t="array" aca="1" ref="L2463" ca="1">IF($K2463="",OFFSET(L2463,-1,,,),K2463)</f>
        <v>15.01.04.02.01</v>
      </c>
      <c r="M2463" s="175" t="str" cm="1">
        <f t="array" aca="1" ref="M2463" ca="1">IF(OR($K2463=0,$K2463=""),OFFSET(M2463,-1,,,),O2463)</f>
        <v>FILETE EM GRANITO 0,80M COM 03 FACES POLIDAS - H5,0CM</v>
      </c>
      <c r="N2463" s="67" t="s">
        <v>269</v>
      </c>
      <c r="O2463" s="68" t="s">
        <v>270</v>
      </c>
      <c r="P2463" s="68"/>
      <c r="Q2463" s="68" t="s">
        <v>3255</v>
      </c>
      <c r="R2463" s="69">
        <v>0.5</v>
      </c>
      <c r="S2463" s="70">
        <v>0.65</v>
      </c>
      <c r="T2463" s="70">
        <v>0.32500000000000001</v>
      </c>
      <c r="U2463" s="67" t="s">
        <v>1519</v>
      </c>
      <c r="V2463" s="71" t="s">
        <v>4202</v>
      </c>
      <c r="W2463" s="171"/>
      <c r="X2463" s="172"/>
      <c r="Y2463" s="176">
        <f t="shared" ref="Y2463:Y2466" si="1329">X2463+W2463</f>
        <v>0</v>
      </c>
      <c r="AA2463" s="192"/>
      <c r="AB2463" s="193"/>
    </row>
    <row r="2464" spans="2:28" hidden="1">
      <c r="B2464" s="189">
        <f t="shared" si="1321"/>
        <v>0</v>
      </c>
      <c r="C2464" s="189">
        <f t="shared" ca="1" si="1322"/>
        <v>0</v>
      </c>
      <c r="D2464" s="189">
        <f t="shared" si="1323"/>
        <v>0</v>
      </c>
      <c r="E2464" s="189">
        <f t="shared" ca="1" si="1324"/>
        <v>0</v>
      </c>
      <c r="F2464" s="189">
        <f t="shared" si="1325"/>
        <v>0</v>
      </c>
      <c r="G2464" s="189" cm="1">
        <f t="array" aca="1" ref="G2464" ca="1">OFFSET(G2464,-1,,,)+1</f>
        <v>2459</v>
      </c>
      <c r="H2464" s="189">
        <f t="shared" si="1326"/>
        <v>0</v>
      </c>
      <c r="I2464" s="189">
        <f t="shared" si="1327"/>
        <v>0</v>
      </c>
      <c r="J2464" s="179">
        <f t="shared" si="1328"/>
        <v>0</v>
      </c>
      <c r="K2464" s="173"/>
      <c r="L2464" s="174" t="str" cm="1">
        <f t="array" aca="1" ref="L2464" ca="1">IF($K2464="",OFFSET(L2464,-1,,,),K2464)</f>
        <v>15.01.04.02.01</v>
      </c>
      <c r="M2464" s="175" t="str" cm="1">
        <f t="array" aca="1" ref="M2464" ca="1">IF(OR($K2464=0,$K2464=""),OFFSET(M2464,-1,,,),O2464)</f>
        <v>FILETE EM GRANITO 0,80M COM 03 FACES POLIDAS - H5,0CM</v>
      </c>
      <c r="N2464" s="67" t="s">
        <v>4073</v>
      </c>
      <c r="O2464" s="68" t="s">
        <v>4722</v>
      </c>
      <c r="P2464" s="68"/>
      <c r="Q2464" s="68" t="s">
        <v>3258</v>
      </c>
      <c r="R2464" s="69">
        <v>0.08</v>
      </c>
      <c r="S2464" s="70">
        <v>980</v>
      </c>
      <c r="T2464" s="70">
        <v>78.400000000000006</v>
      </c>
      <c r="U2464" s="67" t="s">
        <v>1519</v>
      </c>
      <c r="V2464" s="71" t="s">
        <v>4202</v>
      </c>
      <c r="W2464" s="171"/>
      <c r="X2464" s="172"/>
      <c r="Y2464" s="176">
        <f t="shared" si="1329"/>
        <v>0</v>
      </c>
      <c r="AA2464" s="192"/>
      <c r="AB2464" s="193"/>
    </row>
    <row r="2465" spans="2:28" hidden="1">
      <c r="B2465" s="189">
        <f t="shared" si="1321"/>
        <v>0</v>
      </c>
      <c r="C2465" s="189">
        <f t="shared" ca="1" si="1322"/>
        <v>0</v>
      </c>
      <c r="D2465" s="189">
        <f t="shared" si="1323"/>
        <v>0</v>
      </c>
      <c r="E2465" s="189">
        <f t="shared" ca="1" si="1324"/>
        <v>0</v>
      </c>
      <c r="F2465" s="189">
        <f t="shared" si="1325"/>
        <v>0</v>
      </c>
      <c r="G2465" s="189" cm="1">
        <f t="array" aca="1" ref="G2465" ca="1">OFFSET(G2465,-1,,,)+1</f>
        <v>2460</v>
      </c>
      <c r="H2465" s="189">
        <f t="shared" si="1326"/>
        <v>0</v>
      </c>
      <c r="I2465" s="189">
        <f t="shared" si="1327"/>
        <v>0</v>
      </c>
      <c r="J2465" s="179">
        <f t="shared" si="1328"/>
        <v>0</v>
      </c>
      <c r="K2465" s="173"/>
      <c r="L2465" s="174" t="str" cm="1">
        <f t="array" aca="1" ref="L2465" ca="1">IF($K2465="",OFFSET(L2465,-1,,,),K2465)</f>
        <v>15.01.04.02.01</v>
      </c>
      <c r="M2465" s="175" t="str" cm="1">
        <f t="array" aca="1" ref="M2465" ca="1">IF(OR($K2465=0,$K2465=""),OFFSET(M2465,-1,,,),O2465)</f>
        <v>FILETE EM GRANITO 0,80M COM 03 FACES POLIDAS - H5,0CM</v>
      </c>
      <c r="N2465" s="67" t="s">
        <v>1125</v>
      </c>
      <c r="O2465" s="68" t="s">
        <v>1126</v>
      </c>
      <c r="P2465" s="68"/>
      <c r="Q2465" s="68" t="s">
        <v>3260</v>
      </c>
      <c r="R2465" s="69">
        <v>2</v>
      </c>
      <c r="S2465" s="70">
        <v>16</v>
      </c>
      <c r="T2465" s="70">
        <v>32</v>
      </c>
      <c r="U2465" s="67" t="s">
        <v>1519</v>
      </c>
      <c r="V2465" s="71" t="s">
        <v>4202</v>
      </c>
      <c r="W2465" s="171"/>
      <c r="X2465" s="172"/>
      <c r="Y2465" s="176">
        <f t="shared" si="1329"/>
        <v>0</v>
      </c>
      <c r="AA2465" s="192"/>
      <c r="AB2465" s="193"/>
    </row>
    <row r="2466" spans="2:28">
      <c r="B2466" s="189">
        <f t="shared" si="1321"/>
        <v>0</v>
      </c>
      <c r="C2466" s="189">
        <f t="shared" ca="1" si="1322"/>
        <v>0</v>
      </c>
      <c r="D2466" s="189">
        <f t="shared" si="1323"/>
        <v>0</v>
      </c>
      <c r="E2466" s="189">
        <f t="shared" ca="1" si="1324"/>
        <v>0</v>
      </c>
      <c r="F2466" s="189">
        <f t="shared" si="1325"/>
        <v>0</v>
      </c>
      <c r="G2466" s="189" cm="1">
        <f t="array" aca="1" ref="G2466" ca="1">OFFSET(G2466,-1,,,)+1</f>
        <v>2461</v>
      </c>
      <c r="H2466" s="189">
        <f t="shared" si="1326"/>
        <v>0</v>
      </c>
      <c r="I2466" s="189">
        <f t="shared" si="1327"/>
        <v>0</v>
      </c>
      <c r="J2466" s="179">
        <f t="shared" si="1328"/>
        <v>0</v>
      </c>
      <c r="K2466" s="173" t="s">
        <v>2624</v>
      </c>
      <c r="L2466" s="174" t="str" cm="1">
        <f t="array" aca="1" ref="L2466" ca="1">IF($K2466="",OFFSET(L2466,-1,,,),K2466)</f>
        <v>15.01.04.02.02</v>
      </c>
      <c r="M2466" s="175" t="str" cm="1">
        <f t="array" aca="1" ref="M2466" ca="1">IF(OR($K2466=0,$K2466=""),OFFSET(M2466,-1,,,),O2466)</f>
        <v>PEITORIL EM GRANITO LARG:17CM</v>
      </c>
      <c r="N2466" s="67" t="s">
        <v>4084</v>
      </c>
      <c r="O2466" s="68" t="s">
        <v>4742</v>
      </c>
      <c r="P2466" s="68"/>
      <c r="Q2466" s="68" t="s">
        <v>3253</v>
      </c>
      <c r="R2466" s="69">
        <v>8.25</v>
      </c>
      <c r="S2466" s="70">
        <v>34.744599999999998</v>
      </c>
      <c r="T2466" s="70">
        <v>286.64294999999998</v>
      </c>
      <c r="U2466" s="67"/>
      <c r="V2466" s="71"/>
      <c r="W2466" s="171"/>
      <c r="X2466" s="172"/>
      <c r="Y2466" s="176">
        <f t="shared" si="1329"/>
        <v>0</v>
      </c>
      <c r="AA2466" s="192"/>
      <c r="AB2466" s="193"/>
    </row>
    <row r="2467" spans="2:28" hidden="1">
      <c r="B2467" s="189">
        <f>IF(J2467=0,0,U2467)</f>
        <v>0</v>
      </c>
      <c r="C2467" s="189">
        <f ca="1">IF(OR(J2467=0,I2467=0),0,IF(_xlfn.IFNA(MATCH(B2467,OFFSET($B$5,,,$G2467,),),0)&gt;0,0,MAX(OFFSET($C$5,,,$G2467,))+1))</f>
        <v>0</v>
      </c>
      <c r="D2467" s="189">
        <f>IF(J2467=0,0,N2467&amp;"-"&amp;U2467)</f>
        <v>0</v>
      </c>
      <c r="E2467" s="189">
        <f ca="1">IF(OR(J2467=0,I2467=0),0,IF(_xlfn.IFNA(MATCH(D2467,OFFSET($D$5,,,$G2467,),),0)&gt;0,0,_xlfn.MAXIFS(OFFSET($E$5,,,$G2467,),OFFSET($J$5,,,$G2467,),J2467)+1))</f>
        <v>0</v>
      </c>
      <c r="F2467" s="189">
        <f>IF(J2467=0,0,E2467&amp;"-"&amp;N2467)</f>
        <v>0</v>
      </c>
      <c r="G2467" s="189" cm="1">
        <f t="array" aca="1" ref="G2467" ca="1">OFFSET(G2467,-1,,,)+1</f>
        <v>2462</v>
      </c>
      <c r="H2467" s="189">
        <f>IF(OR($K2467=0,$K2467=""),$W2467,0)</f>
        <v>0</v>
      </c>
      <c r="I2467" s="189">
        <f>H2467*R2467</f>
        <v>0</v>
      </c>
      <c r="J2467" s="179">
        <f>IF(AND(I2467&lt;&gt;0,OR(K2467=0,K2467="")),N2467&amp;" - Mapa",0)</f>
        <v>0</v>
      </c>
      <c r="K2467" s="173"/>
      <c r="L2467" s="174" t="str" cm="1">
        <f t="array" aca="1" ref="L2467" ca="1">IF($K2467="",OFFSET(L2467,-1,,,),K2467)</f>
        <v>15.01.04.02.02</v>
      </c>
      <c r="M2467" s="175" t="str" cm="1">
        <f t="array" aca="1" ref="M2467" ca="1">IF(OR($K2467=0,$K2467=""),OFFSET(M2467,-1,,,),O2467)</f>
        <v>PEITORIL EM GRANITO LARG:17CM</v>
      </c>
      <c r="N2467" s="67" t="s">
        <v>269</v>
      </c>
      <c r="O2467" s="68" t="s">
        <v>270</v>
      </c>
      <c r="P2467" s="68"/>
      <c r="Q2467" s="68" t="s">
        <v>3255</v>
      </c>
      <c r="R2467" s="69">
        <v>26.4</v>
      </c>
      <c r="S2467" s="70">
        <v>0.65</v>
      </c>
      <c r="T2467" s="70">
        <v>17.16</v>
      </c>
      <c r="U2467" s="67" t="s">
        <v>1519</v>
      </c>
      <c r="V2467" s="71" t="s">
        <v>4202</v>
      </c>
      <c r="W2467" s="171"/>
      <c r="X2467" s="172"/>
      <c r="Y2467" s="176">
        <f>X2467+W2467</f>
        <v>0</v>
      </c>
      <c r="AA2467" s="192"/>
      <c r="AB2467" s="193"/>
    </row>
    <row r="2468" spans="2:28" hidden="1">
      <c r="B2468" s="189">
        <f t="shared" ref="B2468:B2494" si="1330">IF(J2468=0,0,U2468)</f>
        <v>0</v>
      </c>
      <c r="C2468" s="189">
        <f t="shared" ref="C2468:C2494" ca="1" si="1331">IF(OR(J2468=0,I2468=0),0,IF(_xlfn.IFNA(MATCH(B2468,OFFSET($B$5,,,$G2468,),),0)&gt;0,0,MAX(OFFSET($C$5,,,$G2468,))+1))</f>
        <v>0</v>
      </c>
      <c r="D2468" s="189">
        <f t="shared" ref="D2468:D2494" si="1332">IF(J2468=0,0,N2468&amp;"-"&amp;U2468)</f>
        <v>0</v>
      </c>
      <c r="E2468" s="189">
        <f t="shared" ref="E2468:E2494" ca="1" si="1333">IF(OR(J2468=0,I2468=0),0,IF(_xlfn.IFNA(MATCH(D2468,OFFSET($D$5,,,$G2468,),),0)&gt;0,0,_xlfn.MAXIFS(OFFSET($E$5,,,$G2468,),OFFSET($J$5,,,$G2468,),J2468)+1))</f>
        <v>0</v>
      </c>
      <c r="F2468" s="189">
        <f t="shared" ref="F2468:F2494" si="1334">IF(J2468=0,0,E2468&amp;"-"&amp;N2468)</f>
        <v>0</v>
      </c>
      <c r="G2468" s="189" cm="1">
        <f t="array" aca="1" ref="G2468" ca="1">OFFSET(G2468,-1,,,)+1</f>
        <v>2463</v>
      </c>
      <c r="H2468" s="189">
        <f t="shared" ref="H2468:H2494" si="1335">IF(OR($K2468=0,$K2468=""),$W2468,0)</f>
        <v>0</v>
      </c>
      <c r="I2468" s="189">
        <f t="shared" ref="I2468:I2494" si="1336">H2468*R2468</f>
        <v>0</v>
      </c>
      <c r="J2468" s="179">
        <f t="shared" ref="J2468:J2494" si="1337">IF(AND(I2468&lt;&gt;0,OR(K2468=0,K2468="")),N2468&amp;" - Mapa",0)</f>
        <v>0</v>
      </c>
      <c r="K2468" s="173"/>
      <c r="L2468" s="174" t="str" cm="1">
        <f t="array" aca="1" ref="L2468" ca="1">IF($K2468="",OFFSET(L2468,-1,,,),K2468)</f>
        <v>15.01.04.02.02</v>
      </c>
      <c r="M2468" s="175" t="str" cm="1">
        <f t="array" aca="1" ref="M2468" ca="1">IF(OR($K2468=0,$K2468=""),OFFSET(M2468,-1,,,),O2468)</f>
        <v>PEITORIL EM GRANITO LARG:17CM</v>
      </c>
      <c r="N2468" s="67" t="s">
        <v>4085</v>
      </c>
      <c r="O2468" s="68" t="s">
        <v>4743</v>
      </c>
      <c r="P2468" s="68"/>
      <c r="Q2468" s="68" t="s">
        <v>3258</v>
      </c>
      <c r="R2468" s="69">
        <v>1.4726250000000001</v>
      </c>
      <c r="S2468" s="70">
        <v>70.95</v>
      </c>
      <c r="T2468" s="70">
        <v>104.48274375000001</v>
      </c>
      <c r="U2468" s="67" t="s">
        <v>1519</v>
      </c>
      <c r="V2468" s="71" t="s">
        <v>4202</v>
      </c>
      <c r="W2468" s="171"/>
      <c r="X2468" s="172"/>
      <c r="Y2468" s="176">
        <f t="shared" ref="Y2468:Y2494" si="1338">X2468+W2468</f>
        <v>0</v>
      </c>
      <c r="AA2468" s="192"/>
      <c r="AB2468" s="193"/>
    </row>
    <row r="2469" spans="2:28" hidden="1">
      <c r="B2469" s="189">
        <f t="shared" si="1330"/>
        <v>0</v>
      </c>
      <c r="C2469" s="189">
        <f t="shared" ca="1" si="1331"/>
        <v>0</v>
      </c>
      <c r="D2469" s="189">
        <f t="shared" si="1332"/>
        <v>0</v>
      </c>
      <c r="E2469" s="189">
        <f t="shared" ca="1" si="1333"/>
        <v>0</v>
      </c>
      <c r="F2469" s="189">
        <f t="shared" si="1334"/>
        <v>0</v>
      </c>
      <c r="G2469" s="189" cm="1">
        <f t="array" aca="1" ref="G2469" ca="1">OFFSET(G2469,-1,,,)+1</f>
        <v>2464</v>
      </c>
      <c r="H2469" s="189">
        <f t="shared" si="1335"/>
        <v>0</v>
      </c>
      <c r="I2469" s="189">
        <f t="shared" si="1336"/>
        <v>0</v>
      </c>
      <c r="J2469" s="179">
        <f t="shared" si="1337"/>
        <v>0</v>
      </c>
      <c r="K2469" s="173"/>
      <c r="L2469" s="174" t="str" cm="1">
        <f t="array" aca="1" ref="L2469" ca="1">IF($K2469="",OFFSET(L2469,-1,,,),K2469)</f>
        <v>15.01.04.02.02</v>
      </c>
      <c r="M2469" s="175" t="str" cm="1">
        <f t="array" aca="1" ref="M2469" ca="1">IF(OR($K2469=0,$K2469=""),OFFSET(M2469,-1,,,),O2469)</f>
        <v>PEITORIL EM GRANITO LARG:17CM</v>
      </c>
      <c r="N2469" s="67" t="s">
        <v>1133</v>
      </c>
      <c r="O2469" s="68" t="s">
        <v>1134</v>
      </c>
      <c r="P2469" s="68"/>
      <c r="Q2469" s="68" t="s">
        <v>3253</v>
      </c>
      <c r="R2469" s="69">
        <v>8.25</v>
      </c>
      <c r="S2469" s="70">
        <v>20</v>
      </c>
      <c r="T2469" s="70">
        <v>165</v>
      </c>
      <c r="U2469" s="67" t="s">
        <v>1519</v>
      </c>
      <c r="V2469" s="71" t="s">
        <v>4202</v>
      </c>
      <c r="W2469" s="171"/>
      <c r="X2469" s="172"/>
      <c r="Y2469" s="176">
        <f t="shared" si="1338"/>
        <v>0</v>
      </c>
      <c r="AA2469" s="192"/>
      <c r="AB2469" s="193"/>
    </row>
    <row r="2470" spans="2:28" hidden="1">
      <c r="B2470" s="189">
        <f t="shared" si="1330"/>
        <v>0</v>
      </c>
      <c r="C2470" s="189">
        <f t="shared" ca="1" si="1331"/>
        <v>0</v>
      </c>
      <c r="D2470" s="189">
        <f t="shared" si="1332"/>
        <v>0</v>
      </c>
      <c r="E2470" s="189">
        <f t="shared" ca="1" si="1333"/>
        <v>0</v>
      </c>
      <c r="F2470" s="189">
        <f t="shared" si="1334"/>
        <v>0</v>
      </c>
      <c r="G2470" s="189" cm="1">
        <f t="array" aca="1" ref="G2470" ca="1">OFFSET(G2470,-1,,,)+1</f>
        <v>2465</v>
      </c>
      <c r="H2470" s="189">
        <f t="shared" si="1335"/>
        <v>0</v>
      </c>
      <c r="I2470" s="189">
        <f t="shared" si="1336"/>
        <v>0</v>
      </c>
      <c r="J2470" s="179">
        <f t="shared" si="1337"/>
        <v>0</v>
      </c>
      <c r="K2470" s="173" t="s">
        <v>2625</v>
      </c>
      <c r="L2470" s="174" t="str" cm="1">
        <f t="array" aca="1" ref="L2470" ca="1">IF($K2470="",OFFSET(L2470,-1,,,),K2470)</f>
        <v>15.01.04.03</v>
      </c>
      <c r="M2470" s="175" t="str" cm="1">
        <f t="array" aca="1" ref="M2470" ca="1">IF(OR($K2470=0,$K2470=""),OFFSET(M2470,-1,,,),O2470)</f>
        <v>PINTURA</v>
      </c>
      <c r="N2470" s="67" t="s">
        <v>143</v>
      </c>
      <c r="O2470" s="68" t="s">
        <v>376</v>
      </c>
      <c r="P2470" s="68"/>
      <c r="Q2470" s="68"/>
      <c r="R2470" s="69"/>
      <c r="S2470" s="70"/>
      <c r="T2470" s="70">
        <v>0</v>
      </c>
      <c r="U2470" s="67"/>
      <c r="V2470" s="71"/>
      <c r="W2470" s="171"/>
      <c r="X2470" s="172"/>
      <c r="Y2470" s="176">
        <f t="shared" si="1338"/>
        <v>0</v>
      </c>
      <c r="AA2470" s="192"/>
      <c r="AB2470" s="193"/>
    </row>
    <row r="2471" spans="2:28">
      <c r="B2471" s="189">
        <f t="shared" si="1330"/>
        <v>0</v>
      </c>
      <c r="C2471" s="189">
        <f t="shared" ca="1" si="1331"/>
        <v>0</v>
      </c>
      <c r="D2471" s="189">
        <f t="shared" si="1332"/>
        <v>0</v>
      </c>
      <c r="E2471" s="189">
        <f t="shared" ca="1" si="1333"/>
        <v>0</v>
      </c>
      <c r="F2471" s="189">
        <f t="shared" si="1334"/>
        <v>0</v>
      </c>
      <c r="G2471" s="189" cm="1">
        <f t="array" aca="1" ref="G2471" ca="1">OFFSET(G2471,-1,,,)+1</f>
        <v>2466</v>
      </c>
      <c r="H2471" s="189">
        <f t="shared" si="1335"/>
        <v>0</v>
      </c>
      <c r="I2471" s="189">
        <f t="shared" si="1336"/>
        <v>0</v>
      </c>
      <c r="J2471" s="179">
        <f t="shared" si="1337"/>
        <v>0</v>
      </c>
      <c r="K2471" s="173" t="s">
        <v>2626</v>
      </c>
      <c r="L2471" s="174" t="str" cm="1">
        <f t="array" aca="1" ref="L2471" ca="1">IF($K2471="",OFFSET(L2471,-1,,,),K2471)</f>
        <v>15.01.04.03.01</v>
      </c>
      <c r="M2471" s="175" t="str" cm="1">
        <f t="array" aca="1" ref="M2471" ca="1">IF(OR($K2471=0,$K2471=""),OFFSET(M2471,-1,,,),O2471)</f>
        <v>PINTURA LATEX PVA SOBRE MASSA ÚNICA COM 1 DEMÃO DE MASSA CORRIDA PVA</v>
      </c>
      <c r="N2471" s="67" t="s">
        <v>1383</v>
      </c>
      <c r="O2471" s="68" t="s">
        <v>4689</v>
      </c>
      <c r="P2471" s="68"/>
      <c r="Q2471" s="68" t="s">
        <v>3258</v>
      </c>
      <c r="R2471" s="69">
        <v>47.44</v>
      </c>
      <c r="S2471" s="70">
        <v>36.037500000000001</v>
      </c>
      <c r="T2471" s="70">
        <v>1709.6189999999999</v>
      </c>
      <c r="U2471" s="67"/>
      <c r="V2471" s="71"/>
      <c r="W2471" s="171"/>
      <c r="X2471" s="172"/>
      <c r="Y2471" s="176">
        <f t="shared" si="1338"/>
        <v>0</v>
      </c>
      <c r="AA2471" s="192"/>
      <c r="AB2471" s="193"/>
    </row>
    <row r="2472" spans="2:28" hidden="1">
      <c r="B2472" s="189">
        <f t="shared" si="1330"/>
        <v>0</v>
      </c>
      <c r="C2472" s="189">
        <f t="shared" ca="1" si="1331"/>
        <v>0</v>
      </c>
      <c r="D2472" s="189">
        <f t="shared" si="1332"/>
        <v>0</v>
      </c>
      <c r="E2472" s="189">
        <f t="shared" ca="1" si="1333"/>
        <v>0</v>
      </c>
      <c r="F2472" s="189">
        <f t="shared" si="1334"/>
        <v>0</v>
      </c>
      <c r="G2472" s="189" cm="1">
        <f t="array" aca="1" ref="G2472" ca="1">OFFSET(G2472,-1,,,)+1</f>
        <v>2467</v>
      </c>
      <c r="H2472" s="189">
        <f t="shared" si="1335"/>
        <v>0</v>
      </c>
      <c r="I2472" s="189">
        <f t="shared" si="1336"/>
        <v>0</v>
      </c>
      <c r="J2472" s="179">
        <f t="shared" si="1337"/>
        <v>0</v>
      </c>
      <c r="K2472" s="173"/>
      <c r="L2472" s="174" t="str" cm="1">
        <f t="array" aca="1" ref="L2472" ca="1">IF($K2472="",OFFSET(L2472,-1,,,),K2472)</f>
        <v>15.01.04.03.01</v>
      </c>
      <c r="M2472" s="175" t="str" cm="1">
        <f t="array" aca="1" ref="M2472" ca="1">IF(OR($K2472=0,$K2472=""),OFFSET(M2472,-1,,,),O2472)</f>
        <v>PINTURA LATEX PVA SOBRE MASSA ÚNICA COM 1 DEMÃO DE MASSA CORRIDA PVA</v>
      </c>
      <c r="N2472" s="67" t="s">
        <v>1378</v>
      </c>
      <c r="O2472" s="68" t="s">
        <v>1379</v>
      </c>
      <c r="P2472" s="68"/>
      <c r="Q2472" s="68" t="s">
        <v>3254</v>
      </c>
      <c r="R2472" s="69">
        <v>37.477600000000002</v>
      </c>
      <c r="S2472" s="70">
        <v>1.2</v>
      </c>
      <c r="T2472" s="70">
        <v>44.973120000000002</v>
      </c>
      <c r="U2472" s="67" t="s">
        <v>1519</v>
      </c>
      <c r="V2472" s="71" t="s">
        <v>4202</v>
      </c>
      <c r="W2472" s="171"/>
      <c r="X2472" s="172"/>
      <c r="Y2472" s="176">
        <f t="shared" si="1338"/>
        <v>0</v>
      </c>
      <c r="AA2472" s="192"/>
      <c r="AB2472" s="193"/>
    </row>
    <row r="2473" spans="2:28" hidden="1">
      <c r="B2473" s="189">
        <f t="shared" si="1330"/>
        <v>0</v>
      </c>
      <c r="C2473" s="189">
        <f t="shared" ca="1" si="1331"/>
        <v>0</v>
      </c>
      <c r="D2473" s="189">
        <f t="shared" si="1332"/>
        <v>0</v>
      </c>
      <c r="E2473" s="189">
        <f t="shared" ca="1" si="1333"/>
        <v>0</v>
      </c>
      <c r="F2473" s="189">
        <f t="shared" si="1334"/>
        <v>0</v>
      </c>
      <c r="G2473" s="189" cm="1">
        <f t="array" aca="1" ref="G2473" ca="1">OFFSET(G2473,-1,,,)+1</f>
        <v>2468</v>
      </c>
      <c r="H2473" s="189">
        <f t="shared" si="1335"/>
        <v>0</v>
      </c>
      <c r="I2473" s="189">
        <f t="shared" si="1336"/>
        <v>0</v>
      </c>
      <c r="J2473" s="179">
        <f t="shared" si="1337"/>
        <v>0</v>
      </c>
      <c r="K2473" s="173"/>
      <c r="L2473" s="174" t="str" cm="1">
        <f t="array" aca="1" ref="L2473" ca="1">IF($K2473="",OFFSET(L2473,-1,,,),K2473)</f>
        <v>15.01.04.03.01</v>
      </c>
      <c r="M2473" s="175" t="str" cm="1">
        <f t="array" aca="1" ref="M2473" ca="1">IF(OR($K2473=0,$K2473=""),OFFSET(M2473,-1,,,),O2473)</f>
        <v>PINTURA LATEX PVA SOBRE MASSA ÚNICA COM 1 DEMÃO DE MASSA CORRIDA PVA</v>
      </c>
      <c r="N2473" s="67" t="s">
        <v>1380</v>
      </c>
      <c r="O2473" s="68" t="s">
        <v>1381</v>
      </c>
      <c r="P2473" s="68"/>
      <c r="Q2473" s="68" t="s">
        <v>3254</v>
      </c>
      <c r="R2473" s="69">
        <v>8.0648</v>
      </c>
      <c r="S2473" s="70">
        <v>4.95</v>
      </c>
      <c r="T2473" s="70">
        <v>39.920760000000001</v>
      </c>
      <c r="U2473" s="67" t="s">
        <v>1519</v>
      </c>
      <c r="V2473" s="71" t="s">
        <v>4202</v>
      </c>
      <c r="W2473" s="171"/>
      <c r="X2473" s="172"/>
      <c r="Y2473" s="176">
        <f t="shared" si="1338"/>
        <v>0</v>
      </c>
      <c r="AA2473" s="192"/>
      <c r="AB2473" s="193"/>
    </row>
    <row r="2474" spans="2:28" hidden="1">
      <c r="B2474" s="189">
        <f t="shared" si="1330"/>
        <v>0</v>
      </c>
      <c r="C2474" s="189">
        <f t="shared" ca="1" si="1331"/>
        <v>0</v>
      </c>
      <c r="D2474" s="189">
        <f t="shared" si="1332"/>
        <v>0</v>
      </c>
      <c r="E2474" s="189">
        <f t="shared" ca="1" si="1333"/>
        <v>0</v>
      </c>
      <c r="F2474" s="189">
        <f t="shared" si="1334"/>
        <v>0</v>
      </c>
      <c r="G2474" s="189" cm="1">
        <f t="array" aca="1" ref="G2474" ca="1">OFFSET(G2474,-1,,,)+1</f>
        <v>2469</v>
      </c>
      <c r="H2474" s="189">
        <f t="shared" si="1335"/>
        <v>0</v>
      </c>
      <c r="I2474" s="189">
        <f t="shared" si="1336"/>
        <v>0</v>
      </c>
      <c r="J2474" s="179">
        <f t="shared" si="1337"/>
        <v>0</v>
      </c>
      <c r="K2474" s="173"/>
      <c r="L2474" s="174" t="str" cm="1">
        <f t="array" aca="1" ref="L2474" ca="1">IF($K2474="",OFFSET(L2474,-1,,,),K2474)</f>
        <v>15.01.04.03.01</v>
      </c>
      <c r="M2474" s="175" t="str" cm="1">
        <f t="array" aca="1" ref="M2474" ca="1">IF(OR($K2474=0,$K2474=""),OFFSET(M2474,-1,,,),O2474)</f>
        <v>PINTURA LATEX PVA SOBRE MASSA ÚNICA COM 1 DEMÃO DE MASSA CORRIDA PVA</v>
      </c>
      <c r="N2474" s="67" t="s">
        <v>1384</v>
      </c>
      <c r="O2474" s="68" t="s">
        <v>1385</v>
      </c>
      <c r="P2474" s="68"/>
      <c r="Q2474" s="68" t="s">
        <v>3258</v>
      </c>
      <c r="R2474" s="69">
        <v>47.44</v>
      </c>
      <c r="S2474" s="70">
        <v>34.247999999999998</v>
      </c>
      <c r="T2474" s="70">
        <v>1624.7251199999998</v>
      </c>
      <c r="U2474" s="67" t="s">
        <v>1519</v>
      </c>
      <c r="V2474" s="71" t="s">
        <v>4202</v>
      </c>
      <c r="W2474" s="171"/>
      <c r="X2474" s="172"/>
      <c r="Y2474" s="176">
        <f t="shared" si="1338"/>
        <v>0</v>
      </c>
      <c r="AA2474" s="192"/>
      <c r="AB2474" s="193"/>
    </row>
    <row r="2475" spans="2:28">
      <c r="B2475" s="189">
        <f t="shared" si="1330"/>
        <v>0</v>
      </c>
      <c r="C2475" s="189">
        <f t="shared" ca="1" si="1331"/>
        <v>0</v>
      </c>
      <c r="D2475" s="189">
        <f t="shared" si="1332"/>
        <v>0</v>
      </c>
      <c r="E2475" s="189">
        <f t="shared" ca="1" si="1333"/>
        <v>0</v>
      </c>
      <c r="F2475" s="189">
        <f t="shared" si="1334"/>
        <v>0</v>
      </c>
      <c r="G2475" s="189" cm="1">
        <f t="array" aca="1" ref="G2475" ca="1">OFFSET(G2475,-1,,,)+1</f>
        <v>2470</v>
      </c>
      <c r="H2475" s="189">
        <f t="shared" si="1335"/>
        <v>0</v>
      </c>
      <c r="I2475" s="189">
        <f t="shared" si="1336"/>
        <v>0</v>
      </c>
      <c r="J2475" s="179">
        <f t="shared" si="1337"/>
        <v>0</v>
      </c>
      <c r="K2475" s="173" t="s">
        <v>2627</v>
      </c>
      <c r="L2475" s="174" t="str" cm="1">
        <f t="array" aca="1" ref="L2475" ca="1">IF($K2475="",OFFSET(L2475,-1,,,),K2475)</f>
        <v>15.01.04.03.02</v>
      </c>
      <c r="M2475" s="175" t="str" cm="1">
        <f t="array" aca="1" ref="M2475" ca="1">IF(OR($K2475=0,$K2475=""),OFFSET(M2475,-1,,,),O2475)</f>
        <v>PINTURA LÁTEX PVA SOBRE FORRO DE GESSO COM 01 DEMÃO DE MASSA CORRIDA PVA</v>
      </c>
      <c r="N2475" s="67" t="s">
        <v>1391</v>
      </c>
      <c r="O2475" s="68" t="s">
        <v>4694</v>
      </c>
      <c r="P2475" s="68"/>
      <c r="Q2475" s="68" t="s">
        <v>3258</v>
      </c>
      <c r="R2475" s="69">
        <v>9.74</v>
      </c>
      <c r="S2475" s="70">
        <v>17.200299999999999</v>
      </c>
      <c r="T2475" s="70">
        <v>167.530922</v>
      </c>
      <c r="U2475" s="67"/>
      <c r="V2475" s="71"/>
      <c r="W2475" s="171"/>
      <c r="X2475" s="172"/>
      <c r="Y2475" s="176">
        <f t="shared" si="1338"/>
        <v>0</v>
      </c>
      <c r="AA2475" s="192"/>
      <c r="AB2475" s="193"/>
    </row>
    <row r="2476" spans="2:28" hidden="1">
      <c r="B2476" s="189">
        <f t="shared" si="1330"/>
        <v>0</v>
      </c>
      <c r="C2476" s="189">
        <f t="shared" ca="1" si="1331"/>
        <v>0</v>
      </c>
      <c r="D2476" s="189">
        <f t="shared" si="1332"/>
        <v>0</v>
      </c>
      <c r="E2476" s="189">
        <f t="shared" ca="1" si="1333"/>
        <v>0</v>
      </c>
      <c r="F2476" s="189">
        <f t="shared" si="1334"/>
        <v>0</v>
      </c>
      <c r="G2476" s="189" cm="1">
        <f t="array" aca="1" ref="G2476" ca="1">OFFSET(G2476,-1,,,)+1</f>
        <v>2471</v>
      </c>
      <c r="H2476" s="189">
        <f t="shared" si="1335"/>
        <v>0</v>
      </c>
      <c r="I2476" s="189">
        <f t="shared" si="1336"/>
        <v>0</v>
      </c>
      <c r="J2476" s="179">
        <f t="shared" si="1337"/>
        <v>0</v>
      </c>
      <c r="K2476" s="173"/>
      <c r="L2476" s="174" t="str" cm="1">
        <f t="array" aca="1" ref="L2476" ca="1">IF($K2476="",OFFSET(L2476,-1,,,),K2476)</f>
        <v>15.01.04.03.02</v>
      </c>
      <c r="M2476" s="175" t="str" cm="1">
        <f t="array" aca="1" ref="M2476" ca="1">IF(OR($K2476=0,$K2476=""),OFFSET(M2476,-1,,,),O2476)</f>
        <v>PINTURA LÁTEX PVA SOBRE FORRO DE GESSO COM 01 DEMÃO DE MASSA CORRIDA PVA</v>
      </c>
      <c r="N2476" s="67" t="s">
        <v>1378</v>
      </c>
      <c r="O2476" s="68" t="s">
        <v>1379</v>
      </c>
      <c r="P2476" s="68"/>
      <c r="Q2476" s="68" t="s">
        <v>3254</v>
      </c>
      <c r="R2476" s="69">
        <v>2.4350000000000001</v>
      </c>
      <c r="S2476" s="70">
        <v>1.2</v>
      </c>
      <c r="T2476" s="70">
        <v>2.9220000000000002</v>
      </c>
      <c r="U2476" s="67" t="s">
        <v>1519</v>
      </c>
      <c r="V2476" s="71" t="s">
        <v>4202</v>
      </c>
      <c r="W2476" s="171"/>
      <c r="X2476" s="172"/>
      <c r="Y2476" s="176">
        <f t="shared" si="1338"/>
        <v>0</v>
      </c>
      <c r="AA2476" s="192"/>
      <c r="AB2476" s="193"/>
    </row>
    <row r="2477" spans="2:28" hidden="1">
      <c r="B2477" s="189">
        <f t="shared" si="1330"/>
        <v>0</v>
      </c>
      <c r="C2477" s="189">
        <f t="shared" ca="1" si="1331"/>
        <v>0</v>
      </c>
      <c r="D2477" s="189">
        <f t="shared" si="1332"/>
        <v>0</v>
      </c>
      <c r="E2477" s="189">
        <f t="shared" ca="1" si="1333"/>
        <v>0</v>
      </c>
      <c r="F2477" s="189">
        <f t="shared" si="1334"/>
        <v>0</v>
      </c>
      <c r="G2477" s="189" cm="1">
        <f t="array" aca="1" ref="G2477" ca="1">OFFSET(G2477,-1,,,)+1</f>
        <v>2472</v>
      </c>
      <c r="H2477" s="189">
        <f t="shared" si="1335"/>
        <v>0</v>
      </c>
      <c r="I2477" s="189">
        <f t="shared" si="1336"/>
        <v>0</v>
      </c>
      <c r="J2477" s="179">
        <f t="shared" si="1337"/>
        <v>0</v>
      </c>
      <c r="K2477" s="173"/>
      <c r="L2477" s="174" t="str" cm="1">
        <f t="array" aca="1" ref="L2477" ca="1">IF($K2477="",OFFSET(L2477,-1,,,),K2477)</f>
        <v>15.01.04.03.02</v>
      </c>
      <c r="M2477" s="175" t="str" cm="1">
        <f t="array" aca="1" ref="M2477" ca="1">IF(OR($K2477=0,$K2477=""),OFFSET(M2477,-1,,,),O2477)</f>
        <v>PINTURA LÁTEX PVA SOBRE FORRO DE GESSO COM 01 DEMÃO DE MASSA CORRIDA PVA</v>
      </c>
      <c r="N2477" s="67" t="s">
        <v>1380</v>
      </c>
      <c r="O2477" s="68" t="s">
        <v>1381</v>
      </c>
      <c r="P2477" s="68"/>
      <c r="Q2477" s="68" t="s">
        <v>3254</v>
      </c>
      <c r="R2477" s="69">
        <v>3.3456899999999998</v>
      </c>
      <c r="S2477" s="70">
        <v>4.95</v>
      </c>
      <c r="T2477" s="70">
        <v>16.561165500000001</v>
      </c>
      <c r="U2477" s="67" t="s">
        <v>1519</v>
      </c>
      <c r="V2477" s="71" t="s">
        <v>4202</v>
      </c>
      <c r="W2477" s="171"/>
      <c r="X2477" s="172"/>
      <c r="Y2477" s="176">
        <f t="shared" si="1338"/>
        <v>0</v>
      </c>
      <c r="AA2477" s="192"/>
      <c r="AB2477" s="193"/>
    </row>
    <row r="2478" spans="2:28" hidden="1">
      <c r="B2478" s="189">
        <f t="shared" si="1330"/>
        <v>0</v>
      </c>
      <c r="C2478" s="189">
        <f t="shared" ca="1" si="1331"/>
        <v>0</v>
      </c>
      <c r="D2478" s="189">
        <f t="shared" si="1332"/>
        <v>0</v>
      </c>
      <c r="E2478" s="189">
        <f t="shared" ca="1" si="1333"/>
        <v>0</v>
      </c>
      <c r="F2478" s="189">
        <f t="shared" si="1334"/>
        <v>0</v>
      </c>
      <c r="G2478" s="189" cm="1">
        <f t="array" aca="1" ref="G2478" ca="1">OFFSET(G2478,-1,,,)+1</f>
        <v>2473</v>
      </c>
      <c r="H2478" s="189">
        <f t="shared" si="1335"/>
        <v>0</v>
      </c>
      <c r="I2478" s="189">
        <f t="shared" si="1336"/>
        <v>0</v>
      </c>
      <c r="J2478" s="179">
        <f t="shared" si="1337"/>
        <v>0</v>
      </c>
      <c r="K2478" s="173"/>
      <c r="L2478" s="174" t="str" cm="1">
        <f t="array" aca="1" ref="L2478" ca="1">IF($K2478="",OFFSET(L2478,-1,,,),K2478)</f>
        <v>15.01.04.03.02</v>
      </c>
      <c r="M2478" s="175" t="str" cm="1">
        <f t="array" aca="1" ref="M2478" ca="1">IF(OR($K2478=0,$K2478=""),OFFSET(M2478,-1,,,),O2478)</f>
        <v>PINTURA LÁTEX PVA SOBRE FORRO DE GESSO COM 01 DEMÃO DE MASSA CORRIDA PVA</v>
      </c>
      <c r="N2478" s="67" t="s">
        <v>1392</v>
      </c>
      <c r="O2478" s="68" t="s">
        <v>1393</v>
      </c>
      <c r="P2478" s="68"/>
      <c r="Q2478" s="68" t="s">
        <v>3258</v>
      </c>
      <c r="R2478" s="69">
        <v>9.74</v>
      </c>
      <c r="S2478" s="70">
        <v>15.2</v>
      </c>
      <c r="T2478" s="70">
        <v>148.048</v>
      </c>
      <c r="U2478" s="67" t="s">
        <v>1519</v>
      </c>
      <c r="V2478" s="71" t="s">
        <v>4202</v>
      </c>
      <c r="W2478" s="171"/>
      <c r="X2478" s="172"/>
      <c r="Y2478" s="176">
        <f t="shared" si="1338"/>
        <v>0</v>
      </c>
      <c r="AA2478" s="192"/>
      <c r="AB2478" s="193"/>
    </row>
    <row r="2479" spans="2:28" hidden="1">
      <c r="B2479" s="189">
        <f t="shared" si="1330"/>
        <v>0</v>
      </c>
      <c r="C2479" s="189">
        <f t="shared" ca="1" si="1331"/>
        <v>0</v>
      </c>
      <c r="D2479" s="189">
        <f t="shared" si="1332"/>
        <v>0</v>
      </c>
      <c r="E2479" s="189">
        <f t="shared" ca="1" si="1333"/>
        <v>0</v>
      </c>
      <c r="F2479" s="189">
        <f t="shared" si="1334"/>
        <v>0</v>
      </c>
      <c r="G2479" s="189" cm="1">
        <f t="array" aca="1" ref="G2479" ca="1">OFFSET(G2479,-1,,,)+1</f>
        <v>2474</v>
      </c>
      <c r="H2479" s="189">
        <f t="shared" si="1335"/>
        <v>0</v>
      </c>
      <c r="I2479" s="189">
        <f t="shared" si="1336"/>
        <v>0</v>
      </c>
      <c r="J2479" s="179">
        <f t="shared" si="1337"/>
        <v>0</v>
      </c>
      <c r="K2479" s="173" t="s">
        <v>2628</v>
      </c>
      <c r="L2479" s="174" t="str" cm="1">
        <f t="array" aca="1" ref="L2479" ca="1">IF($K2479="",OFFSET(L2479,-1,,,),K2479)</f>
        <v>15.01.04.04</v>
      </c>
      <c r="M2479" s="175" t="str" cm="1">
        <f t="array" aca="1" ref="M2479" ca="1">IF(OR($K2479=0,$K2479=""),OFFSET(M2479,-1,,,),O2479)</f>
        <v>INSTALAÇÕES</v>
      </c>
      <c r="N2479" s="67" t="s">
        <v>143</v>
      </c>
      <c r="O2479" s="68" t="s">
        <v>4724</v>
      </c>
      <c r="P2479" s="68"/>
      <c r="Q2479" s="68"/>
      <c r="R2479" s="69"/>
      <c r="S2479" s="70"/>
      <c r="T2479" s="70">
        <v>0</v>
      </c>
      <c r="U2479" s="67"/>
      <c r="V2479" s="71"/>
      <c r="W2479" s="171"/>
      <c r="X2479" s="172"/>
      <c r="Y2479" s="176">
        <f t="shared" si="1338"/>
        <v>0</v>
      </c>
      <c r="AA2479" s="192"/>
      <c r="AB2479" s="193"/>
    </row>
    <row r="2480" spans="2:28">
      <c r="B2480" s="189">
        <f t="shared" si="1330"/>
        <v>0</v>
      </c>
      <c r="C2480" s="189">
        <f t="shared" ca="1" si="1331"/>
        <v>0</v>
      </c>
      <c r="D2480" s="189">
        <f t="shared" si="1332"/>
        <v>0</v>
      </c>
      <c r="E2480" s="189">
        <f t="shared" ca="1" si="1333"/>
        <v>0</v>
      </c>
      <c r="F2480" s="189">
        <f t="shared" si="1334"/>
        <v>0</v>
      </c>
      <c r="G2480" s="189" cm="1">
        <f t="array" aca="1" ref="G2480" ca="1">OFFSET(G2480,-1,,,)+1</f>
        <v>2475</v>
      </c>
      <c r="H2480" s="189">
        <f t="shared" si="1335"/>
        <v>0</v>
      </c>
      <c r="I2480" s="189">
        <f t="shared" si="1336"/>
        <v>0</v>
      </c>
      <c r="J2480" s="179">
        <f t="shared" si="1337"/>
        <v>0</v>
      </c>
      <c r="K2480" s="173" t="s">
        <v>2629</v>
      </c>
      <c r="L2480" s="174" t="str" cm="1">
        <f t="array" aca="1" ref="L2480" ca="1">IF($K2480="",OFFSET(L2480,-1,,,),K2480)</f>
        <v>15.01.04.04.01</v>
      </c>
      <c r="M2480" s="175" t="str" cm="1">
        <f t="array" aca="1" ref="M2480" ca="1">IF(OR($K2480=0,$K2480=""),OFFSET(M2480,-1,,,),O2480)</f>
        <v>BACIA (VASO) SANITÁRIA COM CAIXA ACOPLADA DE LOUÇA BRANCA - PADRÃO ECONÔMICO</v>
      </c>
      <c r="N2480" s="67" t="s">
        <v>1227</v>
      </c>
      <c r="O2480" s="68" t="s">
        <v>4629</v>
      </c>
      <c r="P2480" s="68"/>
      <c r="Q2480" s="68" t="s">
        <v>3260</v>
      </c>
      <c r="R2480" s="69">
        <v>1</v>
      </c>
      <c r="S2480" s="70">
        <v>280.64600000000002</v>
      </c>
      <c r="T2480" s="70">
        <v>280.64600000000002</v>
      </c>
      <c r="U2480" s="67"/>
      <c r="V2480" s="71"/>
      <c r="W2480" s="171"/>
      <c r="X2480" s="172"/>
      <c r="Y2480" s="176">
        <f t="shared" si="1338"/>
        <v>0</v>
      </c>
      <c r="AA2480" s="192"/>
      <c r="AB2480" s="193"/>
    </row>
    <row r="2481" spans="2:28" hidden="1">
      <c r="B2481" s="189">
        <f t="shared" si="1330"/>
        <v>0</v>
      </c>
      <c r="C2481" s="189">
        <f t="shared" ca="1" si="1331"/>
        <v>0</v>
      </c>
      <c r="D2481" s="189">
        <f t="shared" si="1332"/>
        <v>0</v>
      </c>
      <c r="E2481" s="189">
        <f t="shared" ca="1" si="1333"/>
        <v>0</v>
      </c>
      <c r="F2481" s="189">
        <f t="shared" si="1334"/>
        <v>0</v>
      </c>
      <c r="G2481" s="189" cm="1">
        <f t="array" aca="1" ref="G2481" ca="1">OFFSET(G2481,-1,,,)+1</f>
        <v>2476</v>
      </c>
      <c r="H2481" s="189">
        <f t="shared" si="1335"/>
        <v>0</v>
      </c>
      <c r="I2481" s="189">
        <f t="shared" si="1336"/>
        <v>0</v>
      </c>
      <c r="J2481" s="179">
        <f t="shared" si="1337"/>
        <v>0</v>
      </c>
      <c r="K2481" s="173"/>
      <c r="L2481" s="174" t="str" cm="1">
        <f t="array" aca="1" ref="L2481" ca="1">IF($K2481="",OFFSET(L2481,-1,,,),K2481)</f>
        <v>15.01.04.04.01</v>
      </c>
      <c r="M2481" s="175" t="str" cm="1">
        <f t="array" aca="1" ref="M2481" ca="1">IF(OR($K2481=0,$K2481=""),OFFSET(M2481,-1,,,),O2481)</f>
        <v>BACIA (VASO) SANITÁRIA COM CAIXA ACOPLADA DE LOUÇA BRANCA - PADRÃO ECONÔMICO</v>
      </c>
      <c r="N2481" s="67" t="s">
        <v>261</v>
      </c>
      <c r="O2481" s="68" t="s">
        <v>262</v>
      </c>
      <c r="P2481" s="68"/>
      <c r="Q2481" s="68" t="s">
        <v>3255</v>
      </c>
      <c r="R2481" s="69">
        <v>0.12</v>
      </c>
      <c r="S2481" s="70">
        <v>3.3</v>
      </c>
      <c r="T2481" s="70">
        <v>0.39599999999999996</v>
      </c>
      <c r="U2481" s="67" t="s">
        <v>1519</v>
      </c>
      <c r="V2481" s="71" t="s">
        <v>4202</v>
      </c>
      <c r="W2481" s="171"/>
      <c r="X2481" s="172"/>
      <c r="Y2481" s="176">
        <f t="shared" si="1338"/>
        <v>0</v>
      </c>
      <c r="AA2481" s="192"/>
      <c r="AB2481" s="193"/>
    </row>
    <row r="2482" spans="2:28" hidden="1">
      <c r="B2482" s="189">
        <f t="shared" si="1330"/>
        <v>0</v>
      </c>
      <c r="C2482" s="189">
        <f t="shared" ca="1" si="1331"/>
        <v>0</v>
      </c>
      <c r="D2482" s="189">
        <f t="shared" si="1332"/>
        <v>0</v>
      </c>
      <c r="E2482" s="189">
        <f t="shared" ca="1" si="1333"/>
        <v>0</v>
      </c>
      <c r="F2482" s="189">
        <f t="shared" si="1334"/>
        <v>0</v>
      </c>
      <c r="G2482" s="189" cm="1">
        <f t="array" aca="1" ref="G2482" ca="1">OFFSET(G2482,-1,,,)+1</f>
        <v>2477</v>
      </c>
      <c r="H2482" s="189">
        <f t="shared" si="1335"/>
        <v>0</v>
      </c>
      <c r="I2482" s="189">
        <f t="shared" si="1336"/>
        <v>0</v>
      </c>
      <c r="J2482" s="179">
        <f t="shared" si="1337"/>
        <v>0</v>
      </c>
      <c r="K2482" s="173"/>
      <c r="L2482" s="174" t="str" cm="1">
        <f t="array" aca="1" ref="L2482" ca="1">IF($K2482="",OFFSET(L2482,-1,,,),K2482)</f>
        <v>15.01.04.04.01</v>
      </c>
      <c r="M2482" s="175" t="str" cm="1">
        <f t="array" aca="1" ref="M2482" ca="1">IF(OR($K2482=0,$K2482=""),OFFSET(M2482,-1,,,),O2482)</f>
        <v>BACIA (VASO) SANITÁRIA COM CAIXA ACOPLADA DE LOUÇA BRANCA - PADRÃO ECONÔMICO</v>
      </c>
      <c r="N2482" s="67" t="s">
        <v>1229</v>
      </c>
      <c r="O2482" s="68" t="s">
        <v>1230</v>
      </c>
      <c r="P2482" s="68"/>
      <c r="Q2482" s="68" t="s">
        <v>3260</v>
      </c>
      <c r="R2482" s="69">
        <v>1</v>
      </c>
      <c r="S2482" s="70">
        <v>263.64999999999998</v>
      </c>
      <c r="T2482" s="70">
        <v>263.64999999999998</v>
      </c>
      <c r="U2482" s="67" t="s">
        <v>1519</v>
      </c>
      <c r="V2482" s="71" t="s">
        <v>4202</v>
      </c>
      <c r="W2482" s="171"/>
      <c r="X2482" s="172"/>
      <c r="Y2482" s="176">
        <f t="shared" si="1338"/>
        <v>0</v>
      </c>
      <c r="AA2482" s="192"/>
      <c r="AB2482" s="193"/>
    </row>
    <row r="2483" spans="2:28" hidden="1">
      <c r="B2483" s="189">
        <f t="shared" si="1330"/>
        <v>0</v>
      </c>
      <c r="C2483" s="189">
        <f t="shared" ca="1" si="1331"/>
        <v>0</v>
      </c>
      <c r="D2483" s="189">
        <f t="shared" si="1332"/>
        <v>0</v>
      </c>
      <c r="E2483" s="189">
        <f t="shared" ca="1" si="1333"/>
        <v>0</v>
      </c>
      <c r="F2483" s="189">
        <f t="shared" si="1334"/>
        <v>0</v>
      </c>
      <c r="G2483" s="189" cm="1">
        <f t="array" aca="1" ref="G2483" ca="1">OFFSET(G2483,-1,,,)+1</f>
        <v>2478</v>
      </c>
      <c r="H2483" s="189">
        <f t="shared" si="1335"/>
        <v>0</v>
      </c>
      <c r="I2483" s="189">
        <f t="shared" si="1336"/>
        <v>0</v>
      </c>
      <c r="J2483" s="179">
        <f t="shared" si="1337"/>
        <v>0</v>
      </c>
      <c r="K2483" s="173"/>
      <c r="L2483" s="174" t="str" cm="1">
        <f t="array" aca="1" ref="L2483" ca="1">IF($K2483="",OFFSET(L2483,-1,,,),K2483)</f>
        <v>15.01.04.04.01</v>
      </c>
      <c r="M2483" s="175" t="str" cm="1">
        <f t="array" aca="1" ref="M2483" ca="1">IF(OR($K2483=0,$K2483=""),OFFSET(M2483,-1,,,),O2483)</f>
        <v>BACIA (VASO) SANITÁRIA COM CAIXA ACOPLADA DE LOUÇA BRANCA - PADRÃO ECONÔMICO</v>
      </c>
      <c r="N2483" s="67" t="s">
        <v>1231</v>
      </c>
      <c r="O2483" s="68" t="s">
        <v>1232</v>
      </c>
      <c r="P2483" s="68"/>
      <c r="Q2483" s="68" t="s">
        <v>3260</v>
      </c>
      <c r="R2483" s="69">
        <v>1</v>
      </c>
      <c r="S2483" s="70">
        <v>1.6</v>
      </c>
      <c r="T2483" s="70">
        <v>1.6</v>
      </c>
      <c r="U2483" s="67" t="s">
        <v>1519</v>
      </c>
      <c r="V2483" s="71" t="s">
        <v>4202</v>
      </c>
      <c r="W2483" s="171"/>
      <c r="X2483" s="172"/>
      <c r="Y2483" s="176">
        <f t="shared" si="1338"/>
        <v>0</v>
      </c>
      <c r="AA2483" s="192"/>
      <c r="AB2483" s="193"/>
    </row>
    <row r="2484" spans="2:28" hidden="1">
      <c r="B2484" s="189">
        <f t="shared" si="1330"/>
        <v>0</v>
      </c>
      <c r="C2484" s="189">
        <f t="shared" ca="1" si="1331"/>
        <v>0</v>
      </c>
      <c r="D2484" s="189">
        <f t="shared" si="1332"/>
        <v>0</v>
      </c>
      <c r="E2484" s="189">
        <f t="shared" ca="1" si="1333"/>
        <v>0</v>
      </c>
      <c r="F2484" s="189">
        <f t="shared" si="1334"/>
        <v>0</v>
      </c>
      <c r="G2484" s="189" cm="1">
        <f t="array" aca="1" ref="G2484" ca="1">OFFSET(G2484,-1,,,)+1</f>
        <v>2479</v>
      </c>
      <c r="H2484" s="189">
        <f t="shared" si="1335"/>
        <v>0</v>
      </c>
      <c r="I2484" s="189">
        <f t="shared" si="1336"/>
        <v>0</v>
      </c>
      <c r="J2484" s="179">
        <f t="shared" si="1337"/>
        <v>0</v>
      </c>
      <c r="K2484" s="173"/>
      <c r="L2484" s="174" t="str" cm="1">
        <f t="array" aca="1" ref="L2484" ca="1">IF($K2484="",OFFSET(L2484,-1,,,),K2484)</f>
        <v>15.01.04.04.01</v>
      </c>
      <c r="M2484" s="175" t="str" cm="1">
        <f t="array" aca="1" ref="M2484" ca="1">IF(OR($K2484=0,$K2484=""),OFFSET(M2484,-1,,,),O2484)</f>
        <v>BACIA (VASO) SANITÁRIA COM CAIXA ACOPLADA DE LOUÇA BRANCA - PADRÃO ECONÔMICO</v>
      </c>
      <c r="N2484" s="67" t="s">
        <v>1233</v>
      </c>
      <c r="O2484" s="68" t="s">
        <v>1234</v>
      </c>
      <c r="P2484" s="68"/>
      <c r="Q2484" s="68" t="s">
        <v>3260</v>
      </c>
      <c r="R2484" s="69">
        <v>2</v>
      </c>
      <c r="S2484" s="70">
        <v>2</v>
      </c>
      <c r="T2484" s="70">
        <v>4</v>
      </c>
      <c r="U2484" s="67" t="s">
        <v>1519</v>
      </c>
      <c r="V2484" s="71" t="s">
        <v>4202</v>
      </c>
      <c r="W2484" s="171"/>
      <c r="X2484" s="172"/>
      <c r="Y2484" s="176">
        <f t="shared" si="1338"/>
        <v>0</v>
      </c>
      <c r="AA2484" s="192"/>
      <c r="AB2484" s="193"/>
    </row>
    <row r="2485" spans="2:28" hidden="1">
      <c r="B2485" s="189">
        <f t="shared" si="1330"/>
        <v>0</v>
      </c>
      <c r="C2485" s="189">
        <f t="shared" ca="1" si="1331"/>
        <v>0</v>
      </c>
      <c r="D2485" s="189">
        <f t="shared" si="1332"/>
        <v>0</v>
      </c>
      <c r="E2485" s="189">
        <f t="shared" ca="1" si="1333"/>
        <v>0</v>
      </c>
      <c r="F2485" s="189">
        <f t="shared" si="1334"/>
        <v>0</v>
      </c>
      <c r="G2485" s="189" cm="1">
        <f t="array" aca="1" ref="G2485" ca="1">OFFSET(G2485,-1,,,)+1</f>
        <v>2480</v>
      </c>
      <c r="H2485" s="189">
        <f t="shared" si="1335"/>
        <v>0</v>
      </c>
      <c r="I2485" s="189">
        <f t="shared" si="1336"/>
        <v>0</v>
      </c>
      <c r="J2485" s="179">
        <f t="shared" si="1337"/>
        <v>0</v>
      </c>
      <c r="K2485" s="173"/>
      <c r="L2485" s="174" t="str" cm="1">
        <f t="array" aca="1" ref="L2485" ca="1">IF($K2485="",OFFSET(L2485,-1,,,),K2485)</f>
        <v>15.01.04.04.01</v>
      </c>
      <c r="M2485" s="175" t="str" cm="1">
        <f t="array" aca="1" ref="M2485" ca="1">IF(OR($K2485=0,$K2485=""),OFFSET(M2485,-1,,,),O2485)</f>
        <v>BACIA (VASO) SANITÁRIA COM CAIXA ACOPLADA DE LOUÇA BRANCA - PADRÃO ECONÔMICO</v>
      </c>
      <c r="N2485" s="67" t="s">
        <v>4027</v>
      </c>
      <c r="O2485" s="68" t="s">
        <v>4630</v>
      </c>
      <c r="P2485" s="68"/>
      <c r="Q2485" s="68" t="s">
        <v>3260</v>
      </c>
      <c r="R2485" s="69">
        <v>1</v>
      </c>
      <c r="S2485" s="70">
        <v>11</v>
      </c>
      <c r="T2485" s="70">
        <v>11</v>
      </c>
      <c r="U2485" s="67" t="s">
        <v>1519</v>
      </c>
      <c r="V2485" s="71" t="s">
        <v>4202</v>
      </c>
      <c r="W2485" s="171"/>
      <c r="X2485" s="172"/>
      <c r="Y2485" s="176">
        <f t="shared" si="1338"/>
        <v>0</v>
      </c>
      <c r="AA2485" s="192"/>
      <c r="AB2485" s="193"/>
    </row>
    <row r="2486" spans="2:28">
      <c r="B2486" s="189">
        <f t="shared" si="1330"/>
        <v>0</v>
      </c>
      <c r="C2486" s="189">
        <f t="shared" ca="1" si="1331"/>
        <v>0</v>
      </c>
      <c r="D2486" s="189">
        <f t="shared" si="1332"/>
        <v>0</v>
      </c>
      <c r="E2486" s="189">
        <f t="shared" ca="1" si="1333"/>
        <v>0</v>
      </c>
      <c r="F2486" s="189">
        <f t="shared" si="1334"/>
        <v>0</v>
      </c>
      <c r="G2486" s="189" cm="1">
        <f t="array" aca="1" ref="G2486" ca="1">OFFSET(G2486,-1,,,)+1</f>
        <v>2481</v>
      </c>
      <c r="H2486" s="189">
        <f t="shared" si="1335"/>
        <v>0</v>
      </c>
      <c r="I2486" s="189">
        <f t="shared" si="1336"/>
        <v>0</v>
      </c>
      <c r="J2486" s="179">
        <f t="shared" si="1337"/>
        <v>0</v>
      </c>
      <c r="K2486" s="173" t="s">
        <v>2630</v>
      </c>
      <c r="L2486" s="174" t="str" cm="1">
        <f t="array" aca="1" ref="L2486" ca="1">IF($K2486="",OFFSET(L2486,-1,,,),K2486)</f>
        <v>15.01.04.04.02</v>
      </c>
      <c r="M2486" s="175" t="str" cm="1">
        <f t="array" aca="1" ref="M2486" ca="1">IF(OR($K2486=0,$K2486=""),OFFSET(M2486,-1,,,),O2486)</f>
        <v>LAVATÓRIO DE LOUÇA BRANCA SUSPENSO (SEM COLUNA) - PADRÃO ECONÔMICO</v>
      </c>
      <c r="N2486" s="67" t="s">
        <v>2911</v>
      </c>
      <c r="O2486" s="68" t="s">
        <v>4744</v>
      </c>
      <c r="P2486" s="68"/>
      <c r="Q2486" s="68" t="s">
        <v>3260</v>
      </c>
      <c r="R2486" s="69">
        <v>1</v>
      </c>
      <c r="S2486" s="70">
        <v>136.26400000000001</v>
      </c>
      <c r="T2486" s="70">
        <v>136.26400000000001</v>
      </c>
      <c r="U2486" s="67"/>
      <c r="V2486" s="71"/>
      <c r="W2486" s="171"/>
      <c r="X2486" s="172"/>
      <c r="Y2486" s="176">
        <f t="shared" si="1338"/>
        <v>0</v>
      </c>
      <c r="AA2486" s="192"/>
      <c r="AB2486" s="193"/>
    </row>
    <row r="2487" spans="2:28" hidden="1">
      <c r="B2487" s="189">
        <f t="shared" si="1330"/>
        <v>0</v>
      </c>
      <c r="C2487" s="189">
        <f t="shared" ca="1" si="1331"/>
        <v>0</v>
      </c>
      <c r="D2487" s="189">
        <f t="shared" si="1332"/>
        <v>0</v>
      </c>
      <c r="E2487" s="189">
        <f t="shared" ca="1" si="1333"/>
        <v>0</v>
      </c>
      <c r="F2487" s="189">
        <f t="shared" si="1334"/>
        <v>0</v>
      </c>
      <c r="G2487" s="189" cm="1">
        <f t="array" aca="1" ref="G2487" ca="1">OFFSET(G2487,-1,,,)+1</f>
        <v>2482</v>
      </c>
      <c r="H2487" s="189">
        <f t="shared" si="1335"/>
        <v>0</v>
      </c>
      <c r="I2487" s="189">
        <f t="shared" si="1336"/>
        <v>0</v>
      </c>
      <c r="J2487" s="179">
        <f t="shared" si="1337"/>
        <v>0</v>
      </c>
      <c r="K2487" s="173"/>
      <c r="L2487" s="174" t="str" cm="1">
        <f t="array" aca="1" ref="L2487" ca="1">IF($K2487="",OFFSET(L2487,-1,,,),K2487)</f>
        <v>15.01.04.04.02</v>
      </c>
      <c r="M2487" s="175" t="str" cm="1">
        <f t="array" aca="1" ref="M2487" ca="1">IF(OR($K2487=0,$K2487=""),OFFSET(M2487,-1,,,),O2487)</f>
        <v>LAVATÓRIO DE LOUÇA BRANCA SUSPENSO (SEM COLUNA) - PADRÃO ECONÔMICO</v>
      </c>
      <c r="N2487" s="67" t="s">
        <v>261</v>
      </c>
      <c r="O2487" s="68" t="s">
        <v>262</v>
      </c>
      <c r="P2487" s="68"/>
      <c r="Q2487" s="68" t="s">
        <v>3255</v>
      </c>
      <c r="R2487" s="69">
        <v>0.08</v>
      </c>
      <c r="S2487" s="70">
        <v>3.3</v>
      </c>
      <c r="T2487" s="70">
        <v>0.26400000000000001</v>
      </c>
      <c r="U2487" s="67" t="s">
        <v>1519</v>
      </c>
      <c r="V2487" s="71" t="s">
        <v>4202</v>
      </c>
      <c r="W2487" s="171"/>
      <c r="X2487" s="172"/>
      <c r="Y2487" s="176">
        <f t="shared" si="1338"/>
        <v>0</v>
      </c>
      <c r="AA2487" s="192"/>
      <c r="AB2487" s="193"/>
    </row>
    <row r="2488" spans="2:28" hidden="1">
      <c r="B2488" s="189">
        <f t="shared" si="1330"/>
        <v>0</v>
      </c>
      <c r="C2488" s="189">
        <f t="shared" ca="1" si="1331"/>
        <v>0</v>
      </c>
      <c r="D2488" s="189">
        <f t="shared" si="1332"/>
        <v>0</v>
      </c>
      <c r="E2488" s="189">
        <f t="shared" ca="1" si="1333"/>
        <v>0</v>
      </c>
      <c r="F2488" s="189">
        <f t="shared" si="1334"/>
        <v>0</v>
      </c>
      <c r="G2488" s="189" cm="1">
        <f t="array" aca="1" ref="G2488" ca="1">OFFSET(G2488,-1,,,)+1</f>
        <v>2483</v>
      </c>
      <c r="H2488" s="189">
        <f t="shared" si="1335"/>
        <v>0</v>
      </c>
      <c r="I2488" s="189">
        <f t="shared" si="1336"/>
        <v>0</v>
      </c>
      <c r="J2488" s="179">
        <f t="shared" si="1337"/>
        <v>0</v>
      </c>
      <c r="K2488" s="173"/>
      <c r="L2488" s="174" t="str" cm="1">
        <f t="array" aca="1" ref="L2488" ca="1">IF($K2488="",OFFSET(L2488,-1,,,),K2488)</f>
        <v>15.01.04.04.02</v>
      </c>
      <c r="M2488" s="175" t="str" cm="1">
        <f t="array" aca="1" ref="M2488" ca="1">IF(OR($K2488=0,$K2488=""),OFFSET(M2488,-1,,,),O2488)</f>
        <v>LAVATÓRIO DE LOUÇA BRANCA SUSPENSO (SEM COLUNA) - PADRÃO ECONÔMICO</v>
      </c>
      <c r="N2488" s="67" t="s">
        <v>1237</v>
      </c>
      <c r="O2488" s="68" t="s">
        <v>1238</v>
      </c>
      <c r="P2488" s="68"/>
      <c r="Q2488" s="68" t="s">
        <v>3260</v>
      </c>
      <c r="R2488" s="69">
        <v>1</v>
      </c>
      <c r="S2488" s="70">
        <v>4</v>
      </c>
      <c r="T2488" s="70">
        <v>4</v>
      </c>
      <c r="U2488" s="67" t="s">
        <v>1519</v>
      </c>
      <c r="V2488" s="71" t="s">
        <v>4202</v>
      </c>
      <c r="W2488" s="171"/>
      <c r="X2488" s="172"/>
      <c r="Y2488" s="176">
        <f t="shared" si="1338"/>
        <v>0</v>
      </c>
      <c r="AA2488" s="192"/>
      <c r="AB2488" s="193"/>
    </row>
    <row r="2489" spans="2:28" hidden="1">
      <c r="B2489" s="189">
        <f t="shared" si="1330"/>
        <v>0</v>
      </c>
      <c r="C2489" s="189">
        <f t="shared" ca="1" si="1331"/>
        <v>0</v>
      </c>
      <c r="D2489" s="189">
        <f t="shared" si="1332"/>
        <v>0</v>
      </c>
      <c r="E2489" s="189">
        <f t="shared" ca="1" si="1333"/>
        <v>0</v>
      </c>
      <c r="F2489" s="189">
        <f t="shared" si="1334"/>
        <v>0</v>
      </c>
      <c r="G2489" s="189" cm="1">
        <f t="array" aca="1" ref="G2489" ca="1">OFFSET(G2489,-1,,,)+1</f>
        <v>2484</v>
      </c>
      <c r="H2489" s="189">
        <f t="shared" si="1335"/>
        <v>0</v>
      </c>
      <c r="I2489" s="189">
        <f t="shared" si="1336"/>
        <v>0</v>
      </c>
      <c r="J2489" s="179">
        <f t="shared" si="1337"/>
        <v>0</v>
      </c>
      <c r="K2489" s="173"/>
      <c r="L2489" s="174" t="str" cm="1">
        <f t="array" aca="1" ref="L2489" ca="1">IF($K2489="",OFFSET(L2489,-1,,,),K2489)</f>
        <v>15.01.04.04.02</v>
      </c>
      <c r="M2489" s="175" t="str" cm="1">
        <f t="array" aca="1" ref="M2489" ca="1">IF(OR($K2489=0,$K2489=""),OFFSET(M2489,-1,,,),O2489)</f>
        <v>LAVATÓRIO DE LOUÇA BRANCA SUSPENSO (SEM COLUNA) - PADRÃO ECONÔMICO</v>
      </c>
      <c r="N2489" s="67" t="s">
        <v>1239</v>
      </c>
      <c r="O2489" s="68" t="s">
        <v>1240</v>
      </c>
      <c r="P2489" s="68"/>
      <c r="Q2489" s="68" t="s">
        <v>3260</v>
      </c>
      <c r="R2489" s="69">
        <v>1</v>
      </c>
      <c r="S2489" s="70">
        <v>6.8</v>
      </c>
      <c r="T2489" s="70">
        <v>6.8</v>
      </c>
      <c r="U2489" s="67" t="s">
        <v>1519</v>
      </c>
      <c r="V2489" s="71" t="s">
        <v>4202</v>
      </c>
      <c r="W2489" s="171"/>
      <c r="X2489" s="172"/>
      <c r="Y2489" s="176">
        <f t="shared" si="1338"/>
        <v>0</v>
      </c>
      <c r="AA2489" s="192"/>
      <c r="AB2489" s="193"/>
    </row>
    <row r="2490" spans="2:28" hidden="1">
      <c r="B2490" s="189">
        <f t="shared" si="1330"/>
        <v>0</v>
      </c>
      <c r="C2490" s="189">
        <f t="shared" ca="1" si="1331"/>
        <v>0</v>
      </c>
      <c r="D2490" s="189">
        <f t="shared" si="1332"/>
        <v>0</v>
      </c>
      <c r="E2490" s="189">
        <f t="shared" ca="1" si="1333"/>
        <v>0</v>
      </c>
      <c r="F2490" s="189">
        <f t="shared" si="1334"/>
        <v>0</v>
      </c>
      <c r="G2490" s="189" cm="1">
        <f t="array" aca="1" ref="G2490" ca="1">OFFSET(G2490,-1,,,)+1</f>
        <v>2485</v>
      </c>
      <c r="H2490" s="189">
        <f t="shared" si="1335"/>
        <v>0</v>
      </c>
      <c r="I2490" s="189">
        <f t="shared" si="1336"/>
        <v>0</v>
      </c>
      <c r="J2490" s="179">
        <f t="shared" si="1337"/>
        <v>0</v>
      </c>
      <c r="K2490" s="173"/>
      <c r="L2490" s="174" t="str" cm="1">
        <f t="array" aca="1" ref="L2490" ca="1">IF($K2490="",OFFSET(L2490,-1,,,),K2490)</f>
        <v>15.01.04.04.02</v>
      </c>
      <c r="M2490" s="175" t="str" cm="1">
        <f t="array" aca="1" ref="M2490" ca="1">IF(OR($K2490=0,$K2490=""),OFFSET(M2490,-1,,,),O2490)</f>
        <v>LAVATÓRIO DE LOUÇA BRANCA SUSPENSO (SEM COLUNA) - PADRÃO ECONÔMICO</v>
      </c>
      <c r="N2490" s="67" t="s">
        <v>1573</v>
      </c>
      <c r="O2490" s="68" t="s">
        <v>1574</v>
      </c>
      <c r="P2490" s="68"/>
      <c r="Q2490" s="68" t="s">
        <v>3260</v>
      </c>
      <c r="R2490" s="69">
        <v>1</v>
      </c>
      <c r="S2490" s="70">
        <v>68</v>
      </c>
      <c r="T2490" s="70">
        <v>68</v>
      </c>
      <c r="U2490" s="67" t="s">
        <v>1519</v>
      </c>
      <c r="V2490" s="71" t="s">
        <v>4202</v>
      </c>
      <c r="W2490" s="171"/>
      <c r="X2490" s="172"/>
      <c r="Y2490" s="176">
        <f t="shared" si="1338"/>
        <v>0</v>
      </c>
      <c r="AA2490" s="192"/>
      <c r="AB2490" s="193"/>
    </row>
    <row r="2491" spans="2:28" hidden="1">
      <c r="B2491" s="189">
        <f t="shared" si="1330"/>
        <v>0</v>
      </c>
      <c r="C2491" s="189">
        <f t="shared" ca="1" si="1331"/>
        <v>0</v>
      </c>
      <c r="D2491" s="189">
        <f t="shared" si="1332"/>
        <v>0</v>
      </c>
      <c r="E2491" s="189">
        <f t="shared" ca="1" si="1333"/>
        <v>0</v>
      </c>
      <c r="F2491" s="189">
        <f t="shared" si="1334"/>
        <v>0</v>
      </c>
      <c r="G2491" s="189" cm="1">
        <f t="array" aca="1" ref="G2491" ca="1">OFFSET(G2491,-1,,,)+1</f>
        <v>2486</v>
      </c>
      <c r="H2491" s="189">
        <f t="shared" si="1335"/>
        <v>0</v>
      </c>
      <c r="I2491" s="189">
        <f t="shared" si="1336"/>
        <v>0</v>
      </c>
      <c r="J2491" s="179">
        <f t="shared" si="1337"/>
        <v>0</v>
      </c>
      <c r="K2491" s="173"/>
      <c r="L2491" s="174" t="str" cm="1">
        <f t="array" aca="1" ref="L2491" ca="1">IF($K2491="",OFFSET(L2491,-1,,,),K2491)</f>
        <v>15.01.04.04.02</v>
      </c>
      <c r="M2491" s="175" t="str" cm="1">
        <f t="array" aca="1" ref="M2491" ca="1">IF(OR($K2491=0,$K2491=""),OFFSET(M2491,-1,,,),O2491)</f>
        <v>LAVATÓRIO DE LOUÇA BRANCA SUSPENSO (SEM COLUNA) - PADRÃO ECONÔMICO</v>
      </c>
      <c r="N2491" s="67" t="s">
        <v>2912</v>
      </c>
      <c r="O2491" s="68" t="s">
        <v>3110</v>
      </c>
      <c r="P2491" s="68"/>
      <c r="Q2491" s="68" t="s">
        <v>3260</v>
      </c>
      <c r="R2491" s="69">
        <v>1</v>
      </c>
      <c r="S2491" s="70">
        <v>40</v>
      </c>
      <c r="T2491" s="70">
        <v>40</v>
      </c>
      <c r="U2491" s="67" t="s">
        <v>1519</v>
      </c>
      <c r="V2491" s="71" t="s">
        <v>4202</v>
      </c>
      <c r="W2491" s="171"/>
      <c r="X2491" s="172"/>
      <c r="Y2491" s="176">
        <f t="shared" si="1338"/>
        <v>0</v>
      </c>
      <c r="AA2491" s="192"/>
      <c r="AB2491" s="193"/>
    </row>
    <row r="2492" spans="2:28" hidden="1">
      <c r="B2492" s="189">
        <f t="shared" si="1330"/>
        <v>0</v>
      </c>
      <c r="C2492" s="189">
        <f t="shared" ca="1" si="1331"/>
        <v>0</v>
      </c>
      <c r="D2492" s="189">
        <f t="shared" si="1332"/>
        <v>0</v>
      </c>
      <c r="E2492" s="189">
        <f t="shared" ca="1" si="1333"/>
        <v>0</v>
      </c>
      <c r="F2492" s="189">
        <f t="shared" si="1334"/>
        <v>0</v>
      </c>
      <c r="G2492" s="189" cm="1">
        <f t="array" aca="1" ref="G2492" ca="1">OFFSET(G2492,-1,,,)+1</f>
        <v>2487</v>
      </c>
      <c r="H2492" s="189">
        <f t="shared" si="1335"/>
        <v>0</v>
      </c>
      <c r="I2492" s="189">
        <f t="shared" si="1336"/>
        <v>0</v>
      </c>
      <c r="J2492" s="179">
        <f t="shared" si="1337"/>
        <v>0</v>
      </c>
      <c r="K2492" s="173"/>
      <c r="L2492" s="174" t="str" cm="1">
        <f t="array" aca="1" ref="L2492" ca="1">IF($K2492="",OFFSET(L2492,-1,,,),K2492)</f>
        <v>15.01.04.04.02</v>
      </c>
      <c r="M2492" s="175" t="str" cm="1">
        <f t="array" aca="1" ref="M2492" ca="1">IF(OR($K2492=0,$K2492=""),OFFSET(M2492,-1,,,),O2492)</f>
        <v>LAVATÓRIO DE LOUÇA BRANCA SUSPENSO (SEM COLUNA) - PADRÃO ECONÔMICO</v>
      </c>
      <c r="N2492" s="67" t="s">
        <v>1243</v>
      </c>
      <c r="O2492" s="68" t="s">
        <v>4632</v>
      </c>
      <c r="P2492" s="68"/>
      <c r="Q2492" s="68" t="s">
        <v>3260</v>
      </c>
      <c r="R2492" s="69">
        <v>2</v>
      </c>
      <c r="S2492" s="70">
        <v>3.1</v>
      </c>
      <c r="T2492" s="70">
        <v>6.2</v>
      </c>
      <c r="U2492" s="67" t="s">
        <v>1519</v>
      </c>
      <c r="V2492" s="71" t="s">
        <v>4202</v>
      </c>
      <c r="W2492" s="171"/>
      <c r="X2492" s="172"/>
      <c r="Y2492" s="176">
        <f t="shared" si="1338"/>
        <v>0</v>
      </c>
      <c r="AA2492" s="192"/>
      <c r="AB2492" s="193"/>
    </row>
    <row r="2493" spans="2:28" hidden="1">
      <c r="B2493" s="189">
        <f t="shared" si="1330"/>
        <v>0</v>
      </c>
      <c r="C2493" s="189">
        <f t="shared" ca="1" si="1331"/>
        <v>0</v>
      </c>
      <c r="D2493" s="189">
        <f t="shared" si="1332"/>
        <v>0</v>
      </c>
      <c r="E2493" s="189">
        <f t="shared" ca="1" si="1333"/>
        <v>0</v>
      </c>
      <c r="F2493" s="189">
        <f t="shared" si="1334"/>
        <v>0</v>
      </c>
      <c r="G2493" s="189" cm="1">
        <f t="array" aca="1" ref="G2493" ca="1">OFFSET(G2493,-1,,,)+1</f>
        <v>2488</v>
      </c>
      <c r="H2493" s="189">
        <f t="shared" si="1335"/>
        <v>0</v>
      </c>
      <c r="I2493" s="189">
        <f t="shared" si="1336"/>
        <v>0</v>
      </c>
      <c r="J2493" s="179">
        <f t="shared" si="1337"/>
        <v>0</v>
      </c>
      <c r="K2493" s="173"/>
      <c r="L2493" s="174" t="str" cm="1">
        <f t="array" aca="1" ref="L2493" ca="1">IF($K2493="",OFFSET(L2493,-1,,,),K2493)</f>
        <v>15.01.04.04.02</v>
      </c>
      <c r="M2493" s="175" t="str" cm="1">
        <f t="array" aca="1" ref="M2493" ca="1">IF(OR($K2493=0,$K2493=""),OFFSET(M2493,-1,,,),O2493)</f>
        <v>LAVATÓRIO DE LOUÇA BRANCA SUSPENSO (SEM COLUNA) - PADRÃO ECONÔMICO</v>
      </c>
      <c r="N2493" s="67" t="s">
        <v>4027</v>
      </c>
      <c r="O2493" s="68" t="s">
        <v>4630</v>
      </c>
      <c r="P2493" s="68"/>
      <c r="Q2493" s="68" t="s">
        <v>3260</v>
      </c>
      <c r="R2493" s="69">
        <v>1</v>
      </c>
      <c r="S2493" s="70">
        <v>11</v>
      </c>
      <c r="T2493" s="70">
        <v>11</v>
      </c>
      <c r="U2493" s="67" t="s">
        <v>1519</v>
      </c>
      <c r="V2493" s="71" t="s">
        <v>4202</v>
      </c>
      <c r="W2493" s="171"/>
      <c r="X2493" s="172"/>
      <c r="Y2493" s="176">
        <f t="shared" si="1338"/>
        <v>0</v>
      </c>
      <c r="AA2493" s="192"/>
      <c r="AB2493" s="193"/>
    </row>
    <row r="2494" spans="2:28">
      <c r="B2494" s="189">
        <f t="shared" si="1330"/>
        <v>0</v>
      </c>
      <c r="C2494" s="189">
        <f t="shared" ca="1" si="1331"/>
        <v>0</v>
      </c>
      <c r="D2494" s="189">
        <f t="shared" si="1332"/>
        <v>0</v>
      </c>
      <c r="E2494" s="189">
        <f t="shared" ca="1" si="1333"/>
        <v>0</v>
      </c>
      <c r="F2494" s="189">
        <f t="shared" si="1334"/>
        <v>0</v>
      </c>
      <c r="G2494" s="189" cm="1">
        <f t="array" aca="1" ref="G2494" ca="1">OFFSET(G2494,-1,,,)+1</f>
        <v>2489</v>
      </c>
      <c r="H2494" s="189">
        <f t="shared" si="1335"/>
        <v>0</v>
      </c>
      <c r="I2494" s="189">
        <f t="shared" si="1336"/>
        <v>0</v>
      </c>
      <c r="J2494" s="179">
        <f t="shared" si="1337"/>
        <v>0</v>
      </c>
      <c r="K2494" s="173" t="s">
        <v>2631</v>
      </c>
      <c r="L2494" s="174" t="str" cm="1">
        <f t="array" aca="1" ref="L2494" ca="1">IF($K2494="",OFFSET(L2494,-1,,,),K2494)</f>
        <v>15.01.04.04.03</v>
      </c>
      <c r="M2494" s="175" t="str" cm="1">
        <f t="array" aca="1" ref="M2494" ca="1">IF(OR($K2494=0,$K2494=""),OFFSET(M2494,-1,,,),O2494)</f>
        <v>METAIS E ACABAMENTOS METÁLICOS - W.C PORTARIA</v>
      </c>
      <c r="N2494" s="67" t="s">
        <v>4086</v>
      </c>
      <c r="O2494" s="68" t="s">
        <v>4745</v>
      </c>
      <c r="P2494" s="68"/>
      <c r="Q2494" s="68" t="s">
        <v>3261</v>
      </c>
      <c r="R2494" s="69">
        <v>1</v>
      </c>
      <c r="S2494" s="70">
        <v>48</v>
      </c>
      <c r="T2494" s="70">
        <v>48</v>
      </c>
      <c r="U2494" s="67"/>
      <c r="V2494" s="71"/>
      <c r="W2494" s="171"/>
      <c r="X2494" s="172"/>
      <c r="Y2494" s="176">
        <f t="shared" si="1338"/>
        <v>0</v>
      </c>
      <c r="AA2494" s="192"/>
      <c r="AB2494" s="193"/>
    </row>
    <row r="2495" spans="2:28" hidden="1">
      <c r="B2495" s="189">
        <f>IF(J2495=0,0,U2495)</f>
        <v>0</v>
      </c>
      <c r="C2495" s="189">
        <f ca="1">IF(OR(J2495=0,I2495=0),0,IF(_xlfn.IFNA(MATCH(B2495,OFFSET($B$5,,,$G2495,),),0)&gt;0,0,MAX(OFFSET($C$5,,,$G2495,))+1))</f>
        <v>0</v>
      </c>
      <c r="D2495" s="189">
        <f>IF(J2495=0,0,N2495&amp;"-"&amp;U2495)</f>
        <v>0</v>
      </c>
      <c r="E2495" s="189">
        <f ca="1">IF(OR(J2495=0,I2495=0),0,IF(_xlfn.IFNA(MATCH(D2495,OFFSET($D$5,,,$G2495,),),0)&gt;0,0,_xlfn.MAXIFS(OFFSET($E$5,,,$G2495,),OFFSET($J$5,,,$G2495,),J2495)+1))</f>
        <v>0</v>
      </c>
      <c r="F2495" s="189">
        <f>IF(J2495=0,0,E2495&amp;"-"&amp;N2495)</f>
        <v>0</v>
      </c>
      <c r="G2495" s="189" cm="1">
        <f t="array" aca="1" ref="G2495" ca="1">OFFSET(G2495,-1,,,)+1</f>
        <v>2490</v>
      </c>
      <c r="H2495" s="189">
        <f>IF(OR($K2495=0,$K2495=""),$W2495,0)</f>
        <v>0</v>
      </c>
      <c r="I2495" s="189">
        <f>H2495*R2495</f>
        <v>0</v>
      </c>
      <c r="J2495" s="179">
        <f>IF(AND(I2495&lt;&gt;0,OR(K2495=0,K2495="")),N2495&amp;" - Mapa",0)</f>
        <v>0</v>
      </c>
      <c r="K2495" s="173"/>
      <c r="L2495" s="174" t="str" cm="1">
        <f t="array" aca="1" ref="L2495" ca="1">IF($K2495="",OFFSET(L2495,-1,,,),K2495)</f>
        <v>15.01.04.04.03</v>
      </c>
      <c r="M2495" s="175" t="str" cm="1">
        <f t="array" aca="1" ref="M2495" ca="1">IF(OR($K2495=0,$K2495=""),OFFSET(M2495,-1,,,),O2495)</f>
        <v>METAIS E ACABAMENTOS METÁLICOS - W.C PORTARIA</v>
      </c>
      <c r="N2495" s="67" t="s">
        <v>1248</v>
      </c>
      <c r="O2495" s="68" t="s">
        <v>1249</v>
      </c>
      <c r="P2495" s="68"/>
      <c r="Q2495" s="68" t="s">
        <v>3260</v>
      </c>
      <c r="R2495" s="69">
        <v>1</v>
      </c>
      <c r="S2495" s="70">
        <v>33</v>
      </c>
      <c r="T2495" s="70">
        <v>33</v>
      </c>
      <c r="U2495" s="67" t="s">
        <v>1519</v>
      </c>
      <c r="V2495" s="71" t="s">
        <v>4202</v>
      </c>
      <c r="W2495" s="171"/>
      <c r="X2495" s="172"/>
      <c r="Y2495" s="176">
        <f>X2495+W2495</f>
        <v>0</v>
      </c>
      <c r="AA2495" s="192"/>
      <c r="AB2495" s="193"/>
    </row>
    <row r="2496" spans="2:28" hidden="1">
      <c r="B2496" s="189">
        <f t="shared" ref="B2496:B2498" si="1339">IF(J2496=0,0,U2496)</f>
        <v>0</v>
      </c>
      <c r="C2496" s="189">
        <f t="shared" ref="C2496:C2498" ca="1" si="1340">IF(OR(J2496=0,I2496=0),0,IF(_xlfn.IFNA(MATCH(B2496,OFFSET($B$5,,,$G2496,),),0)&gt;0,0,MAX(OFFSET($C$5,,,$G2496,))+1))</f>
        <v>0</v>
      </c>
      <c r="D2496" s="189">
        <f t="shared" ref="D2496:D2498" si="1341">IF(J2496=0,0,N2496&amp;"-"&amp;U2496)</f>
        <v>0</v>
      </c>
      <c r="E2496" s="189">
        <f t="shared" ref="E2496:E2498" ca="1" si="1342">IF(OR(J2496=0,I2496=0),0,IF(_xlfn.IFNA(MATCH(D2496,OFFSET($D$5,,,$G2496,),),0)&gt;0,0,_xlfn.MAXIFS(OFFSET($E$5,,,$G2496,),OFFSET($J$5,,,$G2496,),J2496)+1))</f>
        <v>0</v>
      </c>
      <c r="F2496" s="189">
        <f t="shared" ref="F2496:F2498" si="1343">IF(J2496=0,0,E2496&amp;"-"&amp;N2496)</f>
        <v>0</v>
      </c>
      <c r="G2496" s="189" cm="1">
        <f t="array" aca="1" ref="G2496" ca="1">OFFSET(G2496,-1,,,)+1</f>
        <v>2491</v>
      </c>
      <c r="H2496" s="189">
        <f t="shared" ref="H2496:H2498" si="1344">IF(OR($K2496=0,$K2496=""),$W2496,0)</f>
        <v>0</v>
      </c>
      <c r="I2496" s="189">
        <f t="shared" ref="I2496:I2498" si="1345">H2496*R2496</f>
        <v>0</v>
      </c>
      <c r="J2496" s="179">
        <f t="shared" ref="J2496:J2498" si="1346">IF(AND(I2496&lt;&gt;0,OR(K2496=0,K2496="")),N2496&amp;" - Mapa",0)</f>
        <v>0</v>
      </c>
      <c r="K2496" s="173"/>
      <c r="L2496" s="174" t="str" cm="1">
        <f t="array" aca="1" ref="L2496" ca="1">IF($K2496="",OFFSET(L2496,-1,,,),K2496)</f>
        <v>15.01.04.04.03</v>
      </c>
      <c r="M2496" s="175" t="str" cm="1">
        <f t="array" aca="1" ref="M2496" ca="1">IF(OR($K2496=0,$K2496=""),OFFSET(M2496,-1,,,),O2496)</f>
        <v>METAIS E ACABAMENTOS METÁLICOS - W.C PORTARIA</v>
      </c>
      <c r="N2496" s="67" t="s">
        <v>4031</v>
      </c>
      <c r="O2496" s="68" t="s">
        <v>4639</v>
      </c>
      <c r="P2496" s="68"/>
      <c r="Q2496" s="68" t="s">
        <v>3260</v>
      </c>
      <c r="R2496" s="69">
        <v>1</v>
      </c>
      <c r="S2496" s="70">
        <v>15</v>
      </c>
      <c r="T2496" s="70">
        <v>15</v>
      </c>
      <c r="U2496" s="67" t="s">
        <v>1519</v>
      </c>
      <c r="V2496" s="71" t="s">
        <v>4202</v>
      </c>
      <c r="W2496" s="171"/>
      <c r="X2496" s="172"/>
      <c r="Y2496" s="176">
        <f t="shared" ref="Y2496:Y2498" si="1347">X2496+W2496</f>
        <v>0</v>
      </c>
      <c r="AA2496" s="192"/>
      <c r="AB2496" s="193"/>
    </row>
    <row r="2497" spans="2:28">
      <c r="B2497" s="189">
        <f t="shared" si="1339"/>
        <v>0</v>
      </c>
      <c r="C2497" s="189">
        <f t="shared" ca="1" si="1340"/>
        <v>0</v>
      </c>
      <c r="D2497" s="189">
        <f t="shared" si="1341"/>
        <v>0</v>
      </c>
      <c r="E2497" s="189">
        <f t="shared" ca="1" si="1342"/>
        <v>0</v>
      </c>
      <c r="F2497" s="189">
        <f t="shared" si="1343"/>
        <v>0</v>
      </c>
      <c r="G2497" s="189" cm="1">
        <f t="array" aca="1" ref="G2497" ca="1">OFFSET(G2497,-1,,,)+1</f>
        <v>2492</v>
      </c>
      <c r="H2497" s="189">
        <f t="shared" si="1344"/>
        <v>0</v>
      </c>
      <c r="I2497" s="189">
        <f t="shared" si="1345"/>
        <v>0</v>
      </c>
      <c r="J2497" s="179">
        <f t="shared" si="1346"/>
        <v>0</v>
      </c>
      <c r="K2497" s="173" t="s">
        <v>3414</v>
      </c>
      <c r="L2497" s="174" t="str" cm="1">
        <f t="array" aca="1" ref="L2497" ca="1">IF($K2497="",OFFSET(L2497,-1,,,),K2497)</f>
        <v>15.01.04.04.04</v>
      </c>
      <c r="M2497" s="175" t="str" cm="1">
        <f t="array" aca="1" ref="M2497" ca="1">IF(OR($K2497=0,$K2497=""),OFFSET(M2497,-1,,,),O2497)</f>
        <v>EQUIPAMENTO DE AR CONDICIONADO TIPO SPLIT - 9.000 BTU´s</v>
      </c>
      <c r="N2497" s="67" t="s">
        <v>4087</v>
      </c>
      <c r="O2497" s="68" t="s">
        <v>4746</v>
      </c>
      <c r="P2497" s="68"/>
      <c r="Q2497" s="68" t="s">
        <v>3263</v>
      </c>
      <c r="R2497" s="69">
        <v>1</v>
      </c>
      <c r="S2497" s="70">
        <v>3400</v>
      </c>
      <c r="T2497" s="70">
        <v>3400</v>
      </c>
      <c r="U2497" s="67"/>
      <c r="V2497" s="71"/>
      <c r="W2497" s="171"/>
      <c r="X2497" s="172"/>
      <c r="Y2497" s="176">
        <f t="shared" si="1347"/>
        <v>0</v>
      </c>
      <c r="AA2497" s="192"/>
      <c r="AB2497" s="193"/>
    </row>
    <row r="2498" spans="2:28" hidden="1">
      <c r="B2498" s="189">
        <f t="shared" si="1339"/>
        <v>0</v>
      </c>
      <c r="C2498" s="189">
        <f t="shared" ca="1" si="1340"/>
        <v>0</v>
      </c>
      <c r="D2498" s="189">
        <f t="shared" si="1341"/>
        <v>0</v>
      </c>
      <c r="E2498" s="189">
        <f t="shared" ca="1" si="1342"/>
        <v>0</v>
      </c>
      <c r="F2498" s="189">
        <f t="shared" si="1343"/>
        <v>0</v>
      </c>
      <c r="G2498" s="189" cm="1">
        <f t="array" aca="1" ref="G2498" ca="1">OFFSET(G2498,-1,,,)+1</f>
        <v>2493</v>
      </c>
      <c r="H2498" s="189">
        <f t="shared" si="1344"/>
        <v>0</v>
      </c>
      <c r="I2498" s="189">
        <f t="shared" si="1345"/>
        <v>0</v>
      </c>
      <c r="J2498" s="179">
        <f t="shared" si="1346"/>
        <v>0</v>
      </c>
      <c r="K2498" s="173"/>
      <c r="L2498" s="174" t="str" cm="1">
        <f t="array" aca="1" ref="L2498" ca="1">IF($K2498="",OFFSET(L2498,-1,,,),K2498)</f>
        <v>15.01.04.04.04</v>
      </c>
      <c r="M2498" s="175" t="str" cm="1">
        <f t="array" aca="1" ref="M2498" ca="1">IF(OR($K2498=0,$K2498=""),OFFSET(M2498,-1,,,),O2498)</f>
        <v>EQUIPAMENTO DE AR CONDICIONADO TIPO SPLIT - 9.000 BTU´s</v>
      </c>
      <c r="N2498" s="67" t="s">
        <v>4088</v>
      </c>
      <c r="O2498" s="68" t="s">
        <v>4747</v>
      </c>
      <c r="P2498" s="68"/>
      <c r="Q2498" s="68" t="s">
        <v>3260</v>
      </c>
      <c r="R2498" s="69">
        <v>1</v>
      </c>
      <c r="S2498" s="70">
        <v>1600</v>
      </c>
      <c r="T2498" s="70">
        <v>1600</v>
      </c>
      <c r="U2498" s="67" t="s">
        <v>1519</v>
      </c>
      <c r="V2498" s="71" t="s">
        <v>4202</v>
      </c>
      <c r="W2498" s="171"/>
      <c r="X2498" s="172"/>
      <c r="Y2498" s="176">
        <f t="shared" si="1347"/>
        <v>0</v>
      </c>
      <c r="AA2498" s="192"/>
      <c r="AB2498" s="193"/>
    </row>
    <row r="2499" spans="2:28" hidden="1">
      <c r="B2499" s="189">
        <f>IF(J2499=0,0,U2499)</f>
        <v>0</v>
      </c>
      <c r="C2499" s="189">
        <f ca="1">IF(OR(J2499=0,I2499=0),0,IF(_xlfn.IFNA(MATCH(B2499,OFFSET($B$5,,,$G2499,),),0)&gt;0,0,MAX(OFFSET($C$5,,,$G2499,))+1))</f>
        <v>0</v>
      </c>
      <c r="D2499" s="189">
        <f>IF(J2499=0,0,N2499&amp;"-"&amp;U2499)</f>
        <v>0</v>
      </c>
      <c r="E2499" s="189">
        <f ca="1">IF(OR(J2499=0,I2499=0),0,IF(_xlfn.IFNA(MATCH(D2499,OFFSET($D$5,,,$G2499,),),0)&gt;0,0,_xlfn.MAXIFS(OFFSET($E$5,,,$G2499,),OFFSET($J$5,,,$G2499,),J2499)+1))</f>
        <v>0</v>
      </c>
      <c r="F2499" s="189">
        <f>IF(J2499=0,0,E2499&amp;"-"&amp;N2499)</f>
        <v>0</v>
      </c>
      <c r="G2499" s="189" cm="1">
        <f t="array" aca="1" ref="G2499" ca="1">OFFSET(G2499,-1,,,)+1</f>
        <v>2494</v>
      </c>
      <c r="H2499" s="189">
        <f>IF(OR($K2499=0,$K2499=""),$W2499,0)</f>
        <v>0</v>
      </c>
      <c r="I2499" s="189">
        <f>H2499*R2499</f>
        <v>0</v>
      </c>
      <c r="J2499" s="179">
        <f>IF(AND(I2499&lt;&gt;0,OR(K2499=0,K2499="")),N2499&amp;" - Mapa",0)</f>
        <v>0</v>
      </c>
      <c r="K2499" s="173"/>
      <c r="L2499" s="174" t="str" cm="1">
        <f t="array" aca="1" ref="L2499" ca="1">IF($K2499="",OFFSET(L2499,-1,,,),K2499)</f>
        <v>15.01.04.04.04</v>
      </c>
      <c r="M2499" s="175" t="str" cm="1">
        <f t="array" aca="1" ref="M2499" ca="1">IF(OR($K2499=0,$K2499=""),OFFSET(M2499,-1,,,),O2499)</f>
        <v>EQUIPAMENTO DE AR CONDICIONADO TIPO SPLIT - 9.000 BTU´s</v>
      </c>
      <c r="N2499" s="67" t="s">
        <v>4076</v>
      </c>
      <c r="O2499" s="68" t="s">
        <v>4727</v>
      </c>
      <c r="P2499" s="68"/>
      <c r="Q2499" s="68" t="s">
        <v>3257</v>
      </c>
      <c r="R2499" s="69">
        <v>1</v>
      </c>
      <c r="S2499" s="70">
        <v>1800</v>
      </c>
      <c r="T2499" s="70">
        <v>1800</v>
      </c>
      <c r="U2499" s="67" t="s">
        <v>1519</v>
      </c>
      <c r="V2499" s="71" t="s">
        <v>4202</v>
      </c>
      <c r="W2499" s="171"/>
      <c r="X2499" s="172"/>
      <c r="Y2499" s="176">
        <f>X2499+W2499</f>
        <v>0</v>
      </c>
      <c r="AA2499" s="192"/>
      <c r="AB2499" s="193"/>
    </row>
    <row r="2500" spans="2:28" hidden="1">
      <c r="B2500" s="189">
        <f t="shared" ref="B2500" si="1348">IF(J2500=0,0,U2500)</f>
        <v>0</v>
      </c>
      <c r="C2500" s="189">
        <f t="shared" ref="C2500" ca="1" si="1349">IF(OR(J2500=0,I2500=0),0,IF(_xlfn.IFNA(MATCH(B2500,OFFSET($B$5,,,$G2500,),),0)&gt;0,0,MAX(OFFSET($C$5,,,$G2500,))+1))</f>
        <v>0</v>
      </c>
      <c r="D2500" s="189">
        <f t="shared" ref="D2500" si="1350">IF(J2500=0,0,N2500&amp;"-"&amp;U2500)</f>
        <v>0</v>
      </c>
      <c r="E2500" s="189">
        <f t="shared" ref="E2500" ca="1" si="1351">IF(OR(J2500=0,I2500=0),0,IF(_xlfn.IFNA(MATCH(D2500,OFFSET($D$5,,,$G2500,),),0)&gt;0,0,_xlfn.MAXIFS(OFFSET($E$5,,,$G2500,),OFFSET($J$5,,,$G2500,),J2500)+1))</f>
        <v>0</v>
      </c>
      <c r="F2500" s="189">
        <f t="shared" ref="F2500" si="1352">IF(J2500=0,0,E2500&amp;"-"&amp;N2500)</f>
        <v>0</v>
      </c>
      <c r="G2500" s="189" cm="1">
        <f t="array" aca="1" ref="G2500" ca="1">OFFSET(G2500,-1,,,)+1</f>
        <v>2495</v>
      </c>
      <c r="H2500" s="189">
        <f t="shared" ref="H2500" si="1353">IF(OR($K2500=0,$K2500=""),$W2500,0)</f>
        <v>0</v>
      </c>
      <c r="I2500" s="189">
        <f t="shared" ref="I2500" si="1354">H2500*R2500</f>
        <v>0</v>
      </c>
      <c r="J2500" s="179">
        <f t="shared" ref="J2500" si="1355">IF(AND(I2500&lt;&gt;0,OR(K2500=0,K2500="")),N2500&amp;" - Mapa",0)</f>
        <v>0</v>
      </c>
      <c r="K2500" s="173" t="s">
        <v>2632</v>
      </c>
      <c r="L2500" s="174" t="str" cm="1">
        <f t="array" aca="1" ref="L2500" ca="1">IF($K2500="",OFFSET(L2500,-1,,,),K2500)</f>
        <v>15.01.04.05</v>
      </c>
      <c r="M2500" s="175" t="str" cm="1">
        <f t="array" aca="1" ref="M2500" ca="1">IF(OR($K2500=0,$K2500=""),OFFSET(M2500,-1,,,),O2500)</f>
        <v>IMPERMEABILIZAÇÃO</v>
      </c>
      <c r="N2500" s="67" t="s">
        <v>143</v>
      </c>
      <c r="O2500" s="68" t="s">
        <v>358</v>
      </c>
      <c r="P2500" s="68"/>
      <c r="Q2500" s="68"/>
      <c r="R2500" s="69"/>
      <c r="S2500" s="70"/>
      <c r="T2500" s="70">
        <v>0</v>
      </c>
      <c r="U2500" s="67"/>
      <c r="V2500" s="71"/>
      <c r="W2500" s="171"/>
      <c r="X2500" s="172"/>
      <c r="Y2500" s="176">
        <f t="shared" ref="Y2500" si="1356">X2500+W2500</f>
        <v>0</v>
      </c>
      <c r="AA2500" s="192"/>
      <c r="AB2500" s="193"/>
    </row>
    <row r="2501" spans="2:28">
      <c r="B2501" s="189">
        <f>IF(J2501=0,0,U2501)</f>
        <v>0</v>
      </c>
      <c r="C2501" s="189">
        <f ca="1">IF(OR(J2501=0,I2501=0),0,IF(_xlfn.IFNA(MATCH(B2501,OFFSET($B$5,,,$G2501,),),0)&gt;0,0,MAX(OFFSET($C$5,,,$G2501,))+1))</f>
        <v>0</v>
      </c>
      <c r="D2501" s="189">
        <f>IF(J2501=0,0,N2501&amp;"-"&amp;U2501)</f>
        <v>0</v>
      </c>
      <c r="E2501" s="189">
        <f ca="1">IF(OR(J2501=0,I2501=0),0,IF(_xlfn.IFNA(MATCH(D2501,OFFSET($D$5,,,$G2501,),),0)&gt;0,0,_xlfn.MAXIFS(OFFSET($E$5,,,$G2501,),OFFSET($J$5,,,$G2501,),J2501)+1))</f>
        <v>0</v>
      </c>
      <c r="F2501" s="189">
        <f>IF(J2501=0,0,E2501&amp;"-"&amp;N2501)</f>
        <v>0</v>
      </c>
      <c r="G2501" s="189" cm="1">
        <f t="array" aca="1" ref="G2501" ca="1">OFFSET(G2501,-1,,,)+1</f>
        <v>2496</v>
      </c>
      <c r="H2501" s="189">
        <f>IF(OR($K2501=0,$K2501=""),$W2501,0)</f>
        <v>0</v>
      </c>
      <c r="I2501" s="189">
        <f>H2501*R2501</f>
        <v>0</v>
      </c>
      <c r="J2501" s="179">
        <f>IF(AND(I2501&lt;&gt;0,OR(K2501=0,K2501="")),N2501&amp;" - Mapa",0)</f>
        <v>0</v>
      </c>
      <c r="K2501" s="173" t="s">
        <v>2633</v>
      </c>
      <c r="L2501" s="174" t="str" cm="1">
        <f t="array" aca="1" ref="L2501" ca="1">IF($K2501="",OFFSET(L2501,-1,,,),K2501)</f>
        <v>15.01.04.05.01</v>
      </c>
      <c r="M2501" s="175" t="str" cm="1">
        <f t="array" aca="1" ref="M2501" ca="1">IF(OR($K2501=0,$K2501=""),OFFSET(M2501,-1,,,),O2501)</f>
        <v>IMPERMEABILIZAÇÃO COM ARGAMASSA POLIMÉRICA - TIPOLOGIA</v>
      </c>
      <c r="N2501" s="67" t="s">
        <v>997</v>
      </c>
      <c r="O2501" s="68" t="s">
        <v>4543</v>
      </c>
      <c r="P2501" s="68"/>
      <c r="Q2501" s="68" t="s">
        <v>3258</v>
      </c>
      <c r="R2501" s="69">
        <v>5.16</v>
      </c>
      <c r="S2501" s="70">
        <v>40.6875</v>
      </c>
      <c r="T2501" s="70">
        <v>209.94750000000002</v>
      </c>
      <c r="U2501" s="67"/>
      <c r="V2501" s="71"/>
      <c r="W2501" s="171"/>
      <c r="X2501" s="172"/>
      <c r="Y2501" s="176">
        <f>X2501+W2501</f>
        <v>0</v>
      </c>
      <c r="AA2501" s="192"/>
      <c r="AB2501" s="193"/>
    </row>
    <row r="2502" spans="2:28" hidden="1">
      <c r="B2502" s="189">
        <f t="shared" ref="B2502:B2516" si="1357">IF(J2502=0,0,U2502)</f>
        <v>0</v>
      </c>
      <c r="C2502" s="189">
        <f t="shared" ref="C2502:C2516" ca="1" si="1358">IF(OR(J2502=0,I2502=0),0,IF(_xlfn.IFNA(MATCH(B2502,OFFSET($B$5,,,$G2502,),),0)&gt;0,0,MAX(OFFSET($C$5,,,$G2502,))+1))</f>
        <v>0</v>
      </c>
      <c r="D2502" s="189">
        <f t="shared" ref="D2502:D2516" si="1359">IF(J2502=0,0,N2502&amp;"-"&amp;U2502)</f>
        <v>0</v>
      </c>
      <c r="E2502" s="189">
        <f t="shared" ref="E2502:E2516" ca="1" si="1360">IF(OR(J2502=0,I2502=0),0,IF(_xlfn.IFNA(MATCH(D2502,OFFSET($D$5,,,$G2502,),),0)&gt;0,0,_xlfn.MAXIFS(OFFSET($E$5,,,$G2502,),OFFSET($J$5,,,$G2502,),J2502)+1))</f>
        <v>0</v>
      </c>
      <c r="F2502" s="189">
        <f t="shared" ref="F2502:F2516" si="1361">IF(J2502=0,0,E2502&amp;"-"&amp;N2502)</f>
        <v>0</v>
      </c>
      <c r="G2502" s="189" cm="1">
        <f t="array" aca="1" ref="G2502" ca="1">OFFSET(G2502,-1,,,)+1</f>
        <v>2497</v>
      </c>
      <c r="H2502" s="189">
        <f t="shared" ref="H2502:H2516" si="1362">IF(OR($K2502=0,$K2502=""),$W2502,0)</f>
        <v>0</v>
      </c>
      <c r="I2502" s="189">
        <f t="shared" ref="I2502:I2516" si="1363">H2502*R2502</f>
        <v>0</v>
      </c>
      <c r="J2502" s="179">
        <f t="shared" ref="J2502:J2516" si="1364">IF(AND(I2502&lt;&gt;0,OR(K2502=0,K2502="")),N2502&amp;" - Mapa",0)</f>
        <v>0</v>
      </c>
      <c r="K2502" s="173"/>
      <c r="L2502" s="174" t="str" cm="1">
        <f t="array" aca="1" ref="L2502" ca="1">IF($K2502="",OFFSET(L2502,-1,,,),K2502)</f>
        <v>15.01.04.05.01</v>
      </c>
      <c r="M2502" s="175" t="str" cm="1">
        <f t="array" aca="1" ref="M2502" ca="1">IF(OR($K2502=0,$K2502=""),OFFSET(M2502,-1,,,),O2502)</f>
        <v>IMPERMEABILIZAÇÃO COM ARGAMASSA POLIMÉRICA - TIPOLOGIA</v>
      </c>
      <c r="N2502" s="67" t="s">
        <v>359</v>
      </c>
      <c r="O2502" s="68" t="s">
        <v>360</v>
      </c>
      <c r="P2502" s="68"/>
      <c r="Q2502" s="68" t="s">
        <v>3258</v>
      </c>
      <c r="R2502" s="69">
        <v>0.38700000000000001</v>
      </c>
      <c r="S2502" s="70">
        <v>4.8</v>
      </c>
      <c r="T2502" s="70">
        <v>1.8575999999999999</v>
      </c>
      <c r="U2502" s="67" t="s">
        <v>1519</v>
      </c>
      <c r="V2502" s="71" t="s">
        <v>4202</v>
      </c>
      <c r="W2502" s="171"/>
      <c r="X2502" s="172"/>
      <c r="Y2502" s="176">
        <f t="shared" ref="Y2502:Y2516" si="1365">X2502+W2502</f>
        <v>0</v>
      </c>
      <c r="AA2502" s="192"/>
      <c r="AB2502" s="193"/>
    </row>
    <row r="2503" spans="2:28" hidden="1">
      <c r="B2503" s="189">
        <f t="shared" si="1357"/>
        <v>0</v>
      </c>
      <c r="C2503" s="189">
        <f t="shared" ca="1" si="1358"/>
        <v>0</v>
      </c>
      <c r="D2503" s="189">
        <f t="shared" si="1359"/>
        <v>0</v>
      </c>
      <c r="E2503" s="189">
        <f t="shared" ca="1" si="1360"/>
        <v>0</v>
      </c>
      <c r="F2503" s="189">
        <f t="shared" si="1361"/>
        <v>0</v>
      </c>
      <c r="G2503" s="189" cm="1">
        <f t="array" aca="1" ref="G2503" ca="1">OFFSET(G2503,-1,,,)+1</f>
        <v>2498</v>
      </c>
      <c r="H2503" s="189">
        <f t="shared" si="1362"/>
        <v>0</v>
      </c>
      <c r="I2503" s="189">
        <f t="shared" si="1363"/>
        <v>0</v>
      </c>
      <c r="J2503" s="179">
        <f t="shared" si="1364"/>
        <v>0</v>
      </c>
      <c r="K2503" s="173"/>
      <c r="L2503" s="174" t="str" cm="1">
        <f t="array" aca="1" ref="L2503" ca="1">IF($K2503="",OFFSET(L2503,-1,,,),K2503)</f>
        <v>15.01.04.05.01</v>
      </c>
      <c r="M2503" s="175" t="str" cm="1">
        <f t="array" aca="1" ref="M2503" ca="1">IF(OR($K2503=0,$K2503=""),OFFSET(M2503,-1,,,),O2503)</f>
        <v>IMPERMEABILIZAÇÃO COM ARGAMASSA POLIMÉRICA - TIPOLOGIA</v>
      </c>
      <c r="N2503" s="67" t="s">
        <v>462</v>
      </c>
      <c r="O2503" s="68" t="s">
        <v>463</v>
      </c>
      <c r="P2503" s="68"/>
      <c r="Q2503" s="68" t="s">
        <v>3255</v>
      </c>
      <c r="R2503" s="69">
        <v>20.898</v>
      </c>
      <c r="S2503" s="70">
        <v>2.5499999999999998</v>
      </c>
      <c r="T2503" s="70">
        <v>53.289899999999996</v>
      </c>
      <c r="U2503" s="67" t="s">
        <v>1519</v>
      </c>
      <c r="V2503" s="71" t="s">
        <v>4202</v>
      </c>
      <c r="W2503" s="171"/>
      <c r="X2503" s="172"/>
      <c r="Y2503" s="176">
        <f t="shared" si="1365"/>
        <v>0</v>
      </c>
      <c r="AA2503" s="192"/>
      <c r="AB2503" s="193"/>
    </row>
    <row r="2504" spans="2:28" hidden="1">
      <c r="B2504" s="189">
        <f t="shared" si="1357"/>
        <v>0</v>
      </c>
      <c r="C2504" s="189">
        <f t="shared" ca="1" si="1358"/>
        <v>0</v>
      </c>
      <c r="D2504" s="189">
        <f t="shared" si="1359"/>
        <v>0</v>
      </c>
      <c r="E2504" s="189">
        <f t="shared" ca="1" si="1360"/>
        <v>0</v>
      </c>
      <c r="F2504" s="189">
        <f t="shared" si="1361"/>
        <v>0</v>
      </c>
      <c r="G2504" s="189" cm="1">
        <f t="array" aca="1" ref="G2504" ca="1">OFFSET(G2504,-1,,,)+1</f>
        <v>2499</v>
      </c>
      <c r="H2504" s="189">
        <f t="shared" si="1362"/>
        <v>0</v>
      </c>
      <c r="I2504" s="189">
        <f t="shared" si="1363"/>
        <v>0</v>
      </c>
      <c r="J2504" s="179">
        <f t="shared" si="1364"/>
        <v>0</v>
      </c>
      <c r="K2504" s="173"/>
      <c r="L2504" s="174" t="str" cm="1">
        <f t="array" aca="1" ref="L2504" ca="1">IF($K2504="",OFFSET(L2504,-1,,,),K2504)</f>
        <v>15.01.04.05.01</v>
      </c>
      <c r="M2504" s="175" t="str" cm="1">
        <f t="array" aca="1" ref="M2504" ca="1">IF(OR($K2504=0,$K2504=""),OFFSET(M2504,-1,,,),O2504)</f>
        <v>IMPERMEABILIZAÇÃO COM ARGAMASSA POLIMÉRICA - TIPOLOGIA</v>
      </c>
      <c r="N2504" s="67" t="s">
        <v>362</v>
      </c>
      <c r="O2504" s="68" t="s">
        <v>363</v>
      </c>
      <c r="P2504" s="68"/>
      <c r="Q2504" s="68" t="s">
        <v>3258</v>
      </c>
      <c r="R2504" s="69">
        <v>5.16</v>
      </c>
      <c r="S2504" s="70">
        <v>30</v>
      </c>
      <c r="T2504" s="70">
        <v>154.80000000000001</v>
      </c>
      <c r="U2504" s="67" t="s">
        <v>1519</v>
      </c>
      <c r="V2504" s="71" t="s">
        <v>4202</v>
      </c>
      <c r="W2504" s="171"/>
      <c r="X2504" s="172"/>
      <c r="Y2504" s="176">
        <f t="shared" si="1365"/>
        <v>0</v>
      </c>
      <c r="AA2504" s="192"/>
      <c r="AB2504" s="193"/>
    </row>
    <row r="2505" spans="2:28" hidden="1">
      <c r="B2505" s="189">
        <f t="shared" si="1357"/>
        <v>0</v>
      </c>
      <c r="C2505" s="189">
        <f t="shared" ca="1" si="1358"/>
        <v>0</v>
      </c>
      <c r="D2505" s="189">
        <f t="shared" si="1359"/>
        <v>0</v>
      </c>
      <c r="E2505" s="189">
        <f t="shared" ca="1" si="1360"/>
        <v>0</v>
      </c>
      <c r="F2505" s="189">
        <f t="shared" si="1361"/>
        <v>0</v>
      </c>
      <c r="G2505" s="189" cm="1">
        <f t="array" aca="1" ref="G2505" ca="1">OFFSET(G2505,-1,,,)+1</f>
        <v>2500</v>
      </c>
      <c r="H2505" s="189">
        <f t="shared" si="1362"/>
        <v>0</v>
      </c>
      <c r="I2505" s="189">
        <f t="shared" si="1363"/>
        <v>0</v>
      </c>
      <c r="J2505" s="179">
        <f t="shared" si="1364"/>
        <v>0</v>
      </c>
      <c r="K2505" s="173" t="s">
        <v>2634</v>
      </c>
      <c r="L2505" s="174" t="str" cm="1">
        <f t="array" aca="1" ref="L2505" ca="1">IF($K2505="",OFFSET(L2505,-1,,,),K2505)</f>
        <v>15.01.04.06</v>
      </c>
      <c r="M2505" s="175" t="str" cm="1">
        <f t="array" aca="1" ref="M2505" ca="1">IF(OR($K2505=0,$K2505=""),OFFSET(M2505,-1,,,),O2505)</f>
        <v>ESQUADRIAS</v>
      </c>
      <c r="N2505" s="67" t="s">
        <v>143</v>
      </c>
      <c r="O2505" s="68" t="s">
        <v>387</v>
      </c>
      <c r="P2505" s="68"/>
      <c r="Q2505" s="68"/>
      <c r="R2505" s="69"/>
      <c r="S2505" s="70"/>
      <c r="T2505" s="70">
        <v>0</v>
      </c>
      <c r="U2505" s="67"/>
      <c r="V2505" s="71"/>
      <c r="W2505" s="171"/>
      <c r="X2505" s="172"/>
      <c r="Y2505" s="176">
        <f t="shared" si="1365"/>
        <v>0</v>
      </c>
      <c r="AA2505" s="192"/>
      <c r="AB2505" s="193"/>
    </row>
    <row r="2506" spans="2:28">
      <c r="B2506" s="189">
        <f t="shared" si="1357"/>
        <v>0</v>
      </c>
      <c r="C2506" s="189">
        <f t="shared" ca="1" si="1358"/>
        <v>0</v>
      </c>
      <c r="D2506" s="189">
        <f t="shared" si="1359"/>
        <v>0</v>
      </c>
      <c r="E2506" s="189">
        <f t="shared" ca="1" si="1360"/>
        <v>0</v>
      </c>
      <c r="F2506" s="189">
        <f t="shared" si="1361"/>
        <v>0</v>
      </c>
      <c r="G2506" s="189" cm="1">
        <f t="array" aca="1" ref="G2506" ca="1">OFFSET(G2506,-1,,,)+1</f>
        <v>2501</v>
      </c>
      <c r="H2506" s="189">
        <f t="shared" si="1362"/>
        <v>0</v>
      </c>
      <c r="I2506" s="189">
        <f t="shared" si="1363"/>
        <v>0</v>
      </c>
      <c r="J2506" s="179">
        <f t="shared" si="1364"/>
        <v>0</v>
      </c>
      <c r="K2506" s="173" t="s">
        <v>2635</v>
      </c>
      <c r="L2506" s="174" t="str" cm="1">
        <f t="array" aca="1" ref="L2506" ca="1">IF($K2506="",OFFSET(L2506,-1,,,),K2506)</f>
        <v>15.01.04.06.01</v>
      </c>
      <c r="M2506" s="175" t="str" cm="1">
        <f t="array" aca="1" ref="M2506" ca="1">IF(OR($K2506=0,$K2506=""),OFFSET(M2506,-1,,,),O2506)</f>
        <v>JANELA DE ALUMÍNIO COM 01 FOLHAS FIXAS - 2,00X1,20M</v>
      </c>
      <c r="N2506" s="67" t="s">
        <v>4089</v>
      </c>
      <c r="O2506" s="68" t="s">
        <v>4748</v>
      </c>
      <c r="P2506" s="68"/>
      <c r="Q2506" s="68" t="s">
        <v>3263</v>
      </c>
      <c r="R2506" s="69">
        <v>2</v>
      </c>
      <c r="S2506" s="70">
        <v>914.34</v>
      </c>
      <c r="T2506" s="70">
        <v>1828.68</v>
      </c>
      <c r="U2506" s="67"/>
      <c r="V2506" s="71"/>
      <c r="W2506" s="171"/>
      <c r="X2506" s="172"/>
      <c r="Y2506" s="176">
        <f t="shared" si="1365"/>
        <v>0</v>
      </c>
      <c r="AA2506" s="192"/>
      <c r="AB2506" s="193"/>
    </row>
    <row r="2507" spans="2:28" hidden="1">
      <c r="B2507" s="189">
        <f t="shared" si="1357"/>
        <v>0</v>
      </c>
      <c r="C2507" s="189">
        <f t="shared" ca="1" si="1358"/>
        <v>0</v>
      </c>
      <c r="D2507" s="189">
        <f t="shared" si="1359"/>
        <v>0</v>
      </c>
      <c r="E2507" s="189">
        <f t="shared" ca="1" si="1360"/>
        <v>0</v>
      </c>
      <c r="F2507" s="189">
        <f t="shared" si="1361"/>
        <v>0</v>
      </c>
      <c r="G2507" s="189" cm="1">
        <f t="array" aca="1" ref="G2507" ca="1">OFFSET(G2507,-1,,,)+1</f>
        <v>2502</v>
      </c>
      <c r="H2507" s="189">
        <f t="shared" si="1362"/>
        <v>0</v>
      </c>
      <c r="I2507" s="189">
        <f t="shared" si="1363"/>
        <v>0</v>
      </c>
      <c r="J2507" s="179">
        <f t="shared" si="1364"/>
        <v>0</v>
      </c>
      <c r="K2507" s="173"/>
      <c r="L2507" s="174" t="str" cm="1">
        <f t="array" aca="1" ref="L2507" ca="1">IF($K2507="",OFFSET(L2507,-1,,,),K2507)</f>
        <v>15.01.04.06.01</v>
      </c>
      <c r="M2507" s="175" t="str" cm="1">
        <f t="array" aca="1" ref="M2507" ca="1">IF(OR($K2507=0,$K2507=""),OFFSET(M2507,-1,,,),O2507)</f>
        <v>JANELA DE ALUMÍNIO COM 01 FOLHAS FIXAS - 2,00X1,20M</v>
      </c>
      <c r="N2507" s="67" t="s">
        <v>1142</v>
      </c>
      <c r="O2507" s="68" t="s">
        <v>1143</v>
      </c>
      <c r="P2507" s="68"/>
      <c r="Q2507" s="68" t="s">
        <v>3255</v>
      </c>
      <c r="R2507" s="69">
        <v>0.90900000000000003</v>
      </c>
      <c r="S2507" s="70">
        <v>40</v>
      </c>
      <c r="T2507" s="70">
        <v>36.36</v>
      </c>
      <c r="U2507" s="67" t="s">
        <v>1519</v>
      </c>
      <c r="V2507" s="71" t="s">
        <v>4202</v>
      </c>
      <c r="W2507" s="171"/>
      <c r="X2507" s="172"/>
      <c r="Y2507" s="176">
        <f t="shared" si="1365"/>
        <v>0</v>
      </c>
      <c r="AA2507" s="192"/>
      <c r="AB2507" s="193"/>
    </row>
    <row r="2508" spans="2:28" hidden="1">
      <c r="B2508" s="189">
        <f t="shared" si="1357"/>
        <v>0</v>
      </c>
      <c r="C2508" s="189">
        <f t="shared" ca="1" si="1358"/>
        <v>0</v>
      </c>
      <c r="D2508" s="189">
        <f t="shared" si="1359"/>
        <v>0</v>
      </c>
      <c r="E2508" s="189">
        <f t="shared" ca="1" si="1360"/>
        <v>0</v>
      </c>
      <c r="F2508" s="189">
        <f t="shared" si="1361"/>
        <v>0</v>
      </c>
      <c r="G2508" s="189" cm="1">
        <f t="array" aca="1" ref="G2508" ca="1">OFFSET(G2508,-1,,,)+1</f>
        <v>2503</v>
      </c>
      <c r="H2508" s="189">
        <f t="shared" si="1362"/>
        <v>0</v>
      </c>
      <c r="I2508" s="189">
        <f t="shared" si="1363"/>
        <v>0</v>
      </c>
      <c r="J2508" s="179">
        <f t="shared" si="1364"/>
        <v>0</v>
      </c>
      <c r="K2508" s="173"/>
      <c r="L2508" s="174" t="str" cm="1">
        <f t="array" aca="1" ref="L2508" ca="1">IF($K2508="",OFFSET(L2508,-1,,,),K2508)</f>
        <v>15.01.04.06.01</v>
      </c>
      <c r="M2508" s="175" t="str" cm="1">
        <f t="array" aca="1" ref="M2508" ca="1">IF(OR($K2508=0,$K2508=""),OFFSET(M2508,-1,,,),O2508)</f>
        <v>JANELA DE ALUMÍNIO COM 01 FOLHAS FIXAS - 2,00X1,20M</v>
      </c>
      <c r="N2508" s="67" t="s">
        <v>1281</v>
      </c>
      <c r="O2508" s="68" t="s">
        <v>1282</v>
      </c>
      <c r="P2508" s="68"/>
      <c r="Q2508" s="68" t="s">
        <v>3254</v>
      </c>
      <c r="R2508" s="69">
        <v>0.16</v>
      </c>
      <c r="S2508" s="70">
        <v>10.5</v>
      </c>
      <c r="T2508" s="70">
        <v>1.68</v>
      </c>
      <c r="U2508" s="67" t="s">
        <v>1519</v>
      </c>
      <c r="V2508" s="71" t="s">
        <v>4202</v>
      </c>
      <c r="W2508" s="171"/>
      <c r="X2508" s="172"/>
      <c r="Y2508" s="176">
        <f t="shared" si="1365"/>
        <v>0</v>
      </c>
      <c r="AA2508" s="192"/>
      <c r="AB2508" s="193"/>
    </row>
    <row r="2509" spans="2:28" hidden="1">
      <c r="B2509" s="189">
        <f t="shared" si="1357"/>
        <v>0</v>
      </c>
      <c r="C2509" s="189">
        <f t="shared" ca="1" si="1358"/>
        <v>0</v>
      </c>
      <c r="D2509" s="189">
        <f t="shared" si="1359"/>
        <v>0</v>
      </c>
      <c r="E2509" s="189">
        <f t="shared" ca="1" si="1360"/>
        <v>0</v>
      </c>
      <c r="F2509" s="189">
        <f t="shared" si="1361"/>
        <v>0</v>
      </c>
      <c r="G2509" s="189" cm="1">
        <f t="array" aca="1" ref="G2509" ca="1">OFFSET(G2509,-1,,,)+1</f>
        <v>2504</v>
      </c>
      <c r="H2509" s="189">
        <f t="shared" si="1362"/>
        <v>0</v>
      </c>
      <c r="I2509" s="189">
        <f t="shared" si="1363"/>
        <v>0</v>
      </c>
      <c r="J2509" s="179">
        <f t="shared" si="1364"/>
        <v>0</v>
      </c>
      <c r="K2509" s="173"/>
      <c r="L2509" s="174" t="str" cm="1">
        <f t="array" aca="1" ref="L2509" ca="1">IF($K2509="",OFFSET(L2509,-1,,,),K2509)</f>
        <v>15.01.04.06.01</v>
      </c>
      <c r="M2509" s="175" t="str" cm="1">
        <f t="array" aca="1" ref="M2509" ca="1">IF(OR($K2509=0,$K2509=""),OFFSET(M2509,-1,,,),O2509)</f>
        <v>JANELA DE ALUMÍNIO COM 01 FOLHAS FIXAS - 2,00X1,20M</v>
      </c>
      <c r="N2509" s="67" t="s">
        <v>4090</v>
      </c>
      <c r="O2509" s="68" t="s">
        <v>4749</v>
      </c>
      <c r="P2509" s="68"/>
      <c r="Q2509" s="68" t="s">
        <v>3260</v>
      </c>
      <c r="R2509" s="69">
        <v>2</v>
      </c>
      <c r="S2509" s="70">
        <v>780.32</v>
      </c>
      <c r="T2509" s="70">
        <v>1560.64</v>
      </c>
      <c r="U2509" s="67" t="s">
        <v>1519</v>
      </c>
      <c r="V2509" s="71" t="s">
        <v>4202</v>
      </c>
      <c r="W2509" s="171"/>
      <c r="X2509" s="172"/>
      <c r="Y2509" s="176">
        <f t="shared" si="1365"/>
        <v>0</v>
      </c>
      <c r="AA2509" s="192"/>
      <c r="AB2509" s="193"/>
    </row>
    <row r="2510" spans="2:28" hidden="1">
      <c r="B2510" s="189">
        <f t="shared" si="1357"/>
        <v>0</v>
      </c>
      <c r="C2510" s="189">
        <f t="shared" ca="1" si="1358"/>
        <v>0</v>
      </c>
      <c r="D2510" s="189">
        <f t="shared" si="1359"/>
        <v>0</v>
      </c>
      <c r="E2510" s="189">
        <f t="shared" ca="1" si="1360"/>
        <v>0</v>
      </c>
      <c r="F2510" s="189">
        <f t="shared" si="1361"/>
        <v>0</v>
      </c>
      <c r="G2510" s="189" cm="1">
        <f t="array" aca="1" ref="G2510" ca="1">OFFSET(G2510,-1,,,)+1</f>
        <v>2505</v>
      </c>
      <c r="H2510" s="189">
        <f t="shared" si="1362"/>
        <v>0</v>
      </c>
      <c r="I2510" s="189">
        <f t="shared" si="1363"/>
        <v>0</v>
      </c>
      <c r="J2510" s="179">
        <f t="shared" si="1364"/>
        <v>0</v>
      </c>
      <c r="K2510" s="173"/>
      <c r="L2510" s="174" t="str" cm="1">
        <f t="array" aca="1" ref="L2510" ca="1">IF($K2510="",OFFSET(L2510,-1,,,),K2510)</f>
        <v>15.01.04.06.01</v>
      </c>
      <c r="M2510" s="175" t="str" cm="1">
        <f t="array" aca="1" ref="M2510" ca="1">IF(OR($K2510=0,$K2510=""),OFFSET(M2510,-1,,,),O2510)</f>
        <v>JANELA DE ALUMÍNIO COM 01 FOLHAS FIXAS - 2,00X1,20M</v>
      </c>
      <c r="N2510" s="67" t="s">
        <v>1285</v>
      </c>
      <c r="O2510" s="68" t="s">
        <v>1286</v>
      </c>
      <c r="P2510" s="68"/>
      <c r="Q2510" s="68" t="s">
        <v>3260</v>
      </c>
      <c r="R2510" s="69">
        <v>2</v>
      </c>
      <c r="S2510" s="70">
        <v>5</v>
      </c>
      <c r="T2510" s="70">
        <v>10</v>
      </c>
      <c r="U2510" s="67" t="s">
        <v>1519</v>
      </c>
      <c r="V2510" s="71" t="s">
        <v>4202</v>
      </c>
      <c r="W2510" s="171"/>
      <c r="X2510" s="172"/>
      <c r="Y2510" s="176">
        <f t="shared" si="1365"/>
        <v>0</v>
      </c>
      <c r="AA2510" s="192"/>
      <c r="AB2510" s="193"/>
    </row>
    <row r="2511" spans="2:28" hidden="1">
      <c r="B2511" s="189">
        <f t="shared" si="1357"/>
        <v>0</v>
      </c>
      <c r="C2511" s="189">
        <f t="shared" ca="1" si="1358"/>
        <v>0</v>
      </c>
      <c r="D2511" s="189">
        <f t="shared" si="1359"/>
        <v>0</v>
      </c>
      <c r="E2511" s="189">
        <f t="shared" ca="1" si="1360"/>
        <v>0</v>
      </c>
      <c r="F2511" s="189">
        <f t="shared" si="1361"/>
        <v>0</v>
      </c>
      <c r="G2511" s="189" cm="1">
        <f t="array" aca="1" ref="G2511" ca="1">OFFSET(G2511,-1,,,)+1</f>
        <v>2506</v>
      </c>
      <c r="H2511" s="189">
        <f t="shared" si="1362"/>
        <v>0</v>
      </c>
      <c r="I2511" s="189">
        <f t="shared" si="1363"/>
        <v>0</v>
      </c>
      <c r="J2511" s="179">
        <f t="shared" si="1364"/>
        <v>0</v>
      </c>
      <c r="K2511" s="173"/>
      <c r="L2511" s="174" t="str" cm="1">
        <f t="array" aca="1" ref="L2511" ca="1">IF($K2511="",OFFSET(L2511,-1,,,),K2511)</f>
        <v>15.01.04.06.01</v>
      </c>
      <c r="M2511" s="175" t="str" cm="1">
        <f t="array" aca="1" ref="M2511" ca="1">IF(OR($K2511=0,$K2511=""),OFFSET(M2511,-1,,,),O2511)</f>
        <v>JANELA DE ALUMÍNIO COM 01 FOLHAS FIXAS - 2,00X1,20M</v>
      </c>
      <c r="N2511" s="67" t="s">
        <v>3823</v>
      </c>
      <c r="O2511" s="68" t="s">
        <v>4254</v>
      </c>
      <c r="P2511" s="68"/>
      <c r="Q2511" s="68" t="s">
        <v>3260</v>
      </c>
      <c r="R2511" s="69">
        <v>2</v>
      </c>
      <c r="S2511" s="70">
        <v>110</v>
      </c>
      <c r="T2511" s="70">
        <v>220</v>
      </c>
      <c r="U2511" s="67" t="s">
        <v>1519</v>
      </c>
      <c r="V2511" s="71" t="s">
        <v>4202</v>
      </c>
      <c r="W2511" s="171"/>
      <c r="X2511" s="172"/>
      <c r="Y2511" s="176">
        <f t="shared" si="1365"/>
        <v>0</v>
      </c>
      <c r="AA2511" s="192"/>
      <c r="AB2511" s="193"/>
    </row>
    <row r="2512" spans="2:28">
      <c r="B2512" s="189">
        <f t="shared" si="1357"/>
        <v>0</v>
      </c>
      <c r="C2512" s="189">
        <f t="shared" ca="1" si="1358"/>
        <v>0</v>
      </c>
      <c r="D2512" s="189">
        <f t="shared" si="1359"/>
        <v>0</v>
      </c>
      <c r="E2512" s="189">
        <f t="shared" ca="1" si="1360"/>
        <v>0</v>
      </c>
      <c r="F2512" s="189">
        <f t="shared" si="1361"/>
        <v>0</v>
      </c>
      <c r="G2512" s="189" cm="1">
        <f t="array" aca="1" ref="G2512" ca="1">OFFSET(G2512,-1,,,)+1</f>
        <v>2507</v>
      </c>
      <c r="H2512" s="189">
        <f t="shared" si="1362"/>
        <v>0</v>
      </c>
      <c r="I2512" s="189">
        <f t="shared" si="1363"/>
        <v>0</v>
      </c>
      <c r="J2512" s="179">
        <f t="shared" si="1364"/>
        <v>0</v>
      </c>
      <c r="K2512" s="173" t="s">
        <v>3415</v>
      </c>
      <c r="L2512" s="174" t="str" cm="1">
        <f t="array" aca="1" ref="L2512" ca="1">IF($K2512="",OFFSET(L2512,-1,,,),K2512)</f>
        <v>15.01.04.06.02</v>
      </c>
      <c r="M2512" s="175" t="str" cm="1">
        <f t="array" aca="1" ref="M2512" ca="1">IF(OR($K2512=0,$K2512=""),OFFSET(M2512,-1,,,),O2512)</f>
        <v>JANELA DE ALUMÍNIO COM 01 FOLHAS FIXAS - 3,65X1,20M</v>
      </c>
      <c r="N2512" s="67" t="s">
        <v>4091</v>
      </c>
      <c r="O2512" s="68" t="s">
        <v>4750</v>
      </c>
      <c r="P2512" s="68"/>
      <c r="Q2512" s="68" t="s">
        <v>3263</v>
      </c>
      <c r="R2512" s="69">
        <v>1</v>
      </c>
      <c r="S2512" s="70">
        <v>1775.17</v>
      </c>
      <c r="T2512" s="70">
        <v>1775.17</v>
      </c>
      <c r="U2512" s="67"/>
      <c r="V2512" s="71"/>
      <c r="W2512" s="171"/>
      <c r="X2512" s="172"/>
      <c r="Y2512" s="176">
        <f t="shared" si="1365"/>
        <v>0</v>
      </c>
      <c r="AA2512" s="192"/>
      <c r="AB2512" s="193"/>
    </row>
    <row r="2513" spans="2:28" hidden="1">
      <c r="B2513" s="189">
        <f t="shared" si="1357"/>
        <v>0</v>
      </c>
      <c r="C2513" s="189">
        <f t="shared" ca="1" si="1358"/>
        <v>0</v>
      </c>
      <c r="D2513" s="189">
        <f t="shared" si="1359"/>
        <v>0</v>
      </c>
      <c r="E2513" s="189">
        <f t="shared" ca="1" si="1360"/>
        <v>0</v>
      </c>
      <c r="F2513" s="189">
        <f t="shared" si="1361"/>
        <v>0</v>
      </c>
      <c r="G2513" s="189" cm="1">
        <f t="array" aca="1" ref="G2513" ca="1">OFFSET(G2513,-1,,,)+1</f>
        <v>2508</v>
      </c>
      <c r="H2513" s="189">
        <f t="shared" si="1362"/>
        <v>0</v>
      </c>
      <c r="I2513" s="189">
        <f t="shared" si="1363"/>
        <v>0</v>
      </c>
      <c r="J2513" s="179">
        <f t="shared" si="1364"/>
        <v>0</v>
      </c>
      <c r="K2513" s="173"/>
      <c r="L2513" s="174" t="str" cm="1">
        <f t="array" aca="1" ref="L2513" ca="1">IF($K2513="",OFFSET(L2513,-1,,,),K2513)</f>
        <v>15.01.04.06.02</v>
      </c>
      <c r="M2513" s="175" t="str" cm="1">
        <f t="array" aca="1" ref="M2513" ca="1">IF(OR($K2513=0,$K2513=""),OFFSET(M2513,-1,,,),O2513)</f>
        <v>JANELA DE ALUMÍNIO COM 01 FOLHAS FIXAS - 3,65X1,20M</v>
      </c>
      <c r="N2513" s="67" t="s">
        <v>1142</v>
      </c>
      <c r="O2513" s="68" t="s">
        <v>1143</v>
      </c>
      <c r="P2513" s="68"/>
      <c r="Q2513" s="68" t="s">
        <v>3255</v>
      </c>
      <c r="R2513" s="69">
        <v>0.45450000000000002</v>
      </c>
      <c r="S2513" s="70">
        <v>40</v>
      </c>
      <c r="T2513" s="70">
        <v>18.18</v>
      </c>
      <c r="U2513" s="67" t="s">
        <v>1519</v>
      </c>
      <c r="V2513" s="71" t="s">
        <v>4202</v>
      </c>
      <c r="W2513" s="171"/>
      <c r="X2513" s="172"/>
      <c r="Y2513" s="176">
        <f t="shared" si="1365"/>
        <v>0</v>
      </c>
      <c r="AA2513" s="192"/>
      <c r="AB2513" s="193"/>
    </row>
    <row r="2514" spans="2:28" hidden="1">
      <c r="B2514" s="189">
        <f t="shared" si="1357"/>
        <v>0</v>
      </c>
      <c r="C2514" s="189">
        <f t="shared" ca="1" si="1358"/>
        <v>0</v>
      </c>
      <c r="D2514" s="189">
        <f t="shared" si="1359"/>
        <v>0</v>
      </c>
      <c r="E2514" s="189">
        <f t="shared" ca="1" si="1360"/>
        <v>0</v>
      </c>
      <c r="F2514" s="189">
        <f t="shared" si="1361"/>
        <v>0</v>
      </c>
      <c r="G2514" s="189" cm="1">
        <f t="array" aca="1" ref="G2514" ca="1">OFFSET(G2514,-1,,,)+1</f>
        <v>2509</v>
      </c>
      <c r="H2514" s="189">
        <f t="shared" si="1362"/>
        <v>0</v>
      </c>
      <c r="I2514" s="189">
        <f t="shared" si="1363"/>
        <v>0</v>
      </c>
      <c r="J2514" s="179">
        <f t="shared" si="1364"/>
        <v>0</v>
      </c>
      <c r="K2514" s="173"/>
      <c r="L2514" s="174" t="str" cm="1">
        <f t="array" aca="1" ref="L2514" ca="1">IF($K2514="",OFFSET(L2514,-1,,,),K2514)</f>
        <v>15.01.04.06.02</v>
      </c>
      <c r="M2514" s="175" t="str" cm="1">
        <f t="array" aca="1" ref="M2514" ca="1">IF(OR($K2514=0,$K2514=""),OFFSET(M2514,-1,,,),O2514)</f>
        <v>JANELA DE ALUMÍNIO COM 01 FOLHAS FIXAS - 3,65X1,20M</v>
      </c>
      <c r="N2514" s="67" t="s">
        <v>1281</v>
      </c>
      <c r="O2514" s="68" t="s">
        <v>1282</v>
      </c>
      <c r="P2514" s="68"/>
      <c r="Q2514" s="68" t="s">
        <v>3254</v>
      </c>
      <c r="R2514" s="69">
        <v>0.08</v>
      </c>
      <c r="S2514" s="70">
        <v>10.5</v>
      </c>
      <c r="T2514" s="70">
        <v>0.84</v>
      </c>
      <c r="U2514" s="67" t="s">
        <v>1519</v>
      </c>
      <c r="V2514" s="71" t="s">
        <v>4202</v>
      </c>
      <c r="W2514" s="171"/>
      <c r="X2514" s="172"/>
      <c r="Y2514" s="176">
        <f t="shared" si="1365"/>
        <v>0</v>
      </c>
      <c r="AA2514" s="192"/>
      <c r="AB2514" s="193"/>
    </row>
    <row r="2515" spans="2:28" hidden="1">
      <c r="B2515" s="189">
        <f t="shared" si="1357"/>
        <v>0</v>
      </c>
      <c r="C2515" s="189">
        <f t="shared" ca="1" si="1358"/>
        <v>0</v>
      </c>
      <c r="D2515" s="189">
        <f t="shared" si="1359"/>
        <v>0</v>
      </c>
      <c r="E2515" s="189">
        <f t="shared" ca="1" si="1360"/>
        <v>0</v>
      </c>
      <c r="F2515" s="189">
        <f t="shared" si="1361"/>
        <v>0</v>
      </c>
      <c r="G2515" s="189" cm="1">
        <f t="array" aca="1" ref="G2515" ca="1">OFFSET(G2515,-1,,,)+1</f>
        <v>2510</v>
      </c>
      <c r="H2515" s="189">
        <f t="shared" si="1362"/>
        <v>0</v>
      </c>
      <c r="I2515" s="189">
        <f t="shared" si="1363"/>
        <v>0</v>
      </c>
      <c r="J2515" s="179">
        <f t="shared" si="1364"/>
        <v>0</v>
      </c>
      <c r="K2515" s="173"/>
      <c r="L2515" s="174" t="str" cm="1">
        <f t="array" aca="1" ref="L2515" ca="1">IF($K2515="",OFFSET(L2515,-1,,,),K2515)</f>
        <v>15.01.04.06.02</v>
      </c>
      <c r="M2515" s="175" t="str" cm="1">
        <f t="array" aca="1" ref="M2515" ca="1">IF(OR($K2515=0,$K2515=""),OFFSET(M2515,-1,,,),O2515)</f>
        <v>JANELA DE ALUMÍNIO COM 01 FOLHAS FIXAS - 3,65X1,20M</v>
      </c>
      <c r="N2515" s="67" t="s">
        <v>4092</v>
      </c>
      <c r="O2515" s="68" t="s">
        <v>4751</v>
      </c>
      <c r="P2515" s="68"/>
      <c r="Q2515" s="68" t="s">
        <v>3260</v>
      </c>
      <c r="R2515" s="69">
        <v>1</v>
      </c>
      <c r="S2515" s="70">
        <v>1641.15</v>
      </c>
      <c r="T2515" s="70">
        <v>1641.15</v>
      </c>
      <c r="U2515" s="67" t="s">
        <v>1519</v>
      </c>
      <c r="V2515" s="71" t="s">
        <v>4202</v>
      </c>
      <c r="W2515" s="171"/>
      <c r="X2515" s="172"/>
      <c r="Y2515" s="176">
        <f t="shared" si="1365"/>
        <v>0</v>
      </c>
      <c r="AA2515" s="192"/>
      <c r="AB2515" s="193"/>
    </row>
    <row r="2516" spans="2:28" hidden="1">
      <c r="B2516" s="189">
        <f t="shared" si="1357"/>
        <v>0</v>
      </c>
      <c r="C2516" s="189">
        <f t="shared" ca="1" si="1358"/>
        <v>0</v>
      </c>
      <c r="D2516" s="189">
        <f t="shared" si="1359"/>
        <v>0</v>
      </c>
      <c r="E2516" s="189">
        <f t="shared" ca="1" si="1360"/>
        <v>0</v>
      </c>
      <c r="F2516" s="189">
        <f t="shared" si="1361"/>
        <v>0</v>
      </c>
      <c r="G2516" s="189" cm="1">
        <f t="array" aca="1" ref="G2516" ca="1">OFFSET(G2516,-1,,,)+1</f>
        <v>2511</v>
      </c>
      <c r="H2516" s="189">
        <f t="shared" si="1362"/>
        <v>0</v>
      </c>
      <c r="I2516" s="189">
        <f t="shared" si="1363"/>
        <v>0</v>
      </c>
      <c r="J2516" s="179">
        <f t="shared" si="1364"/>
        <v>0</v>
      </c>
      <c r="K2516" s="173"/>
      <c r="L2516" s="174" t="str" cm="1">
        <f t="array" aca="1" ref="L2516" ca="1">IF($K2516="",OFFSET(L2516,-1,,,),K2516)</f>
        <v>15.01.04.06.02</v>
      </c>
      <c r="M2516" s="175" t="str" cm="1">
        <f t="array" aca="1" ref="M2516" ca="1">IF(OR($K2516=0,$K2516=""),OFFSET(M2516,-1,,,),O2516)</f>
        <v>JANELA DE ALUMÍNIO COM 01 FOLHAS FIXAS - 3,65X1,20M</v>
      </c>
      <c r="N2516" s="67" t="s">
        <v>1285</v>
      </c>
      <c r="O2516" s="68" t="s">
        <v>1286</v>
      </c>
      <c r="P2516" s="68"/>
      <c r="Q2516" s="68" t="s">
        <v>3260</v>
      </c>
      <c r="R2516" s="69">
        <v>1</v>
      </c>
      <c r="S2516" s="70">
        <v>5</v>
      </c>
      <c r="T2516" s="70">
        <v>5</v>
      </c>
      <c r="U2516" s="67" t="s">
        <v>1519</v>
      </c>
      <c r="V2516" s="71" t="s">
        <v>4202</v>
      </c>
      <c r="W2516" s="171"/>
      <c r="X2516" s="172"/>
      <c r="Y2516" s="176">
        <f t="shared" si="1365"/>
        <v>0</v>
      </c>
      <c r="AA2516" s="192"/>
      <c r="AB2516" s="193"/>
    </row>
    <row r="2517" spans="2:28" hidden="1">
      <c r="B2517" s="189">
        <f>IF(J2517=0,0,U2517)</f>
        <v>0</v>
      </c>
      <c r="C2517" s="189">
        <f ca="1">IF(OR(J2517=0,I2517=0),0,IF(_xlfn.IFNA(MATCH(B2517,OFFSET($B$5,,,$G2517,),),0)&gt;0,0,MAX(OFFSET($C$5,,,$G2517,))+1))</f>
        <v>0</v>
      </c>
      <c r="D2517" s="189">
        <f>IF(J2517=0,0,N2517&amp;"-"&amp;U2517)</f>
        <v>0</v>
      </c>
      <c r="E2517" s="189">
        <f ca="1">IF(OR(J2517=0,I2517=0),0,IF(_xlfn.IFNA(MATCH(D2517,OFFSET($D$5,,,$G2517,),),0)&gt;0,0,_xlfn.MAXIFS(OFFSET($E$5,,,$G2517,),OFFSET($J$5,,,$G2517,),J2517)+1))</f>
        <v>0</v>
      </c>
      <c r="F2517" s="189">
        <f>IF(J2517=0,0,E2517&amp;"-"&amp;N2517)</f>
        <v>0</v>
      </c>
      <c r="G2517" s="189" cm="1">
        <f t="array" aca="1" ref="G2517" ca="1">OFFSET(G2517,-1,,,)+1</f>
        <v>2512</v>
      </c>
      <c r="H2517" s="189">
        <f>IF(OR($K2517=0,$K2517=""),$W2517,0)</f>
        <v>0</v>
      </c>
      <c r="I2517" s="189">
        <f>H2517*R2517</f>
        <v>0</v>
      </c>
      <c r="J2517" s="179">
        <f>IF(AND(I2517&lt;&gt;0,OR(K2517=0,K2517="")),N2517&amp;" - Mapa",0)</f>
        <v>0</v>
      </c>
      <c r="K2517" s="173"/>
      <c r="L2517" s="174" t="str" cm="1">
        <f t="array" aca="1" ref="L2517" ca="1">IF($K2517="",OFFSET(L2517,-1,,,),K2517)</f>
        <v>15.01.04.06.02</v>
      </c>
      <c r="M2517" s="175" t="str" cm="1">
        <f t="array" aca="1" ref="M2517" ca="1">IF(OR($K2517=0,$K2517=""),OFFSET(M2517,-1,,,),O2517)</f>
        <v>JANELA DE ALUMÍNIO COM 01 FOLHAS FIXAS - 3,65X1,20M</v>
      </c>
      <c r="N2517" s="67" t="s">
        <v>3823</v>
      </c>
      <c r="O2517" s="68" t="s">
        <v>4254</v>
      </c>
      <c r="P2517" s="68"/>
      <c r="Q2517" s="68" t="s">
        <v>3260</v>
      </c>
      <c r="R2517" s="69">
        <v>1</v>
      </c>
      <c r="S2517" s="70">
        <v>110</v>
      </c>
      <c r="T2517" s="70">
        <v>110</v>
      </c>
      <c r="U2517" s="67" t="s">
        <v>1519</v>
      </c>
      <c r="V2517" s="71" t="s">
        <v>4202</v>
      </c>
      <c r="W2517" s="171"/>
      <c r="X2517" s="172"/>
      <c r="Y2517" s="176">
        <f>X2517+W2517</f>
        <v>0</v>
      </c>
      <c r="AA2517" s="192"/>
      <c r="AB2517" s="193"/>
    </row>
    <row r="2518" spans="2:28">
      <c r="B2518" s="189">
        <f t="shared" ref="B2518:B2521" si="1366">IF(J2518=0,0,U2518)</f>
        <v>0</v>
      </c>
      <c r="C2518" s="189">
        <f t="shared" ref="C2518:C2521" ca="1" si="1367">IF(OR(J2518=0,I2518=0),0,IF(_xlfn.IFNA(MATCH(B2518,OFFSET($B$5,,,$G2518,),),0)&gt;0,0,MAX(OFFSET($C$5,,,$G2518,))+1))</f>
        <v>0</v>
      </c>
      <c r="D2518" s="189">
        <f t="shared" ref="D2518:D2521" si="1368">IF(J2518=0,0,N2518&amp;"-"&amp;U2518)</f>
        <v>0</v>
      </c>
      <c r="E2518" s="189">
        <f t="shared" ref="E2518:E2521" ca="1" si="1369">IF(OR(J2518=0,I2518=0),0,IF(_xlfn.IFNA(MATCH(D2518,OFFSET($D$5,,,$G2518,),),0)&gt;0,0,_xlfn.MAXIFS(OFFSET($E$5,,,$G2518,),OFFSET($J$5,,,$G2518,),J2518)+1))</f>
        <v>0</v>
      </c>
      <c r="F2518" s="189">
        <f t="shared" ref="F2518:F2521" si="1370">IF(J2518=0,0,E2518&amp;"-"&amp;N2518)</f>
        <v>0</v>
      </c>
      <c r="G2518" s="189" cm="1">
        <f t="array" aca="1" ref="G2518" ca="1">OFFSET(G2518,-1,,,)+1</f>
        <v>2513</v>
      </c>
      <c r="H2518" s="189">
        <f t="shared" ref="H2518:H2521" si="1371">IF(OR($K2518=0,$K2518=""),$W2518,0)</f>
        <v>0</v>
      </c>
      <c r="I2518" s="189">
        <f t="shared" ref="I2518:I2521" si="1372">H2518*R2518</f>
        <v>0</v>
      </c>
      <c r="J2518" s="179">
        <f t="shared" ref="J2518:J2521" si="1373">IF(AND(I2518&lt;&gt;0,OR(K2518=0,K2518="")),N2518&amp;" - Mapa",0)</f>
        <v>0</v>
      </c>
      <c r="K2518" s="173" t="s">
        <v>3416</v>
      </c>
      <c r="L2518" s="174" t="str" cm="1">
        <f t="array" aca="1" ref="L2518" ca="1">IF($K2518="",OFFSET(L2518,-1,,,),K2518)</f>
        <v>15.01.04.06.03</v>
      </c>
      <c r="M2518" s="175" t="str" cm="1">
        <f t="array" aca="1" ref="M2518" ca="1">IF(OR($K2518=0,$K2518=""),OFFSET(M2518,-1,,,),O2518)</f>
        <v>JANELA DE ALUMÍNIO COM 01 FOLHA TIPO MÁXIMO-AR - 0,60X0,60M</v>
      </c>
      <c r="N2518" s="67" t="s">
        <v>1289</v>
      </c>
      <c r="O2518" s="68" t="s">
        <v>4752</v>
      </c>
      <c r="P2518" s="68"/>
      <c r="Q2518" s="68" t="s">
        <v>3263</v>
      </c>
      <c r="R2518" s="69">
        <v>1</v>
      </c>
      <c r="S2518" s="70">
        <v>409.37</v>
      </c>
      <c r="T2518" s="70">
        <v>409.37</v>
      </c>
      <c r="U2518" s="67"/>
      <c r="V2518" s="71"/>
      <c r="W2518" s="171"/>
      <c r="X2518" s="172"/>
      <c r="Y2518" s="176">
        <f t="shared" ref="Y2518:Y2521" si="1374">X2518+W2518</f>
        <v>0</v>
      </c>
      <c r="AA2518" s="192"/>
      <c r="AB2518" s="193"/>
    </row>
    <row r="2519" spans="2:28" hidden="1">
      <c r="B2519" s="189">
        <f t="shared" si="1366"/>
        <v>0</v>
      </c>
      <c r="C2519" s="189">
        <f t="shared" ca="1" si="1367"/>
        <v>0</v>
      </c>
      <c r="D2519" s="189">
        <f t="shared" si="1368"/>
        <v>0</v>
      </c>
      <c r="E2519" s="189">
        <f t="shared" ca="1" si="1369"/>
        <v>0</v>
      </c>
      <c r="F2519" s="189">
        <f t="shared" si="1370"/>
        <v>0</v>
      </c>
      <c r="G2519" s="189" cm="1">
        <f t="array" aca="1" ref="G2519" ca="1">OFFSET(G2519,-1,,,)+1</f>
        <v>2514</v>
      </c>
      <c r="H2519" s="189">
        <f t="shared" si="1371"/>
        <v>0</v>
      </c>
      <c r="I2519" s="189">
        <f t="shared" si="1372"/>
        <v>0</v>
      </c>
      <c r="J2519" s="179">
        <f t="shared" si="1373"/>
        <v>0</v>
      </c>
      <c r="K2519" s="173"/>
      <c r="L2519" s="174" t="str" cm="1">
        <f t="array" aca="1" ref="L2519" ca="1">IF($K2519="",OFFSET(L2519,-1,,,),K2519)</f>
        <v>15.01.04.06.03</v>
      </c>
      <c r="M2519" s="175" t="str" cm="1">
        <f t="array" aca="1" ref="M2519" ca="1">IF(OR($K2519=0,$K2519=""),OFFSET(M2519,-1,,,),O2519)</f>
        <v>JANELA DE ALUMÍNIO COM 01 FOLHA TIPO MÁXIMO-AR - 0,60X0,60M</v>
      </c>
      <c r="N2519" s="67" t="s">
        <v>1142</v>
      </c>
      <c r="O2519" s="68" t="s">
        <v>1143</v>
      </c>
      <c r="P2519" s="68"/>
      <c r="Q2519" s="68" t="s">
        <v>3255</v>
      </c>
      <c r="R2519" s="69">
        <v>0.45450000000000002</v>
      </c>
      <c r="S2519" s="70">
        <v>40</v>
      </c>
      <c r="T2519" s="70">
        <v>18.18</v>
      </c>
      <c r="U2519" s="67" t="s">
        <v>1519</v>
      </c>
      <c r="V2519" s="71" t="s">
        <v>4202</v>
      </c>
      <c r="W2519" s="171"/>
      <c r="X2519" s="172"/>
      <c r="Y2519" s="176">
        <f t="shared" si="1374"/>
        <v>0</v>
      </c>
      <c r="AA2519" s="192"/>
      <c r="AB2519" s="193"/>
    </row>
    <row r="2520" spans="2:28" hidden="1">
      <c r="B2520" s="189">
        <f t="shared" si="1366"/>
        <v>0</v>
      </c>
      <c r="C2520" s="189">
        <f t="shared" ca="1" si="1367"/>
        <v>0</v>
      </c>
      <c r="D2520" s="189">
        <f t="shared" si="1368"/>
        <v>0</v>
      </c>
      <c r="E2520" s="189">
        <f t="shared" ca="1" si="1369"/>
        <v>0</v>
      </c>
      <c r="F2520" s="189">
        <f t="shared" si="1370"/>
        <v>0</v>
      </c>
      <c r="G2520" s="189" cm="1">
        <f t="array" aca="1" ref="G2520" ca="1">OFFSET(G2520,-1,,,)+1</f>
        <v>2515</v>
      </c>
      <c r="H2520" s="189">
        <f t="shared" si="1371"/>
        <v>0</v>
      </c>
      <c r="I2520" s="189">
        <f t="shared" si="1372"/>
        <v>0</v>
      </c>
      <c r="J2520" s="179">
        <f t="shared" si="1373"/>
        <v>0</v>
      </c>
      <c r="K2520" s="173"/>
      <c r="L2520" s="174" t="str" cm="1">
        <f t="array" aca="1" ref="L2520" ca="1">IF($K2520="",OFFSET(L2520,-1,,,),K2520)</f>
        <v>15.01.04.06.03</v>
      </c>
      <c r="M2520" s="175" t="str" cm="1">
        <f t="array" aca="1" ref="M2520" ca="1">IF(OR($K2520=0,$K2520=""),OFFSET(M2520,-1,,,),O2520)</f>
        <v>JANELA DE ALUMÍNIO COM 01 FOLHA TIPO MÁXIMO-AR - 0,60X0,60M</v>
      </c>
      <c r="N2520" s="67" t="s">
        <v>1281</v>
      </c>
      <c r="O2520" s="68" t="s">
        <v>1282</v>
      </c>
      <c r="P2520" s="68"/>
      <c r="Q2520" s="68" t="s">
        <v>3254</v>
      </c>
      <c r="R2520" s="69">
        <v>0.08</v>
      </c>
      <c r="S2520" s="70">
        <v>10.5</v>
      </c>
      <c r="T2520" s="70">
        <v>0.84</v>
      </c>
      <c r="U2520" s="67" t="s">
        <v>1519</v>
      </c>
      <c r="V2520" s="71" t="s">
        <v>4202</v>
      </c>
      <c r="W2520" s="171"/>
      <c r="X2520" s="172"/>
      <c r="Y2520" s="176">
        <f t="shared" si="1374"/>
        <v>0</v>
      </c>
      <c r="AA2520" s="192"/>
      <c r="AB2520" s="193"/>
    </row>
    <row r="2521" spans="2:28" hidden="1">
      <c r="B2521" s="189">
        <f t="shared" si="1366"/>
        <v>0</v>
      </c>
      <c r="C2521" s="189">
        <f t="shared" ca="1" si="1367"/>
        <v>0</v>
      </c>
      <c r="D2521" s="189">
        <f t="shared" si="1368"/>
        <v>0</v>
      </c>
      <c r="E2521" s="189">
        <f t="shared" ca="1" si="1369"/>
        <v>0</v>
      </c>
      <c r="F2521" s="189">
        <f t="shared" si="1370"/>
        <v>0</v>
      </c>
      <c r="G2521" s="189" cm="1">
        <f t="array" aca="1" ref="G2521" ca="1">OFFSET(G2521,-1,,,)+1</f>
        <v>2516</v>
      </c>
      <c r="H2521" s="189">
        <f t="shared" si="1371"/>
        <v>0</v>
      </c>
      <c r="I2521" s="189">
        <f t="shared" si="1372"/>
        <v>0</v>
      </c>
      <c r="J2521" s="179">
        <f t="shared" si="1373"/>
        <v>0</v>
      </c>
      <c r="K2521" s="173"/>
      <c r="L2521" s="174" t="str" cm="1">
        <f t="array" aca="1" ref="L2521" ca="1">IF($K2521="",OFFSET(L2521,-1,,,),K2521)</f>
        <v>15.01.04.06.03</v>
      </c>
      <c r="M2521" s="175" t="str" cm="1">
        <f t="array" aca="1" ref="M2521" ca="1">IF(OR($K2521=0,$K2521=""),OFFSET(M2521,-1,,,),O2521)</f>
        <v>JANELA DE ALUMÍNIO COM 01 FOLHA TIPO MÁXIMO-AR - 0,60X0,60M</v>
      </c>
      <c r="N2521" s="67" t="s">
        <v>1290</v>
      </c>
      <c r="O2521" s="68" t="s">
        <v>1291</v>
      </c>
      <c r="P2521" s="68"/>
      <c r="Q2521" s="68" t="s">
        <v>3260</v>
      </c>
      <c r="R2521" s="69">
        <v>1</v>
      </c>
      <c r="S2521" s="70">
        <v>275.35000000000002</v>
      </c>
      <c r="T2521" s="70">
        <v>275.35000000000002</v>
      </c>
      <c r="U2521" s="67" t="s">
        <v>1519</v>
      </c>
      <c r="V2521" s="71" t="s">
        <v>4202</v>
      </c>
      <c r="W2521" s="171"/>
      <c r="X2521" s="172"/>
      <c r="Y2521" s="176">
        <f t="shared" si="1374"/>
        <v>0</v>
      </c>
      <c r="AA2521" s="192"/>
      <c r="AB2521" s="193"/>
    </row>
    <row r="2522" spans="2:28" hidden="1">
      <c r="B2522" s="189">
        <f>IF(J2522=0,0,U2522)</f>
        <v>0</v>
      </c>
      <c r="C2522" s="189">
        <f ca="1">IF(OR(J2522=0,I2522=0),0,IF(_xlfn.IFNA(MATCH(B2522,OFFSET($B$5,,,$G2522,),),0)&gt;0,0,MAX(OFFSET($C$5,,,$G2522,))+1))</f>
        <v>0</v>
      </c>
      <c r="D2522" s="189">
        <f>IF(J2522=0,0,N2522&amp;"-"&amp;U2522)</f>
        <v>0</v>
      </c>
      <c r="E2522" s="189">
        <f ca="1">IF(OR(J2522=0,I2522=0),0,IF(_xlfn.IFNA(MATCH(D2522,OFFSET($D$5,,,$G2522,),),0)&gt;0,0,_xlfn.MAXIFS(OFFSET($E$5,,,$G2522,),OFFSET($J$5,,,$G2522,),J2522)+1))</f>
        <v>0</v>
      </c>
      <c r="F2522" s="189">
        <f>IF(J2522=0,0,E2522&amp;"-"&amp;N2522)</f>
        <v>0</v>
      </c>
      <c r="G2522" s="189" cm="1">
        <f t="array" aca="1" ref="G2522" ca="1">OFFSET(G2522,-1,,,)+1</f>
        <v>2517</v>
      </c>
      <c r="H2522" s="189">
        <f>IF(OR($K2522=0,$K2522=""),$W2522,0)</f>
        <v>0</v>
      </c>
      <c r="I2522" s="189">
        <f>H2522*R2522</f>
        <v>0</v>
      </c>
      <c r="J2522" s="179">
        <f>IF(AND(I2522&lt;&gt;0,OR(K2522=0,K2522="")),N2522&amp;" - Mapa",0)</f>
        <v>0</v>
      </c>
      <c r="K2522" s="173"/>
      <c r="L2522" s="174" t="str" cm="1">
        <f t="array" aca="1" ref="L2522" ca="1">IF($K2522="",OFFSET(L2522,-1,,,),K2522)</f>
        <v>15.01.04.06.03</v>
      </c>
      <c r="M2522" s="175" t="str" cm="1">
        <f t="array" aca="1" ref="M2522" ca="1">IF(OR($K2522=0,$K2522=""),OFFSET(M2522,-1,,,),O2522)</f>
        <v>JANELA DE ALUMÍNIO COM 01 FOLHA TIPO MÁXIMO-AR - 0,60X0,60M</v>
      </c>
      <c r="N2522" s="67" t="s">
        <v>1285</v>
      </c>
      <c r="O2522" s="68" t="s">
        <v>1286</v>
      </c>
      <c r="P2522" s="68"/>
      <c r="Q2522" s="68" t="s">
        <v>3260</v>
      </c>
      <c r="R2522" s="69">
        <v>1</v>
      </c>
      <c r="S2522" s="70">
        <v>5</v>
      </c>
      <c r="T2522" s="70">
        <v>5</v>
      </c>
      <c r="U2522" s="67" t="s">
        <v>1519</v>
      </c>
      <c r="V2522" s="71" t="s">
        <v>4202</v>
      </c>
      <c r="W2522" s="171"/>
      <c r="X2522" s="172"/>
      <c r="Y2522" s="176">
        <f>X2522+W2522</f>
        <v>0</v>
      </c>
      <c r="AA2522" s="192"/>
      <c r="AB2522" s="193"/>
    </row>
    <row r="2523" spans="2:28" hidden="1">
      <c r="B2523" s="189">
        <f t="shared" ref="B2523:B2534" si="1375">IF(J2523=0,0,U2523)</f>
        <v>0</v>
      </c>
      <c r="C2523" s="189">
        <f t="shared" ref="C2523:C2534" ca="1" si="1376">IF(OR(J2523=0,I2523=0),0,IF(_xlfn.IFNA(MATCH(B2523,OFFSET($B$5,,,$G2523,),),0)&gt;0,0,MAX(OFFSET($C$5,,,$G2523,))+1))</f>
        <v>0</v>
      </c>
      <c r="D2523" s="189">
        <f t="shared" ref="D2523:D2534" si="1377">IF(J2523=0,0,N2523&amp;"-"&amp;U2523)</f>
        <v>0</v>
      </c>
      <c r="E2523" s="189">
        <f t="shared" ref="E2523:E2534" ca="1" si="1378">IF(OR(J2523=0,I2523=0),0,IF(_xlfn.IFNA(MATCH(D2523,OFFSET($D$5,,,$G2523,),),0)&gt;0,0,_xlfn.MAXIFS(OFFSET($E$5,,,$G2523,),OFFSET($J$5,,,$G2523,),J2523)+1))</f>
        <v>0</v>
      </c>
      <c r="F2523" s="189">
        <f t="shared" ref="F2523:F2534" si="1379">IF(J2523=0,0,E2523&amp;"-"&amp;N2523)</f>
        <v>0</v>
      </c>
      <c r="G2523" s="189" cm="1">
        <f t="array" aca="1" ref="G2523" ca="1">OFFSET(G2523,-1,,,)+1</f>
        <v>2518</v>
      </c>
      <c r="H2523" s="189">
        <f t="shared" ref="H2523:H2534" si="1380">IF(OR($K2523=0,$K2523=""),$W2523,0)</f>
        <v>0</v>
      </c>
      <c r="I2523" s="189">
        <f t="shared" ref="I2523:I2534" si="1381">H2523*R2523</f>
        <v>0</v>
      </c>
      <c r="J2523" s="179">
        <f t="shared" ref="J2523:J2534" si="1382">IF(AND(I2523&lt;&gt;0,OR(K2523=0,K2523="")),N2523&amp;" - Mapa",0)</f>
        <v>0</v>
      </c>
      <c r="K2523" s="173"/>
      <c r="L2523" s="174" t="str" cm="1">
        <f t="array" aca="1" ref="L2523" ca="1">IF($K2523="",OFFSET(L2523,-1,,,),K2523)</f>
        <v>15.01.04.06.03</v>
      </c>
      <c r="M2523" s="175" t="str" cm="1">
        <f t="array" aca="1" ref="M2523" ca="1">IF(OR($K2523=0,$K2523=""),OFFSET(M2523,-1,,,),O2523)</f>
        <v>JANELA DE ALUMÍNIO COM 01 FOLHA TIPO MÁXIMO-AR - 0,60X0,60M</v>
      </c>
      <c r="N2523" s="67" t="s">
        <v>3823</v>
      </c>
      <c r="O2523" s="68" t="s">
        <v>4254</v>
      </c>
      <c r="P2523" s="68"/>
      <c r="Q2523" s="68" t="s">
        <v>3260</v>
      </c>
      <c r="R2523" s="69">
        <v>1</v>
      </c>
      <c r="S2523" s="70">
        <v>110</v>
      </c>
      <c r="T2523" s="70">
        <v>110</v>
      </c>
      <c r="U2523" s="67" t="s">
        <v>1519</v>
      </c>
      <c r="V2523" s="71" t="s">
        <v>4202</v>
      </c>
      <c r="W2523" s="171"/>
      <c r="X2523" s="172"/>
      <c r="Y2523" s="176">
        <f t="shared" ref="Y2523:Y2534" si="1383">X2523+W2523</f>
        <v>0</v>
      </c>
      <c r="AA2523" s="192"/>
      <c r="AB2523" s="193"/>
    </row>
    <row r="2524" spans="2:28">
      <c r="B2524" s="189">
        <f t="shared" si="1375"/>
        <v>0</v>
      </c>
      <c r="C2524" s="189">
        <f t="shared" ca="1" si="1376"/>
        <v>0</v>
      </c>
      <c r="D2524" s="189">
        <f t="shared" si="1377"/>
        <v>0</v>
      </c>
      <c r="E2524" s="189">
        <f t="shared" ca="1" si="1378"/>
        <v>0</v>
      </c>
      <c r="F2524" s="189">
        <f t="shared" si="1379"/>
        <v>0</v>
      </c>
      <c r="G2524" s="189" cm="1">
        <f t="array" aca="1" ref="G2524" ca="1">OFFSET(G2524,-1,,,)+1</f>
        <v>2519</v>
      </c>
      <c r="H2524" s="189">
        <f t="shared" si="1380"/>
        <v>0</v>
      </c>
      <c r="I2524" s="189">
        <f t="shared" si="1381"/>
        <v>0</v>
      </c>
      <c r="J2524" s="179">
        <f t="shared" si="1382"/>
        <v>0</v>
      </c>
      <c r="K2524" s="173" t="s">
        <v>3417</v>
      </c>
      <c r="L2524" s="174" t="str" cm="1">
        <f t="array" aca="1" ref="L2524" ca="1">IF($K2524="",OFFSET(L2524,-1,,,),K2524)</f>
        <v>15.01.04.06.04</v>
      </c>
      <c r="M2524" s="175" t="str" cm="1">
        <f t="array" aca="1" ref="M2524" ca="1">IF(OR($K2524=0,$K2524=""),OFFSET(M2524,-1,,,),O2524)</f>
        <v>KIT PORTA PRONTA LISA STANDARD WC 0,70x2,10M</v>
      </c>
      <c r="N2524" s="67" t="s">
        <v>4093</v>
      </c>
      <c r="O2524" s="68" t="s">
        <v>4753</v>
      </c>
      <c r="P2524" s="68"/>
      <c r="Q2524" s="68" t="s">
        <v>3260</v>
      </c>
      <c r="R2524" s="69">
        <v>1</v>
      </c>
      <c r="S2524" s="70">
        <v>549</v>
      </c>
      <c r="T2524" s="70">
        <v>549</v>
      </c>
      <c r="U2524" s="67"/>
      <c r="V2524" s="71"/>
      <c r="W2524" s="171"/>
      <c r="X2524" s="172"/>
      <c r="Y2524" s="176">
        <f t="shared" si="1383"/>
        <v>0</v>
      </c>
      <c r="AA2524" s="192"/>
      <c r="AB2524" s="193"/>
    </row>
    <row r="2525" spans="2:28" hidden="1">
      <c r="B2525" s="189">
        <f t="shared" si="1375"/>
        <v>0</v>
      </c>
      <c r="C2525" s="189">
        <f t="shared" ca="1" si="1376"/>
        <v>0</v>
      </c>
      <c r="D2525" s="189">
        <f t="shared" si="1377"/>
        <v>0</v>
      </c>
      <c r="E2525" s="189">
        <f t="shared" ca="1" si="1378"/>
        <v>0</v>
      </c>
      <c r="F2525" s="189">
        <f t="shared" si="1379"/>
        <v>0</v>
      </c>
      <c r="G2525" s="189" cm="1">
        <f t="array" aca="1" ref="G2525" ca="1">OFFSET(G2525,-1,,,)+1</f>
        <v>2520</v>
      </c>
      <c r="H2525" s="189">
        <f t="shared" si="1380"/>
        <v>0</v>
      </c>
      <c r="I2525" s="189">
        <f t="shared" si="1381"/>
        <v>0</v>
      </c>
      <c r="J2525" s="179">
        <f t="shared" si="1382"/>
        <v>0</v>
      </c>
      <c r="K2525" s="173"/>
      <c r="L2525" s="174" t="str" cm="1">
        <f t="array" aca="1" ref="L2525" ca="1">IF($K2525="",OFFSET(L2525,-1,,,),K2525)</f>
        <v>15.01.04.06.04</v>
      </c>
      <c r="M2525" s="175" t="str" cm="1">
        <f t="array" aca="1" ref="M2525" ca="1">IF(OR($K2525=0,$K2525=""),OFFSET(M2525,-1,,,),O2525)</f>
        <v>KIT PORTA PRONTA LISA STANDARD WC 0,70x2,10M</v>
      </c>
      <c r="N2525" s="67" t="s">
        <v>1307</v>
      </c>
      <c r="O2525" s="68" t="s">
        <v>1308</v>
      </c>
      <c r="P2525" s="68"/>
      <c r="Q2525" s="68" t="s">
        <v>3260</v>
      </c>
      <c r="R2525" s="69">
        <v>3</v>
      </c>
      <c r="S2525" s="70">
        <v>5</v>
      </c>
      <c r="T2525" s="70">
        <v>15</v>
      </c>
      <c r="U2525" s="67" t="s">
        <v>1519</v>
      </c>
      <c r="V2525" s="71" t="s">
        <v>4202</v>
      </c>
      <c r="W2525" s="171"/>
      <c r="X2525" s="172"/>
      <c r="Y2525" s="176">
        <f t="shared" si="1383"/>
        <v>0</v>
      </c>
      <c r="AA2525" s="192"/>
      <c r="AB2525" s="193"/>
    </row>
    <row r="2526" spans="2:28" hidden="1">
      <c r="B2526" s="189">
        <f t="shared" si="1375"/>
        <v>0</v>
      </c>
      <c r="C2526" s="189">
        <f t="shared" ca="1" si="1376"/>
        <v>0</v>
      </c>
      <c r="D2526" s="189">
        <f t="shared" si="1377"/>
        <v>0</v>
      </c>
      <c r="E2526" s="189">
        <f t="shared" ca="1" si="1378"/>
        <v>0</v>
      </c>
      <c r="F2526" s="189">
        <f t="shared" si="1379"/>
        <v>0</v>
      </c>
      <c r="G2526" s="189" cm="1">
        <f t="array" aca="1" ref="G2526" ca="1">OFFSET(G2526,-1,,,)+1</f>
        <v>2521</v>
      </c>
      <c r="H2526" s="189">
        <f t="shared" si="1380"/>
        <v>0</v>
      </c>
      <c r="I2526" s="189">
        <f t="shared" si="1381"/>
        <v>0</v>
      </c>
      <c r="J2526" s="179">
        <f t="shared" si="1382"/>
        <v>0</v>
      </c>
      <c r="K2526" s="173"/>
      <c r="L2526" s="174" t="str" cm="1">
        <f t="array" aca="1" ref="L2526" ca="1">IF($K2526="",OFFSET(L2526,-1,,,),K2526)</f>
        <v>15.01.04.06.04</v>
      </c>
      <c r="M2526" s="175" t="str" cm="1">
        <f t="array" aca="1" ref="M2526" ca="1">IF(OR($K2526=0,$K2526=""),OFFSET(M2526,-1,,,),O2526)</f>
        <v>KIT PORTA PRONTA LISA STANDARD WC 0,70x2,10M</v>
      </c>
      <c r="N2526" s="67" t="s">
        <v>1324</v>
      </c>
      <c r="O2526" s="68" t="s">
        <v>1325</v>
      </c>
      <c r="P2526" s="68"/>
      <c r="Q2526" s="68" t="s">
        <v>3260</v>
      </c>
      <c r="R2526" s="69">
        <v>1</v>
      </c>
      <c r="S2526" s="70">
        <v>26</v>
      </c>
      <c r="T2526" s="70">
        <v>26</v>
      </c>
      <c r="U2526" s="67" t="s">
        <v>1519</v>
      </c>
      <c r="V2526" s="71" t="s">
        <v>4202</v>
      </c>
      <c r="W2526" s="171"/>
      <c r="X2526" s="172"/>
      <c r="Y2526" s="176">
        <f t="shared" si="1383"/>
        <v>0</v>
      </c>
      <c r="AA2526" s="192"/>
      <c r="AB2526" s="193"/>
    </row>
    <row r="2527" spans="2:28" hidden="1">
      <c r="B2527" s="189">
        <f t="shared" si="1375"/>
        <v>0</v>
      </c>
      <c r="C2527" s="189">
        <f t="shared" ca="1" si="1376"/>
        <v>0</v>
      </c>
      <c r="D2527" s="189">
        <f t="shared" si="1377"/>
        <v>0</v>
      </c>
      <c r="E2527" s="189">
        <f t="shared" ca="1" si="1378"/>
        <v>0</v>
      </c>
      <c r="F2527" s="189">
        <f t="shared" si="1379"/>
        <v>0</v>
      </c>
      <c r="G2527" s="189" cm="1">
        <f t="array" aca="1" ref="G2527" ca="1">OFFSET(G2527,-1,,,)+1</f>
        <v>2522</v>
      </c>
      <c r="H2527" s="189">
        <f t="shared" si="1380"/>
        <v>0</v>
      </c>
      <c r="I2527" s="189">
        <f t="shared" si="1381"/>
        <v>0</v>
      </c>
      <c r="J2527" s="179">
        <f t="shared" si="1382"/>
        <v>0</v>
      </c>
      <c r="K2527" s="173"/>
      <c r="L2527" s="174" t="str" cm="1">
        <f t="array" aca="1" ref="L2527" ca="1">IF($K2527="",OFFSET(L2527,-1,,,),K2527)</f>
        <v>15.01.04.06.04</v>
      </c>
      <c r="M2527" s="175" t="str" cm="1">
        <f t="array" aca="1" ref="M2527" ca="1">IF(OR($K2527=0,$K2527=""),OFFSET(M2527,-1,,,),O2527)</f>
        <v>KIT PORTA PRONTA LISA STANDARD WC 0,70x2,10M</v>
      </c>
      <c r="N2527" s="67" t="s">
        <v>4094</v>
      </c>
      <c r="O2527" s="68" t="s">
        <v>4754</v>
      </c>
      <c r="P2527" s="68"/>
      <c r="Q2527" s="68" t="s">
        <v>3260</v>
      </c>
      <c r="R2527" s="69">
        <v>1</v>
      </c>
      <c r="S2527" s="70">
        <v>398</v>
      </c>
      <c r="T2527" s="70">
        <v>398</v>
      </c>
      <c r="U2527" s="67" t="s">
        <v>1519</v>
      </c>
      <c r="V2527" s="71" t="s">
        <v>4202</v>
      </c>
      <c r="W2527" s="171"/>
      <c r="X2527" s="172"/>
      <c r="Y2527" s="176">
        <f t="shared" si="1383"/>
        <v>0</v>
      </c>
      <c r="AA2527" s="192"/>
      <c r="AB2527" s="193"/>
    </row>
    <row r="2528" spans="2:28" hidden="1">
      <c r="B2528" s="189">
        <f t="shared" si="1375"/>
        <v>0</v>
      </c>
      <c r="C2528" s="189">
        <f t="shared" ca="1" si="1376"/>
        <v>0</v>
      </c>
      <c r="D2528" s="189">
        <f t="shared" si="1377"/>
        <v>0</v>
      </c>
      <c r="E2528" s="189">
        <f t="shared" ca="1" si="1378"/>
        <v>0</v>
      </c>
      <c r="F2528" s="189">
        <f t="shared" si="1379"/>
        <v>0</v>
      </c>
      <c r="G2528" s="189" cm="1">
        <f t="array" aca="1" ref="G2528" ca="1">OFFSET(G2528,-1,,,)+1</f>
        <v>2523</v>
      </c>
      <c r="H2528" s="189">
        <f t="shared" si="1380"/>
        <v>0</v>
      </c>
      <c r="I2528" s="189">
        <f t="shared" si="1381"/>
        <v>0</v>
      </c>
      <c r="J2528" s="179">
        <f t="shared" si="1382"/>
        <v>0</v>
      </c>
      <c r="K2528" s="173"/>
      <c r="L2528" s="174" t="str" cm="1">
        <f t="array" aca="1" ref="L2528" ca="1">IF($K2528="",OFFSET(L2528,-1,,,),K2528)</f>
        <v>15.01.04.06.04</v>
      </c>
      <c r="M2528" s="175" t="str" cm="1">
        <f t="array" aca="1" ref="M2528" ca="1">IF(OR($K2528=0,$K2528=""),OFFSET(M2528,-1,,,),O2528)</f>
        <v>KIT PORTA PRONTA LISA STANDARD WC 0,70x2,10M</v>
      </c>
      <c r="N2528" s="67" t="s">
        <v>1313</v>
      </c>
      <c r="O2528" s="68" t="s">
        <v>1314</v>
      </c>
      <c r="P2528" s="68"/>
      <c r="Q2528" s="68" t="s">
        <v>3260</v>
      </c>
      <c r="R2528" s="69">
        <v>1</v>
      </c>
      <c r="S2528" s="70">
        <v>90</v>
      </c>
      <c r="T2528" s="70">
        <v>90</v>
      </c>
      <c r="U2528" s="67" t="s">
        <v>1519</v>
      </c>
      <c r="V2528" s="71" t="s">
        <v>4202</v>
      </c>
      <c r="W2528" s="171"/>
      <c r="X2528" s="172"/>
      <c r="Y2528" s="176">
        <f t="shared" si="1383"/>
        <v>0</v>
      </c>
      <c r="AA2528" s="192"/>
      <c r="AB2528" s="193"/>
    </row>
    <row r="2529" spans="2:28" hidden="1">
      <c r="B2529" s="189">
        <f t="shared" si="1375"/>
        <v>0</v>
      </c>
      <c r="C2529" s="189">
        <f t="shared" ca="1" si="1376"/>
        <v>0</v>
      </c>
      <c r="D2529" s="189">
        <f t="shared" si="1377"/>
        <v>0</v>
      </c>
      <c r="E2529" s="189">
        <f t="shared" ca="1" si="1378"/>
        <v>0</v>
      </c>
      <c r="F2529" s="189">
        <f t="shared" si="1379"/>
        <v>0</v>
      </c>
      <c r="G2529" s="189" cm="1">
        <f t="array" aca="1" ref="G2529" ca="1">OFFSET(G2529,-1,,,)+1</f>
        <v>2524</v>
      </c>
      <c r="H2529" s="189">
        <f t="shared" si="1380"/>
        <v>0</v>
      </c>
      <c r="I2529" s="189">
        <f t="shared" si="1381"/>
        <v>0</v>
      </c>
      <c r="J2529" s="179">
        <f t="shared" si="1382"/>
        <v>0</v>
      </c>
      <c r="K2529" s="173"/>
      <c r="L2529" s="174" t="str" cm="1">
        <f t="array" aca="1" ref="L2529" ca="1">IF($K2529="",OFFSET(L2529,-1,,,),K2529)</f>
        <v>15.01.04.06.04</v>
      </c>
      <c r="M2529" s="175" t="str" cm="1">
        <f t="array" aca="1" ref="M2529" ca="1">IF(OR($K2529=0,$K2529=""),OFFSET(M2529,-1,,,),O2529)</f>
        <v>KIT PORTA PRONTA LISA STANDARD WC 0,70x2,10M</v>
      </c>
      <c r="N2529" s="67" t="s">
        <v>1315</v>
      </c>
      <c r="O2529" s="68" t="s">
        <v>1316</v>
      </c>
      <c r="P2529" s="68"/>
      <c r="Q2529" s="68" t="s">
        <v>3260</v>
      </c>
      <c r="R2529" s="69">
        <v>1</v>
      </c>
      <c r="S2529" s="70">
        <v>20</v>
      </c>
      <c r="T2529" s="70">
        <v>20</v>
      </c>
      <c r="U2529" s="67" t="s">
        <v>1519</v>
      </c>
      <c r="V2529" s="71" t="s">
        <v>4202</v>
      </c>
      <c r="W2529" s="171"/>
      <c r="X2529" s="172"/>
      <c r="Y2529" s="176">
        <f t="shared" si="1383"/>
        <v>0</v>
      </c>
      <c r="AA2529" s="192"/>
      <c r="AB2529" s="193"/>
    </row>
    <row r="2530" spans="2:28">
      <c r="B2530" s="189">
        <f t="shared" si="1375"/>
        <v>0</v>
      </c>
      <c r="C2530" s="189">
        <f t="shared" ca="1" si="1376"/>
        <v>0</v>
      </c>
      <c r="D2530" s="189">
        <f t="shared" si="1377"/>
        <v>0</v>
      </c>
      <c r="E2530" s="189">
        <f t="shared" ca="1" si="1378"/>
        <v>0</v>
      </c>
      <c r="F2530" s="189">
        <f t="shared" si="1379"/>
        <v>0</v>
      </c>
      <c r="G2530" s="189" cm="1">
        <f t="array" aca="1" ref="G2530" ca="1">OFFSET(G2530,-1,,,)+1</f>
        <v>2525</v>
      </c>
      <c r="H2530" s="189">
        <f t="shared" si="1380"/>
        <v>0</v>
      </c>
      <c r="I2530" s="189">
        <f t="shared" si="1381"/>
        <v>0</v>
      </c>
      <c r="J2530" s="179">
        <f t="shared" si="1382"/>
        <v>0</v>
      </c>
      <c r="K2530" s="173" t="s">
        <v>3418</v>
      </c>
      <c r="L2530" s="174" t="str" cm="1">
        <f t="array" aca="1" ref="L2530" ca="1">IF($K2530="",OFFSET(L2530,-1,,,),K2530)</f>
        <v>15.01.04.06.05</v>
      </c>
      <c r="M2530" s="175" t="str" cm="1">
        <f t="array" aca="1" ref="M2530" ca="1">IF(OR($K2530=0,$K2530=""),OFFSET(M2530,-1,,,),O2530)</f>
        <v>KIT PORTA PRONTA LISA STANDARD ENTRADA 0,90x2,10M</v>
      </c>
      <c r="N2530" s="67" t="s">
        <v>4044</v>
      </c>
      <c r="O2530" s="68" t="s">
        <v>4663</v>
      </c>
      <c r="P2530" s="68"/>
      <c r="Q2530" s="68" t="s">
        <v>3260</v>
      </c>
      <c r="R2530" s="69">
        <v>1</v>
      </c>
      <c r="S2530" s="70">
        <v>603</v>
      </c>
      <c r="T2530" s="70">
        <v>603</v>
      </c>
      <c r="U2530" s="67"/>
      <c r="V2530" s="71"/>
      <c r="W2530" s="171"/>
      <c r="X2530" s="172"/>
      <c r="Y2530" s="176">
        <f t="shared" si="1383"/>
        <v>0</v>
      </c>
      <c r="AA2530" s="192"/>
      <c r="AB2530" s="193"/>
    </row>
    <row r="2531" spans="2:28" hidden="1">
      <c r="B2531" s="189">
        <f t="shared" si="1375"/>
        <v>0</v>
      </c>
      <c r="C2531" s="189">
        <f t="shared" ca="1" si="1376"/>
        <v>0</v>
      </c>
      <c r="D2531" s="189">
        <f t="shared" si="1377"/>
        <v>0</v>
      </c>
      <c r="E2531" s="189">
        <f t="shared" ca="1" si="1378"/>
        <v>0</v>
      </c>
      <c r="F2531" s="189">
        <f t="shared" si="1379"/>
        <v>0</v>
      </c>
      <c r="G2531" s="189" cm="1">
        <f t="array" aca="1" ref="G2531" ca="1">OFFSET(G2531,-1,,,)+1</f>
        <v>2526</v>
      </c>
      <c r="H2531" s="189">
        <f t="shared" si="1380"/>
        <v>0</v>
      </c>
      <c r="I2531" s="189">
        <f t="shared" si="1381"/>
        <v>0</v>
      </c>
      <c r="J2531" s="179">
        <f t="shared" si="1382"/>
        <v>0</v>
      </c>
      <c r="K2531" s="173"/>
      <c r="L2531" s="174" t="str" cm="1">
        <f t="array" aca="1" ref="L2531" ca="1">IF($K2531="",OFFSET(L2531,-1,,,),K2531)</f>
        <v>15.01.04.06.05</v>
      </c>
      <c r="M2531" s="175" t="str" cm="1">
        <f t="array" aca="1" ref="M2531" ca="1">IF(OR($K2531=0,$K2531=""),OFFSET(M2531,-1,,,),O2531)</f>
        <v>KIT PORTA PRONTA LISA STANDARD ENTRADA 0,90x2,10M</v>
      </c>
      <c r="N2531" s="67" t="s">
        <v>1311</v>
      </c>
      <c r="O2531" s="68" t="s">
        <v>1312</v>
      </c>
      <c r="P2531" s="68"/>
      <c r="Q2531" s="68" t="s">
        <v>3260</v>
      </c>
      <c r="R2531" s="69">
        <v>1</v>
      </c>
      <c r="S2531" s="70">
        <v>40</v>
      </c>
      <c r="T2531" s="70">
        <v>40</v>
      </c>
      <c r="U2531" s="67" t="s">
        <v>1519</v>
      </c>
      <c r="V2531" s="71" t="s">
        <v>4202</v>
      </c>
      <c r="W2531" s="171"/>
      <c r="X2531" s="172"/>
      <c r="Y2531" s="176">
        <f t="shared" si="1383"/>
        <v>0</v>
      </c>
      <c r="AA2531" s="192"/>
      <c r="AB2531" s="193"/>
    </row>
    <row r="2532" spans="2:28" hidden="1">
      <c r="B2532" s="189">
        <f t="shared" si="1375"/>
        <v>0</v>
      </c>
      <c r="C2532" s="189">
        <f t="shared" ca="1" si="1376"/>
        <v>0</v>
      </c>
      <c r="D2532" s="189">
        <f t="shared" si="1377"/>
        <v>0</v>
      </c>
      <c r="E2532" s="189">
        <f t="shared" ca="1" si="1378"/>
        <v>0</v>
      </c>
      <c r="F2532" s="189">
        <f t="shared" si="1379"/>
        <v>0</v>
      </c>
      <c r="G2532" s="189" cm="1">
        <f t="array" aca="1" ref="G2532" ca="1">OFFSET(G2532,-1,,,)+1</f>
        <v>2527</v>
      </c>
      <c r="H2532" s="189">
        <f t="shared" si="1380"/>
        <v>0</v>
      </c>
      <c r="I2532" s="189">
        <f t="shared" si="1381"/>
        <v>0</v>
      </c>
      <c r="J2532" s="179">
        <f t="shared" si="1382"/>
        <v>0</v>
      </c>
      <c r="K2532" s="173"/>
      <c r="L2532" s="174" t="str" cm="1">
        <f t="array" aca="1" ref="L2532" ca="1">IF($K2532="",OFFSET(L2532,-1,,,),K2532)</f>
        <v>15.01.04.06.05</v>
      </c>
      <c r="M2532" s="175" t="str" cm="1">
        <f t="array" aca="1" ref="M2532" ca="1">IF(OR($K2532=0,$K2532=""),OFFSET(M2532,-1,,,),O2532)</f>
        <v>KIT PORTA PRONTA LISA STANDARD ENTRADA 0,90x2,10M</v>
      </c>
      <c r="N2532" s="67" t="s">
        <v>1326</v>
      </c>
      <c r="O2532" s="68" t="s">
        <v>1327</v>
      </c>
      <c r="P2532" s="68"/>
      <c r="Q2532" s="68" t="s">
        <v>3260</v>
      </c>
      <c r="R2532" s="69">
        <v>3</v>
      </c>
      <c r="S2532" s="70">
        <v>5</v>
      </c>
      <c r="T2532" s="70">
        <v>15</v>
      </c>
      <c r="U2532" s="67" t="s">
        <v>1519</v>
      </c>
      <c r="V2532" s="71" t="s">
        <v>4202</v>
      </c>
      <c r="W2532" s="171"/>
      <c r="X2532" s="172"/>
      <c r="Y2532" s="176">
        <f t="shared" si="1383"/>
        <v>0</v>
      </c>
      <c r="AA2532" s="192"/>
      <c r="AB2532" s="193"/>
    </row>
    <row r="2533" spans="2:28" hidden="1">
      <c r="B2533" s="189">
        <f t="shared" si="1375"/>
        <v>0</v>
      </c>
      <c r="C2533" s="189">
        <f t="shared" ca="1" si="1376"/>
        <v>0</v>
      </c>
      <c r="D2533" s="189">
        <f t="shared" si="1377"/>
        <v>0</v>
      </c>
      <c r="E2533" s="189">
        <f t="shared" ca="1" si="1378"/>
        <v>0</v>
      </c>
      <c r="F2533" s="189">
        <f t="shared" si="1379"/>
        <v>0</v>
      </c>
      <c r="G2533" s="189" cm="1">
        <f t="array" aca="1" ref="G2533" ca="1">OFFSET(G2533,-1,,,)+1</f>
        <v>2528</v>
      </c>
      <c r="H2533" s="189">
        <f t="shared" si="1380"/>
        <v>0</v>
      </c>
      <c r="I2533" s="189">
        <f t="shared" si="1381"/>
        <v>0</v>
      </c>
      <c r="J2533" s="179">
        <f t="shared" si="1382"/>
        <v>0</v>
      </c>
      <c r="K2533" s="173"/>
      <c r="L2533" s="174" t="str" cm="1">
        <f t="array" aca="1" ref="L2533" ca="1">IF($K2533="",OFFSET(L2533,-1,,,),K2533)</f>
        <v>15.01.04.06.05</v>
      </c>
      <c r="M2533" s="175" t="str" cm="1">
        <f t="array" aca="1" ref="M2533" ca="1">IF(OR($K2533=0,$K2533=""),OFFSET(M2533,-1,,,),O2533)</f>
        <v>KIT PORTA PRONTA LISA STANDARD ENTRADA 0,90x2,10M</v>
      </c>
      <c r="N2533" s="67" t="s">
        <v>4045</v>
      </c>
      <c r="O2533" s="68" t="s">
        <v>4664</v>
      </c>
      <c r="P2533" s="68"/>
      <c r="Q2533" s="68" t="s">
        <v>3260</v>
      </c>
      <c r="R2533" s="69">
        <v>1</v>
      </c>
      <c r="S2533" s="70">
        <v>438</v>
      </c>
      <c r="T2533" s="70">
        <v>438</v>
      </c>
      <c r="U2533" s="67" t="s">
        <v>1519</v>
      </c>
      <c r="V2533" s="71" t="s">
        <v>4202</v>
      </c>
      <c r="W2533" s="171"/>
      <c r="X2533" s="172"/>
      <c r="Y2533" s="176">
        <f t="shared" si="1383"/>
        <v>0</v>
      </c>
      <c r="AA2533" s="192"/>
      <c r="AB2533" s="193"/>
    </row>
    <row r="2534" spans="2:28" hidden="1">
      <c r="B2534" s="189">
        <f t="shared" si="1375"/>
        <v>0</v>
      </c>
      <c r="C2534" s="189">
        <f t="shared" ca="1" si="1376"/>
        <v>0</v>
      </c>
      <c r="D2534" s="189">
        <f t="shared" si="1377"/>
        <v>0</v>
      </c>
      <c r="E2534" s="189">
        <f t="shared" ca="1" si="1378"/>
        <v>0</v>
      </c>
      <c r="F2534" s="189">
        <f t="shared" si="1379"/>
        <v>0</v>
      </c>
      <c r="G2534" s="189" cm="1">
        <f t="array" aca="1" ref="G2534" ca="1">OFFSET(G2534,-1,,,)+1</f>
        <v>2529</v>
      </c>
      <c r="H2534" s="189">
        <f t="shared" si="1380"/>
        <v>0</v>
      </c>
      <c r="I2534" s="189">
        <f t="shared" si="1381"/>
        <v>0</v>
      </c>
      <c r="J2534" s="179">
        <f t="shared" si="1382"/>
        <v>0</v>
      </c>
      <c r="K2534" s="173"/>
      <c r="L2534" s="174" t="str" cm="1">
        <f t="array" aca="1" ref="L2534" ca="1">IF($K2534="",OFFSET(L2534,-1,,,),K2534)</f>
        <v>15.01.04.06.05</v>
      </c>
      <c r="M2534" s="175" t="str" cm="1">
        <f t="array" aca="1" ref="M2534" ca="1">IF(OR($K2534=0,$K2534=""),OFFSET(M2534,-1,,,),O2534)</f>
        <v>KIT PORTA PRONTA LISA STANDARD ENTRADA 0,90x2,10M</v>
      </c>
      <c r="N2534" s="67" t="s">
        <v>1313</v>
      </c>
      <c r="O2534" s="68" t="s">
        <v>1314</v>
      </c>
      <c r="P2534" s="68"/>
      <c r="Q2534" s="68" t="s">
        <v>3260</v>
      </c>
      <c r="R2534" s="69">
        <v>1</v>
      </c>
      <c r="S2534" s="70">
        <v>90</v>
      </c>
      <c r="T2534" s="70">
        <v>90</v>
      </c>
      <c r="U2534" s="67" t="s">
        <v>1519</v>
      </c>
      <c r="V2534" s="71" t="s">
        <v>4202</v>
      </c>
      <c r="W2534" s="171"/>
      <c r="X2534" s="172"/>
      <c r="Y2534" s="176">
        <f t="shared" si="1383"/>
        <v>0</v>
      </c>
      <c r="AA2534" s="192"/>
      <c r="AB2534" s="193"/>
    </row>
    <row r="2535" spans="2:28" hidden="1">
      <c r="B2535" s="189">
        <f>IF(J2535=0,0,U2535)</f>
        <v>0</v>
      </c>
      <c r="C2535" s="189">
        <f ca="1">IF(OR(J2535=0,I2535=0),0,IF(_xlfn.IFNA(MATCH(B2535,OFFSET($B$5,,,$G2535,),),0)&gt;0,0,MAX(OFFSET($C$5,,,$G2535,))+1))</f>
        <v>0</v>
      </c>
      <c r="D2535" s="189">
        <f>IF(J2535=0,0,N2535&amp;"-"&amp;U2535)</f>
        <v>0</v>
      </c>
      <c r="E2535" s="189">
        <f ca="1">IF(OR(J2535=0,I2535=0),0,IF(_xlfn.IFNA(MATCH(D2535,OFFSET($D$5,,,$G2535,),),0)&gt;0,0,_xlfn.MAXIFS(OFFSET($E$5,,,$G2535,),OFFSET($J$5,,,$G2535,),J2535)+1))</f>
        <v>0</v>
      </c>
      <c r="F2535" s="189">
        <f>IF(J2535=0,0,E2535&amp;"-"&amp;N2535)</f>
        <v>0</v>
      </c>
      <c r="G2535" s="189" cm="1">
        <f t="array" aca="1" ref="G2535" ca="1">OFFSET(G2535,-1,,,)+1</f>
        <v>2530</v>
      </c>
      <c r="H2535" s="189">
        <f>IF(OR($K2535=0,$K2535=""),$W2535,0)</f>
        <v>0</v>
      </c>
      <c r="I2535" s="189">
        <f>H2535*R2535</f>
        <v>0</v>
      </c>
      <c r="J2535" s="179">
        <f>IF(AND(I2535&lt;&gt;0,OR(K2535=0,K2535="")),N2535&amp;" - Mapa",0)</f>
        <v>0</v>
      </c>
      <c r="K2535" s="173"/>
      <c r="L2535" s="174" t="str" cm="1">
        <f t="array" aca="1" ref="L2535" ca="1">IF($K2535="",OFFSET(L2535,-1,,,),K2535)</f>
        <v>15.01.04.06.05</v>
      </c>
      <c r="M2535" s="175" t="str" cm="1">
        <f t="array" aca="1" ref="M2535" ca="1">IF(OR($K2535=0,$K2535=""),OFFSET(M2535,-1,,,),O2535)</f>
        <v>KIT PORTA PRONTA LISA STANDARD ENTRADA 0,90x2,10M</v>
      </c>
      <c r="N2535" s="67" t="s">
        <v>1315</v>
      </c>
      <c r="O2535" s="68" t="s">
        <v>1316</v>
      </c>
      <c r="P2535" s="68"/>
      <c r="Q2535" s="68" t="s">
        <v>3260</v>
      </c>
      <c r="R2535" s="69">
        <v>1</v>
      </c>
      <c r="S2535" s="70">
        <v>20</v>
      </c>
      <c r="T2535" s="70">
        <v>20</v>
      </c>
      <c r="U2535" s="67" t="s">
        <v>1519</v>
      </c>
      <c r="V2535" s="71" t="s">
        <v>4202</v>
      </c>
      <c r="W2535" s="171"/>
      <c r="X2535" s="172"/>
      <c r="Y2535" s="176">
        <f>X2535+W2535</f>
        <v>0</v>
      </c>
      <c r="AA2535" s="192"/>
      <c r="AB2535" s="193"/>
    </row>
    <row r="2536" spans="2:28" hidden="1">
      <c r="B2536" s="189">
        <f t="shared" ref="B2536:B2539" si="1384">IF(J2536=0,0,U2536)</f>
        <v>0</v>
      </c>
      <c r="C2536" s="189">
        <f t="shared" ref="C2536:C2539" ca="1" si="1385">IF(OR(J2536=0,I2536=0),0,IF(_xlfn.IFNA(MATCH(B2536,OFFSET($B$5,,,$G2536,),),0)&gt;0,0,MAX(OFFSET($C$5,,,$G2536,))+1))</f>
        <v>0</v>
      </c>
      <c r="D2536" s="189">
        <f t="shared" ref="D2536:D2539" si="1386">IF(J2536=0,0,N2536&amp;"-"&amp;U2536)</f>
        <v>0</v>
      </c>
      <c r="E2536" s="189">
        <f t="shared" ref="E2536:E2539" ca="1" si="1387">IF(OR(J2536=0,I2536=0),0,IF(_xlfn.IFNA(MATCH(D2536,OFFSET($D$5,,,$G2536,),),0)&gt;0,0,_xlfn.MAXIFS(OFFSET($E$5,,,$G2536,),OFFSET($J$5,,,$G2536,),J2536)+1))</f>
        <v>0</v>
      </c>
      <c r="F2536" s="189">
        <f t="shared" ref="F2536:F2539" si="1388">IF(J2536=0,0,E2536&amp;"-"&amp;N2536)</f>
        <v>0</v>
      </c>
      <c r="G2536" s="189" cm="1">
        <f t="array" aca="1" ref="G2536" ca="1">OFFSET(G2536,-1,,,)+1</f>
        <v>2531</v>
      </c>
      <c r="H2536" s="189">
        <f t="shared" ref="H2536:H2539" si="1389">IF(OR($K2536=0,$K2536=""),$W2536,0)</f>
        <v>0</v>
      </c>
      <c r="I2536" s="189">
        <f t="shared" ref="I2536:I2539" si="1390">H2536*R2536</f>
        <v>0</v>
      </c>
      <c r="J2536" s="179">
        <f t="shared" ref="J2536:J2539" si="1391">IF(AND(I2536&lt;&gt;0,OR(K2536=0,K2536="")),N2536&amp;" - Mapa",0)</f>
        <v>0</v>
      </c>
      <c r="K2536" s="173" t="s">
        <v>3419</v>
      </c>
      <c r="L2536" s="174" t="str" cm="1">
        <f t="array" aca="1" ref="L2536" ca="1">IF($K2536="",OFFSET(L2536,-1,,,),K2536)</f>
        <v>15.01.04.07</v>
      </c>
      <c r="M2536" s="175" t="str" cm="1">
        <f t="array" aca="1" ref="M2536" ca="1">IF(OR($K2536=0,$K2536=""),OFFSET(M2536,-1,,,),O2536)</f>
        <v>LIMPEZA</v>
      </c>
      <c r="N2536" s="67" t="s">
        <v>143</v>
      </c>
      <c r="O2536" s="68" t="s">
        <v>4303</v>
      </c>
      <c r="P2536" s="68"/>
      <c r="Q2536" s="68"/>
      <c r="R2536" s="69"/>
      <c r="S2536" s="70"/>
      <c r="T2536" s="70">
        <v>0</v>
      </c>
      <c r="U2536" s="67"/>
      <c r="V2536" s="71"/>
      <c r="W2536" s="171"/>
      <c r="X2536" s="172"/>
      <c r="Y2536" s="176">
        <f t="shared" ref="Y2536:Y2539" si="1392">X2536+W2536</f>
        <v>0</v>
      </c>
      <c r="AA2536" s="192"/>
      <c r="AB2536" s="193"/>
    </row>
    <row r="2537" spans="2:28">
      <c r="B2537" s="189">
        <f t="shared" si="1384"/>
        <v>0</v>
      </c>
      <c r="C2537" s="189">
        <f t="shared" ca="1" si="1385"/>
        <v>0</v>
      </c>
      <c r="D2537" s="189">
        <f t="shared" si="1386"/>
        <v>0</v>
      </c>
      <c r="E2537" s="189">
        <f t="shared" ca="1" si="1387"/>
        <v>0</v>
      </c>
      <c r="F2537" s="189">
        <f t="shared" si="1388"/>
        <v>0</v>
      </c>
      <c r="G2537" s="189" cm="1">
        <f t="array" aca="1" ref="G2537" ca="1">OFFSET(G2537,-1,,,)+1</f>
        <v>2532</v>
      </c>
      <c r="H2537" s="189">
        <f t="shared" si="1389"/>
        <v>0</v>
      </c>
      <c r="I2537" s="189">
        <f t="shared" si="1390"/>
        <v>0</v>
      </c>
      <c r="J2537" s="179">
        <f t="shared" si="1391"/>
        <v>0</v>
      </c>
      <c r="K2537" s="173" t="s">
        <v>3420</v>
      </c>
      <c r="L2537" s="174" t="str" cm="1">
        <f t="array" aca="1" ref="L2537" ca="1">IF($K2537="",OFFSET(L2537,-1,,,),K2537)</f>
        <v>15.01.04.07.01</v>
      </c>
      <c r="M2537" s="175" t="str" cm="1">
        <f t="array" aca="1" ref="M2537" ca="1">IF(OR($K2537=0,$K2537=""),OFFSET(M2537,-1,,,),O2537)</f>
        <v>SERVIÇO DE LIMPEZA GROSSA E FINA (AREA EXTERNA)</v>
      </c>
      <c r="N2537" s="67" t="s">
        <v>388</v>
      </c>
      <c r="O2537" s="68" t="s">
        <v>4304</v>
      </c>
      <c r="P2537" s="68"/>
      <c r="Q2537" s="68" t="s">
        <v>3258</v>
      </c>
      <c r="R2537" s="69">
        <v>7.84</v>
      </c>
      <c r="S2537" s="70">
        <v>12.715999999999999</v>
      </c>
      <c r="T2537" s="70">
        <v>99.693439999999995</v>
      </c>
      <c r="U2537" s="67"/>
      <c r="V2537" s="71"/>
      <c r="W2537" s="171"/>
      <c r="X2537" s="172"/>
      <c r="Y2537" s="176">
        <f t="shared" si="1392"/>
        <v>0</v>
      </c>
      <c r="AA2537" s="192"/>
      <c r="AB2537" s="193"/>
    </row>
    <row r="2538" spans="2:28" hidden="1">
      <c r="B2538" s="189">
        <f t="shared" si="1384"/>
        <v>0</v>
      </c>
      <c r="C2538" s="189">
        <f t="shared" ca="1" si="1385"/>
        <v>0</v>
      </c>
      <c r="D2538" s="189">
        <f t="shared" si="1386"/>
        <v>0</v>
      </c>
      <c r="E2538" s="189">
        <f t="shared" ca="1" si="1387"/>
        <v>0</v>
      </c>
      <c r="F2538" s="189">
        <f t="shared" si="1388"/>
        <v>0</v>
      </c>
      <c r="G2538" s="189" cm="1">
        <f t="array" aca="1" ref="G2538" ca="1">OFFSET(G2538,-1,,,)+1</f>
        <v>2533</v>
      </c>
      <c r="H2538" s="189">
        <f t="shared" si="1389"/>
        <v>0</v>
      </c>
      <c r="I2538" s="189">
        <f t="shared" si="1390"/>
        <v>0</v>
      </c>
      <c r="J2538" s="179">
        <f t="shared" si="1391"/>
        <v>0</v>
      </c>
      <c r="K2538" s="173"/>
      <c r="L2538" s="174" t="str" cm="1">
        <f t="array" aca="1" ref="L2538" ca="1">IF($K2538="",OFFSET(L2538,-1,,,),K2538)</f>
        <v>15.01.04.07.01</v>
      </c>
      <c r="M2538" s="175" t="str" cm="1">
        <f t="array" aca="1" ref="M2538" ca="1">IF(OR($K2538=0,$K2538=""),OFFSET(M2538,-1,,,),O2538)</f>
        <v>SERVIÇO DE LIMPEZA GROSSA E FINA (AREA EXTERNA)</v>
      </c>
      <c r="N2538" s="67" t="s">
        <v>389</v>
      </c>
      <c r="O2538" s="68" t="s">
        <v>390</v>
      </c>
      <c r="P2538" s="68"/>
      <c r="Q2538" s="68" t="s">
        <v>3258</v>
      </c>
      <c r="R2538" s="69">
        <v>7.84</v>
      </c>
      <c r="S2538" s="70">
        <v>6.3579999999999997</v>
      </c>
      <c r="T2538" s="70">
        <v>49.846719999999998</v>
      </c>
      <c r="U2538" s="67" t="s">
        <v>1519</v>
      </c>
      <c r="V2538" s="71" t="s">
        <v>4202</v>
      </c>
      <c r="W2538" s="171"/>
      <c r="X2538" s="172"/>
      <c r="Y2538" s="176">
        <f t="shared" si="1392"/>
        <v>0</v>
      </c>
      <c r="AA2538" s="192"/>
      <c r="AB2538" s="193"/>
    </row>
    <row r="2539" spans="2:28" hidden="1">
      <c r="B2539" s="189">
        <f t="shared" si="1384"/>
        <v>0</v>
      </c>
      <c r="C2539" s="189">
        <f t="shared" ca="1" si="1385"/>
        <v>0</v>
      </c>
      <c r="D2539" s="189">
        <f t="shared" si="1386"/>
        <v>0</v>
      </c>
      <c r="E2539" s="189">
        <f t="shared" ca="1" si="1387"/>
        <v>0</v>
      </c>
      <c r="F2539" s="189">
        <f t="shared" si="1388"/>
        <v>0</v>
      </c>
      <c r="G2539" s="189" cm="1">
        <f t="array" aca="1" ref="G2539" ca="1">OFFSET(G2539,-1,,,)+1</f>
        <v>2534</v>
      </c>
      <c r="H2539" s="189">
        <f t="shared" si="1389"/>
        <v>0</v>
      </c>
      <c r="I2539" s="189">
        <f t="shared" si="1390"/>
        <v>0</v>
      </c>
      <c r="J2539" s="179">
        <f t="shared" si="1391"/>
        <v>0</v>
      </c>
      <c r="K2539" s="173"/>
      <c r="L2539" s="174" t="str" cm="1">
        <f t="array" aca="1" ref="L2539" ca="1">IF($K2539="",OFFSET(L2539,-1,,,),K2539)</f>
        <v>15.01.04.07.01</v>
      </c>
      <c r="M2539" s="175" t="str" cm="1">
        <f t="array" aca="1" ref="M2539" ca="1">IF(OR($K2539=0,$K2539=""),OFFSET(M2539,-1,,,),O2539)</f>
        <v>SERVIÇO DE LIMPEZA GROSSA E FINA (AREA EXTERNA)</v>
      </c>
      <c r="N2539" s="67" t="s">
        <v>391</v>
      </c>
      <c r="O2539" s="68" t="s">
        <v>392</v>
      </c>
      <c r="P2539" s="68"/>
      <c r="Q2539" s="68" t="s">
        <v>3258</v>
      </c>
      <c r="R2539" s="69">
        <v>7.84</v>
      </c>
      <c r="S2539" s="70">
        <v>6.3579999999999997</v>
      </c>
      <c r="T2539" s="70">
        <v>49.846719999999998</v>
      </c>
      <c r="U2539" s="67" t="s">
        <v>1519</v>
      </c>
      <c r="V2539" s="71" t="s">
        <v>4202</v>
      </c>
      <c r="W2539" s="171"/>
      <c r="X2539" s="172"/>
      <c r="Y2539" s="176">
        <f t="shared" si="1392"/>
        <v>0</v>
      </c>
      <c r="AA2539" s="192"/>
      <c r="AB2539" s="193"/>
    </row>
    <row r="2540" spans="2:28" hidden="1">
      <c r="B2540" s="189">
        <f>IF(J2540=0,0,U2540)</f>
        <v>0</v>
      </c>
      <c r="C2540" s="189">
        <f ca="1">IF(OR(J2540=0,I2540=0),0,IF(_xlfn.IFNA(MATCH(B2540,OFFSET($B$5,,,$G2540,),),0)&gt;0,0,MAX(OFFSET($C$5,,,$G2540,))+1))</f>
        <v>0</v>
      </c>
      <c r="D2540" s="189">
        <f>IF(J2540=0,0,N2540&amp;"-"&amp;U2540)</f>
        <v>0</v>
      </c>
      <c r="E2540" s="189">
        <f ca="1">IF(OR(J2540=0,I2540=0),0,IF(_xlfn.IFNA(MATCH(D2540,OFFSET($D$5,,,$G2540,),),0)&gt;0,0,_xlfn.MAXIFS(OFFSET($E$5,,,$G2540,),OFFSET($J$5,,,$G2540,),J2540)+1))</f>
        <v>0</v>
      </c>
      <c r="F2540" s="189">
        <f>IF(J2540=0,0,E2540&amp;"-"&amp;N2540)</f>
        <v>0</v>
      </c>
      <c r="G2540" s="189" cm="1">
        <f t="array" aca="1" ref="G2540" ca="1">OFFSET(G2540,-1,,,)+1</f>
        <v>2535</v>
      </c>
      <c r="H2540" s="189">
        <f>IF(OR($K2540=0,$K2540=""),$W2540,0)</f>
        <v>0</v>
      </c>
      <c r="I2540" s="189">
        <f>H2540*R2540</f>
        <v>0</v>
      </c>
      <c r="J2540" s="179">
        <f>IF(AND(I2540&lt;&gt;0,OR(K2540=0,K2540="")),N2540&amp;" - Mapa",0)</f>
        <v>0</v>
      </c>
      <c r="K2540" s="173" t="s">
        <v>2636</v>
      </c>
      <c r="L2540" s="174" t="str" cm="1">
        <f t="array" aca="1" ref="L2540" ca="1">IF($K2540="",OFFSET(L2540,-1,,,),K2540)</f>
        <v>15.01.05</v>
      </c>
      <c r="M2540" s="175" t="str" cm="1">
        <f t="array" aca="1" ref="M2540" ca="1">IF(OR($K2540=0,$K2540=""),OFFSET(M2540,-1,,,),O2540)</f>
        <v>LIXEIRA</v>
      </c>
      <c r="N2540" s="67" t="s">
        <v>143</v>
      </c>
      <c r="O2540" s="68" t="s">
        <v>4755</v>
      </c>
      <c r="P2540" s="68"/>
      <c r="Q2540" s="68"/>
      <c r="R2540" s="69"/>
      <c r="S2540" s="70"/>
      <c r="T2540" s="70">
        <v>0</v>
      </c>
      <c r="U2540" s="67"/>
      <c r="V2540" s="71"/>
      <c r="W2540" s="171"/>
      <c r="X2540" s="172"/>
      <c r="Y2540" s="176">
        <f>X2540+W2540</f>
        <v>0</v>
      </c>
      <c r="AA2540" s="192"/>
      <c r="AB2540" s="193"/>
    </row>
    <row r="2541" spans="2:28" hidden="1">
      <c r="B2541" s="189">
        <f t="shared" ref="B2541:B2551" si="1393">IF(J2541=0,0,U2541)</f>
        <v>0</v>
      </c>
      <c r="C2541" s="189">
        <f t="shared" ref="C2541:C2551" ca="1" si="1394">IF(OR(J2541=0,I2541=0),0,IF(_xlfn.IFNA(MATCH(B2541,OFFSET($B$5,,,$G2541,),),0)&gt;0,0,MAX(OFFSET($C$5,,,$G2541,))+1))</f>
        <v>0</v>
      </c>
      <c r="D2541" s="189">
        <f t="shared" ref="D2541:D2551" si="1395">IF(J2541=0,0,N2541&amp;"-"&amp;U2541)</f>
        <v>0</v>
      </c>
      <c r="E2541" s="189">
        <f t="shared" ref="E2541:E2551" ca="1" si="1396">IF(OR(J2541=0,I2541=0),0,IF(_xlfn.IFNA(MATCH(D2541,OFFSET($D$5,,,$G2541,),),0)&gt;0,0,_xlfn.MAXIFS(OFFSET($E$5,,,$G2541,),OFFSET($J$5,,,$G2541,),J2541)+1))</f>
        <v>0</v>
      </c>
      <c r="F2541" s="189">
        <f t="shared" ref="F2541:F2551" si="1397">IF(J2541=0,0,E2541&amp;"-"&amp;N2541)</f>
        <v>0</v>
      </c>
      <c r="G2541" s="189" cm="1">
        <f t="array" aca="1" ref="G2541" ca="1">OFFSET(G2541,-1,,,)+1</f>
        <v>2536</v>
      </c>
      <c r="H2541" s="189">
        <f t="shared" ref="H2541:H2551" si="1398">IF(OR($K2541=0,$K2541=""),$W2541,0)</f>
        <v>0</v>
      </c>
      <c r="I2541" s="189">
        <f t="shared" ref="I2541:I2551" si="1399">H2541*R2541</f>
        <v>0</v>
      </c>
      <c r="J2541" s="179">
        <f t="shared" ref="J2541:J2551" si="1400">IF(AND(I2541&lt;&gt;0,OR(K2541=0,K2541="")),N2541&amp;" - Mapa",0)</f>
        <v>0</v>
      </c>
      <c r="K2541" s="173" t="s">
        <v>2637</v>
      </c>
      <c r="L2541" s="174" t="str" cm="1">
        <f t="array" aca="1" ref="L2541" ca="1">IF($K2541="",OFFSET(L2541,-1,,,),K2541)</f>
        <v>15.01.05.01</v>
      </c>
      <c r="M2541" s="175" t="str" cm="1">
        <f t="array" aca="1" ref="M2541" ca="1">IF(OR($K2541=0,$K2541=""),OFFSET(M2541,-1,,,),O2541)</f>
        <v>FUNDAÇÃO SUPERFICIAL</v>
      </c>
      <c r="N2541" s="67" t="s">
        <v>143</v>
      </c>
      <c r="O2541" s="68" t="s">
        <v>742</v>
      </c>
      <c r="P2541" s="68"/>
      <c r="Q2541" s="68"/>
      <c r="R2541" s="69"/>
      <c r="S2541" s="70"/>
      <c r="T2541" s="70">
        <v>0</v>
      </c>
      <c r="U2541" s="67"/>
      <c r="V2541" s="71"/>
      <c r="W2541" s="171"/>
      <c r="X2541" s="172"/>
      <c r="Y2541" s="176">
        <f t="shared" ref="Y2541:Y2551" si="1401">X2541+W2541</f>
        <v>0</v>
      </c>
      <c r="AA2541" s="192"/>
      <c r="AB2541" s="193"/>
    </row>
    <row r="2542" spans="2:28">
      <c r="B2542" s="189">
        <f t="shared" si="1393"/>
        <v>0</v>
      </c>
      <c r="C2542" s="189">
        <f t="shared" ca="1" si="1394"/>
        <v>0</v>
      </c>
      <c r="D2542" s="189">
        <f t="shared" si="1395"/>
        <v>0</v>
      </c>
      <c r="E2542" s="189">
        <f t="shared" ca="1" si="1396"/>
        <v>0</v>
      </c>
      <c r="F2542" s="189">
        <f t="shared" si="1397"/>
        <v>0</v>
      </c>
      <c r="G2542" s="189" cm="1">
        <f t="array" aca="1" ref="G2542" ca="1">OFFSET(G2542,-1,,,)+1</f>
        <v>2537</v>
      </c>
      <c r="H2542" s="189">
        <f t="shared" si="1398"/>
        <v>0</v>
      </c>
      <c r="I2542" s="189">
        <f t="shared" si="1399"/>
        <v>0</v>
      </c>
      <c r="J2542" s="179">
        <f t="shared" si="1400"/>
        <v>0</v>
      </c>
      <c r="K2542" s="173" t="s">
        <v>2638</v>
      </c>
      <c r="L2542" s="174" t="str" cm="1">
        <f t="array" aca="1" ref="L2542" ca="1">IF($K2542="",OFFSET(L2542,-1,,,),K2542)</f>
        <v>15.01.05.01.01</v>
      </c>
      <c r="M2542" s="175" t="str" cm="1">
        <f t="array" aca="1" ref="M2542" ca="1">IF(OR($K2542=0,$K2542=""),OFFSET(M2542,-1,,,),O2542)</f>
        <v>FABRICAÇÃO DE FORMA DE MADEIRA PARA BORDA DE LAJÃO, COM TABUAS E SARRAFOS - 2 APROVEITAMENTO</v>
      </c>
      <c r="N2542" s="67" t="s">
        <v>442</v>
      </c>
      <c r="O2542" s="68" t="s">
        <v>4287</v>
      </c>
      <c r="P2542" s="68"/>
      <c r="Q2542" s="68" t="s">
        <v>3253</v>
      </c>
      <c r="R2542" s="69">
        <v>15.42</v>
      </c>
      <c r="S2542" s="70">
        <v>33.2468</v>
      </c>
      <c r="T2542" s="70">
        <v>512.66565600000001</v>
      </c>
      <c r="U2542" s="67"/>
      <c r="V2542" s="71"/>
      <c r="W2542" s="171"/>
      <c r="X2542" s="172"/>
      <c r="Y2542" s="176">
        <f t="shared" si="1401"/>
        <v>0</v>
      </c>
      <c r="AA2542" s="192"/>
      <c r="AB2542" s="193"/>
    </row>
    <row r="2543" spans="2:28" hidden="1">
      <c r="B2543" s="189">
        <f t="shared" si="1393"/>
        <v>0</v>
      </c>
      <c r="C2543" s="189">
        <f t="shared" ca="1" si="1394"/>
        <v>0</v>
      </c>
      <c r="D2543" s="189">
        <f t="shared" si="1395"/>
        <v>0</v>
      </c>
      <c r="E2543" s="189">
        <f t="shared" ca="1" si="1396"/>
        <v>0</v>
      </c>
      <c r="F2543" s="189">
        <f t="shared" si="1397"/>
        <v>0</v>
      </c>
      <c r="G2543" s="189" cm="1">
        <f t="array" aca="1" ref="G2543" ca="1">OFFSET(G2543,-1,,,)+1</f>
        <v>2538</v>
      </c>
      <c r="H2543" s="189">
        <f t="shared" si="1398"/>
        <v>0</v>
      </c>
      <c r="I2543" s="189">
        <f t="shared" si="1399"/>
        <v>0</v>
      </c>
      <c r="J2543" s="179">
        <f t="shared" si="1400"/>
        <v>0</v>
      </c>
      <c r="K2543" s="173"/>
      <c r="L2543" s="174" t="str" cm="1">
        <f t="array" aca="1" ref="L2543" ca="1">IF($K2543="",OFFSET(L2543,-1,,,),K2543)</f>
        <v>15.01.05.01.01</v>
      </c>
      <c r="M2543" s="175" t="str" cm="1">
        <f t="array" aca="1" ref="M2543" ca="1">IF(OR($K2543=0,$K2543=""),OFFSET(M2543,-1,,,),O2543)</f>
        <v>FABRICAÇÃO DE FORMA DE MADEIRA PARA BORDA DE LAJÃO, COM TABUAS E SARRAFOS - 2 APROVEITAMENTO</v>
      </c>
      <c r="N2543" s="67" t="s">
        <v>169</v>
      </c>
      <c r="O2543" s="68" t="s">
        <v>170</v>
      </c>
      <c r="P2543" s="68"/>
      <c r="Q2543" s="68" t="s">
        <v>3253</v>
      </c>
      <c r="R2543" s="69">
        <v>7.71</v>
      </c>
      <c r="S2543" s="70">
        <v>6</v>
      </c>
      <c r="T2543" s="70">
        <v>46.26</v>
      </c>
      <c r="U2543" s="67" t="s">
        <v>1496</v>
      </c>
      <c r="V2543" s="71" t="s">
        <v>1497</v>
      </c>
      <c r="W2543" s="171"/>
      <c r="X2543" s="172"/>
      <c r="Y2543" s="176">
        <f t="shared" si="1401"/>
        <v>0</v>
      </c>
      <c r="AA2543" s="192"/>
      <c r="AB2543" s="193"/>
    </row>
    <row r="2544" spans="2:28" hidden="1">
      <c r="B2544" s="189">
        <f t="shared" si="1393"/>
        <v>0</v>
      </c>
      <c r="C2544" s="189">
        <f t="shared" ca="1" si="1394"/>
        <v>0</v>
      </c>
      <c r="D2544" s="189">
        <f t="shared" si="1395"/>
        <v>0</v>
      </c>
      <c r="E2544" s="189">
        <f t="shared" ca="1" si="1396"/>
        <v>0</v>
      </c>
      <c r="F2544" s="189">
        <f t="shared" si="1397"/>
        <v>0</v>
      </c>
      <c r="G2544" s="189" cm="1">
        <f t="array" aca="1" ref="G2544" ca="1">OFFSET(G2544,-1,,,)+1</f>
        <v>2539</v>
      </c>
      <c r="H2544" s="189">
        <f t="shared" si="1398"/>
        <v>0</v>
      </c>
      <c r="I2544" s="189">
        <f t="shared" si="1399"/>
        <v>0</v>
      </c>
      <c r="J2544" s="179">
        <f t="shared" si="1400"/>
        <v>0</v>
      </c>
      <c r="K2544" s="173"/>
      <c r="L2544" s="174" t="str" cm="1">
        <f t="array" aca="1" ref="L2544" ca="1">IF($K2544="",OFFSET(L2544,-1,,,),K2544)</f>
        <v>15.01.05.01.01</v>
      </c>
      <c r="M2544" s="175" t="str" cm="1">
        <f t="array" aca="1" ref="M2544" ca="1">IF(OR($K2544=0,$K2544=""),OFFSET(M2544,-1,,,),O2544)</f>
        <v>FABRICAÇÃO DE FORMA DE MADEIRA PARA BORDA DE LAJÃO, COM TABUAS E SARRAFOS - 2 APROVEITAMENTO</v>
      </c>
      <c r="N2544" s="67" t="s">
        <v>171</v>
      </c>
      <c r="O2544" s="68" t="s">
        <v>172</v>
      </c>
      <c r="P2544" s="68"/>
      <c r="Q2544" s="68" t="s">
        <v>3255</v>
      </c>
      <c r="R2544" s="69">
        <v>2.3130000000000002</v>
      </c>
      <c r="S2544" s="70">
        <v>18</v>
      </c>
      <c r="T2544" s="70">
        <v>41.634</v>
      </c>
      <c r="U2544" s="67" t="s">
        <v>1496</v>
      </c>
      <c r="V2544" s="71" t="s">
        <v>1497</v>
      </c>
      <c r="W2544" s="171"/>
      <c r="X2544" s="172"/>
      <c r="Y2544" s="176">
        <f t="shared" si="1401"/>
        <v>0</v>
      </c>
      <c r="AA2544" s="192"/>
      <c r="AB2544" s="193"/>
    </row>
    <row r="2545" spans="2:28" hidden="1">
      <c r="B2545" s="189">
        <f t="shared" si="1393"/>
        <v>0</v>
      </c>
      <c r="C2545" s="189">
        <f t="shared" ca="1" si="1394"/>
        <v>0</v>
      </c>
      <c r="D2545" s="189">
        <f t="shared" si="1395"/>
        <v>0</v>
      </c>
      <c r="E2545" s="189">
        <f t="shared" ca="1" si="1396"/>
        <v>0</v>
      </c>
      <c r="F2545" s="189">
        <f t="shared" si="1397"/>
        <v>0</v>
      </c>
      <c r="G2545" s="189" cm="1">
        <f t="array" aca="1" ref="G2545" ca="1">OFFSET(G2545,-1,,,)+1</f>
        <v>2540</v>
      </c>
      <c r="H2545" s="189">
        <f t="shared" si="1398"/>
        <v>0</v>
      </c>
      <c r="I2545" s="189">
        <f t="shared" si="1399"/>
        <v>0</v>
      </c>
      <c r="J2545" s="179">
        <f t="shared" si="1400"/>
        <v>0</v>
      </c>
      <c r="K2545" s="173"/>
      <c r="L2545" s="174" t="str" cm="1">
        <f t="array" aca="1" ref="L2545" ca="1">IF($K2545="",OFFSET(L2545,-1,,,),K2545)</f>
        <v>15.01.05.01.01</v>
      </c>
      <c r="M2545" s="175" t="str" cm="1">
        <f t="array" aca="1" ref="M2545" ca="1">IF(OR($K2545=0,$K2545=""),OFFSET(M2545,-1,,,),O2545)</f>
        <v>FABRICAÇÃO DE FORMA DE MADEIRA PARA BORDA DE LAJÃO, COM TABUAS E SARRAFOS - 2 APROVEITAMENTO</v>
      </c>
      <c r="N2545" s="67" t="s">
        <v>207</v>
      </c>
      <c r="O2545" s="68" t="s">
        <v>208</v>
      </c>
      <c r="P2545" s="68"/>
      <c r="Q2545" s="68" t="s">
        <v>3253</v>
      </c>
      <c r="R2545" s="69">
        <v>3.855</v>
      </c>
      <c r="S2545" s="70">
        <v>2.1</v>
      </c>
      <c r="T2545" s="70">
        <v>8.0954999999999995</v>
      </c>
      <c r="U2545" s="67" t="s">
        <v>1496</v>
      </c>
      <c r="V2545" s="71" t="s">
        <v>1497</v>
      </c>
      <c r="W2545" s="171"/>
      <c r="X2545" s="172"/>
      <c r="Y2545" s="176">
        <f t="shared" si="1401"/>
        <v>0</v>
      </c>
      <c r="AA2545" s="192"/>
      <c r="AB2545" s="193"/>
    </row>
    <row r="2546" spans="2:28" hidden="1">
      <c r="B2546" s="189">
        <f t="shared" si="1393"/>
        <v>0</v>
      </c>
      <c r="C2546" s="189">
        <f t="shared" ca="1" si="1394"/>
        <v>0</v>
      </c>
      <c r="D2546" s="189">
        <f t="shared" si="1395"/>
        <v>0</v>
      </c>
      <c r="E2546" s="189">
        <f t="shared" ca="1" si="1396"/>
        <v>0</v>
      </c>
      <c r="F2546" s="189">
        <f t="shared" si="1397"/>
        <v>0</v>
      </c>
      <c r="G2546" s="189" cm="1">
        <f t="array" aca="1" ref="G2546" ca="1">OFFSET(G2546,-1,,,)+1</f>
        <v>2541</v>
      </c>
      <c r="H2546" s="189">
        <f t="shared" si="1398"/>
        <v>0</v>
      </c>
      <c r="I2546" s="189">
        <f t="shared" si="1399"/>
        <v>0</v>
      </c>
      <c r="J2546" s="179">
        <f t="shared" si="1400"/>
        <v>0</v>
      </c>
      <c r="K2546" s="173"/>
      <c r="L2546" s="174" t="str" cm="1">
        <f t="array" aca="1" ref="L2546" ca="1">IF($K2546="",OFFSET(L2546,-1,,,),K2546)</f>
        <v>15.01.05.01.01</v>
      </c>
      <c r="M2546" s="175" t="str" cm="1">
        <f t="array" aca="1" ref="M2546" ca="1">IF(OR($K2546=0,$K2546=""),OFFSET(M2546,-1,,,),O2546)</f>
        <v>FABRICAÇÃO DE FORMA DE MADEIRA PARA BORDA DE LAJÃO, COM TABUAS E SARRAFOS - 2 APROVEITAMENTO</v>
      </c>
      <c r="N2546" s="67" t="s">
        <v>310</v>
      </c>
      <c r="O2546" s="68" t="s">
        <v>311</v>
      </c>
      <c r="P2546" s="68"/>
      <c r="Q2546" s="68" t="s">
        <v>3254</v>
      </c>
      <c r="R2546" s="69">
        <v>15.404579999999999</v>
      </c>
      <c r="S2546" s="70">
        <v>3.2</v>
      </c>
      <c r="T2546" s="70">
        <v>49.294656000000003</v>
      </c>
      <c r="U2546" s="67" t="s">
        <v>1496</v>
      </c>
      <c r="V2546" s="71" t="s">
        <v>1497</v>
      </c>
      <c r="W2546" s="171"/>
      <c r="X2546" s="172"/>
      <c r="Y2546" s="176">
        <f t="shared" si="1401"/>
        <v>0</v>
      </c>
      <c r="AA2546" s="192"/>
      <c r="AB2546" s="193"/>
    </row>
    <row r="2547" spans="2:28" hidden="1">
      <c r="B2547" s="189">
        <f t="shared" si="1393"/>
        <v>0</v>
      </c>
      <c r="C2547" s="189">
        <f t="shared" ca="1" si="1394"/>
        <v>0</v>
      </c>
      <c r="D2547" s="189">
        <f t="shared" si="1395"/>
        <v>0</v>
      </c>
      <c r="E2547" s="189">
        <f t="shared" ca="1" si="1396"/>
        <v>0</v>
      </c>
      <c r="F2547" s="189">
        <f t="shared" si="1397"/>
        <v>0</v>
      </c>
      <c r="G2547" s="189" cm="1">
        <f t="array" aca="1" ref="G2547" ca="1">OFFSET(G2547,-1,,,)+1</f>
        <v>2542</v>
      </c>
      <c r="H2547" s="189">
        <f t="shared" si="1398"/>
        <v>0</v>
      </c>
      <c r="I2547" s="189">
        <f t="shared" si="1399"/>
        <v>0</v>
      </c>
      <c r="J2547" s="179">
        <f t="shared" si="1400"/>
        <v>0</v>
      </c>
      <c r="K2547" s="173"/>
      <c r="L2547" s="174" t="str" cm="1">
        <f t="array" aca="1" ref="L2547" ca="1">IF($K2547="",OFFSET(L2547,-1,,,),K2547)</f>
        <v>15.01.05.01.01</v>
      </c>
      <c r="M2547" s="175" t="str" cm="1">
        <f t="array" aca="1" ref="M2547" ca="1">IF(OR($K2547=0,$K2547=""),OFFSET(M2547,-1,,,),O2547)</f>
        <v>FABRICAÇÃO DE FORMA DE MADEIRA PARA BORDA DE LAJÃO, COM TABUAS E SARRAFOS - 2 APROVEITAMENTO</v>
      </c>
      <c r="N2547" s="67" t="s">
        <v>175</v>
      </c>
      <c r="O2547" s="68" t="s">
        <v>176</v>
      </c>
      <c r="P2547" s="68"/>
      <c r="Q2547" s="68" t="s">
        <v>3253</v>
      </c>
      <c r="R2547" s="69">
        <v>7.71</v>
      </c>
      <c r="S2547" s="70">
        <v>8.5</v>
      </c>
      <c r="T2547" s="70">
        <v>65.534999999999997</v>
      </c>
      <c r="U2547" s="67" t="s">
        <v>1496</v>
      </c>
      <c r="V2547" s="71" t="s">
        <v>1497</v>
      </c>
      <c r="W2547" s="171"/>
      <c r="X2547" s="172"/>
      <c r="Y2547" s="176">
        <f t="shared" si="1401"/>
        <v>0</v>
      </c>
      <c r="AA2547" s="192"/>
      <c r="AB2547" s="193"/>
    </row>
    <row r="2548" spans="2:28" hidden="1">
      <c r="B2548" s="189">
        <f t="shared" si="1393"/>
        <v>0</v>
      </c>
      <c r="C2548" s="189">
        <f t="shared" ca="1" si="1394"/>
        <v>0</v>
      </c>
      <c r="D2548" s="189">
        <f t="shared" si="1395"/>
        <v>0</v>
      </c>
      <c r="E2548" s="189">
        <f t="shared" ca="1" si="1396"/>
        <v>0</v>
      </c>
      <c r="F2548" s="189">
        <f t="shared" si="1397"/>
        <v>0</v>
      </c>
      <c r="G2548" s="189" cm="1">
        <f t="array" aca="1" ref="G2548" ca="1">OFFSET(G2548,-1,,,)+1</f>
        <v>2543</v>
      </c>
      <c r="H2548" s="189">
        <f t="shared" si="1398"/>
        <v>0</v>
      </c>
      <c r="I2548" s="189">
        <f t="shared" si="1399"/>
        <v>0</v>
      </c>
      <c r="J2548" s="179">
        <f t="shared" si="1400"/>
        <v>0</v>
      </c>
      <c r="K2548" s="173"/>
      <c r="L2548" s="174" t="str" cm="1">
        <f t="array" aca="1" ref="L2548" ca="1">IF($K2548="",OFFSET(L2548,-1,,,),K2548)</f>
        <v>15.01.05.01.01</v>
      </c>
      <c r="M2548" s="175" t="str" cm="1">
        <f t="array" aca="1" ref="M2548" ca="1">IF(OR($K2548=0,$K2548=""),OFFSET(M2548,-1,,,),O2548)</f>
        <v>FABRICAÇÃO DE FORMA DE MADEIRA PARA BORDA DE LAJÃO, COM TABUAS E SARRAFOS - 2 APROVEITAMENTO</v>
      </c>
      <c r="N2548" s="67" t="s">
        <v>443</v>
      </c>
      <c r="O2548" s="68" t="s">
        <v>444</v>
      </c>
      <c r="P2548" s="68"/>
      <c r="Q2548" s="68" t="s">
        <v>3255</v>
      </c>
      <c r="R2548" s="69">
        <v>0.69389999999999996</v>
      </c>
      <c r="S2548" s="70">
        <v>35</v>
      </c>
      <c r="T2548" s="70">
        <v>24.2865</v>
      </c>
      <c r="U2548" s="67" t="s">
        <v>1496</v>
      </c>
      <c r="V2548" s="71" t="s">
        <v>1497</v>
      </c>
      <c r="W2548" s="171"/>
      <c r="X2548" s="172"/>
      <c r="Y2548" s="176">
        <f t="shared" si="1401"/>
        <v>0</v>
      </c>
      <c r="AA2548" s="192"/>
      <c r="AB2548" s="193"/>
    </row>
    <row r="2549" spans="2:28" hidden="1">
      <c r="B2549" s="189">
        <f t="shared" si="1393"/>
        <v>0</v>
      </c>
      <c r="C2549" s="189">
        <f t="shared" ca="1" si="1394"/>
        <v>0</v>
      </c>
      <c r="D2549" s="189">
        <f t="shared" si="1395"/>
        <v>0</v>
      </c>
      <c r="E2549" s="189">
        <f t="shared" ca="1" si="1396"/>
        <v>0</v>
      </c>
      <c r="F2549" s="189">
        <f t="shared" si="1397"/>
        <v>0</v>
      </c>
      <c r="G2549" s="189" cm="1">
        <f t="array" aca="1" ref="G2549" ca="1">OFFSET(G2549,-1,,,)+1</f>
        <v>2544</v>
      </c>
      <c r="H2549" s="189">
        <f t="shared" si="1398"/>
        <v>0</v>
      </c>
      <c r="I2549" s="189">
        <f t="shared" si="1399"/>
        <v>0</v>
      </c>
      <c r="J2549" s="179">
        <f t="shared" si="1400"/>
        <v>0</v>
      </c>
      <c r="K2549" s="173"/>
      <c r="L2549" s="174" t="str" cm="1">
        <f t="array" aca="1" ref="L2549" ca="1">IF($K2549="",OFFSET(L2549,-1,,,),K2549)</f>
        <v>15.01.05.01.01</v>
      </c>
      <c r="M2549" s="175" t="str" cm="1">
        <f t="array" aca="1" ref="M2549" ca="1">IF(OR($K2549=0,$K2549=""),OFFSET(M2549,-1,,,),O2549)</f>
        <v>FABRICAÇÃO DE FORMA DE MADEIRA PARA BORDA DE LAJÃO, COM TABUAS E SARRAFOS - 2 APROVEITAMENTO</v>
      </c>
      <c r="N2549" s="67" t="s">
        <v>445</v>
      </c>
      <c r="O2549" s="68" t="s">
        <v>446</v>
      </c>
      <c r="P2549" s="68"/>
      <c r="Q2549" s="68" t="s">
        <v>3258</v>
      </c>
      <c r="R2549" s="69">
        <v>15.42</v>
      </c>
      <c r="S2549" s="70">
        <v>18</v>
      </c>
      <c r="T2549" s="70">
        <v>277.56</v>
      </c>
      <c r="U2549" s="67" t="s">
        <v>1496</v>
      </c>
      <c r="V2549" s="71" t="s">
        <v>1497</v>
      </c>
      <c r="W2549" s="171"/>
      <c r="X2549" s="172"/>
      <c r="Y2549" s="176">
        <f t="shared" si="1401"/>
        <v>0</v>
      </c>
      <c r="AA2549" s="192"/>
      <c r="AB2549" s="193"/>
    </row>
    <row r="2550" spans="2:28">
      <c r="B2550" s="189">
        <f t="shared" si="1393"/>
        <v>0</v>
      </c>
      <c r="C2550" s="189">
        <f t="shared" ca="1" si="1394"/>
        <v>0</v>
      </c>
      <c r="D2550" s="189">
        <f t="shared" si="1395"/>
        <v>0</v>
      </c>
      <c r="E2550" s="189">
        <f t="shared" ca="1" si="1396"/>
        <v>0</v>
      </c>
      <c r="F2550" s="189">
        <f t="shared" si="1397"/>
        <v>0</v>
      </c>
      <c r="G2550" s="189" cm="1">
        <f t="array" aca="1" ref="G2550" ca="1">OFFSET(G2550,-1,,,)+1</f>
        <v>2545</v>
      </c>
      <c r="H2550" s="189">
        <f t="shared" si="1398"/>
        <v>0</v>
      </c>
      <c r="I2550" s="189">
        <f t="shared" si="1399"/>
        <v>0</v>
      </c>
      <c r="J2550" s="179">
        <f t="shared" si="1400"/>
        <v>0</v>
      </c>
      <c r="K2550" s="173" t="s">
        <v>2639</v>
      </c>
      <c r="L2550" s="174" t="str" cm="1">
        <f t="array" aca="1" ref="L2550" ca="1">IF($K2550="",OFFSET(L2550,-1,,,),K2550)</f>
        <v>15.01.05.01.02</v>
      </c>
      <c r="M2550" s="175" t="str" cm="1">
        <f t="array" aca="1" ref="M2550" ca="1">IF(OR($K2550=0,$K2550=""),OFFSET(M2550,-1,,,),O2550)</f>
        <v>TELA Q92</v>
      </c>
      <c r="N2550" s="67" t="s">
        <v>305</v>
      </c>
      <c r="O2550" s="68" t="s">
        <v>4756</v>
      </c>
      <c r="P2550" s="68"/>
      <c r="Q2550" s="68" t="s">
        <v>3263</v>
      </c>
      <c r="R2550" s="69">
        <v>2</v>
      </c>
      <c r="S2550" s="70">
        <v>153.1165</v>
      </c>
      <c r="T2550" s="70">
        <v>306.233</v>
      </c>
      <c r="U2550" s="67"/>
      <c r="V2550" s="71"/>
      <c r="W2550" s="171"/>
      <c r="X2550" s="172"/>
      <c r="Y2550" s="176">
        <f t="shared" si="1401"/>
        <v>0</v>
      </c>
      <c r="AA2550" s="192"/>
      <c r="AB2550" s="193"/>
    </row>
    <row r="2551" spans="2:28" hidden="1">
      <c r="B2551" s="189">
        <f t="shared" si="1393"/>
        <v>0</v>
      </c>
      <c r="C2551" s="189">
        <f t="shared" ca="1" si="1394"/>
        <v>0</v>
      </c>
      <c r="D2551" s="189">
        <f t="shared" si="1395"/>
        <v>0</v>
      </c>
      <c r="E2551" s="189">
        <f t="shared" ca="1" si="1396"/>
        <v>0</v>
      </c>
      <c r="F2551" s="189">
        <f t="shared" si="1397"/>
        <v>0</v>
      </c>
      <c r="G2551" s="189" cm="1">
        <f t="array" aca="1" ref="G2551" ca="1">OFFSET(G2551,-1,,,)+1</f>
        <v>2546</v>
      </c>
      <c r="H2551" s="189">
        <f t="shared" si="1398"/>
        <v>0</v>
      </c>
      <c r="I2551" s="189">
        <f t="shared" si="1399"/>
        <v>0</v>
      </c>
      <c r="J2551" s="179">
        <f t="shared" si="1400"/>
        <v>0</v>
      </c>
      <c r="K2551" s="173"/>
      <c r="L2551" s="174" t="str" cm="1">
        <f t="array" aca="1" ref="L2551" ca="1">IF($K2551="",OFFSET(L2551,-1,,,),K2551)</f>
        <v>15.01.05.01.02</v>
      </c>
      <c r="M2551" s="175" t="str" cm="1">
        <f t="array" aca="1" ref="M2551" ca="1">IF(OR($K2551=0,$K2551=""),OFFSET(M2551,-1,,,),O2551)</f>
        <v>TELA Q92</v>
      </c>
      <c r="N2551" s="67" t="s">
        <v>209</v>
      </c>
      <c r="O2551" s="68" t="s">
        <v>210</v>
      </c>
      <c r="P2551" s="68"/>
      <c r="Q2551" s="68" t="s">
        <v>3260</v>
      </c>
      <c r="R2551" s="69">
        <v>2</v>
      </c>
      <c r="S2551" s="70">
        <v>152.33000000000001</v>
      </c>
      <c r="T2551" s="70">
        <v>304.66000000000003</v>
      </c>
      <c r="U2551" s="67" t="s">
        <v>1496</v>
      </c>
      <c r="V2551" s="71" t="s">
        <v>1497</v>
      </c>
      <c r="W2551" s="171"/>
      <c r="X2551" s="172"/>
      <c r="Y2551" s="176">
        <f t="shared" si="1401"/>
        <v>0</v>
      </c>
      <c r="AA2551" s="192"/>
      <c r="AB2551" s="193"/>
    </row>
    <row r="2552" spans="2:28" hidden="1">
      <c r="B2552" s="189">
        <f>IF(J2552=0,0,U2552)</f>
        <v>0</v>
      </c>
      <c r="C2552" s="189">
        <f ca="1">IF(OR(J2552=0,I2552=0),0,IF(_xlfn.IFNA(MATCH(B2552,OFFSET($B$5,,,$G2552,),),0)&gt;0,0,MAX(OFFSET($C$5,,,$G2552,))+1))</f>
        <v>0</v>
      </c>
      <c r="D2552" s="189">
        <f>IF(J2552=0,0,N2552&amp;"-"&amp;U2552)</f>
        <v>0</v>
      </c>
      <c r="E2552" s="189">
        <f ca="1">IF(OR(J2552=0,I2552=0),0,IF(_xlfn.IFNA(MATCH(D2552,OFFSET($D$5,,,$G2552,),),0)&gt;0,0,_xlfn.MAXIFS(OFFSET($E$5,,,$G2552,),OFFSET($J$5,,,$G2552,),J2552)+1))</f>
        <v>0</v>
      </c>
      <c r="F2552" s="189">
        <f>IF(J2552=0,0,E2552&amp;"-"&amp;N2552)</f>
        <v>0</v>
      </c>
      <c r="G2552" s="189" cm="1">
        <f t="array" aca="1" ref="G2552" ca="1">OFFSET(G2552,-1,,,)+1</f>
        <v>2547</v>
      </c>
      <c r="H2552" s="189">
        <f>IF(OR($K2552=0,$K2552=""),$W2552,0)</f>
        <v>0</v>
      </c>
      <c r="I2552" s="189">
        <f>H2552*R2552</f>
        <v>0</v>
      </c>
      <c r="J2552" s="179">
        <f>IF(AND(I2552&lt;&gt;0,OR(K2552=0,K2552="")),N2552&amp;" - Mapa",0)</f>
        <v>0</v>
      </c>
      <c r="K2552" s="173"/>
      <c r="L2552" s="174" t="str" cm="1">
        <f t="array" aca="1" ref="L2552" ca="1">IF($K2552="",OFFSET(L2552,-1,,,),K2552)</f>
        <v>15.01.05.01.02</v>
      </c>
      <c r="M2552" s="175" t="str" cm="1">
        <f t="array" aca="1" ref="M2552" ca="1">IF(OR($K2552=0,$K2552=""),OFFSET(M2552,-1,,,),O2552)</f>
        <v>TELA Q92</v>
      </c>
      <c r="N2552" s="67" t="s">
        <v>306</v>
      </c>
      <c r="O2552" s="68" t="s">
        <v>307</v>
      </c>
      <c r="P2552" s="68"/>
      <c r="Q2552" s="68" t="s">
        <v>3255</v>
      </c>
      <c r="R2552" s="69">
        <v>0.14299999999999999</v>
      </c>
      <c r="S2552" s="70">
        <v>11</v>
      </c>
      <c r="T2552" s="70">
        <v>1.573</v>
      </c>
      <c r="U2552" s="67" t="s">
        <v>1496</v>
      </c>
      <c r="V2552" s="71" t="s">
        <v>1497</v>
      </c>
      <c r="W2552" s="171"/>
      <c r="X2552" s="172"/>
      <c r="Y2552" s="176">
        <f>X2552+W2552</f>
        <v>0</v>
      </c>
      <c r="AA2552" s="192"/>
      <c r="AB2552" s="193"/>
    </row>
    <row r="2553" spans="2:28">
      <c r="B2553" s="189">
        <f t="shared" ref="B2553:B2556" si="1402">IF(J2553=0,0,U2553)</f>
        <v>0</v>
      </c>
      <c r="C2553" s="189">
        <f t="shared" ref="C2553:C2556" ca="1" si="1403">IF(OR(J2553=0,I2553=0),0,IF(_xlfn.IFNA(MATCH(B2553,OFFSET($B$5,,,$G2553,),),0)&gt;0,0,MAX(OFFSET($C$5,,,$G2553,))+1))</f>
        <v>0</v>
      </c>
      <c r="D2553" s="189">
        <f t="shared" ref="D2553:D2556" si="1404">IF(J2553=0,0,N2553&amp;"-"&amp;U2553)</f>
        <v>0</v>
      </c>
      <c r="E2553" s="189">
        <f t="shared" ref="E2553:E2556" ca="1" si="1405">IF(OR(J2553=0,I2553=0),0,IF(_xlfn.IFNA(MATCH(D2553,OFFSET($D$5,,,$G2553,),),0)&gt;0,0,_xlfn.MAXIFS(OFFSET($E$5,,,$G2553,),OFFSET($J$5,,,$G2553,),J2553)+1))</f>
        <v>0</v>
      </c>
      <c r="F2553" s="189">
        <f t="shared" ref="F2553:F2556" si="1406">IF(J2553=0,0,E2553&amp;"-"&amp;N2553)</f>
        <v>0</v>
      </c>
      <c r="G2553" s="189" cm="1">
        <f t="array" aca="1" ref="G2553" ca="1">OFFSET(G2553,-1,,,)+1</f>
        <v>2548</v>
      </c>
      <c r="H2553" s="189">
        <f t="shared" ref="H2553:H2556" si="1407">IF(OR($K2553=0,$K2553=""),$W2553,0)</f>
        <v>0</v>
      </c>
      <c r="I2553" s="189">
        <f t="shared" ref="I2553:I2556" si="1408">H2553*R2553</f>
        <v>0</v>
      </c>
      <c r="J2553" s="179">
        <f t="shared" ref="J2553:J2556" si="1409">IF(AND(I2553&lt;&gt;0,OR(K2553=0,K2553="")),N2553&amp;" - Mapa",0)</f>
        <v>0</v>
      </c>
      <c r="K2553" s="173" t="s">
        <v>2640</v>
      </c>
      <c r="L2553" s="174" t="str" cm="1">
        <f t="array" aca="1" ref="L2553" ca="1">IF($K2553="",OFFSET(L2553,-1,,,),K2553)</f>
        <v>15.01.05.01.03</v>
      </c>
      <c r="M2553" s="175" t="str" cm="1">
        <f t="array" aca="1" ref="M2553" ca="1">IF(OR($K2553=0,$K2553=""),OFFSET(M2553,-1,,,),O2553)</f>
        <v>LAJE IMPERMEABILIZANTE DE 20CM COM CONCRETO 30MPA</v>
      </c>
      <c r="N2553" s="67" t="s">
        <v>4095</v>
      </c>
      <c r="O2553" s="68" t="s">
        <v>4757</v>
      </c>
      <c r="P2553" s="68"/>
      <c r="Q2553" s="68" t="s">
        <v>3258</v>
      </c>
      <c r="R2553" s="69">
        <v>9.93</v>
      </c>
      <c r="S2553" s="70">
        <v>145.19980000000001</v>
      </c>
      <c r="T2553" s="70">
        <v>1441.834014</v>
      </c>
      <c r="U2553" s="67"/>
      <c r="V2553" s="71"/>
      <c r="W2553" s="171"/>
      <c r="X2553" s="172"/>
      <c r="Y2553" s="176">
        <f t="shared" ref="Y2553:Y2556" si="1410">X2553+W2553</f>
        <v>0</v>
      </c>
      <c r="AA2553" s="192"/>
      <c r="AB2553" s="193"/>
    </row>
    <row r="2554" spans="2:28" hidden="1">
      <c r="B2554" s="189">
        <f t="shared" si="1402"/>
        <v>0</v>
      </c>
      <c r="C2554" s="189">
        <f t="shared" ca="1" si="1403"/>
        <v>0</v>
      </c>
      <c r="D2554" s="189">
        <f t="shared" si="1404"/>
        <v>0</v>
      </c>
      <c r="E2554" s="189">
        <f t="shared" ca="1" si="1405"/>
        <v>0</v>
      </c>
      <c r="F2554" s="189">
        <f t="shared" si="1406"/>
        <v>0</v>
      </c>
      <c r="G2554" s="189" cm="1">
        <f t="array" aca="1" ref="G2554" ca="1">OFFSET(G2554,-1,,,)+1</f>
        <v>2549</v>
      </c>
      <c r="H2554" s="189">
        <f t="shared" si="1407"/>
        <v>0</v>
      </c>
      <c r="I2554" s="189">
        <f t="shared" si="1408"/>
        <v>0</v>
      </c>
      <c r="J2554" s="179">
        <f t="shared" si="1409"/>
        <v>0</v>
      </c>
      <c r="K2554" s="173"/>
      <c r="L2554" s="174" t="str" cm="1">
        <f t="array" aca="1" ref="L2554" ca="1">IF($K2554="",OFFSET(L2554,-1,,,),K2554)</f>
        <v>15.01.05.01.03</v>
      </c>
      <c r="M2554" s="175" t="str" cm="1">
        <f t="array" aca="1" ref="M2554" ca="1">IF(OR($K2554=0,$K2554=""),OFFSET(M2554,-1,,,),O2554)</f>
        <v>LAJE IMPERMEABILIZANTE DE 20CM COM CONCRETO 30MPA</v>
      </c>
      <c r="N2554" s="67" t="s">
        <v>182</v>
      </c>
      <c r="O2554" s="68" t="s">
        <v>183</v>
      </c>
      <c r="P2554" s="68"/>
      <c r="Q2554" s="68" t="s">
        <v>3256</v>
      </c>
      <c r="R2554" s="69">
        <v>0.2979</v>
      </c>
      <c r="S2554" s="70">
        <v>140</v>
      </c>
      <c r="T2554" s="70">
        <v>41.706000000000003</v>
      </c>
      <c r="U2554" s="67" t="s">
        <v>1496</v>
      </c>
      <c r="V2554" s="71" t="s">
        <v>1497</v>
      </c>
      <c r="W2554" s="171"/>
      <c r="X2554" s="172"/>
      <c r="Y2554" s="176">
        <f t="shared" si="1410"/>
        <v>0</v>
      </c>
      <c r="AA2554" s="192"/>
      <c r="AB2554" s="193"/>
    </row>
    <row r="2555" spans="2:28" hidden="1">
      <c r="B2555" s="189">
        <f t="shared" si="1402"/>
        <v>0</v>
      </c>
      <c r="C2555" s="189">
        <f t="shared" ca="1" si="1403"/>
        <v>0</v>
      </c>
      <c r="D2555" s="189">
        <f t="shared" si="1404"/>
        <v>0</v>
      </c>
      <c r="E2555" s="189">
        <f t="shared" ca="1" si="1405"/>
        <v>0</v>
      </c>
      <c r="F2555" s="189">
        <f t="shared" si="1406"/>
        <v>0</v>
      </c>
      <c r="G2555" s="189" cm="1">
        <f t="array" aca="1" ref="G2555" ca="1">OFFSET(G2555,-1,,,)+1</f>
        <v>2550</v>
      </c>
      <c r="H2555" s="189">
        <f t="shared" si="1407"/>
        <v>0</v>
      </c>
      <c r="I2555" s="189">
        <f t="shared" si="1408"/>
        <v>0</v>
      </c>
      <c r="J2555" s="179">
        <f t="shared" si="1409"/>
        <v>0</v>
      </c>
      <c r="K2555" s="173"/>
      <c r="L2555" s="174" t="str" cm="1">
        <f t="array" aca="1" ref="L2555" ca="1">IF($K2555="",OFFSET(L2555,-1,,,),K2555)</f>
        <v>15.01.05.01.03</v>
      </c>
      <c r="M2555" s="175" t="str" cm="1">
        <f t="array" aca="1" ref="M2555" ca="1">IF(OR($K2555=0,$K2555=""),OFFSET(M2555,-1,,,),O2555)</f>
        <v>LAJE IMPERMEABILIZANTE DE 20CM COM CONCRETO 30MPA</v>
      </c>
      <c r="N2555" s="67" t="s">
        <v>184</v>
      </c>
      <c r="O2555" s="68" t="s">
        <v>185</v>
      </c>
      <c r="P2555" s="68"/>
      <c r="Q2555" s="68" t="s">
        <v>3256</v>
      </c>
      <c r="R2555" s="69">
        <v>0.2979</v>
      </c>
      <c r="S2555" s="70">
        <v>130</v>
      </c>
      <c r="T2555" s="70">
        <v>38.726999999999997</v>
      </c>
      <c r="U2555" s="67" t="s">
        <v>1496</v>
      </c>
      <c r="V2555" s="71" t="s">
        <v>1497</v>
      </c>
      <c r="W2555" s="171"/>
      <c r="X2555" s="172"/>
      <c r="Y2555" s="176">
        <f t="shared" si="1410"/>
        <v>0</v>
      </c>
      <c r="AA2555" s="192"/>
      <c r="AB2555" s="193"/>
    </row>
    <row r="2556" spans="2:28" hidden="1">
      <c r="B2556" s="189">
        <f t="shared" si="1402"/>
        <v>0</v>
      </c>
      <c r="C2556" s="189">
        <f t="shared" ca="1" si="1403"/>
        <v>0</v>
      </c>
      <c r="D2556" s="189">
        <f t="shared" si="1404"/>
        <v>0</v>
      </c>
      <c r="E2556" s="189">
        <f t="shared" ca="1" si="1405"/>
        <v>0</v>
      </c>
      <c r="F2556" s="189">
        <f t="shared" si="1406"/>
        <v>0</v>
      </c>
      <c r="G2556" s="189" cm="1">
        <f t="array" aca="1" ref="G2556" ca="1">OFFSET(G2556,-1,,,)+1</f>
        <v>2551</v>
      </c>
      <c r="H2556" s="189">
        <f t="shared" si="1407"/>
        <v>0</v>
      </c>
      <c r="I2556" s="189">
        <f t="shared" si="1408"/>
        <v>0</v>
      </c>
      <c r="J2556" s="179">
        <f t="shared" si="1409"/>
        <v>0</v>
      </c>
      <c r="K2556" s="173"/>
      <c r="L2556" s="174" t="str" cm="1">
        <f t="array" aca="1" ref="L2556" ca="1">IF($K2556="",OFFSET(L2556,-1,,,),K2556)</f>
        <v>15.01.05.01.03</v>
      </c>
      <c r="M2556" s="175" t="str" cm="1">
        <f t="array" aca="1" ref="M2556" ca="1">IF(OR($K2556=0,$K2556=""),OFFSET(M2556,-1,,,),O2556)</f>
        <v>LAJE IMPERMEABILIZANTE DE 20CM COM CONCRETO 30MPA</v>
      </c>
      <c r="N2556" s="67" t="s">
        <v>426</v>
      </c>
      <c r="O2556" s="68" t="s">
        <v>427</v>
      </c>
      <c r="P2556" s="68"/>
      <c r="Q2556" s="68" t="s">
        <v>3256</v>
      </c>
      <c r="R2556" s="69">
        <v>2.1051600000000001</v>
      </c>
      <c r="S2556" s="70">
        <v>504.15</v>
      </c>
      <c r="T2556" s="70">
        <v>1061.3164140000001</v>
      </c>
      <c r="U2556" s="67" t="s">
        <v>1496</v>
      </c>
      <c r="V2556" s="71" t="s">
        <v>1497</v>
      </c>
      <c r="W2556" s="171"/>
      <c r="X2556" s="172"/>
      <c r="Y2556" s="176">
        <f t="shared" si="1410"/>
        <v>0</v>
      </c>
      <c r="AA2556" s="192"/>
      <c r="AB2556" s="193"/>
    </row>
    <row r="2557" spans="2:28" hidden="1">
      <c r="B2557" s="189">
        <f>IF(J2557=0,0,U2557)</f>
        <v>0</v>
      </c>
      <c r="C2557" s="189">
        <f ca="1">IF(OR(J2557=0,I2557=0),0,IF(_xlfn.IFNA(MATCH(B2557,OFFSET($B$5,,,$G2557,),),0)&gt;0,0,MAX(OFFSET($C$5,,,$G2557,))+1))</f>
        <v>0</v>
      </c>
      <c r="D2557" s="189">
        <f>IF(J2557=0,0,N2557&amp;"-"&amp;U2557)</f>
        <v>0</v>
      </c>
      <c r="E2557" s="189">
        <f ca="1">IF(OR(J2557=0,I2557=0),0,IF(_xlfn.IFNA(MATCH(D2557,OFFSET($D$5,,,$G2557,),),0)&gt;0,0,_xlfn.MAXIFS(OFFSET($E$5,,,$G2557,),OFFSET($J$5,,,$G2557,),J2557)+1))</f>
        <v>0</v>
      </c>
      <c r="F2557" s="189">
        <f>IF(J2557=0,0,E2557&amp;"-"&amp;N2557)</f>
        <v>0</v>
      </c>
      <c r="G2557" s="189" cm="1">
        <f t="array" aca="1" ref="G2557" ca="1">OFFSET(G2557,-1,,,)+1</f>
        <v>2552</v>
      </c>
      <c r="H2557" s="189">
        <f>IF(OR($K2557=0,$K2557=""),$W2557,0)</f>
        <v>0</v>
      </c>
      <c r="I2557" s="189">
        <f>H2557*R2557</f>
        <v>0</v>
      </c>
      <c r="J2557" s="179">
        <f>IF(AND(I2557&lt;&gt;0,OR(K2557=0,K2557="")),N2557&amp;" - Mapa",0)</f>
        <v>0</v>
      </c>
      <c r="K2557" s="173"/>
      <c r="L2557" s="174" t="str" cm="1">
        <f t="array" aca="1" ref="L2557" ca="1">IF($K2557="",OFFSET(L2557,-1,,,),K2557)</f>
        <v>15.01.05.01.03</v>
      </c>
      <c r="M2557" s="175" t="str" cm="1">
        <f t="array" aca="1" ref="M2557" ca="1">IF(OR($K2557=0,$K2557=""),OFFSET(M2557,-1,,,),O2557)</f>
        <v>LAJE IMPERMEABILIZANTE DE 20CM COM CONCRETO 30MPA</v>
      </c>
      <c r="N2557" s="67" t="s">
        <v>298</v>
      </c>
      <c r="O2557" s="68" t="s">
        <v>299</v>
      </c>
      <c r="P2557" s="68"/>
      <c r="Q2557" s="68" t="s">
        <v>3266</v>
      </c>
      <c r="R2557" s="69">
        <v>9.9299999999999999E-2</v>
      </c>
      <c r="S2557" s="70">
        <v>250</v>
      </c>
      <c r="T2557" s="70">
        <v>24.824999999999999</v>
      </c>
      <c r="U2557" s="67" t="s">
        <v>1496</v>
      </c>
      <c r="V2557" s="71" t="s">
        <v>1497</v>
      </c>
      <c r="W2557" s="171"/>
      <c r="X2557" s="172"/>
      <c r="Y2557" s="176">
        <f>X2557+W2557</f>
        <v>0</v>
      </c>
      <c r="AA2557" s="192"/>
      <c r="AB2557" s="193"/>
    </row>
    <row r="2558" spans="2:28" hidden="1">
      <c r="B2558" s="189">
        <f t="shared" ref="B2558:B2571" si="1411">IF(J2558=0,0,U2558)</f>
        <v>0</v>
      </c>
      <c r="C2558" s="189">
        <f t="shared" ref="C2558:C2571" ca="1" si="1412">IF(OR(J2558=0,I2558=0),0,IF(_xlfn.IFNA(MATCH(B2558,OFFSET($B$5,,,$G2558,),),0)&gt;0,0,MAX(OFFSET($C$5,,,$G2558,))+1))</f>
        <v>0</v>
      </c>
      <c r="D2558" s="189">
        <f t="shared" ref="D2558:D2571" si="1413">IF(J2558=0,0,N2558&amp;"-"&amp;U2558)</f>
        <v>0</v>
      </c>
      <c r="E2558" s="189">
        <f t="shared" ref="E2558:E2571" ca="1" si="1414">IF(OR(J2558=0,I2558=0),0,IF(_xlfn.IFNA(MATCH(D2558,OFFSET($D$5,,,$G2558,),),0)&gt;0,0,_xlfn.MAXIFS(OFFSET($E$5,,,$G2558,),OFFSET($J$5,,,$G2558,),J2558)+1))</f>
        <v>0</v>
      </c>
      <c r="F2558" s="189">
        <f t="shared" ref="F2558:F2571" si="1415">IF(J2558=0,0,E2558&amp;"-"&amp;N2558)</f>
        <v>0</v>
      </c>
      <c r="G2558" s="189" cm="1">
        <f t="array" aca="1" ref="G2558" ca="1">OFFSET(G2558,-1,,,)+1</f>
        <v>2553</v>
      </c>
      <c r="H2558" s="189">
        <f t="shared" ref="H2558:H2571" si="1416">IF(OR($K2558=0,$K2558=""),$W2558,0)</f>
        <v>0</v>
      </c>
      <c r="I2558" s="189">
        <f t="shared" ref="I2558:I2571" si="1417">H2558*R2558</f>
        <v>0</v>
      </c>
      <c r="J2558" s="179">
        <f t="shared" ref="J2558:J2571" si="1418">IF(AND(I2558&lt;&gt;0,OR(K2558=0,K2558="")),N2558&amp;" - Mapa",0)</f>
        <v>0</v>
      </c>
      <c r="K2558" s="173"/>
      <c r="L2558" s="174" t="str" cm="1">
        <f t="array" aca="1" ref="L2558" ca="1">IF($K2558="",OFFSET(L2558,-1,,,),K2558)</f>
        <v>15.01.05.01.03</v>
      </c>
      <c r="M2558" s="175" t="str" cm="1">
        <f t="array" aca="1" ref="M2558" ca="1">IF(OR($K2558=0,$K2558=""),OFFSET(M2558,-1,,,),O2558)</f>
        <v>LAJE IMPERMEABILIZANTE DE 20CM COM CONCRETO 30MPA</v>
      </c>
      <c r="N2558" s="67" t="s">
        <v>300</v>
      </c>
      <c r="O2558" s="68" t="s">
        <v>301</v>
      </c>
      <c r="P2558" s="68"/>
      <c r="Q2558" s="68" t="s">
        <v>3256</v>
      </c>
      <c r="R2558" s="69">
        <v>2.1051600000000001</v>
      </c>
      <c r="S2558" s="70">
        <v>60</v>
      </c>
      <c r="T2558" s="70">
        <v>126.3096</v>
      </c>
      <c r="U2558" s="67" t="s">
        <v>1496</v>
      </c>
      <c r="V2558" s="71" t="s">
        <v>1497</v>
      </c>
      <c r="W2558" s="171"/>
      <c r="X2558" s="172"/>
      <c r="Y2558" s="176">
        <f t="shared" ref="Y2558:Y2571" si="1419">X2558+W2558</f>
        <v>0</v>
      </c>
      <c r="AA2558" s="192"/>
      <c r="AB2558" s="193"/>
    </row>
    <row r="2559" spans="2:28" hidden="1">
      <c r="B2559" s="189">
        <f t="shared" si="1411"/>
        <v>0</v>
      </c>
      <c r="C2559" s="189">
        <f t="shared" ca="1" si="1412"/>
        <v>0</v>
      </c>
      <c r="D2559" s="189">
        <f t="shared" si="1413"/>
        <v>0</v>
      </c>
      <c r="E2559" s="189">
        <f t="shared" ca="1" si="1414"/>
        <v>0</v>
      </c>
      <c r="F2559" s="189">
        <f t="shared" si="1415"/>
        <v>0</v>
      </c>
      <c r="G2559" s="189" cm="1">
        <f t="array" aca="1" ref="G2559" ca="1">OFFSET(G2559,-1,,,)+1</f>
        <v>2554</v>
      </c>
      <c r="H2559" s="189">
        <f t="shared" si="1416"/>
        <v>0</v>
      </c>
      <c r="I2559" s="189">
        <f t="shared" si="1417"/>
        <v>0</v>
      </c>
      <c r="J2559" s="179">
        <f t="shared" si="1418"/>
        <v>0</v>
      </c>
      <c r="K2559" s="173"/>
      <c r="L2559" s="174" t="str" cm="1">
        <f t="array" aca="1" ref="L2559" ca="1">IF($K2559="",OFFSET(L2559,-1,,,),K2559)</f>
        <v>15.01.05.01.03</v>
      </c>
      <c r="M2559" s="175" t="str" cm="1">
        <f t="array" aca="1" ref="M2559" ca="1">IF(OR($K2559=0,$K2559=""),OFFSET(M2559,-1,,,),O2559)</f>
        <v>LAJE IMPERMEABILIZANTE DE 20CM COM CONCRETO 30MPA</v>
      </c>
      <c r="N2559" s="67" t="s">
        <v>459</v>
      </c>
      <c r="O2559" s="68" t="s">
        <v>460</v>
      </c>
      <c r="P2559" s="68"/>
      <c r="Q2559" s="68" t="s">
        <v>3258</v>
      </c>
      <c r="R2559" s="69">
        <v>9.93</v>
      </c>
      <c r="S2559" s="70">
        <v>15</v>
      </c>
      <c r="T2559" s="70">
        <v>148.94999999999999</v>
      </c>
      <c r="U2559" s="67" t="s">
        <v>1496</v>
      </c>
      <c r="V2559" s="71" t="s">
        <v>1497</v>
      </c>
      <c r="W2559" s="171"/>
      <c r="X2559" s="172"/>
      <c r="Y2559" s="176">
        <f t="shared" si="1419"/>
        <v>0</v>
      </c>
      <c r="AA2559" s="192"/>
      <c r="AB2559" s="193"/>
    </row>
    <row r="2560" spans="2:28">
      <c r="B2560" s="189">
        <f t="shared" si="1411"/>
        <v>0</v>
      </c>
      <c r="C2560" s="189">
        <f t="shared" ca="1" si="1412"/>
        <v>0</v>
      </c>
      <c r="D2560" s="189">
        <f t="shared" si="1413"/>
        <v>0</v>
      </c>
      <c r="E2560" s="189">
        <f t="shared" ca="1" si="1414"/>
        <v>0</v>
      </c>
      <c r="F2560" s="189">
        <f t="shared" si="1415"/>
        <v>0</v>
      </c>
      <c r="G2560" s="189" cm="1">
        <f t="array" aca="1" ref="G2560" ca="1">OFFSET(G2560,-1,,,)+1</f>
        <v>2555</v>
      </c>
      <c r="H2560" s="189">
        <f t="shared" si="1416"/>
        <v>0</v>
      </c>
      <c r="I2560" s="189">
        <f t="shared" si="1417"/>
        <v>0</v>
      </c>
      <c r="J2560" s="179">
        <f t="shared" si="1418"/>
        <v>0</v>
      </c>
      <c r="K2560" s="173" t="s">
        <v>2641</v>
      </c>
      <c r="L2560" s="174" t="str" cm="1">
        <f t="array" aca="1" ref="L2560" ca="1">IF($K2560="",OFFSET(L2560,-1,,,),K2560)</f>
        <v>15.01.05.01.04</v>
      </c>
      <c r="M2560" s="175" t="str" cm="1">
        <f t="array" aca="1" ref="M2560" ca="1">IF(OR($K2560=0,$K2560=""),OFFSET(M2560,-1,,,),O2560)</f>
        <v>EXECUÇÃO DE SERVIÇO DE REATERRO MANUAL DE BALDRAMES E BLOCOS DE FUNDAÇÃO</v>
      </c>
      <c r="N2560" s="67" t="s">
        <v>436</v>
      </c>
      <c r="O2560" s="68" t="s">
        <v>4434</v>
      </c>
      <c r="P2560" s="68"/>
      <c r="Q2560" s="68" t="s">
        <v>3256</v>
      </c>
      <c r="R2560" s="69">
        <v>0.6</v>
      </c>
      <c r="S2560" s="70">
        <v>25</v>
      </c>
      <c r="T2560" s="70">
        <v>15</v>
      </c>
      <c r="U2560" s="67"/>
      <c r="V2560" s="71"/>
      <c r="W2560" s="171"/>
      <c r="X2560" s="172"/>
      <c r="Y2560" s="176">
        <f t="shared" si="1419"/>
        <v>0</v>
      </c>
      <c r="AA2560" s="192"/>
      <c r="AB2560" s="193"/>
    </row>
    <row r="2561" spans="2:28" hidden="1">
      <c r="B2561" s="189">
        <f t="shared" si="1411"/>
        <v>0</v>
      </c>
      <c r="C2561" s="189">
        <f t="shared" ca="1" si="1412"/>
        <v>0</v>
      </c>
      <c r="D2561" s="189">
        <f t="shared" si="1413"/>
        <v>0</v>
      </c>
      <c r="E2561" s="189">
        <f t="shared" ca="1" si="1414"/>
        <v>0</v>
      </c>
      <c r="F2561" s="189">
        <f t="shared" si="1415"/>
        <v>0</v>
      </c>
      <c r="G2561" s="189" cm="1">
        <f t="array" aca="1" ref="G2561" ca="1">OFFSET(G2561,-1,,,)+1</f>
        <v>2556</v>
      </c>
      <c r="H2561" s="189">
        <f t="shared" si="1416"/>
        <v>0</v>
      </c>
      <c r="I2561" s="189">
        <f t="shared" si="1417"/>
        <v>0</v>
      </c>
      <c r="J2561" s="179">
        <f t="shared" si="1418"/>
        <v>0</v>
      </c>
      <c r="K2561" s="173"/>
      <c r="L2561" s="174" t="str" cm="1">
        <f t="array" aca="1" ref="L2561" ca="1">IF($K2561="",OFFSET(L2561,-1,,,),K2561)</f>
        <v>15.01.05.01.04</v>
      </c>
      <c r="M2561" s="175" t="str" cm="1">
        <f t="array" aca="1" ref="M2561" ca="1">IF(OR($K2561=0,$K2561=""),OFFSET(M2561,-1,,,),O2561)</f>
        <v>EXECUÇÃO DE SERVIÇO DE REATERRO MANUAL DE BALDRAMES E BLOCOS DE FUNDAÇÃO</v>
      </c>
      <c r="N2561" s="67" t="s">
        <v>437</v>
      </c>
      <c r="O2561" s="68" t="s">
        <v>438</v>
      </c>
      <c r="P2561" s="68"/>
      <c r="Q2561" s="68" t="s">
        <v>3256</v>
      </c>
      <c r="R2561" s="69">
        <v>0.6</v>
      </c>
      <c r="S2561" s="70">
        <v>25</v>
      </c>
      <c r="T2561" s="70">
        <v>15</v>
      </c>
      <c r="U2561" s="67" t="s">
        <v>1496</v>
      </c>
      <c r="V2561" s="71" t="s">
        <v>1497</v>
      </c>
      <c r="W2561" s="171"/>
      <c r="X2561" s="172"/>
      <c r="Y2561" s="176">
        <f t="shared" si="1419"/>
        <v>0</v>
      </c>
      <c r="AA2561" s="192"/>
      <c r="AB2561" s="193"/>
    </row>
    <row r="2562" spans="2:28">
      <c r="B2562" s="189">
        <f t="shared" si="1411"/>
        <v>0</v>
      </c>
      <c r="C2562" s="189">
        <f t="shared" ca="1" si="1412"/>
        <v>0</v>
      </c>
      <c r="D2562" s="189">
        <f t="shared" si="1413"/>
        <v>0</v>
      </c>
      <c r="E2562" s="189">
        <f t="shared" ca="1" si="1414"/>
        <v>0</v>
      </c>
      <c r="F2562" s="189">
        <f t="shared" si="1415"/>
        <v>0</v>
      </c>
      <c r="G2562" s="189" cm="1">
        <f t="array" aca="1" ref="G2562" ca="1">OFFSET(G2562,-1,,,)+1</f>
        <v>2557</v>
      </c>
      <c r="H2562" s="189">
        <f t="shared" si="1416"/>
        <v>0</v>
      </c>
      <c r="I2562" s="189">
        <f t="shared" si="1417"/>
        <v>0</v>
      </c>
      <c r="J2562" s="179">
        <f t="shared" si="1418"/>
        <v>0</v>
      </c>
      <c r="K2562" s="173" t="s">
        <v>2642</v>
      </c>
      <c r="L2562" s="174" t="str" cm="1">
        <f t="array" aca="1" ref="L2562" ca="1">IF($K2562="",OFFSET(L2562,-1,,,),K2562)</f>
        <v>15.01.05.01.05</v>
      </c>
      <c r="M2562" s="175" t="str" cm="1">
        <f t="array" aca="1" ref="M2562" ca="1">IF(OR($K2562=0,$K2562=""),OFFSET(M2562,-1,,,),O2562)</f>
        <v>TRANSPORTE BOTA FORA DE TERRA CUBICAGEM DE CORTE</v>
      </c>
      <c r="N2562" s="67" t="s">
        <v>288</v>
      </c>
      <c r="O2562" s="68" t="s">
        <v>4219</v>
      </c>
      <c r="P2562" s="68"/>
      <c r="Q2562" s="68" t="s">
        <v>3256</v>
      </c>
      <c r="R2562" s="69">
        <v>2</v>
      </c>
      <c r="S2562" s="70">
        <v>78</v>
      </c>
      <c r="T2562" s="70">
        <v>156</v>
      </c>
      <c r="U2562" s="67"/>
      <c r="V2562" s="71"/>
      <c r="W2562" s="171"/>
      <c r="X2562" s="172"/>
      <c r="Y2562" s="176">
        <f t="shared" si="1419"/>
        <v>0</v>
      </c>
      <c r="AA2562" s="192"/>
      <c r="AB2562" s="193"/>
    </row>
    <row r="2563" spans="2:28" hidden="1">
      <c r="B2563" s="189">
        <f t="shared" si="1411"/>
        <v>0</v>
      </c>
      <c r="C2563" s="189">
        <f t="shared" ca="1" si="1412"/>
        <v>0</v>
      </c>
      <c r="D2563" s="189">
        <f t="shared" si="1413"/>
        <v>0</v>
      </c>
      <c r="E2563" s="189">
        <f t="shared" ca="1" si="1414"/>
        <v>0</v>
      </c>
      <c r="F2563" s="189">
        <f t="shared" si="1415"/>
        <v>0</v>
      </c>
      <c r="G2563" s="189" cm="1">
        <f t="array" aca="1" ref="G2563" ca="1">OFFSET(G2563,-1,,,)+1</f>
        <v>2558</v>
      </c>
      <c r="H2563" s="189">
        <f t="shared" si="1416"/>
        <v>0</v>
      </c>
      <c r="I2563" s="189">
        <f t="shared" si="1417"/>
        <v>0</v>
      </c>
      <c r="J2563" s="179">
        <f t="shared" si="1418"/>
        <v>0</v>
      </c>
      <c r="K2563" s="173"/>
      <c r="L2563" s="174" t="str" cm="1">
        <f t="array" aca="1" ref="L2563" ca="1">IF($K2563="",OFFSET(L2563,-1,,,),K2563)</f>
        <v>15.01.05.01.05</v>
      </c>
      <c r="M2563" s="175" t="str" cm="1">
        <f t="array" aca="1" ref="M2563" ca="1">IF(OR($K2563=0,$K2563=""),OFFSET(M2563,-1,,,),O2563)</f>
        <v>TRANSPORTE BOTA FORA DE TERRA CUBICAGEM DE CORTE</v>
      </c>
      <c r="N2563" s="67" t="s">
        <v>289</v>
      </c>
      <c r="O2563" s="68" t="s">
        <v>290</v>
      </c>
      <c r="P2563" s="68"/>
      <c r="Q2563" s="68" t="s">
        <v>3256</v>
      </c>
      <c r="R2563" s="69">
        <v>2.6</v>
      </c>
      <c r="S2563" s="70">
        <v>60</v>
      </c>
      <c r="T2563" s="70">
        <v>156</v>
      </c>
      <c r="U2563" s="67" t="s">
        <v>1496</v>
      </c>
      <c r="V2563" s="71" t="s">
        <v>1497</v>
      </c>
      <c r="W2563" s="171"/>
      <c r="X2563" s="172"/>
      <c r="Y2563" s="176">
        <f t="shared" si="1419"/>
        <v>0</v>
      </c>
      <c r="AA2563" s="192"/>
      <c r="AB2563" s="193"/>
    </row>
    <row r="2564" spans="2:28" hidden="1">
      <c r="B2564" s="189">
        <f t="shared" si="1411"/>
        <v>0</v>
      </c>
      <c r="C2564" s="189">
        <f t="shared" ca="1" si="1412"/>
        <v>0</v>
      </c>
      <c r="D2564" s="189">
        <f t="shared" si="1413"/>
        <v>0</v>
      </c>
      <c r="E2564" s="189">
        <f t="shared" ca="1" si="1414"/>
        <v>0</v>
      </c>
      <c r="F2564" s="189">
        <f t="shared" si="1415"/>
        <v>0</v>
      </c>
      <c r="G2564" s="189" cm="1">
        <f t="array" aca="1" ref="G2564" ca="1">OFFSET(G2564,-1,,,)+1</f>
        <v>2559</v>
      </c>
      <c r="H2564" s="189">
        <f t="shared" si="1416"/>
        <v>0</v>
      </c>
      <c r="I2564" s="189">
        <f t="shared" si="1417"/>
        <v>0</v>
      </c>
      <c r="J2564" s="179">
        <f t="shared" si="1418"/>
        <v>0</v>
      </c>
      <c r="K2564" s="173" t="s">
        <v>2643</v>
      </c>
      <c r="L2564" s="174" t="str" cm="1">
        <f t="array" aca="1" ref="L2564" ca="1">IF($K2564="",OFFSET(L2564,-1,,,),K2564)</f>
        <v>15.01.05.02</v>
      </c>
      <c r="M2564" s="175" t="str" cm="1">
        <f t="array" aca="1" ref="M2564" ca="1">IF(OR($K2564=0,$K2564=""),OFFSET(M2564,-1,,,),O2564)</f>
        <v>ESTRUTURA/VIGA/LAJES</v>
      </c>
      <c r="N2564" s="67" t="s">
        <v>143</v>
      </c>
      <c r="O2564" s="68" t="s">
        <v>4471</v>
      </c>
      <c r="P2564" s="68"/>
      <c r="Q2564" s="68"/>
      <c r="R2564" s="69"/>
      <c r="S2564" s="70"/>
      <c r="T2564" s="70">
        <v>0</v>
      </c>
      <c r="U2564" s="67"/>
      <c r="V2564" s="71"/>
      <c r="W2564" s="171"/>
      <c r="X2564" s="172"/>
      <c r="Y2564" s="176">
        <f t="shared" si="1419"/>
        <v>0</v>
      </c>
      <c r="AA2564" s="192"/>
      <c r="AB2564" s="193"/>
    </row>
    <row r="2565" spans="2:28">
      <c r="B2565" s="189">
        <f t="shared" si="1411"/>
        <v>0</v>
      </c>
      <c r="C2565" s="189">
        <f t="shared" ca="1" si="1412"/>
        <v>0</v>
      </c>
      <c r="D2565" s="189">
        <f t="shared" si="1413"/>
        <v>0</v>
      </c>
      <c r="E2565" s="189">
        <f t="shared" ca="1" si="1414"/>
        <v>0</v>
      </c>
      <c r="F2565" s="189">
        <f t="shared" si="1415"/>
        <v>0</v>
      </c>
      <c r="G2565" s="189" cm="1">
        <f t="array" aca="1" ref="G2565" ca="1">OFFSET(G2565,-1,,,)+1</f>
        <v>2560</v>
      </c>
      <c r="H2565" s="189">
        <f t="shared" si="1416"/>
        <v>0</v>
      </c>
      <c r="I2565" s="189">
        <f t="shared" si="1417"/>
        <v>0</v>
      </c>
      <c r="J2565" s="179">
        <f t="shared" si="1418"/>
        <v>0</v>
      </c>
      <c r="K2565" s="173" t="s">
        <v>2644</v>
      </c>
      <c r="L2565" s="174" t="str" cm="1">
        <f t="array" aca="1" ref="L2565" ca="1">IF($K2565="",OFFSET(L2565,-1,,,),K2565)</f>
        <v>15.01.05.02.01</v>
      </c>
      <c r="M2565" s="175" t="str" cm="1">
        <f t="array" aca="1" ref="M2565" ca="1">IF(OR($K2565=0,$K2565=""),OFFSET(M2565,-1,,,),O2565)</f>
        <v>FORMA PRONTA DE MADEIRA COM CHAPA DE COMPENSADO - PILARES</v>
      </c>
      <c r="N2565" s="67" t="s">
        <v>765</v>
      </c>
      <c r="O2565" s="68" t="s">
        <v>4472</v>
      </c>
      <c r="P2565" s="68"/>
      <c r="Q2565" s="68" t="s">
        <v>3258</v>
      </c>
      <c r="R2565" s="69">
        <v>14.66</v>
      </c>
      <c r="S2565" s="70">
        <v>35.760399999999997</v>
      </c>
      <c r="T2565" s="70">
        <v>524.24746399999992</v>
      </c>
      <c r="U2565" s="67"/>
      <c r="V2565" s="71"/>
      <c r="W2565" s="171"/>
      <c r="X2565" s="172"/>
      <c r="Y2565" s="176">
        <f t="shared" si="1419"/>
        <v>0</v>
      </c>
      <c r="AA2565" s="192"/>
      <c r="AB2565" s="193"/>
    </row>
    <row r="2566" spans="2:28" hidden="1">
      <c r="B2566" s="189">
        <f t="shared" si="1411"/>
        <v>0</v>
      </c>
      <c r="C2566" s="189">
        <f t="shared" ca="1" si="1412"/>
        <v>0</v>
      </c>
      <c r="D2566" s="189">
        <f t="shared" si="1413"/>
        <v>0</v>
      </c>
      <c r="E2566" s="189">
        <f t="shared" ca="1" si="1414"/>
        <v>0</v>
      </c>
      <c r="F2566" s="189">
        <f t="shared" si="1415"/>
        <v>0</v>
      </c>
      <c r="G2566" s="189" cm="1">
        <f t="array" aca="1" ref="G2566" ca="1">OFFSET(G2566,-1,,,)+1</f>
        <v>2561</v>
      </c>
      <c r="H2566" s="189">
        <f t="shared" si="1416"/>
        <v>0</v>
      </c>
      <c r="I2566" s="189">
        <f t="shared" si="1417"/>
        <v>0</v>
      </c>
      <c r="J2566" s="179">
        <f t="shared" si="1418"/>
        <v>0</v>
      </c>
      <c r="K2566" s="173"/>
      <c r="L2566" s="174" t="str" cm="1">
        <f t="array" aca="1" ref="L2566" ca="1">IF($K2566="",OFFSET(L2566,-1,,,),K2566)</f>
        <v>15.01.05.02.01</v>
      </c>
      <c r="M2566" s="175" t="str" cm="1">
        <f t="array" aca="1" ref="M2566" ca="1">IF(OR($K2566=0,$K2566=""),OFFSET(M2566,-1,,,),O2566)</f>
        <v>FORMA PRONTA DE MADEIRA COM CHAPA DE COMPENSADO - PILARES</v>
      </c>
      <c r="N2566" s="67" t="s">
        <v>171</v>
      </c>
      <c r="O2566" s="68" t="s">
        <v>172</v>
      </c>
      <c r="P2566" s="68"/>
      <c r="Q2566" s="68" t="s">
        <v>3255</v>
      </c>
      <c r="R2566" s="69">
        <v>0.39582000000000001</v>
      </c>
      <c r="S2566" s="70">
        <v>18</v>
      </c>
      <c r="T2566" s="70">
        <v>7.1247600000000002</v>
      </c>
      <c r="U2566" s="67" t="s">
        <v>1496</v>
      </c>
      <c r="V2566" s="71" t="s">
        <v>1497</v>
      </c>
      <c r="W2566" s="171"/>
      <c r="X2566" s="172"/>
      <c r="Y2566" s="176">
        <f t="shared" si="1419"/>
        <v>0</v>
      </c>
      <c r="AA2566" s="192"/>
      <c r="AB2566" s="193"/>
    </row>
    <row r="2567" spans="2:28" hidden="1">
      <c r="B2567" s="189">
        <f t="shared" si="1411"/>
        <v>0</v>
      </c>
      <c r="C2567" s="189">
        <f t="shared" ca="1" si="1412"/>
        <v>0</v>
      </c>
      <c r="D2567" s="189">
        <f t="shared" si="1413"/>
        <v>0</v>
      </c>
      <c r="E2567" s="189">
        <f t="shared" ca="1" si="1414"/>
        <v>0</v>
      </c>
      <c r="F2567" s="189">
        <f t="shared" si="1415"/>
        <v>0</v>
      </c>
      <c r="G2567" s="189" cm="1">
        <f t="array" aca="1" ref="G2567" ca="1">OFFSET(G2567,-1,,,)+1</f>
        <v>2562</v>
      </c>
      <c r="H2567" s="189">
        <f t="shared" si="1416"/>
        <v>0</v>
      </c>
      <c r="I2567" s="189">
        <f t="shared" si="1417"/>
        <v>0</v>
      </c>
      <c r="J2567" s="179">
        <f t="shared" si="1418"/>
        <v>0</v>
      </c>
      <c r="K2567" s="173"/>
      <c r="L2567" s="174" t="str" cm="1">
        <f t="array" aca="1" ref="L2567" ca="1">IF($K2567="",OFFSET(L2567,-1,,,),K2567)</f>
        <v>15.01.05.02.01</v>
      </c>
      <c r="M2567" s="175" t="str" cm="1">
        <f t="array" aca="1" ref="M2567" ca="1">IF(OR($K2567=0,$K2567=""),OFFSET(M2567,-1,,,),O2567)</f>
        <v>FORMA PRONTA DE MADEIRA COM CHAPA DE COMPENSADO - PILARES</v>
      </c>
      <c r="N2567" s="67" t="s">
        <v>310</v>
      </c>
      <c r="O2567" s="68" t="s">
        <v>311</v>
      </c>
      <c r="P2567" s="68"/>
      <c r="Q2567" s="68" t="s">
        <v>3254</v>
      </c>
      <c r="R2567" s="69">
        <v>0.24922</v>
      </c>
      <c r="S2567" s="70">
        <v>3.2</v>
      </c>
      <c r="T2567" s="70">
        <v>0.79750399999999999</v>
      </c>
      <c r="U2567" s="67" t="s">
        <v>1496</v>
      </c>
      <c r="V2567" s="71" t="s">
        <v>1497</v>
      </c>
      <c r="W2567" s="171"/>
      <c r="X2567" s="172"/>
      <c r="Y2567" s="176">
        <f t="shared" si="1419"/>
        <v>0</v>
      </c>
      <c r="AA2567" s="192"/>
      <c r="AB2567" s="193"/>
    </row>
    <row r="2568" spans="2:28" hidden="1">
      <c r="B2568" s="189">
        <f t="shared" si="1411"/>
        <v>0</v>
      </c>
      <c r="C2568" s="189">
        <f t="shared" ca="1" si="1412"/>
        <v>0</v>
      </c>
      <c r="D2568" s="189">
        <f t="shared" si="1413"/>
        <v>0</v>
      </c>
      <c r="E2568" s="189">
        <f t="shared" ca="1" si="1414"/>
        <v>0</v>
      </c>
      <c r="F2568" s="189">
        <f t="shared" si="1415"/>
        <v>0</v>
      </c>
      <c r="G2568" s="189" cm="1">
        <f t="array" aca="1" ref="G2568" ca="1">OFFSET(G2568,-1,,,)+1</f>
        <v>2563</v>
      </c>
      <c r="H2568" s="189">
        <f t="shared" si="1416"/>
        <v>0</v>
      </c>
      <c r="I2568" s="189">
        <f t="shared" si="1417"/>
        <v>0</v>
      </c>
      <c r="J2568" s="179">
        <f t="shared" si="1418"/>
        <v>0</v>
      </c>
      <c r="K2568" s="173"/>
      <c r="L2568" s="174" t="str" cm="1">
        <f t="array" aca="1" ref="L2568" ca="1">IF($K2568="",OFFSET(L2568,-1,,,),K2568)</f>
        <v>15.01.05.02.01</v>
      </c>
      <c r="M2568" s="175" t="str" cm="1">
        <f t="array" aca="1" ref="M2568" ca="1">IF(OR($K2568=0,$K2568=""),OFFSET(M2568,-1,,,),O2568)</f>
        <v>FORMA PRONTA DE MADEIRA COM CHAPA DE COMPENSADO - PILARES</v>
      </c>
      <c r="N2568" s="67" t="s">
        <v>768</v>
      </c>
      <c r="O2568" s="68" t="s">
        <v>769</v>
      </c>
      <c r="P2568" s="68"/>
      <c r="Q2568" s="68" t="s">
        <v>3258</v>
      </c>
      <c r="R2568" s="69">
        <v>14.66</v>
      </c>
      <c r="S2568" s="70">
        <v>35.22</v>
      </c>
      <c r="T2568" s="70">
        <v>516.3252</v>
      </c>
      <c r="U2568" s="67" t="s">
        <v>1496</v>
      </c>
      <c r="V2568" s="71" t="s">
        <v>1497</v>
      </c>
      <c r="W2568" s="171"/>
      <c r="X2568" s="172"/>
      <c r="Y2568" s="176">
        <f t="shared" si="1419"/>
        <v>0</v>
      </c>
      <c r="AA2568" s="192"/>
      <c r="AB2568" s="193"/>
    </row>
    <row r="2569" spans="2:28">
      <c r="B2569" s="189">
        <f t="shared" si="1411"/>
        <v>0</v>
      </c>
      <c r="C2569" s="189">
        <f t="shared" ca="1" si="1412"/>
        <v>0</v>
      </c>
      <c r="D2569" s="189">
        <f t="shared" si="1413"/>
        <v>0</v>
      </c>
      <c r="E2569" s="189">
        <f t="shared" ca="1" si="1414"/>
        <v>0</v>
      </c>
      <c r="F2569" s="189">
        <f t="shared" si="1415"/>
        <v>0</v>
      </c>
      <c r="G2569" s="189" cm="1">
        <f t="array" aca="1" ref="G2569" ca="1">OFFSET(G2569,-1,,,)+1</f>
        <v>2564</v>
      </c>
      <c r="H2569" s="189">
        <f t="shared" si="1416"/>
        <v>0</v>
      </c>
      <c r="I2569" s="189">
        <f t="shared" si="1417"/>
        <v>0</v>
      </c>
      <c r="J2569" s="179">
        <f t="shared" si="1418"/>
        <v>0</v>
      </c>
      <c r="K2569" s="173" t="s">
        <v>3421</v>
      </c>
      <c r="L2569" s="174" t="str" cm="1">
        <f t="array" aca="1" ref="L2569" ca="1">IF($K2569="",OFFSET(L2569,-1,,,),K2569)</f>
        <v>15.01.05.02.02</v>
      </c>
      <c r="M2569" s="175" t="str" cm="1">
        <f t="array" aca="1" ref="M2569" ca="1">IF(OR($K2569=0,$K2569=""),OFFSET(M2569,-1,,,),O2569)</f>
        <v>FORMA PRONTA DE MADEIRA COM CHAPA DE COMPENSADO - VIGAS</v>
      </c>
      <c r="N2569" s="67" t="s">
        <v>771</v>
      </c>
      <c r="O2569" s="68" t="s">
        <v>4473</v>
      </c>
      <c r="P2569" s="68"/>
      <c r="Q2569" s="68" t="s">
        <v>3258</v>
      </c>
      <c r="R2569" s="69">
        <v>18.07</v>
      </c>
      <c r="S2569" s="70">
        <v>45.080399999999997</v>
      </c>
      <c r="T2569" s="70">
        <v>814.60282799999993</v>
      </c>
      <c r="U2569" s="67"/>
      <c r="V2569" s="71"/>
      <c r="W2569" s="171"/>
      <c r="X2569" s="172"/>
      <c r="Y2569" s="176">
        <f t="shared" si="1419"/>
        <v>0</v>
      </c>
      <c r="AA2569" s="192"/>
      <c r="AB2569" s="193"/>
    </row>
    <row r="2570" spans="2:28" hidden="1">
      <c r="B2570" s="189">
        <f t="shared" si="1411"/>
        <v>0</v>
      </c>
      <c r="C2570" s="189">
        <f t="shared" ca="1" si="1412"/>
        <v>0</v>
      </c>
      <c r="D2570" s="189">
        <f t="shared" si="1413"/>
        <v>0</v>
      </c>
      <c r="E2570" s="189">
        <f t="shared" ca="1" si="1414"/>
        <v>0</v>
      </c>
      <c r="F2570" s="189">
        <f t="shared" si="1415"/>
        <v>0</v>
      </c>
      <c r="G2570" s="189" cm="1">
        <f t="array" aca="1" ref="G2570" ca="1">OFFSET(G2570,-1,,,)+1</f>
        <v>2565</v>
      </c>
      <c r="H2570" s="189">
        <f t="shared" si="1416"/>
        <v>0</v>
      </c>
      <c r="I2570" s="189">
        <f t="shared" si="1417"/>
        <v>0</v>
      </c>
      <c r="J2570" s="179">
        <f t="shared" si="1418"/>
        <v>0</v>
      </c>
      <c r="K2570" s="173"/>
      <c r="L2570" s="174" t="str" cm="1">
        <f t="array" aca="1" ref="L2570" ca="1">IF($K2570="",OFFSET(L2570,-1,,,),K2570)</f>
        <v>15.01.05.02.02</v>
      </c>
      <c r="M2570" s="175" t="str" cm="1">
        <f t="array" aca="1" ref="M2570" ca="1">IF(OR($K2570=0,$K2570=""),OFFSET(M2570,-1,,,),O2570)</f>
        <v>FORMA PRONTA DE MADEIRA COM CHAPA DE COMPENSADO - VIGAS</v>
      </c>
      <c r="N2570" s="67" t="s">
        <v>171</v>
      </c>
      <c r="O2570" s="68" t="s">
        <v>172</v>
      </c>
      <c r="P2570" s="68"/>
      <c r="Q2570" s="68" t="s">
        <v>3255</v>
      </c>
      <c r="R2570" s="69">
        <v>0.48788999999999999</v>
      </c>
      <c r="S2570" s="70">
        <v>18</v>
      </c>
      <c r="T2570" s="70">
        <v>8.7820199999999993</v>
      </c>
      <c r="U2570" s="67" t="s">
        <v>1496</v>
      </c>
      <c r="V2570" s="71" t="s">
        <v>1497</v>
      </c>
      <c r="W2570" s="171"/>
      <c r="X2570" s="172"/>
      <c r="Y2570" s="176">
        <f t="shared" si="1419"/>
        <v>0</v>
      </c>
      <c r="AA2570" s="192"/>
      <c r="AB2570" s="193"/>
    </row>
    <row r="2571" spans="2:28" hidden="1">
      <c r="B2571" s="189">
        <f t="shared" si="1411"/>
        <v>0</v>
      </c>
      <c r="C2571" s="189">
        <f t="shared" ca="1" si="1412"/>
        <v>0</v>
      </c>
      <c r="D2571" s="189">
        <f t="shared" si="1413"/>
        <v>0</v>
      </c>
      <c r="E2571" s="189">
        <f t="shared" ca="1" si="1414"/>
        <v>0</v>
      </c>
      <c r="F2571" s="189">
        <f t="shared" si="1415"/>
        <v>0</v>
      </c>
      <c r="G2571" s="189" cm="1">
        <f t="array" aca="1" ref="G2571" ca="1">OFFSET(G2571,-1,,,)+1</f>
        <v>2566</v>
      </c>
      <c r="H2571" s="189">
        <f t="shared" si="1416"/>
        <v>0</v>
      </c>
      <c r="I2571" s="189">
        <f t="shared" si="1417"/>
        <v>0</v>
      </c>
      <c r="J2571" s="179">
        <f t="shared" si="1418"/>
        <v>0</v>
      </c>
      <c r="K2571" s="173"/>
      <c r="L2571" s="174" t="str" cm="1">
        <f t="array" aca="1" ref="L2571" ca="1">IF($K2571="",OFFSET(L2571,-1,,,),K2571)</f>
        <v>15.01.05.02.02</v>
      </c>
      <c r="M2571" s="175" t="str" cm="1">
        <f t="array" aca="1" ref="M2571" ca="1">IF(OR($K2571=0,$K2571=""),OFFSET(M2571,-1,,,),O2571)</f>
        <v>FORMA PRONTA DE MADEIRA COM CHAPA DE COMPENSADO - VIGAS</v>
      </c>
      <c r="N2571" s="67" t="s">
        <v>310</v>
      </c>
      <c r="O2571" s="68" t="s">
        <v>311</v>
      </c>
      <c r="P2571" s="68"/>
      <c r="Q2571" s="68" t="s">
        <v>3254</v>
      </c>
      <c r="R2571" s="69">
        <v>0.30719000000000002</v>
      </c>
      <c r="S2571" s="70">
        <v>3.2</v>
      </c>
      <c r="T2571" s="70">
        <v>0.9830080000000001</v>
      </c>
      <c r="U2571" s="67" t="s">
        <v>1496</v>
      </c>
      <c r="V2571" s="71" t="s">
        <v>1497</v>
      </c>
      <c r="W2571" s="171"/>
      <c r="X2571" s="172"/>
      <c r="Y2571" s="176">
        <f t="shared" si="1419"/>
        <v>0</v>
      </c>
      <c r="AA2571" s="192"/>
      <c r="AB2571" s="193"/>
    </row>
    <row r="2572" spans="2:28" hidden="1">
      <c r="B2572" s="189">
        <f>IF(J2572=0,0,U2572)</f>
        <v>0</v>
      </c>
      <c r="C2572" s="189">
        <f ca="1">IF(OR(J2572=0,I2572=0),0,IF(_xlfn.IFNA(MATCH(B2572,OFFSET($B$5,,,$G2572,),),0)&gt;0,0,MAX(OFFSET($C$5,,,$G2572,))+1))</f>
        <v>0</v>
      </c>
      <c r="D2572" s="189">
        <f>IF(J2572=0,0,N2572&amp;"-"&amp;U2572)</f>
        <v>0</v>
      </c>
      <c r="E2572" s="189">
        <f ca="1">IF(OR(J2572=0,I2572=0),0,IF(_xlfn.IFNA(MATCH(D2572,OFFSET($D$5,,,$G2572,),),0)&gt;0,0,_xlfn.MAXIFS(OFFSET($E$5,,,$G2572,),OFFSET($J$5,,,$G2572,),J2572)+1))</f>
        <v>0</v>
      </c>
      <c r="F2572" s="189">
        <f>IF(J2572=0,0,E2572&amp;"-"&amp;N2572)</f>
        <v>0</v>
      </c>
      <c r="G2572" s="189" cm="1">
        <f t="array" aca="1" ref="G2572" ca="1">OFFSET(G2572,-1,,,)+1</f>
        <v>2567</v>
      </c>
      <c r="H2572" s="189">
        <f>IF(OR($K2572=0,$K2572=""),$W2572,0)</f>
        <v>0</v>
      </c>
      <c r="I2572" s="189">
        <f>H2572*R2572</f>
        <v>0</v>
      </c>
      <c r="J2572" s="179">
        <f>IF(AND(I2572&lt;&gt;0,OR(K2572=0,K2572="")),N2572&amp;" - Mapa",0)</f>
        <v>0</v>
      </c>
      <c r="K2572" s="173"/>
      <c r="L2572" s="174" t="str" cm="1">
        <f t="array" aca="1" ref="L2572" ca="1">IF($K2572="",OFFSET(L2572,-1,,,),K2572)</f>
        <v>15.01.05.02.02</v>
      </c>
      <c r="M2572" s="175" t="str" cm="1">
        <f t="array" aca="1" ref="M2572" ca="1">IF(OR($K2572=0,$K2572=""),OFFSET(M2572,-1,,,),O2572)</f>
        <v>FORMA PRONTA DE MADEIRA COM CHAPA DE COMPENSADO - VIGAS</v>
      </c>
      <c r="N2572" s="67" t="s">
        <v>772</v>
      </c>
      <c r="O2572" s="68" t="s">
        <v>773</v>
      </c>
      <c r="P2572" s="68"/>
      <c r="Q2572" s="68" t="s">
        <v>3258</v>
      </c>
      <c r="R2572" s="69">
        <v>18.07</v>
      </c>
      <c r="S2572" s="70">
        <v>44.54</v>
      </c>
      <c r="T2572" s="70">
        <v>804.83780000000002</v>
      </c>
      <c r="U2572" s="67" t="s">
        <v>1496</v>
      </c>
      <c r="V2572" s="71" t="s">
        <v>1497</v>
      </c>
      <c r="W2572" s="171"/>
      <c r="X2572" s="172"/>
      <c r="Y2572" s="176">
        <f>X2572+W2572</f>
        <v>0</v>
      </c>
      <c r="AA2572" s="192"/>
      <c r="AB2572" s="193"/>
    </row>
    <row r="2573" spans="2:28">
      <c r="B2573" s="189">
        <f t="shared" ref="B2573:B2574" si="1420">IF(J2573=0,0,U2573)</f>
        <v>0</v>
      </c>
      <c r="C2573" s="189">
        <f t="shared" ref="C2573:C2574" ca="1" si="1421">IF(OR(J2573=0,I2573=0),0,IF(_xlfn.IFNA(MATCH(B2573,OFFSET($B$5,,,$G2573,),),0)&gt;0,0,MAX(OFFSET($C$5,,,$G2573,))+1))</f>
        <v>0</v>
      </c>
      <c r="D2573" s="189">
        <f t="shared" ref="D2573:D2574" si="1422">IF(J2573=0,0,N2573&amp;"-"&amp;U2573)</f>
        <v>0</v>
      </c>
      <c r="E2573" s="189">
        <f t="shared" ref="E2573:E2574" ca="1" si="1423">IF(OR(J2573=0,I2573=0),0,IF(_xlfn.IFNA(MATCH(D2573,OFFSET($D$5,,,$G2573,),),0)&gt;0,0,_xlfn.MAXIFS(OFFSET($E$5,,,$G2573,),OFFSET($J$5,,,$G2573,),J2573)+1))</f>
        <v>0</v>
      </c>
      <c r="F2573" s="189">
        <f t="shared" ref="F2573:F2574" si="1424">IF(J2573=0,0,E2573&amp;"-"&amp;N2573)</f>
        <v>0</v>
      </c>
      <c r="G2573" s="189" cm="1">
        <f t="array" aca="1" ref="G2573" ca="1">OFFSET(G2573,-1,,,)+1</f>
        <v>2568</v>
      </c>
      <c r="H2573" s="189">
        <f t="shared" ref="H2573:H2574" si="1425">IF(OR($K2573=0,$K2573=""),$W2573,0)</f>
        <v>0</v>
      </c>
      <c r="I2573" s="189">
        <f t="shared" ref="I2573:I2574" si="1426">H2573*R2573</f>
        <v>0</v>
      </c>
      <c r="J2573" s="179">
        <f t="shared" ref="J2573:J2574" si="1427">IF(AND(I2573&lt;&gt;0,OR(K2573=0,K2573="")),N2573&amp;" - Mapa",0)</f>
        <v>0</v>
      </c>
      <c r="K2573" s="173" t="s">
        <v>3422</v>
      </c>
      <c r="L2573" s="174" t="str" cm="1">
        <f t="array" aca="1" ref="L2573" ca="1">IF($K2573="",OFFSET(L2573,-1,,,),K2573)</f>
        <v>15.01.05.02.03</v>
      </c>
      <c r="M2573" s="175" t="str" cm="1">
        <f t="array" aca="1" ref="M2573" ca="1">IF(OR($K2573=0,$K2573=""),OFFSET(M2573,-1,,,),O2573)</f>
        <v>FORMA PRONTA DE MADEIRA COM CHAPA DE COMPENSADO - LAJES</v>
      </c>
      <c r="N2573" s="67" t="s">
        <v>642</v>
      </c>
      <c r="O2573" s="68" t="s">
        <v>4292</v>
      </c>
      <c r="P2573" s="68"/>
      <c r="Q2573" s="68" t="s">
        <v>3258</v>
      </c>
      <c r="R2573" s="69">
        <v>9.74</v>
      </c>
      <c r="S2573" s="70">
        <v>16.090399999999999</v>
      </c>
      <c r="T2573" s="70">
        <v>156.720496</v>
      </c>
      <c r="U2573" s="67"/>
      <c r="V2573" s="71"/>
      <c r="W2573" s="171"/>
      <c r="X2573" s="172"/>
      <c r="Y2573" s="176">
        <f t="shared" ref="Y2573:Y2574" si="1428">X2573+W2573</f>
        <v>0</v>
      </c>
      <c r="AA2573" s="192"/>
      <c r="AB2573" s="193"/>
    </row>
    <row r="2574" spans="2:28" hidden="1">
      <c r="B2574" s="189">
        <f t="shared" si="1420"/>
        <v>0</v>
      </c>
      <c r="C2574" s="189">
        <f t="shared" ca="1" si="1421"/>
        <v>0</v>
      </c>
      <c r="D2574" s="189">
        <f t="shared" si="1422"/>
        <v>0</v>
      </c>
      <c r="E2574" s="189">
        <f t="shared" ca="1" si="1423"/>
        <v>0</v>
      </c>
      <c r="F2574" s="189">
        <f t="shared" si="1424"/>
        <v>0</v>
      </c>
      <c r="G2574" s="189" cm="1">
        <f t="array" aca="1" ref="G2574" ca="1">OFFSET(G2574,-1,,,)+1</f>
        <v>2569</v>
      </c>
      <c r="H2574" s="189">
        <f t="shared" si="1425"/>
        <v>0</v>
      </c>
      <c r="I2574" s="189">
        <f t="shared" si="1426"/>
        <v>0</v>
      </c>
      <c r="J2574" s="179">
        <f t="shared" si="1427"/>
        <v>0</v>
      </c>
      <c r="K2574" s="173"/>
      <c r="L2574" s="174" t="str" cm="1">
        <f t="array" aca="1" ref="L2574" ca="1">IF($K2574="",OFFSET(L2574,-1,,,),K2574)</f>
        <v>15.01.05.02.03</v>
      </c>
      <c r="M2574" s="175" t="str" cm="1">
        <f t="array" aca="1" ref="M2574" ca="1">IF(OR($K2574=0,$K2574=""),OFFSET(M2574,-1,,,),O2574)</f>
        <v>FORMA PRONTA DE MADEIRA COM CHAPA DE COMPENSADO - LAJES</v>
      </c>
      <c r="N2574" s="67" t="s">
        <v>171</v>
      </c>
      <c r="O2574" s="68" t="s">
        <v>172</v>
      </c>
      <c r="P2574" s="68"/>
      <c r="Q2574" s="68" t="s">
        <v>3255</v>
      </c>
      <c r="R2574" s="69">
        <v>0.26297999999999999</v>
      </c>
      <c r="S2574" s="70">
        <v>18</v>
      </c>
      <c r="T2574" s="70">
        <v>4.7336399999999994</v>
      </c>
      <c r="U2574" s="67" t="s">
        <v>1496</v>
      </c>
      <c r="V2574" s="71" t="s">
        <v>1497</v>
      </c>
      <c r="W2574" s="171"/>
      <c r="X2574" s="172"/>
      <c r="Y2574" s="176">
        <f t="shared" si="1428"/>
        <v>0</v>
      </c>
      <c r="AA2574" s="192"/>
      <c r="AB2574" s="193"/>
    </row>
    <row r="2575" spans="2:28" hidden="1">
      <c r="B2575" s="189">
        <f>IF(J2575=0,0,U2575)</f>
        <v>0</v>
      </c>
      <c r="C2575" s="189">
        <f ca="1">IF(OR(J2575=0,I2575=0),0,IF(_xlfn.IFNA(MATCH(B2575,OFFSET($B$5,,,$G2575,),),0)&gt;0,0,MAX(OFFSET($C$5,,,$G2575,))+1))</f>
        <v>0</v>
      </c>
      <c r="D2575" s="189">
        <f>IF(J2575=0,0,N2575&amp;"-"&amp;U2575)</f>
        <v>0</v>
      </c>
      <c r="E2575" s="189">
        <f ca="1">IF(OR(J2575=0,I2575=0),0,IF(_xlfn.IFNA(MATCH(D2575,OFFSET($D$5,,,$G2575,),),0)&gt;0,0,_xlfn.MAXIFS(OFFSET($E$5,,,$G2575,),OFFSET($J$5,,,$G2575,),J2575)+1))</f>
        <v>0</v>
      </c>
      <c r="F2575" s="189">
        <f>IF(J2575=0,0,E2575&amp;"-"&amp;N2575)</f>
        <v>0</v>
      </c>
      <c r="G2575" s="189" cm="1">
        <f t="array" aca="1" ref="G2575" ca="1">OFFSET(G2575,-1,,,)+1</f>
        <v>2570</v>
      </c>
      <c r="H2575" s="189">
        <f>IF(OR($K2575=0,$K2575=""),$W2575,0)</f>
        <v>0</v>
      </c>
      <c r="I2575" s="189">
        <f>H2575*R2575</f>
        <v>0</v>
      </c>
      <c r="J2575" s="179">
        <f>IF(AND(I2575&lt;&gt;0,OR(K2575=0,K2575="")),N2575&amp;" - Mapa",0)</f>
        <v>0</v>
      </c>
      <c r="K2575" s="173"/>
      <c r="L2575" s="174" t="str" cm="1">
        <f t="array" aca="1" ref="L2575" ca="1">IF($K2575="",OFFSET(L2575,-1,,,),K2575)</f>
        <v>15.01.05.02.03</v>
      </c>
      <c r="M2575" s="175" t="str" cm="1">
        <f t="array" aca="1" ref="M2575" ca="1">IF(OR($K2575=0,$K2575=""),OFFSET(M2575,-1,,,),O2575)</f>
        <v>FORMA PRONTA DE MADEIRA COM CHAPA DE COMPENSADO - LAJES</v>
      </c>
      <c r="N2575" s="67" t="s">
        <v>310</v>
      </c>
      <c r="O2575" s="68" t="s">
        <v>311</v>
      </c>
      <c r="P2575" s="68"/>
      <c r="Q2575" s="68" t="s">
        <v>3254</v>
      </c>
      <c r="R2575" s="69">
        <v>0.16558</v>
      </c>
      <c r="S2575" s="70">
        <v>3.2</v>
      </c>
      <c r="T2575" s="70">
        <v>0.52985599999999999</v>
      </c>
      <c r="U2575" s="67" t="s">
        <v>1496</v>
      </c>
      <c r="V2575" s="71" t="s">
        <v>1497</v>
      </c>
      <c r="W2575" s="171"/>
      <c r="X2575" s="172"/>
      <c r="Y2575" s="176">
        <f>X2575+W2575</f>
        <v>0</v>
      </c>
      <c r="AA2575" s="192"/>
      <c r="AB2575" s="193"/>
    </row>
    <row r="2576" spans="2:28" hidden="1">
      <c r="B2576" s="189">
        <f t="shared" ref="B2576:B2578" si="1429">IF(J2576=0,0,U2576)</f>
        <v>0</v>
      </c>
      <c r="C2576" s="189">
        <f t="shared" ref="C2576:C2578" ca="1" si="1430">IF(OR(J2576=0,I2576=0),0,IF(_xlfn.IFNA(MATCH(B2576,OFFSET($B$5,,,$G2576,),),0)&gt;0,0,MAX(OFFSET($C$5,,,$G2576,))+1))</f>
        <v>0</v>
      </c>
      <c r="D2576" s="189">
        <f t="shared" ref="D2576:D2578" si="1431">IF(J2576=0,0,N2576&amp;"-"&amp;U2576)</f>
        <v>0</v>
      </c>
      <c r="E2576" s="189">
        <f t="shared" ref="E2576:E2578" ca="1" si="1432">IF(OR(J2576=0,I2576=0),0,IF(_xlfn.IFNA(MATCH(D2576,OFFSET($D$5,,,$G2576,),),0)&gt;0,0,_xlfn.MAXIFS(OFFSET($E$5,,,$G2576,),OFFSET($J$5,,,$G2576,),J2576)+1))</f>
        <v>0</v>
      </c>
      <c r="F2576" s="189">
        <f t="shared" ref="F2576:F2578" si="1433">IF(J2576=0,0,E2576&amp;"-"&amp;N2576)</f>
        <v>0</v>
      </c>
      <c r="G2576" s="189" cm="1">
        <f t="array" aca="1" ref="G2576" ca="1">OFFSET(G2576,-1,,,)+1</f>
        <v>2571</v>
      </c>
      <c r="H2576" s="189">
        <f t="shared" ref="H2576:H2578" si="1434">IF(OR($K2576=0,$K2576=""),$W2576,0)</f>
        <v>0</v>
      </c>
      <c r="I2576" s="189">
        <f t="shared" ref="I2576:I2578" si="1435">H2576*R2576</f>
        <v>0</v>
      </c>
      <c r="J2576" s="179">
        <f t="shared" ref="J2576:J2578" si="1436">IF(AND(I2576&lt;&gt;0,OR(K2576=0,K2576="")),N2576&amp;" - Mapa",0)</f>
        <v>0</v>
      </c>
      <c r="K2576" s="173"/>
      <c r="L2576" s="174" t="str" cm="1">
        <f t="array" aca="1" ref="L2576" ca="1">IF($K2576="",OFFSET(L2576,-1,,,),K2576)</f>
        <v>15.01.05.02.03</v>
      </c>
      <c r="M2576" s="175" t="str" cm="1">
        <f t="array" aca="1" ref="M2576" ca="1">IF(OR($K2576=0,$K2576=""),OFFSET(M2576,-1,,,),O2576)</f>
        <v>FORMA PRONTA DE MADEIRA COM CHAPA DE COMPENSADO - LAJES</v>
      </c>
      <c r="N2576" s="67" t="s">
        <v>643</v>
      </c>
      <c r="O2576" s="68" t="s">
        <v>644</v>
      </c>
      <c r="P2576" s="68"/>
      <c r="Q2576" s="68" t="s">
        <v>3258</v>
      </c>
      <c r="R2576" s="69">
        <v>9.74</v>
      </c>
      <c r="S2576" s="70">
        <v>15.55</v>
      </c>
      <c r="T2576" s="70">
        <v>151.45700000000002</v>
      </c>
      <c r="U2576" s="67" t="s">
        <v>1496</v>
      </c>
      <c r="V2576" s="71" t="s">
        <v>1497</v>
      </c>
      <c r="W2576" s="171"/>
      <c r="X2576" s="172"/>
      <c r="Y2576" s="176">
        <f t="shared" ref="Y2576:Y2578" si="1437">X2576+W2576</f>
        <v>0</v>
      </c>
      <c r="AA2576" s="192"/>
      <c r="AB2576" s="193"/>
    </row>
    <row r="2577" spans="2:28">
      <c r="B2577" s="189">
        <f t="shared" si="1429"/>
        <v>0</v>
      </c>
      <c r="C2577" s="189">
        <f t="shared" ca="1" si="1430"/>
        <v>0</v>
      </c>
      <c r="D2577" s="189">
        <f t="shared" si="1431"/>
        <v>0</v>
      </c>
      <c r="E2577" s="189">
        <f t="shared" ca="1" si="1432"/>
        <v>0</v>
      </c>
      <c r="F2577" s="189">
        <f t="shared" si="1433"/>
        <v>0</v>
      </c>
      <c r="G2577" s="189" cm="1">
        <f t="array" aca="1" ref="G2577" ca="1">OFFSET(G2577,-1,,,)+1</f>
        <v>2572</v>
      </c>
      <c r="H2577" s="189">
        <f t="shared" si="1434"/>
        <v>0</v>
      </c>
      <c r="I2577" s="189">
        <f t="shared" si="1435"/>
        <v>0</v>
      </c>
      <c r="J2577" s="179">
        <f t="shared" si="1436"/>
        <v>0</v>
      </c>
      <c r="K2577" s="173" t="s">
        <v>3423</v>
      </c>
      <c r="L2577" s="174" t="str" cm="1">
        <f t="array" aca="1" ref="L2577" ca="1">IF($K2577="",OFFSET(L2577,-1,,,),K2577)</f>
        <v>15.01.05.02.04</v>
      </c>
      <c r="M2577" s="175" t="str" cm="1">
        <f t="array" aca="1" ref="M2577" ca="1">IF(OR($K2577=0,$K2577=""),OFFSET(M2577,-1,,,),O2577)</f>
        <v>ESCORAMENTO E REESCORAMENTO PARA LAJE MACIÇA</v>
      </c>
      <c r="N2577" s="67" t="s">
        <v>314</v>
      </c>
      <c r="O2577" s="68" t="s">
        <v>4293</v>
      </c>
      <c r="P2577" s="68"/>
      <c r="Q2577" s="68" t="s">
        <v>3258</v>
      </c>
      <c r="R2577" s="69">
        <v>9.74</v>
      </c>
      <c r="S2577" s="70">
        <v>40.750500000000002</v>
      </c>
      <c r="T2577" s="70">
        <v>396.90987000000001</v>
      </c>
      <c r="U2577" s="67"/>
      <c r="V2577" s="71"/>
      <c r="W2577" s="171"/>
      <c r="X2577" s="172"/>
      <c r="Y2577" s="176">
        <f t="shared" si="1437"/>
        <v>0</v>
      </c>
      <c r="AA2577" s="192"/>
      <c r="AB2577" s="193"/>
    </row>
    <row r="2578" spans="2:28" hidden="1">
      <c r="B2578" s="189">
        <f t="shared" si="1429"/>
        <v>0</v>
      </c>
      <c r="C2578" s="189">
        <f t="shared" ca="1" si="1430"/>
        <v>0</v>
      </c>
      <c r="D2578" s="189">
        <f t="shared" si="1431"/>
        <v>0</v>
      </c>
      <c r="E2578" s="189">
        <f t="shared" ca="1" si="1432"/>
        <v>0</v>
      </c>
      <c r="F2578" s="189">
        <f t="shared" si="1433"/>
        <v>0</v>
      </c>
      <c r="G2578" s="189" cm="1">
        <f t="array" aca="1" ref="G2578" ca="1">OFFSET(G2578,-1,,,)+1</f>
        <v>2573</v>
      </c>
      <c r="H2578" s="189">
        <f t="shared" si="1434"/>
        <v>0</v>
      </c>
      <c r="I2578" s="189">
        <f t="shared" si="1435"/>
        <v>0</v>
      </c>
      <c r="J2578" s="179">
        <f t="shared" si="1436"/>
        <v>0</v>
      </c>
      <c r="K2578" s="173"/>
      <c r="L2578" s="174" t="str" cm="1">
        <f t="array" aca="1" ref="L2578" ca="1">IF($K2578="",OFFSET(L2578,-1,,,),K2578)</f>
        <v>15.01.05.02.04</v>
      </c>
      <c r="M2578" s="175" t="str" cm="1">
        <f t="array" aca="1" ref="M2578" ca="1">IF(OR($K2578=0,$K2578=""),OFFSET(M2578,-1,,,),O2578)</f>
        <v>ESCORAMENTO E REESCORAMENTO PARA LAJE MACIÇA</v>
      </c>
      <c r="N2578" s="67" t="s">
        <v>315</v>
      </c>
      <c r="O2578" s="68" t="s">
        <v>316</v>
      </c>
      <c r="P2578" s="68"/>
      <c r="Q2578" s="68" t="s">
        <v>3258</v>
      </c>
      <c r="R2578" s="69">
        <v>9.74</v>
      </c>
      <c r="S2578" s="70">
        <v>33.860500000000002</v>
      </c>
      <c r="T2578" s="70">
        <v>329.80127000000005</v>
      </c>
      <c r="U2578" s="67" t="s">
        <v>1496</v>
      </c>
      <c r="V2578" s="71" t="s">
        <v>1497</v>
      </c>
      <c r="W2578" s="171"/>
      <c r="X2578" s="172"/>
      <c r="Y2578" s="176">
        <f t="shared" si="1437"/>
        <v>0</v>
      </c>
      <c r="AA2578" s="192"/>
      <c r="AB2578" s="193"/>
    </row>
    <row r="2579" spans="2:28" hidden="1">
      <c r="B2579" s="189">
        <f>IF(J2579=0,0,U2579)</f>
        <v>0</v>
      </c>
      <c r="C2579" s="189">
        <f ca="1">IF(OR(J2579=0,I2579=0),0,IF(_xlfn.IFNA(MATCH(B2579,OFFSET($B$5,,,$G2579,),),0)&gt;0,0,MAX(OFFSET($C$5,,,$G2579,))+1))</f>
        <v>0</v>
      </c>
      <c r="D2579" s="189">
        <f>IF(J2579=0,0,N2579&amp;"-"&amp;U2579)</f>
        <v>0</v>
      </c>
      <c r="E2579" s="189">
        <f ca="1">IF(OR(J2579=0,I2579=0),0,IF(_xlfn.IFNA(MATCH(D2579,OFFSET($D$5,,,$G2579,),),0)&gt;0,0,_xlfn.MAXIFS(OFFSET($E$5,,,$G2579,),OFFSET($J$5,,,$G2579,),J2579)+1))</f>
        <v>0</v>
      </c>
      <c r="F2579" s="189">
        <f>IF(J2579=0,0,E2579&amp;"-"&amp;N2579)</f>
        <v>0</v>
      </c>
      <c r="G2579" s="189" cm="1">
        <f t="array" aca="1" ref="G2579" ca="1">OFFSET(G2579,-1,,,)+1</f>
        <v>2574</v>
      </c>
      <c r="H2579" s="189">
        <f>IF(OR($K2579=0,$K2579=""),$W2579,0)</f>
        <v>0</v>
      </c>
      <c r="I2579" s="189">
        <f>H2579*R2579</f>
        <v>0</v>
      </c>
      <c r="J2579" s="179">
        <f>IF(AND(I2579&lt;&gt;0,OR(K2579=0,K2579="")),N2579&amp;" - Mapa",0)</f>
        <v>0</v>
      </c>
      <c r="K2579" s="173"/>
      <c r="L2579" s="174" t="str" cm="1">
        <f t="array" aca="1" ref="L2579" ca="1">IF($K2579="",OFFSET(L2579,-1,,,),K2579)</f>
        <v>15.01.05.02.04</v>
      </c>
      <c r="M2579" s="175" t="str" cm="1">
        <f t="array" aca="1" ref="M2579" ca="1">IF(OR($K2579=0,$K2579=""),OFFSET(M2579,-1,,,),O2579)</f>
        <v>ESCORAMENTO E REESCORAMENTO PARA LAJE MACIÇA</v>
      </c>
      <c r="N2579" s="67" t="s">
        <v>317</v>
      </c>
      <c r="O2579" s="68" t="s">
        <v>318</v>
      </c>
      <c r="P2579" s="68"/>
      <c r="Q2579" s="68" t="s">
        <v>3260</v>
      </c>
      <c r="R2579" s="69">
        <v>9.74</v>
      </c>
      <c r="S2579" s="70">
        <v>6.89</v>
      </c>
      <c r="T2579" s="70">
        <v>67.108599999999996</v>
      </c>
      <c r="U2579" s="67" t="s">
        <v>1496</v>
      </c>
      <c r="V2579" s="71" t="s">
        <v>1497</v>
      </c>
      <c r="W2579" s="171"/>
      <c r="X2579" s="172"/>
      <c r="Y2579" s="176">
        <f>X2579+W2579</f>
        <v>0</v>
      </c>
      <c r="AA2579" s="192"/>
      <c r="AB2579" s="193"/>
    </row>
    <row r="2580" spans="2:28">
      <c r="B2580" s="189">
        <f t="shared" ref="B2580:B2586" si="1438">IF(J2580=0,0,U2580)</f>
        <v>0</v>
      </c>
      <c r="C2580" s="189">
        <f t="shared" ref="C2580:C2586" ca="1" si="1439">IF(OR(J2580=0,I2580=0),0,IF(_xlfn.IFNA(MATCH(B2580,OFFSET($B$5,,,$G2580,),),0)&gt;0,0,MAX(OFFSET($C$5,,,$G2580,))+1))</f>
        <v>0</v>
      </c>
      <c r="D2580" s="189">
        <f t="shared" ref="D2580:D2586" si="1440">IF(J2580=0,0,N2580&amp;"-"&amp;U2580)</f>
        <v>0</v>
      </c>
      <c r="E2580" s="189">
        <f t="shared" ref="E2580:E2586" ca="1" si="1441">IF(OR(J2580=0,I2580=0),0,IF(_xlfn.IFNA(MATCH(D2580,OFFSET($D$5,,,$G2580,),),0)&gt;0,0,_xlfn.MAXIFS(OFFSET($E$5,,,$G2580,),OFFSET($J$5,,,$G2580,),J2580)+1))</f>
        <v>0</v>
      </c>
      <c r="F2580" s="189">
        <f t="shared" ref="F2580:F2586" si="1442">IF(J2580=0,0,E2580&amp;"-"&amp;N2580)</f>
        <v>0</v>
      </c>
      <c r="G2580" s="189" cm="1">
        <f t="array" aca="1" ref="G2580" ca="1">OFFSET(G2580,-1,,,)+1</f>
        <v>2575</v>
      </c>
      <c r="H2580" s="189">
        <f t="shared" ref="H2580:H2586" si="1443">IF(OR($K2580=0,$K2580=""),$W2580,0)</f>
        <v>0</v>
      </c>
      <c r="I2580" s="189">
        <f t="shared" ref="I2580:I2586" si="1444">H2580*R2580</f>
        <v>0</v>
      </c>
      <c r="J2580" s="179">
        <f t="shared" ref="J2580:J2586" si="1445">IF(AND(I2580&lt;&gt;0,OR(K2580=0,K2580="")),N2580&amp;" - Mapa",0)</f>
        <v>0</v>
      </c>
      <c r="K2580" s="173" t="s">
        <v>3424</v>
      </c>
      <c r="L2580" s="174" t="str" cm="1">
        <f t="array" aca="1" ref="L2580" ca="1">IF($K2580="",OFFSET(L2580,-1,,,),K2580)</f>
        <v>15.01.05.02.05</v>
      </c>
      <c r="M2580" s="175" t="str" cm="1">
        <f t="array" aca="1" ref="M2580" ca="1">IF(OR($K2580=0,$K2580=""),OFFSET(M2580,-1,,,),O2580)</f>
        <v>ESPAÇADOR CIRCULAR PARA VIGAS E PILARES 3CM</v>
      </c>
      <c r="N2580" s="67" t="s">
        <v>706</v>
      </c>
      <c r="O2580" s="68" t="s">
        <v>4432</v>
      </c>
      <c r="P2580" s="68"/>
      <c r="Q2580" s="68" t="s">
        <v>3265</v>
      </c>
      <c r="R2580" s="69">
        <v>0.13</v>
      </c>
      <c r="S2580" s="70">
        <v>130</v>
      </c>
      <c r="T2580" s="70">
        <v>16.900000000000002</v>
      </c>
      <c r="U2580" s="67"/>
      <c r="V2580" s="71"/>
      <c r="W2580" s="171"/>
      <c r="X2580" s="172"/>
      <c r="Y2580" s="176">
        <f t="shared" ref="Y2580:Y2586" si="1446">X2580+W2580</f>
        <v>0</v>
      </c>
      <c r="AA2580" s="192"/>
      <c r="AB2580" s="193"/>
    </row>
    <row r="2581" spans="2:28" hidden="1">
      <c r="B2581" s="189">
        <f t="shared" si="1438"/>
        <v>0</v>
      </c>
      <c r="C2581" s="189">
        <f t="shared" ca="1" si="1439"/>
        <v>0</v>
      </c>
      <c r="D2581" s="189">
        <f t="shared" si="1440"/>
        <v>0</v>
      </c>
      <c r="E2581" s="189">
        <f t="shared" ca="1" si="1441"/>
        <v>0</v>
      </c>
      <c r="F2581" s="189">
        <f t="shared" si="1442"/>
        <v>0</v>
      </c>
      <c r="G2581" s="189" cm="1">
        <f t="array" aca="1" ref="G2581" ca="1">OFFSET(G2581,-1,,,)+1</f>
        <v>2576</v>
      </c>
      <c r="H2581" s="189">
        <f t="shared" si="1443"/>
        <v>0</v>
      </c>
      <c r="I2581" s="189">
        <f t="shared" si="1444"/>
        <v>0</v>
      </c>
      <c r="J2581" s="179">
        <f t="shared" si="1445"/>
        <v>0</v>
      </c>
      <c r="K2581" s="173"/>
      <c r="L2581" s="174" t="str" cm="1">
        <f t="array" aca="1" ref="L2581" ca="1">IF($K2581="",OFFSET(L2581,-1,,,),K2581)</f>
        <v>15.01.05.02.05</v>
      </c>
      <c r="M2581" s="175" t="str" cm="1">
        <f t="array" aca="1" ref="M2581" ca="1">IF(OR($K2581=0,$K2581=""),OFFSET(M2581,-1,,,),O2581)</f>
        <v>ESPAÇADOR CIRCULAR PARA VIGAS E PILARES 3CM</v>
      </c>
      <c r="N2581" s="67" t="s">
        <v>707</v>
      </c>
      <c r="O2581" s="68" t="s">
        <v>708</v>
      </c>
      <c r="P2581" s="68"/>
      <c r="Q2581" s="68" t="s">
        <v>3260</v>
      </c>
      <c r="R2581" s="69">
        <v>130</v>
      </c>
      <c r="S2581" s="70">
        <v>0.13</v>
      </c>
      <c r="T2581" s="70">
        <v>16.900000000000002</v>
      </c>
      <c r="U2581" s="67" t="s">
        <v>1496</v>
      </c>
      <c r="V2581" s="71" t="s">
        <v>1497</v>
      </c>
      <c r="W2581" s="171"/>
      <c r="X2581" s="172"/>
      <c r="Y2581" s="176">
        <f t="shared" si="1446"/>
        <v>0</v>
      </c>
      <c r="AA2581" s="192"/>
      <c r="AB2581" s="193"/>
    </row>
    <row r="2582" spans="2:28">
      <c r="B2582" s="189">
        <f t="shared" si="1438"/>
        <v>0</v>
      </c>
      <c r="C2582" s="189">
        <f t="shared" ca="1" si="1439"/>
        <v>0</v>
      </c>
      <c r="D2582" s="189">
        <f t="shared" si="1440"/>
        <v>0</v>
      </c>
      <c r="E2582" s="189">
        <f t="shared" ca="1" si="1441"/>
        <v>0</v>
      </c>
      <c r="F2582" s="189">
        <f t="shared" si="1442"/>
        <v>0</v>
      </c>
      <c r="G2582" s="189" cm="1">
        <f t="array" aca="1" ref="G2582" ca="1">OFFSET(G2582,-1,,,)+1</f>
        <v>2577</v>
      </c>
      <c r="H2582" s="189">
        <f t="shared" si="1443"/>
        <v>0</v>
      </c>
      <c r="I2582" s="189">
        <f t="shared" si="1444"/>
        <v>0</v>
      </c>
      <c r="J2582" s="179">
        <f t="shared" si="1445"/>
        <v>0</v>
      </c>
      <c r="K2582" s="173" t="s">
        <v>3425</v>
      </c>
      <c r="L2582" s="174" t="str" cm="1">
        <f t="array" aca="1" ref="L2582" ca="1">IF($K2582="",OFFSET(L2582,-1,,,),K2582)</f>
        <v>15.01.05.02.06</v>
      </c>
      <c r="M2582" s="175" t="str" cm="1">
        <f t="array" aca="1" ref="M2582" ca="1">IF(OR($K2582=0,$K2582=""),OFFSET(M2582,-1,,,),O2582)</f>
        <v>ESPAÇADOR CENTOPÉIA PARA VIGAS E LAJES</v>
      </c>
      <c r="N2582" s="67" t="s">
        <v>423</v>
      </c>
      <c r="O2582" s="68" t="s">
        <v>4474</v>
      </c>
      <c r="P2582" s="68"/>
      <c r="Q2582" s="68" t="s">
        <v>3265</v>
      </c>
      <c r="R2582" s="69">
        <v>0.12</v>
      </c>
      <c r="S2582" s="70">
        <v>420</v>
      </c>
      <c r="T2582" s="70">
        <v>50.4</v>
      </c>
      <c r="U2582" s="67"/>
      <c r="V2582" s="71"/>
      <c r="W2582" s="171"/>
      <c r="X2582" s="172"/>
      <c r="Y2582" s="176">
        <f t="shared" si="1446"/>
        <v>0</v>
      </c>
      <c r="AA2582" s="192"/>
      <c r="AB2582" s="193"/>
    </row>
    <row r="2583" spans="2:28" hidden="1">
      <c r="B2583" s="189">
        <f t="shared" si="1438"/>
        <v>0</v>
      </c>
      <c r="C2583" s="189">
        <f t="shared" ca="1" si="1439"/>
        <v>0</v>
      </c>
      <c r="D2583" s="189">
        <f t="shared" si="1440"/>
        <v>0</v>
      </c>
      <c r="E2583" s="189">
        <f t="shared" ca="1" si="1441"/>
        <v>0</v>
      </c>
      <c r="F2583" s="189">
        <f t="shared" si="1442"/>
        <v>0</v>
      </c>
      <c r="G2583" s="189" cm="1">
        <f t="array" aca="1" ref="G2583" ca="1">OFFSET(G2583,-1,,,)+1</f>
        <v>2578</v>
      </c>
      <c r="H2583" s="189">
        <f t="shared" si="1443"/>
        <v>0</v>
      </c>
      <c r="I2583" s="189">
        <f t="shared" si="1444"/>
        <v>0</v>
      </c>
      <c r="J2583" s="179">
        <f t="shared" si="1445"/>
        <v>0</v>
      </c>
      <c r="K2583" s="173"/>
      <c r="L2583" s="174" t="str" cm="1">
        <f t="array" aca="1" ref="L2583" ca="1">IF($K2583="",OFFSET(L2583,-1,,,),K2583)</f>
        <v>15.01.05.02.06</v>
      </c>
      <c r="M2583" s="175" t="str" cm="1">
        <f t="array" aca="1" ref="M2583" ca="1">IF(OR($K2583=0,$K2583=""),OFFSET(M2583,-1,,,),O2583)</f>
        <v>ESPAÇADOR CENTOPÉIA PARA VIGAS E LAJES</v>
      </c>
      <c r="N2583" s="67" t="s">
        <v>424</v>
      </c>
      <c r="O2583" s="68" t="s">
        <v>425</v>
      </c>
      <c r="P2583" s="68"/>
      <c r="Q2583" s="68" t="s">
        <v>3260</v>
      </c>
      <c r="R2583" s="69">
        <v>120</v>
      </c>
      <c r="S2583" s="70">
        <v>0.42</v>
      </c>
      <c r="T2583" s="70">
        <v>50.4</v>
      </c>
      <c r="U2583" s="67" t="s">
        <v>1496</v>
      </c>
      <c r="V2583" s="71" t="s">
        <v>1497</v>
      </c>
      <c r="W2583" s="171"/>
      <c r="X2583" s="172"/>
      <c r="Y2583" s="176">
        <f t="shared" si="1446"/>
        <v>0</v>
      </c>
      <c r="AA2583" s="192"/>
      <c r="AB2583" s="193"/>
    </row>
    <row r="2584" spans="2:28">
      <c r="B2584" s="189">
        <f t="shared" si="1438"/>
        <v>0</v>
      </c>
      <c r="C2584" s="189">
        <f t="shared" ca="1" si="1439"/>
        <v>0</v>
      </c>
      <c r="D2584" s="189">
        <f t="shared" si="1440"/>
        <v>0</v>
      </c>
      <c r="E2584" s="189">
        <f t="shared" ca="1" si="1441"/>
        <v>0</v>
      </c>
      <c r="F2584" s="189">
        <f t="shared" si="1442"/>
        <v>0</v>
      </c>
      <c r="G2584" s="189" cm="1">
        <f t="array" aca="1" ref="G2584" ca="1">OFFSET(G2584,-1,,,)+1</f>
        <v>2579</v>
      </c>
      <c r="H2584" s="189">
        <f t="shared" si="1443"/>
        <v>0</v>
      </c>
      <c r="I2584" s="189">
        <f t="shared" si="1444"/>
        <v>0</v>
      </c>
      <c r="J2584" s="179">
        <f t="shared" si="1445"/>
        <v>0</v>
      </c>
      <c r="K2584" s="173" t="s">
        <v>3426</v>
      </c>
      <c r="L2584" s="174" t="str" cm="1">
        <f t="array" aca="1" ref="L2584" ca="1">IF($K2584="",OFFSET(L2584,-1,,,),K2584)</f>
        <v>15.01.05.02.07</v>
      </c>
      <c r="M2584" s="175" t="str" cm="1">
        <f t="array" aca="1" ref="M2584" ca="1">IF(OR($K2584=0,$K2584=""),OFFSET(M2584,-1,,,),O2584)</f>
        <v>ESPAÇADOR TRELIÇADO COMP:2.00M H=7CM</v>
      </c>
      <c r="N2584" s="67" t="s">
        <v>324</v>
      </c>
      <c r="O2584" s="68" t="s">
        <v>4289</v>
      </c>
      <c r="P2584" s="68"/>
      <c r="Q2584" s="68" t="s">
        <v>3253</v>
      </c>
      <c r="R2584" s="69">
        <v>10</v>
      </c>
      <c r="S2584" s="70">
        <v>4.75</v>
      </c>
      <c r="T2584" s="70">
        <v>47.5</v>
      </c>
      <c r="U2584" s="67"/>
      <c r="V2584" s="71"/>
      <c r="W2584" s="171"/>
      <c r="X2584" s="172"/>
      <c r="Y2584" s="176">
        <f t="shared" si="1446"/>
        <v>0</v>
      </c>
      <c r="AA2584" s="192"/>
      <c r="AB2584" s="193"/>
    </row>
    <row r="2585" spans="2:28" hidden="1">
      <c r="B2585" s="189">
        <f t="shared" si="1438"/>
        <v>0</v>
      </c>
      <c r="C2585" s="189">
        <f t="shared" ca="1" si="1439"/>
        <v>0</v>
      </c>
      <c r="D2585" s="189">
        <f t="shared" si="1440"/>
        <v>0</v>
      </c>
      <c r="E2585" s="189">
        <f t="shared" ca="1" si="1441"/>
        <v>0</v>
      </c>
      <c r="F2585" s="189">
        <f t="shared" si="1442"/>
        <v>0</v>
      </c>
      <c r="G2585" s="189" cm="1">
        <f t="array" aca="1" ref="G2585" ca="1">OFFSET(G2585,-1,,,)+1</f>
        <v>2580</v>
      </c>
      <c r="H2585" s="189">
        <f t="shared" si="1443"/>
        <v>0</v>
      </c>
      <c r="I2585" s="189">
        <f t="shared" si="1444"/>
        <v>0</v>
      </c>
      <c r="J2585" s="179">
        <f t="shared" si="1445"/>
        <v>0</v>
      </c>
      <c r="K2585" s="173"/>
      <c r="L2585" s="174" t="str" cm="1">
        <f t="array" aca="1" ref="L2585" ca="1">IF($K2585="",OFFSET(L2585,-1,,,),K2585)</f>
        <v>15.01.05.02.07</v>
      </c>
      <c r="M2585" s="175" t="str" cm="1">
        <f t="array" aca="1" ref="M2585" ca="1">IF(OR($K2585=0,$K2585=""),OFFSET(M2585,-1,,,),O2585)</f>
        <v>ESPAÇADOR TRELIÇADO COMP:2.00M H=7CM</v>
      </c>
      <c r="N2585" s="67" t="s">
        <v>325</v>
      </c>
      <c r="O2585" s="68" t="s">
        <v>326</v>
      </c>
      <c r="P2585" s="68"/>
      <c r="Q2585" s="68" t="s">
        <v>3260</v>
      </c>
      <c r="R2585" s="69">
        <v>5</v>
      </c>
      <c r="S2585" s="70">
        <v>9.5</v>
      </c>
      <c r="T2585" s="70">
        <v>47.5</v>
      </c>
      <c r="U2585" s="67" t="s">
        <v>1496</v>
      </c>
      <c r="V2585" s="71" t="s">
        <v>1497</v>
      </c>
      <c r="W2585" s="171"/>
      <c r="X2585" s="172"/>
      <c r="Y2585" s="176">
        <f t="shared" si="1446"/>
        <v>0</v>
      </c>
      <c r="AA2585" s="192"/>
      <c r="AB2585" s="193"/>
    </row>
    <row r="2586" spans="2:28">
      <c r="B2586" s="189">
        <f t="shared" si="1438"/>
        <v>0</v>
      </c>
      <c r="C2586" s="189">
        <f t="shared" ca="1" si="1439"/>
        <v>0</v>
      </c>
      <c r="D2586" s="189">
        <f t="shared" si="1440"/>
        <v>0</v>
      </c>
      <c r="E2586" s="189">
        <f t="shared" ca="1" si="1441"/>
        <v>0</v>
      </c>
      <c r="F2586" s="189">
        <f t="shared" si="1442"/>
        <v>0</v>
      </c>
      <c r="G2586" s="189" cm="1">
        <f t="array" aca="1" ref="G2586" ca="1">OFFSET(G2586,-1,,,)+1</f>
        <v>2581</v>
      </c>
      <c r="H2586" s="189">
        <f t="shared" si="1443"/>
        <v>0</v>
      </c>
      <c r="I2586" s="189">
        <f t="shared" si="1444"/>
        <v>0</v>
      </c>
      <c r="J2586" s="179">
        <f t="shared" si="1445"/>
        <v>0</v>
      </c>
      <c r="K2586" s="173" t="s">
        <v>3427</v>
      </c>
      <c r="L2586" s="174" t="str" cm="1">
        <f t="array" aca="1" ref="L2586" ca="1">IF($K2586="",OFFSET(L2586,-1,,,),K2586)</f>
        <v>15.01.05.02.08</v>
      </c>
      <c r="M2586" s="175" t="str" cm="1">
        <f t="array" aca="1" ref="M2586" ca="1">IF(OR($K2586=0,$K2586=""),OFFSET(M2586,-1,,,),O2586)</f>
        <v>AÇO CA50 8,00MM - CORTADO E DOBRADO</v>
      </c>
      <c r="N2586" s="67" t="s">
        <v>452</v>
      </c>
      <c r="O2586" s="68" t="s">
        <v>453</v>
      </c>
      <c r="P2586" s="68"/>
      <c r="Q2586" s="68" t="s">
        <v>3255</v>
      </c>
      <c r="R2586" s="69">
        <v>288</v>
      </c>
      <c r="S2586" s="70">
        <v>6.8769999999999998</v>
      </c>
      <c r="T2586" s="70">
        <v>1980.576</v>
      </c>
      <c r="U2586" s="67"/>
      <c r="V2586" s="71"/>
      <c r="W2586" s="171"/>
      <c r="X2586" s="172"/>
      <c r="Y2586" s="176">
        <f t="shared" si="1446"/>
        <v>0</v>
      </c>
      <c r="AA2586" s="192"/>
      <c r="AB2586" s="193"/>
    </row>
    <row r="2587" spans="2:28" hidden="1">
      <c r="B2587" s="189">
        <f>IF(J2587=0,0,U2587)</f>
        <v>0</v>
      </c>
      <c r="C2587" s="189">
        <f ca="1">IF(OR(J2587=0,I2587=0),0,IF(_xlfn.IFNA(MATCH(B2587,OFFSET($B$5,,,$G2587,),),0)&gt;0,0,MAX(OFFSET($C$5,,,$G2587,))+1))</f>
        <v>0</v>
      </c>
      <c r="D2587" s="189">
        <f>IF(J2587=0,0,N2587&amp;"-"&amp;U2587)</f>
        <v>0</v>
      </c>
      <c r="E2587" s="189">
        <f ca="1">IF(OR(J2587=0,I2587=0),0,IF(_xlfn.IFNA(MATCH(D2587,OFFSET($D$5,,,$G2587,),),0)&gt;0,0,_xlfn.MAXIFS(OFFSET($E$5,,,$G2587,),OFFSET($J$5,,,$G2587,),J2587)+1))</f>
        <v>0</v>
      </c>
      <c r="F2587" s="189">
        <f>IF(J2587=0,0,E2587&amp;"-"&amp;N2587)</f>
        <v>0</v>
      </c>
      <c r="G2587" s="189" cm="1">
        <f t="array" aca="1" ref="G2587" ca="1">OFFSET(G2587,-1,,,)+1</f>
        <v>2582</v>
      </c>
      <c r="H2587" s="189">
        <f>IF(OR($K2587=0,$K2587=""),$W2587,0)</f>
        <v>0</v>
      </c>
      <c r="I2587" s="189">
        <f>H2587*R2587</f>
        <v>0</v>
      </c>
      <c r="J2587" s="179">
        <f>IF(AND(I2587&lt;&gt;0,OR(K2587=0,K2587="")),N2587&amp;" - Mapa",0)</f>
        <v>0</v>
      </c>
      <c r="K2587" s="173"/>
      <c r="L2587" s="174" t="str" cm="1">
        <f t="array" aca="1" ref="L2587" ca="1">IF($K2587="",OFFSET(L2587,-1,,,),K2587)</f>
        <v>15.01.05.02.08</v>
      </c>
      <c r="M2587" s="175" t="str" cm="1">
        <f t="array" aca="1" ref="M2587" ca="1">IF(OR($K2587=0,$K2587=""),OFFSET(M2587,-1,,,),O2587)</f>
        <v>AÇO CA50 8,00MM - CORTADO E DOBRADO</v>
      </c>
      <c r="N2587" s="67" t="s">
        <v>306</v>
      </c>
      <c r="O2587" s="68" t="s">
        <v>307</v>
      </c>
      <c r="P2587" s="68"/>
      <c r="Q2587" s="68" t="s">
        <v>3255</v>
      </c>
      <c r="R2587" s="69">
        <v>2.88</v>
      </c>
      <c r="S2587" s="70">
        <v>11</v>
      </c>
      <c r="T2587" s="70">
        <v>31.68</v>
      </c>
      <c r="U2587" s="67" t="s">
        <v>1496</v>
      </c>
      <c r="V2587" s="71" t="s">
        <v>1497</v>
      </c>
      <c r="W2587" s="171"/>
      <c r="X2587" s="172"/>
      <c r="Y2587" s="176">
        <f>X2587+W2587</f>
        <v>0</v>
      </c>
      <c r="AA2587" s="192"/>
      <c r="AB2587" s="193"/>
    </row>
    <row r="2588" spans="2:28" hidden="1">
      <c r="B2588" s="189">
        <f t="shared" ref="B2588:B2591" si="1447">IF(J2588=0,0,U2588)</f>
        <v>0</v>
      </c>
      <c r="C2588" s="189">
        <f t="shared" ref="C2588:C2591" ca="1" si="1448">IF(OR(J2588=0,I2588=0),0,IF(_xlfn.IFNA(MATCH(B2588,OFFSET($B$5,,,$G2588,),),0)&gt;0,0,MAX(OFFSET($C$5,,,$G2588,))+1))</f>
        <v>0</v>
      </c>
      <c r="D2588" s="189">
        <f t="shared" ref="D2588:D2591" si="1449">IF(J2588=0,0,N2588&amp;"-"&amp;U2588)</f>
        <v>0</v>
      </c>
      <c r="E2588" s="189">
        <f t="shared" ref="E2588:E2591" ca="1" si="1450">IF(OR(J2588=0,I2588=0),0,IF(_xlfn.IFNA(MATCH(D2588,OFFSET($D$5,,,$G2588,),),0)&gt;0,0,_xlfn.MAXIFS(OFFSET($E$5,,,$G2588,),OFFSET($J$5,,,$G2588,),J2588)+1))</f>
        <v>0</v>
      </c>
      <c r="F2588" s="189">
        <f t="shared" ref="F2588:F2591" si="1451">IF(J2588=0,0,E2588&amp;"-"&amp;N2588)</f>
        <v>0</v>
      </c>
      <c r="G2588" s="189" cm="1">
        <f t="array" aca="1" ref="G2588" ca="1">OFFSET(G2588,-1,,,)+1</f>
        <v>2583</v>
      </c>
      <c r="H2588" s="189">
        <f t="shared" ref="H2588:H2591" si="1452">IF(OR($K2588=0,$K2588=""),$W2588,0)</f>
        <v>0</v>
      </c>
      <c r="I2588" s="189">
        <f t="shared" ref="I2588:I2591" si="1453">H2588*R2588</f>
        <v>0</v>
      </c>
      <c r="J2588" s="179">
        <f t="shared" ref="J2588:J2591" si="1454">IF(AND(I2588&lt;&gt;0,OR(K2588=0,K2588="")),N2588&amp;" - Mapa",0)</f>
        <v>0</v>
      </c>
      <c r="K2588" s="173"/>
      <c r="L2588" s="174" t="str" cm="1">
        <f t="array" aca="1" ref="L2588" ca="1">IF($K2588="",OFFSET(L2588,-1,,,),K2588)</f>
        <v>15.01.05.02.08</v>
      </c>
      <c r="M2588" s="175" t="str" cm="1">
        <f t="array" aca="1" ref="M2588" ca="1">IF(OR($K2588=0,$K2588=""),OFFSET(M2588,-1,,,),O2588)</f>
        <v>AÇO CA50 8,00MM - CORTADO E DOBRADO</v>
      </c>
      <c r="N2588" s="67" t="s">
        <v>401</v>
      </c>
      <c r="O2588" s="68" t="s">
        <v>402</v>
      </c>
      <c r="P2588" s="68"/>
      <c r="Q2588" s="68" t="s">
        <v>3255</v>
      </c>
      <c r="R2588" s="69">
        <v>290.88</v>
      </c>
      <c r="S2588" s="70">
        <v>6</v>
      </c>
      <c r="T2588" s="70">
        <v>1745.28</v>
      </c>
      <c r="U2588" s="67" t="s">
        <v>1496</v>
      </c>
      <c r="V2588" s="71" t="s">
        <v>1497</v>
      </c>
      <c r="W2588" s="171"/>
      <c r="X2588" s="172"/>
      <c r="Y2588" s="176">
        <f t="shared" ref="Y2588:Y2591" si="1455">X2588+W2588</f>
        <v>0</v>
      </c>
      <c r="AA2588" s="192"/>
      <c r="AB2588" s="193"/>
    </row>
    <row r="2589" spans="2:28" hidden="1">
      <c r="B2589" s="189">
        <f t="shared" si="1447"/>
        <v>0</v>
      </c>
      <c r="C2589" s="189">
        <f t="shared" ca="1" si="1448"/>
        <v>0</v>
      </c>
      <c r="D2589" s="189">
        <f t="shared" si="1449"/>
        <v>0</v>
      </c>
      <c r="E2589" s="189">
        <f t="shared" ca="1" si="1450"/>
        <v>0</v>
      </c>
      <c r="F2589" s="189">
        <f t="shared" si="1451"/>
        <v>0</v>
      </c>
      <c r="G2589" s="189" cm="1">
        <f t="array" aca="1" ref="G2589" ca="1">OFFSET(G2589,-1,,,)+1</f>
        <v>2584</v>
      </c>
      <c r="H2589" s="189">
        <f t="shared" si="1452"/>
        <v>0</v>
      </c>
      <c r="I2589" s="189">
        <f t="shared" si="1453"/>
        <v>0</v>
      </c>
      <c r="J2589" s="179">
        <f t="shared" si="1454"/>
        <v>0</v>
      </c>
      <c r="K2589" s="173"/>
      <c r="L2589" s="174" t="str" cm="1">
        <f t="array" aca="1" ref="L2589" ca="1">IF($K2589="",OFFSET(L2589,-1,,,),K2589)</f>
        <v>15.01.05.02.08</v>
      </c>
      <c r="M2589" s="175" t="str" cm="1">
        <f t="array" aca="1" ref="M2589" ca="1">IF(OR($K2589=0,$K2589=""),OFFSET(M2589,-1,,,),O2589)</f>
        <v>AÇO CA50 8,00MM - CORTADO E DOBRADO</v>
      </c>
      <c r="N2589" s="67" t="s">
        <v>405</v>
      </c>
      <c r="O2589" s="68" t="s">
        <v>406</v>
      </c>
      <c r="P2589" s="68"/>
      <c r="Q2589" s="68" t="s">
        <v>3255</v>
      </c>
      <c r="R2589" s="69">
        <v>290.88</v>
      </c>
      <c r="S2589" s="70">
        <v>0.7</v>
      </c>
      <c r="T2589" s="70">
        <v>203.61599999999999</v>
      </c>
      <c r="U2589" s="67" t="s">
        <v>1496</v>
      </c>
      <c r="V2589" s="71" t="s">
        <v>1497</v>
      </c>
      <c r="W2589" s="171"/>
      <c r="X2589" s="172"/>
      <c r="Y2589" s="176">
        <f t="shared" si="1455"/>
        <v>0</v>
      </c>
      <c r="AA2589" s="192"/>
      <c r="AB2589" s="193"/>
    </row>
    <row r="2590" spans="2:28">
      <c r="B2590" s="189">
        <f t="shared" si="1447"/>
        <v>0</v>
      </c>
      <c r="C2590" s="189">
        <f t="shared" ca="1" si="1448"/>
        <v>0</v>
      </c>
      <c r="D2590" s="189">
        <f t="shared" si="1449"/>
        <v>0</v>
      </c>
      <c r="E2590" s="189">
        <f t="shared" ca="1" si="1450"/>
        <v>0</v>
      </c>
      <c r="F2590" s="189">
        <f t="shared" si="1451"/>
        <v>0</v>
      </c>
      <c r="G2590" s="189" cm="1">
        <f t="array" aca="1" ref="G2590" ca="1">OFFSET(G2590,-1,,,)+1</f>
        <v>2585</v>
      </c>
      <c r="H2590" s="189">
        <f t="shared" si="1452"/>
        <v>0</v>
      </c>
      <c r="I2590" s="189">
        <f t="shared" si="1453"/>
        <v>0</v>
      </c>
      <c r="J2590" s="179">
        <f t="shared" si="1454"/>
        <v>0</v>
      </c>
      <c r="K2590" s="173" t="s">
        <v>3428</v>
      </c>
      <c r="L2590" s="174" t="str" cm="1">
        <f t="array" aca="1" ref="L2590" ca="1">IF($K2590="",OFFSET(L2590,-1,,,),K2590)</f>
        <v>15.01.05.02.09</v>
      </c>
      <c r="M2590" s="175" t="str" cm="1">
        <f t="array" aca="1" ref="M2590" ca="1">IF(OR($K2590=0,$K2590=""),OFFSET(M2590,-1,,,),O2590)</f>
        <v>CONCRETO FCK 25 MPA SLUMP 12 APLICADO EM PEÇAS ESTRUTURAIS COM BOMBA ESTACIONÁRIA</v>
      </c>
      <c r="N2590" s="67" t="s">
        <v>517</v>
      </c>
      <c r="O2590" s="68" t="s">
        <v>4389</v>
      </c>
      <c r="P2590" s="68"/>
      <c r="Q2590" s="68" t="s">
        <v>3256</v>
      </c>
      <c r="R2590" s="69">
        <v>3.2</v>
      </c>
      <c r="S2590" s="70">
        <v>540.50250000000005</v>
      </c>
      <c r="T2590" s="70">
        <v>1729.6080000000002</v>
      </c>
      <c r="U2590" s="67"/>
      <c r="V2590" s="71"/>
      <c r="W2590" s="171"/>
      <c r="X2590" s="172"/>
      <c r="Y2590" s="176">
        <f t="shared" si="1455"/>
        <v>0</v>
      </c>
      <c r="AA2590" s="192"/>
      <c r="AB2590" s="193"/>
    </row>
    <row r="2591" spans="2:28" hidden="1">
      <c r="B2591" s="189">
        <f t="shared" si="1447"/>
        <v>0</v>
      </c>
      <c r="C2591" s="189">
        <f t="shared" ca="1" si="1448"/>
        <v>0</v>
      </c>
      <c r="D2591" s="189">
        <f t="shared" si="1449"/>
        <v>0</v>
      </c>
      <c r="E2591" s="189">
        <f t="shared" ca="1" si="1450"/>
        <v>0</v>
      </c>
      <c r="F2591" s="189">
        <f t="shared" si="1451"/>
        <v>0</v>
      </c>
      <c r="G2591" s="189" cm="1">
        <f t="array" aca="1" ref="G2591" ca="1">OFFSET(G2591,-1,,,)+1</f>
        <v>2586</v>
      </c>
      <c r="H2591" s="189">
        <f t="shared" si="1452"/>
        <v>0</v>
      </c>
      <c r="I2591" s="189">
        <f t="shared" si="1453"/>
        <v>0</v>
      </c>
      <c r="J2591" s="179">
        <f t="shared" si="1454"/>
        <v>0</v>
      </c>
      <c r="K2591" s="173"/>
      <c r="L2591" s="174" t="str" cm="1">
        <f t="array" aca="1" ref="L2591" ca="1">IF($K2591="",OFFSET(L2591,-1,,,),K2591)</f>
        <v>15.01.05.02.09</v>
      </c>
      <c r="M2591" s="175" t="str" cm="1">
        <f t="array" aca="1" ref="M2591" ca="1">IF(OR($K2591=0,$K2591=""),OFFSET(M2591,-1,,,),O2591)</f>
        <v>CONCRETO FCK 25 MPA SLUMP 12 APLICADO EM PEÇAS ESTRUTURAIS COM BOMBA ESTACIONÁRIA</v>
      </c>
      <c r="N2591" s="67" t="s">
        <v>240</v>
      </c>
      <c r="O2591" s="68" t="s">
        <v>179</v>
      </c>
      <c r="P2591" s="68"/>
      <c r="Q2591" s="68" t="s">
        <v>3255</v>
      </c>
      <c r="R2591" s="69">
        <v>8.2880000000000003</v>
      </c>
      <c r="S2591" s="70">
        <v>0.75</v>
      </c>
      <c r="T2591" s="70">
        <v>6.2160000000000002</v>
      </c>
      <c r="U2591" s="67" t="s">
        <v>1496</v>
      </c>
      <c r="V2591" s="71" t="s">
        <v>1497</v>
      </c>
      <c r="W2591" s="171"/>
      <c r="X2591" s="172"/>
      <c r="Y2591" s="176">
        <f t="shared" si="1455"/>
        <v>0</v>
      </c>
      <c r="AA2591" s="192"/>
      <c r="AB2591" s="193"/>
    </row>
    <row r="2592" spans="2:28" hidden="1">
      <c r="B2592" s="189">
        <f>IF(J2592=0,0,U2592)</f>
        <v>0</v>
      </c>
      <c r="C2592" s="189">
        <f ca="1">IF(OR(J2592=0,I2592=0),0,IF(_xlfn.IFNA(MATCH(B2592,OFFSET($B$5,,,$G2592,),),0)&gt;0,0,MAX(OFFSET($C$5,,,$G2592,))+1))</f>
        <v>0</v>
      </c>
      <c r="D2592" s="189">
        <f>IF(J2592=0,0,N2592&amp;"-"&amp;U2592)</f>
        <v>0</v>
      </c>
      <c r="E2592" s="189">
        <f ca="1">IF(OR(J2592=0,I2592=0),0,IF(_xlfn.IFNA(MATCH(D2592,OFFSET($D$5,,,$G2592,),),0)&gt;0,0,_xlfn.MAXIFS(OFFSET($E$5,,,$G2592,),OFFSET($J$5,,,$G2592,),J2592)+1))</f>
        <v>0</v>
      </c>
      <c r="F2592" s="189">
        <f>IF(J2592=0,0,E2592&amp;"-"&amp;N2592)</f>
        <v>0</v>
      </c>
      <c r="G2592" s="189" cm="1">
        <f t="array" aca="1" ref="G2592" ca="1">OFFSET(G2592,-1,,,)+1</f>
        <v>2587</v>
      </c>
      <c r="H2592" s="189">
        <f>IF(OR($K2592=0,$K2592=""),$W2592,0)</f>
        <v>0</v>
      </c>
      <c r="I2592" s="189">
        <f>H2592*R2592</f>
        <v>0</v>
      </c>
      <c r="J2592" s="179">
        <f>IF(AND(I2592&lt;&gt;0,OR(K2592=0,K2592="")),N2592&amp;" - Mapa",0)</f>
        <v>0</v>
      </c>
      <c r="K2592" s="173"/>
      <c r="L2592" s="174" t="str" cm="1">
        <f t="array" aca="1" ref="L2592" ca="1">IF($K2592="",OFFSET(L2592,-1,,,),K2592)</f>
        <v>15.01.05.02.09</v>
      </c>
      <c r="M2592" s="175" t="str" cm="1">
        <f t="array" aca="1" ref="M2592" ca="1">IF(OR($K2592=0,$K2592=""),OFFSET(M2592,-1,,,),O2592)</f>
        <v>CONCRETO FCK 25 MPA SLUMP 12 APLICADO EM PEÇAS ESTRUTURAIS COM BOMBA ESTACIONÁRIA</v>
      </c>
      <c r="N2592" s="67" t="s">
        <v>296</v>
      </c>
      <c r="O2592" s="68" t="s">
        <v>297</v>
      </c>
      <c r="P2592" s="68"/>
      <c r="Q2592" s="68" t="s">
        <v>3256</v>
      </c>
      <c r="R2592" s="69">
        <v>3.52</v>
      </c>
      <c r="S2592" s="70">
        <v>489.6</v>
      </c>
      <c r="T2592" s="70">
        <v>1723.3920000000001</v>
      </c>
      <c r="U2592" s="67" t="s">
        <v>1496</v>
      </c>
      <c r="V2592" s="71" t="s">
        <v>1497</v>
      </c>
      <c r="W2592" s="171"/>
      <c r="X2592" s="172"/>
      <c r="Y2592" s="176">
        <f>X2592+W2592</f>
        <v>0</v>
      </c>
      <c r="AA2592" s="192"/>
      <c r="AB2592" s="193"/>
    </row>
    <row r="2593" spans="2:28">
      <c r="B2593" s="189">
        <f t="shared" ref="B2593:B2602" si="1456">IF(J2593=0,0,U2593)</f>
        <v>0</v>
      </c>
      <c r="C2593" s="189">
        <f t="shared" ref="C2593:C2602" ca="1" si="1457">IF(OR(J2593=0,I2593=0),0,IF(_xlfn.IFNA(MATCH(B2593,OFFSET($B$5,,,$G2593,),),0)&gt;0,0,MAX(OFFSET($C$5,,,$G2593,))+1))</f>
        <v>0</v>
      </c>
      <c r="D2593" s="189">
        <f t="shared" ref="D2593:D2602" si="1458">IF(J2593=0,0,N2593&amp;"-"&amp;U2593)</f>
        <v>0</v>
      </c>
      <c r="E2593" s="189">
        <f t="shared" ref="E2593:E2602" ca="1" si="1459">IF(OR(J2593=0,I2593=0),0,IF(_xlfn.IFNA(MATCH(D2593,OFFSET($D$5,,,$G2593,),),0)&gt;0,0,_xlfn.MAXIFS(OFFSET($E$5,,,$G2593,),OFFSET($J$5,,,$G2593,),J2593)+1))</f>
        <v>0</v>
      </c>
      <c r="F2593" s="189">
        <f t="shared" ref="F2593:F2602" si="1460">IF(J2593=0,0,E2593&amp;"-"&amp;N2593)</f>
        <v>0</v>
      </c>
      <c r="G2593" s="189" cm="1">
        <f t="array" aca="1" ref="G2593" ca="1">OFFSET(G2593,-1,,,)+1</f>
        <v>2588</v>
      </c>
      <c r="H2593" s="189">
        <f t="shared" ref="H2593:H2602" si="1461">IF(OR($K2593=0,$K2593=""),$W2593,0)</f>
        <v>0</v>
      </c>
      <c r="I2593" s="189">
        <f t="shared" ref="I2593:I2602" si="1462">H2593*R2593</f>
        <v>0</v>
      </c>
      <c r="J2593" s="179">
        <f t="shared" ref="J2593:J2602" si="1463">IF(AND(I2593&lt;&gt;0,OR(K2593=0,K2593="")),N2593&amp;" - Mapa",0)</f>
        <v>0</v>
      </c>
      <c r="K2593" s="173" t="s">
        <v>3429</v>
      </c>
      <c r="L2593" s="174" t="str" cm="1">
        <f t="array" aca="1" ref="L2593" ca="1">IF($K2593="",OFFSET(L2593,-1,,,),K2593)</f>
        <v>15.01.05.02.10</v>
      </c>
      <c r="M2593" s="175" t="str" cm="1">
        <f t="array" aca="1" ref="M2593" ca="1">IF(OR($K2593=0,$K2593=""),OFFSET(M2593,-1,,,),O2593)</f>
        <v>TAXA MÍNIMA DE BOMBA ESTACIONÁRIA</v>
      </c>
      <c r="N2593" s="67" t="s">
        <v>797</v>
      </c>
      <c r="O2593" s="68" t="s">
        <v>4758</v>
      </c>
      <c r="P2593" s="68"/>
      <c r="Q2593" s="68" t="s">
        <v>3261</v>
      </c>
      <c r="R2593" s="69">
        <v>1</v>
      </c>
      <c r="S2593" s="70">
        <v>3000</v>
      </c>
      <c r="T2593" s="70">
        <v>3000</v>
      </c>
      <c r="U2593" s="67"/>
      <c r="V2593" s="71"/>
      <c r="W2593" s="171"/>
      <c r="X2593" s="172"/>
      <c r="Y2593" s="176">
        <f t="shared" ref="Y2593:Y2602" si="1464">X2593+W2593</f>
        <v>0</v>
      </c>
      <c r="AA2593" s="192"/>
      <c r="AB2593" s="193"/>
    </row>
    <row r="2594" spans="2:28" hidden="1">
      <c r="B2594" s="189">
        <f t="shared" si="1456"/>
        <v>0</v>
      </c>
      <c r="C2594" s="189">
        <f t="shared" ca="1" si="1457"/>
        <v>0</v>
      </c>
      <c r="D2594" s="189">
        <f t="shared" si="1458"/>
        <v>0</v>
      </c>
      <c r="E2594" s="189">
        <f t="shared" ca="1" si="1459"/>
        <v>0</v>
      </c>
      <c r="F2594" s="189">
        <f t="shared" si="1460"/>
        <v>0</v>
      </c>
      <c r="G2594" s="189" cm="1">
        <f t="array" aca="1" ref="G2594" ca="1">OFFSET(G2594,-1,,,)+1</f>
        <v>2589</v>
      </c>
      <c r="H2594" s="189">
        <f t="shared" si="1461"/>
        <v>0</v>
      </c>
      <c r="I2594" s="189">
        <f t="shared" si="1462"/>
        <v>0</v>
      </c>
      <c r="J2594" s="179">
        <f t="shared" si="1463"/>
        <v>0</v>
      </c>
      <c r="K2594" s="173"/>
      <c r="L2594" s="174" t="str" cm="1">
        <f t="array" aca="1" ref="L2594" ca="1">IF($K2594="",OFFSET(L2594,-1,,,),K2594)</f>
        <v>15.01.05.02.10</v>
      </c>
      <c r="M2594" s="175" t="str" cm="1">
        <f t="array" aca="1" ref="M2594" ca="1">IF(OR($K2594=0,$K2594=""),OFFSET(M2594,-1,,,),O2594)</f>
        <v>TAXA MÍNIMA DE BOMBA ESTACIONÁRIA</v>
      </c>
      <c r="N2594" s="67" t="s">
        <v>798</v>
      </c>
      <c r="O2594" s="68" t="s">
        <v>799</v>
      </c>
      <c r="P2594" s="68"/>
      <c r="Q2594" s="68" t="s">
        <v>3261</v>
      </c>
      <c r="R2594" s="69">
        <v>1</v>
      </c>
      <c r="S2594" s="70">
        <v>3000</v>
      </c>
      <c r="T2594" s="70">
        <v>3000</v>
      </c>
      <c r="U2594" s="67" t="s">
        <v>1496</v>
      </c>
      <c r="V2594" s="71" t="s">
        <v>1497</v>
      </c>
      <c r="W2594" s="171"/>
      <c r="X2594" s="172"/>
      <c r="Y2594" s="176">
        <f t="shared" si="1464"/>
        <v>0</v>
      </c>
      <c r="AA2594" s="192"/>
      <c r="AB2594" s="193"/>
    </row>
    <row r="2595" spans="2:28">
      <c r="B2595" s="189">
        <f t="shared" si="1456"/>
        <v>0</v>
      </c>
      <c r="C2595" s="189">
        <f t="shared" ca="1" si="1457"/>
        <v>0</v>
      </c>
      <c r="D2595" s="189">
        <f t="shared" si="1458"/>
        <v>0</v>
      </c>
      <c r="E2595" s="189">
        <f t="shared" ca="1" si="1459"/>
        <v>0</v>
      </c>
      <c r="F2595" s="189">
        <f t="shared" si="1460"/>
        <v>0</v>
      </c>
      <c r="G2595" s="189" cm="1">
        <f t="array" aca="1" ref="G2595" ca="1">OFFSET(G2595,-1,,,)+1</f>
        <v>2590</v>
      </c>
      <c r="H2595" s="189">
        <f t="shared" si="1461"/>
        <v>0</v>
      </c>
      <c r="I2595" s="189">
        <f t="shared" si="1462"/>
        <v>0</v>
      </c>
      <c r="J2595" s="179">
        <f t="shared" si="1463"/>
        <v>0</v>
      </c>
      <c r="K2595" s="173" t="s">
        <v>3430</v>
      </c>
      <c r="L2595" s="174" t="str" cm="1">
        <f t="array" aca="1" ref="L2595" ca="1">IF($K2595="",OFFSET(L2595,-1,,,),K2595)</f>
        <v>15.01.05.02.11</v>
      </c>
      <c r="M2595" s="175" t="str" cm="1">
        <f t="array" aca="1" ref="M2595" ca="1">IF(OR($K2595=0,$K2595=""),OFFSET(M2595,-1,,,),O2595)</f>
        <v>MÃO DE OBRA PARA MONTAGEM, DESMONTAGEM, LANÇAMENTO DE CONCRETO E ARMAÇÃO PARA ESTRUTURA DE CONCRETO EM FORMA DE MADEIRA</v>
      </c>
      <c r="N2595" s="67" t="s">
        <v>331</v>
      </c>
      <c r="O2595" s="68" t="s">
        <v>332</v>
      </c>
      <c r="P2595" s="68"/>
      <c r="Q2595" s="68" t="s">
        <v>3256</v>
      </c>
      <c r="R2595" s="69">
        <v>3.2</v>
      </c>
      <c r="S2595" s="70">
        <v>730</v>
      </c>
      <c r="T2595" s="70">
        <v>2336</v>
      </c>
      <c r="U2595" s="67"/>
      <c r="V2595" s="71"/>
      <c r="W2595" s="171"/>
      <c r="X2595" s="172"/>
      <c r="Y2595" s="176">
        <f t="shared" si="1464"/>
        <v>0</v>
      </c>
      <c r="AA2595" s="192"/>
      <c r="AB2595" s="193"/>
    </row>
    <row r="2596" spans="2:28" hidden="1">
      <c r="B2596" s="189">
        <f t="shared" si="1456"/>
        <v>0</v>
      </c>
      <c r="C2596" s="189">
        <f t="shared" ca="1" si="1457"/>
        <v>0</v>
      </c>
      <c r="D2596" s="189">
        <f t="shared" si="1458"/>
        <v>0</v>
      </c>
      <c r="E2596" s="189">
        <f t="shared" ca="1" si="1459"/>
        <v>0</v>
      </c>
      <c r="F2596" s="189">
        <f t="shared" si="1460"/>
        <v>0</v>
      </c>
      <c r="G2596" s="189" cm="1">
        <f t="array" aca="1" ref="G2596" ca="1">OFFSET(G2596,-1,,,)+1</f>
        <v>2591</v>
      </c>
      <c r="H2596" s="189">
        <f t="shared" si="1461"/>
        <v>0</v>
      </c>
      <c r="I2596" s="189">
        <f t="shared" si="1462"/>
        <v>0</v>
      </c>
      <c r="J2596" s="179">
        <f t="shared" si="1463"/>
        <v>0</v>
      </c>
      <c r="K2596" s="173"/>
      <c r="L2596" s="174" t="str" cm="1">
        <f t="array" aca="1" ref="L2596" ca="1">IF($K2596="",OFFSET(L2596,-1,,,),K2596)</f>
        <v>15.01.05.02.11</v>
      </c>
      <c r="M2596" s="175" t="str" cm="1">
        <f t="array" aca="1" ref="M2596" ca="1">IF(OR($K2596=0,$K2596=""),OFFSET(M2596,-1,,,),O2596)</f>
        <v>MÃO DE OBRA PARA MONTAGEM, DESMONTAGEM, LANÇAMENTO DE CONCRETO E ARMAÇÃO PARA ESTRUTURA DE CONCRETO EM FORMA DE MADEIRA</v>
      </c>
      <c r="N2596" s="67" t="s">
        <v>3843</v>
      </c>
      <c r="O2596" s="68" t="s">
        <v>4295</v>
      </c>
      <c r="P2596" s="68"/>
      <c r="Q2596" s="68" t="s">
        <v>3256</v>
      </c>
      <c r="R2596" s="69">
        <v>3.2</v>
      </c>
      <c r="S2596" s="70">
        <v>730</v>
      </c>
      <c r="T2596" s="70">
        <v>2336</v>
      </c>
      <c r="U2596" s="67" t="s">
        <v>1496</v>
      </c>
      <c r="V2596" s="71" t="s">
        <v>1497</v>
      </c>
      <c r="W2596" s="171"/>
      <c r="X2596" s="172"/>
      <c r="Y2596" s="176">
        <f t="shared" si="1464"/>
        <v>0</v>
      </c>
      <c r="AA2596" s="192"/>
      <c r="AB2596" s="193"/>
    </row>
    <row r="2597" spans="2:28" hidden="1">
      <c r="B2597" s="189">
        <f t="shared" si="1456"/>
        <v>0</v>
      </c>
      <c r="C2597" s="189">
        <f t="shared" ca="1" si="1457"/>
        <v>0</v>
      </c>
      <c r="D2597" s="189">
        <f t="shared" si="1458"/>
        <v>0</v>
      </c>
      <c r="E2597" s="189">
        <f t="shared" ca="1" si="1459"/>
        <v>0</v>
      </c>
      <c r="F2597" s="189">
        <f t="shared" si="1460"/>
        <v>0</v>
      </c>
      <c r="G2597" s="189" cm="1">
        <f t="array" aca="1" ref="G2597" ca="1">OFFSET(G2597,-1,,,)+1</f>
        <v>2592</v>
      </c>
      <c r="H2597" s="189">
        <f t="shared" si="1461"/>
        <v>0</v>
      </c>
      <c r="I2597" s="189">
        <f t="shared" si="1462"/>
        <v>0</v>
      </c>
      <c r="J2597" s="179">
        <f t="shared" si="1463"/>
        <v>0</v>
      </c>
      <c r="K2597" s="173" t="s">
        <v>2645</v>
      </c>
      <c r="L2597" s="174" t="str" cm="1">
        <f t="array" aca="1" ref="L2597" ca="1">IF($K2597="",OFFSET(L2597,-1,,,),K2597)</f>
        <v>15.01.05.03</v>
      </c>
      <c r="M2597" s="175" t="str" cm="1">
        <f t="array" aca="1" ref="M2597" ca="1">IF(OR($K2597=0,$K2597=""),OFFSET(M2597,-1,,,),O2597)</f>
        <v>ALVENARIA DE VEDAÇÃO</v>
      </c>
      <c r="N2597" s="67" t="s">
        <v>143</v>
      </c>
      <c r="O2597" s="68" t="s">
        <v>4531</v>
      </c>
      <c r="P2597" s="68"/>
      <c r="Q2597" s="68"/>
      <c r="R2597" s="69"/>
      <c r="S2597" s="70"/>
      <c r="T2597" s="70">
        <v>0</v>
      </c>
      <c r="U2597" s="67"/>
      <c r="V2597" s="71"/>
      <c r="W2597" s="171"/>
      <c r="X2597" s="172"/>
      <c r="Y2597" s="176">
        <f t="shared" si="1464"/>
        <v>0</v>
      </c>
      <c r="AA2597" s="192"/>
      <c r="AB2597" s="193"/>
    </row>
    <row r="2598" spans="2:28">
      <c r="B2598" s="189">
        <f t="shared" si="1456"/>
        <v>0</v>
      </c>
      <c r="C2598" s="189">
        <f t="shared" ca="1" si="1457"/>
        <v>0</v>
      </c>
      <c r="D2598" s="189">
        <f t="shared" si="1458"/>
        <v>0</v>
      </c>
      <c r="E2598" s="189">
        <f t="shared" ca="1" si="1459"/>
        <v>0</v>
      </c>
      <c r="F2598" s="189">
        <f t="shared" si="1460"/>
        <v>0</v>
      </c>
      <c r="G2598" s="189" cm="1">
        <f t="array" aca="1" ref="G2598" ca="1">OFFSET(G2598,-1,,,)+1</f>
        <v>2593</v>
      </c>
      <c r="H2598" s="189">
        <f t="shared" si="1461"/>
        <v>0</v>
      </c>
      <c r="I2598" s="189">
        <f t="shared" si="1462"/>
        <v>0</v>
      </c>
      <c r="J2598" s="179">
        <f t="shared" si="1463"/>
        <v>0</v>
      </c>
      <c r="K2598" s="173" t="s">
        <v>2646</v>
      </c>
      <c r="L2598" s="174" t="str" cm="1">
        <f t="array" aca="1" ref="L2598" ca="1">IF($K2598="",OFFSET(L2598,-1,,,),K2598)</f>
        <v>15.01.05.03.01</v>
      </c>
      <c r="M2598" s="175" t="str" cm="1">
        <f t="array" aca="1" ref="M2598" ca="1">IF(OR($K2598=0,$K2598=""),OFFSET(M2598,-1,,,),O2598)</f>
        <v>ALVENARIA DE VEDAÇÃO COM BLOCO DE CONCRETO 14 CM, JUNTAS DE 10MM COM ARGAMASSA INDUSTRIALIZADA</v>
      </c>
      <c r="N2598" s="67" t="s">
        <v>2880</v>
      </c>
      <c r="O2598" s="68" t="s">
        <v>4533</v>
      </c>
      <c r="P2598" s="68"/>
      <c r="Q2598" s="68" t="s">
        <v>3258</v>
      </c>
      <c r="R2598" s="69">
        <v>47.38</v>
      </c>
      <c r="S2598" s="70">
        <v>63.253999999999998</v>
      </c>
      <c r="T2598" s="70">
        <v>2996.9745200000002</v>
      </c>
      <c r="U2598" s="67"/>
      <c r="V2598" s="71"/>
      <c r="W2598" s="171"/>
      <c r="X2598" s="172"/>
      <c r="Y2598" s="176">
        <f t="shared" si="1464"/>
        <v>0</v>
      </c>
      <c r="AA2598" s="192"/>
      <c r="AB2598" s="193"/>
    </row>
    <row r="2599" spans="2:28" hidden="1">
      <c r="B2599" s="189">
        <f t="shared" si="1456"/>
        <v>0</v>
      </c>
      <c r="C2599" s="189">
        <f t="shared" ca="1" si="1457"/>
        <v>0</v>
      </c>
      <c r="D2599" s="189">
        <f t="shared" si="1458"/>
        <v>0</v>
      </c>
      <c r="E2599" s="189">
        <f t="shared" ca="1" si="1459"/>
        <v>0</v>
      </c>
      <c r="F2599" s="189">
        <f t="shared" si="1460"/>
        <v>0</v>
      </c>
      <c r="G2599" s="189" cm="1">
        <f t="array" aca="1" ref="G2599" ca="1">OFFSET(G2599,-1,,,)+1</f>
        <v>2594</v>
      </c>
      <c r="H2599" s="189">
        <f t="shared" si="1461"/>
        <v>0</v>
      </c>
      <c r="I2599" s="189">
        <f t="shared" si="1462"/>
        <v>0</v>
      </c>
      <c r="J2599" s="179">
        <f t="shared" si="1463"/>
        <v>0</v>
      </c>
      <c r="K2599" s="173"/>
      <c r="L2599" s="174" t="str" cm="1">
        <f t="array" aca="1" ref="L2599" ca="1">IF($K2599="",OFFSET(L2599,-1,,,),K2599)</f>
        <v>15.01.05.03.01</v>
      </c>
      <c r="M2599" s="175" t="str" cm="1">
        <f t="array" aca="1" ref="M2599" ca="1">IF(OR($K2599=0,$K2599=""),OFFSET(M2599,-1,,,),O2599)</f>
        <v>ALVENARIA DE VEDAÇÃO COM BLOCO DE CONCRETO 14 CM, JUNTAS DE 10MM COM ARGAMASSA INDUSTRIALIZADA</v>
      </c>
      <c r="N2599" s="67" t="s">
        <v>522</v>
      </c>
      <c r="O2599" s="68" t="s">
        <v>523</v>
      </c>
      <c r="P2599" s="68"/>
      <c r="Q2599" s="68" t="s">
        <v>3255</v>
      </c>
      <c r="R2599" s="69">
        <v>994.98</v>
      </c>
      <c r="S2599" s="70">
        <v>0.44</v>
      </c>
      <c r="T2599" s="70">
        <v>437.7912</v>
      </c>
      <c r="U2599" s="67" t="s">
        <v>1496</v>
      </c>
      <c r="V2599" s="71" t="s">
        <v>1497</v>
      </c>
      <c r="W2599" s="171"/>
      <c r="X2599" s="172"/>
      <c r="Y2599" s="176">
        <f t="shared" si="1464"/>
        <v>0</v>
      </c>
      <c r="AA2599" s="192"/>
      <c r="AB2599" s="193"/>
    </row>
    <row r="2600" spans="2:28" hidden="1">
      <c r="B2600" s="189">
        <f t="shared" si="1456"/>
        <v>0</v>
      </c>
      <c r="C2600" s="189">
        <f t="shared" ca="1" si="1457"/>
        <v>0</v>
      </c>
      <c r="D2600" s="189">
        <f t="shared" si="1458"/>
        <v>0</v>
      </c>
      <c r="E2600" s="189">
        <f t="shared" ca="1" si="1459"/>
        <v>0</v>
      </c>
      <c r="F2600" s="189">
        <f t="shared" si="1460"/>
        <v>0</v>
      </c>
      <c r="G2600" s="189" cm="1">
        <f t="array" aca="1" ref="G2600" ca="1">OFFSET(G2600,-1,,,)+1</f>
        <v>2595</v>
      </c>
      <c r="H2600" s="189">
        <f t="shared" si="1461"/>
        <v>0</v>
      </c>
      <c r="I2600" s="189">
        <f t="shared" si="1462"/>
        <v>0</v>
      </c>
      <c r="J2600" s="179">
        <f t="shared" si="1463"/>
        <v>0</v>
      </c>
      <c r="K2600" s="173"/>
      <c r="L2600" s="174" t="str" cm="1">
        <f t="array" aca="1" ref="L2600" ca="1">IF($K2600="",OFFSET(L2600,-1,,,),K2600)</f>
        <v>15.01.05.03.01</v>
      </c>
      <c r="M2600" s="175" t="str" cm="1">
        <f t="array" aca="1" ref="M2600" ca="1">IF(OR($K2600=0,$K2600=""),OFFSET(M2600,-1,,,),O2600)</f>
        <v>ALVENARIA DE VEDAÇÃO COM BLOCO DE CONCRETO 14 CM, JUNTAS DE 10MM COM ARGAMASSA INDUSTRIALIZADA</v>
      </c>
      <c r="N2600" s="67" t="s">
        <v>2869</v>
      </c>
      <c r="O2600" s="68" t="s">
        <v>3079</v>
      </c>
      <c r="P2600" s="68"/>
      <c r="Q2600" s="68" t="s">
        <v>3260</v>
      </c>
      <c r="R2600" s="69">
        <v>516.44200000000001</v>
      </c>
      <c r="S2600" s="70">
        <v>4.0599999999999996</v>
      </c>
      <c r="T2600" s="70">
        <v>2096.75452</v>
      </c>
      <c r="U2600" s="67" t="s">
        <v>1496</v>
      </c>
      <c r="V2600" s="71" t="s">
        <v>1497</v>
      </c>
      <c r="W2600" s="171"/>
      <c r="X2600" s="172"/>
      <c r="Y2600" s="176">
        <f t="shared" si="1464"/>
        <v>0</v>
      </c>
      <c r="AA2600" s="192"/>
      <c r="AB2600" s="193"/>
    </row>
    <row r="2601" spans="2:28" hidden="1">
      <c r="B2601" s="189">
        <f t="shared" si="1456"/>
        <v>0</v>
      </c>
      <c r="C2601" s="189">
        <f t="shared" ca="1" si="1457"/>
        <v>0</v>
      </c>
      <c r="D2601" s="189">
        <f t="shared" si="1458"/>
        <v>0</v>
      </c>
      <c r="E2601" s="189">
        <f t="shared" ca="1" si="1459"/>
        <v>0</v>
      </c>
      <c r="F2601" s="189">
        <f t="shared" si="1460"/>
        <v>0</v>
      </c>
      <c r="G2601" s="189" cm="1">
        <f t="array" aca="1" ref="G2601" ca="1">OFFSET(G2601,-1,,,)+1</f>
        <v>2596</v>
      </c>
      <c r="H2601" s="189">
        <f t="shared" si="1461"/>
        <v>0</v>
      </c>
      <c r="I2601" s="189">
        <f t="shared" si="1462"/>
        <v>0</v>
      </c>
      <c r="J2601" s="179">
        <f t="shared" si="1463"/>
        <v>0</v>
      </c>
      <c r="K2601" s="173"/>
      <c r="L2601" s="174" t="str" cm="1">
        <f t="array" aca="1" ref="L2601" ca="1">IF($K2601="",OFFSET(L2601,-1,,,),K2601)</f>
        <v>15.01.05.03.01</v>
      </c>
      <c r="M2601" s="175" t="str" cm="1">
        <f t="array" aca="1" ref="M2601" ca="1">IF(OR($K2601=0,$K2601=""),OFFSET(M2601,-1,,,),O2601)</f>
        <v>ALVENARIA DE VEDAÇÃO COM BLOCO DE CONCRETO 14 CM, JUNTAS DE 10MM COM ARGAMASSA INDUSTRIALIZADA</v>
      </c>
      <c r="N2601" s="67" t="s">
        <v>2870</v>
      </c>
      <c r="O2601" s="68" t="s">
        <v>3080</v>
      </c>
      <c r="P2601" s="68"/>
      <c r="Q2601" s="68" t="s">
        <v>3260</v>
      </c>
      <c r="R2601" s="69">
        <v>189.52</v>
      </c>
      <c r="S2601" s="70">
        <v>2.44</v>
      </c>
      <c r="T2601" s="70">
        <v>462.42880000000002</v>
      </c>
      <c r="U2601" s="67" t="s">
        <v>1496</v>
      </c>
      <c r="V2601" s="71" t="s">
        <v>1497</v>
      </c>
      <c r="W2601" s="171"/>
      <c r="X2601" s="172"/>
      <c r="Y2601" s="176">
        <f t="shared" si="1464"/>
        <v>0</v>
      </c>
      <c r="AA2601" s="192"/>
      <c r="AB2601" s="193"/>
    </row>
    <row r="2602" spans="2:28">
      <c r="B2602" s="189">
        <f t="shared" si="1456"/>
        <v>0</v>
      </c>
      <c r="C2602" s="189">
        <f t="shared" ca="1" si="1457"/>
        <v>0</v>
      </c>
      <c r="D2602" s="189">
        <f t="shared" si="1458"/>
        <v>0</v>
      </c>
      <c r="E2602" s="189">
        <f t="shared" ca="1" si="1459"/>
        <v>0</v>
      </c>
      <c r="F2602" s="189">
        <f t="shared" si="1460"/>
        <v>0</v>
      </c>
      <c r="G2602" s="189" cm="1">
        <f t="array" aca="1" ref="G2602" ca="1">OFFSET(G2602,-1,,,)+1</f>
        <v>2597</v>
      </c>
      <c r="H2602" s="189">
        <f t="shared" si="1461"/>
        <v>0</v>
      </c>
      <c r="I2602" s="189">
        <f t="shared" si="1462"/>
        <v>0</v>
      </c>
      <c r="J2602" s="179">
        <f t="shared" si="1463"/>
        <v>0</v>
      </c>
      <c r="K2602" s="173" t="s">
        <v>3431</v>
      </c>
      <c r="L2602" s="174" t="str" cm="1">
        <f t="array" aca="1" ref="L2602" ca="1">IF($K2602="",OFFSET(L2602,-1,,,),K2602)</f>
        <v>15.01.05.03.02</v>
      </c>
      <c r="M2602" s="175" t="str" cm="1">
        <f t="array" aca="1" ref="M2602" ca="1">IF(OR($K2602=0,$K2602=""),OFFSET(M2602,-1,,,),O2602)</f>
        <v>MÃO DE OBRA PARA ALVENARIA DE VEDAÇÃO</v>
      </c>
      <c r="N2602" s="67" t="s">
        <v>969</v>
      </c>
      <c r="O2602" s="68" t="s">
        <v>4535</v>
      </c>
      <c r="P2602" s="68"/>
      <c r="Q2602" s="68" t="s">
        <v>3258</v>
      </c>
      <c r="R2602" s="69">
        <v>49.32</v>
      </c>
      <c r="S2602" s="70">
        <v>46</v>
      </c>
      <c r="T2602" s="70">
        <v>2268.7199999999998</v>
      </c>
      <c r="U2602" s="67"/>
      <c r="V2602" s="71"/>
      <c r="W2602" s="171"/>
      <c r="X2602" s="172"/>
      <c r="Y2602" s="176">
        <f t="shared" si="1464"/>
        <v>0</v>
      </c>
      <c r="AA2602" s="192"/>
      <c r="AB2602" s="193"/>
    </row>
    <row r="2603" spans="2:28" hidden="1">
      <c r="B2603" s="189">
        <f>IF(J2603=0,0,U2603)</f>
        <v>0</v>
      </c>
      <c r="C2603" s="189">
        <f ca="1">IF(OR(J2603=0,I2603=0),0,IF(_xlfn.IFNA(MATCH(B2603,OFFSET($B$5,,,$G2603,),),0)&gt;0,0,MAX(OFFSET($C$5,,,$G2603,))+1))</f>
        <v>0</v>
      </c>
      <c r="D2603" s="189">
        <f>IF(J2603=0,0,N2603&amp;"-"&amp;U2603)</f>
        <v>0</v>
      </c>
      <c r="E2603" s="189">
        <f ca="1">IF(OR(J2603=0,I2603=0),0,IF(_xlfn.IFNA(MATCH(D2603,OFFSET($D$5,,,$G2603,),),0)&gt;0,0,_xlfn.MAXIFS(OFFSET($E$5,,,$G2603,),OFFSET($J$5,,,$G2603,),J2603)+1))</f>
        <v>0</v>
      </c>
      <c r="F2603" s="189">
        <f>IF(J2603=0,0,E2603&amp;"-"&amp;N2603)</f>
        <v>0</v>
      </c>
      <c r="G2603" s="189" cm="1">
        <f t="array" aca="1" ref="G2603" ca="1">OFFSET(G2603,-1,,,)+1</f>
        <v>2598</v>
      </c>
      <c r="H2603" s="189">
        <f>IF(OR($K2603=0,$K2603=""),$W2603,0)</f>
        <v>0</v>
      </c>
      <c r="I2603" s="189">
        <f>H2603*R2603</f>
        <v>0</v>
      </c>
      <c r="J2603" s="179">
        <f>IF(AND(I2603&lt;&gt;0,OR(K2603=0,K2603="")),N2603&amp;" - Mapa",0)</f>
        <v>0</v>
      </c>
      <c r="K2603" s="173"/>
      <c r="L2603" s="174" t="str" cm="1">
        <f t="array" aca="1" ref="L2603" ca="1">IF($K2603="",OFFSET(L2603,-1,,,),K2603)</f>
        <v>15.01.05.03.02</v>
      </c>
      <c r="M2603" s="175" t="str" cm="1">
        <f t="array" aca="1" ref="M2603" ca="1">IF(OR($K2603=0,$K2603=""),OFFSET(M2603,-1,,,),O2603)</f>
        <v>MÃO DE OBRA PARA ALVENARIA DE VEDAÇÃO</v>
      </c>
      <c r="N2603" s="67" t="s">
        <v>970</v>
      </c>
      <c r="O2603" s="68" t="s">
        <v>971</v>
      </c>
      <c r="P2603" s="68"/>
      <c r="Q2603" s="68" t="s">
        <v>3258</v>
      </c>
      <c r="R2603" s="69">
        <v>49.32</v>
      </c>
      <c r="S2603" s="70">
        <v>46</v>
      </c>
      <c r="T2603" s="70">
        <v>2268.7199999999998</v>
      </c>
      <c r="U2603" s="67" t="s">
        <v>1496</v>
      </c>
      <c r="V2603" s="71" t="s">
        <v>1497</v>
      </c>
      <c r="W2603" s="171"/>
      <c r="X2603" s="172"/>
      <c r="Y2603" s="176">
        <f>X2603+W2603</f>
        <v>0</v>
      </c>
      <c r="AA2603" s="192"/>
      <c r="AB2603" s="193"/>
    </row>
    <row r="2604" spans="2:28">
      <c r="B2604" s="189">
        <f t="shared" ref="B2604:B2607" si="1465">IF(J2604=0,0,U2604)</f>
        <v>0</v>
      </c>
      <c r="C2604" s="189">
        <f t="shared" ref="C2604:C2607" ca="1" si="1466">IF(OR(J2604=0,I2604=0),0,IF(_xlfn.IFNA(MATCH(B2604,OFFSET($B$5,,,$G2604,),),0)&gt;0,0,MAX(OFFSET($C$5,,,$G2604,))+1))</f>
        <v>0</v>
      </c>
      <c r="D2604" s="189">
        <f t="shared" ref="D2604:D2607" si="1467">IF(J2604=0,0,N2604&amp;"-"&amp;U2604)</f>
        <v>0</v>
      </c>
      <c r="E2604" s="189">
        <f t="shared" ref="E2604:E2607" ca="1" si="1468">IF(OR(J2604=0,I2604=0),0,IF(_xlfn.IFNA(MATCH(D2604,OFFSET($D$5,,,$G2604,),),0)&gt;0,0,_xlfn.MAXIFS(OFFSET($E$5,,,$G2604,),OFFSET($J$5,,,$G2604,),J2604)+1))</f>
        <v>0</v>
      </c>
      <c r="F2604" s="189">
        <f t="shared" ref="F2604:F2607" si="1469">IF(J2604=0,0,E2604&amp;"-"&amp;N2604)</f>
        <v>0</v>
      </c>
      <c r="G2604" s="189" cm="1">
        <f t="array" aca="1" ref="G2604" ca="1">OFFSET(G2604,-1,,,)+1</f>
        <v>2599</v>
      </c>
      <c r="H2604" s="189">
        <f t="shared" ref="H2604:H2607" si="1470">IF(OR($K2604=0,$K2604=""),$W2604,0)</f>
        <v>0</v>
      </c>
      <c r="I2604" s="189">
        <f t="shared" ref="I2604:I2607" si="1471">H2604*R2604</f>
        <v>0</v>
      </c>
      <c r="J2604" s="179">
        <f t="shared" ref="J2604:J2607" si="1472">IF(AND(I2604&lt;&gt;0,OR(K2604=0,K2604="")),N2604&amp;" - Mapa",0)</f>
        <v>0</v>
      </c>
      <c r="K2604" s="173" t="s">
        <v>3432</v>
      </c>
      <c r="L2604" s="174" t="str" cm="1">
        <f t="array" aca="1" ref="L2604" ca="1">IF($K2604="",OFFSET(L2604,-1,,,),K2604)</f>
        <v>15.01.05.03.03</v>
      </c>
      <c r="M2604" s="175" t="str" cm="1">
        <f t="array" aca="1" ref="M2604" ca="1">IF(OR($K2604=0,$K2604=""),OFFSET(M2604,-1,,,),O2604)</f>
        <v>TELA GALVANIZADA MALHA 15X15MM PARA FIXAÇÃO DE ALVENARIA - LARG.: 12,50CM</v>
      </c>
      <c r="N2604" s="67" t="s">
        <v>972</v>
      </c>
      <c r="O2604" s="68" t="s">
        <v>4536</v>
      </c>
      <c r="P2604" s="68"/>
      <c r="Q2604" s="68" t="s">
        <v>3263</v>
      </c>
      <c r="R2604" s="69">
        <v>50</v>
      </c>
      <c r="S2604" s="70">
        <v>2.1520000000000001</v>
      </c>
      <c r="T2604" s="70">
        <v>107.60000000000001</v>
      </c>
      <c r="U2604" s="67"/>
      <c r="V2604" s="71"/>
      <c r="W2604" s="171"/>
      <c r="X2604" s="172"/>
      <c r="Y2604" s="176">
        <f t="shared" ref="Y2604:Y2607" si="1473">X2604+W2604</f>
        <v>0</v>
      </c>
      <c r="AA2604" s="192"/>
      <c r="AB2604" s="193"/>
    </row>
    <row r="2605" spans="2:28" hidden="1">
      <c r="B2605" s="189">
        <f t="shared" si="1465"/>
        <v>0</v>
      </c>
      <c r="C2605" s="189">
        <f t="shared" ca="1" si="1466"/>
        <v>0</v>
      </c>
      <c r="D2605" s="189">
        <f t="shared" si="1467"/>
        <v>0</v>
      </c>
      <c r="E2605" s="189">
        <f t="shared" ca="1" si="1468"/>
        <v>0</v>
      </c>
      <c r="F2605" s="189">
        <f t="shared" si="1469"/>
        <v>0</v>
      </c>
      <c r="G2605" s="189" cm="1">
        <f t="array" aca="1" ref="G2605" ca="1">OFFSET(G2605,-1,,,)+1</f>
        <v>2600</v>
      </c>
      <c r="H2605" s="189">
        <f t="shared" si="1470"/>
        <v>0</v>
      </c>
      <c r="I2605" s="189">
        <f t="shared" si="1471"/>
        <v>0</v>
      </c>
      <c r="J2605" s="179">
        <f t="shared" si="1472"/>
        <v>0</v>
      </c>
      <c r="K2605" s="173"/>
      <c r="L2605" s="174" t="str" cm="1">
        <f t="array" aca="1" ref="L2605" ca="1">IF($K2605="",OFFSET(L2605,-1,,,),K2605)</f>
        <v>15.01.05.03.03</v>
      </c>
      <c r="M2605" s="175" t="str" cm="1">
        <f t="array" aca="1" ref="M2605" ca="1">IF(OR($K2605=0,$K2605=""),OFFSET(M2605,-1,,,),O2605)</f>
        <v>TELA GALVANIZADA MALHA 15X15MM PARA FIXAÇÃO DE ALVENARIA - LARG.: 12,50CM</v>
      </c>
      <c r="N2605" s="67" t="s">
        <v>973</v>
      </c>
      <c r="O2605" s="68" t="s">
        <v>974</v>
      </c>
      <c r="P2605" s="68"/>
      <c r="Q2605" s="68" t="s">
        <v>3260</v>
      </c>
      <c r="R2605" s="69">
        <v>51.5</v>
      </c>
      <c r="S2605" s="70">
        <v>1.6</v>
      </c>
      <c r="T2605" s="70">
        <v>82.4</v>
      </c>
      <c r="U2605" s="67" t="s">
        <v>1496</v>
      </c>
      <c r="V2605" s="71" t="s">
        <v>1497</v>
      </c>
      <c r="W2605" s="171"/>
      <c r="X2605" s="172"/>
      <c r="Y2605" s="176">
        <f t="shared" si="1473"/>
        <v>0</v>
      </c>
      <c r="AA2605" s="192"/>
      <c r="AB2605" s="193"/>
    </row>
    <row r="2606" spans="2:28" hidden="1">
      <c r="B2606" s="189">
        <f t="shared" si="1465"/>
        <v>0</v>
      </c>
      <c r="C2606" s="189">
        <f t="shared" ca="1" si="1466"/>
        <v>0</v>
      </c>
      <c r="D2606" s="189">
        <f t="shared" si="1467"/>
        <v>0</v>
      </c>
      <c r="E2606" s="189">
        <f t="shared" ca="1" si="1468"/>
        <v>0</v>
      </c>
      <c r="F2606" s="189">
        <f t="shared" si="1469"/>
        <v>0</v>
      </c>
      <c r="G2606" s="189" cm="1">
        <f t="array" aca="1" ref="G2606" ca="1">OFFSET(G2606,-1,,,)+1</f>
        <v>2601</v>
      </c>
      <c r="H2606" s="189">
        <f t="shared" si="1470"/>
        <v>0</v>
      </c>
      <c r="I2606" s="189">
        <f t="shared" si="1471"/>
        <v>0</v>
      </c>
      <c r="J2606" s="179">
        <f t="shared" si="1472"/>
        <v>0</v>
      </c>
      <c r="K2606" s="173"/>
      <c r="L2606" s="174" t="str" cm="1">
        <f t="array" aca="1" ref="L2606" ca="1">IF($K2606="",OFFSET(L2606,-1,,,),K2606)</f>
        <v>15.01.05.03.03</v>
      </c>
      <c r="M2606" s="175" t="str" cm="1">
        <f t="array" aca="1" ref="M2606" ca="1">IF(OR($K2606=0,$K2606=""),OFFSET(M2606,-1,,,),O2606)</f>
        <v>TELA GALVANIZADA MALHA 15X15MM PARA FIXAÇÃO DE ALVENARIA - LARG.: 12,50CM</v>
      </c>
      <c r="N2606" s="67" t="s">
        <v>372</v>
      </c>
      <c r="O2606" s="68" t="s">
        <v>373</v>
      </c>
      <c r="P2606" s="68"/>
      <c r="Q2606" s="68" t="s">
        <v>3260</v>
      </c>
      <c r="R2606" s="69">
        <v>1.05</v>
      </c>
      <c r="S2606" s="70">
        <v>24</v>
      </c>
      <c r="T2606" s="70">
        <v>25.200000000000003</v>
      </c>
      <c r="U2606" s="67" t="s">
        <v>1496</v>
      </c>
      <c r="V2606" s="71" t="s">
        <v>1497</v>
      </c>
      <c r="W2606" s="171"/>
      <c r="X2606" s="172"/>
      <c r="Y2606" s="176">
        <f t="shared" si="1473"/>
        <v>0</v>
      </c>
      <c r="AA2606" s="192"/>
      <c r="AB2606" s="193"/>
    </row>
    <row r="2607" spans="2:28" hidden="1">
      <c r="B2607" s="189">
        <f t="shared" si="1465"/>
        <v>0</v>
      </c>
      <c r="C2607" s="189">
        <f t="shared" ca="1" si="1466"/>
        <v>0</v>
      </c>
      <c r="D2607" s="189">
        <f t="shared" si="1467"/>
        <v>0</v>
      </c>
      <c r="E2607" s="189">
        <f t="shared" ca="1" si="1468"/>
        <v>0</v>
      </c>
      <c r="F2607" s="189">
        <f t="shared" si="1469"/>
        <v>0</v>
      </c>
      <c r="G2607" s="189" cm="1">
        <f t="array" aca="1" ref="G2607" ca="1">OFFSET(G2607,-1,,,)+1</f>
        <v>2602</v>
      </c>
      <c r="H2607" s="189">
        <f t="shared" si="1470"/>
        <v>0</v>
      </c>
      <c r="I2607" s="189">
        <f t="shared" si="1471"/>
        <v>0</v>
      </c>
      <c r="J2607" s="179">
        <f t="shared" si="1472"/>
        <v>0</v>
      </c>
      <c r="K2607" s="173" t="s">
        <v>2647</v>
      </c>
      <c r="L2607" s="174" t="str" cm="1">
        <f t="array" aca="1" ref="L2607" ca="1">IF($K2607="",OFFSET(L2607,-1,,,),K2607)</f>
        <v>15.01.05.04</v>
      </c>
      <c r="M2607" s="175" t="str" cm="1">
        <f t="array" aca="1" ref="M2607" ca="1">IF(OR($K2607=0,$K2607=""),OFFSET(M2607,-1,,,),O2607)</f>
        <v>REVESTIMENTO</v>
      </c>
      <c r="N2607" s="67" t="s">
        <v>143</v>
      </c>
      <c r="O2607" s="68" t="s">
        <v>4759</v>
      </c>
      <c r="P2607" s="68"/>
      <c r="Q2607" s="68"/>
      <c r="R2607" s="69"/>
      <c r="S2607" s="70"/>
      <c r="T2607" s="70">
        <v>0</v>
      </c>
      <c r="U2607" s="67"/>
      <c r="V2607" s="71"/>
      <c r="W2607" s="171"/>
      <c r="X2607" s="172"/>
      <c r="Y2607" s="176">
        <f t="shared" si="1473"/>
        <v>0</v>
      </c>
      <c r="AA2607" s="192"/>
      <c r="AB2607" s="193"/>
    </row>
    <row r="2608" spans="2:28">
      <c r="B2608" s="189">
        <f>IF(J2608=0,0,U2608)</f>
        <v>0</v>
      </c>
      <c r="C2608" s="189">
        <f ca="1">IF(OR(J2608=0,I2608=0),0,IF(_xlfn.IFNA(MATCH(B2608,OFFSET($B$5,,,$G2608,),),0)&gt;0,0,MAX(OFFSET($C$5,,,$G2608,))+1))</f>
        <v>0</v>
      </c>
      <c r="D2608" s="189">
        <f>IF(J2608=0,0,N2608&amp;"-"&amp;U2608)</f>
        <v>0</v>
      </c>
      <c r="E2608" s="189">
        <f ca="1">IF(OR(J2608=0,I2608=0),0,IF(_xlfn.IFNA(MATCH(D2608,OFFSET($D$5,,,$G2608,),),0)&gt;0,0,_xlfn.MAXIFS(OFFSET($E$5,,,$G2608,),OFFSET($J$5,,,$G2608,),J2608)+1))</f>
        <v>0</v>
      </c>
      <c r="F2608" s="189">
        <f>IF(J2608=0,0,E2608&amp;"-"&amp;N2608)</f>
        <v>0</v>
      </c>
      <c r="G2608" s="189" cm="1">
        <f t="array" aca="1" ref="G2608" ca="1">OFFSET(G2608,-1,,,)+1</f>
        <v>2603</v>
      </c>
      <c r="H2608" s="189">
        <f>IF(OR($K2608=0,$K2608=""),$W2608,0)</f>
        <v>0</v>
      </c>
      <c r="I2608" s="189">
        <f>H2608*R2608</f>
        <v>0</v>
      </c>
      <c r="J2608" s="179">
        <f>IF(AND(I2608&lt;&gt;0,OR(K2608=0,K2608="")),N2608&amp;" - Mapa",0)</f>
        <v>0</v>
      </c>
      <c r="K2608" s="173" t="s">
        <v>2648</v>
      </c>
      <c r="L2608" s="174" t="str" cm="1">
        <f t="array" aca="1" ref="L2608" ca="1">IF($K2608="",OFFSET(L2608,-1,,,),K2608)</f>
        <v>15.01.05.04.01</v>
      </c>
      <c r="M2608" s="175" t="str" cm="1">
        <f t="array" aca="1" ref="M2608" ca="1">IF(OR($K2608=0,$K2608=""),OFFSET(M2608,-1,,,),O2608)</f>
        <v>REGULARIZAÇÃO SARRAFEADA - CONTRAPISO - ESP=3CM</v>
      </c>
      <c r="N2608" s="67" t="s">
        <v>252</v>
      </c>
      <c r="O2608" s="68" t="s">
        <v>4237</v>
      </c>
      <c r="P2608" s="68"/>
      <c r="Q2608" s="68" t="s">
        <v>3258</v>
      </c>
      <c r="R2608" s="69">
        <v>9.9600000000000009</v>
      </c>
      <c r="S2608" s="70">
        <v>52.604999999999997</v>
      </c>
      <c r="T2608" s="70">
        <v>523.94579999999996</v>
      </c>
      <c r="U2608" s="67"/>
      <c r="V2608" s="71"/>
      <c r="W2608" s="171"/>
      <c r="X2608" s="172"/>
      <c r="Y2608" s="176">
        <f>X2608+W2608</f>
        <v>0</v>
      </c>
      <c r="AA2608" s="192"/>
      <c r="AB2608" s="193"/>
    </row>
    <row r="2609" spans="2:28" hidden="1">
      <c r="B2609" s="189">
        <f t="shared" ref="B2609:B2615" si="1474">IF(J2609=0,0,U2609)</f>
        <v>0</v>
      </c>
      <c r="C2609" s="189">
        <f t="shared" ref="C2609:C2615" ca="1" si="1475">IF(OR(J2609=0,I2609=0),0,IF(_xlfn.IFNA(MATCH(B2609,OFFSET($B$5,,,$G2609,),),0)&gt;0,0,MAX(OFFSET($C$5,,,$G2609,))+1))</f>
        <v>0</v>
      </c>
      <c r="D2609" s="189">
        <f t="shared" ref="D2609:D2615" si="1476">IF(J2609=0,0,N2609&amp;"-"&amp;U2609)</f>
        <v>0</v>
      </c>
      <c r="E2609" s="189">
        <f t="shared" ref="E2609:E2615" ca="1" si="1477">IF(OR(J2609=0,I2609=0),0,IF(_xlfn.IFNA(MATCH(D2609,OFFSET($D$5,,,$G2609,),),0)&gt;0,0,_xlfn.MAXIFS(OFFSET($E$5,,,$G2609,),OFFSET($J$5,,,$G2609,),J2609)+1))</f>
        <v>0</v>
      </c>
      <c r="F2609" s="189">
        <f t="shared" ref="F2609:F2615" si="1478">IF(J2609=0,0,E2609&amp;"-"&amp;N2609)</f>
        <v>0</v>
      </c>
      <c r="G2609" s="189" cm="1">
        <f t="array" aca="1" ref="G2609" ca="1">OFFSET(G2609,-1,,,)+1</f>
        <v>2604</v>
      </c>
      <c r="H2609" s="189">
        <f t="shared" ref="H2609:H2615" si="1479">IF(OR($K2609=0,$K2609=""),$W2609,0)</f>
        <v>0</v>
      </c>
      <c r="I2609" s="189">
        <f t="shared" ref="I2609:I2615" si="1480">H2609*R2609</f>
        <v>0</v>
      </c>
      <c r="J2609" s="179">
        <f t="shared" ref="J2609:J2615" si="1481">IF(AND(I2609&lt;&gt;0,OR(K2609=0,K2609="")),N2609&amp;" - Mapa",0)</f>
        <v>0</v>
      </c>
      <c r="K2609" s="173"/>
      <c r="L2609" s="174" t="str" cm="1">
        <f t="array" aca="1" ref="L2609" ca="1">IF($K2609="",OFFSET(L2609,-1,,,),K2609)</f>
        <v>15.01.05.04.01</v>
      </c>
      <c r="M2609" s="175" t="str" cm="1">
        <f t="array" aca="1" ref="M2609" ca="1">IF(OR($K2609=0,$K2609=""),OFFSET(M2609,-1,,,),O2609)</f>
        <v>REGULARIZAÇÃO SARRAFEADA - CONTRAPISO - ESP=3CM</v>
      </c>
      <c r="N2609" s="67" t="s">
        <v>240</v>
      </c>
      <c r="O2609" s="68" t="s">
        <v>179</v>
      </c>
      <c r="P2609" s="68"/>
      <c r="Q2609" s="68" t="s">
        <v>3255</v>
      </c>
      <c r="R2609" s="69">
        <v>87.050399999999996</v>
      </c>
      <c r="S2609" s="70">
        <v>0.75</v>
      </c>
      <c r="T2609" s="70">
        <v>65.287800000000004</v>
      </c>
      <c r="U2609" s="67" t="s">
        <v>1496</v>
      </c>
      <c r="V2609" s="71" t="s">
        <v>1497</v>
      </c>
      <c r="W2609" s="171"/>
      <c r="X2609" s="172"/>
      <c r="Y2609" s="176">
        <f t="shared" ref="Y2609:Y2615" si="1482">X2609+W2609</f>
        <v>0</v>
      </c>
      <c r="AA2609" s="192"/>
      <c r="AB2609" s="193"/>
    </row>
    <row r="2610" spans="2:28" hidden="1">
      <c r="B2610" s="189">
        <f t="shared" si="1474"/>
        <v>0</v>
      </c>
      <c r="C2610" s="189">
        <f t="shared" ca="1" si="1475"/>
        <v>0</v>
      </c>
      <c r="D2610" s="189">
        <f t="shared" si="1476"/>
        <v>0</v>
      </c>
      <c r="E2610" s="189">
        <f t="shared" ca="1" si="1477"/>
        <v>0</v>
      </c>
      <c r="F2610" s="189">
        <f t="shared" si="1478"/>
        <v>0</v>
      </c>
      <c r="G2610" s="189" cm="1">
        <f t="array" aca="1" ref="G2610" ca="1">OFFSET(G2610,-1,,,)+1</f>
        <v>2605</v>
      </c>
      <c r="H2610" s="189">
        <f t="shared" si="1479"/>
        <v>0</v>
      </c>
      <c r="I2610" s="189">
        <f t="shared" si="1480"/>
        <v>0</v>
      </c>
      <c r="J2610" s="179">
        <f t="shared" si="1481"/>
        <v>0</v>
      </c>
      <c r="K2610" s="173"/>
      <c r="L2610" s="174" t="str" cm="1">
        <f t="array" aca="1" ref="L2610" ca="1">IF($K2610="",OFFSET(L2610,-1,,,),K2610)</f>
        <v>15.01.05.04.01</v>
      </c>
      <c r="M2610" s="175" t="str" cm="1">
        <f t="array" aca="1" ref="M2610" ca="1">IF(OR($K2610=0,$K2610=""),OFFSET(M2610,-1,,,),O2610)</f>
        <v>REGULARIZAÇÃO SARRAFEADA - CONTRAPISO - ESP=3CM</v>
      </c>
      <c r="N2610" s="67" t="s">
        <v>180</v>
      </c>
      <c r="O2610" s="68" t="s">
        <v>181</v>
      </c>
      <c r="P2610" s="68"/>
      <c r="Q2610" s="68" t="s">
        <v>3256</v>
      </c>
      <c r="R2610" s="69">
        <v>0.39839999999999998</v>
      </c>
      <c r="S2610" s="70">
        <v>200</v>
      </c>
      <c r="T2610" s="70">
        <v>79.679999999999993</v>
      </c>
      <c r="U2610" s="67" t="s">
        <v>1496</v>
      </c>
      <c r="V2610" s="71" t="s">
        <v>1497</v>
      </c>
      <c r="W2610" s="171"/>
      <c r="X2610" s="172"/>
      <c r="Y2610" s="176">
        <f t="shared" si="1482"/>
        <v>0</v>
      </c>
      <c r="AA2610" s="192"/>
      <c r="AB2610" s="193"/>
    </row>
    <row r="2611" spans="2:28" hidden="1">
      <c r="B2611" s="189">
        <f t="shared" si="1474"/>
        <v>0</v>
      </c>
      <c r="C2611" s="189">
        <f t="shared" ca="1" si="1475"/>
        <v>0</v>
      </c>
      <c r="D2611" s="189">
        <f t="shared" si="1476"/>
        <v>0</v>
      </c>
      <c r="E2611" s="189">
        <f t="shared" ca="1" si="1477"/>
        <v>0</v>
      </c>
      <c r="F2611" s="189">
        <f t="shared" si="1478"/>
        <v>0</v>
      </c>
      <c r="G2611" s="189" cm="1">
        <f t="array" aca="1" ref="G2611" ca="1">OFFSET(G2611,-1,,,)+1</f>
        <v>2606</v>
      </c>
      <c r="H2611" s="189">
        <f t="shared" si="1479"/>
        <v>0</v>
      </c>
      <c r="I2611" s="189">
        <f t="shared" si="1480"/>
        <v>0</v>
      </c>
      <c r="J2611" s="179">
        <f t="shared" si="1481"/>
        <v>0</v>
      </c>
      <c r="K2611" s="173"/>
      <c r="L2611" s="174" t="str" cm="1">
        <f t="array" aca="1" ref="L2611" ca="1">IF($K2611="",OFFSET(L2611,-1,,,),K2611)</f>
        <v>15.01.05.04.01</v>
      </c>
      <c r="M2611" s="175" t="str" cm="1">
        <f t="array" aca="1" ref="M2611" ca="1">IF(OR($K2611=0,$K2611=""),OFFSET(M2611,-1,,,),O2611)</f>
        <v>REGULARIZAÇÃO SARRAFEADA - CONTRAPISO - ESP=3CM</v>
      </c>
      <c r="N2611" s="67" t="s">
        <v>253</v>
      </c>
      <c r="O2611" s="68" t="s">
        <v>254</v>
      </c>
      <c r="P2611" s="68"/>
      <c r="Q2611" s="68" t="s">
        <v>3255</v>
      </c>
      <c r="R2611" s="69">
        <v>4.4820000000000002</v>
      </c>
      <c r="S2611" s="70">
        <v>9</v>
      </c>
      <c r="T2611" s="70">
        <v>40.338000000000001</v>
      </c>
      <c r="U2611" s="67" t="s">
        <v>1496</v>
      </c>
      <c r="V2611" s="71" t="s">
        <v>1497</v>
      </c>
      <c r="W2611" s="171"/>
      <c r="X2611" s="172"/>
      <c r="Y2611" s="176">
        <f t="shared" si="1482"/>
        <v>0</v>
      </c>
      <c r="AA2611" s="192"/>
      <c r="AB2611" s="193"/>
    </row>
    <row r="2612" spans="2:28" hidden="1">
      <c r="B2612" s="189">
        <f t="shared" si="1474"/>
        <v>0</v>
      </c>
      <c r="C2612" s="189">
        <f t="shared" ca="1" si="1475"/>
        <v>0</v>
      </c>
      <c r="D2612" s="189">
        <f t="shared" si="1476"/>
        <v>0</v>
      </c>
      <c r="E2612" s="189">
        <f t="shared" ca="1" si="1477"/>
        <v>0</v>
      </c>
      <c r="F2612" s="189">
        <f t="shared" si="1478"/>
        <v>0</v>
      </c>
      <c r="G2612" s="189" cm="1">
        <f t="array" aca="1" ref="G2612" ca="1">OFFSET(G2612,-1,,,)+1</f>
        <v>2607</v>
      </c>
      <c r="H2612" s="189">
        <f t="shared" si="1479"/>
        <v>0</v>
      </c>
      <c r="I2612" s="189">
        <f t="shared" si="1480"/>
        <v>0</v>
      </c>
      <c r="J2612" s="179">
        <f t="shared" si="1481"/>
        <v>0</v>
      </c>
      <c r="K2612" s="173"/>
      <c r="L2612" s="174" t="str" cm="1">
        <f t="array" aca="1" ref="L2612" ca="1">IF($K2612="",OFFSET(L2612,-1,,,),K2612)</f>
        <v>15.01.05.04.01</v>
      </c>
      <c r="M2612" s="175" t="str" cm="1">
        <f t="array" aca="1" ref="M2612" ca="1">IF(OR($K2612=0,$K2612=""),OFFSET(M2612,-1,,,),O2612)</f>
        <v>REGULARIZAÇÃO SARRAFEADA - CONTRAPISO - ESP=3CM</v>
      </c>
      <c r="N2612" s="67" t="s">
        <v>255</v>
      </c>
      <c r="O2612" s="68" t="s">
        <v>256</v>
      </c>
      <c r="P2612" s="68"/>
      <c r="Q2612" s="68" t="s">
        <v>3258</v>
      </c>
      <c r="R2612" s="69">
        <v>9.9600000000000009</v>
      </c>
      <c r="S2612" s="70">
        <v>34</v>
      </c>
      <c r="T2612" s="70">
        <v>338.64000000000004</v>
      </c>
      <c r="U2612" s="67" t="s">
        <v>1496</v>
      </c>
      <c r="V2612" s="71" t="s">
        <v>1497</v>
      </c>
      <c r="W2612" s="171"/>
      <c r="X2612" s="172"/>
      <c r="Y2612" s="176">
        <f t="shared" si="1482"/>
        <v>0</v>
      </c>
      <c r="AA2612" s="192"/>
      <c r="AB2612" s="193"/>
    </row>
    <row r="2613" spans="2:28">
      <c r="B2613" s="189">
        <f t="shared" si="1474"/>
        <v>0</v>
      </c>
      <c r="C2613" s="189">
        <f t="shared" ca="1" si="1475"/>
        <v>0</v>
      </c>
      <c r="D2613" s="189">
        <f t="shared" si="1476"/>
        <v>0</v>
      </c>
      <c r="E2613" s="189">
        <f t="shared" ca="1" si="1477"/>
        <v>0</v>
      </c>
      <c r="F2613" s="189">
        <f t="shared" si="1478"/>
        <v>0</v>
      </c>
      <c r="G2613" s="189" cm="1">
        <f t="array" aca="1" ref="G2613" ca="1">OFFSET(G2613,-1,,,)+1</f>
        <v>2608</v>
      </c>
      <c r="H2613" s="189">
        <f t="shared" si="1479"/>
        <v>0</v>
      </c>
      <c r="I2613" s="189">
        <f t="shared" si="1480"/>
        <v>0</v>
      </c>
      <c r="J2613" s="179">
        <f t="shared" si="1481"/>
        <v>0</v>
      </c>
      <c r="K2613" s="173" t="s">
        <v>3433</v>
      </c>
      <c r="L2613" s="174" t="str" cm="1">
        <f t="array" aca="1" ref="L2613" ca="1">IF($K2613="",OFFSET(L2613,-1,,,),K2613)</f>
        <v>15.01.05.04.02</v>
      </c>
      <c r="M2613" s="175" t="str" cm="1">
        <f t="array" aca="1" ref="M2613" ca="1">IF(OR($K2613=0,$K2613=""),OFFSET(M2613,-1,,,),O2613)</f>
        <v>PISO CERÂMICO BRANCO 60X60CM COM FRETE DE CERÂMICA EM AC3</v>
      </c>
      <c r="N2613" s="67" t="s">
        <v>4082</v>
      </c>
      <c r="O2613" s="68" t="s">
        <v>4739</v>
      </c>
      <c r="P2613" s="68"/>
      <c r="Q2613" s="68" t="s">
        <v>3258</v>
      </c>
      <c r="R2613" s="69">
        <v>9.9600000000000009</v>
      </c>
      <c r="S2613" s="70">
        <v>84.691000000000003</v>
      </c>
      <c r="T2613" s="70">
        <v>843.52236000000005</v>
      </c>
      <c r="U2613" s="67"/>
      <c r="V2613" s="71"/>
      <c r="W2613" s="171"/>
      <c r="X2613" s="172"/>
      <c r="Y2613" s="176">
        <f t="shared" si="1482"/>
        <v>0</v>
      </c>
      <c r="AA2613" s="192"/>
      <c r="AB2613" s="193"/>
    </row>
    <row r="2614" spans="2:28" hidden="1">
      <c r="B2614" s="189">
        <f t="shared" si="1474"/>
        <v>0</v>
      </c>
      <c r="C2614" s="189">
        <f t="shared" ca="1" si="1475"/>
        <v>0</v>
      </c>
      <c r="D2614" s="189">
        <f t="shared" si="1476"/>
        <v>0</v>
      </c>
      <c r="E2614" s="189">
        <f t="shared" ca="1" si="1477"/>
        <v>0</v>
      </c>
      <c r="F2614" s="189">
        <f t="shared" si="1478"/>
        <v>0</v>
      </c>
      <c r="G2614" s="189" cm="1">
        <f t="array" aca="1" ref="G2614" ca="1">OFFSET(G2614,-1,,,)+1</f>
        <v>2609</v>
      </c>
      <c r="H2614" s="189">
        <f t="shared" si="1479"/>
        <v>0</v>
      </c>
      <c r="I2614" s="189">
        <f t="shared" si="1480"/>
        <v>0</v>
      </c>
      <c r="J2614" s="179">
        <f t="shared" si="1481"/>
        <v>0</v>
      </c>
      <c r="K2614" s="173"/>
      <c r="L2614" s="174" t="str" cm="1">
        <f t="array" aca="1" ref="L2614" ca="1">IF($K2614="",OFFSET(L2614,-1,,,),K2614)</f>
        <v>15.01.05.04.02</v>
      </c>
      <c r="M2614" s="175" t="str" cm="1">
        <f t="array" aca="1" ref="M2614" ca="1">IF(OR($K2614=0,$K2614=""),OFFSET(M2614,-1,,,),O2614)</f>
        <v>PISO CERÂMICO BRANCO 60X60CM COM FRETE DE CERÂMICA EM AC3</v>
      </c>
      <c r="N2614" s="67" t="s">
        <v>259</v>
      </c>
      <c r="O2614" s="68" t="s">
        <v>260</v>
      </c>
      <c r="P2614" s="68"/>
      <c r="Q2614" s="68" t="s">
        <v>3260</v>
      </c>
      <c r="R2614" s="69">
        <v>59.76</v>
      </c>
      <c r="S2614" s="70">
        <v>0.03</v>
      </c>
      <c r="T2614" s="70">
        <v>1.7927999999999999</v>
      </c>
      <c r="U2614" s="67" t="s">
        <v>1496</v>
      </c>
      <c r="V2614" s="71" t="s">
        <v>1497</v>
      </c>
      <c r="W2614" s="171"/>
      <c r="X2614" s="172"/>
      <c r="Y2614" s="176">
        <f t="shared" si="1482"/>
        <v>0</v>
      </c>
      <c r="AA2614" s="192"/>
      <c r="AB2614" s="193"/>
    </row>
    <row r="2615" spans="2:28" hidden="1">
      <c r="B2615" s="189">
        <f t="shared" si="1474"/>
        <v>0</v>
      </c>
      <c r="C2615" s="189">
        <f t="shared" ca="1" si="1475"/>
        <v>0</v>
      </c>
      <c r="D2615" s="189">
        <f t="shared" si="1476"/>
        <v>0</v>
      </c>
      <c r="E2615" s="189">
        <f t="shared" ca="1" si="1477"/>
        <v>0</v>
      </c>
      <c r="F2615" s="189">
        <f t="shared" si="1478"/>
        <v>0</v>
      </c>
      <c r="G2615" s="189" cm="1">
        <f t="array" aca="1" ref="G2615" ca="1">OFFSET(G2615,-1,,,)+1</f>
        <v>2610</v>
      </c>
      <c r="H2615" s="189">
        <f t="shared" si="1479"/>
        <v>0</v>
      </c>
      <c r="I2615" s="189">
        <f t="shared" si="1480"/>
        <v>0</v>
      </c>
      <c r="J2615" s="179">
        <f t="shared" si="1481"/>
        <v>0</v>
      </c>
      <c r="K2615" s="173"/>
      <c r="L2615" s="174" t="str" cm="1">
        <f t="array" aca="1" ref="L2615" ca="1">IF($K2615="",OFFSET(L2615,-1,,,),K2615)</f>
        <v>15.01.05.04.02</v>
      </c>
      <c r="M2615" s="175" t="str" cm="1">
        <f t="array" aca="1" ref="M2615" ca="1">IF(OR($K2615=0,$K2615=""),OFFSET(M2615,-1,,,),O2615)</f>
        <v>PISO CERÂMICO BRANCO 60X60CM COM FRETE DE CERÂMICA EM AC3</v>
      </c>
      <c r="N2615" s="67" t="s">
        <v>242</v>
      </c>
      <c r="O2615" s="68" t="s">
        <v>243</v>
      </c>
      <c r="P2615" s="68"/>
      <c r="Q2615" s="68" t="s">
        <v>3255</v>
      </c>
      <c r="R2615" s="69">
        <v>79.680000000000007</v>
      </c>
      <c r="S2615" s="70">
        <v>1.3</v>
      </c>
      <c r="T2615" s="70">
        <v>103.58400000000002</v>
      </c>
      <c r="U2615" s="67" t="s">
        <v>1496</v>
      </c>
      <c r="V2615" s="71" t="s">
        <v>1497</v>
      </c>
      <c r="W2615" s="171"/>
      <c r="X2615" s="172"/>
      <c r="Y2615" s="176">
        <f t="shared" si="1482"/>
        <v>0</v>
      </c>
      <c r="AA2615" s="192"/>
      <c r="AB2615" s="193"/>
    </row>
    <row r="2616" spans="2:28" hidden="1">
      <c r="B2616" s="189">
        <f>IF(J2616=0,0,U2616)</f>
        <v>0</v>
      </c>
      <c r="C2616" s="189">
        <f ca="1">IF(OR(J2616=0,I2616=0),0,IF(_xlfn.IFNA(MATCH(B2616,OFFSET($B$5,,,$G2616,),),0)&gt;0,0,MAX(OFFSET($C$5,,,$G2616,))+1))</f>
        <v>0</v>
      </c>
      <c r="D2616" s="189">
        <f>IF(J2616=0,0,N2616&amp;"-"&amp;U2616)</f>
        <v>0</v>
      </c>
      <c r="E2616" s="189">
        <f ca="1">IF(OR(J2616=0,I2616=0),0,IF(_xlfn.IFNA(MATCH(D2616,OFFSET($D$5,,,$G2616,),),0)&gt;0,0,_xlfn.MAXIFS(OFFSET($E$5,,,$G2616,),OFFSET($J$5,,,$G2616,),J2616)+1))</f>
        <v>0</v>
      </c>
      <c r="F2616" s="189">
        <f>IF(J2616=0,0,E2616&amp;"-"&amp;N2616)</f>
        <v>0</v>
      </c>
      <c r="G2616" s="189" cm="1">
        <f t="array" aca="1" ref="G2616" ca="1">OFFSET(G2616,-1,,,)+1</f>
        <v>2611</v>
      </c>
      <c r="H2616" s="189">
        <f>IF(OR($K2616=0,$K2616=""),$W2616,0)</f>
        <v>0</v>
      </c>
      <c r="I2616" s="189">
        <f>H2616*R2616</f>
        <v>0</v>
      </c>
      <c r="J2616" s="179">
        <f>IF(AND(I2616&lt;&gt;0,OR(K2616=0,K2616="")),N2616&amp;" - Mapa",0)</f>
        <v>0</v>
      </c>
      <c r="K2616" s="173"/>
      <c r="L2616" s="174" t="str" cm="1">
        <f t="array" aca="1" ref="L2616" ca="1">IF($K2616="",OFFSET(L2616,-1,,,),K2616)</f>
        <v>15.01.05.04.02</v>
      </c>
      <c r="M2616" s="175" t="str" cm="1">
        <f t="array" aca="1" ref="M2616" ca="1">IF(OR($K2616=0,$K2616=""),OFFSET(M2616,-1,,,),O2616)</f>
        <v>PISO CERÂMICO BRANCO 60X60CM COM FRETE DE CERÂMICA EM AC3</v>
      </c>
      <c r="N2616" s="67" t="s">
        <v>261</v>
      </c>
      <c r="O2616" s="68" t="s">
        <v>262</v>
      </c>
      <c r="P2616" s="68"/>
      <c r="Q2616" s="68" t="s">
        <v>3255</v>
      </c>
      <c r="R2616" s="69">
        <v>4.1832000000000003</v>
      </c>
      <c r="S2616" s="70">
        <v>3.3</v>
      </c>
      <c r="T2616" s="70">
        <v>13.80456</v>
      </c>
      <c r="U2616" s="67" t="s">
        <v>1496</v>
      </c>
      <c r="V2616" s="71" t="s">
        <v>1497</v>
      </c>
      <c r="W2616" s="171"/>
      <c r="X2616" s="172"/>
      <c r="Y2616" s="176">
        <f>X2616+W2616</f>
        <v>0</v>
      </c>
      <c r="AA2616" s="192"/>
      <c r="AB2616" s="193"/>
    </row>
    <row r="2617" spans="2:28" hidden="1">
      <c r="B2617" s="189">
        <f t="shared" ref="B2617:B2619" si="1483">IF(J2617=0,0,U2617)</f>
        <v>0</v>
      </c>
      <c r="C2617" s="189">
        <f t="shared" ref="C2617:C2619" ca="1" si="1484">IF(OR(J2617=0,I2617=0),0,IF(_xlfn.IFNA(MATCH(B2617,OFFSET($B$5,,,$G2617,),),0)&gt;0,0,MAX(OFFSET($C$5,,,$G2617,))+1))</f>
        <v>0</v>
      </c>
      <c r="D2617" s="189">
        <f t="shared" ref="D2617:D2619" si="1485">IF(J2617=0,0,N2617&amp;"-"&amp;U2617)</f>
        <v>0</v>
      </c>
      <c r="E2617" s="189">
        <f t="shared" ref="E2617:E2619" ca="1" si="1486">IF(OR(J2617=0,I2617=0),0,IF(_xlfn.IFNA(MATCH(D2617,OFFSET($D$5,,,$G2617,),),0)&gt;0,0,_xlfn.MAXIFS(OFFSET($E$5,,,$G2617,),OFFSET($J$5,,,$G2617,),J2617)+1))</f>
        <v>0</v>
      </c>
      <c r="F2617" s="189">
        <f t="shared" ref="F2617:F2619" si="1487">IF(J2617=0,0,E2617&amp;"-"&amp;N2617)</f>
        <v>0</v>
      </c>
      <c r="G2617" s="189" cm="1">
        <f t="array" aca="1" ref="G2617" ca="1">OFFSET(G2617,-1,,,)+1</f>
        <v>2612</v>
      </c>
      <c r="H2617" s="189">
        <f t="shared" ref="H2617:H2619" si="1488">IF(OR($K2617=0,$K2617=""),$W2617,0)</f>
        <v>0</v>
      </c>
      <c r="I2617" s="189">
        <f t="shared" ref="I2617:I2619" si="1489">H2617*R2617</f>
        <v>0</v>
      </c>
      <c r="J2617" s="179">
        <f t="shared" ref="J2617:J2619" si="1490">IF(AND(I2617&lt;&gt;0,OR(K2617=0,K2617="")),N2617&amp;" - Mapa",0)</f>
        <v>0</v>
      </c>
      <c r="K2617" s="173"/>
      <c r="L2617" s="174" t="str" cm="1">
        <f t="array" aca="1" ref="L2617" ca="1">IF($K2617="",OFFSET(L2617,-1,,,),K2617)</f>
        <v>15.01.05.04.02</v>
      </c>
      <c r="M2617" s="175" t="str" cm="1">
        <f t="array" aca="1" ref="M2617" ca="1">IF(OR($K2617=0,$K2617=""),OFFSET(M2617,-1,,,),O2617)</f>
        <v>PISO CERÂMICO BRANCO 60X60CM COM FRETE DE CERÂMICA EM AC3</v>
      </c>
      <c r="N2617" s="67" t="s">
        <v>4083</v>
      </c>
      <c r="O2617" s="68" t="s">
        <v>4740</v>
      </c>
      <c r="P2617" s="68"/>
      <c r="Q2617" s="68" t="s">
        <v>3258</v>
      </c>
      <c r="R2617" s="69">
        <v>10.956</v>
      </c>
      <c r="S2617" s="70">
        <v>23.85</v>
      </c>
      <c r="T2617" s="70">
        <v>261.30060000000003</v>
      </c>
      <c r="U2617" s="67" t="s">
        <v>1496</v>
      </c>
      <c r="V2617" s="71" t="s">
        <v>1497</v>
      </c>
      <c r="W2617" s="171"/>
      <c r="X2617" s="172"/>
      <c r="Y2617" s="176">
        <f t="shared" ref="Y2617:Y2619" si="1491">X2617+W2617</f>
        <v>0</v>
      </c>
      <c r="AA2617" s="192"/>
      <c r="AB2617" s="193"/>
    </row>
    <row r="2618" spans="2:28" hidden="1">
      <c r="B2618" s="189">
        <f t="shared" si="1483"/>
        <v>0</v>
      </c>
      <c r="C2618" s="189">
        <f t="shared" ca="1" si="1484"/>
        <v>0</v>
      </c>
      <c r="D2618" s="189">
        <f t="shared" si="1485"/>
        <v>0</v>
      </c>
      <c r="E2618" s="189">
        <f t="shared" ca="1" si="1486"/>
        <v>0</v>
      </c>
      <c r="F2618" s="189">
        <f t="shared" si="1487"/>
        <v>0</v>
      </c>
      <c r="G2618" s="189" cm="1">
        <f t="array" aca="1" ref="G2618" ca="1">OFFSET(G2618,-1,,,)+1</f>
        <v>2613</v>
      </c>
      <c r="H2618" s="189">
        <f t="shared" si="1488"/>
        <v>0</v>
      </c>
      <c r="I2618" s="189">
        <f t="shared" si="1489"/>
        <v>0</v>
      </c>
      <c r="J2618" s="179">
        <f t="shared" si="1490"/>
        <v>0</v>
      </c>
      <c r="K2618" s="173"/>
      <c r="L2618" s="174" t="str" cm="1">
        <f t="array" aca="1" ref="L2618" ca="1">IF($K2618="",OFFSET(L2618,-1,,,),K2618)</f>
        <v>15.01.05.04.02</v>
      </c>
      <c r="M2618" s="175" t="str" cm="1">
        <f t="array" aca="1" ref="M2618" ca="1">IF(OR($K2618=0,$K2618=""),OFFSET(M2618,-1,,,),O2618)</f>
        <v>PISO CERÂMICO BRANCO 60X60CM COM FRETE DE CERÂMICA EM AC3</v>
      </c>
      <c r="N2618" s="67" t="s">
        <v>1503</v>
      </c>
      <c r="O2618" s="68" t="s">
        <v>1504</v>
      </c>
      <c r="P2618" s="68"/>
      <c r="Q2618" s="68" t="s">
        <v>3258</v>
      </c>
      <c r="R2618" s="69">
        <v>9.9600000000000009</v>
      </c>
      <c r="S2618" s="70">
        <v>40</v>
      </c>
      <c r="T2618" s="70">
        <v>398.40000000000003</v>
      </c>
      <c r="U2618" s="67" t="s">
        <v>1496</v>
      </c>
      <c r="V2618" s="71" t="s">
        <v>1497</v>
      </c>
      <c r="W2618" s="171"/>
      <c r="X2618" s="172"/>
      <c r="Y2618" s="176">
        <f t="shared" si="1491"/>
        <v>0</v>
      </c>
      <c r="AA2618" s="192"/>
      <c r="AB2618" s="193"/>
    </row>
    <row r="2619" spans="2:28" hidden="1">
      <c r="B2619" s="189">
        <f t="shared" si="1483"/>
        <v>0</v>
      </c>
      <c r="C2619" s="189">
        <f t="shared" ca="1" si="1484"/>
        <v>0</v>
      </c>
      <c r="D2619" s="189">
        <f t="shared" si="1485"/>
        <v>0</v>
      </c>
      <c r="E2619" s="189">
        <f t="shared" ca="1" si="1486"/>
        <v>0</v>
      </c>
      <c r="F2619" s="189">
        <f t="shared" si="1487"/>
        <v>0</v>
      </c>
      <c r="G2619" s="189" cm="1">
        <f t="array" aca="1" ref="G2619" ca="1">OFFSET(G2619,-1,,,)+1</f>
        <v>2614</v>
      </c>
      <c r="H2619" s="189">
        <f t="shared" si="1488"/>
        <v>0</v>
      </c>
      <c r="I2619" s="189">
        <f t="shared" si="1489"/>
        <v>0</v>
      </c>
      <c r="J2619" s="179">
        <f t="shared" si="1490"/>
        <v>0</v>
      </c>
      <c r="K2619" s="173"/>
      <c r="L2619" s="174" t="str" cm="1">
        <f t="array" aca="1" ref="L2619" ca="1">IF($K2619="",OFFSET(L2619,-1,,,),K2619)</f>
        <v>15.01.05.04.02</v>
      </c>
      <c r="M2619" s="175" t="str" cm="1">
        <f t="array" aca="1" ref="M2619" ca="1">IF(OR($K2619=0,$K2619=""),OFFSET(M2619,-1,,,),O2619)</f>
        <v>PISO CERÂMICO BRANCO 60X60CM COM FRETE DE CERÂMICA EM AC3</v>
      </c>
      <c r="N2619" s="67" t="s">
        <v>265</v>
      </c>
      <c r="O2619" s="68" t="s">
        <v>266</v>
      </c>
      <c r="P2619" s="68"/>
      <c r="Q2619" s="68" t="s">
        <v>3258</v>
      </c>
      <c r="R2619" s="69">
        <v>10.956</v>
      </c>
      <c r="S2619" s="70">
        <v>5.9</v>
      </c>
      <c r="T2619" s="70">
        <v>64.6404</v>
      </c>
      <c r="U2619" s="67" t="s">
        <v>1496</v>
      </c>
      <c r="V2619" s="71" t="s">
        <v>1497</v>
      </c>
      <c r="W2619" s="171"/>
      <c r="X2619" s="172"/>
      <c r="Y2619" s="176">
        <f t="shared" si="1491"/>
        <v>0</v>
      </c>
      <c r="AA2619" s="192"/>
      <c r="AB2619" s="193"/>
    </row>
    <row r="2620" spans="2:28">
      <c r="B2620" s="189">
        <f>IF(J2620=0,0,U2620)</f>
        <v>0</v>
      </c>
      <c r="C2620" s="189">
        <f ca="1">IF(OR(J2620=0,I2620=0),0,IF(_xlfn.IFNA(MATCH(B2620,OFFSET($B$5,,,$G2620,),),0)&gt;0,0,MAX(OFFSET($C$5,,,$G2620,))+1))</f>
        <v>0</v>
      </c>
      <c r="D2620" s="189">
        <f>IF(J2620=0,0,N2620&amp;"-"&amp;U2620)</f>
        <v>0</v>
      </c>
      <c r="E2620" s="189">
        <f ca="1">IF(OR(J2620=0,I2620=0),0,IF(_xlfn.IFNA(MATCH(D2620,OFFSET($D$5,,,$G2620,),),0)&gt;0,0,_xlfn.MAXIFS(OFFSET($E$5,,,$G2620,),OFFSET($J$5,,,$G2620,),J2620)+1))</f>
        <v>0</v>
      </c>
      <c r="F2620" s="189">
        <f>IF(J2620=0,0,E2620&amp;"-"&amp;N2620)</f>
        <v>0</v>
      </c>
      <c r="G2620" s="189" cm="1">
        <f t="array" aca="1" ref="G2620" ca="1">OFFSET(G2620,-1,,,)+1</f>
        <v>2615</v>
      </c>
      <c r="H2620" s="189">
        <f>IF(OR($K2620=0,$K2620=""),$W2620,0)</f>
        <v>0</v>
      </c>
      <c r="I2620" s="189">
        <f>H2620*R2620</f>
        <v>0</v>
      </c>
      <c r="J2620" s="179">
        <f>IF(AND(I2620&lt;&gt;0,OR(K2620=0,K2620="")),N2620&amp;" - Mapa",0)</f>
        <v>0</v>
      </c>
      <c r="K2620" s="173" t="s">
        <v>3434</v>
      </c>
      <c r="L2620" s="174" t="str" cm="1">
        <f t="array" aca="1" ref="L2620" ca="1">IF($K2620="",OFFSET(L2620,-1,,,),K2620)</f>
        <v>15.01.05.04.03</v>
      </c>
      <c r="M2620" s="175" t="str" cm="1">
        <f t="array" aca="1" ref="M2620" ca="1">IF(OR($K2620=0,$K2620=""),OFFSET(M2620,-1,,,),O2620)</f>
        <v>AZULEJO 30X40CM COM FRETE DE CERÂMICA EM AC3</v>
      </c>
      <c r="N2620" s="67" t="s">
        <v>3999</v>
      </c>
      <c r="O2620" s="68" t="s">
        <v>4584</v>
      </c>
      <c r="P2620" s="68"/>
      <c r="Q2620" s="68" t="s">
        <v>3258</v>
      </c>
      <c r="R2620" s="69">
        <v>46.13</v>
      </c>
      <c r="S2620" s="70">
        <v>88.697999999999993</v>
      </c>
      <c r="T2620" s="70">
        <v>4091.6387399999999</v>
      </c>
      <c r="U2620" s="67"/>
      <c r="V2620" s="71"/>
      <c r="W2620" s="171"/>
      <c r="X2620" s="172"/>
      <c r="Y2620" s="176">
        <f>X2620+W2620</f>
        <v>0</v>
      </c>
      <c r="AA2620" s="192"/>
      <c r="AB2620" s="193"/>
    </row>
    <row r="2621" spans="2:28" hidden="1">
      <c r="B2621" s="189">
        <f t="shared" ref="B2621:B2624" si="1492">IF(J2621=0,0,U2621)</f>
        <v>0</v>
      </c>
      <c r="C2621" s="189">
        <f t="shared" ref="C2621:C2624" ca="1" si="1493">IF(OR(J2621=0,I2621=0),0,IF(_xlfn.IFNA(MATCH(B2621,OFFSET($B$5,,,$G2621,),),0)&gt;0,0,MAX(OFFSET($C$5,,,$G2621,))+1))</f>
        <v>0</v>
      </c>
      <c r="D2621" s="189">
        <f t="shared" ref="D2621:D2624" si="1494">IF(J2621=0,0,N2621&amp;"-"&amp;U2621)</f>
        <v>0</v>
      </c>
      <c r="E2621" s="189">
        <f t="shared" ref="E2621:E2624" ca="1" si="1495">IF(OR(J2621=0,I2621=0),0,IF(_xlfn.IFNA(MATCH(D2621,OFFSET($D$5,,,$G2621,),),0)&gt;0,0,_xlfn.MAXIFS(OFFSET($E$5,,,$G2621,),OFFSET($J$5,,,$G2621,),J2621)+1))</f>
        <v>0</v>
      </c>
      <c r="F2621" s="189">
        <f t="shared" ref="F2621:F2624" si="1496">IF(J2621=0,0,E2621&amp;"-"&amp;N2621)</f>
        <v>0</v>
      </c>
      <c r="G2621" s="189" cm="1">
        <f t="array" aca="1" ref="G2621" ca="1">OFFSET(G2621,-1,,,)+1</f>
        <v>2616</v>
      </c>
      <c r="H2621" s="189">
        <f t="shared" ref="H2621:H2624" si="1497">IF(OR($K2621=0,$K2621=""),$W2621,0)</f>
        <v>0</v>
      </c>
      <c r="I2621" s="189">
        <f t="shared" ref="I2621:I2624" si="1498">H2621*R2621</f>
        <v>0</v>
      </c>
      <c r="J2621" s="179">
        <f t="shared" ref="J2621:J2624" si="1499">IF(AND(I2621&lt;&gt;0,OR(K2621=0,K2621="")),N2621&amp;" - Mapa",0)</f>
        <v>0</v>
      </c>
      <c r="K2621" s="173"/>
      <c r="L2621" s="174" t="str" cm="1">
        <f t="array" aca="1" ref="L2621" ca="1">IF($K2621="",OFFSET(L2621,-1,,,),K2621)</f>
        <v>15.01.05.04.03</v>
      </c>
      <c r="M2621" s="175" t="str" cm="1">
        <f t="array" aca="1" ref="M2621" ca="1">IF(OR($K2621=0,$K2621=""),OFFSET(M2621,-1,,,),O2621)</f>
        <v>AZULEJO 30X40CM COM FRETE DE CERÂMICA EM AC3</v>
      </c>
      <c r="N2621" s="67" t="s">
        <v>259</v>
      </c>
      <c r="O2621" s="68" t="s">
        <v>260</v>
      </c>
      <c r="P2621" s="68"/>
      <c r="Q2621" s="68" t="s">
        <v>3260</v>
      </c>
      <c r="R2621" s="69">
        <v>230.65</v>
      </c>
      <c r="S2621" s="70">
        <v>0.03</v>
      </c>
      <c r="T2621" s="70">
        <v>6.9195000000000002</v>
      </c>
      <c r="U2621" s="67" t="s">
        <v>1496</v>
      </c>
      <c r="V2621" s="71" t="s">
        <v>1497</v>
      </c>
      <c r="W2621" s="171"/>
      <c r="X2621" s="172"/>
      <c r="Y2621" s="176">
        <f t="shared" ref="Y2621:Y2624" si="1500">X2621+W2621</f>
        <v>0</v>
      </c>
      <c r="AA2621" s="192"/>
      <c r="AB2621" s="193"/>
    </row>
    <row r="2622" spans="2:28" hidden="1">
      <c r="B2622" s="189">
        <f t="shared" si="1492"/>
        <v>0</v>
      </c>
      <c r="C2622" s="189">
        <f t="shared" ca="1" si="1493"/>
        <v>0</v>
      </c>
      <c r="D2622" s="189">
        <f t="shared" si="1494"/>
        <v>0</v>
      </c>
      <c r="E2622" s="189">
        <f t="shared" ca="1" si="1495"/>
        <v>0</v>
      </c>
      <c r="F2622" s="189">
        <f t="shared" si="1496"/>
        <v>0</v>
      </c>
      <c r="G2622" s="189" cm="1">
        <f t="array" aca="1" ref="G2622" ca="1">OFFSET(G2622,-1,,,)+1</f>
        <v>2617</v>
      </c>
      <c r="H2622" s="189">
        <f t="shared" si="1497"/>
        <v>0</v>
      </c>
      <c r="I2622" s="189">
        <f t="shared" si="1498"/>
        <v>0</v>
      </c>
      <c r="J2622" s="179">
        <f t="shared" si="1499"/>
        <v>0</v>
      </c>
      <c r="K2622" s="173"/>
      <c r="L2622" s="174" t="str" cm="1">
        <f t="array" aca="1" ref="L2622" ca="1">IF($K2622="",OFFSET(L2622,-1,,,),K2622)</f>
        <v>15.01.05.04.03</v>
      </c>
      <c r="M2622" s="175" t="str" cm="1">
        <f t="array" aca="1" ref="M2622" ca="1">IF(OR($K2622=0,$K2622=""),OFFSET(M2622,-1,,,),O2622)</f>
        <v>AZULEJO 30X40CM COM FRETE DE CERÂMICA EM AC3</v>
      </c>
      <c r="N2622" s="67" t="s">
        <v>242</v>
      </c>
      <c r="O2622" s="68" t="s">
        <v>243</v>
      </c>
      <c r="P2622" s="68"/>
      <c r="Q2622" s="68" t="s">
        <v>3255</v>
      </c>
      <c r="R2622" s="69">
        <v>369.04</v>
      </c>
      <c r="S2622" s="70">
        <v>1.3</v>
      </c>
      <c r="T2622" s="70">
        <v>479.75200000000007</v>
      </c>
      <c r="U2622" s="67" t="s">
        <v>1496</v>
      </c>
      <c r="V2622" s="71" t="s">
        <v>1497</v>
      </c>
      <c r="W2622" s="171"/>
      <c r="X2622" s="172"/>
      <c r="Y2622" s="176">
        <f t="shared" si="1500"/>
        <v>0</v>
      </c>
      <c r="AA2622" s="192"/>
      <c r="AB2622" s="193"/>
    </row>
    <row r="2623" spans="2:28" hidden="1">
      <c r="B2623" s="189">
        <f t="shared" si="1492"/>
        <v>0</v>
      </c>
      <c r="C2623" s="189">
        <f t="shared" ca="1" si="1493"/>
        <v>0</v>
      </c>
      <c r="D2623" s="189">
        <f t="shared" si="1494"/>
        <v>0</v>
      </c>
      <c r="E2623" s="189">
        <f t="shared" ca="1" si="1495"/>
        <v>0</v>
      </c>
      <c r="F2623" s="189">
        <f t="shared" si="1496"/>
        <v>0</v>
      </c>
      <c r="G2623" s="189" cm="1">
        <f t="array" aca="1" ref="G2623" ca="1">OFFSET(G2623,-1,,,)+1</f>
        <v>2618</v>
      </c>
      <c r="H2623" s="189">
        <f t="shared" si="1497"/>
        <v>0</v>
      </c>
      <c r="I2623" s="189">
        <f t="shared" si="1498"/>
        <v>0</v>
      </c>
      <c r="J2623" s="179">
        <f t="shared" si="1499"/>
        <v>0</v>
      </c>
      <c r="K2623" s="173"/>
      <c r="L2623" s="174" t="str" cm="1">
        <f t="array" aca="1" ref="L2623" ca="1">IF($K2623="",OFFSET(L2623,-1,,,),K2623)</f>
        <v>15.01.05.04.03</v>
      </c>
      <c r="M2623" s="175" t="str" cm="1">
        <f t="array" aca="1" ref="M2623" ca="1">IF(OR($K2623=0,$K2623=""),OFFSET(M2623,-1,,,),O2623)</f>
        <v>AZULEJO 30X40CM COM FRETE DE CERÂMICA EM AC3</v>
      </c>
      <c r="N2623" s="67" t="s">
        <v>261</v>
      </c>
      <c r="O2623" s="68" t="s">
        <v>262</v>
      </c>
      <c r="P2623" s="68"/>
      <c r="Q2623" s="68" t="s">
        <v>3255</v>
      </c>
      <c r="R2623" s="69">
        <v>11.9938</v>
      </c>
      <c r="S2623" s="70">
        <v>3.3</v>
      </c>
      <c r="T2623" s="70">
        <v>39.579540000000001</v>
      </c>
      <c r="U2623" s="67" t="s">
        <v>1496</v>
      </c>
      <c r="V2623" s="71" t="s">
        <v>1497</v>
      </c>
      <c r="W2623" s="171"/>
      <c r="X2623" s="172"/>
      <c r="Y2623" s="176">
        <f t="shared" si="1500"/>
        <v>0</v>
      </c>
      <c r="AA2623" s="192"/>
      <c r="AB2623" s="193"/>
    </row>
    <row r="2624" spans="2:28" hidden="1">
      <c r="B2624" s="189">
        <f t="shared" si="1492"/>
        <v>0</v>
      </c>
      <c r="C2624" s="189">
        <f t="shared" ca="1" si="1493"/>
        <v>0</v>
      </c>
      <c r="D2624" s="189">
        <f t="shared" si="1494"/>
        <v>0</v>
      </c>
      <c r="E2624" s="189">
        <f t="shared" ca="1" si="1495"/>
        <v>0</v>
      </c>
      <c r="F2624" s="189">
        <f t="shared" si="1496"/>
        <v>0</v>
      </c>
      <c r="G2624" s="189" cm="1">
        <f t="array" aca="1" ref="G2624" ca="1">OFFSET(G2624,-1,,,)+1</f>
        <v>2619</v>
      </c>
      <c r="H2624" s="189">
        <f t="shared" si="1497"/>
        <v>0</v>
      </c>
      <c r="I2624" s="189">
        <f t="shared" si="1498"/>
        <v>0</v>
      </c>
      <c r="J2624" s="179">
        <f t="shared" si="1499"/>
        <v>0</v>
      </c>
      <c r="K2624" s="173"/>
      <c r="L2624" s="174" t="str" cm="1">
        <f t="array" aca="1" ref="L2624" ca="1">IF($K2624="",OFFSET(L2624,-1,,,),K2624)</f>
        <v>15.01.05.04.03</v>
      </c>
      <c r="M2624" s="175" t="str" cm="1">
        <f t="array" aca="1" ref="M2624" ca="1">IF(OR($K2624=0,$K2624=""),OFFSET(M2624,-1,,,),O2624)</f>
        <v>AZULEJO 30X40CM COM FRETE DE CERÂMICA EM AC3</v>
      </c>
      <c r="N2624" s="67" t="s">
        <v>4000</v>
      </c>
      <c r="O2624" s="68" t="s">
        <v>4585</v>
      </c>
      <c r="P2624" s="68"/>
      <c r="Q2624" s="68" t="s">
        <v>3258</v>
      </c>
      <c r="R2624" s="69">
        <v>50.743000000000002</v>
      </c>
      <c r="S2624" s="70">
        <v>28</v>
      </c>
      <c r="T2624" s="70">
        <v>1420.8040000000001</v>
      </c>
      <c r="U2624" s="67" t="s">
        <v>1496</v>
      </c>
      <c r="V2624" s="71" t="s">
        <v>1497</v>
      </c>
      <c r="W2624" s="171"/>
      <c r="X2624" s="172"/>
      <c r="Y2624" s="176">
        <f t="shared" si="1500"/>
        <v>0</v>
      </c>
      <c r="AA2624" s="192"/>
      <c r="AB2624" s="193"/>
    </row>
    <row r="2625" spans="2:28" hidden="1">
      <c r="B2625" s="189">
        <f>IF(J2625=0,0,U2625)</f>
        <v>0</v>
      </c>
      <c r="C2625" s="189">
        <f ca="1">IF(OR(J2625=0,I2625=0),0,IF(_xlfn.IFNA(MATCH(B2625,OFFSET($B$5,,,$G2625,),),0)&gt;0,0,MAX(OFFSET($C$5,,,$G2625,))+1))</f>
        <v>0</v>
      </c>
      <c r="D2625" s="189">
        <f>IF(J2625=0,0,N2625&amp;"-"&amp;U2625)</f>
        <v>0</v>
      </c>
      <c r="E2625" s="189">
        <f ca="1">IF(OR(J2625=0,I2625=0),0,IF(_xlfn.IFNA(MATCH(D2625,OFFSET($D$5,,,$G2625,),),0)&gt;0,0,_xlfn.MAXIFS(OFFSET($E$5,,,$G2625,),OFFSET($J$5,,,$G2625,),J2625)+1))</f>
        <v>0</v>
      </c>
      <c r="F2625" s="189">
        <f>IF(J2625=0,0,E2625&amp;"-"&amp;N2625)</f>
        <v>0</v>
      </c>
      <c r="G2625" s="189" cm="1">
        <f t="array" aca="1" ref="G2625" ca="1">OFFSET(G2625,-1,,,)+1</f>
        <v>2620</v>
      </c>
      <c r="H2625" s="189">
        <f>IF(OR($K2625=0,$K2625=""),$W2625,0)</f>
        <v>0</v>
      </c>
      <c r="I2625" s="189">
        <f>H2625*R2625</f>
        <v>0</v>
      </c>
      <c r="J2625" s="179">
        <f>IF(AND(I2625&lt;&gt;0,OR(K2625=0,K2625="")),N2625&amp;" - Mapa",0)</f>
        <v>0</v>
      </c>
      <c r="K2625" s="173"/>
      <c r="L2625" s="174" t="str" cm="1">
        <f t="array" aca="1" ref="L2625" ca="1">IF($K2625="",OFFSET(L2625,-1,,,),K2625)</f>
        <v>15.01.05.04.03</v>
      </c>
      <c r="M2625" s="175" t="str" cm="1">
        <f t="array" aca="1" ref="M2625" ca="1">IF(OR($K2625=0,$K2625=""),OFFSET(M2625,-1,,,),O2625)</f>
        <v>AZULEJO 30X40CM COM FRETE DE CERÂMICA EM AC3</v>
      </c>
      <c r="N2625" s="67" t="s">
        <v>1103</v>
      </c>
      <c r="O2625" s="68" t="s">
        <v>1104</v>
      </c>
      <c r="P2625" s="68"/>
      <c r="Q2625" s="68" t="s">
        <v>3258</v>
      </c>
      <c r="R2625" s="69">
        <v>46.13</v>
      </c>
      <c r="S2625" s="70">
        <v>40</v>
      </c>
      <c r="T2625" s="70">
        <v>1845.2</v>
      </c>
      <c r="U2625" s="67" t="s">
        <v>1496</v>
      </c>
      <c r="V2625" s="71" t="s">
        <v>1497</v>
      </c>
      <c r="W2625" s="171"/>
      <c r="X2625" s="172"/>
      <c r="Y2625" s="176">
        <f>X2625+W2625</f>
        <v>0</v>
      </c>
      <c r="AA2625" s="192"/>
      <c r="AB2625" s="193"/>
    </row>
    <row r="2626" spans="2:28" hidden="1">
      <c r="B2626" s="189">
        <f t="shared" ref="B2626:B2636" si="1501">IF(J2626=0,0,U2626)</f>
        <v>0</v>
      </c>
      <c r="C2626" s="189">
        <f t="shared" ref="C2626:C2636" ca="1" si="1502">IF(OR(J2626=0,I2626=0),0,IF(_xlfn.IFNA(MATCH(B2626,OFFSET($B$5,,,$G2626,),),0)&gt;0,0,MAX(OFFSET($C$5,,,$G2626,))+1))</f>
        <v>0</v>
      </c>
      <c r="D2626" s="189">
        <f t="shared" ref="D2626:D2636" si="1503">IF(J2626=0,0,N2626&amp;"-"&amp;U2626)</f>
        <v>0</v>
      </c>
      <c r="E2626" s="189">
        <f t="shared" ref="E2626:E2636" ca="1" si="1504">IF(OR(J2626=0,I2626=0),0,IF(_xlfn.IFNA(MATCH(D2626,OFFSET($D$5,,,$G2626,),),0)&gt;0,0,_xlfn.MAXIFS(OFFSET($E$5,,,$G2626,),OFFSET($J$5,,,$G2626,),J2626)+1))</f>
        <v>0</v>
      </c>
      <c r="F2626" s="189">
        <f t="shared" ref="F2626:F2636" si="1505">IF(J2626=0,0,E2626&amp;"-"&amp;N2626)</f>
        <v>0</v>
      </c>
      <c r="G2626" s="189" cm="1">
        <f t="array" aca="1" ref="G2626" ca="1">OFFSET(G2626,-1,,,)+1</f>
        <v>2621</v>
      </c>
      <c r="H2626" s="189">
        <f t="shared" ref="H2626:H2636" si="1506">IF(OR($K2626=0,$K2626=""),$W2626,0)</f>
        <v>0</v>
      </c>
      <c r="I2626" s="189">
        <f t="shared" ref="I2626:I2636" si="1507">H2626*R2626</f>
        <v>0</v>
      </c>
      <c r="J2626" s="179">
        <f t="shared" ref="J2626:J2636" si="1508">IF(AND(I2626&lt;&gt;0,OR(K2626=0,K2626="")),N2626&amp;" - Mapa",0)</f>
        <v>0</v>
      </c>
      <c r="K2626" s="173"/>
      <c r="L2626" s="174" t="str" cm="1">
        <f t="array" aca="1" ref="L2626" ca="1">IF($K2626="",OFFSET(L2626,-1,,,),K2626)</f>
        <v>15.01.05.04.03</v>
      </c>
      <c r="M2626" s="175" t="str" cm="1">
        <f t="array" aca="1" ref="M2626" ca="1">IF(OR($K2626=0,$K2626=""),OFFSET(M2626,-1,,,),O2626)</f>
        <v>AZULEJO 30X40CM COM FRETE DE CERÂMICA EM AC3</v>
      </c>
      <c r="N2626" s="67" t="s">
        <v>265</v>
      </c>
      <c r="O2626" s="68" t="s">
        <v>266</v>
      </c>
      <c r="P2626" s="68"/>
      <c r="Q2626" s="68" t="s">
        <v>3258</v>
      </c>
      <c r="R2626" s="69">
        <v>50.743000000000002</v>
      </c>
      <c r="S2626" s="70">
        <v>5.9</v>
      </c>
      <c r="T2626" s="70">
        <v>299.38370000000003</v>
      </c>
      <c r="U2626" s="67" t="s">
        <v>1496</v>
      </c>
      <c r="V2626" s="71" t="s">
        <v>1497</v>
      </c>
      <c r="W2626" s="171"/>
      <c r="X2626" s="172"/>
      <c r="Y2626" s="176">
        <f t="shared" ref="Y2626:Y2636" si="1509">X2626+W2626</f>
        <v>0</v>
      </c>
      <c r="AA2626" s="192"/>
      <c r="AB2626" s="193"/>
    </row>
    <row r="2627" spans="2:28">
      <c r="B2627" s="189">
        <f t="shared" si="1501"/>
        <v>0</v>
      </c>
      <c r="C2627" s="189">
        <f t="shared" ca="1" si="1502"/>
        <v>0</v>
      </c>
      <c r="D2627" s="189">
        <f t="shared" si="1503"/>
        <v>0</v>
      </c>
      <c r="E2627" s="189">
        <f t="shared" ca="1" si="1504"/>
        <v>0</v>
      </c>
      <c r="F2627" s="189">
        <f t="shared" si="1505"/>
        <v>0</v>
      </c>
      <c r="G2627" s="189" cm="1">
        <f t="array" aca="1" ref="G2627" ca="1">OFFSET(G2627,-1,,,)+1</f>
        <v>2622</v>
      </c>
      <c r="H2627" s="189">
        <f t="shared" si="1506"/>
        <v>0</v>
      </c>
      <c r="I2627" s="189">
        <f t="shared" si="1507"/>
        <v>0</v>
      </c>
      <c r="J2627" s="179">
        <f t="shared" si="1508"/>
        <v>0</v>
      </c>
      <c r="K2627" s="173" t="s">
        <v>3435</v>
      </c>
      <c r="L2627" s="174" t="str" cm="1">
        <f t="array" aca="1" ref="L2627" ca="1">IF($K2627="",OFFSET(L2627,-1,,,),K2627)</f>
        <v>15.01.05.04.04</v>
      </c>
      <c r="M2627" s="175" t="str" cm="1">
        <f t="array" aca="1" ref="M2627" ca="1">IF(OR($K2627=0,$K2627=""),OFFSET(M2627,-1,,,),O2627)</f>
        <v>CHAPISCO ROLADO COM ARGAMASSA DE AREIA E CIMENTO 1:3</v>
      </c>
      <c r="N2627" s="67" t="s">
        <v>1168</v>
      </c>
      <c r="O2627" s="68" t="s">
        <v>4612</v>
      </c>
      <c r="P2627" s="68"/>
      <c r="Q2627" s="68" t="s">
        <v>3258</v>
      </c>
      <c r="R2627" s="69">
        <v>9.9600000000000009</v>
      </c>
      <c r="S2627" s="70">
        <v>8.0875000000000004</v>
      </c>
      <c r="T2627" s="70">
        <v>80.551500000000004</v>
      </c>
      <c r="U2627" s="67"/>
      <c r="V2627" s="71"/>
      <c r="W2627" s="171"/>
      <c r="X2627" s="172"/>
      <c r="Y2627" s="176">
        <f t="shared" si="1509"/>
        <v>0</v>
      </c>
      <c r="AA2627" s="192"/>
      <c r="AB2627" s="193"/>
    </row>
    <row r="2628" spans="2:28" hidden="1">
      <c r="B2628" s="189">
        <f t="shared" si="1501"/>
        <v>0</v>
      </c>
      <c r="C2628" s="189">
        <f t="shared" ca="1" si="1502"/>
        <v>0</v>
      </c>
      <c r="D2628" s="189">
        <f t="shared" si="1503"/>
        <v>0</v>
      </c>
      <c r="E2628" s="189">
        <f t="shared" ca="1" si="1504"/>
        <v>0</v>
      </c>
      <c r="F2628" s="189">
        <f t="shared" si="1505"/>
        <v>0</v>
      </c>
      <c r="G2628" s="189" cm="1">
        <f t="array" aca="1" ref="G2628" ca="1">OFFSET(G2628,-1,,,)+1</f>
        <v>2623</v>
      </c>
      <c r="H2628" s="189">
        <f t="shared" si="1506"/>
        <v>0</v>
      </c>
      <c r="I2628" s="189">
        <f t="shared" si="1507"/>
        <v>0</v>
      </c>
      <c r="J2628" s="179">
        <f t="shared" si="1508"/>
        <v>0</v>
      </c>
      <c r="K2628" s="173"/>
      <c r="L2628" s="174" t="str" cm="1">
        <f t="array" aca="1" ref="L2628" ca="1">IF($K2628="",OFFSET(L2628,-1,,,),K2628)</f>
        <v>15.01.05.04.04</v>
      </c>
      <c r="M2628" s="175" t="str" cm="1">
        <f t="array" aca="1" ref="M2628" ca="1">IF(OR($K2628=0,$K2628=""),OFFSET(M2628,-1,,,),O2628)</f>
        <v>CHAPISCO ROLADO COM ARGAMASSA DE AREIA E CIMENTO 1:3</v>
      </c>
      <c r="N2628" s="67" t="s">
        <v>240</v>
      </c>
      <c r="O2628" s="68" t="s">
        <v>179</v>
      </c>
      <c r="P2628" s="68"/>
      <c r="Q2628" s="68" t="s">
        <v>3255</v>
      </c>
      <c r="R2628" s="69">
        <v>24.402000000000001</v>
      </c>
      <c r="S2628" s="70">
        <v>0.75</v>
      </c>
      <c r="T2628" s="70">
        <v>18.301500000000001</v>
      </c>
      <c r="U2628" s="67" t="s">
        <v>1496</v>
      </c>
      <c r="V2628" s="71" t="s">
        <v>1497</v>
      </c>
      <c r="W2628" s="171"/>
      <c r="X2628" s="172"/>
      <c r="Y2628" s="176">
        <f t="shared" si="1509"/>
        <v>0</v>
      </c>
      <c r="AA2628" s="192"/>
      <c r="AB2628" s="193"/>
    </row>
    <row r="2629" spans="2:28" hidden="1">
      <c r="B2629" s="189">
        <f t="shared" si="1501"/>
        <v>0</v>
      </c>
      <c r="C2629" s="189">
        <f t="shared" ca="1" si="1502"/>
        <v>0</v>
      </c>
      <c r="D2629" s="189">
        <f t="shared" si="1503"/>
        <v>0</v>
      </c>
      <c r="E2629" s="189">
        <f t="shared" ca="1" si="1504"/>
        <v>0</v>
      </c>
      <c r="F2629" s="189">
        <f t="shared" si="1505"/>
        <v>0</v>
      </c>
      <c r="G2629" s="189" cm="1">
        <f t="array" aca="1" ref="G2629" ca="1">OFFSET(G2629,-1,,,)+1</f>
        <v>2624</v>
      </c>
      <c r="H2629" s="189">
        <f t="shared" si="1506"/>
        <v>0</v>
      </c>
      <c r="I2629" s="189">
        <f t="shared" si="1507"/>
        <v>0</v>
      </c>
      <c r="J2629" s="179">
        <f t="shared" si="1508"/>
        <v>0</v>
      </c>
      <c r="K2629" s="173"/>
      <c r="L2629" s="174" t="str" cm="1">
        <f t="array" aca="1" ref="L2629" ca="1">IF($K2629="",OFFSET(L2629,-1,,,),K2629)</f>
        <v>15.01.05.04.04</v>
      </c>
      <c r="M2629" s="175" t="str" cm="1">
        <f t="array" aca="1" ref="M2629" ca="1">IF(OR($K2629=0,$K2629=""),OFFSET(M2629,-1,,,),O2629)</f>
        <v>CHAPISCO ROLADO COM ARGAMASSA DE AREIA E CIMENTO 1:3</v>
      </c>
      <c r="N2629" s="67" t="s">
        <v>180</v>
      </c>
      <c r="O2629" s="68" t="s">
        <v>181</v>
      </c>
      <c r="P2629" s="68"/>
      <c r="Q2629" s="68" t="s">
        <v>3256</v>
      </c>
      <c r="R2629" s="69">
        <v>9.9599999999999994E-2</v>
      </c>
      <c r="S2629" s="70">
        <v>200</v>
      </c>
      <c r="T2629" s="70">
        <v>19.919999999999998</v>
      </c>
      <c r="U2629" s="67" t="s">
        <v>1496</v>
      </c>
      <c r="V2629" s="71" t="s">
        <v>1497</v>
      </c>
      <c r="W2629" s="171"/>
      <c r="X2629" s="172"/>
      <c r="Y2629" s="176">
        <f t="shared" si="1509"/>
        <v>0</v>
      </c>
      <c r="AA2629" s="192"/>
      <c r="AB2629" s="193"/>
    </row>
    <row r="2630" spans="2:28" hidden="1">
      <c r="B2630" s="189">
        <f t="shared" si="1501"/>
        <v>0</v>
      </c>
      <c r="C2630" s="189">
        <f t="shared" ca="1" si="1502"/>
        <v>0</v>
      </c>
      <c r="D2630" s="189">
        <f t="shared" si="1503"/>
        <v>0</v>
      </c>
      <c r="E2630" s="189">
        <f t="shared" ca="1" si="1504"/>
        <v>0</v>
      </c>
      <c r="F2630" s="189">
        <f t="shared" si="1505"/>
        <v>0</v>
      </c>
      <c r="G2630" s="189" cm="1">
        <f t="array" aca="1" ref="G2630" ca="1">OFFSET(G2630,-1,,,)+1</f>
        <v>2625</v>
      </c>
      <c r="H2630" s="189">
        <f t="shared" si="1506"/>
        <v>0</v>
      </c>
      <c r="I2630" s="189">
        <f t="shared" si="1507"/>
        <v>0</v>
      </c>
      <c r="J2630" s="179">
        <f t="shared" si="1508"/>
        <v>0</v>
      </c>
      <c r="K2630" s="173"/>
      <c r="L2630" s="174" t="str" cm="1">
        <f t="array" aca="1" ref="L2630" ca="1">IF($K2630="",OFFSET(L2630,-1,,,),K2630)</f>
        <v>15.01.05.04.04</v>
      </c>
      <c r="M2630" s="175" t="str" cm="1">
        <f t="array" aca="1" ref="M2630" ca="1">IF(OR($K2630=0,$K2630=""),OFFSET(M2630,-1,,,),O2630)</f>
        <v>CHAPISCO ROLADO COM ARGAMASSA DE AREIA E CIMENTO 1:3</v>
      </c>
      <c r="N2630" s="67" t="s">
        <v>253</v>
      </c>
      <c r="O2630" s="68" t="s">
        <v>254</v>
      </c>
      <c r="P2630" s="68"/>
      <c r="Q2630" s="68" t="s">
        <v>3255</v>
      </c>
      <c r="R2630" s="69">
        <v>2.4900000000000002</v>
      </c>
      <c r="S2630" s="70">
        <v>9</v>
      </c>
      <c r="T2630" s="70">
        <v>22.410000000000004</v>
      </c>
      <c r="U2630" s="67" t="s">
        <v>1496</v>
      </c>
      <c r="V2630" s="71" t="s">
        <v>1497</v>
      </c>
      <c r="W2630" s="171"/>
      <c r="X2630" s="172"/>
      <c r="Y2630" s="176">
        <f t="shared" si="1509"/>
        <v>0</v>
      </c>
      <c r="AA2630" s="192"/>
      <c r="AB2630" s="193"/>
    </row>
    <row r="2631" spans="2:28" hidden="1">
      <c r="B2631" s="189">
        <f t="shared" si="1501"/>
        <v>0</v>
      </c>
      <c r="C2631" s="189">
        <f t="shared" ca="1" si="1502"/>
        <v>0</v>
      </c>
      <c r="D2631" s="189">
        <f t="shared" si="1503"/>
        <v>0</v>
      </c>
      <c r="E2631" s="189">
        <f t="shared" ca="1" si="1504"/>
        <v>0</v>
      </c>
      <c r="F2631" s="189">
        <f t="shared" si="1505"/>
        <v>0</v>
      </c>
      <c r="G2631" s="189" cm="1">
        <f t="array" aca="1" ref="G2631" ca="1">OFFSET(G2631,-1,,,)+1</f>
        <v>2626</v>
      </c>
      <c r="H2631" s="189">
        <f t="shared" si="1506"/>
        <v>0</v>
      </c>
      <c r="I2631" s="189">
        <f t="shared" si="1507"/>
        <v>0</v>
      </c>
      <c r="J2631" s="179">
        <f t="shared" si="1508"/>
        <v>0</v>
      </c>
      <c r="K2631" s="173"/>
      <c r="L2631" s="174" t="str" cm="1">
        <f t="array" aca="1" ref="L2631" ca="1">IF($K2631="",OFFSET(L2631,-1,,,),K2631)</f>
        <v>15.01.05.04.04</v>
      </c>
      <c r="M2631" s="175" t="str" cm="1">
        <f t="array" aca="1" ref="M2631" ca="1">IF(OR($K2631=0,$K2631=""),OFFSET(M2631,-1,,,),O2631)</f>
        <v>CHAPISCO ROLADO COM ARGAMASSA DE AREIA E CIMENTO 1:3</v>
      </c>
      <c r="N2631" s="67" t="s">
        <v>1171</v>
      </c>
      <c r="O2631" s="68" t="s">
        <v>1172</v>
      </c>
      <c r="P2631" s="68"/>
      <c r="Q2631" s="68" t="s">
        <v>3258</v>
      </c>
      <c r="R2631" s="69">
        <v>9.9600000000000009</v>
      </c>
      <c r="S2631" s="70">
        <v>2</v>
      </c>
      <c r="T2631" s="70">
        <v>19.920000000000002</v>
      </c>
      <c r="U2631" s="67" t="s">
        <v>1496</v>
      </c>
      <c r="V2631" s="71" t="s">
        <v>1497</v>
      </c>
      <c r="W2631" s="171"/>
      <c r="X2631" s="172"/>
      <c r="Y2631" s="176">
        <f t="shared" si="1509"/>
        <v>0</v>
      </c>
      <c r="AA2631" s="192"/>
      <c r="AB2631" s="193"/>
    </row>
    <row r="2632" spans="2:28">
      <c r="B2632" s="189">
        <f t="shared" si="1501"/>
        <v>0</v>
      </c>
      <c r="C2632" s="189">
        <f t="shared" ca="1" si="1502"/>
        <v>0</v>
      </c>
      <c r="D2632" s="189">
        <f t="shared" si="1503"/>
        <v>0</v>
      </c>
      <c r="E2632" s="189">
        <f t="shared" ca="1" si="1504"/>
        <v>0</v>
      </c>
      <c r="F2632" s="189">
        <f t="shared" si="1505"/>
        <v>0</v>
      </c>
      <c r="G2632" s="189" cm="1">
        <f t="array" aca="1" ref="G2632" ca="1">OFFSET(G2632,-1,,,)+1</f>
        <v>2627</v>
      </c>
      <c r="H2632" s="189">
        <f t="shared" si="1506"/>
        <v>0</v>
      </c>
      <c r="I2632" s="189">
        <f t="shared" si="1507"/>
        <v>0</v>
      </c>
      <c r="J2632" s="179">
        <f t="shared" si="1508"/>
        <v>0</v>
      </c>
      <c r="K2632" s="173" t="s">
        <v>3436</v>
      </c>
      <c r="L2632" s="174" t="str" cm="1">
        <f t="array" aca="1" ref="L2632" ca="1">IF($K2632="",OFFSET(L2632,-1,,,),K2632)</f>
        <v>15.01.05.04.05</v>
      </c>
      <c r="M2632" s="175" t="str" cm="1">
        <f t="array" aca="1" ref="M2632" ca="1">IF(OR($K2632=0,$K2632=""),OFFSET(M2632,-1,,,),O2632)</f>
        <v>GESSO LISO CORRIDO (PAREDE E TETO)</v>
      </c>
      <c r="N2632" s="67" t="s">
        <v>1174</v>
      </c>
      <c r="O2632" s="68" t="s">
        <v>4613</v>
      </c>
      <c r="P2632" s="68"/>
      <c r="Q2632" s="68" t="s">
        <v>3258</v>
      </c>
      <c r="R2632" s="69">
        <v>9.9600000000000009</v>
      </c>
      <c r="S2632" s="70">
        <v>17</v>
      </c>
      <c r="T2632" s="70">
        <v>169.32000000000002</v>
      </c>
      <c r="U2632" s="67"/>
      <c r="V2632" s="71"/>
      <c r="W2632" s="171"/>
      <c r="X2632" s="172"/>
      <c r="Y2632" s="176">
        <f t="shared" si="1509"/>
        <v>0</v>
      </c>
      <c r="AA2632" s="192"/>
      <c r="AB2632" s="193"/>
    </row>
    <row r="2633" spans="2:28" hidden="1">
      <c r="B2633" s="189">
        <f t="shared" si="1501"/>
        <v>0</v>
      </c>
      <c r="C2633" s="189">
        <f t="shared" ca="1" si="1502"/>
        <v>0</v>
      </c>
      <c r="D2633" s="189">
        <f t="shared" si="1503"/>
        <v>0</v>
      </c>
      <c r="E2633" s="189">
        <f t="shared" ca="1" si="1504"/>
        <v>0</v>
      </c>
      <c r="F2633" s="189">
        <f t="shared" si="1505"/>
        <v>0</v>
      </c>
      <c r="G2633" s="189" cm="1">
        <f t="array" aca="1" ref="G2633" ca="1">OFFSET(G2633,-1,,,)+1</f>
        <v>2628</v>
      </c>
      <c r="H2633" s="189">
        <f t="shared" si="1506"/>
        <v>0</v>
      </c>
      <c r="I2633" s="189">
        <f t="shared" si="1507"/>
        <v>0</v>
      </c>
      <c r="J2633" s="179">
        <f t="shared" si="1508"/>
        <v>0</v>
      </c>
      <c r="K2633" s="173"/>
      <c r="L2633" s="174" t="str" cm="1">
        <f t="array" aca="1" ref="L2633" ca="1">IF($K2633="",OFFSET(L2633,-1,,,),K2633)</f>
        <v>15.01.05.04.05</v>
      </c>
      <c r="M2633" s="175" t="str" cm="1">
        <f t="array" aca="1" ref="M2633" ca="1">IF(OR($K2633=0,$K2633=""),OFFSET(M2633,-1,,,),O2633)</f>
        <v>GESSO LISO CORRIDO (PAREDE E TETO)</v>
      </c>
      <c r="N2633" s="67" t="s">
        <v>1175</v>
      </c>
      <c r="O2633" s="68" t="s">
        <v>1176</v>
      </c>
      <c r="P2633" s="68"/>
      <c r="Q2633" s="68" t="s">
        <v>3258</v>
      </c>
      <c r="R2633" s="69">
        <v>9.9600000000000009</v>
      </c>
      <c r="S2633" s="70">
        <v>17</v>
      </c>
      <c r="T2633" s="70">
        <v>169.32000000000002</v>
      </c>
      <c r="U2633" s="67" t="s">
        <v>1496</v>
      </c>
      <c r="V2633" s="71" t="s">
        <v>1497</v>
      </c>
      <c r="W2633" s="171"/>
      <c r="X2633" s="172"/>
      <c r="Y2633" s="176">
        <f t="shared" si="1509"/>
        <v>0</v>
      </c>
      <c r="AA2633" s="192"/>
      <c r="AB2633" s="193"/>
    </row>
    <row r="2634" spans="2:28">
      <c r="B2634" s="189">
        <f t="shared" si="1501"/>
        <v>0</v>
      </c>
      <c r="C2634" s="189">
        <f t="shared" ca="1" si="1502"/>
        <v>0</v>
      </c>
      <c r="D2634" s="189">
        <f t="shared" si="1503"/>
        <v>0</v>
      </c>
      <c r="E2634" s="189">
        <f t="shared" ca="1" si="1504"/>
        <v>0</v>
      </c>
      <c r="F2634" s="189">
        <f t="shared" si="1505"/>
        <v>0</v>
      </c>
      <c r="G2634" s="189" cm="1">
        <f t="array" aca="1" ref="G2634" ca="1">OFFSET(G2634,-1,,,)+1</f>
        <v>2629</v>
      </c>
      <c r="H2634" s="189">
        <f t="shared" si="1506"/>
        <v>0</v>
      </c>
      <c r="I2634" s="189">
        <f t="shared" si="1507"/>
        <v>0</v>
      </c>
      <c r="J2634" s="179">
        <f t="shared" si="1508"/>
        <v>0</v>
      </c>
      <c r="K2634" s="173" t="s">
        <v>3437</v>
      </c>
      <c r="L2634" s="174" t="str" cm="1">
        <f t="array" aca="1" ref="L2634" ca="1">IF($K2634="",OFFSET(L2634,-1,,,),K2634)</f>
        <v>15.01.05.04.06</v>
      </c>
      <c r="M2634" s="175" t="str" cm="1">
        <f t="array" aca="1" ref="M2634" ca="1">IF(OR($K2634=0,$K2634=""),OFFSET(M2634,-1,,,),O2634)</f>
        <v>MASSA ÚNICA E=20MM COM ARGAMASSA PRÉ FABRICADA- PAREDE</v>
      </c>
      <c r="N2634" s="67" t="s">
        <v>717</v>
      </c>
      <c r="O2634" s="68" t="s">
        <v>4248</v>
      </c>
      <c r="P2634" s="68"/>
      <c r="Q2634" s="68" t="s">
        <v>3258</v>
      </c>
      <c r="R2634" s="69">
        <v>57.75</v>
      </c>
      <c r="S2634" s="70">
        <v>49.96</v>
      </c>
      <c r="T2634" s="70">
        <v>2885.19</v>
      </c>
      <c r="U2634" s="67"/>
      <c r="V2634" s="71"/>
      <c r="W2634" s="171"/>
      <c r="X2634" s="172"/>
      <c r="Y2634" s="176">
        <f t="shared" si="1509"/>
        <v>0</v>
      </c>
      <c r="AA2634" s="192"/>
      <c r="AB2634" s="193"/>
    </row>
    <row r="2635" spans="2:28" hidden="1">
      <c r="B2635" s="189">
        <f t="shared" si="1501"/>
        <v>0</v>
      </c>
      <c r="C2635" s="189">
        <f t="shared" ca="1" si="1502"/>
        <v>0</v>
      </c>
      <c r="D2635" s="189">
        <f t="shared" si="1503"/>
        <v>0</v>
      </c>
      <c r="E2635" s="189">
        <f t="shared" ca="1" si="1504"/>
        <v>0</v>
      </c>
      <c r="F2635" s="189">
        <f t="shared" si="1505"/>
        <v>0</v>
      </c>
      <c r="G2635" s="189" cm="1">
        <f t="array" aca="1" ref="G2635" ca="1">OFFSET(G2635,-1,,,)+1</f>
        <v>2630</v>
      </c>
      <c r="H2635" s="189">
        <f t="shared" si="1506"/>
        <v>0</v>
      </c>
      <c r="I2635" s="189">
        <f t="shared" si="1507"/>
        <v>0</v>
      </c>
      <c r="J2635" s="179">
        <f t="shared" si="1508"/>
        <v>0</v>
      </c>
      <c r="K2635" s="173"/>
      <c r="L2635" s="174" t="str" cm="1">
        <f t="array" aca="1" ref="L2635" ca="1">IF($K2635="",OFFSET(L2635,-1,,,),K2635)</f>
        <v>15.01.05.04.06</v>
      </c>
      <c r="M2635" s="175" t="str" cm="1">
        <f t="array" aca="1" ref="M2635" ca="1">IF(OR($K2635=0,$K2635=""),OFFSET(M2635,-1,,,),O2635)</f>
        <v>MASSA ÚNICA E=20MM COM ARGAMASSA PRÉ FABRICADA- PAREDE</v>
      </c>
      <c r="N2635" s="67" t="s">
        <v>522</v>
      </c>
      <c r="O2635" s="68" t="s">
        <v>523</v>
      </c>
      <c r="P2635" s="68"/>
      <c r="Q2635" s="68" t="s">
        <v>3255</v>
      </c>
      <c r="R2635" s="69">
        <v>1963.5</v>
      </c>
      <c r="S2635" s="70">
        <v>0.44</v>
      </c>
      <c r="T2635" s="70">
        <v>863.94</v>
      </c>
      <c r="U2635" s="67" t="s">
        <v>1496</v>
      </c>
      <c r="V2635" s="71" t="s">
        <v>1497</v>
      </c>
      <c r="W2635" s="171"/>
      <c r="X2635" s="172"/>
      <c r="Y2635" s="176">
        <f t="shared" si="1509"/>
        <v>0</v>
      </c>
      <c r="AA2635" s="192"/>
      <c r="AB2635" s="193"/>
    </row>
    <row r="2636" spans="2:28" hidden="1">
      <c r="B2636" s="189">
        <f t="shared" si="1501"/>
        <v>0</v>
      </c>
      <c r="C2636" s="189">
        <f t="shared" ca="1" si="1502"/>
        <v>0</v>
      </c>
      <c r="D2636" s="189">
        <f t="shared" si="1503"/>
        <v>0</v>
      </c>
      <c r="E2636" s="189">
        <f t="shared" ca="1" si="1504"/>
        <v>0</v>
      </c>
      <c r="F2636" s="189">
        <f t="shared" si="1505"/>
        <v>0</v>
      </c>
      <c r="G2636" s="189" cm="1">
        <f t="array" aca="1" ref="G2636" ca="1">OFFSET(G2636,-1,,,)+1</f>
        <v>2631</v>
      </c>
      <c r="H2636" s="189">
        <f t="shared" si="1506"/>
        <v>0</v>
      </c>
      <c r="I2636" s="189">
        <f t="shared" si="1507"/>
        <v>0</v>
      </c>
      <c r="J2636" s="179">
        <f t="shared" si="1508"/>
        <v>0</v>
      </c>
      <c r="K2636" s="173"/>
      <c r="L2636" s="174" t="str" cm="1">
        <f t="array" aca="1" ref="L2636" ca="1">IF($K2636="",OFFSET(L2636,-1,,,),K2636)</f>
        <v>15.01.05.04.06</v>
      </c>
      <c r="M2636" s="175" t="str" cm="1">
        <f t="array" aca="1" ref="M2636" ca="1">IF(OR($K2636=0,$K2636=""),OFFSET(M2636,-1,,,),O2636)</f>
        <v>MASSA ÚNICA E=20MM COM ARGAMASSA PRÉ FABRICADA- PAREDE</v>
      </c>
      <c r="N2636" s="67" t="s">
        <v>369</v>
      </c>
      <c r="O2636" s="68" t="s">
        <v>370</v>
      </c>
      <c r="P2636" s="68"/>
      <c r="Q2636" s="68" t="s">
        <v>3258</v>
      </c>
      <c r="R2636" s="69">
        <v>57.75</v>
      </c>
      <c r="S2636" s="70">
        <v>35</v>
      </c>
      <c r="T2636" s="70">
        <v>2021.25</v>
      </c>
      <c r="U2636" s="67" t="s">
        <v>1496</v>
      </c>
      <c r="V2636" s="71" t="s">
        <v>1497</v>
      </c>
      <c r="W2636" s="171"/>
      <c r="X2636" s="172"/>
      <c r="Y2636" s="176">
        <f t="shared" si="1509"/>
        <v>0</v>
      </c>
      <c r="AA2636" s="192"/>
      <c r="AB2636" s="193"/>
    </row>
    <row r="2637" spans="2:28" hidden="1">
      <c r="B2637" s="189">
        <f>IF(J2637=0,0,U2637)</f>
        <v>0</v>
      </c>
      <c r="C2637" s="189">
        <f ca="1">IF(OR(J2637=0,I2637=0),0,IF(_xlfn.IFNA(MATCH(B2637,OFFSET($B$5,,,$G2637,),),0)&gt;0,0,MAX(OFFSET($C$5,,,$G2637,))+1))</f>
        <v>0</v>
      </c>
      <c r="D2637" s="189">
        <f>IF(J2637=0,0,N2637&amp;"-"&amp;U2637)</f>
        <v>0</v>
      </c>
      <c r="E2637" s="189">
        <f ca="1">IF(OR(J2637=0,I2637=0),0,IF(_xlfn.IFNA(MATCH(D2637,OFFSET($D$5,,,$G2637,),),0)&gt;0,0,_xlfn.MAXIFS(OFFSET($E$5,,,$G2637,),OFFSET($J$5,,,$G2637,),J2637)+1))</f>
        <v>0</v>
      </c>
      <c r="F2637" s="189">
        <f>IF(J2637=0,0,E2637&amp;"-"&amp;N2637)</f>
        <v>0</v>
      </c>
      <c r="G2637" s="189" cm="1">
        <f t="array" aca="1" ref="G2637" ca="1">OFFSET(G2637,-1,,,)+1</f>
        <v>2632</v>
      </c>
      <c r="H2637" s="189">
        <f>IF(OR($K2637=0,$K2637=""),$W2637,0)</f>
        <v>0</v>
      </c>
      <c r="I2637" s="189">
        <f>H2637*R2637</f>
        <v>0</v>
      </c>
      <c r="J2637" s="179">
        <f>IF(AND(I2637&lt;&gt;0,OR(K2637=0,K2637="")),N2637&amp;" - Mapa",0)</f>
        <v>0</v>
      </c>
      <c r="K2637" s="173" t="s">
        <v>2649</v>
      </c>
      <c r="L2637" s="174" t="str" cm="1">
        <f t="array" aca="1" ref="L2637" ca="1">IF($K2637="",OFFSET(L2637,-1,,,),K2637)</f>
        <v>15.01.05.05</v>
      </c>
      <c r="M2637" s="175" t="str" cm="1">
        <f t="array" aca="1" ref="M2637" ca="1">IF(OR($K2637=0,$K2637=""),OFFSET(M2637,-1,,,),O2637)</f>
        <v>PINTURA</v>
      </c>
      <c r="N2637" s="67" t="s">
        <v>143</v>
      </c>
      <c r="O2637" s="68" t="s">
        <v>376</v>
      </c>
      <c r="P2637" s="68"/>
      <c r="Q2637" s="68"/>
      <c r="R2637" s="69"/>
      <c r="S2637" s="70"/>
      <c r="T2637" s="70">
        <v>0</v>
      </c>
      <c r="U2637" s="67"/>
      <c r="V2637" s="71"/>
      <c r="W2637" s="171"/>
      <c r="X2637" s="172"/>
      <c r="Y2637" s="176">
        <f>X2637+W2637</f>
        <v>0</v>
      </c>
      <c r="AA2637" s="192"/>
      <c r="AB2637" s="193"/>
    </row>
    <row r="2638" spans="2:28">
      <c r="B2638" s="189">
        <f t="shared" ref="B2638:B2641" si="1510">IF(J2638=0,0,U2638)</f>
        <v>0</v>
      </c>
      <c r="C2638" s="189">
        <f t="shared" ref="C2638:C2641" ca="1" si="1511">IF(OR(J2638=0,I2638=0),0,IF(_xlfn.IFNA(MATCH(B2638,OFFSET($B$5,,,$G2638,),),0)&gt;0,0,MAX(OFFSET($C$5,,,$G2638,))+1))</f>
        <v>0</v>
      </c>
      <c r="D2638" s="189">
        <f t="shared" ref="D2638:D2641" si="1512">IF(J2638=0,0,N2638&amp;"-"&amp;U2638)</f>
        <v>0</v>
      </c>
      <c r="E2638" s="189">
        <f t="shared" ref="E2638:E2641" ca="1" si="1513">IF(OR(J2638=0,I2638=0),0,IF(_xlfn.IFNA(MATCH(D2638,OFFSET($D$5,,,$G2638,),),0)&gt;0,0,_xlfn.MAXIFS(OFFSET($E$5,,,$G2638,),OFFSET($J$5,,,$G2638,),J2638)+1))</f>
        <v>0</v>
      </c>
      <c r="F2638" s="189">
        <f t="shared" ref="F2638:F2641" si="1514">IF(J2638=0,0,E2638&amp;"-"&amp;N2638)</f>
        <v>0</v>
      </c>
      <c r="G2638" s="189" cm="1">
        <f t="array" aca="1" ref="G2638" ca="1">OFFSET(G2638,-1,,,)+1</f>
        <v>2633</v>
      </c>
      <c r="H2638" s="189">
        <f t="shared" ref="H2638:H2641" si="1515">IF(OR($K2638=0,$K2638=""),$W2638,0)</f>
        <v>0</v>
      </c>
      <c r="I2638" s="189">
        <f t="shared" ref="I2638:I2641" si="1516">H2638*R2638</f>
        <v>0</v>
      </c>
      <c r="J2638" s="179">
        <f t="shared" ref="J2638:J2641" si="1517">IF(AND(I2638&lt;&gt;0,OR(K2638=0,K2638="")),N2638&amp;" - Mapa",0)</f>
        <v>0</v>
      </c>
      <c r="K2638" s="173" t="s">
        <v>2650</v>
      </c>
      <c r="L2638" s="174" t="str" cm="1">
        <f t="array" aca="1" ref="L2638" ca="1">IF($K2638="",OFFSET(L2638,-1,,,),K2638)</f>
        <v>15.01.05.05.01</v>
      </c>
      <c r="M2638" s="175" t="str" cm="1">
        <f t="array" aca="1" ref="M2638" ca="1">IF(OR($K2638=0,$K2638=""),OFFSET(M2638,-1,,,),O2638)</f>
        <v>PINTURA LÁTEX PVA COLORIDO SOBRE GESSO LISO COM 01 DEMÃO DE MASSA CORRIDA PVA</v>
      </c>
      <c r="N2638" s="67" t="s">
        <v>1552</v>
      </c>
      <c r="O2638" s="68" t="s">
        <v>4723</v>
      </c>
      <c r="P2638" s="68"/>
      <c r="Q2638" s="68" t="s">
        <v>3258</v>
      </c>
      <c r="R2638" s="69">
        <v>9.9600000000000009</v>
      </c>
      <c r="S2638" s="70">
        <v>41.789499999999997</v>
      </c>
      <c r="T2638" s="70">
        <v>416.22341999999998</v>
      </c>
      <c r="U2638" s="67"/>
      <c r="V2638" s="71"/>
      <c r="W2638" s="171"/>
      <c r="X2638" s="172"/>
      <c r="Y2638" s="176">
        <f t="shared" ref="Y2638:Y2641" si="1518">X2638+W2638</f>
        <v>0</v>
      </c>
      <c r="AA2638" s="192"/>
      <c r="AB2638" s="193"/>
    </row>
    <row r="2639" spans="2:28" hidden="1">
      <c r="B2639" s="189">
        <f t="shared" si="1510"/>
        <v>0</v>
      </c>
      <c r="C2639" s="189">
        <f t="shared" ca="1" si="1511"/>
        <v>0</v>
      </c>
      <c r="D2639" s="189">
        <f t="shared" si="1512"/>
        <v>0</v>
      </c>
      <c r="E2639" s="189">
        <f t="shared" ca="1" si="1513"/>
        <v>0</v>
      </c>
      <c r="F2639" s="189">
        <f t="shared" si="1514"/>
        <v>0</v>
      </c>
      <c r="G2639" s="189" cm="1">
        <f t="array" aca="1" ref="G2639" ca="1">OFFSET(G2639,-1,,,)+1</f>
        <v>2634</v>
      </c>
      <c r="H2639" s="189">
        <f t="shared" si="1515"/>
        <v>0</v>
      </c>
      <c r="I2639" s="189">
        <f t="shared" si="1516"/>
        <v>0</v>
      </c>
      <c r="J2639" s="179">
        <f t="shared" si="1517"/>
        <v>0</v>
      </c>
      <c r="K2639" s="173"/>
      <c r="L2639" s="174" t="str" cm="1">
        <f t="array" aca="1" ref="L2639" ca="1">IF($K2639="",OFFSET(L2639,-1,,,),K2639)</f>
        <v>15.01.05.05.01</v>
      </c>
      <c r="M2639" s="175" t="str" cm="1">
        <f t="array" aca="1" ref="M2639" ca="1">IF(OR($K2639=0,$K2639=""),OFFSET(M2639,-1,,,),O2639)</f>
        <v>PINTURA LÁTEX PVA COLORIDO SOBRE GESSO LISO COM 01 DEMÃO DE MASSA CORRIDA PVA</v>
      </c>
      <c r="N2639" s="67" t="s">
        <v>1378</v>
      </c>
      <c r="O2639" s="68" t="s">
        <v>1379</v>
      </c>
      <c r="P2639" s="68"/>
      <c r="Q2639" s="68" t="s">
        <v>3254</v>
      </c>
      <c r="R2639" s="69">
        <v>7.8684000000000003</v>
      </c>
      <c r="S2639" s="70">
        <v>1.2</v>
      </c>
      <c r="T2639" s="70">
        <v>9.4420800000000007</v>
      </c>
      <c r="U2639" s="67" t="s">
        <v>1496</v>
      </c>
      <c r="V2639" s="71" t="s">
        <v>1497</v>
      </c>
      <c r="W2639" s="171"/>
      <c r="X2639" s="172"/>
      <c r="Y2639" s="176">
        <f t="shared" si="1518"/>
        <v>0</v>
      </c>
      <c r="AA2639" s="192"/>
      <c r="AB2639" s="193"/>
    </row>
    <row r="2640" spans="2:28" hidden="1">
      <c r="B2640" s="189">
        <f t="shared" si="1510"/>
        <v>0</v>
      </c>
      <c r="C2640" s="189">
        <f t="shared" ca="1" si="1511"/>
        <v>0</v>
      </c>
      <c r="D2640" s="189">
        <f t="shared" si="1512"/>
        <v>0</v>
      </c>
      <c r="E2640" s="189">
        <f t="shared" ca="1" si="1513"/>
        <v>0</v>
      </c>
      <c r="F2640" s="189">
        <f t="shared" si="1514"/>
        <v>0</v>
      </c>
      <c r="G2640" s="189" cm="1">
        <f t="array" aca="1" ref="G2640" ca="1">OFFSET(G2640,-1,,,)+1</f>
        <v>2635</v>
      </c>
      <c r="H2640" s="189">
        <f t="shared" si="1515"/>
        <v>0</v>
      </c>
      <c r="I2640" s="189">
        <f t="shared" si="1516"/>
        <v>0</v>
      </c>
      <c r="J2640" s="179">
        <f t="shared" si="1517"/>
        <v>0</v>
      </c>
      <c r="K2640" s="173"/>
      <c r="L2640" s="174" t="str" cm="1">
        <f t="array" aca="1" ref="L2640" ca="1">IF($K2640="",OFFSET(L2640,-1,,,),K2640)</f>
        <v>15.01.05.05.01</v>
      </c>
      <c r="M2640" s="175" t="str" cm="1">
        <f t="array" aca="1" ref="M2640" ca="1">IF(OR($K2640=0,$K2640=""),OFFSET(M2640,-1,,,),O2640)</f>
        <v>PINTURA LÁTEX PVA COLORIDO SOBRE GESSO LISO COM 01 DEMÃO DE MASSA CORRIDA PVA</v>
      </c>
      <c r="N2640" s="67" t="s">
        <v>1380</v>
      </c>
      <c r="O2640" s="68" t="s">
        <v>1381</v>
      </c>
      <c r="P2640" s="68"/>
      <c r="Q2640" s="68" t="s">
        <v>3254</v>
      </c>
      <c r="R2640" s="69">
        <v>1.6932</v>
      </c>
      <c r="S2640" s="70">
        <v>4.95</v>
      </c>
      <c r="T2640" s="70">
        <v>8.3813399999999998</v>
      </c>
      <c r="U2640" s="67" t="s">
        <v>1496</v>
      </c>
      <c r="V2640" s="71" t="s">
        <v>1497</v>
      </c>
      <c r="W2640" s="171"/>
      <c r="X2640" s="172"/>
      <c r="Y2640" s="176">
        <f t="shared" si="1518"/>
        <v>0</v>
      </c>
      <c r="AA2640" s="192"/>
      <c r="AB2640" s="193"/>
    </row>
    <row r="2641" spans="2:28" hidden="1">
      <c r="B2641" s="189">
        <f t="shared" si="1510"/>
        <v>0</v>
      </c>
      <c r="C2641" s="189">
        <f t="shared" ca="1" si="1511"/>
        <v>0</v>
      </c>
      <c r="D2641" s="189">
        <f t="shared" si="1512"/>
        <v>0</v>
      </c>
      <c r="E2641" s="189">
        <f t="shared" ca="1" si="1513"/>
        <v>0</v>
      </c>
      <c r="F2641" s="189">
        <f t="shared" si="1514"/>
        <v>0</v>
      </c>
      <c r="G2641" s="189" cm="1">
        <f t="array" aca="1" ref="G2641" ca="1">OFFSET(G2641,-1,,,)+1</f>
        <v>2636</v>
      </c>
      <c r="H2641" s="189">
        <f t="shared" si="1515"/>
        <v>0</v>
      </c>
      <c r="I2641" s="189">
        <f t="shared" si="1516"/>
        <v>0</v>
      </c>
      <c r="J2641" s="179">
        <f t="shared" si="1517"/>
        <v>0</v>
      </c>
      <c r="K2641" s="173"/>
      <c r="L2641" s="174" t="str" cm="1">
        <f t="array" aca="1" ref="L2641" ca="1">IF($K2641="",OFFSET(L2641,-1,,,),K2641)</f>
        <v>15.01.05.05.01</v>
      </c>
      <c r="M2641" s="175" t="str" cm="1">
        <f t="array" aca="1" ref="M2641" ca="1">IF(OR($K2641=0,$K2641=""),OFFSET(M2641,-1,,,),O2641)</f>
        <v>PINTURA LÁTEX PVA COLORIDO SOBRE GESSO LISO COM 01 DEMÃO DE MASSA CORRIDA PVA</v>
      </c>
      <c r="N2641" s="67" t="s">
        <v>1553</v>
      </c>
      <c r="O2641" s="68" t="s">
        <v>1554</v>
      </c>
      <c r="P2641" s="68"/>
      <c r="Q2641" s="68" t="s">
        <v>3258</v>
      </c>
      <c r="R2641" s="69">
        <v>9.9600000000000009</v>
      </c>
      <c r="S2641" s="70">
        <v>40</v>
      </c>
      <c r="T2641" s="70">
        <v>398.40000000000003</v>
      </c>
      <c r="U2641" s="67" t="s">
        <v>1496</v>
      </c>
      <c r="V2641" s="71" t="s">
        <v>1497</v>
      </c>
      <c r="W2641" s="171"/>
      <c r="X2641" s="172"/>
      <c r="Y2641" s="176">
        <f t="shared" si="1518"/>
        <v>0</v>
      </c>
      <c r="AA2641" s="192"/>
      <c r="AB2641" s="193"/>
    </row>
    <row r="2642" spans="2:28">
      <c r="B2642" s="189">
        <f>IF(J2642=0,0,U2642)</f>
        <v>0</v>
      </c>
      <c r="C2642" s="189">
        <f ca="1">IF(OR(J2642=0,I2642=0),0,IF(_xlfn.IFNA(MATCH(B2642,OFFSET($B$5,,,$G2642,),),0)&gt;0,0,MAX(OFFSET($C$5,,,$G2642,))+1))</f>
        <v>0</v>
      </c>
      <c r="D2642" s="189">
        <f>IF(J2642=0,0,N2642&amp;"-"&amp;U2642)</f>
        <v>0</v>
      </c>
      <c r="E2642" s="189">
        <f ca="1">IF(OR(J2642=0,I2642=0),0,IF(_xlfn.IFNA(MATCH(D2642,OFFSET($D$5,,,$G2642,),),0)&gt;0,0,_xlfn.MAXIFS(OFFSET($E$5,,,$G2642,),OFFSET($J$5,,,$G2642,),J2642)+1))</f>
        <v>0</v>
      </c>
      <c r="F2642" s="189">
        <f>IF(J2642=0,0,E2642&amp;"-"&amp;N2642)</f>
        <v>0</v>
      </c>
      <c r="G2642" s="189" cm="1">
        <f t="array" aca="1" ref="G2642" ca="1">OFFSET(G2642,-1,,,)+1</f>
        <v>2637</v>
      </c>
      <c r="H2642" s="189">
        <f>IF(OR($K2642=0,$K2642=""),$W2642,0)</f>
        <v>0</v>
      </c>
      <c r="I2642" s="189">
        <f>H2642*R2642</f>
        <v>0</v>
      </c>
      <c r="J2642" s="179">
        <f>IF(AND(I2642&lt;&gt;0,OR(K2642=0,K2642="")),N2642&amp;" - Mapa",0)</f>
        <v>0</v>
      </c>
      <c r="K2642" s="173" t="s">
        <v>3438</v>
      </c>
      <c r="L2642" s="174" t="str" cm="1">
        <f t="array" aca="1" ref="L2642" ca="1">IF($K2642="",OFFSET(L2642,-1,,,),K2642)</f>
        <v>15.01.05.05.02</v>
      </c>
      <c r="M2642" s="175" t="str" cm="1">
        <f t="array" aca="1" ref="M2642" ca="1">IF(OR($K2642=0,$K2642=""),OFFSET(M2642,-1,,,),O2642)</f>
        <v>APLICAÇÃO DE TEXTURA ACRILICA DE ROLO EM FACHADA (PANO)</v>
      </c>
      <c r="N2642" s="67" t="s">
        <v>378</v>
      </c>
      <c r="O2642" s="68" t="s">
        <v>379</v>
      </c>
      <c r="P2642" s="68"/>
      <c r="Q2642" s="68" t="s">
        <v>3258</v>
      </c>
      <c r="R2642" s="69">
        <v>57.75</v>
      </c>
      <c r="S2642" s="70">
        <v>25.004000000000001</v>
      </c>
      <c r="T2642" s="70">
        <v>1443.981</v>
      </c>
      <c r="U2642" s="67"/>
      <c r="V2642" s="71"/>
      <c r="W2642" s="171"/>
      <c r="X2642" s="172"/>
      <c r="Y2642" s="176">
        <f>X2642+W2642</f>
        <v>0</v>
      </c>
      <c r="AA2642" s="192"/>
      <c r="AB2642" s="193"/>
    </row>
    <row r="2643" spans="2:28" hidden="1">
      <c r="B2643" s="189">
        <f t="shared" ref="B2643:B2652" si="1519">IF(J2643=0,0,U2643)</f>
        <v>0</v>
      </c>
      <c r="C2643" s="189">
        <f t="shared" ref="C2643:C2652" ca="1" si="1520">IF(OR(J2643=0,I2643=0),0,IF(_xlfn.IFNA(MATCH(B2643,OFFSET($B$5,,,$G2643,),),0)&gt;0,0,MAX(OFFSET($C$5,,,$G2643,))+1))</f>
        <v>0</v>
      </c>
      <c r="D2643" s="189">
        <f t="shared" ref="D2643:D2652" si="1521">IF(J2643=0,0,N2643&amp;"-"&amp;U2643)</f>
        <v>0</v>
      </c>
      <c r="E2643" s="189">
        <f t="shared" ref="E2643:E2652" ca="1" si="1522">IF(OR(J2643=0,I2643=0),0,IF(_xlfn.IFNA(MATCH(D2643,OFFSET($D$5,,,$G2643,),),0)&gt;0,0,_xlfn.MAXIFS(OFFSET($E$5,,,$G2643,),OFFSET($J$5,,,$G2643,),J2643)+1))</f>
        <v>0</v>
      </c>
      <c r="F2643" s="189">
        <f t="shared" ref="F2643:F2652" si="1523">IF(J2643=0,0,E2643&amp;"-"&amp;N2643)</f>
        <v>0</v>
      </c>
      <c r="G2643" s="189" cm="1">
        <f t="array" aca="1" ref="G2643" ca="1">OFFSET(G2643,-1,,,)+1</f>
        <v>2638</v>
      </c>
      <c r="H2643" s="189">
        <f t="shared" ref="H2643:H2652" si="1524">IF(OR($K2643=0,$K2643=""),$W2643,0)</f>
        <v>0</v>
      </c>
      <c r="I2643" s="189">
        <f t="shared" ref="I2643:I2652" si="1525">H2643*R2643</f>
        <v>0</v>
      </c>
      <c r="J2643" s="179">
        <f t="shared" ref="J2643:J2652" si="1526">IF(AND(I2643&lt;&gt;0,OR(K2643=0,K2643="")),N2643&amp;" - Mapa",0)</f>
        <v>0</v>
      </c>
      <c r="K2643" s="173"/>
      <c r="L2643" s="174" t="str" cm="1">
        <f t="array" aca="1" ref="L2643" ca="1">IF($K2643="",OFFSET(L2643,-1,,,),K2643)</f>
        <v>15.01.05.05.02</v>
      </c>
      <c r="M2643" s="175" t="str" cm="1">
        <f t="array" aca="1" ref="M2643" ca="1">IF(OR($K2643=0,$K2643=""),OFFSET(M2643,-1,,,),O2643)</f>
        <v>APLICAÇÃO DE TEXTURA ACRILICA DE ROLO EM FACHADA (PANO)</v>
      </c>
      <c r="N2643" s="67" t="s">
        <v>380</v>
      </c>
      <c r="O2643" s="68" t="s">
        <v>381</v>
      </c>
      <c r="P2643" s="68"/>
      <c r="Q2643" s="68" t="s">
        <v>3254</v>
      </c>
      <c r="R2643" s="69">
        <v>14.849835000000001</v>
      </c>
      <c r="S2643" s="70">
        <v>3.71</v>
      </c>
      <c r="T2643" s="70">
        <v>55.092887850000004</v>
      </c>
      <c r="U2643" s="67" t="s">
        <v>1496</v>
      </c>
      <c r="V2643" s="71" t="s">
        <v>1497</v>
      </c>
      <c r="W2643" s="171"/>
      <c r="X2643" s="172"/>
      <c r="Y2643" s="176">
        <f t="shared" ref="Y2643:Y2652" si="1527">X2643+W2643</f>
        <v>0</v>
      </c>
      <c r="AA2643" s="192"/>
      <c r="AB2643" s="193"/>
    </row>
    <row r="2644" spans="2:28" hidden="1">
      <c r="B2644" s="189">
        <f t="shared" si="1519"/>
        <v>0</v>
      </c>
      <c r="C2644" s="189">
        <f t="shared" ca="1" si="1520"/>
        <v>0</v>
      </c>
      <c r="D2644" s="189">
        <f t="shared" si="1521"/>
        <v>0</v>
      </c>
      <c r="E2644" s="189">
        <f t="shared" ca="1" si="1522"/>
        <v>0</v>
      </c>
      <c r="F2644" s="189">
        <f t="shared" si="1523"/>
        <v>0</v>
      </c>
      <c r="G2644" s="189" cm="1">
        <f t="array" aca="1" ref="G2644" ca="1">OFFSET(G2644,-1,,,)+1</f>
        <v>2639</v>
      </c>
      <c r="H2644" s="189">
        <f t="shared" si="1524"/>
        <v>0</v>
      </c>
      <c r="I2644" s="189">
        <f t="shared" si="1525"/>
        <v>0</v>
      </c>
      <c r="J2644" s="179">
        <f t="shared" si="1526"/>
        <v>0</v>
      </c>
      <c r="K2644" s="173"/>
      <c r="L2644" s="174" t="str" cm="1">
        <f t="array" aca="1" ref="L2644" ca="1">IF($K2644="",OFFSET(L2644,-1,,,),K2644)</f>
        <v>15.01.05.05.02</v>
      </c>
      <c r="M2644" s="175" t="str" cm="1">
        <f t="array" aca="1" ref="M2644" ca="1">IF(OR($K2644=0,$K2644=""),OFFSET(M2644,-1,,,),O2644)</f>
        <v>APLICAÇÃO DE TEXTURA ACRILICA DE ROLO EM FACHADA (PANO)</v>
      </c>
      <c r="N2644" s="67" t="s">
        <v>382</v>
      </c>
      <c r="O2644" s="68" t="s">
        <v>383</v>
      </c>
      <c r="P2644" s="68"/>
      <c r="Q2644" s="68" t="s">
        <v>3255</v>
      </c>
      <c r="R2644" s="69">
        <v>288.75</v>
      </c>
      <c r="S2644" s="70">
        <v>2.1</v>
      </c>
      <c r="T2644" s="70">
        <v>606.375</v>
      </c>
      <c r="U2644" s="67" t="s">
        <v>1496</v>
      </c>
      <c r="V2644" s="71" t="s">
        <v>1497</v>
      </c>
      <c r="W2644" s="171"/>
      <c r="X2644" s="172"/>
      <c r="Y2644" s="176">
        <f t="shared" si="1527"/>
        <v>0</v>
      </c>
      <c r="AA2644" s="192"/>
      <c r="AB2644" s="193"/>
    </row>
    <row r="2645" spans="2:28" hidden="1">
      <c r="B2645" s="189">
        <f t="shared" si="1519"/>
        <v>0</v>
      </c>
      <c r="C2645" s="189">
        <f t="shared" ca="1" si="1520"/>
        <v>0</v>
      </c>
      <c r="D2645" s="189">
        <f t="shared" si="1521"/>
        <v>0</v>
      </c>
      <c r="E2645" s="189">
        <f t="shared" ca="1" si="1522"/>
        <v>0</v>
      </c>
      <c r="F2645" s="189">
        <f t="shared" si="1523"/>
        <v>0</v>
      </c>
      <c r="G2645" s="189" cm="1">
        <f t="array" aca="1" ref="G2645" ca="1">OFFSET(G2645,-1,,,)+1</f>
        <v>2640</v>
      </c>
      <c r="H2645" s="189">
        <f t="shared" si="1524"/>
        <v>0</v>
      </c>
      <c r="I2645" s="189">
        <f t="shared" si="1525"/>
        <v>0</v>
      </c>
      <c r="J2645" s="179">
        <f t="shared" si="1526"/>
        <v>0</v>
      </c>
      <c r="K2645" s="173"/>
      <c r="L2645" s="174" t="str" cm="1">
        <f t="array" aca="1" ref="L2645" ca="1">IF($K2645="",OFFSET(L2645,-1,,,),K2645)</f>
        <v>15.01.05.05.02</v>
      </c>
      <c r="M2645" s="175" t="str" cm="1">
        <f t="array" aca="1" ref="M2645" ca="1">IF(OR($K2645=0,$K2645=""),OFFSET(M2645,-1,,,),O2645)</f>
        <v>APLICAÇÃO DE TEXTURA ACRILICA DE ROLO EM FACHADA (PANO)</v>
      </c>
      <c r="N2645" s="67" t="s">
        <v>384</v>
      </c>
      <c r="O2645" s="68" t="s">
        <v>385</v>
      </c>
      <c r="P2645" s="68"/>
      <c r="Q2645" s="68" t="s">
        <v>3258</v>
      </c>
      <c r="R2645" s="69">
        <v>57.75</v>
      </c>
      <c r="S2645" s="70">
        <v>13.55</v>
      </c>
      <c r="T2645" s="70">
        <v>782.51250000000005</v>
      </c>
      <c r="U2645" s="67" t="s">
        <v>1496</v>
      </c>
      <c r="V2645" s="71" t="s">
        <v>1497</v>
      </c>
      <c r="W2645" s="171"/>
      <c r="X2645" s="172"/>
      <c r="Y2645" s="176">
        <f t="shared" si="1527"/>
        <v>0</v>
      </c>
      <c r="AA2645" s="192"/>
      <c r="AB2645" s="193"/>
    </row>
    <row r="2646" spans="2:28" hidden="1">
      <c r="B2646" s="189">
        <f t="shared" si="1519"/>
        <v>0</v>
      </c>
      <c r="C2646" s="189">
        <f t="shared" ca="1" si="1520"/>
        <v>0</v>
      </c>
      <c r="D2646" s="189">
        <f t="shared" si="1521"/>
        <v>0</v>
      </c>
      <c r="E2646" s="189">
        <f t="shared" ca="1" si="1522"/>
        <v>0</v>
      </c>
      <c r="F2646" s="189">
        <f t="shared" si="1523"/>
        <v>0</v>
      </c>
      <c r="G2646" s="189" cm="1">
        <f t="array" aca="1" ref="G2646" ca="1">OFFSET(G2646,-1,,,)+1</f>
        <v>2641</v>
      </c>
      <c r="H2646" s="189">
        <f t="shared" si="1524"/>
        <v>0</v>
      </c>
      <c r="I2646" s="189">
        <f t="shared" si="1525"/>
        <v>0</v>
      </c>
      <c r="J2646" s="179">
        <f t="shared" si="1526"/>
        <v>0</v>
      </c>
      <c r="K2646" s="173" t="s">
        <v>3439</v>
      </c>
      <c r="L2646" s="174" t="str" cm="1">
        <f t="array" aca="1" ref="L2646" ca="1">IF($K2646="",OFFSET(L2646,-1,,,),K2646)</f>
        <v>15.01.05.06</v>
      </c>
      <c r="M2646" s="175" t="str" cm="1">
        <f t="array" aca="1" ref="M2646" ca="1">IF(OR($K2646=0,$K2646=""),OFFSET(M2646,-1,,,),O2646)</f>
        <v>SOLEIRA / FILETES / PEITORIL</v>
      </c>
      <c r="N2646" s="67" t="s">
        <v>143</v>
      </c>
      <c r="O2646" s="68" t="s">
        <v>4594</v>
      </c>
      <c r="P2646" s="68"/>
      <c r="Q2646" s="68"/>
      <c r="R2646" s="69"/>
      <c r="S2646" s="70"/>
      <c r="T2646" s="70">
        <v>0</v>
      </c>
      <c r="U2646" s="67"/>
      <c r="V2646" s="71"/>
      <c r="W2646" s="171"/>
      <c r="X2646" s="172"/>
      <c r="Y2646" s="176">
        <f t="shared" si="1527"/>
        <v>0</v>
      </c>
      <c r="AA2646" s="192"/>
      <c r="AB2646" s="193"/>
    </row>
    <row r="2647" spans="2:28">
      <c r="B2647" s="189">
        <f t="shared" si="1519"/>
        <v>0</v>
      </c>
      <c r="C2647" s="189">
        <f t="shared" ca="1" si="1520"/>
        <v>0</v>
      </c>
      <c r="D2647" s="189">
        <f t="shared" si="1521"/>
        <v>0</v>
      </c>
      <c r="E2647" s="189">
        <f t="shared" ca="1" si="1522"/>
        <v>0</v>
      </c>
      <c r="F2647" s="189">
        <f t="shared" si="1523"/>
        <v>0</v>
      </c>
      <c r="G2647" s="189" cm="1">
        <f t="array" aca="1" ref="G2647" ca="1">OFFSET(G2647,-1,,,)+1</f>
        <v>2642</v>
      </c>
      <c r="H2647" s="189">
        <f t="shared" si="1524"/>
        <v>0</v>
      </c>
      <c r="I2647" s="189">
        <f t="shared" si="1525"/>
        <v>0</v>
      </c>
      <c r="J2647" s="179">
        <f t="shared" si="1526"/>
        <v>0</v>
      </c>
      <c r="K2647" s="173" t="s">
        <v>3440</v>
      </c>
      <c r="L2647" s="174" t="str" cm="1">
        <f t="array" aca="1" ref="L2647" ca="1">IF($K2647="",OFFSET(L2647,-1,,,),K2647)</f>
        <v>15.01.05.06.01</v>
      </c>
      <c r="M2647" s="175" t="str" cm="1">
        <f t="array" aca="1" ref="M2647" ca="1">IF(OR($K2647=0,$K2647=""),OFFSET(M2647,-1,,,),O2647)</f>
        <v>FILETE EM GRANITO 0,80M COM 03 FACES POLIDAS - H5,0CM</v>
      </c>
      <c r="N2647" s="67" t="s">
        <v>4072</v>
      </c>
      <c r="O2647" s="68" t="s">
        <v>4721</v>
      </c>
      <c r="P2647" s="68"/>
      <c r="Q2647" s="68" t="s">
        <v>3260</v>
      </c>
      <c r="R2647" s="69">
        <v>2</v>
      </c>
      <c r="S2647" s="70">
        <v>55.362499999999997</v>
      </c>
      <c r="T2647" s="70">
        <v>110.72499999999999</v>
      </c>
      <c r="U2647" s="67"/>
      <c r="V2647" s="71"/>
      <c r="W2647" s="171"/>
      <c r="X2647" s="172"/>
      <c r="Y2647" s="176">
        <f t="shared" si="1527"/>
        <v>0</v>
      </c>
      <c r="AA2647" s="192"/>
      <c r="AB2647" s="193"/>
    </row>
    <row r="2648" spans="2:28" hidden="1">
      <c r="B2648" s="189">
        <f t="shared" si="1519"/>
        <v>0</v>
      </c>
      <c r="C2648" s="189">
        <f t="shared" ca="1" si="1520"/>
        <v>0</v>
      </c>
      <c r="D2648" s="189">
        <f t="shared" si="1521"/>
        <v>0</v>
      </c>
      <c r="E2648" s="189">
        <f t="shared" ca="1" si="1522"/>
        <v>0</v>
      </c>
      <c r="F2648" s="189">
        <f t="shared" si="1523"/>
        <v>0</v>
      </c>
      <c r="G2648" s="189" cm="1">
        <f t="array" aca="1" ref="G2648" ca="1">OFFSET(G2648,-1,,,)+1</f>
        <v>2643</v>
      </c>
      <c r="H2648" s="189">
        <f t="shared" si="1524"/>
        <v>0</v>
      </c>
      <c r="I2648" s="189">
        <f t="shared" si="1525"/>
        <v>0</v>
      </c>
      <c r="J2648" s="179">
        <f t="shared" si="1526"/>
        <v>0</v>
      </c>
      <c r="K2648" s="173"/>
      <c r="L2648" s="174" t="str" cm="1">
        <f t="array" aca="1" ref="L2648" ca="1">IF($K2648="",OFFSET(L2648,-1,,,),K2648)</f>
        <v>15.01.05.06.01</v>
      </c>
      <c r="M2648" s="175" t="str" cm="1">
        <f t="array" aca="1" ref="M2648" ca="1">IF(OR($K2648=0,$K2648=""),OFFSET(M2648,-1,,,),O2648)</f>
        <v>FILETE EM GRANITO 0,80M COM 03 FACES POLIDAS - H5,0CM</v>
      </c>
      <c r="N2648" s="67" t="s">
        <v>269</v>
      </c>
      <c r="O2648" s="68" t="s">
        <v>270</v>
      </c>
      <c r="P2648" s="68"/>
      <c r="Q2648" s="68" t="s">
        <v>3255</v>
      </c>
      <c r="R2648" s="69">
        <v>0.5</v>
      </c>
      <c r="S2648" s="70">
        <v>0.65</v>
      </c>
      <c r="T2648" s="70">
        <v>0.32500000000000001</v>
      </c>
      <c r="U2648" s="67" t="s">
        <v>1496</v>
      </c>
      <c r="V2648" s="71" t="s">
        <v>1497</v>
      </c>
      <c r="W2648" s="171"/>
      <c r="X2648" s="172"/>
      <c r="Y2648" s="176">
        <f t="shared" si="1527"/>
        <v>0</v>
      </c>
      <c r="AA2648" s="192"/>
      <c r="AB2648" s="193"/>
    </row>
    <row r="2649" spans="2:28" hidden="1">
      <c r="B2649" s="189">
        <f t="shared" si="1519"/>
        <v>0</v>
      </c>
      <c r="C2649" s="189">
        <f t="shared" ca="1" si="1520"/>
        <v>0</v>
      </c>
      <c r="D2649" s="189">
        <f t="shared" si="1521"/>
        <v>0</v>
      </c>
      <c r="E2649" s="189">
        <f t="shared" ca="1" si="1522"/>
        <v>0</v>
      </c>
      <c r="F2649" s="189">
        <f t="shared" si="1523"/>
        <v>0</v>
      </c>
      <c r="G2649" s="189" cm="1">
        <f t="array" aca="1" ref="G2649" ca="1">OFFSET(G2649,-1,,,)+1</f>
        <v>2644</v>
      </c>
      <c r="H2649" s="189">
        <f t="shared" si="1524"/>
        <v>0</v>
      </c>
      <c r="I2649" s="189">
        <f t="shared" si="1525"/>
        <v>0</v>
      </c>
      <c r="J2649" s="179">
        <f t="shared" si="1526"/>
        <v>0</v>
      </c>
      <c r="K2649" s="173"/>
      <c r="L2649" s="174" t="str" cm="1">
        <f t="array" aca="1" ref="L2649" ca="1">IF($K2649="",OFFSET(L2649,-1,,,),K2649)</f>
        <v>15.01.05.06.01</v>
      </c>
      <c r="M2649" s="175" t="str" cm="1">
        <f t="array" aca="1" ref="M2649" ca="1">IF(OR($K2649=0,$K2649=""),OFFSET(M2649,-1,,,),O2649)</f>
        <v>FILETE EM GRANITO 0,80M COM 03 FACES POLIDAS - H5,0CM</v>
      </c>
      <c r="N2649" s="67" t="s">
        <v>4073</v>
      </c>
      <c r="O2649" s="68" t="s">
        <v>4722</v>
      </c>
      <c r="P2649" s="68"/>
      <c r="Q2649" s="68" t="s">
        <v>3258</v>
      </c>
      <c r="R2649" s="69">
        <v>0.08</v>
      </c>
      <c r="S2649" s="70">
        <v>980</v>
      </c>
      <c r="T2649" s="70">
        <v>78.400000000000006</v>
      </c>
      <c r="U2649" s="67" t="s">
        <v>1496</v>
      </c>
      <c r="V2649" s="71" t="s">
        <v>1497</v>
      </c>
      <c r="W2649" s="171"/>
      <c r="X2649" s="172"/>
      <c r="Y2649" s="176">
        <f t="shared" si="1527"/>
        <v>0</v>
      </c>
      <c r="AA2649" s="192"/>
      <c r="AB2649" s="193"/>
    </row>
    <row r="2650" spans="2:28" hidden="1">
      <c r="B2650" s="189">
        <f t="shared" si="1519"/>
        <v>0</v>
      </c>
      <c r="C2650" s="189">
        <f t="shared" ca="1" si="1520"/>
        <v>0</v>
      </c>
      <c r="D2650" s="189">
        <f t="shared" si="1521"/>
        <v>0</v>
      </c>
      <c r="E2650" s="189">
        <f t="shared" ca="1" si="1522"/>
        <v>0</v>
      </c>
      <c r="F2650" s="189">
        <f t="shared" si="1523"/>
        <v>0</v>
      </c>
      <c r="G2650" s="189" cm="1">
        <f t="array" aca="1" ref="G2650" ca="1">OFFSET(G2650,-1,,,)+1</f>
        <v>2645</v>
      </c>
      <c r="H2650" s="189">
        <f t="shared" si="1524"/>
        <v>0</v>
      </c>
      <c r="I2650" s="189">
        <f t="shared" si="1525"/>
        <v>0</v>
      </c>
      <c r="J2650" s="179">
        <f t="shared" si="1526"/>
        <v>0</v>
      </c>
      <c r="K2650" s="173"/>
      <c r="L2650" s="174" t="str" cm="1">
        <f t="array" aca="1" ref="L2650" ca="1">IF($K2650="",OFFSET(L2650,-1,,,),K2650)</f>
        <v>15.01.05.06.01</v>
      </c>
      <c r="M2650" s="175" t="str" cm="1">
        <f t="array" aca="1" ref="M2650" ca="1">IF(OR($K2650=0,$K2650=""),OFFSET(M2650,-1,,,),O2650)</f>
        <v>FILETE EM GRANITO 0,80M COM 03 FACES POLIDAS - H5,0CM</v>
      </c>
      <c r="N2650" s="67" t="s">
        <v>1125</v>
      </c>
      <c r="O2650" s="68" t="s">
        <v>1126</v>
      </c>
      <c r="P2650" s="68"/>
      <c r="Q2650" s="68" t="s">
        <v>3260</v>
      </c>
      <c r="R2650" s="69">
        <v>2</v>
      </c>
      <c r="S2650" s="70">
        <v>16</v>
      </c>
      <c r="T2650" s="70">
        <v>32</v>
      </c>
      <c r="U2650" s="67" t="s">
        <v>1496</v>
      </c>
      <c r="V2650" s="71" t="s">
        <v>1497</v>
      </c>
      <c r="W2650" s="171"/>
      <c r="X2650" s="172"/>
      <c r="Y2650" s="176">
        <f t="shared" si="1527"/>
        <v>0</v>
      </c>
      <c r="AA2650" s="192"/>
      <c r="AB2650" s="193"/>
    </row>
    <row r="2651" spans="2:28" hidden="1">
      <c r="B2651" s="189">
        <f t="shared" si="1519"/>
        <v>0</v>
      </c>
      <c r="C2651" s="189">
        <f t="shared" ca="1" si="1520"/>
        <v>0</v>
      </c>
      <c r="D2651" s="189">
        <f t="shared" si="1521"/>
        <v>0</v>
      </c>
      <c r="E2651" s="189">
        <f t="shared" ca="1" si="1522"/>
        <v>0</v>
      </c>
      <c r="F2651" s="189">
        <f t="shared" si="1523"/>
        <v>0</v>
      </c>
      <c r="G2651" s="189" cm="1">
        <f t="array" aca="1" ref="G2651" ca="1">OFFSET(G2651,-1,,,)+1</f>
        <v>2646</v>
      </c>
      <c r="H2651" s="189">
        <f t="shared" si="1524"/>
        <v>0</v>
      </c>
      <c r="I2651" s="189">
        <f t="shared" si="1525"/>
        <v>0</v>
      </c>
      <c r="J2651" s="179">
        <f t="shared" si="1526"/>
        <v>0</v>
      </c>
      <c r="K2651" s="173" t="s">
        <v>3441</v>
      </c>
      <c r="L2651" s="174" t="str" cm="1">
        <f t="array" aca="1" ref="L2651" ca="1">IF($K2651="",OFFSET(L2651,-1,,,),K2651)</f>
        <v>15.01.05.07</v>
      </c>
      <c r="M2651" s="175" t="str" cm="1">
        <f t="array" aca="1" ref="M2651" ca="1">IF(OR($K2651=0,$K2651=""),OFFSET(M2651,-1,,,),O2651)</f>
        <v>IMPERMEABILIZAÇÃO</v>
      </c>
      <c r="N2651" s="67" t="s">
        <v>143</v>
      </c>
      <c r="O2651" s="68" t="s">
        <v>358</v>
      </c>
      <c r="P2651" s="68"/>
      <c r="Q2651" s="68"/>
      <c r="R2651" s="69"/>
      <c r="S2651" s="70"/>
      <c r="T2651" s="70">
        <v>0</v>
      </c>
      <c r="U2651" s="67"/>
      <c r="V2651" s="71"/>
      <c r="W2651" s="171"/>
      <c r="X2651" s="172"/>
      <c r="Y2651" s="176">
        <f t="shared" si="1527"/>
        <v>0</v>
      </c>
      <c r="AA2651" s="192"/>
      <c r="AB2651" s="193"/>
    </row>
    <row r="2652" spans="2:28">
      <c r="B2652" s="189">
        <f t="shared" si="1519"/>
        <v>0</v>
      </c>
      <c r="C2652" s="189">
        <f t="shared" ca="1" si="1520"/>
        <v>0</v>
      </c>
      <c r="D2652" s="189">
        <f t="shared" si="1521"/>
        <v>0</v>
      </c>
      <c r="E2652" s="189">
        <f t="shared" ca="1" si="1522"/>
        <v>0</v>
      </c>
      <c r="F2652" s="189">
        <f t="shared" si="1523"/>
        <v>0</v>
      </c>
      <c r="G2652" s="189" cm="1">
        <f t="array" aca="1" ref="G2652" ca="1">OFFSET(G2652,-1,,,)+1</f>
        <v>2647</v>
      </c>
      <c r="H2652" s="189">
        <f t="shared" si="1524"/>
        <v>0</v>
      </c>
      <c r="I2652" s="189">
        <f t="shared" si="1525"/>
        <v>0</v>
      </c>
      <c r="J2652" s="179">
        <f t="shared" si="1526"/>
        <v>0</v>
      </c>
      <c r="K2652" s="173" t="s">
        <v>3442</v>
      </c>
      <c r="L2652" s="174" t="str" cm="1">
        <f t="array" aca="1" ref="L2652" ca="1">IF($K2652="",OFFSET(L2652,-1,,,),K2652)</f>
        <v>15.01.05.07.01</v>
      </c>
      <c r="M2652" s="175" t="str" cm="1">
        <f t="array" aca="1" ref="M2652" ca="1">IF(OR($K2652=0,$K2652=""),OFFSET(M2652,-1,,,),O2652)</f>
        <v>REGULARIZAÇÃO DE SUPERFÍCIE PARA IMPERMEABLIZAÇÃO COM ARGAMASSA DE CIMENTO E AREIA 1:3 - 3CM</v>
      </c>
      <c r="N2652" s="67" t="s">
        <v>1010</v>
      </c>
      <c r="O2652" s="68" t="s">
        <v>4547</v>
      </c>
      <c r="P2652" s="68"/>
      <c r="Q2652" s="68" t="s">
        <v>3258</v>
      </c>
      <c r="R2652" s="69">
        <v>10.07</v>
      </c>
      <c r="S2652" s="70">
        <v>35.337499999999999</v>
      </c>
      <c r="T2652" s="70">
        <v>355.84862499999997</v>
      </c>
      <c r="U2652" s="67"/>
      <c r="V2652" s="71"/>
      <c r="W2652" s="171"/>
      <c r="X2652" s="172"/>
      <c r="Y2652" s="176">
        <f t="shared" si="1527"/>
        <v>0</v>
      </c>
      <c r="AA2652" s="192"/>
      <c r="AB2652" s="193"/>
    </row>
    <row r="2653" spans="2:28" hidden="1">
      <c r="B2653" s="189">
        <f>IF(J2653=0,0,U2653)</f>
        <v>0</v>
      </c>
      <c r="C2653" s="189">
        <f ca="1">IF(OR(J2653=0,I2653=0),0,IF(_xlfn.IFNA(MATCH(B2653,OFFSET($B$5,,,$G2653,),),0)&gt;0,0,MAX(OFFSET($C$5,,,$G2653,))+1))</f>
        <v>0</v>
      </c>
      <c r="D2653" s="189">
        <f>IF(J2653=0,0,N2653&amp;"-"&amp;U2653)</f>
        <v>0</v>
      </c>
      <c r="E2653" s="189">
        <f ca="1">IF(OR(J2653=0,I2653=0),0,IF(_xlfn.IFNA(MATCH(D2653,OFFSET($D$5,,,$G2653,),),0)&gt;0,0,_xlfn.MAXIFS(OFFSET($E$5,,,$G2653,),OFFSET($J$5,,,$G2653,),J2653)+1))</f>
        <v>0</v>
      </c>
      <c r="F2653" s="189">
        <f>IF(J2653=0,0,E2653&amp;"-"&amp;N2653)</f>
        <v>0</v>
      </c>
      <c r="G2653" s="189" cm="1">
        <f t="array" aca="1" ref="G2653" ca="1">OFFSET(G2653,-1,,,)+1</f>
        <v>2648</v>
      </c>
      <c r="H2653" s="189">
        <f>IF(OR($K2653=0,$K2653=""),$W2653,0)</f>
        <v>0</v>
      </c>
      <c r="I2653" s="189">
        <f>H2653*R2653</f>
        <v>0</v>
      </c>
      <c r="J2653" s="179">
        <f>IF(AND(I2653&lt;&gt;0,OR(K2653=0,K2653="")),N2653&amp;" - Mapa",0)</f>
        <v>0</v>
      </c>
      <c r="K2653" s="173"/>
      <c r="L2653" s="174" t="str" cm="1">
        <f t="array" aca="1" ref="L2653" ca="1">IF($K2653="",OFFSET(L2653,-1,,,),K2653)</f>
        <v>15.01.05.07.01</v>
      </c>
      <c r="M2653" s="175" t="str" cm="1">
        <f t="array" aca="1" ref="M2653" ca="1">IF(OR($K2653=0,$K2653=""),OFFSET(M2653,-1,,,),O2653)</f>
        <v>REGULARIZAÇÃO DE SUPERFÍCIE PARA IMPERMEABLIZAÇÃO COM ARGAMASSA DE CIMENTO E AREIA 1:3 - 3CM</v>
      </c>
      <c r="N2653" s="67" t="s">
        <v>240</v>
      </c>
      <c r="O2653" s="68" t="s">
        <v>179</v>
      </c>
      <c r="P2653" s="68"/>
      <c r="Q2653" s="68" t="s">
        <v>3255</v>
      </c>
      <c r="R2653" s="69">
        <v>95.161500000000004</v>
      </c>
      <c r="S2653" s="70">
        <v>0.75</v>
      </c>
      <c r="T2653" s="70">
        <v>71.371125000000006</v>
      </c>
      <c r="U2653" s="67" t="s">
        <v>1496</v>
      </c>
      <c r="V2653" s="71" t="s">
        <v>1497</v>
      </c>
      <c r="W2653" s="171"/>
      <c r="X2653" s="172"/>
      <c r="Y2653" s="176">
        <f>X2653+W2653</f>
        <v>0</v>
      </c>
      <c r="AA2653" s="192"/>
      <c r="AB2653" s="193"/>
    </row>
    <row r="2654" spans="2:28" hidden="1">
      <c r="B2654" s="189">
        <f t="shared" ref="B2654:B2657" si="1528">IF(J2654=0,0,U2654)</f>
        <v>0</v>
      </c>
      <c r="C2654" s="189">
        <f t="shared" ref="C2654:C2657" ca="1" si="1529">IF(OR(J2654=0,I2654=0),0,IF(_xlfn.IFNA(MATCH(B2654,OFFSET($B$5,,,$G2654,),),0)&gt;0,0,MAX(OFFSET($C$5,,,$G2654,))+1))</f>
        <v>0</v>
      </c>
      <c r="D2654" s="189">
        <f t="shared" ref="D2654:D2657" si="1530">IF(J2654=0,0,N2654&amp;"-"&amp;U2654)</f>
        <v>0</v>
      </c>
      <c r="E2654" s="189">
        <f t="shared" ref="E2654:E2657" ca="1" si="1531">IF(OR(J2654=0,I2654=0),0,IF(_xlfn.IFNA(MATCH(D2654,OFFSET($D$5,,,$G2654,),),0)&gt;0,0,_xlfn.MAXIFS(OFFSET($E$5,,,$G2654,),OFFSET($J$5,,,$G2654,),J2654)+1))</f>
        <v>0</v>
      </c>
      <c r="F2654" s="189">
        <f t="shared" ref="F2654:F2657" si="1532">IF(J2654=0,0,E2654&amp;"-"&amp;N2654)</f>
        <v>0</v>
      </c>
      <c r="G2654" s="189" cm="1">
        <f t="array" aca="1" ref="G2654" ca="1">OFFSET(G2654,-1,,,)+1</f>
        <v>2649</v>
      </c>
      <c r="H2654" s="189">
        <f t="shared" ref="H2654:H2657" si="1533">IF(OR($K2654=0,$K2654=""),$W2654,0)</f>
        <v>0</v>
      </c>
      <c r="I2654" s="189">
        <f t="shared" ref="I2654:I2657" si="1534">H2654*R2654</f>
        <v>0</v>
      </c>
      <c r="J2654" s="179">
        <f t="shared" ref="J2654:J2657" si="1535">IF(AND(I2654&lt;&gt;0,OR(K2654=0,K2654="")),N2654&amp;" - Mapa",0)</f>
        <v>0</v>
      </c>
      <c r="K2654" s="173"/>
      <c r="L2654" s="174" t="str" cm="1">
        <f t="array" aca="1" ref="L2654" ca="1">IF($K2654="",OFFSET(L2654,-1,,,),K2654)</f>
        <v>15.01.05.07.01</v>
      </c>
      <c r="M2654" s="175" t="str" cm="1">
        <f t="array" aca="1" ref="M2654" ca="1">IF(OR($K2654=0,$K2654=""),OFFSET(M2654,-1,,,),O2654)</f>
        <v>REGULARIZAÇÃO DE SUPERFÍCIE PARA IMPERMEABLIZAÇÃO COM ARGAMASSA DE CIMENTO E AREIA 1:3 - 3CM</v>
      </c>
      <c r="N2654" s="67" t="s">
        <v>180</v>
      </c>
      <c r="O2654" s="68" t="s">
        <v>181</v>
      </c>
      <c r="P2654" s="68"/>
      <c r="Q2654" s="68" t="s">
        <v>3256</v>
      </c>
      <c r="R2654" s="69">
        <v>0.234128</v>
      </c>
      <c r="S2654" s="70">
        <v>200</v>
      </c>
      <c r="T2654" s="70">
        <v>46.825600000000001</v>
      </c>
      <c r="U2654" s="67" t="s">
        <v>1496</v>
      </c>
      <c r="V2654" s="71" t="s">
        <v>1497</v>
      </c>
      <c r="W2654" s="171"/>
      <c r="X2654" s="172"/>
      <c r="Y2654" s="176">
        <f t="shared" ref="Y2654:Y2657" si="1536">X2654+W2654</f>
        <v>0</v>
      </c>
      <c r="AA2654" s="192"/>
      <c r="AB2654" s="193"/>
    </row>
    <row r="2655" spans="2:28" hidden="1">
      <c r="B2655" s="189">
        <f t="shared" si="1528"/>
        <v>0</v>
      </c>
      <c r="C2655" s="189">
        <f t="shared" ca="1" si="1529"/>
        <v>0</v>
      </c>
      <c r="D2655" s="189">
        <f t="shared" si="1530"/>
        <v>0</v>
      </c>
      <c r="E2655" s="189">
        <f t="shared" ca="1" si="1531"/>
        <v>0</v>
      </c>
      <c r="F2655" s="189">
        <f t="shared" si="1532"/>
        <v>0</v>
      </c>
      <c r="G2655" s="189" cm="1">
        <f t="array" aca="1" ref="G2655" ca="1">OFFSET(G2655,-1,,,)+1</f>
        <v>2650</v>
      </c>
      <c r="H2655" s="189">
        <f t="shared" si="1533"/>
        <v>0</v>
      </c>
      <c r="I2655" s="189">
        <f t="shared" si="1534"/>
        <v>0</v>
      </c>
      <c r="J2655" s="179">
        <f t="shared" si="1535"/>
        <v>0</v>
      </c>
      <c r="K2655" s="173"/>
      <c r="L2655" s="174" t="str" cm="1">
        <f t="array" aca="1" ref="L2655" ca="1">IF($K2655="",OFFSET(L2655,-1,,,),K2655)</f>
        <v>15.01.05.07.01</v>
      </c>
      <c r="M2655" s="175" t="str" cm="1">
        <f t="array" aca="1" ref="M2655" ca="1">IF(OR($K2655=0,$K2655=""),OFFSET(M2655,-1,,,),O2655)</f>
        <v>REGULARIZAÇÃO DE SUPERFÍCIE PARA IMPERMEABLIZAÇÃO COM ARGAMASSA DE CIMENTO E AREIA 1:3 - 3CM</v>
      </c>
      <c r="N2655" s="67" t="s">
        <v>253</v>
      </c>
      <c r="O2655" s="68" t="s">
        <v>254</v>
      </c>
      <c r="P2655" s="68"/>
      <c r="Q2655" s="68" t="s">
        <v>3255</v>
      </c>
      <c r="R2655" s="69">
        <v>4.0279999999999996</v>
      </c>
      <c r="S2655" s="70">
        <v>9</v>
      </c>
      <c r="T2655" s="70">
        <v>36.251999999999995</v>
      </c>
      <c r="U2655" s="67" t="s">
        <v>1496</v>
      </c>
      <c r="V2655" s="71" t="s">
        <v>1497</v>
      </c>
      <c r="W2655" s="171"/>
      <c r="X2655" s="172"/>
      <c r="Y2655" s="176">
        <f t="shared" si="1536"/>
        <v>0</v>
      </c>
      <c r="AA2655" s="192"/>
      <c r="AB2655" s="193"/>
    </row>
    <row r="2656" spans="2:28" hidden="1">
      <c r="B2656" s="189">
        <f t="shared" si="1528"/>
        <v>0</v>
      </c>
      <c r="C2656" s="189">
        <f t="shared" ca="1" si="1529"/>
        <v>0</v>
      </c>
      <c r="D2656" s="189">
        <f t="shared" si="1530"/>
        <v>0</v>
      </c>
      <c r="E2656" s="189">
        <f t="shared" ca="1" si="1531"/>
        <v>0</v>
      </c>
      <c r="F2656" s="189">
        <f t="shared" si="1532"/>
        <v>0</v>
      </c>
      <c r="G2656" s="189" cm="1">
        <f t="array" aca="1" ref="G2656" ca="1">OFFSET(G2656,-1,,,)+1</f>
        <v>2651</v>
      </c>
      <c r="H2656" s="189">
        <f t="shared" si="1533"/>
        <v>0</v>
      </c>
      <c r="I2656" s="189">
        <f t="shared" si="1534"/>
        <v>0</v>
      </c>
      <c r="J2656" s="179">
        <f t="shared" si="1535"/>
        <v>0</v>
      </c>
      <c r="K2656" s="173"/>
      <c r="L2656" s="174" t="str" cm="1">
        <f t="array" aca="1" ref="L2656" ca="1">IF($K2656="",OFFSET(L2656,-1,,,),K2656)</f>
        <v>15.01.05.07.01</v>
      </c>
      <c r="M2656" s="175" t="str" cm="1">
        <f t="array" aca="1" ref="M2656" ca="1">IF(OR($K2656=0,$K2656=""),OFFSET(M2656,-1,,,),O2656)</f>
        <v>REGULARIZAÇÃO DE SUPERFÍCIE PARA IMPERMEABLIZAÇÃO COM ARGAMASSA DE CIMENTO E AREIA 1:3 - 3CM</v>
      </c>
      <c r="N2656" s="67" t="s">
        <v>1013</v>
      </c>
      <c r="O2656" s="68" t="s">
        <v>1014</v>
      </c>
      <c r="P2656" s="68"/>
      <c r="Q2656" s="68" t="s">
        <v>3258</v>
      </c>
      <c r="R2656" s="69">
        <v>10.07</v>
      </c>
      <c r="S2656" s="70">
        <v>20</v>
      </c>
      <c r="T2656" s="70">
        <v>201.4</v>
      </c>
      <c r="U2656" s="67" t="s">
        <v>1496</v>
      </c>
      <c r="V2656" s="71" t="s">
        <v>1497</v>
      </c>
      <c r="W2656" s="171"/>
      <c r="X2656" s="172"/>
      <c r="Y2656" s="176">
        <f t="shared" si="1536"/>
        <v>0</v>
      </c>
      <c r="AA2656" s="192"/>
      <c r="AB2656" s="193"/>
    </row>
    <row r="2657" spans="2:28">
      <c r="B2657" s="189">
        <f t="shared" si="1528"/>
        <v>0</v>
      </c>
      <c r="C2657" s="189">
        <f t="shared" ca="1" si="1529"/>
        <v>0</v>
      </c>
      <c r="D2657" s="189">
        <f t="shared" si="1530"/>
        <v>0</v>
      </c>
      <c r="E2657" s="189">
        <f t="shared" ca="1" si="1531"/>
        <v>0</v>
      </c>
      <c r="F2657" s="189">
        <f t="shared" si="1532"/>
        <v>0</v>
      </c>
      <c r="G2657" s="189" cm="1">
        <f t="array" aca="1" ref="G2657" ca="1">OFFSET(G2657,-1,,,)+1</f>
        <v>2652</v>
      </c>
      <c r="H2657" s="189">
        <f t="shared" si="1533"/>
        <v>0</v>
      </c>
      <c r="I2657" s="189">
        <f t="shared" si="1534"/>
        <v>0</v>
      </c>
      <c r="J2657" s="179">
        <f t="shared" si="1535"/>
        <v>0</v>
      </c>
      <c r="K2657" s="173" t="s">
        <v>3443</v>
      </c>
      <c r="L2657" s="174" t="str" cm="1">
        <f t="array" aca="1" ref="L2657" ca="1">IF($K2657="",OFFSET(L2657,-1,,,),K2657)</f>
        <v>15.01.05.07.02</v>
      </c>
      <c r="M2657" s="175" t="str" cm="1">
        <f t="array" aca="1" ref="M2657" ca="1">IF(OR($K2657=0,$K2657=""),OFFSET(M2657,-1,,,),O2657)</f>
        <v>IMPERMEABILIZAÇÃO COM MANTA ASFÁLTICA (4MM TIPO IV), ADERIDO À MAÇARICO</v>
      </c>
      <c r="N2657" s="67" t="s">
        <v>4096</v>
      </c>
      <c r="O2657" s="68" t="s">
        <v>4760</v>
      </c>
      <c r="P2657" s="68"/>
      <c r="Q2657" s="68" t="s">
        <v>3258</v>
      </c>
      <c r="R2657" s="69">
        <v>16.260000000000002</v>
      </c>
      <c r="S2657" s="70">
        <v>193.99</v>
      </c>
      <c r="T2657" s="70">
        <v>3154.2774000000004</v>
      </c>
      <c r="U2657" s="67"/>
      <c r="V2657" s="71"/>
      <c r="W2657" s="171"/>
      <c r="X2657" s="172"/>
      <c r="Y2657" s="176">
        <f t="shared" si="1536"/>
        <v>0</v>
      </c>
      <c r="AA2657" s="192"/>
      <c r="AB2657" s="193"/>
    </row>
    <row r="2658" spans="2:28" hidden="1">
      <c r="B2658" s="189">
        <f>IF(J2658=0,0,U2658)</f>
        <v>0</v>
      </c>
      <c r="C2658" s="189">
        <f ca="1">IF(OR(J2658=0,I2658=0),0,IF(_xlfn.IFNA(MATCH(B2658,OFFSET($B$5,,,$G2658,),),0)&gt;0,0,MAX(OFFSET($C$5,,,$G2658,))+1))</f>
        <v>0</v>
      </c>
      <c r="D2658" s="189">
        <f>IF(J2658=0,0,N2658&amp;"-"&amp;U2658)</f>
        <v>0</v>
      </c>
      <c r="E2658" s="189">
        <f ca="1">IF(OR(J2658=0,I2658=0),0,IF(_xlfn.IFNA(MATCH(D2658,OFFSET($D$5,,,$G2658,),),0)&gt;0,0,_xlfn.MAXIFS(OFFSET($E$5,,,$G2658,),OFFSET($J$5,,,$G2658,),J2658)+1))</f>
        <v>0</v>
      </c>
      <c r="F2658" s="189">
        <f>IF(J2658=0,0,E2658&amp;"-"&amp;N2658)</f>
        <v>0</v>
      </c>
      <c r="G2658" s="189" cm="1">
        <f t="array" aca="1" ref="G2658" ca="1">OFFSET(G2658,-1,,,)+1</f>
        <v>2653</v>
      </c>
      <c r="H2658" s="189">
        <f>IF(OR($K2658=0,$K2658=""),$W2658,0)</f>
        <v>0</v>
      </c>
      <c r="I2658" s="189">
        <f>H2658*R2658</f>
        <v>0</v>
      </c>
      <c r="J2658" s="179">
        <f>IF(AND(I2658&lt;&gt;0,OR(K2658=0,K2658="")),N2658&amp;" - Mapa",0)</f>
        <v>0</v>
      </c>
      <c r="K2658" s="173"/>
      <c r="L2658" s="174" t="str" cm="1">
        <f t="array" aca="1" ref="L2658" ca="1">IF($K2658="",OFFSET(L2658,-1,,,),K2658)</f>
        <v>15.01.05.07.02</v>
      </c>
      <c r="M2658" s="175" t="str" cm="1">
        <f t="array" aca="1" ref="M2658" ca="1">IF(OR($K2658=0,$K2658=""),OFFSET(M2658,-1,,,),O2658)</f>
        <v>IMPERMEABILIZAÇÃO COM MANTA ASFÁLTICA (4MM TIPO IV), ADERIDO À MAÇARICO</v>
      </c>
      <c r="N2658" s="67" t="s">
        <v>1017</v>
      </c>
      <c r="O2658" s="68" t="s">
        <v>1018</v>
      </c>
      <c r="P2658" s="68"/>
      <c r="Q2658" s="68" t="s">
        <v>3254</v>
      </c>
      <c r="R2658" s="69">
        <v>8.1300000000000008</v>
      </c>
      <c r="S2658" s="70">
        <v>3.32</v>
      </c>
      <c r="T2658" s="70">
        <v>26.991600000000002</v>
      </c>
      <c r="U2658" s="67" t="s">
        <v>1496</v>
      </c>
      <c r="V2658" s="71" t="s">
        <v>1497</v>
      </c>
      <c r="W2658" s="171"/>
      <c r="X2658" s="172"/>
      <c r="Y2658" s="176">
        <f>X2658+W2658</f>
        <v>0</v>
      </c>
      <c r="AA2658" s="192"/>
      <c r="AB2658" s="193"/>
    </row>
    <row r="2659" spans="2:28" hidden="1">
      <c r="B2659" s="189">
        <f t="shared" ref="B2659:B2668" si="1537">IF(J2659=0,0,U2659)</f>
        <v>0</v>
      </c>
      <c r="C2659" s="189">
        <f t="shared" ref="C2659:C2668" ca="1" si="1538">IF(OR(J2659=0,I2659=0),0,IF(_xlfn.IFNA(MATCH(B2659,OFFSET($B$5,,,$G2659,),),0)&gt;0,0,MAX(OFFSET($C$5,,,$G2659,))+1))</f>
        <v>0</v>
      </c>
      <c r="D2659" s="189">
        <f t="shared" ref="D2659:D2668" si="1539">IF(J2659=0,0,N2659&amp;"-"&amp;U2659)</f>
        <v>0</v>
      </c>
      <c r="E2659" s="189">
        <f t="shared" ref="E2659:E2668" ca="1" si="1540">IF(OR(J2659=0,I2659=0),0,IF(_xlfn.IFNA(MATCH(D2659,OFFSET($D$5,,,$G2659,),),0)&gt;0,0,_xlfn.MAXIFS(OFFSET($E$5,,,$G2659,),OFFSET($J$5,,,$G2659,),J2659)+1))</f>
        <v>0</v>
      </c>
      <c r="F2659" s="189">
        <f t="shared" ref="F2659:F2668" si="1541">IF(J2659=0,0,E2659&amp;"-"&amp;N2659)</f>
        <v>0</v>
      </c>
      <c r="G2659" s="189" cm="1">
        <f t="array" aca="1" ref="G2659" ca="1">OFFSET(G2659,-1,,,)+1</f>
        <v>2654</v>
      </c>
      <c r="H2659" s="189">
        <f t="shared" ref="H2659:H2668" si="1542">IF(OR($K2659=0,$K2659=""),$W2659,0)</f>
        <v>0</v>
      </c>
      <c r="I2659" s="189">
        <f t="shared" ref="I2659:I2668" si="1543">H2659*R2659</f>
        <v>0</v>
      </c>
      <c r="J2659" s="179">
        <f t="shared" ref="J2659:J2668" si="1544">IF(AND(I2659&lt;&gt;0,OR(K2659=0,K2659="")),N2659&amp;" - Mapa",0)</f>
        <v>0</v>
      </c>
      <c r="K2659" s="173"/>
      <c r="L2659" s="174" t="str" cm="1">
        <f t="array" aca="1" ref="L2659" ca="1">IF($K2659="",OFFSET(L2659,-1,,,),K2659)</f>
        <v>15.01.05.07.02</v>
      </c>
      <c r="M2659" s="175" t="str" cm="1">
        <f t="array" aca="1" ref="M2659" ca="1">IF(OR($K2659=0,$K2659=""),OFFSET(M2659,-1,,,),O2659)</f>
        <v>IMPERMEABILIZAÇÃO COM MANTA ASFÁLTICA (4MM TIPO IV), ADERIDO À MAÇARICO</v>
      </c>
      <c r="N2659" s="67" t="s">
        <v>1021</v>
      </c>
      <c r="O2659" s="68" t="s">
        <v>1022</v>
      </c>
      <c r="P2659" s="68"/>
      <c r="Q2659" s="68" t="s">
        <v>3266</v>
      </c>
      <c r="R2659" s="69">
        <v>1.8698999999999999</v>
      </c>
      <c r="S2659" s="70">
        <v>542</v>
      </c>
      <c r="T2659" s="70">
        <v>1013.4857999999999</v>
      </c>
      <c r="U2659" s="67" t="s">
        <v>1496</v>
      </c>
      <c r="V2659" s="71" t="s">
        <v>1497</v>
      </c>
      <c r="W2659" s="171"/>
      <c r="X2659" s="172"/>
      <c r="Y2659" s="176">
        <f t="shared" ref="Y2659:Y2668" si="1545">X2659+W2659</f>
        <v>0</v>
      </c>
      <c r="AA2659" s="192"/>
      <c r="AB2659" s="193"/>
    </row>
    <row r="2660" spans="2:28" hidden="1">
      <c r="B2660" s="189">
        <f t="shared" si="1537"/>
        <v>0</v>
      </c>
      <c r="C2660" s="189">
        <f t="shared" ca="1" si="1538"/>
        <v>0</v>
      </c>
      <c r="D2660" s="189">
        <f t="shared" si="1539"/>
        <v>0</v>
      </c>
      <c r="E2660" s="189">
        <f t="shared" ca="1" si="1540"/>
        <v>0</v>
      </c>
      <c r="F2660" s="189">
        <f t="shared" si="1541"/>
        <v>0</v>
      </c>
      <c r="G2660" s="189" cm="1">
        <f t="array" aca="1" ref="G2660" ca="1">OFFSET(G2660,-1,,,)+1</f>
        <v>2655</v>
      </c>
      <c r="H2660" s="189">
        <f t="shared" si="1542"/>
        <v>0</v>
      </c>
      <c r="I2660" s="189">
        <f t="shared" si="1543"/>
        <v>0</v>
      </c>
      <c r="J2660" s="179">
        <f t="shared" si="1544"/>
        <v>0</v>
      </c>
      <c r="K2660" s="173"/>
      <c r="L2660" s="174" t="str" cm="1">
        <f t="array" aca="1" ref="L2660" ca="1">IF($K2660="",OFFSET(L2660,-1,,,),K2660)</f>
        <v>15.01.05.07.02</v>
      </c>
      <c r="M2660" s="175" t="str" cm="1">
        <f t="array" aca="1" ref="M2660" ca="1">IF(OR($K2660=0,$K2660=""),OFFSET(M2660,-1,,,),O2660)</f>
        <v>IMPERMEABILIZAÇÃO COM MANTA ASFÁLTICA (4MM TIPO IV), ADERIDO À MAÇARICO</v>
      </c>
      <c r="N2660" s="67" t="s">
        <v>1027</v>
      </c>
      <c r="O2660" s="68" t="s">
        <v>1028</v>
      </c>
      <c r="P2660" s="68"/>
      <c r="Q2660" s="68" t="s">
        <v>3258</v>
      </c>
      <c r="R2660" s="69">
        <v>16.260000000000002</v>
      </c>
      <c r="S2660" s="70">
        <v>130</v>
      </c>
      <c r="T2660" s="70">
        <v>2113.8000000000002</v>
      </c>
      <c r="U2660" s="67" t="s">
        <v>1496</v>
      </c>
      <c r="V2660" s="71" t="s">
        <v>1497</v>
      </c>
      <c r="W2660" s="171"/>
      <c r="X2660" s="172"/>
      <c r="Y2660" s="176">
        <f t="shared" si="1545"/>
        <v>0</v>
      </c>
      <c r="AA2660" s="192"/>
      <c r="AB2660" s="193"/>
    </row>
    <row r="2661" spans="2:28">
      <c r="B2661" s="189">
        <f t="shared" si="1537"/>
        <v>0</v>
      </c>
      <c r="C2661" s="189">
        <f t="shared" ca="1" si="1538"/>
        <v>0</v>
      </c>
      <c r="D2661" s="189">
        <f t="shared" si="1539"/>
        <v>0</v>
      </c>
      <c r="E2661" s="189">
        <f t="shared" ca="1" si="1540"/>
        <v>0</v>
      </c>
      <c r="F2661" s="189">
        <f t="shared" si="1541"/>
        <v>0</v>
      </c>
      <c r="G2661" s="189" cm="1">
        <f t="array" aca="1" ref="G2661" ca="1">OFFSET(G2661,-1,,,)+1</f>
        <v>2656</v>
      </c>
      <c r="H2661" s="189">
        <f t="shared" si="1542"/>
        <v>0</v>
      </c>
      <c r="I2661" s="189">
        <f t="shared" si="1543"/>
        <v>0</v>
      </c>
      <c r="J2661" s="179">
        <f t="shared" si="1544"/>
        <v>0</v>
      </c>
      <c r="K2661" s="173" t="s">
        <v>3444</v>
      </c>
      <c r="L2661" s="174" t="str" cm="1">
        <f t="array" aca="1" ref="L2661" ca="1">IF($K2661="",OFFSET(L2661,-1,,,),K2661)</f>
        <v>15.01.05.07.03</v>
      </c>
      <c r="M2661" s="175" t="str" cm="1">
        <f t="array" aca="1" ref="M2661" ca="1">IF(OR($K2661=0,$K2661=""),OFFSET(M2661,-1,,,),O2661)</f>
        <v>PROTEÇÃO MECÂNICA PARA RODAPÉ DE MANTA ASFÁLTICA</v>
      </c>
      <c r="N2661" s="67" t="s">
        <v>1038</v>
      </c>
      <c r="O2661" s="68" t="s">
        <v>4551</v>
      </c>
      <c r="P2661" s="68"/>
      <c r="Q2661" s="68" t="s">
        <v>3258</v>
      </c>
      <c r="R2661" s="69">
        <v>6.19</v>
      </c>
      <c r="S2661" s="70">
        <v>22.27</v>
      </c>
      <c r="T2661" s="70">
        <v>137.85130000000001</v>
      </c>
      <c r="U2661" s="67"/>
      <c r="V2661" s="71"/>
      <c r="W2661" s="171"/>
      <c r="X2661" s="172"/>
      <c r="Y2661" s="176">
        <f t="shared" si="1545"/>
        <v>0</v>
      </c>
      <c r="AA2661" s="192"/>
      <c r="AB2661" s="193"/>
    </row>
    <row r="2662" spans="2:28" hidden="1">
      <c r="B2662" s="189">
        <f t="shared" si="1537"/>
        <v>0</v>
      </c>
      <c r="C2662" s="189">
        <f t="shared" ca="1" si="1538"/>
        <v>0</v>
      </c>
      <c r="D2662" s="189">
        <f t="shared" si="1539"/>
        <v>0</v>
      </c>
      <c r="E2662" s="189">
        <f t="shared" ca="1" si="1540"/>
        <v>0</v>
      </c>
      <c r="F2662" s="189">
        <f t="shared" si="1541"/>
        <v>0</v>
      </c>
      <c r="G2662" s="189" cm="1">
        <f t="array" aca="1" ref="G2662" ca="1">OFFSET(G2662,-1,,,)+1</f>
        <v>2657</v>
      </c>
      <c r="H2662" s="189">
        <f t="shared" si="1542"/>
        <v>0</v>
      </c>
      <c r="I2662" s="189">
        <f t="shared" si="1543"/>
        <v>0</v>
      </c>
      <c r="J2662" s="179">
        <f t="shared" si="1544"/>
        <v>0</v>
      </c>
      <c r="K2662" s="173"/>
      <c r="L2662" s="174" t="str" cm="1">
        <f t="array" aca="1" ref="L2662" ca="1">IF($K2662="",OFFSET(L2662,-1,,,),K2662)</f>
        <v>15.01.05.07.03</v>
      </c>
      <c r="M2662" s="175" t="str" cm="1">
        <f t="array" aca="1" ref="M2662" ca="1">IF(OR($K2662=0,$K2662=""),OFFSET(M2662,-1,,,),O2662)</f>
        <v>PROTEÇÃO MECÂNICA PARA RODAPÉ DE MANTA ASFÁLTICA</v>
      </c>
      <c r="N2662" s="67" t="s">
        <v>1039</v>
      </c>
      <c r="O2662" s="68" t="s">
        <v>1040</v>
      </c>
      <c r="P2662" s="68"/>
      <c r="Q2662" s="68" t="s">
        <v>3255</v>
      </c>
      <c r="R2662" s="69">
        <v>49.52</v>
      </c>
      <c r="S2662" s="70">
        <v>0.9</v>
      </c>
      <c r="T2662" s="70">
        <v>44.568000000000005</v>
      </c>
      <c r="U2662" s="67" t="s">
        <v>1496</v>
      </c>
      <c r="V2662" s="71" t="s">
        <v>1497</v>
      </c>
      <c r="W2662" s="171"/>
      <c r="X2662" s="172"/>
      <c r="Y2662" s="176">
        <f t="shared" si="1545"/>
        <v>0</v>
      </c>
      <c r="AA2662" s="192"/>
      <c r="AB2662" s="193"/>
    </row>
    <row r="2663" spans="2:28" hidden="1">
      <c r="B2663" s="189">
        <f t="shared" si="1537"/>
        <v>0</v>
      </c>
      <c r="C2663" s="189">
        <f t="shared" ca="1" si="1538"/>
        <v>0</v>
      </c>
      <c r="D2663" s="189">
        <f t="shared" si="1539"/>
        <v>0</v>
      </c>
      <c r="E2663" s="189">
        <f t="shared" ca="1" si="1540"/>
        <v>0</v>
      </c>
      <c r="F2663" s="189">
        <f t="shared" si="1541"/>
        <v>0</v>
      </c>
      <c r="G2663" s="189" cm="1">
        <f t="array" aca="1" ref="G2663" ca="1">OFFSET(G2663,-1,,,)+1</f>
        <v>2658</v>
      </c>
      <c r="H2663" s="189">
        <f t="shared" si="1542"/>
        <v>0</v>
      </c>
      <c r="I2663" s="189">
        <f t="shared" si="1543"/>
        <v>0</v>
      </c>
      <c r="J2663" s="179">
        <f t="shared" si="1544"/>
        <v>0</v>
      </c>
      <c r="K2663" s="173"/>
      <c r="L2663" s="174" t="str" cm="1">
        <f t="array" aca="1" ref="L2663" ca="1">IF($K2663="",OFFSET(L2663,-1,,,),K2663)</f>
        <v>15.01.05.07.03</v>
      </c>
      <c r="M2663" s="175" t="str" cm="1">
        <f t="array" aca="1" ref="M2663" ca="1">IF(OR($K2663=0,$K2663=""),OFFSET(M2663,-1,,,),O2663)</f>
        <v>PROTEÇÃO MECÂNICA PARA RODAPÉ DE MANTA ASFÁLTICA</v>
      </c>
      <c r="N2663" s="67" t="s">
        <v>1041</v>
      </c>
      <c r="O2663" s="68" t="s">
        <v>1042</v>
      </c>
      <c r="P2663" s="68"/>
      <c r="Q2663" s="68" t="s">
        <v>3266</v>
      </c>
      <c r="R2663" s="69">
        <v>0.12379999999999999</v>
      </c>
      <c r="S2663" s="70">
        <v>3.5</v>
      </c>
      <c r="T2663" s="70">
        <v>0.43329999999999996</v>
      </c>
      <c r="U2663" s="67" t="s">
        <v>1496</v>
      </c>
      <c r="V2663" s="71" t="s">
        <v>1497</v>
      </c>
      <c r="W2663" s="171"/>
      <c r="X2663" s="172"/>
      <c r="Y2663" s="176">
        <f t="shared" si="1545"/>
        <v>0</v>
      </c>
      <c r="AA2663" s="192"/>
      <c r="AB2663" s="193"/>
    </row>
    <row r="2664" spans="2:28" hidden="1">
      <c r="B2664" s="189">
        <f t="shared" si="1537"/>
        <v>0</v>
      </c>
      <c r="C2664" s="189">
        <f t="shared" ca="1" si="1538"/>
        <v>0</v>
      </c>
      <c r="D2664" s="189">
        <f t="shared" si="1539"/>
        <v>0</v>
      </c>
      <c r="E2664" s="189">
        <f t="shared" ca="1" si="1540"/>
        <v>0</v>
      </c>
      <c r="F2664" s="189">
        <f t="shared" si="1541"/>
        <v>0</v>
      </c>
      <c r="G2664" s="189" cm="1">
        <f t="array" aca="1" ref="G2664" ca="1">OFFSET(G2664,-1,,,)+1</f>
        <v>2659</v>
      </c>
      <c r="H2664" s="189">
        <f t="shared" si="1542"/>
        <v>0</v>
      </c>
      <c r="I2664" s="189">
        <f t="shared" si="1543"/>
        <v>0</v>
      </c>
      <c r="J2664" s="179">
        <f t="shared" si="1544"/>
        <v>0</v>
      </c>
      <c r="K2664" s="173"/>
      <c r="L2664" s="174" t="str" cm="1">
        <f t="array" aca="1" ref="L2664" ca="1">IF($K2664="",OFFSET(L2664,-1,,,),K2664)</f>
        <v>15.01.05.07.03</v>
      </c>
      <c r="M2664" s="175" t="str" cm="1">
        <f t="array" aca="1" ref="M2664" ca="1">IF(OR($K2664=0,$K2664=""),OFFSET(M2664,-1,,,),O2664)</f>
        <v>PROTEÇÃO MECÂNICA PARA RODAPÉ DE MANTA ASFÁLTICA</v>
      </c>
      <c r="N2664" s="67" t="s">
        <v>2890</v>
      </c>
      <c r="O2664" s="68" t="s">
        <v>3098</v>
      </c>
      <c r="P2664" s="68"/>
      <c r="Q2664" s="68" t="s">
        <v>3258</v>
      </c>
      <c r="R2664" s="69">
        <v>6.19</v>
      </c>
      <c r="S2664" s="70">
        <v>15</v>
      </c>
      <c r="T2664" s="70">
        <v>92.850000000000009</v>
      </c>
      <c r="U2664" s="67" t="s">
        <v>1496</v>
      </c>
      <c r="V2664" s="71" t="s">
        <v>1497</v>
      </c>
      <c r="W2664" s="171"/>
      <c r="X2664" s="172"/>
      <c r="Y2664" s="176">
        <f t="shared" si="1545"/>
        <v>0</v>
      </c>
      <c r="AA2664" s="192"/>
      <c r="AB2664" s="193"/>
    </row>
    <row r="2665" spans="2:28">
      <c r="B2665" s="189">
        <f t="shared" si="1537"/>
        <v>0</v>
      </c>
      <c r="C2665" s="189">
        <f t="shared" ca="1" si="1538"/>
        <v>0</v>
      </c>
      <c r="D2665" s="189">
        <f t="shared" si="1539"/>
        <v>0</v>
      </c>
      <c r="E2665" s="189">
        <f t="shared" ca="1" si="1540"/>
        <v>0</v>
      </c>
      <c r="F2665" s="189">
        <f t="shared" si="1541"/>
        <v>0</v>
      </c>
      <c r="G2665" s="189" cm="1">
        <f t="array" aca="1" ref="G2665" ca="1">OFFSET(G2665,-1,,,)+1</f>
        <v>2660</v>
      </c>
      <c r="H2665" s="189">
        <f t="shared" si="1542"/>
        <v>0</v>
      </c>
      <c r="I2665" s="189">
        <f t="shared" si="1543"/>
        <v>0</v>
      </c>
      <c r="J2665" s="179">
        <f t="shared" si="1544"/>
        <v>0</v>
      </c>
      <c r="K2665" s="173" t="s">
        <v>3445</v>
      </c>
      <c r="L2665" s="174" t="str" cm="1">
        <f t="array" aca="1" ref="L2665" ca="1">IF($K2665="",OFFSET(L2665,-1,,,),K2665)</f>
        <v>15.01.05.07.04</v>
      </c>
      <c r="M2665" s="175" t="str" cm="1">
        <f t="array" aca="1" ref="M2665" ca="1">IF(OR($K2665=0,$K2665=""),OFFSET(M2665,-1,,,),O2665)</f>
        <v>CONTRAPISO PARA MANTA ASFÁLTICA - 3CM</v>
      </c>
      <c r="N2665" s="67" t="s">
        <v>1030</v>
      </c>
      <c r="O2665" s="68" t="s">
        <v>4550</v>
      </c>
      <c r="P2665" s="68"/>
      <c r="Q2665" s="68" t="s">
        <v>3258</v>
      </c>
      <c r="R2665" s="69">
        <v>10.07</v>
      </c>
      <c r="S2665" s="70">
        <v>37.119500000000002</v>
      </c>
      <c r="T2665" s="70">
        <v>373.79336500000005</v>
      </c>
      <c r="U2665" s="67"/>
      <c r="V2665" s="71"/>
      <c r="W2665" s="171"/>
      <c r="X2665" s="172"/>
      <c r="Y2665" s="176">
        <f t="shared" si="1545"/>
        <v>0</v>
      </c>
      <c r="AA2665" s="192"/>
      <c r="AB2665" s="193"/>
    </row>
    <row r="2666" spans="2:28" hidden="1">
      <c r="B2666" s="189">
        <f t="shared" si="1537"/>
        <v>0</v>
      </c>
      <c r="C2666" s="189">
        <f t="shared" ca="1" si="1538"/>
        <v>0</v>
      </c>
      <c r="D2666" s="189">
        <f t="shared" si="1539"/>
        <v>0</v>
      </c>
      <c r="E2666" s="189">
        <f t="shared" ca="1" si="1540"/>
        <v>0</v>
      </c>
      <c r="F2666" s="189">
        <f t="shared" si="1541"/>
        <v>0</v>
      </c>
      <c r="G2666" s="189" cm="1">
        <f t="array" aca="1" ref="G2666" ca="1">OFFSET(G2666,-1,,,)+1</f>
        <v>2661</v>
      </c>
      <c r="H2666" s="189">
        <f t="shared" si="1542"/>
        <v>0</v>
      </c>
      <c r="I2666" s="189">
        <f t="shared" si="1543"/>
        <v>0</v>
      </c>
      <c r="J2666" s="179">
        <f t="shared" si="1544"/>
        <v>0</v>
      </c>
      <c r="K2666" s="173"/>
      <c r="L2666" s="174" t="str" cm="1">
        <f t="array" aca="1" ref="L2666" ca="1">IF($K2666="",OFFSET(L2666,-1,,,),K2666)</f>
        <v>15.01.05.07.04</v>
      </c>
      <c r="M2666" s="175" t="str" cm="1">
        <f t="array" aca="1" ref="M2666" ca="1">IF(OR($K2666=0,$K2666=""),OFFSET(M2666,-1,,,),O2666)</f>
        <v>CONTRAPISO PARA MANTA ASFÁLTICA - 3CM</v>
      </c>
      <c r="N2666" s="67" t="s">
        <v>240</v>
      </c>
      <c r="O2666" s="68" t="s">
        <v>179</v>
      </c>
      <c r="P2666" s="68"/>
      <c r="Q2666" s="68" t="s">
        <v>3255</v>
      </c>
      <c r="R2666" s="69">
        <v>88.011799999999994</v>
      </c>
      <c r="S2666" s="70">
        <v>0.75</v>
      </c>
      <c r="T2666" s="70">
        <v>66.008849999999995</v>
      </c>
      <c r="U2666" s="67" t="s">
        <v>1496</v>
      </c>
      <c r="V2666" s="71" t="s">
        <v>1497</v>
      </c>
      <c r="W2666" s="171"/>
      <c r="X2666" s="172"/>
      <c r="Y2666" s="176">
        <f t="shared" si="1545"/>
        <v>0</v>
      </c>
      <c r="AA2666" s="192"/>
      <c r="AB2666" s="193"/>
    </row>
    <row r="2667" spans="2:28" hidden="1">
      <c r="B2667" s="189">
        <f t="shared" si="1537"/>
        <v>0</v>
      </c>
      <c r="C2667" s="189">
        <f t="shared" ca="1" si="1538"/>
        <v>0</v>
      </c>
      <c r="D2667" s="189">
        <f t="shared" si="1539"/>
        <v>0</v>
      </c>
      <c r="E2667" s="189">
        <f t="shared" ca="1" si="1540"/>
        <v>0</v>
      </c>
      <c r="F2667" s="189">
        <f t="shared" si="1541"/>
        <v>0</v>
      </c>
      <c r="G2667" s="189" cm="1">
        <f t="array" aca="1" ref="G2667" ca="1">OFFSET(G2667,-1,,,)+1</f>
        <v>2662</v>
      </c>
      <c r="H2667" s="189">
        <f t="shared" si="1542"/>
        <v>0</v>
      </c>
      <c r="I2667" s="189">
        <f t="shared" si="1543"/>
        <v>0</v>
      </c>
      <c r="J2667" s="179">
        <f t="shared" si="1544"/>
        <v>0</v>
      </c>
      <c r="K2667" s="173"/>
      <c r="L2667" s="174" t="str" cm="1">
        <f t="array" aca="1" ref="L2667" ca="1">IF($K2667="",OFFSET(L2667,-1,,,),K2667)</f>
        <v>15.01.05.07.04</v>
      </c>
      <c r="M2667" s="175" t="str" cm="1">
        <f t="array" aca="1" ref="M2667" ca="1">IF(OR($K2667=0,$K2667=""),OFFSET(M2667,-1,,,),O2667)</f>
        <v>CONTRAPISO PARA MANTA ASFÁLTICA - 3CM</v>
      </c>
      <c r="N2667" s="67" t="s">
        <v>180</v>
      </c>
      <c r="O2667" s="68" t="s">
        <v>181</v>
      </c>
      <c r="P2667" s="68"/>
      <c r="Q2667" s="68" t="s">
        <v>3256</v>
      </c>
      <c r="R2667" s="69">
        <v>0.40279999999999999</v>
      </c>
      <c r="S2667" s="70">
        <v>200</v>
      </c>
      <c r="T2667" s="70">
        <v>80.56</v>
      </c>
      <c r="U2667" s="67" t="s">
        <v>1496</v>
      </c>
      <c r="V2667" s="71" t="s">
        <v>1497</v>
      </c>
      <c r="W2667" s="171"/>
      <c r="X2667" s="172"/>
      <c r="Y2667" s="176">
        <f t="shared" si="1545"/>
        <v>0</v>
      </c>
      <c r="AA2667" s="192"/>
      <c r="AB2667" s="193"/>
    </row>
    <row r="2668" spans="2:28" hidden="1">
      <c r="B2668" s="189">
        <f t="shared" si="1537"/>
        <v>0</v>
      </c>
      <c r="C2668" s="189">
        <f t="shared" ca="1" si="1538"/>
        <v>0</v>
      </c>
      <c r="D2668" s="189">
        <f t="shared" si="1539"/>
        <v>0</v>
      </c>
      <c r="E2668" s="189">
        <f t="shared" ca="1" si="1540"/>
        <v>0</v>
      </c>
      <c r="F2668" s="189">
        <f t="shared" si="1541"/>
        <v>0</v>
      </c>
      <c r="G2668" s="189" cm="1">
        <f t="array" aca="1" ref="G2668" ca="1">OFFSET(G2668,-1,,,)+1</f>
        <v>2663</v>
      </c>
      <c r="H2668" s="189">
        <f t="shared" si="1542"/>
        <v>0</v>
      </c>
      <c r="I2668" s="189">
        <f t="shared" si="1543"/>
        <v>0</v>
      </c>
      <c r="J2668" s="179">
        <f t="shared" si="1544"/>
        <v>0</v>
      </c>
      <c r="K2668" s="173"/>
      <c r="L2668" s="174" t="str" cm="1">
        <f t="array" aca="1" ref="L2668" ca="1">IF($K2668="",OFFSET(L2668,-1,,,),K2668)</f>
        <v>15.01.05.07.04</v>
      </c>
      <c r="M2668" s="175" t="str" cm="1">
        <f t="array" aca="1" ref="M2668" ca="1">IF(OR($K2668=0,$K2668=""),OFFSET(M2668,-1,,,),O2668)</f>
        <v>CONTRAPISO PARA MANTA ASFÁLTICA - 3CM</v>
      </c>
      <c r="N2668" s="67" t="s">
        <v>253</v>
      </c>
      <c r="O2668" s="68" t="s">
        <v>254</v>
      </c>
      <c r="P2668" s="68"/>
      <c r="Q2668" s="68" t="s">
        <v>3255</v>
      </c>
      <c r="R2668" s="69">
        <v>4.5315000000000003</v>
      </c>
      <c r="S2668" s="70">
        <v>9</v>
      </c>
      <c r="T2668" s="70">
        <v>40.783500000000004</v>
      </c>
      <c r="U2668" s="67" t="s">
        <v>1496</v>
      </c>
      <c r="V2668" s="71" t="s">
        <v>1497</v>
      </c>
      <c r="W2668" s="171"/>
      <c r="X2668" s="172"/>
      <c r="Y2668" s="176">
        <f t="shared" si="1545"/>
        <v>0</v>
      </c>
      <c r="AA2668" s="192"/>
      <c r="AB2668" s="193"/>
    </row>
    <row r="2669" spans="2:28" hidden="1">
      <c r="B2669" s="189">
        <f>IF(J2669=0,0,U2669)</f>
        <v>0</v>
      </c>
      <c r="C2669" s="189">
        <f ca="1">IF(OR(J2669=0,I2669=0),0,IF(_xlfn.IFNA(MATCH(B2669,OFFSET($B$5,,,$G2669,),),0)&gt;0,0,MAX(OFFSET($C$5,,,$G2669,))+1))</f>
        <v>0</v>
      </c>
      <c r="D2669" s="189">
        <f>IF(J2669=0,0,N2669&amp;"-"&amp;U2669)</f>
        <v>0</v>
      </c>
      <c r="E2669" s="189">
        <f ca="1">IF(OR(J2669=0,I2669=0),0,IF(_xlfn.IFNA(MATCH(D2669,OFFSET($D$5,,,$G2669,),),0)&gt;0,0,_xlfn.MAXIFS(OFFSET($E$5,,,$G2669,),OFFSET($J$5,,,$G2669,),J2669)+1))</f>
        <v>0</v>
      </c>
      <c r="F2669" s="189">
        <f>IF(J2669=0,0,E2669&amp;"-"&amp;N2669)</f>
        <v>0</v>
      </c>
      <c r="G2669" s="189" cm="1">
        <f t="array" aca="1" ref="G2669" ca="1">OFFSET(G2669,-1,,,)+1</f>
        <v>2664</v>
      </c>
      <c r="H2669" s="189">
        <f>IF(OR($K2669=0,$K2669=""),$W2669,0)</f>
        <v>0</v>
      </c>
      <c r="I2669" s="189">
        <f>H2669*R2669</f>
        <v>0</v>
      </c>
      <c r="J2669" s="179">
        <f>IF(AND(I2669&lt;&gt;0,OR(K2669=0,K2669="")),N2669&amp;" - Mapa",0)</f>
        <v>0</v>
      </c>
      <c r="K2669" s="173"/>
      <c r="L2669" s="174" t="str" cm="1">
        <f t="array" aca="1" ref="L2669" ca="1">IF($K2669="",OFFSET(L2669,-1,,,),K2669)</f>
        <v>15.01.05.07.04</v>
      </c>
      <c r="M2669" s="175" t="str" cm="1">
        <f t="array" aca="1" ref="M2669" ca="1">IF(OR($K2669=0,$K2669=""),OFFSET(M2669,-1,,,),O2669)</f>
        <v>CONTRAPISO PARA MANTA ASFÁLTICA - 3CM</v>
      </c>
      <c r="N2669" s="67" t="s">
        <v>1031</v>
      </c>
      <c r="O2669" s="68" t="s">
        <v>1032</v>
      </c>
      <c r="P2669" s="68"/>
      <c r="Q2669" s="68" t="s">
        <v>3266</v>
      </c>
      <c r="R2669" s="69">
        <v>6.5454999999999999E-2</v>
      </c>
      <c r="S2669" s="70">
        <v>233</v>
      </c>
      <c r="T2669" s="70">
        <v>15.251015000000001</v>
      </c>
      <c r="U2669" s="67" t="s">
        <v>1496</v>
      </c>
      <c r="V2669" s="71" t="s">
        <v>1497</v>
      </c>
      <c r="W2669" s="171"/>
      <c r="X2669" s="172"/>
      <c r="Y2669" s="176">
        <f>X2669+W2669</f>
        <v>0</v>
      </c>
      <c r="AA2669" s="192"/>
      <c r="AB2669" s="193"/>
    </row>
    <row r="2670" spans="2:28" hidden="1">
      <c r="B2670" s="189">
        <f t="shared" ref="B2670:B2673" si="1546">IF(J2670=0,0,U2670)</f>
        <v>0</v>
      </c>
      <c r="C2670" s="189">
        <f t="shared" ref="C2670:C2673" ca="1" si="1547">IF(OR(J2670=0,I2670=0),0,IF(_xlfn.IFNA(MATCH(B2670,OFFSET($B$5,,,$G2670,),),0)&gt;0,0,MAX(OFFSET($C$5,,,$G2670,))+1))</f>
        <v>0</v>
      </c>
      <c r="D2670" s="189">
        <f t="shared" ref="D2670:D2673" si="1548">IF(J2670=0,0,N2670&amp;"-"&amp;U2670)</f>
        <v>0</v>
      </c>
      <c r="E2670" s="189">
        <f t="shared" ref="E2670:E2673" ca="1" si="1549">IF(OR(J2670=0,I2670=0),0,IF(_xlfn.IFNA(MATCH(D2670,OFFSET($D$5,,,$G2670,),),0)&gt;0,0,_xlfn.MAXIFS(OFFSET($E$5,,,$G2670,),OFFSET($J$5,,,$G2670,),J2670)+1))</f>
        <v>0</v>
      </c>
      <c r="F2670" s="189">
        <f t="shared" ref="F2670:F2673" si="1550">IF(J2670=0,0,E2670&amp;"-"&amp;N2670)</f>
        <v>0</v>
      </c>
      <c r="G2670" s="189" cm="1">
        <f t="array" aca="1" ref="G2670" ca="1">OFFSET(G2670,-1,,,)+1</f>
        <v>2665</v>
      </c>
      <c r="H2670" s="189">
        <f t="shared" ref="H2670:H2673" si="1551">IF(OR($K2670=0,$K2670=""),$W2670,0)</f>
        <v>0</v>
      </c>
      <c r="I2670" s="189">
        <f t="shared" ref="I2670:I2673" si="1552">H2670*R2670</f>
        <v>0</v>
      </c>
      <c r="J2670" s="179">
        <f t="shared" ref="J2670:J2673" si="1553">IF(AND(I2670&lt;&gt;0,OR(K2670=0,K2670="")),N2670&amp;" - Mapa",0)</f>
        <v>0</v>
      </c>
      <c r="K2670" s="173"/>
      <c r="L2670" s="174" t="str" cm="1">
        <f t="array" aca="1" ref="L2670" ca="1">IF($K2670="",OFFSET(L2670,-1,,,),K2670)</f>
        <v>15.01.05.07.04</v>
      </c>
      <c r="M2670" s="175" t="str" cm="1">
        <f t="array" aca="1" ref="M2670" ca="1">IF(OR($K2670=0,$K2670=""),OFFSET(M2670,-1,,,),O2670)</f>
        <v>CONTRAPISO PARA MANTA ASFÁLTICA - 3CM</v>
      </c>
      <c r="N2670" s="67" t="s">
        <v>1033</v>
      </c>
      <c r="O2670" s="68" t="s">
        <v>1034</v>
      </c>
      <c r="P2670" s="68"/>
      <c r="Q2670" s="68" t="s">
        <v>3258</v>
      </c>
      <c r="R2670" s="69">
        <v>10.07</v>
      </c>
      <c r="S2670" s="70">
        <v>14.5</v>
      </c>
      <c r="T2670" s="70">
        <v>146.01500000000001</v>
      </c>
      <c r="U2670" s="67" t="s">
        <v>1496</v>
      </c>
      <c r="V2670" s="71" t="s">
        <v>1497</v>
      </c>
      <c r="W2670" s="171"/>
      <c r="X2670" s="172"/>
      <c r="Y2670" s="176">
        <f t="shared" ref="Y2670:Y2673" si="1554">X2670+W2670</f>
        <v>0</v>
      </c>
      <c r="AA2670" s="192"/>
      <c r="AB2670" s="193"/>
    </row>
    <row r="2671" spans="2:28" hidden="1">
      <c r="B2671" s="189">
        <f t="shared" si="1546"/>
        <v>0</v>
      </c>
      <c r="C2671" s="189">
        <f t="shared" ca="1" si="1547"/>
        <v>0</v>
      </c>
      <c r="D2671" s="189">
        <f t="shared" si="1548"/>
        <v>0</v>
      </c>
      <c r="E2671" s="189">
        <f t="shared" ca="1" si="1549"/>
        <v>0</v>
      </c>
      <c r="F2671" s="189">
        <f t="shared" si="1550"/>
        <v>0</v>
      </c>
      <c r="G2671" s="189" cm="1">
        <f t="array" aca="1" ref="G2671" ca="1">OFFSET(G2671,-1,,,)+1</f>
        <v>2666</v>
      </c>
      <c r="H2671" s="189">
        <f t="shared" si="1551"/>
        <v>0</v>
      </c>
      <c r="I2671" s="189">
        <f t="shared" si="1552"/>
        <v>0</v>
      </c>
      <c r="J2671" s="179">
        <f t="shared" si="1553"/>
        <v>0</v>
      </c>
      <c r="K2671" s="173"/>
      <c r="L2671" s="174" t="str" cm="1">
        <f t="array" aca="1" ref="L2671" ca="1">IF($K2671="",OFFSET(L2671,-1,,,),K2671)</f>
        <v>15.01.05.07.04</v>
      </c>
      <c r="M2671" s="175" t="str" cm="1">
        <f t="array" aca="1" ref="M2671" ca="1">IF(OR($K2671=0,$K2671=""),OFFSET(M2671,-1,,,),O2671)</f>
        <v>CONTRAPISO PARA MANTA ASFÁLTICA - 3CM</v>
      </c>
      <c r="N2671" s="67" t="s">
        <v>1035</v>
      </c>
      <c r="O2671" s="68" t="s">
        <v>1036</v>
      </c>
      <c r="P2671" s="68"/>
      <c r="Q2671" s="68" t="s">
        <v>3258</v>
      </c>
      <c r="R2671" s="69">
        <v>10.07</v>
      </c>
      <c r="S2671" s="70">
        <v>2.5</v>
      </c>
      <c r="T2671" s="70">
        <v>25.175000000000001</v>
      </c>
      <c r="U2671" s="67" t="s">
        <v>1496</v>
      </c>
      <c r="V2671" s="71" t="s">
        <v>1497</v>
      </c>
      <c r="W2671" s="171"/>
      <c r="X2671" s="172"/>
      <c r="Y2671" s="176">
        <f t="shared" si="1554"/>
        <v>0</v>
      </c>
      <c r="AA2671" s="192"/>
      <c r="AB2671" s="193"/>
    </row>
    <row r="2672" spans="2:28">
      <c r="B2672" s="189">
        <f t="shared" si="1546"/>
        <v>0</v>
      </c>
      <c r="C2672" s="189">
        <f t="shared" ca="1" si="1547"/>
        <v>0</v>
      </c>
      <c r="D2672" s="189">
        <f t="shared" si="1548"/>
        <v>0</v>
      </c>
      <c r="E2672" s="189">
        <f t="shared" ca="1" si="1549"/>
        <v>0</v>
      </c>
      <c r="F2672" s="189">
        <f t="shared" si="1550"/>
        <v>0</v>
      </c>
      <c r="G2672" s="189" cm="1">
        <f t="array" aca="1" ref="G2672" ca="1">OFFSET(G2672,-1,,,)+1</f>
        <v>2667</v>
      </c>
      <c r="H2672" s="189">
        <f t="shared" si="1551"/>
        <v>0</v>
      </c>
      <c r="I2672" s="189">
        <f t="shared" si="1552"/>
        <v>0</v>
      </c>
      <c r="J2672" s="179">
        <f t="shared" si="1553"/>
        <v>0</v>
      </c>
      <c r="K2672" s="173" t="s">
        <v>3446</v>
      </c>
      <c r="L2672" s="174" t="str" cm="1">
        <f t="array" aca="1" ref="L2672" ca="1">IF($K2672="",OFFSET(L2672,-1,,,),K2672)</f>
        <v>15.01.05.07.05</v>
      </c>
      <c r="M2672" s="175" t="str" cm="1">
        <f t="array" aca="1" ref="M2672" ca="1">IF(OR($K2672=0,$K2672=""),OFFSET(M2672,-1,,,),O2672)</f>
        <v>IMPERMEABILIZAÇÃO COM ARGAMASSA POLIMÉRICA - PASSEIO EXTERNO</v>
      </c>
      <c r="N2672" s="67" t="s">
        <v>361</v>
      </c>
      <c r="O2672" s="68" t="s">
        <v>4545</v>
      </c>
      <c r="P2672" s="68"/>
      <c r="Q2672" s="68" t="s">
        <v>3258</v>
      </c>
      <c r="R2672" s="69">
        <v>30.63</v>
      </c>
      <c r="S2672" s="70">
        <v>42.577500000000001</v>
      </c>
      <c r="T2672" s="70">
        <v>1304.148825</v>
      </c>
      <c r="U2672" s="67"/>
      <c r="V2672" s="71"/>
      <c r="W2672" s="171"/>
      <c r="X2672" s="172"/>
      <c r="Y2672" s="176">
        <f t="shared" si="1554"/>
        <v>0</v>
      </c>
      <c r="AA2672" s="192"/>
      <c r="AB2672" s="193"/>
    </row>
    <row r="2673" spans="2:28" hidden="1">
      <c r="B2673" s="189">
        <f t="shared" si="1546"/>
        <v>0</v>
      </c>
      <c r="C2673" s="189">
        <f t="shared" ca="1" si="1547"/>
        <v>0</v>
      </c>
      <c r="D2673" s="189">
        <f t="shared" si="1548"/>
        <v>0</v>
      </c>
      <c r="E2673" s="189">
        <f t="shared" ca="1" si="1549"/>
        <v>0</v>
      </c>
      <c r="F2673" s="189">
        <f t="shared" si="1550"/>
        <v>0</v>
      </c>
      <c r="G2673" s="189" cm="1">
        <f t="array" aca="1" ref="G2673" ca="1">OFFSET(G2673,-1,,,)+1</f>
        <v>2668</v>
      </c>
      <c r="H2673" s="189">
        <f t="shared" si="1551"/>
        <v>0</v>
      </c>
      <c r="I2673" s="189">
        <f t="shared" si="1552"/>
        <v>0</v>
      </c>
      <c r="J2673" s="179">
        <f t="shared" si="1553"/>
        <v>0</v>
      </c>
      <c r="K2673" s="173"/>
      <c r="L2673" s="174" t="str" cm="1">
        <f t="array" aca="1" ref="L2673" ca="1">IF($K2673="",OFFSET(L2673,-1,,,),K2673)</f>
        <v>15.01.05.07.05</v>
      </c>
      <c r="M2673" s="175" t="str" cm="1">
        <f t="array" aca="1" ref="M2673" ca="1">IF(OR($K2673=0,$K2673=""),OFFSET(M2673,-1,,,),O2673)</f>
        <v>IMPERMEABILIZAÇÃO COM ARGAMASSA POLIMÉRICA - PASSEIO EXTERNO</v>
      </c>
      <c r="N2673" s="67" t="s">
        <v>359</v>
      </c>
      <c r="O2673" s="68" t="s">
        <v>360</v>
      </c>
      <c r="P2673" s="68"/>
      <c r="Q2673" s="68" t="s">
        <v>3258</v>
      </c>
      <c r="R2673" s="69">
        <v>30.63</v>
      </c>
      <c r="S2673" s="70">
        <v>4.8</v>
      </c>
      <c r="T2673" s="70">
        <v>147.024</v>
      </c>
      <c r="U2673" s="67" t="s">
        <v>1496</v>
      </c>
      <c r="V2673" s="71" t="s">
        <v>1497</v>
      </c>
      <c r="W2673" s="171"/>
      <c r="X2673" s="172"/>
      <c r="Y2673" s="176">
        <f t="shared" si="1554"/>
        <v>0</v>
      </c>
      <c r="AA2673" s="192"/>
      <c r="AB2673" s="193"/>
    </row>
    <row r="2674" spans="2:28" hidden="1">
      <c r="B2674" s="189">
        <f>IF(J2674=0,0,U2674)</f>
        <v>0</v>
      </c>
      <c r="C2674" s="189">
        <f ca="1">IF(OR(J2674=0,I2674=0),0,IF(_xlfn.IFNA(MATCH(B2674,OFFSET($B$5,,,$G2674,),),0)&gt;0,0,MAX(OFFSET($C$5,,,$G2674,))+1))</f>
        <v>0</v>
      </c>
      <c r="D2674" s="189">
        <f>IF(J2674=0,0,N2674&amp;"-"&amp;U2674)</f>
        <v>0</v>
      </c>
      <c r="E2674" s="189">
        <f ca="1">IF(OR(J2674=0,I2674=0),0,IF(_xlfn.IFNA(MATCH(D2674,OFFSET($D$5,,,$G2674,),),0)&gt;0,0,_xlfn.MAXIFS(OFFSET($E$5,,,$G2674,),OFFSET($J$5,,,$G2674,),J2674)+1))</f>
        <v>0</v>
      </c>
      <c r="F2674" s="189">
        <f>IF(J2674=0,0,E2674&amp;"-"&amp;N2674)</f>
        <v>0</v>
      </c>
      <c r="G2674" s="189" cm="1">
        <f t="array" aca="1" ref="G2674" ca="1">OFFSET(G2674,-1,,,)+1</f>
        <v>2669</v>
      </c>
      <c r="H2674" s="189">
        <f>IF(OR($K2674=0,$K2674=""),$W2674,0)</f>
        <v>0</v>
      </c>
      <c r="I2674" s="189">
        <f>H2674*R2674</f>
        <v>0</v>
      </c>
      <c r="J2674" s="179">
        <f>IF(AND(I2674&lt;&gt;0,OR(K2674=0,K2674="")),N2674&amp;" - Mapa",0)</f>
        <v>0</v>
      </c>
      <c r="K2674" s="173"/>
      <c r="L2674" s="174" t="str" cm="1">
        <f t="array" aca="1" ref="L2674" ca="1">IF($K2674="",OFFSET(L2674,-1,,,),K2674)</f>
        <v>15.01.05.07.05</v>
      </c>
      <c r="M2674" s="175" t="str" cm="1">
        <f t="array" aca="1" ref="M2674" ca="1">IF(OR($K2674=0,$K2674=""),OFFSET(M2674,-1,,,),O2674)</f>
        <v>IMPERMEABILIZAÇÃO COM ARGAMASSA POLIMÉRICA - PASSEIO EXTERNO</v>
      </c>
      <c r="N2674" s="67" t="s">
        <v>462</v>
      </c>
      <c r="O2674" s="68" t="s">
        <v>463</v>
      </c>
      <c r="P2674" s="68"/>
      <c r="Q2674" s="68" t="s">
        <v>3255</v>
      </c>
      <c r="R2674" s="69">
        <v>93.421499999999995</v>
      </c>
      <c r="S2674" s="70">
        <v>2.5499999999999998</v>
      </c>
      <c r="T2674" s="70">
        <v>238.22482499999998</v>
      </c>
      <c r="U2674" s="67" t="s">
        <v>1496</v>
      </c>
      <c r="V2674" s="71" t="s">
        <v>1497</v>
      </c>
      <c r="W2674" s="171"/>
      <c r="X2674" s="172"/>
      <c r="Y2674" s="176">
        <f>X2674+W2674</f>
        <v>0</v>
      </c>
      <c r="AA2674" s="192"/>
      <c r="AB2674" s="193"/>
    </row>
    <row r="2675" spans="2:28" hidden="1">
      <c r="B2675" s="189">
        <f t="shared" ref="B2675:B2684" si="1555">IF(J2675=0,0,U2675)</f>
        <v>0</v>
      </c>
      <c r="C2675" s="189">
        <f t="shared" ref="C2675:C2684" ca="1" si="1556">IF(OR(J2675=0,I2675=0),0,IF(_xlfn.IFNA(MATCH(B2675,OFFSET($B$5,,,$G2675,),),0)&gt;0,0,MAX(OFFSET($C$5,,,$G2675,))+1))</f>
        <v>0</v>
      </c>
      <c r="D2675" s="189">
        <f t="shared" ref="D2675:D2684" si="1557">IF(J2675=0,0,N2675&amp;"-"&amp;U2675)</f>
        <v>0</v>
      </c>
      <c r="E2675" s="189">
        <f t="shared" ref="E2675:E2684" ca="1" si="1558">IF(OR(J2675=0,I2675=0),0,IF(_xlfn.IFNA(MATCH(D2675,OFFSET($D$5,,,$G2675,),),0)&gt;0,0,_xlfn.MAXIFS(OFFSET($E$5,,,$G2675,),OFFSET($J$5,,,$G2675,),J2675)+1))</f>
        <v>0</v>
      </c>
      <c r="F2675" s="189">
        <f t="shared" ref="F2675:F2684" si="1559">IF(J2675=0,0,E2675&amp;"-"&amp;N2675)</f>
        <v>0</v>
      </c>
      <c r="G2675" s="189" cm="1">
        <f t="array" aca="1" ref="G2675" ca="1">OFFSET(G2675,-1,,,)+1</f>
        <v>2670</v>
      </c>
      <c r="H2675" s="189">
        <f t="shared" ref="H2675:H2684" si="1560">IF(OR($K2675=0,$K2675=""),$W2675,0)</f>
        <v>0</v>
      </c>
      <c r="I2675" s="189">
        <f t="shared" ref="I2675:I2684" si="1561">H2675*R2675</f>
        <v>0</v>
      </c>
      <c r="J2675" s="179">
        <f t="shared" ref="J2675:J2684" si="1562">IF(AND(I2675&lt;&gt;0,OR(K2675=0,K2675="")),N2675&amp;" - Mapa",0)</f>
        <v>0</v>
      </c>
      <c r="K2675" s="173"/>
      <c r="L2675" s="174" t="str" cm="1">
        <f t="array" aca="1" ref="L2675" ca="1">IF($K2675="",OFFSET(L2675,-1,,,),K2675)</f>
        <v>15.01.05.07.05</v>
      </c>
      <c r="M2675" s="175" t="str" cm="1">
        <f t="array" aca="1" ref="M2675" ca="1">IF(OR($K2675=0,$K2675=""),OFFSET(M2675,-1,,,),O2675)</f>
        <v>IMPERMEABILIZAÇÃO COM ARGAMASSA POLIMÉRICA - PASSEIO EXTERNO</v>
      </c>
      <c r="N2675" s="67" t="s">
        <v>362</v>
      </c>
      <c r="O2675" s="68" t="s">
        <v>363</v>
      </c>
      <c r="P2675" s="68"/>
      <c r="Q2675" s="68" t="s">
        <v>3258</v>
      </c>
      <c r="R2675" s="69">
        <v>30.63</v>
      </c>
      <c r="S2675" s="70">
        <v>30</v>
      </c>
      <c r="T2675" s="70">
        <v>918.9</v>
      </c>
      <c r="U2675" s="67" t="s">
        <v>1496</v>
      </c>
      <c r="V2675" s="71" t="s">
        <v>1497</v>
      </c>
      <c r="W2675" s="171"/>
      <c r="X2675" s="172"/>
      <c r="Y2675" s="176">
        <f t="shared" ref="Y2675:Y2684" si="1563">X2675+W2675</f>
        <v>0</v>
      </c>
      <c r="AA2675" s="192"/>
      <c r="AB2675" s="193"/>
    </row>
    <row r="2676" spans="2:28" hidden="1">
      <c r="B2676" s="189">
        <f t="shared" si="1555"/>
        <v>0</v>
      </c>
      <c r="C2676" s="189">
        <f t="shared" ca="1" si="1556"/>
        <v>0</v>
      </c>
      <c r="D2676" s="189">
        <f t="shared" si="1557"/>
        <v>0</v>
      </c>
      <c r="E2676" s="189">
        <f t="shared" ca="1" si="1558"/>
        <v>0</v>
      </c>
      <c r="F2676" s="189">
        <f t="shared" si="1559"/>
        <v>0</v>
      </c>
      <c r="G2676" s="189" cm="1">
        <f t="array" aca="1" ref="G2676" ca="1">OFFSET(G2676,-1,,,)+1</f>
        <v>2671</v>
      </c>
      <c r="H2676" s="189">
        <f t="shared" si="1560"/>
        <v>0</v>
      </c>
      <c r="I2676" s="189">
        <f t="shared" si="1561"/>
        <v>0</v>
      </c>
      <c r="J2676" s="179">
        <f t="shared" si="1562"/>
        <v>0</v>
      </c>
      <c r="K2676" s="173" t="s">
        <v>3447</v>
      </c>
      <c r="L2676" s="174" t="str" cm="1">
        <f t="array" aca="1" ref="L2676" ca="1">IF($K2676="",OFFSET(L2676,-1,,,),K2676)</f>
        <v>15.01.05.08</v>
      </c>
      <c r="M2676" s="175" t="str" cm="1">
        <f t="array" aca="1" ref="M2676" ca="1">IF(OR($K2676=0,$K2676=""),OFFSET(M2676,-1,,,),O2676)</f>
        <v>ESQUADRIAS</v>
      </c>
      <c r="N2676" s="67" t="s">
        <v>143</v>
      </c>
      <c r="O2676" s="68" t="s">
        <v>387</v>
      </c>
      <c r="P2676" s="68"/>
      <c r="Q2676" s="68"/>
      <c r="R2676" s="69"/>
      <c r="S2676" s="70"/>
      <c r="T2676" s="70">
        <v>0</v>
      </c>
      <c r="U2676" s="67"/>
      <c r="V2676" s="71"/>
      <c r="W2676" s="171"/>
      <c r="X2676" s="172"/>
      <c r="Y2676" s="176">
        <f t="shared" si="1563"/>
        <v>0</v>
      </c>
      <c r="AA2676" s="192"/>
      <c r="AB2676" s="193"/>
    </row>
    <row r="2677" spans="2:28">
      <c r="B2677" s="189">
        <f t="shared" si="1555"/>
        <v>0</v>
      </c>
      <c r="C2677" s="189">
        <f t="shared" ca="1" si="1556"/>
        <v>0</v>
      </c>
      <c r="D2677" s="189">
        <f t="shared" si="1557"/>
        <v>0</v>
      </c>
      <c r="E2677" s="189">
        <f t="shared" ca="1" si="1558"/>
        <v>0</v>
      </c>
      <c r="F2677" s="189">
        <f t="shared" si="1559"/>
        <v>0</v>
      </c>
      <c r="G2677" s="189" cm="1">
        <f t="array" aca="1" ref="G2677" ca="1">OFFSET(G2677,-1,,,)+1</f>
        <v>2672</v>
      </c>
      <c r="H2677" s="189">
        <f t="shared" si="1560"/>
        <v>0</v>
      </c>
      <c r="I2677" s="189">
        <f t="shared" si="1561"/>
        <v>0</v>
      </c>
      <c r="J2677" s="179">
        <f t="shared" si="1562"/>
        <v>0</v>
      </c>
      <c r="K2677" s="173" t="s">
        <v>3448</v>
      </c>
      <c r="L2677" s="174" t="str" cm="1">
        <f t="array" aca="1" ref="L2677" ca="1">IF($K2677="",OFFSET(L2677,-1,,,),K2677)</f>
        <v>15.01.05.08.01</v>
      </c>
      <c r="M2677" s="175" t="str" cm="1">
        <f t="array" aca="1" ref="M2677" ca="1">IF(OR($K2677=0,$K2677=""),OFFSET(M2677,-1,,,),O2677)</f>
        <v>PORTA DE ALUMÍNIO COM 01 FOLHA VENEZIANA COM VENTILAÇÃO PERMANENTE - 0,90X2,20M</v>
      </c>
      <c r="N2677" s="67" t="s">
        <v>1300</v>
      </c>
      <c r="O2677" s="68" t="s">
        <v>4653</v>
      </c>
      <c r="P2677" s="68"/>
      <c r="Q2677" s="68" t="s">
        <v>3263</v>
      </c>
      <c r="R2677" s="69">
        <v>2</v>
      </c>
      <c r="S2677" s="70">
        <v>1020.56</v>
      </c>
      <c r="T2677" s="70">
        <v>2041.12</v>
      </c>
      <c r="U2677" s="67"/>
      <c r="V2677" s="71"/>
      <c r="W2677" s="171"/>
      <c r="X2677" s="172"/>
      <c r="Y2677" s="176">
        <f t="shared" si="1563"/>
        <v>0</v>
      </c>
      <c r="AA2677" s="192"/>
      <c r="AB2677" s="193"/>
    </row>
    <row r="2678" spans="2:28" hidden="1">
      <c r="B2678" s="189">
        <f t="shared" si="1555"/>
        <v>0</v>
      </c>
      <c r="C2678" s="189">
        <f t="shared" ca="1" si="1556"/>
        <v>0</v>
      </c>
      <c r="D2678" s="189">
        <f t="shared" si="1557"/>
        <v>0</v>
      </c>
      <c r="E2678" s="189">
        <f t="shared" ca="1" si="1558"/>
        <v>0</v>
      </c>
      <c r="F2678" s="189">
        <f t="shared" si="1559"/>
        <v>0</v>
      </c>
      <c r="G2678" s="189" cm="1">
        <f t="array" aca="1" ref="G2678" ca="1">OFFSET(G2678,-1,,,)+1</f>
        <v>2673</v>
      </c>
      <c r="H2678" s="189">
        <f t="shared" si="1560"/>
        <v>0</v>
      </c>
      <c r="I2678" s="189">
        <f t="shared" si="1561"/>
        <v>0</v>
      </c>
      <c r="J2678" s="179">
        <f t="shared" si="1562"/>
        <v>0</v>
      </c>
      <c r="K2678" s="173"/>
      <c r="L2678" s="174" t="str" cm="1">
        <f t="array" aca="1" ref="L2678" ca="1">IF($K2678="",OFFSET(L2678,-1,,,),K2678)</f>
        <v>15.01.05.08.01</v>
      </c>
      <c r="M2678" s="175" t="str" cm="1">
        <f t="array" aca="1" ref="M2678" ca="1">IF(OR($K2678=0,$K2678=""),OFFSET(M2678,-1,,,),O2678)</f>
        <v>PORTA DE ALUMÍNIO COM 01 FOLHA VENEZIANA COM VENTILAÇÃO PERMANENTE - 0,90X2,20M</v>
      </c>
      <c r="N2678" s="67" t="s">
        <v>1301</v>
      </c>
      <c r="O2678" s="68" t="s">
        <v>1302</v>
      </c>
      <c r="P2678" s="68"/>
      <c r="Q2678" s="68" t="s">
        <v>3260</v>
      </c>
      <c r="R2678" s="69">
        <v>2</v>
      </c>
      <c r="S2678" s="70">
        <v>880.56</v>
      </c>
      <c r="T2678" s="70">
        <v>1761.12</v>
      </c>
      <c r="U2678" s="67" t="s">
        <v>1496</v>
      </c>
      <c r="V2678" s="71" t="s">
        <v>1497</v>
      </c>
      <c r="W2678" s="171"/>
      <c r="X2678" s="172"/>
      <c r="Y2678" s="176">
        <f t="shared" si="1563"/>
        <v>0</v>
      </c>
      <c r="AA2678" s="192"/>
      <c r="AB2678" s="193"/>
    </row>
    <row r="2679" spans="2:28" hidden="1">
      <c r="B2679" s="189">
        <f t="shared" si="1555"/>
        <v>0</v>
      </c>
      <c r="C2679" s="189">
        <f t="shared" ca="1" si="1556"/>
        <v>0</v>
      </c>
      <c r="D2679" s="189">
        <f t="shared" si="1557"/>
        <v>0</v>
      </c>
      <c r="E2679" s="189">
        <f t="shared" ca="1" si="1558"/>
        <v>0</v>
      </c>
      <c r="F2679" s="189">
        <f t="shared" si="1559"/>
        <v>0</v>
      </c>
      <c r="G2679" s="189" cm="1">
        <f t="array" aca="1" ref="G2679" ca="1">OFFSET(G2679,-1,,,)+1</f>
        <v>2674</v>
      </c>
      <c r="H2679" s="189">
        <f t="shared" si="1560"/>
        <v>0</v>
      </c>
      <c r="I2679" s="189">
        <f t="shared" si="1561"/>
        <v>0</v>
      </c>
      <c r="J2679" s="179">
        <f t="shared" si="1562"/>
        <v>0</v>
      </c>
      <c r="K2679" s="173"/>
      <c r="L2679" s="174" t="str" cm="1">
        <f t="array" aca="1" ref="L2679" ca="1">IF($K2679="",OFFSET(L2679,-1,,,),K2679)</f>
        <v>15.01.05.08.01</v>
      </c>
      <c r="M2679" s="175" t="str" cm="1">
        <f t="array" aca="1" ref="M2679" ca="1">IF(OR($K2679=0,$K2679=""),OFFSET(M2679,-1,,,),O2679)</f>
        <v>PORTA DE ALUMÍNIO COM 01 FOLHA VENEZIANA COM VENTILAÇÃO PERMANENTE - 0,90X2,20M</v>
      </c>
      <c r="N2679" s="67" t="s">
        <v>645</v>
      </c>
      <c r="O2679" s="68" t="s">
        <v>646</v>
      </c>
      <c r="P2679" s="68"/>
      <c r="Q2679" s="68" t="s">
        <v>3260</v>
      </c>
      <c r="R2679" s="69">
        <v>2</v>
      </c>
      <c r="S2679" s="70">
        <v>140</v>
      </c>
      <c r="T2679" s="70">
        <v>280</v>
      </c>
      <c r="U2679" s="67" t="s">
        <v>1496</v>
      </c>
      <c r="V2679" s="71" t="s">
        <v>1497</v>
      </c>
      <c r="W2679" s="171"/>
      <c r="X2679" s="172"/>
      <c r="Y2679" s="176">
        <f t="shared" si="1563"/>
        <v>0</v>
      </c>
      <c r="AA2679" s="192"/>
      <c r="AB2679" s="193"/>
    </row>
    <row r="2680" spans="2:28" hidden="1">
      <c r="B2680" s="189">
        <f t="shared" si="1555"/>
        <v>0</v>
      </c>
      <c r="C2680" s="189">
        <f t="shared" ca="1" si="1556"/>
        <v>0</v>
      </c>
      <c r="D2680" s="189">
        <f t="shared" si="1557"/>
        <v>0</v>
      </c>
      <c r="E2680" s="189">
        <f t="shared" ca="1" si="1558"/>
        <v>0</v>
      </c>
      <c r="F2680" s="189">
        <f t="shared" si="1559"/>
        <v>0</v>
      </c>
      <c r="G2680" s="189" cm="1">
        <f t="array" aca="1" ref="G2680" ca="1">OFFSET(G2680,-1,,,)+1</f>
        <v>2675</v>
      </c>
      <c r="H2680" s="189">
        <f t="shared" si="1560"/>
        <v>0</v>
      </c>
      <c r="I2680" s="189">
        <f t="shared" si="1561"/>
        <v>0</v>
      </c>
      <c r="J2680" s="179">
        <f t="shared" si="1562"/>
        <v>0</v>
      </c>
      <c r="K2680" s="173" t="s">
        <v>3449</v>
      </c>
      <c r="L2680" s="174" t="str" cm="1">
        <f t="array" aca="1" ref="L2680" ca="1">IF($K2680="",OFFSET(L2680,-1,,,),K2680)</f>
        <v>15.01.05.09</v>
      </c>
      <c r="M2680" s="175" t="str" cm="1">
        <f t="array" aca="1" ref="M2680" ca="1">IF(OR($K2680=0,$K2680=""),OFFSET(M2680,-1,,,),O2680)</f>
        <v>LIMPEZA</v>
      </c>
      <c r="N2680" s="67" t="s">
        <v>143</v>
      </c>
      <c r="O2680" s="68" t="s">
        <v>4303</v>
      </c>
      <c r="P2680" s="68"/>
      <c r="Q2680" s="68"/>
      <c r="R2680" s="69"/>
      <c r="S2680" s="70"/>
      <c r="T2680" s="70">
        <v>0</v>
      </c>
      <c r="U2680" s="67"/>
      <c r="V2680" s="71"/>
      <c r="W2680" s="171"/>
      <c r="X2680" s="172"/>
      <c r="Y2680" s="176">
        <f t="shared" si="1563"/>
        <v>0</v>
      </c>
      <c r="AA2680" s="192"/>
      <c r="AB2680" s="193"/>
    </row>
    <row r="2681" spans="2:28">
      <c r="B2681" s="189">
        <f t="shared" si="1555"/>
        <v>0</v>
      </c>
      <c r="C2681" s="189">
        <f t="shared" ca="1" si="1556"/>
        <v>0</v>
      </c>
      <c r="D2681" s="189">
        <f t="shared" si="1557"/>
        <v>0</v>
      </c>
      <c r="E2681" s="189">
        <f t="shared" ca="1" si="1558"/>
        <v>0</v>
      </c>
      <c r="F2681" s="189">
        <f t="shared" si="1559"/>
        <v>0</v>
      </c>
      <c r="G2681" s="189" cm="1">
        <f t="array" aca="1" ref="G2681" ca="1">OFFSET(G2681,-1,,,)+1</f>
        <v>2676</v>
      </c>
      <c r="H2681" s="189">
        <f t="shared" si="1560"/>
        <v>0</v>
      </c>
      <c r="I2681" s="189">
        <f t="shared" si="1561"/>
        <v>0</v>
      </c>
      <c r="J2681" s="179">
        <f t="shared" si="1562"/>
        <v>0</v>
      </c>
      <c r="K2681" s="173" t="s">
        <v>3450</v>
      </c>
      <c r="L2681" s="174" t="str" cm="1">
        <f t="array" aca="1" ref="L2681" ca="1">IF($K2681="",OFFSET(L2681,-1,,,),K2681)</f>
        <v>15.01.05.09.01</v>
      </c>
      <c r="M2681" s="175" t="str" cm="1">
        <f t="array" aca="1" ref="M2681" ca="1">IF(OR($K2681=0,$K2681=""),OFFSET(M2681,-1,,,),O2681)</f>
        <v>SERVIÇO DE LIMPEZA GROSSA E FINA (AREA EXTERNA)</v>
      </c>
      <c r="N2681" s="67" t="s">
        <v>388</v>
      </c>
      <c r="O2681" s="68" t="s">
        <v>4304</v>
      </c>
      <c r="P2681" s="68"/>
      <c r="Q2681" s="68" t="s">
        <v>3258</v>
      </c>
      <c r="R2681" s="69">
        <v>9.9600000000000009</v>
      </c>
      <c r="S2681" s="70">
        <v>12.715999999999999</v>
      </c>
      <c r="T2681" s="70">
        <v>126.65136</v>
      </c>
      <c r="U2681" s="67"/>
      <c r="V2681" s="71"/>
      <c r="W2681" s="171"/>
      <c r="X2681" s="172"/>
      <c r="Y2681" s="176">
        <f t="shared" si="1563"/>
        <v>0</v>
      </c>
      <c r="AA2681" s="192"/>
      <c r="AB2681" s="193"/>
    </row>
    <row r="2682" spans="2:28" hidden="1">
      <c r="B2682" s="189">
        <f t="shared" si="1555"/>
        <v>0</v>
      </c>
      <c r="C2682" s="189">
        <f t="shared" ca="1" si="1556"/>
        <v>0</v>
      </c>
      <c r="D2682" s="189">
        <f t="shared" si="1557"/>
        <v>0</v>
      </c>
      <c r="E2682" s="189">
        <f t="shared" ca="1" si="1558"/>
        <v>0</v>
      </c>
      <c r="F2682" s="189">
        <f t="shared" si="1559"/>
        <v>0</v>
      </c>
      <c r="G2682" s="189" cm="1">
        <f t="array" aca="1" ref="G2682" ca="1">OFFSET(G2682,-1,,,)+1</f>
        <v>2677</v>
      </c>
      <c r="H2682" s="189">
        <f t="shared" si="1560"/>
        <v>0</v>
      </c>
      <c r="I2682" s="189">
        <f t="shared" si="1561"/>
        <v>0</v>
      </c>
      <c r="J2682" s="179">
        <f t="shared" si="1562"/>
        <v>0</v>
      </c>
      <c r="K2682" s="173"/>
      <c r="L2682" s="174" t="str" cm="1">
        <f t="array" aca="1" ref="L2682" ca="1">IF($K2682="",OFFSET(L2682,-1,,,),K2682)</f>
        <v>15.01.05.09.01</v>
      </c>
      <c r="M2682" s="175" t="str" cm="1">
        <f t="array" aca="1" ref="M2682" ca="1">IF(OR($K2682=0,$K2682=""),OFFSET(M2682,-1,,,),O2682)</f>
        <v>SERVIÇO DE LIMPEZA GROSSA E FINA (AREA EXTERNA)</v>
      </c>
      <c r="N2682" s="67" t="s">
        <v>389</v>
      </c>
      <c r="O2682" s="68" t="s">
        <v>390</v>
      </c>
      <c r="P2682" s="68"/>
      <c r="Q2682" s="68" t="s">
        <v>3258</v>
      </c>
      <c r="R2682" s="69">
        <v>9.9600000000000009</v>
      </c>
      <c r="S2682" s="70">
        <v>6.3579999999999997</v>
      </c>
      <c r="T2682" s="70">
        <v>63.325679999999998</v>
      </c>
      <c r="U2682" s="67" t="s">
        <v>1496</v>
      </c>
      <c r="V2682" s="71" t="s">
        <v>1497</v>
      </c>
      <c r="W2682" s="171"/>
      <c r="X2682" s="172"/>
      <c r="Y2682" s="176">
        <f t="shared" si="1563"/>
        <v>0</v>
      </c>
      <c r="AA2682" s="192"/>
      <c r="AB2682" s="193"/>
    </row>
    <row r="2683" spans="2:28" hidden="1">
      <c r="B2683" s="189">
        <f t="shared" si="1555"/>
        <v>0</v>
      </c>
      <c r="C2683" s="189">
        <f t="shared" ca="1" si="1556"/>
        <v>0</v>
      </c>
      <c r="D2683" s="189">
        <f t="shared" si="1557"/>
        <v>0</v>
      </c>
      <c r="E2683" s="189">
        <f t="shared" ca="1" si="1558"/>
        <v>0</v>
      </c>
      <c r="F2683" s="189">
        <f t="shared" si="1559"/>
        <v>0</v>
      </c>
      <c r="G2683" s="189" cm="1">
        <f t="array" aca="1" ref="G2683" ca="1">OFFSET(G2683,-1,,,)+1</f>
        <v>2678</v>
      </c>
      <c r="H2683" s="189">
        <f t="shared" si="1560"/>
        <v>0</v>
      </c>
      <c r="I2683" s="189">
        <f t="shared" si="1561"/>
        <v>0</v>
      </c>
      <c r="J2683" s="179">
        <f t="shared" si="1562"/>
        <v>0</v>
      </c>
      <c r="K2683" s="173"/>
      <c r="L2683" s="174" t="str" cm="1">
        <f t="array" aca="1" ref="L2683" ca="1">IF($K2683="",OFFSET(L2683,-1,,,),K2683)</f>
        <v>15.01.05.09.01</v>
      </c>
      <c r="M2683" s="175" t="str" cm="1">
        <f t="array" aca="1" ref="M2683" ca="1">IF(OR($K2683=0,$K2683=""),OFFSET(M2683,-1,,,),O2683)</f>
        <v>SERVIÇO DE LIMPEZA GROSSA E FINA (AREA EXTERNA)</v>
      </c>
      <c r="N2683" s="67" t="s">
        <v>391</v>
      </c>
      <c r="O2683" s="68" t="s">
        <v>392</v>
      </c>
      <c r="P2683" s="68"/>
      <c r="Q2683" s="68" t="s">
        <v>3258</v>
      </c>
      <c r="R2683" s="69">
        <v>9.9600000000000009</v>
      </c>
      <c r="S2683" s="70">
        <v>6.3579999999999997</v>
      </c>
      <c r="T2683" s="70">
        <v>63.325679999999998</v>
      </c>
      <c r="U2683" s="67" t="s">
        <v>1496</v>
      </c>
      <c r="V2683" s="71" t="s">
        <v>1497</v>
      </c>
      <c r="W2683" s="171"/>
      <c r="X2683" s="172"/>
      <c r="Y2683" s="176">
        <f t="shared" si="1563"/>
        <v>0</v>
      </c>
      <c r="AA2683" s="192"/>
      <c r="AB2683" s="193"/>
    </row>
    <row r="2684" spans="2:28" hidden="1">
      <c r="B2684" s="189">
        <f t="shared" si="1555"/>
        <v>0</v>
      </c>
      <c r="C2684" s="189">
        <f t="shared" ca="1" si="1556"/>
        <v>0</v>
      </c>
      <c r="D2684" s="189">
        <f t="shared" si="1557"/>
        <v>0</v>
      </c>
      <c r="E2684" s="189">
        <f t="shared" ca="1" si="1558"/>
        <v>0</v>
      </c>
      <c r="F2684" s="189">
        <f t="shared" si="1559"/>
        <v>0</v>
      </c>
      <c r="G2684" s="189" cm="1">
        <f t="array" aca="1" ref="G2684" ca="1">OFFSET(G2684,-1,,,)+1</f>
        <v>2679</v>
      </c>
      <c r="H2684" s="189">
        <f t="shared" si="1560"/>
        <v>0</v>
      </c>
      <c r="I2684" s="189">
        <f t="shared" si="1561"/>
        <v>0</v>
      </c>
      <c r="J2684" s="179">
        <f t="shared" si="1562"/>
        <v>0</v>
      </c>
      <c r="K2684" s="173" t="s">
        <v>2651</v>
      </c>
      <c r="L2684" s="174" t="str" cm="1">
        <f t="array" aca="1" ref="L2684" ca="1">IF($K2684="",OFFSET(L2684,-1,,,),K2684)</f>
        <v>15.01.06</v>
      </c>
      <c r="M2684" s="175" t="str" cm="1">
        <f t="array" aca="1" ref="M2684" ca="1">IF(OR($K2684=0,$K2684=""),OFFSET(M2684,-1,,,),O2684)</f>
        <v>MINI MERCADO</v>
      </c>
      <c r="N2684" s="67" t="s">
        <v>143</v>
      </c>
      <c r="O2684" s="68" t="s">
        <v>4761</v>
      </c>
      <c r="P2684" s="68"/>
      <c r="Q2684" s="68"/>
      <c r="R2684" s="69"/>
      <c r="S2684" s="70"/>
      <c r="T2684" s="70">
        <v>0</v>
      </c>
      <c r="U2684" s="67"/>
      <c r="V2684" s="71"/>
      <c r="W2684" s="171"/>
      <c r="X2684" s="172"/>
      <c r="Y2684" s="176">
        <f t="shared" si="1563"/>
        <v>0</v>
      </c>
      <c r="AA2684" s="192"/>
      <c r="AB2684" s="193"/>
    </row>
    <row r="2685" spans="2:28" hidden="1">
      <c r="B2685" s="189">
        <f>IF(J2685=0,0,U2685)</f>
        <v>0</v>
      </c>
      <c r="C2685" s="189">
        <f ca="1">IF(OR(J2685=0,I2685=0),0,IF(_xlfn.IFNA(MATCH(B2685,OFFSET($B$5,,,$G2685,),),0)&gt;0,0,MAX(OFFSET($C$5,,,$G2685,))+1))</f>
        <v>0</v>
      </c>
      <c r="D2685" s="189">
        <f>IF(J2685=0,0,N2685&amp;"-"&amp;U2685)</f>
        <v>0</v>
      </c>
      <c r="E2685" s="189">
        <f ca="1">IF(OR(J2685=0,I2685=0),0,IF(_xlfn.IFNA(MATCH(D2685,OFFSET($D$5,,,$G2685,),),0)&gt;0,0,_xlfn.MAXIFS(OFFSET($E$5,,,$G2685,),OFFSET($J$5,,,$G2685,),J2685)+1))</f>
        <v>0</v>
      </c>
      <c r="F2685" s="189">
        <f>IF(J2685=0,0,E2685&amp;"-"&amp;N2685)</f>
        <v>0</v>
      </c>
      <c r="G2685" s="189" cm="1">
        <f t="array" aca="1" ref="G2685" ca="1">OFFSET(G2685,-1,,,)+1</f>
        <v>2680</v>
      </c>
      <c r="H2685" s="189">
        <f>IF(OR($K2685=0,$K2685=""),$W2685,0)</f>
        <v>0</v>
      </c>
      <c r="I2685" s="189">
        <f>H2685*R2685</f>
        <v>0</v>
      </c>
      <c r="J2685" s="179">
        <f>IF(AND(I2685&lt;&gt;0,OR(K2685=0,K2685="")),N2685&amp;" - Mapa",0)</f>
        <v>0</v>
      </c>
      <c r="K2685" s="173" t="s">
        <v>2652</v>
      </c>
      <c r="L2685" s="174" t="str" cm="1">
        <f t="array" aca="1" ref="L2685" ca="1">IF($K2685="",OFFSET(L2685,-1,,,),K2685)</f>
        <v>15.01.06.01</v>
      </c>
      <c r="M2685" s="175" t="str" cm="1">
        <f t="array" aca="1" ref="M2685" ca="1">IF(OR($K2685=0,$K2685=""),OFFSET(M2685,-1,,,),O2685)</f>
        <v>REVESTIMENTO</v>
      </c>
      <c r="N2685" s="67" t="s">
        <v>143</v>
      </c>
      <c r="O2685" s="68" t="s">
        <v>4759</v>
      </c>
      <c r="P2685" s="68"/>
      <c r="Q2685" s="68"/>
      <c r="R2685" s="69"/>
      <c r="S2685" s="70"/>
      <c r="T2685" s="70">
        <v>0</v>
      </c>
      <c r="U2685" s="67"/>
      <c r="V2685" s="71"/>
      <c r="W2685" s="171"/>
      <c r="X2685" s="172"/>
      <c r="Y2685" s="176">
        <f>X2685+W2685</f>
        <v>0</v>
      </c>
      <c r="AA2685" s="192"/>
      <c r="AB2685" s="193"/>
    </row>
    <row r="2686" spans="2:28">
      <c r="B2686" s="189">
        <f t="shared" ref="B2686:B2689" si="1564">IF(J2686=0,0,U2686)</f>
        <v>0</v>
      </c>
      <c r="C2686" s="189">
        <f t="shared" ref="C2686:C2689" ca="1" si="1565">IF(OR(J2686=0,I2686=0),0,IF(_xlfn.IFNA(MATCH(B2686,OFFSET($B$5,,,$G2686,),),0)&gt;0,0,MAX(OFFSET($C$5,,,$G2686,))+1))</f>
        <v>0</v>
      </c>
      <c r="D2686" s="189">
        <f t="shared" ref="D2686:D2689" si="1566">IF(J2686=0,0,N2686&amp;"-"&amp;U2686)</f>
        <v>0</v>
      </c>
      <c r="E2686" s="189">
        <f t="shared" ref="E2686:E2689" ca="1" si="1567">IF(OR(J2686=0,I2686=0),0,IF(_xlfn.IFNA(MATCH(D2686,OFFSET($D$5,,,$G2686,),),0)&gt;0,0,_xlfn.MAXIFS(OFFSET($E$5,,,$G2686,),OFFSET($J$5,,,$G2686,),J2686)+1))</f>
        <v>0</v>
      </c>
      <c r="F2686" s="189">
        <f t="shared" ref="F2686:F2689" si="1568">IF(J2686=0,0,E2686&amp;"-"&amp;N2686)</f>
        <v>0</v>
      </c>
      <c r="G2686" s="189" cm="1">
        <f t="array" aca="1" ref="G2686" ca="1">OFFSET(G2686,-1,,,)+1</f>
        <v>2681</v>
      </c>
      <c r="H2686" s="189">
        <f t="shared" ref="H2686:H2689" si="1569">IF(OR($K2686=0,$K2686=""),$W2686,0)</f>
        <v>0</v>
      </c>
      <c r="I2686" s="189">
        <f t="shared" ref="I2686:I2689" si="1570">H2686*R2686</f>
        <v>0</v>
      </c>
      <c r="J2686" s="179">
        <f t="shared" ref="J2686:J2689" si="1571">IF(AND(I2686&lt;&gt;0,OR(K2686=0,K2686="")),N2686&amp;" - Mapa",0)</f>
        <v>0</v>
      </c>
      <c r="K2686" s="173" t="s">
        <v>2653</v>
      </c>
      <c r="L2686" s="174" t="str" cm="1">
        <f t="array" aca="1" ref="L2686" ca="1">IF($K2686="",OFFSET(L2686,-1,,,),K2686)</f>
        <v>15.01.06.01.01</v>
      </c>
      <c r="M2686" s="175" t="str" cm="1">
        <f t="array" aca="1" ref="M2686" ca="1">IF(OR($K2686=0,$K2686=""),OFFSET(M2686,-1,,,),O2686)</f>
        <v>REGULARIZAÇÃO SARRAFEADA - CONTRAPISO - ESP=3CM</v>
      </c>
      <c r="N2686" s="67" t="s">
        <v>252</v>
      </c>
      <c r="O2686" s="68" t="s">
        <v>4237</v>
      </c>
      <c r="P2686" s="68"/>
      <c r="Q2686" s="68" t="s">
        <v>3258</v>
      </c>
      <c r="R2686" s="69">
        <v>23.45</v>
      </c>
      <c r="S2686" s="70">
        <v>52.604999999999997</v>
      </c>
      <c r="T2686" s="70">
        <v>1233.5872499999998</v>
      </c>
      <c r="U2686" s="67"/>
      <c r="V2686" s="71"/>
      <c r="W2686" s="171"/>
      <c r="X2686" s="172"/>
      <c r="Y2686" s="176">
        <f t="shared" ref="Y2686:Y2689" si="1572">X2686+W2686</f>
        <v>0</v>
      </c>
      <c r="AA2686" s="192"/>
      <c r="AB2686" s="193"/>
    </row>
    <row r="2687" spans="2:28" hidden="1">
      <c r="B2687" s="189">
        <f t="shared" si="1564"/>
        <v>0</v>
      </c>
      <c r="C2687" s="189">
        <f t="shared" ca="1" si="1565"/>
        <v>0</v>
      </c>
      <c r="D2687" s="189">
        <f t="shared" si="1566"/>
        <v>0</v>
      </c>
      <c r="E2687" s="189">
        <f t="shared" ca="1" si="1567"/>
        <v>0</v>
      </c>
      <c r="F2687" s="189">
        <f t="shared" si="1568"/>
        <v>0</v>
      </c>
      <c r="G2687" s="189" cm="1">
        <f t="array" aca="1" ref="G2687" ca="1">OFFSET(G2687,-1,,,)+1</f>
        <v>2682</v>
      </c>
      <c r="H2687" s="189">
        <f t="shared" si="1569"/>
        <v>0</v>
      </c>
      <c r="I2687" s="189">
        <f t="shared" si="1570"/>
        <v>0</v>
      </c>
      <c r="J2687" s="179">
        <f t="shared" si="1571"/>
        <v>0</v>
      </c>
      <c r="K2687" s="173"/>
      <c r="L2687" s="174" t="str" cm="1">
        <f t="array" aca="1" ref="L2687" ca="1">IF($K2687="",OFFSET(L2687,-1,,,),K2687)</f>
        <v>15.01.06.01.01</v>
      </c>
      <c r="M2687" s="175" t="str" cm="1">
        <f t="array" aca="1" ref="M2687" ca="1">IF(OR($K2687=0,$K2687=""),OFFSET(M2687,-1,,,),O2687)</f>
        <v>REGULARIZAÇÃO SARRAFEADA - CONTRAPISO - ESP=3CM</v>
      </c>
      <c r="N2687" s="67" t="s">
        <v>240</v>
      </c>
      <c r="O2687" s="68" t="s">
        <v>179</v>
      </c>
      <c r="P2687" s="68"/>
      <c r="Q2687" s="68" t="s">
        <v>3255</v>
      </c>
      <c r="R2687" s="69">
        <v>204.953</v>
      </c>
      <c r="S2687" s="70">
        <v>0.75</v>
      </c>
      <c r="T2687" s="70">
        <v>153.71475000000001</v>
      </c>
      <c r="U2687" s="67" t="s">
        <v>1519</v>
      </c>
      <c r="V2687" s="71" t="s">
        <v>4202</v>
      </c>
      <c r="W2687" s="171"/>
      <c r="X2687" s="172"/>
      <c r="Y2687" s="176">
        <f t="shared" si="1572"/>
        <v>0</v>
      </c>
      <c r="AA2687" s="192"/>
      <c r="AB2687" s="193"/>
    </row>
    <row r="2688" spans="2:28" hidden="1">
      <c r="B2688" s="189">
        <f t="shared" si="1564"/>
        <v>0</v>
      </c>
      <c r="C2688" s="189">
        <f t="shared" ca="1" si="1565"/>
        <v>0</v>
      </c>
      <c r="D2688" s="189">
        <f t="shared" si="1566"/>
        <v>0</v>
      </c>
      <c r="E2688" s="189">
        <f t="shared" ca="1" si="1567"/>
        <v>0</v>
      </c>
      <c r="F2688" s="189">
        <f t="shared" si="1568"/>
        <v>0</v>
      </c>
      <c r="G2688" s="189" cm="1">
        <f t="array" aca="1" ref="G2688" ca="1">OFFSET(G2688,-1,,,)+1</f>
        <v>2683</v>
      </c>
      <c r="H2688" s="189">
        <f t="shared" si="1569"/>
        <v>0</v>
      </c>
      <c r="I2688" s="189">
        <f t="shared" si="1570"/>
        <v>0</v>
      </c>
      <c r="J2688" s="179">
        <f t="shared" si="1571"/>
        <v>0</v>
      </c>
      <c r="K2688" s="173"/>
      <c r="L2688" s="174" t="str" cm="1">
        <f t="array" aca="1" ref="L2688" ca="1">IF($K2688="",OFFSET(L2688,-1,,,),K2688)</f>
        <v>15.01.06.01.01</v>
      </c>
      <c r="M2688" s="175" t="str" cm="1">
        <f t="array" aca="1" ref="M2688" ca="1">IF(OR($K2688=0,$K2688=""),OFFSET(M2688,-1,,,),O2688)</f>
        <v>REGULARIZAÇÃO SARRAFEADA - CONTRAPISO - ESP=3CM</v>
      </c>
      <c r="N2688" s="67" t="s">
        <v>180</v>
      </c>
      <c r="O2688" s="68" t="s">
        <v>181</v>
      </c>
      <c r="P2688" s="68"/>
      <c r="Q2688" s="68" t="s">
        <v>3256</v>
      </c>
      <c r="R2688" s="69">
        <v>0.93799999999999994</v>
      </c>
      <c r="S2688" s="70">
        <v>200</v>
      </c>
      <c r="T2688" s="70">
        <v>187.6</v>
      </c>
      <c r="U2688" s="67" t="s">
        <v>1519</v>
      </c>
      <c r="V2688" s="71" t="s">
        <v>4202</v>
      </c>
      <c r="W2688" s="171"/>
      <c r="X2688" s="172"/>
      <c r="Y2688" s="176">
        <f t="shared" si="1572"/>
        <v>0</v>
      </c>
      <c r="AA2688" s="192"/>
      <c r="AB2688" s="193"/>
    </row>
    <row r="2689" spans="2:28" hidden="1">
      <c r="B2689" s="189">
        <f t="shared" si="1564"/>
        <v>0</v>
      </c>
      <c r="C2689" s="189">
        <f t="shared" ca="1" si="1565"/>
        <v>0</v>
      </c>
      <c r="D2689" s="189">
        <f t="shared" si="1566"/>
        <v>0</v>
      </c>
      <c r="E2689" s="189">
        <f t="shared" ca="1" si="1567"/>
        <v>0</v>
      </c>
      <c r="F2689" s="189">
        <f t="shared" si="1568"/>
        <v>0</v>
      </c>
      <c r="G2689" s="189" cm="1">
        <f t="array" aca="1" ref="G2689" ca="1">OFFSET(G2689,-1,,,)+1</f>
        <v>2684</v>
      </c>
      <c r="H2689" s="189">
        <f t="shared" si="1569"/>
        <v>0</v>
      </c>
      <c r="I2689" s="189">
        <f t="shared" si="1570"/>
        <v>0</v>
      </c>
      <c r="J2689" s="179">
        <f t="shared" si="1571"/>
        <v>0</v>
      </c>
      <c r="K2689" s="173"/>
      <c r="L2689" s="174" t="str" cm="1">
        <f t="array" aca="1" ref="L2689" ca="1">IF($K2689="",OFFSET(L2689,-1,,,),K2689)</f>
        <v>15.01.06.01.01</v>
      </c>
      <c r="M2689" s="175" t="str" cm="1">
        <f t="array" aca="1" ref="M2689" ca="1">IF(OR($K2689=0,$K2689=""),OFFSET(M2689,-1,,,),O2689)</f>
        <v>REGULARIZAÇÃO SARRAFEADA - CONTRAPISO - ESP=3CM</v>
      </c>
      <c r="N2689" s="67" t="s">
        <v>253</v>
      </c>
      <c r="O2689" s="68" t="s">
        <v>254</v>
      </c>
      <c r="P2689" s="68"/>
      <c r="Q2689" s="68" t="s">
        <v>3255</v>
      </c>
      <c r="R2689" s="69">
        <v>10.5525</v>
      </c>
      <c r="S2689" s="70">
        <v>9</v>
      </c>
      <c r="T2689" s="70">
        <v>94.972499999999997</v>
      </c>
      <c r="U2689" s="67" t="s">
        <v>1519</v>
      </c>
      <c r="V2689" s="71" t="s">
        <v>4202</v>
      </c>
      <c r="W2689" s="171"/>
      <c r="X2689" s="172"/>
      <c r="Y2689" s="176">
        <f t="shared" si="1572"/>
        <v>0</v>
      </c>
      <c r="AA2689" s="192"/>
      <c r="AB2689" s="193"/>
    </row>
    <row r="2690" spans="2:28" hidden="1">
      <c r="B2690" s="189">
        <f>IF(J2690=0,0,U2690)</f>
        <v>0</v>
      </c>
      <c r="C2690" s="189">
        <f ca="1">IF(OR(J2690=0,I2690=0),0,IF(_xlfn.IFNA(MATCH(B2690,OFFSET($B$5,,,$G2690,),),0)&gt;0,0,MAX(OFFSET($C$5,,,$G2690,))+1))</f>
        <v>0</v>
      </c>
      <c r="D2690" s="189">
        <f>IF(J2690=0,0,N2690&amp;"-"&amp;U2690)</f>
        <v>0</v>
      </c>
      <c r="E2690" s="189">
        <f ca="1">IF(OR(J2690=0,I2690=0),0,IF(_xlfn.IFNA(MATCH(D2690,OFFSET($D$5,,,$G2690,),),0)&gt;0,0,_xlfn.MAXIFS(OFFSET($E$5,,,$G2690,),OFFSET($J$5,,,$G2690,),J2690)+1))</f>
        <v>0</v>
      </c>
      <c r="F2690" s="189">
        <f>IF(J2690=0,0,E2690&amp;"-"&amp;N2690)</f>
        <v>0</v>
      </c>
      <c r="G2690" s="189" cm="1">
        <f t="array" aca="1" ref="G2690" ca="1">OFFSET(G2690,-1,,,)+1</f>
        <v>2685</v>
      </c>
      <c r="H2690" s="189">
        <f>IF(OR($K2690=0,$K2690=""),$W2690,0)</f>
        <v>0</v>
      </c>
      <c r="I2690" s="189">
        <f>H2690*R2690</f>
        <v>0</v>
      </c>
      <c r="J2690" s="179">
        <f>IF(AND(I2690&lt;&gt;0,OR(K2690=0,K2690="")),N2690&amp;" - Mapa",0)</f>
        <v>0</v>
      </c>
      <c r="K2690" s="173"/>
      <c r="L2690" s="174" t="str" cm="1">
        <f t="array" aca="1" ref="L2690" ca="1">IF($K2690="",OFFSET(L2690,-1,,,),K2690)</f>
        <v>15.01.06.01.01</v>
      </c>
      <c r="M2690" s="175" t="str" cm="1">
        <f t="array" aca="1" ref="M2690" ca="1">IF(OR($K2690=0,$K2690=""),OFFSET(M2690,-1,,,),O2690)</f>
        <v>REGULARIZAÇÃO SARRAFEADA - CONTRAPISO - ESP=3CM</v>
      </c>
      <c r="N2690" s="67" t="s">
        <v>255</v>
      </c>
      <c r="O2690" s="68" t="s">
        <v>256</v>
      </c>
      <c r="P2690" s="68"/>
      <c r="Q2690" s="68" t="s">
        <v>3258</v>
      </c>
      <c r="R2690" s="69">
        <v>23.45</v>
      </c>
      <c r="S2690" s="70">
        <v>34</v>
      </c>
      <c r="T2690" s="70">
        <v>797.3</v>
      </c>
      <c r="U2690" s="67" t="s">
        <v>1519</v>
      </c>
      <c r="V2690" s="71" t="s">
        <v>4202</v>
      </c>
      <c r="W2690" s="171"/>
      <c r="X2690" s="172"/>
      <c r="Y2690" s="176">
        <f>X2690+W2690</f>
        <v>0</v>
      </c>
      <c r="AA2690" s="192"/>
      <c r="AB2690" s="193"/>
    </row>
    <row r="2691" spans="2:28">
      <c r="B2691" s="189">
        <f t="shared" ref="B2691:B2698" si="1573">IF(J2691=0,0,U2691)</f>
        <v>0</v>
      </c>
      <c r="C2691" s="189">
        <f t="shared" ref="C2691:C2698" ca="1" si="1574">IF(OR(J2691=0,I2691=0),0,IF(_xlfn.IFNA(MATCH(B2691,OFFSET($B$5,,,$G2691,),),0)&gt;0,0,MAX(OFFSET($C$5,,,$G2691,))+1))</f>
        <v>0</v>
      </c>
      <c r="D2691" s="189">
        <f t="shared" ref="D2691:D2698" si="1575">IF(J2691=0,0,N2691&amp;"-"&amp;U2691)</f>
        <v>0</v>
      </c>
      <c r="E2691" s="189">
        <f t="shared" ref="E2691:E2698" ca="1" si="1576">IF(OR(J2691=0,I2691=0),0,IF(_xlfn.IFNA(MATCH(D2691,OFFSET($D$5,,,$G2691,),),0)&gt;0,0,_xlfn.MAXIFS(OFFSET($E$5,,,$G2691,),OFFSET($J$5,,,$G2691,),J2691)+1))</f>
        <v>0</v>
      </c>
      <c r="F2691" s="189">
        <f t="shared" ref="F2691:F2698" si="1577">IF(J2691=0,0,E2691&amp;"-"&amp;N2691)</f>
        <v>0</v>
      </c>
      <c r="G2691" s="189" cm="1">
        <f t="array" aca="1" ref="G2691" ca="1">OFFSET(G2691,-1,,,)+1</f>
        <v>2686</v>
      </c>
      <c r="H2691" s="189">
        <f t="shared" ref="H2691:H2698" si="1578">IF(OR($K2691=0,$K2691=""),$W2691,0)</f>
        <v>0</v>
      </c>
      <c r="I2691" s="189">
        <f t="shared" ref="I2691:I2698" si="1579">H2691*R2691</f>
        <v>0</v>
      </c>
      <c r="J2691" s="179">
        <f t="shared" ref="J2691:J2698" si="1580">IF(AND(I2691&lt;&gt;0,OR(K2691=0,K2691="")),N2691&amp;" - Mapa",0)</f>
        <v>0</v>
      </c>
      <c r="K2691" s="173" t="s">
        <v>2654</v>
      </c>
      <c r="L2691" s="174" t="str" cm="1">
        <f t="array" aca="1" ref="L2691" ca="1">IF($K2691="",OFFSET(L2691,-1,,,),K2691)</f>
        <v>15.01.06.01.02</v>
      </c>
      <c r="M2691" s="175" t="str" cm="1">
        <f t="array" aca="1" ref="M2691" ca="1">IF(OR($K2691=0,$K2691=""),OFFSET(M2691,-1,,,),O2691)</f>
        <v>PORCELANATO 90X90CM COM FRETE DE CERÂMICA EM AC3</v>
      </c>
      <c r="N2691" s="67" t="s">
        <v>3813</v>
      </c>
      <c r="O2691" s="68" t="s">
        <v>4238</v>
      </c>
      <c r="P2691" s="68"/>
      <c r="Q2691" s="68" t="s">
        <v>3258</v>
      </c>
      <c r="R2691" s="69">
        <v>23.45</v>
      </c>
      <c r="S2691" s="70">
        <v>182.45599999999999</v>
      </c>
      <c r="T2691" s="70">
        <v>4278.5931999999993</v>
      </c>
      <c r="U2691" s="67"/>
      <c r="V2691" s="71"/>
      <c r="W2691" s="171"/>
      <c r="X2691" s="172"/>
      <c r="Y2691" s="176">
        <f t="shared" ref="Y2691:Y2698" si="1581">X2691+W2691</f>
        <v>0</v>
      </c>
      <c r="AA2691" s="192"/>
      <c r="AB2691" s="193"/>
    </row>
    <row r="2692" spans="2:28" hidden="1">
      <c r="B2692" s="189">
        <f t="shared" si="1573"/>
        <v>0</v>
      </c>
      <c r="C2692" s="189">
        <f t="shared" ca="1" si="1574"/>
        <v>0</v>
      </c>
      <c r="D2692" s="189">
        <f t="shared" si="1575"/>
        <v>0</v>
      </c>
      <c r="E2692" s="189">
        <f t="shared" ca="1" si="1576"/>
        <v>0</v>
      </c>
      <c r="F2692" s="189">
        <f t="shared" si="1577"/>
        <v>0</v>
      </c>
      <c r="G2692" s="189" cm="1">
        <f t="array" aca="1" ref="G2692" ca="1">OFFSET(G2692,-1,,,)+1</f>
        <v>2687</v>
      </c>
      <c r="H2692" s="189">
        <f t="shared" si="1578"/>
        <v>0</v>
      </c>
      <c r="I2692" s="189">
        <f t="shared" si="1579"/>
        <v>0</v>
      </c>
      <c r="J2692" s="179">
        <f t="shared" si="1580"/>
        <v>0</v>
      </c>
      <c r="K2692" s="173"/>
      <c r="L2692" s="174" t="str" cm="1">
        <f t="array" aca="1" ref="L2692" ca="1">IF($K2692="",OFFSET(L2692,-1,,,),K2692)</f>
        <v>15.01.06.01.02</v>
      </c>
      <c r="M2692" s="175" t="str" cm="1">
        <f t="array" aca="1" ref="M2692" ca="1">IF(OR($K2692=0,$K2692=""),OFFSET(M2692,-1,,,),O2692)</f>
        <v>PORCELANATO 90X90CM COM FRETE DE CERÂMICA EM AC3</v>
      </c>
      <c r="N2692" s="67" t="s">
        <v>259</v>
      </c>
      <c r="O2692" s="68" t="s">
        <v>260</v>
      </c>
      <c r="P2692" s="68"/>
      <c r="Q2692" s="68" t="s">
        <v>3260</v>
      </c>
      <c r="R2692" s="69">
        <v>140.69999999999999</v>
      </c>
      <c r="S2692" s="70">
        <v>0.03</v>
      </c>
      <c r="T2692" s="70">
        <v>4.2209999999999992</v>
      </c>
      <c r="U2692" s="67" t="s">
        <v>1519</v>
      </c>
      <c r="V2692" s="71" t="s">
        <v>4202</v>
      </c>
      <c r="W2692" s="171"/>
      <c r="X2692" s="172"/>
      <c r="Y2692" s="176">
        <f t="shared" si="1581"/>
        <v>0</v>
      </c>
      <c r="AA2692" s="192"/>
      <c r="AB2692" s="193"/>
    </row>
    <row r="2693" spans="2:28" hidden="1">
      <c r="B2693" s="189">
        <f t="shared" si="1573"/>
        <v>0</v>
      </c>
      <c r="C2693" s="189">
        <f t="shared" ca="1" si="1574"/>
        <v>0</v>
      </c>
      <c r="D2693" s="189">
        <f t="shared" si="1575"/>
        <v>0</v>
      </c>
      <c r="E2693" s="189">
        <f t="shared" ca="1" si="1576"/>
        <v>0</v>
      </c>
      <c r="F2693" s="189">
        <f t="shared" si="1577"/>
        <v>0</v>
      </c>
      <c r="G2693" s="189" cm="1">
        <f t="array" aca="1" ref="G2693" ca="1">OFFSET(G2693,-1,,,)+1</f>
        <v>2688</v>
      </c>
      <c r="H2693" s="189">
        <f t="shared" si="1578"/>
        <v>0</v>
      </c>
      <c r="I2693" s="189">
        <f t="shared" si="1579"/>
        <v>0</v>
      </c>
      <c r="J2693" s="179">
        <f t="shared" si="1580"/>
        <v>0</v>
      </c>
      <c r="K2693" s="173"/>
      <c r="L2693" s="174" t="str" cm="1">
        <f t="array" aca="1" ref="L2693" ca="1">IF($K2693="",OFFSET(L2693,-1,,,),K2693)</f>
        <v>15.01.06.01.02</v>
      </c>
      <c r="M2693" s="175" t="str" cm="1">
        <f t="array" aca="1" ref="M2693" ca="1">IF(OR($K2693=0,$K2693=""),OFFSET(M2693,-1,,,),O2693)</f>
        <v>PORCELANATO 90X90CM COM FRETE DE CERÂMICA EM AC3</v>
      </c>
      <c r="N2693" s="67" t="s">
        <v>242</v>
      </c>
      <c r="O2693" s="68" t="s">
        <v>243</v>
      </c>
      <c r="P2693" s="68"/>
      <c r="Q2693" s="68" t="s">
        <v>3255</v>
      </c>
      <c r="R2693" s="69">
        <v>187.6</v>
      </c>
      <c r="S2693" s="70">
        <v>1.3</v>
      </c>
      <c r="T2693" s="70">
        <v>243.88</v>
      </c>
      <c r="U2693" s="67" t="s">
        <v>1519</v>
      </c>
      <c r="V2693" s="71" t="s">
        <v>4202</v>
      </c>
      <c r="W2693" s="171"/>
      <c r="X2693" s="172"/>
      <c r="Y2693" s="176">
        <f t="shared" si="1581"/>
        <v>0</v>
      </c>
      <c r="AA2693" s="192"/>
      <c r="AB2693" s="193"/>
    </row>
    <row r="2694" spans="2:28" hidden="1">
      <c r="B2694" s="189">
        <f t="shared" si="1573"/>
        <v>0</v>
      </c>
      <c r="C2694" s="189">
        <f t="shared" ca="1" si="1574"/>
        <v>0</v>
      </c>
      <c r="D2694" s="189">
        <f t="shared" si="1575"/>
        <v>0</v>
      </c>
      <c r="E2694" s="189">
        <f t="shared" ca="1" si="1576"/>
        <v>0</v>
      </c>
      <c r="F2694" s="189">
        <f t="shared" si="1577"/>
        <v>0</v>
      </c>
      <c r="G2694" s="189" cm="1">
        <f t="array" aca="1" ref="G2694" ca="1">OFFSET(G2694,-1,,,)+1</f>
        <v>2689</v>
      </c>
      <c r="H2694" s="189">
        <f t="shared" si="1578"/>
        <v>0</v>
      </c>
      <c r="I2694" s="189">
        <f t="shared" si="1579"/>
        <v>0</v>
      </c>
      <c r="J2694" s="179">
        <f t="shared" si="1580"/>
        <v>0</v>
      </c>
      <c r="K2694" s="173"/>
      <c r="L2694" s="174" t="str" cm="1">
        <f t="array" aca="1" ref="L2694" ca="1">IF($K2694="",OFFSET(L2694,-1,,,),K2694)</f>
        <v>15.01.06.01.02</v>
      </c>
      <c r="M2694" s="175" t="str" cm="1">
        <f t="array" aca="1" ref="M2694" ca="1">IF(OR($K2694=0,$K2694=""),OFFSET(M2694,-1,,,),O2694)</f>
        <v>PORCELANATO 90X90CM COM FRETE DE CERÂMICA EM AC3</v>
      </c>
      <c r="N2694" s="67" t="s">
        <v>261</v>
      </c>
      <c r="O2694" s="68" t="s">
        <v>262</v>
      </c>
      <c r="P2694" s="68"/>
      <c r="Q2694" s="68" t="s">
        <v>3255</v>
      </c>
      <c r="R2694" s="69">
        <v>9.8490000000000002</v>
      </c>
      <c r="S2694" s="70">
        <v>3.3</v>
      </c>
      <c r="T2694" s="70">
        <v>32.5017</v>
      </c>
      <c r="U2694" s="67" t="s">
        <v>1519</v>
      </c>
      <c r="V2694" s="71" t="s">
        <v>4202</v>
      </c>
      <c r="W2694" s="171"/>
      <c r="X2694" s="172"/>
      <c r="Y2694" s="176">
        <f t="shared" si="1581"/>
        <v>0</v>
      </c>
      <c r="AA2694" s="192"/>
      <c r="AB2694" s="193"/>
    </row>
    <row r="2695" spans="2:28" hidden="1">
      <c r="B2695" s="189">
        <f t="shared" si="1573"/>
        <v>0</v>
      </c>
      <c r="C2695" s="189">
        <f t="shared" ca="1" si="1574"/>
        <v>0</v>
      </c>
      <c r="D2695" s="189">
        <f t="shared" si="1575"/>
        <v>0</v>
      </c>
      <c r="E2695" s="189">
        <f t="shared" ca="1" si="1576"/>
        <v>0</v>
      </c>
      <c r="F2695" s="189">
        <f t="shared" si="1577"/>
        <v>0</v>
      </c>
      <c r="G2695" s="189" cm="1">
        <f t="array" aca="1" ref="G2695" ca="1">OFFSET(G2695,-1,,,)+1</f>
        <v>2690</v>
      </c>
      <c r="H2695" s="189">
        <f t="shared" si="1578"/>
        <v>0</v>
      </c>
      <c r="I2695" s="189">
        <f t="shared" si="1579"/>
        <v>0</v>
      </c>
      <c r="J2695" s="179">
        <f t="shared" si="1580"/>
        <v>0</v>
      </c>
      <c r="K2695" s="173"/>
      <c r="L2695" s="174" t="str" cm="1">
        <f t="array" aca="1" ref="L2695" ca="1">IF($K2695="",OFFSET(L2695,-1,,,),K2695)</f>
        <v>15.01.06.01.02</v>
      </c>
      <c r="M2695" s="175" t="str" cm="1">
        <f t="array" aca="1" ref="M2695" ca="1">IF(OR($K2695=0,$K2695=""),OFFSET(M2695,-1,,,),O2695)</f>
        <v>PORCELANATO 90X90CM COM FRETE DE CERÂMICA EM AC3</v>
      </c>
      <c r="N2695" s="67" t="s">
        <v>3814</v>
      </c>
      <c r="O2695" s="68" t="s">
        <v>4239</v>
      </c>
      <c r="P2695" s="68"/>
      <c r="Q2695" s="68" t="s">
        <v>3258</v>
      </c>
      <c r="R2695" s="69">
        <v>25.795000000000002</v>
      </c>
      <c r="S2695" s="70">
        <v>90</v>
      </c>
      <c r="T2695" s="70">
        <v>2321.5500000000002</v>
      </c>
      <c r="U2695" s="67" t="s">
        <v>1519</v>
      </c>
      <c r="V2695" s="71" t="s">
        <v>4202</v>
      </c>
      <c r="W2695" s="171"/>
      <c r="X2695" s="172"/>
      <c r="Y2695" s="176">
        <f t="shared" si="1581"/>
        <v>0</v>
      </c>
      <c r="AA2695" s="192"/>
      <c r="AB2695" s="193"/>
    </row>
    <row r="2696" spans="2:28" hidden="1">
      <c r="B2696" s="189">
        <f t="shared" si="1573"/>
        <v>0</v>
      </c>
      <c r="C2696" s="189">
        <f t="shared" ca="1" si="1574"/>
        <v>0</v>
      </c>
      <c r="D2696" s="189">
        <f t="shared" si="1575"/>
        <v>0</v>
      </c>
      <c r="E2696" s="189">
        <f t="shared" ca="1" si="1576"/>
        <v>0</v>
      </c>
      <c r="F2696" s="189">
        <f t="shared" si="1577"/>
        <v>0</v>
      </c>
      <c r="G2696" s="189" cm="1">
        <f t="array" aca="1" ref="G2696" ca="1">OFFSET(G2696,-1,,,)+1</f>
        <v>2691</v>
      </c>
      <c r="H2696" s="189">
        <f t="shared" si="1578"/>
        <v>0</v>
      </c>
      <c r="I2696" s="189">
        <f t="shared" si="1579"/>
        <v>0</v>
      </c>
      <c r="J2696" s="179">
        <f t="shared" si="1580"/>
        <v>0</v>
      </c>
      <c r="K2696" s="173"/>
      <c r="L2696" s="174" t="str" cm="1">
        <f t="array" aca="1" ref="L2696" ca="1">IF($K2696="",OFFSET(L2696,-1,,,),K2696)</f>
        <v>15.01.06.01.02</v>
      </c>
      <c r="M2696" s="175" t="str" cm="1">
        <f t="array" aca="1" ref="M2696" ca="1">IF(OR($K2696=0,$K2696=""),OFFSET(M2696,-1,,,),O2696)</f>
        <v>PORCELANATO 90X90CM COM FRETE DE CERÂMICA EM AC3</v>
      </c>
      <c r="N2696" s="67" t="s">
        <v>1522</v>
      </c>
      <c r="O2696" s="68" t="s">
        <v>1523</v>
      </c>
      <c r="P2696" s="68"/>
      <c r="Q2696" s="68" t="s">
        <v>3258</v>
      </c>
      <c r="R2696" s="69">
        <v>23.45</v>
      </c>
      <c r="S2696" s="70">
        <v>65</v>
      </c>
      <c r="T2696" s="70">
        <v>1524.25</v>
      </c>
      <c r="U2696" s="67" t="s">
        <v>1519</v>
      </c>
      <c r="V2696" s="71" t="s">
        <v>4202</v>
      </c>
      <c r="W2696" s="171"/>
      <c r="X2696" s="172"/>
      <c r="Y2696" s="176">
        <f t="shared" si="1581"/>
        <v>0</v>
      </c>
      <c r="AA2696" s="192"/>
      <c r="AB2696" s="193"/>
    </row>
    <row r="2697" spans="2:28" hidden="1">
      <c r="B2697" s="189">
        <f t="shared" si="1573"/>
        <v>0</v>
      </c>
      <c r="C2697" s="189">
        <f t="shared" ca="1" si="1574"/>
        <v>0</v>
      </c>
      <c r="D2697" s="189">
        <f t="shared" si="1575"/>
        <v>0</v>
      </c>
      <c r="E2697" s="189">
        <f t="shared" ca="1" si="1576"/>
        <v>0</v>
      </c>
      <c r="F2697" s="189">
        <f t="shared" si="1577"/>
        <v>0</v>
      </c>
      <c r="G2697" s="189" cm="1">
        <f t="array" aca="1" ref="G2697" ca="1">OFFSET(G2697,-1,,,)+1</f>
        <v>2692</v>
      </c>
      <c r="H2697" s="189">
        <f t="shared" si="1578"/>
        <v>0</v>
      </c>
      <c r="I2697" s="189">
        <f t="shared" si="1579"/>
        <v>0</v>
      </c>
      <c r="J2697" s="179">
        <f t="shared" si="1580"/>
        <v>0</v>
      </c>
      <c r="K2697" s="173"/>
      <c r="L2697" s="174" t="str" cm="1">
        <f t="array" aca="1" ref="L2697" ca="1">IF($K2697="",OFFSET(L2697,-1,,,),K2697)</f>
        <v>15.01.06.01.02</v>
      </c>
      <c r="M2697" s="175" t="str" cm="1">
        <f t="array" aca="1" ref="M2697" ca="1">IF(OR($K2697=0,$K2697=""),OFFSET(M2697,-1,,,),O2697)</f>
        <v>PORCELANATO 90X90CM COM FRETE DE CERÂMICA EM AC3</v>
      </c>
      <c r="N2697" s="67" t="s">
        <v>265</v>
      </c>
      <c r="O2697" s="68" t="s">
        <v>266</v>
      </c>
      <c r="P2697" s="68"/>
      <c r="Q2697" s="68" t="s">
        <v>3258</v>
      </c>
      <c r="R2697" s="69">
        <v>25.795000000000002</v>
      </c>
      <c r="S2697" s="70">
        <v>5.9</v>
      </c>
      <c r="T2697" s="70">
        <v>152.19050000000001</v>
      </c>
      <c r="U2697" s="67" t="s">
        <v>1519</v>
      </c>
      <c r="V2697" s="71" t="s">
        <v>4202</v>
      </c>
      <c r="W2697" s="171"/>
      <c r="X2697" s="172"/>
      <c r="Y2697" s="176">
        <f t="shared" si="1581"/>
        <v>0</v>
      </c>
      <c r="AA2697" s="192"/>
      <c r="AB2697" s="193"/>
    </row>
    <row r="2698" spans="2:28">
      <c r="B2698" s="189">
        <f t="shared" si="1573"/>
        <v>0</v>
      </c>
      <c r="C2698" s="189">
        <f t="shared" ca="1" si="1574"/>
        <v>0</v>
      </c>
      <c r="D2698" s="189">
        <f t="shared" si="1575"/>
        <v>0</v>
      </c>
      <c r="E2698" s="189">
        <f t="shared" ca="1" si="1576"/>
        <v>0</v>
      </c>
      <c r="F2698" s="189">
        <f t="shared" si="1577"/>
        <v>0</v>
      </c>
      <c r="G2698" s="189" cm="1">
        <f t="array" aca="1" ref="G2698" ca="1">OFFSET(G2698,-1,,,)+1</f>
        <v>2693</v>
      </c>
      <c r="H2698" s="189">
        <f t="shared" si="1578"/>
        <v>0</v>
      </c>
      <c r="I2698" s="189">
        <f t="shared" si="1579"/>
        <v>0</v>
      </c>
      <c r="J2698" s="179">
        <f t="shared" si="1580"/>
        <v>0</v>
      </c>
      <c r="K2698" s="173" t="s">
        <v>2655</v>
      </c>
      <c r="L2698" s="174" t="str" cm="1">
        <f t="array" aca="1" ref="L2698" ca="1">IF($K2698="",OFFSET(L2698,-1,,,),K2698)</f>
        <v>15.01.06.01.03</v>
      </c>
      <c r="M2698" s="175" t="str" cm="1">
        <f t="array" aca="1" ref="M2698" ca="1">IF(OR($K2698=0,$K2698=""),OFFSET(M2698,-1,,,),O2698)</f>
        <v>RODAPÉ PORCELANATO  90X90CM H=10CM</v>
      </c>
      <c r="N2698" s="67" t="s">
        <v>3815</v>
      </c>
      <c r="O2698" s="68" t="s">
        <v>4240</v>
      </c>
      <c r="P2698" s="68"/>
      <c r="Q2698" s="68" t="s">
        <v>3253</v>
      </c>
      <c r="R2698" s="69">
        <v>19.16</v>
      </c>
      <c r="S2698" s="70">
        <v>69.740499999999997</v>
      </c>
      <c r="T2698" s="70">
        <v>1336.2279799999999</v>
      </c>
      <c r="U2698" s="67"/>
      <c r="V2698" s="71"/>
      <c r="W2698" s="171"/>
      <c r="X2698" s="172"/>
      <c r="Y2698" s="176">
        <f t="shared" si="1581"/>
        <v>0</v>
      </c>
      <c r="AA2698" s="192"/>
      <c r="AB2698" s="193"/>
    </row>
    <row r="2699" spans="2:28" hidden="1">
      <c r="B2699" s="189">
        <f>IF(J2699=0,0,U2699)</f>
        <v>0</v>
      </c>
      <c r="C2699" s="189">
        <f ca="1">IF(OR(J2699=0,I2699=0),0,IF(_xlfn.IFNA(MATCH(B2699,OFFSET($B$5,,,$G2699,),),0)&gt;0,0,MAX(OFFSET($C$5,,,$G2699,))+1))</f>
        <v>0</v>
      </c>
      <c r="D2699" s="189">
        <f>IF(J2699=0,0,N2699&amp;"-"&amp;U2699)</f>
        <v>0</v>
      </c>
      <c r="E2699" s="189">
        <f ca="1">IF(OR(J2699=0,I2699=0),0,IF(_xlfn.IFNA(MATCH(D2699,OFFSET($D$5,,,$G2699,),),0)&gt;0,0,_xlfn.MAXIFS(OFFSET($E$5,,,$G2699,),OFFSET($J$5,,,$G2699,),J2699)+1))</f>
        <v>0</v>
      </c>
      <c r="F2699" s="189">
        <f>IF(J2699=0,0,E2699&amp;"-"&amp;N2699)</f>
        <v>0</v>
      </c>
      <c r="G2699" s="189" cm="1">
        <f t="array" aca="1" ref="G2699" ca="1">OFFSET(G2699,-1,,,)+1</f>
        <v>2694</v>
      </c>
      <c r="H2699" s="189">
        <f>IF(OR($K2699=0,$K2699=""),$W2699,0)</f>
        <v>0</v>
      </c>
      <c r="I2699" s="189">
        <f>H2699*R2699</f>
        <v>0</v>
      </c>
      <c r="J2699" s="179">
        <f>IF(AND(I2699&lt;&gt;0,OR(K2699=0,K2699="")),N2699&amp;" - Mapa",0)</f>
        <v>0</v>
      </c>
      <c r="K2699" s="173"/>
      <c r="L2699" s="174" t="str" cm="1">
        <f t="array" aca="1" ref="L2699" ca="1">IF($K2699="",OFFSET(L2699,-1,,,),K2699)</f>
        <v>15.01.06.01.03</v>
      </c>
      <c r="M2699" s="175" t="str" cm="1">
        <f t="array" aca="1" ref="M2699" ca="1">IF(OR($K2699=0,$K2699=""),OFFSET(M2699,-1,,,),O2699)</f>
        <v>RODAPÉ PORCELANATO  90X90CM H=10CM</v>
      </c>
      <c r="N2699" s="67" t="s">
        <v>242</v>
      </c>
      <c r="O2699" s="68" t="s">
        <v>243</v>
      </c>
      <c r="P2699" s="68"/>
      <c r="Q2699" s="68" t="s">
        <v>3255</v>
      </c>
      <c r="R2699" s="69">
        <v>30.655999999999999</v>
      </c>
      <c r="S2699" s="70">
        <v>1.3</v>
      </c>
      <c r="T2699" s="70">
        <v>39.852800000000002</v>
      </c>
      <c r="U2699" s="67" t="s">
        <v>1519</v>
      </c>
      <c r="V2699" s="71" t="s">
        <v>4202</v>
      </c>
      <c r="W2699" s="171"/>
      <c r="X2699" s="172"/>
      <c r="Y2699" s="176">
        <f>X2699+W2699</f>
        <v>0</v>
      </c>
      <c r="AA2699" s="192"/>
      <c r="AB2699" s="193"/>
    </row>
    <row r="2700" spans="2:28" hidden="1">
      <c r="B2700" s="189">
        <f t="shared" ref="B2700:B2701" si="1582">IF(J2700=0,0,U2700)</f>
        <v>0</v>
      </c>
      <c r="C2700" s="189">
        <f t="shared" ref="C2700:C2701" ca="1" si="1583">IF(OR(J2700=0,I2700=0),0,IF(_xlfn.IFNA(MATCH(B2700,OFFSET($B$5,,,$G2700,),),0)&gt;0,0,MAX(OFFSET($C$5,,,$G2700,))+1))</f>
        <v>0</v>
      </c>
      <c r="D2700" s="189">
        <f t="shared" ref="D2700:D2701" si="1584">IF(J2700=0,0,N2700&amp;"-"&amp;U2700)</f>
        <v>0</v>
      </c>
      <c r="E2700" s="189">
        <f t="shared" ref="E2700:E2701" ca="1" si="1585">IF(OR(J2700=0,I2700=0),0,IF(_xlfn.IFNA(MATCH(D2700,OFFSET($D$5,,,$G2700,),),0)&gt;0,0,_xlfn.MAXIFS(OFFSET($E$5,,,$G2700,),OFFSET($J$5,,,$G2700,),J2700)+1))</f>
        <v>0</v>
      </c>
      <c r="F2700" s="189">
        <f t="shared" ref="F2700:F2701" si="1586">IF(J2700=0,0,E2700&amp;"-"&amp;N2700)</f>
        <v>0</v>
      </c>
      <c r="G2700" s="189" cm="1">
        <f t="array" aca="1" ref="G2700" ca="1">OFFSET(G2700,-1,,,)+1</f>
        <v>2695</v>
      </c>
      <c r="H2700" s="189">
        <f t="shared" ref="H2700:H2701" si="1587">IF(OR($K2700=0,$K2700=""),$W2700,0)</f>
        <v>0</v>
      </c>
      <c r="I2700" s="189">
        <f t="shared" ref="I2700:I2701" si="1588">H2700*R2700</f>
        <v>0</v>
      </c>
      <c r="J2700" s="179">
        <f t="shared" ref="J2700:J2701" si="1589">IF(AND(I2700&lt;&gt;0,OR(K2700=0,K2700="")),N2700&amp;" - Mapa",0)</f>
        <v>0</v>
      </c>
      <c r="K2700" s="173"/>
      <c r="L2700" s="174" t="str" cm="1">
        <f t="array" aca="1" ref="L2700" ca="1">IF($K2700="",OFFSET(L2700,-1,,,),K2700)</f>
        <v>15.01.06.01.03</v>
      </c>
      <c r="M2700" s="175" t="str" cm="1">
        <f t="array" aca="1" ref="M2700" ca="1">IF(OR($K2700=0,$K2700=""),OFFSET(M2700,-1,,,),O2700)</f>
        <v>RODAPÉ PORCELANATO  90X90CM H=10CM</v>
      </c>
      <c r="N2700" s="67" t="s">
        <v>2920</v>
      </c>
      <c r="O2700" s="68" t="s">
        <v>3115</v>
      </c>
      <c r="P2700" s="68"/>
      <c r="Q2700" s="68" t="s">
        <v>3255</v>
      </c>
      <c r="R2700" s="69">
        <v>4.2343599999999997</v>
      </c>
      <c r="S2700" s="70">
        <v>3.5</v>
      </c>
      <c r="T2700" s="70">
        <v>14.820259999999999</v>
      </c>
      <c r="U2700" s="67" t="s">
        <v>1519</v>
      </c>
      <c r="V2700" s="71" t="s">
        <v>4202</v>
      </c>
      <c r="W2700" s="171"/>
      <c r="X2700" s="172"/>
      <c r="Y2700" s="176">
        <f t="shared" ref="Y2700:Y2701" si="1590">X2700+W2700</f>
        <v>0</v>
      </c>
      <c r="AA2700" s="192"/>
      <c r="AB2700" s="193"/>
    </row>
    <row r="2701" spans="2:28" ht="14.25" hidden="1" customHeight="1">
      <c r="B2701" s="189">
        <f t="shared" si="1582"/>
        <v>0</v>
      </c>
      <c r="C2701" s="189">
        <f t="shared" ca="1" si="1583"/>
        <v>0</v>
      </c>
      <c r="D2701" s="189">
        <f t="shared" si="1584"/>
        <v>0</v>
      </c>
      <c r="E2701" s="189">
        <f t="shared" ca="1" si="1585"/>
        <v>0</v>
      </c>
      <c r="F2701" s="189">
        <f t="shared" si="1586"/>
        <v>0</v>
      </c>
      <c r="G2701" s="189" cm="1">
        <f t="array" aca="1" ref="G2701" ca="1">OFFSET(G2701,-1,,,)+1</f>
        <v>2696</v>
      </c>
      <c r="H2701" s="189">
        <f t="shared" si="1587"/>
        <v>0</v>
      </c>
      <c r="I2701" s="189">
        <f t="shared" si="1588"/>
        <v>0</v>
      </c>
      <c r="J2701" s="179">
        <f t="shared" si="1589"/>
        <v>0</v>
      </c>
      <c r="K2701" s="173"/>
      <c r="L2701" s="174" t="str" cm="1">
        <f t="array" aca="1" ref="L2701" ca="1">IF($K2701="",OFFSET(L2701,-1,,,),K2701)</f>
        <v>15.01.06.01.03</v>
      </c>
      <c r="M2701" s="175" t="str" cm="1">
        <f t="array" aca="1" ref="M2701" ca="1">IF(OR($K2701=0,$K2701=""),OFFSET(M2701,-1,,,),O2701)</f>
        <v>RODAPÉ PORCELANATO  90X90CM H=10CM</v>
      </c>
      <c r="N2701" s="67" t="s">
        <v>2921</v>
      </c>
      <c r="O2701" s="68" t="s">
        <v>3116</v>
      </c>
      <c r="P2701" s="68"/>
      <c r="Q2701" s="68" t="s">
        <v>3260</v>
      </c>
      <c r="R2701" s="69">
        <v>38.32</v>
      </c>
      <c r="S2701" s="70">
        <v>1.37</v>
      </c>
      <c r="T2701" s="70">
        <v>52.498400000000004</v>
      </c>
      <c r="U2701" s="67" t="s">
        <v>1519</v>
      </c>
      <c r="V2701" s="71" t="s">
        <v>4202</v>
      </c>
      <c r="W2701" s="171"/>
      <c r="X2701" s="172"/>
      <c r="Y2701" s="176">
        <f t="shared" si="1590"/>
        <v>0</v>
      </c>
      <c r="AA2701" s="192"/>
      <c r="AB2701" s="193"/>
    </row>
    <row r="2702" spans="2:28" hidden="1">
      <c r="B2702" s="189">
        <f>IF(J2702=0,0,U2702)</f>
        <v>0</v>
      </c>
      <c r="C2702" s="189">
        <f ca="1">IF(OR(J2702=0,I2702=0),0,IF(_xlfn.IFNA(MATCH(B2702,OFFSET($B$5,,,$G2702,),),0)&gt;0,0,MAX(OFFSET($C$5,,,$G2702,))+1))</f>
        <v>0</v>
      </c>
      <c r="D2702" s="189">
        <f>IF(J2702=0,0,N2702&amp;"-"&amp;U2702)</f>
        <v>0</v>
      </c>
      <c r="E2702" s="189">
        <f ca="1">IF(OR(J2702=0,I2702=0),0,IF(_xlfn.IFNA(MATCH(D2702,OFFSET($D$5,,,$G2702,),),0)&gt;0,0,_xlfn.MAXIFS(OFFSET($E$5,,,$G2702,),OFFSET($J$5,,,$G2702,),J2702)+1))</f>
        <v>0</v>
      </c>
      <c r="F2702" s="189">
        <f>IF(J2702=0,0,E2702&amp;"-"&amp;N2702)</f>
        <v>0</v>
      </c>
      <c r="G2702" s="189" cm="1">
        <f t="array" aca="1" ref="G2702" ca="1">OFFSET(G2702,-1,,,)+1</f>
        <v>2697</v>
      </c>
      <c r="H2702" s="189">
        <f>IF(OR($K2702=0,$K2702=""),$W2702,0)</f>
        <v>0</v>
      </c>
      <c r="I2702" s="189">
        <f>H2702*R2702</f>
        <v>0</v>
      </c>
      <c r="J2702" s="179">
        <f>IF(AND(I2702&lt;&gt;0,OR(K2702=0,K2702="")),N2702&amp;" - Mapa",0)</f>
        <v>0</v>
      </c>
      <c r="K2702" s="173"/>
      <c r="L2702" s="174" t="str" cm="1">
        <f t="array" aca="1" ref="L2702" ca="1">IF($K2702="",OFFSET(L2702,-1,,,),K2702)</f>
        <v>15.01.06.01.03</v>
      </c>
      <c r="M2702" s="175" t="str" cm="1">
        <f t="array" aca="1" ref="M2702" ca="1">IF(OR($K2702=0,$K2702=""),OFFSET(M2702,-1,,,),O2702)</f>
        <v>RODAPÉ PORCELANATO  90X90CM H=10CM</v>
      </c>
      <c r="N2702" s="67" t="s">
        <v>3814</v>
      </c>
      <c r="O2702" s="68" t="s">
        <v>4239</v>
      </c>
      <c r="P2702" s="68"/>
      <c r="Q2702" s="68" t="s">
        <v>3258</v>
      </c>
      <c r="R2702" s="69">
        <v>6.3228</v>
      </c>
      <c r="S2702" s="70">
        <v>90</v>
      </c>
      <c r="T2702" s="70">
        <v>569.05200000000002</v>
      </c>
      <c r="U2702" s="67" t="s">
        <v>1519</v>
      </c>
      <c r="V2702" s="71" t="s">
        <v>4202</v>
      </c>
      <c r="W2702" s="171"/>
      <c r="X2702" s="172"/>
      <c r="Y2702" s="176">
        <f>X2702+W2702</f>
        <v>0</v>
      </c>
      <c r="AA2702" s="192"/>
      <c r="AB2702" s="193"/>
    </row>
    <row r="2703" spans="2:28" hidden="1">
      <c r="B2703" s="189">
        <f t="shared" ref="B2703:B2706" si="1591">IF(J2703=0,0,U2703)</f>
        <v>0</v>
      </c>
      <c r="C2703" s="189">
        <f t="shared" ref="C2703:C2706" ca="1" si="1592">IF(OR(J2703=0,I2703=0),0,IF(_xlfn.IFNA(MATCH(B2703,OFFSET($B$5,,,$G2703,),),0)&gt;0,0,MAX(OFFSET($C$5,,,$G2703,))+1))</f>
        <v>0</v>
      </c>
      <c r="D2703" s="189">
        <f t="shared" ref="D2703:D2706" si="1593">IF(J2703=0,0,N2703&amp;"-"&amp;U2703)</f>
        <v>0</v>
      </c>
      <c r="E2703" s="189">
        <f t="shared" ref="E2703:E2706" ca="1" si="1594">IF(OR(J2703=0,I2703=0),0,IF(_xlfn.IFNA(MATCH(D2703,OFFSET($D$5,,,$G2703,),),0)&gt;0,0,_xlfn.MAXIFS(OFFSET($E$5,,,$G2703,),OFFSET($J$5,,,$G2703,),J2703)+1))</f>
        <v>0</v>
      </c>
      <c r="F2703" s="189">
        <f t="shared" ref="F2703:F2706" si="1595">IF(J2703=0,0,E2703&amp;"-"&amp;N2703)</f>
        <v>0</v>
      </c>
      <c r="G2703" s="189" cm="1">
        <f t="array" aca="1" ref="G2703" ca="1">OFFSET(G2703,-1,,,)+1</f>
        <v>2698</v>
      </c>
      <c r="H2703" s="189">
        <f t="shared" ref="H2703:H2706" si="1596">IF(OR($K2703=0,$K2703=""),$W2703,0)</f>
        <v>0</v>
      </c>
      <c r="I2703" s="189">
        <f t="shared" ref="I2703:I2706" si="1597">H2703*R2703</f>
        <v>0</v>
      </c>
      <c r="J2703" s="179">
        <f t="shared" ref="J2703:J2706" si="1598">IF(AND(I2703&lt;&gt;0,OR(K2703=0,K2703="")),N2703&amp;" - Mapa",0)</f>
        <v>0</v>
      </c>
      <c r="K2703" s="173"/>
      <c r="L2703" s="174" t="str" cm="1">
        <f t="array" aca="1" ref="L2703" ca="1">IF($K2703="",OFFSET(L2703,-1,,,),K2703)</f>
        <v>15.01.06.01.03</v>
      </c>
      <c r="M2703" s="175" t="str" cm="1">
        <f t="array" aca="1" ref="M2703" ca="1">IF(OR($K2703=0,$K2703=""),OFFSET(M2703,-1,,,),O2703)</f>
        <v>RODAPÉ PORCELANATO  90X90CM H=10CM</v>
      </c>
      <c r="N2703" s="67" t="s">
        <v>265</v>
      </c>
      <c r="O2703" s="68" t="s">
        <v>266</v>
      </c>
      <c r="P2703" s="68"/>
      <c r="Q2703" s="68" t="s">
        <v>3258</v>
      </c>
      <c r="R2703" s="69">
        <v>6.3228</v>
      </c>
      <c r="S2703" s="70">
        <v>5.9</v>
      </c>
      <c r="T2703" s="70">
        <v>37.304520000000004</v>
      </c>
      <c r="U2703" s="67" t="s">
        <v>1519</v>
      </c>
      <c r="V2703" s="71" t="s">
        <v>4202</v>
      </c>
      <c r="W2703" s="171"/>
      <c r="X2703" s="172"/>
      <c r="Y2703" s="176">
        <f t="shared" ref="Y2703:Y2706" si="1599">X2703+W2703</f>
        <v>0</v>
      </c>
      <c r="AA2703" s="192"/>
      <c r="AB2703" s="193"/>
    </row>
    <row r="2704" spans="2:28" hidden="1">
      <c r="B2704" s="189">
        <f t="shared" si="1591"/>
        <v>0</v>
      </c>
      <c r="C2704" s="189">
        <f t="shared" ca="1" si="1592"/>
        <v>0</v>
      </c>
      <c r="D2704" s="189">
        <f t="shared" si="1593"/>
        <v>0</v>
      </c>
      <c r="E2704" s="189">
        <f t="shared" ca="1" si="1594"/>
        <v>0</v>
      </c>
      <c r="F2704" s="189">
        <f t="shared" si="1595"/>
        <v>0</v>
      </c>
      <c r="G2704" s="189" cm="1">
        <f t="array" aca="1" ref="G2704" ca="1">OFFSET(G2704,-1,,,)+1</f>
        <v>2699</v>
      </c>
      <c r="H2704" s="189">
        <f t="shared" si="1596"/>
        <v>0</v>
      </c>
      <c r="I2704" s="189">
        <f t="shared" si="1597"/>
        <v>0</v>
      </c>
      <c r="J2704" s="179">
        <f t="shared" si="1598"/>
        <v>0</v>
      </c>
      <c r="K2704" s="173"/>
      <c r="L2704" s="174" t="str" cm="1">
        <f t="array" aca="1" ref="L2704" ca="1">IF($K2704="",OFFSET(L2704,-1,,,),K2704)</f>
        <v>15.01.06.01.03</v>
      </c>
      <c r="M2704" s="175" t="str" cm="1">
        <f t="array" aca="1" ref="M2704" ca="1">IF(OR($K2704=0,$K2704=""),OFFSET(M2704,-1,,,),O2704)</f>
        <v>RODAPÉ PORCELANATO  90X90CM H=10CM</v>
      </c>
      <c r="N2704" s="67" t="s">
        <v>3816</v>
      </c>
      <c r="O2704" s="68" t="s">
        <v>4241</v>
      </c>
      <c r="P2704" s="68"/>
      <c r="Q2704" s="68" t="s">
        <v>3253</v>
      </c>
      <c r="R2704" s="69">
        <v>19.16</v>
      </c>
      <c r="S2704" s="70">
        <v>32.5</v>
      </c>
      <c r="T2704" s="70">
        <v>622.70000000000005</v>
      </c>
      <c r="U2704" s="67" t="s">
        <v>1519</v>
      </c>
      <c r="V2704" s="71" t="s">
        <v>4202</v>
      </c>
      <c r="W2704" s="171"/>
      <c r="X2704" s="172"/>
      <c r="Y2704" s="176">
        <f t="shared" si="1599"/>
        <v>0</v>
      </c>
      <c r="AA2704" s="192"/>
      <c r="AB2704" s="193"/>
    </row>
    <row r="2705" spans="2:28">
      <c r="B2705" s="189">
        <f t="shared" si="1591"/>
        <v>0</v>
      </c>
      <c r="C2705" s="189">
        <f t="shared" ca="1" si="1592"/>
        <v>0</v>
      </c>
      <c r="D2705" s="189">
        <f t="shared" si="1593"/>
        <v>0</v>
      </c>
      <c r="E2705" s="189">
        <f t="shared" ca="1" si="1594"/>
        <v>0</v>
      </c>
      <c r="F2705" s="189">
        <f t="shared" si="1595"/>
        <v>0</v>
      </c>
      <c r="G2705" s="189" cm="1">
        <f t="array" aca="1" ref="G2705" ca="1">OFFSET(G2705,-1,,,)+1</f>
        <v>2700</v>
      </c>
      <c r="H2705" s="189">
        <f t="shared" si="1596"/>
        <v>0</v>
      </c>
      <c r="I2705" s="189">
        <f t="shared" si="1597"/>
        <v>0</v>
      </c>
      <c r="J2705" s="179">
        <f t="shared" si="1598"/>
        <v>0</v>
      </c>
      <c r="K2705" s="173" t="s">
        <v>2656</v>
      </c>
      <c r="L2705" s="174" t="str" cm="1">
        <f t="array" aca="1" ref="L2705" ca="1">IF($K2705="",OFFSET(L2705,-1,,,),K2705)</f>
        <v>15.01.06.01.04</v>
      </c>
      <c r="M2705" s="175" t="str" cm="1">
        <f t="array" aca="1" ref="M2705" ca="1">IF(OR($K2705=0,$K2705=""),OFFSET(M2705,-1,,,),O2705)</f>
        <v>MASSA ÚNICA E=20MM COM ARGAMASSA PRÉ FABRICADA- PAREDE</v>
      </c>
      <c r="N2705" s="67" t="s">
        <v>717</v>
      </c>
      <c r="O2705" s="68" t="s">
        <v>4248</v>
      </c>
      <c r="P2705" s="68"/>
      <c r="Q2705" s="68" t="s">
        <v>3258</v>
      </c>
      <c r="R2705" s="69">
        <v>55.84</v>
      </c>
      <c r="S2705" s="70">
        <v>49.96</v>
      </c>
      <c r="T2705" s="70">
        <v>2789.7664000000004</v>
      </c>
      <c r="U2705" s="67"/>
      <c r="V2705" s="71"/>
      <c r="W2705" s="171"/>
      <c r="X2705" s="172"/>
      <c r="Y2705" s="176">
        <f t="shared" si="1599"/>
        <v>0</v>
      </c>
      <c r="AA2705" s="192"/>
      <c r="AB2705" s="193"/>
    </row>
    <row r="2706" spans="2:28" hidden="1">
      <c r="B2706" s="189">
        <f t="shared" si="1591"/>
        <v>0</v>
      </c>
      <c r="C2706" s="189">
        <f t="shared" ca="1" si="1592"/>
        <v>0</v>
      </c>
      <c r="D2706" s="189">
        <f t="shared" si="1593"/>
        <v>0</v>
      </c>
      <c r="E2706" s="189">
        <f t="shared" ca="1" si="1594"/>
        <v>0</v>
      </c>
      <c r="F2706" s="189">
        <f t="shared" si="1595"/>
        <v>0</v>
      </c>
      <c r="G2706" s="189" cm="1">
        <f t="array" aca="1" ref="G2706" ca="1">OFFSET(G2706,-1,,,)+1</f>
        <v>2701</v>
      </c>
      <c r="H2706" s="189">
        <f t="shared" si="1596"/>
        <v>0</v>
      </c>
      <c r="I2706" s="189">
        <f t="shared" si="1597"/>
        <v>0</v>
      </c>
      <c r="J2706" s="179">
        <f t="shared" si="1598"/>
        <v>0</v>
      </c>
      <c r="K2706" s="173"/>
      <c r="L2706" s="174" t="str" cm="1">
        <f t="array" aca="1" ref="L2706" ca="1">IF($K2706="",OFFSET(L2706,-1,,,),K2706)</f>
        <v>15.01.06.01.04</v>
      </c>
      <c r="M2706" s="175" t="str" cm="1">
        <f t="array" aca="1" ref="M2706" ca="1">IF(OR($K2706=0,$K2706=""),OFFSET(M2706,-1,,,),O2706)</f>
        <v>MASSA ÚNICA E=20MM COM ARGAMASSA PRÉ FABRICADA- PAREDE</v>
      </c>
      <c r="N2706" s="67" t="s">
        <v>522</v>
      </c>
      <c r="O2706" s="68" t="s">
        <v>523</v>
      </c>
      <c r="P2706" s="68"/>
      <c r="Q2706" s="68" t="s">
        <v>3255</v>
      </c>
      <c r="R2706" s="69">
        <v>1898.56</v>
      </c>
      <c r="S2706" s="70">
        <v>0.44</v>
      </c>
      <c r="T2706" s="70">
        <v>835.3664</v>
      </c>
      <c r="U2706" s="67" t="s">
        <v>1519</v>
      </c>
      <c r="V2706" s="71" t="s">
        <v>4202</v>
      </c>
      <c r="W2706" s="171"/>
      <c r="X2706" s="172"/>
      <c r="Y2706" s="176">
        <f t="shared" si="1599"/>
        <v>0</v>
      </c>
      <c r="AA2706" s="192"/>
      <c r="AB2706" s="193"/>
    </row>
    <row r="2707" spans="2:28" hidden="1">
      <c r="B2707" s="189">
        <f>IF(J2707=0,0,U2707)</f>
        <v>0</v>
      </c>
      <c r="C2707" s="189">
        <f ca="1">IF(OR(J2707=0,I2707=0),0,IF(_xlfn.IFNA(MATCH(B2707,OFFSET($B$5,,,$G2707,),),0)&gt;0,0,MAX(OFFSET($C$5,,,$G2707,))+1))</f>
        <v>0</v>
      </c>
      <c r="D2707" s="189">
        <f>IF(J2707=0,0,N2707&amp;"-"&amp;U2707)</f>
        <v>0</v>
      </c>
      <c r="E2707" s="189">
        <f ca="1">IF(OR(J2707=0,I2707=0),0,IF(_xlfn.IFNA(MATCH(D2707,OFFSET($D$5,,,$G2707,),),0)&gt;0,0,_xlfn.MAXIFS(OFFSET($E$5,,,$G2707,),OFFSET($J$5,,,$G2707,),J2707)+1))</f>
        <v>0</v>
      </c>
      <c r="F2707" s="189">
        <f>IF(J2707=0,0,E2707&amp;"-"&amp;N2707)</f>
        <v>0</v>
      </c>
      <c r="G2707" s="189" cm="1">
        <f t="array" aca="1" ref="G2707" ca="1">OFFSET(G2707,-1,,,)+1</f>
        <v>2702</v>
      </c>
      <c r="H2707" s="189">
        <f>IF(OR($K2707=0,$K2707=""),$W2707,0)</f>
        <v>0</v>
      </c>
      <c r="I2707" s="189">
        <f>H2707*R2707</f>
        <v>0</v>
      </c>
      <c r="J2707" s="179">
        <f>IF(AND(I2707&lt;&gt;0,OR(K2707=0,K2707="")),N2707&amp;" - Mapa",0)</f>
        <v>0</v>
      </c>
      <c r="K2707" s="173"/>
      <c r="L2707" s="174" t="str" cm="1">
        <f t="array" aca="1" ref="L2707" ca="1">IF($K2707="",OFFSET(L2707,-1,,,),K2707)</f>
        <v>15.01.06.01.04</v>
      </c>
      <c r="M2707" s="175" t="str" cm="1">
        <f t="array" aca="1" ref="M2707" ca="1">IF(OR($K2707=0,$K2707=""),OFFSET(M2707,-1,,,),O2707)</f>
        <v>MASSA ÚNICA E=20MM COM ARGAMASSA PRÉ FABRICADA- PAREDE</v>
      </c>
      <c r="N2707" s="67" t="s">
        <v>369</v>
      </c>
      <c r="O2707" s="68" t="s">
        <v>370</v>
      </c>
      <c r="P2707" s="68"/>
      <c r="Q2707" s="68" t="s">
        <v>3258</v>
      </c>
      <c r="R2707" s="69">
        <v>55.84</v>
      </c>
      <c r="S2707" s="70">
        <v>35</v>
      </c>
      <c r="T2707" s="70">
        <v>1954.4</v>
      </c>
      <c r="U2707" s="67" t="s">
        <v>1519</v>
      </c>
      <c r="V2707" s="71" t="s">
        <v>4202</v>
      </c>
      <c r="W2707" s="171"/>
      <c r="X2707" s="172"/>
      <c r="Y2707" s="176">
        <f>X2707+W2707</f>
        <v>0</v>
      </c>
      <c r="AA2707" s="192"/>
      <c r="AB2707" s="193"/>
    </row>
    <row r="2708" spans="2:28">
      <c r="B2708" s="189">
        <f t="shared" ref="B2708:B2718" si="1600">IF(J2708=0,0,U2708)</f>
        <v>0</v>
      </c>
      <c r="C2708" s="189">
        <f t="shared" ref="C2708:C2718" ca="1" si="1601">IF(OR(J2708=0,I2708=0),0,IF(_xlfn.IFNA(MATCH(B2708,OFFSET($B$5,,,$G2708,),),0)&gt;0,0,MAX(OFFSET($C$5,,,$G2708,))+1))</f>
        <v>0</v>
      </c>
      <c r="D2708" s="189">
        <f t="shared" ref="D2708:D2718" si="1602">IF(J2708=0,0,N2708&amp;"-"&amp;U2708)</f>
        <v>0</v>
      </c>
      <c r="E2708" s="189">
        <f t="shared" ref="E2708:E2718" ca="1" si="1603">IF(OR(J2708=0,I2708=0),0,IF(_xlfn.IFNA(MATCH(D2708,OFFSET($D$5,,,$G2708,),),0)&gt;0,0,_xlfn.MAXIFS(OFFSET($E$5,,,$G2708,),OFFSET($J$5,,,$G2708,),J2708)+1))</f>
        <v>0</v>
      </c>
      <c r="F2708" s="189">
        <f t="shared" ref="F2708:F2718" si="1604">IF(J2708=0,0,E2708&amp;"-"&amp;N2708)</f>
        <v>0</v>
      </c>
      <c r="G2708" s="189" cm="1">
        <f t="array" aca="1" ref="G2708" ca="1">OFFSET(G2708,-1,,,)+1</f>
        <v>2703</v>
      </c>
      <c r="H2708" s="189">
        <f t="shared" ref="H2708:H2718" si="1605">IF(OR($K2708=0,$K2708=""),$W2708,0)</f>
        <v>0</v>
      </c>
      <c r="I2708" s="189">
        <f t="shared" ref="I2708:I2718" si="1606">H2708*R2708</f>
        <v>0</v>
      </c>
      <c r="J2708" s="179">
        <f t="shared" ref="J2708:J2718" si="1607">IF(AND(I2708&lt;&gt;0,OR(K2708=0,K2708="")),N2708&amp;" - Mapa",0)</f>
        <v>0</v>
      </c>
      <c r="K2708" s="173" t="s">
        <v>2657</v>
      </c>
      <c r="L2708" s="174" t="str" cm="1">
        <f t="array" aca="1" ref="L2708" ca="1">IF($K2708="",OFFSET(L2708,-1,,,),K2708)</f>
        <v>15.01.06.01.05</v>
      </c>
      <c r="M2708" s="175" t="str" cm="1">
        <f t="array" aca="1" ref="M2708" ca="1">IF(OR($K2708=0,$K2708=""),OFFSET(M2708,-1,,,),O2708)</f>
        <v>FORRO DE GESSO ACARTONADO COM PLACA BRANCA (ST)</v>
      </c>
      <c r="N2708" s="67" t="s">
        <v>1179</v>
      </c>
      <c r="O2708" s="68" t="s">
        <v>4615</v>
      </c>
      <c r="P2708" s="68"/>
      <c r="Q2708" s="68" t="s">
        <v>3258</v>
      </c>
      <c r="R2708" s="69">
        <v>23.45</v>
      </c>
      <c r="S2708" s="70">
        <v>73.5</v>
      </c>
      <c r="T2708" s="70">
        <v>1723.575</v>
      </c>
      <c r="U2708" s="67"/>
      <c r="V2708" s="71"/>
      <c r="W2708" s="171"/>
      <c r="X2708" s="172"/>
      <c r="Y2708" s="176">
        <f t="shared" ref="Y2708:Y2718" si="1608">X2708+W2708</f>
        <v>0</v>
      </c>
      <c r="AA2708" s="192"/>
      <c r="AB2708" s="193"/>
    </row>
    <row r="2709" spans="2:28" hidden="1">
      <c r="B2709" s="189">
        <f t="shared" si="1600"/>
        <v>0</v>
      </c>
      <c r="C2709" s="189">
        <f t="shared" ca="1" si="1601"/>
        <v>0</v>
      </c>
      <c r="D2709" s="189">
        <f t="shared" si="1602"/>
        <v>0</v>
      </c>
      <c r="E2709" s="189">
        <f t="shared" ca="1" si="1603"/>
        <v>0</v>
      </c>
      <c r="F2709" s="189">
        <f t="shared" si="1604"/>
        <v>0</v>
      </c>
      <c r="G2709" s="189" cm="1">
        <f t="array" aca="1" ref="G2709" ca="1">OFFSET(G2709,-1,,,)+1</f>
        <v>2704</v>
      </c>
      <c r="H2709" s="189">
        <f t="shared" si="1605"/>
        <v>0</v>
      </c>
      <c r="I2709" s="189">
        <f t="shared" si="1606"/>
        <v>0</v>
      </c>
      <c r="J2709" s="179">
        <f t="shared" si="1607"/>
        <v>0</v>
      </c>
      <c r="K2709" s="173"/>
      <c r="L2709" s="174" t="str" cm="1">
        <f t="array" aca="1" ref="L2709" ca="1">IF($K2709="",OFFSET(L2709,-1,,,),K2709)</f>
        <v>15.01.06.01.05</v>
      </c>
      <c r="M2709" s="175" t="str" cm="1">
        <f t="array" aca="1" ref="M2709" ca="1">IF(OR($K2709=0,$K2709=""),OFFSET(M2709,-1,,,),O2709)</f>
        <v>FORRO DE GESSO ACARTONADO COM PLACA BRANCA (ST)</v>
      </c>
      <c r="N2709" s="67" t="s">
        <v>1180</v>
      </c>
      <c r="O2709" s="68" t="s">
        <v>1181</v>
      </c>
      <c r="P2709" s="68"/>
      <c r="Q2709" s="68" t="s">
        <v>3258</v>
      </c>
      <c r="R2709" s="69">
        <v>23.45</v>
      </c>
      <c r="S2709" s="70">
        <v>73.5</v>
      </c>
      <c r="T2709" s="70">
        <v>1723.575</v>
      </c>
      <c r="U2709" s="67" t="s">
        <v>1519</v>
      </c>
      <c r="V2709" s="71" t="s">
        <v>4202</v>
      </c>
      <c r="W2709" s="171"/>
      <c r="X2709" s="172"/>
      <c r="Y2709" s="176">
        <f t="shared" si="1608"/>
        <v>0</v>
      </c>
      <c r="AA2709" s="192"/>
      <c r="AB2709" s="193"/>
    </row>
    <row r="2710" spans="2:28">
      <c r="B2710" s="189">
        <f t="shared" si="1600"/>
        <v>0</v>
      </c>
      <c r="C2710" s="189">
        <f t="shared" ca="1" si="1601"/>
        <v>0</v>
      </c>
      <c r="D2710" s="189">
        <f t="shared" si="1602"/>
        <v>0</v>
      </c>
      <c r="E2710" s="189">
        <f t="shared" ca="1" si="1603"/>
        <v>0</v>
      </c>
      <c r="F2710" s="189">
        <f t="shared" si="1604"/>
        <v>0</v>
      </c>
      <c r="G2710" s="189" cm="1">
        <f t="array" aca="1" ref="G2710" ca="1">OFFSET(G2710,-1,,,)+1</f>
        <v>2705</v>
      </c>
      <c r="H2710" s="189">
        <f t="shared" si="1605"/>
        <v>0</v>
      </c>
      <c r="I2710" s="189">
        <f t="shared" si="1606"/>
        <v>0</v>
      </c>
      <c r="J2710" s="179">
        <f t="shared" si="1607"/>
        <v>0</v>
      </c>
      <c r="K2710" s="173" t="s">
        <v>2658</v>
      </c>
      <c r="L2710" s="174" t="str" cm="1">
        <f t="array" aca="1" ref="L2710" ca="1">IF($K2710="",OFFSET(L2710,-1,,,),K2710)</f>
        <v>15.01.06.01.06</v>
      </c>
      <c r="M2710" s="175" t="str" cm="1">
        <f t="array" aca="1" ref="M2710" ca="1">IF(OR($K2710=0,$K2710=""),OFFSET(M2710,-1,,,),O2710)</f>
        <v>TABICA PARA FORRO DE GESSO</v>
      </c>
      <c r="N2710" s="67" t="s">
        <v>1193</v>
      </c>
      <c r="O2710" s="68" t="s">
        <v>4616</v>
      </c>
      <c r="P2710" s="68"/>
      <c r="Q2710" s="68" t="s">
        <v>3253</v>
      </c>
      <c r="R2710" s="69">
        <v>19.57</v>
      </c>
      <c r="S2710" s="70">
        <v>18</v>
      </c>
      <c r="T2710" s="70">
        <v>352.26</v>
      </c>
      <c r="U2710" s="67"/>
      <c r="V2710" s="71"/>
      <c r="W2710" s="171"/>
      <c r="X2710" s="172"/>
      <c r="Y2710" s="176">
        <f t="shared" si="1608"/>
        <v>0</v>
      </c>
      <c r="AA2710" s="192"/>
      <c r="AB2710" s="193"/>
    </row>
    <row r="2711" spans="2:28" hidden="1">
      <c r="B2711" s="189">
        <f t="shared" si="1600"/>
        <v>0</v>
      </c>
      <c r="C2711" s="189">
        <f t="shared" ca="1" si="1601"/>
        <v>0</v>
      </c>
      <c r="D2711" s="189">
        <f t="shared" si="1602"/>
        <v>0</v>
      </c>
      <c r="E2711" s="189">
        <f t="shared" ca="1" si="1603"/>
        <v>0</v>
      </c>
      <c r="F2711" s="189">
        <f t="shared" si="1604"/>
        <v>0</v>
      </c>
      <c r="G2711" s="189" cm="1">
        <f t="array" aca="1" ref="G2711" ca="1">OFFSET(G2711,-1,,,)+1</f>
        <v>2706</v>
      </c>
      <c r="H2711" s="189">
        <f t="shared" si="1605"/>
        <v>0</v>
      </c>
      <c r="I2711" s="189">
        <f t="shared" si="1606"/>
        <v>0</v>
      </c>
      <c r="J2711" s="179">
        <f t="shared" si="1607"/>
        <v>0</v>
      </c>
      <c r="K2711" s="173"/>
      <c r="L2711" s="174" t="str" cm="1">
        <f t="array" aca="1" ref="L2711" ca="1">IF($K2711="",OFFSET(L2711,-1,,,),K2711)</f>
        <v>15.01.06.01.06</v>
      </c>
      <c r="M2711" s="175" t="str" cm="1">
        <f t="array" aca="1" ref="M2711" ca="1">IF(OR($K2711=0,$K2711=""),OFFSET(M2711,-1,,,),O2711)</f>
        <v>TABICA PARA FORRO DE GESSO</v>
      </c>
      <c r="N2711" s="67" t="s">
        <v>1194</v>
      </c>
      <c r="O2711" s="68" t="s">
        <v>1195</v>
      </c>
      <c r="P2711" s="68"/>
      <c r="Q2711" s="68" t="s">
        <v>3253</v>
      </c>
      <c r="R2711" s="69">
        <v>19.57</v>
      </c>
      <c r="S2711" s="70">
        <v>18</v>
      </c>
      <c r="T2711" s="70">
        <v>352.26</v>
      </c>
      <c r="U2711" s="67" t="s">
        <v>1519</v>
      </c>
      <c r="V2711" s="71" t="s">
        <v>4202</v>
      </c>
      <c r="W2711" s="171"/>
      <c r="X2711" s="172"/>
      <c r="Y2711" s="176">
        <f t="shared" si="1608"/>
        <v>0</v>
      </c>
      <c r="AA2711" s="192"/>
      <c r="AB2711" s="193"/>
    </row>
    <row r="2712" spans="2:28" hidden="1">
      <c r="B2712" s="189">
        <f t="shared" si="1600"/>
        <v>0</v>
      </c>
      <c r="C2712" s="189">
        <f t="shared" ca="1" si="1601"/>
        <v>0</v>
      </c>
      <c r="D2712" s="189">
        <f t="shared" si="1602"/>
        <v>0</v>
      </c>
      <c r="E2712" s="189">
        <f t="shared" ca="1" si="1603"/>
        <v>0</v>
      </c>
      <c r="F2712" s="189">
        <f t="shared" si="1604"/>
        <v>0</v>
      </c>
      <c r="G2712" s="189" cm="1">
        <f t="array" aca="1" ref="G2712" ca="1">OFFSET(G2712,-1,,,)+1</f>
        <v>2707</v>
      </c>
      <c r="H2712" s="189">
        <f t="shared" si="1605"/>
        <v>0</v>
      </c>
      <c r="I2712" s="189">
        <f t="shared" si="1606"/>
        <v>0</v>
      </c>
      <c r="J2712" s="179">
        <f t="shared" si="1607"/>
        <v>0</v>
      </c>
      <c r="K2712" s="173" t="s">
        <v>2659</v>
      </c>
      <c r="L2712" s="174" t="str" cm="1">
        <f t="array" aca="1" ref="L2712" ca="1">IF($K2712="",OFFSET(L2712,-1,,,),K2712)</f>
        <v>15.01.06.02</v>
      </c>
      <c r="M2712" s="175" t="str" cm="1">
        <f t="array" aca="1" ref="M2712" ca="1">IF(OR($K2712=0,$K2712=""),OFFSET(M2712,-1,,,),O2712)</f>
        <v>PINTURA</v>
      </c>
      <c r="N2712" s="67" t="s">
        <v>143</v>
      </c>
      <c r="O2712" s="68" t="s">
        <v>376</v>
      </c>
      <c r="P2712" s="68"/>
      <c r="Q2712" s="68"/>
      <c r="R2712" s="69"/>
      <c r="S2712" s="70"/>
      <c r="T2712" s="70">
        <v>0</v>
      </c>
      <c r="U2712" s="67"/>
      <c r="V2712" s="71"/>
      <c r="W2712" s="171"/>
      <c r="X2712" s="172"/>
      <c r="Y2712" s="176">
        <f t="shared" si="1608"/>
        <v>0</v>
      </c>
      <c r="AA2712" s="192"/>
      <c r="AB2712" s="193"/>
    </row>
    <row r="2713" spans="2:28">
      <c r="B2713" s="189">
        <f t="shared" si="1600"/>
        <v>0</v>
      </c>
      <c r="C2713" s="189">
        <f t="shared" ca="1" si="1601"/>
        <v>0</v>
      </c>
      <c r="D2713" s="189">
        <f t="shared" si="1602"/>
        <v>0</v>
      </c>
      <c r="E2713" s="189">
        <f t="shared" ca="1" si="1603"/>
        <v>0</v>
      </c>
      <c r="F2713" s="189">
        <f t="shared" si="1604"/>
        <v>0</v>
      </c>
      <c r="G2713" s="189" cm="1">
        <f t="array" aca="1" ref="G2713" ca="1">OFFSET(G2713,-1,,,)+1</f>
        <v>2708</v>
      </c>
      <c r="H2713" s="189">
        <f t="shared" si="1605"/>
        <v>0</v>
      </c>
      <c r="I2713" s="189">
        <f t="shared" si="1606"/>
        <v>0</v>
      </c>
      <c r="J2713" s="179">
        <f t="shared" si="1607"/>
        <v>0</v>
      </c>
      <c r="K2713" s="173" t="s">
        <v>2660</v>
      </c>
      <c r="L2713" s="174" t="str" cm="1">
        <f t="array" aca="1" ref="L2713" ca="1">IF($K2713="",OFFSET(L2713,-1,,,),K2713)</f>
        <v>15.01.06.02.01</v>
      </c>
      <c r="M2713" s="175" t="str" cm="1">
        <f t="array" aca="1" ref="M2713" ca="1">IF(OR($K2713=0,$K2713=""),OFFSET(M2713,-1,,,),O2713)</f>
        <v>PINTURA LÁTEX PVA SOBRE FORRO DE GESSO COM 01 DEMÃO DE MASSA CORRIDA PVA</v>
      </c>
      <c r="N2713" s="67" t="s">
        <v>1391</v>
      </c>
      <c r="O2713" s="68" t="s">
        <v>4694</v>
      </c>
      <c r="P2713" s="68"/>
      <c r="Q2713" s="68" t="s">
        <v>3258</v>
      </c>
      <c r="R2713" s="69">
        <v>23.31</v>
      </c>
      <c r="S2713" s="70">
        <v>17.200299999999999</v>
      </c>
      <c r="T2713" s="70">
        <v>400.93899299999993</v>
      </c>
      <c r="U2713" s="67"/>
      <c r="V2713" s="71"/>
      <c r="W2713" s="171"/>
      <c r="X2713" s="172"/>
      <c r="Y2713" s="176">
        <f t="shared" si="1608"/>
        <v>0</v>
      </c>
      <c r="AA2713" s="192"/>
      <c r="AB2713" s="193"/>
    </row>
    <row r="2714" spans="2:28" hidden="1">
      <c r="B2714" s="189">
        <f t="shared" si="1600"/>
        <v>0</v>
      </c>
      <c r="C2714" s="189">
        <f t="shared" ca="1" si="1601"/>
        <v>0</v>
      </c>
      <c r="D2714" s="189">
        <f t="shared" si="1602"/>
        <v>0</v>
      </c>
      <c r="E2714" s="189">
        <f t="shared" ca="1" si="1603"/>
        <v>0</v>
      </c>
      <c r="F2714" s="189">
        <f t="shared" si="1604"/>
        <v>0</v>
      </c>
      <c r="G2714" s="189" cm="1">
        <f t="array" aca="1" ref="G2714" ca="1">OFFSET(G2714,-1,,,)+1</f>
        <v>2709</v>
      </c>
      <c r="H2714" s="189">
        <f t="shared" si="1605"/>
        <v>0</v>
      </c>
      <c r="I2714" s="189">
        <f t="shared" si="1606"/>
        <v>0</v>
      </c>
      <c r="J2714" s="179">
        <f t="shared" si="1607"/>
        <v>0</v>
      </c>
      <c r="K2714" s="173"/>
      <c r="L2714" s="174" t="str" cm="1">
        <f t="array" aca="1" ref="L2714" ca="1">IF($K2714="",OFFSET(L2714,-1,,,),K2714)</f>
        <v>15.01.06.02.01</v>
      </c>
      <c r="M2714" s="175" t="str" cm="1">
        <f t="array" aca="1" ref="M2714" ca="1">IF(OR($K2714=0,$K2714=""),OFFSET(M2714,-1,,,),O2714)</f>
        <v>PINTURA LÁTEX PVA SOBRE FORRO DE GESSO COM 01 DEMÃO DE MASSA CORRIDA PVA</v>
      </c>
      <c r="N2714" s="67" t="s">
        <v>1378</v>
      </c>
      <c r="O2714" s="68" t="s">
        <v>1379</v>
      </c>
      <c r="P2714" s="68"/>
      <c r="Q2714" s="68" t="s">
        <v>3254</v>
      </c>
      <c r="R2714" s="69">
        <v>5.8274999999999997</v>
      </c>
      <c r="S2714" s="70">
        <v>1.2</v>
      </c>
      <c r="T2714" s="70">
        <v>6.9929999999999994</v>
      </c>
      <c r="U2714" s="67" t="s">
        <v>1519</v>
      </c>
      <c r="V2714" s="71" t="s">
        <v>4202</v>
      </c>
      <c r="W2714" s="171"/>
      <c r="X2714" s="172"/>
      <c r="Y2714" s="176">
        <f t="shared" si="1608"/>
        <v>0</v>
      </c>
      <c r="AA2714" s="192"/>
      <c r="AB2714" s="193"/>
    </row>
    <row r="2715" spans="2:28" hidden="1">
      <c r="B2715" s="189">
        <f t="shared" si="1600"/>
        <v>0</v>
      </c>
      <c r="C2715" s="189">
        <f t="shared" ca="1" si="1601"/>
        <v>0</v>
      </c>
      <c r="D2715" s="189">
        <f t="shared" si="1602"/>
        <v>0</v>
      </c>
      <c r="E2715" s="189">
        <f t="shared" ca="1" si="1603"/>
        <v>0</v>
      </c>
      <c r="F2715" s="189">
        <f t="shared" si="1604"/>
        <v>0</v>
      </c>
      <c r="G2715" s="189" cm="1">
        <f t="array" aca="1" ref="G2715" ca="1">OFFSET(G2715,-1,,,)+1</f>
        <v>2710</v>
      </c>
      <c r="H2715" s="189">
        <f t="shared" si="1605"/>
        <v>0</v>
      </c>
      <c r="I2715" s="189">
        <f t="shared" si="1606"/>
        <v>0</v>
      </c>
      <c r="J2715" s="179">
        <f t="shared" si="1607"/>
        <v>0</v>
      </c>
      <c r="K2715" s="173"/>
      <c r="L2715" s="174" t="str" cm="1">
        <f t="array" aca="1" ref="L2715" ca="1">IF($K2715="",OFFSET(L2715,-1,,,),K2715)</f>
        <v>15.01.06.02.01</v>
      </c>
      <c r="M2715" s="175" t="str" cm="1">
        <f t="array" aca="1" ref="M2715" ca="1">IF(OR($K2715=0,$K2715=""),OFFSET(M2715,-1,,,),O2715)</f>
        <v>PINTURA LÁTEX PVA SOBRE FORRO DE GESSO COM 01 DEMÃO DE MASSA CORRIDA PVA</v>
      </c>
      <c r="N2715" s="67" t="s">
        <v>1380</v>
      </c>
      <c r="O2715" s="68" t="s">
        <v>1381</v>
      </c>
      <c r="P2715" s="68"/>
      <c r="Q2715" s="68" t="s">
        <v>3254</v>
      </c>
      <c r="R2715" s="69">
        <v>8.0069850000000002</v>
      </c>
      <c r="S2715" s="70">
        <v>4.95</v>
      </c>
      <c r="T2715" s="70">
        <v>39.634575750000003</v>
      </c>
      <c r="U2715" s="67" t="s">
        <v>1519</v>
      </c>
      <c r="V2715" s="71" t="s">
        <v>4202</v>
      </c>
      <c r="W2715" s="171"/>
      <c r="X2715" s="172"/>
      <c r="Y2715" s="176">
        <f t="shared" si="1608"/>
        <v>0</v>
      </c>
      <c r="AA2715" s="192"/>
      <c r="AB2715" s="193"/>
    </row>
    <row r="2716" spans="2:28" hidden="1">
      <c r="B2716" s="189">
        <f t="shared" si="1600"/>
        <v>0</v>
      </c>
      <c r="C2716" s="189">
        <f t="shared" ca="1" si="1601"/>
        <v>0</v>
      </c>
      <c r="D2716" s="189">
        <f t="shared" si="1602"/>
        <v>0</v>
      </c>
      <c r="E2716" s="189">
        <f t="shared" ca="1" si="1603"/>
        <v>0</v>
      </c>
      <c r="F2716" s="189">
        <f t="shared" si="1604"/>
        <v>0</v>
      </c>
      <c r="G2716" s="189" cm="1">
        <f t="array" aca="1" ref="G2716" ca="1">OFFSET(G2716,-1,,,)+1</f>
        <v>2711</v>
      </c>
      <c r="H2716" s="189">
        <f t="shared" si="1605"/>
        <v>0</v>
      </c>
      <c r="I2716" s="189">
        <f t="shared" si="1606"/>
        <v>0</v>
      </c>
      <c r="J2716" s="179">
        <f t="shared" si="1607"/>
        <v>0</v>
      </c>
      <c r="K2716" s="173"/>
      <c r="L2716" s="174" t="str" cm="1">
        <f t="array" aca="1" ref="L2716" ca="1">IF($K2716="",OFFSET(L2716,-1,,,),K2716)</f>
        <v>15.01.06.02.01</v>
      </c>
      <c r="M2716" s="175" t="str" cm="1">
        <f t="array" aca="1" ref="M2716" ca="1">IF(OR($K2716=0,$K2716=""),OFFSET(M2716,-1,,,),O2716)</f>
        <v>PINTURA LÁTEX PVA SOBRE FORRO DE GESSO COM 01 DEMÃO DE MASSA CORRIDA PVA</v>
      </c>
      <c r="N2716" s="67" t="s">
        <v>1392</v>
      </c>
      <c r="O2716" s="68" t="s">
        <v>1393</v>
      </c>
      <c r="P2716" s="68"/>
      <c r="Q2716" s="68" t="s">
        <v>3258</v>
      </c>
      <c r="R2716" s="69">
        <v>23.31</v>
      </c>
      <c r="S2716" s="70">
        <v>15.2</v>
      </c>
      <c r="T2716" s="70">
        <v>354.31199999999995</v>
      </c>
      <c r="U2716" s="67" t="s">
        <v>1519</v>
      </c>
      <c r="V2716" s="71" t="s">
        <v>4202</v>
      </c>
      <c r="W2716" s="171"/>
      <c r="X2716" s="172"/>
      <c r="Y2716" s="176">
        <f t="shared" si="1608"/>
        <v>0</v>
      </c>
      <c r="AA2716" s="192"/>
      <c r="AB2716" s="193"/>
    </row>
    <row r="2717" spans="2:28">
      <c r="B2717" s="189">
        <f t="shared" si="1600"/>
        <v>0</v>
      </c>
      <c r="C2717" s="189">
        <f t="shared" ca="1" si="1601"/>
        <v>0</v>
      </c>
      <c r="D2717" s="189">
        <f t="shared" si="1602"/>
        <v>0</v>
      </c>
      <c r="E2717" s="189">
        <f t="shared" ca="1" si="1603"/>
        <v>0</v>
      </c>
      <c r="F2717" s="189">
        <f t="shared" si="1604"/>
        <v>0</v>
      </c>
      <c r="G2717" s="189" cm="1">
        <f t="array" aca="1" ref="G2717" ca="1">OFFSET(G2717,-1,,,)+1</f>
        <v>2712</v>
      </c>
      <c r="H2717" s="189">
        <f t="shared" si="1605"/>
        <v>0</v>
      </c>
      <c r="I2717" s="189">
        <f t="shared" si="1606"/>
        <v>0</v>
      </c>
      <c r="J2717" s="179">
        <f t="shared" si="1607"/>
        <v>0</v>
      </c>
      <c r="K2717" s="173" t="s">
        <v>2661</v>
      </c>
      <c r="L2717" s="174" t="str" cm="1">
        <f t="array" aca="1" ref="L2717" ca="1">IF($K2717="",OFFSET(L2717,-1,,,),K2717)</f>
        <v>15.01.06.02.02</v>
      </c>
      <c r="M2717" s="175" t="str" cm="1">
        <f t="array" aca="1" ref="M2717" ca="1">IF(OR($K2717=0,$K2717=""),OFFSET(M2717,-1,,,),O2717)</f>
        <v>PINTURA LATEX PVA COLORIDO SOBRE MASSA ÚNICA COM 1 DEMÃO DE MASSA CORRIDA PVA</v>
      </c>
      <c r="N2717" s="67" t="s">
        <v>1394</v>
      </c>
      <c r="O2717" s="68" t="s">
        <v>4729</v>
      </c>
      <c r="P2717" s="68"/>
      <c r="Q2717" s="68" t="s">
        <v>3258</v>
      </c>
      <c r="R2717" s="69">
        <v>55.84</v>
      </c>
      <c r="S2717" s="70">
        <v>44.789499999999997</v>
      </c>
      <c r="T2717" s="70">
        <v>2501.0456800000002</v>
      </c>
      <c r="U2717" s="67"/>
      <c r="V2717" s="71"/>
      <c r="W2717" s="171"/>
      <c r="X2717" s="172"/>
      <c r="Y2717" s="176">
        <f t="shared" si="1608"/>
        <v>0</v>
      </c>
      <c r="AA2717" s="192"/>
      <c r="AB2717" s="193"/>
    </row>
    <row r="2718" spans="2:28" hidden="1">
      <c r="B2718" s="189">
        <f t="shared" si="1600"/>
        <v>0</v>
      </c>
      <c r="C2718" s="189">
        <f t="shared" ca="1" si="1601"/>
        <v>0</v>
      </c>
      <c r="D2718" s="189">
        <f t="shared" si="1602"/>
        <v>0</v>
      </c>
      <c r="E2718" s="189">
        <f t="shared" ca="1" si="1603"/>
        <v>0</v>
      </c>
      <c r="F2718" s="189">
        <f t="shared" si="1604"/>
        <v>0</v>
      </c>
      <c r="G2718" s="189" cm="1">
        <f t="array" aca="1" ref="G2718" ca="1">OFFSET(G2718,-1,,,)+1</f>
        <v>2713</v>
      </c>
      <c r="H2718" s="189">
        <f t="shared" si="1605"/>
        <v>0</v>
      </c>
      <c r="I2718" s="189">
        <f t="shared" si="1606"/>
        <v>0</v>
      </c>
      <c r="J2718" s="179">
        <f t="shared" si="1607"/>
        <v>0</v>
      </c>
      <c r="K2718" s="173"/>
      <c r="L2718" s="174" t="str" cm="1">
        <f t="array" aca="1" ref="L2718" ca="1">IF($K2718="",OFFSET(L2718,-1,,,),K2718)</f>
        <v>15.01.06.02.02</v>
      </c>
      <c r="M2718" s="175" t="str" cm="1">
        <f t="array" aca="1" ref="M2718" ca="1">IF(OR($K2718=0,$K2718=""),OFFSET(M2718,-1,,,),O2718)</f>
        <v>PINTURA LATEX PVA COLORIDO SOBRE MASSA ÚNICA COM 1 DEMÃO DE MASSA CORRIDA PVA</v>
      </c>
      <c r="N2718" s="67" t="s">
        <v>1378</v>
      </c>
      <c r="O2718" s="68" t="s">
        <v>1379</v>
      </c>
      <c r="P2718" s="68"/>
      <c r="Q2718" s="68" t="s">
        <v>3254</v>
      </c>
      <c r="R2718" s="69">
        <v>44.113599999999998</v>
      </c>
      <c r="S2718" s="70">
        <v>1.2</v>
      </c>
      <c r="T2718" s="70">
        <v>52.936319999999995</v>
      </c>
      <c r="U2718" s="67" t="s">
        <v>1519</v>
      </c>
      <c r="V2718" s="71" t="s">
        <v>4202</v>
      </c>
      <c r="W2718" s="171"/>
      <c r="X2718" s="172"/>
      <c r="Y2718" s="176">
        <f t="shared" si="1608"/>
        <v>0</v>
      </c>
      <c r="AA2718" s="192"/>
      <c r="AB2718" s="193"/>
    </row>
    <row r="2719" spans="2:28" hidden="1">
      <c r="B2719" s="189">
        <f>IF(J2719=0,0,U2719)</f>
        <v>0</v>
      </c>
      <c r="C2719" s="189">
        <f ca="1">IF(OR(J2719=0,I2719=0),0,IF(_xlfn.IFNA(MATCH(B2719,OFFSET($B$5,,,$G2719,),),0)&gt;0,0,MAX(OFFSET($C$5,,,$G2719,))+1))</f>
        <v>0</v>
      </c>
      <c r="D2719" s="189">
        <f>IF(J2719=0,0,N2719&amp;"-"&amp;U2719)</f>
        <v>0</v>
      </c>
      <c r="E2719" s="189">
        <f ca="1">IF(OR(J2719=0,I2719=0),0,IF(_xlfn.IFNA(MATCH(D2719,OFFSET($D$5,,,$G2719,),),0)&gt;0,0,_xlfn.MAXIFS(OFFSET($E$5,,,$G2719,),OFFSET($J$5,,,$G2719,),J2719)+1))</f>
        <v>0</v>
      </c>
      <c r="F2719" s="189">
        <f>IF(J2719=0,0,E2719&amp;"-"&amp;N2719)</f>
        <v>0</v>
      </c>
      <c r="G2719" s="189" cm="1">
        <f t="array" aca="1" ref="G2719" ca="1">OFFSET(G2719,-1,,,)+1</f>
        <v>2714</v>
      </c>
      <c r="H2719" s="189">
        <f>IF(OR($K2719=0,$K2719=""),$W2719,0)</f>
        <v>0</v>
      </c>
      <c r="I2719" s="189">
        <f>H2719*R2719</f>
        <v>0</v>
      </c>
      <c r="J2719" s="179">
        <f>IF(AND(I2719&lt;&gt;0,OR(K2719=0,K2719="")),N2719&amp;" - Mapa",0)</f>
        <v>0</v>
      </c>
      <c r="K2719" s="173"/>
      <c r="L2719" s="174" t="str" cm="1">
        <f t="array" aca="1" ref="L2719" ca="1">IF($K2719="",OFFSET(L2719,-1,,,),K2719)</f>
        <v>15.01.06.02.02</v>
      </c>
      <c r="M2719" s="175" t="str" cm="1">
        <f t="array" aca="1" ref="M2719" ca="1">IF(OR($K2719=0,$K2719=""),OFFSET(M2719,-1,,,),O2719)</f>
        <v>PINTURA LATEX PVA COLORIDO SOBRE MASSA ÚNICA COM 1 DEMÃO DE MASSA CORRIDA PVA</v>
      </c>
      <c r="N2719" s="67" t="s">
        <v>1380</v>
      </c>
      <c r="O2719" s="68" t="s">
        <v>1381</v>
      </c>
      <c r="P2719" s="68"/>
      <c r="Q2719" s="68" t="s">
        <v>3254</v>
      </c>
      <c r="R2719" s="69">
        <v>9.4928000000000008</v>
      </c>
      <c r="S2719" s="70">
        <v>4.95</v>
      </c>
      <c r="T2719" s="70">
        <v>46.989360000000005</v>
      </c>
      <c r="U2719" s="67" t="s">
        <v>1519</v>
      </c>
      <c r="V2719" s="71" t="s">
        <v>4202</v>
      </c>
      <c r="W2719" s="171"/>
      <c r="X2719" s="172"/>
      <c r="Y2719" s="176">
        <f>X2719+W2719</f>
        <v>0</v>
      </c>
      <c r="AA2719" s="192"/>
      <c r="AB2719" s="193"/>
    </row>
    <row r="2720" spans="2:28" hidden="1">
      <c r="B2720" s="189">
        <f t="shared" ref="B2720:B2722" si="1609">IF(J2720=0,0,U2720)</f>
        <v>0</v>
      </c>
      <c r="C2720" s="189">
        <f t="shared" ref="C2720:C2722" ca="1" si="1610">IF(OR(J2720=0,I2720=0),0,IF(_xlfn.IFNA(MATCH(B2720,OFFSET($B$5,,,$G2720,),),0)&gt;0,0,MAX(OFFSET($C$5,,,$G2720,))+1))</f>
        <v>0</v>
      </c>
      <c r="D2720" s="189">
        <f t="shared" ref="D2720:D2722" si="1611">IF(J2720=0,0,N2720&amp;"-"&amp;U2720)</f>
        <v>0</v>
      </c>
      <c r="E2720" s="189">
        <f t="shared" ref="E2720:E2722" ca="1" si="1612">IF(OR(J2720=0,I2720=0),0,IF(_xlfn.IFNA(MATCH(D2720,OFFSET($D$5,,,$G2720,),),0)&gt;0,0,_xlfn.MAXIFS(OFFSET($E$5,,,$G2720,),OFFSET($J$5,,,$G2720,),J2720)+1))</f>
        <v>0</v>
      </c>
      <c r="F2720" s="189">
        <f t="shared" ref="F2720:F2722" si="1613">IF(J2720=0,0,E2720&amp;"-"&amp;N2720)</f>
        <v>0</v>
      </c>
      <c r="G2720" s="189" cm="1">
        <f t="array" aca="1" ref="G2720" ca="1">OFFSET(G2720,-1,,,)+1</f>
        <v>2715</v>
      </c>
      <c r="H2720" s="189">
        <f t="shared" ref="H2720:H2722" si="1614">IF(OR($K2720=0,$K2720=""),$W2720,0)</f>
        <v>0</v>
      </c>
      <c r="I2720" s="189">
        <f t="shared" ref="I2720:I2722" si="1615">H2720*R2720</f>
        <v>0</v>
      </c>
      <c r="J2720" s="179">
        <f t="shared" ref="J2720:J2722" si="1616">IF(AND(I2720&lt;&gt;0,OR(K2720=0,K2720="")),N2720&amp;" - Mapa",0)</f>
        <v>0</v>
      </c>
      <c r="K2720" s="173"/>
      <c r="L2720" s="174" t="str" cm="1">
        <f t="array" aca="1" ref="L2720" ca="1">IF($K2720="",OFFSET(L2720,-1,,,),K2720)</f>
        <v>15.01.06.02.02</v>
      </c>
      <c r="M2720" s="175" t="str" cm="1">
        <f t="array" aca="1" ref="M2720" ca="1">IF(OR($K2720=0,$K2720=""),OFFSET(M2720,-1,,,),O2720)</f>
        <v>PINTURA LATEX PVA COLORIDO SOBRE MASSA ÚNICA COM 1 DEMÃO DE MASSA CORRIDA PVA</v>
      </c>
      <c r="N2720" s="67" t="s">
        <v>1395</v>
      </c>
      <c r="O2720" s="68" t="s">
        <v>1396</v>
      </c>
      <c r="P2720" s="68"/>
      <c r="Q2720" s="68" t="s">
        <v>3258</v>
      </c>
      <c r="R2720" s="69">
        <v>55.84</v>
      </c>
      <c r="S2720" s="70">
        <v>43</v>
      </c>
      <c r="T2720" s="70">
        <v>2401.1200000000003</v>
      </c>
      <c r="U2720" s="67" t="s">
        <v>1519</v>
      </c>
      <c r="V2720" s="71" t="s">
        <v>4202</v>
      </c>
      <c r="W2720" s="171"/>
      <c r="X2720" s="172"/>
      <c r="Y2720" s="176">
        <f t="shared" ref="Y2720:Y2722" si="1617">X2720+W2720</f>
        <v>0</v>
      </c>
      <c r="AA2720" s="192"/>
      <c r="AB2720" s="193"/>
    </row>
    <row r="2721" spans="2:28" hidden="1">
      <c r="B2721" s="189">
        <f t="shared" si="1609"/>
        <v>0</v>
      </c>
      <c r="C2721" s="189">
        <f t="shared" ca="1" si="1610"/>
        <v>0</v>
      </c>
      <c r="D2721" s="189">
        <f t="shared" si="1611"/>
        <v>0</v>
      </c>
      <c r="E2721" s="189">
        <f t="shared" ca="1" si="1612"/>
        <v>0</v>
      </c>
      <c r="F2721" s="189">
        <f t="shared" si="1613"/>
        <v>0</v>
      </c>
      <c r="G2721" s="189" cm="1">
        <f t="array" aca="1" ref="G2721" ca="1">OFFSET(G2721,-1,,,)+1</f>
        <v>2716</v>
      </c>
      <c r="H2721" s="189">
        <f t="shared" si="1614"/>
        <v>0</v>
      </c>
      <c r="I2721" s="189">
        <f t="shared" si="1615"/>
        <v>0</v>
      </c>
      <c r="J2721" s="179">
        <f t="shared" si="1616"/>
        <v>0</v>
      </c>
      <c r="K2721" s="173" t="s">
        <v>2662</v>
      </c>
      <c r="L2721" s="174" t="str" cm="1">
        <f t="array" aca="1" ref="L2721" ca="1">IF($K2721="",OFFSET(L2721,-1,,,),K2721)</f>
        <v>15.01.06.03</v>
      </c>
      <c r="M2721" s="175" t="str" cm="1">
        <f t="array" aca="1" ref="M2721" ca="1">IF(OR($K2721=0,$K2721=""),OFFSET(M2721,-1,,,),O2721)</f>
        <v>SOLEIRA / FILETES / PEITORIL</v>
      </c>
      <c r="N2721" s="67" t="s">
        <v>143</v>
      </c>
      <c r="O2721" s="68" t="s">
        <v>4594</v>
      </c>
      <c r="P2721" s="68"/>
      <c r="Q2721" s="68"/>
      <c r="R2721" s="69"/>
      <c r="S2721" s="70"/>
      <c r="T2721" s="70">
        <v>0</v>
      </c>
      <c r="U2721" s="67"/>
      <c r="V2721" s="71"/>
      <c r="W2721" s="171"/>
      <c r="X2721" s="172"/>
      <c r="Y2721" s="176">
        <f t="shared" si="1617"/>
        <v>0</v>
      </c>
      <c r="AA2721" s="192"/>
      <c r="AB2721" s="193"/>
    </row>
    <row r="2722" spans="2:28">
      <c r="B2722" s="189">
        <f t="shared" si="1609"/>
        <v>0</v>
      </c>
      <c r="C2722" s="189">
        <f t="shared" ca="1" si="1610"/>
        <v>0</v>
      </c>
      <c r="D2722" s="189">
        <f t="shared" si="1611"/>
        <v>0</v>
      </c>
      <c r="E2722" s="189">
        <f t="shared" ca="1" si="1612"/>
        <v>0</v>
      </c>
      <c r="F2722" s="189">
        <f t="shared" si="1613"/>
        <v>0</v>
      </c>
      <c r="G2722" s="189" cm="1">
        <f t="array" aca="1" ref="G2722" ca="1">OFFSET(G2722,-1,,,)+1</f>
        <v>2717</v>
      </c>
      <c r="H2722" s="189">
        <f t="shared" si="1614"/>
        <v>0</v>
      </c>
      <c r="I2722" s="189">
        <f t="shared" si="1615"/>
        <v>0</v>
      </c>
      <c r="J2722" s="179">
        <f t="shared" si="1616"/>
        <v>0</v>
      </c>
      <c r="K2722" s="173" t="s">
        <v>2663</v>
      </c>
      <c r="L2722" s="174" t="str" cm="1">
        <f t="array" aca="1" ref="L2722" ca="1">IF($K2722="",OFFSET(L2722,-1,,,),K2722)</f>
        <v>15.01.06.03.01</v>
      </c>
      <c r="M2722" s="175" t="str" cm="1">
        <f t="array" aca="1" ref="M2722" ca="1">IF(OR($K2722=0,$K2722=""),OFFSET(M2722,-1,,,),O2722)</f>
        <v>FILETE EM GRANITO 1,20M COM 03 FACES POLIDAS - H5,0CM</v>
      </c>
      <c r="N2722" s="67" t="s">
        <v>4077</v>
      </c>
      <c r="O2722" s="68" t="s">
        <v>4730</v>
      </c>
      <c r="P2722" s="68"/>
      <c r="Q2722" s="68" t="s">
        <v>3260</v>
      </c>
      <c r="R2722" s="69"/>
      <c r="S2722" s="70">
        <v>74.962500000000006</v>
      </c>
      <c r="T2722" s="70">
        <v>0</v>
      </c>
      <c r="U2722" s="67"/>
      <c r="V2722" s="71"/>
      <c r="W2722" s="171"/>
      <c r="X2722" s="172"/>
      <c r="Y2722" s="176">
        <f t="shared" si="1617"/>
        <v>0</v>
      </c>
      <c r="AA2722" s="192"/>
      <c r="AB2722" s="193"/>
    </row>
    <row r="2723" spans="2:28" hidden="1">
      <c r="B2723" s="189">
        <f>IF(J2723=0,0,U2723)</f>
        <v>0</v>
      </c>
      <c r="C2723" s="189">
        <f ca="1">IF(OR(J2723=0,I2723=0),0,IF(_xlfn.IFNA(MATCH(B2723,OFFSET($B$5,,,$G2723,),),0)&gt;0,0,MAX(OFFSET($C$5,,,$G2723,))+1))</f>
        <v>0</v>
      </c>
      <c r="D2723" s="189">
        <f>IF(J2723=0,0,N2723&amp;"-"&amp;U2723)</f>
        <v>0</v>
      </c>
      <c r="E2723" s="189">
        <f ca="1">IF(OR(J2723=0,I2723=0),0,IF(_xlfn.IFNA(MATCH(D2723,OFFSET($D$5,,,$G2723,),),0)&gt;0,0,_xlfn.MAXIFS(OFFSET($E$5,,,$G2723,),OFFSET($J$5,,,$G2723,),J2723)+1))</f>
        <v>0</v>
      </c>
      <c r="F2723" s="189">
        <f>IF(J2723=0,0,E2723&amp;"-"&amp;N2723)</f>
        <v>0</v>
      </c>
      <c r="G2723" s="189" cm="1">
        <f t="array" aca="1" ref="G2723" ca="1">OFFSET(G2723,-1,,,)+1</f>
        <v>2718</v>
      </c>
      <c r="H2723" s="189">
        <f>IF(OR($K2723=0,$K2723=""),$W2723,0)</f>
        <v>0</v>
      </c>
      <c r="I2723" s="189">
        <f>H2723*R2723</f>
        <v>0</v>
      </c>
      <c r="J2723" s="179">
        <f>IF(AND(I2723&lt;&gt;0,OR(K2723=0,K2723="")),N2723&amp;" - Mapa",0)</f>
        <v>0</v>
      </c>
      <c r="K2723" s="173"/>
      <c r="L2723" s="174" t="str" cm="1">
        <f t="array" aca="1" ref="L2723" ca="1">IF($K2723="",OFFSET(L2723,-1,,,),K2723)</f>
        <v>15.01.06.03.01</v>
      </c>
      <c r="M2723" s="175" t="str" cm="1">
        <f t="array" aca="1" ref="M2723" ca="1">IF(OR($K2723=0,$K2723=""),OFFSET(M2723,-1,,,),O2723)</f>
        <v>FILETE EM GRANITO 1,20M COM 03 FACES POLIDAS - H5,0CM</v>
      </c>
      <c r="N2723" s="67" t="s">
        <v>269</v>
      </c>
      <c r="O2723" s="68" t="s">
        <v>270</v>
      </c>
      <c r="P2723" s="68"/>
      <c r="Q2723" s="68" t="s">
        <v>3255</v>
      </c>
      <c r="R2723" s="69"/>
      <c r="S2723" s="70">
        <v>0.65</v>
      </c>
      <c r="T2723" s="70">
        <v>0</v>
      </c>
      <c r="U2723" s="67" t="s">
        <v>1519</v>
      </c>
      <c r="V2723" s="71" t="s">
        <v>4202</v>
      </c>
      <c r="W2723" s="171"/>
      <c r="X2723" s="172"/>
      <c r="Y2723" s="176">
        <f>X2723+W2723</f>
        <v>0</v>
      </c>
      <c r="AA2723" s="192"/>
      <c r="AB2723" s="193"/>
    </row>
    <row r="2724" spans="2:28" hidden="1">
      <c r="B2724" s="189">
        <f t="shared" ref="B2724:B2729" si="1618">IF(J2724=0,0,U2724)</f>
        <v>0</v>
      </c>
      <c r="C2724" s="189">
        <f t="shared" ref="C2724:C2729" ca="1" si="1619">IF(OR(J2724=0,I2724=0),0,IF(_xlfn.IFNA(MATCH(B2724,OFFSET($B$5,,,$G2724,),),0)&gt;0,0,MAX(OFFSET($C$5,,,$G2724,))+1))</f>
        <v>0</v>
      </c>
      <c r="D2724" s="189">
        <f t="shared" ref="D2724:D2729" si="1620">IF(J2724=0,0,N2724&amp;"-"&amp;U2724)</f>
        <v>0</v>
      </c>
      <c r="E2724" s="189">
        <f t="shared" ref="E2724:E2729" ca="1" si="1621">IF(OR(J2724=0,I2724=0),0,IF(_xlfn.IFNA(MATCH(D2724,OFFSET($D$5,,,$G2724,),),0)&gt;0,0,_xlfn.MAXIFS(OFFSET($E$5,,,$G2724,),OFFSET($J$5,,,$G2724,),J2724)+1))</f>
        <v>0</v>
      </c>
      <c r="F2724" s="189">
        <f t="shared" ref="F2724:F2729" si="1622">IF(J2724=0,0,E2724&amp;"-"&amp;N2724)</f>
        <v>0</v>
      </c>
      <c r="G2724" s="189" cm="1">
        <f t="array" aca="1" ref="G2724" ca="1">OFFSET(G2724,-1,,,)+1</f>
        <v>2719</v>
      </c>
      <c r="H2724" s="189">
        <f t="shared" ref="H2724:H2729" si="1623">IF(OR($K2724=0,$K2724=""),$W2724,0)</f>
        <v>0</v>
      </c>
      <c r="I2724" s="189">
        <f t="shared" ref="I2724:I2729" si="1624">H2724*R2724</f>
        <v>0</v>
      </c>
      <c r="J2724" s="179">
        <f t="shared" ref="J2724:J2729" si="1625">IF(AND(I2724&lt;&gt;0,OR(K2724=0,K2724="")),N2724&amp;" - Mapa",0)</f>
        <v>0</v>
      </c>
      <c r="K2724" s="173"/>
      <c r="L2724" s="174" t="str" cm="1">
        <f t="array" aca="1" ref="L2724" ca="1">IF($K2724="",OFFSET(L2724,-1,,,),K2724)</f>
        <v>15.01.06.03.01</v>
      </c>
      <c r="M2724" s="175" t="str" cm="1">
        <f t="array" aca="1" ref="M2724" ca="1">IF(OR($K2724=0,$K2724=""),OFFSET(M2724,-1,,,),O2724)</f>
        <v>FILETE EM GRANITO 1,20M COM 03 FACES POLIDAS - H5,0CM</v>
      </c>
      <c r="N2724" s="67" t="s">
        <v>4073</v>
      </c>
      <c r="O2724" s="68" t="s">
        <v>4722</v>
      </c>
      <c r="P2724" s="68"/>
      <c r="Q2724" s="68" t="s">
        <v>3258</v>
      </c>
      <c r="R2724" s="69"/>
      <c r="S2724" s="70">
        <v>980</v>
      </c>
      <c r="T2724" s="70">
        <v>0</v>
      </c>
      <c r="U2724" s="67" t="s">
        <v>1519</v>
      </c>
      <c r="V2724" s="71" t="s">
        <v>4202</v>
      </c>
      <c r="W2724" s="171"/>
      <c r="X2724" s="172"/>
      <c r="Y2724" s="176">
        <f t="shared" ref="Y2724:Y2729" si="1626">X2724+W2724</f>
        <v>0</v>
      </c>
      <c r="AA2724" s="192"/>
      <c r="AB2724" s="193"/>
    </row>
    <row r="2725" spans="2:28" hidden="1">
      <c r="B2725" s="189">
        <f t="shared" si="1618"/>
        <v>0</v>
      </c>
      <c r="C2725" s="189">
        <f t="shared" ca="1" si="1619"/>
        <v>0</v>
      </c>
      <c r="D2725" s="189">
        <f t="shared" si="1620"/>
        <v>0</v>
      </c>
      <c r="E2725" s="189">
        <f t="shared" ca="1" si="1621"/>
        <v>0</v>
      </c>
      <c r="F2725" s="189">
        <f t="shared" si="1622"/>
        <v>0</v>
      </c>
      <c r="G2725" s="189" cm="1">
        <f t="array" aca="1" ref="G2725" ca="1">OFFSET(G2725,-1,,,)+1</f>
        <v>2720</v>
      </c>
      <c r="H2725" s="189">
        <f t="shared" si="1623"/>
        <v>0</v>
      </c>
      <c r="I2725" s="189">
        <f t="shared" si="1624"/>
        <v>0</v>
      </c>
      <c r="J2725" s="179">
        <f t="shared" si="1625"/>
        <v>0</v>
      </c>
      <c r="K2725" s="173"/>
      <c r="L2725" s="174" t="str" cm="1">
        <f t="array" aca="1" ref="L2725" ca="1">IF($K2725="",OFFSET(L2725,-1,,,),K2725)</f>
        <v>15.01.06.03.01</v>
      </c>
      <c r="M2725" s="175" t="str" cm="1">
        <f t="array" aca="1" ref="M2725" ca="1">IF(OR($K2725=0,$K2725=""),OFFSET(M2725,-1,,,),O2725)</f>
        <v>FILETE EM GRANITO 1,20M COM 03 FACES POLIDAS - H5,0CM</v>
      </c>
      <c r="N2725" s="67" t="s">
        <v>1125</v>
      </c>
      <c r="O2725" s="68" t="s">
        <v>1126</v>
      </c>
      <c r="P2725" s="68"/>
      <c r="Q2725" s="68" t="s">
        <v>3260</v>
      </c>
      <c r="R2725" s="69"/>
      <c r="S2725" s="70">
        <v>16</v>
      </c>
      <c r="T2725" s="70">
        <v>0</v>
      </c>
      <c r="U2725" s="67" t="s">
        <v>1519</v>
      </c>
      <c r="V2725" s="71" t="s">
        <v>4202</v>
      </c>
      <c r="W2725" s="171"/>
      <c r="X2725" s="172"/>
      <c r="Y2725" s="176">
        <f t="shared" si="1626"/>
        <v>0</v>
      </c>
      <c r="AA2725" s="192"/>
      <c r="AB2725" s="193"/>
    </row>
    <row r="2726" spans="2:28" hidden="1">
      <c r="B2726" s="189">
        <f t="shared" si="1618"/>
        <v>0</v>
      </c>
      <c r="C2726" s="189">
        <f t="shared" ca="1" si="1619"/>
        <v>0</v>
      </c>
      <c r="D2726" s="189">
        <f t="shared" si="1620"/>
        <v>0</v>
      </c>
      <c r="E2726" s="189">
        <f t="shared" ca="1" si="1621"/>
        <v>0</v>
      </c>
      <c r="F2726" s="189">
        <f t="shared" si="1622"/>
        <v>0</v>
      </c>
      <c r="G2726" s="189" cm="1">
        <f t="array" aca="1" ref="G2726" ca="1">OFFSET(G2726,-1,,,)+1</f>
        <v>2721</v>
      </c>
      <c r="H2726" s="189">
        <f t="shared" si="1623"/>
        <v>0</v>
      </c>
      <c r="I2726" s="189">
        <f t="shared" si="1624"/>
        <v>0</v>
      </c>
      <c r="J2726" s="179">
        <f t="shared" si="1625"/>
        <v>0</v>
      </c>
      <c r="K2726" s="173" t="s">
        <v>2664</v>
      </c>
      <c r="L2726" s="174" t="str" cm="1">
        <f t="array" aca="1" ref="L2726" ca="1">IF($K2726="",OFFSET(L2726,-1,,,),K2726)</f>
        <v>15.01.06.04</v>
      </c>
      <c r="M2726" s="175" t="str" cm="1">
        <f t="array" aca="1" ref="M2726" ca="1">IF(OR($K2726=0,$K2726=""),OFFSET(M2726,-1,,,),O2726)</f>
        <v>ESQUADRIAS</v>
      </c>
      <c r="N2726" s="67" t="s">
        <v>143</v>
      </c>
      <c r="O2726" s="68" t="s">
        <v>387</v>
      </c>
      <c r="P2726" s="68"/>
      <c r="Q2726" s="68"/>
      <c r="R2726" s="69"/>
      <c r="S2726" s="70"/>
      <c r="T2726" s="70">
        <v>0</v>
      </c>
      <c r="U2726" s="67"/>
      <c r="V2726" s="71"/>
      <c r="W2726" s="171"/>
      <c r="X2726" s="172"/>
      <c r="Y2726" s="176">
        <f t="shared" si="1626"/>
        <v>0</v>
      </c>
      <c r="AA2726" s="192"/>
      <c r="AB2726" s="193"/>
    </row>
    <row r="2727" spans="2:28">
      <c r="B2727" s="189">
        <f t="shared" si="1618"/>
        <v>0</v>
      </c>
      <c r="C2727" s="189">
        <f t="shared" ca="1" si="1619"/>
        <v>0</v>
      </c>
      <c r="D2727" s="189">
        <f t="shared" si="1620"/>
        <v>0</v>
      </c>
      <c r="E2727" s="189">
        <f t="shared" ca="1" si="1621"/>
        <v>0</v>
      </c>
      <c r="F2727" s="189">
        <f t="shared" si="1622"/>
        <v>0</v>
      </c>
      <c r="G2727" s="189" cm="1">
        <f t="array" aca="1" ref="G2727" ca="1">OFFSET(G2727,-1,,,)+1</f>
        <v>2722</v>
      </c>
      <c r="H2727" s="189">
        <f t="shared" si="1623"/>
        <v>0</v>
      </c>
      <c r="I2727" s="189">
        <f t="shared" si="1624"/>
        <v>0</v>
      </c>
      <c r="J2727" s="179">
        <f t="shared" si="1625"/>
        <v>0</v>
      </c>
      <c r="K2727" s="173" t="s">
        <v>2665</v>
      </c>
      <c r="L2727" s="174" t="str" cm="1">
        <f t="array" aca="1" ref="L2727" ca="1">IF($K2727="",OFFSET(L2727,-1,,,),K2727)</f>
        <v>15.01.06.04.01</v>
      </c>
      <c r="M2727" s="175" t="str" cm="1">
        <f t="array" aca="1" ref="M2727" ca="1">IF(OR($K2727=0,$K2727=""),OFFSET(M2727,-1,,,),O2727)</f>
        <v>PORTA DE ALUMÍNIO COM 02 FOLHAS VIDRO DE GIRO - 1,40X2,20M</v>
      </c>
      <c r="N2727" s="67" t="s">
        <v>4097</v>
      </c>
      <c r="O2727" s="68" t="s">
        <v>4762</v>
      </c>
      <c r="P2727" s="68"/>
      <c r="Q2727" s="68" t="s">
        <v>3263</v>
      </c>
      <c r="R2727" s="69">
        <v>1</v>
      </c>
      <c r="S2727" s="70">
        <v>1165.26</v>
      </c>
      <c r="T2727" s="70">
        <v>1165.26</v>
      </c>
      <c r="U2727" s="67"/>
      <c r="V2727" s="71"/>
      <c r="W2727" s="171"/>
      <c r="X2727" s="172"/>
      <c r="Y2727" s="176">
        <f t="shared" si="1626"/>
        <v>0</v>
      </c>
      <c r="AA2727" s="192"/>
      <c r="AB2727" s="193"/>
    </row>
    <row r="2728" spans="2:28" hidden="1">
      <c r="B2728" s="189">
        <f t="shared" si="1618"/>
        <v>0</v>
      </c>
      <c r="C2728" s="189">
        <f t="shared" ca="1" si="1619"/>
        <v>0</v>
      </c>
      <c r="D2728" s="189">
        <f t="shared" si="1620"/>
        <v>0</v>
      </c>
      <c r="E2728" s="189">
        <f t="shared" ca="1" si="1621"/>
        <v>0</v>
      </c>
      <c r="F2728" s="189">
        <f t="shared" si="1622"/>
        <v>0</v>
      </c>
      <c r="G2728" s="189" cm="1">
        <f t="array" aca="1" ref="G2728" ca="1">OFFSET(G2728,-1,,,)+1</f>
        <v>2723</v>
      </c>
      <c r="H2728" s="189">
        <f t="shared" si="1623"/>
        <v>0</v>
      </c>
      <c r="I2728" s="189">
        <f t="shared" si="1624"/>
        <v>0</v>
      </c>
      <c r="J2728" s="179">
        <f t="shared" si="1625"/>
        <v>0</v>
      </c>
      <c r="K2728" s="173"/>
      <c r="L2728" s="174" t="str" cm="1">
        <f t="array" aca="1" ref="L2728" ca="1">IF($K2728="",OFFSET(L2728,-1,,,),K2728)</f>
        <v>15.01.06.04.01</v>
      </c>
      <c r="M2728" s="175" t="str" cm="1">
        <f t="array" aca="1" ref="M2728" ca="1">IF(OR($K2728=0,$K2728=""),OFFSET(M2728,-1,,,),O2728)</f>
        <v>PORTA DE ALUMÍNIO COM 02 FOLHAS VIDRO DE GIRO - 1,40X2,20M</v>
      </c>
      <c r="N2728" s="67" t="s">
        <v>4098</v>
      </c>
      <c r="O2728" s="68" t="s">
        <v>4763</v>
      </c>
      <c r="P2728" s="68"/>
      <c r="Q2728" s="68" t="s">
        <v>3260</v>
      </c>
      <c r="R2728" s="69">
        <v>1</v>
      </c>
      <c r="S2728" s="70">
        <v>1025.26</v>
      </c>
      <c r="T2728" s="70">
        <v>1025.26</v>
      </c>
      <c r="U2728" s="67" t="s">
        <v>1519</v>
      </c>
      <c r="V2728" s="71" t="s">
        <v>4202</v>
      </c>
      <c r="W2728" s="171"/>
      <c r="X2728" s="172"/>
      <c r="Y2728" s="176">
        <f t="shared" si="1626"/>
        <v>0</v>
      </c>
      <c r="AA2728" s="192"/>
      <c r="AB2728" s="193"/>
    </row>
    <row r="2729" spans="2:28" hidden="1">
      <c r="B2729" s="189">
        <f t="shared" si="1618"/>
        <v>0</v>
      </c>
      <c r="C2729" s="189">
        <f t="shared" ca="1" si="1619"/>
        <v>0</v>
      </c>
      <c r="D2729" s="189">
        <f t="shared" si="1620"/>
        <v>0</v>
      </c>
      <c r="E2729" s="189">
        <f t="shared" ca="1" si="1621"/>
        <v>0</v>
      </c>
      <c r="F2729" s="189">
        <f t="shared" si="1622"/>
        <v>0</v>
      </c>
      <c r="G2729" s="189" cm="1">
        <f t="array" aca="1" ref="G2729" ca="1">OFFSET(G2729,-1,,,)+1</f>
        <v>2724</v>
      </c>
      <c r="H2729" s="189">
        <f t="shared" si="1623"/>
        <v>0</v>
      </c>
      <c r="I2729" s="189">
        <f t="shared" si="1624"/>
        <v>0</v>
      </c>
      <c r="J2729" s="179">
        <f t="shared" si="1625"/>
        <v>0</v>
      </c>
      <c r="K2729" s="173"/>
      <c r="L2729" s="174" t="str" cm="1">
        <f t="array" aca="1" ref="L2729" ca="1">IF($K2729="",OFFSET(L2729,-1,,,),K2729)</f>
        <v>15.01.06.04.01</v>
      </c>
      <c r="M2729" s="175" t="str" cm="1">
        <f t="array" aca="1" ref="M2729" ca="1">IF(OR($K2729=0,$K2729=""),OFFSET(M2729,-1,,,),O2729)</f>
        <v>PORTA DE ALUMÍNIO COM 02 FOLHAS VIDRO DE GIRO - 1,40X2,20M</v>
      </c>
      <c r="N2729" s="67" t="s">
        <v>645</v>
      </c>
      <c r="O2729" s="68" t="s">
        <v>646</v>
      </c>
      <c r="P2729" s="68"/>
      <c r="Q2729" s="68" t="s">
        <v>3260</v>
      </c>
      <c r="R2729" s="69">
        <v>1</v>
      </c>
      <c r="S2729" s="70">
        <v>140</v>
      </c>
      <c r="T2729" s="70">
        <v>140</v>
      </c>
      <c r="U2729" s="67" t="s">
        <v>1519</v>
      </c>
      <c r="V2729" s="71" t="s">
        <v>4202</v>
      </c>
      <c r="W2729" s="171"/>
      <c r="X2729" s="172"/>
      <c r="Y2729" s="176">
        <f t="shared" si="1626"/>
        <v>0</v>
      </c>
      <c r="AA2729" s="192"/>
      <c r="AB2729" s="193"/>
    </row>
    <row r="2730" spans="2:28" hidden="1">
      <c r="B2730" s="189">
        <f>IF(J2730=0,0,U2730)</f>
        <v>0</v>
      </c>
      <c r="C2730" s="189">
        <f ca="1">IF(OR(J2730=0,I2730=0),0,IF(_xlfn.IFNA(MATCH(B2730,OFFSET($B$5,,,$G2730,),),0)&gt;0,0,MAX(OFFSET($C$5,,,$G2730,))+1))</f>
        <v>0</v>
      </c>
      <c r="D2730" s="189">
        <f>IF(J2730=0,0,N2730&amp;"-"&amp;U2730)</f>
        <v>0</v>
      </c>
      <c r="E2730" s="189">
        <f ca="1">IF(OR(J2730=0,I2730=0),0,IF(_xlfn.IFNA(MATCH(D2730,OFFSET($D$5,,,$G2730,),),0)&gt;0,0,_xlfn.MAXIFS(OFFSET($E$5,,,$G2730,),OFFSET($J$5,,,$G2730,),J2730)+1))</f>
        <v>0</v>
      </c>
      <c r="F2730" s="189">
        <f>IF(J2730=0,0,E2730&amp;"-"&amp;N2730)</f>
        <v>0</v>
      </c>
      <c r="G2730" s="189" cm="1">
        <f t="array" aca="1" ref="G2730" ca="1">OFFSET(G2730,-1,,,)+1</f>
        <v>2725</v>
      </c>
      <c r="H2730" s="189">
        <f>IF(OR($K2730=0,$K2730=""),$W2730,0)</f>
        <v>0</v>
      </c>
      <c r="I2730" s="189">
        <f>H2730*R2730</f>
        <v>0</v>
      </c>
      <c r="J2730" s="179">
        <f>IF(AND(I2730&lt;&gt;0,OR(K2730=0,K2730="")),N2730&amp;" - Mapa",0)</f>
        <v>0</v>
      </c>
      <c r="K2730" s="173" t="s">
        <v>3451</v>
      </c>
      <c r="L2730" s="174" t="str" cm="1">
        <f t="array" aca="1" ref="L2730" ca="1">IF($K2730="",OFFSET(L2730,-1,,,),K2730)</f>
        <v>15.01.06.05</v>
      </c>
      <c r="M2730" s="175" t="str" cm="1">
        <f t="array" aca="1" ref="M2730" ca="1">IF(OR($K2730=0,$K2730=""),OFFSET(M2730,-1,,,),O2730)</f>
        <v>LIMPEZA</v>
      </c>
      <c r="N2730" s="67" t="s">
        <v>143</v>
      </c>
      <c r="O2730" s="68" t="s">
        <v>4303</v>
      </c>
      <c r="P2730" s="68"/>
      <c r="Q2730" s="68"/>
      <c r="R2730" s="69"/>
      <c r="S2730" s="70"/>
      <c r="T2730" s="70">
        <v>0</v>
      </c>
      <c r="U2730" s="67"/>
      <c r="V2730" s="71"/>
      <c r="W2730" s="171"/>
      <c r="X2730" s="172"/>
      <c r="Y2730" s="176">
        <f>X2730+W2730</f>
        <v>0</v>
      </c>
      <c r="AA2730" s="192"/>
      <c r="AB2730" s="193"/>
    </row>
    <row r="2731" spans="2:28">
      <c r="B2731" s="189">
        <f t="shared" ref="B2731:B2736" si="1627">IF(J2731=0,0,U2731)</f>
        <v>0</v>
      </c>
      <c r="C2731" s="189">
        <f t="shared" ref="C2731:C2736" ca="1" si="1628">IF(OR(J2731=0,I2731=0),0,IF(_xlfn.IFNA(MATCH(B2731,OFFSET($B$5,,,$G2731,),),0)&gt;0,0,MAX(OFFSET($C$5,,,$G2731,))+1))</f>
        <v>0</v>
      </c>
      <c r="D2731" s="189">
        <f t="shared" ref="D2731:D2736" si="1629">IF(J2731=0,0,N2731&amp;"-"&amp;U2731)</f>
        <v>0</v>
      </c>
      <c r="E2731" s="189">
        <f t="shared" ref="E2731:E2736" ca="1" si="1630">IF(OR(J2731=0,I2731=0),0,IF(_xlfn.IFNA(MATCH(D2731,OFFSET($D$5,,,$G2731,),),0)&gt;0,0,_xlfn.MAXIFS(OFFSET($E$5,,,$G2731,),OFFSET($J$5,,,$G2731,),J2731)+1))</f>
        <v>0</v>
      </c>
      <c r="F2731" s="189">
        <f t="shared" ref="F2731:F2736" si="1631">IF(J2731=0,0,E2731&amp;"-"&amp;N2731)</f>
        <v>0</v>
      </c>
      <c r="G2731" s="189" cm="1">
        <f t="array" aca="1" ref="G2731" ca="1">OFFSET(G2731,-1,,,)+1</f>
        <v>2726</v>
      </c>
      <c r="H2731" s="189">
        <f t="shared" ref="H2731:H2736" si="1632">IF(OR($K2731=0,$K2731=""),$W2731,0)</f>
        <v>0</v>
      </c>
      <c r="I2731" s="189">
        <f t="shared" ref="I2731:I2736" si="1633">H2731*R2731</f>
        <v>0</v>
      </c>
      <c r="J2731" s="179">
        <f t="shared" ref="J2731:J2736" si="1634">IF(AND(I2731&lt;&gt;0,OR(K2731=0,K2731="")),N2731&amp;" - Mapa",0)</f>
        <v>0</v>
      </c>
      <c r="K2731" s="173" t="s">
        <v>3452</v>
      </c>
      <c r="L2731" s="174" t="str" cm="1">
        <f t="array" aca="1" ref="L2731" ca="1">IF($K2731="",OFFSET(L2731,-1,,,),K2731)</f>
        <v>15.01.06.05.01</v>
      </c>
      <c r="M2731" s="175" t="str" cm="1">
        <f t="array" aca="1" ref="M2731" ca="1">IF(OR($K2731=0,$K2731=""),OFFSET(M2731,-1,,,),O2731)</f>
        <v>SERVIÇO DE LIMPEZA GROSSA E FINA (AREA EXTERNA)</v>
      </c>
      <c r="N2731" s="67" t="s">
        <v>388</v>
      </c>
      <c r="O2731" s="68" t="s">
        <v>4304</v>
      </c>
      <c r="P2731" s="68"/>
      <c r="Q2731" s="68" t="s">
        <v>3258</v>
      </c>
      <c r="R2731" s="69">
        <v>23.45</v>
      </c>
      <c r="S2731" s="70">
        <v>12.715999999999999</v>
      </c>
      <c r="T2731" s="70">
        <v>298.19019999999995</v>
      </c>
      <c r="U2731" s="67"/>
      <c r="V2731" s="71"/>
      <c r="W2731" s="171"/>
      <c r="X2731" s="172"/>
      <c r="Y2731" s="176">
        <f t="shared" ref="Y2731:Y2736" si="1635">X2731+W2731</f>
        <v>0</v>
      </c>
      <c r="AA2731" s="192"/>
      <c r="AB2731" s="193"/>
    </row>
    <row r="2732" spans="2:28" hidden="1">
      <c r="B2732" s="189">
        <f t="shared" si="1627"/>
        <v>0</v>
      </c>
      <c r="C2732" s="189">
        <f t="shared" ca="1" si="1628"/>
        <v>0</v>
      </c>
      <c r="D2732" s="189">
        <f t="shared" si="1629"/>
        <v>0</v>
      </c>
      <c r="E2732" s="189">
        <f t="shared" ca="1" si="1630"/>
        <v>0</v>
      </c>
      <c r="F2732" s="189">
        <f t="shared" si="1631"/>
        <v>0</v>
      </c>
      <c r="G2732" s="189" cm="1">
        <f t="array" aca="1" ref="G2732" ca="1">OFFSET(G2732,-1,,,)+1</f>
        <v>2727</v>
      </c>
      <c r="H2732" s="189">
        <f t="shared" si="1632"/>
        <v>0</v>
      </c>
      <c r="I2732" s="189">
        <f t="shared" si="1633"/>
        <v>0</v>
      </c>
      <c r="J2732" s="179">
        <f t="shared" si="1634"/>
        <v>0</v>
      </c>
      <c r="K2732" s="173"/>
      <c r="L2732" s="174" t="str" cm="1">
        <f t="array" aca="1" ref="L2732" ca="1">IF($K2732="",OFFSET(L2732,-1,,,),K2732)</f>
        <v>15.01.06.05.01</v>
      </c>
      <c r="M2732" s="175" t="str" cm="1">
        <f t="array" aca="1" ref="M2732" ca="1">IF(OR($K2732=0,$K2732=""),OFFSET(M2732,-1,,,),O2732)</f>
        <v>SERVIÇO DE LIMPEZA GROSSA E FINA (AREA EXTERNA)</v>
      </c>
      <c r="N2732" s="67" t="s">
        <v>389</v>
      </c>
      <c r="O2732" s="68" t="s">
        <v>390</v>
      </c>
      <c r="P2732" s="68"/>
      <c r="Q2732" s="68" t="s">
        <v>3258</v>
      </c>
      <c r="R2732" s="69">
        <v>23.45</v>
      </c>
      <c r="S2732" s="70">
        <v>6.3579999999999997</v>
      </c>
      <c r="T2732" s="70">
        <v>149.09509999999997</v>
      </c>
      <c r="U2732" s="67" t="s">
        <v>1519</v>
      </c>
      <c r="V2732" s="71" t="s">
        <v>4202</v>
      </c>
      <c r="W2732" s="171"/>
      <c r="X2732" s="172"/>
      <c r="Y2732" s="176">
        <f t="shared" si="1635"/>
        <v>0</v>
      </c>
      <c r="AA2732" s="192"/>
      <c r="AB2732" s="193"/>
    </row>
    <row r="2733" spans="2:28" hidden="1">
      <c r="B2733" s="189">
        <f t="shared" si="1627"/>
        <v>0</v>
      </c>
      <c r="C2733" s="189">
        <f t="shared" ca="1" si="1628"/>
        <v>0</v>
      </c>
      <c r="D2733" s="189">
        <f t="shared" si="1629"/>
        <v>0</v>
      </c>
      <c r="E2733" s="189">
        <f t="shared" ca="1" si="1630"/>
        <v>0</v>
      </c>
      <c r="F2733" s="189">
        <f t="shared" si="1631"/>
        <v>0</v>
      </c>
      <c r="G2733" s="189" cm="1">
        <f t="array" aca="1" ref="G2733" ca="1">OFFSET(G2733,-1,,,)+1</f>
        <v>2728</v>
      </c>
      <c r="H2733" s="189">
        <f t="shared" si="1632"/>
        <v>0</v>
      </c>
      <c r="I2733" s="189">
        <f t="shared" si="1633"/>
        <v>0</v>
      </c>
      <c r="J2733" s="179">
        <f t="shared" si="1634"/>
        <v>0</v>
      </c>
      <c r="K2733" s="173"/>
      <c r="L2733" s="174" t="str" cm="1">
        <f t="array" aca="1" ref="L2733" ca="1">IF($K2733="",OFFSET(L2733,-1,,,),K2733)</f>
        <v>15.01.06.05.01</v>
      </c>
      <c r="M2733" s="175" t="str" cm="1">
        <f t="array" aca="1" ref="M2733" ca="1">IF(OR($K2733=0,$K2733=""),OFFSET(M2733,-1,,,),O2733)</f>
        <v>SERVIÇO DE LIMPEZA GROSSA E FINA (AREA EXTERNA)</v>
      </c>
      <c r="N2733" s="67" t="s">
        <v>391</v>
      </c>
      <c r="O2733" s="68" t="s">
        <v>392</v>
      </c>
      <c r="P2733" s="68"/>
      <c r="Q2733" s="68" t="s">
        <v>3258</v>
      </c>
      <c r="R2733" s="69">
        <v>23.45</v>
      </c>
      <c r="S2733" s="70">
        <v>6.3579999999999997</v>
      </c>
      <c r="T2733" s="70">
        <v>149.09509999999997</v>
      </c>
      <c r="U2733" s="67" t="s">
        <v>1519</v>
      </c>
      <c r="V2733" s="71" t="s">
        <v>4202</v>
      </c>
      <c r="W2733" s="171"/>
      <c r="X2733" s="172"/>
      <c r="Y2733" s="176">
        <f t="shared" si="1635"/>
        <v>0</v>
      </c>
      <c r="AA2733" s="192"/>
      <c r="AB2733" s="193"/>
    </row>
    <row r="2734" spans="2:28" hidden="1">
      <c r="B2734" s="189">
        <f t="shared" si="1627"/>
        <v>0</v>
      </c>
      <c r="C2734" s="189">
        <f t="shared" ca="1" si="1628"/>
        <v>0</v>
      </c>
      <c r="D2734" s="189">
        <f t="shared" si="1629"/>
        <v>0</v>
      </c>
      <c r="E2734" s="189">
        <f t="shared" ca="1" si="1630"/>
        <v>0</v>
      </c>
      <c r="F2734" s="189">
        <f t="shared" si="1631"/>
        <v>0</v>
      </c>
      <c r="G2734" s="189" cm="1">
        <f t="array" aca="1" ref="G2734" ca="1">OFFSET(G2734,-1,,,)+1</f>
        <v>2729</v>
      </c>
      <c r="H2734" s="189">
        <f t="shared" si="1632"/>
        <v>0</v>
      </c>
      <c r="I2734" s="189">
        <f t="shared" si="1633"/>
        <v>0</v>
      </c>
      <c r="J2734" s="179">
        <f t="shared" si="1634"/>
        <v>0</v>
      </c>
      <c r="K2734" s="173" t="s">
        <v>2666</v>
      </c>
      <c r="L2734" s="174" t="str" cm="1">
        <f t="array" aca="1" ref="L2734" ca="1">IF($K2734="",OFFSET(L2734,-1,,,),K2734)</f>
        <v>15.01.07</v>
      </c>
      <c r="M2734" s="175" t="str" cm="1">
        <f t="array" aca="1" ref="M2734" ca="1">IF(OR($K2734=0,$K2734=""),OFFSET(M2734,-1,,,),O2734)</f>
        <v>CHURRASQUEIRA</v>
      </c>
      <c r="N2734" s="67" t="s">
        <v>143</v>
      </c>
      <c r="O2734" s="68" t="s">
        <v>4764</v>
      </c>
      <c r="P2734" s="68"/>
      <c r="Q2734" s="68"/>
      <c r="R2734" s="69"/>
      <c r="S2734" s="70"/>
      <c r="T2734" s="70">
        <v>0</v>
      </c>
      <c r="U2734" s="67"/>
      <c r="V2734" s="71"/>
      <c r="W2734" s="171"/>
      <c r="X2734" s="172"/>
      <c r="Y2734" s="176">
        <f t="shared" si="1635"/>
        <v>0</v>
      </c>
      <c r="AA2734" s="192"/>
      <c r="AB2734" s="193"/>
    </row>
    <row r="2735" spans="2:28" hidden="1">
      <c r="B2735" s="189">
        <f t="shared" si="1627"/>
        <v>0</v>
      </c>
      <c r="C2735" s="189">
        <f t="shared" ca="1" si="1628"/>
        <v>0</v>
      </c>
      <c r="D2735" s="189">
        <f t="shared" si="1629"/>
        <v>0</v>
      </c>
      <c r="E2735" s="189">
        <f t="shared" ca="1" si="1630"/>
        <v>0</v>
      </c>
      <c r="F2735" s="189">
        <f t="shared" si="1631"/>
        <v>0</v>
      </c>
      <c r="G2735" s="189" cm="1">
        <f t="array" aca="1" ref="G2735" ca="1">OFFSET(G2735,-1,,,)+1</f>
        <v>2730</v>
      </c>
      <c r="H2735" s="189">
        <f t="shared" si="1632"/>
        <v>0</v>
      </c>
      <c r="I2735" s="189">
        <f t="shared" si="1633"/>
        <v>0</v>
      </c>
      <c r="J2735" s="179">
        <f t="shared" si="1634"/>
        <v>0</v>
      </c>
      <c r="K2735" s="173" t="s">
        <v>2667</v>
      </c>
      <c r="L2735" s="174" t="str" cm="1">
        <f t="array" aca="1" ref="L2735" ca="1">IF($K2735="",OFFSET(L2735,-1,,,),K2735)</f>
        <v>15.01.07.01</v>
      </c>
      <c r="M2735" s="175" t="str" cm="1">
        <f t="array" aca="1" ref="M2735" ca="1">IF(OR($K2735=0,$K2735=""),OFFSET(M2735,-1,,,),O2735)</f>
        <v>ESTRUTURA</v>
      </c>
      <c r="N2735" s="67" t="s">
        <v>143</v>
      </c>
      <c r="O2735" s="68" t="s">
        <v>308</v>
      </c>
      <c r="P2735" s="68"/>
      <c r="Q2735" s="68"/>
      <c r="R2735" s="69"/>
      <c r="S2735" s="70"/>
      <c r="T2735" s="70">
        <v>0</v>
      </c>
      <c r="U2735" s="67"/>
      <c r="V2735" s="71"/>
      <c r="W2735" s="171"/>
      <c r="X2735" s="172"/>
      <c r="Y2735" s="176">
        <f t="shared" si="1635"/>
        <v>0</v>
      </c>
      <c r="AA2735" s="192"/>
      <c r="AB2735" s="193"/>
    </row>
    <row r="2736" spans="2:28">
      <c r="B2736" s="189">
        <f t="shared" si="1627"/>
        <v>0</v>
      </c>
      <c r="C2736" s="189">
        <f t="shared" ca="1" si="1628"/>
        <v>0</v>
      </c>
      <c r="D2736" s="189">
        <f t="shared" si="1629"/>
        <v>0</v>
      </c>
      <c r="E2736" s="189">
        <f t="shared" ca="1" si="1630"/>
        <v>0</v>
      </c>
      <c r="F2736" s="189">
        <f t="shared" si="1631"/>
        <v>0</v>
      </c>
      <c r="G2736" s="189" cm="1">
        <f t="array" aca="1" ref="G2736" ca="1">OFFSET(G2736,-1,,,)+1</f>
        <v>2731</v>
      </c>
      <c r="H2736" s="189">
        <f t="shared" si="1632"/>
        <v>0</v>
      </c>
      <c r="I2736" s="189">
        <f t="shared" si="1633"/>
        <v>0</v>
      </c>
      <c r="J2736" s="179">
        <f t="shared" si="1634"/>
        <v>0</v>
      </c>
      <c r="K2736" s="173" t="s">
        <v>2668</v>
      </c>
      <c r="L2736" s="174" t="str" cm="1">
        <f t="array" aca="1" ref="L2736" ca="1">IF($K2736="",OFFSET(L2736,-1,,,),K2736)</f>
        <v>15.01.07.01.01</v>
      </c>
      <c r="M2736" s="175" t="str" cm="1">
        <f t="array" aca="1" ref="M2736" ca="1">IF(OR($K2736=0,$K2736=""),OFFSET(M2736,-1,,,),O2736)</f>
        <v>FORMA PRONTA DE MADEIRA COM CHAPA DE COMPENSADO - LAJES</v>
      </c>
      <c r="N2736" s="67" t="s">
        <v>642</v>
      </c>
      <c r="O2736" s="68" t="s">
        <v>4292</v>
      </c>
      <c r="P2736" s="68"/>
      <c r="Q2736" s="68" t="s">
        <v>3258</v>
      </c>
      <c r="R2736" s="69">
        <v>32.880000000000003</v>
      </c>
      <c r="S2736" s="70">
        <v>16.090399999999999</v>
      </c>
      <c r="T2736" s="70">
        <v>529.05235200000004</v>
      </c>
      <c r="U2736" s="67"/>
      <c r="V2736" s="71"/>
      <c r="W2736" s="171"/>
      <c r="X2736" s="172"/>
      <c r="Y2736" s="176">
        <f t="shared" si="1635"/>
        <v>0</v>
      </c>
      <c r="AA2736" s="192"/>
      <c r="AB2736" s="193"/>
    </row>
    <row r="2737" spans="2:28" hidden="1">
      <c r="B2737" s="189">
        <f>IF(J2737=0,0,U2737)</f>
        <v>0</v>
      </c>
      <c r="C2737" s="189">
        <f ca="1">IF(OR(J2737=0,I2737=0),0,IF(_xlfn.IFNA(MATCH(B2737,OFFSET($B$5,,,$G2737,),),0)&gt;0,0,MAX(OFFSET($C$5,,,$G2737,))+1))</f>
        <v>0</v>
      </c>
      <c r="D2737" s="189">
        <f>IF(J2737=0,0,N2737&amp;"-"&amp;U2737)</f>
        <v>0</v>
      </c>
      <c r="E2737" s="189">
        <f ca="1">IF(OR(J2737=0,I2737=0),0,IF(_xlfn.IFNA(MATCH(D2737,OFFSET($D$5,,,$G2737,),),0)&gt;0,0,_xlfn.MAXIFS(OFFSET($E$5,,,$G2737,),OFFSET($J$5,,,$G2737,),J2737)+1))</f>
        <v>0</v>
      </c>
      <c r="F2737" s="189">
        <f>IF(J2737=0,0,E2737&amp;"-"&amp;N2737)</f>
        <v>0</v>
      </c>
      <c r="G2737" s="189" cm="1">
        <f t="array" aca="1" ref="G2737" ca="1">OFFSET(G2737,-1,,,)+1</f>
        <v>2732</v>
      </c>
      <c r="H2737" s="189">
        <f>IF(OR($K2737=0,$K2737=""),$W2737,0)</f>
        <v>0</v>
      </c>
      <c r="I2737" s="189">
        <f>H2737*R2737</f>
        <v>0</v>
      </c>
      <c r="J2737" s="179">
        <f>IF(AND(I2737&lt;&gt;0,OR(K2737=0,K2737="")),N2737&amp;" - Mapa",0)</f>
        <v>0</v>
      </c>
      <c r="K2737" s="173"/>
      <c r="L2737" s="174" t="str" cm="1">
        <f t="array" aca="1" ref="L2737" ca="1">IF($K2737="",OFFSET(L2737,-1,,,),K2737)</f>
        <v>15.01.07.01.01</v>
      </c>
      <c r="M2737" s="175" t="str" cm="1">
        <f t="array" aca="1" ref="M2737" ca="1">IF(OR($K2737=0,$K2737=""),OFFSET(M2737,-1,,,),O2737)</f>
        <v>FORMA PRONTA DE MADEIRA COM CHAPA DE COMPENSADO - LAJES</v>
      </c>
      <c r="N2737" s="67" t="s">
        <v>171</v>
      </c>
      <c r="O2737" s="68" t="s">
        <v>172</v>
      </c>
      <c r="P2737" s="68"/>
      <c r="Q2737" s="68" t="s">
        <v>3255</v>
      </c>
      <c r="R2737" s="69">
        <v>0.88775999999999999</v>
      </c>
      <c r="S2737" s="70">
        <v>18</v>
      </c>
      <c r="T2737" s="70">
        <v>15.97968</v>
      </c>
      <c r="U2737" s="67" t="s">
        <v>1496</v>
      </c>
      <c r="V2737" s="71" t="s">
        <v>1497</v>
      </c>
      <c r="W2737" s="171"/>
      <c r="X2737" s="172"/>
      <c r="Y2737" s="176">
        <f>X2737+W2737</f>
        <v>0</v>
      </c>
      <c r="AA2737" s="192"/>
      <c r="AB2737" s="193"/>
    </row>
    <row r="2738" spans="2:28" hidden="1">
      <c r="B2738" s="189">
        <f t="shared" ref="B2738:B2741" si="1636">IF(J2738=0,0,U2738)</f>
        <v>0</v>
      </c>
      <c r="C2738" s="189">
        <f t="shared" ref="C2738:C2741" ca="1" si="1637">IF(OR(J2738=0,I2738=0),0,IF(_xlfn.IFNA(MATCH(B2738,OFFSET($B$5,,,$G2738,),),0)&gt;0,0,MAX(OFFSET($C$5,,,$G2738,))+1))</f>
        <v>0</v>
      </c>
      <c r="D2738" s="189">
        <f t="shared" ref="D2738:D2741" si="1638">IF(J2738=0,0,N2738&amp;"-"&amp;U2738)</f>
        <v>0</v>
      </c>
      <c r="E2738" s="189">
        <f t="shared" ref="E2738:E2741" ca="1" si="1639">IF(OR(J2738=0,I2738=0),0,IF(_xlfn.IFNA(MATCH(D2738,OFFSET($D$5,,,$G2738,),),0)&gt;0,0,_xlfn.MAXIFS(OFFSET($E$5,,,$G2738,),OFFSET($J$5,,,$G2738,),J2738)+1))</f>
        <v>0</v>
      </c>
      <c r="F2738" s="189">
        <f t="shared" ref="F2738:F2741" si="1640">IF(J2738=0,0,E2738&amp;"-"&amp;N2738)</f>
        <v>0</v>
      </c>
      <c r="G2738" s="189" cm="1">
        <f t="array" aca="1" ref="G2738" ca="1">OFFSET(G2738,-1,,,)+1</f>
        <v>2733</v>
      </c>
      <c r="H2738" s="189">
        <f t="shared" ref="H2738:H2741" si="1641">IF(OR($K2738=0,$K2738=""),$W2738,0)</f>
        <v>0</v>
      </c>
      <c r="I2738" s="189">
        <f t="shared" ref="I2738:I2741" si="1642">H2738*R2738</f>
        <v>0</v>
      </c>
      <c r="J2738" s="179">
        <f t="shared" ref="J2738:J2741" si="1643">IF(AND(I2738&lt;&gt;0,OR(K2738=0,K2738="")),N2738&amp;" - Mapa",0)</f>
        <v>0</v>
      </c>
      <c r="K2738" s="173"/>
      <c r="L2738" s="174" t="str" cm="1">
        <f t="array" aca="1" ref="L2738" ca="1">IF($K2738="",OFFSET(L2738,-1,,,),K2738)</f>
        <v>15.01.07.01.01</v>
      </c>
      <c r="M2738" s="175" t="str" cm="1">
        <f t="array" aca="1" ref="M2738" ca="1">IF(OR($K2738=0,$K2738=""),OFFSET(M2738,-1,,,),O2738)</f>
        <v>FORMA PRONTA DE MADEIRA COM CHAPA DE COMPENSADO - LAJES</v>
      </c>
      <c r="N2738" s="67" t="s">
        <v>310</v>
      </c>
      <c r="O2738" s="68" t="s">
        <v>311</v>
      </c>
      <c r="P2738" s="68"/>
      <c r="Q2738" s="68" t="s">
        <v>3254</v>
      </c>
      <c r="R2738" s="69">
        <v>0.55896000000000001</v>
      </c>
      <c r="S2738" s="70">
        <v>3.2</v>
      </c>
      <c r="T2738" s="70">
        <v>1.788672</v>
      </c>
      <c r="U2738" s="67" t="s">
        <v>1496</v>
      </c>
      <c r="V2738" s="71" t="s">
        <v>1497</v>
      </c>
      <c r="W2738" s="171"/>
      <c r="X2738" s="172"/>
      <c r="Y2738" s="176">
        <f t="shared" ref="Y2738:Y2741" si="1644">X2738+W2738</f>
        <v>0</v>
      </c>
      <c r="AA2738" s="192"/>
      <c r="AB2738" s="193"/>
    </row>
    <row r="2739" spans="2:28" hidden="1">
      <c r="B2739" s="189">
        <f t="shared" si="1636"/>
        <v>0</v>
      </c>
      <c r="C2739" s="189">
        <f t="shared" ca="1" si="1637"/>
        <v>0</v>
      </c>
      <c r="D2739" s="189">
        <f t="shared" si="1638"/>
        <v>0</v>
      </c>
      <c r="E2739" s="189">
        <f t="shared" ca="1" si="1639"/>
        <v>0</v>
      </c>
      <c r="F2739" s="189">
        <f t="shared" si="1640"/>
        <v>0</v>
      </c>
      <c r="G2739" s="189" cm="1">
        <f t="array" aca="1" ref="G2739" ca="1">OFFSET(G2739,-1,,,)+1</f>
        <v>2734</v>
      </c>
      <c r="H2739" s="189">
        <f t="shared" si="1641"/>
        <v>0</v>
      </c>
      <c r="I2739" s="189">
        <f t="shared" si="1642"/>
        <v>0</v>
      </c>
      <c r="J2739" s="179">
        <f t="shared" si="1643"/>
        <v>0</v>
      </c>
      <c r="K2739" s="173"/>
      <c r="L2739" s="174" t="str" cm="1">
        <f t="array" aca="1" ref="L2739" ca="1">IF($K2739="",OFFSET(L2739,-1,,,),K2739)</f>
        <v>15.01.07.01.01</v>
      </c>
      <c r="M2739" s="175" t="str" cm="1">
        <f t="array" aca="1" ref="M2739" ca="1">IF(OR($K2739=0,$K2739=""),OFFSET(M2739,-1,,,),O2739)</f>
        <v>FORMA PRONTA DE MADEIRA COM CHAPA DE COMPENSADO - LAJES</v>
      </c>
      <c r="N2739" s="67" t="s">
        <v>643</v>
      </c>
      <c r="O2739" s="68" t="s">
        <v>644</v>
      </c>
      <c r="P2739" s="68"/>
      <c r="Q2739" s="68" t="s">
        <v>3258</v>
      </c>
      <c r="R2739" s="69">
        <v>32.880000000000003</v>
      </c>
      <c r="S2739" s="70">
        <v>15.55</v>
      </c>
      <c r="T2739" s="70">
        <v>511.28400000000005</v>
      </c>
      <c r="U2739" s="67" t="s">
        <v>1496</v>
      </c>
      <c r="V2739" s="71" t="s">
        <v>1497</v>
      </c>
      <c r="W2739" s="171"/>
      <c r="X2739" s="172"/>
      <c r="Y2739" s="176">
        <f t="shared" si="1644"/>
        <v>0</v>
      </c>
      <c r="AA2739" s="192"/>
      <c r="AB2739" s="193"/>
    </row>
    <row r="2740" spans="2:28">
      <c r="B2740" s="189">
        <f t="shared" si="1636"/>
        <v>0</v>
      </c>
      <c r="C2740" s="189">
        <f t="shared" ca="1" si="1637"/>
        <v>0</v>
      </c>
      <c r="D2740" s="189">
        <f t="shared" si="1638"/>
        <v>0</v>
      </c>
      <c r="E2740" s="189">
        <f t="shared" ca="1" si="1639"/>
        <v>0</v>
      </c>
      <c r="F2740" s="189">
        <f t="shared" si="1640"/>
        <v>0</v>
      </c>
      <c r="G2740" s="189" cm="1">
        <f t="array" aca="1" ref="G2740" ca="1">OFFSET(G2740,-1,,,)+1</f>
        <v>2735</v>
      </c>
      <c r="H2740" s="189">
        <f t="shared" si="1641"/>
        <v>0</v>
      </c>
      <c r="I2740" s="189">
        <f t="shared" si="1642"/>
        <v>0</v>
      </c>
      <c r="J2740" s="179">
        <f t="shared" si="1643"/>
        <v>0</v>
      </c>
      <c r="K2740" s="173" t="s">
        <v>2669</v>
      </c>
      <c r="L2740" s="174" t="str" cm="1">
        <f t="array" aca="1" ref="L2740" ca="1">IF($K2740="",OFFSET(L2740,-1,,,),K2740)</f>
        <v>15.01.07.01.02</v>
      </c>
      <c r="M2740" s="175" t="str" cm="1">
        <f t="array" aca="1" ref="M2740" ca="1">IF(OR($K2740=0,$K2740=""),OFFSET(M2740,-1,,,),O2740)</f>
        <v>FORMA PRONTA DE MADEIRA COM CHAPA DE COMPENSADO - VIGAS</v>
      </c>
      <c r="N2740" s="67" t="s">
        <v>771</v>
      </c>
      <c r="O2740" s="68" t="s">
        <v>4473</v>
      </c>
      <c r="P2740" s="68"/>
      <c r="Q2740" s="68" t="s">
        <v>3258</v>
      </c>
      <c r="R2740" s="69">
        <v>57.12</v>
      </c>
      <c r="S2740" s="70">
        <v>45.080399999999997</v>
      </c>
      <c r="T2740" s="70">
        <v>2574.9924479999995</v>
      </c>
      <c r="U2740" s="67"/>
      <c r="V2740" s="71"/>
      <c r="W2740" s="171"/>
      <c r="X2740" s="172"/>
      <c r="Y2740" s="176">
        <f t="shared" si="1644"/>
        <v>0</v>
      </c>
      <c r="AA2740" s="192"/>
      <c r="AB2740" s="193"/>
    </row>
    <row r="2741" spans="2:28" hidden="1">
      <c r="B2741" s="189">
        <f t="shared" si="1636"/>
        <v>0</v>
      </c>
      <c r="C2741" s="189">
        <f t="shared" ca="1" si="1637"/>
        <v>0</v>
      </c>
      <c r="D2741" s="189">
        <f t="shared" si="1638"/>
        <v>0</v>
      </c>
      <c r="E2741" s="189">
        <f t="shared" ca="1" si="1639"/>
        <v>0</v>
      </c>
      <c r="F2741" s="189">
        <f t="shared" si="1640"/>
        <v>0</v>
      </c>
      <c r="G2741" s="189" cm="1">
        <f t="array" aca="1" ref="G2741" ca="1">OFFSET(G2741,-1,,,)+1</f>
        <v>2736</v>
      </c>
      <c r="H2741" s="189">
        <f t="shared" si="1641"/>
        <v>0</v>
      </c>
      <c r="I2741" s="189">
        <f t="shared" si="1642"/>
        <v>0</v>
      </c>
      <c r="J2741" s="179">
        <f t="shared" si="1643"/>
        <v>0</v>
      </c>
      <c r="K2741" s="173"/>
      <c r="L2741" s="174" t="str" cm="1">
        <f t="array" aca="1" ref="L2741" ca="1">IF($K2741="",OFFSET(L2741,-1,,,),K2741)</f>
        <v>15.01.07.01.02</v>
      </c>
      <c r="M2741" s="175" t="str" cm="1">
        <f t="array" aca="1" ref="M2741" ca="1">IF(OR($K2741=0,$K2741=""),OFFSET(M2741,-1,,,),O2741)</f>
        <v>FORMA PRONTA DE MADEIRA COM CHAPA DE COMPENSADO - VIGAS</v>
      </c>
      <c r="N2741" s="67" t="s">
        <v>171</v>
      </c>
      <c r="O2741" s="68" t="s">
        <v>172</v>
      </c>
      <c r="P2741" s="68"/>
      <c r="Q2741" s="68" t="s">
        <v>3255</v>
      </c>
      <c r="R2741" s="69">
        <v>1.5422400000000001</v>
      </c>
      <c r="S2741" s="70">
        <v>18</v>
      </c>
      <c r="T2741" s="70">
        <v>27.76032</v>
      </c>
      <c r="U2741" s="67" t="s">
        <v>1496</v>
      </c>
      <c r="V2741" s="71" t="s">
        <v>1497</v>
      </c>
      <c r="W2741" s="171"/>
      <c r="X2741" s="172"/>
      <c r="Y2741" s="176">
        <f t="shared" si="1644"/>
        <v>0</v>
      </c>
      <c r="AA2741" s="192"/>
      <c r="AB2741" s="193"/>
    </row>
    <row r="2742" spans="2:28" hidden="1">
      <c r="B2742" s="189">
        <f>IF(J2742=0,0,U2742)</f>
        <v>0</v>
      </c>
      <c r="C2742" s="189">
        <f ca="1">IF(OR(J2742=0,I2742=0),0,IF(_xlfn.IFNA(MATCH(B2742,OFFSET($B$5,,,$G2742,),),0)&gt;0,0,MAX(OFFSET($C$5,,,$G2742,))+1))</f>
        <v>0</v>
      </c>
      <c r="D2742" s="189">
        <f>IF(J2742=0,0,N2742&amp;"-"&amp;U2742)</f>
        <v>0</v>
      </c>
      <c r="E2742" s="189">
        <f ca="1">IF(OR(J2742=0,I2742=0),0,IF(_xlfn.IFNA(MATCH(D2742,OFFSET($D$5,,,$G2742,),),0)&gt;0,0,_xlfn.MAXIFS(OFFSET($E$5,,,$G2742,),OFFSET($J$5,,,$G2742,),J2742)+1))</f>
        <v>0</v>
      </c>
      <c r="F2742" s="189">
        <f>IF(J2742=0,0,E2742&amp;"-"&amp;N2742)</f>
        <v>0</v>
      </c>
      <c r="G2742" s="189" cm="1">
        <f t="array" aca="1" ref="G2742" ca="1">OFFSET(G2742,-1,,,)+1</f>
        <v>2737</v>
      </c>
      <c r="H2742" s="189">
        <f>IF(OR($K2742=0,$K2742=""),$W2742,0)</f>
        <v>0</v>
      </c>
      <c r="I2742" s="189">
        <f>H2742*R2742</f>
        <v>0</v>
      </c>
      <c r="J2742" s="179">
        <f>IF(AND(I2742&lt;&gt;0,OR(K2742=0,K2742="")),N2742&amp;" - Mapa",0)</f>
        <v>0</v>
      </c>
      <c r="K2742" s="173"/>
      <c r="L2742" s="174" t="str" cm="1">
        <f t="array" aca="1" ref="L2742" ca="1">IF($K2742="",OFFSET(L2742,-1,,,),K2742)</f>
        <v>15.01.07.01.02</v>
      </c>
      <c r="M2742" s="175" t="str" cm="1">
        <f t="array" aca="1" ref="M2742" ca="1">IF(OR($K2742=0,$K2742=""),OFFSET(M2742,-1,,,),O2742)</f>
        <v>FORMA PRONTA DE MADEIRA COM CHAPA DE COMPENSADO - VIGAS</v>
      </c>
      <c r="N2742" s="67" t="s">
        <v>310</v>
      </c>
      <c r="O2742" s="68" t="s">
        <v>311</v>
      </c>
      <c r="P2742" s="68"/>
      <c r="Q2742" s="68" t="s">
        <v>3254</v>
      </c>
      <c r="R2742" s="69">
        <v>0.97104000000000001</v>
      </c>
      <c r="S2742" s="70">
        <v>3.2</v>
      </c>
      <c r="T2742" s="70">
        <v>3.1073280000000003</v>
      </c>
      <c r="U2742" s="67" t="s">
        <v>1496</v>
      </c>
      <c r="V2742" s="71" t="s">
        <v>1497</v>
      </c>
      <c r="W2742" s="171"/>
      <c r="X2742" s="172"/>
      <c r="Y2742" s="176">
        <f>X2742+W2742</f>
        <v>0</v>
      </c>
      <c r="AA2742" s="192"/>
      <c r="AB2742" s="193"/>
    </row>
    <row r="2743" spans="2:28" hidden="1">
      <c r="B2743" s="189">
        <f t="shared" ref="B2743:B2746" si="1645">IF(J2743=0,0,U2743)</f>
        <v>0</v>
      </c>
      <c r="C2743" s="189">
        <f t="shared" ref="C2743:C2746" ca="1" si="1646">IF(OR(J2743=0,I2743=0),0,IF(_xlfn.IFNA(MATCH(B2743,OFFSET($B$5,,,$G2743,),),0)&gt;0,0,MAX(OFFSET($C$5,,,$G2743,))+1))</f>
        <v>0</v>
      </c>
      <c r="D2743" s="189">
        <f t="shared" ref="D2743:D2746" si="1647">IF(J2743=0,0,N2743&amp;"-"&amp;U2743)</f>
        <v>0</v>
      </c>
      <c r="E2743" s="189">
        <f t="shared" ref="E2743:E2746" ca="1" si="1648">IF(OR(J2743=0,I2743=0),0,IF(_xlfn.IFNA(MATCH(D2743,OFFSET($D$5,,,$G2743,),),0)&gt;0,0,_xlfn.MAXIFS(OFFSET($E$5,,,$G2743,),OFFSET($J$5,,,$G2743,),J2743)+1))</f>
        <v>0</v>
      </c>
      <c r="F2743" s="189">
        <f t="shared" ref="F2743:F2746" si="1649">IF(J2743=0,0,E2743&amp;"-"&amp;N2743)</f>
        <v>0</v>
      </c>
      <c r="G2743" s="189" cm="1">
        <f t="array" aca="1" ref="G2743" ca="1">OFFSET(G2743,-1,,,)+1</f>
        <v>2738</v>
      </c>
      <c r="H2743" s="189">
        <f t="shared" ref="H2743:H2746" si="1650">IF(OR($K2743=0,$K2743=""),$W2743,0)</f>
        <v>0</v>
      </c>
      <c r="I2743" s="189">
        <f t="shared" ref="I2743:I2746" si="1651">H2743*R2743</f>
        <v>0</v>
      </c>
      <c r="J2743" s="179">
        <f t="shared" ref="J2743:J2746" si="1652">IF(AND(I2743&lt;&gt;0,OR(K2743=0,K2743="")),N2743&amp;" - Mapa",0)</f>
        <v>0</v>
      </c>
      <c r="K2743" s="173"/>
      <c r="L2743" s="174" t="str" cm="1">
        <f t="array" aca="1" ref="L2743" ca="1">IF($K2743="",OFFSET(L2743,-1,,,),K2743)</f>
        <v>15.01.07.01.02</v>
      </c>
      <c r="M2743" s="175" t="str" cm="1">
        <f t="array" aca="1" ref="M2743" ca="1">IF(OR($K2743=0,$K2743=""),OFFSET(M2743,-1,,,),O2743)</f>
        <v>FORMA PRONTA DE MADEIRA COM CHAPA DE COMPENSADO - VIGAS</v>
      </c>
      <c r="N2743" s="67" t="s">
        <v>772</v>
      </c>
      <c r="O2743" s="68" t="s">
        <v>773</v>
      </c>
      <c r="P2743" s="68"/>
      <c r="Q2743" s="68" t="s">
        <v>3258</v>
      </c>
      <c r="R2743" s="69">
        <v>57.12</v>
      </c>
      <c r="S2743" s="70">
        <v>44.54</v>
      </c>
      <c r="T2743" s="70">
        <v>2544.1248000000001</v>
      </c>
      <c r="U2743" s="67" t="s">
        <v>1496</v>
      </c>
      <c r="V2743" s="71" t="s">
        <v>1497</v>
      </c>
      <c r="W2743" s="171"/>
      <c r="X2743" s="172"/>
      <c r="Y2743" s="176">
        <f t="shared" ref="Y2743:Y2746" si="1653">X2743+W2743</f>
        <v>0</v>
      </c>
      <c r="AA2743" s="192"/>
      <c r="AB2743" s="193"/>
    </row>
    <row r="2744" spans="2:28">
      <c r="B2744" s="189">
        <f t="shared" si="1645"/>
        <v>0</v>
      </c>
      <c r="C2744" s="189">
        <f t="shared" ca="1" si="1646"/>
        <v>0</v>
      </c>
      <c r="D2744" s="189">
        <f t="shared" si="1647"/>
        <v>0</v>
      </c>
      <c r="E2744" s="189">
        <f t="shared" ca="1" si="1648"/>
        <v>0</v>
      </c>
      <c r="F2744" s="189">
        <f t="shared" si="1649"/>
        <v>0</v>
      </c>
      <c r="G2744" s="189" cm="1">
        <f t="array" aca="1" ref="G2744" ca="1">OFFSET(G2744,-1,,,)+1</f>
        <v>2739</v>
      </c>
      <c r="H2744" s="189">
        <f t="shared" si="1650"/>
        <v>0</v>
      </c>
      <c r="I2744" s="189">
        <f t="shared" si="1651"/>
        <v>0</v>
      </c>
      <c r="J2744" s="179">
        <f t="shared" si="1652"/>
        <v>0</v>
      </c>
      <c r="K2744" s="173" t="s">
        <v>2670</v>
      </c>
      <c r="L2744" s="174" t="str" cm="1">
        <f t="array" aca="1" ref="L2744" ca="1">IF($K2744="",OFFSET(L2744,-1,,,),K2744)</f>
        <v>15.01.07.01.03</v>
      </c>
      <c r="M2744" s="175" t="str" cm="1">
        <f t="array" aca="1" ref="M2744" ca="1">IF(OR($K2744=0,$K2744=""),OFFSET(M2744,-1,,,),O2744)</f>
        <v>FORMA PRONTA DE MADEIRA COM CHAPA DE COMPENSADO - PILARES</v>
      </c>
      <c r="N2744" s="67" t="s">
        <v>765</v>
      </c>
      <c r="O2744" s="68" t="s">
        <v>4472</v>
      </c>
      <c r="P2744" s="68"/>
      <c r="Q2744" s="68" t="s">
        <v>3258</v>
      </c>
      <c r="R2744" s="69">
        <v>22.61</v>
      </c>
      <c r="S2744" s="70">
        <v>35.760399999999997</v>
      </c>
      <c r="T2744" s="70">
        <v>808.54264399999988</v>
      </c>
      <c r="U2744" s="67"/>
      <c r="V2744" s="71"/>
      <c r="W2744" s="171"/>
      <c r="X2744" s="172"/>
      <c r="Y2744" s="176">
        <f t="shared" si="1653"/>
        <v>0</v>
      </c>
      <c r="AA2744" s="192"/>
      <c r="AB2744" s="193"/>
    </row>
    <row r="2745" spans="2:28" hidden="1">
      <c r="B2745" s="189">
        <f t="shared" si="1645"/>
        <v>0</v>
      </c>
      <c r="C2745" s="189">
        <f t="shared" ca="1" si="1646"/>
        <v>0</v>
      </c>
      <c r="D2745" s="189">
        <f t="shared" si="1647"/>
        <v>0</v>
      </c>
      <c r="E2745" s="189">
        <f t="shared" ca="1" si="1648"/>
        <v>0</v>
      </c>
      <c r="F2745" s="189">
        <f t="shared" si="1649"/>
        <v>0</v>
      </c>
      <c r="G2745" s="189" cm="1">
        <f t="array" aca="1" ref="G2745" ca="1">OFFSET(G2745,-1,,,)+1</f>
        <v>2740</v>
      </c>
      <c r="H2745" s="189">
        <f t="shared" si="1650"/>
        <v>0</v>
      </c>
      <c r="I2745" s="189">
        <f t="shared" si="1651"/>
        <v>0</v>
      </c>
      <c r="J2745" s="179">
        <f t="shared" si="1652"/>
        <v>0</v>
      </c>
      <c r="K2745" s="173"/>
      <c r="L2745" s="174" t="str" cm="1">
        <f t="array" aca="1" ref="L2745" ca="1">IF($K2745="",OFFSET(L2745,-1,,,),K2745)</f>
        <v>15.01.07.01.03</v>
      </c>
      <c r="M2745" s="175" t="str" cm="1">
        <f t="array" aca="1" ref="M2745" ca="1">IF(OR($K2745=0,$K2745=""),OFFSET(M2745,-1,,,),O2745)</f>
        <v>FORMA PRONTA DE MADEIRA COM CHAPA DE COMPENSADO - PILARES</v>
      </c>
      <c r="N2745" s="67" t="s">
        <v>171</v>
      </c>
      <c r="O2745" s="68" t="s">
        <v>172</v>
      </c>
      <c r="P2745" s="68"/>
      <c r="Q2745" s="68" t="s">
        <v>3255</v>
      </c>
      <c r="R2745" s="69">
        <v>0.61046999999999996</v>
      </c>
      <c r="S2745" s="70">
        <v>18</v>
      </c>
      <c r="T2745" s="70">
        <v>10.98846</v>
      </c>
      <c r="U2745" s="67" t="s">
        <v>1496</v>
      </c>
      <c r="V2745" s="71" t="s">
        <v>1497</v>
      </c>
      <c r="W2745" s="171"/>
      <c r="X2745" s="172"/>
      <c r="Y2745" s="176">
        <f t="shared" si="1653"/>
        <v>0</v>
      </c>
      <c r="AA2745" s="192"/>
      <c r="AB2745" s="193"/>
    </row>
    <row r="2746" spans="2:28" hidden="1">
      <c r="B2746" s="189">
        <f t="shared" si="1645"/>
        <v>0</v>
      </c>
      <c r="C2746" s="189">
        <f t="shared" ca="1" si="1646"/>
        <v>0</v>
      </c>
      <c r="D2746" s="189">
        <f t="shared" si="1647"/>
        <v>0</v>
      </c>
      <c r="E2746" s="189">
        <f t="shared" ca="1" si="1648"/>
        <v>0</v>
      </c>
      <c r="F2746" s="189">
        <f t="shared" si="1649"/>
        <v>0</v>
      </c>
      <c r="G2746" s="189" cm="1">
        <f t="array" aca="1" ref="G2746" ca="1">OFFSET(G2746,-1,,,)+1</f>
        <v>2741</v>
      </c>
      <c r="H2746" s="189">
        <f t="shared" si="1650"/>
        <v>0</v>
      </c>
      <c r="I2746" s="189">
        <f t="shared" si="1651"/>
        <v>0</v>
      </c>
      <c r="J2746" s="179">
        <f t="shared" si="1652"/>
        <v>0</v>
      </c>
      <c r="K2746" s="173"/>
      <c r="L2746" s="174" t="str" cm="1">
        <f t="array" aca="1" ref="L2746" ca="1">IF($K2746="",OFFSET(L2746,-1,,,),K2746)</f>
        <v>15.01.07.01.03</v>
      </c>
      <c r="M2746" s="175" t="str" cm="1">
        <f t="array" aca="1" ref="M2746" ca="1">IF(OR($K2746=0,$K2746=""),OFFSET(M2746,-1,,,),O2746)</f>
        <v>FORMA PRONTA DE MADEIRA COM CHAPA DE COMPENSADO - PILARES</v>
      </c>
      <c r="N2746" s="67" t="s">
        <v>310</v>
      </c>
      <c r="O2746" s="68" t="s">
        <v>311</v>
      </c>
      <c r="P2746" s="68"/>
      <c r="Q2746" s="68" t="s">
        <v>3254</v>
      </c>
      <c r="R2746" s="69">
        <v>0.38436999999999999</v>
      </c>
      <c r="S2746" s="70">
        <v>3.2</v>
      </c>
      <c r="T2746" s="70">
        <v>1.229984</v>
      </c>
      <c r="U2746" s="67" t="s">
        <v>1496</v>
      </c>
      <c r="V2746" s="71" t="s">
        <v>1497</v>
      </c>
      <c r="W2746" s="171"/>
      <c r="X2746" s="172"/>
      <c r="Y2746" s="176">
        <f t="shared" si="1653"/>
        <v>0</v>
      </c>
      <c r="AA2746" s="192"/>
      <c r="AB2746" s="193"/>
    </row>
    <row r="2747" spans="2:28" hidden="1">
      <c r="B2747" s="189">
        <f>IF(J2747=0,0,U2747)</f>
        <v>0</v>
      </c>
      <c r="C2747" s="189">
        <f ca="1">IF(OR(J2747=0,I2747=0),0,IF(_xlfn.IFNA(MATCH(B2747,OFFSET($B$5,,,$G2747,),),0)&gt;0,0,MAX(OFFSET($C$5,,,$G2747,))+1))</f>
        <v>0</v>
      </c>
      <c r="D2747" s="189">
        <f>IF(J2747=0,0,N2747&amp;"-"&amp;U2747)</f>
        <v>0</v>
      </c>
      <c r="E2747" s="189">
        <f ca="1">IF(OR(J2747=0,I2747=0),0,IF(_xlfn.IFNA(MATCH(D2747,OFFSET($D$5,,,$G2747,),),0)&gt;0,0,_xlfn.MAXIFS(OFFSET($E$5,,,$G2747,),OFFSET($J$5,,,$G2747,),J2747)+1))</f>
        <v>0</v>
      </c>
      <c r="F2747" s="189">
        <f>IF(J2747=0,0,E2747&amp;"-"&amp;N2747)</f>
        <v>0</v>
      </c>
      <c r="G2747" s="189" cm="1">
        <f t="array" aca="1" ref="G2747" ca="1">OFFSET(G2747,-1,,,)+1</f>
        <v>2742</v>
      </c>
      <c r="H2747" s="189">
        <f>IF(OR($K2747=0,$K2747=""),$W2747,0)</f>
        <v>0</v>
      </c>
      <c r="I2747" s="189">
        <f>H2747*R2747</f>
        <v>0</v>
      </c>
      <c r="J2747" s="179">
        <f>IF(AND(I2747&lt;&gt;0,OR(K2747=0,K2747="")),N2747&amp;" - Mapa",0)</f>
        <v>0</v>
      </c>
      <c r="K2747" s="173"/>
      <c r="L2747" s="174" t="str" cm="1">
        <f t="array" aca="1" ref="L2747" ca="1">IF($K2747="",OFFSET(L2747,-1,,,),K2747)</f>
        <v>15.01.07.01.03</v>
      </c>
      <c r="M2747" s="175" t="str" cm="1">
        <f t="array" aca="1" ref="M2747" ca="1">IF(OR($K2747=0,$K2747=""),OFFSET(M2747,-1,,,),O2747)</f>
        <v>FORMA PRONTA DE MADEIRA COM CHAPA DE COMPENSADO - PILARES</v>
      </c>
      <c r="N2747" s="67" t="s">
        <v>768</v>
      </c>
      <c r="O2747" s="68" t="s">
        <v>769</v>
      </c>
      <c r="P2747" s="68"/>
      <c r="Q2747" s="68" t="s">
        <v>3258</v>
      </c>
      <c r="R2747" s="69">
        <v>22.61</v>
      </c>
      <c r="S2747" s="70">
        <v>35.22</v>
      </c>
      <c r="T2747" s="70">
        <v>796.32419999999991</v>
      </c>
      <c r="U2747" s="67" t="s">
        <v>1496</v>
      </c>
      <c r="V2747" s="71" t="s">
        <v>1497</v>
      </c>
      <c r="W2747" s="171"/>
      <c r="X2747" s="172"/>
      <c r="Y2747" s="176">
        <f>X2747+W2747</f>
        <v>0</v>
      </c>
      <c r="AA2747" s="192"/>
      <c r="AB2747" s="193"/>
    </row>
    <row r="2748" spans="2:28">
      <c r="B2748" s="189">
        <f t="shared" ref="B2748:B2750" si="1654">IF(J2748=0,0,U2748)</f>
        <v>0</v>
      </c>
      <c r="C2748" s="189">
        <f t="shared" ref="C2748:C2750" ca="1" si="1655">IF(OR(J2748=0,I2748=0),0,IF(_xlfn.IFNA(MATCH(B2748,OFFSET($B$5,,,$G2748,),),0)&gt;0,0,MAX(OFFSET($C$5,,,$G2748,))+1))</f>
        <v>0</v>
      </c>
      <c r="D2748" s="189">
        <f t="shared" ref="D2748:D2750" si="1656">IF(J2748=0,0,N2748&amp;"-"&amp;U2748)</f>
        <v>0</v>
      </c>
      <c r="E2748" s="189">
        <f t="shared" ref="E2748:E2750" ca="1" si="1657">IF(OR(J2748=0,I2748=0),0,IF(_xlfn.IFNA(MATCH(D2748,OFFSET($D$5,,,$G2748,),),0)&gt;0,0,_xlfn.MAXIFS(OFFSET($E$5,,,$G2748,),OFFSET($J$5,,,$G2748,),J2748)+1))</f>
        <v>0</v>
      </c>
      <c r="F2748" s="189">
        <f t="shared" ref="F2748:F2750" si="1658">IF(J2748=0,0,E2748&amp;"-"&amp;N2748)</f>
        <v>0</v>
      </c>
      <c r="G2748" s="189" cm="1">
        <f t="array" aca="1" ref="G2748" ca="1">OFFSET(G2748,-1,,,)+1</f>
        <v>2743</v>
      </c>
      <c r="H2748" s="189">
        <f t="shared" ref="H2748:H2750" si="1659">IF(OR($K2748=0,$K2748=""),$W2748,0)</f>
        <v>0</v>
      </c>
      <c r="I2748" s="189">
        <f t="shared" ref="I2748:I2750" si="1660">H2748*R2748</f>
        <v>0</v>
      </c>
      <c r="J2748" s="179">
        <f t="shared" ref="J2748:J2750" si="1661">IF(AND(I2748&lt;&gt;0,OR(K2748=0,K2748="")),N2748&amp;" - Mapa",0)</f>
        <v>0</v>
      </c>
      <c r="K2748" s="173" t="s">
        <v>2671</v>
      </c>
      <c r="L2748" s="174" t="str" cm="1">
        <f t="array" aca="1" ref="L2748" ca="1">IF($K2748="",OFFSET(L2748,-1,,,),K2748)</f>
        <v>15.01.07.01.04</v>
      </c>
      <c r="M2748" s="175" t="str" cm="1">
        <f t="array" aca="1" ref="M2748" ca="1">IF(OR($K2748=0,$K2748=""),OFFSET(M2748,-1,,,),O2748)</f>
        <v>ESCORAMENTO E REESCORAMENTO PARA LAJE MACIÇA</v>
      </c>
      <c r="N2748" s="67" t="s">
        <v>314</v>
      </c>
      <c r="O2748" s="68" t="s">
        <v>4293</v>
      </c>
      <c r="P2748" s="68"/>
      <c r="Q2748" s="68" t="s">
        <v>3258</v>
      </c>
      <c r="R2748" s="69">
        <v>32.880000000000003</v>
      </c>
      <c r="S2748" s="70">
        <v>40.750500000000002</v>
      </c>
      <c r="T2748" s="70">
        <v>1339.8764400000002</v>
      </c>
      <c r="U2748" s="67"/>
      <c r="V2748" s="71"/>
      <c r="W2748" s="171"/>
      <c r="X2748" s="172"/>
      <c r="Y2748" s="176">
        <f t="shared" ref="Y2748:Y2750" si="1662">X2748+W2748</f>
        <v>0</v>
      </c>
      <c r="AA2748" s="192"/>
      <c r="AB2748" s="193"/>
    </row>
    <row r="2749" spans="2:28" hidden="1">
      <c r="B2749" s="189">
        <f t="shared" si="1654"/>
        <v>0</v>
      </c>
      <c r="C2749" s="189">
        <f t="shared" ca="1" si="1655"/>
        <v>0</v>
      </c>
      <c r="D2749" s="189">
        <f t="shared" si="1656"/>
        <v>0</v>
      </c>
      <c r="E2749" s="189">
        <f t="shared" ca="1" si="1657"/>
        <v>0</v>
      </c>
      <c r="F2749" s="189">
        <f t="shared" si="1658"/>
        <v>0</v>
      </c>
      <c r="G2749" s="189" cm="1">
        <f t="array" aca="1" ref="G2749" ca="1">OFFSET(G2749,-1,,,)+1</f>
        <v>2744</v>
      </c>
      <c r="H2749" s="189">
        <f t="shared" si="1659"/>
        <v>0</v>
      </c>
      <c r="I2749" s="189">
        <f t="shared" si="1660"/>
        <v>0</v>
      </c>
      <c r="J2749" s="179">
        <f t="shared" si="1661"/>
        <v>0</v>
      </c>
      <c r="K2749" s="173"/>
      <c r="L2749" s="174" t="str" cm="1">
        <f t="array" aca="1" ref="L2749" ca="1">IF($K2749="",OFFSET(L2749,-1,,,),K2749)</f>
        <v>15.01.07.01.04</v>
      </c>
      <c r="M2749" s="175" t="str" cm="1">
        <f t="array" aca="1" ref="M2749" ca="1">IF(OR($K2749=0,$K2749=""),OFFSET(M2749,-1,,,),O2749)</f>
        <v>ESCORAMENTO E REESCORAMENTO PARA LAJE MACIÇA</v>
      </c>
      <c r="N2749" s="67" t="s">
        <v>315</v>
      </c>
      <c r="O2749" s="68" t="s">
        <v>316</v>
      </c>
      <c r="P2749" s="68"/>
      <c r="Q2749" s="68" t="s">
        <v>3258</v>
      </c>
      <c r="R2749" s="69">
        <v>32.880000000000003</v>
      </c>
      <c r="S2749" s="70">
        <v>33.860500000000002</v>
      </c>
      <c r="T2749" s="70">
        <v>1113.3332400000002</v>
      </c>
      <c r="U2749" s="67" t="s">
        <v>1496</v>
      </c>
      <c r="V2749" s="71" t="s">
        <v>1497</v>
      </c>
      <c r="W2749" s="171"/>
      <c r="X2749" s="172"/>
      <c r="Y2749" s="176">
        <f t="shared" si="1662"/>
        <v>0</v>
      </c>
      <c r="AA2749" s="192"/>
      <c r="AB2749" s="193"/>
    </row>
    <row r="2750" spans="2:28" hidden="1">
      <c r="B2750" s="189">
        <f t="shared" si="1654"/>
        <v>0</v>
      </c>
      <c r="C2750" s="189">
        <f t="shared" ca="1" si="1655"/>
        <v>0</v>
      </c>
      <c r="D2750" s="189">
        <f t="shared" si="1656"/>
        <v>0</v>
      </c>
      <c r="E2750" s="189">
        <f t="shared" ca="1" si="1657"/>
        <v>0</v>
      </c>
      <c r="F2750" s="189">
        <f t="shared" si="1658"/>
        <v>0</v>
      </c>
      <c r="G2750" s="189" cm="1">
        <f t="array" aca="1" ref="G2750" ca="1">OFFSET(G2750,-1,,,)+1</f>
        <v>2745</v>
      </c>
      <c r="H2750" s="189">
        <f t="shared" si="1659"/>
        <v>0</v>
      </c>
      <c r="I2750" s="189">
        <f t="shared" si="1660"/>
        <v>0</v>
      </c>
      <c r="J2750" s="179">
        <f t="shared" si="1661"/>
        <v>0</v>
      </c>
      <c r="K2750" s="173"/>
      <c r="L2750" s="174" t="str" cm="1">
        <f t="array" aca="1" ref="L2750" ca="1">IF($K2750="",OFFSET(L2750,-1,,,),K2750)</f>
        <v>15.01.07.01.04</v>
      </c>
      <c r="M2750" s="175" t="str" cm="1">
        <f t="array" aca="1" ref="M2750" ca="1">IF(OR($K2750=0,$K2750=""),OFFSET(M2750,-1,,,),O2750)</f>
        <v>ESCORAMENTO E REESCORAMENTO PARA LAJE MACIÇA</v>
      </c>
      <c r="N2750" s="67" t="s">
        <v>317</v>
      </c>
      <c r="O2750" s="68" t="s">
        <v>318</v>
      </c>
      <c r="P2750" s="68"/>
      <c r="Q2750" s="68" t="s">
        <v>3260</v>
      </c>
      <c r="R2750" s="69">
        <v>32.880000000000003</v>
      </c>
      <c r="S2750" s="70">
        <v>6.89</v>
      </c>
      <c r="T2750" s="70">
        <v>226.54320000000001</v>
      </c>
      <c r="U2750" s="67" t="s">
        <v>1496</v>
      </c>
      <c r="V2750" s="71" t="s">
        <v>1497</v>
      </c>
      <c r="W2750" s="171"/>
      <c r="X2750" s="172"/>
      <c r="Y2750" s="176">
        <f t="shared" si="1662"/>
        <v>0</v>
      </c>
      <c r="AA2750" s="192"/>
      <c r="AB2750" s="193"/>
    </row>
    <row r="2751" spans="2:28">
      <c r="B2751" s="189">
        <f>IF(J2751=0,0,U2751)</f>
        <v>0</v>
      </c>
      <c r="C2751" s="189">
        <f ca="1">IF(OR(J2751=0,I2751=0),0,IF(_xlfn.IFNA(MATCH(B2751,OFFSET($B$5,,,$G2751,),),0)&gt;0,0,MAX(OFFSET($C$5,,,$G2751,))+1))</f>
        <v>0</v>
      </c>
      <c r="D2751" s="189">
        <f>IF(J2751=0,0,N2751&amp;"-"&amp;U2751)</f>
        <v>0</v>
      </c>
      <c r="E2751" s="189">
        <f ca="1">IF(OR(J2751=0,I2751=0),0,IF(_xlfn.IFNA(MATCH(D2751,OFFSET($D$5,,,$G2751,),),0)&gt;0,0,_xlfn.MAXIFS(OFFSET($E$5,,,$G2751,),OFFSET($J$5,,,$G2751,),J2751)+1))</f>
        <v>0</v>
      </c>
      <c r="F2751" s="189">
        <f>IF(J2751=0,0,E2751&amp;"-"&amp;N2751)</f>
        <v>0</v>
      </c>
      <c r="G2751" s="189" cm="1">
        <f t="array" aca="1" ref="G2751" ca="1">OFFSET(G2751,-1,,,)+1</f>
        <v>2746</v>
      </c>
      <c r="H2751" s="189">
        <f>IF(OR($K2751=0,$K2751=""),$W2751,0)</f>
        <v>0</v>
      </c>
      <c r="I2751" s="189">
        <f>H2751*R2751</f>
        <v>0</v>
      </c>
      <c r="J2751" s="179">
        <f>IF(AND(I2751&lt;&gt;0,OR(K2751=0,K2751="")),N2751&amp;" - Mapa",0)</f>
        <v>0</v>
      </c>
      <c r="K2751" s="173" t="s">
        <v>2672</v>
      </c>
      <c r="L2751" s="174" t="str" cm="1">
        <f t="array" aca="1" ref="L2751" ca="1">IF($K2751="",OFFSET(L2751,-1,,,),K2751)</f>
        <v>15.01.07.01.05</v>
      </c>
      <c r="M2751" s="175" t="str" cm="1">
        <f t="array" aca="1" ref="M2751" ca="1">IF(OR($K2751=0,$K2751=""),OFFSET(M2751,-1,,,),O2751)</f>
        <v>ESPAÇADOR CIRCULAR PARA VIGAS E PILARES 3CM</v>
      </c>
      <c r="N2751" s="67" t="s">
        <v>706</v>
      </c>
      <c r="O2751" s="68" t="s">
        <v>4432</v>
      </c>
      <c r="P2751" s="68"/>
      <c r="Q2751" s="68" t="s">
        <v>3265</v>
      </c>
      <c r="R2751" s="69">
        <v>0.32</v>
      </c>
      <c r="S2751" s="70">
        <v>130</v>
      </c>
      <c r="T2751" s="70">
        <v>41.6</v>
      </c>
      <c r="U2751" s="67"/>
      <c r="V2751" s="71"/>
      <c r="W2751" s="171"/>
      <c r="X2751" s="172"/>
      <c r="Y2751" s="176">
        <f>X2751+W2751</f>
        <v>0</v>
      </c>
      <c r="AA2751" s="192"/>
      <c r="AB2751" s="193"/>
    </row>
    <row r="2752" spans="2:28" hidden="1">
      <c r="B2752" s="189">
        <f t="shared" ref="B2752:B2757" si="1663">IF(J2752=0,0,U2752)</f>
        <v>0</v>
      </c>
      <c r="C2752" s="189">
        <f t="shared" ref="C2752:C2757" ca="1" si="1664">IF(OR(J2752=0,I2752=0),0,IF(_xlfn.IFNA(MATCH(B2752,OFFSET($B$5,,,$G2752,),),0)&gt;0,0,MAX(OFFSET($C$5,,,$G2752,))+1))</f>
        <v>0</v>
      </c>
      <c r="D2752" s="189">
        <f t="shared" ref="D2752:D2757" si="1665">IF(J2752=0,0,N2752&amp;"-"&amp;U2752)</f>
        <v>0</v>
      </c>
      <c r="E2752" s="189">
        <f t="shared" ref="E2752:E2757" ca="1" si="1666">IF(OR(J2752=0,I2752=0),0,IF(_xlfn.IFNA(MATCH(D2752,OFFSET($D$5,,,$G2752,),),0)&gt;0,0,_xlfn.MAXIFS(OFFSET($E$5,,,$G2752,),OFFSET($J$5,,,$G2752,),J2752)+1))</f>
        <v>0</v>
      </c>
      <c r="F2752" s="189">
        <f t="shared" ref="F2752:F2757" si="1667">IF(J2752=0,0,E2752&amp;"-"&amp;N2752)</f>
        <v>0</v>
      </c>
      <c r="G2752" s="189" cm="1">
        <f t="array" aca="1" ref="G2752" ca="1">OFFSET(G2752,-1,,,)+1</f>
        <v>2747</v>
      </c>
      <c r="H2752" s="189">
        <f t="shared" ref="H2752:H2757" si="1668">IF(OR($K2752=0,$K2752=""),$W2752,0)</f>
        <v>0</v>
      </c>
      <c r="I2752" s="189">
        <f t="shared" ref="I2752:I2757" si="1669">H2752*R2752</f>
        <v>0</v>
      </c>
      <c r="J2752" s="179">
        <f t="shared" ref="J2752:J2757" si="1670">IF(AND(I2752&lt;&gt;0,OR(K2752=0,K2752="")),N2752&amp;" - Mapa",0)</f>
        <v>0</v>
      </c>
      <c r="K2752" s="173"/>
      <c r="L2752" s="174" t="str" cm="1">
        <f t="array" aca="1" ref="L2752" ca="1">IF($K2752="",OFFSET(L2752,-1,,,),K2752)</f>
        <v>15.01.07.01.05</v>
      </c>
      <c r="M2752" s="175" t="str" cm="1">
        <f t="array" aca="1" ref="M2752" ca="1">IF(OR($K2752=0,$K2752=""),OFFSET(M2752,-1,,,),O2752)</f>
        <v>ESPAÇADOR CIRCULAR PARA VIGAS E PILARES 3CM</v>
      </c>
      <c r="N2752" s="67" t="s">
        <v>707</v>
      </c>
      <c r="O2752" s="68" t="s">
        <v>708</v>
      </c>
      <c r="P2752" s="68"/>
      <c r="Q2752" s="68" t="s">
        <v>3260</v>
      </c>
      <c r="R2752" s="69">
        <v>320</v>
      </c>
      <c r="S2752" s="70">
        <v>0.13</v>
      </c>
      <c r="T2752" s="70">
        <v>41.6</v>
      </c>
      <c r="U2752" s="67" t="s">
        <v>1496</v>
      </c>
      <c r="V2752" s="71" t="s">
        <v>1497</v>
      </c>
      <c r="W2752" s="171"/>
      <c r="X2752" s="172"/>
      <c r="Y2752" s="176">
        <f t="shared" ref="Y2752:Y2757" si="1671">X2752+W2752</f>
        <v>0</v>
      </c>
      <c r="AA2752" s="192"/>
      <c r="AB2752" s="193"/>
    </row>
    <row r="2753" spans="2:28">
      <c r="B2753" s="189">
        <f t="shared" si="1663"/>
        <v>0</v>
      </c>
      <c r="C2753" s="189">
        <f t="shared" ca="1" si="1664"/>
        <v>0</v>
      </c>
      <c r="D2753" s="189">
        <f t="shared" si="1665"/>
        <v>0</v>
      </c>
      <c r="E2753" s="189">
        <f t="shared" ca="1" si="1666"/>
        <v>0</v>
      </c>
      <c r="F2753" s="189">
        <f t="shared" si="1667"/>
        <v>0</v>
      </c>
      <c r="G2753" s="189" cm="1">
        <f t="array" aca="1" ref="G2753" ca="1">OFFSET(G2753,-1,,,)+1</f>
        <v>2748</v>
      </c>
      <c r="H2753" s="189">
        <f t="shared" si="1668"/>
        <v>0</v>
      </c>
      <c r="I2753" s="189">
        <f t="shared" si="1669"/>
        <v>0</v>
      </c>
      <c r="J2753" s="179">
        <f t="shared" si="1670"/>
        <v>0</v>
      </c>
      <c r="K2753" s="173" t="s">
        <v>3453</v>
      </c>
      <c r="L2753" s="174" t="str" cm="1">
        <f t="array" aca="1" ref="L2753" ca="1">IF($K2753="",OFFSET(L2753,-1,,,),K2753)</f>
        <v>15.01.07.01.06</v>
      </c>
      <c r="M2753" s="175" t="str" cm="1">
        <f t="array" aca="1" ref="M2753" ca="1">IF(OR($K2753=0,$K2753=""),OFFSET(M2753,-1,,,),O2753)</f>
        <v>ESPAÇADOR CENTOPÉIA PARA VIGAS E LAJES</v>
      </c>
      <c r="N2753" s="67" t="s">
        <v>423</v>
      </c>
      <c r="O2753" s="68" t="s">
        <v>4474</v>
      </c>
      <c r="P2753" s="68"/>
      <c r="Q2753" s="68" t="s">
        <v>3265</v>
      </c>
      <c r="R2753" s="69">
        <v>0.46</v>
      </c>
      <c r="S2753" s="70">
        <v>420</v>
      </c>
      <c r="T2753" s="70">
        <v>193.20000000000002</v>
      </c>
      <c r="U2753" s="67"/>
      <c r="V2753" s="71"/>
      <c r="W2753" s="171"/>
      <c r="X2753" s="172"/>
      <c r="Y2753" s="176">
        <f t="shared" si="1671"/>
        <v>0</v>
      </c>
      <c r="AA2753" s="192"/>
      <c r="AB2753" s="193"/>
    </row>
    <row r="2754" spans="2:28" hidden="1">
      <c r="B2754" s="189">
        <f t="shared" si="1663"/>
        <v>0</v>
      </c>
      <c r="C2754" s="189">
        <f t="shared" ca="1" si="1664"/>
        <v>0</v>
      </c>
      <c r="D2754" s="189">
        <f t="shared" si="1665"/>
        <v>0</v>
      </c>
      <c r="E2754" s="189">
        <f t="shared" ca="1" si="1666"/>
        <v>0</v>
      </c>
      <c r="F2754" s="189">
        <f t="shared" si="1667"/>
        <v>0</v>
      </c>
      <c r="G2754" s="189" cm="1">
        <f t="array" aca="1" ref="G2754" ca="1">OFFSET(G2754,-1,,,)+1</f>
        <v>2749</v>
      </c>
      <c r="H2754" s="189">
        <f t="shared" si="1668"/>
        <v>0</v>
      </c>
      <c r="I2754" s="189">
        <f t="shared" si="1669"/>
        <v>0</v>
      </c>
      <c r="J2754" s="179">
        <f t="shared" si="1670"/>
        <v>0</v>
      </c>
      <c r="K2754" s="173"/>
      <c r="L2754" s="174" t="str" cm="1">
        <f t="array" aca="1" ref="L2754" ca="1">IF($K2754="",OFFSET(L2754,-1,,,),K2754)</f>
        <v>15.01.07.01.06</v>
      </c>
      <c r="M2754" s="175" t="str" cm="1">
        <f t="array" aca="1" ref="M2754" ca="1">IF(OR($K2754=0,$K2754=""),OFFSET(M2754,-1,,,),O2754)</f>
        <v>ESPAÇADOR CENTOPÉIA PARA VIGAS E LAJES</v>
      </c>
      <c r="N2754" s="67" t="s">
        <v>424</v>
      </c>
      <c r="O2754" s="68" t="s">
        <v>425</v>
      </c>
      <c r="P2754" s="68"/>
      <c r="Q2754" s="68" t="s">
        <v>3260</v>
      </c>
      <c r="R2754" s="69">
        <v>460</v>
      </c>
      <c r="S2754" s="70">
        <v>0.42</v>
      </c>
      <c r="T2754" s="70">
        <v>193.2</v>
      </c>
      <c r="U2754" s="67" t="s">
        <v>1496</v>
      </c>
      <c r="V2754" s="71" t="s">
        <v>1497</v>
      </c>
      <c r="W2754" s="171"/>
      <c r="X2754" s="172"/>
      <c r="Y2754" s="176">
        <f t="shared" si="1671"/>
        <v>0</v>
      </c>
      <c r="AA2754" s="192"/>
      <c r="AB2754" s="193"/>
    </row>
    <row r="2755" spans="2:28">
      <c r="B2755" s="189">
        <f t="shared" si="1663"/>
        <v>0</v>
      </c>
      <c r="C2755" s="189">
        <f t="shared" ca="1" si="1664"/>
        <v>0</v>
      </c>
      <c r="D2755" s="189">
        <f t="shared" si="1665"/>
        <v>0</v>
      </c>
      <c r="E2755" s="189">
        <f t="shared" ca="1" si="1666"/>
        <v>0</v>
      </c>
      <c r="F2755" s="189">
        <f t="shared" si="1667"/>
        <v>0</v>
      </c>
      <c r="G2755" s="189" cm="1">
        <f t="array" aca="1" ref="G2755" ca="1">OFFSET(G2755,-1,,,)+1</f>
        <v>2750</v>
      </c>
      <c r="H2755" s="189">
        <f t="shared" si="1668"/>
        <v>0</v>
      </c>
      <c r="I2755" s="189">
        <f t="shared" si="1669"/>
        <v>0</v>
      </c>
      <c r="J2755" s="179">
        <f t="shared" si="1670"/>
        <v>0</v>
      </c>
      <c r="K2755" s="173" t="s">
        <v>3454</v>
      </c>
      <c r="L2755" s="174" t="str" cm="1">
        <f t="array" aca="1" ref="L2755" ca="1">IF($K2755="",OFFSET(L2755,-1,,,),K2755)</f>
        <v>15.01.07.01.07</v>
      </c>
      <c r="M2755" s="175" t="str" cm="1">
        <f t="array" aca="1" ref="M2755" ca="1">IF(OR($K2755=0,$K2755=""),OFFSET(M2755,-1,,,),O2755)</f>
        <v>ESPAÇADOR TRELIÇADO COMP:2.00M H=7CM</v>
      </c>
      <c r="N2755" s="67" t="s">
        <v>324</v>
      </c>
      <c r="O2755" s="68" t="s">
        <v>4289</v>
      </c>
      <c r="P2755" s="68"/>
      <c r="Q2755" s="68" t="s">
        <v>3253</v>
      </c>
      <c r="R2755" s="69">
        <v>33</v>
      </c>
      <c r="S2755" s="70">
        <v>4.75</v>
      </c>
      <c r="T2755" s="70">
        <v>156.75</v>
      </c>
      <c r="U2755" s="67"/>
      <c r="V2755" s="71"/>
      <c r="W2755" s="171"/>
      <c r="X2755" s="172"/>
      <c r="Y2755" s="176">
        <f t="shared" si="1671"/>
        <v>0</v>
      </c>
      <c r="AA2755" s="192"/>
      <c r="AB2755" s="193"/>
    </row>
    <row r="2756" spans="2:28" hidden="1">
      <c r="B2756" s="189">
        <f t="shared" si="1663"/>
        <v>0</v>
      </c>
      <c r="C2756" s="189">
        <f t="shared" ca="1" si="1664"/>
        <v>0</v>
      </c>
      <c r="D2756" s="189">
        <f t="shared" si="1665"/>
        <v>0</v>
      </c>
      <c r="E2756" s="189">
        <f t="shared" ca="1" si="1666"/>
        <v>0</v>
      </c>
      <c r="F2756" s="189">
        <f t="shared" si="1667"/>
        <v>0</v>
      </c>
      <c r="G2756" s="189" cm="1">
        <f t="array" aca="1" ref="G2756" ca="1">OFFSET(G2756,-1,,,)+1</f>
        <v>2751</v>
      </c>
      <c r="H2756" s="189">
        <f t="shared" si="1668"/>
        <v>0</v>
      </c>
      <c r="I2756" s="189">
        <f t="shared" si="1669"/>
        <v>0</v>
      </c>
      <c r="J2756" s="179">
        <f t="shared" si="1670"/>
        <v>0</v>
      </c>
      <c r="K2756" s="173"/>
      <c r="L2756" s="174" t="str" cm="1">
        <f t="array" aca="1" ref="L2756" ca="1">IF($K2756="",OFFSET(L2756,-1,,,),K2756)</f>
        <v>15.01.07.01.07</v>
      </c>
      <c r="M2756" s="175" t="str" cm="1">
        <f t="array" aca="1" ref="M2756" ca="1">IF(OR($K2756=0,$K2756=""),OFFSET(M2756,-1,,,),O2756)</f>
        <v>ESPAÇADOR TRELIÇADO COMP:2.00M H=7CM</v>
      </c>
      <c r="N2756" s="67" t="s">
        <v>325</v>
      </c>
      <c r="O2756" s="68" t="s">
        <v>326</v>
      </c>
      <c r="P2756" s="68"/>
      <c r="Q2756" s="68" t="s">
        <v>3260</v>
      </c>
      <c r="R2756" s="69">
        <v>16.5</v>
      </c>
      <c r="S2756" s="70">
        <v>9.5</v>
      </c>
      <c r="T2756" s="70">
        <v>156.75</v>
      </c>
      <c r="U2756" s="67" t="s">
        <v>1496</v>
      </c>
      <c r="V2756" s="71" t="s">
        <v>1497</v>
      </c>
      <c r="W2756" s="171"/>
      <c r="X2756" s="172"/>
      <c r="Y2756" s="176">
        <f t="shared" si="1671"/>
        <v>0</v>
      </c>
      <c r="AA2756" s="192"/>
      <c r="AB2756" s="193"/>
    </row>
    <row r="2757" spans="2:28">
      <c r="B2757" s="189">
        <f t="shared" si="1663"/>
        <v>0</v>
      </c>
      <c r="C2757" s="189">
        <f t="shared" ca="1" si="1664"/>
        <v>0</v>
      </c>
      <c r="D2757" s="189">
        <f t="shared" si="1665"/>
        <v>0</v>
      </c>
      <c r="E2757" s="189">
        <f t="shared" ca="1" si="1666"/>
        <v>0</v>
      </c>
      <c r="F2757" s="189">
        <f t="shared" si="1667"/>
        <v>0</v>
      </c>
      <c r="G2757" s="189" cm="1">
        <f t="array" aca="1" ref="G2757" ca="1">OFFSET(G2757,-1,,,)+1</f>
        <v>2752</v>
      </c>
      <c r="H2757" s="189">
        <f t="shared" si="1668"/>
        <v>0</v>
      </c>
      <c r="I2757" s="189">
        <f t="shared" si="1669"/>
        <v>0</v>
      </c>
      <c r="J2757" s="179">
        <f t="shared" si="1670"/>
        <v>0</v>
      </c>
      <c r="K2757" s="173" t="s">
        <v>3455</v>
      </c>
      <c r="L2757" s="174" t="str" cm="1">
        <f t="array" aca="1" ref="L2757" ca="1">IF($K2757="",OFFSET(L2757,-1,,,),K2757)</f>
        <v>15.01.07.01.08</v>
      </c>
      <c r="M2757" s="175" t="str" cm="1">
        <f t="array" aca="1" ref="M2757" ca="1">IF(OR($K2757=0,$K2757=""),OFFSET(M2757,-1,,,),O2757)</f>
        <v>AÇO CA60 5,00MM - CORTADO E DOBRADO</v>
      </c>
      <c r="N2757" s="67" t="s">
        <v>634</v>
      </c>
      <c r="O2757" s="68" t="s">
        <v>4475</v>
      </c>
      <c r="P2757" s="68"/>
      <c r="Q2757" s="68" t="s">
        <v>3255</v>
      </c>
      <c r="R2757" s="69">
        <v>52</v>
      </c>
      <c r="S2757" s="70">
        <v>7.9379999999999997</v>
      </c>
      <c r="T2757" s="70">
        <v>412.77600000000001</v>
      </c>
      <c r="U2757" s="67"/>
      <c r="V2757" s="71"/>
      <c r="W2757" s="171"/>
      <c r="X2757" s="172"/>
      <c r="Y2757" s="176">
        <f t="shared" si="1671"/>
        <v>0</v>
      </c>
      <c r="AA2757" s="192"/>
      <c r="AB2757" s="193"/>
    </row>
    <row r="2758" spans="2:28" hidden="1">
      <c r="B2758" s="189">
        <f>IF(J2758=0,0,U2758)</f>
        <v>0</v>
      </c>
      <c r="C2758" s="189">
        <f ca="1">IF(OR(J2758=0,I2758=0),0,IF(_xlfn.IFNA(MATCH(B2758,OFFSET($B$5,,,$G2758,),),0)&gt;0,0,MAX(OFFSET($C$5,,,$G2758,))+1))</f>
        <v>0</v>
      </c>
      <c r="D2758" s="189">
        <f>IF(J2758=0,0,N2758&amp;"-"&amp;U2758)</f>
        <v>0</v>
      </c>
      <c r="E2758" s="189">
        <f ca="1">IF(OR(J2758=0,I2758=0),0,IF(_xlfn.IFNA(MATCH(D2758,OFFSET($D$5,,,$G2758,),),0)&gt;0,0,_xlfn.MAXIFS(OFFSET($E$5,,,$G2758,),OFFSET($J$5,,,$G2758,),J2758)+1))</f>
        <v>0</v>
      </c>
      <c r="F2758" s="189">
        <f>IF(J2758=0,0,E2758&amp;"-"&amp;N2758)</f>
        <v>0</v>
      </c>
      <c r="G2758" s="189" cm="1">
        <f t="array" aca="1" ref="G2758" ca="1">OFFSET(G2758,-1,,,)+1</f>
        <v>2753</v>
      </c>
      <c r="H2758" s="189">
        <f>IF(OR($K2758=0,$K2758=""),$W2758,0)</f>
        <v>0</v>
      </c>
      <c r="I2758" s="189">
        <f>H2758*R2758</f>
        <v>0</v>
      </c>
      <c r="J2758" s="179">
        <f>IF(AND(I2758&lt;&gt;0,OR(K2758=0,K2758="")),N2758&amp;" - Mapa",0)</f>
        <v>0</v>
      </c>
      <c r="K2758" s="173"/>
      <c r="L2758" s="174" t="str" cm="1">
        <f t="array" aca="1" ref="L2758" ca="1">IF($K2758="",OFFSET(L2758,-1,,,),K2758)</f>
        <v>15.01.07.01.08</v>
      </c>
      <c r="M2758" s="175" t="str" cm="1">
        <f t="array" aca="1" ref="M2758" ca="1">IF(OR($K2758=0,$K2758=""),OFFSET(M2758,-1,,,),O2758)</f>
        <v>AÇO CA60 5,00MM - CORTADO E DOBRADO</v>
      </c>
      <c r="N2758" s="67" t="s">
        <v>306</v>
      </c>
      <c r="O2758" s="68" t="s">
        <v>307</v>
      </c>
      <c r="P2758" s="68"/>
      <c r="Q2758" s="68" t="s">
        <v>3255</v>
      </c>
      <c r="R2758" s="69">
        <v>0.52</v>
      </c>
      <c r="S2758" s="70">
        <v>11</v>
      </c>
      <c r="T2758" s="70">
        <v>5.7200000000000006</v>
      </c>
      <c r="U2758" s="67" t="s">
        <v>1496</v>
      </c>
      <c r="V2758" s="71" t="s">
        <v>1497</v>
      </c>
      <c r="W2758" s="171"/>
      <c r="X2758" s="172"/>
      <c r="Y2758" s="176">
        <f>X2758+W2758</f>
        <v>0</v>
      </c>
      <c r="AA2758" s="192"/>
      <c r="AB2758" s="193"/>
    </row>
    <row r="2759" spans="2:28" hidden="1">
      <c r="B2759" s="189">
        <f t="shared" ref="B2759:B2762" si="1672">IF(J2759=0,0,U2759)</f>
        <v>0</v>
      </c>
      <c r="C2759" s="189">
        <f t="shared" ref="C2759:C2762" ca="1" si="1673">IF(OR(J2759=0,I2759=0),0,IF(_xlfn.IFNA(MATCH(B2759,OFFSET($B$5,,,$G2759,),),0)&gt;0,0,MAX(OFFSET($C$5,,,$G2759,))+1))</f>
        <v>0</v>
      </c>
      <c r="D2759" s="189">
        <f t="shared" ref="D2759:D2762" si="1674">IF(J2759=0,0,N2759&amp;"-"&amp;U2759)</f>
        <v>0</v>
      </c>
      <c r="E2759" s="189">
        <f t="shared" ref="E2759:E2762" ca="1" si="1675">IF(OR(J2759=0,I2759=0),0,IF(_xlfn.IFNA(MATCH(D2759,OFFSET($D$5,,,$G2759,),),0)&gt;0,0,_xlfn.MAXIFS(OFFSET($E$5,,,$G2759,),OFFSET($J$5,,,$G2759,),J2759)+1))</f>
        <v>0</v>
      </c>
      <c r="F2759" s="189">
        <f t="shared" ref="F2759:F2762" si="1676">IF(J2759=0,0,E2759&amp;"-"&amp;N2759)</f>
        <v>0</v>
      </c>
      <c r="G2759" s="189" cm="1">
        <f t="array" aca="1" ref="G2759" ca="1">OFFSET(G2759,-1,,,)+1</f>
        <v>2754</v>
      </c>
      <c r="H2759" s="189">
        <f t="shared" ref="H2759:H2762" si="1677">IF(OR($K2759=0,$K2759=""),$W2759,0)</f>
        <v>0</v>
      </c>
      <c r="I2759" s="189">
        <f t="shared" ref="I2759:I2762" si="1678">H2759*R2759</f>
        <v>0</v>
      </c>
      <c r="J2759" s="179">
        <f t="shared" ref="J2759:J2762" si="1679">IF(AND(I2759&lt;&gt;0,OR(K2759=0,K2759="")),N2759&amp;" - Mapa",0)</f>
        <v>0</v>
      </c>
      <c r="K2759" s="173"/>
      <c r="L2759" s="174" t="str" cm="1">
        <f t="array" aca="1" ref="L2759" ca="1">IF($K2759="",OFFSET(L2759,-1,,,),K2759)</f>
        <v>15.01.07.01.08</v>
      </c>
      <c r="M2759" s="175" t="str" cm="1">
        <f t="array" aca="1" ref="M2759" ca="1">IF(OR($K2759=0,$K2759=""),OFFSET(M2759,-1,,,),O2759)</f>
        <v>AÇO CA60 5,00MM - CORTADO E DOBRADO</v>
      </c>
      <c r="N2759" s="67" t="s">
        <v>635</v>
      </c>
      <c r="O2759" s="68" t="s">
        <v>636</v>
      </c>
      <c r="P2759" s="68"/>
      <c r="Q2759" s="68" t="s">
        <v>3255</v>
      </c>
      <c r="R2759" s="69">
        <v>53.56</v>
      </c>
      <c r="S2759" s="70">
        <v>6.9</v>
      </c>
      <c r="T2759" s="70">
        <v>369.56400000000002</v>
      </c>
      <c r="U2759" s="67" t="s">
        <v>1496</v>
      </c>
      <c r="V2759" s="71" t="s">
        <v>1497</v>
      </c>
      <c r="W2759" s="171"/>
      <c r="X2759" s="172"/>
      <c r="Y2759" s="176">
        <f t="shared" ref="Y2759:Y2762" si="1680">X2759+W2759</f>
        <v>0</v>
      </c>
      <c r="AA2759" s="192"/>
      <c r="AB2759" s="193"/>
    </row>
    <row r="2760" spans="2:28" hidden="1">
      <c r="B2760" s="189">
        <f t="shared" si="1672"/>
        <v>0</v>
      </c>
      <c r="C2760" s="189">
        <f t="shared" ca="1" si="1673"/>
        <v>0</v>
      </c>
      <c r="D2760" s="189">
        <f t="shared" si="1674"/>
        <v>0</v>
      </c>
      <c r="E2760" s="189">
        <f t="shared" ca="1" si="1675"/>
        <v>0</v>
      </c>
      <c r="F2760" s="189">
        <f t="shared" si="1676"/>
        <v>0</v>
      </c>
      <c r="G2760" s="189" cm="1">
        <f t="array" aca="1" ref="G2760" ca="1">OFFSET(G2760,-1,,,)+1</f>
        <v>2755</v>
      </c>
      <c r="H2760" s="189">
        <f t="shared" si="1677"/>
        <v>0</v>
      </c>
      <c r="I2760" s="189">
        <f t="shared" si="1678"/>
        <v>0</v>
      </c>
      <c r="J2760" s="179">
        <f t="shared" si="1679"/>
        <v>0</v>
      </c>
      <c r="K2760" s="173"/>
      <c r="L2760" s="174" t="str" cm="1">
        <f t="array" aca="1" ref="L2760" ca="1">IF($K2760="",OFFSET(L2760,-1,,,),K2760)</f>
        <v>15.01.07.01.08</v>
      </c>
      <c r="M2760" s="175" t="str" cm="1">
        <f t="array" aca="1" ref="M2760" ca="1">IF(OR($K2760=0,$K2760=""),OFFSET(M2760,-1,,,),O2760)</f>
        <v>AÇO CA60 5,00MM - CORTADO E DOBRADO</v>
      </c>
      <c r="N2760" s="67" t="s">
        <v>637</v>
      </c>
      <c r="O2760" s="68" t="s">
        <v>638</v>
      </c>
      <c r="P2760" s="68"/>
      <c r="Q2760" s="68" t="s">
        <v>3255</v>
      </c>
      <c r="R2760" s="69">
        <v>53.56</v>
      </c>
      <c r="S2760" s="70">
        <v>0.7</v>
      </c>
      <c r="T2760" s="70">
        <v>37.491999999999997</v>
      </c>
      <c r="U2760" s="67" t="s">
        <v>1496</v>
      </c>
      <c r="V2760" s="71" t="s">
        <v>1497</v>
      </c>
      <c r="W2760" s="171"/>
      <c r="X2760" s="172"/>
      <c r="Y2760" s="176">
        <f t="shared" si="1680"/>
        <v>0</v>
      </c>
      <c r="AA2760" s="192"/>
      <c r="AB2760" s="193"/>
    </row>
    <row r="2761" spans="2:28">
      <c r="B2761" s="189">
        <f t="shared" si="1672"/>
        <v>0</v>
      </c>
      <c r="C2761" s="189">
        <f t="shared" ca="1" si="1673"/>
        <v>0</v>
      </c>
      <c r="D2761" s="189">
        <f t="shared" si="1674"/>
        <v>0</v>
      </c>
      <c r="E2761" s="189">
        <f t="shared" ca="1" si="1675"/>
        <v>0</v>
      </c>
      <c r="F2761" s="189">
        <f t="shared" si="1676"/>
        <v>0</v>
      </c>
      <c r="G2761" s="189" cm="1">
        <f t="array" aca="1" ref="G2761" ca="1">OFFSET(G2761,-1,,,)+1</f>
        <v>2756</v>
      </c>
      <c r="H2761" s="189">
        <f t="shared" si="1677"/>
        <v>0</v>
      </c>
      <c r="I2761" s="189">
        <f t="shared" si="1678"/>
        <v>0</v>
      </c>
      <c r="J2761" s="179">
        <f t="shared" si="1679"/>
        <v>0</v>
      </c>
      <c r="K2761" s="173" t="s">
        <v>3456</v>
      </c>
      <c r="L2761" s="174" t="str" cm="1">
        <f t="array" aca="1" ref="L2761" ca="1">IF($K2761="",OFFSET(L2761,-1,,,),K2761)</f>
        <v>15.01.07.01.09</v>
      </c>
      <c r="M2761" s="175" t="str" cm="1">
        <f t="array" aca="1" ref="M2761" ca="1">IF(OR($K2761=0,$K2761=""),OFFSET(M2761,-1,,,),O2761)</f>
        <v>AÇO CA50 6,30MM - CORTADO E DOBRADO</v>
      </c>
      <c r="N2761" s="67" t="s">
        <v>447</v>
      </c>
      <c r="O2761" s="68" t="s">
        <v>4476</v>
      </c>
      <c r="P2761" s="68"/>
      <c r="Q2761" s="68" t="s">
        <v>3255</v>
      </c>
      <c r="R2761" s="69">
        <v>249</v>
      </c>
      <c r="S2761" s="70">
        <v>7.0110000000000001</v>
      </c>
      <c r="T2761" s="70">
        <v>1745.739</v>
      </c>
      <c r="U2761" s="67"/>
      <c r="V2761" s="71"/>
      <c r="W2761" s="171"/>
      <c r="X2761" s="172"/>
      <c r="Y2761" s="176">
        <f t="shared" si="1680"/>
        <v>0</v>
      </c>
      <c r="AA2761" s="192"/>
      <c r="AB2761" s="193"/>
    </row>
    <row r="2762" spans="2:28" hidden="1">
      <c r="B2762" s="189">
        <f t="shared" si="1672"/>
        <v>0</v>
      </c>
      <c r="C2762" s="189">
        <f t="shared" ca="1" si="1673"/>
        <v>0</v>
      </c>
      <c r="D2762" s="189">
        <f t="shared" si="1674"/>
        <v>0</v>
      </c>
      <c r="E2762" s="189">
        <f t="shared" ca="1" si="1675"/>
        <v>0</v>
      </c>
      <c r="F2762" s="189">
        <f t="shared" si="1676"/>
        <v>0</v>
      </c>
      <c r="G2762" s="189" cm="1">
        <f t="array" aca="1" ref="G2762" ca="1">OFFSET(G2762,-1,,,)+1</f>
        <v>2757</v>
      </c>
      <c r="H2762" s="189">
        <f t="shared" si="1677"/>
        <v>0</v>
      </c>
      <c r="I2762" s="189">
        <f t="shared" si="1678"/>
        <v>0</v>
      </c>
      <c r="J2762" s="179">
        <f t="shared" si="1679"/>
        <v>0</v>
      </c>
      <c r="K2762" s="173"/>
      <c r="L2762" s="174" t="str" cm="1">
        <f t="array" aca="1" ref="L2762" ca="1">IF($K2762="",OFFSET(L2762,-1,,,),K2762)</f>
        <v>15.01.07.01.09</v>
      </c>
      <c r="M2762" s="175" t="str" cm="1">
        <f t="array" aca="1" ref="M2762" ca="1">IF(OR($K2762=0,$K2762=""),OFFSET(M2762,-1,,,),O2762)</f>
        <v>AÇO CA50 6,30MM - CORTADO E DOBRADO</v>
      </c>
      <c r="N2762" s="67" t="s">
        <v>306</v>
      </c>
      <c r="O2762" s="68" t="s">
        <v>307</v>
      </c>
      <c r="P2762" s="68"/>
      <c r="Q2762" s="68" t="s">
        <v>3255</v>
      </c>
      <c r="R2762" s="69">
        <v>2.4900000000000002</v>
      </c>
      <c r="S2762" s="70">
        <v>11</v>
      </c>
      <c r="T2762" s="70">
        <v>27.39</v>
      </c>
      <c r="U2762" s="67" t="s">
        <v>1496</v>
      </c>
      <c r="V2762" s="71" t="s">
        <v>1497</v>
      </c>
      <c r="W2762" s="171"/>
      <c r="X2762" s="172"/>
      <c r="Y2762" s="176">
        <f t="shared" si="1680"/>
        <v>0</v>
      </c>
      <c r="AA2762" s="192"/>
      <c r="AB2762" s="193"/>
    </row>
    <row r="2763" spans="2:28" hidden="1">
      <c r="B2763" s="189">
        <f>IF(J2763=0,0,U2763)</f>
        <v>0</v>
      </c>
      <c r="C2763" s="189">
        <f ca="1">IF(OR(J2763=0,I2763=0),0,IF(_xlfn.IFNA(MATCH(B2763,OFFSET($B$5,,,$G2763,),),0)&gt;0,0,MAX(OFFSET($C$5,,,$G2763,))+1))</f>
        <v>0</v>
      </c>
      <c r="D2763" s="189">
        <f>IF(J2763=0,0,N2763&amp;"-"&amp;U2763)</f>
        <v>0</v>
      </c>
      <c r="E2763" s="189">
        <f ca="1">IF(OR(J2763=0,I2763=0),0,IF(_xlfn.IFNA(MATCH(D2763,OFFSET($D$5,,,$G2763,),),0)&gt;0,0,_xlfn.MAXIFS(OFFSET($E$5,,,$G2763,),OFFSET($J$5,,,$G2763,),J2763)+1))</f>
        <v>0</v>
      </c>
      <c r="F2763" s="189">
        <f>IF(J2763=0,0,E2763&amp;"-"&amp;N2763)</f>
        <v>0</v>
      </c>
      <c r="G2763" s="189" cm="1">
        <f t="array" aca="1" ref="G2763" ca="1">OFFSET(G2763,-1,,,)+1</f>
        <v>2758</v>
      </c>
      <c r="H2763" s="189">
        <f>IF(OR($K2763=0,$K2763=""),$W2763,0)</f>
        <v>0</v>
      </c>
      <c r="I2763" s="189">
        <f>H2763*R2763</f>
        <v>0</v>
      </c>
      <c r="J2763" s="179">
        <f>IF(AND(I2763&lt;&gt;0,OR(K2763=0,K2763="")),N2763&amp;" - Mapa",0)</f>
        <v>0</v>
      </c>
      <c r="K2763" s="173"/>
      <c r="L2763" s="174" t="str" cm="1">
        <f t="array" aca="1" ref="L2763" ca="1">IF($K2763="",OFFSET(L2763,-1,,,),K2763)</f>
        <v>15.01.07.01.09</v>
      </c>
      <c r="M2763" s="175" t="str" cm="1">
        <f t="array" aca="1" ref="M2763" ca="1">IF(OR($K2763=0,$K2763=""),OFFSET(M2763,-1,,,),O2763)</f>
        <v>AÇO CA50 6,30MM - CORTADO E DOBRADO</v>
      </c>
      <c r="N2763" s="67" t="s">
        <v>448</v>
      </c>
      <c r="O2763" s="68" t="s">
        <v>449</v>
      </c>
      <c r="P2763" s="68"/>
      <c r="Q2763" s="68" t="s">
        <v>3255</v>
      </c>
      <c r="R2763" s="69">
        <v>256.47000000000003</v>
      </c>
      <c r="S2763" s="70">
        <v>6</v>
      </c>
      <c r="T2763" s="70">
        <v>1538.8200000000002</v>
      </c>
      <c r="U2763" s="67" t="s">
        <v>1496</v>
      </c>
      <c r="V2763" s="71" t="s">
        <v>1497</v>
      </c>
      <c r="W2763" s="171"/>
      <c r="X2763" s="172"/>
      <c r="Y2763" s="176">
        <f>X2763+W2763</f>
        <v>0</v>
      </c>
      <c r="AA2763" s="192"/>
      <c r="AB2763" s="193"/>
    </row>
    <row r="2764" spans="2:28" hidden="1">
      <c r="B2764" s="189">
        <f t="shared" ref="B2764:B2767" si="1681">IF(J2764=0,0,U2764)</f>
        <v>0</v>
      </c>
      <c r="C2764" s="189">
        <f t="shared" ref="C2764:C2767" ca="1" si="1682">IF(OR(J2764=0,I2764=0),0,IF(_xlfn.IFNA(MATCH(B2764,OFFSET($B$5,,,$G2764,),),0)&gt;0,0,MAX(OFFSET($C$5,,,$G2764,))+1))</f>
        <v>0</v>
      </c>
      <c r="D2764" s="189">
        <f t="shared" ref="D2764:D2767" si="1683">IF(J2764=0,0,N2764&amp;"-"&amp;U2764)</f>
        <v>0</v>
      </c>
      <c r="E2764" s="189">
        <f t="shared" ref="E2764:E2767" ca="1" si="1684">IF(OR(J2764=0,I2764=0),0,IF(_xlfn.IFNA(MATCH(D2764,OFFSET($D$5,,,$G2764,),),0)&gt;0,0,_xlfn.MAXIFS(OFFSET($E$5,,,$G2764,),OFFSET($J$5,,,$G2764,),J2764)+1))</f>
        <v>0</v>
      </c>
      <c r="F2764" s="189">
        <f t="shared" ref="F2764:F2767" si="1685">IF(J2764=0,0,E2764&amp;"-"&amp;N2764)</f>
        <v>0</v>
      </c>
      <c r="G2764" s="189" cm="1">
        <f t="array" aca="1" ref="G2764" ca="1">OFFSET(G2764,-1,,,)+1</f>
        <v>2759</v>
      </c>
      <c r="H2764" s="189">
        <f t="shared" ref="H2764:H2767" si="1686">IF(OR($K2764=0,$K2764=""),$W2764,0)</f>
        <v>0</v>
      </c>
      <c r="I2764" s="189">
        <f t="shared" ref="I2764:I2767" si="1687">H2764*R2764</f>
        <v>0</v>
      </c>
      <c r="J2764" s="179">
        <f t="shared" ref="J2764:J2767" si="1688">IF(AND(I2764&lt;&gt;0,OR(K2764=0,K2764="")),N2764&amp;" - Mapa",0)</f>
        <v>0</v>
      </c>
      <c r="K2764" s="173"/>
      <c r="L2764" s="174" t="str" cm="1">
        <f t="array" aca="1" ref="L2764" ca="1">IF($K2764="",OFFSET(L2764,-1,,,),K2764)</f>
        <v>15.01.07.01.09</v>
      </c>
      <c r="M2764" s="175" t="str" cm="1">
        <f t="array" aca="1" ref="M2764" ca="1">IF(OR($K2764=0,$K2764=""),OFFSET(M2764,-1,,,),O2764)</f>
        <v>AÇO CA50 6,30MM - CORTADO E DOBRADO</v>
      </c>
      <c r="N2764" s="67" t="s">
        <v>450</v>
      </c>
      <c r="O2764" s="68" t="s">
        <v>451</v>
      </c>
      <c r="P2764" s="68"/>
      <c r="Q2764" s="68" t="s">
        <v>3255</v>
      </c>
      <c r="R2764" s="69">
        <v>256.47000000000003</v>
      </c>
      <c r="S2764" s="70">
        <v>0.7</v>
      </c>
      <c r="T2764" s="70">
        <v>179.529</v>
      </c>
      <c r="U2764" s="67" t="s">
        <v>1496</v>
      </c>
      <c r="V2764" s="71" t="s">
        <v>1497</v>
      </c>
      <c r="W2764" s="171"/>
      <c r="X2764" s="172"/>
      <c r="Y2764" s="176">
        <f t="shared" ref="Y2764:Y2767" si="1689">X2764+W2764</f>
        <v>0</v>
      </c>
      <c r="AA2764" s="192"/>
      <c r="AB2764" s="193"/>
    </row>
    <row r="2765" spans="2:28">
      <c r="B2765" s="189">
        <f t="shared" si="1681"/>
        <v>0</v>
      </c>
      <c r="C2765" s="189">
        <f t="shared" ca="1" si="1682"/>
        <v>0</v>
      </c>
      <c r="D2765" s="189">
        <f t="shared" si="1683"/>
        <v>0</v>
      </c>
      <c r="E2765" s="189">
        <f t="shared" ca="1" si="1684"/>
        <v>0</v>
      </c>
      <c r="F2765" s="189">
        <f t="shared" si="1685"/>
        <v>0</v>
      </c>
      <c r="G2765" s="189" cm="1">
        <f t="array" aca="1" ref="G2765" ca="1">OFFSET(G2765,-1,,,)+1</f>
        <v>2760</v>
      </c>
      <c r="H2765" s="189">
        <f t="shared" si="1686"/>
        <v>0</v>
      </c>
      <c r="I2765" s="189">
        <f t="shared" si="1687"/>
        <v>0</v>
      </c>
      <c r="J2765" s="179">
        <f t="shared" si="1688"/>
        <v>0</v>
      </c>
      <c r="K2765" s="173" t="s">
        <v>3457</v>
      </c>
      <c r="L2765" s="174" t="str" cm="1">
        <f t="array" aca="1" ref="L2765" ca="1">IF($K2765="",OFFSET(L2765,-1,,,),K2765)</f>
        <v>15.01.07.01.10</v>
      </c>
      <c r="M2765" s="175" t="str" cm="1">
        <f t="array" aca="1" ref="M2765" ca="1">IF(OR($K2765=0,$K2765=""),OFFSET(M2765,-1,,,),O2765)</f>
        <v>AÇO CA50 8,00MM - CORTADO E DOBRADO</v>
      </c>
      <c r="N2765" s="67" t="s">
        <v>452</v>
      </c>
      <c r="O2765" s="68" t="s">
        <v>453</v>
      </c>
      <c r="P2765" s="68"/>
      <c r="Q2765" s="68" t="s">
        <v>3255</v>
      </c>
      <c r="R2765" s="69">
        <v>129</v>
      </c>
      <c r="S2765" s="70">
        <v>6.8769999999999998</v>
      </c>
      <c r="T2765" s="70">
        <v>887.13299999999992</v>
      </c>
      <c r="U2765" s="67"/>
      <c r="V2765" s="71"/>
      <c r="W2765" s="171"/>
      <c r="X2765" s="172"/>
      <c r="Y2765" s="176">
        <f t="shared" si="1689"/>
        <v>0</v>
      </c>
      <c r="AA2765" s="192"/>
      <c r="AB2765" s="193"/>
    </row>
    <row r="2766" spans="2:28" hidden="1">
      <c r="B2766" s="189">
        <f t="shared" si="1681"/>
        <v>0</v>
      </c>
      <c r="C2766" s="189">
        <f t="shared" ca="1" si="1682"/>
        <v>0</v>
      </c>
      <c r="D2766" s="189">
        <f t="shared" si="1683"/>
        <v>0</v>
      </c>
      <c r="E2766" s="189">
        <f t="shared" ca="1" si="1684"/>
        <v>0</v>
      </c>
      <c r="F2766" s="189">
        <f t="shared" si="1685"/>
        <v>0</v>
      </c>
      <c r="G2766" s="189" cm="1">
        <f t="array" aca="1" ref="G2766" ca="1">OFFSET(G2766,-1,,,)+1</f>
        <v>2761</v>
      </c>
      <c r="H2766" s="189">
        <f t="shared" si="1686"/>
        <v>0</v>
      </c>
      <c r="I2766" s="189">
        <f t="shared" si="1687"/>
        <v>0</v>
      </c>
      <c r="J2766" s="179">
        <f t="shared" si="1688"/>
        <v>0</v>
      </c>
      <c r="K2766" s="173"/>
      <c r="L2766" s="174" t="str" cm="1">
        <f t="array" aca="1" ref="L2766" ca="1">IF($K2766="",OFFSET(L2766,-1,,,),K2766)</f>
        <v>15.01.07.01.10</v>
      </c>
      <c r="M2766" s="175" t="str" cm="1">
        <f t="array" aca="1" ref="M2766" ca="1">IF(OR($K2766=0,$K2766=""),OFFSET(M2766,-1,,,),O2766)</f>
        <v>AÇO CA50 8,00MM - CORTADO E DOBRADO</v>
      </c>
      <c r="N2766" s="67" t="s">
        <v>306</v>
      </c>
      <c r="O2766" s="68" t="s">
        <v>307</v>
      </c>
      <c r="P2766" s="68"/>
      <c r="Q2766" s="68" t="s">
        <v>3255</v>
      </c>
      <c r="R2766" s="69">
        <v>1.29</v>
      </c>
      <c r="S2766" s="70">
        <v>11</v>
      </c>
      <c r="T2766" s="70">
        <v>14.190000000000001</v>
      </c>
      <c r="U2766" s="67" t="s">
        <v>1496</v>
      </c>
      <c r="V2766" s="71" t="s">
        <v>1497</v>
      </c>
      <c r="W2766" s="171"/>
      <c r="X2766" s="172"/>
      <c r="Y2766" s="176">
        <f t="shared" si="1689"/>
        <v>0</v>
      </c>
      <c r="AA2766" s="192"/>
      <c r="AB2766" s="193"/>
    </row>
    <row r="2767" spans="2:28" hidden="1">
      <c r="B2767" s="189">
        <f t="shared" si="1681"/>
        <v>0</v>
      </c>
      <c r="C2767" s="189">
        <f t="shared" ca="1" si="1682"/>
        <v>0</v>
      </c>
      <c r="D2767" s="189">
        <f t="shared" si="1683"/>
        <v>0</v>
      </c>
      <c r="E2767" s="189">
        <f t="shared" ca="1" si="1684"/>
        <v>0</v>
      </c>
      <c r="F2767" s="189">
        <f t="shared" si="1685"/>
        <v>0</v>
      </c>
      <c r="G2767" s="189" cm="1">
        <f t="array" aca="1" ref="G2767" ca="1">OFFSET(G2767,-1,,,)+1</f>
        <v>2762</v>
      </c>
      <c r="H2767" s="189">
        <f t="shared" si="1686"/>
        <v>0</v>
      </c>
      <c r="I2767" s="189">
        <f t="shared" si="1687"/>
        <v>0</v>
      </c>
      <c r="J2767" s="179">
        <f t="shared" si="1688"/>
        <v>0</v>
      </c>
      <c r="K2767" s="173"/>
      <c r="L2767" s="174" t="str" cm="1">
        <f t="array" aca="1" ref="L2767" ca="1">IF($K2767="",OFFSET(L2767,-1,,,),K2767)</f>
        <v>15.01.07.01.10</v>
      </c>
      <c r="M2767" s="175" t="str" cm="1">
        <f t="array" aca="1" ref="M2767" ca="1">IF(OR($K2767=0,$K2767=""),OFFSET(M2767,-1,,,),O2767)</f>
        <v>AÇO CA50 8,00MM - CORTADO E DOBRADO</v>
      </c>
      <c r="N2767" s="67" t="s">
        <v>401</v>
      </c>
      <c r="O2767" s="68" t="s">
        <v>402</v>
      </c>
      <c r="P2767" s="68"/>
      <c r="Q2767" s="68" t="s">
        <v>3255</v>
      </c>
      <c r="R2767" s="69">
        <v>130.29</v>
      </c>
      <c r="S2767" s="70">
        <v>6</v>
      </c>
      <c r="T2767" s="70">
        <v>781.74</v>
      </c>
      <c r="U2767" s="67" t="s">
        <v>1496</v>
      </c>
      <c r="V2767" s="71" t="s">
        <v>1497</v>
      </c>
      <c r="W2767" s="171"/>
      <c r="X2767" s="172"/>
      <c r="Y2767" s="176">
        <f t="shared" si="1689"/>
        <v>0</v>
      </c>
      <c r="AA2767" s="192"/>
      <c r="AB2767" s="193"/>
    </row>
    <row r="2768" spans="2:28" hidden="1">
      <c r="B2768" s="189">
        <f>IF(J2768=0,0,U2768)</f>
        <v>0</v>
      </c>
      <c r="C2768" s="189">
        <f ca="1">IF(OR(J2768=0,I2768=0),0,IF(_xlfn.IFNA(MATCH(B2768,OFFSET($B$5,,,$G2768,),),0)&gt;0,0,MAX(OFFSET($C$5,,,$G2768,))+1))</f>
        <v>0</v>
      </c>
      <c r="D2768" s="189">
        <f>IF(J2768=0,0,N2768&amp;"-"&amp;U2768)</f>
        <v>0</v>
      </c>
      <c r="E2768" s="189">
        <f ca="1">IF(OR(J2768=0,I2768=0),0,IF(_xlfn.IFNA(MATCH(D2768,OFFSET($D$5,,,$G2768,),),0)&gt;0,0,_xlfn.MAXIFS(OFFSET($E$5,,,$G2768,),OFFSET($J$5,,,$G2768,),J2768)+1))</f>
        <v>0</v>
      </c>
      <c r="F2768" s="189">
        <f>IF(J2768=0,0,E2768&amp;"-"&amp;N2768)</f>
        <v>0</v>
      </c>
      <c r="G2768" s="189" cm="1">
        <f t="array" aca="1" ref="G2768" ca="1">OFFSET(G2768,-1,,,)+1</f>
        <v>2763</v>
      </c>
      <c r="H2768" s="189">
        <f>IF(OR($K2768=0,$K2768=""),$W2768,0)</f>
        <v>0</v>
      </c>
      <c r="I2768" s="189">
        <f>H2768*R2768</f>
        <v>0</v>
      </c>
      <c r="J2768" s="179">
        <f>IF(AND(I2768&lt;&gt;0,OR(K2768=0,K2768="")),N2768&amp;" - Mapa",0)</f>
        <v>0</v>
      </c>
      <c r="K2768" s="173"/>
      <c r="L2768" s="174" t="str" cm="1">
        <f t="array" aca="1" ref="L2768" ca="1">IF($K2768="",OFFSET(L2768,-1,,,),K2768)</f>
        <v>15.01.07.01.10</v>
      </c>
      <c r="M2768" s="175" t="str" cm="1">
        <f t="array" aca="1" ref="M2768" ca="1">IF(OR($K2768=0,$K2768=""),OFFSET(M2768,-1,,,),O2768)</f>
        <v>AÇO CA50 8,00MM - CORTADO E DOBRADO</v>
      </c>
      <c r="N2768" s="67" t="s">
        <v>405</v>
      </c>
      <c r="O2768" s="68" t="s">
        <v>406</v>
      </c>
      <c r="P2768" s="68"/>
      <c r="Q2768" s="68" t="s">
        <v>3255</v>
      </c>
      <c r="R2768" s="69">
        <v>130.29</v>
      </c>
      <c r="S2768" s="70">
        <v>0.7</v>
      </c>
      <c r="T2768" s="70">
        <v>91.202999999999989</v>
      </c>
      <c r="U2768" s="67" t="s">
        <v>1496</v>
      </c>
      <c r="V2768" s="71" t="s">
        <v>1497</v>
      </c>
      <c r="W2768" s="171"/>
      <c r="X2768" s="172"/>
      <c r="Y2768" s="176">
        <f>X2768+W2768</f>
        <v>0</v>
      </c>
      <c r="AA2768" s="192"/>
      <c r="AB2768" s="193"/>
    </row>
    <row r="2769" spans="2:28">
      <c r="B2769" s="189">
        <f t="shared" ref="B2769:B2772" si="1690">IF(J2769=0,0,U2769)</f>
        <v>0</v>
      </c>
      <c r="C2769" s="189">
        <f t="shared" ref="C2769:C2772" ca="1" si="1691">IF(OR(J2769=0,I2769=0),0,IF(_xlfn.IFNA(MATCH(B2769,OFFSET($B$5,,,$G2769,),),0)&gt;0,0,MAX(OFFSET($C$5,,,$G2769,))+1))</f>
        <v>0</v>
      </c>
      <c r="D2769" s="189">
        <f t="shared" ref="D2769:D2772" si="1692">IF(J2769=0,0,N2769&amp;"-"&amp;U2769)</f>
        <v>0</v>
      </c>
      <c r="E2769" s="189">
        <f t="shared" ref="E2769:E2772" ca="1" si="1693">IF(OR(J2769=0,I2769=0),0,IF(_xlfn.IFNA(MATCH(D2769,OFFSET($D$5,,,$G2769,),),0)&gt;0,0,_xlfn.MAXIFS(OFFSET($E$5,,,$G2769,),OFFSET($J$5,,,$G2769,),J2769)+1))</f>
        <v>0</v>
      </c>
      <c r="F2769" s="189">
        <f t="shared" ref="F2769:F2772" si="1694">IF(J2769=0,0,E2769&amp;"-"&amp;N2769)</f>
        <v>0</v>
      </c>
      <c r="G2769" s="189" cm="1">
        <f t="array" aca="1" ref="G2769" ca="1">OFFSET(G2769,-1,,,)+1</f>
        <v>2764</v>
      </c>
      <c r="H2769" s="189">
        <f t="shared" ref="H2769:H2772" si="1695">IF(OR($K2769=0,$K2769=""),$W2769,0)</f>
        <v>0</v>
      </c>
      <c r="I2769" s="189">
        <f t="shared" ref="I2769:I2772" si="1696">H2769*R2769</f>
        <v>0</v>
      </c>
      <c r="J2769" s="179">
        <f t="shared" ref="J2769:J2772" si="1697">IF(AND(I2769&lt;&gt;0,OR(K2769=0,K2769="")),N2769&amp;" - Mapa",0)</f>
        <v>0</v>
      </c>
      <c r="K2769" s="173" t="s">
        <v>3458</v>
      </c>
      <c r="L2769" s="174" t="str" cm="1">
        <f t="array" aca="1" ref="L2769" ca="1">IF($K2769="",OFFSET(L2769,-1,,,),K2769)</f>
        <v>15.01.07.01.11</v>
      </c>
      <c r="M2769" s="175" t="str" cm="1">
        <f t="array" aca="1" ref="M2769" ca="1">IF(OR($K2769=0,$K2769=""),OFFSET(M2769,-1,,,),O2769)</f>
        <v>AÇO CA50 10,00MM - CORTADO E DOBRADO</v>
      </c>
      <c r="N2769" s="67" t="s">
        <v>319</v>
      </c>
      <c r="O2769" s="68" t="s">
        <v>4294</v>
      </c>
      <c r="P2769" s="68"/>
      <c r="Q2769" s="68" t="s">
        <v>3255</v>
      </c>
      <c r="R2769" s="69">
        <v>385</v>
      </c>
      <c r="S2769" s="70">
        <v>6.4729999999999999</v>
      </c>
      <c r="T2769" s="70">
        <v>2492.105</v>
      </c>
      <c r="U2769" s="67"/>
      <c r="V2769" s="71"/>
      <c r="W2769" s="171"/>
      <c r="X2769" s="172"/>
      <c r="Y2769" s="176">
        <f t="shared" ref="Y2769:Y2772" si="1698">X2769+W2769</f>
        <v>0</v>
      </c>
      <c r="AA2769" s="192"/>
      <c r="AB2769" s="193"/>
    </row>
    <row r="2770" spans="2:28" hidden="1">
      <c r="B2770" s="189">
        <f t="shared" si="1690"/>
        <v>0</v>
      </c>
      <c r="C2770" s="189">
        <f t="shared" ca="1" si="1691"/>
        <v>0</v>
      </c>
      <c r="D2770" s="189">
        <f t="shared" si="1692"/>
        <v>0</v>
      </c>
      <c r="E2770" s="189">
        <f t="shared" ca="1" si="1693"/>
        <v>0</v>
      </c>
      <c r="F2770" s="189">
        <f t="shared" si="1694"/>
        <v>0</v>
      </c>
      <c r="G2770" s="189" cm="1">
        <f t="array" aca="1" ref="G2770" ca="1">OFFSET(G2770,-1,,,)+1</f>
        <v>2765</v>
      </c>
      <c r="H2770" s="189">
        <f t="shared" si="1695"/>
        <v>0</v>
      </c>
      <c r="I2770" s="189">
        <f t="shared" si="1696"/>
        <v>0</v>
      </c>
      <c r="J2770" s="179">
        <f t="shared" si="1697"/>
        <v>0</v>
      </c>
      <c r="K2770" s="173"/>
      <c r="L2770" s="174" t="str" cm="1">
        <f t="array" aca="1" ref="L2770" ca="1">IF($K2770="",OFFSET(L2770,-1,,,),K2770)</f>
        <v>15.01.07.01.11</v>
      </c>
      <c r="M2770" s="175" t="str" cm="1">
        <f t="array" aca="1" ref="M2770" ca="1">IF(OR($K2770=0,$K2770=""),OFFSET(M2770,-1,,,),O2770)</f>
        <v>AÇO CA50 10,00MM - CORTADO E DOBRADO</v>
      </c>
      <c r="N2770" s="67" t="s">
        <v>306</v>
      </c>
      <c r="O2770" s="68" t="s">
        <v>307</v>
      </c>
      <c r="P2770" s="68"/>
      <c r="Q2770" s="68" t="s">
        <v>3255</v>
      </c>
      <c r="R2770" s="69">
        <v>3.85</v>
      </c>
      <c r="S2770" s="70">
        <v>11</v>
      </c>
      <c r="T2770" s="70">
        <v>42.35</v>
      </c>
      <c r="U2770" s="67" t="s">
        <v>1496</v>
      </c>
      <c r="V2770" s="71" t="s">
        <v>1497</v>
      </c>
      <c r="W2770" s="171"/>
      <c r="X2770" s="172"/>
      <c r="Y2770" s="176">
        <f t="shared" si="1698"/>
        <v>0</v>
      </c>
      <c r="AA2770" s="192"/>
      <c r="AB2770" s="193"/>
    </row>
    <row r="2771" spans="2:28" hidden="1">
      <c r="B2771" s="189">
        <f t="shared" si="1690"/>
        <v>0</v>
      </c>
      <c r="C2771" s="189">
        <f t="shared" ca="1" si="1691"/>
        <v>0</v>
      </c>
      <c r="D2771" s="189">
        <f t="shared" si="1692"/>
        <v>0</v>
      </c>
      <c r="E2771" s="189">
        <f t="shared" ca="1" si="1693"/>
        <v>0</v>
      </c>
      <c r="F2771" s="189">
        <f t="shared" si="1694"/>
        <v>0</v>
      </c>
      <c r="G2771" s="189" cm="1">
        <f t="array" aca="1" ref="G2771" ca="1">OFFSET(G2771,-1,,,)+1</f>
        <v>2766</v>
      </c>
      <c r="H2771" s="189">
        <f t="shared" si="1695"/>
        <v>0</v>
      </c>
      <c r="I2771" s="189">
        <f t="shared" si="1696"/>
        <v>0</v>
      </c>
      <c r="J2771" s="179">
        <f t="shared" si="1697"/>
        <v>0</v>
      </c>
      <c r="K2771" s="173"/>
      <c r="L2771" s="174" t="str" cm="1">
        <f t="array" aca="1" ref="L2771" ca="1">IF($K2771="",OFFSET(L2771,-1,,,),K2771)</f>
        <v>15.01.07.01.11</v>
      </c>
      <c r="M2771" s="175" t="str" cm="1">
        <f t="array" aca="1" ref="M2771" ca="1">IF(OR($K2771=0,$K2771=""),OFFSET(M2771,-1,,,),O2771)</f>
        <v>AÇO CA50 10,00MM - CORTADO E DOBRADO</v>
      </c>
      <c r="N2771" s="67" t="s">
        <v>320</v>
      </c>
      <c r="O2771" s="68" t="s">
        <v>321</v>
      </c>
      <c r="P2771" s="68"/>
      <c r="Q2771" s="68" t="s">
        <v>3255</v>
      </c>
      <c r="R2771" s="69">
        <v>388.85</v>
      </c>
      <c r="S2771" s="70">
        <v>5.6</v>
      </c>
      <c r="T2771" s="70">
        <v>2177.56</v>
      </c>
      <c r="U2771" s="67" t="s">
        <v>1496</v>
      </c>
      <c r="V2771" s="71" t="s">
        <v>1497</v>
      </c>
      <c r="W2771" s="171"/>
      <c r="X2771" s="172"/>
      <c r="Y2771" s="176">
        <f t="shared" si="1698"/>
        <v>0</v>
      </c>
      <c r="AA2771" s="192"/>
      <c r="AB2771" s="193"/>
    </row>
    <row r="2772" spans="2:28" hidden="1">
      <c r="B2772" s="189">
        <f t="shared" si="1690"/>
        <v>0</v>
      </c>
      <c r="C2772" s="189">
        <f t="shared" ca="1" si="1691"/>
        <v>0</v>
      </c>
      <c r="D2772" s="189">
        <f t="shared" si="1692"/>
        <v>0</v>
      </c>
      <c r="E2772" s="189">
        <f t="shared" ca="1" si="1693"/>
        <v>0</v>
      </c>
      <c r="F2772" s="189">
        <f t="shared" si="1694"/>
        <v>0</v>
      </c>
      <c r="G2772" s="189" cm="1">
        <f t="array" aca="1" ref="G2772" ca="1">OFFSET(G2772,-1,,,)+1</f>
        <v>2767</v>
      </c>
      <c r="H2772" s="189">
        <f t="shared" si="1695"/>
        <v>0</v>
      </c>
      <c r="I2772" s="189">
        <f t="shared" si="1696"/>
        <v>0</v>
      </c>
      <c r="J2772" s="179">
        <f t="shared" si="1697"/>
        <v>0</v>
      </c>
      <c r="K2772" s="173"/>
      <c r="L2772" s="174" t="str" cm="1">
        <f t="array" aca="1" ref="L2772" ca="1">IF($K2772="",OFFSET(L2772,-1,,,),K2772)</f>
        <v>15.01.07.01.11</v>
      </c>
      <c r="M2772" s="175" t="str" cm="1">
        <f t="array" aca="1" ref="M2772" ca="1">IF(OR($K2772=0,$K2772=""),OFFSET(M2772,-1,,,),O2772)</f>
        <v>AÇO CA50 10,00MM - CORTADO E DOBRADO</v>
      </c>
      <c r="N2772" s="67" t="s">
        <v>322</v>
      </c>
      <c r="O2772" s="68" t="s">
        <v>323</v>
      </c>
      <c r="P2772" s="68"/>
      <c r="Q2772" s="68" t="s">
        <v>3255</v>
      </c>
      <c r="R2772" s="69">
        <v>388.85</v>
      </c>
      <c r="S2772" s="70">
        <v>0.7</v>
      </c>
      <c r="T2772" s="70">
        <v>272.19499999999999</v>
      </c>
      <c r="U2772" s="67" t="s">
        <v>1496</v>
      </c>
      <c r="V2772" s="71" t="s">
        <v>1497</v>
      </c>
      <c r="W2772" s="171"/>
      <c r="X2772" s="172"/>
      <c r="Y2772" s="176">
        <f t="shared" si="1698"/>
        <v>0</v>
      </c>
      <c r="AA2772" s="192"/>
      <c r="AB2772" s="193"/>
    </row>
    <row r="2773" spans="2:28">
      <c r="B2773" s="189">
        <f>IF(J2773=0,0,U2773)</f>
        <v>0</v>
      </c>
      <c r="C2773" s="189">
        <f ca="1">IF(OR(J2773=0,I2773=0),0,IF(_xlfn.IFNA(MATCH(B2773,OFFSET($B$5,,,$G2773,),),0)&gt;0,0,MAX(OFFSET($C$5,,,$G2773,))+1))</f>
        <v>0</v>
      </c>
      <c r="D2773" s="189">
        <f>IF(J2773=0,0,N2773&amp;"-"&amp;U2773)</f>
        <v>0</v>
      </c>
      <c r="E2773" s="189">
        <f ca="1">IF(OR(J2773=0,I2773=0),0,IF(_xlfn.IFNA(MATCH(D2773,OFFSET($D$5,,,$G2773,),),0)&gt;0,0,_xlfn.MAXIFS(OFFSET($E$5,,,$G2773,),OFFSET($J$5,,,$G2773,),J2773)+1))</f>
        <v>0</v>
      </c>
      <c r="F2773" s="189">
        <f>IF(J2773=0,0,E2773&amp;"-"&amp;N2773)</f>
        <v>0</v>
      </c>
      <c r="G2773" s="189" cm="1">
        <f t="array" aca="1" ref="G2773" ca="1">OFFSET(G2773,-1,,,)+1</f>
        <v>2768</v>
      </c>
      <c r="H2773" s="189">
        <f>IF(OR($K2773=0,$K2773=""),$W2773,0)</f>
        <v>0</v>
      </c>
      <c r="I2773" s="189">
        <f>H2773*R2773</f>
        <v>0</v>
      </c>
      <c r="J2773" s="179">
        <f>IF(AND(I2773&lt;&gt;0,OR(K2773=0,K2773="")),N2773&amp;" - Mapa",0)</f>
        <v>0</v>
      </c>
      <c r="K2773" s="173" t="s">
        <v>3459</v>
      </c>
      <c r="L2773" s="174" t="str" cm="1">
        <f t="array" aca="1" ref="L2773" ca="1">IF($K2773="",OFFSET(L2773,-1,,,),K2773)</f>
        <v>15.01.07.01.12</v>
      </c>
      <c r="M2773" s="175" t="str" cm="1">
        <f t="array" aca="1" ref="M2773" ca="1">IF(OR($K2773=0,$K2773=""),OFFSET(M2773,-1,,,),O2773)</f>
        <v>AÇO CA50 12,50MM - CORTADO E DOBRADO</v>
      </c>
      <c r="N2773" s="67" t="s">
        <v>454</v>
      </c>
      <c r="O2773" s="68" t="s">
        <v>4458</v>
      </c>
      <c r="P2773" s="68"/>
      <c r="Q2773" s="68" t="s">
        <v>3255</v>
      </c>
      <c r="R2773" s="69">
        <v>88</v>
      </c>
      <c r="S2773" s="70">
        <v>6.3719999999999999</v>
      </c>
      <c r="T2773" s="70">
        <v>560.73599999999999</v>
      </c>
      <c r="U2773" s="67"/>
      <c r="V2773" s="71"/>
      <c r="W2773" s="171"/>
      <c r="X2773" s="172"/>
      <c r="Y2773" s="176">
        <f>X2773+W2773</f>
        <v>0</v>
      </c>
      <c r="AA2773" s="192"/>
      <c r="AB2773" s="193"/>
    </row>
    <row r="2774" spans="2:28" hidden="1">
      <c r="B2774" s="189">
        <f>IF(J2774=0,0,U2774)</f>
        <v>0</v>
      </c>
      <c r="C2774" s="189">
        <f ca="1">IF(OR(J2774=0,I2774=0),0,IF(_xlfn.IFNA(MATCH(B2774,OFFSET($B$5,,,$G2774,),),0)&gt;0,0,MAX(OFFSET($C$5,,,$G2774,))+1))</f>
        <v>0</v>
      </c>
      <c r="D2774" s="189">
        <f>IF(J2774=0,0,N2774&amp;"-"&amp;U2774)</f>
        <v>0</v>
      </c>
      <c r="E2774" s="189">
        <f ca="1">IF(OR(J2774=0,I2774=0),0,IF(_xlfn.IFNA(MATCH(D2774,OFFSET($D$5,,,$G2774,),),0)&gt;0,0,_xlfn.MAXIFS(OFFSET($E$5,,,$G2774,),OFFSET($J$5,,,$G2774,),J2774)+1))</f>
        <v>0</v>
      </c>
      <c r="F2774" s="189">
        <f>IF(J2774=0,0,E2774&amp;"-"&amp;N2774)</f>
        <v>0</v>
      </c>
      <c r="G2774" s="189" cm="1">
        <f t="array" aca="1" ref="G2774" ca="1">OFFSET(G2774,-1,,,)+1</f>
        <v>2769</v>
      </c>
      <c r="H2774" s="189">
        <f>IF(OR($K2774=0,$K2774=""),$W2774,0)</f>
        <v>0</v>
      </c>
      <c r="I2774" s="189">
        <f>H2774*R2774</f>
        <v>0</v>
      </c>
      <c r="J2774" s="179">
        <f>IF(AND(I2774&lt;&gt;0,OR(K2774=0,K2774="")),N2774&amp;" - Mapa",0)</f>
        <v>0</v>
      </c>
      <c r="K2774" s="173"/>
      <c r="L2774" s="174" t="str" cm="1">
        <f t="array" aca="1" ref="L2774" ca="1">IF($K2774="",OFFSET(L2774,-1,,,),K2774)</f>
        <v>15.01.07.01.12</v>
      </c>
      <c r="M2774" s="175" t="str" cm="1">
        <f t="array" aca="1" ref="M2774" ca="1">IF(OR($K2774=0,$K2774=""),OFFSET(M2774,-1,,,),O2774)</f>
        <v>AÇO CA50 12,50MM - CORTADO E DOBRADO</v>
      </c>
      <c r="N2774" s="67" t="s">
        <v>306</v>
      </c>
      <c r="O2774" s="68" t="s">
        <v>307</v>
      </c>
      <c r="P2774" s="68"/>
      <c r="Q2774" s="68" t="s">
        <v>3255</v>
      </c>
      <c r="R2774" s="69">
        <v>0.88</v>
      </c>
      <c r="S2774" s="70">
        <v>11</v>
      </c>
      <c r="T2774" s="70">
        <v>9.68</v>
      </c>
      <c r="U2774" s="67" t="s">
        <v>1496</v>
      </c>
      <c r="V2774" s="71" t="s">
        <v>1497</v>
      </c>
      <c r="W2774" s="171"/>
      <c r="X2774" s="172"/>
      <c r="Y2774" s="176">
        <f>X2774+W2774</f>
        <v>0</v>
      </c>
      <c r="AA2774" s="192"/>
      <c r="AB2774" s="193"/>
    </row>
    <row r="2775" spans="2:28" hidden="1">
      <c r="B2775" s="189">
        <f t="shared" ref="B2775:B2778" si="1699">IF(J2775=0,0,U2775)</f>
        <v>0</v>
      </c>
      <c r="C2775" s="189">
        <f t="shared" ref="C2775:C2778" ca="1" si="1700">IF(OR(J2775=0,I2775=0),0,IF(_xlfn.IFNA(MATCH(B2775,OFFSET($B$5,,,$G2775,),),0)&gt;0,0,MAX(OFFSET($C$5,,,$G2775,))+1))</f>
        <v>0</v>
      </c>
      <c r="D2775" s="189">
        <f t="shared" ref="D2775:D2778" si="1701">IF(J2775=0,0,N2775&amp;"-"&amp;U2775)</f>
        <v>0</v>
      </c>
      <c r="E2775" s="189">
        <f t="shared" ref="E2775:E2778" ca="1" si="1702">IF(OR(J2775=0,I2775=0),0,IF(_xlfn.IFNA(MATCH(D2775,OFFSET($D$5,,,$G2775,),),0)&gt;0,0,_xlfn.MAXIFS(OFFSET($E$5,,,$G2775,),OFFSET($J$5,,,$G2775,),J2775)+1))</f>
        <v>0</v>
      </c>
      <c r="F2775" s="189">
        <f t="shared" ref="F2775:F2778" si="1703">IF(J2775=0,0,E2775&amp;"-"&amp;N2775)</f>
        <v>0</v>
      </c>
      <c r="G2775" s="189" cm="1">
        <f t="array" aca="1" ref="G2775" ca="1">OFFSET(G2775,-1,,,)+1</f>
        <v>2770</v>
      </c>
      <c r="H2775" s="189">
        <f t="shared" ref="H2775:H2778" si="1704">IF(OR($K2775=0,$K2775=""),$W2775,0)</f>
        <v>0</v>
      </c>
      <c r="I2775" s="189">
        <f t="shared" ref="I2775:I2778" si="1705">H2775*R2775</f>
        <v>0</v>
      </c>
      <c r="J2775" s="179">
        <f t="shared" ref="J2775:J2778" si="1706">IF(AND(I2775&lt;&gt;0,OR(K2775=0,K2775="")),N2775&amp;" - Mapa",0)</f>
        <v>0</v>
      </c>
      <c r="K2775" s="173"/>
      <c r="L2775" s="174" t="str" cm="1">
        <f t="array" aca="1" ref="L2775" ca="1">IF($K2775="",OFFSET(L2775,-1,,,),K2775)</f>
        <v>15.01.07.01.12</v>
      </c>
      <c r="M2775" s="175" t="str" cm="1">
        <f t="array" aca="1" ref="M2775" ca="1">IF(OR($K2775=0,$K2775=""),OFFSET(M2775,-1,,,),O2775)</f>
        <v>AÇO CA50 12,50MM - CORTADO E DOBRADO</v>
      </c>
      <c r="N2775" s="67" t="s">
        <v>455</v>
      </c>
      <c r="O2775" s="68" t="s">
        <v>456</v>
      </c>
      <c r="P2775" s="68"/>
      <c r="Q2775" s="68" t="s">
        <v>3255</v>
      </c>
      <c r="R2775" s="69">
        <v>88.88</v>
      </c>
      <c r="S2775" s="70">
        <v>5.5</v>
      </c>
      <c r="T2775" s="70">
        <v>488.84</v>
      </c>
      <c r="U2775" s="67" t="s">
        <v>1496</v>
      </c>
      <c r="V2775" s="71" t="s">
        <v>1497</v>
      </c>
      <c r="W2775" s="171"/>
      <c r="X2775" s="172"/>
      <c r="Y2775" s="176">
        <f t="shared" ref="Y2775:Y2778" si="1707">X2775+W2775</f>
        <v>0</v>
      </c>
      <c r="AA2775" s="192"/>
      <c r="AB2775" s="193"/>
    </row>
    <row r="2776" spans="2:28" hidden="1">
      <c r="B2776" s="189">
        <f t="shared" si="1699"/>
        <v>0</v>
      </c>
      <c r="C2776" s="189">
        <f t="shared" ca="1" si="1700"/>
        <v>0</v>
      </c>
      <c r="D2776" s="189">
        <f t="shared" si="1701"/>
        <v>0</v>
      </c>
      <c r="E2776" s="189">
        <f t="shared" ca="1" si="1702"/>
        <v>0</v>
      </c>
      <c r="F2776" s="189">
        <f t="shared" si="1703"/>
        <v>0</v>
      </c>
      <c r="G2776" s="189" cm="1">
        <f t="array" aca="1" ref="G2776" ca="1">OFFSET(G2776,-1,,,)+1</f>
        <v>2771</v>
      </c>
      <c r="H2776" s="189">
        <f t="shared" si="1704"/>
        <v>0</v>
      </c>
      <c r="I2776" s="189">
        <f t="shared" si="1705"/>
        <v>0</v>
      </c>
      <c r="J2776" s="179">
        <f t="shared" si="1706"/>
        <v>0</v>
      </c>
      <c r="K2776" s="173"/>
      <c r="L2776" s="174" t="str" cm="1">
        <f t="array" aca="1" ref="L2776" ca="1">IF($K2776="",OFFSET(L2776,-1,,,),K2776)</f>
        <v>15.01.07.01.12</v>
      </c>
      <c r="M2776" s="175" t="str" cm="1">
        <f t="array" aca="1" ref="M2776" ca="1">IF(OR($K2776=0,$K2776=""),OFFSET(M2776,-1,,,),O2776)</f>
        <v>AÇO CA50 12,50MM - CORTADO E DOBRADO</v>
      </c>
      <c r="N2776" s="67" t="s">
        <v>457</v>
      </c>
      <c r="O2776" s="68" t="s">
        <v>458</v>
      </c>
      <c r="P2776" s="68"/>
      <c r="Q2776" s="68" t="s">
        <v>3255</v>
      </c>
      <c r="R2776" s="69">
        <v>88.88</v>
      </c>
      <c r="S2776" s="70">
        <v>0.7</v>
      </c>
      <c r="T2776" s="70">
        <v>62.215999999999994</v>
      </c>
      <c r="U2776" s="67" t="s">
        <v>1496</v>
      </c>
      <c r="V2776" s="71" t="s">
        <v>1497</v>
      </c>
      <c r="W2776" s="171"/>
      <c r="X2776" s="172"/>
      <c r="Y2776" s="176">
        <f t="shared" si="1707"/>
        <v>0</v>
      </c>
      <c r="AA2776" s="192"/>
      <c r="AB2776" s="193"/>
    </row>
    <row r="2777" spans="2:28">
      <c r="B2777" s="189">
        <f t="shared" si="1699"/>
        <v>0</v>
      </c>
      <c r="C2777" s="189">
        <f t="shared" ca="1" si="1700"/>
        <v>0</v>
      </c>
      <c r="D2777" s="189">
        <f t="shared" si="1701"/>
        <v>0</v>
      </c>
      <c r="E2777" s="189">
        <f t="shared" ca="1" si="1702"/>
        <v>0</v>
      </c>
      <c r="F2777" s="189">
        <f t="shared" si="1703"/>
        <v>0</v>
      </c>
      <c r="G2777" s="189" cm="1">
        <f t="array" aca="1" ref="G2777" ca="1">OFFSET(G2777,-1,,,)+1</f>
        <v>2772</v>
      </c>
      <c r="H2777" s="189">
        <f t="shared" si="1704"/>
        <v>0</v>
      </c>
      <c r="I2777" s="189">
        <f t="shared" si="1705"/>
        <v>0</v>
      </c>
      <c r="J2777" s="179">
        <f t="shared" si="1706"/>
        <v>0</v>
      </c>
      <c r="K2777" s="173" t="s">
        <v>3460</v>
      </c>
      <c r="L2777" s="174" t="str" cm="1">
        <f t="array" aca="1" ref="L2777" ca="1">IF($K2777="",OFFSET(L2777,-1,,,),K2777)</f>
        <v>15.01.07.01.13</v>
      </c>
      <c r="M2777" s="175" t="str" cm="1">
        <f t="array" aca="1" ref="M2777" ca="1">IF(OR($K2777=0,$K2777=""),OFFSET(M2777,-1,,,),O2777)</f>
        <v>CONCRETO FCK 25 MPA SLUMP 10 APLICADO EM PEÇAS ESTRUTURAIS COM BOMBA ESTACIONÁRIA</v>
      </c>
      <c r="N2777" s="67" t="s">
        <v>327</v>
      </c>
      <c r="O2777" s="68" t="s">
        <v>4765</v>
      </c>
      <c r="P2777" s="68"/>
      <c r="Q2777" s="68" t="s">
        <v>3256</v>
      </c>
      <c r="R2777" s="69">
        <v>8.6</v>
      </c>
      <c r="S2777" s="70">
        <v>505.94549999999998</v>
      </c>
      <c r="T2777" s="70">
        <v>4351.1313</v>
      </c>
      <c r="U2777" s="67"/>
      <c r="V2777" s="71"/>
      <c r="W2777" s="171"/>
      <c r="X2777" s="172"/>
      <c r="Y2777" s="176">
        <f t="shared" si="1707"/>
        <v>0</v>
      </c>
      <c r="AA2777" s="192"/>
      <c r="AB2777" s="193"/>
    </row>
    <row r="2778" spans="2:28" hidden="1">
      <c r="B2778" s="189">
        <f t="shared" si="1699"/>
        <v>0</v>
      </c>
      <c r="C2778" s="189">
        <f t="shared" ca="1" si="1700"/>
        <v>0</v>
      </c>
      <c r="D2778" s="189">
        <f t="shared" si="1701"/>
        <v>0</v>
      </c>
      <c r="E2778" s="189">
        <f t="shared" ca="1" si="1702"/>
        <v>0</v>
      </c>
      <c r="F2778" s="189">
        <f t="shared" si="1703"/>
        <v>0</v>
      </c>
      <c r="G2778" s="189" cm="1">
        <f t="array" aca="1" ref="G2778" ca="1">OFFSET(G2778,-1,,,)+1</f>
        <v>2773</v>
      </c>
      <c r="H2778" s="189">
        <f t="shared" si="1704"/>
        <v>0</v>
      </c>
      <c r="I2778" s="189">
        <f t="shared" si="1705"/>
        <v>0</v>
      </c>
      <c r="J2778" s="179">
        <f t="shared" si="1706"/>
        <v>0</v>
      </c>
      <c r="K2778" s="173"/>
      <c r="L2778" s="174" t="str" cm="1">
        <f t="array" aca="1" ref="L2778" ca="1">IF($K2778="",OFFSET(L2778,-1,,,),K2778)</f>
        <v>15.01.07.01.13</v>
      </c>
      <c r="M2778" s="175" t="str" cm="1">
        <f t="array" aca="1" ref="M2778" ca="1">IF(OR($K2778=0,$K2778=""),OFFSET(M2778,-1,,,),O2778)</f>
        <v>CONCRETO FCK 25 MPA SLUMP 10 APLICADO EM PEÇAS ESTRUTURAIS COM BOMBA ESTACIONÁRIA</v>
      </c>
      <c r="N2778" s="67" t="s">
        <v>240</v>
      </c>
      <c r="O2778" s="68" t="s">
        <v>179</v>
      </c>
      <c r="P2778" s="68"/>
      <c r="Q2778" s="68" t="s">
        <v>3255</v>
      </c>
      <c r="R2778" s="69">
        <v>22.308399999999999</v>
      </c>
      <c r="S2778" s="70">
        <v>0.75</v>
      </c>
      <c r="T2778" s="70">
        <v>16.731299999999997</v>
      </c>
      <c r="U2778" s="67" t="s">
        <v>1496</v>
      </c>
      <c r="V2778" s="71" t="s">
        <v>1497</v>
      </c>
      <c r="W2778" s="171"/>
      <c r="X2778" s="172"/>
      <c r="Y2778" s="176">
        <f t="shared" si="1707"/>
        <v>0</v>
      </c>
      <c r="AA2778" s="192"/>
      <c r="AB2778" s="193"/>
    </row>
    <row r="2779" spans="2:28" hidden="1">
      <c r="B2779" s="189">
        <f>IF(J2779=0,0,U2779)</f>
        <v>0</v>
      </c>
      <c r="C2779" s="189">
        <f ca="1">IF(OR(J2779=0,I2779=0),0,IF(_xlfn.IFNA(MATCH(B2779,OFFSET($B$5,,,$G2779,),),0)&gt;0,0,MAX(OFFSET($C$5,,,$G2779,))+1))</f>
        <v>0</v>
      </c>
      <c r="D2779" s="189">
        <f>IF(J2779=0,0,N2779&amp;"-"&amp;U2779)</f>
        <v>0</v>
      </c>
      <c r="E2779" s="189">
        <f ca="1">IF(OR(J2779=0,I2779=0),0,IF(_xlfn.IFNA(MATCH(D2779,OFFSET($D$5,,,$G2779,),),0)&gt;0,0,_xlfn.MAXIFS(OFFSET($E$5,,,$G2779,),OFFSET($J$5,,,$G2779,),J2779)+1))</f>
        <v>0</v>
      </c>
      <c r="F2779" s="189">
        <f>IF(J2779=0,0,E2779&amp;"-"&amp;N2779)</f>
        <v>0</v>
      </c>
      <c r="G2779" s="189" cm="1">
        <f t="array" aca="1" ref="G2779" ca="1">OFFSET(G2779,-1,,,)+1</f>
        <v>2774</v>
      </c>
      <c r="H2779" s="189">
        <f>IF(OR($K2779=0,$K2779=""),$W2779,0)</f>
        <v>0</v>
      </c>
      <c r="I2779" s="189">
        <f>H2779*R2779</f>
        <v>0</v>
      </c>
      <c r="J2779" s="179">
        <f>IF(AND(I2779&lt;&gt;0,OR(K2779=0,K2779="")),N2779&amp;" - Mapa",0)</f>
        <v>0</v>
      </c>
      <c r="K2779" s="173"/>
      <c r="L2779" s="174" t="str" cm="1">
        <f t="array" aca="1" ref="L2779" ca="1">IF($K2779="",OFFSET(L2779,-1,,,),K2779)</f>
        <v>15.01.07.01.13</v>
      </c>
      <c r="M2779" s="175" t="str" cm="1">
        <f t="array" aca="1" ref="M2779" ca="1">IF(OR($K2779=0,$K2779=""),OFFSET(M2779,-1,,,),O2779)</f>
        <v>CONCRETO FCK 25 MPA SLUMP 10 APLICADO EM PEÇAS ESTRUTURAIS COM BOMBA ESTACIONÁRIA</v>
      </c>
      <c r="N2779" s="67" t="s">
        <v>328</v>
      </c>
      <c r="O2779" s="68" t="s">
        <v>329</v>
      </c>
      <c r="P2779" s="68"/>
      <c r="Q2779" s="68" t="s">
        <v>3256</v>
      </c>
      <c r="R2779" s="69">
        <v>9.0299999999999994</v>
      </c>
      <c r="S2779" s="70">
        <v>480</v>
      </c>
      <c r="T2779" s="70">
        <v>4334.3999999999996</v>
      </c>
      <c r="U2779" s="67" t="s">
        <v>1496</v>
      </c>
      <c r="V2779" s="71" t="s">
        <v>1497</v>
      </c>
      <c r="W2779" s="171"/>
      <c r="X2779" s="172"/>
      <c r="Y2779" s="176">
        <f>X2779+W2779</f>
        <v>0</v>
      </c>
      <c r="AA2779" s="192"/>
      <c r="AB2779" s="193"/>
    </row>
    <row r="2780" spans="2:28">
      <c r="B2780" s="189">
        <f t="shared" ref="B2780:B2789" si="1708">IF(J2780=0,0,U2780)</f>
        <v>0</v>
      </c>
      <c r="C2780" s="189">
        <f t="shared" ref="C2780:C2789" ca="1" si="1709">IF(OR(J2780=0,I2780=0),0,IF(_xlfn.IFNA(MATCH(B2780,OFFSET($B$5,,,$G2780,),),0)&gt;0,0,MAX(OFFSET($C$5,,,$G2780,))+1))</f>
        <v>0</v>
      </c>
      <c r="D2780" s="189">
        <f t="shared" ref="D2780:D2789" si="1710">IF(J2780=0,0,N2780&amp;"-"&amp;U2780)</f>
        <v>0</v>
      </c>
      <c r="E2780" s="189">
        <f t="shared" ref="E2780:E2789" ca="1" si="1711">IF(OR(J2780=0,I2780=0),0,IF(_xlfn.IFNA(MATCH(D2780,OFFSET($D$5,,,$G2780,),),0)&gt;0,0,_xlfn.MAXIFS(OFFSET($E$5,,,$G2780,),OFFSET($J$5,,,$G2780,),J2780)+1))</f>
        <v>0</v>
      </c>
      <c r="F2780" s="189">
        <f t="shared" ref="F2780:F2789" si="1712">IF(J2780=0,0,E2780&amp;"-"&amp;N2780)</f>
        <v>0</v>
      </c>
      <c r="G2780" s="189" cm="1">
        <f t="array" aca="1" ref="G2780" ca="1">OFFSET(G2780,-1,,,)+1</f>
        <v>2775</v>
      </c>
      <c r="H2780" s="189">
        <f t="shared" ref="H2780:H2789" si="1713">IF(OR($K2780=0,$K2780=""),$W2780,0)</f>
        <v>0</v>
      </c>
      <c r="I2780" s="189">
        <f t="shared" ref="I2780:I2789" si="1714">H2780*R2780</f>
        <v>0</v>
      </c>
      <c r="J2780" s="179">
        <f t="shared" ref="J2780:J2789" si="1715">IF(AND(I2780&lt;&gt;0,OR(K2780=0,K2780="")),N2780&amp;" - Mapa",0)</f>
        <v>0</v>
      </c>
      <c r="K2780" s="173" t="s">
        <v>3461</v>
      </c>
      <c r="L2780" s="174" t="str" cm="1">
        <f t="array" aca="1" ref="L2780" ca="1">IF($K2780="",OFFSET(L2780,-1,,,),K2780)</f>
        <v>15.01.07.01.14</v>
      </c>
      <c r="M2780" s="175" t="str" cm="1">
        <f t="array" aca="1" ref="M2780" ca="1">IF(OR($K2780=0,$K2780=""),OFFSET(M2780,-1,,,),O2780)</f>
        <v>TAXA MÍNIMA DE BOMBA ESTACIONÁRIA</v>
      </c>
      <c r="N2780" s="67" t="s">
        <v>797</v>
      </c>
      <c r="O2780" s="68" t="s">
        <v>4758</v>
      </c>
      <c r="P2780" s="68"/>
      <c r="Q2780" s="68" t="s">
        <v>3261</v>
      </c>
      <c r="R2780" s="69">
        <v>1</v>
      </c>
      <c r="S2780" s="70">
        <v>3000</v>
      </c>
      <c r="T2780" s="70">
        <v>3000</v>
      </c>
      <c r="U2780" s="67"/>
      <c r="V2780" s="71"/>
      <c r="W2780" s="171"/>
      <c r="X2780" s="172"/>
      <c r="Y2780" s="176">
        <f t="shared" ref="Y2780:Y2789" si="1716">X2780+W2780</f>
        <v>0</v>
      </c>
      <c r="AA2780" s="192"/>
      <c r="AB2780" s="193"/>
    </row>
    <row r="2781" spans="2:28" hidden="1">
      <c r="B2781" s="189">
        <f t="shared" si="1708"/>
        <v>0</v>
      </c>
      <c r="C2781" s="189">
        <f t="shared" ca="1" si="1709"/>
        <v>0</v>
      </c>
      <c r="D2781" s="189">
        <f t="shared" si="1710"/>
        <v>0</v>
      </c>
      <c r="E2781" s="189">
        <f t="shared" ca="1" si="1711"/>
        <v>0</v>
      </c>
      <c r="F2781" s="189">
        <f t="shared" si="1712"/>
        <v>0</v>
      </c>
      <c r="G2781" s="189" cm="1">
        <f t="array" aca="1" ref="G2781" ca="1">OFFSET(G2781,-1,,,)+1</f>
        <v>2776</v>
      </c>
      <c r="H2781" s="189">
        <f t="shared" si="1713"/>
        <v>0</v>
      </c>
      <c r="I2781" s="189">
        <f t="shared" si="1714"/>
        <v>0</v>
      </c>
      <c r="J2781" s="179">
        <f t="shared" si="1715"/>
        <v>0</v>
      </c>
      <c r="K2781" s="173"/>
      <c r="L2781" s="174" t="str" cm="1">
        <f t="array" aca="1" ref="L2781" ca="1">IF($K2781="",OFFSET(L2781,-1,,,),K2781)</f>
        <v>15.01.07.01.14</v>
      </c>
      <c r="M2781" s="175" t="str" cm="1">
        <f t="array" aca="1" ref="M2781" ca="1">IF(OR($K2781=0,$K2781=""),OFFSET(M2781,-1,,,),O2781)</f>
        <v>TAXA MÍNIMA DE BOMBA ESTACIONÁRIA</v>
      </c>
      <c r="N2781" s="67" t="s">
        <v>798</v>
      </c>
      <c r="O2781" s="68" t="s">
        <v>799</v>
      </c>
      <c r="P2781" s="68"/>
      <c r="Q2781" s="68" t="s">
        <v>3261</v>
      </c>
      <c r="R2781" s="69">
        <v>1</v>
      </c>
      <c r="S2781" s="70">
        <v>3000</v>
      </c>
      <c r="T2781" s="70">
        <v>3000</v>
      </c>
      <c r="U2781" s="67" t="s">
        <v>1496</v>
      </c>
      <c r="V2781" s="71" t="s">
        <v>1497</v>
      </c>
      <c r="W2781" s="171"/>
      <c r="X2781" s="172"/>
      <c r="Y2781" s="176">
        <f t="shared" si="1716"/>
        <v>0</v>
      </c>
      <c r="AA2781" s="192"/>
      <c r="AB2781" s="193"/>
    </row>
    <row r="2782" spans="2:28">
      <c r="B2782" s="189">
        <f t="shared" si="1708"/>
        <v>0</v>
      </c>
      <c r="C2782" s="189">
        <f t="shared" ca="1" si="1709"/>
        <v>0</v>
      </c>
      <c r="D2782" s="189">
        <f t="shared" si="1710"/>
        <v>0</v>
      </c>
      <c r="E2782" s="189">
        <f t="shared" ca="1" si="1711"/>
        <v>0</v>
      </c>
      <c r="F2782" s="189">
        <f t="shared" si="1712"/>
        <v>0</v>
      </c>
      <c r="G2782" s="189" cm="1">
        <f t="array" aca="1" ref="G2782" ca="1">OFFSET(G2782,-1,,,)+1</f>
        <v>2777</v>
      </c>
      <c r="H2782" s="189">
        <f t="shared" si="1713"/>
        <v>0</v>
      </c>
      <c r="I2782" s="189">
        <f t="shared" si="1714"/>
        <v>0</v>
      </c>
      <c r="J2782" s="179">
        <f t="shared" si="1715"/>
        <v>0</v>
      </c>
      <c r="K2782" s="173" t="s">
        <v>3462</v>
      </c>
      <c r="L2782" s="174" t="str" cm="1">
        <f t="array" aca="1" ref="L2782" ca="1">IF($K2782="",OFFSET(L2782,-1,,,),K2782)</f>
        <v>15.01.07.01.15</v>
      </c>
      <c r="M2782" s="175" t="str" cm="1">
        <f t="array" aca="1" ref="M2782" ca="1">IF(OR($K2782=0,$K2782=""),OFFSET(M2782,-1,,,),O2782)</f>
        <v>MÃO DE OBRA PARA MONTAGEM, DESMONTAGEM, LANÇAMENTO DE CONCRETO E ARMAÇÃO PARA ESTRUTURA DE CONCRETO EM FORMA DE MADEIRA</v>
      </c>
      <c r="N2782" s="67" t="s">
        <v>331</v>
      </c>
      <c r="O2782" s="68" t="s">
        <v>332</v>
      </c>
      <c r="P2782" s="68"/>
      <c r="Q2782" s="68" t="s">
        <v>3256</v>
      </c>
      <c r="R2782" s="69">
        <v>8.6</v>
      </c>
      <c r="S2782" s="70">
        <v>730</v>
      </c>
      <c r="T2782" s="70">
        <v>6278</v>
      </c>
      <c r="U2782" s="67"/>
      <c r="V2782" s="71"/>
      <c r="W2782" s="171"/>
      <c r="X2782" s="172"/>
      <c r="Y2782" s="176">
        <f t="shared" si="1716"/>
        <v>0</v>
      </c>
      <c r="AA2782" s="192"/>
      <c r="AB2782" s="193"/>
    </row>
    <row r="2783" spans="2:28" hidden="1">
      <c r="B2783" s="189">
        <f t="shared" si="1708"/>
        <v>0</v>
      </c>
      <c r="C2783" s="189">
        <f t="shared" ca="1" si="1709"/>
        <v>0</v>
      </c>
      <c r="D2783" s="189">
        <f t="shared" si="1710"/>
        <v>0</v>
      </c>
      <c r="E2783" s="189">
        <f t="shared" ca="1" si="1711"/>
        <v>0</v>
      </c>
      <c r="F2783" s="189">
        <f t="shared" si="1712"/>
        <v>0</v>
      </c>
      <c r="G2783" s="189" cm="1">
        <f t="array" aca="1" ref="G2783" ca="1">OFFSET(G2783,-1,,,)+1</f>
        <v>2778</v>
      </c>
      <c r="H2783" s="189">
        <f t="shared" si="1713"/>
        <v>0</v>
      </c>
      <c r="I2783" s="189">
        <f t="shared" si="1714"/>
        <v>0</v>
      </c>
      <c r="J2783" s="179">
        <f t="shared" si="1715"/>
        <v>0</v>
      </c>
      <c r="K2783" s="173"/>
      <c r="L2783" s="174" t="str" cm="1">
        <f t="array" aca="1" ref="L2783" ca="1">IF($K2783="",OFFSET(L2783,-1,,,),K2783)</f>
        <v>15.01.07.01.15</v>
      </c>
      <c r="M2783" s="175" t="str" cm="1">
        <f t="array" aca="1" ref="M2783" ca="1">IF(OR($K2783=0,$K2783=""),OFFSET(M2783,-1,,,),O2783)</f>
        <v>MÃO DE OBRA PARA MONTAGEM, DESMONTAGEM, LANÇAMENTO DE CONCRETO E ARMAÇÃO PARA ESTRUTURA DE CONCRETO EM FORMA DE MADEIRA</v>
      </c>
      <c r="N2783" s="67" t="s">
        <v>3843</v>
      </c>
      <c r="O2783" s="68" t="s">
        <v>4295</v>
      </c>
      <c r="P2783" s="68"/>
      <c r="Q2783" s="68" t="s">
        <v>3256</v>
      </c>
      <c r="R2783" s="69">
        <v>8.6</v>
      </c>
      <c r="S2783" s="70">
        <v>730</v>
      </c>
      <c r="T2783" s="70">
        <v>6278</v>
      </c>
      <c r="U2783" s="67" t="s">
        <v>1496</v>
      </c>
      <c r="V2783" s="71" t="s">
        <v>1497</v>
      </c>
      <c r="W2783" s="171"/>
      <c r="X2783" s="172"/>
      <c r="Y2783" s="176">
        <f t="shared" si="1716"/>
        <v>0</v>
      </c>
      <c r="AA2783" s="192"/>
      <c r="AB2783" s="193"/>
    </row>
    <row r="2784" spans="2:28" hidden="1">
      <c r="B2784" s="189">
        <f t="shared" si="1708"/>
        <v>0</v>
      </c>
      <c r="C2784" s="189">
        <f t="shared" ca="1" si="1709"/>
        <v>0</v>
      </c>
      <c r="D2784" s="189">
        <f t="shared" si="1710"/>
        <v>0</v>
      </c>
      <c r="E2784" s="189">
        <f t="shared" ca="1" si="1711"/>
        <v>0</v>
      </c>
      <c r="F2784" s="189">
        <f t="shared" si="1712"/>
        <v>0</v>
      </c>
      <c r="G2784" s="189" cm="1">
        <f t="array" aca="1" ref="G2784" ca="1">OFFSET(G2784,-1,,,)+1</f>
        <v>2779</v>
      </c>
      <c r="H2784" s="189">
        <f t="shared" si="1713"/>
        <v>0</v>
      </c>
      <c r="I2784" s="189">
        <f t="shared" si="1714"/>
        <v>0</v>
      </c>
      <c r="J2784" s="179">
        <f t="shared" si="1715"/>
        <v>0</v>
      </c>
      <c r="K2784" s="173" t="s">
        <v>2673</v>
      </c>
      <c r="L2784" s="174" t="str" cm="1">
        <f t="array" aca="1" ref="L2784" ca="1">IF($K2784="",OFFSET(L2784,-1,,,),K2784)</f>
        <v>15.01.07.02</v>
      </c>
      <c r="M2784" s="175" t="str" cm="1">
        <f t="array" aca="1" ref="M2784" ca="1">IF(OR($K2784=0,$K2784=""),OFFSET(M2784,-1,,,),O2784)</f>
        <v>ALVENARIA</v>
      </c>
      <c r="N2784" s="67" t="s">
        <v>143</v>
      </c>
      <c r="O2784" s="68" t="s">
        <v>4296</v>
      </c>
      <c r="P2784" s="68"/>
      <c r="Q2784" s="68"/>
      <c r="R2784" s="69"/>
      <c r="S2784" s="70"/>
      <c r="T2784" s="70">
        <v>0</v>
      </c>
      <c r="U2784" s="67"/>
      <c r="V2784" s="71"/>
      <c r="W2784" s="171"/>
      <c r="X2784" s="172"/>
      <c r="Y2784" s="176">
        <f t="shared" si="1716"/>
        <v>0</v>
      </c>
      <c r="AA2784" s="192"/>
      <c r="AB2784" s="193"/>
    </row>
    <row r="2785" spans="2:28">
      <c r="B2785" s="189">
        <f t="shared" si="1708"/>
        <v>0</v>
      </c>
      <c r="C2785" s="189">
        <f t="shared" ca="1" si="1709"/>
        <v>0</v>
      </c>
      <c r="D2785" s="189">
        <f t="shared" si="1710"/>
        <v>0</v>
      </c>
      <c r="E2785" s="189">
        <f t="shared" ca="1" si="1711"/>
        <v>0</v>
      </c>
      <c r="F2785" s="189">
        <f t="shared" si="1712"/>
        <v>0</v>
      </c>
      <c r="G2785" s="189" cm="1">
        <f t="array" aca="1" ref="G2785" ca="1">OFFSET(G2785,-1,,,)+1</f>
        <v>2780</v>
      </c>
      <c r="H2785" s="189">
        <f t="shared" si="1713"/>
        <v>0</v>
      </c>
      <c r="I2785" s="189">
        <f t="shared" si="1714"/>
        <v>0</v>
      </c>
      <c r="J2785" s="179">
        <f t="shared" si="1715"/>
        <v>0</v>
      </c>
      <c r="K2785" s="173" t="s">
        <v>2674</v>
      </c>
      <c r="L2785" s="174" t="str" cm="1">
        <f t="array" aca="1" ref="L2785" ca="1">IF($K2785="",OFFSET(L2785,-1,,,),K2785)</f>
        <v>15.01.07.02.01</v>
      </c>
      <c r="M2785" s="175" t="str" cm="1">
        <f t="array" aca="1" ref="M2785" ca="1">IF(OR($K2785=0,$K2785=""),OFFSET(M2785,-1,,,),O2785)</f>
        <v>ALVENARIA ESTRUTURAL COM BLOCO DE CONCRETO 14 CM 06 MPA, JUNTAS DE 10MM COM ARGAMASSA INDUSTRIALIZADA</v>
      </c>
      <c r="N2785" s="67" t="s">
        <v>809</v>
      </c>
      <c r="O2785" s="68" t="s">
        <v>4495</v>
      </c>
      <c r="P2785" s="68"/>
      <c r="Q2785" s="68" t="s">
        <v>3258</v>
      </c>
      <c r="R2785" s="69">
        <v>33.68</v>
      </c>
      <c r="S2785" s="70">
        <v>100.82429999999999</v>
      </c>
      <c r="T2785" s="70">
        <v>3395.7624239999996</v>
      </c>
      <c r="U2785" s="67"/>
      <c r="V2785" s="71"/>
      <c r="W2785" s="171"/>
      <c r="X2785" s="172"/>
      <c r="Y2785" s="176">
        <f t="shared" si="1716"/>
        <v>0</v>
      </c>
      <c r="AA2785" s="192"/>
      <c r="AB2785" s="193"/>
    </row>
    <row r="2786" spans="2:28" hidden="1">
      <c r="B2786" s="189">
        <f t="shared" si="1708"/>
        <v>0</v>
      </c>
      <c r="C2786" s="189">
        <f t="shared" ca="1" si="1709"/>
        <v>0</v>
      </c>
      <c r="D2786" s="189">
        <f t="shared" si="1710"/>
        <v>0</v>
      </c>
      <c r="E2786" s="189">
        <f t="shared" ca="1" si="1711"/>
        <v>0</v>
      </c>
      <c r="F2786" s="189">
        <f t="shared" si="1712"/>
        <v>0</v>
      </c>
      <c r="G2786" s="189" cm="1">
        <f t="array" aca="1" ref="G2786" ca="1">OFFSET(G2786,-1,,,)+1</f>
        <v>2781</v>
      </c>
      <c r="H2786" s="189">
        <f t="shared" si="1713"/>
        <v>0</v>
      </c>
      <c r="I2786" s="189">
        <f t="shared" si="1714"/>
        <v>0</v>
      </c>
      <c r="J2786" s="179">
        <f t="shared" si="1715"/>
        <v>0</v>
      </c>
      <c r="K2786" s="173"/>
      <c r="L2786" s="174" t="str" cm="1">
        <f t="array" aca="1" ref="L2786" ca="1">IF($K2786="",OFFSET(L2786,-1,,,),K2786)</f>
        <v>15.01.07.02.01</v>
      </c>
      <c r="M2786" s="175" t="str" cm="1">
        <f t="array" aca="1" ref="M2786" ca="1">IF(OR($K2786=0,$K2786=""),OFFSET(M2786,-1,,,),O2786)</f>
        <v>ALVENARIA ESTRUTURAL COM BLOCO DE CONCRETO 14 CM 06 MPA, JUNTAS DE 10MM COM ARGAMASSA INDUSTRIALIZADA</v>
      </c>
      <c r="N2786" s="67" t="s">
        <v>810</v>
      </c>
      <c r="O2786" s="68" t="s">
        <v>811</v>
      </c>
      <c r="P2786" s="68"/>
      <c r="Q2786" s="68" t="s">
        <v>3260</v>
      </c>
      <c r="R2786" s="69">
        <v>39.380676999999999</v>
      </c>
      <c r="S2786" s="70">
        <v>3</v>
      </c>
      <c r="T2786" s="70">
        <v>118.142031</v>
      </c>
      <c r="U2786" s="67" t="s">
        <v>1496</v>
      </c>
      <c r="V2786" s="71" t="s">
        <v>1497</v>
      </c>
      <c r="W2786" s="171"/>
      <c r="X2786" s="172"/>
      <c r="Y2786" s="176">
        <f t="shared" si="1716"/>
        <v>0</v>
      </c>
      <c r="AA2786" s="192"/>
      <c r="AB2786" s="193"/>
    </row>
    <row r="2787" spans="2:28" hidden="1">
      <c r="B2787" s="189">
        <f t="shared" si="1708"/>
        <v>0</v>
      </c>
      <c r="C2787" s="189">
        <f t="shared" ca="1" si="1709"/>
        <v>0</v>
      </c>
      <c r="D2787" s="189">
        <f t="shared" si="1710"/>
        <v>0</v>
      </c>
      <c r="E2787" s="189">
        <f t="shared" ca="1" si="1711"/>
        <v>0</v>
      </c>
      <c r="F2787" s="189">
        <f t="shared" si="1712"/>
        <v>0</v>
      </c>
      <c r="G2787" s="189" cm="1">
        <f t="array" aca="1" ref="G2787" ca="1">OFFSET(G2787,-1,,,)+1</f>
        <v>2782</v>
      </c>
      <c r="H2787" s="189">
        <f t="shared" si="1713"/>
        <v>0</v>
      </c>
      <c r="I2787" s="189">
        <f t="shared" si="1714"/>
        <v>0</v>
      </c>
      <c r="J2787" s="179">
        <f t="shared" si="1715"/>
        <v>0</v>
      </c>
      <c r="K2787" s="173"/>
      <c r="L2787" s="174" t="str" cm="1">
        <f t="array" aca="1" ref="L2787" ca="1">IF($K2787="",OFFSET(L2787,-1,,,),K2787)</f>
        <v>15.01.07.02.01</v>
      </c>
      <c r="M2787" s="175" t="str" cm="1">
        <f t="array" aca="1" ref="M2787" ca="1">IF(OR($K2787=0,$K2787=""),OFFSET(M2787,-1,,,),O2787)</f>
        <v>ALVENARIA ESTRUTURAL COM BLOCO DE CONCRETO 14 CM 06 MPA, JUNTAS DE 10MM COM ARGAMASSA INDUSTRIALIZADA</v>
      </c>
      <c r="N2787" s="67" t="s">
        <v>814</v>
      </c>
      <c r="O2787" s="68" t="s">
        <v>815</v>
      </c>
      <c r="P2787" s="68"/>
      <c r="Q2787" s="68" t="s">
        <v>3260</v>
      </c>
      <c r="R2787" s="69">
        <v>86.637084999999999</v>
      </c>
      <c r="S2787" s="70">
        <v>6</v>
      </c>
      <c r="T2787" s="70">
        <v>519.82250999999997</v>
      </c>
      <c r="U2787" s="67" t="s">
        <v>1496</v>
      </c>
      <c r="V2787" s="71" t="s">
        <v>1497</v>
      </c>
      <c r="W2787" s="171"/>
      <c r="X2787" s="172"/>
      <c r="Y2787" s="176">
        <f t="shared" si="1716"/>
        <v>0</v>
      </c>
      <c r="AA2787" s="192"/>
      <c r="AB2787" s="193"/>
    </row>
    <row r="2788" spans="2:28" hidden="1">
      <c r="B2788" s="189">
        <f t="shared" si="1708"/>
        <v>0</v>
      </c>
      <c r="C2788" s="189">
        <f t="shared" ca="1" si="1709"/>
        <v>0</v>
      </c>
      <c r="D2788" s="189">
        <f t="shared" si="1710"/>
        <v>0</v>
      </c>
      <c r="E2788" s="189">
        <f t="shared" ca="1" si="1711"/>
        <v>0</v>
      </c>
      <c r="F2788" s="189">
        <f t="shared" si="1712"/>
        <v>0</v>
      </c>
      <c r="G2788" s="189" cm="1">
        <f t="array" aca="1" ref="G2788" ca="1">OFFSET(G2788,-1,,,)+1</f>
        <v>2783</v>
      </c>
      <c r="H2788" s="189">
        <f t="shared" si="1713"/>
        <v>0</v>
      </c>
      <c r="I2788" s="189">
        <f t="shared" si="1714"/>
        <v>0</v>
      </c>
      <c r="J2788" s="179">
        <f t="shared" si="1715"/>
        <v>0</v>
      </c>
      <c r="K2788" s="173"/>
      <c r="L2788" s="174" t="str" cm="1">
        <f t="array" aca="1" ref="L2788" ca="1">IF($K2788="",OFFSET(L2788,-1,,,),K2788)</f>
        <v>15.01.07.02.01</v>
      </c>
      <c r="M2788" s="175" t="str" cm="1">
        <f t="array" aca="1" ref="M2788" ca="1">IF(OR($K2788=0,$K2788=""),OFFSET(M2788,-1,,,),O2788)</f>
        <v>ALVENARIA ESTRUTURAL COM BLOCO DE CONCRETO 14 CM 06 MPA, JUNTAS DE 10MM COM ARGAMASSA INDUSTRIALIZADA</v>
      </c>
      <c r="N2788" s="67" t="s">
        <v>816</v>
      </c>
      <c r="O2788" s="68" t="s">
        <v>817</v>
      </c>
      <c r="P2788" s="68"/>
      <c r="Q2788" s="68" t="s">
        <v>3260</v>
      </c>
      <c r="R2788" s="69">
        <v>279.78952700000002</v>
      </c>
      <c r="S2788" s="70">
        <v>6</v>
      </c>
      <c r="T2788" s="70">
        <v>1678.7371620000001</v>
      </c>
      <c r="U2788" s="67" t="s">
        <v>1496</v>
      </c>
      <c r="V2788" s="71" t="s">
        <v>1497</v>
      </c>
      <c r="W2788" s="171"/>
      <c r="X2788" s="172"/>
      <c r="Y2788" s="176">
        <f t="shared" si="1716"/>
        <v>0</v>
      </c>
      <c r="AA2788" s="192"/>
      <c r="AB2788" s="193"/>
    </row>
    <row r="2789" spans="2:28" hidden="1">
      <c r="B2789" s="189">
        <f t="shared" si="1708"/>
        <v>0</v>
      </c>
      <c r="C2789" s="189">
        <f t="shared" ca="1" si="1709"/>
        <v>0</v>
      </c>
      <c r="D2789" s="189">
        <f t="shared" si="1710"/>
        <v>0</v>
      </c>
      <c r="E2789" s="189">
        <f t="shared" ca="1" si="1711"/>
        <v>0</v>
      </c>
      <c r="F2789" s="189">
        <f t="shared" si="1712"/>
        <v>0</v>
      </c>
      <c r="G2789" s="189" cm="1">
        <f t="array" aca="1" ref="G2789" ca="1">OFFSET(G2789,-1,,,)+1</f>
        <v>2784</v>
      </c>
      <c r="H2789" s="189">
        <f t="shared" si="1713"/>
        <v>0</v>
      </c>
      <c r="I2789" s="189">
        <f t="shared" si="1714"/>
        <v>0</v>
      </c>
      <c r="J2789" s="179">
        <f t="shared" si="1715"/>
        <v>0</v>
      </c>
      <c r="K2789" s="173"/>
      <c r="L2789" s="174" t="str" cm="1">
        <f t="array" aca="1" ref="L2789" ca="1">IF($K2789="",OFFSET(L2789,-1,,,),K2789)</f>
        <v>15.01.07.02.01</v>
      </c>
      <c r="M2789" s="175" t="str" cm="1">
        <f t="array" aca="1" ref="M2789" ca="1">IF(OR($K2789=0,$K2789=""),OFFSET(M2789,-1,,,),O2789)</f>
        <v>ALVENARIA ESTRUTURAL COM BLOCO DE CONCRETO 14 CM 06 MPA, JUNTAS DE 10MM COM ARGAMASSA INDUSTRIALIZADA</v>
      </c>
      <c r="N2789" s="67" t="s">
        <v>818</v>
      </c>
      <c r="O2789" s="68" t="s">
        <v>819</v>
      </c>
      <c r="P2789" s="68"/>
      <c r="Q2789" s="68" t="s">
        <v>3260</v>
      </c>
      <c r="R2789" s="69">
        <v>25.503506000000002</v>
      </c>
      <c r="S2789" s="70">
        <v>8.2899999999999991</v>
      </c>
      <c r="T2789" s="70">
        <v>211.42406473999998</v>
      </c>
      <c r="U2789" s="67" t="s">
        <v>1496</v>
      </c>
      <c r="V2789" s="71" t="s">
        <v>1497</v>
      </c>
      <c r="W2789" s="171"/>
      <c r="X2789" s="172"/>
      <c r="Y2789" s="176">
        <f t="shared" si="1716"/>
        <v>0</v>
      </c>
      <c r="AA2789" s="192"/>
      <c r="AB2789" s="193"/>
    </row>
    <row r="2790" spans="2:28" hidden="1">
      <c r="B2790" s="189">
        <f>IF(J2790=0,0,U2790)</f>
        <v>0</v>
      </c>
      <c r="C2790" s="189">
        <f ca="1">IF(OR(J2790=0,I2790=0),0,IF(_xlfn.IFNA(MATCH(B2790,OFFSET($B$5,,,$G2790,),),0)&gt;0,0,MAX(OFFSET($C$5,,,$G2790,))+1))</f>
        <v>0</v>
      </c>
      <c r="D2790" s="189">
        <f>IF(J2790=0,0,N2790&amp;"-"&amp;U2790)</f>
        <v>0</v>
      </c>
      <c r="E2790" s="189">
        <f ca="1">IF(OR(J2790=0,I2790=0),0,IF(_xlfn.IFNA(MATCH(D2790,OFFSET($D$5,,,$G2790,),),0)&gt;0,0,_xlfn.MAXIFS(OFFSET($E$5,,,$G2790,),OFFSET($J$5,,,$G2790,),J2790)+1))</f>
        <v>0</v>
      </c>
      <c r="F2790" s="189">
        <f>IF(J2790=0,0,E2790&amp;"-"&amp;N2790)</f>
        <v>0</v>
      </c>
      <c r="G2790" s="189" cm="1">
        <f t="array" aca="1" ref="G2790" ca="1">OFFSET(G2790,-1,,,)+1</f>
        <v>2785</v>
      </c>
      <c r="H2790" s="189">
        <f>IF(OR($K2790=0,$K2790=""),$W2790,0)</f>
        <v>0</v>
      </c>
      <c r="I2790" s="189">
        <f>H2790*R2790</f>
        <v>0</v>
      </c>
      <c r="J2790" s="179">
        <f>IF(AND(I2790&lt;&gt;0,OR(K2790=0,K2790="")),N2790&amp;" - Mapa",0)</f>
        <v>0</v>
      </c>
      <c r="K2790" s="173"/>
      <c r="L2790" s="174" t="str" cm="1">
        <f t="array" aca="1" ref="L2790" ca="1">IF($K2790="",OFFSET(L2790,-1,,,),K2790)</f>
        <v>15.01.07.02.01</v>
      </c>
      <c r="M2790" s="175" t="str" cm="1">
        <f t="array" aca="1" ref="M2790" ca="1">IF(OR($K2790=0,$K2790=""),OFFSET(M2790,-1,,,),O2790)</f>
        <v>ALVENARIA ESTRUTURAL COM BLOCO DE CONCRETO 14 CM 06 MPA, JUNTAS DE 10MM COM ARGAMASSA INDUSTRIALIZADA</v>
      </c>
      <c r="N2790" s="67" t="s">
        <v>820</v>
      </c>
      <c r="O2790" s="68" t="s">
        <v>821</v>
      </c>
      <c r="P2790" s="68"/>
      <c r="Q2790" s="68" t="s">
        <v>3260</v>
      </c>
      <c r="R2790" s="69">
        <v>47.931691999999998</v>
      </c>
      <c r="S2790" s="70">
        <v>1.58</v>
      </c>
      <c r="T2790" s="70">
        <v>75.732073360000001</v>
      </c>
      <c r="U2790" s="67" t="s">
        <v>1496</v>
      </c>
      <c r="V2790" s="71" t="s">
        <v>1497</v>
      </c>
      <c r="W2790" s="171"/>
      <c r="X2790" s="172"/>
      <c r="Y2790" s="176">
        <f>X2790+W2790</f>
        <v>0</v>
      </c>
      <c r="AA2790" s="192"/>
      <c r="AB2790" s="193"/>
    </row>
    <row r="2791" spans="2:28" hidden="1">
      <c r="B2791" s="189">
        <f t="shared" ref="B2791:B2794" si="1717">IF(J2791=0,0,U2791)</f>
        <v>0</v>
      </c>
      <c r="C2791" s="189">
        <f t="shared" ref="C2791:C2794" ca="1" si="1718">IF(OR(J2791=0,I2791=0),0,IF(_xlfn.IFNA(MATCH(B2791,OFFSET($B$5,,,$G2791,),),0)&gt;0,0,MAX(OFFSET($C$5,,,$G2791,))+1))</f>
        <v>0</v>
      </c>
      <c r="D2791" s="189">
        <f t="shared" ref="D2791:D2794" si="1719">IF(J2791=0,0,N2791&amp;"-"&amp;U2791)</f>
        <v>0</v>
      </c>
      <c r="E2791" s="189">
        <f t="shared" ref="E2791:E2794" ca="1" si="1720">IF(OR(J2791=0,I2791=0),0,IF(_xlfn.IFNA(MATCH(D2791,OFFSET($D$5,,,$G2791,),),0)&gt;0,0,_xlfn.MAXIFS(OFFSET($E$5,,,$G2791,),OFFSET($J$5,,,$G2791,),J2791)+1))</f>
        <v>0</v>
      </c>
      <c r="F2791" s="189">
        <f t="shared" ref="F2791:F2794" si="1721">IF(J2791=0,0,E2791&amp;"-"&amp;N2791)</f>
        <v>0</v>
      </c>
      <c r="G2791" s="189" cm="1">
        <f t="array" aca="1" ref="G2791" ca="1">OFFSET(G2791,-1,,,)+1</f>
        <v>2786</v>
      </c>
      <c r="H2791" s="189">
        <f t="shared" ref="H2791:H2794" si="1722">IF(OR($K2791=0,$K2791=""),$W2791,0)</f>
        <v>0</v>
      </c>
      <c r="I2791" s="189">
        <f t="shared" ref="I2791:I2794" si="1723">H2791*R2791</f>
        <v>0</v>
      </c>
      <c r="J2791" s="179">
        <f t="shared" ref="J2791:J2794" si="1724">IF(AND(I2791&lt;&gt;0,OR(K2791=0,K2791="")),N2791&amp;" - Mapa",0)</f>
        <v>0</v>
      </c>
      <c r="K2791" s="173"/>
      <c r="L2791" s="174" t="str" cm="1">
        <f t="array" aca="1" ref="L2791" ca="1">IF($K2791="",OFFSET(L2791,-1,,,),K2791)</f>
        <v>15.01.07.02.01</v>
      </c>
      <c r="M2791" s="175" t="str" cm="1">
        <f t="array" aca="1" ref="M2791" ca="1">IF(OR($K2791=0,$K2791=""),OFFSET(M2791,-1,,,),O2791)</f>
        <v>ALVENARIA ESTRUTURAL COM BLOCO DE CONCRETO 14 CM 06 MPA, JUNTAS DE 10MM COM ARGAMASSA INDUSTRIALIZADA</v>
      </c>
      <c r="N2791" s="67" t="s">
        <v>822</v>
      </c>
      <c r="O2791" s="68" t="s">
        <v>823</v>
      </c>
      <c r="P2791" s="68"/>
      <c r="Q2791" s="68" t="s">
        <v>3260</v>
      </c>
      <c r="R2791" s="69">
        <v>23.253346000000001</v>
      </c>
      <c r="S2791" s="70">
        <v>1.9</v>
      </c>
      <c r="T2791" s="70">
        <v>44.181357399999996</v>
      </c>
      <c r="U2791" s="67" t="s">
        <v>1496</v>
      </c>
      <c r="V2791" s="71" t="s">
        <v>1497</v>
      </c>
      <c r="W2791" s="171"/>
      <c r="X2791" s="172"/>
      <c r="Y2791" s="176">
        <f t="shared" ref="Y2791:Y2794" si="1725">X2791+W2791</f>
        <v>0</v>
      </c>
      <c r="AA2791" s="192"/>
      <c r="AB2791" s="193"/>
    </row>
    <row r="2792" spans="2:28" hidden="1">
      <c r="B2792" s="189">
        <f t="shared" si="1717"/>
        <v>0</v>
      </c>
      <c r="C2792" s="189">
        <f t="shared" ca="1" si="1718"/>
        <v>0</v>
      </c>
      <c r="D2792" s="189">
        <f t="shared" si="1719"/>
        <v>0</v>
      </c>
      <c r="E2792" s="189">
        <f t="shared" ca="1" si="1720"/>
        <v>0</v>
      </c>
      <c r="F2792" s="189">
        <f t="shared" si="1721"/>
        <v>0</v>
      </c>
      <c r="G2792" s="189" cm="1">
        <f t="array" aca="1" ref="G2792" ca="1">OFFSET(G2792,-1,,,)+1</f>
        <v>2787</v>
      </c>
      <c r="H2792" s="189">
        <f t="shared" si="1722"/>
        <v>0</v>
      </c>
      <c r="I2792" s="189">
        <f t="shared" si="1723"/>
        <v>0</v>
      </c>
      <c r="J2792" s="179">
        <f t="shared" si="1724"/>
        <v>0</v>
      </c>
      <c r="K2792" s="173"/>
      <c r="L2792" s="174" t="str" cm="1">
        <f t="array" aca="1" ref="L2792" ca="1">IF($K2792="",OFFSET(L2792,-1,,,),K2792)</f>
        <v>15.01.07.02.01</v>
      </c>
      <c r="M2792" s="175" t="str" cm="1">
        <f t="array" aca="1" ref="M2792" ca="1">IF(OR($K2792=0,$K2792=""),OFFSET(M2792,-1,,,),O2792)</f>
        <v>ALVENARIA ESTRUTURAL COM BLOCO DE CONCRETO 14 CM 06 MPA, JUNTAS DE 10MM COM ARGAMASSA INDUSTRIALIZADA</v>
      </c>
      <c r="N2792" s="67" t="s">
        <v>824</v>
      </c>
      <c r="O2792" s="68" t="s">
        <v>825</v>
      </c>
      <c r="P2792" s="68"/>
      <c r="Q2792" s="68" t="s">
        <v>3255</v>
      </c>
      <c r="R2792" s="69">
        <v>707.28</v>
      </c>
      <c r="S2792" s="70">
        <v>0.44</v>
      </c>
      <c r="T2792" s="70">
        <v>311.20319999999998</v>
      </c>
      <c r="U2792" s="67" t="s">
        <v>1496</v>
      </c>
      <c r="V2792" s="71" t="s">
        <v>1497</v>
      </c>
      <c r="W2792" s="171"/>
      <c r="X2792" s="172"/>
      <c r="Y2792" s="176">
        <f t="shared" si="1725"/>
        <v>0</v>
      </c>
      <c r="AA2792" s="192"/>
      <c r="AB2792" s="193"/>
    </row>
    <row r="2793" spans="2:28" hidden="1">
      <c r="B2793" s="189">
        <f t="shared" si="1717"/>
        <v>0</v>
      </c>
      <c r="C2793" s="189">
        <f t="shared" ca="1" si="1718"/>
        <v>0</v>
      </c>
      <c r="D2793" s="189">
        <f t="shared" si="1719"/>
        <v>0</v>
      </c>
      <c r="E2793" s="189">
        <f t="shared" ca="1" si="1720"/>
        <v>0</v>
      </c>
      <c r="F2793" s="189">
        <f t="shared" si="1721"/>
        <v>0</v>
      </c>
      <c r="G2793" s="189" cm="1">
        <f t="array" aca="1" ref="G2793" ca="1">OFFSET(G2793,-1,,,)+1</f>
        <v>2788</v>
      </c>
      <c r="H2793" s="189">
        <f t="shared" si="1722"/>
        <v>0</v>
      </c>
      <c r="I2793" s="189">
        <f t="shared" si="1723"/>
        <v>0</v>
      </c>
      <c r="J2793" s="179">
        <f t="shared" si="1724"/>
        <v>0</v>
      </c>
      <c r="K2793" s="173"/>
      <c r="L2793" s="174" t="str" cm="1">
        <f t="array" aca="1" ref="L2793" ca="1">IF($K2793="",OFFSET(L2793,-1,,,),K2793)</f>
        <v>15.01.07.02.01</v>
      </c>
      <c r="M2793" s="175" t="str" cm="1">
        <f t="array" aca="1" ref="M2793" ca="1">IF(OR($K2793=0,$K2793=""),OFFSET(M2793,-1,,,),O2793)</f>
        <v>ALVENARIA ESTRUTURAL COM BLOCO DE CONCRETO 14 CM 06 MPA, JUNTAS DE 10MM COM ARGAMASSA INDUSTRIALIZADA</v>
      </c>
      <c r="N2793" s="67" t="s">
        <v>826</v>
      </c>
      <c r="O2793" s="68" t="s">
        <v>827</v>
      </c>
      <c r="P2793" s="68"/>
      <c r="Q2793" s="68" t="s">
        <v>3260</v>
      </c>
      <c r="R2793" s="69">
        <v>13.12678</v>
      </c>
      <c r="S2793" s="70">
        <v>3.25</v>
      </c>
      <c r="T2793" s="70">
        <v>42.662035000000003</v>
      </c>
      <c r="U2793" s="67" t="s">
        <v>1496</v>
      </c>
      <c r="V2793" s="71" t="s">
        <v>1497</v>
      </c>
      <c r="W2793" s="171"/>
      <c r="X2793" s="172"/>
      <c r="Y2793" s="176">
        <f t="shared" si="1725"/>
        <v>0</v>
      </c>
      <c r="AA2793" s="192"/>
      <c r="AB2793" s="193"/>
    </row>
    <row r="2794" spans="2:28" hidden="1">
      <c r="B2794" s="189">
        <f t="shared" si="1717"/>
        <v>0</v>
      </c>
      <c r="C2794" s="189">
        <f t="shared" ca="1" si="1718"/>
        <v>0</v>
      </c>
      <c r="D2794" s="189">
        <f t="shared" si="1719"/>
        <v>0</v>
      </c>
      <c r="E2794" s="189">
        <f t="shared" ca="1" si="1720"/>
        <v>0</v>
      </c>
      <c r="F2794" s="189">
        <f t="shared" si="1721"/>
        <v>0</v>
      </c>
      <c r="G2794" s="189" cm="1">
        <f t="array" aca="1" ref="G2794" ca="1">OFFSET(G2794,-1,,,)+1</f>
        <v>2789</v>
      </c>
      <c r="H2794" s="189">
        <f t="shared" si="1722"/>
        <v>0</v>
      </c>
      <c r="I2794" s="189">
        <f t="shared" si="1723"/>
        <v>0</v>
      </c>
      <c r="J2794" s="179">
        <f t="shared" si="1724"/>
        <v>0</v>
      </c>
      <c r="K2794" s="173"/>
      <c r="L2794" s="174" t="str" cm="1">
        <f t="array" aca="1" ref="L2794" ca="1">IF($K2794="",OFFSET(L2794,-1,,,),K2794)</f>
        <v>15.01.07.02.01</v>
      </c>
      <c r="M2794" s="175" t="str" cm="1">
        <f t="array" aca="1" ref="M2794" ca="1">IF(OR($K2794=0,$K2794=""),OFFSET(M2794,-1,,,),O2794)</f>
        <v>ALVENARIA ESTRUTURAL COM BLOCO DE CONCRETO 14 CM 06 MPA, JUNTAS DE 10MM COM ARGAMASSA INDUSTRIALIZADA</v>
      </c>
      <c r="N2794" s="67" t="s">
        <v>3956</v>
      </c>
      <c r="O2794" s="68" t="s">
        <v>4496</v>
      </c>
      <c r="P2794" s="68"/>
      <c r="Q2794" s="68" t="s">
        <v>3260</v>
      </c>
      <c r="R2794" s="69">
        <v>43.130944999999997</v>
      </c>
      <c r="S2794" s="70">
        <v>6.32</v>
      </c>
      <c r="T2794" s="70">
        <v>272.5875724</v>
      </c>
      <c r="U2794" s="67" t="s">
        <v>1496</v>
      </c>
      <c r="V2794" s="71" t="s">
        <v>1497</v>
      </c>
      <c r="W2794" s="171"/>
      <c r="X2794" s="172"/>
      <c r="Y2794" s="176">
        <f t="shared" si="1725"/>
        <v>0</v>
      </c>
      <c r="AA2794" s="192"/>
      <c r="AB2794" s="193"/>
    </row>
    <row r="2795" spans="2:28" hidden="1">
      <c r="B2795" s="189">
        <f>IF(J2795=0,0,U2795)</f>
        <v>0</v>
      </c>
      <c r="C2795" s="189">
        <f ca="1">IF(OR(J2795=0,I2795=0),0,IF(_xlfn.IFNA(MATCH(B2795,OFFSET($B$5,,,$G2795,),),0)&gt;0,0,MAX(OFFSET($C$5,,,$G2795,))+1))</f>
        <v>0</v>
      </c>
      <c r="D2795" s="189">
        <f>IF(J2795=0,0,N2795&amp;"-"&amp;U2795)</f>
        <v>0</v>
      </c>
      <c r="E2795" s="189">
        <f ca="1">IF(OR(J2795=0,I2795=0),0,IF(_xlfn.IFNA(MATCH(D2795,OFFSET($D$5,,,$G2795,),),0)&gt;0,0,_xlfn.MAXIFS(OFFSET($E$5,,,$G2795,),OFFSET($J$5,,,$G2795,),J2795)+1))</f>
        <v>0</v>
      </c>
      <c r="F2795" s="189">
        <f>IF(J2795=0,0,E2795&amp;"-"&amp;N2795)</f>
        <v>0</v>
      </c>
      <c r="G2795" s="189" cm="1">
        <f t="array" aca="1" ref="G2795" ca="1">OFFSET(G2795,-1,,,)+1</f>
        <v>2790</v>
      </c>
      <c r="H2795" s="189">
        <f>IF(OR($K2795=0,$K2795=""),$W2795,0)</f>
        <v>0</v>
      </c>
      <c r="I2795" s="189">
        <f>H2795*R2795</f>
        <v>0</v>
      </c>
      <c r="J2795" s="179">
        <f>IF(AND(I2795&lt;&gt;0,OR(K2795=0,K2795="")),N2795&amp;" - Mapa",0)</f>
        <v>0</v>
      </c>
      <c r="K2795" s="173"/>
      <c r="L2795" s="174" t="str" cm="1">
        <f t="array" aca="1" ref="L2795" ca="1">IF($K2795="",OFFSET(L2795,-1,,,),K2795)</f>
        <v>15.01.07.02.01</v>
      </c>
      <c r="M2795" s="175" t="str" cm="1">
        <f t="array" aca="1" ref="M2795" ca="1">IF(OR($K2795=0,$K2795=""),OFFSET(M2795,-1,,,),O2795)</f>
        <v>ALVENARIA ESTRUTURAL COM BLOCO DE CONCRETO 14 CM 06 MPA, JUNTAS DE 10MM COM ARGAMASSA INDUSTRIALIZADA</v>
      </c>
      <c r="N2795" s="67" t="s">
        <v>3957</v>
      </c>
      <c r="O2795" s="68" t="s">
        <v>4497</v>
      </c>
      <c r="P2795" s="68"/>
      <c r="Q2795" s="68" t="s">
        <v>3260</v>
      </c>
      <c r="R2795" s="69">
        <v>19.127545999999999</v>
      </c>
      <c r="S2795" s="70">
        <v>6.34</v>
      </c>
      <c r="T2795" s="70">
        <v>121.26864163999998</v>
      </c>
      <c r="U2795" s="67" t="s">
        <v>1496</v>
      </c>
      <c r="V2795" s="71" t="s">
        <v>1497</v>
      </c>
      <c r="W2795" s="171"/>
      <c r="X2795" s="172"/>
      <c r="Y2795" s="176">
        <f>X2795+W2795</f>
        <v>0</v>
      </c>
      <c r="AA2795" s="192"/>
      <c r="AB2795" s="193"/>
    </row>
    <row r="2796" spans="2:28">
      <c r="B2796" s="189">
        <f t="shared" ref="B2796:B2801" si="1726">IF(J2796=0,0,U2796)</f>
        <v>0</v>
      </c>
      <c r="C2796" s="189">
        <f t="shared" ref="C2796:C2801" ca="1" si="1727">IF(OR(J2796=0,I2796=0),0,IF(_xlfn.IFNA(MATCH(B2796,OFFSET($B$5,,,$G2796,),),0)&gt;0,0,MAX(OFFSET($C$5,,,$G2796,))+1))</f>
        <v>0</v>
      </c>
      <c r="D2796" s="189">
        <f t="shared" ref="D2796:D2801" si="1728">IF(J2796=0,0,N2796&amp;"-"&amp;U2796)</f>
        <v>0</v>
      </c>
      <c r="E2796" s="189">
        <f t="shared" ref="E2796:E2801" ca="1" si="1729">IF(OR(J2796=0,I2796=0),0,IF(_xlfn.IFNA(MATCH(D2796,OFFSET($D$5,,,$G2796,),),0)&gt;0,0,_xlfn.MAXIFS(OFFSET($E$5,,,$G2796,),OFFSET($J$5,,,$G2796,),J2796)+1))</f>
        <v>0</v>
      </c>
      <c r="F2796" s="189">
        <f t="shared" ref="F2796:F2801" si="1730">IF(J2796=0,0,E2796&amp;"-"&amp;N2796)</f>
        <v>0</v>
      </c>
      <c r="G2796" s="189" cm="1">
        <f t="array" aca="1" ref="G2796" ca="1">OFFSET(G2796,-1,,,)+1</f>
        <v>2791</v>
      </c>
      <c r="H2796" s="189">
        <f t="shared" ref="H2796:H2801" si="1731">IF(OR($K2796=0,$K2796=""),$W2796,0)</f>
        <v>0</v>
      </c>
      <c r="I2796" s="189">
        <f t="shared" ref="I2796:I2801" si="1732">H2796*R2796</f>
        <v>0</v>
      </c>
      <c r="J2796" s="179">
        <f t="shared" ref="J2796:J2801" si="1733">IF(AND(I2796&lt;&gt;0,OR(K2796=0,K2796="")),N2796&amp;" - Mapa",0)</f>
        <v>0</v>
      </c>
      <c r="K2796" s="173" t="s">
        <v>2675</v>
      </c>
      <c r="L2796" s="174" t="str" cm="1">
        <f t="array" aca="1" ref="L2796" ca="1">IF($K2796="",OFFSET(L2796,-1,,,),K2796)</f>
        <v>15.01.07.02.02</v>
      </c>
      <c r="M2796" s="175" t="str" cm="1">
        <f t="array" aca="1" ref="M2796" ca="1">IF(OR($K2796=0,$K2796=""),OFFSET(M2796,-1,,,),O2796)</f>
        <v>AÇO CA50 10,00MM - CORTADO E DOBRADO</v>
      </c>
      <c r="N2796" s="67" t="s">
        <v>319</v>
      </c>
      <c r="O2796" s="68" t="s">
        <v>4294</v>
      </c>
      <c r="P2796" s="68"/>
      <c r="Q2796" s="68" t="s">
        <v>3255</v>
      </c>
      <c r="R2796" s="69">
        <v>42.41</v>
      </c>
      <c r="S2796" s="70">
        <v>6.4729999999999999</v>
      </c>
      <c r="T2796" s="70">
        <v>274.51992999999999</v>
      </c>
      <c r="U2796" s="67"/>
      <c r="V2796" s="71"/>
      <c r="W2796" s="171"/>
      <c r="X2796" s="172"/>
      <c r="Y2796" s="176">
        <f t="shared" ref="Y2796:Y2801" si="1734">X2796+W2796</f>
        <v>0</v>
      </c>
      <c r="AA2796" s="192"/>
      <c r="AB2796" s="193"/>
    </row>
    <row r="2797" spans="2:28" hidden="1">
      <c r="B2797" s="189">
        <f t="shared" si="1726"/>
        <v>0</v>
      </c>
      <c r="C2797" s="189">
        <f t="shared" ca="1" si="1727"/>
        <v>0</v>
      </c>
      <c r="D2797" s="189">
        <f t="shared" si="1728"/>
        <v>0</v>
      </c>
      <c r="E2797" s="189">
        <f t="shared" ca="1" si="1729"/>
        <v>0</v>
      </c>
      <c r="F2797" s="189">
        <f t="shared" si="1730"/>
        <v>0</v>
      </c>
      <c r="G2797" s="189" cm="1">
        <f t="array" aca="1" ref="G2797" ca="1">OFFSET(G2797,-1,,,)+1</f>
        <v>2792</v>
      </c>
      <c r="H2797" s="189">
        <f t="shared" si="1731"/>
        <v>0</v>
      </c>
      <c r="I2797" s="189">
        <f t="shared" si="1732"/>
        <v>0</v>
      </c>
      <c r="J2797" s="179">
        <f t="shared" si="1733"/>
        <v>0</v>
      </c>
      <c r="K2797" s="173"/>
      <c r="L2797" s="174" t="str" cm="1">
        <f t="array" aca="1" ref="L2797" ca="1">IF($K2797="",OFFSET(L2797,-1,,,),K2797)</f>
        <v>15.01.07.02.02</v>
      </c>
      <c r="M2797" s="175" t="str" cm="1">
        <f t="array" aca="1" ref="M2797" ca="1">IF(OR($K2797=0,$K2797=""),OFFSET(M2797,-1,,,),O2797)</f>
        <v>AÇO CA50 10,00MM - CORTADO E DOBRADO</v>
      </c>
      <c r="N2797" s="67" t="s">
        <v>306</v>
      </c>
      <c r="O2797" s="68" t="s">
        <v>307</v>
      </c>
      <c r="P2797" s="68"/>
      <c r="Q2797" s="68" t="s">
        <v>3255</v>
      </c>
      <c r="R2797" s="69">
        <v>0.42409999999999998</v>
      </c>
      <c r="S2797" s="70">
        <v>11</v>
      </c>
      <c r="T2797" s="70">
        <v>4.6650999999999998</v>
      </c>
      <c r="U2797" s="67" t="s">
        <v>1496</v>
      </c>
      <c r="V2797" s="71" t="s">
        <v>1497</v>
      </c>
      <c r="W2797" s="171"/>
      <c r="X2797" s="172"/>
      <c r="Y2797" s="176">
        <f t="shared" si="1734"/>
        <v>0</v>
      </c>
      <c r="AA2797" s="192"/>
      <c r="AB2797" s="193"/>
    </row>
    <row r="2798" spans="2:28" hidden="1">
      <c r="B2798" s="189">
        <f t="shared" si="1726"/>
        <v>0</v>
      </c>
      <c r="C2798" s="189">
        <f t="shared" ca="1" si="1727"/>
        <v>0</v>
      </c>
      <c r="D2798" s="189">
        <f t="shared" si="1728"/>
        <v>0</v>
      </c>
      <c r="E2798" s="189">
        <f t="shared" ca="1" si="1729"/>
        <v>0</v>
      </c>
      <c r="F2798" s="189">
        <f t="shared" si="1730"/>
        <v>0</v>
      </c>
      <c r="G2798" s="189" cm="1">
        <f t="array" aca="1" ref="G2798" ca="1">OFFSET(G2798,-1,,,)+1</f>
        <v>2793</v>
      </c>
      <c r="H2798" s="189">
        <f t="shared" si="1731"/>
        <v>0</v>
      </c>
      <c r="I2798" s="189">
        <f t="shared" si="1732"/>
        <v>0</v>
      </c>
      <c r="J2798" s="179">
        <f t="shared" si="1733"/>
        <v>0</v>
      </c>
      <c r="K2798" s="173"/>
      <c r="L2798" s="174" t="str" cm="1">
        <f t="array" aca="1" ref="L2798" ca="1">IF($K2798="",OFFSET(L2798,-1,,,),K2798)</f>
        <v>15.01.07.02.02</v>
      </c>
      <c r="M2798" s="175" t="str" cm="1">
        <f t="array" aca="1" ref="M2798" ca="1">IF(OR($K2798=0,$K2798=""),OFFSET(M2798,-1,,,),O2798)</f>
        <v>AÇO CA50 10,00MM - CORTADO E DOBRADO</v>
      </c>
      <c r="N2798" s="67" t="s">
        <v>320</v>
      </c>
      <c r="O2798" s="68" t="s">
        <v>321</v>
      </c>
      <c r="P2798" s="68"/>
      <c r="Q2798" s="68" t="s">
        <v>3255</v>
      </c>
      <c r="R2798" s="69">
        <v>42.834099999999999</v>
      </c>
      <c r="S2798" s="70">
        <v>5.6</v>
      </c>
      <c r="T2798" s="70">
        <v>239.87095999999997</v>
      </c>
      <c r="U2798" s="67" t="s">
        <v>1496</v>
      </c>
      <c r="V2798" s="71" t="s">
        <v>1497</v>
      </c>
      <c r="W2798" s="171"/>
      <c r="X2798" s="172"/>
      <c r="Y2798" s="176">
        <f t="shared" si="1734"/>
        <v>0</v>
      </c>
      <c r="AA2798" s="192"/>
      <c r="AB2798" s="193"/>
    </row>
    <row r="2799" spans="2:28" hidden="1">
      <c r="B2799" s="189">
        <f t="shared" si="1726"/>
        <v>0</v>
      </c>
      <c r="C2799" s="189">
        <f t="shared" ca="1" si="1727"/>
        <v>0</v>
      </c>
      <c r="D2799" s="189">
        <f t="shared" si="1728"/>
        <v>0</v>
      </c>
      <c r="E2799" s="189">
        <f t="shared" ca="1" si="1729"/>
        <v>0</v>
      </c>
      <c r="F2799" s="189">
        <f t="shared" si="1730"/>
        <v>0</v>
      </c>
      <c r="G2799" s="189" cm="1">
        <f t="array" aca="1" ref="G2799" ca="1">OFFSET(G2799,-1,,,)+1</f>
        <v>2794</v>
      </c>
      <c r="H2799" s="189">
        <f t="shared" si="1731"/>
        <v>0</v>
      </c>
      <c r="I2799" s="189">
        <f t="shared" si="1732"/>
        <v>0</v>
      </c>
      <c r="J2799" s="179">
        <f t="shared" si="1733"/>
        <v>0</v>
      </c>
      <c r="K2799" s="173"/>
      <c r="L2799" s="174" t="str" cm="1">
        <f t="array" aca="1" ref="L2799" ca="1">IF($K2799="",OFFSET(L2799,-1,,,),K2799)</f>
        <v>15.01.07.02.02</v>
      </c>
      <c r="M2799" s="175" t="str" cm="1">
        <f t="array" aca="1" ref="M2799" ca="1">IF(OR($K2799=0,$K2799=""),OFFSET(M2799,-1,,,),O2799)</f>
        <v>AÇO CA50 10,00MM - CORTADO E DOBRADO</v>
      </c>
      <c r="N2799" s="67" t="s">
        <v>322</v>
      </c>
      <c r="O2799" s="68" t="s">
        <v>323</v>
      </c>
      <c r="P2799" s="68"/>
      <c r="Q2799" s="68" t="s">
        <v>3255</v>
      </c>
      <c r="R2799" s="69">
        <v>42.834099999999999</v>
      </c>
      <c r="S2799" s="70">
        <v>0.7</v>
      </c>
      <c r="T2799" s="70">
        <v>29.983869999999996</v>
      </c>
      <c r="U2799" s="67" t="s">
        <v>1496</v>
      </c>
      <c r="V2799" s="71" t="s">
        <v>1497</v>
      </c>
      <c r="W2799" s="171"/>
      <c r="X2799" s="172"/>
      <c r="Y2799" s="176">
        <f t="shared" si="1734"/>
        <v>0</v>
      </c>
      <c r="AA2799" s="192"/>
      <c r="AB2799" s="193"/>
    </row>
    <row r="2800" spans="2:28">
      <c r="B2800" s="189">
        <f t="shared" si="1726"/>
        <v>0</v>
      </c>
      <c r="C2800" s="189">
        <f t="shared" ca="1" si="1727"/>
        <v>0</v>
      </c>
      <c r="D2800" s="189">
        <f t="shared" si="1728"/>
        <v>0</v>
      </c>
      <c r="E2800" s="189">
        <f t="shared" ca="1" si="1729"/>
        <v>0</v>
      </c>
      <c r="F2800" s="189">
        <f t="shared" si="1730"/>
        <v>0</v>
      </c>
      <c r="G2800" s="189" cm="1">
        <f t="array" aca="1" ref="G2800" ca="1">OFFSET(G2800,-1,,,)+1</f>
        <v>2795</v>
      </c>
      <c r="H2800" s="189">
        <f t="shared" si="1731"/>
        <v>0</v>
      </c>
      <c r="I2800" s="189">
        <f t="shared" si="1732"/>
        <v>0</v>
      </c>
      <c r="J2800" s="179">
        <f t="shared" si="1733"/>
        <v>0</v>
      </c>
      <c r="K2800" s="173" t="s">
        <v>2676</v>
      </c>
      <c r="L2800" s="174" t="str" cm="1">
        <f t="array" aca="1" ref="L2800" ca="1">IF($K2800="",OFFSET(L2800,-1,,,),K2800)</f>
        <v>15.01.07.02.03</v>
      </c>
      <c r="M2800" s="175" t="str" cm="1">
        <f t="array" aca="1" ref="M2800" ca="1">IF(OR($K2800=0,$K2800=""),OFFSET(M2800,-1,,,),O2800)</f>
        <v>GRAUTE HORIZONTAL E VERTICAL 15 MPA</v>
      </c>
      <c r="N2800" s="67" t="s">
        <v>714</v>
      </c>
      <c r="O2800" s="68" t="s">
        <v>4436</v>
      </c>
      <c r="P2800" s="68"/>
      <c r="Q2800" s="68" t="s">
        <v>3256</v>
      </c>
      <c r="R2800" s="69">
        <v>0.871</v>
      </c>
      <c r="S2800" s="70">
        <v>556.5</v>
      </c>
      <c r="T2800" s="70">
        <v>484.7115</v>
      </c>
      <c r="U2800" s="67"/>
      <c r="V2800" s="71"/>
      <c r="W2800" s="171"/>
      <c r="X2800" s="172"/>
      <c r="Y2800" s="176">
        <f t="shared" si="1734"/>
        <v>0</v>
      </c>
      <c r="AA2800" s="192"/>
      <c r="AB2800" s="193"/>
    </row>
    <row r="2801" spans="2:28" hidden="1">
      <c r="B2801" s="189">
        <f t="shared" si="1726"/>
        <v>0</v>
      </c>
      <c r="C2801" s="189">
        <f t="shared" ca="1" si="1727"/>
        <v>0</v>
      </c>
      <c r="D2801" s="189">
        <f t="shared" si="1728"/>
        <v>0</v>
      </c>
      <c r="E2801" s="189">
        <f t="shared" ca="1" si="1729"/>
        <v>0</v>
      </c>
      <c r="F2801" s="189">
        <f t="shared" si="1730"/>
        <v>0</v>
      </c>
      <c r="G2801" s="189" cm="1">
        <f t="array" aca="1" ref="G2801" ca="1">OFFSET(G2801,-1,,,)+1</f>
        <v>2796</v>
      </c>
      <c r="H2801" s="189">
        <f t="shared" si="1731"/>
        <v>0</v>
      </c>
      <c r="I2801" s="189">
        <f t="shared" si="1732"/>
        <v>0</v>
      </c>
      <c r="J2801" s="179">
        <f t="shared" si="1733"/>
        <v>0</v>
      </c>
      <c r="K2801" s="173"/>
      <c r="L2801" s="174" t="str" cm="1">
        <f t="array" aca="1" ref="L2801" ca="1">IF($K2801="",OFFSET(L2801,-1,,,),K2801)</f>
        <v>15.01.07.02.03</v>
      </c>
      <c r="M2801" s="175" t="str" cm="1">
        <f t="array" aca="1" ref="M2801" ca="1">IF(OR($K2801=0,$K2801=""),OFFSET(M2801,-1,,,),O2801)</f>
        <v>GRAUTE HORIZONTAL E VERTICAL 15 MPA</v>
      </c>
      <c r="N2801" s="67" t="s">
        <v>715</v>
      </c>
      <c r="O2801" s="68" t="s">
        <v>716</v>
      </c>
      <c r="P2801" s="68"/>
      <c r="Q2801" s="68" t="s">
        <v>3256</v>
      </c>
      <c r="R2801" s="69">
        <v>0.91454999999999997</v>
      </c>
      <c r="S2801" s="70">
        <v>530</v>
      </c>
      <c r="T2801" s="70">
        <v>484.7115</v>
      </c>
      <c r="U2801" s="67" t="s">
        <v>1496</v>
      </c>
      <c r="V2801" s="71" t="s">
        <v>1497</v>
      </c>
      <c r="W2801" s="171"/>
      <c r="X2801" s="172"/>
      <c r="Y2801" s="176">
        <f t="shared" si="1734"/>
        <v>0</v>
      </c>
      <c r="AA2801" s="192"/>
      <c r="AB2801" s="193"/>
    </row>
    <row r="2802" spans="2:28">
      <c r="B2802" s="189">
        <f>IF(J2802=0,0,U2802)</f>
        <v>0</v>
      </c>
      <c r="C2802" s="189">
        <f ca="1">IF(OR(J2802=0,I2802=0),0,IF(_xlfn.IFNA(MATCH(B2802,OFFSET($B$5,,,$G2802,),),0)&gt;0,0,MAX(OFFSET($C$5,,,$G2802,))+1))</f>
        <v>0</v>
      </c>
      <c r="D2802" s="189">
        <f>IF(J2802=0,0,N2802&amp;"-"&amp;U2802)</f>
        <v>0</v>
      </c>
      <c r="E2802" s="189">
        <f ca="1">IF(OR(J2802=0,I2802=0),0,IF(_xlfn.IFNA(MATCH(D2802,OFFSET($D$5,,,$G2802,),),0)&gt;0,0,_xlfn.MAXIFS(OFFSET($E$5,,,$G2802,),OFFSET($J$5,,,$G2802,),J2802)+1))</f>
        <v>0</v>
      </c>
      <c r="F2802" s="189">
        <f>IF(J2802=0,0,E2802&amp;"-"&amp;N2802)</f>
        <v>0</v>
      </c>
      <c r="G2802" s="189" cm="1">
        <f t="array" aca="1" ref="G2802" ca="1">OFFSET(G2802,-1,,,)+1</f>
        <v>2797</v>
      </c>
      <c r="H2802" s="189">
        <f>IF(OR($K2802=0,$K2802=""),$W2802,0)</f>
        <v>0</v>
      </c>
      <c r="I2802" s="189">
        <f>H2802*R2802</f>
        <v>0</v>
      </c>
      <c r="J2802" s="179">
        <f>IF(AND(I2802&lt;&gt;0,OR(K2802=0,K2802="")),N2802&amp;" - Mapa",0)</f>
        <v>0</v>
      </c>
      <c r="K2802" s="173" t="s">
        <v>2677</v>
      </c>
      <c r="L2802" s="174" t="str" cm="1">
        <f t="array" aca="1" ref="L2802" ca="1">IF($K2802="",OFFSET(L2802,-1,,,),K2802)</f>
        <v>15.01.07.02.04</v>
      </c>
      <c r="M2802" s="175" t="str" cm="1">
        <f t="array" aca="1" ref="M2802" ca="1">IF(OR($K2802=0,$K2802=""),OFFSET(M2802,-1,,,),O2802)</f>
        <v>MÃO DE OBRA PARA ALVENARIA ESTRUTURAL</v>
      </c>
      <c r="N2802" s="67" t="s">
        <v>355</v>
      </c>
      <c r="O2802" s="68" t="s">
        <v>4299</v>
      </c>
      <c r="P2802" s="68"/>
      <c r="Q2802" s="68" t="s">
        <v>3258</v>
      </c>
      <c r="R2802" s="69">
        <v>33.68</v>
      </c>
      <c r="S2802" s="70">
        <v>46</v>
      </c>
      <c r="T2802" s="70">
        <v>1549.28</v>
      </c>
      <c r="U2802" s="67"/>
      <c r="V2802" s="71"/>
      <c r="W2802" s="171"/>
      <c r="X2802" s="172"/>
      <c r="Y2802" s="176">
        <f>X2802+W2802</f>
        <v>0</v>
      </c>
      <c r="AA2802" s="192"/>
      <c r="AB2802" s="193"/>
    </row>
    <row r="2803" spans="2:28" hidden="1">
      <c r="B2803" s="189">
        <f t="shared" ref="B2803:B2806" si="1735">IF(J2803=0,0,U2803)</f>
        <v>0</v>
      </c>
      <c r="C2803" s="189">
        <f t="shared" ref="C2803:C2806" ca="1" si="1736">IF(OR(J2803=0,I2803=0),0,IF(_xlfn.IFNA(MATCH(B2803,OFFSET($B$5,,,$G2803,),),0)&gt;0,0,MAX(OFFSET($C$5,,,$G2803,))+1))</f>
        <v>0</v>
      </c>
      <c r="D2803" s="189">
        <f t="shared" ref="D2803:D2806" si="1737">IF(J2803=0,0,N2803&amp;"-"&amp;U2803)</f>
        <v>0</v>
      </c>
      <c r="E2803" s="189">
        <f t="shared" ref="E2803:E2806" ca="1" si="1738">IF(OR(J2803=0,I2803=0),0,IF(_xlfn.IFNA(MATCH(D2803,OFFSET($D$5,,,$G2803,),),0)&gt;0,0,_xlfn.MAXIFS(OFFSET($E$5,,,$G2803,),OFFSET($J$5,,,$G2803,),J2803)+1))</f>
        <v>0</v>
      </c>
      <c r="F2803" s="189">
        <f t="shared" ref="F2803:F2806" si="1739">IF(J2803=0,0,E2803&amp;"-"&amp;N2803)</f>
        <v>0</v>
      </c>
      <c r="G2803" s="189" cm="1">
        <f t="array" aca="1" ref="G2803" ca="1">OFFSET(G2803,-1,,,)+1</f>
        <v>2798</v>
      </c>
      <c r="H2803" s="189">
        <f t="shared" ref="H2803:H2806" si="1740">IF(OR($K2803=0,$K2803=""),$W2803,0)</f>
        <v>0</v>
      </c>
      <c r="I2803" s="189">
        <f t="shared" ref="I2803:I2806" si="1741">H2803*R2803</f>
        <v>0</v>
      </c>
      <c r="J2803" s="179">
        <f t="shared" ref="J2803:J2806" si="1742">IF(AND(I2803&lt;&gt;0,OR(K2803=0,K2803="")),N2803&amp;" - Mapa",0)</f>
        <v>0</v>
      </c>
      <c r="K2803" s="173"/>
      <c r="L2803" s="174" t="str" cm="1">
        <f t="array" aca="1" ref="L2803" ca="1">IF($K2803="",OFFSET(L2803,-1,,,),K2803)</f>
        <v>15.01.07.02.04</v>
      </c>
      <c r="M2803" s="175" t="str" cm="1">
        <f t="array" aca="1" ref="M2803" ca="1">IF(OR($K2803=0,$K2803=""),OFFSET(M2803,-1,,,),O2803)</f>
        <v>MÃO DE OBRA PARA ALVENARIA ESTRUTURAL</v>
      </c>
      <c r="N2803" s="67" t="s">
        <v>356</v>
      </c>
      <c r="O2803" s="68" t="s">
        <v>357</v>
      </c>
      <c r="P2803" s="68"/>
      <c r="Q2803" s="68" t="s">
        <v>3258</v>
      </c>
      <c r="R2803" s="69">
        <v>33.68</v>
      </c>
      <c r="S2803" s="70">
        <v>46</v>
      </c>
      <c r="T2803" s="70">
        <v>1549.28</v>
      </c>
      <c r="U2803" s="67" t="s">
        <v>1496</v>
      </c>
      <c r="V2803" s="71" t="s">
        <v>1497</v>
      </c>
      <c r="W2803" s="171"/>
      <c r="X2803" s="172"/>
      <c r="Y2803" s="176">
        <f t="shared" ref="Y2803:Y2806" si="1743">X2803+W2803</f>
        <v>0</v>
      </c>
      <c r="AA2803" s="192"/>
      <c r="AB2803" s="193"/>
    </row>
    <row r="2804" spans="2:28" hidden="1">
      <c r="B2804" s="189">
        <f t="shared" si="1735"/>
        <v>0</v>
      </c>
      <c r="C2804" s="189">
        <f t="shared" ca="1" si="1736"/>
        <v>0</v>
      </c>
      <c r="D2804" s="189">
        <f t="shared" si="1737"/>
        <v>0</v>
      </c>
      <c r="E2804" s="189">
        <f t="shared" ca="1" si="1738"/>
        <v>0</v>
      </c>
      <c r="F2804" s="189">
        <f t="shared" si="1739"/>
        <v>0</v>
      </c>
      <c r="G2804" s="189" cm="1">
        <f t="array" aca="1" ref="G2804" ca="1">OFFSET(G2804,-1,,,)+1</f>
        <v>2799</v>
      </c>
      <c r="H2804" s="189">
        <f t="shared" si="1740"/>
        <v>0</v>
      </c>
      <c r="I2804" s="189">
        <f t="shared" si="1741"/>
        <v>0</v>
      </c>
      <c r="J2804" s="179">
        <f t="shared" si="1742"/>
        <v>0</v>
      </c>
      <c r="K2804" s="173" t="s">
        <v>2678</v>
      </c>
      <c r="L2804" s="174" t="str" cm="1">
        <f t="array" aca="1" ref="L2804" ca="1">IF($K2804="",OFFSET(L2804,-1,,,),K2804)</f>
        <v>15.01.07.03</v>
      </c>
      <c r="M2804" s="175" t="str" cm="1">
        <f t="array" aca="1" ref="M2804" ca="1">IF(OR($K2804=0,$K2804=""),OFFSET(M2804,-1,,,),O2804)</f>
        <v>REVESTIMENTO</v>
      </c>
      <c r="N2804" s="67" t="s">
        <v>143</v>
      </c>
      <c r="O2804" s="68" t="s">
        <v>4759</v>
      </c>
      <c r="P2804" s="68"/>
      <c r="Q2804" s="68"/>
      <c r="R2804" s="69"/>
      <c r="S2804" s="70"/>
      <c r="T2804" s="70">
        <v>0</v>
      </c>
      <c r="U2804" s="67"/>
      <c r="V2804" s="71"/>
      <c r="W2804" s="171"/>
      <c r="X2804" s="172"/>
      <c r="Y2804" s="176">
        <f t="shared" si="1743"/>
        <v>0</v>
      </c>
      <c r="AA2804" s="192"/>
      <c r="AB2804" s="193"/>
    </row>
    <row r="2805" spans="2:28">
      <c r="B2805" s="189">
        <f t="shared" si="1735"/>
        <v>0</v>
      </c>
      <c r="C2805" s="189">
        <f t="shared" ca="1" si="1736"/>
        <v>0</v>
      </c>
      <c r="D2805" s="189">
        <f t="shared" si="1737"/>
        <v>0</v>
      </c>
      <c r="E2805" s="189">
        <f t="shared" ca="1" si="1738"/>
        <v>0</v>
      </c>
      <c r="F2805" s="189">
        <f t="shared" si="1739"/>
        <v>0</v>
      </c>
      <c r="G2805" s="189" cm="1">
        <f t="array" aca="1" ref="G2805" ca="1">OFFSET(G2805,-1,,,)+1</f>
        <v>2800</v>
      </c>
      <c r="H2805" s="189">
        <f t="shared" si="1740"/>
        <v>0</v>
      </c>
      <c r="I2805" s="189">
        <f t="shared" si="1741"/>
        <v>0</v>
      </c>
      <c r="J2805" s="179">
        <f t="shared" si="1742"/>
        <v>0</v>
      </c>
      <c r="K2805" s="173" t="s">
        <v>2679</v>
      </c>
      <c r="L2805" s="174" t="str" cm="1">
        <f t="array" aca="1" ref="L2805" ca="1">IF($K2805="",OFFSET(L2805,-1,,,),K2805)</f>
        <v>15.01.07.03.01</v>
      </c>
      <c r="M2805" s="175" t="str" cm="1">
        <f t="array" aca="1" ref="M2805" ca="1">IF(OR($K2805=0,$K2805=""),OFFSET(M2805,-1,,,),O2805)</f>
        <v>REGULARIZAÇÃO SARRAFEADA - CONTRAPISO - ESP=3CM</v>
      </c>
      <c r="N2805" s="67" t="s">
        <v>252</v>
      </c>
      <c r="O2805" s="68" t="s">
        <v>4237</v>
      </c>
      <c r="P2805" s="68"/>
      <c r="Q2805" s="68" t="s">
        <v>3258</v>
      </c>
      <c r="R2805" s="69">
        <v>63.7</v>
      </c>
      <c r="S2805" s="70">
        <v>52.604999999999997</v>
      </c>
      <c r="T2805" s="70">
        <v>3350.9384999999997</v>
      </c>
      <c r="U2805" s="67"/>
      <c r="V2805" s="71"/>
      <c r="W2805" s="171"/>
      <c r="X2805" s="172"/>
      <c r="Y2805" s="176">
        <f t="shared" si="1743"/>
        <v>0</v>
      </c>
      <c r="AA2805" s="192"/>
      <c r="AB2805" s="193"/>
    </row>
    <row r="2806" spans="2:28" hidden="1">
      <c r="B2806" s="189">
        <f t="shared" si="1735"/>
        <v>0</v>
      </c>
      <c r="C2806" s="189">
        <f t="shared" ca="1" si="1736"/>
        <v>0</v>
      </c>
      <c r="D2806" s="189">
        <f t="shared" si="1737"/>
        <v>0</v>
      </c>
      <c r="E2806" s="189">
        <f t="shared" ca="1" si="1738"/>
        <v>0</v>
      </c>
      <c r="F2806" s="189">
        <f t="shared" si="1739"/>
        <v>0</v>
      </c>
      <c r="G2806" s="189" cm="1">
        <f t="array" aca="1" ref="G2806" ca="1">OFFSET(G2806,-1,,,)+1</f>
        <v>2801</v>
      </c>
      <c r="H2806" s="189">
        <f t="shared" si="1740"/>
        <v>0</v>
      </c>
      <c r="I2806" s="189">
        <f t="shared" si="1741"/>
        <v>0</v>
      </c>
      <c r="J2806" s="179">
        <f t="shared" si="1742"/>
        <v>0</v>
      </c>
      <c r="K2806" s="173"/>
      <c r="L2806" s="174" t="str" cm="1">
        <f t="array" aca="1" ref="L2806" ca="1">IF($K2806="",OFFSET(L2806,-1,,,),K2806)</f>
        <v>15.01.07.03.01</v>
      </c>
      <c r="M2806" s="175" t="str" cm="1">
        <f t="array" aca="1" ref="M2806" ca="1">IF(OR($K2806=0,$K2806=""),OFFSET(M2806,-1,,,),O2806)</f>
        <v>REGULARIZAÇÃO SARRAFEADA - CONTRAPISO - ESP=3CM</v>
      </c>
      <c r="N2806" s="67" t="s">
        <v>240</v>
      </c>
      <c r="O2806" s="68" t="s">
        <v>179</v>
      </c>
      <c r="P2806" s="68"/>
      <c r="Q2806" s="68" t="s">
        <v>3255</v>
      </c>
      <c r="R2806" s="69">
        <v>556.73800000000006</v>
      </c>
      <c r="S2806" s="70">
        <v>0.75</v>
      </c>
      <c r="T2806" s="70">
        <v>417.55350000000004</v>
      </c>
      <c r="U2806" s="67" t="s">
        <v>1496</v>
      </c>
      <c r="V2806" s="71" t="s">
        <v>1497</v>
      </c>
      <c r="W2806" s="171"/>
      <c r="X2806" s="172"/>
      <c r="Y2806" s="176">
        <f t="shared" si="1743"/>
        <v>0</v>
      </c>
      <c r="AA2806" s="192"/>
      <c r="AB2806" s="193"/>
    </row>
    <row r="2807" spans="2:28" hidden="1">
      <c r="B2807" s="189">
        <f>IF(J2807=0,0,U2807)</f>
        <v>0</v>
      </c>
      <c r="C2807" s="189">
        <f ca="1">IF(OR(J2807=0,I2807=0),0,IF(_xlfn.IFNA(MATCH(B2807,OFFSET($B$5,,,$G2807,),),0)&gt;0,0,MAX(OFFSET($C$5,,,$G2807,))+1))</f>
        <v>0</v>
      </c>
      <c r="D2807" s="189">
        <f>IF(J2807=0,0,N2807&amp;"-"&amp;U2807)</f>
        <v>0</v>
      </c>
      <c r="E2807" s="189">
        <f ca="1">IF(OR(J2807=0,I2807=0),0,IF(_xlfn.IFNA(MATCH(D2807,OFFSET($D$5,,,$G2807,),),0)&gt;0,0,_xlfn.MAXIFS(OFFSET($E$5,,,$G2807,),OFFSET($J$5,,,$G2807,),J2807)+1))</f>
        <v>0</v>
      </c>
      <c r="F2807" s="189">
        <f>IF(J2807=0,0,E2807&amp;"-"&amp;N2807)</f>
        <v>0</v>
      </c>
      <c r="G2807" s="189" cm="1">
        <f t="array" aca="1" ref="G2807" ca="1">OFFSET(G2807,-1,,,)+1</f>
        <v>2802</v>
      </c>
      <c r="H2807" s="189">
        <f>IF(OR($K2807=0,$K2807=""),$W2807,0)</f>
        <v>0</v>
      </c>
      <c r="I2807" s="189">
        <f>H2807*R2807</f>
        <v>0</v>
      </c>
      <c r="J2807" s="179">
        <f>IF(AND(I2807&lt;&gt;0,OR(K2807=0,K2807="")),N2807&amp;" - Mapa",0)</f>
        <v>0</v>
      </c>
      <c r="K2807" s="173"/>
      <c r="L2807" s="174" t="str" cm="1">
        <f t="array" aca="1" ref="L2807" ca="1">IF($K2807="",OFFSET(L2807,-1,,,),K2807)</f>
        <v>15.01.07.03.01</v>
      </c>
      <c r="M2807" s="175" t="str" cm="1">
        <f t="array" aca="1" ref="M2807" ca="1">IF(OR($K2807=0,$K2807=""),OFFSET(M2807,-1,,,),O2807)</f>
        <v>REGULARIZAÇÃO SARRAFEADA - CONTRAPISO - ESP=3CM</v>
      </c>
      <c r="N2807" s="67" t="s">
        <v>180</v>
      </c>
      <c r="O2807" s="68" t="s">
        <v>181</v>
      </c>
      <c r="P2807" s="68"/>
      <c r="Q2807" s="68" t="s">
        <v>3256</v>
      </c>
      <c r="R2807" s="69">
        <v>2.548</v>
      </c>
      <c r="S2807" s="70">
        <v>200</v>
      </c>
      <c r="T2807" s="70">
        <v>509.6</v>
      </c>
      <c r="U2807" s="67" t="s">
        <v>1496</v>
      </c>
      <c r="V2807" s="71" t="s">
        <v>1497</v>
      </c>
      <c r="W2807" s="171"/>
      <c r="X2807" s="172"/>
      <c r="Y2807" s="176">
        <f>X2807+W2807</f>
        <v>0</v>
      </c>
      <c r="AA2807" s="192"/>
      <c r="AB2807" s="193"/>
    </row>
    <row r="2808" spans="2:28" hidden="1">
      <c r="B2808" s="189">
        <f t="shared" ref="B2808:B2817" si="1744">IF(J2808=0,0,U2808)</f>
        <v>0</v>
      </c>
      <c r="C2808" s="189">
        <f t="shared" ref="C2808:C2817" ca="1" si="1745">IF(OR(J2808=0,I2808=0),0,IF(_xlfn.IFNA(MATCH(B2808,OFFSET($B$5,,,$G2808,),),0)&gt;0,0,MAX(OFFSET($C$5,,,$G2808,))+1))</f>
        <v>0</v>
      </c>
      <c r="D2808" s="189">
        <f t="shared" ref="D2808:D2817" si="1746">IF(J2808=0,0,N2808&amp;"-"&amp;U2808)</f>
        <v>0</v>
      </c>
      <c r="E2808" s="189">
        <f t="shared" ref="E2808:E2817" ca="1" si="1747">IF(OR(J2808=0,I2808=0),0,IF(_xlfn.IFNA(MATCH(D2808,OFFSET($D$5,,,$G2808,),),0)&gt;0,0,_xlfn.MAXIFS(OFFSET($E$5,,,$G2808,),OFFSET($J$5,,,$G2808,),J2808)+1))</f>
        <v>0</v>
      </c>
      <c r="F2808" s="189">
        <f t="shared" ref="F2808:F2817" si="1748">IF(J2808=0,0,E2808&amp;"-"&amp;N2808)</f>
        <v>0</v>
      </c>
      <c r="G2808" s="189" cm="1">
        <f t="array" aca="1" ref="G2808" ca="1">OFFSET(G2808,-1,,,)+1</f>
        <v>2803</v>
      </c>
      <c r="H2808" s="189">
        <f t="shared" ref="H2808:H2817" si="1749">IF(OR($K2808=0,$K2808=""),$W2808,0)</f>
        <v>0</v>
      </c>
      <c r="I2808" s="189">
        <f t="shared" ref="I2808:I2817" si="1750">H2808*R2808</f>
        <v>0</v>
      </c>
      <c r="J2808" s="179">
        <f t="shared" ref="J2808:J2817" si="1751">IF(AND(I2808&lt;&gt;0,OR(K2808=0,K2808="")),N2808&amp;" - Mapa",0)</f>
        <v>0</v>
      </c>
      <c r="K2808" s="173"/>
      <c r="L2808" s="174" t="str" cm="1">
        <f t="array" aca="1" ref="L2808" ca="1">IF($K2808="",OFFSET(L2808,-1,,,),K2808)</f>
        <v>15.01.07.03.01</v>
      </c>
      <c r="M2808" s="175" t="str" cm="1">
        <f t="array" aca="1" ref="M2808" ca="1">IF(OR($K2808=0,$K2808=""),OFFSET(M2808,-1,,,),O2808)</f>
        <v>REGULARIZAÇÃO SARRAFEADA - CONTRAPISO - ESP=3CM</v>
      </c>
      <c r="N2808" s="67" t="s">
        <v>253</v>
      </c>
      <c r="O2808" s="68" t="s">
        <v>254</v>
      </c>
      <c r="P2808" s="68"/>
      <c r="Q2808" s="68" t="s">
        <v>3255</v>
      </c>
      <c r="R2808" s="69">
        <v>28.664999999999999</v>
      </c>
      <c r="S2808" s="70">
        <v>9</v>
      </c>
      <c r="T2808" s="70">
        <v>257.98500000000001</v>
      </c>
      <c r="U2808" s="67" t="s">
        <v>1496</v>
      </c>
      <c r="V2808" s="71" t="s">
        <v>1497</v>
      </c>
      <c r="W2808" s="171"/>
      <c r="X2808" s="172"/>
      <c r="Y2808" s="176">
        <f t="shared" ref="Y2808:Y2817" si="1752">X2808+W2808</f>
        <v>0</v>
      </c>
      <c r="AA2808" s="192"/>
      <c r="AB2808" s="193"/>
    </row>
    <row r="2809" spans="2:28" hidden="1">
      <c r="B2809" s="189">
        <f t="shared" si="1744"/>
        <v>0</v>
      </c>
      <c r="C2809" s="189">
        <f t="shared" ca="1" si="1745"/>
        <v>0</v>
      </c>
      <c r="D2809" s="189">
        <f t="shared" si="1746"/>
        <v>0</v>
      </c>
      <c r="E2809" s="189">
        <f t="shared" ca="1" si="1747"/>
        <v>0</v>
      </c>
      <c r="F2809" s="189">
        <f t="shared" si="1748"/>
        <v>0</v>
      </c>
      <c r="G2809" s="189" cm="1">
        <f t="array" aca="1" ref="G2809" ca="1">OFFSET(G2809,-1,,,)+1</f>
        <v>2804</v>
      </c>
      <c r="H2809" s="189">
        <f t="shared" si="1749"/>
        <v>0</v>
      </c>
      <c r="I2809" s="189">
        <f t="shared" si="1750"/>
        <v>0</v>
      </c>
      <c r="J2809" s="179">
        <f t="shared" si="1751"/>
        <v>0</v>
      </c>
      <c r="K2809" s="173"/>
      <c r="L2809" s="174" t="str" cm="1">
        <f t="array" aca="1" ref="L2809" ca="1">IF($K2809="",OFFSET(L2809,-1,,,),K2809)</f>
        <v>15.01.07.03.01</v>
      </c>
      <c r="M2809" s="175" t="str" cm="1">
        <f t="array" aca="1" ref="M2809" ca="1">IF(OR($K2809=0,$K2809=""),OFFSET(M2809,-1,,,),O2809)</f>
        <v>REGULARIZAÇÃO SARRAFEADA - CONTRAPISO - ESP=3CM</v>
      </c>
      <c r="N2809" s="67" t="s">
        <v>255</v>
      </c>
      <c r="O2809" s="68" t="s">
        <v>256</v>
      </c>
      <c r="P2809" s="68"/>
      <c r="Q2809" s="68" t="s">
        <v>3258</v>
      </c>
      <c r="R2809" s="69">
        <v>63.7</v>
      </c>
      <c r="S2809" s="70">
        <v>34</v>
      </c>
      <c r="T2809" s="70">
        <v>2165.8000000000002</v>
      </c>
      <c r="U2809" s="67" t="s">
        <v>1496</v>
      </c>
      <c r="V2809" s="71" t="s">
        <v>1497</v>
      </c>
      <c r="W2809" s="171"/>
      <c r="X2809" s="172"/>
      <c r="Y2809" s="176">
        <f t="shared" si="1752"/>
        <v>0</v>
      </c>
      <c r="AA2809" s="192"/>
      <c r="AB2809" s="193"/>
    </row>
    <row r="2810" spans="2:28">
      <c r="B2810" s="189">
        <f t="shared" si="1744"/>
        <v>0</v>
      </c>
      <c r="C2810" s="189">
        <f t="shared" ca="1" si="1745"/>
        <v>0</v>
      </c>
      <c r="D2810" s="189">
        <f t="shared" si="1746"/>
        <v>0</v>
      </c>
      <c r="E2810" s="189">
        <f t="shared" ca="1" si="1747"/>
        <v>0</v>
      </c>
      <c r="F2810" s="189">
        <f t="shared" si="1748"/>
        <v>0</v>
      </c>
      <c r="G2810" s="189" cm="1">
        <f t="array" aca="1" ref="G2810" ca="1">OFFSET(G2810,-1,,,)+1</f>
        <v>2805</v>
      </c>
      <c r="H2810" s="189">
        <f t="shared" si="1749"/>
        <v>0</v>
      </c>
      <c r="I2810" s="189">
        <f t="shared" si="1750"/>
        <v>0</v>
      </c>
      <c r="J2810" s="179">
        <f t="shared" si="1751"/>
        <v>0</v>
      </c>
      <c r="K2810" s="173" t="s">
        <v>2680</v>
      </c>
      <c r="L2810" s="174" t="str" cm="1">
        <f t="array" aca="1" ref="L2810" ca="1">IF($K2810="",OFFSET(L2810,-1,,,),K2810)</f>
        <v>15.01.07.03.02</v>
      </c>
      <c r="M2810" s="175" t="str" cm="1">
        <f t="array" aca="1" ref="M2810" ca="1">IF(OR($K2810=0,$K2810=""),OFFSET(M2810,-1,,,),O2810)</f>
        <v>PORCELANATO IMITANDO MADEIRA 25X105CM COM FRETE DE CERÂMICA EM AC3</v>
      </c>
      <c r="N2810" s="67" t="s">
        <v>2922</v>
      </c>
      <c r="O2810" s="68" t="s">
        <v>4766</v>
      </c>
      <c r="P2810" s="68"/>
      <c r="Q2810" s="68" t="s">
        <v>3258</v>
      </c>
      <c r="R2810" s="69">
        <v>18.489999999999998</v>
      </c>
      <c r="S2810" s="70">
        <v>281.45600000000002</v>
      </c>
      <c r="T2810" s="70">
        <v>5204.1214399999999</v>
      </c>
      <c r="U2810" s="67"/>
      <c r="V2810" s="71"/>
      <c r="W2810" s="171"/>
      <c r="X2810" s="172"/>
      <c r="Y2810" s="176">
        <f t="shared" si="1752"/>
        <v>0</v>
      </c>
      <c r="AA2810" s="192"/>
      <c r="AB2810" s="193"/>
    </row>
    <row r="2811" spans="2:28" hidden="1">
      <c r="B2811" s="189">
        <f t="shared" si="1744"/>
        <v>0</v>
      </c>
      <c r="C2811" s="189">
        <f t="shared" ca="1" si="1745"/>
        <v>0</v>
      </c>
      <c r="D2811" s="189">
        <f t="shared" si="1746"/>
        <v>0</v>
      </c>
      <c r="E2811" s="189">
        <f t="shared" ca="1" si="1747"/>
        <v>0</v>
      </c>
      <c r="F2811" s="189">
        <f t="shared" si="1748"/>
        <v>0</v>
      </c>
      <c r="G2811" s="189" cm="1">
        <f t="array" aca="1" ref="G2811" ca="1">OFFSET(G2811,-1,,,)+1</f>
        <v>2806</v>
      </c>
      <c r="H2811" s="189">
        <f t="shared" si="1749"/>
        <v>0</v>
      </c>
      <c r="I2811" s="189">
        <f t="shared" si="1750"/>
        <v>0</v>
      </c>
      <c r="J2811" s="179">
        <f t="shared" si="1751"/>
        <v>0</v>
      </c>
      <c r="K2811" s="173"/>
      <c r="L2811" s="174" t="str" cm="1">
        <f t="array" aca="1" ref="L2811" ca="1">IF($K2811="",OFFSET(L2811,-1,,,),K2811)</f>
        <v>15.01.07.03.02</v>
      </c>
      <c r="M2811" s="175" t="str" cm="1">
        <f t="array" aca="1" ref="M2811" ca="1">IF(OR($K2811=0,$K2811=""),OFFSET(M2811,-1,,,),O2811)</f>
        <v>PORCELANATO IMITANDO MADEIRA 25X105CM COM FRETE DE CERÂMICA EM AC3</v>
      </c>
      <c r="N2811" s="67" t="s">
        <v>259</v>
      </c>
      <c r="O2811" s="68" t="s">
        <v>260</v>
      </c>
      <c r="P2811" s="68"/>
      <c r="Q2811" s="68" t="s">
        <v>3260</v>
      </c>
      <c r="R2811" s="69">
        <v>110.94</v>
      </c>
      <c r="S2811" s="70">
        <v>0.03</v>
      </c>
      <c r="T2811" s="70">
        <v>3.3281999999999998</v>
      </c>
      <c r="U2811" s="67" t="s">
        <v>1496</v>
      </c>
      <c r="V2811" s="71" t="s">
        <v>1497</v>
      </c>
      <c r="W2811" s="171"/>
      <c r="X2811" s="172"/>
      <c r="Y2811" s="176">
        <f t="shared" si="1752"/>
        <v>0</v>
      </c>
      <c r="AA2811" s="192"/>
      <c r="AB2811" s="193"/>
    </row>
    <row r="2812" spans="2:28" hidden="1">
      <c r="B2812" s="189">
        <f t="shared" si="1744"/>
        <v>0</v>
      </c>
      <c r="C2812" s="189">
        <f t="shared" ca="1" si="1745"/>
        <v>0</v>
      </c>
      <c r="D2812" s="189">
        <f t="shared" si="1746"/>
        <v>0</v>
      </c>
      <c r="E2812" s="189">
        <f t="shared" ca="1" si="1747"/>
        <v>0</v>
      </c>
      <c r="F2812" s="189">
        <f t="shared" si="1748"/>
        <v>0</v>
      </c>
      <c r="G2812" s="189" cm="1">
        <f t="array" aca="1" ref="G2812" ca="1">OFFSET(G2812,-1,,,)+1</f>
        <v>2807</v>
      </c>
      <c r="H2812" s="189">
        <f t="shared" si="1749"/>
        <v>0</v>
      </c>
      <c r="I2812" s="189">
        <f t="shared" si="1750"/>
        <v>0</v>
      </c>
      <c r="J2812" s="179">
        <f t="shared" si="1751"/>
        <v>0</v>
      </c>
      <c r="K2812" s="173"/>
      <c r="L2812" s="174" t="str" cm="1">
        <f t="array" aca="1" ref="L2812" ca="1">IF($K2812="",OFFSET(L2812,-1,,,),K2812)</f>
        <v>15.01.07.03.02</v>
      </c>
      <c r="M2812" s="175" t="str" cm="1">
        <f t="array" aca="1" ref="M2812" ca="1">IF(OR($K2812=0,$K2812=""),OFFSET(M2812,-1,,,),O2812)</f>
        <v>PORCELANATO IMITANDO MADEIRA 25X105CM COM FRETE DE CERÂMICA EM AC3</v>
      </c>
      <c r="N2812" s="67" t="s">
        <v>242</v>
      </c>
      <c r="O2812" s="68" t="s">
        <v>243</v>
      </c>
      <c r="P2812" s="68"/>
      <c r="Q2812" s="68" t="s">
        <v>3255</v>
      </c>
      <c r="R2812" s="69">
        <v>147.91999999999999</v>
      </c>
      <c r="S2812" s="70">
        <v>1.3</v>
      </c>
      <c r="T2812" s="70">
        <v>192.29599999999999</v>
      </c>
      <c r="U2812" s="67" t="s">
        <v>1496</v>
      </c>
      <c r="V2812" s="71" t="s">
        <v>1497</v>
      </c>
      <c r="W2812" s="171"/>
      <c r="X2812" s="172"/>
      <c r="Y2812" s="176">
        <f t="shared" si="1752"/>
        <v>0</v>
      </c>
      <c r="AA2812" s="192"/>
      <c r="AB2812" s="193"/>
    </row>
    <row r="2813" spans="2:28" hidden="1">
      <c r="B2813" s="189">
        <f t="shared" si="1744"/>
        <v>0</v>
      </c>
      <c r="C2813" s="189">
        <f t="shared" ca="1" si="1745"/>
        <v>0</v>
      </c>
      <c r="D2813" s="189">
        <f t="shared" si="1746"/>
        <v>0</v>
      </c>
      <c r="E2813" s="189">
        <f t="shared" ca="1" si="1747"/>
        <v>0</v>
      </c>
      <c r="F2813" s="189">
        <f t="shared" si="1748"/>
        <v>0</v>
      </c>
      <c r="G2813" s="189" cm="1">
        <f t="array" aca="1" ref="G2813" ca="1">OFFSET(G2813,-1,,,)+1</f>
        <v>2808</v>
      </c>
      <c r="H2813" s="189">
        <f t="shared" si="1749"/>
        <v>0</v>
      </c>
      <c r="I2813" s="189">
        <f t="shared" si="1750"/>
        <v>0</v>
      </c>
      <c r="J2813" s="179">
        <f t="shared" si="1751"/>
        <v>0</v>
      </c>
      <c r="K2813" s="173"/>
      <c r="L2813" s="174" t="str" cm="1">
        <f t="array" aca="1" ref="L2813" ca="1">IF($K2813="",OFFSET(L2813,-1,,,),K2813)</f>
        <v>15.01.07.03.02</v>
      </c>
      <c r="M2813" s="175" t="str" cm="1">
        <f t="array" aca="1" ref="M2813" ca="1">IF(OR($K2813=0,$K2813=""),OFFSET(M2813,-1,,,),O2813)</f>
        <v>PORCELANATO IMITANDO MADEIRA 25X105CM COM FRETE DE CERÂMICA EM AC3</v>
      </c>
      <c r="N2813" s="67" t="s">
        <v>261</v>
      </c>
      <c r="O2813" s="68" t="s">
        <v>262</v>
      </c>
      <c r="P2813" s="68"/>
      <c r="Q2813" s="68" t="s">
        <v>3255</v>
      </c>
      <c r="R2813" s="69">
        <v>7.7657999999999996</v>
      </c>
      <c r="S2813" s="70">
        <v>3.3</v>
      </c>
      <c r="T2813" s="70">
        <v>25.627139999999997</v>
      </c>
      <c r="U2813" s="67" t="s">
        <v>1496</v>
      </c>
      <c r="V2813" s="71" t="s">
        <v>1497</v>
      </c>
      <c r="W2813" s="171"/>
      <c r="X2813" s="172"/>
      <c r="Y2813" s="176">
        <f t="shared" si="1752"/>
        <v>0</v>
      </c>
      <c r="AA2813" s="192"/>
      <c r="AB2813" s="193"/>
    </row>
    <row r="2814" spans="2:28" hidden="1">
      <c r="B2814" s="189">
        <f t="shared" si="1744"/>
        <v>0</v>
      </c>
      <c r="C2814" s="189">
        <f t="shared" ca="1" si="1745"/>
        <v>0</v>
      </c>
      <c r="D2814" s="189">
        <f t="shared" si="1746"/>
        <v>0</v>
      </c>
      <c r="E2814" s="189">
        <f t="shared" ca="1" si="1747"/>
        <v>0</v>
      </c>
      <c r="F2814" s="189">
        <f t="shared" si="1748"/>
        <v>0</v>
      </c>
      <c r="G2814" s="189" cm="1">
        <f t="array" aca="1" ref="G2814" ca="1">OFFSET(G2814,-1,,,)+1</f>
        <v>2809</v>
      </c>
      <c r="H2814" s="189">
        <f t="shared" si="1749"/>
        <v>0</v>
      </c>
      <c r="I2814" s="189">
        <f t="shared" si="1750"/>
        <v>0</v>
      </c>
      <c r="J2814" s="179">
        <f t="shared" si="1751"/>
        <v>0</v>
      </c>
      <c r="K2814" s="173"/>
      <c r="L2814" s="174" t="str" cm="1">
        <f t="array" aca="1" ref="L2814" ca="1">IF($K2814="",OFFSET(L2814,-1,,,),K2814)</f>
        <v>15.01.07.03.02</v>
      </c>
      <c r="M2814" s="175" t="str" cm="1">
        <f t="array" aca="1" ref="M2814" ca="1">IF(OR($K2814=0,$K2814=""),OFFSET(M2814,-1,,,),O2814)</f>
        <v>PORCELANATO IMITANDO MADEIRA 25X105CM COM FRETE DE CERÂMICA EM AC3</v>
      </c>
      <c r="N2814" s="67" t="s">
        <v>2923</v>
      </c>
      <c r="O2814" s="68" t="s">
        <v>3117</v>
      </c>
      <c r="P2814" s="68"/>
      <c r="Q2814" s="68" t="s">
        <v>3258</v>
      </c>
      <c r="R2814" s="69">
        <v>20.338999999999999</v>
      </c>
      <c r="S2814" s="70">
        <v>180</v>
      </c>
      <c r="T2814" s="70">
        <v>3661.0199999999995</v>
      </c>
      <c r="U2814" s="67" t="s">
        <v>1496</v>
      </c>
      <c r="V2814" s="71" t="s">
        <v>1497</v>
      </c>
      <c r="W2814" s="171"/>
      <c r="X2814" s="172"/>
      <c r="Y2814" s="176">
        <f t="shared" si="1752"/>
        <v>0</v>
      </c>
      <c r="AA2814" s="192"/>
      <c r="AB2814" s="193"/>
    </row>
    <row r="2815" spans="2:28" hidden="1">
      <c r="B2815" s="189">
        <f t="shared" si="1744"/>
        <v>0</v>
      </c>
      <c r="C2815" s="189">
        <f t="shared" ca="1" si="1745"/>
        <v>0</v>
      </c>
      <c r="D2815" s="189">
        <f t="shared" si="1746"/>
        <v>0</v>
      </c>
      <c r="E2815" s="189">
        <f t="shared" ca="1" si="1747"/>
        <v>0</v>
      </c>
      <c r="F2815" s="189">
        <f t="shared" si="1748"/>
        <v>0</v>
      </c>
      <c r="G2815" s="189" cm="1">
        <f t="array" aca="1" ref="G2815" ca="1">OFFSET(G2815,-1,,,)+1</f>
        <v>2810</v>
      </c>
      <c r="H2815" s="189">
        <f t="shared" si="1749"/>
        <v>0</v>
      </c>
      <c r="I2815" s="189">
        <f t="shared" si="1750"/>
        <v>0</v>
      </c>
      <c r="J2815" s="179">
        <f t="shared" si="1751"/>
        <v>0</v>
      </c>
      <c r="K2815" s="173"/>
      <c r="L2815" s="174" t="str" cm="1">
        <f t="array" aca="1" ref="L2815" ca="1">IF($K2815="",OFFSET(L2815,-1,,,),K2815)</f>
        <v>15.01.07.03.02</v>
      </c>
      <c r="M2815" s="175" t="str" cm="1">
        <f t="array" aca="1" ref="M2815" ca="1">IF(OR($K2815=0,$K2815=""),OFFSET(M2815,-1,,,),O2815)</f>
        <v>PORCELANATO IMITANDO MADEIRA 25X105CM COM FRETE DE CERÂMICA EM AC3</v>
      </c>
      <c r="N2815" s="67" t="s">
        <v>1522</v>
      </c>
      <c r="O2815" s="68" t="s">
        <v>1523</v>
      </c>
      <c r="P2815" s="68"/>
      <c r="Q2815" s="68" t="s">
        <v>3258</v>
      </c>
      <c r="R2815" s="69">
        <v>18.489999999999998</v>
      </c>
      <c r="S2815" s="70">
        <v>65</v>
      </c>
      <c r="T2815" s="70">
        <v>1201.8499999999999</v>
      </c>
      <c r="U2815" s="67" t="s">
        <v>1496</v>
      </c>
      <c r="V2815" s="71" t="s">
        <v>1497</v>
      </c>
      <c r="W2815" s="171"/>
      <c r="X2815" s="172"/>
      <c r="Y2815" s="176">
        <f t="shared" si="1752"/>
        <v>0</v>
      </c>
      <c r="AA2815" s="192"/>
      <c r="AB2815" s="193"/>
    </row>
    <row r="2816" spans="2:28" hidden="1">
      <c r="B2816" s="189">
        <f t="shared" si="1744"/>
        <v>0</v>
      </c>
      <c r="C2816" s="189">
        <f t="shared" ca="1" si="1745"/>
        <v>0</v>
      </c>
      <c r="D2816" s="189">
        <f t="shared" si="1746"/>
        <v>0</v>
      </c>
      <c r="E2816" s="189">
        <f t="shared" ca="1" si="1747"/>
        <v>0</v>
      </c>
      <c r="F2816" s="189">
        <f t="shared" si="1748"/>
        <v>0</v>
      </c>
      <c r="G2816" s="189" cm="1">
        <f t="array" aca="1" ref="G2816" ca="1">OFFSET(G2816,-1,,,)+1</f>
        <v>2811</v>
      </c>
      <c r="H2816" s="189">
        <f t="shared" si="1749"/>
        <v>0</v>
      </c>
      <c r="I2816" s="189">
        <f t="shared" si="1750"/>
        <v>0</v>
      </c>
      <c r="J2816" s="179">
        <f t="shared" si="1751"/>
        <v>0</v>
      </c>
      <c r="K2816" s="173"/>
      <c r="L2816" s="174" t="str" cm="1">
        <f t="array" aca="1" ref="L2816" ca="1">IF($K2816="",OFFSET(L2816,-1,,,),K2816)</f>
        <v>15.01.07.03.02</v>
      </c>
      <c r="M2816" s="175" t="str" cm="1">
        <f t="array" aca="1" ref="M2816" ca="1">IF(OR($K2816=0,$K2816=""),OFFSET(M2816,-1,,,),O2816)</f>
        <v>PORCELANATO IMITANDO MADEIRA 25X105CM COM FRETE DE CERÂMICA EM AC3</v>
      </c>
      <c r="N2816" s="67" t="s">
        <v>265</v>
      </c>
      <c r="O2816" s="68" t="s">
        <v>266</v>
      </c>
      <c r="P2816" s="68"/>
      <c r="Q2816" s="68" t="s">
        <v>3258</v>
      </c>
      <c r="R2816" s="69">
        <v>20.338999999999999</v>
      </c>
      <c r="S2816" s="70">
        <v>5.9</v>
      </c>
      <c r="T2816" s="70">
        <v>120.0001</v>
      </c>
      <c r="U2816" s="67" t="s">
        <v>1496</v>
      </c>
      <c r="V2816" s="71" t="s">
        <v>1497</v>
      </c>
      <c r="W2816" s="171"/>
      <c r="X2816" s="172"/>
      <c r="Y2816" s="176">
        <f t="shared" si="1752"/>
        <v>0</v>
      </c>
      <c r="AA2816" s="192"/>
      <c r="AB2816" s="193"/>
    </row>
    <row r="2817" spans="2:28">
      <c r="B2817" s="189">
        <f t="shared" si="1744"/>
        <v>0</v>
      </c>
      <c r="C2817" s="189">
        <f t="shared" ca="1" si="1745"/>
        <v>0</v>
      </c>
      <c r="D2817" s="189">
        <f t="shared" si="1746"/>
        <v>0</v>
      </c>
      <c r="E2817" s="189">
        <f t="shared" ca="1" si="1747"/>
        <v>0</v>
      </c>
      <c r="F2817" s="189">
        <f t="shared" si="1748"/>
        <v>0</v>
      </c>
      <c r="G2817" s="189" cm="1">
        <f t="array" aca="1" ref="G2817" ca="1">OFFSET(G2817,-1,,,)+1</f>
        <v>2812</v>
      </c>
      <c r="H2817" s="189">
        <f t="shared" si="1749"/>
        <v>0</v>
      </c>
      <c r="I2817" s="189">
        <f t="shared" si="1750"/>
        <v>0</v>
      </c>
      <c r="J2817" s="179">
        <f t="shared" si="1751"/>
        <v>0</v>
      </c>
      <c r="K2817" s="173" t="s">
        <v>2681</v>
      </c>
      <c r="L2817" s="174" t="str" cm="1">
        <f t="array" aca="1" ref="L2817" ca="1">IF($K2817="",OFFSET(L2817,-1,,,),K2817)</f>
        <v>15.01.07.03.03</v>
      </c>
      <c r="M2817" s="175" t="str" cm="1">
        <f t="array" aca="1" ref="M2817" ca="1">IF(OR($K2817=0,$K2817=""),OFFSET(M2817,-1,,,),O2817)</f>
        <v>RODAPÉ PORCELANATO `IMITANDO MADEIRA` H=10CM</v>
      </c>
      <c r="N2817" s="67" t="s">
        <v>4099</v>
      </c>
      <c r="O2817" s="68" t="s">
        <v>4767</v>
      </c>
      <c r="P2817" s="68"/>
      <c r="Q2817" s="68" t="s">
        <v>3253</v>
      </c>
      <c r="R2817" s="69">
        <v>21.54</v>
      </c>
      <c r="S2817" s="70">
        <v>74.980900000000005</v>
      </c>
      <c r="T2817" s="70">
        <v>1615.0885860000001</v>
      </c>
      <c r="U2817" s="67"/>
      <c r="V2817" s="71"/>
      <c r="W2817" s="171"/>
      <c r="X2817" s="172"/>
      <c r="Y2817" s="176">
        <f t="shared" si="1752"/>
        <v>0</v>
      </c>
      <c r="AA2817" s="192"/>
      <c r="AB2817" s="193"/>
    </row>
    <row r="2818" spans="2:28" hidden="1">
      <c r="B2818" s="189">
        <f>IF(J2818=0,0,U2818)</f>
        <v>0</v>
      </c>
      <c r="C2818" s="189">
        <f ca="1">IF(OR(J2818=0,I2818=0),0,IF(_xlfn.IFNA(MATCH(B2818,OFFSET($B$5,,,$G2818,),),0)&gt;0,0,MAX(OFFSET($C$5,,,$G2818,))+1))</f>
        <v>0</v>
      </c>
      <c r="D2818" s="189">
        <f>IF(J2818=0,0,N2818&amp;"-"&amp;U2818)</f>
        <v>0</v>
      </c>
      <c r="E2818" s="189">
        <f ca="1">IF(OR(J2818=0,I2818=0),0,IF(_xlfn.IFNA(MATCH(D2818,OFFSET($D$5,,,$G2818,),),0)&gt;0,0,_xlfn.MAXIFS(OFFSET($E$5,,,$G2818,),OFFSET($J$5,,,$G2818,),J2818)+1))</f>
        <v>0</v>
      </c>
      <c r="F2818" s="189">
        <f>IF(J2818=0,0,E2818&amp;"-"&amp;N2818)</f>
        <v>0</v>
      </c>
      <c r="G2818" s="189" cm="1">
        <f t="array" aca="1" ref="G2818" ca="1">OFFSET(G2818,-1,,,)+1</f>
        <v>2813</v>
      </c>
      <c r="H2818" s="189">
        <f>IF(OR($K2818=0,$K2818=""),$W2818,0)</f>
        <v>0</v>
      </c>
      <c r="I2818" s="189">
        <f>H2818*R2818</f>
        <v>0</v>
      </c>
      <c r="J2818" s="179">
        <f>IF(AND(I2818&lt;&gt;0,OR(K2818=0,K2818="")),N2818&amp;" - Mapa",0)</f>
        <v>0</v>
      </c>
      <c r="K2818" s="173"/>
      <c r="L2818" s="174" t="str" cm="1">
        <f t="array" aca="1" ref="L2818" ca="1">IF($K2818="",OFFSET(L2818,-1,,,),K2818)</f>
        <v>15.01.07.03.03</v>
      </c>
      <c r="M2818" s="175" t="str" cm="1">
        <f t="array" aca="1" ref="M2818" ca="1">IF(OR($K2818=0,$K2818=""),OFFSET(M2818,-1,,,),O2818)</f>
        <v>RODAPÉ PORCELANATO `IMITANDO MADEIRA` H=10CM</v>
      </c>
      <c r="N2818" s="67" t="s">
        <v>242</v>
      </c>
      <c r="O2818" s="68" t="s">
        <v>243</v>
      </c>
      <c r="P2818" s="68"/>
      <c r="Q2818" s="68" t="s">
        <v>3255</v>
      </c>
      <c r="R2818" s="69">
        <v>34.463999999999999</v>
      </c>
      <c r="S2818" s="70">
        <v>1.3</v>
      </c>
      <c r="T2818" s="70">
        <v>44.803199999999997</v>
      </c>
      <c r="U2818" s="67" t="s">
        <v>1496</v>
      </c>
      <c r="V2818" s="71" t="s">
        <v>1497</v>
      </c>
      <c r="W2818" s="171"/>
      <c r="X2818" s="172"/>
      <c r="Y2818" s="176">
        <f>X2818+W2818</f>
        <v>0</v>
      </c>
      <c r="AA2818" s="192"/>
      <c r="AB2818" s="193"/>
    </row>
    <row r="2819" spans="2:28" hidden="1">
      <c r="B2819" s="189">
        <f t="shared" ref="B2819:B2822" si="1753">IF(J2819=0,0,U2819)</f>
        <v>0</v>
      </c>
      <c r="C2819" s="189">
        <f t="shared" ref="C2819:C2822" ca="1" si="1754">IF(OR(J2819=0,I2819=0),0,IF(_xlfn.IFNA(MATCH(B2819,OFFSET($B$5,,,$G2819,),),0)&gt;0,0,MAX(OFFSET($C$5,,,$G2819,))+1))</f>
        <v>0</v>
      </c>
      <c r="D2819" s="189">
        <f t="shared" ref="D2819:D2822" si="1755">IF(J2819=0,0,N2819&amp;"-"&amp;U2819)</f>
        <v>0</v>
      </c>
      <c r="E2819" s="189">
        <f t="shared" ref="E2819:E2822" ca="1" si="1756">IF(OR(J2819=0,I2819=0),0,IF(_xlfn.IFNA(MATCH(D2819,OFFSET($D$5,,,$G2819,),),0)&gt;0,0,_xlfn.MAXIFS(OFFSET($E$5,,,$G2819,),OFFSET($J$5,,,$G2819,),J2819)+1))</f>
        <v>0</v>
      </c>
      <c r="F2819" s="189">
        <f t="shared" ref="F2819:F2822" si="1757">IF(J2819=0,0,E2819&amp;"-"&amp;N2819)</f>
        <v>0</v>
      </c>
      <c r="G2819" s="189" cm="1">
        <f t="array" aca="1" ref="G2819" ca="1">OFFSET(G2819,-1,,,)+1</f>
        <v>2814</v>
      </c>
      <c r="H2819" s="189">
        <f t="shared" ref="H2819:H2822" si="1758">IF(OR($K2819=0,$K2819=""),$W2819,0)</f>
        <v>0</v>
      </c>
      <c r="I2819" s="189">
        <f t="shared" ref="I2819:I2822" si="1759">H2819*R2819</f>
        <v>0</v>
      </c>
      <c r="J2819" s="179">
        <f t="shared" ref="J2819:J2822" si="1760">IF(AND(I2819&lt;&gt;0,OR(K2819=0,K2819="")),N2819&amp;" - Mapa",0)</f>
        <v>0</v>
      </c>
      <c r="K2819" s="173"/>
      <c r="L2819" s="174" t="str" cm="1">
        <f t="array" aca="1" ref="L2819" ca="1">IF($K2819="",OFFSET(L2819,-1,,,),K2819)</f>
        <v>15.01.07.03.03</v>
      </c>
      <c r="M2819" s="175" t="str" cm="1">
        <f t="array" aca="1" ref="M2819" ca="1">IF(OR($K2819=0,$K2819=""),OFFSET(M2819,-1,,,),O2819)</f>
        <v>RODAPÉ PORCELANATO `IMITANDO MADEIRA` H=10CM</v>
      </c>
      <c r="N2819" s="67" t="s">
        <v>2926</v>
      </c>
      <c r="O2819" s="68" t="s">
        <v>3118</v>
      </c>
      <c r="P2819" s="68"/>
      <c r="Q2819" s="68" t="s">
        <v>3258</v>
      </c>
      <c r="R2819" s="69">
        <v>7.1082000000000001</v>
      </c>
      <c r="S2819" s="70">
        <v>120</v>
      </c>
      <c r="T2819" s="70">
        <v>852.98400000000004</v>
      </c>
      <c r="U2819" s="67" t="s">
        <v>1496</v>
      </c>
      <c r="V2819" s="71" t="s">
        <v>1497</v>
      </c>
      <c r="W2819" s="171"/>
      <c r="X2819" s="172"/>
      <c r="Y2819" s="176">
        <f t="shared" ref="Y2819:Y2822" si="1761">X2819+W2819</f>
        <v>0</v>
      </c>
      <c r="AA2819" s="192"/>
      <c r="AB2819" s="193"/>
    </row>
    <row r="2820" spans="2:28" hidden="1">
      <c r="B2820" s="189">
        <f t="shared" si="1753"/>
        <v>0</v>
      </c>
      <c r="C2820" s="189">
        <f t="shared" ca="1" si="1754"/>
        <v>0</v>
      </c>
      <c r="D2820" s="189">
        <f t="shared" si="1755"/>
        <v>0</v>
      </c>
      <c r="E2820" s="189">
        <f t="shared" ca="1" si="1756"/>
        <v>0</v>
      </c>
      <c r="F2820" s="189">
        <f t="shared" si="1757"/>
        <v>0</v>
      </c>
      <c r="G2820" s="189" cm="1">
        <f t="array" aca="1" ref="G2820" ca="1">OFFSET(G2820,-1,,,)+1</f>
        <v>2815</v>
      </c>
      <c r="H2820" s="189">
        <f t="shared" si="1758"/>
        <v>0</v>
      </c>
      <c r="I2820" s="189">
        <f t="shared" si="1759"/>
        <v>0</v>
      </c>
      <c r="J2820" s="179">
        <f t="shared" si="1760"/>
        <v>0</v>
      </c>
      <c r="K2820" s="173"/>
      <c r="L2820" s="174" t="str" cm="1">
        <f t="array" aca="1" ref="L2820" ca="1">IF($K2820="",OFFSET(L2820,-1,,,),K2820)</f>
        <v>15.01.07.03.03</v>
      </c>
      <c r="M2820" s="175" t="str" cm="1">
        <f t="array" aca="1" ref="M2820" ca="1">IF(OR($K2820=0,$K2820=""),OFFSET(M2820,-1,,,),O2820)</f>
        <v>RODAPÉ PORCELANATO `IMITANDO MADEIRA` H=10CM</v>
      </c>
      <c r="N2820" s="67" t="s">
        <v>2920</v>
      </c>
      <c r="O2820" s="68" t="s">
        <v>3115</v>
      </c>
      <c r="P2820" s="68"/>
      <c r="Q2820" s="68" t="s">
        <v>3255</v>
      </c>
      <c r="R2820" s="69">
        <v>4.7603400000000002</v>
      </c>
      <c r="S2820" s="70">
        <v>3.5</v>
      </c>
      <c r="T2820" s="70">
        <v>16.661190000000001</v>
      </c>
      <c r="U2820" s="67" t="s">
        <v>1496</v>
      </c>
      <c r="V2820" s="71" t="s">
        <v>1497</v>
      </c>
      <c r="W2820" s="171"/>
      <c r="X2820" s="172"/>
      <c r="Y2820" s="176">
        <f t="shared" si="1761"/>
        <v>0</v>
      </c>
      <c r="AA2820" s="192"/>
      <c r="AB2820" s="193"/>
    </row>
    <row r="2821" spans="2:28" hidden="1">
      <c r="B2821" s="189">
        <f t="shared" si="1753"/>
        <v>0</v>
      </c>
      <c r="C2821" s="189">
        <f t="shared" ca="1" si="1754"/>
        <v>0</v>
      </c>
      <c r="D2821" s="189">
        <f t="shared" si="1755"/>
        <v>0</v>
      </c>
      <c r="E2821" s="189">
        <f t="shared" ca="1" si="1756"/>
        <v>0</v>
      </c>
      <c r="F2821" s="189">
        <f t="shared" si="1757"/>
        <v>0</v>
      </c>
      <c r="G2821" s="189" cm="1">
        <f t="array" aca="1" ref="G2821" ca="1">OFFSET(G2821,-1,,,)+1</f>
        <v>2816</v>
      </c>
      <c r="H2821" s="189">
        <f t="shared" si="1758"/>
        <v>0</v>
      </c>
      <c r="I2821" s="189">
        <f t="shared" si="1759"/>
        <v>0</v>
      </c>
      <c r="J2821" s="179">
        <f t="shared" si="1760"/>
        <v>0</v>
      </c>
      <c r="K2821" s="173"/>
      <c r="L2821" s="174" t="str" cm="1">
        <f t="array" aca="1" ref="L2821" ca="1">IF($K2821="",OFFSET(L2821,-1,,,),K2821)</f>
        <v>15.01.07.03.03</v>
      </c>
      <c r="M2821" s="175" t="str" cm="1">
        <f t="array" aca="1" ref="M2821" ca="1">IF(OR($K2821=0,$K2821=""),OFFSET(M2821,-1,,,),O2821)</f>
        <v>RODAPÉ PORCELANATO `IMITANDO MADEIRA` H=10CM</v>
      </c>
      <c r="N2821" s="67" t="s">
        <v>2921</v>
      </c>
      <c r="O2821" s="68" t="s">
        <v>3116</v>
      </c>
      <c r="P2821" s="68"/>
      <c r="Q2821" s="68" t="s">
        <v>3260</v>
      </c>
      <c r="R2821" s="69">
        <v>0.43080000000000002</v>
      </c>
      <c r="S2821" s="70">
        <v>1.37</v>
      </c>
      <c r="T2821" s="70">
        <v>0.59019600000000005</v>
      </c>
      <c r="U2821" s="67" t="s">
        <v>1496</v>
      </c>
      <c r="V2821" s="71" t="s">
        <v>1497</v>
      </c>
      <c r="W2821" s="171"/>
      <c r="X2821" s="172"/>
      <c r="Y2821" s="176">
        <f t="shared" si="1761"/>
        <v>0</v>
      </c>
      <c r="AA2821" s="192"/>
      <c r="AB2821" s="193"/>
    </row>
    <row r="2822" spans="2:28" hidden="1">
      <c r="B2822" s="189">
        <f t="shared" si="1753"/>
        <v>0</v>
      </c>
      <c r="C2822" s="189">
        <f t="shared" ca="1" si="1754"/>
        <v>0</v>
      </c>
      <c r="D2822" s="189">
        <f t="shared" si="1755"/>
        <v>0</v>
      </c>
      <c r="E2822" s="189">
        <f t="shared" ca="1" si="1756"/>
        <v>0</v>
      </c>
      <c r="F2822" s="189">
        <f t="shared" si="1757"/>
        <v>0</v>
      </c>
      <c r="G2822" s="189" cm="1">
        <f t="array" aca="1" ref="G2822" ca="1">OFFSET(G2822,-1,,,)+1</f>
        <v>2817</v>
      </c>
      <c r="H2822" s="189">
        <f t="shared" si="1758"/>
        <v>0</v>
      </c>
      <c r="I2822" s="189">
        <f t="shared" si="1759"/>
        <v>0</v>
      </c>
      <c r="J2822" s="179">
        <f t="shared" si="1760"/>
        <v>0</v>
      </c>
      <c r="K2822" s="173"/>
      <c r="L2822" s="174" t="str" cm="1">
        <f t="array" aca="1" ref="L2822" ca="1">IF($K2822="",OFFSET(L2822,-1,,,),K2822)</f>
        <v>15.01.07.03.03</v>
      </c>
      <c r="M2822" s="175" t="str" cm="1">
        <f t="array" aca="1" ref="M2822" ca="1">IF(OR($K2822=0,$K2822=""),OFFSET(M2822,-1,,,),O2822)</f>
        <v>RODAPÉ PORCELANATO `IMITANDO MADEIRA` H=10CM</v>
      </c>
      <c r="N2822" s="67" t="s">
        <v>3816</v>
      </c>
      <c r="O2822" s="68" t="s">
        <v>4241</v>
      </c>
      <c r="P2822" s="68"/>
      <c r="Q2822" s="68" t="s">
        <v>3253</v>
      </c>
      <c r="R2822" s="69">
        <v>21.54</v>
      </c>
      <c r="S2822" s="70">
        <v>32.5</v>
      </c>
      <c r="T2822" s="70">
        <v>700.05</v>
      </c>
      <c r="U2822" s="67" t="s">
        <v>1496</v>
      </c>
      <c r="V2822" s="71" t="s">
        <v>1497</v>
      </c>
      <c r="W2822" s="171"/>
      <c r="X2822" s="172"/>
      <c r="Y2822" s="176">
        <f t="shared" si="1761"/>
        <v>0</v>
      </c>
      <c r="AA2822" s="192"/>
      <c r="AB2822" s="193"/>
    </row>
    <row r="2823" spans="2:28">
      <c r="B2823" s="189">
        <f>IF(J2823=0,0,U2823)</f>
        <v>0</v>
      </c>
      <c r="C2823" s="189">
        <f ca="1">IF(OR(J2823=0,I2823=0),0,IF(_xlfn.IFNA(MATCH(B2823,OFFSET($B$5,,,$G2823,),),0)&gt;0,0,MAX(OFFSET($C$5,,,$G2823,))+1))</f>
        <v>0</v>
      </c>
      <c r="D2823" s="189">
        <f>IF(J2823=0,0,N2823&amp;"-"&amp;U2823)</f>
        <v>0</v>
      </c>
      <c r="E2823" s="189">
        <f ca="1">IF(OR(J2823=0,I2823=0),0,IF(_xlfn.IFNA(MATCH(D2823,OFFSET($D$5,,,$G2823,),),0)&gt;0,0,_xlfn.MAXIFS(OFFSET($E$5,,,$G2823,),OFFSET($J$5,,,$G2823,),J2823)+1))</f>
        <v>0</v>
      </c>
      <c r="F2823" s="189">
        <f>IF(J2823=0,0,E2823&amp;"-"&amp;N2823)</f>
        <v>0</v>
      </c>
      <c r="G2823" s="189" cm="1">
        <f t="array" aca="1" ref="G2823" ca="1">OFFSET(G2823,-1,,,)+1</f>
        <v>2818</v>
      </c>
      <c r="H2823" s="189">
        <f>IF(OR($K2823=0,$K2823=""),$W2823,0)</f>
        <v>0</v>
      </c>
      <c r="I2823" s="189">
        <f>H2823*R2823</f>
        <v>0</v>
      </c>
      <c r="J2823" s="179">
        <f>IF(AND(I2823&lt;&gt;0,OR(K2823=0,K2823="")),N2823&amp;" - Mapa",0)</f>
        <v>0</v>
      </c>
      <c r="K2823" s="173" t="s">
        <v>2682</v>
      </c>
      <c r="L2823" s="174" t="str" cm="1">
        <f t="array" aca="1" ref="L2823" ca="1">IF($K2823="",OFFSET(L2823,-1,,,),K2823)</f>
        <v>15.01.07.03.04</v>
      </c>
      <c r="M2823" s="175" t="str" cm="1">
        <f t="array" aca="1" ref="M2823" ca="1">IF(OR($K2823=0,$K2823=""),OFFSET(M2823,-1,,,),O2823)</f>
        <v>PORCELANATO 90X90CM COM FRETE DE CERÂMICA EM AC3</v>
      </c>
      <c r="N2823" s="67" t="s">
        <v>3813</v>
      </c>
      <c r="O2823" s="68" t="s">
        <v>4238</v>
      </c>
      <c r="P2823" s="68"/>
      <c r="Q2823" s="68" t="s">
        <v>3258</v>
      </c>
      <c r="R2823" s="69">
        <v>30.71</v>
      </c>
      <c r="S2823" s="70">
        <v>182.45599999999999</v>
      </c>
      <c r="T2823" s="70">
        <v>5603.2237599999999</v>
      </c>
      <c r="U2823" s="67"/>
      <c r="V2823" s="71"/>
      <c r="W2823" s="171"/>
      <c r="X2823" s="172"/>
      <c r="Y2823" s="176">
        <f>X2823+W2823</f>
        <v>0</v>
      </c>
      <c r="AA2823" s="192"/>
      <c r="AB2823" s="193"/>
    </row>
    <row r="2824" spans="2:28" hidden="1">
      <c r="B2824" s="189">
        <f t="shared" ref="B2824:B2835" si="1762">IF(J2824=0,0,U2824)</f>
        <v>0</v>
      </c>
      <c r="C2824" s="189">
        <f t="shared" ref="C2824:C2835" ca="1" si="1763">IF(OR(J2824=0,I2824=0),0,IF(_xlfn.IFNA(MATCH(B2824,OFFSET($B$5,,,$G2824,),),0)&gt;0,0,MAX(OFFSET($C$5,,,$G2824,))+1))</f>
        <v>0</v>
      </c>
      <c r="D2824" s="189">
        <f t="shared" ref="D2824:D2835" si="1764">IF(J2824=0,0,N2824&amp;"-"&amp;U2824)</f>
        <v>0</v>
      </c>
      <c r="E2824" s="189">
        <f t="shared" ref="E2824:E2835" ca="1" si="1765">IF(OR(J2824=0,I2824=0),0,IF(_xlfn.IFNA(MATCH(D2824,OFFSET($D$5,,,$G2824,),),0)&gt;0,0,_xlfn.MAXIFS(OFFSET($E$5,,,$G2824,),OFFSET($J$5,,,$G2824,),J2824)+1))</f>
        <v>0</v>
      </c>
      <c r="F2824" s="189">
        <f t="shared" ref="F2824:F2835" si="1766">IF(J2824=0,0,E2824&amp;"-"&amp;N2824)</f>
        <v>0</v>
      </c>
      <c r="G2824" s="189" cm="1">
        <f t="array" aca="1" ref="G2824" ca="1">OFFSET(G2824,-1,,,)+1</f>
        <v>2819</v>
      </c>
      <c r="H2824" s="189">
        <f t="shared" ref="H2824:H2835" si="1767">IF(OR($K2824=0,$K2824=""),$W2824,0)</f>
        <v>0</v>
      </c>
      <c r="I2824" s="189">
        <f t="shared" ref="I2824:I2835" si="1768">H2824*R2824</f>
        <v>0</v>
      </c>
      <c r="J2824" s="179">
        <f t="shared" ref="J2824:J2835" si="1769">IF(AND(I2824&lt;&gt;0,OR(K2824=0,K2824="")),N2824&amp;" - Mapa",0)</f>
        <v>0</v>
      </c>
      <c r="K2824" s="173"/>
      <c r="L2824" s="174" t="str" cm="1">
        <f t="array" aca="1" ref="L2824" ca="1">IF($K2824="",OFFSET(L2824,-1,,,),K2824)</f>
        <v>15.01.07.03.04</v>
      </c>
      <c r="M2824" s="175" t="str" cm="1">
        <f t="array" aca="1" ref="M2824" ca="1">IF(OR($K2824=0,$K2824=""),OFFSET(M2824,-1,,,),O2824)</f>
        <v>PORCELANATO 90X90CM COM FRETE DE CERÂMICA EM AC3</v>
      </c>
      <c r="N2824" s="67" t="s">
        <v>259</v>
      </c>
      <c r="O2824" s="68" t="s">
        <v>260</v>
      </c>
      <c r="P2824" s="68"/>
      <c r="Q2824" s="68" t="s">
        <v>3260</v>
      </c>
      <c r="R2824" s="69">
        <v>184.26</v>
      </c>
      <c r="S2824" s="70">
        <v>0.03</v>
      </c>
      <c r="T2824" s="70">
        <v>5.5277999999999992</v>
      </c>
      <c r="U2824" s="67" t="s">
        <v>1496</v>
      </c>
      <c r="V2824" s="71" t="s">
        <v>1497</v>
      </c>
      <c r="W2824" s="171"/>
      <c r="X2824" s="172"/>
      <c r="Y2824" s="176">
        <f t="shared" ref="Y2824:Y2835" si="1770">X2824+W2824</f>
        <v>0</v>
      </c>
      <c r="AA2824" s="192"/>
      <c r="AB2824" s="193"/>
    </row>
    <row r="2825" spans="2:28" hidden="1">
      <c r="B2825" s="189">
        <f t="shared" si="1762"/>
        <v>0</v>
      </c>
      <c r="C2825" s="189">
        <f t="shared" ca="1" si="1763"/>
        <v>0</v>
      </c>
      <c r="D2825" s="189">
        <f t="shared" si="1764"/>
        <v>0</v>
      </c>
      <c r="E2825" s="189">
        <f t="shared" ca="1" si="1765"/>
        <v>0</v>
      </c>
      <c r="F2825" s="189">
        <f t="shared" si="1766"/>
        <v>0</v>
      </c>
      <c r="G2825" s="189" cm="1">
        <f t="array" aca="1" ref="G2825" ca="1">OFFSET(G2825,-1,,,)+1</f>
        <v>2820</v>
      </c>
      <c r="H2825" s="189">
        <f t="shared" si="1767"/>
        <v>0</v>
      </c>
      <c r="I2825" s="189">
        <f t="shared" si="1768"/>
        <v>0</v>
      </c>
      <c r="J2825" s="179">
        <f t="shared" si="1769"/>
        <v>0</v>
      </c>
      <c r="K2825" s="173"/>
      <c r="L2825" s="174" t="str" cm="1">
        <f t="array" aca="1" ref="L2825" ca="1">IF($K2825="",OFFSET(L2825,-1,,,),K2825)</f>
        <v>15.01.07.03.04</v>
      </c>
      <c r="M2825" s="175" t="str" cm="1">
        <f t="array" aca="1" ref="M2825" ca="1">IF(OR($K2825=0,$K2825=""),OFFSET(M2825,-1,,,),O2825)</f>
        <v>PORCELANATO 90X90CM COM FRETE DE CERÂMICA EM AC3</v>
      </c>
      <c r="N2825" s="67" t="s">
        <v>242</v>
      </c>
      <c r="O2825" s="68" t="s">
        <v>243</v>
      </c>
      <c r="P2825" s="68"/>
      <c r="Q2825" s="68" t="s">
        <v>3255</v>
      </c>
      <c r="R2825" s="69">
        <v>245.68</v>
      </c>
      <c r="S2825" s="70">
        <v>1.3</v>
      </c>
      <c r="T2825" s="70">
        <v>319.38400000000001</v>
      </c>
      <c r="U2825" s="67" t="s">
        <v>1496</v>
      </c>
      <c r="V2825" s="71" t="s">
        <v>1497</v>
      </c>
      <c r="W2825" s="171"/>
      <c r="X2825" s="172"/>
      <c r="Y2825" s="176">
        <f t="shared" si="1770"/>
        <v>0</v>
      </c>
      <c r="AA2825" s="192"/>
      <c r="AB2825" s="193"/>
    </row>
    <row r="2826" spans="2:28" hidden="1">
      <c r="B2826" s="189">
        <f t="shared" si="1762"/>
        <v>0</v>
      </c>
      <c r="C2826" s="189">
        <f t="shared" ca="1" si="1763"/>
        <v>0</v>
      </c>
      <c r="D2826" s="189">
        <f t="shared" si="1764"/>
        <v>0</v>
      </c>
      <c r="E2826" s="189">
        <f t="shared" ca="1" si="1765"/>
        <v>0</v>
      </c>
      <c r="F2826" s="189">
        <f t="shared" si="1766"/>
        <v>0</v>
      </c>
      <c r="G2826" s="189" cm="1">
        <f t="array" aca="1" ref="G2826" ca="1">OFFSET(G2826,-1,,,)+1</f>
        <v>2821</v>
      </c>
      <c r="H2826" s="189">
        <f t="shared" si="1767"/>
        <v>0</v>
      </c>
      <c r="I2826" s="189">
        <f t="shared" si="1768"/>
        <v>0</v>
      </c>
      <c r="J2826" s="179">
        <f t="shared" si="1769"/>
        <v>0</v>
      </c>
      <c r="K2826" s="173"/>
      <c r="L2826" s="174" t="str" cm="1">
        <f t="array" aca="1" ref="L2826" ca="1">IF($K2826="",OFFSET(L2826,-1,,,),K2826)</f>
        <v>15.01.07.03.04</v>
      </c>
      <c r="M2826" s="175" t="str" cm="1">
        <f t="array" aca="1" ref="M2826" ca="1">IF(OR($K2826=0,$K2826=""),OFFSET(M2826,-1,,,),O2826)</f>
        <v>PORCELANATO 90X90CM COM FRETE DE CERÂMICA EM AC3</v>
      </c>
      <c r="N2826" s="67" t="s">
        <v>261</v>
      </c>
      <c r="O2826" s="68" t="s">
        <v>262</v>
      </c>
      <c r="P2826" s="68"/>
      <c r="Q2826" s="68" t="s">
        <v>3255</v>
      </c>
      <c r="R2826" s="69">
        <v>12.898199999999999</v>
      </c>
      <c r="S2826" s="70">
        <v>3.3</v>
      </c>
      <c r="T2826" s="70">
        <v>42.564059999999998</v>
      </c>
      <c r="U2826" s="67" t="s">
        <v>1496</v>
      </c>
      <c r="V2826" s="71" t="s">
        <v>1497</v>
      </c>
      <c r="W2826" s="171"/>
      <c r="X2826" s="172"/>
      <c r="Y2826" s="176">
        <f t="shared" si="1770"/>
        <v>0</v>
      </c>
      <c r="AA2826" s="192"/>
      <c r="AB2826" s="193"/>
    </row>
    <row r="2827" spans="2:28" hidden="1">
      <c r="B2827" s="189">
        <f t="shared" si="1762"/>
        <v>0</v>
      </c>
      <c r="C2827" s="189">
        <f t="shared" ca="1" si="1763"/>
        <v>0</v>
      </c>
      <c r="D2827" s="189">
        <f t="shared" si="1764"/>
        <v>0</v>
      </c>
      <c r="E2827" s="189">
        <f t="shared" ca="1" si="1765"/>
        <v>0</v>
      </c>
      <c r="F2827" s="189">
        <f t="shared" si="1766"/>
        <v>0</v>
      </c>
      <c r="G2827" s="189" cm="1">
        <f t="array" aca="1" ref="G2827" ca="1">OFFSET(G2827,-1,,,)+1</f>
        <v>2822</v>
      </c>
      <c r="H2827" s="189">
        <f t="shared" si="1767"/>
        <v>0</v>
      </c>
      <c r="I2827" s="189">
        <f t="shared" si="1768"/>
        <v>0</v>
      </c>
      <c r="J2827" s="179">
        <f t="shared" si="1769"/>
        <v>0</v>
      </c>
      <c r="K2827" s="173"/>
      <c r="L2827" s="174" t="str" cm="1">
        <f t="array" aca="1" ref="L2827" ca="1">IF($K2827="",OFFSET(L2827,-1,,,),K2827)</f>
        <v>15.01.07.03.04</v>
      </c>
      <c r="M2827" s="175" t="str" cm="1">
        <f t="array" aca="1" ref="M2827" ca="1">IF(OR($K2827=0,$K2827=""),OFFSET(M2827,-1,,,),O2827)</f>
        <v>PORCELANATO 90X90CM COM FRETE DE CERÂMICA EM AC3</v>
      </c>
      <c r="N2827" s="67" t="s">
        <v>3814</v>
      </c>
      <c r="O2827" s="68" t="s">
        <v>4239</v>
      </c>
      <c r="P2827" s="68"/>
      <c r="Q2827" s="68" t="s">
        <v>3258</v>
      </c>
      <c r="R2827" s="69">
        <v>33.780999999999999</v>
      </c>
      <c r="S2827" s="70">
        <v>90</v>
      </c>
      <c r="T2827" s="70">
        <v>3040.29</v>
      </c>
      <c r="U2827" s="67" t="s">
        <v>1496</v>
      </c>
      <c r="V2827" s="71" t="s">
        <v>1497</v>
      </c>
      <c r="W2827" s="171"/>
      <c r="X2827" s="172"/>
      <c r="Y2827" s="176">
        <f t="shared" si="1770"/>
        <v>0</v>
      </c>
      <c r="AA2827" s="192"/>
      <c r="AB2827" s="193"/>
    </row>
    <row r="2828" spans="2:28" hidden="1">
      <c r="B2828" s="189">
        <f t="shared" si="1762"/>
        <v>0</v>
      </c>
      <c r="C2828" s="189">
        <f t="shared" ca="1" si="1763"/>
        <v>0</v>
      </c>
      <c r="D2828" s="189">
        <f t="shared" si="1764"/>
        <v>0</v>
      </c>
      <c r="E2828" s="189">
        <f t="shared" ca="1" si="1765"/>
        <v>0</v>
      </c>
      <c r="F2828" s="189">
        <f t="shared" si="1766"/>
        <v>0</v>
      </c>
      <c r="G2828" s="189" cm="1">
        <f t="array" aca="1" ref="G2828" ca="1">OFFSET(G2828,-1,,,)+1</f>
        <v>2823</v>
      </c>
      <c r="H2828" s="189">
        <f t="shared" si="1767"/>
        <v>0</v>
      </c>
      <c r="I2828" s="189">
        <f t="shared" si="1768"/>
        <v>0</v>
      </c>
      <c r="J2828" s="179">
        <f t="shared" si="1769"/>
        <v>0</v>
      </c>
      <c r="K2828" s="173"/>
      <c r="L2828" s="174" t="str" cm="1">
        <f t="array" aca="1" ref="L2828" ca="1">IF($K2828="",OFFSET(L2828,-1,,,),K2828)</f>
        <v>15.01.07.03.04</v>
      </c>
      <c r="M2828" s="175" t="str" cm="1">
        <f t="array" aca="1" ref="M2828" ca="1">IF(OR($K2828=0,$K2828=""),OFFSET(M2828,-1,,,),O2828)</f>
        <v>PORCELANATO 90X90CM COM FRETE DE CERÂMICA EM AC3</v>
      </c>
      <c r="N2828" s="67" t="s">
        <v>1522</v>
      </c>
      <c r="O2828" s="68" t="s">
        <v>1523</v>
      </c>
      <c r="P2828" s="68"/>
      <c r="Q2828" s="68" t="s">
        <v>3258</v>
      </c>
      <c r="R2828" s="69">
        <v>30.71</v>
      </c>
      <c r="S2828" s="70">
        <v>65</v>
      </c>
      <c r="T2828" s="70">
        <v>1996.15</v>
      </c>
      <c r="U2828" s="67" t="s">
        <v>1496</v>
      </c>
      <c r="V2828" s="71" t="s">
        <v>1497</v>
      </c>
      <c r="W2828" s="171"/>
      <c r="X2828" s="172"/>
      <c r="Y2828" s="176">
        <f t="shared" si="1770"/>
        <v>0</v>
      </c>
      <c r="AA2828" s="192"/>
      <c r="AB2828" s="193"/>
    </row>
    <row r="2829" spans="2:28" hidden="1">
      <c r="B2829" s="189">
        <f t="shared" si="1762"/>
        <v>0</v>
      </c>
      <c r="C2829" s="189">
        <f t="shared" ca="1" si="1763"/>
        <v>0</v>
      </c>
      <c r="D2829" s="189">
        <f t="shared" si="1764"/>
        <v>0</v>
      </c>
      <c r="E2829" s="189">
        <f t="shared" ca="1" si="1765"/>
        <v>0</v>
      </c>
      <c r="F2829" s="189">
        <f t="shared" si="1766"/>
        <v>0</v>
      </c>
      <c r="G2829" s="189" cm="1">
        <f t="array" aca="1" ref="G2829" ca="1">OFFSET(G2829,-1,,,)+1</f>
        <v>2824</v>
      </c>
      <c r="H2829" s="189">
        <f t="shared" si="1767"/>
        <v>0</v>
      </c>
      <c r="I2829" s="189">
        <f t="shared" si="1768"/>
        <v>0</v>
      </c>
      <c r="J2829" s="179">
        <f t="shared" si="1769"/>
        <v>0</v>
      </c>
      <c r="K2829" s="173"/>
      <c r="L2829" s="174" t="str" cm="1">
        <f t="array" aca="1" ref="L2829" ca="1">IF($K2829="",OFFSET(L2829,-1,,,),K2829)</f>
        <v>15.01.07.03.04</v>
      </c>
      <c r="M2829" s="175" t="str" cm="1">
        <f t="array" aca="1" ref="M2829" ca="1">IF(OR($K2829=0,$K2829=""),OFFSET(M2829,-1,,,),O2829)</f>
        <v>PORCELANATO 90X90CM COM FRETE DE CERÂMICA EM AC3</v>
      </c>
      <c r="N2829" s="67" t="s">
        <v>265</v>
      </c>
      <c r="O2829" s="68" t="s">
        <v>266</v>
      </c>
      <c r="P2829" s="68"/>
      <c r="Q2829" s="68" t="s">
        <v>3258</v>
      </c>
      <c r="R2829" s="69">
        <v>33.780999999999999</v>
      </c>
      <c r="S2829" s="70">
        <v>5.9</v>
      </c>
      <c r="T2829" s="70">
        <v>199.30790000000002</v>
      </c>
      <c r="U2829" s="67" t="s">
        <v>1496</v>
      </c>
      <c r="V2829" s="71" t="s">
        <v>1497</v>
      </c>
      <c r="W2829" s="171"/>
      <c r="X2829" s="172"/>
      <c r="Y2829" s="176">
        <f t="shared" si="1770"/>
        <v>0</v>
      </c>
      <c r="AA2829" s="192"/>
      <c r="AB2829" s="193"/>
    </row>
    <row r="2830" spans="2:28">
      <c r="B2830" s="189">
        <f t="shared" si="1762"/>
        <v>0</v>
      </c>
      <c r="C2830" s="189">
        <f t="shared" ca="1" si="1763"/>
        <v>0</v>
      </c>
      <c r="D2830" s="189">
        <f t="shared" si="1764"/>
        <v>0</v>
      </c>
      <c r="E2830" s="189">
        <f t="shared" ca="1" si="1765"/>
        <v>0</v>
      </c>
      <c r="F2830" s="189">
        <f t="shared" si="1766"/>
        <v>0</v>
      </c>
      <c r="G2830" s="189" cm="1">
        <f t="array" aca="1" ref="G2830" ca="1">OFFSET(G2830,-1,,,)+1</f>
        <v>2825</v>
      </c>
      <c r="H2830" s="189">
        <f t="shared" si="1767"/>
        <v>0</v>
      </c>
      <c r="I2830" s="189">
        <f t="shared" si="1768"/>
        <v>0</v>
      </c>
      <c r="J2830" s="179">
        <f t="shared" si="1769"/>
        <v>0</v>
      </c>
      <c r="K2830" s="173" t="s">
        <v>2683</v>
      </c>
      <c r="L2830" s="174" t="str" cm="1">
        <f t="array" aca="1" ref="L2830" ca="1">IF($K2830="",OFFSET(L2830,-1,,,),K2830)</f>
        <v>15.01.07.03.05</v>
      </c>
      <c r="M2830" s="175" t="str" cm="1">
        <f t="array" aca="1" ref="M2830" ca="1">IF(OR($K2830=0,$K2830=""),OFFSET(M2830,-1,,,),O2830)</f>
        <v>RODAPÉ PORCELANATO  90X90CM H=10CM</v>
      </c>
      <c r="N2830" s="67" t="s">
        <v>3815</v>
      </c>
      <c r="O2830" s="68" t="s">
        <v>4240</v>
      </c>
      <c r="P2830" s="68"/>
      <c r="Q2830" s="68" t="s">
        <v>3253</v>
      </c>
      <c r="R2830" s="69">
        <v>37.32</v>
      </c>
      <c r="S2830" s="70">
        <v>69.740499999999997</v>
      </c>
      <c r="T2830" s="70">
        <v>2602.7154599999999</v>
      </c>
      <c r="U2830" s="67"/>
      <c r="V2830" s="71"/>
      <c r="W2830" s="171"/>
      <c r="X2830" s="172"/>
      <c r="Y2830" s="176">
        <f t="shared" si="1770"/>
        <v>0</v>
      </c>
      <c r="AA2830" s="192"/>
      <c r="AB2830" s="193"/>
    </row>
    <row r="2831" spans="2:28" hidden="1">
      <c r="B2831" s="189">
        <f t="shared" si="1762"/>
        <v>0</v>
      </c>
      <c r="C2831" s="189">
        <f t="shared" ca="1" si="1763"/>
        <v>0</v>
      </c>
      <c r="D2831" s="189">
        <f t="shared" si="1764"/>
        <v>0</v>
      </c>
      <c r="E2831" s="189">
        <f t="shared" ca="1" si="1765"/>
        <v>0</v>
      </c>
      <c r="F2831" s="189">
        <f t="shared" si="1766"/>
        <v>0</v>
      </c>
      <c r="G2831" s="189" cm="1">
        <f t="array" aca="1" ref="G2831" ca="1">OFFSET(G2831,-1,,,)+1</f>
        <v>2826</v>
      </c>
      <c r="H2831" s="189">
        <f t="shared" si="1767"/>
        <v>0</v>
      </c>
      <c r="I2831" s="189">
        <f t="shared" si="1768"/>
        <v>0</v>
      </c>
      <c r="J2831" s="179">
        <f t="shared" si="1769"/>
        <v>0</v>
      </c>
      <c r="K2831" s="173"/>
      <c r="L2831" s="174" t="str" cm="1">
        <f t="array" aca="1" ref="L2831" ca="1">IF($K2831="",OFFSET(L2831,-1,,,),K2831)</f>
        <v>15.01.07.03.05</v>
      </c>
      <c r="M2831" s="175" t="str" cm="1">
        <f t="array" aca="1" ref="M2831" ca="1">IF(OR($K2831=0,$K2831=""),OFFSET(M2831,-1,,,),O2831)</f>
        <v>RODAPÉ PORCELANATO  90X90CM H=10CM</v>
      </c>
      <c r="N2831" s="67" t="s">
        <v>242</v>
      </c>
      <c r="O2831" s="68" t="s">
        <v>243</v>
      </c>
      <c r="P2831" s="68"/>
      <c r="Q2831" s="68" t="s">
        <v>3255</v>
      </c>
      <c r="R2831" s="69">
        <v>59.712000000000003</v>
      </c>
      <c r="S2831" s="70">
        <v>1.3</v>
      </c>
      <c r="T2831" s="70">
        <v>77.625600000000006</v>
      </c>
      <c r="U2831" s="67" t="s">
        <v>1496</v>
      </c>
      <c r="V2831" s="71" t="s">
        <v>1497</v>
      </c>
      <c r="W2831" s="171"/>
      <c r="X2831" s="172"/>
      <c r="Y2831" s="176">
        <f t="shared" si="1770"/>
        <v>0</v>
      </c>
      <c r="AA2831" s="192"/>
      <c r="AB2831" s="193"/>
    </row>
    <row r="2832" spans="2:28" hidden="1">
      <c r="B2832" s="189">
        <f t="shared" si="1762"/>
        <v>0</v>
      </c>
      <c r="C2832" s="189">
        <f t="shared" ca="1" si="1763"/>
        <v>0</v>
      </c>
      <c r="D2832" s="189">
        <f t="shared" si="1764"/>
        <v>0</v>
      </c>
      <c r="E2832" s="189">
        <f t="shared" ca="1" si="1765"/>
        <v>0</v>
      </c>
      <c r="F2832" s="189">
        <f t="shared" si="1766"/>
        <v>0</v>
      </c>
      <c r="G2832" s="189" cm="1">
        <f t="array" aca="1" ref="G2832" ca="1">OFFSET(G2832,-1,,,)+1</f>
        <v>2827</v>
      </c>
      <c r="H2832" s="189">
        <f t="shared" si="1767"/>
        <v>0</v>
      </c>
      <c r="I2832" s="189">
        <f t="shared" si="1768"/>
        <v>0</v>
      </c>
      <c r="J2832" s="179">
        <f t="shared" si="1769"/>
        <v>0</v>
      </c>
      <c r="K2832" s="173"/>
      <c r="L2832" s="174" t="str" cm="1">
        <f t="array" aca="1" ref="L2832" ca="1">IF($K2832="",OFFSET(L2832,-1,,,),K2832)</f>
        <v>15.01.07.03.05</v>
      </c>
      <c r="M2832" s="175" t="str" cm="1">
        <f t="array" aca="1" ref="M2832" ca="1">IF(OR($K2832=0,$K2832=""),OFFSET(M2832,-1,,,),O2832)</f>
        <v>RODAPÉ PORCELANATO  90X90CM H=10CM</v>
      </c>
      <c r="N2832" s="67" t="s">
        <v>2920</v>
      </c>
      <c r="O2832" s="68" t="s">
        <v>3115</v>
      </c>
      <c r="P2832" s="68"/>
      <c r="Q2832" s="68" t="s">
        <v>3255</v>
      </c>
      <c r="R2832" s="69">
        <v>8.2477199999999993</v>
      </c>
      <c r="S2832" s="70">
        <v>3.5</v>
      </c>
      <c r="T2832" s="70">
        <v>28.867019999999997</v>
      </c>
      <c r="U2832" s="67" t="s">
        <v>1496</v>
      </c>
      <c r="V2832" s="71" t="s">
        <v>1497</v>
      </c>
      <c r="W2832" s="171"/>
      <c r="X2832" s="172"/>
      <c r="Y2832" s="176">
        <f t="shared" si="1770"/>
        <v>0</v>
      </c>
      <c r="AA2832" s="192"/>
      <c r="AB2832" s="193"/>
    </row>
    <row r="2833" spans="2:28" hidden="1">
      <c r="B2833" s="189">
        <f t="shared" si="1762"/>
        <v>0</v>
      </c>
      <c r="C2833" s="189">
        <f t="shared" ca="1" si="1763"/>
        <v>0</v>
      </c>
      <c r="D2833" s="189">
        <f t="shared" si="1764"/>
        <v>0</v>
      </c>
      <c r="E2833" s="189">
        <f t="shared" ca="1" si="1765"/>
        <v>0</v>
      </c>
      <c r="F2833" s="189">
        <f t="shared" si="1766"/>
        <v>0</v>
      </c>
      <c r="G2833" s="189" cm="1">
        <f t="array" aca="1" ref="G2833" ca="1">OFFSET(G2833,-1,,,)+1</f>
        <v>2828</v>
      </c>
      <c r="H2833" s="189">
        <f t="shared" si="1767"/>
        <v>0</v>
      </c>
      <c r="I2833" s="189">
        <f t="shared" si="1768"/>
        <v>0</v>
      </c>
      <c r="J2833" s="179">
        <f t="shared" si="1769"/>
        <v>0</v>
      </c>
      <c r="K2833" s="173"/>
      <c r="L2833" s="174" t="str" cm="1">
        <f t="array" aca="1" ref="L2833" ca="1">IF($K2833="",OFFSET(L2833,-1,,,),K2833)</f>
        <v>15.01.07.03.05</v>
      </c>
      <c r="M2833" s="175" t="str" cm="1">
        <f t="array" aca="1" ref="M2833" ca="1">IF(OR($K2833=0,$K2833=""),OFFSET(M2833,-1,,,),O2833)</f>
        <v>RODAPÉ PORCELANATO  90X90CM H=10CM</v>
      </c>
      <c r="N2833" s="67" t="s">
        <v>2921</v>
      </c>
      <c r="O2833" s="68" t="s">
        <v>3116</v>
      </c>
      <c r="P2833" s="68"/>
      <c r="Q2833" s="68" t="s">
        <v>3260</v>
      </c>
      <c r="R2833" s="69">
        <v>74.64</v>
      </c>
      <c r="S2833" s="70">
        <v>1.37</v>
      </c>
      <c r="T2833" s="70">
        <v>102.25680000000001</v>
      </c>
      <c r="U2833" s="67" t="s">
        <v>1496</v>
      </c>
      <c r="V2833" s="71" t="s">
        <v>1497</v>
      </c>
      <c r="W2833" s="171"/>
      <c r="X2833" s="172"/>
      <c r="Y2833" s="176">
        <f t="shared" si="1770"/>
        <v>0</v>
      </c>
      <c r="AA2833" s="192"/>
      <c r="AB2833" s="193"/>
    </row>
    <row r="2834" spans="2:28" hidden="1">
      <c r="B2834" s="189">
        <f t="shared" si="1762"/>
        <v>0</v>
      </c>
      <c r="C2834" s="189">
        <f t="shared" ca="1" si="1763"/>
        <v>0</v>
      </c>
      <c r="D2834" s="189">
        <f t="shared" si="1764"/>
        <v>0</v>
      </c>
      <c r="E2834" s="189">
        <f t="shared" ca="1" si="1765"/>
        <v>0</v>
      </c>
      <c r="F2834" s="189">
        <f t="shared" si="1766"/>
        <v>0</v>
      </c>
      <c r="G2834" s="189" cm="1">
        <f t="array" aca="1" ref="G2834" ca="1">OFFSET(G2834,-1,,,)+1</f>
        <v>2829</v>
      </c>
      <c r="H2834" s="189">
        <f t="shared" si="1767"/>
        <v>0</v>
      </c>
      <c r="I2834" s="189">
        <f t="shared" si="1768"/>
        <v>0</v>
      </c>
      <c r="J2834" s="179">
        <f t="shared" si="1769"/>
        <v>0</v>
      </c>
      <c r="K2834" s="173"/>
      <c r="L2834" s="174" t="str" cm="1">
        <f t="array" aca="1" ref="L2834" ca="1">IF($K2834="",OFFSET(L2834,-1,,,),K2834)</f>
        <v>15.01.07.03.05</v>
      </c>
      <c r="M2834" s="175" t="str" cm="1">
        <f t="array" aca="1" ref="M2834" ca="1">IF(OR($K2834=0,$K2834=""),OFFSET(M2834,-1,,,),O2834)</f>
        <v>RODAPÉ PORCELANATO  90X90CM H=10CM</v>
      </c>
      <c r="N2834" s="67" t="s">
        <v>3814</v>
      </c>
      <c r="O2834" s="68" t="s">
        <v>4239</v>
      </c>
      <c r="P2834" s="68"/>
      <c r="Q2834" s="68" t="s">
        <v>3258</v>
      </c>
      <c r="R2834" s="69">
        <v>12.3156</v>
      </c>
      <c r="S2834" s="70">
        <v>90</v>
      </c>
      <c r="T2834" s="70">
        <v>1108.404</v>
      </c>
      <c r="U2834" s="67" t="s">
        <v>1496</v>
      </c>
      <c r="V2834" s="71" t="s">
        <v>1497</v>
      </c>
      <c r="W2834" s="171"/>
      <c r="X2834" s="172"/>
      <c r="Y2834" s="176">
        <f t="shared" si="1770"/>
        <v>0</v>
      </c>
      <c r="AA2834" s="192"/>
      <c r="AB2834" s="193"/>
    </row>
    <row r="2835" spans="2:28" hidden="1">
      <c r="B2835" s="189">
        <f t="shared" si="1762"/>
        <v>0</v>
      </c>
      <c r="C2835" s="189">
        <f t="shared" ca="1" si="1763"/>
        <v>0</v>
      </c>
      <c r="D2835" s="189">
        <f t="shared" si="1764"/>
        <v>0</v>
      </c>
      <c r="E2835" s="189">
        <f t="shared" ca="1" si="1765"/>
        <v>0</v>
      </c>
      <c r="F2835" s="189">
        <f t="shared" si="1766"/>
        <v>0</v>
      </c>
      <c r="G2835" s="189" cm="1">
        <f t="array" aca="1" ref="G2835" ca="1">OFFSET(G2835,-1,,,)+1</f>
        <v>2830</v>
      </c>
      <c r="H2835" s="189">
        <f t="shared" si="1767"/>
        <v>0</v>
      </c>
      <c r="I2835" s="189">
        <f t="shared" si="1768"/>
        <v>0</v>
      </c>
      <c r="J2835" s="179">
        <f t="shared" si="1769"/>
        <v>0</v>
      </c>
      <c r="K2835" s="173"/>
      <c r="L2835" s="174" t="str" cm="1">
        <f t="array" aca="1" ref="L2835" ca="1">IF($K2835="",OFFSET(L2835,-1,,,),K2835)</f>
        <v>15.01.07.03.05</v>
      </c>
      <c r="M2835" s="175" t="str" cm="1">
        <f t="array" aca="1" ref="M2835" ca="1">IF(OR($K2835=0,$K2835=""),OFFSET(M2835,-1,,,),O2835)</f>
        <v>RODAPÉ PORCELANATO  90X90CM H=10CM</v>
      </c>
      <c r="N2835" s="67" t="s">
        <v>265</v>
      </c>
      <c r="O2835" s="68" t="s">
        <v>266</v>
      </c>
      <c r="P2835" s="68"/>
      <c r="Q2835" s="68" t="s">
        <v>3258</v>
      </c>
      <c r="R2835" s="69">
        <v>12.3156</v>
      </c>
      <c r="S2835" s="70">
        <v>5.9</v>
      </c>
      <c r="T2835" s="70">
        <v>72.662040000000005</v>
      </c>
      <c r="U2835" s="67" t="s">
        <v>1496</v>
      </c>
      <c r="V2835" s="71" t="s">
        <v>1497</v>
      </c>
      <c r="W2835" s="171"/>
      <c r="X2835" s="172"/>
      <c r="Y2835" s="176">
        <f t="shared" si="1770"/>
        <v>0</v>
      </c>
      <c r="AA2835" s="192"/>
      <c r="AB2835" s="193"/>
    </row>
    <row r="2836" spans="2:28" hidden="1">
      <c r="B2836" s="189">
        <f>IF(J2836=0,0,U2836)</f>
        <v>0</v>
      </c>
      <c r="C2836" s="189">
        <f ca="1">IF(OR(J2836=0,I2836=0),0,IF(_xlfn.IFNA(MATCH(B2836,OFFSET($B$5,,,$G2836,),),0)&gt;0,0,MAX(OFFSET($C$5,,,$G2836,))+1))</f>
        <v>0</v>
      </c>
      <c r="D2836" s="189">
        <f>IF(J2836=0,0,N2836&amp;"-"&amp;U2836)</f>
        <v>0</v>
      </c>
      <c r="E2836" s="189">
        <f ca="1">IF(OR(J2836=0,I2836=0),0,IF(_xlfn.IFNA(MATCH(D2836,OFFSET($D$5,,,$G2836,),),0)&gt;0,0,_xlfn.MAXIFS(OFFSET($E$5,,,$G2836,),OFFSET($J$5,,,$G2836,),J2836)+1))</f>
        <v>0</v>
      </c>
      <c r="F2836" s="189">
        <f>IF(J2836=0,0,E2836&amp;"-"&amp;N2836)</f>
        <v>0</v>
      </c>
      <c r="G2836" s="189" cm="1">
        <f t="array" aca="1" ref="G2836" ca="1">OFFSET(G2836,-1,,,)+1</f>
        <v>2831</v>
      </c>
      <c r="H2836" s="189">
        <f>IF(OR($K2836=0,$K2836=""),$W2836,0)</f>
        <v>0</v>
      </c>
      <c r="I2836" s="189">
        <f>H2836*R2836</f>
        <v>0</v>
      </c>
      <c r="J2836" s="179">
        <f>IF(AND(I2836&lt;&gt;0,OR(K2836=0,K2836="")),N2836&amp;" - Mapa",0)</f>
        <v>0</v>
      </c>
      <c r="K2836" s="173"/>
      <c r="L2836" s="174" t="str" cm="1">
        <f t="array" aca="1" ref="L2836" ca="1">IF($K2836="",OFFSET(L2836,-1,,,),K2836)</f>
        <v>15.01.07.03.05</v>
      </c>
      <c r="M2836" s="175" t="str" cm="1">
        <f t="array" aca="1" ref="M2836" ca="1">IF(OR($K2836=0,$K2836=""),OFFSET(M2836,-1,,,),O2836)</f>
        <v>RODAPÉ PORCELANATO  90X90CM H=10CM</v>
      </c>
      <c r="N2836" s="67" t="s">
        <v>3816</v>
      </c>
      <c r="O2836" s="68" t="s">
        <v>4241</v>
      </c>
      <c r="P2836" s="68"/>
      <c r="Q2836" s="68" t="s">
        <v>3253</v>
      </c>
      <c r="R2836" s="69">
        <v>37.32</v>
      </c>
      <c r="S2836" s="70">
        <v>32.5</v>
      </c>
      <c r="T2836" s="70">
        <v>1212.9000000000001</v>
      </c>
      <c r="U2836" s="67" t="s">
        <v>1496</v>
      </c>
      <c r="V2836" s="71" t="s">
        <v>1497</v>
      </c>
      <c r="W2836" s="171"/>
      <c r="X2836" s="172"/>
      <c r="Y2836" s="176">
        <f>X2836+W2836</f>
        <v>0</v>
      </c>
      <c r="AA2836" s="192"/>
      <c r="AB2836" s="193"/>
    </row>
    <row r="2837" spans="2:28">
      <c r="B2837" s="189">
        <f t="shared" ref="B2837:B2849" si="1771">IF(J2837=0,0,U2837)</f>
        <v>0</v>
      </c>
      <c r="C2837" s="189">
        <f t="shared" ref="C2837:C2849" ca="1" si="1772">IF(OR(J2837=0,I2837=0),0,IF(_xlfn.IFNA(MATCH(B2837,OFFSET($B$5,,,$G2837,),),0)&gt;0,0,MAX(OFFSET($C$5,,,$G2837,))+1))</f>
        <v>0</v>
      </c>
      <c r="D2837" s="189">
        <f t="shared" ref="D2837:D2849" si="1773">IF(J2837=0,0,N2837&amp;"-"&amp;U2837)</f>
        <v>0</v>
      </c>
      <c r="E2837" s="189">
        <f t="shared" ref="E2837:E2849" ca="1" si="1774">IF(OR(J2837=0,I2837=0),0,IF(_xlfn.IFNA(MATCH(D2837,OFFSET($D$5,,,$G2837,),),0)&gt;0,0,_xlfn.MAXIFS(OFFSET($E$5,,,$G2837,),OFFSET($J$5,,,$G2837,),J2837)+1))</f>
        <v>0</v>
      </c>
      <c r="F2837" s="189">
        <f t="shared" ref="F2837:F2849" si="1775">IF(J2837=0,0,E2837&amp;"-"&amp;N2837)</f>
        <v>0</v>
      </c>
      <c r="G2837" s="189" cm="1">
        <f t="array" aca="1" ref="G2837" ca="1">OFFSET(G2837,-1,,,)+1</f>
        <v>2832</v>
      </c>
      <c r="H2837" s="189">
        <f t="shared" ref="H2837:H2849" si="1776">IF(OR($K2837=0,$K2837=""),$W2837,0)</f>
        <v>0</v>
      </c>
      <c r="I2837" s="189">
        <f t="shared" ref="I2837:I2849" si="1777">H2837*R2837</f>
        <v>0</v>
      </c>
      <c r="J2837" s="179">
        <f t="shared" ref="J2837:J2849" si="1778">IF(AND(I2837&lt;&gt;0,OR(K2837=0,K2837="")),N2837&amp;" - Mapa",0)</f>
        <v>0</v>
      </c>
      <c r="K2837" s="173" t="s">
        <v>2684</v>
      </c>
      <c r="L2837" s="174" t="str" cm="1">
        <f t="array" aca="1" ref="L2837" ca="1">IF($K2837="",OFFSET(L2837,-1,,,),K2837)</f>
        <v>15.01.07.03.06</v>
      </c>
      <c r="M2837" s="175" t="str" cm="1">
        <f t="array" aca="1" ref="M2837" ca="1">IF(OR($K2837=0,$K2837=""),OFFSET(M2837,-1,,,),O2837)</f>
        <v>MASSA ÚNICA E=20MM COM ARGAMASSA PRÉ FABRICADA- PAREDE</v>
      </c>
      <c r="N2837" s="67" t="s">
        <v>717</v>
      </c>
      <c r="O2837" s="68" t="s">
        <v>4248</v>
      </c>
      <c r="P2837" s="68"/>
      <c r="Q2837" s="68" t="s">
        <v>3258</v>
      </c>
      <c r="R2837" s="69">
        <v>113.46</v>
      </c>
      <c r="S2837" s="70">
        <v>49.96</v>
      </c>
      <c r="T2837" s="70">
        <v>5668.4615999999996</v>
      </c>
      <c r="U2837" s="67"/>
      <c r="V2837" s="71"/>
      <c r="W2837" s="171"/>
      <c r="X2837" s="172"/>
      <c r="Y2837" s="176">
        <f t="shared" ref="Y2837:Y2849" si="1779">X2837+W2837</f>
        <v>0</v>
      </c>
      <c r="AA2837" s="192"/>
      <c r="AB2837" s="193"/>
    </row>
    <row r="2838" spans="2:28" hidden="1">
      <c r="B2838" s="189">
        <f t="shared" si="1771"/>
        <v>0</v>
      </c>
      <c r="C2838" s="189">
        <f t="shared" ca="1" si="1772"/>
        <v>0</v>
      </c>
      <c r="D2838" s="189">
        <f t="shared" si="1773"/>
        <v>0</v>
      </c>
      <c r="E2838" s="189">
        <f t="shared" ca="1" si="1774"/>
        <v>0</v>
      </c>
      <c r="F2838" s="189">
        <f t="shared" si="1775"/>
        <v>0</v>
      </c>
      <c r="G2838" s="189" cm="1">
        <f t="array" aca="1" ref="G2838" ca="1">OFFSET(G2838,-1,,,)+1</f>
        <v>2833</v>
      </c>
      <c r="H2838" s="189">
        <f t="shared" si="1776"/>
        <v>0</v>
      </c>
      <c r="I2838" s="189">
        <f t="shared" si="1777"/>
        <v>0</v>
      </c>
      <c r="J2838" s="179">
        <f t="shared" si="1778"/>
        <v>0</v>
      </c>
      <c r="K2838" s="173"/>
      <c r="L2838" s="174" t="str" cm="1">
        <f t="array" aca="1" ref="L2838" ca="1">IF($K2838="",OFFSET(L2838,-1,,,),K2838)</f>
        <v>15.01.07.03.06</v>
      </c>
      <c r="M2838" s="175" t="str" cm="1">
        <f t="array" aca="1" ref="M2838" ca="1">IF(OR($K2838=0,$K2838=""),OFFSET(M2838,-1,,,),O2838)</f>
        <v>MASSA ÚNICA E=20MM COM ARGAMASSA PRÉ FABRICADA- PAREDE</v>
      </c>
      <c r="N2838" s="67" t="s">
        <v>522</v>
      </c>
      <c r="O2838" s="68" t="s">
        <v>523</v>
      </c>
      <c r="P2838" s="68"/>
      <c r="Q2838" s="68" t="s">
        <v>3255</v>
      </c>
      <c r="R2838" s="69">
        <v>3857.64</v>
      </c>
      <c r="S2838" s="70">
        <v>0.44</v>
      </c>
      <c r="T2838" s="70">
        <v>1697.3616</v>
      </c>
      <c r="U2838" s="67" t="s">
        <v>1496</v>
      </c>
      <c r="V2838" s="71" t="s">
        <v>1497</v>
      </c>
      <c r="W2838" s="171"/>
      <c r="X2838" s="172"/>
      <c r="Y2838" s="176">
        <f t="shared" si="1779"/>
        <v>0</v>
      </c>
      <c r="AA2838" s="192"/>
      <c r="AB2838" s="193"/>
    </row>
    <row r="2839" spans="2:28" hidden="1">
      <c r="B2839" s="189">
        <f t="shared" si="1771"/>
        <v>0</v>
      </c>
      <c r="C2839" s="189">
        <f t="shared" ca="1" si="1772"/>
        <v>0</v>
      </c>
      <c r="D2839" s="189">
        <f t="shared" si="1773"/>
        <v>0</v>
      </c>
      <c r="E2839" s="189">
        <f t="shared" ca="1" si="1774"/>
        <v>0</v>
      </c>
      <c r="F2839" s="189">
        <f t="shared" si="1775"/>
        <v>0</v>
      </c>
      <c r="G2839" s="189" cm="1">
        <f t="array" aca="1" ref="G2839" ca="1">OFFSET(G2839,-1,,,)+1</f>
        <v>2834</v>
      </c>
      <c r="H2839" s="189">
        <f t="shared" si="1776"/>
        <v>0</v>
      </c>
      <c r="I2839" s="189">
        <f t="shared" si="1777"/>
        <v>0</v>
      </c>
      <c r="J2839" s="179">
        <f t="shared" si="1778"/>
        <v>0</v>
      </c>
      <c r="K2839" s="173"/>
      <c r="L2839" s="174" t="str" cm="1">
        <f t="array" aca="1" ref="L2839" ca="1">IF($K2839="",OFFSET(L2839,-1,,,),K2839)</f>
        <v>15.01.07.03.06</v>
      </c>
      <c r="M2839" s="175" t="str" cm="1">
        <f t="array" aca="1" ref="M2839" ca="1">IF(OR($K2839=0,$K2839=""),OFFSET(M2839,-1,,,),O2839)</f>
        <v>MASSA ÚNICA E=20MM COM ARGAMASSA PRÉ FABRICADA- PAREDE</v>
      </c>
      <c r="N2839" s="67" t="s">
        <v>369</v>
      </c>
      <c r="O2839" s="68" t="s">
        <v>370</v>
      </c>
      <c r="P2839" s="68"/>
      <c r="Q2839" s="68" t="s">
        <v>3258</v>
      </c>
      <c r="R2839" s="69">
        <v>113.46</v>
      </c>
      <c r="S2839" s="70">
        <v>35</v>
      </c>
      <c r="T2839" s="70">
        <v>3971.1</v>
      </c>
      <c r="U2839" s="67" t="s">
        <v>1496</v>
      </c>
      <c r="V2839" s="71" t="s">
        <v>1497</v>
      </c>
      <c r="W2839" s="171"/>
      <c r="X2839" s="172"/>
      <c r="Y2839" s="176">
        <f t="shared" si="1779"/>
        <v>0</v>
      </c>
      <c r="AA2839" s="192"/>
      <c r="AB2839" s="193"/>
    </row>
    <row r="2840" spans="2:28">
      <c r="B2840" s="189">
        <f t="shared" si="1771"/>
        <v>0</v>
      </c>
      <c r="C2840" s="189">
        <f t="shared" ca="1" si="1772"/>
        <v>0</v>
      </c>
      <c r="D2840" s="189">
        <f t="shared" si="1773"/>
        <v>0</v>
      </c>
      <c r="E2840" s="189">
        <f t="shared" ca="1" si="1774"/>
        <v>0</v>
      </c>
      <c r="F2840" s="189">
        <f t="shared" si="1775"/>
        <v>0</v>
      </c>
      <c r="G2840" s="189" cm="1">
        <f t="array" aca="1" ref="G2840" ca="1">OFFSET(G2840,-1,,,)+1</f>
        <v>2835</v>
      </c>
      <c r="H2840" s="189">
        <f t="shared" si="1776"/>
        <v>0</v>
      </c>
      <c r="I2840" s="189">
        <f t="shared" si="1777"/>
        <v>0</v>
      </c>
      <c r="J2840" s="179">
        <f t="shared" si="1778"/>
        <v>0</v>
      </c>
      <c r="K2840" s="173" t="s">
        <v>2685</v>
      </c>
      <c r="L2840" s="174" t="str" cm="1">
        <f t="array" aca="1" ref="L2840" ca="1">IF($K2840="",OFFSET(L2840,-1,,,),K2840)</f>
        <v>15.01.07.03.07</v>
      </c>
      <c r="M2840" s="175" t="str" cm="1">
        <f t="array" aca="1" ref="M2840" ca="1">IF(OR($K2840=0,$K2840=""),OFFSET(M2840,-1,,,),O2840)</f>
        <v>AZULEJO PORCELANATO 90X90CM COM FRETE DE CERÂMICA EM AC3</v>
      </c>
      <c r="N2840" s="67" t="s">
        <v>4100</v>
      </c>
      <c r="O2840" s="68" t="s">
        <v>4768</v>
      </c>
      <c r="P2840" s="68"/>
      <c r="Q2840" s="68" t="s">
        <v>3258</v>
      </c>
      <c r="R2840" s="69">
        <v>36.54</v>
      </c>
      <c r="S2840" s="70">
        <v>266.74860000000001</v>
      </c>
      <c r="T2840" s="70">
        <v>9746.9938440000005</v>
      </c>
      <c r="U2840" s="67"/>
      <c r="V2840" s="71"/>
      <c r="W2840" s="171"/>
      <c r="X2840" s="172"/>
      <c r="Y2840" s="176">
        <f t="shared" si="1779"/>
        <v>0</v>
      </c>
      <c r="AA2840" s="192"/>
      <c r="AB2840" s="193"/>
    </row>
    <row r="2841" spans="2:28" hidden="1">
      <c r="B2841" s="189">
        <f t="shared" si="1771"/>
        <v>0</v>
      </c>
      <c r="C2841" s="189">
        <f t="shared" ca="1" si="1772"/>
        <v>0</v>
      </c>
      <c r="D2841" s="189">
        <f t="shared" si="1773"/>
        <v>0</v>
      </c>
      <c r="E2841" s="189">
        <f t="shared" ca="1" si="1774"/>
        <v>0</v>
      </c>
      <c r="F2841" s="189">
        <f t="shared" si="1775"/>
        <v>0</v>
      </c>
      <c r="G2841" s="189" cm="1">
        <f t="array" aca="1" ref="G2841" ca="1">OFFSET(G2841,-1,,,)+1</f>
        <v>2836</v>
      </c>
      <c r="H2841" s="189">
        <f t="shared" si="1776"/>
        <v>0</v>
      </c>
      <c r="I2841" s="189">
        <f t="shared" si="1777"/>
        <v>0</v>
      </c>
      <c r="J2841" s="179">
        <f t="shared" si="1778"/>
        <v>0</v>
      </c>
      <c r="K2841" s="173"/>
      <c r="L2841" s="174" t="str" cm="1">
        <f t="array" aca="1" ref="L2841" ca="1">IF($K2841="",OFFSET(L2841,-1,,,),K2841)</f>
        <v>15.01.07.03.07</v>
      </c>
      <c r="M2841" s="175" t="str" cm="1">
        <f t="array" aca="1" ref="M2841" ca="1">IF(OR($K2841=0,$K2841=""),OFFSET(M2841,-1,,,),O2841)</f>
        <v>AZULEJO PORCELANATO 90X90CM COM FRETE DE CERÂMICA EM AC3</v>
      </c>
      <c r="N2841" s="67" t="s">
        <v>259</v>
      </c>
      <c r="O2841" s="68" t="s">
        <v>260</v>
      </c>
      <c r="P2841" s="68"/>
      <c r="Q2841" s="68" t="s">
        <v>3260</v>
      </c>
      <c r="R2841" s="69">
        <v>0.73080000000000001</v>
      </c>
      <c r="S2841" s="70">
        <v>0.03</v>
      </c>
      <c r="T2841" s="70">
        <v>2.1923999999999999E-2</v>
      </c>
      <c r="U2841" s="67" t="s">
        <v>1496</v>
      </c>
      <c r="V2841" s="71" t="s">
        <v>1497</v>
      </c>
      <c r="W2841" s="171"/>
      <c r="X2841" s="172"/>
      <c r="Y2841" s="176">
        <f t="shared" si="1779"/>
        <v>0</v>
      </c>
      <c r="AA2841" s="192"/>
      <c r="AB2841" s="193"/>
    </row>
    <row r="2842" spans="2:28" hidden="1">
      <c r="B2842" s="189">
        <f t="shared" si="1771"/>
        <v>0</v>
      </c>
      <c r="C2842" s="189">
        <f t="shared" ca="1" si="1772"/>
        <v>0</v>
      </c>
      <c r="D2842" s="189">
        <f t="shared" si="1773"/>
        <v>0</v>
      </c>
      <c r="E2842" s="189">
        <f t="shared" ca="1" si="1774"/>
        <v>0</v>
      </c>
      <c r="F2842" s="189">
        <f t="shared" si="1775"/>
        <v>0</v>
      </c>
      <c r="G2842" s="189" cm="1">
        <f t="array" aca="1" ref="G2842" ca="1">OFFSET(G2842,-1,,,)+1</f>
        <v>2837</v>
      </c>
      <c r="H2842" s="189">
        <f t="shared" si="1776"/>
        <v>0</v>
      </c>
      <c r="I2842" s="189">
        <f t="shared" si="1777"/>
        <v>0</v>
      </c>
      <c r="J2842" s="179">
        <f t="shared" si="1778"/>
        <v>0</v>
      </c>
      <c r="K2842" s="173"/>
      <c r="L2842" s="174" t="str" cm="1">
        <f t="array" aca="1" ref="L2842" ca="1">IF($K2842="",OFFSET(L2842,-1,,,),K2842)</f>
        <v>15.01.07.03.07</v>
      </c>
      <c r="M2842" s="175" t="str" cm="1">
        <f t="array" aca="1" ref="M2842" ca="1">IF(OR($K2842=0,$K2842=""),OFFSET(M2842,-1,,,),O2842)</f>
        <v>AZULEJO PORCELANATO 90X90CM COM FRETE DE CERÂMICA EM AC3</v>
      </c>
      <c r="N2842" s="67" t="s">
        <v>242</v>
      </c>
      <c r="O2842" s="68" t="s">
        <v>243</v>
      </c>
      <c r="P2842" s="68"/>
      <c r="Q2842" s="68" t="s">
        <v>3255</v>
      </c>
      <c r="R2842" s="69">
        <v>292.32</v>
      </c>
      <c r="S2842" s="70">
        <v>1.3</v>
      </c>
      <c r="T2842" s="70">
        <v>380.01600000000002</v>
      </c>
      <c r="U2842" s="67" t="s">
        <v>1496</v>
      </c>
      <c r="V2842" s="71" t="s">
        <v>1497</v>
      </c>
      <c r="W2842" s="171"/>
      <c r="X2842" s="172"/>
      <c r="Y2842" s="176">
        <f t="shared" si="1779"/>
        <v>0</v>
      </c>
      <c r="AA2842" s="192"/>
      <c r="AB2842" s="193"/>
    </row>
    <row r="2843" spans="2:28" hidden="1">
      <c r="B2843" s="189">
        <f t="shared" si="1771"/>
        <v>0</v>
      </c>
      <c r="C2843" s="189">
        <f t="shared" ca="1" si="1772"/>
        <v>0</v>
      </c>
      <c r="D2843" s="189">
        <f t="shared" si="1773"/>
        <v>0</v>
      </c>
      <c r="E2843" s="189">
        <f t="shared" ca="1" si="1774"/>
        <v>0</v>
      </c>
      <c r="F2843" s="189">
        <f t="shared" si="1775"/>
        <v>0</v>
      </c>
      <c r="G2843" s="189" cm="1">
        <f t="array" aca="1" ref="G2843" ca="1">OFFSET(G2843,-1,,,)+1</f>
        <v>2838</v>
      </c>
      <c r="H2843" s="189">
        <f t="shared" si="1776"/>
        <v>0</v>
      </c>
      <c r="I2843" s="189">
        <f t="shared" si="1777"/>
        <v>0</v>
      </c>
      <c r="J2843" s="179">
        <f t="shared" si="1778"/>
        <v>0</v>
      </c>
      <c r="K2843" s="173"/>
      <c r="L2843" s="174" t="str" cm="1">
        <f t="array" aca="1" ref="L2843" ca="1">IF($K2843="",OFFSET(L2843,-1,,,),K2843)</f>
        <v>15.01.07.03.07</v>
      </c>
      <c r="M2843" s="175" t="str" cm="1">
        <f t="array" aca="1" ref="M2843" ca="1">IF(OR($K2843=0,$K2843=""),OFFSET(M2843,-1,,,),O2843)</f>
        <v>AZULEJO PORCELANATO 90X90CM COM FRETE DE CERÂMICA EM AC3</v>
      </c>
      <c r="N2843" s="67" t="s">
        <v>261</v>
      </c>
      <c r="O2843" s="68" t="s">
        <v>262</v>
      </c>
      <c r="P2843" s="68"/>
      <c r="Q2843" s="68" t="s">
        <v>3255</v>
      </c>
      <c r="R2843" s="69">
        <v>9.5004000000000008</v>
      </c>
      <c r="S2843" s="70">
        <v>3.3</v>
      </c>
      <c r="T2843" s="70">
        <v>31.351320000000001</v>
      </c>
      <c r="U2843" s="67" t="s">
        <v>1496</v>
      </c>
      <c r="V2843" s="71" t="s">
        <v>1497</v>
      </c>
      <c r="W2843" s="171"/>
      <c r="X2843" s="172"/>
      <c r="Y2843" s="176">
        <f t="shared" si="1779"/>
        <v>0</v>
      </c>
      <c r="AA2843" s="192"/>
      <c r="AB2843" s="193"/>
    </row>
    <row r="2844" spans="2:28" hidden="1">
      <c r="B2844" s="189">
        <f t="shared" si="1771"/>
        <v>0</v>
      </c>
      <c r="C2844" s="189">
        <f t="shared" ca="1" si="1772"/>
        <v>0</v>
      </c>
      <c r="D2844" s="189">
        <f t="shared" si="1773"/>
        <v>0</v>
      </c>
      <c r="E2844" s="189">
        <f t="shared" ca="1" si="1774"/>
        <v>0</v>
      </c>
      <c r="F2844" s="189">
        <f t="shared" si="1775"/>
        <v>0</v>
      </c>
      <c r="G2844" s="189" cm="1">
        <f t="array" aca="1" ref="G2844" ca="1">OFFSET(G2844,-1,,,)+1</f>
        <v>2839</v>
      </c>
      <c r="H2844" s="189">
        <f t="shared" si="1776"/>
        <v>0</v>
      </c>
      <c r="I2844" s="189">
        <f t="shared" si="1777"/>
        <v>0</v>
      </c>
      <c r="J2844" s="179">
        <f t="shared" si="1778"/>
        <v>0</v>
      </c>
      <c r="K2844" s="173"/>
      <c r="L2844" s="174" t="str" cm="1">
        <f t="array" aca="1" ref="L2844" ca="1">IF($K2844="",OFFSET(L2844,-1,,,),K2844)</f>
        <v>15.01.07.03.07</v>
      </c>
      <c r="M2844" s="175" t="str" cm="1">
        <f t="array" aca="1" ref="M2844" ca="1">IF(OR($K2844=0,$K2844=""),OFFSET(M2844,-1,,,),O2844)</f>
        <v>AZULEJO PORCELANATO 90X90CM COM FRETE DE CERÂMICA EM AC3</v>
      </c>
      <c r="N2844" s="67" t="s">
        <v>4002</v>
      </c>
      <c r="O2844" s="68" t="s">
        <v>4587</v>
      </c>
      <c r="P2844" s="68"/>
      <c r="Q2844" s="68" t="s">
        <v>3258</v>
      </c>
      <c r="R2844" s="69">
        <v>40.194000000000003</v>
      </c>
      <c r="S2844" s="70">
        <v>190</v>
      </c>
      <c r="T2844" s="70">
        <v>7636.8600000000006</v>
      </c>
      <c r="U2844" s="67" t="s">
        <v>1496</v>
      </c>
      <c r="V2844" s="71" t="s">
        <v>1497</v>
      </c>
      <c r="W2844" s="171"/>
      <c r="X2844" s="172"/>
      <c r="Y2844" s="176">
        <f t="shared" si="1779"/>
        <v>0</v>
      </c>
      <c r="AA2844" s="192"/>
      <c r="AB2844" s="193"/>
    </row>
    <row r="2845" spans="2:28" hidden="1">
      <c r="B2845" s="189">
        <f t="shared" si="1771"/>
        <v>0</v>
      </c>
      <c r="C2845" s="189">
        <f t="shared" ca="1" si="1772"/>
        <v>0</v>
      </c>
      <c r="D2845" s="189">
        <f t="shared" si="1773"/>
        <v>0</v>
      </c>
      <c r="E2845" s="189">
        <f t="shared" ca="1" si="1774"/>
        <v>0</v>
      </c>
      <c r="F2845" s="189">
        <f t="shared" si="1775"/>
        <v>0</v>
      </c>
      <c r="G2845" s="189" cm="1">
        <f t="array" aca="1" ref="G2845" ca="1">OFFSET(G2845,-1,,,)+1</f>
        <v>2840</v>
      </c>
      <c r="H2845" s="189">
        <f t="shared" si="1776"/>
        <v>0</v>
      </c>
      <c r="I2845" s="189">
        <f t="shared" si="1777"/>
        <v>0</v>
      </c>
      <c r="J2845" s="179">
        <f t="shared" si="1778"/>
        <v>0</v>
      </c>
      <c r="K2845" s="173"/>
      <c r="L2845" s="174" t="str" cm="1">
        <f t="array" aca="1" ref="L2845" ca="1">IF($K2845="",OFFSET(L2845,-1,,,),K2845)</f>
        <v>15.01.07.03.07</v>
      </c>
      <c r="M2845" s="175" t="str" cm="1">
        <f t="array" aca="1" ref="M2845" ca="1">IF(OR($K2845=0,$K2845=""),OFFSET(M2845,-1,,,),O2845)</f>
        <v>AZULEJO PORCELANATO 90X90CM COM FRETE DE CERÂMICA EM AC3</v>
      </c>
      <c r="N2845" s="67" t="s">
        <v>1103</v>
      </c>
      <c r="O2845" s="68" t="s">
        <v>1104</v>
      </c>
      <c r="P2845" s="68"/>
      <c r="Q2845" s="68" t="s">
        <v>3258</v>
      </c>
      <c r="R2845" s="69">
        <v>36.54</v>
      </c>
      <c r="S2845" s="70">
        <v>40</v>
      </c>
      <c r="T2845" s="70">
        <v>1461.6</v>
      </c>
      <c r="U2845" s="67" t="s">
        <v>1496</v>
      </c>
      <c r="V2845" s="71" t="s">
        <v>1497</v>
      </c>
      <c r="W2845" s="171"/>
      <c r="X2845" s="172"/>
      <c r="Y2845" s="176">
        <f t="shared" si="1779"/>
        <v>0</v>
      </c>
      <c r="AA2845" s="192"/>
      <c r="AB2845" s="193"/>
    </row>
    <row r="2846" spans="2:28" hidden="1">
      <c r="B2846" s="189">
        <f t="shared" si="1771"/>
        <v>0</v>
      </c>
      <c r="C2846" s="189">
        <f t="shared" ca="1" si="1772"/>
        <v>0</v>
      </c>
      <c r="D2846" s="189">
        <f t="shared" si="1773"/>
        <v>0</v>
      </c>
      <c r="E2846" s="189">
        <f t="shared" ca="1" si="1774"/>
        <v>0</v>
      </c>
      <c r="F2846" s="189">
        <f t="shared" si="1775"/>
        <v>0</v>
      </c>
      <c r="G2846" s="189" cm="1">
        <f t="array" aca="1" ref="G2846" ca="1">OFFSET(G2846,-1,,,)+1</f>
        <v>2841</v>
      </c>
      <c r="H2846" s="189">
        <f t="shared" si="1776"/>
        <v>0</v>
      </c>
      <c r="I2846" s="189">
        <f t="shared" si="1777"/>
        <v>0</v>
      </c>
      <c r="J2846" s="179">
        <f t="shared" si="1778"/>
        <v>0</v>
      </c>
      <c r="K2846" s="173"/>
      <c r="L2846" s="174" t="str" cm="1">
        <f t="array" aca="1" ref="L2846" ca="1">IF($K2846="",OFFSET(L2846,-1,,,),K2846)</f>
        <v>15.01.07.03.07</v>
      </c>
      <c r="M2846" s="175" t="str" cm="1">
        <f t="array" aca="1" ref="M2846" ca="1">IF(OR($K2846=0,$K2846=""),OFFSET(M2846,-1,,,),O2846)</f>
        <v>AZULEJO PORCELANATO 90X90CM COM FRETE DE CERÂMICA EM AC3</v>
      </c>
      <c r="N2846" s="67" t="s">
        <v>265</v>
      </c>
      <c r="O2846" s="68" t="s">
        <v>266</v>
      </c>
      <c r="P2846" s="68"/>
      <c r="Q2846" s="68" t="s">
        <v>3258</v>
      </c>
      <c r="R2846" s="69">
        <v>40.194000000000003</v>
      </c>
      <c r="S2846" s="70">
        <v>5.9</v>
      </c>
      <c r="T2846" s="70">
        <v>237.14460000000003</v>
      </c>
      <c r="U2846" s="67" t="s">
        <v>1496</v>
      </c>
      <c r="V2846" s="71" t="s">
        <v>1497</v>
      </c>
      <c r="W2846" s="171"/>
      <c r="X2846" s="172"/>
      <c r="Y2846" s="176">
        <f t="shared" si="1779"/>
        <v>0</v>
      </c>
      <c r="AA2846" s="192"/>
      <c r="AB2846" s="193"/>
    </row>
    <row r="2847" spans="2:28">
      <c r="B2847" s="189">
        <f t="shared" si="1771"/>
        <v>0</v>
      </c>
      <c r="C2847" s="189">
        <f t="shared" ca="1" si="1772"/>
        <v>0</v>
      </c>
      <c r="D2847" s="189">
        <f t="shared" si="1773"/>
        <v>0</v>
      </c>
      <c r="E2847" s="189">
        <f t="shared" ca="1" si="1774"/>
        <v>0</v>
      </c>
      <c r="F2847" s="189">
        <f t="shared" si="1775"/>
        <v>0</v>
      </c>
      <c r="G2847" s="189" cm="1">
        <f t="array" aca="1" ref="G2847" ca="1">OFFSET(G2847,-1,,,)+1</f>
        <v>2842</v>
      </c>
      <c r="H2847" s="189">
        <f t="shared" si="1776"/>
        <v>0</v>
      </c>
      <c r="I2847" s="189">
        <f t="shared" si="1777"/>
        <v>0</v>
      </c>
      <c r="J2847" s="179">
        <f t="shared" si="1778"/>
        <v>0</v>
      </c>
      <c r="K2847" s="173" t="s">
        <v>2686</v>
      </c>
      <c r="L2847" s="174" t="str" cm="1">
        <f t="array" aca="1" ref="L2847" ca="1">IF($K2847="",OFFSET(L2847,-1,,,),K2847)</f>
        <v>15.01.07.03.08</v>
      </c>
      <c r="M2847" s="175" t="str" cm="1">
        <f t="array" aca="1" ref="M2847" ca="1">IF(OR($K2847=0,$K2847=""),OFFSET(M2847,-1,,,),O2847)</f>
        <v>FORRO DE GESSO ACARTONADO COM PLACA VERDE</v>
      </c>
      <c r="N2847" s="67" t="s">
        <v>2915</v>
      </c>
      <c r="O2847" s="68" t="s">
        <v>4769</v>
      </c>
      <c r="P2847" s="68"/>
      <c r="Q2847" s="68" t="s">
        <v>3258</v>
      </c>
      <c r="R2847" s="69">
        <v>30.94</v>
      </c>
      <c r="S2847" s="70">
        <v>90</v>
      </c>
      <c r="T2847" s="70">
        <v>2784.6</v>
      </c>
      <c r="U2847" s="67"/>
      <c r="V2847" s="71"/>
      <c r="W2847" s="171"/>
      <c r="X2847" s="172"/>
      <c r="Y2847" s="176">
        <f t="shared" si="1779"/>
        <v>0</v>
      </c>
      <c r="AA2847" s="192"/>
      <c r="AB2847" s="193"/>
    </row>
    <row r="2848" spans="2:28" hidden="1">
      <c r="B2848" s="189">
        <f t="shared" si="1771"/>
        <v>0</v>
      </c>
      <c r="C2848" s="189">
        <f t="shared" ca="1" si="1772"/>
        <v>0</v>
      </c>
      <c r="D2848" s="189">
        <f t="shared" si="1773"/>
        <v>0</v>
      </c>
      <c r="E2848" s="189">
        <f t="shared" ca="1" si="1774"/>
        <v>0</v>
      </c>
      <c r="F2848" s="189">
        <f t="shared" si="1775"/>
        <v>0</v>
      </c>
      <c r="G2848" s="189" cm="1">
        <f t="array" aca="1" ref="G2848" ca="1">OFFSET(G2848,-1,,,)+1</f>
        <v>2843</v>
      </c>
      <c r="H2848" s="189">
        <f t="shared" si="1776"/>
        <v>0</v>
      </c>
      <c r="I2848" s="189">
        <f t="shared" si="1777"/>
        <v>0</v>
      </c>
      <c r="J2848" s="179">
        <f t="shared" si="1778"/>
        <v>0</v>
      </c>
      <c r="K2848" s="173"/>
      <c r="L2848" s="174" t="str" cm="1">
        <f t="array" aca="1" ref="L2848" ca="1">IF($K2848="",OFFSET(L2848,-1,,,),K2848)</f>
        <v>15.01.07.03.08</v>
      </c>
      <c r="M2848" s="175" t="str" cm="1">
        <f t="array" aca="1" ref="M2848" ca="1">IF(OR($K2848=0,$K2848=""),OFFSET(M2848,-1,,,),O2848)</f>
        <v>FORRO DE GESSO ACARTONADO COM PLACA VERDE</v>
      </c>
      <c r="N2848" s="67" t="s">
        <v>2916</v>
      </c>
      <c r="O2848" s="68" t="s">
        <v>3112</v>
      </c>
      <c r="P2848" s="68"/>
      <c r="Q2848" s="68" t="s">
        <v>3258</v>
      </c>
      <c r="R2848" s="69">
        <v>30.94</v>
      </c>
      <c r="S2848" s="70">
        <v>90</v>
      </c>
      <c r="T2848" s="70">
        <v>2784.6</v>
      </c>
      <c r="U2848" s="67" t="s">
        <v>1496</v>
      </c>
      <c r="V2848" s="71" t="s">
        <v>1497</v>
      </c>
      <c r="W2848" s="171"/>
      <c r="X2848" s="172"/>
      <c r="Y2848" s="176">
        <f t="shared" si="1779"/>
        <v>0</v>
      </c>
      <c r="AA2848" s="192"/>
      <c r="AB2848" s="193"/>
    </row>
    <row r="2849" spans="2:28">
      <c r="B2849" s="189">
        <f t="shared" si="1771"/>
        <v>0</v>
      </c>
      <c r="C2849" s="189">
        <f t="shared" ca="1" si="1772"/>
        <v>0</v>
      </c>
      <c r="D2849" s="189">
        <f t="shared" si="1773"/>
        <v>0</v>
      </c>
      <c r="E2849" s="189">
        <f t="shared" ca="1" si="1774"/>
        <v>0</v>
      </c>
      <c r="F2849" s="189">
        <f t="shared" si="1775"/>
        <v>0</v>
      </c>
      <c r="G2849" s="189" cm="1">
        <f t="array" aca="1" ref="G2849" ca="1">OFFSET(G2849,-1,,,)+1</f>
        <v>2844</v>
      </c>
      <c r="H2849" s="189">
        <f t="shared" si="1776"/>
        <v>0</v>
      </c>
      <c r="I2849" s="189">
        <f t="shared" si="1777"/>
        <v>0</v>
      </c>
      <c r="J2849" s="179">
        <f t="shared" si="1778"/>
        <v>0</v>
      </c>
      <c r="K2849" s="173" t="s">
        <v>2687</v>
      </c>
      <c r="L2849" s="174" t="str" cm="1">
        <f t="array" aca="1" ref="L2849" ca="1">IF($K2849="",OFFSET(L2849,-1,,,),K2849)</f>
        <v>15.01.07.03.09</v>
      </c>
      <c r="M2849" s="175" t="str" cm="1">
        <f t="array" aca="1" ref="M2849" ca="1">IF(OR($K2849=0,$K2849=""),OFFSET(M2849,-1,,,),O2849)</f>
        <v>TABICA PARA FORRO DE GESSO</v>
      </c>
      <c r="N2849" s="67" t="s">
        <v>1193</v>
      </c>
      <c r="O2849" s="68" t="s">
        <v>4616</v>
      </c>
      <c r="P2849" s="68"/>
      <c r="Q2849" s="68" t="s">
        <v>3253</v>
      </c>
      <c r="R2849" s="69">
        <v>31.64</v>
      </c>
      <c r="S2849" s="70">
        <v>18</v>
      </c>
      <c r="T2849" s="70">
        <v>569.52</v>
      </c>
      <c r="U2849" s="67"/>
      <c r="V2849" s="71"/>
      <c r="W2849" s="171"/>
      <c r="X2849" s="172"/>
      <c r="Y2849" s="176">
        <f t="shared" si="1779"/>
        <v>0</v>
      </c>
      <c r="AA2849" s="192"/>
      <c r="AB2849" s="193"/>
    </row>
    <row r="2850" spans="2:28" hidden="1">
      <c r="B2850" s="189">
        <f>IF(J2850=0,0,U2850)</f>
        <v>0</v>
      </c>
      <c r="C2850" s="189">
        <f ca="1">IF(OR(J2850=0,I2850=0),0,IF(_xlfn.IFNA(MATCH(B2850,OFFSET($B$5,,,$G2850,),),0)&gt;0,0,MAX(OFFSET($C$5,,,$G2850,))+1))</f>
        <v>0</v>
      </c>
      <c r="D2850" s="189">
        <f>IF(J2850=0,0,N2850&amp;"-"&amp;U2850)</f>
        <v>0</v>
      </c>
      <c r="E2850" s="189">
        <f ca="1">IF(OR(J2850=0,I2850=0),0,IF(_xlfn.IFNA(MATCH(D2850,OFFSET($D$5,,,$G2850,),),0)&gt;0,0,_xlfn.MAXIFS(OFFSET($E$5,,,$G2850,),OFFSET($J$5,,,$G2850,),J2850)+1))</f>
        <v>0</v>
      </c>
      <c r="F2850" s="189">
        <f>IF(J2850=0,0,E2850&amp;"-"&amp;N2850)</f>
        <v>0</v>
      </c>
      <c r="G2850" s="189" cm="1">
        <f t="array" aca="1" ref="G2850" ca="1">OFFSET(G2850,-1,,,)+1</f>
        <v>2845</v>
      </c>
      <c r="H2850" s="189">
        <f>IF(OR($K2850=0,$K2850=""),$W2850,0)</f>
        <v>0</v>
      </c>
      <c r="I2850" s="189">
        <f>H2850*R2850</f>
        <v>0</v>
      </c>
      <c r="J2850" s="179">
        <f>IF(AND(I2850&lt;&gt;0,OR(K2850=0,K2850="")),N2850&amp;" - Mapa",0)</f>
        <v>0</v>
      </c>
      <c r="K2850" s="173"/>
      <c r="L2850" s="174" t="str" cm="1">
        <f t="array" aca="1" ref="L2850" ca="1">IF($K2850="",OFFSET(L2850,-1,,,),K2850)</f>
        <v>15.01.07.03.09</v>
      </c>
      <c r="M2850" s="175" t="str" cm="1">
        <f t="array" aca="1" ref="M2850" ca="1">IF(OR($K2850=0,$K2850=""),OFFSET(M2850,-1,,,),O2850)</f>
        <v>TABICA PARA FORRO DE GESSO</v>
      </c>
      <c r="N2850" s="67" t="s">
        <v>1194</v>
      </c>
      <c r="O2850" s="68" t="s">
        <v>1195</v>
      </c>
      <c r="P2850" s="68"/>
      <c r="Q2850" s="68" t="s">
        <v>3253</v>
      </c>
      <c r="R2850" s="69">
        <v>31.64</v>
      </c>
      <c r="S2850" s="70">
        <v>18</v>
      </c>
      <c r="T2850" s="70">
        <v>569.52</v>
      </c>
      <c r="U2850" s="67" t="s">
        <v>1496</v>
      </c>
      <c r="V2850" s="71" t="s">
        <v>1497</v>
      </c>
      <c r="W2850" s="171"/>
      <c r="X2850" s="172"/>
      <c r="Y2850" s="176">
        <f>X2850+W2850</f>
        <v>0</v>
      </c>
      <c r="AA2850" s="192"/>
      <c r="AB2850" s="193"/>
    </row>
    <row r="2851" spans="2:28">
      <c r="B2851" s="189">
        <f t="shared" ref="B2851:B2871" si="1780">IF(J2851=0,0,U2851)</f>
        <v>0</v>
      </c>
      <c r="C2851" s="189">
        <f t="shared" ref="C2851:C2871" ca="1" si="1781">IF(OR(J2851=0,I2851=0),0,IF(_xlfn.IFNA(MATCH(B2851,OFFSET($B$5,,,$G2851,),),0)&gt;0,0,MAX(OFFSET($C$5,,,$G2851,))+1))</f>
        <v>0</v>
      </c>
      <c r="D2851" s="189">
        <f t="shared" ref="D2851:D2871" si="1782">IF(J2851=0,0,N2851&amp;"-"&amp;U2851)</f>
        <v>0</v>
      </c>
      <c r="E2851" s="189">
        <f t="shared" ref="E2851:E2871" ca="1" si="1783">IF(OR(J2851=0,I2851=0),0,IF(_xlfn.IFNA(MATCH(D2851,OFFSET($D$5,,,$G2851,),),0)&gt;0,0,_xlfn.MAXIFS(OFFSET($E$5,,,$G2851,),OFFSET($J$5,,,$G2851,),J2851)+1))</f>
        <v>0</v>
      </c>
      <c r="F2851" s="189">
        <f t="shared" ref="F2851:F2871" si="1784">IF(J2851=0,0,E2851&amp;"-"&amp;N2851)</f>
        <v>0</v>
      </c>
      <c r="G2851" s="189" cm="1">
        <f t="array" aca="1" ref="G2851" ca="1">OFFSET(G2851,-1,,,)+1</f>
        <v>2846</v>
      </c>
      <c r="H2851" s="189">
        <f t="shared" ref="H2851:H2871" si="1785">IF(OR($K2851=0,$K2851=""),$W2851,0)</f>
        <v>0</v>
      </c>
      <c r="I2851" s="189">
        <f t="shared" ref="I2851:I2871" si="1786">H2851*R2851</f>
        <v>0</v>
      </c>
      <c r="J2851" s="179">
        <f t="shared" ref="J2851:J2871" si="1787">IF(AND(I2851&lt;&gt;0,OR(K2851=0,K2851="")),N2851&amp;" - Mapa",0)</f>
        <v>0</v>
      </c>
      <c r="K2851" s="173" t="s">
        <v>2688</v>
      </c>
      <c r="L2851" s="174" t="str" cm="1">
        <f t="array" aca="1" ref="L2851" ca="1">IF($K2851="",OFFSET(L2851,-1,,,),K2851)</f>
        <v>15.01.07.03.10</v>
      </c>
      <c r="M2851" s="175" t="str" cm="1">
        <f t="array" aca="1" ref="M2851" ca="1">IF(OR($K2851=0,$K2851=""),OFFSET(M2851,-1,,,),O2851)</f>
        <v>CHAPISCO COLANTE EM PEÇAS DE CONCRETO PARA REBOCO</v>
      </c>
      <c r="N2851" s="67" t="s">
        <v>2894</v>
      </c>
      <c r="O2851" s="68" t="s">
        <v>4611</v>
      </c>
      <c r="P2851" s="68"/>
      <c r="Q2851" s="68" t="s">
        <v>3258</v>
      </c>
      <c r="R2851" s="69">
        <v>55.63</v>
      </c>
      <c r="S2851" s="70">
        <v>3.6</v>
      </c>
      <c r="T2851" s="70">
        <v>200.268</v>
      </c>
      <c r="U2851" s="67"/>
      <c r="V2851" s="71"/>
      <c r="W2851" s="171"/>
      <c r="X2851" s="172"/>
      <c r="Y2851" s="176">
        <f t="shared" ref="Y2851:Y2871" si="1788">X2851+W2851</f>
        <v>0</v>
      </c>
      <c r="AA2851" s="192"/>
      <c r="AB2851" s="193"/>
    </row>
    <row r="2852" spans="2:28" hidden="1">
      <c r="B2852" s="189">
        <f t="shared" si="1780"/>
        <v>0</v>
      </c>
      <c r="C2852" s="189">
        <f t="shared" ca="1" si="1781"/>
        <v>0</v>
      </c>
      <c r="D2852" s="189">
        <f t="shared" si="1782"/>
        <v>0</v>
      </c>
      <c r="E2852" s="189">
        <f t="shared" ca="1" si="1783"/>
        <v>0</v>
      </c>
      <c r="F2852" s="189">
        <f t="shared" si="1784"/>
        <v>0</v>
      </c>
      <c r="G2852" s="189" cm="1">
        <f t="array" aca="1" ref="G2852" ca="1">OFFSET(G2852,-1,,,)+1</f>
        <v>2847</v>
      </c>
      <c r="H2852" s="189">
        <f t="shared" si="1785"/>
        <v>0</v>
      </c>
      <c r="I2852" s="189">
        <f t="shared" si="1786"/>
        <v>0</v>
      </c>
      <c r="J2852" s="179">
        <f t="shared" si="1787"/>
        <v>0</v>
      </c>
      <c r="K2852" s="173"/>
      <c r="L2852" s="174" t="str" cm="1">
        <f t="array" aca="1" ref="L2852" ca="1">IF($K2852="",OFFSET(L2852,-1,,,),K2852)</f>
        <v>15.01.07.03.10</v>
      </c>
      <c r="M2852" s="175" t="str" cm="1">
        <f t="array" aca="1" ref="M2852" ca="1">IF(OR($K2852=0,$K2852=""),OFFSET(M2852,-1,,,),O2852)</f>
        <v>CHAPISCO COLANTE EM PEÇAS DE CONCRETO PARA REBOCO</v>
      </c>
      <c r="N2852" s="67" t="s">
        <v>1039</v>
      </c>
      <c r="O2852" s="68" t="s">
        <v>1040</v>
      </c>
      <c r="P2852" s="68"/>
      <c r="Q2852" s="68" t="s">
        <v>3255</v>
      </c>
      <c r="R2852" s="69">
        <v>222.52</v>
      </c>
      <c r="S2852" s="70">
        <v>0.9</v>
      </c>
      <c r="T2852" s="70">
        <v>200.268</v>
      </c>
      <c r="U2852" s="67" t="s">
        <v>1496</v>
      </c>
      <c r="V2852" s="71" t="s">
        <v>1497</v>
      </c>
      <c r="W2852" s="171"/>
      <c r="X2852" s="172"/>
      <c r="Y2852" s="176">
        <f t="shared" si="1788"/>
        <v>0</v>
      </c>
      <c r="AA2852" s="192"/>
      <c r="AB2852" s="193"/>
    </row>
    <row r="2853" spans="2:28" hidden="1">
      <c r="B2853" s="189">
        <f t="shared" si="1780"/>
        <v>0</v>
      </c>
      <c r="C2853" s="189">
        <f t="shared" ca="1" si="1781"/>
        <v>0</v>
      </c>
      <c r="D2853" s="189">
        <f t="shared" si="1782"/>
        <v>0</v>
      </c>
      <c r="E2853" s="189">
        <f t="shared" ca="1" si="1783"/>
        <v>0</v>
      </c>
      <c r="F2853" s="189">
        <f t="shared" si="1784"/>
        <v>0</v>
      </c>
      <c r="G2853" s="189" cm="1">
        <f t="array" aca="1" ref="G2853" ca="1">OFFSET(G2853,-1,,,)+1</f>
        <v>2848</v>
      </c>
      <c r="H2853" s="189">
        <f t="shared" si="1785"/>
        <v>0</v>
      </c>
      <c r="I2853" s="189">
        <f t="shared" si="1786"/>
        <v>0</v>
      </c>
      <c r="J2853" s="179">
        <f t="shared" si="1787"/>
        <v>0</v>
      </c>
      <c r="K2853" s="173" t="s">
        <v>2689</v>
      </c>
      <c r="L2853" s="174" t="str" cm="1">
        <f t="array" aca="1" ref="L2853" ca="1">IF($K2853="",OFFSET(L2853,-1,,,),K2853)</f>
        <v>15.01.07.04</v>
      </c>
      <c r="M2853" s="175" t="str" cm="1">
        <f t="array" aca="1" ref="M2853" ca="1">IF(OR($K2853=0,$K2853=""),OFFSET(M2853,-1,,,),O2853)</f>
        <v>PINTURA</v>
      </c>
      <c r="N2853" s="67" t="s">
        <v>143</v>
      </c>
      <c r="O2853" s="68" t="s">
        <v>376</v>
      </c>
      <c r="P2853" s="68"/>
      <c r="Q2853" s="68"/>
      <c r="R2853" s="69"/>
      <c r="S2853" s="70"/>
      <c r="T2853" s="70">
        <v>0</v>
      </c>
      <c r="U2853" s="67"/>
      <c r="V2853" s="71"/>
      <c r="W2853" s="171"/>
      <c r="X2853" s="172"/>
      <c r="Y2853" s="176">
        <f t="shared" si="1788"/>
        <v>0</v>
      </c>
      <c r="AA2853" s="192"/>
      <c r="AB2853" s="193"/>
    </row>
    <row r="2854" spans="2:28">
      <c r="B2854" s="189">
        <f t="shared" si="1780"/>
        <v>0</v>
      </c>
      <c r="C2854" s="189">
        <f t="shared" ca="1" si="1781"/>
        <v>0</v>
      </c>
      <c r="D2854" s="189">
        <f t="shared" si="1782"/>
        <v>0</v>
      </c>
      <c r="E2854" s="189">
        <f t="shared" ca="1" si="1783"/>
        <v>0</v>
      </c>
      <c r="F2854" s="189">
        <f t="shared" si="1784"/>
        <v>0</v>
      </c>
      <c r="G2854" s="189" cm="1">
        <f t="array" aca="1" ref="G2854" ca="1">OFFSET(G2854,-1,,,)+1</f>
        <v>2849</v>
      </c>
      <c r="H2854" s="189">
        <f t="shared" si="1785"/>
        <v>0</v>
      </c>
      <c r="I2854" s="189">
        <f t="shared" si="1786"/>
        <v>0</v>
      </c>
      <c r="J2854" s="179">
        <f t="shared" si="1787"/>
        <v>0</v>
      </c>
      <c r="K2854" s="173" t="s">
        <v>2690</v>
      </c>
      <c r="L2854" s="174" t="str" cm="1">
        <f t="array" aca="1" ref="L2854" ca="1">IF($K2854="",OFFSET(L2854,-1,,,),K2854)</f>
        <v>15.01.07.04.01</v>
      </c>
      <c r="M2854" s="175" t="str" cm="1">
        <f t="array" aca="1" ref="M2854" ca="1">IF(OR($K2854=0,$K2854=""),OFFSET(M2854,-1,,,),O2854)</f>
        <v>PINTURA LÁTEX PVA SOBRE FORRO DE GESSO COM 01 DEMÃO DE MASSA CORRIDA PVA</v>
      </c>
      <c r="N2854" s="67" t="s">
        <v>1391</v>
      </c>
      <c r="O2854" s="68" t="s">
        <v>4694</v>
      </c>
      <c r="P2854" s="68"/>
      <c r="Q2854" s="68" t="s">
        <v>3258</v>
      </c>
      <c r="R2854" s="69">
        <v>30.94</v>
      </c>
      <c r="S2854" s="70">
        <v>17.200299999999999</v>
      </c>
      <c r="T2854" s="70">
        <v>532.17728199999999</v>
      </c>
      <c r="U2854" s="67"/>
      <c r="V2854" s="71"/>
      <c r="W2854" s="171"/>
      <c r="X2854" s="172"/>
      <c r="Y2854" s="176">
        <f t="shared" si="1788"/>
        <v>0</v>
      </c>
      <c r="AA2854" s="192"/>
      <c r="AB2854" s="193"/>
    </row>
    <row r="2855" spans="2:28" hidden="1">
      <c r="B2855" s="189">
        <f t="shared" si="1780"/>
        <v>0</v>
      </c>
      <c r="C2855" s="189">
        <f t="shared" ca="1" si="1781"/>
        <v>0</v>
      </c>
      <c r="D2855" s="189">
        <f t="shared" si="1782"/>
        <v>0</v>
      </c>
      <c r="E2855" s="189">
        <f t="shared" ca="1" si="1783"/>
        <v>0</v>
      </c>
      <c r="F2855" s="189">
        <f t="shared" si="1784"/>
        <v>0</v>
      </c>
      <c r="G2855" s="189" cm="1">
        <f t="array" aca="1" ref="G2855" ca="1">OFFSET(G2855,-1,,,)+1</f>
        <v>2850</v>
      </c>
      <c r="H2855" s="189">
        <f t="shared" si="1785"/>
        <v>0</v>
      </c>
      <c r="I2855" s="189">
        <f t="shared" si="1786"/>
        <v>0</v>
      </c>
      <c r="J2855" s="179">
        <f t="shared" si="1787"/>
        <v>0</v>
      </c>
      <c r="K2855" s="173"/>
      <c r="L2855" s="174" t="str" cm="1">
        <f t="array" aca="1" ref="L2855" ca="1">IF($K2855="",OFFSET(L2855,-1,,,),K2855)</f>
        <v>15.01.07.04.01</v>
      </c>
      <c r="M2855" s="175" t="str" cm="1">
        <f t="array" aca="1" ref="M2855" ca="1">IF(OR($K2855=0,$K2855=""),OFFSET(M2855,-1,,,),O2855)</f>
        <v>PINTURA LÁTEX PVA SOBRE FORRO DE GESSO COM 01 DEMÃO DE MASSA CORRIDA PVA</v>
      </c>
      <c r="N2855" s="67" t="s">
        <v>1378</v>
      </c>
      <c r="O2855" s="68" t="s">
        <v>1379</v>
      </c>
      <c r="P2855" s="68"/>
      <c r="Q2855" s="68" t="s">
        <v>3254</v>
      </c>
      <c r="R2855" s="69">
        <v>7.7350000000000003</v>
      </c>
      <c r="S2855" s="70">
        <v>1.2</v>
      </c>
      <c r="T2855" s="70">
        <v>9.282</v>
      </c>
      <c r="U2855" s="67" t="s">
        <v>1496</v>
      </c>
      <c r="V2855" s="71" t="s">
        <v>1497</v>
      </c>
      <c r="W2855" s="171"/>
      <c r="X2855" s="172"/>
      <c r="Y2855" s="176">
        <f t="shared" si="1788"/>
        <v>0</v>
      </c>
      <c r="AA2855" s="192"/>
      <c r="AB2855" s="193"/>
    </row>
    <row r="2856" spans="2:28" hidden="1">
      <c r="B2856" s="189">
        <f t="shared" si="1780"/>
        <v>0</v>
      </c>
      <c r="C2856" s="189">
        <f t="shared" ca="1" si="1781"/>
        <v>0</v>
      </c>
      <c r="D2856" s="189">
        <f t="shared" si="1782"/>
        <v>0</v>
      </c>
      <c r="E2856" s="189">
        <f t="shared" ca="1" si="1783"/>
        <v>0</v>
      </c>
      <c r="F2856" s="189">
        <f t="shared" si="1784"/>
        <v>0</v>
      </c>
      <c r="G2856" s="189" cm="1">
        <f t="array" aca="1" ref="G2856" ca="1">OFFSET(G2856,-1,,,)+1</f>
        <v>2851</v>
      </c>
      <c r="H2856" s="189">
        <f t="shared" si="1785"/>
        <v>0</v>
      </c>
      <c r="I2856" s="189">
        <f t="shared" si="1786"/>
        <v>0</v>
      </c>
      <c r="J2856" s="179">
        <f t="shared" si="1787"/>
        <v>0</v>
      </c>
      <c r="K2856" s="173"/>
      <c r="L2856" s="174" t="str" cm="1">
        <f t="array" aca="1" ref="L2856" ca="1">IF($K2856="",OFFSET(L2856,-1,,,),K2856)</f>
        <v>15.01.07.04.01</v>
      </c>
      <c r="M2856" s="175" t="str" cm="1">
        <f t="array" aca="1" ref="M2856" ca="1">IF(OR($K2856=0,$K2856=""),OFFSET(M2856,-1,,,),O2856)</f>
        <v>PINTURA LÁTEX PVA SOBRE FORRO DE GESSO COM 01 DEMÃO DE MASSA CORRIDA PVA</v>
      </c>
      <c r="N2856" s="67" t="s">
        <v>1380</v>
      </c>
      <c r="O2856" s="68" t="s">
        <v>1381</v>
      </c>
      <c r="P2856" s="68"/>
      <c r="Q2856" s="68" t="s">
        <v>3254</v>
      </c>
      <c r="R2856" s="69">
        <v>10.627890000000001</v>
      </c>
      <c r="S2856" s="70">
        <v>4.95</v>
      </c>
      <c r="T2856" s="70">
        <v>52.608055500000006</v>
      </c>
      <c r="U2856" s="67" t="s">
        <v>1496</v>
      </c>
      <c r="V2856" s="71" t="s">
        <v>1497</v>
      </c>
      <c r="W2856" s="171"/>
      <c r="X2856" s="172"/>
      <c r="Y2856" s="176">
        <f t="shared" si="1788"/>
        <v>0</v>
      </c>
      <c r="AA2856" s="192"/>
      <c r="AB2856" s="193"/>
    </row>
    <row r="2857" spans="2:28" hidden="1">
      <c r="B2857" s="189">
        <f t="shared" si="1780"/>
        <v>0</v>
      </c>
      <c r="C2857" s="189">
        <f t="shared" ca="1" si="1781"/>
        <v>0</v>
      </c>
      <c r="D2857" s="189">
        <f t="shared" si="1782"/>
        <v>0</v>
      </c>
      <c r="E2857" s="189">
        <f t="shared" ca="1" si="1783"/>
        <v>0</v>
      </c>
      <c r="F2857" s="189">
        <f t="shared" si="1784"/>
        <v>0</v>
      </c>
      <c r="G2857" s="189" cm="1">
        <f t="array" aca="1" ref="G2857" ca="1">OFFSET(G2857,-1,,,)+1</f>
        <v>2852</v>
      </c>
      <c r="H2857" s="189">
        <f t="shared" si="1785"/>
        <v>0</v>
      </c>
      <c r="I2857" s="189">
        <f t="shared" si="1786"/>
        <v>0</v>
      </c>
      <c r="J2857" s="179">
        <f t="shared" si="1787"/>
        <v>0</v>
      </c>
      <c r="K2857" s="173"/>
      <c r="L2857" s="174" t="str" cm="1">
        <f t="array" aca="1" ref="L2857" ca="1">IF($K2857="",OFFSET(L2857,-1,,,),K2857)</f>
        <v>15.01.07.04.01</v>
      </c>
      <c r="M2857" s="175" t="str" cm="1">
        <f t="array" aca="1" ref="M2857" ca="1">IF(OR($K2857=0,$K2857=""),OFFSET(M2857,-1,,,),O2857)</f>
        <v>PINTURA LÁTEX PVA SOBRE FORRO DE GESSO COM 01 DEMÃO DE MASSA CORRIDA PVA</v>
      </c>
      <c r="N2857" s="67" t="s">
        <v>1392</v>
      </c>
      <c r="O2857" s="68" t="s">
        <v>1393</v>
      </c>
      <c r="P2857" s="68"/>
      <c r="Q2857" s="68" t="s">
        <v>3258</v>
      </c>
      <c r="R2857" s="69">
        <v>30.94</v>
      </c>
      <c r="S2857" s="70">
        <v>15.2</v>
      </c>
      <c r="T2857" s="70">
        <v>470.28800000000001</v>
      </c>
      <c r="U2857" s="67" t="s">
        <v>1496</v>
      </c>
      <c r="V2857" s="71" t="s">
        <v>1497</v>
      </c>
      <c r="W2857" s="171"/>
      <c r="X2857" s="172"/>
      <c r="Y2857" s="176">
        <f t="shared" si="1788"/>
        <v>0</v>
      </c>
      <c r="AA2857" s="192"/>
      <c r="AB2857" s="193"/>
    </row>
    <row r="2858" spans="2:28">
      <c r="B2858" s="189">
        <f t="shared" si="1780"/>
        <v>0</v>
      </c>
      <c r="C2858" s="189">
        <f t="shared" ca="1" si="1781"/>
        <v>0</v>
      </c>
      <c r="D2858" s="189">
        <f t="shared" si="1782"/>
        <v>0</v>
      </c>
      <c r="E2858" s="189">
        <f t="shared" ca="1" si="1783"/>
        <v>0</v>
      </c>
      <c r="F2858" s="189">
        <f t="shared" si="1784"/>
        <v>0</v>
      </c>
      <c r="G2858" s="189" cm="1">
        <f t="array" aca="1" ref="G2858" ca="1">OFFSET(G2858,-1,,,)+1</f>
        <v>2853</v>
      </c>
      <c r="H2858" s="189">
        <f t="shared" si="1785"/>
        <v>0</v>
      </c>
      <c r="I2858" s="189">
        <f t="shared" si="1786"/>
        <v>0</v>
      </c>
      <c r="J2858" s="179">
        <f t="shared" si="1787"/>
        <v>0</v>
      </c>
      <c r="K2858" s="173" t="s">
        <v>2691</v>
      </c>
      <c r="L2858" s="174" t="str" cm="1">
        <f t="array" aca="1" ref="L2858" ca="1">IF($K2858="",OFFSET(L2858,-1,,,),K2858)</f>
        <v>15.01.07.04.02</v>
      </c>
      <c r="M2858" s="175" t="str" cm="1">
        <f t="array" aca="1" ref="M2858" ca="1">IF(OR($K2858=0,$K2858=""),OFFSET(M2858,-1,,,),O2858)</f>
        <v>APLICAÇÃO DE TEXTURA ACRILICA DE ROLO EM FACHADA (PANO)</v>
      </c>
      <c r="N2858" s="67" t="s">
        <v>378</v>
      </c>
      <c r="O2858" s="68" t="s">
        <v>379</v>
      </c>
      <c r="P2858" s="68"/>
      <c r="Q2858" s="68" t="s">
        <v>3258</v>
      </c>
      <c r="R2858" s="69">
        <v>76.92</v>
      </c>
      <c r="S2858" s="70">
        <v>25.004000000000001</v>
      </c>
      <c r="T2858" s="70">
        <v>1923.3076800000001</v>
      </c>
      <c r="U2858" s="67"/>
      <c r="V2858" s="71"/>
      <c r="W2858" s="171"/>
      <c r="X2858" s="172"/>
      <c r="Y2858" s="176">
        <f t="shared" si="1788"/>
        <v>0</v>
      </c>
      <c r="AA2858" s="192"/>
      <c r="AB2858" s="193"/>
    </row>
    <row r="2859" spans="2:28" hidden="1">
      <c r="B2859" s="189">
        <f t="shared" si="1780"/>
        <v>0</v>
      </c>
      <c r="C2859" s="189">
        <f t="shared" ca="1" si="1781"/>
        <v>0</v>
      </c>
      <c r="D2859" s="189">
        <f t="shared" si="1782"/>
        <v>0</v>
      </c>
      <c r="E2859" s="189">
        <f t="shared" ca="1" si="1783"/>
        <v>0</v>
      </c>
      <c r="F2859" s="189">
        <f t="shared" si="1784"/>
        <v>0</v>
      </c>
      <c r="G2859" s="189" cm="1">
        <f t="array" aca="1" ref="G2859" ca="1">OFFSET(G2859,-1,,,)+1</f>
        <v>2854</v>
      </c>
      <c r="H2859" s="189">
        <f t="shared" si="1785"/>
        <v>0</v>
      </c>
      <c r="I2859" s="189">
        <f t="shared" si="1786"/>
        <v>0</v>
      </c>
      <c r="J2859" s="179">
        <f t="shared" si="1787"/>
        <v>0</v>
      </c>
      <c r="K2859" s="173"/>
      <c r="L2859" s="174" t="str" cm="1">
        <f t="array" aca="1" ref="L2859" ca="1">IF($K2859="",OFFSET(L2859,-1,,,),K2859)</f>
        <v>15.01.07.04.02</v>
      </c>
      <c r="M2859" s="175" t="str" cm="1">
        <f t="array" aca="1" ref="M2859" ca="1">IF(OR($K2859=0,$K2859=""),OFFSET(M2859,-1,,,),O2859)</f>
        <v>APLICAÇÃO DE TEXTURA ACRILICA DE ROLO EM FACHADA (PANO)</v>
      </c>
      <c r="N2859" s="67" t="s">
        <v>380</v>
      </c>
      <c r="O2859" s="68" t="s">
        <v>381</v>
      </c>
      <c r="P2859" s="68"/>
      <c r="Q2859" s="68" t="s">
        <v>3254</v>
      </c>
      <c r="R2859" s="69">
        <v>19.779209000000002</v>
      </c>
      <c r="S2859" s="70">
        <v>3.71</v>
      </c>
      <c r="T2859" s="70">
        <v>73.380865390000011</v>
      </c>
      <c r="U2859" s="67" t="s">
        <v>1496</v>
      </c>
      <c r="V2859" s="71" t="s">
        <v>1497</v>
      </c>
      <c r="W2859" s="171"/>
      <c r="X2859" s="172"/>
      <c r="Y2859" s="176">
        <f t="shared" si="1788"/>
        <v>0</v>
      </c>
      <c r="AA2859" s="192"/>
      <c r="AB2859" s="193"/>
    </row>
    <row r="2860" spans="2:28" hidden="1">
      <c r="B2860" s="189">
        <f t="shared" si="1780"/>
        <v>0</v>
      </c>
      <c r="C2860" s="189">
        <f t="shared" ca="1" si="1781"/>
        <v>0</v>
      </c>
      <c r="D2860" s="189">
        <f t="shared" si="1782"/>
        <v>0</v>
      </c>
      <c r="E2860" s="189">
        <f t="shared" ca="1" si="1783"/>
        <v>0</v>
      </c>
      <c r="F2860" s="189">
        <f t="shared" si="1784"/>
        <v>0</v>
      </c>
      <c r="G2860" s="189" cm="1">
        <f t="array" aca="1" ref="G2860" ca="1">OFFSET(G2860,-1,,,)+1</f>
        <v>2855</v>
      </c>
      <c r="H2860" s="189">
        <f t="shared" si="1785"/>
        <v>0</v>
      </c>
      <c r="I2860" s="189">
        <f t="shared" si="1786"/>
        <v>0</v>
      </c>
      <c r="J2860" s="179">
        <f t="shared" si="1787"/>
        <v>0</v>
      </c>
      <c r="K2860" s="173"/>
      <c r="L2860" s="174" t="str" cm="1">
        <f t="array" aca="1" ref="L2860" ca="1">IF($K2860="",OFFSET(L2860,-1,,,),K2860)</f>
        <v>15.01.07.04.02</v>
      </c>
      <c r="M2860" s="175" t="str" cm="1">
        <f t="array" aca="1" ref="M2860" ca="1">IF(OR($K2860=0,$K2860=""),OFFSET(M2860,-1,,,),O2860)</f>
        <v>APLICAÇÃO DE TEXTURA ACRILICA DE ROLO EM FACHADA (PANO)</v>
      </c>
      <c r="N2860" s="67" t="s">
        <v>382</v>
      </c>
      <c r="O2860" s="68" t="s">
        <v>383</v>
      </c>
      <c r="P2860" s="68"/>
      <c r="Q2860" s="68" t="s">
        <v>3255</v>
      </c>
      <c r="R2860" s="69">
        <v>384.6</v>
      </c>
      <c r="S2860" s="70">
        <v>2.1</v>
      </c>
      <c r="T2860" s="70">
        <v>807.66000000000008</v>
      </c>
      <c r="U2860" s="67" t="s">
        <v>1496</v>
      </c>
      <c r="V2860" s="71" t="s">
        <v>1497</v>
      </c>
      <c r="W2860" s="171"/>
      <c r="X2860" s="172"/>
      <c r="Y2860" s="176">
        <f t="shared" si="1788"/>
        <v>0</v>
      </c>
      <c r="AA2860" s="192"/>
      <c r="AB2860" s="193"/>
    </row>
    <row r="2861" spans="2:28" hidden="1">
      <c r="B2861" s="189">
        <f t="shared" si="1780"/>
        <v>0</v>
      </c>
      <c r="C2861" s="189">
        <f t="shared" ca="1" si="1781"/>
        <v>0</v>
      </c>
      <c r="D2861" s="189">
        <f t="shared" si="1782"/>
        <v>0</v>
      </c>
      <c r="E2861" s="189">
        <f t="shared" ca="1" si="1783"/>
        <v>0</v>
      </c>
      <c r="F2861" s="189">
        <f t="shared" si="1784"/>
        <v>0</v>
      </c>
      <c r="G2861" s="189" cm="1">
        <f t="array" aca="1" ref="G2861" ca="1">OFFSET(G2861,-1,,,)+1</f>
        <v>2856</v>
      </c>
      <c r="H2861" s="189">
        <f t="shared" si="1785"/>
        <v>0</v>
      </c>
      <c r="I2861" s="189">
        <f t="shared" si="1786"/>
        <v>0</v>
      </c>
      <c r="J2861" s="179">
        <f t="shared" si="1787"/>
        <v>0</v>
      </c>
      <c r="K2861" s="173"/>
      <c r="L2861" s="174" t="str" cm="1">
        <f t="array" aca="1" ref="L2861" ca="1">IF($K2861="",OFFSET(L2861,-1,,,),K2861)</f>
        <v>15.01.07.04.02</v>
      </c>
      <c r="M2861" s="175" t="str" cm="1">
        <f t="array" aca="1" ref="M2861" ca="1">IF(OR($K2861=0,$K2861=""),OFFSET(M2861,-1,,,),O2861)</f>
        <v>APLICAÇÃO DE TEXTURA ACRILICA DE ROLO EM FACHADA (PANO)</v>
      </c>
      <c r="N2861" s="67" t="s">
        <v>384</v>
      </c>
      <c r="O2861" s="68" t="s">
        <v>385</v>
      </c>
      <c r="P2861" s="68"/>
      <c r="Q2861" s="68" t="s">
        <v>3258</v>
      </c>
      <c r="R2861" s="69">
        <v>76.92</v>
      </c>
      <c r="S2861" s="70">
        <v>13.55</v>
      </c>
      <c r="T2861" s="70">
        <v>1042.2660000000001</v>
      </c>
      <c r="U2861" s="67" t="s">
        <v>1496</v>
      </c>
      <c r="V2861" s="71" t="s">
        <v>1497</v>
      </c>
      <c r="W2861" s="171"/>
      <c r="X2861" s="172"/>
      <c r="Y2861" s="176">
        <f t="shared" si="1788"/>
        <v>0</v>
      </c>
      <c r="AA2861" s="192"/>
      <c r="AB2861" s="193"/>
    </row>
    <row r="2862" spans="2:28" hidden="1">
      <c r="B2862" s="189">
        <f t="shared" si="1780"/>
        <v>0</v>
      </c>
      <c r="C2862" s="189">
        <f t="shared" ca="1" si="1781"/>
        <v>0</v>
      </c>
      <c r="D2862" s="189">
        <f t="shared" si="1782"/>
        <v>0</v>
      </c>
      <c r="E2862" s="189">
        <f t="shared" ca="1" si="1783"/>
        <v>0</v>
      </c>
      <c r="F2862" s="189">
        <f t="shared" si="1784"/>
        <v>0</v>
      </c>
      <c r="G2862" s="189" cm="1">
        <f t="array" aca="1" ref="G2862" ca="1">OFFSET(G2862,-1,,,)+1</f>
        <v>2857</v>
      </c>
      <c r="H2862" s="189">
        <f t="shared" si="1785"/>
        <v>0</v>
      </c>
      <c r="I2862" s="189">
        <f t="shared" si="1786"/>
        <v>0</v>
      </c>
      <c r="J2862" s="179">
        <f t="shared" si="1787"/>
        <v>0</v>
      </c>
      <c r="K2862" s="173" t="s">
        <v>2692</v>
      </c>
      <c r="L2862" s="174" t="str" cm="1">
        <f t="array" aca="1" ref="L2862" ca="1">IF($K2862="",OFFSET(L2862,-1,,,),K2862)</f>
        <v>15.01.07.05</v>
      </c>
      <c r="M2862" s="175" t="str" cm="1">
        <f t="array" aca="1" ref="M2862" ca="1">IF(OR($K2862=0,$K2862=""),OFFSET(M2862,-1,,,),O2862)</f>
        <v>INSTALAÇÕES</v>
      </c>
      <c r="N2862" s="67" t="s">
        <v>143</v>
      </c>
      <c r="O2862" s="68" t="s">
        <v>4724</v>
      </c>
      <c r="P2862" s="68"/>
      <c r="Q2862" s="68"/>
      <c r="R2862" s="69"/>
      <c r="S2862" s="70"/>
      <c r="T2862" s="70">
        <v>0</v>
      </c>
      <c r="U2862" s="67"/>
      <c r="V2862" s="71"/>
      <c r="W2862" s="171"/>
      <c r="X2862" s="172"/>
      <c r="Y2862" s="176">
        <f t="shared" si="1788"/>
        <v>0</v>
      </c>
      <c r="AA2862" s="192"/>
      <c r="AB2862" s="193"/>
    </row>
    <row r="2863" spans="2:28">
      <c r="B2863" s="189">
        <f t="shared" si="1780"/>
        <v>0</v>
      </c>
      <c r="C2863" s="189">
        <f t="shared" ca="1" si="1781"/>
        <v>0</v>
      </c>
      <c r="D2863" s="189">
        <f t="shared" si="1782"/>
        <v>0</v>
      </c>
      <c r="E2863" s="189">
        <f t="shared" ca="1" si="1783"/>
        <v>0</v>
      </c>
      <c r="F2863" s="189">
        <f t="shared" si="1784"/>
        <v>0</v>
      </c>
      <c r="G2863" s="189" cm="1">
        <f t="array" aca="1" ref="G2863" ca="1">OFFSET(G2863,-1,,,)+1</f>
        <v>2858</v>
      </c>
      <c r="H2863" s="189">
        <f t="shared" si="1785"/>
        <v>0</v>
      </c>
      <c r="I2863" s="189">
        <f t="shared" si="1786"/>
        <v>0</v>
      </c>
      <c r="J2863" s="179">
        <f t="shared" si="1787"/>
        <v>0</v>
      </c>
      <c r="K2863" s="173" t="s">
        <v>2693</v>
      </c>
      <c r="L2863" s="174" t="str" cm="1">
        <f t="array" aca="1" ref="L2863" ca="1">IF($K2863="",OFFSET(L2863,-1,,,),K2863)</f>
        <v>15.01.07.05.01</v>
      </c>
      <c r="M2863" s="175" t="str" cm="1">
        <f t="array" aca="1" ref="M2863" ca="1">IF(OR($K2863=0,$K2863=""),OFFSET(M2863,-1,,,),O2863)</f>
        <v>INSTALAÇÃO DE CHURRASQUEIRA PRÉ-MOLDADA LATERAL EM VIDRO</v>
      </c>
      <c r="N2863" s="67" t="s">
        <v>2917</v>
      </c>
      <c r="O2863" s="68" t="s">
        <v>4770</v>
      </c>
      <c r="P2863" s="68"/>
      <c r="Q2863" s="68" t="s">
        <v>3260</v>
      </c>
      <c r="R2863" s="69">
        <v>2</v>
      </c>
      <c r="S2863" s="70">
        <v>8500</v>
      </c>
      <c r="T2863" s="70">
        <v>17000</v>
      </c>
      <c r="U2863" s="67"/>
      <c r="V2863" s="71"/>
      <c r="W2863" s="171"/>
      <c r="X2863" s="172"/>
      <c r="Y2863" s="176">
        <f t="shared" si="1788"/>
        <v>0</v>
      </c>
      <c r="AA2863" s="192"/>
      <c r="AB2863" s="193"/>
    </row>
    <row r="2864" spans="2:28" hidden="1">
      <c r="B2864" s="189">
        <f t="shared" si="1780"/>
        <v>0</v>
      </c>
      <c r="C2864" s="189">
        <f t="shared" ca="1" si="1781"/>
        <v>0</v>
      </c>
      <c r="D2864" s="189">
        <f t="shared" si="1782"/>
        <v>0</v>
      </c>
      <c r="E2864" s="189">
        <f t="shared" ca="1" si="1783"/>
        <v>0</v>
      </c>
      <c r="F2864" s="189">
        <f t="shared" si="1784"/>
        <v>0</v>
      </c>
      <c r="G2864" s="189" cm="1">
        <f t="array" aca="1" ref="G2864" ca="1">OFFSET(G2864,-1,,,)+1</f>
        <v>2859</v>
      </c>
      <c r="H2864" s="189">
        <f t="shared" si="1785"/>
        <v>0</v>
      </c>
      <c r="I2864" s="189">
        <f t="shared" si="1786"/>
        <v>0</v>
      </c>
      <c r="J2864" s="179">
        <f t="shared" si="1787"/>
        <v>0</v>
      </c>
      <c r="K2864" s="173"/>
      <c r="L2864" s="174" t="str" cm="1">
        <f t="array" aca="1" ref="L2864" ca="1">IF($K2864="",OFFSET(L2864,-1,,,),K2864)</f>
        <v>15.01.07.05.01</v>
      </c>
      <c r="M2864" s="175" t="str" cm="1">
        <f t="array" aca="1" ref="M2864" ca="1">IF(OR($K2864=0,$K2864=""),OFFSET(M2864,-1,,,),O2864)</f>
        <v>INSTALAÇÃO DE CHURRASQUEIRA PRÉ-MOLDADA LATERAL EM VIDRO</v>
      </c>
      <c r="N2864" s="67" t="s">
        <v>2918</v>
      </c>
      <c r="O2864" s="68" t="s">
        <v>3113</v>
      </c>
      <c r="P2864" s="68"/>
      <c r="Q2864" s="68" t="s">
        <v>3260</v>
      </c>
      <c r="R2864" s="69">
        <v>2</v>
      </c>
      <c r="S2864" s="70">
        <v>8500</v>
      </c>
      <c r="T2864" s="70">
        <v>17000</v>
      </c>
      <c r="U2864" s="67" t="s">
        <v>1496</v>
      </c>
      <c r="V2864" s="71" t="s">
        <v>1497</v>
      </c>
      <c r="W2864" s="171"/>
      <c r="X2864" s="172"/>
      <c r="Y2864" s="176">
        <f t="shared" si="1788"/>
        <v>0</v>
      </c>
      <c r="AA2864" s="192"/>
      <c r="AB2864" s="193"/>
    </row>
    <row r="2865" spans="2:28">
      <c r="B2865" s="189">
        <f t="shared" si="1780"/>
        <v>0</v>
      </c>
      <c r="C2865" s="189">
        <f t="shared" ca="1" si="1781"/>
        <v>0</v>
      </c>
      <c r="D2865" s="189">
        <f t="shared" si="1782"/>
        <v>0</v>
      </c>
      <c r="E2865" s="189">
        <f t="shared" ca="1" si="1783"/>
        <v>0</v>
      </c>
      <c r="F2865" s="189">
        <f t="shared" si="1784"/>
        <v>0</v>
      </c>
      <c r="G2865" s="189" cm="1">
        <f t="array" aca="1" ref="G2865" ca="1">OFFSET(G2865,-1,,,)+1</f>
        <v>2860</v>
      </c>
      <c r="H2865" s="189">
        <f t="shared" si="1785"/>
        <v>0</v>
      </c>
      <c r="I2865" s="189">
        <f t="shared" si="1786"/>
        <v>0</v>
      </c>
      <c r="J2865" s="179">
        <f t="shared" si="1787"/>
        <v>0</v>
      </c>
      <c r="K2865" s="173" t="s">
        <v>2694</v>
      </c>
      <c r="L2865" s="174" t="str" cm="1">
        <f t="array" aca="1" ref="L2865" ca="1">IF($K2865="",OFFSET(L2865,-1,,,),K2865)</f>
        <v>15.01.07.05.02</v>
      </c>
      <c r="M2865" s="175" t="str" cm="1">
        <f t="array" aca="1" ref="M2865" ca="1">IF(OR($K2865=0,$K2865=""),OFFSET(M2865,-1,,,),O2865)</f>
        <v>EXAUSTÃO MECANICA PARA DUTO DE CHURRASQUEIRA</v>
      </c>
      <c r="N2865" s="67" t="s">
        <v>4101</v>
      </c>
      <c r="O2865" s="68" t="s">
        <v>4771</v>
      </c>
      <c r="P2865" s="68"/>
      <c r="Q2865" s="68" t="s">
        <v>3263</v>
      </c>
      <c r="R2865" s="69">
        <v>2</v>
      </c>
      <c r="S2865" s="70">
        <v>1200</v>
      </c>
      <c r="T2865" s="70">
        <v>2400</v>
      </c>
      <c r="U2865" s="67"/>
      <c r="V2865" s="71"/>
      <c r="W2865" s="171"/>
      <c r="X2865" s="172"/>
      <c r="Y2865" s="176">
        <f t="shared" si="1788"/>
        <v>0</v>
      </c>
      <c r="AA2865" s="192"/>
      <c r="AB2865" s="193"/>
    </row>
    <row r="2866" spans="2:28" hidden="1">
      <c r="B2866" s="189">
        <f t="shared" si="1780"/>
        <v>0</v>
      </c>
      <c r="C2866" s="189">
        <f t="shared" ca="1" si="1781"/>
        <v>0</v>
      </c>
      <c r="D2866" s="189">
        <f t="shared" si="1782"/>
        <v>0</v>
      </c>
      <c r="E2866" s="189">
        <f t="shared" ca="1" si="1783"/>
        <v>0</v>
      </c>
      <c r="F2866" s="189">
        <f t="shared" si="1784"/>
        <v>0</v>
      </c>
      <c r="G2866" s="189" cm="1">
        <f t="array" aca="1" ref="G2866" ca="1">OFFSET(G2866,-1,,,)+1</f>
        <v>2861</v>
      </c>
      <c r="H2866" s="189">
        <f t="shared" si="1785"/>
        <v>0</v>
      </c>
      <c r="I2866" s="189">
        <f t="shared" si="1786"/>
        <v>0</v>
      </c>
      <c r="J2866" s="179">
        <f t="shared" si="1787"/>
        <v>0</v>
      </c>
      <c r="K2866" s="173"/>
      <c r="L2866" s="174" t="str" cm="1">
        <f t="array" aca="1" ref="L2866" ca="1">IF($K2866="",OFFSET(L2866,-1,,,),K2866)</f>
        <v>15.01.07.05.02</v>
      </c>
      <c r="M2866" s="175" t="str" cm="1">
        <f t="array" aca="1" ref="M2866" ca="1">IF(OR($K2866=0,$K2866=""),OFFSET(M2866,-1,,,),O2866)</f>
        <v>EXAUSTÃO MECANICA PARA DUTO DE CHURRASQUEIRA</v>
      </c>
      <c r="N2866" s="67" t="s">
        <v>4102</v>
      </c>
      <c r="O2866" s="68" t="s">
        <v>4772</v>
      </c>
      <c r="P2866" s="68"/>
      <c r="Q2866" s="68" t="s">
        <v>3260</v>
      </c>
      <c r="R2866" s="69">
        <v>2</v>
      </c>
      <c r="S2866" s="70">
        <v>1200</v>
      </c>
      <c r="T2866" s="70">
        <v>2400</v>
      </c>
      <c r="U2866" s="67" t="s">
        <v>1496</v>
      </c>
      <c r="V2866" s="71" t="s">
        <v>1497</v>
      </c>
      <c r="W2866" s="171"/>
      <c r="X2866" s="172"/>
      <c r="Y2866" s="176">
        <f t="shared" si="1788"/>
        <v>0</v>
      </c>
      <c r="AA2866" s="192"/>
      <c r="AB2866" s="193"/>
    </row>
    <row r="2867" spans="2:28">
      <c r="B2867" s="189">
        <f t="shared" si="1780"/>
        <v>0</v>
      </c>
      <c r="C2867" s="189">
        <f t="shared" ca="1" si="1781"/>
        <v>0</v>
      </c>
      <c r="D2867" s="189">
        <f t="shared" si="1782"/>
        <v>0</v>
      </c>
      <c r="E2867" s="189">
        <f t="shared" ca="1" si="1783"/>
        <v>0</v>
      </c>
      <c r="F2867" s="189">
        <f t="shared" si="1784"/>
        <v>0</v>
      </c>
      <c r="G2867" s="189" cm="1">
        <f t="array" aca="1" ref="G2867" ca="1">OFFSET(G2867,-1,,,)+1</f>
        <v>2862</v>
      </c>
      <c r="H2867" s="189">
        <f t="shared" si="1785"/>
        <v>0</v>
      </c>
      <c r="I2867" s="189">
        <f t="shared" si="1786"/>
        <v>0</v>
      </c>
      <c r="J2867" s="179">
        <f t="shared" si="1787"/>
        <v>0</v>
      </c>
      <c r="K2867" s="173" t="s">
        <v>2695</v>
      </c>
      <c r="L2867" s="174" t="str" cm="1">
        <f t="array" aca="1" ref="L2867" ca="1">IF($K2867="",OFFSET(L2867,-1,,,),K2867)</f>
        <v>15.01.07.05.03</v>
      </c>
      <c r="M2867" s="175" t="str" cm="1">
        <f t="array" aca="1" ref="M2867" ca="1">IF(OR($K2867=0,$K2867=""),OFFSET(M2867,-1,,,),O2867)</f>
        <v>FORNO PRÉ MOLDADO DE CONCRETO</v>
      </c>
      <c r="N2867" s="67" t="s">
        <v>4103</v>
      </c>
      <c r="O2867" s="68" t="s">
        <v>4773</v>
      </c>
      <c r="P2867" s="68"/>
      <c r="Q2867" s="68" t="s">
        <v>3260</v>
      </c>
      <c r="R2867" s="69">
        <v>2</v>
      </c>
      <c r="S2867" s="70">
        <v>2566.9299999999998</v>
      </c>
      <c r="T2867" s="70">
        <v>5133.8599999999997</v>
      </c>
      <c r="U2867" s="67"/>
      <c r="V2867" s="71"/>
      <c r="W2867" s="171"/>
      <c r="X2867" s="172"/>
      <c r="Y2867" s="176">
        <f t="shared" si="1788"/>
        <v>0</v>
      </c>
      <c r="AA2867" s="192"/>
      <c r="AB2867" s="193"/>
    </row>
    <row r="2868" spans="2:28" hidden="1">
      <c r="B2868" s="189">
        <f t="shared" si="1780"/>
        <v>0</v>
      </c>
      <c r="C2868" s="189">
        <f t="shared" ca="1" si="1781"/>
        <v>0</v>
      </c>
      <c r="D2868" s="189">
        <f t="shared" si="1782"/>
        <v>0</v>
      </c>
      <c r="E2868" s="189">
        <f t="shared" ca="1" si="1783"/>
        <v>0</v>
      </c>
      <c r="F2868" s="189">
        <f t="shared" si="1784"/>
        <v>0</v>
      </c>
      <c r="G2868" s="189" cm="1">
        <f t="array" aca="1" ref="G2868" ca="1">OFFSET(G2868,-1,,,)+1</f>
        <v>2863</v>
      </c>
      <c r="H2868" s="189">
        <f t="shared" si="1785"/>
        <v>0</v>
      </c>
      <c r="I2868" s="189">
        <f t="shared" si="1786"/>
        <v>0</v>
      </c>
      <c r="J2868" s="179">
        <f t="shared" si="1787"/>
        <v>0</v>
      </c>
      <c r="K2868" s="173"/>
      <c r="L2868" s="174" t="str" cm="1">
        <f t="array" aca="1" ref="L2868" ca="1">IF($K2868="",OFFSET(L2868,-1,,,),K2868)</f>
        <v>15.01.07.05.03</v>
      </c>
      <c r="M2868" s="175" t="str" cm="1">
        <f t="array" aca="1" ref="M2868" ca="1">IF(OR($K2868=0,$K2868=""),OFFSET(M2868,-1,,,),O2868)</f>
        <v>FORNO PRÉ MOLDADO DE CONCRETO</v>
      </c>
      <c r="N2868" s="67" t="s">
        <v>4104</v>
      </c>
      <c r="O2868" s="68" t="s">
        <v>4774</v>
      </c>
      <c r="P2868" s="68"/>
      <c r="Q2868" s="68" t="s">
        <v>3260</v>
      </c>
      <c r="R2868" s="69">
        <v>2</v>
      </c>
      <c r="S2868" s="70">
        <v>2500</v>
      </c>
      <c r="T2868" s="70">
        <v>5000</v>
      </c>
      <c r="U2868" s="67" t="s">
        <v>1496</v>
      </c>
      <c r="V2868" s="71" t="s">
        <v>1497</v>
      </c>
      <c r="W2868" s="171"/>
      <c r="X2868" s="172"/>
      <c r="Y2868" s="176">
        <f t="shared" si="1788"/>
        <v>0</v>
      </c>
      <c r="AA2868" s="192"/>
      <c r="AB2868" s="193"/>
    </row>
    <row r="2869" spans="2:28" hidden="1">
      <c r="B2869" s="189">
        <f t="shared" si="1780"/>
        <v>0</v>
      </c>
      <c r="C2869" s="189">
        <f t="shared" ca="1" si="1781"/>
        <v>0</v>
      </c>
      <c r="D2869" s="189">
        <f t="shared" si="1782"/>
        <v>0</v>
      </c>
      <c r="E2869" s="189">
        <f t="shared" ca="1" si="1783"/>
        <v>0</v>
      </c>
      <c r="F2869" s="189">
        <f t="shared" si="1784"/>
        <v>0</v>
      </c>
      <c r="G2869" s="189" cm="1">
        <f t="array" aca="1" ref="G2869" ca="1">OFFSET(G2869,-1,,,)+1</f>
        <v>2864</v>
      </c>
      <c r="H2869" s="189">
        <f t="shared" si="1785"/>
        <v>0</v>
      </c>
      <c r="I2869" s="189">
        <f t="shared" si="1786"/>
        <v>0</v>
      </c>
      <c r="J2869" s="179">
        <f t="shared" si="1787"/>
        <v>0</v>
      </c>
      <c r="K2869" s="173"/>
      <c r="L2869" s="174" t="str" cm="1">
        <f t="array" aca="1" ref="L2869" ca="1">IF($K2869="",OFFSET(L2869,-1,,,),K2869)</f>
        <v>15.01.07.05.03</v>
      </c>
      <c r="M2869" s="175" t="str" cm="1">
        <f t="array" aca="1" ref="M2869" ca="1">IF(OR($K2869=0,$K2869=""),OFFSET(M2869,-1,,,),O2869)</f>
        <v>FORNO PRÉ MOLDADO DE CONCRETO</v>
      </c>
      <c r="N2869" s="67" t="s">
        <v>230</v>
      </c>
      <c r="O2869" s="68" t="s">
        <v>231</v>
      </c>
      <c r="P2869" s="68"/>
      <c r="Q2869" s="68" t="s">
        <v>3261</v>
      </c>
      <c r="R2869" s="69">
        <v>6</v>
      </c>
      <c r="S2869" s="70">
        <v>22.31</v>
      </c>
      <c r="T2869" s="70">
        <v>133.85999999999999</v>
      </c>
      <c r="U2869" s="67" t="s">
        <v>1496</v>
      </c>
      <c r="V2869" s="71" t="s">
        <v>1497</v>
      </c>
      <c r="W2869" s="171"/>
      <c r="X2869" s="172"/>
      <c r="Y2869" s="176">
        <f t="shared" si="1788"/>
        <v>0</v>
      </c>
      <c r="AA2869" s="192"/>
      <c r="AB2869" s="193"/>
    </row>
    <row r="2870" spans="2:28">
      <c r="B2870" s="189">
        <f t="shared" si="1780"/>
        <v>0</v>
      </c>
      <c r="C2870" s="189">
        <f t="shared" ca="1" si="1781"/>
        <v>0</v>
      </c>
      <c r="D2870" s="189">
        <f t="shared" si="1782"/>
        <v>0</v>
      </c>
      <c r="E2870" s="189">
        <f t="shared" ca="1" si="1783"/>
        <v>0</v>
      </c>
      <c r="F2870" s="189">
        <f t="shared" si="1784"/>
        <v>0</v>
      </c>
      <c r="G2870" s="189" cm="1">
        <f t="array" aca="1" ref="G2870" ca="1">OFFSET(G2870,-1,,,)+1</f>
        <v>2865</v>
      </c>
      <c r="H2870" s="189">
        <f t="shared" si="1785"/>
        <v>0</v>
      </c>
      <c r="I2870" s="189">
        <f t="shared" si="1786"/>
        <v>0</v>
      </c>
      <c r="J2870" s="179">
        <f t="shared" si="1787"/>
        <v>0</v>
      </c>
      <c r="K2870" s="173" t="s">
        <v>2696</v>
      </c>
      <c r="L2870" s="174" t="str" cm="1">
        <f t="array" aca="1" ref="L2870" ca="1">IF($K2870="",OFFSET(L2870,-1,,,),K2870)</f>
        <v>15.01.07.05.04</v>
      </c>
      <c r="M2870" s="175" t="str" cm="1">
        <f t="array" aca="1" ref="M2870" ca="1">IF(OR($K2870=0,$K2870=""),OFFSET(M2870,-1,,,),O2870)</f>
        <v>METAIS E ACABAMENTOS METÁLICOS - CHURRASQUEIRA</v>
      </c>
      <c r="N2870" s="67" t="s">
        <v>4105</v>
      </c>
      <c r="O2870" s="68" t="s">
        <v>4775</v>
      </c>
      <c r="P2870" s="68"/>
      <c r="Q2870" s="68" t="s">
        <v>3261</v>
      </c>
      <c r="R2870" s="69">
        <v>2</v>
      </c>
      <c r="S2870" s="70">
        <v>265</v>
      </c>
      <c r="T2870" s="70">
        <v>530</v>
      </c>
      <c r="U2870" s="67"/>
      <c r="V2870" s="71"/>
      <c r="W2870" s="171"/>
      <c r="X2870" s="172"/>
      <c r="Y2870" s="176">
        <f t="shared" si="1788"/>
        <v>0</v>
      </c>
      <c r="AA2870" s="192"/>
      <c r="AB2870" s="193"/>
    </row>
    <row r="2871" spans="2:28" hidden="1">
      <c r="B2871" s="189">
        <f t="shared" si="1780"/>
        <v>0</v>
      </c>
      <c r="C2871" s="189">
        <f t="shared" ca="1" si="1781"/>
        <v>0</v>
      </c>
      <c r="D2871" s="189">
        <f t="shared" si="1782"/>
        <v>0</v>
      </c>
      <c r="E2871" s="189">
        <f t="shared" ca="1" si="1783"/>
        <v>0</v>
      </c>
      <c r="F2871" s="189">
        <f t="shared" si="1784"/>
        <v>0</v>
      </c>
      <c r="G2871" s="189" cm="1">
        <f t="array" aca="1" ref="G2871" ca="1">OFFSET(G2871,-1,,,)+1</f>
        <v>2866</v>
      </c>
      <c r="H2871" s="189">
        <f t="shared" si="1785"/>
        <v>0</v>
      </c>
      <c r="I2871" s="189">
        <f t="shared" si="1786"/>
        <v>0</v>
      </c>
      <c r="J2871" s="179">
        <f t="shared" si="1787"/>
        <v>0</v>
      </c>
      <c r="K2871" s="173"/>
      <c r="L2871" s="174" t="str" cm="1">
        <f t="array" aca="1" ref="L2871" ca="1">IF($K2871="",OFFSET(L2871,-1,,,),K2871)</f>
        <v>15.01.07.05.04</v>
      </c>
      <c r="M2871" s="175" t="str" cm="1">
        <f t="array" aca="1" ref="M2871" ca="1">IF(OR($K2871=0,$K2871=""),OFFSET(M2871,-1,,,),O2871)</f>
        <v>METAIS E ACABAMENTOS METÁLICOS - CHURRASQUEIRA</v>
      </c>
      <c r="N2871" s="67" t="s">
        <v>4080</v>
      </c>
      <c r="O2871" s="68" t="s">
        <v>4735</v>
      </c>
      <c r="P2871" s="68"/>
      <c r="Q2871" s="68" t="s">
        <v>3260</v>
      </c>
      <c r="R2871" s="69">
        <v>2</v>
      </c>
      <c r="S2871" s="70">
        <v>250</v>
      </c>
      <c r="T2871" s="70">
        <v>500</v>
      </c>
      <c r="U2871" s="67" t="s">
        <v>1496</v>
      </c>
      <c r="V2871" s="71" t="s">
        <v>1497</v>
      </c>
      <c r="W2871" s="171"/>
      <c r="X2871" s="172"/>
      <c r="Y2871" s="176">
        <f t="shared" si="1788"/>
        <v>0</v>
      </c>
      <c r="AA2871" s="192"/>
      <c r="AB2871" s="193"/>
    </row>
    <row r="2872" spans="2:28" hidden="1">
      <c r="B2872" s="189">
        <f>IF(J2872=0,0,U2872)</f>
        <v>0</v>
      </c>
      <c r="C2872" s="189">
        <f ca="1">IF(OR(J2872=0,I2872=0),0,IF(_xlfn.IFNA(MATCH(B2872,OFFSET($B$5,,,$G2872,),),0)&gt;0,0,MAX(OFFSET($C$5,,,$G2872,))+1))</f>
        <v>0</v>
      </c>
      <c r="D2872" s="189">
        <f>IF(J2872=0,0,N2872&amp;"-"&amp;U2872)</f>
        <v>0</v>
      </c>
      <c r="E2872" s="189">
        <f ca="1">IF(OR(J2872=0,I2872=0),0,IF(_xlfn.IFNA(MATCH(D2872,OFFSET($D$5,,,$G2872,),),0)&gt;0,0,_xlfn.MAXIFS(OFFSET($E$5,,,$G2872,),OFFSET($J$5,,,$G2872,),J2872)+1))</f>
        <v>0</v>
      </c>
      <c r="F2872" s="189">
        <f>IF(J2872=0,0,E2872&amp;"-"&amp;N2872)</f>
        <v>0</v>
      </c>
      <c r="G2872" s="189" cm="1">
        <f t="array" aca="1" ref="G2872" ca="1">OFFSET(G2872,-1,,,)+1</f>
        <v>2867</v>
      </c>
      <c r="H2872" s="189">
        <f>IF(OR($K2872=0,$K2872=""),$W2872,0)</f>
        <v>0</v>
      </c>
      <c r="I2872" s="189">
        <f>H2872*R2872</f>
        <v>0</v>
      </c>
      <c r="J2872" s="179">
        <f>IF(AND(I2872&lt;&gt;0,OR(K2872=0,K2872="")),N2872&amp;" - Mapa",0)</f>
        <v>0</v>
      </c>
      <c r="K2872" s="173"/>
      <c r="L2872" s="174" t="str" cm="1">
        <f t="array" aca="1" ref="L2872" ca="1">IF($K2872="",OFFSET(L2872,-1,,,),K2872)</f>
        <v>15.01.07.05.04</v>
      </c>
      <c r="M2872" s="175" t="str" cm="1">
        <f t="array" aca="1" ref="M2872" ca="1">IF(OR($K2872=0,$K2872=""),OFFSET(M2872,-1,,,),O2872)</f>
        <v>METAIS E ACABAMENTOS METÁLICOS - CHURRASQUEIRA</v>
      </c>
      <c r="N2872" s="67" t="s">
        <v>4031</v>
      </c>
      <c r="O2872" s="68" t="s">
        <v>4639</v>
      </c>
      <c r="P2872" s="68"/>
      <c r="Q2872" s="68" t="s">
        <v>3260</v>
      </c>
      <c r="R2872" s="69">
        <v>2</v>
      </c>
      <c r="S2872" s="70">
        <v>15</v>
      </c>
      <c r="T2872" s="70">
        <v>30</v>
      </c>
      <c r="U2872" s="67" t="s">
        <v>1496</v>
      </c>
      <c r="V2872" s="71" t="s">
        <v>1497</v>
      </c>
      <c r="W2872" s="171"/>
      <c r="X2872" s="172"/>
      <c r="Y2872" s="176">
        <f>X2872+W2872</f>
        <v>0</v>
      </c>
      <c r="AA2872" s="192"/>
      <c r="AB2872" s="193"/>
    </row>
    <row r="2873" spans="2:28">
      <c r="B2873" s="189">
        <f t="shared" ref="B2873:B2877" si="1789">IF(J2873=0,0,U2873)</f>
        <v>0</v>
      </c>
      <c r="C2873" s="189">
        <f t="shared" ref="C2873:C2877" ca="1" si="1790">IF(OR(J2873=0,I2873=0),0,IF(_xlfn.IFNA(MATCH(B2873,OFFSET($B$5,,,$G2873,),),0)&gt;0,0,MAX(OFFSET($C$5,,,$G2873,))+1))</f>
        <v>0</v>
      </c>
      <c r="D2873" s="189">
        <f t="shared" ref="D2873:D2877" si="1791">IF(J2873=0,0,N2873&amp;"-"&amp;U2873)</f>
        <v>0</v>
      </c>
      <c r="E2873" s="189">
        <f t="shared" ref="E2873:E2877" ca="1" si="1792">IF(OR(J2873=0,I2873=0),0,IF(_xlfn.IFNA(MATCH(D2873,OFFSET($D$5,,,$G2873,),),0)&gt;0,0,_xlfn.MAXIFS(OFFSET($E$5,,,$G2873,),OFFSET($J$5,,,$G2873,),J2873)+1))</f>
        <v>0</v>
      </c>
      <c r="F2873" s="189">
        <f t="shared" ref="F2873:F2877" si="1793">IF(J2873=0,0,E2873&amp;"-"&amp;N2873)</f>
        <v>0</v>
      </c>
      <c r="G2873" s="189" cm="1">
        <f t="array" aca="1" ref="G2873" ca="1">OFFSET(G2873,-1,,,)+1</f>
        <v>2868</v>
      </c>
      <c r="H2873" s="189">
        <f t="shared" ref="H2873:H2877" si="1794">IF(OR($K2873=0,$K2873=""),$W2873,0)</f>
        <v>0</v>
      </c>
      <c r="I2873" s="189">
        <f t="shared" ref="I2873:I2877" si="1795">H2873*R2873</f>
        <v>0</v>
      </c>
      <c r="J2873" s="179">
        <f t="shared" ref="J2873:J2877" si="1796">IF(AND(I2873&lt;&gt;0,OR(K2873=0,K2873="")),N2873&amp;" - Mapa",0)</f>
        <v>0</v>
      </c>
      <c r="K2873" s="173" t="s">
        <v>2697</v>
      </c>
      <c r="L2873" s="174" t="str" cm="1">
        <f t="array" aca="1" ref="L2873" ca="1">IF($K2873="",OFFSET(L2873,-1,,,),K2873)</f>
        <v>15.01.07.05.05</v>
      </c>
      <c r="M2873" s="175" t="str" cm="1">
        <f t="array" aca="1" ref="M2873" ca="1">IF(OR($K2873=0,$K2873=""),OFFSET(M2873,-1,,,),O2873)</f>
        <v>BANCADA EM GRANITO PRETO SÃO GABRIEL COM 01 CUBA INOX - 1,20X0,60M</v>
      </c>
      <c r="N2873" s="67" t="s">
        <v>4106</v>
      </c>
      <c r="O2873" s="68" t="s">
        <v>4776</v>
      </c>
      <c r="P2873" s="68"/>
      <c r="Q2873" s="68" t="s">
        <v>3260</v>
      </c>
      <c r="R2873" s="69">
        <v>2</v>
      </c>
      <c r="S2873" s="70">
        <v>910.38</v>
      </c>
      <c r="T2873" s="70">
        <v>1820.76</v>
      </c>
      <c r="U2873" s="67"/>
      <c r="V2873" s="71"/>
      <c r="W2873" s="171"/>
      <c r="X2873" s="172"/>
      <c r="Y2873" s="176">
        <f t="shared" ref="Y2873:Y2877" si="1797">X2873+W2873</f>
        <v>0</v>
      </c>
      <c r="AA2873" s="192"/>
      <c r="AB2873" s="193"/>
    </row>
    <row r="2874" spans="2:28" hidden="1">
      <c r="B2874" s="189">
        <f t="shared" si="1789"/>
        <v>0</v>
      </c>
      <c r="C2874" s="189">
        <f t="shared" ca="1" si="1790"/>
        <v>0</v>
      </c>
      <c r="D2874" s="189">
        <f t="shared" si="1791"/>
        <v>0</v>
      </c>
      <c r="E2874" s="189">
        <f t="shared" ca="1" si="1792"/>
        <v>0</v>
      </c>
      <c r="F2874" s="189">
        <f t="shared" si="1793"/>
        <v>0</v>
      </c>
      <c r="G2874" s="189" cm="1">
        <f t="array" aca="1" ref="G2874" ca="1">OFFSET(G2874,-1,,,)+1</f>
        <v>2869</v>
      </c>
      <c r="H2874" s="189">
        <f t="shared" si="1794"/>
        <v>0</v>
      </c>
      <c r="I2874" s="189">
        <f t="shared" si="1795"/>
        <v>0</v>
      </c>
      <c r="J2874" s="179">
        <f t="shared" si="1796"/>
        <v>0</v>
      </c>
      <c r="K2874" s="173"/>
      <c r="L2874" s="174" t="str" cm="1">
        <f t="array" aca="1" ref="L2874" ca="1">IF($K2874="",OFFSET(L2874,-1,,,),K2874)</f>
        <v>15.01.07.05.05</v>
      </c>
      <c r="M2874" s="175" t="str" cm="1">
        <f t="array" aca="1" ref="M2874" ca="1">IF(OR($K2874=0,$K2874=""),OFFSET(M2874,-1,,,),O2874)</f>
        <v>BANCADA EM GRANITO PRETO SÃO GABRIEL COM 01 CUBA INOX - 1,20X0,60M</v>
      </c>
      <c r="N2874" s="67" t="s">
        <v>1138</v>
      </c>
      <c r="O2874" s="68" t="s">
        <v>1139</v>
      </c>
      <c r="P2874" s="68"/>
      <c r="Q2874" s="68" t="s">
        <v>3260</v>
      </c>
      <c r="R2874" s="69">
        <v>4</v>
      </c>
      <c r="S2874" s="70">
        <v>20</v>
      </c>
      <c r="T2874" s="70">
        <v>80</v>
      </c>
      <c r="U2874" s="67" t="s">
        <v>1496</v>
      </c>
      <c r="V2874" s="71" t="s">
        <v>1497</v>
      </c>
      <c r="W2874" s="171"/>
      <c r="X2874" s="172"/>
      <c r="Y2874" s="176">
        <f t="shared" si="1797"/>
        <v>0</v>
      </c>
      <c r="AA2874" s="192"/>
      <c r="AB2874" s="193"/>
    </row>
    <row r="2875" spans="2:28" hidden="1">
      <c r="B2875" s="189">
        <f t="shared" si="1789"/>
        <v>0</v>
      </c>
      <c r="C2875" s="189">
        <f t="shared" ca="1" si="1790"/>
        <v>0</v>
      </c>
      <c r="D2875" s="189">
        <f t="shared" si="1791"/>
        <v>0</v>
      </c>
      <c r="E2875" s="189">
        <f t="shared" ca="1" si="1792"/>
        <v>0</v>
      </c>
      <c r="F2875" s="189">
        <f t="shared" si="1793"/>
        <v>0</v>
      </c>
      <c r="G2875" s="189" cm="1">
        <f t="array" aca="1" ref="G2875" ca="1">OFFSET(G2875,-1,,,)+1</f>
        <v>2870</v>
      </c>
      <c r="H2875" s="189">
        <f t="shared" si="1794"/>
        <v>0</v>
      </c>
      <c r="I2875" s="189">
        <f t="shared" si="1795"/>
        <v>0</v>
      </c>
      <c r="J2875" s="179">
        <f t="shared" si="1796"/>
        <v>0</v>
      </c>
      <c r="K2875" s="173"/>
      <c r="L2875" s="174" t="str" cm="1">
        <f t="array" aca="1" ref="L2875" ca="1">IF($K2875="",OFFSET(L2875,-1,,,),K2875)</f>
        <v>15.01.07.05.05</v>
      </c>
      <c r="M2875" s="175" t="str" cm="1">
        <f t="array" aca="1" ref="M2875" ca="1">IF(OR($K2875=0,$K2875=""),OFFSET(M2875,-1,,,),O2875)</f>
        <v>BANCADA EM GRANITO PRETO SÃO GABRIEL COM 01 CUBA INOX - 1,20X0,60M</v>
      </c>
      <c r="N2875" s="67" t="s">
        <v>1142</v>
      </c>
      <c r="O2875" s="68" t="s">
        <v>1143</v>
      </c>
      <c r="P2875" s="68"/>
      <c r="Q2875" s="68" t="s">
        <v>3255</v>
      </c>
      <c r="R2875" s="69">
        <v>0.1</v>
      </c>
      <c r="S2875" s="70">
        <v>40</v>
      </c>
      <c r="T2875" s="70">
        <v>4</v>
      </c>
      <c r="U2875" s="67" t="s">
        <v>1496</v>
      </c>
      <c r="V2875" s="71" t="s">
        <v>1497</v>
      </c>
      <c r="W2875" s="171"/>
      <c r="X2875" s="172"/>
      <c r="Y2875" s="176">
        <f t="shared" si="1797"/>
        <v>0</v>
      </c>
      <c r="AA2875" s="192"/>
      <c r="AB2875" s="193"/>
    </row>
    <row r="2876" spans="2:28" hidden="1">
      <c r="B2876" s="189">
        <f t="shared" si="1789"/>
        <v>0</v>
      </c>
      <c r="C2876" s="189">
        <f t="shared" ca="1" si="1790"/>
        <v>0</v>
      </c>
      <c r="D2876" s="189">
        <f t="shared" si="1791"/>
        <v>0</v>
      </c>
      <c r="E2876" s="189">
        <f t="shared" ca="1" si="1792"/>
        <v>0</v>
      </c>
      <c r="F2876" s="189">
        <f t="shared" si="1793"/>
        <v>0</v>
      </c>
      <c r="G2876" s="189" cm="1">
        <f t="array" aca="1" ref="G2876" ca="1">OFFSET(G2876,-1,,,)+1</f>
        <v>2871</v>
      </c>
      <c r="H2876" s="189">
        <f t="shared" si="1794"/>
        <v>0</v>
      </c>
      <c r="I2876" s="189">
        <f t="shared" si="1795"/>
        <v>0</v>
      </c>
      <c r="J2876" s="179">
        <f t="shared" si="1796"/>
        <v>0</v>
      </c>
      <c r="K2876" s="173"/>
      <c r="L2876" s="174" t="str" cm="1">
        <f t="array" aca="1" ref="L2876" ca="1">IF($K2876="",OFFSET(L2876,-1,,,),K2876)</f>
        <v>15.01.07.05.05</v>
      </c>
      <c r="M2876" s="175" t="str" cm="1">
        <f t="array" aca="1" ref="M2876" ca="1">IF(OR($K2876=0,$K2876=""),OFFSET(M2876,-1,,,),O2876)</f>
        <v>BANCADA EM GRANITO PRETO SÃO GABRIEL COM 01 CUBA INOX - 1,20X0,60M</v>
      </c>
      <c r="N2876" s="67" t="s">
        <v>1144</v>
      </c>
      <c r="O2876" s="68" t="s">
        <v>1145</v>
      </c>
      <c r="P2876" s="68"/>
      <c r="Q2876" s="68" t="s">
        <v>3260</v>
      </c>
      <c r="R2876" s="69">
        <v>2</v>
      </c>
      <c r="S2876" s="70">
        <v>15</v>
      </c>
      <c r="T2876" s="70">
        <v>30</v>
      </c>
      <c r="U2876" s="67" t="s">
        <v>1496</v>
      </c>
      <c r="V2876" s="71" t="s">
        <v>1497</v>
      </c>
      <c r="W2876" s="171"/>
      <c r="X2876" s="172"/>
      <c r="Y2876" s="176">
        <f t="shared" si="1797"/>
        <v>0</v>
      </c>
      <c r="AA2876" s="192"/>
      <c r="AB2876" s="193"/>
    </row>
    <row r="2877" spans="2:28" hidden="1">
      <c r="B2877" s="189">
        <f t="shared" si="1789"/>
        <v>0</v>
      </c>
      <c r="C2877" s="189">
        <f t="shared" ca="1" si="1790"/>
        <v>0</v>
      </c>
      <c r="D2877" s="189">
        <f t="shared" si="1791"/>
        <v>0</v>
      </c>
      <c r="E2877" s="189">
        <f t="shared" ca="1" si="1792"/>
        <v>0</v>
      </c>
      <c r="F2877" s="189">
        <f t="shared" si="1793"/>
        <v>0</v>
      </c>
      <c r="G2877" s="189" cm="1">
        <f t="array" aca="1" ref="G2877" ca="1">OFFSET(G2877,-1,,,)+1</f>
        <v>2872</v>
      </c>
      <c r="H2877" s="189">
        <f t="shared" si="1794"/>
        <v>0</v>
      </c>
      <c r="I2877" s="189">
        <f t="shared" si="1795"/>
        <v>0</v>
      </c>
      <c r="J2877" s="179">
        <f t="shared" si="1796"/>
        <v>0</v>
      </c>
      <c r="K2877" s="173"/>
      <c r="L2877" s="174" t="str" cm="1">
        <f t="array" aca="1" ref="L2877" ca="1">IF($K2877="",OFFSET(L2877,-1,,,),K2877)</f>
        <v>15.01.07.05.05</v>
      </c>
      <c r="M2877" s="175" t="str" cm="1">
        <f t="array" aca="1" ref="M2877" ca="1">IF(OR($K2877=0,$K2877=""),OFFSET(M2877,-1,,,),O2877)</f>
        <v>BANCADA EM GRANITO PRETO SÃO GABRIEL COM 01 CUBA INOX - 1,20X0,60M</v>
      </c>
      <c r="N2877" s="67" t="s">
        <v>1146</v>
      </c>
      <c r="O2877" s="68" t="s">
        <v>1147</v>
      </c>
      <c r="P2877" s="68"/>
      <c r="Q2877" s="68" t="s">
        <v>3260</v>
      </c>
      <c r="R2877" s="69">
        <v>2</v>
      </c>
      <c r="S2877" s="70">
        <v>50</v>
      </c>
      <c r="T2877" s="70">
        <v>100</v>
      </c>
      <c r="U2877" s="67" t="s">
        <v>1496</v>
      </c>
      <c r="V2877" s="71" t="s">
        <v>1497</v>
      </c>
      <c r="W2877" s="171"/>
      <c r="X2877" s="172"/>
      <c r="Y2877" s="176">
        <f t="shared" si="1797"/>
        <v>0</v>
      </c>
      <c r="AA2877" s="192"/>
      <c r="AB2877" s="193"/>
    </row>
    <row r="2878" spans="2:28" hidden="1">
      <c r="B2878" s="189">
        <f>IF(J2878=0,0,U2878)</f>
        <v>0</v>
      </c>
      <c r="C2878" s="189">
        <f ca="1">IF(OR(J2878=0,I2878=0),0,IF(_xlfn.IFNA(MATCH(B2878,OFFSET($B$5,,,$G2878,),),0)&gt;0,0,MAX(OFFSET($C$5,,,$G2878,))+1))</f>
        <v>0</v>
      </c>
      <c r="D2878" s="189">
        <f>IF(J2878=0,0,N2878&amp;"-"&amp;U2878)</f>
        <v>0</v>
      </c>
      <c r="E2878" s="189">
        <f ca="1">IF(OR(J2878=0,I2878=0),0,IF(_xlfn.IFNA(MATCH(D2878,OFFSET($D$5,,,$G2878,),),0)&gt;0,0,_xlfn.MAXIFS(OFFSET($E$5,,,$G2878,),OFFSET($J$5,,,$G2878,),J2878)+1))</f>
        <v>0</v>
      </c>
      <c r="F2878" s="189">
        <f>IF(J2878=0,0,E2878&amp;"-"&amp;N2878)</f>
        <v>0</v>
      </c>
      <c r="G2878" s="189" cm="1">
        <f t="array" aca="1" ref="G2878" ca="1">OFFSET(G2878,-1,,,)+1</f>
        <v>2873</v>
      </c>
      <c r="H2878" s="189">
        <f>IF(OR($K2878=0,$K2878=""),$W2878,0)</f>
        <v>0</v>
      </c>
      <c r="I2878" s="189">
        <f>H2878*R2878</f>
        <v>0</v>
      </c>
      <c r="J2878" s="179">
        <f>IF(AND(I2878&lt;&gt;0,OR(K2878=0,K2878="")),N2878&amp;" - Mapa",0)</f>
        <v>0</v>
      </c>
      <c r="K2878" s="173"/>
      <c r="L2878" s="174" t="str" cm="1">
        <f t="array" aca="1" ref="L2878" ca="1">IF($K2878="",OFFSET(L2878,-1,,,),K2878)</f>
        <v>15.01.07.05.05</v>
      </c>
      <c r="M2878" s="175" t="str" cm="1">
        <f t="array" aca="1" ref="M2878" ca="1">IF(OR($K2878=0,$K2878=""),OFFSET(M2878,-1,,,),O2878)</f>
        <v>BANCADA EM GRANITO PRETO SÃO GABRIEL COM 01 CUBA INOX - 1,20X0,60M</v>
      </c>
      <c r="N2878" s="67" t="s">
        <v>1524</v>
      </c>
      <c r="O2878" s="68" t="s">
        <v>1525</v>
      </c>
      <c r="P2878" s="68"/>
      <c r="Q2878" s="68" t="s">
        <v>3260</v>
      </c>
      <c r="R2878" s="69">
        <v>2</v>
      </c>
      <c r="S2878" s="70">
        <v>4</v>
      </c>
      <c r="T2878" s="70">
        <v>8</v>
      </c>
      <c r="U2878" s="67" t="s">
        <v>1496</v>
      </c>
      <c r="V2878" s="71" t="s">
        <v>1497</v>
      </c>
      <c r="W2878" s="171"/>
      <c r="X2878" s="172"/>
      <c r="Y2878" s="176">
        <f>X2878+W2878</f>
        <v>0</v>
      </c>
      <c r="AA2878" s="192"/>
      <c r="AB2878" s="193"/>
    </row>
    <row r="2879" spans="2:28" hidden="1">
      <c r="B2879" s="189">
        <f t="shared" ref="B2879:B2917" si="1798">IF(J2879=0,0,U2879)</f>
        <v>0</v>
      </c>
      <c r="C2879" s="189">
        <f t="shared" ref="C2879:C2917" ca="1" si="1799">IF(OR(J2879=0,I2879=0),0,IF(_xlfn.IFNA(MATCH(B2879,OFFSET($B$5,,,$G2879,),),0)&gt;0,0,MAX(OFFSET($C$5,,,$G2879,))+1))</f>
        <v>0</v>
      </c>
      <c r="D2879" s="189">
        <f t="shared" ref="D2879:D2917" si="1800">IF(J2879=0,0,N2879&amp;"-"&amp;U2879)</f>
        <v>0</v>
      </c>
      <c r="E2879" s="189">
        <f t="shared" ref="E2879:E2917" ca="1" si="1801">IF(OR(J2879=0,I2879=0),0,IF(_xlfn.IFNA(MATCH(D2879,OFFSET($D$5,,,$G2879,),),0)&gt;0,0,_xlfn.MAXIFS(OFFSET($E$5,,,$G2879,),OFFSET($J$5,,,$G2879,),J2879)+1))</f>
        <v>0</v>
      </c>
      <c r="F2879" s="189">
        <f t="shared" ref="F2879:F2917" si="1802">IF(J2879=0,0,E2879&amp;"-"&amp;N2879)</f>
        <v>0</v>
      </c>
      <c r="G2879" s="189" cm="1">
        <f t="array" aca="1" ref="G2879" ca="1">OFFSET(G2879,-1,,,)+1</f>
        <v>2874</v>
      </c>
      <c r="H2879" s="189">
        <f t="shared" ref="H2879:H2917" si="1803">IF(OR($K2879=0,$K2879=""),$W2879,0)</f>
        <v>0</v>
      </c>
      <c r="I2879" s="189">
        <f t="shared" ref="I2879:I2917" si="1804">H2879*R2879</f>
        <v>0</v>
      </c>
      <c r="J2879" s="179">
        <f t="shared" ref="J2879:J2917" si="1805">IF(AND(I2879&lt;&gt;0,OR(K2879=0,K2879="")),N2879&amp;" - Mapa",0)</f>
        <v>0</v>
      </c>
      <c r="K2879" s="173"/>
      <c r="L2879" s="174" t="str" cm="1">
        <f t="array" aca="1" ref="L2879" ca="1">IF($K2879="",OFFSET(L2879,-1,,,),K2879)</f>
        <v>15.01.07.05.05</v>
      </c>
      <c r="M2879" s="175" t="str" cm="1">
        <f t="array" aca="1" ref="M2879" ca="1">IF(OR($K2879=0,$K2879=""),OFFSET(M2879,-1,,,),O2879)</f>
        <v>BANCADA EM GRANITO PRETO SÃO GABRIEL COM 01 CUBA INOX - 1,20X0,60M</v>
      </c>
      <c r="N2879" s="67" t="s">
        <v>1526</v>
      </c>
      <c r="O2879" s="68" t="s">
        <v>1527</v>
      </c>
      <c r="P2879" s="68"/>
      <c r="Q2879" s="68" t="s">
        <v>3260</v>
      </c>
      <c r="R2879" s="69">
        <v>2</v>
      </c>
      <c r="S2879" s="70">
        <v>62.35</v>
      </c>
      <c r="T2879" s="70">
        <v>124.7</v>
      </c>
      <c r="U2879" s="67" t="s">
        <v>1496</v>
      </c>
      <c r="V2879" s="71" t="s">
        <v>1497</v>
      </c>
      <c r="W2879" s="171"/>
      <c r="X2879" s="172"/>
      <c r="Y2879" s="176">
        <f t="shared" ref="Y2879:Y2917" si="1806">X2879+W2879</f>
        <v>0</v>
      </c>
      <c r="AA2879" s="192"/>
      <c r="AB2879" s="193"/>
    </row>
    <row r="2880" spans="2:28" hidden="1">
      <c r="B2880" s="189">
        <f t="shared" si="1798"/>
        <v>0</v>
      </c>
      <c r="C2880" s="189">
        <f t="shared" ca="1" si="1799"/>
        <v>0</v>
      </c>
      <c r="D2880" s="189">
        <f t="shared" si="1800"/>
        <v>0</v>
      </c>
      <c r="E2880" s="189">
        <f t="shared" ca="1" si="1801"/>
        <v>0</v>
      </c>
      <c r="F2880" s="189">
        <f t="shared" si="1802"/>
        <v>0</v>
      </c>
      <c r="G2880" s="189" cm="1">
        <f t="array" aca="1" ref="G2880" ca="1">OFFSET(G2880,-1,,,)+1</f>
        <v>2875</v>
      </c>
      <c r="H2880" s="189">
        <f t="shared" si="1803"/>
        <v>0</v>
      </c>
      <c r="I2880" s="189">
        <f t="shared" si="1804"/>
        <v>0</v>
      </c>
      <c r="J2880" s="179">
        <f t="shared" si="1805"/>
        <v>0</v>
      </c>
      <c r="K2880" s="173"/>
      <c r="L2880" s="174" t="str" cm="1">
        <f t="array" aca="1" ref="L2880" ca="1">IF($K2880="",OFFSET(L2880,-1,,,),K2880)</f>
        <v>15.01.07.05.05</v>
      </c>
      <c r="M2880" s="175" t="str" cm="1">
        <f t="array" aca="1" ref="M2880" ca="1">IF(OR($K2880=0,$K2880=""),OFFSET(M2880,-1,,,),O2880)</f>
        <v>BANCADA EM GRANITO PRETO SÃO GABRIEL COM 01 CUBA INOX - 1,20X0,60M</v>
      </c>
      <c r="N2880" s="67" t="s">
        <v>1148</v>
      </c>
      <c r="O2880" s="68" t="s">
        <v>1149</v>
      </c>
      <c r="P2880" s="68"/>
      <c r="Q2880" s="68" t="s">
        <v>3260</v>
      </c>
      <c r="R2880" s="69">
        <v>2</v>
      </c>
      <c r="S2880" s="70">
        <v>6.05</v>
      </c>
      <c r="T2880" s="70">
        <v>12.1</v>
      </c>
      <c r="U2880" s="67" t="s">
        <v>1496</v>
      </c>
      <c r="V2880" s="71" t="s">
        <v>1497</v>
      </c>
      <c r="W2880" s="171"/>
      <c r="X2880" s="172"/>
      <c r="Y2880" s="176">
        <f t="shared" si="1806"/>
        <v>0</v>
      </c>
      <c r="AA2880" s="192"/>
      <c r="AB2880" s="193"/>
    </row>
    <row r="2881" spans="2:28" hidden="1">
      <c r="B2881" s="189">
        <f t="shared" si="1798"/>
        <v>0</v>
      </c>
      <c r="C2881" s="189">
        <f t="shared" ca="1" si="1799"/>
        <v>0</v>
      </c>
      <c r="D2881" s="189">
        <f t="shared" si="1800"/>
        <v>0</v>
      </c>
      <c r="E2881" s="189">
        <f t="shared" ca="1" si="1801"/>
        <v>0</v>
      </c>
      <c r="F2881" s="189">
        <f t="shared" si="1802"/>
        <v>0</v>
      </c>
      <c r="G2881" s="189" cm="1">
        <f t="array" aca="1" ref="G2881" ca="1">OFFSET(G2881,-1,,,)+1</f>
        <v>2876</v>
      </c>
      <c r="H2881" s="189">
        <f t="shared" si="1803"/>
        <v>0</v>
      </c>
      <c r="I2881" s="189">
        <f t="shared" si="1804"/>
        <v>0</v>
      </c>
      <c r="J2881" s="179">
        <f t="shared" si="1805"/>
        <v>0</v>
      </c>
      <c r="K2881" s="173"/>
      <c r="L2881" s="174" t="str" cm="1">
        <f t="array" aca="1" ref="L2881" ca="1">IF($K2881="",OFFSET(L2881,-1,,,),K2881)</f>
        <v>15.01.07.05.05</v>
      </c>
      <c r="M2881" s="175" t="str" cm="1">
        <f t="array" aca="1" ref="M2881" ca="1">IF(OR($K2881=0,$K2881=""),OFFSET(M2881,-1,,,),O2881)</f>
        <v>BANCADA EM GRANITO PRETO SÃO GABRIEL COM 01 CUBA INOX - 1,20X0,60M</v>
      </c>
      <c r="N2881" s="67" t="s">
        <v>1150</v>
      </c>
      <c r="O2881" s="68" t="s">
        <v>1151</v>
      </c>
      <c r="P2881" s="68"/>
      <c r="Q2881" s="68" t="s">
        <v>3260</v>
      </c>
      <c r="R2881" s="69">
        <v>4</v>
      </c>
      <c r="S2881" s="70">
        <v>18</v>
      </c>
      <c r="T2881" s="70">
        <v>72</v>
      </c>
      <c r="U2881" s="67" t="s">
        <v>1496</v>
      </c>
      <c r="V2881" s="71" t="s">
        <v>1497</v>
      </c>
      <c r="W2881" s="171"/>
      <c r="X2881" s="172"/>
      <c r="Y2881" s="176">
        <f t="shared" si="1806"/>
        <v>0</v>
      </c>
      <c r="AA2881" s="192"/>
      <c r="AB2881" s="193"/>
    </row>
    <row r="2882" spans="2:28" hidden="1">
      <c r="B2882" s="189">
        <f t="shared" si="1798"/>
        <v>0</v>
      </c>
      <c r="C2882" s="189">
        <f t="shared" ca="1" si="1799"/>
        <v>0</v>
      </c>
      <c r="D2882" s="189">
        <f t="shared" si="1800"/>
        <v>0</v>
      </c>
      <c r="E2882" s="189">
        <f t="shared" ca="1" si="1801"/>
        <v>0</v>
      </c>
      <c r="F2882" s="189">
        <f t="shared" si="1802"/>
        <v>0</v>
      </c>
      <c r="G2882" s="189" cm="1">
        <f t="array" aca="1" ref="G2882" ca="1">OFFSET(G2882,-1,,,)+1</f>
        <v>2877</v>
      </c>
      <c r="H2882" s="189">
        <f t="shared" si="1803"/>
        <v>0</v>
      </c>
      <c r="I2882" s="189">
        <f t="shared" si="1804"/>
        <v>0</v>
      </c>
      <c r="J2882" s="179">
        <f t="shared" si="1805"/>
        <v>0</v>
      </c>
      <c r="K2882" s="173"/>
      <c r="L2882" s="174" t="str" cm="1">
        <f t="array" aca="1" ref="L2882" ca="1">IF($K2882="",OFFSET(L2882,-1,,,),K2882)</f>
        <v>15.01.07.05.05</v>
      </c>
      <c r="M2882" s="175" t="str" cm="1">
        <f t="array" aca="1" ref="M2882" ca="1">IF(OR($K2882=0,$K2882=""),OFFSET(M2882,-1,,,),O2882)</f>
        <v>BANCADA EM GRANITO PRETO SÃO GABRIEL COM 01 CUBA INOX - 1,20X0,60M</v>
      </c>
      <c r="N2882" s="67" t="s">
        <v>1152</v>
      </c>
      <c r="O2882" s="68" t="s">
        <v>1153</v>
      </c>
      <c r="P2882" s="68"/>
      <c r="Q2882" s="68" t="s">
        <v>3260</v>
      </c>
      <c r="R2882" s="69">
        <v>12</v>
      </c>
      <c r="S2882" s="70">
        <v>0.18</v>
      </c>
      <c r="T2882" s="70">
        <v>2.16</v>
      </c>
      <c r="U2882" s="67" t="s">
        <v>1496</v>
      </c>
      <c r="V2882" s="71" t="s">
        <v>1497</v>
      </c>
      <c r="W2882" s="171"/>
      <c r="X2882" s="172"/>
      <c r="Y2882" s="176">
        <f t="shared" si="1806"/>
        <v>0</v>
      </c>
      <c r="AA2882" s="192"/>
      <c r="AB2882" s="193"/>
    </row>
    <row r="2883" spans="2:28" hidden="1">
      <c r="B2883" s="189">
        <f t="shared" si="1798"/>
        <v>0</v>
      </c>
      <c r="C2883" s="189">
        <f t="shared" ca="1" si="1799"/>
        <v>0</v>
      </c>
      <c r="D2883" s="189">
        <f t="shared" si="1800"/>
        <v>0</v>
      </c>
      <c r="E2883" s="189">
        <f t="shared" ca="1" si="1801"/>
        <v>0</v>
      </c>
      <c r="F2883" s="189">
        <f t="shared" si="1802"/>
        <v>0</v>
      </c>
      <c r="G2883" s="189" cm="1">
        <f t="array" aca="1" ref="G2883" ca="1">OFFSET(G2883,-1,,,)+1</f>
        <v>2878</v>
      </c>
      <c r="H2883" s="189">
        <f t="shared" si="1803"/>
        <v>0</v>
      </c>
      <c r="I2883" s="189">
        <f t="shared" si="1804"/>
        <v>0</v>
      </c>
      <c r="J2883" s="179">
        <f t="shared" si="1805"/>
        <v>0</v>
      </c>
      <c r="K2883" s="173"/>
      <c r="L2883" s="174" t="str" cm="1">
        <f t="array" aca="1" ref="L2883" ca="1">IF($K2883="",OFFSET(L2883,-1,,,),K2883)</f>
        <v>15.01.07.05.05</v>
      </c>
      <c r="M2883" s="175" t="str" cm="1">
        <f t="array" aca="1" ref="M2883" ca="1">IF(OR($K2883=0,$K2883=""),OFFSET(M2883,-1,,,),O2883)</f>
        <v>BANCADA EM GRANITO PRETO SÃO GABRIEL COM 01 CUBA INOX - 1,20X0,60M</v>
      </c>
      <c r="N2883" s="67" t="s">
        <v>1154</v>
      </c>
      <c r="O2883" s="68" t="s">
        <v>1155</v>
      </c>
      <c r="P2883" s="68"/>
      <c r="Q2883" s="68" t="s">
        <v>3260</v>
      </c>
      <c r="R2883" s="69">
        <v>12</v>
      </c>
      <c r="S2883" s="70">
        <v>0.45</v>
      </c>
      <c r="T2883" s="70">
        <v>5.4</v>
      </c>
      <c r="U2883" s="67" t="s">
        <v>1496</v>
      </c>
      <c r="V2883" s="71" t="s">
        <v>1497</v>
      </c>
      <c r="W2883" s="171"/>
      <c r="X2883" s="172"/>
      <c r="Y2883" s="176">
        <f t="shared" si="1806"/>
        <v>0</v>
      </c>
      <c r="AA2883" s="192"/>
      <c r="AB2883" s="193"/>
    </row>
    <row r="2884" spans="2:28" hidden="1">
      <c r="B2884" s="189">
        <f t="shared" si="1798"/>
        <v>0</v>
      </c>
      <c r="C2884" s="189">
        <f t="shared" ca="1" si="1799"/>
        <v>0</v>
      </c>
      <c r="D2884" s="189">
        <f t="shared" si="1800"/>
        <v>0</v>
      </c>
      <c r="E2884" s="189">
        <f t="shared" ca="1" si="1801"/>
        <v>0</v>
      </c>
      <c r="F2884" s="189">
        <f t="shared" si="1802"/>
        <v>0</v>
      </c>
      <c r="G2884" s="189" cm="1">
        <f t="array" aca="1" ref="G2884" ca="1">OFFSET(G2884,-1,,,)+1</f>
        <v>2879</v>
      </c>
      <c r="H2884" s="189">
        <f t="shared" si="1803"/>
        <v>0</v>
      </c>
      <c r="I2884" s="189">
        <f t="shared" si="1804"/>
        <v>0</v>
      </c>
      <c r="J2884" s="179">
        <f t="shared" si="1805"/>
        <v>0</v>
      </c>
      <c r="K2884" s="173"/>
      <c r="L2884" s="174" t="str" cm="1">
        <f t="array" aca="1" ref="L2884" ca="1">IF($K2884="",OFFSET(L2884,-1,,,),K2884)</f>
        <v>15.01.07.05.05</v>
      </c>
      <c r="M2884" s="175" t="str" cm="1">
        <f t="array" aca="1" ref="M2884" ca="1">IF(OR($K2884=0,$K2884=""),OFFSET(M2884,-1,,,),O2884)</f>
        <v>BANCADA EM GRANITO PRETO SÃO GABRIEL COM 01 CUBA INOX - 1,20X0,60M</v>
      </c>
      <c r="N2884" s="67" t="s">
        <v>1577</v>
      </c>
      <c r="O2884" s="68" t="s">
        <v>1578</v>
      </c>
      <c r="P2884" s="68"/>
      <c r="Q2884" s="68" t="s">
        <v>3258</v>
      </c>
      <c r="R2884" s="69">
        <v>1.512</v>
      </c>
      <c r="S2884" s="70">
        <v>800</v>
      </c>
      <c r="T2884" s="70">
        <v>1209.5999999999999</v>
      </c>
      <c r="U2884" s="67" t="s">
        <v>1496</v>
      </c>
      <c r="V2884" s="71" t="s">
        <v>1497</v>
      </c>
      <c r="W2884" s="171"/>
      <c r="X2884" s="172"/>
      <c r="Y2884" s="176">
        <f t="shared" si="1806"/>
        <v>0</v>
      </c>
      <c r="AA2884" s="192"/>
      <c r="AB2884" s="193"/>
    </row>
    <row r="2885" spans="2:28" hidden="1">
      <c r="B2885" s="189">
        <f t="shared" si="1798"/>
        <v>0</v>
      </c>
      <c r="C2885" s="189">
        <f t="shared" ca="1" si="1799"/>
        <v>0</v>
      </c>
      <c r="D2885" s="189">
        <f t="shared" si="1800"/>
        <v>0</v>
      </c>
      <c r="E2885" s="189">
        <f t="shared" ca="1" si="1801"/>
        <v>0</v>
      </c>
      <c r="F2885" s="189">
        <f t="shared" si="1802"/>
        <v>0</v>
      </c>
      <c r="G2885" s="189" cm="1">
        <f t="array" aca="1" ref="G2885" ca="1">OFFSET(G2885,-1,,,)+1</f>
        <v>2880</v>
      </c>
      <c r="H2885" s="189">
        <f t="shared" si="1803"/>
        <v>0</v>
      </c>
      <c r="I2885" s="189">
        <f t="shared" si="1804"/>
        <v>0</v>
      </c>
      <c r="J2885" s="179">
        <f t="shared" si="1805"/>
        <v>0</v>
      </c>
      <c r="K2885" s="173"/>
      <c r="L2885" s="174" t="str" cm="1">
        <f t="array" aca="1" ref="L2885" ca="1">IF($K2885="",OFFSET(L2885,-1,,,),K2885)</f>
        <v>15.01.07.05.05</v>
      </c>
      <c r="M2885" s="175" t="str" cm="1">
        <f t="array" aca="1" ref="M2885" ca="1">IF(OR($K2885=0,$K2885=""),OFFSET(M2885,-1,,,),O2885)</f>
        <v>BANCADA EM GRANITO PRETO SÃO GABRIEL COM 01 CUBA INOX - 1,20X0,60M</v>
      </c>
      <c r="N2885" s="67" t="s">
        <v>1156</v>
      </c>
      <c r="O2885" s="68" t="s">
        <v>1157</v>
      </c>
      <c r="P2885" s="68"/>
      <c r="Q2885" s="68" t="s">
        <v>3258</v>
      </c>
      <c r="R2885" s="69">
        <v>1.44</v>
      </c>
      <c r="S2885" s="70">
        <v>120</v>
      </c>
      <c r="T2885" s="70">
        <v>172.79999999999998</v>
      </c>
      <c r="U2885" s="67" t="s">
        <v>1496</v>
      </c>
      <c r="V2885" s="71" t="s">
        <v>1497</v>
      </c>
      <c r="W2885" s="171"/>
      <c r="X2885" s="172"/>
      <c r="Y2885" s="176">
        <f t="shared" si="1806"/>
        <v>0</v>
      </c>
      <c r="AA2885" s="192"/>
      <c r="AB2885" s="193"/>
    </row>
    <row r="2886" spans="2:28">
      <c r="B2886" s="189">
        <f t="shared" si="1798"/>
        <v>0</v>
      </c>
      <c r="C2886" s="189">
        <f t="shared" ca="1" si="1799"/>
        <v>0</v>
      </c>
      <c r="D2886" s="189">
        <f t="shared" si="1800"/>
        <v>0</v>
      </c>
      <c r="E2886" s="189">
        <f t="shared" ca="1" si="1801"/>
        <v>0</v>
      </c>
      <c r="F2886" s="189">
        <f t="shared" si="1802"/>
        <v>0</v>
      </c>
      <c r="G2886" s="189" cm="1">
        <f t="array" aca="1" ref="G2886" ca="1">OFFSET(G2886,-1,,,)+1</f>
        <v>2881</v>
      </c>
      <c r="H2886" s="189">
        <f t="shared" si="1803"/>
        <v>0</v>
      </c>
      <c r="I2886" s="189">
        <f t="shared" si="1804"/>
        <v>0</v>
      </c>
      <c r="J2886" s="179">
        <f t="shared" si="1805"/>
        <v>0</v>
      </c>
      <c r="K2886" s="173" t="s">
        <v>2698</v>
      </c>
      <c r="L2886" s="174" t="str" cm="1">
        <f t="array" aca="1" ref="L2886" ca="1">IF($K2886="",OFFSET(L2886,-1,,,),K2886)</f>
        <v>15.01.07.05.06</v>
      </c>
      <c r="M2886" s="175" t="str" cm="1">
        <f t="array" aca="1" ref="M2886" ca="1">IF(OR($K2886=0,$K2886=""),OFFSET(M2886,-1,,,),O2886)</f>
        <v>BANCADA EM GRANITO PRETO SÃO GABRIEL POLIDO</v>
      </c>
      <c r="N2886" s="67" t="s">
        <v>2910</v>
      </c>
      <c r="O2886" s="68" t="s">
        <v>4777</v>
      </c>
      <c r="P2886" s="68"/>
      <c r="Q2886" s="68" t="s">
        <v>3258</v>
      </c>
      <c r="R2886" s="69">
        <v>3.8</v>
      </c>
      <c r="S2886" s="70">
        <v>920</v>
      </c>
      <c r="T2886" s="70">
        <v>3496</v>
      </c>
      <c r="U2886" s="67"/>
      <c r="V2886" s="71"/>
      <c r="W2886" s="171"/>
      <c r="X2886" s="172"/>
      <c r="Y2886" s="176">
        <f t="shared" si="1806"/>
        <v>0</v>
      </c>
      <c r="AA2886" s="192"/>
      <c r="AB2886" s="193"/>
    </row>
    <row r="2887" spans="2:28" hidden="1">
      <c r="B2887" s="189">
        <f t="shared" si="1798"/>
        <v>0</v>
      </c>
      <c r="C2887" s="189">
        <f t="shared" ca="1" si="1799"/>
        <v>0</v>
      </c>
      <c r="D2887" s="189">
        <f t="shared" si="1800"/>
        <v>0</v>
      </c>
      <c r="E2887" s="189">
        <f t="shared" ca="1" si="1801"/>
        <v>0</v>
      </c>
      <c r="F2887" s="189">
        <f t="shared" si="1802"/>
        <v>0</v>
      </c>
      <c r="G2887" s="189" cm="1">
        <f t="array" aca="1" ref="G2887" ca="1">OFFSET(G2887,-1,,,)+1</f>
        <v>2882</v>
      </c>
      <c r="H2887" s="189">
        <f t="shared" si="1803"/>
        <v>0</v>
      </c>
      <c r="I2887" s="189">
        <f t="shared" si="1804"/>
        <v>0</v>
      </c>
      <c r="J2887" s="179">
        <f t="shared" si="1805"/>
        <v>0</v>
      </c>
      <c r="K2887" s="173"/>
      <c r="L2887" s="174" t="str" cm="1">
        <f t="array" aca="1" ref="L2887" ca="1">IF($K2887="",OFFSET(L2887,-1,,,),K2887)</f>
        <v>15.01.07.05.06</v>
      </c>
      <c r="M2887" s="175" t="str" cm="1">
        <f t="array" aca="1" ref="M2887" ca="1">IF(OR($K2887=0,$K2887=""),OFFSET(M2887,-1,,,),O2887)</f>
        <v>BANCADA EM GRANITO PRETO SÃO GABRIEL POLIDO</v>
      </c>
      <c r="N2887" s="67" t="s">
        <v>1577</v>
      </c>
      <c r="O2887" s="68" t="s">
        <v>1578</v>
      </c>
      <c r="P2887" s="68"/>
      <c r="Q2887" s="68" t="s">
        <v>3258</v>
      </c>
      <c r="R2887" s="69">
        <v>3.8</v>
      </c>
      <c r="S2887" s="70">
        <v>800</v>
      </c>
      <c r="T2887" s="70">
        <v>3040</v>
      </c>
      <c r="U2887" s="67" t="s">
        <v>1496</v>
      </c>
      <c r="V2887" s="71" t="s">
        <v>1497</v>
      </c>
      <c r="W2887" s="171"/>
      <c r="X2887" s="172"/>
      <c r="Y2887" s="176">
        <f t="shared" si="1806"/>
        <v>0</v>
      </c>
      <c r="AA2887" s="192"/>
      <c r="AB2887" s="193"/>
    </row>
    <row r="2888" spans="2:28" hidden="1">
      <c r="B2888" s="189">
        <f t="shared" si="1798"/>
        <v>0</v>
      </c>
      <c r="C2888" s="189">
        <f t="shared" ca="1" si="1799"/>
        <v>0</v>
      </c>
      <c r="D2888" s="189">
        <f t="shared" si="1800"/>
        <v>0</v>
      </c>
      <c r="E2888" s="189">
        <f t="shared" ca="1" si="1801"/>
        <v>0</v>
      </c>
      <c r="F2888" s="189">
        <f t="shared" si="1802"/>
        <v>0</v>
      </c>
      <c r="G2888" s="189" cm="1">
        <f t="array" aca="1" ref="G2888" ca="1">OFFSET(G2888,-1,,,)+1</f>
        <v>2883</v>
      </c>
      <c r="H2888" s="189">
        <f t="shared" si="1803"/>
        <v>0</v>
      </c>
      <c r="I2888" s="189">
        <f t="shared" si="1804"/>
        <v>0</v>
      </c>
      <c r="J2888" s="179">
        <f t="shared" si="1805"/>
        <v>0</v>
      </c>
      <c r="K2888" s="173"/>
      <c r="L2888" s="174" t="str" cm="1">
        <f t="array" aca="1" ref="L2888" ca="1">IF($K2888="",OFFSET(L2888,-1,,,),K2888)</f>
        <v>15.01.07.05.06</v>
      </c>
      <c r="M2888" s="175" t="str" cm="1">
        <f t="array" aca="1" ref="M2888" ca="1">IF(OR($K2888=0,$K2888=""),OFFSET(M2888,-1,,,),O2888)</f>
        <v>BANCADA EM GRANITO PRETO SÃO GABRIEL POLIDO</v>
      </c>
      <c r="N2888" s="67" t="s">
        <v>1156</v>
      </c>
      <c r="O2888" s="68" t="s">
        <v>1157</v>
      </c>
      <c r="P2888" s="68"/>
      <c r="Q2888" s="68" t="s">
        <v>3258</v>
      </c>
      <c r="R2888" s="69">
        <v>3.8</v>
      </c>
      <c r="S2888" s="70">
        <v>120</v>
      </c>
      <c r="T2888" s="70">
        <v>456</v>
      </c>
      <c r="U2888" s="67" t="s">
        <v>1496</v>
      </c>
      <c r="V2888" s="71" t="s">
        <v>1497</v>
      </c>
      <c r="W2888" s="171"/>
      <c r="X2888" s="172"/>
      <c r="Y2888" s="176">
        <f t="shared" si="1806"/>
        <v>0</v>
      </c>
      <c r="AA2888" s="192"/>
      <c r="AB2888" s="193"/>
    </row>
    <row r="2889" spans="2:28" hidden="1">
      <c r="B2889" s="189">
        <f t="shared" si="1798"/>
        <v>0</v>
      </c>
      <c r="C2889" s="189">
        <f t="shared" ca="1" si="1799"/>
        <v>0</v>
      </c>
      <c r="D2889" s="189">
        <f t="shared" si="1800"/>
        <v>0</v>
      </c>
      <c r="E2889" s="189">
        <f t="shared" ca="1" si="1801"/>
        <v>0</v>
      </c>
      <c r="F2889" s="189">
        <f t="shared" si="1802"/>
        <v>0</v>
      </c>
      <c r="G2889" s="189" cm="1">
        <f t="array" aca="1" ref="G2889" ca="1">OFFSET(G2889,-1,,,)+1</f>
        <v>2884</v>
      </c>
      <c r="H2889" s="189">
        <f t="shared" si="1803"/>
        <v>0</v>
      </c>
      <c r="I2889" s="189">
        <f t="shared" si="1804"/>
        <v>0</v>
      </c>
      <c r="J2889" s="179">
        <f t="shared" si="1805"/>
        <v>0</v>
      </c>
      <c r="K2889" s="173" t="s">
        <v>2699</v>
      </c>
      <c r="L2889" s="174" t="str" cm="1">
        <f t="array" aca="1" ref="L2889" ca="1">IF($K2889="",OFFSET(L2889,-1,,,),K2889)</f>
        <v>15.01.07.06</v>
      </c>
      <c r="M2889" s="175" t="str" cm="1">
        <f t="array" aca="1" ref="M2889" ca="1">IF(OR($K2889=0,$K2889=""),OFFSET(M2889,-1,,,),O2889)</f>
        <v>IMPERMEABILIZAÇÃO</v>
      </c>
      <c r="N2889" s="67" t="s">
        <v>143</v>
      </c>
      <c r="O2889" s="68" t="s">
        <v>358</v>
      </c>
      <c r="P2889" s="68"/>
      <c r="Q2889" s="68"/>
      <c r="R2889" s="69"/>
      <c r="S2889" s="70"/>
      <c r="T2889" s="70">
        <v>0</v>
      </c>
      <c r="U2889" s="67"/>
      <c r="V2889" s="71"/>
      <c r="W2889" s="171"/>
      <c r="X2889" s="172"/>
      <c r="Y2889" s="176">
        <f t="shared" si="1806"/>
        <v>0</v>
      </c>
      <c r="AA2889" s="192"/>
      <c r="AB2889" s="193"/>
    </row>
    <row r="2890" spans="2:28">
      <c r="B2890" s="189">
        <f t="shared" si="1798"/>
        <v>0</v>
      </c>
      <c r="C2890" s="189">
        <f t="shared" ca="1" si="1799"/>
        <v>0</v>
      </c>
      <c r="D2890" s="189">
        <f t="shared" si="1800"/>
        <v>0</v>
      </c>
      <c r="E2890" s="189">
        <f t="shared" ca="1" si="1801"/>
        <v>0</v>
      </c>
      <c r="F2890" s="189">
        <f t="shared" si="1802"/>
        <v>0</v>
      </c>
      <c r="G2890" s="189" cm="1">
        <f t="array" aca="1" ref="G2890" ca="1">OFFSET(G2890,-1,,,)+1</f>
        <v>2885</v>
      </c>
      <c r="H2890" s="189">
        <f t="shared" si="1803"/>
        <v>0</v>
      </c>
      <c r="I2890" s="189">
        <f t="shared" si="1804"/>
        <v>0</v>
      </c>
      <c r="J2890" s="179">
        <f t="shared" si="1805"/>
        <v>0</v>
      </c>
      <c r="K2890" s="173" t="s">
        <v>2700</v>
      </c>
      <c r="L2890" s="174" t="str" cm="1">
        <f t="array" aca="1" ref="L2890" ca="1">IF($K2890="",OFFSET(L2890,-1,,,),K2890)</f>
        <v>15.01.07.06.01</v>
      </c>
      <c r="M2890" s="175" t="str" cm="1">
        <f t="array" aca="1" ref="M2890" ca="1">IF(OR($K2890=0,$K2890=""),OFFSET(M2890,-1,,,),O2890)</f>
        <v>REGULARIZAÇÃO DE SUPERFÍCIE PARA IMPERMEABLIZAÇÃO COM ARGAMASSA DE CIMENTO E AREIA 1:3 - 3CM</v>
      </c>
      <c r="N2890" s="67" t="s">
        <v>1010</v>
      </c>
      <c r="O2890" s="68" t="s">
        <v>4547</v>
      </c>
      <c r="P2890" s="68"/>
      <c r="Q2890" s="68" t="s">
        <v>3258</v>
      </c>
      <c r="R2890" s="69">
        <v>29.74</v>
      </c>
      <c r="S2890" s="70">
        <v>35.337499999999999</v>
      </c>
      <c r="T2890" s="70">
        <v>1050.9372499999999</v>
      </c>
      <c r="U2890" s="67"/>
      <c r="V2890" s="71"/>
      <c r="W2890" s="171"/>
      <c r="X2890" s="172"/>
      <c r="Y2890" s="176">
        <f t="shared" si="1806"/>
        <v>0</v>
      </c>
      <c r="AA2890" s="192"/>
      <c r="AB2890" s="193"/>
    </row>
    <row r="2891" spans="2:28" hidden="1">
      <c r="B2891" s="189">
        <f t="shared" si="1798"/>
        <v>0</v>
      </c>
      <c r="C2891" s="189">
        <f t="shared" ca="1" si="1799"/>
        <v>0</v>
      </c>
      <c r="D2891" s="189">
        <f t="shared" si="1800"/>
        <v>0</v>
      </c>
      <c r="E2891" s="189">
        <f t="shared" ca="1" si="1801"/>
        <v>0</v>
      </c>
      <c r="F2891" s="189">
        <f t="shared" si="1802"/>
        <v>0</v>
      </c>
      <c r="G2891" s="189" cm="1">
        <f t="array" aca="1" ref="G2891" ca="1">OFFSET(G2891,-1,,,)+1</f>
        <v>2886</v>
      </c>
      <c r="H2891" s="189">
        <f t="shared" si="1803"/>
        <v>0</v>
      </c>
      <c r="I2891" s="189">
        <f t="shared" si="1804"/>
        <v>0</v>
      </c>
      <c r="J2891" s="179">
        <f t="shared" si="1805"/>
        <v>0</v>
      </c>
      <c r="K2891" s="173"/>
      <c r="L2891" s="174" t="str" cm="1">
        <f t="array" aca="1" ref="L2891" ca="1">IF($K2891="",OFFSET(L2891,-1,,,),K2891)</f>
        <v>15.01.07.06.01</v>
      </c>
      <c r="M2891" s="175" t="str" cm="1">
        <f t="array" aca="1" ref="M2891" ca="1">IF(OR($K2891=0,$K2891=""),OFFSET(M2891,-1,,,),O2891)</f>
        <v>REGULARIZAÇÃO DE SUPERFÍCIE PARA IMPERMEABLIZAÇÃO COM ARGAMASSA DE CIMENTO E AREIA 1:3 - 3CM</v>
      </c>
      <c r="N2891" s="67" t="s">
        <v>240</v>
      </c>
      <c r="O2891" s="68" t="s">
        <v>179</v>
      </c>
      <c r="P2891" s="68"/>
      <c r="Q2891" s="68" t="s">
        <v>3255</v>
      </c>
      <c r="R2891" s="69">
        <v>281.04300000000001</v>
      </c>
      <c r="S2891" s="70">
        <v>0.75</v>
      </c>
      <c r="T2891" s="70">
        <v>210.78225</v>
      </c>
      <c r="U2891" s="67" t="s">
        <v>1496</v>
      </c>
      <c r="V2891" s="71" t="s">
        <v>1497</v>
      </c>
      <c r="W2891" s="171"/>
      <c r="X2891" s="172"/>
      <c r="Y2891" s="176">
        <f t="shared" si="1806"/>
        <v>0</v>
      </c>
      <c r="AA2891" s="192"/>
      <c r="AB2891" s="193"/>
    </row>
    <row r="2892" spans="2:28" hidden="1">
      <c r="B2892" s="189">
        <f t="shared" si="1798"/>
        <v>0</v>
      </c>
      <c r="C2892" s="189">
        <f t="shared" ca="1" si="1799"/>
        <v>0</v>
      </c>
      <c r="D2892" s="189">
        <f t="shared" si="1800"/>
        <v>0</v>
      </c>
      <c r="E2892" s="189">
        <f t="shared" ca="1" si="1801"/>
        <v>0</v>
      </c>
      <c r="F2892" s="189">
        <f t="shared" si="1802"/>
        <v>0</v>
      </c>
      <c r="G2892" s="189" cm="1">
        <f t="array" aca="1" ref="G2892" ca="1">OFFSET(G2892,-1,,,)+1</f>
        <v>2887</v>
      </c>
      <c r="H2892" s="189">
        <f t="shared" si="1803"/>
        <v>0</v>
      </c>
      <c r="I2892" s="189">
        <f t="shared" si="1804"/>
        <v>0</v>
      </c>
      <c r="J2892" s="179">
        <f t="shared" si="1805"/>
        <v>0</v>
      </c>
      <c r="K2892" s="173"/>
      <c r="L2892" s="174" t="str" cm="1">
        <f t="array" aca="1" ref="L2892" ca="1">IF($K2892="",OFFSET(L2892,-1,,,),K2892)</f>
        <v>15.01.07.06.01</v>
      </c>
      <c r="M2892" s="175" t="str" cm="1">
        <f t="array" aca="1" ref="M2892" ca="1">IF(OR($K2892=0,$K2892=""),OFFSET(M2892,-1,,,),O2892)</f>
        <v>REGULARIZAÇÃO DE SUPERFÍCIE PARA IMPERMEABLIZAÇÃO COM ARGAMASSA DE CIMENTO E AREIA 1:3 - 3CM</v>
      </c>
      <c r="N2892" s="67" t="s">
        <v>180</v>
      </c>
      <c r="O2892" s="68" t="s">
        <v>181</v>
      </c>
      <c r="P2892" s="68"/>
      <c r="Q2892" s="68" t="s">
        <v>3256</v>
      </c>
      <c r="R2892" s="69">
        <v>0.69145500000000004</v>
      </c>
      <c r="S2892" s="70">
        <v>200</v>
      </c>
      <c r="T2892" s="70">
        <v>138.291</v>
      </c>
      <c r="U2892" s="67" t="s">
        <v>1496</v>
      </c>
      <c r="V2892" s="71" t="s">
        <v>1497</v>
      </c>
      <c r="W2892" s="171"/>
      <c r="X2892" s="172"/>
      <c r="Y2892" s="176">
        <f t="shared" si="1806"/>
        <v>0</v>
      </c>
      <c r="AA2892" s="192"/>
      <c r="AB2892" s="193"/>
    </row>
    <row r="2893" spans="2:28" hidden="1">
      <c r="B2893" s="189">
        <f t="shared" si="1798"/>
        <v>0</v>
      </c>
      <c r="C2893" s="189">
        <f t="shared" ca="1" si="1799"/>
        <v>0</v>
      </c>
      <c r="D2893" s="189">
        <f t="shared" si="1800"/>
        <v>0</v>
      </c>
      <c r="E2893" s="189">
        <f t="shared" ca="1" si="1801"/>
        <v>0</v>
      </c>
      <c r="F2893" s="189">
        <f t="shared" si="1802"/>
        <v>0</v>
      </c>
      <c r="G2893" s="189" cm="1">
        <f t="array" aca="1" ref="G2893" ca="1">OFFSET(G2893,-1,,,)+1</f>
        <v>2888</v>
      </c>
      <c r="H2893" s="189">
        <f t="shared" si="1803"/>
        <v>0</v>
      </c>
      <c r="I2893" s="189">
        <f t="shared" si="1804"/>
        <v>0</v>
      </c>
      <c r="J2893" s="179">
        <f t="shared" si="1805"/>
        <v>0</v>
      </c>
      <c r="K2893" s="173"/>
      <c r="L2893" s="174" t="str" cm="1">
        <f t="array" aca="1" ref="L2893" ca="1">IF($K2893="",OFFSET(L2893,-1,,,),K2893)</f>
        <v>15.01.07.06.01</v>
      </c>
      <c r="M2893" s="175" t="str" cm="1">
        <f t="array" aca="1" ref="M2893" ca="1">IF(OR($K2893=0,$K2893=""),OFFSET(M2893,-1,,,),O2893)</f>
        <v>REGULARIZAÇÃO DE SUPERFÍCIE PARA IMPERMEABLIZAÇÃO COM ARGAMASSA DE CIMENTO E AREIA 1:3 - 3CM</v>
      </c>
      <c r="N2893" s="67" t="s">
        <v>253</v>
      </c>
      <c r="O2893" s="68" t="s">
        <v>254</v>
      </c>
      <c r="P2893" s="68"/>
      <c r="Q2893" s="68" t="s">
        <v>3255</v>
      </c>
      <c r="R2893" s="69">
        <v>11.896000000000001</v>
      </c>
      <c r="S2893" s="70">
        <v>9</v>
      </c>
      <c r="T2893" s="70">
        <v>107.06400000000001</v>
      </c>
      <c r="U2893" s="67" t="s">
        <v>1496</v>
      </c>
      <c r="V2893" s="71" t="s">
        <v>1497</v>
      </c>
      <c r="W2893" s="171"/>
      <c r="X2893" s="172"/>
      <c r="Y2893" s="176">
        <f t="shared" si="1806"/>
        <v>0</v>
      </c>
      <c r="AA2893" s="192"/>
      <c r="AB2893" s="193"/>
    </row>
    <row r="2894" spans="2:28" hidden="1">
      <c r="B2894" s="189">
        <f t="shared" si="1798"/>
        <v>0</v>
      </c>
      <c r="C2894" s="189">
        <f t="shared" ca="1" si="1799"/>
        <v>0</v>
      </c>
      <c r="D2894" s="189">
        <f t="shared" si="1800"/>
        <v>0</v>
      </c>
      <c r="E2894" s="189">
        <f t="shared" ca="1" si="1801"/>
        <v>0</v>
      </c>
      <c r="F2894" s="189">
        <f t="shared" si="1802"/>
        <v>0</v>
      </c>
      <c r="G2894" s="189" cm="1">
        <f t="array" aca="1" ref="G2894" ca="1">OFFSET(G2894,-1,,,)+1</f>
        <v>2889</v>
      </c>
      <c r="H2894" s="189">
        <f t="shared" si="1803"/>
        <v>0</v>
      </c>
      <c r="I2894" s="189">
        <f t="shared" si="1804"/>
        <v>0</v>
      </c>
      <c r="J2894" s="179">
        <f t="shared" si="1805"/>
        <v>0</v>
      </c>
      <c r="K2894" s="173"/>
      <c r="L2894" s="174" t="str" cm="1">
        <f t="array" aca="1" ref="L2894" ca="1">IF($K2894="",OFFSET(L2894,-1,,,),K2894)</f>
        <v>15.01.07.06.01</v>
      </c>
      <c r="M2894" s="175" t="str" cm="1">
        <f t="array" aca="1" ref="M2894" ca="1">IF(OR($K2894=0,$K2894=""),OFFSET(M2894,-1,,,),O2894)</f>
        <v>REGULARIZAÇÃO DE SUPERFÍCIE PARA IMPERMEABLIZAÇÃO COM ARGAMASSA DE CIMENTO E AREIA 1:3 - 3CM</v>
      </c>
      <c r="N2894" s="67" t="s">
        <v>1013</v>
      </c>
      <c r="O2894" s="68" t="s">
        <v>1014</v>
      </c>
      <c r="P2894" s="68"/>
      <c r="Q2894" s="68" t="s">
        <v>3258</v>
      </c>
      <c r="R2894" s="69">
        <v>29.74</v>
      </c>
      <c r="S2894" s="70">
        <v>20</v>
      </c>
      <c r="T2894" s="70">
        <v>594.79999999999995</v>
      </c>
      <c r="U2894" s="67" t="s">
        <v>1496</v>
      </c>
      <c r="V2894" s="71" t="s">
        <v>1497</v>
      </c>
      <c r="W2894" s="171"/>
      <c r="X2894" s="172"/>
      <c r="Y2894" s="176">
        <f t="shared" si="1806"/>
        <v>0</v>
      </c>
      <c r="AA2894" s="192"/>
      <c r="AB2894" s="193"/>
    </row>
    <row r="2895" spans="2:28">
      <c r="B2895" s="189">
        <f t="shared" si="1798"/>
        <v>0</v>
      </c>
      <c r="C2895" s="189">
        <f t="shared" ca="1" si="1799"/>
        <v>0</v>
      </c>
      <c r="D2895" s="189">
        <f t="shared" si="1800"/>
        <v>0</v>
      </c>
      <c r="E2895" s="189">
        <f t="shared" ca="1" si="1801"/>
        <v>0</v>
      </c>
      <c r="F2895" s="189">
        <f t="shared" si="1802"/>
        <v>0</v>
      </c>
      <c r="G2895" s="189" cm="1">
        <f t="array" aca="1" ref="G2895" ca="1">OFFSET(G2895,-1,,,)+1</f>
        <v>2890</v>
      </c>
      <c r="H2895" s="189">
        <f t="shared" si="1803"/>
        <v>0</v>
      </c>
      <c r="I2895" s="189">
        <f t="shared" si="1804"/>
        <v>0</v>
      </c>
      <c r="J2895" s="179">
        <f t="shared" si="1805"/>
        <v>0</v>
      </c>
      <c r="K2895" s="173" t="s">
        <v>3463</v>
      </c>
      <c r="L2895" s="174" t="str" cm="1">
        <f t="array" aca="1" ref="L2895" ca="1">IF($K2895="",OFFSET(L2895,-1,,,),K2895)</f>
        <v>15.01.07.06.02</v>
      </c>
      <c r="M2895" s="175" t="str" cm="1">
        <f t="array" aca="1" ref="M2895" ca="1">IF(OR($K2895=0,$K2895=""),OFFSET(M2895,-1,,,),O2895)</f>
        <v>IMPERMEABILIZAÇÃO EM MANTA ASFALTICA 4MM E PROTEÇÃO MECANICA</v>
      </c>
      <c r="N2895" s="67" t="s">
        <v>1026</v>
      </c>
      <c r="O2895" s="68" t="s">
        <v>4778</v>
      </c>
      <c r="P2895" s="68"/>
      <c r="Q2895" s="68" t="s">
        <v>3258</v>
      </c>
      <c r="R2895" s="69">
        <v>38.96</v>
      </c>
      <c r="S2895" s="70">
        <v>169.96899999999999</v>
      </c>
      <c r="T2895" s="70">
        <v>6621.9922399999996</v>
      </c>
      <c r="U2895" s="67"/>
      <c r="V2895" s="71"/>
      <c r="W2895" s="171"/>
      <c r="X2895" s="172"/>
      <c r="Y2895" s="176">
        <f t="shared" si="1806"/>
        <v>0</v>
      </c>
      <c r="AA2895" s="192"/>
      <c r="AB2895" s="193"/>
    </row>
    <row r="2896" spans="2:28" hidden="1">
      <c r="B2896" s="189">
        <f t="shared" si="1798"/>
        <v>0</v>
      </c>
      <c r="C2896" s="189">
        <f t="shared" ca="1" si="1799"/>
        <v>0</v>
      </c>
      <c r="D2896" s="189">
        <f t="shared" si="1800"/>
        <v>0</v>
      </c>
      <c r="E2896" s="189">
        <f t="shared" ca="1" si="1801"/>
        <v>0</v>
      </c>
      <c r="F2896" s="189">
        <f t="shared" si="1802"/>
        <v>0</v>
      </c>
      <c r="G2896" s="189" cm="1">
        <f t="array" aca="1" ref="G2896" ca="1">OFFSET(G2896,-1,,,)+1</f>
        <v>2891</v>
      </c>
      <c r="H2896" s="189">
        <f t="shared" si="1803"/>
        <v>0</v>
      </c>
      <c r="I2896" s="189">
        <f t="shared" si="1804"/>
        <v>0</v>
      </c>
      <c r="J2896" s="179">
        <f t="shared" si="1805"/>
        <v>0</v>
      </c>
      <c r="K2896" s="173"/>
      <c r="L2896" s="174" t="str" cm="1">
        <f t="array" aca="1" ref="L2896" ca="1">IF($K2896="",OFFSET(L2896,-1,,,),K2896)</f>
        <v>15.01.07.06.02</v>
      </c>
      <c r="M2896" s="175" t="str" cm="1">
        <f t="array" aca="1" ref="M2896" ca="1">IF(OR($K2896=0,$K2896=""),OFFSET(M2896,-1,,,),O2896)</f>
        <v>IMPERMEABILIZAÇÃO EM MANTA ASFALTICA 4MM E PROTEÇÃO MECANICA</v>
      </c>
      <c r="N2896" s="67" t="s">
        <v>240</v>
      </c>
      <c r="O2896" s="68" t="s">
        <v>179</v>
      </c>
      <c r="P2896" s="68"/>
      <c r="Q2896" s="68" t="s">
        <v>3255</v>
      </c>
      <c r="R2896" s="69">
        <v>19.48</v>
      </c>
      <c r="S2896" s="70">
        <v>0.75</v>
      </c>
      <c r="T2896" s="70">
        <v>14.61</v>
      </c>
      <c r="U2896" s="67" t="s">
        <v>1496</v>
      </c>
      <c r="V2896" s="71" t="s">
        <v>1497</v>
      </c>
      <c r="W2896" s="171"/>
      <c r="X2896" s="172"/>
      <c r="Y2896" s="176">
        <f t="shared" si="1806"/>
        <v>0</v>
      </c>
      <c r="AA2896" s="192"/>
      <c r="AB2896" s="193"/>
    </row>
    <row r="2897" spans="2:28" hidden="1">
      <c r="B2897" s="189">
        <f t="shared" si="1798"/>
        <v>0</v>
      </c>
      <c r="C2897" s="189">
        <f t="shared" ca="1" si="1799"/>
        <v>0</v>
      </c>
      <c r="D2897" s="189">
        <f t="shared" si="1800"/>
        <v>0</v>
      </c>
      <c r="E2897" s="189">
        <f t="shared" ca="1" si="1801"/>
        <v>0</v>
      </c>
      <c r="F2897" s="189">
        <f t="shared" si="1802"/>
        <v>0</v>
      </c>
      <c r="G2897" s="189" cm="1">
        <f t="array" aca="1" ref="G2897" ca="1">OFFSET(G2897,-1,,,)+1</f>
        <v>2892</v>
      </c>
      <c r="H2897" s="189">
        <f t="shared" si="1803"/>
        <v>0</v>
      </c>
      <c r="I2897" s="189">
        <f t="shared" si="1804"/>
        <v>0</v>
      </c>
      <c r="J2897" s="179">
        <f t="shared" si="1805"/>
        <v>0</v>
      </c>
      <c r="K2897" s="173"/>
      <c r="L2897" s="174" t="str" cm="1">
        <f t="array" aca="1" ref="L2897" ca="1">IF($K2897="",OFFSET(L2897,-1,,,),K2897)</f>
        <v>15.01.07.06.02</v>
      </c>
      <c r="M2897" s="175" t="str" cm="1">
        <f t="array" aca="1" ref="M2897" ca="1">IF(OR($K2897=0,$K2897=""),OFFSET(M2897,-1,,,),O2897)</f>
        <v>IMPERMEABILIZAÇÃO EM MANTA ASFALTICA 4MM E PROTEÇÃO MECANICA</v>
      </c>
      <c r="N2897" s="67" t="s">
        <v>180</v>
      </c>
      <c r="O2897" s="68" t="s">
        <v>181</v>
      </c>
      <c r="P2897" s="68"/>
      <c r="Q2897" s="68" t="s">
        <v>3256</v>
      </c>
      <c r="R2897" s="69">
        <v>0.56102399999999997</v>
      </c>
      <c r="S2897" s="70">
        <v>200</v>
      </c>
      <c r="T2897" s="70">
        <v>112.20479999999999</v>
      </c>
      <c r="U2897" s="67" t="s">
        <v>1496</v>
      </c>
      <c r="V2897" s="71" t="s">
        <v>1497</v>
      </c>
      <c r="W2897" s="171"/>
      <c r="X2897" s="172"/>
      <c r="Y2897" s="176">
        <f t="shared" si="1806"/>
        <v>0</v>
      </c>
      <c r="AA2897" s="192"/>
      <c r="AB2897" s="193"/>
    </row>
    <row r="2898" spans="2:28" hidden="1">
      <c r="B2898" s="189">
        <f t="shared" si="1798"/>
        <v>0</v>
      </c>
      <c r="C2898" s="189">
        <f t="shared" ca="1" si="1799"/>
        <v>0</v>
      </c>
      <c r="D2898" s="189">
        <f t="shared" si="1800"/>
        <v>0</v>
      </c>
      <c r="E2898" s="189">
        <f t="shared" ca="1" si="1801"/>
        <v>0</v>
      </c>
      <c r="F2898" s="189">
        <f t="shared" si="1802"/>
        <v>0</v>
      </c>
      <c r="G2898" s="189" cm="1">
        <f t="array" aca="1" ref="G2898" ca="1">OFFSET(G2898,-1,,,)+1</f>
        <v>2893</v>
      </c>
      <c r="H2898" s="189">
        <f t="shared" si="1803"/>
        <v>0</v>
      </c>
      <c r="I2898" s="189">
        <f t="shared" si="1804"/>
        <v>0</v>
      </c>
      <c r="J2898" s="179">
        <f t="shared" si="1805"/>
        <v>0</v>
      </c>
      <c r="K2898" s="173"/>
      <c r="L2898" s="174" t="str" cm="1">
        <f t="array" aca="1" ref="L2898" ca="1">IF($K2898="",OFFSET(L2898,-1,,,),K2898)</f>
        <v>15.01.07.06.02</v>
      </c>
      <c r="M2898" s="175" t="str" cm="1">
        <f t="array" aca="1" ref="M2898" ca="1">IF(OR($K2898=0,$K2898=""),OFFSET(M2898,-1,,,),O2898)</f>
        <v>IMPERMEABILIZAÇÃO EM MANTA ASFALTICA 4MM E PROTEÇÃO MECANICA</v>
      </c>
      <c r="N2898" s="67" t="s">
        <v>952</v>
      </c>
      <c r="O2898" s="68" t="s">
        <v>953</v>
      </c>
      <c r="P2898" s="68"/>
      <c r="Q2898" s="68" t="s">
        <v>3266</v>
      </c>
      <c r="R2898" s="69">
        <v>3.8959999999999999</v>
      </c>
      <c r="S2898" s="70">
        <v>340</v>
      </c>
      <c r="T2898" s="70">
        <v>1324.6399999999999</v>
      </c>
      <c r="U2898" s="67" t="s">
        <v>1496</v>
      </c>
      <c r="V2898" s="71" t="s">
        <v>1497</v>
      </c>
      <c r="W2898" s="171"/>
      <c r="X2898" s="172"/>
      <c r="Y2898" s="176">
        <f t="shared" si="1806"/>
        <v>0</v>
      </c>
      <c r="AA2898" s="192"/>
      <c r="AB2898" s="193"/>
    </row>
    <row r="2899" spans="2:28" hidden="1">
      <c r="B2899" s="189">
        <f t="shared" si="1798"/>
        <v>0</v>
      </c>
      <c r="C2899" s="189">
        <f t="shared" ca="1" si="1799"/>
        <v>0</v>
      </c>
      <c r="D2899" s="189">
        <f t="shared" si="1800"/>
        <v>0</v>
      </c>
      <c r="E2899" s="189">
        <f t="shared" ca="1" si="1801"/>
        <v>0</v>
      </c>
      <c r="F2899" s="189">
        <f t="shared" si="1802"/>
        <v>0</v>
      </c>
      <c r="G2899" s="189" cm="1">
        <f t="array" aca="1" ref="G2899" ca="1">OFFSET(G2899,-1,,,)+1</f>
        <v>2894</v>
      </c>
      <c r="H2899" s="189">
        <f t="shared" si="1803"/>
        <v>0</v>
      </c>
      <c r="I2899" s="189">
        <f t="shared" si="1804"/>
        <v>0</v>
      </c>
      <c r="J2899" s="179">
        <f t="shared" si="1805"/>
        <v>0</v>
      </c>
      <c r="K2899" s="173"/>
      <c r="L2899" s="174" t="str" cm="1">
        <f t="array" aca="1" ref="L2899" ca="1">IF($K2899="",OFFSET(L2899,-1,,,),K2899)</f>
        <v>15.01.07.06.02</v>
      </c>
      <c r="M2899" s="175" t="str" cm="1">
        <f t="array" aca="1" ref="M2899" ca="1">IF(OR($K2899=0,$K2899=""),OFFSET(M2899,-1,,,),O2899)</f>
        <v>IMPERMEABILIZAÇÃO EM MANTA ASFALTICA 4MM E PROTEÇÃO MECANICA</v>
      </c>
      <c r="N2899" s="67" t="s">
        <v>1017</v>
      </c>
      <c r="O2899" s="68" t="s">
        <v>1018</v>
      </c>
      <c r="P2899" s="68"/>
      <c r="Q2899" s="68" t="s">
        <v>3254</v>
      </c>
      <c r="R2899" s="69">
        <v>15.584</v>
      </c>
      <c r="S2899" s="70">
        <v>3.32</v>
      </c>
      <c r="T2899" s="70">
        <v>51.738879999999995</v>
      </c>
      <c r="U2899" s="67" t="s">
        <v>1496</v>
      </c>
      <c r="V2899" s="71" t="s">
        <v>1497</v>
      </c>
      <c r="W2899" s="171"/>
      <c r="X2899" s="172"/>
      <c r="Y2899" s="176">
        <f t="shared" si="1806"/>
        <v>0</v>
      </c>
      <c r="AA2899" s="192"/>
      <c r="AB2899" s="193"/>
    </row>
    <row r="2900" spans="2:28" hidden="1">
      <c r="B2900" s="189">
        <f t="shared" si="1798"/>
        <v>0</v>
      </c>
      <c r="C2900" s="189">
        <f t="shared" ca="1" si="1799"/>
        <v>0</v>
      </c>
      <c r="D2900" s="189">
        <f t="shared" si="1800"/>
        <v>0</v>
      </c>
      <c r="E2900" s="189">
        <f t="shared" ca="1" si="1801"/>
        <v>0</v>
      </c>
      <c r="F2900" s="189">
        <f t="shared" si="1802"/>
        <v>0</v>
      </c>
      <c r="G2900" s="189" cm="1">
        <f t="array" aca="1" ref="G2900" ca="1">OFFSET(G2900,-1,,,)+1</f>
        <v>2895</v>
      </c>
      <c r="H2900" s="189">
        <f t="shared" si="1803"/>
        <v>0</v>
      </c>
      <c r="I2900" s="189">
        <f t="shared" si="1804"/>
        <v>0</v>
      </c>
      <c r="J2900" s="179">
        <f t="shared" si="1805"/>
        <v>0</v>
      </c>
      <c r="K2900" s="173"/>
      <c r="L2900" s="174" t="str" cm="1">
        <f t="array" aca="1" ref="L2900" ca="1">IF($K2900="",OFFSET(L2900,-1,,,),K2900)</f>
        <v>15.01.07.06.02</v>
      </c>
      <c r="M2900" s="175" t="str" cm="1">
        <f t="array" aca="1" ref="M2900" ca="1">IF(OR($K2900=0,$K2900=""),OFFSET(M2900,-1,,,),O2900)</f>
        <v>IMPERMEABILIZAÇÃO EM MANTA ASFALTICA 4MM E PROTEÇÃO MECANICA</v>
      </c>
      <c r="N2900" s="67" t="s">
        <v>2919</v>
      </c>
      <c r="O2900" s="68" t="s">
        <v>3114</v>
      </c>
      <c r="P2900" s="68"/>
      <c r="Q2900" s="68" t="s">
        <v>3266</v>
      </c>
      <c r="R2900" s="69">
        <v>0.17142399999999999</v>
      </c>
      <c r="S2900" s="70">
        <v>315</v>
      </c>
      <c r="T2900" s="70">
        <v>53.998559999999998</v>
      </c>
      <c r="U2900" s="67" t="s">
        <v>1496</v>
      </c>
      <c r="V2900" s="71" t="s">
        <v>1497</v>
      </c>
      <c r="W2900" s="171"/>
      <c r="X2900" s="172"/>
      <c r="Y2900" s="176">
        <f t="shared" si="1806"/>
        <v>0</v>
      </c>
      <c r="AA2900" s="192"/>
      <c r="AB2900" s="193"/>
    </row>
    <row r="2901" spans="2:28" hidden="1">
      <c r="B2901" s="189">
        <f t="shared" si="1798"/>
        <v>0</v>
      </c>
      <c r="C2901" s="189">
        <f t="shared" ca="1" si="1799"/>
        <v>0</v>
      </c>
      <c r="D2901" s="189">
        <f t="shared" si="1800"/>
        <v>0</v>
      </c>
      <c r="E2901" s="189">
        <f t="shared" ca="1" si="1801"/>
        <v>0</v>
      </c>
      <c r="F2901" s="189">
        <f t="shared" si="1802"/>
        <v>0</v>
      </c>
      <c r="G2901" s="189" cm="1">
        <f t="array" aca="1" ref="G2901" ca="1">OFFSET(G2901,-1,,,)+1</f>
        <v>2896</v>
      </c>
      <c r="H2901" s="189">
        <f t="shared" si="1803"/>
        <v>0</v>
      </c>
      <c r="I2901" s="189">
        <f t="shared" si="1804"/>
        <v>0</v>
      </c>
      <c r="J2901" s="179">
        <f t="shared" si="1805"/>
        <v>0</v>
      </c>
      <c r="K2901" s="173"/>
      <c r="L2901" s="174" t="str" cm="1">
        <f t="array" aca="1" ref="L2901" ca="1">IF($K2901="",OFFSET(L2901,-1,,,),K2901)</f>
        <v>15.01.07.06.02</v>
      </c>
      <c r="M2901" s="175" t="str" cm="1">
        <f t="array" aca="1" ref="M2901" ca="1">IF(OR($K2901=0,$K2901=""),OFFSET(M2901,-1,,,),O2901)</f>
        <v>IMPERMEABILIZAÇÃO EM MANTA ASFALTICA 4MM E PROTEÇÃO MECANICA</v>
      </c>
      <c r="N2901" s="67" t="s">
        <v>1027</v>
      </c>
      <c r="O2901" s="68" t="s">
        <v>1028</v>
      </c>
      <c r="P2901" s="68"/>
      <c r="Q2901" s="68" t="s">
        <v>3258</v>
      </c>
      <c r="R2901" s="69">
        <v>38.96</v>
      </c>
      <c r="S2901" s="70">
        <v>130</v>
      </c>
      <c r="T2901" s="70">
        <v>5064.8</v>
      </c>
      <c r="U2901" s="67" t="s">
        <v>1496</v>
      </c>
      <c r="V2901" s="71" t="s">
        <v>1497</v>
      </c>
      <c r="W2901" s="171"/>
      <c r="X2901" s="172"/>
      <c r="Y2901" s="176">
        <f t="shared" si="1806"/>
        <v>0</v>
      </c>
      <c r="AA2901" s="192"/>
      <c r="AB2901" s="193"/>
    </row>
    <row r="2902" spans="2:28">
      <c r="B2902" s="189">
        <f t="shared" si="1798"/>
        <v>0</v>
      </c>
      <c r="C2902" s="189">
        <f t="shared" ca="1" si="1799"/>
        <v>0</v>
      </c>
      <c r="D2902" s="189">
        <f t="shared" si="1800"/>
        <v>0</v>
      </c>
      <c r="E2902" s="189">
        <f t="shared" ca="1" si="1801"/>
        <v>0</v>
      </c>
      <c r="F2902" s="189">
        <f t="shared" si="1802"/>
        <v>0</v>
      </c>
      <c r="G2902" s="189" cm="1">
        <f t="array" aca="1" ref="G2902" ca="1">OFFSET(G2902,-1,,,)+1</f>
        <v>2897</v>
      </c>
      <c r="H2902" s="189">
        <f t="shared" si="1803"/>
        <v>0</v>
      </c>
      <c r="I2902" s="189">
        <f t="shared" si="1804"/>
        <v>0</v>
      </c>
      <c r="J2902" s="179">
        <f t="shared" si="1805"/>
        <v>0</v>
      </c>
      <c r="K2902" s="173" t="s">
        <v>3464</v>
      </c>
      <c r="L2902" s="174" t="str" cm="1">
        <f t="array" aca="1" ref="L2902" ca="1">IF($K2902="",OFFSET(L2902,-1,,,),K2902)</f>
        <v>15.01.07.06.03</v>
      </c>
      <c r="M2902" s="175" t="str" cm="1">
        <f t="array" aca="1" ref="M2902" ca="1">IF(OR($K2902=0,$K2902=""),OFFSET(M2902,-1,,,),O2902)</f>
        <v>CONTRAPISO PARA MANTA ASFÁLTICA - 3CM</v>
      </c>
      <c r="N2902" s="67" t="s">
        <v>1030</v>
      </c>
      <c r="O2902" s="68" t="s">
        <v>4550</v>
      </c>
      <c r="P2902" s="68"/>
      <c r="Q2902" s="68" t="s">
        <v>3258</v>
      </c>
      <c r="R2902" s="69">
        <v>29.74</v>
      </c>
      <c r="S2902" s="70">
        <v>37.119500000000002</v>
      </c>
      <c r="T2902" s="70">
        <v>1103.9339299999999</v>
      </c>
      <c r="U2902" s="67"/>
      <c r="V2902" s="71"/>
      <c r="W2902" s="171"/>
      <c r="X2902" s="172"/>
      <c r="Y2902" s="176">
        <f t="shared" si="1806"/>
        <v>0</v>
      </c>
      <c r="AA2902" s="192"/>
      <c r="AB2902" s="193"/>
    </row>
    <row r="2903" spans="2:28" hidden="1">
      <c r="B2903" s="189">
        <f t="shared" si="1798"/>
        <v>0</v>
      </c>
      <c r="C2903" s="189">
        <f t="shared" ca="1" si="1799"/>
        <v>0</v>
      </c>
      <c r="D2903" s="189">
        <f t="shared" si="1800"/>
        <v>0</v>
      </c>
      <c r="E2903" s="189">
        <f t="shared" ca="1" si="1801"/>
        <v>0</v>
      </c>
      <c r="F2903" s="189">
        <f t="shared" si="1802"/>
        <v>0</v>
      </c>
      <c r="G2903" s="189" cm="1">
        <f t="array" aca="1" ref="G2903" ca="1">OFFSET(G2903,-1,,,)+1</f>
        <v>2898</v>
      </c>
      <c r="H2903" s="189">
        <f t="shared" si="1803"/>
        <v>0</v>
      </c>
      <c r="I2903" s="189">
        <f t="shared" si="1804"/>
        <v>0</v>
      </c>
      <c r="J2903" s="179">
        <f t="shared" si="1805"/>
        <v>0</v>
      </c>
      <c r="K2903" s="173"/>
      <c r="L2903" s="174" t="str" cm="1">
        <f t="array" aca="1" ref="L2903" ca="1">IF($K2903="",OFFSET(L2903,-1,,,),K2903)</f>
        <v>15.01.07.06.03</v>
      </c>
      <c r="M2903" s="175" t="str" cm="1">
        <f t="array" aca="1" ref="M2903" ca="1">IF(OR($K2903=0,$K2903=""),OFFSET(M2903,-1,,,),O2903)</f>
        <v>CONTRAPISO PARA MANTA ASFÁLTICA - 3CM</v>
      </c>
      <c r="N2903" s="67" t="s">
        <v>240</v>
      </c>
      <c r="O2903" s="68" t="s">
        <v>179</v>
      </c>
      <c r="P2903" s="68"/>
      <c r="Q2903" s="68" t="s">
        <v>3255</v>
      </c>
      <c r="R2903" s="69">
        <v>259.92759999999998</v>
      </c>
      <c r="S2903" s="70">
        <v>0.75</v>
      </c>
      <c r="T2903" s="70">
        <v>194.94569999999999</v>
      </c>
      <c r="U2903" s="67" t="s">
        <v>1496</v>
      </c>
      <c r="V2903" s="71" t="s">
        <v>1497</v>
      </c>
      <c r="W2903" s="171"/>
      <c r="X2903" s="172"/>
      <c r="Y2903" s="176">
        <f t="shared" si="1806"/>
        <v>0</v>
      </c>
      <c r="AA2903" s="192"/>
      <c r="AB2903" s="193"/>
    </row>
    <row r="2904" spans="2:28" hidden="1">
      <c r="B2904" s="189">
        <f t="shared" si="1798"/>
        <v>0</v>
      </c>
      <c r="C2904" s="189">
        <f t="shared" ca="1" si="1799"/>
        <v>0</v>
      </c>
      <c r="D2904" s="189">
        <f t="shared" si="1800"/>
        <v>0</v>
      </c>
      <c r="E2904" s="189">
        <f t="shared" ca="1" si="1801"/>
        <v>0</v>
      </c>
      <c r="F2904" s="189">
        <f t="shared" si="1802"/>
        <v>0</v>
      </c>
      <c r="G2904" s="189" cm="1">
        <f t="array" aca="1" ref="G2904" ca="1">OFFSET(G2904,-1,,,)+1</f>
        <v>2899</v>
      </c>
      <c r="H2904" s="189">
        <f t="shared" si="1803"/>
        <v>0</v>
      </c>
      <c r="I2904" s="189">
        <f t="shared" si="1804"/>
        <v>0</v>
      </c>
      <c r="J2904" s="179">
        <f t="shared" si="1805"/>
        <v>0</v>
      </c>
      <c r="K2904" s="173"/>
      <c r="L2904" s="174" t="str" cm="1">
        <f t="array" aca="1" ref="L2904" ca="1">IF($K2904="",OFFSET(L2904,-1,,,),K2904)</f>
        <v>15.01.07.06.03</v>
      </c>
      <c r="M2904" s="175" t="str" cm="1">
        <f t="array" aca="1" ref="M2904" ca="1">IF(OR($K2904=0,$K2904=""),OFFSET(M2904,-1,,,),O2904)</f>
        <v>CONTRAPISO PARA MANTA ASFÁLTICA - 3CM</v>
      </c>
      <c r="N2904" s="67" t="s">
        <v>180</v>
      </c>
      <c r="O2904" s="68" t="s">
        <v>181</v>
      </c>
      <c r="P2904" s="68"/>
      <c r="Q2904" s="68" t="s">
        <v>3256</v>
      </c>
      <c r="R2904" s="69">
        <v>1.1896</v>
      </c>
      <c r="S2904" s="70">
        <v>200</v>
      </c>
      <c r="T2904" s="70">
        <v>237.92</v>
      </c>
      <c r="U2904" s="67" t="s">
        <v>1496</v>
      </c>
      <c r="V2904" s="71" t="s">
        <v>1497</v>
      </c>
      <c r="W2904" s="171"/>
      <c r="X2904" s="172"/>
      <c r="Y2904" s="176">
        <f t="shared" si="1806"/>
        <v>0</v>
      </c>
      <c r="AA2904" s="192"/>
      <c r="AB2904" s="193"/>
    </row>
    <row r="2905" spans="2:28" hidden="1">
      <c r="B2905" s="189">
        <f t="shared" si="1798"/>
        <v>0</v>
      </c>
      <c r="C2905" s="189">
        <f t="shared" ca="1" si="1799"/>
        <v>0</v>
      </c>
      <c r="D2905" s="189">
        <f t="shared" si="1800"/>
        <v>0</v>
      </c>
      <c r="E2905" s="189">
        <f t="shared" ca="1" si="1801"/>
        <v>0</v>
      </c>
      <c r="F2905" s="189">
        <f t="shared" si="1802"/>
        <v>0</v>
      </c>
      <c r="G2905" s="189" cm="1">
        <f t="array" aca="1" ref="G2905" ca="1">OFFSET(G2905,-1,,,)+1</f>
        <v>2900</v>
      </c>
      <c r="H2905" s="189">
        <f t="shared" si="1803"/>
        <v>0</v>
      </c>
      <c r="I2905" s="189">
        <f t="shared" si="1804"/>
        <v>0</v>
      </c>
      <c r="J2905" s="179">
        <f t="shared" si="1805"/>
        <v>0</v>
      </c>
      <c r="K2905" s="173"/>
      <c r="L2905" s="174" t="str" cm="1">
        <f t="array" aca="1" ref="L2905" ca="1">IF($K2905="",OFFSET(L2905,-1,,,),K2905)</f>
        <v>15.01.07.06.03</v>
      </c>
      <c r="M2905" s="175" t="str" cm="1">
        <f t="array" aca="1" ref="M2905" ca="1">IF(OR($K2905=0,$K2905=""),OFFSET(M2905,-1,,,),O2905)</f>
        <v>CONTRAPISO PARA MANTA ASFÁLTICA - 3CM</v>
      </c>
      <c r="N2905" s="67" t="s">
        <v>253</v>
      </c>
      <c r="O2905" s="68" t="s">
        <v>254</v>
      </c>
      <c r="P2905" s="68"/>
      <c r="Q2905" s="68" t="s">
        <v>3255</v>
      </c>
      <c r="R2905" s="69">
        <v>13.382999999999999</v>
      </c>
      <c r="S2905" s="70">
        <v>9</v>
      </c>
      <c r="T2905" s="70">
        <v>120.44699999999999</v>
      </c>
      <c r="U2905" s="67" t="s">
        <v>1496</v>
      </c>
      <c r="V2905" s="71" t="s">
        <v>1497</v>
      </c>
      <c r="W2905" s="171"/>
      <c r="X2905" s="172"/>
      <c r="Y2905" s="176">
        <f t="shared" si="1806"/>
        <v>0</v>
      </c>
      <c r="AA2905" s="192"/>
      <c r="AB2905" s="193"/>
    </row>
    <row r="2906" spans="2:28" hidden="1">
      <c r="B2906" s="189">
        <f t="shared" si="1798"/>
        <v>0</v>
      </c>
      <c r="C2906" s="189">
        <f t="shared" ca="1" si="1799"/>
        <v>0</v>
      </c>
      <c r="D2906" s="189">
        <f t="shared" si="1800"/>
        <v>0</v>
      </c>
      <c r="E2906" s="189">
        <f t="shared" ca="1" si="1801"/>
        <v>0</v>
      </c>
      <c r="F2906" s="189">
        <f t="shared" si="1802"/>
        <v>0</v>
      </c>
      <c r="G2906" s="189" cm="1">
        <f t="array" aca="1" ref="G2906" ca="1">OFFSET(G2906,-1,,,)+1</f>
        <v>2901</v>
      </c>
      <c r="H2906" s="189">
        <f t="shared" si="1803"/>
        <v>0</v>
      </c>
      <c r="I2906" s="189">
        <f t="shared" si="1804"/>
        <v>0</v>
      </c>
      <c r="J2906" s="179">
        <f t="shared" si="1805"/>
        <v>0</v>
      </c>
      <c r="K2906" s="173"/>
      <c r="L2906" s="174" t="str" cm="1">
        <f t="array" aca="1" ref="L2906" ca="1">IF($K2906="",OFFSET(L2906,-1,,,),K2906)</f>
        <v>15.01.07.06.03</v>
      </c>
      <c r="M2906" s="175" t="str" cm="1">
        <f t="array" aca="1" ref="M2906" ca="1">IF(OR($K2906=0,$K2906=""),OFFSET(M2906,-1,,,),O2906)</f>
        <v>CONTRAPISO PARA MANTA ASFÁLTICA - 3CM</v>
      </c>
      <c r="N2906" s="67" t="s">
        <v>1031</v>
      </c>
      <c r="O2906" s="68" t="s">
        <v>1032</v>
      </c>
      <c r="P2906" s="68"/>
      <c r="Q2906" s="68" t="s">
        <v>3266</v>
      </c>
      <c r="R2906" s="69">
        <v>0.19331000000000001</v>
      </c>
      <c r="S2906" s="70">
        <v>233</v>
      </c>
      <c r="T2906" s="70">
        <v>45.041229999999999</v>
      </c>
      <c r="U2906" s="67" t="s">
        <v>1496</v>
      </c>
      <c r="V2906" s="71" t="s">
        <v>1497</v>
      </c>
      <c r="W2906" s="171"/>
      <c r="X2906" s="172"/>
      <c r="Y2906" s="176">
        <f t="shared" si="1806"/>
        <v>0</v>
      </c>
      <c r="AA2906" s="192"/>
      <c r="AB2906" s="193"/>
    </row>
    <row r="2907" spans="2:28" hidden="1">
      <c r="B2907" s="189">
        <f t="shared" si="1798"/>
        <v>0</v>
      </c>
      <c r="C2907" s="189">
        <f t="shared" ca="1" si="1799"/>
        <v>0</v>
      </c>
      <c r="D2907" s="189">
        <f t="shared" si="1800"/>
        <v>0</v>
      </c>
      <c r="E2907" s="189">
        <f t="shared" ca="1" si="1801"/>
        <v>0</v>
      </c>
      <c r="F2907" s="189">
        <f t="shared" si="1802"/>
        <v>0</v>
      </c>
      <c r="G2907" s="189" cm="1">
        <f t="array" aca="1" ref="G2907" ca="1">OFFSET(G2907,-1,,,)+1</f>
        <v>2902</v>
      </c>
      <c r="H2907" s="189">
        <f t="shared" si="1803"/>
        <v>0</v>
      </c>
      <c r="I2907" s="189">
        <f t="shared" si="1804"/>
        <v>0</v>
      </c>
      <c r="J2907" s="179">
        <f t="shared" si="1805"/>
        <v>0</v>
      </c>
      <c r="K2907" s="173"/>
      <c r="L2907" s="174" t="str" cm="1">
        <f t="array" aca="1" ref="L2907" ca="1">IF($K2907="",OFFSET(L2907,-1,,,),K2907)</f>
        <v>15.01.07.06.03</v>
      </c>
      <c r="M2907" s="175" t="str" cm="1">
        <f t="array" aca="1" ref="M2907" ca="1">IF(OR($K2907=0,$K2907=""),OFFSET(M2907,-1,,,),O2907)</f>
        <v>CONTRAPISO PARA MANTA ASFÁLTICA - 3CM</v>
      </c>
      <c r="N2907" s="67" t="s">
        <v>1033</v>
      </c>
      <c r="O2907" s="68" t="s">
        <v>1034</v>
      </c>
      <c r="P2907" s="68"/>
      <c r="Q2907" s="68" t="s">
        <v>3258</v>
      </c>
      <c r="R2907" s="69">
        <v>29.74</v>
      </c>
      <c r="S2907" s="70">
        <v>14.5</v>
      </c>
      <c r="T2907" s="70">
        <v>431.22999999999996</v>
      </c>
      <c r="U2907" s="67" t="s">
        <v>1496</v>
      </c>
      <c r="V2907" s="71" t="s">
        <v>1497</v>
      </c>
      <c r="W2907" s="171"/>
      <c r="X2907" s="172"/>
      <c r="Y2907" s="176">
        <f t="shared" si="1806"/>
        <v>0</v>
      </c>
      <c r="AA2907" s="192"/>
      <c r="AB2907" s="193"/>
    </row>
    <row r="2908" spans="2:28" hidden="1">
      <c r="B2908" s="189">
        <f t="shared" si="1798"/>
        <v>0</v>
      </c>
      <c r="C2908" s="189">
        <f t="shared" ca="1" si="1799"/>
        <v>0</v>
      </c>
      <c r="D2908" s="189">
        <f t="shared" si="1800"/>
        <v>0</v>
      </c>
      <c r="E2908" s="189">
        <f t="shared" ca="1" si="1801"/>
        <v>0</v>
      </c>
      <c r="F2908" s="189">
        <f t="shared" si="1802"/>
        <v>0</v>
      </c>
      <c r="G2908" s="189" cm="1">
        <f t="array" aca="1" ref="G2908" ca="1">OFFSET(G2908,-1,,,)+1</f>
        <v>2903</v>
      </c>
      <c r="H2908" s="189">
        <f t="shared" si="1803"/>
        <v>0</v>
      </c>
      <c r="I2908" s="189">
        <f t="shared" si="1804"/>
        <v>0</v>
      </c>
      <c r="J2908" s="179">
        <f t="shared" si="1805"/>
        <v>0</v>
      </c>
      <c r="K2908" s="173"/>
      <c r="L2908" s="174" t="str" cm="1">
        <f t="array" aca="1" ref="L2908" ca="1">IF($K2908="",OFFSET(L2908,-1,,,),K2908)</f>
        <v>15.01.07.06.03</v>
      </c>
      <c r="M2908" s="175" t="str" cm="1">
        <f t="array" aca="1" ref="M2908" ca="1">IF(OR($K2908=0,$K2908=""),OFFSET(M2908,-1,,,),O2908)</f>
        <v>CONTRAPISO PARA MANTA ASFÁLTICA - 3CM</v>
      </c>
      <c r="N2908" s="67" t="s">
        <v>1035</v>
      </c>
      <c r="O2908" s="68" t="s">
        <v>1036</v>
      </c>
      <c r="P2908" s="68"/>
      <c r="Q2908" s="68" t="s">
        <v>3258</v>
      </c>
      <c r="R2908" s="69">
        <v>29.74</v>
      </c>
      <c r="S2908" s="70">
        <v>2.5</v>
      </c>
      <c r="T2908" s="70">
        <v>74.349999999999994</v>
      </c>
      <c r="U2908" s="67" t="s">
        <v>1496</v>
      </c>
      <c r="V2908" s="71" t="s">
        <v>1497</v>
      </c>
      <c r="W2908" s="171"/>
      <c r="X2908" s="172"/>
      <c r="Y2908" s="176">
        <f t="shared" si="1806"/>
        <v>0</v>
      </c>
      <c r="AA2908" s="192"/>
      <c r="AB2908" s="193"/>
    </row>
    <row r="2909" spans="2:28">
      <c r="B2909" s="189">
        <f t="shared" si="1798"/>
        <v>0</v>
      </c>
      <c r="C2909" s="189">
        <f t="shared" ca="1" si="1799"/>
        <v>0</v>
      </c>
      <c r="D2909" s="189">
        <f t="shared" si="1800"/>
        <v>0</v>
      </c>
      <c r="E2909" s="189">
        <f t="shared" ca="1" si="1801"/>
        <v>0</v>
      </c>
      <c r="F2909" s="189">
        <f t="shared" si="1802"/>
        <v>0</v>
      </c>
      <c r="G2909" s="189" cm="1">
        <f t="array" aca="1" ref="G2909" ca="1">OFFSET(G2909,-1,,,)+1</f>
        <v>2904</v>
      </c>
      <c r="H2909" s="189">
        <f t="shared" si="1803"/>
        <v>0</v>
      </c>
      <c r="I2909" s="189">
        <f t="shared" si="1804"/>
        <v>0</v>
      </c>
      <c r="J2909" s="179">
        <f t="shared" si="1805"/>
        <v>0</v>
      </c>
      <c r="K2909" s="173" t="s">
        <v>3465</v>
      </c>
      <c r="L2909" s="174" t="str" cm="1">
        <f t="array" aca="1" ref="L2909" ca="1">IF($K2909="",OFFSET(L2909,-1,,,),K2909)</f>
        <v>15.01.07.06.04</v>
      </c>
      <c r="M2909" s="175" t="str" cm="1">
        <f t="array" aca="1" ref="M2909" ca="1">IF(OR($K2909=0,$K2909=""),OFFSET(M2909,-1,,,),O2909)</f>
        <v>PROTEÇÃO MECÂNICA PARA RODAPÉ DE MANTA ASFÁLTICA</v>
      </c>
      <c r="N2909" s="67" t="s">
        <v>1038</v>
      </c>
      <c r="O2909" s="68" t="s">
        <v>4551</v>
      </c>
      <c r="P2909" s="68"/>
      <c r="Q2909" s="68" t="s">
        <v>3258</v>
      </c>
      <c r="R2909" s="69">
        <v>9.2200000000000006</v>
      </c>
      <c r="S2909" s="70">
        <v>22.27</v>
      </c>
      <c r="T2909" s="70">
        <v>205.32940000000002</v>
      </c>
      <c r="U2909" s="67"/>
      <c r="V2909" s="71"/>
      <c r="W2909" s="171"/>
      <c r="X2909" s="172"/>
      <c r="Y2909" s="176">
        <f t="shared" si="1806"/>
        <v>0</v>
      </c>
      <c r="AA2909" s="192"/>
      <c r="AB2909" s="193"/>
    </row>
    <row r="2910" spans="2:28" hidden="1">
      <c r="B2910" s="189">
        <f t="shared" si="1798"/>
        <v>0</v>
      </c>
      <c r="C2910" s="189">
        <f t="shared" ca="1" si="1799"/>
        <v>0</v>
      </c>
      <c r="D2910" s="189">
        <f t="shared" si="1800"/>
        <v>0</v>
      </c>
      <c r="E2910" s="189">
        <f t="shared" ca="1" si="1801"/>
        <v>0</v>
      </c>
      <c r="F2910" s="189">
        <f t="shared" si="1802"/>
        <v>0</v>
      </c>
      <c r="G2910" s="189" cm="1">
        <f t="array" aca="1" ref="G2910" ca="1">OFFSET(G2910,-1,,,)+1</f>
        <v>2905</v>
      </c>
      <c r="H2910" s="189">
        <f t="shared" si="1803"/>
        <v>0</v>
      </c>
      <c r="I2910" s="189">
        <f t="shared" si="1804"/>
        <v>0</v>
      </c>
      <c r="J2910" s="179">
        <f t="shared" si="1805"/>
        <v>0</v>
      </c>
      <c r="K2910" s="173"/>
      <c r="L2910" s="174" t="str" cm="1">
        <f t="array" aca="1" ref="L2910" ca="1">IF($K2910="",OFFSET(L2910,-1,,,),K2910)</f>
        <v>15.01.07.06.04</v>
      </c>
      <c r="M2910" s="175" t="str" cm="1">
        <f t="array" aca="1" ref="M2910" ca="1">IF(OR($K2910=0,$K2910=""),OFFSET(M2910,-1,,,),O2910)</f>
        <v>PROTEÇÃO MECÂNICA PARA RODAPÉ DE MANTA ASFÁLTICA</v>
      </c>
      <c r="N2910" s="67" t="s">
        <v>1039</v>
      </c>
      <c r="O2910" s="68" t="s">
        <v>1040</v>
      </c>
      <c r="P2910" s="68"/>
      <c r="Q2910" s="68" t="s">
        <v>3255</v>
      </c>
      <c r="R2910" s="69">
        <v>73.760000000000005</v>
      </c>
      <c r="S2910" s="70">
        <v>0.9</v>
      </c>
      <c r="T2910" s="70">
        <v>66.384</v>
      </c>
      <c r="U2910" s="67" t="s">
        <v>1496</v>
      </c>
      <c r="V2910" s="71" t="s">
        <v>1497</v>
      </c>
      <c r="W2910" s="171"/>
      <c r="X2910" s="172"/>
      <c r="Y2910" s="176">
        <f t="shared" si="1806"/>
        <v>0</v>
      </c>
      <c r="AA2910" s="192"/>
      <c r="AB2910" s="193"/>
    </row>
    <row r="2911" spans="2:28" hidden="1">
      <c r="B2911" s="189">
        <f t="shared" si="1798"/>
        <v>0</v>
      </c>
      <c r="C2911" s="189">
        <f t="shared" ca="1" si="1799"/>
        <v>0</v>
      </c>
      <c r="D2911" s="189">
        <f t="shared" si="1800"/>
        <v>0</v>
      </c>
      <c r="E2911" s="189">
        <f t="shared" ca="1" si="1801"/>
        <v>0</v>
      </c>
      <c r="F2911" s="189">
        <f t="shared" si="1802"/>
        <v>0</v>
      </c>
      <c r="G2911" s="189" cm="1">
        <f t="array" aca="1" ref="G2911" ca="1">OFFSET(G2911,-1,,,)+1</f>
        <v>2906</v>
      </c>
      <c r="H2911" s="189">
        <f t="shared" si="1803"/>
        <v>0</v>
      </c>
      <c r="I2911" s="189">
        <f t="shared" si="1804"/>
        <v>0</v>
      </c>
      <c r="J2911" s="179">
        <f t="shared" si="1805"/>
        <v>0</v>
      </c>
      <c r="K2911" s="173"/>
      <c r="L2911" s="174" t="str" cm="1">
        <f t="array" aca="1" ref="L2911" ca="1">IF($K2911="",OFFSET(L2911,-1,,,),K2911)</f>
        <v>15.01.07.06.04</v>
      </c>
      <c r="M2911" s="175" t="str" cm="1">
        <f t="array" aca="1" ref="M2911" ca="1">IF(OR($K2911=0,$K2911=""),OFFSET(M2911,-1,,,),O2911)</f>
        <v>PROTEÇÃO MECÂNICA PARA RODAPÉ DE MANTA ASFÁLTICA</v>
      </c>
      <c r="N2911" s="67" t="s">
        <v>1041</v>
      </c>
      <c r="O2911" s="68" t="s">
        <v>1042</v>
      </c>
      <c r="P2911" s="68"/>
      <c r="Q2911" s="68" t="s">
        <v>3266</v>
      </c>
      <c r="R2911" s="69">
        <v>0.18440000000000001</v>
      </c>
      <c r="S2911" s="70">
        <v>3.5</v>
      </c>
      <c r="T2911" s="70">
        <v>0.64539999999999997</v>
      </c>
      <c r="U2911" s="67" t="s">
        <v>1496</v>
      </c>
      <c r="V2911" s="71" t="s">
        <v>1497</v>
      </c>
      <c r="W2911" s="171"/>
      <c r="X2911" s="172"/>
      <c r="Y2911" s="176">
        <f t="shared" si="1806"/>
        <v>0</v>
      </c>
      <c r="AA2911" s="192"/>
      <c r="AB2911" s="193"/>
    </row>
    <row r="2912" spans="2:28" hidden="1">
      <c r="B2912" s="189">
        <f t="shared" si="1798"/>
        <v>0</v>
      </c>
      <c r="C2912" s="189">
        <f t="shared" ca="1" si="1799"/>
        <v>0</v>
      </c>
      <c r="D2912" s="189">
        <f t="shared" si="1800"/>
        <v>0</v>
      </c>
      <c r="E2912" s="189">
        <f t="shared" ca="1" si="1801"/>
        <v>0</v>
      </c>
      <c r="F2912" s="189">
        <f t="shared" si="1802"/>
        <v>0</v>
      </c>
      <c r="G2912" s="189" cm="1">
        <f t="array" aca="1" ref="G2912" ca="1">OFFSET(G2912,-1,,,)+1</f>
        <v>2907</v>
      </c>
      <c r="H2912" s="189">
        <f t="shared" si="1803"/>
        <v>0</v>
      </c>
      <c r="I2912" s="189">
        <f t="shared" si="1804"/>
        <v>0</v>
      </c>
      <c r="J2912" s="179">
        <f t="shared" si="1805"/>
        <v>0</v>
      </c>
      <c r="K2912" s="173"/>
      <c r="L2912" s="174" t="str" cm="1">
        <f t="array" aca="1" ref="L2912" ca="1">IF($K2912="",OFFSET(L2912,-1,,,),K2912)</f>
        <v>15.01.07.06.04</v>
      </c>
      <c r="M2912" s="175" t="str" cm="1">
        <f t="array" aca="1" ref="M2912" ca="1">IF(OR($K2912=0,$K2912=""),OFFSET(M2912,-1,,,),O2912)</f>
        <v>PROTEÇÃO MECÂNICA PARA RODAPÉ DE MANTA ASFÁLTICA</v>
      </c>
      <c r="N2912" s="67" t="s">
        <v>2890</v>
      </c>
      <c r="O2912" s="68" t="s">
        <v>3098</v>
      </c>
      <c r="P2912" s="68"/>
      <c r="Q2912" s="68" t="s">
        <v>3258</v>
      </c>
      <c r="R2912" s="69">
        <v>9.2200000000000006</v>
      </c>
      <c r="S2912" s="70">
        <v>15</v>
      </c>
      <c r="T2912" s="70">
        <v>138.30000000000001</v>
      </c>
      <c r="U2912" s="67" t="s">
        <v>1496</v>
      </c>
      <c r="V2912" s="71" t="s">
        <v>1497</v>
      </c>
      <c r="W2912" s="171"/>
      <c r="X2912" s="172"/>
      <c r="Y2912" s="176">
        <f t="shared" si="1806"/>
        <v>0</v>
      </c>
      <c r="AA2912" s="192"/>
      <c r="AB2912" s="193"/>
    </row>
    <row r="2913" spans="2:28" hidden="1">
      <c r="B2913" s="189">
        <f t="shared" si="1798"/>
        <v>0</v>
      </c>
      <c r="C2913" s="189">
        <f t="shared" ca="1" si="1799"/>
        <v>0</v>
      </c>
      <c r="D2913" s="189">
        <f t="shared" si="1800"/>
        <v>0</v>
      </c>
      <c r="E2913" s="189">
        <f t="shared" ca="1" si="1801"/>
        <v>0</v>
      </c>
      <c r="F2913" s="189">
        <f t="shared" si="1802"/>
        <v>0</v>
      </c>
      <c r="G2913" s="189" cm="1">
        <f t="array" aca="1" ref="G2913" ca="1">OFFSET(G2913,-1,,,)+1</f>
        <v>2908</v>
      </c>
      <c r="H2913" s="189">
        <f t="shared" si="1803"/>
        <v>0</v>
      </c>
      <c r="I2913" s="189">
        <f t="shared" si="1804"/>
        <v>0</v>
      </c>
      <c r="J2913" s="179">
        <f t="shared" si="1805"/>
        <v>0</v>
      </c>
      <c r="K2913" s="173" t="s">
        <v>2701</v>
      </c>
      <c r="L2913" s="174" t="str" cm="1">
        <f t="array" aca="1" ref="L2913" ca="1">IF($K2913="",OFFSET(L2913,-1,,,),K2913)</f>
        <v>15.01.07.07</v>
      </c>
      <c r="M2913" s="175" t="str" cm="1">
        <f t="array" aca="1" ref="M2913" ca="1">IF(OR($K2913=0,$K2913=""),OFFSET(M2913,-1,,,),O2913)</f>
        <v>LIMPEZA</v>
      </c>
      <c r="N2913" s="67" t="s">
        <v>143</v>
      </c>
      <c r="O2913" s="68" t="s">
        <v>4303</v>
      </c>
      <c r="P2913" s="68"/>
      <c r="Q2913" s="68"/>
      <c r="R2913" s="69"/>
      <c r="S2913" s="70"/>
      <c r="T2913" s="70">
        <v>0</v>
      </c>
      <c r="U2913" s="67"/>
      <c r="V2913" s="71"/>
      <c r="W2913" s="171"/>
      <c r="X2913" s="172"/>
      <c r="Y2913" s="176">
        <f t="shared" si="1806"/>
        <v>0</v>
      </c>
      <c r="AA2913" s="192"/>
      <c r="AB2913" s="193"/>
    </row>
    <row r="2914" spans="2:28">
      <c r="B2914" s="189">
        <f t="shared" si="1798"/>
        <v>0</v>
      </c>
      <c r="C2914" s="189">
        <f t="shared" ca="1" si="1799"/>
        <v>0</v>
      </c>
      <c r="D2914" s="189">
        <f t="shared" si="1800"/>
        <v>0</v>
      </c>
      <c r="E2914" s="189">
        <f t="shared" ca="1" si="1801"/>
        <v>0</v>
      </c>
      <c r="F2914" s="189">
        <f t="shared" si="1802"/>
        <v>0</v>
      </c>
      <c r="G2914" s="189" cm="1">
        <f t="array" aca="1" ref="G2914" ca="1">OFFSET(G2914,-1,,,)+1</f>
        <v>2909</v>
      </c>
      <c r="H2914" s="189">
        <f t="shared" si="1803"/>
        <v>0</v>
      </c>
      <c r="I2914" s="189">
        <f t="shared" si="1804"/>
        <v>0</v>
      </c>
      <c r="J2914" s="179">
        <f t="shared" si="1805"/>
        <v>0</v>
      </c>
      <c r="K2914" s="173" t="s">
        <v>2702</v>
      </c>
      <c r="L2914" s="174" t="str" cm="1">
        <f t="array" aca="1" ref="L2914" ca="1">IF($K2914="",OFFSET(L2914,-1,,,),K2914)</f>
        <v>15.01.07.07.01</v>
      </c>
      <c r="M2914" s="175" t="str" cm="1">
        <f t="array" aca="1" ref="M2914" ca="1">IF(OR($K2914=0,$K2914=""),OFFSET(M2914,-1,,,),O2914)</f>
        <v>SERVIÇO DE LIMPEZA GROSSA E FINA (AREA EXTERNA)</v>
      </c>
      <c r="N2914" s="67" t="s">
        <v>388</v>
      </c>
      <c r="O2914" s="68" t="s">
        <v>4304</v>
      </c>
      <c r="P2914" s="68"/>
      <c r="Q2914" s="68" t="s">
        <v>3258</v>
      </c>
      <c r="R2914" s="69">
        <v>63.7</v>
      </c>
      <c r="S2914" s="70">
        <v>12.715999999999999</v>
      </c>
      <c r="T2914" s="70">
        <v>810.00919999999996</v>
      </c>
      <c r="U2914" s="67"/>
      <c r="V2914" s="71"/>
      <c r="W2914" s="171"/>
      <c r="X2914" s="172"/>
      <c r="Y2914" s="176">
        <f t="shared" si="1806"/>
        <v>0</v>
      </c>
      <c r="AA2914" s="192"/>
      <c r="AB2914" s="193"/>
    </row>
    <row r="2915" spans="2:28" hidden="1">
      <c r="B2915" s="189">
        <f t="shared" si="1798"/>
        <v>0</v>
      </c>
      <c r="C2915" s="189">
        <f t="shared" ca="1" si="1799"/>
        <v>0</v>
      </c>
      <c r="D2915" s="189">
        <f t="shared" si="1800"/>
        <v>0</v>
      </c>
      <c r="E2915" s="189">
        <f t="shared" ca="1" si="1801"/>
        <v>0</v>
      </c>
      <c r="F2915" s="189">
        <f t="shared" si="1802"/>
        <v>0</v>
      </c>
      <c r="G2915" s="189" cm="1">
        <f t="array" aca="1" ref="G2915" ca="1">OFFSET(G2915,-1,,,)+1</f>
        <v>2910</v>
      </c>
      <c r="H2915" s="189">
        <f t="shared" si="1803"/>
        <v>0</v>
      </c>
      <c r="I2915" s="189">
        <f t="shared" si="1804"/>
        <v>0</v>
      </c>
      <c r="J2915" s="179">
        <f t="shared" si="1805"/>
        <v>0</v>
      </c>
      <c r="K2915" s="173"/>
      <c r="L2915" s="174" t="str" cm="1">
        <f t="array" aca="1" ref="L2915" ca="1">IF($K2915="",OFFSET(L2915,-1,,,),K2915)</f>
        <v>15.01.07.07.01</v>
      </c>
      <c r="M2915" s="175" t="str" cm="1">
        <f t="array" aca="1" ref="M2915" ca="1">IF(OR($K2915=0,$K2915=""),OFFSET(M2915,-1,,,),O2915)</f>
        <v>SERVIÇO DE LIMPEZA GROSSA E FINA (AREA EXTERNA)</v>
      </c>
      <c r="N2915" s="67" t="s">
        <v>389</v>
      </c>
      <c r="O2915" s="68" t="s">
        <v>390</v>
      </c>
      <c r="P2915" s="68"/>
      <c r="Q2915" s="68" t="s">
        <v>3258</v>
      </c>
      <c r="R2915" s="69">
        <v>63.7</v>
      </c>
      <c r="S2915" s="70">
        <v>6.3579999999999997</v>
      </c>
      <c r="T2915" s="70">
        <v>405.00459999999998</v>
      </c>
      <c r="U2915" s="67" t="s">
        <v>1496</v>
      </c>
      <c r="V2915" s="71" t="s">
        <v>1497</v>
      </c>
      <c r="W2915" s="171"/>
      <c r="X2915" s="172"/>
      <c r="Y2915" s="176">
        <f t="shared" si="1806"/>
        <v>0</v>
      </c>
      <c r="AA2915" s="192"/>
      <c r="AB2915" s="193"/>
    </row>
    <row r="2916" spans="2:28" hidden="1">
      <c r="B2916" s="189">
        <f t="shared" si="1798"/>
        <v>0</v>
      </c>
      <c r="C2916" s="189">
        <f t="shared" ca="1" si="1799"/>
        <v>0</v>
      </c>
      <c r="D2916" s="189">
        <f t="shared" si="1800"/>
        <v>0</v>
      </c>
      <c r="E2916" s="189">
        <f t="shared" ca="1" si="1801"/>
        <v>0</v>
      </c>
      <c r="F2916" s="189">
        <f t="shared" si="1802"/>
        <v>0</v>
      </c>
      <c r="G2916" s="189" cm="1">
        <f t="array" aca="1" ref="G2916" ca="1">OFFSET(G2916,-1,,,)+1</f>
        <v>2911</v>
      </c>
      <c r="H2916" s="189">
        <f t="shared" si="1803"/>
        <v>0</v>
      </c>
      <c r="I2916" s="189">
        <f t="shared" si="1804"/>
        <v>0</v>
      </c>
      <c r="J2916" s="179">
        <f t="shared" si="1805"/>
        <v>0</v>
      </c>
      <c r="K2916" s="173"/>
      <c r="L2916" s="174" t="str" cm="1">
        <f t="array" aca="1" ref="L2916" ca="1">IF($K2916="",OFFSET(L2916,-1,,,),K2916)</f>
        <v>15.01.07.07.01</v>
      </c>
      <c r="M2916" s="175" t="str" cm="1">
        <f t="array" aca="1" ref="M2916" ca="1">IF(OR($K2916=0,$K2916=""),OFFSET(M2916,-1,,,),O2916)</f>
        <v>SERVIÇO DE LIMPEZA GROSSA E FINA (AREA EXTERNA)</v>
      </c>
      <c r="N2916" s="67" t="s">
        <v>391</v>
      </c>
      <c r="O2916" s="68" t="s">
        <v>392</v>
      </c>
      <c r="P2916" s="68"/>
      <c r="Q2916" s="68" t="s">
        <v>3258</v>
      </c>
      <c r="R2916" s="69">
        <v>63.7</v>
      </c>
      <c r="S2916" s="70">
        <v>6.3579999999999997</v>
      </c>
      <c r="T2916" s="70">
        <v>405.00459999999998</v>
      </c>
      <c r="U2916" s="67" t="s">
        <v>1496</v>
      </c>
      <c r="V2916" s="71" t="s">
        <v>1497</v>
      </c>
      <c r="W2916" s="171"/>
      <c r="X2916" s="172"/>
      <c r="Y2916" s="176">
        <f t="shared" si="1806"/>
        <v>0</v>
      </c>
      <c r="AA2916" s="192"/>
      <c r="AB2916" s="193"/>
    </row>
    <row r="2917" spans="2:28" hidden="1">
      <c r="B2917" s="189">
        <f t="shared" si="1798"/>
        <v>0</v>
      </c>
      <c r="C2917" s="189">
        <f t="shared" ca="1" si="1799"/>
        <v>0</v>
      </c>
      <c r="D2917" s="189">
        <f t="shared" si="1800"/>
        <v>0</v>
      </c>
      <c r="E2917" s="189">
        <f t="shared" ca="1" si="1801"/>
        <v>0</v>
      </c>
      <c r="F2917" s="189">
        <f t="shared" si="1802"/>
        <v>0</v>
      </c>
      <c r="G2917" s="189" cm="1">
        <f t="array" aca="1" ref="G2917" ca="1">OFFSET(G2917,-1,,,)+1</f>
        <v>2912</v>
      </c>
      <c r="H2917" s="189">
        <f t="shared" si="1803"/>
        <v>0</v>
      </c>
      <c r="I2917" s="189">
        <f t="shared" si="1804"/>
        <v>0</v>
      </c>
      <c r="J2917" s="179">
        <f t="shared" si="1805"/>
        <v>0</v>
      </c>
      <c r="K2917" s="173" t="s">
        <v>2703</v>
      </c>
      <c r="L2917" s="174" t="str" cm="1">
        <f t="array" aca="1" ref="L2917" ca="1">IF($K2917="",OFFSET(L2917,-1,,,),K2917)</f>
        <v>15.01.08</v>
      </c>
      <c r="M2917" s="175" t="str" cm="1">
        <f t="array" aca="1" ref="M2917" ca="1">IF(OR($K2917=0,$K2917=""),OFFSET(M2917,-1,,,),O2917)</f>
        <v>LOJA / FACHADA ATIVA</v>
      </c>
      <c r="N2917" s="67" t="s">
        <v>143</v>
      </c>
      <c r="O2917" s="68" t="s">
        <v>4779</v>
      </c>
      <c r="P2917" s="68"/>
      <c r="Q2917" s="68"/>
      <c r="R2917" s="69"/>
      <c r="S2917" s="70"/>
      <c r="T2917" s="70">
        <v>0</v>
      </c>
      <c r="U2917" s="67"/>
      <c r="V2917" s="71"/>
      <c r="W2917" s="171"/>
      <c r="X2917" s="172"/>
      <c r="Y2917" s="176">
        <f t="shared" si="1806"/>
        <v>0</v>
      </c>
      <c r="AA2917" s="192"/>
      <c r="AB2917" s="193"/>
    </row>
    <row r="2918" spans="2:28" hidden="1">
      <c r="B2918" s="189">
        <f>IF(J2918=0,0,U2918)</f>
        <v>0</v>
      </c>
      <c r="C2918" s="189">
        <f ca="1">IF(OR(J2918=0,I2918=0),0,IF(_xlfn.IFNA(MATCH(B2918,OFFSET($B$5,,,$G2918,),),0)&gt;0,0,MAX(OFFSET($C$5,,,$G2918,))+1))</f>
        <v>0</v>
      </c>
      <c r="D2918" s="189">
        <f>IF(J2918=0,0,N2918&amp;"-"&amp;U2918)</f>
        <v>0</v>
      </c>
      <c r="E2918" s="189">
        <f ca="1">IF(OR(J2918=0,I2918=0),0,IF(_xlfn.IFNA(MATCH(D2918,OFFSET($D$5,,,$G2918,),),0)&gt;0,0,_xlfn.MAXIFS(OFFSET($E$5,,,$G2918,),OFFSET($J$5,,,$G2918,),J2918)+1))</f>
        <v>0</v>
      </c>
      <c r="F2918" s="189">
        <f>IF(J2918=0,0,E2918&amp;"-"&amp;N2918)</f>
        <v>0</v>
      </c>
      <c r="G2918" s="189" cm="1">
        <f t="array" aca="1" ref="G2918" ca="1">OFFSET(G2918,-1,,,)+1</f>
        <v>2913</v>
      </c>
      <c r="H2918" s="189">
        <f>IF(OR($K2918=0,$K2918=""),$W2918,0)</f>
        <v>0</v>
      </c>
      <c r="I2918" s="189">
        <f>H2918*R2918</f>
        <v>0</v>
      </c>
      <c r="J2918" s="179">
        <f>IF(AND(I2918&lt;&gt;0,OR(K2918=0,K2918="")),N2918&amp;" - Mapa",0)</f>
        <v>0</v>
      </c>
      <c r="K2918" s="173" t="s">
        <v>2704</v>
      </c>
      <c r="L2918" s="174" t="str" cm="1">
        <f t="array" aca="1" ref="L2918" ca="1">IF($K2918="",OFFSET(L2918,-1,,,),K2918)</f>
        <v>15.01.08.01</v>
      </c>
      <c r="M2918" s="175" t="str" cm="1">
        <f t="array" aca="1" ref="M2918" ca="1">IF(OR($K2918=0,$K2918=""),OFFSET(M2918,-1,,,),O2918)</f>
        <v>REVESTIMENTO INTERNO</v>
      </c>
      <c r="N2918" s="67" t="s">
        <v>143</v>
      </c>
      <c r="O2918" s="68" t="s">
        <v>1084</v>
      </c>
      <c r="P2918" s="68"/>
      <c r="Q2918" s="68"/>
      <c r="R2918" s="69"/>
      <c r="S2918" s="70"/>
      <c r="T2918" s="70">
        <v>0</v>
      </c>
      <c r="U2918" s="67"/>
      <c r="V2918" s="71"/>
      <c r="W2918" s="171"/>
      <c r="X2918" s="172"/>
      <c r="Y2918" s="176">
        <f>X2918+W2918</f>
        <v>0</v>
      </c>
      <c r="AA2918" s="192"/>
      <c r="AB2918" s="193"/>
    </row>
    <row r="2919" spans="2:28">
      <c r="B2919" s="189">
        <f t="shared" ref="B2919:B2933" si="1807">IF(J2919=0,0,U2919)</f>
        <v>0</v>
      </c>
      <c r="C2919" s="189">
        <f t="shared" ref="C2919:C2933" ca="1" si="1808">IF(OR(J2919=0,I2919=0),0,IF(_xlfn.IFNA(MATCH(B2919,OFFSET($B$5,,,$G2919,),),0)&gt;0,0,MAX(OFFSET($C$5,,,$G2919,))+1))</f>
        <v>0</v>
      </c>
      <c r="D2919" s="189">
        <f t="shared" ref="D2919:D2933" si="1809">IF(J2919=0,0,N2919&amp;"-"&amp;U2919)</f>
        <v>0</v>
      </c>
      <c r="E2919" s="189">
        <f t="shared" ref="E2919:E2933" ca="1" si="1810">IF(OR(J2919=0,I2919=0),0,IF(_xlfn.IFNA(MATCH(D2919,OFFSET($D$5,,,$G2919,),),0)&gt;0,0,_xlfn.MAXIFS(OFFSET($E$5,,,$G2919,),OFFSET($J$5,,,$G2919,),J2919)+1))</f>
        <v>0</v>
      </c>
      <c r="F2919" s="189">
        <f t="shared" ref="F2919:F2933" si="1811">IF(J2919=0,0,E2919&amp;"-"&amp;N2919)</f>
        <v>0</v>
      </c>
      <c r="G2919" s="189" cm="1">
        <f t="array" aca="1" ref="G2919" ca="1">OFFSET(G2919,-1,,,)+1</f>
        <v>2914</v>
      </c>
      <c r="H2919" s="189">
        <f t="shared" ref="H2919:H2933" si="1812">IF(OR($K2919=0,$K2919=""),$W2919,0)</f>
        <v>0</v>
      </c>
      <c r="I2919" s="189">
        <f t="shared" ref="I2919:I2933" si="1813">H2919*R2919</f>
        <v>0</v>
      </c>
      <c r="J2919" s="179">
        <f t="shared" ref="J2919:J2933" si="1814">IF(AND(I2919&lt;&gt;0,OR(K2919=0,K2919="")),N2919&amp;" - Mapa",0)</f>
        <v>0</v>
      </c>
      <c r="K2919" s="173" t="s">
        <v>2705</v>
      </c>
      <c r="L2919" s="174" t="str" cm="1">
        <f t="array" aca="1" ref="L2919" ca="1">IF($K2919="",OFFSET(L2919,-1,,,),K2919)</f>
        <v>15.01.08.01.01</v>
      </c>
      <c r="M2919" s="175" t="str" cm="1">
        <f t="array" aca="1" ref="M2919" ca="1">IF(OR($K2919=0,$K2919=""),OFFSET(M2919,-1,,,),O2919)</f>
        <v>CONTRAPISO AUTONIVELANTE - ESP=3CM</v>
      </c>
      <c r="N2919" s="67" t="s">
        <v>4068</v>
      </c>
      <c r="O2919" s="68" t="s">
        <v>4715</v>
      </c>
      <c r="P2919" s="68"/>
      <c r="Q2919" s="68" t="s">
        <v>3258</v>
      </c>
      <c r="R2919" s="69">
        <v>199.98</v>
      </c>
      <c r="S2919" s="70">
        <v>52.374699999999997</v>
      </c>
      <c r="T2919" s="70">
        <v>10473.892505999998</v>
      </c>
      <c r="U2919" s="67"/>
      <c r="V2919" s="71"/>
      <c r="W2919" s="171"/>
      <c r="X2919" s="172"/>
      <c r="Y2919" s="176">
        <f t="shared" ref="Y2919:Y2933" si="1815">X2919+W2919</f>
        <v>0</v>
      </c>
      <c r="AA2919" s="192"/>
      <c r="AB2919" s="193"/>
    </row>
    <row r="2920" spans="2:28" hidden="1">
      <c r="B2920" s="189">
        <f t="shared" si="1807"/>
        <v>0</v>
      </c>
      <c r="C2920" s="189">
        <f t="shared" ca="1" si="1808"/>
        <v>0</v>
      </c>
      <c r="D2920" s="189">
        <f t="shared" si="1809"/>
        <v>0</v>
      </c>
      <c r="E2920" s="189">
        <f t="shared" ca="1" si="1810"/>
        <v>0</v>
      </c>
      <c r="F2920" s="189">
        <f t="shared" si="1811"/>
        <v>0</v>
      </c>
      <c r="G2920" s="189" cm="1">
        <f t="array" aca="1" ref="G2920" ca="1">OFFSET(G2920,-1,,,)+1</f>
        <v>2915</v>
      </c>
      <c r="H2920" s="189">
        <f t="shared" si="1812"/>
        <v>0</v>
      </c>
      <c r="I2920" s="189">
        <f t="shared" si="1813"/>
        <v>0</v>
      </c>
      <c r="J2920" s="179">
        <f t="shared" si="1814"/>
        <v>0</v>
      </c>
      <c r="K2920" s="173"/>
      <c r="L2920" s="174" t="str" cm="1">
        <f t="array" aca="1" ref="L2920" ca="1">IF($K2920="",OFFSET(L2920,-1,,,),K2920)</f>
        <v>15.01.08.01.01</v>
      </c>
      <c r="M2920" s="175" t="str" cm="1">
        <f t="array" aca="1" ref="M2920" ca="1">IF(OR($K2920=0,$K2920=""),OFFSET(M2920,-1,,,),O2920)</f>
        <v>CONTRAPISO AUTONIVELANTE - ESP=3CM</v>
      </c>
      <c r="N2920" s="67" t="s">
        <v>4069</v>
      </c>
      <c r="O2920" s="68" t="s">
        <v>4716</v>
      </c>
      <c r="P2920" s="68"/>
      <c r="Q2920" s="68" t="s">
        <v>3256</v>
      </c>
      <c r="R2920" s="69">
        <v>6.5993399999999998</v>
      </c>
      <c r="S2920" s="70">
        <v>550</v>
      </c>
      <c r="T2920" s="70">
        <v>3629.6369999999997</v>
      </c>
      <c r="U2920" s="67" t="s">
        <v>1519</v>
      </c>
      <c r="V2920" s="71" t="s">
        <v>4202</v>
      </c>
      <c r="W2920" s="171"/>
      <c r="X2920" s="172"/>
      <c r="Y2920" s="176">
        <f t="shared" si="1815"/>
        <v>0</v>
      </c>
      <c r="AA2920" s="192"/>
      <c r="AB2920" s="193"/>
    </row>
    <row r="2921" spans="2:28" hidden="1">
      <c r="B2921" s="189">
        <f t="shared" si="1807"/>
        <v>0</v>
      </c>
      <c r="C2921" s="189">
        <f t="shared" ca="1" si="1808"/>
        <v>0</v>
      </c>
      <c r="D2921" s="189">
        <f t="shared" si="1809"/>
        <v>0</v>
      </c>
      <c r="E2921" s="189">
        <f t="shared" ca="1" si="1810"/>
        <v>0</v>
      </c>
      <c r="F2921" s="189">
        <f t="shared" si="1811"/>
        <v>0</v>
      </c>
      <c r="G2921" s="189" cm="1">
        <f t="array" aca="1" ref="G2921" ca="1">OFFSET(G2921,-1,,,)+1</f>
        <v>2916</v>
      </c>
      <c r="H2921" s="189">
        <f t="shared" si="1812"/>
        <v>0</v>
      </c>
      <c r="I2921" s="189">
        <f t="shared" si="1813"/>
        <v>0</v>
      </c>
      <c r="J2921" s="179">
        <f t="shared" si="1814"/>
        <v>0</v>
      </c>
      <c r="K2921" s="173"/>
      <c r="L2921" s="174" t="str" cm="1">
        <f t="array" aca="1" ref="L2921" ca="1">IF($K2921="",OFFSET(L2921,-1,,,),K2921)</f>
        <v>15.01.08.01.01</v>
      </c>
      <c r="M2921" s="175" t="str" cm="1">
        <f t="array" aca="1" ref="M2921" ca="1">IF(OR($K2921=0,$K2921=""),OFFSET(M2921,-1,,,),O2921)</f>
        <v>CONTRAPISO AUTONIVELANTE - ESP=3CM</v>
      </c>
      <c r="N2921" s="67" t="s">
        <v>255</v>
      </c>
      <c r="O2921" s="68" t="s">
        <v>256</v>
      </c>
      <c r="P2921" s="68"/>
      <c r="Q2921" s="68" t="s">
        <v>3258</v>
      </c>
      <c r="R2921" s="69">
        <v>199.98</v>
      </c>
      <c r="S2921" s="70">
        <v>34</v>
      </c>
      <c r="T2921" s="70">
        <v>6799.32</v>
      </c>
      <c r="U2921" s="67" t="s">
        <v>1519</v>
      </c>
      <c r="V2921" s="71" t="s">
        <v>4202</v>
      </c>
      <c r="W2921" s="171"/>
      <c r="X2921" s="172"/>
      <c r="Y2921" s="176">
        <f t="shared" si="1815"/>
        <v>0</v>
      </c>
      <c r="AA2921" s="192"/>
      <c r="AB2921" s="193"/>
    </row>
    <row r="2922" spans="2:28" hidden="1">
      <c r="B2922" s="189">
        <f t="shared" si="1807"/>
        <v>0</v>
      </c>
      <c r="C2922" s="189">
        <f t="shared" ca="1" si="1808"/>
        <v>0</v>
      </c>
      <c r="D2922" s="189">
        <f t="shared" si="1809"/>
        <v>0</v>
      </c>
      <c r="E2922" s="189">
        <f t="shared" ca="1" si="1810"/>
        <v>0</v>
      </c>
      <c r="F2922" s="189">
        <f t="shared" si="1811"/>
        <v>0</v>
      </c>
      <c r="G2922" s="189" cm="1">
        <f t="array" aca="1" ref="G2922" ca="1">OFFSET(G2922,-1,,,)+1</f>
        <v>2917</v>
      </c>
      <c r="H2922" s="189">
        <f t="shared" si="1812"/>
        <v>0</v>
      </c>
      <c r="I2922" s="189">
        <f t="shared" si="1813"/>
        <v>0</v>
      </c>
      <c r="J2922" s="179">
        <f t="shared" si="1814"/>
        <v>0</v>
      </c>
      <c r="K2922" s="173"/>
      <c r="L2922" s="174" t="str" cm="1">
        <f t="array" aca="1" ref="L2922" ca="1">IF($K2922="",OFFSET(L2922,-1,,,),K2922)</f>
        <v>15.01.08.01.01</v>
      </c>
      <c r="M2922" s="175" t="str" cm="1">
        <f t="array" aca="1" ref="M2922" ca="1">IF(OR($K2922=0,$K2922=""),OFFSET(M2922,-1,,,),O2922)</f>
        <v>CONTRAPISO AUTONIVELANTE - ESP=3CM</v>
      </c>
      <c r="N2922" s="67" t="s">
        <v>4070</v>
      </c>
      <c r="O2922" s="68" t="s">
        <v>4717</v>
      </c>
      <c r="P2922" s="68"/>
      <c r="Q2922" s="68" t="s">
        <v>3252</v>
      </c>
      <c r="R2922" s="69">
        <v>0.46595300000000001</v>
      </c>
      <c r="S2922" s="70">
        <v>70</v>
      </c>
      <c r="T2922" s="70">
        <v>32.616709999999998</v>
      </c>
      <c r="U2922" s="67" t="s">
        <v>1519</v>
      </c>
      <c r="V2922" s="71" t="s">
        <v>4202</v>
      </c>
      <c r="W2922" s="171"/>
      <c r="X2922" s="172"/>
      <c r="Y2922" s="176">
        <f t="shared" si="1815"/>
        <v>0</v>
      </c>
      <c r="AA2922" s="192"/>
      <c r="AB2922" s="193"/>
    </row>
    <row r="2923" spans="2:28" hidden="1">
      <c r="B2923" s="189">
        <f t="shared" si="1807"/>
        <v>0</v>
      </c>
      <c r="C2923" s="189">
        <f t="shared" ca="1" si="1808"/>
        <v>0</v>
      </c>
      <c r="D2923" s="189">
        <f t="shared" si="1809"/>
        <v>0</v>
      </c>
      <c r="E2923" s="189">
        <f t="shared" ca="1" si="1810"/>
        <v>0</v>
      </c>
      <c r="F2923" s="189">
        <f t="shared" si="1811"/>
        <v>0</v>
      </c>
      <c r="G2923" s="189" cm="1">
        <f t="array" aca="1" ref="G2923" ca="1">OFFSET(G2923,-1,,,)+1</f>
        <v>2918</v>
      </c>
      <c r="H2923" s="189">
        <f t="shared" si="1812"/>
        <v>0</v>
      </c>
      <c r="I2923" s="189">
        <f t="shared" si="1813"/>
        <v>0</v>
      </c>
      <c r="J2923" s="179">
        <f t="shared" si="1814"/>
        <v>0</v>
      </c>
      <c r="K2923" s="173"/>
      <c r="L2923" s="174" t="str" cm="1">
        <f t="array" aca="1" ref="L2923" ca="1">IF($K2923="",OFFSET(L2923,-1,,,),K2923)</f>
        <v>15.01.08.01.01</v>
      </c>
      <c r="M2923" s="175" t="str" cm="1">
        <f t="array" aca="1" ref="M2923" ca="1">IF(OR($K2923=0,$K2923=""),OFFSET(M2923,-1,,,),O2923)</f>
        <v>CONTRAPISO AUTONIVELANTE - ESP=3CM</v>
      </c>
      <c r="N2923" s="67" t="s">
        <v>4071</v>
      </c>
      <c r="O2923" s="68" t="s">
        <v>4718</v>
      </c>
      <c r="P2923" s="68"/>
      <c r="Q2923" s="68" t="s">
        <v>3252</v>
      </c>
      <c r="R2923" s="69">
        <v>0.175982</v>
      </c>
      <c r="S2923" s="70">
        <v>70</v>
      </c>
      <c r="T2923" s="70">
        <v>12.31874</v>
      </c>
      <c r="U2923" s="67" t="s">
        <v>1519</v>
      </c>
      <c r="V2923" s="71" t="s">
        <v>4202</v>
      </c>
      <c r="W2923" s="171"/>
      <c r="X2923" s="172"/>
      <c r="Y2923" s="176">
        <f t="shared" si="1815"/>
        <v>0</v>
      </c>
      <c r="AA2923" s="192"/>
      <c r="AB2923" s="193"/>
    </row>
    <row r="2924" spans="2:28">
      <c r="B2924" s="189">
        <f t="shared" si="1807"/>
        <v>0</v>
      </c>
      <c r="C2924" s="189">
        <f t="shared" ca="1" si="1808"/>
        <v>0</v>
      </c>
      <c r="D2924" s="189">
        <f t="shared" si="1809"/>
        <v>0</v>
      </c>
      <c r="E2924" s="189">
        <f t="shared" ca="1" si="1810"/>
        <v>0</v>
      </c>
      <c r="F2924" s="189">
        <f t="shared" si="1811"/>
        <v>0</v>
      </c>
      <c r="G2924" s="189" cm="1">
        <f t="array" aca="1" ref="G2924" ca="1">OFFSET(G2924,-1,,,)+1</f>
        <v>2919</v>
      </c>
      <c r="H2924" s="189">
        <f t="shared" si="1812"/>
        <v>0</v>
      </c>
      <c r="I2924" s="189">
        <f t="shared" si="1813"/>
        <v>0</v>
      </c>
      <c r="J2924" s="179">
        <f t="shared" si="1814"/>
        <v>0</v>
      </c>
      <c r="K2924" s="173" t="s">
        <v>2706</v>
      </c>
      <c r="L2924" s="174" t="str" cm="1">
        <f t="array" aca="1" ref="L2924" ca="1">IF($K2924="",OFFSET(L2924,-1,,,),K2924)</f>
        <v>15.01.08.01.02</v>
      </c>
      <c r="M2924" s="175" t="str" cm="1">
        <f t="array" aca="1" ref="M2924" ca="1">IF(OR($K2924=0,$K2924=""),OFFSET(M2924,-1,,,),O2924)</f>
        <v>REGULARIZAÇÃO SARRAFEADA - CONTRAPISO - ESP=3CM</v>
      </c>
      <c r="N2924" s="67" t="s">
        <v>252</v>
      </c>
      <c r="O2924" s="68" t="s">
        <v>4237</v>
      </c>
      <c r="P2924" s="68"/>
      <c r="Q2924" s="68" t="s">
        <v>3258</v>
      </c>
      <c r="R2924" s="69">
        <v>7.41</v>
      </c>
      <c r="S2924" s="70">
        <v>52.604999999999997</v>
      </c>
      <c r="T2924" s="70">
        <v>389.80304999999998</v>
      </c>
      <c r="U2924" s="67"/>
      <c r="V2924" s="71"/>
      <c r="W2924" s="171"/>
      <c r="X2924" s="172"/>
      <c r="Y2924" s="176">
        <f t="shared" si="1815"/>
        <v>0</v>
      </c>
      <c r="AA2924" s="192"/>
      <c r="AB2924" s="193"/>
    </row>
    <row r="2925" spans="2:28" hidden="1">
      <c r="B2925" s="189">
        <f t="shared" si="1807"/>
        <v>0</v>
      </c>
      <c r="C2925" s="189">
        <f t="shared" ca="1" si="1808"/>
        <v>0</v>
      </c>
      <c r="D2925" s="189">
        <f t="shared" si="1809"/>
        <v>0</v>
      </c>
      <c r="E2925" s="189">
        <f t="shared" ca="1" si="1810"/>
        <v>0</v>
      </c>
      <c r="F2925" s="189">
        <f t="shared" si="1811"/>
        <v>0</v>
      </c>
      <c r="G2925" s="189" cm="1">
        <f t="array" aca="1" ref="G2925" ca="1">OFFSET(G2925,-1,,,)+1</f>
        <v>2920</v>
      </c>
      <c r="H2925" s="189">
        <f t="shared" si="1812"/>
        <v>0</v>
      </c>
      <c r="I2925" s="189">
        <f t="shared" si="1813"/>
        <v>0</v>
      </c>
      <c r="J2925" s="179">
        <f t="shared" si="1814"/>
        <v>0</v>
      </c>
      <c r="K2925" s="173"/>
      <c r="L2925" s="174" t="str" cm="1">
        <f t="array" aca="1" ref="L2925" ca="1">IF($K2925="",OFFSET(L2925,-1,,,),K2925)</f>
        <v>15.01.08.01.02</v>
      </c>
      <c r="M2925" s="175" t="str" cm="1">
        <f t="array" aca="1" ref="M2925" ca="1">IF(OR($K2925=0,$K2925=""),OFFSET(M2925,-1,,,),O2925)</f>
        <v>REGULARIZAÇÃO SARRAFEADA - CONTRAPISO - ESP=3CM</v>
      </c>
      <c r="N2925" s="67" t="s">
        <v>240</v>
      </c>
      <c r="O2925" s="68" t="s">
        <v>179</v>
      </c>
      <c r="P2925" s="68"/>
      <c r="Q2925" s="68" t="s">
        <v>3255</v>
      </c>
      <c r="R2925" s="69">
        <v>64.763400000000004</v>
      </c>
      <c r="S2925" s="70">
        <v>0.75</v>
      </c>
      <c r="T2925" s="70">
        <v>48.572550000000007</v>
      </c>
      <c r="U2925" s="67" t="s">
        <v>1519</v>
      </c>
      <c r="V2925" s="71" t="s">
        <v>4202</v>
      </c>
      <c r="W2925" s="171"/>
      <c r="X2925" s="172"/>
      <c r="Y2925" s="176">
        <f t="shared" si="1815"/>
        <v>0</v>
      </c>
      <c r="AA2925" s="192"/>
      <c r="AB2925" s="193"/>
    </row>
    <row r="2926" spans="2:28" hidden="1">
      <c r="B2926" s="189">
        <f t="shared" si="1807"/>
        <v>0</v>
      </c>
      <c r="C2926" s="189">
        <f t="shared" ca="1" si="1808"/>
        <v>0</v>
      </c>
      <c r="D2926" s="189">
        <f t="shared" si="1809"/>
        <v>0</v>
      </c>
      <c r="E2926" s="189">
        <f t="shared" ca="1" si="1810"/>
        <v>0</v>
      </c>
      <c r="F2926" s="189">
        <f t="shared" si="1811"/>
        <v>0</v>
      </c>
      <c r="G2926" s="189" cm="1">
        <f t="array" aca="1" ref="G2926" ca="1">OFFSET(G2926,-1,,,)+1</f>
        <v>2921</v>
      </c>
      <c r="H2926" s="189">
        <f t="shared" si="1812"/>
        <v>0</v>
      </c>
      <c r="I2926" s="189">
        <f t="shared" si="1813"/>
        <v>0</v>
      </c>
      <c r="J2926" s="179">
        <f t="shared" si="1814"/>
        <v>0</v>
      </c>
      <c r="K2926" s="173"/>
      <c r="L2926" s="174" t="str" cm="1">
        <f t="array" aca="1" ref="L2926" ca="1">IF($K2926="",OFFSET(L2926,-1,,,),K2926)</f>
        <v>15.01.08.01.02</v>
      </c>
      <c r="M2926" s="175" t="str" cm="1">
        <f t="array" aca="1" ref="M2926" ca="1">IF(OR($K2926=0,$K2926=""),OFFSET(M2926,-1,,,),O2926)</f>
        <v>REGULARIZAÇÃO SARRAFEADA - CONTRAPISO - ESP=3CM</v>
      </c>
      <c r="N2926" s="67" t="s">
        <v>180</v>
      </c>
      <c r="O2926" s="68" t="s">
        <v>181</v>
      </c>
      <c r="P2926" s="68"/>
      <c r="Q2926" s="68" t="s">
        <v>3256</v>
      </c>
      <c r="R2926" s="69">
        <v>0.2964</v>
      </c>
      <c r="S2926" s="70">
        <v>200</v>
      </c>
      <c r="T2926" s="70">
        <v>59.28</v>
      </c>
      <c r="U2926" s="67" t="s">
        <v>1519</v>
      </c>
      <c r="V2926" s="71" t="s">
        <v>4202</v>
      </c>
      <c r="W2926" s="171"/>
      <c r="X2926" s="172"/>
      <c r="Y2926" s="176">
        <f t="shared" si="1815"/>
        <v>0</v>
      </c>
      <c r="AA2926" s="192"/>
      <c r="AB2926" s="193"/>
    </row>
    <row r="2927" spans="2:28" hidden="1">
      <c r="B2927" s="189">
        <f t="shared" si="1807"/>
        <v>0</v>
      </c>
      <c r="C2927" s="189">
        <f t="shared" ca="1" si="1808"/>
        <v>0</v>
      </c>
      <c r="D2927" s="189">
        <f t="shared" si="1809"/>
        <v>0</v>
      </c>
      <c r="E2927" s="189">
        <f t="shared" ca="1" si="1810"/>
        <v>0</v>
      </c>
      <c r="F2927" s="189">
        <f t="shared" si="1811"/>
        <v>0</v>
      </c>
      <c r="G2927" s="189" cm="1">
        <f t="array" aca="1" ref="G2927" ca="1">OFFSET(G2927,-1,,,)+1</f>
        <v>2922</v>
      </c>
      <c r="H2927" s="189">
        <f t="shared" si="1812"/>
        <v>0</v>
      </c>
      <c r="I2927" s="189">
        <f t="shared" si="1813"/>
        <v>0</v>
      </c>
      <c r="J2927" s="179">
        <f t="shared" si="1814"/>
        <v>0</v>
      </c>
      <c r="K2927" s="173"/>
      <c r="L2927" s="174" t="str" cm="1">
        <f t="array" aca="1" ref="L2927" ca="1">IF($K2927="",OFFSET(L2927,-1,,,),K2927)</f>
        <v>15.01.08.01.02</v>
      </c>
      <c r="M2927" s="175" t="str" cm="1">
        <f t="array" aca="1" ref="M2927" ca="1">IF(OR($K2927=0,$K2927=""),OFFSET(M2927,-1,,,),O2927)</f>
        <v>REGULARIZAÇÃO SARRAFEADA - CONTRAPISO - ESP=3CM</v>
      </c>
      <c r="N2927" s="67" t="s">
        <v>253</v>
      </c>
      <c r="O2927" s="68" t="s">
        <v>254</v>
      </c>
      <c r="P2927" s="68"/>
      <c r="Q2927" s="68" t="s">
        <v>3255</v>
      </c>
      <c r="R2927" s="69">
        <v>3.3344999999999998</v>
      </c>
      <c r="S2927" s="70">
        <v>9</v>
      </c>
      <c r="T2927" s="70">
        <v>30.010499999999997</v>
      </c>
      <c r="U2927" s="67" t="s">
        <v>1519</v>
      </c>
      <c r="V2927" s="71" t="s">
        <v>4202</v>
      </c>
      <c r="W2927" s="171"/>
      <c r="X2927" s="172"/>
      <c r="Y2927" s="176">
        <f t="shared" si="1815"/>
        <v>0</v>
      </c>
      <c r="AA2927" s="192"/>
      <c r="AB2927" s="193"/>
    </row>
    <row r="2928" spans="2:28" hidden="1">
      <c r="B2928" s="189">
        <f t="shared" si="1807"/>
        <v>0</v>
      </c>
      <c r="C2928" s="189">
        <f t="shared" ca="1" si="1808"/>
        <v>0</v>
      </c>
      <c r="D2928" s="189">
        <f t="shared" si="1809"/>
        <v>0</v>
      </c>
      <c r="E2928" s="189">
        <f t="shared" ca="1" si="1810"/>
        <v>0</v>
      </c>
      <c r="F2928" s="189">
        <f t="shared" si="1811"/>
        <v>0</v>
      </c>
      <c r="G2928" s="189" cm="1">
        <f t="array" aca="1" ref="G2928" ca="1">OFFSET(G2928,-1,,,)+1</f>
        <v>2923</v>
      </c>
      <c r="H2928" s="189">
        <f t="shared" si="1812"/>
        <v>0</v>
      </c>
      <c r="I2928" s="189">
        <f t="shared" si="1813"/>
        <v>0</v>
      </c>
      <c r="J2928" s="179">
        <f t="shared" si="1814"/>
        <v>0</v>
      </c>
      <c r="K2928" s="173"/>
      <c r="L2928" s="174" t="str" cm="1">
        <f t="array" aca="1" ref="L2928" ca="1">IF($K2928="",OFFSET(L2928,-1,,,),K2928)</f>
        <v>15.01.08.01.02</v>
      </c>
      <c r="M2928" s="175" t="str" cm="1">
        <f t="array" aca="1" ref="M2928" ca="1">IF(OR($K2928=0,$K2928=""),OFFSET(M2928,-1,,,),O2928)</f>
        <v>REGULARIZAÇÃO SARRAFEADA - CONTRAPISO - ESP=3CM</v>
      </c>
      <c r="N2928" s="67" t="s">
        <v>255</v>
      </c>
      <c r="O2928" s="68" t="s">
        <v>256</v>
      </c>
      <c r="P2928" s="68"/>
      <c r="Q2928" s="68" t="s">
        <v>3258</v>
      </c>
      <c r="R2928" s="69">
        <v>7.41</v>
      </c>
      <c r="S2928" s="70">
        <v>34</v>
      </c>
      <c r="T2928" s="70">
        <v>251.94</v>
      </c>
      <c r="U2928" s="67" t="s">
        <v>1519</v>
      </c>
      <c r="V2928" s="71" t="s">
        <v>4202</v>
      </c>
      <c r="W2928" s="171"/>
      <c r="X2928" s="172"/>
      <c r="Y2928" s="176">
        <f t="shared" si="1815"/>
        <v>0</v>
      </c>
      <c r="AA2928" s="192"/>
      <c r="AB2928" s="193"/>
    </row>
    <row r="2929" spans="2:28">
      <c r="B2929" s="189">
        <f t="shared" si="1807"/>
        <v>0</v>
      </c>
      <c r="C2929" s="189">
        <f t="shared" ca="1" si="1808"/>
        <v>0</v>
      </c>
      <c r="D2929" s="189">
        <f t="shared" si="1809"/>
        <v>0</v>
      </c>
      <c r="E2929" s="189">
        <f t="shared" ca="1" si="1810"/>
        <v>0</v>
      </c>
      <c r="F2929" s="189">
        <f t="shared" si="1811"/>
        <v>0</v>
      </c>
      <c r="G2929" s="189" cm="1">
        <f t="array" aca="1" ref="G2929" ca="1">OFFSET(G2929,-1,,,)+1</f>
        <v>2924</v>
      </c>
      <c r="H2929" s="189">
        <f t="shared" si="1812"/>
        <v>0</v>
      </c>
      <c r="I2929" s="189">
        <f t="shared" si="1813"/>
        <v>0</v>
      </c>
      <c r="J2929" s="179">
        <f t="shared" si="1814"/>
        <v>0</v>
      </c>
      <c r="K2929" s="173" t="s">
        <v>2707</v>
      </c>
      <c r="L2929" s="174" t="str" cm="1">
        <f t="array" aca="1" ref="L2929" ca="1">IF($K2929="",OFFSET(L2929,-1,,,),K2929)</f>
        <v>15.01.08.01.03</v>
      </c>
      <c r="M2929" s="175" t="str" cm="1">
        <f t="array" aca="1" ref="M2929" ca="1">IF(OR($K2929=0,$K2929=""),OFFSET(M2929,-1,,,),O2929)</f>
        <v>MASSA ÚNICA E=20MM COM ARGAMASSA PRÉ FABRICADA- PAREDE</v>
      </c>
      <c r="N2929" s="67" t="s">
        <v>717</v>
      </c>
      <c r="O2929" s="68" t="s">
        <v>4248</v>
      </c>
      <c r="P2929" s="68"/>
      <c r="Q2929" s="68" t="s">
        <v>3258</v>
      </c>
      <c r="R2929" s="69">
        <v>334.24</v>
      </c>
      <c r="S2929" s="70">
        <v>49.96</v>
      </c>
      <c r="T2929" s="70">
        <v>16698.630400000002</v>
      </c>
      <c r="U2929" s="67"/>
      <c r="V2929" s="71"/>
      <c r="W2929" s="171"/>
      <c r="X2929" s="172"/>
      <c r="Y2929" s="176">
        <f t="shared" si="1815"/>
        <v>0</v>
      </c>
      <c r="AA2929" s="192"/>
      <c r="AB2929" s="193"/>
    </row>
    <row r="2930" spans="2:28" hidden="1">
      <c r="B2930" s="189">
        <f t="shared" si="1807"/>
        <v>0</v>
      </c>
      <c r="C2930" s="189">
        <f t="shared" ca="1" si="1808"/>
        <v>0</v>
      </c>
      <c r="D2930" s="189">
        <f t="shared" si="1809"/>
        <v>0</v>
      </c>
      <c r="E2930" s="189">
        <f t="shared" ca="1" si="1810"/>
        <v>0</v>
      </c>
      <c r="F2930" s="189">
        <f t="shared" si="1811"/>
        <v>0</v>
      </c>
      <c r="G2930" s="189" cm="1">
        <f t="array" aca="1" ref="G2930" ca="1">OFFSET(G2930,-1,,,)+1</f>
        <v>2925</v>
      </c>
      <c r="H2930" s="189">
        <f t="shared" si="1812"/>
        <v>0</v>
      </c>
      <c r="I2930" s="189">
        <f t="shared" si="1813"/>
        <v>0</v>
      </c>
      <c r="J2930" s="179">
        <f t="shared" si="1814"/>
        <v>0</v>
      </c>
      <c r="K2930" s="173"/>
      <c r="L2930" s="174" t="str" cm="1">
        <f t="array" aca="1" ref="L2930" ca="1">IF($K2930="",OFFSET(L2930,-1,,,),K2930)</f>
        <v>15.01.08.01.03</v>
      </c>
      <c r="M2930" s="175" t="str" cm="1">
        <f t="array" aca="1" ref="M2930" ca="1">IF(OR($K2930=0,$K2930=""),OFFSET(M2930,-1,,,),O2930)</f>
        <v>MASSA ÚNICA E=20MM COM ARGAMASSA PRÉ FABRICADA- PAREDE</v>
      </c>
      <c r="N2930" s="67" t="s">
        <v>522</v>
      </c>
      <c r="O2930" s="68" t="s">
        <v>523</v>
      </c>
      <c r="P2930" s="68"/>
      <c r="Q2930" s="68" t="s">
        <v>3255</v>
      </c>
      <c r="R2930" s="69">
        <v>11364.16</v>
      </c>
      <c r="S2930" s="70">
        <v>0.44</v>
      </c>
      <c r="T2930" s="70">
        <v>5000.2304000000004</v>
      </c>
      <c r="U2930" s="67" t="s">
        <v>1519</v>
      </c>
      <c r="V2930" s="71" t="s">
        <v>4202</v>
      </c>
      <c r="W2930" s="171"/>
      <c r="X2930" s="172"/>
      <c r="Y2930" s="176">
        <f t="shared" si="1815"/>
        <v>0</v>
      </c>
      <c r="AA2930" s="192"/>
      <c r="AB2930" s="193"/>
    </row>
    <row r="2931" spans="2:28" hidden="1">
      <c r="B2931" s="189">
        <f t="shared" si="1807"/>
        <v>0</v>
      </c>
      <c r="C2931" s="189">
        <f t="shared" ca="1" si="1808"/>
        <v>0</v>
      </c>
      <c r="D2931" s="189">
        <f t="shared" si="1809"/>
        <v>0</v>
      </c>
      <c r="E2931" s="189">
        <f t="shared" ca="1" si="1810"/>
        <v>0</v>
      </c>
      <c r="F2931" s="189">
        <f t="shared" si="1811"/>
        <v>0</v>
      </c>
      <c r="G2931" s="189" cm="1">
        <f t="array" aca="1" ref="G2931" ca="1">OFFSET(G2931,-1,,,)+1</f>
        <v>2926</v>
      </c>
      <c r="H2931" s="189">
        <f t="shared" si="1812"/>
        <v>0</v>
      </c>
      <c r="I2931" s="189">
        <f t="shared" si="1813"/>
        <v>0</v>
      </c>
      <c r="J2931" s="179">
        <f t="shared" si="1814"/>
        <v>0</v>
      </c>
      <c r="K2931" s="173"/>
      <c r="L2931" s="174" t="str" cm="1">
        <f t="array" aca="1" ref="L2931" ca="1">IF($K2931="",OFFSET(L2931,-1,,,),K2931)</f>
        <v>15.01.08.01.03</v>
      </c>
      <c r="M2931" s="175" t="str" cm="1">
        <f t="array" aca="1" ref="M2931" ca="1">IF(OR($K2931=0,$K2931=""),OFFSET(M2931,-1,,,),O2931)</f>
        <v>MASSA ÚNICA E=20MM COM ARGAMASSA PRÉ FABRICADA- PAREDE</v>
      </c>
      <c r="N2931" s="67" t="s">
        <v>369</v>
      </c>
      <c r="O2931" s="68" t="s">
        <v>370</v>
      </c>
      <c r="P2931" s="68"/>
      <c r="Q2931" s="68" t="s">
        <v>3258</v>
      </c>
      <c r="R2931" s="69">
        <v>334.24</v>
      </c>
      <c r="S2931" s="70">
        <v>35</v>
      </c>
      <c r="T2931" s="70">
        <v>11698.4</v>
      </c>
      <c r="U2931" s="67" t="s">
        <v>1519</v>
      </c>
      <c r="V2931" s="71" t="s">
        <v>4202</v>
      </c>
      <c r="W2931" s="171"/>
      <c r="X2931" s="172"/>
      <c r="Y2931" s="176">
        <f t="shared" si="1815"/>
        <v>0</v>
      </c>
      <c r="AA2931" s="192"/>
      <c r="AB2931" s="193"/>
    </row>
    <row r="2932" spans="2:28">
      <c r="B2932" s="189">
        <f t="shared" si="1807"/>
        <v>0</v>
      </c>
      <c r="C2932" s="189">
        <f t="shared" ca="1" si="1808"/>
        <v>0</v>
      </c>
      <c r="D2932" s="189">
        <f t="shared" si="1809"/>
        <v>0</v>
      </c>
      <c r="E2932" s="189">
        <f t="shared" ca="1" si="1810"/>
        <v>0</v>
      </c>
      <c r="F2932" s="189">
        <f t="shared" si="1811"/>
        <v>0</v>
      </c>
      <c r="G2932" s="189" cm="1">
        <f t="array" aca="1" ref="G2932" ca="1">OFFSET(G2932,-1,,,)+1</f>
        <v>2927</v>
      </c>
      <c r="H2932" s="189">
        <f t="shared" si="1812"/>
        <v>0</v>
      </c>
      <c r="I2932" s="189">
        <f t="shared" si="1813"/>
        <v>0</v>
      </c>
      <c r="J2932" s="179">
        <f t="shared" si="1814"/>
        <v>0</v>
      </c>
      <c r="K2932" s="173" t="s">
        <v>2708</v>
      </c>
      <c r="L2932" s="174" t="str" cm="1">
        <f t="array" aca="1" ref="L2932" ca="1">IF($K2932="",OFFSET(L2932,-1,,,),K2932)</f>
        <v>15.01.08.01.04</v>
      </c>
      <c r="M2932" s="175" t="str" cm="1">
        <f t="array" aca="1" ref="M2932" ca="1">IF(OR($K2932=0,$K2932=""),OFFSET(M2932,-1,,,),O2932)</f>
        <v>PISO CERÂMICO BRANCO 60X60CM COM FRETE DE CERÂMICA EM AC3</v>
      </c>
      <c r="N2932" s="67" t="s">
        <v>4082</v>
      </c>
      <c r="O2932" s="68" t="s">
        <v>4739</v>
      </c>
      <c r="P2932" s="68"/>
      <c r="Q2932" s="68" t="s">
        <v>3258</v>
      </c>
      <c r="R2932" s="69">
        <v>7.41</v>
      </c>
      <c r="S2932" s="70">
        <v>84.691000000000003</v>
      </c>
      <c r="T2932" s="70">
        <v>627.56031000000007</v>
      </c>
      <c r="U2932" s="67"/>
      <c r="V2932" s="71"/>
      <c r="W2932" s="171"/>
      <c r="X2932" s="172"/>
      <c r="Y2932" s="176">
        <f t="shared" si="1815"/>
        <v>0</v>
      </c>
      <c r="AA2932" s="192"/>
      <c r="AB2932" s="193"/>
    </row>
    <row r="2933" spans="2:28" hidden="1">
      <c r="B2933" s="189">
        <f t="shared" si="1807"/>
        <v>0</v>
      </c>
      <c r="C2933" s="189">
        <f t="shared" ca="1" si="1808"/>
        <v>0</v>
      </c>
      <c r="D2933" s="189">
        <f t="shared" si="1809"/>
        <v>0</v>
      </c>
      <c r="E2933" s="189">
        <f t="shared" ca="1" si="1810"/>
        <v>0</v>
      </c>
      <c r="F2933" s="189">
        <f t="shared" si="1811"/>
        <v>0</v>
      </c>
      <c r="G2933" s="189" cm="1">
        <f t="array" aca="1" ref="G2933" ca="1">OFFSET(G2933,-1,,,)+1</f>
        <v>2928</v>
      </c>
      <c r="H2933" s="189">
        <f t="shared" si="1812"/>
        <v>0</v>
      </c>
      <c r="I2933" s="189">
        <f t="shared" si="1813"/>
        <v>0</v>
      </c>
      <c r="J2933" s="179">
        <f t="shared" si="1814"/>
        <v>0</v>
      </c>
      <c r="K2933" s="173"/>
      <c r="L2933" s="174" t="str" cm="1">
        <f t="array" aca="1" ref="L2933" ca="1">IF($K2933="",OFFSET(L2933,-1,,,),K2933)</f>
        <v>15.01.08.01.04</v>
      </c>
      <c r="M2933" s="175" t="str" cm="1">
        <f t="array" aca="1" ref="M2933" ca="1">IF(OR($K2933=0,$K2933=""),OFFSET(M2933,-1,,,),O2933)</f>
        <v>PISO CERÂMICO BRANCO 60X60CM COM FRETE DE CERÂMICA EM AC3</v>
      </c>
      <c r="N2933" s="67" t="s">
        <v>259</v>
      </c>
      <c r="O2933" s="68" t="s">
        <v>260</v>
      </c>
      <c r="P2933" s="68"/>
      <c r="Q2933" s="68" t="s">
        <v>3260</v>
      </c>
      <c r="R2933" s="69">
        <v>44.46</v>
      </c>
      <c r="S2933" s="70">
        <v>0.03</v>
      </c>
      <c r="T2933" s="70">
        <v>1.3337999999999999</v>
      </c>
      <c r="U2933" s="67" t="s">
        <v>1519</v>
      </c>
      <c r="V2933" s="71" t="s">
        <v>4202</v>
      </c>
      <c r="W2933" s="171"/>
      <c r="X2933" s="172"/>
      <c r="Y2933" s="176">
        <f t="shared" si="1815"/>
        <v>0</v>
      </c>
      <c r="AA2933" s="192"/>
      <c r="AB2933" s="193"/>
    </row>
    <row r="2934" spans="2:28" hidden="1">
      <c r="B2934" s="189">
        <f>IF(J2934=0,0,U2934)</f>
        <v>0</v>
      </c>
      <c r="C2934" s="189">
        <f ca="1">IF(OR(J2934=0,I2934=0),0,IF(_xlfn.IFNA(MATCH(B2934,OFFSET($B$5,,,$G2934,),),0)&gt;0,0,MAX(OFFSET($C$5,,,$G2934,))+1))</f>
        <v>0</v>
      </c>
      <c r="D2934" s="189">
        <f>IF(J2934=0,0,N2934&amp;"-"&amp;U2934)</f>
        <v>0</v>
      </c>
      <c r="E2934" s="189">
        <f ca="1">IF(OR(J2934=0,I2934=0),0,IF(_xlfn.IFNA(MATCH(D2934,OFFSET($D$5,,,$G2934,),),0)&gt;0,0,_xlfn.MAXIFS(OFFSET($E$5,,,$G2934,),OFFSET($J$5,,,$G2934,),J2934)+1))</f>
        <v>0</v>
      </c>
      <c r="F2934" s="189">
        <f>IF(J2934=0,0,E2934&amp;"-"&amp;N2934)</f>
        <v>0</v>
      </c>
      <c r="G2934" s="189" cm="1">
        <f t="array" aca="1" ref="G2934" ca="1">OFFSET(G2934,-1,,,)+1</f>
        <v>2929</v>
      </c>
      <c r="H2934" s="189">
        <f>IF(OR($K2934=0,$K2934=""),$W2934,0)</f>
        <v>0</v>
      </c>
      <c r="I2934" s="189">
        <f>H2934*R2934</f>
        <v>0</v>
      </c>
      <c r="J2934" s="179">
        <f>IF(AND(I2934&lt;&gt;0,OR(K2934=0,K2934="")),N2934&amp;" - Mapa",0)</f>
        <v>0</v>
      </c>
      <c r="K2934" s="173"/>
      <c r="L2934" s="174" t="str" cm="1">
        <f t="array" aca="1" ref="L2934" ca="1">IF($K2934="",OFFSET(L2934,-1,,,),K2934)</f>
        <v>15.01.08.01.04</v>
      </c>
      <c r="M2934" s="175" t="str" cm="1">
        <f t="array" aca="1" ref="M2934" ca="1">IF(OR($K2934=0,$K2934=""),OFFSET(M2934,-1,,,),O2934)</f>
        <v>PISO CERÂMICO BRANCO 60X60CM COM FRETE DE CERÂMICA EM AC3</v>
      </c>
      <c r="N2934" s="67" t="s">
        <v>242</v>
      </c>
      <c r="O2934" s="68" t="s">
        <v>243</v>
      </c>
      <c r="P2934" s="68"/>
      <c r="Q2934" s="68" t="s">
        <v>3255</v>
      </c>
      <c r="R2934" s="69">
        <v>59.28</v>
      </c>
      <c r="S2934" s="70">
        <v>1.3</v>
      </c>
      <c r="T2934" s="70">
        <v>77.064000000000007</v>
      </c>
      <c r="U2934" s="67" t="s">
        <v>1519</v>
      </c>
      <c r="V2934" s="71" t="s">
        <v>4202</v>
      </c>
      <c r="W2934" s="171"/>
      <c r="X2934" s="172"/>
      <c r="Y2934" s="176">
        <f>X2934+W2934</f>
        <v>0</v>
      </c>
      <c r="AA2934" s="192"/>
      <c r="AB2934" s="193"/>
    </row>
    <row r="2935" spans="2:28" hidden="1">
      <c r="B2935" s="189">
        <f t="shared" ref="B2935:B2938" si="1816">IF(J2935=0,0,U2935)</f>
        <v>0</v>
      </c>
      <c r="C2935" s="189">
        <f t="shared" ref="C2935:C2938" ca="1" si="1817">IF(OR(J2935=0,I2935=0),0,IF(_xlfn.IFNA(MATCH(B2935,OFFSET($B$5,,,$G2935,),),0)&gt;0,0,MAX(OFFSET($C$5,,,$G2935,))+1))</f>
        <v>0</v>
      </c>
      <c r="D2935" s="189">
        <f t="shared" ref="D2935:D2938" si="1818">IF(J2935=0,0,N2935&amp;"-"&amp;U2935)</f>
        <v>0</v>
      </c>
      <c r="E2935" s="189">
        <f t="shared" ref="E2935:E2938" ca="1" si="1819">IF(OR(J2935=0,I2935=0),0,IF(_xlfn.IFNA(MATCH(D2935,OFFSET($D$5,,,$G2935,),),0)&gt;0,0,_xlfn.MAXIFS(OFFSET($E$5,,,$G2935,),OFFSET($J$5,,,$G2935,),J2935)+1))</f>
        <v>0</v>
      </c>
      <c r="F2935" s="189">
        <f t="shared" ref="F2935:F2938" si="1820">IF(J2935=0,0,E2935&amp;"-"&amp;N2935)</f>
        <v>0</v>
      </c>
      <c r="G2935" s="189" cm="1">
        <f t="array" aca="1" ref="G2935" ca="1">OFFSET(G2935,-1,,,)+1</f>
        <v>2930</v>
      </c>
      <c r="H2935" s="189">
        <f t="shared" ref="H2935:H2938" si="1821">IF(OR($K2935=0,$K2935=""),$W2935,0)</f>
        <v>0</v>
      </c>
      <c r="I2935" s="189">
        <f t="shared" ref="I2935:I2938" si="1822">H2935*R2935</f>
        <v>0</v>
      </c>
      <c r="J2935" s="179">
        <f t="shared" ref="J2935:J2938" si="1823">IF(AND(I2935&lt;&gt;0,OR(K2935=0,K2935="")),N2935&amp;" - Mapa",0)</f>
        <v>0</v>
      </c>
      <c r="K2935" s="173"/>
      <c r="L2935" s="174" t="str" cm="1">
        <f t="array" aca="1" ref="L2935" ca="1">IF($K2935="",OFFSET(L2935,-1,,,),K2935)</f>
        <v>15.01.08.01.04</v>
      </c>
      <c r="M2935" s="175" t="str" cm="1">
        <f t="array" aca="1" ref="M2935" ca="1">IF(OR($K2935=0,$K2935=""),OFFSET(M2935,-1,,,),O2935)</f>
        <v>PISO CERÂMICO BRANCO 60X60CM COM FRETE DE CERÂMICA EM AC3</v>
      </c>
      <c r="N2935" s="67" t="s">
        <v>261</v>
      </c>
      <c r="O2935" s="68" t="s">
        <v>262</v>
      </c>
      <c r="P2935" s="68"/>
      <c r="Q2935" s="68" t="s">
        <v>3255</v>
      </c>
      <c r="R2935" s="69">
        <v>3.1122000000000001</v>
      </c>
      <c r="S2935" s="70">
        <v>3.3</v>
      </c>
      <c r="T2935" s="70">
        <v>10.27026</v>
      </c>
      <c r="U2935" s="67" t="s">
        <v>1519</v>
      </c>
      <c r="V2935" s="71" t="s">
        <v>4202</v>
      </c>
      <c r="W2935" s="171"/>
      <c r="X2935" s="172"/>
      <c r="Y2935" s="176">
        <f t="shared" ref="Y2935:Y2938" si="1824">X2935+W2935</f>
        <v>0</v>
      </c>
      <c r="AA2935" s="192"/>
      <c r="AB2935" s="193"/>
    </row>
    <row r="2936" spans="2:28" hidden="1">
      <c r="B2936" s="189">
        <f t="shared" si="1816"/>
        <v>0</v>
      </c>
      <c r="C2936" s="189">
        <f t="shared" ca="1" si="1817"/>
        <v>0</v>
      </c>
      <c r="D2936" s="189">
        <f t="shared" si="1818"/>
        <v>0</v>
      </c>
      <c r="E2936" s="189">
        <f t="shared" ca="1" si="1819"/>
        <v>0</v>
      </c>
      <c r="F2936" s="189">
        <f t="shared" si="1820"/>
        <v>0</v>
      </c>
      <c r="G2936" s="189" cm="1">
        <f t="array" aca="1" ref="G2936" ca="1">OFFSET(G2936,-1,,,)+1</f>
        <v>2931</v>
      </c>
      <c r="H2936" s="189">
        <f t="shared" si="1821"/>
        <v>0</v>
      </c>
      <c r="I2936" s="189">
        <f t="shared" si="1822"/>
        <v>0</v>
      </c>
      <c r="J2936" s="179">
        <f t="shared" si="1823"/>
        <v>0</v>
      </c>
      <c r="K2936" s="173"/>
      <c r="L2936" s="174" t="str" cm="1">
        <f t="array" aca="1" ref="L2936" ca="1">IF($K2936="",OFFSET(L2936,-1,,,),K2936)</f>
        <v>15.01.08.01.04</v>
      </c>
      <c r="M2936" s="175" t="str" cm="1">
        <f t="array" aca="1" ref="M2936" ca="1">IF(OR($K2936=0,$K2936=""),OFFSET(M2936,-1,,,),O2936)</f>
        <v>PISO CERÂMICO BRANCO 60X60CM COM FRETE DE CERÂMICA EM AC3</v>
      </c>
      <c r="N2936" s="67" t="s">
        <v>4083</v>
      </c>
      <c r="O2936" s="68" t="s">
        <v>4740</v>
      </c>
      <c r="P2936" s="68"/>
      <c r="Q2936" s="68" t="s">
        <v>3258</v>
      </c>
      <c r="R2936" s="69">
        <v>8.1509999999999998</v>
      </c>
      <c r="S2936" s="70">
        <v>23.85</v>
      </c>
      <c r="T2936" s="70">
        <v>194.40135000000001</v>
      </c>
      <c r="U2936" s="67" t="s">
        <v>1519</v>
      </c>
      <c r="V2936" s="71" t="s">
        <v>4202</v>
      </c>
      <c r="W2936" s="171"/>
      <c r="X2936" s="172"/>
      <c r="Y2936" s="176">
        <f t="shared" si="1824"/>
        <v>0</v>
      </c>
      <c r="AA2936" s="192"/>
      <c r="AB2936" s="193"/>
    </row>
    <row r="2937" spans="2:28" hidden="1">
      <c r="B2937" s="189">
        <f t="shared" si="1816"/>
        <v>0</v>
      </c>
      <c r="C2937" s="189">
        <f t="shared" ca="1" si="1817"/>
        <v>0</v>
      </c>
      <c r="D2937" s="189">
        <f t="shared" si="1818"/>
        <v>0</v>
      </c>
      <c r="E2937" s="189">
        <f t="shared" ca="1" si="1819"/>
        <v>0</v>
      </c>
      <c r="F2937" s="189">
        <f t="shared" si="1820"/>
        <v>0</v>
      </c>
      <c r="G2937" s="189" cm="1">
        <f t="array" aca="1" ref="G2937" ca="1">OFFSET(G2937,-1,,,)+1</f>
        <v>2932</v>
      </c>
      <c r="H2937" s="189">
        <f t="shared" si="1821"/>
        <v>0</v>
      </c>
      <c r="I2937" s="189">
        <f t="shared" si="1822"/>
        <v>0</v>
      </c>
      <c r="J2937" s="179">
        <f t="shared" si="1823"/>
        <v>0</v>
      </c>
      <c r="K2937" s="173"/>
      <c r="L2937" s="174" t="str" cm="1">
        <f t="array" aca="1" ref="L2937" ca="1">IF($K2937="",OFFSET(L2937,-1,,,),K2937)</f>
        <v>15.01.08.01.04</v>
      </c>
      <c r="M2937" s="175" t="str" cm="1">
        <f t="array" aca="1" ref="M2937" ca="1">IF(OR($K2937=0,$K2937=""),OFFSET(M2937,-1,,,),O2937)</f>
        <v>PISO CERÂMICO BRANCO 60X60CM COM FRETE DE CERÂMICA EM AC3</v>
      </c>
      <c r="N2937" s="67" t="s">
        <v>1503</v>
      </c>
      <c r="O2937" s="68" t="s">
        <v>1504</v>
      </c>
      <c r="P2937" s="68"/>
      <c r="Q2937" s="68" t="s">
        <v>3258</v>
      </c>
      <c r="R2937" s="69">
        <v>7.41</v>
      </c>
      <c r="S2937" s="70">
        <v>40</v>
      </c>
      <c r="T2937" s="70">
        <v>296.39999999999998</v>
      </c>
      <c r="U2937" s="67" t="s">
        <v>1519</v>
      </c>
      <c r="V2937" s="71" t="s">
        <v>4202</v>
      </c>
      <c r="W2937" s="171"/>
      <c r="X2937" s="172"/>
      <c r="Y2937" s="176">
        <f t="shared" si="1824"/>
        <v>0</v>
      </c>
      <c r="AA2937" s="192"/>
      <c r="AB2937" s="193"/>
    </row>
    <row r="2938" spans="2:28" hidden="1">
      <c r="B2938" s="189">
        <f t="shared" si="1816"/>
        <v>0</v>
      </c>
      <c r="C2938" s="189">
        <f t="shared" ca="1" si="1817"/>
        <v>0</v>
      </c>
      <c r="D2938" s="189">
        <f t="shared" si="1818"/>
        <v>0</v>
      </c>
      <c r="E2938" s="189">
        <f t="shared" ca="1" si="1819"/>
        <v>0</v>
      </c>
      <c r="F2938" s="189">
        <f t="shared" si="1820"/>
        <v>0</v>
      </c>
      <c r="G2938" s="189" cm="1">
        <f t="array" aca="1" ref="G2938" ca="1">OFFSET(G2938,-1,,,)+1</f>
        <v>2933</v>
      </c>
      <c r="H2938" s="189">
        <f t="shared" si="1821"/>
        <v>0</v>
      </c>
      <c r="I2938" s="189">
        <f t="shared" si="1822"/>
        <v>0</v>
      </c>
      <c r="J2938" s="179">
        <f t="shared" si="1823"/>
        <v>0</v>
      </c>
      <c r="K2938" s="173"/>
      <c r="L2938" s="174" t="str" cm="1">
        <f t="array" aca="1" ref="L2938" ca="1">IF($K2938="",OFFSET(L2938,-1,,,),K2938)</f>
        <v>15.01.08.01.04</v>
      </c>
      <c r="M2938" s="175" t="str" cm="1">
        <f t="array" aca="1" ref="M2938" ca="1">IF(OR($K2938=0,$K2938=""),OFFSET(M2938,-1,,,),O2938)</f>
        <v>PISO CERÂMICO BRANCO 60X60CM COM FRETE DE CERÂMICA EM AC3</v>
      </c>
      <c r="N2938" s="67" t="s">
        <v>265</v>
      </c>
      <c r="O2938" s="68" t="s">
        <v>266</v>
      </c>
      <c r="P2938" s="68"/>
      <c r="Q2938" s="68" t="s">
        <v>3258</v>
      </c>
      <c r="R2938" s="69">
        <v>8.1509999999999998</v>
      </c>
      <c r="S2938" s="70">
        <v>5.9</v>
      </c>
      <c r="T2938" s="70">
        <v>48.090900000000005</v>
      </c>
      <c r="U2938" s="67" t="s">
        <v>1519</v>
      </c>
      <c r="V2938" s="71" t="s">
        <v>4202</v>
      </c>
      <c r="W2938" s="171"/>
      <c r="X2938" s="172"/>
      <c r="Y2938" s="176">
        <f t="shared" si="1824"/>
        <v>0</v>
      </c>
      <c r="AA2938" s="192"/>
      <c r="AB2938" s="193"/>
    </row>
    <row r="2939" spans="2:28">
      <c r="B2939" s="189">
        <f>IF(J2939=0,0,U2939)</f>
        <v>0</v>
      </c>
      <c r="C2939" s="189">
        <f ca="1">IF(OR(J2939=0,I2939=0),0,IF(_xlfn.IFNA(MATCH(B2939,OFFSET($B$5,,,$G2939,),),0)&gt;0,0,MAX(OFFSET($C$5,,,$G2939,))+1))</f>
        <v>0</v>
      </c>
      <c r="D2939" s="189">
        <f>IF(J2939=0,0,N2939&amp;"-"&amp;U2939)</f>
        <v>0</v>
      </c>
      <c r="E2939" s="189">
        <f ca="1">IF(OR(J2939=0,I2939=0),0,IF(_xlfn.IFNA(MATCH(D2939,OFFSET($D$5,,,$G2939,),),0)&gt;0,0,_xlfn.MAXIFS(OFFSET($E$5,,,$G2939,),OFFSET($J$5,,,$G2939,),J2939)+1))</f>
        <v>0</v>
      </c>
      <c r="F2939" s="189">
        <f>IF(J2939=0,0,E2939&amp;"-"&amp;N2939)</f>
        <v>0</v>
      </c>
      <c r="G2939" s="189" cm="1">
        <f t="array" aca="1" ref="G2939" ca="1">OFFSET(G2939,-1,,,)+1</f>
        <v>2934</v>
      </c>
      <c r="H2939" s="189">
        <f>IF(OR($K2939=0,$K2939=""),$W2939,0)</f>
        <v>0</v>
      </c>
      <c r="I2939" s="189">
        <f>H2939*R2939</f>
        <v>0</v>
      </c>
      <c r="J2939" s="179">
        <f>IF(AND(I2939&lt;&gt;0,OR(K2939=0,K2939="")),N2939&amp;" - Mapa",0)</f>
        <v>0</v>
      </c>
      <c r="K2939" s="173" t="s">
        <v>2709</v>
      </c>
      <c r="L2939" s="174" t="str" cm="1">
        <f t="array" aca="1" ref="L2939" ca="1">IF($K2939="",OFFSET(L2939,-1,,,),K2939)</f>
        <v>15.01.08.01.05</v>
      </c>
      <c r="M2939" s="175" t="str" cm="1">
        <f t="array" aca="1" ref="M2939" ca="1">IF(OR($K2939=0,$K2939=""),OFFSET(M2939,-1,,,),O2939)</f>
        <v>AZULEJO 30X40CM COM FRETE DE CERÂMICA EM AC3</v>
      </c>
      <c r="N2939" s="67" t="s">
        <v>3999</v>
      </c>
      <c r="O2939" s="68" t="s">
        <v>4584</v>
      </c>
      <c r="P2939" s="68"/>
      <c r="Q2939" s="68" t="s">
        <v>3258</v>
      </c>
      <c r="R2939" s="69">
        <v>44.7</v>
      </c>
      <c r="S2939" s="70">
        <v>88.697999999999993</v>
      </c>
      <c r="T2939" s="70">
        <v>3964.8006</v>
      </c>
      <c r="U2939" s="67"/>
      <c r="V2939" s="71"/>
      <c r="W2939" s="171"/>
      <c r="X2939" s="172"/>
      <c r="Y2939" s="176">
        <f>X2939+W2939</f>
        <v>0</v>
      </c>
      <c r="AA2939" s="192"/>
      <c r="AB2939" s="193"/>
    </row>
    <row r="2940" spans="2:28" hidden="1">
      <c r="B2940" s="189">
        <f t="shared" ref="B2940:B2994" si="1825">IF(J2940=0,0,U2940)</f>
        <v>0</v>
      </c>
      <c r="C2940" s="189">
        <f t="shared" ref="C2940:C2994" ca="1" si="1826">IF(OR(J2940=0,I2940=0),0,IF(_xlfn.IFNA(MATCH(B2940,OFFSET($B$5,,,$G2940,),),0)&gt;0,0,MAX(OFFSET($C$5,,,$G2940,))+1))</f>
        <v>0</v>
      </c>
      <c r="D2940" s="189">
        <f t="shared" ref="D2940:D2994" si="1827">IF(J2940=0,0,N2940&amp;"-"&amp;U2940)</f>
        <v>0</v>
      </c>
      <c r="E2940" s="189">
        <f t="shared" ref="E2940:E2994" ca="1" si="1828">IF(OR(J2940=0,I2940=0),0,IF(_xlfn.IFNA(MATCH(D2940,OFFSET($D$5,,,$G2940,),),0)&gt;0,0,_xlfn.MAXIFS(OFFSET($E$5,,,$G2940,),OFFSET($J$5,,,$G2940,),J2940)+1))</f>
        <v>0</v>
      </c>
      <c r="F2940" s="189">
        <f t="shared" ref="F2940:F2994" si="1829">IF(J2940=0,0,E2940&amp;"-"&amp;N2940)</f>
        <v>0</v>
      </c>
      <c r="G2940" s="189" cm="1">
        <f t="array" aca="1" ref="G2940" ca="1">OFFSET(G2940,-1,,,)+1</f>
        <v>2935</v>
      </c>
      <c r="H2940" s="189">
        <f t="shared" ref="H2940:H2994" si="1830">IF(OR($K2940=0,$K2940=""),$W2940,0)</f>
        <v>0</v>
      </c>
      <c r="I2940" s="189">
        <f t="shared" ref="I2940:I2994" si="1831">H2940*R2940</f>
        <v>0</v>
      </c>
      <c r="J2940" s="179">
        <f t="shared" ref="J2940:J2994" si="1832">IF(AND(I2940&lt;&gt;0,OR(K2940=0,K2940="")),N2940&amp;" - Mapa",0)</f>
        <v>0</v>
      </c>
      <c r="K2940" s="173"/>
      <c r="L2940" s="174" t="str" cm="1">
        <f t="array" aca="1" ref="L2940" ca="1">IF($K2940="",OFFSET(L2940,-1,,,),K2940)</f>
        <v>15.01.08.01.05</v>
      </c>
      <c r="M2940" s="175" t="str" cm="1">
        <f t="array" aca="1" ref="M2940" ca="1">IF(OR($K2940=0,$K2940=""),OFFSET(M2940,-1,,,),O2940)</f>
        <v>AZULEJO 30X40CM COM FRETE DE CERÂMICA EM AC3</v>
      </c>
      <c r="N2940" s="67" t="s">
        <v>259</v>
      </c>
      <c r="O2940" s="68" t="s">
        <v>260</v>
      </c>
      <c r="P2940" s="68"/>
      <c r="Q2940" s="68" t="s">
        <v>3260</v>
      </c>
      <c r="R2940" s="69">
        <v>223.5</v>
      </c>
      <c r="S2940" s="70">
        <v>0.03</v>
      </c>
      <c r="T2940" s="70">
        <v>6.7050000000000001</v>
      </c>
      <c r="U2940" s="67" t="s">
        <v>1519</v>
      </c>
      <c r="V2940" s="71" t="s">
        <v>4202</v>
      </c>
      <c r="W2940" s="171"/>
      <c r="X2940" s="172"/>
      <c r="Y2940" s="176">
        <f t="shared" ref="Y2940:Y2994" si="1833">X2940+W2940</f>
        <v>0</v>
      </c>
      <c r="AA2940" s="192"/>
      <c r="AB2940" s="193"/>
    </row>
    <row r="2941" spans="2:28" hidden="1">
      <c r="B2941" s="189">
        <f t="shared" si="1825"/>
        <v>0</v>
      </c>
      <c r="C2941" s="189">
        <f t="shared" ca="1" si="1826"/>
        <v>0</v>
      </c>
      <c r="D2941" s="189">
        <f t="shared" si="1827"/>
        <v>0</v>
      </c>
      <c r="E2941" s="189">
        <f t="shared" ca="1" si="1828"/>
        <v>0</v>
      </c>
      <c r="F2941" s="189">
        <f t="shared" si="1829"/>
        <v>0</v>
      </c>
      <c r="G2941" s="189" cm="1">
        <f t="array" aca="1" ref="G2941" ca="1">OFFSET(G2941,-1,,,)+1</f>
        <v>2936</v>
      </c>
      <c r="H2941" s="189">
        <f t="shared" si="1830"/>
        <v>0</v>
      </c>
      <c r="I2941" s="189">
        <f t="shared" si="1831"/>
        <v>0</v>
      </c>
      <c r="J2941" s="179">
        <f t="shared" si="1832"/>
        <v>0</v>
      </c>
      <c r="K2941" s="173"/>
      <c r="L2941" s="174" t="str" cm="1">
        <f t="array" aca="1" ref="L2941" ca="1">IF($K2941="",OFFSET(L2941,-1,,,),K2941)</f>
        <v>15.01.08.01.05</v>
      </c>
      <c r="M2941" s="175" t="str" cm="1">
        <f t="array" aca="1" ref="M2941" ca="1">IF(OR($K2941=0,$K2941=""),OFFSET(M2941,-1,,,),O2941)</f>
        <v>AZULEJO 30X40CM COM FRETE DE CERÂMICA EM AC3</v>
      </c>
      <c r="N2941" s="67" t="s">
        <v>242</v>
      </c>
      <c r="O2941" s="68" t="s">
        <v>243</v>
      </c>
      <c r="P2941" s="68"/>
      <c r="Q2941" s="68" t="s">
        <v>3255</v>
      </c>
      <c r="R2941" s="69">
        <v>357.6</v>
      </c>
      <c r="S2941" s="70">
        <v>1.3</v>
      </c>
      <c r="T2941" s="70">
        <v>464.88000000000005</v>
      </c>
      <c r="U2941" s="67" t="s">
        <v>1519</v>
      </c>
      <c r="V2941" s="71" t="s">
        <v>4202</v>
      </c>
      <c r="W2941" s="171"/>
      <c r="X2941" s="172"/>
      <c r="Y2941" s="176">
        <f t="shared" si="1833"/>
        <v>0</v>
      </c>
      <c r="AA2941" s="192"/>
      <c r="AB2941" s="193"/>
    </row>
    <row r="2942" spans="2:28" hidden="1">
      <c r="B2942" s="189">
        <f t="shared" si="1825"/>
        <v>0</v>
      </c>
      <c r="C2942" s="189">
        <f t="shared" ca="1" si="1826"/>
        <v>0</v>
      </c>
      <c r="D2942" s="189">
        <f t="shared" si="1827"/>
        <v>0</v>
      </c>
      <c r="E2942" s="189">
        <f t="shared" ca="1" si="1828"/>
        <v>0</v>
      </c>
      <c r="F2942" s="189">
        <f t="shared" si="1829"/>
        <v>0</v>
      </c>
      <c r="G2942" s="189" cm="1">
        <f t="array" aca="1" ref="G2942" ca="1">OFFSET(G2942,-1,,,)+1</f>
        <v>2937</v>
      </c>
      <c r="H2942" s="189">
        <f t="shared" si="1830"/>
        <v>0</v>
      </c>
      <c r="I2942" s="189">
        <f t="shared" si="1831"/>
        <v>0</v>
      </c>
      <c r="J2942" s="179">
        <f t="shared" si="1832"/>
        <v>0</v>
      </c>
      <c r="K2942" s="173"/>
      <c r="L2942" s="174" t="str" cm="1">
        <f t="array" aca="1" ref="L2942" ca="1">IF($K2942="",OFFSET(L2942,-1,,,),K2942)</f>
        <v>15.01.08.01.05</v>
      </c>
      <c r="M2942" s="175" t="str" cm="1">
        <f t="array" aca="1" ref="M2942" ca="1">IF(OR($K2942=0,$K2942=""),OFFSET(M2942,-1,,,),O2942)</f>
        <v>AZULEJO 30X40CM COM FRETE DE CERÂMICA EM AC3</v>
      </c>
      <c r="N2942" s="67" t="s">
        <v>261</v>
      </c>
      <c r="O2942" s="68" t="s">
        <v>262</v>
      </c>
      <c r="P2942" s="68"/>
      <c r="Q2942" s="68" t="s">
        <v>3255</v>
      </c>
      <c r="R2942" s="69">
        <v>11.622</v>
      </c>
      <c r="S2942" s="70">
        <v>3.3</v>
      </c>
      <c r="T2942" s="70">
        <v>38.352599999999995</v>
      </c>
      <c r="U2942" s="67" t="s">
        <v>1519</v>
      </c>
      <c r="V2942" s="71" t="s">
        <v>4202</v>
      </c>
      <c r="W2942" s="171"/>
      <c r="X2942" s="172"/>
      <c r="Y2942" s="176">
        <f t="shared" si="1833"/>
        <v>0</v>
      </c>
      <c r="AA2942" s="192"/>
      <c r="AB2942" s="193"/>
    </row>
    <row r="2943" spans="2:28" hidden="1">
      <c r="B2943" s="189">
        <f t="shared" si="1825"/>
        <v>0</v>
      </c>
      <c r="C2943" s="189">
        <f t="shared" ca="1" si="1826"/>
        <v>0</v>
      </c>
      <c r="D2943" s="189">
        <f t="shared" si="1827"/>
        <v>0</v>
      </c>
      <c r="E2943" s="189">
        <f t="shared" ca="1" si="1828"/>
        <v>0</v>
      </c>
      <c r="F2943" s="189">
        <f t="shared" si="1829"/>
        <v>0</v>
      </c>
      <c r="G2943" s="189" cm="1">
        <f t="array" aca="1" ref="G2943" ca="1">OFFSET(G2943,-1,,,)+1</f>
        <v>2938</v>
      </c>
      <c r="H2943" s="189">
        <f t="shared" si="1830"/>
        <v>0</v>
      </c>
      <c r="I2943" s="189">
        <f t="shared" si="1831"/>
        <v>0</v>
      </c>
      <c r="J2943" s="179">
        <f t="shared" si="1832"/>
        <v>0</v>
      </c>
      <c r="K2943" s="173"/>
      <c r="L2943" s="174" t="str" cm="1">
        <f t="array" aca="1" ref="L2943" ca="1">IF($K2943="",OFFSET(L2943,-1,,,),K2943)</f>
        <v>15.01.08.01.05</v>
      </c>
      <c r="M2943" s="175" t="str" cm="1">
        <f t="array" aca="1" ref="M2943" ca="1">IF(OR($K2943=0,$K2943=""),OFFSET(M2943,-1,,,),O2943)</f>
        <v>AZULEJO 30X40CM COM FRETE DE CERÂMICA EM AC3</v>
      </c>
      <c r="N2943" s="67" t="s">
        <v>4000</v>
      </c>
      <c r="O2943" s="68" t="s">
        <v>4585</v>
      </c>
      <c r="P2943" s="68"/>
      <c r="Q2943" s="68" t="s">
        <v>3258</v>
      </c>
      <c r="R2943" s="69">
        <v>49.17</v>
      </c>
      <c r="S2943" s="70">
        <v>28</v>
      </c>
      <c r="T2943" s="70">
        <v>1376.76</v>
      </c>
      <c r="U2943" s="67" t="s">
        <v>1519</v>
      </c>
      <c r="V2943" s="71" t="s">
        <v>4202</v>
      </c>
      <c r="W2943" s="171"/>
      <c r="X2943" s="172"/>
      <c r="Y2943" s="176">
        <f t="shared" si="1833"/>
        <v>0</v>
      </c>
      <c r="AA2943" s="192"/>
      <c r="AB2943" s="193"/>
    </row>
    <row r="2944" spans="2:28" hidden="1">
      <c r="B2944" s="189">
        <f t="shared" si="1825"/>
        <v>0</v>
      </c>
      <c r="C2944" s="189">
        <f t="shared" ca="1" si="1826"/>
        <v>0</v>
      </c>
      <c r="D2944" s="189">
        <f t="shared" si="1827"/>
        <v>0</v>
      </c>
      <c r="E2944" s="189">
        <f t="shared" ca="1" si="1828"/>
        <v>0</v>
      </c>
      <c r="F2944" s="189">
        <f t="shared" si="1829"/>
        <v>0</v>
      </c>
      <c r="G2944" s="189" cm="1">
        <f t="array" aca="1" ref="G2944" ca="1">OFFSET(G2944,-1,,,)+1</f>
        <v>2939</v>
      </c>
      <c r="H2944" s="189">
        <f t="shared" si="1830"/>
        <v>0</v>
      </c>
      <c r="I2944" s="189">
        <f t="shared" si="1831"/>
        <v>0</v>
      </c>
      <c r="J2944" s="179">
        <f t="shared" si="1832"/>
        <v>0</v>
      </c>
      <c r="K2944" s="173"/>
      <c r="L2944" s="174" t="str" cm="1">
        <f t="array" aca="1" ref="L2944" ca="1">IF($K2944="",OFFSET(L2944,-1,,,),K2944)</f>
        <v>15.01.08.01.05</v>
      </c>
      <c r="M2944" s="175" t="str" cm="1">
        <f t="array" aca="1" ref="M2944" ca="1">IF(OR($K2944=0,$K2944=""),OFFSET(M2944,-1,,,),O2944)</f>
        <v>AZULEJO 30X40CM COM FRETE DE CERÂMICA EM AC3</v>
      </c>
      <c r="N2944" s="67" t="s">
        <v>1103</v>
      </c>
      <c r="O2944" s="68" t="s">
        <v>1104</v>
      </c>
      <c r="P2944" s="68"/>
      <c r="Q2944" s="68" t="s">
        <v>3258</v>
      </c>
      <c r="R2944" s="69">
        <v>44.7</v>
      </c>
      <c r="S2944" s="70">
        <v>40</v>
      </c>
      <c r="T2944" s="70">
        <v>1788</v>
      </c>
      <c r="U2944" s="67" t="s">
        <v>1519</v>
      </c>
      <c r="V2944" s="71" t="s">
        <v>4202</v>
      </c>
      <c r="W2944" s="171"/>
      <c r="X2944" s="172"/>
      <c r="Y2944" s="176">
        <f t="shared" si="1833"/>
        <v>0</v>
      </c>
      <c r="AA2944" s="192"/>
      <c r="AB2944" s="193"/>
    </row>
    <row r="2945" spans="2:28" hidden="1">
      <c r="B2945" s="189">
        <f t="shared" si="1825"/>
        <v>0</v>
      </c>
      <c r="C2945" s="189">
        <f t="shared" ca="1" si="1826"/>
        <v>0</v>
      </c>
      <c r="D2945" s="189">
        <f t="shared" si="1827"/>
        <v>0</v>
      </c>
      <c r="E2945" s="189">
        <f t="shared" ca="1" si="1828"/>
        <v>0</v>
      </c>
      <c r="F2945" s="189">
        <f t="shared" si="1829"/>
        <v>0</v>
      </c>
      <c r="G2945" s="189" cm="1">
        <f t="array" aca="1" ref="G2945" ca="1">OFFSET(G2945,-1,,,)+1</f>
        <v>2940</v>
      </c>
      <c r="H2945" s="189">
        <f t="shared" si="1830"/>
        <v>0</v>
      </c>
      <c r="I2945" s="189">
        <f t="shared" si="1831"/>
        <v>0</v>
      </c>
      <c r="J2945" s="179">
        <f t="shared" si="1832"/>
        <v>0</v>
      </c>
      <c r="K2945" s="173"/>
      <c r="L2945" s="174" t="str" cm="1">
        <f t="array" aca="1" ref="L2945" ca="1">IF($K2945="",OFFSET(L2945,-1,,,),K2945)</f>
        <v>15.01.08.01.05</v>
      </c>
      <c r="M2945" s="175" t="str" cm="1">
        <f t="array" aca="1" ref="M2945" ca="1">IF(OR($K2945=0,$K2945=""),OFFSET(M2945,-1,,,),O2945)</f>
        <v>AZULEJO 30X40CM COM FRETE DE CERÂMICA EM AC3</v>
      </c>
      <c r="N2945" s="67" t="s">
        <v>265</v>
      </c>
      <c r="O2945" s="68" t="s">
        <v>266</v>
      </c>
      <c r="P2945" s="68"/>
      <c r="Q2945" s="68" t="s">
        <v>3258</v>
      </c>
      <c r="R2945" s="69">
        <v>49.17</v>
      </c>
      <c r="S2945" s="70">
        <v>5.9</v>
      </c>
      <c r="T2945" s="70">
        <v>290.10300000000001</v>
      </c>
      <c r="U2945" s="67" t="s">
        <v>1519</v>
      </c>
      <c r="V2945" s="71" t="s">
        <v>4202</v>
      </c>
      <c r="W2945" s="171"/>
      <c r="X2945" s="172"/>
      <c r="Y2945" s="176">
        <f t="shared" si="1833"/>
        <v>0</v>
      </c>
      <c r="AA2945" s="192"/>
      <c r="AB2945" s="193"/>
    </row>
    <row r="2946" spans="2:28">
      <c r="B2946" s="189">
        <f t="shared" si="1825"/>
        <v>0</v>
      </c>
      <c r="C2946" s="189">
        <f t="shared" ca="1" si="1826"/>
        <v>0</v>
      </c>
      <c r="D2946" s="189">
        <f t="shared" si="1827"/>
        <v>0</v>
      </c>
      <c r="E2946" s="189">
        <f t="shared" ca="1" si="1828"/>
        <v>0</v>
      </c>
      <c r="F2946" s="189">
        <f t="shared" si="1829"/>
        <v>0</v>
      </c>
      <c r="G2946" s="189" cm="1">
        <f t="array" aca="1" ref="G2946" ca="1">OFFSET(G2946,-1,,,)+1</f>
        <v>2941</v>
      </c>
      <c r="H2946" s="189">
        <f t="shared" si="1830"/>
        <v>0</v>
      </c>
      <c r="I2946" s="189">
        <f t="shared" si="1831"/>
        <v>0</v>
      </c>
      <c r="J2946" s="179">
        <f t="shared" si="1832"/>
        <v>0</v>
      </c>
      <c r="K2946" s="173" t="s">
        <v>2710</v>
      </c>
      <c r="L2946" s="174" t="str" cm="1">
        <f t="array" aca="1" ref="L2946" ca="1">IF($K2946="",OFFSET(L2946,-1,,,),K2946)</f>
        <v>15.01.08.01.06</v>
      </c>
      <c r="M2946" s="175" t="str" cm="1">
        <f t="array" aca="1" ref="M2946" ca="1">IF(OR($K2946=0,$K2946=""),OFFSET(M2946,-1,,,),O2946)</f>
        <v>FORRO DE GESSO ACARTONADO COM PLACA BRANCA (ST)</v>
      </c>
      <c r="N2946" s="67" t="s">
        <v>1179</v>
      </c>
      <c r="O2946" s="68" t="s">
        <v>4615</v>
      </c>
      <c r="P2946" s="68"/>
      <c r="Q2946" s="68" t="s">
        <v>3258</v>
      </c>
      <c r="R2946" s="69">
        <v>7.41</v>
      </c>
      <c r="S2946" s="70">
        <v>73.5</v>
      </c>
      <c r="T2946" s="70">
        <v>544.63499999999999</v>
      </c>
      <c r="U2946" s="67"/>
      <c r="V2946" s="71"/>
      <c r="W2946" s="171"/>
      <c r="X2946" s="172"/>
      <c r="Y2946" s="176">
        <f t="shared" si="1833"/>
        <v>0</v>
      </c>
      <c r="AA2946" s="192"/>
      <c r="AB2946" s="193"/>
    </row>
    <row r="2947" spans="2:28" hidden="1">
      <c r="B2947" s="189">
        <f t="shared" si="1825"/>
        <v>0</v>
      </c>
      <c r="C2947" s="189">
        <f t="shared" ca="1" si="1826"/>
        <v>0</v>
      </c>
      <c r="D2947" s="189">
        <f t="shared" si="1827"/>
        <v>0</v>
      </c>
      <c r="E2947" s="189">
        <f t="shared" ca="1" si="1828"/>
        <v>0</v>
      </c>
      <c r="F2947" s="189">
        <f t="shared" si="1829"/>
        <v>0</v>
      </c>
      <c r="G2947" s="189" cm="1">
        <f t="array" aca="1" ref="G2947" ca="1">OFFSET(G2947,-1,,,)+1</f>
        <v>2942</v>
      </c>
      <c r="H2947" s="189">
        <f t="shared" si="1830"/>
        <v>0</v>
      </c>
      <c r="I2947" s="189">
        <f t="shared" si="1831"/>
        <v>0</v>
      </c>
      <c r="J2947" s="179">
        <f t="shared" si="1832"/>
        <v>0</v>
      </c>
      <c r="K2947" s="173"/>
      <c r="L2947" s="174" t="str" cm="1">
        <f t="array" aca="1" ref="L2947" ca="1">IF($K2947="",OFFSET(L2947,-1,,,),K2947)</f>
        <v>15.01.08.01.06</v>
      </c>
      <c r="M2947" s="175" t="str" cm="1">
        <f t="array" aca="1" ref="M2947" ca="1">IF(OR($K2947=0,$K2947=""),OFFSET(M2947,-1,,,),O2947)</f>
        <v>FORRO DE GESSO ACARTONADO COM PLACA BRANCA (ST)</v>
      </c>
      <c r="N2947" s="67" t="s">
        <v>1180</v>
      </c>
      <c r="O2947" s="68" t="s">
        <v>1181</v>
      </c>
      <c r="P2947" s="68"/>
      <c r="Q2947" s="68" t="s">
        <v>3258</v>
      </c>
      <c r="R2947" s="69">
        <v>7.41</v>
      </c>
      <c r="S2947" s="70">
        <v>73.5</v>
      </c>
      <c r="T2947" s="70">
        <v>544.63499999999999</v>
      </c>
      <c r="U2947" s="67" t="s">
        <v>1519</v>
      </c>
      <c r="V2947" s="71" t="s">
        <v>4202</v>
      </c>
      <c r="W2947" s="171"/>
      <c r="X2947" s="172"/>
      <c r="Y2947" s="176">
        <f t="shared" si="1833"/>
        <v>0</v>
      </c>
      <c r="AA2947" s="192"/>
      <c r="AB2947" s="193"/>
    </row>
    <row r="2948" spans="2:28" hidden="1">
      <c r="B2948" s="189">
        <f t="shared" si="1825"/>
        <v>0</v>
      </c>
      <c r="C2948" s="189">
        <f t="shared" ca="1" si="1826"/>
        <v>0</v>
      </c>
      <c r="D2948" s="189">
        <f t="shared" si="1827"/>
        <v>0</v>
      </c>
      <c r="E2948" s="189">
        <f t="shared" ca="1" si="1828"/>
        <v>0</v>
      </c>
      <c r="F2948" s="189">
        <f t="shared" si="1829"/>
        <v>0</v>
      </c>
      <c r="G2948" s="189" cm="1">
        <f t="array" aca="1" ref="G2948" ca="1">OFFSET(G2948,-1,,,)+1</f>
        <v>2943</v>
      </c>
      <c r="H2948" s="189">
        <f t="shared" si="1830"/>
        <v>0</v>
      </c>
      <c r="I2948" s="189">
        <f t="shared" si="1831"/>
        <v>0</v>
      </c>
      <c r="J2948" s="179">
        <f t="shared" si="1832"/>
        <v>0</v>
      </c>
      <c r="K2948" s="173" t="s">
        <v>2711</v>
      </c>
      <c r="L2948" s="174" t="str" cm="1">
        <f t="array" aca="1" ref="L2948" ca="1">IF($K2948="",OFFSET(L2948,-1,,,),K2948)</f>
        <v>15.01.08.02</v>
      </c>
      <c r="M2948" s="175" t="str" cm="1">
        <f t="array" aca="1" ref="M2948" ca="1">IF(OR($K2948=0,$K2948=""),OFFSET(M2948,-1,,,),O2948)</f>
        <v>PINTURA</v>
      </c>
      <c r="N2948" s="67" t="s">
        <v>143</v>
      </c>
      <c r="O2948" s="68" t="s">
        <v>376</v>
      </c>
      <c r="P2948" s="68"/>
      <c r="Q2948" s="68"/>
      <c r="R2948" s="69"/>
      <c r="S2948" s="70"/>
      <c r="T2948" s="70">
        <v>0</v>
      </c>
      <c r="U2948" s="67"/>
      <c r="V2948" s="71"/>
      <c r="W2948" s="171"/>
      <c r="X2948" s="172"/>
      <c r="Y2948" s="176">
        <f t="shared" si="1833"/>
        <v>0</v>
      </c>
      <c r="AA2948" s="192"/>
      <c r="AB2948" s="193"/>
    </row>
    <row r="2949" spans="2:28">
      <c r="B2949" s="189">
        <f t="shared" si="1825"/>
        <v>0</v>
      </c>
      <c r="C2949" s="189">
        <f t="shared" ca="1" si="1826"/>
        <v>0</v>
      </c>
      <c r="D2949" s="189">
        <f t="shared" si="1827"/>
        <v>0</v>
      </c>
      <c r="E2949" s="189">
        <f t="shared" ca="1" si="1828"/>
        <v>0</v>
      </c>
      <c r="F2949" s="189">
        <f t="shared" si="1829"/>
        <v>0</v>
      </c>
      <c r="G2949" s="189" cm="1">
        <f t="array" aca="1" ref="G2949" ca="1">OFFSET(G2949,-1,,,)+1</f>
        <v>2944</v>
      </c>
      <c r="H2949" s="189">
        <f t="shared" si="1830"/>
        <v>0</v>
      </c>
      <c r="I2949" s="189">
        <f t="shared" si="1831"/>
        <v>0</v>
      </c>
      <c r="J2949" s="179">
        <f t="shared" si="1832"/>
        <v>0</v>
      </c>
      <c r="K2949" s="173" t="s">
        <v>2712</v>
      </c>
      <c r="L2949" s="174" t="str" cm="1">
        <f t="array" aca="1" ref="L2949" ca="1">IF($K2949="",OFFSET(L2949,-1,,,),K2949)</f>
        <v>15.01.08.02.01</v>
      </c>
      <c r="M2949" s="175" t="str" cm="1">
        <f t="array" aca="1" ref="M2949" ca="1">IF(OR($K2949=0,$K2949=""),OFFSET(M2949,-1,,,),O2949)</f>
        <v>PINTURA ACRÍLICA SOBRE CONCRETO</v>
      </c>
      <c r="N2949" s="67" t="s">
        <v>377</v>
      </c>
      <c r="O2949" s="68" t="s">
        <v>4249</v>
      </c>
      <c r="P2949" s="68"/>
      <c r="Q2949" s="68" t="s">
        <v>3258</v>
      </c>
      <c r="R2949" s="69">
        <v>199.54</v>
      </c>
      <c r="S2949" s="70">
        <v>14.639699999999999</v>
      </c>
      <c r="T2949" s="70">
        <v>2921.2057379999997</v>
      </c>
      <c r="U2949" s="67"/>
      <c r="V2949" s="71"/>
      <c r="W2949" s="171"/>
      <c r="X2949" s="172"/>
      <c r="Y2949" s="176">
        <f t="shared" si="1833"/>
        <v>0</v>
      </c>
      <c r="AA2949" s="192"/>
      <c r="AB2949" s="193"/>
    </row>
    <row r="2950" spans="2:28" hidden="1">
      <c r="B2950" s="189">
        <f t="shared" si="1825"/>
        <v>0</v>
      </c>
      <c r="C2950" s="189">
        <f t="shared" ca="1" si="1826"/>
        <v>0</v>
      </c>
      <c r="D2950" s="189">
        <f t="shared" si="1827"/>
        <v>0</v>
      </c>
      <c r="E2950" s="189">
        <f t="shared" ca="1" si="1828"/>
        <v>0</v>
      </c>
      <c r="F2950" s="189">
        <f t="shared" si="1829"/>
        <v>0</v>
      </c>
      <c r="G2950" s="189" cm="1">
        <f t="array" aca="1" ref="G2950" ca="1">OFFSET(G2950,-1,,,)+1</f>
        <v>2945</v>
      </c>
      <c r="H2950" s="189">
        <f t="shared" si="1830"/>
        <v>0</v>
      </c>
      <c r="I2950" s="189">
        <f t="shared" si="1831"/>
        <v>0</v>
      </c>
      <c r="J2950" s="179">
        <f t="shared" si="1832"/>
        <v>0</v>
      </c>
      <c r="K2950" s="173"/>
      <c r="L2950" s="174" t="str" cm="1">
        <f t="array" aca="1" ref="L2950" ca="1">IF($K2950="",OFFSET(L2950,-1,,,),K2950)</f>
        <v>15.01.08.02.01</v>
      </c>
      <c r="M2950" s="175" t="str" cm="1">
        <f t="array" aca="1" ref="M2950" ca="1">IF(OR($K2950=0,$K2950=""),OFFSET(M2950,-1,,,),O2950)</f>
        <v>PINTURA ACRÍLICA SOBRE CONCRETO</v>
      </c>
      <c r="N2950" s="67" t="s">
        <v>167</v>
      </c>
      <c r="O2950" s="68" t="s">
        <v>168</v>
      </c>
      <c r="P2950" s="68"/>
      <c r="Q2950" s="68" t="s">
        <v>3254</v>
      </c>
      <c r="R2950" s="69">
        <v>52.079940000000001</v>
      </c>
      <c r="S2950" s="70">
        <v>7.7</v>
      </c>
      <c r="T2950" s="70">
        <v>401.01553799999999</v>
      </c>
      <c r="U2950" s="67" t="s">
        <v>1519</v>
      </c>
      <c r="V2950" s="71" t="s">
        <v>4202</v>
      </c>
      <c r="W2950" s="171"/>
      <c r="X2950" s="172"/>
      <c r="Y2950" s="176">
        <f t="shared" si="1833"/>
        <v>0</v>
      </c>
      <c r="AA2950" s="192"/>
      <c r="AB2950" s="193"/>
    </row>
    <row r="2951" spans="2:28" hidden="1">
      <c r="B2951" s="189">
        <f t="shared" si="1825"/>
        <v>0</v>
      </c>
      <c r="C2951" s="189">
        <f t="shared" ca="1" si="1826"/>
        <v>0</v>
      </c>
      <c r="D2951" s="189">
        <f t="shared" si="1827"/>
        <v>0</v>
      </c>
      <c r="E2951" s="189">
        <f t="shared" ca="1" si="1828"/>
        <v>0</v>
      </c>
      <c r="F2951" s="189">
        <f t="shared" si="1829"/>
        <v>0</v>
      </c>
      <c r="G2951" s="189" cm="1">
        <f t="array" aca="1" ref="G2951" ca="1">OFFSET(G2951,-1,,,)+1</f>
        <v>2946</v>
      </c>
      <c r="H2951" s="189">
        <f t="shared" si="1830"/>
        <v>0</v>
      </c>
      <c r="I2951" s="189">
        <f t="shared" si="1831"/>
        <v>0</v>
      </c>
      <c r="J2951" s="179">
        <f t="shared" si="1832"/>
        <v>0</v>
      </c>
      <c r="K2951" s="173"/>
      <c r="L2951" s="174" t="str" cm="1">
        <f t="array" aca="1" ref="L2951" ca="1">IF($K2951="",OFFSET(L2951,-1,,,),K2951)</f>
        <v>15.01.08.02.01</v>
      </c>
      <c r="M2951" s="175" t="str" cm="1">
        <f t="array" aca="1" ref="M2951" ca="1">IF(OR($K2951=0,$K2951=""),OFFSET(M2951,-1,,,),O2951)</f>
        <v>PINTURA ACRÍLICA SOBRE CONCRETO</v>
      </c>
      <c r="N2951" s="67" t="s">
        <v>224</v>
      </c>
      <c r="O2951" s="68" t="s">
        <v>225</v>
      </c>
      <c r="P2951" s="68"/>
      <c r="Q2951" s="68" t="s">
        <v>3258</v>
      </c>
      <c r="R2951" s="69">
        <v>199.54</v>
      </c>
      <c r="S2951" s="70">
        <v>12.63</v>
      </c>
      <c r="T2951" s="70">
        <v>2520.1902</v>
      </c>
      <c r="U2951" s="67" t="s">
        <v>1519</v>
      </c>
      <c r="V2951" s="71" t="s">
        <v>4202</v>
      </c>
      <c r="W2951" s="171"/>
      <c r="X2951" s="172"/>
      <c r="Y2951" s="176">
        <f t="shared" si="1833"/>
        <v>0</v>
      </c>
      <c r="AA2951" s="192"/>
      <c r="AB2951" s="193"/>
    </row>
    <row r="2952" spans="2:28">
      <c r="B2952" s="189">
        <f t="shared" si="1825"/>
        <v>0</v>
      </c>
      <c r="C2952" s="189">
        <f t="shared" ca="1" si="1826"/>
        <v>0</v>
      </c>
      <c r="D2952" s="189">
        <f t="shared" si="1827"/>
        <v>0</v>
      </c>
      <c r="E2952" s="189">
        <f t="shared" ca="1" si="1828"/>
        <v>0</v>
      </c>
      <c r="F2952" s="189">
        <f t="shared" si="1829"/>
        <v>0</v>
      </c>
      <c r="G2952" s="189" cm="1">
        <f t="array" aca="1" ref="G2952" ca="1">OFFSET(G2952,-1,,,)+1</f>
        <v>2947</v>
      </c>
      <c r="H2952" s="189">
        <f t="shared" si="1830"/>
        <v>0</v>
      </c>
      <c r="I2952" s="189">
        <f t="shared" si="1831"/>
        <v>0</v>
      </c>
      <c r="J2952" s="179">
        <f t="shared" si="1832"/>
        <v>0</v>
      </c>
      <c r="K2952" s="173" t="s">
        <v>2713</v>
      </c>
      <c r="L2952" s="174" t="str" cm="1">
        <f t="array" aca="1" ref="L2952" ca="1">IF($K2952="",OFFSET(L2952,-1,,,),K2952)</f>
        <v>15.01.08.02.02</v>
      </c>
      <c r="M2952" s="175" t="str" cm="1">
        <f t="array" aca="1" ref="M2952" ca="1">IF(OR($K2952=0,$K2952=""),OFFSET(M2952,-1,,,),O2952)</f>
        <v>PINTURA LÁTEX PVA SOBRE FORRO DE GESSO COM 01 DEMÃO DE MASSA CORRIDA PVA</v>
      </c>
      <c r="N2952" s="67" t="s">
        <v>1391</v>
      </c>
      <c r="O2952" s="68" t="s">
        <v>4694</v>
      </c>
      <c r="P2952" s="68"/>
      <c r="Q2952" s="68" t="s">
        <v>3258</v>
      </c>
      <c r="R2952" s="69">
        <v>7.41</v>
      </c>
      <c r="S2952" s="70">
        <v>17.200299999999999</v>
      </c>
      <c r="T2952" s="70">
        <v>127.454223</v>
      </c>
      <c r="U2952" s="67"/>
      <c r="V2952" s="71"/>
      <c r="W2952" s="171"/>
      <c r="X2952" s="172"/>
      <c r="Y2952" s="176">
        <f t="shared" si="1833"/>
        <v>0</v>
      </c>
      <c r="AA2952" s="192"/>
      <c r="AB2952" s="193"/>
    </row>
    <row r="2953" spans="2:28" hidden="1">
      <c r="B2953" s="189">
        <f t="shared" si="1825"/>
        <v>0</v>
      </c>
      <c r="C2953" s="189">
        <f t="shared" ca="1" si="1826"/>
        <v>0</v>
      </c>
      <c r="D2953" s="189">
        <f t="shared" si="1827"/>
        <v>0</v>
      </c>
      <c r="E2953" s="189">
        <f t="shared" ca="1" si="1828"/>
        <v>0</v>
      </c>
      <c r="F2953" s="189">
        <f t="shared" si="1829"/>
        <v>0</v>
      </c>
      <c r="G2953" s="189" cm="1">
        <f t="array" aca="1" ref="G2953" ca="1">OFFSET(G2953,-1,,,)+1</f>
        <v>2948</v>
      </c>
      <c r="H2953" s="189">
        <f t="shared" si="1830"/>
        <v>0</v>
      </c>
      <c r="I2953" s="189">
        <f t="shared" si="1831"/>
        <v>0</v>
      </c>
      <c r="J2953" s="179">
        <f t="shared" si="1832"/>
        <v>0</v>
      </c>
      <c r="K2953" s="173"/>
      <c r="L2953" s="174" t="str" cm="1">
        <f t="array" aca="1" ref="L2953" ca="1">IF($K2953="",OFFSET(L2953,-1,,,),K2953)</f>
        <v>15.01.08.02.02</v>
      </c>
      <c r="M2953" s="175" t="str" cm="1">
        <f t="array" aca="1" ref="M2953" ca="1">IF(OR($K2953=0,$K2953=""),OFFSET(M2953,-1,,,),O2953)</f>
        <v>PINTURA LÁTEX PVA SOBRE FORRO DE GESSO COM 01 DEMÃO DE MASSA CORRIDA PVA</v>
      </c>
      <c r="N2953" s="67" t="s">
        <v>1378</v>
      </c>
      <c r="O2953" s="68" t="s">
        <v>1379</v>
      </c>
      <c r="P2953" s="68"/>
      <c r="Q2953" s="68" t="s">
        <v>3254</v>
      </c>
      <c r="R2953" s="69">
        <v>1.8525</v>
      </c>
      <c r="S2953" s="70">
        <v>1.2</v>
      </c>
      <c r="T2953" s="70">
        <v>2.2229999999999999</v>
      </c>
      <c r="U2953" s="67" t="s">
        <v>1519</v>
      </c>
      <c r="V2953" s="71" t="s">
        <v>4202</v>
      </c>
      <c r="W2953" s="171"/>
      <c r="X2953" s="172"/>
      <c r="Y2953" s="176">
        <f t="shared" si="1833"/>
        <v>0</v>
      </c>
      <c r="AA2953" s="192"/>
      <c r="AB2953" s="193"/>
    </row>
    <row r="2954" spans="2:28" hidden="1">
      <c r="B2954" s="189">
        <f t="shared" si="1825"/>
        <v>0</v>
      </c>
      <c r="C2954" s="189">
        <f t="shared" ca="1" si="1826"/>
        <v>0</v>
      </c>
      <c r="D2954" s="189">
        <f t="shared" si="1827"/>
        <v>0</v>
      </c>
      <c r="E2954" s="189">
        <f t="shared" ca="1" si="1828"/>
        <v>0</v>
      </c>
      <c r="F2954" s="189">
        <f t="shared" si="1829"/>
        <v>0</v>
      </c>
      <c r="G2954" s="189" cm="1">
        <f t="array" aca="1" ref="G2954" ca="1">OFFSET(G2954,-1,,,)+1</f>
        <v>2949</v>
      </c>
      <c r="H2954" s="189">
        <f t="shared" si="1830"/>
        <v>0</v>
      </c>
      <c r="I2954" s="189">
        <f t="shared" si="1831"/>
        <v>0</v>
      </c>
      <c r="J2954" s="179">
        <f t="shared" si="1832"/>
        <v>0</v>
      </c>
      <c r="K2954" s="173"/>
      <c r="L2954" s="174" t="str" cm="1">
        <f t="array" aca="1" ref="L2954" ca="1">IF($K2954="",OFFSET(L2954,-1,,,),K2954)</f>
        <v>15.01.08.02.02</v>
      </c>
      <c r="M2954" s="175" t="str" cm="1">
        <f t="array" aca="1" ref="M2954" ca="1">IF(OR($K2954=0,$K2954=""),OFFSET(M2954,-1,,,),O2954)</f>
        <v>PINTURA LÁTEX PVA SOBRE FORRO DE GESSO COM 01 DEMÃO DE MASSA CORRIDA PVA</v>
      </c>
      <c r="N2954" s="67" t="s">
        <v>1380</v>
      </c>
      <c r="O2954" s="68" t="s">
        <v>1381</v>
      </c>
      <c r="P2954" s="68"/>
      <c r="Q2954" s="68" t="s">
        <v>3254</v>
      </c>
      <c r="R2954" s="69">
        <v>2.5453350000000001</v>
      </c>
      <c r="S2954" s="70">
        <v>4.95</v>
      </c>
      <c r="T2954" s="70">
        <v>12.599408250000002</v>
      </c>
      <c r="U2954" s="67" t="s">
        <v>1519</v>
      </c>
      <c r="V2954" s="71" t="s">
        <v>4202</v>
      </c>
      <c r="W2954" s="171"/>
      <c r="X2954" s="172"/>
      <c r="Y2954" s="176">
        <f t="shared" si="1833"/>
        <v>0</v>
      </c>
      <c r="AA2954" s="192"/>
      <c r="AB2954" s="193"/>
    </row>
    <row r="2955" spans="2:28" hidden="1">
      <c r="B2955" s="189">
        <f t="shared" si="1825"/>
        <v>0</v>
      </c>
      <c r="C2955" s="189">
        <f t="shared" ca="1" si="1826"/>
        <v>0</v>
      </c>
      <c r="D2955" s="189">
        <f t="shared" si="1827"/>
        <v>0</v>
      </c>
      <c r="E2955" s="189">
        <f t="shared" ca="1" si="1828"/>
        <v>0</v>
      </c>
      <c r="F2955" s="189">
        <f t="shared" si="1829"/>
        <v>0</v>
      </c>
      <c r="G2955" s="189" cm="1">
        <f t="array" aca="1" ref="G2955" ca="1">OFFSET(G2955,-1,,,)+1</f>
        <v>2950</v>
      </c>
      <c r="H2955" s="189">
        <f t="shared" si="1830"/>
        <v>0</v>
      </c>
      <c r="I2955" s="189">
        <f t="shared" si="1831"/>
        <v>0</v>
      </c>
      <c r="J2955" s="179">
        <f t="shared" si="1832"/>
        <v>0</v>
      </c>
      <c r="K2955" s="173"/>
      <c r="L2955" s="174" t="str" cm="1">
        <f t="array" aca="1" ref="L2955" ca="1">IF($K2955="",OFFSET(L2955,-1,,,),K2955)</f>
        <v>15.01.08.02.02</v>
      </c>
      <c r="M2955" s="175" t="str" cm="1">
        <f t="array" aca="1" ref="M2955" ca="1">IF(OR($K2955=0,$K2955=""),OFFSET(M2955,-1,,,),O2955)</f>
        <v>PINTURA LÁTEX PVA SOBRE FORRO DE GESSO COM 01 DEMÃO DE MASSA CORRIDA PVA</v>
      </c>
      <c r="N2955" s="67" t="s">
        <v>1392</v>
      </c>
      <c r="O2955" s="68" t="s">
        <v>1393</v>
      </c>
      <c r="P2955" s="68"/>
      <c r="Q2955" s="68" t="s">
        <v>3258</v>
      </c>
      <c r="R2955" s="69">
        <v>7.41</v>
      </c>
      <c r="S2955" s="70">
        <v>15.2</v>
      </c>
      <c r="T2955" s="70">
        <v>112.63199999999999</v>
      </c>
      <c r="U2955" s="67" t="s">
        <v>1519</v>
      </c>
      <c r="V2955" s="71" t="s">
        <v>4202</v>
      </c>
      <c r="W2955" s="171"/>
      <c r="X2955" s="172"/>
      <c r="Y2955" s="176">
        <f t="shared" si="1833"/>
        <v>0</v>
      </c>
      <c r="AA2955" s="192"/>
      <c r="AB2955" s="193"/>
    </row>
    <row r="2956" spans="2:28">
      <c r="B2956" s="189">
        <f t="shared" si="1825"/>
        <v>0</v>
      </c>
      <c r="C2956" s="189">
        <f t="shared" ca="1" si="1826"/>
        <v>0</v>
      </c>
      <c r="D2956" s="189">
        <f t="shared" si="1827"/>
        <v>0</v>
      </c>
      <c r="E2956" s="189">
        <f t="shared" ca="1" si="1828"/>
        <v>0</v>
      </c>
      <c r="F2956" s="189">
        <f t="shared" si="1829"/>
        <v>0</v>
      </c>
      <c r="G2956" s="189" cm="1">
        <f t="array" aca="1" ref="G2956" ca="1">OFFSET(G2956,-1,,,)+1</f>
        <v>2951</v>
      </c>
      <c r="H2956" s="189">
        <f t="shared" si="1830"/>
        <v>0</v>
      </c>
      <c r="I2956" s="189">
        <f t="shared" si="1831"/>
        <v>0</v>
      </c>
      <c r="J2956" s="179">
        <f t="shared" si="1832"/>
        <v>0</v>
      </c>
      <c r="K2956" s="173" t="s">
        <v>3466</v>
      </c>
      <c r="L2956" s="174" t="str" cm="1">
        <f t="array" aca="1" ref="L2956" ca="1">IF($K2956="",OFFSET(L2956,-1,,,),K2956)</f>
        <v>15.01.08.02.03</v>
      </c>
      <c r="M2956" s="175" t="str" cm="1">
        <f t="array" aca="1" ref="M2956" ca="1">IF(OR($K2956=0,$K2956=""),OFFSET(M2956,-1,,,),O2956)</f>
        <v>PINTURA LATEX PVA SOBRE MASSA ÚNICA COM 1 DEMÃO DE MASSA CORRIDA PVA</v>
      </c>
      <c r="N2956" s="67" t="s">
        <v>1383</v>
      </c>
      <c r="O2956" s="68" t="s">
        <v>4689</v>
      </c>
      <c r="P2956" s="68"/>
      <c r="Q2956" s="68" t="s">
        <v>3258</v>
      </c>
      <c r="R2956" s="69">
        <v>334.24</v>
      </c>
      <c r="S2956" s="70">
        <v>36.037500000000001</v>
      </c>
      <c r="T2956" s="70">
        <v>12045.174000000001</v>
      </c>
      <c r="U2956" s="67"/>
      <c r="V2956" s="71"/>
      <c r="W2956" s="171"/>
      <c r="X2956" s="172"/>
      <c r="Y2956" s="176">
        <f t="shared" si="1833"/>
        <v>0</v>
      </c>
      <c r="AA2956" s="192"/>
      <c r="AB2956" s="193"/>
    </row>
    <row r="2957" spans="2:28" hidden="1">
      <c r="B2957" s="189">
        <f t="shared" si="1825"/>
        <v>0</v>
      </c>
      <c r="C2957" s="189">
        <f t="shared" ca="1" si="1826"/>
        <v>0</v>
      </c>
      <c r="D2957" s="189">
        <f t="shared" si="1827"/>
        <v>0</v>
      </c>
      <c r="E2957" s="189">
        <f t="shared" ca="1" si="1828"/>
        <v>0</v>
      </c>
      <c r="F2957" s="189">
        <f t="shared" si="1829"/>
        <v>0</v>
      </c>
      <c r="G2957" s="189" cm="1">
        <f t="array" aca="1" ref="G2957" ca="1">OFFSET(G2957,-1,,,)+1</f>
        <v>2952</v>
      </c>
      <c r="H2957" s="189">
        <f t="shared" si="1830"/>
        <v>0</v>
      </c>
      <c r="I2957" s="189">
        <f t="shared" si="1831"/>
        <v>0</v>
      </c>
      <c r="J2957" s="179">
        <f t="shared" si="1832"/>
        <v>0</v>
      </c>
      <c r="K2957" s="173"/>
      <c r="L2957" s="174" t="str" cm="1">
        <f t="array" aca="1" ref="L2957" ca="1">IF($K2957="",OFFSET(L2957,-1,,,),K2957)</f>
        <v>15.01.08.02.03</v>
      </c>
      <c r="M2957" s="175" t="str" cm="1">
        <f t="array" aca="1" ref="M2957" ca="1">IF(OR($K2957=0,$K2957=""),OFFSET(M2957,-1,,,),O2957)</f>
        <v>PINTURA LATEX PVA SOBRE MASSA ÚNICA COM 1 DEMÃO DE MASSA CORRIDA PVA</v>
      </c>
      <c r="N2957" s="67" t="s">
        <v>1378</v>
      </c>
      <c r="O2957" s="68" t="s">
        <v>1379</v>
      </c>
      <c r="P2957" s="68"/>
      <c r="Q2957" s="68" t="s">
        <v>3254</v>
      </c>
      <c r="R2957" s="69">
        <v>264.0496</v>
      </c>
      <c r="S2957" s="70">
        <v>1.2</v>
      </c>
      <c r="T2957" s="70">
        <v>316.85951999999997</v>
      </c>
      <c r="U2957" s="67" t="s">
        <v>1519</v>
      </c>
      <c r="V2957" s="71" t="s">
        <v>4202</v>
      </c>
      <c r="W2957" s="171"/>
      <c r="X2957" s="172"/>
      <c r="Y2957" s="176">
        <f t="shared" si="1833"/>
        <v>0</v>
      </c>
      <c r="AA2957" s="192"/>
    </row>
    <row r="2958" spans="2:28" hidden="1">
      <c r="B2958" s="189">
        <f t="shared" si="1825"/>
        <v>0</v>
      </c>
      <c r="C2958" s="189">
        <f t="shared" ca="1" si="1826"/>
        <v>0</v>
      </c>
      <c r="D2958" s="189">
        <f t="shared" si="1827"/>
        <v>0</v>
      </c>
      <c r="E2958" s="189">
        <f t="shared" ca="1" si="1828"/>
        <v>0</v>
      </c>
      <c r="F2958" s="189">
        <f t="shared" si="1829"/>
        <v>0</v>
      </c>
      <c r="G2958" s="189" cm="1">
        <f t="array" aca="1" ref="G2958" ca="1">OFFSET(G2958,-1,,,)+1</f>
        <v>2953</v>
      </c>
      <c r="H2958" s="189">
        <f t="shared" si="1830"/>
        <v>0</v>
      </c>
      <c r="I2958" s="189">
        <f t="shared" si="1831"/>
        <v>0</v>
      </c>
      <c r="J2958" s="179">
        <f t="shared" si="1832"/>
        <v>0</v>
      </c>
      <c r="K2958" s="173"/>
      <c r="L2958" s="174" t="str" cm="1">
        <f t="array" aca="1" ref="L2958" ca="1">IF($K2958="",OFFSET(L2958,-1,,,),K2958)</f>
        <v>15.01.08.02.03</v>
      </c>
      <c r="M2958" s="175" t="str" cm="1">
        <f t="array" aca="1" ref="M2958" ca="1">IF(OR($K2958=0,$K2958=""),OFFSET(M2958,-1,,,),O2958)</f>
        <v>PINTURA LATEX PVA SOBRE MASSA ÚNICA COM 1 DEMÃO DE MASSA CORRIDA PVA</v>
      </c>
      <c r="N2958" s="67" t="s">
        <v>1380</v>
      </c>
      <c r="O2958" s="68" t="s">
        <v>1381</v>
      </c>
      <c r="P2958" s="68"/>
      <c r="Q2958" s="68" t="s">
        <v>3254</v>
      </c>
      <c r="R2958" s="69">
        <v>56.820799999999998</v>
      </c>
      <c r="S2958" s="70">
        <v>4.95</v>
      </c>
      <c r="T2958" s="70">
        <v>281.26296000000002</v>
      </c>
      <c r="U2958" s="67" t="s">
        <v>1519</v>
      </c>
      <c r="V2958" s="71" t="s">
        <v>4202</v>
      </c>
      <c r="W2958" s="171"/>
      <c r="X2958" s="172"/>
      <c r="Y2958" s="176">
        <f t="shared" si="1833"/>
        <v>0</v>
      </c>
      <c r="AA2958" s="192"/>
    </row>
    <row r="2959" spans="2:28" hidden="1">
      <c r="B2959" s="189">
        <f t="shared" si="1825"/>
        <v>0</v>
      </c>
      <c r="C2959" s="189">
        <f t="shared" ca="1" si="1826"/>
        <v>0</v>
      </c>
      <c r="D2959" s="189">
        <f t="shared" si="1827"/>
        <v>0</v>
      </c>
      <c r="E2959" s="189">
        <f t="shared" ca="1" si="1828"/>
        <v>0</v>
      </c>
      <c r="F2959" s="189">
        <f t="shared" si="1829"/>
        <v>0</v>
      </c>
      <c r="G2959" s="189" cm="1">
        <f t="array" aca="1" ref="G2959" ca="1">OFFSET(G2959,-1,,,)+1</f>
        <v>2954</v>
      </c>
      <c r="H2959" s="189">
        <f t="shared" si="1830"/>
        <v>0</v>
      </c>
      <c r="I2959" s="189">
        <f t="shared" si="1831"/>
        <v>0</v>
      </c>
      <c r="J2959" s="179">
        <f t="shared" si="1832"/>
        <v>0</v>
      </c>
      <c r="K2959" s="173"/>
      <c r="L2959" s="174" t="str" cm="1">
        <f t="array" aca="1" ref="L2959" ca="1">IF($K2959="",OFFSET(L2959,-1,,,),K2959)</f>
        <v>15.01.08.02.03</v>
      </c>
      <c r="M2959" s="175" t="str" cm="1">
        <f t="array" aca="1" ref="M2959" ca="1">IF(OR($K2959=0,$K2959=""),OFFSET(M2959,-1,,,),O2959)</f>
        <v>PINTURA LATEX PVA SOBRE MASSA ÚNICA COM 1 DEMÃO DE MASSA CORRIDA PVA</v>
      </c>
      <c r="N2959" s="67" t="s">
        <v>1384</v>
      </c>
      <c r="O2959" s="68" t="s">
        <v>1385</v>
      </c>
      <c r="P2959" s="68"/>
      <c r="Q2959" s="68" t="s">
        <v>3258</v>
      </c>
      <c r="R2959" s="69">
        <v>334.24</v>
      </c>
      <c r="S2959" s="70">
        <v>34.247999999999998</v>
      </c>
      <c r="T2959" s="70">
        <v>11447.051519999999</v>
      </c>
      <c r="U2959" s="67" t="s">
        <v>1519</v>
      </c>
      <c r="V2959" s="71" t="s">
        <v>4202</v>
      </c>
      <c r="W2959" s="171"/>
      <c r="X2959" s="172"/>
      <c r="Y2959" s="176">
        <f t="shared" si="1833"/>
        <v>0</v>
      </c>
      <c r="AA2959" s="192"/>
    </row>
    <row r="2960" spans="2:28" hidden="1">
      <c r="B2960" s="189">
        <f t="shared" si="1825"/>
        <v>0</v>
      </c>
      <c r="C2960" s="189">
        <f t="shared" ca="1" si="1826"/>
        <v>0</v>
      </c>
      <c r="D2960" s="189">
        <f t="shared" si="1827"/>
        <v>0</v>
      </c>
      <c r="E2960" s="189">
        <f t="shared" ca="1" si="1828"/>
        <v>0</v>
      </c>
      <c r="F2960" s="189">
        <f t="shared" si="1829"/>
        <v>0</v>
      </c>
      <c r="G2960" s="189" cm="1">
        <f t="array" aca="1" ref="G2960" ca="1">OFFSET(G2960,-1,,,)+1</f>
        <v>2955</v>
      </c>
      <c r="H2960" s="189">
        <f t="shared" si="1830"/>
        <v>0</v>
      </c>
      <c r="I2960" s="189">
        <f t="shared" si="1831"/>
        <v>0</v>
      </c>
      <c r="J2960" s="179">
        <f t="shared" si="1832"/>
        <v>0</v>
      </c>
      <c r="K2960" s="173" t="s">
        <v>2714</v>
      </c>
      <c r="L2960" s="174" t="str" cm="1">
        <f t="array" aca="1" ref="L2960" ca="1">IF($K2960="",OFFSET(L2960,-1,,,),K2960)</f>
        <v>15.01.08.03</v>
      </c>
      <c r="M2960" s="175" t="str" cm="1">
        <f t="array" aca="1" ref="M2960" ca="1">IF(OR($K2960=0,$K2960=""),OFFSET(M2960,-1,,,),O2960)</f>
        <v>SOLEIRA / FILETES / PEITORIL</v>
      </c>
      <c r="N2960" s="67" t="s">
        <v>143</v>
      </c>
      <c r="O2960" s="68" t="s">
        <v>4594</v>
      </c>
      <c r="P2960" s="68"/>
      <c r="Q2960" s="68"/>
      <c r="R2960" s="69"/>
      <c r="S2960" s="70"/>
      <c r="T2960" s="70">
        <v>0</v>
      </c>
      <c r="U2960" s="67"/>
      <c r="V2960" s="71"/>
      <c r="W2960" s="171"/>
      <c r="X2960" s="172"/>
      <c r="Y2960" s="176">
        <f t="shared" si="1833"/>
        <v>0</v>
      </c>
      <c r="AA2960" s="192"/>
    </row>
    <row r="2961" spans="2:27">
      <c r="B2961" s="189">
        <f t="shared" si="1825"/>
        <v>0</v>
      </c>
      <c r="C2961" s="189">
        <f t="shared" ca="1" si="1826"/>
        <v>0</v>
      </c>
      <c r="D2961" s="189">
        <f t="shared" si="1827"/>
        <v>0</v>
      </c>
      <c r="E2961" s="189">
        <f t="shared" ca="1" si="1828"/>
        <v>0</v>
      </c>
      <c r="F2961" s="189">
        <f t="shared" si="1829"/>
        <v>0</v>
      </c>
      <c r="G2961" s="189" cm="1">
        <f t="array" aca="1" ref="G2961" ca="1">OFFSET(G2961,-1,,,)+1</f>
        <v>2956</v>
      </c>
      <c r="H2961" s="189">
        <f t="shared" si="1830"/>
        <v>0</v>
      </c>
      <c r="I2961" s="189">
        <f t="shared" si="1831"/>
        <v>0</v>
      </c>
      <c r="J2961" s="179">
        <f t="shared" si="1832"/>
        <v>0</v>
      </c>
      <c r="K2961" s="173" t="s">
        <v>2715</v>
      </c>
      <c r="L2961" s="174" t="str" cm="1">
        <f t="array" aca="1" ref="L2961" ca="1">IF($K2961="",OFFSET(L2961,-1,,,),K2961)</f>
        <v>15.01.08.03.01</v>
      </c>
      <c r="M2961" s="175" t="str" cm="1">
        <f t="array" aca="1" ref="M2961" ca="1">IF(OR($K2961=0,$K2961=""),OFFSET(M2961,-1,,,),O2961)</f>
        <v>FILETE EM GRANITO 0,80M COM 03 FACES POLIDAS - H5,0CM</v>
      </c>
      <c r="N2961" s="67" t="s">
        <v>4072</v>
      </c>
      <c r="O2961" s="68" t="s">
        <v>4721</v>
      </c>
      <c r="P2961" s="68"/>
      <c r="Q2961" s="68" t="s">
        <v>3260</v>
      </c>
      <c r="R2961" s="69">
        <v>2</v>
      </c>
      <c r="S2961" s="70">
        <v>55.362499999999997</v>
      </c>
      <c r="T2961" s="70">
        <v>110.72499999999999</v>
      </c>
      <c r="U2961" s="67"/>
      <c r="V2961" s="71"/>
      <c r="W2961" s="171"/>
      <c r="X2961" s="172"/>
      <c r="Y2961" s="176">
        <f t="shared" si="1833"/>
        <v>0</v>
      </c>
      <c r="AA2961" s="192"/>
    </row>
    <row r="2962" spans="2:27" hidden="1">
      <c r="B2962" s="189">
        <f t="shared" si="1825"/>
        <v>0</v>
      </c>
      <c r="C2962" s="189">
        <f t="shared" ca="1" si="1826"/>
        <v>0</v>
      </c>
      <c r="D2962" s="189">
        <f t="shared" si="1827"/>
        <v>0</v>
      </c>
      <c r="E2962" s="189">
        <f t="shared" ca="1" si="1828"/>
        <v>0</v>
      </c>
      <c r="F2962" s="189">
        <f t="shared" si="1829"/>
        <v>0</v>
      </c>
      <c r="G2962" s="189" cm="1">
        <f t="array" aca="1" ref="G2962" ca="1">OFFSET(G2962,-1,,,)+1</f>
        <v>2957</v>
      </c>
      <c r="H2962" s="189">
        <f t="shared" si="1830"/>
        <v>0</v>
      </c>
      <c r="I2962" s="189">
        <f t="shared" si="1831"/>
        <v>0</v>
      </c>
      <c r="J2962" s="179">
        <f t="shared" si="1832"/>
        <v>0</v>
      </c>
      <c r="K2962" s="173"/>
      <c r="L2962" s="174" t="str" cm="1">
        <f t="array" aca="1" ref="L2962" ca="1">IF($K2962="",OFFSET(L2962,-1,,,),K2962)</f>
        <v>15.01.08.03.01</v>
      </c>
      <c r="M2962" s="175" t="str" cm="1">
        <f t="array" aca="1" ref="M2962" ca="1">IF(OR($K2962=0,$K2962=""),OFFSET(M2962,-1,,,),O2962)</f>
        <v>FILETE EM GRANITO 0,80M COM 03 FACES POLIDAS - H5,0CM</v>
      </c>
      <c r="N2962" s="67" t="s">
        <v>269</v>
      </c>
      <c r="O2962" s="68" t="s">
        <v>270</v>
      </c>
      <c r="P2962" s="68"/>
      <c r="Q2962" s="68" t="s">
        <v>3255</v>
      </c>
      <c r="R2962" s="69">
        <v>0.5</v>
      </c>
      <c r="S2962" s="70">
        <v>0.65</v>
      </c>
      <c r="T2962" s="70">
        <v>0.32500000000000001</v>
      </c>
      <c r="U2962" s="67" t="s">
        <v>1519</v>
      </c>
      <c r="V2962" s="71" t="s">
        <v>4202</v>
      </c>
      <c r="W2962" s="171"/>
      <c r="X2962" s="172"/>
      <c r="Y2962" s="176">
        <f t="shared" si="1833"/>
        <v>0</v>
      </c>
      <c r="AA2962" s="192"/>
    </row>
    <row r="2963" spans="2:27" hidden="1">
      <c r="B2963" s="189">
        <f t="shared" si="1825"/>
        <v>0</v>
      </c>
      <c r="C2963" s="189">
        <f t="shared" ca="1" si="1826"/>
        <v>0</v>
      </c>
      <c r="D2963" s="189">
        <f t="shared" si="1827"/>
        <v>0</v>
      </c>
      <c r="E2963" s="189">
        <f t="shared" ca="1" si="1828"/>
        <v>0</v>
      </c>
      <c r="F2963" s="189">
        <f t="shared" si="1829"/>
        <v>0</v>
      </c>
      <c r="G2963" s="189" cm="1">
        <f t="array" aca="1" ref="G2963" ca="1">OFFSET(G2963,-1,,,)+1</f>
        <v>2958</v>
      </c>
      <c r="H2963" s="189">
        <f t="shared" si="1830"/>
        <v>0</v>
      </c>
      <c r="I2963" s="189">
        <f t="shared" si="1831"/>
        <v>0</v>
      </c>
      <c r="J2963" s="179">
        <f t="shared" si="1832"/>
        <v>0</v>
      </c>
      <c r="K2963" s="173"/>
      <c r="L2963" s="174" t="str" cm="1">
        <f t="array" aca="1" ref="L2963" ca="1">IF($K2963="",OFFSET(L2963,-1,,,),K2963)</f>
        <v>15.01.08.03.01</v>
      </c>
      <c r="M2963" s="175" t="str" cm="1">
        <f t="array" aca="1" ref="M2963" ca="1">IF(OR($K2963=0,$K2963=""),OFFSET(M2963,-1,,,),O2963)</f>
        <v>FILETE EM GRANITO 0,80M COM 03 FACES POLIDAS - H5,0CM</v>
      </c>
      <c r="N2963" s="67" t="s">
        <v>4073</v>
      </c>
      <c r="O2963" s="68" t="s">
        <v>4722</v>
      </c>
      <c r="P2963" s="68"/>
      <c r="Q2963" s="68" t="s">
        <v>3258</v>
      </c>
      <c r="R2963" s="69">
        <v>0.08</v>
      </c>
      <c r="S2963" s="70">
        <v>980</v>
      </c>
      <c r="T2963" s="70">
        <v>78.400000000000006</v>
      </c>
      <c r="U2963" s="67" t="s">
        <v>1519</v>
      </c>
      <c r="V2963" s="71" t="s">
        <v>4202</v>
      </c>
      <c r="W2963" s="171"/>
      <c r="X2963" s="172"/>
      <c r="Y2963" s="176">
        <f t="shared" si="1833"/>
        <v>0</v>
      </c>
      <c r="AA2963" s="192"/>
    </row>
    <row r="2964" spans="2:27" hidden="1">
      <c r="B2964" s="189">
        <f t="shared" si="1825"/>
        <v>0</v>
      </c>
      <c r="C2964" s="189">
        <f t="shared" ca="1" si="1826"/>
        <v>0</v>
      </c>
      <c r="D2964" s="189">
        <f t="shared" si="1827"/>
        <v>0</v>
      </c>
      <c r="E2964" s="189">
        <f t="shared" ca="1" si="1828"/>
        <v>0</v>
      </c>
      <c r="F2964" s="189">
        <f t="shared" si="1829"/>
        <v>0</v>
      </c>
      <c r="G2964" s="189" cm="1">
        <f t="array" aca="1" ref="G2964" ca="1">OFFSET(G2964,-1,,,)+1</f>
        <v>2959</v>
      </c>
      <c r="H2964" s="189">
        <f t="shared" si="1830"/>
        <v>0</v>
      </c>
      <c r="I2964" s="189">
        <f t="shared" si="1831"/>
        <v>0</v>
      </c>
      <c r="J2964" s="179">
        <f t="shared" si="1832"/>
        <v>0</v>
      </c>
      <c r="K2964" s="173"/>
      <c r="L2964" s="174" t="str" cm="1">
        <f t="array" aca="1" ref="L2964" ca="1">IF($K2964="",OFFSET(L2964,-1,,,),K2964)</f>
        <v>15.01.08.03.01</v>
      </c>
      <c r="M2964" s="175" t="str" cm="1">
        <f t="array" aca="1" ref="M2964" ca="1">IF(OR($K2964=0,$K2964=""),OFFSET(M2964,-1,,,),O2964)</f>
        <v>FILETE EM GRANITO 0,80M COM 03 FACES POLIDAS - H5,0CM</v>
      </c>
      <c r="N2964" s="67" t="s">
        <v>1125</v>
      </c>
      <c r="O2964" s="68" t="s">
        <v>1126</v>
      </c>
      <c r="P2964" s="68"/>
      <c r="Q2964" s="68" t="s">
        <v>3260</v>
      </c>
      <c r="R2964" s="69">
        <v>2</v>
      </c>
      <c r="S2964" s="70">
        <v>16</v>
      </c>
      <c r="T2964" s="70">
        <v>32</v>
      </c>
      <c r="U2964" s="67" t="s">
        <v>1519</v>
      </c>
      <c r="V2964" s="71" t="s">
        <v>4202</v>
      </c>
      <c r="W2964" s="171"/>
      <c r="X2964" s="172"/>
      <c r="Y2964" s="176">
        <f t="shared" si="1833"/>
        <v>0</v>
      </c>
      <c r="AA2964" s="192"/>
    </row>
    <row r="2965" spans="2:27">
      <c r="B2965" s="189">
        <f t="shared" si="1825"/>
        <v>0</v>
      </c>
      <c r="C2965" s="189">
        <f t="shared" ca="1" si="1826"/>
        <v>0</v>
      </c>
      <c r="D2965" s="189">
        <f t="shared" si="1827"/>
        <v>0</v>
      </c>
      <c r="E2965" s="189">
        <f t="shared" ca="1" si="1828"/>
        <v>0</v>
      </c>
      <c r="F2965" s="189">
        <f t="shared" si="1829"/>
        <v>0</v>
      </c>
      <c r="G2965" s="189" cm="1">
        <f t="array" aca="1" ref="G2965" ca="1">OFFSET(G2965,-1,,,)+1</f>
        <v>2960</v>
      </c>
      <c r="H2965" s="189">
        <f t="shared" si="1830"/>
        <v>0</v>
      </c>
      <c r="I2965" s="189">
        <f t="shared" si="1831"/>
        <v>0</v>
      </c>
      <c r="J2965" s="179">
        <f t="shared" si="1832"/>
        <v>0</v>
      </c>
      <c r="K2965" s="173" t="s">
        <v>2716</v>
      </c>
      <c r="L2965" s="174" t="str" cm="1">
        <f t="array" aca="1" ref="L2965" ca="1">IF($K2965="",OFFSET(L2965,-1,,,),K2965)</f>
        <v>15.01.08.03.02</v>
      </c>
      <c r="M2965" s="175" t="str" cm="1">
        <f t="array" aca="1" ref="M2965" ca="1">IF(OR($K2965=0,$K2965=""),OFFSET(M2965,-1,,,),O2965)</f>
        <v>FILETE EM GRANITO 1,20M COM 03 FACES POLIDAS - H5,0CM</v>
      </c>
      <c r="N2965" s="67" t="s">
        <v>4077</v>
      </c>
      <c r="O2965" s="68" t="s">
        <v>4730</v>
      </c>
      <c r="P2965" s="68"/>
      <c r="Q2965" s="68" t="s">
        <v>3260</v>
      </c>
      <c r="R2965" s="69">
        <v>1</v>
      </c>
      <c r="S2965" s="70">
        <v>74.962500000000006</v>
      </c>
      <c r="T2965" s="70">
        <v>74.962500000000006</v>
      </c>
      <c r="U2965" s="67"/>
      <c r="V2965" s="71"/>
      <c r="W2965" s="171"/>
      <c r="X2965" s="172"/>
      <c r="Y2965" s="176">
        <f t="shared" si="1833"/>
        <v>0</v>
      </c>
      <c r="AA2965" s="192"/>
    </row>
    <row r="2966" spans="2:27" hidden="1">
      <c r="B2966" s="189">
        <f t="shared" si="1825"/>
        <v>0</v>
      </c>
      <c r="C2966" s="189">
        <f t="shared" ca="1" si="1826"/>
        <v>0</v>
      </c>
      <c r="D2966" s="189">
        <f t="shared" si="1827"/>
        <v>0</v>
      </c>
      <c r="E2966" s="189">
        <f t="shared" ca="1" si="1828"/>
        <v>0</v>
      </c>
      <c r="F2966" s="189">
        <f t="shared" si="1829"/>
        <v>0</v>
      </c>
      <c r="G2966" s="189" cm="1">
        <f t="array" aca="1" ref="G2966" ca="1">OFFSET(G2966,-1,,,)+1</f>
        <v>2961</v>
      </c>
      <c r="H2966" s="189">
        <f t="shared" si="1830"/>
        <v>0</v>
      </c>
      <c r="I2966" s="189">
        <f t="shared" si="1831"/>
        <v>0</v>
      </c>
      <c r="J2966" s="179">
        <f t="shared" si="1832"/>
        <v>0</v>
      </c>
      <c r="K2966" s="173"/>
      <c r="L2966" s="174" t="str" cm="1">
        <f t="array" aca="1" ref="L2966" ca="1">IF($K2966="",OFFSET(L2966,-1,,,),K2966)</f>
        <v>15.01.08.03.02</v>
      </c>
      <c r="M2966" s="175" t="str" cm="1">
        <f t="array" aca="1" ref="M2966" ca="1">IF(OR($K2966=0,$K2966=""),OFFSET(M2966,-1,,,),O2966)</f>
        <v>FILETE EM GRANITO 1,20M COM 03 FACES POLIDAS - H5,0CM</v>
      </c>
      <c r="N2966" s="67" t="s">
        <v>269</v>
      </c>
      <c r="O2966" s="68" t="s">
        <v>270</v>
      </c>
      <c r="P2966" s="68"/>
      <c r="Q2966" s="68" t="s">
        <v>3255</v>
      </c>
      <c r="R2966" s="69">
        <v>0.25</v>
      </c>
      <c r="S2966" s="70">
        <v>0.65</v>
      </c>
      <c r="T2966" s="70">
        <v>0.16250000000000001</v>
      </c>
      <c r="U2966" s="67" t="s">
        <v>1519</v>
      </c>
      <c r="V2966" s="71" t="s">
        <v>4202</v>
      </c>
      <c r="W2966" s="171"/>
      <c r="X2966" s="172"/>
      <c r="Y2966" s="176">
        <f t="shared" si="1833"/>
        <v>0</v>
      </c>
      <c r="AA2966" s="192"/>
    </row>
    <row r="2967" spans="2:27" hidden="1">
      <c r="B2967" s="189">
        <f t="shared" si="1825"/>
        <v>0</v>
      </c>
      <c r="C2967" s="189">
        <f t="shared" ca="1" si="1826"/>
        <v>0</v>
      </c>
      <c r="D2967" s="189">
        <f t="shared" si="1827"/>
        <v>0</v>
      </c>
      <c r="E2967" s="189">
        <f t="shared" ca="1" si="1828"/>
        <v>0</v>
      </c>
      <c r="F2967" s="189">
        <f t="shared" si="1829"/>
        <v>0</v>
      </c>
      <c r="G2967" s="189" cm="1">
        <f t="array" aca="1" ref="G2967" ca="1">OFFSET(G2967,-1,,,)+1</f>
        <v>2962</v>
      </c>
      <c r="H2967" s="189">
        <f t="shared" si="1830"/>
        <v>0</v>
      </c>
      <c r="I2967" s="189">
        <f t="shared" si="1831"/>
        <v>0</v>
      </c>
      <c r="J2967" s="179">
        <f t="shared" si="1832"/>
        <v>0</v>
      </c>
      <c r="K2967" s="173"/>
      <c r="L2967" s="174" t="str" cm="1">
        <f t="array" aca="1" ref="L2967" ca="1">IF($K2967="",OFFSET(L2967,-1,,,),K2967)</f>
        <v>15.01.08.03.02</v>
      </c>
      <c r="M2967" s="175" t="str" cm="1">
        <f t="array" aca="1" ref="M2967" ca="1">IF(OR($K2967=0,$K2967=""),OFFSET(M2967,-1,,,),O2967)</f>
        <v>FILETE EM GRANITO 1,20M COM 03 FACES POLIDAS - H5,0CM</v>
      </c>
      <c r="N2967" s="67" t="s">
        <v>4073</v>
      </c>
      <c r="O2967" s="68" t="s">
        <v>4722</v>
      </c>
      <c r="P2967" s="68"/>
      <c r="Q2967" s="68" t="s">
        <v>3258</v>
      </c>
      <c r="R2967" s="69">
        <v>0.06</v>
      </c>
      <c r="S2967" s="70">
        <v>980</v>
      </c>
      <c r="T2967" s="70">
        <v>58.8</v>
      </c>
      <c r="U2967" s="67" t="s">
        <v>1519</v>
      </c>
      <c r="V2967" s="71" t="s">
        <v>4202</v>
      </c>
      <c r="W2967" s="171"/>
      <c r="X2967" s="172"/>
      <c r="Y2967" s="176">
        <f t="shared" si="1833"/>
        <v>0</v>
      </c>
      <c r="AA2967" s="192"/>
    </row>
    <row r="2968" spans="2:27" hidden="1">
      <c r="B2968" s="189">
        <f t="shared" si="1825"/>
        <v>0</v>
      </c>
      <c r="C2968" s="189">
        <f t="shared" ca="1" si="1826"/>
        <v>0</v>
      </c>
      <c r="D2968" s="189">
        <f t="shared" si="1827"/>
        <v>0</v>
      </c>
      <c r="E2968" s="189">
        <f t="shared" ca="1" si="1828"/>
        <v>0</v>
      </c>
      <c r="F2968" s="189">
        <f t="shared" si="1829"/>
        <v>0</v>
      </c>
      <c r="G2968" s="189" cm="1">
        <f t="array" aca="1" ref="G2968" ca="1">OFFSET(G2968,-1,,,)+1</f>
        <v>2963</v>
      </c>
      <c r="H2968" s="189">
        <f t="shared" si="1830"/>
        <v>0</v>
      </c>
      <c r="I2968" s="189">
        <f t="shared" si="1831"/>
        <v>0</v>
      </c>
      <c r="J2968" s="179">
        <f t="shared" si="1832"/>
        <v>0</v>
      </c>
      <c r="K2968" s="173"/>
      <c r="L2968" s="174" t="str" cm="1">
        <f t="array" aca="1" ref="L2968" ca="1">IF($K2968="",OFFSET(L2968,-1,,,),K2968)</f>
        <v>15.01.08.03.02</v>
      </c>
      <c r="M2968" s="175" t="str" cm="1">
        <f t="array" aca="1" ref="M2968" ca="1">IF(OR($K2968=0,$K2968=""),OFFSET(M2968,-1,,,),O2968)</f>
        <v>FILETE EM GRANITO 1,20M COM 03 FACES POLIDAS - H5,0CM</v>
      </c>
      <c r="N2968" s="67" t="s">
        <v>1125</v>
      </c>
      <c r="O2968" s="68" t="s">
        <v>1126</v>
      </c>
      <c r="P2968" s="68"/>
      <c r="Q2968" s="68" t="s">
        <v>3260</v>
      </c>
      <c r="R2968" s="69">
        <v>1</v>
      </c>
      <c r="S2968" s="70">
        <v>16</v>
      </c>
      <c r="T2968" s="70">
        <v>16</v>
      </c>
      <c r="U2968" s="67" t="s">
        <v>1519</v>
      </c>
      <c r="V2968" s="71" t="s">
        <v>4202</v>
      </c>
      <c r="W2968" s="171"/>
      <c r="X2968" s="172"/>
      <c r="Y2968" s="176">
        <f t="shared" si="1833"/>
        <v>0</v>
      </c>
      <c r="AA2968" s="192"/>
    </row>
    <row r="2969" spans="2:27" hidden="1">
      <c r="B2969" s="189">
        <f t="shared" si="1825"/>
        <v>0</v>
      </c>
      <c r="C2969" s="189">
        <f t="shared" ca="1" si="1826"/>
        <v>0</v>
      </c>
      <c r="D2969" s="189">
        <f t="shared" si="1827"/>
        <v>0</v>
      </c>
      <c r="E2969" s="189">
        <f t="shared" ca="1" si="1828"/>
        <v>0</v>
      </c>
      <c r="F2969" s="189">
        <f t="shared" si="1829"/>
        <v>0</v>
      </c>
      <c r="G2969" s="189" cm="1">
        <f t="array" aca="1" ref="G2969" ca="1">OFFSET(G2969,-1,,,)+1</f>
        <v>2964</v>
      </c>
      <c r="H2969" s="189">
        <f t="shared" si="1830"/>
        <v>0</v>
      </c>
      <c r="I2969" s="189">
        <f t="shared" si="1831"/>
        <v>0</v>
      </c>
      <c r="J2969" s="179">
        <f t="shared" si="1832"/>
        <v>0</v>
      </c>
      <c r="K2969" s="173" t="s">
        <v>2717</v>
      </c>
      <c r="L2969" s="174" t="str" cm="1">
        <f t="array" aca="1" ref="L2969" ca="1">IF($K2969="",OFFSET(L2969,-1,,,),K2969)</f>
        <v>15.01.08.04</v>
      </c>
      <c r="M2969" s="175" t="str" cm="1">
        <f t="array" aca="1" ref="M2969" ca="1">IF(OR($K2969=0,$K2969=""),OFFSET(M2969,-1,,,),O2969)</f>
        <v>INSTALAÇÕES</v>
      </c>
      <c r="N2969" s="67" t="s">
        <v>143</v>
      </c>
      <c r="O2969" s="68" t="s">
        <v>4724</v>
      </c>
      <c r="P2969" s="68"/>
      <c r="Q2969" s="68"/>
      <c r="R2969" s="69"/>
      <c r="S2969" s="70"/>
      <c r="T2969" s="70">
        <v>0</v>
      </c>
      <c r="U2969" s="67"/>
      <c r="V2969" s="71"/>
      <c r="W2969" s="171"/>
      <c r="X2969" s="172"/>
      <c r="Y2969" s="176">
        <f t="shared" si="1833"/>
        <v>0</v>
      </c>
      <c r="AA2969" s="192"/>
    </row>
    <row r="2970" spans="2:27">
      <c r="B2970" s="189">
        <f t="shared" si="1825"/>
        <v>0</v>
      </c>
      <c r="C2970" s="189">
        <f t="shared" ca="1" si="1826"/>
        <v>0</v>
      </c>
      <c r="D2970" s="189">
        <f t="shared" si="1827"/>
        <v>0</v>
      </c>
      <c r="E2970" s="189">
        <f t="shared" ca="1" si="1828"/>
        <v>0</v>
      </c>
      <c r="F2970" s="189">
        <f t="shared" si="1829"/>
        <v>0</v>
      </c>
      <c r="G2970" s="189" cm="1">
        <f t="array" aca="1" ref="G2970" ca="1">OFFSET(G2970,-1,,,)+1</f>
        <v>2965</v>
      </c>
      <c r="H2970" s="189">
        <f t="shared" si="1830"/>
        <v>0</v>
      </c>
      <c r="I2970" s="189">
        <f t="shared" si="1831"/>
        <v>0</v>
      </c>
      <c r="J2970" s="179">
        <f t="shared" si="1832"/>
        <v>0</v>
      </c>
      <c r="K2970" s="173" t="s">
        <v>2718</v>
      </c>
      <c r="L2970" s="174" t="str" cm="1">
        <f t="array" aca="1" ref="L2970" ca="1">IF($K2970="",OFFSET(L2970,-1,,,),K2970)</f>
        <v>15.01.08.04.01</v>
      </c>
      <c r="M2970" s="175" t="str" cm="1">
        <f t="array" aca="1" ref="M2970" ca="1">IF(OR($K2970=0,$K2970=""),OFFSET(M2970,-1,,,),O2970)</f>
        <v>BACIA (VASO) SANITÁRIA COM CAIXA ACOPLADA DE LOUÇA BRANCA - PADRÃO ECONÔMICO</v>
      </c>
      <c r="N2970" s="67" t="s">
        <v>1227</v>
      </c>
      <c r="O2970" s="68" t="s">
        <v>4629</v>
      </c>
      <c r="P2970" s="68"/>
      <c r="Q2970" s="68" t="s">
        <v>3260</v>
      </c>
      <c r="R2970" s="69">
        <v>2</v>
      </c>
      <c r="S2970" s="70">
        <v>280.64600000000002</v>
      </c>
      <c r="T2970" s="70">
        <v>561.29200000000003</v>
      </c>
      <c r="U2970" s="67"/>
      <c r="V2970" s="71"/>
      <c r="W2970" s="171"/>
      <c r="X2970" s="172"/>
      <c r="Y2970" s="176">
        <f t="shared" si="1833"/>
        <v>0</v>
      </c>
      <c r="AA2970" s="192"/>
    </row>
    <row r="2971" spans="2:27" hidden="1">
      <c r="B2971" s="189">
        <f t="shared" si="1825"/>
        <v>0</v>
      </c>
      <c r="C2971" s="189">
        <f t="shared" ca="1" si="1826"/>
        <v>0</v>
      </c>
      <c r="D2971" s="189">
        <f t="shared" si="1827"/>
        <v>0</v>
      </c>
      <c r="E2971" s="189">
        <f t="shared" ca="1" si="1828"/>
        <v>0</v>
      </c>
      <c r="F2971" s="189">
        <f t="shared" si="1829"/>
        <v>0</v>
      </c>
      <c r="G2971" s="189" cm="1">
        <f t="array" aca="1" ref="G2971" ca="1">OFFSET(G2971,-1,,,)+1</f>
        <v>2966</v>
      </c>
      <c r="H2971" s="189">
        <f t="shared" si="1830"/>
        <v>0</v>
      </c>
      <c r="I2971" s="189">
        <f t="shared" si="1831"/>
        <v>0</v>
      </c>
      <c r="J2971" s="179">
        <f t="shared" si="1832"/>
        <v>0</v>
      </c>
      <c r="K2971" s="173"/>
      <c r="L2971" s="174" t="str" cm="1">
        <f t="array" aca="1" ref="L2971" ca="1">IF($K2971="",OFFSET(L2971,-1,,,),K2971)</f>
        <v>15.01.08.04.01</v>
      </c>
      <c r="M2971" s="175" t="str" cm="1">
        <f t="array" aca="1" ref="M2971" ca="1">IF(OR($K2971=0,$K2971=""),OFFSET(M2971,-1,,,),O2971)</f>
        <v>BACIA (VASO) SANITÁRIA COM CAIXA ACOPLADA DE LOUÇA BRANCA - PADRÃO ECONÔMICO</v>
      </c>
      <c r="N2971" s="67" t="s">
        <v>261</v>
      </c>
      <c r="O2971" s="68" t="s">
        <v>262</v>
      </c>
      <c r="P2971" s="68"/>
      <c r="Q2971" s="68" t="s">
        <v>3255</v>
      </c>
      <c r="R2971" s="69">
        <v>0.24</v>
      </c>
      <c r="S2971" s="70">
        <v>3.3</v>
      </c>
      <c r="T2971" s="70">
        <v>0.79199999999999993</v>
      </c>
      <c r="U2971" s="67" t="s">
        <v>1519</v>
      </c>
      <c r="V2971" s="71" t="s">
        <v>4202</v>
      </c>
      <c r="W2971" s="171"/>
      <c r="X2971" s="172"/>
      <c r="Y2971" s="176">
        <f t="shared" si="1833"/>
        <v>0</v>
      </c>
      <c r="AA2971" s="192"/>
    </row>
    <row r="2972" spans="2:27" hidden="1">
      <c r="B2972" s="189">
        <f t="shared" si="1825"/>
        <v>0</v>
      </c>
      <c r="C2972" s="189">
        <f t="shared" ca="1" si="1826"/>
        <v>0</v>
      </c>
      <c r="D2972" s="189">
        <f t="shared" si="1827"/>
        <v>0</v>
      </c>
      <c r="E2972" s="189">
        <f t="shared" ca="1" si="1828"/>
        <v>0</v>
      </c>
      <c r="F2972" s="189">
        <f t="shared" si="1829"/>
        <v>0</v>
      </c>
      <c r="G2972" s="189" cm="1">
        <f t="array" aca="1" ref="G2972" ca="1">OFFSET(G2972,-1,,,)+1</f>
        <v>2967</v>
      </c>
      <c r="H2972" s="189">
        <f t="shared" si="1830"/>
        <v>0</v>
      </c>
      <c r="I2972" s="189">
        <f t="shared" si="1831"/>
        <v>0</v>
      </c>
      <c r="J2972" s="179">
        <f t="shared" si="1832"/>
        <v>0</v>
      </c>
      <c r="K2972" s="173"/>
      <c r="L2972" s="174" t="str" cm="1">
        <f t="array" aca="1" ref="L2972" ca="1">IF($K2972="",OFFSET(L2972,-1,,,),K2972)</f>
        <v>15.01.08.04.01</v>
      </c>
      <c r="M2972" s="175" t="str" cm="1">
        <f t="array" aca="1" ref="M2972" ca="1">IF(OR($K2972=0,$K2972=""),OFFSET(M2972,-1,,,),O2972)</f>
        <v>BACIA (VASO) SANITÁRIA COM CAIXA ACOPLADA DE LOUÇA BRANCA - PADRÃO ECONÔMICO</v>
      </c>
      <c r="N2972" s="67" t="s">
        <v>1229</v>
      </c>
      <c r="O2972" s="68" t="s">
        <v>1230</v>
      </c>
      <c r="P2972" s="68"/>
      <c r="Q2972" s="68" t="s">
        <v>3260</v>
      </c>
      <c r="R2972" s="69">
        <v>2</v>
      </c>
      <c r="S2972" s="70">
        <v>263.64999999999998</v>
      </c>
      <c r="T2972" s="70">
        <v>527.29999999999995</v>
      </c>
      <c r="U2972" s="67" t="s">
        <v>1519</v>
      </c>
      <c r="V2972" s="71" t="s">
        <v>4202</v>
      </c>
      <c r="W2972" s="171"/>
      <c r="X2972" s="172"/>
      <c r="Y2972" s="176">
        <f t="shared" si="1833"/>
        <v>0</v>
      </c>
      <c r="AA2972" s="192"/>
    </row>
    <row r="2973" spans="2:27" hidden="1">
      <c r="B2973" s="189">
        <f t="shared" si="1825"/>
        <v>0</v>
      </c>
      <c r="C2973" s="189">
        <f t="shared" ca="1" si="1826"/>
        <v>0</v>
      </c>
      <c r="D2973" s="189">
        <f t="shared" si="1827"/>
        <v>0</v>
      </c>
      <c r="E2973" s="189">
        <f t="shared" ca="1" si="1828"/>
        <v>0</v>
      </c>
      <c r="F2973" s="189">
        <f t="shared" si="1829"/>
        <v>0</v>
      </c>
      <c r="G2973" s="189" cm="1">
        <f t="array" aca="1" ref="G2973" ca="1">OFFSET(G2973,-1,,,)+1</f>
        <v>2968</v>
      </c>
      <c r="H2973" s="189">
        <f t="shared" si="1830"/>
        <v>0</v>
      </c>
      <c r="I2973" s="189">
        <f t="shared" si="1831"/>
        <v>0</v>
      </c>
      <c r="J2973" s="179">
        <f t="shared" si="1832"/>
        <v>0</v>
      </c>
      <c r="K2973" s="173"/>
      <c r="L2973" s="174" t="str" cm="1">
        <f t="array" aca="1" ref="L2973" ca="1">IF($K2973="",OFFSET(L2973,-1,,,),K2973)</f>
        <v>15.01.08.04.01</v>
      </c>
      <c r="M2973" s="175" t="str" cm="1">
        <f t="array" aca="1" ref="M2973" ca="1">IF(OR($K2973=0,$K2973=""),OFFSET(M2973,-1,,,),O2973)</f>
        <v>BACIA (VASO) SANITÁRIA COM CAIXA ACOPLADA DE LOUÇA BRANCA - PADRÃO ECONÔMICO</v>
      </c>
      <c r="N2973" s="67" t="s">
        <v>1231</v>
      </c>
      <c r="O2973" s="68" t="s">
        <v>1232</v>
      </c>
      <c r="P2973" s="68"/>
      <c r="Q2973" s="68" t="s">
        <v>3260</v>
      </c>
      <c r="R2973" s="69">
        <v>2</v>
      </c>
      <c r="S2973" s="70">
        <v>1.6</v>
      </c>
      <c r="T2973" s="70">
        <v>3.2</v>
      </c>
      <c r="U2973" s="67" t="s">
        <v>1519</v>
      </c>
      <c r="V2973" s="71" t="s">
        <v>4202</v>
      </c>
      <c r="W2973" s="171"/>
      <c r="X2973" s="172"/>
      <c r="Y2973" s="176">
        <f t="shared" si="1833"/>
        <v>0</v>
      </c>
      <c r="AA2973" s="192"/>
    </row>
    <row r="2974" spans="2:27" hidden="1">
      <c r="B2974" s="189">
        <f t="shared" si="1825"/>
        <v>0</v>
      </c>
      <c r="C2974" s="189">
        <f t="shared" ca="1" si="1826"/>
        <v>0</v>
      </c>
      <c r="D2974" s="189">
        <f t="shared" si="1827"/>
        <v>0</v>
      </c>
      <c r="E2974" s="189">
        <f t="shared" ca="1" si="1828"/>
        <v>0</v>
      </c>
      <c r="F2974" s="189">
        <f t="shared" si="1829"/>
        <v>0</v>
      </c>
      <c r="G2974" s="189" cm="1">
        <f t="array" aca="1" ref="G2974" ca="1">OFFSET(G2974,-1,,,)+1</f>
        <v>2969</v>
      </c>
      <c r="H2974" s="189">
        <f t="shared" si="1830"/>
        <v>0</v>
      </c>
      <c r="I2974" s="189">
        <f t="shared" si="1831"/>
        <v>0</v>
      </c>
      <c r="J2974" s="179">
        <f t="shared" si="1832"/>
        <v>0</v>
      </c>
      <c r="K2974" s="173"/>
      <c r="L2974" s="174" t="str" cm="1">
        <f t="array" aca="1" ref="L2974" ca="1">IF($K2974="",OFFSET(L2974,-1,,,),K2974)</f>
        <v>15.01.08.04.01</v>
      </c>
      <c r="M2974" s="175" t="str" cm="1">
        <f t="array" aca="1" ref="M2974" ca="1">IF(OR($K2974=0,$K2974=""),OFFSET(M2974,-1,,,),O2974)</f>
        <v>BACIA (VASO) SANITÁRIA COM CAIXA ACOPLADA DE LOUÇA BRANCA - PADRÃO ECONÔMICO</v>
      </c>
      <c r="N2974" s="67" t="s">
        <v>1233</v>
      </c>
      <c r="O2974" s="68" t="s">
        <v>1234</v>
      </c>
      <c r="P2974" s="68"/>
      <c r="Q2974" s="68" t="s">
        <v>3260</v>
      </c>
      <c r="R2974" s="69">
        <v>4</v>
      </c>
      <c r="S2974" s="70">
        <v>2</v>
      </c>
      <c r="T2974" s="70">
        <v>8</v>
      </c>
      <c r="U2974" s="67" t="s">
        <v>1519</v>
      </c>
      <c r="V2974" s="71" t="s">
        <v>4202</v>
      </c>
      <c r="W2974" s="171"/>
      <c r="X2974" s="172"/>
      <c r="Y2974" s="176">
        <f t="shared" si="1833"/>
        <v>0</v>
      </c>
      <c r="AA2974" s="192"/>
    </row>
    <row r="2975" spans="2:27" hidden="1">
      <c r="B2975" s="189">
        <f t="shared" si="1825"/>
        <v>0</v>
      </c>
      <c r="C2975" s="189">
        <f t="shared" ca="1" si="1826"/>
        <v>0</v>
      </c>
      <c r="D2975" s="189">
        <f t="shared" si="1827"/>
        <v>0</v>
      </c>
      <c r="E2975" s="189">
        <f t="shared" ca="1" si="1828"/>
        <v>0</v>
      </c>
      <c r="F2975" s="189">
        <f t="shared" si="1829"/>
        <v>0</v>
      </c>
      <c r="G2975" s="189" cm="1">
        <f t="array" aca="1" ref="G2975" ca="1">OFFSET(G2975,-1,,,)+1</f>
        <v>2970</v>
      </c>
      <c r="H2975" s="189">
        <f t="shared" si="1830"/>
        <v>0</v>
      </c>
      <c r="I2975" s="189">
        <f t="shared" si="1831"/>
        <v>0</v>
      </c>
      <c r="J2975" s="179">
        <f t="shared" si="1832"/>
        <v>0</v>
      </c>
      <c r="K2975" s="173"/>
      <c r="L2975" s="174" t="str" cm="1">
        <f t="array" aca="1" ref="L2975" ca="1">IF($K2975="",OFFSET(L2975,-1,,,),K2975)</f>
        <v>15.01.08.04.01</v>
      </c>
      <c r="M2975" s="175" t="str" cm="1">
        <f t="array" aca="1" ref="M2975" ca="1">IF(OR($K2975=0,$K2975=""),OFFSET(M2975,-1,,,),O2975)</f>
        <v>BACIA (VASO) SANITÁRIA COM CAIXA ACOPLADA DE LOUÇA BRANCA - PADRÃO ECONÔMICO</v>
      </c>
      <c r="N2975" s="67" t="s">
        <v>4027</v>
      </c>
      <c r="O2975" s="68" t="s">
        <v>4630</v>
      </c>
      <c r="P2975" s="68"/>
      <c r="Q2975" s="68" t="s">
        <v>3260</v>
      </c>
      <c r="R2975" s="69">
        <v>2</v>
      </c>
      <c r="S2975" s="70">
        <v>11</v>
      </c>
      <c r="T2975" s="70">
        <v>22</v>
      </c>
      <c r="U2975" s="67" t="s">
        <v>1519</v>
      </c>
      <c r="V2975" s="71" t="s">
        <v>4202</v>
      </c>
      <c r="W2975" s="171"/>
      <c r="X2975" s="172"/>
      <c r="Y2975" s="176">
        <f t="shared" si="1833"/>
        <v>0</v>
      </c>
      <c r="AA2975" s="192"/>
    </row>
    <row r="2976" spans="2:27">
      <c r="B2976" s="189">
        <f t="shared" si="1825"/>
        <v>0</v>
      </c>
      <c r="C2976" s="189">
        <f t="shared" ca="1" si="1826"/>
        <v>0</v>
      </c>
      <c r="D2976" s="189">
        <f t="shared" si="1827"/>
        <v>0</v>
      </c>
      <c r="E2976" s="189">
        <f t="shared" ca="1" si="1828"/>
        <v>0</v>
      </c>
      <c r="F2976" s="189">
        <f t="shared" si="1829"/>
        <v>0</v>
      </c>
      <c r="G2976" s="189" cm="1">
        <f t="array" aca="1" ref="G2976" ca="1">OFFSET(G2976,-1,,,)+1</f>
        <v>2971</v>
      </c>
      <c r="H2976" s="189">
        <f t="shared" si="1830"/>
        <v>0</v>
      </c>
      <c r="I2976" s="189">
        <f t="shared" si="1831"/>
        <v>0</v>
      </c>
      <c r="J2976" s="179">
        <f t="shared" si="1832"/>
        <v>0</v>
      </c>
      <c r="K2976" s="173" t="s">
        <v>3467</v>
      </c>
      <c r="L2976" s="174" t="str" cm="1">
        <f t="array" aca="1" ref="L2976" ca="1">IF($K2976="",OFFSET(L2976,-1,,,),K2976)</f>
        <v>15.01.08.04.02</v>
      </c>
      <c r="M2976" s="175" t="str" cm="1">
        <f t="array" aca="1" ref="M2976" ca="1">IF(OR($K2976=0,$K2976=""),OFFSET(M2976,-1,,,),O2976)</f>
        <v>LAVATÓRIO DE LOUÇA BRANCA SUSPENSO (SEM COLUNA) - PADRÃO ECONÔMICO</v>
      </c>
      <c r="N2976" s="67" t="s">
        <v>2911</v>
      </c>
      <c r="O2976" s="68" t="s">
        <v>4744</v>
      </c>
      <c r="P2976" s="68"/>
      <c r="Q2976" s="68" t="s">
        <v>3260</v>
      </c>
      <c r="R2976" s="69">
        <v>2</v>
      </c>
      <c r="S2976" s="70">
        <v>136.26400000000001</v>
      </c>
      <c r="T2976" s="70">
        <v>272.52800000000002</v>
      </c>
      <c r="U2976" s="67"/>
      <c r="V2976" s="71"/>
      <c r="W2976" s="171"/>
      <c r="X2976" s="172"/>
      <c r="Y2976" s="176">
        <f t="shared" si="1833"/>
        <v>0</v>
      </c>
      <c r="AA2976" s="192"/>
    </row>
    <row r="2977" spans="2:28" hidden="1">
      <c r="B2977" s="189">
        <f t="shared" si="1825"/>
        <v>0</v>
      </c>
      <c r="C2977" s="189">
        <f t="shared" ca="1" si="1826"/>
        <v>0</v>
      </c>
      <c r="D2977" s="189">
        <f t="shared" si="1827"/>
        <v>0</v>
      </c>
      <c r="E2977" s="189">
        <f t="shared" ca="1" si="1828"/>
        <v>0</v>
      </c>
      <c r="F2977" s="189">
        <f t="shared" si="1829"/>
        <v>0</v>
      </c>
      <c r="G2977" s="189" cm="1">
        <f t="array" aca="1" ref="G2977" ca="1">OFFSET(G2977,-1,,,)+1</f>
        <v>2972</v>
      </c>
      <c r="H2977" s="189">
        <f t="shared" si="1830"/>
        <v>0</v>
      </c>
      <c r="I2977" s="189">
        <f t="shared" si="1831"/>
        <v>0</v>
      </c>
      <c r="J2977" s="179">
        <f t="shared" si="1832"/>
        <v>0</v>
      </c>
      <c r="K2977" s="173"/>
      <c r="L2977" s="174" t="str" cm="1">
        <f t="array" aca="1" ref="L2977" ca="1">IF($K2977="",OFFSET(L2977,-1,,,),K2977)</f>
        <v>15.01.08.04.02</v>
      </c>
      <c r="M2977" s="175" t="str" cm="1">
        <f t="array" aca="1" ref="M2977" ca="1">IF(OR($K2977=0,$K2977=""),OFFSET(M2977,-1,,,),O2977)</f>
        <v>LAVATÓRIO DE LOUÇA BRANCA SUSPENSO (SEM COLUNA) - PADRÃO ECONÔMICO</v>
      </c>
      <c r="N2977" s="67" t="s">
        <v>261</v>
      </c>
      <c r="O2977" s="68" t="s">
        <v>262</v>
      </c>
      <c r="P2977" s="68"/>
      <c r="Q2977" s="68" t="s">
        <v>3255</v>
      </c>
      <c r="R2977" s="69">
        <v>0.16</v>
      </c>
      <c r="S2977" s="70">
        <v>3.3</v>
      </c>
      <c r="T2977" s="70">
        <v>0.52800000000000002</v>
      </c>
      <c r="U2977" s="67" t="s">
        <v>1519</v>
      </c>
      <c r="V2977" s="71" t="s">
        <v>4202</v>
      </c>
      <c r="W2977" s="171"/>
      <c r="X2977" s="172"/>
      <c r="Y2977" s="176">
        <f t="shared" si="1833"/>
        <v>0</v>
      </c>
      <c r="AA2977" s="192"/>
    </row>
    <row r="2978" spans="2:28" hidden="1">
      <c r="B2978" s="189">
        <f t="shared" si="1825"/>
        <v>0</v>
      </c>
      <c r="C2978" s="189">
        <f t="shared" ca="1" si="1826"/>
        <v>0</v>
      </c>
      <c r="D2978" s="189">
        <f t="shared" si="1827"/>
        <v>0</v>
      </c>
      <c r="E2978" s="189">
        <f t="shared" ca="1" si="1828"/>
        <v>0</v>
      </c>
      <c r="F2978" s="189">
        <f t="shared" si="1829"/>
        <v>0</v>
      </c>
      <c r="G2978" s="189" cm="1">
        <f t="array" aca="1" ref="G2978" ca="1">OFFSET(G2978,-1,,,)+1</f>
        <v>2973</v>
      </c>
      <c r="H2978" s="189">
        <f t="shared" si="1830"/>
        <v>0</v>
      </c>
      <c r="I2978" s="189">
        <f t="shared" si="1831"/>
        <v>0</v>
      </c>
      <c r="J2978" s="179">
        <f t="shared" si="1832"/>
        <v>0</v>
      </c>
      <c r="K2978" s="173"/>
      <c r="L2978" s="174" t="str" cm="1">
        <f t="array" aca="1" ref="L2978" ca="1">IF($K2978="",OFFSET(L2978,-1,,,),K2978)</f>
        <v>15.01.08.04.02</v>
      </c>
      <c r="M2978" s="175" t="str" cm="1">
        <f t="array" aca="1" ref="M2978" ca="1">IF(OR($K2978=0,$K2978=""),OFFSET(M2978,-1,,,),O2978)</f>
        <v>LAVATÓRIO DE LOUÇA BRANCA SUSPENSO (SEM COLUNA) - PADRÃO ECONÔMICO</v>
      </c>
      <c r="N2978" s="67" t="s">
        <v>1237</v>
      </c>
      <c r="O2978" s="68" t="s">
        <v>1238</v>
      </c>
      <c r="P2978" s="68"/>
      <c r="Q2978" s="68" t="s">
        <v>3260</v>
      </c>
      <c r="R2978" s="69">
        <v>2</v>
      </c>
      <c r="S2978" s="70">
        <v>4</v>
      </c>
      <c r="T2978" s="70">
        <v>8</v>
      </c>
      <c r="U2978" s="67" t="s">
        <v>1519</v>
      </c>
      <c r="V2978" s="71" t="s">
        <v>4202</v>
      </c>
      <c r="W2978" s="171"/>
      <c r="X2978" s="172"/>
      <c r="Y2978" s="176">
        <f t="shared" si="1833"/>
        <v>0</v>
      </c>
      <c r="AA2978" s="192"/>
    </row>
    <row r="2979" spans="2:28" hidden="1">
      <c r="B2979" s="189">
        <f t="shared" si="1825"/>
        <v>0</v>
      </c>
      <c r="C2979" s="189">
        <f t="shared" ca="1" si="1826"/>
        <v>0</v>
      </c>
      <c r="D2979" s="189">
        <f t="shared" si="1827"/>
        <v>0</v>
      </c>
      <c r="E2979" s="189">
        <f t="shared" ca="1" si="1828"/>
        <v>0</v>
      </c>
      <c r="F2979" s="189">
        <f t="shared" si="1829"/>
        <v>0</v>
      </c>
      <c r="G2979" s="189" cm="1">
        <f t="array" aca="1" ref="G2979" ca="1">OFFSET(G2979,-1,,,)+1</f>
        <v>2974</v>
      </c>
      <c r="H2979" s="189">
        <f t="shared" si="1830"/>
        <v>0</v>
      </c>
      <c r="I2979" s="189">
        <f t="shared" si="1831"/>
        <v>0</v>
      </c>
      <c r="J2979" s="179">
        <f t="shared" si="1832"/>
        <v>0</v>
      </c>
      <c r="K2979" s="173"/>
      <c r="L2979" s="174" t="str" cm="1">
        <f t="array" aca="1" ref="L2979" ca="1">IF($K2979="",OFFSET(L2979,-1,,,),K2979)</f>
        <v>15.01.08.04.02</v>
      </c>
      <c r="M2979" s="175" t="str" cm="1">
        <f t="array" aca="1" ref="M2979" ca="1">IF(OR($K2979=0,$K2979=""),OFFSET(M2979,-1,,,),O2979)</f>
        <v>LAVATÓRIO DE LOUÇA BRANCA SUSPENSO (SEM COLUNA) - PADRÃO ECONÔMICO</v>
      </c>
      <c r="N2979" s="67" t="s">
        <v>1239</v>
      </c>
      <c r="O2979" s="68" t="s">
        <v>1240</v>
      </c>
      <c r="P2979" s="68"/>
      <c r="Q2979" s="68" t="s">
        <v>3260</v>
      </c>
      <c r="R2979" s="69">
        <v>2</v>
      </c>
      <c r="S2979" s="70">
        <v>6.8</v>
      </c>
      <c r="T2979" s="70">
        <v>13.6</v>
      </c>
      <c r="U2979" s="67" t="s">
        <v>1519</v>
      </c>
      <c r="V2979" s="71" t="s">
        <v>4202</v>
      </c>
      <c r="W2979" s="171"/>
      <c r="X2979" s="172"/>
      <c r="Y2979" s="176">
        <f t="shared" si="1833"/>
        <v>0</v>
      </c>
      <c r="AA2979" s="192"/>
    </row>
    <row r="2980" spans="2:28" hidden="1">
      <c r="B2980" s="189">
        <f t="shared" si="1825"/>
        <v>0</v>
      </c>
      <c r="C2980" s="189">
        <f t="shared" ca="1" si="1826"/>
        <v>0</v>
      </c>
      <c r="D2980" s="189">
        <f t="shared" si="1827"/>
        <v>0</v>
      </c>
      <c r="E2980" s="189">
        <f t="shared" ca="1" si="1828"/>
        <v>0</v>
      </c>
      <c r="F2980" s="189">
        <f t="shared" si="1829"/>
        <v>0</v>
      </c>
      <c r="G2980" s="189" cm="1">
        <f t="array" aca="1" ref="G2980" ca="1">OFFSET(G2980,-1,,,)+1</f>
        <v>2975</v>
      </c>
      <c r="H2980" s="189">
        <f t="shared" si="1830"/>
        <v>0</v>
      </c>
      <c r="I2980" s="189">
        <f t="shared" si="1831"/>
        <v>0</v>
      </c>
      <c r="J2980" s="179">
        <f t="shared" si="1832"/>
        <v>0</v>
      </c>
      <c r="K2980" s="173"/>
      <c r="L2980" s="174" t="str" cm="1">
        <f t="array" aca="1" ref="L2980" ca="1">IF($K2980="",OFFSET(L2980,-1,,,),K2980)</f>
        <v>15.01.08.04.02</v>
      </c>
      <c r="M2980" s="175" t="str" cm="1">
        <f t="array" aca="1" ref="M2980" ca="1">IF(OR($K2980=0,$K2980=""),OFFSET(M2980,-1,,,),O2980)</f>
        <v>LAVATÓRIO DE LOUÇA BRANCA SUSPENSO (SEM COLUNA) - PADRÃO ECONÔMICO</v>
      </c>
      <c r="N2980" s="67" t="s">
        <v>1573</v>
      </c>
      <c r="O2980" s="68" t="s">
        <v>1574</v>
      </c>
      <c r="P2980" s="68"/>
      <c r="Q2980" s="68" t="s">
        <v>3260</v>
      </c>
      <c r="R2980" s="69">
        <v>2</v>
      </c>
      <c r="S2980" s="70">
        <v>68</v>
      </c>
      <c r="T2980" s="70">
        <v>136</v>
      </c>
      <c r="U2980" s="67" t="s">
        <v>1519</v>
      </c>
      <c r="V2980" s="71" t="s">
        <v>4202</v>
      </c>
      <c r="W2980" s="171"/>
      <c r="X2980" s="172"/>
      <c r="Y2980" s="176">
        <f t="shared" si="1833"/>
        <v>0</v>
      </c>
      <c r="AA2980" s="192"/>
    </row>
    <row r="2981" spans="2:28" hidden="1">
      <c r="B2981" s="189">
        <f t="shared" si="1825"/>
        <v>0</v>
      </c>
      <c r="C2981" s="189">
        <f t="shared" ca="1" si="1826"/>
        <v>0</v>
      </c>
      <c r="D2981" s="189">
        <f t="shared" si="1827"/>
        <v>0</v>
      </c>
      <c r="E2981" s="189">
        <f t="shared" ca="1" si="1828"/>
        <v>0</v>
      </c>
      <c r="F2981" s="189">
        <f t="shared" si="1829"/>
        <v>0</v>
      </c>
      <c r="G2981" s="189" cm="1">
        <f t="array" aca="1" ref="G2981" ca="1">OFFSET(G2981,-1,,,)+1</f>
        <v>2976</v>
      </c>
      <c r="H2981" s="189">
        <f t="shared" si="1830"/>
        <v>0</v>
      </c>
      <c r="I2981" s="189">
        <f t="shared" si="1831"/>
        <v>0</v>
      </c>
      <c r="J2981" s="179">
        <f t="shared" si="1832"/>
        <v>0</v>
      </c>
      <c r="K2981" s="173"/>
      <c r="L2981" s="174" t="str" cm="1">
        <f t="array" aca="1" ref="L2981" ca="1">IF($K2981="",OFFSET(L2981,-1,,,),K2981)</f>
        <v>15.01.08.04.02</v>
      </c>
      <c r="M2981" s="175" t="str" cm="1">
        <f t="array" aca="1" ref="M2981" ca="1">IF(OR($K2981=0,$K2981=""),OFFSET(M2981,-1,,,),O2981)</f>
        <v>LAVATÓRIO DE LOUÇA BRANCA SUSPENSO (SEM COLUNA) - PADRÃO ECONÔMICO</v>
      </c>
      <c r="N2981" s="67" t="s">
        <v>2912</v>
      </c>
      <c r="O2981" s="68" t="s">
        <v>3110</v>
      </c>
      <c r="P2981" s="68"/>
      <c r="Q2981" s="68" t="s">
        <v>3260</v>
      </c>
      <c r="R2981" s="69">
        <v>2</v>
      </c>
      <c r="S2981" s="70">
        <v>40</v>
      </c>
      <c r="T2981" s="70">
        <v>80</v>
      </c>
      <c r="U2981" s="67" t="s">
        <v>1519</v>
      </c>
      <c r="V2981" s="71" t="s">
        <v>4202</v>
      </c>
      <c r="W2981" s="171"/>
      <c r="X2981" s="172"/>
      <c r="Y2981" s="176">
        <f t="shared" si="1833"/>
        <v>0</v>
      </c>
      <c r="AA2981" s="192"/>
    </row>
    <row r="2982" spans="2:28" hidden="1">
      <c r="B2982" s="189">
        <f t="shared" si="1825"/>
        <v>0</v>
      </c>
      <c r="C2982" s="189">
        <f t="shared" ca="1" si="1826"/>
        <v>0</v>
      </c>
      <c r="D2982" s="189">
        <f t="shared" si="1827"/>
        <v>0</v>
      </c>
      <c r="E2982" s="189">
        <f t="shared" ca="1" si="1828"/>
        <v>0</v>
      </c>
      <c r="F2982" s="189">
        <f t="shared" si="1829"/>
        <v>0</v>
      </c>
      <c r="G2982" s="189" cm="1">
        <f t="array" aca="1" ref="G2982" ca="1">OFFSET(G2982,-1,,,)+1</f>
        <v>2977</v>
      </c>
      <c r="H2982" s="189">
        <f t="shared" si="1830"/>
        <v>0</v>
      </c>
      <c r="I2982" s="189">
        <f t="shared" si="1831"/>
        <v>0</v>
      </c>
      <c r="J2982" s="179">
        <f t="shared" si="1832"/>
        <v>0</v>
      </c>
      <c r="K2982" s="173"/>
      <c r="L2982" s="174" t="str" cm="1">
        <f t="array" aca="1" ref="L2982" ca="1">IF($K2982="",OFFSET(L2982,-1,,,),K2982)</f>
        <v>15.01.08.04.02</v>
      </c>
      <c r="M2982" s="175" t="str" cm="1">
        <f t="array" aca="1" ref="M2982" ca="1">IF(OR($K2982=0,$K2982=""),OFFSET(M2982,-1,,,),O2982)</f>
        <v>LAVATÓRIO DE LOUÇA BRANCA SUSPENSO (SEM COLUNA) - PADRÃO ECONÔMICO</v>
      </c>
      <c r="N2982" s="67" t="s">
        <v>1243</v>
      </c>
      <c r="O2982" s="68" t="s">
        <v>4632</v>
      </c>
      <c r="P2982" s="68"/>
      <c r="Q2982" s="68" t="s">
        <v>3260</v>
      </c>
      <c r="R2982" s="69">
        <v>4</v>
      </c>
      <c r="S2982" s="70">
        <v>3.1</v>
      </c>
      <c r="T2982" s="70">
        <v>12.4</v>
      </c>
      <c r="U2982" s="67" t="s">
        <v>1519</v>
      </c>
      <c r="V2982" s="71" t="s">
        <v>4202</v>
      </c>
      <c r="W2982" s="171"/>
      <c r="X2982" s="172"/>
      <c r="Y2982" s="176">
        <f t="shared" si="1833"/>
        <v>0</v>
      </c>
      <c r="AA2982" s="192"/>
    </row>
    <row r="2983" spans="2:28" hidden="1">
      <c r="B2983" s="189">
        <f t="shared" si="1825"/>
        <v>0</v>
      </c>
      <c r="C2983" s="189">
        <f t="shared" ca="1" si="1826"/>
        <v>0</v>
      </c>
      <c r="D2983" s="189">
        <f t="shared" si="1827"/>
        <v>0</v>
      </c>
      <c r="E2983" s="189">
        <f t="shared" ca="1" si="1828"/>
        <v>0</v>
      </c>
      <c r="F2983" s="189">
        <f t="shared" si="1829"/>
        <v>0</v>
      </c>
      <c r="G2983" s="189" cm="1">
        <f t="array" aca="1" ref="G2983" ca="1">OFFSET(G2983,-1,,,)+1</f>
        <v>2978</v>
      </c>
      <c r="H2983" s="189">
        <f t="shared" si="1830"/>
        <v>0</v>
      </c>
      <c r="I2983" s="189">
        <f t="shared" si="1831"/>
        <v>0</v>
      </c>
      <c r="J2983" s="179">
        <f t="shared" si="1832"/>
        <v>0</v>
      </c>
      <c r="K2983" s="173"/>
      <c r="L2983" s="174" t="str" cm="1">
        <f t="array" aca="1" ref="L2983" ca="1">IF($K2983="",OFFSET(L2983,-1,,,),K2983)</f>
        <v>15.01.08.04.02</v>
      </c>
      <c r="M2983" s="175" t="str" cm="1">
        <f t="array" aca="1" ref="M2983" ca="1">IF(OR($K2983=0,$K2983=""),OFFSET(M2983,-1,,,),O2983)</f>
        <v>LAVATÓRIO DE LOUÇA BRANCA SUSPENSO (SEM COLUNA) - PADRÃO ECONÔMICO</v>
      </c>
      <c r="N2983" s="67" t="s">
        <v>4027</v>
      </c>
      <c r="O2983" s="68" t="s">
        <v>4630</v>
      </c>
      <c r="P2983" s="68"/>
      <c r="Q2983" s="68" t="s">
        <v>3260</v>
      </c>
      <c r="R2983" s="69">
        <v>2</v>
      </c>
      <c r="S2983" s="70">
        <v>11</v>
      </c>
      <c r="T2983" s="70">
        <v>22</v>
      </c>
      <c r="U2983" s="67" t="s">
        <v>1519</v>
      </c>
      <c r="V2983" s="71" t="s">
        <v>4202</v>
      </c>
      <c r="W2983" s="171"/>
      <c r="X2983" s="172"/>
      <c r="Y2983" s="176">
        <f t="shared" si="1833"/>
        <v>0</v>
      </c>
      <c r="AA2983" s="192"/>
    </row>
    <row r="2984" spans="2:28">
      <c r="B2984" s="189">
        <f t="shared" si="1825"/>
        <v>0</v>
      </c>
      <c r="C2984" s="189">
        <f t="shared" ca="1" si="1826"/>
        <v>0</v>
      </c>
      <c r="D2984" s="189">
        <f t="shared" si="1827"/>
        <v>0</v>
      </c>
      <c r="E2984" s="189">
        <f t="shared" ca="1" si="1828"/>
        <v>0</v>
      </c>
      <c r="F2984" s="189">
        <f t="shared" si="1829"/>
        <v>0</v>
      </c>
      <c r="G2984" s="189" cm="1">
        <f t="array" aca="1" ref="G2984" ca="1">OFFSET(G2984,-1,,,)+1</f>
        <v>2979</v>
      </c>
      <c r="H2984" s="189">
        <f t="shared" si="1830"/>
        <v>0</v>
      </c>
      <c r="I2984" s="189">
        <f t="shared" si="1831"/>
        <v>0</v>
      </c>
      <c r="J2984" s="179">
        <f t="shared" si="1832"/>
        <v>0</v>
      </c>
      <c r="K2984" s="173" t="s">
        <v>3468</v>
      </c>
      <c r="L2984" s="174" t="str" cm="1">
        <f t="array" aca="1" ref="L2984" ca="1">IF($K2984="",OFFSET(L2984,-1,,,),K2984)</f>
        <v>15.01.08.04.03</v>
      </c>
      <c r="M2984" s="175" t="str" cm="1">
        <f t="array" aca="1" ref="M2984" ca="1">IF(OR($K2984=0,$K2984=""),OFFSET(M2984,-1,,,),O2984)</f>
        <v>METAIS E ACABAMENTOS METÁLICOS - W.C ÁREA COMUM</v>
      </c>
      <c r="N2984" s="67" t="s">
        <v>1579</v>
      </c>
      <c r="O2984" s="68" t="s">
        <v>4780</v>
      </c>
      <c r="P2984" s="68"/>
      <c r="Q2984" s="68" t="s">
        <v>3261</v>
      </c>
      <c r="R2984" s="69">
        <v>2</v>
      </c>
      <c r="S2984" s="70">
        <v>48</v>
      </c>
      <c r="T2984" s="70">
        <v>96</v>
      </c>
      <c r="U2984" s="67"/>
      <c r="V2984" s="71"/>
      <c r="W2984" s="171"/>
      <c r="X2984" s="172"/>
      <c r="Y2984" s="176">
        <f t="shared" si="1833"/>
        <v>0</v>
      </c>
      <c r="AA2984" s="192"/>
    </row>
    <row r="2985" spans="2:28" hidden="1">
      <c r="B2985" s="189">
        <f t="shared" si="1825"/>
        <v>0</v>
      </c>
      <c r="C2985" s="189">
        <f t="shared" ca="1" si="1826"/>
        <v>0</v>
      </c>
      <c r="D2985" s="189">
        <f t="shared" si="1827"/>
        <v>0</v>
      </c>
      <c r="E2985" s="189">
        <f t="shared" ca="1" si="1828"/>
        <v>0</v>
      </c>
      <c r="F2985" s="189">
        <f t="shared" si="1829"/>
        <v>0</v>
      </c>
      <c r="G2985" s="189" cm="1">
        <f t="array" aca="1" ref="G2985" ca="1">OFFSET(G2985,-1,,,)+1</f>
        <v>2980</v>
      </c>
      <c r="H2985" s="189">
        <f t="shared" si="1830"/>
        <v>0</v>
      </c>
      <c r="I2985" s="189">
        <f t="shared" si="1831"/>
        <v>0</v>
      </c>
      <c r="J2985" s="179">
        <f t="shared" si="1832"/>
        <v>0</v>
      </c>
      <c r="K2985" s="173"/>
      <c r="L2985" s="174" t="str" cm="1">
        <f t="array" aca="1" ref="L2985" ca="1">IF($K2985="",OFFSET(L2985,-1,,,),K2985)</f>
        <v>15.01.08.04.03</v>
      </c>
      <c r="M2985" s="175" t="str" cm="1">
        <f t="array" aca="1" ref="M2985" ca="1">IF(OR($K2985=0,$K2985=""),OFFSET(M2985,-1,,,),O2985)</f>
        <v>METAIS E ACABAMENTOS METÁLICOS - W.C ÁREA COMUM</v>
      </c>
      <c r="N2985" s="67" t="s">
        <v>1248</v>
      </c>
      <c r="O2985" s="68" t="s">
        <v>1249</v>
      </c>
      <c r="P2985" s="68"/>
      <c r="Q2985" s="68" t="s">
        <v>3260</v>
      </c>
      <c r="R2985" s="69">
        <v>2</v>
      </c>
      <c r="S2985" s="70">
        <v>33</v>
      </c>
      <c r="T2985" s="70">
        <v>66</v>
      </c>
      <c r="U2985" s="67" t="s">
        <v>1519</v>
      </c>
      <c r="V2985" s="71" t="s">
        <v>4202</v>
      </c>
      <c r="W2985" s="171"/>
      <c r="X2985" s="172"/>
      <c r="Y2985" s="176">
        <f t="shared" si="1833"/>
        <v>0</v>
      </c>
      <c r="AA2985" s="192"/>
    </row>
    <row r="2986" spans="2:28" hidden="1">
      <c r="B2986" s="189">
        <f t="shared" si="1825"/>
        <v>0</v>
      </c>
      <c r="C2986" s="189">
        <f t="shared" ca="1" si="1826"/>
        <v>0</v>
      </c>
      <c r="D2986" s="189">
        <f t="shared" si="1827"/>
        <v>0</v>
      </c>
      <c r="E2986" s="189">
        <f t="shared" ca="1" si="1828"/>
        <v>0</v>
      </c>
      <c r="F2986" s="189">
        <f t="shared" si="1829"/>
        <v>0</v>
      </c>
      <c r="G2986" s="189" cm="1">
        <f t="array" aca="1" ref="G2986" ca="1">OFFSET(G2986,-1,,,)+1</f>
        <v>2981</v>
      </c>
      <c r="H2986" s="189">
        <f t="shared" si="1830"/>
        <v>0</v>
      </c>
      <c r="I2986" s="189">
        <f t="shared" si="1831"/>
        <v>0</v>
      </c>
      <c r="J2986" s="179">
        <f t="shared" si="1832"/>
        <v>0</v>
      </c>
      <c r="K2986" s="173"/>
      <c r="L2986" s="174" t="str" cm="1">
        <f t="array" aca="1" ref="L2986" ca="1">IF($K2986="",OFFSET(L2986,-1,,,),K2986)</f>
        <v>15.01.08.04.03</v>
      </c>
      <c r="M2986" s="175" t="str" cm="1">
        <f t="array" aca="1" ref="M2986" ca="1">IF(OR($K2986=0,$K2986=""),OFFSET(M2986,-1,,,),O2986)</f>
        <v>METAIS E ACABAMENTOS METÁLICOS - W.C ÁREA COMUM</v>
      </c>
      <c r="N2986" s="67" t="s">
        <v>4031</v>
      </c>
      <c r="O2986" s="68" t="s">
        <v>4639</v>
      </c>
      <c r="P2986" s="68"/>
      <c r="Q2986" s="68" t="s">
        <v>3260</v>
      </c>
      <c r="R2986" s="69">
        <v>2</v>
      </c>
      <c r="S2986" s="70">
        <v>15</v>
      </c>
      <c r="T2986" s="70">
        <v>30</v>
      </c>
      <c r="U2986" s="67" t="s">
        <v>1519</v>
      </c>
      <c r="V2986" s="71" t="s">
        <v>4202</v>
      </c>
      <c r="W2986" s="171"/>
      <c r="X2986" s="172"/>
      <c r="Y2986" s="176">
        <f t="shared" si="1833"/>
        <v>0</v>
      </c>
      <c r="AA2986" s="192"/>
    </row>
    <row r="2987" spans="2:28">
      <c r="B2987" s="189">
        <f t="shared" si="1825"/>
        <v>0</v>
      </c>
      <c r="C2987" s="189">
        <f t="shared" ca="1" si="1826"/>
        <v>0</v>
      </c>
      <c r="D2987" s="189">
        <f t="shared" si="1827"/>
        <v>0</v>
      </c>
      <c r="E2987" s="189">
        <f t="shared" ca="1" si="1828"/>
        <v>0</v>
      </c>
      <c r="F2987" s="189">
        <f t="shared" si="1829"/>
        <v>0</v>
      </c>
      <c r="G2987" s="189" cm="1">
        <f t="array" aca="1" ref="G2987" ca="1">OFFSET(G2987,-1,,,)+1</f>
        <v>2982</v>
      </c>
      <c r="H2987" s="189">
        <f t="shared" si="1830"/>
        <v>0</v>
      </c>
      <c r="I2987" s="189">
        <f t="shared" si="1831"/>
        <v>0</v>
      </c>
      <c r="J2987" s="179">
        <f t="shared" si="1832"/>
        <v>0</v>
      </c>
      <c r="K2987" s="173" t="s">
        <v>3469</v>
      </c>
      <c r="L2987" s="174" t="str" cm="1">
        <f t="array" aca="1" ref="L2987" ca="1">IF($K2987="",OFFSET(L2987,-1,,,),K2987)</f>
        <v>15.01.08.04.04</v>
      </c>
      <c r="M2987" s="175" t="str" cm="1">
        <f t="array" aca="1" ref="M2987" ca="1">IF(OR($K2987=0,$K2987=""),OFFSET(M2987,-1,,,),O2987)</f>
        <v>VENTOKIT</v>
      </c>
      <c r="N2987" s="67" t="s">
        <v>1259</v>
      </c>
      <c r="O2987" s="68" t="s">
        <v>4640</v>
      </c>
      <c r="P2987" s="68"/>
      <c r="Q2987" s="68" t="s">
        <v>3263</v>
      </c>
      <c r="R2987" s="69">
        <v>2</v>
      </c>
      <c r="S2987" s="70">
        <v>250</v>
      </c>
      <c r="T2987" s="70">
        <v>500</v>
      </c>
      <c r="U2987" s="67"/>
      <c r="V2987" s="71"/>
      <c r="W2987" s="171"/>
      <c r="X2987" s="172"/>
      <c r="Y2987" s="176">
        <f t="shared" si="1833"/>
        <v>0</v>
      </c>
      <c r="AA2987" s="192"/>
    </row>
    <row r="2988" spans="2:28" hidden="1">
      <c r="B2988" s="189">
        <f t="shared" si="1825"/>
        <v>0</v>
      </c>
      <c r="C2988" s="189">
        <f t="shared" ca="1" si="1826"/>
        <v>0</v>
      </c>
      <c r="D2988" s="189">
        <f t="shared" si="1827"/>
        <v>0</v>
      </c>
      <c r="E2988" s="189">
        <f t="shared" ca="1" si="1828"/>
        <v>0</v>
      </c>
      <c r="F2988" s="189">
        <f t="shared" si="1829"/>
        <v>0</v>
      </c>
      <c r="G2988" s="189" cm="1">
        <f t="array" aca="1" ref="G2988" ca="1">OFFSET(G2988,-1,,,)+1</f>
        <v>2983</v>
      </c>
      <c r="H2988" s="189">
        <f t="shared" si="1830"/>
        <v>0</v>
      </c>
      <c r="I2988" s="189">
        <f t="shared" si="1831"/>
        <v>0</v>
      </c>
      <c r="J2988" s="179">
        <f t="shared" si="1832"/>
        <v>0</v>
      </c>
      <c r="K2988" s="173"/>
      <c r="L2988" s="174" t="str" cm="1">
        <f t="array" aca="1" ref="L2988" ca="1">IF($K2988="",OFFSET(L2988,-1,,,),K2988)</f>
        <v>15.01.08.04.04</v>
      </c>
      <c r="M2988" s="175" t="str" cm="1">
        <f t="array" aca="1" ref="M2988" ca="1">IF(OR($K2988=0,$K2988=""),OFFSET(M2988,-1,,,),O2988)</f>
        <v>VENTOKIT</v>
      </c>
      <c r="N2988" s="67" t="s">
        <v>1260</v>
      </c>
      <c r="O2988" s="68" t="s">
        <v>1261</v>
      </c>
      <c r="P2988" s="68"/>
      <c r="Q2988" s="68" t="s">
        <v>3260</v>
      </c>
      <c r="R2988" s="69">
        <v>2</v>
      </c>
      <c r="S2988" s="70">
        <v>250</v>
      </c>
      <c r="T2988" s="70">
        <v>500</v>
      </c>
      <c r="U2988" s="67" t="s">
        <v>1519</v>
      </c>
      <c r="V2988" s="71" t="s">
        <v>4202</v>
      </c>
      <c r="W2988" s="171"/>
      <c r="X2988" s="172"/>
      <c r="Y2988" s="176">
        <f t="shared" si="1833"/>
        <v>0</v>
      </c>
      <c r="AA2988" s="192"/>
    </row>
    <row r="2989" spans="2:28">
      <c r="B2989" s="189">
        <f t="shared" si="1825"/>
        <v>0</v>
      </c>
      <c r="C2989" s="189">
        <f t="shared" ca="1" si="1826"/>
        <v>0</v>
      </c>
      <c r="D2989" s="189">
        <f t="shared" si="1827"/>
        <v>0</v>
      </c>
      <c r="E2989" s="189">
        <f t="shared" ca="1" si="1828"/>
        <v>0</v>
      </c>
      <c r="F2989" s="189">
        <f t="shared" si="1829"/>
        <v>0</v>
      </c>
      <c r="G2989" s="189" cm="1">
        <f t="array" aca="1" ref="G2989" ca="1">OFFSET(G2989,-1,,,)+1</f>
        <v>2984</v>
      </c>
      <c r="H2989" s="189">
        <f t="shared" si="1830"/>
        <v>0</v>
      </c>
      <c r="I2989" s="189">
        <f t="shared" si="1831"/>
        <v>0</v>
      </c>
      <c r="J2989" s="179">
        <f t="shared" si="1832"/>
        <v>0</v>
      </c>
      <c r="K2989" s="173" t="s">
        <v>3470</v>
      </c>
      <c r="L2989" s="174" t="str" cm="1">
        <f t="array" aca="1" ref="L2989" ca="1">IF($K2989="",OFFSET(L2989,-1,,,),K2989)</f>
        <v>15.01.08.04.05</v>
      </c>
      <c r="M2989" s="175" t="str" cm="1">
        <f t="array" aca="1" ref="M2989" ca="1">IF(OR($K2989=0,$K2989=""),OFFSET(M2989,-1,,,),O2989)</f>
        <v>INSTALAÇÕES HIDRÁULICAS E ELÉTRICAS</v>
      </c>
      <c r="N2989" s="67" t="s">
        <v>4024</v>
      </c>
      <c r="O2989" s="68" t="s">
        <v>4624</v>
      </c>
      <c r="P2989" s="68"/>
      <c r="Q2989" s="68" t="s">
        <v>3264</v>
      </c>
      <c r="R2989" s="69">
        <v>1</v>
      </c>
      <c r="S2989" s="70">
        <v>18162.62</v>
      </c>
      <c r="T2989" s="70">
        <v>18162.62</v>
      </c>
      <c r="U2989" s="67"/>
      <c r="V2989" s="71"/>
      <c r="W2989" s="171"/>
      <c r="X2989" s="172"/>
      <c r="Y2989" s="176">
        <f t="shared" si="1833"/>
        <v>0</v>
      </c>
      <c r="AA2989" s="192"/>
      <c r="AB2989" s="193"/>
    </row>
    <row r="2990" spans="2:28" hidden="1">
      <c r="B2990" s="189">
        <f t="shared" si="1825"/>
        <v>0</v>
      </c>
      <c r="C2990" s="189">
        <f t="shared" ca="1" si="1826"/>
        <v>0</v>
      </c>
      <c r="D2990" s="189">
        <f t="shared" si="1827"/>
        <v>0</v>
      </c>
      <c r="E2990" s="189">
        <f t="shared" ca="1" si="1828"/>
        <v>0</v>
      </c>
      <c r="F2990" s="189">
        <f t="shared" si="1829"/>
        <v>0</v>
      </c>
      <c r="G2990" s="189" cm="1">
        <f t="array" aca="1" ref="G2990" ca="1">OFFSET(G2990,-1,,,)+1</f>
        <v>2985</v>
      </c>
      <c r="H2990" s="189">
        <f t="shared" si="1830"/>
        <v>0</v>
      </c>
      <c r="I2990" s="189">
        <f t="shared" si="1831"/>
        <v>0</v>
      </c>
      <c r="J2990" s="179">
        <f t="shared" si="1832"/>
        <v>0</v>
      </c>
      <c r="K2990" s="173"/>
      <c r="L2990" s="174" t="str" cm="1">
        <f t="array" aca="1" ref="L2990" ca="1">IF($K2990="",OFFSET(L2990,-1,,,),K2990)</f>
        <v>15.01.08.04.05</v>
      </c>
      <c r="M2990" s="175" t="str" cm="1">
        <f t="array" aca="1" ref="M2990" ca="1">IF(OR($K2990=0,$K2990=""),OFFSET(M2990,-1,,,),O2990)</f>
        <v>INSTALAÇÕES HIDRÁULICAS E ELÉTRICAS</v>
      </c>
      <c r="N2990" s="67" t="s">
        <v>4025</v>
      </c>
      <c r="O2990" s="68" t="s">
        <v>4625</v>
      </c>
      <c r="P2990" s="68"/>
      <c r="Q2990" s="68" t="s">
        <v>3260</v>
      </c>
      <c r="R2990" s="69">
        <v>1</v>
      </c>
      <c r="S2990" s="70">
        <v>9081.31</v>
      </c>
      <c r="T2990" s="70">
        <v>9081.31</v>
      </c>
      <c r="U2990" s="67" t="s">
        <v>1519</v>
      </c>
      <c r="V2990" s="71" t="s">
        <v>4202</v>
      </c>
      <c r="W2990" s="171"/>
      <c r="X2990" s="172"/>
      <c r="Y2990" s="176">
        <f t="shared" si="1833"/>
        <v>0</v>
      </c>
      <c r="AA2990" s="192"/>
      <c r="AB2990" s="193"/>
    </row>
    <row r="2991" spans="2:28" hidden="1">
      <c r="B2991" s="189">
        <f t="shared" si="1825"/>
        <v>0</v>
      </c>
      <c r="C2991" s="189">
        <f t="shared" ca="1" si="1826"/>
        <v>0</v>
      </c>
      <c r="D2991" s="189">
        <f t="shared" si="1827"/>
        <v>0</v>
      </c>
      <c r="E2991" s="189">
        <f t="shared" ca="1" si="1828"/>
        <v>0</v>
      </c>
      <c r="F2991" s="189">
        <f t="shared" si="1829"/>
        <v>0</v>
      </c>
      <c r="G2991" s="189" cm="1">
        <f t="array" aca="1" ref="G2991" ca="1">OFFSET(G2991,-1,,,)+1</f>
        <v>2986</v>
      </c>
      <c r="H2991" s="189">
        <f t="shared" si="1830"/>
        <v>0</v>
      </c>
      <c r="I2991" s="189">
        <f t="shared" si="1831"/>
        <v>0</v>
      </c>
      <c r="J2991" s="179">
        <f t="shared" si="1832"/>
        <v>0</v>
      </c>
      <c r="K2991" s="173"/>
      <c r="L2991" s="174" t="str" cm="1">
        <f t="array" aca="1" ref="L2991" ca="1">IF($K2991="",OFFSET(L2991,-1,,,),K2991)</f>
        <v>15.01.08.04.05</v>
      </c>
      <c r="M2991" s="175" t="str" cm="1">
        <f t="array" aca="1" ref="M2991" ca="1">IF(OR($K2991=0,$K2991=""),OFFSET(M2991,-1,,,),O2991)</f>
        <v>INSTALAÇÕES HIDRÁULICAS E ELÉTRICAS</v>
      </c>
      <c r="N2991" s="67" t="s">
        <v>4026</v>
      </c>
      <c r="O2991" s="68" t="s">
        <v>4626</v>
      </c>
      <c r="P2991" s="68"/>
      <c r="Q2991" s="68" t="s">
        <v>3260</v>
      </c>
      <c r="R2991" s="69">
        <v>1</v>
      </c>
      <c r="S2991" s="70">
        <v>9081.31</v>
      </c>
      <c r="T2991" s="70">
        <v>9081.31</v>
      </c>
      <c r="U2991" s="67" t="s">
        <v>1519</v>
      </c>
      <c r="V2991" s="71" t="s">
        <v>4202</v>
      </c>
      <c r="W2991" s="171"/>
      <c r="X2991" s="172"/>
      <c r="Y2991" s="176">
        <f t="shared" si="1833"/>
        <v>0</v>
      </c>
      <c r="AA2991" s="192"/>
      <c r="AB2991" s="193"/>
    </row>
    <row r="2992" spans="2:28" hidden="1">
      <c r="B2992" s="189">
        <f t="shared" si="1825"/>
        <v>0</v>
      </c>
      <c r="C2992" s="189">
        <f t="shared" ca="1" si="1826"/>
        <v>0</v>
      </c>
      <c r="D2992" s="189">
        <f t="shared" si="1827"/>
        <v>0</v>
      </c>
      <c r="E2992" s="189">
        <f t="shared" ca="1" si="1828"/>
        <v>0</v>
      </c>
      <c r="F2992" s="189">
        <f t="shared" si="1829"/>
        <v>0</v>
      </c>
      <c r="G2992" s="189" cm="1">
        <f t="array" aca="1" ref="G2992" ca="1">OFFSET(G2992,-1,,,)+1</f>
        <v>2987</v>
      </c>
      <c r="H2992" s="189">
        <f t="shared" si="1830"/>
        <v>0</v>
      </c>
      <c r="I2992" s="189">
        <f t="shared" si="1831"/>
        <v>0</v>
      </c>
      <c r="J2992" s="179">
        <f t="shared" si="1832"/>
        <v>0</v>
      </c>
      <c r="K2992" s="173" t="s">
        <v>3471</v>
      </c>
      <c r="L2992" s="174" t="str" cm="1">
        <f t="array" aca="1" ref="L2992" ca="1">IF($K2992="",OFFSET(L2992,-1,,,),K2992)</f>
        <v>15.01.08.05</v>
      </c>
      <c r="M2992" s="175" t="str" cm="1">
        <f t="array" aca="1" ref="M2992" ca="1">IF(OR($K2992=0,$K2992=""),OFFSET(M2992,-1,,,),O2992)</f>
        <v>ESQUADRIAS</v>
      </c>
      <c r="N2992" s="67" t="s">
        <v>143</v>
      </c>
      <c r="O2992" s="68" t="s">
        <v>387</v>
      </c>
      <c r="P2992" s="68"/>
      <c r="Q2992" s="68"/>
      <c r="R2992" s="69"/>
      <c r="S2992" s="70"/>
      <c r="T2992" s="70">
        <v>0</v>
      </c>
      <c r="U2992" s="67"/>
      <c r="V2992" s="71"/>
      <c r="W2992" s="171"/>
      <c r="X2992" s="172"/>
      <c r="Y2992" s="176">
        <f t="shared" si="1833"/>
        <v>0</v>
      </c>
      <c r="AA2992" s="192"/>
      <c r="AB2992" s="193"/>
    </row>
    <row r="2993" spans="2:28">
      <c r="B2993" s="189">
        <f t="shared" si="1825"/>
        <v>0</v>
      </c>
      <c r="C2993" s="189">
        <f t="shared" ca="1" si="1826"/>
        <v>0</v>
      </c>
      <c r="D2993" s="189">
        <f t="shared" si="1827"/>
        <v>0</v>
      </c>
      <c r="E2993" s="189">
        <f t="shared" ca="1" si="1828"/>
        <v>0</v>
      </c>
      <c r="F2993" s="189">
        <f t="shared" si="1829"/>
        <v>0</v>
      </c>
      <c r="G2993" s="189" cm="1">
        <f t="array" aca="1" ref="G2993" ca="1">OFFSET(G2993,-1,,,)+1</f>
        <v>2988</v>
      </c>
      <c r="H2993" s="189">
        <f t="shared" si="1830"/>
        <v>0</v>
      </c>
      <c r="I2993" s="189">
        <f t="shared" si="1831"/>
        <v>0</v>
      </c>
      <c r="J2993" s="179">
        <f t="shared" si="1832"/>
        <v>0</v>
      </c>
      <c r="K2993" s="173" t="s">
        <v>3472</v>
      </c>
      <c r="L2993" s="174" t="str" cm="1">
        <f t="array" aca="1" ref="L2993" ca="1">IF($K2993="",OFFSET(L2993,-1,,,),K2993)</f>
        <v>15.01.08.05.01</v>
      </c>
      <c r="M2993" s="175" t="str" cm="1">
        <f t="array" aca="1" ref="M2993" ca="1">IF(OR($K2993=0,$K2993=""),OFFSET(M2993,-1,,,),O2993)</f>
        <v>JANELA DE ALUMÍNIO COM 01 FOLHA FIXA EM VIDRO LAMINADO 6MM - 1,00X1,20M</v>
      </c>
      <c r="N2993" s="67" t="s">
        <v>4107</v>
      </c>
      <c r="O2993" s="68" t="s">
        <v>4781</v>
      </c>
      <c r="P2993" s="68"/>
      <c r="Q2993" s="68" t="s">
        <v>3263</v>
      </c>
      <c r="R2993" s="69">
        <v>23</v>
      </c>
      <c r="S2993" s="70">
        <v>834.02</v>
      </c>
      <c r="T2993" s="70">
        <v>19182.46</v>
      </c>
      <c r="U2993" s="67"/>
      <c r="V2993" s="71"/>
      <c r="W2993" s="171"/>
      <c r="X2993" s="172"/>
      <c r="Y2993" s="176">
        <f t="shared" si="1833"/>
        <v>0</v>
      </c>
      <c r="AA2993" s="192"/>
      <c r="AB2993" s="193"/>
    </row>
    <row r="2994" spans="2:28" hidden="1">
      <c r="B2994" s="189">
        <f t="shared" si="1825"/>
        <v>0</v>
      </c>
      <c r="C2994" s="189">
        <f t="shared" ca="1" si="1826"/>
        <v>0</v>
      </c>
      <c r="D2994" s="189">
        <f t="shared" si="1827"/>
        <v>0</v>
      </c>
      <c r="E2994" s="189">
        <f t="shared" ca="1" si="1828"/>
        <v>0</v>
      </c>
      <c r="F2994" s="189">
        <f t="shared" si="1829"/>
        <v>0</v>
      </c>
      <c r="G2994" s="189" cm="1">
        <f t="array" aca="1" ref="G2994" ca="1">OFFSET(G2994,-1,,,)+1</f>
        <v>2989</v>
      </c>
      <c r="H2994" s="189">
        <f t="shared" si="1830"/>
        <v>0</v>
      </c>
      <c r="I2994" s="189">
        <f t="shared" si="1831"/>
        <v>0</v>
      </c>
      <c r="J2994" s="179">
        <f t="shared" si="1832"/>
        <v>0</v>
      </c>
      <c r="K2994" s="173"/>
      <c r="L2994" s="174" t="str" cm="1">
        <f t="array" aca="1" ref="L2994" ca="1">IF($K2994="",OFFSET(L2994,-1,,,),K2994)</f>
        <v>15.01.08.05.01</v>
      </c>
      <c r="M2994" s="175" t="str" cm="1">
        <f t="array" aca="1" ref="M2994" ca="1">IF(OR($K2994=0,$K2994=""),OFFSET(M2994,-1,,,),O2994)</f>
        <v>JANELA DE ALUMÍNIO COM 01 FOLHA FIXA EM VIDRO LAMINADO 6MM - 1,00X1,20M</v>
      </c>
      <c r="N2994" s="67" t="s">
        <v>1142</v>
      </c>
      <c r="O2994" s="68" t="s">
        <v>1143</v>
      </c>
      <c r="P2994" s="68"/>
      <c r="Q2994" s="68" t="s">
        <v>3255</v>
      </c>
      <c r="R2994" s="69">
        <v>10.4535</v>
      </c>
      <c r="S2994" s="70">
        <v>40</v>
      </c>
      <c r="T2994" s="70">
        <v>418.14</v>
      </c>
      <c r="U2994" s="67" t="s">
        <v>1519</v>
      </c>
      <c r="V2994" s="71" t="s">
        <v>4202</v>
      </c>
      <c r="W2994" s="171"/>
      <c r="X2994" s="172"/>
      <c r="Y2994" s="176">
        <f t="shared" si="1833"/>
        <v>0</v>
      </c>
      <c r="AA2994" s="192"/>
      <c r="AB2994" s="193"/>
    </row>
    <row r="2995" spans="2:28" hidden="1">
      <c r="B2995" s="189">
        <f>IF(J2995=0,0,U2995)</f>
        <v>0</v>
      </c>
      <c r="C2995" s="189">
        <f ca="1">IF(OR(J2995=0,I2995=0),0,IF(_xlfn.IFNA(MATCH(B2995,OFFSET($B$5,,,$G2995,),),0)&gt;0,0,MAX(OFFSET($C$5,,,$G2995,))+1))</f>
        <v>0</v>
      </c>
      <c r="D2995" s="189">
        <f>IF(J2995=0,0,N2995&amp;"-"&amp;U2995)</f>
        <v>0</v>
      </c>
      <c r="E2995" s="189">
        <f ca="1">IF(OR(J2995=0,I2995=0),0,IF(_xlfn.IFNA(MATCH(D2995,OFFSET($D$5,,,$G2995,),),0)&gt;0,0,_xlfn.MAXIFS(OFFSET($E$5,,,$G2995,),OFFSET($J$5,,,$G2995,),J2995)+1))</f>
        <v>0</v>
      </c>
      <c r="F2995" s="189">
        <f>IF(J2995=0,0,E2995&amp;"-"&amp;N2995)</f>
        <v>0</v>
      </c>
      <c r="G2995" s="189" cm="1">
        <f t="array" aca="1" ref="G2995" ca="1">OFFSET(G2995,-1,,,)+1</f>
        <v>2990</v>
      </c>
      <c r="H2995" s="189">
        <f>IF(OR($K2995=0,$K2995=""),$W2995,0)</f>
        <v>0</v>
      </c>
      <c r="I2995" s="189">
        <f>H2995*R2995</f>
        <v>0</v>
      </c>
      <c r="J2995" s="179">
        <f>IF(AND(I2995&lt;&gt;0,OR(K2995=0,K2995="")),N2995&amp;" - Mapa",0)</f>
        <v>0</v>
      </c>
      <c r="K2995" s="173"/>
      <c r="L2995" s="174" t="str" cm="1">
        <f t="array" aca="1" ref="L2995" ca="1">IF($K2995="",OFFSET(L2995,-1,,,),K2995)</f>
        <v>15.01.08.05.01</v>
      </c>
      <c r="M2995" s="175" t="str" cm="1">
        <f t="array" aca="1" ref="M2995" ca="1">IF(OR($K2995=0,$K2995=""),OFFSET(M2995,-1,,,),O2995)</f>
        <v>JANELA DE ALUMÍNIO COM 01 FOLHA FIXA EM VIDRO LAMINADO 6MM - 1,00X1,20M</v>
      </c>
      <c r="N2995" s="67" t="s">
        <v>1281</v>
      </c>
      <c r="O2995" s="68" t="s">
        <v>1282</v>
      </c>
      <c r="P2995" s="68"/>
      <c r="Q2995" s="68" t="s">
        <v>3254</v>
      </c>
      <c r="R2995" s="69">
        <v>1.84</v>
      </c>
      <c r="S2995" s="70">
        <v>10.5</v>
      </c>
      <c r="T2995" s="70">
        <v>19.32</v>
      </c>
      <c r="U2995" s="67" t="s">
        <v>1519</v>
      </c>
      <c r="V2995" s="71" t="s">
        <v>4202</v>
      </c>
      <c r="W2995" s="171"/>
      <c r="X2995" s="172"/>
      <c r="Y2995" s="176">
        <f>X2995+W2995</f>
        <v>0</v>
      </c>
      <c r="AA2995" s="192"/>
      <c r="AB2995" s="193"/>
    </row>
    <row r="2996" spans="2:28" hidden="1">
      <c r="B2996" s="189">
        <f t="shared" ref="B2996:B3023" si="1834">IF(J2996=0,0,U2996)</f>
        <v>0</v>
      </c>
      <c r="C2996" s="189">
        <f t="shared" ref="C2996:C3023" ca="1" si="1835">IF(OR(J2996=0,I2996=0),0,IF(_xlfn.IFNA(MATCH(B2996,OFFSET($B$5,,,$G2996,),),0)&gt;0,0,MAX(OFFSET($C$5,,,$G2996,))+1))</f>
        <v>0</v>
      </c>
      <c r="D2996" s="189">
        <f t="shared" ref="D2996:D3023" si="1836">IF(J2996=0,0,N2996&amp;"-"&amp;U2996)</f>
        <v>0</v>
      </c>
      <c r="E2996" s="189">
        <f t="shared" ref="E2996:E3023" ca="1" si="1837">IF(OR(J2996=0,I2996=0),0,IF(_xlfn.IFNA(MATCH(D2996,OFFSET($D$5,,,$G2996,),),0)&gt;0,0,_xlfn.MAXIFS(OFFSET($E$5,,,$G2996,),OFFSET($J$5,,,$G2996,),J2996)+1))</f>
        <v>0</v>
      </c>
      <c r="F2996" s="189">
        <f t="shared" ref="F2996:F3023" si="1838">IF(J2996=0,0,E2996&amp;"-"&amp;N2996)</f>
        <v>0</v>
      </c>
      <c r="G2996" s="189" cm="1">
        <f t="array" aca="1" ref="G2996" ca="1">OFFSET(G2996,-1,,,)+1</f>
        <v>2991</v>
      </c>
      <c r="H2996" s="189">
        <f t="shared" ref="H2996:H3023" si="1839">IF(OR($K2996=0,$K2996=""),$W2996,0)</f>
        <v>0</v>
      </c>
      <c r="I2996" s="189">
        <f t="shared" ref="I2996:I3023" si="1840">H2996*R2996</f>
        <v>0</v>
      </c>
      <c r="J2996" s="179">
        <f t="shared" ref="J2996:J3023" si="1841">IF(AND(I2996&lt;&gt;0,OR(K2996=0,K2996="")),N2996&amp;" - Mapa",0)</f>
        <v>0</v>
      </c>
      <c r="K2996" s="173"/>
      <c r="L2996" s="174" t="str" cm="1">
        <f t="array" aca="1" ref="L2996" ca="1">IF($K2996="",OFFSET(L2996,-1,,,),K2996)</f>
        <v>15.01.08.05.01</v>
      </c>
      <c r="M2996" s="175" t="str" cm="1">
        <f t="array" aca="1" ref="M2996" ca="1">IF(OR($K2996=0,$K2996=""),OFFSET(M2996,-1,,,),O2996)</f>
        <v>JANELA DE ALUMÍNIO COM 01 FOLHA FIXA EM VIDRO LAMINADO 6MM - 1,00X1,20M</v>
      </c>
      <c r="N2996" s="67" t="s">
        <v>4108</v>
      </c>
      <c r="O2996" s="68" t="s">
        <v>4782</v>
      </c>
      <c r="P2996" s="68"/>
      <c r="Q2996" s="68" t="s">
        <v>3260</v>
      </c>
      <c r="R2996" s="69">
        <v>23</v>
      </c>
      <c r="S2996" s="70">
        <v>700</v>
      </c>
      <c r="T2996" s="70">
        <v>16100</v>
      </c>
      <c r="U2996" s="67" t="s">
        <v>1519</v>
      </c>
      <c r="V2996" s="71" t="s">
        <v>4202</v>
      </c>
      <c r="W2996" s="171"/>
      <c r="X2996" s="172"/>
      <c r="Y2996" s="176">
        <f t="shared" ref="Y2996:Y3023" si="1842">X2996+W2996</f>
        <v>0</v>
      </c>
      <c r="AA2996" s="192"/>
      <c r="AB2996" s="193"/>
    </row>
    <row r="2997" spans="2:28" hidden="1">
      <c r="B2997" s="189">
        <f t="shared" si="1834"/>
        <v>0</v>
      </c>
      <c r="C2997" s="189">
        <f t="shared" ca="1" si="1835"/>
        <v>0</v>
      </c>
      <c r="D2997" s="189">
        <f t="shared" si="1836"/>
        <v>0</v>
      </c>
      <c r="E2997" s="189">
        <f t="shared" ca="1" si="1837"/>
        <v>0</v>
      </c>
      <c r="F2997" s="189">
        <f t="shared" si="1838"/>
        <v>0</v>
      </c>
      <c r="G2997" s="189" cm="1">
        <f t="array" aca="1" ref="G2997" ca="1">OFFSET(G2997,-1,,,)+1</f>
        <v>2992</v>
      </c>
      <c r="H2997" s="189">
        <f t="shared" si="1839"/>
        <v>0</v>
      </c>
      <c r="I2997" s="189">
        <f t="shared" si="1840"/>
        <v>0</v>
      </c>
      <c r="J2997" s="179">
        <f t="shared" si="1841"/>
        <v>0</v>
      </c>
      <c r="K2997" s="173"/>
      <c r="L2997" s="174" t="str" cm="1">
        <f t="array" aca="1" ref="L2997" ca="1">IF($K2997="",OFFSET(L2997,-1,,,),K2997)</f>
        <v>15.01.08.05.01</v>
      </c>
      <c r="M2997" s="175" t="str" cm="1">
        <f t="array" aca="1" ref="M2997" ca="1">IF(OR($K2997=0,$K2997=""),OFFSET(M2997,-1,,,),O2997)</f>
        <v>JANELA DE ALUMÍNIO COM 01 FOLHA FIXA EM VIDRO LAMINADO 6MM - 1,00X1,20M</v>
      </c>
      <c r="N2997" s="67" t="s">
        <v>1285</v>
      </c>
      <c r="O2997" s="68" t="s">
        <v>1286</v>
      </c>
      <c r="P2997" s="68"/>
      <c r="Q2997" s="68" t="s">
        <v>3260</v>
      </c>
      <c r="R2997" s="69">
        <v>23</v>
      </c>
      <c r="S2997" s="70">
        <v>5</v>
      </c>
      <c r="T2997" s="70">
        <v>115</v>
      </c>
      <c r="U2997" s="67" t="s">
        <v>1519</v>
      </c>
      <c r="V2997" s="71" t="s">
        <v>4202</v>
      </c>
      <c r="W2997" s="171"/>
      <c r="X2997" s="172"/>
      <c r="Y2997" s="176">
        <f t="shared" si="1842"/>
        <v>0</v>
      </c>
      <c r="AA2997" s="192"/>
      <c r="AB2997" s="193"/>
    </row>
    <row r="2998" spans="2:28" hidden="1">
      <c r="B2998" s="189">
        <f t="shared" si="1834"/>
        <v>0</v>
      </c>
      <c r="C2998" s="189">
        <f t="shared" ca="1" si="1835"/>
        <v>0</v>
      </c>
      <c r="D2998" s="189">
        <f t="shared" si="1836"/>
        <v>0</v>
      </c>
      <c r="E2998" s="189">
        <f t="shared" ca="1" si="1837"/>
        <v>0</v>
      </c>
      <c r="F2998" s="189">
        <f t="shared" si="1838"/>
        <v>0</v>
      </c>
      <c r="G2998" s="189" cm="1">
        <f t="array" aca="1" ref="G2998" ca="1">OFFSET(G2998,-1,,,)+1</f>
        <v>2993</v>
      </c>
      <c r="H2998" s="189">
        <f t="shared" si="1839"/>
        <v>0</v>
      </c>
      <c r="I2998" s="189">
        <f t="shared" si="1840"/>
        <v>0</v>
      </c>
      <c r="J2998" s="179">
        <f t="shared" si="1841"/>
        <v>0</v>
      </c>
      <c r="K2998" s="173"/>
      <c r="L2998" s="174" t="str" cm="1">
        <f t="array" aca="1" ref="L2998" ca="1">IF($K2998="",OFFSET(L2998,-1,,,),K2998)</f>
        <v>15.01.08.05.01</v>
      </c>
      <c r="M2998" s="175" t="str" cm="1">
        <f t="array" aca="1" ref="M2998" ca="1">IF(OR($K2998=0,$K2998=""),OFFSET(M2998,-1,,,),O2998)</f>
        <v>JANELA DE ALUMÍNIO COM 01 FOLHA FIXA EM VIDRO LAMINADO 6MM - 1,00X1,20M</v>
      </c>
      <c r="N2998" s="67" t="s">
        <v>3823</v>
      </c>
      <c r="O2998" s="68" t="s">
        <v>4254</v>
      </c>
      <c r="P2998" s="68"/>
      <c r="Q2998" s="68" t="s">
        <v>3260</v>
      </c>
      <c r="R2998" s="69">
        <v>23</v>
      </c>
      <c r="S2998" s="70">
        <v>110</v>
      </c>
      <c r="T2998" s="70">
        <v>2530</v>
      </c>
      <c r="U2998" s="67" t="s">
        <v>1519</v>
      </c>
      <c r="V2998" s="71" t="s">
        <v>4202</v>
      </c>
      <c r="W2998" s="171"/>
      <c r="X2998" s="172"/>
      <c r="Y2998" s="176">
        <f t="shared" si="1842"/>
        <v>0</v>
      </c>
      <c r="AA2998" s="192"/>
      <c r="AB2998" s="193"/>
    </row>
    <row r="2999" spans="2:28">
      <c r="B2999" s="189">
        <f t="shared" si="1834"/>
        <v>0</v>
      </c>
      <c r="C2999" s="189">
        <f t="shared" ca="1" si="1835"/>
        <v>0</v>
      </c>
      <c r="D2999" s="189">
        <f t="shared" si="1836"/>
        <v>0</v>
      </c>
      <c r="E2999" s="189">
        <f t="shared" ca="1" si="1837"/>
        <v>0</v>
      </c>
      <c r="F2999" s="189">
        <f t="shared" si="1838"/>
        <v>0</v>
      </c>
      <c r="G2999" s="189" cm="1">
        <f t="array" aca="1" ref="G2999" ca="1">OFFSET(G2999,-1,,,)+1</f>
        <v>2994</v>
      </c>
      <c r="H2999" s="189">
        <f t="shared" si="1839"/>
        <v>0</v>
      </c>
      <c r="I2999" s="189">
        <f t="shared" si="1840"/>
        <v>0</v>
      </c>
      <c r="J2999" s="179">
        <f t="shared" si="1841"/>
        <v>0</v>
      </c>
      <c r="K2999" s="173" t="s">
        <v>3473</v>
      </c>
      <c r="L2999" s="174" t="str" cm="1">
        <f t="array" aca="1" ref="L2999" ca="1">IF($K2999="",OFFSET(L2999,-1,,,),K2999)</f>
        <v>15.01.08.05.02</v>
      </c>
      <c r="M2999" s="175" t="str" cm="1">
        <f t="array" aca="1" ref="M2999" ca="1">IF(OR($K2999=0,$K2999=""),OFFSET(M2999,-1,,,),O2999)</f>
        <v>JANELA DE ALUMÍNIO COM 01 FOLHA FIXA EM VIDRO - 1,20X1,80M</v>
      </c>
      <c r="N2999" s="67" t="s">
        <v>4109</v>
      </c>
      <c r="O2999" s="68" t="s">
        <v>4783</v>
      </c>
      <c r="P2999" s="68"/>
      <c r="Q2999" s="68" t="s">
        <v>3263</v>
      </c>
      <c r="R2999" s="69">
        <v>2</v>
      </c>
      <c r="S2999" s="70">
        <v>914.34</v>
      </c>
      <c r="T2999" s="70">
        <v>1828.68</v>
      </c>
      <c r="U2999" s="67"/>
      <c r="V2999" s="71"/>
      <c r="W2999" s="171"/>
      <c r="X2999" s="172"/>
      <c r="Y2999" s="176">
        <f t="shared" si="1842"/>
        <v>0</v>
      </c>
      <c r="AA2999" s="192"/>
      <c r="AB2999" s="193"/>
    </row>
    <row r="3000" spans="2:28" hidden="1">
      <c r="B3000" s="189">
        <f t="shared" si="1834"/>
        <v>0</v>
      </c>
      <c r="C3000" s="189">
        <f t="shared" ca="1" si="1835"/>
        <v>0</v>
      </c>
      <c r="D3000" s="189">
        <f t="shared" si="1836"/>
        <v>0</v>
      </c>
      <c r="E3000" s="189">
        <f t="shared" ca="1" si="1837"/>
        <v>0</v>
      </c>
      <c r="F3000" s="189">
        <f t="shared" si="1838"/>
        <v>0</v>
      </c>
      <c r="G3000" s="189" cm="1">
        <f t="array" aca="1" ref="G3000" ca="1">OFFSET(G3000,-1,,,)+1</f>
        <v>2995</v>
      </c>
      <c r="H3000" s="189">
        <f t="shared" si="1839"/>
        <v>0</v>
      </c>
      <c r="I3000" s="189">
        <f t="shared" si="1840"/>
        <v>0</v>
      </c>
      <c r="J3000" s="179">
        <f t="shared" si="1841"/>
        <v>0</v>
      </c>
      <c r="K3000" s="173"/>
      <c r="L3000" s="174" t="str" cm="1">
        <f t="array" aca="1" ref="L3000" ca="1">IF($K3000="",OFFSET(L3000,-1,,,),K3000)</f>
        <v>15.01.08.05.02</v>
      </c>
      <c r="M3000" s="175" t="str" cm="1">
        <f t="array" aca="1" ref="M3000" ca="1">IF(OR($K3000=0,$K3000=""),OFFSET(M3000,-1,,,),O3000)</f>
        <v>JANELA DE ALUMÍNIO COM 01 FOLHA FIXA EM VIDRO - 1,20X1,80M</v>
      </c>
      <c r="N3000" s="67" t="s">
        <v>1142</v>
      </c>
      <c r="O3000" s="68" t="s">
        <v>1143</v>
      </c>
      <c r="P3000" s="68"/>
      <c r="Q3000" s="68" t="s">
        <v>3255</v>
      </c>
      <c r="R3000" s="69">
        <v>0.90900000000000003</v>
      </c>
      <c r="S3000" s="70">
        <v>40</v>
      </c>
      <c r="T3000" s="70">
        <v>36.36</v>
      </c>
      <c r="U3000" s="67" t="s">
        <v>1519</v>
      </c>
      <c r="V3000" s="71" t="s">
        <v>4202</v>
      </c>
      <c r="W3000" s="171"/>
      <c r="X3000" s="172"/>
      <c r="Y3000" s="176">
        <f t="shared" si="1842"/>
        <v>0</v>
      </c>
      <c r="AA3000" s="192"/>
      <c r="AB3000" s="193"/>
    </row>
    <row r="3001" spans="2:28" hidden="1">
      <c r="B3001" s="189">
        <f t="shared" si="1834"/>
        <v>0</v>
      </c>
      <c r="C3001" s="189">
        <f t="shared" ca="1" si="1835"/>
        <v>0</v>
      </c>
      <c r="D3001" s="189">
        <f t="shared" si="1836"/>
        <v>0</v>
      </c>
      <c r="E3001" s="189">
        <f t="shared" ca="1" si="1837"/>
        <v>0</v>
      </c>
      <c r="F3001" s="189">
        <f t="shared" si="1838"/>
        <v>0</v>
      </c>
      <c r="G3001" s="189" cm="1">
        <f t="array" aca="1" ref="G3001" ca="1">OFFSET(G3001,-1,,,)+1</f>
        <v>2996</v>
      </c>
      <c r="H3001" s="189">
        <f t="shared" si="1839"/>
        <v>0</v>
      </c>
      <c r="I3001" s="189">
        <f t="shared" si="1840"/>
        <v>0</v>
      </c>
      <c r="J3001" s="179">
        <f t="shared" si="1841"/>
        <v>0</v>
      </c>
      <c r="K3001" s="173"/>
      <c r="L3001" s="174" t="str" cm="1">
        <f t="array" aca="1" ref="L3001" ca="1">IF($K3001="",OFFSET(L3001,-1,,,),K3001)</f>
        <v>15.01.08.05.02</v>
      </c>
      <c r="M3001" s="175" t="str" cm="1">
        <f t="array" aca="1" ref="M3001" ca="1">IF(OR($K3001=0,$K3001=""),OFFSET(M3001,-1,,,),O3001)</f>
        <v>JANELA DE ALUMÍNIO COM 01 FOLHA FIXA EM VIDRO - 1,20X1,80M</v>
      </c>
      <c r="N3001" s="67" t="s">
        <v>1281</v>
      </c>
      <c r="O3001" s="68" t="s">
        <v>1282</v>
      </c>
      <c r="P3001" s="68"/>
      <c r="Q3001" s="68" t="s">
        <v>3254</v>
      </c>
      <c r="R3001" s="69">
        <v>0.16</v>
      </c>
      <c r="S3001" s="70">
        <v>10.5</v>
      </c>
      <c r="T3001" s="70">
        <v>1.68</v>
      </c>
      <c r="U3001" s="67" t="s">
        <v>1519</v>
      </c>
      <c r="V3001" s="71" t="s">
        <v>4202</v>
      </c>
      <c r="W3001" s="171"/>
      <c r="X3001" s="172"/>
      <c r="Y3001" s="176">
        <f t="shared" si="1842"/>
        <v>0</v>
      </c>
      <c r="AA3001" s="192"/>
      <c r="AB3001" s="193"/>
    </row>
    <row r="3002" spans="2:28" hidden="1">
      <c r="B3002" s="189">
        <f t="shared" si="1834"/>
        <v>0</v>
      </c>
      <c r="C3002" s="189">
        <f t="shared" ca="1" si="1835"/>
        <v>0</v>
      </c>
      <c r="D3002" s="189">
        <f t="shared" si="1836"/>
        <v>0</v>
      </c>
      <c r="E3002" s="189">
        <f t="shared" ca="1" si="1837"/>
        <v>0</v>
      </c>
      <c r="F3002" s="189">
        <f t="shared" si="1838"/>
        <v>0</v>
      </c>
      <c r="G3002" s="189" cm="1">
        <f t="array" aca="1" ref="G3002" ca="1">OFFSET(G3002,-1,,,)+1</f>
        <v>2997</v>
      </c>
      <c r="H3002" s="189">
        <f t="shared" si="1839"/>
        <v>0</v>
      </c>
      <c r="I3002" s="189">
        <f t="shared" si="1840"/>
        <v>0</v>
      </c>
      <c r="J3002" s="179">
        <f t="shared" si="1841"/>
        <v>0</v>
      </c>
      <c r="K3002" s="173"/>
      <c r="L3002" s="174" t="str" cm="1">
        <f t="array" aca="1" ref="L3002" ca="1">IF($K3002="",OFFSET(L3002,-1,,,),K3002)</f>
        <v>15.01.08.05.02</v>
      </c>
      <c r="M3002" s="175" t="str" cm="1">
        <f t="array" aca="1" ref="M3002" ca="1">IF(OR($K3002=0,$K3002=""),OFFSET(M3002,-1,,,),O3002)</f>
        <v>JANELA DE ALUMÍNIO COM 01 FOLHA FIXA EM VIDRO - 1,20X1,80M</v>
      </c>
      <c r="N3002" s="67" t="s">
        <v>4110</v>
      </c>
      <c r="O3002" s="68" t="s">
        <v>4784</v>
      </c>
      <c r="P3002" s="68"/>
      <c r="Q3002" s="68" t="s">
        <v>3260</v>
      </c>
      <c r="R3002" s="69">
        <v>2</v>
      </c>
      <c r="S3002" s="70">
        <v>780.32</v>
      </c>
      <c r="T3002" s="70">
        <v>1560.64</v>
      </c>
      <c r="U3002" s="67" t="s">
        <v>1519</v>
      </c>
      <c r="V3002" s="71" t="s">
        <v>4202</v>
      </c>
      <c r="W3002" s="171"/>
      <c r="X3002" s="172"/>
      <c r="Y3002" s="176">
        <f t="shared" si="1842"/>
        <v>0</v>
      </c>
      <c r="AA3002" s="192"/>
      <c r="AB3002" s="193"/>
    </row>
    <row r="3003" spans="2:28" hidden="1">
      <c r="B3003" s="189">
        <f t="shared" si="1834"/>
        <v>0</v>
      </c>
      <c r="C3003" s="189">
        <f t="shared" ca="1" si="1835"/>
        <v>0</v>
      </c>
      <c r="D3003" s="189">
        <f t="shared" si="1836"/>
        <v>0</v>
      </c>
      <c r="E3003" s="189">
        <f t="shared" ca="1" si="1837"/>
        <v>0</v>
      </c>
      <c r="F3003" s="189">
        <f t="shared" si="1838"/>
        <v>0</v>
      </c>
      <c r="G3003" s="189" cm="1">
        <f t="array" aca="1" ref="G3003" ca="1">OFFSET(G3003,-1,,,)+1</f>
        <v>2998</v>
      </c>
      <c r="H3003" s="189">
        <f t="shared" si="1839"/>
        <v>0</v>
      </c>
      <c r="I3003" s="189">
        <f t="shared" si="1840"/>
        <v>0</v>
      </c>
      <c r="J3003" s="179">
        <f t="shared" si="1841"/>
        <v>0</v>
      </c>
      <c r="K3003" s="173"/>
      <c r="L3003" s="174" t="str" cm="1">
        <f t="array" aca="1" ref="L3003" ca="1">IF($K3003="",OFFSET(L3003,-1,,,),K3003)</f>
        <v>15.01.08.05.02</v>
      </c>
      <c r="M3003" s="175" t="str" cm="1">
        <f t="array" aca="1" ref="M3003" ca="1">IF(OR($K3003=0,$K3003=""),OFFSET(M3003,-1,,,),O3003)</f>
        <v>JANELA DE ALUMÍNIO COM 01 FOLHA FIXA EM VIDRO - 1,20X1,80M</v>
      </c>
      <c r="N3003" s="67" t="s">
        <v>1285</v>
      </c>
      <c r="O3003" s="68" t="s">
        <v>1286</v>
      </c>
      <c r="P3003" s="68"/>
      <c r="Q3003" s="68" t="s">
        <v>3260</v>
      </c>
      <c r="R3003" s="69">
        <v>2</v>
      </c>
      <c r="S3003" s="70">
        <v>5</v>
      </c>
      <c r="T3003" s="70">
        <v>10</v>
      </c>
      <c r="U3003" s="67" t="s">
        <v>1519</v>
      </c>
      <c r="V3003" s="71" t="s">
        <v>4202</v>
      </c>
      <c r="W3003" s="171"/>
      <c r="X3003" s="172"/>
      <c r="Y3003" s="176">
        <f t="shared" si="1842"/>
        <v>0</v>
      </c>
      <c r="AA3003" s="192"/>
      <c r="AB3003" s="193"/>
    </row>
    <row r="3004" spans="2:28" hidden="1">
      <c r="B3004" s="189">
        <f t="shared" si="1834"/>
        <v>0</v>
      </c>
      <c r="C3004" s="189">
        <f t="shared" ca="1" si="1835"/>
        <v>0</v>
      </c>
      <c r="D3004" s="189">
        <f t="shared" si="1836"/>
        <v>0</v>
      </c>
      <c r="E3004" s="189">
        <f t="shared" ca="1" si="1837"/>
        <v>0</v>
      </c>
      <c r="F3004" s="189">
        <f t="shared" si="1838"/>
        <v>0</v>
      </c>
      <c r="G3004" s="189" cm="1">
        <f t="array" aca="1" ref="G3004" ca="1">OFFSET(G3004,-1,,,)+1</f>
        <v>2999</v>
      </c>
      <c r="H3004" s="189">
        <f t="shared" si="1839"/>
        <v>0</v>
      </c>
      <c r="I3004" s="189">
        <f t="shared" si="1840"/>
        <v>0</v>
      </c>
      <c r="J3004" s="179">
        <f t="shared" si="1841"/>
        <v>0</v>
      </c>
      <c r="K3004" s="173"/>
      <c r="L3004" s="174" t="str" cm="1">
        <f t="array" aca="1" ref="L3004" ca="1">IF($K3004="",OFFSET(L3004,-1,,,),K3004)</f>
        <v>15.01.08.05.02</v>
      </c>
      <c r="M3004" s="175" t="str" cm="1">
        <f t="array" aca="1" ref="M3004" ca="1">IF(OR($K3004=0,$K3004=""),OFFSET(M3004,-1,,,),O3004)</f>
        <v>JANELA DE ALUMÍNIO COM 01 FOLHA FIXA EM VIDRO - 1,20X1,80M</v>
      </c>
      <c r="N3004" s="67" t="s">
        <v>3823</v>
      </c>
      <c r="O3004" s="68" t="s">
        <v>4254</v>
      </c>
      <c r="P3004" s="68"/>
      <c r="Q3004" s="68" t="s">
        <v>3260</v>
      </c>
      <c r="R3004" s="69">
        <v>2</v>
      </c>
      <c r="S3004" s="70">
        <v>110</v>
      </c>
      <c r="T3004" s="70">
        <v>220</v>
      </c>
      <c r="U3004" s="67" t="s">
        <v>1519</v>
      </c>
      <c r="V3004" s="71" t="s">
        <v>4202</v>
      </c>
      <c r="W3004" s="171"/>
      <c r="X3004" s="172"/>
      <c r="Y3004" s="176">
        <f t="shared" si="1842"/>
        <v>0</v>
      </c>
      <c r="AA3004" s="192"/>
      <c r="AB3004" s="193"/>
    </row>
    <row r="3005" spans="2:28">
      <c r="B3005" s="189">
        <f t="shared" si="1834"/>
        <v>0</v>
      </c>
      <c r="C3005" s="189">
        <f t="shared" ca="1" si="1835"/>
        <v>0</v>
      </c>
      <c r="D3005" s="189">
        <f t="shared" si="1836"/>
        <v>0</v>
      </c>
      <c r="E3005" s="189">
        <f t="shared" ca="1" si="1837"/>
        <v>0</v>
      </c>
      <c r="F3005" s="189">
        <f t="shared" si="1838"/>
        <v>0</v>
      </c>
      <c r="G3005" s="189" cm="1">
        <f t="array" aca="1" ref="G3005" ca="1">OFFSET(G3005,-1,,,)+1</f>
        <v>3000</v>
      </c>
      <c r="H3005" s="189">
        <f t="shared" si="1839"/>
        <v>0</v>
      </c>
      <c r="I3005" s="189">
        <f t="shared" si="1840"/>
        <v>0</v>
      </c>
      <c r="J3005" s="179">
        <f t="shared" si="1841"/>
        <v>0</v>
      </c>
      <c r="K3005" s="173" t="s">
        <v>3474</v>
      </c>
      <c r="L3005" s="174" t="str" cm="1">
        <f t="array" aca="1" ref="L3005" ca="1">IF($K3005="",OFFSET(L3005,-1,,,),K3005)</f>
        <v>15.01.08.05.03</v>
      </c>
      <c r="M3005" s="175" t="str" cm="1">
        <f t="array" aca="1" ref="M3005" ca="1">IF(OR($K3005=0,$K3005=""),OFFSET(M3005,-1,,,),O3005)</f>
        <v>PORTA DE ALUMÍNIO COM 01 FOLHA FIXA E 01 FOLHA GIRO - 1,20X2,20M</v>
      </c>
      <c r="N3005" s="67" t="s">
        <v>4111</v>
      </c>
      <c r="O3005" s="68" t="s">
        <v>4785</v>
      </c>
      <c r="P3005" s="68"/>
      <c r="Q3005" s="68" t="s">
        <v>3263</v>
      </c>
      <c r="R3005" s="69">
        <v>1</v>
      </c>
      <c r="S3005" s="70">
        <v>1452.08</v>
      </c>
      <c r="T3005" s="70">
        <v>1452.08</v>
      </c>
      <c r="U3005" s="67"/>
      <c r="V3005" s="71"/>
      <c r="W3005" s="171"/>
      <c r="X3005" s="172"/>
      <c r="Y3005" s="176">
        <f t="shared" si="1842"/>
        <v>0</v>
      </c>
      <c r="AA3005" s="192"/>
      <c r="AB3005" s="193"/>
    </row>
    <row r="3006" spans="2:28" hidden="1">
      <c r="B3006" s="189">
        <f t="shared" si="1834"/>
        <v>0</v>
      </c>
      <c r="C3006" s="189">
        <f t="shared" ca="1" si="1835"/>
        <v>0</v>
      </c>
      <c r="D3006" s="189">
        <f t="shared" si="1836"/>
        <v>0</v>
      </c>
      <c r="E3006" s="189">
        <f t="shared" ca="1" si="1837"/>
        <v>0</v>
      </c>
      <c r="F3006" s="189">
        <f t="shared" si="1838"/>
        <v>0</v>
      </c>
      <c r="G3006" s="189" cm="1">
        <f t="array" aca="1" ref="G3006" ca="1">OFFSET(G3006,-1,,,)+1</f>
        <v>3001</v>
      </c>
      <c r="H3006" s="189">
        <f t="shared" si="1839"/>
        <v>0</v>
      </c>
      <c r="I3006" s="189">
        <f t="shared" si="1840"/>
        <v>0</v>
      </c>
      <c r="J3006" s="179">
        <f t="shared" si="1841"/>
        <v>0</v>
      </c>
      <c r="K3006" s="173"/>
      <c r="L3006" s="174" t="str" cm="1">
        <f t="array" aca="1" ref="L3006" ca="1">IF($K3006="",OFFSET(L3006,-1,,,),K3006)</f>
        <v>15.01.08.05.03</v>
      </c>
      <c r="M3006" s="175" t="str" cm="1">
        <f t="array" aca="1" ref="M3006" ca="1">IF(OR($K3006=0,$K3006=""),OFFSET(M3006,-1,,,),O3006)</f>
        <v>PORTA DE ALUMÍNIO COM 01 FOLHA FIXA E 01 FOLHA GIRO - 1,20X2,20M</v>
      </c>
      <c r="N3006" s="67" t="s">
        <v>4112</v>
      </c>
      <c r="O3006" s="68" t="s">
        <v>4786</v>
      </c>
      <c r="P3006" s="68"/>
      <c r="Q3006" s="68" t="s">
        <v>3260</v>
      </c>
      <c r="R3006" s="69">
        <v>1</v>
      </c>
      <c r="S3006" s="70">
        <v>1312.08</v>
      </c>
      <c r="T3006" s="70">
        <v>1312.08</v>
      </c>
      <c r="U3006" s="67" t="s">
        <v>1519</v>
      </c>
      <c r="V3006" s="71" t="s">
        <v>4202</v>
      </c>
      <c r="W3006" s="171"/>
      <c r="X3006" s="172"/>
      <c r="Y3006" s="176">
        <f t="shared" si="1842"/>
        <v>0</v>
      </c>
      <c r="AA3006" s="192"/>
      <c r="AB3006" s="193"/>
    </row>
    <row r="3007" spans="2:28" hidden="1">
      <c r="B3007" s="189">
        <f t="shared" si="1834"/>
        <v>0</v>
      </c>
      <c r="C3007" s="189">
        <f t="shared" ca="1" si="1835"/>
        <v>0</v>
      </c>
      <c r="D3007" s="189">
        <f t="shared" si="1836"/>
        <v>0</v>
      </c>
      <c r="E3007" s="189">
        <f t="shared" ca="1" si="1837"/>
        <v>0</v>
      </c>
      <c r="F3007" s="189">
        <f t="shared" si="1838"/>
        <v>0</v>
      </c>
      <c r="G3007" s="189" cm="1">
        <f t="array" aca="1" ref="G3007" ca="1">OFFSET(G3007,-1,,,)+1</f>
        <v>3002</v>
      </c>
      <c r="H3007" s="189">
        <f t="shared" si="1839"/>
        <v>0</v>
      </c>
      <c r="I3007" s="189">
        <f t="shared" si="1840"/>
        <v>0</v>
      </c>
      <c r="J3007" s="179">
        <f t="shared" si="1841"/>
        <v>0</v>
      </c>
      <c r="K3007" s="173"/>
      <c r="L3007" s="174" t="str" cm="1">
        <f t="array" aca="1" ref="L3007" ca="1">IF($K3007="",OFFSET(L3007,-1,,,),K3007)</f>
        <v>15.01.08.05.03</v>
      </c>
      <c r="M3007" s="175" t="str" cm="1">
        <f t="array" aca="1" ref="M3007" ca="1">IF(OR($K3007=0,$K3007=""),OFFSET(M3007,-1,,,),O3007)</f>
        <v>PORTA DE ALUMÍNIO COM 01 FOLHA FIXA E 01 FOLHA GIRO - 1,20X2,20M</v>
      </c>
      <c r="N3007" s="67" t="s">
        <v>645</v>
      </c>
      <c r="O3007" s="68" t="s">
        <v>646</v>
      </c>
      <c r="P3007" s="68"/>
      <c r="Q3007" s="68" t="s">
        <v>3260</v>
      </c>
      <c r="R3007" s="69">
        <v>1</v>
      </c>
      <c r="S3007" s="70">
        <v>140</v>
      </c>
      <c r="T3007" s="70">
        <v>140</v>
      </c>
      <c r="U3007" s="67" t="s">
        <v>1519</v>
      </c>
      <c r="V3007" s="71" t="s">
        <v>4202</v>
      </c>
      <c r="W3007" s="171"/>
      <c r="X3007" s="172"/>
      <c r="Y3007" s="176">
        <f t="shared" si="1842"/>
        <v>0</v>
      </c>
      <c r="AA3007" s="192"/>
      <c r="AB3007" s="193"/>
    </row>
    <row r="3008" spans="2:28">
      <c r="B3008" s="189">
        <f t="shared" si="1834"/>
        <v>0</v>
      </c>
      <c r="C3008" s="189">
        <f t="shared" ca="1" si="1835"/>
        <v>0</v>
      </c>
      <c r="D3008" s="189">
        <f t="shared" si="1836"/>
        <v>0</v>
      </c>
      <c r="E3008" s="189">
        <f t="shared" ca="1" si="1837"/>
        <v>0</v>
      </c>
      <c r="F3008" s="189">
        <f t="shared" si="1838"/>
        <v>0</v>
      </c>
      <c r="G3008" s="189" cm="1">
        <f t="array" aca="1" ref="G3008" ca="1">OFFSET(G3008,-1,,,)+1</f>
        <v>3003</v>
      </c>
      <c r="H3008" s="189">
        <f t="shared" si="1839"/>
        <v>0</v>
      </c>
      <c r="I3008" s="189">
        <f t="shared" si="1840"/>
        <v>0</v>
      </c>
      <c r="J3008" s="179">
        <f t="shared" si="1841"/>
        <v>0</v>
      </c>
      <c r="K3008" s="173" t="s">
        <v>3475</v>
      </c>
      <c r="L3008" s="174" t="str" cm="1">
        <f t="array" aca="1" ref="L3008" ca="1">IF($K3008="",OFFSET(L3008,-1,,,),K3008)</f>
        <v>15.01.08.05.04</v>
      </c>
      <c r="M3008" s="175" t="str" cm="1">
        <f t="array" aca="1" ref="M3008" ca="1">IF(OR($K3008=0,$K3008=""),OFFSET(M3008,-1,,,),O3008)</f>
        <v>KIT PORTA PRONTA MADEIRA SEMI-OCA LISA PINTADA COM CHAPA DE AÇO NA PARTE INFERIOR - WC PNE - 0,90x2,10M</v>
      </c>
      <c r="N3008" s="67" t="s">
        <v>4048</v>
      </c>
      <c r="O3008" s="68" t="s">
        <v>4667</v>
      </c>
      <c r="P3008" s="68"/>
      <c r="Q3008" s="68" t="s">
        <v>3260</v>
      </c>
      <c r="R3008" s="69">
        <v>2</v>
      </c>
      <c r="S3008" s="70">
        <v>1225.32</v>
      </c>
      <c r="T3008" s="70">
        <v>2450.64</v>
      </c>
      <c r="U3008" s="67"/>
      <c r="V3008" s="71"/>
      <c r="W3008" s="171"/>
      <c r="X3008" s="172"/>
      <c r="Y3008" s="176">
        <f t="shared" si="1842"/>
        <v>0</v>
      </c>
      <c r="AA3008" s="192"/>
      <c r="AB3008" s="193"/>
    </row>
    <row r="3009" spans="2:28" hidden="1">
      <c r="B3009" s="189">
        <f t="shared" si="1834"/>
        <v>0</v>
      </c>
      <c r="C3009" s="189">
        <f t="shared" ca="1" si="1835"/>
        <v>0</v>
      </c>
      <c r="D3009" s="189">
        <f t="shared" si="1836"/>
        <v>0</v>
      </c>
      <c r="E3009" s="189">
        <f t="shared" ca="1" si="1837"/>
        <v>0</v>
      </c>
      <c r="F3009" s="189">
        <f t="shared" si="1838"/>
        <v>0</v>
      </c>
      <c r="G3009" s="189" cm="1">
        <f t="array" aca="1" ref="G3009" ca="1">OFFSET(G3009,-1,,,)+1</f>
        <v>3004</v>
      </c>
      <c r="H3009" s="189">
        <f t="shared" si="1839"/>
        <v>0</v>
      </c>
      <c r="I3009" s="189">
        <f t="shared" si="1840"/>
        <v>0</v>
      </c>
      <c r="J3009" s="179">
        <f t="shared" si="1841"/>
        <v>0</v>
      </c>
      <c r="K3009" s="173"/>
      <c r="L3009" s="174" t="str" cm="1">
        <f t="array" aca="1" ref="L3009" ca="1">IF($K3009="",OFFSET(L3009,-1,,,),K3009)</f>
        <v>15.01.08.05.04</v>
      </c>
      <c r="M3009" s="175" t="str" cm="1">
        <f t="array" aca="1" ref="M3009" ca="1">IF(OR($K3009=0,$K3009=""),OFFSET(M3009,-1,,,),O3009)</f>
        <v>KIT PORTA PRONTA MADEIRA SEMI-OCA LISA PINTADA COM CHAPA DE AÇO NA PARTE INFERIOR - WC PNE - 0,90x2,10M</v>
      </c>
      <c r="N3009" s="67" t="s">
        <v>1311</v>
      </c>
      <c r="O3009" s="68" t="s">
        <v>1312</v>
      </c>
      <c r="P3009" s="68"/>
      <c r="Q3009" s="68" t="s">
        <v>3260</v>
      </c>
      <c r="R3009" s="69">
        <v>2</v>
      </c>
      <c r="S3009" s="70">
        <v>40</v>
      </c>
      <c r="T3009" s="70">
        <v>80</v>
      </c>
      <c r="U3009" s="67" t="s">
        <v>1519</v>
      </c>
      <c r="V3009" s="71" t="s">
        <v>4202</v>
      </c>
      <c r="W3009" s="171"/>
      <c r="X3009" s="172"/>
      <c r="Y3009" s="176">
        <f t="shared" si="1842"/>
        <v>0</v>
      </c>
      <c r="AA3009" s="192"/>
      <c r="AB3009" s="193"/>
    </row>
    <row r="3010" spans="2:28" hidden="1">
      <c r="B3010" s="189">
        <f t="shared" si="1834"/>
        <v>0</v>
      </c>
      <c r="C3010" s="189">
        <f t="shared" ca="1" si="1835"/>
        <v>0</v>
      </c>
      <c r="D3010" s="189">
        <f t="shared" si="1836"/>
        <v>0</v>
      </c>
      <c r="E3010" s="189">
        <f t="shared" ca="1" si="1837"/>
        <v>0</v>
      </c>
      <c r="F3010" s="189">
        <f t="shared" si="1838"/>
        <v>0</v>
      </c>
      <c r="G3010" s="189" cm="1">
        <f t="array" aca="1" ref="G3010" ca="1">OFFSET(G3010,-1,,,)+1</f>
        <v>3005</v>
      </c>
      <c r="H3010" s="189">
        <f t="shared" si="1839"/>
        <v>0</v>
      </c>
      <c r="I3010" s="189">
        <f t="shared" si="1840"/>
        <v>0</v>
      </c>
      <c r="J3010" s="179">
        <f t="shared" si="1841"/>
        <v>0</v>
      </c>
      <c r="K3010" s="173"/>
      <c r="L3010" s="174" t="str" cm="1">
        <f t="array" aca="1" ref="L3010" ca="1">IF($K3010="",OFFSET(L3010,-1,,,),K3010)</f>
        <v>15.01.08.05.04</v>
      </c>
      <c r="M3010" s="175" t="str" cm="1">
        <f t="array" aca="1" ref="M3010" ca="1">IF(OR($K3010=0,$K3010=""),OFFSET(M3010,-1,,,),O3010)</f>
        <v>KIT PORTA PRONTA MADEIRA SEMI-OCA LISA PINTADA COM CHAPA DE AÇO NA PARTE INFERIOR - WC PNE - 0,90x2,10M</v>
      </c>
      <c r="N3010" s="67" t="s">
        <v>1326</v>
      </c>
      <c r="O3010" s="68" t="s">
        <v>1327</v>
      </c>
      <c r="P3010" s="68"/>
      <c r="Q3010" s="68" t="s">
        <v>3260</v>
      </c>
      <c r="R3010" s="69">
        <v>6</v>
      </c>
      <c r="S3010" s="70">
        <v>5</v>
      </c>
      <c r="T3010" s="70">
        <v>30</v>
      </c>
      <c r="U3010" s="67" t="s">
        <v>1519</v>
      </c>
      <c r="V3010" s="71" t="s">
        <v>4202</v>
      </c>
      <c r="W3010" s="171"/>
      <c r="X3010" s="172"/>
      <c r="Y3010" s="176">
        <f t="shared" si="1842"/>
        <v>0</v>
      </c>
      <c r="AA3010" s="192"/>
      <c r="AB3010" s="193"/>
    </row>
    <row r="3011" spans="2:28" hidden="1">
      <c r="B3011" s="189">
        <f t="shared" si="1834"/>
        <v>0</v>
      </c>
      <c r="C3011" s="189">
        <f t="shared" ca="1" si="1835"/>
        <v>0</v>
      </c>
      <c r="D3011" s="189">
        <f t="shared" si="1836"/>
        <v>0</v>
      </c>
      <c r="E3011" s="189">
        <f t="shared" ca="1" si="1837"/>
        <v>0</v>
      </c>
      <c r="F3011" s="189">
        <f t="shared" si="1838"/>
        <v>0</v>
      </c>
      <c r="G3011" s="189" cm="1">
        <f t="array" aca="1" ref="G3011" ca="1">OFFSET(G3011,-1,,,)+1</f>
        <v>3006</v>
      </c>
      <c r="H3011" s="189">
        <f t="shared" si="1839"/>
        <v>0</v>
      </c>
      <c r="I3011" s="189">
        <f t="shared" si="1840"/>
        <v>0</v>
      </c>
      <c r="J3011" s="179">
        <f t="shared" si="1841"/>
        <v>0</v>
      </c>
      <c r="K3011" s="173"/>
      <c r="L3011" s="174" t="str" cm="1">
        <f t="array" aca="1" ref="L3011" ca="1">IF($K3011="",OFFSET(L3011,-1,,,),K3011)</f>
        <v>15.01.08.05.04</v>
      </c>
      <c r="M3011" s="175" t="str" cm="1">
        <f t="array" aca="1" ref="M3011" ca="1">IF(OR($K3011=0,$K3011=""),OFFSET(M3011,-1,,,),O3011)</f>
        <v>KIT PORTA PRONTA MADEIRA SEMI-OCA LISA PINTADA COM CHAPA DE AÇO NA PARTE INFERIOR - WC PNE - 0,90x2,10M</v>
      </c>
      <c r="N3011" s="67" t="s">
        <v>4049</v>
      </c>
      <c r="O3011" s="68" t="s">
        <v>4668</v>
      </c>
      <c r="P3011" s="68"/>
      <c r="Q3011" s="68" t="s">
        <v>3260</v>
      </c>
      <c r="R3011" s="69">
        <v>2</v>
      </c>
      <c r="S3011" s="70">
        <v>1060.32</v>
      </c>
      <c r="T3011" s="70">
        <v>2120.64</v>
      </c>
      <c r="U3011" s="67" t="s">
        <v>1519</v>
      </c>
      <c r="V3011" s="71" t="s">
        <v>4202</v>
      </c>
      <c r="W3011" s="171"/>
      <c r="X3011" s="172"/>
      <c r="Y3011" s="176">
        <f t="shared" si="1842"/>
        <v>0</v>
      </c>
      <c r="AA3011" s="192"/>
      <c r="AB3011" s="193"/>
    </row>
    <row r="3012" spans="2:28" hidden="1">
      <c r="B3012" s="189">
        <f t="shared" si="1834"/>
        <v>0</v>
      </c>
      <c r="C3012" s="189">
        <f t="shared" ca="1" si="1835"/>
        <v>0</v>
      </c>
      <c r="D3012" s="189">
        <f t="shared" si="1836"/>
        <v>0</v>
      </c>
      <c r="E3012" s="189">
        <f t="shared" ca="1" si="1837"/>
        <v>0</v>
      </c>
      <c r="F3012" s="189">
        <f t="shared" si="1838"/>
        <v>0</v>
      </c>
      <c r="G3012" s="189" cm="1">
        <f t="array" aca="1" ref="G3012" ca="1">OFFSET(G3012,-1,,,)+1</f>
        <v>3007</v>
      </c>
      <c r="H3012" s="189">
        <f t="shared" si="1839"/>
        <v>0</v>
      </c>
      <c r="I3012" s="189">
        <f t="shared" si="1840"/>
        <v>0</v>
      </c>
      <c r="J3012" s="179">
        <f t="shared" si="1841"/>
        <v>0</v>
      </c>
      <c r="K3012" s="173"/>
      <c r="L3012" s="174" t="str" cm="1">
        <f t="array" aca="1" ref="L3012" ca="1">IF($K3012="",OFFSET(L3012,-1,,,),K3012)</f>
        <v>15.01.08.05.04</v>
      </c>
      <c r="M3012" s="175" t="str" cm="1">
        <f t="array" aca="1" ref="M3012" ca="1">IF(OR($K3012=0,$K3012=""),OFFSET(M3012,-1,,,),O3012)</f>
        <v>KIT PORTA PRONTA MADEIRA SEMI-OCA LISA PINTADA COM CHAPA DE AÇO NA PARTE INFERIOR - WC PNE - 0,90x2,10M</v>
      </c>
      <c r="N3012" s="67" t="s">
        <v>1313</v>
      </c>
      <c r="O3012" s="68" t="s">
        <v>1314</v>
      </c>
      <c r="P3012" s="68"/>
      <c r="Q3012" s="68" t="s">
        <v>3260</v>
      </c>
      <c r="R3012" s="69">
        <v>2</v>
      </c>
      <c r="S3012" s="70">
        <v>90</v>
      </c>
      <c r="T3012" s="70">
        <v>180</v>
      </c>
      <c r="U3012" s="67" t="s">
        <v>1519</v>
      </c>
      <c r="V3012" s="71" t="s">
        <v>4202</v>
      </c>
      <c r="W3012" s="171"/>
      <c r="X3012" s="172"/>
      <c r="Y3012" s="176">
        <f t="shared" si="1842"/>
        <v>0</v>
      </c>
      <c r="AA3012" s="192"/>
      <c r="AB3012" s="193"/>
    </row>
    <row r="3013" spans="2:28" hidden="1">
      <c r="B3013" s="189">
        <f t="shared" si="1834"/>
        <v>0</v>
      </c>
      <c r="C3013" s="189">
        <f t="shared" ca="1" si="1835"/>
        <v>0</v>
      </c>
      <c r="D3013" s="189">
        <f t="shared" si="1836"/>
        <v>0</v>
      </c>
      <c r="E3013" s="189">
        <f t="shared" ca="1" si="1837"/>
        <v>0</v>
      </c>
      <c r="F3013" s="189">
        <f t="shared" si="1838"/>
        <v>0</v>
      </c>
      <c r="G3013" s="189" cm="1">
        <f t="array" aca="1" ref="G3013" ca="1">OFFSET(G3013,-1,,,)+1</f>
        <v>3008</v>
      </c>
      <c r="H3013" s="189">
        <f t="shared" si="1839"/>
        <v>0</v>
      </c>
      <c r="I3013" s="189">
        <f t="shared" si="1840"/>
        <v>0</v>
      </c>
      <c r="J3013" s="179">
        <f t="shared" si="1841"/>
        <v>0</v>
      </c>
      <c r="K3013" s="173"/>
      <c r="L3013" s="174" t="str" cm="1">
        <f t="array" aca="1" ref="L3013" ca="1">IF($K3013="",OFFSET(L3013,-1,,,),K3013)</f>
        <v>15.01.08.05.04</v>
      </c>
      <c r="M3013" s="175" t="str" cm="1">
        <f t="array" aca="1" ref="M3013" ca="1">IF(OR($K3013=0,$K3013=""),OFFSET(M3013,-1,,,),O3013)</f>
        <v>KIT PORTA PRONTA MADEIRA SEMI-OCA LISA PINTADA COM CHAPA DE AÇO NA PARTE INFERIOR - WC PNE - 0,90x2,10M</v>
      </c>
      <c r="N3013" s="67" t="s">
        <v>1315</v>
      </c>
      <c r="O3013" s="68" t="s">
        <v>1316</v>
      </c>
      <c r="P3013" s="68"/>
      <c r="Q3013" s="68" t="s">
        <v>3260</v>
      </c>
      <c r="R3013" s="69">
        <v>2</v>
      </c>
      <c r="S3013" s="70">
        <v>20</v>
      </c>
      <c r="T3013" s="70">
        <v>40</v>
      </c>
      <c r="U3013" s="67" t="s">
        <v>1519</v>
      </c>
      <c r="V3013" s="71" t="s">
        <v>4202</v>
      </c>
      <c r="W3013" s="171"/>
      <c r="X3013" s="172"/>
      <c r="Y3013" s="176">
        <f t="shared" si="1842"/>
        <v>0</v>
      </c>
      <c r="AA3013" s="192"/>
      <c r="AB3013" s="193"/>
    </row>
    <row r="3014" spans="2:28">
      <c r="B3014" s="189">
        <f t="shared" si="1834"/>
        <v>0</v>
      </c>
      <c r="C3014" s="189">
        <f t="shared" ca="1" si="1835"/>
        <v>0</v>
      </c>
      <c r="D3014" s="189">
        <f t="shared" si="1836"/>
        <v>0</v>
      </c>
      <c r="E3014" s="189">
        <f t="shared" ca="1" si="1837"/>
        <v>0</v>
      </c>
      <c r="F3014" s="189">
        <f t="shared" si="1838"/>
        <v>0</v>
      </c>
      <c r="G3014" s="189" cm="1">
        <f t="array" aca="1" ref="G3014" ca="1">OFFSET(G3014,-1,,,)+1</f>
        <v>3009</v>
      </c>
      <c r="H3014" s="189">
        <f t="shared" si="1839"/>
        <v>0</v>
      </c>
      <c r="I3014" s="189">
        <f t="shared" si="1840"/>
        <v>0</v>
      </c>
      <c r="J3014" s="179">
        <f t="shared" si="1841"/>
        <v>0</v>
      </c>
      <c r="K3014" s="173" t="s">
        <v>3476</v>
      </c>
      <c r="L3014" s="174" t="str" cm="1">
        <f t="array" aca="1" ref="L3014" ca="1">IF($K3014="",OFFSET(L3014,-1,,,),K3014)</f>
        <v>15.01.08.05.05</v>
      </c>
      <c r="M3014" s="175" t="str" cm="1">
        <f t="array" aca="1" ref="M3014" ca="1">IF(OR($K3014=0,$K3014=""),OFFSET(M3014,-1,,,),O3014)</f>
        <v>KIT PORTA PRONTA LISA STANDARD ENTRADA 0,90x2,10M</v>
      </c>
      <c r="N3014" s="67" t="s">
        <v>4044</v>
      </c>
      <c r="O3014" s="68" t="s">
        <v>4663</v>
      </c>
      <c r="P3014" s="68"/>
      <c r="Q3014" s="68" t="s">
        <v>3260</v>
      </c>
      <c r="R3014" s="69">
        <v>1</v>
      </c>
      <c r="S3014" s="70">
        <v>603</v>
      </c>
      <c r="T3014" s="70">
        <v>603</v>
      </c>
      <c r="U3014" s="67"/>
      <c r="V3014" s="71"/>
      <c r="W3014" s="171"/>
      <c r="X3014" s="172"/>
      <c r="Y3014" s="176">
        <f t="shared" si="1842"/>
        <v>0</v>
      </c>
      <c r="AA3014" s="192"/>
      <c r="AB3014" s="193"/>
    </row>
    <row r="3015" spans="2:28" hidden="1">
      <c r="B3015" s="189">
        <f t="shared" si="1834"/>
        <v>0</v>
      </c>
      <c r="C3015" s="189">
        <f t="shared" ca="1" si="1835"/>
        <v>0</v>
      </c>
      <c r="D3015" s="189">
        <f t="shared" si="1836"/>
        <v>0</v>
      </c>
      <c r="E3015" s="189">
        <f t="shared" ca="1" si="1837"/>
        <v>0</v>
      </c>
      <c r="F3015" s="189">
        <f t="shared" si="1838"/>
        <v>0</v>
      </c>
      <c r="G3015" s="189" cm="1">
        <f t="array" aca="1" ref="G3015" ca="1">OFFSET(G3015,-1,,,)+1</f>
        <v>3010</v>
      </c>
      <c r="H3015" s="189">
        <f t="shared" si="1839"/>
        <v>0</v>
      </c>
      <c r="I3015" s="189">
        <f t="shared" si="1840"/>
        <v>0</v>
      </c>
      <c r="J3015" s="179">
        <f t="shared" si="1841"/>
        <v>0</v>
      </c>
      <c r="K3015" s="173"/>
      <c r="L3015" s="174" t="str" cm="1">
        <f t="array" aca="1" ref="L3015" ca="1">IF($K3015="",OFFSET(L3015,-1,,,),K3015)</f>
        <v>15.01.08.05.05</v>
      </c>
      <c r="M3015" s="175" t="str" cm="1">
        <f t="array" aca="1" ref="M3015" ca="1">IF(OR($K3015=0,$K3015=""),OFFSET(M3015,-1,,,),O3015)</f>
        <v>KIT PORTA PRONTA LISA STANDARD ENTRADA 0,90x2,10M</v>
      </c>
      <c r="N3015" s="67" t="s">
        <v>1311</v>
      </c>
      <c r="O3015" s="68" t="s">
        <v>1312</v>
      </c>
      <c r="P3015" s="68"/>
      <c r="Q3015" s="68" t="s">
        <v>3260</v>
      </c>
      <c r="R3015" s="69">
        <v>1</v>
      </c>
      <c r="S3015" s="70">
        <v>40</v>
      </c>
      <c r="T3015" s="70">
        <v>40</v>
      </c>
      <c r="U3015" s="67" t="s">
        <v>1519</v>
      </c>
      <c r="V3015" s="71" t="s">
        <v>4202</v>
      </c>
      <c r="W3015" s="171"/>
      <c r="X3015" s="172"/>
      <c r="Y3015" s="176">
        <f t="shared" si="1842"/>
        <v>0</v>
      </c>
      <c r="AA3015" s="192"/>
      <c r="AB3015" s="193"/>
    </row>
    <row r="3016" spans="2:28" hidden="1">
      <c r="B3016" s="189">
        <f t="shared" si="1834"/>
        <v>0</v>
      </c>
      <c r="C3016" s="189">
        <f t="shared" ca="1" si="1835"/>
        <v>0</v>
      </c>
      <c r="D3016" s="189">
        <f t="shared" si="1836"/>
        <v>0</v>
      </c>
      <c r="E3016" s="189">
        <f t="shared" ca="1" si="1837"/>
        <v>0</v>
      </c>
      <c r="F3016" s="189">
        <f t="shared" si="1838"/>
        <v>0</v>
      </c>
      <c r="G3016" s="189" cm="1">
        <f t="array" aca="1" ref="G3016" ca="1">OFFSET(G3016,-1,,,)+1</f>
        <v>3011</v>
      </c>
      <c r="H3016" s="189">
        <f t="shared" si="1839"/>
        <v>0</v>
      </c>
      <c r="I3016" s="189">
        <f t="shared" si="1840"/>
        <v>0</v>
      </c>
      <c r="J3016" s="179">
        <f t="shared" si="1841"/>
        <v>0</v>
      </c>
      <c r="K3016" s="173"/>
      <c r="L3016" s="174" t="str" cm="1">
        <f t="array" aca="1" ref="L3016" ca="1">IF($K3016="",OFFSET(L3016,-1,,,),K3016)</f>
        <v>15.01.08.05.05</v>
      </c>
      <c r="M3016" s="175" t="str" cm="1">
        <f t="array" aca="1" ref="M3016" ca="1">IF(OR($K3016=0,$K3016=""),OFFSET(M3016,-1,,,),O3016)</f>
        <v>KIT PORTA PRONTA LISA STANDARD ENTRADA 0,90x2,10M</v>
      </c>
      <c r="N3016" s="67" t="s">
        <v>1326</v>
      </c>
      <c r="O3016" s="68" t="s">
        <v>1327</v>
      </c>
      <c r="P3016" s="68"/>
      <c r="Q3016" s="68" t="s">
        <v>3260</v>
      </c>
      <c r="R3016" s="69">
        <v>3</v>
      </c>
      <c r="S3016" s="70">
        <v>5</v>
      </c>
      <c r="T3016" s="70">
        <v>15</v>
      </c>
      <c r="U3016" s="67" t="s">
        <v>1519</v>
      </c>
      <c r="V3016" s="71" t="s">
        <v>4202</v>
      </c>
      <c r="W3016" s="171"/>
      <c r="X3016" s="172"/>
      <c r="Y3016" s="176">
        <f t="shared" si="1842"/>
        <v>0</v>
      </c>
      <c r="AA3016" s="192"/>
      <c r="AB3016" s="193"/>
    </row>
    <row r="3017" spans="2:28" hidden="1">
      <c r="B3017" s="189">
        <f t="shared" si="1834"/>
        <v>0</v>
      </c>
      <c r="C3017" s="189">
        <f t="shared" ca="1" si="1835"/>
        <v>0</v>
      </c>
      <c r="D3017" s="189">
        <f t="shared" si="1836"/>
        <v>0</v>
      </c>
      <c r="E3017" s="189">
        <f t="shared" ca="1" si="1837"/>
        <v>0</v>
      </c>
      <c r="F3017" s="189">
        <f t="shared" si="1838"/>
        <v>0</v>
      </c>
      <c r="G3017" s="189" cm="1">
        <f t="array" aca="1" ref="G3017" ca="1">OFFSET(G3017,-1,,,)+1</f>
        <v>3012</v>
      </c>
      <c r="H3017" s="189">
        <f t="shared" si="1839"/>
        <v>0</v>
      </c>
      <c r="I3017" s="189">
        <f t="shared" si="1840"/>
        <v>0</v>
      </c>
      <c r="J3017" s="179">
        <f t="shared" si="1841"/>
        <v>0</v>
      </c>
      <c r="K3017" s="173"/>
      <c r="L3017" s="174" t="str" cm="1">
        <f t="array" aca="1" ref="L3017" ca="1">IF($K3017="",OFFSET(L3017,-1,,,),K3017)</f>
        <v>15.01.08.05.05</v>
      </c>
      <c r="M3017" s="175" t="str" cm="1">
        <f t="array" aca="1" ref="M3017" ca="1">IF(OR($K3017=0,$K3017=""),OFFSET(M3017,-1,,,),O3017)</f>
        <v>KIT PORTA PRONTA LISA STANDARD ENTRADA 0,90x2,10M</v>
      </c>
      <c r="N3017" s="67" t="s">
        <v>4045</v>
      </c>
      <c r="O3017" s="68" t="s">
        <v>4664</v>
      </c>
      <c r="P3017" s="68"/>
      <c r="Q3017" s="68" t="s">
        <v>3260</v>
      </c>
      <c r="R3017" s="69">
        <v>1</v>
      </c>
      <c r="S3017" s="70">
        <v>438</v>
      </c>
      <c r="T3017" s="70">
        <v>438</v>
      </c>
      <c r="U3017" s="67" t="s">
        <v>1519</v>
      </c>
      <c r="V3017" s="71" t="s">
        <v>4202</v>
      </c>
      <c r="W3017" s="171"/>
      <c r="X3017" s="172"/>
      <c r="Y3017" s="176">
        <f t="shared" si="1842"/>
        <v>0</v>
      </c>
      <c r="AA3017" s="192"/>
      <c r="AB3017" s="193"/>
    </row>
    <row r="3018" spans="2:28" hidden="1">
      <c r="B3018" s="189">
        <f t="shared" si="1834"/>
        <v>0</v>
      </c>
      <c r="C3018" s="189">
        <f t="shared" ca="1" si="1835"/>
        <v>0</v>
      </c>
      <c r="D3018" s="189">
        <f t="shared" si="1836"/>
        <v>0</v>
      </c>
      <c r="E3018" s="189">
        <f t="shared" ca="1" si="1837"/>
        <v>0</v>
      </c>
      <c r="F3018" s="189">
        <f t="shared" si="1838"/>
        <v>0</v>
      </c>
      <c r="G3018" s="189" cm="1">
        <f t="array" aca="1" ref="G3018" ca="1">OFFSET(G3018,-1,,,)+1</f>
        <v>3013</v>
      </c>
      <c r="H3018" s="189">
        <f t="shared" si="1839"/>
        <v>0</v>
      </c>
      <c r="I3018" s="189">
        <f t="shared" si="1840"/>
        <v>0</v>
      </c>
      <c r="J3018" s="179">
        <f t="shared" si="1841"/>
        <v>0</v>
      </c>
      <c r="K3018" s="173"/>
      <c r="L3018" s="174" t="str" cm="1">
        <f t="array" aca="1" ref="L3018" ca="1">IF($K3018="",OFFSET(L3018,-1,,,),K3018)</f>
        <v>15.01.08.05.05</v>
      </c>
      <c r="M3018" s="175" t="str" cm="1">
        <f t="array" aca="1" ref="M3018" ca="1">IF(OR($K3018=0,$K3018=""),OFFSET(M3018,-1,,,),O3018)</f>
        <v>KIT PORTA PRONTA LISA STANDARD ENTRADA 0,90x2,10M</v>
      </c>
      <c r="N3018" s="67" t="s">
        <v>1313</v>
      </c>
      <c r="O3018" s="68" t="s">
        <v>1314</v>
      </c>
      <c r="P3018" s="68"/>
      <c r="Q3018" s="68" t="s">
        <v>3260</v>
      </c>
      <c r="R3018" s="69">
        <v>1</v>
      </c>
      <c r="S3018" s="70">
        <v>90</v>
      </c>
      <c r="T3018" s="70">
        <v>90</v>
      </c>
      <c r="U3018" s="67" t="s">
        <v>1519</v>
      </c>
      <c r="V3018" s="71" t="s">
        <v>4202</v>
      </c>
      <c r="W3018" s="171"/>
      <c r="X3018" s="172"/>
      <c r="Y3018" s="176">
        <f t="shared" si="1842"/>
        <v>0</v>
      </c>
      <c r="AA3018" s="192"/>
      <c r="AB3018" s="193"/>
    </row>
    <row r="3019" spans="2:28" hidden="1">
      <c r="B3019" s="189">
        <f t="shared" si="1834"/>
        <v>0</v>
      </c>
      <c r="C3019" s="189">
        <f t="shared" ca="1" si="1835"/>
        <v>0</v>
      </c>
      <c r="D3019" s="189">
        <f t="shared" si="1836"/>
        <v>0</v>
      </c>
      <c r="E3019" s="189">
        <f t="shared" ca="1" si="1837"/>
        <v>0</v>
      </c>
      <c r="F3019" s="189">
        <f t="shared" si="1838"/>
        <v>0</v>
      </c>
      <c r="G3019" s="189" cm="1">
        <f t="array" aca="1" ref="G3019" ca="1">OFFSET(G3019,-1,,,)+1</f>
        <v>3014</v>
      </c>
      <c r="H3019" s="189">
        <f t="shared" si="1839"/>
        <v>0</v>
      </c>
      <c r="I3019" s="189">
        <f t="shared" si="1840"/>
        <v>0</v>
      </c>
      <c r="J3019" s="179">
        <f t="shared" si="1841"/>
        <v>0</v>
      </c>
      <c r="K3019" s="173"/>
      <c r="L3019" s="174" t="str" cm="1">
        <f t="array" aca="1" ref="L3019" ca="1">IF($K3019="",OFFSET(L3019,-1,,,),K3019)</f>
        <v>15.01.08.05.05</v>
      </c>
      <c r="M3019" s="175" t="str" cm="1">
        <f t="array" aca="1" ref="M3019" ca="1">IF(OR($K3019=0,$K3019=""),OFFSET(M3019,-1,,,),O3019)</f>
        <v>KIT PORTA PRONTA LISA STANDARD ENTRADA 0,90x2,10M</v>
      </c>
      <c r="N3019" s="67" t="s">
        <v>1315</v>
      </c>
      <c r="O3019" s="68" t="s">
        <v>1316</v>
      </c>
      <c r="P3019" s="68"/>
      <c r="Q3019" s="68" t="s">
        <v>3260</v>
      </c>
      <c r="R3019" s="69">
        <v>1</v>
      </c>
      <c r="S3019" s="70">
        <v>20</v>
      </c>
      <c r="T3019" s="70">
        <v>20</v>
      </c>
      <c r="U3019" s="67" t="s">
        <v>1519</v>
      </c>
      <c r="V3019" s="71" t="s">
        <v>4202</v>
      </c>
      <c r="W3019" s="171"/>
      <c r="X3019" s="172"/>
      <c r="Y3019" s="176">
        <f t="shared" si="1842"/>
        <v>0</v>
      </c>
      <c r="AA3019" s="192"/>
      <c r="AB3019" s="193"/>
    </row>
    <row r="3020" spans="2:28">
      <c r="B3020" s="189">
        <f t="shared" si="1834"/>
        <v>0</v>
      </c>
      <c r="C3020" s="189">
        <f t="shared" ca="1" si="1835"/>
        <v>0</v>
      </c>
      <c r="D3020" s="189">
        <f t="shared" si="1836"/>
        <v>0</v>
      </c>
      <c r="E3020" s="189">
        <f t="shared" ca="1" si="1837"/>
        <v>0</v>
      </c>
      <c r="F3020" s="189">
        <f t="shared" si="1838"/>
        <v>0</v>
      </c>
      <c r="G3020" s="189" cm="1">
        <f t="array" aca="1" ref="G3020" ca="1">OFFSET(G3020,-1,,,)+1</f>
        <v>3015</v>
      </c>
      <c r="H3020" s="189">
        <f t="shared" si="1839"/>
        <v>0</v>
      </c>
      <c r="I3020" s="189">
        <f t="shared" si="1840"/>
        <v>0</v>
      </c>
      <c r="J3020" s="179">
        <f t="shared" si="1841"/>
        <v>0</v>
      </c>
      <c r="K3020" s="173" t="s">
        <v>3477</v>
      </c>
      <c r="L3020" s="174" t="str" cm="1">
        <f t="array" aca="1" ref="L3020" ca="1">IF($K3020="",OFFSET(L3020,-1,,,),K3020)</f>
        <v>15.01.08.05.06</v>
      </c>
      <c r="M3020" s="175" t="str" cm="1">
        <f t="array" aca="1" ref="M3020" ca="1">IF(OR($K3020=0,$K3020=""),OFFSET(M3020,-1,,,),O3020)</f>
        <v>JANELA DE ALUMÍNIO COM 01 FOLHAS FIXAS - 1,90X1,10M</v>
      </c>
      <c r="N3020" s="67" t="s">
        <v>4113</v>
      </c>
      <c r="O3020" s="68" t="s">
        <v>4787</v>
      </c>
      <c r="P3020" s="68"/>
      <c r="Q3020" s="68" t="s">
        <v>3263</v>
      </c>
      <c r="R3020" s="69">
        <v>1</v>
      </c>
      <c r="S3020" s="70">
        <v>804.34</v>
      </c>
      <c r="T3020" s="70">
        <v>804.34</v>
      </c>
      <c r="U3020" s="67"/>
      <c r="V3020" s="71"/>
      <c r="W3020" s="171"/>
      <c r="X3020" s="172"/>
      <c r="Y3020" s="176">
        <f t="shared" si="1842"/>
        <v>0</v>
      </c>
      <c r="AA3020" s="192"/>
      <c r="AB3020" s="193"/>
    </row>
    <row r="3021" spans="2:28" hidden="1">
      <c r="B3021" s="189">
        <f t="shared" si="1834"/>
        <v>0</v>
      </c>
      <c r="C3021" s="189">
        <f t="shared" ca="1" si="1835"/>
        <v>0</v>
      </c>
      <c r="D3021" s="189">
        <f t="shared" si="1836"/>
        <v>0</v>
      </c>
      <c r="E3021" s="189">
        <f t="shared" ca="1" si="1837"/>
        <v>0</v>
      </c>
      <c r="F3021" s="189">
        <f t="shared" si="1838"/>
        <v>0</v>
      </c>
      <c r="G3021" s="189" cm="1">
        <f t="array" aca="1" ref="G3021" ca="1">OFFSET(G3021,-1,,,)+1</f>
        <v>3016</v>
      </c>
      <c r="H3021" s="189">
        <f t="shared" si="1839"/>
        <v>0</v>
      </c>
      <c r="I3021" s="189">
        <f t="shared" si="1840"/>
        <v>0</v>
      </c>
      <c r="J3021" s="179">
        <f t="shared" si="1841"/>
        <v>0</v>
      </c>
      <c r="K3021" s="173"/>
      <c r="L3021" s="174" t="str" cm="1">
        <f t="array" aca="1" ref="L3021" ca="1">IF($K3021="",OFFSET(L3021,-1,,,),K3021)</f>
        <v>15.01.08.05.06</v>
      </c>
      <c r="M3021" s="175" t="str" cm="1">
        <f t="array" aca="1" ref="M3021" ca="1">IF(OR($K3021=0,$K3021=""),OFFSET(M3021,-1,,,),O3021)</f>
        <v>JANELA DE ALUMÍNIO COM 01 FOLHAS FIXAS - 1,90X1,10M</v>
      </c>
      <c r="N3021" s="67" t="s">
        <v>1142</v>
      </c>
      <c r="O3021" s="68" t="s">
        <v>1143</v>
      </c>
      <c r="P3021" s="68"/>
      <c r="Q3021" s="68" t="s">
        <v>3255</v>
      </c>
      <c r="R3021" s="69">
        <v>0.45450000000000002</v>
      </c>
      <c r="S3021" s="70">
        <v>40</v>
      </c>
      <c r="T3021" s="70">
        <v>18.18</v>
      </c>
      <c r="U3021" s="67" t="s">
        <v>1519</v>
      </c>
      <c r="V3021" s="71" t="s">
        <v>4202</v>
      </c>
      <c r="W3021" s="171"/>
      <c r="X3021" s="172"/>
      <c r="Y3021" s="176">
        <f t="shared" si="1842"/>
        <v>0</v>
      </c>
      <c r="AA3021" s="192"/>
      <c r="AB3021" s="193"/>
    </row>
    <row r="3022" spans="2:28" hidden="1">
      <c r="B3022" s="189">
        <f t="shared" si="1834"/>
        <v>0</v>
      </c>
      <c r="C3022" s="189">
        <f t="shared" ca="1" si="1835"/>
        <v>0</v>
      </c>
      <c r="D3022" s="189">
        <f t="shared" si="1836"/>
        <v>0</v>
      </c>
      <c r="E3022" s="189">
        <f t="shared" ca="1" si="1837"/>
        <v>0</v>
      </c>
      <c r="F3022" s="189">
        <f t="shared" si="1838"/>
        <v>0</v>
      </c>
      <c r="G3022" s="189" cm="1">
        <f t="array" aca="1" ref="G3022" ca="1">OFFSET(G3022,-1,,,)+1</f>
        <v>3017</v>
      </c>
      <c r="H3022" s="189">
        <f t="shared" si="1839"/>
        <v>0</v>
      </c>
      <c r="I3022" s="189">
        <f t="shared" si="1840"/>
        <v>0</v>
      </c>
      <c r="J3022" s="179">
        <f t="shared" si="1841"/>
        <v>0</v>
      </c>
      <c r="K3022" s="173"/>
      <c r="L3022" s="174" t="str" cm="1">
        <f t="array" aca="1" ref="L3022" ca="1">IF($K3022="",OFFSET(L3022,-1,,,),K3022)</f>
        <v>15.01.08.05.06</v>
      </c>
      <c r="M3022" s="175" t="str" cm="1">
        <f t="array" aca="1" ref="M3022" ca="1">IF(OR($K3022=0,$K3022=""),OFFSET(M3022,-1,,,),O3022)</f>
        <v>JANELA DE ALUMÍNIO COM 01 FOLHAS FIXAS - 1,90X1,10M</v>
      </c>
      <c r="N3022" s="67" t="s">
        <v>1281</v>
      </c>
      <c r="O3022" s="68" t="s">
        <v>1282</v>
      </c>
      <c r="P3022" s="68"/>
      <c r="Q3022" s="68" t="s">
        <v>3254</v>
      </c>
      <c r="R3022" s="69">
        <v>0.08</v>
      </c>
      <c r="S3022" s="70">
        <v>10.5</v>
      </c>
      <c r="T3022" s="70">
        <v>0.84</v>
      </c>
      <c r="U3022" s="67" t="s">
        <v>1519</v>
      </c>
      <c r="V3022" s="71" t="s">
        <v>4202</v>
      </c>
      <c r="W3022" s="171"/>
      <c r="X3022" s="172"/>
      <c r="Y3022" s="176">
        <f t="shared" si="1842"/>
        <v>0</v>
      </c>
      <c r="AA3022" s="192"/>
      <c r="AB3022" s="193"/>
    </row>
    <row r="3023" spans="2:28" hidden="1">
      <c r="B3023" s="189">
        <f t="shared" si="1834"/>
        <v>0</v>
      </c>
      <c r="C3023" s="189">
        <f t="shared" ca="1" si="1835"/>
        <v>0</v>
      </c>
      <c r="D3023" s="189">
        <f t="shared" si="1836"/>
        <v>0</v>
      </c>
      <c r="E3023" s="189">
        <f t="shared" ca="1" si="1837"/>
        <v>0</v>
      </c>
      <c r="F3023" s="189">
        <f t="shared" si="1838"/>
        <v>0</v>
      </c>
      <c r="G3023" s="189" cm="1">
        <f t="array" aca="1" ref="G3023" ca="1">OFFSET(G3023,-1,,,)+1</f>
        <v>3018</v>
      </c>
      <c r="H3023" s="189">
        <f t="shared" si="1839"/>
        <v>0</v>
      </c>
      <c r="I3023" s="189">
        <f t="shared" si="1840"/>
        <v>0</v>
      </c>
      <c r="J3023" s="179">
        <f t="shared" si="1841"/>
        <v>0</v>
      </c>
      <c r="K3023" s="173"/>
      <c r="L3023" s="174" t="str" cm="1">
        <f t="array" aca="1" ref="L3023" ca="1">IF($K3023="",OFFSET(L3023,-1,,,),K3023)</f>
        <v>15.01.08.05.06</v>
      </c>
      <c r="M3023" s="175" t="str" cm="1">
        <f t="array" aca="1" ref="M3023" ca="1">IF(OR($K3023=0,$K3023=""),OFFSET(M3023,-1,,,),O3023)</f>
        <v>JANELA DE ALUMÍNIO COM 01 FOLHAS FIXAS - 1,90X1,10M</v>
      </c>
      <c r="N3023" s="67" t="s">
        <v>4090</v>
      </c>
      <c r="O3023" s="68" t="s">
        <v>4749</v>
      </c>
      <c r="P3023" s="68"/>
      <c r="Q3023" s="68" t="s">
        <v>3260</v>
      </c>
      <c r="R3023" s="69">
        <v>1</v>
      </c>
      <c r="S3023" s="70">
        <v>780.32</v>
      </c>
      <c r="T3023" s="70">
        <v>780.32</v>
      </c>
      <c r="U3023" s="67" t="s">
        <v>1519</v>
      </c>
      <c r="V3023" s="71" t="s">
        <v>4202</v>
      </c>
      <c r="W3023" s="171"/>
      <c r="X3023" s="172"/>
      <c r="Y3023" s="176">
        <f t="shared" si="1842"/>
        <v>0</v>
      </c>
      <c r="AA3023" s="192"/>
      <c r="AB3023" s="193"/>
    </row>
    <row r="3024" spans="2:28" hidden="1">
      <c r="B3024" s="189">
        <f>IF(J3024=0,0,U3024)</f>
        <v>0</v>
      </c>
      <c r="C3024" s="189">
        <f ca="1">IF(OR(J3024=0,I3024=0),0,IF(_xlfn.IFNA(MATCH(B3024,OFFSET($B$5,,,$G3024,),),0)&gt;0,0,MAX(OFFSET($C$5,,,$G3024,))+1))</f>
        <v>0</v>
      </c>
      <c r="D3024" s="189">
        <f>IF(J3024=0,0,N3024&amp;"-"&amp;U3024)</f>
        <v>0</v>
      </c>
      <c r="E3024" s="189">
        <f ca="1">IF(OR(J3024=0,I3024=0),0,IF(_xlfn.IFNA(MATCH(D3024,OFFSET($D$5,,,$G3024,),),0)&gt;0,0,_xlfn.MAXIFS(OFFSET($E$5,,,$G3024,),OFFSET($J$5,,,$G3024,),J3024)+1))</f>
        <v>0</v>
      </c>
      <c r="F3024" s="189">
        <f>IF(J3024=0,0,E3024&amp;"-"&amp;N3024)</f>
        <v>0</v>
      </c>
      <c r="G3024" s="189" cm="1">
        <f t="array" aca="1" ref="G3024" ca="1">OFFSET(G3024,-1,,,)+1</f>
        <v>3019</v>
      </c>
      <c r="H3024" s="189">
        <f>IF(OR($K3024=0,$K3024=""),$W3024,0)</f>
        <v>0</v>
      </c>
      <c r="I3024" s="189">
        <f>H3024*R3024</f>
        <v>0</v>
      </c>
      <c r="J3024" s="179">
        <f>IF(AND(I3024&lt;&gt;0,OR(K3024=0,K3024="")),N3024&amp;" - Mapa",0)</f>
        <v>0</v>
      </c>
      <c r="K3024" s="173"/>
      <c r="L3024" s="174" t="str" cm="1">
        <f t="array" aca="1" ref="L3024" ca="1">IF($K3024="",OFFSET(L3024,-1,,,),K3024)</f>
        <v>15.01.08.05.06</v>
      </c>
      <c r="M3024" s="175" t="str" cm="1">
        <f t="array" aca="1" ref="M3024" ca="1">IF(OR($K3024=0,$K3024=""),OFFSET(M3024,-1,,,),O3024)</f>
        <v>JANELA DE ALUMÍNIO COM 01 FOLHAS FIXAS - 1,90X1,10M</v>
      </c>
      <c r="N3024" s="67" t="s">
        <v>1285</v>
      </c>
      <c r="O3024" s="68" t="s">
        <v>1286</v>
      </c>
      <c r="P3024" s="68"/>
      <c r="Q3024" s="68" t="s">
        <v>3260</v>
      </c>
      <c r="R3024" s="69">
        <v>1</v>
      </c>
      <c r="S3024" s="70">
        <v>5</v>
      </c>
      <c r="T3024" s="70">
        <v>5</v>
      </c>
      <c r="U3024" s="67" t="s">
        <v>1519</v>
      </c>
      <c r="V3024" s="71" t="s">
        <v>4202</v>
      </c>
      <c r="W3024" s="171"/>
      <c r="X3024" s="172"/>
      <c r="Y3024" s="176">
        <f>X3024+W3024</f>
        <v>0</v>
      </c>
      <c r="AA3024" s="192"/>
      <c r="AB3024" s="193"/>
    </row>
    <row r="3025" spans="2:28" hidden="1">
      <c r="B3025" s="189">
        <f t="shared" ref="B3025:B3035" si="1843">IF(J3025=0,0,U3025)</f>
        <v>0</v>
      </c>
      <c r="C3025" s="189">
        <f t="shared" ref="C3025:C3035" ca="1" si="1844">IF(OR(J3025=0,I3025=0),0,IF(_xlfn.IFNA(MATCH(B3025,OFFSET($B$5,,,$G3025,),),0)&gt;0,0,MAX(OFFSET($C$5,,,$G3025,))+1))</f>
        <v>0</v>
      </c>
      <c r="D3025" s="189">
        <f t="shared" ref="D3025:D3035" si="1845">IF(J3025=0,0,N3025&amp;"-"&amp;U3025)</f>
        <v>0</v>
      </c>
      <c r="E3025" s="189">
        <f t="shared" ref="E3025:E3035" ca="1" si="1846">IF(OR(J3025=0,I3025=0),0,IF(_xlfn.IFNA(MATCH(D3025,OFFSET($D$5,,,$G3025,),),0)&gt;0,0,_xlfn.MAXIFS(OFFSET($E$5,,,$G3025,),OFFSET($J$5,,,$G3025,),J3025)+1))</f>
        <v>0</v>
      </c>
      <c r="F3025" s="189">
        <f t="shared" ref="F3025:F3035" si="1847">IF(J3025=0,0,E3025&amp;"-"&amp;N3025)</f>
        <v>0</v>
      </c>
      <c r="G3025" s="189" cm="1">
        <f t="array" aca="1" ref="G3025" ca="1">OFFSET(G3025,-1,,,)+1</f>
        <v>3020</v>
      </c>
      <c r="H3025" s="189">
        <f t="shared" ref="H3025:H3035" si="1848">IF(OR($K3025=0,$K3025=""),$W3025,0)</f>
        <v>0</v>
      </c>
      <c r="I3025" s="189">
        <f t="shared" ref="I3025:I3035" si="1849">H3025*R3025</f>
        <v>0</v>
      </c>
      <c r="J3025" s="179">
        <f t="shared" ref="J3025:J3035" si="1850">IF(AND(I3025&lt;&gt;0,OR(K3025=0,K3025="")),N3025&amp;" - Mapa",0)</f>
        <v>0</v>
      </c>
      <c r="K3025" s="173"/>
      <c r="L3025" s="174" t="str" cm="1">
        <f t="array" aca="1" ref="L3025" ca="1">IF($K3025="",OFFSET(L3025,-1,,,),K3025)</f>
        <v>15.01.08.05.06</v>
      </c>
      <c r="M3025" s="175" t="str" cm="1">
        <f t="array" aca="1" ref="M3025" ca="1">IF(OR($K3025=0,$K3025=""),OFFSET(M3025,-1,,,),O3025)</f>
        <v>JANELA DE ALUMÍNIO COM 01 FOLHAS FIXAS - 1,90X1,10M</v>
      </c>
      <c r="N3025" s="67" t="s">
        <v>3823</v>
      </c>
      <c r="O3025" s="68" t="s">
        <v>4254</v>
      </c>
      <c r="P3025" s="68"/>
      <c r="Q3025" s="68" t="s">
        <v>3260</v>
      </c>
      <c r="R3025" s="69"/>
      <c r="S3025" s="70">
        <v>110</v>
      </c>
      <c r="T3025" s="70">
        <v>0</v>
      </c>
      <c r="U3025" s="67" t="s">
        <v>1519</v>
      </c>
      <c r="V3025" s="71" t="s">
        <v>4202</v>
      </c>
      <c r="W3025" s="171"/>
      <c r="X3025" s="172"/>
      <c r="Y3025" s="176">
        <f t="shared" ref="Y3025:Y3035" si="1851">X3025+W3025</f>
        <v>0</v>
      </c>
      <c r="AA3025" s="192"/>
      <c r="AB3025" s="193"/>
    </row>
    <row r="3026" spans="2:28" hidden="1">
      <c r="B3026" s="189">
        <f t="shared" si="1843"/>
        <v>0</v>
      </c>
      <c r="C3026" s="189">
        <f t="shared" ca="1" si="1844"/>
        <v>0</v>
      </c>
      <c r="D3026" s="189">
        <f t="shared" si="1845"/>
        <v>0</v>
      </c>
      <c r="E3026" s="189">
        <f t="shared" ca="1" si="1846"/>
        <v>0</v>
      </c>
      <c r="F3026" s="189">
        <f t="shared" si="1847"/>
        <v>0</v>
      </c>
      <c r="G3026" s="189" cm="1">
        <f t="array" aca="1" ref="G3026" ca="1">OFFSET(G3026,-1,,,)+1</f>
        <v>3021</v>
      </c>
      <c r="H3026" s="189">
        <f t="shared" si="1848"/>
        <v>0</v>
      </c>
      <c r="I3026" s="189">
        <f t="shared" si="1849"/>
        <v>0</v>
      </c>
      <c r="J3026" s="179">
        <f t="shared" si="1850"/>
        <v>0</v>
      </c>
      <c r="K3026" s="173" t="s">
        <v>3478</v>
      </c>
      <c r="L3026" s="174" t="str" cm="1">
        <f t="array" aca="1" ref="L3026" ca="1">IF($K3026="",OFFSET(L3026,-1,,,),K3026)</f>
        <v>15.01.08.06</v>
      </c>
      <c r="M3026" s="175" t="str" cm="1">
        <f t="array" aca="1" ref="M3026" ca="1">IF(OR($K3026=0,$K3026=""),OFFSET(M3026,-1,,,),O3026)</f>
        <v>LIMPEZA</v>
      </c>
      <c r="N3026" s="67" t="s">
        <v>143</v>
      </c>
      <c r="O3026" s="68" t="s">
        <v>4303</v>
      </c>
      <c r="P3026" s="68"/>
      <c r="Q3026" s="68"/>
      <c r="R3026" s="69"/>
      <c r="S3026" s="70"/>
      <c r="T3026" s="70">
        <v>0</v>
      </c>
      <c r="U3026" s="67"/>
      <c r="V3026" s="71"/>
      <c r="W3026" s="171"/>
      <c r="X3026" s="172"/>
      <c r="Y3026" s="176">
        <f t="shared" si="1851"/>
        <v>0</v>
      </c>
      <c r="AA3026" s="192"/>
      <c r="AB3026" s="193"/>
    </row>
    <row r="3027" spans="2:28">
      <c r="B3027" s="189">
        <f t="shared" si="1843"/>
        <v>0</v>
      </c>
      <c r="C3027" s="189">
        <f t="shared" ca="1" si="1844"/>
        <v>0</v>
      </c>
      <c r="D3027" s="189">
        <f t="shared" si="1845"/>
        <v>0</v>
      </c>
      <c r="E3027" s="189">
        <f t="shared" ca="1" si="1846"/>
        <v>0</v>
      </c>
      <c r="F3027" s="189">
        <f t="shared" si="1847"/>
        <v>0</v>
      </c>
      <c r="G3027" s="189" cm="1">
        <f t="array" aca="1" ref="G3027" ca="1">OFFSET(G3027,-1,,,)+1</f>
        <v>3022</v>
      </c>
      <c r="H3027" s="189">
        <f t="shared" si="1848"/>
        <v>0</v>
      </c>
      <c r="I3027" s="189">
        <f t="shared" si="1849"/>
        <v>0</v>
      </c>
      <c r="J3027" s="179">
        <f t="shared" si="1850"/>
        <v>0</v>
      </c>
      <c r="K3027" s="173" t="s">
        <v>3479</v>
      </c>
      <c r="L3027" s="174" t="str" cm="1">
        <f t="array" aca="1" ref="L3027" ca="1">IF($K3027="",OFFSET(L3027,-1,,,),K3027)</f>
        <v>15.01.08.06.01</v>
      </c>
      <c r="M3027" s="175" t="str" cm="1">
        <f t="array" aca="1" ref="M3027" ca="1">IF(OR($K3027=0,$K3027=""),OFFSET(M3027,-1,,,),O3027)</f>
        <v>SERVIÇO DE LIMPEZA GROSSA E FINA (AREA EXTERNA)</v>
      </c>
      <c r="N3027" s="67" t="s">
        <v>388</v>
      </c>
      <c r="O3027" s="68" t="s">
        <v>4304</v>
      </c>
      <c r="P3027" s="68"/>
      <c r="Q3027" s="68" t="s">
        <v>3258</v>
      </c>
      <c r="R3027" s="69">
        <v>207.39</v>
      </c>
      <c r="S3027" s="70">
        <v>12.715999999999999</v>
      </c>
      <c r="T3027" s="70">
        <v>2637.1712399999997</v>
      </c>
      <c r="U3027" s="67"/>
      <c r="V3027" s="71"/>
      <c r="W3027" s="171"/>
      <c r="X3027" s="172"/>
      <c r="Y3027" s="176">
        <f t="shared" si="1851"/>
        <v>0</v>
      </c>
      <c r="AA3027" s="192"/>
      <c r="AB3027" s="193"/>
    </row>
    <row r="3028" spans="2:28" hidden="1">
      <c r="B3028" s="189">
        <f t="shared" si="1843"/>
        <v>0</v>
      </c>
      <c r="C3028" s="189">
        <f t="shared" ca="1" si="1844"/>
        <v>0</v>
      </c>
      <c r="D3028" s="189">
        <f t="shared" si="1845"/>
        <v>0</v>
      </c>
      <c r="E3028" s="189">
        <f t="shared" ca="1" si="1846"/>
        <v>0</v>
      </c>
      <c r="F3028" s="189">
        <f t="shared" si="1847"/>
        <v>0</v>
      </c>
      <c r="G3028" s="189" cm="1">
        <f t="array" aca="1" ref="G3028" ca="1">OFFSET(G3028,-1,,,)+1</f>
        <v>3023</v>
      </c>
      <c r="H3028" s="189">
        <f t="shared" si="1848"/>
        <v>0</v>
      </c>
      <c r="I3028" s="189">
        <f t="shared" si="1849"/>
        <v>0</v>
      </c>
      <c r="J3028" s="179">
        <f t="shared" si="1850"/>
        <v>0</v>
      </c>
      <c r="K3028" s="173"/>
      <c r="L3028" s="174" t="str" cm="1">
        <f t="array" aca="1" ref="L3028" ca="1">IF($K3028="",OFFSET(L3028,-1,,,),K3028)</f>
        <v>15.01.08.06.01</v>
      </c>
      <c r="M3028" s="175" t="str" cm="1">
        <f t="array" aca="1" ref="M3028" ca="1">IF(OR($K3028=0,$K3028=""),OFFSET(M3028,-1,,,),O3028)</f>
        <v>SERVIÇO DE LIMPEZA GROSSA E FINA (AREA EXTERNA)</v>
      </c>
      <c r="N3028" s="67" t="s">
        <v>389</v>
      </c>
      <c r="O3028" s="68" t="s">
        <v>390</v>
      </c>
      <c r="P3028" s="68"/>
      <c r="Q3028" s="68" t="s">
        <v>3258</v>
      </c>
      <c r="R3028" s="69">
        <v>207.39</v>
      </c>
      <c r="S3028" s="70">
        <v>6.3579999999999997</v>
      </c>
      <c r="T3028" s="70">
        <v>1318.5856199999998</v>
      </c>
      <c r="U3028" s="67" t="s">
        <v>1519</v>
      </c>
      <c r="V3028" s="71" t="s">
        <v>4202</v>
      </c>
      <c r="W3028" s="171"/>
      <c r="X3028" s="172"/>
      <c r="Y3028" s="176">
        <f t="shared" si="1851"/>
        <v>0</v>
      </c>
      <c r="AA3028" s="192"/>
      <c r="AB3028" s="193"/>
    </row>
    <row r="3029" spans="2:28" hidden="1">
      <c r="B3029" s="189">
        <f t="shared" si="1843"/>
        <v>0</v>
      </c>
      <c r="C3029" s="189">
        <f t="shared" ca="1" si="1844"/>
        <v>0</v>
      </c>
      <c r="D3029" s="189">
        <f t="shared" si="1845"/>
        <v>0</v>
      </c>
      <c r="E3029" s="189">
        <f t="shared" ca="1" si="1846"/>
        <v>0</v>
      </c>
      <c r="F3029" s="189">
        <f t="shared" si="1847"/>
        <v>0</v>
      </c>
      <c r="G3029" s="189" cm="1">
        <f t="array" aca="1" ref="G3029" ca="1">OFFSET(G3029,-1,,,)+1</f>
        <v>3024</v>
      </c>
      <c r="H3029" s="189">
        <f t="shared" si="1848"/>
        <v>0</v>
      </c>
      <c r="I3029" s="189">
        <f t="shared" si="1849"/>
        <v>0</v>
      </c>
      <c r="J3029" s="179">
        <f t="shared" si="1850"/>
        <v>0</v>
      </c>
      <c r="K3029" s="173"/>
      <c r="L3029" s="174" t="str" cm="1">
        <f t="array" aca="1" ref="L3029" ca="1">IF($K3029="",OFFSET(L3029,-1,,,),K3029)</f>
        <v>15.01.08.06.01</v>
      </c>
      <c r="M3029" s="175" t="str" cm="1">
        <f t="array" aca="1" ref="M3029" ca="1">IF(OR($K3029=0,$K3029=""),OFFSET(M3029,-1,,,),O3029)</f>
        <v>SERVIÇO DE LIMPEZA GROSSA E FINA (AREA EXTERNA)</v>
      </c>
      <c r="N3029" s="67" t="s">
        <v>391</v>
      </c>
      <c r="O3029" s="68" t="s">
        <v>392</v>
      </c>
      <c r="P3029" s="68"/>
      <c r="Q3029" s="68" t="s">
        <v>3258</v>
      </c>
      <c r="R3029" s="69">
        <v>207.39</v>
      </c>
      <c r="S3029" s="70">
        <v>6.3579999999999997</v>
      </c>
      <c r="T3029" s="70">
        <v>1318.5856199999998</v>
      </c>
      <c r="U3029" s="67" t="s">
        <v>1519</v>
      </c>
      <c r="V3029" s="71" t="s">
        <v>4202</v>
      </c>
      <c r="W3029" s="171"/>
      <c r="X3029" s="172"/>
      <c r="Y3029" s="176">
        <f t="shared" si="1851"/>
        <v>0</v>
      </c>
      <c r="AA3029" s="192"/>
      <c r="AB3029" s="193"/>
    </row>
    <row r="3030" spans="2:28" hidden="1">
      <c r="B3030" s="189">
        <f t="shared" si="1843"/>
        <v>0</v>
      </c>
      <c r="C3030" s="189">
        <f t="shared" ca="1" si="1844"/>
        <v>0</v>
      </c>
      <c r="D3030" s="189">
        <f t="shared" si="1845"/>
        <v>0</v>
      </c>
      <c r="E3030" s="189">
        <f t="shared" ca="1" si="1846"/>
        <v>0</v>
      </c>
      <c r="F3030" s="189">
        <f t="shared" si="1847"/>
        <v>0</v>
      </c>
      <c r="G3030" s="189" cm="1">
        <f t="array" aca="1" ref="G3030" ca="1">OFFSET(G3030,-1,,,)+1</f>
        <v>3025</v>
      </c>
      <c r="H3030" s="189">
        <f t="shared" si="1848"/>
        <v>0</v>
      </c>
      <c r="I3030" s="189">
        <f t="shared" si="1849"/>
        <v>0</v>
      </c>
      <c r="J3030" s="179">
        <f t="shared" si="1850"/>
        <v>0</v>
      </c>
      <c r="K3030" s="173" t="s">
        <v>2719</v>
      </c>
      <c r="L3030" s="174" t="str" cm="1">
        <f t="array" aca="1" ref="L3030" ca="1">IF($K3030="",OFFSET(L3030,-1,,,),K3030)</f>
        <v>15.01.09</v>
      </c>
      <c r="M3030" s="175" t="str" cm="1">
        <f t="array" aca="1" ref="M3030" ca="1">IF(OR($K3030=0,$K3030=""),OFFSET(M3030,-1,,,),O3030)</f>
        <v>PLAYGROUND</v>
      </c>
      <c r="N3030" s="67" t="s">
        <v>143</v>
      </c>
      <c r="O3030" s="68" t="s">
        <v>4788</v>
      </c>
      <c r="P3030" s="68"/>
      <c r="Q3030" s="68"/>
      <c r="R3030" s="69"/>
      <c r="S3030" s="70"/>
      <c r="T3030" s="70">
        <v>0</v>
      </c>
      <c r="U3030" s="67"/>
      <c r="V3030" s="71"/>
      <c r="W3030" s="171"/>
      <c r="X3030" s="172"/>
      <c r="Y3030" s="176">
        <f t="shared" si="1851"/>
        <v>0</v>
      </c>
      <c r="AA3030" s="192"/>
      <c r="AB3030" s="193"/>
    </row>
    <row r="3031" spans="2:28" hidden="1">
      <c r="B3031" s="189">
        <f t="shared" si="1843"/>
        <v>0</v>
      </c>
      <c r="C3031" s="189">
        <f t="shared" ca="1" si="1844"/>
        <v>0</v>
      </c>
      <c r="D3031" s="189">
        <f t="shared" si="1845"/>
        <v>0</v>
      </c>
      <c r="E3031" s="189">
        <f t="shared" ca="1" si="1846"/>
        <v>0</v>
      </c>
      <c r="F3031" s="189">
        <f t="shared" si="1847"/>
        <v>0</v>
      </c>
      <c r="G3031" s="189" cm="1">
        <f t="array" aca="1" ref="G3031" ca="1">OFFSET(G3031,-1,,,)+1</f>
        <v>3026</v>
      </c>
      <c r="H3031" s="189">
        <f t="shared" si="1848"/>
        <v>0</v>
      </c>
      <c r="I3031" s="189">
        <f t="shared" si="1849"/>
        <v>0</v>
      </c>
      <c r="J3031" s="179">
        <f t="shared" si="1850"/>
        <v>0</v>
      </c>
      <c r="K3031" s="173" t="s">
        <v>2720</v>
      </c>
      <c r="L3031" s="174" t="str" cm="1">
        <f t="array" aca="1" ref="L3031" ca="1">IF($K3031="",OFFSET(L3031,-1,,,),K3031)</f>
        <v>15.01.09.01</v>
      </c>
      <c r="M3031" s="175" t="str" cm="1">
        <f t="array" aca="1" ref="M3031" ca="1">IF(OR($K3031=0,$K3031=""),OFFSET(M3031,-1,,,),O3031)</f>
        <v>REVESTIMENTOS</v>
      </c>
      <c r="N3031" s="67" t="s">
        <v>143</v>
      </c>
      <c r="O3031" s="68" t="s">
        <v>4789</v>
      </c>
      <c r="P3031" s="68"/>
      <c r="Q3031" s="68"/>
      <c r="R3031" s="69"/>
      <c r="S3031" s="70"/>
      <c r="T3031" s="70">
        <v>0</v>
      </c>
      <c r="U3031" s="67"/>
      <c r="V3031" s="71"/>
      <c r="W3031" s="171"/>
      <c r="X3031" s="172"/>
      <c r="Y3031" s="176">
        <f t="shared" si="1851"/>
        <v>0</v>
      </c>
      <c r="AA3031" s="192"/>
      <c r="AB3031" s="193"/>
    </row>
    <row r="3032" spans="2:28">
      <c r="B3032" s="189">
        <f t="shared" si="1843"/>
        <v>0</v>
      </c>
      <c r="C3032" s="189">
        <f t="shared" ca="1" si="1844"/>
        <v>0</v>
      </c>
      <c r="D3032" s="189">
        <f t="shared" si="1845"/>
        <v>0</v>
      </c>
      <c r="E3032" s="189">
        <f t="shared" ca="1" si="1846"/>
        <v>0</v>
      </c>
      <c r="F3032" s="189">
        <f t="shared" si="1847"/>
        <v>0</v>
      </c>
      <c r="G3032" s="189" cm="1">
        <f t="array" aca="1" ref="G3032" ca="1">OFFSET(G3032,-1,,,)+1</f>
        <v>3027</v>
      </c>
      <c r="H3032" s="189">
        <f t="shared" si="1848"/>
        <v>0</v>
      </c>
      <c r="I3032" s="189">
        <f t="shared" si="1849"/>
        <v>0</v>
      </c>
      <c r="J3032" s="179">
        <f t="shared" si="1850"/>
        <v>0</v>
      </c>
      <c r="K3032" s="173" t="s">
        <v>2721</v>
      </c>
      <c r="L3032" s="174" t="str" cm="1">
        <f t="array" aca="1" ref="L3032" ca="1">IF($K3032="",OFFSET(L3032,-1,,,),K3032)</f>
        <v>15.01.09.01.01</v>
      </c>
      <c r="M3032" s="175" t="str" cm="1">
        <f t="array" aca="1" ref="M3032" ca="1">IF(OR($K3032=0,$K3032=""),OFFSET(M3032,-1,,,),O3032)</f>
        <v>REGULARIZAÇÃO SARRAFEADA - CONTRAPISO - ESP=3CM</v>
      </c>
      <c r="N3032" s="67" t="s">
        <v>252</v>
      </c>
      <c r="O3032" s="68" t="s">
        <v>4237</v>
      </c>
      <c r="P3032" s="68"/>
      <c r="Q3032" s="68" t="s">
        <v>3258</v>
      </c>
      <c r="R3032" s="69">
        <v>62.43</v>
      </c>
      <c r="S3032" s="70">
        <v>52.604999999999997</v>
      </c>
      <c r="T3032" s="70">
        <v>3284.13015</v>
      </c>
      <c r="U3032" s="67"/>
      <c r="V3032" s="71"/>
      <c r="W3032" s="171"/>
      <c r="X3032" s="172"/>
      <c r="Y3032" s="176">
        <f t="shared" si="1851"/>
        <v>0</v>
      </c>
      <c r="AA3032" s="192"/>
      <c r="AB3032" s="193"/>
    </row>
    <row r="3033" spans="2:28" hidden="1">
      <c r="B3033" s="189">
        <f t="shared" si="1843"/>
        <v>0</v>
      </c>
      <c r="C3033" s="189">
        <f t="shared" ca="1" si="1844"/>
        <v>0</v>
      </c>
      <c r="D3033" s="189">
        <f t="shared" si="1845"/>
        <v>0</v>
      </c>
      <c r="E3033" s="189">
        <f t="shared" ca="1" si="1846"/>
        <v>0</v>
      </c>
      <c r="F3033" s="189">
        <f t="shared" si="1847"/>
        <v>0</v>
      </c>
      <c r="G3033" s="189" cm="1">
        <f t="array" aca="1" ref="G3033" ca="1">OFFSET(G3033,-1,,,)+1</f>
        <v>3028</v>
      </c>
      <c r="H3033" s="189">
        <f t="shared" si="1848"/>
        <v>0</v>
      </c>
      <c r="I3033" s="189">
        <f t="shared" si="1849"/>
        <v>0</v>
      </c>
      <c r="J3033" s="179">
        <f t="shared" si="1850"/>
        <v>0</v>
      </c>
      <c r="K3033" s="173"/>
      <c r="L3033" s="174" t="str" cm="1">
        <f t="array" aca="1" ref="L3033" ca="1">IF($K3033="",OFFSET(L3033,-1,,,),K3033)</f>
        <v>15.01.09.01.01</v>
      </c>
      <c r="M3033" s="175" t="str" cm="1">
        <f t="array" aca="1" ref="M3033" ca="1">IF(OR($K3033=0,$K3033=""),OFFSET(M3033,-1,,,),O3033)</f>
        <v>REGULARIZAÇÃO SARRAFEADA - CONTRAPISO - ESP=3CM</v>
      </c>
      <c r="N3033" s="67" t="s">
        <v>240</v>
      </c>
      <c r="O3033" s="68" t="s">
        <v>179</v>
      </c>
      <c r="P3033" s="68"/>
      <c r="Q3033" s="68" t="s">
        <v>3255</v>
      </c>
      <c r="R3033" s="69">
        <v>545.63819999999998</v>
      </c>
      <c r="S3033" s="70">
        <v>0.75</v>
      </c>
      <c r="T3033" s="70">
        <v>409.22865000000002</v>
      </c>
      <c r="U3033" s="67" t="s">
        <v>1496</v>
      </c>
      <c r="V3033" s="71" t="s">
        <v>1497</v>
      </c>
      <c r="W3033" s="171"/>
      <c r="X3033" s="172"/>
      <c r="Y3033" s="176">
        <f t="shared" si="1851"/>
        <v>0</v>
      </c>
      <c r="AA3033" s="192"/>
      <c r="AB3033" s="193"/>
    </row>
    <row r="3034" spans="2:28" hidden="1">
      <c r="B3034" s="189">
        <f t="shared" si="1843"/>
        <v>0</v>
      </c>
      <c r="C3034" s="189">
        <f t="shared" ca="1" si="1844"/>
        <v>0</v>
      </c>
      <c r="D3034" s="189">
        <f t="shared" si="1845"/>
        <v>0</v>
      </c>
      <c r="E3034" s="189">
        <f t="shared" ca="1" si="1846"/>
        <v>0</v>
      </c>
      <c r="F3034" s="189">
        <f t="shared" si="1847"/>
        <v>0</v>
      </c>
      <c r="G3034" s="189" cm="1">
        <f t="array" aca="1" ref="G3034" ca="1">OFFSET(G3034,-1,,,)+1</f>
        <v>3029</v>
      </c>
      <c r="H3034" s="189">
        <f t="shared" si="1848"/>
        <v>0</v>
      </c>
      <c r="I3034" s="189">
        <f t="shared" si="1849"/>
        <v>0</v>
      </c>
      <c r="J3034" s="179">
        <f t="shared" si="1850"/>
        <v>0</v>
      </c>
      <c r="K3034" s="173"/>
      <c r="L3034" s="174" t="str" cm="1">
        <f t="array" aca="1" ref="L3034" ca="1">IF($K3034="",OFFSET(L3034,-1,,,),K3034)</f>
        <v>15.01.09.01.01</v>
      </c>
      <c r="M3034" s="175" t="str" cm="1">
        <f t="array" aca="1" ref="M3034" ca="1">IF(OR($K3034=0,$K3034=""),OFFSET(M3034,-1,,,),O3034)</f>
        <v>REGULARIZAÇÃO SARRAFEADA - CONTRAPISO - ESP=3CM</v>
      </c>
      <c r="N3034" s="67" t="s">
        <v>180</v>
      </c>
      <c r="O3034" s="68" t="s">
        <v>181</v>
      </c>
      <c r="P3034" s="68"/>
      <c r="Q3034" s="68" t="s">
        <v>3256</v>
      </c>
      <c r="R3034" s="69">
        <v>2.4971999999999999</v>
      </c>
      <c r="S3034" s="70">
        <v>200</v>
      </c>
      <c r="T3034" s="70">
        <v>499.44</v>
      </c>
      <c r="U3034" s="67" t="s">
        <v>1496</v>
      </c>
      <c r="V3034" s="71" t="s">
        <v>1497</v>
      </c>
      <c r="W3034" s="171"/>
      <c r="X3034" s="172"/>
      <c r="Y3034" s="176">
        <f t="shared" si="1851"/>
        <v>0</v>
      </c>
      <c r="AA3034" s="192"/>
      <c r="AB3034" s="193"/>
    </row>
    <row r="3035" spans="2:28" hidden="1">
      <c r="B3035" s="189">
        <f t="shared" si="1843"/>
        <v>0</v>
      </c>
      <c r="C3035" s="189">
        <f t="shared" ca="1" si="1844"/>
        <v>0</v>
      </c>
      <c r="D3035" s="189">
        <f t="shared" si="1845"/>
        <v>0</v>
      </c>
      <c r="E3035" s="189">
        <f t="shared" ca="1" si="1846"/>
        <v>0</v>
      </c>
      <c r="F3035" s="189">
        <f t="shared" si="1847"/>
        <v>0</v>
      </c>
      <c r="G3035" s="189" cm="1">
        <f t="array" aca="1" ref="G3035" ca="1">OFFSET(G3035,-1,,,)+1</f>
        <v>3030</v>
      </c>
      <c r="H3035" s="189">
        <f t="shared" si="1848"/>
        <v>0</v>
      </c>
      <c r="I3035" s="189">
        <f t="shared" si="1849"/>
        <v>0</v>
      </c>
      <c r="J3035" s="179">
        <f t="shared" si="1850"/>
        <v>0</v>
      </c>
      <c r="K3035" s="173"/>
      <c r="L3035" s="174" t="str" cm="1">
        <f t="array" aca="1" ref="L3035" ca="1">IF($K3035="",OFFSET(L3035,-1,,,),K3035)</f>
        <v>15.01.09.01.01</v>
      </c>
      <c r="M3035" s="175" t="str" cm="1">
        <f t="array" aca="1" ref="M3035" ca="1">IF(OR($K3035=0,$K3035=""),OFFSET(M3035,-1,,,),O3035)</f>
        <v>REGULARIZAÇÃO SARRAFEADA - CONTRAPISO - ESP=3CM</v>
      </c>
      <c r="N3035" s="67" t="s">
        <v>253</v>
      </c>
      <c r="O3035" s="68" t="s">
        <v>254</v>
      </c>
      <c r="P3035" s="68"/>
      <c r="Q3035" s="68" t="s">
        <v>3255</v>
      </c>
      <c r="R3035" s="69">
        <v>28.093499999999999</v>
      </c>
      <c r="S3035" s="70">
        <v>9</v>
      </c>
      <c r="T3035" s="70">
        <v>252.8415</v>
      </c>
      <c r="U3035" s="67" t="s">
        <v>1496</v>
      </c>
      <c r="V3035" s="71" t="s">
        <v>1497</v>
      </c>
      <c r="W3035" s="171"/>
      <c r="X3035" s="172"/>
      <c r="Y3035" s="176">
        <f t="shared" si="1851"/>
        <v>0</v>
      </c>
      <c r="AA3035" s="192"/>
      <c r="AB3035" s="193"/>
    </row>
    <row r="3036" spans="2:28" hidden="1">
      <c r="B3036" s="189">
        <f>IF(J3036=0,0,U3036)</f>
        <v>0</v>
      </c>
      <c r="C3036" s="189">
        <f ca="1">IF(OR(J3036=0,I3036=0),0,IF(_xlfn.IFNA(MATCH(B3036,OFFSET($B$5,,,$G3036,),),0)&gt;0,0,MAX(OFFSET($C$5,,,$G3036,))+1))</f>
        <v>0</v>
      </c>
      <c r="D3036" s="189">
        <f>IF(J3036=0,0,N3036&amp;"-"&amp;U3036)</f>
        <v>0</v>
      </c>
      <c r="E3036" s="189">
        <f ca="1">IF(OR(J3036=0,I3036=0),0,IF(_xlfn.IFNA(MATCH(D3036,OFFSET($D$5,,,$G3036,),),0)&gt;0,0,_xlfn.MAXIFS(OFFSET($E$5,,,$G3036,),OFFSET($J$5,,,$G3036,),J3036)+1))</f>
        <v>0</v>
      </c>
      <c r="F3036" s="189">
        <f>IF(J3036=0,0,E3036&amp;"-"&amp;N3036)</f>
        <v>0</v>
      </c>
      <c r="G3036" s="189" cm="1">
        <f t="array" aca="1" ref="G3036" ca="1">OFFSET(G3036,-1,,,)+1</f>
        <v>3031</v>
      </c>
      <c r="H3036" s="189">
        <f>IF(OR($K3036=0,$K3036=""),$W3036,0)</f>
        <v>0</v>
      </c>
      <c r="I3036" s="189">
        <f>H3036*R3036</f>
        <v>0</v>
      </c>
      <c r="J3036" s="179">
        <f>IF(AND(I3036&lt;&gt;0,OR(K3036=0,K3036="")),N3036&amp;" - Mapa",0)</f>
        <v>0</v>
      </c>
      <c r="K3036" s="173"/>
      <c r="L3036" s="174" t="str" cm="1">
        <f t="array" aca="1" ref="L3036" ca="1">IF($K3036="",OFFSET(L3036,-1,,,),K3036)</f>
        <v>15.01.09.01.01</v>
      </c>
      <c r="M3036" s="175" t="str" cm="1">
        <f t="array" aca="1" ref="M3036" ca="1">IF(OR($K3036=0,$K3036=""),OFFSET(M3036,-1,,,),O3036)</f>
        <v>REGULARIZAÇÃO SARRAFEADA - CONTRAPISO - ESP=3CM</v>
      </c>
      <c r="N3036" s="67" t="s">
        <v>255</v>
      </c>
      <c r="O3036" s="68" t="s">
        <v>256</v>
      </c>
      <c r="P3036" s="68"/>
      <c r="Q3036" s="68" t="s">
        <v>3258</v>
      </c>
      <c r="R3036" s="69">
        <v>62.43</v>
      </c>
      <c r="S3036" s="70">
        <v>34</v>
      </c>
      <c r="T3036" s="70">
        <v>2122.62</v>
      </c>
      <c r="U3036" s="67" t="s">
        <v>1496</v>
      </c>
      <c r="V3036" s="71" t="s">
        <v>1497</v>
      </c>
      <c r="W3036" s="171"/>
      <c r="X3036" s="172"/>
      <c r="Y3036" s="176">
        <f>X3036+W3036</f>
        <v>0</v>
      </c>
      <c r="AA3036" s="192"/>
      <c r="AB3036" s="193"/>
    </row>
    <row r="3037" spans="2:28">
      <c r="B3037" s="189">
        <f t="shared" ref="B3037:B3040" si="1852">IF(J3037=0,0,U3037)</f>
        <v>0</v>
      </c>
      <c r="C3037" s="189">
        <f t="shared" ref="C3037:C3040" ca="1" si="1853">IF(OR(J3037=0,I3037=0),0,IF(_xlfn.IFNA(MATCH(B3037,OFFSET($B$5,,,$G3037,),),0)&gt;0,0,MAX(OFFSET($C$5,,,$G3037,))+1))</f>
        <v>0</v>
      </c>
      <c r="D3037" s="189">
        <f t="shared" ref="D3037:D3040" si="1854">IF(J3037=0,0,N3037&amp;"-"&amp;U3037)</f>
        <v>0</v>
      </c>
      <c r="E3037" s="189">
        <f t="shared" ref="E3037:E3040" ca="1" si="1855">IF(OR(J3037=0,I3037=0),0,IF(_xlfn.IFNA(MATCH(D3037,OFFSET($D$5,,,$G3037,),),0)&gt;0,0,_xlfn.MAXIFS(OFFSET($E$5,,,$G3037,),OFFSET($J$5,,,$G3037,),J3037)+1))</f>
        <v>0</v>
      </c>
      <c r="F3037" s="189">
        <f t="shared" ref="F3037:F3040" si="1856">IF(J3037=0,0,E3037&amp;"-"&amp;N3037)</f>
        <v>0</v>
      </c>
      <c r="G3037" s="189" cm="1">
        <f t="array" aca="1" ref="G3037" ca="1">OFFSET(G3037,-1,,,)+1</f>
        <v>3032</v>
      </c>
      <c r="H3037" s="189">
        <f t="shared" ref="H3037:H3040" si="1857">IF(OR($K3037=0,$K3037=""),$W3037,0)</f>
        <v>0</v>
      </c>
      <c r="I3037" s="189">
        <f t="shared" ref="I3037:I3040" si="1858">H3037*R3037</f>
        <v>0</v>
      </c>
      <c r="J3037" s="179">
        <f t="shared" ref="J3037:J3040" si="1859">IF(AND(I3037&lt;&gt;0,OR(K3037=0,K3037="")),N3037&amp;" - Mapa",0)</f>
        <v>0</v>
      </c>
      <c r="K3037" s="173" t="s">
        <v>2722</v>
      </c>
      <c r="L3037" s="174" t="str" cm="1">
        <f t="array" aca="1" ref="L3037" ca="1">IF($K3037="",OFFSET(L3037,-1,,,),K3037)</f>
        <v>15.01.09.01.02</v>
      </c>
      <c r="M3037" s="175" t="str" cm="1">
        <f t="array" aca="1" ref="M3037" ca="1">IF(OR($K3037=0,$K3037=""),OFFSET(M3037,-1,,,),O3037)</f>
        <v>PISO DE BORRACHA PARA PLAYGROUND - 60X60X01CM</v>
      </c>
      <c r="N3037" s="67" t="s">
        <v>4114</v>
      </c>
      <c r="O3037" s="68" t="s">
        <v>4790</v>
      </c>
      <c r="P3037" s="68"/>
      <c r="Q3037" s="68" t="s">
        <v>3258</v>
      </c>
      <c r="R3037" s="69">
        <v>62.43</v>
      </c>
      <c r="S3037" s="70">
        <v>530.93759999999997</v>
      </c>
      <c r="T3037" s="70">
        <v>33146.434367999995</v>
      </c>
      <c r="U3037" s="67"/>
      <c r="V3037" s="71"/>
      <c r="W3037" s="171"/>
      <c r="X3037" s="172"/>
      <c r="Y3037" s="176">
        <f t="shared" ref="Y3037:Y3040" si="1860">X3037+W3037</f>
        <v>0</v>
      </c>
      <c r="AA3037" s="192"/>
      <c r="AB3037" s="193"/>
    </row>
    <row r="3038" spans="2:28" hidden="1">
      <c r="B3038" s="189">
        <f t="shared" si="1852"/>
        <v>0</v>
      </c>
      <c r="C3038" s="189">
        <f t="shared" ca="1" si="1853"/>
        <v>0</v>
      </c>
      <c r="D3038" s="189">
        <f t="shared" si="1854"/>
        <v>0</v>
      </c>
      <c r="E3038" s="189">
        <f t="shared" ca="1" si="1855"/>
        <v>0</v>
      </c>
      <c r="F3038" s="189">
        <f t="shared" si="1856"/>
        <v>0</v>
      </c>
      <c r="G3038" s="189" cm="1">
        <f t="array" aca="1" ref="G3038" ca="1">OFFSET(G3038,-1,,,)+1</f>
        <v>3033</v>
      </c>
      <c r="H3038" s="189">
        <f t="shared" si="1857"/>
        <v>0</v>
      </c>
      <c r="I3038" s="189">
        <f t="shared" si="1858"/>
        <v>0</v>
      </c>
      <c r="J3038" s="179">
        <f t="shared" si="1859"/>
        <v>0</v>
      </c>
      <c r="K3038" s="173"/>
      <c r="L3038" s="174" t="str" cm="1">
        <f t="array" aca="1" ref="L3038" ca="1">IF($K3038="",OFFSET(L3038,-1,,,),K3038)</f>
        <v>15.01.09.01.02</v>
      </c>
      <c r="M3038" s="175" t="str" cm="1">
        <f t="array" aca="1" ref="M3038" ca="1">IF(OR($K3038=0,$K3038=""),OFFSET(M3038,-1,,,),O3038)</f>
        <v>PISO DE BORRACHA PARA PLAYGROUND - 60X60X01CM</v>
      </c>
      <c r="N3038" s="67" t="s">
        <v>1081</v>
      </c>
      <c r="O3038" s="68" t="s">
        <v>1082</v>
      </c>
      <c r="P3038" s="68"/>
      <c r="Q3038" s="68" t="s">
        <v>3255</v>
      </c>
      <c r="R3038" s="69">
        <v>34.960799999999999</v>
      </c>
      <c r="S3038" s="70">
        <v>27.61</v>
      </c>
      <c r="T3038" s="70">
        <v>965.26768799999991</v>
      </c>
      <c r="U3038" s="67" t="s">
        <v>1496</v>
      </c>
      <c r="V3038" s="71" t="s">
        <v>1497</v>
      </c>
      <c r="W3038" s="171"/>
      <c r="X3038" s="172"/>
      <c r="Y3038" s="176">
        <f t="shared" si="1860"/>
        <v>0</v>
      </c>
      <c r="AA3038" s="192"/>
      <c r="AB3038" s="193"/>
    </row>
    <row r="3039" spans="2:28" hidden="1">
      <c r="B3039" s="189">
        <f t="shared" si="1852"/>
        <v>0</v>
      </c>
      <c r="C3039" s="189">
        <f t="shared" ca="1" si="1853"/>
        <v>0</v>
      </c>
      <c r="D3039" s="189">
        <f t="shared" si="1854"/>
        <v>0</v>
      </c>
      <c r="E3039" s="189">
        <f t="shared" ca="1" si="1855"/>
        <v>0</v>
      </c>
      <c r="F3039" s="189">
        <f t="shared" si="1856"/>
        <v>0</v>
      </c>
      <c r="G3039" s="189" cm="1">
        <f t="array" aca="1" ref="G3039" ca="1">OFFSET(G3039,-1,,,)+1</f>
        <v>3034</v>
      </c>
      <c r="H3039" s="189">
        <f t="shared" si="1857"/>
        <v>0</v>
      </c>
      <c r="I3039" s="189">
        <f t="shared" si="1858"/>
        <v>0</v>
      </c>
      <c r="J3039" s="179">
        <f t="shared" si="1859"/>
        <v>0</v>
      </c>
      <c r="K3039" s="173"/>
      <c r="L3039" s="174" t="str" cm="1">
        <f t="array" aca="1" ref="L3039" ca="1">IF($K3039="",OFFSET(L3039,-1,,,),K3039)</f>
        <v>15.01.09.01.02</v>
      </c>
      <c r="M3039" s="175" t="str" cm="1">
        <f t="array" aca="1" ref="M3039" ca="1">IF(OR($K3039=0,$K3039=""),OFFSET(M3039,-1,,,),O3039)</f>
        <v>PISO DE BORRACHA PARA PLAYGROUND - 60X60X01CM</v>
      </c>
      <c r="N3039" s="67" t="s">
        <v>4115</v>
      </c>
      <c r="O3039" s="68" t="s">
        <v>4791</v>
      </c>
      <c r="P3039" s="68"/>
      <c r="Q3039" s="68" t="s">
        <v>3260</v>
      </c>
      <c r="R3039" s="69">
        <v>174.804</v>
      </c>
      <c r="S3039" s="70">
        <v>171.34</v>
      </c>
      <c r="T3039" s="70">
        <v>29950.917359999999</v>
      </c>
      <c r="U3039" s="67" t="s">
        <v>1496</v>
      </c>
      <c r="V3039" s="71" t="s">
        <v>1497</v>
      </c>
      <c r="W3039" s="171"/>
      <c r="X3039" s="172"/>
      <c r="Y3039" s="176">
        <f t="shared" si="1860"/>
        <v>0</v>
      </c>
      <c r="AA3039" s="192"/>
      <c r="AB3039" s="193"/>
    </row>
    <row r="3040" spans="2:28" hidden="1">
      <c r="B3040" s="189">
        <f t="shared" si="1852"/>
        <v>0</v>
      </c>
      <c r="C3040" s="189">
        <f t="shared" ca="1" si="1853"/>
        <v>0</v>
      </c>
      <c r="D3040" s="189">
        <f t="shared" si="1854"/>
        <v>0</v>
      </c>
      <c r="E3040" s="189">
        <f t="shared" ca="1" si="1855"/>
        <v>0</v>
      </c>
      <c r="F3040" s="189">
        <f t="shared" si="1856"/>
        <v>0</v>
      </c>
      <c r="G3040" s="189" cm="1">
        <f t="array" aca="1" ref="G3040" ca="1">OFFSET(G3040,-1,,,)+1</f>
        <v>3035</v>
      </c>
      <c r="H3040" s="189">
        <f t="shared" si="1857"/>
        <v>0</v>
      </c>
      <c r="I3040" s="189">
        <f t="shared" si="1858"/>
        <v>0</v>
      </c>
      <c r="J3040" s="179">
        <f t="shared" si="1859"/>
        <v>0</v>
      </c>
      <c r="K3040" s="173"/>
      <c r="L3040" s="174" t="str" cm="1">
        <f t="array" aca="1" ref="L3040" ca="1">IF($K3040="",OFFSET(L3040,-1,,,),K3040)</f>
        <v>15.01.09.01.02</v>
      </c>
      <c r="M3040" s="175" t="str" cm="1">
        <f t="array" aca="1" ref="M3040" ca="1">IF(OR($K3040=0,$K3040=""),OFFSET(M3040,-1,,,),O3040)</f>
        <v>PISO DE BORRACHA PARA PLAYGROUND - 60X60X01CM</v>
      </c>
      <c r="N3040" s="67" t="s">
        <v>230</v>
      </c>
      <c r="O3040" s="68" t="s">
        <v>231</v>
      </c>
      <c r="P3040" s="68"/>
      <c r="Q3040" s="68" t="s">
        <v>3261</v>
      </c>
      <c r="R3040" s="69">
        <v>40.579500000000003</v>
      </c>
      <c r="S3040" s="70">
        <v>22.31</v>
      </c>
      <c r="T3040" s="70">
        <v>905.32864500000005</v>
      </c>
      <c r="U3040" s="67" t="s">
        <v>1496</v>
      </c>
      <c r="V3040" s="71" t="s">
        <v>1497</v>
      </c>
      <c r="W3040" s="171"/>
      <c r="X3040" s="172"/>
      <c r="Y3040" s="176">
        <f t="shared" si="1860"/>
        <v>0</v>
      </c>
      <c r="AA3040" s="192"/>
      <c r="AB3040" s="193"/>
    </row>
    <row r="3041" spans="2:28" hidden="1">
      <c r="B3041" s="189">
        <f>IF(J3041=0,0,U3041)</f>
        <v>0</v>
      </c>
      <c r="C3041" s="189">
        <f ca="1">IF(OR(J3041=0,I3041=0),0,IF(_xlfn.IFNA(MATCH(B3041,OFFSET($B$5,,,$G3041,),),0)&gt;0,0,MAX(OFFSET($C$5,,,$G3041,))+1))</f>
        <v>0</v>
      </c>
      <c r="D3041" s="189">
        <f>IF(J3041=0,0,N3041&amp;"-"&amp;U3041)</f>
        <v>0</v>
      </c>
      <c r="E3041" s="189">
        <f ca="1">IF(OR(J3041=0,I3041=0),0,IF(_xlfn.IFNA(MATCH(D3041,OFFSET($D$5,,,$G3041,),),0)&gt;0,0,_xlfn.MAXIFS(OFFSET($E$5,,,$G3041,),OFFSET($J$5,,,$G3041,),J3041)+1))</f>
        <v>0</v>
      </c>
      <c r="F3041" s="189">
        <f>IF(J3041=0,0,E3041&amp;"-"&amp;N3041)</f>
        <v>0</v>
      </c>
      <c r="G3041" s="189" cm="1">
        <f t="array" aca="1" ref="G3041" ca="1">OFFSET(G3041,-1,,,)+1</f>
        <v>3036</v>
      </c>
      <c r="H3041" s="189">
        <f>IF(OR($K3041=0,$K3041=""),$W3041,0)</f>
        <v>0</v>
      </c>
      <c r="I3041" s="189">
        <f>H3041*R3041</f>
        <v>0</v>
      </c>
      <c r="J3041" s="179">
        <f>IF(AND(I3041&lt;&gt;0,OR(K3041=0,K3041="")),N3041&amp;" - Mapa",0)</f>
        <v>0</v>
      </c>
      <c r="K3041" s="173"/>
      <c r="L3041" s="174" t="str" cm="1">
        <f t="array" aca="1" ref="L3041" ca="1">IF($K3041="",OFFSET(L3041,-1,,,),K3041)</f>
        <v>15.01.09.01.02</v>
      </c>
      <c r="M3041" s="175" t="str" cm="1">
        <f t="array" aca="1" ref="M3041" ca="1">IF(OR($K3041=0,$K3041=""),OFFSET(M3041,-1,,,),O3041)</f>
        <v>PISO DE BORRACHA PARA PLAYGROUND - 60X60X01CM</v>
      </c>
      <c r="N3041" s="67" t="s">
        <v>232</v>
      </c>
      <c r="O3041" s="68" t="s">
        <v>233</v>
      </c>
      <c r="P3041" s="68"/>
      <c r="Q3041" s="68" t="s">
        <v>3261</v>
      </c>
      <c r="R3041" s="69">
        <v>81.159000000000006</v>
      </c>
      <c r="S3041" s="70">
        <v>0.97</v>
      </c>
      <c r="T3041" s="70">
        <v>78.724230000000006</v>
      </c>
      <c r="U3041" s="67" t="s">
        <v>1496</v>
      </c>
      <c r="V3041" s="71" t="s">
        <v>1497</v>
      </c>
      <c r="W3041" s="171"/>
      <c r="X3041" s="172"/>
      <c r="Y3041" s="176">
        <f>X3041+W3041</f>
        <v>0</v>
      </c>
      <c r="AA3041" s="192"/>
      <c r="AB3041" s="193"/>
    </row>
    <row r="3042" spans="2:28" hidden="1">
      <c r="B3042" s="189">
        <f t="shared" ref="B3042:B3051" si="1861">IF(J3042=0,0,U3042)</f>
        <v>0</v>
      </c>
      <c r="C3042" s="189">
        <f t="shared" ref="C3042:C3051" ca="1" si="1862">IF(OR(J3042=0,I3042=0),0,IF(_xlfn.IFNA(MATCH(B3042,OFFSET($B$5,,,$G3042,),),0)&gt;0,0,MAX(OFFSET($C$5,,,$G3042,))+1))</f>
        <v>0</v>
      </c>
      <c r="D3042" s="189">
        <f t="shared" ref="D3042:D3051" si="1863">IF(J3042=0,0,N3042&amp;"-"&amp;U3042)</f>
        <v>0</v>
      </c>
      <c r="E3042" s="189">
        <f t="shared" ref="E3042:E3051" ca="1" si="1864">IF(OR(J3042=0,I3042=0),0,IF(_xlfn.IFNA(MATCH(D3042,OFFSET($D$5,,,$G3042,),),0)&gt;0,0,_xlfn.MAXIFS(OFFSET($E$5,,,$G3042,),OFFSET($J$5,,,$G3042,),J3042)+1))</f>
        <v>0</v>
      </c>
      <c r="F3042" s="189">
        <f t="shared" ref="F3042:F3051" si="1865">IF(J3042=0,0,E3042&amp;"-"&amp;N3042)</f>
        <v>0</v>
      </c>
      <c r="G3042" s="189" cm="1">
        <f t="array" aca="1" ref="G3042" ca="1">OFFSET(G3042,-1,,,)+1</f>
        <v>3037</v>
      </c>
      <c r="H3042" s="189">
        <f t="shared" ref="H3042:H3051" si="1866">IF(OR($K3042=0,$K3042=""),$W3042,0)</f>
        <v>0</v>
      </c>
      <c r="I3042" s="189">
        <f t="shared" ref="I3042:I3051" si="1867">H3042*R3042</f>
        <v>0</v>
      </c>
      <c r="J3042" s="179">
        <f t="shared" ref="J3042:J3051" si="1868">IF(AND(I3042&lt;&gt;0,OR(K3042=0,K3042="")),N3042&amp;" - Mapa",0)</f>
        <v>0</v>
      </c>
      <c r="K3042" s="173"/>
      <c r="L3042" s="174" t="str" cm="1">
        <f t="array" aca="1" ref="L3042" ca="1">IF($K3042="",OFFSET(L3042,-1,,,),K3042)</f>
        <v>15.01.09.01.02</v>
      </c>
      <c r="M3042" s="175" t="str" cm="1">
        <f t="array" aca="1" ref="M3042" ca="1">IF(OR($K3042=0,$K3042=""),OFFSET(M3042,-1,,,),O3042)</f>
        <v>PISO DE BORRACHA PARA PLAYGROUND - 60X60X01CM</v>
      </c>
      <c r="N3042" s="67" t="s">
        <v>234</v>
      </c>
      <c r="O3042" s="68" t="s">
        <v>235</v>
      </c>
      <c r="P3042" s="68"/>
      <c r="Q3042" s="68" t="s">
        <v>3261</v>
      </c>
      <c r="R3042" s="69">
        <v>81.159000000000006</v>
      </c>
      <c r="S3042" s="70">
        <v>1.78</v>
      </c>
      <c r="T3042" s="70">
        <v>144.46302</v>
      </c>
      <c r="U3042" s="67" t="s">
        <v>1496</v>
      </c>
      <c r="V3042" s="71" t="s">
        <v>1497</v>
      </c>
      <c r="W3042" s="171"/>
      <c r="X3042" s="172"/>
      <c r="Y3042" s="176">
        <f t="shared" ref="Y3042:Y3051" si="1869">X3042+W3042</f>
        <v>0</v>
      </c>
      <c r="AA3042" s="192"/>
      <c r="AB3042" s="193"/>
    </row>
    <row r="3043" spans="2:28" hidden="1">
      <c r="B3043" s="189">
        <f t="shared" si="1861"/>
        <v>0</v>
      </c>
      <c r="C3043" s="189">
        <f t="shared" ca="1" si="1862"/>
        <v>0</v>
      </c>
      <c r="D3043" s="189">
        <f t="shared" si="1863"/>
        <v>0</v>
      </c>
      <c r="E3043" s="189">
        <f t="shared" ca="1" si="1864"/>
        <v>0</v>
      </c>
      <c r="F3043" s="189">
        <f t="shared" si="1865"/>
        <v>0</v>
      </c>
      <c r="G3043" s="189" cm="1">
        <f t="array" aca="1" ref="G3043" ca="1">OFFSET(G3043,-1,,,)+1</f>
        <v>3038</v>
      </c>
      <c r="H3043" s="189">
        <f t="shared" si="1866"/>
        <v>0</v>
      </c>
      <c r="I3043" s="189">
        <f t="shared" si="1867"/>
        <v>0</v>
      </c>
      <c r="J3043" s="179">
        <f t="shared" si="1868"/>
        <v>0</v>
      </c>
      <c r="K3043" s="173"/>
      <c r="L3043" s="174" t="str" cm="1">
        <f t="array" aca="1" ref="L3043" ca="1">IF($K3043="",OFFSET(L3043,-1,,,),K3043)</f>
        <v>15.01.09.01.02</v>
      </c>
      <c r="M3043" s="175" t="str" cm="1">
        <f t="array" aca="1" ref="M3043" ca="1">IF(OR($K3043=0,$K3043=""),OFFSET(M3043,-1,,,),O3043)</f>
        <v>PISO DE BORRACHA PARA PLAYGROUND - 60X60X01CM</v>
      </c>
      <c r="N3043" s="67" t="s">
        <v>236</v>
      </c>
      <c r="O3043" s="68" t="s">
        <v>237</v>
      </c>
      <c r="P3043" s="68"/>
      <c r="Q3043" s="68" t="s">
        <v>3262</v>
      </c>
      <c r="R3043" s="69">
        <v>40.579500000000003</v>
      </c>
      <c r="S3043" s="70">
        <v>27.15</v>
      </c>
      <c r="T3043" s="70">
        <v>1101.7334250000001</v>
      </c>
      <c r="U3043" s="67" t="s">
        <v>1496</v>
      </c>
      <c r="V3043" s="71" t="s">
        <v>1497</v>
      </c>
      <c r="W3043" s="171"/>
      <c r="X3043" s="172"/>
      <c r="Y3043" s="176">
        <f t="shared" si="1869"/>
        <v>0</v>
      </c>
      <c r="AA3043" s="192"/>
      <c r="AB3043" s="193"/>
    </row>
    <row r="3044" spans="2:28" hidden="1">
      <c r="B3044" s="189">
        <f t="shared" si="1861"/>
        <v>0</v>
      </c>
      <c r="C3044" s="189">
        <f t="shared" ca="1" si="1862"/>
        <v>0</v>
      </c>
      <c r="D3044" s="189">
        <f t="shared" si="1863"/>
        <v>0</v>
      </c>
      <c r="E3044" s="189">
        <f t="shared" ca="1" si="1864"/>
        <v>0</v>
      </c>
      <c r="F3044" s="189">
        <f t="shared" si="1865"/>
        <v>0</v>
      </c>
      <c r="G3044" s="189" cm="1">
        <f t="array" aca="1" ref="G3044" ca="1">OFFSET(G3044,-1,,,)+1</f>
        <v>3039</v>
      </c>
      <c r="H3044" s="189">
        <f t="shared" si="1866"/>
        <v>0</v>
      </c>
      <c r="I3044" s="189">
        <f t="shared" si="1867"/>
        <v>0</v>
      </c>
      <c r="J3044" s="179">
        <f t="shared" si="1868"/>
        <v>0</v>
      </c>
      <c r="K3044" s="173" t="s">
        <v>2723</v>
      </c>
      <c r="L3044" s="174" t="str" cm="1">
        <f t="array" aca="1" ref="L3044" ca="1">IF($K3044="",OFFSET(L3044,-1,,,),K3044)</f>
        <v>15.01.09.02</v>
      </c>
      <c r="M3044" s="175" t="str" cm="1">
        <f t="array" aca="1" ref="M3044" ca="1">IF(OR($K3044=0,$K3044=""),OFFSET(M3044,-1,,,),O3044)</f>
        <v>EQUIPAMENTOS</v>
      </c>
      <c r="N3044" s="67" t="s">
        <v>143</v>
      </c>
      <c r="O3044" s="68" t="s">
        <v>1586</v>
      </c>
      <c r="P3044" s="68"/>
      <c r="Q3044" s="68"/>
      <c r="R3044" s="69"/>
      <c r="S3044" s="70"/>
      <c r="T3044" s="70">
        <v>0</v>
      </c>
      <c r="U3044" s="67"/>
      <c r="V3044" s="71"/>
      <c r="W3044" s="171"/>
      <c r="X3044" s="172"/>
      <c r="Y3044" s="176">
        <f t="shared" si="1869"/>
        <v>0</v>
      </c>
      <c r="AA3044" s="192"/>
      <c r="AB3044" s="193"/>
    </row>
    <row r="3045" spans="2:28">
      <c r="B3045" s="189">
        <f t="shared" si="1861"/>
        <v>0</v>
      </c>
      <c r="C3045" s="189">
        <f t="shared" ca="1" si="1862"/>
        <v>0</v>
      </c>
      <c r="D3045" s="189">
        <f t="shared" si="1863"/>
        <v>0</v>
      </c>
      <c r="E3045" s="189">
        <f t="shared" ca="1" si="1864"/>
        <v>0</v>
      </c>
      <c r="F3045" s="189">
        <f t="shared" si="1865"/>
        <v>0</v>
      </c>
      <c r="G3045" s="189" cm="1">
        <f t="array" aca="1" ref="G3045" ca="1">OFFSET(G3045,-1,,,)+1</f>
        <v>3040</v>
      </c>
      <c r="H3045" s="189">
        <f t="shared" si="1866"/>
        <v>0</v>
      </c>
      <c r="I3045" s="189">
        <f t="shared" si="1867"/>
        <v>0</v>
      </c>
      <c r="J3045" s="179">
        <f t="shared" si="1868"/>
        <v>0</v>
      </c>
      <c r="K3045" s="173" t="s">
        <v>2724</v>
      </c>
      <c r="L3045" s="174" t="str" cm="1">
        <f t="array" aca="1" ref="L3045" ca="1">IF($K3045="",OFFSET(L3045,-1,,,),K3045)</f>
        <v>15.01.09.02.01</v>
      </c>
      <c r="M3045" s="175" t="str" cm="1">
        <f t="array" aca="1" ref="M3045" ca="1">IF(OR($K3045=0,$K3045=""),OFFSET(M3045,-1,,,),O3045)</f>
        <v>CUSTO PARAMETRIZADO - PARA BRINQUEDOS ITENS DE LAZER</v>
      </c>
      <c r="N3045" s="67" t="s">
        <v>4116</v>
      </c>
      <c r="O3045" s="68" t="s">
        <v>4792</v>
      </c>
      <c r="P3045" s="68"/>
      <c r="Q3045" s="68" t="s">
        <v>3261</v>
      </c>
      <c r="R3045" s="69"/>
      <c r="S3045" s="70">
        <v>29900</v>
      </c>
      <c r="T3045" s="70">
        <v>0</v>
      </c>
      <c r="U3045" s="67"/>
      <c r="V3045" s="71"/>
      <c r="W3045" s="171"/>
      <c r="X3045" s="172"/>
      <c r="Y3045" s="176">
        <f t="shared" si="1869"/>
        <v>0</v>
      </c>
      <c r="AA3045" s="192"/>
      <c r="AB3045" s="193"/>
    </row>
    <row r="3046" spans="2:28" hidden="1">
      <c r="B3046" s="189">
        <f t="shared" si="1861"/>
        <v>0</v>
      </c>
      <c r="C3046" s="189">
        <f t="shared" ca="1" si="1862"/>
        <v>0</v>
      </c>
      <c r="D3046" s="189">
        <f t="shared" si="1863"/>
        <v>0</v>
      </c>
      <c r="E3046" s="189">
        <f t="shared" ca="1" si="1864"/>
        <v>0</v>
      </c>
      <c r="F3046" s="189">
        <f t="shared" si="1865"/>
        <v>0</v>
      </c>
      <c r="G3046" s="189" cm="1">
        <f t="array" aca="1" ref="G3046" ca="1">OFFSET(G3046,-1,,,)+1</f>
        <v>3041</v>
      </c>
      <c r="H3046" s="189">
        <f t="shared" si="1866"/>
        <v>0</v>
      </c>
      <c r="I3046" s="189">
        <f t="shared" si="1867"/>
        <v>0</v>
      </c>
      <c r="J3046" s="179">
        <f t="shared" si="1868"/>
        <v>0</v>
      </c>
      <c r="K3046" s="173"/>
      <c r="L3046" s="174" t="str" cm="1">
        <f t="array" aca="1" ref="L3046" ca="1">IF($K3046="",OFFSET(L3046,-1,,,),K3046)</f>
        <v>15.01.09.02.01</v>
      </c>
      <c r="M3046" s="175" t="str" cm="1">
        <f t="array" aca="1" ref="M3046" ca="1">IF(OR($K3046=0,$K3046=""),OFFSET(M3046,-1,,,),O3046)</f>
        <v>CUSTO PARAMETRIZADO - PARA BRINQUEDOS ITENS DE LAZER</v>
      </c>
      <c r="N3046" s="67" t="s">
        <v>4117</v>
      </c>
      <c r="O3046" s="68" t="s">
        <v>4793</v>
      </c>
      <c r="P3046" s="68"/>
      <c r="Q3046" s="68" t="s">
        <v>3257</v>
      </c>
      <c r="R3046" s="69"/>
      <c r="S3046" s="70">
        <v>29900</v>
      </c>
      <c r="T3046" s="70">
        <v>0</v>
      </c>
      <c r="U3046" s="67" t="s">
        <v>1496</v>
      </c>
      <c r="V3046" s="71" t="s">
        <v>1497</v>
      </c>
      <c r="W3046" s="171"/>
      <c r="X3046" s="172"/>
      <c r="Y3046" s="176">
        <f t="shared" si="1869"/>
        <v>0</v>
      </c>
      <c r="AA3046" s="192"/>
      <c r="AB3046" s="193"/>
    </row>
    <row r="3047" spans="2:28">
      <c r="B3047" s="189">
        <f t="shared" si="1861"/>
        <v>0</v>
      </c>
      <c r="C3047" s="189">
        <f t="shared" ca="1" si="1862"/>
        <v>0</v>
      </c>
      <c r="D3047" s="189">
        <f t="shared" si="1863"/>
        <v>0</v>
      </c>
      <c r="E3047" s="189">
        <f t="shared" ca="1" si="1864"/>
        <v>0</v>
      </c>
      <c r="F3047" s="189">
        <f t="shared" si="1865"/>
        <v>0</v>
      </c>
      <c r="G3047" s="189" cm="1">
        <f t="array" aca="1" ref="G3047" ca="1">OFFSET(G3047,-1,,,)+1</f>
        <v>3042</v>
      </c>
      <c r="H3047" s="189">
        <f t="shared" si="1866"/>
        <v>0</v>
      </c>
      <c r="I3047" s="189">
        <f t="shared" si="1867"/>
        <v>0</v>
      </c>
      <c r="J3047" s="179">
        <f t="shared" si="1868"/>
        <v>0</v>
      </c>
      <c r="K3047" s="173" t="s">
        <v>3480</v>
      </c>
      <c r="L3047" s="174" t="str" cm="1">
        <f t="array" aca="1" ref="L3047" ca="1">IF($K3047="",OFFSET(L3047,-1,,,),K3047)</f>
        <v>15.01.09.02.02</v>
      </c>
      <c r="M3047" s="175" t="str" cm="1">
        <f t="array" aca="1" ref="M3047" ca="1">IF(OR($K3047=0,$K3047=""),OFFSET(M3047,-1,,,),O3047)</f>
        <v>PERGOLADO DE MADEIRA PLASTICA</v>
      </c>
      <c r="N3047" s="67" t="s">
        <v>4118</v>
      </c>
      <c r="O3047" s="68" t="s">
        <v>4794</v>
      </c>
      <c r="P3047" s="68"/>
      <c r="Q3047" s="68" t="s">
        <v>3258</v>
      </c>
      <c r="R3047" s="69">
        <v>7.5</v>
      </c>
      <c r="S3047" s="70">
        <v>1100</v>
      </c>
      <c r="T3047" s="70">
        <v>8250</v>
      </c>
      <c r="U3047" s="67"/>
      <c r="V3047" s="71"/>
      <c r="W3047" s="171"/>
      <c r="X3047" s="172"/>
      <c r="Y3047" s="176">
        <f t="shared" si="1869"/>
        <v>0</v>
      </c>
      <c r="AA3047" s="192"/>
      <c r="AB3047" s="193"/>
    </row>
    <row r="3048" spans="2:28" hidden="1">
      <c r="B3048" s="189">
        <f t="shared" si="1861"/>
        <v>0</v>
      </c>
      <c r="C3048" s="189">
        <f t="shared" ca="1" si="1862"/>
        <v>0</v>
      </c>
      <c r="D3048" s="189">
        <f t="shared" si="1863"/>
        <v>0</v>
      </c>
      <c r="E3048" s="189">
        <f t="shared" ca="1" si="1864"/>
        <v>0</v>
      </c>
      <c r="F3048" s="189">
        <f t="shared" si="1865"/>
        <v>0</v>
      </c>
      <c r="G3048" s="189" cm="1">
        <f t="array" aca="1" ref="G3048" ca="1">OFFSET(G3048,-1,,,)+1</f>
        <v>3043</v>
      </c>
      <c r="H3048" s="189">
        <f t="shared" si="1866"/>
        <v>0</v>
      </c>
      <c r="I3048" s="189">
        <f t="shared" si="1867"/>
        <v>0</v>
      </c>
      <c r="J3048" s="179">
        <f t="shared" si="1868"/>
        <v>0</v>
      </c>
      <c r="K3048" s="173"/>
      <c r="L3048" s="174" t="str" cm="1">
        <f t="array" aca="1" ref="L3048" ca="1">IF($K3048="",OFFSET(L3048,-1,,,),K3048)</f>
        <v>15.01.09.02.02</v>
      </c>
      <c r="M3048" s="175" t="str" cm="1">
        <f t="array" aca="1" ref="M3048" ca="1">IF(OR($K3048=0,$K3048=""),OFFSET(M3048,-1,,,),O3048)</f>
        <v>PERGOLADO DE MADEIRA PLASTICA</v>
      </c>
      <c r="N3048" s="67" t="s">
        <v>4119</v>
      </c>
      <c r="O3048" s="68" t="s">
        <v>4795</v>
      </c>
      <c r="P3048" s="68"/>
      <c r="Q3048" s="68" t="s">
        <v>3258</v>
      </c>
      <c r="R3048" s="69">
        <v>7.5</v>
      </c>
      <c r="S3048" s="70">
        <v>1100</v>
      </c>
      <c r="T3048" s="70">
        <v>8250</v>
      </c>
      <c r="U3048" s="67" t="s">
        <v>1496</v>
      </c>
      <c r="V3048" s="71" t="s">
        <v>1497</v>
      </c>
      <c r="W3048" s="171"/>
      <c r="X3048" s="172"/>
      <c r="Y3048" s="176">
        <f t="shared" si="1869"/>
        <v>0</v>
      </c>
      <c r="AA3048" s="192"/>
      <c r="AB3048" s="193"/>
    </row>
    <row r="3049" spans="2:28" hidden="1">
      <c r="B3049" s="189">
        <f t="shared" si="1861"/>
        <v>0</v>
      </c>
      <c r="C3049" s="189">
        <f t="shared" ca="1" si="1862"/>
        <v>0</v>
      </c>
      <c r="D3049" s="189">
        <f t="shared" si="1863"/>
        <v>0</v>
      </c>
      <c r="E3049" s="189">
        <f t="shared" ca="1" si="1864"/>
        <v>0</v>
      </c>
      <c r="F3049" s="189">
        <f t="shared" si="1865"/>
        <v>0</v>
      </c>
      <c r="G3049" s="189" cm="1">
        <f t="array" aca="1" ref="G3049" ca="1">OFFSET(G3049,-1,,,)+1</f>
        <v>3044</v>
      </c>
      <c r="H3049" s="189">
        <f t="shared" si="1866"/>
        <v>0</v>
      </c>
      <c r="I3049" s="189">
        <f t="shared" si="1867"/>
        <v>0</v>
      </c>
      <c r="J3049" s="179">
        <f t="shared" si="1868"/>
        <v>0</v>
      </c>
      <c r="K3049" s="173" t="s">
        <v>2725</v>
      </c>
      <c r="L3049" s="174" t="str" cm="1">
        <f t="array" aca="1" ref="L3049" ca="1">IF($K3049="",OFFSET(L3049,-1,,,),K3049)</f>
        <v>15.01.09.03</v>
      </c>
      <c r="M3049" s="175" t="str" cm="1">
        <f t="array" aca="1" ref="M3049" ca="1">IF(OR($K3049=0,$K3049=""),OFFSET(M3049,-1,,,),O3049)</f>
        <v>LIMPEZA</v>
      </c>
      <c r="N3049" s="67" t="s">
        <v>143</v>
      </c>
      <c r="O3049" s="68" t="s">
        <v>4303</v>
      </c>
      <c r="P3049" s="68"/>
      <c r="Q3049" s="68"/>
      <c r="R3049" s="69"/>
      <c r="S3049" s="70"/>
      <c r="T3049" s="70">
        <v>0</v>
      </c>
      <c r="U3049" s="67"/>
      <c r="V3049" s="71"/>
      <c r="W3049" s="171"/>
      <c r="X3049" s="172"/>
      <c r="Y3049" s="176">
        <f t="shared" si="1869"/>
        <v>0</v>
      </c>
      <c r="AA3049" s="192"/>
      <c r="AB3049" s="193"/>
    </row>
    <row r="3050" spans="2:28">
      <c r="B3050" s="189">
        <f t="shared" si="1861"/>
        <v>0</v>
      </c>
      <c r="C3050" s="189">
        <f t="shared" ca="1" si="1862"/>
        <v>0</v>
      </c>
      <c r="D3050" s="189">
        <f t="shared" si="1863"/>
        <v>0</v>
      </c>
      <c r="E3050" s="189">
        <f t="shared" ca="1" si="1864"/>
        <v>0</v>
      </c>
      <c r="F3050" s="189">
        <f t="shared" si="1865"/>
        <v>0</v>
      </c>
      <c r="G3050" s="189" cm="1">
        <f t="array" aca="1" ref="G3050" ca="1">OFFSET(G3050,-1,,,)+1</f>
        <v>3045</v>
      </c>
      <c r="H3050" s="189">
        <f t="shared" si="1866"/>
        <v>0</v>
      </c>
      <c r="I3050" s="189">
        <f t="shared" si="1867"/>
        <v>0</v>
      </c>
      <c r="J3050" s="179">
        <f t="shared" si="1868"/>
        <v>0</v>
      </c>
      <c r="K3050" s="173" t="s">
        <v>2726</v>
      </c>
      <c r="L3050" s="174" t="str" cm="1">
        <f t="array" aca="1" ref="L3050" ca="1">IF($K3050="",OFFSET(L3050,-1,,,),K3050)</f>
        <v>15.01.09.03.01</v>
      </c>
      <c r="M3050" s="175" t="str" cm="1">
        <f t="array" aca="1" ref="M3050" ca="1">IF(OR($K3050=0,$K3050=""),OFFSET(M3050,-1,,,),O3050)</f>
        <v>SERVIÇO DE LIMPEZA GROSSA E FINA (AREA EXTERNA)</v>
      </c>
      <c r="N3050" s="67" t="s">
        <v>388</v>
      </c>
      <c r="O3050" s="68" t="s">
        <v>4304</v>
      </c>
      <c r="P3050" s="68"/>
      <c r="Q3050" s="68" t="s">
        <v>3258</v>
      </c>
      <c r="R3050" s="69">
        <v>62.43</v>
      </c>
      <c r="S3050" s="70">
        <v>12.715999999999999</v>
      </c>
      <c r="T3050" s="70">
        <v>793.85987999999998</v>
      </c>
      <c r="U3050" s="67"/>
      <c r="V3050" s="71"/>
      <c r="W3050" s="171"/>
      <c r="X3050" s="172"/>
      <c r="Y3050" s="176">
        <f t="shared" si="1869"/>
        <v>0</v>
      </c>
      <c r="AA3050" s="192"/>
      <c r="AB3050" s="193"/>
    </row>
    <row r="3051" spans="2:28" hidden="1">
      <c r="B3051" s="189">
        <f t="shared" si="1861"/>
        <v>0</v>
      </c>
      <c r="C3051" s="189">
        <f t="shared" ca="1" si="1862"/>
        <v>0</v>
      </c>
      <c r="D3051" s="189">
        <f t="shared" si="1863"/>
        <v>0</v>
      </c>
      <c r="E3051" s="189">
        <f t="shared" ca="1" si="1864"/>
        <v>0</v>
      </c>
      <c r="F3051" s="189">
        <f t="shared" si="1865"/>
        <v>0</v>
      </c>
      <c r="G3051" s="189" cm="1">
        <f t="array" aca="1" ref="G3051" ca="1">OFFSET(G3051,-1,,,)+1</f>
        <v>3046</v>
      </c>
      <c r="H3051" s="189">
        <f t="shared" si="1866"/>
        <v>0</v>
      </c>
      <c r="I3051" s="189">
        <f t="shared" si="1867"/>
        <v>0</v>
      </c>
      <c r="J3051" s="179">
        <f t="shared" si="1868"/>
        <v>0</v>
      </c>
      <c r="K3051" s="173"/>
      <c r="L3051" s="174" t="str" cm="1">
        <f t="array" aca="1" ref="L3051" ca="1">IF($K3051="",OFFSET(L3051,-1,,,),K3051)</f>
        <v>15.01.09.03.01</v>
      </c>
      <c r="M3051" s="175" t="str" cm="1">
        <f t="array" aca="1" ref="M3051" ca="1">IF(OR($K3051=0,$K3051=""),OFFSET(M3051,-1,,,),O3051)</f>
        <v>SERVIÇO DE LIMPEZA GROSSA E FINA (AREA EXTERNA)</v>
      </c>
      <c r="N3051" s="67" t="s">
        <v>389</v>
      </c>
      <c r="O3051" s="68" t="s">
        <v>390</v>
      </c>
      <c r="P3051" s="68"/>
      <c r="Q3051" s="68" t="s">
        <v>3258</v>
      </c>
      <c r="R3051" s="69">
        <v>62.43</v>
      </c>
      <c r="S3051" s="70">
        <v>6.3579999999999997</v>
      </c>
      <c r="T3051" s="70">
        <v>396.92993999999999</v>
      </c>
      <c r="U3051" s="67" t="s">
        <v>1496</v>
      </c>
      <c r="V3051" s="71" t="s">
        <v>1497</v>
      </c>
      <c r="W3051" s="171"/>
      <c r="X3051" s="172"/>
      <c r="Y3051" s="176">
        <f t="shared" si="1869"/>
        <v>0</v>
      </c>
      <c r="AA3051" s="192"/>
      <c r="AB3051" s="193"/>
    </row>
    <row r="3052" spans="2:28" hidden="1">
      <c r="B3052" s="189">
        <f>IF(J3052=0,0,U3052)</f>
        <v>0</v>
      </c>
      <c r="C3052" s="189">
        <f ca="1">IF(OR(J3052=0,I3052=0),0,IF(_xlfn.IFNA(MATCH(B3052,OFFSET($B$5,,,$G3052,),),0)&gt;0,0,MAX(OFFSET($C$5,,,$G3052,))+1))</f>
        <v>0</v>
      </c>
      <c r="D3052" s="189">
        <f>IF(J3052=0,0,N3052&amp;"-"&amp;U3052)</f>
        <v>0</v>
      </c>
      <c r="E3052" s="189">
        <f ca="1">IF(OR(J3052=0,I3052=0),0,IF(_xlfn.IFNA(MATCH(D3052,OFFSET($D$5,,,$G3052,),),0)&gt;0,0,_xlfn.MAXIFS(OFFSET($E$5,,,$G3052,),OFFSET($J$5,,,$G3052,),J3052)+1))</f>
        <v>0</v>
      </c>
      <c r="F3052" s="189">
        <f>IF(J3052=0,0,E3052&amp;"-"&amp;N3052)</f>
        <v>0</v>
      </c>
      <c r="G3052" s="189" cm="1">
        <f t="array" aca="1" ref="G3052" ca="1">OFFSET(G3052,-1,,,)+1</f>
        <v>3047</v>
      </c>
      <c r="H3052" s="189">
        <f>IF(OR($K3052=0,$K3052=""),$W3052,0)</f>
        <v>0</v>
      </c>
      <c r="I3052" s="189">
        <f>H3052*R3052</f>
        <v>0</v>
      </c>
      <c r="J3052" s="179">
        <f>IF(AND(I3052&lt;&gt;0,OR(K3052=0,K3052="")),N3052&amp;" - Mapa",0)</f>
        <v>0</v>
      </c>
      <c r="K3052" s="173"/>
      <c r="L3052" s="174" t="str" cm="1">
        <f t="array" aca="1" ref="L3052" ca="1">IF($K3052="",OFFSET(L3052,-1,,,),K3052)</f>
        <v>15.01.09.03.01</v>
      </c>
      <c r="M3052" s="175" t="str" cm="1">
        <f t="array" aca="1" ref="M3052" ca="1">IF(OR($K3052=0,$K3052=""),OFFSET(M3052,-1,,,),O3052)</f>
        <v>SERVIÇO DE LIMPEZA GROSSA E FINA (AREA EXTERNA)</v>
      </c>
      <c r="N3052" s="67" t="s">
        <v>391</v>
      </c>
      <c r="O3052" s="68" t="s">
        <v>392</v>
      </c>
      <c r="P3052" s="68"/>
      <c r="Q3052" s="68" t="s">
        <v>3258</v>
      </c>
      <c r="R3052" s="69">
        <v>62.43</v>
      </c>
      <c r="S3052" s="70">
        <v>6.3579999999999997</v>
      </c>
      <c r="T3052" s="70">
        <v>396.92993999999999</v>
      </c>
      <c r="U3052" s="67" t="s">
        <v>1496</v>
      </c>
      <c r="V3052" s="71" t="s">
        <v>1497</v>
      </c>
      <c r="W3052" s="171"/>
      <c r="X3052" s="172"/>
      <c r="Y3052" s="176">
        <f>X3052+W3052</f>
        <v>0</v>
      </c>
      <c r="AA3052" s="192"/>
      <c r="AB3052" s="193"/>
    </row>
    <row r="3053" spans="2:28" hidden="1">
      <c r="B3053" s="189">
        <f t="shared" ref="B3053:B3056" si="1870">IF(J3053=0,0,U3053)</f>
        <v>0</v>
      </c>
      <c r="C3053" s="189">
        <f t="shared" ref="C3053:C3056" ca="1" si="1871">IF(OR(J3053=0,I3053=0),0,IF(_xlfn.IFNA(MATCH(B3053,OFFSET($B$5,,,$G3053,),),0)&gt;0,0,MAX(OFFSET($C$5,,,$G3053,))+1))</f>
        <v>0</v>
      </c>
      <c r="D3053" s="189">
        <f t="shared" ref="D3053:D3056" si="1872">IF(J3053=0,0,N3053&amp;"-"&amp;U3053)</f>
        <v>0</v>
      </c>
      <c r="E3053" s="189">
        <f t="shared" ref="E3053:E3056" ca="1" si="1873">IF(OR(J3053=0,I3053=0),0,IF(_xlfn.IFNA(MATCH(D3053,OFFSET($D$5,,,$G3053,),),0)&gt;0,0,_xlfn.MAXIFS(OFFSET($E$5,,,$G3053,),OFFSET($J$5,,,$G3053,),J3053)+1))</f>
        <v>0</v>
      </c>
      <c r="F3053" s="189">
        <f t="shared" ref="F3053:F3056" si="1874">IF(J3053=0,0,E3053&amp;"-"&amp;N3053)</f>
        <v>0</v>
      </c>
      <c r="G3053" s="189" cm="1">
        <f t="array" aca="1" ref="G3053" ca="1">OFFSET(G3053,-1,,,)+1</f>
        <v>3048</v>
      </c>
      <c r="H3053" s="189">
        <f t="shared" ref="H3053:H3056" si="1875">IF(OR($K3053=0,$K3053=""),$W3053,0)</f>
        <v>0</v>
      </c>
      <c r="I3053" s="189">
        <f t="shared" ref="I3053:I3056" si="1876">H3053*R3053</f>
        <v>0</v>
      </c>
      <c r="J3053" s="179">
        <f t="shared" ref="J3053:J3056" si="1877">IF(AND(I3053&lt;&gt;0,OR(K3053=0,K3053="")),N3053&amp;" - Mapa",0)</f>
        <v>0</v>
      </c>
      <c r="K3053" s="173" t="s">
        <v>2727</v>
      </c>
      <c r="L3053" s="174" t="str" cm="1">
        <f t="array" aca="1" ref="L3053" ca="1">IF($K3053="",OFFSET(L3053,-1,,,),K3053)</f>
        <v>15.01.10</v>
      </c>
      <c r="M3053" s="175" t="str" cm="1">
        <f t="array" aca="1" ref="M3053" ca="1">IF(OR($K3053=0,$K3053=""),OFFSET(M3053,-1,,,),O3053)</f>
        <v>PET PLACE</v>
      </c>
      <c r="N3053" s="67" t="s">
        <v>143</v>
      </c>
      <c r="O3053" s="68" t="s">
        <v>4796</v>
      </c>
      <c r="P3053" s="68"/>
      <c r="Q3053" s="68"/>
      <c r="R3053" s="69"/>
      <c r="S3053" s="70"/>
      <c r="T3053" s="70">
        <v>0</v>
      </c>
      <c r="U3053" s="67"/>
      <c r="V3053" s="71"/>
      <c r="W3053" s="171"/>
      <c r="X3053" s="172"/>
      <c r="Y3053" s="176">
        <f t="shared" ref="Y3053:Y3056" si="1878">X3053+W3053</f>
        <v>0</v>
      </c>
      <c r="AA3053" s="192"/>
      <c r="AB3053" s="193"/>
    </row>
    <row r="3054" spans="2:28" hidden="1">
      <c r="B3054" s="189">
        <f t="shared" si="1870"/>
        <v>0</v>
      </c>
      <c r="C3054" s="189">
        <f t="shared" ca="1" si="1871"/>
        <v>0</v>
      </c>
      <c r="D3054" s="189">
        <f t="shared" si="1872"/>
        <v>0</v>
      </c>
      <c r="E3054" s="189">
        <f t="shared" ca="1" si="1873"/>
        <v>0</v>
      </c>
      <c r="F3054" s="189">
        <f t="shared" si="1874"/>
        <v>0</v>
      </c>
      <c r="G3054" s="189" cm="1">
        <f t="array" aca="1" ref="G3054" ca="1">OFFSET(G3054,-1,,,)+1</f>
        <v>3049</v>
      </c>
      <c r="H3054" s="189">
        <f t="shared" si="1875"/>
        <v>0</v>
      </c>
      <c r="I3054" s="189">
        <f t="shared" si="1876"/>
        <v>0</v>
      </c>
      <c r="J3054" s="179">
        <f t="shared" si="1877"/>
        <v>0</v>
      </c>
      <c r="K3054" s="173" t="s">
        <v>2728</v>
      </c>
      <c r="L3054" s="174" t="str" cm="1">
        <f t="array" aca="1" ref="L3054" ca="1">IF($K3054="",OFFSET(L3054,-1,,,),K3054)</f>
        <v>15.01.10.01</v>
      </c>
      <c r="M3054" s="175" t="str" cm="1">
        <f t="array" aca="1" ref="M3054" ca="1">IF(OR($K3054=0,$K3054=""),OFFSET(M3054,-1,,,),O3054)</f>
        <v>DIVERSOS</v>
      </c>
      <c r="N3054" s="67" t="s">
        <v>143</v>
      </c>
      <c r="O3054" s="68" t="s">
        <v>4797</v>
      </c>
      <c r="P3054" s="68"/>
      <c r="Q3054" s="68"/>
      <c r="R3054" s="69"/>
      <c r="S3054" s="70"/>
      <c r="T3054" s="70">
        <v>0</v>
      </c>
      <c r="U3054" s="67"/>
      <c r="V3054" s="71"/>
      <c r="W3054" s="171"/>
      <c r="X3054" s="172"/>
      <c r="Y3054" s="176">
        <f t="shared" si="1878"/>
        <v>0</v>
      </c>
      <c r="AA3054" s="192"/>
      <c r="AB3054" s="193"/>
    </row>
    <row r="3055" spans="2:28">
      <c r="B3055" s="189">
        <f t="shared" si="1870"/>
        <v>0</v>
      </c>
      <c r="C3055" s="189">
        <f t="shared" ca="1" si="1871"/>
        <v>0</v>
      </c>
      <c r="D3055" s="189">
        <f t="shared" si="1872"/>
        <v>0</v>
      </c>
      <c r="E3055" s="189">
        <f t="shared" ca="1" si="1873"/>
        <v>0</v>
      </c>
      <c r="F3055" s="189">
        <f t="shared" si="1874"/>
        <v>0</v>
      </c>
      <c r="G3055" s="189" cm="1">
        <f t="array" aca="1" ref="G3055" ca="1">OFFSET(G3055,-1,,,)+1</f>
        <v>3050</v>
      </c>
      <c r="H3055" s="189">
        <f t="shared" si="1875"/>
        <v>0</v>
      </c>
      <c r="I3055" s="189">
        <f t="shared" si="1876"/>
        <v>0</v>
      </c>
      <c r="J3055" s="179">
        <f t="shared" si="1877"/>
        <v>0</v>
      </c>
      <c r="K3055" s="173" t="s">
        <v>2729</v>
      </c>
      <c r="L3055" s="174" t="str" cm="1">
        <f t="array" aca="1" ref="L3055" ca="1">IF($K3055="",OFFSET(L3055,-1,,,),K3055)</f>
        <v>15.01.10.01.01</v>
      </c>
      <c r="M3055" s="175" t="str" cm="1">
        <f t="array" aca="1" ref="M3055" ca="1">IF(OR($K3055=0,$K3055=""),OFFSET(M3055,-1,,,),O3055)</f>
        <v>METAIS E ACABAMENTOS METÁLICOS - PET PLACE</v>
      </c>
      <c r="N3055" s="67" t="s">
        <v>4120</v>
      </c>
      <c r="O3055" s="68" t="s">
        <v>4798</v>
      </c>
      <c r="P3055" s="68"/>
      <c r="Q3055" s="68" t="s">
        <v>3261</v>
      </c>
      <c r="R3055" s="69">
        <v>1</v>
      </c>
      <c r="S3055" s="70">
        <v>415</v>
      </c>
      <c r="T3055" s="70">
        <v>415</v>
      </c>
      <c r="U3055" s="67"/>
      <c r="V3055" s="71"/>
      <c r="W3055" s="171"/>
      <c r="X3055" s="172"/>
      <c r="Y3055" s="176">
        <f t="shared" si="1878"/>
        <v>0</v>
      </c>
      <c r="AA3055" s="192"/>
      <c r="AB3055" s="193"/>
    </row>
    <row r="3056" spans="2:28" hidden="1">
      <c r="B3056" s="189">
        <f t="shared" si="1870"/>
        <v>0</v>
      </c>
      <c r="C3056" s="189">
        <f t="shared" ca="1" si="1871"/>
        <v>0</v>
      </c>
      <c r="D3056" s="189">
        <f t="shared" si="1872"/>
        <v>0</v>
      </c>
      <c r="E3056" s="189">
        <f t="shared" ca="1" si="1873"/>
        <v>0</v>
      </c>
      <c r="F3056" s="189">
        <f t="shared" si="1874"/>
        <v>0</v>
      </c>
      <c r="G3056" s="189" cm="1">
        <f t="array" aca="1" ref="G3056" ca="1">OFFSET(G3056,-1,,,)+1</f>
        <v>3051</v>
      </c>
      <c r="H3056" s="189">
        <f t="shared" si="1875"/>
        <v>0</v>
      </c>
      <c r="I3056" s="189">
        <f t="shared" si="1876"/>
        <v>0</v>
      </c>
      <c r="J3056" s="179">
        <f t="shared" si="1877"/>
        <v>0</v>
      </c>
      <c r="K3056" s="173"/>
      <c r="L3056" s="174" t="str" cm="1">
        <f t="array" aca="1" ref="L3056" ca="1">IF($K3056="",OFFSET(L3056,-1,,,),K3056)</f>
        <v>15.01.10.01.01</v>
      </c>
      <c r="M3056" s="175" t="str" cm="1">
        <f t="array" aca="1" ref="M3056" ca="1">IF(OR($K3056=0,$K3056=""),OFFSET(M3056,-1,,,),O3056)</f>
        <v>METAIS E ACABAMENTOS METÁLICOS - PET PLACE</v>
      </c>
      <c r="N3056" s="67" t="s">
        <v>2908</v>
      </c>
      <c r="O3056" s="68" t="s">
        <v>3108</v>
      </c>
      <c r="P3056" s="68"/>
      <c r="Q3056" s="68" t="s">
        <v>3260</v>
      </c>
      <c r="R3056" s="69">
        <v>1</v>
      </c>
      <c r="S3056" s="70">
        <v>400</v>
      </c>
      <c r="T3056" s="70">
        <v>400</v>
      </c>
      <c r="U3056" s="67" t="s">
        <v>1496</v>
      </c>
      <c r="V3056" s="71" t="s">
        <v>1497</v>
      </c>
      <c r="W3056" s="171"/>
      <c r="X3056" s="172"/>
      <c r="Y3056" s="176">
        <f t="shared" si="1878"/>
        <v>0</v>
      </c>
      <c r="AA3056" s="192"/>
      <c r="AB3056" s="193"/>
    </row>
    <row r="3057" spans="2:28" hidden="1">
      <c r="B3057" s="189">
        <f>IF(J3057=0,0,U3057)</f>
        <v>0</v>
      </c>
      <c r="C3057" s="189">
        <f ca="1">IF(OR(J3057=0,I3057=0),0,IF(_xlfn.IFNA(MATCH(B3057,OFFSET($B$5,,,$G3057,),),0)&gt;0,0,MAX(OFFSET($C$5,,,$G3057,))+1))</f>
        <v>0</v>
      </c>
      <c r="D3057" s="189">
        <f>IF(J3057=0,0,N3057&amp;"-"&amp;U3057)</f>
        <v>0</v>
      </c>
      <c r="E3057" s="189">
        <f ca="1">IF(OR(J3057=0,I3057=0),0,IF(_xlfn.IFNA(MATCH(D3057,OFFSET($D$5,,,$G3057,),),0)&gt;0,0,_xlfn.MAXIFS(OFFSET($E$5,,,$G3057,),OFFSET($J$5,,,$G3057,),J3057)+1))</f>
        <v>0</v>
      </c>
      <c r="F3057" s="189">
        <f>IF(J3057=0,0,E3057&amp;"-"&amp;N3057)</f>
        <v>0</v>
      </c>
      <c r="G3057" s="189" cm="1">
        <f t="array" aca="1" ref="G3057" ca="1">OFFSET(G3057,-1,,,)+1</f>
        <v>3052</v>
      </c>
      <c r="H3057" s="189">
        <f>IF(OR($K3057=0,$K3057=""),$W3057,0)</f>
        <v>0</v>
      </c>
      <c r="I3057" s="189">
        <f>H3057*R3057</f>
        <v>0</v>
      </c>
      <c r="J3057" s="179">
        <f>IF(AND(I3057&lt;&gt;0,OR(K3057=0,K3057="")),N3057&amp;" - Mapa",0)</f>
        <v>0</v>
      </c>
      <c r="K3057" s="173"/>
      <c r="L3057" s="174" t="str" cm="1">
        <f t="array" aca="1" ref="L3057" ca="1">IF($K3057="",OFFSET(L3057,-1,,,),K3057)</f>
        <v>15.01.10.01.01</v>
      </c>
      <c r="M3057" s="175" t="str" cm="1">
        <f t="array" aca="1" ref="M3057" ca="1">IF(OR($K3057=0,$K3057=""),OFFSET(M3057,-1,,,),O3057)</f>
        <v>METAIS E ACABAMENTOS METÁLICOS - PET PLACE</v>
      </c>
      <c r="N3057" s="67" t="s">
        <v>4031</v>
      </c>
      <c r="O3057" s="68" t="s">
        <v>4639</v>
      </c>
      <c r="P3057" s="68"/>
      <c r="Q3057" s="68" t="s">
        <v>3260</v>
      </c>
      <c r="R3057" s="69">
        <v>1</v>
      </c>
      <c r="S3057" s="70">
        <v>15</v>
      </c>
      <c r="T3057" s="70">
        <v>15</v>
      </c>
      <c r="U3057" s="67" t="s">
        <v>1496</v>
      </c>
      <c r="V3057" s="71" t="s">
        <v>1497</v>
      </c>
      <c r="W3057" s="171"/>
      <c r="X3057" s="172"/>
      <c r="Y3057" s="176">
        <f>X3057+W3057</f>
        <v>0</v>
      </c>
      <c r="AA3057" s="192"/>
      <c r="AB3057" s="193"/>
    </row>
    <row r="3058" spans="2:28" hidden="1">
      <c r="B3058" s="189">
        <f t="shared" ref="B3058:B3085" si="1879">IF(J3058=0,0,U3058)</f>
        <v>0</v>
      </c>
      <c r="C3058" s="189">
        <f t="shared" ref="C3058:C3085" ca="1" si="1880">IF(OR(J3058=0,I3058=0),0,IF(_xlfn.IFNA(MATCH(B3058,OFFSET($B$5,,,$G3058,),),0)&gt;0,0,MAX(OFFSET($C$5,,,$G3058,))+1))</f>
        <v>0</v>
      </c>
      <c r="D3058" s="189">
        <f t="shared" ref="D3058:D3085" si="1881">IF(J3058=0,0,N3058&amp;"-"&amp;U3058)</f>
        <v>0</v>
      </c>
      <c r="E3058" s="189">
        <f t="shared" ref="E3058:E3085" ca="1" si="1882">IF(OR(J3058=0,I3058=0),0,IF(_xlfn.IFNA(MATCH(D3058,OFFSET($D$5,,,$G3058,),),0)&gt;0,0,_xlfn.MAXIFS(OFFSET($E$5,,,$G3058,),OFFSET($J$5,,,$G3058,),J3058)+1))</f>
        <v>0</v>
      </c>
      <c r="F3058" s="189">
        <f t="shared" ref="F3058:F3085" si="1883">IF(J3058=0,0,E3058&amp;"-"&amp;N3058)</f>
        <v>0</v>
      </c>
      <c r="G3058" s="189" cm="1">
        <f t="array" aca="1" ref="G3058" ca="1">OFFSET(G3058,-1,,,)+1</f>
        <v>3053</v>
      </c>
      <c r="H3058" s="189">
        <f t="shared" ref="H3058:H3085" si="1884">IF(OR($K3058=0,$K3058=""),$W3058,0)</f>
        <v>0</v>
      </c>
      <c r="I3058" s="189">
        <f t="shared" ref="I3058:I3085" si="1885">H3058*R3058</f>
        <v>0</v>
      </c>
      <c r="J3058" s="179">
        <f t="shared" ref="J3058:J3085" si="1886">IF(AND(I3058&lt;&gt;0,OR(K3058=0,K3058="")),N3058&amp;" - Mapa",0)</f>
        <v>0</v>
      </c>
      <c r="K3058" s="173" t="s">
        <v>2730</v>
      </c>
      <c r="L3058" s="174" t="str" cm="1">
        <f t="array" aca="1" ref="L3058" ca="1">IF($K3058="",OFFSET(L3058,-1,,,),K3058)</f>
        <v>15.01.10.02</v>
      </c>
      <c r="M3058" s="175" t="str" cm="1">
        <f t="array" aca="1" ref="M3058" ca="1">IF(OR($K3058=0,$K3058=""),OFFSET(M3058,-1,,,),O3058)</f>
        <v>SERRALHERIA</v>
      </c>
      <c r="N3058" s="67" t="s">
        <v>143</v>
      </c>
      <c r="O3058" s="68" t="s">
        <v>4348</v>
      </c>
      <c r="P3058" s="68"/>
      <c r="Q3058" s="68"/>
      <c r="R3058" s="69"/>
      <c r="S3058" s="70"/>
      <c r="T3058" s="70">
        <v>0</v>
      </c>
      <c r="U3058" s="67"/>
      <c r="V3058" s="71"/>
      <c r="W3058" s="171"/>
      <c r="X3058" s="172"/>
      <c r="Y3058" s="176">
        <f t="shared" ref="Y3058:Y3085" si="1887">X3058+W3058</f>
        <v>0</v>
      </c>
      <c r="AA3058" s="192"/>
      <c r="AB3058" s="193"/>
    </row>
    <row r="3059" spans="2:28">
      <c r="B3059" s="189">
        <f t="shared" si="1879"/>
        <v>0</v>
      </c>
      <c r="C3059" s="189">
        <f t="shared" ca="1" si="1880"/>
        <v>0</v>
      </c>
      <c r="D3059" s="189">
        <f t="shared" si="1881"/>
        <v>0</v>
      </c>
      <c r="E3059" s="189">
        <f t="shared" ca="1" si="1882"/>
        <v>0</v>
      </c>
      <c r="F3059" s="189">
        <f t="shared" si="1883"/>
        <v>0</v>
      </c>
      <c r="G3059" s="189" cm="1">
        <f t="array" aca="1" ref="G3059" ca="1">OFFSET(G3059,-1,,,)+1</f>
        <v>3054</v>
      </c>
      <c r="H3059" s="189">
        <f t="shared" si="1884"/>
        <v>0</v>
      </c>
      <c r="I3059" s="189">
        <f t="shared" si="1885"/>
        <v>0</v>
      </c>
      <c r="J3059" s="179">
        <f t="shared" si="1886"/>
        <v>0</v>
      </c>
      <c r="K3059" s="173" t="s">
        <v>2731</v>
      </c>
      <c r="L3059" s="174" t="str" cm="1">
        <f t="array" aca="1" ref="L3059" ca="1">IF($K3059="",OFFSET(L3059,-1,,,),K3059)</f>
        <v>15.01.10.02.01</v>
      </c>
      <c r="M3059" s="175" t="str" cm="1">
        <f t="array" aca="1" ref="M3059" ca="1">IF(OR($K3059=0,$K3059=""),OFFSET(M3059,-1,,,),O3059)</f>
        <v>GRADIL EM AÇO CARBONO - H=1,20M</v>
      </c>
      <c r="N3059" s="67" t="s">
        <v>675</v>
      </c>
      <c r="O3059" s="68" t="s">
        <v>4799</v>
      </c>
      <c r="P3059" s="68"/>
      <c r="Q3059" s="68" t="s">
        <v>3258</v>
      </c>
      <c r="R3059" s="69">
        <v>9.2200000000000006</v>
      </c>
      <c r="S3059" s="70">
        <v>700</v>
      </c>
      <c r="T3059" s="70">
        <v>6454</v>
      </c>
      <c r="U3059" s="67"/>
      <c r="V3059" s="71"/>
      <c r="W3059" s="171"/>
      <c r="X3059" s="172"/>
      <c r="Y3059" s="176">
        <f t="shared" si="1887"/>
        <v>0</v>
      </c>
      <c r="AA3059" s="192"/>
      <c r="AB3059" s="193"/>
    </row>
    <row r="3060" spans="2:28" hidden="1">
      <c r="B3060" s="189">
        <f t="shared" si="1879"/>
        <v>0</v>
      </c>
      <c r="C3060" s="189">
        <f t="shared" ca="1" si="1880"/>
        <v>0</v>
      </c>
      <c r="D3060" s="189">
        <f t="shared" si="1881"/>
        <v>0</v>
      </c>
      <c r="E3060" s="189">
        <f t="shared" ca="1" si="1882"/>
        <v>0</v>
      </c>
      <c r="F3060" s="189">
        <f t="shared" si="1883"/>
        <v>0</v>
      </c>
      <c r="G3060" s="189" cm="1">
        <f t="array" aca="1" ref="G3060" ca="1">OFFSET(G3060,-1,,,)+1</f>
        <v>3055</v>
      </c>
      <c r="H3060" s="189">
        <f t="shared" si="1884"/>
        <v>0</v>
      </c>
      <c r="I3060" s="189">
        <f t="shared" si="1885"/>
        <v>0</v>
      </c>
      <c r="J3060" s="179">
        <f t="shared" si="1886"/>
        <v>0</v>
      </c>
      <c r="K3060" s="173"/>
      <c r="L3060" s="174" t="str" cm="1">
        <f t="array" aca="1" ref="L3060" ca="1">IF($K3060="",OFFSET(L3060,-1,,,),K3060)</f>
        <v>15.01.10.02.01</v>
      </c>
      <c r="M3060" s="175" t="str" cm="1">
        <f t="array" aca="1" ref="M3060" ca="1">IF(OR($K3060=0,$K3060=""),OFFSET(M3060,-1,,,),O3060)</f>
        <v>GRADIL EM AÇO CARBONO - H=1,20M</v>
      </c>
      <c r="N3060" s="67" t="s">
        <v>676</v>
      </c>
      <c r="O3060" s="68" t="s">
        <v>677</v>
      </c>
      <c r="P3060" s="68"/>
      <c r="Q3060" s="68" t="s">
        <v>3258</v>
      </c>
      <c r="R3060" s="69">
        <v>9.2200000000000006</v>
      </c>
      <c r="S3060" s="70">
        <v>700</v>
      </c>
      <c r="T3060" s="70">
        <v>6454</v>
      </c>
      <c r="U3060" s="67" t="s">
        <v>1496</v>
      </c>
      <c r="V3060" s="71" t="s">
        <v>1497</v>
      </c>
      <c r="W3060" s="171"/>
      <c r="X3060" s="172"/>
      <c r="Y3060" s="176">
        <f t="shared" si="1887"/>
        <v>0</v>
      </c>
      <c r="AA3060" s="192"/>
      <c r="AB3060" s="193"/>
    </row>
    <row r="3061" spans="2:28">
      <c r="B3061" s="189">
        <f t="shared" si="1879"/>
        <v>0</v>
      </c>
      <c r="C3061" s="189">
        <f t="shared" ca="1" si="1880"/>
        <v>0</v>
      </c>
      <c r="D3061" s="189">
        <f t="shared" si="1881"/>
        <v>0</v>
      </c>
      <c r="E3061" s="189">
        <f t="shared" ca="1" si="1882"/>
        <v>0</v>
      </c>
      <c r="F3061" s="189">
        <f t="shared" si="1883"/>
        <v>0</v>
      </c>
      <c r="G3061" s="189" cm="1">
        <f t="array" aca="1" ref="G3061" ca="1">OFFSET(G3061,-1,,,)+1</f>
        <v>3056</v>
      </c>
      <c r="H3061" s="189">
        <f t="shared" si="1884"/>
        <v>0</v>
      </c>
      <c r="I3061" s="189">
        <f t="shared" si="1885"/>
        <v>0</v>
      </c>
      <c r="J3061" s="179">
        <f t="shared" si="1886"/>
        <v>0</v>
      </c>
      <c r="K3061" s="173" t="s">
        <v>2732</v>
      </c>
      <c r="L3061" s="174" t="str" cm="1">
        <f t="array" aca="1" ref="L3061" ca="1">IF($K3061="",OFFSET(L3061,-1,,,),K3061)</f>
        <v>15.01.10.02.02</v>
      </c>
      <c r="M3061" s="175" t="str" cm="1">
        <f t="array" aca="1" ref="M3061" ca="1">IF(OR($K3061=0,$K3061=""),OFFSET(M3061,-1,,,),O3061)</f>
        <v>PORTÃO DE ACESSO DE PEDESTRES - 1,00X1,20M</v>
      </c>
      <c r="N3061" s="67" t="s">
        <v>680</v>
      </c>
      <c r="O3061" s="68" t="s">
        <v>4800</v>
      </c>
      <c r="P3061" s="68"/>
      <c r="Q3061" s="68" t="s">
        <v>3263</v>
      </c>
      <c r="R3061" s="69">
        <v>1</v>
      </c>
      <c r="S3061" s="70">
        <v>850</v>
      </c>
      <c r="T3061" s="70">
        <v>850</v>
      </c>
      <c r="U3061" s="67"/>
      <c r="V3061" s="71"/>
      <c r="W3061" s="171"/>
      <c r="X3061" s="172"/>
      <c r="Y3061" s="176">
        <f t="shared" si="1887"/>
        <v>0</v>
      </c>
      <c r="AA3061" s="192"/>
      <c r="AB3061" s="193"/>
    </row>
    <row r="3062" spans="2:28" hidden="1">
      <c r="B3062" s="189">
        <f t="shared" si="1879"/>
        <v>0</v>
      </c>
      <c r="C3062" s="189">
        <f t="shared" ca="1" si="1880"/>
        <v>0</v>
      </c>
      <c r="D3062" s="189">
        <f t="shared" si="1881"/>
        <v>0</v>
      </c>
      <c r="E3062" s="189">
        <f t="shared" ca="1" si="1882"/>
        <v>0</v>
      </c>
      <c r="F3062" s="189">
        <f t="shared" si="1883"/>
        <v>0</v>
      </c>
      <c r="G3062" s="189" cm="1">
        <f t="array" aca="1" ref="G3062" ca="1">OFFSET(G3062,-1,,,)+1</f>
        <v>3057</v>
      </c>
      <c r="H3062" s="189">
        <f t="shared" si="1884"/>
        <v>0</v>
      </c>
      <c r="I3062" s="189">
        <f t="shared" si="1885"/>
        <v>0</v>
      </c>
      <c r="J3062" s="179">
        <f t="shared" si="1886"/>
        <v>0</v>
      </c>
      <c r="K3062" s="173"/>
      <c r="L3062" s="174" t="str" cm="1">
        <f t="array" aca="1" ref="L3062" ca="1">IF($K3062="",OFFSET(L3062,-1,,,),K3062)</f>
        <v>15.01.10.02.02</v>
      </c>
      <c r="M3062" s="175" t="str" cm="1">
        <f t="array" aca="1" ref="M3062" ca="1">IF(OR($K3062=0,$K3062=""),OFFSET(M3062,-1,,,),O3062)</f>
        <v>PORTÃO DE ACESSO DE PEDESTRES - 1,00X1,20M</v>
      </c>
      <c r="N3062" s="67" t="s">
        <v>681</v>
      </c>
      <c r="O3062" s="68" t="s">
        <v>682</v>
      </c>
      <c r="P3062" s="68"/>
      <c r="Q3062" s="68" t="s">
        <v>3260</v>
      </c>
      <c r="R3062" s="69">
        <v>1</v>
      </c>
      <c r="S3062" s="70">
        <v>850</v>
      </c>
      <c r="T3062" s="70">
        <v>850</v>
      </c>
      <c r="U3062" s="67" t="s">
        <v>1496</v>
      </c>
      <c r="V3062" s="71" t="s">
        <v>1497</v>
      </c>
      <c r="W3062" s="171"/>
      <c r="X3062" s="172"/>
      <c r="Y3062" s="176">
        <f t="shared" si="1887"/>
        <v>0</v>
      </c>
      <c r="AA3062" s="192"/>
      <c r="AB3062" s="193"/>
    </row>
    <row r="3063" spans="2:28">
      <c r="B3063" s="189">
        <f t="shared" si="1879"/>
        <v>0</v>
      </c>
      <c r="C3063" s="189">
        <f t="shared" ca="1" si="1880"/>
        <v>0</v>
      </c>
      <c r="D3063" s="189">
        <f t="shared" si="1881"/>
        <v>0</v>
      </c>
      <c r="E3063" s="189">
        <f t="shared" ca="1" si="1882"/>
        <v>0</v>
      </c>
      <c r="F3063" s="189">
        <f t="shared" si="1883"/>
        <v>0</v>
      </c>
      <c r="G3063" s="189" cm="1">
        <f t="array" aca="1" ref="G3063" ca="1">OFFSET(G3063,-1,,,)+1</f>
        <v>3058</v>
      </c>
      <c r="H3063" s="189">
        <f t="shared" si="1884"/>
        <v>0</v>
      </c>
      <c r="I3063" s="189">
        <f t="shared" si="1885"/>
        <v>0</v>
      </c>
      <c r="J3063" s="179">
        <f t="shared" si="1886"/>
        <v>0</v>
      </c>
      <c r="K3063" s="173" t="s">
        <v>2733</v>
      </c>
      <c r="L3063" s="174" t="str" cm="1">
        <f t="array" aca="1" ref="L3063" ca="1">IF($K3063="",OFFSET(L3063,-1,,,),K3063)</f>
        <v>15.01.10.02.03</v>
      </c>
      <c r="M3063" s="175" t="str" cm="1">
        <f t="array" aca="1" ref="M3063" ca="1">IF(OR($K3063=0,$K3063=""),OFFSET(M3063,-1,,,),O3063)</f>
        <v>PINTURA EM ESMALTE SINTÉTICO ACETINADO SOBRE PORTÕES E GRADIS</v>
      </c>
      <c r="N3063" s="67" t="s">
        <v>691</v>
      </c>
      <c r="O3063" s="68" t="s">
        <v>4419</v>
      </c>
      <c r="P3063" s="68"/>
      <c r="Q3063" s="68" t="s">
        <v>3258</v>
      </c>
      <c r="R3063" s="69">
        <v>27.66</v>
      </c>
      <c r="S3063" s="70">
        <v>34.795999999999999</v>
      </c>
      <c r="T3063" s="70">
        <v>962.45735999999999</v>
      </c>
      <c r="U3063" s="67"/>
      <c r="V3063" s="71"/>
      <c r="W3063" s="171"/>
      <c r="X3063" s="172"/>
      <c r="Y3063" s="176">
        <f t="shared" si="1887"/>
        <v>0</v>
      </c>
      <c r="AA3063" s="192"/>
      <c r="AB3063" s="193"/>
    </row>
    <row r="3064" spans="2:28" hidden="1">
      <c r="B3064" s="189">
        <f t="shared" si="1879"/>
        <v>0</v>
      </c>
      <c r="C3064" s="189">
        <f t="shared" ca="1" si="1880"/>
        <v>0</v>
      </c>
      <c r="D3064" s="189">
        <f t="shared" si="1881"/>
        <v>0</v>
      </c>
      <c r="E3064" s="189">
        <f t="shared" ca="1" si="1882"/>
        <v>0</v>
      </c>
      <c r="F3064" s="189">
        <f t="shared" si="1883"/>
        <v>0</v>
      </c>
      <c r="G3064" s="189" cm="1">
        <f t="array" aca="1" ref="G3064" ca="1">OFFSET(G3064,-1,,,)+1</f>
        <v>3059</v>
      </c>
      <c r="H3064" s="189">
        <f t="shared" si="1884"/>
        <v>0</v>
      </c>
      <c r="I3064" s="189">
        <f t="shared" si="1885"/>
        <v>0</v>
      </c>
      <c r="J3064" s="179">
        <f t="shared" si="1886"/>
        <v>0</v>
      </c>
      <c r="K3064" s="173"/>
      <c r="L3064" s="174" t="str" cm="1">
        <f t="array" aca="1" ref="L3064" ca="1">IF($K3064="",OFFSET(L3064,-1,,,),K3064)</f>
        <v>15.01.10.02.03</v>
      </c>
      <c r="M3064" s="175" t="str" cm="1">
        <f t="array" aca="1" ref="M3064" ca="1">IF(OR($K3064=0,$K3064=""),OFFSET(M3064,-1,,,),O3064)</f>
        <v>PINTURA EM ESMALTE SINTÉTICO ACETINADO SOBRE PORTÕES E GRADIS</v>
      </c>
      <c r="N3064" s="67" t="s">
        <v>692</v>
      </c>
      <c r="O3064" s="68" t="s">
        <v>4420</v>
      </c>
      <c r="P3064" s="68"/>
      <c r="Q3064" s="68" t="s">
        <v>3254</v>
      </c>
      <c r="R3064" s="69">
        <v>0.78637400000000002</v>
      </c>
      <c r="S3064" s="70">
        <v>28</v>
      </c>
      <c r="T3064" s="70">
        <v>22.018471999999999</v>
      </c>
      <c r="U3064" s="67" t="s">
        <v>1496</v>
      </c>
      <c r="V3064" s="71" t="s">
        <v>1497</v>
      </c>
      <c r="W3064" s="171"/>
      <c r="X3064" s="172"/>
      <c r="Y3064" s="176">
        <f t="shared" si="1887"/>
        <v>0</v>
      </c>
      <c r="AA3064" s="192"/>
      <c r="AB3064" s="193"/>
    </row>
    <row r="3065" spans="2:28" hidden="1">
      <c r="B3065" s="189">
        <f t="shared" si="1879"/>
        <v>0</v>
      </c>
      <c r="C3065" s="189">
        <f t="shared" ca="1" si="1880"/>
        <v>0</v>
      </c>
      <c r="D3065" s="189">
        <f t="shared" si="1881"/>
        <v>0</v>
      </c>
      <c r="E3065" s="189">
        <f t="shared" ca="1" si="1882"/>
        <v>0</v>
      </c>
      <c r="F3065" s="189">
        <f t="shared" si="1883"/>
        <v>0</v>
      </c>
      <c r="G3065" s="189" cm="1">
        <f t="array" aca="1" ref="G3065" ca="1">OFFSET(G3065,-1,,,)+1</f>
        <v>3060</v>
      </c>
      <c r="H3065" s="189">
        <f t="shared" si="1884"/>
        <v>0</v>
      </c>
      <c r="I3065" s="189">
        <f t="shared" si="1885"/>
        <v>0</v>
      </c>
      <c r="J3065" s="179">
        <f t="shared" si="1886"/>
        <v>0</v>
      </c>
      <c r="K3065" s="173"/>
      <c r="L3065" s="174" t="str" cm="1">
        <f t="array" aca="1" ref="L3065" ca="1">IF($K3065="",OFFSET(L3065,-1,,,),K3065)</f>
        <v>15.01.10.02.03</v>
      </c>
      <c r="M3065" s="175" t="str" cm="1">
        <f t="array" aca="1" ref="M3065" ca="1">IF(OR($K3065=0,$K3065=""),OFFSET(M3065,-1,,,),O3065)</f>
        <v>PINTURA EM ESMALTE SINTÉTICO ACETINADO SOBRE PORTÕES E GRADIS</v>
      </c>
      <c r="N3065" s="67" t="s">
        <v>693</v>
      </c>
      <c r="O3065" s="68" t="s">
        <v>694</v>
      </c>
      <c r="P3065" s="68"/>
      <c r="Q3065" s="68" t="s">
        <v>3258</v>
      </c>
      <c r="R3065" s="69">
        <v>27.66</v>
      </c>
      <c r="S3065" s="70">
        <v>34</v>
      </c>
      <c r="T3065" s="70">
        <v>940.44</v>
      </c>
      <c r="U3065" s="67" t="s">
        <v>1496</v>
      </c>
      <c r="V3065" s="71" t="s">
        <v>1497</v>
      </c>
      <c r="W3065" s="171"/>
      <c r="X3065" s="172"/>
      <c r="Y3065" s="176">
        <f t="shared" si="1887"/>
        <v>0</v>
      </c>
      <c r="AA3065" s="192"/>
      <c r="AB3065" s="193"/>
    </row>
    <row r="3066" spans="2:28" hidden="1">
      <c r="B3066" s="189">
        <f t="shared" si="1879"/>
        <v>0</v>
      </c>
      <c r="C3066" s="189">
        <f t="shared" ca="1" si="1880"/>
        <v>0</v>
      </c>
      <c r="D3066" s="189">
        <f t="shared" si="1881"/>
        <v>0</v>
      </c>
      <c r="E3066" s="189">
        <f t="shared" ca="1" si="1882"/>
        <v>0</v>
      </c>
      <c r="F3066" s="189">
        <f t="shared" si="1883"/>
        <v>0</v>
      </c>
      <c r="G3066" s="189" cm="1">
        <f t="array" aca="1" ref="G3066" ca="1">OFFSET(G3066,-1,,,)+1</f>
        <v>3061</v>
      </c>
      <c r="H3066" s="189">
        <f t="shared" si="1884"/>
        <v>0</v>
      </c>
      <c r="I3066" s="189">
        <f t="shared" si="1885"/>
        <v>0</v>
      </c>
      <c r="J3066" s="179">
        <f t="shared" si="1886"/>
        <v>0</v>
      </c>
      <c r="K3066" s="173" t="s">
        <v>2734</v>
      </c>
      <c r="L3066" s="174" t="str" cm="1">
        <f t="array" aca="1" ref="L3066" ca="1">IF($K3066="",OFFSET(L3066,-1,,,),K3066)</f>
        <v>15.01.11</v>
      </c>
      <c r="M3066" s="175" t="str" cm="1">
        <f t="array" aca="1" ref="M3066" ca="1">IF(OR($K3066=0,$K3066=""),OFFSET(M3066,-1,,,),O3066)</f>
        <v>JOGOS</v>
      </c>
      <c r="N3066" s="67" t="s">
        <v>143</v>
      </c>
      <c r="O3066" s="68" t="s">
        <v>4801</v>
      </c>
      <c r="P3066" s="68"/>
      <c r="Q3066" s="68"/>
      <c r="R3066" s="69"/>
      <c r="S3066" s="70"/>
      <c r="T3066" s="70">
        <v>0</v>
      </c>
      <c r="U3066" s="67"/>
      <c r="V3066" s="71"/>
      <c r="W3066" s="171"/>
      <c r="X3066" s="172"/>
      <c r="Y3066" s="176">
        <f t="shared" si="1887"/>
        <v>0</v>
      </c>
      <c r="AA3066" s="192"/>
      <c r="AB3066" s="193"/>
    </row>
    <row r="3067" spans="2:28" hidden="1">
      <c r="B3067" s="189">
        <f t="shared" si="1879"/>
        <v>0</v>
      </c>
      <c r="C3067" s="189">
        <f t="shared" ca="1" si="1880"/>
        <v>0</v>
      </c>
      <c r="D3067" s="189">
        <f t="shared" si="1881"/>
        <v>0</v>
      </c>
      <c r="E3067" s="189">
        <f t="shared" ca="1" si="1882"/>
        <v>0</v>
      </c>
      <c r="F3067" s="189">
        <f t="shared" si="1883"/>
        <v>0</v>
      </c>
      <c r="G3067" s="189" cm="1">
        <f t="array" aca="1" ref="G3067" ca="1">OFFSET(G3067,-1,,,)+1</f>
        <v>3062</v>
      </c>
      <c r="H3067" s="189">
        <f t="shared" si="1884"/>
        <v>0</v>
      </c>
      <c r="I3067" s="189">
        <f t="shared" si="1885"/>
        <v>0</v>
      </c>
      <c r="J3067" s="179">
        <f t="shared" si="1886"/>
        <v>0</v>
      </c>
      <c r="K3067" s="173" t="s">
        <v>2735</v>
      </c>
      <c r="L3067" s="174" t="str" cm="1">
        <f t="array" aca="1" ref="L3067" ca="1">IF($K3067="",OFFSET(L3067,-1,,,),K3067)</f>
        <v>15.01.11.01</v>
      </c>
      <c r="M3067" s="175" t="str" cm="1">
        <f t="array" aca="1" ref="M3067" ca="1">IF(OR($K3067=0,$K3067=""),OFFSET(M3067,-1,,,),O3067)</f>
        <v>REVESTIMENTO INTERNO</v>
      </c>
      <c r="N3067" s="67" t="s">
        <v>143</v>
      </c>
      <c r="O3067" s="68" t="s">
        <v>1084</v>
      </c>
      <c r="P3067" s="68"/>
      <c r="Q3067" s="68"/>
      <c r="R3067" s="69"/>
      <c r="S3067" s="70"/>
      <c r="T3067" s="70">
        <v>0</v>
      </c>
      <c r="U3067" s="67"/>
      <c r="V3067" s="71"/>
      <c r="W3067" s="171"/>
      <c r="X3067" s="172"/>
      <c r="Y3067" s="176">
        <f t="shared" si="1887"/>
        <v>0</v>
      </c>
      <c r="AA3067" s="192"/>
      <c r="AB3067" s="193"/>
    </row>
    <row r="3068" spans="2:28">
      <c r="B3068" s="189">
        <f t="shared" si="1879"/>
        <v>0</v>
      </c>
      <c r="C3068" s="189">
        <f t="shared" ca="1" si="1880"/>
        <v>0</v>
      </c>
      <c r="D3068" s="189">
        <f t="shared" si="1881"/>
        <v>0</v>
      </c>
      <c r="E3068" s="189">
        <f t="shared" ca="1" si="1882"/>
        <v>0</v>
      </c>
      <c r="F3068" s="189">
        <f t="shared" si="1883"/>
        <v>0</v>
      </c>
      <c r="G3068" s="189" cm="1">
        <f t="array" aca="1" ref="G3068" ca="1">OFFSET(G3068,-1,,,)+1</f>
        <v>3063</v>
      </c>
      <c r="H3068" s="189">
        <f t="shared" si="1884"/>
        <v>0</v>
      </c>
      <c r="I3068" s="189">
        <f t="shared" si="1885"/>
        <v>0</v>
      </c>
      <c r="J3068" s="179">
        <f t="shared" si="1886"/>
        <v>0</v>
      </c>
      <c r="K3068" s="173" t="s">
        <v>2736</v>
      </c>
      <c r="L3068" s="174" t="str" cm="1">
        <f t="array" aca="1" ref="L3068" ca="1">IF($K3068="",OFFSET(L3068,-1,,,),K3068)</f>
        <v>15.01.11.01.01</v>
      </c>
      <c r="M3068" s="175" t="str" cm="1">
        <f t="array" aca="1" ref="M3068" ca="1">IF(OR($K3068=0,$K3068=""),OFFSET(M3068,-1,,,),O3068)</f>
        <v>REGULARIZAÇÃO SARRAFEADA - CONTRAPISO - ESP=3CM</v>
      </c>
      <c r="N3068" s="67" t="s">
        <v>252</v>
      </c>
      <c r="O3068" s="68" t="s">
        <v>4237</v>
      </c>
      <c r="P3068" s="68"/>
      <c r="Q3068" s="68" t="s">
        <v>3258</v>
      </c>
      <c r="R3068" s="69">
        <v>34.67</v>
      </c>
      <c r="S3068" s="70">
        <v>52.604999999999997</v>
      </c>
      <c r="T3068" s="70">
        <v>1823.8153500000001</v>
      </c>
      <c r="U3068" s="67"/>
      <c r="V3068" s="71"/>
      <c r="W3068" s="171"/>
      <c r="X3068" s="172"/>
      <c r="Y3068" s="176">
        <f t="shared" si="1887"/>
        <v>0</v>
      </c>
      <c r="AA3068" s="192"/>
      <c r="AB3068" s="193"/>
    </row>
    <row r="3069" spans="2:28" hidden="1">
      <c r="B3069" s="189">
        <f t="shared" si="1879"/>
        <v>0</v>
      </c>
      <c r="C3069" s="189">
        <f t="shared" ca="1" si="1880"/>
        <v>0</v>
      </c>
      <c r="D3069" s="189">
        <f t="shared" si="1881"/>
        <v>0</v>
      </c>
      <c r="E3069" s="189">
        <f t="shared" ca="1" si="1882"/>
        <v>0</v>
      </c>
      <c r="F3069" s="189">
        <f t="shared" si="1883"/>
        <v>0</v>
      </c>
      <c r="G3069" s="189" cm="1">
        <f t="array" aca="1" ref="G3069" ca="1">OFFSET(G3069,-1,,,)+1</f>
        <v>3064</v>
      </c>
      <c r="H3069" s="189">
        <f t="shared" si="1884"/>
        <v>0</v>
      </c>
      <c r="I3069" s="189">
        <f t="shared" si="1885"/>
        <v>0</v>
      </c>
      <c r="J3069" s="179">
        <f t="shared" si="1886"/>
        <v>0</v>
      </c>
      <c r="K3069" s="173"/>
      <c r="L3069" s="174" t="str" cm="1">
        <f t="array" aca="1" ref="L3069" ca="1">IF($K3069="",OFFSET(L3069,-1,,,),K3069)</f>
        <v>15.01.11.01.01</v>
      </c>
      <c r="M3069" s="175" t="str" cm="1">
        <f t="array" aca="1" ref="M3069" ca="1">IF(OR($K3069=0,$K3069=""),OFFSET(M3069,-1,,,),O3069)</f>
        <v>REGULARIZAÇÃO SARRAFEADA - CONTRAPISO - ESP=3CM</v>
      </c>
      <c r="N3069" s="67" t="s">
        <v>240</v>
      </c>
      <c r="O3069" s="68" t="s">
        <v>179</v>
      </c>
      <c r="P3069" s="68"/>
      <c r="Q3069" s="68" t="s">
        <v>3255</v>
      </c>
      <c r="R3069" s="69">
        <v>303.01580000000001</v>
      </c>
      <c r="S3069" s="70">
        <v>0.75</v>
      </c>
      <c r="T3069" s="70">
        <v>227.26185000000001</v>
      </c>
      <c r="U3069" s="67" t="s">
        <v>1519</v>
      </c>
      <c r="V3069" s="71" t="s">
        <v>4202</v>
      </c>
      <c r="W3069" s="171"/>
      <c r="X3069" s="172"/>
      <c r="Y3069" s="176">
        <f t="shared" si="1887"/>
        <v>0</v>
      </c>
      <c r="AA3069" s="192"/>
      <c r="AB3069" s="193"/>
    </row>
    <row r="3070" spans="2:28" hidden="1">
      <c r="B3070" s="189">
        <f t="shared" si="1879"/>
        <v>0</v>
      </c>
      <c r="C3070" s="189">
        <f t="shared" ca="1" si="1880"/>
        <v>0</v>
      </c>
      <c r="D3070" s="189">
        <f t="shared" si="1881"/>
        <v>0</v>
      </c>
      <c r="E3070" s="189">
        <f t="shared" ca="1" si="1882"/>
        <v>0</v>
      </c>
      <c r="F3070" s="189">
        <f t="shared" si="1883"/>
        <v>0</v>
      </c>
      <c r="G3070" s="189" cm="1">
        <f t="array" aca="1" ref="G3070" ca="1">OFFSET(G3070,-1,,,)+1</f>
        <v>3065</v>
      </c>
      <c r="H3070" s="189">
        <f t="shared" si="1884"/>
        <v>0</v>
      </c>
      <c r="I3070" s="189">
        <f t="shared" si="1885"/>
        <v>0</v>
      </c>
      <c r="J3070" s="179">
        <f t="shared" si="1886"/>
        <v>0</v>
      </c>
      <c r="K3070" s="173"/>
      <c r="L3070" s="174" t="str" cm="1">
        <f t="array" aca="1" ref="L3070" ca="1">IF($K3070="",OFFSET(L3070,-1,,,),K3070)</f>
        <v>15.01.11.01.01</v>
      </c>
      <c r="M3070" s="175" t="str" cm="1">
        <f t="array" aca="1" ref="M3070" ca="1">IF(OR($K3070=0,$K3070=""),OFFSET(M3070,-1,,,),O3070)</f>
        <v>REGULARIZAÇÃO SARRAFEADA - CONTRAPISO - ESP=3CM</v>
      </c>
      <c r="N3070" s="67" t="s">
        <v>180</v>
      </c>
      <c r="O3070" s="68" t="s">
        <v>181</v>
      </c>
      <c r="P3070" s="68"/>
      <c r="Q3070" s="68" t="s">
        <v>3256</v>
      </c>
      <c r="R3070" s="69">
        <v>1.3868</v>
      </c>
      <c r="S3070" s="70">
        <v>200</v>
      </c>
      <c r="T3070" s="70">
        <v>277.36</v>
      </c>
      <c r="U3070" s="67" t="s">
        <v>1519</v>
      </c>
      <c r="V3070" s="71" t="s">
        <v>4202</v>
      </c>
      <c r="W3070" s="171"/>
      <c r="X3070" s="172"/>
      <c r="Y3070" s="176">
        <f t="shared" si="1887"/>
        <v>0</v>
      </c>
      <c r="AA3070" s="192"/>
      <c r="AB3070" s="193"/>
    </row>
    <row r="3071" spans="2:28" hidden="1">
      <c r="B3071" s="189">
        <f t="shared" si="1879"/>
        <v>0</v>
      </c>
      <c r="C3071" s="189">
        <f t="shared" ca="1" si="1880"/>
        <v>0</v>
      </c>
      <c r="D3071" s="189">
        <f t="shared" si="1881"/>
        <v>0</v>
      </c>
      <c r="E3071" s="189">
        <f t="shared" ca="1" si="1882"/>
        <v>0</v>
      </c>
      <c r="F3071" s="189">
        <f t="shared" si="1883"/>
        <v>0</v>
      </c>
      <c r="G3071" s="189" cm="1">
        <f t="array" aca="1" ref="G3071" ca="1">OFFSET(G3071,-1,,,)+1</f>
        <v>3066</v>
      </c>
      <c r="H3071" s="189">
        <f t="shared" si="1884"/>
        <v>0</v>
      </c>
      <c r="I3071" s="189">
        <f t="shared" si="1885"/>
        <v>0</v>
      </c>
      <c r="J3071" s="179">
        <f t="shared" si="1886"/>
        <v>0</v>
      </c>
      <c r="K3071" s="173"/>
      <c r="L3071" s="174" t="str" cm="1">
        <f t="array" aca="1" ref="L3071" ca="1">IF($K3071="",OFFSET(L3071,-1,,,),K3071)</f>
        <v>15.01.11.01.01</v>
      </c>
      <c r="M3071" s="175" t="str" cm="1">
        <f t="array" aca="1" ref="M3071" ca="1">IF(OR($K3071=0,$K3071=""),OFFSET(M3071,-1,,,),O3071)</f>
        <v>REGULARIZAÇÃO SARRAFEADA - CONTRAPISO - ESP=3CM</v>
      </c>
      <c r="N3071" s="67" t="s">
        <v>253</v>
      </c>
      <c r="O3071" s="68" t="s">
        <v>254</v>
      </c>
      <c r="P3071" s="68"/>
      <c r="Q3071" s="68" t="s">
        <v>3255</v>
      </c>
      <c r="R3071" s="69">
        <v>15.6015</v>
      </c>
      <c r="S3071" s="70">
        <v>9</v>
      </c>
      <c r="T3071" s="70">
        <v>140.4135</v>
      </c>
      <c r="U3071" s="67" t="s">
        <v>1519</v>
      </c>
      <c r="V3071" s="71" t="s">
        <v>4202</v>
      </c>
      <c r="W3071" s="171"/>
      <c r="X3071" s="172"/>
      <c r="Y3071" s="176">
        <f t="shared" si="1887"/>
        <v>0</v>
      </c>
      <c r="AA3071" s="192"/>
      <c r="AB3071" s="193"/>
    </row>
    <row r="3072" spans="2:28" hidden="1">
      <c r="B3072" s="189">
        <f t="shared" si="1879"/>
        <v>0</v>
      </c>
      <c r="C3072" s="189">
        <f t="shared" ca="1" si="1880"/>
        <v>0</v>
      </c>
      <c r="D3072" s="189">
        <f t="shared" si="1881"/>
        <v>0</v>
      </c>
      <c r="E3072" s="189">
        <f t="shared" ca="1" si="1882"/>
        <v>0</v>
      </c>
      <c r="F3072" s="189">
        <f t="shared" si="1883"/>
        <v>0</v>
      </c>
      <c r="G3072" s="189" cm="1">
        <f t="array" aca="1" ref="G3072" ca="1">OFFSET(G3072,-1,,,)+1</f>
        <v>3067</v>
      </c>
      <c r="H3072" s="189">
        <f t="shared" si="1884"/>
        <v>0</v>
      </c>
      <c r="I3072" s="189">
        <f t="shared" si="1885"/>
        <v>0</v>
      </c>
      <c r="J3072" s="179">
        <f t="shared" si="1886"/>
        <v>0</v>
      </c>
      <c r="K3072" s="173"/>
      <c r="L3072" s="174" t="str" cm="1">
        <f t="array" aca="1" ref="L3072" ca="1">IF($K3072="",OFFSET(L3072,-1,,,),K3072)</f>
        <v>15.01.11.01.01</v>
      </c>
      <c r="M3072" s="175" t="str" cm="1">
        <f t="array" aca="1" ref="M3072" ca="1">IF(OR($K3072=0,$K3072=""),OFFSET(M3072,-1,,,),O3072)</f>
        <v>REGULARIZAÇÃO SARRAFEADA - CONTRAPISO - ESP=3CM</v>
      </c>
      <c r="N3072" s="67" t="s">
        <v>255</v>
      </c>
      <c r="O3072" s="68" t="s">
        <v>256</v>
      </c>
      <c r="P3072" s="68"/>
      <c r="Q3072" s="68" t="s">
        <v>3258</v>
      </c>
      <c r="R3072" s="69">
        <v>34.67</v>
      </c>
      <c r="S3072" s="70">
        <v>34</v>
      </c>
      <c r="T3072" s="70">
        <v>1178.78</v>
      </c>
      <c r="U3072" s="67" t="s">
        <v>1519</v>
      </c>
      <c r="V3072" s="71" t="s">
        <v>4202</v>
      </c>
      <c r="W3072" s="171"/>
      <c r="X3072" s="172"/>
      <c r="Y3072" s="176">
        <f t="shared" si="1887"/>
        <v>0</v>
      </c>
      <c r="AA3072" s="192"/>
      <c r="AB3072" s="193"/>
    </row>
    <row r="3073" spans="2:28">
      <c r="B3073" s="189">
        <f t="shared" si="1879"/>
        <v>0</v>
      </c>
      <c r="C3073" s="189">
        <f t="shared" ca="1" si="1880"/>
        <v>0</v>
      </c>
      <c r="D3073" s="189">
        <f t="shared" si="1881"/>
        <v>0</v>
      </c>
      <c r="E3073" s="189">
        <f t="shared" ca="1" si="1882"/>
        <v>0</v>
      </c>
      <c r="F3073" s="189">
        <f t="shared" si="1883"/>
        <v>0</v>
      </c>
      <c r="G3073" s="189" cm="1">
        <f t="array" aca="1" ref="G3073" ca="1">OFFSET(G3073,-1,,,)+1</f>
        <v>3068</v>
      </c>
      <c r="H3073" s="189">
        <f t="shared" si="1884"/>
        <v>0</v>
      </c>
      <c r="I3073" s="189">
        <f t="shared" si="1885"/>
        <v>0</v>
      </c>
      <c r="J3073" s="179">
        <f t="shared" si="1886"/>
        <v>0</v>
      </c>
      <c r="K3073" s="173" t="s">
        <v>2737</v>
      </c>
      <c r="L3073" s="174" t="str" cm="1">
        <f t="array" aca="1" ref="L3073" ca="1">IF($K3073="",OFFSET(L3073,-1,,,),K3073)</f>
        <v>15.01.11.01.02</v>
      </c>
      <c r="M3073" s="175" t="str" cm="1">
        <f t="array" aca="1" ref="M3073" ca="1">IF(OR($K3073=0,$K3073=""),OFFSET(M3073,-1,,,),O3073)</f>
        <v>PORCELANATO 90X90CM COM FRETE DE CERÂMICA EM AC3</v>
      </c>
      <c r="N3073" s="67" t="s">
        <v>3813</v>
      </c>
      <c r="O3073" s="68" t="s">
        <v>4238</v>
      </c>
      <c r="P3073" s="68"/>
      <c r="Q3073" s="68" t="s">
        <v>3258</v>
      </c>
      <c r="R3073" s="69">
        <v>34.67</v>
      </c>
      <c r="S3073" s="70">
        <v>182.45599999999999</v>
      </c>
      <c r="T3073" s="73">
        <v>6325.7495200000003</v>
      </c>
      <c r="U3073" s="67"/>
      <c r="V3073" s="71"/>
      <c r="W3073" s="171"/>
      <c r="X3073" s="172"/>
      <c r="Y3073" s="176">
        <f t="shared" si="1887"/>
        <v>0</v>
      </c>
      <c r="AA3073" s="192"/>
      <c r="AB3073" s="193"/>
    </row>
    <row r="3074" spans="2:28" hidden="1">
      <c r="B3074" s="189">
        <f t="shared" si="1879"/>
        <v>0</v>
      </c>
      <c r="C3074" s="189">
        <f t="shared" ca="1" si="1880"/>
        <v>0</v>
      </c>
      <c r="D3074" s="189">
        <f t="shared" si="1881"/>
        <v>0</v>
      </c>
      <c r="E3074" s="189">
        <f t="shared" ca="1" si="1882"/>
        <v>0</v>
      </c>
      <c r="F3074" s="189">
        <f t="shared" si="1883"/>
        <v>0</v>
      </c>
      <c r="G3074" s="189" cm="1">
        <f t="array" aca="1" ref="G3074" ca="1">OFFSET(G3074,-1,,,)+1</f>
        <v>3069</v>
      </c>
      <c r="H3074" s="189">
        <f t="shared" si="1884"/>
        <v>0</v>
      </c>
      <c r="I3074" s="189">
        <f t="shared" si="1885"/>
        <v>0</v>
      </c>
      <c r="J3074" s="179">
        <f t="shared" si="1886"/>
        <v>0</v>
      </c>
      <c r="K3074" s="173"/>
      <c r="L3074" s="174" t="str" cm="1">
        <f t="array" aca="1" ref="L3074" ca="1">IF($K3074="",OFFSET(L3074,-1,,,),K3074)</f>
        <v>15.01.11.01.02</v>
      </c>
      <c r="M3074" s="175" t="str" cm="1">
        <f t="array" aca="1" ref="M3074" ca="1">IF(OR($K3074=0,$K3074=""),OFFSET(M3074,-1,,,),O3074)</f>
        <v>PORCELANATO 90X90CM COM FRETE DE CERÂMICA EM AC3</v>
      </c>
      <c r="N3074" s="67" t="s">
        <v>259</v>
      </c>
      <c r="O3074" s="68" t="s">
        <v>260</v>
      </c>
      <c r="P3074" s="68"/>
      <c r="Q3074" s="68" t="s">
        <v>3260</v>
      </c>
      <c r="R3074" s="69">
        <v>208.02</v>
      </c>
      <c r="S3074" s="70">
        <v>0.03</v>
      </c>
      <c r="T3074" s="70">
        <v>6.2405999999999997</v>
      </c>
      <c r="U3074" s="67" t="s">
        <v>1519</v>
      </c>
      <c r="V3074" s="71" t="s">
        <v>4202</v>
      </c>
      <c r="W3074" s="171"/>
      <c r="X3074" s="172"/>
      <c r="Y3074" s="176">
        <f t="shared" si="1887"/>
        <v>0</v>
      </c>
      <c r="AA3074" s="192"/>
      <c r="AB3074" s="193"/>
    </row>
    <row r="3075" spans="2:28" hidden="1">
      <c r="B3075" s="189">
        <f t="shared" si="1879"/>
        <v>0</v>
      </c>
      <c r="C3075" s="189">
        <f t="shared" ca="1" si="1880"/>
        <v>0</v>
      </c>
      <c r="D3075" s="189">
        <f t="shared" si="1881"/>
        <v>0</v>
      </c>
      <c r="E3075" s="189">
        <f t="shared" ca="1" si="1882"/>
        <v>0</v>
      </c>
      <c r="F3075" s="189">
        <f t="shared" si="1883"/>
        <v>0</v>
      </c>
      <c r="G3075" s="189" cm="1">
        <f t="array" aca="1" ref="G3075" ca="1">OFFSET(G3075,-1,,,)+1</f>
        <v>3070</v>
      </c>
      <c r="H3075" s="189">
        <f t="shared" si="1884"/>
        <v>0</v>
      </c>
      <c r="I3075" s="189">
        <f t="shared" si="1885"/>
        <v>0</v>
      </c>
      <c r="J3075" s="179">
        <f t="shared" si="1886"/>
        <v>0</v>
      </c>
      <c r="K3075" s="173"/>
      <c r="L3075" s="174" t="str" cm="1">
        <f t="array" aca="1" ref="L3075" ca="1">IF($K3075="",OFFSET(L3075,-1,,,),K3075)</f>
        <v>15.01.11.01.02</v>
      </c>
      <c r="M3075" s="175" t="str" cm="1">
        <f t="array" aca="1" ref="M3075" ca="1">IF(OR($K3075=0,$K3075=""),OFFSET(M3075,-1,,,),O3075)</f>
        <v>PORCELANATO 90X90CM COM FRETE DE CERÂMICA EM AC3</v>
      </c>
      <c r="N3075" s="67" t="s">
        <v>242</v>
      </c>
      <c r="O3075" s="68" t="s">
        <v>243</v>
      </c>
      <c r="P3075" s="68"/>
      <c r="Q3075" s="68" t="s">
        <v>3255</v>
      </c>
      <c r="R3075" s="69">
        <v>277.36</v>
      </c>
      <c r="S3075" s="70">
        <v>1.3</v>
      </c>
      <c r="T3075" s="70">
        <v>360.56800000000004</v>
      </c>
      <c r="U3075" s="67" t="s">
        <v>1519</v>
      </c>
      <c r="V3075" s="71" t="s">
        <v>4202</v>
      </c>
      <c r="W3075" s="171"/>
      <c r="X3075" s="172"/>
      <c r="Y3075" s="176">
        <f t="shared" si="1887"/>
        <v>0</v>
      </c>
      <c r="AA3075" s="192"/>
      <c r="AB3075" s="193"/>
    </row>
    <row r="3076" spans="2:28" hidden="1">
      <c r="B3076" s="189">
        <f t="shared" si="1879"/>
        <v>0</v>
      </c>
      <c r="C3076" s="189">
        <f t="shared" ca="1" si="1880"/>
        <v>0</v>
      </c>
      <c r="D3076" s="189">
        <f t="shared" si="1881"/>
        <v>0</v>
      </c>
      <c r="E3076" s="189">
        <f t="shared" ca="1" si="1882"/>
        <v>0</v>
      </c>
      <c r="F3076" s="189">
        <f t="shared" si="1883"/>
        <v>0</v>
      </c>
      <c r="G3076" s="189" cm="1">
        <f t="array" aca="1" ref="G3076" ca="1">OFFSET(G3076,-1,,,)+1</f>
        <v>3071</v>
      </c>
      <c r="H3076" s="189">
        <f t="shared" si="1884"/>
        <v>0</v>
      </c>
      <c r="I3076" s="189">
        <f t="shared" si="1885"/>
        <v>0</v>
      </c>
      <c r="J3076" s="179">
        <f t="shared" si="1886"/>
        <v>0</v>
      </c>
      <c r="K3076" s="173"/>
      <c r="L3076" s="174" t="str" cm="1">
        <f t="array" aca="1" ref="L3076" ca="1">IF($K3076="",OFFSET(L3076,-1,,,),K3076)</f>
        <v>15.01.11.01.02</v>
      </c>
      <c r="M3076" s="175" t="str" cm="1">
        <f t="array" aca="1" ref="M3076" ca="1">IF(OR($K3076=0,$K3076=""),OFFSET(M3076,-1,,,),O3076)</f>
        <v>PORCELANATO 90X90CM COM FRETE DE CERÂMICA EM AC3</v>
      </c>
      <c r="N3076" s="67" t="s">
        <v>261</v>
      </c>
      <c r="O3076" s="68" t="s">
        <v>262</v>
      </c>
      <c r="P3076" s="68"/>
      <c r="Q3076" s="68" t="s">
        <v>3255</v>
      </c>
      <c r="R3076" s="69">
        <v>14.561400000000001</v>
      </c>
      <c r="S3076" s="70">
        <v>3.3</v>
      </c>
      <c r="T3076" s="70">
        <v>48.052619999999997</v>
      </c>
      <c r="U3076" s="67" t="s">
        <v>1519</v>
      </c>
      <c r="V3076" s="71" t="s">
        <v>4202</v>
      </c>
      <c r="W3076" s="171"/>
      <c r="X3076" s="172"/>
      <c r="Y3076" s="176">
        <f t="shared" si="1887"/>
        <v>0</v>
      </c>
      <c r="AA3076" s="192"/>
      <c r="AB3076" s="193"/>
    </row>
    <row r="3077" spans="2:28" hidden="1">
      <c r="B3077" s="189">
        <f t="shared" si="1879"/>
        <v>0</v>
      </c>
      <c r="C3077" s="189">
        <f t="shared" ca="1" si="1880"/>
        <v>0</v>
      </c>
      <c r="D3077" s="189">
        <f t="shared" si="1881"/>
        <v>0</v>
      </c>
      <c r="E3077" s="189">
        <f t="shared" ca="1" si="1882"/>
        <v>0</v>
      </c>
      <c r="F3077" s="189">
        <f t="shared" si="1883"/>
        <v>0</v>
      </c>
      <c r="G3077" s="189" cm="1">
        <f t="array" aca="1" ref="G3077" ca="1">OFFSET(G3077,-1,,,)+1</f>
        <v>3072</v>
      </c>
      <c r="H3077" s="189">
        <f t="shared" si="1884"/>
        <v>0</v>
      </c>
      <c r="I3077" s="189">
        <f t="shared" si="1885"/>
        <v>0</v>
      </c>
      <c r="J3077" s="179">
        <f t="shared" si="1886"/>
        <v>0</v>
      </c>
      <c r="K3077" s="173"/>
      <c r="L3077" s="174" t="str" cm="1">
        <f t="array" aca="1" ref="L3077" ca="1">IF($K3077="",OFFSET(L3077,-1,,,),K3077)</f>
        <v>15.01.11.01.02</v>
      </c>
      <c r="M3077" s="175" t="str" cm="1">
        <f t="array" aca="1" ref="M3077" ca="1">IF(OR($K3077=0,$K3077=""),OFFSET(M3077,-1,,,),O3077)</f>
        <v>PORCELANATO 90X90CM COM FRETE DE CERÂMICA EM AC3</v>
      </c>
      <c r="N3077" s="67" t="s">
        <v>3814</v>
      </c>
      <c r="O3077" s="68" t="s">
        <v>4239</v>
      </c>
      <c r="P3077" s="68"/>
      <c r="Q3077" s="68" t="s">
        <v>3258</v>
      </c>
      <c r="R3077" s="69">
        <v>38.137</v>
      </c>
      <c r="S3077" s="70">
        <v>90</v>
      </c>
      <c r="T3077" s="70">
        <v>3432.33</v>
      </c>
      <c r="U3077" s="67" t="s">
        <v>1519</v>
      </c>
      <c r="V3077" s="71" t="s">
        <v>4202</v>
      </c>
      <c r="W3077" s="171"/>
      <c r="X3077" s="172"/>
      <c r="Y3077" s="176">
        <f t="shared" si="1887"/>
        <v>0</v>
      </c>
      <c r="AA3077" s="192"/>
      <c r="AB3077" s="193"/>
    </row>
    <row r="3078" spans="2:28" hidden="1">
      <c r="B3078" s="189">
        <f t="shared" si="1879"/>
        <v>0</v>
      </c>
      <c r="C3078" s="189">
        <f t="shared" ca="1" si="1880"/>
        <v>0</v>
      </c>
      <c r="D3078" s="189">
        <f t="shared" si="1881"/>
        <v>0</v>
      </c>
      <c r="E3078" s="189">
        <f t="shared" ca="1" si="1882"/>
        <v>0</v>
      </c>
      <c r="F3078" s="189">
        <f t="shared" si="1883"/>
        <v>0</v>
      </c>
      <c r="G3078" s="189" cm="1">
        <f t="array" aca="1" ref="G3078" ca="1">OFFSET(G3078,-1,,,)+1</f>
        <v>3073</v>
      </c>
      <c r="H3078" s="189">
        <f t="shared" si="1884"/>
        <v>0</v>
      </c>
      <c r="I3078" s="189">
        <f t="shared" si="1885"/>
        <v>0</v>
      </c>
      <c r="J3078" s="179">
        <f t="shared" si="1886"/>
        <v>0</v>
      </c>
      <c r="K3078" s="173"/>
      <c r="L3078" s="174" t="str" cm="1">
        <f t="array" aca="1" ref="L3078" ca="1">IF($K3078="",OFFSET(L3078,-1,,,),K3078)</f>
        <v>15.01.11.01.02</v>
      </c>
      <c r="M3078" s="175" t="str" cm="1">
        <f t="array" aca="1" ref="M3078" ca="1">IF(OR($K3078=0,$K3078=""),OFFSET(M3078,-1,,,),O3078)</f>
        <v>PORCELANATO 90X90CM COM FRETE DE CERÂMICA EM AC3</v>
      </c>
      <c r="N3078" s="67" t="s">
        <v>1522</v>
      </c>
      <c r="O3078" s="68" t="s">
        <v>1523</v>
      </c>
      <c r="P3078" s="68"/>
      <c r="Q3078" s="68" t="s">
        <v>3258</v>
      </c>
      <c r="R3078" s="69">
        <v>34.67</v>
      </c>
      <c r="S3078" s="70">
        <v>65</v>
      </c>
      <c r="T3078" s="70">
        <v>2253.5500000000002</v>
      </c>
      <c r="U3078" s="67" t="s">
        <v>1519</v>
      </c>
      <c r="V3078" s="71" t="s">
        <v>4202</v>
      </c>
      <c r="W3078" s="171"/>
      <c r="X3078" s="172"/>
      <c r="Y3078" s="176">
        <f t="shared" si="1887"/>
        <v>0</v>
      </c>
      <c r="AA3078" s="192"/>
      <c r="AB3078" s="193"/>
    </row>
    <row r="3079" spans="2:28" hidden="1">
      <c r="B3079" s="189">
        <f t="shared" si="1879"/>
        <v>0</v>
      </c>
      <c r="C3079" s="189">
        <f t="shared" ca="1" si="1880"/>
        <v>0</v>
      </c>
      <c r="D3079" s="189">
        <f t="shared" si="1881"/>
        <v>0</v>
      </c>
      <c r="E3079" s="189">
        <f t="shared" ca="1" si="1882"/>
        <v>0</v>
      </c>
      <c r="F3079" s="189">
        <f t="shared" si="1883"/>
        <v>0</v>
      </c>
      <c r="G3079" s="189" cm="1">
        <f t="array" aca="1" ref="G3079" ca="1">OFFSET(G3079,-1,,,)+1</f>
        <v>3074</v>
      </c>
      <c r="H3079" s="189">
        <f t="shared" si="1884"/>
        <v>0</v>
      </c>
      <c r="I3079" s="189">
        <f t="shared" si="1885"/>
        <v>0</v>
      </c>
      <c r="J3079" s="179">
        <f t="shared" si="1886"/>
        <v>0</v>
      </c>
      <c r="K3079" s="173"/>
      <c r="L3079" s="174" t="str" cm="1">
        <f t="array" aca="1" ref="L3079" ca="1">IF($K3079="",OFFSET(L3079,-1,,,),K3079)</f>
        <v>15.01.11.01.02</v>
      </c>
      <c r="M3079" s="175" t="str" cm="1">
        <f t="array" aca="1" ref="M3079" ca="1">IF(OR($K3079=0,$K3079=""),OFFSET(M3079,-1,,,),O3079)</f>
        <v>PORCELANATO 90X90CM COM FRETE DE CERÂMICA EM AC3</v>
      </c>
      <c r="N3079" s="67" t="s">
        <v>265</v>
      </c>
      <c r="O3079" s="68" t="s">
        <v>266</v>
      </c>
      <c r="P3079" s="68"/>
      <c r="Q3079" s="68" t="s">
        <v>3258</v>
      </c>
      <c r="R3079" s="69">
        <v>38.137</v>
      </c>
      <c r="S3079" s="70">
        <v>5.9</v>
      </c>
      <c r="T3079" s="70">
        <v>225.00830000000002</v>
      </c>
      <c r="U3079" s="67" t="s">
        <v>1519</v>
      </c>
      <c r="V3079" s="71" t="s">
        <v>4202</v>
      </c>
      <c r="W3079" s="171"/>
      <c r="X3079" s="172"/>
      <c r="Y3079" s="176">
        <f t="shared" si="1887"/>
        <v>0</v>
      </c>
      <c r="AA3079" s="192"/>
      <c r="AB3079" s="193"/>
    </row>
    <row r="3080" spans="2:28">
      <c r="B3080" s="189">
        <f t="shared" si="1879"/>
        <v>0</v>
      </c>
      <c r="C3080" s="189">
        <f t="shared" ca="1" si="1880"/>
        <v>0</v>
      </c>
      <c r="D3080" s="189">
        <f t="shared" si="1881"/>
        <v>0</v>
      </c>
      <c r="E3080" s="189">
        <f t="shared" ca="1" si="1882"/>
        <v>0</v>
      </c>
      <c r="F3080" s="189">
        <f t="shared" si="1883"/>
        <v>0</v>
      </c>
      <c r="G3080" s="189" cm="1">
        <f t="array" aca="1" ref="G3080" ca="1">OFFSET(G3080,-1,,,)+1</f>
        <v>3075</v>
      </c>
      <c r="H3080" s="189">
        <f t="shared" si="1884"/>
        <v>0</v>
      </c>
      <c r="I3080" s="189">
        <f t="shared" si="1885"/>
        <v>0</v>
      </c>
      <c r="J3080" s="179">
        <f t="shared" si="1886"/>
        <v>0</v>
      </c>
      <c r="K3080" s="173" t="s">
        <v>2738</v>
      </c>
      <c r="L3080" s="174" t="str" cm="1">
        <f t="array" aca="1" ref="L3080" ca="1">IF($K3080="",OFFSET(L3080,-1,,,),K3080)</f>
        <v>15.01.11.01.03</v>
      </c>
      <c r="M3080" s="175" t="str" cm="1">
        <f t="array" aca="1" ref="M3080" ca="1">IF(OR($K3080=0,$K3080=""),OFFSET(M3080,-1,,,),O3080)</f>
        <v>RODAPÉ PORCELANATO  90X90CM H=10CM</v>
      </c>
      <c r="N3080" s="67" t="s">
        <v>3815</v>
      </c>
      <c r="O3080" s="68" t="s">
        <v>4240</v>
      </c>
      <c r="P3080" s="68"/>
      <c r="Q3080" s="68" t="s">
        <v>3253</v>
      </c>
      <c r="R3080" s="69">
        <v>24.06</v>
      </c>
      <c r="S3080" s="70">
        <v>69.740499999999997</v>
      </c>
      <c r="T3080" s="70">
        <v>1677.95643</v>
      </c>
      <c r="U3080" s="67"/>
      <c r="V3080" s="71"/>
      <c r="W3080" s="171"/>
      <c r="X3080" s="172"/>
      <c r="Y3080" s="176">
        <f t="shared" si="1887"/>
        <v>0</v>
      </c>
      <c r="AA3080" s="192"/>
      <c r="AB3080" s="193"/>
    </row>
    <row r="3081" spans="2:28" hidden="1">
      <c r="B3081" s="189">
        <f t="shared" si="1879"/>
        <v>0</v>
      </c>
      <c r="C3081" s="189">
        <f t="shared" ca="1" si="1880"/>
        <v>0</v>
      </c>
      <c r="D3081" s="189">
        <f t="shared" si="1881"/>
        <v>0</v>
      </c>
      <c r="E3081" s="189">
        <f t="shared" ca="1" si="1882"/>
        <v>0</v>
      </c>
      <c r="F3081" s="189">
        <f t="shared" si="1883"/>
        <v>0</v>
      </c>
      <c r="G3081" s="189" cm="1">
        <f t="array" aca="1" ref="G3081" ca="1">OFFSET(G3081,-1,,,)+1</f>
        <v>3076</v>
      </c>
      <c r="H3081" s="189">
        <f t="shared" si="1884"/>
        <v>0</v>
      </c>
      <c r="I3081" s="189">
        <f t="shared" si="1885"/>
        <v>0</v>
      </c>
      <c r="J3081" s="179">
        <f t="shared" si="1886"/>
        <v>0</v>
      </c>
      <c r="K3081" s="173"/>
      <c r="L3081" s="174" t="str" cm="1">
        <f t="array" aca="1" ref="L3081" ca="1">IF($K3081="",OFFSET(L3081,-1,,,),K3081)</f>
        <v>15.01.11.01.03</v>
      </c>
      <c r="M3081" s="175" t="str" cm="1">
        <f t="array" aca="1" ref="M3081" ca="1">IF(OR($K3081=0,$K3081=""),OFFSET(M3081,-1,,,),O3081)</f>
        <v>RODAPÉ PORCELANATO  90X90CM H=10CM</v>
      </c>
      <c r="N3081" s="67" t="s">
        <v>242</v>
      </c>
      <c r="O3081" s="68" t="s">
        <v>243</v>
      </c>
      <c r="P3081" s="68"/>
      <c r="Q3081" s="68" t="s">
        <v>3255</v>
      </c>
      <c r="R3081" s="69">
        <v>38.496000000000002</v>
      </c>
      <c r="S3081" s="70">
        <v>1.3</v>
      </c>
      <c r="T3081" s="70">
        <v>50.044800000000002</v>
      </c>
      <c r="U3081" s="67" t="s">
        <v>1519</v>
      </c>
      <c r="V3081" s="71" t="s">
        <v>4202</v>
      </c>
      <c r="W3081" s="171"/>
      <c r="X3081" s="172"/>
      <c r="Y3081" s="176">
        <f t="shared" si="1887"/>
        <v>0</v>
      </c>
      <c r="AA3081" s="192"/>
      <c r="AB3081" s="193"/>
    </row>
    <row r="3082" spans="2:28" hidden="1">
      <c r="B3082" s="189">
        <f t="shared" si="1879"/>
        <v>0</v>
      </c>
      <c r="C3082" s="189">
        <f t="shared" ca="1" si="1880"/>
        <v>0</v>
      </c>
      <c r="D3082" s="189">
        <f t="shared" si="1881"/>
        <v>0</v>
      </c>
      <c r="E3082" s="189">
        <f t="shared" ca="1" si="1882"/>
        <v>0</v>
      </c>
      <c r="F3082" s="189">
        <f t="shared" si="1883"/>
        <v>0</v>
      </c>
      <c r="G3082" s="189" cm="1">
        <f t="array" aca="1" ref="G3082" ca="1">OFFSET(G3082,-1,,,)+1</f>
        <v>3077</v>
      </c>
      <c r="H3082" s="189">
        <f t="shared" si="1884"/>
        <v>0</v>
      </c>
      <c r="I3082" s="189">
        <f t="shared" si="1885"/>
        <v>0</v>
      </c>
      <c r="J3082" s="179">
        <f t="shared" si="1886"/>
        <v>0</v>
      </c>
      <c r="K3082" s="173"/>
      <c r="L3082" s="174" t="str" cm="1">
        <f t="array" aca="1" ref="L3082" ca="1">IF($K3082="",OFFSET(L3082,-1,,,),K3082)</f>
        <v>15.01.11.01.03</v>
      </c>
      <c r="M3082" s="175" t="str" cm="1">
        <f t="array" aca="1" ref="M3082" ca="1">IF(OR($K3082=0,$K3082=""),OFFSET(M3082,-1,,,),O3082)</f>
        <v>RODAPÉ PORCELANATO  90X90CM H=10CM</v>
      </c>
      <c r="N3082" s="67" t="s">
        <v>2920</v>
      </c>
      <c r="O3082" s="68" t="s">
        <v>3115</v>
      </c>
      <c r="P3082" s="68"/>
      <c r="Q3082" s="68" t="s">
        <v>3255</v>
      </c>
      <c r="R3082" s="69">
        <v>5.3172600000000001</v>
      </c>
      <c r="S3082" s="70">
        <v>3.5</v>
      </c>
      <c r="T3082" s="70">
        <v>18.610410000000002</v>
      </c>
      <c r="U3082" s="67" t="s">
        <v>1519</v>
      </c>
      <c r="V3082" s="71" t="s">
        <v>4202</v>
      </c>
      <c r="W3082" s="171"/>
      <c r="X3082" s="172"/>
      <c r="Y3082" s="176">
        <f t="shared" si="1887"/>
        <v>0</v>
      </c>
      <c r="AA3082" s="192"/>
      <c r="AB3082" s="193"/>
    </row>
    <row r="3083" spans="2:28" hidden="1">
      <c r="B3083" s="189">
        <f t="shared" si="1879"/>
        <v>0</v>
      </c>
      <c r="C3083" s="189">
        <f t="shared" ca="1" si="1880"/>
        <v>0</v>
      </c>
      <c r="D3083" s="189">
        <f t="shared" si="1881"/>
        <v>0</v>
      </c>
      <c r="E3083" s="189">
        <f t="shared" ca="1" si="1882"/>
        <v>0</v>
      </c>
      <c r="F3083" s="189">
        <f t="shared" si="1883"/>
        <v>0</v>
      </c>
      <c r="G3083" s="189" cm="1">
        <f t="array" aca="1" ref="G3083" ca="1">OFFSET(G3083,-1,,,)+1</f>
        <v>3078</v>
      </c>
      <c r="H3083" s="189">
        <f t="shared" si="1884"/>
        <v>0</v>
      </c>
      <c r="I3083" s="189">
        <f t="shared" si="1885"/>
        <v>0</v>
      </c>
      <c r="J3083" s="179">
        <f t="shared" si="1886"/>
        <v>0</v>
      </c>
      <c r="K3083" s="173"/>
      <c r="L3083" s="174" t="str" cm="1">
        <f t="array" aca="1" ref="L3083" ca="1">IF($K3083="",OFFSET(L3083,-1,,,),K3083)</f>
        <v>15.01.11.01.03</v>
      </c>
      <c r="M3083" s="175" t="str" cm="1">
        <f t="array" aca="1" ref="M3083" ca="1">IF(OR($K3083=0,$K3083=""),OFFSET(M3083,-1,,,),O3083)</f>
        <v>RODAPÉ PORCELANATO  90X90CM H=10CM</v>
      </c>
      <c r="N3083" s="67" t="s">
        <v>2921</v>
      </c>
      <c r="O3083" s="68" t="s">
        <v>3116</v>
      </c>
      <c r="P3083" s="68"/>
      <c r="Q3083" s="68" t="s">
        <v>3260</v>
      </c>
      <c r="R3083" s="69">
        <v>48.12</v>
      </c>
      <c r="S3083" s="70">
        <v>1.37</v>
      </c>
      <c r="T3083" s="70">
        <v>65.924400000000006</v>
      </c>
      <c r="U3083" s="67" t="s">
        <v>1519</v>
      </c>
      <c r="V3083" s="71" t="s">
        <v>4202</v>
      </c>
      <c r="W3083" s="171"/>
      <c r="X3083" s="172"/>
      <c r="Y3083" s="176">
        <f t="shared" si="1887"/>
        <v>0</v>
      </c>
      <c r="AA3083" s="192"/>
      <c r="AB3083" s="193"/>
    </row>
    <row r="3084" spans="2:28" hidden="1">
      <c r="B3084" s="189">
        <f t="shared" si="1879"/>
        <v>0</v>
      </c>
      <c r="C3084" s="189">
        <f t="shared" ca="1" si="1880"/>
        <v>0</v>
      </c>
      <c r="D3084" s="189">
        <f t="shared" si="1881"/>
        <v>0</v>
      </c>
      <c r="E3084" s="189">
        <f t="shared" ca="1" si="1882"/>
        <v>0</v>
      </c>
      <c r="F3084" s="189">
        <f t="shared" si="1883"/>
        <v>0</v>
      </c>
      <c r="G3084" s="189" cm="1">
        <f t="array" aca="1" ref="G3084" ca="1">OFFSET(G3084,-1,,,)+1</f>
        <v>3079</v>
      </c>
      <c r="H3084" s="189">
        <f t="shared" si="1884"/>
        <v>0</v>
      </c>
      <c r="I3084" s="189">
        <f t="shared" si="1885"/>
        <v>0</v>
      </c>
      <c r="J3084" s="179">
        <f t="shared" si="1886"/>
        <v>0</v>
      </c>
      <c r="K3084" s="173"/>
      <c r="L3084" s="174" t="str" cm="1">
        <f t="array" aca="1" ref="L3084" ca="1">IF($K3084="",OFFSET(L3084,-1,,,),K3084)</f>
        <v>15.01.11.01.03</v>
      </c>
      <c r="M3084" s="175" t="str" cm="1">
        <f t="array" aca="1" ref="M3084" ca="1">IF(OR($K3084=0,$K3084=""),OFFSET(M3084,-1,,,),O3084)</f>
        <v>RODAPÉ PORCELANATO  90X90CM H=10CM</v>
      </c>
      <c r="N3084" s="67" t="s">
        <v>3814</v>
      </c>
      <c r="O3084" s="68" t="s">
        <v>4239</v>
      </c>
      <c r="P3084" s="68"/>
      <c r="Q3084" s="68" t="s">
        <v>3258</v>
      </c>
      <c r="R3084" s="69">
        <v>7.9398</v>
      </c>
      <c r="S3084" s="70">
        <v>90</v>
      </c>
      <c r="T3084" s="70">
        <v>714.58199999999999</v>
      </c>
      <c r="U3084" s="67" t="s">
        <v>1519</v>
      </c>
      <c r="V3084" s="71" t="s">
        <v>4202</v>
      </c>
      <c r="W3084" s="171"/>
      <c r="X3084" s="172"/>
      <c r="Y3084" s="176">
        <f t="shared" si="1887"/>
        <v>0</v>
      </c>
      <c r="AA3084" s="192"/>
      <c r="AB3084" s="193"/>
    </row>
    <row r="3085" spans="2:28" hidden="1">
      <c r="B3085" s="189">
        <f t="shared" si="1879"/>
        <v>0</v>
      </c>
      <c r="C3085" s="189">
        <f t="shared" ca="1" si="1880"/>
        <v>0</v>
      </c>
      <c r="D3085" s="189">
        <f t="shared" si="1881"/>
        <v>0</v>
      </c>
      <c r="E3085" s="189">
        <f t="shared" ca="1" si="1882"/>
        <v>0</v>
      </c>
      <c r="F3085" s="189">
        <f t="shared" si="1883"/>
        <v>0</v>
      </c>
      <c r="G3085" s="189" cm="1">
        <f t="array" aca="1" ref="G3085" ca="1">OFFSET(G3085,-1,,,)+1</f>
        <v>3080</v>
      </c>
      <c r="H3085" s="189">
        <f t="shared" si="1884"/>
        <v>0</v>
      </c>
      <c r="I3085" s="189">
        <f t="shared" si="1885"/>
        <v>0</v>
      </c>
      <c r="J3085" s="179">
        <f t="shared" si="1886"/>
        <v>0</v>
      </c>
      <c r="K3085" s="173"/>
      <c r="L3085" s="174" t="str" cm="1">
        <f t="array" aca="1" ref="L3085" ca="1">IF($K3085="",OFFSET(L3085,-1,,,),K3085)</f>
        <v>15.01.11.01.03</v>
      </c>
      <c r="M3085" s="175" t="str" cm="1">
        <f t="array" aca="1" ref="M3085" ca="1">IF(OR($K3085=0,$K3085=""),OFFSET(M3085,-1,,,),O3085)</f>
        <v>RODAPÉ PORCELANATO  90X90CM H=10CM</v>
      </c>
      <c r="N3085" s="67" t="s">
        <v>265</v>
      </c>
      <c r="O3085" s="68" t="s">
        <v>266</v>
      </c>
      <c r="P3085" s="68"/>
      <c r="Q3085" s="68" t="s">
        <v>3258</v>
      </c>
      <c r="R3085" s="69">
        <v>7.9398</v>
      </c>
      <c r="S3085" s="70">
        <v>5.9</v>
      </c>
      <c r="T3085" s="70">
        <v>46.844820000000006</v>
      </c>
      <c r="U3085" s="67" t="s">
        <v>1519</v>
      </c>
      <c r="V3085" s="71" t="s">
        <v>4202</v>
      </c>
      <c r="W3085" s="171"/>
      <c r="X3085" s="172"/>
      <c r="Y3085" s="176">
        <f t="shared" si="1887"/>
        <v>0</v>
      </c>
      <c r="AA3085" s="192"/>
      <c r="AB3085" s="193"/>
    </row>
    <row r="3086" spans="2:28" hidden="1">
      <c r="B3086" s="189">
        <f>IF(J3086=0,0,U3086)</f>
        <v>0</v>
      </c>
      <c r="C3086" s="189">
        <f ca="1">IF(OR(J3086=0,I3086=0),0,IF(_xlfn.IFNA(MATCH(B3086,OFFSET($B$5,,,$G3086,),),0)&gt;0,0,MAX(OFFSET($C$5,,,$G3086,))+1))</f>
        <v>0</v>
      </c>
      <c r="D3086" s="189">
        <f>IF(J3086=0,0,N3086&amp;"-"&amp;U3086)</f>
        <v>0</v>
      </c>
      <c r="E3086" s="189">
        <f ca="1">IF(OR(J3086=0,I3086=0),0,IF(_xlfn.IFNA(MATCH(D3086,OFFSET($D$5,,,$G3086,),),0)&gt;0,0,_xlfn.MAXIFS(OFFSET($E$5,,,$G3086,),OFFSET($J$5,,,$G3086,),J3086)+1))</f>
        <v>0</v>
      </c>
      <c r="F3086" s="189">
        <f>IF(J3086=0,0,E3086&amp;"-"&amp;N3086)</f>
        <v>0</v>
      </c>
      <c r="G3086" s="189" cm="1">
        <f t="array" aca="1" ref="G3086" ca="1">OFFSET(G3086,-1,,,)+1</f>
        <v>3081</v>
      </c>
      <c r="H3086" s="189">
        <f>IF(OR($K3086=0,$K3086=""),$W3086,0)</f>
        <v>0</v>
      </c>
      <c r="I3086" s="189">
        <f>H3086*R3086</f>
        <v>0</v>
      </c>
      <c r="J3086" s="179">
        <f>IF(AND(I3086&lt;&gt;0,OR(K3086=0,K3086="")),N3086&amp;" - Mapa",0)</f>
        <v>0</v>
      </c>
      <c r="K3086" s="173"/>
      <c r="L3086" s="174" t="str" cm="1">
        <f t="array" aca="1" ref="L3086" ca="1">IF($K3086="",OFFSET(L3086,-1,,,),K3086)</f>
        <v>15.01.11.01.03</v>
      </c>
      <c r="M3086" s="175" t="str" cm="1">
        <f t="array" aca="1" ref="M3086" ca="1">IF(OR($K3086=0,$K3086=""),OFFSET(M3086,-1,,,),O3086)</f>
        <v>RODAPÉ PORCELANATO  90X90CM H=10CM</v>
      </c>
      <c r="N3086" s="67" t="s">
        <v>3816</v>
      </c>
      <c r="O3086" s="68" t="s">
        <v>4241</v>
      </c>
      <c r="P3086" s="68"/>
      <c r="Q3086" s="68" t="s">
        <v>3253</v>
      </c>
      <c r="R3086" s="69">
        <v>24.06</v>
      </c>
      <c r="S3086" s="70">
        <v>32.5</v>
      </c>
      <c r="T3086" s="70">
        <v>781.94999999999993</v>
      </c>
      <c r="U3086" s="67" t="s">
        <v>1519</v>
      </c>
      <c r="V3086" s="71" t="s">
        <v>4202</v>
      </c>
      <c r="W3086" s="171"/>
      <c r="X3086" s="172"/>
      <c r="Y3086" s="176">
        <f>X3086+W3086</f>
        <v>0</v>
      </c>
      <c r="AA3086" s="192"/>
      <c r="AB3086" s="193"/>
    </row>
    <row r="3087" spans="2:28">
      <c r="B3087" s="189">
        <f t="shared" ref="B3087:B3090" si="1888">IF(J3087=0,0,U3087)</f>
        <v>0</v>
      </c>
      <c r="C3087" s="189">
        <f t="shared" ref="C3087:C3090" ca="1" si="1889">IF(OR(J3087=0,I3087=0),0,IF(_xlfn.IFNA(MATCH(B3087,OFFSET($B$5,,,$G3087,),),0)&gt;0,0,MAX(OFFSET($C$5,,,$G3087,))+1))</f>
        <v>0</v>
      </c>
      <c r="D3087" s="189">
        <f t="shared" ref="D3087:D3090" si="1890">IF(J3087=0,0,N3087&amp;"-"&amp;U3087)</f>
        <v>0</v>
      </c>
      <c r="E3087" s="189">
        <f t="shared" ref="E3087:E3090" ca="1" si="1891">IF(OR(J3087=0,I3087=0),0,IF(_xlfn.IFNA(MATCH(D3087,OFFSET($D$5,,,$G3087,),),0)&gt;0,0,_xlfn.MAXIFS(OFFSET($E$5,,,$G3087,),OFFSET($J$5,,,$G3087,),J3087)+1))</f>
        <v>0</v>
      </c>
      <c r="F3087" s="189">
        <f t="shared" ref="F3087:F3090" si="1892">IF(J3087=0,0,E3087&amp;"-"&amp;N3087)</f>
        <v>0</v>
      </c>
      <c r="G3087" s="189" cm="1">
        <f t="array" aca="1" ref="G3087" ca="1">OFFSET(G3087,-1,,,)+1</f>
        <v>3082</v>
      </c>
      <c r="H3087" s="189">
        <f t="shared" ref="H3087:H3090" si="1893">IF(OR($K3087=0,$K3087=""),$W3087,0)</f>
        <v>0</v>
      </c>
      <c r="I3087" s="189">
        <f t="shared" ref="I3087:I3090" si="1894">H3087*R3087</f>
        <v>0</v>
      </c>
      <c r="J3087" s="179">
        <f t="shared" ref="J3087:J3090" si="1895">IF(AND(I3087&lt;&gt;0,OR(K3087=0,K3087="")),N3087&amp;" - Mapa",0)</f>
        <v>0</v>
      </c>
      <c r="K3087" s="173" t="s">
        <v>2739</v>
      </c>
      <c r="L3087" s="174" t="str" cm="1">
        <f t="array" aca="1" ref="L3087" ca="1">IF($K3087="",OFFSET(L3087,-1,,,),K3087)</f>
        <v>15.01.11.01.04</v>
      </c>
      <c r="M3087" s="175" t="str" cm="1">
        <f t="array" aca="1" ref="M3087" ca="1">IF(OR($K3087=0,$K3087=""),OFFSET(M3087,-1,,,),O3087)</f>
        <v>MASSA ÚNICA E=20MM COM ARGAMASSA PRÉ FABRICADA- PAREDE</v>
      </c>
      <c r="N3087" s="67" t="s">
        <v>717</v>
      </c>
      <c r="O3087" s="68" t="s">
        <v>4248</v>
      </c>
      <c r="P3087" s="68"/>
      <c r="Q3087" s="68" t="s">
        <v>3258</v>
      </c>
      <c r="R3087" s="69">
        <v>71.739999999999995</v>
      </c>
      <c r="S3087" s="70">
        <v>49.96</v>
      </c>
      <c r="T3087" s="70">
        <v>3584.1304</v>
      </c>
      <c r="U3087" s="67"/>
      <c r="V3087" s="71"/>
      <c r="W3087" s="171"/>
      <c r="X3087" s="172"/>
      <c r="Y3087" s="176">
        <f t="shared" ref="Y3087:Y3090" si="1896">X3087+W3087</f>
        <v>0</v>
      </c>
      <c r="AA3087" s="192"/>
      <c r="AB3087" s="193"/>
    </row>
    <row r="3088" spans="2:28" hidden="1">
      <c r="B3088" s="189">
        <f t="shared" si="1888"/>
        <v>0</v>
      </c>
      <c r="C3088" s="189">
        <f t="shared" ca="1" si="1889"/>
        <v>0</v>
      </c>
      <c r="D3088" s="189">
        <f t="shared" si="1890"/>
        <v>0</v>
      </c>
      <c r="E3088" s="189">
        <f t="shared" ca="1" si="1891"/>
        <v>0</v>
      </c>
      <c r="F3088" s="189">
        <f t="shared" si="1892"/>
        <v>0</v>
      </c>
      <c r="G3088" s="189" cm="1">
        <f t="array" aca="1" ref="G3088" ca="1">OFFSET(G3088,-1,,,)+1</f>
        <v>3083</v>
      </c>
      <c r="H3088" s="189">
        <f t="shared" si="1893"/>
        <v>0</v>
      </c>
      <c r="I3088" s="189">
        <f t="shared" si="1894"/>
        <v>0</v>
      </c>
      <c r="J3088" s="179">
        <f t="shared" si="1895"/>
        <v>0</v>
      </c>
      <c r="K3088" s="173"/>
      <c r="L3088" s="174" t="str" cm="1">
        <f t="array" aca="1" ref="L3088" ca="1">IF($K3088="",OFFSET(L3088,-1,,,),K3088)</f>
        <v>15.01.11.01.04</v>
      </c>
      <c r="M3088" s="175" t="str" cm="1">
        <f t="array" aca="1" ref="M3088" ca="1">IF(OR($K3088=0,$K3088=""),OFFSET(M3088,-1,,,),O3088)</f>
        <v>MASSA ÚNICA E=20MM COM ARGAMASSA PRÉ FABRICADA- PAREDE</v>
      </c>
      <c r="N3088" s="67" t="s">
        <v>522</v>
      </c>
      <c r="O3088" s="68" t="s">
        <v>523</v>
      </c>
      <c r="P3088" s="68"/>
      <c r="Q3088" s="68" t="s">
        <v>3255</v>
      </c>
      <c r="R3088" s="69">
        <v>2439.16</v>
      </c>
      <c r="S3088" s="70">
        <v>0.44</v>
      </c>
      <c r="T3088" s="70">
        <v>1073.2303999999999</v>
      </c>
      <c r="U3088" s="67" t="s">
        <v>1519</v>
      </c>
      <c r="V3088" s="71" t="s">
        <v>4202</v>
      </c>
      <c r="W3088" s="171"/>
      <c r="X3088" s="172"/>
      <c r="Y3088" s="176">
        <f t="shared" si="1896"/>
        <v>0</v>
      </c>
      <c r="AA3088" s="192"/>
      <c r="AB3088" s="193"/>
    </row>
    <row r="3089" spans="2:28" hidden="1">
      <c r="B3089" s="189">
        <f t="shared" si="1888"/>
        <v>0</v>
      </c>
      <c r="C3089" s="189">
        <f t="shared" ca="1" si="1889"/>
        <v>0</v>
      </c>
      <c r="D3089" s="189">
        <f t="shared" si="1890"/>
        <v>0</v>
      </c>
      <c r="E3089" s="189">
        <f t="shared" ca="1" si="1891"/>
        <v>0</v>
      </c>
      <c r="F3089" s="189">
        <f t="shared" si="1892"/>
        <v>0</v>
      </c>
      <c r="G3089" s="189" cm="1">
        <f t="array" aca="1" ref="G3089" ca="1">OFFSET(G3089,-1,,,)+1</f>
        <v>3084</v>
      </c>
      <c r="H3089" s="189">
        <f t="shared" si="1893"/>
        <v>0</v>
      </c>
      <c r="I3089" s="189">
        <f t="shared" si="1894"/>
        <v>0</v>
      </c>
      <c r="J3089" s="179">
        <f t="shared" si="1895"/>
        <v>0</v>
      </c>
      <c r="K3089" s="173"/>
      <c r="L3089" s="174" t="str" cm="1">
        <f t="array" aca="1" ref="L3089" ca="1">IF($K3089="",OFFSET(L3089,-1,,,),K3089)</f>
        <v>15.01.11.01.04</v>
      </c>
      <c r="M3089" s="175" t="str" cm="1">
        <f t="array" aca="1" ref="M3089" ca="1">IF(OR($K3089=0,$K3089=""),OFFSET(M3089,-1,,,),O3089)</f>
        <v>MASSA ÚNICA E=20MM COM ARGAMASSA PRÉ FABRICADA- PAREDE</v>
      </c>
      <c r="N3089" s="67" t="s">
        <v>369</v>
      </c>
      <c r="O3089" s="68" t="s">
        <v>370</v>
      </c>
      <c r="P3089" s="68"/>
      <c r="Q3089" s="68" t="s">
        <v>3258</v>
      </c>
      <c r="R3089" s="69">
        <v>71.739999999999995</v>
      </c>
      <c r="S3089" s="70">
        <v>35</v>
      </c>
      <c r="T3089" s="70">
        <v>2510.8999999999996</v>
      </c>
      <c r="U3089" s="67" t="s">
        <v>1519</v>
      </c>
      <c r="V3089" s="71" t="s">
        <v>4202</v>
      </c>
      <c r="W3089" s="171"/>
      <c r="X3089" s="172"/>
      <c r="Y3089" s="176">
        <f t="shared" si="1896"/>
        <v>0</v>
      </c>
      <c r="AA3089" s="192"/>
      <c r="AB3089" s="193"/>
    </row>
    <row r="3090" spans="2:28">
      <c r="B3090" s="189">
        <f t="shared" si="1888"/>
        <v>0</v>
      </c>
      <c r="C3090" s="189">
        <f t="shared" ca="1" si="1889"/>
        <v>0</v>
      </c>
      <c r="D3090" s="189">
        <f t="shared" si="1890"/>
        <v>0</v>
      </c>
      <c r="E3090" s="189">
        <f t="shared" ca="1" si="1891"/>
        <v>0</v>
      </c>
      <c r="F3090" s="189">
        <f t="shared" si="1892"/>
        <v>0</v>
      </c>
      <c r="G3090" s="189" cm="1">
        <f t="array" aca="1" ref="G3090" ca="1">OFFSET(G3090,-1,,,)+1</f>
        <v>3085</v>
      </c>
      <c r="H3090" s="189">
        <f t="shared" si="1893"/>
        <v>0</v>
      </c>
      <c r="I3090" s="189">
        <f t="shared" si="1894"/>
        <v>0</v>
      </c>
      <c r="J3090" s="179">
        <f t="shared" si="1895"/>
        <v>0</v>
      </c>
      <c r="K3090" s="173" t="s">
        <v>2740</v>
      </c>
      <c r="L3090" s="174" t="str" cm="1">
        <f t="array" aca="1" ref="L3090" ca="1">IF($K3090="",OFFSET(L3090,-1,,,),K3090)</f>
        <v>15.01.11.01.05</v>
      </c>
      <c r="M3090" s="175" t="str" cm="1">
        <f t="array" aca="1" ref="M3090" ca="1">IF(OR($K3090=0,$K3090=""),OFFSET(M3090,-1,,,),O3090)</f>
        <v>FORRO DE GESSO ACARTONADO COM PLACA BRANCA (ST)</v>
      </c>
      <c r="N3090" s="67" t="s">
        <v>1179</v>
      </c>
      <c r="O3090" s="68" t="s">
        <v>4615</v>
      </c>
      <c r="P3090" s="68"/>
      <c r="Q3090" s="68" t="s">
        <v>3258</v>
      </c>
      <c r="R3090" s="69">
        <v>34.67</v>
      </c>
      <c r="S3090" s="70">
        <v>73.5</v>
      </c>
      <c r="T3090" s="70">
        <v>2548.2450000000003</v>
      </c>
      <c r="U3090" s="67"/>
      <c r="V3090" s="71"/>
      <c r="W3090" s="171"/>
      <c r="X3090" s="172"/>
      <c r="Y3090" s="176">
        <f t="shared" si="1896"/>
        <v>0</v>
      </c>
      <c r="AA3090" s="192"/>
      <c r="AB3090" s="193"/>
    </row>
    <row r="3091" spans="2:28" hidden="1">
      <c r="B3091" s="189">
        <f>IF(J3091=0,0,U3091)</f>
        <v>0</v>
      </c>
      <c r="C3091" s="189">
        <f ca="1">IF(OR(J3091=0,I3091=0),0,IF(_xlfn.IFNA(MATCH(B3091,OFFSET($B$5,,,$G3091,),),0)&gt;0,0,MAX(OFFSET($C$5,,,$G3091,))+1))</f>
        <v>0</v>
      </c>
      <c r="D3091" s="189">
        <f>IF(J3091=0,0,N3091&amp;"-"&amp;U3091)</f>
        <v>0</v>
      </c>
      <c r="E3091" s="189">
        <f ca="1">IF(OR(J3091=0,I3091=0),0,IF(_xlfn.IFNA(MATCH(D3091,OFFSET($D$5,,,$G3091,),),0)&gt;0,0,_xlfn.MAXIFS(OFFSET($E$5,,,$G3091,),OFFSET($J$5,,,$G3091,),J3091)+1))</f>
        <v>0</v>
      </c>
      <c r="F3091" s="189">
        <f>IF(J3091=0,0,E3091&amp;"-"&amp;N3091)</f>
        <v>0</v>
      </c>
      <c r="G3091" s="189" cm="1">
        <f t="array" aca="1" ref="G3091" ca="1">OFFSET(G3091,-1,,,)+1</f>
        <v>3086</v>
      </c>
      <c r="H3091" s="189">
        <f>IF(OR($K3091=0,$K3091=""),$W3091,0)</f>
        <v>0</v>
      </c>
      <c r="I3091" s="189">
        <f>H3091*R3091</f>
        <v>0</v>
      </c>
      <c r="J3091" s="179">
        <f>IF(AND(I3091&lt;&gt;0,OR(K3091=0,K3091="")),N3091&amp;" - Mapa",0)</f>
        <v>0</v>
      </c>
      <c r="K3091" s="173"/>
      <c r="L3091" s="174" t="str" cm="1">
        <f t="array" aca="1" ref="L3091" ca="1">IF($K3091="",OFFSET(L3091,-1,,,),K3091)</f>
        <v>15.01.11.01.05</v>
      </c>
      <c r="M3091" s="175" t="str" cm="1">
        <f t="array" aca="1" ref="M3091" ca="1">IF(OR($K3091=0,$K3091=""),OFFSET(M3091,-1,,,),O3091)</f>
        <v>FORRO DE GESSO ACARTONADO COM PLACA BRANCA (ST)</v>
      </c>
      <c r="N3091" s="67" t="s">
        <v>1180</v>
      </c>
      <c r="O3091" s="68" t="s">
        <v>1181</v>
      </c>
      <c r="P3091" s="68"/>
      <c r="Q3091" s="68" t="s">
        <v>3258</v>
      </c>
      <c r="R3091" s="69">
        <v>34.67</v>
      </c>
      <c r="S3091" s="70">
        <v>73.5</v>
      </c>
      <c r="T3091" s="70">
        <v>2548.2450000000003</v>
      </c>
      <c r="U3091" s="67" t="s">
        <v>1519</v>
      </c>
      <c r="V3091" s="71" t="s">
        <v>4202</v>
      </c>
      <c r="W3091" s="171"/>
      <c r="X3091" s="172"/>
      <c r="Y3091" s="176">
        <f>X3091+W3091</f>
        <v>0</v>
      </c>
      <c r="AA3091" s="192"/>
      <c r="AB3091" s="193"/>
    </row>
    <row r="3092" spans="2:28">
      <c r="B3092" s="189">
        <f t="shared" ref="B3092:B3155" si="1897">IF(J3092=0,0,U3092)</f>
        <v>0</v>
      </c>
      <c r="C3092" s="189">
        <f t="shared" ref="C3092:C3155" ca="1" si="1898">IF(OR(J3092=0,I3092=0),0,IF(_xlfn.IFNA(MATCH(B3092,OFFSET($B$5,,,$G3092,),),0)&gt;0,0,MAX(OFFSET($C$5,,,$G3092,))+1))</f>
        <v>0</v>
      </c>
      <c r="D3092" s="189">
        <f t="shared" ref="D3092:D3155" si="1899">IF(J3092=0,0,N3092&amp;"-"&amp;U3092)</f>
        <v>0</v>
      </c>
      <c r="E3092" s="189">
        <f t="shared" ref="E3092:E3155" ca="1" si="1900">IF(OR(J3092=0,I3092=0),0,IF(_xlfn.IFNA(MATCH(D3092,OFFSET($D$5,,,$G3092,),),0)&gt;0,0,_xlfn.MAXIFS(OFFSET($E$5,,,$G3092,),OFFSET($J$5,,,$G3092,),J3092)+1))</f>
        <v>0</v>
      </c>
      <c r="F3092" s="189">
        <f t="shared" ref="F3092:F3155" si="1901">IF(J3092=0,0,E3092&amp;"-"&amp;N3092)</f>
        <v>0</v>
      </c>
      <c r="G3092" s="189" cm="1">
        <f t="array" aca="1" ref="G3092" ca="1">OFFSET(G3092,-1,,,)+1</f>
        <v>3087</v>
      </c>
      <c r="H3092" s="189">
        <f t="shared" ref="H3092:H3155" si="1902">IF(OR($K3092=0,$K3092=""),$W3092,0)</f>
        <v>0</v>
      </c>
      <c r="I3092" s="189">
        <f t="shared" ref="I3092:I3155" si="1903">H3092*R3092</f>
        <v>0</v>
      </c>
      <c r="J3092" s="179">
        <f t="shared" ref="J3092:J3155" si="1904">IF(AND(I3092&lt;&gt;0,OR(K3092=0,K3092="")),N3092&amp;" - Mapa",0)</f>
        <v>0</v>
      </c>
      <c r="K3092" s="173" t="s">
        <v>2741</v>
      </c>
      <c r="L3092" s="174" t="str" cm="1">
        <f t="array" aca="1" ref="L3092" ca="1">IF($K3092="",OFFSET(L3092,-1,,,),K3092)</f>
        <v>15.01.11.01.06</v>
      </c>
      <c r="M3092" s="175" t="str" cm="1">
        <f t="array" aca="1" ref="M3092" ca="1">IF(OR($K3092=0,$K3092=""),OFFSET(M3092,-1,,,),O3092)</f>
        <v>TABICA PARA FORRO DE GESSO</v>
      </c>
      <c r="N3092" s="67" t="s">
        <v>1193</v>
      </c>
      <c r="O3092" s="68" t="s">
        <v>4616</v>
      </c>
      <c r="P3092" s="68"/>
      <c r="Q3092" s="68" t="s">
        <v>3253</v>
      </c>
      <c r="R3092" s="69">
        <v>23.76</v>
      </c>
      <c r="S3092" s="70">
        <v>18</v>
      </c>
      <c r="T3092" s="70">
        <v>427.68</v>
      </c>
      <c r="U3092" s="67"/>
      <c r="V3092" s="71"/>
      <c r="W3092" s="171"/>
      <c r="X3092" s="172"/>
      <c r="Y3092" s="176">
        <f t="shared" ref="Y3092:Y3155" si="1905">X3092+W3092</f>
        <v>0</v>
      </c>
      <c r="AA3092" s="192"/>
      <c r="AB3092" s="193"/>
    </row>
    <row r="3093" spans="2:28" hidden="1">
      <c r="B3093" s="189">
        <f t="shared" si="1897"/>
        <v>0</v>
      </c>
      <c r="C3093" s="189">
        <f t="shared" ca="1" si="1898"/>
        <v>0</v>
      </c>
      <c r="D3093" s="189">
        <f t="shared" si="1899"/>
        <v>0</v>
      </c>
      <c r="E3093" s="189">
        <f t="shared" ca="1" si="1900"/>
        <v>0</v>
      </c>
      <c r="F3093" s="189">
        <f t="shared" si="1901"/>
        <v>0</v>
      </c>
      <c r="G3093" s="189" cm="1">
        <f t="array" aca="1" ref="G3093" ca="1">OFFSET(G3093,-1,,,)+1</f>
        <v>3088</v>
      </c>
      <c r="H3093" s="189">
        <f t="shared" si="1902"/>
        <v>0</v>
      </c>
      <c r="I3093" s="189">
        <f t="shared" si="1903"/>
        <v>0</v>
      </c>
      <c r="J3093" s="179">
        <f t="shared" si="1904"/>
        <v>0</v>
      </c>
      <c r="K3093" s="173"/>
      <c r="L3093" s="174" t="str" cm="1">
        <f t="array" aca="1" ref="L3093" ca="1">IF($K3093="",OFFSET(L3093,-1,,,),K3093)</f>
        <v>15.01.11.01.06</v>
      </c>
      <c r="M3093" s="175" t="str" cm="1">
        <f t="array" aca="1" ref="M3093" ca="1">IF(OR($K3093=0,$K3093=""),OFFSET(M3093,-1,,,),O3093)</f>
        <v>TABICA PARA FORRO DE GESSO</v>
      </c>
      <c r="N3093" s="67" t="s">
        <v>1194</v>
      </c>
      <c r="O3093" s="68" t="s">
        <v>1195</v>
      </c>
      <c r="P3093" s="68"/>
      <c r="Q3093" s="68" t="s">
        <v>3253</v>
      </c>
      <c r="R3093" s="69">
        <v>23.76</v>
      </c>
      <c r="S3093" s="70">
        <v>18</v>
      </c>
      <c r="T3093" s="70">
        <v>427.68</v>
      </c>
      <c r="U3093" s="67" t="s">
        <v>1519</v>
      </c>
      <c r="V3093" s="71" t="s">
        <v>4202</v>
      </c>
      <c r="W3093" s="171"/>
      <c r="X3093" s="172"/>
      <c r="Y3093" s="176">
        <f t="shared" si="1905"/>
        <v>0</v>
      </c>
      <c r="AA3093" s="192"/>
      <c r="AB3093" s="193"/>
    </row>
    <row r="3094" spans="2:28" hidden="1">
      <c r="B3094" s="189">
        <f t="shared" si="1897"/>
        <v>0</v>
      </c>
      <c r="C3094" s="189">
        <f t="shared" ca="1" si="1898"/>
        <v>0</v>
      </c>
      <c r="D3094" s="189">
        <f t="shared" si="1899"/>
        <v>0</v>
      </c>
      <c r="E3094" s="189">
        <f t="shared" ca="1" si="1900"/>
        <v>0</v>
      </c>
      <c r="F3094" s="189">
        <f t="shared" si="1901"/>
        <v>0</v>
      </c>
      <c r="G3094" s="189" cm="1">
        <f t="array" aca="1" ref="G3094" ca="1">OFFSET(G3094,-1,,,)+1</f>
        <v>3089</v>
      </c>
      <c r="H3094" s="189">
        <f t="shared" si="1902"/>
        <v>0</v>
      </c>
      <c r="I3094" s="189">
        <f t="shared" si="1903"/>
        <v>0</v>
      </c>
      <c r="J3094" s="179">
        <f t="shared" si="1904"/>
        <v>0</v>
      </c>
      <c r="K3094" s="173" t="s">
        <v>2742</v>
      </c>
      <c r="L3094" s="174" t="str" cm="1">
        <f t="array" aca="1" ref="L3094" ca="1">IF($K3094="",OFFSET(L3094,-1,,,),K3094)</f>
        <v>15.01.11.02</v>
      </c>
      <c r="M3094" s="175" t="str" cm="1">
        <f t="array" aca="1" ref="M3094" ca="1">IF(OR($K3094=0,$K3094=""),OFFSET(M3094,-1,,,),O3094)</f>
        <v>PINTURA</v>
      </c>
      <c r="N3094" s="67" t="s">
        <v>143</v>
      </c>
      <c r="O3094" s="68" t="s">
        <v>376</v>
      </c>
      <c r="P3094" s="68"/>
      <c r="Q3094" s="68"/>
      <c r="R3094" s="69"/>
      <c r="S3094" s="70"/>
      <c r="T3094" s="70">
        <v>0</v>
      </c>
      <c r="U3094" s="67"/>
      <c r="V3094" s="71"/>
      <c r="W3094" s="171"/>
      <c r="X3094" s="172"/>
      <c r="Y3094" s="176">
        <f t="shared" si="1905"/>
        <v>0</v>
      </c>
      <c r="AA3094" s="192"/>
      <c r="AB3094" s="193"/>
    </row>
    <row r="3095" spans="2:28">
      <c r="B3095" s="189">
        <f t="shared" si="1897"/>
        <v>0</v>
      </c>
      <c r="C3095" s="189">
        <f t="shared" ca="1" si="1898"/>
        <v>0</v>
      </c>
      <c r="D3095" s="189">
        <f t="shared" si="1899"/>
        <v>0</v>
      </c>
      <c r="E3095" s="189">
        <f t="shared" ca="1" si="1900"/>
        <v>0</v>
      </c>
      <c r="F3095" s="189">
        <f t="shared" si="1901"/>
        <v>0</v>
      </c>
      <c r="G3095" s="189" cm="1">
        <f t="array" aca="1" ref="G3095" ca="1">OFFSET(G3095,-1,,,)+1</f>
        <v>3090</v>
      </c>
      <c r="H3095" s="189">
        <f t="shared" si="1902"/>
        <v>0</v>
      </c>
      <c r="I3095" s="189">
        <f t="shared" si="1903"/>
        <v>0</v>
      </c>
      <c r="J3095" s="179">
        <f t="shared" si="1904"/>
        <v>0</v>
      </c>
      <c r="K3095" s="173" t="s">
        <v>2743</v>
      </c>
      <c r="L3095" s="174" t="str" cm="1">
        <f t="array" aca="1" ref="L3095" ca="1">IF($K3095="",OFFSET(L3095,-1,,,),K3095)</f>
        <v>15.01.11.02.01</v>
      </c>
      <c r="M3095" s="175" t="str" cm="1">
        <f t="array" aca="1" ref="M3095" ca="1">IF(OR($K3095=0,$K3095=""),OFFSET(M3095,-1,,,),O3095)</f>
        <v>PINTURA LATEX PVA SOBRE MASSA ÚNICA COM 1 DEMÃO DE MASSA CORRIDA PVA</v>
      </c>
      <c r="N3095" s="67" t="s">
        <v>1383</v>
      </c>
      <c r="O3095" s="68" t="s">
        <v>4689</v>
      </c>
      <c r="P3095" s="68"/>
      <c r="Q3095" s="68" t="s">
        <v>3258</v>
      </c>
      <c r="R3095" s="69">
        <v>26.78</v>
      </c>
      <c r="S3095" s="70">
        <v>36.037500000000001</v>
      </c>
      <c r="T3095" s="70">
        <v>965.08425000000011</v>
      </c>
      <c r="U3095" s="67"/>
      <c r="V3095" s="71"/>
      <c r="W3095" s="171"/>
      <c r="X3095" s="172"/>
      <c r="Y3095" s="176">
        <f t="shared" si="1905"/>
        <v>0</v>
      </c>
      <c r="AA3095" s="192"/>
      <c r="AB3095" s="193"/>
    </row>
    <row r="3096" spans="2:28" hidden="1">
      <c r="B3096" s="189">
        <f t="shared" si="1897"/>
        <v>0</v>
      </c>
      <c r="C3096" s="189">
        <f t="shared" ca="1" si="1898"/>
        <v>0</v>
      </c>
      <c r="D3096" s="189">
        <f t="shared" si="1899"/>
        <v>0</v>
      </c>
      <c r="E3096" s="189">
        <f t="shared" ca="1" si="1900"/>
        <v>0</v>
      </c>
      <c r="F3096" s="189">
        <f t="shared" si="1901"/>
        <v>0</v>
      </c>
      <c r="G3096" s="189" cm="1">
        <f t="array" aca="1" ref="G3096" ca="1">OFFSET(G3096,-1,,,)+1</f>
        <v>3091</v>
      </c>
      <c r="H3096" s="189">
        <f t="shared" si="1902"/>
        <v>0</v>
      </c>
      <c r="I3096" s="189">
        <f t="shared" si="1903"/>
        <v>0</v>
      </c>
      <c r="J3096" s="179">
        <f t="shared" si="1904"/>
        <v>0</v>
      </c>
      <c r="K3096" s="173"/>
      <c r="L3096" s="174" t="str" cm="1">
        <f t="array" aca="1" ref="L3096" ca="1">IF($K3096="",OFFSET(L3096,-1,,,),K3096)</f>
        <v>15.01.11.02.01</v>
      </c>
      <c r="M3096" s="175" t="str" cm="1">
        <f t="array" aca="1" ref="M3096" ca="1">IF(OR($K3096=0,$K3096=""),OFFSET(M3096,-1,,,),O3096)</f>
        <v>PINTURA LATEX PVA SOBRE MASSA ÚNICA COM 1 DEMÃO DE MASSA CORRIDA PVA</v>
      </c>
      <c r="N3096" s="67" t="s">
        <v>1378</v>
      </c>
      <c r="O3096" s="68" t="s">
        <v>1379</v>
      </c>
      <c r="P3096" s="68"/>
      <c r="Q3096" s="68" t="s">
        <v>3254</v>
      </c>
      <c r="R3096" s="69">
        <v>21.156199999999998</v>
      </c>
      <c r="S3096" s="70">
        <v>1.2</v>
      </c>
      <c r="T3096" s="70">
        <v>25.387439999999998</v>
      </c>
      <c r="U3096" s="67" t="s">
        <v>1519</v>
      </c>
      <c r="V3096" s="71" t="s">
        <v>4202</v>
      </c>
      <c r="W3096" s="171"/>
      <c r="X3096" s="172"/>
      <c r="Y3096" s="176">
        <f t="shared" si="1905"/>
        <v>0</v>
      </c>
      <c r="AA3096" s="192"/>
      <c r="AB3096" s="193"/>
    </row>
    <row r="3097" spans="2:28" hidden="1">
      <c r="B3097" s="189">
        <f t="shared" si="1897"/>
        <v>0</v>
      </c>
      <c r="C3097" s="189">
        <f t="shared" ca="1" si="1898"/>
        <v>0</v>
      </c>
      <c r="D3097" s="189">
        <f t="shared" si="1899"/>
        <v>0</v>
      </c>
      <c r="E3097" s="189">
        <f t="shared" ca="1" si="1900"/>
        <v>0</v>
      </c>
      <c r="F3097" s="189">
        <f t="shared" si="1901"/>
        <v>0</v>
      </c>
      <c r="G3097" s="189" cm="1">
        <f t="array" aca="1" ref="G3097" ca="1">OFFSET(G3097,-1,,,)+1</f>
        <v>3092</v>
      </c>
      <c r="H3097" s="189">
        <f t="shared" si="1902"/>
        <v>0</v>
      </c>
      <c r="I3097" s="189">
        <f t="shared" si="1903"/>
        <v>0</v>
      </c>
      <c r="J3097" s="179">
        <f t="shared" si="1904"/>
        <v>0</v>
      </c>
      <c r="K3097" s="173"/>
      <c r="L3097" s="174" t="str" cm="1">
        <f t="array" aca="1" ref="L3097" ca="1">IF($K3097="",OFFSET(L3097,-1,,,),K3097)</f>
        <v>15.01.11.02.01</v>
      </c>
      <c r="M3097" s="175" t="str" cm="1">
        <f t="array" aca="1" ref="M3097" ca="1">IF(OR($K3097=0,$K3097=""),OFFSET(M3097,-1,,,),O3097)</f>
        <v>PINTURA LATEX PVA SOBRE MASSA ÚNICA COM 1 DEMÃO DE MASSA CORRIDA PVA</v>
      </c>
      <c r="N3097" s="67" t="s">
        <v>1380</v>
      </c>
      <c r="O3097" s="68" t="s">
        <v>1381</v>
      </c>
      <c r="P3097" s="68"/>
      <c r="Q3097" s="68" t="s">
        <v>3254</v>
      </c>
      <c r="R3097" s="69">
        <v>4.5526</v>
      </c>
      <c r="S3097" s="70">
        <v>4.95</v>
      </c>
      <c r="T3097" s="70">
        <v>22.53537</v>
      </c>
      <c r="U3097" s="67" t="s">
        <v>1519</v>
      </c>
      <c r="V3097" s="71" t="s">
        <v>4202</v>
      </c>
      <c r="W3097" s="171"/>
      <c r="X3097" s="172"/>
      <c r="Y3097" s="176">
        <f t="shared" si="1905"/>
        <v>0</v>
      </c>
      <c r="AA3097" s="192"/>
      <c r="AB3097" s="193"/>
    </row>
    <row r="3098" spans="2:28" hidden="1">
      <c r="B3098" s="189">
        <f t="shared" si="1897"/>
        <v>0</v>
      </c>
      <c r="C3098" s="189">
        <f t="shared" ca="1" si="1898"/>
        <v>0</v>
      </c>
      <c r="D3098" s="189">
        <f t="shared" si="1899"/>
        <v>0</v>
      </c>
      <c r="E3098" s="189">
        <f t="shared" ca="1" si="1900"/>
        <v>0</v>
      </c>
      <c r="F3098" s="189">
        <f t="shared" si="1901"/>
        <v>0</v>
      </c>
      <c r="G3098" s="189" cm="1">
        <f t="array" aca="1" ref="G3098" ca="1">OFFSET(G3098,-1,,,)+1</f>
        <v>3093</v>
      </c>
      <c r="H3098" s="189">
        <f t="shared" si="1902"/>
        <v>0</v>
      </c>
      <c r="I3098" s="189">
        <f t="shared" si="1903"/>
        <v>0</v>
      </c>
      <c r="J3098" s="179">
        <f t="shared" si="1904"/>
        <v>0</v>
      </c>
      <c r="K3098" s="173"/>
      <c r="L3098" s="174" t="str" cm="1">
        <f t="array" aca="1" ref="L3098" ca="1">IF($K3098="",OFFSET(L3098,-1,,,),K3098)</f>
        <v>15.01.11.02.01</v>
      </c>
      <c r="M3098" s="175" t="str" cm="1">
        <f t="array" aca="1" ref="M3098" ca="1">IF(OR($K3098=0,$K3098=""),OFFSET(M3098,-1,,,),O3098)</f>
        <v>PINTURA LATEX PVA SOBRE MASSA ÚNICA COM 1 DEMÃO DE MASSA CORRIDA PVA</v>
      </c>
      <c r="N3098" s="67" t="s">
        <v>1384</v>
      </c>
      <c r="O3098" s="68" t="s">
        <v>1385</v>
      </c>
      <c r="P3098" s="68"/>
      <c r="Q3098" s="68" t="s">
        <v>3258</v>
      </c>
      <c r="R3098" s="69">
        <v>26.78</v>
      </c>
      <c r="S3098" s="70">
        <v>34.247999999999998</v>
      </c>
      <c r="T3098" s="70">
        <v>917.16143999999997</v>
      </c>
      <c r="U3098" s="67" t="s">
        <v>1519</v>
      </c>
      <c r="V3098" s="71" t="s">
        <v>4202</v>
      </c>
      <c r="W3098" s="171"/>
      <c r="X3098" s="172"/>
      <c r="Y3098" s="176">
        <f t="shared" si="1905"/>
        <v>0</v>
      </c>
      <c r="AA3098" s="192"/>
      <c r="AB3098" s="193"/>
    </row>
    <row r="3099" spans="2:28">
      <c r="B3099" s="189">
        <f t="shared" si="1897"/>
        <v>0</v>
      </c>
      <c r="C3099" s="189">
        <f t="shared" ca="1" si="1898"/>
        <v>0</v>
      </c>
      <c r="D3099" s="189">
        <f t="shared" si="1899"/>
        <v>0</v>
      </c>
      <c r="E3099" s="189">
        <f t="shared" ca="1" si="1900"/>
        <v>0</v>
      </c>
      <c r="F3099" s="189">
        <f t="shared" si="1901"/>
        <v>0</v>
      </c>
      <c r="G3099" s="189" cm="1">
        <f t="array" aca="1" ref="G3099" ca="1">OFFSET(G3099,-1,,,)+1</f>
        <v>3094</v>
      </c>
      <c r="H3099" s="189">
        <f t="shared" si="1902"/>
        <v>0</v>
      </c>
      <c r="I3099" s="189">
        <f t="shared" si="1903"/>
        <v>0</v>
      </c>
      <c r="J3099" s="179">
        <f t="shared" si="1904"/>
        <v>0</v>
      </c>
      <c r="K3099" s="173" t="s">
        <v>2744</v>
      </c>
      <c r="L3099" s="174" t="str" cm="1">
        <f t="array" aca="1" ref="L3099" ca="1">IF($K3099="",OFFSET(L3099,-1,,,),K3099)</f>
        <v>15.01.11.02.02</v>
      </c>
      <c r="M3099" s="175" t="str" cm="1">
        <f t="array" aca="1" ref="M3099" ca="1">IF(OR($K3099=0,$K3099=""),OFFSET(M3099,-1,,,),O3099)</f>
        <v>PINTURA LATEX PVA COLORIDO SOBRE MASSA ÚNICA COM 1 DEMÃO DE MASSA CORRIDA PVA</v>
      </c>
      <c r="N3099" s="67" t="s">
        <v>1394</v>
      </c>
      <c r="O3099" s="68" t="s">
        <v>4729</v>
      </c>
      <c r="P3099" s="68"/>
      <c r="Q3099" s="68" t="s">
        <v>3258</v>
      </c>
      <c r="R3099" s="69">
        <v>44.97</v>
      </c>
      <c r="S3099" s="70">
        <v>44.789499999999997</v>
      </c>
      <c r="T3099" s="70">
        <v>2014.1838149999999</v>
      </c>
      <c r="U3099" s="67"/>
      <c r="V3099" s="71"/>
      <c r="W3099" s="171"/>
      <c r="X3099" s="172"/>
      <c r="Y3099" s="176">
        <f t="shared" si="1905"/>
        <v>0</v>
      </c>
      <c r="AA3099" s="192"/>
      <c r="AB3099" s="193"/>
    </row>
    <row r="3100" spans="2:28" hidden="1">
      <c r="B3100" s="189">
        <f t="shared" si="1897"/>
        <v>0</v>
      </c>
      <c r="C3100" s="189">
        <f t="shared" ca="1" si="1898"/>
        <v>0</v>
      </c>
      <c r="D3100" s="189">
        <f t="shared" si="1899"/>
        <v>0</v>
      </c>
      <c r="E3100" s="189">
        <f t="shared" ca="1" si="1900"/>
        <v>0</v>
      </c>
      <c r="F3100" s="189">
        <f t="shared" si="1901"/>
        <v>0</v>
      </c>
      <c r="G3100" s="189" cm="1">
        <f t="array" aca="1" ref="G3100" ca="1">OFFSET(G3100,-1,,,)+1</f>
        <v>3095</v>
      </c>
      <c r="H3100" s="189">
        <f t="shared" si="1902"/>
        <v>0</v>
      </c>
      <c r="I3100" s="189">
        <f t="shared" si="1903"/>
        <v>0</v>
      </c>
      <c r="J3100" s="179">
        <f t="shared" si="1904"/>
        <v>0</v>
      </c>
      <c r="K3100" s="173"/>
      <c r="L3100" s="174" t="str" cm="1">
        <f t="array" aca="1" ref="L3100" ca="1">IF($K3100="",OFFSET(L3100,-1,,,),K3100)</f>
        <v>15.01.11.02.02</v>
      </c>
      <c r="M3100" s="175" t="str" cm="1">
        <f t="array" aca="1" ref="M3100" ca="1">IF(OR($K3100=0,$K3100=""),OFFSET(M3100,-1,,,),O3100)</f>
        <v>PINTURA LATEX PVA COLORIDO SOBRE MASSA ÚNICA COM 1 DEMÃO DE MASSA CORRIDA PVA</v>
      </c>
      <c r="N3100" s="67" t="s">
        <v>1378</v>
      </c>
      <c r="O3100" s="68" t="s">
        <v>1379</v>
      </c>
      <c r="P3100" s="68"/>
      <c r="Q3100" s="68" t="s">
        <v>3254</v>
      </c>
      <c r="R3100" s="69">
        <v>35.526299999999999</v>
      </c>
      <c r="S3100" s="70">
        <v>1.2</v>
      </c>
      <c r="T3100" s="70">
        <v>42.63156</v>
      </c>
      <c r="U3100" s="67" t="s">
        <v>1519</v>
      </c>
      <c r="V3100" s="71" t="s">
        <v>4202</v>
      </c>
      <c r="W3100" s="171"/>
      <c r="X3100" s="172"/>
      <c r="Y3100" s="176">
        <f t="shared" si="1905"/>
        <v>0</v>
      </c>
      <c r="AA3100" s="192"/>
      <c r="AB3100" s="193"/>
    </row>
    <row r="3101" spans="2:28" hidden="1">
      <c r="B3101" s="189">
        <f t="shared" si="1897"/>
        <v>0</v>
      </c>
      <c r="C3101" s="189">
        <f t="shared" ca="1" si="1898"/>
        <v>0</v>
      </c>
      <c r="D3101" s="189">
        <f t="shared" si="1899"/>
        <v>0</v>
      </c>
      <c r="E3101" s="189">
        <f t="shared" ca="1" si="1900"/>
        <v>0</v>
      </c>
      <c r="F3101" s="189">
        <f t="shared" si="1901"/>
        <v>0</v>
      </c>
      <c r="G3101" s="189" cm="1">
        <f t="array" aca="1" ref="G3101" ca="1">OFFSET(G3101,-1,,,)+1</f>
        <v>3096</v>
      </c>
      <c r="H3101" s="189">
        <f t="shared" si="1902"/>
        <v>0</v>
      </c>
      <c r="I3101" s="189">
        <f t="shared" si="1903"/>
        <v>0</v>
      </c>
      <c r="J3101" s="179">
        <f t="shared" si="1904"/>
        <v>0</v>
      </c>
      <c r="K3101" s="173"/>
      <c r="L3101" s="174" t="str" cm="1">
        <f t="array" aca="1" ref="L3101" ca="1">IF($K3101="",OFFSET(L3101,-1,,,),K3101)</f>
        <v>15.01.11.02.02</v>
      </c>
      <c r="M3101" s="175" t="str" cm="1">
        <f t="array" aca="1" ref="M3101" ca="1">IF(OR($K3101=0,$K3101=""),OFFSET(M3101,-1,,,),O3101)</f>
        <v>PINTURA LATEX PVA COLORIDO SOBRE MASSA ÚNICA COM 1 DEMÃO DE MASSA CORRIDA PVA</v>
      </c>
      <c r="N3101" s="67" t="s">
        <v>1380</v>
      </c>
      <c r="O3101" s="68" t="s">
        <v>1381</v>
      </c>
      <c r="P3101" s="68"/>
      <c r="Q3101" s="68" t="s">
        <v>3254</v>
      </c>
      <c r="R3101" s="69">
        <v>7.6448999999999998</v>
      </c>
      <c r="S3101" s="70">
        <v>4.95</v>
      </c>
      <c r="T3101" s="70">
        <v>37.842255000000002</v>
      </c>
      <c r="U3101" s="67" t="s">
        <v>1519</v>
      </c>
      <c r="V3101" s="71" t="s">
        <v>4202</v>
      </c>
      <c r="W3101" s="171"/>
      <c r="X3101" s="172"/>
      <c r="Y3101" s="176">
        <f t="shared" si="1905"/>
        <v>0</v>
      </c>
      <c r="AA3101" s="192"/>
    </row>
    <row r="3102" spans="2:28" hidden="1">
      <c r="B3102" s="189">
        <f t="shared" si="1897"/>
        <v>0</v>
      </c>
      <c r="C3102" s="189">
        <f t="shared" ca="1" si="1898"/>
        <v>0</v>
      </c>
      <c r="D3102" s="189">
        <f t="shared" si="1899"/>
        <v>0</v>
      </c>
      <c r="E3102" s="189">
        <f t="shared" ca="1" si="1900"/>
        <v>0</v>
      </c>
      <c r="F3102" s="189">
        <f t="shared" si="1901"/>
        <v>0</v>
      </c>
      <c r="G3102" s="189" cm="1">
        <f t="array" aca="1" ref="G3102" ca="1">OFFSET(G3102,-1,,,)+1</f>
        <v>3097</v>
      </c>
      <c r="H3102" s="189">
        <f t="shared" si="1902"/>
        <v>0</v>
      </c>
      <c r="I3102" s="189">
        <f t="shared" si="1903"/>
        <v>0</v>
      </c>
      <c r="J3102" s="179">
        <f t="shared" si="1904"/>
        <v>0</v>
      </c>
      <c r="K3102" s="173"/>
      <c r="L3102" s="174" t="str" cm="1">
        <f t="array" aca="1" ref="L3102" ca="1">IF($K3102="",OFFSET(L3102,-1,,,),K3102)</f>
        <v>15.01.11.02.02</v>
      </c>
      <c r="M3102" s="175" t="str" cm="1">
        <f t="array" aca="1" ref="M3102" ca="1">IF(OR($K3102=0,$K3102=""),OFFSET(M3102,-1,,,),O3102)</f>
        <v>PINTURA LATEX PVA COLORIDO SOBRE MASSA ÚNICA COM 1 DEMÃO DE MASSA CORRIDA PVA</v>
      </c>
      <c r="N3102" s="67" t="s">
        <v>1395</v>
      </c>
      <c r="O3102" s="68" t="s">
        <v>1396</v>
      </c>
      <c r="P3102" s="68"/>
      <c r="Q3102" s="68" t="s">
        <v>3258</v>
      </c>
      <c r="R3102" s="69">
        <v>44.97</v>
      </c>
      <c r="S3102" s="70">
        <v>43</v>
      </c>
      <c r="T3102" s="70">
        <v>1933.71</v>
      </c>
      <c r="U3102" s="67" t="s">
        <v>1519</v>
      </c>
      <c r="V3102" s="71" t="s">
        <v>4202</v>
      </c>
      <c r="W3102" s="171"/>
      <c r="X3102" s="172"/>
      <c r="Y3102" s="176">
        <f t="shared" si="1905"/>
        <v>0</v>
      </c>
      <c r="AA3102" s="192"/>
    </row>
    <row r="3103" spans="2:28">
      <c r="B3103" s="189">
        <f t="shared" si="1897"/>
        <v>0</v>
      </c>
      <c r="C3103" s="189">
        <f t="shared" ca="1" si="1898"/>
        <v>0</v>
      </c>
      <c r="D3103" s="189">
        <f t="shared" si="1899"/>
        <v>0</v>
      </c>
      <c r="E3103" s="189">
        <f t="shared" ca="1" si="1900"/>
        <v>0</v>
      </c>
      <c r="F3103" s="189">
        <f t="shared" si="1901"/>
        <v>0</v>
      </c>
      <c r="G3103" s="189" cm="1">
        <f t="array" aca="1" ref="G3103" ca="1">OFFSET(G3103,-1,,,)+1</f>
        <v>3098</v>
      </c>
      <c r="H3103" s="189">
        <f t="shared" si="1902"/>
        <v>0</v>
      </c>
      <c r="I3103" s="189">
        <f t="shared" si="1903"/>
        <v>0</v>
      </c>
      <c r="J3103" s="179">
        <f t="shared" si="1904"/>
        <v>0</v>
      </c>
      <c r="K3103" s="173" t="s">
        <v>2745</v>
      </c>
      <c r="L3103" s="174" t="str" cm="1">
        <f t="array" aca="1" ref="L3103" ca="1">IF($K3103="",OFFSET(L3103,-1,,,),K3103)</f>
        <v>15.01.11.02.03</v>
      </c>
      <c r="M3103" s="175" t="str" cm="1">
        <f t="array" aca="1" ref="M3103" ca="1">IF(OR($K3103=0,$K3103=""),OFFSET(M3103,-1,,,),O3103)</f>
        <v>PINTURA LÁTEX PVA SOBRE FORRO DE GESSO COM 01 DEMÃO DE MASSA CORRIDA PVA</v>
      </c>
      <c r="N3103" s="67" t="s">
        <v>1391</v>
      </c>
      <c r="O3103" s="68" t="s">
        <v>4694</v>
      </c>
      <c r="P3103" s="68"/>
      <c r="Q3103" s="68" t="s">
        <v>3258</v>
      </c>
      <c r="R3103" s="69">
        <v>34.67</v>
      </c>
      <c r="S3103" s="70">
        <v>17.200299999999999</v>
      </c>
      <c r="T3103" s="70">
        <v>596.33440099999996</v>
      </c>
      <c r="U3103" s="67"/>
      <c r="V3103" s="71"/>
      <c r="W3103" s="171"/>
      <c r="X3103" s="172"/>
      <c r="Y3103" s="176">
        <f t="shared" si="1905"/>
        <v>0</v>
      </c>
      <c r="AA3103" s="192"/>
    </row>
    <row r="3104" spans="2:28" hidden="1">
      <c r="B3104" s="189">
        <f t="shared" si="1897"/>
        <v>0</v>
      </c>
      <c r="C3104" s="189">
        <f t="shared" ca="1" si="1898"/>
        <v>0</v>
      </c>
      <c r="D3104" s="189">
        <f t="shared" si="1899"/>
        <v>0</v>
      </c>
      <c r="E3104" s="189">
        <f t="shared" ca="1" si="1900"/>
        <v>0</v>
      </c>
      <c r="F3104" s="189">
        <f t="shared" si="1901"/>
        <v>0</v>
      </c>
      <c r="G3104" s="189" cm="1">
        <f t="array" aca="1" ref="G3104" ca="1">OFFSET(G3104,-1,,,)+1</f>
        <v>3099</v>
      </c>
      <c r="H3104" s="189">
        <f t="shared" si="1902"/>
        <v>0</v>
      </c>
      <c r="I3104" s="189">
        <f t="shared" si="1903"/>
        <v>0</v>
      </c>
      <c r="J3104" s="179">
        <f t="shared" si="1904"/>
        <v>0</v>
      </c>
      <c r="K3104" s="173"/>
      <c r="L3104" s="174" t="str" cm="1">
        <f t="array" aca="1" ref="L3104" ca="1">IF($K3104="",OFFSET(L3104,-1,,,),K3104)</f>
        <v>15.01.11.02.03</v>
      </c>
      <c r="M3104" s="175" t="str" cm="1">
        <f t="array" aca="1" ref="M3104" ca="1">IF(OR($K3104=0,$K3104=""),OFFSET(M3104,-1,,,),O3104)</f>
        <v>PINTURA LÁTEX PVA SOBRE FORRO DE GESSO COM 01 DEMÃO DE MASSA CORRIDA PVA</v>
      </c>
      <c r="N3104" s="67" t="s">
        <v>1378</v>
      </c>
      <c r="O3104" s="68" t="s">
        <v>1379</v>
      </c>
      <c r="P3104" s="68"/>
      <c r="Q3104" s="68" t="s">
        <v>3254</v>
      </c>
      <c r="R3104" s="69">
        <v>8.6675000000000004</v>
      </c>
      <c r="S3104" s="70">
        <v>1.2</v>
      </c>
      <c r="T3104" s="70">
        <v>10.401</v>
      </c>
      <c r="U3104" s="67" t="s">
        <v>1519</v>
      </c>
      <c r="V3104" s="71" t="s">
        <v>4202</v>
      </c>
      <c r="W3104" s="171"/>
      <c r="X3104" s="172"/>
      <c r="Y3104" s="176">
        <f t="shared" si="1905"/>
        <v>0</v>
      </c>
      <c r="AA3104" s="192"/>
    </row>
    <row r="3105" spans="2:27" hidden="1">
      <c r="B3105" s="189">
        <f t="shared" si="1897"/>
        <v>0</v>
      </c>
      <c r="C3105" s="189">
        <f t="shared" ca="1" si="1898"/>
        <v>0</v>
      </c>
      <c r="D3105" s="189">
        <f t="shared" si="1899"/>
        <v>0</v>
      </c>
      <c r="E3105" s="189">
        <f t="shared" ca="1" si="1900"/>
        <v>0</v>
      </c>
      <c r="F3105" s="189">
        <f t="shared" si="1901"/>
        <v>0</v>
      </c>
      <c r="G3105" s="189" cm="1">
        <f t="array" aca="1" ref="G3105" ca="1">OFFSET(G3105,-1,,,)+1</f>
        <v>3100</v>
      </c>
      <c r="H3105" s="189">
        <f t="shared" si="1902"/>
        <v>0</v>
      </c>
      <c r="I3105" s="189">
        <f t="shared" si="1903"/>
        <v>0</v>
      </c>
      <c r="J3105" s="179">
        <f t="shared" si="1904"/>
        <v>0</v>
      </c>
      <c r="K3105" s="173"/>
      <c r="L3105" s="174" t="str" cm="1">
        <f t="array" aca="1" ref="L3105" ca="1">IF($K3105="",OFFSET(L3105,-1,,,),K3105)</f>
        <v>15.01.11.02.03</v>
      </c>
      <c r="M3105" s="175" t="str" cm="1">
        <f t="array" aca="1" ref="M3105" ca="1">IF(OR($K3105=0,$K3105=""),OFFSET(M3105,-1,,,),O3105)</f>
        <v>PINTURA LÁTEX PVA SOBRE FORRO DE GESSO COM 01 DEMÃO DE MASSA CORRIDA PVA</v>
      </c>
      <c r="N3105" s="67" t="s">
        <v>1380</v>
      </c>
      <c r="O3105" s="68" t="s">
        <v>1381</v>
      </c>
      <c r="P3105" s="68"/>
      <c r="Q3105" s="68" t="s">
        <v>3254</v>
      </c>
      <c r="R3105" s="69">
        <v>11.909145000000001</v>
      </c>
      <c r="S3105" s="70">
        <v>4.95</v>
      </c>
      <c r="T3105" s="70">
        <v>58.950267750000002</v>
      </c>
      <c r="U3105" s="67" t="s">
        <v>1519</v>
      </c>
      <c r="V3105" s="71" t="s">
        <v>4202</v>
      </c>
      <c r="W3105" s="171"/>
      <c r="X3105" s="172"/>
      <c r="Y3105" s="176">
        <f t="shared" si="1905"/>
        <v>0</v>
      </c>
      <c r="AA3105" s="192"/>
    </row>
    <row r="3106" spans="2:27" hidden="1">
      <c r="B3106" s="189">
        <f t="shared" si="1897"/>
        <v>0</v>
      </c>
      <c r="C3106" s="189">
        <f t="shared" ca="1" si="1898"/>
        <v>0</v>
      </c>
      <c r="D3106" s="189">
        <f t="shared" si="1899"/>
        <v>0</v>
      </c>
      <c r="E3106" s="189">
        <f t="shared" ca="1" si="1900"/>
        <v>0</v>
      </c>
      <c r="F3106" s="189">
        <f t="shared" si="1901"/>
        <v>0</v>
      </c>
      <c r="G3106" s="189" cm="1">
        <f t="array" aca="1" ref="G3106" ca="1">OFFSET(G3106,-1,,,)+1</f>
        <v>3101</v>
      </c>
      <c r="H3106" s="189">
        <f t="shared" si="1902"/>
        <v>0</v>
      </c>
      <c r="I3106" s="189">
        <f t="shared" si="1903"/>
        <v>0</v>
      </c>
      <c r="J3106" s="179">
        <f t="shared" si="1904"/>
        <v>0</v>
      </c>
      <c r="K3106" s="173"/>
      <c r="L3106" s="174" t="str" cm="1">
        <f t="array" aca="1" ref="L3106" ca="1">IF($K3106="",OFFSET(L3106,-1,,,),K3106)</f>
        <v>15.01.11.02.03</v>
      </c>
      <c r="M3106" s="175" t="str" cm="1">
        <f t="array" aca="1" ref="M3106" ca="1">IF(OR($K3106=0,$K3106=""),OFFSET(M3106,-1,,,),O3106)</f>
        <v>PINTURA LÁTEX PVA SOBRE FORRO DE GESSO COM 01 DEMÃO DE MASSA CORRIDA PVA</v>
      </c>
      <c r="N3106" s="67" t="s">
        <v>1392</v>
      </c>
      <c r="O3106" s="68" t="s">
        <v>1393</v>
      </c>
      <c r="P3106" s="68"/>
      <c r="Q3106" s="68" t="s">
        <v>3258</v>
      </c>
      <c r="R3106" s="69">
        <v>34.67</v>
      </c>
      <c r="S3106" s="70">
        <v>15.2</v>
      </c>
      <c r="T3106" s="70">
        <v>526.98400000000004</v>
      </c>
      <c r="U3106" s="67" t="s">
        <v>1519</v>
      </c>
      <c r="V3106" s="71" t="s">
        <v>4202</v>
      </c>
      <c r="W3106" s="171"/>
      <c r="X3106" s="172"/>
      <c r="Y3106" s="176">
        <f t="shared" si="1905"/>
        <v>0</v>
      </c>
      <c r="AA3106" s="192"/>
    </row>
    <row r="3107" spans="2:27" hidden="1">
      <c r="B3107" s="189">
        <f t="shared" si="1897"/>
        <v>0</v>
      </c>
      <c r="C3107" s="189">
        <f t="shared" ca="1" si="1898"/>
        <v>0</v>
      </c>
      <c r="D3107" s="189">
        <f t="shared" si="1899"/>
        <v>0</v>
      </c>
      <c r="E3107" s="189">
        <f t="shared" ca="1" si="1900"/>
        <v>0</v>
      </c>
      <c r="F3107" s="189">
        <f t="shared" si="1901"/>
        <v>0</v>
      </c>
      <c r="G3107" s="189" cm="1">
        <f t="array" aca="1" ref="G3107" ca="1">OFFSET(G3107,-1,,,)+1</f>
        <v>3102</v>
      </c>
      <c r="H3107" s="189">
        <f t="shared" si="1902"/>
        <v>0</v>
      </c>
      <c r="I3107" s="189">
        <f t="shared" si="1903"/>
        <v>0</v>
      </c>
      <c r="J3107" s="179">
        <f t="shared" si="1904"/>
        <v>0</v>
      </c>
      <c r="K3107" s="173" t="s">
        <v>2746</v>
      </c>
      <c r="L3107" s="174" t="str" cm="1">
        <f t="array" aca="1" ref="L3107" ca="1">IF($K3107="",OFFSET(L3107,-1,,,),K3107)</f>
        <v>15.01.11.03</v>
      </c>
      <c r="M3107" s="175" t="str" cm="1">
        <f t="array" aca="1" ref="M3107" ca="1">IF(OR($K3107=0,$K3107=""),OFFSET(M3107,-1,,,),O3107)</f>
        <v>SOLEIRA / FILETES / PEITORIL</v>
      </c>
      <c r="N3107" s="67" t="s">
        <v>143</v>
      </c>
      <c r="O3107" s="68" t="s">
        <v>4594</v>
      </c>
      <c r="P3107" s="68"/>
      <c r="Q3107" s="68"/>
      <c r="R3107" s="69"/>
      <c r="S3107" s="70"/>
      <c r="T3107" s="70">
        <v>0</v>
      </c>
      <c r="U3107" s="67"/>
      <c r="V3107" s="71"/>
      <c r="W3107" s="171"/>
      <c r="X3107" s="172"/>
      <c r="Y3107" s="176">
        <f t="shared" si="1905"/>
        <v>0</v>
      </c>
      <c r="AA3107" s="192"/>
    </row>
    <row r="3108" spans="2:27">
      <c r="B3108" s="189">
        <f t="shared" si="1897"/>
        <v>0</v>
      </c>
      <c r="C3108" s="189">
        <f t="shared" ca="1" si="1898"/>
        <v>0</v>
      </c>
      <c r="D3108" s="189">
        <f t="shared" si="1899"/>
        <v>0</v>
      </c>
      <c r="E3108" s="189">
        <f t="shared" ca="1" si="1900"/>
        <v>0</v>
      </c>
      <c r="F3108" s="189">
        <f t="shared" si="1901"/>
        <v>0</v>
      </c>
      <c r="G3108" s="189" cm="1">
        <f t="array" aca="1" ref="G3108" ca="1">OFFSET(G3108,-1,,,)+1</f>
        <v>3103</v>
      </c>
      <c r="H3108" s="189">
        <f t="shared" si="1902"/>
        <v>0</v>
      </c>
      <c r="I3108" s="189">
        <f t="shared" si="1903"/>
        <v>0</v>
      </c>
      <c r="J3108" s="179">
        <f t="shared" si="1904"/>
        <v>0</v>
      </c>
      <c r="K3108" s="173" t="s">
        <v>2747</v>
      </c>
      <c r="L3108" s="174" t="str" cm="1">
        <f t="array" aca="1" ref="L3108" ca="1">IF($K3108="",OFFSET(L3108,-1,,,),K3108)</f>
        <v>15.01.11.03.01</v>
      </c>
      <c r="M3108" s="175" t="str" cm="1">
        <f t="array" aca="1" ref="M3108" ca="1">IF(OR($K3108=0,$K3108=""),OFFSET(M3108,-1,,,),O3108)</f>
        <v>FILETE EM GRANITO 1,20M COM 03 FACES POLIDAS - H5,0CM</v>
      </c>
      <c r="N3108" s="67" t="s">
        <v>4077</v>
      </c>
      <c r="O3108" s="68" t="s">
        <v>4730</v>
      </c>
      <c r="P3108" s="68"/>
      <c r="Q3108" s="68" t="s">
        <v>3260</v>
      </c>
      <c r="R3108" s="69">
        <v>1</v>
      </c>
      <c r="S3108" s="70">
        <v>74.962500000000006</v>
      </c>
      <c r="T3108" s="70">
        <v>74.962500000000006</v>
      </c>
      <c r="U3108" s="67"/>
      <c r="V3108" s="71"/>
      <c r="W3108" s="171"/>
      <c r="X3108" s="172"/>
      <c r="Y3108" s="176">
        <f t="shared" si="1905"/>
        <v>0</v>
      </c>
      <c r="AA3108" s="192"/>
    </row>
    <row r="3109" spans="2:27" hidden="1">
      <c r="B3109" s="189">
        <f t="shared" si="1897"/>
        <v>0</v>
      </c>
      <c r="C3109" s="189">
        <f t="shared" ca="1" si="1898"/>
        <v>0</v>
      </c>
      <c r="D3109" s="189">
        <f t="shared" si="1899"/>
        <v>0</v>
      </c>
      <c r="E3109" s="189">
        <f t="shared" ca="1" si="1900"/>
        <v>0</v>
      </c>
      <c r="F3109" s="189">
        <f t="shared" si="1901"/>
        <v>0</v>
      </c>
      <c r="G3109" s="189" cm="1">
        <f t="array" aca="1" ref="G3109" ca="1">OFFSET(G3109,-1,,,)+1</f>
        <v>3104</v>
      </c>
      <c r="H3109" s="189">
        <f t="shared" si="1902"/>
        <v>0</v>
      </c>
      <c r="I3109" s="189">
        <f t="shared" si="1903"/>
        <v>0</v>
      </c>
      <c r="J3109" s="179">
        <f t="shared" si="1904"/>
        <v>0</v>
      </c>
      <c r="K3109" s="173"/>
      <c r="L3109" s="174" t="str" cm="1">
        <f t="array" aca="1" ref="L3109" ca="1">IF($K3109="",OFFSET(L3109,-1,,,),K3109)</f>
        <v>15.01.11.03.01</v>
      </c>
      <c r="M3109" s="175" t="str" cm="1">
        <f t="array" aca="1" ref="M3109" ca="1">IF(OR($K3109=0,$K3109=""),OFFSET(M3109,-1,,,),O3109)</f>
        <v>FILETE EM GRANITO 1,20M COM 03 FACES POLIDAS - H5,0CM</v>
      </c>
      <c r="N3109" s="67" t="s">
        <v>269</v>
      </c>
      <c r="O3109" s="68" t="s">
        <v>270</v>
      </c>
      <c r="P3109" s="68"/>
      <c r="Q3109" s="68" t="s">
        <v>3255</v>
      </c>
      <c r="R3109" s="69">
        <v>0.25</v>
      </c>
      <c r="S3109" s="70">
        <v>0.65</v>
      </c>
      <c r="T3109" s="70">
        <v>0.16250000000000001</v>
      </c>
      <c r="U3109" s="67" t="s">
        <v>1519</v>
      </c>
      <c r="V3109" s="71" t="s">
        <v>4202</v>
      </c>
      <c r="W3109" s="171"/>
      <c r="X3109" s="172"/>
      <c r="Y3109" s="176">
        <f t="shared" si="1905"/>
        <v>0</v>
      </c>
      <c r="AA3109" s="192"/>
    </row>
    <row r="3110" spans="2:27" hidden="1">
      <c r="B3110" s="189">
        <f t="shared" si="1897"/>
        <v>0</v>
      </c>
      <c r="C3110" s="189">
        <f t="shared" ca="1" si="1898"/>
        <v>0</v>
      </c>
      <c r="D3110" s="189">
        <f t="shared" si="1899"/>
        <v>0</v>
      </c>
      <c r="E3110" s="189">
        <f t="shared" ca="1" si="1900"/>
        <v>0</v>
      </c>
      <c r="F3110" s="189">
        <f t="shared" si="1901"/>
        <v>0</v>
      </c>
      <c r="G3110" s="189" cm="1">
        <f t="array" aca="1" ref="G3110" ca="1">OFFSET(G3110,-1,,,)+1</f>
        <v>3105</v>
      </c>
      <c r="H3110" s="189">
        <f t="shared" si="1902"/>
        <v>0</v>
      </c>
      <c r="I3110" s="189">
        <f t="shared" si="1903"/>
        <v>0</v>
      </c>
      <c r="J3110" s="179">
        <f t="shared" si="1904"/>
        <v>0</v>
      </c>
      <c r="K3110" s="173"/>
      <c r="L3110" s="174" t="str" cm="1">
        <f t="array" aca="1" ref="L3110" ca="1">IF($K3110="",OFFSET(L3110,-1,,,),K3110)</f>
        <v>15.01.11.03.01</v>
      </c>
      <c r="M3110" s="175" t="str" cm="1">
        <f t="array" aca="1" ref="M3110" ca="1">IF(OR($K3110=0,$K3110=""),OFFSET(M3110,-1,,,),O3110)</f>
        <v>FILETE EM GRANITO 1,20M COM 03 FACES POLIDAS - H5,0CM</v>
      </c>
      <c r="N3110" s="67" t="s">
        <v>4073</v>
      </c>
      <c r="O3110" s="68" t="s">
        <v>4722</v>
      </c>
      <c r="P3110" s="68"/>
      <c r="Q3110" s="68" t="s">
        <v>3258</v>
      </c>
      <c r="R3110" s="69">
        <v>0.06</v>
      </c>
      <c r="S3110" s="70">
        <v>980</v>
      </c>
      <c r="T3110" s="70">
        <v>58.8</v>
      </c>
      <c r="U3110" s="67" t="s">
        <v>1519</v>
      </c>
      <c r="V3110" s="71" t="s">
        <v>4202</v>
      </c>
      <c r="W3110" s="171"/>
      <c r="X3110" s="172"/>
      <c r="Y3110" s="176">
        <f t="shared" si="1905"/>
        <v>0</v>
      </c>
      <c r="AA3110" s="192"/>
    </row>
    <row r="3111" spans="2:27" hidden="1">
      <c r="B3111" s="189">
        <f t="shared" si="1897"/>
        <v>0</v>
      </c>
      <c r="C3111" s="189">
        <f t="shared" ca="1" si="1898"/>
        <v>0</v>
      </c>
      <c r="D3111" s="189">
        <f t="shared" si="1899"/>
        <v>0</v>
      </c>
      <c r="E3111" s="189">
        <f t="shared" ca="1" si="1900"/>
        <v>0</v>
      </c>
      <c r="F3111" s="189">
        <f t="shared" si="1901"/>
        <v>0</v>
      </c>
      <c r="G3111" s="189" cm="1">
        <f t="array" aca="1" ref="G3111" ca="1">OFFSET(G3111,-1,,,)+1</f>
        <v>3106</v>
      </c>
      <c r="H3111" s="189">
        <f t="shared" si="1902"/>
        <v>0</v>
      </c>
      <c r="I3111" s="189">
        <f t="shared" si="1903"/>
        <v>0</v>
      </c>
      <c r="J3111" s="179">
        <f t="shared" si="1904"/>
        <v>0</v>
      </c>
      <c r="K3111" s="173"/>
      <c r="L3111" s="174" t="str" cm="1">
        <f t="array" aca="1" ref="L3111" ca="1">IF($K3111="",OFFSET(L3111,-1,,,),K3111)</f>
        <v>15.01.11.03.01</v>
      </c>
      <c r="M3111" s="175" t="str" cm="1">
        <f t="array" aca="1" ref="M3111" ca="1">IF(OR($K3111=0,$K3111=""),OFFSET(M3111,-1,,,),O3111)</f>
        <v>FILETE EM GRANITO 1,20M COM 03 FACES POLIDAS - H5,0CM</v>
      </c>
      <c r="N3111" s="67" t="s">
        <v>1125</v>
      </c>
      <c r="O3111" s="68" t="s">
        <v>1126</v>
      </c>
      <c r="P3111" s="68"/>
      <c r="Q3111" s="68" t="s">
        <v>3260</v>
      </c>
      <c r="R3111" s="69">
        <v>1</v>
      </c>
      <c r="S3111" s="70">
        <v>16</v>
      </c>
      <c r="T3111" s="70">
        <v>16</v>
      </c>
      <c r="U3111" s="67" t="s">
        <v>1519</v>
      </c>
      <c r="V3111" s="71" t="s">
        <v>4202</v>
      </c>
      <c r="W3111" s="171"/>
      <c r="X3111" s="172"/>
      <c r="Y3111" s="176">
        <f t="shared" si="1905"/>
        <v>0</v>
      </c>
      <c r="AA3111" s="192"/>
    </row>
    <row r="3112" spans="2:27" hidden="1">
      <c r="B3112" s="189">
        <f t="shared" si="1897"/>
        <v>0</v>
      </c>
      <c r="C3112" s="189">
        <f t="shared" ca="1" si="1898"/>
        <v>0</v>
      </c>
      <c r="D3112" s="189">
        <f t="shared" si="1899"/>
        <v>0</v>
      </c>
      <c r="E3112" s="189">
        <f t="shared" ca="1" si="1900"/>
        <v>0</v>
      </c>
      <c r="F3112" s="189">
        <f t="shared" si="1901"/>
        <v>0</v>
      </c>
      <c r="G3112" s="189" cm="1">
        <f t="array" aca="1" ref="G3112" ca="1">OFFSET(G3112,-1,,,)+1</f>
        <v>3107</v>
      </c>
      <c r="H3112" s="189">
        <f t="shared" si="1902"/>
        <v>0</v>
      </c>
      <c r="I3112" s="189">
        <f t="shared" si="1903"/>
        <v>0</v>
      </c>
      <c r="J3112" s="179">
        <f t="shared" si="1904"/>
        <v>0</v>
      </c>
      <c r="K3112" s="173" t="s">
        <v>2748</v>
      </c>
      <c r="L3112" s="174" t="str" cm="1">
        <f t="array" aca="1" ref="L3112" ca="1">IF($K3112="",OFFSET(L3112,-1,,,),K3112)</f>
        <v>15.01.11.04</v>
      </c>
      <c r="M3112" s="175" t="str" cm="1">
        <f t="array" aca="1" ref="M3112" ca="1">IF(OR($K3112=0,$K3112=""),OFFSET(M3112,-1,,,),O3112)</f>
        <v>ESQUADRIAS</v>
      </c>
      <c r="N3112" s="67" t="s">
        <v>143</v>
      </c>
      <c r="O3112" s="68" t="s">
        <v>387</v>
      </c>
      <c r="P3112" s="68"/>
      <c r="Q3112" s="68"/>
      <c r="R3112" s="69"/>
      <c r="S3112" s="70"/>
      <c r="T3112" s="70">
        <v>0</v>
      </c>
      <c r="U3112" s="67"/>
      <c r="V3112" s="71"/>
      <c r="W3112" s="171"/>
      <c r="X3112" s="172"/>
      <c r="Y3112" s="176">
        <f t="shared" si="1905"/>
        <v>0</v>
      </c>
      <c r="AA3112" s="192"/>
    </row>
    <row r="3113" spans="2:27">
      <c r="B3113" s="189">
        <f t="shared" si="1897"/>
        <v>0</v>
      </c>
      <c r="C3113" s="189">
        <f t="shared" ca="1" si="1898"/>
        <v>0</v>
      </c>
      <c r="D3113" s="189">
        <f t="shared" si="1899"/>
        <v>0</v>
      </c>
      <c r="E3113" s="189">
        <f t="shared" ca="1" si="1900"/>
        <v>0</v>
      </c>
      <c r="F3113" s="189">
        <f t="shared" si="1901"/>
        <v>0</v>
      </c>
      <c r="G3113" s="189" cm="1">
        <f t="array" aca="1" ref="G3113" ca="1">OFFSET(G3113,-1,,,)+1</f>
        <v>3108</v>
      </c>
      <c r="H3113" s="189">
        <f t="shared" si="1902"/>
        <v>0</v>
      </c>
      <c r="I3113" s="189">
        <f t="shared" si="1903"/>
        <v>0</v>
      </c>
      <c r="J3113" s="179">
        <f t="shared" si="1904"/>
        <v>0</v>
      </c>
      <c r="K3113" s="173" t="s">
        <v>2749</v>
      </c>
      <c r="L3113" s="174" t="str" cm="1">
        <f t="array" aca="1" ref="L3113" ca="1">IF($K3113="",OFFSET(L3113,-1,,,),K3113)</f>
        <v>15.01.11.04.01</v>
      </c>
      <c r="M3113" s="175" t="str" cm="1">
        <f t="array" aca="1" ref="M3113" ca="1">IF(OR($K3113=0,$K3113=""),OFFSET(M3113,-1,,,),O3113)</f>
        <v>PORTA DE ALUMÍNIO COM 02 FOLHAS VIDRO DE GIRO - 1,40X2,20M</v>
      </c>
      <c r="N3113" s="67" t="s">
        <v>4097</v>
      </c>
      <c r="O3113" s="68" t="s">
        <v>4762</v>
      </c>
      <c r="P3113" s="68"/>
      <c r="Q3113" s="68" t="s">
        <v>3263</v>
      </c>
      <c r="R3113" s="69">
        <v>1</v>
      </c>
      <c r="S3113" s="70">
        <v>1165.26</v>
      </c>
      <c r="T3113" s="70">
        <v>1165.26</v>
      </c>
      <c r="U3113" s="67"/>
      <c r="V3113" s="71"/>
      <c r="W3113" s="171"/>
      <c r="X3113" s="172"/>
      <c r="Y3113" s="176">
        <f t="shared" si="1905"/>
        <v>0</v>
      </c>
      <c r="AA3113" s="192"/>
    </row>
    <row r="3114" spans="2:27" hidden="1">
      <c r="B3114" s="189">
        <f t="shared" si="1897"/>
        <v>0</v>
      </c>
      <c r="C3114" s="189">
        <f t="shared" ca="1" si="1898"/>
        <v>0</v>
      </c>
      <c r="D3114" s="189">
        <f t="shared" si="1899"/>
        <v>0</v>
      </c>
      <c r="E3114" s="189">
        <f t="shared" ca="1" si="1900"/>
        <v>0</v>
      </c>
      <c r="F3114" s="189">
        <f t="shared" si="1901"/>
        <v>0</v>
      </c>
      <c r="G3114" s="189" cm="1">
        <f t="array" aca="1" ref="G3114" ca="1">OFFSET(G3114,-1,,,)+1</f>
        <v>3109</v>
      </c>
      <c r="H3114" s="189">
        <f t="shared" si="1902"/>
        <v>0</v>
      </c>
      <c r="I3114" s="189">
        <f t="shared" si="1903"/>
        <v>0</v>
      </c>
      <c r="J3114" s="179">
        <f t="shared" si="1904"/>
        <v>0</v>
      </c>
      <c r="K3114" s="173"/>
      <c r="L3114" s="174" t="str" cm="1">
        <f t="array" aca="1" ref="L3114" ca="1">IF($K3114="",OFFSET(L3114,-1,,,),K3114)</f>
        <v>15.01.11.04.01</v>
      </c>
      <c r="M3114" s="175" t="str" cm="1">
        <f t="array" aca="1" ref="M3114" ca="1">IF(OR($K3114=0,$K3114=""),OFFSET(M3114,-1,,,),O3114)</f>
        <v>PORTA DE ALUMÍNIO COM 02 FOLHAS VIDRO DE GIRO - 1,40X2,20M</v>
      </c>
      <c r="N3114" s="67" t="s">
        <v>4098</v>
      </c>
      <c r="O3114" s="68" t="s">
        <v>4763</v>
      </c>
      <c r="P3114" s="68"/>
      <c r="Q3114" s="68" t="s">
        <v>3260</v>
      </c>
      <c r="R3114" s="69">
        <v>1</v>
      </c>
      <c r="S3114" s="70">
        <v>1025.26</v>
      </c>
      <c r="T3114" s="70">
        <v>1025.26</v>
      </c>
      <c r="U3114" s="67" t="s">
        <v>1519</v>
      </c>
      <c r="V3114" s="71" t="s">
        <v>4202</v>
      </c>
      <c r="W3114" s="171"/>
      <c r="X3114" s="172"/>
      <c r="Y3114" s="176">
        <f t="shared" si="1905"/>
        <v>0</v>
      </c>
      <c r="AA3114" s="192"/>
    </row>
    <row r="3115" spans="2:27" hidden="1">
      <c r="B3115" s="189">
        <f t="shared" si="1897"/>
        <v>0</v>
      </c>
      <c r="C3115" s="189">
        <f t="shared" ca="1" si="1898"/>
        <v>0</v>
      </c>
      <c r="D3115" s="189">
        <f t="shared" si="1899"/>
        <v>0</v>
      </c>
      <c r="E3115" s="189">
        <f t="shared" ca="1" si="1900"/>
        <v>0</v>
      </c>
      <c r="F3115" s="189">
        <f t="shared" si="1901"/>
        <v>0</v>
      </c>
      <c r="G3115" s="189" cm="1">
        <f t="array" aca="1" ref="G3115" ca="1">OFFSET(G3115,-1,,,)+1</f>
        <v>3110</v>
      </c>
      <c r="H3115" s="189">
        <f t="shared" si="1902"/>
        <v>0</v>
      </c>
      <c r="I3115" s="189">
        <f t="shared" si="1903"/>
        <v>0</v>
      </c>
      <c r="J3115" s="179">
        <f t="shared" si="1904"/>
        <v>0</v>
      </c>
      <c r="K3115" s="173"/>
      <c r="L3115" s="174" t="str" cm="1">
        <f t="array" aca="1" ref="L3115" ca="1">IF($K3115="",OFFSET(L3115,-1,,,),K3115)</f>
        <v>15.01.11.04.01</v>
      </c>
      <c r="M3115" s="175" t="str" cm="1">
        <f t="array" aca="1" ref="M3115" ca="1">IF(OR($K3115=0,$K3115=""),OFFSET(M3115,-1,,,),O3115)</f>
        <v>PORTA DE ALUMÍNIO COM 02 FOLHAS VIDRO DE GIRO - 1,40X2,20M</v>
      </c>
      <c r="N3115" s="67" t="s">
        <v>645</v>
      </c>
      <c r="O3115" s="68" t="s">
        <v>646</v>
      </c>
      <c r="P3115" s="68"/>
      <c r="Q3115" s="68" t="s">
        <v>3260</v>
      </c>
      <c r="R3115" s="69">
        <v>1</v>
      </c>
      <c r="S3115" s="70">
        <v>140</v>
      </c>
      <c r="T3115" s="70">
        <v>140</v>
      </c>
      <c r="U3115" s="67" t="s">
        <v>1519</v>
      </c>
      <c r="V3115" s="71" t="s">
        <v>4202</v>
      </c>
      <c r="W3115" s="171"/>
      <c r="X3115" s="172"/>
      <c r="Y3115" s="176">
        <f t="shared" si="1905"/>
        <v>0</v>
      </c>
      <c r="AA3115" s="192"/>
    </row>
    <row r="3116" spans="2:27" hidden="1">
      <c r="B3116" s="189">
        <f t="shared" si="1897"/>
        <v>0</v>
      </c>
      <c r="C3116" s="189">
        <f t="shared" ca="1" si="1898"/>
        <v>0</v>
      </c>
      <c r="D3116" s="189">
        <f t="shared" si="1899"/>
        <v>0</v>
      </c>
      <c r="E3116" s="189">
        <f t="shared" ca="1" si="1900"/>
        <v>0</v>
      </c>
      <c r="F3116" s="189">
        <f t="shared" si="1901"/>
        <v>0</v>
      </c>
      <c r="G3116" s="189" cm="1">
        <f t="array" aca="1" ref="G3116" ca="1">OFFSET(G3116,-1,,,)+1</f>
        <v>3111</v>
      </c>
      <c r="H3116" s="189">
        <f t="shared" si="1902"/>
        <v>0</v>
      </c>
      <c r="I3116" s="189">
        <f t="shared" si="1903"/>
        <v>0</v>
      </c>
      <c r="J3116" s="179">
        <f t="shared" si="1904"/>
        <v>0</v>
      </c>
      <c r="K3116" s="173" t="s">
        <v>2750</v>
      </c>
      <c r="L3116" s="174" t="str" cm="1">
        <f t="array" aca="1" ref="L3116" ca="1">IF($K3116="",OFFSET(L3116,-1,,,),K3116)</f>
        <v>15.01.11.05</v>
      </c>
      <c r="M3116" s="175" t="str" cm="1">
        <f t="array" aca="1" ref="M3116" ca="1">IF(OR($K3116=0,$K3116=""),OFFSET(M3116,-1,,,),O3116)</f>
        <v>LIMPEZA</v>
      </c>
      <c r="N3116" s="67" t="s">
        <v>143</v>
      </c>
      <c r="O3116" s="68" t="s">
        <v>4303</v>
      </c>
      <c r="P3116" s="68"/>
      <c r="Q3116" s="68"/>
      <c r="R3116" s="69"/>
      <c r="S3116" s="70"/>
      <c r="T3116" s="70">
        <v>0</v>
      </c>
      <c r="U3116" s="67"/>
      <c r="V3116" s="71"/>
      <c r="W3116" s="171"/>
      <c r="X3116" s="172"/>
      <c r="Y3116" s="176">
        <f t="shared" si="1905"/>
        <v>0</v>
      </c>
      <c r="AA3116" s="192"/>
    </row>
    <row r="3117" spans="2:27">
      <c r="B3117" s="189">
        <f t="shared" si="1897"/>
        <v>0</v>
      </c>
      <c r="C3117" s="189">
        <f t="shared" ca="1" si="1898"/>
        <v>0</v>
      </c>
      <c r="D3117" s="189">
        <f t="shared" si="1899"/>
        <v>0</v>
      </c>
      <c r="E3117" s="189">
        <f t="shared" ca="1" si="1900"/>
        <v>0</v>
      </c>
      <c r="F3117" s="189">
        <f t="shared" si="1901"/>
        <v>0</v>
      </c>
      <c r="G3117" s="189" cm="1">
        <f t="array" aca="1" ref="G3117" ca="1">OFFSET(G3117,-1,,,)+1</f>
        <v>3112</v>
      </c>
      <c r="H3117" s="189">
        <f t="shared" si="1902"/>
        <v>0</v>
      </c>
      <c r="I3117" s="189">
        <f t="shared" si="1903"/>
        <v>0</v>
      </c>
      <c r="J3117" s="179">
        <f t="shared" si="1904"/>
        <v>0</v>
      </c>
      <c r="K3117" s="173" t="s">
        <v>2751</v>
      </c>
      <c r="L3117" s="174" t="str" cm="1">
        <f t="array" aca="1" ref="L3117" ca="1">IF($K3117="",OFFSET(L3117,-1,,,),K3117)</f>
        <v>15.01.11.05.01</v>
      </c>
      <c r="M3117" s="175" t="str" cm="1">
        <f t="array" aca="1" ref="M3117" ca="1">IF(OR($K3117=0,$K3117=""),OFFSET(M3117,-1,,,),O3117)</f>
        <v>SERVIÇO DE LIMPEZA GROSSA E FINA (AREA EXTERNA)</v>
      </c>
      <c r="N3117" s="67" t="s">
        <v>388</v>
      </c>
      <c r="O3117" s="68" t="s">
        <v>4304</v>
      </c>
      <c r="P3117" s="68"/>
      <c r="Q3117" s="68" t="s">
        <v>3258</v>
      </c>
      <c r="R3117" s="69">
        <v>34.67</v>
      </c>
      <c r="S3117" s="70">
        <v>12.715999999999999</v>
      </c>
      <c r="T3117" s="70">
        <v>440.86372</v>
      </c>
      <c r="U3117" s="67"/>
      <c r="V3117" s="71"/>
      <c r="W3117" s="171"/>
      <c r="X3117" s="172"/>
      <c r="Y3117" s="176">
        <f t="shared" si="1905"/>
        <v>0</v>
      </c>
      <c r="AA3117" s="192"/>
    </row>
    <row r="3118" spans="2:27" hidden="1">
      <c r="B3118" s="189">
        <f t="shared" si="1897"/>
        <v>0</v>
      </c>
      <c r="C3118" s="189">
        <f t="shared" ca="1" si="1898"/>
        <v>0</v>
      </c>
      <c r="D3118" s="189">
        <f t="shared" si="1899"/>
        <v>0</v>
      </c>
      <c r="E3118" s="189">
        <f t="shared" ca="1" si="1900"/>
        <v>0</v>
      </c>
      <c r="F3118" s="189">
        <f t="shared" si="1901"/>
        <v>0</v>
      </c>
      <c r="G3118" s="189" cm="1">
        <f t="array" aca="1" ref="G3118" ca="1">OFFSET(G3118,-1,,,)+1</f>
        <v>3113</v>
      </c>
      <c r="H3118" s="189">
        <f t="shared" si="1902"/>
        <v>0</v>
      </c>
      <c r="I3118" s="189">
        <f t="shared" si="1903"/>
        <v>0</v>
      </c>
      <c r="J3118" s="179">
        <f t="shared" si="1904"/>
        <v>0</v>
      </c>
      <c r="K3118" s="173"/>
      <c r="L3118" s="174" t="str" cm="1">
        <f t="array" aca="1" ref="L3118" ca="1">IF($K3118="",OFFSET(L3118,-1,,,),K3118)</f>
        <v>15.01.11.05.01</v>
      </c>
      <c r="M3118" s="175" t="str" cm="1">
        <f t="array" aca="1" ref="M3118" ca="1">IF(OR($K3118=0,$K3118=""),OFFSET(M3118,-1,,,),O3118)</f>
        <v>SERVIÇO DE LIMPEZA GROSSA E FINA (AREA EXTERNA)</v>
      </c>
      <c r="N3118" s="67" t="s">
        <v>389</v>
      </c>
      <c r="O3118" s="68" t="s">
        <v>390</v>
      </c>
      <c r="P3118" s="68"/>
      <c r="Q3118" s="68" t="s">
        <v>3258</v>
      </c>
      <c r="R3118" s="69">
        <v>34.67</v>
      </c>
      <c r="S3118" s="70">
        <v>6.3579999999999997</v>
      </c>
      <c r="T3118" s="70">
        <v>220.43186</v>
      </c>
      <c r="U3118" s="67" t="s">
        <v>1519</v>
      </c>
      <c r="V3118" s="71" t="s">
        <v>4202</v>
      </c>
      <c r="W3118" s="171"/>
      <c r="X3118" s="172"/>
      <c r="Y3118" s="176">
        <f t="shared" si="1905"/>
        <v>0</v>
      </c>
      <c r="AA3118" s="192"/>
    </row>
    <row r="3119" spans="2:27" hidden="1">
      <c r="B3119" s="189">
        <f t="shared" si="1897"/>
        <v>0</v>
      </c>
      <c r="C3119" s="189">
        <f t="shared" ca="1" si="1898"/>
        <v>0</v>
      </c>
      <c r="D3119" s="189">
        <f t="shared" si="1899"/>
        <v>0</v>
      </c>
      <c r="E3119" s="189">
        <f t="shared" ca="1" si="1900"/>
        <v>0</v>
      </c>
      <c r="F3119" s="189">
        <f t="shared" si="1901"/>
        <v>0</v>
      </c>
      <c r="G3119" s="189" cm="1">
        <f t="array" aca="1" ref="G3119" ca="1">OFFSET(G3119,-1,,,)+1</f>
        <v>3114</v>
      </c>
      <c r="H3119" s="189">
        <f t="shared" si="1902"/>
        <v>0</v>
      </c>
      <c r="I3119" s="189">
        <f t="shared" si="1903"/>
        <v>0</v>
      </c>
      <c r="J3119" s="179">
        <f t="shared" si="1904"/>
        <v>0</v>
      </c>
      <c r="K3119" s="173"/>
      <c r="L3119" s="174" t="str" cm="1">
        <f t="array" aca="1" ref="L3119" ca="1">IF($K3119="",OFFSET(L3119,-1,,,),K3119)</f>
        <v>15.01.11.05.01</v>
      </c>
      <c r="M3119" s="175" t="str" cm="1">
        <f t="array" aca="1" ref="M3119" ca="1">IF(OR($K3119=0,$K3119=""),OFFSET(M3119,-1,,,),O3119)</f>
        <v>SERVIÇO DE LIMPEZA GROSSA E FINA (AREA EXTERNA)</v>
      </c>
      <c r="N3119" s="67" t="s">
        <v>391</v>
      </c>
      <c r="O3119" s="68" t="s">
        <v>392</v>
      </c>
      <c r="P3119" s="68"/>
      <c r="Q3119" s="68" t="s">
        <v>3258</v>
      </c>
      <c r="R3119" s="69">
        <v>34.67</v>
      </c>
      <c r="S3119" s="70">
        <v>6.3579999999999997</v>
      </c>
      <c r="T3119" s="70">
        <v>220.43186</v>
      </c>
      <c r="U3119" s="67" t="s">
        <v>1519</v>
      </c>
      <c r="V3119" s="71" t="s">
        <v>4202</v>
      </c>
      <c r="W3119" s="171"/>
      <c r="X3119" s="172"/>
      <c r="Y3119" s="176">
        <f t="shared" si="1905"/>
        <v>0</v>
      </c>
      <c r="AA3119" s="192"/>
    </row>
    <row r="3120" spans="2:27" hidden="1">
      <c r="B3120" s="189">
        <f t="shared" si="1897"/>
        <v>0</v>
      </c>
      <c r="C3120" s="189">
        <f t="shared" ca="1" si="1898"/>
        <v>0</v>
      </c>
      <c r="D3120" s="189">
        <f t="shared" si="1899"/>
        <v>0</v>
      </c>
      <c r="E3120" s="189">
        <f t="shared" ca="1" si="1900"/>
        <v>0</v>
      </c>
      <c r="F3120" s="189">
        <f t="shared" si="1901"/>
        <v>0</v>
      </c>
      <c r="G3120" s="189" cm="1">
        <f t="array" aca="1" ref="G3120" ca="1">OFFSET(G3120,-1,,,)+1</f>
        <v>3115</v>
      </c>
      <c r="H3120" s="189">
        <f t="shared" si="1902"/>
        <v>0</v>
      </c>
      <c r="I3120" s="189">
        <f t="shared" si="1903"/>
        <v>0</v>
      </c>
      <c r="J3120" s="179">
        <f t="shared" si="1904"/>
        <v>0</v>
      </c>
      <c r="K3120" s="173" t="s">
        <v>2752</v>
      </c>
      <c r="L3120" s="174" t="str" cm="1">
        <f t="array" aca="1" ref="L3120" ca="1">IF($K3120="",OFFSET(L3120,-1,,,),K3120)</f>
        <v>15.01.11.06</v>
      </c>
      <c r="M3120" s="175" t="str" cm="1">
        <f t="array" aca="1" ref="M3120" ca="1">IF(OR($K3120=0,$K3120=""),OFFSET(M3120,-1,,,),O3120)</f>
        <v>INSTALAÇÕES</v>
      </c>
      <c r="N3120" s="67" t="s">
        <v>143</v>
      </c>
      <c r="O3120" s="68" t="s">
        <v>4724</v>
      </c>
      <c r="P3120" s="68"/>
      <c r="Q3120" s="68"/>
      <c r="R3120" s="69"/>
      <c r="S3120" s="70"/>
      <c r="T3120" s="70">
        <v>0</v>
      </c>
      <c r="U3120" s="67"/>
      <c r="V3120" s="71"/>
      <c r="W3120" s="171"/>
      <c r="X3120" s="172"/>
      <c r="Y3120" s="176">
        <f t="shared" si="1905"/>
        <v>0</v>
      </c>
      <c r="AA3120" s="192"/>
    </row>
    <row r="3121" spans="2:27">
      <c r="B3121" s="189">
        <f t="shared" si="1897"/>
        <v>0</v>
      </c>
      <c r="C3121" s="189">
        <f t="shared" ca="1" si="1898"/>
        <v>0</v>
      </c>
      <c r="D3121" s="189">
        <f t="shared" si="1899"/>
        <v>0</v>
      </c>
      <c r="E3121" s="189">
        <f t="shared" ca="1" si="1900"/>
        <v>0</v>
      </c>
      <c r="F3121" s="189">
        <f t="shared" si="1901"/>
        <v>0</v>
      </c>
      <c r="G3121" s="189" cm="1">
        <f t="array" aca="1" ref="G3121" ca="1">OFFSET(G3121,-1,,,)+1</f>
        <v>3116</v>
      </c>
      <c r="H3121" s="189">
        <f t="shared" si="1902"/>
        <v>0</v>
      </c>
      <c r="I3121" s="189">
        <f t="shared" si="1903"/>
        <v>0</v>
      </c>
      <c r="J3121" s="179">
        <f t="shared" si="1904"/>
        <v>0</v>
      </c>
      <c r="K3121" s="173" t="s">
        <v>2753</v>
      </c>
      <c r="L3121" s="174" t="str" cm="1">
        <f t="array" aca="1" ref="L3121" ca="1">IF($K3121="",OFFSET(L3121,-1,,,),K3121)</f>
        <v>15.01.11.06.01</v>
      </c>
      <c r="M3121" s="175" t="str" cm="1">
        <f t="array" aca="1" ref="M3121" ca="1">IF(OR($K3121=0,$K3121=""),OFFSET(M3121,-1,,,),O3121)</f>
        <v>EQUIPAMENTO DE AR CONDICIONADO TIPO SPLIT - 9.000 BTU´s</v>
      </c>
      <c r="N3121" s="67" t="s">
        <v>4087</v>
      </c>
      <c r="O3121" s="68" t="s">
        <v>4746</v>
      </c>
      <c r="P3121" s="68"/>
      <c r="Q3121" s="68" t="s">
        <v>3263</v>
      </c>
      <c r="R3121" s="69">
        <v>1</v>
      </c>
      <c r="S3121" s="70">
        <v>3400</v>
      </c>
      <c r="T3121" s="70">
        <v>3400</v>
      </c>
      <c r="U3121" s="67"/>
      <c r="V3121" s="71"/>
      <c r="W3121" s="171"/>
      <c r="X3121" s="172"/>
      <c r="Y3121" s="176">
        <f t="shared" si="1905"/>
        <v>0</v>
      </c>
      <c r="AA3121" s="192"/>
    </row>
    <row r="3122" spans="2:27" hidden="1">
      <c r="B3122" s="189">
        <f t="shared" si="1897"/>
        <v>0</v>
      </c>
      <c r="C3122" s="189">
        <f t="shared" ca="1" si="1898"/>
        <v>0</v>
      </c>
      <c r="D3122" s="189">
        <f t="shared" si="1899"/>
        <v>0</v>
      </c>
      <c r="E3122" s="189">
        <f t="shared" ca="1" si="1900"/>
        <v>0</v>
      </c>
      <c r="F3122" s="189">
        <f t="shared" si="1901"/>
        <v>0</v>
      </c>
      <c r="G3122" s="189" cm="1">
        <f t="array" aca="1" ref="G3122" ca="1">OFFSET(G3122,-1,,,)+1</f>
        <v>3117</v>
      </c>
      <c r="H3122" s="189">
        <f t="shared" si="1902"/>
        <v>0</v>
      </c>
      <c r="I3122" s="189">
        <f t="shared" si="1903"/>
        <v>0</v>
      </c>
      <c r="J3122" s="179">
        <f t="shared" si="1904"/>
        <v>0</v>
      </c>
      <c r="K3122" s="173"/>
      <c r="L3122" s="174" t="str" cm="1">
        <f t="array" aca="1" ref="L3122" ca="1">IF($K3122="",OFFSET(L3122,-1,,,),K3122)</f>
        <v>15.01.11.06.01</v>
      </c>
      <c r="M3122" s="175" t="str" cm="1">
        <f t="array" aca="1" ref="M3122" ca="1">IF(OR($K3122=0,$K3122=""),OFFSET(M3122,-1,,,),O3122)</f>
        <v>EQUIPAMENTO DE AR CONDICIONADO TIPO SPLIT - 9.000 BTU´s</v>
      </c>
      <c r="N3122" s="67" t="s">
        <v>4088</v>
      </c>
      <c r="O3122" s="68" t="s">
        <v>4747</v>
      </c>
      <c r="P3122" s="68"/>
      <c r="Q3122" s="68" t="s">
        <v>3260</v>
      </c>
      <c r="R3122" s="69">
        <v>1</v>
      </c>
      <c r="S3122" s="70">
        <v>1600</v>
      </c>
      <c r="T3122" s="70">
        <v>1600</v>
      </c>
      <c r="U3122" s="67" t="s">
        <v>1519</v>
      </c>
      <c r="V3122" s="71" t="s">
        <v>4202</v>
      </c>
      <c r="W3122" s="171"/>
      <c r="X3122" s="172"/>
      <c r="Y3122" s="176">
        <f t="shared" si="1905"/>
        <v>0</v>
      </c>
      <c r="AA3122" s="192"/>
    </row>
    <row r="3123" spans="2:27" hidden="1">
      <c r="B3123" s="189">
        <f t="shared" si="1897"/>
        <v>0</v>
      </c>
      <c r="C3123" s="189">
        <f t="shared" ca="1" si="1898"/>
        <v>0</v>
      </c>
      <c r="D3123" s="189">
        <f t="shared" si="1899"/>
        <v>0</v>
      </c>
      <c r="E3123" s="189">
        <f t="shared" ca="1" si="1900"/>
        <v>0</v>
      </c>
      <c r="F3123" s="189">
        <f t="shared" si="1901"/>
        <v>0</v>
      </c>
      <c r="G3123" s="189" cm="1">
        <f t="array" aca="1" ref="G3123" ca="1">OFFSET(G3123,-1,,,)+1</f>
        <v>3118</v>
      </c>
      <c r="H3123" s="189">
        <f t="shared" si="1902"/>
        <v>0</v>
      </c>
      <c r="I3123" s="189">
        <f t="shared" si="1903"/>
        <v>0</v>
      </c>
      <c r="J3123" s="179">
        <f t="shared" si="1904"/>
        <v>0</v>
      </c>
      <c r="K3123" s="173"/>
      <c r="L3123" s="174" t="str" cm="1">
        <f t="array" aca="1" ref="L3123" ca="1">IF($K3123="",OFFSET(L3123,-1,,,),K3123)</f>
        <v>15.01.11.06.01</v>
      </c>
      <c r="M3123" s="175" t="str" cm="1">
        <f t="array" aca="1" ref="M3123" ca="1">IF(OR($K3123=0,$K3123=""),OFFSET(M3123,-1,,,),O3123)</f>
        <v>EQUIPAMENTO DE AR CONDICIONADO TIPO SPLIT - 9.000 BTU´s</v>
      </c>
      <c r="N3123" s="67" t="s">
        <v>4076</v>
      </c>
      <c r="O3123" s="68" t="s">
        <v>4727</v>
      </c>
      <c r="P3123" s="68"/>
      <c r="Q3123" s="68" t="s">
        <v>3257</v>
      </c>
      <c r="R3123" s="69">
        <v>1</v>
      </c>
      <c r="S3123" s="70">
        <v>1800</v>
      </c>
      <c r="T3123" s="70">
        <v>1800</v>
      </c>
      <c r="U3123" s="67" t="s">
        <v>1519</v>
      </c>
      <c r="V3123" s="71" t="s">
        <v>4202</v>
      </c>
      <c r="W3123" s="171"/>
      <c r="X3123" s="172"/>
      <c r="Y3123" s="176">
        <f t="shared" si="1905"/>
        <v>0</v>
      </c>
      <c r="AA3123" s="192"/>
    </row>
    <row r="3124" spans="2:27" hidden="1">
      <c r="B3124" s="189">
        <f t="shared" si="1897"/>
        <v>0</v>
      </c>
      <c r="C3124" s="189">
        <f t="shared" ca="1" si="1898"/>
        <v>0</v>
      </c>
      <c r="D3124" s="189">
        <f t="shared" si="1899"/>
        <v>0</v>
      </c>
      <c r="E3124" s="189">
        <f t="shared" ca="1" si="1900"/>
        <v>0</v>
      </c>
      <c r="F3124" s="189">
        <f t="shared" si="1901"/>
        <v>0</v>
      </c>
      <c r="G3124" s="189" cm="1">
        <f t="array" aca="1" ref="G3124" ca="1">OFFSET(G3124,-1,,,)+1</f>
        <v>3119</v>
      </c>
      <c r="H3124" s="189">
        <f t="shared" si="1902"/>
        <v>0</v>
      </c>
      <c r="I3124" s="189">
        <f t="shared" si="1903"/>
        <v>0</v>
      </c>
      <c r="J3124" s="179">
        <f t="shared" si="1904"/>
        <v>0</v>
      </c>
      <c r="K3124" s="173" t="s">
        <v>2754</v>
      </c>
      <c r="L3124" s="174" t="str" cm="1">
        <f t="array" aca="1" ref="L3124" ca="1">IF($K3124="",OFFSET(L3124,-1,,,),K3124)</f>
        <v>15.01.12</v>
      </c>
      <c r="M3124" s="175" t="str" cm="1">
        <f t="array" aca="1" ref="M3124" ca="1">IF(OR($K3124=0,$K3124=""),OFFSET(M3124,-1,,,),O3124)</f>
        <v>ESPAÇO ZEN</v>
      </c>
      <c r="N3124" s="67" t="s">
        <v>143</v>
      </c>
      <c r="O3124" s="68" t="s">
        <v>4802</v>
      </c>
      <c r="P3124" s="68"/>
      <c r="Q3124" s="68"/>
      <c r="R3124" s="69"/>
      <c r="S3124" s="70"/>
      <c r="T3124" s="70">
        <v>0</v>
      </c>
      <c r="U3124" s="67"/>
      <c r="V3124" s="71"/>
      <c r="W3124" s="171"/>
      <c r="X3124" s="172"/>
      <c r="Y3124" s="176">
        <f t="shared" si="1905"/>
        <v>0</v>
      </c>
      <c r="AA3124" s="192"/>
    </row>
    <row r="3125" spans="2:27" hidden="1">
      <c r="B3125" s="189">
        <f t="shared" si="1897"/>
        <v>0</v>
      </c>
      <c r="C3125" s="189">
        <f t="shared" ca="1" si="1898"/>
        <v>0</v>
      </c>
      <c r="D3125" s="189">
        <f t="shared" si="1899"/>
        <v>0</v>
      </c>
      <c r="E3125" s="189">
        <f t="shared" ca="1" si="1900"/>
        <v>0</v>
      </c>
      <c r="F3125" s="189">
        <f t="shared" si="1901"/>
        <v>0</v>
      </c>
      <c r="G3125" s="189" cm="1">
        <f t="array" aca="1" ref="G3125" ca="1">OFFSET(G3125,-1,,,)+1</f>
        <v>3120</v>
      </c>
      <c r="H3125" s="189">
        <f t="shared" si="1902"/>
        <v>0</v>
      </c>
      <c r="I3125" s="189">
        <f t="shared" si="1903"/>
        <v>0</v>
      </c>
      <c r="J3125" s="179">
        <f t="shared" si="1904"/>
        <v>0</v>
      </c>
      <c r="K3125" s="173" t="s">
        <v>2755</v>
      </c>
      <c r="L3125" s="174" t="str" cm="1">
        <f t="array" aca="1" ref="L3125" ca="1">IF($K3125="",OFFSET(L3125,-1,,,),K3125)</f>
        <v>15.01.12.01</v>
      </c>
      <c r="M3125" s="175" t="str" cm="1">
        <f t="array" aca="1" ref="M3125" ca="1">IF(OR($K3125=0,$K3125=""),OFFSET(M3125,-1,,,),O3125)</f>
        <v>PISO</v>
      </c>
      <c r="N3125" s="67" t="s">
        <v>143</v>
      </c>
      <c r="O3125" s="68" t="s">
        <v>4803</v>
      </c>
      <c r="P3125" s="68"/>
      <c r="Q3125" s="68"/>
      <c r="R3125" s="69"/>
      <c r="S3125" s="70"/>
      <c r="T3125" s="70">
        <v>0</v>
      </c>
      <c r="U3125" s="67"/>
      <c r="V3125" s="71"/>
      <c r="W3125" s="171"/>
      <c r="X3125" s="172"/>
      <c r="Y3125" s="176">
        <f t="shared" si="1905"/>
        <v>0</v>
      </c>
      <c r="AA3125" s="192"/>
    </row>
    <row r="3126" spans="2:27">
      <c r="B3126" s="189">
        <f t="shared" si="1897"/>
        <v>0</v>
      </c>
      <c r="C3126" s="189">
        <f t="shared" ca="1" si="1898"/>
        <v>0</v>
      </c>
      <c r="D3126" s="189">
        <f t="shared" si="1899"/>
        <v>0</v>
      </c>
      <c r="E3126" s="189">
        <f t="shared" ca="1" si="1900"/>
        <v>0</v>
      </c>
      <c r="F3126" s="189">
        <f t="shared" si="1901"/>
        <v>0</v>
      </c>
      <c r="G3126" s="189" cm="1">
        <f t="array" aca="1" ref="G3126" ca="1">OFFSET(G3126,-1,,,)+1</f>
        <v>3121</v>
      </c>
      <c r="H3126" s="189">
        <f t="shared" si="1902"/>
        <v>0</v>
      </c>
      <c r="I3126" s="189">
        <f t="shared" si="1903"/>
        <v>0</v>
      </c>
      <c r="J3126" s="179">
        <f t="shared" si="1904"/>
        <v>0</v>
      </c>
      <c r="K3126" s="173" t="s">
        <v>2756</v>
      </c>
      <c r="L3126" s="174" t="str" cm="1">
        <f t="array" aca="1" ref="L3126" ca="1">IF($K3126="",OFFSET(L3126,-1,,,),K3126)</f>
        <v>15.01.12.01.01</v>
      </c>
      <c r="M3126" s="175" t="str" cm="1">
        <f t="array" aca="1" ref="M3126" ca="1">IF(OR($K3126=0,$K3126=""),OFFSET(M3126,-1,,,),O3126)</f>
        <v>PISO EM PEDRA SÃO TOMÉ</v>
      </c>
      <c r="N3126" s="67" t="s">
        <v>4121</v>
      </c>
      <c r="O3126" s="68" t="s">
        <v>4804</v>
      </c>
      <c r="P3126" s="68"/>
      <c r="Q3126" s="68" t="s">
        <v>3258</v>
      </c>
      <c r="R3126" s="69">
        <v>6.52</v>
      </c>
      <c r="S3126" s="70">
        <v>287.375</v>
      </c>
      <c r="T3126" s="70">
        <v>1873.6849999999999</v>
      </c>
      <c r="U3126" s="67"/>
      <c r="V3126" s="71"/>
      <c r="W3126" s="171"/>
      <c r="X3126" s="172"/>
      <c r="Y3126" s="176">
        <f t="shared" si="1905"/>
        <v>0</v>
      </c>
      <c r="AA3126" s="192"/>
    </row>
    <row r="3127" spans="2:27" hidden="1">
      <c r="B3127" s="189">
        <f t="shared" si="1897"/>
        <v>0</v>
      </c>
      <c r="C3127" s="189">
        <f t="shared" ca="1" si="1898"/>
        <v>0</v>
      </c>
      <c r="D3127" s="189">
        <f t="shared" si="1899"/>
        <v>0</v>
      </c>
      <c r="E3127" s="189">
        <f t="shared" ca="1" si="1900"/>
        <v>0</v>
      </c>
      <c r="F3127" s="189">
        <f t="shared" si="1901"/>
        <v>0</v>
      </c>
      <c r="G3127" s="189" cm="1">
        <f t="array" aca="1" ref="G3127" ca="1">OFFSET(G3127,-1,,,)+1</f>
        <v>3122</v>
      </c>
      <c r="H3127" s="189">
        <f t="shared" si="1902"/>
        <v>0</v>
      </c>
      <c r="I3127" s="189">
        <f t="shared" si="1903"/>
        <v>0</v>
      </c>
      <c r="J3127" s="179">
        <f t="shared" si="1904"/>
        <v>0</v>
      </c>
      <c r="K3127" s="173"/>
      <c r="L3127" s="174" t="str" cm="1">
        <f t="array" aca="1" ref="L3127" ca="1">IF($K3127="",OFFSET(L3127,-1,,,),K3127)</f>
        <v>15.01.12.01.01</v>
      </c>
      <c r="M3127" s="175" t="str" cm="1">
        <f t="array" aca="1" ref="M3127" ca="1">IF(OR($K3127=0,$K3127=""),OFFSET(M3127,-1,,,),O3127)</f>
        <v>PISO EM PEDRA SÃO TOMÉ</v>
      </c>
      <c r="N3127" s="67" t="s">
        <v>240</v>
      </c>
      <c r="O3127" s="68" t="s">
        <v>179</v>
      </c>
      <c r="P3127" s="68"/>
      <c r="Q3127" s="68" t="s">
        <v>3255</v>
      </c>
      <c r="R3127" s="69">
        <v>68.459999999999994</v>
      </c>
      <c r="S3127" s="70">
        <v>0.75</v>
      </c>
      <c r="T3127" s="70">
        <v>51.344999999999999</v>
      </c>
      <c r="U3127" s="67" t="s">
        <v>1496</v>
      </c>
      <c r="V3127" s="71" t="s">
        <v>1497</v>
      </c>
      <c r="W3127" s="171"/>
      <c r="X3127" s="172"/>
      <c r="Y3127" s="176">
        <f t="shared" si="1905"/>
        <v>0</v>
      </c>
      <c r="AA3127" s="192"/>
    </row>
    <row r="3128" spans="2:27" hidden="1">
      <c r="B3128" s="189">
        <f t="shared" si="1897"/>
        <v>0</v>
      </c>
      <c r="C3128" s="189">
        <f t="shared" ca="1" si="1898"/>
        <v>0</v>
      </c>
      <c r="D3128" s="189">
        <f t="shared" si="1899"/>
        <v>0</v>
      </c>
      <c r="E3128" s="189">
        <f t="shared" ca="1" si="1900"/>
        <v>0</v>
      </c>
      <c r="F3128" s="189">
        <f t="shared" si="1901"/>
        <v>0</v>
      </c>
      <c r="G3128" s="189" cm="1">
        <f t="array" aca="1" ref="G3128" ca="1">OFFSET(G3128,-1,,,)+1</f>
        <v>3123</v>
      </c>
      <c r="H3128" s="189">
        <f t="shared" si="1902"/>
        <v>0</v>
      </c>
      <c r="I3128" s="189">
        <f t="shared" si="1903"/>
        <v>0</v>
      </c>
      <c r="J3128" s="179">
        <f t="shared" si="1904"/>
        <v>0</v>
      </c>
      <c r="K3128" s="173"/>
      <c r="L3128" s="174" t="str" cm="1">
        <f t="array" aca="1" ref="L3128" ca="1">IF($K3128="",OFFSET(L3128,-1,,,),K3128)</f>
        <v>15.01.12.01.01</v>
      </c>
      <c r="M3128" s="175" t="str" cm="1">
        <f t="array" aca="1" ref="M3128" ca="1">IF(OR($K3128=0,$K3128=""),OFFSET(M3128,-1,,,),O3128)</f>
        <v>PISO EM PEDRA SÃO TOMÉ</v>
      </c>
      <c r="N3128" s="67" t="s">
        <v>180</v>
      </c>
      <c r="O3128" s="68" t="s">
        <v>181</v>
      </c>
      <c r="P3128" s="68"/>
      <c r="Q3128" s="68" t="s">
        <v>3256</v>
      </c>
      <c r="R3128" s="69">
        <v>1.956</v>
      </c>
      <c r="S3128" s="70">
        <v>200</v>
      </c>
      <c r="T3128" s="70">
        <v>391.2</v>
      </c>
      <c r="U3128" s="67" t="s">
        <v>1496</v>
      </c>
      <c r="V3128" s="71" t="s">
        <v>1497</v>
      </c>
      <c r="W3128" s="171"/>
      <c r="X3128" s="172"/>
      <c r="Y3128" s="176">
        <f t="shared" si="1905"/>
        <v>0</v>
      </c>
      <c r="AA3128" s="192"/>
    </row>
    <row r="3129" spans="2:27" hidden="1">
      <c r="B3129" s="189">
        <f t="shared" si="1897"/>
        <v>0</v>
      </c>
      <c r="C3129" s="189">
        <f t="shared" ca="1" si="1898"/>
        <v>0</v>
      </c>
      <c r="D3129" s="189">
        <f t="shared" si="1899"/>
        <v>0</v>
      </c>
      <c r="E3129" s="189">
        <f t="shared" ca="1" si="1900"/>
        <v>0</v>
      </c>
      <c r="F3129" s="189">
        <f t="shared" si="1901"/>
        <v>0</v>
      </c>
      <c r="G3129" s="189" cm="1">
        <f t="array" aca="1" ref="G3129" ca="1">OFFSET(G3129,-1,,,)+1</f>
        <v>3124</v>
      </c>
      <c r="H3129" s="189">
        <f t="shared" si="1902"/>
        <v>0</v>
      </c>
      <c r="I3129" s="189">
        <f t="shared" si="1903"/>
        <v>0</v>
      </c>
      <c r="J3129" s="179">
        <f t="shared" si="1904"/>
        <v>0</v>
      </c>
      <c r="K3129" s="173"/>
      <c r="L3129" s="174" t="str" cm="1">
        <f t="array" aca="1" ref="L3129" ca="1">IF($K3129="",OFFSET(L3129,-1,,,),K3129)</f>
        <v>15.01.12.01.01</v>
      </c>
      <c r="M3129" s="175" t="str" cm="1">
        <f t="array" aca="1" ref="M3129" ca="1">IF(OR($K3129=0,$K3129=""),OFFSET(M3129,-1,,,),O3129)</f>
        <v>PISO EM PEDRA SÃO TOMÉ</v>
      </c>
      <c r="N3129" s="67" t="s">
        <v>4122</v>
      </c>
      <c r="O3129" s="68" t="s">
        <v>4805</v>
      </c>
      <c r="P3129" s="68"/>
      <c r="Q3129" s="68" t="s">
        <v>3258</v>
      </c>
      <c r="R3129" s="69">
        <v>7.1719999999999997</v>
      </c>
      <c r="S3129" s="70">
        <v>145</v>
      </c>
      <c r="T3129" s="70">
        <v>1039.94</v>
      </c>
      <c r="U3129" s="67" t="s">
        <v>1496</v>
      </c>
      <c r="V3129" s="71" t="s">
        <v>1497</v>
      </c>
      <c r="W3129" s="171"/>
      <c r="X3129" s="172"/>
      <c r="Y3129" s="176">
        <f t="shared" si="1905"/>
        <v>0</v>
      </c>
      <c r="AA3129" s="192"/>
    </row>
    <row r="3130" spans="2:27" hidden="1">
      <c r="B3130" s="189">
        <f t="shared" si="1897"/>
        <v>0</v>
      </c>
      <c r="C3130" s="189">
        <f t="shared" ca="1" si="1898"/>
        <v>0</v>
      </c>
      <c r="D3130" s="189">
        <f t="shared" si="1899"/>
        <v>0</v>
      </c>
      <c r="E3130" s="189">
        <f t="shared" ca="1" si="1900"/>
        <v>0</v>
      </c>
      <c r="F3130" s="189">
        <f t="shared" si="1901"/>
        <v>0</v>
      </c>
      <c r="G3130" s="189" cm="1">
        <f t="array" aca="1" ref="G3130" ca="1">OFFSET(G3130,-1,,,)+1</f>
        <v>3125</v>
      </c>
      <c r="H3130" s="189">
        <f t="shared" si="1902"/>
        <v>0</v>
      </c>
      <c r="I3130" s="189">
        <f t="shared" si="1903"/>
        <v>0</v>
      </c>
      <c r="J3130" s="179">
        <f t="shared" si="1904"/>
        <v>0</v>
      </c>
      <c r="K3130" s="173"/>
      <c r="L3130" s="174" t="str" cm="1">
        <f t="array" aca="1" ref="L3130" ca="1">IF($K3130="",OFFSET(L3130,-1,,,),K3130)</f>
        <v>15.01.12.01.01</v>
      </c>
      <c r="M3130" s="175" t="str" cm="1">
        <f t="array" aca="1" ref="M3130" ca="1">IF(OR($K3130=0,$K3130=""),OFFSET(M3130,-1,,,),O3130)</f>
        <v>PISO EM PEDRA SÃO TOMÉ</v>
      </c>
      <c r="N3130" s="67" t="s">
        <v>4123</v>
      </c>
      <c r="O3130" s="68" t="s">
        <v>4806</v>
      </c>
      <c r="P3130" s="68"/>
      <c r="Q3130" s="68" t="s">
        <v>3258</v>
      </c>
      <c r="R3130" s="69">
        <v>6.52</v>
      </c>
      <c r="S3130" s="70">
        <v>60</v>
      </c>
      <c r="T3130" s="70">
        <v>391.2</v>
      </c>
      <c r="U3130" s="67" t="s">
        <v>1496</v>
      </c>
      <c r="V3130" s="71" t="s">
        <v>1497</v>
      </c>
      <c r="W3130" s="171"/>
      <c r="X3130" s="172"/>
      <c r="Y3130" s="176">
        <f t="shared" si="1905"/>
        <v>0</v>
      </c>
      <c r="AA3130" s="192"/>
    </row>
    <row r="3131" spans="2:27" hidden="1">
      <c r="B3131" s="189">
        <f t="shared" si="1897"/>
        <v>0</v>
      </c>
      <c r="C3131" s="189">
        <f t="shared" ca="1" si="1898"/>
        <v>0</v>
      </c>
      <c r="D3131" s="189">
        <f t="shared" si="1899"/>
        <v>0</v>
      </c>
      <c r="E3131" s="189">
        <f t="shared" ca="1" si="1900"/>
        <v>0</v>
      </c>
      <c r="F3131" s="189">
        <f t="shared" si="1901"/>
        <v>0</v>
      </c>
      <c r="G3131" s="189" cm="1">
        <f t="array" aca="1" ref="G3131" ca="1">OFFSET(G3131,-1,,,)+1</f>
        <v>3126</v>
      </c>
      <c r="H3131" s="189">
        <f t="shared" si="1902"/>
        <v>0</v>
      </c>
      <c r="I3131" s="189">
        <f t="shared" si="1903"/>
        <v>0</v>
      </c>
      <c r="J3131" s="179">
        <f t="shared" si="1904"/>
        <v>0</v>
      </c>
      <c r="K3131" s="173" t="s">
        <v>2757</v>
      </c>
      <c r="L3131" s="174" t="str" cm="1">
        <f t="array" aca="1" ref="L3131" ca="1">IF($K3131="",OFFSET(L3131,-1,,,),K3131)</f>
        <v>15.01.12.02</v>
      </c>
      <c r="M3131" s="175" t="str" cm="1">
        <f t="array" aca="1" ref="M3131" ca="1">IF(OR($K3131=0,$K3131=""),OFFSET(M3131,-1,,,),O3131)</f>
        <v>PERGOLADO</v>
      </c>
      <c r="N3131" s="67" t="s">
        <v>143</v>
      </c>
      <c r="O3131" s="68" t="s">
        <v>4807</v>
      </c>
      <c r="P3131" s="68"/>
      <c r="Q3131" s="68"/>
      <c r="R3131" s="69"/>
      <c r="S3131" s="70"/>
      <c r="T3131" s="70">
        <v>0</v>
      </c>
      <c r="U3131" s="67"/>
      <c r="V3131" s="71"/>
      <c r="W3131" s="171"/>
      <c r="X3131" s="172"/>
      <c r="Y3131" s="176">
        <f t="shared" si="1905"/>
        <v>0</v>
      </c>
      <c r="AA3131" s="192"/>
    </row>
    <row r="3132" spans="2:27">
      <c r="B3132" s="189">
        <f t="shared" si="1897"/>
        <v>0</v>
      </c>
      <c r="C3132" s="189">
        <f t="shared" ca="1" si="1898"/>
        <v>0</v>
      </c>
      <c r="D3132" s="189">
        <f t="shared" si="1899"/>
        <v>0</v>
      </c>
      <c r="E3132" s="189">
        <f t="shared" ca="1" si="1900"/>
        <v>0</v>
      </c>
      <c r="F3132" s="189">
        <f t="shared" si="1901"/>
        <v>0</v>
      </c>
      <c r="G3132" s="189" cm="1">
        <f t="array" aca="1" ref="G3132" ca="1">OFFSET(G3132,-1,,,)+1</f>
        <v>3127</v>
      </c>
      <c r="H3132" s="189">
        <f t="shared" si="1902"/>
        <v>0</v>
      </c>
      <c r="I3132" s="189">
        <f t="shared" si="1903"/>
        <v>0</v>
      </c>
      <c r="J3132" s="179">
        <f t="shared" si="1904"/>
        <v>0</v>
      </c>
      <c r="K3132" s="173" t="s">
        <v>2758</v>
      </c>
      <c r="L3132" s="174" t="str" cm="1">
        <f t="array" aca="1" ref="L3132" ca="1">IF($K3132="",OFFSET(L3132,-1,,,),K3132)</f>
        <v>15.01.12.02.01</v>
      </c>
      <c r="M3132" s="175" t="str" cm="1">
        <f t="array" aca="1" ref="M3132" ca="1">IF(OR($K3132=0,$K3132=""),OFFSET(M3132,-1,,,),O3132)</f>
        <v>PERGOLADO DE MADEIRA PLASTICA</v>
      </c>
      <c r="N3132" s="67" t="s">
        <v>4118</v>
      </c>
      <c r="O3132" s="68" t="s">
        <v>4794</v>
      </c>
      <c r="P3132" s="68"/>
      <c r="Q3132" s="68" t="s">
        <v>3258</v>
      </c>
      <c r="R3132" s="69">
        <v>15.75</v>
      </c>
      <c r="S3132" s="70">
        <v>1100</v>
      </c>
      <c r="T3132" s="70">
        <v>17325</v>
      </c>
      <c r="U3132" s="67"/>
      <c r="V3132" s="71"/>
      <c r="W3132" s="171"/>
      <c r="X3132" s="172"/>
      <c r="Y3132" s="176">
        <f t="shared" si="1905"/>
        <v>0</v>
      </c>
      <c r="AA3132" s="192"/>
    </row>
    <row r="3133" spans="2:27" hidden="1">
      <c r="B3133" s="189">
        <f t="shared" si="1897"/>
        <v>0</v>
      </c>
      <c r="C3133" s="189">
        <f t="shared" ca="1" si="1898"/>
        <v>0</v>
      </c>
      <c r="D3133" s="189">
        <f t="shared" si="1899"/>
        <v>0</v>
      </c>
      <c r="E3133" s="189">
        <f t="shared" ca="1" si="1900"/>
        <v>0</v>
      </c>
      <c r="F3133" s="189">
        <f t="shared" si="1901"/>
        <v>0</v>
      </c>
      <c r="G3133" s="189" cm="1">
        <f t="array" aca="1" ref="G3133" ca="1">OFFSET(G3133,-1,,,)+1</f>
        <v>3128</v>
      </c>
      <c r="H3133" s="189">
        <f t="shared" si="1902"/>
        <v>0</v>
      </c>
      <c r="I3133" s="189">
        <f t="shared" si="1903"/>
        <v>0</v>
      </c>
      <c r="J3133" s="179">
        <f t="shared" si="1904"/>
        <v>0</v>
      </c>
      <c r="K3133" s="173"/>
      <c r="L3133" s="174" t="str" cm="1">
        <f t="array" aca="1" ref="L3133" ca="1">IF($K3133="",OFFSET(L3133,-1,,,),K3133)</f>
        <v>15.01.12.02.01</v>
      </c>
      <c r="M3133" s="175" t="str" cm="1">
        <f t="array" aca="1" ref="M3133" ca="1">IF(OR($K3133=0,$K3133=""),OFFSET(M3133,-1,,,),O3133)</f>
        <v>PERGOLADO DE MADEIRA PLASTICA</v>
      </c>
      <c r="N3133" s="67" t="s">
        <v>4119</v>
      </c>
      <c r="O3133" s="68" t="s">
        <v>4795</v>
      </c>
      <c r="P3133" s="68"/>
      <c r="Q3133" s="68" t="s">
        <v>3258</v>
      </c>
      <c r="R3133" s="69">
        <v>15.75</v>
      </c>
      <c r="S3133" s="70">
        <v>1100</v>
      </c>
      <c r="T3133" s="70">
        <v>17325</v>
      </c>
      <c r="U3133" s="67" t="s">
        <v>1496</v>
      </c>
      <c r="V3133" s="71" t="s">
        <v>1497</v>
      </c>
      <c r="W3133" s="171"/>
      <c r="X3133" s="172"/>
      <c r="Y3133" s="176">
        <f t="shared" si="1905"/>
        <v>0</v>
      </c>
      <c r="AA3133" s="192"/>
    </row>
    <row r="3134" spans="2:27" hidden="1">
      <c r="B3134" s="189">
        <f t="shared" si="1897"/>
        <v>0</v>
      </c>
      <c r="C3134" s="189">
        <f t="shared" ca="1" si="1898"/>
        <v>0</v>
      </c>
      <c r="D3134" s="189">
        <f t="shared" si="1899"/>
        <v>0</v>
      </c>
      <c r="E3134" s="189">
        <f t="shared" ca="1" si="1900"/>
        <v>0</v>
      </c>
      <c r="F3134" s="189">
        <f t="shared" si="1901"/>
        <v>0</v>
      </c>
      <c r="G3134" s="189" cm="1">
        <f t="array" aca="1" ref="G3134" ca="1">OFFSET(G3134,-1,,,)+1</f>
        <v>3129</v>
      </c>
      <c r="H3134" s="189">
        <f t="shared" si="1902"/>
        <v>0</v>
      </c>
      <c r="I3134" s="189">
        <f t="shared" si="1903"/>
        <v>0</v>
      </c>
      <c r="J3134" s="179">
        <f t="shared" si="1904"/>
        <v>0</v>
      </c>
      <c r="K3134" s="173" t="s">
        <v>2759</v>
      </c>
      <c r="L3134" s="174" t="str" cm="1">
        <f t="array" aca="1" ref="L3134" ca="1">IF($K3134="",OFFSET(L3134,-1,,,),K3134)</f>
        <v>15.01.13</v>
      </c>
      <c r="M3134" s="175" t="str" cm="1">
        <f t="array" aca="1" ref="M3134" ca="1">IF(OR($K3134=0,$K3134=""),OFFSET(M3134,-1,,,),O3134)</f>
        <v>PRAÇA DA LEITURA</v>
      </c>
      <c r="N3134" s="67" t="s">
        <v>143</v>
      </c>
      <c r="O3134" s="68" t="s">
        <v>4808</v>
      </c>
      <c r="P3134" s="68"/>
      <c r="Q3134" s="68"/>
      <c r="R3134" s="69"/>
      <c r="S3134" s="70"/>
      <c r="T3134" s="70">
        <v>0</v>
      </c>
      <c r="U3134" s="67"/>
      <c r="V3134" s="71"/>
      <c r="W3134" s="171"/>
      <c r="X3134" s="172"/>
      <c r="Y3134" s="176">
        <f t="shared" si="1905"/>
        <v>0</v>
      </c>
      <c r="AA3134" s="192"/>
    </row>
    <row r="3135" spans="2:27" hidden="1">
      <c r="B3135" s="189">
        <f t="shared" si="1897"/>
        <v>0</v>
      </c>
      <c r="C3135" s="189">
        <f t="shared" ca="1" si="1898"/>
        <v>0</v>
      </c>
      <c r="D3135" s="189">
        <f t="shared" si="1899"/>
        <v>0</v>
      </c>
      <c r="E3135" s="189">
        <f t="shared" ca="1" si="1900"/>
        <v>0</v>
      </c>
      <c r="F3135" s="189">
        <f t="shared" si="1901"/>
        <v>0</v>
      </c>
      <c r="G3135" s="189" cm="1">
        <f t="array" aca="1" ref="G3135" ca="1">OFFSET(G3135,-1,,,)+1</f>
        <v>3130</v>
      </c>
      <c r="H3135" s="189">
        <f t="shared" si="1902"/>
        <v>0</v>
      </c>
      <c r="I3135" s="189">
        <f t="shared" si="1903"/>
        <v>0</v>
      </c>
      <c r="J3135" s="179">
        <f t="shared" si="1904"/>
        <v>0</v>
      </c>
      <c r="K3135" s="173" t="s">
        <v>2760</v>
      </c>
      <c r="L3135" s="174" t="str" cm="1">
        <f t="array" aca="1" ref="L3135" ca="1">IF($K3135="",OFFSET(L3135,-1,,,),K3135)</f>
        <v>15.01.13.01</v>
      </c>
      <c r="M3135" s="175" t="str" cm="1">
        <f t="array" aca="1" ref="M3135" ca="1">IF(OR($K3135=0,$K3135=""),OFFSET(M3135,-1,,,),O3135)</f>
        <v>PISO</v>
      </c>
      <c r="N3135" s="67" t="s">
        <v>143</v>
      </c>
      <c r="O3135" s="68" t="s">
        <v>4803</v>
      </c>
      <c r="P3135" s="68"/>
      <c r="Q3135" s="68"/>
      <c r="R3135" s="69"/>
      <c r="S3135" s="70"/>
      <c r="T3135" s="70">
        <v>0</v>
      </c>
      <c r="U3135" s="67"/>
      <c r="V3135" s="71"/>
      <c r="W3135" s="171"/>
      <c r="X3135" s="172"/>
      <c r="Y3135" s="176">
        <f t="shared" si="1905"/>
        <v>0</v>
      </c>
      <c r="AA3135" s="192"/>
    </row>
    <row r="3136" spans="2:27">
      <c r="B3136" s="189">
        <f t="shared" si="1897"/>
        <v>0</v>
      </c>
      <c r="C3136" s="189">
        <f t="shared" ca="1" si="1898"/>
        <v>0</v>
      </c>
      <c r="D3136" s="189">
        <f t="shared" si="1899"/>
        <v>0</v>
      </c>
      <c r="E3136" s="189">
        <f t="shared" ca="1" si="1900"/>
        <v>0</v>
      </c>
      <c r="F3136" s="189">
        <f t="shared" si="1901"/>
        <v>0</v>
      </c>
      <c r="G3136" s="189" cm="1">
        <f t="array" aca="1" ref="G3136" ca="1">OFFSET(G3136,-1,,,)+1</f>
        <v>3131</v>
      </c>
      <c r="H3136" s="189">
        <f t="shared" si="1902"/>
        <v>0</v>
      </c>
      <c r="I3136" s="189">
        <f t="shared" si="1903"/>
        <v>0</v>
      </c>
      <c r="J3136" s="179">
        <f t="shared" si="1904"/>
        <v>0</v>
      </c>
      <c r="K3136" s="173" t="s">
        <v>2761</v>
      </c>
      <c r="L3136" s="174" t="str" cm="1">
        <f t="array" aca="1" ref="L3136" ca="1">IF($K3136="",OFFSET(L3136,-1,,,),K3136)</f>
        <v>15.01.13.01.01</v>
      </c>
      <c r="M3136" s="175" t="str" cm="1">
        <f t="array" aca="1" ref="M3136" ca="1">IF(OR($K3136=0,$K3136=""),OFFSET(M3136,-1,,,),O3136)</f>
        <v>PASSEIO EM PEDRISCO</v>
      </c>
      <c r="N3136" s="67" t="s">
        <v>2827</v>
      </c>
      <c r="O3136" s="68" t="s">
        <v>4809</v>
      </c>
      <c r="P3136" s="68"/>
      <c r="Q3136" s="68" t="s">
        <v>3258</v>
      </c>
      <c r="R3136" s="69">
        <v>7.5</v>
      </c>
      <c r="S3136" s="70">
        <v>69.911799999999999</v>
      </c>
      <c r="T3136" s="70">
        <v>524.33849999999995</v>
      </c>
      <c r="U3136" s="67"/>
      <c r="V3136" s="71"/>
      <c r="W3136" s="171"/>
      <c r="X3136" s="172"/>
      <c r="Y3136" s="176">
        <f t="shared" si="1905"/>
        <v>0</v>
      </c>
      <c r="AA3136" s="192"/>
    </row>
    <row r="3137" spans="2:27" hidden="1">
      <c r="B3137" s="189">
        <f t="shared" si="1897"/>
        <v>0</v>
      </c>
      <c r="C3137" s="189">
        <f t="shared" ca="1" si="1898"/>
        <v>0</v>
      </c>
      <c r="D3137" s="189">
        <f t="shared" si="1899"/>
        <v>0</v>
      </c>
      <c r="E3137" s="189">
        <f t="shared" ca="1" si="1900"/>
        <v>0</v>
      </c>
      <c r="F3137" s="189">
        <f t="shared" si="1901"/>
        <v>0</v>
      </c>
      <c r="G3137" s="189" cm="1">
        <f t="array" aca="1" ref="G3137" ca="1">OFFSET(G3137,-1,,,)+1</f>
        <v>3132</v>
      </c>
      <c r="H3137" s="189">
        <f t="shared" si="1902"/>
        <v>0</v>
      </c>
      <c r="I3137" s="189">
        <f t="shared" si="1903"/>
        <v>0</v>
      </c>
      <c r="J3137" s="179">
        <f t="shared" si="1904"/>
        <v>0</v>
      </c>
      <c r="K3137" s="173"/>
      <c r="L3137" s="174" t="str" cm="1">
        <f t="array" aca="1" ref="L3137" ca="1">IF($K3137="",OFFSET(L3137,-1,,,),K3137)</f>
        <v>15.01.13.01.01</v>
      </c>
      <c r="M3137" s="175" t="str" cm="1">
        <f t="array" aca="1" ref="M3137" ca="1">IF(OR($K3137=0,$K3137=""),OFFSET(M3137,-1,,,),O3137)</f>
        <v>PASSEIO EM PEDRISCO</v>
      </c>
      <c r="N3137" s="67" t="s">
        <v>169</v>
      </c>
      <c r="O3137" s="68" t="s">
        <v>170</v>
      </c>
      <c r="P3137" s="68"/>
      <c r="Q3137" s="68" t="s">
        <v>3253</v>
      </c>
      <c r="R3137" s="69">
        <v>6</v>
      </c>
      <c r="S3137" s="70">
        <v>6</v>
      </c>
      <c r="T3137" s="70">
        <v>36</v>
      </c>
      <c r="U3137" s="67" t="s">
        <v>1496</v>
      </c>
      <c r="V3137" s="71" t="s">
        <v>1497</v>
      </c>
      <c r="W3137" s="171"/>
      <c r="X3137" s="172"/>
      <c r="Y3137" s="176">
        <f t="shared" si="1905"/>
        <v>0</v>
      </c>
      <c r="AA3137" s="192"/>
    </row>
    <row r="3138" spans="2:27" hidden="1">
      <c r="B3138" s="189">
        <f t="shared" si="1897"/>
        <v>0</v>
      </c>
      <c r="C3138" s="189">
        <f t="shared" ca="1" si="1898"/>
        <v>0</v>
      </c>
      <c r="D3138" s="189">
        <f t="shared" si="1899"/>
        <v>0</v>
      </c>
      <c r="E3138" s="189">
        <f t="shared" ca="1" si="1900"/>
        <v>0</v>
      </c>
      <c r="F3138" s="189">
        <f t="shared" si="1901"/>
        <v>0</v>
      </c>
      <c r="G3138" s="189" cm="1">
        <f t="array" aca="1" ref="G3138" ca="1">OFFSET(G3138,-1,,,)+1</f>
        <v>3133</v>
      </c>
      <c r="H3138" s="189">
        <f t="shared" si="1902"/>
        <v>0</v>
      </c>
      <c r="I3138" s="189">
        <f t="shared" si="1903"/>
        <v>0</v>
      </c>
      <c r="J3138" s="179">
        <f t="shared" si="1904"/>
        <v>0</v>
      </c>
      <c r="K3138" s="173"/>
      <c r="L3138" s="174" t="str" cm="1">
        <f t="array" aca="1" ref="L3138" ca="1">IF($K3138="",OFFSET(L3138,-1,,,),K3138)</f>
        <v>15.01.13.01.01</v>
      </c>
      <c r="M3138" s="175" t="str" cm="1">
        <f t="array" aca="1" ref="M3138" ca="1">IF(OR($K3138=0,$K3138=""),OFFSET(M3138,-1,,,),O3138)</f>
        <v>PASSEIO EM PEDRISCO</v>
      </c>
      <c r="N3138" s="67" t="s">
        <v>171</v>
      </c>
      <c r="O3138" s="68" t="s">
        <v>172</v>
      </c>
      <c r="P3138" s="68"/>
      <c r="Q3138" s="68" t="s">
        <v>3255</v>
      </c>
      <c r="R3138" s="69">
        <v>7.4999999999999997E-2</v>
      </c>
      <c r="S3138" s="70">
        <v>18</v>
      </c>
      <c r="T3138" s="70">
        <v>1.3499999999999999</v>
      </c>
      <c r="U3138" s="67" t="s">
        <v>1496</v>
      </c>
      <c r="V3138" s="71" t="s">
        <v>1497</v>
      </c>
      <c r="W3138" s="171"/>
      <c r="X3138" s="172"/>
      <c r="Y3138" s="176">
        <f t="shared" si="1905"/>
        <v>0</v>
      </c>
      <c r="AA3138" s="192"/>
    </row>
    <row r="3139" spans="2:27" hidden="1">
      <c r="B3139" s="189">
        <f t="shared" si="1897"/>
        <v>0</v>
      </c>
      <c r="C3139" s="189">
        <f t="shared" ca="1" si="1898"/>
        <v>0</v>
      </c>
      <c r="D3139" s="189">
        <f t="shared" si="1899"/>
        <v>0</v>
      </c>
      <c r="E3139" s="189">
        <f t="shared" ca="1" si="1900"/>
        <v>0</v>
      </c>
      <c r="F3139" s="189">
        <f t="shared" si="1901"/>
        <v>0</v>
      </c>
      <c r="G3139" s="189" cm="1">
        <f t="array" aca="1" ref="G3139" ca="1">OFFSET(G3139,-1,,,)+1</f>
        <v>3134</v>
      </c>
      <c r="H3139" s="189">
        <f t="shared" si="1902"/>
        <v>0</v>
      </c>
      <c r="I3139" s="189">
        <f t="shared" si="1903"/>
        <v>0</v>
      </c>
      <c r="J3139" s="179">
        <f t="shared" si="1904"/>
        <v>0</v>
      </c>
      <c r="K3139" s="173"/>
      <c r="L3139" s="174" t="str" cm="1">
        <f t="array" aca="1" ref="L3139" ca="1">IF($K3139="",OFFSET(L3139,-1,,,),K3139)</f>
        <v>15.01.13.01.01</v>
      </c>
      <c r="M3139" s="175" t="str" cm="1">
        <f t="array" aca="1" ref="M3139" ca="1">IF(OR($K3139=0,$K3139=""),OFFSET(M3139,-1,,,),O3139)</f>
        <v>PASSEIO EM PEDRISCO</v>
      </c>
      <c r="N3139" s="67" t="s">
        <v>180</v>
      </c>
      <c r="O3139" s="68" t="s">
        <v>181</v>
      </c>
      <c r="P3139" s="68"/>
      <c r="Q3139" s="68" t="s">
        <v>3256</v>
      </c>
      <c r="R3139" s="69">
        <v>0.375</v>
      </c>
      <c r="S3139" s="70">
        <v>200</v>
      </c>
      <c r="T3139" s="70">
        <v>75</v>
      </c>
      <c r="U3139" s="67" t="s">
        <v>1496</v>
      </c>
      <c r="V3139" s="71" t="s">
        <v>1497</v>
      </c>
      <c r="W3139" s="171"/>
      <c r="X3139" s="172"/>
      <c r="Y3139" s="176">
        <f t="shared" si="1905"/>
        <v>0</v>
      </c>
      <c r="AA3139" s="192"/>
    </row>
    <row r="3140" spans="2:27" hidden="1">
      <c r="B3140" s="189">
        <f t="shared" si="1897"/>
        <v>0</v>
      </c>
      <c r="C3140" s="189">
        <f t="shared" ca="1" si="1898"/>
        <v>0</v>
      </c>
      <c r="D3140" s="189">
        <f t="shared" si="1899"/>
        <v>0</v>
      </c>
      <c r="E3140" s="189">
        <f t="shared" ca="1" si="1900"/>
        <v>0</v>
      </c>
      <c r="F3140" s="189">
        <f t="shared" si="1901"/>
        <v>0</v>
      </c>
      <c r="G3140" s="189" cm="1">
        <f t="array" aca="1" ref="G3140" ca="1">OFFSET(G3140,-1,,,)+1</f>
        <v>3135</v>
      </c>
      <c r="H3140" s="189">
        <f t="shared" si="1902"/>
        <v>0</v>
      </c>
      <c r="I3140" s="189">
        <f t="shared" si="1903"/>
        <v>0</v>
      </c>
      <c r="J3140" s="179">
        <f t="shared" si="1904"/>
        <v>0</v>
      </c>
      <c r="K3140" s="173"/>
      <c r="L3140" s="174" t="str" cm="1">
        <f t="array" aca="1" ref="L3140" ca="1">IF($K3140="",OFFSET(L3140,-1,,,),K3140)</f>
        <v>15.01.13.01.01</v>
      </c>
      <c r="M3140" s="175" t="str" cm="1">
        <f t="array" aca="1" ref="M3140" ca="1">IF(OR($K3140=0,$K3140=""),OFFSET(M3140,-1,,,),O3140)</f>
        <v>PASSEIO EM PEDRISCO</v>
      </c>
      <c r="N3140" s="67" t="s">
        <v>2828</v>
      </c>
      <c r="O3140" s="68" t="s">
        <v>3049</v>
      </c>
      <c r="P3140" s="68"/>
      <c r="Q3140" s="68" t="s">
        <v>3256</v>
      </c>
      <c r="R3140" s="69">
        <v>0.75</v>
      </c>
      <c r="S3140" s="70">
        <v>200</v>
      </c>
      <c r="T3140" s="70">
        <v>150</v>
      </c>
      <c r="U3140" s="67" t="s">
        <v>1496</v>
      </c>
      <c r="V3140" s="71" t="s">
        <v>1497</v>
      </c>
      <c r="W3140" s="171"/>
      <c r="X3140" s="172"/>
      <c r="Y3140" s="176">
        <f t="shared" si="1905"/>
        <v>0</v>
      </c>
      <c r="AA3140" s="192"/>
    </row>
    <row r="3141" spans="2:27" hidden="1">
      <c r="B3141" s="189">
        <f t="shared" si="1897"/>
        <v>0</v>
      </c>
      <c r="C3141" s="189">
        <f t="shared" ca="1" si="1898"/>
        <v>0</v>
      </c>
      <c r="D3141" s="189">
        <f t="shared" si="1899"/>
        <v>0</v>
      </c>
      <c r="E3141" s="189">
        <f t="shared" ca="1" si="1900"/>
        <v>0</v>
      </c>
      <c r="F3141" s="189">
        <f t="shared" si="1901"/>
        <v>0</v>
      </c>
      <c r="G3141" s="189" cm="1">
        <f t="array" aca="1" ref="G3141" ca="1">OFFSET(G3141,-1,,,)+1</f>
        <v>3136</v>
      </c>
      <c r="H3141" s="189">
        <f t="shared" si="1902"/>
        <v>0</v>
      </c>
      <c r="I3141" s="189">
        <f t="shared" si="1903"/>
        <v>0</v>
      </c>
      <c r="J3141" s="179">
        <f t="shared" si="1904"/>
        <v>0</v>
      </c>
      <c r="K3141" s="173"/>
      <c r="L3141" s="174" t="str" cm="1">
        <f t="array" aca="1" ref="L3141" ca="1">IF($K3141="",OFFSET(L3141,-1,,,),K3141)</f>
        <v>15.01.13.01.01</v>
      </c>
      <c r="M3141" s="175" t="str" cm="1">
        <f t="array" aca="1" ref="M3141" ca="1">IF(OR($K3141=0,$K3141=""),OFFSET(M3141,-1,,,),O3141)</f>
        <v>PASSEIO EM PEDRISCO</v>
      </c>
      <c r="N3141" s="67" t="s">
        <v>230</v>
      </c>
      <c r="O3141" s="68" t="s">
        <v>231</v>
      </c>
      <c r="P3141" s="68"/>
      <c r="Q3141" s="68" t="s">
        <v>3261</v>
      </c>
      <c r="R3141" s="69">
        <v>9.1875</v>
      </c>
      <c r="S3141" s="70">
        <v>22.31</v>
      </c>
      <c r="T3141" s="70">
        <v>204.97312499999998</v>
      </c>
      <c r="U3141" s="67" t="s">
        <v>1496</v>
      </c>
      <c r="V3141" s="71" t="s">
        <v>1497</v>
      </c>
      <c r="W3141" s="171"/>
      <c r="X3141" s="172"/>
      <c r="Y3141" s="176">
        <f t="shared" si="1905"/>
        <v>0</v>
      </c>
      <c r="AA3141" s="192"/>
    </row>
    <row r="3142" spans="2:27" hidden="1">
      <c r="B3142" s="189">
        <f t="shared" si="1897"/>
        <v>0</v>
      </c>
      <c r="C3142" s="189">
        <f t="shared" ca="1" si="1898"/>
        <v>0</v>
      </c>
      <c r="D3142" s="189">
        <f t="shared" si="1899"/>
        <v>0</v>
      </c>
      <c r="E3142" s="189">
        <f t="shared" ca="1" si="1900"/>
        <v>0</v>
      </c>
      <c r="F3142" s="189">
        <f t="shared" si="1901"/>
        <v>0</v>
      </c>
      <c r="G3142" s="189" cm="1">
        <f t="array" aca="1" ref="G3142" ca="1">OFFSET(G3142,-1,,,)+1</f>
        <v>3137</v>
      </c>
      <c r="H3142" s="189">
        <f t="shared" si="1902"/>
        <v>0</v>
      </c>
      <c r="I3142" s="189">
        <f t="shared" si="1903"/>
        <v>0</v>
      </c>
      <c r="J3142" s="179">
        <f t="shared" si="1904"/>
        <v>0</v>
      </c>
      <c r="K3142" s="173"/>
      <c r="L3142" s="174" t="str" cm="1">
        <f t="array" aca="1" ref="L3142" ca="1">IF($K3142="",OFFSET(L3142,-1,,,),K3142)</f>
        <v>15.01.13.01.01</v>
      </c>
      <c r="M3142" s="175" t="str" cm="1">
        <f t="array" aca="1" ref="M3142" ca="1">IF(OR($K3142=0,$K3142=""),OFFSET(M3142,-1,,,),O3142)</f>
        <v>PASSEIO EM PEDRISCO</v>
      </c>
      <c r="N3142" s="67" t="s">
        <v>236</v>
      </c>
      <c r="O3142" s="68" t="s">
        <v>237</v>
      </c>
      <c r="P3142" s="68"/>
      <c r="Q3142" s="68" t="s">
        <v>3262</v>
      </c>
      <c r="R3142" s="69">
        <v>2.1</v>
      </c>
      <c r="S3142" s="70">
        <v>27.15</v>
      </c>
      <c r="T3142" s="70">
        <v>57.015000000000001</v>
      </c>
      <c r="U3142" s="67" t="s">
        <v>1496</v>
      </c>
      <c r="V3142" s="71" t="s">
        <v>1497</v>
      </c>
      <c r="W3142" s="171"/>
      <c r="X3142" s="172"/>
      <c r="Y3142" s="176">
        <f t="shared" si="1905"/>
        <v>0</v>
      </c>
      <c r="AA3142" s="192"/>
    </row>
    <row r="3143" spans="2:27" hidden="1">
      <c r="B3143" s="189">
        <f t="shared" si="1897"/>
        <v>0</v>
      </c>
      <c r="C3143" s="189">
        <f t="shared" ca="1" si="1898"/>
        <v>0</v>
      </c>
      <c r="D3143" s="189">
        <f t="shared" si="1899"/>
        <v>0</v>
      </c>
      <c r="E3143" s="189">
        <f t="shared" ca="1" si="1900"/>
        <v>0</v>
      </c>
      <c r="F3143" s="189">
        <f t="shared" si="1901"/>
        <v>0</v>
      </c>
      <c r="G3143" s="189" cm="1">
        <f t="array" aca="1" ref="G3143" ca="1">OFFSET(G3143,-1,,,)+1</f>
        <v>3138</v>
      </c>
      <c r="H3143" s="189">
        <f t="shared" si="1902"/>
        <v>0</v>
      </c>
      <c r="I3143" s="189">
        <f t="shared" si="1903"/>
        <v>0</v>
      </c>
      <c r="J3143" s="179">
        <f t="shared" si="1904"/>
        <v>0</v>
      </c>
      <c r="K3143" s="173" t="s">
        <v>2762</v>
      </c>
      <c r="L3143" s="174" t="str" cm="1">
        <f t="array" aca="1" ref="L3143" ca="1">IF($K3143="",OFFSET(L3143,-1,,,),K3143)</f>
        <v>15.01.13.02</v>
      </c>
      <c r="M3143" s="175" t="str" cm="1">
        <f t="array" aca="1" ref="M3143" ca="1">IF(OR($K3143=0,$K3143=""),OFFSET(M3143,-1,,,),O3143)</f>
        <v>PERGOLADO</v>
      </c>
      <c r="N3143" s="67" t="s">
        <v>143</v>
      </c>
      <c r="O3143" s="68" t="s">
        <v>4807</v>
      </c>
      <c r="P3143" s="68"/>
      <c r="Q3143" s="68"/>
      <c r="R3143" s="69"/>
      <c r="S3143" s="70"/>
      <c r="T3143" s="70">
        <v>0</v>
      </c>
      <c r="U3143" s="67"/>
      <c r="V3143" s="71"/>
      <c r="W3143" s="171"/>
      <c r="X3143" s="172"/>
      <c r="Y3143" s="176">
        <f t="shared" si="1905"/>
        <v>0</v>
      </c>
      <c r="AA3143" s="192"/>
    </row>
    <row r="3144" spans="2:27">
      <c r="B3144" s="189">
        <f t="shared" si="1897"/>
        <v>0</v>
      </c>
      <c r="C3144" s="189">
        <f t="shared" ca="1" si="1898"/>
        <v>0</v>
      </c>
      <c r="D3144" s="189">
        <f t="shared" si="1899"/>
        <v>0</v>
      </c>
      <c r="E3144" s="189">
        <f t="shared" ca="1" si="1900"/>
        <v>0</v>
      </c>
      <c r="F3144" s="189">
        <f t="shared" si="1901"/>
        <v>0</v>
      </c>
      <c r="G3144" s="189" cm="1">
        <f t="array" aca="1" ref="G3144" ca="1">OFFSET(G3144,-1,,,)+1</f>
        <v>3139</v>
      </c>
      <c r="H3144" s="189">
        <f t="shared" si="1902"/>
        <v>0</v>
      </c>
      <c r="I3144" s="189">
        <f t="shared" si="1903"/>
        <v>0</v>
      </c>
      <c r="J3144" s="179">
        <f t="shared" si="1904"/>
        <v>0</v>
      </c>
      <c r="K3144" s="173" t="s">
        <v>2763</v>
      </c>
      <c r="L3144" s="174" t="str" cm="1">
        <f t="array" aca="1" ref="L3144" ca="1">IF($K3144="",OFFSET(L3144,-1,,,),K3144)</f>
        <v>15.01.13.02.01</v>
      </c>
      <c r="M3144" s="175" t="str" cm="1">
        <f t="array" aca="1" ref="M3144" ca="1">IF(OR($K3144=0,$K3144=""),OFFSET(M3144,-1,,,),O3144)</f>
        <v>PERGOLADO DE MADEIRA PLASTICA</v>
      </c>
      <c r="N3144" s="67" t="s">
        <v>4118</v>
      </c>
      <c r="O3144" s="68" t="s">
        <v>4794</v>
      </c>
      <c r="P3144" s="68"/>
      <c r="Q3144" s="68" t="s">
        <v>3258</v>
      </c>
      <c r="R3144" s="69">
        <v>7.5</v>
      </c>
      <c r="S3144" s="70">
        <v>1100</v>
      </c>
      <c r="T3144" s="70">
        <v>8250</v>
      </c>
      <c r="U3144" s="67"/>
      <c r="V3144" s="71"/>
      <c r="W3144" s="171"/>
      <c r="X3144" s="172"/>
      <c r="Y3144" s="176">
        <f t="shared" si="1905"/>
        <v>0</v>
      </c>
      <c r="AA3144" s="192"/>
    </row>
    <row r="3145" spans="2:27" hidden="1">
      <c r="B3145" s="189">
        <f t="shared" si="1897"/>
        <v>0</v>
      </c>
      <c r="C3145" s="189">
        <f t="shared" ca="1" si="1898"/>
        <v>0</v>
      </c>
      <c r="D3145" s="189">
        <f t="shared" si="1899"/>
        <v>0</v>
      </c>
      <c r="E3145" s="189">
        <f t="shared" ca="1" si="1900"/>
        <v>0</v>
      </c>
      <c r="F3145" s="189">
        <f t="shared" si="1901"/>
        <v>0</v>
      </c>
      <c r="G3145" s="189" cm="1">
        <f t="array" aca="1" ref="G3145" ca="1">OFFSET(G3145,-1,,,)+1</f>
        <v>3140</v>
      </c>
      <c r="H3145" s="189">
        <f t="shared" si="1902"/>
        <v>0</v>
      </c>
      <c r="I3145" s="189">
        <f t="shared" si="1903"/>
        <v>0</v>
      </c>
      <c r="J3145" s="179">
        <f t="shared" si="1904"/>
        <v>0</v>
      </c>
      <c r="K3145" s="173"/>
      <c r="L3145" s="174" t="str" cm="1">
        <f t="array" aca="1" ref="L3145" ca="1">IF($K3145="",OFFSET(L3145,-1,,,),K3145)</f>
        <v>15.01.13.02.01</v>
      </c>
      <c r="M3145" s="175" t="str" cm="1">
        <f t="array" aca="1" ref="M3145" ca="1">IF(OR($K3145=0,$K3145=""),OFFSET(M3145,-1,,,),O3145)</f>
        <v>PERGOLADO DE MADEIRA PLASTICA</v>
      </c>
      <c r="N3145" s="67" t="s">
        <v>4119</v>
      </c>
      <c r="O3145" s="68" t="s">
        <v>4795</v>
      </c>
      <c r="P3145" s="68"/>
      <c r="Q3145" s="68" t="s">
        <v>3258</v>
      </c>
      <c r="R3145" s="69">
        <v>7.5</v>
      </c>
      <c r="S3145" s="70">
        <v>1100</v>
      </c>
      <c r="T3145" s="70">
        <v>8250</v>
      </c>
      <c r="U3145" s="67" t="s">
        <v>1496</v>
      </c>
      <c r="V3145" s="71" t="s">
        <v>1497</v>
      </c>
      <c r="W3145" s="171"/>
      <c r="X3145" s="172"/>
      <c r="Y3145" s="176">
        <f t="shared" si="1905"/>
        <v>0</v>
      </c>
      <c r="AA3145" s="192"/>
    </row>
    <row r="3146" spans="2:27" hidden="1">
      <c r="B3146" s="189">
        <f t="shared" si="1897"/>
        <v>0</v>
      </c>
      <c r="C3146" s="189">
        <f t="shared" ca="1" si="1898"/>
        <v>0</v>
      </c>
      <c r="D3146" s="189">
        <f t="shared" si="1899"/>
        <v>0</v>
      </c>
      <c r="E3146" s="189">
        <f t="shared" ca="1" si="1900"/>
        <v>0</v>
      </c>
      <c r="F3146" s="189">
        <f t="shared" si="1901"/>
        <v>0</v>
      </c>
      <c r="G3146" s="189" cm="1">
        <f t="array" aca="1" ref="G3146" ca="1">OFFSET(G3146,-1,,,)+1</f>
        <v>3141</v>
      </c>
      <c r="H3146" s="189">
        <f t="shared" si="1902"/>
        <v>0</v>
      </c>
      <c r="I3146" s="189">
        <f t="shared" si="1903"/>
        <v>0</v>
      </c>
      <c r="J3146" s="179">
        <f t="shared" si="1904"/>
        <v>0</v>
      </c>
      <c r="K3146" s="173" t="s">
        <v>2764</v>
      </c>
      <c r="L3146" s="174" t="str" cm="1">
        <f t="array" aca="1" ref="L3146" ca="1">IF($K3146="",OFFSET(L3146,-1,,,),K3146)</f>
        <v>15.01.14</v>
      </c>
      <c r="M3146" s="175" t="str" cm="1">
        <f t="array" aca="1" ref="M3146" ca="1">IF(OR($K3146=0,$K3146=""),OFFSET(M3146,-1,,,),O3146)</f>
        <v>QUADRA GRAMADA</v>
      </c>
      <c r="N3146" s="67" t="s">
        <v>143</v>
      </c>
      <c r="O3146" s="68" t="s">
        <v>4810</v>
      </c>
      <c r="P3146" s="68"/>
      <c r="Q3146" s="68"/>
      <c r="R3146" s="69"/>
      <c r="S3146" s="70"/>
      <c r="T3146" s="70">
        <v>0</v>
      </c>
      <c r="U3146" s="67"/>
      <c r="V3146" s="71"/>
      <c r="W3146" s="171"/>
      <c r="X3146" s="172"/>
      <c r="Y3146" s="176">
        <f t="shared" si="1905"/>
        <v>0</v>
      </c>
      <c r="AA3146" s="192"/>
    </row>
    <row r="3147" spans="2:27" hidden="1">
      <c r="B3147" s="189">
        <f t="shared" si="1897"/>
        <v>0</v>
      </c>
      <c r="C3147" s="189">
        <f t="shared" ca="1" si="1898"/>
        <v>0</v>
      </c>
      <c r="D3147" s="189">
        <f t="shared" si="1899"/>
        <v>0</v>
      </c>
      <c r="E3147" s="189">
        <f t="shared" ca="1" si="1900"/>
        <v>0</v>
      </c>
      <c r="F3147" s="189">
        <f t="shared" si="1901"/>
        <v>0</v>
      </c>
      <c r="G3147" s="189" cm="1">
        <f t="array" aca="1" ref="G3147" ca="1">OFFSET(G3147,-1,,,)+1</f>
        <v>3142</v>
      </c>
      <c r="H3147" s="189">
        <f t="shared" si="1902"/>
        <v>0</v>
      </c>
      <c r="I3147" s="189">
        <f t="shared" si="1903"/>
        <v>0</v>
      </c>
      <c r="J3147" s="179">
        <f t="shared" si="1904"/>
        <v>0</v>
      </c>
      <c r="K3147" s="173" t="s">
        <v>2765</v>
      </c>
      <c r="L3147" s="174" t="str" cm="1">
        <f t="array" aca="1" ref="L3147" ca="1">IF($K3147="",OFFSET(L3147,-1,,,),K3147)</f>
        <v>15.01.14.01</v>
      </c>
      <c r="M3147" s="175" t="str" cm="1">
        <f t="array" aca="1" ref="M3147" ca="1">IF(OR($K3147=0,$K3147=""),OFFSET(M3147,-1,,,),O3147)</f>
        <v>FUNDAÇÃO</v>
      </c>
      <c r="N3147" s="67" t="s">
        <v>143</v>
      </c>
      <c r="O3147" s="68" t="s">
        <v>4330</v>
      </c>
      <c r="P3147" s="68"/>
      <c r="Q3147" s="68"/>
      <c r="R3147" s="69"/>
      <c r="S3147" s="70"/>
      <c r="T3147" s="70">
        <v>0</v>
      </c>
      <c r="U3147" s="67"/>
      <c r="V3147" s="71"/>
      <c r="W3147" s="171"/>
      <c r="X3147" s="172"/>
      <c r="Y3147" s="176">
        <f t="shared" si="1905"/>
        <v>0</v>
      </c>
      <c r="AA3147" s="192"/>
    </row>
    <row r="3148" spans="2:27" hidden="1">
      <c r="B3148" s="189">
        <f t="shared" si="1897"/>
        <v>0</v>
      </c>
      <c r="C3148" s="189">
        <f t="shared" ca="1" si="1898"/>
        <v>0</v>
      </c>
      <c r="D3148" s="189">
        <f t="shared" si="1899"/>
        <v>0</v>
      </c>
      <c r="E3148" s="189">
        <f t="shared" ca="1" si="1900"/>
        <v>0</v>
      </c>
      <c r="F3148" s="189">
        <f t="shared" si="1901"/>
        <v>0</v>
      </c>
      <c r="G3148" s="189" cm="1">
        <f t="array" aca="1" ref="G3148" ca="1">OFFSET(G3148,-1,,,)+1</f>
        <v>3143</v>
      </c>
      <c r="H3148" s="189">
        <f t="shared" si="1902"/>
        <v>0</v>
      </c>
      <c r="I3148" s="189">
        <f t="shared" si="1903"/>
        <v>0</v>
      </c>
      <c r="J3148" s="179">
        <f t="shared" si="1904"/>
        <v>0</v>
      </c>
      <c r="K3148" s="173" t="s">
        <v>2766</v>
      </c>
      <c r="L3148" s="174" t="str" cm="1">
        <f t="array" aca="1" ref="L3148" ca="1">IF($K3148="",OFFSET(L3148,-1,,,),K3148)</f>
        <v>15.01.14.01.01</v>
      </c>
      <c r="M3148" s="175" t="str" cm="1">
        <f t="array" aca="1" ref="M3148" ca="1">IF(OR($K3148=0,$K3148=""),OFFSET(M3148,-1,,,),O3148)</f>
        <v>FUNDAÇÃO PROFUNDA</v>
      </c>
      <c r="N3148" s="67" t="s">
        <v>143</v>
      </c>
      <c r="O3148" s="68" t="s">
        <v>736</v>
      </c>
      <c r="P3148" s="68"/>
      <c r="Q3148" s="68"/>
      <c r="R3148" s="69"/>
      <c r="S3148" s="70"/>
      <c r="T3148" s="70">
        <v>0</v>
      </c>
      <c r="U3148" s="67"/>
      <c r="V3148" s="71"/>
      <c r="W3148" s="171"/>
      <c r="X3148" s="172"/>
      <c r="Y3148" s="176">
        <f t="shared" si="1905"/>
        <v>0</v>
      </c>
      <c r="AA3148" s="192"/>
    </row>
    <row r="3149" spans="2:27">
      <c r="B3149" s="189">
        <f t="shared" si="1897"/>
        <v>0</v>
      </c>
      <c r="C3149" s="189">
        <f t="shared" ca="1" si="1898"/>
        <v>0</v>
      </c>
      <c r="D3149" s="189">
        <f t="shared" si="1899"/>
        <v>0</v>
      </c>
      <c r="E3149" s="189">
        <f t="shared" ca="1" si="1900"/>
        <v>0</v>
      </c>
      <c r="F3149" s="189">
        <f t="shared" si="1901"/>
        <v>0</v>
      </c>
      <c r="G3149" s="189" cm="1">
        <f t="array" aca="1" ref="G3149" ca="1">OFFSET(G3149,-1,,,)+1</f>
        <v>3144</v>
      </c>
      <c r="H3149" s="189">
        <f t="shared" si="1902"/>
        <v>0</v>
      </c>
      <c r="I3149" s="189">
        <f t="shared" si="1903"/>
        <v>0</v>
      </c>
      <c r="J3149" s="179">
        <f t="shared" si="1904"/>
        <v>0</v>
      </c>
      <c r="K3149" s="173" t="s">
        <v>3481</v>
      </c>
      <c r="L3149" s="174" t="str" cm="1">
        <f t="array" aca="1" ref="L3149" ca="1">IF($K3149="",OFFSET(L3149,-1,,,),K3149)</f>
        <v>15.01.14.01.01.01</v>
      </c>
      <c r="M3149" s="175" t="str" cm="1">
        <f t="array" aca="1" ref="M3149" ca="1">IF(OR($K3149=0,$K3149=""),OFFSET(M3149,-1,,,),O3149)</f>
        <v>EXECUÇÃO DE PERFURAÇÃO MANUAL DE BROCA DE CONCRETO Ø30cm</v>
      </c>
      <c r="N3149" s="67" t="s">
        <v>2843</v>
      </c>
      <c r="O3149" s="68" t="s">
        <v>4811</v>
      </c>
      <c r="P3149" s="68"/>
      <c r="Q3149" s="68" t="s">
        <v>3253</v>
      </c>
      <c r="R3149" s="69">
        <v>80</v>
      </c>
      <c r="S3149" s="70">
        <v>24.674600000000002</v>
      </c>
      <c r="T3149" s="70">
        <v>1973.9680000000001</v>
      </c>
      <c r="U3149" s="67"/>
      <c r="V3149" s="71"/>
      <c r="W3149" s="171"/>
      <c r="X3149" s="172"/>
      <c r="Y3149" s="176">
        <f t="shared" si="1905"/>
        <v>0</v>
      </c>
      <c r="AA3149" s="192"/>
    </row>
    <row r="3150" spans="2:27" hidden="1">
      <c r="B3150" s="189">
        <f t="shared" si="1897"/>
        <v>0</v>
      </c>
      <c r="C3150" s="189">
        <f t="shared" ca="1" si="1898"/>
        <v>0</v>
      </c>
      <c r="D3150" s="189">
        <f t="shared" si="1899"/>
        <v>0</v>
      </c>
      <c r="E3150" s="189">
        <f t="shared" ca="1" si="1900"/>
        <v>0</v>
      </c>
      <c r="F3150" s="189">
        <f t="shared" si="1901"/>
        <v>0</v>
      </c>
      <c r="G3150" s="189" cm="1">
        <f t="array" aca="1" ref="G3150" ca="1">OFFSET(G3150,-1,,,)+1</f>
        <v>3145</v>
      </c>
      <c r="H3150" s="189">
        <f t="shared" si="1902"/>
        <v>0</v>
      </c>
      <c r="I3150" s="189">
        <f t="shared" si="1903"/>
        <v>0</v>
      </c>
      <c r="J3150" s="179">
        <f t="shared" si="1904"/>
        <v>0</v>
      </c>
      <c r="K3150" s="173"/>
      <c r="L3150" s="174" t="str" cm="1">
        <f t="array" aca="1" ref="L3150" ca="1">IF($K3150="",OFFSET(L3150,-1,,,),K3150)</f>
        <v>15.01.14.01.01.01</v>
      </c>
      <c r="M3150" s="175" t="str" cm="1">
        <f t="array" aca="1" ref="M3150" ca="1">IF(OR($K3150=0,$K3150=""),OFFSET(M3150,-1,,,),O3150)</f>
        <v>EXECUÇÃO DE PERFURAÇÃO MANUAL DE BROCA DE CONCRETO Ø30cm</v>
      </c>
      <c r="N3150" s="67" t="s">
        <v>1499</v>
      </c>
      <c r="O3150" s="68" t="s">
        <v>1500</v>
      </c>
      <c r="P3150" s="68"/>
      <c r="Q3150" s="68" t="s">
        <v>3256</v>
      </c>
      <c r="R3150" s="69">
        <v>7.3528000000000002</v>
      </c>
      <c r="S3150" s="70">
        <v>60</v>
      </c>
      <c r="T3150" s="70">
        <v>441.16800000000001</v>
      </c>
      <c r="U3150" s="67" t="s">
        <v>1496</v>
      </c>
      <c r="V3150" s="71" t="s">
        <v>1497</v>
      </c>
      <c r="W3150" s="171"/>
      <c r="X3150" s="172"/>
      <c r="Y3150" s="176">
        <f t="shared" si="1905"/>
        <v>0</v>
      </c>
      <c r="AA3150" s="192"/>
    </row>
    <row r="3151" spans="2:27" hidden="1">
      <c r="B3151" s="189">
        <f t="shared" si="1897"/>
        <v>0</v>
      </c>
      <c r="C3151" s="189">
        <f t="shared" ca="1" si="1898"/>
        <v>0</v>
      </c>
      <c r="D3151" s="189">
        <f t="shared" si="1899"/>
        <v>0</v>
      </c>
      <c r="E3151" s="189">
        <f t="shared" ca="1" si="1900"/>
        <v>0</v>
      </c>
      <c r="F3151" s="189">
        <f t="shared" si="1901"/>
        <v>0</v>
      </c>
      <c r="G3151" s="189" cm="1">
        <f t="array" aca="1" ref="G3151" ca="1">OFFSET(G3151,-1,,,)+1</f>
        <v>3146</v>
      </c>
      <c r="H3151" s="189">
        <f t="shared" si="1902"/>
        <v>0</v>
      </c>
      <c r="I3151" s="189">
        <f t="shared" si="1903"/>
        <v>0</v>
      </c>
      <c r="J3151" s="179">
        <f t="shared" si="1904"/>
        <v>0</v>
      </c>
      <c r="K3151" s="173"/>
      <c r="L3151" s="174" t="str" cm="1">
        <f t="array" aca="1" ref="L3151" ca="1">IF($K3151="",OFFSET(L3151,-1,,,),K3151)</f>
        <v>15.01.14.01.01.01</v>
      </c>
      <c r="M3151" s="175" t="str" cm="1">
        <f t="array" aca="1" ref="M3151" ca="1">IF(OR($K3151=0,$K3151=""),OFFSET(M3151,-1,,,),O3151)</f>
        <v>EXECUÇÃO DE PERFURAÇÃO MANUAL DE BROCA DE CONCRETO Ø30cm</v>
      </c>
      <c r="N3151" s="67" t="s">
        <v>2844</v>
      </c>
      <c r="O3151" s="68" t="s">
        <v>3058</v>
      </c>
      <c r="P3151" s="68"/>
      <c r="Q3151" s="68" t="s">
        <v>3253</v>
      </c>
      <c r="R3151" s="69">
        <v>80</v>
      </c>
      <c r="S3151" s="70">
        <v>19.16</v>
      </c>
      <c r="T3151" s="70">
        <v>1532.8</v>
      </c>
      <c r="U3151" s="67" t="s">
        <v>1496</v>
      </c>
      <c r="V3151" s="71" t="s">
        <v>1497</v>
      </c>
      <c r="W3151" s="171"/>
      <c r="X3151" s="172"/>
      <c r="Y3151" s="176">
        <f t="shared" si="1905"/>
        <v>0</v>
      </c>
      <c r="AA3151" s="192"/>
    </row>
    <row r="3152" spans="2:27">
      <c r="B3152" s="189">
        <f t="shared" si="1897"/>
        <v>0</v>
      </c>
      <c r="C3152" s="189">
        <f t="shared" ca="1" si="1898"/>
        <v>0</v>
      </c>
      <c r="D3152" s="189">
        <f t="shared" si="1899"/>
        <v>0</v>
      </c>
      <c r="E3152" s="189">
        <f t="shared" ca="1" si="1900"/>
        <v>0</v>
      </c>
      <c r="F3152" s="189">
        <f t="shared" si="1901"/>
        <v>0</v>
      </c>
      <c r="G3152" s="189" cm="1">
        <f t="array" aca="1" ref="G3152" ca="1">OFFSET(G3152,-1,,,)+1</f>
        <v>3147</v>
      </c>
      <c r="H3152" s="189">
        <f t="shared" si="1902"/>
        <v>0</v>
      </c>
      <c r="I3152" s="189">
        <f t="shared" si="1903"/>
        <v>0</v>
      </c>
      <c r="J3152" s="179">
        <f t="shared" si="1904"/>
        <v>0</v>
      </c>
      <c r="K3152" s="173" t="s">
        <v>3482</v>
      </c>
      <c r="L3152" s="174" t="str" cm="1">
        <f t="array" aca="1" ref="L3152" ca="1">IF($K3152="",OFFSET(L3152,-1,,,),K3152)</f>
        <v>15.01.14.01.01.02</v>
      </c>
      <c r="M3152" s="175" t="str" cm="1">
        <f t="array" aca="1" ref="M3152" ca="1">IF(OR($K3152=0,$K3152=""),OFFSET(M3152,-1,,,),O3152)</f>
        <v>CONCRETAGEM DE BROCA MANUAL</v>
      </c>
      <c r="N3152" s="67" t="s">
        <v>2845</v>
      </c>
      <c r="O3152" s="68" t="s">
        <v>4812</v>
      </c>
      <c r="P3152" s="68"/>
      <c r="Q3152" s="68" t="s">
        <v>3256</v>
      </c>
      <c r="R3152" s="69">
        <v>6</v>
      </c>
      <c r="S3152" s="70">
        <v>579.3777</v>
      </c>
      <c r="T3152" s="70">
        <v>3476.2662</v>
      </c>
      <c r="U3152" s="67"/>
      <c r="V3152" s="71"/>
      <c r="W3152" s="171"/>
      <c r="X3152" s="172"/>
      <c r="Y3152" s="176">
        <f t="shared" si="1905"/>
        <v>0</v>
      </c>
      <c r="AA3152" s="192"/>
    </row>
    <row r="3153" spans="2:27" hidden="1">
      <c r="B3153" s="189">
        <f t="shared" si="1897"/>
        <v>0</v>
      </c>
      <c r="C3153" s="189">
        <f t="shared" ca="1" si="1898"/>
        <v>0</v>
      </c>
      <c r="D3153" s="189">
        <f t="shared" si="1899"/>
        <v>0</v>
      </c>
      <c r="E3153" s="189">
        <f t="shared" ca="1" si="1900"/>
        <v>0</v>
      </c>
      <c r="F3153" s="189">
        <f t="shared" si="1901"/>
        <v>0</v>
      </c>
      <c r="G3153" s="189" cm="1">
        <f t="array" aca="1" ref="G3153" ca="1">OFFSET(G3153,-1,,,)+1</f>
        <v>3148</v>
      </c>
      <c r="H3153" s="189">
        <f t="shared" si="1902"/>
        <v>0</v>
      </c>
      <c r="I3153" s="189">
        <f t="shared" si="1903"/>
        <v>0</v>
      </c>
      <c r="J3153" s="179">
        <f t="shared" si="1904"/>
        <v>0</v>
      </c>
      <c r="K3153" s="173"/>
      <c r="L3153" s="174" t="str" cm="1">
        <f t="array" aca="1" ref="L3153" ca="1">IF($K3153="",OFFSET(L3153,-1,,,),K3153)</f>
        <v>15.01.14.01.01.02</v>
      </c>
      <c r="M3153" s="175" t="str" cm="1">
        <f t="array" aca="1" ref="M3153" ca="1">IF(OR($K3153=0,$K3153=""),OFFSET(M3153,-1,,,),O3153)</f>
        <v>CONCRETAGEM DE BROCA MANUAL</v>
      </c>
      <c r="N3153" s="67" t="s">
        <v>2846</v>
      </c>
      <c r="O3153" s="68" t="s">
        <v>3059</v>
      </c>
      <c r="P3153" s="68"/>
      <c r="Q3153" s="68" t="s">
        <v>3255</v>
      </c>
      <c r="R3153" s="69">
        <v>76.36824</v>
      </c>
      <c r="S3153" s="70">
        <v>0.56000000000000005</v>
      </c>
      <c r="T3153" s="70">
        <v>42.766214400000003</v>
      </c>
      <c r="U3153" s="67" t="s">
        <v>1496</v>
      </c>
      <c r="V3153" s="71" t="s">
        <v>1497</v>
      </c>
      <c r="W3153" s="171"/>
      <c r="X3153" s="172"/>
      <c r="Y3153" s="176">
        <f t="shared" si="1905"/>
        <v>0</v>
      </c>
      <c r="AA3153" s="192"/>
    </row>
    <row r="3154" spans="2:27" hidden="1">
      <c r="B3154" s="189">
        <f t="shared" si="1897"/>
        <v>0</v>
      </c>
      <c r="C3154" s="189">
        <f t="shared" ca="1" si="1898"/>
        <v>0</v>
      </c>
      <c r="D3154" s="189">
        <f t="shared" si="1899"/>
        <v>0</v>
      </c>
      <c r="E3154" s="189">
        <f t="shared" ca="1" si="1900"/>
        <v>0</v>
      </c>
      <c r="F3154" s="189">
        <f t="shared" si="1901"/>
        <v>0</v>
      </c>
      <c r="G3154" s="189" cm="1">
        <f t="array" aca="1" ref="G3154" ca="1">OFFSET(G3154,-1,,,)+1</f>
        <v>3149</v>
      </c>
      <c r="H3154" s="189">
        <f t="shared" si="1902"/>
        <v>0</v>
      </c>
      <c r="I3154" s="189">
        <f t="shared" si="1903"/>
        <v>0</v>
      </c>
      <c r="J3154" s="179">
        <f t="shared" si="1904"/>
        <v>0</v>
      </c>
      <c r="K3154" s="173"/>
      <c r="L3154" s="174" t="str" cm="1">
        <f t="array" aca="1" ref="L3154" ca="1">IF($K3154="",OFFSET(L3154,-1,,,),K3154)</f>
        <v>15.01.14.01.01.02</v>
      </c>
      <c r="M3154" s="175" t="str" cm="1">
        <f t="array" aca="1" ref="M3154" ca="1">IF(OR($K3154=0,$K3154=""),OFFSET(M3154,-1,,,),O3154)</f>
        <v>CONCRETAGEM DE BROCA MANUAL</v>
      </c>
      <c r="N3154" s="67" t="s">
        <v>2847</v>
      </c>
      <c r="O3154" s="68" t="s">
        <v>3060</v>
      </c>
      <c r="P3154" s="68"/>
      <c r="Q3154" s="68" t="s">
        <v>3256</v>
      </c>
      <c r="R3154" s="69">
        <v>6.3</v>
      </c>
      <c r="S3154" s="70">
        <v>485</v>
      </c>
      <c r="T3154" s="70">
        <v>3055.5</v>
      </c>
      <c r="U3154" s="67" t="s">
        <v>1496</v>
      </c>
      <c r="V3154" s="71" t="s">
        <v>1497</v>
      </c>
      <c r="W3154" s="171"/>
      <c r="X3154" s="172"/>
      <c r="Y3154" s="176">
        <f t="shared" si="1905"/>
        <v>0</v>
      </c>
      <c r="AA3154" s="192"/>
    </row>
    <row r="3155" spans="2:27" hidden="1">
      <c r="B3155" s="189">
        <f t="shared" si="1897"/>
        <v>0</v>
      </c>
      <c r="C3155" s="189">
        <f t="shared" ca="1" si="1898"/>
        <v>0</v>
      </c>
      <c r="D3155" s="189">
        <f t="shared" si="1899"/>
        <v>0</v>
      </c>
      <c r="E3155" s="189">
        <f t="shared" ca="1" si="1900"/>
        <v>0</v>
      </c>
      <c r="F3155" s="189">
        <f t="shared" si="1901"/>
        <v>0</v>
      </c>
      <c r="G3155" s="189" cm="1">
        <f t="array" aca="1" ref="G3155" ca="1">OFFSET(G3155,-1,,,)+1</f>
        <v>3150</v>
      </c>
      <c r="H3155" s="189">
        <f t="shared" si="1902"/>
        <v>0</v>
      </c>
      <c r="I3155" s="189">
        <f t="shared" si="1903"/>
        <v>0</v>
      </c>
      <c r="J3155" s="179">
        <f t="shared" si="1904"/>
        <v>0</v>
      </c>
      <c r="K3155" s="173"/>
      <c r="L3155" s="174" t="str" cm="1">
        <f t="array" aca="1" ref="L3155" ca="1">IF($K3155="",OFFSET(L3155,-1,,,),K3155)</f>
        <v>15.01.14.01.01.02</v>
      </c>
      <c r="M3155" s="175" t="str" cm="1">
        <f t="array" aca="1" ref="M3155" ca="1">IF(OR($K3155=0,$K3155=""),OFFSET(M3155,-1,,,),O3155)</f>
        <v>CONCRETAGEM DE BROCA MANUAL</v>
      </c>
      <c r="N3155" s="67" t="s">
        <v>300</v>
      </c>
      <c r="O3155" s="68" t="s">
        <v>301</v>
      </c>
      <c r="P3155" s="68"/>
      <c r="Q3155" s="68" t="s">
        <v>3256</v>
      </c>
      <c r="R3155" s="69">
        <v>6.3</v>
      </c>
      <c r="S3155" s="70">
        <v>60</v>
      </c>
      <c r="T3155" s="70">
        <v>378</v>
      </c>
      <c r="U3155" s="67" t="s">
        <v>1496</v>
      </c>
      <c r="V3155" s="71" t="s">
        <v>1497</v>
      </c>
      <c r="W3155" s="171"/>
      <c r="X3155" s="172"/>
      <c r="Y3155" s="176">
        <f t="shared" si="1905"/>
        <v>0</v>
      </c>
      <c r="AA3155" s="192"/>
    </row>
    <row r="3156" spans="2:27">
      <c r="B3156" s="189">
        <f t="shared" ref="B3156:B3219" si="1906">IF(J3156=0,0,U3156)</f>
        <v>0</v>
      </c>
      <c r="C3156" s="189">
        <f t="shared" ref="C3156:C3219" ca="1" si="1907">IF(OR(J3156=0,I3156=0),0,IF(_xlfn.IFNA(MATCH(B3156,OFFSET($B$5,,,$G3156,),),0)&gt;0,0,MAX(OFFSET($C$5,,,$G3156,))+1))</f>
        <v>0</v>
      </c>
      <c r="D3156" s="189">
        <f t="shared" ref="D3156:D3219" si="1908">IF(J3156=0,0,N3156&amp;"-"&amp;U3156)</f>
        <v>0</v>
      </c>
      <c r="E3156" s="189">
        <f t="shared" ref="E3156:E3219" ca="1" si="1909">IF(OR(J3156=0,I3156=0),0,IF(_xlfn.IFNA(MATCH(D3156,OFFSET($D$5,,,$G3156,),),0)&gt;0,0,_xlfn.MAXIFS(OFFSET($E$5,,,$G3156,),OFFSET($J$5,,,$G3156,),J3156)+1))</f>
        <v>0</v>
      </c>
      <c r="F3156" s="189">
        <f t="shared" ref="F3156:F3219" si="1910">IF(J3156=0,0,E3156&amp;"-"&amp;N3156)</f>
        <v>0</v>
      </c>
      <c r="G3156" s="189" cm="1">
        <f t="array" aca="1" ref="G3156" ca="1">OFFSET(G3156,-1,,,)+1</f>
        <v>3151</v>
      </c>
      <c r="H3156" s="189">
        <f t="shared" ref="H3156:H3219" si="1911">IF(OR($K3156=0,$K3156=""),$W3156,0)</f>
        <v>0</v>
      </c>
      <c r="I3156" s="189">
        <f t="shared" ref="I3156:I3219" si="1912">H3156*R3156</f>
        <v>0</v>
      </c>
      <c r="J3156" s="179">
        <f t="shared" ref="J3156:J3219" si="1913">IF(AND(I3156&lt;&gt;0,OR(K3156=0,K3156="")),N3156&amp;" - Mapa",0)</f>
        <v>0</v>
      </c>
      <c r="K3156" s="173" t="s">
        <v>3483</v>
      </c>
      <c r="L3156" s="174" t="str" cm="1">
        <f t="array" aca="1" ref="L3156" ca="1">IF($K3156="",OFFSET(L3156,-1,,,),K3156)</f>
        <v>15.01.14.01.01.03</v>
      </c>
      <c r="M3156" s="175" t="str" cm="1">
        <f t="array" aca="1" ref="M3156" ca="1">IF(OR($K3156=0,$K3156=""),OFFSET(M3156,-1,,,),O3156)</f>
        <v>AÇO CA50 8,00MM - CORTADO E DOBRADO</v>
      </c>
      <c r="N3156" s="67" t="s">
        <v>452</v>
      </c>
      <c r="O3156" s="68" t="s">
        <v>453</v>
      </c>
      <c r="P3156" s="68"/>
      <c r="Q3156" s="68" t="s">
        <v>3255</v>
      </c>
      <c r="R3156" s="69">
        <v>2400</v>
      </c>
      <c r="S3156" s="70">
        <v>6.8769999999999998</v>
      </c>
      <c r="T3156" s="70">
        <v>16504.8</v>
      </c>
      <c r="U3156" s="67"/>
      <c r="V3156" s="71"/>
      <c r="W3156" s="171"/>
      <c r="X3156" s="172"/>
      <c r="Y3156" s="176">
        <f t="shared" ref="Y3156:Y3219" si="1914">X3156+W3156</f>
        <v>0</v>
      </c>
      <c r="AA3156" s="192"/>
    </row>
    <row r="3157" spans="2:27" hidden="1">
      <c r="B3157" s="189">
        <f t="shared" si="1906"/>
        <v>0</v>
      </c>
      <c r="C3157" s="189">
        <f t="shared" ca="1" si="1907"/>
        <v>0</v>
      </c>
      <c r="D3157" s="189">
        <f t="shared" si="1908"/>
        <v>0</v>
      </c>
      <c r="E3157" s="189">
        <f t="shared" ca="1" si="1909"/>
        <v>0</v>
      </c>
      <c r="F3157" s="189">
        <f t="shared" si="1910"/>
        <v>0</v>
      </c>
      <c r="G3157" s="189" cm="1">
        <f t="array" aca="1" ref="G3157" ca="1">OFFSET(G3157,-1,,,)+1</f>
        <v>3152</v>
      </c>
      <c r="H3157" s="189">
        <f t="shared" si="1911"/>
        <v>0</v>
      </c>
      <c r="I3157" s="189">
        <f t="shared" si="1912"/>
        <v>0</v>
      </c>
      <c r="J3157" s="179">
        <f t="shared" si="1913"/>
        <v>0</v>
      </c>
      <c r="K3157" s="173"/>
      <c r="L3157" s="174" t="str" cm="1">
        <f t="array" aca="1" ref="L3157" ca="1">IF($K3157="",OFFSET(L3157,-1,,,),K3157)</f>
        <v>15.01.14.01.01.03</v>
      </c>
      <c r="M3157" s="175" t="str" cm="1">
        <f t="array" aca="1" ref="M3157" ca="1">IF(OR($K3157=0,$K3157=""),OFFSET(M3157,-1,,,),O3157)</f>
        <v>AÇO CA50 8,00MM - CORTADO E DOBRADO</v>
      </c>
      <c r="N3157" s="67" t="s">
        <v>306</v>
      </c>
      <c r="O3157" s="68" t="s">
        <v>307</v>
      </c>
      <c r="P3157" s="68"/>
      <c r="Q3157" s="68" t="s">
        <v>3255</v>
      </c>
      <c r="R3157" s="69">
        <v>24</v>
      </c>
      <c r="S3157" s="70">
        <v>11</v>
      </c>
      <c r="T3157" s="70">
        <v>264</v>
      </c>
      <c r="U3157" s="67" t="s">
        <v>1496</v>
      </c>
      <c r="V3157" s="71" t="s">
        <v>1497</v>
      </c>
      <c r="W3157" s="171"/>
      <c r="X3157" s="172"/>
      <c r="Y3157" s="176">
        <f t="shared" si="1914"/>
        <v>0</v>
      </c>
      <c r="AA3157" s="192"/>
    </row>
    <row r="3158" spans="2:27" hidden="1">
      <c r="B3158" s="189">
        <f t="shared" si="1906"/>
        <v>0</v>
      </c>
      <c r="C3158" s="189">
        <f t="shared" ca="1" si="1907"/>
        <v>0</v>
      </c>
      <c r="D3158" s="189">
        <f t="shared" si="1908"/>
        <v>0</v>
      </c>
      <c r="E3158" s="189">
        <f t="shared" ca="1" si="1909"/>
        <v>0</v>
      </c>
      <c r="F3158" s="189">
        <f t="shared" si="1910"/>
        <v>0</v>
      </c>
      <c r="G3158" s="189" cm="1">
        <f t="array" aca="1" ref="G3158" ca="1">OFFSET(G3158,-1,,,)+1</f>
        <v>3153</v>
      </c>
      <c r="H3158" s="189">
        <f t="shared" si="1911"/>
        <v>0</v>
      </c>
      <c r="I3158" s="189">
        <f t="shared" si="1912"/>
        <v>0</v>
      </c>
      <c r="J3158" s="179">
        <f t="shared" si="1913"/>
        <v>0</v>
      </c>
      <c r="K3158" s="173"/>
      <c r="L3158" s="174" t="str" cm="1">
        <f t="array" aca="1" ref="L3158" ca="1">IF($K3158="",OFFSET(L3158,-1,,,),K3158)</f>
        <v>15.01.14.01.01.03</v>
      </c>
      <c r="M3158" s="175" t="str" cm="1">
        <f t="array" aca="1" ref="M3158" ca="1">IF(OR($K3158=0,$K3158=""),OFFSET(M3158,-1,,,),O3158)</f>
        <v>AÇO CA50 8,00MM - CORTADO E DOBRADO</v>
      </c>
      <c r="N3158" s="67" t="s">
        <v>401</v>
      </c>
      <c r="O3158" s="68" t="s">
        <v>402</v>
      </c>
      <c r="P3158" s="68"/>
      <c r="Q3158" s="68" t="s">
        <v>3255</v>
      </c>
      <c r="R3158" s="69">
        <v>2424</v>
      </c>
      <c r="S3158" s="70">
        <v>6</v>
      </c>
      <c r="T3158" s="70">
        <v>14544</v>
      </c>
      <c r="U3158" s="67" t="s">
        <v>1496</v>
      </c>
      <c r="V3158" s="71" t="s">
        <v>1497</v>
      </c>
      <c r="W3158" s="171"/>
      <c r="X3158" s="172"/>
      <c r="Y3158" s="176">
        <f t="shared" si="1914"/>
        <v>0</v>
      </c>
      <c r="AA3158" s="192"/>
    </row>
    <row r="3159" spans="2:27" hidden="1">
      <c r="B3159" s="189">
        <f t="shared" si="1906"/>
        <v>0</v>
      </c>
      <c r="C3159" s="189">
        <f t="shared" ca="1" si="1907"/>
        <v>0</v>
      </c>
      <c r="D3159" s="189">
        <f t="shared" si="1908"/>
        <v>0</v>
      </c>
      <c r="E3159" s="189">
        <f t="shared" ca="1" si="1909"/>
        <v>0</v>
      </c>
      <c r="F3159" s="189">
        <f t="shared" si="1910"/>
        <v>0</v>
      </c>
      <c r="G3159" s="189" cm="1">
        <f t="array" aca="1" ref="G3159" ca="1">OFFSET(G3159,-1,,,)+1</f>
        <v>3154</v>
      </c>
      <c r="H3159" s="189">
        <f t="shared" si="1911"/>
        <v>0</v>
      </c>
      <c r="I3159" s="189">
        <f t="shared" si="1912"/>
        <v>0</v>
      </c>
      <c r="J3159" s="179">
        <f t="shared" si="1913"/>
        <v>0</v>
      </c>
      <c r="K3159" s="173"/>
      <c r="L3159" s="174" t="str" cm="1">
        <f t="array" aca="1" ref="L3159" ca="1">IF($K3159="",OFFSET(L3159,-1,,,),K3159)</f>
        <v>15.01.14.01.01.03</v>
      </c>
      <c r="M3159" s="175" t="str" cm="1">
        <f t="array" aca="1" ref="M3159" ca="1">IF(OR($K3159=0,$K3159=""),OFFSET(M3159,-1,,,),O3159)</f>
        <v>AÇO CA50 8,00MM - CORTADO E DOBRADO</v>
      </c>
      <c r="N3159" s="67" t="s">
        <v>405</v>
      </c>
      <c r="O3159" s="68" t="s">
        <v>406</v>
      </c>
      <c r="P3159" s="68"/>
      <c r="Q3159" s="68" t="s">
        <v>3255</v>
      </c>
      <c r="R3159" s="69">
        <v>2424</v>
      </c>
      <c r="S3159" s="70">
        <v>0.7</v>
      </c>
      <c r="T3159" s="70">
        <v>1696.8</v>
      </c>
      <c r="U3159" s="67" t="s">
        <v>1496</v>
      </c>
      <c r="V3159" s="71" t="s">
        <v>1497</v>
      </c>
      <c r="W3159" s="171"/>
      <c r="X3159" s="172"/>
      <c r="Y3159" s="176">
        <f t="shared" si="1914"/>
        <v>0</v>
      </c>
      <c r="AA3159" s="192"/>
    </row>
    <row r="3160" spans="2:27">
      <c r="B3160" s="189">
        <f t="shared" si="1906"/>
        <v>0</v>
      </c>
      <c r="C3160" s="189">
        <f t="shared" ca="1" si="1907"/>
        <v>0</v>
      </c>
      <c r="D3160" s="189">
        <f t="shared" si="1908"/>
        <v>0</v>
      </c>
      <c r="E3160" s="189">
        <f t="shared" ca="1" si="1909"/>
        <v>0</v>
      </c>
      <c r="F3160" s="189">
        <f t="shared" si="1910"/>
        <v>0</v>
      </c>
      <c r="G3160" s="189" cm="1">
        <f t="array" aca="1" ref="G3160" ca="1">OFFSET(G3160,-1,,,)+1</f>
        <v>3155</v>
      </c>
      <c r="H3160" s="189">
        <f t="shared" si="1911"/>
        <v>0</v>
      </c>
      <c r="I3160" s="189">
        <f t="shared" si="1912"/>
        <v>0</v>
      </c>
      <c r="J3160" s="179">
        <f t="shared" si="1913"/>
        <v>0</v>
      </c>
      <c r="K3160" s="173" t="s">
        <v>3484</v>
      </c>
      <c r="L3160" s="174" t="str" cm="1">
        <f t="array" aca="1" ref="L3160" ca="1">IF($K3160="",OFFSET(L3160,-1,,,),K3160)</f>
        <v>15.01.14.01.01.04</v>
      </c>
      <c r="M3160" s="175" t="str" cm="1">
        <f t="array" aca="1" ref="M3160" ca="1">IF(OR($K3160=0,$K3160=""),OFFSET(M3160,-1,,,),O3160)</f>
        <v>ESPAÇADOR ROLETE PARA ESTACA</v>
      </c>
      <c r="N3160" s="67" t="s">
        <v>412</v>
      </c>
      <c r="O3160" s="68" t="s">
        <v>4281</v>
      </c>
      <c r="P3160" s="68"/>
      <c r="Q3160" s="68" t="s">
        <v>3265</v>
      </c>
      <c r="R3160" s="69">
        <v>0.13</v>
      </c>
      <c r="S3160" s="70">
        <v>1100</v>
      </c>
      <c r="T3160" s="70">
        <v>143</v>
      </c>
      <c r="U3160" s="67"/>
      <c r="V3160" s="71"/>
      <c r="W3160" s="171"/>
      <c r="X3160" s="172"/>
      <c r="Y3160" s="176">
        <f t="shared" si="1914"/>
        <v>0</v>
      </c>
      <c r="AA3160" s="192"/>
    </row>
    <row r="3161" spans="2:27" hidden="1">
      <c r="B3161" s="189">
        <f t="shared" si="1906"/>
        <v>0</v>
      </c>
      <c r="C3161" s="189">
        <f t="shared" ca="1" si="1907"/>
        <v>0</v>
      </c>
      <c r="D3161" s="189">
        <f t="shared" si="1908"/>
        <v>0</v>
      </c>
      <c r="E3161" s="189">
        <f t="shared" ca="1" si="1909"/>
        <v>0</v>
      </c>
      <c r="F3161" s="189">
        <f t="shared" si="1910"/>
        <v>0</v>
      </c>
      <c r="G3161" s="189" cm="1">
        <f t="array" aca="1" ref="G3161" ca="1">OFFSET(G3161,-1,,,)+1</f>
        <v>3156</v>
      </c>
      <c r="H3161" s="189">
        <f t="shared" si="1911"/>
        <v>0</v>
      </c>
      <c r="I3161" s="189">
        <f t="shared" si="1912"/>
        <v>0</v>
      </c>
      <c r="J3161" s="179">
        <f t="shared" si="1913"/>
        <v>0</v>
      </c>
      <c r="K3161" s="173"/>
      <c r="L3161" s="174" t="str" cm="1">
        <f t="array" aca="1" ref="L3161" ca="1">IF($K3161="",OFFSET(L3161,-1,,,),K3161)</f>
        <v>15.01.14.01.01.04</v>
      </c>
      <c r="M3161" s="175" t="str" cm="1">
        <f t="array" aca="1" ref="M3161" ca="1">IF(OR($K3161=0,$K3161=""),OFFSET(M3161,-1,,,),O3161)</f>
        <v>ESPAÇADOR ROLETE PARA ESTACA</v>
      </c>
      <c r="N3161" s="67" t="s">
        <v>413</v>
      </c>
      <c r="O3161" s="68" t="s">
        <v>414</v>
      </c>
      <c r="P3161" s="68"/>
      <c r="Q3161" s="68" t="s">
        <v>3260</v>
      </c>
      <c r="R3161" s="69">
        <v>130</v>
      </c>
      <c r="S3161" s="70">
        <v>1.1000000000000001</v>
      </c>
      <c r="T3161" s="70">
        <v>143</v>
      </c>
      <c r="U3161" s="67" t="s">
        <v>1496</v>
      </c>
      <c r="V3161" s="71" t="s">
        <v>1497</v>
      </c>
      <c r="W3161" s="171"/>
      <c r="X3161" s="172"/>
      <c r="Y3161" s="176">
        <f t="shared" si="1914"/>
        <v>0</v>
      </c>
      <c r="AA3161" s="192"/>
    </row>
    <row r="3162" spans="2:27" hidden="1">
      <c r="B3162" s="189">
        <f t="shared" si="1906"/>
        <v>0</v>
      </c>
      <c r="C3162" s="189">
        <f t="shared" ca="1" si="1907"/>
        <v>0</v>
      </c>
      <c r="D3162" s="189">
        <f t="shared" si="1908"/>
        <v>0</v>
      </c>
      <c r="E3162" s="189">
        <f t="shared" ca="1" si="1909"/>
        <v>0</v>
      </c>
      <c r="F3162" s="189">
        <f t="shared" si="1910"/>
        <v>0</v>
      </c>
      <c r="G3162" s="189" cm="1">
        <f t="array" aca="1" ref="G3162" ca="1">OFFSET(G3162,-1,,,)+1</f>
        <v>3157</v>
      </c>
      <c r="H3162" s="189">
        <f t="shared" si="1911"/>
        <v>0</v>
      </c>
      <c r="I3162" s="189">
        <f t="shared" si="1912"/>
        <v>0</v>
      </c>
      <c r="J3162" s="179">
        <f t="shared" si="1913"/>
        <v>0</v>
      </c>
      <c r="K3162" s="173" t="s">
        <v>2767</v>
      </c>
      <c r="L3162" s="174" t="str" cm="1">
        <f t="array" aca="1" ref="L3162" ca="1">IF($K3162="",OFFSET(L3162,-1,,,),K3162)</f>
        <v>15.01.14.01.02</v>
      </c>
      <c r="M3162" s="175" t="str" cm="1">
        <f t="array" aca="1" ref="M3162" ca="1">IF(OR($K3162=0,$K3162=""),OFFSET(M3162,-1,,,),O3162)</f>
        <v>FUNDAÇÃO SUPERFICIAL</v>
      </c>
      <c r="N3162" s="67" t="s">
        <v>143</v>
      </c>
      <c r="O3162" s="68" t="s">
        <v>742</v>
      </c>
      <c r="P3162" s="68"/>
      <c r="Q3162" s="68"/>
      <c r="R3162" s="69"/>
      <c r="S3162" s="70"/>
      <c r="T3162" s="70">
        <v>0</v>
      </c>
      <c r="U3162" s="67"/>
      <c r="V3162" s="71"/>
      <c r="W3162" s="171"/>
      <c r="X3162" s="172"/>
      <c r="Y3162" s="176">
        <f t="shared" si="1914"/>
        <v>0</v>
      </c>
      <c r="AA3162" s="192"/>
    </row>
    <row r="3163" spans="2:27">
      <c r="B3163" s="189">
        <f t="shared" si="1906"/>
        <v>0</v>
      </c>
      <c r="C3163" s="189">
        <f t="shared" ca="1" si="1907"/>
        <v>0</v>
      </c>
      <c r="D3163" s="189">
        <f t="shared" si="1908"/>
        <v>0</v>
      </c>
      <c r="E3163" s="189">
        <f t="shared" ca="1" si="1909"/>
        <v>0</v>
      </c>
      <c r="F3163" s="189">
        <f t="shared" si="1910"/>
        <v>0</v>
      </c>
      <c r="G3163" s="189" cm="1">
        <f t="array" aca="1" ref="G3163" ca="1">OFFSET(G3163,-1,,,)+1</f>
        <v>3158</v>
      </c>
      <c r="H3163" s="189">
        <f t="shared" si="1911"/>
        <v>0</v>
      </c>
      <c r="I3163" s="189">
        <f t="shared" si="1912"/>
        <v>0</v>
      </c>
      <c r="J3163" s="179">
        <f t="shared" si="1913"/>
        <v>0</v>
      </c>
      <c r="K3163" s="173" t="s">
        <v>3485</v>
      </c>
      <c r="L3163" s="174" t="str" cm="1">
        <f t="array" aca="1" ref="L3163" ca="1">IF($K3163="",OFFSET(L3163,-1,,,),K3163)</f>
        <v>15.01.14.01.02.01</v>
      </c>
      <c r="M3163" s="175" t="str" cm="1">
        <f t="array" aca="1" ref="M3163" ca="1">IF(OR($K3163=0,$K3163=""),OFFSET(M3163,-1,,,),O3163)</f>
        <v>ARRASAMENTO DE CABEÇA DE ESTACA DE 30CM - (NBR 6122)</v>
      </c>
      <c r="N3163" s="67" t="s">
        <v>2848</v>
      </c>
      <c r="O3163" s="68" t="s">
        <v>4448</v>
      </c>
      <c r="P3163" s="68"/>
      <c r="Q3163" s="68" t="s">
        <v>3260</v>
      </c>
      <c r="R3163" s="69">
        <v>16</v>
      </c>
      <c r="S3163" s="70">
        <v>220</v>
      </c>
      <c r="T3163" s="70">
        <v>3520</v>
      </c>
      <c r="U3163" s="67"/>
      <c r="V3163" s="71"/>
      <c r="W3163" s="171"/>
      <c r="X3163" s="172"/>
      <c r="Y3163" s="176">
        <f t="shared" si="1914"/>
        <v>0</v>
      </c>
      <c r="AA3163" s="192"/>
    </row>
    <row r="3164" spans="2:27" hidden="1">
      <c r="B3164" s="189">
        <f t="shared" si="1906"/>
        <v>0</v>
      </c>
      <c r="C3164" s="189">
        <f t="shared" ca="1" si="1907"/>
        <v>0</v>
      </c>
      <c r="D3164" s="189">
        <f t="shared" si="1908"/>
        <v>0</v>
      </c>
      <c r="E3164" s="189">
        <f t="shared" ca="1" si="1909"/>
        <v>0</v>
      </c>
      <c r="F3164" s="189">
        <f t="shared" si="1910"/>
        <v>0</v>
      </c>
      <c r="G3164" s="189" cm="1">
        <f t="array" aca="1" ref="G3164" ca="1">OFFSET(G3164,-1,,,)+1</f>
        <v>3159</v>
      </c>
      <c r="H3164" s="189">
        <f t="shared" si="1911"/>
        <v>0</v>
      </c>
      <c r="I3164" s="189">
        <f t="shared" si="1912"/>
        <v>0</v>
      </c>
      <c r="J3164" s="179">
        <f t="shared" si="1913"/>
        <v>0</v>
      </c>
      <c r="K3164" s="173"/>
      <c r="L3164" s="174" t="str" cm="1">
        <f t="array" aca="1" ref="L3164" ca="1">IF($K3164="",OFFSET(L3164,-1,,,),K3164)</f>
        <v>15.01.14.01.02.01</v>
      </c>
      <c r="M3164" s="175" t="str" cm="1">
        <f t="array" aca="1" ref="M3164" ca="1">IF(OR($K3164=0,$K3164=""),OFFSET(M3164,-1,,,),O3164)</f>
        <v>ARRASAMENTO DE CABEÇA DE ESTACA DE 30CM - (NBR 6122)</v>
      </c>
      <c r="N3164" s="67" t="s">
        <v>2849</v>
      </c>
      <c r="O3164" s="68" t="s">
        <v>3061</v>
      </c>
      <c r="P3164" s="68"/>
      <c r="Q3164" s="68" t="s">
        <v>3260</v>
      </c>
      <c r="R3164" s="69">
        <v>16</v>
      </c>
      <c r="S3164" s="70">
        <v>220</v>
      </c>
      <c r="T3164" s="70">
        <v>3520</v>
      </c>
      <c r="U3164" s="67" t="s">
        <v>1496</v>
      </c>
      <c r="V3164" s="71" t="s">
        <v>1497</v>
      </c>
      <c r="W3164" s="171"/>
      <c r="X3164" s="172"/>
      <c r="Y3164" s="176">
        <f t="shared" si="1914"/>
        <v>0</v>
      </c>
      <c r="AA3164" s="192"/>
    </row>
    <row r="3165" spans="2:27">
      <c r="B3165" s="189">
        <f t="shared" si="1906"/>
        <v>0</v>
      </c>
      <c r="C3165" s="189">
        <f t="shared" ca="1" si="1907"/>
        <v>0</v>
      </c>
      <c r="D3165" s="189">
        <f t="shared" si="1908"/>
        <v>0</v>
      </c>
      <c r="E3165" s="189">
        <f t="shared" ca="1" si="1909"/>
        <v>0</v>
      </c>
      <c r="F3165" s="189">
        <f t="shared" si="1910"/>
        <v>0</v>
      </c>
      <c r="G3165" s="189" cm="1">
        <f t="array" aca="1" ref="G3165" ca="1">OFFSET(G3165,-1,,,)+1</f>
        <v>3160</v>
      </c>
      <c r="H3165" s="189">
        <f t="shared" si="1911"/>
        <v>0</v>
      </c>
      <c r="I3165" s="189">
        <f t="shared" si="1912"/>
        <v>0</v>
      </c>
      <c r="J3165" s="179">
        <f t="shared" si="1913"/>
        <v>0</v>
      </c>
      <c r="K3165" s="173" t="s">
        <v>3486</v>
      </c>
      <c r="L3165" s="174" t="str" cm="1">
        <f t="array" aca="1" ref="L3165" ca="1">IF($K3165="",OFFSET(L3165,-1,,,),K3165)</f>
        <v>15.01.14.01.02.02</v>
      </c>
      <c r="M3165" s="175" t="str" cm="1">
        <f t="array" aca="1" ref="M3165" ca="1">IF(OR($K3165=0,$K3165=""),OFFSET(M3165,-1,,,),O3165)</f>
        <v>FABRICAÇÃO DE FORMA DE MADEIRA PARA FUNDAÇÃO, COM TABUAS E SARRAFOS- 1 APROVEITAMENTO</v>
      </c>
      <c r="N3165" s="67" t="s">
        <v>701</v>
      </c>
      <c r="O3165" s="68" t="s">
        <v>4431</v>
      </c>
      <c r="P3165" s="68"/>
      <c r="Q3165" s="68" t="s">
        <v>3258</v>
      </c>
      <c r="R3165" s="69">
        <v>28.69</v>
      </c>
      <c r="S3165" s="70">
        <v>72.509399999999999</v>
      </c>
      <c r="T3165" s="70">
        <v>2080.2946860000002</v>
      </c>
      <c r="U3165" s="67"/>
      <c r="V3165" s="71"/>
      <c r="W3165" s="171"/>
      <c r="X3165" s="172"/>
      <c r="Y3165" s="176">
        <f t="shared" si="1914"/>
        <v>0</v>
      </c>
      <c r="AA3165" s="192"/>
    </row>
    <row r="3166" spans="2:27" hidden="1">
      <c r="B3166" s="189">
        <f t="shared" si="1906"/>
        <v>0</v>
      </c>
      <c r="C3166" s="189">
        <f t="shared" ca="1" si="1907"/>
        <v>0</v>
      </c>
      <c r="D3166" s="189">
        <f t="shared" si="1908"/>
        <v>0</v>
      </c>
      <c r="E3166" s="189">
        <f t="shared" ca="1" si="1909"/>
        <v>0</v>
      </c>
      <c r="F3166" s="189">
        <f t="shared" si="1910"/>
        <v>0</v>
      </c>
      <c r="G3166" s="189" cm="1">
        <f t="array" aca="1" ref="G3166" ca="1">OFFSET(G3166,-1,,,)+1</f>
        <v>3161</v>
      </c>
      <c r="H3166" s="189">
        <f t="shared" si="1911"/>
        <v>0</v>
      </c>
      <c r="I3166" s="189">
        <f t="shared" si="1912"/>
        <v>0</v>
      </c>
      <c r="J3166" s="179">
        <f t="shared" si="1913"/>
        <v>0</v>
      </c>
      <c r="K3166" s="173"/>
      <c r="L3166" s="174" t="str" cm="1">
        <f t="array" aca="1" ref="L3166" ca="1">IF($K3166="",OFFSET(L3166,-1,,,),K3166)</f>
        <v>15.01.14.01.02.02</v>
      </c>
      <c r="M3166" s="175" t="str" cm="1">
        <f t="array" aca="1" ref="M3166" ca="1">IF(OR($K3166=0,$K3166=""),OFFSET(M3166,-1,,,),O3166)</f>
        <v>FABRICAÇÃO DE FORMA DE MADEIRA PARA FUNDAÇÃO, COM TABUAS E SARRAFOS- 1 APROVEITAMENTO</v>
      </c>
      <c r="N3166" s="67" t="s">
        <v>171</v>
      </c>
      <c r="O3166" s="68" t="s">
        <v>172</v>
      </c>
      <c r="P3166" s="68"/>
      <c r="Q3166" s="68" t="s">
        <v>3255</v>
      </c>
      <c r="R3166" s="69">
        <v>5.1642000000000001</v>
      </c>
      <c r="S3166" s="70">
        <v>18</v>
      </c>
      <c r="T3166" s="70">
        <v>92.955600000000004</v>
      </c>
      <c r="U3166" s="67" t="s">
        <v>1496</v>
      </c>
      <c r="V3166" s="71" t="s">
        <v>1497</v>
      </c>
      <c r="W3166" s="171"/>
      <c r="X3166" s="172"/>
      <c r="Y3166" s="176">
        <f t="shared" si="1914"/>
        <v>0</v>
      </c>
      <c r="AA3166" s="192"/>
    </row>
    <row r="3167" spans="2:27" hidden="1">
      <c r="B3167" s="189">
        <f t="shared" si="1906"/>
        <v>0</v>
      </c>
      <c r="C3167" s="189">
        <f t="shared" ca="1" si="1907"/>
        <v>0</v>
      </c>
      <c r="D3167" s="189">
        <f t="shared" si="1908"/>
        <v>0</v>
      </c>
      <c r="E3167" s="189">
        <f t="shared" ca="1" si="1909"/>
        <v>0</v>
      </c>
      <c r="F3167" s="189">
        <f t="shared" si="1910"/>
        <v>0</v>
      </c>
      <c r="G3167" s="189" cm="1">
        <f t="array" aca="1" ref="G3167" ca="1">OFFSET(G3167,-1,,,)+1</f>
        <v>3162</v>
      </c>
      <c r="H3167" s="189">
        <f t="shared" si="1911"/>
        <v>0</v>
      </c>
      <c r="I3167" s="189">
        <f t="shared" si="1912"/>
        <v>0</v>
      </c>
      <c r="J3167" s="179">
        <f t="shared" si="1913"/>
        <v>0</v>
      </c>
      <c r="K3167" s="173"/>
      <c r="L3167" s="174" t="str" cm="1">
        <f t="array" aca="1" ref="L3167" ca="1">IF($K3167="",OFFSET(L3167,-1,,,),K3167)</f>
        <v>15.01.14.01.02.02</v>
      </c>
      <c r="M3167" s="175" t="str" cm="1">
        <f t="array" aca="1" ref="M3167" ca="1">IF(OR($K3167=0,$K3167=""),OFFSET(M3167,-1,,,),O3167)</f>
        <v>FABRICAÇÃO DE FORMA DE MADEIRA PARA FUNDAÇÃO, COM TABUAS E SARRAFOS- 1 APROVEITAMENTO</v>
      </c>
      <c r="N3167" s="67" t="s">
        <v>207</v>
      </c>
      <c r="O3167" s="68" t="s">
        <v>208</v>
      </c>
      <c r="P3167" s="68"/>
      <c r="Q3167" s="68" t="s">
        <v>3253</v>
      </c>
      <c r="R3167" s="69">
        <v>42.991965</v>
      </c>
      <c r="S3167" s="70">
        <v>2.1</v>
      </c>
      <c r="T3167" s="70">
        <v>90.283126500000009</v>
      </c>
      <c r="U3167" s="67" t="s">
        <v>1496</v>
      </c>
      <c r="V3167" s="71" t="s">
        <v>1497</v>
      </c>
      <c r="W3167" s="171"/>
      <c r="X3167" s="172"/>
      <c r="Y3167" s="176">
        <f t="shared" si="1914"/>
        <v>0</v>
      </c>
      <c r="AA3167" s="192"/>
    </row>
    <row r="3168" spans="2:27" hidden="1">
      <c r="B3168" s="189">
        <f t="shared" si="1906"/>
        <v>0</v>
      </c>
      <c r="C3168" s="189">
        <f t="shared" ca="1" si="1907"/>
        <v>0</v>
      </c>
      <c r="D3168" s="189">
        <f t="shared" si="1908"/>
        <v>0</v>
      </c>
      <c r="E3168" s="189">
        <f t="shared" ca="1" si="1909"/>
        <v>0</v>
      </c>
      <c r="F3168" s="189">
        <f t="shared" si="1910"/>
        <v>0</v>
      </c>
      <c r="G3168" s="189" cm="1">
        <f t="array" aca="1" ref="G3168" ca="1">OFFSET(G3168,-1,,,)+1</f>
        <v>3163</v>
      </c>
      <c r="H3168" s="189">
        <f t="shared" si="1911"/>
        <v>0</v>
      </c>
      <c r="I3168" s="189">
        <f t="shared" si="1912"/>
        <v>0</v>
      </c>
      <c r="J3168" s="179">
        <f t="shared" si="1913"/>
        <v>0</v>
      </c>
      <c r="K3168" s="173"/>
      <c r="L3168" s="174" t="str" cm="1">
        <f t="array" aca="1" ref="L3168" ca="1">IF($K3168="",OFFSET(L3168,-1,,,),K3168)</f>
        <v>15.01.14.01.02.02</v>
      </c>
      <c r="M3168" s="175" t="str" cm="1">
        <f t="array" aca="1" ref="M3168" ca="1">IF(OR($K3168=0,$K3168=""),OFFSET(M3168,-1,,,),O3168)</f>
        <v>FABRICAÇÃO DE FORMA DE MADEIRA PARA FUNDAÇÃO, COM TABUAS E SARRAFOS- 1 APROVEITAMENTO</v>
      </c>
      <c r="N3168" s="67" t="s">
        <v>310</v>
      </c>
      <c r="O3168" s="68" t="s">
        <v>311</v>
      </c>
      <c r="P3168" s="68"/>
      <c r="Q3168" s="68" t="s">
        <v>3254</v>
      </c>
      <c r="R3168" s="69">
        <v>28.66131</v>
      </c>
      <c r="S3168" s="70">
        <v>3.2</v>
      </c>
      <c r="T3168" s="70">
        <v>91.716192000000007</v>
      </c>
      <c r="U3168" s="67" t="s">
        <v>1496</v>
      </c>
      <c r="V3168" s="71" t="s">
        <v>1497</v>
      </c>
      <c r="W3168" s="171"/>
      <c r="X3168" s="172"/>
      <c r="Y3168" s="176">
        <f t="shared" si="1914"/>
        <v>0</v>
      </c>
      <c r="AA3168" s="192"/>
    </row>
    <row r="3169" spans="2:27" hidden="1">
      <c r="B3169" s="189">
        <f t="shared" si="1906"/>
        <v>0</v>
      </c>
      <c r="C3169" s="189">
        <f t="shared" ca="1" si="1907"/>
        <v>0</v>
      </c>
      <c r="D3169" s="189">
        <f t="shared" si="1908"/>
        <v>0</v>
      </c>
      <c r="E3169" s="189">
        <f t="shared" ca="1" si="1909"/>
        <v>0</v>
      </c>
      <c r="F3169" s="189">
        <f t="shared" si="1910"/>
        <v>0</v>
      </c>
      <c r="G3169" s="189" cm="1">
        <f t="array" aca="1" ref="G3169" ca="1">OFFSET(G3169,-1,,,)+1</f>
        <v>3164</v>
      </c>
      <c r="H3169" s="189">
        <f t="shared" si="1911"/>
        <v>0</v>
      </c>
      <c r="I3169" s="189">
        <f t="shared" si="1912"/>
        <v>0</v>
      </c>
      <c r="J3169" s="179">
        <f t="shared" si="1913"/>
        <v>0</v>
      </c>
      <c r="K3169" s="173"/>
      <c r="L3169" s="174" t="str" cm="1">
        <f t="array" aca="1" ref="L3169" ca="1">IF($K3169="",OFFSET(L3169,-1,,,),K3169)</f>
        <v>15.01.14.01.02.02</v>
      </c>
      <c r="M3169" s="175" t="str" cm="1">
        <f t="array" aca="1" ref="M3169" ca="1">IF(OR($K3169=0,$K3169=""),OFFSET(M3169,-1,,,),O3169)</f>
        <v>FABRICAÇÃO DE FORMA DE MADEIRA PARA FUNDAÇÃO, COM TABUAS E SARRAFOS- 1 APROVEITAMENTO</v>
      </c>
      <c r="N3169" s="67" t="s">
        <v>215</v>
      </c>
      <c r="O3169" s="68" t="s">
        <v>216</v>
      </c>
      <c r="P3169" s="68"/>
      <c r="Q3169" s="68" t="s">
        <v>3253</v>
      </c>
      <c r="R3169" s="69">
        <v>42.989096000000004</v>
      </c>
      <c r="S3169" s="70">
        <v>2.75</v>
      </c>
      <c r="T3169" s="70">
        <v>118.22001400000001</v>
      </c>
      <c r="U3169" s="67" t="s">
        <v>1496</v>
      </c>
      <c r="V3169" s="71" t="s">
        <v>1497</v>
      </c>
      <c r="W3169" s="171"/>
      <c r="X3169" s="172"/>
      <c r="Y3169" s="176">
        <f t="shared" si="1914"/>
        <v>0</v>
      </c>
      <c r="AA3169" s="192"/>
    </row>
    <row r="3170" spans="2:27" hidden="1">
      <c r="B3170" s="189">
        <f t="shared" si="1906"/>
        <v>0</v>
      </c>
      <c r="C3170" s="189">
        <f t="shared" ca="1" si="1907"/>
        <v>0</v>
      </c>
      <c r="D3170" s="189">
        <f t="shared" si="1908"/>
        <v>0</v>
      </c>
      <c r="E3170" s="189">
        <f t="shared" ca="1" si="1909"/>
        <v>0</v>
      </c>
      <c r="F3170" s="189">
        <f t="shared" si="1910"/>
        <v>0</v>
      </c>
      <c r="G3170" s="189" cm="1">
        <f t="array" aca="1" ref="G3170" ca="1">OFFSET(G3170,-1,,,)+1</f>
        <v>3165</v>
      </c>
      <c r="H3170" s="189">
        <f t="shared" si="1911"/>
        <v>0</v>
      </c>
      <c r="I3170" s="189">
        <f t="shared" si="1912"/>
        <v>0</v>
      </c>
      <c r="J3170" s="179">
        <f t="shared" si="1913"/>
        <v>0</v>
      </c>
      <c r="K3170" s="173"/>
      <c r="L3170" s="174" t="str" cm="1">
        <f t="array" aca="1" ref="L3170" ca="1">IF($K3170="",OFFSET(L3170,-1,,,),K3170)</f>
        <v>15.01.14.01.02.02</v>
      </c>
      <c r="M3170" s="175" t="str" cm="1">
        <f t="array" aca="1" ref="M3170" ca="1">IF(OR($K3170=0,$K3170=""),OFFSET(M3170,-1,,,),O3170)</f>
        <v>FABRICAÇÃO DE FORMA DE MADEIRA PARA FUNDAÇÃO, COM TABUAS E SARRAFOS- 1 APROVEITAMENTO</v>
      </c>
      <c r="N3170" s="67" t="s">
        <v>175</v>
      </c>
      <c r="O3170" s="68" t="s">
        <v>176</v>
      </c>
      <c r="P3170" s="68"/>
      <c r="Q3170" s="68" t="s">
        <v>3253</v>
      </c>
      <c r="R3170" s="69">
        <v>51.733808000000003</v>
      </c>
      <c r="S3170" s="70">
        <v>8.5</v>
      </c>
      <c r="T3170" s="70">
        <v>439.737368</v>
      </c>
      <c r="U3170" s="67" t="s">
        <v>1496</v>
      </c>
      <c r="V3170" s="71" t="s">
        <v>1497</v>
      </c>
      <c r="W3170" s="171"/>
      <c r="X3170" s="172"/>
      <c r="Y3170" s="176">
        <f t="shared" si="1914"/>
        <v>0</v>
      </c>
      <c r="AA3170" s="192"/>
    </row>
    <row r="3171" spans="2:27" hidden="1">
      <c r="B3171" s="189">
        <f t="shared" si="1906"/>
        <v>0</v>
      </c>
      <c r="C3171" s="189">
        <f t="shared" ca="1" si="1907"/>
        <v>0</v>
      </c>
      <c r="D3171" s="189">
        <f t="shared" si="1908"/>
        <v>0</v>
      </c>
      <c r="E3171" s="189">
        <f t="shared" ca="1" si="1909"/>
        <v>0</v>
      </c>
      <c r="F3171" s="189">
        <f t="shared" si="1910"/>
        <v>0</v>
      </c>
      <c r="G3171" s="189" cm="1">
        <f t="array" aca="1" ref="G3171" ca="1">OFFSET(G3171,-1,,,)+1</f>
        <v>3166</v>
      </c>
      <c r="H3171" s="189">
        <f t="shared" si="1911"/>
        <v>0</v>
      </c>
      <c r="I3171" s="189">
        <f t="shared" si="1912"/>
        <v>0</v>
      </c>
      <c r="J3171" s="179">
        <f t="shared" si="1913"/>
        <v>0</v>
      </c>
      <c r="K3171" s="173"/>
      <c r="L3171" s="174" t="str" cm="1">
        <f t="array" aca="1" ref="L3171" ca="1">IF($K3171="",OFFSET(L3171,-1,,,),K3171)</f>
        <v>15.01.14.01.02.02</v>
      </c>
      <c r="M3171" s="175" t="str" cm="1">
        <f t="array" aca="1" ref="M3171" ca="1">IF(OR($K3171=0,$K3171=""),OFFSET(M3171,-1,,,),O3171)</f>
        <v>FABRICAÇÃO DE FORMA DE MADEIRA PARA FUNDAÇÃO, COM TABUAS E SARRAFOS- 1 APROVEITAMENTO</v>
      </c>
      <c r="N3171" s="67" t="s">
        <v>702</v>
      </c>
      <c r="O3171" s="68" t="s">
        <v>703</v>
      </c>
      <c r="P3171" s="68"/>
      <c r="Q3171" s="68" t="s">
        <v>3253</v>
      </c>
      <c r="R3171" s="69">
        <v>68.976498000000007</v>
      </c>
      <c r="S3171" s="70">
        <v>13.85</v>
      </c>
      <c r="T3171" s="70">
        <v>955.32449730000008</v>
      </c>
      <c r="U3171" s="67" t="s">
        <v>1496</v>
      </c>
      <c r="V3171" s="71" t="s">
        <v>1497</v>
      </c>
      <c r="W3171" s="171"/>
      <c r="X3171" s="172"/>
      <c r="Y3171" s="176">
        <f t="shared" si="1914"/>
        <v>0</v>
      </c>
      <c r="AA3171" s="192"/>
    </row>
    <row r="3172" spans="2:27" hidden="1">
      <c r="B3172" s="189">
        <f t="shared" si="1906"/>
        <v>0</v>
      </c>
      <c r="C3172" s="189">
        <f t="shared" ca="1" si="1907"/>
        <v>0</v>
      </c>
      <c r="D3172" s="189">
        <f t="shared" si="1908"/>
        <v>0</v>
      </c>
      <c r="E3172" s="189">
        <f t="shared" ca="1" si="1909"/>
        <v>0</v>
      </c>
      <c r="F3172" s="189">
        <f t="shared" si="1910"/>
        <v>0</v>
      </c>
      <c r="G3172" s="189" cm="1">
        <f t="array" aca="1" ref="G3172" ca="1">OFFSET(G3172,-1,,,)+1</f>
        <v>3167</v>
      </c>
      <c r="H3172" s="189">
        <f t="shared" si="1911"/>
        <v>0</v>
      </c>
      <c r="I3172" s="189">
        <f t="shared" si="1912"/>
        <v>0</v>
      </c>
      <c r="J3172" s="179">
        <f t="shared" si="1913"/>
        <v>0</v>
      </c>
      <c r="K3172" s="173"/>
      <c r="L3172" s="174" t="str" cm="1">
        <f t="array" aca="1" ref="L3172" ca="1">IF($K3172="",OFFSET(L3172,-1,,,),K3172)</f>
        <v>15.01.14.01.02.02</v>
      </c>
      <c r="M3172" s="175" t="str" cm="1">
        <f t="array" aca="1" ref="M3172" ca="1">IF(OR($K3172=0,$K3172=""),OFFSET(M3172,-1,,,),O3172)</f>
        <v>FABRICAÇÃO DE FORMA DE MADEIRA PARA FUNDAÇÃO, COM TABUAS E SARRAFOS- 1 APROVEITAMENTO</v>
      </c>
      <c r="N3172" s="67" t="s">
        <v>704</v>
      </c>
      <c r="O3172" s="68" t="s">
        <v>705</v>
      </c>
      <c r="P3172" s="68"/>
      <c r="Q3172" s="68" t="s">
        <v>3253</v>
      </c>
      <c r="R3172" s="69">
        <v>27.814955000000001</v>
      </c>
      <c r="S3172" s="70">
        <v>10.5</v>
      </c>
      <c r="T3172" s="70">
        <v>292.0570275</v>
      </c>
      <c r="U3172" s="67" t="s">
        <v>1496</v>
      </c>
      <c r="V3172" s="71" t="s">
        <v>1497</v>
      </c>
      <c r="W3172" s="171"/>
      <c r="X3172" s="172"/>
      <c r="Y3172" s="176">
        <f t="shared" si="1914"/>
        <v>0</v>
      </c>
      <c r="AA3172" s="192"/>
    </row>
    <row r="3173" spans="2:27">
      <c r="B3173" s="189">
        <f t="shared" si="1906"/>
        <v>0</v>
      </c>
      <c r="C3173" s="189">
        <f t="shared" ca="1" si="1907"/>
        <v>0</v>
      </c>
      <c r="D3173" s="189">
        <f t="shared" si="1908"/>
        <v>0</v>
      </c>
      <c r="E3173" s="189">
        <f t="shared" ca="1" si="1909"/>
        <v>0</v>
      </c>
      <c r="F3173" s="189">
        <f t="shared" si="1910"/>
        <v>0</v>
      </c>
      <c r="G3173" s="189" cm="1">
        <f t="array" aca="1" ref="G3173" ca="1">OFFSET(G3173,-1,,,)+1</f>
        <v>3168</v>
      </c>
      <c r="H3173" s="189">
        <f t="shared" si="1911"/>
        <v>0</v>
      </c>
      <c r="I3173" s="189">
        <f t="shared" si="1912"/>
        <v>0</v>
      </c>
      <c r="J3173" s="179">
        <f t="shared" si="1913"/>
        <v>0</v>
      </c>
      <c r="K3173" s="173" t="s">
        <v>3487</v>
      </c>
      <c r="L3173" s="174" t="str" cm="1">
        <f t="array" aca="1" ref="L3173" ca="1">IF($K3173="",OFFSET(L3173,-1,,,),K3173)</f>
        <v>15.01.14.01.02.03</v>
      </c>
      <c r="M3173" s="175" t="str" cm="1">
        <f t="array" aca="1" ref="M3173" ca="1">IF(OR($K3173=0,$K3173=""),OFFSET(M3173,-1,,,),O3173)</f>
        <v>EXECUÇÃO DE SERVIÇO DE ESCAVAÇÃO MANUAL, APILOAMENTO DE FUNDO DE VALA</v>
      </c>
      <c r="N3173" s="67" t="s">
        <v>415</v>
      </c>
      <c r="O3173" s="68" t="s">
        <v>4263</v>
      </c>
      <c r="P3173" s="68"/>
      <c r="Q3173" s="68" t="s">
        <v>3256</v>
      </c>
      <c r="R3173" s="69">
        <v>11.7</v>
      </c>
      <c r="S3173" s="70">
        <v>36.5</v>
      </c>
      <c r="T3173" s="70">
        <v>427.04999999999995</v>
      </c>
      <c r="U3173" s="67"/>
      <c r="V3173" s="71"/>
      <c r="W3173" s="171"/>
      <c r="X3173" s="172"/>
      <c r="Y3173" s="176">
        <f t="shared" si="1914"/>
        <v>0</v>
      </c>
      <c r="AA3173" s="192"/>
    </row>
    <row r="3174" spans="2:27" hidden="1">
      <c r="B3174" s="189">
        <f t="shared" si="1906"/>
        <v>0</v>
      </c>
      <c r="C3174" s="189">
        <f t="shared" ca="1" si="1907"/>
        <v>0</v>
      </c>
      <c r="D3174" s="189">
        <f t="shared" si="1908"/>
        <v>0</v>
      </c>
      <c r="E3174" s="189">
        <f t="shared" ca="1" si="1909"/>
        <v>0</v>
      </c>
      <c r="F3174" s="189">
        <f t="shared" si="1910"/>
        <v>0</v>
      </c>
      <c r="G3174" s="189" cm="1">
        <f t="array" aca="1" ref="G3174" ca="1">OFFSET(G3174,-1,,,)+1</f>
        <v>3169</v>
      </c>
      <c r="H3174" s="189">
        <f t="shared" si="1911"/>
        <v>0</v>
      </c>
      <c r="I3174" s="189">
        <f t="shared" si="1912"/>
        <v>0</v>
      </c>
      <c r="J3174" s="179">
        <f t="shared" si="1913"/>
        <v>0</v>
      </c>
      <c r="K3174" s="173"/>
      <c r="L3174" s="174" t="str" cm="1">
        <f t="array" aca="1" ref="L3174" ca="1">IF($K3174="",OFFSET(L3174,-1,,,),K3174)</f>
        <v>15.01.14.01.02.03</v>
      </c>
      <c r="M3174" s="175" t="str" cm="1">
        <f t="array" aca="1" ref="M3174" ca="1">IF(OR($K3174=0,$K3174=""),OFFSET(M3174,-1,,,),O3174)</f>
        <v>EXECUÇÃO DE SERVIÇO DE ESCAVAÇÃO MANUAL, APILOAMENTO DE FUNDO DE VALA</v>
      </c>
      <c r="N3174" s="67" t="s">
        <v>416</v>
      </c>
      <c r="O3174" s="68" t="s">
        <v>417</v>
      </c>
      <c r="P3174" s="68"/>
      <c r="Q3174" s="68" t="s">
        <v>3258</v>
      </c>
      <c r="R3174" s="69">
        <v>11.7</v>
      </c>
      <c r="S3174" s="70">
        <v>8</v>
      </c>
      <c r="T3174" s="70">
        <v>93.6</v>
      </c>
      <c r="U3174" s="67" t="s">
        <v>1496</v>
      </c>
      <c r="V3174" s="71" t="s">
        <v>1497</v>
      </c>
      <c r="W3174" s="171"/>
      <c r="X3174" s="172"/>
      <c r="Y3174" s="176">
        <f t="shared" si="1914"/>
        <v>0</v>
      </c>
      <c r="AA3174" s="192"/>
    </row>
    <row r="3175" spans="2:27" hidden="1">
      <c r="B3175" s="189">
        <f t="shared" si="1906"/>
        <v>0</v>
      </c>
      <c r="C3175" s="189">
        <f t="shared" ca="1" si="1907"/>
        <v>0</v>
      </c>
      <c r="D3175" s="189">
        <f t="shared" si="1908"/>
        <v>0</v>
      </c>
      <c r="E3175" s="189">
        <f t="shared" ca="1" si="1909"/>
        <v>0</v>
      </c>
      <c r="F3175" s="189">
        <f t="shared" si="1910"/>
        <v>0</v>
      </c>
      <c r="G3175" s="189" cm="1">
        <f t="array" aca="1" ref="G3175" ca="1">OFFSET(G3175,-1,,,)+1</f>
        <v>3170</v>
      </c>
      <c r="H3175" s="189">
        <f t="shared" si="1911"/>
        <v>0</v>
      </c>
      <c r="I3175" s="189">
        <f t="shared" si="1912"/>
        <v>0</v>
      </c>
      <c r="J3175" s="179">
        <f t="shared" si="1913"/>
        <v>0</v>
      </c>
      <c r="K3175" s="173"/>
      <c r="L3175" s="174" t="str" cm="1">
        <f t="array" aca="1" ref="L3175" ca="1">IF($K3175="",OFFSET(L3175,-1,,,),K3175)</f>
        <v>15.01.14.01.02.03</v>
      </c>
      <c r="M3175" s="175" t="str" cm="1">
        <f t="array" aca="1" ref="M3175" ca="1">IF(OR($K3175=0,$K3175=""),OFFSET(M3175,-1,,,),O3175)</f>
        <v>EXECUÇÃO DE SERVIÇO DE ESCAVAÇÃO MANUAL, APILOAMENTO DE FUNDO DE VALA</v>
      </c>
      <c r="N3175" s="67" t="s">
        <v>418</v>
      </c>
      <c r="O3175" s="68" t="s">
        <v>419</v>
      </c>
      <c r="P3175" s="68"/>
      <c r="Q3175" s="68" t="s">
        <v>3256</v>
      </c>
      <c r="R3175" s="69">
        <v>11.7</v>
      </c>
      <c r="S3175" s="70">
        <v>28.5</v>
      </c>
      <c r="T3175" s="70">
        <v>333.45</v>
      </c>
      <c r="U3175" s="67" t="s">
        <v>1496</v>
      </c>
      <c r="V3175" s="71" t="s">
        <v>1497</v>
      </c>
      <c r="W3175" s="171"/>
      <c r="X3175" s="172"/>
      <c r="Y3175" s="176">
        <f t="shared" si="1914"/>
        <v>0</v>
      </c>
      <c r="AA3175" s="192"/>
    </row>
    <row r="3176" spans="2:27">
      <c r="B3176" s="189">
        <f t="shared" si="1906"/>
        <v>0</v>
      </c>
      <c r="C3176" s="189">
        <f t="shared" ca="1" si="1907"/>
        <v>0</v>
      </c>
      <c r="D3176" s="189">
        <f t="shared" si="1908"/>
        <v>0</v>
      </c>
      <c r="E3176" s="189">
        <f t="shared" ca="1" si="1909"/>
        <v>0</v>
      </c>
      <c r="F3176" s="189">
        <f t="shared" si="1910"/>
        <v>0</v>
      </c>
      <c r="G3176" s="189" cm="1">
        <f t="array" aca="1" ref="G3176" ca="1">OFFSET(G3176,-1,,,)+1</f>
        <v>3171</v>
      </c>
      <c r="H3176" s="189">
        <f t="shared" si="1911"/>
        <v>0</v>
      </c>
      <c r="I3176" s="189">
        <f t="shared" si="1912"/>
        <v>0</v>
      </c>
      <c r="J3176" s="179">
        <f t="shared" si="1913"/>
        <v>0</v>
      </c>
      <c r="K3176" s="173" t="s">
        <v>3488</v>
      </c>
      <c r="L3176" s="174" t="str" cm="1">
        <f t="array" aca="1" ref="L3176" ca="1">IF($K3176="",OFFSET(L3176,-1,,,),K3176)</f>
        <v>15.01.14.01.02.04</v>
      </c>
      <c r="M3176" s="175" t="str" cm="1">
        <f t="array" aca="1" ref="M3176" ca="1">IF(OR($K3176=0,$K3176=""),OFFSET(M3176,-1,,,),O3176)</f>
        <v>EXECUÇÃO DE SERVIÇO DE REATERRO MANUAL DE BALDRAMES E BLOCOS DE FUNDAÇÃO</v>
      </c>
      <c r="N3176" s="67" t="s">
        <v>436</v>
      </c>
      <c r="O3176" s="68" t="s">
        <v>4434</v>
      </c>
      <c r="P3176" s="68"/>
      <c r="Q3176" s="68" t="s">
        <v>3256</v>
      </c>
      <c r="R3176" s="69">
        <v>8.19</v>
      </c>
      <c r="S3176" s="70">
        <v>25</v>
      </c>
      <c r="T3176" s="70">
        <v>204.75</v>
      </c>
      <c r="U3176" s="67"/>
      <c r="V3176" s="71"/>
      <c r="W3176" s="171"/>
      <c r="X3176" s="172"/>
      <c r="Y3176" s="176">
        <f t="shared" si="1914"/>
        <v>0</v>
      </c>
      <c r="AA3176" s="192"/>
    </row>
    <row r="3177" spans="2:27" hidden="1">
      <c r="B3177" s="189">
        <f t="shared" si="1906"/>
        <v>0</v>
      </c>
      <c r="C3177" s="189">
        <f t="shared" ca="1" si="1907"/>
        <v>0</v>
      </c>
      <c r="D3177" s="189">
        <f t="shared" si="1908"/>
        <v>0</v>
      </c>
      <c r="E3177" s="189">
        <f t="shared" ca="1" si="1909"/>
        <v>0</v>
      </c>
      <c r="F3177" s="189">
        <f t="shared" si="1910"/>
        <v>0</v>
      </c>
      <c r="G3177" s="189" cm="1">
        <f t="array" aca="1" ref="G3177" ca="1">OFFSET(G3177,-1,,,)+1</f>
        <v>3172</v>
      </c>
      <c r="H3177" s="189">
        <f t="shared" si="1911"/>
        <v>0</v>
      </c>
      <c r="I3177" s="189">
        <f t="shared" si="1912"/>
        <v>0</v>
      </c>
      <c r="J3177" s="179">
        <f t="shared" si="1913"/>
        <v>0</v>
      </c>
      <c r="K3177" s="173"/>
      <c r="L3177" s="174" t="str" cm="1">
        <f t="array" aca="1" ref="L3177" ca="1">IF($K3177="",OFFSET(L3177,-1,,,),K3177)</f>
        <v>15.01.14.01.02.04</v>
      </c>
      <c r="M3177" s="175" t="str" cm="1">
        <f t="array" aca="1" ref="M3177" ca="1">IF(OR($K3177=0,$K3177=""),OFFSET(M3177,-1,,,),O3177)</f>
        <v>EXECUÇÃO DE SERVIÇO DE REATERRO MANUAL DE BALDRAMES E BLOCOS DE FUNDAÇÃO</v>
      </c>
      <c r="N3177" s="67" t="s">
        <v>437</v>
      </c>
      <c r="O3177" s="68" t="s">
        <v>438</v>
      </c>
      <c r="P3177" s="68"/>
      <c r="Q3177" s="68" t="s">
        <v>3256</v>
      </c>
      <c r="R3177" s="69">
        <v>8.19</v>
      </c>
      <c r="S3177" s="70">
        <v>25</v>
      </c>
      <c r="T3177" s="70">
        <v>204.75</v>
      </c>
      <c r="U3177" s="67" t="s">
        <v>1496</v>
      </c>
      <c r="V3177" s="71" t="s">
        <v>1497</v>
      </c>
      <c r="W3177" s="171"/>
      <c r="X3177" s="172"/>
      <c r="Y3177" s="176">
        <f t="shared" si="1914"/>
        <v>0</v>
      </c>
      <c r="AA3177" s="192"/>
    </row>
    <row r="3178" spans="2:27">
      <c r="B3178" s="189">
        <f t="shared" si="1906"/>
        <v>0</v>
      </c>
      <c r="C3178" s="189">
        <f t="shared" ca="1" si="1907"/>
        <v>0</v>
      </c>
      <c r="D3178" s="189">
        <f t="shared" si="1908"/>
        <v>0</v>
      </c>
      <c r="E3178" s="189">
        <f t="shared" ca="1" si="1909"/>
        <v>0</v>
      </c>
      <c r="F3178" s="189">
        <f t="shared" si="1910"/>
        <v>0</v>
      </c>
      <c r="G3178" s="189" cm="1">
        <f t="array" aca="1" ref="G3178" ca="1">OFFSET(G3178,-1,,,)+1</f>
        <v>3173</v>
      </c>
      <c r="H3178" s="189">
        <f t="shared" si="1911"/>
        <v>0</v>
      </c>
      <c r="I3178" s="189">
        <f t="shared" si="1912"/>
        <v>0</v>
      </c>
      <c r="J3178" s="179">
        <f t="shared" si="1913"/>
        <v>0</v>
      </c>
      <c r="K3178" s="173" t="s">
        <v>3489</v>
      </c>
      <c r="L3178" s="174" t="str" cm="1">
        <f t="array" aca="1" ref="L3178" ca="1">IF($K3178="",OFFSET(L3178,-1,,,),K3178)</f>
        <v>15.01.14.01.02.05</v>
      </c>
      <c r="M3178" s="175" t="str" cm="1">
        <f t="array" aca="1" ref="M3178" ca="1">IF(OR($K3178=0,$K3178=""),OFFSET(M3178,-1,,,),O3178)</f>
        <v>TRANSPORTE BOTA FORA DE TERRA CUBICAGEM DE CORTE</v>
      </c>
      <c r="N3178" s="67" t="s">
        <v>288</v>
      </c>
      <c r="O3178" s="68" t="s">
        <v>4219</v>
      </c>
      <c r="P3178" s="68"/>
      <c r="Q3178" s="68" t="s">
        <v>3256</v>
      </c>
      <c r="R3178" s="69">
        <v>3.51</v>
      </c>
      <c r="S3178" s="70">
        <v>78</v>
      </c>
      <c r="T3178" s="70">
        <v>273.77999999999997</v>
      </c>
      <c r="U3178" s="67"/>
      <c r="V3178" s="71"/>
      <c r="W3178" s="171"/>
      <c r="X3178" s="172"/>
      <c r="Y3178" s="176">
        <f t="shared" si="1914"/>
        <v>0</v>
      </c>
      <c r="AA3178" s="192"/>
    </row>
    <row r="3179" spans="2:27" hidden="1">
      <c r="B3179" s="189">
        <f t="shared" si="1906"/>
        <v>0</v>
      </c>
      <c r="C3179" s="189">
        <f t="shared" ca="1" si="1907"/>
        <v>0</v>
      </c>
      <c r="D3179" s="189">
        <f t="shared" si="1908"/>
        <v>0</v>
      </c>
      <c r="E3179" s="189">
        <f t="shared" ca="1" si="1909"/>
        <v>0</v>
      </c>
      <c r="F3179" s="189">
        <f t="shared" si="1910"/>
        <v>0</v>
      </c>
      <c r="G3179" s="189" cm="1">
        <f t="array" aca="1" ref="G3179" ca="1">OFFSET(G3179,-1,,,)+1</f>
        <v>3174</v>
      </c>
      <c r="H3179" s="189">
        <f t="shared" si="1911"/>
        <v>0</v>
      </c>
      <c r="I3179" s="189">
        <f t="shared" si="1912"/>
        <v>0</v>
      </c>
      <c r="J3179" s="179">
        <f t="shared" si="1913"/>
        <v>0</v>
      </c>
      <c r="K3179" s="173"/>
      <c r="L3179" s="174" t="str" cm="1">
        <f t="array" aca="1" ref="L3179" ca="1">IF($K3179="",OFFSET(L3179,-1,,,),K3179)</f>
        <v>15.01.14.01.02.05</v>
      </c>
      <c r="M3179" s="175" t="str" cm="1">
        <f t="array" aca="1" ref="M3179" ca="1">IF(OR($K3179=0,$K3179=""),OFFSET(M3179,-1,,,),O3179)</f>
        <v>TRANSPORTE BOTA FORA DE TERRA CUBICAGEM DE CORTE</v>
      </c>
      <c r="N3179" s="67" t="s">
        <v>289</v>
      </c>
      <c r="O3179" s="68" t="s">
        <v>290</v>
      </c>
      <c r="P3179" s="68"/>
      <c r="Q3179" s="68" t="s">
        <v>3256</v>
      </c>
      <c r="R3179" s="69">
        <v>4.5629999999999997</v>
      </c>
      <c r="S3179" s="70">
        <v>60</v>
      </c>
      <c r="T3179" s="70">
        <v>273.77999999999997</v>
      </c>
      <c r="U3179" s="67" t="s">
        <v>1496</v>
      </c>
      <c r="V3179" s="71" t="s">
        <v>1497</v>
      </c>
      <c r="W3179" s="171"/>
      <c r="X3179" s="172"/>
      <c r="Y3179" s="176">
        <f t="shared" si="1914"/>
        <v>0</v>
      </c>
      <c r="AA3179" s="192"/>
    </row>
    <row r="3180" spans="2:27">
      <c r="B3180" s="189">
        <f t="shared" si="1906"/>
        <v>0</v>
      </c>
      <c r="C3180" s="189">
        <f t="shared" ca="1" si="1907"/>
        <v>0</v>
      </c>
      <c r="D3180" s="189">
        <f t="shared" si="1908"/>
        <v>0</v>
      </c>
      <c r="E3180" s="189">
        <f t="shared" ca="1" si="1909"/>
        <v>0</v>
      </c>
      <c r="F3180" s="189">
        <f t="shared" si="1910"/>
        <v>0</v>
      </c>
      <c r="G3180" s="189" cm="1">
        <f t="array" aca="1" ref="G3180" ca="1">OFFSET(G3180,-1,,,)+1</f>
        <v>3175</v>
      </c>
      <c r="H3180" s="189">
        <f t="shared" si="1911"/>
        <v>0</v>
      </c>
      <c r="I3180" s="189">
        <f t="shared" si="1912"/>
        <v>0</v>
      </c>
      <c r="J3180" s="179">
        <f t="shared" si="1913"/>
        <v>0</v>
      </c>
      <c r="K3180" s="173" t="s">
        <v>3490</v>
      </c>
      <c r="L3180" s="174" t="str" cm="1">
        <f t="array" aca="1" ref="L3180" ca="1">IF($K3180="",OFFSET(L3180,-1,,,),K3180)</f>
        <v>15.01.14.01.02.06</v>
      </c>
      <c r="M3180" s="175" t="str" cm="1">
        <f t="array" aca="1" ref="M3180" ca="1">IF(OR($K3180=0,$K3180=""),OFFSET(M3180,-1,,,),O3180)</f>
        <v>CONCRETO FCK 25 MPA SLUMP 12 APLICADO EM PEÇAS ESTRUTURAIS COM BOMBA ESTACIONÁRIA</v>
      </c>
      <c r="N3180" s="67" t="s">
        <v>517</v>
      </c>
      <c r="O3180" s="68" t="s">
        <v>4389</v>
      </c>
      <c r="P3180" s="68"/>
      <c r="Q3180" s="68" t="s">
        <v>3256</v>
      </c>
      <c r="R3180" s="69">
        <v>3.51</v>
      </c>
      <c r="S3180" s="70">
        <v>540.50250000000005</v>
      </c>
      <c r="T3180" s="70">
        <v>1897.163775</v>
      </c>
      <c r="U3180" s="67"/>
      <c r="V3180" s="71"/>
      <c r="W3180" s="171"/>
      <c r="X3180" s="172"/>
      <c r="Y3180" s="176">
        <f t="shared" si="1914"/>
        <v>0</v>
      </c>
      <c r="AA3180" s="192"/>
    </row>
    <row r="3181" spans="2:27" hidden="1">
      <c r="B3181" s="189">
        <f t="shared" si="1906"/>
        <v>0</v>
      </c>
      <c r="C3181" s="189">
        <f t="shared" ca="1" si="1907"/>
        <v>0</v>
      </c>
      <c r="D3181" s="189">
        <f t="shared" si="1908"/>
        <v>0</v>
      </c>
      <c r="E3181" s="189">
        <f t="shared" ca="1" si="1909"/>
        <v>0</v>
      </c>
      <c r="F3181" s="189">
        <f t="shared" si="1910"/>
        <v>0</v>
      </c>
      <c r="G3181" s="189" cm="1">
        <f t="array" aca="1" ref="G3181" ca="1">OFFSET(G3181,-1,,,)+1</f>
        <v>3176</v>
      </c>
      <c r="H3181" s="189">
        <f t="shared" si="1911"/>
        <v>0</v>
      </c>
      <c r="I3181" s="189">
        <f t="shared" si="1912"/>
        <v>0</v>
      </c>
      <c r="J3181" s="179">
        <f t="shared" si="1913"/>
        <v>0</v>
      </c>
      <c r="K3181" s="173"/>
      <c r="L3181" s="174" t="str" cm="1">
        <f t="array" aca="1" ref="L3181" ca="1">IF($K3181="",OFFSET(L3181,-1,,,),K3181)</f>
        <v>15.01.14.01.02.06</v>
      </c>
      <c r="M3181" s="175" t="str" cm="1">
        <f t="array" aca="1" ref="M3181" ca="1">IF(OR($K3181=0,$K3181=""),OFFSET(M3181,-1,,,),O3181)</f>
        <v>CONCRETO FCK 25 MPA SLUMP 12 APLICADO EM PEÇAS ESTRUTURAIS COM BOMBA ESTACIONÁRIA</v>
      </c>
      <c r="N3181" s="67" t="s">
        <v>240</v>
      </c>
      <c r="O3181" s="68" t="s">
        <v>179</v>
      </c>
      <c r="P3181" s="68"/>
      <c r="Q3181" s="68" t="s">
        <v>3255</v>
      </c>
      <c r="R3181" s="69">
        <v>9.0908999999999995</v>
      </c>
      <c r="S3181" s="70">
        <v>0.75</v>
      </c>
      <c r="T3181" s="70">
        <v>6.8181750000000001</v>
      </c>
      <c r="U3181" s="67" t="s">
        <v>1496</v>
      </c>
      <c r="V3181" s="71" t="s">
        <v>1497</v>
      </c>
      <c r="W3181" s="171"/>
      <c r="X3181" s="172"/>
      <c r="Y3181" s="176">
        <f t="shared" si="1914"/>
        <v>0</v>
      </c>
      <c r="AA3181" s="192"/>
    </row>
    <row r="3182" spans="2:27" hidden="1">
      <c r="B3182" s="189">
        <f t="shared" si="1906"/>
        <v>0</v>
      </c>
      <c r="C3182" s="189">
        <f t="shared" ca="1" si="1907"/>
        <v>0</v>
      </c>
      <c r="D3182" s="189">
        <f t="shared" si="1908"/>
        <v>0</v>
      </c>
      <c r="E3182" s="189">
        <f t="shared" ca="1" si="1909"/>
        <v>0</v>
      </c>
      <c r="F3182" s="189">
        <f t="shared" si="1910"/>
        <v>0</v>
      </c>
      <c r="G3182" s="189" cm="1">
        <f t="array" aca="1" ref="G3182" ca="1">OFFSET(G3182,-1,,,)+1</f>
        <v>3177</v>
      </c>
      <c r="H3182" s="189">
        <f t="shared" si="1911"/>
        <v>0</v>
      </c>
      <c r="I3182" s="189">
        <f t="shared" si="1912"/>
        <v>0</v>
      </c>
      <c r="J3182" s="179">
        <f t="shared" si="1913"/>
        <v>0</v>
      </c>
      <c r="K3182" s="173"/>
      <c r="L3182" s="174" t="str" cm="1">
        <f t="array" aca="1" ref="L3182" ca="1">IF($K3182="",OFFSET(L3182,-1,,,),K3182)</f>
        <v>15.01.14.01.02.06</v>
      </c>
      <c r="M3182" s="175" t="str" cm="1">
        <f t="array" aca="1" ref="M3182" ca="1">IF(OR($K3182=0,$K3182=""),OFFSET(M3182,-1,,,),O3182)</f>
        <v>CONCRETO FCK 25 MPA SLUMP 12 APLICADO EM PEÇAS ESTRUTURAIS COM BOMBA ESTACIONÁRIA</v>
      </c>
      <c r="N3182" s="67" t="s">
        <v>296</v>
      </c>
      <c r="O3182" s="68" t="s">
        <v>297</v>
      </c>
      <c r="P3182" s="68"/>
      <c r="Q3182" s="68" t="s">
        <v>3256</v>
      </c>
      <c r="R3182" s="69">
        <v>3.8610000000000002</v>
      </c>
      <c r="S3182" s="70">
        <v>489.6</v>
      </c>
      <c r="T3182" s="70">
        <v>1890.3456000000001</v>
      </c>
      <c r="U3182" s="67" t="s">
        <v>1496</v>
      </c>
      <c r="V3182" s="71" t="s">
        <v>1497</v>
      </c>
      <c r="W3182" s="171"/>
      <c r="X3182" s="172"/>
      <c r="Y3182" s="176">
        <f t="shared" si="1914"/>
        <v>0</v>
      </c>
      <c r="AA3182" s="192"/>
    </row>
    <row r="3183" spans="2:27">
      <c r="B3183" s="189">
        <f t="shared" si="1906"/>
        <v>0</v>
      </c>
      <c r="C3183" s="189">
        <f t="shared" ca="1" si="1907"/>
        <v>0</v>
      </c>
      <c r="D3183" s="189">
        <f t="shared" si="1908"/>
        <v>0</v>
      </c>
      <c r="E3183" s="189">
        <f t="shared" ca="1" si="1909"/>
        <v>0</v>
      </c>
      <c r="F3183" s="189">
        <f t="shared" si="1910"/>
        <v>0</v>
      </c>
      <c r="G3183" s="189" cm="1">
        <f t="array" aca="1" ref="G3183" ca="1">OFFSET(G3183,-1,,,)+1</f>
        <v>3178</v>
      </c>
      <c r="H3183" s="189">
        <f t="shared" si="1911"/>
        <v>0</v>
      </c>
      <c r="I3183" s="189">
        <f t="shared" si="1912"/>
        <v>0</v>
      </c>
      <c r="J3183" s="179">
        <f t="shared" si="1913"/>
        <v>0</v>
      </c>
      <c r="K3183" s="173" t="s">
        <v>3491</v>
      </c>
      <c r="L3183" s="174" t="str" cm="1">
        <f t="array" aca="1" ref="L3183" ca="1">IF($K3183="",OFFSET(L3183,-1,,,),K3183)</f>
        <v>15.01.14.01.02.07</v>
      </c>
      <c r="M3183" s="175" t="str" cm="1">
        <f t="array" aca="1" ref="M3183" ca="1">IF(OR($K3183=0,$K3183=""),OFFSET(M3183,-1,,,),O3183)</f>
        <v>EXECUÇÃO DE SERVIÇO DE MONTAGEM E DESMONTAGEM DE FORMA, ARMAÇÃO, LANÇAMENTO E ADENSAMENTO DE CONCRETO</v>
      </c>
      <c r="N3183" s="67" t="s">
        <v>428</v>
      </c>
      <c r="O3183" s="68" t="s">
        <v>4290</v>
      </c>
      <c r="P3183" s="68"/>
      <c r="Q3183" s="68" t="s">
        <v>3256</v>
      </c>
      <c r="R3183" s="69">
        <v>3.51</v>
      </c>
      <c r="S3183" s="70">
        <v>700</v>
      </c>
      <c r="T3183" s="70">
        <v>2457</v>
      </c>
      <c r="U3183" s="67"/>
      <c r="V3183" s="71"/>
      <c r="W3183" s="171"/>
      <c r="X3183" s="172"/>
      <c r="Y3183" s="176">
        <f t="shared" si="1914"/>
        <v>0</v>
      </c>
      <c r="AA3183" s="192"/>
    </row>
    <row r="3184" spans="2:27" hidden="1">
      <c r="B3184" s="189">
        <f t="shared" si="1906"/>
        <v>0</v>
      </c>
      <c r="C3184" s="189">
        <f t="shared" ca="1" si="1907"/>
        <v>0</v>
      </c>
      <c r="D3184" s="189">
        <f t="shared" si="1908"/>
        <v>0</v>
      </c>
      <c r="E3184" s="189">
        <f t="shared" ca="1" si="1909"/>
        <v>0</v>
      </c>
      <c r="F3184" s="189">
        <f t="shared" si="1910"/>
        <v>0</v>
      </c>
      <c r="G3184" s="189" cm="1">
        <f t="array" aca="1" ref="G3184" ca="1">OFFSET(G3184,-1,,,)+1</f>
        <v>3179</v>
      </c>
      <c r="H3184" s="189">
        <f t="shared" si="1911"/>
        <v>0</v>
      </c>
      <c r="I3184" s="189">
        <f t="shared" si="1912"/>
        <v>0</v>
      </c>
      <c r="J3184" s="179">
        <f t="shared" si="1913"/>
        <v>0</v>
      </c>
      <c r="K3184" s="173"/>
      <c r="L3184" s="174" t="str" cm="1">
        <f t="array" aca="1" ref="L3184" ca="1">IF($K3184="",OFFSET(L3184,-1,,,),K3184)</f>
        <v>15.01.14.01.02.07</v>
      </c>
      <c r="M3184" s="175" t="str" cm="1">
        <f t="array" aca="1" ref="M3184" ca="1">IF(OR($K3184=0,$K3184=""),OFFSET(M3184,-1,,,),O3184)</f>
        <v>EXECUÇÃO DE SERVIÇO DE MONTAGEM E DESMONTAGEM DE FORMA, ARMAÇÃO, LANÇAMENTO E ADENSAMENTO DE CONCRETO</v>
      </c>
      <c r="N3184" s="67" t="s">
        <v>429</v>
      </c>
      <c r="O3184" s="68" t="s">
        <v>430</v>
      </c>
      <c r="P3184" s="68"/>
      <c r="Q3184" s="68" t="s">
        <v>3256</v>
      </c>
      <c r="R3184" s="69">
        <v>3.51</v>
      </c>
      <c r="S3184" s="70">
        <v>700</v>
      </c>
      <c r="T3184" s="70">
        <v>2457</v>
      </c>
      <c r="U3184" s="67" t="s">
        <v>1496</v>
      </c>
      <c r="V3184" s="71" t="s">
        <v>1497</v>
      </c>
      <c r="W3184" s="171"/>
      <c r="X3184" s="172"/>
      <c r="Y3184" s="176">
        <f t="shared" si="1914"/>
        <v>0</v>
      </c>
      <c r="AA3184" s="192"/>
    </row>
    <row r="3185" spans="2:27">
      <c r="B3185" s="189">
        <f t="shared" si="1906"/>
        <v>0</v>
      </c>
      <c r="C3185" s="189">
        <f t="shared" ca="1" si="1907"/>
        <v>0</v>
      </c>
      <c r="D3185" s="189">
        <f t="shared" si="1908"/>
        <v>0</v>
      </c>
      <c r="E3185" s="189">
        <f t="shared" ca="1" si="1909"/>
        <v>0</v>
      </c>
      <c r="F3185" s="189">
        <f t="shared" si="1910"/>
        <v>0</v>
      </c>
      <c r="G3185" s="189" cm="1">
        <f t="array" aca="1" ref="G3185" ca="1">OFFSET(G3185,-1,,,)+1</f>
        <v>3180</v>
      </c>
      <c r="H3185" s="189">
        <f t="shared" si="1911"/>
        <v>0</v>
      </c>
      <c r="I3185" s="189">
        <f t="shared" si="1912"/>
        <v>0</v>
      </c>
      <c r="J3185" s="179">
        <f t="shared" si="1913"/>
        <v>0</v>
      </c>
      <c r="K3185" s="173" t="s">
        <v>3492</v>
      </c>
      <c r="L3185" s="174" t="str" cm="1">
        <f t="array" aca="1" ref="L3185" ca="1">IF($K3185="",OFFSET(L3185,-1,,,),K3185)</f>
        <v>15.01.14.01.02.08</v>
      </c>
      <c r="M3185" s="175" t="str" cm="1">
        <f t="array" aca="1" ref="M3185" ca="1">IF(OR($K3185=0,$K3185=""),OFFSET(M3185,-1,,,),O3185)</f>
        <v>AÇO CA50 8,00MM - CORTADO E DOBRADO</v>
      </c>
      <c r="N3185" s="67" t="s">
        <v>452</v>
      </c>
      <c r="O3185" s="68" t="s">
        <v>453</v>
      </c>
      <c r="P3185" s="68"/>
      <c r="Q3185" s="68" t="s">
        <v>3255</v>
      </c>
      <c r="R3185" s="69">
        <v>315.89999999999998</v>
      </c>
      <c r="S3185" s="70">
        <v>6.8769999999999998</v>
      </c>
      <c r="T3185" s="70">
        <v>2172.4442999999997</v>
      </c>
      <c r="U3185" s="67"/>
      <c r="V3185" s="71"/>
      <c r="W3185" s="171"/>
      <c r="X3185" s="172"/>
      <c r="Y3185" s="176">
        <f t="shared" si="1914"/>
        <v>0</v>
      </c>
      <c r="AA3185" s="192"/>
    </row>
    <row r="3186" spans="2:27" hidden="1">
      <c r="B3186" s="189">
        <f t="shared" si="1906"/>
        <v>0</v>
      </c>
      <c r="C3186" s="189">
        <f t="shared" ca="1" si="1907"/>
        <v>0</v>
      </c>
      <c r="D3186" s="189">
        <f t="shared" si="1908"/>
        <v>0</v>
      </c>
      <c r="E3186" s="189">
        <f t="shared" ca="1" si="1909"/>
        <v>0</v>
      </c>
      <c r="F3186" s="189">
        <f t="shared" si="1910"/>
        <v>0</v>
      </c>
      <c r="G3186" s="189" cm="1">
        <f t="array" aca="1" ref="G3186" ca="1">OFFSET(G3186,-1,,,)+1</f>
        <v>3181</v>
      </c>
      <c r="H3186" s="189">
        <f t="shared" si="1911"/>
        <v>0</v>
      </c>
      <c r="I3186" s="189">
        <f t="shared" si="1912"/>
        <v>0</v>
      </c>
      <c r="J3186" s="179">
        <f t="shared" si="1913"/>
        <v>0</v>
      </c>
      <c r="K3186" s="173"/>
      <c r="L3186" s="174" t="str" cm="1">
        <f t="array" aca="1" ref="L3186" ca="1">IF($K3186="",OFFSET(L3186,-1,,,),K3186)</f>
        <v>15.01.14.01.02.08</v>
      </c>
      <c r="M3186" s="175" t="str" cm="1">
        <f t="array" aca="1" ref="M3186" ca="1">IF(OR($K3186=0,$K3186=""),OFFSET(M3186,-1,,,),O3186)</f>
        <v>AÇO CA50 8,00MM - CORTADO E DOBRADO</v>
      </c>
      <c r="N3186" s="67" t="s">
        <v>306</v>
      </c>
      <c r="O3186" s="68" t="s">
        <v>307</v>
      </c>
      <c r="P3186" s="68"/>
      <c r="Q3186" s="68" t="s">
        <v>3255</v>
      </c>
      <c r="R3186" s="69">
        <v>3.1589999999999998</v>
      </c>
      <c r="S3186" s="70">
        <v>11</v>
      </c>
      <c r="T3186" s="70">
        <v>34.748999999999995</v>
      </c>
      <c r="U3186" s="67" t="s">
        <v>1496</v>
      </c>
      <c r="V3186" s="71" t="s">
        <v>1497</v>
      </c>
      <c r="W3186" s="171"/>
      <c r="X3186" s="172"/>
      <c r="Y3186" s="176">
        <f t="shared" si="1914"/>
        <v>0</v>
      </c>
      <c r="AA3186" s="192"/>
    </row>
    <row r="3187" spans="2:27" hidden="1">
      <c r="B3187" s="189">
        <f t="shared" si="1906"/>
        <v>0</v>
      </c>
      <c r="C3187" s="189">
        <f t="shared" ca="1" si="1907"/>
        <v>0</v>
      </c>
      <c r="D3187" s="189">
        <f t="shared" si="1908"/>
        <v>0</v>
      </c>
      <c r="E3187" s="189">
        <f t="shared" ca="1" si="1909"/>
        <v>0</v>
      </c>
      <c r="F3187" s="189">
        <f t="shared" si="1910"/>
        <v>0</v>
      </c>
      <c r="G3187" s="189" cm="1">
        <f t="array" aca="1" ref="G3187" ca="1">OFFSET(G3187,-1,,,)+1</f>
        <v>3182</v>
      </c>
      <c r="H3187" s="189">
        <f t="shared" si="1911"/>
        <v>0</v>
      </c>
      <c r="I3187" s="189">
        <f t="shared" si="1912"/>
        <v>0</v>
      </c>
      <c r="J3187" s="179">
        <f t="shared" si="1913"/>
        <v>0</v>
      </c>
      <c r="K3187" s="173"/>
      <c r="L3187" s="174" t="str" cm="1">
        <f t="array" aca="1" ref="L3187" ca="1">IF($K3187="",OFFSET(L3187,-1,,,),K3187)</f>
        <v>15.01.14.01.02.08</v>
      </c>
      <c r="M3187" s="175" t="str" cm="1">
        <f t="array" aca="1" ref="M3187" ca="1">IF(OR($K3187=0,$K3187=""),OFFSET(M3187,-1,,,),O3187)</f>
        <v>AÇO CA50 8,00MM - CORTADO E DOBRADO</v>
      </c>
      <c r="N3187" s="67" t="s">
        <v>401</v>
      </c>
      <c r="O3187" s="68" t="s">
        <v>402</v>
      </c>
      <c r="P3187" s="68"/>
      <c r="Q3187" s="68" t="s">
        <v>3255</v>
      </c>
      <c r="R3187" s="69">
        <v>319.05900000000003</v>
      </c>
      <c r="S3187" s="70">
        <v>6</v>
      </c>
      <c r="T3187" s="70">
        <v>1914.3540000000003</v>
      </c>
      <c r="U3187" s="67" t="s">
        <v>1496</v>
      </c>
      <c r="V3187" s="71" t="s">
        <v>1497</v>
      </c>
      <c r="W3187" s="171"/>
      <c r="X3187" s="172"/>
      <c r="Y3187" s="176">
        <f t="shared" si="1914"/>
        <v>0</v>
      </c>
      <c r="AA3187" s="192"/>
    </row>
    <row r="3188" spans="2:27" hidden="1">
      <c r="B3188" s="189">
        <f t="shared" si="1906"/>
        <v>0</v>
      </c>
      <c r="C3188" s="189">
        <f t="shared" ca="1" si="1907"/>
        <v>0</v>
      </c>
      <c r="D3188" s="189">
        <f t="shared" si="1908"/>
        <v>0</v>
      </c>
      <c r="E3188" s="189">
        <f t="shared" ca="1" si="1909"/>
        <v>0</v>
      </c>
      <c r="F3188" s="189">
        <f t="shared" si="1910"/>
        <v>0</v>
      </c>
      <c r="G3188" s="189" cm="1">
        <f t="array" aca="1" ref="G3188" ca="1">OFFSET(G3188,-1,,,)+1</f>
        <v>3183</v>
      </c>
      <c r="H3188" s="189">
        <f t="shared" si="1911"/>
        <v>0</v>
      </c>
      <c r="I3188" s="189">
        <f t="shared" si="1912"/>
        <v>0</v>
      </c>
      <c r="J3188" s="179">
        <f t="shared" si="1913"/>
        <v>0</v>
      </c>
      <c r="K3188" s="173"/>
      <c r="L3188" s="174" t="str" cm="1">
        <f t="array" aca="1" ref="L3188" ca="1">IF($K3188="",OFFSET(L3188,-1,,,),K3188)</f>
        <v>15.01.14.01.02.08</v>
      </c>
      <c r="M3188" s="175" t="str" cm="1">
        <f t="array" aca="1" ref="M3188" ca="1">IF(OR($K3188=0,$K3188=""),OFFSET(M3188,-1,,,),O3188)</f>
        <v>AÇO CA50 8,00MM - CORTADO E DOBRADO</v>
      </c>
      <c r="N3188" s="67" t="s">
        <v>405</v>
      </c>
      <c r="O3188" s="68" t="s">
        <v>406</v>
      </c>
      <c r="P3188" s="68"/>
      <c r="Q3188" s="68" t="s">
        <v>3255</v>
      </c>
      <c r="R3188" s="69">
        <v>319.05900000000003</v>
      </c>
      <c r="S3188" s="70">
        <v>0.7</v>
      </c>
      <c r="T3188" s="70">
        <v>223.34130000000002</v>
      </c>
      <c r="U3188" s="67" t="s">
        <v>1496</v>
      </c>
      <c r="V3188" s="71" t="s">
        <v>1497</v>
      </c>
      <c r="W3188" s="171"/>
      <c r="X3188" s="172"/>
      <c r="Y3188" s="176">
        <f t="shared" si="1914"/>
        <v>0</v>
      </c>
      <c r="AA3188" s="192"/>
    </row>
    <row r="3189" spans="2:27" hidden="1">
      <c r="B3189" s="189">
        <f t="shared" si="1906"/>
        <v>0</v>
      </c>
      <c r="C3189" s="189">
        <f t="shared" ca="1" si="1907"/>
        <v>0</v>
      </c>
      <c r="D3189" s="189">
        <f t="shared" si="1908"/>
        <v>0</v>
      </c>
      <c r="E3189" s="189">
        <f t="shared" ca="1" si="1909"/>
        <v>0</v>
      </c>
      <c r="F3189" s="189">
        <f t="shared" si="1910"/>
        <v>0</v>
      </c>
      <c r="G3189" s="189" cm="1">
        <f t="array" aca="1" ref="G3189" ca="1">OFFSET(G3189,-1,,,)+1</f>
        <v>3184</v>
      </c>
      <c r="H3189" s="189">
        <f t="shared" si="1911"/>
        <v>0</v>
      </c>
      <c r="I3189" s="189">
        <f t="shared" si="1912"/>
        <v>0</v>
      </c>
      <c r="J3189" s="179">
        <f t="shared" si="1913"/>
        <v>0</v>
      </c>
      <c r="K3189" s="173" t="s">
        <v>2768</v>
      </c>
      <c r="L3189" s="174" t="str" cm="1">
        <f t="array" aca="1" ref="L3189" ca="1">IF($K3189="",OFFSET(L3189,-1,,,),K3189)</f>
        <v>15.01.14.02</v>
      </c>
      <c r="M3189" s="175" t="str" cm="1">
        <f t="array" aca="1" ref="M3189" ca="1">IF(OR($K3189=0,$K3189=""),OFFSET(M3189,-1,,,),O3189)</f>
        <v>ALVENARIA</v>
      </c>
      <c r="N3189" s="67" t="s">
        <v>143</v>
      </c>
      <c r="O3189" s="68" t="s">
        <v>4296</v>
      </c>
      <c r="P3189" s="68"/>
      <c r="Q3189" s="68"/>
      <c r="R3189" s="69"/>
      <c r="S3189" s="70"/>
      <c r="T3189" s="70">
        <v>0</v>
      </c>
      <c r="U3189" s="67"/>
      <c r="V3189" s="71"/>
      <c r="W3189" s="171"/>
      <c r="X3189" s="172"/>
      <c r="Y3189" s="176">
        <f t="shared" si="1914"/>
        <v>0</v>
      </c>
      <c r="AA3189" s="192"/>
    </row>
    <row r="3190" spans="2:27">
      <c r="B3190" s="189">
        <f t="shared" si="1906"/>
        <v>0</v>
      </c>
      <c r="C3190" s="189">
        <f t="shared" ca="1" si="1907"/>
        <v>0</v>
      </c>
      <c r="D3190" s="189">
        <f t="shared" si="1908"/>
        <v>0</v>
      </c>
      <c r="E3190" s="189">
        <f t="shared" ca="1" si="1909"/>
        <v>0</v>
      </c>
      <c r="F3190" s="189">
        <f t="shared" si="1910"/>
        <v>0</v>
      </c>
      <c r="G3190" s="189" cm="1">
        <f t="array" aca="1" ref="G3190" ca="1">OFFSET(G3190,-1,,,)+1</f>
        <v>3185</v>
      </c>
      <c r="H3190" s="189">
        <f t="shared" si="1911"/>
        <v>0</v>
      </c>
      <c r="I3190" s="189">
        <f t="shared" si="1912"/>
        <v>0</v>
      </c>
      <c r="J3190" s="179">
        <f t="shared" si="1913"/>
        <v>0</v>
      </c>
      <c r="K3190" s="173" t="s">
        <v>2769</v>
      </c>
      <c r="L3190" s="174" t="str" cm="1">
        <f t="array" aca="1" ref="L3190" ca="1">IF($K3190="",OFFSET(L3190,-1,,,),K3190)</f>
        <v>15.01.14.02.01</v>
      </c>
      <c r="M3190" s="175" t="str" cm="1">
        <f t="array" aca="1" ref="M3190" ca="1">IF(OR($K3190=0,$K3190=""),OFFSET(M3190,-1,,,),O3190)</f>
        <v>ALVENARIA ESTRUTURAL COM BLOCO DE CONCRETO 14 CM 6,0 MPA, JUNTAS DE 10MM COM ARGAMASSA INDUSTRIALIZADA - MURO DE ARRIMO</v>
      </c>
      <c r="N3190" s="67" t="s">
        <v>4124</v>
      </c>
      <c r="O3190" s="68" t="s">
        <v>4813</v>
      </c>
      <c r="P3190" s="68"/>
      <c r="Q3190" s="68" t="s">
        <v>3258</v>
      </c>
      <c r="R3190" s="69">
        <v>77.44</v>
      </c>
      <c r="S3190" s="70">
        <v>141.27000000000001</v>
      </c>
      <c r="T3190" s="70">
        <v>10939.9488</v>
      </c>
      <c r="U3190" s="67"/>
      <c r="V3190" s="71"/>
      <c r="W3190" s="171"/>
      <c r="X3190" s="172"/>
      <c r="Y3190" s="176">
        <f t="shared" si="1914"/>
        <v>0</v>
      </c>
      <c r="AA3190" s="192"/>
    </row>
    <row r="3191" spans="2:27" hidden="1">
      <c r="B3191" s="189">
        <f t="shared" si="1906"/>
        <v>0</v>
      </c>
      <c r="C3191" s="189">
        <f t="shared" ca="1" si="1907"/>
        <v>0</v>
      </c>
      <c r="D3191" s="189">
        <f t="shared" si="1908"/>
        <v>0</v>
      </c>
      <c r="E3191" s="189">
        <f t="shared" ca="1" si="1909"/>
        <v>0</v>
      </c>
      <c r="F3191" s="189">
        <f t="shared" si="1910"/>
        <v>0</v>
      </c>
      <c r="G3191" s="189" cm="1">
        <f t="array" aca="1" ref="G3191" ca="1">OFFSET(G3191,-1,,,)+1</f>
        <v>3186</v>
      </c>
      <c r="H3191" s="189">
        <f t="shared" si="1911"/>
        <v>0</v>
      </c>
      <c r="I3191" s="189">
        <f t="shared" si="1912"/>
        <v>0</v>
      </c>
      <c r="J3191" s="179">
        <f t="shared" si="1913"/>
        <v>0</v>
      </c>
      <c r="K3191" s="173"/>
      <c r="L3191" s="174" t="str" cm="1">
        <f t="array" aca="1" ref="L3191" ca="1">IF($K3191="",OFFSET(L3191,-1,,,),K3191)</f>
        <v>15.01.14.02.01</v>
      </c>
      <c r="M3191" s="175" t="str" cm="1">
        <f t="array" aca="1" ref="M3191" ca="1">IF(OR($K3191=0,$K3191=""),OFFSET(M3191,-1,,,),O3191)</f>
        <v>ALVENARIA ESTRUTURAL COM BLOCO DE CONCRETO 14 CM 6,0 MPA, JUNTAS DE 10MM COM ARGAMASSA INDUSTRIALIZADA - MURO DE ARRIMO</v>
      </c>
      <c r="N3191" s="67" t="s">
        <v>712</v>
      </c>
      <c r="O3191" s="68" t="s">
        <v>713</v>
      </c>
      <c r="P3191" s="68"/>
      <c r="Q3191" s="68" t="s">
        <v>3255</v>
      </c>
      <c r="R3191" s="69">
        <v>1626.24</v>
      </c>
      <c r="S3191" s="70">
        <v>0.44</v>
      </c>
      <c r="T3191" s="70">
        <v>715.54560000000004</v>
      </c>
      <c r="U3191" s="67" t="s">
        <v>1496</v>
      </c>
      <c r="V3191" s="71" t="s">
        <v>1497</v>
      </c>
      <c r="W3191" s="171"/>
      <c r="X3191" s="172"/>
      <c r="Y3191" s="176">
        <f t="shared" si="1914"/>
        <v>0</v>
      </c>
      <c r="AA3191" s="192"/>
    </row>
    <row r="3192" spans="2:27" hidden="1">
      <c r="B3192" s="189">
        <f t="shared" si="1906"/>
        <v>0</v>
      </c>
      <c r="C3192" s="189">
        <f t="shared" ca="1" si="1907"/>
        <v>0</v>
      </c>
      <c r="D3192" s="189">
        <f t="shared" si="1908"/>
        <v>0</v>
      </c>
      <c r="E3192" s="189">
        <f t="shared" ca="1" si="1909"/>
        <v>0</v>
      </c>
      <c r="F3192" s="189">
        <f t="shared" si="1910"/>
        <v>0</v>
      </c>
      <c r="G3192" s="189" cm="1">
        <f t="array" aca="1" ref="G3192" ca="1">OFFSET(G3192,-1,,,)+1</f>
        <v>3187</v>
      </c>
      <c r="H3192" s="189">
        <f t="shared" si="1911"/>
        <v>0</v>
      </c>
      <c r="I3192" s="189">
        <f t="shared" si="1912"/>
        <v>0</v>
      </c>
      <c r="J3192" s="179">
        <f t="shared" si="1913"/>
        <v>0</v>
      </c>
      <c r="K3192" s="173"/>
      <c r="L3192" s="174" t="str" cm="1">
        <f t="array" aca="1" ref="L3192" ca="1">IF($K3192="",OFFSET(L3192,-1,,,),K3192)</f>
        <v>15.01.14.02.01</v>
      </c>
      <c r="M3192" s="175" t="str" cm="1">
        <f t="array" aca="1" ref="M3192" ca="1">IF(OR($K3192=0,$K3192=""),OFFSET(M3192,-1,,,),O3192)</f>
        <v>ALVENARIA ESTRUTURAL COM BLOCO DE CONCRETO 14 CM 6,0 MPA, JUNTAS DE 10MM COM ARGAMASSA INDUSTRIALIZADA - MURO DE ARRIMO</v>
      </c>
      <c r="N3192" s="67" t="s">
        <v>810</v>
      </c>
      <c r="O3192" s="68" t="s">
        <v>811</v>
      </c>
      <c r="P3192" s="68"/>
      <c r="Q3192" s="68" t="s">
        <v>3260</v>
      </c>
      <c r="R3192" s="69">
        <v>193.6</v>
      </c>
      <c r="S3192" s="70">
        <v>3</v>
      </c>
      <c r="T3192" s="70">
        <v>580.79999999999995</v>
      </c>
      <c r="U3192" s="67" t="s">
        <v>1496</v>
      </c>
      <c r="V3192" s="71" t="s">
        <v>1497</v>
      </c>
      <c r="W3192" s="171"/>
      <c r="X3192" s="172"/>
      <c r="Y3192" s="176">
        <f t="shared" si="1914"/>
        <v>0</v>
      </c>
      <c r="AA3192" s="192"/>
    </row>
    <row r="3193" spans="2:27" hidden="1">
      <c r="B3193" s="189">
        <f t="shared" si="1906"/>
        <v>0</v>
      </c>
      <c r="C3193" s="189">
        <f t="shared" ca="1" si="1907"/>
        <v>0</v>
      </c>
      <c r="D3193" s="189">
        <f t="shared" si="1908"/>
        <v>0</v>
      </c>
      <c r="E3193" s="189">
        <f t="shared" ca="1" si="1909"/>
        <v>0</v>
      </c>
      <c r="F3193" s="189">
        <f t="shared" si="1910"/>
        <v>0</v>
      </c>
      <c r="G3193" s="189" cm="1">
        <f t="array" aca="1" ref="G3193" ca="1">OFFSET(G3193,-1,,,)+1</f>
        <v>3188</v>
      </c>
      <c r="H3193" s="189">
        <f t="shared" si="1911"/>
        <v>0</v>
      </c>
      <c r="I3193" s="189">
        <f t="shared" si="1912"/>
        <v>0</v>
      </c>
      <c r="J3193" s="179">
        <f t="shared" si="1913"/>
        <v>0</v>
      </c>
      <c r="K3193" s="173"/>
      <c r="L3193" s="174" t="str" cm="1">
        <f t="array" aca="1" ref="L3193" ca="1">IF($K3193="",OFFSET(L3193,-1,,,),K3193)</f>
        <v>15.01.14.02.01</v>
      </c>
      <c r="M3193" s="175" t="str" cm="1">
        <f t="array" aca="1" ref="M3193" ca="1">IF(OR($K3193=0,$K3193=""),OFFSET(M3193,-1,,,),O3193)</f>
        <v>ALVENARIA ESTRUTURAL COM BLOCO DE CONCRETO 14 CM 6,0 MPA, JUNTAS DE 10MM COM ARGAMASSA INDUSTRIALIZADA - MURO DE ARRIMO</v>
      </c>
      <c r="N3193" s="67" t="s">
        <v>816</v>
      </c>
      <c r="O3193" s="68" t="s">
        <v>817</v>
      </c>
      <c r="P3193" s="68"/>
      <c r="Q3193" s="68" t="s">
        <v>3260</v>
      </c>
      <c r="R3193" s="69">
        <v>687.28</v>
      </c>
      <c r="S3193" s="70">
        <v>6</v>
      </c>
      <c r="T3193" s="70">
        <v>4123.68</v>
      </c>
      <c r="U3193" s="67" t="s">
        <v>1496</v>
      </c>
      <c r="V3193" s="71" t="s">
        <v>1497</v>
      </c>
      <c r="W3193" s="171"/>
      <c r="X3193" s="172"/>
      <c r="Y3193" s="176">
        <f t="shared" si="1914"/>
        <v>0</v>
      </c>
      <c r="AA3193" s="192"/>
    </row>
    <row r="3194" spans="2:27" hidden="1">
      <c r="B3194" s="189">
        <f t="shared" si="1906"/>
        <v>0</v>
      </c>
      <c r="C3194" s="189">
        <f t="shared" ca="1" si="1907"/>
        <v>0</v>
      </c>
      <c r="D3194" s="189">
        <f t="shared" si="1908"/>
        <v>0</v>
      </c>
      <c r="E3194" s="189">
        <f t="shared" ca="1" si="1909"/>
        <v>0</v>
      </c>
      <c r="F3194" s="189">
        <f t="shared" si="1910"/>
        <v>0</v>
      </c>
      <c r="G3194" s="189" cm="1">
        <f t="array" aca="1" ref="G3194" ca="1">OFFSET(G3194,-1,,,)+1</f>
        <v>3189</v>
      </c>
      <c r="H3194" s="189">
        <f t="shared" si="1911"/>
        <v>0</v>
      </c>
      <c r="I3194" s="189">
        <f t="shared" si="1912"/>
        <v>0</v>
      </c>
      <c r="J3194" s="179">
        <f t="shared" si="1913"/>
        <v>0</v>
      </c>
      <c r="K3194" s="173"/>
      <c r="L3194" s="174" t="str" cm="1">
        <f t="array" aca="1" ref="L3194" ca="1">IF($K3194="",OFFSET(L3194,-1,,,),K3194)</f>
        <v>15.01.14.02.01</v>
      </c>
      <c r="M3194" s="175" t="str" cm="1">
        <f t="array" aca="1" ref="M3194" ca="1">IF(OR($K3194=0,$K3194=""),OFFSET(M3194,-1,,,),O3194)</f>
        <v>ALVENARIA ESTRUTURAL COM BLOCO DE CONCRETO 14 CM 6,0 MPA, JUNTAS DE 10MM COM ARGAMASSA INDUSTRIALIZADA - MURO DE ARRIMO</v>
      </c>
      <c r="N3194" s="67" t="s">
        <v>3956</v>
      </c>
      <c r="O3194" s="68" t="s">
        <v>4496</v>
      </c>
      <c r="P3194" s="68"/>
      <c r="Q3194" s="68" t="s">
        <v>3260</v>
      </c>
      <c r="R3194" s="69">
        <v>309.76</v>
      </c>
      <c r="S3194" s="70">
        <v>6.32</v>
      </c>
      <c r="T3194" s="70">
        <v>1957.6831999999999</v>
      </c>
      <c r="U3194" s="67" t="s">
        <v>1496</v>
      </c>
      <c r="V3194" s="71" t="s">
        <v>1497</v>
      </c>
      <c r="W3194" s="171"/>
      <c r="X3194" s="172"/>
      <c r="Y3194" s="176">
        <f t="shared" si="1914"/>
        <v>0</v>
      </c>
      <c r="AA3194" s="192"/>
    </row>
    <row r="3195" spans="2:27" hidden="1">
      <c r="B3195" s="189">
        <f t="shared" si="1906"/>
        <v>0</v>
      </c>
      <c r="C3195" s="189">
        <f t="shared" ca="1" si="1907"/>
        <v>0</v>
      </c>
      <c r="D3195" s="189">
        <f t="shared" si="1908"/>
        <v>0</v>
      </c>
      <c r="E3195" s="189">
        <f t="shared" ca="1" si="1909"/>
        <v>0</v>
      </c>
      <c r="F3195" s="189">
        <f t="shared" si="1910"/>
        <v>0</v>
      </c>
      <c r="G3195" s="189" cm="1">
        <f t="array" aca="1" ref="G3195" ca="1">OFFSET(G3195,-1,,,)+1</f>
        <v>3190</v>
      </c>
      <c r="H3195" s="189">
        <f t="shared" si="1911"/>
        <v>0</v>
      </c>
      <c r="I3195" s="189">
        <f t="shared" si="1912"/>
        <v>0</v>
      </c>
      <c r="J3195" s="179">
        <f t="shared" si="1913"/>
        <v>0</v>
      </c>
      <c r="K3195" s="173"/>
      <c r="L3195" s="174" t="str" cm="1">
        <f t="array" aca="1" ref="L3195" ca="1">IF($K3195="",OFFSET(L3195,-1,,,),K3195)</f>
        <v>15.01.14.02.01</v>
      </c>
      <c r="M3195" s="175" t="str" cm="1">
        <f t="array" aca="1" ref="M3195" ca="1">IF(OR($K3195=0,$K3195=""),OFFSET(M3195,-1,,,),O3195)</f>
        <v>ALVENARIA ESTRUTURAL COM BLOCO DE CONCRETO 14 CM 6,0 MPA, JUNTAS DE 10MM COM ARGAMASSA INDUSTRIALIZADA - MURO DE ARRIMO</v>
      </c>
      <c r="N3195" s="67" t="s">
        <v>356</v>
      </c>
      <c r="O3195" s="68" t="s">
        <v>357</v>
      </c>
      <c r="P3195" s="68"/>
      <c r="Q3195" s="68" t="s">
        <v>3258</v>
      </c>
      <c r="R3195" s="69">
        <v>77.44</v>
      </c>
      <c r="S3195" s="70">
        <v>46</v>
      </c>
      <c r="T3195" s="70">
        <v>3562.24</v>
      </c>
      <c r="U3195" s="67" t="s">
        <v>1496</v>
      </c>
      <c r="V3195" s="71" t="s">
        <v>1497</v>
      </c>
      <c r="W3195" s="171"/>
      <c r="X3195" s="172"/>
      <c r="Y3195" s="176">
        <f t="shared" si="1914"/>
        <v>0</v>
      </c>
      <c r="AA3195" s="192"/>
    </row>
    <row r="3196" spans="2:27">
      <c r="B3196" s="189">
        <f t="shared" si="1906"/>
        <v>0</v>
      </c>
      <c r="C3196" s="189">
        <f t="shared" ca="1" si="1907"/>
        <v>0</v>
      </c>
      <c r="D3196" s="189">
        <f t="shared" si="1908"/>
        <v>0</v>
      </c>
      <c r="E3196" s="189">
        <f t="shared" ca="1" si="1909"/>
        <v>0</v>
      </c>
      <c r="F3196" s="189">
        <f t="shared" si="1910"/>
        <v>0</v>
      </c>
      <c r="G3196" s="189" cm="1">
        <f t="array" aca="1" ref="G3196" ca="1">OFFSET(G3196,-1,,,)+1</f>
        <v>3191</v>
      </c>
      <c r="H3196" s="189">
        <f t="shared" si="1911"/>
        <v>0</v>
      </c>
      <c r="I3196" s="189">
        <f t="shared" si="1912"/>
        <v>0</v>
      </c>
      <c r="J3196" s="179">
        <f t="shared" si="1913"/>
        <v>0</v>
      </c>
      <c r="K3196" s="173" t="s">
        <v>2770</v>
      </c>
      <c r="L3196" s="174" t="str" cm="1">
        <f t="array" aca="1" ref="L3196" ca="1">IF($K3196="",OFFSET(L3196,-1,,,),K3196)</f>
        <v>15.01.14.02.02</v>
      </c>
      <c r="M3196" s="175" t="str" cm="1">
        <f t="array" aca="1" ref="M3196" ca="1">IF(OR($K3196=0,$K3196=""),OFFSET(M3196,-1,,,),O3196)</f>
        <v>GRAUTE HORIZONTAL E VERTICAL 15 MPA</v>
      </c>
      <c r="N3196" s="67" t="s">
        <v>714</v>
      </c>
      <c r="O3196" s="68" t="s">
        <v>4436</v>
      </c>
      <c r="P3196" s="68"/>
      <c r="Q3196" s="68" t="s">
        <v>3256</v>
      </c>
      <c r="R3196" s="69">
        <v>3.85</v>
      </c>
      <c r="S3196" s="70">
        <v>556.5</v>
      </c>
      <c r="T3196" s="70">
        <v>2142.5250000000001</v>
      </c>
      <c r="U3196" s="67"/>
      <c r="V3196" s="71"/>
      <c r="W3196" s="171"/>
      <c r="X3196" s="172"/>
      <c r="Y3196" s="176">
        <f t="shared" si="1914"/>
        <v>0</v>
      </c>
      <c r="AA3196" s="192"/>
    </row>
    <row r="3197" spans="2:27" hidden="1">
      <c r="B3197" s="189">
        <f t="shared" si="1906"/>
        <v>0</v>
      </c>
      <c r="C3197" s="189">
        <f t="shared" ca="1" si="1907"/>
        <v>0</v>
      </c>
      <c r="D3197" s="189">
        <f t="shared" si="1908"/>
        <v>0</v>
      </c>
      <c r="E3197" s="189">
        <f t="shared" ca="1" si="1909"/>
        <v>0</v>
      </c>
      <c r="F3197" s="189">
        <f t="shared" si="1910"/>
        <v>0</v>
      </c>
      <c r="G3197" s="189" cm="1">
        <f t="array" aca="1" ref="G3197" ca="1">OFFSET(G3197,-1,,,)+1</f>
        <v>3192</v>
      </c>
      <c r="H3197" s="189">
        <f t="shared" si="1911"/>
        <v>0</v>
      </c>
      <c r="I3197" s="189">
        <f t="shared" si="1912"/>
        <v>0</v>
      </c>
      <c r="J3197" s="179">
        <f t="shared" si="1913"/>
        <v>0</v>
      </c>
      <c r="K3197" s="173"/>
      <c r="L3197" s="174" t="str" cm="1">
        <f t="array" aca="1" ref="L3197" ca="1">IF($K3197="",OFFSET(L3197,-1,,,),K3197)</f>
        <v>15.01.14.02.02</v>
      </c>
      <c r="M3197" s="175" t="str" cm="1">
        <f t="array" aca="1" ref="M3197" ca="1">IF(OR($K3197=0,$K3197=""),OFFSET(M3197,-1,,,),O3197)</f>
        <v>GRAUTE HORIZONTAL E VERTICAL 15 MPA</v>
      </c>
      <c r="N3197" s="67" t="s">
        <v>715</v>
      </c>
      <c r="O3197" s="68" t="s">
        <v>716</v>
      </c>
      <c r="P3197" s="68"/>
      <c r="Q3197" s="68" t="s">
        <v>3256</v>
      </c>
      <c r="R3197" s="69">
        <v>4.0425000000000004</v>
      </c>
      <c r="S3197" s="70">
        <v>530</v>
      </c>
      <c r="T3197" s="70">
        <v>2142.5250000000001</v>
      </c>
      <c r="U3197" s="67" t="s">
        <v>1496</v>
      </c>
      <c r="V3197" s="71" t="s">
        <v>1497</v>
      </c>
      <c r="W3197" s="171"/>
      <c r="X3197" s="172"/>
      <c r="Y3197" s="176">
        <f t="shared" si="1914"/>
        <v>0</v>
      </c>
      <c r="AA3197" s="192"/>
    </row>
    <row r="3198" spans="2:27">
      <c r="B3198" s="189">
        <f t="shared" si="1906"/>
        <v>0</v>
      </c>
      <c r="C3198" s="189">
        <f t="shared" ca="1" si="1907"/>
        <v>0</v>
      </c>
      <c r="D3198" s="189">
        <f t="shared" si="1908"/>
        <v>0</v>
      </c>
      <c r="E3198" s="189">
        <f t="shared" ca="1" si="1909"/>
        <v>0</v>
      </c>
      <c r="F3198" s="189">
        <f t="shared" si="1910"/>
        <v>0</v>
      </c>
      <c r="G3198" s="189" cm="1">
        <f t="array" aca="1" ref="G3198" ca="1">OFFSET(G3198,-1,,,)+1</f>
        <v>3193</v>
      </c>
      <c r="H3198" s="189">
        <f t="shared" si="1911"/>
        <v>0</v>
      </c>
      <c r="I3198" s="189">
        <f t="shared" si="1912"/>
        <v>0</v>
      </c>
      <c r="J3198" s="179">
        <f t="shared" si="1913"/>
        <v>0</v>
      </c>
      <c r="K3198" s="173" t="s">
        <v>2771</v>
      </c>
      <c r="L3198" s="174" t="str" cm="1">
        <f t="array" aca="1" ref="L3198" ca="1">IF($K3198="",OFFSET(L3198,-1,,,),K3198)</f>
        <v>15.01.14.02.03</v>
      </c>
      <c r="M3198" s="175" t="str" cm="1">
        <f t="array" aca="1" ref="M3198" ca="1">IF(OR($K3198=0,$K3198=""),OFFSET(M3198,-1,,,),O3198)</f>
        <v>AÇO CA50 8,00MM - CORTADO E DOBRADO</v>
      </c>
      <c r="N3198" s="67" t="s">
        <v>452</v>
      </c>
      <c r="O3198" s="68" t="s">
        <v>453</v>
      </c>
      <c r="P3198" s="68"/>
      <c r="Q3198" s="68" t="s">
        <v>3255</v>
      </c>
      <c r="R3198" s="69">
        <v>232.32</v>
      </c>
      <c r="S3198" s="70">
        <v>6.8769999999999998</v>
      </c>
      <c r="T3198" s="70">
        <v>1597.66464</v>
      </c>
      <c r="U3198" s="67"/>
      <c r="V3198" s="71"/>
      <c r="W3198" s="171"/>
      <c r="X3198" s="172"/>
      <c r="Y3198" s="176">
        <f t="shared" si="1914"/>
        <v>0</v>
      </c>
      <c r="AA3198" s="192"/>
    </row>
    <row r="3199" spans="2:27" hidden="1">
      <c r="B3199" s="189">
        <f t="shared" si="1906"/>
        <v>0</v>
      </c>
      <c r="C3199" s="189">
        <f t="shared" ca="1" si="1907"/>
        <v>0</v>
      </c>
      <c r="D3199" s="189">
        <f t="shared" si="1908"/>
        <v>0</v>
      </c>
      <c r="E3199" s="189">
        <f t="shared" ca="1" si="1909"/>
        <v>0</v>
      </c>
      <c r="F3199" s="189">
        <f t="shared" si="1910"/>
        <v>0</v>
      </c>
      <c r="G3199" s="189" cm="1">
        <f t="array" aca="1" ref="G3199" ca="1">OFFSET(G3199,-1,,,)+1</f>
        <v>3194</v>
      </c>
      <c r="H3199" s="189">
        <f t="shared" si="1911"/>
        <v>0</v>
      </c>
      <c r="I3199" s="189">
        <f t="shared" si="1912"/>
        <v>0</v>
      </c>
      <c r="J3199" s="179">
        <f t="shared" si="1913"/>
        <v>0</v>
      </c>
      <c r="K3199" s="173"/>
      <c r="L3199" s="174" t="str" cm="1">
        <f t="array" aca="1" ref="L3199" ca="1">IF($K3199="",OFFSET(L3199,-1,,,),K3199)</f>
        <v>15.01.14.02.03</v>
      </c>
      <c r="M3199" s="175" t="str" cm="1">
        <f t="array" aca="1" ref="M3199" ca="1">IF(OR($K3199=0,$K3199=""),OFFSET(M3199,-1,,,),O3199)</f>
        <v>AÇO CA50 8,00MM - CORTADO E DOBRADO</v>
      </c>
      <c r="N3199" s="67" t="s">
        <v>306</v>
      </c>
      <c r="O3199" s="68" t="s">
        <v>307</v>
      </c>
      <c r="P3199" s="68"/>
      <c r="Q3199" s="68" t="s">
        <v>3255</v>
      </c>
      <c r="R3199" s="69">
        <v>2.3231999999999999</v>
      </c>
      <c r="S3199" s="70">
        <v>11</v>
      </c>
      <c r="T3199" s="70">
        <v>25.555199999999999</v>
      </c>
      <c r="U3199" s="67" t="s">
        <v>1496</v>
      </c>
      <c r="V3199" s="71" t="s">
        <v>1497</v>
      </c>
      <c r="W3199" s="171"/>
      <c r="X3199" s="172"/>
      <c r="Y3199" s="176">
        <f t="shared" si="1914"/>
        <v>0</v>
      </c>
      <c r="AA3199" s="192"/>
    </row>
    <row r="3200" spans="2:27" hidden="1">
      <c r="B3200" s="189">
        <f t="shared" si="1906"/>
        <v>0</v>
      </c>
      <c r="C3200" s="189">
        <f t="shared" ca="1" si="1907"/>
        <v>0</v>
      </c>
      <c r="D3200" s="189">
        <f t="shared" si="1908"/>
        <v>0</v>
      </c>
      <c r="E3200" s="189">
        <f t="shared" ca="1" si="1909"/>
        <v>0</v>
      </c>
      <c r="F3200" s="189">
        <f t="shared" si="1910"/>
        <v>0</v>
      </c>
      <c r="G3200" s="189" cm="1">
        <f t="array" aca="1" ref="G3200" ca="1">OFFSET(G3200,-1,,,)+1</f>
        <v>3195</v>
      </c>
      <c r="H3200" s="189">
        <f t="shared" si="1911"/>
        <v>0</v>
      </c>
      <c r="I3200" s="189">
        <f t="shared" si="1912"/>
        <v>0</v>
      </c>
      <c r="J3200" s="179">
        <f t="shared" si="1913"/>
        <v>0</v>
      </c>
      <c r="K3200" s="173"/>
      <c r="L3200" s="174" t="str" cm="1">
        <f t="array" aca="1" ref="L3200" ca="1">IF($K3200="",OFFSET(L3200,-1,,,),K3200)</f>
        <v>15.01.14.02.03</v>
      </c>
      <c r="M3200" s="175" t="str" cm="1">
        <f t="array" aca="1" ref="M3200" ca="1">IF(OR($K3200=0,$K3200=""),OFFSET(M3200,-1,,,),O3200)</f>
        <v>AÇO CA50 8,00MM - CORTADO E DOBRADO</v>
      </c>
      <c r="N3200" s="67" t="s">
        <v>401</v>
      </c>
      <c r="O3200" s="68" t="s">
        <v>402</v>
      </c>
      <c r="P3200" s="68"/>
      <c r="Q3200" s="68" t="s">
        <v>3255</v>
      </c>
      <c r="R3200" s="69">
        <v>234.64320000000001</v>
      </c>
      <c r="S3200" s="70">
        <v>6</v>
      </c>
      <c r="T3200" s="70">
        <v>1407.8592000000001</v>
      </c>
      <c r="U3200" s="67" t="s">
        <v>1496</v>
      </c>
      <c r="V3200" s="71" t="s">
        <v>1497</v>
      </c>
      <c r="W3200" s="171"/>
      <c r="X3200" s="172"/>
      <c r="Y3200" s="176">
        <f t="shared" si="1914"/>
        <v>0</v>
      </c>
      <c r="AA3200" s="192"/>
    </row>
    <row r="3201" spans="2:28" hidden="1">
      <c r="B3201" s="189">
        <f t="shared" si="1906"/>
        <v>0</v>
      </c>
      <c r="C3201" s="189">
        <f t="shared" ca="1" si="1907"/>
        <v>0</v>
      </c>
      <c r="D3201" s="189">
        <f t="shared" si="1908"/>
        <v>0</v>
      </c>
      <c r="E3201" s="189">
        <f t="shared" ca="1" si="1909"/>
        <v>0</v>
      </c>
      <c r="F3201" s="189">
        <f t="shared" si="1910"/>
        <v>0</v>
      </c>
      <c r="G3201" s="189" cm="1">
        <f t="array" aca="1" ref="G3201" ca="1">OFFSET(G3201,-1,,,)+1</f>
        <v>3196</v>
      </c>
      <c r="H3201" s="189">
        <f t="shared" si="1911"/>
        <v>0</v>
      </c>
      <c r="I3201" s="189">
        <f t="shared" si="1912"/>
        <v>0</v>
      </c>
      <c r="J3201" s="179">
        <f t="shared" si="1913"/>
        <v>0</v>
      </c>
      <c r="K3201" s="173"/>
      <c r="L3201" s="174" t="str" cm="1">
        <f t="array" aca="1" ref="L3201" ca="1">IF($K3201="",OFFSET(L3201,-1,,,),K3201)</f>
        <v>15.01.14.02.03</v>
      </c>
      <c r="M3201" s="175" t="str" cm="1">
        <f t="array" aca="1" ref="M3201" ca="1">IF(OR($K3201=0,$K3201=""),OFFSET(M3201,-1,,,),O3201)</f>
        <v>AÇO CA50 8,00MM - CORTADO E DOBRADO</v>
      </c>
      <c r="N3201" s="67" t="s">
        <v>405</v>
      </c>
      <c r="O3201" s="68" t="s">
        <v>406</v>
      </c>
      <c r="P3201" s="68"/>
      <c r="Q3201" s="68" t="s">
        <v>3255</v>
      </c>
      <c r="R3201" s="69">
        <v>234.64320000000001</v>
      </c>
      <c r="S3201" s="70">
        <v>0.7</v>
      </c>
      <c r="T3201" s="70">
        <v>164.25023999999999</v>
      </c>
      <c r="U3201" s="67" t="s">
        <v>1496</v>
      </c>
      <c r="V3201" s="71" t="s">
        <v>1497</v>
      </c>
      <c r="W3201" s="171"/>
      <c r="X3201" s="172"/>
      <c r="Y3201" s="176">
        <f t="shared" si="1914"/>
        <v>0</v>
      </c>
      <c r="AA3201" s="192"/>
    </row>
    <row r="3202" spans="2:28">
      <c r="B3202" s="189">
        <f t="shared" si="1906"/>
        <v>0</v>
      </c>
      <c r="C3202" s="189">
        <f t="shared" ca="1" si="1907"/>
        <v>0</v>
      </c>
      <c r="D3202" s="189">
        <f t="shared" si="1908"/>
        <v>0</v>
      </c>
      <c r="E3202" s="189">
        <f t="shared" ca="1" si="1909"/>
        <v>0</v>
      </c>
      <c r="F3202" s="189">
        <f t="shared" si="1910"/>
        <v>0</v>
      </c>
      <c r="G3202" s="189" cm="1">
        <f t="array" aca="1" ref="G3202" ca="1">OFFSET(G3202,-1,,,)+1</f>
        <v>3197</v>
      </c>
      <c r="H3202" s="189">
        <f t="shared" si="1911"/>
        <v>0</v>
      </c>
      <c r="I3202" s="189">
        <f t="shared" si="1912"/>
        <v>0</v>
      </c>
      <c r="J3202" s="179">
        <f t="shared" si="1913"/>
        <v>0</v>
      </c>
      <c r="K3202" s="173" t="s">
        <v>3493</v>
      </c>
      <c r="L3202" s="174" t="str" cm="1">
        <f t="array" aca="1" ref="L3202" ca="1">IF($K3202="",OFFSET(L3202,-1,,,),K3202)</f>
        <v>15.01.14.02.04</v>
      </c>
      <c r="M3202" s="175" t="str" cm="1">
        <f t="array" aca="1" ref="M3202" ca="1">IF(OR($K3202=0,$K3202=""),OFFSET(M3202,-1,,,),O3202)</f>
        <v>MÃO DE OBRA PARA ALVENARIA ESTRUTURAL</v>
      </c>
      <c r="N3202" s="67" t="s">
        <v>355</v>
      </c>
      <c r="O3202" s="68" t="s">
        <v>4299</v>
      </c>
      <c r="P3202" s="68"/>
      <c r="Q3202" s="68" t="s">
        <v>3258</v>
      </c>
      <c r="R3202" s="69">
        <v>77.44</v>
      </c>
      <c r="S3202" s="70">
        <v>46</v>
      </c>
      <c r="T3202" s="70">
        <v>3562.24</v>
      </c>
      <c r="U3202" s="67"/>
      <c r="V3202" s="71"/>
      <c r="W3202" s="171"/>
      <c r="X3202" s="172"/>
      <c r="Y3202" s="176">
        <f t="shared" si="1914"/>
        <v>0</v>
      </c>
      <c r="AA3202" s="192"/>
    </row>
    <row r="3203" spans="2:28" hidden="1">
      <c r="B3203" s="189">
        <f t="shared" si="1906"/>
        <v>0</v>
      </c>
      <c r="C3203" s="189">
        <f t="shared" ca="1" si="1907"/>
        <v>0</v>
      </c>
      <c r="D3203" s="189">
        <f t="shared" si="1908"/>
        <v>0</v>
      </c>
      <c r="E3203" s="189">
        <f t="shared" ca="1" si="1909"/>
        <v>0</v>
      </c>
      <c r="F3203" s="189">
        <f t="shared" si="1910"/>
        <v>0</v>
      </c>
      <c r="G3203" s="189" cm="1">
        <f t="array" aca="1" ref="G3203" ca="1">OFFSET(G3203,-1,,,)+1</f>
        <v>3198</v>
      </c>
      <c r="H3203" s="189">
        <f t="shared" si="1911"/>
        <v>0</v>
      </c>
      <c r="I3203" s="189">
        <f t="shared" si="1912"/>
        <v>0</v>
      </c>
      <c r="J3203" s="179">
        <f t="shared" si="1913"/>
        <v>0</v>
      </c>
      <c r="K3203" s="173"/>
      <c r="L3203" s="174" t="str" cm="1">
        <f t="array" aca="1" ref="L3203" ca="1">IF($K3203="",OFFSET(L3203,-1,,,),K3203)</f>
        <v>15.01.14.02.04</v>
      </c>
      <c r="M3203" s="175" t="str" cm="1">
        <f t="array" aca="1" ref="M3203" ca="1">IF(OR($K3203=0,$K3203=""),OFFSET(M3203,-1,,,),O3203)</f>
        <v>MÃO DE OBRA PARA ALVENARIA ESTRUTURAL</v>
      </c>
      <c r="N3203" s="67" t="s">
        <v>356</v>
      </c>
      <c r="O3203" s="68" t="s">
        <v>357</v>
      </c>
      <c r="P3203" s="68"/>
      <c r="Q3203" s="68" t="s">
        <v>3258</v>
      </c>
      <c r="R3203" s="69">
        <v>77.44</v>
      </c>
      <c r="S3203" s="70">
        <v>46</v>
      </c>
      <c r="T3203" s="70">
        <v>3562.24</v>
      </c>
      <c r="U3203" s="67" t="s">
        <v>1496</v>
      </c>
      <c r="V3203" s="71" t="s">
        <v>1497</v>
      </c>
      <c r="W3203" s="171"/>
      <c r="X3203" s="172"/>
      <c r="Y3203" s="176">
        <f t="shared" si="1914"/>
        <v>0</v>
      </c>
      <c r="AA3203" s="192"/>
    </row>
    <row r="3204" spans="2:28" hidden="1">
      <c r="B3204" s="189">
        <f t="shared" si="1906"/>
        <v>0</v>
      </c>
      <c r="C3204" s="189">
        <f t="shared" ca="1" si="1907"/>
        <v>0</v>
      </c>
      <c r="D3204" s="189">
        <f t="shared" si="1908"/>
        <v>0</v>
      </c>
      <c r="E3204" s="189">
        <f t="shared" ca="1" si="1909"/>
        <v>0</v>
      </c>
      <c r="F3204" s="189">
        <f t="shared" si="1910"/>
        <v>0</v>
      </c>
      <c r="G3204" s="189" cm="1">
        <f t="array" aca="1" ref="G3204" ca="1">OFFSET(G3204,-1,,,)+1</f>
        <v>3199</v>
      </c>
      <c r="H3204" s="189">
        <f t="shared" si="1911"/>
        <v>0</v>
      </c>
      <c r="I3204" s="189">
        <f t="shared" si="1912"/>
        <v>0</v>
      </c>
      <c r="J3204" s="179">
        <f t="shared" si="1913"/>
        <v>0</v>
      </c>
      <c r="K3204" s="173" t="s">
        <v>2772</v>
      </c>
      <c r="L3204" s="174" t="str" cm="1">
        <f t="array" aca="1" ref="L3204" ca="1">IF($K3204="",OFFSET(L3204,-1,,,),K3204)</f>
        <v>15.01.14.03</v>
      </c>
      <c r="M3204" s="175" t="str" cm="1">
        <f t="array" aca="1" ref="M3204" ca="1">IF(OR($K3204=0,$K3204=""),OFFSET(M3204,-1,,,),O3204)</f>
        <v>REVESTIMENTO</v>
      </c>
      <c r="N3204" s="67" t="s">
        <v>143</v>
      </c>
      <c r="O3204" s="68" t="s">
        <v>4759</v>
      </c>
      <c r="P3204" s="68"/>
      <c r="Q3204" s="68"/>
      <c r="R3204" s="69"/>
      <c r="S3204" s="70"/>
      <c r="T3204" s="70">
        <v>0</v>
      </c>
      <c r="U3204" s="67"/>
      <c r="V3204" s="71"/>
      <c r="W3204" s="171"/>
      <c r="X3204" s="172"/>
      <c r="Y3204" s="176">
        <f t="shared" si="1914"/>
        <v>0</v>
      </c>
      <c r="AA3204" s="192"/>
    </row>
    <row r="3205" spans="2:28">
      <c r="B3205" s="189">
        <f t="shared" si="1906"/>
        <v>0</v>
      </c>
      <c r="C3205" s="189">
        <f t="shared" ca="1" si="1907"/>
        <v>0</v>
      </c>
      <c r="D3205" s="189">
        <f t="shared" si="1908"/>
        <v>0</v>
      </c>
      <c r="E3205" s="189">
        <f t="shared" ca="1" si="1909"/>
        <v>0</v>
      </c>
      <c r="F3205" s="189">
        <f t="shared" si="1910"/>
        <v>0</v>
      </c>
      <c r="G3205" s="189" cm="1">
        <f t="array" aca="1" ref="G3205" ca="1">OFFSET(G3205,-1,,,)+1</f>
        <v>3200</v>
      </c>
      <c r="H3205" s="189">
        <f t="shared" si="1911"/>
        <v>0</v>
      </c>
      <c r="I3205" s="189">
        <f t="shared" si="1912"/>
        <v>0</v>
      </c>
      <c r="J3205" s="179">
        <f t="shared" si="1913"/>
        <v>0</v>
      </c>
      <c r="K3205" s="173" t="s">
        <v>2773</v>
      </c>
      <c r="L3205" s="174" t="str" cm="1">
        <f t="array" aca="1" ref="L3205" ca="1">IF($K3205="",OFFSET(L3205,-1,,,),K3205)</f>
        <v>15.01.14.03.01</v>
      </c>
      <c r="M3205" s="175" t="str" cm="1">
        <f t="array" aca="1" ref="M3205" ca="1">IF(OR($K3205=0,$K3205=""),OFFSET(M3205,-1,,,),O3205)</f>
        <v>MASSA ÚNICA E=20MM COM ARGAMASSA PRÉ FABRICADA- PAREDE</v>
      </c>
      <c r="N3205" s="67" t="s">
        <v>717</v>
      </c>
      <c r="O3205" s="68" t="s">
        <v>4248</v>
      </c>
      <c r="P3205" s="68"/>
      <c r="Q3205" s="68" t="s">
        <v>3258</v>
      </c>
      <c r="R3205" s="69">
        <v>154.88</v>
      </c>
      <c r="S3205" s="70">
        <v>49.96</v>
      </c>
      <c r="T3205" s="70">
        <v>7737.8047999999999</v>
      </c>
      <c r="U3205" s="67"/>
      <c r="V3205" s="71"/>
      <c r="W3205" s="171"/>
      <c r="X3205" s="172"/>
      <c r="Y3205" s="176">
        <f t="shared" si="1914"/>
        <v>0</v>
      </c>
      <c r="AA3205" s="192"/>
    </row>
    <row r="3206" spans="2:28" hidden="1">
      <c r="B3206" s="189">
        <f t="shared" si="1906"/>
        <v>0</v>
      </c>
      <c r="C3206" s="189">
        <f t="shared" ca="1" si="1907"/>
        <v>0</v>
      </c>
      <c r="D3206" s="189">
        <f t="shared" si="1908"/>
        <v>0</v>
      </c>
      <c r="E3206" s="189">
        <f t="shared" ca="1" si="1909"/>
        <v>0</v>
      </c>
      <c r="F3206" s="189">
        <f t="shared" si="1910"/>
        <v>0</v>
      </c>
      <c r="G3206" s="189" cm="1">
        <f t="array" aca="1" ref="G3206" ca="1">OFFSET(G3206,-1,,,)+1</f>
        <v>3201</v>
      </c>
      <c r="H3206" s="189">
        <f t="shared" si="1911"/>
        <v>0</v>
      </c>
      <c r="I3206" s="189">
        <f t="shared" si="1912"/>
        <v>0</v>
      </c>
      <c r="J3206" s="179">
        <f t="shared" si="1913"/>
        <v>0</v>
      </c>
      <c r="K3206" s="173"/>
      <c r="L3206" s="174" t="str" cm="1">
        <f t="array" aca="1" ref="L3206" ca="1">IF($K3206="",OFFSET(L3206,-1,,,),K3206)</f>
        <v>15.01.14.03.01</v>
      </c>
      <c r="M3206" s="175" t="str" cm="1">
        <f t="array" aca="1" ref="M3206" ca="1">IF(OR($K3206=0,$K3206=""),OFFSET(M3206,-1,,,),O3206)</f>
        <v>MASSA ÚNICA E=20MM COM ARGAMASSA PRÉ FABRICADA- PAREDE</v>
      </c>
      <c r="N3206" s="67" t="s">
        <v>522</v>
      </c>
      <c r="O3206" s="68" t="s">
        <v>523</v>
      </c>
      <c r="P3206" s="68"/>
      <c r="Q3206" s="68" t="s">
        <v>3255</v>
      </c>
      <c r="R3206" s="69">
        <v>5265.92</v>
      </c>
      <c r="S3206" s="70">
        <v>0.44</v>
      </c>
      <c r="T3206" s="70">
        <v>2317.0048000000002</v>
      </c>
      <c r="U3206" s="67" t="s">
        <v>1496</v>
      </c>
      <c r="V3206" s="71" t="s">
        <v>1497</v>
      </c>
      <c r="W3206" s="171"/>
      <c r="X3206" s="172"/>
      <c r="Y3206" s="176">
        <f t="shared" si="1914"/>
        <v>0</v>
      </c>
      <c r="AA3206" s="192"/>
    </row>
    <row r="3207" spans="2:28" hidden="1">
      <c r="B3207" s="189">
        <f t="shared" si="1906"/>
        <v>0</v>
      </c>
      <c r="C3207" s="189">
        <f t="shared" ca="1" si="1907"/>
        <v>0</v>
      </c>
      <c r="D3207" s="189">
        <f t="shared" si="1908"/>
        <v>0</v>
      </c>
      <c r="E3207" s="189">
        <f t="shared" ca="1" si="1909"/>
        <v>0</v>
      </c>
      <c r="F3207" s="189">
        <f t="shared" si="1910"/>
        <v>0</v>
      </c>
      <c r="G3207" s="189" cm="1">
        <f t="array" aca="1" ref="G3207" ca="1">OFFSET(G3207,-1,,,)+1</f>
        <v>3202</v>
      </c>
      <c r="H3207" s="189">
        <f t="shared" si="1911"/>
        <v>0</v>
      </c>
      <c r="I3207" s="189">
        <f t="shared" si="1912"/>
        <v>0</v>
      </c>
      <c r="J3207" s="179">
        <f t="shared" si="1913"/>
        <v>0</v>
      </c>
      <c r="K3207" s="173"/>
      <c r="L3207" s="174" t="str" cm="1">
        <f t="array" aca="1" ref="L3207" ca="1">IF($K3207="",OFFSET(L3207,-1,,,),K3207)</f>
        <v>15.01.14.03.01</v>
      </c>
      <c r="M3207" s="175" t="str" cm="1">
        <f t="array" aca="1" ref="M3207" ca="1">IF(OR($K3207=0,$K3207=""),OFFSET(M3207,-1,,,),O3207)</f>
        <v>MASSA ÚNICA E=20MM COM ARGAMASSA PRÉ FABRICADA- PAREDE</v>
      </c>
      <c r="N3207" s="67" t="s">
        <v>369</v>
      </c>
      <c r="O3207" s="68" t="s">
        <v>370</v>
      </c>
      <c r="P3207" s="68"/>
      <c r="Q3207" s="68" t="s">
        <v>3258</v>
      </c>
      <c r="R3207" s="69">
        <v>154.88</v>
      </c>
      <c r="S3207" s="70">
        <v>35</v>
      </c>
      <c r="T3207" s="70">
        <v>5420.8</v>
      </c>
      <c r="U3207" s="67" t="s">
        <v>1496</v>
      </c>
      <c r="V3207" s="71" t="s">
        <v>1497</v>
      </c>
      <c r="W3207" s="171"/>
      <c r="X3207" s="172"/>
      <c r="Y3207" s="176">
        <f t="shared" si="1914"/>
        <v>0</v>
      </c>
      <c r="AA3207" s="192"/>
    </row>
    <row r="3208" spans="2:28">
      <c r="B3208" s="189">
        <f t="shared" si="1906"/>
        <v>0</v>
      </c>
      <c r="C3208" s="189">
        <f t="shared" ca="1" si="1907"/>
        <v>0</v>
      </c>
      <c r="D3208" s="189">
        <f t="shared" si="1908"/>
        <v>0</v>
      </c>
      <c r="E3208" s="189">
        <f t="shared" ca="1" si="1909"/>
        <v>0</v>
      </c>
      <c r="F3208" s="189">
        <f t="shared" si="1910"/>
        <v>0</v>
      </c>
      <c r="G3208" s="189" cm="1">
        <f t="array" aca="1" ref="G3208" ca="1">OFFSET(G3208,-1,,,)+1</f>
        <v>3203</v>
      </c>
      <c r="H3208" s="189">
        <f t="shared" si="1911"/>
        <v>0</v>
      </c>
      <c r="I3208" s="189">
        <f t="shared" si="1912"/>
        <v>0</v>
      </c>
      <c r="J3208" s="179">
        <f t="shared" si="1913"/>
        <v>0</v>
      </c>
      <c r="K3208" s="173" t="s">
        <v>2774</v>
      </c>
      <c r="L3208" s="174" t="str" cm="1">
        <f t="array" aca="1" ref="L3208" ca="1">IF($K3208="",OFFSET(L3208,-1,,,),K3208)</f>
        <v>15.01.14.03.02</v>
      </c>
      <c r="M3208" s="175" t="str" cm="1">
        <f t="array" aca="1" ref="M3208" ca="1">IF(OR($K3208=0,$K3208=""),OFFSET(M3208,-1,,,),O3208)</f>
        <v>PLANTIO DE GRAMA INCLUSO ACERTO DE TERRENO</v>
      </c>
      <c r="N3208" s="67" t="s">
        <v>246</v>
      </c>
      <c r="O3208" s="68" t="s">
        <v>4243</v>
      </c>
      <c r="P3208" s="68"/>
      <c r="Q3208" s="68" t="s">
        <v>3258</v>
      </c>
      <c r="R3208" s="69">
        <v>67.84</v>
      </c>
      <c r="S3208" s="70">
        <v>20</v>
      </c>
      <c r="T3208" s="70">
        <v>1356.8000000000002</v>
      </c>
      <c r="U3208" s="67"/>
      <c r="V3208" s="71"/>
      <c r="W3208" s="171"/>
      <c r="X3208" s="172"/>
      <c r="Y3208" s="176">
        <f t="shared" si="1914"/>
        <v>0</v>
      </c>
      <c r="AA3208" s="192"/>
    </row>
    <row r="3209" spans="2:28" hidden="1">
      <c r="B3209" s="189">
        <f t="shared" si="1906"/>
        <v>0</v>
      </c>
      <c r="C3209" s="189">
        <f t="shared" ca="1" si="1907"/>
        <v>0</v>
      </c>
      <c r="D3209" s="189">
        <f t="shared" si="1908"/>
        <v>0</v>
      </c>
      <c r="E3209" s="189">
        <f t="shared" ca="1" si="1909"/>
        <v>0</v>
      </c>
      <c r="F3209" s="189">
        <f t="shared" si="1910"/>
        <v>0</v>
      </c>
      <c r="G3209" s="189" cm="1">
        <f t="array" aca="1" ref="G3209" ca="1">OFFSET(G3209,-1,,,)+1</f>
        <v>3204</v>
      </c>
      <c r="H3209" s="189">
        <f t="shared" si="1911"/>
        <v>0</v>
      </c>
      <c r="I3209" s="189">
        <f t="shared" si="1912"/>
        <v>0</v>
      </c>
      <c r="J3209" s="179">
        <f t="shared" si="1913"/>
        <v>0</v>
      </c>
      <c r="K3209" s="173"/>
      <c r="L3209" s="174" t="str" cm="1">
        <f t="array" aca="1" ref="L3209" ca="1">IF($K3209="",OFFSET(L3209,-1,,,),K3209)</f>
        <v>15.01.14.03.02</v>
      </c>
      <c r="M3209" s="175" t="str" cm="1">
        <f t="array" aca="1" ref="M3209" ca="1">IF(OR($K3209=0,$K3209=""),OFFSET(M3209,-1,,,),O3209)</f>
        <v>PLANTIO DE GRAMA INCLUSO ACERTO DE TERRENO</v>
      </c>
      <c r="N3209" s="67" t="s">
        <v>247</v>
      </c>
      <c r="O3209" s="68" t="s">
        <v>248</v>
      </c>
      <c r="P3209" s="68"/>
      <c r="Q3209" s="68" t="s">
        <v>3258</v>
      </c>
      <c r="R3209" s="69">
        <v>67.84</v>
      </c>
      <c r="S3209" s="70">
        <v>15</v>
      </c>
      <c r="T3209" s="70">
        <v>1017.6</v>
      </c>
      <c r="U3209" s="67" t="s">
        <v>1496</v>
      </c>
      <c r="V3209" s="71" t="s">
        <v>1497</v>
      </c>
      <c r="W3209" s="171"/>
      <c r="X3209" s="172"/>
      <c r="Y3209" s="176">
        <f t="shared" si="1914"/>
        <v>0</v>
      </c>
      <c r="AA3209" s="192"/>
    </row>
    <row r="3210" spans="2:28" hidden="1">
      <c r="B3210" s="189">
        <f t="shared" si="1906"/>
        <v>0</v>
      </c>
      <c r="C3210" s="189">
        <f t="shared" ca="1" si="1907"/>
        <v>0</v>
      </c>
      <c r="D3210" s="189">
        <f t="shared" si="1908"/>
        <v>0</v>
      </c>
      <c r="E3210" s="189">
        <f t="shared" ca="1" si="1909"/>
        <v>0</v>
      </c>
      <c r="F3210" s="189">
        <f t="shared" si="1910"/>
        <v>0</v>
      </c>
      <c r="G3210" s="189" cm="1">
        <f t="array" aca="1" ref="G3210" ca="1">OFFSET(G3210,-1,,,)+1</f>
        <v>3205</v>
      </c>
      <c r="H3210" s="189">
        <f t="shared" si="1911"/>
        <v>0</v>
      </c>
      <c r="I3210" s="189">
        <f t="shared" si="1912"/>
        <v>0</v>
      </c>
      <c r="J3210" s="179">
        <f t="shared" si="1913"/>
        <v>0</v>
      </c>
      <c r="K3210" s="173"/>
      <c r="L3210" s="174" t="str" cm="1">
        <f t="array" aca="1" ref="L3210" ca="1">IF($K3210="",OFFSET(L3210,-1,,,),K3210)</f>
        <v>15.01.14.03.02</v>
      </c>
      <c r="M3210" s="175" t="str" cm="1">
        <f t="array" aca="1" ref="M3210" ca="1">IF(OR($K3210=0,$K3210=""),OFFSET(M3210,-1,,,),O3210)</f>
        <v>PLANTIO DE GRAMA INCLUSO ACERTO DE TERRENO</v>
      </c>
      <c r="N3210" s="67" t="s">
        <v>249</v>
      </c>
      <c r="O3210" s="68" t="s">
        <v>250</v>
      </c>
      <c r="P3210" s="68"/>
      <c r="Q3210" s="68" t="s">
        <v>3258</v>
      </c>
      <c r="R3210" s="69">
        <v>67.84</v>
      </c>
      <c r="S3210" s="70">
        <v>5</v>
      </c>
      <c r="T3210" s="70">
        <v>339.20000000000005</v>
      </c>
      <c r="U3210" s="67" t="s">
        <v>1496</v>
      </c>
      <c r="V3210" s="71" t="s">
        <v>1497</v>
      </c>
      <c r="W3210" s="171"/>
      <c r="X3210" s="172"/>
      <c r="Y3210" s="176">
        <f t="shared" si="1914"/>
        <v>0</v>
      </c>
      <c r="AA3210" s="192"/>
    </row>
    <row r="3211" spans="2:28" hidden="1">
      <c r="B3211" s="189">
        <f t="shared" si="1906"/>
        <v>0</v>
      </c>
      <c r="C3211" s="189">
        <f t="shared" ca="1" si="1907"/>
        <v>0</v>
      </c>
      <c r="D3211" s="189">
        <f t="shared" si="1908"/>
        <v>0</v>
      </c>
      <c r="E3211" s="189">
        <f t="shared" ca="1" si="1909"/>
        <v>0</v>
      </c>
      <c r="F3211" s="189">
        <f t="shared" si="1910"/>
        <v>0</v>
      </c>
      <c r="G3211" s="189" cm="1">
        <f t="array" aca="1" ref="G3211" ca="1">OFFSET(G3211,-1,,,)+1</f>
        <v>3206</v>
      </c>
      <c r="H3211" s="189">
        <f t="shared" si="1911"/>
        <v>0</v>
      </c>
      <c r="I3211" s="189">
        <f t="shared" si="1912"/>
        <v>0</v>
      </c>
      <c r="J3211" s="179">
        <f t="shared" si="1913"/>
        <v>0</v>
      </c>
      <c r="K3211" s="173" t="s">
        <v>2775</v>
      </c>
      <c r="L3211" s="174" t="str" cm="1">
        <f t="array" aca="1" ref="L3211" ca="1">IF($K3211="",OFFSET(L3211,-1,,,),K3211)</f>
        <v>15.01.14.04</v>
      </c>
      <c r="M3211" s="175" t="str" cm="1">
        <f t="array" aca="1" ref="M3211" ca="1">IF(OR($K3211=0,$K3211=""),OFFSET(M3211,-1,,,),O3211)</f>
        <v>SERRALHERIA</v>
      </c>
      <c r="N3211" s="67" t="s">
        <v>143</v>
      </c>
      <c r="O3211" s="68" t="s">
        <v>4348</v>
      </c>
      <c r="P3211" s="68"/>
      <c r="Q3211" s="68"/>
      <c r="R3211" s="69"/>
      <c r="S3211" s="70"/>
      <c r="T3211" s="70">
        <v>0</v>
      </c>
      <c r="U3211" s="67"/>
      <c r="V3211" s="71"/>
      <c r="W3211" s="171"/>
      <c r="X3211" s="172"/>
      <c r="Y3211" s="176">
        <f t="shared" si="1914"/>
        <v>0</v>
      </c>
      <c r="AA3211" s="192"/>
    </row>
    <row r="3212" spans="2:28">
      <c r="B3212" s="189">
        <f t="shared" si="1906"/>
        <v>0</v>
      </c>
      <c r="C3212" s="189">
        <f t="shared" ca="1" si="1907"/>
        <v>0</v>
      </c>
      <c r="D3212" s="189">
        <f t="shared" si="1908"/>
        <v>0</v>
      </c>
      <c r="E3212" s="189">
        <f t="shared" ca="1" si="1909"/>
        <v>0</v>
      </c>
      <c r="F3212" s="189">
        <f t="shared" si="1910"/>
        <v>0</v>
      </c>
      <c r="G3212" s="189" cm="1">
        <f t="array" aca="1" ref="G3212" ca="1">OFFSET(G3212,-1,,,)+1</f>
        <v>3207</v>
      </c>
      <c r="H3212" s="189">
        <f t="shared" si="1911"/>
        <v>0</v>
      </c>
      <c r="I3212" s="189">
        <f t="shared" si="1912"/>
        <v>0</v>
      </c>
      <c r="J3212" s="179">
        <f t="shared" si="1913"/>
        <v>0</v>
      </c>
      <c r="K3212" s="173" t="s">
        <v>2776</v>
      </c>
      <c r="L3212" s="174" t="str" cm="1">
        <f t="array" aca="1" ref="L3212" ca="1">IF($K3212="",OFFSET(L3212,-1,,,),K3212)</f>
        <v>15.01.14.04.01</v>
      </c>
      <c r="M3212" s="175" t="str" cm="1">
        <f t="array" aca="1" ref="M3212" ca="1">IF(OR($K3212=0,$K3212=""),OFFSET(M3212,-1,,,),O3212)</f>
        <v>ALAMBRADO EM TELA GALVANIZADA COM MONTANTES DE TUBOS DE AÇO</v>
      </c>
      <c r="N3212" s="67" t="s">
        <v>1530</v>
      </c>
      <c r="O3212" s="68" t="s">
        <v>4814</v>
      </c>
      <c r="P3212" s="68"/>
      <c r="Q3212" s="68" t="s">
        <v>3258</v>
      </c>
      <c r="R3212" s="69">
        <v>108.75</v>
      </c>
      <c r="S3212" s="70">
        <v>296.64</v>
      </c>
      <c r="T3212" s="70">
        <v>32259.599999999999</v>
      </c>
      <c r="U3212" s="67"/>
      <c r="V3212" s="71"/>
      <c r="W3212" s="171"/>
      <c r="X3212" s="172"/>
      <c r="Y3212" s="176">
        <f t="shared" si="1914"/>
        <v>0</v>
      </c>
      <c r="AA3212" s="192"/>
    </row>
    <row r="3213" spans="2:28" hidden="1">
      <c r="B3213" s="189">
        <f t="shared" si="1906"/>
        <v>0</v>
      </c>
      <c r="C3213" s="189">
        <f t="shared" ca="1" si="1907"/>
        <v>0</v>
      </c>
      <c r="D3213" s="189">
        <f t="shared" si="1908"/>
        <v>0</v>
      </c>
      <c r="E3213" s="189">
        <f t="shared" ca="1" si="1909"/>
        <v>0</v>
      </c>
      <c r="F3213" s="189">
        <f t="shared" si="1910"/>
        <v>0</v>
      </c>
      <c r="G3213" s="189" cm="1">
        <f t="array" aca="1" ref="G3213" ca="1">OFFSET(G3213,-1,,,)+1</f>
        <v>3208</v>
      </c>
      <c r="H3213" s="189">
        <f t="shared" si="1911"/>
        <v>0</v>
      </c>
      <c r="I3213" s="189">
        <f t="shared" si="1912"/>
        <v>0</v>
      </c>
      <c r="J3213" s="179">
        <f t="shared" si="1913"/>
        <v>0</v>
      </c>
      <c r="K3213" s="173"/>
      <c r="L3213" s="174" t="str" cm="1">
        <f t="array" aca="1" ref="L3213" ca="1">IF($K3213="",OFFSET(L3213,-1,,,),K3213)</f>
        <v>15.01.14.04.01</v>
      </c>
      <c r="M3213" s="175" t="str" cm="1">
        <f t="array" aca="1" ref="M3213" ca="1">IF(OR($K3213=0,$K3213=""),OFFSET(M3213,-1,,,),O3213)</f>
        <v>ALAMBRADO EM TELA GALVANIZADA COM MONTANTES DE TUBOS DE AÇO</v>
      </c>
      <c r="N3213" s="67" t="s">
        <v>1531</v>
      </c>
      <c r="O3213" s="68" t="s">
        <v>1532</v>
      </c>
      <c r="P3213" s="68"/>
      <c r="Q3213" s="68" t="s">
        <v>3258</v>
      </c>
      <c r="R3213" s="69">
        <v>108.75</v>
      </c>
      <c r="S3213" s="70">
        <v>207.65</v>
      </c>
      <c r="T3213" s="70">
        <v>22581.9375</v>
      </c>
      <c r="U3213" s="67" t="s">
        <v>1496</v>
      </c>
      <c r="V3213" s="71" t="s">
        <v>1497</v>
      </c>
      <c r="W3213" s="171"/>
      <c r="X3213" s="172"/>
      <c r="Y3213" s="176">
        <f t="shared" si="1914"/>
        <v>0</v>
      </c>
      <c r="AA3213" s="192"/>
      <c r="AB3213" s="193"/>
    </row>
    <row r="3214" spans="2:28" hidden="1">
      <c r="B3214" s="189">
        <f t="shared" si="1906"/>
        <v>0</v>
      </c>
      <c r="C3214" s="189">
        <f t="shared" ca="1" si="1907"/>
        <v>0</v>
      </c>
      <c r="D3214" s="189">
        <f t="shared" si="1908"/>
        <v>0</v>
      </c>
      <c r="E3214" s="189">
        <f t="shared" ca="1" si="1909"/>
        <v>0</v>
      </c>
      <c r="F3214" s="189">
        <f t="shared" si="1910"/>
        <v>0</v>
      </c>
      <c r="G3214" s="189" cm="1">
        <f t="array" aca="1" ref="G3214" ca="1">OFFSET(G3214,-1,,,)+1</f>
        <v>3209</v>
      </c>
      <c r="H3214" s="189">
        <f t="shared" si="1911"/>
        <v>0</v>
      </c>
      <c r="I3214" s="189">
        <f t="shared" si="1912"/>
        <v>0</v>
      </c>
      <c r="J3214" s="179">
        <f t="shared" si="1913"/>
        <v>0</v>
      </c>
      <c r="K3214" s="173"/>
      <c r="L3214" s="174" t="str" cm="1">
        <f t="array" aca="1" ref="L3214" ca="1">IF($K3214="",OFFSET(L3214,-1,,,),K3214)</f>
        <v>15.01.14.04.01</v>
      </c>
      <c r="M3214" s="175" t="str" cm="1">
        <f t="array" aca="1" ref="M3214" ca="1">IF(OR($K3214=0,$K3214=""),OFFSET(M3214,-1,,,),O3214)</f>
        <v>ALAMBRADO EM TELA GALVANIZADA COM MONTANTES DE TUBOS DE AÇO</v>
      </c>
      <c r="N3214" s="67" t="s">
        <v>1533</v>
      </c>
      <c r="O3214" s="68" t="s">
        <v>4815</v>
      </c>
      <c r="P3214" s="68"/>
      <c r="Q3214" s="68" t="s">
        <v>3258</v>
      </c>
      <c r="R3214" s="69">
        <v>108.75</v>
      </c>
      <c r="S3214" s="70">
        <v>88.99</v>
      </c>
      <c r="T3214" s="70">
        <v>9677.6624999999985</v>
      </c>
      <c r="U3214" s="67" t="s">
        <v>1496</v>
      </c>
      <c r="V3214" s="71" t="s">
        <v>1497</v>
      </c>
      <c r="W3214" s="171"/>
      <c r="X3214" s="172"/>
      <c r="Y3214" s="176">
        <f t="shared" si="1914"/>
        <v>0</v>
      </c>
      <c r="AA3214" s="192"/>
      <c r="AB3214" s="193"/>
    </row>
    <row r="3215" spans="2:28">
      <c r="B3215" s="189">
        <f t="shared" si="1906"/>
        <v>0</v>
      </c>
      <c r="C3215" s="189">
        <f t="shared" ca="1" si="1907"/>
        <v>0</v>
      </c>
      <c r="D3215" s="189">
        <f t="shared" si="1908"/>
        <v>0</v>
      </c>
      <c r="E3215" s="189">
        <f t="shared" ca="1" si="1909"/>
        <v>0</v>
      </c>
      <c r="F3215" s="189">
        <f t="shared" si="1910"/>
        <v>0</v>
      </c>
      <c r="G3215" s="189" cm="1">
        <f t="array" aca="1" ref="G3215" ca="1">OFFSET(G3215,-1,,,)+1</f>
        <v>3210</v>
      </c>
      <c r="H3215" s="189">
        <f t="shared" si="1911"/>
        <v>0</v>
      </c>
      <c r="I3215" s="189">
        <f t="shared" si="1912"/>
        <v>0</v>
      </c>
      <c r="J3215" s="179">
        <f t="shared" si="1913"/>
        <v>0</v>
      </c>
      <c r="K3215" s="173" t="s">
        <v>3494</v>
      </c>
      <c r="L3215" s="174" t="str" cm="1">
        <f t="array" aca="1" ref="L3215" ca="1">IF($K3215="",OFFSET(L3215,-1,,,),K3215)</f>
        <v>15.01.14.04.02</v>
      </c>
      <c r="M3215" s="175" t="str" cm="1">
        <f t="array" aca="1" ref="M3215" ca="1">IF(OR($K3215=0,$K3215=""),OFFSET(M3215,-1,,,),O3215)</f>
        <v>PORTÃO COM 01 FOLHA DE GIRO TELADO EM AÇO - 0,90X2,00M</v>
      </c>
      <c r="N3215" s="67" t="s">
        <v>2854</v>
      </c>
      <c r="O3215" s="68" t="s">
        <v>4816</v>
      </c>
      <c r="P3215" s="68"/>
      <c r="Q3215" s="68" t="s">
        <v>3260</v>
      </c>
      <c r="R3215" s="69">
        <v>1</v>
      </c>
      <c r="S3215" s="70">
        <v>1375</v>
      </c>
      <c r="T3215" s="70">
        <v>1375</v>
      </c>
      <c r="U3215" s="67"/>
      <c r="V3215" s="71"/>
      <c r="W3215" s="171"/>
      <c r="X3215" s="172"/>
      <c r="Y3215" s="176">
        <f t="shared" si="1914"/>
        <v>0</v>
      </c>
      <c r="AA3215" s="192"/>
      <c r="AB3215" s="193"/>
    </row>
    <row r="3216" spans="2:28" hidden="1">
      <c r="B3216" s="189">
        <f t="shared" si="1906"/>
        <v>0</v>
      </c>
      <c r="C3216" s="189">
        <f t="shared" ca="1" si="1907"/>
        <v>0</v>
      </c>
      <c r="D3216" s="189">
        <f t="shared" si="1908"/>
        <v>0</v>
      </c>
      <c r="E3216" s="189">
        <f t="shared" ca="1" si="1909"/>
        <v>0</v>
      </c>
      <c r="F3216" s="189">
        <f t="shared" si="1910"/>
        <v>0</v>
      </c>
      <c r="G3216" s="189" cm="1">
        <f t="array" aca="1" ref="G3216" ca="1">OFFSET(G3216,-1,,,)+1</f>
        <v>3211</v>
      </c>
      <c r="H3216" s="189">
        <f t="shared" si="1911"/>
        <v>0</v>
      </c>
      <c r="I3216" s="189">
        <f t="shared" si="1912"/>
        <v>0</v>
      </c>
      <c r="J3216" s="179">
        <f t="shared" si="1913"/>
        <v>0</v>
      </c>
      <c r="K3216" s="173"/>
      <c r="L3216" s="174" t="str" cm="1">
        <f t="array" aca="1" ref="L3216" ca="1">IF($K3216="",OFFSET(L3216,-1,,,),K3216)</f>
        <v>15.01.14.04.02</v>
      </c>
      <c r="M3216" s="175" t="str" cm="1">
        <f t="array" aca="1" ref="M3216" ca="1">IF(OR($K3216=0,$K3216=""),OFFSET(M3216,-1,,,),O3216)</f>
        <v>PORTÃO COM 01 FOLHA DE GIRO TELADO EM AÇO - 0,90X2,00M</v>
      </c>
      <c r="N3216" s="67" t="s">
        <v>2855</v>
      </c>
      <c r="O3216" s="68" t="s">
        <v>3064</v>
      </c>
      <c r="P3216" s="68"/>
      <c r="Q3216" s="68" t="s">
        <v>3260</v>
      </c>
      <c r="R3216" s="69">
        <v>1</v>
      </c>
      <c r="S3216" s="70">
        <v>1375</v>
      </c>
      <c r="T3216" s="70">
        <v>1375</v>
      </c>
      <c r="U3216" s="67" t="s">
        <v>1496</v>
      </c>
      <c r="V3216" s="71" t="s">
        <v>1497</v>
      </c>
      <c r="W3216" s="171"/>
      <c r="X3216" s="172"/>
      <c r="Y3216" s="176">
        <f t="shared" si="1914"/>
        <v>0</v>
      </c>
      <c r="AA3216" s="192"/>
      <c r="AB3216" s="193"/>
    </row>
    <row r="3217" spans="2:28">
      <c r="B3217" s="189">
        <f t="shared" si="1906"/>
        <v>0</v>
      </c>
      <c r="C3217" s="189">
        <f t="shared" ca="1" si="1907"/>
        <v>0</v>
      </c>
      <c r="D3217" s="189">
        <f t="shared" si="1908"/>
        <v>0</v>
      </c>
      <c r="E3217" s="189">
        <f t="shared" ca="1" si="1909"/>
        <v>0</v>
      </c>
      <c r="F3217" s="189">
        <f t="shared" si="1910"/>
        <v>0</v>
      </c>
      <c r="G3217" s="189" cm="1">
        <f t="array" aca="1" ref="G3217" ca="1">OFFSET(G3217,-1,,,)+1</f>
        <v>3212</v>
      </c>
      <c r="H3217" s="189">
        <f t="shared" si="1911"/>
        <v>0</v>
      </c>
      <c r="I3217" s="189">
        <f t="shared" si="1912"/>
        <v>0</v>
      </c>
      <c r="J3217" s="179">
        <f t="shared" si="1913"/>
        <v>0</v>
      </c>
      <c r="K3217" s="173" t="s">
        <v>3495</v>
      </c>
      <c r="L3217" s="174" t="str" cm="1">
        <f t="array" aca="1" ref="L3217" ca="1">IF($K3217="",OFFSET(L3217,-1,,,),K3217)</f>
        <v>15.01.14.04.03</v>
      </c>
      <c r="M3217" s="175" t="str" cm="1">
        <f t="array" aca="1" ref="M3217" ca="1">IF(OR($K3217=0,$K3217=""),OFFSET(M3217,-1,,,),O3217)</f>
        <v>EQUIPAMENTOS PARA QUADRA POLIESPORTIVA</v>
      </c>
      <c r="N3217" s="67" t="s">
        <v>4125</v>
      </c>
      <c r="O3217" s="68" t="s">
        <v>4817</v>
      </c>
      <c r="P3217" s="68"/>
      <c r="Q3217" s="68" t="s">
        <v>3261</v>
      </c>
      <c r="R3217" s="69">
        <v>1</v>
      </c>
      <c r="S3217" s="70">
        <v>5800</v>
      </c>
      <c r="T3217" s="70">
        <v>5800</v>
      </c>
      <c r="U3217" s="67"/>
      <c r="V3217" s="71"/>
      <c r="W3217" s="171"/>
      <c r="X3217" s="172"/>
      <c r="Y3217" s="176">
        <f t="shared" si="1914"/>
        <v>0</v>
      </c>
      <c r="AA3217" s="192"/>
      <c r="AB3217" s="193"/>
    </row>
    <row r="3218" spans="2:28" hidden="1">
      <c r="B3218" s="189">
        <f t="shared" si="1906"/>
        <v>0</v>
      </c>
      <c r="C3218" s="189">
        <f t="shared" ca="1" si="1907"/>
        <v>0</v>
      </c>
      <c r="D3218" s="189">
        <f t="shared" si="1908"/>
        <v>0</v>
      </c>
      <c r="E3218" s="189">
        <f t="shared" ca="1" si="1909"/>
        <v>0</v>
      </c>
      <c r="F3218" s="189">
        <f t="shared" si="1910"/>
        <v>0</v>
      </c>
      <c r="G3218" s="189" cm="1">
        <f t="array" aca="1" ref="G3218" ca="1">OFFSET(G3218,-1,,,)+1</f>
        <v>3213</v>
      </c>
      <c r="H3218" s="189">
        <f t="shared" si="1911"/>
        <v>0</v>
      </c>
      <c r="I3218" s="189">
        <f t="shared" si="1912"/>
        <v>0</v>
      </c>
      <c r="J3218" s="179">
        <f t="shared" si="1913"/>
        <v>0</v>
      </c>
      <c r="K3218" s="173"/>
      <c r="L3218" s="174" t="str" cm="1">
        <f t="array" aca="1" ref="L3218" ca="1">IF($K3218="",OFFSET(L3218,-1,,,),K3218)</f>
        <v>15.01.14.04.03</v>
      </c>
      <c r="M3218" s="175" t="str" cm="1">
        <f t="array" aca="1" ref="M3218" ca="1">IF(OR($K3218=0,$K3218=""),OFFSET(M3218,-1,,,),O3218)</f>
        <v>EQUIPAMENTOS PARA QUADRA POLIESPORTIVA</v>
      </c>
      <c r="N3218" s="67" t="s">
        <v>4126</v>
      </c>
      <c r="O3218" s="68" t="s">
        <v>4818</v>
      </c>
      <c r="P3218" s="68"/>
      <c r="Q3218" s="68" t="s">
        <v>3260</v>
      </c>
      <c r="R3218" s="69">
        <v>2</v>
      </c>
      <c r="S3218" s="70">
        <v>2900</v>
      </c>
      <c r="T3218" s="70">
        <v>5800</v>
      </c>
      <c r="U3218" s="67" t="s">
        <v>1496</v>
      </c>
      <c r="V3218" s="71" t="s">
        <v>1497</v>
      </c>
      <c r="W3218" s="171"/>
      <c r="X3218" s="172"/>
      <c r="Y3218" s="176">
        <f t="shared" si="1914"/>
        <v>0</v>
      </c>
      <c r="AA3218" s="192"/>
      <c r="AB3218" s="193"/>
    </row>
    <row r="3219" spans="2:28" hidden="1">
      <c r="B3219" s="189">
        <f t="shared" si="1906"/>
        <v>0</v>
      </c>
      <c r="C3219" s="189">
        <f t="shared" ca="1" si="1907"/>
        <v>0</v>
      </c>
      <c r="D3219" s="189">
        <f t="shared" si="1908"/>
        <v>0</v>
      </c>
      <c r="E3219" s="189">
        <f t="shared" ca="1" si="1909"/>
        <v>0</v>
      </c>
      <c r="F3219" s="189">
        <f t="shared" si="1910"/>
        <v>0</v>
      </c>
      <c r="G3219" s="189" cm="1">
        <f t="array" aca="1" ref="G3219" ca="1">OFFSET(G3219,-1,,,)+1</f>
        <v>3214</v>
      </c>
      <c r="H3219" s="189">
        <f t="shared" si="1911"/>
        <v>0</v>
      </c>
      <c r="I3219" s="189">
        <f t="shared" si="1912"/>
        <v>0</v>
      </c>
      <c r="J3219" s="179">
        <f t="shared" si="1913"/>
        <v>0</v>
      </c>
      <c r="K3219" s="173" t="s">
        <v>3496</v>
      </c>
      <c r="L3219" s="174" t="str" cm="1">
        <f t="array" aca="1" ref="L3219" ca="1">IF($K3219="",OFFSET(L3219,-1,,,),K3219)</f>
        <v>15.01.14.05</v>
      </c>
      <c r="M3219" s="175" t="str" cm="1">
        <f t="array" aca="1" ref="M3219" ca="1">IF(OR($K3219=0,$K3219=""),OFFSET(M3219,-1,,,),O3219)</f>
        <v>PINTURA</v>
      </c>
      <c r="N3219" s="67" t="s">
        <v>143</v>
      </c>
      <c r="O3219" s="68" t="s">
        <v>376</v>
      </c>
      <c r="P3219" s="68"/>
      <c r="Q3219" s="68"/>
      <c r="R3219" s="69"/>
      <c r="S3219" s="70"/>
      <c r="T3219" s="70">
        <v>0</v>
      </c>
      <c r="U3219" s="67"/>
      <c r="V3219" s="71"/>
      <c r="W3219" s="171"/>
      <c r="X3219" s="172"/>
      <c r="Y3219" s="176">
        <f t="shared" si="1914"/>
        <v>0</v>
      </c>
      <c r="AA3219" s="192"/>
      <c r="AB3219" s="193"/>
    </row>
    <row r="3220" spans="2:28">
      <c r="B3220" s="189">
        <f t="shared" ref="B3220:B3230" si="1915">IF(J3220=0,0,U3220)</f>
        <v>0</v>
      </c>
      <c r="C3220" s="189">
        <f t="shared" ref="C3220:C3230" ca="1" si="1916">IF(OR(J3220=0,I3220=0),0,IF(_xlfn.IFNA(MATCH(B3220,OFFSET($B$5,,,$G3220,),),0)&gt;0,0,MAX(OFFSET($C$5,,,$G3220,))+1))</f>
        <v>0</v>
      </c>
      <c r="D3220" s="189">
        <f t="shared" ref="D3220:D3230" si="1917">IF(J3220=0,0,N3220&amp;"-"&amp;U3220)</f>
        <v>0</v>
      </c>
      <c r="E3220" s="189">
        <f t="shared" ref="E3220:E3230" ca="1" si="1918">IF(OR(J3220=0,I3220=0),0,IF(_xlfn.IFNA(MATCH(D3220,OFFSET($D$5,,,$G3220,),),0)&gt;0,0,_xlfn.MAXIFS(OFFSET($E$5,,,$G3220,),OFFSET($J$5,,,$G3220,),J3220)+1))</f>
        <v>0</v>
      </c>
      <c r="F3220" s="189">
        <f t="shared" ref="F3220:F3230" si="1919">IF(J3220=0,0,E3220&amp;"-"&amp;N3220)</f>
        <v>0</v>
      </c>
      <c r="G3220" s="189" cm="1">
        <f t="array" aca="1" ref="G3220" ca="1">OFFSET(G3220,-1,,,)+1</f>
        <v>3215</v>
      </c>
      <c r="H3220" s="189">
        <f t="shared" ref="H3220:H3230" si="1920">IF(OR($K3220=0,$K3220=""),$W3220,0)</f>
        <v>0</v>
      </c>
      <c r="I3220" s="189">
        <f t="shared" ref="I3220:I3230" si="1921">H3220*R3220</f>
        <v>0</v>
      </c>
      <c r="J3220" s="179">
        <f t="shared" ref="J3220:J3230" si="1922">IF(AND(I3220&lt;&gt;0,OR(K3220=0,K3220="")),N3220&amp;" - Mapa",0)</f>
        <v>0</v>
      </c>
      <c r="K3220" s="173" t="s">
        <v>3497</v>
      </c>
      <c r="L3220" s="174" t="str" cm="1">
        <f t="array" aca="1" ref="L3220" ca="1">IF($K3220="",OFFSET(L3220,-1,,,),K3220)</f>
        <v>15.01.14.05.01</v>
      </c>
      <c r="M3220" s="175" t="str" cm="1">
        <f t="array" aca="1" ref="M3220" ca="1">IF(OR($K3220=0,$K3220=""),OFFSET(M3220,-1,,,),O3220)</f>
        <v>APLICAÇÃO DE TEXTURA ACRILICA DE ROLO EM FACHADA (PANO)</v>
      </c>
      <c r="N3220" s="67" t="s">
        <v>378</v>
      </c>
      <c r="O3220" s="68" t="s">
        <v>379</v>
      </c>
      <c r="P3220" s="68"/>
      <c r="Q3220" s="68" t="s">
        <v>3258</v>
      </c>
      <c r="R3220" s="69">
        <v>154.88</v>
      </c>
      <c r="S3220" s="70">
        <v>25.004000000000001</v>
      </c>
      <c r="T3220" s="70">
        <v>3872.6195200000002</v>
      </c>
      <c r="U3220" s="67"/>
      <c r="V3220" s="71"/>
      <c r="W3220" s="171"/>
      <c r="X3220" s="172"/>
      <c r="Y3220" s="176">
        <f t="shared" ref="Y3220:Y3230" si="1923">X3220+W3220</f>
        <v>0</v>
      </c>
      <c r="AA3220" s="192"/>
      <c r="AB3220" s="193"/>
    </row>
    <row r="3221" spans="2:28" hidden="1">
      <c r="B3221" s="189">
        <f t="shared" si="1915"/>
        <v>0</v>
      </c>
      <c r="C3221" s="189">
        <f t="shared" ca="1" si="1916"/>
        <v>0</v>
      </c>
      <c r="D3221" s="189">
        <f t="shared" si="1917"/>
        <v>0</v>
      </c>
      <c r="E3221" s="189">
        <f t="shared" ca="1" si="1918"/>
        <v>0</v>
      </c>
      <c r="F3221" s="189">
        <f t="shared" si="1919"/>
        <v>0</v>
      </c>
      <c r="G3221" s="189" cm="1">
        <f t="array" aca="1" ref="G3221" ca="1">OFFSET(G3221,-1,,,)+1</f>
        <v>3216</v>
      </c>
      <c r="H3221" s="189">
        <f t="shared" si="1920"/>
        <v>0</v>
      </c>
      <c r="I3221" s="189">
        <f t="shared" si="1921"/>
        <v>0</v>
      </c>
      <c r="J3221" s="179">
        <f t="shared" si="1922"/>
        <v>0</v>
      </c>
      <c r="K3221" s="173"/>
      <c r="L3221" s="174" t="str" cm="1">
        <f t="array" aca="1" ref="L3221" ca="1">IF($K3221="",OFFSET(L3221,-1,,,),K3221)</f>
        <v>15.01.14.05.01</v>
      </c>
      <c r="M3221" s="175" t="str" cm="1">
        <f t="array" aca="1" ref="M3221" ca="1">IF(OR($K3221=0,$K3221=""),OFFSET(M3221,-1,,,),O3221)</f>
        <v>APLICAÇÃO DE TEXTURA ACRILICA DE ROLO EM FACHADA (PANO)</v>
      </c>
      <c r="N3221" s="67" t="s">
        <v>380</v>
      </c>
      <c r="O3221" s="68" t="s">
        <v>381</v>
      </c>
      <c r="P3221" s="68"/>
      <c r="Q3221" s="68" t="s">
        <v>3254</v>
      </c>
      <c r="R3221" s="69">
        <v>39.825842999999999</v>
      </c>
      <c r="S3221" s="70">
        <v>3.71</v>
      </c>
      <c r="T3221" s="70">
        <v>147.75387752999998</v>
      </c>
      <c r="U3221" s="67" t="s">
        <v>1496</v>
      </c>
      <c r="V3221" s="71" t="s">
        <v>1497</v>
      </c>
      <c r="W3221" s="171"/>
      <c r="X3221" s="172"/>
      <c r="Y3221" s="176">
        <f t="shared" si="1923"/>
        <v>0</v>
      </c>
      <c r="AA3221" s="192"/>
      <c r="AB3221" s="193"/>
    </row>
    <row r="3222" spans="2:28" hidden="1">
      <c r="B3222" s="189">
        <f t="shared" si="1915"/>
        <v>0</v>
      </c>
      <c r="C3222" s="189">
        <f t="shared" ca="1" si="1916"/>
        <v>0</v>
      </c>
      <c r="D3222" s="189">
        <f t="shared" si="1917"/>
        <v>0</v>
      </c>
      <c r="E3222" s="189">
        <f t="shared" ca="1" si="1918"/>
        <v>0</v>
      </c>
      <c r="F3222" s="189">
        <f t="shared" si="1919"/>
        <v>0</v>
      </c>
      <c r="G3222" s="189" cm="1">
        <f t="array" aca="1" ref="G3222" ca="1">OFFSET(G3222,-1,,,)+1</f>
        <v>3217</v>
      </c>
      <c r="H3222" s="189">
        <f t="shared" si="1920"/>
        <v>0</v>
      </c>
      <c r="I3222" s="189">
        <f t="shared" si="1921"/>
        <v>0</v>
      </c>
      <c r="J3222" s="179">
        <f t="shared" si="1922"/>
        <v>0</v>
      </c>
      <c r="K3222" s="173"/>
      <c r="L3222" s="174" t="str" cm="1">
        <f t="array" aca="1" ref="L3222" ca="1">IF($K3222="",OFFSET(L3222,-1,,,),K3222)</f>
        <v>15.01.14.05.01</v>
      </c>
      <c r="M3222" s="175" t="str" cm="1">
        <f t="array" aca="1" ref="M3222" ca="1">IF(OR($K3222=0,$K3222=""),OFFSET(M3222,-1,,,),O3222)</f>
        <v>APLICAÇÃO DE TEXTURA ACRILICA DE ROLO EM FACHADA (PANO)</v>
      </c>
      <c r="N3222" s="67" t="s">
        <v>382</v>
      </c>
      <c r="O3222" s="68" t="s">
        <v>383</v>
      </c>
      <c r="P3222" s="68"/>
      <c r="Q3222" s="68" t="s">
        <v>3255</v>
      </c>
      <c r="R3222" s="69">
        <v>774.4</v>
      </c>
      <c r="S3222" s="70">
        <v>2.1</v>
      </c>
      <c r="T3222" s="70">
        <v>1626.24</v>
      </c>
      <c r="U3222" s="67" t="s">
        <v>1496</v>
      </c>
      <c r="V3222" s="71" t="s">
        <v>1497</v>
      </c>
      <c r="W3222" s="171"/>
      <c r="X3222" s="172"/>
      <c r="Y3222" s="176">
        <f t="shared" si="1923"/>
        <v>0</v>
      </c>
      <c r="AA3222" s="192"/>
      <c r="AB3222" s="193"/>
    </row>
    <row r="3223" spans="2:28" hidden="1">
      <c r="B3223" s="189">
        <f t="shared" si="1915"/>
        <v>0</v>
      </c>
      <c r="C3223" s="189">
        <f t="shared" ca="1" si="1916"/>
        <v>0</v>
      </c>
      <c r="D3223" s="189">
        <f t="shared" si="1917"/>
        <v>0</v>
      </c>
      <c r="E3223" s="189">
        <f t="shared" ca="1" si="1918"/>
        <v>0</v>
      </c>
      <c r="F3223" s="189">
        <f t="shared" si="1919"/>
        <v>0</v>
      </c>
      <c r="G3223" s="189" cm="1">
        <f t="array" aca="1" ref="G3223" ca="1">OFFSET(G3223,-1,,,)+1</f>
        <v>3218</v>
      </c>
      <c r="H3223" s="189">
        <f t="shared" si="1920"/>
        <v>0</v>
      </c>
      <c r="I3223" s="189">
        <f t="shared" si="1921"/>
        <v>0</v>
      </c>
      <c r="J3223" s="179">
        <f t="shared" si="1922"/>
        <v>0</v>
      </c>
      <c r="K3223" s="173"/>
      <c r="L3223" s="174" t="str" cm="1">
        <f t="array" aca="1" ref="L3223" ca="1">IF($K3223="",OFFSET(L3223,-1,,,),K3223)</f>
        <v>15.01.14.05.01</v>
      </c>
      <c r="M3223" s="175" t="str" cm="1">
        <f t="array" aca="1" ref="M3223" ca="1">IF(OR($K3223=0,$K3223=""),OFFSET(M3223,-1,,,),O3223)</f>
        <v>APLICAÇÃO DE TEXTURA ACRILICA DE ROLO EM FACHADA (PANO)</v>
      </c>
      <c r="N3223" s="67" t="s">
        <v>384</v>
      </c>
      <c r="O3223" s="68" t="s">
        <v>385</v>
      </c>
      <c r="P3223" s="68"/>
      <c r="Q3223" s="68" t="s">
        <v>3258</v>
      </c>
      <c r="R3223" s="69">
        <v>154.88</v>
      </c>
      <c r="S3223" s="70">
        <v>13.55</v>
      </c>
      <c r="T3223" s="70">
        <v>2098.6240000000003</v>
      </c>
      <c r="U3223" s="67" t="s">
        <v>1496</v>
      </c>
      <c r="V3223" s="71" t="s">
        <v>1497</v>
      </c>
      <c r="W3223" s="171"/>
      <c r="X3223" s="172"/>
      <c r="Y3223" s="176">
        <f t="shared" si="1923"/>
        <v>0</v>
      </c>
      <c r="AA3223" s="192"/>
      <c r="AB3223" s="193"/>
    </row>
    <row r="3224" spans="2:28" hidden="1">
      <c r="B3224" s="189">
        <f t="shared" si="1915"/>
        <v>0</v>
      </c>
      <c r="C3224" s="189">
        <f t="shared" ca="1" si="1916"/>
        <v>0</v>
      </c>
      <c r="D3224" s="189">
        <f t="shared" si="1917"/>
        <v>0</v>
      </c>
      <c r="E3224" s="189">
        <f t="shared" ca="1" si="1918"/>
        <v>0</v>
      </c>
      <c r="F3224" s="189">
        <f t="shared" si="1919"/>
        <v>0</v>
      </c>
      <c r="G3224" s="189" cm="1">
        <f t="array" aca="1" ref="G3224" ca="1">OFFSET(G3224,-1,,,)+1</f>
        <v>3219</v>
      </c>
      <c r="H3224" s="189">
        <f t="shared" si="1920"/>
        <v>0</v>
      </c>
      <c r="I3224" s="189">
        <f t="shared" si="1921"/>
        <v>0</v>
      </c>
      <c r="J3224" s="179">
        <f t="shared" si="1922"/>
        <v>0</v>
      </c>
      <c r="K3224" s="173" t="s">
        <v>2777</v>
      </c>
      <c r="L3224" s="174" t="str" cm="1">
        <f t="array" aca="1" ref="L3224" ca="1">IF($K3224="",OFFSET(L3224,-1,,,),K3224)</f>
        <v>15.01.15</v>
      </c>
      <c r="M3224" s="175" t="str" cm="1">
        <f t="array" aca="1" ref="M3224" ca="1">IF(OR($K3224=0,$K3224=""),OFFSET(M3224,-1,,,),O3224)</f>
        <v>PRAÇA DOS AROMAS</v>
      </c>
      <c r="N3224" s="67" t="s">
        <v>143</v>
      </c>
      <c r="O3224" s="68" t="s">
        <v>4819</v>
      </c>
      <c r="P3224" s="68"/>
      <c r="Q3224" s="68"/>
      <c r="R3224" s="69"/>
      <c r="S3224" s="70"/>
      <c r="T3224" s="70">
        <v>0</v>
      </c>
      <c r="U3224" s="67"/>
      <c r="V3224" s="71"/>
      <c r="W3224" s="171"/>
      <c r="X3224" s="172"/>
      <c r="Y3224" s="176">
        <f t="shared" si="1923"/>
        <v>0</v>
      </c>
      <c r="AA3224" s="192"/>
      <c r="AB3224" s="193"/>
    </row>
    <row r="3225" spans="2:28" hidden="1">
      <c r="B3225" s="189">
        <f t="shared" si="1915"/>
        <v>0</v>
      </c>
      <c r="C3225" s="189">
        <f t="shared" ca="1" si="1916"/>
        <v>0</v>
      </c>
      <c r="D3225" s="189">
        <f t="shared" si="1917"/>
        <v>0</v>
      </c>
      <c r="E3225" s="189">
        <f t="shared" ca="1" si="1918"/>
        <v>0</v>
      </c>
      <c r="F3225" s="189">
        <f t="shared" si="1919"/>
        <v>0</v>
      </c>
      <c r="G3225" s="189" cm="1">
        <f t="array" aca="1" ref="G3225" ca="1">OFFSET(G3225,-1,,,)+1</f>
        <v>3220</v>
      </c>
      <c r="H3225" s="189">
        <f t="shared" si="1920"/>
        <v>0</v>
      </c>
      <c r="I3225" s="189">
        <f t="shared" si="1921"/>
        <v>0</v>
      </c>
      <c r="J3225" s="179">
        <f t="shared" si="1922"/>
        <v>0</v>
      </c>
      <c r="K3225" s="173" t="s">
        <v>2778</v>
      </c>
      <c r="L3225" s="174" t="str" cm="1">
        <f t="array" aca="1" ref="L3225" ca="1">IF($K3225="",OFFSET(L3225,-1,,,),K3225)</f>
        <v>15.01.15.01</v>
      </c>
      <c r="M3225" s="175" t="str" cm="1">
        <f t="array" aca="1" ref="M3225" ca="1">IF(OR($K3225=0,$K3225=""),OFFSET(M3225,-1,,,),O3225)</f>
        <v>ESTRUTURA</v>
      </c>
      <c r="N3225" s="67" t="s">
        <v>143</v>
      </c>
      <c r="O3225" s="68" t="s">
        <v>308</v>
      </c>
      <c r="P3225" s="68"/>
      <c r="Q3225" s="68"/>
      <c r="R3225" s="69"/>
      <c r="S3225" s="70"/>
      <c r="T3225" s="70">
        <v>0</v>
      </c>
      <c r="U3225" s="67"/>
      <c r="V3225" s="71"/>
      <c r="W3225" s="171"/>
      <c r="X3225" s="172"/>
      <c r="Y3225" s="176">
        <f t="shared" si="1923"/>
        <v>0</v>
      </c>
      <c r="AA3225" s="192"/>
      <c r="AB3225" s="193"/>
    </row>
    <row r="3226" spans="2:28">
      <c r="B3226" s="189">
        <f t="shared" si="1915"/>
        <v>0</v>
      </c>
      <c r="C3226" s="189">
        <f t="shared" ca="1" si="1916"/>
        <v>0</v>
      </c>
      <c r="D3226" s="189">
        <f t="shared" si="1917"/>
        <v>0</v>
      </c>
      <c r="E3226" s="189">
        <f t="shared" ca="1" si="1918"/>
        <v>0</v>
      </c>
      <c r="F3226" s="189">
        <f t="shared" si="1919"/>
        <v>0</v>
      </c>
      <c r="G3226" s="189" cm="1">
        <f t="array" aca="1" ref="G3226" ca="1">OFFSET(G3226,-1,,,)+1</f>
        <v>3221</v>
      </c>
      <c r="H3226" s="189">
        <f t="shared" si="1920"/>
        <v>0</v>
      </c>
      <c r="I3226" s="189">
        <f t="shared" si="1921"/>
        <v>0</v>
      </c>
      <c r="J3226" s="179">
        <f t="shared" si="1922"/>
        <v>0</v>
      </c>
      <c r="K3226" s="173" t="s">
        <v>2779</v>
      </c>
      <c r="L3226" s="174" t="str" cm="1">
        <f t="array" aca="1" ref="L3226" ca="1">IF($K3226="",OFFSET(L3226,-1,,,),K3226)</f>
        <v>15.01.15.01.01</v>
      </c>
      <c r="M3226" s="175" t="str" cm="1">
        <f t="array" aca="1" ref="M3226" ca="1">IF(OR($K3226=0,$K3226=""),OFFSET(M3226,-1,,,),O3226)</f>
        <v>FORMA DE MADEIRA PARA VIGA PAREDE EM CHAPA DE COMPENSADO - 1 APROVEITAMENTO</v>
      </c>
      <c r="N3226" s="67" t="s">
        <v>746</v>
      </c>
      <c r="O3226" s="68" t="s">
        <v>4459</v>
      </c>
      <c r="P3226" s="68"/>
      <c r="Q3226" s="68" t="s">
        <v>3258</v>
      </c>
      <c r="R3226" s="69">
        <v>10.08</v>
      </c>
      <c r="S3226" s="70">
        <v>65.319400000000002</v>
      </c>
      <c r="T3226" s="70">
        <v>658.41955200000007</v>
      </c>
      <c r="U3226" s="67"/>
      <c r="V3226" s="71"/>
      <c r="W3226" s="171"/>
      <c r="X3226" s="172"/>
      <c r="Y3226" s="176">
        <f t="shared" si="1923"/>
        <v>0</v>
      </c>
      <c r="AA3226" s="192"/>
      <c r="AB3226" s="193"/>
    </row>
    <row r="3227" spans="2:28" hidden="1">
      <c r="B3227" s="189">
        <f t="shared" si="1915"/>
        <v>0</v>
      </c>
      <c r="C3227" s="189">
        <f t="shared" ca="1" si="1916"/>
        <v>0</v>
      </c>
      <c r="D3227" s="189">
        <f t="shared" si="1917"/>
        <v>0</v>
      </c>
      <c r="E3227" s="189">
        <f t="shared" ca="1" si="1918"/>
        <v>0</v>
      </c>
      <c r="F3227" s="189">
        <f t="shared" si="1919"/>
        <v>0</v>
      </c>
      <c r="G3227" s="189" cm="1">
        <f t="array" aca="1" ref="G3227" ca="1">OFFSET(G3227,-1,,,)+1</f>
        <v>3222</v>
      </c>
      <c r="H3227" s="189">
        <f t="shared" si="1920"/>
        <v>0</v>
      </c>
      <c r="I3227" s="189">
        <f t="shared" si="1921"/>
        <v>0</v>
      </c>
      <c r="J3227" s="179">
        <f t="shared" si="1922"/>
        <v>0</v>
      </c>
      <c r="K3227" s="173"/>
      <c r="L3227" s="174" t="str" cm="1">
        <f t="array" aca="1" ref="L3227" ca="1">IF($K3227="",OFFSET(L3227,-1,,,),K3227)</f>
        <v>15.01.15.01.01</v>
      </c>
      <c r="M3227" s="175" t="str" cm="1">
        <f t="array" aca="1" ref="M3227" ca="1">IF(OR($K3227=0,$K3227=""),OFFSET(M3227,-1,,,),O3227)</f>
        <v>FORMA DE MADEIRA PARA VIGA PAREDE EM CHAPA DE COMPENSADO - 1 APROVEITAMENTO</v>
      </c>
      <c r="N3227" s="67" t="s">
        <v>171</v>
      </c>
      <c r="O3227" s="68" t="s">
        <v>172</v>
      </c>
      <c r="P3227" s="68"/>
      <c r="Q3227" s="68" t="s">
        <v>3255</v>
      </c>
      <c r="R3227" s="69">
        <v>4.032</v>
      </c>
      <c r="S3227" s="70">
        <v>18</v>
      </c>
      <c r="T3227" s="70">
        <v>72.575999999999993</v>
      </c>
      <c r="U3227" s="67" t="s">
        <v>1496</v>
      </c>
      <c r="V3227" s="71" t="s">
        <v>1497</v>
      </c>
      <c r="W3227" s="171"/>
      <c r="X3227" s="172"/>
      <c r="Y3227" s="176">
        <f t="shared" si="1923"/>
        <v>0</v>
      </c>
      <c r="AA3227" s="192"/>
      <c r="AB3227" s="193"/>
    </row>
    <row r="3228" spans="2:28" hidden="1">
      <c r="B3228" s="189">
        <f t="shared" si="1915"/>
        <v>0</v>
      </c>
      <c r="C3228" s="189">
        <f t="shared" ca="1" si="1916"/>
        <v>0</v>
      </c>
      <c r="D3228" s="189">
        <f t="shared" si="1917"/>
        <v>0</v>
      </c>
      <c r="E3228" s="189">
        <f t="shared" ca="1" si="1918"/>
        <v>0</v>
      </c>
      <c r="F3228" s="189">
        <f t="shared" si="1919"/>
        <v>0</v>
      </c>
      <c r="G3228" s="189" cm="1">
        <f t="array" aca="1" ref="G3228" ca="1">OFFSET(G3228,-1,,,)+1</f>
        <v>3223</v>
      </c>
      <c r="H3228" s="189">
        <f t="shared" si="1920"/>
        <v>0</v>
      </c>
      <c r="I3228" s="189">
        <f t="shared" si="1921"/>
        <v>0</v>
      </c>
      <c r="J3228" s="179">
        <f t="shared" si="1922"/>
        <v>0</v>
      </c>
      <c r="K3228" s="173"/>
      <c r="L3228" s="174" t="str" cm="1">
        <f t="array" aca="1" ref="L3228" ca="1">IF($K3228="",OFFSET(L3228,-1,,,),K3228)</f>
        <v>15.01.15.01.01</v>
      </c>
      <c r="M3228" s="175" t="str" cm="1">
        <f t="array" aca="1" ref="M3228" ca="1">IF(OR($K3228=0,$K3228=""),OFFSET(M3228,-1,,,),O3228)</f>
        <v>FORMA DE MADEIRA PARA VIGA PAREDE EM CHAPA DE COMPENSADO - 1 APROVEITAMENTO</v>
      </c>
      <c r="N3228" s="67" t="s">
        <v>306</v>
      </c>
      <c r="O3228" s="68" t="s">
        <v>307</v>
      </c>
      <c r="P3228" s="68"/>
      <c r="Q3228" s="68" t="s">
        <v>3255</v>
      </c>
      <c r="R3228" s="69">
        <v>1.8144</v>
      </c>
      <c r="S3228" s="70">
        <v>11</v>
      </c>
      <c r="T3228" s="70">
        <v>19.958400000000001</v>
      </c>
      <c r="U3228" s="67" t="s">
        <v>1496</v>
      </c>
      <c r="V3228" s="71" t="s">
        <v>1497</v>
      </c>
      <c r="W3228" s="171"/>
      <c r="X3228" s="172"/>
      <c r="Y3228" s="176">
        <f t="shared" si="1923"/>
        <v>0</v>
      </c>
      <c r="AA3228" s="192"/>
      <c r="AB3228" s="193"/>
    </row>
    <row r="3229" spans="2:28" hidden="1">
      <c r="B3229" s="189">
        <f t="shared" si="1915"/>
        <v>0</v>
      </c>
      <c r="C3229" s="189">
        <f t="shared" ca="1" si="1916"/>
        <v>0</v>
      </c>
      <c r="D3229" s="189">
        <f t="shared" si="1917"/>
        <v>0</v>
      </c>
      <c r="E3229" s="189">
        <f t="shared" ca="1" si="1918"/>
        <v>0</v>
      </c>
      <c r="F3229" s="189">
        <f t="shared" si="1919"/>
        <v>0</v>
      </c>
      <c r="G3229" s="189" cm="1">
        <f t="array" aca="1" ref="G3229" ca="1">OFFSET(G3229,-1,,,)+1</f>
        <v>3224</v>
      </c>
      <c r="H3229" s="189">
        <f t="shared" si="1920"/>
        <v>0</v>
      </c>
      <c r="I3229" s="189">
        <f t="shared" si="1921"/>
        <v>0</v>
      </c>
      <c r="J3229" s="179">
        <f t="shared" si="1922"/>
        <v>0</v>
      </c>
      <c r="K3229" s="173"/>
      <c r="L3229" s="174" t="str" cm="1">
        <f t="array" aca="1" ref="L3229" ca="1">IF($K3229="",OFFSET(L3229,-1,,,),K3229)</f>
        <v>15.01.15.01.01</v>
      </c>
      <c r="M3229" s="175" t="str" cm="1">
        <f t="array" aca="1" ref="M3229" ca="1">IF(OR($K3229=0,$K3229=""),OFFSET(M3229,-1,,,),O3229)</f>
        <v>FORMA DE MADEIRA PARA VIGA PAREDE EM CHAPA DE COMPENSADO - 1 APROVEITAMENTO</v>
      </c>
      <c r="N3229" s="67" t="s">
        <v>310</v>
      </c>
      <c r="O3229" s="68" t="s">
        <v>311</v>
      </c>
      <c r="P3229" s="68"/>
      <c r="Q3229" s="68" t="s">
        <v>3254</v>
      </c>
      <c r="R3229" s="69">
        <v>0.2016</v>
      </c>
      <c r="S3229" s="70">
        <v>3.2</v>
      </c>
      <c r="T3229" s="70">
        <v>0.64512000000000003</v>
      </c>
      <c r="U3229" s="67" t="s">
        <v>1496</v>
      </c>
      <c r="V3229" s="71" t="s">
        <v>1497</v>
      </c>
      <c r="W3229" s="171"/>
      <c r="X3229" s="172"/>
      <c r="Y3229" s="176">
        <f t="shared" si="1923"/>
        <v>0</v>
      </c>
      <c r="AA3229" s="192"/>
      <c r="AB3229" s="193"/>
    </row>
    <row r="3230" spans="2:28" hidden="1">
      <c r="B3230" s="189">
        <f t="shared" si="1915"/>
        <v>0</v>
      </c>
      <c r="C3230" s="189">
        <f t="shared" ca="1" si="1916"/>
        <v>0</v>
      </c>
      <c r="D3230" s="189">
        <f t="shared" si="1917"/>
        <v>0</v>
      </c>
      <c r="E3230" s="189">
        <f t="shared" ca="1" si="1918"/>
        <v>0</v>
      </c>
      <c r="F3230" s="189">
        <f t="shared" si="1919"/>
        <v>0</v>
      </c>
      <c r="G3230" s="189" cm="1">
        <f t="array" aca="1" ref="G3230" ca="1">OFFSET(G3230,-1,,,)+1</f>
        <v>3225</v>
      </c>
      <c r="H3230" s="189">
        <f t="shared" si="1920"/>
        <v>0</v>
      </c>
      <c r="I3230" s="189">
        <f t="shared" si="1921"/>
        <v>0</v>
      </c>
      <c r="J3230" s="179">
        <f t="shared" si="1922"/>
        <v>0</v>
      </c>
      <c r="K3230" s="173"/>
      <c r="L3230" s="174" t="str" cm="1">
        <f t="array" aca="1" ref="L3230" ca="1">IF($K3230="",OFFSET(L3230,-1,,,),K3230)</f>
        <v>15.01.15.01.01</v>
      </c>
      <c r="M3230" s="175" t="str" cm="1">
        <f t="array" aca="1" ref="M3230" ca="1">IF(OR($K3230=0,$K3230=""),OFFSET(M3230,-1,,,),O3230)</f>
        <v>FORMA DE MADEIRA PARA VIGA PAREDE EM CHAPA DE COMPENSADO - 1 APROVEITAMENTO</v>
      </c>
      <c r="N3230" s="67" t="s">
        <v>173</v>
      </c>
      <c r="O3230" s="68" t="s">
        <v>174</v>
      </c>
      <c r="P3230" s="68"/>
      <c r="Q3230" s="68" t="s">
        <v>3253</v>
      </c>
      <c r="R3230" s="69">
        <v>0.63</v>
      </c>
      <c r="S3230" s="70">
        <v>5.5</v>
      </c>
      <c r="T3230" s="70">
        <v>3.4649999999999999</v>
      </c>
      <c r="U3230" s="67" t="s">
        <v>1496</v>
      </c>
      <c r="V3230" s="71" t="s">
        <v>1497</v>
      </c>
      <c r="W3230" s="171"/>
      <c r="X3230" s="172"/>
      <c r="Y3230" s="176">
        <f t="shared" si="1923"/>
        <v>0</v>
      </c>
      <c r="AA3230" s="192"/>
      <c r="AB3230" s="193"/>
    </row>
    <row r="3231" spans="2:28" hidden="1">
      <c r="B3231" s="189">
        <f>IF(J3231=0,0,U3231)</f>
        <v>0</v>
      </c>
      <c r="C3231" s="189">
        <f ca="1">IF(OR(J3231=0,I3231=0),0,IF(_xlfn.IFNA(MATCH(B3231,OFFSET($B$5,,,$G3231,),),0)&gt;0,0,MAX(OFFSET($C$5,,,$G3231,))+1))</f>
        <v>0</v>
      </c>
      <c r="D3231" s="189">
        <f>IF(J3231=0,0,N3231&amp;"-"&amp;U3231)</f>
        <v>0</v>
      </c>
      <c r="E3231" s="189">
        <f ca="1">IF(OR(J3231=0,I3231=0),0,IF(_xlfn.IFNA(MATCH(D3231,OFFSET($D$5,,,$G3231,),),0)&gt;0,0,_xlfn.MAXIFS(OFFSET($E$5,,,$G3231,),OFFSET($J$5,,,$G3231,),J3231)+1))</f>
        <v>0</v>
      </c>
      <c r="F3231" s="189">
        <f>IF(J3231=0,0,E3231&amp;"-"&amp;N3231)</f>
        <v>0</v>
      </c>
      <c r="G3231" s="189" cm="1">
        <f t="array" aca="1" ref="G3231" ca="1">OFFSET(G3231,-1,,,)+1</f>
        <v>3226</v>
      </c>
      <c r="H3231" s="189">
        <f>IF(OR($K3231=0,$K3231=""),$W3231,0)</f>
        <v>0</v>
      </c>
      <c r="I3231" s="189">
        <f>H3231*R3231</f>
        <v>0</v>
      </c>
      <c r="J3231" s="179">
        <f>IF(AND(I3231&lt;&gt;0,OR(K3231=0,K3231="")),N3231&amp;" - Mapa",0)</f>
        <v>0</v>
      </c>
      <c r="K3231" s="173"/>
      <c r="L3231" s="174" t="str" cm="1">
        <f t="array" aca="1" ref="L3231" ca="1">IF($K3231="",OFFSET(L3231,-1,,,),K3231)</f>
        <v>15.01.15.01.01</v>
      </c>
      <c r="M3231" s="175" t="str" cm="1">
        <f t="array" aca="1" ref="M3231" ca="1">IF(OR($K3231=0,$K3231=""),OFFSET(M3231,-1,,,),O3231)</f>
        <v>FORMA DE MADEIRA PARA VIGA PAREDE EM CHAPA DE COMPENSADO - 1 APROVEITAMENTO</v>
      </c>
      <c r="N3231" s="67" t="s">
        <v>215</v>
      </c>
      <c r="O3231" s="68" t="s">
        <v>216</v>
      </c>
      <c r="P3231" s="68"/>
      <c r="Q3231" s="68" t="s">
        <v>3253</v>
      </c>
      <c r="R3231" s="69">
        <v>3.460766</v>
      </c>
      <c r="S3231" s="70">
        <v>2.75</v>
      </c>
      <c r="T3231" s="70">
        <v>9.5171065000000006</v>
      </c>
      <c r="U3231" s="67" t="s">
        <v>1496</v>
      </c>
      <c r="V3231" s="71" t="s">
        <v>1497</v>
      </c>
      <c r="W3231" s="171"/>
      <c r="X3231" s="172"/>
      <c r="Y3231" s="176">
        <f>X3231+W3231</f>
        <v>0</v>
      </c>
      <c r="AA3231" s="192"/>
      <c r="AB3231" s="193"/>
    </row>
    <row r="3232" spans="2:28" hidden="1">
      <c r="B3232" s="189">
        <f t="shared" ref="B3232:B3235" si="1924">IF(J3232=0,0,U3232)</f>
        <v>0</v>
      </c>
      <c r="C3232" s="189">
        <f t="shared" ref="C3232:C3235" ca="1" si="1925">IF(OR(J3232=0,I3232=0),0,IF(_xlfn.IFNA(MATCH(B3232,OFFSET($B$5,,,$G3232,),),0)&gt;0,0,MAX(OFFSET($C$5,,,$G3232,))+1))</f>
        <v>0</v>
      </c>
      <c r="D3232" s="189">
        <f t="shared" ref="D3232:D3235" si="1926">IF(J3232=0,0,N3232&amp;"-"&amp;U3232)</f>
        <v>0</v>
      </c>
      <c r="E3232" s="189">
        <f t="shared" ref="E3232:E3235" ca="1" si="1927">IF(OR(J3232=0,I3232=0),0,IF(_xlfn.IFNA(MATCH(D3232,OFFSET($D$5,,,$G3232,),),0)&gt;0,0,_xlfn.MAXIFS(OFFSET($E$5,,,$G3232,),OFFSET($J$5,,,$G3232,),J3232)+1))</f>
        <v>0</v>
      </c>
      <c r="F3232" s="189">
        <f t="shared" ref="F3232:F3235" si="1928">IF(J3232=0,0,E3232&amp;"-"&amp;N3232)</f>
        <v>0</v>
      </c>
      <c r="G3232" s="189" cm="1">
        <f t="array" aca="1" ref="G3232" ca="1">OFFSET(G3232,-1,,,)+1</f>
        <v>3227</v>
      </c>
      <c r="H3232" s="189">
        <f t="shared" ref="H3232:H3235" si="1929">IF(OR($K3232=0,$K3232=""),$W3232,0)</f>
        <v>0</v>
      </c>
      <c r="I3232" s="189">
        <f t="shared" ref="I3232:I3235" si="1930">H3232*R3232</f>
        <v>0</v>
      </c>
      <c r="J3232" s="179">
        <f t="shared" ref="J3232:J3235" si="1931">IF(AND(I3232&lt;&gt;0,OR(K3232=0,K3232="")),N3232&amp;" - Mapa",0)</f>
        <v>0</v>
      </c>
      <c r="K3232" s="173"/>
      <c r="L3232" s="174" t="str" cm="1">
        <f t="array" aca="1" ref="L3232" ca="1">IF($K3232="",OFFSET(L3232,-1,,,),K3232)</f>
        <v>15.01.15.01.01</v>
      </c>
      <c r="M3232" s="175" t="str" cm="1">
        <f t="array" aca="1" ref="M3232" ca="1">IF(OR($K3232=0,$K3232=""),OFFSET(M3232,-1,,,),O3232)</f>
        <v>FORMA DE MADEIRA PARA VIGA PAREDE EM CHAPA DE COMPENSADO - 1 APROVEITAMENTO</v>
      </c>
      <c r="N3232" s="67" t="s">
        <v>175</v>
      </c>
      <c r="O3232" s="68" t="s">
        <v>176</v>
      </c>
      <c r="P3232" s="68"/>
      <c r="Q3232" s="68" t="s">
        <v>3253</v>
      </c>
      <c r="R3232" s="69">
        <v>1.764</v>
      </c>
      <c r="S3232" s="70">
        <v>8.5</v>
      </c>
      <c r="T3232" s="70">
        <v>14.994</v>
      </c>
      <c r="U3232" s="67" t="s">
        <v>1496</v>
      </c>
      <c r="V3232" s="71" t="s">
        <v>1497</v>
      </c>
      <c r="W3232" s="171"/>
      <c r="X3232" s="172"/>
      <c r="Y3232" s="176">
        <f t="shared" ref="Y3232:Y3235" si="1932">X3232+W3232</f>
        <v>0</v>
      </c>
      <c r="AA3232" s="192"/>
      <c r="AB3232" s="193"/>
    </row>
    <row r="3233" spans="2:28" hidden="1">
      <c r="B3233" s="189">
        <f t="shared" si="1924"/>
        <v>0</v>
      </c>
      <c r="C3233" s="189">
        <f t="shared" ca="1" si="1925"/>
        <v>0</v>
      </c>
      <c r="D3233" s="189">
        <f t="shared" si="1926"/>
        <v>0</v>
      </c>
      <c r="E3233" s="189">
        <f t="shared" ca="1" si="1927"/>
        <v>0</v>
      </c>
      <c r="F3233" s="189">
        <f t="shared" si="1928"/>
        <v>0</v>
      </c>
      <c r="G3233" s="189" cm="1">
        <f t="array" aca="1" ref="G3233" ca="1">OFFSET(G3233,-1,,,)+1</f>
        <v>3228</v>
      </c>
      <c r="H3233" s="189">
        <f t="shared" si="1929"/>
        <v>0</v>
      </c>
      <c r="I3233" s="189">
        <f t="shared" si="1930"/>
        <v>0</v>
      </c>
      <c r="J3233" s="179">
        <f t="shared" si="1931"/>
        <v>0</v>
      </c>
      <c r="K3233" s="173"/>
      <c r="L3233" s="174" t="str" cm="1">
        <f t="array" aca="1" ref="L3233" ca="1">IF($K3233="",OFFSET(L3233,-1,,,),K3233)</f>
        <v>15.01.15.01.01</v>
      </c>
      <c r="M3233" s="175" t="str" cm="1">
        <f t="array" aca="1" ref="M3233" ca="1">IF(OR($K3233=0,$K3233=""),OFFSET(M3233,-1,,,),O3233)</f>
        <v>FORMA DE MADEIRA PARA VIGA PAREDE EM CHAPA DE COMPENSADO - 1 APROVEITAMENTO</v>
      </c>
      <c r="N3233" s="67" t="s">
        <v>747</v>
      </c>
      <c r="O3233" s="68" t="s">
        <v>748</v>
      </c>
      <c r="P3233" s="68"/>
      <c r="Q3233" s="68" t="s">
        <v>3260</v>
      </c>
      <c r="R3233" s="69">
        <v>4.1327999999999996</v>
      </c>
      <c r="S3233" s="70">
        <v>130</v>
      </c>
      <c r="T3233" s="70">
        <v>537.2639999999999</v>
      </c>
      <c r="U3233" s="67" t="s">
        <v>1496</v>
      </c>
      <c r="V3233" s="71" t="s">
        <v>1497</v>
      </c>
      <c r="W3233" s="171"/>
      <c r="X3233" s="172"/>
      <c r="Y3233" s="176">
        <f t="shared" si="1932"/>
        <v>0</v>
      </c>
      <c r="AA3233" s="192"/>
      <c r="AB3233" s="193"/>
    </row>
    <row r="3234" spans="2:28">
      <c r="B3234" s="189">
        <f t="shared" si="1924"/>
        <v>0</v>
      </c>
      <c r="C3234" s="189">
        <f t="shared" ca="1" si="1925"/>
        <v>0</v>
      </c>
      <c r="D3234" s="189">
        <f t="shared" si="1926"/>
        <v>0</v>
      </c>
      <c r="E3234" s="189">
        <f t="shared" ca="1" si="1927"/>
        <v>0</v>
      </c>
      <c r="F3234" s="189">
        <f t="shared" si="1928"/>
        <v>0</v>
      </c>
      <c r="G3234" s="189" cm="1">
        <f t="array" aca="1" ref="G3234" ca="1">OFFSET(G3234,-1,,,)+1</f>
        <v>3229</v>
      </c>
      <c r="H3234" s="189">
        <f t="shared" si="1929"/>
        <v>0</v>
      </c>
      <c r="I3234" s="189">
        <f t="shared" si="1930"/>
        <v>0</v>
      </c>
      <c r="J3234" s="179">
        <f t="shared" si="1931"/>
        <v>0</v>
      </c>
      <c r="K3234" s="173" t="s">
        <v>2780</v>
      </c>
      <c r="L3234" s="174" t="str" cm="1">
        <f t="array" aca="1" ref="L3234" ca="1">IF($K3234="",OFFSET(L3234,-1,,,),K3234)</f>
        <v>15.01.15.01.02</v>
      </c>
      <c r="M3234" s="175" t="str" cm="1">
        <f t="array" aca="1" ref="M3234" ca="1">IF(OR($K3234=0,$K3234=""),OFFSET(M3234,-1,,,),O3234)</f>
        <v>FORMA PRONTA DE MADEIRA COM CHAPA DE COMPENSADO - LAJES</v>
      </c>
      <c r="N3234" s="67" t="s">
        <v>642</v>
      </c>
      <c r="O3234" s="68" t="s">
        <v>4292</v>
      </c>
      <c r="P3234" s="68"/>
      <c r="Q3234" s="68" t="s">
        <v>3258</v>
      </c>
      <c r="R3234" s="69">
        <v>3.34</v>
      </c>
      <c r="S3234" s="70">
        <v>16.090399999999999</v>
      </c>
      <c r="T3234" s="70">
        <v>53.741935999999995</v>
      </c>
      <c r="U3234" s="67"/>
      <c r="V3234" s="71"/>
      <c r="W3234" s="171"/>
      <c r="X3234" s="172"/>
      <c r="Y3234" s="176">
        <f t="shared" si="1932"/>
        <v>0</v>
      </c>
      <c r="AA3234" s="192"/>
      <c r="AB3234" s="193"/>
    </row>
    <row r="3235" spans="2:28" hidden="1">
      <c r="B3235" s="189">
        <f t="shared" si="1924"/>
        <v>0</v>
      </c>
      <c r="C3235" s="189">
        <f t="shared" ca="1" si="1925"/>
        <v>0</v>
      </c>
      <c r="D3235" s="189">
        <f t="shared" si="1926"/>
        <v>0</v>
      </c>
      <c r="E3235" s="189">
        <f t="shared" ca="1" si="1927"/>
        <v>0</v>
      </c>
      <c r="F3235" s="189">
        <f t="shared" si="1928"/>
        <v>0</v>
      </c>
      <c r="G3235" s="189" cm="1">
        <f t="array" aca="1" ref="G3235" ca="1">OFFSET(G3235,-1,,,)+1</f>
        <v>3230</v>
      </c>
      <c r="H3235" s="189">
        <f t="shared" si="1929"/>
        <v>0</v>
      </c>
      <c r="I3235" s="189">
        <f t="shared" si="1930"/>
        <v>0</v>
      </c>
      <c r="J3235" s="179">
        <f t="shared" si="1931"/>
        <v>0</v>
      </c>
      <c r="K3235" s="173"/>
      <c r="L3235" s="174" t="str" cm="1">
        <f t="array" aca="1" ref="L3235" ca="1">IF($K3235="",OFFSET(L3235,-1,,,),K3235)</f>
        <v>15.01.15.01.02</v>
      </c>
      <c r="M3235" s="175" t="str" cm="1">
        <f t="array" aca="1" ref="M3235" ca="1">IF(OR($K3235=0,$K3235=""),OFFSET(M3235,-1,,,),O3235)</f>
        <v>FORMA PRONTA DE MADEIRA COM CHAPA DE COMPENSADO - LAJES</v>
      </c>
      <c r="N3235" s="67" t="s">
        <v>171</v>
      </c>
      <c r="O3235" s="68" t="s">
        <v>172</v>
      </c>
      <c r="P3235" s="68"/>
      <c r="Q3235" s="68" t="s">
        <v>3255</v>
      </c>
      <c r="R3235" s="69">
        <v>9.0179999999999996E-2</v>
      </c>
      <c r="S3235" s="70">
        <v>18</v>
      </c>
      <c r="T3235" s="70">
        <v>1.62324</v>
      </c>
      <c r="U3235" s="67" t="s">
        <v>1496</v>
      </c>
      <c r="V3235" s="71" t="s">
        <v>1497</v>
      </c>
      <c r="W3235" s="171"/>
      <c r="X3235" s="172"/>
      <c r="Y3235" s="176">
        <f t="shared" si="1932"/>
        <v>0</v>
      </c>
      <c r="AA3235" s="192"/>
      <c r="AB3235" s="193"/>
    </row>
    <row r="3236" spans="2:28" hidden="1">
      <c r="B3236" s="189">
        <f>IF(J3236=0,0,U3236)</f>
        <v>0</v>
      </c>
      <c r="C3236" s="189">
        <f ca="1">IF(OR(J3236=0,I3236=0),0,IF(_xlfn.IFNA(MATCH(B3236,OFFSET($B$5,,,$G3236,),),0)&gt;0,0,MAX(OFFSET($C$5,,,$G3236,))+1))</f>
        <v>0</v>
      </c>
      <c r="D3236" s="189">
        <f>IF(J3236=0,0,N3236&amp;"-"&amp;U3236)</f>
        <v>0</v>
      </c>
      <c r="E3236" s="189">
        <f ca="1">IF(OR(J3236=0,I3236=0),0,IF(_xlfn.IFNA(MATCH(D3236,OFFSET($D$5,,,$G3236,),),0)&gt;0,0,_xlfn.MAXIFS(OFFSET($E$5,,,$G3236,),OFFSET($J$5,,,$G3236,),J3236)+1))</f>
        <v>0</v>
      </c>
      <c r="F3236" s="189">
        <f>IF(J3236=0,0,E3236&amp;"-"&amp;N3236)</f>
        <v>0</v>
      </c>
      <c r="G3236" s="189" cm="1">
        <f t="array" aca="1" ref="G3236" ca="1">OFFSET(G3236,-1,,,)+1</f>
        <v>3231</v>
      </c>
      <c r="H3236" s="189">
        <f>IF(OR($K3236=0,$K3236=""),$W3236,0)</f>
        <v>0</v>
      </c>
      <c r="I3236" s="189">
        <f>H3236*R3236</f>
        <v>0</v>
      </c>
      <c r="J3236" s="179">
        <f>IF(AND(I3236&lt;&gt;0,OR(K3236=0,K3236="")),N3236&amp;" - Mapa",0)</f>
        <v>0</v>
      </c>
      <c r="K3236" s="173"/>
      <c r="L3236" s="174" t="str" cm="1">
        <f t="array" aca="1" ref="L3236" ca="1">IF($K3236="",OFFSET(L3236,-1,,,),K3236)</f>
        <v>15.01.15.01.02</v>
      </c>
      <c r="M3236" s="175" t="str" cm="1">
        <f t="array" aca="1" ref="M3236" ca="1">IF(OR($K3236=0,$K3236=""),OFFSET(M3236,-1,,,),O3236)</f>
        <v>FORMA PRONTA DE MADEIRA COM CHAPA DE COMPENSADO - LAJES</v>
      </c>
      <c r="N3236" s="67" t="s">
        <v>310</v>
      </c>
      <c r="O3236" s="68" t="s">
        <v>311</v>
      </c>
      <c r="P3236" s="68"/>
      <c r="Q3236" s="68" t="s">
        <v>3254</v>
      </c>
      <c r="R3236" s="69">
        <v>5.6779999999999997E-2</v>
      </c>
      <c r="S3236" s="70">
        <v>3.2</v>
      </c>
      <c r="T3236" s="70">
        <v>0.181696</v>
      </c>
      <c r="U3236" s="67" t="s">
        <v>1496</v>
      </c>
      <c r="V3236" s="71" t="s">
        <v>1497</v>
      </c>
      <c r="W3236" s="171"/>
      <c r="X3236" s="172"/>
      <c r="Y3236" s="176">
        <f>X3236+W3236</f>
        <v>0</v>
      </c>
      <c r="AA3236" s="192"/>
      <c r="AB3236" s="193"/>
    </row>
    <row r="3237" spans="2:28" hidden="1">
      <c r="B3237" s="189">
        <f t="shared" ref="B3237:B3240" si="1933">IF(J3237=0,0,U3237)</f>
        <v>0</v>
      </c>
      <c r="C3237" s="189">
        <f t="shared" ref="C3237:C3240" ca="1" si="1934">IF(OR(J3237=0,I3237=0),0,IF(_xlfn.IFNA(MATCH(B3237,OFFSET($B$5,,,$G3237,),),0)&gt;0,0,MAX(OFFSET($C$5,,,$G3237,))+1))</f>
        <v>0</v>
      </c>
      <c r="D3237" s="189">
        <f t="shared" ref="D3237:D3240" si="1935">IF(J3237=0,0,N3237&amp;"-"&amp;U3237)</f>
        <v>0</v>
      </c>
      <c r="E3237" s="189">
        <f t="shared" ref="E3237:E3240" ca="1" si="1936">IF(OR(J3237=0,I3237=0),0,IF(_xlfn.IFNA(MATCH(D3237,OFFSET($D$5,,,$G3237,),),0)&gt;0,0,_xlfn.MAXIFS(OFFSET($E$5,,,$G3237,),OFFSET($J$5,,,$G3237,),J3237)+1))</f>
        <v>0</v>
      </c>
      <c r="F3237" s="189">
        <f t="shared" ref="F3237:F3240" si="1937">IF(J3237=0,0,E3237&amp;"-"&amp;N3237)</f>
        <v>0</v>
      </c>
      <c r="G3237" s="189" cm="1">
        <f t="array" aca="1" ref="G3237" ca="1">OFFSET(G3237,-1,,,)+1</f>
        <v>3232</v>
      </c>
      <c r="H3237" s="189">
        <f t="shared" ref="H3237:H3240" si="1938">IF(OR($K3237=0,$K3237=""),$W3237,0)</f>
        <v>0</v>
      </c>
      <c r="I3237" s="189">
        <f t="shared" ref="I3237:I3240" si="1939">H3237*R3237</f>
        <v>0</v>
      </c>
      <c r="J3237" s="179">
        <f t="shared" ref="J3237:J3240" si="1940">IF(AND(I3237&lt;&gt;0,OR(K3237=0,K3237="")),N3237&amp;" - Mapa",0)</f>
        <v>0</v>
      </c>
      <c r="K3237" s="173"/>
      <c r="L3237" s="174" t="str" cm="1">
        <f t="array" aca="1" ref="L3237" ca="1">IF($K3237="",OFFSET(L3237,-1,,,),K3237)</f>
        <v>15.01.15.01.02</v>
      </c>
      <c r="M3237" s="175" t="str" cm="1">
        <f t="array" aca="1" ref="M3237" ca="1">IF(OR($K3237=0,$K3237=""),OFFSET(M3237,-1,,,),O3237)</f>
        <v>FORMA PRONTA DE MADEIRA COM CHAPA DE COMPENSADO - LAJES</v>
      </c>
      <c r="N3237" s="67" t="s">
        <v>643</v>
      </c>
      <c r="O3237" s="68" t="s">
        <v>644</v>
      </c>
      <c r="P3237" s="68"/>
      <c r="Q3237" s="68" t="s">
        <v>3258</v>
      </c>
      <c r="R3237" s="69">
        <v>3.34</v>
      </c>
      <c r="S3237" s="70">
        <v>15.55</v>
      </c>
      <c r="T3237" s="70">
        <v>51.936999999999998</v>
      </c>
      <c r="U3237" s="67" t="s">
        <v>1496</v>
      </c>
      <c r="V3237" s="71" t="s">
        <v>1497</v>
      </c>
      <c r="W3237" s="171"/>
      <c r="X3237" s="172"/>
      <c r="Y3237" s="176">
        <f t="shared" ref="Y3237:Y3240" si="1941">X3237+W3237</f>
        <v>0</v>
      </c>
      <c r="AA3237" s="192"/>
      <c r="AB3237" s="193"/>
    </row>
    <row r="3238" spans="2:28">
      <c r="B3238" s="189">
        <f t="shared" si="1933"/>
        <v>0</v>
      </c>
      <c r="C3238" s="189">
        <f t="shared" ca="1" si="1934"/>
        <v>0</v>
      </c>
      <c r="D3238" s="189">
        <f t="shared" si="1935"/>
        <v>0</v>
      </c>
      <c r="E3238" s="189">
        <f t="shared" ca="1" si="1936"/>
        <v>0</v>
      </c>
      <c r="F3238" s="189">
        <f t="shared" si="1937"/>
        <v>0</v>
      </c>
      <c r="G3238" s="189" cm="1">
        <f t="array" aca="1" ref="G3238" ca="1">OFFSET(G3238,-1,,,)+1</f>
        <v>3233</v>
      </c>
      <c r="H3238" s="189">
        <f t="shared" si="1938"/>
        <v>0</v>
      </c>
      <c r="I3238" s="189">
        <f t="shared" si="1939"/>
        <v>0</v>
      </c>
      <c r="J3238" s="179">
        <f t="shared" si="1940"/>
        <v>0</v>
      </c>
      <c r="K3238" s="173" t="s">
        <v>2781</v>
      </c>
      <c r="L3238" s="174" t="str" cm="1">
        <f t="array" aca="1" ref="L3238" ca="1">IF($K3238="",OFFSET(L3238,-1,,,),K3238)</f>
        <v>15.01.15.01.03</v>
      </c>
      <c r="M3238" s="175" t="str" cm="1">
        <f t="array" aca="1" ref="M3238" ca="1">IF(OR($K3238=0,$K3238=""),OFFSET(M3238,-1,,,),O3238)</f>
        <v>ESPAÇADOR CIRCULAR PARA VIGAS E PILARES 3CM</v>
      </c>
      <c r="N3238" s="67" t="s">
        <v>706</v>
      </c>
      <c r="O3238" s="68" t="s">
        <v>4432</v>
      </c>
      <c r="P3238" s="68"/>
      <c r="Q3238" s="68" t="s">
        <v>3265</v>
      </c>
      <c r="R3238" s="69">
        <v>0.04</v>
      </c>
      <c r="S3238" s="70">
        <v>130</v>
      </c>
      <c r="T3238" s="70">
        <v>5.2</v>
      </c>
      <c r="U3238" s="67"/>
      <c r="V3238" s="71"/>
      <c r="W3238" s="171"/>
      <c r="X3238" s="172"/>
      <c r="Y3238" s="176">
        <f t="shared" si="1941"/>
        <v>0</v>
      </c>
      <c r="AA3238" s="192"/>
      <c r="AB3238" s="193"/>
    </row>
    <row r="3239" spans="2:28" hidden="1">
      <c r="B3239" s="189">
        <f t="shared" si="1933"/>
        <v>0</v>
      </c>
      <c r="C3239" s="189">
        <f t="shared" ca="1" si="1934"/>
        <v>0</v>
      </c>
      <c r="D3239" s="189">
        <f t="shared" si="1935"/>
        <v>0</v>
      </c>
      <c r="E3239" s="189">
        <f t="shared" ca="1" si="1936"/>
        <v>0</v>
      </c>
      <c r="F3239" s="189">
        <f t="shared" si="1937"/>
        <v>0</v>
      </c>
      <c r="G3239" s="189" cm="1">
        <f t="array" aca="1" ref="G3239" ca="1">OFFSET(G3239,-1,,,)+1</f>
        <v>3234</v>
      </c>
      <c r="H3239" s="189">
        <f t="shared" si="1938"/>
        <v>0</v>
      </c>
      <c r="I3239" s="189">
        <f t="shared" si="1939"/>
        <v>0</v>
      </c>
      <c r="J3239" s="179">
        <f t="shared" si="1940"/>
        <v>0</v>
      </c>
      <c r="K3239" s="173"/>
      <c r="L3239" s="174" t="str" cm="1">
        <f t="array" aca="1" ref="L3239" ca="1">IF($K3239="",OFFSET(L3239,-1,,,),K3239)</f>
        <v>15.01.15.01.03</v>
      </c>
      <c r="M3239" s="175" t="str" cm="1">
        <f t="array" aca="1" ref="M3239" ca="1">IF(OR($K3239=0,$K3239=""),OFFSET(M3239,-1,,,),O3239)</f>
        <v>ESPAÇADOR CIRCULAR PARA VIGAS E PILARES 3CM</v>
      </c>
      <c r="N3239" s="67" t="s">
        <v>707</v>
      </c>
      <c r="O3239" s="68" t="s">
        <v>708</v>
      </c>
      <c r="P3239" s="68"/>
      <c r="Q3239" s="68" t="s">
        <v>3260</v>
      </c>
      <c r="R3239" s="69">
        <v>40</v>
      </c>
      <c r="S3239" s="70">
        <v>0.13</v>
      </c>
      <c r="T3239" s="70">
        <v>5.2</v>
      </c>
      <c r="U3239" s="67" t="s">
        <v>1496</v>
      </c>
      <c r="V3239" s="71" t="s">
        <v>1497</v>
      </c>
      <c r="W3239" s="171"/>
      <c r="X3239" s="172"/>
      <c r="Y3239" s="176">
        <f t="shared" si="1941"/>
        <v>0</v>
      </c>
      <c r="AA3239" s="192"/>
      <c r="AB3239" s="193"/>
    </row>
    <row r="3240" spans="2:28">
      <c r="B3240" s="189">
        <f t="shared" si="1933"/>
        <v>0</v>
      </c>
      <c r="C3240" s="189">
        <f t="shared" ca="1" si="1934"/>
        <v>0</v>
      </c>
      <c r="D3240" s="189">
        <f t="shared" si="1935"/>
        <v>0</v>
      </c>
      <c r="E3240" s="189">
        <f t="shared" ca="1" si="1936"/>
        <v>0</v>
      </c>
      <c r="F3240" s="189">
        <f t="shared" si="1937"/>
        <v>0</v>
      </c>
      <c r="G3240" s="189" cm="1">
        <f t="array" aca="1" ref="G3240" ca="1">OFFSET(G3240,-1,,,)+1</f>
        <v>3235</v>
      </c>
      <c r="H3240" s="189">
        <f t="shared" si="1938"/>
        <v>0</v>
      </c>
      <c r="I3240" s="189">
        <f t="shared" si="1939"/>
        <v>0</v>
      </c>
      <c r="J3240" s="179">
        <f t="shared" si="1940"/>
        <v>0</v>
      </c>
      <c r="K3240" s="173" t="s">
        <v>2782</v>
      </c>
      <c r="L3240" s="174" t="str" cm="1">
        <f t="array" aca="1" ref="L3240" ca="1">IF($K3240="",OFFSET(L3240,-1,,,),K3240)</f>
        <v>15.01.15.01.04</v>
      </c>
      <c r="M3240" s="175" t="str" cm="1">
        <f t="array" aca="1" ref="M3240" ca="1">IF(OR($K3240=0,$K3240=""),OFFSET(M3240,-1,,,),O3240)</f>
        <v>ESPAÇADOR CENTOPÉIA PARA VIGAS E LAJES</v>
      </c>
      <c r="N3240" s="67" t="s">
        <v>423</v>
      </c>
      <c r="O3240" s="68" t="s">
        <v>4474</v>
      </c>
      <c r="P3240" s="68"/>
      <c r="Q3240" s="68" t="s">
        <v>3265</v>
      </c>
      <c r="R3240" s="69">
        <v>0.05</v>
      </c>
      <c r="S3240" s="70">
        <v>420</v>
      </c>
      <c r="T3240" s="70">
        <v>21</v>
      </c>
      <c r="U3240" s="67"/>
      <c r="V3240" s="71"/>
      <c r="W3240" s="171"/>
      <c r="X3240" s="172"/>
      <c r="Y3240" s="176">
        <f t="shared" si="1941"/>
        <v>0</v>
      </c>
      <c r="AA3240" s="192"/>
      <c r="AB3240" s="193"/>
    </row>
    <row r="3241" spans="2:28" hidden="1">
      <c r="B3241" s="189">
        <f>IF(J3241=0,0,U3241)</f>
        <v>0</v>
      </c>
      <c r="C3241" s="189">
        <f ca="1">IF(OR(J3241=0,I3241=0),0,IF(_xlfn.IFNA(MATCH(B3241,OFFSET($B$5,,,$G3241,),),0)&gt;0,0,MAX(OFFSET($C$5,,,$G3241,))+1))</f>
        <v>0</v>
      </c>
      <c r="D3241" s="189">
        <f>IF(J3241=0,0,N3241&amp;"-"&amp;U3241)</f>
        <v>0</v>
      </c>
      <c r="E3241" s="189">
        <f ca="1">IF(OR(J3241=0,I3241=0),0,IF(_xlfn.IFNA(MATCH(D3241,OFFSET($D$5,,,$G3241,),),0)&gt;0,0,_xlfn.MAXIFS(OFFSET($E$5,,,$G3241,),OFFSET($J$5,,,$G3241,),J3241)+1))</f>
        <v>0</v>
      </c>
      <c r="F3241" s="189">
        <f>IF(J3241=0,0,E3241&amp;"-"&amp;N3241)</f>
        <v>0</v>
      </c>
      <c r="G3241" s="189" cm="1">
        <f t="array" aca="1" ref="G3241" ca="1">OFFSET(G3241,-1,,,)+1</f>
        <v>3236</v>
      </c>
      <c r="H3241" s="189">
        <f>IF(OR($K3241=0,$K3241=""),$W3241,0)</f>
        <v>0</v>
      </c>
      <c r="I3241" s="189">
        <f>H3241*R3241</f>
        <v>0</v>
      </c>
      <c r="J3241" s="179">
        <f>IF(AND(I3241&lt;&gt;0,OR(K3241=0,K3241="")),N3241&amp;" - Mapa",0)</f>
        <v>0</v>
      </c>
      <c r="K3241" s="173"/>
      <c r="L3241" s="174" t="str" cm="1">
        <f t="array" aca="1" ref="L3241" ca="1">IF($K3241="",OFFSET(L3241,-1,,,),K3241)</f>
        <v>15.01.15.01.04</v>
      </c>
      <c r="M3241" s="175" t="str" cm="1">
        <f t="array" aca="1" ref="M3241" ca="1">IF(OR($K3241=0,$K3241=""),OFFSET(M3241,-1,,,),O3241)</f>
        <v>ESPAÇADOR CENTOPÉIA PARA VIGAS E LAJES</v>
      </c>
      <c r="N3241" s="67" t="s">
        <v>424</v>
      </c>
      <c r="O3241" s="68" t="s">
        <v>425</v>
      </c>
      <c r="P3241" s="68"/>
      <c r="Q3241" s="68" t="s">
        <v>3260</v>
      </c>
      <c r="R3241" s="69">
        <v>50</v>
      </c>
      <c r="S3241" s="70">
        <v>0.42</v>
      </c>
      <c r="T3241" s="70">
        <v>21</v>
      </c>
      <c r="U3241" s="67" t="s">
        <v>1496</v>
      </c>
      <c r="V3241" s="71" t="s">
        <v>1497</v>
      </c>
      <c r="W3241" s="171"/>
      <c r="X3241" s="172"/>
      <c r="Y3241" s="176">
        <f>X3241+W3241</f>
        <v>0</v>
      </c>
      <c r="AA3241" s="192"/>
      <c r="AB3241" s="193"/>
    </row>
    <row r="3242" spans="2:28">
      <c r="B3242" s="189">
        <f t="shared" ref="B3242:B3265" si="1942">IF(J3242=0,0,U3242)</f>
        <v>0</v>
      </c>
      <c r="C3242" s="189">
        <f t="shared" ref="C3242:C3265" ca="1" si="1943">IF(OR(J3242=0,I3242=0),0,IF(_xlfn.IFNA(MATCH(B3242,OFFSET($B$5,,,$G3242,),),0)&gt;0,0,MAX(OFFSET($C$5,,,$G3242,))+1))</f>
        <v>0</v>
      </c>
      <c r="D3242" s="189">
        <f t="shared" ref="D3242:D3265" si="1944">IF(J3242=0,0,N3242&amp;"-"&amp;U3242)</f>
        <v>0</v>
      </c>
      <c r="E3242" s="189">
        <f t="shared" ref="E3242:E3265" ca="1" si="1945">IF(OR(J3242=0,I3242=0),0,IF(_xlfn.IFNA(MATCH(D3242,OFFSET($D$5,,,$G3242,),),0)&gt;0,0,_xlfn.MAXIFS(OFFSET($E$5,,,$G3242,),OFFSET($J$5,,,$G3242,),J3242)+1))</f>
        <v>0</v>
      </c>
      <c r="F3242" s="189">
        <f t="shared" ref="F3242:F3265" si="1946">IF(J3242=0,0,E3242&amp;"-"&amp;N3242)</f>
        <v>0</v>
      </c>
      <c r="G3242" s="189" cm="1">
        <f t="array" aca="1" ref="G3242" ca="1">OFFSET(G3242,-1,,,)+1</f>
        <v>3237</v>
      </c>
      <c r="H3242" s="189">
        <f t="shared" ref="H3242:H3265" si="1947">IF(OR($K3242=0,$K3242=""),$W3242,0)</f>
        <v>0</v>
      </c>
      <c r="I3242" s="189">
        <f t="shared" ref="I3242:I3265" si="1948">H3242*R3242</f>
        <v>0</v>
      </c>
      <c r="J3242" s="179">
        <f t="shared" ref="J3242:J3265" si="1949">IF(AND(I3242&lt;&gt;0,OR(K3242=0,K3242="")),N3242&amp;" - Mapa",0)</f>
        <v>0</v>
      </c>
      <c r="K3242" s="173" t="s">
        <v>2783</v>
      </c>
      <c r="L3242" s="174" t="str" cm="1">
        <f t="array" aca="1" ref="L3242" ca="1">IF($K3242="",OFFSET(L3242,-1,,,),K3242)</f>
        <v>15.01.15.01.05</v>
      </c>
      <c r="M3242" s="175" t="str" cm="1">
        <f t="array" aca="1" ref="M3242" ca="1">IF(OR($K3242=0,$K3242=""),OFFSET(M3242,-1,,,),O3242)</f>
        <v>AÇO CA50 8,00MM - CORTADO E DOBRADO</v>
      </c>
      <c r="N3242" s="67" t="s">
        <v>452</v>
      </c>
      <c r="O3242" s="68" t="s">
        <v>453</v>
      </c>
      <c r="P3242" s="68"/>
      <c r="Q3242" s="68" t="s">
        <v>3255</v>
      </c>
      <c r="R3242" s="69">
        <v>64.400000000000006</v>
      </c>
      <c r="S3242" s="70">
        <v>6.8769999999999998</v>
      </c>
      <c r="T3242" s="70">
        <v>442.87880000000001</v>
      </c>
      <c r="U3242" s="67"/>
      <c r="V3242" s="71"/>
      <c r="W3242" s="171"/>
      <c r="X3242" s="172"/>
      <c r="Y3242" s="176">
        <f t="shared" ref="Y3242:Y3265" si="1950">X3242+W3242</f>
        <v>0</v>
      </c>
      <c r="AA3242" s="192"/>
      <c r="AB3242" s="193"/>
    </row>
    <row r="3243" spans="2:28" hidden="1">
      <c r="B3243" s="189">
        <f t="shared" si="1942"/>
        <v>0</v>
      </c>
      <c r="C3243" s="189">
        <f t="shared" ca="1" si="1943"/>
        <v>0</v>
      </c>
      <c r="D3243" s="189">
        <f t="shared" si="1944"/>
        <v>0</v>
      </c>
      <c r="E3243" s="189">
        <f t="shared" ca="1" si="1945"/>
        <v>0</v>
      </c>
      <c r="F3243" s="189">
        <f t="shared" si="1946"/>
        <v>0</v>
      </c>
      <c r="G3243" s="189" cm="1">
        <f t="array" aca="1" ref="G3243" ca="1">OFFSET(G3243,-1,,,)+1</f>
        <v>3238</v>
      </c>
      <c r="H3243" s="189">
        <f t="shared" si="1947"/>
        <v>0</v>
      </c>
      <c r="I3243" s="189">
        <f t="shared" si="1948"/>
        <v>0</v>
      </c>
      <c r="J3243" s="179">
        <f t="shared" si="1949"/>
        <v>0</v>
      </c>
      <c r="K3243" s="173"/>
      <c r="L3243" s="174" t="str" cm="1">
        <f t="array" aca="1" ref="L3243" ca="1">IF($K3243="",OFFSET(L3243,-1,,,),K3243)</f>
        <v>15.01.15.01.05</v>
      </c>
      <c r="M3243" s="175" t="str" cm="1">
        <f t="array" aca="1" ref="M3243" ca="1">IF(OR($K3243=0,$K3243=""),OFFSET(M3243,-1,,,),O3243)</f>
        <v>AÇO CA50 8,00MM - CORTADO E DOBRADO</v>
      </c>
      <c r="N3243" s="67" t="s">
        <v>306</v>
      </c>
      <c r="O3243" s="68" t="s">
        <v>307</v>
      </c>
      <c r="P3243" s="68"/>
      <c r="Q3243" s="68" t="s">
        <v>3255</v>
      </c>
      <c r="R3243" s="69">
        <v>0.64400000000000002</v>
      </c>
      <c r="S3243" s="70">
        <v>11</v>
      </c>
      <c r="T3243" s="70">
        <v>7.0840000000000005</v>
      </c>
      <c r="U3243" s="67" t="s">
        <v>1496</v>
      </c>
      <c r="V3243" s="71" t="s">
        <v>1497</v>
      </c>
      <c r="W3243" s="171"/>
      <c r="X3243" s="172"/>
      <c r="Y3243" s="176">
        <f t="shared" si="1950"/>
        <v>0</v>
      </c>
      <c r="AA3243" s="192"/>
      <c r="AB3243" s="193"/>
    </row>
    <row r="3244" spans="2:28" hidden="1">
      <c r="B3244" s="189">
        <f t="shared" si="1942"/>
        <v>0</v>
      </c>
      <c r="C3244" s="189">
        <f t="shared" ca="1" si="1943"/>
        <v>0</v>
      </c>
      <c r="D3244" s="189">
        <f t="shared" si="1944"/>
        <v>0</v>
      </c>
      <c r="E3244" s="189">
        <f t="shared" ca="1" si="1945"/>
        <v>0</v>
      </c>
      <c r="F3244" s="189">
        <f t="shared" si="1946"/>
        <v>0</v>
      </c>
      <c r="G3244" s="189" cm="1">
        <f t="array" aca="1" ref="G3244" ca="1">OFFSET(G3244,-1,,,)+1</f>
        <v>3239</v>
      </c>
      <c r="H3244" s="189">
        <f t="shared" si="1947"/>
        <v>0</v>
      </c>
      <c r="I3244" s="189">
        <f t="shared" si="1948"/>
        <v>0</v>
      </c>
      <c r="J3244" s="179">
        <f t="shared" si="1949"/>
        <v>0</v>
      </c>
      <c r="K3244" s="173"/>
      <c r="L3244" s="174" t="str" cm="1">
        <f t="array" aca="1" ref="L3244" ca="1">IF($K3244="",OFFSET(L3244,-1,,,),K3244)</f>
        <v>15.01.15.01.05</v>
      </c>
      <c r="M3244" s="175" t="str" cm="1">
        <f t="array" aca="1" ref="M3244" ca="1">IF(OR($K3244=0,$K3244=""),OFFSET(M3244,-1,,,),O3244)</f>
        <v>AÇO CA50 8,00MM - CORTADO E DOBRADO</v>
      </c>
      <c r="N3244" s="67" t="s">
        <v>401</v>
      </c>
      <c r="O3244" s="68" t="s">
        <v>402</v>
      </c>
      <c r="P3244" s="68"/>
      <c r="Q3244" s="68" t="s">
        <v>3255</v>
      </c>
      <c r="R3244" s="69">
        <v>65.043999999999997</v>
      </c>
      <c r="S3244" s="70">
        <v>6</v>
      </c>
      <c r="T3244" s="70">
        <v>390.26400000000001</v>
      </c>
      <c r="U3244" s="67" t="s">
        <v>1496</v>
      </c>
      <c r="V3244" s="71" t="s">
        <v>1497</v>
      </c>
      <c r="W3244" s="171"/>
      <c r="X3244" s="172"/>
      <c r="Y3244" s="176">
        <f t="shared" si="1950"/>
        <v>0</v>
      </c>
      <c r="AA3244" s="192"/>
      <c r="AB3244" s="193"/>
    </row>
    <row r="3245" spans="2:28" hidden="1">
      <c r="B3245" s="189">
        <f t="shared" si="1942"/>
        <v>0</v>
      </c>
      <c r="C3245" s="189">
        <f t="shared" ca="1" si="1943"/>
        <v>0</v>
      </c>
      <c r="D3245" s="189">
        <f t="shared" si="1944"/>
        <v>0</v>
      </c>
      <c r="E3245" s="189">
        <f t="shared" ca="1" si="1945"/>
        <v>0</v>
      </c>
      <c r="F3245" s="189">
        <f t="shared" si="1946"/>
        <v>0</v>
      </c>
      <c r="G3245" s="189" cm="1">
        <f t="array" aca="1" ref="G3245" ca="1">OFFSET(G3245,-1,,,)+1</f>
        <v>3240</v>
      </c>
      <c r="H3245" s="189">
        <f t="shared" si="1947"/>
        <v>0</v>
      </c>
      <c r="I3245" s="189">
        <f t="shared" si="1948"/>
        <v>0</v>
      </c>
      <c r="J3245" s="179">
        <f t="shared" si="1949"/>
        <v>0</v>
      </c>
      <c r="K3245" s="173"/>
      <c r="L3245" s="174" t="str" cm="1">
        <f t="array" aca="1" ref="L3245" ca="1">IF($K3245="",OFFSET(L3245,-1,,,),K3245)</f>
        <v>15.01.15.01.05</v>
      </c>
      <c r="M3245" s="175" t="str" cm="1">
        <f t="array" aca="1" ref="M3245" ca="1">IF(OR($K3245=0,$K3245=""),OFFSET(M3245,-1,,,),O3245)</f>
        <v>AÇO CA50 8,00MM - CORTADO E DOBRADO</v>
      </c>
      <c r="N3245" s="67" t="s">
        <v>405</v>
      </c>
      <c r="O3245" s="68" t="s">
        <v>406</v>
      </c>
      <c r="P3245" s="68"/>
      <c r="Q3245" s="68" t="s">
        <v>3255</v>
      </c>
      <c r="R3245" s="69">
        <v>65.043999999999997</v>
      </c>
      <c r="S3245" s="70">
        <v>0.7</v>
      </c>
      <c r="T3245" s="70">
        <v>45.530799999999992</v>
      </c>
      <c r="U3245" s="67" t="s">
        <v>1496</v>
      </c>
      <c r="V3245" s="71" t="s">
        <v>1497</v>
      </c>
      <c r="W3245" s="171"/>
      <c r="X3245" s="172"/>
      <c r="Y3245" s="176">
        <f t="shared" si="1950"/>
        <v>0</v>
      </c>
      <c r="AA3245" s="192"/>
      <c r="AB3245" s="193"/>
    </row>
    <row r="3246" spans="2:28">
      <c r="B3246" s="189">
        <f t="shared" si="1942"/>
        <v>0</v>
      </c>
      <c r="C3246" s="189">
        <f t="shared" ca="1" si="1943"/>
        <v>0</v>
      </c>
      <c r="D3246" s="189">
        <f t="shared" si="1944"/>
        <v>0</v>
      </c>
      <c r="E3246" s="189">
        <f t="shared" ca="1" si="1945"/>
        <v>0</v>
      </c>
      <c r="F3246" s="189">
        <f t="shared" si="1946"/>
        <v>0</v>
      </c>
      <c r="G3246" s="189" cm="1">
        <f t="array" aca="1" ref="G3246" ca="1">OFFSET(G3246,-1,,,)+1</f>
        <v>3241</v>
      </c>
      <c r="H3246" s="189">
        <f t="shared" si="1947"/>
        <v>0</v>
      </c>
      <c r="I3246" s="189">
        <f t="shared" si="1948"/>
        <v>0</v>
      </c>
      <c r="J3246" s="179">
        <f t="shared" si="1949"/>
        <v>0</v>
      </c>
      <c r="K3246" s="173" t="s">
        <v>2784</v>
      </c>
      <c r="L3246" s="174" t="str" cm="1">
        <f t="array" aca="1" ref="L3246" ca="1">IF($K3246="",OFFSET(L3246,-1,,,),K3246)</f>
        <v>15.01.15.01.06</v>
      </c>
      <c r="M3246" s="175" t="str" cm="1">
        <f t="array" aca="1" ref="M3246" ca="1">IF(OR($K3246=0,$K3246=""),OFFSET(M3246,-1,,,),O3246)</f>
        <v>CONCRETO NÃO ESTRUTURAL TRAÇO VIRADO EM OBRA</v>
      </c>
      <c r="N3246" s="67" t="s">
        <v>177</v>
      </c>
      <c r="O3246" s="68" t="s">
        <v>178</v>
      </c>
      <c r="P3246" s="68"/>
      <c r="Q3246" s="68" t="s">
        <v>3256</v>
      </c>
      <c r="R3246" s="69">
        <v>0.92</v>
      </c>
      <c r="S3246" s="70">
        <v>422.09</v>
      </c>
      <c r="T3246" s="70">
        <v>388.32279999999997</v>
      </c>
      <c r="U3246" s="67"/>
      <c r="V3246" s="71"/>
      <c r="W3246" s="171"/>
      <c r="X3246" s="172"/>
      <c r="Y3246" s="176">
        <f t="shared" si="1950"/>
        <v>0</v>
      </c>
      <c r="AA3246" s="192"/>
      <c r="AB3246" s="193"/>
    </row>
    <row r="3247" spans="2:28" hidden="1">
      <c r="B3247" s="189">
        <f t="shared" si="1942"/>
        <v>0</v>
      </c>
      <c r="C3247" s="189">
        <f t="shared" ca="1" si="1943"/>
        <v>0</v>
      </c>
      <c r="D3247" s="189">
        <f t="shared" si="1944"/>
        <v>0</v>
      </c>
      <c r="E3247" s="189">
        <f t="shared" ca="1" si="1945"/>
        <v>0</v>
      </c>
      <c r="F3247" s="189">
        <f t="shared" si="1946"/>
        <v>0</v>
      </c>
      <c r="G3247" s="189" cm="1">
        <f t="array" aca="1" ref="G3247" ca="1">OFFSET(G3247,-1,,,)+1</f>
        <v>3242</v>
      </c>
      <c r="H3247" s="189">
        <f t="shared" si="1947"/>
        <v>0</v>
      </c>
      <c r="I3247" s="189">
        <f t="shared" si="1948"/>
        <v>0</v>
      </c>
      <c r="J3247" s="179">
        <f t="shared" si="1949"/>
        <v>0</v>
      </c>
      <c r="K3247" s="173"/>
      <c r="L3247" s="174" t="str" cm="1">
        <f t="array" aca="1" ref="L3247" ca="1">IF($K3247="",OFFSET(L3247,-1,,,),K3247)</f>
        <v>15.01.15.01.06</v>
      </c>
      <c r="M3247" s="175" t="str" cm="1">
        <f t="array" aca="1" ref="M3247" ca="1">IF(OR($K3247=0,$K3247=""),OFFSET(M3247,-1,,,),O3247)</f>
        <v>CONCRETO NÃO ESTRUTURAL TRAÇO VIRADO EM OBRA</v>
      </c>
      <c r="N3247" s="67" t="s">
        <v>240</v>
      </c>
      <c r="O3247" s="68" t="s">
        <v>179</v>
      </c>
      <c r="P3247" s="68"/>
      <c r="Q3247" s="68" t="s">
        <v>3255</v>
      </c>
      <c r="R3247" s="69">
        <v>202.4</v>
      </c>
      <c r="S3247" s="70">
        <v>0.75</v>
      </c>
      <c r="T3247" s="70">
        <v>151.80000000000001</v>
      </c>
      <c r="U3247" s="67" t="s">
        <v>1496</v>
      </c>
      <c r="V3247" s="71" t="s">
        <v>1497</v>
      </c>
      <c r="W3247" s="171"/>
      <c r="X3247" s="172"/>
      <c r="Y3247" s="176">
        <f t="shared" si="1950"/>
        <v>0</v>
      </c>
      <c r="AA3247" s="192"/>
      <c r="AB3247" s="193"/>
    </row>
    <row r="3248" spans="2:28" hidden="1">
      <c r="B3248" s="189">
        <f t="shared" si="1942"/>
        <v>0</v>
      </c>
      <c r="C3248" s="189">
        <f t="shared" ca="1" si="1943"/>
        <v>0</v>
      </c>
      <c r="D3248" s="189">
        <f t="shared" si="1944"/>
        <v>0</v>
      </c>
      <c r="E3248" s="189">
        <f t="shared" ca="1" si="1945"/>
        <v>0</v>
      </c>
      <c r="F3248" s="189">
        <f t="shared" si="1946"/>
        <v>0</v>
      </c>
      <c r="G3248" s="189" cm="1">
        <f t="array" aca="1" ref="G3248" ca="1">OFFSET(G3248,-1,,,)+1</f>
        <v>3243</v>
      </c>
      <c r="H3248" s="189">
        <f t="shared" si="1947"/>
        <v>0</v>
      </c>
      <c r="I3248" s="189">
        <f t="shared" si="1948"/>
        <v>0</v>
      </c>
      <c r="J3248" s="179">
        <f t="shared" si="1949"/>
        <v>0</v>
      </c>
      <c r="K3248" s="173"/>
      <c r="L3248" s="174" t="str" cm="1">
        <f t="array" aca="1" ref="L3248" ca="1">IF($K3248="",OFFSET(L3248,-1,,,),K3248)</f>
        <v>15.01.15.01.06</v>
      </c>
      <c r="M3248" s="175" t="str" cm="1">
        <f t="array" aca="1" ref="M3248" ca="1">IF(OR($K3248=0,$K3248=""),OFFSET(M3248,-1,,,),O3248)</f>
        <v>CONCRETO NÃO ESTRUTURAL TRAÇO VIRADO EM OBRA</v>
      </c>
      <c r="N3248" s="67" t="s">
        <v>180</v>
      </c>
      <c r="O3248" s="68" t="s">
        <v>181</v>
      </c>
      <c r="P3248" s="68"/>
      <c r="Q3248" s="68" t="s">
        <v>3256</v>
      </c>
      <c r="R3248" s="69">
        <v>0.62283999999999995</v>
      </c>
      <c r="S3248" s="70">
        <v>200</v>
      </c>
      <c r="T3248" s="70">
        <v>124.56799999999998</v>
      </c>
      <c r="U3248" s="67" t="s">
        <v>1496</v>
      </c>
      <c r="V3248" s="71" t="s">
        <v>1497</v>
      </c>
      <c r="W3248" s="171"/>
      <c r="X3248" s="172"/>
      <c r="Y3248" s="176">
        <f t="shared" si="1950"/>
        <v>0</v>
      </c>
      <c r="AA3248" s="192"/>
      <c r="AB3248" s="193"/>
    </row>
    <row r="3249" spans="2:28" hidden="1">
      <c r="B3249" s="189">
        <f t="shared" si="1942"/>
        <v>0</v>
      </c>
      <c r="C3249" s="189">
        <f t="shared" ca="1" si="1943"/>
        <v>0</v>
      </c>
      <c r="D3249" s="189">
        <f t="shared" si="1944"/>
        <v>0</v>
      </c>
      <c r="E3249" s="189">
        <f t="shared" ca="1" si="1945"/>
        <v>0</v>
      </c>
      <c r="F3249" s="189">
        <f t="shared" si="1946"/>
        <v>0</v>
      </c>
      <c r="G3249" s="189" cm="1">
        <f t="array" aca="1" ref="G3249" ca="1">OFFSET(G3249,-1,,,)+1</f>
        <v>3244</v>
      </c>
      <c r="H3249" s="189">
        <f t="shared" si="1947"/>
        <v>0</v>
      </c>
      <c r="I3249" s="189">
        <f t="shared" si="1948"/>
        <v>0</v>
      </c>
      <c r="J3249" s="179">
        <f t="shared" si="1949"/>
        <v>0</v>
      </c>
      <c r="K3249" s="173"/>
      <c r="L3249" s="174" t="str" cm="1">
        <f t="array" aca="1" ref="L3249" ca="1">IF($K3249="",OFFSET(L3249,-1,,,),K3249)</f>
        <v>15.01.15.01.06</v>
      </c>
      <c r="M3249" s="175" t="str" cm="1">
        <f t="array" aca="1" ref="M3249" ca="1">IF(OR($K3249=0,$K3249=""),OFFSET(M3249,-1,,,),O3249)</f>
        <v>CONCRETO NÃO ESTRUTURAL TRAÇO VIRADO EM OBRA</v>
      </c>
      <c r="N3249" s="67" t="s">
        <v>182</v>
      </c>
      <c r="O3249" s="68" t="s">
        <v>183</v>
      </c>
      <c r="P3249" s="68"/>
      <c r="Q3249" s="68" t="s">
        <v>3256</v>
      </c>
      <c r="R3249" s="69">
        <v>0.57499999999999996</v>
      </c>
      <c r="S3249" s="70">
        <v>140</v>
      </c>
      <c r="T3249" s="70">
        <v>80.5</v>
      </c>
      <c r="U3249" s="67" t="s">
        <v>1496</v>
      </c>
      <c r="V3249" s="71" t="s">
        <v>1497</v>
      </c>
      <c r="W3249" s="171"/>
      <c r="X3249" s="172"/>
      <c r="Y3249" s="176">
        <f t="shared" si="1950"/>
        <v>0</v>
      </c>
      <c r="AA3249" s="192"/>
      <c r="AB3249" s="193"/>
    </row>
    <row r="3250" spans="2:28" hidden="1">
      <c r="B3250" s="189">
        <f t="shared" si="1942"/>
        <v>0</v>
      </c>
      <c r="C3250" s="189">
        <f t="shared" ca="1" si="1943"/>
        <v>0</v>
      </c>
      <c r="D3250" s="189">
        <f t="shared" si="1944"/>
        <v>0</v>
      </c>
      <c r="E3250" s="189">
        <f t="shared" ca="1" si="1945"/>
        <v>0</v>
      </c>
      <c r="F3250" s="189">
        <f t="shared" si="1946"/>
        <v>0</v>
      </c>
      <c r="G3250" s="189" cm="1">
        <f t="array" aca="1" ref="G3250" ca="1">OFFSET(G3250,-1,,,)+1</f>
        <v>3245</v>
      </c>
      <c r="H3250" s="189">
        <f t="shared" si="1947"/>
        <v>0</v>
      </c>
      <c r="I3250" s="189">
        <f t="shared" si="1948"/>
        <v>0</v>
      </c>
      <c r="J3250" s="179">
        <f t="shared" si="1949"/>
        <v>0</v>
      </c>
      <c r="K3250" s="173"/>
      <c r="L3250" s="174" t="str" cm="1">
        <f t="array" aca="1" ref="L3250" ca="1">IF($K3250="",OFFSET(L3250,-1,,,),K3250)</f>
        <v>15.01.15.01.06</v>
      </c>
      <c r="M3250" s="175" t="str" cm="1">
        <f t="array" aca="1" ref="M3250" ca="1">IF(OR($K3250=0,$K3250=""),OFFSET(M3250,-1,,,),O3250)</f>
        <v>CONCRETO NÃO ESTRUTURAL TRAÇO VIRADO EM OBRA</v>
      </c>
      <c r="N3250" s="67" t="s">
        <v>184</v>
      </c>
      <c r="O3250" s="68" t="s">
        <v>185</v>
      </c>
      <c r="P3250" s="68"/>
      <c r="Q3250" s="68" t="s">
        <v>3256</v>
      </c>
      <c r="R3250" s="69">
        <v>0.24196000000000001</v>
      </c>
      <c r="S3250" s="70">
        <v>130</v>
      </c>
      <c r="T3250" s="70">
        <v>31.454800000000002</v>
      </c>
      <c r="U3250" s="67" t="s">
        <v>1496</v>
      </c>
      <c r="V3250" s="71" t="s">
        <v>1497</v>
      </c>
      <c r="W3250" s="171"/>
      <c r="X3250" s="172"/>
      <c r="Y3250" s="176">
        <f t="shared" si="1950"/>
        <v>0</v>
      </c>
      <c r="AA3250" s="192"/>
      <c r="AB3250" s="193"/>
    </row>
    <row r="3251" spans="2:28">
      <c r="B3251" s="189">
        <f t="shared" si="1942"/>
        <v>0</v>
      </c>
      <c r="C3251" s="189">
        <f t="shared" ca="1" si="1943"/>
        <v>0</v>
      </c>
      <c r="D3251" s="189">
        <f t="shared" si="1944"/>
        <v>0</v>
      </c>
      <c r="E3251" s="189">
        <f t="shared" ca="1" si="1945"/>
        <v>0</v>
      </c>
      <c r="F3251" s="189">
        <f t="shared" si="1946"/>
        <v>0</v>
      </c>
      <c r="G3251" s="189" cm="1">
        <f t="array" aca="1" ref="G3251" ca="1">OFFSET(G3251,-1,,,)+1</f>
        <v>3246</v>
      </c>
      <c r="H3251" s="189">
        <f t="shared" si="1947"/>
        <v>0</v>
      </c>
      <c r="I3251" s="189">
        <f t="shared" si="1948"/>
        <v>0</v>
      </c>
      <c r="J3251" s="179">
        <f t="shared" si="1949"/>
        <v>0</v>
      </c>
      <c r="K3251" s="173" t="s">
        <v>3498</v>
      </c>
      <c r="L3251" s="174" t="str" cm="1">
        <f t="array" aca="1" ref="L3251" ca="1">IF($K3251="",OFFSET(L3251,-1,,,),K3251)</f>
        <v>15.01.15.01.07</v>
      </c>
      <c r="M3251" s="175" t="str" cm="1">
        <f t="array" aca="1" ref="M3251" ca="1">IF(OR($K3251=0,$K3251=""),OFFSET(M3251,-1,,,),O3251)</f>
        <v>MÃO DE OBRA PARA MONTAGEM, DESMONTAGEM, LANÇAMENTO DE CONCRETO E ARMAÇÃO PARA ESTRUTURA DE CONCRETO EM FORMA DE MADEIRA</v>
      </c>
      <c r="N3251" s="67" t="s">
        <v>331</v>
      </c>
      <c r="O3251" s="68" t="s">
        <v>332</v>
      </c>
      <c r="P3251" s="68"/>
      <c r="Q3251" s="68" t="s">
        <v>3256</v>
      </c>
      <c r="R3251" s="69">
        <v>0.92</v>
      </c>
      <c r="S3251" s="70">
        <v>730</v>
      </c>
      <c r="T3251" s="70">
        <v>671.6</v>
      </c>
      <c r="U3251" s="67"/>
      <c r="V3251" s="71"/>
      <c r="W3251" s="171"/>
      <c r="X3251" s="172"/>
      <c r="Y3251" s="176">
        <f t="shared" si="1950"/>
        <v>0</v>
      </c>
      <c r="AA3251" s="192"/>
      <c r="AB3251" s="193"/>
    </row>
    <row r="3252" spans="2:28" hidden="1">
      <c r="B3252" s="189">
        <f t="shared" si="1942"/>
        <v>0</v>
      </c>
      <c r="C3252" s="189">
        <f t="shared" ca="1" si="1943"/>
        <v>0</v>
      </c>
      <c r="D3252" s="189">
        <f t="shared" si="1944"/>
        <v>0</v>
      </c>
      <c r="E3252" s="189">
        <f t="shared" ca="1" si="1945"/>
        <v>0</v>
      </c>
      <c r="F3252" s="189">
        <f t="shared" si="1946"/>
        <v>0</v>
      </c>
      <c r="G3252" s="189" cm="1">
        <f t="array" aca="1" ref="G3252" ca="1">OFFSET(G3252,-1,,,)+1</f>
        <v>3247</v>
      </c>
      <c r="H3252" s="189">
        <f t="shared" si="1947"/>
        <v>0</v>
      </c>
      <c r="I3252" s="189">
        <f t="shared" si="1948"/>
        <v>0</v>
      </c>
      <c r="J3252" s="179">
        <f t="shared" si="1949"/>
        <v>0</v>
      </c>
      <c r="K3252" s="173"/>
      <c r="L3252" s="174" t="str" cm="1">
        <f t="array" aca="1" ref="L3252" ca="1">IF($K3252="",OFFSET(L3252,-1,,,),K3252)</f>
        <v>15.01.15.01.07</v>
      </c>
      <c r="M3252" s="175" t="str" cm="1">
        <f t="array" aca="1" ref="M3252" ca="1">IF(OR($K3252=0,$K3252=""),OFFSET(M3252,-1,,,),O3252)</f>
        <v>MÃO DE OBRA PARA MONTAGEM, DESMONTAGEM, LANÇAMENTO DE CONCRETO E ARMAÇÃO PARA ESTRUTURA DE CONCRETO EM FORMA DE MADEIRA</v>
      </c>
      <c r="N3252" s="67" t="s">
        <v>3843</v>
      </c>
      <c r="O3252" s="68" t="s">
        <v>4295</v>
      </c>
      <c r="P3252" s="68"/>
      <c r="Q3252" s="68" t="s">
        <v>3256</v>
      </c>
      <c r="R3252" s="69">
        <v>0.92</v>
      </c>
      <c r="S3252" s="70">
        <v>730</v>
      </c>
      <c r="T3252" s="70">
        <v>671.6</v>
      </c>
      <c r="U3252" s="67" t="s">
        <v>1496</v>
      </c>
      <c r="V3252" s="71" t="s">
        <v>1497</v>
      </c>
      <c r="W3252" s="171"/>
      <c r="X3252" s="172"/>
      <c r="Y3252" s="176">
        <f t="shared" si="1950"/>
        <v>0</v>
      </c>
      <c r="AA3252" s="192"/>
      <c r="AB3252" s="193"/>
    </row>
    <row r="3253" spans="2:28">
      <c r="B3253" s="189">
        <f t="shared" si="1942"/>
        <v>0</v>
      </c>
      <c r="C3253" s="189">
        <f t="shared" ca="1" si="1943"/>
        <v>0</v>
      </c>
      <c r="D3253" s="189">
        <f t="shared" si="1944"/>
        <v>0</v>
      </c>
      <c r="E3253" s="189">
        <f t="shared" ca="1" si="1945"/>
        <v>0</v>
      </c>
      <c r="F3253" s="189">
        <f t="shared" si="1946"/>
        <v>0</v>
      </c>
      <c r="G3253" s="189" cm="1">
        <f t="array" aca="1" ref="G3253" ca="1">OFFSET(G3253,-1,,,)+1</f>
        <v>3248</v>
      </c>
      <c r="H3253" s="189">
        <f t="shared" si="1947"/>
        <v>0</v>
      </c>
      <c r="I3253" s="189">
        <f t="shared" si="1948"/>
        <v>0</v>
      </c>
      <c r="J3253" s="179">
        <f t="shared" si="1949"/>
        <v>0</v>
      </c>
      <c r="K3253" s="173" t="s">
        <v>3499</v>
      </c>
      <c r="L3253" s="174" t="str" cm="1">
        <f t="array" aca="1" ref="L3253" ca="1">IF($K3253="",OFFSET(L3253,-1,,,),K3253)</f>
        <v>15.01.15.01.08</v>
      </c>
      <c r="M3253" s="175" t="str" cm="1">
        <f t="array" aca="1" ref="M3253" ca="1">IF(OR($K3253=0,$K3253=""),OFFSET(M3253,-1,,,),O3253)</f>
        <v>EXECUÇÃO DE SERVIÇO DE ESCAVAÇÃO MANUAL, APILOAMENTO DE FUNDO DE VALA</v>
      </c>
      <c r="N3253" s="67" t="s">
        <v>415</v>
      </c>
      <c r="O3253" s="68" t="s">
        <v>4263</v>
      </c>
      <c r="P3253" s="68"/>
      <c r="Q3253" s="68" t="s">
        <v>3256</v>
      </c>
      <c r="R3253" s="69">
        <v>1</v>
      </c>
      <c r="S3253" s="70">
        <v>36.5</v>
      </c>
      <c r="T3253" s="70">
        <v>36.5</v>
      </c>
      <c r="U3253" s="67"/>
      <c r="V3253" s="71"/>
      <c r="W3253" s="171"/>
      <c r="X3253" s="172"/>
      <c r="Y3253" s="176">
        <f t="shared" si="1950"/>
        <v>0</v>
      </c>
      <c r="AA3253" s="192"/>
      <c r="AB3253" s="193"/>
    </row>
    <row r="3254" spans="2:28" hidden="1">
      <c r="B3254" s="189">
        <f t="shared" si="1942"/>
        <v>0</v>
      </c>
      <c r="C3254" s="189">
        <f t="shared" ca="1" si="1943"/>
        <v>0</v>
      </c>
      <c r="D3254" s="189">
        <f t="shared" si="1944"/>
        <v>0</v>
      </c>
      <c r="E3254" s="189">
        <f t="shared" ca="1" si="1945"/>
        <v>0</v>
      </c>
      <c r="F3254" s="189">
        <f t="shared" si="1946"/>
        <v>0</v>
      </c>
      <c r="G3254" s="189" cm="1">
        <f t="array" aca="1" ref="G3254" ca="1">OFFSET(G3254,-1,,,)+1</f>
        <v>3249</v>
      </c>
      <c r="H3254" s="189">
        <f t="shared" si="1947"/>
        <v>0</v>
      </c>
      <c r="I3254" s="189">
        <f t="shared" si="1948"/>
        <v>0</v>
      </c>
      <c r="J3254" s="179">
        <f t="shared" si="1949"/>
        <v>0</v>
      </c>
      <c r="K3254" s="173"/>
      <c r="L3254" s="174" t="str" cm="1">
        <f t="array" aca="1" ref="L3254" ca="1">IF($K3254="",OFFSET(L3254,-1,,,),K3254)</f>
        <v>15.01.15.01.08</v>
      </c>
      <c r="M3254" s="175" t="str" cm="1">
        <f t="array" aca="1" ref="M3254" ca="1">IF(OR($K3254=0,$K3254=""),OFFSET(M3254,-1,,,),O3254)</f>
        <v>EXECUÇÃO DE SERVIÇO DE ESCAVAÇÃO MANUAL, APILOAMENTO DE FUNDO DE VALA</v>
      </c>
      <c r="N3254" s="67" t="s">
        <v>416</v>
      </c>
      <c r="O3254" s="68" t="s">
        <v>417</v>
      </c>
      <c r="P3254" s="68"/>
      <c r="Q3254" s="68" t="s">
        <v>3258</v>
      </c>
      <c r="R3254" s="69">
        <v>1</v>
      </c>
      <c r="S3254" s="70">
        <v>8</v>
      </c>
      <c r="T3254" s="70">
        <v>8</v>
      </c>
      <c r="U3254" s="67" t="s">
        <v>1496</v>
      </c>
      <c r="V3254" s="71" t="s">
        <v>1497</v>
      </c>
      <c r="W3254" s="171"/>
      <c r="X3254" s="172"/>
      <c r="Y3254" s="176">
        <f t="shared" si="1950"/>
        <v>0</v>
      </c>
      <c r="AA3254" s="192"/>
      <c r="AB3254" s="193"/>
    </row>
    <row r="3255" spans="2:28" hidden="1">
      <c r="B3255" s="189">
        <f t="shared" si="1942"/>
        <v>0</v>
      </c>
      <c r="C3255" s="189">
        <f t="shared" ca="1" si="1943"/>
        <v>0</v>
      </c>
      <c r="D3255" s="189">
        <f t="shared" si="1944"/>
        <v>0</v>
      </c>
      <c r="E3255" s="189">
        <f t="shared" ca="1" si="1945"/>
        <v>0</v>
      </c>
      <c r="F3255" s="189">
        <f t="shared" si="1946"/>
        <v>0</v>
      </c>
      <c r="G3255" s="189" cm="1">
        <f t="array" aca="1" ref="G3255" ca="1">OFFSET(G3255,-1,,,)+1</f>
        <v>3250</v>
      </c>
      <c r="H3255" s="189">
        <f t="shared" si="1947"/>
        <v>0</v>
      </c>
      <c r="I3255" s="189">
        <f t="shared" si="1948"/>
        <v>0</v>
      </c>
      <c r="J3255" s="179">
        <f t="shared" si="1949"/>
        <v>0</v>
      </c>
      <c r="K3255" s="173"/>
      <c r="L3255" s="174" t="str" cm="1">
        <f t="array" aca="1" ref="L3255" ca="1">IF($K3255="",OFFSET(L3255,-1,,,),K3255)</f>
        <v>15.01.15.01.08</v>
      </c>
      <c r="M3255" s="175" t="str" cm="1">
        <f t="array" aca="1" ref="M3255" ca="1">IF(OR($K3255=0,$K3255=""),OFFSET(M3255,-1,,,),O3255)</f>
        <v>EXECUÇÃO DE SERVIÇO DE ESCAVAÇÃO MANUAL, APILOAMENTO DE FUNDO DE VALA</v>
      </c>
      <c r="N3255" s="67" t="s">
        <v>418</v>
      </c>
      <c r="O3255" s="68" t="s">
        <v>419</v>
      </c>
      <c r="P3255" s="68"/>
      <c r="Q3255" s="68" t="s">
        <v>3256</v>
      </c>
      <c r="R3255" s="69">
        <v>1</v>
      </c>
      <c r="S3255" s="70">
        <v>28.5</v>
      </c>
      <c r="T3255" s="70">
        <v>28.5</v>
      </c>
      <c r="U3255" s="67" t="s">
        <v>1496</v>
      </c>
      <c r="V3255" s="71" t="s">
        <v>1497</v>
      </c>
      <c r="W3255" s="171"/>
      <c r="X3255" s="172"/>
      <c r="Y3255" s="176">
        <f t="shared" si="1950"/>
        <v>0</v>
      </c>
      <c r="AA3255" s="192"/>
      <c r="AB3255" s="193"/>
    </row>
    <row r="3256" spans="2:28">
      <c r="B3256" s="189">
        <f t="shared" si="1942"/>
        <v>0</v>
      </c>
      <c r="C3256" s="189">
        <f t="shared" ca="1" si="1943"/>
        <v>0</v>
      </c>
      <c r="D3256" s="189">
        <f t="shared" si="1944"/>
        <v>0</v>
      </c>
      <c r="E3256" s="189">
        <f t="shared" ca="1" si="1945"/>
        <v>0</v>
      </c>
      <c r="F3256" s="189">
        <f t="shared" si="1946"/>
        <v>0</v>
      </c>
      <c r="G3256" s="189" cm="1">
        <f t="array" aca="1" ref="G3256" ca="1">OFFSET(G3256,-1,,,)+1</f>
        <v>3251</v>
      </c>
      <c r="H3256" s="189">
        <f t="shared" si="1947"/>
        <v>0</v>
      </c>
      <c r="I3256" s="189">
        <f t="shared" si="1948"/>
        <v>0</v>
      </c>
      <c r="J3256" s="179">
        <f t="shared" si="1949"/>
        <v>0</v>
      </c>
      <c r="K3256" s="173" t="s">
        <v>3500</v>
      </c>
      <c r="L3256" s="174" t="str" cm="1">
        <f t="array" aca="1" ref="L3256" ca="1">IF($K3256="",OFFSET(L3256,-1,,,),K3256)</f>
        <v>15.01.15.01.09</v>
      </c>
      <c r="M3256" s="175" t="str" cm="1">
        <f t="array" aca="1" ref="M3256" ca="1">IF(OR($K3256=0,$K3256=""),OFFSET(M3256,-1,,,),O3256)</f>
        <v>EXECUÇÃO DE SERVIÇO DE REATERRO MANUAL DE BALDRAMES E BLOCOS DE FUNDAÇÃO</v>
      </c>
      <c r="N3256" s="67" t="s">
        <v>436</v>
      </c>
      <c r="O3256" s="68" t="s">
        <v>4434</v>
      </c>
      <c r="P3256" s="68"/>
      <c r="Q3256" s="68" t="s">
        <v>3256</v>
      </c>
      <c r="R3256" s="69">
        <v>0.72</v>
      </c>
      <c r="S3256" s="70">
        <v>25</v>
      </c>
      <c r="T3256" s="70">
        <v>18</v>
      </c>
      <c r="U3256" s="67"/>
      <c r="V3256" s="71"/>
      <c r="W3256" s="171"/>
      <c r="X3256" s="172"/>
      <c r="Y3256" s="176">
        <f t="shared" si="1950"/>
        <v>0</v>
      </c>
      <c r="AA3256" s="192"/>
      <c r="AB3256" s="193"/>
    </row>
    <row r="3257" spans="2:28" hidden="1">
      <c r="B3257" s="189">
        <f t="shared" si="1942"/>
        <v>0</v>
      </c>
      <c r="C3257" s="189">
        <f t="shared" ca="1" si="1943"/>
        <v>0</v>
      </c>
      <c r="D3257" s="189">
        <f t="shared" si="1944"/>
        <v>0</v>
      </c>
      <c r="E3257" s="189">
        <f t="shared" ca="1" si="1945"/>
        <v>0</v>
      </c>
      <c r="F3257" s="189">
        <f t="shared" si="1946"/>
        <v>0</v>
      </c>
      <c r="G3257" s="189" cm="1">
        <f t="array" aca="1" ref="G3257" ca="1">OFFSET(G3257,-1,,,)+1</f>
        <v>3252</v>
      </c>
      <c r="H3257" s="189">
        <f t="shared" si="1947"/>
        <v>0</v>
      </c>
      <c r="I3257" s="189">
        <f t="shared" si="1948"/>
        <v>0</v>
      </c>
      <c r="J3257" s="179">
        <f t="shared" si="1949"/>
        <v>0</v>
      </c>
      <c r="K3257" s="173"/>
      <c r="L3257" s="174" t="str" cm="1">
        <f t="array" aca="1" ref="L3257" ca="1">IF($K3257="",OFFSET(L3257,-1,,,),K3257)</f>
        <v>15.01.15.01.09</v>
      </c>
      <c r="M3257" s="175" t="str" cm="1">
        <f t="array" aca="1" ref="M3257" ca="1">IF(OR($K3257=0,$K3257=""),OFFSET(M3257,-1,,,),O3257)</f>
        <v>EXECUÇÃO DE SERVIÇO DE REATERRO MANUAL DE BALDRAMES E BLOCOS DE FUNDAÇÃO</v>
      </c>
      <c r="N3257" s="67" t="s">
        <v>437</v>
      </c>
      <c r="O3257" s="68" t="s">
        <v>438</v>
      </c>
      <c r="P3257" s="68"/>
      <c r="Q3257" s="68" t="s">
        <v>3256</v>
      </c>
      <c r="R3257" s="69">
        <v>0.72</v>
      </c>
      <c r="S3257" s="70">
        <v>25</v>
      </c>
      <c r="T3257" s="70">
        <v>18</v>
      </c>
      <c r="U3257" s="67" t="s">
        <v>1496</v>
      </c>
      <c r="V3257" s="71" t="s">
        <v>1497</v>
      </c>
      <c r="W3257" s="171"/>
      <c r="X3257" s="172"/>
      <c r="Y3257" s="176">
        <f t="shared" si="1950"/>
        <v>0</v>
      </c>
      <c r="AA3257" s="192"/>
      <c r="AB3257" s="193"/>
    </row>
    <row r="3258" spans="2:28">
      <c r="B3258" s="189">
        <f t="shared" si="1942"/>
        <v>0</v>
      </c>
      <c r="C3258" s="189">
        <f t="shared" ca="1" si="1943"/>
        <v>0</v>
      </c>
      <c r="D3258" s="189">
        <f t="shared" si="1944"/>
        <v>0</v>
      </c>
      <c r="E3258" s="189">
        <f t="shared" ca="1" si="1945"/>
        <v>0</v>
      </c>
      <c r="F3258" s="189">
        <f t="shared" si="1946"/>
        <v>0</v>
      </c>
      <c r="G3258" s="189" cm="1">
        <f t="array" aca="1" ref="G3258" ca="1">OFFSET(G3258,-1,,,)+1</f>
        <v>3253</v>
      </c>
      <c r="H3258" s="189">
        <f t="shared" si="1947"/>
        <v>0</v>
      </c>
      <c r="I3258" s="189">
        <f t="shared" si="1948"/>
        <v>0</v>
      </c>
      <c r="J3258" s="179">
        <f t="shared" si="1949"/>
        <v>0</v>
      </c>
      <c r="K3258" s="173" t="s">
        <v>3501</v>
      </c>
      <c r="L3258" s="174" t="str" cm="1">
        <f t="array" aca="1" ref="L3258" ca="1">IF($K3258="",OFFSET(L3258,-1,,,),K3258)</f>
        <v>15.01.15.01.10</v>
      </c>
      <c r="M3258" s="175" t="str" cm="1">
        <f t="array" aca="1" ref="M3258" ca="1">IF(OR($K3258=0,$K3258=""),OFFSET(M3258,-1,,,),O3258)</f>
        <v>TRANSPORTE BOTA FORA DE TERRA</v>
      </c>
      <c r="N3258" s="67" t="s">
        <v>1498</v>
      </c>
      <c r="O3258" s="68" t="s">
        <v>4220</v>
      </c>
      <c r="P3258" s="68"/>
      <c r="Q3258" s="68" t="s">
        <v>3256</v>
      </c>
      <c r="R3258" s="69">
        <v>0.28000000000000003</v>
      </c>
      <c r="S3258" s="70">
        <v>78</v>
      </c>
      <c r="T3258" s="70">
        <v>21.840000000000003</v>
      </c>
      <c r="U3258" s="67"/>
      <c r="V3258" s="71"/>
      <c r="W3258" s="171"/>
      <c r="X3258" s="172"/>
      <c r="Y3258" s="176">
        <f t="shared" si="1950"/>
        <v>0</v>
      </c>
      <c r="AA3258" s="192"/>
      <c r="AB3258" s="193"/>
    </row>
    <row r="3259" spans="2:28" hidden="1">
      <c r="B3259" s="189">
        <f t="shared" si="1942"/>
        <v>0</v>
      </c>
      <c r="C3259" s="189">
        <f t="shared" ca="1" si="1943"/>
        <v>0</v>
      </c>
      <c r="D3259" s="189">
        <f t="shared" si="1944"/>
        <v>0</v>
      </c>
      <c r="E3259" s="189">
        <f t="shared" ca="1" si="1945"/>
        <v>0</v>
      </c>
      <c r="F3259" s="189">
        <f t="shared" si="1946"/>
        <v>0</v>
      </c>
      <c r="G3259" s="189" cm="1">
        <f t="array" aca="1" ref="G3259" ca="1">OFFSET(G3259,-1,,,)+1</f>
        <v>3254</v>
      </c>
      <c r="H3259" s="189">
        <f t="shared" si="1947"/>
        <v>0</v>
      </c>
      <c r="I3259" s="189">
        <f t="shared" si="1948"/>
        <v>0</v>
      </c>
      <c r="J3259" s="179">
        <f t="shared" si="1949"/>
        <v>0</v>
      </c>
      <c r="K3259" s="173"/>
      <c r="L3259" s="174" t="str" cm="1">
        <f t="array" aca="1" ref="L3259" ca="1">IF($K3259="",OFFSET(L3259,-1,,,),K3259)</f>
        <v>15.01.15.01.10</v>
      </c>
      <c r="M3259" s="175" t="str" cm="1">
        <f t="array" aca="1" ref="M3259" ca="1">IF(OR($K3259=0,$K3259=""),OFFSET(M3259,-1,,,),O3259)</f>
        <v>TRANSPORTE BOTA FORA DE TERRA</v>
      </c>
      <c r="N3259" s="67" t="s">
        <v>1499</v>
      </c>
      <c r="O3259" s="68" t="s">
        <v>1500</v>
      </c>
      <c r="P3259" s="68"/>
      <c r="Q3259" s="68" t="s">
        <v>3256</v>
      </c>
      <c r="R3259" s="69">
        <v>0.36399999999999999</v>
      </c>
      <c r="S3259" s="70">
        <v>60</v>
      </c>
      <c r="T3259" s="70">
        <v>21.84</v>
      </c>
      <c r="U3259" s="67" t="s">
        <v>1496</v>
      </c>
      <c r="V3259" s="71" t="s">
        <v>1497</v>
      </c>
      <c r="W3259" s="171"/>
      <c r="X3259" s="172"/>
      <c r="Y3259" s="176">
        <f t="shared" si="1950"/>
        <v>0</v>
      </c>
      <c r="AA3259" s="192"/>
      <c r="AB3259" s="193"/>
    </row>
    <row r="3260" spans="2:28" hidden="1">
      <c r="B3260" s="189">
        <f t="shared" si="1942"/>
        <v>0</v>
      </c>
      <c r="C3260" s="189">
        <f t="shared" ca="1" si="1943"/>
        <v>0</v>
      </c>
      <c r="D3260" s="189">
        <f t="shared" si="1944"/>
        <v>0</v>
      </c>
      <c r="E3260" s="189">
        <f t="shared" ca="1" si="1945"/>
        <v>0</v>
      </c>
      <c r="F3260" s="189">
        <f t="shared" si="1946"/>
        <v>0</v>
      </c>
      <c r="G3260" s="189" cm="1">
        <f t="array" aca="1" ref="G3260" ca="1">OFFSET(G3260,-1,,,)+1</f>
        <v>3255</v>
      </c>
      <c r="H3260" s="189">
        <f t="shared" si="1947"/>
        <v>0</v>
      </c>
      <c r="I3260" s="189">
        <f t="shared" si="1948"/>
        <v>0</v>
      </c>
      <c r="J3260" s="179">
        <f t="shared" si="1949"/>
        <v>0</v>
      </c>
      <c r="K3260" s="173" t="s">
        <v>2785</v>
      </c>
      <c r="L3260" s="174" t="str" cm="1">
        <f t="array" aca="1" ref="L3260" ca="1">IF($K3260="",OFFSET(L3260,-1,,,),K3260)</f>
        <v>15.01.15.02</v>
      </c>
      <c r="M3260" s="175" t="str" cm="1">
        <f t="array" aca="1" ref="M3260" ca="1">IF(OR($K3260=0,$K3260=""),OFFSET(M3260,-1,,,),O3260)</f>
        <v>REVESTIMENTO</v>
      </c>
      <c r="N3260" s="67" t="s">
        <v>143</v>
      </c>
      <c r="O3260" s="68" t="s">
        <v>4759</v>
      </c>
      <c r="P3260" s="68"/>
      <c r="Q3260" s="68"/>
      <c r="R3260" s="69"/>
      <c r="S3260" s="70"/>
      <c r="T3260" s="70">
        <v>0</v>
      </c>
      <c r="U3260" s="67"/>
      <c r="V3260" s="71"/>
      <c r="W3260" s="171"/>
      <c r="X3260" s="172"/>
      <c r="Y3260" s="176">
        <f t="shared" si="1950"/>
        <v>0</v>
      </c>
      <c r="AA3260" s="192"/>
      <c r="AB3260" s="193"/>
    </row>
    <row r="3261" spans="2:28">
      <c r="B3261" s="189">
        <f t="shared" si="1942"/>
        <v>0</v>
      </c>
      <c r="C3261" s="189">
        <f t="shared" ca="1" si="1943"/>
        <v>0</v>
      </c>
      <c r="D3261" s="189">
        <f t="shared" si="1944"/>
        <v>0</v>
      </c>
      <c r="E3261" s="189">
        <f t="shared" ca="1" si="1945"/>
        <v>0</v>
      </c>
      <c r="F3261" s="189">
        <f t="shared" si="1946"/>
        <v>0</v>
      </c>
      <c r="G3261" s="189" cm="1">
        <f t="array" aca="1" ref="G3261" ca="1">OFFSET(G3261,-1,,,)+1</f>
        <v>3256</v>
      </c>
      <c r="H3261" s="189">
        <f t="shared" si="1947"/>
        <v>0</v>
      </c>
      <c r="I3261" s="189">
        <f t="shared" si="1948"/>
        <v>0</v>
      </c>
      <c r="J3261" s="179">
        <f t="shared" si="1949"/>
        <v>0</v>
      </c>
      <c r="K3261" s="173" t="s">
        <v>2786</v>
      </c>
      <c r="L3261" s="174" t="str" cm="1">
        <f t="array" aca="1" ref="L3261" ca="1">IF($K3261="",OFFSET(L3261,-1,,,),K3261)</f>
        <v>15.01.15.02.01</v>
      </c>
      <c r="M3261" s="175" t="str" cm="1">
        <f t="array" aca="1" ref="M3261" ca="1">IF(OR($K3261=0,$K3261=""),OFFSET(M3261,-1,,,),O3261)</f>
        <v>MASSA ÚNICA E=20MM COM ARGAMASSA PRÉ FABRICADA- PAREDE</v>
      </c>
      <c r="N3261" s="67" t="s">
        <v>717</v>
      </c>
      <c r="O3261" s="68" t="s">
        <v>4248</v>
      </c>
      <c r="P3261" s="68"/>
      <c r="Q3261" s="68" t="s">
        <v>3258</v>
      </c>
      <c r="R3261" s="69">
        <v>15</v>
      </c>
      <c r="S3261" s="70">
        <v>49.96</v>
      </c>
      <c r="T3261" s="70">
        <v>749.4</v>
      </c>
      <c r="U3261" s="67"/>
      <c r="V3261" s="71"/>
      <c r="W3261" s="171"/>
      <c r="X3261" s="172"/>
      <c r="Y3261" s="176">
        <f t="shared" si="1950"/>
        <v>0</v>
      </c>
      <c r="AA3261" s="192"/>
      <c r="AB3261" s="193"/>
    </row>
    <row r="3262" spans="2:28" hidden="1">
      <c r="B3262" s="189">
        <f t="shared" si="1942"/>
        <v>0</v>
      </c>
      <c r="C3262" s="189">
        <f t="shared" ca="1" si="1943"/>
        <v>0</v>
      </c>
      <c r="D3262" s="189">
        <f t="shared" si="1944"/>
        <v>0</v>
      </c>
      <c r="E3262" s="189">
        <f t="shared" ca="1" si="1945"/>
        <v>0</v>
      </c>
      <c r="F3262" s="189">
        <f t="shared" si="1946"/>
        <v>0</v>
      </c>
      <c r="G3262" s="189" cm="1">
        <f t="array" aca="1" ref="G3262" ca="1">OFFSET(G3262,-1,,,)+1</f>
        <v>3257</v>
      </c>
      <c r="H3262" s="189">
        <f t="shared" si="1947"/>
        <v>0</v>
      </c>
      <c r="I3262" s="189">
        <f t="shared" si="1948"/>
        <v>0</v>
      </c>
      <c r="J3262" s="179">
        <f t="shared" si="1949"/>
        <v>0</v>
      </c>
      <c r="K3262" s="173"/>
      <c r="L3262" s="174" t="str" cm="1">
        <f t="array" aca="1" ref="L3262" ca="1">IF($K3262="",OFFSET(L3262,-1,,,),K3262)</f>
        <v>15.01.15.02.01</v>
      </c>
      <c r="M3262" s="175" t="str" cm="1">
        <f t="array" aca="1" ref="M3262" ca="1">IF(OR($K3262=0,$K3262=""),OFFSET(M3262,-1,,,),O3262)</f>
        <v>MASSA ÚNICA E=20MM COM ARGAMASSA PRÉ FABRICADA- PAREDE</v>
      </c>
      <c r="N3262" s="67" t="s">
        <v>522</v>
      </c>
      <c r="O3262" s="68" t="s">
        <v>523</v>
      </c>
      <c r="P3262" s="68"/>
      <c r="Q3262" s="68" t="s">
        <v>3255</v>
      </c>
      <c r="R3262" s="69">
        <v>510</v>
      </c>
      <c r="S3262" s="70">
        <v>0.44</v>
      </c>
      <c r="T3262" s="70">
        <v>224.4</v>
      </c>
      <c r="U3262" s="67" t="s">
        <v>1496</v>
      </c>
      <c r="V3262" s="71" t="s">
        <v>1497</v>
      </c>
      <c r="W3262" s="171"/>
      <c r="X3262" s="172"/>
      <c r="Y3262" s="176">
        <f t="shared" si="1950"/>
        <v>0</v>
      </c>
      <c r="AA3262" s="192"/>
      <c r="AB3262" s="193"/>
    </row>
    <row r="3263" spans="2:28" hidden="1">
      <c r="B3263" s="189">
        <f t="shared" si="1942"/>
        <v>0</v>
      </c>
      <c r="C3263" s="189">
        <f t="shared" ca="1" si="1943"/>
        <v>0</v>
      </c>
      <c r="D3263" s="189">
        <f t="shared" si="1944"/>
        <v>0</v>
      </c>
      <c r="E3263" s="189">
        <f t="shared" ca="1" si="1945"/>
        <v>0</v>
      </c>
      <c r="F3263" s="189">
        <f t="shared" si="1946"/>
        <v>0</v>
      </c>
      <c r="G3263" s="189" cm="1">
        <f t="array" aca="1" ref="G3263" ca="1">OFFSET(G3263,-1,,,)+1</f>
        <v>3258</v>
      </c>
      <c r="H3263" s="189">
        <f t="shared" si="1947"/>
        <v>0</v>
      </c>
      <c r="I3263" s="189">
        <f t="shared" si="1948"/>
        <v>0</v>
      </c>
      <c r="J3263" s="179">
        <f t="shared" si="1949"/>
        <v>0</v>
      </c>
      <c r="K3263" s="173"/>
      <c r="L3263" s="174" t="str" cm="1">
        <f t="array" aca="1" ref="L3263" ca="1">IF($K3263="",OFFSET(L3263,-1,,,),K3263)</f>
        <v>15.01.15.02.01</v>
      </c>
      <c r="M3263" s="175" t="str" cm="1">
        <f t="array" aca="1" ref="M3263" ca="1">IF(OR($K3263=0,$K3263=""),OFFSET(M3263,-1,,,),O3263)</f>
        <v>MASSA ÚNICA E=20MM COM ARGAMASSA PRÉ FABRICADA- PAREDE</v>
      </c>
      <c r="N3263" s="67" t="s">
        <v>369</v>
      </c>
      <c r="O3263" s="68" t="s">
        <v>370</v>
      </c>
      <c r="P3263" s="68"/>
      <c r="Q3263" s="68" t="s">
        <v>3258</v>
      </c>
      <c r="R3263" s="69">
        <v>15</v>
      </c>
      <c r="S3263" s="70">
        <v>35</v>
      </c>
      <c r="T3263" s="70">
        <v>525</v>
      </c>
      <c r="U3263" s="67" t="s">
        <v>1496</v>
      </c>
      <c r="V3263" s="71" t="s">
        <v>1497</v>
      </c>
      <c r="W3263" s="171"/>
      <c r="X3263" s="172"/>
      <c r="Y3263" s="176">
        <f t="shared" si="1950"/>
        <v>0</v>
      </c>
      <c r="AA3263" s="192"/>
      <c r="AB3263" s="193"/>
    </row>
    <row r="3264" spans="2:28" hidden="1">
      <c r="B3264" s="189">
        <f t="shared" si="1942"/>
        <v>0</v>
      </c>
      <c r="C3264" s="189">
        <f t="shared" ca="1" si="1943"/>
        <v>0</v>
      </c>
      <c r="D3264" s="189">
        <f t="shared" si="1944"/>
        <v>0</v>
      </c>
      <c r="E3264" s="189">
        <f t="shared" ca="1" si="1945"/>
        <v>0</v>
      </c>
      <c r="F3264" s="189">
        <f t="shared" si="1946"/>
        <v>0</v>
      </c>
      <c r="G3264" s="189" cm="1">
        <f t="array" aca="1" ref="G3264" ca="1">OFFSET(G3264,-1,,,)+1</f>
        <v>3259</v>
      </c>
      <c r="H3264" s="189">
        <f t="shared" si="1947"/>
        <v>0</v>
      </c>
      <c r="I3264" s="189">
        <f t="shared" si="1948"/>
        <v>0</v>
      </c>
      <c r="J3264" s="179">
        <f t="shared" si="1949"/>
        <v>0</v>
      </c>
      <c r="K3264" s="173" t="s">
        <v>2787</v>
      </c>
      <c r="L3264" s="174" t="str" cm="1">
        <f t="array" aca="1" ref="L3264" ca="1">IF($K3264="",OFFSET(L3264,-1,,,),K3264)</f>
        <v>15.01.15.03</v>
      </c>
      <c r="M3264" s="175" t="str" cm="1">
        <f t="array" aca="1" ref="M3264" ca="1">IF(OR($K3264=0,$K3264=""),OFFSET(M3264,-1,,,),O3264)</f>
        <v>PINTURA</v>
      </c>
      <c r="N3264" s="67" t="s">
        <v>143</v>
      </c>
      <c r="O3264" s="68" t="s">
        <v>376</v>
      </c>
      <c r="P3264" s="68"/>
      <c r="Q3264" s="68"/>
      <c r="R3264" s="69"/>
      <c r="S3264" s="70"/>
      <c r="T3264" s="70">
        <v>0</v>
      </c>
      <c r="U3264" s="67"/>
      <c r="V3264" s="71"/>
      <c r="W3264" s="171"/>
      <c r="X3264" s="172"/>
      <c r="Y3264" s="176">
        <f t="shared" si="1950"/>
        <v>0</v>
      </c>
      <c r="AA3264" s="192"/>
      <c r="AB3264" s="193"/>
    </row>
    <row r="3265" spans="2:28">
      <c r="B3265" s="189">
        <f t="shared" si="1942"/>
        <v>0</v>
      </c>
      <c r="C3265" s="189">
        <f t="shared" ca="1" si="1943"/>
        <v>0</v>
      </c>
      <c r="D3265" s="189">
        <f t="shared" si="1944"/>
        <v>0</v>
      </c>
      <c r="E3265" s="189">
        <f t="shared" ca="1" si="1945"/>
        <v>0</v>
      </c>
      <c r="F3265" s="189">
        <f t="shared" si="1946"/>
        <v>0</v>
      </c>
      <c r="G3265" s="189" cm="1">
        <f t="array" aca="1" ref="G3265" ca="1">OFFSET(G3265,-1,,,)+1</f>
        <v>3260</v>
      </c>
      <c r="H3265" s="189">
        <f t="shared" si="1947"/>
        <v>0</v>
      </c>
      <c r="I3265" s="189">
        <f t="shared" si="1948"/>
        <v>0</v>
      </c>
      <c r="J3265" s="179">
        <f t="shared" si="1949"/>
        <v>0</v>
      </c>
      <c r="K3265" s="173" t="s">
        <v>2788</v>
      </c>
      <c r="L3265" s="174" t="str" cm="1">
        <f t="array" aca="1" ref="L3265" ca="1">IF($K3265="",OFFSET(L3265,-1,,,),K3265)</f>
        <v>15.01.15.03.01</v>
      </c>
      <c r="M3265" s="175" t="str" cm="1">
        <f t="array" aca="1" ref="M3265" ca="1">IF(OR($K3265=0,$K3265=""),OFFSET(M3265,-1,,,),O3265)</f>
        <v>APLICAÇÃO DE TEXTURA ACRILICA DE ROLO EM FACHADA (PANO)</v>
      </c>
      <c r="N3265" s="67" t="s">
        <v>378</v>
      </c>
      <c r="O3265" s="68" t="s">
        <v>379</v>
      </c>
      <c r="P3265" s="68"/>
      <c r="Q3265" s="68" t="s">
        <v>3258</v>
      </c>
      <c r="R3265" s="69">
        <v>15</v>
      </c>
      <c r="S3265" s="70">
        <v>25.004000000000001</v>
      </c>
      <c r="T3265" s="70">
        <v>375.06</v>
      </c>
      <c r="U3265" s="67"/>
      <c r="V3265" s="71"/>
      <c r="W3265" s="171"/>
      <c r="X3265" s="172"/>
      <c r="Y3265" s="176">
        <f t="shared" si="1950"/>
        <v>0</v>
      </c>
      <c r="AA3265" s="192"/>
      <c r="AB3265" s="193"/>
    </row>
    <row r="3266" spans="2:28" hidden="1">
      <c r="B3266" s="189">
        <f>IF(J3266=0,0,U3266)</f>
        <v>0</v>
      </c>
      <c r="C3266" s="189">
        <f ca="1">IF(OR(J3266=0,I3266=0),0,IF(_xlfn.IFNA(MATCH(B3266,OFFSET($B$5,,,$G3266,),),0)&gt;0,0,MAX(OFFSET($C$5,,,$G3266,))+1))</f>
        <v>0</v>
      </c>
      <c r="D3266" s="189">
        <f>IF(J3266=0,0,N3266&amp;"-"&amp;U3266)</f>
        <v>0</v>
      </c>
      <c r="E3266" s="189">
        <f ca="1">IF(OR(J3266=0,I3266=0),0,IF(_xlfn.IFNA(MATCH(D3266,OFFSET($D$5,,,$G3266,),),0)&gt;0,0,_xlfn.MAXIFS(OFFSET($E$5,,,$G3266,),OFFSET($J$5,,,$G3266,),J3266)+1))</f>
        <v>0</v>
      </c>
      <c r="F3266" s="189">
        <f>IF(J3266=0,0,E3266&amp;"-"&amp;N3266)</f>
        <v>0</v>
      </c>
      <c r="G3266" s="189" cm="1">
        <f t="array" aca="1" ref="G3266" ca="1">OFFSET(G3266,-1,,,)+1</f>
        <v>3261</v>
      </c>
      <c r="H3266" s="189">
        <f>IF(OR($K3266=0,$K3266=""),$W3266,0)</f>
        <v>0</v>
      </c>
      <c r="I3266" s="189">
        <f>H3266*R3266</f>
        <v>0</v>
      </c>
      <c r="J3266" s="179">
        <f>IF(AND(I3266&lt;&gt;0,OR(K3266=0,K3266="")),N3266&amp;" - Mapa",0)</f>
        <v>0</v>
      </c>
      <c r="K3266" s="173"/>
      <c r="L3266" s="174" t="str" cm="1">
        <f t="array" aca="1" ref="L3266" ca="1">IF($K3266="",OFFSET(L3266,-1,,,),K3266)</f>
        <v>15.01.15.03.01</v>
      </c>
      <c r="M3266" s="175" t="str" cm="1">
        <f t="array" aca="1" ref="M3266" ca="1">IF(OR($K3266=0,$K3266=""),OFFSET(M3266,-1,,,),O3266)</f>
        <v>APLICAÇÃO DE TEXTURA ACRILICA DE ROLO EM FACHADA (PANO)</v>
      </c>
      <c r="N3266" s="67" t="s">
        <v>380</v>
      </c>
      <c r="O3266" s="68" t="s">
        <v>381</v>
      </c>
      <c r="P3266" s="68"/>
      <c r="Q3266" s="68" t="s">
        <v>3254</v>
      </c>
      <c r="R3266" s="69">
        <v>3.8571</v>
      </c>
      <c r="S3266" s="70">
        <v>3.71</v>
      </c>
      <c r="T3266" s="70">
        <v>14.309841</v>
      </c>
      <c r="U3266" s="67" t="s">
        <v>1496</v>
      </c>
      <c r="V3266" s="71" t="s">
        <v>1497</v>
      </c>
      <c r="W3266" s="171"/>
      <c r="X3266" s="172"/>
      <c r="Y3266" s="176">
        <f>X3266+W3266</f>
        <v>0</v>
      </c>
      <c r="AA3266" s="192"/>
      <c r="AB3266" s="193"/>
    </row>
    <row r="3267" spans="2:28" hidden="1">
      <c r="B3267" s="189">
        <f t="shared" ref="B3267:B3293" si="1951">IF(J3267=0,0,U3267)</f>
        <v>0</v>
      </c>
      <c r="C3267" s="189">
        <f t="shared" ref="C3267:C3293" ca="1" si="1952">IF(OR(J3267=0,I3267=0),0,IF(_xlfn.IFNA(MATCH(B3267,OFFSET($B$5,,,$G3267,),),0)&gt;0,0,MAX(OFFSET($C$5,,,$G3267,))+1))</f>
        <v>0</v>
      </c>
      <c r="D3267" s="189">
        <f t="shared" ref="D3267:D3293" si="1953">IF(J3267=0,0,N3267&amp;"-"&amp;U3267)</f>
        <v>0</v>
      </c>
      <c r="E3267" s="189">
        <f t="shared" ref="E3267:E3293" ca="1" si="1954">IF(OR(J3267=0,I3267=0),0,IF(_xlfn.IFNA(MATCH(D3267,OFFSET($D$5,,,$G3267,),),0)&gt;0,0,_xlfn.MAXIFS(OFFSET($E$5,,,$G3267,),OFFSET($J$5,,,$G3267,),J3267)+1))</f>
        <v>0</v>
      </c>
      <c r="F3267" s="189">
        <f t="shared" ref="F3267:F3293" si="1955">IF(J3267=0,0,E3267&amp;"-"&amp;N3267)</f>
        <v>0</v>
      </c>
      <c r="G3267" s="189" cm="1">
        <f t="array" aca="1" ref="G3267" ca="1">OFFSET(G3267,-1,,,)+1</f>
        <v>3262</v>
      </c>
      <c r="H3267" s="189">
        <f t="shared" ref="H3267:H3293" si="1956">IF(OR($K3267=0,$K3267=""),$W3267,0)</f>
        <v>0</v>
      </c>
      <c r="I3267" s="189">
        <f t="shared" ref="I3267:I3293" si="1957">H3267*R3267</f>
        <v>0</v>
      </c>
      <c r="J3267" s="179">
        <f t="shared" ref="J3267:J3293" si="1958">IF(AND(I3267&lt;&gt;0,OR(K3267=0,K3267="")),N3267&amp;" - Mapa",0)</f>
        <v>0</v>
      </c>
      <c r="K3267" s="173"/>
      <c r="L3267" s="174" t="str" cm="1">
        <f t="array" aca="1" ref="L3267" ca="1">IF($K3267="",OFFSET(L3267,-1,,,),K3267)</f>
        <v>15.01.15.03.01</v>
      </c>
      <c r="M3267" s="175" t="str" cm="1">
        <f t="array" aca="1" ref="M3267" ca="1">IF(OR($K3267=0,$K3267=""),OFFSET(M3267,-1,,,),O3267)</f>
        <v>APLICAÇÃO DE TEXTURA ACRILICA DE ROLO EM FACHADA (PANO)</v>
      </c>
      <c r="N3267" s="67" t="s">
        <v>382</v>
      </c>
      <c r="O3267" s="68" t="s">
        <v>383</v>
      </c>
      <c r="P3267" s="68"/>
      <c r="Q3267" s="68" t="s">
        <v>3255</v>
      </c>
      <c r="R3267" s="69">
        <v>75</v>
      </c>
      <c r="S3267" s="70">
        <v>2.1</v>
      </c>
      <c r="T3267" s="70">
        <v>157.5</v>
      </c>
      <c r="U3267" s="67" t="s">
        <v>1496</v>
      </c>
      <c r="V3267" s="71" t="s">
        <v>1497</v>
      </c>
      <c r="W3267" s="171"/>
      <c r="X3267" s="172"/>
      <c r="Y3267" s="176">
        <f t="shared" ref="Y3267:Y3293" si="1959">X3267+W3267</f>
        <v>0</v>
      </c>
      <c r="AA3267" s="192"/>
      <c r="AB3267" s="193"/>
    </row>
    <row r="3268" spans="2:28" hidden="1">
      <c r="B3268" s="189">
        <f t="shared" si="1951"/>
        <v>0</v>
      </c>
      <c r="C3268" s="189">
        <f t="shared" ca="1" si="1952"/>
        <v>0</v>
      </c>
      <c r="D3268" s="189">
        <f t="shared" si="1953"/>
        <v>0</v>
      </c>
      <c r="E3268" s="189">
        <f t="shared" ca="1" si="1954"/>
        <v>0</v>
      </c>
      <c r="F3268" s="189">
        <f t="shared" si="1955"/>
        <v>0</v>
      </c>
      <c r="G3268" s="189" cm="1">
        <f t="array" aca="1" ref="G3268" ca="1">OFFSET(G3268,-1,,,)+1</f>
        <v>3263</v>
      </c>
      <c r="H3268" s="189">
        <f t="shared" si="1956"/>
        <v>0</v>
      </c>
      <c r="I3268" s="189">
        <f t="shared" si="1957"/>
        <v>0</v>
      </c>
      <c r="J3268" s="179">
        <f t="shared" si="1958"/>
        <v>0</v>
      </c>
      <c r="K3268" s="173"/>
      <c r="L3268" s="174" t="str" cm="1">
        <f t="array" aca="1" ref="L3268" ca="1">IF($K3268="",OFFSET(L3268,-1,,,),K3268)</f>
        <v>15.01.15.03.01</v>
      </c>
      <c r="M3268" s="175" t="str" cm="1">
        <f t="array" aca="1" ref="M3268" ca="1">IF(OR($K3268=0,$K3268=""),OFFSET(M3268,-1,,,),O3268)</f>
        <v>APLICAÇÃO DE TEXTURA ACRILICA DE ROLO EM FACHADA (PANO)</v>
      </c>
      <c r="N3268" s="67" t="s">
        <v>384</v>
      </c>
      <c r="O3268" s="68" t="s">
        <v>385</v>
      </c>
      <c r="P3268" s="68"/>
      <c r="Q3268" s="68" t="s">
        <v>3258</v>
      </c>
      <c r="R3268" s="69">
        <v>15</v>
      </c>
      <c r="S3268" s="70">
        <v>13.55</v>
      </c>
      <c r="T3268" s="70">
        <v>203.25</v>
      </c>
      <c r="U3268" s="67" t="s">
        <v>1496</v>
      </c>
      <c r="V3268" s="71" t="s">
        <v>1497</v>
      </c>
      <c r="W3268" s="171"/>
      <c r="X3268" s="172"/>
      <c r="Y3268" s="176">
        <f t="shared" si="1959"/>
        <v>0</v>
      </c>
      <c r="AA3268" s="192"/>
      <c r="AB3268" s="193"/>
    </row>
    <row r="3269" spans="2:28" hidden="1">
      <c r="B3269" s="189">
        <f t="shared" si="1951"/>
        <v>0</v>
      </c>
      <c r="C3269" s="189">
        <f t="shared" ca="1" si="1952"/>
        <v>0</v>
      </c>
      <c r="D3269" s="189">
        <f t="shared" si="1953"/>
        <v>0</v>
      </c>
      <c r="E3269" s="189">
        <f t="shared" ca="1" si="1954"/>
        <v>0</v>
      </c>
      <c r="F3269" s="189">
        <f t="shared" si="1955"/>
        <v>0</v>
      </c>
      <c r="G3269" s="189" cm="1">
        <f t="array" aca="1" ref="G3269" ca="1">OFFSET(G3269,-1,,,)+1</f>
        <v>3264</v>
      </c>
      <c r="H3269" s="189">
        <f t="shared" si="1956"/>
        <v>0</v>
      </c>
      <c r="I3269" s="189">
        <f t="shared" si="1957"/>
        <v>0</v>
      </c>
      <c r="J3269" s="179">
        <f t="shared" si="1958"/>
        <v>0</v>
      </c>
      <c r="K3269" s="173" t="s">
        <v>2789</v>
      </c>
      <c r="L3269" s="174" t="str" cm="1">
        <f t="array" aca="1" ref="L3269" ca="1">IF($K3269="",OFFSET(L3269,-1,,,),K3269)</f>
        <v>15.01.15.04</v>
      </c>
      <c r="M3269" s="175" t="str" cm="1">
        <f t="array" aca="1" ref="M3269" ca="1">IF(OR($K3269=0,$K3269=""),OFFSET(M3269,-1,,,),O3269)</f>
        <v>PERGOLADO</v>
      </c>
      <c r="N3269" s="67" t="s">
        <v>143</v>
      </c>
      <c r="O3269" s="68" t="s">
        <v>4807</v>
      </c>
      <c r="P3269" s="68"/>
      <c r="Q3269" s="68"/>
      <c r="R3269" s="69"/>
      <c r="S3269" s="70"/>
      <c r="T3269" s="70">
        <v>0</v>
      </c>
      <c r="U3269" s="67"/>
      <c r="V3269" s="71"/>
      <c r="W3269" s="171"/>
      <c r="X3269" s="172"/>
      <c r="Y3269" s="176">
        <f t="shared" si="1959"/>
        <v>0</v>
      </c>
      <c r="AA3269" s="192"/>
      <c r="AB3269" s="193"/>
    </row>
    <row r="3270" spans="2:28">
      <c r="B3270" s="189">
        <f t="shared" si="1951"/>
        <v>0</v>
      </c>
      <c r="C3270" s="189">
        <f t="shared" ca="1" si="1952"/>
        <v>0</v>
      </c>
      <c r="D3270" s="189">
        <f t="shared" si="1953"/>
        <v>0</v>
      </c>
      <c r="E3270" s="189">
        <f t="shared" ca="1" si="1954"/>
        <v>0</v>
      </c>
      <c r="F3270" s="189">
        <f t="shared" si="1955"/>
        <v>0</v>
      </c>
      <c r="G3270" s="189" cm="1">
        <f t="array" aca="1" ref="G3270" ca="1">OFFSET(G3270,-1,,,)+1</f>
        <v>3265</v>
      </c>
      <c r="H3270" s="189">
        <f t="shared" si="1956"/>
        <v>0</v>
      </c>
      <c r="I3270" s="189">
        <f t="shared" si="1957"/>
        <v>0</v>
      </c>
      <c r="J3270" s="179">
        <f t="shared" si="1958"/>
        <v>0</v>
      </c>
      <c r="K3270" s="173" t="s">
        <v>2790</v>
      </c>
      <c r="L3270" s="174" t="str" cm="1">
        <f t="array" aca="1" ref="L3270" ca="1">IF($K3270="",OFFSET(L3270,-1,,,),K3270)</f>
        <v>15.01.15.04.01</v>
      </c>
      <c r="M3270" s="175" t="str" cm="1">
        <f t="array" aca="1" ref="M3270" ca="1">IF(OR($K3270=0,$K3270=""),OFFSET(M3270,-1,,,),O3270)</f>
        <v>PERGOLADO DE MADEIRA PLASTICA</v>
      </c>
      <c r="N3270" s="67" t="s">
        <v>4118</v>
      </c>
      <c r="O3270" s="68" t="s">
        <v>4794</v>
      </c>
      <c r="P3270" s="68"/>
      <c r="Q3270" s="68" t="s">
        <v>3258</v>
      </c>
      <c r="R3270" s="69">
        <v>6</v>
      </c>
      <c r="S3270" s="70">
        <v>1100</v>
      </c>
      <c r="T3270" s="70">
        <v>6600</v>
      </c>
      <c r="U3270" s="67"/>
      <c r="V3270" s="71"/>
      <c r="W3270" s="171"/>
      <c r="X3270" s="172"/>
      <c r="Y3270" s="176">
        <f t="shared" si="1959"/>
        <v>0</v>
      </c>
      <c r="AA3270" s="192"/>
      <c r="AB3270" s="193"/>
    </row>
    <row r="3271" spans="2:28" hidden="1">
      <c r="B3271" s="189">
        <f t="shared" si="1951"/>
        <v>0</v>
      </c>
      <c r="C3271" s="189">
        <f t="shared" ca="1" si="1952"/>
        <v>0</v>
      </c>
      <c r="D3271" s="189">
        <f t="shared" si="1953"/>
        <v>0</v>
      </c>
      <c r="E3271" s="189">
        <f t="shared" ca="1" si="1954"/>
        <v>0</v>
      </c>
      <c r="F3271" s="189">
        <f t="shared" si="1955"/>
        <v>0</v>
      </c>
      <c r="G3271" s="189" cm="1">
        <f t="array" aca="1" ref="G3271" ca="1">OFFSET(G3271,-1,,,)+1</f>
        <v>3266</v>
      </c>
      <c r="H3271" s="189">
        <f t="shared" si="1956"/>
        <v>0</v>
      </c>
      <c r="I3271" s="189">
        <f t="shared" si="1957"/>
        <v>0</v>
      </c>
      <c r="J3271" s="179">
        <f t="shared" si="1958"/>
        <v>0</v>
      </c>
      <c r="K3271" s="173"/>
      <c r="L3271" s="174" t="str" cm="1">
        <f t="array" aca="1" ref="L3271" ca="1">IF($K3271="",OFFSET(L3271,-1,,,),K3271)</f>
        <v>15.01.15.04.01</v>
      </c>
      <c r="M3271" s="175" t="str" cm="1">
        <f t="array" aca="1" ref="M3271" ca="1">IF(OR($K3271=0,$K3271=""),OFFSET(M3271,-1,,,),O3271)</f>
        <v>PERGOLADO DE MADEIRA PLASTICA</v>
      </c>
      <c r="N3271" s="67" t="s">
        <v>4119</v>
      </c>
      <c r="O3271" s="68" t="s">
        <v>4795</v>
      </c>
      <c r="P3271" s="68"/>
      <c r="Q3271" s="68" t="s">
        <v>3258</v>
      </c>
      <c r="R3271" s="69">
        <v>6</v>
      </c>
      <c r="S3271" s="70">
        <v>1100</v>
      </c>
      <c r="T3271" s="70">
        <v>6600</v>
      </c>
      <c r="U3271" s="67" t="s">
        <v>1496</v>
      </c>
      <c r="V3271" s="71" t="s">
        <v>1497</v>
      </c>
      <c r="W3271" s="171"/>
      <c r="X3271" s="172"/>
      <c r="Y3271" s="176">
        <f t="shared" si="1959"/>
        <v>0</v>
      </c>
      <c r="AA3271" s="192"/>
      <c r="AB3271" s="193"/>
    </row>
    <row r="3272" spans="2:28" hidden="1">
      <c r="B3272" s="189">
        <f t="shared" si="1951"/>
        <v>0</v>
      </c>
      <c r="C3272" s="189">
        <f t="shared" ca="1" si="1952"/>
        <v>0</v>
      </c>
      <c r="D3272" s="189">
        <f t="shared" si="1953"/>
        <v>0</v>
      </c>
      <c r="E3272" s="189">
        <f t="shared" ca="1" si="1954"/>
        <v>0</v>
      </c>
      <c r="F3272" s="189">
        <f t="shared" si="1955"/>
        <v>0</v>
      </c>
      <c r="G3272" s="189" cm="1">
        <f t="array" aca="1" ref="G3272" ca="1">OFFSET(G3272,-1,,,)+1</f>
        <v>3267</v>
      </c>
      <c r="H3272" s="189">
        <f t="shared" si="1956"/>
        <v>0</v>
      </c>
      <c r="I3272" s="189">
        <f t="shared" si="1957"/>
        <v>0</v>
      </c>
      <c r="J3272" s="179">
        <f t="shared" si="1958"/>
        <v>0</v>
      </c>
      <c r="K3272" s="173" t="s">
        <v>2791</v>
      </c>
      <c r="L3272" s="174" t="str" cm="1">
        <f t="array" aca="1" ref="L3272" ca="1">IF($K3272="",OFFSET(L3272,-1,,,),K3272)</f>
        <v>15.01.16</v>
      </c>
      <c r="M3272" s="175" t="str" cm="1">
        <f t="array" aca="1" ref="M3272" ca="1">IF(OR($K3272=0,$K3272=""),OFFSET(M3272,-1,,,),O3272)</f>
        <v>ADM/COPA/VEST.FUNC.</v>
      </c>
      <c r="N3272" s="67" t="s">
        <v>143</v>
      </c>
      <c r="O3272" s="68" t="s">
        <v>4820</v>
      </c>
      <c r="P3272" s="68"/>
      <c r="Q3272" s="68"/>
      <c r="R3272" s="69"/>
      <c r="S3272" s="70"/>
      <c r="T3272" s="70">
        <v>0</v>
      </c>
      <c r="U3272" s="67"/>
      <c r="V3272" s="71"/>
      <c r="W3272" s="171"/>
      <c r="X3272" s="172"/>
      <c r="Y3272" s="176">
        <f t="shared" si="1959"/>
        <v>0</v>
      </c>
      <c r="AA3272" s="192"/>
      <c r="AB3272" s="193"/>
    </row>
    <row r="3273" spans="2:28" hidden="1">
      <c r="B3273" s="189">
        <f t="shared" si="1951"/>
        <v>0</v>
      </c>
      <c r="C3273" s="189">
        <f t="shared" ca="1" si="1952"/>
        <v>0</v>
      </c>
      <c r="D3273" s="189">
        <f t="shared" si="1953"/>
        <v>0</v>
      </c>
      <c r="E3273" s="189">
        <f t="shared" ca="1" si="1954"/>
        <v>0</v>
      </c>
      <c r="F3273" s="189">
        <f t="shared" si="1955"/>
        <v>0</v>
      </c>
      <c r="G3273" s="189" cm="1">
        <f t="array" aca="1" ref="G3273" ca="1">OFFSET(G3273,-1,,,)+1</f>
        <v>3268</v>
      </c>
      <c r="H3273" s="189">
        <f t="shared" si="1956"/>
        <v>0</v>
      </c>
      <c r="I3273" s="189">
        <f t="shared" si="1957"/>
        <v>0</v>
      </c>
      <c r="J3273" s="179">
        <f t="shared" si="1958"/>
        <v>0</v>
      </c>
      <c r="K3273" s="173" t="s">
        <v>2792</v>
      </c>
      <c r="L3273" s="174" t="str" cm="1">
        <f t="array" aca="1" ref="L3273" ca="1">IF($K3273="",OFFSET(L3273,-1,,,),K3273)</f>
        <v>15.01.16.01</v>
      </c>
      <c r="M3273" s="175" t="str" cm="1">
        <f t="array" aca="1" ref="M3273" ca="1">IF(OR($K3273=0,$K3273=""),OFFSET(M3273,-1,,,),O3273)</f>
        <v>REVESTIMENTO INTERNO</v>
      </c>
      <c r="N3273" s="67" t="s">
        <v>143</v>
      </c>
      <c r="O3273" s="68" t="s">
        <v>1084</v>
      </c>
      <c r="P3273" s="68"/>
      <c r="Q3273" s="68"/>
      <c r="R3273" s="69"/>
      <c r="S3273" s="70"/>
      <c r="T3273" s="70">
        <v>0</v>
      </c>
      <c r="U3273" s="67"/>
      <c r="V3273" s="71"/>
      <c r="W3273" s="171"/>
      <c r="X3273" s="172"/>
      <c r="Y3273" s="176">
        <f t="shared" si="1959"/>
        <v>0</v>
      </c>
      <c r="AA3273" s="192"/>
      <c r="AB3273" s="193"/>
    </row>
    <row r="3274" spans="2:28">
      <c r="B3274" s="189">
        <f t="shared" si="1951"/>
        <v>0</v>
      </c>
      <c r="C3274" s="189">
        <f t="shared" ca="1" si="1952"/>
        <v>0</v>
      </c>
      <c r="D3274" s="189">
        <f t="shared" si="1953"/>
        <v>0</v>
      </c>
      <c r="E3274" s="189">
        <f t="shared" ca="1" si="1954"/>
        <v>0</v>
      </c>
      <c r="F3274" s="189">
        <f t="shared" si="1955"/>
        <v>0</v>
      </c>
      <c r="G3274" s="189" cm="1">
        <f t="array" aca="1" ref="G3274" ca="1">OFFSET(G3274,-1,,,)+1</f>
        <v>3269</v>
      </c>
      <c r="H3274" s="189">
        <f t="shared" si="1956"/>
        <v>0</v>
      </c>
      <c r="I3274" s="189">
        <f t="shared" si="1957"/>
        <v>0</v>
      </c>
      <c r="J3274" s="179">
        <f t="shared" si="1958"/>
        <v>0</v>
      </c>
      <c r="K3274" s="173" t="s">
        <v>2793</v>
      </c>
      <c r="L3274" s="174" t="str" cm="1">
        <f t="array" aca="1" ref="L3274" ca="1">IF($K3274="",OFFSET(L3274,-1,,,),K3274)</f>
        <v>15.01.16.01.01</v>
      </c>
      <c r="M3274" s="175" t="str" cm="1">
        <f t="array" aca="1" ref="M3274" ca="1">IF(OR($K3274=0,$K3274=""),OFFSET(M3274,-1,,,),O3274)</f>
        <v>REGULARIZAÇÃO SARRAFEADA - CONTRAPISO - ESP=3CM</v>
      </c>
      <c r="N3274" s="67" t="s">
        <v>252</v>
      </c>
      <c r="O3274" s="68" t="s">
        <v>4237</v>
      </c>
      <c r="P3274" s="68"/>
      <c r="Q3274" s="68" t="s">
        <v>3258</v>
      </c>
      <c r="R3274" s="69">
        <v>37.85</v>
      </c>
      <c r="S3274" s="70">
        <v>52.604999999999997</v>
      </c>
      <c r="T3274" s="70">
        <v>1991.09925</v>
      </c>
      <c r="U3274" s="67"/>
      <c r="V3274" s="71"/>
      <c r="W3274" s="171"/>
      <c r="X3274" s="172"/>
      <c r="Y3274" s="176">
        <f t="shared" si="1959"/>
        <v>0</v>
      </c>
      <c r="AA3274" s="192"/>
      <c r="AB3274" s="193"/>
    </row>
    <row r="3275" spans="2:28" hidden="1">
      <c r="B3275" s="189">
        <f t="shared" si="1951"/>
        <v>0</v>
      </c>
      <c r="C3275" s="189">
        <f t="shared" ca="1" si="1952"/>
        <v>0</v>
      </c>
      <c r="D3275" s="189">
        <f t="shared" si="1953"/>
        <v>0</v>
      </c>
      <c r="E3275" s="189">
        <f t="shared" ca="1" si="1954"/>
        <v>0</v>
      </c>
      <c r="F3275" s="189">
        <f t="shared" si="1955"/>
        <v>0</v>
      </c>
      <c r="G3275" s="189" cm="1">
        <f t="array" aca="1" ref="G3275" ca="1">OFFSET(G3275,-1,,,)+1</f>
        <v>3270</v>
      </c>
      <c r="H3275" s="189">
        <f t="shared" si="1956"/>
        <v>0</v>
      </c>
      <c r="I3275" s="189">
        <f t="shared" si="1957"/>
        <v>0</v>
      </c>
      <c r="J3275" s="179">
        <f t="shared" si="1958"/>
        <v>0</v>
      </c>
      <c r="K3275" s="173"/>
      <c r="L3275" s="174" t="str" cm="1">
        <f t="array" aca="1" ref="L3275" ca="1">IF($K3275="",OFFSET(L3275,-1,,,),K3275)</f>
        <v>15.01.16.01.01</v>
      </c>
      <c r="M3275" s="175" t="str" cm="1">
        <f t="array" aca="1" ref="M3275" ca="1">IF(OR($K3275=0,$K3275=""),OFFSET(M3275,-1,,,),O3275)</f>
        <v>REGULARIZAÇÃO SARRAFEADA - CONTRAPISO - ESP=3CM</v>
      </c>
      <c r="N3275" s="67" t="s">
        <v>240</v>
      </c>
      <c r="O3275" s="68" t="s">
        <v>179</v>
      </c>
      <c r="P3275" s="68"/>
      <c r="Q3275" s="68" t="s">
        <v>3255</v>
      </c>
      <c r="R3275" s="69">
        <v>330.80900000000003</v>
      </c>
      <c r="S3275" s="70">
        <v>0.75</v>
      </c>
      <c r="T3275" s="70">
        <v>248.10675000000003</v>
      </c>
      <c r="U3275" s="67" t="s">
        <v>1519</v>
      </c>
      <c r="V3275" s="71" t="s">
        <v>4202</v>
      </c>
      <c r="W3275" s="171"/>
      <c r="X3275" s="172"/>
      <c r="Y3275" s="176">
        <f t="shared" si="1959"/>
        <v>0</v>
      </c>
      <c r="AA3275" s="192"/>
      <c r="AB3275" s="193"/>
    </row>
    <row r="3276" spans="2:28" hidden="1">
      <c r="B3276" s="189">
        <f t="shared" si="1951"/>
        <v>0</v>
      </c>
      <c r="C3276" s="189">
        <f t="shared" ca="1" si="1952"/>
        <v>0</v>
      </c>
      <c r="D3276" s="189">
        <f t="shared" si="1953"/>
        <v>0</v>
      </c>
      <c r="E3276" s="189">
        <f t="shared" ca="1" si="1954"/>
        <v>0</v>
      </c>
      <c r="F3276" s="189">
        <f t="shared" si="1955"/>
        <v>0</v>
      </c>
      <c r="G3276" s="189" cm="1">
        <f t="array" aca="1" ref="G3276" ca="1">OFFSET(G3276,-1,,,)+1</f>
        <v>3271</v>
      </c>
      <c r="H3276" s="189">
        <f t="shared" si="1956"/>
        <v>0</v>
      </c>
      <c r="I3276" s="189">
        <f t="shared" si="1957"/>
        <v>0</v>
      </c>
      <c r="J3276" s="179">
        <f t="shared" si="1958"/>
        <v>0</v>
      </c>
      <c r="K3276" s="173"/>
      <c r="L3276" s="174" t="str" cm="1">
        <f t="array" aca="1" ref="L3276" ca="1">IF($K3276="",OFFSET(L3276,-1,,,),K3276)</f>
        <v>15.01.16.01.01</v>
      </c>
      <c r="M3276" s="175" t="str" cm="1">
        <f t="array" aca="1" ref="M3276" ca="1">IF(OR($K3276=0,$K3276=""),OFFSET(M3276,-1,,,),O3276)</f>
        <v>REGULARIZAÇÃO SARRAFEADA - CONTRAPISO - ESP=3CM</v>
      </c>
      <c r="N3276" s="67" t="s">
        <v>180</v>
      </c>
      <c r="O3276" s="68" t="s">
        <v>181</v>
      </c>
      <c r="P3276" s="68"/>
      <c r="Q3276" s="68" t="s">
        <v>3256</v>
      </c>
      <c r="R3276" s="69">
        <v>1.514</v>
      </c>
      <c r="S3276" s="70">
        <v>200</v>
      </c>
      <c r="T3276" s="70">
        <v>302.8</v>
      </c>
      <c r="U3276" s="67" t="s">
        <v>1519</v>
      </c>
      <c r="V3276" s="71" t="s">
        <v>4202</v>
      </c>
      <c r="W3276" s="171"/>
      <c r="X3276" s="172"/>
      <c r="Y3276" s="176">
        <f t="shared" si="1959"/>
        <v>0</v>
      </c>
      <c r="AA3276" s="192"/>
      <c r="AB3276" s="193"/>
    </row>
    <row r="3277" spans="2:28" hidden="1">
      <c r="B3277" s="189">
        <f t="shared" si="1951"/>
        <v>0</v>
      </c>
      <c r="C3277" s="189">
        <f t="shared" ca="1" si="1952"/>
        <v>0</v>
      </c>
      <c r="D3277" s="189">
        <f t="shared" si="1953"/>
        <v>0</v>
      </c>
      <c r="E3277" s="189">
        <f t="shared" ca="1" si="1954"/>
        <v>0</v>
      </c>
      <c r="F3277" s="189">
        <f t="shared" si="1955"/>
        <v>0</v>
      </c>
      <c r="G3277" s="189" cm="1">
        <f t="array" aca="1" ref="G3277" ca="1">OFFSET(G3277,-1,,,)+1</f>
        <v>3272</v>
      </c>
      <c r="H3277" s="189">
        <f t="shared" si="1956"/>
        <v>0</v>
      </c>
      <c r="I3277" s="189">
        <f t="shared" si="1957"/>
        <v>0</v>
      </c>
      <c r="J3277" s="179">
        <f t="shared" si="1958"/>
        <v>0</v>
      </c>
      <c r="K3277" s="173"/>
      <c r="L3277" s="174" t="str" cm="1">
        <f t="array" aca="1" ref="L3277" ca="1">IF($K3277="",OFFSET(L3277,-1,,,),K3277)</f>
        <v>15.01.16.01.01</v>
      </c>
      <c r="M3277" s="175" t="str" cm="1">
        <f t="array" aca="1" ref="M3277" ca="1">IF(OR($K3277=0,$K3277=""),OFFSET(M3277,-1,,,),O3277)</f>
        <v>REGULARIZAÇÃO SARRAFEADA - CONTRAPISO - ESP=3CM</v>
      </c>
      <c r="N3277" s="67" t="s">
        <v>253</v>
      </c>
      <c r="O3277" s="68" t="s">
        <v>254</v>
      </c>
      <c r="P3277" s="68"/>
      <c r="Q3277" s="68" t="s">
        <v>3255</v>
      </c>
      <c r="R3277" s="69">
        <v>17.032499999999999</v>
      </c>
      <c r="S3277" s="70">
        <v>9</v>
      </c>
      <c r="T3277" s="70">
        <v>153.29249999999999</v>
      </c>
      <c r="U3277" s="67" t="s">
        <v>1519</v>
      </c>
      <c r="V3277" s="71" t="s">
        <v>4202</v>
      </c>
      <c r="W3277" s="171"/>
      <c r="X3277" s="172"/>
      <c r="Y3277" s="176">
        <f t="shared" si="1959"/>
        <v>0</v>
      </c>
      <c r="AA3277" s="192"/>
      <c r="AB3277" s="193"/>
    </row>
    <row r="3278" spans="2:28" hidden="1">
      <c r="B3278" s="189">
        <f t="shared" si="1951"/>
        <v>0</v>
      </c>
      <c r="C3278" s="189">
        <f t="shared" ca="1" si="1952"/>
        <v>0</v>
      </c>
      <c r="D3278" s="189">
        <f t="shared" si="1953"/>
        <v>0</v>
      </c>
      <c r="E3278" s="189">
        <f t="shared" ca="1" si="1954"/>
        <v>0</v>
      </c>
      <c r="F3278" s="189">
        <f t="shared" si="1955"/>
        <v>0</v>
      </c>
      <c r="G3278" s="189" cm="1">
        <f t="array" aca="1" ref="G3278" ca="1">OFFSET(G3278,-1,,,)+1</f>
        <v>3273</v>
      </c>
      <c r="H3278" s="189">
        <f t="shared" si="1956"/>
        <v>0</v>
      </c>
      <c r="I3278" s="189">
        <f t="shared" si="1957"/>
        <v>0</v>
      </c>
      <c r="J3278" s="179">
        <f t="shared" si="1958"/>
        <v>0</v>
      </c>
      <c r="K3278" s="173"/>
      <c r="L3278" s="174" t="str" cm="1">
        <f t="array" aca="1" ref="L3278" ca="1">IF($K3278="",OFFSET(L3278,-1,,,),K3278)</f>
        <v>15.01.16.01.01</v>
      </c>
      <c r="M3278" s="175" t="str" cm="1">
        <f t="array" aca="1" ref="M3278" ca="1">IF(OR($K3278=0,$K3278=""),OFFSET(M3278,-1,,,),O3278)</f>
        <v>REGULARIZAÇÃO SARRAFEADA - CONTRAPISO - ESP=3CM</v>
      </c>
      <c r="N3278" s="67" t="s">
        <v>255</v>
      </c>
      <c r="O3278" s="68" t="s">
        <v>256</v>
      </c>
      <c r="P3278" s="68"/>
      <c r="Q3278" s="68" t="s">
        <v>3258</v>
      </c>
      <c r="R3278" s="69">
        <v>37.85</v>
      </c>
      <c r="S3278" s="70">
        <v>34</v>
      </c>
      <c r="T3278" s="70">
        <v>1286.9000000000001</v>
      </c>
      <c r="U3278" s="67" t="s">
        <v>1519</v>
      </c>
      <c r="V3278" s="71" t="s">
        <v>4202</v>
      </c>
      <c r="W3278" s="171"/>
      <c r="X3278" s="172"/>
      <c r="Y3278" s="176">
        <f t="shared" si="1959"/>
        <v>0</v>
      </c>
      <c r="AA3278" s="192"/>
      <c r="AB3278" s="193"/>
    </row>
    <row r="3279" spans="2:28">
      <c r="B3279" s="189">
        <f t="shared" si="1951"/>
        <v>0</v>
      </c>
      <c r="C3279" s="189">
        <f t="shared" ca="1" si="1952"/>
        <v>0</v>
      </c>
      <c r="D3279" s="189">
        <f t="shared" si="1953"/>
        <v>0</v>
      </c>
      <c r="E3279" s="189">
        <f t="shared" ca="1" si="1954"/>
        <v>0</v>
      </c>
      <c r="F3279" s="189">
        <f t="shared" si="1955"/>
        <v>0</v>
      </c>
      <c r="G3279" s="189" cm="1">
        <f t="array" aca="1" ref="G3279" ca="1">OFFSET(G3279,-1,,,)+1</f>
        <v>3274</v>
      </c>
      <c r="H3279" s="189">
        <f t="shared" si="1956"/>
        <v>0</v>
      </c>
      <c r="I3279" s="189">
        <f t="shared" si="1957"/>
        <v>0</v>
      </c>
      <c r="J3279" s="179">
        <f t="shared" si="1958"/>
        <v>0</v>
      </c>
      <c r="K3279" s="173" t="s">
        <v>3502</v>
      </c>
      <c r="L3279" s="174" t="str" cm="1">
        <f t="array" aca="1" ref="L3279" ca="1">IF($K3279="",OFFSET(L3279,-1,,,),K3279)</f>
        <v>15.01.16.01.02</v>
      </c>
      <c r="M3279" s="175" t="str" cm="1">
        <f t="array" aca="1" ref="M3279" ca="1">IF(OR($K3279=0,$K3279=""),OFFSET(M3279,-1,,,),O3279)</f>
        <v>PISO CERÂMICO BRANCO 60X60CM COM FRETE DE CERÂMICA EM AC3</v>
      </c>
      <c r="N3279" s="67" t="s">
        <v>4082</v>
      </c>
      <c r="O3279" s="68" t="s">
        <v>4739</v>
      </c>
      <c r="P3279" s="68"/>
      <c r="Q3279" s="68" t="s">
        <v>3258</v>
      </c>
      <c r="R3279" s="69">
        <v>37.85</v>
      </c>
      <c r="S3279" s="70">
        <v>84.691000000000003</v>
      </c>
      <c r="T3279" s="70">
        <v>3205.5543500000003</v>
      </c>
      <c r="U3279" s="67"/>
      <c r="V3279" s="71"/>
      <c r="W3279" s="171"/>
      <c r="X3279" s="172"/>
      <c r="Y3279" s="176">
        <f t="shared" si="1959"/>
        <v>0</v>
      </c>
      <c r="AA3279" s="192"/>
      <c r="AB3279" s="193"/>
    </row>
    <row r="3280" spans="2:28" hidden="1">
      <c r="B3280" s="189">
        <f t="shared" si="1951"/>
        <v>0</v>
      </c>
      <c r="C3280" s="189">
        <f t="shared" ca="1" si="1952"/>
        <v>0</v>
      </c>
      <c r="D3280" s="189">
        <f t="shared" si="1953"/>
        <v>0</v>
      </c>
      <c r="E3280" s="189">
        <f t="shared" ca="1" si="1954"/>
        <v>0</v>
      </c>
      <c r="F3280" s="189">
        <f t="shared" si="1955"/>
        <v>0</v>
      </c>
      <c r="G3280" s="189" cm="1">
        <f t="array" aca="1" ref="G3280" ca="1">OFFSET(G3280,-1,,,)+1</f>
        <v>3275</v>
      </c>
      <c r="H3280" s="189">
        <f t="shared" si="1956"/>
        <v>0</v>
      </c>
      <c r="I3280" s="189">
        <f t="shared" si="1957"/>
        <v>0</v>
      </c>
      <c r="J3280" s="179">
        <f t="shared" si="1958"/>
        <v>0</v>
      </c>
      <c r="K3280" s="173"/>
      <c r="L3280" s="174" t="str" cm="1">
        <f t="array" aca="1" ref="L3280" ca="1">IF($K3280="",OFFSET(L3280,-1,,,),K3280)</f>
        <v>15.01.16.01.02</v>
      </c>
      <c r="M3280" s="175" t="str" cm="1">
        <f t="array" aca="1" ref="M3280" ca="1">IF(OR($K3280=0,$K3280=""),OFFSET(M3280,-1,,,),O3280)</f>
        <v>PISO CERÂMICO BRANCO 60X60CM COM FRETE DE CERÂMICA EM AC3</v>
      </c>
      <c r="N3280" s="67" t="s">
        <v>259</v>
      </c>
      <c r="O3280" s="68" t="s">
        <v>260</v>
      </c>
      <c r="P3280" s="68"/>
      <c r="Q3280" s="68" t="s">
        <v>3260</v>
      </c>
      <c r="R3280" s="69">
        <v>227.1</v>
      </c>
      <c r="S3280" s="70">
        <v>0.03</v>
      </c>
      <c r="T3280" s="70">
        <v>6.8129999999999997</v>
      </c>
      <c r="U3280" s="67" t="s">
        <v>1519</v>
      </c>
      <c r="V3280" s="71" t="s">
        <v>4202</v>
      </c>
      <c r="W3280" s="171"/>
      <c r="X3280" s="172"/>
      <c r="Y3280" s="176">
        <f t="shared" si="1959"/>
        <v>0</v>
      </c>
      <c r="AA3280" s="192"/>
      <c r="AB3280" s="193"/>
    </row>
    <row r="3281" spans="2:28" hidden="1">
      <c r="B3281" s="189">
        <f t="shared" si="1951"/>
        <v>0</v>
      </c>
      <c r="C3281" s="189">
        <f t="shared" ca="1" si="1952"/>
        <v>0</v>
      </c>
      <c r="D3281" s="189">
        <f t="shared" si="1953"/>
        <v>0</v>
      </c>
      <c r="E3281" s="189">
        <f t="shared" ca="1" si="1954"/>
        <v>0</v>
      </c>
      <c r="F3281" s="189">
        <f t="shared" si="1955"/>
        <v>0</v>
      </c>
      <c r="G3281" s="189" cm="1">
        <f t="array" aca="1" ref="G3281" ca="1">OFFSET(G3281,-1,,,)+1</f>
        <v>3276</v>
      </c>
      <c r="H3281" s="189">
        <f t="shared" si="1956"/>
        <v>0</v>
      </c>
      <c r="I3281" s="189">
        <f t="shared" si="1957"/>
        <v>0</v>
      </c>
      <c r="J3281" s="179">
        <f t="shared" si="1958"/>
        <v>0</v>
      </c>
      <c r="K3281" s="173"/>
      <c r="L3281" s="174" t="str" cm="1">
        <f t="array" aca="1" ref="L3281" ca="1">IF($K3281="",OFFSET(L3281,-1,,,),K3281)</f>
        <v>15.01.16.01.02</v>
      </c>
      <c r="M3281" s="175" t="str" cm="1">
        <f t="array" aca="1" ref="M3281" ca="1">IF(OR($K3281=0,$K3281=""),OFFSET(M3281,-1,,,),O3281)</f>
        <v>PISO CERÂMICO BRANCO 60X60CM COM FRETE DE CERÂMICA EM AC3</v>
      </c>
      <c r="N3281" s="67" t="s">
        <v>242</v>
      </c>
      <c r="O3281" s="68" t="s">
        <v>243</v>
      </c>
      <c r="P3281" s="68"/>
      <c r="Q3281" s="68" t="s">
        <v>3255</v>
      </c>
      <c r="R3281" s="69">
        <v>302.8</v>
      </c>
      <c r="S3281" s="70">
        <v>1.3</v>
      </c>
      <c r="T3281" s="70">
        <v>393.64000000000004</v>
      </c>
      <c r="U3281" s="67" t="s">
        <v>1519</v>
      </c>
      <c r="V3281" s="71" t="s">
        <v>4202</v>
      </c>
      <c r="W3281" s="171"/>
      <c r="X3281" s="172"/>
      <c r="Y3281" s="176">
        <f t="shared" si="1959"/>
        <v>0</v>
      </c>
      <c r="AA3281" s="192"/>
      <c r="AB3281" s="193"/>
    </row>
    <row r="3282" spans="2:28" hidden="1">
      <c r="B3282" s="189">
        <f t="shared" si="1951"/>
        <v>0</v>
      </c>
      <c r="C3282" s="189">
        <f t="shared" ca="1" si="1952"/>
        <v>0</v>
      </c>
      <c r="D3282" s="189">
        <f t="shared" si="1953"/>
        <v>0</v>
      </c>
      <c r="E3282" s="189">
        <f t="shared" ca="1" si="1954"/>
        <v>0</v>
      </c>
      <c r="F3282" s="189">
        <f t="shared" si="1955"/>
        <v>0</v>
      </c>
      <c r="G3282" s="189" cm="1">
        <f t="array" aca="1" ref="G3282" ca="1">OFFSET(G3282,-1,,,)+1</f>
        <v>3277</v>
      </c>
      <c r="H3282" s="189">
        <f t="shared" si="1956"/>
        <v>0</v>
      </c>
      <c r="I3282" s="189">
        <f t="shared" si="1957"/>
        <v>0</v>
      </c>
      <c r="J3282" s="179">
        <f t="shared" si="1958"/>
        <v>0</v>
      </c>
      <c r="K3282" s="173"/>
      <c r="L3282" s="174" t="str" cm="1">
        <f t="array" aca="1" ref="L3282" ca="1">IF($K3282="",OFFSET(L3282,-1,,,),K3282)</f>
        <v>15.01.16.01.02</v>
      </c>
      <c r="M3282" s="175" t="str" cm="1">
        <f t="array" aca="1" ref="M3282" ca="1">IF(OR($K3282=0,$K3282=""),OFFSET(M3282,-1,,,),O3282)</f>
        <v>PISO CERÂMICO BRANCO 60X60CM COM FRETE DE CERÂMICA EM AC3</v>
      </c>
      <c r="N3282" s="67" t="s">
        <v>261</v>
      </c>
      <c r="O3282" s="68" t="s">
        <v>262</v>
      </c>
      <c r="P3282" s="68"/>
      <c r="Q3282" s="68" t="s">
        <v>3255</v>
      </c>
      <c r="R3282" s="69">
        <v>15.897</v>
      </c>
      <c r="S3282" s="70">
        <v>3.3</v>
      </c>
      <c r="T3282" s="70">
        <v>52.460099999999997</v>
      </c>
      <c r="U3282" s="67" t="s">
        <v>1519</v>
      </c>
      <c r="V3282" s="71" t="s">
        <v>4202</v>
      </c>
      <c r="W3282" s="171"/>
      <c r="X3282" s="172"/>
      <c r="Y3282" s="176">
        <f t="shared" si="1959"/>
        <v>0</v>
      </c>
      <c r="AA3282" s="192"/>
      <c r="AB3282" s="193"/>
    </row>
    <row r="3283" spans="2:28" hidden="1">
      <c r="B3283" s="189">
        <f t="shared" si="1951"/>
        <v>0</v>
      </c>
      <c r="C3283" s="189">
        <f t="shared" ca="1" si="1952"/>
        <v>0</v>
      </c>
      <c r="D3283" s="189">
        <f t="shared" si="1953"/>
        <v>0</v>
      </c>
      <c r="E3283" s="189">
        <f t="shared" ca="1" si="1954"/>
        <v>0</v>
      </c>
      <c r="F3283" s="189">
        <f t="shared" si="1955"/>
        <v>0</v>
      </c>
      <c r="G3283" s="189" cm="1">
        <f t="array" aca="1" ref="G3283" ca="1">OFFSET(G3283,-1,,,)+1</f>
        <v>3278</v>
      </c>
      <c r="H3283" s="189">
        <f t="shared" si="1956"/>
        <v>0</v>
      </c>
      <c r="I3283" s="189">
        <f t="shared" si="1957"/>
        <v>0</v>
      </c>
      <c r="J3283" s="179">
        <f t="shared" si="1958"/>
        <v>0</v>
      </c>
      <c r="K3283" s="173"/>
      <c r="L3283" s="174" t="str" cm="1">
        <f t="array" aca="1" ref="L3283" ca="1">IF($K3283="",OFFSET(L3283,-1,,,),K3283)</f>
        <v>15.01.16.01.02</v>
      </c>
      <c r="M3283" s="175" t="str" cm="1">
        <f t="array" aca="1" ref="M3283" ca="1">IF(OR($K3283=0,$K3283=""),OFFSET(M3283,-1,,,),O3283)</f>
        <v>PISO CERÂMICO BRANCO 60X60CM COM FRETE DE CERÂMICA EM AC3</v>
      </c>
      <c r="N3283" s="67" t="s">
        <v>4083</v>
      </c>
      <c r="O3283" s="68" t="s">
        <v>4740</v>
      </c>
      <c r="P3283" s="68"/>
      <c r="Q3283" s="68" t="s">
        <v>3258</v>
      </c>
      <c r="R3283" s="69">
        <v>41.634999999999998</v>
      </c>
      <c r="S3283" s="70">
        <v>23.85</v>
      </c>
      <c r="T3283" s="70">
        <v>992.99475000000007</v>
      </c>
      <c r="U3283" s="67" t="s">
        <v>1519</v>
      </c>
      <c r="V3283" s="71" t="s">
        <v>4202</v>
      </c>
      <c r="W3283" s="171"/>
      <c r="X3283" s="172"/>
      <c r="Y3283" s="176">
        <f t="shared" si="1959"/>
        <v>0</v>
      </c>
      <c r="AA3283" s="192"/>
      <c r="AB3283" s="193"/>
    </row>
    <row r="3284" spans="2:28" hidden="1">
      <c r="B3284" s="189">
        <f t="shared" si="1951"/>
        <v>0</v>
      </c>
      <c r="C3284" s="189">
        <f t="shared" ca="1" si="1952"/>
        <v>0</v>
      </c>
      <c r="D3284" s="189">
        <f t="shared" si="1953"/>
        <v>0</v>
      </c>
      <c r="E3284" s="189">
        <f t="shared" ca="1" si="1954"/>
        <v>0</v>
      </c>
      <c r="F3284" s="189">
        <f t="shared" si="1955"/>
        <v>0</v>
      </c>
      <c r="G3284" s="189" cm="1">
        <f t="array" aca="1" ref="G3284" ca="1">OFFSET(G3284,-1,,,)+1</f>
        <v>3279</v>
      </c>
      <c r="H3284" s="189">
        <f t="shared" si="1956"/>
        <v>0</v>
      </c>
      <c r="I3284" s="189">
        <f t="shared" si="1957"/>
        <v>0</v>
      </c>
      <c r="J3284" s="179">
        <f t="shared" si="1958"/>
        <v>0</v>
      </c>
      <c r="K3284" s="173"/>
      <c r="L3284" s="174" t="str" cm="1">
        <f t="array" aca="1" ref="L3284" ca="1">IF($K3284="",OFFSET(L3284,-1,,,),K3284)</f>
        <v>15.01.16.01.02</v>
      </c>
      <c r="M3284" s="175" t="str" cm="1">
        <f t="array" aca="1" ref="M3284" ca="1">IF(OR($K3284=0,$K3284=""),OFFSET(M3284,-1,,,),O3284)</f>
        <v>PISO CERÂMICO BRANCO 60X60CM COM FRETE DE CERÂMICA EM AC3</v>
      </c>
      <c r="N3284" s="67" t="s">
        <v>1503</v>
      </c>
      <c r="O3284" s="68" t="s">
        <v>1504</v>
      </c>
      <c r="P3284" s="68"/>
      <c r="Q3284" s="68" t="s">
        <v>3258</v>
      </c>
      <c r="R3284" s="69">
        <v>37.85</v>
      </c>
      <c r="S3284" s="70">
        <v>40</v>
      </c>
      <c r="T3284" s="70">
        <v>1514</v>
      </c>
      <c r="U3284" s="67" t="s">
        <v>1519</v>
      </c>
      <c r="V3284" s="71" t="s">
        <v>4202</v>
      </c>
      <c r="W3284" s="171"/>
      <c r="X3284" s="172"/>
      <c r="Y3284" s="176">
        <f t="shared" si="1959"/>
        <v>0</v>
      </c>
      <c r="AA3284" s="192"/>
      <c r="AB3284" s="193"/>
    </row>
    <row r="3285" spans="2:28" hidden="1">
      <c r="B3285" s="189">
        <f t="shared" si="1951"/>
        <v>0</v>
      </c>
      <c r="C3285" s="189">
        <f t="shared" ca="1" si="1952"/>
        <v>0</v>
      </c>
      <c r="D3285" s="189">
        <f t="shared" si="1953"/>
        <v>0</v>
      </c>
      <c r="E3285" s="189">
        <f t="shared" ca="1" si="1954"/>
        <v>0</v>
      </c>
      <c r="F3285" s="189">
        <f t="shared" si="1955"/>
        <v>0</v>
      </c>
      <c r="G3285" s="189" cm="1">
        <f t="array" aca="1" ref="G3285" ca="1">OFFSET(G3285,-1,,,)+1</f>
        <v>3280</v>
      </c>
      <c r="H3285" s="189">
        <f t="shared" si="1956"/>
        <v>0</v>
      </c>
      <c r="I3285" s="189">
        <f t="shared" si="1957"/>
        <v>0</v>
      </c>
      <c r="J3285" s="179">
        <f t="shared" si="1958"/>
        <v>0</v>
      </c>
      <c r="K3285" s="173"/>
      <c r="L3285" s="174" t="str" cm="1">
        <f t="array" aca="1" ref="L3285" ca="1">IF($K3285="",OFFSET(L3285,-1,,,),K3285)</f>
        <v>15.01.16.01.02</v>
      </c>
      <c r="M3285" s="175" t="str" cm="1">
        <f t="array" aca="1" ref="M3285" ca="1">IF(OR($K3285=0,$K3285=""),OFFSET(M3285,-1,,,),O3285)</f>
        <v>PISO CERÂMICO BRANCO 60X60CM COM FRETE DE CERÂMICA EM AC3</v>
      </c>
      <c r="N3285" s="67" t="s">
        <v>265</v>
      </c>
      <c r="O3285" s="68" t="s">
        <v>266</v>
      </c>
      <c r="P3285" s="68"/>
      <c r="Q3285" s="68" t="s">
        <v>3258</v>
      </c>
      <c r="R3285" s="69">
        <v>41.634999999999998</v>
      </c>
      <c r="S3285" s="70">
        <v>5.9</v>
      </c>
      <c r="T3285" s="70">
        <v>245.6465</v>
      </c>
      <c r="U3285" s="67" t="s">
        <v>1519</v>
      </c>
      <c r="V3285" s="71" t="s">
        <v>4202</v>
      </c>
      <c r="W3285" s="171"/>
      <c r="X3285" s="172"/>
      <c r="Y3285" s="176">
        <f t="shared" si="1959"/>
        <v>0</v>
      </c>
      <c r="AA3285" s="192"/>
      <c r="AB3285" s="193"/>
    </row>
    <row r="3286" spans="2:28">
      <c r="B3286" s="189">
        <f t="shared" si="1951"/>
        <v>0</v>
      </c>
      <c r="C3286" s="189">
        <f t="shared" ca="1" si="1952"/>
        <v>0</v>
      </c>
      <c r="D3286" s="189">
        <f t="shared" si="1953"/>
        <v>0</v>
      </c>
      <c r="E3286" s="189">
        <f t="shared" ca="1" si="1954"/>
        <v>0</v>
      </c>
      <c r="F3286" s="189">
        <f t="shared" si="1955"/>
        <v>0</v>
      </c>
      <c r="G3286" s="189" cm="1">
        <f t="array" aca="1" ref="G3286" ca="1">OFFSET(G3286,-1,,,)+1</f>
        <v>3281</v>
      </c>
      <c r="H3286" s="189">
        <f t="shared" si="1956"/>
        <v>0</v>
      </c>
      <c r="I3286" s="189">
        <f t="shared" si="1957"/>
        <v>0</v>
      </c>
      <c r="J3286" s="179">
        <f t="shared" si="1958"/>
        <v>0</v>
      </c>
      <c r="K3286" s="173" t="s">
        <v>3503</v>
      </c>
      <c r="L3286" s="174" t="str" cm="1">
        <f t="array" aca="1" ref="L3286" ca="1">IF($K3286="",OFFSET(L3286,-1,,,),K3286)</f>
        <v>15.01.16.01.03</v>
      </c>
      <c r="M3286" s="175" t="str" cm="1">
        <f t="array" aca="1" ref="M3286" ca="1">IF(OR($K3286=0,$K3286=""),OFFSET(M3286,-1,,,),O3286)</f>
        <v>RODAPÉ CERÂMICO BRANCO 60X60CM COM FRETE DE CERÂMICA EM AC3</v>
      </c>
      <c r="N3286" s="67" t="s">
        <v>4127</v>
      </c>
      <c r="O3286" s="68" t="s">
        <v>4821</v>
      </c>
      <c r="P3286" s="68"/>
      <c r="Q3286" s="68" t="s">
        <v>3253</v>
      </c>
      <c r="R3286" s="69">
        <v>16.7</v>
      </c>
      <c r="S3286" s="70">
        <v>33.661099999999998</v>
      </c>
      <c r="T3286" s="70">
        <v>562.14036999999996</v>
      </c>
      <c r="U3286" s="67"/>
      <c r="V3286" s="71"/>
      <c r="W3286" s="171"/>
      <c r="X3286" s="172"/>
      <c r="Y3286" s="176">
        <f t="shared" si="1959"/>
        <v>0</v>
      </c>
      <c r="AA3286" s="192"/>
      <c r="AB3286" s="193"/>
    </row>
    <row r="3287" spans="2:28" hidden="1">
      <c r="B3287" s="189">
        <f t="shared" si="1951"/>
        <v>0</v>
      </c>
      <c r="C3287" s="189">
        <f t="shared" ca="1" si="1952"/>
        <v>0</v>
      </c>
      <c r="D3287" s="189">
        <f t="shared" si="1953"/>
        <v>0</v>
      </c>
      <c r="E3287" s="189">
        <f t="shared" ca="1" si="1954"/>
        <v>0</v>
      </c>
      <c r="F3287" s="189">
        <f t="shared" si="1955"/>
        <v>0</v>
      </c>
      <c r="G3287" s="189" cm="1">
        <f t="array" aca="1" ref="G3287" ca="1">OFFSET(G3287,-1,,,)+1</f>
        <v>3282</v>
      </c>
      <c r="H3287" s="189">
        <f t="shared" si="1956"/>
        <v>0</v>
      </c>
      <c r="I3287" s="189">
        <f t="shared" si="1957"/>
        <v>0</v>
      </c>
      <c r="J3287" s="179">
        <f t="shared" si="1958"/>
        <v>0</v>
      </c>
      <c r="K3287" s="173"/>
      <c r="L3287" s="174" t="str" cm="1">
        <f t="array" aca="1" ref="L3287" ca="1">IF($K3287="",OFFSET(L3287,-1,,,),K3287)</f>
        <v>15.01.16.01.03</v>
      </c>
      <c r="M3287" s="175" t="str" cm="1">
        <f t="array" aca="1" ref="M3287" ca="1">IF(OR($K3287=0,$K3287=""),OFFSET(M3287,-1,,,),O3287)</f>
        <v>RODAPÉ CERÂMICO BRANCO 60X60CM COM FRETE DE CERÂMICA EM AC3</v>
      </c>
      <c r="N3287" s="67" t="s">
        <v>259</v>
      </c>
      <c r="O3287" s="68" t="s">
        <v>260</v>
      </c>
      <c r="P3287" s="68"/>
      <c r="Q3287" s="68" t="s">
        <v>3260</v>
      </c>
      <c r="R3287" s="69">
        <v>0.33400000000000002</v>
      </c>
      <c r="S3287" s="70">
        <v>0.03</v>
      </c>
      <c r="T3287" s="70">
        <v>1.0019999999999999E-2</v>
      </c>
      <c r="U3287" s="67" t="s">
        <v>1519</v>
      </c>
      <c r="V3287" s="71" t="s">
        <v>4202</v>
      </c>
      <c r="W3287" s="171"/>
      <c r="X3287" s="172"/>
      <c r="Y3287" s="176">
        <f t="shared" si="1959"/>
        <v>0</v>
      </c>
      <c r="AA3287" s="192"/>
      <c r="AB3287" s="193"/>
    </row>
    <row r="3288" spans="2:28" hidden="1">
      <c r="B3288" s="189">
        <f t="shared" si="1951"/>
        <v>0</v>
      </c>
      <c r="C3288" s="189">
        <f t="shared" ca="1" si="1952"/>
        <v>0</v>
      </c>
      <c r="D3288" s="189">
        <f t="shared" si="1953"/>
        <v>0</v>
      </c>
      <c r="E3288" s="189">
        <f t="shared" ca="1" si="1954"/>
        <v>0</v>
      </c>
      <c r="F3288" s="189">
        <f t="shared" si="1955"/>
        <v>0</v>
      </c>
      <c r="G3288" s="189" cm="1">
        <f t="array" aca="1" ref="G3288" ca="1">OFFSET(G3288,-1,,,)+1</f>
        <v>3283</v>
      </c>
      <c r="H3288" s="189">
        <f t="shared" si="1956"/>
        <v>0</v>
      </c>
      <c r="I3288" s="189">
        <f t="shared" si="1957"/>
        <v>0</v>
      </c>
      <c r="J3288" s="179">
        <f t="shared" si="1958"/>
        <v>0</v>
      </c>
      <c r="K3288" s="173"/>
      <c r="L3288" s="174" t="str" cm="1">
        <f t="array" aca="1" ref="L3288" ca="1">IF($K3288="",OFFSET(L3288,-1,,,),K3288)</f>
        <v>15.01.16.01.03</v>
      </c>
      <c r="M3288" s="175" t="str" cm="1">
        <f t="array" aca="1" ref="M3288" ca="1">IF(OR($K3288=0,$K3288=""),OFFSET(M3288,-1,,,),O3288)</f>
        <v>RODAPÉ CERÂMICO BRANCO 60X60CM COM FRETE DE CERÂMICA EM AC3</v>
      </c>
      <c r="N3288" s="67" t="s">
        <v>242</v>
      </c>
      <c r="O3288" s="68" t="s">
        <v>243</v>
      </c>
      <c r="P3288" s="68"/>
      <c r="Q3288" s="68" t="s">
        <v>3255</v>
      </c>
      <c r="R3288" s="69">
        <v>8.35</v>
      </c>
      <c r="S3288" s="70">
        <v>1.3</v>
      </c>
      <c r="T3288" s="70">
        <v>10.855</v>
      </c>
      <c r="U3288" s="67" t="s">
        <v>1519</v>
      </c>
      <c r="V3288" s="71" t="s">
        <v>4202</v>
      </c>
      <c r="W3288" s="171"/>
      <c r="X3288" s="172"/>
      <c r="Y3288" s="176">
        <f t="shared" si="1959"/>
        <v>0</v>
      </c>
      <c r="AA3288" s="192"/>
      <c r="AB3288" s="193"/>
    </row>
    <row r="3289" spans="2:28" hidden="1">
      <c r="B3289" s="189">
        <f t="shared" si="1951"/>
        <v>0</v>
      </c>
      <c r="C3289" s="189">
        <f t="shared" ca="1" si="1952"/>
        <v>0</v>
      </c>
      <c r="D3289" s="189">
        <f t="shared" si="1953"/>
        <v>0</v>
      </c>
      <c r="E3289" s="189">
        <f t="shared" ca="1" si="1954"/>
        <v>0</v>
      </c>
      <c r="F3289" s="189">
        <f t="shared" si="1955"/>
        <v>0</v>
      </c>
      <c r="G3289" s="189" cm="1">
        <f t="array" aca="1" ref="G3289" ca="1">OFFSET(G3289,-1,,,)+1</f>
        <v>3284</v>
      </c>
      <c r="H3289" s="189">
        <f t="shared" si="1956"/>
        <v>0</v>
      </c>
      <c r="I3289" s="189">
        <f t="shared" si="1957"/>
        <v>0</v>
      </c>
      <c r="J3289" s="179">
        <f t="shared" si="1958"/>
        <v>0</v>
      </c>
      <c r="K3289" s="173"/>
      <c r="L3289" s="174" t="str" cm="1">
        <f t="array" aca="1" ref="L3289" ca="1">IF($K3289="",OFFSET(L3289,-1,,,),K3289)</f>
        <v>15.01.16.01.03</v>
      </c>
      <c r="M3289" s="175" t="str" cm="1">
        <f t="array" aca="1" ref="M3289" ca="1">IF(OR($K3289=0,$K3289=""),OFFSET(M3289,-1,,,),O3289)</f>
        <v>RODAPÉ CERÂMICO BRANCO 60X60CM COM FRETE DE CERÂMICA EM AC3</v>
      </c>
      <c r="N3289" s="67" t="s">
        <v>261</v>
      </c>
      <c r="O3289" s="68" t="s">
        <v>262</v>
      </c>
      <c r="P3289" s="68"/>
      <c r="Q3289" s="68" t="s">
        <v>3255</v>
      </c>
      <c r="R3289" s="69">
        <v>3.5070000000000001</v>
      </c>
      <c r="S3289" s="70">
        <v>3.3</v>
      </c>
      <c r="T3289" s="70">
        <v>11.5731</v>
      </c>
      <c r="U3289" s="67" t="s">
        <v>1519</v>
      </c>
      <c r="V3289" s="71" t="s">
        <v>4202</v>
      </c>
      <c r="W3289" s="171"/>
      <c r="X3289" s="172"/>
      <c r="Y3289" s="176">
        <f t="shared" si="1959"/>
        <v>0</v>
      </c>
      <c r="AA3289" s="192"/>
      <c r="AB3289" s="193"/>
    </row>
    <row r="3290" spans="2:28" hidden="1">
      <c r="B3290" s="189">
        <f t="shared" si="1951"/>
        <v>0</v>
      </c>
      <c r="C3290" s="189">
        <f t="shared" ca="1" si="1952"/>
        <v>0</v>
      </c>
      <c r="D3290" s="189">
        <f t="shared" si="1953"/>
        <v>0</v>
      </c>
      <c r="E3290" s="189">
        <f t="shared" ca="1" si="1954"/>
        <v>0</v>
      </c>
      <c r="F3290" s="189">
        <f t="shared" si="1955"/>
        <v>0</v>
      </c>
      <c r="G3290" s="189" cm="1">
        <f t="array" aca="1" ref="G3290" ca="1">OFFSET(G3290,-1,,,)+1</f>
        <v>3285</v>
      </c>
      <c r="H3290" s="189">
        <f t="shared" si="1956"/>
        <v>0</v>
      </c>
      <c r="I3290" s="189">
        <f t="shared" si="1957"/>
        <v>0</v>
      </c>
      <c r="J3290" s="179">
        <f t="shared" si="1958"/>
        <v>0</v>
      </c>
      <c r="K3290" s="173"/>
      <c r="L3290" s="174" t="str" cm="1">
        <f t="array" aca="1" ref="L3290" ca="1">IF($K3290="",OFFSET(L3290,-1,,,),K3290)</f>
        <v>15.01.16.01.03</v>
      </c>
      <c r="M3290" s="175" t="str" cm="1">
        <f t="array" aca="1" ref="M3290" ca="1">IF(OR($K3290=0,$K3290=""),OFFSET(M3290,-1,,,),O3290)</f>
        <v>RODAPÉ CERÂMICO BRANCO 60X60CM COM FRETE DE CERÂMICA EM AC3</v>
      </c>
      <c r="N3290" s="67" t="s">
        <v>4083</v>
      </c>
      <c r="O3290" s="68" t="s">
        <v>4740</v>
      </c>
      <c r="P3290" s="68"/>
      <c r="Q3290" s="68" t="s">
        <v>3258</v>
      </c>
      <c r="R3290" s="69">
        <v>5.5110000000000001</v>
      </c>
      <c r="S3290" s="70">
        <v>23.85</v>
      </c>
      <c r="T3290" s="70">
        <v>131.43735000000001</v>
      </c>
      <c r="U3290" s="67" t="s">
        <v>1519</v>
      </c>
      <c r="V3290" s="71" t="s">
        <v>4202</v>
      </c>
      <c r="W3290" s="171"/>
      <c r="X3290" s="172"/>
      <c r="Y3290" s="176">
        <f t="shared" si="1959"/>
        <v>0</v>
      </c>
      <c r="AA3290" s="192"/>
      <c r="AB3290" s="193"/>
    </row>
    <row r="3291" spans="2:28" hidden="1">
      <c r="B3291" s="189">
        <f t="shared" si="1951"/>
        <v>0</v>
      </c>
      <c r="C3291" s="189">
        <f t="shared" ca="1" si="1952"/>
        <v>0</v>
      </c>
      <c r="D3291" s="189">
        <f t="shared" si="1953"/>
        <v>0</v>
      </c>
      <c r="E3291" s="189">
        <f t="shared" ca="1" si="1954"/>
        <v>0</v>
      </c>
      <c r="F3291" s="189">
        <f t="shared" si="1955"/>
        <v>0</v>
      </c>
      <c r="G3291" s="189" cm="1">
        <f t="array" aca="1" ref="G3291" ca="1">OFFSET(G3291,-1,,,)+1</f>
        <v>3286</v>
      </c>
      <c r="H3291" s="189">
        <f t="shared" si="1956"/>
        <v>0</v>
      </c>
      <c r="I3291" s="189">
        <f t="shared" si="1957"/>
        <v>0</v>
      </c>
      <c r="J3291" s="179">
        <f t="shared" si="1958"/>
        <v>0</v>
      </c>
      <c r="K3291" s="173"/>
      <c r="L3291" s="174" t="str" cm="1">
        <f t="array" aca="1" ref="L3291" ca="1">IF($K3291="",OFFSET(L3291,-1,,,),K3291)</f>
        <v>15.01.16.01.03</v>
      </c>
      <c r="M3291" s="175" t="str" cm="1">
        <f t="array" aca="1" ref="M3291" ca="1">IF(OR($K3291=0,$K3291=""),OFFSET(M3291,-1,,,),O3291)</f>
        <v>RODAPÉ CERÂMICO BRANCO 60X60CM COM FRETE DE CERÂMICA EM AC3</v>
      </c>
      <c r="N3291" s="67" t="s">
        <v>267</v>
      </c>
      <c r="O3291" s="68" t="s">
        <v>268</v>
      </c>
      <c r="P3291" s="68"/>
      <c r="Q3291" s="68" t="s">
        <v>3253</v>
      </c>
      <c r="R3291" s="69">
        <v>16.7</v>
      </c>
      <c r="S3291" s="70">
        <v>22.5</v>
      </c>
      <c r="T3291" s="70">
        <v>375.75</v>
      </c>
      <c r="U3291" s="67" t="s">
        <v>1519</v>
      </c>
      <c r="V3291" s="71" t="s">
        <v>4202</v>
      </c>
      <c r="W3291" s="171"/>
      <c r="X3291" s="172"/>
      <c r="Y3291" s="176">
        <f t="shared" si="1959"/>
        <v>0</v>
      </c>
      <c r="AA3291" s="192"/>
      <c r="AB3291" s="193"/>
    </row>
    <row r="3292" spans="2:28" hidden="1">
      <c r="B3292" s="189">
        <f t="shared" si="1951"/>
        <v>0</v>
      </c>
      <c r="C3292" s="189">
        <f t="shared" ca="1" si="1952"/>
        <v>0</v>
      </c>
      <c r="D3292" s="189">
        <f t="shared" si="1953"/>
        <v>0</v>
      </c>
      <c r="E3292" s="189">
        <f t="shared" ca="1" si="1954"/>
        <v>0</v>
      </c>
      <c r="F3292" s="189">
        <f t="shared" si="1955"/>
        <v>0</v>
      </c>
      <c r="G3292" s="189" cm="1">
        <f t="array" aca="1" ref="G3292" ca="1">OFFSET(G3292,-1,,,)+1</f>
        <v>3287</v>
      </c>
      <c r="H3292" s="189">
        <f t="shared" si="1956"/>
        <v>0</v>
      </c>
      <c r="I3292" s="189">
        <f t="shared" si="1957"/>
        <v>0</v>
      </c>
      <c r="J3292" s="179">
        <f t="shared" si="1958"/>
        <v>0</v>
      </c>
      <c r="K3292" s="173"/>
      <c r="L3292" s="174" t="str" cm="1">
        <f t="array" aca="1" ref="L3292" ca="1">IF($K3292="",OFFSET(L3292,-1,,,),K3292)</f>
        <v>15.01.16.01.03</v>
      </c>
      <c r="M3292" s="175" t="str" cm="1">
        <f t="array" aca="1" ref="M3292" ca="1">IF(OR($K3292=0,$K3292=""),OFFSET(M3292,-1,,,),O3292)</f>
        <v>RODAPÉ CERÂMICO BRANCO 60X60CM COM FRETE DE CERÂMICA EM AC3</v>
      </c>
      <c r="N3292" s="67" t="s">
        <v>265</v>
      </c>
      <c r="O3292" s="68" t="s">
        <v>266</v>
      </c>
      <c r="P3292" s="68"/>
      <c r="Q3292" s="68" t="s">
        <v>3258</v>
      </c>
      <c r="R3292" s="69">
        <v>5.5110000000000001</v>
      </c>
      <c r="S3292" s="70">
        <v>5.9</v>
      </c>
      <c r="T3292" s="70">
        <v>32.514900000000004</v>
      </c>
      <c r="U3292" s="67" t="s">
        <v>1519</v>
      </c>
      <c r="V3292" s="71" t="s">
        <v>4202</v>
      </c>
      <c r="W3292" s="171"/>
      <c r="X3292" s="172"/>
      <c r="Y3292" s="176">
        <f t="shared" si="1959"/>
        <v>0</v>
      </c>
      <c r="AA3292" s="192"/>
      <c r="AB3292" s="193"/>
    </row>
    <row r="3293" spans="2:28">
      <c r="B3293" s="189">
        <f t="shared" si="1951"/>
        <v>0</v>
      </c>
      <c r="C3293" s="189">
        <f t="shared" ca="1" si="1952"/>
        <v>0</v>
      </c>
      <c r="D3293" s="189">
        <f t="shared" si="1953"/>
        <v>0</v>
      </c>
      <c r="E3293" s="189">
        <f t="shared" ca="1" si="1954"/>
        <v>0</v>
      </c>
      <c r="F3293" s="189">
        <f t="shared" si="1955"/>
        <v>0</v>
      </c>
      <c r="G3293" s="189" cm="1">
        <f t="array" aca="1" ref="G3293" ca="1">OFFSET(G3293,-1,,,)+1</f>
        <v>3288</v>
      </c>
      <c r="H3293" s="189">
        <f t="shared" si="1956"/>
        <v>0</v>
      </c>
      <c r="I3293" s="189">
        <f t="shared" si="1957"/>
        <v>0</v>
      </c>
      <c r="J3293" s="179">
        <f t="shared" si="1958"/>
        <v>0</v>
      </c>
      <c r="K3293" s="173" t="s">
        <v>3504</v>
      </c>
      <c r="L3293" s="174" t="str" cm="1">
        <f t="array" aca="1" ref="L3293" ca="1">IF($K3293="",OFFSET(L3293,-1,,,),K3293)</f>
        <v>15.01.16.01.04</v>
      </c>
      <c r="M3293" s="175" t="str" cm="1">
        <f t="array" aca="1" ref="M3293" ca="1">IF(OR($K3293=0,$K3293=""),OFFSET(M3293,-1,,,),O3293)</f>
        <v>MASSA ÚNICA E=20MM COM ARGAMASSA PRÉ FABRICADA- PAREDE</v>
      </c>
      <c r="N3293" s="67" t="s">
        <v>717</v>
      </c>
      <c r="O3293" s="68" t="s">
        <v>4248</v>
      </c>
      <c r="P3293" s="68"/>
      <c r="Q3293" s="68" t="s">
        <v>3258</v>
      </c>
      <c r="R3293" s="69">
        <v>153.49</v>
      </c>
      <c r="S3293" s="70">
        <v>49.96</v>
      </c>
      <c r="T3293" s="70">
        <v>7668.3604000000005</v>
      </c>
      <c r="U3293" s="67"/>
      <c r="V3293" s="71"/>
      <c r="W3293" s="171"/>
      <c r="X3293" s="172"/>
      <c r="Y3293" s="176">
        <f t="shared" si="1959"/>
        <v>0</v>
      </c>
      <c r="AA3293" s="192"/>
      <c r="AB3293" s="193"/>
    </row>
    <row r="3294" spans="2:28" hidden="1">
      <c r="B3294" s="189">
        <f>IF(J3294=0,0,U3294)</f>
        <v>0</v>
      </c>
      <c r="C3294" s="189">
        <f ca="1">IF(OR(J3294=0,I3294=0),0,IF(_xlfn.IFNA(MATCH(B3294,OFFSET($B$5,,,$G3294,),),0)&gt;0,0,MAX(OFFSET($C$5,,,$G3294,))+1))</f>
        <v>0</v>
      </c>
      <c r="D3294" s="189">
        <f>IF(J3294=0,0,N3294&amp;"-"&amp;U3294)</f>
        <v>0</v>
      </c>
      <c r="E3294" s="189">
        <f ca="1">IF(OR(J3294=0,I3294=0),0,IF(_xlfn.IFNA(MATCH(D3294,OFFSET($D$5,,,$G3294,),),0)&gt;0,0,_xlfn.MAXIFS(OFFSET($E$5,,,$G3294,),OFFSET($J$5,,,$G3294,),J3294)+1))</f>
        <v>0</v>
      </c>
      <c r="F3294" s="189">
        <f>IF(J3294=0,0,E3294&amp;"-"&amp;N3294)</f>
        <v>0</v>
      </c>
      <c r="G3294" s="189" cm="1">
        <f t="array" aca="1" ref="G3294" ca="1">OFFSET(G3294,-1,,,)+1</f>
        <v>3289</v>
      </c>
      <c r="H3294" s="189">
        <f>IF(OR($K3294=0,$K3294=""),$W3294,0)</f>
        <v>0</v>
      </c>
      <c r="I3294" s="189">
        <f>H3294*R3294</f>
        <v>0</v>
      </c>
      <c r="J3294" s="179">
        <f>IF(AND(I3294&lt;&gt;0,OR(K3294=0,K3294="")),N3294&amp;" - Mapa",0)</f>
        <v>0</v>
      </c>
      <c r="K3294" s="173"/>
      <c r="L3294" s="174" t="str" cm="1">
        <f t="array" aca="1" ref="L3294" ca="1">IF($K3294="",OFFSET(L3294,-1,,,),K3294)</f>
        <v>15.01.16.01.04</v>
      </c>
      <c r="M3294" s="175" t="str" cm="1">
        <f t="array" aca="1" ref="M3294" ca="1">IF(OR($K3294=0,$K3294=""),OFFSET(M3294,-1,,,),O3294)</f>
        <v>MASSA ÚNICA E=20MM COM ARGAMASSA PRÉ FABRICADA- PAREDE</v>
      </c>
      <c r="N3294" s="67" t="s">
        <v>522</v>
      </c>
      <c r="O3294" s="68" t="s">
        <v>523</v>
      </c>
      <c r="P3294" s="68"/>
      <c r="Q3294" s="68" t="s">
        <v>3255</v>
      </c>
      <c r="R3294" s="69">
        <v>5218.66</v>
      </c>
      <c r="S3294" s="70">
        <v>0.44</v>
      </c>
      <c r="T3294" s="70">
        <v>2296.2103999999999</v>
      </c>
      <c r="U3294" s="67" t="s">
        <v>1519</v>
      </c>
      <c r="V3294" s="71" t="s">
        <v>4202</v>
      </c>
      <c r="W3294" s="171"/>
      <c r="X3294" s="172"/>
      <c r="Y3294" s="176">
        <f>X3294+W3294</f>
        <v>0</v>
      </c>
      <c r="AA3294" s="192"/>
      <c r="AB3294" s="193"/>
    </row>
    <row r="3295" spans="2:28" hidden="1">
      <c r="B3295" s="189">
        <f t="shared" ref="B3295:B3298" si="1960">IF(J3295=0,0,U3295)</f>
        <v>0</v>
      </c>
      <c r="C3295" s="189">
        <f t="shared" ref="C3295:C3298" ca="1" si="1961">IF(OR(J3295=0,I3295=0),0,IF(_xlfn.IFNA(MATCH(B3295,OFFSET($B$5,,,$G3295,),),0)&gt;0,0,MAX(OFFSET($C$5,,,$G3295,))+1))</f>
        <v>0</v>
      </c>
      <c r="D3295" s="189">
        <f t="shared" ref="D3295:D3298" si="1962">IF(J3295=0,0,N3295&amp;"-"&amp;U3295)</f>
        <v>0</v>
      </c>
      <c r="E3295" s="189">
        <f t="shared" ref="E3295:E3298" ca="1" si="1963">IF(OR(J3295=0,I3295=0),0,IF(_xlfn.IFNA(MATCH(D3295,OFFSET($D$5,,,$G3295,),),0)&gt;0,0,_xlfn.MAXIFS(OFFSET($E$5,,,$G3295,),OFFSET($J$5,,,$G3295,),J3295)+1))</f>
        <v>0</v>
      </c>
      <c r="F3295" s="189">
        <f t="shared" ref="F3295:F3298" si="1964">IF(J3295=0,0,E3295&amp;"-"&amp;N3295)</f>
        <v>0</v>
      </c>
      <c r="G3295" s="189" cm="1">
        <f t="array" aca="1" ref="G3295" ca="1">OFFSET(G3295,-1,,,)+1</f>
        <v>3290</v>
      </c>
      <c r="H3295" s="189">
        <f t="shared" ref="H3295:H3298" si="1965">IF(OR($K3295=0,$K3295=""),$W3295,0)</f>
        <v>0</v>
      </c>
      <c r="I3295" s="189">
        <f t="shared" ref="I3295:I3298" si="1966">H3295*R3295</f>
        <v>0</v>
      </c>
      <c r="J3295" s="179">
        <f t="shared" ref="J3295:J3298" si="1967">IF(AND(I3295&lt;&gt;0,OR(K3295=0,K3295="")),N3295&amp;" - Mapa",0)</f>
        <v>0</v>
      </c>
      <c r="K3295" s="173"/>
      <c r="L3295" s="174" t="str" cm="1">
        <f t="array" aca="1" ref="L3295" ca="1">IF($K3295="",OFFSET(L3295,-1,,,),K3295)</f>
        <v>15.01.16.01.04</v>
      </c>
      <c r="M3295" s="175" t="str" cm="1">
        <f t="array" aca="1" ref="M3295" ca="1">IF(OR($K3295=0,$K3295=""),OFFSET(M3295,-1,,,),O3295)</f>
        <v>MASSA ÚNICA E=20MM COM ARGAMASSA PRÉ FABRICADA- PAREDE</v>
      </c>
      <c r="N3295" s="67" t="s">
        <v>369</v>
      </c>
      <c r="O3295" s="68" t="s">
        <v>370</v>
      </c>
      <c r="P3295" s="68"/>
      <c r="Q3295" s="68" t="s">
        <v>3258</v>
      </c>
      <c r="R3295" s="69">
        <v>153.49</v>
      </c>
      <c r="S3295" s="70">
        <v>35</v>
      </c>
      <c r="T3295" s="70">
        <v>5372.1500000000005</v>
      </c>
      <c r="U3295" s="67" t="s">
        <v>1519</v>
      </c>
      <c r="V3295" s="71" t="s">
        <v>4202</v>
      </c>
      <c r="W3295" s="171"/>
      <c r="X3295" s="172"/>
      <c r="Y3295" s="176">
        <f t="shared" ref="Y3295:Y3298" si="1968">X3295+W3295</f>
        <v>0</v>
      </c>
      <c r="AA3295" s="192"/>
      <c r="AB3295" s="193"/>
    </row>
    <row r="3296" spans="2:28">
      <c r="B3296" s="189">
        <f t="shared" si="1960"/>
        <v>0</v>
      </c>
      <c r="C3296" s="189">
        <f t="shared" ca="1" si="1961"/>
        <v>0</v>
      </c>
      <c r="D3296" s="189">
        <f t="shared" si="1962"/>
        <v>0</v>
      </c>
      <c r="E3296" s="189">
        <f t="shared" ca="1" si="1963"/>
        <v>0</v>
      </c>
      <c r="F3296" s="189">
        <f t="shared" si="1964"/>
        <v>0</v>
      </c>
      <c r="G3296" s="189" cm="1">
        <f t="array" aca="1" ref="G3296" ca="1">OFFSET(G3296,-1,,,)+1</f>
        <v>3291</v>
      </c>
      <c r="H3296" s="189">
        <f t="shared" si="1965"/>
        <v>0</v>
      </c>
      <c r="I3296" s="189">
        <f t="shared" si="1966"/>
        <v>0</v>
      </c>
      <c r="J3296" s="179">
        <f t="shared" si="1967"/>
        <v>0</v>
      </c>
      <c r="K3296" s="173" t="s">
        <v>3505</v>
      </c>
      <c r="L3296" s="174" t="str" cm="1">
        <f t="array" aca="1" ref="L3296" ca="1">IF($K3296="",OFFSET(L3296,-1,,,),K3296)</f>
        <v>15.01.16.01.05</v>
      </c>
      <c r="M3296" s="175" t="str" cm="1">
        <f t="array" aca="1" ref="M3296" ca="1">IF(OR($K3296=0,$K3296=""),OFFSET(M3296,-1,,,),O3296)</f>
        <v>AZULEJO 30X40CM COM FRETE DE CERÂMICA EM AC3</v>
      </c>
      <c r="N3296" s="67" t="s">
        <v>3999</v>
      </c>
      <c r="O3296" s="68" t="s">
        <v>4584</v>
      </c>
      <c r="P3296" s="68"/>
      <c r="Q3296" s="68" t="s">
        <v>3258</v>
      </c>
      <c r="R3296" s="69">
        <v>106.24</v>
      </c>
      <c r="S3296" s="70">
        <v>88.697999999999993</v>
      </c>
      <c r="T3296" s="70">
        <v>9423.2755199999992</v>
      </c>
      <c r="U3296" s="67"/>
      <c r="V3296" s="71"/>
      <c r="W3296" s="171"/>
      <c r="X3296" s="172"/>
      <c r="Y3296" s="176">
        <f t="shared" si="1968"/>
        <v>0</v>
      </c>
      <c r="AA3296" s="192"/>
      <c r="AB3296" s="193"/>
    </row>
    <row r="3297" spans="2:28" hidden="1">
      <c r="B3297" s="189">
        <f t="shared" si="1960"/>
        <v>0</v>
      </c>
      <c r="C3297" s="189">
        <f t="shared" ca="1" si="1961"/>
        <v>0</v>
      </c>
      <c r="D3297" s="189">
        <f t="shared" si="1962"/>
        <v>0</v>
      </c>
      <c r="E3297" s="189">
        <f t="shared" ca="1" si="1963"/>
        <v>0</v>
      </c>
      <c r="F3297" s="189">
        <f t="shared" si="1964"/>
        <v>0</v>
      </c>
      <c r="G3297" s="189" cm="1">
        <f t="array" aca="1" ref="G3297" ca="1">OFFSET(G3297,-1,,,)+1</f>
        <v>3292</v>
      </c>
      <c r="H3297" s="189">
        <f t="shared" si="1965"/>
        <v>0</v>
      </c>
      <c r="I3297" s="189">
        <f t="shared" si="1966"/>
        <v>0</v>
      </c>
      <c r="J3297" s="179">
        <f t="shared" si="1967"/>
        <v>0</v>
      </c>
      <c r="K3297" s="173"/>
      <c r="L3297" s="174" t="str" cm="1">
        <f t="array" aca="1" ref="L3297" ca="1">IF($K3297="",OFFSET(L3297,-1,,,),K3297)</f>
        <v>15.01.16.01.05</v>
      </c>
      <c r="M3297" s="175" t="str" cm="1">
        <f t="array" aca="1" ref="M3297" ca="1">IF(OR($K3297=0,$K3297=""),OFFSET(M3297,-1,,,),O3297)</f>
        <v>AZULEJO 30X40CM COM FRETE DE CERÂMICA EM AC3</v>
      </c>
      <c r="N3297" s="67" t="s">
        <v>259</v>
      </c>
      <c r="O3297" s="68" t="s">
        <v>260</v>
      </c>
      <c r="P3297" s="68"/>
      <c r="Q3297" s="68" t="s">
        <v>3260</v>
      </c>
      <c r="R3297" s="69">
        <v>531.20000000000005</v>
      </c>
      <c r="S3297" s="70">
        <v>0.03</v>
      </c>
      <c r="T3297" s="70">
        <v>15.936</v>
      </c>
      <c r="U3297" s="67" t="s">
        <v>1519</v>
      </c>
      <c r="V3297" s="71" t="s">
        <v>4202</v>
      </c>
      <c r="W3297" s="171"/>
      <c r="X3297" s="172"/>
      <c r="Y3297" s="176">
        <f t="shared" si="1968"/>
        <v>0</v>
      </c>
      <c r="AA3297" s="192"/>
      <c r="AB3297" s="193"/>
    </row>
    <row r="3298" spans="2:28" hidden="1">
      <c r="B3298" s="189">
        <f t="shared" si="1960"/>
        <v>0</v>
      </c>
      <c r="C3298" s="189">
        <f t="shared" ca="1" si="1961"/>
        <v>0</v>
      </c>
      <c r="D3298" s="189">
        <f t="shared" si="1962"/>
        <v>0</v>
      </c>
      <c r="E3298" s="189">
        <f t="shared" ca="1" si="1963"/>
        <v>0</v>
      </c>
      <c r="F3298" s="189">
        <f t="shared" si="1964"/>
        <v>0</v>
      </c>
      <c r="G3298" s="189" cm="1">
        <f t="array" aca="1" ref="G3298" ca="1">OFFSET(G3298,-1,,,)+1</f>
        <v>3293</v>
      </c>
      <c r="H3298" s="189">
        <f t="shared" si="1965"/>
        <v>0</v>
      </c>
      <c r="I3298" s="189">
        <f t="shared" si="1966"/>
        <v>0</v>
      </c>
      <c r="J3298" s="179">
        <f t="shared" si="1967"/>
        <v>0</v>
      </c>
      <c r="K3298" s="173"/>
      <c r="L3298" s="174" t="str" cm="1">
        <f t="array" aca="1" ref="L3298" ca="1">IF($K3298="",OFFSET(L3298,-1,,,),K3298)</f>
        <v>15.01.16.01.05</v>
      </c>
      <c r="M3298" s="175" t="str" cm="1">
        <f t="array" aca="1" ref="M3298" ca="1">IF(OR($K3298=0,$K3298=""),OFFSET(M3298,-1,,,),O3298)</f>
        <v>AZULEJO 30X40CM COM FRETE DE CERÂMICA EM AC3</v>
      </c>
      <c r="N3298" s="67" t="s">
        <v>242</v>
      </c>
      <c r="O3298" s="68" t="s">
        <v>243</v>
      </c>
      <c r="P3298" s="68"/>
      <c r="Q3298" s="68" t="s">
        <v>3255</v>
      </c>
      <c r="R3298" s="69">
        <v>849.92</v>
      </c>
      <c r="S3298" s="70">
        <v>1.3</v>
      </c>
      <c r="T3298" s="70">
        <v>1104.896</v>
      </c>
      <c r="U3298" s="67" t="s">
        <v>1519</v>
      </c>
      <c r="V3298" s="71" t="s">
        <v>4202</v>
      </c>
      <c r="W3298" s="171"/>
      <c r="X3298" s="172"/>
      <c r="Y3298" s="176">
        <f t="shared" si="1968"/>
        <v>0</v>
      </c>
      <c r="AA3298" s="192"/>
      <c r="AB3298" s="193"/>
    </row>
    <row r="3299" spans="2:28" hidden="1">
      <c r="B3299" s="189">
        <f>IF(J3299=0,0,U3299)</f>
        <v>0</v>
      </c>
      <c r="C3299" s="189">
        <f ca="1">IF(OR(J3299=0,I3299=0),0,IF(_xlfn.IFNA(MATCH(B3299,OFFSET($B$5,,,$G3299,),),0)&gt;0,0,MAX(OFFSET($C$5,,,$G3299,))+1))</f>
        <v>0</v>
      </c>
      <c r="D3299" s="189">
        <f>IF(J3299=0,0,N3299&amp;"-"&amp;U3299)</f>
        <v>0</v>
      </c>
      <c r="E3299" s="189">
        <f ca="1">IF(OR(J3299=0,I3299=0),0,IF(_xlfn.IFNA(MATCH(D3299,OFFSET($D$5,,,$G3299,),),0)&gt;0,0,_xlfn.MAXIFS(OFFSET($E$5,,,$G3299,),OFFSET($J$5,,,$G3299,),J3299)+1))</f>
        <v>0</v>
      </c>
      <c r="F3299" s="189">
        <f>IF(J3299=0,0,E3299&amp;"-"&amp;N3299)</f>
        <v>0</v>
      </c>
      <c r="G3299" s="189" cm="1">
        <f t="array" aca="1" ref="G3299" ca="1">OFFSET(G3299,-1,,,)+1</f>
        <v>3294</v>
      </c>
      <c r="H3299" s="189">
        <f>IF(OR($K3299=0,$K3299=""),$W3299,0)</f>
        <v>0</v>
      </c>
      <c r="I3299" s="189">
        <f>H3299*R3299</f>
        <v>0</v>
      </c>
      <c r="J3299" s="179">
        <f>IF(AND(I3299&lt;&gt;0,OR(K3299=0,K3299="")),N3299&amp;" - Mapa",0)</f>
        <v>0</v>
      </c>
      <c r="K3299" s="173"/>
      <c r="L3299" s="174" t="str" cm="1">
        <f t="array" aca="1" ref="L3299" ca="1">IF($K3299="",OFFSET(L3299,-1,,,),K3299)</f>
        <v>15.01.16.01.05</v>
      </c>
      <c r="M3299" s="175" t="str" cm="1">
        <f t="array" aca="1" ref="M3299" ca="1">IF(OR($K3299=0,$K3299=""),OFFSET(M3299,-1,,,),O3299)</f>
        <v>AZULEJO 30X40CM COM FRETE DE CERÂMICA EM AC3</v>
      </c>
      <c r="N3299" s="67" t="s">
        <v>261</v>
      </c>
      <c r="O3299" s="68" t="s">
        <v>262</v>
      </c>
      <c r="P3299" s="68"/>
      <c r="Q3299" s="68" t="s">
        <v>3255</v>
      </c>
      <c r="R3299" s="69">
        <v>27.622399999999999</v>
      </c>
      <c r="S3299" s="70">
        <v>3.3</v>
      </c>
      <c r="T3299" s="70">
        <v>91.153919999999985</v>
      </c>
      <c r="U3299" s="67" t="s">
        <v>1519</v>
      </c>
      <c r="V3299" s="71" t="s">
        <v>4202</v>
      </c>
      <c r="W3299" s="171"/>
      <c r="X3299" s="172"/>
      <c r="Y3299" s="176">
        <f>X3299+W3299</f>
        <v>0</v>
      </c>
      <c r="AA3299" s="192"/>
      <c r="AB3299" s="193"/>
    </row>
    <row r="3300" spans="2:28" hidden="1">
      <c r="B3300" s="189">
        <f t="shared" ref="B3300:B3308" si="1969">IF(J3300=0,0,U3300)</f>
        <v>0</v>
      </c>
      <c r="C3300" s="189">
        <f t="shared" ref="C3300:C3308" ca="1" si="1970">IF(OR(J3300=0,I3300=0),0,IF(_xlfn.IFNA(MATCH(B3300,OFFSET($B$5,,,$G3300,),),0)&gt;0,0,MAX(OFFSET($C$5,,,$G3300,))+1))</f>
        <v>0</v>
      </c>
      <c r="D3300" s="189">
        <f t="shared" ref="D3300:D3308" si="1971">IF(J3300=0,0,N3300&amp;"-"&amp;U3300)</f>
        <v>0</v>
      </c>
      <c r="E3300" s="189">
        <f t="shared" ref="E3300:E3308" ca="1" si="1972">IF(OR(J3300=0,I3300=0),0,IF(_xlfn.IFNA(MATCH(D3300,OFFSET($D$5,,,$G3300,),),0)&gt;0,0,_xlfn.MAXIFS(OFFSET($E$5,,,$G3300,),OFFSET($J$5,,,$G3300,),J3300)+1))</f>
        <v>0</v>
      </c>
      <c r="F3300" s="189">
        <f t="shared" ref="F3300:F3308" si="1973">IF(J3300=0,0,E3300&amp;"-"&amp;N3300)</f>
        <v>0</v>
      </c>
      <c r="G3300" s="189" cm="1">
        <f t="array" aca="1" ref="G3300" ca="1">OFFSET(G3300,-1,,,)+1</f>
        <v>3295</v>
      </c>
      <c r="H3300" s="189">
        <f t="shared" ref="H3300:H3308" si="1974">IF(OR($K3300=0,$K3300=""),$W3300,0)</f>
        <v>0</v>
      </c>
      <c r="I3300" s="189">
        <f t="shared" ref="I3300:I3308" si="1975">H3300*R3300</f>
        <v>0</v>
      </c>
      <c r="J3300" s="179">
        <f t="shared" ref="J3300:J3308" si="1976">IF(AND(I3300&lt;&gt;0,OR(K3300=0,K3300="")),N3300&amp;" - Mapa",0)</f>
        <v>0</v>
      </c>
      <c r="K3300" s="173"/>
      <c r="L3300" s="174" t="str" cm="1">
        <f t="array" aca="1" ref="L3300" ca="1">IF($K3300="",OFFSET(L3300,-1,,,),K3300)</f>
        <v>15.01.16.01.05</v>
      </c>
      <c r="M3300" s="175" t="str" cm="1">
        <f t="array" aca="1" ref="M3300" ca="1">IF(OR($K3300=0,$K3300=""),OFFSET(M3300,-1,,,),O3300)</f>
        <v>AZULEJO 30X40CM COM FRETE DE CERÂMICA EM AC3</v>
      </c>
      <c r="N3300" s="67" t="s">
        <v>4000</v>
      </c>
      <c r="O3300" s="68" t="s">
        <v>4585</v>
      </c>
      <c r="P3300" s="68"/>
      <c r="Q3300" s="68" t="s">
        <v>3258</v>
      </c>
      <c r="R3300" s="69">
        <v>116.864</v>
      </c>
      <c r="S3300" s="70">
        <v>28</v>
      </c>
      <c r="T3300" s="70">
        <v>3272.192</v>
      </c>
      <c r="U3300" s="67" t="s">
        <v>1519</v>
      </c>
      <c r="V3300" s="71" t="s">
        <v>4202</v>
      </c>
      <c r="W3300" s="171"/>
      <c r="X3300" s="172"/>
      <c r="Y3300" s="176">
        <f t="shared" ref="Y3300:Y3308" si="1977">X3300+W3300</f>
        <v>0</v>
      </c>
      <c r="AA3300" s="192"/>
      <c r="AB3300" s="193"/>
    </row>
    <row r="3301" spans="2:28" hidden="1">
      <c r="B3301" s="189">
        <f t="shared" si="1969"/>
        <v>0</v>
      </c>
      <c r="C3301" s="189">
        <f t="shared" ca="1" si="1970"/>
        <v>0</v>
      </c>
      <c r="D3301" s="189">
        <f t="shared" si="1971"/>
        <v>0</v>
      </c>
      <c r="E3301" s="189">
        <f t="shared" ca="1" si="1972"/>
        <v>0</v>
      </c>
      <c r="F3301" s="189">
        <f t="shared" si="1973"/>
        <v>0</v>
      </c>
      <c r="G3301" s="189" cm="1">
        <f t="array" aca="1" ref="G3301" ca="1">OFFSET(G3301,-1,,,)+1</f>
        <v>3296</v>
      </c>
      <c r="H3301" s="189">
        <f t="shared" si="1974"/>
        <v>0</v>
      </c>
      <c r="I3301" s="189">
        <f t="shared" si="1975"/>
        <v>0</v>
      </c>
      <c r="J3301" s="179">
        <f t="shared" si="1976"/>
        <v>0</v>
      </c>
      <c r="K3301" s="173"/>
      <c r="L3301" s="174" t="str" cm="1">
        <f t="array" aca="1" ref="L3301" ca="1">IF($K3301="",OFFSET(L3301,-1,,,),K3301)</f>
        <v>15.01.16.01.05</v>
      </c>
      <c r="M3301" s="175" t="str" cm="1">
        <f t="array" aca="1" ref="M3301" ca="1">IF(OR($K3301=0,$K3301=""),OFFSET(M3301,-1,,,),O3301)</f>
        <v>AZULEJO 30X40CM COM FRETE DE CERÂMICA EM AC3</v>
      </c>
      <c r="N3301" s="67" t="s">
        <v>1103</v>
      </c>
      <c r="O3301" s="68" t="s">
        <v>1104</v>
      </c>
      <c r="P3301" s="68"/>
      <c r="Q3301" s="68" t="s">
        <v>3258</v>
      </c>
      <c r="R3301" s="69">
        <v>106.24</v>
      </c>
      <c r="S3301" s="70">
        <v>40</v>
      </c>
      <c r="T3301" s="70">
        <v>4249.5999999999995</v>
      </c>
      <c r="U3301" s="67" t="s">
        <v>1519</v>
      </c>
      <c r="V3301" s="71" t="s">
        <v>4202</v>
      </c>
      <c r="W3301" s="171"/>
      <c r="X3301" s="172"/>
      <c r="Y3301" s="176">
        <f t="shared" si="1977"/>
        <v>0</v>
      </c>
      <c r="AA3301" s="192"/>
      <c r="AB3301" s="193"/>
    </row>
    <row r="3302" spans="2:28" hidden="1">
      <c r="B3302" s="189">
        <f t="shared" si="1969"/>
        <v>0</v>
      </c>
      <c r="C3302" s="189">
        <f t="shared" ca="1" si="1970"/>
        <v>0</v>
      </c>
      <c r="D3302" s="189">
        <f t="shared" si="1971"/>
        <v>0</v>
      </c>
      <c r="E3302" s="189">
        <f t="shared" ca="1" si="1972"/>
        <v>0</v>
      </c>
      <c r="F3302" s="189">
        <f t="shared" si="1973"/>
        <v>0</v>
      </c>
      <c r="G3302" s="189" cm="1">
        <f t="array" aca="1" ref="G3302" ca="1">OFFSET(G3302,-1,,,)+1</f>
        <v>3297</v>
      </c>
      <c r="H3302" s="189">
        <f t="shared" si="1974"/>
        <v>0</v>
      </c>
      <c r="I3302" s="189">
        <f t="shared" si="1975"/>
        <v>0</v>
      </c>
      <c r="J3302" s="179">
        <f t="shared" si="1976"/>
        <v>0</v>
      </c>
      <c r="K3302" s="173"/>
      <c r="L3302" s="174" t="str" cm="1">
        <f t="array" aca="1" ref="L3302" ca="1">IF($K3302="",OFFSET(L3302,-1,,,),K3302)</f>
        <v>15.01.16.01.05</v>
      </c>
      <c r="M3302" s="175" t="str" cm="1">
        <f t="array" aca="1" ref="M3302" ca="1">IF(OR($K3302=0,$K3302=""),OFFSET(M3302,-1,,,),O3302)</f>
        <v>AZULEJO 30X40CM COM FRETE DE CERÂMICA EM AC3</v>
      </c>
      <c r="N3302" s="67" t="s">
        <v>265</v>
      </c>
      <c r="O3302" s="68" t="s">
        <v>266</v>
      </c>
      <c r="P3302" s="68"/>
      <c r="Q3302" s="68" t="s">
        <v>3258</v>
      </c>
      <c r="R3302" s="69">
        <v>116.864</v>
      </c>
      <c r="S3302" s="70">
        <v>5.9</v>
      </c>
      <c r="T3302" s="70">
        <v>689.49760000000003</v>
      </c>
      <c r="U3302" s="67" t="s">
        <v>1519</v>
      </c>
      <c r="V3302" s="71" t="s">
        <v>4202</v>
      </c>
      <c r="W3302" s="171"/>
      <c r="X3302" s="172"/>
      <c r="Y3302" s="176">
        <f t="shared" si="1977"/>
        <v>0</v>
      </c>
      <c r="AA3302" s="192"/>
      <c r="AB3302" s="193"/>
    </row>
    <row r="3303" spans="2:28">
      <c r="B3303" s="189">
        <f t="shared" si="1969"/>
        <v>0</v>
      </c>
      <c r="C3303" s="189">
        <f t="shared" ca="1" si="1970"/>
        <v>0</v>
      </c>
      <c r="D3303" s="189">
        <f t="shared" si="1971"/>
        <v>0</v>
      </c>
      <c r="E3303" s="189">
        <f t="shared" ca="1" si="1972"/>
        <v>0</v>
      </c>
      <c r="F3303" s="189">
        <f t="shared" si="1973"/>
        <v>0</v>
      </c>
      <c r="G3303" s="189" cm="1">
        <f t="array" aca="1" ref="G3303" ca="1">OFFSET(G3303,-1,,,)+1</f>
        <v>3298</v>
      </c>
      <c r="H3303" s="189">
        <f t="shared" si="1974"/>
        <v>0</v>
      </c>
      <c r="I3303" s="189">
        <f t="shared" si="1975"/>
        <v>0</v>
      </c>
      <c r="J3303" s="179">
        <f t="shared" si="1976"/>
        <v>0</v>
      </c>
      <c r="K3303" s="173" t="s">
        <v>3506</v>
      </c>
      <c r="L3303" s="174" t="str" cm="1">
        <f t="array" aca="1" ref="L3303" ca="1">IF($K3303="",OFFSET(L3303,-1,,,),K3303)</f>
        <v>15.01.16.01.06</v>
      </c>
      <c r="M3303" s="175" t="str" cm="1">
        <f t="array" aca="1" ref="M3303" ca="1">IF(OR($K3303=0,$K3303=""),OFFSET(M3303,-1,,,),O3303)</f>
        <v>FORRO DE GESSO ACARTONADO COM PLACA BRANCA (ST)</v>
      </c>
      <c r="N3303" s="67" t="s">
        <v>1179</v>
      </c>
      <c r="O3303" s="68" t="s">
        <v>4615</v>
      </c>
      <c r="P3303" s="68"/>
      <c r="Q3303" s="68" t="s">
        <v>3258</v>
      </c>
      <c r="R3303" s="69">
        <v>15.06</v>
      </c>
      <c r="S3303" s="70">
        <v>73.5</v>
      </c>
      <c r="T3303" s="70">
        <v>1106.9100000000001</v>
      </c>
      <c r="U3303" s="67"/>
      <c r="V3303" s="71"/>
      <c r="W3303" s="171"/>
      <c r="X3303" s="172"/>
      <c r="Y3303" s="176">
        <f t="shared" si="1977"/>
        <v>0</v>
      </c>
      <c r="AA3303" s="192"/>
      <c r="AB3303" s="193"/>
    </row>
    <row r="3304" spans="2:28" hidden="1">
      <c r="B3304" s="189">
        <f t="shared" si="1969"/>
        <v>0</v>
      </c>
      <c r="C3304" s="189">
        <f t="shared" ca="1" si="1970"/>
        <v>0</v>
      </c>
      <c r="D3304" s="189">
        <f t="shared" si="1971"/>
        <v>0</v>
      </c>
      <c r="E3304" s="189">
        <f t="shared" ca="1" si="1972"/>
        <v>0</v>
      </c>
      <c r="F3304" s="189">
        <f t="shared" si="1973"/>
        <v>0</v>
      </c>
      <c r="G3304" s="189" cm="1">
        <f t="array" aca="1" ref="G3304" ca="1">OFFSET(G3304,-1,,,)+1</f>
        <v>3299</v>
      </c>
      <c r="H3304" s="189">
        <f t="shared" si="1974"/>
        <v>0</v>
      </c>
      <c r="I3304" s="189">
        <f t="shared" si="1975"/>
        <v>0</v>
      </c>
      <c r="J3304" s="179">
        <f t="shared" si="1976"/>
        <v>0</v>
      </c>
      <c r="K3304" s="173"/>
      <c r="L3304" s="174" t="str" cm="1">
        <f t="array" aca="1" ref="L3304" ca="1">IF($K3304="",OFFSET(L3304,-1,,,),K3304)</f>
        <v>15.01.16.01.06</v>
      </c>
      <c r="M3304" s="175" t="str" cm="1">
        <f t="array" aca="1" ref="M3304" ca="1">IF(OR($K3304=0,$K3304=""),OFFSET(M3304,-1,,,),O3304)</f>
        <v>FORRO DE GESSO ACARTONADO COM PLACA BRANCA (ST)</v>
      </c>
      <c r="N3304" s="67" t="s">
        <v>1180</v>
      </c>
      <c r="O3304" s="68" t="s">
        <v>1181</v>
      </c>
      <c r="P3304" s="68"/>
      <c r="Q3304" s="68" t="s">
        <v>3258</v>
      </c>
      <c r="R3304" s="69">
        <v>15.06</v>
      </c>
      <c r="S3304" s="70">
        <v>73.5</v>
      </c>
      <c r="T3304" s="70">
        <v>1106.9100000000001</v>
      </c>
      <c r="U3304" s="67" t="s">
        <v>1519</v>
      </c>
      <c r="V3304" s="71" t="s">
        <v>4202</v>
      </c>
      <c r="W3304" s="171"/>
      <c r="X3304" s="172"/>
      <c r="Y3304" s="176">
        <f t="shared" si="1977"/>
        <v>0</v>
      </c>
      <c r="AA3304" s="192"/>
      <c r="AB3304" s="193"/>
    </row>
    <row r="3305" spans="2:28">
      <c r="B3305" s="189">
        <f t="shared" si="1969"/>
        <v>0</v>
      </c>
      <c r="C3305" s="189">
        <f t="shared" ca="1" si="1970"/>
        <v>0</v>
      </c>
      <c r="D3305" s="189">
        <f t="shared" si="1971"/>
        <v>0</v>
      </c>
      <c r="E3305" s="189">
        <f t="shared" ca="1" si="1972"/>
        <v>0</v>
      </c>
      <c r="F3305" s="189">
        <f t="shared" si="1973"/>
        <v>0</v>
      </c>
      <c r="G3305" s="189" cm="1">
        <f t="array" aca="1" ref="G3305" ca="1">OFFSET(G3305,-1,,,)+1</f>
        <v>3300</v>
      </c>
      <c r="H3305" s="189">
        <f t="shared" si="1974"/>
        <v>0</v>
      </c>
      <c r="I3305" s="189">
        <f t="shared" si="1975"/>
        <v>0</v>
      </c>
      <c r="J3305" s="179">
        <f t="shared" si="1976"/>
        <v>0</v>
      </c>
      <c r="K3305" s="173" t="s">
        <v>3507</v>
      </c>
      <c r="L3305" s="174" t="str" cm="1">
        <f t="array" aca="1" ref="L3305" ca="1">IF($K3305="",OFFSET(L3305,-1,,,),K3305)</f>
        <v>15.01.16.01.07</v>
      </c>
      <c r="M3305" s="175" t="str" cm="1">
        <f t="array" aca="1" ref="M3305" ca="1">IF(OR($K3305=0,$K3305=""),OFFSET(M3305,-1,,,),O3305)</f>
        <v>TABICA PARA FORRO DE GESSO</v>
      </c>
      <c r="N3305" s="67" t="s">
        <v>1193</v>
      </c>
      <c r="O3305" s="68" t="s">
        <v>4616</v>
      </c>
      <c r="P3305" s="68"/>
      <c r="Q3305" s="68" t="s">
        <v>3253</v>
      </c>
      <c r="R3305" s="69">
        <v>27.62</v>
      </c>
      <c r="S3305" s="70">
        <v>18</v>
      </c>
      <c r="T3305" s="70">
        <v>497.16</v>
      </c>
      <c r="U3305" s="67"/>
      <c r="V3305" s="71"/>
      <c r="W3305" s="171"/>
      <c r="X3305" s="172"/>
      <c r="Y3305" s="176">
        <f t="shared" si="1977"/>
        <v>0</v>
      </c>
      <c r="AA3305" s="192"/>
      <c r="AB3305" s="193"/>
    </row>
    <row r="3306" spans="2:28" hidden="1">
      <c r="B3306" s="189">
        <f t="shared" si="1969"/>
        <v>0</v>
      </c>
      <c r="C3306" s="189">
        <f t="shared" ca="1" si="1970"/>
        <v>0</v>
      </c>
      <c r="D3306" s="189">
        <f t="shared" si="1971"/>
        <v>0</v>
      </c>
      <c r="E3306" s="189">
        <f t="shared" ca="1" si="1972"/>
        <v>0</v>
      </c>
      <c r="F3306" s="189">
        <f t="shared" si="1973"/>
        <v>0</v>
      </c>
      <c r="G3306" s="189" cm="1">
        <f t="array" aca="1" ref="G3306" ca="1">OFFSET(G3306,-1,,,)+1</f>
        <v>3301</v>
      </c>
      <c r="H3306" s="189">
        <f t="shared" si="1974"/>
        <v>0</v>
      </c>
      <c r="I3306" s="189">
        <f t="shared" si="1975"/>
        <v>0</v>
      </c>
      <c r="J3306" s="179">
        <f t="shared" si="1976"/>
        <v>0</v>
      </c>
      <c r="K3306" s="173"/>
      <c r="L3306" s="174" t="str" cm="1">
        <f t="array" aca="1" ref="L3306" ca="1">IF($K3306="",OFFSET(L3306,-1,,,),K3306)</f>
        <v>15.01.16.01.07</v>
      </c>
      <c r="M3306" s="175" t="str" cm="1">
        <f t="array" aca="1" ref="M3306" ca="1">IF(OR($K3306=0,$K3306=""),OFFSET(M3306,-1,,,),O3306)</f>
        <v>TABICA PARA FORRO DE GESSO</v>
      </c>
      <c r="N3306" s="67" t="s">
        <v>1194</v>
      </c>
      <c r="O3306" s="68" t="s">
        <v>1195</v>
      </c>
      <c r="P3306" s="68"/>
      <c r="Q3306" s="68" t="s">
        <v>3253</v>
      </c>
      <c r="R3306" s="69">
        <v>27.62</v>
      </c>
      <c r="S3306" s="70">
        <v>18</v>
      </c>
      <c r="T3306" s="70">
        <v>497.16</v>
      </c>
      <c r="U3306" s="67" t="s">
        <v>1519</v>
      </c>
      <c r="V3306" s="71" t="s">
        <v>4202</v>
      </c>
      <c r="W3306" s="171"/>
      <c r="X3306" s="172"/>
      <c r="Y3306" s="176">
        <f t="shared" si="1977"/>
        <v>0</v>
      </c>
      <c r="AA3306" s="192"/>
      <c r="AB3306" s="193"/>
    </row>
    <row r="3307" spans="2:28">
      <c r="B3307" s="189">
        <f t="shared" si="1969"/>
        <v>0</v>
      </c>
      <c r="C3307" s="189">
        <f t="shared" ca="1" si="1970"/>
        <v>0</v>
      </c>
      <c r="D3307" s="189">
        <f t="shared" si="1971"/>
        <v>0</v>
      </c>
      <c r="E3307" s="189">
        <f t="shared" ca="1" si="1972"/>
        <v>0</v>
      </c>
      <c r="F3307" s="189">
        <f t="shared" si="1973"/>
        <v>0</v>
      </c>
      <c r="G3307" s="189" cm="1">
        <f t="array" aca="1" ref="G3307" ca="1">OFFSET(G3307,-1,,,)+1</f>
        <v>3302</v>
      </c>
      <c r="H3307" s="189">
        <f t="shared" si="1974"/>
        <v>0</v>
      </c>
      <c r="I3307" s="189">
        <f t="shared" si="1975"/>
        <v>0</v>
      </c>
      <c r="J3307" s="179">
        <f t="shared" si="1976"/>
        <v>0</v>
      </c>
      <c r="K3307" s="173" t="s">
        <v>3508</v>
      </c>
      <c r="L3307" s="174" t="str" cm="1">
        <f t="array" aca="1" ref="L3307" ca="1">IF($K3307="",OFFSET(L3307,-1,,,),K3307)</f>
        <v>15.01.16.01.08</v>
      </c>
      <c r="M3307" s="175" t="str" cm="1">
        <f t="array" aca="1" ref="M3307" ca="1">IF(OR($K3307=0,$K3307=""),OFFSET(M3307,-1,,,),O3307)</f>
        <v>GESSO LISO CORRIDO (PAREDE E TETO)</v>
      </c>
      <c r="N3307" s="67" t="s">
        <v>1174</v>
      </c>
      <c r="O3307" s="68" t="s">
        <v>4613</v>
      </c>
      <c r="P3307" s="68"/>
      <c r="Q3307" s="68" t="s">
        <v>3258</v>
      </c>
      <c r="R3307" s="69">
        <v>22.79</v>
      </c>
      <c r="S3307" s="70">
        <v>17</v>
      </c>
      <c r="T3307" s="70">
        <v>387.43</v>
      </c>
      <c r="U3307" s="67"/>
      <c r="V3307" s="71"/>
      <c r="W3307" s="171"/>
      <c r="X3307" s="172"/>
      <c r="Y3307" s="176">
        <f t="shared" si="1977"/>
        <v>0</v>
      </c>
      <c r="AA3307" s="192"/>
      <c r="AB3307" s="193"/>
    </row>
    <row r="3308" spans="2:28" hidden="1">
      <c r="B3308" s="189">
        <f t="shared" si="1969"/>
        <v>0</v>
      </c>
      <c r="C3308" s="189">
        <f t="shared" ca="1" si="1970"/>
        <v>0</v>
      </c>
      <c r="D3308" s="189">
        <f t="shared" si="1971"/>
        <v>0</v>
      </c>
      <c r="E3308" s="189">
        <f t="shared" ca="1" si="1972"/>
        <v>0</v>
      </c>
      <c r="F3308" s="189">
        <f t="shared" si="1973"/>
        <v>0</v>
      </c>
      <c r="G3308" s="189" cm="1">
        <f t="array" aca="1" ref="G3308" ca="1">OFFSET(G3308,-1,,,)+1</f>
        <v>3303</v>
      </c>
      <c r="H3308" s="189">
        <f t="shared" si="1974"/>
        <v>0</v>
      </c>
      <c r="I3308" s="189">
        <f t="shared" si="1975"/>
        <v>0</v>
      </c>
      <c r="J3308" s="179">
        <f t="shared" si="1976"/>
        <v>0</v>
      </c>
      <c r="K3308" s="173"/>
      <c r="L3308" s="174" t="str" cm="1">
        <f t="array" aca="1" ref="L3308" ca="1">IF($K3308="",OFFSET(L3308,-1,,,),K3308)</f>
        <v>15.01.16.01.08</v>
      </c>
      <c r="M3308" s="175" t="str" cm="1">
        <f t="array" aca="1" ref="M3308" ca="1">IF(OR($K3308=0,$K3308=""),OFFSET(M3308,-1,,,),O3308)</f>
        <v>GESSO LISO CORRIDO (PAREDE E TETO)</v>
      </c>
      <c r="N3308" s="67" t="s">
        <v>1175</v>
      </c>
      <c r="O3308" s="68" t="s">
        <v>1176</v>
      </c>
      <c r="P3308" s="68"/>
      <c r="Q3308" s="68" t="s">
        <v>3258</v>
      </c>
      <c r="R3308" s="69">
        <v>22.79</v>
      </c>
      <c r="S3308" s="70">
        <v>17</v>
      </c>
      <c r="T3308" s="70">
        <v>387.43</v>
      </c>
      <c r="U3308" s="67" t="s">
        <v>1519</v>
      </c>
      <c r="V3308" s="71" t="s">
        <v>4202</v>
      </c>
      <c r="W3308" s="171"/>
      <c r="X3308" s="172"/>
      <c r="Y3308" s="176">
        <f t="shared" si="1977"/>
        <v>0</v>
      </c>
      <c r="AA3308" s="192"/>
      <c r="AB3308" s="193"/>
    </row>
    <row r="3309" spans="2:28">
      <c r="B3309" s="189">
        <f>IF(J3309=0,0,U3309)</f>
        <v>0</v>
      </c>
      <c r="C3309" s="189">
        <f ca="1">IF(OR(J3309=0,I3309=0),0,IF(_xlfn.IFNA(MATCH(B3309,OFFSET($B$5,,,$G3309,),),0)&gt;0,0,MAX(OFFSET($C$5,,,$G3309,))+1))</f>
        <v>0</v>
      </c>
      <c r="D3309" s="189">
        <f>IF(J3309=0,0,N3309&amp;"-"&amp;U3309)</f>
        <v>0</v>
      </c>
      <c r="E3309" s="189">
        <f ca="1">IF(OR(J3309=0,I3309=0),0,IF(_xlfn.IFNA(MATCH(D3309,OFFSET($D$5,,,$G3309,),),0)&gt;0,0,_xlfn.MAXIFS(OFFSET($E$5,,,$G3309,),OFFSET($J$5,,,$G3309,),J3309)+1))</f>
        <v>0</v>
      </c>
      <c r="F3309" s="189">
        <f>IF(J3309=0,0,E3309&amp;"-"&amp;N3309)</f>
        <v>0</v>
      </c>
      <c r="G3309" s="189" cm="1">
        <f t="array" aca="1" ref="G3309" ca="1">OFFSET(G3309,-1,,,)+1</f>
        <v>3304</v>
      </c>
      <c r="H3309" s="189">
        <f>IF(OR($K3309=0,$K3309=""),$W3309,0)</f>
        <v>0</v>
      </c>
      <c r="I3309" s="189">
        <f>H3309*R3309</f>
        <v>0</v>
      </c>
      <c r="J3309" s="179">
        <f>IF(AND(I3309&lt;&gt;0,OR(K3309=0,K3309="")),N3309&amp;" - Mapa",0)</f>
        <v>0</v>
      </c>
      <c r="K3309" s="173" t="s">
        <v>3509</v>
      </c>
      <c r="L3309" s="174" t="str" cm="1">
        <f t="array" aca="1" ref="L3309" ca="1">IF($K3309="",OFFSET(L3309,-1,,,),K3309)</f>
        <v>15.01.16.01.09</v>
      </c>
      <c r="M3309" s="175" t="str" cm="1">
        <f t="array" aca="1" ref="M3309" ca="1">IF(OR($K3309=0,$K3309=""),OFFSET(M3309,-1,,,),O3309)</f>
        <v>CHAPISCO ROLADO COM ARGAMASSA DE AREIA E CIMENTO 1:3</v>
      </c>
      <c r="N3309" s="67" t="s">
        <v>1168</v>
      </c>
      <c r="O3309" s="68" t="s">
        <v>4612</v>
      </c>
      <c r="P3309" s="68"/>
      <c r="Q3309" s="68" t="s">
        <v>3258</v>
      </c>
      <c r="R3309" s="69">
        <v>22.79</v>
      </c>
      <c r="S3309" s="70">
        <v>8.0875000000000004</v>
      </c>
      <c r="T3309" s="70">
        <v>184.31412499999999</v>
      </c>
      <c r="U3309" s="67"/>
      <c r="V3309" s="71"/>
      <c r="W3309" s="171"/>
      <c r="X3309" s="172"/>
      <c r="Y3309" s="176">
        <f>X3309+W3309</f>
        <v>0</v>
      </c>
      <c r="AA3309" s="192"/>
      <c r="AB3309" s="193"/>
    </row>
    <row r="3310" spans="2:28" hidden="1">
      <c r="B3310" s="189">
        <f t="shared" ref="B3310:B3313" si="1978">IF(J3310=0,0,U3310)</f>
        <v>0</v>
      </c>
      <c r="C3310" s="189">
        <f t="shared" ref="C3310:C3313" ca="1" si="1979">IF(OR(J3310=0,I3310=0),0,IF(_xlfn.IFNA(MATCH(B3310,OFFSET($B$5,,,$G3310,),),0)&gt;0,0,MAX(OFFSET($C$5,,,$G3310,))+1))</f>
        <v>0</v>
      </c>
      <c r="D3310" s="189">
        <f t="shared" ref="D3310:D3313" si="1980">IF(J3310=0,0,N3310&amp;"-"&amp;U3310)</f>
        <v>0</v>
      </c>
      <c r="E3310" s="189">
        <f t="shared" ref="E3310:E3313" ca="1" si="1981">IF(OR(J3310=0,I3310=0),0,IF(_xlfn.IFNA(MATCH(D3310,OFFSET($D$5,,,$G3310,),),0)&gt;0,0,_xlfn.MAXIFS(OFFSET($E$5,,,$G3310,),OFFSET($J$5,,,$G3310,),J3310)+1))</f>
        <v>0</v>
      </c>
      <c r="F3310" s="189">
        <f t="shared" ref="F3310:F3313" si="1982">IF(J3310=0,0,E3310&amp;"-"&amp;N3310)</f>
        <v>0</v>
      </c>
      <c r="G3310" s="189" cm="1">
        <f t="array" aca="1" ref="G3310" ca="1">OFFSET(G3310,-1,,,)+1</f>
        <v>3305</v>
      </c>
      <c r="H3310" s="189">
        <f t="shared" ref="H3310:H3313" si="1983">IF(OR($K3310=0,$K3310=""),$W3310,0)</f>
        <v>0</v>
      </c>
      <c r="I3310" s="189">
        <f t="shared" ref="I3310:I3313" si="1984">H3310*R3310</f>
        <v>0</v>
      </c>
      <c r="J3310" s="179">
        <f t="shared" ref="J3310:J3313" si="1985">IF(AND(I3310&lt;&gt;0,OR(K3310=0,K3310="")),N3310&amp;" - Mapa",0)</f>
        <v>0</v>
      </c>
      <c r="K3310" s="173"/>
      <c r="L3310" s="174" t="str" cm="1">
        <f t="array" aca="1" ref="L3310" ca="1">IF($K3310="",OFFSET(L3310,-1,,,),K3310)</f>
        <v>15.01.16.01.09</v>
      </c>
      <c r="M3310" s="175" t="str" cm="1">
        <f t="array" aca="1" ref="M3310" ca="1">IF(OR($K3310=0,$K3310=""),OFFSET(M3310,-1,,,),O3310)</f>
        <v>CHAPISCO ROLADO COM ARGAMASSA DE AREIA E CIMENTO 1:3</v>
      </c>
      <c r="N3310" s="67" t="s">
        <v>240</v>
      </c>
      <c r="O3310" s="68" t="s">
        <v>179</v>
      </c>
      <c r="P3310" s="68"/>
      <c r="Q3310" s="68" t="s">
        <v>3255</v>
      </c>
      <c r="R3310" s="69">
        <v>55.835500000000003</v>
      </c>
      <c r="S3310" s="70">
        <v>0.75</v>
      </c>
      <c r="T3310" s="70">
        <v>41.876625000000004</v>
      </c>
      <c r="U3310" s="67" t="s">
        <v>1519</v>
      </c>
      <c r="V3310" s="71" t="s">
        <v>4202</v>
      </c>
      <c r="W3310" s="171"/>
      <c r="X3310" s="172"/>
      <c r="Y3310" s="176">
        <f t="shared" ref="Y3310:Y3313" si="1986">X3310+W3310</f>
        <v>0</v>
      </c>
      <c r="AA3310" s="192"/>
      <c r="AB3310" s="193"/>
    </row>
    <row r="3311" spans="2:28" hidden="1">
      <c r="B3311" s="189">
        <f t="shared" si="1978"/>
        <v>0</v>
      </c>
      <c r="C3311" s="189">
        <f t="shared" ca="1" si="1979"/>
        <v>0</v>
      </c>
      <c r="D3311" s="189">
        <f t="shared" si="1980"/>
        <v>0</v>
      </c>
      <c r="E3311" s="189">
        <f t="shared" ca="1" si="1981"/>
        <v>0</v>
      </c>
      <c r="F3311" s="189">
        <f t="shared" si="1982"/>
        <v>0</v>
      </c>
      <c r="G3311" s="189" cm="1">
        <f t="array" aca="1" ref="G3311" ca="1">OFFSET(G3311,-1,,,)+1</f>
        <v>3306</v>
      </c>
      <c r="H3311" s="189">
        <f t="shared" si="1983"/>
        <v>0</v>
      </c>
      <c r="I3311" s="189">
        <f t="shared" si="1984"/>
        <v>0</v>
      </c>
      <c r="J3311" s="179">
        <f t="shared" si="1985"/>
        <v>0</v>
      </c>
      <c r="K3311" s="173"/>
      <c r="L3311" s="174" t="str" cm="1">
        <f t="array" aca="1" ref="L3311" ca="1">IF($K3311="",OFFSET(L3311,-1,,,),K3311)</f>
        <v>15.01.16.01.09</v>
      </c>
      <c r="M3311" s="175" t="str" cm="1">
        <f t="array" aca="1" ref="M3311" ca="1">IF(OR($K3311=0,$K3311=""),OFFSET(M3311,-1,,,),O3311)</f>
        <v>CHAPISCO ROLADO COM ARGAMASSA DE AREIA E CIMENTO 1:3</v>
      </c>
      <c r="N3311" s="67" t="s">
        <v>180</v>
      </c>
      <c r="O3311" s="68" t="s">
        <v>181</v>
      </c>
      <c r="P3311" s="68"/>
      <c r="Q3311" s="68" t="s">
        <v>3256</v>
      </c>
      <c r="R3311" s="69">
        <v>0.22789999999999999</v>
      </c>
      <c r="S3311" s="70">
        <v>200</v>
      </c>
      <c r="T3311" s="70">
        <v>45.58</v>
      </c>
      <c r="U3311" s="67" t="s">
        <v>1519</v>
      </c>
      <c r="V3311" s="71" t="s">
        <v>4202</v>
      </c>
      <c r="W3311" s="171"/>
      <c r="X3311" s="172"/>
      <c r="Y3311" s="176">
        <f t="shared" si="1986"/>
        <v>0</v>
      </c>
      <c r="AA3311" s="192"/>
      <c r="AB3311" s="193"/>
    </row>
    <row r="3312" spans="2:28" hidden="1">
      <c r="B3312" s="189">
        <f t="shared" si="1978"/>
        <v>0</v>
      </c>
      <c r="C3312" s="189">
        <f t="shared" ca="1" si="1979"/>
        <v>0</v>
      </c>
      <c r="D3312" s="189">
        <f t="shared" si="1980"/>
        <v>0</v>
      </c>
      <c r="E3312" s="189">
        <f t="shared" ca="1" si="1981"/>
        <v>0</v>
      </c>
      <c r="F3312" s="189">
        <f t="shared" si="1982"/>
        <v>0</v>
      </c>
      <c r="G3312" s="189" cm="1">
        <f t="array" aca="1" ref="G3312" ca="1">OFFSET(G3312,-1,,,)+1</f>
        <v>3307</v>
      </c>
      <c r="H3312" s="189">
        <f t="shared" si="1983"/>
        <v>0</v>
      </c>
      <c r="I3312" s="189">
        <f t="shared" si="1984"/>
        <v>0</v>
      </c>
      <c r="J3312" s="179">
        <f t="shared" si="1985"/>
        <v>0</v>
      </c>
      <c r="K3312" s="173"/>
      <c r="L3312" s="174" t="str" cm="1">
        <f t="array" aca="1" ref="L3312" ca="1">IF($K3312="",OFFSET(L3312,-1,,,),K3312)</f>
        <v>15.01.16.01.09</v>
      </c>
      <c r="M3312" s="175" t="str" cm="1">
        <f t="array" aca="1" ref="M3312" ca="1">IF(OR($K3312=0,$K3312=""),OFFSET(M3312,-1,,,),O3312)</f>
        <v>CHAPISCO ROLADO COM ARGAMASSA DE AREIA E CIMENTO 1:3</v>
      </c>
      <c r="N3312" s="67" t="s">
        <v>253</v>
      </c>
      <c r="O3312" s="68" t="s">
        <v>254</v>
      </c>
      <c r="P3312" s="68"/>
      <c r="Q3312" s="68" t="s">
        <v>3255</v>
      </c>
      <c r="R3312" s="69">
        <v>5.6974999999999998</v>
      </c>
      <c r="S3312" s="70">
        <v>9</v>
      </c>
      <c r="T3312" s="70">
        <v>51.277499999999996</v>
      </c>
      <c r="U3312" s="67" t="s">
        <v>1519</v>
      </c>
      <c r="V3312" s="71" t="s">
        <v>4202</v>
      </c>
      <c r="W3312" s="171"/>
      <c r="X3312" s="172"/>
      <c r="Y3312" s="176">
        <f t="shared" si="1986"/>
        <v>0</v>
      </c>
      <c r="AA3312" s="192"/>
      <c r="AB3312" s="193"/>
    </row>
    <row r="3313" spans="2:28" hidden="1">
      <c r="B3313" s="189">
        <f t="shared" si="1978"/>
        <v>0</v>
      </c>
      <c r="C3313" s="189">
        <f t="shared" ca="1" si="1979"/>
        <v>0</v>
      </c>
      <c r="D3313" s="189">
        <f t="shared" si="1980"/>
        <v>0</v>
      </c>
      <c r="E3313" s="189">
        <f t="shared" ca="1" si="1981"/>
        <v>0</v>
      </c>
      <c r="F3313" s="189">
        <f t="shared" si="1982"/>
        <v>0</v>
      </c>
      <c r="G3313" s="189" cm="1">
        <f t="array" aca="1" ref="G3313" ca="1">OFFSET(G3313,-1,,,)+1</f>
        <v>3308</v>
      </c>
      <c r="H3313" s="189">
        <f t="shared" si="1983"/>
        <v>0</v>
      </c>
      <c r="I3313" s="189">
        <f t="shared" si="1984"/>
        <v>0</v>
      </c>
      <c r="J3313" s="179">
        <f t="shared" si="1985"/>
        <v>0</v>
      </c>
      <c r="K3313" s="173"/>
      <c r="L3313" s="174" t="str" cm="1">
        <f t="array" aca="1" ref="L3313" ca="1">IF($K3313="",OFFSET(L3313,-1,,,),K3313)</f>
        <v>15.01.16.01.09</v>
      </c>
      <c r="M3313" s="175" t="str" cm="1">
        <f t="array" aca="1" ref="M3313" ca="1">IF(OR($K3313=0,$K3313=""),OFFSET(M3313,-1,,,),O3313)</f>
        <v>CHAPISCO ROLADO COM ARGAMASSA DE AREIA E CIMENTO 1:3</v>
      </c>
      <c r="N3313" s="67" t="s">
        <v>1171</v>
      </c>
      <c r="O3313" s="68" t="s">
        <v>1172</v>
      </c>
      <c r="P3313" s="68"/>
      <c r="Q3313" s="68" t="s">
        <v>3258</v>
      </c>
      <c r="R3313" s="69">
        <v>22.79</v>
      </c>
      <c r="S3313" s="70">
        <v>2</v>
      </c>
      <c r="T3313" s="70">
        <v>45.58</v>
      </c>
      <c r="U3313" s="67" t="s">
        <v>1519</v>
      </c>
      <c r="V3313" s="71" t="s">
        <v>4202</v>
      </c>
      <c r="W3313" s="171"/>
      <c r="X3313" s="172"/>
      <c r="Y3313" s="176">
        <f t="shared" si="1986"/>
        <v>0</v>
      </c>
      <c r="AA3313" s="192"/>
      <c r="AB3313" s="193"/>
    </row>
    <row r="3314" spans="2:28" hidden="1">
      <c r="B3314" s="189">
        <f>IF(J3314=0,0,U3314)</f>
        <v>0</v>
      </c>
      <c r="C3314" s="189">
        <f ca="1">IF(OR(J3314=0,I3314=0),0,IF(_xlfn.IFNA(MATCH(B3314,OFFSET($B$5,,,$G3314,),),0)&gt;0,0,MAX(OFFSET($C$5,,,$G3314,))+1))</f>
        <v>0</v>
      </c>
      <c r="D3314" s="189">
        <f>IF(J3314=0,0,N3314&amp;"-"&amp;U3314)</f>
        <v>0</v>
      </c>
      <c r="E3314" s="189">
        <f ca="1">IF(OR(J3314=0,I3314=0),0,IF(_xlfn.IFNA(MATCH(D3314,OFFSET($D$5,,,$G3314,),),0)&gt;0,0,_xlfn.MAXIFS(OFFSET($E$5,,,$G3314,),OFFSET($J$5,,,$G3314,),J3314)+1))</f>
        <v>0</v>
      </c>
      <c r="F3314" s="189">
        <f>IF(J3314=0,0,E3314&amp;"-"&amp;N3314)</f>
        <v>0</v>
      </c>
      <c r="G3314" s="189" cm="1">
        <f t="array" aca="1" ref="G3314" ca="1">OFFSET(G3314,-1,,,)+1</f>
        <v>3309</v>
      </c>
      <c r="H3314" s="189">
        <f>IF(OR($K3314=0,$K3314=""),$W3314,0)</f>
        <v>0</v>
      </c>
      <c r="I3314" s="189">
        <f>H3314*R3314</f>
        <v>0</v>
      </c>
      <c r="J3314" s="179">
        <f>IF(AND(I3314&lt;&gt;0,OR(K3314=0,K3314="")),N3314&amp;" - Mapa",0)</f>
        <v>0</v>
      </c>
      <c r="K3314" s="173" t="s">
        <v>2794</v>
      </c>
      <c r="L3314" s="174" t="str" cm="1">
        <f t="array" aca="1" ref="L3314" ca="1">IF($K3314="",OFFSET(L3314,-1,,,),K3314)</f>
        <v>15.01.16.02</v>
      </c>
      <c r="M3314" s="175" t="str" cm="1">
        <f t="array" aca="1" ref="M3314" ca="1">IF(OR($K3314=0,$K3314=""),OFFSET(M3314,-1,,,),O3314)</f>
        <v>SOLEIRAS / FILETES / PEITORIS</v>
      </c>
      <c r="N3314" s="67" t="s">
        <v>143</v>
      </c>
      <c r="O3314" s="68" t="s">
        <v>4822</v>
      </c>
      <c r="P3314" s="68"/>
      <c r="Q3314" s="68"/>
      <c r="R3314" s="69"/>
      <c r="S3314" s="70"/>
      <c r="T3314" s="70">
        <v>0</v>
      </c>
      <c r="U3314" s="67"/>
      <c r="V3314" s="71"/>
      <c r="W3314" s="171"/>
      <c r="X3314" s="172"/>
      <c r="Y3314" s="176">
        <f>X3314+W3314</f>
        <v>0</v>
      </c>
      <c r="AA3314" s="192"/>
      <c r="AB3314" s="193"/>
    </row>
    <row r="3315" spans="2:28">
      <c r="B3315" s="189">
        <f t="shared" ref="B3315:B3378" si="1987">IF(J3315=0,0,U3315)</f>
        <v>0</v>
      </c>
      <c r="C3315" s="189">
        <f t="shared" ref="C3315:C3378" ca="1" si="1988">IF(OR(J3315=0,I3315=0),0,IF(_xlfn.IFNA(MATCH(B3315,OFFSET($B$5,,,$G3315,),),0)&gt;0,0,MAX(OFFSET($C$5,,,$G3315,))+1))</f>
        <v>0</v>
      </c>
      <c r="D3315" s="189">
        <f t="shared" ref="D3315:D3378" si="1989">IF(J3315=0,0,N3315&amp;"-"&amp;U3315)</f>
        <v>0</v>
      </c>
      <c r="E3315" s="189">
        <f t="shared" ref="E3315:E3378" ca="1" si="1990">IF(OR(J3315=0,I3315=0),0,IF(_xlfn.IFNA(MATCH(D3315,OFFSET($D$5,,,$G3315,),),0)&gt;0,0,_xlfn.MAXIFS(OFFSET($E$5,,,$G3315,),OFFSET($J$5,,,$G3315,),J3315)+1))</f>
        <v>0</v>
      </c>
      <c r="F3315" s="189">
        <f t="shared" ref="F3315:F3378" si="1991">IF(J3315=0,0,E3315&amp;"-"&amp;N3315)</f>
        <v>0</v>
      </c>
      <c r="G3315" s="189" cm="1">
        <f t="array" aca="1" ref="G3315" ca="1">OFFSET(G3315,-1,,,)+1</f>
        <v>3310</v>
      </c>
      <c r="H3315" s="189">
        <f t="shared" ref="H3315:H3378" si="1992">IF(OR($K3315=0,$K3315=""),$W3315,0)</f>
        <v>0</v>
      </c>
      <c r="I3315" s="189">
        <f t="shared" ref="I3315:I3378" si="1993">H3315*R3315</f>
        <v>0</v>
      </c>
      <c r="J3315" s="179">
        <f t="shared" ref="J3315:J3378" si="1994">IF(AND(I3315&lt;&gt;0,OR(K3315=0,K3315="")),N3315&amp;" - Mapa",0)</f>
        <v>0</v>
      </c>
      <c r="K3315" s="173" t="s">
        <v>2795</v>
      </c>
      <c r="L3315" s="174" t="str" cm="1">
        <f t="array" aca="1" ref="L3315" ca="1">IF($K3315="",OFFSET(L3315,-1,,,),K3315)</f>
        <v>15.01.16.02.01</v>
      </c>
      <c r="M3315" s="175" t="str" cm="1">
        <f t="array" aca="1" ref="M3315" ca="1">IF(OR($K3315=0,$K3315=""),OFFSET(M3315,-1,,,),O3315)</f>
        <v>FILETE EM GRANITO 0,80M COM 03 FACES POLIDAS - H5,0CM</v>
      </c>
      <c r="N3315" s="67" t="s">
        <v>4072</v>
      </c>
      <c r="O3315" s="68" t="s">
        <v>4721</v>
      </c>
      <c r="P3315" s="68"/>
      <c r="Q3315" s="68" t="s">
        <v>3260</v>
      </c>
      <c r="R3315" s="69">
        <v>6</v>
      </c>
      <c r="S3315" s="70">
        <v>55.362499999999997</v>
      </c>
      <c r="T3315" s="70">
        <v>332.17499999999995</v>
      </c>
      <c r="U3315" s="67"/>
      <c r="V3315" s="71"/>
      <c r="W3315" s="171"/>
      <c r="X3315" s="172"/>
      <c r="Y3315" s="176">
        <f t="shared" ref="Y3315:Y3378" si="1995">X3315+W3315</f>
        <v>0</v>
      </c>
      <c r="AA3315" s="192"/>
      <c r="AB3315" s="193"/>
    </row>
    <row r="3316" spans="2:28" hidden="1">
      <c r="B3316" s="189">
        <f t="shared" si="1987"/>
        <v>0</v>
      </c>
      <c r="C3316" s="189">
        <f t="shared" ca="1" si="1988"/>
        <v>0</v>
      </c>
      <c r="D3316" s="189">
        <f t="shared" si="1989"/>
        <v>0</v>
      </c>
      <c r="E3316" s="189">
        <f t="shared" ca="1" si="1990"/>
        <v>0</v>
      </c>
      <c r="F3316" s="189">
        <f t="shared" si="1991"/>
        <v>0</v>
      </c>
      <c r="G3316" s="189" cm="1">
        <f t="array" aca="1" ref="G3316" ca="1">OFFSET(G3316,-1,,,)+1</f>
        <v>3311</v>
      </c>
      <c r="H3316" s="189">
        <f t="shared" si="1992"/>
        <v>0</v>
      </c>
      <c r="I3316" s="189">
        <f t="shared" si="1993"/>
        <v>0</v>
      </c>
      <c r="J3316" s="179">
        <f t="shared" si="1994"/>
        <v>0</v>
      </c>
      <c r="K3316" s="173"/>
      <c r="L3316" s="174" t="str" cm="1">
        <f t="array" aca="1" ref="L3316" ca="1">IF($K3316="",OFFSET(L3316,-1,,,),K3316)</f>
        <v>15.01.16.02.01</v>
      </c>
      <c r="M3316" s="175" t="str" cm="1">
        <f t="array" aca="1" ref="M3316" ca="1">IF(OR($K3316=0,$K3316=""),OFFSET(M3316,-1,,,),O3316)</f>
        <v>FILETE EM GRANITO 0,80M COM 03 FACES POLIDAS - H5,0CM</v>
      </c>
      <c r="N3316" s="67" t="s">
        <v>269</v>
      </c>
      <c r="O3316" s="68" t="s">
        <v>270</v>
      </c>
      <c r="P3316" s="68"/>
      <c r="Q3316" s="68" t="s">
        <v>3255</v>
      </c>
      <c r="R3316" s="69">
        <v>1.5</v>
      </c>
      <c r="S3316" s="70">
        <v>0.65</v>
      </c>
      <c r="T3316" s="70">
        <v>0.97500000000000009</v>
      </c>
      <c r="U3316" s="67" t="s">
        <v>1519</v>
      </c>
      <c r="V3316" s="71" t="s">
        <v>4202</v>
      </c>
      <c r="W3316" s="171"/>
      <c r="X3316" s="172"/>
      <c r="Y3316" s="176">
        <f t="shared" si="1995"/>
        <v>0</v>
      </c>
      <c r="AA3316" s="192"/>
      <c r="AB3316" s="193"/>
    </row>
    <row r="3317" spans="2:28" hidden="1">
      <c r="B3317" s="189">
        <f t="shared" si="1987"/>
        <v>0</v>
      </c>
      <c r="C3317" s="189">
        <f t="shared" ca="1" si="1988"/>
        <v>0</v>
      </c>
      <c r="D3317" s="189">
        <f t="shared" si="1989"/>
        <v>0</v>
      </c>
      <c r="E3317" s="189">
        <f t="shared" ca="1" si="1990"/>
        <v>0</v>
      </c>
      <c r="F3317" s="189">
        <f t="shared" si="1991"/>
        <v>0</v>
      </c>
      <c r="G3317" s="189" cm="1">
        <f t="array" aca="1" ref="G3317" ca="1">OFFSET(G3317,-1,,,)+1</f>
        <v>3312</v>
      </c>
      <c r="H3317" s="189">
        <f t="shared" si="1992"/>
        <v>0</v>
      </c>
      <c r="I3317" s="189">
        <f t="shared" si="1993"/>
        <v>0</v>
      </c>
      <c r="J3317" s="179">
        <f t="shared" si="1994"/>
        <v>0</v>
      </c>
      <c r="K3317" s="173"/>
      <c r="L3317" s="174" t="str" cm="1">
        <f t="array" aca="1" ref="L3317" ca="1">IF($K3317="",OFFSET(L3317,-1,,,),K3317)</f>
        <v>15.01.16.02.01</v>
      </c>
      <c r="M3317" s="175" t="str" cm="1">
        <f t="array" aca="1" ref="M3317" ca="1">IF(OR($K3317=0,$K3317=""),OFFSET(M3317,-1,,,),O3317)</f>
        <v>FILETE EM GRANITO 0,80M COM 03 FACES POLIDAS - H5,0CM</v>
      </c>
      <c r="N3317" s="67" t="s">
        <v>4073</v>
      </c>
      <c r="O3317" s="68" t="s">
        <v>4722</v>
      </c>
      <c r="P3317" s="68"/>
      <c r="Q3317" s="68" t="s">
        <v>3258</v>
      </c>
      <c r="R3317" s="69">
        <v>0.24</v>
      </c>
      <c r="S3317" s="70">
        <v>980</v>
      </c>
      <c r="T3317" s="70">
        <v>235.2</v>
      </c>
      <c r="U3317" s="67" t="s">
        <v>1519</v>
      </c>
      <c r="V3317" s="71" t="s">
        <v>4202</v>
      </c>
      <c r="W3317" s="171"/>
      <c r="X3317" s="172"/>
      <c r="Y3317" s="176">
        <f t="shared" si="1995"/>
        <v>0</v>
      </c>
      <c r="AA3317" s="192"/>
      <c r="AB3317" s="193"/>
    </row>
    <row r="3318" spans="2:28" hidden="1">
      <c r="B3318" s="189">
        <f t="shared" si="1987"/>
        <v>0</v>
      </c>
      <c r="C3318" s="189">
        <f t="shared" ca="1" si="1988"/>
        <v>0</v>
      </c>
      <c r="D3318" s="189">
        <f t="shared" si="1989"/>
        <v>0</v>
      </c>
      <c r="E3318" s="189">
        <f t="shared" ca="1" si="1990"/>
        <v>0</v>
      </c>
      <c r="F3318" s="189">
        <f t="shared" si="1991"/>
        <v>0</v>
      </c>
      <c r="G3318" s="189" cm="1">
        <f t="array" aca="1" ref="G3318" ca="1">OFFSET(G3318,-1,,,)+1</f>
        <v>3313</v>
      </c>
      <c r="H3318" s="189">
        <f t="shared" si="1992"/>
        <v>0</v>
      </c>
      <c r="I3318" s="189">
        <f t="shared" si="1993"/>
        <v>0</v>
      </c>
      <c r="J3318" s="179">
        <f t="shared" si="1994"/>
        <v>0</v>
      </c>
      <c r="K3318" s="173"/>
      <c r="L3318" s="174" t="str" cm="1">
        <f t="array" aca="1" ref="L3318" ca="1">IF($K3318="",OFFSET(L3318,-1,,,),K3318)</f>
        <v>15.01.16.02.01</v>
      </c>
      <c r="M3318" s="175" t="str" cm="1">
        <f t="array" aca="1" ref="M3318" ca="1">IF(OR($K3318=0,$K3318=""),OFFSET(M3318,-1,,,),O3318)</f>
        <v>FILETE EM GRANITO 0,80M COM 03 FACES POLIDAS - H5,0CM</v>
      </c>
      <c r="N3318" s="67" t="s">
        <v>1125</v>
      </c>
      <c r="O3318" s="68" t="s">
        <v>1126</v>
      </c>
      <c r="P3318" s="68"/>
      <c r="Q3318" s="68" t="s">
        <v>3260</v>
      </c>
      <c r="R3318" s="69">
        <v>6</v>
      </c>
      <c r="S3318" s="70">
        <v>16</v>
      </c>
      <c r="T3318" s="70">
        <v>96</v>
      </c>
      <c r="U3318" s="67" t="s">
        <v>1519</v>
      </c>
      <c r="V3318" s="71" t="s">
        <v>4202</v>
      </c>
      <c r="W3318" s="171"/>
      <c r="X3318" s="172"/>
      <c r="Y3318" s="176">
        <f t="shared" si="1995"/>
        <v>0</v>
      </c>
      <c r="AA3318" s="192"/>
      <c r="AB3318" s="193"/>
    </row>
    <row r="3319" spans="2:28" hidden="1">
      <c r="B3319" s="189">
        <f t="shared" si="1987"/>
        <v>0</v>
      </c>
      <c r="C3319" s="189">
        <f t="shared" ca="1" si="1988"/>
        <v>0</v>
      </c>
      <c r="D3319" s="189">
        <f t="shared" si="1989"/>
        <v>0</v>
      </c>
      <c r="E3319" s="189">
        <f t="shared" ca="1" si="1990"/>
        <v>0</v>
      </c>
      <c r="F3319" s="189">
        <f t="shared" si="1991"/>
        <v>0</v>
      </c>
      <c r="G3319" s="189" cm="1">
        <f t="array" aca="1" ref="G3319" ca="1">OFFSET(G3319,-1,,,)+1</f>
        <v>3314</v>
      </c>
      <c r="H3319" s="189">
        <f t="shared" si="1992"/>
        <v>0</v>
      </c>
      <c r="I3319" s="189">
        <f t="shared" si="1993"/>
        <v>0</v>
      </c>
      <c r="J3319" s="179">
        <f t="shared" si="1994"/>
        <v>0</v>
      </c>
      <c r="K3319" s="173" t="s">
        <v>2796</v>
      </c>
      <c r="L3319" s="174" t="str" cm="1">
        <f t="array" aca="1" ref="L3319" ca="1">IF($K3319="",OFFSET(L3319,-1,,,),K3319)</f>
        <v>15.01.16.03</v>
      </c>
      <c r="M3319" s="175" t="str" cm="1">
        <f t="array" aca="1" ref="M3319" ca="1">IF(OR($K3319=0,$K3319=""),OFFSET(M3319,-1,,,),O3319)</f>
        <v>INSTALAÇÕES</v>
      </c>
      <c r="N3319" s="67" t="s">
        <v>143</v>
      </c>
      <c r="O3319" s="68" t="s">
        <v>4724</v>
      </c>
      <c r="P3319" s="68"/>
      <c r="Q3319" s="68"/>
      <c r="R3319" s="69"/>
      <c r="S3319" s="70"/>
      <c r="T3319" s="70">
        <v>0</v>
      </c>
      <c r="U3319" s="67"/>
      <c r="V3319" s="71"/>
      <c r="W3319" s="171"/>
      <c r="X3319" s="172"/>
      <c r="Y3319" s="176">
        <f t="shared" si="1995"/>
        <v>0</v>
      </c>
      <c r="AA3319" s="192"/>
      <c r="AB3319" s="193"/>
    </row>
    <row r="3320" spans="2:28">
      <c r="B3320" s="189">
        <f t="shared" si="1987"/>
        <v>0</v>
      </c>
      <c r="C3320" s="189">
        <f t="shared" ca="1" si="1988"/>
        <v>0</v>
      </c>
      <c r="D3320" s="189">
        <f t="shared" si="1989"/>
        <v>0</v>
      </c>
      <c r="E3320" s="189">
        <f t="shared" ca="1" si="1990"/>
        <v>0</v>
      </c>
      <c r="F3320" s="189">
        <f t="shared" si="1991"/>
        <v>0</v>
      </c>
      <c r="G3320" s="189" cm="1">
        <f t="array" aca="1" ref="G3320" ca="1">OFFSET(G3320,-1,,,)+1</f>
        <v>3315</v>
      </c>
      <c r="H3320" s="189">
        <f t="shared" si="1992"/>
        <v>0</v>
      </c>
      <c r="I3320" s="189">
        <f t="shared" si="1993"/>
        <v>0</v>
      </c>
      <c r="J3320" s="179">
        <f t="shared" si="1994"/>
        <v>0</v>
      </c>
      <c r="K3320" s="173" t="s">
        <v>2797</v>
      </c>
      <c r="L3320" s="174" t="str" cm="1">
        <f t="array" aca="1" ref="L3320" ca="1">IF($K3320="",OFFSET(L3320,-1,,,),K3320)</f>
        <v>15.01.16.03.01</v>
      </c>
      <c r="M3320" s="175" t="str" cm="1">
        <f t="array" aca="1" ref="M3320" ca="1">IF(OR($K3320=0,$K3320=""),OFFSET(M3320,-1,,,),O3320)</f>
        <v>BACIA (VASO) SANITÁRIA COM CAIXA ACOPLADA DE LOUÇA BRANCA - PADRÃO ECONÔMICO</v>
      </c>
      <c r="N3320" s="67" t="s">
        <v>1227</v>
      </c>
      <c r="O3320" s="68" t="s">
        <v>4629</v>
      </c>
      <c r="P3320" s="68"/>
      <c r="Q3320" s="68" t="s">
        <v>3260</v>
      </c>
      <c r="R3320" s="69">
        <v>2</v>
      </c>
      <c r="S3320" s="70">
        <v>280.64600000000002</v>
      </c>
      <c r="T3320" s="70">
        <v>561.29200000000003</v>
      </c>
      <c r="U3320" s="67"/>
      <c r="V3320" s="71"/>
      <c r="W3320" s="171"/>
      <c r="X3320" s="172"/>
      <c r="Y3320" s="176">
        <f t="shared" si="1995"/>
        <v>0</v>
      </c>
      <c r="AA3320" s="192"/>
      <c r="AB3320" s="193"/>
    </row>
    <row r="3321" spans="2:28" hidden="1">
      <c r="B3321" s="189">
        <f t="shared" si="1987"/>
        <v>0</v>
      </c>
      <c r="C3321" s="189">
        <f t="shared" ca="1" si="1988"/>
        <v>0</v>
      </c>
      <c r="D3321" s="189">
        <f t="shared" si="1989"/>
        <v>0</v>
      </c>
      <c r="E3321" s="189">
        <f t="shared" ca="1" si="1990"/>
        <v>0</v>
      </c>
      <c r="F3321" s="189">
        <f t="shared" si="1991"/>
        <v>0</v>
      </c>
      <c r="G3321" s="189" cm="1">
        <f t="array" aca="1" ref="G3321" ca="1">OFFSET(G3321,-1,,,)+1</f>
        <v>3316</v>
      </c>
      <c r="H3321" s="189">
        <f t="shared" si="1992"/>
        <v>0</v>
      </c>
      <c r="I3321" s="189">
        <f t="shared" si="1993"/>
        <v>0</v>
      </c>
      <c r="J3321" s="179">
        <f t="shared" si="1994"/>
        <v>0</v>
      </c>
      <c r="K3321" s="173"/>
      <c r="L3321" s="174" t="str" cm="1">
        <f t="array" aca="1" ref="L3321" ca="1">IF($K3321="",OFFSET(L3321,-1,,,),K3321)</f>
        <v>15.01.16.03.01</v>
      </c>
      <c r="M3321" s="175" t="str" cm="1">
        <f t="array" aca="1" ref="M3321" ca="1">IF(OR($K3321=0,$K3321=""),OFFSET(M3321,-1,,,),O3321)</f>
        <v>BACIA (VASO) SANITÁRIA COM CAIXA ACOPLADA DE LOUÇA BRANCA - PADRÃO ECONÔMICO</v>
      </c>
      <c r="N3321" s="67" t="s">
        <v>261</v>
      </c>
      <c r="O3321" s="68" t="s">
        <v>262</v>
      </c>
      <c r="P3321" s="68"/>
      <c r="Q3321" s="68" t="s">
        <v>3255</v>
      </c>
      <c r="R3321" s="69">
        <v>0.24</v>
      </c>
      <c r="S3321" s="70">
        <v>3.3</v>
      </c>
      <c r="T3321" s="70">
        <v>0.79199999999999993</v>
      </c>
      <c r="U3321" s="67" t="s">
        <v>1519</v>
      </c>
      <c r="V3321" s="71" t="s">
        <v>4202</v>
      </c>
      <c r="W3321" s="171"/>
      <c r="X3321" s="172"/>
      <c r="Y3321" s="176">
        <f t="shared" si="1995"/>
        <v>0</v>
      </c>
      <c r="AA3321" s="192"/>
      <c r="AB3321" s="193"/>
    </row>
    <row r="3322" spans="2:28" hidden="1">
      <c r="B3322" s="189">
        <f t="shared" si="1987"/>
        <v>0</v>
      </c>
      <c r="C3322" s="189">
        <f t="shared" ca="1" si="1988"/>
        <v>0</v>
      </c>
      <c r="D3322" s="189">
        <f t="shared" si="1989"/>
        <v>0</v>
      </c>
      <c r="E3322" s="189">
        <f t="shared" ca="1" si="1990"/>
        <v>0</v>
      </c>
      <c r="F3322" s="189">
        <f t="shared" si="1991"/>
        <v>0</v>
      </c>
      <c r="G3322" s="189" cm="1">
        <f t="array" aca="1" ref="G3322" ca="1">OFFSET(G3322,-1,,,)+1</f>
        <v>3317</v>
      </c>
      <c r="H3322" s="189">
        <f t="shared" si="1992"/>
        <v>0</v>
      </c>
      <c r="I3322" s="189">
        <f t="shared" si="1993"/>
        <v>0</v>
      </c>
      <c r="J3322" s="179">
        <f t="shared" si="1994"/>
        <v>0</v>
      </c>
      <c r="K3322" s="173"/>
      <c r="L3322" s="174" t="str" cm="1">
        <f t="array" aca="1" ref="L3322" ca="1">IF($K3322="",OFFSET(L3322,-1,,,),K3322)</f>
        <v>15.01.16.03.01</v>
      </c>
      <c r="M3322" s="175" t="str" cm="1">
        <f t="array" aca="1" ref="M3322" ca="1">IF(OR($K3322=0,$K3322=""),OFFSET(M3322,-1,,,),O3322)</f>
        <v>BACIA (VASO) SANITÁRIA COM CAIXA ACOPLADA DE LOUÇA BRANCA - PADRÃO ECONÔMICO</v>
      </c>
      <c r="N3322" s="67" t="s">
        <v>1229</v>
      </c>
      <c r="O3322" s="68" t="s">
        <v>1230</v>
      </c>
      <c r="P3322" s="68"/>
      <c r="Q3322" s="68" t="s">
        <v>3260</v>
      </c>
      <c r="R3322" s="69">
        <v>2</v>
      </c>
      <c r="S3322" s="70">
        <v>263.64999999999998</v>
      </c>
      <c r="T3322" s="70">
        <v>527.29999999999995</v>
      </c>
      <c r="U3322" s="67" t="s">
        <v>1519</v>
      </c>
      <c r="V3322" s="71" t="s">
        <v>4202</v>
      </c>
      <c r="W3322" s="171"/>
      <c r="X3322" s="172"/>
      <c r="Y3322" s="176">
        <f t="shared" si="1995"/>
        <v>0</v>
      </c>
      <c r="AA3322" s="192"/>
      <c r="AB3322" s="193"/>
    </row>
    <row r="3323" spans="2:28" hidden="1">
      <c r="B3323" s="189">
        <f t="shared" si="1987"/>
        <v>0</v>
      </c>
      <c r="C3323" s="189">
        <f t="shared" ca="1" si="1988"/>
        <v>0</v>
      </c>
      <c r="D3323" s="189">
        <f t="shared" si="1989"/>
        <v>0</v>
      </c>
      <c r="E3323" s="189">
        <f t="shared" ca="1" si="1990"/>
        <v>0</v>
      </c>
      <c r="F3323" s="189">
        <f t="shared" si="1991"/>
        <v>0</v>
      </c>
      <c r="G3323" s="189" cm="1">
        <f t="array" aca="1" ref="G3323" ca="1">OFFSET(G3323,-1,,,)+1</f>
        <v>3318</v>
      </c>
      <c r="H3323" s="189">
        <f t="shared" si="1992"/>
        <v>0</v>
      </c>
      <c r="I3323" s="189">
        <f t="shared" si="1993"/>
        <v>0</v>
      </c>
      <c r="J3323" s="179">
        <f t="shared" si="1994"/>
        <v>0</v>
      </c>
      <c r="K3323" s="173"/>
      <c r="L3323" s="174" t="str" cm="1">
        <f t="array" aca="1" ref="L3323" ca="1">IF($K3323="",OFFSET(L3323,-1,,,),K3323)</f>
        <v>15.01.16.03.01</v>
      </c>
      <c r="M3323" s="175" t="str" cm="1">
        <f t="array" aca="1" ref="M3323" ca="1">IF(OR($K3323=0,$K3323=""),OFFSET(M3323,-1,,,),O3323)</f>
        <v>BACIA (VASO) SANITÁRIA COM CAIXA ACOPLADA DE LOUÇA BRANCA - PADRÃO ECONÔMICO</v>
      </c>
      <c r="N3323" s="67" t="s">
        <v>1231</v>
      </c>
      <c r="O3323" s="68" t="s">
        <v>1232</v>
      </c>
      <c r="P3323" s="68"/>
      <c r="Q3323" s="68" t="s">
        <v>3260</v>
      </c>
      <c r="R3323" s="69">
        <v>2</v>
      </c>
      <c r="S3323" s="70">
        <v>1.6</v>
      </c>
      <c r="T3323" s="70">
        <v>3.2</v>
      </c>
      <c r="U3323" s="67" t="s">
        <v>1519</v>
      </c>
      <c r="V3323" s="71" t="s">
        <v>4202</v>
      </c>
      <c r="W3323" s="171"/>
      <c r="X3323" s="172"/>
      <c r="Y3323" s="176">
        <f t="shared" si="1995"/>
        <v>0</v>
      </c>
      <c r="AA3323" s="192"/>
      <c r="AB3323" s="193"/>
    </row>
    <row r="3324" spans="2:28" hidden="1">
      <c r="B3324" s="189">
        <f t="shared" si="1987"/>
        <v>0</v>
      </c>
      <c r="C3324" s="189">
        <f t="shared" ca="1" si="1988"/>
        <v>0</v>
      </c>
      <c r="D3324" s="189">
        <f t="shared" si="1989"/>
        <v>0</v>
      </c>
      <c r="E3324" s="189">
        <f t="shared" ca="1" si="1990"/>
        <v>0</v>
      </c>
      <c r="F3324" s="189">
        <f t="shared" si="1991"/>
        <v>0</v>
      </c>
      <c r="G3324" s="189" cm="1">
        <f t="array" aca="1" ref="G3324" ca="1">OFFSET(G3324,-1,,,)+1</f>
        <v>3319</v>
      </c>
      <c r="H3324" s="189">
        <f t="shared" si="1992"/>
        <v>0</v>
      </c>
      <c r="I3324" s="189">
        <f t="shared" si="1993"/>
        <v>0</v>
      </c>
      <c r="J3324" s="179">
        <f t="shared" si="1994"/>
        <v>0</v>
      </c>
      <c r="K3324" s="173"/>
      <c r="L3324" s="174" t="str" cm="1">
        <f t="array" aca="1" ref="L3324" ca="1">IF($K3324="",OFFSET(L3324,-1,,,),K3324)</f>
        <v>15.01.16.03.01</v>
      </c>
      <c r="M3324" s="175" t="str" cm="1">
        <f t="array" aca="1" ref="M3324" ca="1">IF(OR($K3324=0,$K3324=""),OFFSET(M3324,-1,,,),O3324)</f>
        <v>BACIA (VASO) SANITÁRIA COM CAIXA ACOPLADA DE LOUÇA BRANCA - PADRÃO ECONÔMICO</v>
      </c>
      <c r="N3324" s="67" t="s">
        <v>1233</v>
      </c>
      <c r="O3324" s="68" t="s">
        <v>1234</v>
      </c>
      <c r="P3324" s="68"/>
      <c r="Q3324" s="68" t="s">
        <v>3260</v>
      </c>
      <c r="R3324" s="69">
        <v>4</v>
      </c>
      <c r="S3324" s="70">
        <v>2</v>
      </c>
      <c r="T3324" s="70">
        <v>8</v>
      </c>
      <c r="U3324" s="67" t="s">
        <v>1519</v>
      </c>
      <c r="V3324" s="71" t="s">
        <v>4202</v>
      </c>
      <c r="W3324" s="171"/>
      <c r="X3324" s="172"/>
      <c r="Y3324" s="176">
        <f t="shared" si="1995"/>
        <v>0</v>
      </c>
      <c r="AA3324" s="192"/>
      <c r="AB3324" s="193"/>
    </row>
    <row r="3325" spans="2:28" hidden="1">
      <c r="B3325" s="189">
        <f t="shared" si="1987"/>
        <v>0</v>
      </c>
      <c r="C3325" s="189">
        <f t="shared" ca="1" si="1988"/>
        <v>0</v>
      </c>
      <c r="D3325" s="189">
        <f t="shared" si="1989"/>
        <v>0</v>
      </c>
      <c r="E3325" s="189">
        <f t="shared" ca="1" si="1990"/>
        <v>0</v>
      </c>
      <c r="F3325" s="189">
        <f t="shared" si="1991"/>
        <v>0</v>
      </c>
      <c r="G3325" s="189" cm="1">
        <f t="array" aca="1" ref="G3325" ca="1">OFFSET(G3325,-1,,,)+1</f>
        <v>3320</v>
      </c>
      <c r="H3325" s="189">
        <f t="shared" si="1992"/>
        <v>0</v>
      </c>
      <c r="I3325" s="189">
        <f t="shared" si="1993"/>
        <v>0</v>
      </c>
      <c r="J3325" s="179">
        <f t="shared" si="1994"/>
        <v>0</v>
      </c>
      <c r="K3325" s="173"/>
      <c r="L3325" s="174" t="str" cm="1">
        <f t="array" aca="1" ref="L3325" ca="1">IF($K3325="",OFFSET(L3325,-1,,,),K3325)</f>
        <v>15.01.16.03.01</v>
      </c>
      <c r="M3325" s="175" t="str" cm="1">
        <f t="array" aca="1" ref="M3325" ca="1">IF(OR($K3325=0,$K3325=""),OFFSET(M3325,-1,,,),O3325)</f>
        <v>BACIA (VASO) SANITÁRIA COM CAIXA ACOPLADA DE LOUÇA BRANCA - PADRÃO ECONÔMICO</v>
      </c>
      <c r="N3325" s="67" t="s">
        <v>4027</v>
      </c>
      <c r="O3325" s="68" t="s">
        <v>4630</v>
      </c>
      <c r="P3325" s="68"/>
      <c r="Q3325" s="68" t="s">
        <v>3260</v>
      </c>
      <c r="R3325" s="69">
        <v>2</v>
      </c>
      <c r="S3325" s="70">
        <v>11</v>
      </c>
      <c r="T3325" s="70">
        <v>22</v>
      </c>
      <c r="U3325" s="67" t="s">
        <v>1519</v>
      </c>
      <c r="V3325" s="71" t="s">
        <v>4202</v>
      </c>
      <c r="W3325" s="171"/>
      <c r="X3325" s="172"/>
      <c r="Y3325" s="176">
        <f t="shared" si="1995"/>
        <v>0</v>
      </c>
      <c r="AA3325" s="192"/>
      <c r="AB3325" s="193"/>
    </row>
    <row r="3326" spans="2:28">
      <c r="B3326" s="189">
        <f t="shared" si="1987"/>
        <v>0</v>
      </c>
      <c r="C3326" s="189">
        <f t="shared" ca="1" si="1988"/>
        <v>0</v>
      </c>
      <c r="D3326" s="189">
        <f t="shared" si="1989"/>
        <v>0</v>
      </c>
      <c r="E3326" s="189">
        <f t="shared" ca="1" si="1990"/>
        <v>0</v>
      </c>
      <c r="F3326" s="189">
        <f t="shared" si="1991"/>
        <v>0</v>
      </c>
      <c r="G3326" s="189" cm="1">
        <f t="array" aca="1" ref="G3326" ca="1">OFFSET(G3326,-1,,,)+1</f>
        <v>3321</v>
      </c>
      <c r="H3326" s="189">
        <f t="shared" si="1992"/>
        <v>0</v>
      </c>
      <c r="I3326" s="189">
        <f t="shared" si="1993"/>
        <v>0</v>
      </c>
      <c r="J3326" s="179">
        <f t="shared" si="1994"/>
        <v>0</v>
      </c>
      <c r="K3326" s="173" t="s">
        <v>3510</v>
      </c>
      <c r="L3326" s="174" t="str" cm="1">
        <f t="array" aca="1" ref="L3326" ca="1">IF($K3326="",OFFSET(L3326,-1,,,),K3326)</f>
        <v>15.01.16.03.02</v>
      </c>
      <c r="M3326" s="175" t="str" cm="1">
        <f t="array" aca="1" ref="M3326" ca="1">IF(OR($K3326=0,$K3326=""),OFFSET(M3326,-1,,,),O3326)</f>
        <v>LAVATÓRIO DE LOUÇA BRANCA SUSPENSO (SEM COLUNA) - PADRÃO ECONÔMICO</v>
      </c>
      <c r="N3326" s="67" t="s">
        <v>2911</v>
      </c>
      <c r="O3326" s="68" t="s">
        <v>4744</v>
      </c>
      <c r="P3326" s="68"/>
      <c r="Q3326" s="68" t="s">
        <v>3260</v>
      </c>
      <c r="R3326" s="69">
        <v>2</v>
      </c>
      <c r="S3326" s="70">
        <v>136.26400000000001</v>
      </c>
      <c r="T3326" s="70">
        <v>272.52800000000002</v>
      </c>
      <c r="U3326" s="67"/>
      <c r="V3326" s="71"/>
      <c r="W3326" s="171"/>
      <c r="X3326" s="172"/>
      <c r="Y3326" s="176">
        <f t="shared" si="1995"/>
        <v>0</v>
      </c>
      <c r="AA3326" s="192"/>
      <c r="AB3326" s="193"/>
    </row>
    <row r="3327" spans="2:28" hidden="1">
      <c r="B3327" s="189">
        <f t="shared" si="1987"/>
        <v>0</v>
      </c>
      <c r="C3327" s="189">
        <f t="shared" ca="1" si="1988"/>
        <v>0</v>
      </c>
      <c r="D3327" s="189">
        <f t="shared" si="1989"/>
        <v>0</v>
      </c>
      <c r="E3327" s="189">
        <f t="shared" ca="1" si="1990"/>
        <v>0</v>
      </c>
      <c r="F3327" s="189">
        <f t="shared" si="1991"/>
        <v>0</v>
      </c>
      <c r="G3327" s="189" cm="1">
        <f t="array" aca="1" ref="G3327" ca="1">OFFSET(G3327,-1,,,)+1</f>
        <v>3322</v>
      </c>
      <c r="H3327" s="189">
        <f t="shared" si="1992"/>
        <v>0</v>
      </c>
      <c r="I3327" s="189">
        <f t="shared" si="1993"/>
        <v>0</v>
      </c>
      <c r="J3327" s="179">
        <f t="shared" si="1994"/>
        <v>0</v>
      </c>
      <c r="K3327" s="173"/>
      <c r="L3327" s="174" t="str" cm="1">
        <f t="array" aca="1" ref="L3327" ca="1">IF($K3327="",OFFSET(L3327,-1,,,),K3327)</f>
        <v>15.01.16.03.02</v>
      </c>
      <c r="M3327" s="175" t="str" cm="1">
        <f t="array" aca="1" ref="M3327" ca="1">IF(OR($K3327=0,$K3327=""),OFFSET(M3327,-1,,,),O3327)</f>
        <v>LAVATÓRIO DE LOUÇA BRANCA SUSPENSO (SEM COLUNA) - PADRÃO ECONÔMICO</v>
      </c>
      <c r="N3327" s="67" t="s">
        <v>261</v>
      </c>
      <c r="O3327" s="68" t="s">
        <v>262</v>
      </c>
      <c r="P3327" s="68"/>
      <c r="Q3327" s="68" t="s">
        <v>3255</v>
      </c>
      <c r="R3327" s="69">
        <v>0.16</v>
      </c>
      <c r="S3327" s="70">
        <v>3.3</v>
      </c>
      <c r="T3327" s="70">
        <v>0.52800000000000002</v>
      </c>
      <c r="U3327" s="67" t="s">
        <v>1519</v>
      </c>
      <c r="V3327" s="71" t="s">
        <v>4202</v>
      </c>
      <c r="W3327" s="171"/>
      <c r="X3327" s="172"/>
      <c r="Y3327" s="176">
        <f t="shared" si="1995"/>
        <v>0</v>
      </c>
      <c r="AA3327" s="192"/>
      <c r="AB3327" s="193"/>
    </row>
    <row r="3328" spans="2:28" hidden="1">
      <c r="B3328" s="189">
        <f t="shared" si="1987"/>
        <v>0</v>
      </c>
      <c r="C3328" s="189">
        <f t="shared" ca="1" si="1988"/>
        <v>0</v>
      </c>
      <c r="D3328" s="189">
        <f t="shared" si="1989"/>
        <v>0</v>
      </c>
      <c r="E3328" s="189">
        <f t="shared" ca="1" si="1990"/>
        <v>0</v>
      </c>
      <c r="F3328" s="189">
        <f t="shared" si="1991"/>
        <v>0</v>
      </c>
      <c r="G3328" s="189" cm="1">
        <f t="array" aca="1" ref="G3328" ca="1">OFFSET(G3328,-1,,,)+1</f>
        <v>3323</v>
      </c>
      <c r="H3328" s="189">
        <f t="shared" si="1992"/>
        <v>0</v>
      </c>
      <c r="I3328" s="189">
        <f t="shared" si="1993"/>
        <v>0</v>
      </c>
      <c r="J3328" s="179">
        <f t="shared" si="1994"/>
        <v>0</v>
      </c>
      <c r="K3328" s="173"/>
      <c r="L3328" s="174" t="str" cm="1">
        <f t="array" aca="1" ref="L3328" ca="1">IF($K3328="",OFFSET(L3328,-1,,,),K3328)</f>
        <v>15.01.16.03.02</v>
      </c>
      <c r="M3328" s="175" t="str" cm="1">
        <f t="array" aca="1" ref="M3328" ca="1">IF(OR($K3328=0,$K3328=""),OFFSET(M3328,-1,,,),O3328)</f>
        <v>LAVATÓRIO DE LOUÇA BRANCA SUSPENSO (SEM COLUNA) - PADRÃO ECONÔMICO</v>
      </c>
      <c r="N3328" s="67" t="s">
        <v>1237</v>
      </c>
      <c r="O3328" s="68" t="s">
        <v>1238</v>
      </c>
      <c r="P3328" s="68"/>
      <c r="Q3328" s="68" t="s">
        <v>3260</v>
      </c>
      <c r="R3328" s="69">
        <v>2</v>
      </c>
      <c r="S3328" s="70">
        <v>4</v>
      </c>
      <c r="T3328" s="70">
        <v>8</v>
      </c>
      <c r="U3328" s="67" t="s">
        <v>1519</v>
      </c>
      <c r="V3328" s="71" t="s">
        <v>4202</v>
      </c>
      <c r="W3328" s="171"/>
      <c r="X3328" s="172"/>
      <c r="Y3328" s="176">
        <f t="shared" si="1995"/>
        <v>0</v>
      </c>
      <c r="AA3328" s="192"/>
      <c r="AB3328" s="193"/>
    </row>
    <row r="3329" spans="2:28" hidden="1">
      <c r="B3329" s="189">
        <f t="shared" si="1987"/>
        <v>0</v>
      </c>
      <c r="C3329" s="189">
        <f t="shared" ca="1" si="1988"/>
        <v>0</v>
      </c>
      <c r="D3329" s="189">
        <f t="shared" si="1989"/>
        <v>0</v>
      </c>
      <c r="E3329" s="189">
        <f t="shared" ca="1" si="1990"/>
        <v>0</v>
      </c>
      <c r="F3329" s="189">
        <f t="shared" si="1991"/>
        <v>0</v>
      </c>
      <c r="G3329" s="189" cm="1">
        <f t="array" aca="1" ref="G3329" ca="1">OFFSET(G3329,-1,,,)+1</f>
        <v>3324</v>
      </c>
      <c r="H3329" s="189">
        <f t="shared" si="1992"/>
        <v>0</v>
      </c>
      <c r="I3329" s="189">
        <f t="shared" si="1993"/>
        <v>0</v>
      </c>
      <c r="J3329" s="179">
        <f t="shared" si="1994"/>
        <v>0</v>
      </c>
      <c r="K3329" s="173"/>
      <c r="L3329" s="174" t="str" cm="1">
        <f t="array" aca="1" ref="L3329" ca="1">IF($K3329="",OFFSET(L3329,-1,,,),K3329)</f>
        <v>15.01.16.03.02</v>
      </c>
      <c r="M3329" s="175" t="str" cm="1">
        <f t="array" aca="1" ref="M3329" ca="1">IF(OR($K3329=0,$K3329=""),OFFSET(M3329,-1,,,),O3329)</f>
        <v>LAVATÓRIO DE LOUÇA BRANCA SUSPENSO (SEM COLUNA) - PADRÃO ECONÔMICO</v>
      </c>
      <c r="N3329" s="67" t="s">
        <v>1239</v>
      </c>
      <c r="O3329" s="68" t="s">
        <v>1240</v>
      </c>
      <c r="P3329" s="68"/>
      <c r="Q3329" s="68" t="s">
        <v>3260</v>
      </c>
      <c r="R3329" s="69">
        <v>2</v>
      </c>
      <c r="S3329" s="70">
        <v>6.8</v>
      </c>
      <c r="T3329" s="70">
        <v>13.6</v>
      </c>
      <c r="U3329" s="67" t="s">
        <v>1519</v>
      </c>
      <c r="V3329" s="71" t="s">
        <v>4202</v>
      </c>
      <c r="W3329" s="171"/>
      <c r="X3329" s="172"/>
      <c r="Y3329" s="176">
        <f t="shared" si="1995"/>
        <v>0</v>
      </c>
      <c r="AA3329" s="192"/>
      <c r="AB3329" s="193"/>
    </row>
    <row r="3330" spans="2:28" hidden="1">
      <c r="B3330" s="189">
        <f t="shared" si="1987"/>
        <v>0</v>
      </c>
      <c r="C3330" s="189">
        <f t="shared" ca="1" si="1988"/>
        <v>0</v>
      </c>
      <c r="D3330" s="189">
        <f t="shared" si="1989"/>
        <v>0</v>
      </c>
      <c r="E3330" s="189">
        <f t="shared" ca="1" si="1990"/>
        <v>0</v>
      </c>
      <c r="F3330" s="189">
        <f t="shared" si="1991"/>
        <v>0</v>
      </c>
      <c r="G3330" s="189" cm="1">
        <f t="array" aca="1" ref="G3330" ca="1">OFFSET(G3330,-1,,,)+1</f>
        <v>3325</v>
      </c>
      <c r="H3330" s="189">
        <f t="shared" si="1992"/>
        <v>0</v>
      </c>
      <c r="I3330" s="189">
        <f t="shared" si="1993"/>
        <v>0</v>
      </c>
      <c r="J3330" s="179">
        <f t="shared" si="1994"/>
        <v>0</v>
      </c>
      <c r="K3330" s="173"/>
      <c r="L3330" s="174" t="str" cm="1">
        <f t="array" aca="1" ref="L3330" ca="1">IF($K3330="",OFFSET(L3330,-1,,,),K3330)</f>
        <v>15.01.16.03.02</v>
      </c>
      <c r="M3330" s="175" t="str" cm="1">
        <f t="array" aca="1" ref="M3330" ca="1">IF(OR($K3330=0,$K3330=""),OFFSET(M3330,-1,,,),O3330)</f>
        <v>LAVATÓRIO DE LOUÇA BRANCA SUSPENSO (SEM COLUNA) - PADRÃO ECONÔMICO</v>
      </c>
      <c r="N3330" s="67" t="s">
        <v>1573</v>
      </c>
      <c r="O3330" s="68" t="s">
        <v>1574</v>
      </c>
      <c r="P3330" s="68"/>
      <c r="Q3330" s="68" t="s">
        <v>3260</v>
      </c>
      <c r="R3330" s="69">
        <v>2</v>
      </c>
      <c r="S3330" s="70">
        <v>68</v>
      </c>
      <c r="T3330" s="70">
        <v>136</v>
      </c>
      <c r="U3330" s="67" t="s">
        <v>1519</v>
      </c>
      <c r="V3330" s="71" t="s">
        <v>4202</v>
      </c>
      <c r="W3330" s="171"/>
      <c r="X3330" s="172"/>
      <c r="Y3330" s="176">
        <f t="shared" si="1995"/>
        <v>0</v>
      </c>
      <c r="AA3330" s="192"/>
      <c r="AB3330" s="193"/>
    </row>
    <row r="3331" spans="2:28" hidden="1">
      <c r="B3331" s="189">
        <f t="shared" si="1987"/>
        <v>0</v>
      </c>
      <c r="C3331" s="189">
        <f t="shared" ca="1" si="1988"/>
        <v>0</v>
      </c>
      <c r="D3331" s="189">
        <f t="shared" si="1989"/>
        <v>0</v>
      </c>
      <c r="E3331" s="189">
        <f t="shared" ca="1" si="1990"/>
        <v>0</v>
      </c>
      <c r="F3331" s="189">
        <f t="shared" si="1991"/>
        <v>0</v>
      </c>
      <c r="G3331" s="189" cm="1">
        <f t="array" aca="1" ref="G3331" ca="1">OFFSET(G3331,-1,,,)+1</f>
        <v>3326</v>
      </c>
      <c r="H3331" s="189">
        <f t="shared" si="1992"/>
        <v>0</v>
      </c>
      <c r="I3331" s="189">
        <f t="shared" si="1993"/>
        <v>0</v>
      </c>
      <c r="J3331" s="179">
        <f t="shared" si="1994"/>
        <v>0</v>
      </c>
      <c r="K3331" s="173"/>
      <c r="L3331" s="174" t="str" cm="1">
        <f t="array" aca="1" ref="L3331" ca="1">IF($K3331="",OFFSET(L3331,-1,,,),K3331)</f>
        <v>15.01.16.03.02</v>
      </c>
      <c r="M3331" s="175" t="str" cm="1">
        <f t="array" aca="1" ref="M3331" ca="1">IF(OR($K3331=0,$K3331=""),OFFSET(M3331,-1,,,),O3331)</f>
        <v>LAVATÓRIO DE LOUÇA BRANCA SUSPENSO (SEM COLUNA) - PADRÃO ECONÔMICO</v>
      </c>
      <c r="N3331" s="67" t="s">
        <v>2912</v>
      </c>
      <c r="O3331" s="68" t="s">
        <v>3110</v>
      </c>
      <c r="P3331" s="68"/>
      <c r="Q3331" s="68" t="s">
        <v>3260</v>
      </c>
      <c r="R3331" s="69">
        <v>2</v>
      </c>
      <c r="S3331" s="70">
        <v>40</v>
      </c>
      <c r="T3331" s="70">
        <v>80</v>
      </c>
      <c r="U3331" s="67" t="s">
        <v>1519</v>
      </c>
      <c r="V3331" s="71" t="s">
        <v>4202</v>
      </c>
      <c r="W3331" s="171"/>
      <c r="X3331" s="172"/>
      <c r="Y3331" s="176">
        <f t="shared" si="1995"/>
        <v>0</v>
      </c>
      <c r="AA3331" s="192"/>
      <c r="AB3331" s="193"/>
    </row>
    <row r="3332" spans="2:28" hidden="1">
      <c r="B3332" s="189">
        <f t="shared" si="1987"/>
        <v>0</v>
      </c>
      <c r="C3332" s="189">
        <f t="shared" ca="1" si="1988"/>
        <v>0</v>
      </c>
      <c r="D3332" s="189">
        <f t="shared" si="1989"/>
        <v>0</v>
      </c>
      <c r="E3332" s="189">
        <f t="shared" ca="1" si="1990"/>
        <v>0</v>
      </c>
      <c r="F3332" s="189">
        <f t="shared" si="1991"/>
        <v>0</v>
      </c>
      <c r="G3332" s="189" cm="1">
        <f t="array" aca="1" ref="G3332" ca="1">OFFSET(G3332,-1,,,)+1</f>
        <v>3327</v>
      </c>
      <c r="H3332" s="189">
        <f t="shared" si="1992"/>
        <v>0</v>
      </c>
      <c r="I3332" s="189">
        <f t="shared" si="1993"/>
        <v>0</v>
      </c>
      <c r="J3332" s="179">
        <f t="shared" si="1994"/>
        <v>0</v>
      </c>
      <c r="K3332" s="173"/>
      <c r="L3332" s="174" t="str" cm="1">
        <f t="array" aca="1" ref="L3332" ca="1">IF($K3332="",OFFSET(L3332,-1,,,),K3332)</f>
        <v>15.01.16.03.02</v>
      </c>
      <c r="M3332" s="175" t="str" cm="1">
        <f t="array" aca="1" ref="M3332" ca="1">IF(OR($K3332=0,$K3332=""),OFFSET(M3332,-1,,,),O3332)</f>
        <v>LAVATÓRIO DE LOUÇA BRANCA SUSPENSO (SEM COLUNA) - PADRÃO ECONÔMICO</v>
      </c>
      <c r="N3332" s="67" t="s">
        <v>1243</v>
      </c>
      <c r="O3332" s="68" t="s">
        <v>4632</v>
      </c>
      <c r="P3332" s="68"/>
      <c r="Q3332" s="68" t="s">
        <v>3260</v>
      </c>
      <c r="R3332" s="69">
        <v>4</v>
      </c>
      <c r="S3332" s="70">
        <v>3.1</v>
      </c>
      <c r="T3332" s="70">
        <v>12.4</v>
      </c>
      <c r="U3332" s="67" t="s">
        <v>1519</v>
      </c>
      <c r="V3332" s="71" t="s">
        <v>4202</v>
      </c>
      <c r="W3332" s="171"/>
      <c r="X3332" s="172"/>
      <c r="Y3332" s="176">
        <f t="shared" si="1995"/>
        <v>0</v>
      </c>
      <c r="AA3332" s="192"/>
      <c r="AB3332" s="193"/>
    </row>
    <row r="3333" spans="2:28" hidden="1">
      <c r="B3333" s="189">
        <f t="shared" si="1987"/>
        <v>0</v>
      </c>
      <c r="C3333" s="189">
        <f t="shared" ca="1" si="1988"/>
        <v>0</v>
      </c>
      <c r="D3333" s="189">
        <f t="shared" si="1989"/>
        <v>0</v>
      </c>
      <c r="E3333" s="189">
        <f t="shared" ca="1" si="1990"/>
        <v>0</v>
      </c>
      <c r="F3333" s="189">
        <f t="shared" si="1991"/>
        <v>0</v>
      </c>
      <c r="G3333" s="189" cm="1">
        <f t="array" aca="1" ref="G3333" ca="1">OFFSET(G3333,-1,,,)+1</f>
        <v>3328</v>
      </c>
      <c r="H3333" s="189">
        <f t="shared" si="1992"/>
        <v>0</v>
      </c>
      <c r="I3333" s="189">
        <f t="shared" si="1993"/>
        <v>0</v>
      </c>
      <c r="J3333" s="179">
        <f t="shared" si="1994"/>
        <v>0</v>
      </c>
      <c r="K3333" s="173"/>
      <c r="L3333" s="174" t="str" cm="1">
        <f t="array" aca="1" ref="L3333" ca="1">IF($K3333="",OFFSET(L3333,-1,,,),K3333)</f>
        <v>15.01.16.03.02</v>
      </c>
      <c r="M3333" s="175" t="str" cm="1">
        <f t="array" aca="1" ref="M3333" ca="1">IF(OR($K3333=0,$K3333=""),OFFSET(M3333,-1,,,),O3333)</f>
        <v>LAVATÓRIO DE LOUÇA BRANCA SUSPENSO (SEM COLUNA) - PADRÃO ECONÔMICO</v>
      </c>
      <c r="N3333" s="67" t="s">
        <v>4027</v>
      </c>
      <c r="O3333" s="68" t="s">
        <v>4630</v>
      </c>
      <c r="P3333" s="68"/>
      <c r="Q3333" s="68" t="s">
        <v>3260</v>
      </c>
      <c r="R3333" s="69">
        <v>2</v>
      </c>
      <c r="S3333" s="70">
        <v>11</v>
      </c>
      <c r="T3333" s="70">
        <v>22</v>
      </c>
      <c r="U3333" s="67" t="s">
        <v>1519</v>
      </c>
      <c r="V3333" s="71" t="s">
        <v>4202</v>
      </c>
      <c r="W3333" s="171"/>
      <c r="X3333" s="172"/>
      <c r="Y3333" s="176">
        <f t="shared" si="1995"/>
        <v>0</v>
      </c>
      <c r="AA3333" s="192"/>
      <c r="AB3333" s="193"/>
    </row>
    <row r="3334" spans="2:28">
      <c r="B3334" s="189">
        <f t="shared" si="1987"/>
        <v>0</v>
      </c>
      <c r="C3334" s="189">
        <f t="shared" ca="1" si="1988"/>
        <v>0</v>
      </c>
      <c r="D3334" s="189">
        <f t="shared" si="1989"/>
        <v>0</v>
      </c>
      <c r="E3334" s="189">
        <f t="shared" ca="1" si="1990"/>
        <v>0</v>
      </c>
      <c r="F3334" s="189">
        <f t="shared" si="1991"/>
        <v>0</v>
      </c>
      <c r="G3334" s="189" cm="1">
        <f t="array" aca="1" ref="G3334" ca="1">OFFSET(G3334,-1,,,)+1</f>
        <v>3329</v>
      </c>
      <c r="H3334" s="189">
        <f t="shared" si="1992"/>
        <v>0</v>
      </c>
      <c r="I3334" s="189">
        <f t="shared" si="1993"/>
        <v>0</v>
      </c>
      <c r="J3334" s="179">
        <f t="shared" si="1994"/>
        <v>0</v>
      </c>
      <c r="K3334" s="173" t="s">
        <v>3511</v>
      </c>
      <c r="L3334" s="174" t="str" cm="1">
        <f t="array" aca="1" ref="L3334" ca="1">IF($K3334="",OFFSET(L3334,-1,,,),K3334)</f>
        <v>15.01.16.03.03</v>
      </c>
      <c r="M3334" s="175" t="str" cm="1">
        <f t="array" aca="1" ref="M3334" ca="1">IF(OR($K3334=0,$K3334=""),OFFSET(M3334,-1,,,),O3334)</f>
        <v>METAIS E ACABAMENTOS METÁLICOS - VESTIÁRIOS</v>
      </c>
      <c r="N3334" s="67" t="s">
        <v>4128</v>
      </c>
      <c r="O3334" s="68" t="s">
        <v>4823</v>
      </c>
      <c r="P3334" s="68"/>
      <c r="Q3334" s="68" t="s">
        <v>3261</v>
      </c>
      <c r="R3334" s="69">
        <v>2</v>
      </c>
      <c r="S3334" s="70">
        <v>48</v>
      </c>
      <c r="T3334" s="70">
        <v>96</v>
      </c>
      <c r="U3334" s="67"/>
      <c r="V3334" s="71"/>
      <c r="W3334" s="171"/>
      <c r="X3334" s="172"/>
      <c r="Y3334" s="176">
        <f t="shared" si="1995"/>
        <v>0</v>
      </c>
      <c r="AA3334" s="192"/>
      <c r="AB3334" s="193"/>
    </row>
    <row r="3335" spans="2:28" hidden="1">
      <c r="B3335" s="189">
        <f t="shared" si="1987"/>
        <v>0</v>
      </c>
      <c r="C3335" s="189">
        <f t="shared" ca="1" si="1988"/>
        <v>0</v>
      </c>
      <c r="D3335" s="189">
        <f t="shared" si="1989"/>
        <v>0</v>
      </c>
      <c r="E3335" s="189">
        <f t="shared" ca="1" si="1990"/>
        <v>0</v>
      </c>
      <c r="F3335" s="189">
        <f t="shared" si="1991"/>
        <v>0</v>
      </c>
      <c r="G3335" s="189" cm="1">
        <f t="array" aca="1" ref="G3335" ca="1">OFFSET(G3335,-1,,,)+1</f>
        <v>3330</v>
      </c>
      <c r="H3335" s="189">
        <f t="shared" si="1992"/>
        <v>0</v>
      </c>
      <c r="I3335" s="189">
        <f t="shared" si="1993"/>
        <v>0</v>
      </c>
      <c r="J3335" s="179">
        <f t="shared" si="1994"/>
        <v>0</v>
      </c>
      <c r="K3335" s="173"/>
      <c r="L3335" s="174" t="str" cm="1">
        <f t="array" aca="1" ref="L3335" ca="1">IF($K3335="",OFFSET(L3335,-1,,,),K3335)</f>
        <v>15.01.16.03.03</v>
      </c>
      <c r="M3335" s="175" t="str" cm="1">
        <f t="array" aca="1" ref="M3335" ca="1">IF(OR($K3335=0,$K3335=""),OFFSET(M3335,-1,,,),O3335)</f>
        <v>METAIS E ACABAMENTOS METÁLICOS - VESTIÁRIOS</v>
      </c>
      <c r="N3335" s="67" t="s">
        <v>1248</v>
      </c>
      <c r="O3335" s="68" t="s">
        <v>1249</v>
      </c>
      <c r="P3335" s="68"/>
      <c r="Q3335" s="68" t="s">
        <v>3260</v>
      </c>
      <c r="R3335" s="69">
        <v>2</v>
      </c>
      <c r="S3335" s="70">
        <v>33</v>
      </c>
      <c r="T3335" s="70">
        <v>66</v>
      </c>
      <c r="U3335" s="67" t="s">
        <v>1519</v>
      </c>
      <c r="V3335" s="71" t="s">
        <v>4202</v>
      </c>
      <c r="W3335" s="171"/>
      <c r="X3335" s="172"/>
      <c r="Y3335" s="176">
        <f t="shared" si="1995"/>
        <v>0</v>
      </c>
      <c r="AA3335" s="192"/>
      <c r="AB3335" s="193"/>
    </row>
    <row r="3336" spans="2:28" hidden="1">
      <c r="B3336" s="189">
        <f t="shared" si="1987"/>
        <v>0</v>
      </c>
      <c r="C3336" s="189">
        <f t="shared" ca="1" si="1988"/>
        <v>0</v>
      </c>
      <c r="D3336" s="189">
        <f t="shared" si="1989"/>
        <v>0</v>
      </c>
      <c r="E3336" s="189">
        <f t="shared" ca="1" si="1990"/>
        <v>0</v>
      </c>
      <c r="F3336" s="189">
        <f t="shared" si="1991"/>
        <v>0</v>
      </c>
      <c r="G3336" s="189" cm="1">
        <f t="array" aca="1" ref="G3336" ca="1">OFFSET(G3336,-1,,,)+1</f>
        <v>3331</v>
      </c>
      <c r="H3336" s="189">
        <f t="shared" si="1992"/>
        <v>0</v>
      </c>
      <c r="I3336" s="189">
        <f t="shared" si="1993"/>
        <v>0</v>
      </c>
      <c r="J3336" s="179">
        <f t="shared" si="1994"/>
        <v>0</v>
      </c>
      <c r="K3336" s="173"/>
      <c r="L3336" s="174" t="str" cm="1">
        <f t="array" aca="1" ref="L3336" ca="1">IF($K3336="",OFFSET(L3336,-1,,,),K3336)</f>
        <v>15.01.16.03.03</v>
      </c>
      <c r="M3336" s="175" t="str" cm="1">
        <f t="array" aca="1" ref="M3336" ca="1">IF(OR($K3336=0,$K3336=""),OFFSET(M3336,-1,,,),O3336)</f>
        <v>METAIS E ACABAMENTOS METÁLICOS - VESTIÁRIOS</v>
      </c>
      <c r="N3336" s="67" t="s">
        <v>4031</v>
      </c>
      <c r="O3336" s="68" t="s">
        <v>4639</v>
      </c>
      <c r="P3336" s="68"/>
      <c r="Q3336" s="68" t="s">
        <v>3260</v>
      </c>
      <c r="R3336" s="69">
        <v>2</v>
      </c>
      <c r="S3336" s="70">
        <v>15</v>
      </c>
      <c r="T3336" s="70">
        <v>30</v>
      </c>
      <c r="U3336" s="67" t="s">
        <v>1519</v>
      </c>
      <c r="V3336" s="71" t="s">
        <v>4202</v>
      </c>
      <c r="W3336" s="171"/>
      <c r="X3336" s="172"/>
      <c r="Y3336" s="176">
        <f t="shared" si="1995"/>
        <v>0</v>
      </c>
      <c r="AA3336" s="192"/>
      <c r="AB3336" s="193"/>
    </row>
    <row r="3337" spans="2:28">
      <c r="B3337" s="189">
        <f t="shared" si="1987"/>
        <v>0</v>
      </c>
      <c r="C3337" s="189">
        <f t="shared" ca="1" si="1988"/>
        <v>0</v>
      </c>
      <c r="D3337" s="189">
        <f t="shared" si="1989"/>
        <v>0</v>
      </c>
      <c r="E3337" s="189">
        <f t="shared" ca="1" si="1990"/>
        <v>0</v>
      </c>
      <c r="F3337" s="189">
        <f t="shared" si="1991"/>
        <v>0</v>
      </c>
      <c r="G3337" s="189" cm="1">
        <f t="array" aca="1" ref="G3337" ca="1">OFFSET(G3337,-1,,,)+1</f>
        <v>3332</v>
      </c>
      <c r="H3337" s="189">
        <f t="shared" si="1992"/>
        <v>0</v>
      </c>
      <c r="I3337" s="189">
        <f t="shared" si="1993"/>
        <v>0</v>
      </c>
      <c r="J3337" s="179">
        <f t="shared" si="1994"/>
        <v>0</v>
      </c>
      <c r="K3337" s="173" t="s">
        <v>3512</v>
      </c>
      <c r="L3337" s="174" t="str" cm="1">
        <f t="array" aca="1" ref="L3337" ca="1">IF($K3337="",OFFSET(L3337,-1,,,),K3337)</f>
        <v>15.01.16.03.04</v>
      </c>
      <c r="M3337" s="175" t="str" cm="1">
        <f t="array" aca="1" ref="M3337" ca="1">IF(OR($K3337=0,$K3337=""),OFFSET(M3337,-1,,,),O3337)</f>
        <v>VENTOKIT</v>
      </c>
      <c r="N3337" s="67" t="s">
        <v>1259</v>
      </c>
      <c r="O3337" s="68" t="s">
        <v>4640</v>
      </c>
      <c r="P3337" s="68"/>
      <c r="Q3337" s="68" t="s">
        <v>3263</v>
      </c>
      <c r="R3337" s="69">
        <v>2</v>
      </c>
      <c r="S3337" s="70">
        <v>250</v>
      </c>
      <c r="T3337" s="70">
        <v>500</v>
      </c>
      <c r="U3337" s="67"/>
      <c r="V3337" s="71"/>
      <c r="W3337" s="171"/>
      <c r="X3337" s="172"/>
      <c r="Y3337" s="176">
        <f t="shared" si="1995"/>
        <v>0</v>
      </c>
      <c r="AA3337" s="192"/>
      <c r="AB3337" s="193"/>
    </row>
    <row r="3338" spans="2:28" hidden="1">
      <c r="B3338" s="189">
        <f t="shared" si="1987"/>
        <v>0</v>
      </c>
      <c r="C3338" s="189">
        <f t="shared" ca="1" si="1988"/>
        <v>0</v>
      </c>
      <c r="D3338" s="189">
        <f t="shared" si="1989"/>
        <v>0</v>
      </c>
      <c r="E3338" s="189">
        <f t="shared" ca="1" si="1990"/>
        <v>0</v>
      </c>
      <c r="F3338" s="189">
        <f t="shared" si="1991"/>
        <v>0</v>
      </c>
      <c r="G3338" s="189" cm="1">
        <f t="array" aca="1" ref="G3338" ca="1">OFFSET(G3338,-1,,,)+1</f>
        <v>3333</v>
      </c>
      <c r="H3338" s="189">
        <f t="shared" si="1992"/>
        <v>0</v>
      </c>
      <c r="I3338" s="189">
        <f t="shared" si="1993"/>
        <v>0</v>
      </c>
      <c r="J3338" s="179">
        <f t="shared" si="1994"/>
        <v>0</v>
      </c>
      <c r="K3338" s="173"/>
      <c r="L3338" s="174" t="str" cm="1">
        <f t="array" aca="1" ref="L3338" ca="1">IF($K3338="",OFFSET(L3338,-1,,,),K3338)</f>
        <v>15.01.16.03.04</v>
      </c>
      <c r="M3338" s="175" t="str" cm="1">
        <f t="array" aca="1" ref="M3338" ca="1">IF(OR($K3338=0,$K3338=""),OFFSET(M3338,-1,,,),O3338)</f>
        <v>VENTOKIT</v>
      </c>
      <c r="N3338" s="67" t="s">
        <v>1260</v>
      </c>
      <c r="O3338" s="68" t="s">
        <v>1261</v>
      </c>
      <c r="P3338" s="68"/>
      <c r="Q3338" s="68" t="s">
        <v>3260</v>
      </c>
      <c r="R3338" s="69">
        <v>2</v>
      </c>
      <c r="S3338" s="70">
        <v>250</v>
      </c>
      <c r="T3338" s="70">
        <v>500</v>
      </c>
      <c r="U3338" s="67" t="s">
        <v>1519</v>
      </c>
      <c r="V3338" s="71" t="s">
        <v>4202</v>
      </c>
      <c r="W3338" s="171"/>
      <c r="X3338" s="172"/>
      <c r="Y3338" s="176">
        <f t="shared" si="1995"/>
        <v>0</v>
      </c>
      <c r="AA3338" s="192"/>
      <c r="AB3338" s="193"/>
    </row>
    <row r="3339" spans="2:28" hidden="1">
      <c r="B3339" s="189">
        <f t="shared" si="1987"/>
        <v>0</v>
      </c>
      <c r="C3339" s="189">
        <f t="shared" ca="1" si="1988"/>
        <v>0</v>
      </c>
      <c r="D3339" s="189">
        <f t="shared" si="1989"/>
        <v>0</v>
      </c>
      <c r="E3339" s="189">
        <f t="shared" ca="1" si="1990"/>
        <v>0</v>
      </c>
      <c r="F3339" s="189">
        <f t="shared" si="1991"/>
        <v>0</v>
      </c>
      <c r="G3339" s="189" cm="1">
        <f t="array" aca="1" ref="G3339" ca="1">OFFSET(G3339,-1,,,)+1</f>
        <v>3334</v>
      </c>
      <c r="H3339" s="189">
        <f t="shared" si="1992"/>
        <v>0</v>
      </c>
      <c r="I3339" s="189">
        <f t="shared" si="1993"/>
        <v>0</v>
      </c>
      <c r="J3339" s="179">
        <f t="shared" si="1994"/>
        <v>0</v>
      </c>
      <c r="K3339" s="173" t="s">
        <v>2798</v>
      </c>
      <c r="L3339" s="174" t="str" cm="1">
        <f t="array" aca="1" ref="L3339" ca="1">IF($K3339="",OFFSET(L3339,-1,,,),K3339)</f>
        <v>15.01.16.04</v>
      </c>
      <c r="M3339" s="175" t="str" cm="1">
        <f t="array" aca="1" ref="M3339" ca="1">IF(OR($K3339=0,$K3339=""),OFFSET(M3339,-1,,,),O3339)</f>
        <v>PINTURA</v>
      </c>
      <c r="N3339" s="67" t="s">
        <v>143</v>
      </c>
      <c r="O3339" s="68" t="s">
        <v>376</v>
      </c>
      <c r="P3339" s="68"/>
      <c r="Q3339" s="68"/>
      <c r="R3339" s="69"/>
      <c r="S3339" s="70"/>
      <c r="T3339" s="70">
        <v>0</v>
      </c>
      <c r="U3339" s="67"/>
      <c r="V3339" s="71"/>
      <c r="W3339" s="171"/>
      <c r="X3339" s="172"/>
      <c r="Y3339" s="176">
        <f t="shared" si="1995"/>
        <v>0</v>
      </c>
      <c r="AA3339" s="192"/>
      <c r="AB3339" s="193"/>
    </row>
    <row r="3340" spans="2:28">
      <c r="B3340" s="189">
        <f t="shared" si="1987"/>
        <v>0</v>
      </c>
      <c r="C3340" s="189">
        <f t="shared" ca="1" si="1988"/>
        <v>0</v>
      </c>
      <c r="D3340" s="189">
        <f t="shared" si="1989"/>
        <v>0</v>
      </c>
      <c r="E3340" s="189">
        <f t="shared" ca="1" si="1990"/>
        <v>0</v>
      </c>
      <c r="F3340" s="189">
        <f t="shared" si="1991"/>
        <v>0</v>
      </c>
      <c r="G3340" s="189" cm="1">
        <f t="array" aca="1" ref="G3340" ca="1">OFFSET(G3340,-1,,,)+1</f>
        <v>3335</v>
      </c>
      <c r="H3340" s="189">
        <f t="shared" si="1992"/>
        <v>0</v>
      </c>
      <c r="I3340" s="189">
        <f t="shared" si="1993"/>
        <v>0</v>
      </c>
      <c r="J3340" s="179">
        <f t="shared" si="1994"/>
        <v>0</v>
      </c>
      <c r="K3340" s="173" t="s">
        <v>2799</v>
      </c>
      <c r="L3340" s="174" t="str" cm="1">
        <f t="array" aca="1" ref="L3340" ca="1">IF($K3340="",OFFSET(L3340,-1,,,),K3340)</f>
        <v>15.01.16.04.01</v>
      </c>
      <c r="M3340" s="175" t="str" cm="1">
        <f t="array" aca="1" ref="M3340" ca="1">IF(OR($K3340=0,$K3340=""),OFFSET(M3340,-1,,,),O3340)</f>
        <v>PINTURA LATEX PVA SOBRE MASSA ÚNICA COM 1 DEMÃO DE MASSA CORRIDA PVA</v>
      </c>
      <c r="N3340" s="67" t="s">
        <v>1383</v>
      </c>
      <c r="O3340" s="68" t="s">
        <v>4689</v>
      </c>
      <c r="P3340" s="68"/>
      <c r="Q3340" s="68" t="s">
        <v>3258</v>
      </c>
      <c r="R3340" s="69">
        <v>47.25</v>
      </c>
      <c r="S3340" s="70">
        <v>36.037500000000001</v>
      </c>
      <c r="T3340" s="70">
        <v>1702.7718750000001</v>
      </c>
      <c r="U3340" s="67"/>
      <c r="V3340" s="71"/>
      <c r="W3340" s="171"/>
      <c r="X3340" s="172"/>
      <c r="Y3340" s="176">
        <f t="shared" si="1995"/>
        <v>0</v>
      </c>
      <c r="AA3340" s="192"/>
      <c r="AB3340" s="193"/>
    </row>
    <row r="3341" spans="2:28" hidden="1">
      <c r="B3341" s="189">
        <f t="shared" si="1987"/>
        <v>0</v>
      </c>
      <c r="C3341" s="189">
        <f t="shared" ca="1" si="1988"/>
        <v>0</v>
      </c>
      <c r="D3341" s="189">
        <f t="shared" si="1989"/>
        <v>0</v>
      </c>
      <c r="E3341" s="189">
        <f t="shared" ca="1" si="1990"/>
        <v>0</v>
      </c>
      <c r="F3341" s="189">
        <f t="shared" si="1991"/>
        <v>0</v>
      </c>
      <c r="G3341" s="189" cm="1">
        <f t="array" aca="1" ref="G3341" ca="1">OFFSET(G3341,-1,,,)+1</f>
        <v>3336</v>
      </c>
      <c r="H3341" s="189">
        <f t="shared" si="1992"/>
        <v>0</v>
      </c>
      <c r="I3341" s="189">
        <f t="shared" si="1993"/>
        <v>0</v>
      </c>
      <c r="J3341" s="179">
        <f t="shared" si="1994"/>
        <v>0</v>
      </c>
      <c r="K3341" s="173"/>
      <c r="L3341" s="174" t="str" cm="1">
        <f t="array" aca="1" ref="L3341" ca="1">IF($K3341="",OFFSET(L3341,-1,,,),K3341)</f>
        <v>15.01.16.04.01</v>
      </c>
      <c r="M3341" s="175" t="str" cm="1">
        <f t="array" aca="1" ref="M3341" ca="1">IF(OR($K3341=0,$K3341=""),OFFSET(M3341,-1,,,),O3341)</f>
        <v>PINTURA LATEX PVA SOBRE MASSA ÚNICA COM 1 DEMÃO DE MASSA CORRIDA PVA</v>
      </c>
      <c r="N3341" s="67" t="s">
        <v>1378</v>
      </c>
      <c r="O3341" s="68" t="s">
        <v>1379</v>
      </c>
      <c r="P3341" s="68"/>
      <c r="Q3341" s="68" t="s">
        <v>3254</v>
      </c>
      <c r="R3341" s="69">
        <v>37.327500000000001</v>
      </c>
      <c r="S3341" s="70">
        <v>1.2</v>
      </c>
      <c r="T3341" s="70">
        <v>44.792999999999999</v>
      </c>
      <c r="U3341" s="67" t="s">
        <v>1519</v>
      </c>
      <c r="V3341" s="71" t="s">
        <v>4202</v>
      </c>
      <c r="W3341" s="171"/>
      <c r="X3341" s="172"/>
      <c r="Y3341" s="176">
        <f t="shared" si="1995"/>
        <v>0</v>
      </c>
      <c r="AA3341" s="192"/>
    </row>
    <row r="3342" spans="2:28" hidden="1">
      <c r="B3342" s="189">
        <f t="shared" si="1987"/>
        <v>0</v>
      </c>
      <c r="C3342" s="189">
        <f t="shared" ca="1" si="1988"/>
        <v>0</v>
      </c>
      <c r="D3342" s="189">
        <f t="shared" si="1989"/>
        <v>0</v>
      </c>
      <c r="E3342" s="189">
        <f t="shared" ca="1" si="1990"/>
        <v>0</v>
      </c>
      <c r="F3342" s="189">
        <f t="shared" si="1991"/>
        <v>0</v>
      </c>
      <c r="G3342" s="189" cm="1">
        <f t="array" aca="1" ref="G3342" ca="1">OFFSET(G3342,-1,,,)+1</f>
        <v>3337</v>
      </c>
      <c r="H3342" s="189">
        <f t="shared" si="1992"/>
        <v>0</v>
      </c>
      <c r="I3342" s="189">
        <f t="shared" si="1993"/>
        <v>0</v>
      </c>
      <c r="J3342" s="179">
        <f t="shared" si="1994"/>
        <v>0</v>
      </c>
      <c r="K3342" s="173"/>
      <c r="L3342" s="174" t="str" cm="1">
        <f t="array" aca="1" ref="L3342" ca="1">IF($K3342="",OFFSET(L3342,-1,,,),K3342)</f>
        <v>15.01.16.04.01</v>
      </c>
      <c r="M3342" s="175" t="str" cm="1">
        <f t="array" aca="1" ref="M3342" ca="1">IF(OR($K3342=0,$K3342=""),OFFSET(M3342,-1,,,),O3342)</f>
        <v>PINTURA LATEX PVA SOBRE MASSA ÚNICA COM 1 DEMÃO DE MASSA CORRIDA PVA</v>
      </c>
      <c r="N3342" s="67" t="s">
        <v>1380</v>
      </c>
      <c r="O3342" s="68" t="s">
        <v>1381</v>
      </c>
      <c r="P3342" s="68"/>
      <c r="Q3342" s="68" t="s">
        <v>3254</v>
      </c>
      <c r="R3342" s="69">
        <v>8.0325000000000006</v>
      </c>
      <c r="S3342" s="70">
        <v>4.95</v>
      </c>
      <c r="T3342" s="70">
        <v>39.760875000000006</v>
      </c>
      <c r="U3342" s="67" t="s">
        <v>1519</v>
      </c>
      <c r="V3342" s="71" t="s">
        <v>4202</v>
      </c>
      <c r="W3342" s="171"/>
      <c r="X3342" s="172"/>
      <c r="Y3342" s="176">
        <f t="shared" si="1995"/>
        <v>0</v>
      </c>
      <c r="AA3342" s="192"/>
    </row>
    <row r="3343" spans="2:28" hidden="1">
      <c r="B3343" s="189">
        <f t="shared" si="1987"/>
        <v>0</v>
      </c>
      <c r="C3343" s="189">
        <f t="shared" ca="1" si="1988"/>
        <v>0</v>
      </c>
      <c r="D3343" s="189">
        <f t="shared" si="1989"/>
        <v>0</v>
      </c>
      <c r="E3343" s="189">
        <f t="shared" ca="1" si="1990"/>
        <v>0</v>
      </c>
      <c r="F3343" s="189">
        <f t="shared" si="1991"/>
        <v>0</v>
      </c>
      <c r="G3343" s="189" cm="1">
        <f t="array" aca="1" ref="G3343" ca="1">OFFSET(G3343,-1,,,)+1</f>
        <v>3338</v>
      </c>
      <c r="H3343" s="189">
        <f t="shared" si="1992"/>
        <v>0</v>
      </c>
      <c r="I3343" s="189">
        <f t="shared" si="1993"/>
        <v>0</v>
      </c>
      <c r="J3343" s="179">
        <f t="shared" si="1994"/>
        <v>0</v>
      </c>
      <c r="K3343" s="173"/>
      <c r="L3343" s="174" t="str" cm="1">
        <f t="array" aca="1" ref="L3343" ca="1">IF($K3343="",OFFSET(L3343,-1,,,),K3343)</f>
        <v>15.01.16.04.01</v>
      </c>
      <c r="M3343" s="175" t="str" cm="1">
        <f t="array" aca="1" ref="M3343" ca="1">IF(OR($K3343=0,$K3343=""),OFFSET(M3343,-1,,,),O3343)</f>
        <v>PINTURA LATEX PVA SOBRE MASSA ÚNICA COM 1 DEMÃO DE MASSA CORRIDA PVA</v>
      </c>
      <c r="N3343" s="67" t="s">
        <v>1384</v>
      </c>
      <c r="O3343" s="68" t="s">
        <v>1385</v>
      </c>
      <c r="P3343" s="68"/>
      <c r="Q3343" s="68" t="s">
        <v>3258</v>
      </c>
      <c r="R3343" s="69">
        <v>47.25</v>
      </c>
      <c r="S3343" s="70">
        <v>34.247999999999998</v>
      </c>
      <c r="T3343" s="70">
        <v>1618.2179999999998</v>
      </c>
      <c r="U3343" s="67" t="s">
        <v>1519</v>
      </c>
      <c r="V3343" s="71" t="s">
        <v>4202</v>
      </c>
      <c r="W3343" s="171"/>
      <c r="X3343" s="172"/>
      <c r="Y3343" s="176">
        <f t="shared" si="1995"/>
        <v>0</v>
      </c>
      <c r="AA3343" s="192"/>
    </row>
    <row r="3344" spans="2:28">
      <c r="B3344" s="189">
        <f t="shared" si="1987"/>
        <v>0</v>
      </c>
      <c r="C3344" s="189">
        <f t="shared" ca="1" si="1988"/>
        <v>0</v>
      </c>
      <c r="D3344" s="189">
        <f t="shared" si="1989"/>
        <v>0</v>
      </c>
      <c r="E3344" s="189">
        <f t="shared" ca="1" si="1990"/>
        <v>0</v>
      </c>
      <c r="F3344" s="189">
        <f t="shared" si="1991"/>
        <v>0</v>
      </c>
      <c r="G3344" s="189" cm="1">
        <f t="array" aca="1" ref="G3344" ca="1">OFFSET(G3344,-1,,,)+1</f>
        <v>3339</v>
      </c>
      <c r="H3344" s="189">
        <f t="shared" si="1992"/>
        <v>0</v>
      </c>
      <c r="I3344" s="189">
        <f t="shared" si="1993"/>
        <v>0</v>
      </c>
      <c r="J3344" s="179">
        <f t="shared" si="1994"/>
        <v>0</v>
      </c>
      <c r="K3344" s="173" t="s">
        <v>2800</v>
      </c>
      <c r="L3344" s="174" t="str" cm="1">
        <f t="array" aca="1" ref="L3344" ca="1">IF($K3344="",OFFSET(L3344,-1,,,),K3344)</f>
        <v>15.01.16.04.02</v>
      </c>
      <c r="M3344" s="175" t="str" cm="1">
        <f t="array" aca="1" ref="M3344" ca="1">IF(OR($K3344=0,$K3344=""),OFFSET(M3344,-1,,,),O3344)</f>
        <v>PINTURA LÁTEX PVA SOBRE GESSO LISO COM 01 DEMÃO DE MASSA CORRIDA PVA</v>
      </c>
      <c r="N3344" s="67" t="s">
        <v>1387</v>
      </c>
      <c r="O3344" s="68" t="s">
        <v>4690</v>
      </c>
      <c r="P3344" s="68"/>
      <c r="Q3344" s="68" t="s">
        <v>3258</v>
      </c>
      <c r="R3344" s="69">
        <v>22.79</v>
      </c>
      <c r="S3344" s="70">
        <v>16.543800000000001</v>
      </c>
      <c r="T3344" s="70">
        <v>377.03320200000002</v>
      </c>
      <c r="U3344" s="67"/>
      <c r="V3344" s="71"/>
      <c r="W3344" s="171"/>
      <c r="X3344" s="172"/>
      <c r="Y3344" s="176">
        <f t="shared" si="1995"/>
        <v>0</v>
      </c>
      <c r="AA3344" s="192"/>
    </row>
    <row r="3345" spans="2:27" hidden="1">
      <c r="B3345" s="189">
        <f t="shared" si="1987"/>
        <v>0</v>
      </c>
      <c r="C3345" s="189">
        <f t="shared" ca="1" si="1988"/>
        <v>0</v>
      </c>
      <c r="D3345" s="189">
        <f t="shared" si="1989"/>
        <v>0</v>
      </c>
      <c r="E3345" s="189">
        <f t="shared" ca="1" si="1990"/>
        <v>0</v>
      </c>
      <c r="F3345" s="189">
        <f t="shared" si="1991"/>
        <v>0</v>
      </c>
      <c r="G3345" s="189" cm="1">
        <f t="array" aca="1" ref="G3345" ca="1">OFFSET(G3345,-1,,,)+1</f>
        <v>3340</v>
      </c>
      <c r="H3345" s="189">
        <f t="shared" si="1992"/>
        <v>0</v>
      </c>
      <c r="I3345" s="189">
        <f t="shared" si="1993"/>
        <v>0</v>
      </c>
      <c r="J3345" s="179">
        <f t="shared" si="1994"/>
        <v>0</v>
      </c>
      <c r="K3345" s="173"/>
      <c r="L3345" s="174" t="str" cm="1">
        <f t="array" aca="1" ref="L3345" ca="1">IF($K3345="",OFFSET(L3345,-1,,,),K3345)</f>
        <v>15.01.16.04.02</v>
      </c>
      <c r="M3345" s="175" t="str" cm="1">
        <f t="array" aca="1" ref="M3345" ca="1">IF(OR($K3345=0,$K3345=""),OFFSET(M3345,-1,,,),O3345)</f>
        <v>PINTURA LÁTEX PVA SOBRE GESSO LISO COM 01 DEMÃO DE MASSA CORRIDA PVA</v>
      </c>
      <c r="N3345" s="67" t="s">
        <v>1378</v>
      </c>
      <c r="O3345" s="68" t="s">
        <v>1379</v>
      </c>
      <c r="P3345" s="68"/>
      <c r="Q3345" s="68" t="s">
        <v>3254</v>
      </c>
      <c r="R3345" s="69">
        <v>14.485324</v>
      </c>
      <c r="S3345" s="70">
        <v>1.2</v>
      </c>
      <c r="T3345" s="70">
        <v>17.382388800000001</v>
      </c>
      <c r="U3345" s="67" t="s">
        <v>1519</v>
      </c>
      <c r="V3345" s="71" t="s">
        <v>4202</v>
      </c>
      <c r="W3345" s="171"/>
      <c r="X3345" s="172"/>
      <c r="Y3345" s="176">
        <f t="shared" si="1995"/>
        <v>0</v>
      </c>
      <c r="AA3345" s="192"/>
    </row>
    <row r="3346" spans="2:27" hidden="1">
      <c r="B3346" s="189">
        <f t="shared" si="1987"/>
        <v>0</v>
      </c>
      <c r="C3346" s="189">
        <f t="shared" ca="1" si="1988"/>
        <v>0</v>
      </c>
      <c r="D3346" s="189">
        <f t="shared" si="1989"/>
        <v>0</v>
      </c>
      <c r="E3346" s="189">
        <f t="shared" ca="1" si="1990"/>
        <v>0</v>
      </c>
      <c r="F3346" s="189">
        <f t="shared" si="1991"/>
        <v>0</v>
      </c>
      <c r="G3346" s="189" cm="1">
        <f t="array" aca="1" ref="G3346" ca="1">OFFSET(G3346,-1,,,)+1</f>
        <v>3341</v>
      </c>
      <c r="H3346" s="189">
        <f t="shared" si="1992"/>
        <v>0</v>
      </c>
      <c r="I3346" s="189">
        <f t="shared" si="1993"/>
        <v>0</v>
      </c>
      <c r="J3346" s="179">
        <f t="shared" si="1994"/>
        <v>0</v>
      </c>
      <c r="K3346" s="173"/>
      <c r="L3346" s="174" t="str" cm="1">
        <f t="array" aca="1" ref="L3346" ca="1">IF($K3346="",OFFSET(L3346,-1,,,),K3346)</f>
        <v>15.01.16.04.02</v>
      </c>
      <c r="M3346" s="175" t="str" cm="1">
        <f t="array" aca="1" ref="M3346" ca="1">IF(OR($K3346=0,$K3346=""),OFFSET(M3346,-1,,,),O3346)</f>
        <v>PINTURA LÁTEX PVA SOBRE GESSO LISO COM 01 DEMÃO DE MASSA CORRIDA PVA</v>
      </c>
      <c r="N3346" s="67" t="s">
        <v>1380</v>
      </c>
      <c r="O3346" s="68" t="s">
        <v>1381</v>
      </c>
      <c r="P3346" s="68"/>
      <c r="Q3346" s="68" t="s">
        <v>3254</v>
      </c>
      <c r="R3346" s="69">
        <v>5.6974999999999998</v>
      </c>
      <c r="S3346" s="70">
        <v>4.95</v>
      </c>
      <c r="T3346" s="70">
        <v>28.202625000000001</v>
      </c>
      <c r="U3346" s="67" t="s">
        <v>1519</v>
      </c>
      <c r="V3346" s="71" t="s">
        <v>4202</v>
      </c>
      <c r="W3346" s="171"/>
      <c r="X3346" s="172"/>
      <c r="Y3346" s="176">
        <f t="shared" si="1995"/>
        <v>0</v>
      </c>
      <c r="AA3346" s="192"/>
    </row>
    <row r="3347" spans="2:27" hidden="1">
      <c r="B3347" s="189">
        <f t="shared" si="1987"/>
        <v>0</v>
      </c>
      <c r="C3347" s="189">
        <f t="shared" ca="1" si="1988"/>
        <v>0</v>
      </c>
      <c r="D3347" s="189">
        <f t="shared" si="1989"/>
        <v>0</v>
      </c>
      <c r="E3347" s="189">
        <f t="shared" ca="1" si="1990"/>
        <v>0</v>
      </c>
      <c r="F3347" s="189">
        <f t="shared" si="1991"/>
        <v>0</v>
      </c>
      <c r="G3347" s="189" cm="1">
        <f t="array" aca="1" ref="G3347" ca="1">OFFSET(G3347,-1,,,)+1</f>
        <v>3342</v>
      </c>
      <c r="H3347" s="189">
        <f t="shared" si="1992"/>
        <v>0</v>
      </c>
      <c r="I3347" s="189">
        <f t="shared" si="1993"/>
        <v>0</v>
      </c>
      <c r="J3347" s="179">
        <f t="shared" si="1994"/>
        <v>0</v>
      </c>
      <c r="K3347" s="173"/>
      <c r="L3347" s="174" t="str" cm="1">
        <f t="array" aca="1" ref="L3347" ca="1">IF($K3347="",OFFSET(L3347,-1,,,),K3347)</f>
        <v>15.01.16.04.02</v>
      </c>
      <c r="M3347" s="175" t="str" cm="1">
        <f t="array" aca="1" ref="M3347" ca="1">IF(OR($K3347=0,$K3347=""),OFFSET(M3347,-1,,,),O3347)</f>
        <v>PINTURA LÁTEX PVA SOBRE GESSO LISO COM 01 DEMÃO DE MASSA CORRIDA PVA</v>
      </c>
      <c r="N3347" s="67" t="s">
        <v>1388</v>
      </c>
      <c r="O3347" s="68" t="s">
        <v>1389</v>
      </c>
      <c r="P3347" s="68"/>
      <c r="Q3347" s="68" t="s">
        <v>3258</v>
      </c>
      <c r="R3347" s="69">
        <v>22.79</v>
      </c>
      <c r="S3347" s="70">
        <v>14.5436</v>
      </c>
      <c r="T3347" s="70">
        <v>331.448644</v>
      </c>
      <c r="U3347" s="67" t="s">
        <v>1519</v>
      </c>
      <c r="V3347" s="71" t="s">
        <v>4202</v>
      </c>
      <c r="W3347" s="171"/>
      <c r="X3347" s="172"/>
      <c r="Y3347" s="176">
        <f t="shared" si="1995"/>
        <v>0</v>
      </c>
      <c r="AA3347" s="192"/>
    </row>
    <row r="3348" spans="2:27">
      <c r="B3348" s="189">
        <f t="shared" si="1987"/>
        <v>0</v>
      </c>
      <c r="C3348" s="189">
        <f t="shared" ca="1" si="1988"/>
        <v>0</v>
      </c>
      <c r="D3348" s="189">
        <f t="shared" si="1989"/>
        <v>0</v>
      </c>
      <c r="E3348" s="189">
        <f t="shared" ca="1" si="1990"/>
        <v>0</v>
      </c>
      <c r="F3348" s="189">
        <f t="shared" si="1991"/>
        <v>0</v>
      </c>
      <c r="G3348" s="189" cm="1">
        <f t="array" aca="1" ref="G3348" ca="1">OFFSET(G3348,-1,,,)+1</f>
        <v>3343</v>
      </c>
      <c r="H3348" s="189">
        <f t="shared" si="1992"/>
        <v>0</v>
      </c>
      <c r="I3348" s="189">
        <f t="shared" si="1993"/>
        <v>0</v>
      </c>
      <c r="J3348" s="179">
        <f t="shared" si="1994"/>
        <v>0</v>
      </c>
      <c r="K3348" s="173" t="s">
        <v>2801</v>
      </c>
      <c r="L3348" s="174" t="str" cm="1">
        <f t="array" aca="1" ref="L3348" ca="1">IF($K3348="",OFFSET(L3348,-1,,,),K3348)</f>
        <v>15.01.16.04.03</v>
      </c>
      <c r="M3348" s="175" t="str" cm="1">
        <f t="array" aca="1" ref="M3348" ca="1">IF(OR($K3348=0,$K3348=""),OFFSET(M3348,-1,,,),O3348)</f>
        <v>PINTURA LÁTEX PVA SOBRE FORRO DE GESSO COM 01 DEMÃO DE MASSA CORRIDA PVA</v>
      </c>
      <c r="N3348" s="67" t="s">
        <v>1391</v>
      </c>
      <c r="O3348" s="68" t="s">
        <v>4694</v>
      </c>
      <c r="P3348" s="68"/>
      <c r="Q3348" s="68" t="s">
        <v>3258</v>
      </c>
      <c r="R3348" s="69">
        <v>15.06</v>
      </c>
      <c r="S3348" s="70">
        <v>17.200299999999999</v>
      </c>
      <c r="T3348" s="70">
        <v>259.036518</v>
      </c>
      <c r="U3348" s="67"/>
      <c r="V3348" s="71"/>
      <c r="W3348" s="171"/>
      <c r="X3348" s="172"/>
      <c r="Y3348" s="176">
        <f t="shared" si="1995"/>
        <v>0</v>
      </c>
      <c r="AA3348" s="192"/>
    </row>
    <row r="3349" spans="2:27" hidden="1">
      <c r="B3349" s="189">
        <f t="shared" si="1987"/>
        <v>0</v>
      </c>
      <c r="C3349" s="189">
        <f t="shared" ca="1" si="1988"/>
        <v>0</v>
      </c>
      <c r="D3349" s="189">
        <f t="shared" si="1989"/>
        <v>0</v>
      </c>
      <c r="E3349" s="189">
        <f t="shared" ca="1" si="1990"/>
        <v>0</v>
      </c>
      <c r="F3349" s="189">
        <f t="shared" si="1991"/>
        <v>0</v>
      </c>
      <c r="G3349" s="189" cm="1">
        <f t="array" aca="1" ref="G3349" ca="1">OFFSET(G3349,-1,,,)+1</f>
        <v>3344</v>
      </c>
      <c r="H3349" s="189">
        <f t="shared" si="1992"/>
        <v>0</v>
      </c>
      <c r="I3349" s="189">
        <f t="shared" si="1993"/>
        <v>0</v>
      </c>
      <c r="J3349" s="179">
        <f t="shared" si="1994"/>
        <v>0</v>
      </c>
      <c r="K3349" s="173"/>
      <c r="L3349" s="174" t="str" cm="1">
        <f t="array" aca="1" ref="L3349" ca="1">IF($K3349="",OFFSET(L3349,-1,,,),K3349)</f>
        <v>15.01.16.04.03</v>
      </c>
      <c r="M3349" s="175" t="str" cm="1">
        <f t="array" aca="1" ref="M3349" ca="1">IF(OR($K3349=0,$K3349=""),OFFSET(M3349,-1,,,),O3349)</f>
        <v>PINTURA LÁTEX PVA SOBRE FORRO DE GESSO COM 01 DEMÃO DE MASSA CORRIDA PVA</v>
      </c>
      <c r="N3349" s="67" t="s">
        <v>1378</v>
      </c>
      <c r="O3349" s="68" t="s">
        <v>1379</v>
      </c>
      <c r="P3349" s="68"/>
      <c r="Q3349" s="68" t="s">
        <v>3254</v>
      </c>
      <c r="R3349" s="69">
        <v>3.7650000000000001</v>
      </c>
      <c r="S3349" s="70">
        <v>1.2</v>
      </c>
      <c r="T3349" s="70">
        <v>4.5179999999999998</v>
      </c>
      <c r="U3349" s="67" t="s">
        <v>1519</v>
      </c>
      <c r="V3349" s="71" t="s">
        <v>4202</v>
      </c>
      <c r="W3349" s="171"/>
      <c r="X3349" s="172"/>
      <c r="Y3349" s="176">
        <f t="shared" si="1995"/>
        <v>0</v>
      </c>
      <c r="AA3349" s="192"/>
    </row>
    <row r="3350" spans="2:27" hidden="1">
      <c r="B3350" s="189">
        <f t="shared" si="1987"/>
        <v>0</v>
      </c>
      <c r="C3350" s="189">
        <f t="shared" ca="1" si="1988"/>
        <v>0</v>
      </c>
      <c r="D3350" s="189">
        <f t="shared" si="1989"/>
        <v>0</v>
      </c>
      <c r="E3350" s="189">
        <f t="shared" ca="1" si="1990"/>
        <v>0</v>
      </c>
      <c r="F3350" s="189">
        <f t="shared" si="1991"/>
        <v>0</v>
      </c>
      <c r="G3350" s="189" cm="1">
        <f t="array" aca="1" ref="G3350" ca="1">OFFSET(G3350,-1,,,)+1</f>
        <v>3345</v>
      </c>
      <c r="H3350" s="189">
        <f t="shared" si="1992"/>
        <v>0</v>
      </c>
      <c r="I3350" s="189">
        <f t="shared" si="1993"/>
        <v>0</v>
      </c>
      <c r="J3350" s="179">
        <f t="shared" si="1994"/>
        <v>0</v>
      </c>
      <c r="K3350" s="173"/>
      <c r="L3350" s="174" t="str" cm="1">
        <f t="array" aca="1" ref="L3350" ca="1">IF($K3350="",OFFSET(L3350,-1,,,),K3350)</f>
        <v>15.01.16.04.03</v>
      </c>
      <c r="M3350" s="175" t="str" cm="1">
        <f t="array" aca="1" ref="M3350" ca="1">IF(OR($K3350=0,$K3350=""),OFFSET(M3350,-1,,,),O3350)</f>
        <v>PINTURA LÁTEX PVA SOBRE FORRO DE GESSO COM 01 DEMÃO DE MASSA CORRIDA PVA</v>
      </c>
      <c r="N3350" s="67" t="s">
        <v>1380</v>
      </c>
      <c r="O3350" s="68" t="s">
        <v>1381</v>
      </c>
      <c r="P3350" s="68"/>
      <c r="Q3350" s="68" t="s">
        <v>3254</v>
      </c>
      <c r="R3350" s="69">
        <v>5.1731100000000003</v>
      </c>
      <c r="S3350" s="70">
        <v>4.95</v>
      </c>
      <c r="T3350" s="70">
        <v>25.606894500000003</v>
      </c>
      <c r="U3350" s="67" t="s">
        <v>1519</v>
      </c>
      <c r="V3350" s="71" t="s">
        <v>4202</v>
      </c>
      <c r="W3350" s="171"/>
      <c r="X3350" s="172"/>
      <c r="Y3350" s="176">
        <f t="shared" si="1995"/>
        <v>0</v>
      </c>
      <c r="AA3350" s="192"/>
    </row>
    <row r="3351" spans="2:27" hidden="1">
      <c r="B3351" s="189">
        <f t="shared" si="1987"/>
        <v>0</v>
      </c>
      <c r="C3351" s="189">
        <f t="shared" ca="1" si="1988"/>
        <v>0</v>
      </c>
      <c r="D3351" s="189">
        <f t="shared" si="1989"/>
        <v>0</v>
      </c>
      <c r="E3351" s="189">
        <f t="shared" ca="1" si="1990"/>
        <v>0</v>
      </c>
      <c r="F3351" s="189">
        <f t="shared" si="1991"/>
        <v>0</v>
      </c>
      <c r="G3351" s="189" cm="1">
        <f t="array" aca="1" ref="G3351" ca="1">OFFSET(G3351,-1,,,)+1</f>
        <v>3346</v>
      </c>
      <c r="H3351" s="189">
        <f t="shared" si="1992"/>
        <v>0</v>
      </c>
      <c r="I3351" s="189">
        <f t="shared" si="1993"/>
        <v>0</v>
      </c>
      <c r="J3351" s="179">
        <f t="shared" si="1994"/>
        <v>0</v>
      </c>
      <c r="K3351" s="173"/>
      <c r="L3351" s="174" t="str" cm="1">
        <f t="array" aca="1" ref="L3351" ca="1">IF($K3351="",OFFSET(L3351,-1,,,),K3351)</f>
        <v>15.01.16.04.03</v>
      </c>
      <c r="M3351" s="175" t="str" cm="1">
        <f t="array" aca="1" ref="M3351" ca="1">IF(OR($K3351=0,$K3351=""),OFFSET(M3351,-1,,,),O3351)</f>
        <v>PINTURA LÁTEX PVA SOBRE FORRO DE GESSO COM 01 DEMÃO DE MASSA CORRIDA PVA</v>
      </c>
      <c r="N3351" s="67" t="s">
        <v>1392</v>
      </c>
      <c r="O3351" s="68" t="s">
        <v>1393</v>
      </c>
      <c r="P3351" s="68"/>
      <c r="Q3351" s="68" t="s">
        <v>3258</v>
      </c>
      <c r="R3351" s="69">
        <v>15.06</v>
      </c>
      <c r="S3351" s="70">
        <v>15.2</v>
      </c>
      <c r="T3351" s="70">
        <v>228.91200000000001</v>
      </c>
      <c r="U3351" s="67" t="s">
        <v>1519</v>
      </c>
      <c r="V3351" s="71" t="s">
        <v>4202</v>
      </c>
      <c r="W3351" s="171"/>
      <c r="X3351" s="172"/>
      <c r="Y3351" s="176">
        <f t="shared" si="1995"/>
        <v>0</v>
      </c>
      <c r="AA3351" s="192"/>
    </row>
    <row r="3352" spans="2:27" hidden="1">
      <c r="B3352" s="189">
        <f t="shared" si="1987"/>
        <v>0</v>
      </c>
      <c r="C3352" s="189">
        <f t="shared" ca="1" si="1988"/>
        <v>0</v>
      </c>
      <c r="D3352" s="189">
        <f t="shared" si="1989"/>
        <v>0</v>
      </c>
      <c r="E3352" s="189">
        <f t="shared" ca="1" si="1990"/>
        <v>0</v>
      </c>
      <c r="F3352" s="189">
        <f t="shared" si="1991"/>
        <v>0</v>
      </c>
      <c r="G3352" s="189" cm="1">
        <f t="array" aca="1" ref="G3352" ca="1">OFFSET(G3352,-1,,,)+1</f>
        <v>3347</v>
      </c>
      <c r="H3352" s="189">
        <f t="shared" si="1992"/>
        <v>0</v>
      </c>
      <c r="I3352" s="189">
        <f t="shared" si="1993"/>
        <v>0</v>
      </c>
      <c r="J3352" s="179">
        <f t="shared" si="1994"/>
        <v>0</v>
      </c>
      <c r="K3352" s="173" t="s">
        <v>2802</v>
      </c>
      <c r="L3352" s="174" t="str" cm="1">
        <f t="array" aca="1" ref="L3352" ca="1">IF($K3352="",OFFSET(L3352,-1,,,),K3352)</f>
        <v>15.01.16.05</v>
      </c>
      <c r="M3352" s="175" t="str" cm="1">
        <f t="array" aca="1" ref="M3352" ca="1">IF(OR($K3352=0,$K3352=""),OFFSET(M3352,-1,,,),O3352)</f>
        <v>ESQUADRIAS</v>
      </c>
      <c r="N3352" s="67" t="s">
        <v>143</v>
      </c>
      <c r="O3352" s="68" t="s">
        <v>387</v>
      </c>
      <c r="P3352" s="68"/>
      <c r="Q3352" s="68"/>
      <c r="R3352" s="69"/>
      <c r="S3352" s="70"/>
      <c r="T3352" s="70">
        <v>0</v>
      </c>
      <c r="U3352" s="67"/>
      <c r="V3352" s="71"/>
      <c r="W3352" s="171"/>
      <c r="X3352" s="172"/>
      <c r="Y3352" s="176">
        <f t="shared" si="1995"/>
        <v>0</v>
      </c>
      <c r="AA3352" s="192"/>
    </row>
    <row r="3353" spans="2:27">
      <c r="B3353" s="189">
        <f t="shared" si="1987"/>
        <v>0</v>
      </c>
      <c r="C3353" s="189">
        <f t="shared" ca="1" si="1988"/>
        <v>0</v>
      </c>
      <c r="D3353" s="189">
        <f t="shared" si="1989"/>
        <v>0</v>
      </c>
      <c r="E3353" s="189">
        <f t="shared" ca="1" si="1990"/>
        <v>0</v>
      </c>
      <c r="F3353" s="189">
        <f t="shared" si="1991"/>
        <v>0</v>
      </c>
      <c r="G3353" s="189" cm="1">
        <f t="array" aca="1" ref="G3353" ca="1">OFFSET(G3353,-1,,,)+1</f>
        <v>3348</v>
      </c>
      <c r="H3353" s="189">
        <f t="shared" si="1992"/>
        <v>0</v>
      </c>
      <c r="I3353" s="189">
        <f t="shared" si="1993"/>
        <v>0</v>
      </c>
      <c r="J3353" s="179">
        <f t="shared" si="1994"/>
        <v>0</v>
      </c>
      <c r="K3353" s="173" t="s">
        <v>2803</v>
      </c>
      <c r="L3353" s="174" t="str" cm="1">
        <f t="array" aca="1" ref="L3353" ca="1">IF($K3353="",OFFSET(L3353,-1,,,),K3353)</f>
        <v>15.01.16.05.01</v>
      </c>
      <c r="M3353" s="175" t="str" cm="1">
        <f t="array" aca="1" ref="M3353" ca="1">IF(OR($K3353=0,$K3353=""),OFFSET(M3353,-1,,,),O3353)</f>
        <v>KIT PORTA PRONTA LISA STANDARD ENTRADA 0,90x2,10M</v>
      </c>
      <c r="N3353" s="67" t="s">
        <v>4044</v>
      </c>
      <c r="O3353" s="68" t="s">
        <v>4663</v>
      </c>
      <c r="P3353" s="68"/>
      <c r="Q3353" s="68" t="s">
        <v>3260</v>
      </c>
      <c r="R3353" s="69">
        <v>1</v>
      </c>
      <c r="S3353" s="70">
        <v>603</v>
      </c>
      <c r="T3353" s="70">
        <v>603</v>
      </c>
      <c r="U3353" s="67"/>
      <c r="V3353" s="71"/>
      <c r="W3353" s="171"/>
      <c r="X3353" s="172"/>
      <c r="Y3353" s="176">
        <f t="shared" si="1995"/>
        <v>0</v>
      </c>
      <c r="AA3353" s="192"/>
    </row>
    <row r="3354" spans="2:27" hidden="1">
      <c r="B3354" s="189">
        <f t="shared" si="1987"/>
        <v>0</v>
      </c>
      <c r="C3354" s="189">
        <f t="shared" ca="1" si="1988"/>
        <v>0</v>
      </c>
      <c r="D3354" s="189">
        <f t="shared" si="1989"/>
        <v>0</v>
      </c>
      <c r="E3354" s="189">
        <f t="shared" ca="1" si="1990"/>
        <v>0</v>
      </c>
      <c r="F3354" s="189">
        <f t="shared" si="1991"/>
        <v>0</v>
      </c>
      <c r="G3354" s="189" cm="1">
        <f t="array" aca="1" ref="G3354" ca="1">OFFSET(G3354,-1,,,)+1</f>
        <v>3349</v>
      </c>
      <c r="H3354" s="189">
        <f t="shared" si="1992"/>
        <v>0</v>
      </c>
      <c r="I3354" s="189">
        <f t="shared" si="1993"/>
        <v>0</v>
      </c>
      <c r="J3354" s="179">
        <f t="shared" si="1994"/>
        <v>0</v>
      </c>
      <c r="K3354" s="173"/>
      <c r="L3354" s="174" t="str" cm="1">
        <f t="array" aca="1" ref="L3354" ca="1">IF($K3354="",OFFSET(L3354,-1,,,),K3354)</f>
        <v>15.01.16.05.01</v>
      </c>
      <c r="M3354" s="175" t="str" cm="1">
        <f t="array" aca="1" ref="M3354" ca="1">IF(OR($K3354=0,$K3354=""),OFFSET(M3354,-1,,,),O3354)</f>
        <v>KIT PORTA PRONTA LISA STANDARD ENTRADA 0,90x2,10M</v>
      </c>
      <c r="N3354" s="67" t="s">
        <v>1311</v>
      </c>
      <c r="O3354" s="68" t="s">
        <v>1312</v>
      </c>
      <c r="P3354" s="68"/>
      <c r="Q3354" s="68" t="s">
        <v>3260</v>
      </c>
      <c r="R3354" s="69">
        <v>1</v>
      </c>
      <c r="S3354" s="70">
        <v>40</v>
      </c>
      <c r="T3354" s="70">
        <v>40</v>
      </c>
      <c r="U3354" s="67" t="s">
        <v>1519</v>
      </c>
      <c r="V3354" s="71" t="s">
        <v>4202</v>
      </c>
      <c r="W3354" s="171"/>
      <c r="X3354" s="172"/>
      <c r="Y3354" s="176">
        <f t="shared" si="1995"/>
        <v>0</v>
      </c>
      <c r="AA3354" s="192"/>
    </row>
    <row r="3355" spans="2:27" hidden="1">
      <c r="B3355" s="189">
        <f t="shared" si="1987"/>
        <v>0</v>
      </c>
      <c r="C3355" s="189">
        <f t="shared" ca="1" si="1988"/>
        <v>0</v>
      </c>
      <c r="D3355" s="189">
        <f t="shared" si="1989"/>
        <v>0</v>
      </c>
      <c r="E3355" s="189">
        <f t="shared" ca="1" si="1990"/>
        <v>0</v>
      </c>
      <c r="F3355" s="189">
        <f t="shared" si="1991"/>
        <v>0</v>
      </c>
      <c r="G3355" s="189" cm="1">
        <f t="array" aca="1" ref="G3355" ca="1">OFFSET(G3355,-1,,,)+1</f>
        <v>3350</v>
      </c>
      <c r="H3355" s="189">
        <f t="shared" si="1992"/>
        <v>0</v>
      </c>
      <c r="I3355" s="189">
        <f t="shared" si="1993"/>
        <v>0</v>
      </c>
      <c r="J3355" s="179">
        <f t="shared" si="1994"/>
        <v>0</v>
      </c>
      <c r="K3355" s="173"/>
      <c r="L3355" s="174" t="str" cm="1">
        <f t="array" aca="1" ref="L3355" ca="1">IF($K3355="",OFFSET(L3355,-1,,,),K3355)</f>
        <v>15.01.16.05.01</v>
      </c>
      <c r="M3355" s="175" t="str" cm="1">
        <f t="array" aca="1" ref="M3355" ca="1">IF(OR($K3355=0,$K3355=""),OFFSET(M3355,-1,,,),O3355)</f>
        <v>KIT PORTA PRONTA LISA STANDARD ENTRADA 0,90x2,10M</v>
      </c>
      <c r="N3355" s="67" t="s">
        <v>1326</v>
      </c>
      <c r="O3355" s="68" t="s">
        <v>1327</v>
      </c>
      <c r="P3355" s="68"/>
      <c r="Q3355" s="68" t="s">
        <v>3260</v>
      </c>
      <c r="R3355" s="69">
        <v>3</v>
      </c>
      <c r="S3355" s="70">
        <v>5</v>
      </c>
      <c r="T3355" s="70">
        <v>15</v>
      </c>
      <c r="U3355" s="67" t="s">
        <v>1519</v>
      </c>
      <c r="V3355" s="71" t="s">
        <v>4202</v>
      </c>
      <c r="W3355" s="171"/>
      <c r="X3355" s="172"/>
      <c r="Y3355" s="176">
        <f t="shared" si="1995"/>
        <v>0</v>
      </c>
      <c r="AA3355" s="192"/>
    </row>
    <row r="3356" spans="2:27" hidden="1">
      <c r="B3356" s="189">
        <f t="shared" si="1987"/>
        <v>0</v>
      </c>
      <c r="C3356" s="189">
        <f t="shared" ca="1" si="1988"/>
        <v>0</v>
      </c>
      <c r="D3356" s="189">
        <f t="shared" si="1989"/>
        <v>0</v>
      </c>
      <c r="E3356" s="189">
        <f t="shared" ca="1" si="1990"/>
        <v>0</v>
      </c>
      <c r="F3356" s="189">
        <f t="shared" si="1991"/>
        <v>0</v>
      </c>
      <c r="G3356" s="189" cm="1">
        <f t="array" aca="1" ref="G3356" ca="1">OFFSET(G3356,-1,,,)+1</f>
        <v>3351</v>
      </c>
      <c r="H3356" s="189">
        <f t="shared" si="1992"/>
        <v>0</v>
      </c>
      <c r="I3356" s="189">
        <f t="shared" si="1993"/>
        <v>0</v>
      </c>
      <c r="J3356" s="179">
        <f t="shared" si="1994"/>
        <v>0</v>
      </c>
      <c r="K3356" s="173"/>
      <c r="L3356" s="174" t="str" cm="1">
        <f t="array" aca="1" ref="L3356" ca="1">IF($K3356="",OFFSET(L3356,-1,,,),K3356)</f>
        <v>15.01.16.05.01</v>
      </c>
      <c r="M3356" s="175" t="str" cm="1">
        <f t="array" aca="1" ref="M3356" ca="1">IF(OR($K3356=0,$K3356=""),OFFSET(M3356,-1,,,),O3356)</f>
        <v>KIT PORTA PRONTA LISA STANDARD ENTRADA 0,90x2,10M</v>
      </c>
      <c r="N3356" s="67" t="s">
        <v>4045</v>
      </c>
      <c r="O3356" s="68" t="s">
        <v>4664</v>
      </c>
      <c r="P3356" s="68"/>
      <c r="Q3356" s="68" t="s">
        <v>3260</v>
      </c>
      <c r="R3356" s="69">
        <v>1</v>
      </c>
      <c r="S3356" s="70">
        <v>438</v>
      </c>
      <c r="T3356" s="70">
        <v>438</v>
      </c>
      <c r="U3356" s="67" t="s">
        <v>1519</v>
      </c>
      <c r="V3356" s="71" t="s">
        <v>4202</v>
      </c>
      <c r="W3356" s="171"/>
      <c r="X3356" s="172"/>
      <c r="Y3356" s="176">
        <f t="shared" si="1995"/>
        <v>0</v>
      </c>
      <c r="AA3356" s="192"/>
    </row>
    <row r="3357" spans="2:27" hidden="1">
      <c r="B3357" s="189">
        <f t="shared" si="1987"/>
        <v>0</v>
      </c>
      <c r="C3357" s="189">
        <f t="shared" ca="1" si="1988"/>
        <v>0</v>
      </c>
      <c r="D3357" s="189">
        <f t="shared" si="1989"/>
        <v>0</v>
      </c>
      <c r="E3357" s="189">
        <f t="shared" ca="1" si="1990"/>
        <v>0</v>
      </c>
      <c r="F3357" s="189">
        <f t="shared" si="1991"/>
        <v>0</v>
      </c>
      <c r="G3357" s="189" cm="1">
        <f t="array" aca="1" ref="G3357" ca="1">OFFSET(G3357,-1,,,)+1</f>
        <v>3352</v>
      </c>
      <c r="H3357" s="189">
        <f t="shared" si="1992"/>
        <v>0</v>
      </c>
      <c r="I3357" s="189">
        <f t="shared" si="1993"/>
        <v>0</v>
      </c>
      <c r="J3357" s="179">
        <f t="shared" si="1994"/>
        <v>0</v>
      </c>
      <c r="K3357" s="173"/>
      <c r="L3357" s="174" t="str" cm="1">
        <f t="array" aca="1" ref="L3357" ca="1">IF($K3357="",OFFSET(L3357,-1,,,),K3357)</f>
        <v>15.01.16.05.01</v>
      </c>
      <c r="M3357" s="175" t="str" cm="1">
        <f t="array" aca="1" ref="M3357" ca="1">IF(OR($K3357=0,$K3357=""),OFFSET(M3357,-1,,,),O3357)</f>
        <v>KIT PORTA PRONTA LISA STANDARD ENTRADA 0,90x2,10M</v>
      </c>
      <c r="N3357" s="67" t="s">
        <v>1313</v>
      </c>
      <c r="O3357" s="68" t="s">
        <v>1314</v>
      </c>
      <c r="P3357" s="68"/>
      <c r="Q3357" s="68" t="s">
        <v>3260</v>
      </c>
      <c r="R3357" s="69">
        <v>1</v>
      </c>
      <c r="S3357" s="70">
        <v>90</v>
      </c>
      <c r="T3357" s="70">
        <v>90</v>
      </c>
      <c r="U3357" s="67" t="s">
        <v>1519</v>
      </c>
      <c r="V3357" s="71" t="s">
        <v>4202</v>
      </c>
      <c r="W3357" s="171"/>
      <c r="X3357" s="172"/>
      <c r="Y3357" s="176">
        <f t="shared" si="1995"/>
        <v>0</v>
      </c>
      <c r="AA3357" s="192"/>
    </row>
    <row r="3358" spans="2:27" hidden="1">
      <c r="B3358" s="189">
        <f t="shared" si="1987"/>
        <v>0</v>
      </c>
      <c r="C3358" s="189">
        <f t="shared" ca="1" si="1988"/>
        <v>0</v>
      </c>
      <c r="D3358" s="189">
        <f t="shared" si="1989"/>
        <v>0</v>
      </c>
      <c r="E3358" s="189">
        <f t="shared" ca="1" si="1990"/>
        <v>0</v>
      </c>
      <c r="F3358" s="189">
        <f t="shared" si="1991"/>
        <v>0</v>
      </c>
      <c r="G3358" s="189" cm="1">
        <f t="array" aca="1" ref="G3358" ca="1">OFFSET(G3358,-1,,,)+1</f>
        <v>3353</v>
      </c>
      <c r="H3358" s="189">
        <f t="shared" si="1992"/>
        <v>0</v>
      </c>
      <c r="I3358" s="189">
        <f t="shared" si="1993"/>
        <v>0</v>
      </c>
      <c r="J3358" s="179">
        <f t="shared" si="1994"/>
        <v>0</v>
      </c>
      <c r="K3358" s="173"/>
      <c r="L3358" s="174" t="str" cm="1">
        <f t="array" aca="1" ref="L3358" ca="1">IF($K3358="",OFFSET(L3358,-1,,,),K3358)</f>
        <v>15.01.16.05.01</v>
      </c>
      <c r="M3358" s="175" t="str" cm="1">
        <f t="array" aca="1" ref="M3358" ca="1">IF(OR($K3358=0,$K3358=""),OFFSET(M3358,-1,,,),O3358)</f>
        <v>KIT PORTA PRONTA LISA STANDARD ENTRADA 0,90x2,10M</v>
      </c>
      <c r="N3358" s="67" t="s">
        <v>1315</v>
      </c>
      <c r="O3358" s="68" t="s">
        <v>1316</v>
      </c>
      <c r="P3358" s="68"/>
      <c r="Q3358" s="68" t="s">
        <v>3260</v>
      </c>
      <c r="R3358" s="69">
        <v>1</v>
      </c>
      <c r="S3358" s="70">
        <v>20</v>
      </c>
      <c r="T3358" s="70">
        <v>20</v>
      </c>
      <c r="U3358" s="67" t="s">
        <v>1519</v>
      </c>
      <c r="V3358" s="71" t="s">
        <v>4202</v>
      </c>
      <c r="W3358" s="171"/>
      <c r="X3358" s="172"/>
      <c r="Y3358" s="176">
        <f t="shared" si="1995"/>
        <v>0</v>
      </c>
      <c r="AA3358" s="192"/>
    </row>
    <row r="3359" spans="2:27">
      <c r="B3359" s="189">
        <f t="shared" si="1987"/>
        <v>0</v>
      </c>
      <c r="C3359" s="189">
        <f t="shared" ca="1" si="1988"/>
        <v>0</v>
      </c>
      <c r="D3359" s="189">
        <f t="shared" si="1989"/>
        <v>0</v>
      </c>
      <c r="E3359" s="189">
        <f t="shared" ca="1" si="1990"/>
        <v>0</v>
      </c>
      <c r="F3359" s="189">
        <f t="shared" si="1991"/>
        <v>0</v>
      </c>
      <c r="G3359" s="189" cm="1">
        <f t="array" aca="1" ref="G3359" ca="1">OFFSET(G3359,-1,,,)+1</f>
        <v>3354</v>
      </c>
      <c r="H3359" s="189">
        <f t="shared" si="1992"/>
        <v>0</v>
      </c>
      <c r="I3359" s="189">
        <f t="shared" si="1993"/>
        <v>0</v>
      </c>
      <c r="J3359" s="179">
        <f t="shared" si="1994"/>
        <v>0</v>
      </c>
      <c r="K3359" s="173" t="s">
        <v>3513</v>
      </c>
      <c r="L3359" s="174" t="str" cm="1">
        <f t="array" aca="1" ref="L3359" ca="1">IF($K3359="",OFFSET(L3359,-1,,,),K3359)</f>
        <v>15.01.16.05.02</v>
      </c>
      <c r="M3359" s="175" t="str" cm="1">
        <f t="array" aca="1" ref="M3359" ca="1">IF(OR($K3359=0,$K3359=""),OFFSET(M3359,-1,,,),O3359)</f>
        <v>PORTA DE ALUMÍNIO COM 01 FOLHA VENEZIANA COM VENTILAÇÃO PERMANENTE - 0,70X2,20M</v>
      </c>
      <c r="N3359" s="67" t="s">
        <v>2948</v>
      </c>
      <c r="O3359" s="68" t="s">
        <v>4824</v>
      </c>
      <c r="P3359" s="68"/>
      <c r="Q3359" s="68" t="s">
        <v>3263</v>
      </c>
      <c r="R3359" s="69">
        <v>2</v>
      </c>
      <c r="S3359" s="70">
        <v>1050</v>
      </c>
      <c r="T3359" s="70">
        <v>2100</v>
      </c>
      <c r="U3359" s="67"/>
      <c r="V3359" s="71"/>
      <c r="W3359" s="171"/>
      <c r="X3359" s="172"/>
      <c r="Y3359" s="176">
        <f t="shared" si="1995"/>
        <v>0</v>
      </c>
      <c r="AA3359" s="192"/>
    </row>
    <row r="3360" spans="2:27" hidden="1">
      <c r="B3360" s="189">
        <f t="shared" si="1987"/>
        <v>0</v>
      </c>
      <c r="C3360" s="189">
        <f t="shared" ca="1" si="1988"/>
        <v>0</v>
      </c>
      <c r="D3360" s="189">
        <f t="shared" si="1989"/>
        <v>0</v>
      </c>
      <c r="E3360" s="189">
        <f t="shared" ca="1" si="1990"/>
        <v>0</v>
      </c>
      <c r="F3360" s="189">
        <f t="shared" si="1991"/>
        <v>0</v>
      </c>
      <c r="G3360" s="189" cm="1">
        <f t="array" aca="1" ref="G3360" ca="1">OFFSET(G3360,-1,,,)+1</f>
        <v>3355</v>
      </c>
      <c r="H3360" s="189">
        <f t="shared" si="1992"/>
        <v>0</v>
      </c>
      <c r="I3360" s="189">
        <f t="shared" si="1993"/>
        <v>0</v>
      </c>
      <c r="J3360" s="179">
        <f t="shared" si="1994"/>
        <v>0</v>
      </c>
      <c r="K3360" s="173"/>
      <c r="L3360" s="174" t="str" cm="1">
        <f t="array" aca="1" ref="L3360" ca="1">IF($K3360="",OFFSET(L3360,-1,,,),K3360)</f>
        <v>15.01.16.05.02</v>
      </c>
      <c r="M3360" s="175" t="str" cm="1">
        <f t="array" aca="1" ref="M3360" ca="1">IF(OR($K3360=0,$K3360=""),OFFSET(M3360,-1,,,),O3360)</f>
        <v>PORTA DE ALUMÍNIO COM 01 FOLHA VENEZIANA COM VENTILAÇÃO PERMANENTE - 0,70X2,20M</v>
      </c>
      <c r="N3360" s="67" t="s">
        <v>2949</v>
      </c>
      <c r="O3360" s="68" t="s">
        <v>3132</v>
      </c>
      <c r="P3360" s="68"/>
      <c r="Q3360" s="68" t="s">
        <v>3260</v>
      </c>
      <c r="R3360" s="69">
        <v>2</v>
      </c>
      <c r="S3360" s="70">
        <v>910</v>
      </c>
      <c r="T3360" s="70">
        <v>1820</v>
      </c>
      <c r="U3360" s="67" t="s">
        <v>1519</v>
      </c>
      <c r="V3360" s="71" t="s">
        <v>4202</v>
      </c>
      <c r="W3360" s="171"/>
      <c r="X3360" s="172"/>
      <c r="Y3360" s="176">
        <f t="shared" si="1995"/>
        <v>0</v>
      </c>
      <c r="AA3360" s="192"/>
    </row>
    <row r="3361" spans="2:27" hidden="1">
      <c r="B3361" s="189">
        <f t="shared" si="1987"/>
        <v>0</v>
      </c>
      <c r="C3361" s="189">
        <f t="shared" ca="1" si="1988"/>
        <v>0</v>
      </c>
      <c r="D3361" s="189">
        <f t="shared" si="1989"/>
        <v>0</v>
      </c>
      <c r="E3361" s="189">
        <f t="shared" ca="1" si="1990"/>
        <v>0</v>
      </c>
      <c r="F3361" s="189">
        <f t="shared" si="1991"/>
        <v>0</v>
      </c>
      <c r="G3361" s="189" cm="1">
        <f t="array" aca="1" ref="G3361" ca="1">OFFSET(G3361,-1,,,)+1</f>
        <v>3356</v>
      </c>
      <c r="H3361" s="189">
        <f t="shared" si="1992"/>
        <v>0</v>
      </c>
      <c r="I3361" s="189">
        <f t="shared" si="1993"/>
        <v>0</v>
      </c>
      <c r="J3361" s="179">
        <f t="shared" si="1994"/>
        <v>0</v>
      </c>
      <c r="K3361" s="173"/>
      <c r="L3361" s="174" t="str" cm="1">
        <f t="array" aca="1" ref="L3361" ca="1">IF($K3361="",OFFSET(L3361,-1,,,),K3361)</f>
        <v>15.01.16.05.02</v>
      </c>
      <c r="M3361" s="175" t="str" cm="1">
        <f t="array" aca="1" ref="M3361" ca="1">IF(OR($K3361=0,$K3361=""),OFFSET(M3361,-1,,,),O3361)</f>
        <v>PORTA DE ALUMÍNIO COM 01 FOLHA VENEZIANA COM VENTILAÇÃO PERMANENTE - 0,70X2,20M</v>
      </c>
      <c r="N3361" s="67" t="s">
        <v>645</v>
      </c>
      <c r="O3361" s="68" t="s">
        <v>646</v>
      </c>
      <c r="P3361" s="68"/>
      <c r="Q3361" s="68" t="s">
        <v>3260</v>
      </c>
      <c r="R3361" s="69">
        <v>2</v>
      </c>
      <c r="S3361" s="70">
        <v>140</v>
      </c>
      <c r="T3361" s="70">
        <v>280</v>
      </c>
      <c r="U3361" s="67" t="s">
        <v>1519</v>
      </c>
      <c r="V3361" s="71" t="s">
        <v>4202</v>
      </c>
      <c r="W3361" s="171"/>
      <c r="X3361" s="172"/>
      <c r="Y3361" s="176">
        <f t="shared" si="1995"/>
        <v>0</v>
      </c>
      <c r="AA3361" s="192"/>
    </row>
    <row r="3362" spans="2:27" hidden="1">
      <c r="B3362" s="189">
        <f t="shared" si="1987"/>
        <v>0</v>
      </c>
      <c r="C3362" s="189">
        <f t="shared" ca="1" si="1988"/>
        <v>0</v>
      </c>
      <c r="D3362" s="189">
        <f t="shared" si="1989"/>
        <v>0</v>
      </c>
      <c r="E3362" s="189">
        <f t="shared" ca="1" si="1990"/>
        <v>0</v>
      </c>
      <c r="F3362" s="189">
        <f t="shared" si="1991"/>
        <v>0</v>
      </c>
      <c r="G3362" s="189" cm="1">
        <f t="array" aca="1" ref="G3362" ca="1">OFFSET(G3362,-1,,,)+1</f>
        <v>3357</v>
      </c>
      <c r="H3362" s="189">
        <f t="shared" si="1992"/>
        <v>0</v>
      </c>
      <c r="I3362" s="189">
        <f t="shared" si="1993"/>
        <v>0</v>
      </c>
      <c r="J3362" s="179">
        <f t="shared" si="1994"/>
        <v>0</v>
      </c>
      <c r="K3362" s="173" t="s">
        <v>3514</v>
      </c>
      <c r="L3362" s="174" t="str" cm="1">
        <f t="array" aca="1" ref="L3362" ca="1">IF($K3362="",OFFSET(L3362,-1,,,),K3362)</f>
        <v>15.01.16.06</v>
      </c>
      <c r="M3362" s="175" t="str" cm="1">
        <f t="array" aca="1" ref="M3362" ca="1">IF(OR($K3362=0,$K3362=""),OFFSET(M3362,-1,,,),O3362)</f>
        <v>IMPERMEABILIZAÇÃO</v>
      </c>
      <c r="N3362" s="67" t="s">
        <v>143</v>
      </c>
      <c r="O3362" s="68" t="s">
        <v>358</v>
      </c>
      <c r="P3362" s="68"/>
      <c r="Q3362" s="68"/>
      <c r="R3362" s="69"/>
      <c r="S3362" s="70"/>
      <c r="T3362" s="70">
        <v>0</v>
      </c>
      <c r="U3362" s="67"/>
      <c r="V3362" s="71"/>
      <c r="W3362" s="171"/>
      <c r="X3362" s="172"/>
      <c r="Y3362" s="176">
        <f t="shared" si="1995"/>
        <v>0</v>
      </c>
      <c r="AA3362" s="192"/>
    </row>
    <row r="3363" spans="2:27">
      <c r="B3363" s="189">
        <f t="shared" si="1987"/>
        <v>0</v>
      </c>
      <c r="C3363" s="189">
        <f t="shared" ca="1" si="1988"/>
        <v>0</v>
      </c>
      <c r="D3363" s="189">
        <f t="shared" si="1989"/>
        <v>0</v>
      </c>
      <c r="E3363" s="189">
        <f t="shared" ca="1" si="1990"/>
        <v>0</v>
      </c>
      <c r="F3363" s="189">
        <f t="shared" si="1991"/>
        <v>0</v>
      </c>
      <c r="G3363" s="189" cm="1">
        <f t="array" aca="1" ref="G3363" ca="1">OFFSET(G3363,-1,,,)+1</f>
        <v>3358</v>
      </c>
      <c r="H3363" s="189">
        <f t="shared" si="1992"/>
        <v>0</v>
      </c>
      <c r="I3363" s="189">
        <f t="shared" si="1993"/>
        <v>0</v>
      </c>
      <c r="J3363" s="179">
        <f t="shared" si="1994"/>
        <v>0</v>
      </c>
      <c r="K3363" s="173" t="s">
        <v>3515</v>
      </c>
      <c r="L3363" s="174" t="str" cm="1">
        <f t="array" aca="1" ref="L3363" ca="1">IF($K3363="",OFFSET(L3363,-1,,,),K3363)</f>
        <v>15.01.16.06.01</v>
      </c>
      <c r="M3363" s="175" t="str" cm="1">
        <f t="array" aca="1" ref="M3363" ca="1">IF(OR($K3363=0,$K3363=""),OFFSET(M3363,-1,,,),O3363)</f>
        <v>IMPERMEABILIZAÇÃO COM ARGAMASSA POLIMÉRICA - TIPOLOGIA</v>
      </c>
      <c r="N3363" s="67" t="s">
        <v>997</v>
      </c>
      <c r="O3363" s="68" t="s">
        <v>4543</v>
      </c>
      <c r="P3363" s="68"/>
      <c r="Q3363" s="68" t="s">
        <v>3258</v>
      </c>
      <c r="R3363" s="69">
        <v>23.35</v>
      </c>
      <c r="S3363" s="70">
        <v>40.6875</v>
      </c>
      <c r="T3363" s="70">
        <v>950.05312500000002</v>
      </c>
      <c r="U3363" s="67"/>
      <c r="V3363" s="71"/>
      <c r="W3363" s="171"/>
      <c r="X3363" s="172"/>
      <c r="Y3363" s="176">
        <f t="shared" si="1995"/>
        <v>0</v>
      </c>
      <c r="AA3363" s="192"/>
    </row>
    <row r="3364" spans="2:27" hidden="1">
      <c r="B3364" s="189">
        <f t="shared" si="1987"/>
        <v>0</v>
      </c>
      <c r="C3364" s="189">
        <f t="shared" ca="1" si="1988"/>
        <v>0</v>
      </c>
      <c r="D3364" s="189">
        <f t="shared" si="1989"/>
        <v>0</v>
      </c>
      <c r="E3364" s="189">
        <f t="shared" ca="1" si="1990"/>
        <v>0</v>
      </c>
      <c r="F3364" s="189">
        <f t="shared" si="1991"/>
        <v>0</v>
      </c>
      <c r="G3364" s="189" cm="1">
        <f t="array" aca="1" ref="G3364" ca="1">OFFSET(G3364,-1,,,)+1</f>
        <v>3359</v>
      </c>
      <c r="H3364" s="189">
        <f t="shared" si="1992"/>
        <v>0</v>
      </c>
      <c r="I3364" s="189">
        <f t="shared" si="1993"/>
        <v>0</v>
      </c>
      <c r="J3364" s="179">
        <f t="shared" si="1994"/>
        <v>0</v>
      </c>
      <c r="K3364" s="173"/>
      <c r="L3364" s="174" t="str" cm="1">
        <f t="array" aca="1" ref="L3364" ca="1">IF($K3364="",OFFSET(L3364,-1,,,),K3364)</f>
        <v>15.01.16.06.01</v>
      </c>
      <c r="M3364" s="175" t="str" cm="1">
        <f t="array" aca="1" ref="M3364" ca="1">IF(OR($K3364=0,$K3364=""),OFFSET(M3364,-1,,,),O3364)</f>
        <v>IMPERMEABILIZAÇÃO COM ARGAMASSA POLIMÉRICA - TIPOLOGIA</v>
      </c>
      <c r="N3364" s="67" t="s">
        <v>359</v>
      </c>
      <c r="O3364" s="68" t="s">
        <v>360</v>
      </c>
      <c r="P3364" s="68"/>
      <c r="Q3364" s="68" t="s">
        <v>3258</v>
      </c>
      <c r="R3364" s="69">
        <v>1.75125</v>
      </c>
      <c r="S3364" s="70">
        <v>4.8</v>
      </c>
      <c r="T3364" s="70">
        <v>8.4059999999999988</v>
      </c>
      <c r="U3364" s="67" t="s">
        <v>1519</v>
      </c>
      <c r="V3364" s="71" t="s">
        <v>4202</v>
      </c>
      <c r="W3364" s="171"/>
      <c r="X3364" s="172"/>
      <c r="Y3364" s="176">
        <f t="shared" si="1995"/>
        <v>0</v>
      </c>
      <c r="AA3364" s="192"/>
    </row>
    <row r="3365" spans="2:27" hidden="1">
      <c r="B3365" s="189">
        <f t="shared" si="1987"/>
        <v>0</v>
      </c>
      <c r="C3365" s="189">
        <f t="shared" ca="1" si="1988"/>
        <v>0</v>
      </c>
      <c r="D3365" s="189">
        <f t="shared" si="1989"/>
        <v>0</v>
      </c>
      <c r="E3365" s="189">
        <f t="shared" ca="1" si="1990"/>
        <v>0</v>
      </c>
      <c r="F3365" s="189">
        <f t="shared" si="1991"/>
        <v>0</v>
      </c>
      <c r="G3365" s="189" cm="1">
        <f t="array" aca="1" ref="G3365" ca="1">OFFSET(G3365,-1,,,)+1</f>
        <v>3360</v>
      </c>
      <c r="H3365" s="189">
        <f t="shared" si="1992"/>
        <v>0</v>
      </c>
      <c r="I3365" s="189">
        <f t="shared" si="1993"/>
        <v>0</v>
      </c>
      <c r="J3365" s="179">
        <f t="shared" si="1994"/>
        <v>0</v>
      </c>
      <c r="K3365" s="173"/>
      <c r="L3365" s="174" t="str" cm="1">
        <f t="array" aca="1" ref="L3365" ca="1">IF($K3365="",OFFSET(L3365,-1,,,),K3365)</f>
        <v>15.01.16.06.01</v>
      </c>
      <c r="M3365" s="175" t="str" cm="1">
        <f t="array" aca="1" ref="M3365" ca="1">IF(OR($K3365=0,$K3365=""),OFFSET(M3365,-1,,,),O3365)</f>
        <v>IMPERMEABILIZAÇÃO COM ARGAMASSA POLIMÉRICA - TIPOLOGIA</v>
      </c>
      <c r="N3365" s="67" t="s">
        <v>462</v>
      </c>
      <c r="O3365" s="68" t="s">
        <v>463</v>
      </c>
      <c r="P3365" s="68"/>
      <c r="Q3365" s="68" t="s">
        <v>3255</v>
      </c>
      <c r="R3365" s="69">
        <v>94.567499999999995</v>
      </c>
      <c r="S3365" s="70">
        <v>2.5499999999999998</v>
      </c>
      <c r="T3365" s="70">
        <v>241.14712499999996</v>
      </c>
      <c r="U3365" s="67" t="s">
        <v>1519</v>
      </c>
      <c r="V3365" s="71" t="s">
        <v>4202</v>
      </c>
      <c r="W3365" s="171"/>
      <c r="X3365" s="172"/>
      <c r="Y3365" s="176">
        <f t="shared" si="1995"/>
        <v>0</v>
      </c>
      <c r="AA3365" s="192"/>
    </row>
    <row r="3366" spans="2:27" hidden="1">
      <c r="B3366" s="189">
        <f t="shared" si="1987"/>
        <v>0</v>
      </c>
      <c r="C3366" s="189">
        <f t="shared" ca="1" si="1988"/>
        <v>0</v>
      </c>
      <c r="D3366" s="189">
        <f t="shared" si="1989"/>
        <v>0</v>
      </c>
      <c r="E3366" s="189">
        <f t="shared" ca="1" si="1990"/>
        <v>0</v>
      </c>
      <c r="F3366" s="189">
        <f t="shared" si="1991"/>
        <v>0</v>
      </c>
      <c r="G3366" s="189" cm="1">
        <f t="array" aca="1" ref="G3366" ca="1">OFFSET(G3366,-1,,,)+1</f>
        <v>3361</v>
      </c>
      <c r="H3366" s="189">
        <f t="shared" si="1992"/>
        <v>0</v>
      </c>
      <c r="I3366" s="189">
        <f t="shared" si="1993"/>
        <v>0</v>
      </c>
      <c r="J3366" s="179">
        <f t="shared" si="1994"/>
        <v>0</v>
      </c>
      <c r="K3366" s="173"/>
      <c r="L3366" s="174" t="str" cm="1">
        <f t="array" aca="1" ref="L3366" ca="1">IF($K3366="",OFFSET(L3366,-1,,,),K3366)</f>
        <v>15.01.16.06.01</v>
      </c>
      <c r="M3366" s="175" t="str" cm="1">
        <f t="array" aca="1" ref="M3366" ca="1">IF(OR($K3366=0,$K3366=""),OFFSET(M3366,-1,,,),O3366)</f>
        <v>IMPERMEABILIZAÇÃO COM ARGAMASSA POLIMÉRICA - TIPOLOGIA</v>
      </c>
      <c r="N3366" s="67" t="s">
        <v>362</v>
      </c>
      <c r="O3366" s="68" t="s">
        <v>363</v>
      </c>
      <c r="P3366" s="68"/>
      <c r="Q3366" s="68" t="s">
        <v>3258</v>
      </c>
      <c r="R3366" s="69">
        <v>23.35</v>
      </c>
      <c r="S3366" s="70">
        <v>30</v>
      </c>
      <c r="T3366" s="70">
        <v>700.5</v>
      </c>
      <c r="U3366" s="67" t="s">
        <v>1519</v>
      </c>
      <c r="V3366" s="71" t="s">
        <v>4202</v>
      </c>
      <c r="W3366" s="171"/>
      <c r="X3366" s="172"/>
      <c r="Y3366" s="176">
        <f t="shared" si="1995"/>
        <v>0</v>
      </c>
      <c r="AA3366" s="192"/>
    </row>
    <row r="3367" spans="2:27" hidden="1">
      <c r="B3367" s="189">
        <f t="shared" si="1987"/>
        <v>0</v>
      </c>
      <c r="C3367" s="189">
        <f t="shared" ca="1" si="1988"/>
        <v>0</v>
      </c>
      <c r="D3367" s="189">
        <f t="shared" si="1989"/>
        <v>0</v>
      </c>
      <c r="E3367" s="189">
        <f t="shared" ca="1" si="1990"/>
        <v>0</v>
      </c>
      <c r="F3367" s="189">
        <f t="shared" si="1991"/>
        <v>0</v>
      </c>
      <c r="G3367" s="189" cm="1">
        <f t="array" aca="1" ref="G3367" ca="1">OFFSET(G3367,-1,,,)+1</f>
        <v>3362</v>
      </c>
      <c r="H3367" s="189">
        <f t="shared" si="1992"/>
        <v>0</v>
      </c>
      <c r="I3367" s="189">
        <f t="shared" si="1993"/>
        <v>0</v>
      </c>
      <c r="J3367" s="179">
        <f t="shared" si="1994"/>
        <v>0</v>
      </c>
      <c r="K3367" s="173" t="s">
        <v>3516</v>
      </c>
      <c r="L3367" s="174" t="str" cm="1">
        <f t="array" aca="1" ref="L3367" ca="1">IF($K3367="",OFFSET(L3367,-1,,,),K3367)</f>
        <v>15.01.16.07</v>
      </c>
      <c r="M3367" s="175" t="str" cm="1">
        <f t="array" aca="1" ref="M3367" ca="1">IF(OR($K3367=0,$K3367=""),OFFSET(M3367,-1,,,),O3367)</f>
        <v>LIMPEZA</v>
      </c>
      <c r="N3367" s="67" t="s">
        <v>143</v>
      </c>
      <c r="O3367" s="68" t="s">
        <v>4303</v>
      </c>
      <c r="P3367" s="68"/>
      <c r="Q3367" s="68"/>
      <c r="R3367" s="69"/>
      <c r="S3367" s="70"/>
      <c r="T3367" s="70">
        <v>0</v>
      </c>
      <c r="U3367" s="67"/>
      <c r="V3367" s="71"/>
      <c r="W3367" s="171"/>
      <c r="X3367" s="172"/>
      <c r="Y3367" s="176">
        <f t="shared" si="1995"/>
        <v>0</v>
      </c>
      <c r="AA3367" s="192"/>
    </row>
    <row r="3368" spans="2:27">
      <c r="B3368" s="189">
        <f t="shared" si="1987"/>
        <v>0</v>
      </c>
      <c r="C3368" s="189">
        <f t="shared" ca="1" si="1988"/>
        <v>0</v>
      </c>
      <c r="D3368" s="189">
        <f t="shared" si="1989"/>
        <v>0</v>
      </c>
      <c r="E3368" s="189">
        <f t="shared" ca="1" si="1990"/>
        <v>0</v>
      </c>
      <c r="F3368" s="189">
        <f t="shared" si="1991"/>
        <v>0</v>
      </c>
      <c r="G3368" s="189" cm="1">
        <f t="array" aca="1" ref="G3368" ca="1">OFFSET(G3368,-1,,,)+1</f>
        <v>3363</v>
      </c>
      <c r="H3368" s="189">
        <f t="shared" si="1992"/>
        <v>0</v>
      </c>
      <c r="I3368" s="189">
        <f t="shared" si="1993"/>
        <v>0</v>
      </c>
      <c r="J3368" s="179">
        <f t="shared" si="1994"/>
        <v>0</v>
      </c>
      <c r="K3368" s="173" t="s">
        <v>3517</v>
      </c>
      <c r="L3368" s="174" t="str" cm="1">
        <f t="array" aca="1" ref="L3368" ca="1">IF($K3368="",OFFSET(L3368,-1,,,),K3368)</f>
        <v>15.01.16.07.01</v>
      </c>
      <c r="M3368" s="175" t="str" cm="1">
        <f t="array" aca="1" ref="M3368" ca="1">IF(OR($K3368=0,$K3368=""),OFFSET(M3368,-1,,,),O3368)</f>
        <v>SERVIÇO DE LIMPEZA GROSSA E FINA (AREA EXTERNA)</v>
      </c>
      <c r="N3368" s="67" t="s">
        <v>388</v>
      </c>
      <c r="O3368" s="68" t="s">
        <v>4304</v>
      </c>
      <c r="P3368" s="68"/>
      <c r="Q3368" s="68" t="s">
        <v>3258</v>
      </c>
      <c r="R3368" s="69">
        <v>37.85</v>
      </c>
      <c r="S3368" s="70">
        <v>12.715999999999999</v>
      </c>
      <c r="T3368" s="70">
        <v>481.30059999999997</v>
      </c>
      <c r="U3368" s="67"/>
      <c r="V3368" s="71"/>
      <c r="W3368" s="171"/>
      <c r="X3368" s="172"/>
      <c r="Y3368" s="176">
        <f t="shared" si="1995"/>
        <v>0</v>
      </c>
      <c r="AA3368" s="192"/>
    </row>
    <row r="3369" spans="2:27" hidden="1">
      <c r="B3369" s="189">
        <f t="shared" si="1987"/>
        <v>0</v>
      </c>
      <c r="C3369" s="189">
        <f t="shared" ca="1" si="1988"/>
        <v>0</v>
      </c>
      <c r="D3369" s="189">
        <f t="shared" si="1989"/>
        <v>0</v>
      </c>
      <c r="E3369" s="189">
        <f t="shared" ca="1" si="1990"/>
        <v>0</v>
      </c>
      <c r="F3369" s="189">
        <f t="shared" si="1991"/>
        <v>0</v>
      </c>
      <c r="G3369" s="189" cm="1">
        <f t="array" aca="1" ref="G3369" ca="1">OFFSET(G3369,-1,,,)+1</f>
        <v>3364</v>
      </c>
      <c r="H3369" s="189">
        <f t="shared" si="1992"/>
        <v>0</v>
      </c>
      <c r="I3369" s="189">
        <f t="shared" si="1993"/>
        <v>0</v>
      </c>
      <c r="J3369" s="179">
        <f t="shared" si="1994"/>
        <v>0</v>
      </c>
      <c r="K3369" s="173"/>
      <c r="L3369" s="174" t="str" cm="1">
        <f t="array" aca="1" ref="L3369" ca="1">IF($K3369="",OFFSET(L3369,-1,,,),K3369)</f>
        <v>15.01.16.07.01</v>
      </c>
      <c r="M3369" s="175" t="str" cm="1">
        <f t="array" aca="1" ref="M3369" ca="1">IF(OR($K3369=0,$K3369=""),OFFSET(M3369,-1,,,),O3369)</f>
        <v>SERVIÇO DE LIMPEZA GROSSA E FINA (AREA EXTERNA)</v>
      </c>
      <c r="N3369" s="67" t="s">
        <v>389</v>
      </c>
      <c r="O3369" s="68" t="s">
        <v>390</v>
      </c>
      <c r="P3369" s="68"/>
      <c r="Q3369" s="68" t="s">
        <v>3258</v>
      </c>
      <c r="R3369" s="69">
        <v>37.85</v>
      </c>
      <c r="S3369" s="70">
        <v>6.3579999999999997</v>
      </c>
      <c r="T3369" s="70">
        <v>240.65029999999999</v>
      </c>
      <c r="U3369" s="67" t="s">
        <v>1519</v>
      </c>
      <c r="V3369" s="71" t="s">
        <v>4202</v>
      </c>
      <c r="W3369" s="171"/>
      <c r="X3369" s="172"/>
      <c r="Y3369" s="176">
        <f t="shared" si="1995"/>
        <v>0</v>
      </c>
      <c r="AA3369" s="192"/>
    </row>
    <row r="3370" spans="2:27" hidden="1">
      <c r="B3370" s="189">
        <f t="shared" si="1987"/>
        <v>0</v>
      </c>
      <c r="C3370" s="189">
        <f t="shared" ca="1" si="1988"/>
        <v>0</v>
      </c>
      <c r="D3370" s="189">
        <f t="shared" si="1989"/>
        <v>0</v>
      </c>
      <c r="E3370" s="189">
        <f t="shared" ca="1" si="1990"/>
        <v>0</v>
      </c>
      <c r="F3370" s="189">
        <f t="shared" si="1991"/>
        <v>0</v>
      </c>
      <c r="G3370" s="189" cm="1">
        <f t="array" aca="1" ref="G3370" ca="1">OFFSET(G3370,-1,,,)+1</f>
        <v>3365</v>
      </c>
      <c r="H3370" s="189">
        <f t="shared" si="1992"/>
        <v>0</v>
      </c>
      <c r="I3370" s="189">
        <f t="shared" si="1993"/>
        <v>0</v>
      </c>
      <c r="J3370" s="179">
        <f t="shared" si="1994"/>
        <v>0</v>
      </c>
      <c r="K3370" s="173"/>
      <c r="L3370" s="174" t="str" cm="1">
        <f t="array" aca="1" ref="L3370" ca="1">IF($K3370="",OFFSET(L3370,-1,,,),K3370)</f>
        <v>15.01.16.07.01</v>
      </c>
      <c r="M3370" s="175" t="str" cm="1">
        <f t="array" aca="1" ref="M3370" ca="1">IF(OR($K3370=0,$K3370=""),OFFSET(M3370,-1,,,),O3370)</f>
        <v>SERVIÇO DE LIMPEZA GROSSA E FINA (AREA EXTERNA)</v>
      </c>
      <c r="N3370" s="67" t="s">
        <v>391</v>
      </c>
      <c r="O3370" s="68" t="s">
        <v>392</v>
      </c>
      <c r="P3370" s="68"/>
      <c r="Q3370" s="68" t="s">
        <v>3258</v>
      </c>
      <c r="R3370" s="69">
        <v>37.85</v>
      </c>
      <c r="S3370" s="70">
        <v>6.3579999999999997</v>
      </c>
      <c r="T3370" s="70">
        <v>240.65029999999999</v>
      </c>
      <c r="U3370" s="67" t="s">
        <v>1519</v>
      </c>
      <c r="V3370" s="71" t="s">
        <v>4202</v>
      </c>
      <c r="W3370" s="171"/>
      <c r="X3370" s="172"/>
      <c r="Y3370" s="176">
        <f t="shared" si="1995"/>
        <v>0</v>
      </c>
      <c r="AA3370" s="192"/>
    </row>
    <row r="3371" spans="2:27" hidden="1">
      <c r="B3371" s="189">
        <f t="shared" si="1987"/>
        <v>0</v>
      </c>
      <c r="C3371" s="189">
        <f t="shared" ca="1" si="1988"/>
        <v>0</v>
      </c>
      <c r="D3371" s="189">
        <f t="shared" si="1989"/>
        <v>0</v>
      </c>
      <c r="E3371" s="189">
        <f t="shared" ca="1" si="1990"/>
        <v>0</v>
      </c>
      <c r="F3371" s="189">
        <f t="shared" si="1991"/>
        <v>0</v>
      </c>
      <c r="G3371" s="189" cm="1">
        <f t="array" aca="1" ref="G3371" ca="1">OFFSET(G3371,-1,,,)+1</f>
        <v>3366</v>
      </c>
      <c r="H3371" s="189">
        <f t="shared" si="1992"/>
        <v>0</v>
      </c>
      <c r="I3371" s="189">
        <f t="shared" si="1993"/>
        <v>0</v>
      </c>
      <c r="J3371" s="179">
        <f t="shared" si="1994"/>
        <v>0</v>
      </c>
      <c r="K3371" s="173" t="s">
        <v>2804</v>
      </c>
      <c r="L3371" s="174" t="str" cm="1">
        <f t="array" aca="1" ref="L3371" ca="1">IF($K3371="",OFFSET(L3371,-1,,,),K3371)</f>
        <v>15.01.17</v>
      </c>
      <c r="M3371" s="175" t="str" cm="1">
        <f t="array" aca="1" ref="M3371" ca="1">IF(OR($K3371=0,$K3371=""),OFFSET(M3371,-1,,,),O3371)</f>
        <v>ESPAÇO LUAU</v>
      </c>
      <c r="N3371" s="67" t="s">
        <v>143</v>
      </c>
      <c r="O3371" s="68" t="s">
        <v>4825</v>
      </c>
      <c r="P3371" s="68"/>
      <c r="Q3371" s="68"/>
      <c r="R3371" s="69"/>
      <c r="S3371" s="70"/>
      <c r="T3371" s="70">
        <v>0</v>
      </c>
      <c r="U3371" s="67"/>
      <c r="V3371" s="71"/>
      <c r="W3371" s="171"/>
      <c r="X3371" s="172"/>
      <c r="Y3371" s="176">
        <f t="shared" si="1995"/>
        <v>0</v>
      </c>
      <c r="AA3371" s="192"/>
    </row>
    <row r="3372" spans="2:27" hidden="1">
      <c r="B3372" s="189">
        <f t="shared" si="1987"/>
        <v>0</v>
      </c>
      <c r="C3372" s="189">
        <f t="shared" ca="1" si="1988"/>
        <v>0</v>
      </c>
      <c r="D3372" s="189">
        <f t="shared" si="1989"/>
        <v>0</v>
      </c>
      <c r="E3372" s="189">
        <f t="shared" ca="1" si="1990"/>
        <v>0</v>
      </c>
      <c r="F3372" s="189">
        <f t="shared" si="1991"/>
        <v>0</v>
      </c>
      <c r="G3372" s="189" cm="1">
        <f t="array" aca="1" ref="G3372" ca="1">OFFSET(G3372,-1,,,)+1</f>
        <v>3367</v>
      </c>
      <c r="H3372" s="189">
        <f t="shared" si="1992"/>
        <v>0</v>
      </c>
      <c r="I3372" s="189">
        <f t="shared" si="1993"/>
        <v>0</v>
      </c>
      <c r="J3372" s="179">
        <f t="shared" si="1994"/>
        <v>0</v>
      </c>
      <c r="K3372" s="173" t="s">
        <v>2805</v>
      </c>
      <c r="L3372" s="174" t="str" cm="1">
        <f t="array" aca="1" ref="L3372" ca="1">IF($K3372="",OFFSET(L3372,-1,,,),K3372)</f>
        <v>15.01.17.01</v>
      </c>
      <c r="M3372" s="175" t="str" cm="1">
        <f t="array" aca="1" ref="M3372" ca="1">IF(OR($K3372=0,$K3372=""),OFFSET(M3372,-1,,,),O3372)</f>
        <v>REVESTIMENTO</v>
      </c>
      <c r="N3372" s="67" t="s">
        <v>143</v>
      </c>
      <c r="O3372" s="68" t="s">
        <v>4759</v>
      </c>
      <c r="P3372" s="68"/>
      <c r="Q3372" s="68"/>
      <c r="R3372" s="69"/>
      <c r="S3372" s="70"/>
      <c r="T3372" s="70">
        <v>0</v>
      </c>
      <c r="U3372" s="67"/>
      <c r="V3372" s="71"/>
      <c r="W3372" s="171"/>
      <c r="X3372" s="172"/>
      <c r="Y3372" s="176">
        <f t="shared" si="1995"/>
        <v>0</v>
      </c>
      <c r="AA3372" s="192"/>
    </row>
    <row r="3373" spans="2:27">
      <c r="B3373" s="189">
        <f t="shared" si="1987"/>
        <v>0</v>
      </c>
      <c r="C3373" s="189">
        <f t="shared" ca="1" si="1988"/>
        <v>0</v>
      </c>
      <c r="D3373" s="189">
        <f t="shared" si="1989"/>
        <v>0</v>
      </c>
      <c r="E3373" s="189">
        <f t="shared" ca="1" si="1990"/>
        <v>0</v>
      </c>
      <c r="F3373" s="189">
        <f t="shared" si="1991"/>
        <v>0</v>
      </c>
      <c r="G3373" s="189" cm="1">
        <f t="array" aca="1" ref="G3373" ca="1">OFFSET(G3373,-1,,,)+1</f>
        <v>3368</v>
      </c>
      <c r="H3373" s="189">
        <f t="shared" si="1992"/>
        <v>0</v>
      </c>
      <c r="I3373" s="189">
        <f t="shared" si="1993"/>
        <v>0</v>
      </c>
      <c r="J3373" s="179">
        <f t="shared" si="1994"/>
        <v>0</v>
      </c>
      <c r="K3373" s="173" t="s">
        <v>2806</v>
      </c>
      <c r="L3373" s="174" t="str" cm="1">
        <f t="array" aca="1" ref="L3373" ca="1">IF($K3373="",OFFSET(L3373,-1,,,),K3373)</f>
        <v>15.01.17.01.01</v>
      </c>
      <c r="M3373" s="175" t="str" cm="1">
        <f t="array" aca="1" ref="M3373" ca="1">IF(OR($K3373=0,$K3373=""),OFFSET(M3373,-1,,,),O3373)</f>
        <v>REGULARIZAÇÃO SARRAFEADA - CONTRAPISO - ESP=3CM</v>
      </c>
      <c r="N3373" s="67" t="s">
        <v>252</v>
      </c>
      <c r="O3373" s="68" t="s">
        <v>4237</v>
      </c>
      <c r="P3373" s="68"/>
      <c r="Q3373" s="68" t="s">
        <v>3258</v>
      </c>
      <c r="R3373" s="69">
        <v>24.2</v>
      </c>
      <c r="S3373" s="70">
        <v>52.604999999999997</v>
      </c>
      <c r="T3373" s="70">
        <v>1273.0409999999999</v>
      </c>
      <c r="U3373" s="67"/>
      <c r="V3373" s="71"/>
      <c r="W3373" s="171"/>
      <c r="X3373" s="172"/>
      <c r="Y3373" s="176">
        <f t="shared" si="1995"/>
        <v>0</v>
      </c>
      <c r="AA3373" s="192"/>
    </row>
    <row r="3374" spans="2:27" hidden="1">
      <c r="B3374" s="189">
        <f t="shared" si="1987"/>
        <v>0</v>
      </c>
      <c r="C3374" s="189">
        <f t="shared" ca="1" si="1988"/>
        <v>0</v>
      </c>
      <c r="D3374" s="189">
        <f t="shared" si="1989"/>
        <v>0</v>
      </c>
      <c r="E3374" s="189">
        <f t="shared" ca="1" si="1990"/>
        <v>0</v>
      </c>
      <c r="F3374" s="189">
        <f t="shared" si="1991"/>
        <v>0</v>
      </c>
      <c r="G3374" s="189" cm="1">
        <f t="array" aca="1" ref="G3374" ca="1">OFFSET(G3374,-1,,,)+1</f>
        <v>3369</v>
      </c>
      <c r="H3374" s="189">
        <f t="shared" si="1992"/>
        <v>0</v>
      </c>
      <c r="I3374" s="189">
        <f t="shared" si="1993"/>
        <v>0</v>
      </c>
      <c r="J3374" s="179">
        <f t="shared" si="1994"/>
        <v>0</v>
      </c>
      <c r="K3374" s="173"/>
      <c r="L3374" s="174" t="str" cm="1">
        <f t="array" aca="1" ref="L3374" ca="1">IF($K3374="",OFFSET(L3374,-1,,,),K3374)</f>
        <v>15.01.17.01.01</v>
      </c>
      <c r="M3374" s="175" t="str" cm="1">
        <f t="array" aca="1" ref="M3374" ca="1">IF(OR($K3374=0,$K3374=""),OFFSET(M3374,-1,,,),O3374)</f>
        <v>REGULARIZAÇÃO SARRAFEADA - CONTRAPISO - ESP=3CM</v>
      </c>
      <c r="N3374" s="67" t="s">
        <v>240</v>
      </c>
      <c r="O3374" s="68" t="s">
        <v>179</v>
      </c>
      <c r="P3374" s="68"/>
      <c r="Q3374" s="68" t="s">
        <v>3255</v>
      </c>
      <c r="R3374" s="69">
        <v>211.50800000000001</v>
      </c>
      <c r="S3374" s="70">
        <v>0.75</v>
      </c>
      <c r="T3374" s="70">
        <v>158.631</v>
      </c>
      <c r="U3374" s="67" t="s">
        <v>1496</v>
      </c>
      <c r="V3374" s="71" t="s">
        <v>1497</v>
      </c>
      <c r="W3374" s="171"/>
      <c r="X3374" s="172"/>
      <c r="Y3374" s="176">
        <f t="shared" si="1995"/>
        <v>0</v>
      </c>
      <c r="AA3374" s="192"/>
    </row>
    <row r="3375" spans="2:27" hidden="1">
      <c r="B3375" s="189">
        <f t="shared" si="1987"/>
        <v>0</v>
      </c>
      <c r="C3375" s="189">
        <f t="shared" ca="1" si="1988"/>
        <v>0</v>
      </c>
      <c r="D3375" s="189">
        <f t="shared" si="1989"/>
        <v>0</v>
      </c>
      <c r="E3375" s="189">
        <f t="shared" ca="1" si="1990"/>
        <v>0</v>
      </c>
      <c r="F3375" s="189">
        <f t="shared" si="1991"/>
        <v>0</v>
      </c>
      <c r="G3375" s="189" cm="1">
        <f t="array" aca="1" ref="G3375" ca="1">OFFSET(G3375,-1,,,)+1</f>
        <v>3370</v>
      </c>
      <c r="H3375" s="189">
        <f t="shared" si="1992"/>
        <v>0</v>
      </c>
      <c r="I3375" s="189">
        <f t="shared" si="1993"/>
        <v>0</v>
      </c>
      <c r="J3375" s="179">
        <f t="shared" si="1994"/>
        <v>0</v>
      </c>
      <c r="K3375" s="173"/>
      <c r="L3375" s="174" t="str" cm="1">
        <f t="array" aca="1" ref="L3375" ca="1">IF($K3375="",OFFSET(L3375,-1,,,),K3375)</f>
        <v>15.01.17.01.01</v>
      </c>
      <c r="M3375" s="175" t="str" cm="1">
        <f t="array" aca="1" ref="M3375" ca="1">IF(OR($K3375=0,$K3375=""),OFFSET(M3375,-1,,,),O3375)</f>
        <v>REGULARIZAÇÃO SARRAFEADA - CONTRAPISO - ESP=3CM</v>
      </c>
      <c r="N3375" s="67" t="s">
        <v>180</v>
      </c>
      <c r="O3375" s="68" t="s">
        <v>181</v>
      </c>
      <c r="P3375" s="68"/>
      <c r="Q3375" s="68" t="s">
        <v>3256</v>
      </c>
      <c r="R3375" s="69">
        <v>0.96799999999999997</v>
      </c>
      <c r="S3375" s="70">
        <v>200</v>
      </c>
      <c r="T3375" s="70">
        <v>193.6</v>
      </c>
      <c r="U3375" s="67" t="s">
        <v>1496</v>
      </c>
      <c r="V3375" s="71" t="s">
        <v>1497</v>
      </c>
      <c r="W3375" s="171"/>
      <c r="X3375" s="172"/>
      <c r="Y3375" s="176">
        <f t="shared" si="1995"/>
        <v>0</v>
      </c>
      <c r="AA3375" s="192"/>
    </row>
    <row r="3376" spans="2:27" hidden="1">
      <c r="B3376" s="189">
        <f t="shared" si="1987"/>
        <v>0</v>
      </c>
      <c r="C3376" s="189">
        <f t="shared" ca="1" si="1988"/>
        <v>0</v>
      </c>
      <c r="D3376" s="189">
        <f t="shared" si="1989"/>
        <v>0</v>
      </c>
      <c r="E3376" s="189">
        <f t="shared" ca="1" si="1990"/>
        <v>0</v>
      </c>
      <c r="F3376" s="189">
        <f t="shared" si="1991"/>
        <v>0</v>
      </c>
      <c r="G3376" s="189" cm="1">
        <f t="array" aca="1" ref="G3376" ca="1">OFFSET(G3376,-1,,,)+1</f>
        <v>3371</v>
      </c>
      <c r="H3376" s="189">
        <f t="shared" si="1992"/>
        <v>0</v>
      </c>
      <c r="I3376" s="189">
        <f t="shared" si="1993"/>
        <v>0</v>
      </c>
      <c r="J3376" s="179">
        <f t="shared" si="1994"/>
        <v>0</v>
      </c>
      <c r="K3376" s="173"/>
      <c r="L3376" s="174" t="str" cm="1">
        <f t="array" aca="1" ref="L3376" ca="1">IF($K3376="",OFFSET(L3376,-1,,,),K3376)</f>
        <v>15.01.17.01.01</v>
      </c>
      <c r="M3376" s="175" t="str" cm="1">
        <f t="array" aca="1" ref="M3376" ca="1">IF(OR($K3376=0,$K3376=""),OFFSET(M3376,-1,,,),O3376)</f>
        <v>REGULARIZAÇÃO SARRAFEADA - CONTRAPISO - ESP=3CM</v>
      </c>
      <c r="N3376" s="67" t="s">
        <v>253</v>
      </c>
      <c r="O3376" s="68" t="s">
        <v>254</v>
      </c>
      <c r="P3376" s="68"/>
      <c r="Q3376" s="68" t="s">
        <v>3255</v>
      </c>
      <c r="R3376" s="69">
        <v>10.89</v>
      </c>
      <c r="S3376" s="70">
        <v>9</v>
      </c>
      <c r="T3376" s="70">
        <v>98.01</v>
      </c>
      <c r="U3376" s="67" t="s">
        <v>1496</v>
      </c>
      <c r="V3376" s="71" t="s">
        <v>1497</v>
      </c>
      <c r="W3376" s="171"/>
      <c r="X3376" s="172"/>
      <c r="Y3376" s="176">
        <f t="shared" si="1995"/>
        <v>0</v>
      </c>
      <c r="AA3376" s="192"/>
    </row>
    <row r="3377" spans="2:27" hidden="1">
      <c r="B3377" s="189">
        <f t="shared" si="1987"/>
        <v>0</v>
      </c>
      <c r="C3377" s="189">
        <f t="shared" ca="1" si="1988"/>
        <v>0</v>
      </c>
      <c r="D3377" s="189">
        <f t="shared" si="1989"/>
        <v>0</v>
      </c>
      <c r="E3377" s="189">
        <f t="shared" ca="1" si="1990"/>
        <v>0</v>
      </c>
      <c r="F3377" s="189">
        <f t="shared" si="1991"/>
        <v>0</v>
      </c>
      <c r="G3377" s="189" cm="1">
        <f t="array" aca="1" ref="G3377" ca="1">OFFSET(G3377,-1,,,)+1</f>
        <v>3372</v>
      </c>
      <c r="H3377" s="189">
        <f t="shared" si="1992"/>
        <v>0</v>
      </c>
      <c r="I3377" s="189">
        <f t="shared" si="1993"/>
        <v>0</v>
      </c>
      <c r="J3377" s="179">
        <f t="shared" si="1994"/>
        <v>0</v>
      </c>
      <c r="K3377" s="173"/>
      <c r="L3377" s="174" t="str" cm="1">
        <f t="array" aca="1" ref="L3377" ca="1">IF($K3377="",OFFSET(L3377,-1,,,),K3377)</f>
        <v>15.01.17.01.01</v>
      </c>
      <c r="M3377" s="175" t="str" cm="1">
        <f t="array" aca="1" ref="M3377" ca="1">IF(OR($K3377=0,$K3377=""),OFFSET(M3377,-1,,,),O3377)</f>
        <v>REGULARIZAÇÃO SARRAFEADA - CONTRAPISO - ESP=3CM</v>
      </c>
      <c r="N3377" s="67" t="s">
        <v>255</v>
      </c>
      <c r="O3377" s="68" t="s">
        <v>256</v>
      </c>
      <c r="P3377" s="68"/>
      <c r="Q3377" s="68" t="s">
        <v>3258</v>
      </c>
      <c r="R3377" s="69">
        <v>24.2</v>
      </c>
      <c r="S3377" s="70">
        <v>34</v>
      </c>
      <c r="T3377" s="70">
        <v>822.8</v>
      </c>
      <c r="U3377" s="67" t="s">
        <v>1496</v>
      </c>
      <c r="V3377" s="71" t="s">
        <v>1497</v>
      </c>
      <c r="W3377" s="171"/>
      <c r="X3377" s="172"/>
      <c r="Y3377" s="176">
        <f t="shared" si="1995"/>
        <v>0</v>
      </c>
      <c r="AA3377" s="192"/>
    </row>
    <row r="3378" spans="2:27">
      <c r="B3378" s="189">
        <f t="shared" si="1987"/>
        <v>0</v>
      </c>
      <c r="C3378" s="189">
        <f t="shared" ca="1" si="1988"/>
        <v>0</v>
      </c>
      <c r="D3378" s="189">
        <f t="shared" si="1989"/>
        <v>0</v>
      </c>
      <c r="E3378" s="189">
        <f t="shared" ca="1" si="1990"/>
        <v>0</v>
      </c>
      <c r="F3378" s="189">
        <f t="shared" si="1991"/>
        <v>0</v>
      </c>
      <c r="G3378" s="189" cm="1">
        <f t="array" aca="1" ref="G3378" ca="1">OFFSET(G3378,-1,,,)+1</f>
        <v>3373</v>
      </c>
      <c r="H3378" s="189">
        <f t="shared" si="1992"/>
        <v>0</v>
      </c>
      <c r="I3378" s="189">
        <f t="shared" si="1993"/>
        <v>0</v>
      </c>
      <c r="J3378" s="179">
        <f t="shared" si="1994"/>
        <v>0</v>
      </c>
      <c r="K3378" s="173" t="s">
        <v>2807</v>
      </c>
      <c r="L3378" s="174" t="str" cm="1">
        <f t="array" aca="1" ref="L3378" ca="1">IF($K3378="",OFFSET(L3378,-1,,,),K3378)</f>
        <v>15.01.17.01.02</v>
      </c>
      <c r="M3378" s="175" t="str" cm="1">
        <f t="array" aca="1" ref="M3378" ca="1">IF(OR($K3378=0,$K3378=""),OFFSET(M3378,-1,,,),O3378)</f>
        <v>PORCELANATO IMITANDO MADEIRA 25X105CM COM FRETE DE CERÂMICA EM AC3</v>
      </c>
      <c r="N3378" s="67" t="s">
        <v>2922</v>
      </c>
      <c r="O3378" s="68" t="s">
        <v>4766</v>
      </c>
      <c r="P3378" s="68"/>
      <c r="Q3378" s="68" t="s">
        <v>3258</v>
      </c>
      <c r="R3378" s="69">
        <v>13.91</v>
      </c>
      <c r="S3378" s="70">
        <v>281.45600000000002</v>
      </c>
      <c r="T3378" s="70">
        <v>3915.0529600000004</v>
      </c>
      <c r="U3378" s="67"/>
      <c r="V3378" s="71"/>
      <c r="W3378" s="171"/>
      <c r="X3378" s="172"/>
      <c r="Y3378" s="176">
        <f t="shared" si="1995"/>
        <v>0</v>
      </c>
      <c r="AA3378" s="192"/>
    </row>
    <row r="3379" spans="2:27" hidden="1">
      <c r="B3379" s="189">
        <f t="shared" ref="B3379:B3426" si="1996">IF(J3379=0,0,U3379)</f>
        <v>0</v>
      </c>
      <c r="C3379" s="189">
        <f t="shared" ref="C3379:C3426" ca="1" si="1997">IF(OR(J3379=0,I3379=0),0,IF(_xlfn.IFNA(MATCH(B3379,OFFSET($B$5,,,$G3379,),),0)&gt;0,0,MAX(OFFSET($C$5,,,$G3379,))+1))</f>
        <v>0</v>
      </c>
      <c r="D3379" s="189">
        <f t="shared" ref="D3379:D3426" si="1998">IF(J3379=0,0,N3379&amp;"-"&amp;U3379)</f>
        <v>0</v>
      </c>
      <c r="E3379" s="189">
        <f t="shared" ref="E3379:E3426" ca="1" si="1999">IF(OR(J3379=0,I3379=0),0,IF(_xlfn.IFNA(MATCH(D3379,OFFSET($D$5,,,$G3379,),),0)&gt;0,0,_xlfn.MAXIFS(OFFSET($E$5,,,$G3379,),OFFSET($J$5,,,$G3379,),J3379)+1))</f>
        <v>0</v>
      </c>
      <c r="F3379" s="189">
        <f t="shared" ref="F3379:F3426" si="2000">IF(J3379=0,0,E3379&amp;"-"&amp;N3379)</f>
        <v>0</v>
      </c>
      <c r="G3379" s="189" cm="1">
        <f t="array" aca="1" ref="G3379" ca="1">OFFSET(G3379,-1,,,)+1</f>
        <v>3374</v>
      </c>
      <c r="H3379" s="189">
        <f t="shared" ref="H3379:H3426" si="2001">IF(OR($K3379=0,$K3379=""),$W3379,0)</f>
        <v>0</v>
      </c>
      <c r="I3379" s="189">
        <f t="shared" ref="I3379:I3426" si="2002">H3379*R3379</f>
        <v>0</v>
      </c>
      <c r="J3379" s="179">
        <f t="shared" ref="J3379:J3426" si="2003">IF(AND(I3379&lt;&gt;0,OR(K3379=0,K3379="")),N3379&amp;" - Mapa",0)</f>
        <v>0</v>
      </c>
      <c r="K3379" s="173"/>
      <c r="L3379" s="174" t="str" cm="1">
        <f t="array" aca="1" ref="L3379" ca="1">IF($K3379="",OFFSET(L3379,-1,,,),K3379)</f>
        <v>15.01.17.01.02</v>
      </c>
      <c r="M3379" s="175" t="str" cm="1">
        <f t="array" aca="1" ref="M3379" ca="1">IF(OR($K3379=0,$K3379=""),OFFSET(M3379,-1,,,),O3379)</f>
        <v>PORCELANATO IMITANDO MADEIRA 25X105CM COM FRETE DE CERÂMICA EM AC3</v>
      </c>
      <c r="N3379" s="67" t="s">
        <v>259</v>
      </c>
      <c r="O3379" s="68" t="s">
        <v>260</v>
      </c>
      <c r="P3379" s="68"/>
      <c r="Q3379" s="68" t="s">
        <v>3260</v>
      </c>
      <c r="R3379" s="69">
        <v>83.46</v>
      </c>
      <c r="S3379" s="70">
        <v>0.03</v>
      </c>
      <c r="T3379" s="70">
        <v>2.5037999999999996</v>
      </c>
      <c r="U3379" s="67" t="s">
        <v>1496</v>
      </c>
      <c r="V3379" s="71" t="s">
        <v>1497</v>
      </c>
      <c r="W3379" s="171"/>
      <c r="X3379" s="172"/>
      <c r="Y3379" s="176">
        <f t="shared" ref="Y3379:Y3426" si="2004">X3379+W3379</f>
        <v>0</v>
      </c>
      <c r="AA3379" s="192"/>
    </row>
    <row r="3380" spans="2:27" hidden="1">
      <c r="B3380" s="189">
        <f t="shared" si="1996"/>
        <v>0</v>
      </c>
      <c r="C3380" s="189">
        <f t="shared" ca="1" si="1997"/>
        <v>0</v>
      </c>
      <c r="D3380" s="189">
        <f t="shared" si="1998"/>
        <v>0</v>
      </c>
      <c r="E3380" s="189">
        <f t="shared" ca="1" si="1999"/>
        <v>0</v>
      </c>
      <c r="F3380" s="189">
        <f t="shared" si="2000"/>
        <v>0</v>
      </c>
      <c r="G3380" s="189" cm="1">
        <f t="array" aca="1" ref="G3380" ca="1">OFFSET(G3380,-1,,,)+1</f>
        <v>3375</v>
      </c>
      <c r="H3380" s="189">
        <f t="shared" si="2001"/>
        <v>0</v>
      </c>
      <c r="I3380" s="189">
        <f t="shared" si="2002"/>
        <v>0</v>
      </c>
      <c r="J3380" s="179">
        <f t="shared" si="2003"/>
        <v>0</v>
      </c>
      <c r="K3380" s="173"/>
      <c r="L3380" s="174" t="str" cm="1">
        <f t="array" aca="1" ref="L3380" ca="1">IF($K3380="",OFFSET(L3380,-1,,,),K3380)</f>
        <v>15.01.17.01.02</v>
      </c>
      <c r="M3380" s="175" t="str" cm="1">
        <f t="array" aca="1" ref="M3380" ca="1">IF(OR($K3380=0,$K3380=""),OFFSET(M3380,-1,,,),O3380)</f>
        <v>PORCELANATO IMITANDO MADEIRA 25X105CM COM FRETE DE CERÂMICA EM AC3</v>
      </c>
      <c r="N3380" s="67" t="s">
        <v>242</v>
      </c>
      <c r="O3380" s="68" t="s">
        <v>243</v>
      </c>
      <c r="P3380" s="68"/>
      <c r="Q3380" s="68" t="s">
        <v>3255</v>
      </c>
      <c r="R3380" s="69">
        <v>111.28</v>
      </c>
      <c r="S3380" s="70">
        <v>1.3</v>
      </c>
      <c r="T3380" s="70">
        <v>144.66400000000002</v>
      </c>
      <c r="U3380" s="67" t="s">
        <v>1496</v>
      </c>
      <c r="V3380" s="71" t="s">
        <v>1497</v>
      </c>
      <c r="W3380" s="171"/>
      <c r="X3380" s="172"/>
      <c r="Y3380" s="176">
        <f t="shared" si="2004"/>
        <v>0</v>
      </c>
      <c r="AA3380" s="192"/>
    </row>
    <row r="3381" spans="2:27" hidden="1">
      <c r="B3381" s="189">
        <f t="shared" si="1996"/>
        <v>0</v>
      </c>
      <c r="C3381" s="189">
        <f t="shared" ca="1" si="1997"/>
        <v>0</v>
      </c>
      <c r="D3381" s="189">
        <f t="shared" si="1998"/>
        <v>0</v>
      </c>
      <c r="E3381" s="189">
        <f t="shared" ca="1" si="1999"/>
        <v>0</v>
      </c>
      <c r="F3381" s="189">
        <f t="shared" si="2000"/>
        <v>0</v>
      </c>
      <c r="G3381" s="189" cm="1">
        <f t="array" aca="1" ref="G3381" ca="1">OFFSET(G3381,-1,,,)+1</f>
        <v>3376</v>
      </c>
      <c r="H3381" s="189">
        <f t="shared" si="2001"/>
        <v>0</v>
      </c>
      <c r="I3381" s="189">
        <f t="shared" si="2002"/>
        <v>0</v>
      </c>
      <c r="J3381" s="179">
        <f t="shared" si="2003"/>
        <v>0</v>
      </c>
      <c r="K3381" s="173"/>
      <c r="L3381" s="174" t="str" cm="1">
        <f t="array" aca="1" ref="L3381" ca="1">IF($K3381="",OFFSET(L3381,-1,,,),K3381)</f>
        <v>15.01.17.01.02</v>
      </c>
      <c r="M3381" s="175" t="str" cm="1">
        <f t="array" aca="1" ref="M3381" ca="1">IF(OR($K3381=0,$K3381=""),OFFSET(M3381,-1,,,),O3381)</f>
        <v>PORCELANATO IMITANDO MADEIRA 25X105CM COM FRETE DE CERÂMICA EM AC3</v>
      </c>
      <c r="N3381" s="67" t="s">
        <v>261</v>
      </c>
      <c r="O3381" s="68" t="s">
        <v>262</v>
      </c>
      <c r="P3381" s="68"/>
      <c r="Q3381" s="68" t="s">
        <v>3255</v>
      </c>
      <c r="R3381" s="69">
        <v>5.8422000000000001</v>
      </c>
      <c r="S3381" s="70">
        <v>3.3</v>
      </c>
      <c r="T3381" s="70">
        <v>19.279260000000001</v>
      </c>
      <c r="U3381" s="67" t="s">
        <v>1496</v>
      </c>
      <c r="V3381" s="71" t="s">
        <v>1497</v>
      </c>
      <c r="W3381" s="171"/>
      <c r="X3381" s="172"/>
      <c r="Y3381" s="176">
        <f t="shared" si="2004"/>
        <v>0</v>
      </c>
      <c r="AA3381" s="192"/>
    </row>
    <row r="3382" spans="2:27" hidden="1">
      <c r="B3382" s="189">
        <f t="shared" si="1996"/>
        <v>0</v>
      </c>
      <c r="C3382" s="189">
        <f t="shared" ca="1" si="1997"/>
        <v>0</v>
      </c>
      <c r="D3382" s="189">
        <f t="shared" si="1998"/>
        <v>0</v>
      </c>
      <c r="E3382" s="189">
        <f t="shared" ca="1" si="1999"/>
        <v>0</v>
      </c>
      <c r="F3382" s="189">
        <f t="shared" si="2000"/>
        <v>0</v>
      </c>
      <c r="G3382" s="189" cm="1">
        <f t="array" aca="1" ref="G3382" ca="1">OFFSET(G3382,-1,,,)+1</f>
        <v>3377</v>
      </c>
      <c r="H3382" s="189">
        <f t="shared" si="2001"/>
        <v>0</v>
      </c>
      <c r="I3382" s="189">
        <f t="shared" si="2002"/>
        <v>0</v>
      </c>
      <c r="J3382" s="179">
        <f t="shared" si="2003"/>
        <v>0</v>
      </c>
      <c r="K3382" s="173"/>
      <c r="L3382" s="174" t="str" cm="1">
        <f t="array" aca="1" ref="L3382" ca="1">IF($K3382="",OFFSET(L3382,-1,,,),K3382)</f>
        <v>15.01.17.01.02</v>
      </c>
      <c r="M3382" s="175" t="str" cm="1">
        <f t="array" aca="1" ref="M3382" ca="1">IF(OR($K3382=0,$K3382=""),OFFSET(M3382,-1,,,),O3382)</f>
        <v>PORCELANATO IMITANDO MADEIRA 25X105CM COM FRETE DE CERÂMICA EM AC3</v>
      </c>
      <c r="N3382" s="67" t="s">
        <v>2923</v>
      </c>
      <c r="O3382" s="68" t="s">
        <v>3117</v>
      </c>
      <c r="P3382" s="68"/>
      <c r="Q3382" s="68" t="s">
        <v>3258</v>
      </c>
      <c r="R3382" s="69">
        <v>15.301</v>
      </c>
      <c r="S3382" s="70">
        <v>180</v>
      </c>
      <c r="T3382" s="70">
        <v>2754.18</v>
      </c>
      <c r="U3382" s="67" t="s">
        <v>1496</v>
      </c>
      <c r="V3382" s="71" t="s">
        <v>1497</v>
      </c>
      <c r="W3382" s="171"/>
      <c r="X3382" s="172"/>
      <c r="Y3382" s="176">
        <f t="shared" si="2004"/>
        <v>0</v>
      </c>
      <c r="AA3382" s="192"/>
    </row>
    <row r="3383" spans="2:27" hidden="1">
      <c r="B3383" s="189">
        <f t="shared" si="1996"/>
        <v>0</v>
      </c>
      <c r="C3383" s="189">
        <f t="shared" ca="1" si="1997"/>
        <v>0</v>
      </c>
      <c r="D3383" s="189">
        <f t="shared" si="1998"/>
        <v>0</v>
      </c>
      <c r="E3383" s="189">
        <f t="shared" ca="1" si="1999"/>
        <v>0</v>
      </c>
      <c r="F3383" s="189">
        <f t="shared" si="2000"/>
        <v>0</v>
      </c>
      <c r="G3383" s="189" cm="1">
        <f t="array" aca="1" ref="G3383" ca="1">OFFSET(G3383,-1,,,)+1</f>
        <v>3378</v>
      </c>
      <c r="H3383" s="189">
        <f t="shared" si="2001"/>
        <v>0</v>
      </c>
      <c r="I3383" s="189">
        <f t="shared" si="2002"/>
        <v>0</v>
      </c>
      <c r="J3383" s="179">
        <f t="shared" si="2003"/>
        <v>0</v>
      </c>
      <c r="K3383" s="173"/>
      <c r="L3383" s="174" t="str" cm="1">
        <f t="array" aca="1" ref="L3383" ca="1">IF($K3383="",OFFSET(L3383,-1,,,),K3383)</f>
        <v>15.01.17.01.02</v>
      </c>
      <c r="M3383" s="175" t="str" cm="1">
        <f t="array" aca="1" ref="M3383" ca="1">IF(OR($K3383=0,$K3383=""),OFFSET(M3383,-1,,,),O3383)</f>
        <v>PORCELANATO IMITANDO MADEIRA 25X105CM COM FRETE DE CERÂMICA EM AC3</v>
      </c>
      <c r="N3383" s="67" t="s">
        <v>1522</v>
      </c>
      <c r="O3383" s="68" t="s">
        <v>1523</v>
      </c>
      <c r="P3383" s="68"/>
      <c r="Q3383" s="68" t="s">
        <v>3258</v>
      </c>
      <c r="R3383" s="69">
        <v>13.91</v>
      </c>
      <c r="S3383" s="70">
        <v>65</v>
      </c>
      <c r="T3383" s="70">
        <v>904.15</v>
      </c>
      <c r="U3383" s="67" t="s">
        <v>1496</v>
      </c>
      <c r="V3383" s="71" t="s">
        <v>1497</v>
      </c>
      <c r="W3383" s="171"/>
      <c r="X3383" s="172"/>
      <c r="Y3383" s="176">
        <f t="shared" si="2004"/>
        <v>0</v>
      </c>
      <c r="AA3383" s="192"/>
    </row>
    <row r="3384" spans="2:27" hidden="1">
      <c r="B3384" s="189">
        <f t="shared" si="1996"/>
        <v>0</v>
      </c>
      <c r="C3384" s="189">
        <f t="shared" ca="1" si="1997"/>
        <v>0</v>
      </c>
      <c r="D3384" s="189">
        <f t="shared" si="1998"/>
        <v>0</v>
      </c>
      <c r="E3384" s="189">
        <f t="shared" ca="1" si="1999"/>
        <v>0</v>
      </c>
      <c r="F3384" s="189">
        <f t="shared" si="2000"/>
        <v>0</v>
      </c>
      <c r="G3384" s="189" cm="1">
        <f t="array" aca="1" ref="G3384" ca="1">OFFSET(G3384,-1,,,)+1</f>
        <v>3379</v>
      </c>
      <c r="H3384" s="189">
        <f t="shared" si="2001"/>
        <v>0</v>
      </c>
      <c r="I3384" s="189">
        <f t="shared" si="2002"/>
        <v>0</v>
      </c>
      <c r="J3384" s="179">
        <f t="shared" si="2003"/>
        <v>0</v>
      </c>
      <c r="K3384" s="173"/>
      <c r="L3384" s="174" t="str" cm="1">
        <f t="array" aca="1" ref="L3384" ca="1">IF($K3384="",OFFSET(L3384,-1,,,),K3384)</f>
        <v>15.01.17.01.02</v>
      </c>
      <c r="M3384" s="175" t="str" cm="1">
        <f t="array" aca="1" ref="M3384" ca="1">IF(OR($K3384=0,$K3384=""),OFFSET(M3384,-1,,,),O3384)</f>
        <v>PORCELANATO IMITANDO MADEIRA 25X105CM COM FRETE DE CERÂMICA EM AC3</v>
      </c>
      <c r="N3384" s="67" t="s">
        <v>265</v>
      </c>
      <c r="O3384" s="68" t="s">
        <v>266</v>
      </c>
      <c r="P3384" s="68"/>
      <c r="Q3384" s="68" t="s">
        <v>3258</v>
      </c>
      <c r="R3384" s="69">
        <v>15.301</v>
      </c>
      <c r="S3384" s="70">
        <v>5.9</v>
      </c>
      <c r="T3384" s="70">
        <v>90.275900000000007</v>
      </c>
      <c r="U3384" s="67" t="s">
        <v>1496</v>
      </c>
      <c r="V3384" s="71" t="s">
        <v>1497</v>
      </c>
      <c r="W3384" s="171"/>
      <c r="X3384" s="172"/>
      <c r="Y3384" s="176">
        <f t="shared" si="2004"/>
        <v>0</v>
      </c>
      <c r="AA3384" s="192"/>
    </row>
    <row r="3385" spans="2:27">
      <c r="B3385" s="189">
        <f t="shared" si="1996"/>
        <v>0</v>
      </c>
      <c r="C3385" s="189">
        <f t="shared" ca="1" si="1997"/>
        <v>0</v>
      </c>
      <c r="D3385" s="189">
        <f t="shared" si="1998"/>
        <v>0</v>
      </c>
      <c r="E3385" s="189">
        <f t="shared" ca="1" si="1999"/>
        <v>0</v>
      </c>
      <c r="F3385" s="189">
        <f t="shared" si="2000"/>
        <v>0</v>
      </c>
      <c r="G3385" s="189" cm="1">
        <f t="array" aca="1" ref="G3385" ca="1">OFFSET(G3385,-1,,,)+1</f>
        <v>3380</v>
      </c>
      <c r="H3385" s="189">
        <f t="shared" si="2001"/>
        <v>0</v>
      </c>
      <c r="I3385" s="189">
        <f t="shared" si="2002"/>
        <v>0</v>
      </c>
      <c r="J3385" s="179">
        <f t="shared" si="2003"/>
        <v>0</v>
      </c>
      <c r="K3385" s="173" t="s">
        <v>2808</v>
      </c>
      <c r="L3385" s="174" t="str" cm="1">
        <f t="array" aca="1" ref="L3385" ca="1">IF($K3385="",OFFSET(L3385,-1,,,),K3385)</f>
        <v>15.01.17.01.03</v>
      </c>
      <c r="M3385" s="175" t="str" cm="1">
        <f t="array" aca="1" ref="M3385" ca="1">IF(OR($K3385=0,$K3385=""),OFFSET(M3385,-1,,,),O3385)</f>
        <v>RODAPÉ PORCELANATO `IMITANDO MADEIRA` H=10CM</v>
      </c>
      <c r="N3385" s="67" t="s">
        <v>4099</v>
      </c>
      <c r="O3385" s="68" t="s">
        <v>4767</v>
      </c>
      <c r="P3385" s="68"/>
      <c r="Q3385" s="68" t="s">
        <v>3253</v>
      </c>
      <c r="R3385" s="69">
        <v>4.1900000000000004</v>
      </c>
      <c r="S3385" s="70">
        <v>74.980900000000005</v>
      </c>
      <c r="T3385" s="70">
        <v>314.16997100000003</v>
      </c>
      <c r="U3385" s="67"/>
      <c r="V3385" s="71"/>
      <c r="W3385" s="171"/>
      <c r="X3385" s="172"/>
      <c r="Y3385" s="176">
        <f t="shared" si="2004"/>
        <v>0</v>
      </c>
      <c r="AA3385" s="192"/>
    </row>
    <row r="3386" spans="2:27" hidden="1">
      <c r="B3386" s="189">
        <f t="shared" si="1996"/>
        <v>0</v>
      </c>
      <c r="C3386" s="189">
        <f t="shared" ca="1" si="1997"/>
        <v>0</v>
      </c>
      <c r="D3386" s="189">
        <f t="shared" si="1998"/>
        <v>0</v>
      </c>
      <c r="E3386" s="189">
        <f t="shared" ca="1" si="1999"/>
        <v>0</v>
      </c>
      <c r="F3386" s="189">
        <f t="shared" si="2000"/>
        <v>0</v>
      </c>
      <c r="G3386" s="189" cm="1">
        <f t="array" aca="1" ref="G3386" ca="1">OFFSET(G3386,-1,,,)+1</f>
        <v>3381</v>
      </c>
      <c r="H3386" s="189">
        <f t="shared" si="2001"/>
        <v>0</v>
      </c>
      <c r="I3386" s="189">
        <f t="shared" si="2002"/>
        <v>0</v>
      </c>
      <c r="J3386" s="179">
        <f t="shared" si="2003"/>
        <v>0</v>
      </c>
      <c r="K3386" s="173"/>
      <c r="L3386" s="174" t="str" cm="1">
        <f t="array" aca="1" ref="L3386" ca="1">IF($K3386="",OFFSET(L3386,-1,,,),K3386)</f>
        <v>15.01.17.01.03</v>
      </c>
      <c r="M3386" s="175" t="str" cm="1">
        <f t="array" aca="1" ref="M3386" ca="1">IF(OR($K3386=0,$K3386=""),OFFSET(M3386,-1,,,),O3386)</f>
        <v>RODAPÉ PORCELANATO `IMITANDO MADEIRA` H=10CM</v>
      </c>
      <c r="N3386" s="67" t="s">
        <v>242</v>
      </c>
      <c r="O3386" s="68" t="s">
        <v>243</v>
      </c>
      <c r="P3386" s="68"/>
      <c r="Q3386" s="68" t="s">
        <v>3255</v>
      </c>
      <c r="R3386" s="69">
        <v>6.7039999999999997</v>
      </c>
      <c r="S3386" s="70">
        <v>1.3</v>
      </c>
      <c r="T3386" s="70">
        <v>8.7151999999999994</v>
      </c>
      <c r="U3386" s="67" t="s">
        <v>1496</v>
      </c>
      <c r="V3386" s="71" t="s">
        <v>1497</v>
      </c>
      <c r="W3386" s="171"/>
      <c r="X3386" s="172"/>
      <c r="Y3386" s="176">
        <f t="shared" si="2004"/>
        <v>0</v>
      </c>
      <c r="AA3386" s="192"/>
    </row>
    <row r="3387" spans="2:27" hidden="1">
      <c r="B3387" s="189">
        <f t="shared" si="1996"/>
        <v>0</v>
      </c>
      <c r="C3387" s="189">
        <f t="shared" ca="1" si="1997"/>
        <v>0</v>
      </c>
      <c r="D3387" s="189">
        <f t="shared" si="1998"/>
        <v>0</v>
      </c>
      <c r="E3387" s="189">
        <f t="shared" ca="1" si="1999"/>
        <v>0</v>
      </c>
      <c r="F3387" s="189">
        <f t="shared" si="2000"/>
        <v>0</v>
      </c>
      <c r="G3387" s="189" cm="1">
        <f t="array" aca="1" ref="G3387" ca="1">OFFSET(G3387,-1,,,)+1</f>
        <v>3382</v>
      </c>
      <c r="H3387" s="189">
        <f t="shared" si="2001"/>
        <v>0</v>
      </c>
      <c r="I3387" s="189">
        <f t="shared" si="2002"/>
        <v>0</v>
      </c>
      <c r="J3387" s="179">
        <f t="shared" si="2003"/>
        <v>0</v>
      </c>
      <c r="K3387" s="173"/>
      <c r="L3387" s="174" t="str" cm="1">
        <f t="array" aca="1" ref="L3387" ca="1">IF($K3387="",OFFSET(L3387,-1,,,),K3387)</f>
        <v>15.01.17.01.03</v>
      </c>
      <c r="M3387" s="175" t="str" cm="1">
        <f t="array" aca="1" ref="M3387" ca="1">IF(OR($K3387=0,$K3387=""),OFFSET(M3387,-1,,,),O3387)</f>
        <v>RODAPÉ PORCELANATO `IMITANDO MADEIRA` H=10CM</v>
      </c>
      <c r="N3387" s="67" t="s">
        <v>2926</v>
      </c>
      <c r="O3387" s="68" t="s">
        <v>3118</v>
      </c>
      <c r="P3387" s="68"/>
      <c r="Q3387" s="68" t="s">
        <v>3258</v>
      </c>
      <c r="R3387" s="69">
        <v>1.3827</v>
      </c>
      <c r="S3387" s="70">
        <v>120</v>
      </c>
      <c r="T3387" s="70">
        <v>165.92400000000001</v>
      </c>
      <c r="U3387" s="67" t="s">
        <v>1496</v>
      </c>
      <c r="V3387" s="71" t="s">
        <v>1497</v>
      </c>
      <c r="W3387" s="171"/>
      <c r="X3387" s="172"/>
      <c r="Y3387" s="176">
        <f t="shared" si="2004"/>
        <v>0</v>
      </c>
      <c r="AA3387" s="192"/>
    </row>
    <row r="3388" spans="2:27" hidden="1">
      <c r="B3388" s="189">
        <f t="shared" si="1996"/>
        <v>0</v>
      </c>
      <c r="C3388" s="189">
        <f t="shared" ca="1" si="1997"/>
        <v>0</v>
      </c>
      <c r="D3388" s="189">
        <f t="shared" si="1998"/>
        <v>0</v>
      </c>
      <c r="E3388" s="189">
        <f t="shared" ca="1" si="1999"/>
        <v>0</v>
      </c>
      <c r="F3388" s="189">
        <f t="shared" si="2000"/>
        <v>0</v>
      </c>
      <c r="G3388" s="189" cm="1">
        <f t="array" aca="1" ref="G3388" ca="1">OFFSET(G3388,-1,,,)+1</f>
        <v>3383</v>
      </c>
      <c r="H3388" s="189">
        <f t="shared" si="2001"/>
        <v>0</v>
      </c>
      <c r="I3388" s="189">
        <f t="shared" si="2002"/>
        <v>0</v>
      </c>
      <c r="J3388" s="179">
        <f t="shared" si="2003"/>
        <v>0</v>
      </c>
      <c r="K3388" s="173"/>
      <c r="L3388" s="174" t="str" cm="1">
        <f t="array" aca="1" ref="L3388" ca="1">IF($K3388="",OFFSET(L3388,-1,,,),K3388)</f>
        <v>15.01.17.01.03</v>
      </c>
      <c r="M3388" s="175" t="str" cm="1">
        <f t="array" aca="1" ref="M3388" ca="1">IF(OR($K3388=0,$K3388=""),OFFSET(M3388,-1,,,),O3388)</f>
        <v>RODAPÉ PORCELANATO `IMITANDO MADEIRA` H=10CM</v>
      </c>
      <c r="N3388" s="67" t="s">
        <v>2920</v>
      </c>
      <c r="O3388" s="68" t="s">
        <v>3115</v>
      </c>
      <c r="P3388" s="68"/>
      <c r="Q3388" s="68" t="s">
        <v>3255</v>
      </c>
      <c r="R3388" s="69">
        <v>0.92598999999999998</v>
      </c>
      <c r="S3388" s="70">
        <v>3.5</v>
      </c>
      <c r="T3388" s="70">
        <v>3.2409650000000001</v>
      </c>
      <c r="U3388" s="67" t="s">
        <v>1496</v>
      </c>
      <c r="V3388" s="71" t="s">
        <v>1497</v>
      </c>
      <c r="W3388" s="171"/>
      <c r="X3388" s="172"/>
      <c r="Y3388" s="176">
        <f t="shared" si="2004"/>
        <v>0</v>
      </c>
      <c r="AA3388" s="192"/>
    </row>
    <row r="3389" spans="2:27" hidden="1">
      <c r="B3389" s="189">
        <f t="shared" si="1996"/>
        <v>0</v>
      </c>
      <c r="C3389" s="189">
        <f t="shared" ca="1" si="1997"/>
        <v>0</v>
      </c>
      <c r="D3389" s="189">
        <f t="shared" si="1998"/>
        <v>0</v>
      </c>
      <c r="E3389" s="189">
        <f t="shared" ca="1" si="1999"/>
        <v>0</v>
      </c>
      <c r="F3389" s="189">
        <f t="shared" si="2000"/>
        <v>0</v>
      </c>
      <c r="G3389" s="189" cm="1">
        <f t="array" aca="1" ref="G3389" ca="1">OFFSET(G3389,-1,,,)+1</f>
        <v>3384</v>
      </c>
      <c r="H3389" s="189">
        <f t="shared" si="2001"/>
        <v>0</v>
      </c>
      <c r="I3389" s="189">
        <f t="shared" si="2002"/>
        <v>0</v>
      </c>
      <c r="J3389" s="179">
        <f t="shared" si="2003"/>
        <v>0</v>
      </c>
      <c r="K3389" s="173"/>
      <c r="L3389" s="174" t="str" cm="1">
        <f t="array" aca="1" ref="L3389" ca="1">IF($K3389="",OFFSET(L3389,-1,,,),K3389)</f>
        <v>15.01.17.01.03</v>
      </c>
      <c r="M3389" s="175" t="str" cm="1">
        <f t="array" aca="1" ref="M3389" ca="1">IF(OR($K3389=0,$K3389=""),OFFSET(M3389,-1,,,),O3389)</f>
        <v>RODAPÉ PORCELANATO `IMITANDO MADEIRA` H=10CM</v>
      </c>
      <c r="N3389" s="67" t="s">
        <v>2921</v>
      </c>
      <c r="O3389" s="68" t="s">
        <v>3116</v>
      </c>
      <c r="P3389" s="68"/>
      <c r="Q3389" s="68" t="s">
        <v>3260</v>
      </c>
      <c r="R3389" s="69">
        <v>8.3799999999999999E-2</v>
      </c>
      <c r="S3389" s="70">
        <v>1.37</v>
      </c>
      <c r="T3389" s="70">
        <v>0.11480600000000001</v>
      </c>
      <c r="U3389" s="67" t="s">
        <v>1496</v>
      </c>
      <c r="V3389" s="71" t="s">
        <v>1497</v>
      </c>
      <c r="W3389" s="171"/>
      <c r="X3389" s="172"/>
      <c r="Y3389" s="176">
        <f t="shared" si="2004"/>
        <v>0</v>
      </c>
      <c r="AA3389" s="192"/>
    </row>
    <row r="3390" spans="2:27" hidden="1">
      <c r="B3390" s="189">
        <f t="shared" si="1996"/>
        <v>0</v>
      </c>
      <c r="C3390" s="189">
        <f t="shared" ca="1" si="1997"/>
        <v>0</v>
      </c>
      <c r="D3390" s="189">
        <f t="shared" si="1998"/>
        <v>0</v>
      </c>
      <c r="E3390" s="189">
        <f t="shared" ca="1" si="1999"/>
        <v>0</v>
      </c>
      <c r="F3390" s="189">
        <f t="shared" si="2000"/>
        <v>0</v>
      </c>
      <c r="G3390" s="189" cm="1">
        <f t="array" aca="1" ref="G3390" ca="1">OFFSET(G3390,-1,,,)+1</f>
        <v>3385</v>
      </c>
      <c r="H3390" s="189">
        <f t="shared" si="2001"/>
        <v>0</v>
      </c>
      <c r="I3390" s="189">
        <f t="shared" si="2002"/>
        <v>0</v>
      </c>
      <c r="J3390" s="179">
        <f t="shared" si="2003"/>
        <v>0</v>
      </c>
      <c r="K3390" s="173"/>
      <c r="L3390" s="174" t="str" cm="1">
        <f t="array" aca="1" ref="L3390" ca="1">IF($K3390="",OFFSET(L3390,-1,,,),K3390)</f>
        <v>15.01.17.01.03</v>
      </c>
      <c r="M3390" s="175" t="str" cm="1">
        <f t="array" aca="1" ref="M3390" ca="1">IF(OR($K3390=0,$K3390=""),OFFSET(M3390,-1,,,),O3390)</f>
        <v>RODAPÉ PORCELANATO `IMITANDO MADEIRA` H=10CM</v>
      </c>
      <c r="N3390" s="67" t="s">
        <v>3816</v>
      </c>
      <c r="O3390" s="68" t="s">
        <v>4241</v>
      </c>
      <c r="P3390" s="68"/>
      <c r="Q3390" s="68" t="s">
        <v>3253</v>
      </c>
      <c r="R3390" s="69">
        <v>4.1900000000000004</v>
      </c>
      <c r="S3390" s="70">
        <v>32.5</v>
      </c>
      <c r="T3390" s="70">
        <v>136.17500000000001</v>
      </c>
      <c r="U3390" s="67" t="s">
        <v>1496</v>
      </c>
      <c r="V3390" s="71" t="s">
        <v>1497</v>
      </c>
      <c r="W3390" s="171"/>
      <c r="X3390" s="172"/>
      <c r="Y3390" s="176">
        <f t="shared" si="2004"/>
        <v>0</v>
      </c>
      <c r="AA3390" s="192"/>
    </row>
    <row r="3391" spans="2:27">
      <c r="B3391" s="189">
        <f t="shared" si="1996"/>
        <v>0</v>
      </c>
      <c r="C3391" s="189">
        <f t="shared" ca="1" si="1997"/>
        <v>0</v>
      </c>
      <c r="D3391" s="189">
        <f t="shared" si="1998"/>
        <v>0</v>
      </c>
      <c r="E3391" s="189">
        <f t="shared" ca="1" si="1999"/>
        <v>0</v>
      </c>
      <c r="F3391" s="189">
        <f t="shared" si="2000"/>
        <v>0</v>
      </c>
      <c r="G3391" s="189" cm="1">
        <f t="array" aca="1" ref="G3391" ca="1">OFFSET(G3391,-1,,,)+1</f>
        <v>3386</v>
      </c>
      <c r="H3391" s="189">
        <f t="shared" si="2001"/>
        <v>0</v>
      </c>
      <c r="I3391" s="189">
        <f t="shared" si="2002"/>
        <v>0</v>
      </c>
      <c r="J3391" s="179">
        <f t="shared" si="2003"/>
        <v>0</v>
      </c>
      <c r="K3391" s="173" t="s">
        <v>2809</v>
      </c>
      <c r="L3391" s="174" t="str" cm="1">
        <f t="array" aca="1" ref="L3391" ca="1">IF($K3391="",OFFSET(L3391,-1,,,),K3391)</f>
        <v>15.01.17.01.04</v>
      </c>
      <c r="M3391" s="175" t="str" cm="1">
        <f t="array" aca="1" ref="M3391" ca="1">IF(OR($K3391=0,$K3391=""),OFFSET(M3391,-1,,,),O3391)</f>
        <v>PASSEIO EM PEDRISCO</v>
      </c>
      <c r="N3391" s="67" t="s">
        <v>2827</v>
      </c>
      <c r="O3391" s="68" t="s">
        <v>4809</v>
      </c>
      <c r="P3391" s="68"/>
      <c r="Q3391" s="68" t="s">
        <v>3258</v>
      </c>
      <c r="R3391" s="69">
        <v>10.3</v>
      </c>
      <c r="S3391" s="70">
        <v>69.911799999999999</v>
      </c>
      <c r="T3391" s="70">
        <v>720.09154000000001</v>
      </c>
      <c r="U3391" s="67"/>
      <c r="V3391" s="71"/>
      <c r="W3391" s="171"/>
      <c r="X3391" s="172"/>
      <c r="Y3391" s="176">
        <f t="shared" si="2004"/>
        <v>0</v>
      </c>
      <c r="AA3391" s="192"/>
    </row>
    <row r="3392" spans="2:27" hidden="1">
      <c r="B3392" s="189">
        <f t="shared" si="1996"/>
        <v>0</v>
      </c>
      <c r="C3392" s="189">
        <f t="shared" ca="1" si="1997"/>
        <v>0</v>
      </c>
      <c r="D3392" s="189">
        <f t="shared" si="1998"/>
        <v>0</v>
      </c>
      <c r="E3392" s="189">
        <f t="shared" ca="1" si="1999"/>
        <v>0</v>
      </c>
      <c r="F3392" s="189">
        <f t="shared" si="2000"/>
        <v>0</v>
      </c>
      <c r="G3392" s="189" cm="1">
        <f t="array" aca="1" ref="G3392" ca="1">OFFSET(G3392,-1,,,)+1</f>
        <v>3387</v>
      </c>
      <c r="H3392" s="189">
        <f t="shared" si="2001"/>
        <v>0</v>
      </c>
      <c r="I3392" s="189">
        <f t="shared" si="2002"/>
        <v>0</v>
      </c>
      <c r="J3392" s="179">
        <f t="shared" si="2003"/>
        <v>0</v>
      </c>
      <c r="K3392" s="173"/>
      <c r="L3392" s="174" t="str" cm="1">
        <f t="array" aca="1" ref="L3392" ca="1">IF($K3392="",OFFSET(L3392,-1,,,),K3392)</f>
        <v>15.01.17.01.04</v>
      </c>
      <c r="M3392" s="175" t="str" cm="1">
        <f t="array" aca="1" ref="M3392" ca="1">IF(OR($K3392=0,$K3392=""),OFFSET(M3392,-1,,,),O3392)</f>
        <v>PASSEIO EM PEDRISCO</v>
      </c>
      <c r="N3392" s="67" t="s">
        <v>169</v>
      </c>
      <c r="O3392" s="68" t="s">
        <v>170</v>
      </c>
      <c r="P3392" s="68"/>
      <c r="Q3392" s="68" t="s">
        <v>3253</v>
      </c>
      <c r="R3392" s="69">
        <v>8.24</v>
      </c>
      <c r="S3392" s="70">
        <v>6</v>
      </c>
      <c r="T3392" s="70">
        <v>49.44</v>
      </c>
      <c r="U3392" s="67" t="s">
        <v>1496</v>
      </c>
      <c r="V3392" s="71" t="s">
        <v>1497</v>
      </c>
      <c r="W3392" s="171"/>
      <c r="X3392" s="172"/>
      <c r="Y3392" s="176">
        <f t="shared" si="2004"/>
        <v>0</v>
      </c>
      <c r="AA3392" s="192"/>
    </row>
    <row r="3393" spans="2:27" hidden="1">
      <c r="B3393" s="189">
        <f t="shared" si="1996"/>
        <v>0</v>
      </c>
      <c r="C3393" s="189">
        <f t="shared" ca="1" si="1997"/>
        <v>0</v>
      </c>
      <c r="D3393" s="189">
        <f t="shared" si="1998"/>
        <v>0</v>
      </c>
      <c r="E3393" s="189">
        <f t="shared" ca="1" si="1999"/>
        <v>0</v>
      </c>
      <c r="F3393" s="189">
        <f t="shared" si="2000"/>
        <v>0</v>
      </c>
      <c r="G3393" s="189" cm="1">
        <f t="array" aca="1" ref="G3393" ca="1">OFFSET(G3393,-1,,,)+1</f>
        <v>3388</v>
      </c>
      <c r="H3393" s="189">
        <f t="shared" si="2001"/>
        <v>0</v>
      </c>
      <c r="I3393" s="189">
        <f t="shared" si="2002"/>
        <v>0</v>
      </c>
      <c r="J3393" s="179">
        <f t="shared" si="2003"/>
        <v>0</v>
      </c>
      <c r="K3393" s="173"/>
      <c r="L3393" s="174" t="str" cm="1">
        <f t="array" aca="1" ref="L3393" ca="1">IF($K3393="",OFFSET(L3393,-1,,,),K3393)</f>
        <v>15.01.17.01.04</v>
      </c>
      <c r="M3393" s="175" t="str" cm="1">
        <f t="array" aca="1" ref="M3393" ca="1">IF(OR($K3393=0,$K3393=""),OFFSET(M3393,-1,,,),O3393)</f>
        <v>PASSEIO EM PEDRISCO</v>
      </c>
      <c r="N3393" s="67" t="s">
        <v>171</v>
      </c>
      <c r="O3393" s="68" t="s">
        <v>172</v>
      </c>
      <c r="P3393" s="68"/>
      <c r="Q3393" s="68" t="s">
        <v>3255</v>
      </c>
      <c r="R3393" s="69">
        <v>0.10299999999999999</v>
      </c>
      <c r="S3393" s="70">
        <v>18</v>
      </c>
      <c r="T3393" s="70">
        <v>1.8539999999999999</v>
      </c>
      <c r="U3393" s="67" t="s">
        <v>1496</v>
      </c>
      <c r="V3393" s="71" t="s">
        <v>1497</v>
      </c>
      <c r="W3393" s="171"/>
      <c r="X3393" s="172"/>
      <c r="Y3393" s="176">
        <f t="shared" si="2004"/>
        <v>0</v>
      </c>
      <c r="AA3393" s="192"/>
    </row>
    <row r="3394" spans="2:27" hidden="1">
      <c r="B3394" s="189">
        <f t="shared" si="1996"/>
        <v>0</v>
      </c>
      <c r="C3394" s="189">
        <f t="shared" ca="1" si="1997"/>
        <v>0</v>
      </c>
      <c r="D3394" s="189">
        <f t="shared" si="1998"/>
        <v>0</v>
      </c>
      <c r="E3394" s="189">
        <f t="shared" ca="1" si="1999"/>
        <v>0</v>
      </c>
      <c r="F3394" s="189">
        <f t="shared" si="2000"/>
        <v>0</v>
      </c>
      <c r="G3394" s="189" cm="1">
        <f t="array" aca="1" ref="G3394" ca="1">OFFSET(G3394,-1,,,)+1</f>
        <v>3389</v>
      </c>
      <c r="H3394" s="189">
        <f t="shared" si="2001"/>
        <v>0</v>
      </c>
      <c r="I3394" s="189">
        <f t="shared" si="2002"/>
        <v>0</v>
      </c>
      <c r="J3394" s="179">
        <f t="shared" si="2003"/>
        <v>0</v>
      </c>
      <c r="K3394" s="173"/>
      <c r="L3394" s="174" t="str" cm="1">
        <f t="array" aca="1" ref="L3394" ca="1">IF($K3394="",OFFSET(L3394,-1,,,),K3394)</f>
        <v>15.01.17.01.04</v>
      </c>
      <c r="M3394" s="175" t="str" cm="1">
        <f t="array" aca="1" ref="M3394" ca="1">IF(OR($K3394=0,$K3394=""),OFFSET(M3394,-1,,,),O3394)</f>
        <v>PASSEIO EM PEDRISCO</v>
      </c>
      <c r="N3394" s="67" t="s">
        <v>180</v>
      </c>
      <c r="O3394" s="68" t="s">
        <v>181</v>
      </c>
      <c r="P3394" s="68"/>
      <c r="Q3394" s="68" t="s">
        <v>3256</v>
      </c>
      <c r="R3394" s="69">
        <v>0.51500000000000001</v>
      </c>
      <c r="S3394" s="70">
        <v>200</v>
      </c>
      <c r="T3394" s="70">
        <v>103</v>
      </c>
      <c r="U3394" s="67" t="s">
        <v>1496</v>
      </c>
      <c r="V3394" s="71" t="s">
        <v>1497</v>
      </c>
      <c r="W3394" s="171"/>
      <c r="X3394" s="172"/>
      <c r="Y3394" s="176">
        <f t="shared" si="2004"/>
        <v>0</v>
      </c>
      <c r="AA3394" s="192"/>
    </row>
    <row r="3395" spans="2:27" hidden="1">
      <c r="B3395" s="189">
        <f t="shared" si="1996"/>
        <v>0</v>
      </c>
      <c r="C3395" s="189">
        <f t="shared" ca="1" si="1997"/>
        <v>0</v>
      </c>
      <c r="D3395" s="189">
        <f t="shared" si="1998"/>
        <v>0</v>
      </c>
      <c r="E3395" s="189">
        <f t="shared" ca="1" si="1999"/>
        <v>0</v>
      </c>
      <c r="F3395" s="189">
        <f t="shared" si="2000"/>
        <v>0</v>
      </c>
      <c r="G3395" s="189" cm="1">
        <f t="array" aca="1" ref="G3395" ca="1">OFFSET(G3395,-1,,,)+1</f>
        <v>3390</v>
      </c>
      <c r="H3395" s="189">
        <f t="shared" si="2001"/>
        <v>0</v>
      </c>
      <c r="I3395" s="189">
        <f t="shared" si="2002"/>
        <v>0</v>
      </c>
      <c r="J3395" s="179">
        <f t="shared" si="2003"/>
        <v>0</v>
      </c>
      <c r="K3395" s="173"/>
      <c r="L3395" s="174" t="str" cm="1">
        <f t="array" aca="1" ref="L3395" ca="1">IF($K3395="",OFFSET(L3395,-1,,,),K3395)</f>
        <v>15.01.17.01.04</v>
      </c>
      <c r="M3395" s="175" t="str" cm="1">
        <f t="array" aca="1" ref="M3395" ca="1">IF(OR($K3395=0,$K3395=""),OFFSET(M3395,-1,,,),O3395)</f>
        <v>PASSEIO EM PEDRISCO</v>
      </c>
      <c r="N3395" s="67" t="s">
        <v>2828</v>
      </c>
      <c r="O3395" s="68" t="s">
        <v>3049</v>
      </c>
      <c r="P3395" s="68"/>
      <c r="Q3395" s="68" t="s">
        <v>3256</v>
      </c>
      <c r="R3395" s="69">
        <v>1.03</v>
      </c>
      <c r="S3395" s="70">
        <v>200</v>
      </c>
      <c r="T3395" s="70">
        <v>206</v>
      </c>
      <c r="U3395" s="67" t="s">
        <v>1496</v>
      </c>
      <c r="V3395" s="71" t="s">
        <v>1497</v>
      </c>
      <c r="W3395" s="171"/>
      <c r="X3395" s="172"/>
      <c r="Y3395" s="176">
        <f t="shared" si="2004"/>
        <v>0</v>
      </c>
      <c r="AA3395" s="192"/>
    </row>
    <row r="3396" spans="2:27" hidden="1">
      <c r="B3396" s="189">
        <f t="shared" si="1996"/>
        <v>0</v>
      </c>
      <c r="C3396" s="189">
        <f t="shared" ca="1" si="1997"/>
        <v>0</v>
      </c>
      <c r="D3396" s="189">
        <f t="shared" si="1998"/>
        <v>0</v>
      </c>
      <c r="E3396" s="189">
        <f t="shared" ca="1" si="1999"/>
        <v>0</v>
      </c>
      <c r="F3396" s="189">
        <f t="shared" si="2000"/>
        <v>0</v>
      </c>
      <c r="G3396" s="189" cm="1">
        <f t="array" aca="1" ref="G3396" ca="1">OFFSET(G3396,-1,,,)+1</f>
        <v>3391</v>
      </c>
      <c r="H3396" s="189">
        <f t="shared" si="2001"/>
        <v>0</v>
      </c>
      <c r="I3396" s="189">
        <f t="shared" si="2002"/>
        <v>0</v>
      </c>
      <c r="J3396" s="179">
        <f t="shared" si="2003"/>
        <v>0</v>
      </c>
      <c r="K3396" s="173"/>
      <c r="L3396" s="174" t="str" cm="1">
        <f t="array" aca="1" ref="L3396" ca="1">IF($K3396="",OFFSET(L3396,-1,,,),K3396)</f>
        <v>15.01.17.01.04</v>
      </c>
      <c r="M3396" s="175" t="str" cm="1">
        <f t="array" aca="1" ref="M3396" ca="1">IF(OR($K3396=0,$K3396=""),OFFSET(M3396,-1,,,),O3396)</f>
        <v>PASSEIO EM PEDRISCO</v>
      </c>
      <c r="N3396" s="67" t="s">
        <v>230</v>
      </c>
      <c r="O3396" s="68" t="s">
        <v>231</v>
      </c>
      <c r="P3396" s="68"/>
      <c r="Q3396" s="68" t="s">
        <v>3261</v>
      </c>
      <c r="R3396" s="69">
        <v>12.6175</v>
      </c>
      <c r="S3396" s="70">
        <v>22.31</v>
      </c>
      <c r="T3396" s="70">
        <v>281.49642499999999</v>
      </c>
      <c r="U3396" s="67" t="s">
        <v>1496</v>
      </c>
      <c r="V3396" s="71" t="s">
        <v>1497</v>
      </c>
      <c r="W3396" s="171"/>
      <c r="X3396" s="172"/>
      <c r="Y3396" s="176">
        <f t="shared" si="2004"/>
        <v>0</v>
      </c>
      <c r="AA3396" s="192"/>
    </row>
    <row r="3397" spans="2:27" hidden="1">
      <c r="B3397" s="189">
        <f t="shared" si="1996"/>
        <v>0</v>
      </c>
      <c r="C3397" s="189">
        <f t="shared" ca="1" si="1997"/>
        <v>0</v>
      </c>
      <c r="D3397" s="189">
        <f t="shared" si="1998"/>
        <v>0</v>
      </c>
      <c r="E3397" s="189">
        <f t="shared" ca="1" si="1999"/>
        <v>0</v>
      </c>
      <c r="F3397" s="189">
        <f t="shared" si="2000"/>
        <v>0</v>
      </c>
      <c r="G3397" s="189" cm="1">
        <f t="array" aca="1" ref="G3397" ca="1">OFFSET(G3397,-1,,,)+1</f>
        <v>3392</v>
      </c>
      <c r="H3397" s="189">
        <f t="shared" si="2001"/>
        <v>0</v>
      </c>
      <c r="I3397" s="189">
        <f t="shared" si="2002"/>
        <v>0</v>
      </c>
      <c r="J3397" s="179">
        <f t="shared" si="2003"/>
        <v>0</v>
      </c>
      <c r="K3397" s="173"/>
      <c r="L3397" s="174" t="str" cm="1">
        <f t="array" aca="1" ref="L3397" ca="1">IF($K3397="",OFFSET(L3397,-1,,,),K3397)</f>
        <v>15.01.17.01.04</v>
      </c>
      <c r="M3397" s="175" t="str" cm="1">
        <f t="array" aca="1" ref="M3397" ca="1">IF(OR($K3397=0,$K3397=""),OFFSET(M3397,-1,,,),O3397)</f>
        <v>PASSEIO EM PEDRISCO</v>
      </c>
      <c r="N3397" s="67" t="s">
        <v>236</v>
      </c>
      <c r="O3397" s="68" t="s">
        <v>237</v>
      </c>
      <c r="P3397" s="68"/>
      <c r="Q3397" s="68" t="s">
        <v>3262</v>
      </c>
      <c r="R3397" s="69">
        <v>2.8839999999999999</v>
      </c>
      <c r="S3397" s="70">
        <v>27.15</v>
      </c>
      <c r="T3397" s="70">
        <v>78.300599999999989</v>
      </c>
      <c r="U3397" s="67" t="s">
        <v>1496</v>
      </c>
      <c r="V3397" s="71" t="s">
        <v>1497</v>
      </c>
      <c r="W3397" s="171"/>
      <c r="X3397" s="172"/>
      <c r="Y3397" s="176">
        <f t="shared" si="2004"/>
        <v>0</v>
      </c>
      <c r="AA3397" s="192"/>
    </row>
    <row r="3398" spans="2:27" hidden="1">
      <c r="B3398" s="189">
        <f t="shared" si="1996"/>
        <v>0</v>
      </c>
      <c r="C3398" s="189">
        <f t="shared" ca="1" si="1997"/>
        <v>0</v>
      </c>
      <c r="D3398" s="189">
        <f t="shared" si="1998"/>
        <v>0</v>
      </c>
      <c r="E3398" s="189">
        <f t="shared" ca="1" si="1999"/>
        <v>0</v>
      </c>
      <c r="F3398" s="189">
        <f t="shared" si="2000"/>
        <v>0</v>
      </c>
      <c r="G3398" s="189" cm="1">
        <f t="array" aca="1" ref="G3398" ca="1">OFFSET(G3398,-1,,,)+1</f>
        <v>3393</v>
      </c>
      <c r="H3398" s="189">
        <f t="shared" si="2001"/>
        <v>0</v>
      </c>
      <c r="I3398" s="189">
        <f t="shared" si="2002"/>
        <v>0</v>
      </c>
      <c r="J3398" s="179">
        <f t="shared" si="2003"/>
        <v>0</v>
      </c>
      <c r="K3398" s="173" t="s">
        <v>2810</v>
      </c>
      <c r="L3398" s="174" t="str" cm="1">
        <f t="array" aca="1" ref="L3398" ca="1">IF($K3398="",OFFSET(L3398,-1,,,),K3398)</f>
        <v>15.01.17.02</v>
      </c>
      <c r="M3398" s="175" t="str" cm="1">
        <f t="array" aca="1" ref="M3398" ca="1">IF(OR($K3398=0,$K3398=""),OFFSET(M3398,-1,,,),O3398)</f>
        <v>SOLEIRAS/FILETES</v>
      </c>
      <c r="N3398" s="67" t="s">
        <v>143</v>
      </c>
      <c r="O3398" s="68" t="s">
        <v>4826</v>
      </c>
      <c r="P3398" s="68"/>
      <c r="Q3398" s="68"/>
      <c r="R3398" s="69"/>
      <c r="S3398" s="70"/>
      <c r="T3398" s="70">
        <v>0</v>
      </c>
      <c r="U3398" s="67"/>
      <c r="V3398" s="71"/>
      <c r="W3398" s="171"/>
      <c r="X3398" s="172"/>
      <c r="Y3398" s="176">
        <f t="shared" si="2004"/>
        <v>0</v>
      </c>
      <c r="AA3398" s="192"/>
    </row>
    <row r="3399" spans="2:27">
      <c r="B3399" s="189">
        <f t="shared" si="1996"/>
        <v>0</v>
      </c>
      <c r="C3399" s="189">
        <f t="shared" ca="1" si="1997"/>
        <v>0</v>
      </c>
      <c r="D3399" s="189">
        <f t="shared" si="1998"/>
        <v>0</v>
      </c>
      <c r="E3399" s="189">
        <f t="shared" ca="1" si="1999"/>
        <v>0</v>
      </c>
      <c r="F3399" s="189">
        <f t="shared" si="2000"/>
        <v>0</v>
      </c>
      <c r="G3399" s="189" cm="1">
        <f t="array" aca="1" ref="G3399" ca="1">OFFSET(G3399,-1,,,)+1</f>
        <v>3394</v>
      </c>
      <c r="H3399" s="189">
        <f t="shared" si="2001"/>
        <v>0</v>
      </c>
      <c r="I3399" s="189">
        <f t="shared" si="2002"/>
        <v>0</v>
      </c>
      <c r="J3399" s="179">
        <f t="shared" si="2003"/>
        <v>0</v>
      </c>
      <c r="K3399" s="173" t="s">
        <v>2811</v>
      </c>
      <c r="L3399" s="174" t="str" cm="1">
        <f t="array" aca="1" ref="L3399" ca="1">IF($K3399="",OFFSET(L3399,-1,,,),K3399)</f>
        <v>15.01.17.02.01</v>
      </c>
      <c r="M3399" s="175" t="str" cm="1">
        <f t="array" aca="1" ref="M3399" ca="1">IF(OR($K3399=0,$K3399=""),OFFSET(M3399,-1,,,),O3399)</f>
        <v>FILETE EM GRANITO 1,00M COM 02 FACES POLIDAS - H3,0CM</v>
      </c>
      <c r="N3399" s="67" t="s">
        <v>4129</v>
      </c>
      <c r="O3399" s="68" t="s">
        <v>4827</v>
      </c>
      <c r="P3399" s="68"/>
      <c r="Q3399" s="68" t="s">
        <v>3260</v>
      </c>
      <c r="R3399" s="69">
        <v>9</v>
      </c>
      <c r="S3399" s="70">
        <v>21.013000000000002</v>
      </c>
      <c r="T3399" s="70">
        <v>189.11700000000002</v>
      </c>
      <c r="U3399" s="67"/>
      <c r="V3399" s="71"/>
      <c r="W3399" s="171"/>
      <c r="X3399" s="172"/>
      <c r="Y3399" s="176">
        <f t="shared" si="2004"/>
        <v>0</v>
      </c>
      <c r="AA3399" s="192"/>
    </row>
    <row r="3400" spans="2:27" hidden="1">
      <c r="B3400" s="189">
        <f t="shared" si="1996"/>
        <v>0</v>
      </c>
      <c r="C3400" s="189">
        <f t="shared" ca="1" si="1997"/>
        <v>0</v>
      </c>
      <c r="D3400" s="189">
        <f t="shared" si="1998"/>
        <v>0</v>
      </c>
      <c r="E3400" s="189">
        <f t="shared" ca="1" si="1999"/>
        <v>0</v>
      </c>
      <c r="F3400" s="189">
        <f t="shared" si="2000"/>
        <v>0</v>
      </c>
      <c r="G3400" s="189" cm="1">
        <f t="array" aca="1" ref="G3400" ca="1">OFFSET(G3400,-1,,,)+1</f>
        <v>3395</v>
      </c>
      <c r="H3400" s="189">
        <f t="shared" si="2001"/>
        <v>0</v>
      </c>
      <c r="I3400" s="189">
        <f t="shared" si="2002"/>
        <v>0</v>
      </c>
      <c r="J3400" s="179">
        <f t="shared" si="2003"/>
        <v>0</v>
      </c>
      <c r="K3400" s="173"/>
      <c r="L3400" s="174" t="str" cm="1">
        <f t="array" aca="1" ref="L3400" ca="1">IF($K3400="",OFFSET(L3400,-1,,,),K3400)</f>
        <v>15.01.17.02.01</v>
      </c>
      <c r="M3400" s="175" t="str" cm="1">
        <f t="array" aca="1" ref="M3400" ca="1">IF(OR($K3400=0,$K3400=""),OFFSET(M3400,-1,,,),O3400)</f>
        <v>FILETE EM GRANITO 1,00M COM 02 FACES POLIDAS - H3,0CM</v>
      </c>
      <c r="N3400" s="67" t="s">
        <v>269</v>
      </c>
      <c r="O3400" s="68" t="s">
        <v>270</v>
      </c>
      <c r="P3400" s="68"/>
      <c r="Q3400" s="68" t="s">
        <v>3255</v>
      </c>
      <c r="R3400" s="69">
        <v>2.7</v>
      </c>
      <c r="S3400" s="70">
        <v>0.65</v>
      </c>
      <c r="T3400" s="70">
        <v>1.7550000000000001</v>
      </c>
      <c r="U3400" s="67" t="s">
        <v>1496</v>
      </c>
      <c r="V3400" s="71" t="s">
        <v>1497</v>
      </c>
      <c r="W3400" s="171"/>
      <c r="X3400" s="172"/>
      <c r="Y3400" s="176">
        <f t="shared" si="2004"/>
        <v>0</v>
      </c>
      <c r="AA3400" s="192"/>
    </row>
    <row r="3401" spans="2:27" hidden="1">
      <c r="B3401" s="189">
        <f t="shared" si="1996"/>
        <v>0</v>
      </c>
      <c r="C3401" s="189">
        <f t="shared" ca="1" si="1997"/>
        <v>0</v>
      </c>
      <c r="D3401" s="189">
        <f t="shared" si="1998"/>
        <v>0</v>
      </c>
      <c r="E3401" s="189">
        <f t="shared" ca="1" si="1999"/>
        <v>0</v>
      </c>
      <c r="F3401" s="189">
        <f t="shared" si="2000"/>
        <v>0</v>
      </c>
      <c r="G3401" s="189" cm="1">
        <f t="array" aca="1" ref="G3401" ca="1">OFFSET(G3401,-1,,,)+1</f>
        <v>3396</v>
      </c>
      <c r="H3401" s="189">
        <f t="shared" si="2001"/>
        <v>0</v>
      </c>
      <c r="I3401" s="189">
        <f t="shared" si="2002"/>
        <v>0</v>
      </c>
      <c r="J3401" s="179">
        <f t="shared" si="2003"/>
        <v>0</v>
      </c>
      <c r="K3401" s="173"/>
      <c r="L3401" s="174" t="str" cm="1">
        <f t="array" aca="1" ref="L3401" ca="1">IF($K3401="",OFFSET(L3401,-1,,,),K3401)</f>
        <v>15.01.17.02.01</v>
      </c>
      <c r="M3401" s="175" t="str" cm="1">
        <f t="array" aca="1" ref="M3401" ca="1">IF(OR($K3401=0,$K3401=""),OFFSET(M3401,-1,,,),O3401)</f>
        <v>FILETE EM GRANITO 1,00M COM 02 FACES POLIDAS - H3,0CM</v>
      </c>
      <c r="N3401" s="67" t="s">
        <v>4130</v>
      </c>
      <c r="O3401" s="68" t="s">
        <v>4828</v>
      </c>
      <c r="P3401" s="68"/>
      <c r="Q3401" s="68" t="s">
        <v>3253</v>
      </c>
      <c r="R3401" s="69">
        <v>9.9</v>
      </c>
      <c r="S3401" s="70">
        <v>4.38</v>
      </c>
      <c r="T3401" s="70">
        <v>43.362000000000002</v>
      </c>
      <c r="U3401" s="67" t="s">
        <v>1496</v>
      </c>
      <c r="V3401" s="71" t="s">
        <v>1497</v>
      </c>
      <c r="W3401" s="171"/>
      <c r="X3401" s="172"/>
      <c r="Y3401" s="176">
        <f t="shared" si="2004"/>
        <v>0</v>
      </c>
      <c r="AA3401" s="192"/>
    </row>
    <row r="3402" spans="2:27" hidden="1">
      <c r="B3402" s="189">
        <f t="shared" si="1996"/>
        <v>0</v>
      </c>
      <c r="C3402" s="189">
        <f t="shared" ca="1" si="1997"/>
        <v>0</v>
      </c>
      <c r="D3402" s="189">
        <f t="shared" si="1998"/>
        <v>0</v>
      </c>
      <c r="E3402" s="189">
        <f t="shared" ca="1" si="1999"/>
        <v>0</v>
      </c>
      <c r="F3402" s="189">
        <f t="shared" si="2000"/>
        <v>0</v>
      </c>
      <c r="G3402" s="189" cm="1">
        <f t="array" aca="1" ref="G3402" ca="1">OFFSET(G3402,-1,,,)+1</f>
        <v>3397</v>
      </c>
      <c r="H3402" s="189">
        <f t="shared" si="2001"/>
        <v>0</v>
      </c>
      <c r="I3402" s="189">
        <f t="shared" si="2002"/>
        <v>0</v>
      </c>
      <c r="J3402" s="179">
        <f t="shared" si="2003"/>
        <v>0</v>
      </c>
      <c r="K3402" s="173"/>
      <c r="L3402" s="174" t="str" cm="1">
        <f t="array" aca="1" ref="L3402" ca="1">IF($K3402="",OFFSET(L3402,-1,,,),K3402)</f>
        <v>15.01.17.02.01</v>
      </c>
      <c r="M3402" s="175" t="str" cm="1">
        <f t="array" aca="1" ref="M3402" ca="1">IF(OR($K3402=0,$K3402=""),OFFSET(M3402,-1,,,),O3402)</f>
        <v>FILETE EM GRANITO 1,00M COM 02 FACES POLIDAS - H3,0CM</v>
      </c>
      <c r="N3402" s="67" t="s">
        <v>1125</v>
      </c>
      <c r="O3402" s="68" t="s">
        <v>1126</v>
      </c>
      <c r="P3402" s="68"/>
      <c r="Q3402" s="68" t="s">
        <v>3260</v>
      </c>
      <c r="R3402" s="69">
        <v>9</v>
      </c>
      <c r="S3402" s="70">
        <v>16</v>
      </c>
      <c r="T3402" s="70">
        <v>144</v>
      </c>
      <c r="U3402" s="67" t="s">
        <v>1496</v>
      </c>
      <c r="V3402" s="71" t="s">
        <v>1497</v>
      </c>
      <c r="W3402" s="171"/>
      <c r="X3402" s="172"/>
      <c r="Y3402" s="176">
        <f t="shared" si="2004"/>
        <v>0</v>
      </c>
      <c r="AA3402" s="192"/>
    </row>
    <row r="3403" spans="2:27" hidden="1">
      <c r="B3403" s="189">
        <f t="shared" si="1996"/>
        <v>0</v>
      </c>
      <c r="C3403" s="189">
        <f t="shared" ca="1" si="1997"/>
        <v>0</v>
      </c>
      <c r="D3403" s="189">
        <f t="shared" si="1998"/>
        <v>0</v>
      </c>
      <c r="E3403" s="189">
        <f t="shared" ca="1" si="1999"/>
        <v>0</v>
      </c>
      <c r="F3403" s="189">
        <f t="shared" si="2000"/>
        <v>0</v>
      </c>
      <c r="G3403" s="189" cm="1">
        <f t="array" aca="1" ref="G3403" ca="1">OFFSET(G3403,-1,,,)+1</f>
        <v>3398</v>
      </c>
      <c r="H3403" s="189">
        <f t="shared" si="2001"/>
        <v>0</v>
      </c>
      <c r="I3403" s="189">
        <f t="shared" si="2002"/>
        <v>0</v>
      </c>
      <c r="J3403" s="179">
        <f t="shared" si="2003"/>
        <v>0</v>
      </c>
      <c r="K3403" s="173" t="s">
        <v>2812</v>
      </c>
      <c r="L3403" s="174" t="str" cm="1">
        <f t="array" aca="1" ref="L3403" ca="1">IF($K3403="",OFFSET(L3403,-1,,,),K3403)</f>
        <v>15.01.17.03</v>
      </c>
      <c r="M3403" s="175" t="str" cm="1">
        <f t="array" aca="1" ref="M3403" ca="1">IF(OR($K3403=0,$K3403=""),OFFSET(M3403,-1,,,),O3403)</f>
        <v>LIMPEZA</v>
      </c>
      <c r="N3403" s="67" t="s">
        <v>143</v>
      </c>
      <c r="O3403" s="68" t="s">
        <v>4303</v>
      </c>
      <c r="P3403" s="68"/>
      <c r="Q3403" s="68"/>
      <c r="R3403" s="69"/>
      <c r="S3403" s="70"/>
      <c r="T3403" s="70">
        <v>0</v>
      </c>
      <c r="U3403" s="67"/>
      <c r="V3403" s="71"/>
      <c r="W3403" s="171"/>
      <c r="X3403" s="172"/>
      <c r="Y3403" s="176">
        <f t="shared" si="2004"/>
        <v>0</v>
      </c>
      <c r="AA3403" s="192"/>
    </row>
    <row r="3404" spans="2:27">
      <c r="B3404" s="189">
        <f t="shared" si="1996"/>
        <v>0</v>
      </c>
      <c r="C3404" s="189">
        <f t="shared" ca="1" si="1997"/>
        <v>0</v>
      </c>
      <c r="D3404" s="189">
        <f t="shared" si="1998"/>
        <v>0</v>
      </c>
      <c r="E3404" s="189">
        <f t="shared" ca="1" si="1999"/>
        <v>0</v>
      </c>
      <c r="F3404" s="189">
        <f t="shared" si="2000"/>
        <v>0</v>
      </c>
      <c r="G3404" s="189" cm="1">
        <f t="array" aca="1" ref="G3404" ca="1">OFFSET(G3404,-1,,,)+1</f>
        <v>3399</v>
      </c>
      <c r="H3404" s="189">
        <f t="shared" si="2001"/>
        <v>0</v>
      </c>
      <c r="I3404" s="189">
        <f t="shared" si="2002"/>
        <v>0</v>
      </c>
      <c r="J3404" s="179">
        <f t="shared" si="2003"/>
        <v>0</v>
      </c>
      <c r="K3404" s="173" t="s">
        <v>2813</v>
      </c>
      <c r="L3404" s="174" t="str" cm="1">
        <f t="array" aca="1" ref="L3404" ca="1">IF($K3404="",OFFSET(L3404,-1,,,),K3404)</f>
        <v>15.01.17.03.01</v>
      </c>
      <c r="M3404" s="175" t="str" cm="1">
        <f t="array" aca="1" ref="M3404" ca="1">IF(OR($K3404=0,$K3404=""),OFFSET(M3404,-1,,,),O3404)</f>
        <v>SERVIÇO DE LIMPEZA GROSSA E FINA (AREA EXTERNA)</v>
      </c>
      <c r="N3404" s="67" t="s">
        <v>388</v>
      </c>
      <c r="O3404" s="68" t="s">
        <v>4304</v>
      </c>
      <c r="P3404" s="68"/>
      <c r="Q3404" s="68" t="s">
        <v>3258</v>
      </c>
      <c r="R3404" s="69">
        <v>24.2</v>
      </c>
      <c r="S3404" s="70">
        <v>12.715999999999999</v>
      </c>
      <c r="T3404" s="70">
        <v>307.72719999999998</v>
      </c>
      <c r="U3404" s="67"/>
      <c r="V3404" s="71"/>
      <c r="W3404" s="171"/>
      <c r="X3404" s="172"/>
      <c r="Y3404" s="176">
        <f t="shared" si="2004"/>
        <v>0</v>
      </c>
      <c r="AA3404" s="192"/>
    </row>
    <row r="3405" spans="2:27" hidden="1">
      <c r="B3405" s="189">
        <f t="shared" si="1996"/>
        <v>0</v>
      </c>
      <c r="C3405" s="189">
        <f t="shared" ca="1" si="1997"/>
        <v>0</v>
      </c>
      <c r="D3405" s="189">
        <f t="shared" si="1998"/>
        <v>0</v>
      </c>
      <c r="E3405" s="189">
        <f t="shared" ca="1" si="1999"/>
        <v>0</v>
      </c>
      <c r="F3405" s="189">
        <f t="shared" si="2000"/>
        <v>0</v>
      </c>
      <c r="G3405" s="189" cm="1">
        <f t="array" aca="1" ref="G3405" ca="1">OFFSET(G3405,-1,,,)+1</f>
        <v>3400</v>
      </c>
      <c r="H3405" s="189">
        <f t="shared" si="2001"/>
        <v>0</v>
      </c>
      <c r="I3405" s="189">
        <f t="shared" si="2002"/>
        <v>0</v>
      </c>
      <c r="J3405" s="179">
        <f t="shared" si="2003"/>
        <v>0</v>
      </c>
      <c r="K3405" s="173"/>
      <c r="L3405" s="174" t="str" cm="1">
        <f t="array" aca="1" ref="L3405" ca="1">IF($K3405="",OFFSET(L3405,-1,,,),K3405)</f>
        <v>15.01.17.03.01</v>
      </c>
      <c r="M3405" s="175" t="str" cm="1">
        <f t="array" aca="1" ref="M3405" ca="1">IF(OR($K3405=0,$K3405=""),OFFSET(M3405,-1,,,),O3405)</f>
        <v>SERVIÇO DE LIMPEZA GROSSA E FINA (AREA EXTERNA)</v>
      </c>
      <c r="N3405" s="67" t="s">
        <v>389</v>
      </c>
      <c r="O3405" s="68" t="s">
        <v>390</v>
      </c>
      <c r="P3405" s="68"/>
      <c r="Q3405" s="68" t="s">
        <v>3258</v>
      </c>
      <c r="R3405" s="69">
        <v>24.2</v>
      </c>
      <c r="S3405" s="70">
        <v>6.3579999999999997</v>
      </c>
      <c r="T3405" s="70">
        <v>153.86359999999999</v>
      </c>
      <c r="U3405" s="67" t="s">
        <v>1496</v>
      </c>
      <c r="V3405" s="71" t="s">
        <v>1497</v>
      </c>
      <c r="W3405" s="171"/>
      <c r="X3405" s="172"/>
      <c r="Y3405" s="176">
        <f t="shared" si="2004"/>
        <v>0</v>
      </c>
      <c r="AA3405" s="192"/>
    </row>
    <row r="3406" spans="2:27" hidden="1">
      <c r="B3406" s="189">
        <f t="shared" si="1996"/>
        <v>0</v>
      </c>
      <c r="C3406" s="189">
        <f t="shared" ca="1" si="1997"/>
        <v>0</v>
      </c>
      <c r="D3406" s="189">
        <f t="shared" si="1998"/>
        <v>0</v>
      </c>
      <c r="E3406" s="189">
        <f t="shared" ca="1" si="1999"/>
        <v>0</v>
      </c>
      <c r="F3406" s="189">
        <f t="shared" si="2000"/>
        <v>0</v>
      </c>
      <c r="G3406" s="189" cm="1">
        <f t="array" aca="1" ref="G3406" ca="1">OFFSET(G3406,-1,,,)+1</f>
        <v>3401</v>
      </c>
      <c r="H3406" s="189">
        <f t="shared" si="2001"/>
        <v>0</v>
      </c>
      <c r="I3406" s="189">
        <f t="shared" si="2002"/>
        <v>0</v>
      </c>
      <c r="J3406" s="179">
        <f t="shared" si="2003"/>
        <v>0</v>
      </c>
      <c r="K3406" s="173"/>
      <c r="L3406" s="174" t="str" cm="1">
        <f t="array" aca="1" ref="L3406" ca="1">IF($K3406="",OFFSET(L3406,-1,,,),K3406)</f>
        <v>15.01.17.03.01</v>
      </c>
      <c r="M3406" s="175" t="str" cm="1">
        <f t="array" aca="1" ref="M3406" ca="1">IF(OR($K3406=0,$K3406=""),OFFSET(M3406,-1,,,),O3406)</f>
        <v>SERVIÇO DE LIMPEZA GROSSA E FINA (AREA EXTERNA)</v>
      </c>
      <c r="N3406" s="67" t="s">
        <v>391</v>
      </c>
      <c r="O3406" s="68" t="s">
        <v>392</v>
      </c>
      <c r="P3406" s="68"/>
      <c r="Q3406" s="68" t="s">
        <v>3258</v>
      </c>
      <c r="R3406" s="69">
        <v>24.2</v>
      </c>
      <c r="S3406" s="70">
        <v>6.3579999999999997</v>
      </c>
      <c r="T3406" s="70">
        <v>153.86359999999999</v>
      </c>
      <c r="U3406" s="67" t="s">
        <v>1496</v>
      </c>
      <c r="V3406" s="71" t="s">
        <v>1497</v>
      </c>
      <c r="W3406" s="171"/>
      <c r="X3406" s="172"/>
      <c r="Y3406" s="176">
        <f t="shared" si="2004"/>
        <v>0</v>
      </c>
      <c r="AA3406" s="192"/>
    </row>
    <row r="3407" spans="2:27" hidden="1">
      <c r="B3407" s="189">
        <f t="shared" si="1996"/>
        <v>0</v>
      </c>
      <c r="C3407" s="189">
        <f t="shared" ca="1" si="1997"/>
        <v>0</v>
      </c>
      <c r="D3407" s="189">
        <f t="shared" si="1998"/>
        <v>0</v>
      </c>
      <c r="E3407" s="189">
        <f t="shared" ca="1" si="1999"/>
        <v>0</v>
      </c>
      <c r="F3407" s="189">
        <f t="shared" si="2000"/>
        <v>0</v>
      </c>
      <c r="G3407" s="189" cm="1">
        <f t="array" aca="1" ref="G3407" ca="1">OFFSET(G3407,-1,,,)+1</f>
        <v>3402</v>
      </c>
      <c r="H3407" s="189">
        <f t="shared" si="2001"/>
        <v>0</v>
      </c>
      <c r="I3407" s="189">
        <f t="shared" si="2002"/>
        <v>0</v>
      </c>
      <c r="J3407" s="179">
        <f t="shared" si="2003"/>
        <v>0</v>
      </c>
      <c r="K3407" s="173" t="s">
        <v>3518</v>
      </c>
      <c r="L3407" s="174" t="str" cm="1">
        <f t="array" aca="1" ref="L3407" ca="1">IF($K3407="",OFFSET(L3407,-1,,,),K3407)</f>
        <v>15.01.18</v>
      </c>
      <c r="M3407" s="175" t="str" cm="1">
        <f t="array" aca="1" ref="M3407" ca="1">IF(OR($K3407=0,$K3407=""),OFFSET(M3407,-1,,,),O3407)</f>
        <v>FITNESS EXTERNO</v>
      </c>
      <c r="N3407" s="67" t="s">
        <v>143</v>
      </c>
      <c r="O3407" s="68" t="s">
        <v>4829</v>
      </c>
      <c r="P3407" s="68"/>
      <c r="Q3407" s="68"/>
      <c r="R3407" s="69"/>
      <c r="S3407" s="70"/>
      <c r="T3407" s="70">
        <v>0</v>
      </c>
      <c r="U3407" s="67"/>
      <c r="V3407" s="71"/>
      <c r="W3407" s="171"/>
      <c r="X3407" s="172"/>
      <c r="Y3407" s="176">
        <f t="shared" si="2004"/>
        <v>0</v>
      </c>
      <c r="AA3407" s="192"/>
    </row>
    <row r="3408" spans="2:27" hidden="1">
      <c r="B3408" s="189">
        <f t="shared" si="1996"/>
        <v>0</v>
      </c>
      <c r="C3408" s="189">
        <f t="shared" ca="1" si="1997"/>
        <v>0</v>
      </c>
      <c r="D3408" s="189">
        <f t="shared" si="1998"/>
        <v>0</v>
      </c>
      <c r="E3408" s="189">
        <f t="shared" ca="1" si="1999"/>
        <v>0</v>
      </c>
      <c r="F3408" s="189">
        <f t="shared" si="2000"/>
        <v>0</v>
      </c>
      <c r="G3408" s="189" cm="1">
        <f t="array" aca="1" ref="G3408" ca="1">OFFSET(G3408,-1,,,)+1</f>
        <v>3403</v>
      </c>
      <c r="H3408" s="189">
        <f t="shared" si="2001"/>
        <v>0</v>
      </c>
      <c r="I3408" s="189">
        <f t="shared" si="2002"/>
        <v>0</v>
      </c>
      <c r="J3408" s="179">
        <f t="shared" si="2003"/>
        <v>0</v>
      </c>
      <c r="K3408" s="173" t="s">
        <v>3519</v>
      </c>
      <c r="L3408" s="174" t="str" cm="1">
        <f t="array" aca="1" ref="L3408" ca="1">IF($K3408="",OFFSET(L3408,-1,,,),K3408)</f>
        <v>15.01.18.01</v>
      </c>
      <c r="M3408" s="175" t="str" cm="1">
        <f t="array" aca="1" ref="M3408" ca="1">IF(OR($K3408=0,$K3408=""),OFFSET(M3408,-1,,,),O3408)</f>
        <v>REVESTIMENTO</v>
      </c>
      <c r="N3408" s="67" t="s">
        <v>143</v>
      </c>
      <c r="O3408" s="68" t="s">
        <v>4759</v>
      </c>
      <c r="P3408" s="68"/>
      <c r="Q3408" s="68"/>
      <c r="R3408" s="69"/>
      <c r="S3408" s="70"/>
      <c r="T3408" s="70">
        <v>0</v>
      </c>
      <c r="U3408" s="67"/>
      <c r="V3408" s="71"/>
      <c r="W3408" s="171"/>
      <c r="X3408" s="172"/>
      <c r="Y3408" s="176">
        <f t="shared" si="2004"/>
        <v>0</v>
      </c>
      <c r="AA3408" s="192"/>
    </row>
    <row r="3409" spans="2:28">
      <c r="B3409" s="189">
        <f t="shared" si="1996"/>
        <v>0</v>
      </c>
      <c r="C3409" s="189">
        <f t="shared" ca="1" si="1997"/>
        <v>0</v>
      </c>
      <c r="D3409" s="189">
        <f t="shared" si="1998"/>
        <v>0</v>
      </c>
      <c r="E3409" s="189">
        <f t="shared" ca="1" si="1999"/>
        <v>0</v>
      </c>
      <c r="F3409" s="189">
        <f t="shared" si="2000"/>
        <v>0</v>
      </c>
      <c r="G3409" s="189" cm="1">
        <f t="array" aca="1" ref="G3409" ca="1">OFFSET(G3409,-1,,,)+1</f>
        <v>3404</v>
      </c>
      <c r="H3409" s="189">
        <f t="shared" si="2001"/>
        <v>0</v>
      </c>
      <c r="I3409" s="189">
        <f t="shared" si="2002"/>
        <v>0</v>
      </c>
      <c r="J3409" s="179">
        <f t="shared" si="2003"/>
        <v>0</v>
      </c>
      <c r="K3409" s="173" t="s">
        <v>3520</v>
      </c>
      <c r="L3409" s="174" t="str" cm="1">
        <f t="array" aca="1" ref="L3409" ca="1">IF($K3409="",OFFSET(L3409,-1,,,),K3409)</f>
        <v>15.01.18.01.01</v>
      </c>
      <c r="M3409" s="175" t="str" cm="1">
        <f t="array" aca="1" ref="M3409" ca="1">IF(OR($K3409=0,$K3409=""),OFFSET(M3409,-1,,,),O3409)</f>
        <v>REGULARIZAÇÃO SARRAFEADA - CONTRAPISO - ESP=3CM</v>
      </c>
      <c r="N3409" s="67" t="s">
        <v>252</v>
      </c>
      <c r="O3409" s="68" t="s">
        <v>4237</v>
      </c>
      <c r="P3409" s="68"/>
      <c r="Q3409" s="68" t="s">
        <v>3258</v>
      </c>
      <c r="R3409" s="69">
        <v>26.6</v>
      </c>
      <c r="S3409" s="70">
        <v>52.604999999999997</v>
      </c>
      <c r="T3409" s="70">
        <v>1399.2929999999999</v>
      </c>
      <c r="U3409" s="67"/>
      <c r="V3409" s="71"/>
      <c r="W3409" s="171"/>
      <c r="X3409" s="172"/>
      <c r="Y3409" s="176">
        <f t="shared" si="2004"/>
        <v>0</v>
      </c>
      <c r="AA3409" s="192"/>
    </row>
    <row r="3410" spans="2:28" hidden="1">
      <c r="B3410" s="189">
        <f t="shared" si="1996"/>
        <v>0</v>
      </c>
      <c r="C3410" s="189">
        <f t="shared" ca="1" si="1997"/>
        <v>0</v>
      </c>
      <c r="D3410" s="189">
        <f t="shared" si="1998"/>
        <v>0</v>
      </c>
      <c r="E3410" s="189">
        <f t="shared" ca="1" si="1999"/>
        <v>0</v>
      </c>
      <c r="F3410" s="189">
        <f t="shared" si="2000"/>
        <v>0</v>
      </c>
      <c r="G3410" s="189" cm="1">
        <f t="array" aca="1" ref="G3410" ca="1">OFFSET(G3410,-1,,,)+1</f>
        <v>3405</v>
      </c>
      <c r="H3410" s="189">
        <f t="shared" si="2001"/>
        <v>0</v>
      </c>
      <c r="I3410" s="189">
        <f t="shared" si="2002"/>
        <v>0</v>
      </c>
      <c r="J3410" s="179">
        <f t="shared" si="2003"/>
        <v>0</v>
      </c>
      <c r="K3410" s="173"/>
      <c r="L3410" s="174" t="str" cm="1">
        <f t="array" aca="1" ref="L3410" ca="1">IF($K3410="",OFFSET(L3410,-1,,,),K3410)</f>
        <v>15.01.18.01.01</v>
      </c>
      <c r="M3410" s="175" t="str" cm="1">
        <f t="array" aca="1" ref="M3410" ca="1">IF(OR($K3410=0,$K3410=""),OFFSET(M3410,-1,,,),O3410)</f>
        <v>REGULARIZAÇÃO SARRAFEADA - CONTRAPISO - ESP=3CM</v>
      </c>
      <c r="N3410" s="67" t="s">
        <v>240</v>
      </c>
      <c r="O3410" s="68" t="s">
        <v>179</v>
      </c>
      <c r="P3410" s="68"/>
      <c r="Q3410" s="68" t="s">
        <v>3255</v>
      </c>
      <c r="R3410" s="69">
        <v>232.48400000000001</v>
      </c>
      <c r="S3410" s="70">
        <v>0.75</v>
      </c>
      <c r="T3410" s="70">
        <v>174.363</v>
      </c>
      <c r="U3410" s="67" t="s">
        <v>1496</v>
      </c>
      <c r="V3410" s="71" t="s">
        <v>1497</v>
      </c>
      <c r="W3410" s="171"/>
      <c r="X3410" s="172"/>
      <c r="Y3410" s="176">
        <f t="shared" si="2004"/>
        <v>0</v>
      </c>
      <c r="AA3410" s="192"/>
    </row>
    <row r="3411" spans="2:28" hidden="1">
      <c r="B3411" s="189">
        <f t="shared" si="1996"/>
        <v>0</v>
      </c>
      <c r="C3411" s="189">
        <f t="shared" ca="1" si="1997"/>
        <v>0</v>
      </c>
      <c r="D3411" s="189">
        <f t="shared" si="1998"/>
        <v>0</v>
      </c>
      <c r="E3411" s="189">
        <f t="shared" ca="1" si="1999"/>
        <v>0</v>
      </c>
      <c r="F3411" s="189">
        <f t="shared" si="2000"/>
        <v>0</v>
      </c>
      <c r="G3411" s="189" cm="1">
        <f t="array" aca="1" ref="G3411" ca="1">OFFSET(G3411,-1,,,)+1</f>
        <v>3406</v>
      </c>
      <c r="H3411" s="189">
        <f t="shared" si="2001"/>
        <v>0</v>
      </c>
      <c r="I3411" s="189">
        <f t="shared" si="2002"/>
        <v>0</v>
      </c>
      <c r="J3411" s="179">
        <f t="shared" si="2003"/>
        <v>0</v>
      </c>
      <c r="K3411" s="173"/>
      <c r="L3411" s="174" t="str" cm="1">
        <f t="array" aca="1" ref="L3411" ca="1">IF($K3411="",OFFSET(L3411,-1,,,),K3411)</f>
        <v>15.01.18.01.01</v>
      </c>
      <c r="M3411" s="175" t="str" cm="1">
        <f t="array" aca="1" ref="M3411" ca="1">IF(OR($K3411=0,$K3411=""),OFFSET(M3411,-1,,,),O3411)</f>
        <v>REGULARIZAÇÃO SARRAFEADA - CONTRAPISO - ESP=3CM</v>
      </c>
      <c r="N3411" s="67" t="s">
        <v>180</v>
      </c>
      <c r="O3411" s="68" t="s">
        <v>181</v>
      </c>
      <c r="P3411" s="68"/>
      <c r="Q3411" s="68" t="s">
        <v>3256</v>
      </c>
      <c r="R3411" s="69">
        <v>1.0640000000000001</v>
      </c>
      <c r="S3411" s="70">
        <v>200</v>
      </c>
      <c r="T3411" s="70">
        <v>212.8</v>
      </c>
      <c r="U3411" s="67" t="s">
        <v>1496</v>
      </c>
      <c r="V3411" s="71" t="s">
        <v>1497</v>
      </c>
      <c r="W3411" s="171"/>
      <c r="X3411" s="172"/>
      <c r="Y3411" s="176">
        <f t="shared" si="2004"/>
        <v>0</v>
      </c>
      <c r="AA3411" s="192"/>
    </row>
    <row r="3412" spans="2:28" hidden="1">
      <c r="B3412" s="189">
        <f t="shared" si="1996"/>
        <v>0</v>
      </c>
      <c r="C3412" s="189">
        <f t="shared" ca="1" si="1997"/>
        <v>0</v>
      </c>
      <c r="D3412" s="189">
        <f t="shared" si="1998"/>
        <v>0</v>
      </c>
      <c r="E3412" s="189">
        <f t="shared" ca="1" si="1999"/>
        <v>0</v>
      </c>
      <c r="F3412" s="189">
        <f t="shared" si="2000"/>
        <v>0</v>
      </c>
      <c r="G3412" s="189" cm="1">
        <f t="array" aca="1" ref="G3412" ca="1">OFFSET(G3412,-1,,,)+1</f>
        <v>3407</v>
      </c>
      <c r="H3412" s="189">
        <f t="shared" si="2001"/>
        <v>0</v>
      </c>
      <c r="I3412" s="189">
        <f t="shared" si="2002"/>
        <v>0</v>
      </c>
      <c r="J3412" s="179">
        <f t="shared" si="2003"/>
        <v>0</v>
      </c>
      <c r="K3412" s="173"/>
      <c r="L3412" s="174" t="str" cm="1">
        <f t="array" aca="1" ref="L3412" ca="1">IF($K3412="",OFFSET(L3412,-1,,,),K3412)</f>
        <v>15.01.18.01.01</v>
      </c>
      <c r="M3412" s="175" t="str" cm="1">
        <f t="array" aca="1" ref="M3412" ca="1">IF(OR($K3412=0,$K3412=""),OFFSET(M3412,-1,,,),O3412)</f>
        <v>REGULARIZAÇÃO SARRAFEADA - CONTRAPISO - ESP=3CM</v>
      </c>
      <c r="N3412" s="67" t="s">
        <v>253</v>
      </c>
      <c r="O3412" s="68" t="s">
        <v>254</v>
      </c>
      <c r="P3412" s="68"/>
      <c r="Q3412" s="68" t="s">
        <v>3255</v>
      </c>
      <c r="R3412" s="69">
        <v>11.97</v>
      </c>
      <c r="S3412" s="70">
        <v>9</v>
      </c>
      <c r="T3412" s="70">
        <v>107.73</v>
      </c>
      <c r="U3412" s="67" t="s">
        <v>1496</v>
      </c>
      <c r="V3412" s="71" t="s">
        <v>1497</v>
      </c>
      <c r="W3412" s="171"/>
      <c r="X3412" s="172"/>
      <c r="Y3412" s="176">
        <f t="shared" si="2004"/>
        <v>0</v>
      </c>
      <c r="AA3412" s="192"/>
    </row>
    <row r="3413" spans="2:28" hidden="1">
      <c r="B3413" s="189">
        <f t="shared" si="1996"/>
        <v>0</v>
      </c>
      <c r="C3413" s="189">
        <f t="shared" ca="1" si="1997"/>
        <v>0</v>
      </c>
      <c r="D3413" s="189">
        <f t="shared" si="1998"/>
        <v>0</v>
      </c>
      <c r="E3413" s="189">
        <f t="shared" ca="1" si="1999"/>
        <v>0</v>
      </c>
      <c r="F3413" s="189">
        <f t="shared" si="2000"/>
        <v>0</v>
      </c>
      <c r="G3413" s="189" cm="1">
        <f t="array" aca="1" ref="G3413" ca="1">OFFSET(G3413,-1,,,)+1</f>
        <v>3408</v>
      </c>
      <c r="H3413" s="189">
        <f t="shared" si="2001"/>
        <v>0</v>
      </c>
      <c r="I3413" s="189">
        <f t="shared" si="2002"/>
        <v>0</v>
      </c>
      <c r="J3413" s="179">
        <f t="shared" si="2003"/>
        <v>0</v>
      </c>
      <c r="K3413" s="173"/>
      <c r="L3413" s="174" t="str" cm="1">
        <f t="array" aca="1" ref="L3413" ca="1">IF($K3413="",OFFSET(L3413,-1,,,),K3413)</f>
        <v>15.01.18.01.01</v>
      </c>
      <c r="M3413" s="175" t="str" cm="1">
        <f t="array" aca="1" ref="M3413" ca="1">IF(OR($K3413=0,$K3413=""),OFFSET(M3413,-1,,,),O3413)</f>
        <v>REGULARIZAÇÃO SARRAFEADA - CONTRAPISO - ESP=3CM</v>
      </c>
      <c r="N3413" s="67" t="s">
        <v>255</v>
      </c>
      <c r="O3413" s="68" t="s">
        <v>256</v>
      </c>
      <c r="P3413" s="68"/>
      <c r="Q3413" s="68" t="s">
        <v>3258</v>
      </c>
      <c r="R3413" s="69">
        <v>26.6</v>
      </c>
      <c r="S3413" s="70">
        <v>34</v>
      </c>
      <c r="T3413" s="70">
        <v>904.40000000000009</v>
      </c>
      <c r="U3413" s="67" t="s">
        <v>1496</v>
      </c>
      <c r="V3413" s="71" t="s">
        <v>1497</v>
      </c>
      <c r="W3413" s="171"/>
      <c r="X3413" s="172"/>
      <c r="Y3413" s="176">
        <f t="shared" si="2004"/>
        <v>0</v>
      </c>
      <c r="AA3413" s="192"/>
    </row>
    <row r="3414" spans="2:28">
      <c r="B3414" s="189">
        <f t="shared" si="1996"/>
        <v>0</v>
      </c>
      <c r="C3414" s="189">
        <f t="shared" ca="1" si="1997"/>
        <v>0</v>
      </c>
      <c r="D3414" s="189">
        <f t="shared" si="1998"/>
        <v>0</v>
      </c>
      <c r="E3414" s="189">
        <f t="shared" ca="1" si="1999"/>
        <v>0</v>
      </c>
      <c r="F3414" s="189">
        <f t="shared" si="2000"/>
        <v>0</v>
      </c>
      <c r="G3414" s="189" cm="1">
        <f t="array" aca="1" ref="G3414" ca="1">OFFSET(G3414,-1,,,)+1</f>
        <v>3409</v>
      </c>
      <c r="H3414" s="189">
        <f t="shared" si="2001"/>
        <v>0</v>
      </c>
      <c r="I3414" s="189">
        <f t="shared" si="2002"/>
        <v>0</v>
      </c>
      <c r="J3414" s="179">
        <f t="shared" si="2003"/>
        <v>0</v>
      </c>
      <c r="K3414" s="173" t="s">
        <v>3521</v>
      </c>
      <c r="L3414" s="174" t="str" cm="1">
        <f t="array" aca="1" ref="L3414" ca="1">IF($K3414="",OFFSET(L3414,-1,,,),K3414)</f>
        <v>15.01.18.01.02</v>
      </c>
      <c r="M3414" s="175" t="str" cm="1">
        <f t="array" aca="1" ref="M3414" ca="1">IF(OR($K3414=0,$K3414=""),OFFSET(M3414,-1,,,),O3414)</f>
        <v>PISO DE BORRACHA FIXADO COM ADESIVO DE CONTATO - 60X60X01CM</v>
      </c>
      <c r="N3414" s="67" t="s">
        <v>4131</v>
      </c>
      <c r="O3414" s="68" t="s">
        <v>4830</v>
      </c>
      <c r="P3414" s="68"/>
      <c r="Q3414" s="68" t="s">
        <v>3258</v>
      </c>
      <c r="R3414" s="69">
        <v>26.6</v>
      </c>
      <c r="S3414" s="70">
        <v>535.90740000000005</v>
      </c>
      <c r="T3414" s="70">
        <v>14255.136840000003</v>
      </c>
      <c r="U3414" s="67"/>
      <c r="V3414" s="71"/>
      <c r="W3414" s="171"/>
      <c r="X3414" s="172"/>
      <c r="Y3414" s="176">
        <f t="shared" si="2004"/>
        <v>0</v>
      </c>
      <c r="AA3414" s="192"/>
    </row>
    <row r="3415" spans="2:28" hidden="1">
      <c r="B3415" s="189">
        <f t="shared" si="1996"/>
        <v>0</v>
      </c>
      <c r="C3415" s="189">
        <f t="shared" ca="1" si="1997"/>
        <v>0</v>
      </c>
      <c r="D3415" s="189">
        <f t="shared" si="1998"/>
        <v>0</v>
      </c>
      <c r="E3415" s="189">
        <f t="shared" ca="1" si="1999"/>
        <v>0</v>
      </c>
      <c r="F3415" s="189">
        <f t="shared" si="2000"/>
        <v>0</v>
      </c>
      <c r="G3415" s="189" cm="1">
        <f t="array" aca="1" ref="G3415" ca="1">OFFSET(G3415,-1,,,)+1</f>
        <v>3410</v>
      </c>
      <c r="H3415" s="189">
        <f t="shared" si="2001"/>
        <v>0</v>
      </c>
      <c r="I3415" s="189">
        <f t="shared" si="2002"/>
        <v>0</v>
      </c>
      <c r="J3415" s="179">
        <f t="shared" si="2003"/>
        <v>0</v>
      </c>
      <c r="K3415" s="173"/>
      <c r="L3415" s="174" t="str" cm="1">
        <f t="array" aca="1" ref="L3415" ca="1">IF($K3415="",OFFSET(L3415,-1,,,),K3415)</f>
        <v>15.01.18.01.02</v>
      </c>
      <c r="M3415" s="175" t="str" cm="1">
        <f t="array" aca="1" ref="M3415" ca="1">IF(OR($K3415=0,$K3415=""),OFFSET(M3415,-1,,,),O3415)</f>
        <v>PISO DE BORRACHA FIXADO COM ADESIVO DE CONTATO - 60X60X01CM</v>
      </c>
      <c r="N3415" s="67" t="s">
        <v>1081</v>
      </c>
      <c r="O3415" s="68" t="s">
        <v>1082</v>
      </c>
      <c r="P3415" s="68"/>
      <c r="Q3415" s="68" t="s">
        <v>3255</v>
      </c>
      <c r="R3415" s="69">
        <v>19.684000000000001</v>
      </c>
      <c r="S3415" s="70">
        <v>27.61</v>
      </c>
      <c r="T3415" s="70">
        <v>543.47523999999999</v>
      </c>
      <c r="U3415" s="67" t="s">
        <v>1496</v>
      </c>
      <c r="V3415" s="71" t="s">
        <v>1497</v>
      </c>
      <c r="W3415" s="171"/>
      <c r="X3415" s="172"/>
      <c r="Y3415" s="176">
        <f t="shared" si="2004"/>
        <v>0</v>
      </c>
      <c r="AA3415" s="192"/>
    </row>
    <row r="3416" spans="2:28" hidden="1">
      <c r="B3416" s="189">
        <f t="shared" si="1996"/>
        <v>0</v>
      </c>
      <c r="C3416" s="189">
        <f t="shared" ca="1" si="1997"/>
        <v>0</v>
      </c>
      <c r="D3416" s="189">
        <f t="shared" si="1998"/>
        <v>0</v>
      </c>
      <c r="E3416" s="189">
        <f t="shared" ca="1" si="1999"/>
        <v>0</v>
      </c>
      <c r="F3416" s="189">
        <f t="shared" si="2000"/>
        <v>0</v>
      </c>
      <c r="G3416" s="189" cm="1">
        <f t="array" aca="1" ref="G3416" ca="1">OFFSET(G3416,-1,,,)+1</f>
        <v>3411</v>
      </c>
      <c r="H3416" s="189">
        <f t="shared" si="2001"/>
        <v>0</v>
      </c>
      <c r="I3416" s="189">
        <f t="shared" si="2002"/>
        <v>0</v>
      </c>
      <c r="J3416" s="179">
        <f t="shared" si="2003"/>
        <v>0</v>
      </c>
      <c r="K3416" s="173"/>
      <c r="L3416" s="174" t="str" cm="1">
        <f t="array" aca="1" ref="L3416" ca="1">IF($K3416="",OFFSET(L3416,-1,,,),K3416)</f>
        <v>15.01.18.01.02</v>
      </c>
      <c r="M3416" s="175" t="str" cm="1">
        <f t="array" aca="1" ref="M3416" ca="1">IF(OR($K3416=0,$K3416=""),OFFSET(M3416,-1,,,),O3416)</f>
        <v>PISO DE BORRACHA FIXADO COM ADESIVO DE CONTATO - 60X60X01CM</v>
      </c>
      <c r="N3416" s="67" t="s">
        <v>4115</v>
      </c>
      <c r="O3416" s="68" t="s">
        <v>4791</v>
      </c>
      <c r="P3416" s="68"/>
      <c r="Q3416" s="68" t="s">
        <v>3260</v>
      </c>
      <c r="R3416" s="69">
        <v>74.48</v>
      </c>
      <c r="S3416" s="70">
        <v>171.34</v>
      </c>
      <c r="T3416" s="70">
        <v>12761.403200000001</v>
      </c>
      <c r="U3416" s="67" t="s">
        <v>1496</v>
      </c>
      <c r="V3416" s="71" t="s">
        <v>1497</v>
      </c>
      <c r="W3416" s="171"/>
      <c r="X3416" s="172"/>
      <c r="Y3416" s="176">
        <f t="shared" si="2004"/>
        <v>0</v>
      </c>
      <c r="AA3416" s="192"/>
    </row>
    <row r="3417" spans="2:28" hidden="1">
      <c r="B3417" s="189">
        <f t="shared" si="1996"/>
        <v>0</v>
      </c>
      <c r="C3417" s="189">
        <f t="shared" ca="1" si="1997"/>
        <v>0</v>
      </c>
      <c r="D3417" s="189">
        <f t="shared" si="1998"/>
        <v>0</v>
      </c>
      <c r="E3417" s="189">
        <f t="shared" ca="1" si="1999"/>
        <v>0</v>
      </c>
      <c r="F3417" s="189">
        <f t="shared" si="2000"/>
        <v>0</v>
      </c>
      <c r="G3417" s="189" cm="1">
        <f t="array" aca="1" ref="G3417" ca="1">OFFSET(G3417,-1,,,)+1</f>
        <v>3412</v>
      </c>
      <c r="H3417" s="189">
        <f t="shared" si="2001"/>
        <v>0</v>
      </c>
      <c r="I3417" s="189">
        <f t="shared" si="2002"/>
        <v>0</v>
      </c>
      <c r="J3417" s="179">
        <f t="shared" si="2003"/>
        <v>0</v>
      </c>
      <c r="K3417" s="173"/>
      <c r="L3417" s="174" t="str" cm="1">
        <f t="array" aca="1" ref="L3417" ca="1">IF($K3417="",OFFSET(L3417,-1,,,),K3417)</f>
        <v>15.01.18.01.02</v>
      </c>
      <c r="M3417" s="175" t="str" cm="1">
        <f t="array" aca="1" ref="M3417" ca="1">IF(OR($K3417=0,$K3417=""),OFFSET(M3417,-1,,,),O3417)</f>
        <v>PISO DE BORRACHA FIXADO COM ADESIVO DE CONTATO - 60X60X01CM</v>
      </c>
      <c r="N3417" s="67" t="s">
        <v>230</v>
      </c>
      <c r="O3417" s="68" t="s">
        <v>231</v>
      </c>
      <c r="P3417" s="68"/>
      <c r="Q3417" s="68" t="s">
        <v>3261</v>
      </c>
      <c r="R3417" s="69">
        <v>17.29</v>
      </c>
      <c r="S3417" s="70">
        <v>22.31</v>
      </c>
      <c r="T3417" s="70">
        <v>385.73989999999998</v>
      </c>
      <c r="U3417" s="67" t="s">
        <v>1496</v>
      </c>
      <c r="V3417" s="71" t="s">
        <v>1497</v>
      </c>
      <c r="W3417" s="171"/>
      <c r="X3417" s="172"/>
      <c r="Y3417" s="176">
        <f t="shared" si="2004"/>
        <v>0</v>
      </c>
      <c r="AA3417" s="192"/>
    </row>
    <row r="3418" spans="2:28" hidden="1">
      <c r="B3418" s="189">
        <f t="shared" si="1996"/>
        <v>0</v>
      </c>
      <c r="C3418" s="189">
        <f t="shared" ca="1" si="1997"/>
        <v>0</v>
      </c>
      <c r="D3418" s="189">
        <f t="shared" si="1998"/>
        <v>0</v>
      </c>
      <c r="E3418" s="189">
        <f t="shared" ca="1" si="1999"/>
        <v>0</v>
      </c>
      <c r="F3418" s="189">
        <f t="shared" si="2000"/>
        <v>0</v>
      </c>
      <c r="G3418" s="189" cm="1">
        <f t="array" aca="1" ref="G3418" ca="1">OFFSET(G3418,-1,,,)+1</f>
        <v>3413</v>
      </c>
      <c r="H3418" s="189">
        <f t="shared" si="2001"/>
        <v>0</v>
      </c>
      <c r="I3418" s="189">
        <f t="shared" si="2002"/>
        <v>0</v>
      </c>
      <c r="J3418" s="179">
        <f t="shared" si="2003"/>
        <v>0</v>
      </c>
      <c r="K3418" s="173"/>
      <c r="L3418" s="174" t="str" cm="1">
        <f t="array" aca="1" ref="L3418" ca="1">IF($K3418="",OFFSET(L3418,-1,,,),K3418)</f>
        <v>15.01.18.01.02</v>
      </c>
      <c r="M3418" s="175" t="str" cm="1">
        <f t="array" aca="1" ref="M3418" ca="1">IF(OR($K3418=0,$K3418=""),OFFSET(M3418,-1,,,),O3418)</f>
        <v>PISO DE BORRACHA FIXADO COM ADESIVO DE CONTATO - 60X60X01CM</v>
      </c>
      <c r="N3418" s="67" t="s">
        <v>232</v>
      </c>
      <c r="O3418" s="68" t="s">
        <v>233</v>
      </c>
      <c r="P3418" s="68"/>
      <c r="Q3418" s="68" t="s">
        <v>3261</v>
      </c>
      <c r="R3418" s="69">
        <v>34.58</v>
      </c>
      <c r="S3418" s="70">
        <v>0.97</v>
      </c>
      <c r="T3418" s="70">
        <v>33.5426</v>
      </c>
      <c r="U3418" s="67" t="s">
        <v>1496</v>
      </c>
      <c r="V3418" s="71" t="s">
        <v>1497</v>
      </c>
      <c r="W3418" s="171"/>
      <c r="X3418" s="172"/>
      <c r="Y3418" s="176">
        <f t="shared" si="2004"/>
        <v>0</v>
      </c>
      <c r="AA3418" s="192"/>
    </row>
    <row r="3419" spans="2:28" hidden="1">
      <c r="B3419" s="189">
        <f t="shared" si="1996"/>
        <v>0</v>
      </c>
      <c r="C3419" s="189">
        <f t="shared" ca="1" si="1997"/>
        <v>0</v>
      </c>
      <c r="D3419" s="189">
        <f t="shared" si="1998"/>
        <v>0</v>
      </c>
      <c r="E3419" s="189">
        <f t="shared" ca="1" si="1999"/>
        <v>0</v>
      </c>
      <c r="F3419" s="189">
        <f t="shared" si="2000"/>
        <v>0</v>
      </c>
      <c r="G3419" s="189" cm="1">
        <f t="array" aca="1" ref="G3419" ca="1">OFFSET(G3419,-1,,,)+1</f>
        <v>3414</v>
      </c>
      <c r="H3419" s="189">
        <f t="shared" si="2001"/>
        <v>0</v>
      </c>
      <c r="I3419" s="189">
        <f t="shared" si="2002"/>
        <v>0</v>
      </c>
      <c r="J3419" s="179">
        <f t="shared" si="2003"/>
        <v>0</v>
      </c>
      <c r="K3419" s="173"/>
      <c r="L3419" s="174" t="str" cm="1">
        <f t="array" aca="1" ref="L3419" ca="1">IF($K3419="",OFFSET(L3419,-1,,,),K3419)</f>
        <v>15.01.18.01.02</v>
      </c>
      <c r="M3419" s="175" t="str" cm="1">
        <f t="array" aca="1" ref="M3419" ca="1">IF(OR($K3419=0,$K3419=""),OFFSET(M3419,-1,,,),O3419)</f>
        <v>PISO DE BORRACHA FIXADO COM ADESIVO DE CONTATO - 60X60X01CM</v>
      </c>
      <c r="N3419" s="67" t="s">
        <v>234</v>
      </c>
      <c r="O3419" s="68" t="s">
        <v>235</v>
      </c>
      <c r="P3419" s="68"/>
      <c r="Q3419" s="68" t="s">
        <v>3261</v>
      </c>
      <c r="R3419" s="69">
        <v>34.58</v>
      </c>
      <c r="S3419" s="70">
        <v>1.78</v>
      </c>
      <c r="T3419" s="70">
        <v>61.552399999999999</v>
      </c>
      <c r="U3419" s="67" t="s">
        <v>1496</v>
      </c>
      <c r="V3419" s="71" t="s">
        <v>1497</v>
      </c>
      <c r="W3419" s="171"/>
      <c r="X3419" s="172"/>
      <c r="Y3419" s="176">
        <f t="shared" si="2004"/>
        <v>0</v>
      </c>
      <c r="AA3419" s="192"/>
    </row>
    <row r="3420" spans="2:28" hidden="1">
      <c r="B3420" s="189">
        <f t="shared" si="1996"/>
        <v>0</v>
      </c>
      <c r="C3420" s="189">
        <f t="shared" ca="1" si="1997"/>
        <v>0</v>
      </c>
      <c r="D3420" s="189">
        <f t="shared" si="1998"/>
        <v>0</v>
      </c>
      <c r="E3420" s="189">
        <f t="shared" ca="1" si="1999"/>
        <v>0</v>
      </c>
      <c r="F3420" s="189">
        <f t="shared" si="2000"/>
        <v>0</v>
      </c>
      <c r="G3420" s="189" cm="1">
        <f t="array" aca="1" ref="G3420" ca="1">OFFSET(G3420,-1,,,)+1</f>
        <v>3415</v>
      </c>
      <c r="H3420" s="189">
        <f t="shared" si="2001"/>
        <v>0</v>
      </c>
      <c r="I3420" s="189">
        <f t="shared" si="2002"/>
        <v>0</v>
      </c>
      <c r="J3420" s="179">
        <f t="shared" si="2003"/>
        <v>0</v>
      </c>
      <c r="K3420" s="173"/>
      <c r="L3420" s="174" t="str" cm="1">
        <f t="array" aca="1" ref="L3420" ca="1">IF($K3420="",OFFSET(L3420,-1,,,),K3420)</f>
        <v>15.01.18.01.02</v>
      </c>
      <c r="M3420" s="175" t="str" cm="1">
        <f t="array" aca="1" ref="M3420" ca="1">IF(OR($K3420=0,$K3420=""),OFFSET(M3420,-1,,,),O3420)</f>
        <v>PISO DE BORRACHA FIXADO COM ADESIVO DE CONTATO - 60X60X01CM</v>
      </c>
      <c r="N3420" s="67" t="s">
        <v>236</v>
      </c>
      <c r="O3420" s="68" t="s">
        <v>237</v>
      </c>
      <c r="P3420" s="68"/>
      <c r="Q3420" s="68" t="s">
        <v>3262</v>
      </c>
      <c r="R3420" s="69">
        <v>17.29</v>
      </c>
      <c r="S3420" s="70">
        <v>27.15</v>
      </c>
      <c r="T3420" s="70">
        <v>469.42349999999993</v>
      </c>
      <c r="U3420" s="67" t="s">
        <v>1496</v>
      </c>
      <c r="V3420" s="71" t="s">
        <v>1497</v>
      </c>
      <c r="W3420" s="171"/>
      <c r="X3420" s="172"/>
      <c r="Y3420" s="176">
        <f t="shared" si="2004"/>
        <v>0</v>
      </c>
      <c r="AA3420" s="192"/>
    </row>
    <row r="3421" spans="2:28" hidden="1">
      <c r="B3421" s="189">
        <f t="shared" si="1996"/>
        <v>0</v>
      </c>
      <c r="C3421" s="189">
        <f t="shared" ca="1" si="1997"/>
        <v>0</v>
      </c>
      <c r="D3421" s="189">
        <f t="shared" si="1998"/>
        <v>0</v>
      </c>
      <c r="E3421" s="189">
        <f t="shared" ca="1" si="1999"/>
        <v>0</v>
      </c>
      <c r="F3421" s="189">
        <f t="shared" si="2000"/>
        <v>0</v>
      </c>
      <c r="G3421" s="189" cm="1">
        <f t="array" aca="1" ref="G3421" ca="1">OFFSET(G3421,-1,,,)+1</f>
        <v>3416</v>
      </c>
      <c r="H3421" s="189">
        <f t="shared" si="2001"/>
        <v>0</v>
      </c>
      <c r="I3421" s="189">
        <f t="shared" si="2002"/>
        <v>0</v>
      </c>
      <c r="J3421" s="179">
        <f t="shared" si="2003"/>
        <v>0</v>
      </c>
      <c r="K3421" s="173" t="s">
        <v>3522</v>
      </c>
      <c r="L3421" s="174" t="str" cm="1">
        <f t="array" aca="1" ref="L3421" ca="1">IF($K3421="",OFFSET(L3421,-1,,,),K3421)</f>
        <v>15.01.18.02</v>
      </c>
      <c r="M3421" s="175" t="str" cm="1">
        <f t="array" aca="1" ref="M3421" ca="1">IF(OR($K3421=0,$K3421=""),OFFSET(M3421,-1,,,),O3421)</f>
        <v>IMPERMEABILIZAÇÃO</v>
      </c>
      <c r="N3421" s="67" t="s">
        <v>143</v>
      </c>
      <c r="O3421" s="68" t="s">
        <v>358</v>
      </c>
      <c r="P3421" s="68"/>
      <c r="Q3421" s="68"/>
      <c r="R3421" s="69"/>
      <c r="S3421" s="70"/>
      <c r="T3421" s="70">
        <v>0</v>
      </c>
      <c r="U3421" s="67"/>
      <c r="V3421" s="71"/>
      <c r="W3421" s="171"/>
      <c r="X3421" s="172"/>
      <c r="Y3421" s="176">
        <f t="shared" si="2004"/>
        <v>0</v>
      </c>
      <c r="AA3421" s="192"/>
      <c r="AB3421" s="193"/>
    </row>
    <row r="3422" spans="2:28">
      <c r="B3422" s="189">
        <f t="shared" si="1996"/>
        <v>0</v>
      </c>
      <c r="C3422" s="189">
        <f t="shared" ca="1" si="1997"/>
        <v>0</v>
      </c>
      <c r="D3422" s="189">
        <f t="shared" si="1998"/>
        <v>0</v>
      </c>
      <c r="E3422" s="189">
        <f t="shared" ca="1" si="1999"/>
        <v>0</v>
      </c>
      <c r="F3422" s="189">
        <f t="shared" si="2000"/>
        <v>0</v>
      </c>
      <c r="G3422" s="189" cm="1">
        <f t="array" aca="1" ref="G3422" ca="1">OFFSET(G3422,-1,,,)+1</f>
        <v>3417</v>
      </c>
      <c r="H3422" s="189">
        <f t="shared" si="2001"/>
        <v>0</v>
      </c>
      <c r="I3422" s="189">
        <f t="shared" si="2002"/>
        <v>0</v>
      </c>
      <c r="J3422" s="179">
        <f t="shared" si="2003"/>
        <v>0</v>
      </c>
      <c r="K3422" s="173" t="s">
        <v>3523</v>
      </c>
      <c r="L3422" s="174" t="str" cm="1">
        <f t="array" aca="1" ref="L3422" ca="1">IF($K3422="",OFFSET(L3422,-1,,,),K3422)</f>
        <v>15.01.18.02.01</v>
      </c>
      <c r="M3422" s="175" t="str" cm="1">
        <f t="array" aca="1" ref="M3422" ca="1">IF(OR($K3422=0,$K3422=""),OFFSET(M3422,-1,,,),O3422)</f>
        <v>IMPERMEABILIZAÇÃO COM MANTA ASFÁLTICA (4MM TIPO IV), ADERIDO À MAÇARICO</v>
      </c>
      <c r="N3422" s="67" t="s">
        <v>4096</v>
      </c>
      <c r="O3422" s="68" t="s">
        <v>4760</v>
      </c>
      <c r="P3422" s="68"/>
      <c r="Q3422" s="68" t="s">
        <v>3258</v>
      </c>
      <c r="R3422" s="69">
        <v>31.92</v>
      </c>
      <c r="S3422" s="70">
        <v>193.99</v>
      </c>
      <c r="T3422" s="70">
        <v>6192.1608000000006</v>
      </c>
      <c r="U3422" s="67"/>
      <c r="V3422" s="71"/>
      <c r="W3422" s="171"/>
      <c r="X3422" s="172"/>
      <c r="Y3422" s="176">
        <f t="shared" si="2004"/>
        <v>0</v>
      </c>
      <c r="AA3422" s="192"/>
      <c r="AB3422" s="193"/>
    </row>
    <row r="3423" spans="2:28" hidden="1">
      <c r="B3423" s="189">
        <f t="shared" si="1996"/>
        <v>0</v>
      </c>
      <c r="C3423" s="189">
        <f t="shared" ca="1" si="1997"/>
        <v>0</v>
      </c>
      <c r="D3423" s="189">
        <f t="shared" si="1998"/>
        <v>0</v>
      </c>
      <c r="E3423" s="189">
        <f t="shared" ca="1" si="1999"/>
        <v>0</v>
      </c>
      <c r="F3423" s="189">
        <f t="shared" si="2000"/>
        <v>0</v>
      </c>
      <c r="G3423" s="189" cm="1">
        <f t="array" aca="1" ref="G3423" ca="1">OFFSET(G3423,-1,,,)+1</f>
        <v>3418</v>
      </c>
      <c r="H3423" s="189">
        <f t="shared" si="2001"/>
        <v>0</v>
      </c>
      <c r="I3423" s="189">
        <f t="shared" si="2002"/>
        <v>0</v>
      </c>
      <c r="J3423" s="179">
        <f t="shared" si="2003"/>
        <v>0</v>
      </c>
      <c r="K3423" s="173"/>
      <c r="L3423" s="174" t="str" cm="1">
        <f t="array" aca="1" ref="L3423" ca="1">IF($K3423="",OFFSET(L3423,-1,,,),K3423)</f>
        <v>15.01.18.02.01</v>
      </c>
      <c r="M3423" s="175" t="str" cm="1">
        <f t="array" aca="1" ref="M3423" ca="1">IF(OR($K3423=0,$K3423=""),OFFSET(M3423,-1,,,),O3423)</f>
        <v>IMPERMEABILIZAÇÃO COM MANTA ASFÁLTICA (4MM TIPO IV), ADERIDO À MAÇARICO</v>
      </c>
      <c r="N3423" s="67" t="s">
        <v>1017</v>
      </c>
      <c r="O3423" s="68" t="s">
        <v>1018</v>
      </c>
      <c r="P3423" s="68"/>
      <c r="Q3423" s="68" t="s">
        <v>3254</v>
      </c>
      <c r="R3423" s="69">
        <v>15.96</v>
      </c>
      <c r="S3423" s="70">
        <v>3.32</v>
      </c>
      <c r="T3423" s="70">
        <v>52.987200000000001</v>
      </c>
      <c r="U3423" s="67" t="s">
        <v>1496</v>
      </c>
      <c r="V3423" s="71" t="s">
        <v>1497</v>
      </c>
      <c r="W3423" s="171"/>
      <c r="X3423" s="172"/>
      <c r="Y3423" s="176">
        <f t="shared" si="2004"/>
        <v>0</v>
      </c>
      <c r="AA3423" s="192"/>
      <c r="AB3423" s="193"/>
    </row>
    <row r="3424" spans="2:28" hidden="1">
      <c r="B3424" s="189">
        <f t="shared" si="1996"/>
        <v>0</v>
      </c>
      <c r="C3424" s="189">
        <f t="shared" ca="1" si="1997"/>
        <v>0</v>
      </c>
      <c r="D3424" s="189">
        <f t="shared" si="1998"/>
        <v>0</v>
      </c>
      <c r="E3424" s="189">
        <f t="shared" ca="1" si="1999"/>
        <v>0</v>
      </c>
      <c r="F3424" s="189">
        <f t="shared" si="2000"/>
        <v>0</v>
      </c>
      <c r="G3424" s="189" cm="1">
        <f t="array" aca="1" ref="G3424" ca="1">OFFSET(G3424,-1,,,)+1</f>
        <v>3419</v>
      </c>
      <c r="H3424" s="189">
        <f t="shared" si="2001"/>
        <v>0</v>
      </c>
      <c r="I3424" s="189">
        <f t="shared" si="2002"/>
        <v>0</v>
      </c>
      <c r="J3424" s="179">
        <f t="shared" si="2003"/>
        <v>0</v>
      </c>
      <c r="K3424" s="173"/>
      <c r="L3424" s="174" t="str" cm="1">
        <f t="array" aca="1" ref="L3424" ca="1">IF($K3424="",OFFSET(L3424,-1,,,),K3424)</f>
        <v>15.01.18.02.01</v>
      </c>
      <c r="M3424" s="175" t="str" cm="1">
        <f t="array" aca="1" ref="M3424" ca="1">IF(OR($K3424=0,$K3424=""),OFFSET(M3424,-1,,,),O3424)</f>
        <v>IMPERMEABILIZAÇÃO COM MANTA ASFÁLTICA (4MM TIPO IV), ADERIDO À MAÇARICO</v>
      </c>
      <c r="N3424" s="67" t="s">
        <v>1021</v>
      </c>
      <c r="O3424" s="68" t="s">
        <v>1022</v>
      </c>
      <c r="P3424" s="68"/>
      <c r="Q3424" s="68" t="s">
        <v>3266</v>
      </c>
      <c r="R3424" s="69">
        <v>3.6707999999999998</v>
      </c>
      <c r="S3424" s="70">
        <v>542</v>
      </c>
      <c r="T3424" s="70">
        <v>1989.5735999999999</v>
      </c>
      <c r="U3424" s="67" t="s">
        <v>1496</v>
      </c>
      <c r="V3424" s="71" t="s">
        <v>1497</v>
      </c>
      <c r="W3424" s="171"/>
      <c r="X3424" s="172"/>
      <c r="Y3424" s="176">
        <f t="shared" si="2004"/>
        <v>0</v>
      </c>
      <c r="AA3424" s="192"/>
      <c r="AB3424" s="193"/>
    </row>
    <row r="3425" spans="2:28" hidden="1">
      <c r="B3425" s="189">
        <f t="shared" si="1996"/>
        <v>0</v>
      </c>
      <c r="C3425" s="189">
        <f t="shared" ca="1" si="1997"/>
        <v>0</v>
      </c>
      <c r="D3425" s="189">
        <f t="shared" si="1998"/>
        <v>0</v>
      </c>
      <c r="E3425" s="189">
        <f t="shared" ca="1" si="1999"/>
        <v>0</v>
      </c>
      <c r="F3425" s="189">
        <f t="shared" si="2000"/>
        <v>0</v>
      </c>
      <c r="G3425" s="189" cm="1">
        <f t="array" aca="1" ref="G3425" ca="1">OFFSET(G3425,-1,,,)+1</f>
        <v>3420</v>
      </c>
      <c r="H3425" s="189">
        <f t="shared" si="2001"/>
        <v>0</v>
      </c>
      <c r="I3425" s="189">
        <f t="shared" si="2002"/>
        <v>0</v>
      </c>
      <c r="J3425" s="179">
        <f t="shared" si="2003"/>
        <v>0</v>
      </c>
      <c r="K3425" s="173"/>
      <c r="L3425" s="174" t="str" cm="1">
        <f t="array" aca="1" ref="L3425" ca="1">IF($K3425="",OFFSET(L3425,-1,,,),K3425)</f>
        <v>15.01.18.02.01</v>
      </c>
      <c r="M3425" s="175" t="str" cm="1">
        <f t="array" aca="1" ref="M3425" ca="1">IF(OR($K3425=0,$K3425=""),OFFSET(M3425,-1,,,),O3425)</f>
        <v>IMPERMEABILIZAÇÃO COM MANTA ASFÁLTICA (4MM TIPO IV), ADERIDO À MAÇARICO</v>
      </c>
      <c r="N3425" s="67" t="s">
        <v>1027</v>
      </c>
      <c r="O3425" s="68" t="s">
        <v>1028</v>
      </c>
      <c r="P3425" s="68"/>
      <c r="Q3425" s="68" t="s">
        <v>3258</v>
      </c>
      <c r="R3425" s="69">
        <v>31.92</v>
      </c>
      <c r="S3425" s="70">
        <v>130</v>
      </c>
      <c r="T3425" s="70">
        <v>4149.6000000000004</v>
      </c>
      <c r="U3425" s="67" t="s">
        <v>1496</v>
      </c>
      <c r="V3425" s="71" t="s">
        <v>1497</v>
      </c>
      <c r="W3425" s="171"/>
      <c r="X3425" s="172"/>
      <c r="Y3425" s="176">
        <f t="shared" si="2004"/>
        <v>0</v>
      </c>
      <c r="AA3425" s="192"/>
      <c r="AB3425" s="193"/>
    </row>
    <row r="3426" spans="2:28">
      <c r="B3426" s="189">
        <f t="shared" si="1996"/>
        <v>0</v>
      </c>
      <c r="C3426" s="189">
        <f t="shared" ca="1" si="1997"/>
        <v>0</v>
      </c>
      <c r="D3426" s="189">
        <f t="shared" si="1998"/>
        <v>0</v>
      </c>
      <c r="E3426" s="189">
        <f t="shared" ca="1" si="1999"/>
        <v>0</v>
      </c>
      <c r="F3426" s="189">
        <f t="shared" si="2000"/>
        <v>0</v>
      </c>
      <c r="G3426" s="189" cm="1">
        <f t="array" aca="1" ref="G3426" ca="1">OFFSET(G3426,-1,,,)+1</f>
        <v>3421</v>
      </c>
      <c r="H3426" s="189">
        <f t="shared" si="2001"/>
        <v>0</v>
      </c>
      <c r="I3426" s="189">
        <f t="shared" si="2002"/>
        <v>0</v>
      </c>
      <c r="J3426" s="179">
        <f t="shared" si="2003"/>
        <v>0</v>
      </c>
      <c r="K3426" s="173" t="s">
        <v>3524</v>
      </c>
      <c r="L3426" s="174" t="str" cm="1">
        <f t="array" aca="1" ref="L3426" ca="1">IF($K3426="",OFFSET(L3426,-1,,,),K3426)</f>
        <v>15.01.18.02.02</v>
      </c>
      <c r="M3426" s="175" t="str" cm="1">
        <f t="array" aca="1" ref="M3426" ca="1">IF(OR($K3426=0,$K3426=""),OFFSET(M3426,-1,,,),O3426)</f>
        <v>CONTRAPISO PARA MANTA ASFÁLTICA - 3CM</v>
      </c>
      <c r="N3426" s="67" t="s">
        <v>1030</v>
      </c>
      <c r="O3426" s="68" t="s">
        <v>4550</v>
      </c>
      <c r="P3426" s="68"/>
      <c r="Q3426" s="68" t="s">
        <v>3258</v>
      </c>
      <c r="R3426" s="69">
        <v>27.52</v>
      </c>
      <c r="S3426" s="70">
        <v>37.119500000000002</v>
      </c>
      <c r="T3426" s="70">
        <v>1021.52864</v>
      </c>
      <c r="U3426" s="67"/>
      <c r="V3426" s="71"/>
      <c r="W3426" s="171"/>
      <c r="X3426" s="172"/>
      <c r="Y3426" s="176">
        <f t="shared" si="2004"/>
        <v>0</v>
      </c>
      <c r="AA3426" s="192"/>
      <c r="AB3426" s="193"/>
    </row>
    <row r="3427" spans="2:28" hidden="1">
      <c r="B3427" s="189">
        <f>IF(J3427=0,0,U3427)</f>
        <v>0</v>
      </c>
      <c r="C3427" s="189">
        <f ca="1">IF(OR(J3427=0,I3427=0),0,IF(_xlfn.IFNA(MATCH(B3427,OFFSET($B$5,,,$G3427,),),0)&gt;0,0,MAX(OFFSET($C$5,,,$G3427,))+1))</f>
        <v>0</v>
      </c>
      <c r="D3427" s="189">
        <f>IF(J3427=0,0,N3427&amp;"-"&amp;U3427)</f>
        <v>0</v>
      </c>
      <c r="E3427" s="189">
        <f ca="1">IF(OR(J3427=0,I3427=0),0,IF(_xlfn.IFNA(MATCH(D3427,OFFSET($D$5,,,$G3427,),),0)&gt;0,0,_xlfn.MAXIFS(OFFSET($E$5,,,$G3427,),OFFSET($J$5,,,$G3427,),J3427)+1))</f>
        <v>0</v>
      </c>
      <c r="F3427" s="189">
        <f>IF(J3427=0,0,E3427&amp;"-"&amp;N3427)</f>
        <v>0</v>
      </c>
      <c r="G3427" s="189" cm="1">
        <f t="array" aca="1" ref="G3427" ca="1">OFFSET(G3427,-1,,,)+1</f>
        <v>3422</v>
      </c>
      <c r="H3427" s="189">
        <f>IF(OR($K3427=0,$K3427=""),$W3427,0)</f>
        <v>0</v>
      </c>
      <c r="I3427" s="189">
        <f>H3427*R3427</f>
        <v>0</v>
      </c>
      <c r="J3427" s="179">
        <f>IF(AND(I3427&lt;&gt;0,OR(K3427=0,K3427="")),N3427&amp;" - Mapa",0)</f>
        <v>0</v>
      </c>
      <c r="K3427" s="173"/>
      <c r="L3427" s="174" t="str" cm="1">
        <f t="array" aca="1" ref="L3427" ca="1">IF($K3427="",OFFSET(L3427,-1,,,),K3427)</f>
        <v>15.01.18.02.02</v>
      </c>
      <c r="M3427" s="175" t="str" cm="1">
        <f t="array" aca="1" ref="M3427" ca="1">IF(OR($K3427=0,$K3427=""),OFFSET(M3427,-1,,,),O3427)</f>
        <v>CONTRAPISO PARA MANTA ASFÁLTICA - 3CM</v>
      </c>
      <c r="N3427" s="67" t="s">
        <v>240</v>
      </c>
      <c r="O3427" s="68" t="s">
        <v>179</v>
      </c>
      <c r="P3427" s="68"/>
      <c r="Q3427" s="68" t="s">
        <v>3255</v>
      </c>
      <c r="R3427" s="69">
        <v>240.5248</v>
      </c>
      <c r="S3427" s="70">
        <v>0.75</v>
      </c>
      <c r="T3427" s="70">
        <v>180.39359999999999</v>
      </c>
      <c r="U3427" s="67" t="s">
        <v>1496</v>
      </c>
      <c r="V3427" s="71" t="s">
        <v>1497</v>
      </c>
      <c r="W3427" s="171"/>
      <c r="X3427" s="172"/>
      <c r="Y3427" s="176">
        <f>X3427+W3427</f>
        <v>0</v>
      </c>
      <c r="AA3427" s="192"/>
      <c r="AB3427" s="193"/>
    </row>
    <row r="3428" spans="2:28" hidden="1">
      <c r="B3428" s="189">
        <f t="shared" ref="B3428:B3431" si="2005">IF(J3428=0,0,U3428)</f>
        <v>0</v>
      </c>
      <c r="C3428" s="189">
        <f t="shared" ref="C3428:C3431" ca="1" si="2006">IF(OR(J3428=0,I3428=0),0,IF(_xlfn.IFNA(MATCH(B3428,OFFSET($B$5,,,$G3428,),),0)&gt;0,0,MAX(OFFSET($C$5,,,$G3428,))+1))</f>
        <v>0</v>
      </c>
      <c r="D3428" s="189">
        <f t="shared" ref="D3428:D3431" si="2007">IF(J3428=0,0,N3428&amp;"-"&amp;U3428)</f>
        <v>0</v>
      </c>
      <c r="E3428" s="189">
        <f t="shared" ref="E3428:E3431" ca="1" si="2008">IF(OR(J3428=0,I3428=0),0,IF(_xlfn.IFNA(MATCH(D3428,OFFSET($D$5,,,$G3428,),),0)&gt;0,0,_xlfn.MAXIFS(OFFSET($E$5,,,$G3428,),OFFSET($J$5,,,$G3428,),J3428)+1))</f>
        <v>0</v>
      </c>
      <c r="F3428" s="189">
        <f t="shared" ref="F3428:F3431" si="2009">IF(J3428=0,0,E3428&amp;"-"&amp;N3428)</f>
        <v>0</v>
      </c>
      <c r="G3428" s="189" cm="1">
        <f t="array" aca="1" ref="G3428" ca="1">OFFSET(G3428,-1,,,)+1</f>
        <v>3423</v>
      </c>
      <c r="H3428" s="189">
        <f t="shared" ref="H3428:H3431" si="2010">IF(OR($K3428=0,$K3428=""),$W3428,0)</f>
        <v>0</v>
      </c>
      <c r="I3428" s="189">
        <f t="shared" ref="I3428:I3431" si="2011">H3428*R3428</f>
        <v>0</v>
      </c>
      <c r="J3428" s="179">
        <f t="shared" ref="J3428:J3431" si="2012">IF(AND(I3428&lt;&gt;0,OR(K3428=0,K3428="")),N3428&amp;" - Mapa",0)</f>
        <v>0</v>
      </c>
      <c r="K3428" s="173"/>
      <c r="L3428" s="174" t="str" cm="1">
        <f t="array" aca="1" ref="L3428" ca="1">IF($K3428="",OFFSET(L3428,-1,,,),K3428)</f>
        <v>15.01.18.02.02</v>
      </c>
      <c r="M3428" s="175" t="str" cm="1">
        <f t="array" aca="1" ref="M3428" ca="1">IF(OR($K3428=0,$K3428=""),OFFSET(M3428,-1,,,),O3428)</f>
        <v>CONTRAPISO PARA MANTA ASFÁLTICA - 3CM</v>
      </c>
      <c r="N3428" s="67" t="s">
        <v>180</v>
      </c>
      <c r="O3428" s="68" t="s">
        <v>181</v>
      </c>
      <c r="P3428" s="68"/>
      <c r="Q3428" s="68" t="s">
        <v>3256</v>
      </c>
      <c r="R3428" s="69">
        <v>1.1008</v>
      </c>
      <c r="S3428" s="70">
        <v>200</v>
      </c>
      <c r="T3428" s="70">
        <v>220.16</v>
      </c>
      <c r="U3428" s="67" t="s">
        <v>1496</v>
      </c>
      <c r="V3428" s="71" t="s">
        <v>1497</v>
      </c>
      <c r="W3428" s="171"/>
      <c r="X3428" s="172"/>
      <c r="Y3428" s="176">
        <f t="shared" ref="Y3428:Y3431" si="2013">X3428+W3428</f>
        <v>0</v>
      </c>
      <c r="AA3428" s="192"/>
      <c r="AB3428" s="193"/>
    </row>
    <row r="3429" spans="2:28" hidden="1">
      <c r="B3429" s="189">
        <f t="shared" si="2005"/>
        <v>0</v>
      </c>
      <c r="C3429" s="189">
        <f t="shared" ca="1" si="2006"/>
        <v>0</v>
      </c>
      <c r="D3429" s="189">
        <f t="shared" si="2007"/>
        <v>0</v>
      </c>
      <c r="E3429" s="189">
        <f t="shared" ca="1" si="2008"/>
        <v>0</v>
      </c>
      <c r="F3429" s="189">
        <f t="shared" si="2009"/>
        <v>0</v>
      </c>
      <c r="G3429" s="189" cm="1">
        <f t="array" aca="1" ref="G3429" ca="1">OFFSET(G3429,-1,,,)+1</f>
        <v>3424</v>
      </c>
      <c r="H3429" s="189">
        <f t="shared" si="2010"/>
        <v>0</v>
      </c>
      <c r="I3429" s="189">
        <f t="shared" si="2011"/>
        <v>0</v>
      </c>
      <c r="J3429" s="179">
        <f t="shared" si="2012"/>
        <v>0</v>
      </c>
      <c r="K3429" s="173"/>
      <c r="L3429" s="174" t="str" cm="1">
        <f t="array" aca="1" ref="L3429" ca="1">IF($K3429="",OFFSET(L3429,-1,,,),K3429)</f>
        <v>15.01.18.02.02</v>
      </c>
      <c r="M3429" s="175" t="str" cm="1">
        <f t="array" aca="1" ref="M3429" ca="1">IF(OR($K3429=0,$K3429=""),OFFSET(M3429,-1,,,),O3429)</f>
        <v>CONTRAPISO PARA MANTA ASFÁLTICA - 3CM</v>
      </c>
      <c r="N3429" s="67" t="s">
        <v>253</v>
      </c>
      <c r="O3429" s="68" t="s">
        <v>254</v>
      </c>
      <c r="P3429" s="68"/>
      <c r="Q3429" s="68" t="s">
        <v>3255</v>
      </c>
      <c r="R3429" s="69">
        <v>12.384</v>
      </c>
      <c r="S3429" s="70">
        <v>9</v>
      </c>
      <c r="T3429" s="70">
        <v>111.456</v>
      </c>
      <c r="U3429" s="67" t="s">
        <v>1496</v>
      </c>
      <c r="V3429" s="71" t="s">
        <v>1497</v>
      </c>
      <c r="W3429" s="171"/>
      <c r="X3429" s="172"/>
      <c r="Y3429" s="176">
        <f t="shared" si="2013"/>
        <v>0</v>
      </c>
      <c r="AA3429" s="192"/>
      <c r="AB3429" s="193"/>
    </row>
    <row r="3430" spans="2:28" hidden="1">
      <c r="B3430" s="189">
        <f t="shared" si="2005"/>
        <v>0</v>
      </c>
      <c r="C3430" s="189">
        <f t="shared" ca="1" si="2006"/>
        <v>0</v>
      </c>
      <c r="D3430" s="189">
        <f t="shared" si="2007"/>
        <v>0</v>
      </c>
      <c r="E3430" s="189">
        <f t="shared" ca="1" si="2008"/>
        <v>0</v>
      </c>
      <c r="F3430" s="189">
        <f t="shared" si="2009"/>
        <v>0</v>
      </c>
      <c r="G3430" s="189" cm="1">
        <f t="array" aca="1" ref="G3430" ca="1">OFFSET(G3430,-1,,,)+1</f>
        <v>3425</v>
      </c>
      <c r="H3430" s="189">
        <f t="shared" si="2010"/>
        <v>0</v>
      </c>
      <c r="I3430" s="189">
        <f t="shared" si="2011"/>
        <v>0</v>
      </c>
      <c r="J3430" s="179">
        <f t="shared" si="2012"/>
        <v>0</v>
      </c>
      <c r="K3430" s="173"/>
      <c r="L3430" s="174" t="str" cm="1">
        <f t="array" aca="1" ref="L3430" ca="1">IF($K3430="",OFFSET(L3430,-1,,,),K3430)</f>
        <v>15.01.18.02.02</v>
      </c>
      <c r="M3430" s="175" t="str" cm="1">
        <f t="array" aca="1" ref="M3430" ca="1">IF(OR($K3430=0,$K3430=""),OFFSET(M3430,-1,,,),O3430)</f>
        <v>CONTRAPISO PARA MANTA ASFÁLTICA - 3CM</v>
      </c>
      <c r="N3430" s="67" t="s">
        <v>1031</v>
      </c>
      <c r="O3430" s="68" t="s">
        <v>1032</v>
      </c>
      <c r="P3430" s="68"/>
      <c r="Q3430" s="68" t="s">
        <v>3266</v>
      </c>
      <c r="R3430" s="69">
        <v>0.17888000000000001</v>
      </c>
      <c r="S3430" s="70">
        <v>233</v>
      </c>
      <c r="T3430" s="70">
        <v>41.679040000000001</v>
      </c>
      <c r="U3430" s="67" t="s">
        <v>1496</v>
      </c>
      <c r="V3430" s="71" t="s">
        <v>1497</v>
      </c>
      <c r="W3430" s="171"/>
      <c r="X3430" s="172"/>
      <c r="Y3430" s="176">
        <f t="shared" si="2013"/>
        <v>0</v>
      </c>
      <c r="AA3430" s="192"/>
      <c r="AB3430" s="193"/>
    </row>
    <row r="3431" spans="2:28" hidden="1">
      <c r="B3431" s="189">
        <f t="shared" si="2005"/>
        <v>0</v>
      </c>
      <c r="C3431" s="189">
        <f t="shared" ca="1" si="2006"/>
        <v>0</v>
      </c>
      <c r="D3431" s="189">
        <f t="shared" si="2007"/>
        <v>0</v>
      </c>
      <c r="E3431" s="189">
        <f t="shared" ca="1" si="2008"/>
        <v>0</v>
      </c>
      <c r="F3431" s="189">
        <f t="shared" si="2009"/>
        <v>0</v>
      </c>
      <c r="G3431" s="189" cm="1">
        <f t="array" aca="1" ref="G3431" ca="1">OFFSET(G3431,-1,,,)+1</f>
        <v>3426</v>
      </c>
      <c r="H3431" s="189">
        <f t="shared" si="2010"/>
        <v>0</v>
      </c>
      <c r="I3431" s="189">
        <f t="shared" si="2011"/>
        <v>0</v>
      </c>
      <c r="J3431" s="179">
        <f t="shared" si="2012"/>
        <v>0</v>
      </c>
      <c r="K3431" s="173"/>
      <c r="L3431" s="174" t="str" cm="1">
        <f t="array" aca="1" ref="L3431" ca="1">IF($K3431="",OFFSET(L3431,-1,,,),K3431)</f>
        <v>15.01.18.02.02</v>
      </c>
      <c r="M3431" s="175" t="str" cm="1">
        <f t="array" aca="1" ref="M3431" ca="1">IF(OR($K3431=0,$K3431=""),OFFSET(M3431,-1,,,),O3431)</f>
        <v>CONTRAPISO PARA MANTA ASFÁLTICA - 3CM</v>
      </c>
      <c r="N3431" s="67" t="s">
        <v>1033</v>
      </c>
      <c r="O3431" s="68" t="s">
        <v>1034</v>
      </c>
      <c r="P3431" s="68"/>
      <c r="Q3431" s="68" t="s">
        <v>3258</v>
      </c>
      <c r="R3431" s="69">
        <v>27.52</v>
      </c>
      <c r="S3431" s="70">
        <v>14.5</v>
      </c>
      <c r="T3431" s="70">
        <v>399.04</v>
      </c>
      <c r="U3431" s="67" t="s">
        <v>1496</v>
      </c>
      <c r="V3431" s="71" t="s">
        <v>1497</v>
      </c>
      <c r="W3431" s="171"/>
      <c r="X3431" s="172"/>
      <c r="Y3431" s="176">
        <f t="shared" si="2013"/>
        <v>0</v>
      </c>
      <c r="AA3431" s="192"/>
      <c r="AB3431" s="193"/>
    </row>
    <row r="3432" spans="2:28" hidden="1">
      <c r="B3432" s="189">
        <f>IF(J3432=0,0,U3432)</f>
        <v>0</v>
      </c>
      <c r="C3432" s="189">
        <f ca="1">IF(OR(J3432=0,I3432=0),0,IF(_xlfn.IFNA(MATCH(B3432,OFFSET($B$5,,,$G3432,),),0)&gt;0,0,MAX(OFFSET($C$5,,,$G3432,))+1))</f>
        <v>0</v>
      </c>
      <c r="D3432" s="189">
        <f>IF(J3432=0,0,N3432&amp;"-"&amp;U3432)</f>
        <v>0</v>
      </c>
      <c r="E3432" s="189">
        <f ca="1">IF(OR(J3432=0,I3432=0),0,IF(_xlfn.IFNA(MATCH(D3432,OFFSET($D$5,,,$G3432,),),0)&gt;0,0,_xlfn.MAXIFS(OFFSET($E$5,,,$G3432,),OFFSET($J$5,,,$G3432,),J3432)+1))</f>
        <v>0</v>
      </c>
      <c r="F3432" s="189">
        <f>IF(J3432=0,0,E3432&amp;"-"&amp;N3432)</f>
        <v>0</v>
      </c>
      <c r="G3432" s="189" cm="1">
        <f t="array" aca="1" ref="G3432" ca="1">OFFSET(G3432,-1,,,)+1</f>
        <v>3427</v>
      </c>
      <c r="H3432" s="189">
        <f>IF(OR($K3432=0,$K3432=""),$W3432,0)</f>
        <v>0</v>
      </c>
      <c r="I3432" s="189">
        <f>H3432*R3432</f>
        <v>0</v>
      </c>
      <c r="J3432" s="179">
        <f>IF(AND(I3432&lt;&gt;0,OR(K3432=0,K3432="")),N3432&amp;" - Mapa",0)</f>
        <v>0</v>
      </c>
      <c r="K3432" s="173"/>
      <c r="L3432" s="174" t="str" cm="1">
        <f t="array" aca="1" ref="L3432" ca="1">IF($K3432="",OFFSET(L3432,-1,,,),K3432)</f>
        <v>15.01.18.02.02</v>
      </c>
      <c r="M3432" s="175" t="str" cm="1">
        <f t="array" aca="1" ref="M3432" ca="1">IF(OR($K3432=0,$K3432=""),OFFSET(M3432,-1,,,),O3432)</f>
        <v>CONTRAPISO PARA MANTA ASFÁLTICA - 3CM</v>
      </c>
      <c r="N3432" s="67" t="s">
        <v>1035</v>
      </c>
      <c r="O3432" s="68" t="s">
        <v>1036</v>
      </c>
      <c r="P3432" s="68"/>
      <c r="Q3432" s="68" t="s">
        <v>3258</v>
      </c>
      <c r="R3432" s="69">
        <v>27.52</v>
      </c>
      <c r="S3432" s="70">
        <v>2.5</v>
      </c>
      <c r="T3432" s="70">
        <v>68.8</v>
      </c>
      <c r="U3432" s="67" t="s">
        <v>1496</v>
      </c>
      <c r="V3432" s="71" t="s">
        <v>1497</v>
      </c>
      <c r="W3432" s="171"/>
      <c r="X3432" s="172"/>
      <c r="Y3432" s="176">
        <f>X3432+W3432</f>
        <v>0</v>
      </c>
      <c r="AA3432" s="192"/>
      <c r="AB3432" s="193"/>
    </row>
    <row r="3433" spans="2:28">
      <c r="B3433" s="189">
        <f t="shared" ref="B3433:B3496" si="2014">IF(J3433=0,0,U3433)</f>
        <v>0</v>
      </c>
      <c r="C3433" s="189">
        <f t="shared" ref="C3433:C3496" ca="1" si="2015">IF(OR(J3433=0,I3433=0),0,IF(_xlfn.IFNA(MATCH(B3433,OFFSET($B$5,,,$G3433,),),0)&gt;0,0,MAX(OFFSET($C$5,,,$G3433,))+1))</f>
        <v>0</v>
      </c>
      <c r="D3433" s="189">
        <f t="shared" ref="D3433:D3496" si="2016">IF(J3433=0,0,N3433&amp;"-"&amp;U3433)</f>
        <v>0</v>
      </c>
      <c r="E3433" s="189">
        <f t="shared" ref="E3433:E3496" ca="1" si="2017">IF(OR(J3433=0,I3433=0),0,IF(_xlfn.IFNA(MATCH(D3433,OFFSET($D$5,,,$G3433,),),0)&gt;0,0,_xlfn.MAXIFS(OFFSET($E$5,,,$G3433,),OFFSET($J$5,,,$G3433,),J3433)+1))</f>
        <v>0</v>
      </c>
      <c r="F3433" s="189">
        <f t="shared" ref="F3433:F3496" si="2018">IF(J3433=0,0,E3433&amp;"-"&amp;N3433)</f>
        <v>0</v>
      </c>
      <c r="G3433" s="189" cm="1">
        <f t="array" aca="1" ref="G3433" ca="1">OFFSET(G3433,-1,,,)+1</f>
        <v>3428</v>
      </c>
      <c r="H3433" s="189">
        <f t="shared" ref="H3433:H3496" si="2019">IF(OR($K3433=0,$K3433=""),$W3433,0)</f>
        <v>0</v>
      </c>
      <c r="I3433" s="189">
        <f t="shared" ref="I3433:I3496" si="2020">H3433*R3433</f>
        <v>0</v>
      </c>
      <c r="J3433" s="179">
        <f t="shared" ref="J3433:J3496" si="2021">IF(AND(I3433&lt;&gt;0,OR(K3433=0,K3433="")),N3433&amp;" - Mapa",0)</f>
        <v>0</v>
      </c>
      <c r="K3433" s="173" t="s">
        <v>3525</v>
      </c>
      <c r="L3433" s="174" t="str" cm="1">
        <f t="array" aca="1" ref="L3433" ca="1">IF($K3433="",OFFSET(L3433,-1,,,),K3433)</f>
        <v>15.01.18.02.03</v>
      </c>
      <c r="M3433" s="175" t="str" cm="1">
        <f t="array" aca="1" ref="M3433" ca="1">IF(OR($K3433=0,$K3433=""),OFFSET(M3433,-1,,,),O3433)</f>
        <v>PROTEÇÃO MECÂNICA PARA RODAPÉ DE MANTA ASFÁLTICA</v>
      </c>
      <c r="N3433" s="67" t="s">
        <v>1038</v>
      </c>
      <c r="O3433" s="68" t="s">
        <v>4551</v>
      </c>
      <c r="P3433" s="68"/>
      <c r="Q3433" s="68" t="s">
        <v>3258</v>
      </c>
      <c r="R3433" s="69">
        <v>4.4000000000000004</v>
      </c>
      <c r="S3433" s="70">
        <v>22.27</v>
      </c>
      <c r="T3433" s="70">
        <v>97.988</v>
      </c>
      <c r="U3433" s="67"/>
      <c r="V3433" s="71"/>
      <c r="W3433" s="171"/>
      <c r="X3433" s="172"/>
      <c r="Y3433" s="176">
        <f t="shared" ref="Y3433:Y3496" si="2022">X3433+W3433</f>
        <v>0</v>
      </c>
      <c r="AA3433" s="192"/>
      <c r="AB3433" s="193"/>
    </row>
    <row r="3434" spans="2:28" hidden="1">
      <c r="B3434" s="189">
        <f t="shared" si="2014"/>
        <v>0</v>
      </c>
      <c r="C3434" s="189">
        <f t="shared" ca="1" si="2015"/>
        <v>0</v>
      </c>
      <c r="D3434" s="189">
        <f t="shared" si="2016"/>
        <v>0</v>
      </c>
      <c r="E3434" s="189">
        <f t="shared" ca="1" si="2017"/>
        <v>0</v>
      </c>
      <c r="F3434" s="189">
        <f t="shared" si="2018"/>
        <v>0</v>
      </c>
      <c r="G3434" s="189" cm="1">
        <f t="array" aca="1" ref="G3434" ca="1">OFFSET(G3434,-1,,,)+1</f>
        <v>3429</v>
      </c>
      <c r="H3434" s="189">
        <f t="shared" si="2019"/>
        <v>0</v>
      </c>
      <c r="I3434" s="189">
        <f t="shared" si="2020"/>
        <v>0</v>
      </c>
      <c r="J3434" s="179">
        <f t="shared" si="2021"/>
        <v>0</v>
      </c>
      <c r="K3434" s="173"/>
      <c r="L3434" s="174" t="str" cm="1">
        <f t="array" aca="1" ref="L3434" ca="1">IF($K3434="",OFFSET(L3434,-1,,,),K3434)</f>
        <v>15.01.18.02.03</v>
      </c>
      <c r="M3434" s="175" t="str" cm="1">
        <f t="array" aca="1" ref="M3434" ca="1">IF(OR($K3434=0,$K3434=""),OFFSET(M3434,-1,,,),O3434)</f>
        <v>PROTEÇÃO MECÂNICA PARA RODAPÉ DE MANTA ASFÁLTICA</v>
      </c>
      <c r="N3434" s="67" t="s">
        <v>1039</v>
      </c>
      <c r="O3434" s="68" t="s">
        <v>1040</v>
      </c>
      <c r="P3434" s="68"/>
      <c r="Q3434" s="68" t="s">
        <v>3255</v>
      </c>
      <c r="R3434" s="69">
        <v>35.200000000000003</v>
      </c>
      <c r="S3434" s="70">
        <v>0.9</v>
      </c>
      <c r="T3434" s="70">
        <v>31.680000000000003</v>
      </c>
      <c r="U3434" s="67" t="s">
        <v>1496</v>
      </c>
      <c r="V3434" s="71" t="s">
        <v>1497</v>
      </c>
      <c r="W3434" s="171"/>
      <c r="X3434" s="172"/>
      <c r="Y3434" s="176">
        <f t="shared" si="2022"/>
        <v>0</v>
      </c>
      <c r="AA3434" s="192"/>
      <c r="AB3434" s="193"/>
    </row>
    <row r="3435" spans="2:28" hidden="1">
      <c r="B3435" s="189">
        <f t="shared" si="2014"/>
        <v>0</v>
      </c>
      <c r="C3435" s="189">
        <f t="shared" ca="1" si="2015"/>
        <v>0</v>
      </c>
      <c r="D3435" s="189">
        <f t="shared" si="2016"/>
        <v>0</v>
      </c>
      <c r="E3435" s="189">
        <f t="shared" ca="1" si="2017"/>
        <v>0</v>
      </c>
      <c r="F3435" s="189">
        <f t="shared" si="2018"/>
        <v>0</v>
      </c>
      <c r="G3435" s="189" cm="1">
        <f t="array" aca="1" ref="G3435" ca="1">OFFSET(G3435,-1,,,)+1</f>
        <v>3430</v>
      </c>
      <c r="H3435" s="189">
        <f t="shared" si="2019"/>
        <v>0</v>
      </c>
      <c r="I3435" s="189">
        <f t="shared" si="2020"/>
        <v>0</v>
      </c>
      <c r="J3435" s="179">
        <f t="shared" si="2021"/>
        <v>0</v>
      </c>
      <c r="K3435" s="173"/>
      <c r="L3435" s="174" t="str" cm="1">
        <f t="array" aca="1" ref="L3435" ca="1">IF($K3435="",OFFSET(L3435,-1,,,),K3435)</f>
        <v>15.01.18.02.03</v>
      </c>
      <c r="M3435" s="175" t="str" cm="1">
        <f t="array" aca="1" ref="M3435" ca="1">IF(OR($K3435=0,$K3435=""),OFFSET(M3435,-1,,,),O3435)</f>
        <v>PROTEÇÃO MECÂNICA PARA RODAPÉ DE MANTA ASFÁLTICA</v>
      </c>
      <c r="N3435" s="67" t="s">
        <v>1041</v>
      </c>
      <c r="O3435" s="68" t="s">
        <v>1042</v>
      </c>
      <c r="P3435" s="68"/>
      <c r="Q3435" s="68" t="s">
        <v>3266</v>
      </c>
      <c r="R3435" s="69">
        <v>8.7999999999999995E-2</v>
      </c>
      <c r="S3435" s="70">
        <v>3.5</v>
      </c>
      <c r="T3435" s="70">
        <v>0.308</v>
      </c>
      <c r="U3435" s="67" t="s">
        <v>1496</v>
      </c>
      <c r="V3435" s="71" t="s">
        <v>1497</v>
      </c>
      <c r="W3435" s="171"/>
      <c r="X3435" s="172"/>
      <c r="Y3435" s="176">
        <f t="shared" si="2022"/>
        <v>0</v>
      </c>
      <c r="AA3435" s="192"/>
      <c r="AB3435" s="193"/>
    </row>
    <row r="3436" spans="2:28" hidden="1">
      <c r="B3436" s="189">
        <f t="shared" si="2014"/>
        <v>0</v>
      </c>
      <c r="C3436" s="189">
        <f t="shared" ca="1" si="2015"/>
        <v>0</v>
      </c>
      <c r="D3436" s="189">
        <f t="shared" si="2016"/>
        <v>0</v>
      </c>
      <c r="E3436" s="189">
        <f t="shared" ca="1" si="2017"/>
        <v>0</v>
      </c>
      <c r="F3436" s="189">
        <f t="shared" si="2018"/>
        <v>0</v>
      </c>
      <c r="G3436" s="189" cm="1">
        <f t="array" aca="1" ref="G3436" ca="1">OFFSET(G3436,-1,,,)+1</f>
        <v>3431</v>
      </c>
      <c r="H3436" s="189">
        <f t="shared" si="2019"/>
        <v>0</v>
      </c>
      <c r="I3436" s="189">
        <f t="shared" si="2020"/>
        <v>0</v>
      </c>
      <c r="J3436" s="179">
        <f t="shared" si="2021"/>
        <v>0</v>
      </c>
      <c r="K3436" s="173"/>
      <c r="L3436" s="174" t="str" cm="1">
        <f t="array" aca="1" ref="L3436" ca="1">IF($K3436="",OFFSET(L3436,-1,,,),K3436)</f>
        <v>15.01.18.02.03</v>
      </c>
      <c r="M3436" s="175" t="str" cm="1">
        <f t="array" aca="1" ref="M3436" ca="1">IF(OR($K3436=0,$K3436=""),OFFSET(M3436,-1,,,),O3436)</f>
        <v>PROTEÇÃO MECÂNICA PARA RODAPÉ DE MANTA ASFÁLTICA</v>
      </c>
      <c r="N3436" s="67" t="s">
        <v>2890</v>
      </c>
      <c r="O3436" s="68" t="s">
        <v>3098</v>
      </c>
      <c r="P3436" s="68"/>
      <c r="Q3436" s="68" t="s">
        <v>3258</v>
      </c>
      <c r="R3436" s="69">
        <v>4.4000000000000004</v>
      </c>
      <c r="S3436" s="70">
        <v>15</v>
      </c>
      <c r="T3436" s="70">
        <v>66</v>
      </c>
      <c r="U3436" s="67" t="s">
        <v>1496</v>
      </c>
      <c r="V3436" s="71" t="s">
        <v>1497</v>
      </c>
      <c r="W3436" s="171"/>
      <c r="X3436" s="172"/>
      <c r="Y3436" s="176">
        <f t="shared" si="2022"/>
        <v>0</v>
      </c>
      <c r="AA3436" s="192"/>
      <c r="AB3436" s="193"/>
    </row>
    <row r="3437" spans="2:28" hidden="1">
      <c r="B3437" s="189">
        <f t="shared" si="2014"/>
        <v>0</v>
      </c>
      <c r="C3437" s="189">
        <f t="shared" ca="1" si="2015"/>
        <v>0</v>
      </c>
      <c r="D3437" s="189">
        <f t="shared" si="2016"/>
        <v>0</v>
      </c>
      <c r="E3437" s="189">
        <f t="shared" ca="1" si="2017"/>
        <v>0</v>
      </c>
      <c r="F3437" s="189">
        <f t="shared" si="2018"/>
        <v>0</v>
      </c>
      <c r="G3437" s="189" cm="1">
        <f t="array" aca="1" ref="G3437" ca="1">OFFSET(G3437,-1,,,)+1</f>
        <v>3432</v>
      </c>
      <c r="H3437" s="189">
        <f t="shared" si="2019"/>
        <v>0</v>
      </c>
      <c r="I3437" s="189">
        <f t="shared" si="2020"/>
        <v>0</v>
      </c>
      <c r="J3437" s="179">
        <f t="shared" si="2021"/>
        <v>0</v>
      </c>
      <c r="K3437" s="173" t="s">
        <v>3526</v>
      </c>
      <c r="L3437" s="174" t="str" cm="1">
        <f t="array" aca="1" ref="L3437" ca="1">IF($K3437="",OFFSET(L3437,-1,,,),K3437)</f>
        <v>15.01.18.03</v>
      </c>
      <c r="M3437" s="175" t="str" cm="1">
        <f t="array" aca="1" ref="M3437" ca="1">IF(OR($K3437=0,$K3437=""),OFFSET(M3437,-1,,,),O3437)</f>
        <v>LIMPEZA</v>
      </c>
      <c r="N3437" s="67" t="s">
        <v>143</v>
      </c>
      <c r="O3437" s="68" t="s">
        <v>4303</v>
      </c>
      <c r="P3437" s="68"/>
      <c r="Q3437" s="68"/>
      <c r="R3437" s="69"/>
      <c r="S3437" s="70"/>
      <c r="T3437" s="70">
        <v>0</v>
      </c>
      <c r="U3437" s="67"/>
      <c r="V3437" s="71"/>
      <c r="W3437" s="171"/>
      <c r="X3437" s="172"/>
      <c r="Y3437" s="176">
        <f t="shared" si="2022"/>
        <v>0</v>
      </c>
      <c r="AA3437" s="192"/>
    </row>
    <row r="3438" spans="2:28">
      <c r="B3438" s="189">
        <f t="shared" si="2014"/>
        <v>0</v>
      </c>
      <c r="C3438" s="189">
        <f t="shared" ca="1" si="2015"/>
        <v>0</v>
      </c>
      <c r="D3438" s="189">
        <f t="shared" si="2016"/>
        <v>0</v>
      </c>
      <c r="E3438" s="189">
        <f t="shared" ca="1" si="2017"/>
        <v>0</v>
      </c>
      <c r="F3438" s="189">
        <f t="shared" si="2018"/>
        <v>0</v>
      </c>
      <c r="G3438" s="189" cm="1">
        <f t="array" aca="1" ref="G3438" ca="1">OFFSET(G3438,-1,,,)+1</f>
        <v>3433</v>
      </c>
      <c r="H3438" s="189">
        <f t="shared" si="2019"/>
        <v>0</v>
      </c>
      <c r="I3438" s="189">
        <f t="shared" si="2020"/>
        <v>0</v>
      </c>
      <c r="J3438" s="179">
        <f t="shared" si="2021"/>
        <v>0</v>
      </c>
      <c r="K3438" s="173" t="s">
        <v>3527</v>
      </c>
      <c r="L3438" s="174" t="str" cm="1">
        <f t="array" aca="1" ref="L3438" ca="1">IF($K3438="",OFFSET(L3438,-1,,,),K3438)</f>
        <v>15.01.18.03.01</v>
      </c>
      <c r="M3438" s="175" t="str" cm="1">
        <f t="array" aca="1" ref="M3438" ca="1">IF(OR($K3438=0,$K3438=""),OFFSET(M3438,-1,,,),O3438)</f>
        <v>SERVIÇO DE LIMPEZA GROSSA E FINA (AREA EXTERNA)</v>
      </c>
      <c r="N3438" s="67" t="s">
        <v>388</v>
      </c>
      <c r="O3438" s="68" t="s">
        <v>4304</v>
      </c>
      <c r="P3438" s="68"/>
      <c r="Q3438" s="68" t="s">
        <v>3258</v>
      </c>
      <c r="R3438" s="69">
        <v>26.6</v>
      </c>
      <c r="S3438" s="70">
        <v>12.715999999999999</v>
      </c>
      <c r="T3438" s="70">
        <v>338.24560000000002</v>
      </c>
      <c r="U3438" s="67"/>
      <c r="V3438" s="71"/>
      <c r="W3438" s="171"/>
      <c r="X3438" s="172"/>
      <c r="Y3438" s="176">
        <f t="shared" si="2022"/>
        <v>0</v>
      </c>
      <c r="AA3438" s="192"/>
    </row>
    <row r="3439" spans="2:28" hidden="1">
      <c r="B3439" s="189">
        <f t="shared" si="2014"/>
        <v>0</v>
      </c>
      <c r="C3439" s="189">
        <f t="shared" ca="1" si="2015"/>
        <v>0</v>
      </c>
      <c r="D3439" s="189">
        <f t="shared" si="2016"/>
        <v>0</v>
      </c>
      <c r="E3439" s="189">
        <f t="shared" ca="1" si="2017"/>
        <v>0</v>
      </c>
      <c r="F3439" s="189">
        <f t="shared" si="2018"/>
        <v>0</v>
      </c>
      <c r="G3439" s="189" cm="1">
        <f t="array" aca="1" ref="G3439" ca="1">OFFSET(G3439,-1,,,)+1</f>
        <v>3434</v>
      </c>
      <c r="H3439" s="189">
        <f t="shared" si="2019"/>
        <v>0</v>
      </c>
      <c r="I3439" s="189">
        <f t="shared" si="2020"/>
        <v>0</v>
      </c>
      <c r="J3439" s="179">
        <f t="shared" si="2021"/>
        <v>0</v>
      </c>
      <c r="K3439" s="173"/>
      <c r="L3439" s="174" t="str" cm="1">
        <f t="array" aca="1" ref="L3439" ca="1">IF($K3439="",OFFSET(L3439,-1,,,),K3439)</f>
        <v>15.01.18.03.01</v>
      </c>
      <c r="M3439" s="175" t="str" cm="1">
        <f t="array" aca="1" ref="M3439" ca="1">IF(OR($K3439=0,$K3439=""),OFFSET(M3439,-1,,,),O3439)</f>
        <v>SERVIÇO DE LIMPEZA GROSSA E FINA (AREA EXTERNA)</v>
      </c>
      <c r="N3439" s="67" t="s">
        <v>389</v>
      </c>
      <c r="O3439" s="68" t="s">
        <v>390</v>
      </c>
      <c r="P3439" s="68"/>
      <c r="Q3439" s="68" t="s">
        <v>3258</v>
      </c>
      <c r="R3439" s="69">
        <v>26.6</v>
      </c>
      <c r="S3439" s="70">
        <v>6.3579999999999997</v>
      </c>
      <c r="T3439" s="70">
        <v>169.12280000000001</v>
      </c>
      <c r="U3439" s="67" t="s">
        <v>1496</v>
      </c>
      <c r="V3439" s="71" t="s">
        <v>1497</v>
      </c>
      <c r="W3439" s="171"/>
      <c r="X3439" s="172"/>
      <c r="Y3439" s="176">
        <f t="shared" si="2022"/>
        <v>0</v>
      </c>
      <c r="AA3439" s="192"/>
    </row>
    <row r="3440" spans="2:28" hidden="1">
      <c r="B3440" s="189">
        <f t="shared" si="2014"/>
        <v>0</v>
      </c>
      <c r="C3440" s="189">
        <f t="shared" ca="1" si="2015"/>
        <v>0</v>
      </c>
      <c r="D3440" s="189">
        <f t="shared" si="2016"/>
        <v>0</v>
      </c>
      <c r="E3440" s="189">
        <f t="shared" ca="1" si="2017"/>
        <v>0</v>
      </c>
      <c r="F3440" s="189">
        <f t="shared" si="2018"/>
        <v>0</v>
      </c>
      <c r="G3440" s="189" cm="1">
        <f t="array" aca="1" ref="G3440" ca="1">OFFSET(G3440,-1,,,)+1</f>
        <v>3435</v>
      </c>
      <c r="H3440" s="189">
        <f t="shared" si="2019"/>
        <v>0</v>
      </c>
      <c r="I3440" s="189">
        <f t="shared" si="2020"/>
        <v>0</v>
      </c>
      <c r="J3440" s="179">
        <f t="shared" si="2021"/>
        <v>0</v>
      </c>
      <c r="K3440" s="173"/>
      <c r="L3440" s="174" t="str" cm="1">
        <f t="array" aca="1" ref="L3440" ca="1">IF($K3440="",OFFSET(L3440,-1,,,),K3440)</f>
        <v>15.01.18.03.01</v>
      </c>
      <c r="M3440" s="175" t="str" cm="1">
        <f t="array" aca="1" ref="M3440" ca="1">IF(OR($K3440=0,$K3440=""),OFFSET(M3440,-1,,,),O3440)</f>
        <v>SERVIÇO DE LIMPEZA GROSSA E FINA (AREA EXTERNA)</v>
      </c>
      <c r="N3440" s="67" t="s">
        <v>391</v>
      </c>
      <c r="O3440" s="68" t="s">
        <v>392</v>
      </c>
      <c r="P3440" s="68"/>
      <c r="Q3440" s="68" t="s">
        <v>3258</v>
      </c>
      <c r="R3440" s="69">
        <v>26.6</v>
      </c>
      <c r="S3440" s="70">
        <v>6.3579999999999997</v>
      </c>
      <c r="T3440" s="70">
        <v>169.12280000000001</v>
      </c>
      <c r="U3440" s="67" t="s">
        <v>1496</v>
      </c>
      <c r="V3440" s="71" t="s">
        <v>1497</v>
      </c>
      <c r="W3440" s="171"/>
      <c r="X3440" s="172"/>
      <c r="Y3440" s="176">
        <f t="shared" si="2022"/>
        <v>0</v>
      </c>
      <c r="AA3440" s="192"/>
    </row>
    <row r="3441" spans="2:27" hidden="1">
      <c r="B3441" s="189">
        <f t="shared" si="2014"/>
        <v>0</v>
      </c>
      <c r="C3441" s="189">
        <f t="shared" ca="1" si="2015"/>
        <v>0</v>
      </c>
      <c r="D3441" s="189">
        <f t="shared" si="2016"/>
        <v>0</v>
      </c>
      <c r="E3441" s="189">
        <f t="shared" ca="1" si="2017"/>
        <v>0</v>
      </c>
      <c r="F3441" s="189">
        <f t="shared" si="2018"/>
        <v>0</v>
      </c>
      <c r="G3441" s="189" cm="1">
        <f t="array" aca="1" ref="G3441" ca="1">OFFSET(G3441,-1,,,)+1</f>
        <v>3436</v>
      </c>
      <c r="H3441" s="189">
        <f t="shared" si="2019"/>
        <v>0</v>
      </c>
      <c r="I3441" s="189">
        <f t="shared" si="2020"/>
        <v>0</v>
      </c>
      <c r="J3441" s="179">
        <f t="shared" si="2021"/>
        <v>0</v>
      </c>
      <c r="K3441" s="173" t="s">
        <v>3528</v>
      </c>
      <c r="L3441" s="174" t="str" cm="1">
        <f t="array" aca="1" ref="L3441" ca="1">IF($K3441="",OFFSET(L3441,-1,,,),K3441)</f>
        <v>15.01.19</v>
      </c>
      <c r="M3441" s="175" t="str" cm="1">
        <f t="array" aca="1" ref="M3441" ca="1">IF(OR($K3441=0,$K3441=""),OFFSET(M3441,-1,,,),O3441)</f>
        <v>BICICLETÁRIO</v>
      </c>
      <c r="N3441" s="67" t="s">
        <v>143</v>
      </c>
      <c r="O3441" s="68" t="s">
        <v>4831</v>
      </c>
      <c r="P3441" s="68"/>
      <c r="Q3441" s="68"/>
      <c r="R3441" s="69"/>
      <c r="S3441" s="70"/>
      <c r="T3441" s="70">
        <v>0</v>
      </c>
      <c r="U3441" s="67"/>
      <c r="V3441" s="71"/>
      <c r="W3441" s="171"/>
      <c r="X3441" s="172"/>
      <c r="Y3441" s="176">
        <f t="shared" si="2022"/>
        <v>0</v>
      </c>
      <c r="AA3441" s="192"/>
    </row>
    <row r="3442" spans="2:27" hidden="1">
      <c r="B3442" s="189">
        <f t="shared" si="2014"/>
        <v>0</v>
      </c>
      <c r="C3442" s="189">
        <f t="shared" ca="1" si="2015"/>
        <v>0</v>
      </c>
      <c r="D3442" s="189">
        <f t="shared" si="2016"/>
        <v>0</v>
      </c>
      <c r="E3442" s="189">
        <f t="shared" ca="1" si="2017"/>
        <v>0</v>
      </c>
      <c r="F3442" s="189">
        <f t="shared" si="2018"/>
        <v>0</v>
      </c>
      <c r="G3442" s="189" cm="1">
        <f t="array" aca="1" ref="G3442" ca="1">OFFSET(G3442,-1,,,)+1</f>
        <v>3437</v>
      </c>
      <c r="H3442" s="189">
        <f t="shared" si="2019"/>
        <v>0</v>
      </c>
      <c r="I3442" s="189">
        <f t="shared" si="2020"/>
        <v>0</v>
      </c>
      <c r="J3442" s="179">
        <f t="shared" si="2021"/>
        <v>0</v>
      </c>
      <c r="K3442" s="173" t="s">
        <v>3529</v>
      </c>
      <c r="L3442" s="174" t="str" cm="1">
        <f t="array" aca="1" ref="L3442" ca="1">IF($K3442="",OFFSET(L3442,-1,,,),K3442)</f>
        <v>15.01.19.01</v>
      </c>
      <c r="M3442" s="175" t="str" cm="1">
        <f t="array" aca="1" ref="M3442" ca="1">IF(OR($K3442=0,$K3442=""),OFFSET(M3442,-1,,,),O3442)</f>
        <v>SERRALHERIA</v>
      </c>
      <c r="N3442" s="67" t="s">
        <v>143</v>
      </c>
      <c r="O3442" s="68" t="s">
        <v>4348</v>
      </c>
      <c r="P3442" s="68"/>
      <c r="Q3442" s="68"/>
      <c r="R3442" s="69"/>
      <c r="S3442" s="70"/>
      <c r="T3442" s="70">
        <v>0</v>
      </c>
      <c r="U3442" s="67"/>
      <c r="V3442" s="71"/>
      <c r="W3442" s="171"/>
      <c r="X3442" s="172"/>
      <c r="Y3442" s="176">
        <f t="shared" si="2022"/>
        <v>0</v>
      </c>
      <c r="AA3442" s="192"/>
    </row>
    <row r="3443" spans="2:27">
      <c r="B3443" s="189">
        <f t="shared" si="2014"/>
        <v>0</v>
      </c>
      <c r="C3443" s="189">
        <f t="shared" ca="1" si="2015"/>
        <v>0</v>
      </c>
      <c r="D3443" s="189">
        <f t="shared" si="2016"/>
        <v>0</v>
      </c>
      <c r="E3443" s="189">
        <f t="shared" ca="1" si="2017"/>
        <v>0</v>
      </c>
      <c r="F3443" s="189">
        <f t="shared" si="2018"/>
        <v>0</v>
      </c>
      <c r="G3443" s="189" cm="1">
        <f t="array" aca="1" ref="G3443" ca="1">OFFSET(G3443,-1,,,)+1</f>
        <v>3438</v>
      </c>
      <c r="H3443" s="189">
        <f t="shared" si="2019"/>
        <v>0</v>
      </c>
      <c r="I3443" s="189">
        <f t="shared" si="2020"/>
        <v>0</v>
      </c>
      <c r="J3443" s="179">
        <f t="shared" si="2021"/>
        <v>0</v>
      </c>
      <c r="K3443" s="173" t="s">
        <v>3530</v>
      </c>
      <c r="L3443" s="174" t="str" cm="1">
        <f t="array" aca="1" ref="L3443" ca="1">IF($K3443="",OFFSET(L3443,-1,,,),K3443)</f>
        <v>15.01.19.01.01</v>
      </c>
      <c r="M3443" s="175" t="str" cm="1">
        <f t="array" aca="1" ref="M3443" ca="1">IF(OR($K3443=0,$K3443=""),OFFSET(M3443,-1,,,),O3443)</f>
        <v>ALAMBRADO EM TELA GALVANIZADA COM MONTANTES DE TUBOS DE AÇO</v>
      </c>
      <c r="N3443" s="67" t="s">
        <v>1530</v>
      </c>
      <c r="O3443" s="68" t="s">
        <v>4814</v>
      </c>
      <c r="P3443" s="68"/>
      <c r="Q3443" s="68" t="s">
        <v>3258</v>
      </c>
      <c r="R3443" s="69">
        <v>33.5</v>
      </c>
      <c r="S3443" s="70">
        <v>296.64</v>
      </c>
      <c r="T3443" s="70">
        <v>9937.4399999999987</v>
      </c>
      <c r="U3443" s="67"/>
      <c r="V3443" s="71"/>
      <c r="W3443" s="171"/>
      <c r="X3443" s="172"/>
      <c r="Y3443" s="176">
        <f t="shared" si="2022"/>
        <v>0</v>
      </c>
      <c r="AA3443" s="192"/>
    </row>
    <row r="3444" spans="2:27" hidden="1">
      <c r="B3444" s="189">
        <f t="shared" si="2014"/>
        <v>0</v>
      </c>
      <c r="C3444" s="189">
        <f t="shared" ca="1" si="2015"/>
        <v>0</v>
      </c>
      <c r="D3444" s="189">
        <f t="shared" si="2016"/>
        <v>0</v>
      </c>
      <c r="E3444" s="189">
        <f t="shared" ca="1" si="2017"/>
        <v>0</v>
      </c>
      <c r="F3444" s="189">
        <f t="shared" si="2018"/>
        <v>0</v>
      </c>
      <c r="G3444" s="189" cm="1">
        <f t="array" aca="1" ref="G3444" ca="1">OFFSET(G3444,-1,,,)+1</f>
        <v>3439</v>
      </c>
      <c r="H3444" s="189">
        <f t="shared" si="2019"/>
        <v>0</v>
      </c>
      <c r="I3444" s="189">
        <f t="shared" si="2020"/>
        <v>0</v>
      </c>
      <c r="J3444" s="179">
        <f t="shared" si="2021"/>
        <v>0</v>
      </c>
      <c r="K3444" s="173"/>
      <c r="L3444" s="174" t="str" cm="1">
        <f t="array" aca="1" ref="L3444" ca="1">IF($K3444="",OFFSET(L3444,-1,,,),K3444)</f>
        <v>15.01.19.01.01</v>
      </c>
      <c r="M3444" s="175" t="str" cm="1">
        <f t="array" aca="1" ref="M3444" ca="1">IF(OR($K3444=0,$K3444=""),OFFSET(M3444,-1,,,),O3444)</f>
        <v>ALAMBRADO EM TELA GALVANIZADA COM MONTANTES DE TUBOS DE AÇO</v>
      </c>
      <c r="N3444" s="67" t="s">
        <v>1531</v>
      </c>
      <c r="O3444" s="68" t="s">
        <v>1532</v>
      </c>
      <c r="P3444" s="68"/>
      <c r="Q3444" s="68" t="s">
        <v>3258</v>
      </c>
      <c r="R3444" s="69">
        <v>33.5</v>
      </c>
      <c r="S3444" s="70">
        <v>207.65</v>
      </c>
      <c r="T3444" s="70">
        <v>6956.2750000000005</v>
      </c>
      <c r="U3444" s="67" t="s">
        <v>1519</v>
      </c>
      <c r="V3444" s="71" t="s">
        <v>4202</v>
      </c>
      <c r="W3444" s="171"/>
      <c r="X3444" s="172"/>
      <c r="Y3444" s="176">
        <f t="shared" si="2022"/>
        <v>0</v>
      </c>
      <c r="AA3444" s="192"/>
    </row>
    <row r="3445" spans="2:27" hidden="1">
      <c r="B3445" s="189">
        <f t="shared" si="2014"/>
        <v>0</v>
      </c>
      <c r="C3445" s="189">
        <f t="shared" ca="1" si="2015"/>
        <v>0</v>
      </c>
      <c r="D3445" s="189">
        <f t="shared" si="2016"/>
        <v>0</v>
      </c>
      <c r="E3445" s="189">
        <f t="shared" ca="1" si="2017"/>
        <v>0</v>
      </c>
      <c r="F3445" s="189">
        <f t="shared" si="2018"/>
        <v>0</v>
      </c>
      <c r="G3445" s="189" cm="1">
        <f t="array" aca="1" ref="G3445" ca="1">OFFSET(G3445,-1,,,)+1</f>
        <v>3440</v>
      </c>
      <c r="H3445" s="189">
        <f t="shared" si="2019"/>
        <v>0</v>
      </c>
      <c r="I3445" s="189">
        <f t="shared" si="2020"/>
        <v>0</v>
      </c>
      <c r="J3445" s="179">
        <f t="shared" si="2021"/>
        <v>0</v>
      </c>
      <c r="K3445" s="173"/>
      <c r="L3445" s="174" t="str" cm="1">
        <f t="array" aca="1" ref="L3445" ca="1">IF($K3445="",OFFSET(L3445,-1,,,),K3445)</f>
        <v>15.01.19.01.01</v>
      </c>
      <c r="M3445" s="175" t="str" cm="1">
        <f t="array" aca="1" ref="M3445" ca="1">IF(OR($K3445=0,$K3445=""),OFFSET(M3445,-1,,,),O3445)</f>
        <v>ALAMBRADO EM TELA GALVANIZADA COM MONTANTES DE TUBOS DE AÇO</v>
      </c>
      <c r="N3445" s="67" t="s">
        <v>1533</v>
      </c>
      <c r="O3445" s="68" t="s">
        <v>4815</v>
      </c>
      <c r="P3445" s="68"/>
      <c r="Q3445" s="68" t="s">
        <v>3258</v>
      </c>
      <c r="R3445" s="69">
        <v>33.5</v>
      </c>
      <c r="S3445" s="70">
        <v>88.99</v>
      </c>
      <c r="T3445" s="70">
        <v>2981.165</v>
      </c>
      <c r="U3445" s="67" t="s">
        <v>1519</v>
      </c>
      <c r="V3445" s="71" t="s">
        <v>4202</v>
      </c>
      <c r="W3445" s="171"/>
      <c r="X3445" s="172"/>
      <c r="Y3445" s="176">
        <f t="shared" si="2022"/>
        <v>0</v>
      </c>
      <c r="AA3445" s="192"/>
    </row>
    <row r="3446" spans="2:27">
      <c r="B3446" s="189">
        <f t="shared" si="2014"/>
        <v>0</v>
      </c>
      <c r="C3446" s="189">
        <f t="shared" ca="1" si="2015"/>
        <v>0</v>
      </c>
      <c r="D3446" s="189">
        <f t="shared" si="2016"/>
        <v>0</v>
      </c>
      <c r="E3446" s="189">
        <f t="shared" ca="1" si="2017"/>
        <v>0</v>
      </c>
      <c r="F3446" s="189">
        <f t="shared" si="2018"/>
        <v>0</v>
      </c>
      <c r="G3446" s="189" cm="1">
        <f t="array" aca="1" ref="G3446" ca="1">OFFSET(G3446,-1,,,)+1</f>
        <v>3441</v>
      </c>
      <c r="H3446" s="189">
        <f t="shared" si="2019"/>
        <v>0</v>
      </c>
      <c r="I3446" s="189">
        <f t="shared" si="2020"/>
        <v>0</v>
      </c>
      <c r="J3446" s="179">
        <f t="shared" si="2021"/>
        <v>0</v>
      </c>
      <c r="K3446" s="173" t="s">
        <v>3531</v>
      </c>
      <c r="L3446" s="174" t="str" cm="1">
        <f t="array" aca="1" ref="L3446" ca="1">IF($K3446="",OFFSET(L3446,-1,,,),K3446)</f>
        <v>15.01.19.01.02</v>
      </c>
      <c r="M3446" s="175" t="str" cm="1">
        <f t="array" aca="1" ref="M3446" ca="1">IF(OR($K3446=0,$K3446=""),OFFSET(M3446,-1,,,),O3446)</f>
        <v>BICICLETÁRIO - SUPORTE DE AÇO FIXADO NA PAREDE</v>
      </c>
      <c r="N3446" s="67" t="s">
        <v>4132</v>
      </c>
      <c r="O3446" s="68" t="s">
        <v>4832</v>
      </c>
      <c r="P3446" s="68"/>
      <c r="Q3446" s="68" t="s">
        <v>3260</v>
      </c>
      <c r="R3446" s="69">
        <v>3</v>
      </c>
      <c r="S3446" s="70">
        <v>2540.66</v>
      </c>
      <c r="T3446" s="70">
        <v>7621.98</v>
      </c>
      <c r="U3446" s="67"/>
      <c r="V3446" s="71"/>
      <c r="W3446" s="171"/>
      <c r="X3446" s="172"/>
      <c r="Y3446" s="176">
        <f t="shared" si="2022"/>
        <v>0</v>
      </c>
      <c r="AA3446" s="192"/>
    </row>
    <row r="3447" spans="2:27" hidden="1">
      <c r="B3447" s="189">
        <f t="shared" si="2014"/>
        <v>0</v>
      </c>
      <c r="C3447" s="189">
        <f t="shared" ca="1" si="2015"/>
        <v>0</v>
      </c>
      <c r="D3447" s="189">
        <f t="shared" si="2016"/>
        <v>0</v>
      </c>
      <c r="E3447" s="189">
        <f t="shared" ca="1" si="2017"/>
        <v>0</v>
      </c>
      <c r="F3447" s="189">
        <f t="shared" si="2018"/>
        <v>0</v>
      </c>
      <c r="G3447" s="189" cm="1">
        <f t="array" aca="1" ref="G3447" ca="1">OFFSET(G3447,-1,,,)+1</f>
        <v>3442</v>
      </c>
      <c r="H3447" s="189">
        <f t="shared" si="2019"/>
        <v>0</v>
      </c>
      <c r="I3447" s="189">
        <f t="shared" si="2020"/>
        <v>0</v>
      </c>
      <c r="J3447" s="179">
        <f t="shared" si="2021"/>
        <v>0</v>
      </c>
      <c r="K3447" s="173"/>
      <c r="L3447" s="174" t="str" cm="1">
        <f t="array" aca="1" ref="L3447" ca="1">IF($K3447="",OFFSET(L3447,-1,,,),K3447)</f>
        <v>15.01.19.01.02</v>
      </c>
      <c r="M3447" s="175" t="str" cm="1">
        <f t="array" aca="1" ref="M3447" ca="1">IF(OR($K3447=0,$K3447=""),OFFSET(M3447,-1,,,),O3447)</f>
        <v>BICICLETÁRIO - SUPORTE DE AÇO FIXADO NA PAREDE</v>
      </c>
      <c r="N3447" s="67" t="s">
        <v>4133</v>
      </c>
      <c r="O3447" s="68" t="s">
        <v>4833</v>
      </c>
      <c r="P3447" s="68"/>
      <c r="Q3447" s="68" t="s">
        <v>3260</v>
      </c>
      <c r="R3447" s="69">
        <v>3</v>
      </c>
      <c r="S3447" s="70">
        <v>2540.66</v>
      </c>
      <c r="T3447" s="70">
        <v>7621.98</v>
      </c>
      <c r="U3447" s="67"/>
      <c r="V3447" s="71"/>
      <c r="W3447" s="171"/>
      <c r="X3447" s="172"/>
      <c r="Y3447" s="176">
        <f t="shared" si="2022"/>
        <v>0</v>
      </c>
      <c r="AA3447" s="192"/>
    </row>
    <row r="3448" spans="2:27" hidden="1">
      <c r="B3448" s="189">
        <f t="shared" si="2014"/>
        <v>0</v>
      </c>
      <c r="C3448" s="189">
        <f t="shared" ca="1" si="2015"/>
        <v>0</v>
      </c>
      <c r="D3448" s="189">
        <f t="shared" si="2016"/>
        <v>0</v>
      </c>
      <c r="E3448" s="189">
        <f t="shared" ca="1" si="2017"/>
        <v>0</v>
      </c>
      <c r="F3448" s="189">
        <f t="shared" si="2018"/>
        <v>0</v>
      </c>
      <c r="G3448" s="189" cm="1">
        <f t="array" aca="1" ref="G3448" ca="1">OFFSET(G3448,-1,,,)+1</f>
        <v>3443</v>
      </c>
      <c r="H3448" s="189">
        <f t="shared" si="2019"/>
        <v>0</v>
      </c>
      <c r="I3448" s="189">
        <f t="shared" si="2020"/>
        <v>0</v>
      </c>
      <c r="J3448" s="179">
        <f t="shared" si="2021"/>
        <v>0</v>
      </c>
      <c r="K3448" s="173" t="s">
        <v>3532</v>
      </c>
      <c r="L3448" s="174" t="str" cm="1">
        <f t="array" aca="1" ref="L3448" ca="1">IF($K3448="",OFFSET(L3448,-1,,,),K3448)</f>
        <v>15.01.19.02</v>
      </c>
      <c r="M3448" s="175" t="str" cm="1">
        <f t="array" aca="1" ref="M3448" ca="1">IF(OR($K3448=0,$K3448=""),OFFSET(M3448,-1,,,),O3448)</f>
        <v>REVESTIMENTO INTERNO</v>
      </c>
      <c r="N3448" s="67" t="s">
        <v>143</v>
      </c>
      <c r="O3448" s="68" t="s">
        <v>1084</v>
      </c>
      <c r="P3448" s="68"/>
      <c r="Q3448" s="68"/>
      <c r="R3448" s="69"/>
      <c r="S3448" s="70"/>
      <c r="T3448" s="70">
        <v>0</v>
      </c>
      <c r="U3448" s="67"/>
      <c r="V3448" s="71"/>
      <c r="W3448" s="171"/>
      <c r="X3448" s="172"/>
      <c r="Y3448" s="176">
        <f t="shared" si="2022"/>
        <v>0</v>
      </c>
      <c r="AA3448" s="192"/>
    </row>
    <row r="3449" spans="2:27">
      <c r="B3449" s="189">
        <f t="shared" si="2014"/>
        <v>0</v>
      </c>
      <c r="C3449" s="189">
        <f t="shared" ca="1" si="2015"/>
        <v>0</v>
      </c>
      <c r="D3449" s="189">
        <f t="shared" si="2016"/>
        <v>0</v>
      </c>
      <c r="E3449" s="189">
        <f t="shared" ca="1" si="2017"/>
        <v>0</v>
      </c>
      <c r="F3449" s="189">
        <f t="shared" si="2018"/>
        <v>0</v>
      </c>
      <c r="G3449" s="189" cm="1">
        <f t="array" aca="1" ref="G3449" ca="1">OFFSET(G3449,-1,,,)+1</f>
        <v>3444</v>
      </c>
      <c r="H3449" s="189">
        <f t="shared" si="2019"/>
        <v>0</v>
      </c>
      <c r="I3449" s="189">
        <f t="shared" si="2020"/>
        <v>0</v>
      </c>
      <c r="J3449" s="179">
        <f t="shared" si="2021"/>
        <v>0</v>
      </c>
      <c r="K3449" s="173" t="s">
        <v>3533</v>
      </c>
      <c r="L3449" s="174" t="str" cm="1">
        <f t="array" aca="1" ref="L3449" ca="1">IF($K3449="",OFFSET(L3449,-1,,,),K3449)</f>
        <v>15.01.19.02.01</v>
      </c>
      <c r="M3449" s="175" t="str" cm="1">
        <f t="array" aca="1" ref="M3449" ca="1">IF(OR($K3449=0,$K3449=""),OFFSET(M3449,-1,,,),O3449)</f>
        <v>MASSA ÚNICA E=20MM COM ARGAMASSA PRÉ FABRICADA- PAREDE</v>
      </c>
      <c r="N3449" s="67" t="s">
        <v>717</v>
      </c>
      <c r="O3449" s="68" t="s">
        <v>4248</v>
      </c>
      <c r="P3449" s="68"/>
      <c r="Q3449" s="68" t="s">
        <v>3258</v>
      </c>
      <c r="R3449" s="69">
        <v>58.72</v>
      </c>
      <c r="S3449" s="70">
        <v>49.96</v>
      </c>
      <c r="T3449" s="70">
        <v>2933.6511999999998</v>
      </c>
      <c r="U3449" s="67"/>
      <c r="V3449" s="71"/>
      <c r="W3449" s="171"/>
      <c r="X3449" s="172"/>
      <c r="Y3449" s="176">
        <f t="shared" si="2022"/>
        <v>0</v>
      </c>
      <c r="AA3449" s="192"/>
    </row>
    <row r="3450" spans="2:27" hidden="1">
      <c r="B3450" s="189">
        <f t="shared" si="2014"/>
        <v>0</v>
      </c>
      <c r="C3450" s="189">
        <f t="shared" ca="1" si="2015"/>
        <v>0</v>
      </c>
      <c r="D3450" s="189">
        <f t="shared" si="2016"/>
        <v>0</v>
      </c>
      <c r="E3450" s="189">
        <f t="shared" ca="1" si="2017"/>
        <v>0</v>
      </c>
      <c r="F3450" s="189">
        <f t="shared" si="2018"/>
        <v>0</v>
      </c>
      <c r="G3450" s="189" cm="1">
        <f t="array" aca="1" ref="G3450" ca="1">OFFSET(G3450,-1,,,)+1</f>
        <v>3445</v>
      </c>
      <c r="H3450" s="189">
        <f t="shared" si="2019"/>
        <v>0</v>
      </c>
      <c r="I3450" s="189">
        <f t="shared" si="2020"/>
        <v>0</v>
      </c>
      <c r="J3450" s="179">
        <f t="shared" si="2021"/>
        <v>0</v>
      </c>
      <c r="K3450" s="173"/>
      <c r="L3450" s="174" t="str" cm="1">
        <f t="array" aca="1" ref="L3450" ca="1">IF($K3450="",OFFSET(L3450,-1,,,),K3450)</f>
        <v>15.01.19.02.01</v>
      </c>
      <c r="M3450" s="175" t="str" cm="1">
        <f t="array" aca="1" ref="M3450" ca="1">IF(OR($K3450=0,$K3450=""),OFFSET(M3450,-1,,,),O3450)</f>
        <v>MASSA ÚNICA E=20MM COM ARGAMASSA PRÉ FABRICADA- PAREDE</v>
      </c>
      <c r="N3450" s="67" t="s">
        <v>522</v>
      </c>
      <c r="O3450" s="68" t="s">
        <v>523</v>
      </c>
      <c r="P3450" s="68"/>
      <c r="Q3450" s="68" t="s">
        <v>3255</v>
      </c>
      <c r="R3450" s="69">
        <v>1996.48</v>
      </c>
      <c r="S3450" s="70">
        <v>0.44</v>
      </c>
      <c r="T3450" s="70">
        <v>878.45119999999997</v>
      </c>
      <c r="U3450" s="67" t="s">
        <v>1519</v>
      </c>
      <c r="V3450" s="71" t="s">
        <v>4202</v>
      </c>
      <c r="W3450" s="171"/>
      <c r="X3450" s="172"/>
      <c r="Y3450" s="176">
        <f t="shared" si="2022"/>
        <v>0</v>
      </c>
      <c r="AA3450" s="192"/>
    </row>
    <row r="3451" spans="2:27" hidden="1">
      <c r="B3451" s="189">
        <f t="shared" si="2014"/>
        <v>0</v>
      </c>
      <c r="C3451" s="189">
        <f t="shared" ca="1" si="2015"/>
        <v>0</v>
      </c>
      <c r="D3451" s="189">
        <f t="shared" si="2016"/>
        <v>0</v>
      </c>
      <c r="E3451" s="189">
        <f t="shared" ca="1" si="2017"/>
        <v>0</v>
      </c>
      <c r="F3451" s="189">
        <f t="shared" si="2018"/>
        <v>0</v>
      </c>
      <c r="G3451" s="189" cm="1">
        <f t="array" aca="1" ref="G3451" ca="1">OFFSET(G3451,-1,,,)+1</f>
        <v>3446</v>
      </c>
      <c r="H3451" s="189">
        <f t="shared" si="2019"/>
        <v>0</v>
      </c>
      <c r="I3451" s="189">
        <f t="shared" si="2020"/>
        <v>0</v>
      </c>
      <c r="J3451" s="179">
        <f t="shared" si="2021"/>
        <v>0</v>
      </c>
      <c r="K3451" s="173"/>
      <c r="L3451" s="174" t="str" cm="1">
        <f t="array" aca="1" ref="L3451" ca="1">IF($K3451="",OFFSET(L3451,-1,,,),K3451)</f>
        <v>15.01.19.02.01</v>
      </c>
      <c r="M3451" s="175" t="str" cm="1">
        <f t="array" aca="1" ref="M3451" ca="1">IF(OR($K3451=0,$K3451=""),OFFSET(M3451,-1,,,),O3451)</f>
        <v>MASSA ÚNICA E=20MM COM ARGAMASSA PRÉ FABRICADA- PAREDE</v>
      </c>
      <c r="N3451" s="67" t="s">
        <v>369</v>
      </c>
      <c r="O3451" s="68" t="s">
        <v>370</v>
      </c>
      <c r="P3451" s="68"/>
      <c r="Q3451" s="68" t="s">
        <v>3258</v>
      </c>
      <c r="R3451" s="69">
        <v>58.72</v>
      </c>
      <c r="S3451" s="70">
        <v>35</v>
      </c>
      <c r="T3451" s="70">
        <v>2055.1999999999998</v>
      </c>
      <c r="U3451" s="67" t="s">
        <v>1519</v>
      </c>
      <c r="V3451" s="71" t="s">
        <v>4202</v>
      </c>
      <c r="W3451" s="171"/>
      <c r="X3451" s="172"/>
      <c r="Y3451" s="176">
        <f t="shared" si="2022"/>
        <v>0</v>
      </c>
      <c r="AA3451" s="192"/>
    </row>
    <row r="3452" spans="2:27">
      <c r="B3452" s="189">
        <f t="shared" si="2014"/>
        <v>0</v>
      </c>
      <c r="C3452" s="189">
        <f t="shared" ca="1" si="2015"/>
        <v>0</v>
      </c>
      <c r="D3452" s="189">
        <f t="shared" si="2016"/>
        <v>0</v>
      </c>
      <c r="E3452" s="189">
        <f t="shared" ca="1" si="2017"/>
        <v>0</v>
      </c>
      <c r="F3452" s="189">
        <f t="shared" si="2018"/>
        <v>0</v>
      </c>
      <c r="G3452" s="189" cm="1">
        <f t="array" aca="1" ref="G3452" ca="1">OFFSET(G3452,-1,,,)+1</f>
        <v>3447</v>
      </c>
      <c r="H3452" s="189">
        <f t="shared" si="2019"/>
        <v>0</v>
      </c>
      <c r="I3452" s="189">
        <f t="shared" si="2020"/>
        <v>0</v>
      </c>
      <c r="J3452" s="179">
        <f t="shared" si="2021"/>
        <v>0</v>
      </c>
      <c r="K3452" s="173" t="s">
        <v>3534</v>
      </c>
      <c r="L3452" s="174" t="str" cm="1">
        <f t="array" aca="1" ref="L3452" ca="1">IF($K3452="",OFFSET(L3452,-1,,,),K3452)</f>
        <v>15.01.19.02.02</v>
      </c>
      <c r="M3452" s="175" t="str" cm="1">
        <f t="array" aca="1" ref="M3452" ca="1">IF(OR($K3452=0,$K3452=""),OFFSET(M3452,-1,,,),O3452)</f>
        <v>REGULARIZAÇÃO SARRAFEADA - CONTRAPISO - ESP=3CM</v>
      </c>
      <c r="N3452" s="67" t="s">
        <v>252</v>
      </c>
      <c r="O3452" s="68" t="s">
        <v>4237</v>
      </c>
      <c r="P3452" s="68"/>
      <c r="Q3452" s="68" t="s">
        <v>3258</v>
      </c>
      <c r="R3452" s="69">
        <v>42.82</v>
      </c>
      <c r="S3452" s="70">
        <v>52.604999999999997</v>
      </c>
      <c r="T3452" s="70">
        <v>2252.5461</v>
      </c>
      <c r="U3452" s="67"/>
      <c r="V3452" s="71"/>
      <c r="W3452" s="171"/>
      <c r="X3452" s="172"/>
      <c r="Y3452" s="176">
        <f t="shared" si="2022"/>
        <v>0</v>
      </c>
      <c r="AA3452" s="192"/>
    </row>
    <row r="3453" spans="2:27" hidden="1">
      <c r="B3453" s="189">
        <f t="shared" si="2014"/>
        <v>0</v>
      </c>
      <c r="C3453" s="189">
        <f t="shared" ca="1" si="2015"/>
        <v>0</v>
      </c>
      <c r="D3453" s="189">
        <f t="shared" si="2016"/>
        <v>0</v>
      </c>
      <c r="E3453" s="189">
        <f t="shared" ca="1" si="2017"/>
        <v>0</v>
      </c>
      <c r="F3453" s="189">
        <f t="shared" si="2018"/>
        <v>0</v>
      </c>
      <c r="G3453" s="189" cm="1">
        <f t="array" aca="1" ref="G3453" ca="1">OFFSET(G3453,-1,,,)+1</f>
        <v>3448</v>
      </c>
      <c r="H3453" s="189">
        <f t="shared" si="2019"/>
        <v>0</v>
      </c>
      <c r="I3453" s="189">
        <f t="shared" si="2020"/>
        <v>0</v>
      </c>
      <c r="J3453" s="179">
        <f t="shared" si="2021"/>
        <v>0</v>
      </c>
      <c r="K3453" s="173"/>
      <c r="L3453" s="174" t="str" cm="1">
        <f t="array" aca="1" ref="L3453" ca="1">IF($K3453="",OFFSET(L3453,-1,,,),K3453)</f>
        <v>15.01.19.02.02</v>
      </c>
      <c r="M3453" s="175" t="str" cm="1">
        <f t="array" aca="1" ref="M3453" ca="1">IF(OR($K3453=0,$K3453=""),OFFSET(M3453,-1,,,),O3453)</f>
        <v>REGULARIZAÇÃO SARRAFEADA - CONTRAPISO - ESP=3CM</v>
      </c>
      <c r="N3453" s="67" t="s">
        <v>240</v>
      </c>
      <c r="O3453" s="68" t="s">
        <v>179</v>
      </c>
      <c r="P3453" s="68"/>
      <c r="Q3453" s="68" t="s">
        <v>3255</v>
      </c>
      <c r="R3453" s="69">
        <v>374.24680000000001</v>
      </c>
      <c r="S3453" s="70">
        <v>0.75</v>
      </c>
      <c r="T3453" s="70">
        <v>280.68510000000003</v>
      </c>
      <c r="U3453" s="67" t="s">
        <v>1519</v>
      </c>
      <c r="V3453" s="71" t="s">
        <v>4202</v>
      </c>
      <c r="W3453" s="171"/>
      <c r="X3453" s="172"/>
      <c r="Y3453" s="176">
        <f t="shared" si="2022"/>
        <v>0</v>
      </c>
      <c r="AA3453" s="192"/>
    </row>
    <row r="3454" spans="2:27" hidden="1">
      <c r="B3454" s="189">
        <f t="shared" si="2014"/>
        <v>0</v>
      </c>
      <c r="C3454" s="189">
        <f t="shared" ca="1" si="2015"/>
        <v>0</v>
      </c>
      <c r="D3454" s="189">
        <f t="shared" si="2016"/>
        <v>0</v>
      </c>
      <c r="E3454" s="189">
        <f t="shared" ca="1" si="2017"/>
        <v>0</v>
      </c>
      <c r="F3454" s="189">
        <f t="shared" si="2018"/>
        <v>0</v>
      </c>
      <c r="G3454" s="189" cm="1">
        <f t="array" aca="1" ref="G3454" ca="1">OFFSET(G3454,-1,,,)+1</f>
        <v>3449</v>
      </c>
      <c r="H3454" s="189">
        <f t="shared" si="2019"/>
        <v>0</v>
      </c>
      <c r="I3454" s="189">
        <f t="shared" si="2020"/>
        <v>0</v>
      </c>
      <c r="J3454" s="179">
        <f t="shared" si="2021"/>
        <v>0</v>
      </c>
      <c r="K3454" s="173"/>
      <c r="L3454" s="174" t="str" cm="1">
        <f t="array" aca="1" ref="L3454" ca="1">IF($K3454="",OFFSET(L3454,-1,,,),K3454)</f>
        <v>15.01.19.02.02</v>
      </c>
      <c r="M3454" s="175" t="str" cm="1">
        <f t="array" aca="1" ref="M3454" ca="1">IF(OR($K3454=0,$K3454=""),OFFSET(M3454,-1,,,),O3454)</f>
        <v>REGULARIZAÇÃO SARRAFEADA - CONTRAPISO - ESP=3CM</v>
      </c>
      <c r="N3454" s="67" t="s">
        <v>180</v>
      </c>
      <c r="O3454" s="68" t="s">
        <v>181</v>
      </c>
      <c r="P3454" s="68"/>
      <c r="Q3454" s="68" t="s">
        <v>3256</v>
      </c>
      <c r="R3454" s="69">
        <v>1.7128000000000001</v>
      </c>
      <c r="S3454" s="70">
        <v>200</v>
      </c>
      <c r="T3454" s="70">
        <v>342.56</v>
      </c>
      <c r="U3454" s="67" t="s">
        <v>1519</v>
      </c>
      <c r="V3454" s="71" t="s">
        <v>4202</v>
      </c>
      <c r="W3454" s="171"/>
      <c r="X3454" s="172"/>
      <c r="Y3454" s="176">
        <f t="shared" si="2022"/>
        <v>0</v>
      </c>
      <c r="AA3454" s="192"/>
    </row>
    <row r="3455" spans="2:27" hidden="1">
      <c r="B3455" s="189">
        <f t="shared" si="2014"/>
        <v>0</v>
      </c>
      <c r="C3455" s="189">
        <f t="shared" ca="1" si="2015"/>
        <v>0</v>
      </c>
      <c r="D3455" s="189">
        <f t="shared" si="2016"/>
        <v>0</v>
      </c>
      <c r="E3455" s="189">
        <f t="shared" ca="1" si="2017"/>
        <v>0</v>
      </c>
      <c r="F3455" s="189">
        <f t="shared" si="2018"/>
        <v>0</v>
      </c>
      <c r="G3455" s="189" cm="1">
        <f t="array" aca="1" ref="G3455" ca="1">OFFSET(G3455,-1,,,)+1</f>
        <v>3450</v>
      </c>
      <c r="H3455" s="189">
        <f t="shared" si="2019"/>
        <v>0</v>
      </c>
      <c r="I3455" s="189">
        <f t="shared" si="2020"/>
        <v>0</v>
      </c>
      <c r="J3455" s="179">
        <f t="shared" si="2021"/>
        <v>0</v>
      </c>
      <c r="K3455" s="173"/>
      <c r="L3455" s="174" t="str" cm="1">
        <f t="array" aca="1" ref="L3455" ca="1">IF($K3455="",OFFSET(L3455,-1,,,),K3455)</f>
        <v>15.01.19.02.02</v>
      </c>
      <c r="M3455" s="175" t="str" cm="1">
        <f t="array" aca="1" ref="M3455" ca="1">IF(OR($K3455=0,$K3455=""),OFFSET(M3455,-1,,,),O3455)</f>
        <v>REGULARIZAÇÃO SARRAFEADA - CONTRAPISO - ESP=3CM</v>
      </c>
      <c r="N3455" s="67" t="s">
        <v>253</v>
      </c>
      <c r="O3455" s="68" t="s">
        <v>254</v>
      </c>
      <c r="P3455" s="68"/>
      <c r="Q3455" s="68" t="s">
        <v>3255</v>
      </c>
      <c r="R3455" s="69">
        <v>19.268999999999998</v>
      </c>
      <c r="S3455" s="70">
        <v>9</v>
      </c>
      <c r="T3455" s="70">
        <v>173.42099999999999</v>
      </c>
      <c r="U3455" s="67" t="s">
        <v>1519</v>
      </c>
      <c r="V3455" s="71" t="s">
        <v>4202</v>
      </c>
      <c r="W3455" s="171"/>
      <c r="X3455" s="172"/>
      <c r="Y3455" s="176">
        <f t="shared" si="2022"/>
        <v>0</v>
      </c>
      <c r="AA3455" s="192"/>
    </row>
    <row r="3456" spans="2:27" hidden="1">
      <c r="B3456" s="189">
        <f t="shared" si="2014"/>
        <v>0</v>
      </c>
      <c r="C3456" s="189">
        <f t="shared" ca="1" si="2015"/>
        <v>0</v>
      </c>
      <c r="D3456" s="189">
        <f t="shared" si="2016"/>
        <v>0</v>
      </c>
      <c r="E3456" s="189">
        <f t="shared" ca="1" si="2017"/>
        <v>0</v>
      </c>
      <c r="F3456" s="189">
        <f t="shared" si="2018"/>
        <v>0</v>
      </c>
      <c r="G3456" s="189" cm="1">
        <f t="array" aca="1" ref="G3456" ca="1">OFFSET(G3456,-1,,,)+1</f>
        <v>3451</v>
      </c>
      <c r="H3456" s="189">
        <f t="shared" si="2019"/>
        <v>0</v>
      </c>
      <c r="I3456" s="189">
        <f t="shared" si="2020"/>
        <v>0</v>
      </c>
      <c r="J3456" s="179">
        <f t="shared" si="2021"/>
        <v>0</v>
      </c>
      <c r="K3456" s="173"/>
      <c r="L3456" s="174" t="str" cm="1">
        <f t="array" aca="1" ref="L3456" ca="1">IF($K3456="",OFFSET(L3456,-1,,,),K3456)</f>
        <v>15.01.19.02.02</v>
      </c>
      <c r="M3456" s="175" t="str" cm="1">
        <f t="array" aca="1" ref="M3456" ca="1">IF(OR($K3456=0,$K3456=""),OFFSET(M3456,-1,,,),O3456)</f>
        <v>REGULARIZAÇÃO SARRAFEADA - CONTRAPISO - ESP=3CM</v>
      </c>
      <c r="N3456" s="67" t="s">
        <v>255</v>
      </c>
      <c r="O3456" s="68" t="s">
        <v>256</v>
      </c>
      <c r="P3456" s="68"/>
      <c r="Q3456" s="68" t="s">
        <v>3258</v>
      </c>
      <c r="R3456" s="69">
        <v>42.82</v>
      </c>
      <c r="S3456" s="70">
        <v>34</v>
      </c>
      <c r="T3456" s="70">
        <v>1455.88</v>
      </c>
      <c r="U3456" s="67" t="s">
        <v>1519</v>
      </c>
      <c r="V3456" s="71" t="s">
        <v>4202</v>
      </c>
      <c r="W3456" s="171"/>
      <c r="X3456" s="172"/>
      <c r="Y3456" s="176">
        <f t="shared" si="2022"/>
        <v>0</v>
      </c>
      <c r="AA3456" s="192"/>
    </row>
    <row r="3457" spans="2:27">
      <c r="B3457" s="189">
        <f t="shared" si="2014"/>
        <v>0</v>
      </c>
      <c r="C3457" s="189">
        <f t="shared" ca="1" si="2015"/>
        <v>0</v>
      </c>
      <c r="D3457" s="189">
        <f t="shared" si="2016"/>
        <v>0</v>
      </c>
      <c r="E3457" s="189">
        <f t="shared" ca="1" si="2017"/>
        <v>0</v>
      </c>
      <c r="F3457" s="189">
        <f t="shared" si="2018"/>
        <v>0</v>
      </c>
      <c r="G3457" s="189" cm="1">
        <f t="array" aca="1" ref="G3457" ca="1">OFFSET(G3457,-1,,,)+1</f>
        <v>3452</v>
      </c>
      <c r="H3457" s="189">
        <f t="shared" si="2019"/>
        <v>0</v>
      </c>
      <c r="I3457" s="189">
        <f t="shared" si="2020"/>
        <v>0</v>
      </c>
      <c r="J3457" s="179">
        <f t="shared" si="2021"/>
        <v>0</v>
      </c>
      <c r="K3457" s="173" t="s">
        <v>3535</v>
      </c>
      <c r="L3457" s="174" t="str" cm="1">
        <f t="array" aca="1" ref="L3457" ca="1">IF($K3457="",OFFSET(L3457,-1,,,),K3457)</f>
        <v>15.01.19.02.03</v>
      </c>
      <c r="M3457" s="175" t="str" cm="1">
        <f t="array" aca="1" ref="M3457" ca="1">IF(OR($K3457=0,$K3457=""),OFFSET(M3457,-1,,,),O3457)</f>
        <v>PEITORIL EM GRANITO LARG:17CM</v>
      </c>
      <c r="N3457" s="67" t="s">
        <v>4084</v>
      </c>
      <c r="O3457" s="68" t="s">
        <v>4742</v>
      </c>
      <c r="P3457" s="68"/>
      <c r="Q3457" s="68" t="s">
        <v>3253</v>
      </c>
      <c r="R3457" s="69">
        <v>3.6</v>
      </c>
      <c r="S3457" s="70">
        <v>34.744599999999998</v>
      </c>
      <c r="T3457" s="70">
        <v>125.08055999999999</v>
      </c>
      <c r="U3457" s="67"/>
      <c r="V3457" s="71"/>
      <c r="W3457" s="171"/>
      <c r="X3457" s="172"/>
      <c r="Y3457" s="176">
        <f t="shared" si="2022"/>
        <v>0</v>
      </c>
      <c r="AA3457" s="192"/>
    </row>
    <row r="3458" spans="2:27" hidden="1">
      <c r="B3458" s="189">
        <f t="shared" si="2014"/>
        <v>0</v>
      </c>
      <c r="C3458" s="189">
        <f t="shared" ca="1" si="2015"/>
        <v>0</v>
      </c>
      <c r="D3458" s="189">
        <f t="shared" si="2016"/>
        <v>0</v>
      </c>
      <c r="E3458" s="189">
        <f t="shared" ca="1" si="2017"/>
        <v>0</v>
      </c>
      <c r="F3458" s="189">
        <f t="shared" si="2018"/>
        <v>0</v>
      </c>
      <c r="G3458" s="189" cm="1">
        <f t="array" aca="1" ref="G3458" ca="1">OFFSET(G3458,-1,,,)+1</f>
        <v>3453</v>
      </c>
      <c r="H3458" s="189">
        <f t="shared" si="2019"/>
        <v>0</v>
      </c>
      <c r="I3458" s="189">
        <f t="shared" si="2020"/>
        <v>0</v>
      </c>
      <c r="J3458" s="179">
        <f t="shared" si="2021"/>
        <v>0</v>
      </c>
      <c r="K3458" s="173"/>
      <c r="L3458" s="174" t="str" cm="1">
        <f t="array" aca="1" ref="L3458" ca="1">IF($K3458="",OFFSET(L3458,-1,,,),K3458)</f>
        <v>15.01.19.02.03</v>
      </c>
      <c r="M3458" s="175" t="str" cm="1">
        <f t="array" aca="1" ref="M3458" ca="1">IF(OR($K3458=0,$K3458=""),OFFSET(M3458,-1,,,),O3458)</f>
        <v>PEITORIL EM GRANITO LARG:17CM</v>
      </c>
      <c r="N3458" s="67" t="s">
        <v>269</v>
      </c>
      <c r="O3458" s="68" t="s">
        <v>270</v>
      </c>
      <c r="P3458" s="68"/>
      <c r="Q3458" s="68" t="s">
        <v>3255</v>
      </c>
      <c r="R3458" s="69">
        <v>11.52</v>
      </c>
      <c r="S3458" s="70">
        <v>0.65</v>
      </c>
      <c r="T3458" s="70">
        <v>7.4879999999999995</v>
      </c>
      <c r="U3458" s="67" t="s">
        <v>1519</v>
      </c>
      <c r="V3458" s="71" t="s">
        <v>4202</v>
      </c>
      <c r="W3458" s="171"/>
      <c r="X3458" s="172"/>
      <c r="Y3458" s="176">
        <f t="shared" si="2022"/>
        <v>0</v>
      </c>
      <c r="AA3458" s="192"/>
    </row>
    <row r="3459" spans="2:27" hidden="1">
      <c r="B3459" s="189">
        <f t="shared" si="2014"/>
        <v>0</v>
      </c>
      <c r="C3459" s="189">
        <f t="shared" ca="1" si="2015"/>
        <v>0</v>
      </c>
      <c r="D3459" s="189">
        <f t="shared" si="2016"/>
        <v>0</v>
      </c>
      <c r="E3459" s="189">
        <f t="shared" ca="1" si="2017"/>
        <v>0</v>
      </c>
      <c r="F3459" s="189">
        <f t="shared" si="2018"/>
        <v>0</v>
      </c>
      <c r="G3459" s="189" cm="1">
        <f t="array" aca="1" ref="G3459" ca="1">OFFSET(G3459,-1,,,)+1</f>
        <v>3454</v>
      </c>
      <c r="H3459" s="189">
        <f t="shared" si="2019"/>
        <v>0</v>
      </c>
      <c r="I3459" s="189">
        <f t="shared" si="2020"/>
        <v>0</v>
      </c>
      <c r="J3459" s="179">
        <f t="shared" si="2021"/>
        <v>0</v>
      </c>
      <c r="K3459" s="173"/>
      <c r="L3459" s="174" t="str" cm="1">
        <f t="array" aca="1" ref="L3459" ca="1">IF($K3459="",OFFSET(L3459,-1,,,),K3459)</f>
        <v>15.01.19.02.03</v>
      </c>
      <c r="M3459" s="175" t="str" cm="1">
        <f t="array" aca="1" ref="M3459" ca="1">IF(OR($K3459=0,$K3459=""),OFFSET(M3459,-1,,,),O3459)</f>
        <v>PEITORIL EM GRANITO LARG:17CM</v>
      </c>
      <c r="N3459" s="67" t="s">
        <v>4085</v>
      </c>
      <c r="O3459" s="68" t="s">
        <v>4743</v>
      </c>
      <c r="P3459" s="68"/>
      <c r="Q3459" s="68" t="s">
        <v>3258</v>
      </c>
      <c r="R3459" s="69">
        <v>0.64259999999999995</v>
      </c>
      <c r="S3459" s="70">
        <v>70.95</v>
      </c>
      <c r="T3459" s="70">
        <v>45.592469999999999</v>
      </c>
      <c r="U3459" s="67" t="s">
        <v>1519</v>
      </c>
      <c r="V3459" s="71" t="s">
        <v>4202</v>
      </c>
      <c r="W3459" s="171"/>
      <c r="X3459" s="172"/>
      <c r="Y3459" s="176">
        <f t="shared" si="2022"/>
        <v>0</v>
      </c>
      <c r="AA3459" s="192"/>
    </row>
    <row r="3460" spans="2:27" hidden="1">
      <c r="B3460" s="189">
        <f t="shared" si="2014"/>
        <v>0</v>
      </c>
      <c r="C3460" s="189">
        <f t="shared" ca="1" si="2015"/>
        <v>0</v>
      </c>
      <c r="D3460" s="189">
        <f t="shared" si="2016"/>
        <v>0</v>
      </c>
      <c r="E3460" s="189">
        <f t="shared" ca="1" si="2017"/>
        <v>0</v>
      </c>
      <c r="F3460" s="189">
        <f t="shared" si="2018"/>
        <v>0</v>
      </c>
      <c r="G3460" s="189" cm="1">
        <f t="array" aca="1" ref="G3460" ca="1">OFFSET(G3460,-1,,,)+1</f>
        <v>3455</v>
      </c>
      <c r="H3460" s="189">
        <f t="shared" si="2019"/>
        <v>0</v>
      </c>
      <c r="I3460" s="189">
        <f t="shared" si="2020"/>
        <v>0</v>
      </c>
      <c r="J3460" s="179">
        <f t="shared" si="2021"/>
        <v>0</v>
      </c>
      <c r="K3460" s="173"/>
      <c r="L3460" s="174" t="str" cm="1">
        <f t="array" aca="1" ref="L3460" ca="1">IF($K3460="",OFFSET(L3460,-1,,,),K3460)</f>
        <v>15.01.19.02.03</v>
      </c>
      <c r="M3460" s="175" t="str" cm="1">
        <f t="array" aca="1" ref="M3460" ca="1">IF(OR($K3460=0,$K3460=""),OFFSET(M3460,-1,,,),O3460)</f>
        <v>PEITORIL EM GRANITO LARG:17CM</v>
      </c>
      <c r="N3460" s="67" t="s">
        <v>1133</v>
      </c>
      <c r="O3460" s="68" t="s">
        <v>1134</v>
      </c>
      <c r="P3460" s="68"/>
      <c r="Q3460" s="68" t="s">
        <v>3253</v>
      </c>
      <c r="R3460" s="69">
        <v>3.6</v>
      </c>
      <c r="S3460" s="70">
        <v>20</v>
      </c>
      <c r="T3460" s="70">
        <v>72</v>
      </c>
      <c r="U3460" s="67" t="s">
        <v>1519</v>
      </c>
      <c r="V3460" s="71" t="s">
        <v>4202</v>
      </c>
      <c r="W3460" s="171"/>
      <c r="X3460" s="172"/>
      <c r="Y3460" s="176">
        <f t="shared" si="2022"/>
        <v>0</v>
      </c>
      <c r="AA3460" s="192"/>
    </row>
    <row r="3461" spans="2:27" hidden="1">
      <c r="B3461" s="189">
        <f t="shared" si="2014"/>
        <v>0</v>
      </c>
      <c r="C3461" s="189">
        <f t="shared" ca="1" si="2015"/>
        <v>0</v>
      </c>
      <c r="D3461" s="189">
        <f t="shared" si="2016"/>
        <v>0</v>
      </c>
      <c r="E3461" s="189">
        <f t="shared" ca="1" si="2017"/>
        <v>0</v>
      </c>
      <c r="F3461" s="189">
        <f t="shared" si="2018"/>
        <v>0</v>
      </c>
      <c r="G3461" s="189" cm="1">
        <f t="array" aca="1" ref="G3461" ca="1">OFFSET(G3461,-1,,,)+1</f>
        <v>3456</v>
      </c>
      <c r="H3461" s="189">
        <f t="shared" si="2019"/>
        <v>0</v>
      </c>
      <c r="I3461" s="189">
        <f t="shared" si="2020"/>
        <v>0</v>
      </c>
      <c r="J3461" s="179">
        <f t="shared" si="2021"/>
        <v>0</v>
      </c>
      <c r="K3461" s="173" t="s">
        <v>3536</v>
      </c>
      <c r="L3461" s="174" t="str" cm="1">
        <f t="array" aca="1" ref="L3461" ca="1">IF($K3461="",OFFSET(L3461,-1,,,),K3461)</f>
        <v>15.01.19.03</v>
      </c>
      <c r="M3461" s="175" t="str" cm="1">
        <f t="array" aca="1" ref="M3461" ca="1">IF(OR($K3461=0,$K3461=""),OFFSET(M3461,-1,,,),O3461)</f>
        <v>PINTURA</v>
      </c>
      <c r="N3461" s="67" t="s">
        <v>143</v>
      </c>
      <c r="O3461" s="68" t="s">
        <v>376</v>
      </c>
      <c r="P3461" s="68"/>
      <c r="Q3461" s="68"/>
      <c r="R3461" s="69"/>
      <c r="S3461" s="70"/>
      <c r="T3461" s="70">
        <v>0</v>
      </c>
      <c r="U3461" s="67"/>
      <c r="V3461" s="71"/>
      <c r="W3461" s="171"/>
      <c r="X3461" s="172"/>
      <c r="Y3461" s="176">
        <f t="shared" si="2022"/>
        <v>0</v>
      </c>
      <c r="AA3461" s="192"/>
    </row>
    <row r="3462" spans="2:27">
      <c r="B3462" s="189">
        <f t="shared" si="2014"/>
        <v>0</v>
      </c>
      <c r="C3462" s="189">
        <f t="shared" ca="1" si="2015"/>
        <v>0</v>
      </c>
      <c r="D3462" s="189">
        <f t="shared" si="2016"/>
        <v>0</v>
      </c>
      <c r="E3462" s="189">
        <f t="shared" ca="1" si="2017"/>
        <v>0</v>
      </c>
      <c r="F3462" s="189">
        <f t="shared" si="2018"/>
        <v>0</v>
      </c>
      <c r="G3462" s="189" cm="1">
        <f t="array" aca="1" ref="G3462" ca="1">OFFSET(G3462,-1,,,)+1</f>
        <v>3457</v>
      </c>
      <c r="H3462" s="189">
        <f t="shared" si="2019"/>
        <v>0</v>
      </c>
      <c r="I3462" s="189">
        <f t="shared" si="2020"/>
        <v>0</v>
      </c>
      <c r="J3462" s="179">
        <f t="shared" si="2021"/>
        <v>0</v>
      </c>
      <c r="K3462" s="173" t="s">
        <v>3537</v>
      </c>
      <c r="L3462" s="174" t="str" cm="1">
        <f t="array" aca="1" ref="L3462" ca="1">IF($K3462="",OFFSET(L3462,-1,,,),K3462)</f>
        <v>15.01.19.03.01</v>
      </c>
      <c r="M3462" s="175" t="str" cm="1">
        <f t="array" aca="1" ref="M3462" ca="1">IF(OR($K3462=0,$K3462=""),OFFSET(M3462,-1,,,),O3462)</f>
        <v>PINTURA EPÓXI EM BICICLETÁRIO</v>
      </c>
      <c r="N3462" s="67" t="s">
        <v>4134</v>
      </c>
      <c r="O3462" s="68" t="s">
        <v>4834</v>
      </c>
      <c r="P3462" s="68"/>
      <c r="Q3462" s="68" t="s">
        <v>3258</v>
      </c>
      <c r="R3462" s="69">
        <v>42.83</v>
      </c>
      <c r="S3462" s="70">
        <v>200</v>
      </c>
      <c r="T3462" s="70">
        <v>8566</v>
      </c>
      <c r="U3462" s="67"/>
      <c r="V3462" s="71"/>
      <c r="W3462" s="171"/>
      <c r="X3462" s="172"/>
      <c r="Y3462" s="176">
        <f t="shared" si="2022"/>
        <v>0</v>
      </c>
      <c r="AA3462" s="192"/>
    </row>
    <row r="3463" spans="2:27" hidden="1">
      <c r="B3463" s="189">
        <f t="shared" si="2014"/>
        <v>0</v>
      </c>
      <c r="C3463" s="189">
        <f t="shared" ca="1" si="2015"/>
        <v>0</v>
      </c>
      <c r="D3463" s="189">
        <f t="shared" si="2016"/>
        <v>0</v>
      </c>
      <c r="E3463" s="189">
        <f t="shared" ca="1" si="2017"/>
        <v>0</v>
      </c>
      <c r="F3463" s="189">
        <f t="shared" si="2018"/>
        <v>0</v>
      </c>
      <c r="G3463" s="189" cm="1">
        <f t="array" aca="1" ref="G3463" ca="1">OFFSET(G3463,-1,,,)+1</f>
        <v>3458</v>
      </c>
      <c r="H3463" s="189">
        <f t="shared" si="2019"/>
        <v>0</v>
      </c>
      <c r="I3463" s="189">
        <f t="shared" si="2020"/>
        <v>0</v>
      </c>
      <c r="J3463" s="179">
        <f t="shared" si="2021"/>
        <v>0</v>
      </c>
      <c r="K3463" s="173"/>
      <c r="L3463" s="174" t="str" cm="1">
        <f t="array" aca="1" ref="L3463" ca="1">IF($K3463="",OFFSET(L3463,-1,,,),K3463)</f>
        <v>15.01.19.03.01</v>
      </c>
      <c r="M3463" s="175" t="str" cm="1">
        <f t="array" aca="1" ref="M3463" ca="1">IF(OR($K3463=0,$K3463=""),OFFSET(M3463,-1,,,),O3463)</f>
        <v>PINTURA EPÓXI EM BICICLETÁRIO</v>
      </c>
      <c r="N3463" s="67" t="s">
        <v>4135</v>
      </c>
      <c r="O3463" s="68" t="s">
        <v>4835</v>
      </c>
      <c r="P3463" s="68"/>
      <c r="Q3463" s="68" t="s">
        <v>3258</v>
      </c>
      <c r="R3463" s="69">
        <v>42.83</v>
      </c>
      <c r="S3463" s="70">
        <v>200</v>
      </c>
      <c r="T3463" s="70">
        <v>8566</v>
      </c>
      <c r="U3463" s="67" t="s">
        <v>1519</v>
      </c>
      <c r="V3463" s="71" t="s">
        <v>4202</v>
      </c>
      <c r="W3463" s="171"/>
      <c r="X3463" s="172"/>
      <c r="Y3463" s="176">
        <f t="shared" si="2022"/>
        <v>0</v>
      </c>
      <c r="AA3463" s="192"/>
    </row>
    <row r="3464" spans="2:27">
      <c r="B3464" s="189">
        <f t="shared" si="2014"/>
        <v>0</v>
      </c>
      <c r="C3464" s="189">
        <f t="shared" ca="1" si="2015"/>
        <v>0</v>
      </c>
      <c r="D3464" s="189">
        <f t="shared" si="2016"/>
        <v>0</v>
      </c>
      <c r="E3464" s="189">
        <f t="shared" ca="1" si="2017"/>
        <v>0</v>
      </c>
      <c r="F3464" s="189">
        <f t="shared" si="2018"/>
        <v>0</v>
      </c>
      <c r="G3464" s="189" cm="1">
        <f t="array" aca="1" ref="G3464" ca="1">OFFSET(G3464,-1,,,)+1</f>
        <v>3459</v>
      </c>
      <c r="H3464" s="189">
        <f t="shared" si="2019"/>
        <v>0</v>
      </c>
      <c r="I3464" s="189">
        <f t="shared" si="2020"/>
        <v>0</v>
      </c>
      <c r="J3464" s="179">
        <f t="shared" si="2021"/>
        <v>0</v>
      </c>
      <c r="K3464" s="173" t="s">
        <v>3538</v>
      </c>
      <c r="L3464" s="174" t="str" cm="1">
        <f t="array" aca="1" ref="L3464" ca="1">IF($K3464="",OFFSET(L3464,-1,,,),K3464)</f>
        <v>15.01.19.03.02</v>
      </c>
      <c r="M3464" s="175" t="str" cm="1">
        <f t="array" aca="1" ref="M3464" ca="1">IF(OR($K3464=0,$K3464=""),OFFSET(M3464,-1,,,),O3464)</f>
        <v>PINTURA LATEX PVA COLORIDO SOBRE MASSA ÚNICA COM 1 DEMÃO DE MASSA CORRIDA PVA</v>
      </c>
      <c r="N3464" s="67" t="s">
        <v>1394</v>
      </c>
      <c r="O3464" s="68" t="s">
        <v>4729</v>
      </c>
      <c r="P3464" s="68"/>
      <c r="Q3464" s="68" t="s">
        <v>3258</v>
      </c>
      <c r="R3464" s="69">
        <v>58.72</v>
      </c>
      <c r="S3464" s="70">
        <v>44.789499999999997</v>
      </c>
      <c r="T3464" s="70">
        <v>2630.0394399999996</v>
      </c>
      <c r="U3464" s="67"/>
      <c r="V3464" s="71"/>
      <c r="W3464" s="171"/>
      <c r="X3464" s="172"/>
      <c r="Y3464" s="176">
        <f t="shared" si="2022"/>
        <v>0</v>
      </c>
      <c r="AA3464" s="192"/>
    </row>
    <row r="3465" spans="2:27" hidden="1">
      <c r="B3465" s="189">
        <f t="shared" si="2014"/>
        <v>0</v>
      </c>
      <c r="C3465" s="189">
        <f t="shared" ca="1" si="2015"/>
        <v>0</v>
      </c>
      <c r="D3465" s="189">
        <f t="shared" si="2016"/>
        <v>0</v>
      </c>
      <c r="E3465" s="189">
        <f t="shared" ca="1" si="2017"/>
        <v>0</v>
      </c>
      <c r="F3465" s="189">
        <f t="shared" si="2018"/>
        <v>0</v>
      </c>
      <c r="G3465" s="189" cm="1">
        <f t="array" aca="1" ref="G3465" ca="1">OFFSET(G3465,-1,,,)+1</f>
        <v>3460</v>
      </c>
      <c r="H3465" s="189">
        <f t="shared" si="2019"/>
        <v>0</v>
      </c>
      <c r="I3465" s="189">
        <f t="shared" si="2020"/>
        <v>0</v>
      </c>
      <c r="J3465" s="179">
        <f t="shared" si="2021"/>
        <v>0</v>
      </c>
      <c r="K3465" s="173"/>
      <c r="L3465" s="174" t="str" cm="1">
        <f t="array" aca="1" ref="L3465" ca="1">IF($K3465="",OFFSET(L3465,-1,,,),K3465)</f>
        <v>15.01.19.03.02</v>
      </c>
      <c r="M3465" s="175" t="str" cm="1">
        <f t="array" aca="1" ref="M3465" ca="1">IF(OR($K3465=0,$K3465=""),OFFSET(M3465,-1,,,),O3465)</f>
        <v>PINTURA LATEX PVA COLORIDO SOBRE MASSA ÚNICA COM 1 DEMÃO DE MASSA CORRIDA PVA</v>
      </c>
      <c r="N3465" s="67" t="s">
        <v>1378</v>
      </c>
      <c r="O3465" s="68" t="s">
        <v>1379</v>
      </c>
      <c r="P3465" s="68"/>
      <c r="Q3465" s="68" t="s">
        <v>3254</v>
      </c>
      <c r="R3465" s="69">
        <v>46.388800000000003</v>
      </c>
      <c r="S3465" s="70">
        <v>1.2</v>
      </c>
      <c r="T3465" s="70">
        <v>55.666560000000004</v>
      </c>
      <c r="U3465" s="67" t="s">
        <v>1519</v>
      </c>
      <c r="V3465" s="71" t="s">
        <v>4202</v>
      </c>
      <c r="W3465" s="171"/>
      <c r="X3465" s="172"/>
      <c r="Y3465" s="176">
        <f t="shared" si="2022"/>
        <v>0</v>
      </c>
      <c r="AA3465" s="192"/>
    </row>
    <row r="3466" spans="2:27" hidden="1">
      <c r="B3466" s="189">
        <f t="shared" si="2014"/>
        <v>0</v>
      </c>
      <c r="C3466" s="189">
        <f t="shared" ca="1" si="2015"/>
        <v>0</v>
      </c>
      <c r="D3466" s="189">
        <f t="shared" si="2016"/>
        <v>0</v>
      </c>
      <c r="E3466" s="189">
        <f t="shared" ca="1" si="2017"/>
        <v>0</v>
      </c>
      <c r="F3466" s="189">
        <f t="shared" si="2018"/>
        <v>0</v>
      </c>
      <c r="G3466" s="189" cm="1">
        <f t="array" aca="1" ref="G3466" ca="1">OFFSET(G3466,-1,,,)+1</f>
        <v>3461</v>
      </c>
      <c r="H3466" s="189">
        <f t="shared" si="2019"/>
        <v>0</v>
      </c>
      <c r="I3466" s="189">
        <f t="shared" si="2020"/>
        <v>0</v>
      </c>
      <c r="J3466" s="179">
        <f t="shared" si="2021"/>
        <v>0</v>
      </c>
      <c r="K3466" s="173"/>
      <c r="L3466" s="174" t="str" cm="1">
        <f t="array" aca="1" ref="L3466" ca="1">IF($K3466="",OFFSET(L3466,-1,,,),K3466)</f>
        <v>15.01.19.03.02</v>
      </c>
      <c r="M3466" s="175" t="str" cm="1">
        <f t="array" aca="1" ref="M3466" ca="1">IF(OR($K3466=0,$K3466=""),OFFSET(M3466,-1,,,),O3466)</f>
        <v>PINTURA LATEX PVA COLORIDO SOBRE MASSA ÚNICA COM 1 DEMÃO DE MASSA CORRIDA PVA</v>
      </c>
      <c r="N3466" s="67" t="s">
        <v>1380</v>
      </c>
      <c r="O3466" s="68" t="s">
        <v>1381</v>
      </c>
      <c r="P3466" s="68"/>
      <c r="Q3466" s="68" t="s">
        <v>3254</v>
      </c>
      <c r="R3466" s="69">
        <v>9.9824000000000002</v>
      </c>
      <c r="S3466" s="70">
        <v>4.95</v>
      </c>
      <c r="T3466" s="70">
        <v>49.412880000000001</v>
      </c>
      <c r="U3466" s="67" t="s">
        <v>1519</v>
      </c>
      <c r="V3466" s="71" t="s">
        <v>4202</v>
      </c>
      <c r="W3466" s="171"/>
      <c r="X3466" s="172"/>
      <c r="Y3466" s="176">
        <f t="shared" si="2022"/>
        <v>0</v>
      </c>
      <c r="AA3466" s="192"/>
    </row>
    <row r="3467" spans="2:27" hidden="1">
      <c r="B3467" s="189">
        <f t="shared" si="2014"/>
        <v>0</v>
      </c>
      <c r="C3467" s="189">
        <f t="shared" ca="1" si="2015"/>
        <v>0</v>
      </c>
      <c r="D3467" s="189">
        <f t="shared" si="2016"/>
        <v>0</v>
      </c>
      <c r="E3467" s="189">
        <f t="shared" ca="1" si="2017"/>
        <v>0</v>
      </c>
      <c r="F3467" s="189">
        <f t="shared" si="2018"/>
        <v>0</v>
      </c>
      <c r="G3467" s="189" cm="1">
        <f t="array" aca="1" ref="G3467" ca="1">OFFSET(G3467,-1,,,)+1</f>
        <v>3462</v>
      </c>
      <c r="H3467" s="189">
        <f t="shared" si="2019"/>
        <v>0</v>
      </c>
      <c r="I3467" s="189">
        <f t="shared" si="2020"/>
        <v>0</v>
      </c>
      <c r="J3467" s="179">
        <f t="shared" si="2021"/>
        <v>0</v>
      </c>
      <c r="K3467" s="173"/>
      <c r="L3467" s="174" t="str" cm="1">
        <f t="array" aca="1" ref="L3467" ca="1">IF($K3467="",OFFSET(L3467,-1,,,),K3467)</f>
        <v>15.01.19.03.02</v>
      </c>
      <c r="M3467" s="175" t="str" cm="1">
        <f t="array" aca="1" ref="M3467" ca="1">IF(OR($K3467=0,$K3467=""),OFFSET(M3467,-1,,,),O3467)</f>
        <v>PINTURA LATEX PVA COLORIDO SOBRE MASSA ÚNICA COM 1 DEMÃO DE MASSA CORRIDA PVA</v>
      </c>
      <c r="N3467" s="67" t="s">
        <v>1395</v>
      </c>
      <c r="O3467" s="68" t="s">
        <v>1396</v>
      </c>
      <c r="P3467" s="68"/>
      <c r="Q3467" s="68" t="s">
        <v>3258</v>
      </c>
      <c r="R3467" s="69">
        <v>58.72</v>
      </c>
      <c r="S3467" s="70">
        <v>43</v>
      </c>
      <c r="T3467" s="70">
        <v>2524.96</v>
      </c>
      <c r="U3467" s="67" t="s">
        <v>1519</v>
      </c>
      <c r="V3467" s="71" t="s">
        <v>4202</v>
      </c>
      <c r="W3467" s="171"/>
      <c r="X3467" s="172"/>
      <c r="Y3467" s="176">
        <f t="shared" si="2022"/>
        <v>0</v>
      </c>
      <c r="AA3467" s="192"/>
    </row>
    <row r="3468" spans="2:27">
      <c r="B3468" s="189">
        <f t="shared" si="2014"/>
        <v>0</v>
      </c>
      <c r="C3468" s="189">
        <f t="shared" ca="1" si="2015"/>
        <v>0</v>
      </c>
      <c r="D3468" s="189">
        <f t="shared" si="2016"/>
        <v>0</v>
      </c>
      <c r="E3468" s="189">
        <f t="shared" ca="1" si="2017"/>
        <v>0</v>
      </c>
      <c r="F3468" s="189">
        <f t="shared" si="2018"/>
        <v>0</v>
      </c>
      <c r="G3468" s="189" cm="1">
        <f t="array" aca="1" ref="G3468" ca="1">OFFSET(G3468,-1,,,)+1</f>
        <v>3463</v>
      </c>
      <c r="H3468" s="189">
        <f t="shared" si="2019"/>
        <v>0</v>
      </c>
      <c r="I3468" s="189">
        <f t="shared" si="2020"/>
        <v>0</v>
      </c>
      <c r="J3468" s="179">
        <f t="shared" si="2021"/>
        <v>0</v>
      </c>
      <c r="K3468" s="173" t="s">
        <v>3539</v>
      </c>
      <c r="L3468" s="174" t="str" cm="1">
        <f t="array" aca="1" ref="L3468" ca="1">IF($K3468="",OFFSET(L3468,-1,,,),K3468)</f>
        <v>15.01.19.03.03</v>
      </c>
      <c r="M3468" s="175" t="str" cm="1">
        <f t="array" aca="1" ref="M3468" ca="1">IF(OR($K3468=0,$K3468=""),OFFSET(M3468,-1,,,),O3468)</f>
        <v>PINTURA ACRÍLICA SOBRE CONCRETO</v>
      </c>
      <c r="N3468" s="67" t="s">
        <v>377</v>
      </c>
      <c r="O3468" s="68" t="s">
        <v>4249</v>
      </c>
      <c r="P3468" s="68"/>
      <c r="Q3468" s="68" t="s">
        <v>3258</v>
      </c>
      <c r="R3468" s="69">
        <v>73.72</v>
      </c>
      <c r="S3468" s="70">
        <v>14.639699999999999</v>
      </c>
      <c r="T3468" s="70">
        <v>1079.2386839999999</v>
      </c>
      <c r="U3468" s="67"/>
      <c r="V3468" s="71"/>
      <c r="W3468" s="171"/>
      <c r="X3468" s="172"/>
      <c r="Y3468" s="176">
        <f t="shared" si="2022"/>
        <v>0</v>
      </c>
      <c r="AA3468" s="192"/>
    </row>
    <row r="3469" spans="2:27" hidden="1">
      <c r="B3469" s="189">
        <f t="shared" si="2014"/>
        <v>0</v>
      </c>
      <c r="C3469" s="189">
        <f t="shared" ca="1" si="2015"/>
        <v>0</v>
      </c>
      <c r="D3469" s="189">
        <f t="shared" si="2016"/>
        <v>0</v>
      </c>
      <c r="E3469" s="189">
        <f t="shared" ca="1" si="2017"/>
        <v>0</v>
      </c>
      <c r="F3469" s="189">
        <f t="shared" si="2018"/>
        <v>0</v>
      </c>
      <c r="G3469" s="189" cm="1">
        <f t="array" aca="1" ref="G3469" ca="1">OFFSET(G3469,-1,,,)+1</f>
        <v>3464</v>
      </c>
      <c r="H3469" s="189">
        <f t="shared" si="2019"/>
        <v>0</v>
      </c>
      <c r="I3469" s="189">
        <f t="shared" si="2020"/>
        <v>0</v>
      </c>
      <c r="J3469" s="179">
        <f t="shared" si="2021"/>
        <v>0</v>
      </c>
      <c r="K3469" s="173"/>
      <c r="L3469" s="174" t="str" cm="1">
        <f t="array" aca="1" ref="L3469" ca="1">IF($K3469="",OFFSET(L3469,-1,,,),K3469)</f>
        <v>15.01.19.03.03</v>
      </c>
      <c r="M3469" s="175" t="str" cm="1">
        <f t="array" aca="1" ref="M3469" ca="1">IF(OR($K3469=0,$K3469=""),OFFSET(M3469,-1,,,),O3469)</f>
        <v>PINTURA ACRÍLICA SOBRE CONCRETO</v>
      </c>
      <c r="N3469" s="67" t="s">
        <v>167</v>
      </c>
      <c r="O3469" s="68" t="s">
        <v>168</v>
      </c>
      <c r="P3469" s="68"/>
      <c r="Q3469" s="68" t="s">
        <v>3254</v>
      </c>
      <c r="R3469" s="69">
        <v>19.240919999999999</v>
      </c>
      <c r="S3469" s="70">
        <v>7.7</v>
      </c>
      <c r="T3469" s="70">
        <v>148.15508399999999</v>
      </c>
      <c r="U3469" s="67" t="s">
        <v>1519</v>
      </c>
      <c r="V3469" s="71" t="s">
        <v>4202</v>
      </c>
      <c r="W3469" s="171"/>
      <c r="X3469" s="172"/>
      <c r="Y3469" s="176">
        <f t="shared" si="2022"/>
        <v>0</v>
      </c>
      <c r="AA3469" s="192"/>
    </row>
    <row r="3470" spans="2:27" hidden="1">
      <c r="B3470" s="189">
        <f t="shared" si="2014"/>
        <v>0</v>
      </c>
      <c r="C3470" s="189">
        <f t="shared" ca="1" si="2015"/>
        <v>0</v>
      </c>
      <c r="D3470" s="189">
        <f t="shared" si="2016"/>
        <v>0</v>
      </c>
      <c r="E3470" s="189">
        <f t="shared" ca="1" si="2017"/>
        <v>0</v>
      </c>
      <c r="F3470" s="189">
        <f t="shared" si="2018"/>
        <v>0</v>
      </c>
      <c r="G3470" s="189" cm="1">
        <f t="array" aca="1" ref="G3470" ca="1">OFFSET(G3470,-1,,,)+1</f>
        <v>3465</v>
      </c>
      <c r="H3470" s="189">
        <f t="shared" si="2019"/>
        <v>0</v>
      </c>
      <c r="I3470" s="189">
        <f t="shared" si="2020"/>
        <v>0</v>
      </c>
      <c r="J3470" s="179">
        <f t="shared" si="2021"/>
        <v>0</v>
      </c>
      <c r="K3470" s="173"/>
      <c r="L3470" s="174" t="str" cm="1">
        <f t="array" aca="1" ref="L3470" ca="1">IF($K3470="",OFFSET(L3470,-1,,,),K3470)</f>
        <v>15.01.19.03.03</v>
      </c>
      <c r="M3470" s="175" t="str" cm="1">
        <f t="array" aca="1" ref="M3470" ca="1">IF(OR($K3470=0,$K3470=""),OFFSET(M3470,-1,,,),O3470)</f>
        <v>PINTURA ACRÍLICA SOBRE CONCRETO</v>
      </c>
      <c r="N3470" s="67" t="s">
        <v>224</v>
      </c>
      <c r="O3470" s="68" t="s">
        <v>225</v>
      </c>
      <c r="P3470" s="68"/>
      <c r="Q3470" s="68" t="s">
        <v>3258</v>
      </c>
      <c r="R3470" s="69">
        <v>73.72</v>
      </c>
      <c r="S3470" s="70">
        <v>12.63</v>
      </c>
      <c r="T3470" s="70">
        <v>931.08360000000005</v>
      </c>
      <c r="U3470" s="67" t="s">
        <v>1519</v>
      </c>
      <c r="V3470" s="71" t="s">
        <v>4202</v>
      </c>
      <c r="W3470" s="171"/>
      <c r="X3470" s="172"/>
      <c r="Y3470" s="176">
        <f t="shared" si="2022"/>
        <v>0</v>
      </c>
      <c r="AA3470" s="192"/>
    </row>
    <row r="3471" spans="2:27" hidden="1">
      <c r="B3471" s="189">
        <f t="shared" si="2014"/>
        <v>0</v>
      </c>
      <c r="C3471" s="189">
        <f t="shared" ca="1" si="2015"/>
        <v>0</v>
      </c>
      <c r="D3471" s="189">
        <f t="shared" si="2016"/>
        <v>0</v>
      </c>
      <c r="E3471" s="189">
        <f t="shared" ca="1" si="2017"/>
        <v>0</v>
      </c>
      <c r="F3471" s="189">
        <f t="shared" si="2018"/>
        <v>0</v>
      </c>
      <c r="G3471" s="189" cm="1">
        <f t="array" aca="1" ref="G3471" ca="1">OFFSET(G3471,-1,,,)+1</f>
        <v>3466</v>
      </c>
      <c r="H3471" s="189">
        <f t="shared" si="2019"/>
        <v>0</v>
      </c>
      <c r="I3471" s="189">
        <f t="shared" si="2020"/>
        <v>0</v>
      </c>
      <c r="J3471" s="179">
        <f t="shared" si="2021"/>
        <v>0</v>
      </c>
      <c r="K3471" s="173" t="s">
        <v>3540</v>
      </c>
      <c r="L3471" s="174" t="str" cm="1">
        <f t="array" aca="1" ref="L3471" ca="1">IF($K3471="",OFFSET(L3471,-1,,,),K3471)</f>
        <v>15.01.19.04</v>
      </c>
      <c r="M3471" s="175" t="str" cm="1">
        <f t="array" aca="1" ref="M3471" ca="1">IF(OR($K3471=0,$K3471=""),OFFSET(M3471,-1,,,),O3471)</f>
        <v>ESQUADRIAS</v>
      </c>
      <c r="N3471" s="67" t="s">
        <v>143</v>
      </c>
      <c r="O3471" s="68" t="s">
        <v>387</v>
      </c>
      <c r="P3471" s="68"/>
      <c r="Q3471" s="68"/>
      <c r="R3471" s="69"/>
      <c r="S3471" s="70"/>
      <c r="T3471" s="70">
        <v>0</v>
      </c>
      <c r="U3471" s="67"/>
      <c r="V3471" s="71"/>
      <c r="W3471" s="171"/>
      <c r="X3471" s="172"/>
      <c r="Y3471" s="176">
        <f t="shared" si="2022"/>
        <v>0</v>
      </c>
      <c r="AA3471" s="192"/>
    </row>
    <row r="3472" spans="2:27">
      <c r="B3472" s="189">
        <f t="shared" si="2014"/>
        <v>0</v>
      </c>
      <c r="C3472" s="189">
        <f t="shared" ca="1" si="2015"/>
        <v>0</v>
      </c>
      <c r="D3472" s="189">
        <f t="shared" si="2016"/>
        <v>0</v>
      </c>
      <c r="E3472" s="189">
        <f t="shared" ca="1" si="2017"/>
        <v>0</v>
      </c>
      <c r="F3472" s="189">
        <f t="shared" si="2018"/>
        <v>0</v>
      </c>
      <c r="G3472" s="189" cm="1">
        <f t="array" aca="1" ref="G3472" ca="1">OFFSET(G3472,-1,,,)+1</f>
        <v>3467</v>
      </c>
      <c r="H3472" s="189">
        <f t="shared" si="2019"/>
        <v>0</v>
      </c>
      <c r="I3472" s="189">
        <f t="shared" si="2020"/>
        <v>0</v>
      </c>
      <c r="J3472" s="179">
        <f t="shared" si="2021"/>
        <v>0</v>
      </c>
      <c r="K3472" s="173" t="s">
        <v>3541</v>
      </c>
      <c r="L3472" s="174" t="str" cm="1">
        <f t="array" aca="1" ref="L3472" ca="1">IF($K3472="",OFFSET(L3472,-1,,,),K3472)</f>
        <v>15.01.19.04.01</v>
      </c>
      <c r="M3472" s="175" t="str" cm="1">
        <f t="array" aca="1" ref="M3472" ca="1">IF(OR($K3472=0,$K3472=""),OFFSET(M3472,-1,,,),O3472)</f>
        <v>PORTÃO COM 01 FOLHA DE GIRO TELADO EM AÇO - 0,90X2,00M</v>
      </c>
      <c r="N3472" s="67" t="s">
        <v>2854</v>
      </c>
      <c r="O3472" s="68" t="s">
        <v>4816</v>
      </c>
      <c r="P3472" s="68"/>
      <c r="Q3472" s="68" t="s">
        <v>3260</v>
      </c>
      <c r="R3472" s="69">
        <v>1</v>
      </c>
      <c r="S3472" s="70">
        <v>1375</v>
      </c>
      <c r="T3472" s="70">
        <v>1375</v>
      </c>
      <c r="U3472" s="67"/>
      <c r="V3472" s="71"/>
      <c r="W3472" s="171"/>
      <c r="X3472" s="172"/>
      <c r="Y3472" s="176">
        <f t="shared" si="2022"/>
        <v>0</v>
      </c>
      <c r="AA3472" s="192"/>
    </row>
    <row r="3473" spans="2:27" hidden="1">
      <c r="B3473" s="189">
        <f t="shared" si="2014"/>
        <v>0</v>
      </c>
      <c r="C3473" s="189">
        <f t="shared" ca="1" si="2015"/>
        <v>0</v>
      </c>
      <c r="D3473" s="189">
        <f t="shared" si="2016"/>
        <v>0</v>
      </c>
      <c r="E3473" s="189">
        <f t="shared" ca="1" si="2017"/>
        <v>0</v>
      </c>
      <c r="F3473" s="189">
        <f t="shared" si="2018"/>
        <v>0</v>
      </c>
      <c r="G3473" s="189" cm="1">
        <f t="array" aca="1" ref="G3473" ca="1">OFFSET(G3473,-1,,,)+1</f>
        <v>3468</v>
      </c>
      <c r="H3473" s="189">
        <f t="shared" si="2019"/>
        <v>0</v>
      </c>
      <c r="I3473" s="189">
        <f t="shared" si="2020"/>
        <v>0</v>
      </c>
      <c r="J3473" s="179">
        <f t="shared" si="2021"/>
        <v>0</v>
      </c>
      <c r="K3473" s="173"/>
      <c r="L3473" s="174" t="str" cm="1">
        <f t="array" aca="1" ref="L3473" ca="1">IF($K3473="",OFFSET(L3473,-1,,,),K3473)</f>
        <v>15.01.19.04.01</v>
      </c>
      <c r="M3473" s="175" t="str" cm="1">
        <f t="array" aca="1" ref="M3473" ca="1">IF(OR($K3473=0,$K3473=""),OFFSET(M3473,-1,,,),O3473)</f>
        <v>PORTÃO COM 01 FOLHA DE GIRO TELADO EM AÇO - 0,90X2,00M</v>
      </c>
      <c r="N3473" s="67" t="s">
        <v>2855</v>
      </c>
      <c r="O3473" s="68" t="s">
        <v>3064</v>
      </c>
      <c r="P3473" s="68"/>
      <c r="Q3473" s="68" t="s">
        <v>3260</v>
      </c>
      <c r="R3473" s="69">
        <v>1</v>
      </c>
      <c r="S3473" s="70">
        <v>1375</v>
      </c>
      <c r="T3473" s="70">
        <v>1375</v>
      </c>
      <c r="U3473" s="67" t="s">
        <v>1519</v>
      </c>
      <c r="V3473" s="71" t="s">
        <v>4202</v>
      </c>
      <c r="W3473" s="171"/>
      <c r="X3473" s="172"/>
      <c r="Y3473" s="176">
        <f t="shared" si="2022"/>
        <v>0</v>
      </c>
      <c r="AA3473" s="192"/>
    </row>
    <row r="3474" spans="2:27">
      <c r="B3474" s="189">
        <f t="shared" si="2014"/>
        <v>0</v>
      </c>
      <c r="C3474" s="189">
        <f t="shared" ca="1" si="2015"/>
        <v>0</v>
      </c>
      <c r="D3474" s="189">
        <f t="shared" si="2016"/>
        <v>0</v>
      </c>
      <c r="E3474" s="189">
        <f t="shared" ca="1" si="2017"/>
        <v>0</v>
      </c>
      <c r="F3474" s="189">
        <f t="shared" si="2018"/>
        <v>0</v>
      </c>
      <c r="G3474" s="189" cm="1">
        <f t="array" aca="1" ref="G3474" ca="1">OFFSET(G3474,-1,,,)+1</f>
        <v>3469</v>
      </c>
      <c r="H3474" s="189">
        <f t="shared" si="2019"/>
        <v>0</v>
      </c>
      <c r="I3474" s="189">
        <f t="shared" si="2020"/>
        <v>0</v>
      </c>
      <c r="J3474" s="179">
        <f t="shared" si="2021"/>
        <v>0</v>
      </c>
      <c r="K3474" s="173" t="s">
        <v>3542</v>
      </c>
      <c r="L3474" s="174" t="str" cm="1">
        <f t="array" aca="1" ref="L3474" ca="1">IF($K3474="",OFFSET(L3474,-1,,,),K3474)</f>
        <v>15.01.19.04.02</v>
      </c>
      <c r="M3474" s="175" t="str" cm="1">
        <f t="array" aca="1" ref="M3474" ca="1">IF(OR($K3474=0,$K3474=""),OFFSET(M3474,-1,,,),O3474)</f>
        <v>JANELA DE ALUMÍNIO COM 02 FOLHAS DE CORRER - 1,20X1,20M</v>
      </c>
      <c r="N3474" s="67" t="s">
        <v>1280</v>
      </c>
      <c r="O3474" s="68" t="s">
        <v>4649</v>
      </c>
      <c r="P3474" s="68"/>
      <c r="Q3474" s="68" t="s">
        <v>3263</v>
      </c>
      <c r="R3474" s="69">
        <v>3</v>
      </c>
      <c r="S3474" s="70">
        <v>579.87</v>
      </c>
      <c r="T3474" s="70">
        <v>1739.6100000000001</v>
      </c>
      <c r="U3474" s="67"/>
      <c r="V3474" s="71"/>
      <c r="W3474" s="171"/>
      <c r="X3474" s="172"/>
      <c r="Y3474" s="176">
        <f t="shared" si="2022"/>
        <v>0</v>
      </c>
      <c r="AA3474" s="192"/>
    </row>
    <row r="3475" spans="2:27" hidden="1">
      <c r="B3475" s="189">
        <f t="shared" si="2014"/>
        <v>0</v>
      </c>
      <c r="C3475" s="189">
        <f t="shared" ca="1" si="2015"/>
        <v>0</v>
      </c>
      <c r="D3475" s="189">
        <f t="shared" si="2016"/>
        <v>0</v>
      </c>
      <c r="E3475" s="189">
        <f t="shared" ca="1" si="2017"/>
        <v>0</v>
      </c>
      <c r="F3475" s="189">
        <f t="shared" si="2018"/>
        <v>0</v>
      </c>
      <c r="G3475" s="189" cm="1">
        <f t="array" aca="1" ref="G3475" ca="1">OFFSET(G3475,-1,,,)+1</f>
        <v>3470</v>
      </c>
      <c r="H3475" s="189">
        <f t="shared" si="2019"/>
        <v>0</v>
      </c>
      <c r="I3475" s="189">
        <f t="shared" si="2020"/>
        <v>0</v>
      </c>
      <c r="J3475" s="179">
        <f t="shared" si="2021"/>
        <v>0</v>
      </c>
      <c r="K3475" s="173"/>
      <c r="L3475" s="174" t="str" cm="1">
        <f t="array" aca="1" ref="L3475" ca="1">IF($K3475="",OFFSET(L3475,-1,,,),K3475)</f>
        <v>15.01.19.04.02</v>
      </c>
      <c r="M3475" s="175" t="str" cm="1">
        <f t="array" aca="1" ref="M3475" ca="1">IF(OR($K3475=0,$K3475=""),OFFSET(M3475,-1,,,),O3475)</f>
        <v>JANELA DE ALUMÍNIO COM 02 FOLHAS DE CORRER - 1,20X1,20M</v>
      </c>
      <c r="N3475" s="67" t="s">
        <v>1142</v>
      </c>
      <c r="O3475" s="68" t="s">
        <v>1143</v>
      </c>
      <c r="P3475" s="68"/>
      <c r="Q3475" s="68" t="s">
        <v>3255</v>
      </c>
      <c r="R3475" s="69">
        <v>1.3634999999999999</v>
      </c>
      <c r="S3475" s="70">
        <v>40</v>
      </c>
      <c r="T3475" s="70">
        <v>54.54</v>
      </c>
      <c r="U3475" s="67" t="s">
        <v>1519</v>
      </c>
      <c r="V3475" s="71" t="s">
        <v>4202</v>
      </c>
      <c r="W3475" s="171"/>
      <c r="X3475" s="172"/>
      <c r="Y3475" s="176">
        <f t="shared" si="2022"/>
        <v>0</v>
      </c>
      <c r="AA3475" s="192"/>
    </row>
    <row r="3476" spans="2:27" hidden="1">
      <c r="B3476" s="189">
        <f t="shared" si="2014"/>
        <v>0</v>
      </c>
      <c r="C3476" s="189">
        <f t="shared" ca="1" si="2015"/>
        <v>0</v>
      </c>
      <c r="D3476" s="189">
        <f t="shared" si="2016"/>
        <v>0</v>
      </c>
      <c r="E3476" s="189">
        <f t="shared" ca="1" si="2017"/>
        <v>0</v>
      </c>
      <c r="F3476" s="189">
        <f t="shared" si="2018"/>
        <v>0</v>
      </c>
      <c r="G3476" s="189" cm="1">
        <f t="array" aca="1" ref="G3476" ca="1">OFFSET(G3476,-1,,,)+1</f>
        <v>3471</v>
      </c>
      <c r="H3476" s="189">
        <f t="shared" si="2019"/>
        <v>0</v>
      </c>
      <c r="I3476" s="189">
        <f t="shared" si="2020"/>
        <v>0</v>
      </c>
      <c r="J3476" s="179">
        <f t="shared" si="2021"/>
        <v>0</v>
      </c>
      <c r="K3476" s="173"/>
      <c r="L3476" s="174" t="str" cm="1">
        <f t="array" aca="1" ref="L3476" ca="1">IF($K3476="",OFFSET(L3476,-1,,,),K3476)</f>
        <v>15.01.19.04.02</v>
      </c>
      <c r="M3476" s="175" t="str" cm="1">
        <f t="array" aca="1" ref="M3476" ca="1">IF(OR($K3476=0,$K3476=""),OFFSET(M3476,-1,,,),O3476)</f>
        <v>JANELA DE ALUMÍNIO COM 02 FOLHAS DE CORRER - 1,20X1,20M</v>
      </c>
      <c r="N3476" s="67" t="s">
        <v>1281</v>
      </c>
      <c r="O3476" s="68" t="s">
        <v>1282</v>
      </c>
      <c r="P3476" s="68"/>
      <c r="Q3476" s="68" t="s">
        <v>3254</v>
      </c>
      <c r="R3476" s="69">
        <v>0.24</v>
      </c>
      <c r="S3476" s="70">
        <v>10.5</v>
      </c>
      <c r="T3476" s="70">
        <v>2.52</v>
      </c>
      <c r="U3476" s="67" t="s">
        <v>1519</v>
      </c>
      <c r="V3476" s="71" t="s">
        <v>4202</v>
      </c>
      <c r="W3476" s="171"/>
      <c r="X3476" s="172"/>
      <c r="Y3476" s="176">
        <f t="shared" si="2022"/>
        <v>0</v>
      </c>
      <c r="AA3476" s="192"/>
    </row>
    <row r="3477" spans="2:27" hidden="1">
      <c r="B3477" s="189">
        <f t="shared" si="2014"/>
        <v>0</v>
      </c>
      <c r="C3477" s="189">
        <f t="shared" ca="1" si="2015"/>
        <v>0</v>
      </c>
      <c r="D3477" s="189">
        <f t="shared" si="2016"/>
        <v>0</v>
      </c>
      <c r="E3477" s="189">
        <f t="shared" ca="1" si="2017"/>
        <v>0</v>
      </c>
      <c r="F3477" s="189">
        <f t="shared" si="2018"/>
        <v>0</v>
      </c>
      <c r="G3477" s="189" cm="1">
        <f t="array" aca="1" ref="G3477" ca="1">OFFSET(G3477,-1,,,)+1</f>
        <v>3472</v>
      </c>
      <c r="H3477" s="189">
        <f t="shared" si="2019"/>
        <v>0</v>
      </c>
      <c r="I3477" s="189">
        <f t="shared" si="2020"/>
        <v>0</v>
      </c>
      <c r="J3477" s="179">
        <f t="shared" si="2021"/>
        <v>0</v>
      </c>
      <c r="K3477" s="173"/>
      <c r="L3477" s="174" t="str" cm="1">
        <f t="array" aca="1" ref="L3477" ca="1">IF($K3477="",OFFSET(L3477,-1,,,),K3477)</f>
        <v>15.01.19.04.02</v>
      </c>
      <c r="M3477" s="175" t="str" cm="1">
        <f t="array" aca="1" ref="M3477" ca="1">IF(OR($K3477=0,$K3477=""),OFFSET(M3477,-1,,,),O3477)</f>
        <v>JANELA DE ALUMÍNIO COM 02 FOLHAS DE CORRER - 1,20X1,20M</v>
      </c>
      <c r="N3477" s="67" t="s">
        <v>1283</v>
      </c>
      <c r="O3477" s="68" t="s">
        <v>1284</v>
      </c>
      <c r="P3477" s="68"/>
      <c r="Q3477" s="68" t="s">
        <v>3260</v>
      </c>
      <c r="R3477" s="69">
        <v>3</v>
      </c>
      <c r="S3477" s="70">
        <v>445.85</v>
      </c>
      <c r="T3477" s="70">
        <v>1337.5500000000002</v>
      </c>
      <c r="U3477" s="67" t="s">
        <v>1519</v>
      </c>
      <c r="V3477" s="71" t="s">
        <v>4202</v>
      </c>
      <c r="W3477" s="171"/>
      <c r="X3477" s="172"/>
      <c r="Y3477" s="176">
        <f t="shared" si="2022"/>
        <v>0</v>
      </c>
      <c r="AA3477" s="192"/>
    </row>
    <row r="3478" spans="2:27" hidden="1">
      <c r="B3478" s="189">
        <f t="shared" si="2014"/>
        <v>0</v>
      </c>
      <c r="C3478" s="189">
        <f t="shared" ca="1" si="2015"/>
        <v>0</v>
      </c>
      <c r="D3478" s="189">
        <f t="shared" si="2016"/>
        <v>0</v>
      </c>
      <c r="E3478" s="189">
        <f t="shared" ca="1" si="2017"/>
        <v>0</v>
      </c>
      <c r="F3478" s="189">
        <f t="shared" si="2018"/>
        <v>0</v>
      </c>
      <c r="G3478" s="189" cm="1">
        <f t="array" aca="1" ref="G3478" ca="1">OFFSET(G3478,-1,,,)+1</f>
        <v>3473</v>
      </c>
      <c r="H3478" s="189">
        <f t="shared" si="2019"/>
        <v>0</v>
      </c>
      <c r="I3478" s="189">
        <f t="shared" si="2020"/>
        <v>0</v>
      </c>
      <c r="J3478" s="179">
        <f t="shared" si="2021"/>
        <v>0</v>
      </c>
      <c r="K3478" s="173"/>
      <c r="L3478" s="174" t="str" cm="1">
        <f t="array" aca="1" ref="L3478" ca="1">IF($K3478="",OFFSET(L3478,-1,,,),K3478)</f>
        <v>15.01.19.04.02</v>
      </c>
      <c r="M3478" s="175" t="str" cm="1">
        <f t="array" aca="1" ref="M3478" ca="1">IF(OR($K3478=0,$K3478=""),OFFSET(M3478,-1,,,),O3478)</f>
        <v>JANELA DE ALUMÍNIO COM 02 FOLHAS DE CORRER - 1,20X1,20M</v>
      </c>
      <c r="N3478" s="67" t="s">
        <v>1285</v>
      </c>
      <c r="O3478" s="68" t="s">
        <v>1286</v>
      </c>
      <c r="P3478" s="68"/>
      <c r="Q3478" s="68" t="s">
        <v>3260</v>
      </c>
      <c r="R3478" s="69">
        <v>3</v>
      </c>
      <c r="S3478" s="70">
        <v>5</v>
      </c>
      <c r="T3478" s="70">
        <v>15</v>
      </c>
      <c r="U3478" s="67" t="s">
        <v>1519</v>
      </c>
      <c r="V3478" s="71" t="s">
        <v>4202</v>
      </c>
      <c r="W3478" s="171"/>
      <c r="X3478" s="172"/>
      <c r="Y3478" s="176">
        <f t="shared" si="2022"/>
        <v>0</v>
      </c>
      <c r="AA3478" s="192"/>
    </row>
    <row r="3479" spans="2:27" hidden="1">
      <c r="B3479" s="189">
        <f t="shared" si="2014"/>
        <v>0</v>
      </c>
      <c r="C3479" s="189">
        <f t="shared" ca="1" si="2015"/>
        <v>0</v>
      </c>
      <c r="D3479" s="189">
        <f t="shared" si="2016"/>
        <v>0</v>
      </c>
      <c r="E3479" s="189">
        <f t="shared" ca="1" si="2017"/>
        <v>0</v>
      </c>
      <c r="F3479" s="189">
        <f t="shared" si="2018"/>
        <v>0</v>
      </c>
      <c r="G3479" s="189" cm="1">
        <f t="array" aca="1" ref="G3479" ca="1">OFFSET(G3479,-1,,,)+1</f>
        <v>3474</v>
      </c>
      <c r="H3479" s="189">
        <f t="shared" si="2019"/>
        <v>0</v>
      </c>
      <c r="I3479" s="189">
        <f t="shared" si="2020"/>
        <v>0</v>
      </c>
      <c r="J3479" s="179">
        <f t="shared" si="2021"/>
        <v>0</v>
      </c>
      <c r="K3479" s="173"/>
      <c r="L3479" s="174" t="str" cm="1">
        <f t="array" aca="1" ref="L3479" ca="1">IF($K3479="",OFFSET(L3479,-1,,,),K3479)</f>
        <v>15.01.19.04.02</v>
      </c>
      <c r="M3479" s="175" t="str" cm="1">
        <f t="array" aca="1" ref="M3479" ca="1">IF(OR($K3479=0,$K3479=""),OFFSET(M3479,-1,,,),O3479)</f>
        <v>JANELA DE ALUMÍNIO COM 02 FOLHAS DE CORRER - 1,20X1,20M</v>
      </c>
      <c r="N3479" s="67" t="s">
        <v>3823</v>
      </c>
      <c r="O3479" s="68" t="s">
        <v>4254</v>
      </c>
      <c r="P3479" s="68"/>
      <c r="Q3479" s="68" t="s">
        <v>3260</v>
      </c>
      <c r="R3479" s="69">
        <v>3</v>
      </c>
      <c r="S3479" s="70">
        <v>110</v>
      </c>
      <c r="T3479" s="70">
        <v>330</v>
      </c>
      <c r="U3479" s="67" t="s">
        <v>1519</v>
      </c>
      <c r="V3479" s="71" t="s">
        <v>4202</v>
      </c>
      <c r="W3479" s="171"/>
      <c r="X3479" s="172"/>
      <c r="Y3479" s="176">
        <f t="shared" si="2022"/>
        <v>0</v>
      </c>
      <c r="AA3479" s="192"/>
    </row>
    <row r="3480" spans="2:27" hidden="1">
      <c r="B3480" s="189">
        <f t="shared" si="2014"/>
        <v>0</v>
      </c>
      <c r="C3480" s="189">
        <f t="shared" ca="1" si="2015"/>
        <v>0</v>
      </c>
      <c r="D3480" s="189">
        <f t="shared" si="2016"/>
        <v>0</v>
      </c>
      <c r="E3480" s="189">
        <f t="shared" ca="1" si="2017"/>
        <v>0</v>
      </c>
      <c r="F3480" s="189">
        <f t="shared" si="2018"/>
        <v>0</v>
      </c>
      <c r="G3480" s="189" cm="1">
        <f t="array" aca="1" ref="G3480" ca="1">OFFSET(G3480,-1,,,)+1</f>
        <v>3475</v>
      </c>
      <c r="H3480" s="189">
        <f t="shared" si="2019"/>
        <v>0</v>
      </c>
      <c r="I3480" s="189">
        <f t="shared" si="2020"/>
        <v>0</v>
      </c>
      <c r="J3480" s="179">
        <f t="shared" si="2021"/>
        <v>0</v>
      </c>
      <c r="K3480" s="173" t="s">
        <v>3543</v>
      </c>
      <c r="L3480" s="174" t="str" cm="1">
        <f t="array" aca="1" ref="L3480" ca="1">IF($K3480="",OFFSET(L3480,-1,,,),K3480)</f>
        <v>15.01.19.05</v>
      </c>
      <c r="M3480" s="175" t="str" cm="1">
        <f t="array" aca="1" ref="M3480" ca="1">IF(OR($K3480=0,$K3480=""),OFFSET(M3480,-1,,,),O3480)</f>
        <v>LIMPEZA</v>
      </c>
      <c r="N3480" s="67" t="s">
        <v>143</v>
      </c>
      <c r="O3480" s="68" t="s">
        <v>4303</v>
      </c>
      <c r="P3480" s="68"/>
      <c r="Q3480" s="68"/>
      <c r="R3480" s="69"/>
      <c r="S3480" s="70"/>
      <c r="T3480" s="70">
        <v>0</v>
      </c>
      <c r="U3480" s="67"/>
      <c r="V3480" s="71"/>
      <c r="W3480" s="171"/>
      <c r="X3480" s="172"/>
      <c r="Y3480" s="176">
        <f t="shared" si="2022"/>
        <v>0</v>
      </c>
      <c r="AA3480" s="192"/>
    </row>
    <row r="3481" spans="2:27">
      <c r="B3481" s="189">
        <f t="shared" si="2014"/>
        <v>0</v>
      </c>
      <c r="C3481" s="189">
        <f t="shared" ca="1" si="2015"/>
        <v>0</v>
      </c>
      <c r="D3481" s="189">
        <f t="shared" si="2016"/>
        <v>0</v>
      </c>
      <c r="E3481" s="189">
        <f t="shared" ca="1" si="2017"/>
        <v>0</v>
      </c>
      <c r="F3481" s="189">
        <f t="shared" si="2018"/>
        <v>0</v>
      </c>
      <c r="G3481" s="189" cm="1">
        <f t="array" aca="1" ref="G3481" ca="1">OFFSET(G3481,-1,,,)+1</f>
        <v>3476</v>
      </c>
      <c r="H3481" s="189">
        <f t="shared" si="2019"/>
        <v>0</v>
      </c>
      <c r="I3481" s="189">
        <f t="shared" si="2020"/>
        <v>0</v>
      </c>
      <c r="J3481" s="179">
        <f t="shared" si="2021"/>
        <v>0</v>
      </c>
      <c r="K3481" s="173" t="s">
        <v>3544</v>
      </c>
      <c r="L3481" s="174" t="str" cm="1">
        <f t="array" aca="1" ref="L3481" ca="1">IF($K3481="",OFFSET(L3481,-1,,,),K3481)</f>
        <v>15.01.19.05.01</v>
      </c>
      <c r="M3481" s="175" t="str" cm="1">
        <f t="array" aca="1" ref="M3481" ca="1">IF(OR($K3481=0,$K3481=""),OFFSET(M3481,-1,,,),O3481)</f>
        <v>SERVIÇO DE LIMPEZA GROSSA E FINA (AREA EXTERNA)</v>
      </c>
      <c r="N3481" s="67" t="s">
        <v>388</v>
      </c>
      <c r="O3481" s="68" t="s">
        <v>4304</v>
      </c>
      <c r="P3481" s="68"/>
      <c r="Q3481" s="68" t="s">
        <v>3258</v>
      </c>
      <c r="R3481" s="69">
        <v>42.82</v>
      </c>
      <c r="S3481" s="70">
        <v>12.715999999999999</v>
      </c>
      <c r="T3481" s="70">
        <v>544.49911999999995</v>
      </c>
      <c r="U3481" s="67"/>
      <c r="V3481" s="71"/>
      <c r="W3481" s="171"/>
      <c r="X3481" s="172"/>
      <c r="Y3481" s="176">
        <f t="shared" si="2022"/>
        <v>0</v>
      </c>
      <c r="AA3481" s="192"/>
    </row>
    <row r="3482" spans="2:27" hidden="1">
      <c r="B3482" s="189">
        <f t="shared" si="2014"/>
        <v>0</v>
      </c>
      <c r="C3482" s="189">
        <f t="shared" ca="1" si="2015"/>
        <v>0</v>
      </c>
      <c r="D3482" s="189">
        <f t="shared" si="2016"/>
        <v>0</v>
      </c>
      <c r="E3482" s="189">
        <f t="shared" ca="1" si="2017"/>
        <v>0</v>
      </c>
      <c r="F3482" s="189">
        <f t="shared" si="2018"/>
        <v>0</v>
      </c>
      <c r="G3482" s="189" cm="1">
        <f t="array" aca="1" ref="G3482" ca="1">OFFSET(G3482,-1,,,)+1</f>
        <v>3477</v>
      </c>
      <c r="H3482" s="189">
        <f t="shared" si="2019"/>
        <v>0</v>
      </c>
      <c r="I3482" s="189">
        <f t="shared" si="2020"/>
        <v>0</v>
      </c>
      <c r="J3482" s="179">
        <f t="shared" si="2021"/>
        <v>0</v>
      </c>
      <c r="K3482" s="173"/>
      <c r="L3482" s="174" t="str" cm="1">
        <f t="array" aca="1" ref="L3482" ca="1">IF($K3482="",OFFSET(L3482,-1,,,),K3482)</f>
        <v>15.01.19.05.01</v>
      </c>
      <c r="M3482" s="175" t="str" cm="1">
        <f t="array" aca="1" ref="M3482" ca="1">IF(OR($K3482=0,$K3482=""),OFFSET(M3482,-1,,,),O3482)</f>
        <v>SERVIÇO DE LIMPEZA GROSSA E FINA (AREA EXTERNA)</v>
      </c>
      <c r="N3482" s="67" t="s">
        <v>389</v>
      </c>
      <c r="O3482" s="68" t="s">
        <v>390</v>
      </c>
      <c r="P3482" s="68"/>
      <c r="Q3482" s="68" t="s">
        <v>3258</v>
      </c>
      <c r="R3482" s="69">
        <v>42.82</v>
      </c>
      <c r="S3482" s="70">
        <v>6.3579999999999997</v>
      </c>
      <c r="T3482" s="70">
        <v>272.24955999999997</v>
      </c>
      <c r="U3482" s="67" t="s">
        <v>1519</v>
      </c>
      <c r="V3482" s="71" t="s">
        <v>4202</v>
      </c>
      <c r="W3482" s="171"/>
      <c r="X3482" s="172"/>
      <c r="Y3482" s="176">
        <f t="shared" si="2022"/>
        <v>0</v>
      </c>
      <c r="AA3482" s="192"/>
    </row>
    <row r="3483" spans="2:27" hidden="1">
      <c r="B3483" s="189">
        <f t="shared" si="2014"/>
        <v>0</v>
      </c>
      <c r="C3483" s="189">
        <f t="shared" ca="1" si="2015"/>
        <v>0</v>
      </c>
      <c r="D3483" s="189">
        <f t="shared" si="2016"/>
        <v>0</v>
      </c>
      <c r="E3483" s="189">
        <f t="shared" ca="1" si="2017"/>
        <v>0</v>
      </c>
      <c r="F3483" s="189">
        <f t="shared" si="2018"/>
        <v>0</v>
      </c>
      <c r="G3483" s="189" cm="1">
        <f t="array" aca="1" ref="G3483" ca="1">OFFSET(G3483,-1,,,)+1</f>
        <v>3478</v>
      </c>
      <c r="H3483" s="189">
        <f t="shared" si="2019"/>
        <v>0</v>
      </c>
      <c r="I3483" s="189">
        <f t="shared" si="2020"/>
        <v>0</v>
      </c>
      <c r="J3483" s="179">
        <f t="shared" si="2021"/>
        <v>0</v>
      </c>
      <c r="K3483" s="173"/>
      <c r="L3483" s="174" t="str" cm="1">
        <f t="array" aca="1" ref="L3483" ca="1">IF($K3483="",OFFSET(L3483,-1,,,),K3483)</f>
        <v>15.01.19.05.01</v>
      </c>
      <c r="M3483" s="175" t="str" cm="1">
        <f t="array" aca="1" ref="M3483" ca="1">IF(OR($K3483=0,$K3483=""),OFFSET(M3483,-1,,,),O3483)</f>
        <v>SERVIÇO DE LIMPEZA GROSSA E FINA (AREA EXTERNA)</v>
      </c>
      <c r="N3483" s="67" t="s">
        <v>391</v>
      </c>
      <c r="O3483" s="68" t="s">
        <v>392</v>
      </c>
      <c r="P3483" s="68"/>
      <c r="Q3483" s="68" t="s">
        <v>3258</v>
      </c>
      <c r="R3483" s="69">
        <v>42.82</v>
      </c>
      <c r="S3483" s="70">
        <v>6.3579999999999997</v>
      </c>
      <c r="T3483" s="70">
        <v>272.24955999999997</v>
      </c>
      <c r="U3483" s="67" t="s">
        <v>1519</v>
      </c>
      <c r="V3483" s="71" t="s">
        <v>4202</v>
      </c>
      <c r="W3483" s="171"/>
      <c r="X3483" s="172"/>
      <c r="Y3483" s="176">
        <f t="shared" si="2022"/>
        <v>0</v>
      </c>
      <c r="AA3483" s="192"/>
    </row>
    <row r="3484" spans="2:27" hidden="1">
      <c r="B3484" s="189">
        <f t="shared" si="2014"/>
        <v>0</v>
      </c>
      <c r="C3484" s="189">
        <f t="shared" ca="1" si="2015"/>
        <v>0</v>
      </c>
      <c r="D3484" s="189">
        <f t="shared" si="2016"/>
        <v>0</v>
      </c>
      <c r="E3484" s="189">
        <f t="shared" ca="1" si="2017"/>
        <v>0</v>
      </c>
      <c r="F3484" s="189">
        <f t="shared" si="2018"/>
        <v>0</v>
      </c>
      <c r="G3484" s="189" cm="1">
        <f t="array" aca="1" ref="G3484" ca="1">OFFSET(G3484,-1,,,)+1</f>
        <v>3479</v>
      </c>
      <c r="H3484" s="189">
        <f t="shared" si="2019"/>
        <v>0</v>
      </c>
      <c r="I3484" s="189">
        <f t="shared" si="2020"/>
        <v>0</v>
      </c>
      <c r="J3484" s="179">
        <f t="shared" si="2021"/>
        <v>0</v>
      </c>
      <c r="K3484" s="173" t="s">
        <v>3545</v>
      </c>
      <c r="L3484" s="174" t="str" cm="1">
        <f t="array" aca="1" ref="L3484" ca="1">IF($K3484="",OFFSET(L3484,-1,,,),K3484)</f>
        <v>15.01.20</v>
      </c>
      <c r="M3484" s="175" t="str" cm="1">
        <f t="array" aca="1" ref="M3484" ca="1">IF(OR($K3484=0,$K3484=""),OFFSET(M3484,-1,,,),O3484)</f>
        <v>COWORKING</v>
      </c>
      <c r="N3484" s="67" t="s">
        <v>143</v>
      </c>
      <c r="O3484" s="68" t="s">
        <v>4836</v>
      </c>
      <c r="P3484" s="68"/>
      <c r="Q3484" s="68"/>
      <c r="R3484" s="69"/>
      <c r="S3484" s="70"/>
      <c r="T3484" s="70">
        <v>0</v>
      </c>
      <c r="U3484" s="67"/>
      <c r="V3484" s="71"/>
      <c r="W3484" s="171"/>
      <c r="X3484" s="172"/>
      <c r="Y3484" s="176">
        <f t="shared" si="2022"/>
        <v>0</v>
      </c>
      <c r="AA3484" s="192"/>
    </row>
    <row r="3485" spans="2:27" hidden="1">
      <c r="B3485" s="189">
        <f t="shared" si="2014"/>
        <v>0</v>
      </c>
      <c r="C3485" s="189">
        <f t="shared" ca="1" si="2015"/>
        <v>0</v>
      </c>
      <c r="D3485" s="189">
        <f t="shared" si="2016"/>
        <v>0</v>
      </c>
      <c r="E3485" s="189">
        <f t="shared" ca="1" si="2017"/>
        <v>0</v>
      </c>
      <c r="F3485" s="189">
        <f t="shared" si="2018"/>
        <v>0</v>
      </c>
      <c r="G3485" s="189" cm="1">
        <f t="array" aca="1" ref="G3485" ca="1">OFFSET(G3485,-1,,,)+1</f>
        <v>3480</v>
      </c>
      <c r="H3485" s="189">
        <f t="shared" si="2019"/>
        <v>0</v>
      </c>
      <c r="I3485" s="189">
        <f t="shared" si="2020"/>
        <v>0</v>
      </c>
      <c r="J3485" s="179">
        <f t="shared" si="2021"/>
        <v>0</v>
      </c>
      <c r="K3485" s="173" t="s">
        <v>3546</v>
      </c>
      <c r="L3485" s="174" t="str" cm="1">
        <f t="array" aca="1" ref="L3485" ca="1">IF($K3485="",OFFSET(L3485,-1,,,),K3485)</f>
        <v>15.01.20.01</v>
      </c>
      <c r="M3485" s="175" t="str" cm="1">
        <f t="array" aca="1" ref="M3485" ca="1">IF(OR($K3485=0,$K3485=""),OFFSET(M3485,-1,,,),O3485)</f>
        <v>REVESTIMENTO INTERNO</v>
      </c>
      <c r="N3485" s="67" t="s">
        <v>143</v>
      </c>
      <c r="O3485" s="68" t="s">
        <v>1084</v>
      </c>
      <c r="P3485" s="68"/>
      <c r="Q3485" s="68"/>
      <c r="R3485" s="69"/>
      <c r="S3485" s="70"/>
      <c r="T3485" s="70">
        <v>0</v>
      </c>
      <c r="U3485" s="67"/>
      <c r="V3485" s="71"/>
      <c r="W3485" s="171"/>
      <c r="X3485" s="172"/>
      <c r="Y3485" s="176">
        <f t="shared" si="2022"/>
        <v>0</v>
      </c>
      <c r="AA3485" s="192"/>
    </row>
    <row r="3486" spans="2:27">
      <c r="B3486" s="189">
        <f t="shared" si="2014"/>
        <v>0</v>
      </c>
      <c r="C3486" s="189">
        <f t="shared" ca="1" si="2015"/>
        <v>0</v>
      </c>
      <c r="D3486" s="189">
        <f t="shared" si="2016"/>
        <v>0</v>
      </c>
      <c r="E3486" s="189">
        <f t="shared" ca="1" si="2017"/>
        <v>0</v>
      </c>
      <c r="F3486" s="189">
        <f t="shared" si="2018"/>
        <v>0</v>
      </c>
      <c r="G3486" s="189" cm="1">
        <f t="array" aca="1" ref="G3486" ca="1">OFFSET(G3486,-1,,,)+1</f>
        <v>3481</v>
      </c>
      <c r="H3486" s="189">
        <f t="shared" si="2019"/>
        <v>0</v>
      </c>
      <c r="I3486" s="189">
        <f t="shared" si="2020"/>
        <v>0</v>
      </c>
      <c r="J3486" s="179">
        <f t="shared" si="2021"/>
        <v>0</v>
      </c>
      <c r="K3486" s="173" t="s">
        <v>3547</v>
      </c>
      <c r="L3486" s="174" t="str" cm="1">
        <f t="array" aca="1" ref="L3486" ca="1">IF($K3486="",OFFSET(L3486,-1,,,),K3486)</f>
        <v>15.01.20.01.01</v>
      </c>
      <c r="M3486" s="175" t="str" cm="1">
        <f t="array" aca="1" ref="M3486" ca="1">IF(OR($K3486=0,$K3486=""),OFFSET(M3486,-1,,,),O3486)</f>
        <v>CONTRAPISO AUTONIVELANTE - ESP=3CM</v>
      </c>
      <c r="N3486" s="67" t="s">
        <v>4068</v>
      </c>
      <c r="O3486" s="68" t="s">
        <v>4715</v>
      </c>
      <c r="P3486" s="68"/>
      <c r="Q3486" s="68" t="s">
        <v>3258</v>
      </c>
      <c r="R3486" s="69">
        <v>20.52</v>
      </c>
      <c r="S3486" s="70">
        <v>52.374699999999997</v>
      </c>
      <c r="T3486" s="70">
        <v>1074.728844</v>
      </c>
      <c r="U3486" s="67"/>
      <c r="V3486" s="71"/>
      <c r="W3486" s="171"/>
      <c r="X3486" s="172"/>
      <c r="Y3486" s="176">
        <f t="shared" si="2022"/>
        <v>0</v>
      </c>
      <c r="AA3486" s="192"/>
    </row>
    <row r="3487" spans="2:27" hidden="1">
      <c r="B3487" s="189">
        <f t="shared" si="2014"/>
        <v>0</v>
      </c>
      <c r="C3487" s="189">
        <f t="shared" ca="1" si="2015"/>
        <v>0</v>
      </c>
      <c r="D3487" s="189">
        <f t="shared" si="2016"/>
        <v>0</v>
      </c>
      <c r="E3487" s="189">
        <f t="shared" ca="1" si="2017"/>
        <v>0</v>
      </c>
      <c r="F3487" s="189">
        <f t="shared" si="2018"/>
        <v>0</v>
      </c>
      <c r="G3487" s="189" cm="1">
        <f t="array" aca="1" ref="G3487" ca="1">OFFSET(G3487,-1,,,)+1</f>
        <v>3482</v>
      </c>
      <c r="H3487" s="189">
        <f t="shared" si="2019"/>
        <v>0</v>
      </c>
      <c r="I3487" s="189">
        <f t="shared" si="2020"/>
        <v>0</v>
      </c>
      <c r="J3487" s="179">
        <f t="shared" si="2021"/>
        <v>0</v>
      </c>
      <c r="K3487" s="173"/>
      <c r="L3487" s="174" t="str" cm="1">
        <f t="array" aca="1" ref="L3487" ca="1">IF($K3487="",OFFSET(L3487,-1,,,),K3487)</f>
        <v>15.01.20.01.01</v>
      </c>
      <c r="M3487" s="175" t="str" cm="1">
        <f t="array" aca="1" ref="M3487" ca="1">IF(OR($K3487=0,$K3487=""),OFFSET(M3487,-1,,,),O3487)</f>
        <v>CONTRAPISO AUTONIVELANTE - ESP=3CM</v>
      </c>
      <c r="N3487" s="67" t="s">
        <v>4069</v>
      </c>
      <c r="O3487" s="68" t="s">
        <v>4716</v>
      </c>
      <c r="P3487" s="68"/>
      <c r="Q3487" s="68" t="s">
        <v>3256</v>
      </c>
      <c r="R3487" s="69">
        <v>0.67715999999999998</v>
      </c>
      <c r="S3487" s="70">
        <v>550</v>
      </c>
      <c r="T3487" s="70">
        <v>372.43799999999999</v>
      </c>
      <c r="U3487" s="67" t="s">
        <v>1519</v>
      </c>
      <c r="V3487" s="71" t="s">
        <v>4202</v>
      </c>
      <c r="W3487" s="171"/>
      <c r="X3487" s="172"/>
      <c r="Y3487" s="176">
        <f t="shared" si="2022"/>
        <v>0</v>
      </c>
      <c r="AA3487" s="192"/>
    </row>
    <row r="3488" spans="2:27" hidden="1">
      <c r="B3488" s="189">
        <f t="shared" si="2014"/>
        <v>0</v>
      </c>
      <c r="C3488" s="189">
        <f t="shared" ca="1" si="2015"/>
        <v>0</v>
      </c>
      <c r="D3488" s="189">
        <f t="shared" si="2016"/>
        <v>0</v>
      </c>
      <c r="E3488" s="189">
        <f t="shared" ca="1" si="2017"/>
        <v>0</v>
      </c>
      <c r="F3488" s="189">
        <f t="shared" si="2018"/>
        <v>0</v>
      </c>
      <c r="G3488" s="189" cm="1">
        <f t="array" aca="1" ref="G3488" ca="1">OFFSET(G3488,-1,,,)+1</f>
        <v>3483</v>
      </c>
      <c r="H3488" s="189">
        <f t="shared" si="2019"/>
        <v>0</v>
      </c>
      <c r="I3488" s="189">
        <f t="shared" si="2020"/>
        <v>0</v>
      </c>
      <c r="J3488" s="179">
        <f t="shared" si="2021"/>
        <v>0</v>
      </c>
      <c r="K3488" s="173"/>
      <c r="L3488" s="174" t="str" cm="1">
        <f t="array" aca="1" ref="L3488" ca="1">IF($K3488="",OFFSET(L3488,-1,,,),K3488)</f>
        <v>15.01.20.01.01</v>
      </c>
      <c r="M3488" s="175" t="str" cm="1">
        <f t="array" aca="1" ref="M3488" ca="1">IF(OR($K3488=0,$K3488=""),OFFSET(M3488,-1,,,),O3488)</f>
        <v>CONTRAPISO AUTONIVELANTE - ESP=3CM</v>
      </c>
      <c r="N3488" s="67" t="s">
        <v>255</v>
      </c>
      <c r="O3488" s="68" t="s">
        <v>256</v>
      </c>
      <c r="P3488" s="68"/>
      <c r="Q3488" s="68" t="s">
        <v>3258</v>
      </c>
      <c r="R3488" s="69">
        <v>20.52</v>
      </c>
      <c r="S3488" s="70">
        <v>34</v>
      </c>
      <c r="T3488" s="70">
        <v>697.68</v>
      </c>
      <c r="U3488" s="67" t="s">
        <v>1519</v>
      </c>
      <c r="V3488" s="71" t="s">
        <v>4202</v>
      </c>
      <c r="W3488" s="171"/>
      <c r="X3488" s="172"/>
      <c r="Y3488" s="176">
        <f t="shared" si="2022"/>
        <v>0</v>
      </c>
      <c r="AA3488" s="192"/>
    </row>
    <row r="3489" spans="2:28" hidden="1">
      <c r="B3489" s="189">
        <f t="shared" si="2014"/>
        <v>0</v>
      </c>
      <c r="C3489" s="189">
        <f t="shared" ca="1" si="2015"/>
        <v>0</v>
      </c>
      <c r="D3489" s="189">
        <f t="shared" si="2016"/>
        <v>0</v>
      </c>
      <c r="E3489" s="189">
        <f t="shared" ca="1" si="2017"/>
        <v>0</v>
      </c>
      <c r="F3489" s="189">
        <f t="shared" si="2018"/>
        <v>0</v>
      </c>
      <c r="G3489" s="189" cm="1">
        <f t="array" aca="1" ref="G3489" ca="1">OFFSET(G3489,-1,,,)+1</f>
        <v>3484</v>
      </c>
      <c r="H3489" s="189">
        <f t="shared" si="2019"/>
        <v>0</v>
      </c>
      <c r="I3489" s="189">
        <f t="shared" si="2020"/>
        <v>0</v>
      </c>
      <c r="J3489" s="179">
        <f t="shared" si="2021"/>
        <v>0</v>
      </c>
      <c r="K3489" s="173"/>
      <c r="L3489" s="174" t="str" cm="1">
        <f t="array" aca="1" ref="L3489" ca="1">IF($K3489="",OFFSET(L3489,-1,,,),K3489)</f>
        <v>15.01.20.01.01</v>
      </c>
      <c r="M3489" s="175" t="str" cm="1">
        <f t="array" aca="1" ref="M3489" ca="1">IF(OR($K3489=0,$K3489=""),OFFSET(M3489,-1,,,),O3489)</f>
        <v>CONTRAPISO AUTONIVELANTE - ESP=3CM</v>
      </c>
      <c r="N3489" s="67" t="s">
        <v>4070</v>
      </c>
      <c r="O3489" s="68" t="s">
        <v>4717</v>
      </c>
      <c r="P3489" s="68"/>
      <c r="Q3489" s="68" t="s">
        <v>3252</v>
      </c>
      <c r="R3489" s="69">
        <v>4.7812E-2</v>
      </c>
      <c r="S3489" s="70">
        <v>70</v>
      </c>
      <c r="T3489" s="70">
        <v>3.3468399999999998</v>
      </c>
      <c r="U3489" s="67" t="s">
        <v>1519</v>
      </c>
      <c r="V3489" s="71" t="s">
        <v>4202</v>
      </c>
      <c r="W3489" s="171"/>
      <c r="X3489" s="172"/>
      <c r="Y3489" s="176">
        <f t="shared" si="2022"/>
        <v>0</v>
      </c>
      <c r="AA3489" s="192"/>
    </row>
    <row r="3490" spans="2:28" hidden="1">
      <c r="B3490" s="189">
        <f t="shared" si="2014"/>
        <v>0</v>
      </c>
      <c r="C3490" s="189">
        <f t="shared" ca="1" si="2015"/>
        <v>0</v>
      </c>
      <c r="D3490" s="189">
        <f t="shared" si="2016"/>
        <v>0</v>
      </c>
      <c r="E3490" s="189">
        <f t="shared" ca="1" si="2017"/>
        <v>0</v>
      </c>
      <c r="F3490" s="189">
        <f t="shared" si="2018"/>
        <v>0</v>
      </c>
      <c r="G3490" s="189" cm="1">
        <f t="array" aca="1" ref="G3490" ca="1">OFFSET(G3490,-1,,,)+1</f>
        <v>3485</v>
      </c>
      <c r="H3490" s="189">
        <f t="shared" si="2019"/>
        <v>0</v>
      </c>
      <c r="I3490" s="189">
        <f t="shared" si="2020"/>
        <v>0</v>
      </c>
      <c r="J3490" s="179">
        <f t="shared" si="2021"/>
        <v>0</v>
      </c>
      <c r="K3490" s="173"/>
      <c r="L3490" s="174" t="str" cm="1">
        <f t="array" aca="1" ref="L3490" ca="1">IF($K3490="",OFFSET(L3490,-1,,,),K3490)</f>
        <v>15.01.20.01.01</v>
      </c>
      <c r="M3490" s="175" t="str" cm="1">
        <f t="array" aca="1" ref="M3490" ca="1">IF(OR($K3490=0,$K3490=""),OFFSET(M3490,-1,,,),O3490)</f>
        <v>CONTRAPISO AUTONIVELANTE - ESP=3CM</v>
      </c>
      <c r="N3490" s="67" t="s">
        <v>4071</v>
      </c>
      <c r="O3490" s="68" t="s">
        <v>4718</v>
      </c>
      <c r="P3490" s="68"/>
      <c r="Q3490" s="68" t="s">
        <v>3252</v>
      </c>
      <c r="R3490" s="69">
        <v>1.8058000000000001E-2</v>
      </c>
      <c r="S3490" s="70">
        <v>70</v>
      </c>
      <c r="T3490" s="70">
        <v>1.2640600000000002</v>
      </c>
      <c r="U3490" s="67" t="s">
        <v>1519</v>
      </c>
      <c r="V3490" s="71" t="s">
        <v>4202</v>
      </c>
      <c r="W3490" s="171"/>
      <c r="X3490" s="172"/>
      <c r="Y3490" s="176">
        <f t="shared" si="2022"/>
        <v>0</v>
      </c>
      <c r="AA3490" s="192"/>
    </row>
    <row r="3491" spans="2:28">
      <c r="B3491" s="189">
        <f t="shared" si="2014"/>
        <v>0</v>
      </c>
      <c r="C3491" s="189">
        <f t="shared" ca="1" si="2015"/>
        <v>0</v>
      </c>
      <c r="D3491" s="189">
        <f t="shared" si="2016"/>
        <v>0</v>
      </c>
      <c r="E3491" s="189">
        <f t="shared" ca="1" si="2017"/>
        <v>0</v>
      </c>
      <c r="F3491" s="189">
        <f t="shared" si="2018"/>
        <v>0</v>
      </c>
      <c r="G3491" s="189" cm="1">
        <f t="array" aca="1" ref="G3491" ca="1">OFFSET(G3491,-1,,,)+1</f>
        <v>3486</v>
      </c>
      <c r="H3491" s="189">
        <f t="shared" si="2019"/>
        <v>0</v>
      </c>
      <c r="I3491" s="189">
        <f t="shared" si="2020"/>
        <v>0</v>
      </c>
      <c r="J3491" s="179">
        <f t="shared" si="2021"/>
        <v>0</v>
      </c>
      <c r="K3491" s="173" t="s">
        <v>3548</v>
      </c>
      <c r="L3491" s="174" t="str" cm="1">
        <f t="array" aca="1" ref="L3491" ca="1">IF($K3491="",OFFSET(L3491,-1,,,),K3491)</f>
        <v>15.01.20.01.02</v>
      </c>
      <c r="M3491" s="175" t="str" cm="1">
        <f t="array" aca="1" ref="M3491" ca="1">IF(OR($K3491=0,$K3491=""),OFFSET(M3491,-1,,,),O3491)</f>
        <v>PORCELANATO 90X90CM COM FRETE DE CERÂMICA EM AC3</v>
      </c>
      <c r="N3491" s="67" t="s">
        <v>3813</v>
      </c>
      <c r="O3491" s="68" t="s">
        <v>4238</v>
      </c>
      <c r="P3491" s="68"/>
      <c r="Q3491" s="68" t="s">
        <v>3258</v>
      </c>
      <c r="R3491" s="69">
        <v>20.52</v>
      </c>
      <c r="S3491" s="70">
        <v>182.45599999999999</v>
      </c>
      <c r="T3491" s="70">
        <v>3743.9971199999995</v>
      </c>
      <c r="U3491" s="67"/>
      <c r="V3491" s="71"/>
      <c r="W3491" s="171"/>
      <c r="X3491" s="172"/>
      <c r="Y3491" s="176">
        <f t="shared" si="2022"/>
        <v>0</v>
      </c>
      <c r="AA3491" s="192"/>
    </row>
    <row r="3492" spans="2:28" hidden="1">
      <c r="B3492" s="189">
        <f t="shared" si="2014"/>
        <v>0</v>
      </c>
      <c r="C3492" s="189">
        <f t="shared" ca="1" si="2015"/>
        <v>0</v>
      </c>
      <c r="D3492" s="189">
        <f t="shared" si="2016"/>
        <v>0</v>
      </c>
      <c r="E3492" s="189">
        <f t="shared" ca="1" si="2017"/>
        <v>0</v>
      </c>
      <c r="F3492" s="189">
        <f t="shared" si="2018"/>
        <v>0</v>
      </c>
      <c r="G3492" s="189" cm="1">
        <f t="array" aca="1" ref="G3492" ca="1">OFFSET(G3492,-1,,,)+1</f>
        <v>3487</v>
      </c>
      <c r="H3492" s="189">
        <f t="shared" si="2019"/>
        <v>0</v>
      </c>
      <c r="I3492" s="189">
        <f t="shared" si="2020"/>
        <v>0</v>
      </c>
      <c r="J3492" s="179">
        <f t="shared" si="2021"/>
        <v>0</v>
      </c>
      <c r="K3492" s="173"/>
      <c r="L3492" s="174" t="str" cm="1">
        <f t="array" aca="1" ref="L3492" ca="1">IF($K3492="",OFFSET(L3492,-1,,,),K3492)</f>
        <v>15.01.20.01.02</v>
      </c>
      <c r="M3492" s="175" t="str" cm="1">
        <f t="array" aca="1" ref="M3492" ca="1">IF(OR($K3492=0,$K3492=""),OFFSET(M3492,-1,,,),O3492)</f>
        <v>PORCELANATO 90X90CM COM FRETE DE CERÂMICA EM AC3</v>
      </c>
      <c r="N3492" s="67" t="s">
        <v>259</v>
      </c>
      <c r="O3492" s="68" t="s">
        <v>260</v>
      </c>
      <c r="P3492" s="68"/>
      <c r="Q3492" s="68" t="s">
        <v>3260</v>
      </c>
      <c r="R3492" s="69">
        <v>123.12</v>
      </c>
      <c r="S3492" s="70">
        <v>0.03</v>
      </c>
      <c r="T3492" s="70">
        <v>3.6936</v>
      </c>
      <c r="U3492" s="67" t="s">
        <v>1519</v>
      </c>
      <c r="V3492" s="71" t="s">
        <v>4202</v>
      </c>
      <c r="W3492" s="171"/>
      <c r="X3492" s="172"/>
      <c r="Y3492" s="176">
        <f t="shared" si="2022"/>
        <v>0</v>
      </c>
      <c r="AA3492" s="192"/>
    </row>
    <row r="3493" spans="2:28" hidden="1">
      <c r="B3493" s="189">
        <f t="shared" si="2014"/>
        <v>0</v>
      </c>
      <c r="C3493" s="189">
        <f t="shared" ca="1" si="2015"/>
        <v>0</v>
      </c>
      <c r="D3493" s="189">
        <f t="shared" si="2016"/>
        <v>0</v>
      </c>
      <c r="E3493" s="189">
        <f t="shared" ca="1" si="2017"/>
        <v>0</v>
      </c>
      <c r="F3493" s="189">
        <f t="shared" si="2018"/>
        <v>0</v>
      </c>
      <c r="G3493" s="189" cm="1">
        <f t="array" aca="1" ref="G3493" ca="1">OFFSET(G3493,-1,,,)+1</f>
        <v>3488</v>
      </c>
      <c r="H3493" s="189">
        <f t="shared" si="2019"/>
        <v>0</v>
      </c>
      <c r="I3493" s="189">
        <f t="shared" si="2020"/>
        <v>0</v>
      </c>
      <c r="J3493" s="179">
        <f t="shared" si="2021"/>
        <v>0</v>
      </c>
      <c r="K3493" s="173"/>
      <c r="L3493" s="174" t="str" cm="1">
        <f t="array" aca="1" ref="L3493" ca="1">IF($K3493="",OFFSET(L3493,-1,,,),K3493)</f>
        <v>15.01.20.01.02</v>
      </c>
      <c r="M3493" s="175" t="str" cm="1">
        <f t="array" aca="1" ref="M3493" ca="1">IF(OR($K3493=0,$K3493=""),OFFSET(M3493,-1,,,),O3493)</f>
        <v>PORCELANATO 90X90CM COM FRETE DE CERÂMICA EM AC3</v>
      </c>
      <c r="N3493" s="67" t="s">
        <v>242</v>
      </c>
      <c r="O3493" s="68" t="s">
        <v>243</v>
      </c>
      <c r="P3493" s="68"/>
      <c r="Q3493" s="68" t="s">
        <v>3255</v>
      </c>
      <c r="R3493" s="69">
        <v>164.16</v>
      </c>
      <c r="S3493" s="70">
        <v>1.3</v>
      </c>
      <c r="T3493" s="70">
        <v>213.40800000000002</v>
      </c>
      <c r="U3493" s="67" t="s">
        <v>1519</v>
      </c>
      <c r="V3493" s="71" t="s">
        <v>4202</v>
      </c>
      <c r="W3493" s="171"/>
      <c r="X3493" s="172"/>
      <c r="Y3493" s="176">
        <f t="shared" si="2022"/>
        <v>0</v>
      </c>
      <c r="AA3493" s="192"/>
    </row>
    <row r="3494" spans="2:28" hidden="1">
      <c r="B3494" s="189">
        <f t="shared" si="2014"/>
        <v>0</v>
      </c>
      <c r="C3494" s="189">
        <f t="shared" ca="1" si="2015"/>
        <v>0</v>
      </c>
      <c r="D3494" s="189">
        <f t="shared" si="2016"/>
        <v>0</v>
      </c>
      <c r="E3494" s="189">
        <f t="shared" ca="1" si="2017"/>
        <v>0</v>
      </c>
      <c r="F3494" s="189">
        <f t="shared" si="2018"/>
        <v>0</v>
      </c>
      <c r="G3494" s="189" cm="1">
        <f t="array" aca="1" ref="G3494" ca="1">OFFSET(G3494,-1,,,)+1</f>
        <v>3489</v>
      </c>
      <c r="H3494" s="189">
        <f t="shared" si="2019"/>
        <v>0</v>
      </c>
      <c r="I3494" s="189">
        <f t="shared" si="2020"/>
        <v>0</v>
      </c>
      <c r="J3494" s="179">
        <f t="shared" si="2021"/>
        <v>0</v>
      </c>
      <c r="K3494" s="173"/>
      <c r="L3494" s="174" t="str" cm="1">
        <f t="array" aca="1" ref="L3494" ca="1">IF($K3494="",OFFSET(L3494,-1,,,),K3494)</f>
        <v>15.01.20.01.02</v>
      </c>
      <c r="M3494" s="175" t="str" cm="1">
        <f t="array" aca="1" ref="M3494" ca="1">IF(OR($K3494=0,$K3494=""),OFFSET(M3494,-1,,,),O3494)</f>
        <v>PORCELANATO 90X90CM COM FRETE DE CERÂMICA EM AC3</v>
      </c>
      <c r="N3494" s="67" t="s">
        <v>261</v>
      </c>
      <c r="O3494" s="68" t="s">
        <v>262</v>
      </c>
      <c r="P3494" s="68"/>
      <c r="Q3494" s="68" t="s">
        <v>3255</v>
      </c>
      <c r="R3494" s="69">
        <v>8.6183999999999994</v>
      </c>
      <c r="S3494" s="70">
        <v>3.3</v>
      </c>
      <c r="T3494" s="70">
        <v>28.440719999999995</v>
      </c>
      <c r="U3494" s="67" t="s">
        <v>1519</v>
      </c>
      <c r="V3494" s="71" t="s">
        <v>4202</v>
      </c>
      <c r="W3494" s="171"/>
      <c r="X3494" s="172"/>
      <c r="Y3494" s="176">
        <f t="shared" si="2022"/>
        <v>0</v>
      </c>
      <c r="AA3494" s="192"/>
    </row>
    <row r="3495" spans="2:28" hidden="1">
      <c r="B3495" s="189">
        <f t="shared" si="2014"/>
        <v>0</v>
      </c>
      <c r="C3495" s="189">
        <f t="shared" ca="1" si="2015"/>
        <v>0</v>
      </c>
      <c r="D3495" s="189">
        <f t="shared" si="2016"/>
        <v>0</v>
      </c>
      <c r="E3495" s="189">
        <f t="shared" ca="1" si="2017"/>
        <v>0</v>
      </c>
      <c r="F3495" s="189">
        <f t="shared" si="2018"/>
        <v>0</v>
      </c>
      <c r="G3495" s="189" cm="1">
        <f t="array" aca="1" ref="G3495" ca="1">OFFSET(G3495,-1,,,)+1</f>
        <v>3490</v>
      </c>
      <c r="H3495" s="189">
        <f t="shared" si="2019"/>
        <v>0</v>
      </c>
      <c r="I3495" s="189">
        <f t="shared" si="2020"/>
        <v>0</v>
      </c>
      <c r="J3495" s="179">
        <f t="shared" si="2021"/>
        <v>0</v>
      </c>
      <c r="K3495" s="173"/>
      <c r="L3495" s="174" t="str" cm="1">
        <f t="array" aca="1" ref="L3495" ca="1">IF($K3495="",OFFSET(L3495,-1,,,),K3495)</f>
        <v>15.01.20.01.02</v>
      </c>
      <c r="M3495" s="175" t="str" cm="1">
        <f t="array" aca="1" ref="M3495" ca="1">IF(OR($K3495=0,$K3495=""),OFFSET(M3495,-1,,,),O3495)</f>
        <v>PORCELANATO 90X90CM COM FRETE DE CERÂMICA EM AC3</v>
      </c>
      <c r="N3495" s="67" t="s">
        <v>3814</v>
      </c>
      <c r="O3495" s="68" t="s">
        <v>4239</v>
      </c>
      <c r="P3495" s="68"/>
      <c r="Q3495" s="68" t="s">
        <v>3258</v>
      </c>
      <c r="R3495" s="69">
        <v>22.571999999999999</v>
      </c>
      <c r="S3495" s="70">
        <v>90</v>
      </c>
      <c r="T3495" s="70">
        <v>2031.48</v>
      </c>
      <c r="U3495" s="67" t="s">
        <v>1519</v>
      </c>
      <c r="V3495" s="71" t="s">
        <v>4202</v>
      </c>
      <c r="W3495" s="171"/>
      <c r="X3495" s="172"/>
      <c r="Y3495" s="176">
        <f t="shared" si="2022"/>
        <v>0</v>
      </c>
      <c r="AA3495" s="192"/>
    </row>
    <row r="3496" spans="2:28" hidden="1">
      <c r="B3496" s="189">
        <f t="shared" si="2014"/>
        <v>0</v>
      </c>
      <c r="C3496" s="189">
        <f t="shared" ca="1" si="2015"/>
        <v>0</v>
      </c>
      <c r="D3496" s="189">
        <f t="shared" si="2016"/>
        <v>0</v>
      </c>
      <c r="E3496" s="189">
        <f t="shared" ca="1" si="2017"/>
        <v>0</v>
      </c>
      <c r="F3496" s="189">
        <f t="shared" si="2018"/>
        <v>0</v>
      </c>
      <c r="G3496" s="189" cm="1">
        <f t="array" aca="1" ref="G3496" ca="1">OFFSET(G3496,-1,,,)+1</f>
        <v>3491</v>
      </c>
      <c r="H3496" s="189">
        <f t="shared" si="2019"/>
        <v>0</v>
      </c>
      <c r="I3496" s="189">
        <f t="shared" si="2020"/>
        <v>0</v>
      </c>
      <c r="J3496" s="179">
        <f t="shared" si="2021"/>
        <v>0</v>
      </c>
      <c r="K3496" s="173"/>
      <c r="L3496" s="174" t="str" cm="1">
        <f t="array" aca="1" ref="L3496" ca="1">IF($K3496="",OFFSET(L3496,-1,,,),K3496)</f>
        <v>15.01.20.01.02</v>
      </c>
      <c r="M3496" s="175" t="str" cm="1">
        <f t="array" aca="1" ref="M3496" ca="1">IF(OR($K3496=0,$K3496=""),OFFSET(M3496,-1,,,),O3496)</f>
        <v>PORCELANATO 90X90CM COM FRETE DE CERÂMICA EM AC3</v>
      </c>
      <c r="N3496" s="67" t="s">
        <v>1522</v>
      </c>
      <c r="O3496" s="68" t="s">
        <v>1523</v>
      </c>
      <c r="P3496" s="68"/>
      <c r="Q3496" s="68" t="s">
        <v>3258</v>
      </c>
      <c r="R3496" s="69">
        <v>20.52</v>
      </c>
      <c r="S3496" s="70">
        <v>65</v>
      </c>
      <c r="T3496" s="70">
        <v>1333.8</v>
      </c>
      <c r="U3496" s="67" t="s">
        <v>1519</v>
      </c>
      <c r="V3496" s="71" t="s">
        <v>4202</v>
      </c>
      <c r="W3496" s="171"/>
      <c r="X3496" s="172"/>
      <c r="Y3496" s="176">
        <f t="shared" si="2022"/>
        <v>0</v>
      </c>
      <c r="AA3496" s="192"/>
    </row>
    <row r="3497" spans="2:28" hidden="1">
      <c r="B3497" s="189">
        <f t="shared" ref="B3497:B3593" si="2023">IF(J3497=0,0,U3497)</f>
        <v>0</v>
      </c>
      <c r="C3497" s="189">
        <f t="shared" ref="C3497:C3593" ca="1" si="2024">IF(OR(J3497=0,I3497=0),0,IF(_xlfn.IFNA(MATCH(B3497,OFFSET($B$5,,,$G3497,),),0)&gt;0,0,MAX(OFFSET($C$5,,,$G3497,))+1))</f>
        <v>0</v>
      </c>
      <c r="D3497" s="189">
        <f t="shared" ref="D3497:D3593" si="2025">IF(J3497=0,0,N3497&amp;"-"&amp;U3497)</f>
        <v>0</v>
      </c>
      <c r="E3497" s="189">
        <f t="shared" ref="E3497:E3593" ca="1" si="2026">IF(OR(J3497=0,I3497=0),0,IF(_xlfn.IFNA(MATCH(D3497,OFFSET($D$5,,,$G3497,),),0)&gt;0,0,_xlfn.MAXIFS(OFFSET($E$5,,,$G3497,),OFFSET($J$5,,,$G3497,),J3497)+1))</f>
        <v>0</v>
      </c>
      <c r="F3497" s="189">
        <f t="shared" ref="F3497:F3593" si="2027">IF(J3497=0,0,E3497&amp;"-"&amp;N3497)</f>
        <v>0</v>
      </c>
      <c r="G3497" s="189" cm="1">
        <f t="array" aca="1" ref="G3497" ca="1">OFFSET(G3497,-1,,,)+1</f>
        <v>3492</v>
      </c>
      <c r="H3497" s="189">
        <f t="shared" ref="H3497:H3590" si="2028">IF(OR($K3497=0,$K3497=""),$W3497,0)</f>
        <v>0</v>
      </c>
      <c r="I3497" s="189">
        <f t="shared" ref="I3497:I3593" si="2029">H3497*R3497</f>
        <v>0</v>
      </c>
      <c r="J3497" s="179">
        <f t="shared" ref="J3497:J3593" si="2030">IF(AND(I3497&lt;&gt;0,OR(K3497=0,K3497="")),N3497&amp;" - Mapa",0)</f>
        <v>0</v>
      </c>
      <c r="K3497" s="173"/>
      <c r="L3497" s="174" t="str" cm="1">
        <f t="array" aca="1" ref="L3497" ca="1">IF($K3497="",OFFSET(L3497,-1,,,),K3497)</f>
        <v>15.01.20.01.02</v>
      </c>
      <c r="M3497" s="175" t="str" cm="1">
        <f t="array" aca="1" ref="M3497" ca="1">IF(OR($K3497=0,$K3497=""),OFFSET(M3497,-1,,,),O3497)</f>
        <v>PORCELANATO 90X90CM COM FRETE DE CERÂMICA EM AC3</v>
      </c>
      <c r="N3497" s="67" t="s">
        <v>265</v>
      </c>
      <c r="O3497" s="68" t="s">
        <v>266</v>
      </c>
      <c r="P3497" s="68"/>
      <c r="Q3497" s="68" t="s">
        <v>3258</v>
      </c>
      <c r="R3497" s="69">
        <v>22.571999999999999</v>
      </c>
      <c r="S3497" s="70">
        <v>5.9</v>
      </c>
      <c r="T3497" s="70">
        <v>133.1748</v>
      </c>
      <c r="U3497" s="67" t="s">
        <v>1519</v>
      </c>
      <c r="V3497" s="71" t="s">
        <v>4202</v>
      </c>
      <c r="W3497" s="171"/>
      <c r="X3497" s="172"/>
      <c r="Y3497" s="176">
        <f t="shared" ref="Y3497:Y3565" si="2031">X3497+W3497</f>
        <v>0</v>
      </c>
      <c r="AA3497" s="192"/>
    </row>
    <row r="3498" spans="2:28">
      <c r="B3498" s="189">
        <f t="shared" si="2023"/>
        <v>0</v>
      </c>
      <c r="C3498" s="189">
        <f t="shared" ca="1" si="2024"/>
        <v>0</v>
      </c>
      <c r="D3498" s="189">
        <f t="shared" si="2025"/>
        <v>0</v>
      </c>
      <c r="E3498" s="189">
        <f t="shared" ca="1" si="2026"/>
        <v>0</v>
      </c>
      <c r="F3498" s="189">
        <f t="shared" si="2027"/>
        <v>0</v>
      </c>
      <c r="G3498" s="189" cm="1">
        <f t="array" aca="1" ref="G3498" ca="1">OFFSET(G3498,-1,,,)+1</f>
        <v>3493</v>
      </c>
      <c r="H3498" s="189">
        <f t="shared" si="2028"/>
        <v>0</v>
      </c>
      <c r="I3498" s="189">
        <f t="shared" si="2029"/>
        <v>0</v>
      </c>
      <c r="J3498" s="179">
        <f t="shared" si="2030"/>
        <v>0</v>
      </c>
      <c r="K3498" s="173" t="s">
        <v>3549</v>
      </c>
      <c r="L3498" s="174" t="str" cm="1">
        <f t="array" aca="1" ref="L3498" ca="1">IF($K3498="",OFFSET(L3498,-1,,,),K3498)</f>
        <v>15.01.20.01.03</v>
      </c>
      <c r="M3498" s="175" t="str" cm="1">
        <f t="array" aca="1" ref="M3498" ca="1">IF(OR($K3498=0,$K3498=""),OFFSET(M3498,-1,,,),O3498)</f>
        <v>RODAPÉ PORCELANATO  90X90CM H=10CM</v>
      </c>
      <c r="N3498" s="67" t="s">
        <v>3815</v>
      </c>
      <c r="O3498" s="68" t="s">
        <v>4240</v>
      </c>
      <c r="P3498" s="68"/>
      <c r="Q3498" s="68" t="s">
        <v>3253</v>
      </c>
      <c r="R3498" s="69">
        <v>27.74</v>
      </c>
      <c r="S3498" s="70">
        <v>69.740499999999997</v>
      </c>
      <c r="T3498" s="70">
        <v>1934.6014699999998</v>
      </c>
      <c r="U3498" s="67"/>
      <c r="V3498" s="71"/>
      <c r="W3498" s="171"/>
      <c r="X3498" s="172"/>
      <c r="Y3498" s="176">
        <f t="shared" si="2031"/>
        <v>0</v>
      </c>
      <c r="AA3498" s="192"/>
    </row>
    <row r="3499" spans="2:28" hidden="1">
      <c r="B3499" s="189">
        <f t="shared" si="2023"/>
        <v>0</v>
      </c>
      <c r="C3499" s="189">
        <f t="shared" ca="1" si="2024"/>
        <v>0</v>
      </c>
      <c r="D3499" s="189">
        <f t="shared" si="2025"/>
        <v>0</v>
      </c>
      <c r="E3499" s="189">
        <f t="shared" ca="1" si="2026"/>
        <v>0</v>
      </c>
      <c r="F3499" s="189">
        <f t="shared" si="2027"/>
        <v>0</v>
      </c>
      <c r="G3499" s="189" cm="1">
        <f t="array" aca="1" ref="G3499" ca="1">OFFSET(G3499,-1,,,)+1</f>
        <v>3494</v>
      </c>
      <c r="H3499" s="189">
        <f t="shared" si="2028"/>
        <v>0</v>
      </c>
      <c r="I3499" s="189">
        <f t="shared" si="2029"/>
        <v>0</v>
      </c>
      <c r="J3499" s="179">
        <f t="shared" si="2030"/>
        <v>0</v>
      </c>
      <c r="K3499" s="173"/>
      <c r="L3499" s="174" t="str" cm="1">
        <f t="array" aca="1" ref="L3499" ca="1">IF($K3499="",OFFSET(L3499,-1,,,),K3499)</f>
        <v>15.01.20.01.03</v>
      </c>
      <c r="M3499" s="175" t="str" cm="1">
        <f t="array" aca="1" ref="M3499" ca="1">IF(OR($K3499=0,$K3499=""),OFFSET(M3499,-1,,,),O3499)</f>
        <v>RODAPÉ PORCELANATO  90X90CM H=10CM</v>
      </c>
      <c r="N3499" s="67" t="s">
        <v>242</v>
      </c>
      <c r="O3499" s="68" t="s">
        <v>243</v>
      </c>
      <c r="P3499" s="68"/>
      <c r="Q3499" s="68" t="s">
        <v>3255</v>
      </c>
      <c r="R3499" s="69">
        <v>44.384</v>
      </c>
      <c r="S3499" s="70">
        <v>1.3</v>
      </c>
      <c r="T3499" s="70">
        <v>57.699200000000005</v>
      </c>
      <c r="U3499" s="67" t="s">
        <v>1519</v>
      </c>
      <c r="V3499" s="71" t="s">
        <v>4202</v>
      </c>
      <c r="W3499" s="171"/>
      <c r="X3499" s="172"/>
      <c r="Y3499" s="176">
        <f t="shared" si="2031"/>
        <v>0</v>
      </c>
      <c r="AA3499" s="192"/>
    </row>
    <row r="3500" spans="2:28" hidden="1">
      <c r="B3500" s="189">
        <f t="shared" si="2023"/>
        <v>0</v>
      </c>
      <c r="C3500" s="189">
        <f t="shared" ca="1" si="2024"/>
        <v>0</v>
      </c>
      <c r="D3500" s="189">
        <f t="shared" si="2025"/>
        <v>0</v>
      </c>
      <c r="E3500" s="189">
        <f t="shared" ca="1" si="2026"/>
        <v>0</v>
      </c>
      <c r="F3500" s="189">
        <f t="shared" si="2027"/>
        <v>0</v>
      </c>
      <c r="G3500" s="189" cm="1">
        <f t="array" aca="1" ref="G3500" ca="1">OFFSET(G3500,-1,,,)+1</f>
        <v>3495</v>
      </c>
      <c r="H3500" s="189">
        <f t="shared" si="2028"/>
        <v>0</v>
      </c>
      <c r="I3500" s="189">
        <f t="shared" si="2029"/>
        <v>0</v>
      </c>
      <c r="J3500" s="179">
        <f t="shared" si="2030"/>
        <v>0</v>
      </c>
      <c r="K3500" s="173"/>
      <c r="L3500" s="174" t="str" cm="1">
        <f t="array" aca="1" ref="L3500" ca="1">IF($K3500="",OFFSET(L3500,-1,,,),K3500)</f>
        <v>15.01.20.01.03</v>
      </c>
      <c r="M3500" s="175" t="str" cm="1">
        <f t="array" aca="1" ref="M3500" ca="1">IF(OR($K3500=0,$K3500=""),OFFSET(M3500,-1,,,),O3500)</f>
        <v>RODAPÉ PORCELANATO  90X90CM H=10CM</v>
      </c>
      <c r="N3500" s="67" t="s">
        <v>2920</v>
      </c>
      <c r="O3500" s="68" t="s">
        <v>3115</v>
      </c>
      <c r="P3500" s="68"/>
      <c r="Q3500" s="68" t="s">
        <v>3255</v>
      </c>
      <c r="R3500" s="69">
        <v>6.1305399999999999</v>
      </c>
      <c r="S3500" s="70">
        <v>3.5</v>
      </c>
      <c r="T3500" s="70">
        <v>21.456890000000001</v>
      </c>
      <c r="U3500" s="67" t="s">
        <v>1519</v>
      </c>
      <c r="V3500" s="71" t="s">
        <v>4202</v>
      </c>
      <c r="W3500" s="171"/>
      <c r="X3500" s="172"/>
      <c r="Y3500" s="176">
        <f t="shared" si="2031"/>
        <v>0</v>
      </c>
      <c r="AA3500" s="192"/>
    </row>
    <row r="3501" spans="2:28" hidden="1">
      <c r="B3501" s="189">
        <f t="shared" si="2023"/>
        <v>0</v>
      </c>
      <c r="C3501" s="189">
        <f t="shared" ca="1" si="2024"/>
        <v>0</v>
      </c>
      <c r="D3501" s="189">
        <f t="shared" si="2025"/>
        <v>0</v>
      </c>
      <c r="E3501" s="189">
        <f t="shared" ca="1" si="2026"/>
        <v>0</v>
      </c>
      <c r="F3501" s="189">
        <f t="shared" si="2027"/>
        <v>0</v>
      </c>
      <c r="G3501" s="189" cm="1">
        <f t="array" aca="1" ref="G3501" ca="1">OFFSET(G3501,-1,,,)+1</f>
        <v>3496</v>
      </c>
      <c r="H3501" s="189">
        <f t="shared" si="2028"/>
        <v>0</v>
      </c>
      <c r="I3501" s="189">
        <f t="shared" si="2029"/>
        <v>0</v>
      </c>
      <c r="J3501" s="179">
        <f t="shared" si="2030"/>
        <v>0</v>
      </c>
      <c r="K3501" s="173"/>
      <c r="L3501" s="174" t="str" cm="1">
        <f t="array" aca="1" ref="L3501" ca="1">IF($K3501="",OFFSET(L3501,-1,,,),K3501)</f>
        <v>15.01.20.01.03</v>
      </c>
      <c r="M3501" s="175" t="str" cm="1">
        <f t="array" aca="1" ref="M3501" ca="1">IF(OR($K3501=0,$K3501=""),OFFSET(M3501,-1,,,),O3501)</f>
        <v>RODAPÉ PORCELANATO  90X90CM H=10CM</v>
      </c>
      <c r="N3501" s="67" t="s">
        <v>2921</v>
      </c>
      <c r="O3501" s="68" t="s">
        <v>3116</v>
      </c>
      <c r="P3501" s="68"/>
      <c r="Q3501" s="68" t="s">
        <v>3260</v>
      </c>
      <c r="R3501" s="69">
        <v>55.48</v>
      </c>
      <c r="S3501" s="70">
        <v>1.37</v>
      </c>
      <c r="T3501" s="70">
        <v>76.007599999999996</v>
      </c>
      <c r="U3501" s="67" t="s">
        <v>1519</v>
      </c>
      <c r="V3501" s="71" t="s">
        <v>4202</v>
      </c>
      <c r="W3501" s="171"/>
      <c r="X3501" s="172"/>
      <c r="Y3501" s="176">
        <f t="shared" si="2031"/>
        <v>0</v>
      </c>
      <c r="AA3501" s="192"/>
      <c r="AB3501" s="193"/>
    </row>
    <row r="3502" spans="2:28" hidden="1">
      <c r="B3502" s="189">
        <f t="shared" si="2023"/>
        <v>0</v>
      </c>
      <c r="C3502" s="189">
        <f t="shared" ca="1" si="2024"/>
        <v>0</v>
      </c>
      <c r="D3502" s="189">
        <f t="shared" si="2025"/>
        <v>0</v>
      </c>
      <c r="E3502" s="189">
        <f t="shared" ca="1" si="2026"/>
        <v>0</v>
      </c>
      <c r="F3502" s="189">
        <f t="shared" si="2027"/>
        <v>0</v>
      </c>
      <c r="G3502" s="189" cm="1">
        <f t="array" aca="1" ref="G3502" ca="1">OFFSET(G3502,-1,,,)+1</f>
        <v>3497</v>
      </c>
      <c r="H3502" s="189">
        <f t="shared" si="2028"/>
        <v>0</v>
      </c>
      <c r="I3502" s="189">
        <f t="shared" si="2029"/>
        <v>0</v>
      </c>
      <c r="J3502" s="179">
        <f t="shared" si="2030"/>
        <v>0</v>
      </c>
      <c r="K3502" s="173"/>
      <c r="L3502" s="174" t="str" cm="1">
        <f t="array" aca="1" ref="L3502" ca="1">IF($K3502="",OFFSET(L3502,-1,,,),K3502)</f>
        <v>15.01.20.01.03</v>
      </c>
      <c r="M3502" s="175" t="str" cm="1">
        <f t="array" aca="1" ref="M3502" ca="1">IF(OR($K3502=0,$K3502=""),OFFSET(M3502,-1,,,),O3502)</f>
        <v>RODAPÉ PORCELANATO  90X90CM H=10CM</v>
      </c>
      <c r="N3502" s="67" t="s">
        <v>3814</v>
      </c>
      <c r="O3502" s="68" t="s">
        <v>4239</v>
      </c>
      <c r="P3502" s="68"/>
      <c r="Q3502" s="68" t="s">
        <v>3258</v>
      </c>
      <c r="R3502" s="69">
        <v>9.1541999999999994</v>
      </c>
      <c r="S3502" s="70">
        <v>90</v>
      </c>
      <c r="T3502" s="70">
        <v>823.87799999999993</v>
      </c>
      <c r="U3502" s="67" t="s">
        <v>1519</v>
      </c>
      <c r="V3502" s="71" t="s">
        <v>4202</v>
      </c>
      <c r="W3502" s="171"/>
      <c r="X3502" s="172"/>
      <c r="Y3502" s="176">
        <f t="shared" si="2031"/>
        <v>0</v>
      </c>
      <c r="AA3502" s="192"/>
      <c r="AB3502" s="193"/>
    </row>
    <row r="3503" spans="2:28" hidden="1">
      <c r="B3503" s="189">
        <f t="shared" si="2023"/>
        <v>0</v>
      </c>
      <c r="C3503" s="189">
        <f t="shared" ca="1" si="2024"/>
        <v>0</v>
      </c>
      <c r="D3503" s="189">
        <f t="shared" si="2025"/>
        <v>0</v>
      </c>
      <c r="E3503" s="189">
        <f t="shared" ca="1" si="2026"/>
        <v>0</v>
      </c>
      <c r="F3503" s="189">
        <f t="shared" si="2027"/>
        <v>0</v>
      </c>
      <c r="G3503" s="189" cm="1">
        <f t="array" aca="1" ref="G3503" ca="1">OFFSET(G3503,-1,,,)+1</f>
        <v>3498</v>
      </c>
      <c r="H3503" s="189">
        <f t="shared" si="2028"/>
        <v>0</v>
      </c>
      <c r="I3503" s="189">
        <f t="shared" si="2029"/>
        <v>0</v>
      </c>
      <c r="J3503" s="179">
        <f t="shared" si="2030"/>
        <v>0</v>
      </c>
      <c r="K3503" s="173"/>
      <c r="L3503" s="174" t="str" cm="1">
        <f t="array" aca="1" ref="L3503" ca="1">IF($K3503="",OFFSET(L3503,-1,,,),K3503)</f>
        <v>15.01.20.01.03</v>
      </c>
      <c r="M3503" s="175" t="str" cm="1">
        <f t="array" aca="1" ref="M3503" ca="1">IF(OR($K3503=0,$K3503=""),OFFSET(M3503,-1,,,),O3503)</f>
        <v>RODAPÉ PORCELANATO  90X90CM H=10CM</v>
      </c>
      <c r="N3503" s="67" t="s">
        <v>265</v>
      </c>
      <c r="O3503" s="68" t="s">
        <v>266</v>
      </c>
      <c r="P3503" s="68"/>
      <c r="Q3503" s="68" t="s">
        <v>3258</v>
      </c>
      <c r="R3503" s="69">
        <v>9.1541999999999994</v>
      </c>
      <c r="S3503" s="70">
        <v>5.9</v>
      </c>
      <c r="T3503" s="70">
        <v>54.009779999999999</v>
      </c>
      <c r="U3503" s="67" t="s">
        <v>1519</v>
      </c>
      <c r="V3503" s="71" t="s">
        <v>4202</v>
      </c>
      <c r="W3503" s="171"/>
      <c r="X3503" s="172"/>
      <c r="Y3503" s="176">
        <f t="shared" si="2031"/>
        <v>0</v>
      </c>
      <c r="AA3503" s="192"/>
      <c r="AB3503" s="193"/>
    </row>
    <row r="3504" spans="2:28" hidden="1">
      <c r="B3504" s="189">
        <f t="shared" si="2023"/>
        <v>0</v>
      </c>
      <c r="C3504" s="189">
        <f t="shared" ca="1" si="2024"/>
        <v>0</v>
      </c>
      <c r="D3504" s="189">
        <f t="shared" si="2025"/>
        <v>0</v>
      </c>
      <c r="E3504" s="189">
        <f t="shared" ca="1" si="2026"/>
        <v>0</v>
      </c>
      <c r="F3504" s="189">
        <f t="shared" si="2027"/>
        <v>0</v>
      </c>
      <c r="G3504" s="189" cm="1">
        <f t="array" aca="1" ref="G3504" ca="1">OFFSET(G3504,-1,,,)+1</f>
        <v>3499</v>
      </c>
      <c r="H3504" s="189">
        <f t="shared" si="2028"/>
        <v>0</v>
      </c>
      <c r="I3504" s="189">
        <f t="shared" si="2029"/>
        <v>0</v>
      </c>
      <c r="J3504" s="179">
        <f t="shared" si="2030"/>
        <v>0</v>
      </c>
      <c r="K3504" s="173"/>
      <c r="L3504" s="174" t="str" cm="1">
        <f t="array" aca="1" ref="L3504" ca="1">IF($K3504="",OFFSET(L3504,-1,,,),K3504)</f>
        <v>15.01.20.01.03</v>
      </c>
      <c r="M3504" s="175" t="str" cm="1">
        <f t="array" aca="1" ref="M3504" ca="1">IF(OR($K3504=0,$K3504=""),OFFSET(M3504,-1,,,),O3504)</f>
        <v>RODAPÉ PORCELANATO  90X90CM H=10CM</v>
      </c>
      <c r="N3504" s="67" t="s">
        <v>3816</v>
      </c>
      <c r="O3504" s="68" t="s">
        <v>4241</v>
      </c>
      <c r="P3504" s="68"/>
      <c r="Q3504" s="68" t="s">
        <v>3253</v>
      </c>
      <c r="R3504" s="69">
        <v>27.74</v>
      </c>
      <c r="S3504" s="70">
        <v>32.5</v>
      </c>
      <c r="T3504" s="70">
        <v>901.55</v>
      </c>
      <c r="U3504" s="67" t="s">
        <v>1519</v>
      </c>
      <c r="V3504" s="71" t="s">
        <v>4202</v>
      </c>
      <c r="W3504" s="171"/>
      <c r="X3504" s="172"/>
      <c r="Y3504" s="176">
        <f t="shared" si="2031"/>
        <v>0</v>
      </c>
      <c r="AA3504" s="192"/>
      <c r="AB3504" s="193"/>
    </row>
    <row r="3505" spans="2:28">
      <c r="B3505" s="189">
        <f t="shared" si="2023"/>
        <v>0</v>
      </c>
      <c r="C3505" s="189">
        <f t="shared" ca="1" si="2024"/>
        <v>0</v>
      </c>
      <c r="D3505" s="189">
        <f t="shared" si="2025"/>
        <v>0</v>
      </c>
      <c r="E3505" s="189">
        <f t="shared" ca="1" si="2026"/>
        <v>0</v>
      </c>
      <c r="F3505" s="189">
        <f t="shared" si="2027"/>
        <v>0</v>
      </c>
      <c r="G3505" s="189" cm="1">
        <f t="array" aca="1" ref="G3505" ca="1">OFFSET(G3505,-1,,,)+1</f>
        <v>3500</v>
      </c>
      <c r="H3505" s="189">
        <f t="shared" si="2028"/>
        <v>0</v>
      </c>
      <c r="I3505" s="189">
        <f t="shared" si="2029"/>
        <v>0</v>
      </c>
      <c r="J3505" s="179">
        <f t="shared" si="2030"/>
        <v>0</v>
      </c>
      <c r="K3505" s="173" t="s">
        <v>3550</v>
      </c>
      <c r="L3505" s="174" t="str" cm="1">
        <f t="array" aca="1" ref="L3505" ca="1">IF($K3505="",OFFSET(L3505,-1,,,),K3505)</f>
        <v>15.01.20.01.04</v>
      </c>
      <c r="M3505" s="175" t="str" cm="1">
        <f t="array" aca="1" ref="M3505" ca="1">IF(OR($K3505=0,$K3505=""),OFFSET(M3505,-1,,,),O3505)</f>
        <v>GESSO LISO CORRIDO (PAREDE E TETO)</v>
      </c>
      <c r="N3505" s="67" t="s">
        <v>1174</v>
      </c>
      <c r="O3505" s="68" t="s">
        <v>4613</v>
      </c>
      <c r="P3505" s="68"/>
      <c r="Q3505" s="68" t="s">
        <v>3258</v>
      </c>
      <c r="R3505" s="69">
        <v>88.81</v>
      </c>
      <c r="S3505" s="70">
        <v>17</v>
      </c>
      <c r="T3505" s="70">
        <v>1509.77</v>
      </c>
      <c r="U3505" s="67"/>
      <c r="V3505" s="71"/>
      <c r="W3505" s="171"/>
      <c r="X3505" s="172"/>
      <c r="Y3505" s="176">
        <f t="shared" si="2031"/>
        <v>0</v>
      </c>
      <c r="AA3505" s="192"/>
      <c r="AB3505" s="193"/>
    </row>
    <row r="3506" spans="2:28" hidden="1">
      <c r="B3506" s="189">
        <f t="shared" si="2023"/>
        <v>0</v>
      </c>
      <c r="C3506" s="189">
        <f t="shared" ca="1" si="2024"/>
        <v>0</v>
      </c>
      <c r="D3506" s="189">
        <f t="shared" si="2025"/>
        <v>0</v>
      </c>
      <c r="E3506" s="189">
        <f t="shared" ca="1" si="2026"/>
        <v>0</v>
      </c>
      <c r="F3506" s="189">
        <f t="shared" si="2027"/>
        <v>0</v>
      </c>
      <c r="G3506" s="189" cm="1">
        <f t="array" aca="1" ref="G3506" ca="1">OFFSET(G3506,-1,,,)+1</f>
        <v>3501</v>
      </c>
      <c r="H3506" s="189">
        <f t="shared" si="2028"/>
        <v>0</v>
      </c>
      <c r="I3506" s="189">
        <f t="shared" si="2029"/>
        <v>0</v>
      </c>
      <c r="J3506" s="179">
        <f t="shared" si="2030"/>
        <v>0</v>
      </c>
      <c r="K3506" s="173"/>
      <c r="L3506" s="174" t="str" cm="1">
        <f t="array" aca="1" ref="L3506" ca="1">IF($K3506="",OFFSET(L3506,-1,,,),K3506)</f>
        <v>15.01.20.01.04</v>
      </c>
      <c r="M3506" s="175" t="str" cm="1">
        <f t="array" aca="1" ref="M3506" ca="1">IF(OR($K3506=0,$K3506=""),OFFSET(M3506,-1,,,),O3506)</f>
        <v>GESSO LISO CORRIDO (PAREDE E TETO)</v>
      </c>
      <c r="N3506" s="67" t="s">
        <v>1175</v>
      </c>
      <c r="O3506" s="68" t="s">
        <v>1176</v>
      </c>
      <c r="P3506" s="68"/>
      <c r="Q3506" s="68" t="s">
        <v>3258</v>
      </c>
      <c r="R3506" s="69">
        <v>88.81</v>
      </c>
      <c r="S3506" s="70">
        <v>17</v>
      </c>
      <c r="T3506" s="70">
        <v>1509.77</v>
      </c>
      <c r="U3506" s="67" t="s">
        <v>1519</v>
      </c>
      <c r="V3506" s="71" t="s">
        <v>4202</v>
      </c>
      <c r="W3506" s="171"/>
      <c r="X3506" s="172"/>
      <c r="Y3506" s="176">
        <f t="shared" si="2031"/>
        <v>0</v>
      </c>
      <c r="AA3506" s="192"/>
      <c r="AB3506" s="193"/>
    </row>
    <row r="3507" spans="2:28">
      <c r="B3507" s="189">
        <f t="shared" si="2023"/>
        <v>0</v>
      </c>
      <c r="C3507" s="189">
        <f t="shared" ca="1" si="2024"/>
        <v>0</v>
      </c>
      <c r="D3507" s="189">
        <f t="shared" si="2025"/>
        <v>0</v>
      </c>
      <c r="E3507" s="189">
        <f t="shared" ca="1" si="2026"/>
        <v>0</v>
      </c>
      <c r="F3507" s="189">
        <f t="shared" si="2027"/>
        <v>0</v>
      </c>
      <c r="G3507" s="189" cm="1">
        <f t="array" aca="1" ref="G3507" ca="1">OFFSET(G3507,-1,,,)+1</f>
        <v>3502</v>
      </c>
      <c r="H3507" s="189">
        <f t="shared" si="2028"/>
        <v>0</v>
      </c>
      <c r="I3507" s="189">
        <f t="shared" si="2029"/>
        <v>0</v>
      </c>
      <c r="J3507" s="179">
        <f t="shared" si="2030"/>
        <v>0</v>
      </c>
      <c r="K3507" s="173" t="s">
        <v>3551</v>
      </c>
      <c r="L3507" s="174" t="str" cm="1">
        <f t="array" aca="1" ref="L3507" ca="1">IF($K3507="",OFFSET(L3507,-1,,,),K3507)</f>
        <v>15.01.20.01.05</v>
      </c>
      <c r="M3507" s="175" t="str" cm="1">
        <f t="array" aca="1" ref="M3507" ca="1">IF(OR($K3507=0,$K3507=""),OFFSET(M3507,-1,,,),O3507)</f>
        <v>FORRO DE GESSO ACARTONADO COM PLACA BRANCA (ST)</v>
      </c>
      <c r="N3507" s="67" t="s">
        <v>1179</v>
      </c>
      <c r="O3507" s="68" t="s">
        <v>4615</v>
      </c>
      <c r="P3507" s="68"/>
      <c r="Q3507" s="68" t="s">
        <v>3258</v>
      </c>
      <c r="R3507" s="69">
        <v>20.72</v>
      </c>
      <c r="S3507" s="70">
        <v>73.5</v>
      </c>
      <c r="T3507" s="70">
        <v>1522.9199999999998</v>
      </c>
      <c r="U3507" s="67"/>
      <c r="V3507" s="71"/>
      <c r="W3507" s="171"/>
      <c r="X3507" s="172"/>
      <c r="Y3507" s="176">
        <f t="shared" si="2031"/>
        <v>0</v>
      </c>
      <c r="AA3507" s="192"/>
      <c r="AB3507" s="193"/>
    </row>
    <row r="3508" spans="2:28" hidden="1">
      <c r="B3508" s="189">
        <f t="shared" si="2023"/>
        <v>0</v>
      </c>
      <c r="C3508" s="189">
        <f t="shared" ca="1" si="2024"/>
        <v>0</v>
      </c>
      <c r="D3508" s="189">
        <f t="shared" si="2025"/>
        <v>0</v>
      </c>
      <c r="E3508" s="189">
        <f t="shared" ca="1" si="2026"/>
        <v>0</v>
      </c>
      <c r="F3508" s="189">
        <f t="shared" si="2027"/>
        <v>0</v>
      </c>
      <c r="G3508" s="189" cm="1">
        <f t="array" aca="1" ref="G3508" ca="1">OFFSET(G3508,-1,,,)+1</f>
        <v>3503</v>
      </c>
      <c r="H3508" s="189">
        <f t="shared" si="2028"/>
        <v>0</v>
      </c>
      <c r="I3508" s="189">
        <f t="shared" si="2029"/>
        <v>0</v>
      </c>
      <c r="J3508" s="179">
        <f t="shared" si="2030"/>
        <v>0</v>
      </c>
      <c r="K3508" s="173"/>
      <c r="L3508" s="174" t="str" cm="1">
        <f t="array" aca="1" ref="L3508" ca="1">IF($K3508="",OFFSET(L3508,-1,,,),K3508)</f>
        <v>15.01.20.01.05</v>
      </c>
      <c r="M3508" s="175" t="str" cm="1">
        <f t="array" aca="1" ref="M3508" ca="1">IF(OR($K3508=0,$K3508=""),OFFSET(M3508,-1,,,),O3508)</f>
        <v>FORRO DE GESSO ACARTONADO COM PLACA BRANCA (ST)</v>
      </c>
      <c r="N3508" s="67" t="s">
        <v>1180</v>
      </c>
      <c r="O3508" s="68" t="s">
        <v>1181</v>
      </c>
      <c r="P3508" s="68"/>
      <c r="Q3508" s="68" t="s">
        <v>3258</v>
      </c>
      <c r="R3508" s="69">
        <v>20.72</v>
      </c>
      <c r="S3508" s="70">
        <v>73.5</v>
      </c>
      <c r="T3508" s="70">
        <v>1522.9199999999998</v>
      </c>
      <c r="U3508" s="67" t="s">
        <v>1519</v>
      </c>
      <c r="V3508" s="71" t="s">
        <v>4202</v>
      </c>
      <c r="W3508" s="171"/>
      <c r="X3508" s="172"/>
      <c r="Y3508" s="176">
        <f t="shared" si="2031"/>
        <v>0</v>
      </c>
      <c r="AA3508" s="192"/>
      <c r="AB3508" s="193"/>
    </row>
    <row r="3509" spans="2:28">
      <c r="B3509" s="189">
        <f t="shared" si="2023"/>
        <v>0</v>
      </c>
      <c r="C3509" s="189">
        <f t="shared" ca="1" si="2024"/>
        <v>0</v>
      </c>
      <c r="D3509" s="189">
        <f t="shared" si="2025"/>
        <v>0</v>
      </c>
      <c r="E3509" s="189">
        <f t="shared" ca="1" si="2026"/>
        <v>0</v>
      </c>
      <c r="F3509" s="189">
        <f t="shared" si="2027"/>
        <v>0</v>
      </c>
      <c r="G3509" s="189" cm="1">
        <f t="array" aca="1" ref="G3509" ca="1">OFFSET(G3509,-1,,,)+1</f>
        <v>3504</v>
      </c>
      <c r="H3509" s="189">
        <f t="shared" si="2028"/>
        <v>0</v>
      </c>
      <c r="I3509" s="189">
        <f t="shared" si="2029"/>
        <v>0</v>
      </c>
      <c r="J3509" s="179">
        <f t="shared" si="2030"/>
        <v>0</v>
      </c>
      <c r="K3509" s="173" t="s">
        <v>3552</v>
      </c>
      <c r="L3509" s="174" t="str" cm="1">
        <f t="array" aca="1" ref="L3509" ca="1">IF($K3509="",OFFSET(L3509,-1,,,),K3509)</f>
        <v>15.01.20.01.06</v>
      </c>
      <c r="M3509" s="175" t="str" cm="1">
        <f t="array" aca="1" ref="M3509" ca="1">IF(OR($K3509=0,$K3509=""),OFFSET(M3509,-1,,,),O3509)</f>
        <v>TABICA PARA FORRO DE GESSO</v>
      </c>
      <c r="N3509" s="67" t="s">
        <v>1193</v>
      </c>
      <c r="O3509" s="68" t="s">
        <v>4616</v>
      </c>
      <c r="P3509" s="68"/>
      <c r="Q3509" s="68" t="s">
        <v>3253</v>
      </c>
      <c r="R3509" s="69">
        <v>30.04</v>
      </c>
      <c r="S3509" s="70">
        <v>18</v>
      </c>
      <c r="T3509" s="70">
        <v>540.72</v>
      </c>
      <c r="U3509" s="67"/>
      <c r="V3509" s="71"/>
      <c r="W3509" s="171"/>
      <c r="X3509" s="172"/>
      <c r="Y3509" s="176">
        <f t="shared" si="2031"/>
        <v>0</v>
      </c>
      <c r="AA3509" s="192"/>
      <c r="AB3509" s="193"/>
    </row>
    <row r="3510" spans="2:28" hidden="1">
      <c r="B3510" s="189">
        <f t="shared" si="2023"/>
        <v>0</v>
      </c>
      <c r="C3510" s="189">
        <f t="shared" ca="1" si="2024"/>
        <v>0</v>
      </c>
      <c r="D3510" s="189">
        <f t="shared" si="2025"/>
        <v>0</v>
      </c>
      <c r="E3510" s="189">
        <f t="shared" ca="1" si="2026"/>
        <v>0</v>
      </c>
      <c r="F3510" s="189">
        <f t="shared" si="2027"/>
        <v>0</v>
      </c>
      <c r="G3510" s="189" cm="1">
        <f t="array" aca="1" ref="G3510" ca="1">OFFSET(G3510,-1,,,)+1</f>
        <v>3505</v>
      </c>
      <c r="H3510" s="189">
        <f t="shared" si="2028"/>
        <v>0</v>
      </c>
      <c r="I3510" s="189">
        <f t="shared" si="2029"/>
        <v>0</v>
      </c>
      <c r="J3510" s="179">
        <f t="shared" si="2030"/>
        <v>0</v>
      </c>
      <c r="K3510" s="173"/>
      <c r="L3510" s="174" t="str" cm="1">
        <f t="array" aca="1" ref="L3510" ca="1">IF($K3510="",OFFSET(L3510,-1,,,),K3510)</f>
        <v>15.01.20.01.06</v>
      </c>
      <c r="M3510" s="175" t="str" cm="1">
        <f t="array" aca="1" ref="M3510" ca="1">IF(OR($K3510=0,$K3510=""),OFFSET(M3510,-1,,,),O3510)</f>
        <v>TABICA PARA FORRO DE GESSO</v>
      </c>
      <c r="N3510" s="67" t="s">
        <v>1194</v>
      </c>
      <c r="O3510" s="68" t="s">
        <v>1195</v>
      </c>
      <c r="P3510" s="68"/>
      <c r="Q3510" s="68" t="s">
        <v>3253</v>
      </c>
      <c r="R3510" s="69">
        <v>30.04</v>
      </c>
      <c r="S3510" s="70">
        <v>18</v>
      </c>
      <c r="T3510" s="70">
        <v>540.72</v>
      </c>
      <c r="U3510" s="67" t="s">
        <v>1519</v>
      </c>
      <c r="V3510" s="71" t="s">
        <v>4202</v>
      </c>
      <c r="W3510" s="171"/>
      <c r="X3510" s="172"/>
      <c r="Y3510" s="176">
        <f t="shared" si="2031"/>
        <v>0</v>
      </c>
      <c r="AA3510" s="192"/>
      <c r="AB3510" s="193"/>
    </row>
    <row r="3511" spans="2:28" hidden="1">
      <c r="B3511" s="189">
        <f t="shared" si="2023"/>
        <v>0</v>
      </c>
      <c r="C3511" s="189">
        <f t="shared" ca="1" si="2024"/>
        <v>0</v>
      </c>
      <c r="D3511" s="189">
        <f t="shared" si="2025"/>
        <v>0</v>
      </c>
      <c r="E3511" s="189">
        <f t="shared" ca="1" si="2026"/>
        <v>0</v>
      </c>
      <c r="F3511" s="189">
        <f t="shared" si="2027"/>
        <v>0</v>
      </c>
      <c r="G3511" s="189" cm="1">
        <f t="array" aca="1" ref="G3511" ca="1">OFFSET(G3511,-1,,,)+1</f>
        <v>3506</v>
      </c>
      <c r="H3511" s="189">
        <f t="shared" si="2028"/>
        <v>0</v>
      </c>
      <c r="I3511" s="189">
        <f t="shared" si="2029"/>
        <v>0</v>
      </c>
      <c r="J3511" s="179">
        <f t="shared" si="2030"/>
        <v>0</v>
      </c>
      <c r="K3511" s="173" t="s">
        <v>3553</v>
      </c>
      <c r="L3511" s="174" t="str" cm="1">
        <f t="array" aca="1" ref="L3511" ca="1">IF($K3511="",OFFSET(L3511,-1,,,),K3511)</f>
        <v>15.01.20.02</v>
      </c>
      <c r="M3511" s="175" t="str" cm="1">
        <f t="array" aca="1" ref="M3511" ca="1">IF(OR($K3511=0,$K3511=""),OFFSET(M3511,-1,,,),O3511)</f>
        <v>SOLEIRA / FILETES / PEITORIL</v>
      </c>
      <c r="N3511" s="67" t="s">
        <v>143</v>
      </c>
      <c r="O3511" s="68" t="s">
        <v>4594</v>
      </c>
      <c r="P3511" s="68"/>
      <c r="Q3511" s="68"/>
      <c r="R3511" s="69"/>
      <c r="S3511" s="70"/>
      <c r="T3511" s="70">
        <v>0</v>
      </c>
      <c r="U3511" s="67"/>
      <c r="V3511" s="71"/>
      <c r="W3511" s="171"/>
      <c r="X3511" s="172"/>
      <c r="Y3511" s="176">
        <f t="shared" si="2031"/>
        <v>0</v>
      </c>
      <c r="AA3511" s="192"/>
      <c r="AB3511" s="193"/>
    </row>
    <row r="3512" spans="2:28">
      <c r="B3512" s="189">
        <f t="shared" si="2023"/>
        <v>0</v>
      </c>
      <c r="C3512" s="189">
        <f t="shared" ca="1" si="2024"/>
        <v>0</v>
      </c>
      <c r="D3512" s="189">
        <f t="shared" si="2025"/>
        <v>0</v>
      </c>
      <c r="E3512" s="189">
        <f t="shared" ca="1" si="2026"/>
        <v>0</v>
      </c>
      <c r="F3512" s="189">
        <f t="shared" si="2027"/>
        <v>0</v>
      </c>
      <c r="G3512" s="189" cm="1">
        <f t="array" aca="1" ref="G3512" ca="1">OFFSET(G3512,-1,,,)+1</f>
        <v>3507</v>
      </c>
      <c r="H3512" s="189">
        <f t="shared" si="2028"/>
        <v>0</v>
      </c>
      <c r="I3512" s="189">
        <f t="shared" si="2029"/>
        <v>0</v>
      </c>
      <c r="J3512" s="179">
        <f t="shared" si="2030"/>
        <v>0</v>
      </c>
      <c r="K3512" s="173" t="s">
        <v>3554</v>
      </c>
      <c r="L3512" s="174" t="str" cm="1">
        <f t="array" aca="1" ref="L3512" ca="1">IF($K3512="",OFFSET(L3512,-1,,,),K3512)</f>
        <v>15.01.20.02.01</v>
      </c>
      <c r="M3512" s="175" t="str" cm="1">
        <f t="array" aca="1" ref="M3512" ca="1">IF(OR($K3512=0,$K3512=""),OFFSET(M3512,-1,,,),O3512)</f>
        <v>FILETE EM GRANITO 0,80M COM 03 FACES POLIDAS - H5,0CM</v>
      </c>
      <c r="N3512" s="67" t="s">
        <v>4072</v>
      </c>
      <c r="O3512" s="68" t="s">
        <v>4721</v>
      </c>
      <c r="P3512" s="68"/>
      <c r="Q3512" s="68" t="s">
        <v>3260</v>
      </c>
      <c r="R3512" s="69">
        <v>2</v>
      </c>
      <c r="S3512" s="70">
        <v>55.362499999999997</v>
      </c>
      <c r="T3512" s="70">
        <v>110.72499999999999</v>
      </c>
      <c r="U3512" s="67"/>
      <c r="V3512" s="71"/>
      <c r="W3512" s="171"/>
      <c r="X3512" s="172"/>
      <c r="Y3512" s="176">
        <f t="shared" si="2031"/>
        <v>0</v>
      </c>
      <c r="AA3512" s="192"/>
      <c r="AB3512" s="193"/>
    </row>
    <row r="3513" spans="2:28" hidden="1">
      <c r="B3513" s="189">
        <f t="shared" si="2023"/>
        <v>0</v>
      </c>
      <c r="C3513" s="189">
        <f t="shared" ca="1" si="2024"/>
        <v>0</v>
      </c>
      <c r="D3513" s="189">
        <f t="shared" si="2025"/>
        <v>0</v>
      </c>
      <c r="E3513" s="189">
        <f t="shared" ca="1" si="2026"/>
        <v>0</v>
      </c>
      <c r="F3513" s="189">
        <f t="shared" si="2027"/>
        <v>0</v>
      </c>
      <c r="G3513" s="189" cm="1">
        <f t="array" aca="1" ref="G3513" ca="1">OFFSET(G3513,-1,,,)+1</f>
        <v>3508</v>
      </c>
      <c r="H3513" s="189">
        <f t="shared" si="2028"/>
        <v>0</v>
      </c>
      <c r="I3513" s="189">
        <f t="shared" si="2029"/>
        <v>0</v>
      </c>
      <c r="J3513" s="179">
        <f t="shared" si="2030"/>
        <v>0</v>
      </c>
      <c r="K3513" s="173"/>
      <c r="L3513" s="174" t="str" cm="1">
        <f t="array" aca="1" ref="L3513" ca="1">IF($K3513="",OFFSET(L3513,-1,,,),K3513)</f>
        <v>15.01.20.02.01</v>
      </c>
      <c r="M3513" s="175" t="str" cm="1">
        <f t="array" aca="1" ref="M3513" ca="1">IF(OR($K3513=0,$K3513=""),OFFSET(M3513,-1,,,),O3513)</f>
        <v>FILETE EM GRANITO 0,80M COM 03 FACES POLIDAS - H5,0CM</v>
      </c>
      <c r="N3513" s="67" t="s">
        <v>269</v>
      </c>
      <c r="O3513" s="68" t="s">
        <v>270</v>
      </c>
      <c r="P3513" s="68"/>
      <c r="Q3513" s="68" t="s">
        <v>3255</v>
      </c>
      <c r="R3513" s="69">
        <v>0.5</v>
      </c>
      <c r="S3513" s="70">
        <v>0.65</v>
      </c>
      <c r="T3513" s="70">
        <v>0.32500000000000001</v>
      </c>
      <c r="U3513" s="67" t="s">
        <v>1519</v>
      </c>
      <c r="V3513" s="71" t="s">
        <v>4202</v>
      </c>
      <c r="W3513" s="171"/>
      <c r="X3513" s="172"/>
      <c r="Y3513" s="176">
        <f t="shared" si="2031"/>
        <v>0</v>
      </c>
      <c r="AA3513" s="192"/>
      <c r="AB3513" s="193"/>
    </row>
    <row r="3514" spans="2:28" hidden="1">
      <c r="B3514" s="189">
        <f t="shared" si="2023"/>
        <v>0</v>
      </c>
      <c r="C3514" s="189">
        <f t="shared" ca="1" si="2024"/>
        <v>0</v>
      </c>
      <c r="D3514" s="189">
        <f t="shared" si="2025"/>
        <v>0</v>
      </c>
      <c r="E3514" s="189">
        <f t="shared" ca="1" si="2026"/>
        <v>0</v>
      </c>
      <c r="F3514" s="189">
        <f t="shared" si="2027"/>
        <v>0</v>
      </c>
      <c r="G3514" s="189" cm="1">
        <f t="array" aca="1" ref="G3514" ca="1">OFFSET(G3514,-1,,,)+1</f>
        <v>3509</v>
      </c>
      <c r="H3514" s="189">
        <f t="shared" si="2028"/>
        <v>0</v>
      </c>
      <c r="I3514" s="189">
        <f t="shared" si="2029"/>
        <v>0</v>
      </c>
      <c r="J3514" s="179">
        <f t="shared" si="2030"/>
        <v>0</v>
      </c>
      <c r="K3514" s="173"/>
      <c r="L3514" s="174" t="str" cm="1">
        <f t="array" aca="1" ref="L3514" ca="1">IF($K3514="",OFFSET(L3514,-1,,,),K3514)</f>
        <v>15.01.20.02.01</v>
      </c>
      <c r="M3514" s="175" t="str" cm="1">
        <f t="array" aca="1" ref="M3514" ca="1">IF(OR($K3514=0,$K3514=""),OFFSET(M3514,-1,,,),O3514)</f>
        <v>FILETE EM GRANITO 0,80M COM 03 FACES POLIDAS - H5,0CM</v>
      </c>
      <c r="N3514" s="67" t="s">
        <v>4073</v>
      </c>
      <c r="O3514" s="68" t="s">
        <v>4722</v>
      </c>
      <c r="P3514" s="68"/>
      <c r="Q3514" s="68" t="s">
        <v>3258</v>
      </c>
      <c r="R3514" s="69">
        <v>0.08</v>
      </c>
      <c r="S3514" s="70">
        <v>980</v>
      </c>
      <c r="T3514" s="70">
        <v>78.400000000000006</v>
      </c>
      <c r="U3514" s="67" t="s">
        <v>1519</v>
      </c>
      <c r="V3514" s="71" t="s">
        <v>4202</v>
      </c>
      <c r="W3514" s="171"/>
      <c r="X3514" s="172"/>
      <c r="Y3514" s="176">
        <f t="shared" si="2031"/>
        <v>0</v>
      </c>
      <c r="AA3514" s="192"/>
      <c r="AB3514" s="193"/>
    </row>
    <row r="3515" spans="2:28" hidden="1">
      <c r="B3515" s="189">
        <f t="shared" si="2023"/>
        <v>0</v>
      </c>
      <c r="C3515" s="189">
        <f t="shared" ca="1" si="2024"/>
        <v>0</v>
      </c>
      <c r="D3515" s="189">
        <f t="shared" si="2025"/>
        <v>0</v>
      </c>
      <c r="E3515" s="189">
        <f t="shared" ca="1" si="2026"/>
        <v>0</v>
      </c>
      <c r="F3515" s="189">
        <f t="shared" si="2027"/>
        <v>0</v>
      </c>
      <c r="G3515" s="189" cm="1">
        <f t="array" aca="1" ref="G3515" ca="1">OFFSET(G3515,-1,,,)+1</f>
        <v>3510</v>
      </c>
      <c r="H3515" s="189">
        <f t="shared" si="2028"/>
        <v>0</v>
      </c>
      <c r="I3515" s="189">
        <f t="shared" si="2029"/>
        <v>0</v>
      </c>
      <c r="J3515" s="179">
        <f t="shared" si="2030"/>
        <v>0</v>
      </c>
      <c r="K3515" s="173"/>
      <c r="L3515" s="174" t="str" cm="1">
        <f t="array" aca="1" ref="L3515" ca="1">IF($K3515="",OFFSET(L3515,-1,,,),K3515)</f>
        <v>15.01.20.02.01</v>
      </c>
      <c r="M3515" s="175" t="str" cm="1">
        <f t="array" aca="1" ref="M3515" ca="1">IF(OR($K3515=0,$K3515=""),OFFSET(M3515,-1,,,),O3515)</f>
        <v>FILETE EM GRANITO 0,80M COM 03 FACES POLIDAS - H5,0CM</v>
      </c>
      <c r="N3515" s="67" t="s">
        <v>1125</v>
      </c>
      <c r="O3515" s="68" t="s">
        <v>1126</v>
      </c>
      <c r="P3515" s="68"/>
      <c r="Q3515" s="68" t="s">
        <v>3260</v>
      </c>
      <c r="R3515" s="69">
        <v>2</v>
      </c>
      <c r="S3515" s="70">
        <v>16</v>
      </c>
      <c r="T3515" s="70">
        <v>32</v>
      </c>
      <c r="U3515" s="67" t="s">
        <v>1519</v>
      </c>
      <c r="V3515" s="71" t="s">
        <v>4202</v>
      </c>
      <c r="W3515" s="171"/>
      <c r="X3515" s="172"/>
      <c r="Y3515" s="176">
        <f t="shared" si="2031"/>
        <v>0</v>
      </c>
      <c r="AA3515" s="192"/>
      <c r="AB3515" s="193"/>
    </row>
    <row r="3516" spans="2:28">
      <c r="B3516" s="189">
        <f t="shared" si="2023"/>
        <v>0</v>
      </c>
      <c r="C3516" s="189">
        <f t="shared" ca="1" si="2024"/>
        <v>0</v>
      </c>
      <c r="D3516" s="189">
        <f t="shared" si="2025"/>
        <v>0</v>
      </c>
      <c r="E3516" s="189">
        <f t="shared" ca="1" si="2026"/>
        <v>0</v>
      </c>
      <c r="F3516" s="189">
        <f t="shared" si="2027"/>
        <v>0</v>
      </c>
      <c r="G3516" s="189" cm="1">
        <f t="array" aca="1" ref="G3516" ca="1">OFFSET(G3516,-1,,,)+1</f>
        <v>3511</v>
      </c>
      <c r="H3516" s="189">
        <f t="shared" si="2028"/>
        <v>0</v>
      </c>
      <c r="I3516" s="189">
        <f t="shared" si="2029"/>
        <v>0</v>
      </c>
      <c r="J3516" s="179">
        <f t="shared" si="2030"/>
        <v>0</v>
      </c>
      <c r="K3516" s="173" t="s">
        <v>3555</v>
      </c>
      <c r="L3516" s="174" t="str" cm="1">
        <f t="array" aca="1" ref="L3516" ca="1">IF($K3516="",OFFSET(L3516,-1,,,),K3516)</f>
        <v>15.01.20.02.02</v>
      </c>
      <c r="M3516" s="175" t="str" cm="1">
        <f t="array" aca="1" ref="M3516" ca="1">IF(OR($K3516=0,$K3516=""),OFFSET(M3516,-1,,,),O3516)</f>
        <v>PEITORIL DE ARDÓSIA ASSENTADO COM AC3 - LARGURA: 17CM</v>
      </c>
      <c r="N3516" s="67" t="s">
        <v>4018</v>
      </c>
      <c r="O3516" s="68" t="s">
        <v>4606</v>
      </c>
      <c r="P3516" s="68"/>
      <c r="Q3516" s="68" t="s">
        <v>3253</v>
      </c>
      <c r="R3516" s="69">
        <v>2.4</v>
      </c>
      <c r="S3516" s="70">
        <v>40.617600000000003</v>
      </c>
      <c r="T3516" s="70">
        <v>97.482240000000004</v>
      </c>
      <c r="U3516" s="67"/>
      <c r="V3516" s="71"/>
      <c r="W3516" s="171"/>
      <c r="X3516" s="172"/>
      <c r="Y3516" s="176">
        <f t="shared" si="2031"/>
        <v>0</v>
      </c>
      <c r="AA3516" s="192"/>
      <c r="AB3516" s="193"/>
    </row>
    <row r="3517" spans="2:28" hidden="1">
      <c r="B3517" s="189">
        <f t="shared" si="2023"/>
        <v>0</v>
      </c>
      <c r="C3517" s="189">
        <f t="shared" ca="1" si="2024"/>
        <v>0</v>
      </c>
      <c r="D3517" s="189">
        <f t="shared" si="2025"/>
        <v>0</v>
      </c>
      <c r="E3517" s="189">
        <f t="shared" ca="1" si="2026"/>
        <v>0</v>
      </c>
      <c r="F3517" s="189">
        <f t="shared" si="2027"/>
        <v>0</v>
      </c>
      <c r="G3517" s="189" cm="1">
        <f t="array" aca="1" ref="G3517" ca="1">OFFSET(G3517,-1,,,)+1</f>
        <v>3512</v>
      </c>
      <c r="H3517" s="189">
        <f t="shared" si="2028"/>
        <v>0</v>
      </c>
      <c r="I3517" s="189">
        <f t="shared" si="2029"/>
        <v>0</v>
      </c>
      <c r="J3517" s="179">
        <f t="shared" si="2030"/>
        <v>0</v>
      </c>
      <c r="K3517" s="173"/>
      <c r="L3517" s="174" t="str" cm="1">
        <f t="array" aca="1" ref="L3517" ca="1">IF($K3517="",OFFSET(L3517,-1,,,),K3517)</f>
        <v>15.01.20.02.02</v>
      </c>
      <c r="M3517" s="175" t="str" cm="1">
        <f t="array" aca="1" ref="M3517" ca="1">IF(OR($K3517=0,$K3517=""),OFFSET(M3517,-1,,,),O3517)</f>
        <v>PEITORIL DE ARDÓSIA ASSENTADO COM AC3 - LARGURA: 17CM</v>
      </c>
      <c r="N3517" s="67" t="s">
        <v>242</v>
      </c>
      <c r="O3517" s="68" t="s">
        <v>243</v>
      </c>
      <c r="P3517" s="68"/>
      <c r="Q3517" s="68" t="s">
        <v>3255</v>
      </c>
      <c r="R3517" s="69">
        <v>3.2639999999999998</v>
      </c>
      <c r="S3517" s="70">
        <v>1.3</v>
      </c>
      <c r="T3517" s="70">
        <v>4.2431999999999999</v>
      </c>
      <c r="U3517" s="67" t="s">
        <v>1519</v>
      </c>
      <c r="V3517" s="71" t="s">
        <v>4202</v>
      </c>
      <c r="W3517" s="171"/>
      <c r="X3517" s="172"/>
      <c r="Y3517" s="176">
        <f t="shared" si="2031"/>
        <v>0</v>
      </c>
      <c r="AA3517" s="192"/>
      <c r="AB3517" s="193"/>
    </row>
    <row r="3518" spans="2:28" hidden="1">
      <c r="B3518" s="189">
        <f t="shared" si="2023"/>
        <v>0</v>
      </c>
      <c r="C3518" s="189">
        <f t="shared" ca="1" si="2024"/>
        <v>0</v>
      </c>
      <c r="D3518" s="189">
        <f t="shared" si="2025"/>
        <v>0</v>
      </c>
      <c r="E3518" s="189">
        <f t="shared" ca="1" si="2026"/>
        <v>0</v>
      </c>
      <c r="F3518" s="189">
        <f t="shared" si="2027"/>
        <v>0</v>
      </c>
      <c r="G3518" s="189" cm="1">
        <f t="array" aca="1" ref="G3518" ca="1">OFFSET(G3518,-1,,,)+1</f>
        <v>3513</v>
      </c>
      <c r="H3518" s="189">
        <f t="shared" si="2028"/>
        <v>0</v>
      </c>
      <c r="I3518" s="189">
        <f t="shared" si="2029"/>
        <v>0</v>
      </c>
      <c r="J3518" s="179">
        <f t="shared" si="2030"/>
        <v>0</v>
      </c>
      <c r="K3518" s="173"/>
      <c r="L3518" s="174" t="str" cm="1">
        <f t="array" aca="1" ref="L3518" ca="1">IF($K3518="",OFFSET(L3518,-1,,,),K3518)</f>
        <v>15.01.20.02.02</v>
      </c>
      <c r="M3518" s="175" t="str" cm="1">
        <f t="array" aca="1" ref="M3518" ca="1">IF(OR($K3518=0,$K3518=""),OFFSET(M3518,-1,,,),O3518)</f>
        <v>PEITORIL DE ARDÓSIA ASSENTADO COM AC3 - LARGURA: 17CM</v>
      </c>
      <c r="N3518" s="67" t="s">
        <v>1131</v>
      </c>
      <c r="O3518" s="68" t="s">
        <v>1132</v>
      </c>
      <c r="P3518" s="68"/>
      <c r="Q3518" s="68" t="s">
        <v>3258</v>
      </c>
      <c r="R3518" s="69">
        <v>0.4284</v>
      </c>
      <c r="S3518" s="70">
        <v>105.6</v>
      </c>
      <c r="T3518" s="70">
        <v>45.239039999999996</v>
      </c>
      <c r="U3518" s="67" t="s">
        <v>1519</v>
      </c>
      <c r="V3518" s="71" t="s">
        <v>4202</v>
      </c>
      <c r="W3518" s="171"/>
      <c r="X3518" s="172"/>
      <c r="Y3518" s="176">
        <f t="shared" si="2031"/>
        <v>0</v>
      </c>
      <c r="AA3518" s="192"/>
      <c r="AB3518" s="193"/>
    </row>
    <row r="3519" spans="2:28" hidden="1">
      <c r="B3519" s="189">
        <f t="shared" si="2023"/>
        <v>0</v>
      </c>
      <c r="C3519" s="189">
        <f t="shared" ca="1" si="2024"/>
        <v>0</v>
      </c>
      <c r="D3519" s="189">
        <f t="shared" si="2025"/>
        <v>0</v>
      </c>
      <c r="E3519" s="189">
        <f t="shared" ca="1" si="2026"/>
        <v>0</v>
      </c>
      <c r="F3519" s="189">
        <f t="shared" si="2027"/>
        <v>0</v>
      </c>
      <c r="G3519" s="189" cm="1">
        <f t="array" aca="1" ref="G3519" ca="1">OFFSET(G3519,-1,,,)+1</f>
        <v>3514</v>
      </c>
      <c r="H3519" s="189">
        <f t="shared" si="2028"/>
        <v>0</v>
      </c>
      <c r="I3519" s="189">
        <f t="shared" si="2029"/>
        <v>0</v>
      </c>
      <c r="J3519" s="179">
        <f t="shared" si="2030"/>
        <v>0</v>
      </c>
      <c r="K3519" s="173"/>
      <c r="L3519" s="174" t="str" cm="1">
        <f t="array" aca="1" ref="L3519" ca="1">IF($K3519="",OFFSET(L3519,-1,,,),K3519)</f>
        <v>15.01.20.02.02</v>
      </c>
      <c r="M3519" s="175" t="str" cm="1">
        <f t="array" aca="1" ref="M3519" ca="1">IF(OR($K3519=0,$K3519=""),OFFSET(M3519,-1,,,),O3519)</f>
        <v>PEITORIL DE ARDÓSIA ASSENTADO COM AC3 - LARGURA: 17CM</v>
      </c>
      <c r="N3519" s="67" t="s">
        <v>1133</v>
      </c>
      <c r="O3519" s="68" t="s">
        <v>1134</v>
      </c>
      <c r="P3519" s="68"/>
      <c r="Q3519" s="68" t="s">
        <v>3253</v>
      </c>
      <c r="R3519" s="69">
        <v>2.4</v>
      </c>
      <c r="S3519" s="70">
        <v>20</v>
      </c>
      <c r="T3519" s="70">
        <v>48</v>
      </c>
      <c r="U3519" s="67" t="s">
        <v>1519</v>
      </c>
      <c r="V3519" s="71" t="s">
        <v>4202</v>
      </c>
      <c r="W3519" s="171"/>
      <c r="X3519" s="172"/>
      <c r="Y3519" s="176">
        <f t="shared" si="2031"/>
        <v>0</v>
      </c>
      <c r="AA3519" s="192"/>
      <c r="AB3519" s="193"/>
    </row>
    <row r="3520" spans="2:28" hidden="1">
      <c r="B3520" s="189">
        <f t="shared" si="2023"/>
        <v>0</v>
      </c>
      <c r="C3520" s="189">
        <f t="shared" ca="1" si="2024"/>
        <v>0</v>
      </c>
      <c r="D3520" s="189">
        <f t="shared" si="2025"/>
        <v>0</v>
      </c>
      <c r="E3520" s="189">
        <f t="shared" ca="1" si="2026"/>
        <v>0</v>
      </c>
      <c r="F3520" s="189">
        <f t="shared" si="2027"/>
        <v>0</v>
      </c>
      <c r="G3520" s="189" cm="1">
        <f t="array" aca="1" ref="G3520" ca="1">OFFSET(G3520,-1,,,)+1</f>
        <v>3515</v>
      </c>
      <c r="H3520" s="189">
        <f t="shared" si="2028"/>
        <v>0</v>
      </c>
      <c r="I3520" s="189">
        <f t="shared" si="2029"/>
        <v>0</v>
      </c>
      <c r="J3520" s="179">
        <f t="shared" si="2030"/>
        <v>0</v>
      </c>
      <c r="K3520" s="173" t="s">
        <v>3556</v>
      </c>
      <c r="L3520" s="174" t="str" cm="1">
        <f t="array" aca="1" ref="L3520" ca="1">IF($K3520="",OFFSET(L3520,-1,,,),K3520)</f>
        <v>15.01.20.03</v>
      </c>
      <c r="M3520" s="175" t="str" cm="1">
        <f t="array" aca="1" ref="M3520" ca="1">IF(OR($K3520=0,$K3520=""),OFFSET(M3520,-1,,,),O3520)</f>
        <v>PINTURA</v>
      </c>
      <c r="N3520" s="67" t="s">
        <v>143</v>
      </c>
      <c r="O3520" s="68" t="s">
        <v>376</v>
      </c>
      <c r="P3520" s="68"/>
      <c r="Q3520" s="68"/>
      <c r="R3520" s="69"/>
      <c r="S3520" s="70"/>
      <c r="T3520" s="70">
        <v>0</v>
      </c>
      <c r="U3520" s="67"/>
      <c r="V3520" s="71"/>
      <c r="W3520" s="171"/>
      <c r="X3520" s="172"/>
      <c r="Y3520" s="176">
        <f t="shared" si="2031"/>
        <v>0</v>
      </c>
      <c r="AA3520" s="192"/>
      <c r="AB3520" s="193"/>
    </row>
    <row r="3521" spans="2:28">
      <c r="B3521" s="189">
        <f t="shared" si="2023"/>
        <v>0</v>
      </c>
      <c r="C3521" s="189">
        <f t="shared" ca="1" si="2024"/>
        <v>0</v>
      </c>
      <c r="D3521" s="189">
        <f t="shared" si="2025"/>
        <v>0</v>
      </c>
      <c r="E3521" s="189">
        <f t="shared" ca="1" si="2026"/>
        <v>0</v>
      </c>
      <c r="F3521" s="189">
        <f t="shared" si="2027"/>
        <v>0</v>
      </c>
      <c r="G3521" s="189" cm="1">
        <f t="array" aca="1" ref="G3521" ca="1">OFFSET(G3521,-1,,,)+1</f>
        <v>3516</v>
      </c>
      <c r="H3521" s="189">
        <f t="shared" si="2028"/>
        <v>0</v>
      </c>
      <c r="I3521" s="189">
        <f t="shared" si="2029"/>
        <v>0</v>
      </c>
      <c r="J3521" s="179">
        <f t="shared" si="2030"/>
        <v>0</v>
      </c>
      <c r="K3521" s="173" t="s">
        <v>3557</v>
      </c>
      <c r="L3521" s="174" t="str" cm="1">
        <f t="array" aca="1" ref="L3521" ca="1">IF($K3521="",OFFSET(L3521,-1,,,),K3521)</f>
        <v>15.01.20.03.01</v>
      </c>
      <c r="M3521" s="175" t="str" cm="1">
        <f t="array" aca="1" ref="M3521" ca="1">IF(OR($K3521=0,$K3521=""),OFFSET(M3521,-1,,,),O3521)</f>
        <v>PINTURA LÁTEX PVA COLORIDO SOBRE GESSO LISO COM 01 DEMÃO DE MASSA CORRIDA PVA</v>
      </c>
      <c r="N3521" s="67" t="s">
        <v>1552</v>
      </c>
      <c r="O3521" s="68" t="s">
        <v>4723</v>
      </c>
      <c r="P3521" s="68"/>
      <c r="Q3521" s="68" t="s">
        <v>3258</v>
      </c>
      <c r="R3521" s="69">
        <v>88.81</v>
      </c>
      <c r="S3521" s="70">
        <v>41.789499999999997</v>
      </c>
      <c r="T3521" s="70">
        <v>3711.3254949999996</v>
      </c>
      <c r="U3521" s="67"/>
      <c r="V3521" s="71"/>
      <c r="W3521" s="171"/>
      <c r="X3521" s="172"/>
      <c r="Y3521" s="176">
        <f t="shared" si="2031"/>
        <v>0</v>
      </c>
      <c r="AA3521" s="192"/>
      <c r="AB3521" s="193"/>
    </row>
    <row r="3522" spans="2:28" hidden="1">
      <c r="B3522" s="189">
        <f t="shared" si="2023"/>
        <v>0</v>
      </c>
      <c r="C3522" s="189">
        <f t="shared" ca="1" si="2024"/>
        <v>0</v>
      </c>
      <c r="D3522" s="189">
        <f t="shared" si="2025"/>
        <v>0</v>
      </c>
      <c r="E3522" s="189">
        <f t="shared" ca="1" si="2026"/>
        <v>0</v>
      </c>
      <c r="F3522" s="189">
        <f t="shared" si="2027"/>
        <v>0</v>
      </c>
      <c r="G3522" s="189" cm="1">
        <f t="array" aca="1" ref="G3522" ca="1">OFFSET(G3522,-1,,,)+1</f>
        <v>3517</v>
      </c>
      <c r="H3522" s="189">
        <f t="shared" si="2028"/>
        <v>0</v>
      </c>
      <c r="I3522" s="189">
        <f t="shared" si="2029"/>
        <v>0</v>
      </c>
      <c r="J3522" s="179">
        <f t="shared" si="2030"/>
        <v>0</v>
      </c>
      <c r="K3522" s="173"/>
      <c r="L3522" s="174" t="str" cm="1">
        <f t="array" aca="1" ref="L3522" ca="1">IF($K3522="",OFFSET(L3522,-1,,,),K3522)</f>
        <v>15.01.20.03.01</v>
      </c>
      <c r="M3522" s="175" t="str" cm="1">
        <f t="array" aca="1" ref="M3522" ca="1">IF(OR($K3522=0,$K3522=""),OFFSET(M3522,-1,,,),O3522)</f>
        <v>PINTURA LÁTEX PVA COLORIDO SOBRE GESSO LISO COM 01 DEMÃO DE MASSA CORRIDA PVA</v>
      </c>
      <c r="N3522" s="67" t="s">
        <v>1378</v>
      </c>
      <c r="O3522" s="68" t="s">
        <v>1379</v>
      </c>
      <c r="P3522" s="68"/>
      <c r="Q3522" s="68" t="s">
        <v>3254</v>
      </c>
      <c r="R3522" s="69">
        <v>70.159899999999993</v>
      </c>
      <c r="S3522" s="70">
        <v>1.2</v>
      </c>
      <c r="T3522" s="70">
        <v>84.191879999999983</v>
      </c>
      <c r="U3522" s="67" t="s">
        <v>1519</v>
      </c>
      <c r="V3522" s="71" t="s">
        <v>4202</v>
      </c>
      <c r="W3522" s="171"/>
      <c r="X3522" s="172"/>
      <c r="Y3522" s="176">
        <f t="shared" si="2031"/>
        <v>0</v>
      </c>
      <c r="AA3522" s="192"/>
      <c r="AB3522" s="193"/>
    </row>
    <row r="3523" spans="2:28" hidden="1">
      <c r="B3523" s="189">
        <f t="shared" si="2023"/>
        <v>0</v>
      </c>
      <c r="C3523" s="189">
        <f t="shared" ca="1" si="2024"/>
        <v>0</v>
      </c>
      <c r="D3523" s="189">
        <f t="shared" si="2025"/>
        <v>0</v>
      </c>
      <c r="E3523" s="189">
        <f t="shared" ca="1" si="2026"/>
        <v>0</v>
      </c>
      <c r="F3523" s="189">
        <f t="shared" si="2027"/>
        <v>0</v>
      </c>
      <c r="G3523" s="189" cm="1">
        <f t="array" aca="1" ref="G3523" ca="1">OFFSET(G3523,-1,,,)+1</f>
        <v>3518</v>
      </c>
      <c r="H3523" s="189">
        <f t="shared" si="2028"/>
        <v>0</v>
      </c>
      <c r="I3523" s="189">
        <f t="shared" si="2029"/>
        <v>0</v>
      </c>
      <c r="J3523" s="179">
        <f t="shared" si="2030"/>
        <v>0</v>
      </c>
      <c r="K3523" s="173"/>
      <c r="L3523" s="174" t="str" cm="1">
        <f t="array" aca="1" ref="L3523" ca="1">IF($K3523="",OFFSET(L3523,-1,,,),K3523)</f>
        <v>15.01.20.03.01</v>
      </c>
      <c r="M3523" s="175" t="str" cm="1">
        <f t="array" aca="1" ref="M3523" ca="1">IF(OR($K3523=0,$K3523=""),OFFSET(M3523,-1,,,),O3523)</f>
        <v>PINTURA LÁTEX PVA COLORIDO SOBRE GESSO LISO COM 01 DEMÃO DE MASSA CORRIDA PVA</v>
      </c>
      <c r="N3523" s="67" t="s">
        <v>1380</v>
      </c>
      <c r="O3523" s="68" t="s">
        <v>1381</v>
      </c>
      <c r="P3523" s="68"/>
      <c r="Q3523" s="68" t="s">
        <v>3254</v>
      </c>
      <c r="R3523" s="69">
        <v>15.0977</v>
      </c>
      <c r="S3523" s="70">
        <v>4.95</v>
      </c>
      <c r="T3523" s="70">
        <v>74.733615</v>
      </c>
      <c r="U3523" s="67" t="s">
        <v>1519</v>
      </c>
      <c r="V3523" s="71" t="s">
        <v>4202</v>
      </c>
      <c r="W3523" s="171"/>
      <c r="X3523" s="172"/>
      <c r="Y3523" s="176">
        <f t="shared" si="2031"/>
        <v>0</v>
      </c>
      <c r="AA3523" s="192"/>
      <c r="AB3523" s="193"/>
    </row>
    <row r="3524" spans="2:28" hidden="1">
      <c r="B3524" s="189">
        <f t="shared" si="2023"/>
        <v>0</v>
      </c>
      <c r="C3524" s="189">
        <f t="shared" ca="1" si="2024"/>
        <v>0</v>
      </c>
      <c r="D3524" s="189">
        <f t="shared" si="2025"/>
        <v>0</v>
      </c>
      <c r="E3524" s="189">
        <f t="shared" ca="1" si="2026"/>
        <v>0</v>
      </c>
      <c r="F3524" s="189">
        <f t="shared" si="2027"/>
        <v>0</v>
      </c>
      <c r="G3524" s="189" cm="1">
        <f t="array" aca="1" ref="G3524" ca="1">OFFSET(G3524,-1,,,)+1</f>
        <v>3519</v>
      </c>
      <c r="H3524" s="189">
        <f t="shared" si="2028"/>
        <v>0</v>
      </c>
      <c r="I3524" s="189">
        <f t="shared" si="2029"/>
        <v>0</v>
      </c>
      <c r="J3524" s="179">
        <f t="shared" si="2030"/>
        <v>0</v>
      </c>
      <c r="K3524" s="173"/>
      <c r="L3524" s="174" t="str" cm="1">
        <f t="array" aca="1" ref="L3524" ca="1">IF($K3524="",OFFSET(L3524,-1,,,),K3524)</f>
        <v>15.01.20.03.01</v>
      </c>
      <c r="M3524" s="175" t="str" cm="1">
        <f t="array" aca="1" ref="M3524" ca="1">IF(OR($K3524=0,$K3524=""),OFFSET(M3524,-1,,,),O3524)</f>
        <v>PINTURA LÁTEX PVA COLORIDO SOBRE GESSO LISO COM 01 DEMÃO DE MASSA CORRIDA PVA</v>
      </c>
      <c r="N3524" s="67" t="s">
        <v>1553</v>
      </c>
      <c r="O3524" s="68" t="s">
        <v>1554</v>
      </c>
      <c r="P3524" s="68"/>
      <c r="Q3524" s="68" t="s">
        <v>3258</v>
      </c>
      <c r="R3524" s="73">
        <v>88.81</v>
      </c>
      <c r="S3524" s="70">
        <v>40</v>
      </c>
      <c r="T3524" s="70">
        <v>3552.4</v>
      </c>
      <c r="U3524" s="67" t="s">
        <v>1519</v>
      </c>
      <c r="V3524" s="71" t="s">
        <v>4202</v>
      </c>
      <c r="W3524" s="171"/>
      <c r="X3524" s="172"/>
      <c r="Y3524" s="176">
        <f t="shared" si="2031"/>
        <v>0</v>
      </c>
      <c r="AA3524" s="192"/>
      <c r="AB3524" s="193"/>
    </row>
    <row r="3525" spans="2:28">
      <c r="B3525" s="189">
        <f t="shared" si="2023"/>
        <v>0</v>
      </c>
      <c r="C3525" s="189">
        <f t="shared" ca="1" si="2024"/>
        <v>0</v>
      </c>
      <c r="D3525" s="189">
        <f t="shared" si="2025"/>
        <v>0</v>
      </c>
      <c r="E3525" s="189">
        <f t="shared" ca="1" si="2026"/>
        <v>0</v>
      </c>
      <c r="F3525" s="189">
        <f t="shared" si="2027"/>
        <v>0</v>
      </c>
      <c r="G3525" s="189" cm="1">
        <f t="array" aca="1" ref="G3525" ca="1">OFFSET(G3525,-1,,,)+1</f>
        <v>3520</v>
      </c>
      <c r="H3525" s="189">
        <f t="shared" si="2028"/>
        <v>0</v>
      </c>
      <c r="I3525" s="189">
        <f t="shared" si="2029"/>
        <v>0</v>
      </c>
      <c r="J3525" s="179">
        <f t="shared" si="2030"/>
        <v>0</v>
      </c>
      <c r="K3525" s="173" t="s">
        <v>3558</v>
      </c>
      <c r="L3525" s="174" t="str" cm="1">
        <f t="array" aca="1" ref="L3525" ca="1">IF($K3525="",OFFSET(L3525,-1,,,),K3525)</f>
        <v>15.01.20.03.02</v>
      </c>
      <c r="M3525" s="175" t="str" cm="1">
        <f t="array" aca="1" ref="M3525" ca="1">IF(OR($K3525=0,$K3525=""),OFFSET(M3525,-1,,,),O3525)</f>
        <v>PINTURA LÁTEX PVA SOBRE FORRO DE GESSO COM 01 DEMÃO DE MASSA CORRIDA PVA</v>
      </c>
      <c r="N3525" s="67" t="s">
        <v>1391</v>
      </c>
      <c r="O3525" s="68" t="s">
        <v>4694</v>
      </c>
      <c r="P3525" s="68"/>
      <c r="Q3525" s="68" t="s">
        <v>3258</v>
      </c>
      <c r="R3525" s="69">
        <v>20.72</v>
      </c>
      <c r="S3525" s="70">
        <v>17.200299999999999</v>
      </c>
      <c r="T3525" s="70">
        <v>356.39021599999995</v>
      </c>
      <c r="U3525" s="67"/>
      <c r="V3525" s="71"/>
      <c r="W3525" s="171"/>
      <c r="X3525" s="172"/>
      <c r="Y3525" s="176">
        <f t="shared" si="2031"/>
        <v>0</v>
      </c>
      <c r="AA3525" s="192"/>
      <c r="AB3525" s="193"/>
    </row>
    <row r="3526" spans="2:28" hidden="1">
      <c r="B3526" s="189">
        <f t="shared" si="2023"/>
        <v>0</v>
      </c>
      <c r="C3526" s="189">
        <f t="shared" ca="1" si="2024"/>
        <v>0</v>
      </c>
      <c r="D3526" s="189">
        <f t="shared" si="2025"/>
        <v>0</v>
      </c>
      <c r="E3526" s="189">
        <f t="shared" ca="1" si="2026"/>
        <v>0</v>
      </c>
      <c r="F3526" s="189">
        <f t="shared" si="2027"/>
        <v>0</v>
      </c>
      <c r="G3526" s="189" cm="1">
        <f t="array" aca="1" ref="G3526" ca="1">OFFSET(G3526,-1,,,)+1</f>
        <v>3521</v>
      </c>
      <c r="H3526" s="189">
        <f t="shared" si="2028"/>
        <v>0</v>
      </c>
      <c r="I3526" s="189">
        <f t="shared" si="2029"/>
        <v>0</v>
      </c>
      <c r="J3526" s="179">
        <f t="shared" si="2030"/>
        <v>0</v>
      </c>
      <c r="K3526" s="173"/>
      <c r="L3526" s="174" t="str" cm="1">
        <f t="array" aca="1" ref="L3526" ca="1">IF($K3526="",OFFSET(L3526,-1,,,),K3526)</f>
        <v>15.01.20.03.02</v>
      </c>
      <c r="M3526" s="175" t="str" cm="1">
        <f t="array" aca="1" ref="M3526" ca="1">IF(OR($K3526=0,$K3526=""),OFFSET(M3526,-1,,,),O3526)</f>
        <v>PINTURA LÁTEX PVA SOBRE FORRO DE GESSO COM 01 DEMÃO DE MASSA CORRIDA PVA</v>
      </c>
      <c r="N3526" s="67" t="s">
        <v>1378</v>
      </c>
      <c r="O3526" s="68" t="s">
        <v>1379</v>
      </c>
      <c r="P3526" s="68"/>
      <c r="Q3526" s="68" t="s">
        <v>3254</v>
      </c>
      <c r="R3526" s="69">
        <v>5.18</v>
      </c>
      <c r="S3526" s="70">
        <v>1.2</v>
      </c>
      <c r="T3526" s="70">
        <v>6.2159999999999993</v>
      </c>
      <c r="U3526" s="67" t="s">
        <v>1519</v>
      </c>
      <c r="V3526" s="71" t="s">
        <v>4202</v>
      </c>
      <c r="W3526" s="171"/>
      <c r="X3526" s="172"/>
      <c r="Y3526" s="176">
        <f t="shared" si="2031"/>
        <v>0</v>
      </c>
      <c r="AA3526" s="192"/>
      <c r="AB3526" s="193"/>
    </row>
    <row r="3527" spans="2:28" hidden="1">
      <c r="B3527" s="189">
        <f t="shared" si="2023"/>
        <v>0</v>
      </c>
      <c r="C3527" s="189">
        <f t="shared" ca="1" si="2024"/>
        <v>0</v>
      </c>
      <c r="D3527" s="189">
        <f t="shared" si="2025"/>
        <v>0</v>
      </c>
      <c r="E3527" s="189">
        <f t="shared" ca="1" si="2026"/>
        <v>0</v>
      </c>
      <c r="F3527" s="189">
        <f t="shared" si="2027"/>
        <v>0</v>
      </c>
      <c r="G3527" s="189" cm="1">
        <f t="array" aca="1" ref="G3527" ca="1">OFFSET(G3527,-1,,,)+1</f>
        <v>3522</v>
      </c>
      <c r="H3527" s="189">
        <f t="shared" si="2028"/>
        <v>0</v>
      </c>
      <c r="I3527" s="189">
        <f t="shared" si="2029"/>
        <v>0</v>
      </c>
      <c r="J3527" s="179">
        <f t="shared" si="2030"/>
        <v>0</v>
      </c>
      <c r="K3527" s="173"/>
      <c r="L3527" s="174" t="str" cm="1">
        <f t="array" aca="1" ref="L3527" ca="1">IF($K3527="",OFFSET(L3527,-1,,,),K3527)</f>
        <v>15.01.20.03.02</v>
      </c>
      <c r="M3527" s="175" t="str" cm="1">
        <f t="array" aca="1" ref="M3527" ca="1">IF(OR($K3527=0,$K3527=""),OFFSET(M3527,-1,,,),O3527)</f>
        <v>PINTURA LÁTEX PVA SOBRE FORRO DE GESSO COM 01 DEMÃO DE MASSA CORRIDA PVA</v>
      </c>
      <c r="N3527" s="67" t="s">
        <v>1380</v>
      </c>
      <c r="O3527" s="68" t="s">
        <v>1381</v>
      </c>
      <c r="P3527" s="68"/>
      <c r="Q3527" s="68" t="s">
        <v>3254</v>
      </c>
      <c r="R3527" s="69">
        <v>7.1173200000000003</v>
      </c>
      <c r="S3527" s="70">
        <v>4.95</v>
      </c>
      <c r="T3527" s="70">
        <v>35.230734000000005</v>
      </c>
      <c r="U3527" s="67" t="s">
        <v>1519</v>
      </c>
      <c r="V3527" s="71" t="s">
        <v>4202</v>
      </c>
      <c r="W3527" s="171"/>
      <c r="X3527" s="172"/>
      <c r="Y3527" s="176">
        <f t="shared" si="2031"/>
        <v>0</v>
      </c>
      <c r="AA3527" s="192"/>
      <c r="AB3527" s="193"/>
    </row>
    <row r="3528" spans="2:28" hidden="1">
      <c r="B3528" s="189">
        <f t="shared" si="2023"/>
        <v>0</v>
      </c>
      <c r="C3528" s="189">
        <f t="shared" ca="1" si="2024"/>
        <v>0</v>
      </c>
      <c r="D3528" s="189">
        <f t="shared" si="2025"/>
        <v>0</v>
      </c>
      <c r="E3528" s="189">
        <f t="shared" ca="1" si="2026"/>
        <v>0</v>
      </c>
      <c r="F3528" s="189">
        <f t="shared" si="2027"/>
        <v>0</v>
      </c>
      <c r="G3528" s="189" cm="1">
        <f t="array" aca="1" ref="G3528" ca="1">OFFSET(G3528,-1,,,)+1</f>
        <v>3523</v>
      </c>
      <c r="H3528" s="189">
        <f t="shared" si="2028"/>
        <v>0</v>
      </c>
      <c r="I3528" s="189">
        <f t="shared" si="2029"/>
        <v>0</v>
      </c>
      <c r="J3528" s="179">
        <f t="shared" si="2030"/>
        <v>0</v>
      </c>
      <c r="K3528" s="173"/>
      <c r="L3528" s="174" t="str" cm="1">
        <f t="array" aca="1" ref="L3528" ca="1">IF($K3528="",OFFSET(L3528,-1,,,),K3528)</f>
        <v>15.01.20.03.02</v>
      </c>
      <c r="M3528" s="175" t="str" cm="1">
        <f t="array" aca="1" ref="M3528" ca="1">IF(OR($K3528=0,$K3528=""),OFFSET(M3528,-1,,,),O3528)</f>
        <v>PINTURA LÁTEX PVA SOBRE FORRO DE GESSO COM 01 DEMÃO DE MASSA CORRIDA PVA</v>
      </c>
      <c r="N3528" s="67" t="s">
        <v>1392</v>
      </c>
      <c r="O3528" s="68" t="s">
        <v>1393</v>
      </c>
      <c r="P3528" s="68"/>
      <c r="Q3528" s="68" t="s">
        <v>3258</v>
      </c>
      <c r="R3528" s="69">
        <v>20.72</v>
      </c>
      <c r="S3528" s="70">
        <v>15.2</v>
      </c>
      <c r="T3528" s="70">
        <v>314.94399999999996</v>
      </c>
      <c r="U3528" s="67" t="s">
        <v>1519</v>
      </c>
      <c r="V3528" s="71" t="s">
        <v>4202</v>
      </c>
      <c r="W3528" s="171"/>
      <c r="X3528" s="172"/>
      <c r="Y3528" s="176">
        <f t="shared" si="2031"/>
        <v>0</v>
      </c>
      <c r="AA3528" s="192"/>
      <c r="AB3528" s="193"/>
    </row>
    <row r="3529" spans="2:28" hidden="1">
      <c r="B3529" s="189">
        <f t="shared" si="2023"/>
        <v>0</v>
      </c>
      <c r="C3529" s="189">
        <f t="shared" ca="1" si="2024"/>
        <v>0</v>
      </c>
      <c r="D3529" s="189">
        <f t="shared" si="2025"/>
        <v>0</v>
      </c>
      <c r="E3529" s="189">
        <f t="shared" ca="1" si="2026"/>
        <v>0</v>
      </c>
      <c r="F3529" s="189">
        <f t="shared" si="2027"/>
        <v>0</v>
      </c>
      <c r="G3529" s="189" cm="1">
        <f t="array" aca="1" ref="G3529" ca="1">OFFSET(G3529,-1,,,)+1</f>
        <v>3524</v>
      </c>
      <c r="H3529" s="189">
        <f t="shared" si="2028"/>
        <v>0</v>
      </c>
      <c r="I3529" s="189">
        <f t="shared" si="2029"/>
        <v>0</v>
      </c>
      <c r="J3529" s="179">
        <f t="shared" si="2030"/>
        <v>0</v>
      </c>
      <c r="K3529" s="173" t="s">
        <v>3559</v>
      </c>
      <c r="L3529" s="174" t="str" cm="1">
        <f t="array" aca="1" ref="L3529" ca="1">IF($K3529="",OFFSET(L3529,-1,,,),K3529)</f>
        <v>15.01.20.04</v>
      </c>
      <c r="M3529" s="175" t="str" cm="1">
        <f t="array" aca="1" ref="M3529" ca="1">IF(OR($K3529=0,$K3529=""),OFFSET(M3529,-1,,,),O3529)</f>
        <v>ESQUADRIAS</v>
      </c>
      <c r="N3529" s="67" t="s">
        <v>143</v>
      </c>
      <c r="O3529" s="68" t="s">
        <v>387</v>
      </c>
      <c r="P3529" s="68"/>
      <c r="Q3529" s="68"/>
      <c r="R3529" s="69"/>
      <c r="S3529" s="70"/>
      <c r="T3529" s="70">
        <v>0</v>
      </c>
      <c r="U3529" s="67"/>
      <c r="V3529" s="71"/>
      <c r="W3529" s="171"/>
      <c r="X3529" s="172"/>
      <c r="Y3529" s="176">
        <f t="shared" si="2031"/>
        <v>0</v>
      </c>
      <c r="AA3529" s="192"/>
      <c r="AB3529" s="193"/>
    </row>
    <row r="3530" spans="2:28">
      <c r="B3530" s="189">
        <f t="shared" si="2023"/>
        <v>0</v>
      </c>
      <c r="C3530" s="189">
        <f t="shared" ca="1" si="2024"/>
        <v>0</v>
      </c>
      <c r="D3530" s="189">
        <f t="shared" si="2025"/>
        <v>0</v>
      </c>
      <c r="E3530" s="189">
        <f t="shared" ca="1" si="2026"/>
        <v>0</v>
      </c>
      <c r="F3530" s="189">
        <f t="shared" si="2027"/>
        <v>0</v>
      </c>
      <c r="G3530" s="189" cm="1">
        <f t="array" aca="1" ref="G3530" ca="1">OFFSET(G3530,-1,,,)+1</f>
        <v>3525</v>
      </c>
      <c r="H3530" s="189">
        <f t="shared" si="2028"/>
        <v>0</v>
      </c>
      <c r="I3530" s="189">
        <f t="shared" si="2029"/>
        <v>0</v>
      </c>
      <c r="J3530" s="179">
        <f t="shared" si="2030"/>
        <v>0</v>
      </c>
      <c r="K3530" s="173" t="s">
        <v>3560</v>
      </c>
      <c r="L3530" s="174" t="str" cm="1">
        <f t="array" aca="1" ref="L3530" ca="1">IF($K3530="",OFFSET(L3530,-1,,,),K3530)</f>
        <v>15.01.20.04.01</v>
      </c>
      <c r="M3530" s="175" t="str" cm="1">
        <f t="array" aca="1" ref="M3530" ca="1">IF(OR($K3530=0,$K3530=""),OFFSET(M3530,-1,,,),O3530)</f>
        <v>JANELA DE ALUMÍNIO COM 02 FOLHAS DE CORRER - 1,20X1,20M</v>
      </c>
      <c r="N3530" s="67" t="s">
        <v>1280</v>
      </c>
      <c r="O3530" s="68" t="s">
        <v>4649</v>
      </c>
      <c r="P3530" s="68"/>
      <c r="Q3530" s="68" t="s">
        <v>3263</v>
      </c>
      <c r="R3530" s="69">
        <v>2</v>
      </c>
      <c r="S3530" s="70">
        <v>579.87</v>
      </c>
      <c r="T3530" s="70">
        <v>1159.74</v>
      </c>
      <c r="U3530" s="67"/>
      <c r="V3530" s="71"/>
      <c r="W3530" s="171"/>
      <c r="X3530" s="172"/>
      <c r="Y3530" s="176">
        <f t="shared" si="2031"/>
        <v>0</v>
      </c>
      <c r="AA3530" s="192"/>
      <c r="AB3530" s="193"/>
    </row>
    <row r="3531" spans="2:28" hidden="1">
      <c r="B3531" s="189">
        <f t="shared" si="2023"/>
        <v>0</v>
      </c>
      <c r="C3531" s="189">
        <f t="shared" ca="1" si="2024"/>
        <v>0</v>
      </c>
      <c r="D3531" s="189">
        <f t="shared" si="2025"/>
        <v>0</v>
      </c>
      <c r="E3531" s="189">
        <f t="shared" ca="1" si="2026"/>
        <v>0</v>
      </c>
      <c r="F3531" s="189">
        <f t="shared" si="2027"/>
        <v>0</v>
      </c>
      <c r="G3531" s="189" cm="1">
        <f t="array" aca="1" ref="G3531" ca="1">OFFSET(G3531,-1,,,)+1</f>
        <v>3526</v>
      </c>
      <c r="H3531" s="189">
        <f t="shared" si="2028"/>
        <v>0</v>
      </c>
      <c r="I3531" s="189">
        <f t="shared" si="2029"/>
        <v>0</v>
      </c>
      <c r="J3531" s="179">
        <f t="shared" si="2030"/>
        <v>0</v>
      </c>
      <c r="K3531" s="173"/>
      <c r="L3531" s="174" t="str" cm="1">
        <f t="array" aca="1" ref="L3531" ca="1">IF($K3531="",OFFSET(L3531,-1,,,),K3531)</f>
        <v>15.01.20.04.01</v>
      </c>
      <c r="M3531" s="175" t="str" cm="1">
        <f t="array" aca="1" ref="M3531" ca="1">IF(OR($K3531=0,$K3531=""),OFFSET(M3531,-1,,,),O3531)</f>
        <v>JANELA DE ALUMÍNIO COM 02 FOLHAS DE CORRER - 1,20X1,20M</v>
      </c>
      <c r="N3531" s="67" t="s">
        <v>1142</v>
      </c>
      <c r="O3531" s="68" t="s">
        <v>1143</v>
      </c>
      <c r="P3531" s="68"/>
      <c r="Q3531" s="68" t="s">
        <v>3255</v>
      </c>
      <c r="R3531" s="69">
        <v>0.90900000000000003</v>
      </c>
      <c r="S3531" s="70">
        <v>40</v>
      </c>
      <c r="T3531" s="70">
        <v>36.36</v>
      </c>
      <c r="U3531" s="67" t="s">
        <v>1519</v>
      </c>
      <c r="V3531" s="71" t="s">
        <v>4202</v>
      </c>
      <c r="W3531" s="171"/>
      <c r="X3531" s="172"/>
      <c r="Y3531" s="176">
        <f t="shared" si="2031"/>
        <v>0</v>
      </c>
      <c r="AA3531" s="192"/>
      <c r="AB3531" s="193"/>
    </row>
    <row r="3532" spans="2:28" hidden="1">
      <c r="B3532" s="189">
        <f t="shared" si="2023"/>
        <v>0</v>
      </c>
      <c r="C3532" s="189">
        <f t="shared" ca="1" si="2024"/>
        <v>0</v>
      </c>
      <c r="D3532" s="189">
        <f t="shared" si="2025"/>
        <v>0</v>
      </c>
      <c r="E3532" s="189">
        <f t="shared" ca="1" si="2026"/>
        <v>0</v>
      </c>
      <c r="F3532" s="189">
        <f t="shared" si="2027"/>
        <v>0</v>
      </c>
      <c r="G3532" s="189" cm="1">
        <f t="array" aca="1" ref="G3532" ca="1">OFFSET(G3532,-1,,,)+1</f>
        <v>3527</v>
      </c>
      <c r="H3532" s="189">
        <f t="shared" si="2028"/>
        <v>0</v>
      </c>
      <c r="I3532" s="189">
        <f t="shared" si="2029"/>
        <v>0</v>
      </c>
      <c r="J3532" s="179">
        <f t="shared" si="2030"/>
        <v>0</v>
      </c>
      <c r="K3532" s="173"/>
      <c r="L3532" s="174" t="str" cm="1">
        <f t="array" aca="1" ref="L3532" ca="1">IF($K3532="",OFFSET(L3532,-1,,,),K3532)</f>
        <v>15.01.20.04.01</v>
      </c>
      <c r="M3532" s="175" t="str" cm="1">
        <f t="array" aca="1" ref="M3532" ca="1">IF(OR($K3532=0,$K3532=""),OFFSET(M3532,-1,,,),O3532)</f>
        <v>JANELA DE ALUMÍNIO COM 02 FOLHAS DE CORRER - 1,20X1,20M</v>
      </c>
      <c r="N3532" s="67" t="s">
        <v>1281</v>
      </c>
      <c r="O3532" s="68" t="s">
        <v>1282</v>
      </c>
      <c r="P3532" s="68"/>
      <c r="Q3532" s="68" t="s">
        <v>3254</v>
      </c>
      <c r="R3532" s="69">
        <v>0.16</v>
      </c>
      <c r="S3532" s="70">
        <v>10.5</v>
      </c>
      <c r="T3532" s="70">
        <v>1.68</v>
      </c>
      <c r="U3532" s="67" t="s">
        <v>1519</v>
      </c>
      <c r="V3532" s="71" t="s">
        <v>4202</v>
      </c>
      <c r="W3532" s="171"/>
      <c r="X3532" s="172"/>
      <c r="Y3532" s="176">
        <f t="shared" si="2031"/>
        <v>0</v>
      </c>
      <c r="AA3532" s="192"/>
      <c r="AB3532" s="193"/>
    </row>
    <row r="3533" spans="2:28" hidden="1">
      <c r="B3533" s="189">
        <f t="shared" si="2023"/>
        <v>0</v>
      </c>
      <c r="C3533" s="189">
        <f t="shared" ca="1" si="2024"/>
        <v>0</v>
      </c>
      <c r="D3533" s="189">
        <f t="shared" si="2025"/>
        <v>0</v>
      </c>
      <c r="E3533" s="189">
        <f t="shared" ca="1" si="2026"/>
        <v>0</v>
      </c>
      <c r="F3533" s="189">
        <f t="shared" si="2027"/>
        <v>0</v>
      </c>
      <c r="G3533" s="189" cm="1">
        <f t="array" aca="1" ref="G3533" ca="1">OFFSET(G3533,-1,,,)+1</f>
        <v>3528</v>
      </c>
      <c r="H3533" s="189">
        <f t="shared" si="2028"/>
        <v>0</v>
      </c>
      <c r="I3533" s="189">
        <f t="shared" si="2029"/>
        <v>0</v>
      </c>
      <c r="J3533" s="179">
        <f t="shared" si="2030"/>
        <v>0</v>
      </c>
      <c r="K3533" s="173"/>
      <c r="L3533" s="174" t="str" cm="1">
        <f t="array" aca="1" ref="L3533" ca="1">IF($K3533="",OFFSET(L3533,-1,,,),K3533)</f>
        <v>15.01.20.04.01</v>
      </c>
      <c r="M3533" s="175" t="str" cm="1">
        <f t="array" aca="1" ref="M3533" ca="1">IF(OR($K3533=0,$K3533=""),OFFSET(M3533,-1,,,),O3533)</f>
        <v>JANELA DE ALUMÍNIO COM 02 FOLHAS DE CORRER - 1,20X1,20M</v>
      </c>
      <c r="N3533" s="67" t="s">
        <v>1283</v>
      </c>
      <c r="O3533" s="68" t="s">
        <v>1284</v>
      </c>
      <c r="P3533" s="68"/>
      <c r="Q3533" s="68" t="s">
        <v>3260</v>
      </c>
      <c r="R3533" s="69">
        <v>2</v>
      </c>
      <c r="S3533" s="70">
        <v>445.85</v>
      </c>
      <c r="T3533" s="70">
        <v>891.7</v>
      </c>
      <c r="U3533" s="67" t="s">
        <v>1519</v>
      </c>
      <c r="V3533" s="71" t="s">
        <v>4202</v>
      </c>
      <c r="W3533" s="171"/>
      <c r="X3533" s="172"/>
      <c r="Y3533" s="176">
        <f t="shared" si="2031"/>
        <v>0</v>
      </c>
      <c r="AA3533" s="192"/>
      <c r="AB3533" s="193"/>
    </row>
    <row r="3534" spans="2:28" hidden="1">
      <c r="B3534" s="189">
        <f t="shared" si="2023"/>
        <v>0</v>
      </c>
      <c r="C3534" s="189">
        <f t="shared" ca="1" si="2024"/>
        <v>0</v>
      </c>
      <c r="D3534" s="189">
        <f t="shared" si="2025"/>
        <v>0</v>
      </c>
      <c r="E3534" s="189">
        <f t="shared" ca="1" si="2026"/>
        <v>0</v>
      </c>
      <c r="F3534" s="189">
        <f t="shared" si="2027"/>
        <v>0</v>
      </c>
      <c r="G3534" s="189" cm="1">
        <f t="array" aca="1" ref="G3534" ca="1">OFFSET(G3534,-1,,,)+1</f>
        <v>3529</v>
      </c>
      <c r="H3534" s="189">
        <f t="shared" si="2028"/>
        <v>0</v>
      </c>
      <c r="I3534" s="189">
        <f t="shared" si="2029"/>
        <v>0</v>
      </c>
      <c r="J3534" s="179">
        <f t="shared" si="2030"/>
        <v>0</v>
      </c>
      <c r="K3534" s="173"/>
      <c r="L3534" s="174" t="str" cm="1">
        <f t="array" aca="1" ref="L3534" ca="1">IF($K3534="",OFFSET(L3534,-1,,,),K3534)</f>
        <v>15.01.20.04.01</v>
      </c>
      <c r="M3534" s="175" t="str" cm="1">
        <f t="array" aca="1" ref="M3534" ca="1">IF(OR($K3534=0,$K3534=""),OFFSET(M3534,-1,,,),O3534)</f>
        <v>JANELA DE ALUMÍNIO COM 02 FOLHAS DE CORRER - 1,20X1,20M</v>
      </c>
      <c r="N3534" s="67" t="s">
        <v>1285</v>
      </c>
      <c r="O3534" s="68" t="s">
        <v>1286</v>
      </c>
      <c r="P3534" s="68"/>
      <c r="Q3534" s="68" t="s">
        <v>3260</v>
      </c>
      <c r="R3534" s="69">
        <v>2</v>
      </c>
      <c r="S3534" s="70">
        <v>5</v>
      </c>
      <c r="T3534" s="70">
        <v>10</v>
      </c>
      <c r="U3534" s="67" t="s">
        <v>1519</v>
      </c>
      <c r="V3534" s="71" t="s">
        <v>4202</v>
      </c>
      <c r="W3534" s="171"/>
      <c r="X3534" s="172"/>
      <c r="Y3534" s="176">
        <f t="shared" si="2031"/>
        <v>0</v>
      </c>
      <c r="AA3534" s="192"/>
      <c r="AB3534" s="193"/>
    </row>
    <row r="3535" spans="2:28" hidden="1">
      <c r="B3535" s="189">
        <f t="shared" si="2023"/>
        <v>0</v>
      </c>
      <c r="C3535" s="189">
        <f t="shared" ca="1" si="2024"/>
        <v>0</v>
      </c>
      <c r="D3535" s="189">
        <f t="shared" si="2025"/>
        <v>0</v>
      </c>
      <c r="E3535" s="189">
        <f t="shared" ca="1" si="2026"/>
        <v>0</v>
      </c>
      <c r="F3535" s="189">
        <f t="shared" si="2027"/>
        <v>0</v>
      </c>
      <c r="G3535" s="189" cm="1">
        <f t="array" aca="1" ref="G3535" ca="1">OFFSET(G3535,-1,,,)+1</f>
        <v>3530</v>
      </c>
      <c r="H3535" s="189">
        <f t="shared" si="2028"/>
        <v>0</v>
      </c>
      <c r="I3535" s="189">
        <f t="shared" si="2029"/>
        <v>0</v>
      </c>
      <c r="J3535" s="179">
        <f t="shared" si="2030"/>
        <v>0</v>
      </c>
      <c r="K3535" s="173"/>
      <c r="L3535" s="174" t="str" cm="1">
        <f t="array" aca="1" ref="L3535" ca="1">IF($K3535="",OFFSET(L3535,-1,,,),K3535)</f>
        <v>15.01.20.04.01</v>
      </c>
      <c r="M3535" s="175" t="str" cm="1">
        <f t="array" aca="1" ref="M3535" ca="1">IF(OR($K3535=0,$K3535=""),OFFSET(M3535,-1,,,),O3535)</f>
        <v>JANELA DE ALUMÍNIO COM 02 FOLHAS DE CORRER - 1,20X1,20M</v>
      </c>
      <c r="N3535" s="67" t="s">
        <v>3823</v>
      </c>
      <c r="O3535" s="68" t="s">
        <v>4254</v>
      </c>
      <c r="P3535" s="68"/>
      <c r="Q3535" s="68" t="s">
        <v>3260</v>
      </c>
      <c r="R3535" s="73">
        <v>2</v>
      </c>
      <c r="S3535" s="70">
        <v>110</v>
      </c>
      <c r="T3535" s="70">
        <v>220</v>
      </c>
      <c r="U3535" s="67" t="s">
        <v>1519</v>
      </c>
      <c r="V3535" s="71" t="s">
        <v>4202</v>
      </c>
      <c r="W3535" s="171"/>
      <c r="X3535" s="172"/>
      <c r="Y3535" s="176">
        <f t="shared" si="2031"/>
        <v>0</v>
      </c>
      <c r="AA3535" s="192"/>
      <c r="AB3535" s="193"/>
    </row>
    <row r="3536" spans="2:28">
      <c r="B3536" s="189">
        <f t="shared" si="2023"/>
        <v>0</v>
      </c>
      <c r="C3536" s="189">
        <f t="shared" ca="1" si="2024"/>
        <v>0</v>
      </c>
      <c r="D3536" s="189">
        <f t="shared" si="2025"/>
        <v>0</v>
      </c>
      <c r="E3536" s="189">
        <f t="shared" ca="1" si="2026"/>
        <v>0</v>
      </c>
      <c r="F3536" s="189">
        <f t="shared" si="2027"/>
        <v>0</v>
      </c>
      <c r="G3536" s="189" cm="1">
        <f t="array" aca="1" ref="G3536" ca="1">OFFSET(G3536,-1,,,)+1</f>
        <v>3531</v>
      </c>
      <c r="H3536" s="189">
        <f t="shared" si="2028"/>
        <v>0</v>
      </c>
      <c r="I3536" s="189">
        <f t="shared" si="2029"/>
        <v>0</v>
      </c>
      <c r="J3536" s="179">
        <f t="shared" si="2030"/>
        <v>0</v>
      </c>
      <c r="K3536" s="173" t="s">
        <v>3561</v>
      </c>
      <c r="L3536" s="174" t="str" cm="1">
        <f t="array" aca="1" ref="L3536" ca="1">IF($K3536="",OFFSET(L3536,-1,,,),K3536)</f>
        <v>15.01.20.04.02</v>
      </c>
      <c r="M3536" s="175" t="str" cm="1">
        <f t="array" aca="1" ref="M3536" ca="1">IF(OR($K3536=0,$K3536=""),OFFSET(M3536,-1,,,),O3536)</f>
        <v>KIT PORTA PRONTA LISA STANDARD ENTRADA 0,90x2,10M</v>
      </c>
      <c r="N3536" s="67" t="s">
        <v>4044</v>
      </c>
      <c r="O3536" s="68" t="s">
        <v>4663</v>
      </c>
      <c r="P3536" s="68"/>
      <c r="Q3536" s="68" t="s">
        <v>3260</v>
      </c>
      <c r="R3536" s="69">
        <v>2</v>
      </c>
      <c r="S3536" s="70">
        <v>603</v>
      </c>
      <c r="T3536" s="70">
        <v>1206</v>
      </c>
      <c r="U3536" s="67"/>
      <c r="V3536" s="71"/>
      <c r="W3536" s="171"/>
      <c r="X3536" s="172"/>
      <c r="Y3536" s="176">
        <f t="shared" si="2031"/>
        <v>0</v>
      </c>
      <c r="AA3536" s="192"/>
      <c r="AB3536" s="193"/>
    </row>
    <row r="3537" spans="2:28" hidden="1">
      <c r="B3537" s="189">
        <f t="shared" si="2023"/>
        <v>0</v>
      </c>
      <c r="C3537" s="189">
        <f t="shared" ca="1" si="2024"/>
        <v>0</v>
      </c>
      <c r="D3537" s="189">
        <f t="shared" si="2025"/>
        <v>0</v>
      </c>
      <c r="E3537" s="189">
        <f t="shared" ca="1" si="2026"/>
        <v>0</v>
      </c>
      <c r="F3537" s="189">
        <f t="shared" si="2027"/>
        <v>0</v>
      </c>
      <c r="G3537" s="189" cm="1">
        <f t="array" aca="1" ref="G3537" ca="1">OFFSET(G3537,-1,,,)+1</f>
        <v>3532</v>
      </c>
      <c r="H3537" s="189">
        <f t="shared" si="2028"/>
        <v>0</v>
      </c>
      <c r="I3537" s="189">
        <f t="shared" si="2029"/>
        <v>0</v>
      </c>
      <c r="J3537" s="179">
        <f t="shared" si="2030"/>
        <v>0</v>
      </c>
      <c r="K3537" s="173"/>
      <c r="L3537" s="174" t="str" cm="1">
        <f t="array" aca="1" ref="L3537" ca="1">IF($K3537="",OFFSET(L3537,-1,,,),K3537)</f>
        <v>15.01.20.04.02</v>
      </c>
      <c r="M3537" s="175" t="str" cm="1">
        <f t="array" aca="1" ref="M3537" ca="1">IF(OR($K3537=0,$K3537=""),OFFSET(M3537,-1,,,),O3537)</f>
        <v>KIT PORTA PRONTA LISA STANDARD ENTRADA 0,90x2,10M</v>
      </c>
      <c r="N3537" s="67" t="s">
        <v>1311</v>
      </c>
      <c r="O3537" s="68" t="s">
        <v>1312</v>
      </c>
      <c r="P3537" s="68"/>
      <c r="Q3537" s="68" t="s">
        <v>3260</v>
      </c>
      <c r="R3537" s="69">
        <v>2</v>
      </c>
      <c r="S3537" s="70">
        <v>40</v>
      </c>
      <c r="T3537" s="70">
        <v>80</v>
      </c>
      <c r="U3537" s="67" t="s">
        <v>1519</v>
      </c>
      <c r="V3537" s="71" t="s">
        <v>4202</v>
      </c>
      <c r="W3537" s="171"/>
      <c r="X3537" s="172"/>
      <c r="Y3537" s="176">
        <f t="shared" si="2031"/>
        <v>0</v>
      </c>
      <c r="AA3537" s="192"/>
      <c r="AB3537" s="193"/>
    </row>
    <row r="3538" spans="2:28" hidden="1">
      <c r="B3538" s="189">
        <f t="shared" si="2023"/>
        <v>0</v>
      </c>
      <c r="C3538" s="189">
        <f t="shared" ca="1" si="2024"/>
        <v>0</v>
      </c>
      <c r="D3538" s="189">
        <f t="shared" si="2025"/>
        <v>0</v>
      </c>
      <c r="E3538" s="189">
        <f t="shared" ca="1" si="2026"/>
        <v>0</v>
      </c>
      <c r="F3538" s="189">
        <f t="shared" si="2027"/>
        <v>0</v>
      </c>
      <c r="G3538" s="189" cm="1">
        <f t="array" aca="1" ref="G3538" ca="1">OFFSET(G3538,-1,,,)+1</f>
        <v>3533</v>
      </c>
      <c r="H3538" s="189">
        <f t="shared" si="2028"/>
        <v>0</v>
      </c>
      <c r="I3538" s="189">
        <f t="shared" si="2029"/>
        <v>0</v>
      </c>
      <c r="J3538" s="179">
        <f t="shared" si="2030"/>
        <v>0</v>
      </c>
      <c r="K3538" s="173"/>
      <c r="L3538" s="174" t="str" cm="1">
        <f t="array" aca="1" ref="L3538" ca="1">IF($K3538="",OFFSET(L3538,-1,,,),K3538)</f>
        <v>15.01.20.04.02</v>
      </c>
      <c r="M3538" s="175" t="str" cm="1">
        <f t="array" aca="1" ref="M3538" ca="1">IF(OR($K3538=0,$K3538=""),OFFSET(M3538,-1,,,),O3538)</f>
        <v>KIT PORTA PRONTA LISA STANDARD ENTRADA 0,90x2,10M</v>
      </c>
      <c r="N3538" s="67" t="s">
        <v>1326</v>
      </c>
      <c r="O3538" s="68" t="s">
        <v>1327</v>
      </c>
      <c r="P3538" s="68"/>
      <c r="Q3538" s="68" t="s">
        <v>3260</v>
      </c>
      <c r="R3538" s="69">
        <v>6</v>
      </c>
      <c r="S3538" s="70">
        <v>5</v>
      </c>
      <c r="T3538" s="70">
        <v>30</v>
      </c>
      <c r="U3538" s="67" t="s">
        <v>1519</v>
      </c>
      <c r="V3538" s="71" t="s">
        <v>4202</v>
      </c>
      <c r="W3538" s="171"/>
      <c r="X3538" s="172"/>
      <c r="Y3538" s="176">
        <f t="shared" si="2031"/>
        <v>0</v>
      </c>
      <c r="AA3538" s="192"/>
      <c r="AB3538" s="193"/>
    </row>
    <row r="3539" spans="2:28" hidden="1">
      <c r="B3539" s="189">
        <f t="shared" si="2023"/>
        <v>0</v>
      </c>
      <c r="C3539" s="189">
        <f t="shared" ca="1" si="2024"/>
        <v>0</v>
      </c>
      <c r="D3539" s="189">
        <f t="shared" si="2025"/>
        <v>0</v>
      </c>
      <c r="E3539" s="189">
        <f t="shared" ca="1" si="2026"/>
        <v>0</v>
      </c>
      <c r="F3539" s="189">
        <f t="shared" si="2027"/>
        <v>0</v>
      </c>
      <c r="G3539" s="189" cm="1">
        <f t="array" aca="1" ref="G3539" ca="1">OFFSET(G3539,-1,,,)+1</f>
        <v>3534</v>
      </c>
      <c r="H3539" s="189">
        <f t="shared" si="2028"/>
        <v>0</v>
      </c>
      <c r="I3539" s="189">
        <f t="shared" si="2029"/>
        <v>0</v>
      </c>
      <c r="J3539" s="179">
        <f t="shared" si="2030"/>
        <v>0</v>
      </c>
      <c r="K3539" s="173"/>
      <c r="L3539" s="174" t="str" cm="1">
        <f t="array" aca="1" ref="L3539" ca="1">IF($K3539="",OFFSET(L3539,-1,,,),K3539)</f>
        <v>15.01.20.04.02</v>
      </c>
      <c r="M3539" s="175" t="str" cm="1">
        <f t="array" aca="1" ref="M3539" ca="1">IF(OR($K3539=0,$K3539=""),OFFSET(M3539,-1,,,),O3539)</f>
        <v>KIT PORTA PRONTA LISA STANDARD ENTRADA 0,90x2,10M</v>
      </c>
      <c r="N3539" s="67" t="s">
        <v>4045</v>
      </c>
      <c r="O3539" s="68" t="s">
        <v>4664</v>
      </c>
      <c r="P3539" s="68"/>
      <c r="Q3539" s="68" t="s">
        <v>3260</v>
      </c>
      <c r="R3539" s="69">
        <v>2</v>
      </c>
      <c r="S3539" s="70">
        <v>438</v>
      </c>
      <c r="T3539" s="70">
        <v>876</v>
      </c>
      <c r="U3539" s="67" t="s">
        <v>1519</v>
      </c>
      <c r="V3539" s="71" t="s">
        <v>4202</v>
      </c>
      <c r="W3539" s="171"/>
      <c r="X3539" s="172"/>
      <c r="Y3539" s="176">
        <f t="shared" si="2031"/>
        <v>0</v>
      </c>
      <c r="AA3539" s="192"/>
      <c r="AB3539" s="193"/>
    </row>
    <row r="3540" spans="2:28" hidden="1">
      <c r="B3540" s="189">
        <f t="shared" si="2023"/>
        <v>0</v>
      </c>
      <c r="C3540" s="189">
        <f t="shared" ca="1" si="2024"/>
        <v>0</v>
      </c>
      <c r="D3540" s="189">
        <f t="shared" si="2025"/>
        <v>0</v>
      </c>
      <c r="E3540" s="189">
        <f t="shared" ca="1" si="2026"/>
        <v>0</v>
      </c>
      <c r="F3540" s="189">
        <f t="shared" si="2027"/>
        <v>0</v>
      </c>
      <c r="G3540" s="189" cm="1">
        <f t="array" aca="1" ref="G3540" ca="1">OFFSET(G3540,-1,,,)+1</f>
        <v>3535</v>
      </c>
      <c r="H3540" s="189">
        <f t="shared" si="2028"/>
        <v>0</v>
      </c>
      <c r="I3540" s="189">
        <f t="shared" si="2029"/>
        <v>0</v>
      </c>
      <c r="J3540" s="179">
        <f t="shared" si="2030"/>
        <v>0</v>
      </c>
      <c r="K3540" s="173"/>
      <c r="L3540" s="174" t="str" cm="1">
        <f t="array" aca="1" ref="L3540" ca="1">IF($K3540="",OFFSET(L3540,-1,,,),K3540)</f>
        <v>15.01.20.04.02</v>
      </c>
      <c r="M3540" s="175" t="str" cm="1">
        <f t="array" aca="1" ref="M3540" ca="1">IF(OR($K3540=0,$K3540=""),OFFSET(M3540,-1,,,),O3540)</f>
        <v>KIT PORTA PRONTA LISA STANDARD ENTRADA 0,90x2,10M</v>
      </c>
      <c r="N3540" s="67" t="s">
        <v>1313</v>
      </c>
      <c r="O3540" s="68" t="s">
        <v>1314</v>
      </c>
      <c r="P3540" s="68"/>
      <c r="Q3540" s="68" t="s">
        <v>3260</v>
      </c>
      <c r="R3540" s="69">
        <v>2</v>
      </c>
      <c r="S3540" s="70">
        <v>90</v>
      </c>
      <c r="T3540" s="70">
        <v>180</v>
      </c>
      <c r="U3540" s="67" t="s">
        <v>1519</v>
      </c>
      <c r="V3540" s="71" t="s">
        <v>4202</v>
      </c>
      <c r="W3540" s="171"/>
      <c r="X3540" s="172"/>
      <c r="Y3540" s="176">
        <f t="shared" si="2031"/>
        <v>0</v>
      </c>
      <c r="AA3540" s="192"/>
      <c r="AB3540" s="193"/>
    </row>
    <row r="3541" spans="2:28" hidden="1">
      <c r="B3541" s="189">
        <f t="shared" si="2023"/>
        <v>0</v>
      </c>
      <c r="C3541" s="189">
        <f t="shared" ca="1" si="2024"/>
        <v>0</v>
      </c>
      <c r="D3541" s="189">
        <f t="shared" si="2025"/>
        <v>0</v>
      </c>
      <c r="E3541" s="189">
        <f t="shared" ca="1" si="2026"/>
        <v>0</v>
      </c>
      <c r="F3541" s="189">
        <f t="shared" si="2027"/>
        <v>0</v>
      </c>
      <c r="G3541" s="189" cm="1">
        <f t="array" aca="1" ref="G3541" ca="1">OFFSET(G3541,-1,,,)+1</f>
        <v>3536</v>
      </c>
      <c r="H3541" s="189">
        <f t="shared" si="2028"/>
        <v>0</v>
      </c>
      <c r="I3541" s="189">
        <f t="shared" si="2029"/>
        <v>0</v>
      </c>
      <c r="J3541" s="179">
        <f t="shared" si="2030"/>
        <v>0</v>
      </c>
      <c r="K3541" s="173"/>
      <c r="L3541" s="174" t="str" cm="1">
        <f t="array" aca="1" ref="L3541" ca="1">IF($K3541="",OFFSET(L3541,-1,,,),K3541)</f>
        <v>15.01.20.04.02</v>
      </c>
      <c r="M3541" s="175" t="str" cm="1">
        <f t="array" aca="1" ref="M3541" ca="1">IF(OR($K3541=0,$K3541=""),OFFSET(M3541,-1,,,),O3541)</f>
        <v>KIT PORTA PRONTA LISA STANDARD ENTRADA 0,90x2,10M</v>
      </c>
      <c r="N3541" s="67" t="s">
        <v>1315</v>
      </c>
      <c r="O3541" s="68" t="s">
        <v>1316</v>
      </c>
      <c r="P3541" s="68"/>
      <c r="Q3541" s="68" t="s">
        <v>3260</v>
      </c>
      <c r="R3541" s="69">
        <v>2</v>
      </c>
      <c r="S3541" s="70">
        <v>20</v>
      </c>
      <c r="T3541" s="70">
        <v>40</v>
      </c>
      <c r="U3541" s="67" t="s">
        <v>1519</v>
      </c>
      <c r="V3541" s="71" t="s">
        <v>4202</v>
      </c>
      <c r="W3541" s="171"/>
      <c r="X3541" s="172"/>
      <c r="Y3541" s="176">
        <f t="shared" si="2031"/>
        <v>0</v>
      </c>
      <c r="AA3541" s="192"/>
      <c r="AB3541" s="193"/>
    </row>
    <row r="3542" spans="2:28" hidden="1">
      <c r="B3542" s="189">
        <f t="shared" si="2023"/>
        <v>0</v>
      </c>
      <c r="C3542" s="189">
        <f t="shared" ca="1" si="2024"/>
        <v>0</v>
      </c>
      <c r="D3542" s="189">
        <f t="shared" si="2025"/>
        <v>0</v>
      </c>
      <c r="E3542" s="189">
        <f t="shared" ca="1" si="2026"/>
        <v>0</v>
      </c>
      <c r="F3542" s="189">
        <f t="shared" si="2027"/>
        <v>0</v>
      </c>
      <c r="G3542" s="189" cm="1">
        <f t="array" aca="1" ref="G3542" ca="1">OFFSET(G3542,-1,,,)+1</f>
        <v>3537</v>
      </c>
      <c r="H3542" s="189">
        <f t="shared" si="2028"/>
        <v>0</v>
      </c>
      <c r="I3542" s="189">
        <f t="shared" si="2029"/>
        <v>0</v>
      </c>
      <c r="J3542" s="179">
        <f t="shared" si="2030"/>
        <v>0</v>
      </c>
      <c r="K3542" s="173" t="s">
        <v>3562</v>
      </c>
      <c r="L3542" s="174" t="str" cm="1">
        <f t="array" aca="1" ref="L3542" ca="1">IF($K3542="",OFFSET(L3542,-1,,,),K3542)</f>
        <v>15.01.20.05</v>
      </c>
      <c r="M3542" s="175" t="str" cm="1">
        <f t="array" aca="1" ref="M3542" ca="1">IF(OR($K3542=0,$K3542=""),OFFSET(M3542,-1,,,),O3542)</f>
        <v>INSTALAÇÕES</v>
      </c>
      <c r="N3542" s="67" t="s">
        <v>143</v>
      </c>
      <c r="O3542" s="68" t="s">
        <v>4724</v>
      </c>
      <c r="P3542" s="68"/>
      <c r="Q3542" s="68"/>
      <c r="R3542" s="69"/>
      <c r="S3542" s="70"/>
      <c r="T3542" s="70">
        <v>0</v>
      </c>
      <c r="U3542" s="67"/>
      <c r="V3542" s="71"/>
      <c r="W3542" s="171"/>
      <c r="X3542" s="172"/>
      <c r="Y3542" s="176">
        <f t="shared" si="2031"/>
        <v>0</v>
      </c>
      <c r="AA3542" s="192"/>
      <c r="AB3542" s="193"/>
    </row>
    <row r="3543" spans="2:28">
      <c r="B3543" s="189">
        <f t="shared" si="2023"/>
        <v>0</v>
      </c>
      <c r="C3543" s="189">
        <f t="shared" ca="1" si="2024"/>
        <v>0</v>
      </c>
      <c r="D3543" s="189">
        <f t="shared" si="2025"/>
        <v>0</v>
      </c>
      <c r="E3543" s="189">
        <f t="shared" ca="1" si="2026"/>
        <v>0</v>
      </c>
      <c r="F3543" s="189">
        <f t="shared" si="2027"/>
        <v>0</v>
      </c>
      <c r="G3543" s="189" cm="1">
        <f t="array" aca="1" ref="G3543" ca="1">OFFSET(G3543,-1,,,)+1</f>
        <v>3538</v>
      </c>
      <c r="H3543" s="189">
        <f t="shared" si="2028"/>
        <v>0</v>
      </c>
      <c r="I3543" s="189">
        <f t="shared" si="2029"/>
        <v>0</v>
      </c>
      <c r="J3543" s="179">
        <f t="shared" si="2030"/>
        <v>0</v>
      </c>
      <c r="K3543" s="173" t="s">
        <v>3563</v>
      </c>
      <c r="L3543" s="174" t="str" cm="1">
        <f t="array" aca="1" ref="L3543" ca="1">IF($K3543="",OFFSET(L3543,-1,,,),K3543)</f>
        <v>15.01.20.05.01</v>
      </c>
      <c r="M3543" s="175" t="str" cm="1">
        <f t="array" aca="1" ref="M3543" ca="1">IF(OR($K3543=0,$K3543=""),OFFSET(M3543,-1,,,),O3543)</f>
        <v>EQUIPAMENTO DE AR CONDICIONADO TIPO SPLIT - 9.000 BTU´s</v>
      </c>
      <c r="N3543" s="67" t="s">
        <v>4087</v>
      </c>
      <c r="O3543" s="68" t="s">
        <v>4746</v>
      </c>
      <c r="P3543" s="68"/>
      <c r="Q3543" s="68" t="s">
        <v>3263</v>
      </c>
      <c r="R3543" s="69">
        <v>2</v>
      </c>
      <c r="S3543" s="70">
        <v>3400</v>
      </c>
      <c r="T3543" s="70">
        <v>6800</v>
      </c>
      <c r="U3543" s="67"/>
      <c r="V3543" s="71"/>
      <c r="W3543" s="171"/>
      <c r="X3543" s="172"/>
      <c r="Y3543" s="176">
        <f t="shared" si="2031"/>
        <v>0</v>
      </c>
      <c r="AA3543" s="192"/>
      <c r="AB3543" s="193"/>
    </row>
    <row r="3544" spans="2:28" hidden="1">
      <c r="B3544" s="189">
        <f t="shared" si="2023"/>
        <v>0</v>
      </c>
      <c r="C3544" s="189">
        <f t="shared" ca="1" si="2024"/>
        <v>0</v>
      </c>
      <c r="D3544" s="189">
        <f t="shared" si="2025"/>
        <v>0</v>
      </c>
      <c r="E3544" s="189">
        <f t="shared" ca="1" si="2026"/>
        <v>0</v>
      </c>
      <c r="F3544" s="189">
        <f t="shared" si="2027"/>
        <v>0</v>
      </c>
      <c r="G3544" s="189" cm="1">
        <f t="array" aca="1" ref="G3544" ca="1">OFFSET(G3544,-1,,,)+1</f>
        <v>3539</v>
      </c>
      <c r="H3544" s="189">
        <f t="shared" si="2028"/>
        <v>0</v>
      </c>
      <c r="I3544" s="189">
        <f t="shared" si="2029"/>
        <v>0</v>
      </c>
      <c r="J3544" s="179">
        <f t="shared" si="2030"/>
        <v>0</v>
      </c>
      <c r="K3544" s="173"/>
      <c r="L3544" s="174" t="str" cm="1">
        <f t="array" aca="1" ref="L3544" ca="1">IF($K3544="",OFFSET(L3544,-1,,,),K3544)</f>
        <v>15.01.20.05.01</v>
      </c>
      <c r="M3544" s="175" t="str" cm="1">
        <f t="array" aca="1" ref="M3544" ca="1">IF(OR($K3544=0,$K3544=""),OFFSET(M3544,-1,,,),O3544)</f>
        <v>EQUIPAMENTO DE AR CONDICIONADO TIPO SPLIT - 9.000 BTU´s</v>
      </c>
      <c r="N3544" s="67" t="s">
        <v>4088</v>
      </c>
      <c r="O3544" s="68" t="s">
        <v>4747</v>
      </c>
      <c r="P3544" s="68"/>
      <c r="Q3544" s="68" t="s">
        <v>3260</v>
      </c>
      <c r="R3544" s="69">
        <v>2</v>
      </c>
      <c r="S3544" s="70">
        <v>1600</v>
      </c>
      <c r="T3544" s="70">
        <v>3200</v>
      </c>
      <c r="U3544" s="67" t="s">
        <v>1519</v>
      </c>
      <c r="V3544" s="71" t="s">
        <v>4202</v>
      </c>
      <c r="W3544" s="171"/>
      <c r="X3544" s="172"/>
      <c r="Y3544" s="176">
        <f t="shared" si="2031"/>
        <v>0</v>
      </c>
      <c r="AA3544" s="192"/>
      <c r="AB3544" s="193"/>
    </row>
    <row r="3545" spans="2:28" hidden="1">
      <c r="B3545" s="189">
        <f t="shared" si="2023"/>
        <v>0</v>
      </c>
      <c r="C3545" s="189">
        <f t="shared" ca="1" si="2024"/>
        <v>0</v>
      </c>
      <c r="D3545" s="189">
        <f t="shared" si="2025"/>
        <v>0</v>
      </c>
      <c r="E3545" s="189">
        <f t="shared" ca="1" si="2026"/>
        <v>0</v>
      </c>
      <c r="F3545" s="189">
        <f t="shared" si="2027"/>
        <v>0</v>
      </c>
      <c r="G3545" s="189" cm="1">
        <f t="array" aca="1" ref="G3545" ca="1">OFFSET(G3545,-1,,,)+1</f>
        <v>3540</v>
      </c>
      <c r="H3545" s="189">
        <f t="shared" si="2028"/>
        <v>0</v>
      </c>
      <c r="I3545" s="189">
        <f t="shared" si="2029"/>
        <v>0</v>
      </c>
      <c r="J3545" s="179">
        <f t="shared" si="2030"/>
        <v>0</v>
      </c>
      <c r="K3545" s="173"/>
      <c r="L3545" s="174" t="str" cm="1">
        <f t="array" aca="1" ref="L3545" ca="1">IF($K3545="",OFFSET(L3545,-1,,,),K3545)</f>
        <v>15.01.20.05.01</v>
      </c>
      <c r="M3545" s="175" t="str" cm="1">
        <f t="array" aca="1" ref="M3545" ca="1">IF(OR($K3545=0,$K3545=""),OFFSET(M3545,-1,,,),O3545)</f>
        <v>EQUIPAMENTO DE AR CONDICIONADO TIPO SPLIT - 9.000 BTU´s</v>
      </c>
      <c r="N3545" s="67" t="s">
        <v>4076</v>
      </c>
      <c r="O3545" s="68" t="s">
        <v>4727</v>
      </c>
      <c r="P3545" s="68"/>
      <c r="Q3545" s="68" t="s">
        <v>3257</v>
      </c>
      <c r="R3545" s="69">
        <v>2</v>
      </c>
      <c r="S3545" s="70">
        <v>1800</v>
      </c>
      <c r="T3545" s="70">
        <v>3600</v>
      </c>
      <c r="U3545" s="67" t="s">
        <v>1519</v>
      </c>
      <c r="V3545" s="71" t="s">
        <v>4202</v>
      </c>
      <c r="W3545" s="171"/>
      <c r="X3545" s="172"/>
      <c r="Y3545" s="176">
        <f t="shared" si="2031"/>
        <v>0</v>
      </c>
      <c r="AA3545" s="192"/>
      <c r="AB3545" s="193"/>
    </row>
    <row r="3546" spans="2:28" hidden="1">
      <c r="B3546" s="189">
        <f t="shared" si="2023"/>
        <v>0</v>
      </c>
      <c r="C3546" s="189">
        <f t="shared" ca="1" si="2024"/>
        <v>0</v>
      </c>
      <c r="D3546" s="189">
        <f t="shared" si="2025"/>
        <v>0</v>
      </c>
      <c r="E3546" s="189">
        <f t="shared" ca="1" si="2026"/>
        <v>0</v>
      </c>
      <c r="F3546" s="189">
        <f t="shared" si="2027"/>
        <v>0</v>
      </c>
      <c r="G3546" s="189" cm="1">
        <f t="array" aca="1" ref="G3546" ca="1">OFFSET(G3546,-1,,,)+1</f>
        <v>3541</v>
      </c>
      <c r="H3546" s="189">
        <f t="shared" si="2028"/>
        <v>0</v>
      </c>
      <c r="I3546" s="189">
        <f t="shared" si="2029"/>
        <v>0</v>
      </c>
      <c r="J3546" s="179">
        <f t="shared" si="2030"/>
        <v>0</v>
      </c>
      <c r="K3546" s="173" t="s">
        <v>3564</v>
      </c>
      <c r="L3546" s="174" t="str" cm="1">
        <f t="array" aca="1" ref="L3546" ca="1">IF($K3546="",OFFSET(L3546,-1,,,),K3546)</f>
        <v>15.01.20.06</v>
      </c>
      <c r="M3546" s="175" t="str" cm="1">
        <f t="array" aca="1" ref="M3546" ca="1">IF(OR($K3546=0,$K3546=""),OFFSET(M3546,-1,,,),O3546)</f>
        <v>LIMPEZA</v>
      </c>
      <c r="N3546" s="67" t="s">
        <v>143</v>
      </c>
      <c r="O3546" s="68" t="s">
        <v>4303</v>
      </c>
      <c r="P3546" s="68"/>
      <c r="Q3546" s="68"/>
      <c r="R3546" s="69"/>
      <c r="S3546" s="70"/>
      <c r="T3546" s="70">
        <v>0</v>
      </c>
      <c r="U3546" s="67"/>
      <c r="V3546" s="71"/>
      <c r="W3546" s="171"/>
      <c r="X3546" s="172"/>
      <c r="Y3546" s="176">
        <f t="shared" si="2031"/>
        <v>0</v>
      </c>
      <c r="AA3546" s="192"/>
      <c r="AB3546" s="193"/>
    </row>
    <row r="3547" spans="2:28">
      <c r="B3547" s="189">
        <f t="shared" si="2023"/>
        <v>0</v>
      </c>
      <c r="C3547" s="189">
        <f t="shared" ca="1" si="2024"/>
        <v>0</v>
      </c>
      <c r="D3547" s="189">
        <f t="shared" si="2025"/>
        <v>0</v>
      </c>
      <c r="E3547" s="189">
        <f t="shared" ca="1" si="2026"/>
        <v>0</v>
      </c>
      <c r="F3547" s="189">
        <f t="shared" si="2027"/>
        <v>0</v>
      </c>
      <c r="G3547" s="189" cm="1">
        <f t="array" aca="1" ref="G3547" ca="1">OFFSET(G3547,-1,,,)+1</f>
        <v>3542</v>
      </c>
      <c r="H3547" s="189">
        <f t="shared" si="2028"/>
        <v>0</v>
      </c>
      <c r="I3547" s="189">
        <f t="shared" si="2029"/>
        <v>0</v>
      </c>
      <c r="J3547" s="179">
        <f t="shared" si="2030"/>
        <v>0</v>
      </c>
      <c r="K3547" s="173" t="s">
        <v>3565</v>
      </c>
      <c r="L3547" s="174" t="str" cm="1">
        <f t="array" aca="1" ref="L3547" ca="1">IF($K3547="",OFFSET(L3547,-1,,,),K3547)</f>
        <v>15.01.20.06.01</v>
      </c>
      <c r="M3547" s="175" t="str" cm="1">
        <f t="array" aca="1" ref="M3547" ca="1">IF(OR($K3547=0,$K3547=""),OFFSET(M3547,-1,,,),O3547)</f>
        <v>SERVIÇO DE LIMPEZA GROSSA E FINA (AREA EXTERNA)</v>
      </c>
      <c r="N3547" s="67" t="s">
        <v>388</v>
      </c>
      <c r="O3547" s="68" t="s">
        <v>4304</v>
      </c>
      <c r="P3547" s="68"/>
      <c r="Q3547" s="68" t="s">
        <v>3258</v>
      </c>
      <c r="R3547" s="69">
        <v>20.52</v>
      </c>
      <c r="S3547" s="70">
        <v>12.715999999999999</v>
      </c>
      <c r="T3547" s="70">
        <v>260.93232</v>
      </c>
      <c r="U3547" s="67"/>
      <c r="V3547" s="71"/>
      <c r="W3547" s="171"/>
      <c r="X3547" s="172"/>
      <c r="Y3547" s="176">
        <f t="shared" si="2031"/>
        <v>0</v>
      </c>
      <c r="AA3547" s="192"/>
      <c r="AB3547" s="193"/>
    </row>
    <row r="3548" spans="2:28" hidden="1">
      <c r="B3548" s="189">
        <f t="shared" si="2023"/>
        <v>0</v>
      </c>
      <c r="C3548" s="189">
        <f t="shared" ca="1" si="2024"/>
        <v>0</v>
      </c>
      <c r="D3548" s="189">
        <f t="shared" si="2025"/>
        <v>0</v>
      </c>
      <c r="E3548" s="189">
        <f t="shared" ca="1" si="2026"/>
        <v>0</v>
      </c>
      <c r="F3548" s="189">
        <f t="shared" si="2027"/>
        <v>0</v>
      </c>
      <c r="G3548" s="189" cm="1">
        <f t="array" aca="1" ref="G3548" ca="1">OFFSET(G3548,-1,,,)+1</f>
        <v>3543</v>
      </c>
      <c r="H3548" s="189">
        <f t="shared" si="2028"/>
        <v>0</v>
      </c>
      <c r="I3548" s="189">
        <f t="shared" si="2029"/>
        <v>0</v>
      </c>
      <c r="J3548" s="179">
        <f t="shared" si="2030"/>
        <v>0</v>
      </c>
      <c r="K3548" s="173"/>
      <c r="L3548" s="174" t="str" cm="1">
        <f t="array" aca="1" ref="L3548" ca="1">IF($K3548="",OFFSET(L3548,-1,,,),K3548)</f>
        <v>15.01.20.06.01</v>
      </c>
      <c r="M3548" s="175" t="str" cm="1">
        <f t="array" aca="1" ref="M3548" ca="1">IF(OR($K3548=0,$K3548=""),OFFSET(M3548,-1,,,),O3548)</f>
        <v>SERVIÇO DE LIMPEZA GROSSA E FINA (AREA EXTERNA)</v>
      </c>
      <c r="N3548" s="67" t="s">
        <v>389</v>
      </c>
      <c r="O3548" s="68" t="s">
        <v>390</v>
      </c>
      <c r="P3548" s="68"/>
      <c r="Q3548" s="68" t="s">
        <v>3258</v>
      </c>
      <c r="R3548" s="73">
        <v>20.52</v>
      </c>
      <c r="S3548" s="70">
        <v>6.3579999999999997</v>
      </c>
      <c r="T3548" s="70">
        <v>130.46616</v>
      </c>
      <c r="U3548" s="67" t="s">
        <v>1519</v>
      </c>
      <c r="V3548" s="71" t="s">
        <v>4202</v>
      </c>
      <c r="W3548" s="171"/>
      <c r="X3548" s="172"/>
      <c r="Y3548" s="176">
        <f t="shared" si="2031"/>
        <v>0</v>
      </c>
      <c r="AA3548" s="192"/>
      <c r="AB3548" s="193"/>
    </row>
    <row r="3549" spans="2:28" hidden="1">
      <c r="B3549" s="189">
        <f t="shared" si="2023"/>
        <v>0</v>
      </c>
      <c r="C3549" s="189">
        <f t="shared" ca="1" si="2024"/>
        <v>0</v>
      </c>
      <c r="D3549" s="189">
        <f t="shared" si="2025"/>
        <v>0</v>
      </c>
      <c r="E3549" s="189">
        <f t="shared" ca="1" si="2026"/>
        <v>0</v>
      </c>
      <c r="F3549" s="189">
        <f t="shared" si="2027"/>
        <v>0</v>
      </c>
      <c r="G3549" s="189" cm="1">
        <f t="array" aca="1" ref="G3549" ca="1">OFFSET(G3549,-1,,,)+1</f>
        <v>3544</v>
      </c>
      <c r="H3549" s="189">
        <f t="shared" si="2028"/>
        <v>0</v>
      </c>
      <c r="I3549" s="189">
        <f t="shared" si="2029"/>
        <v>0</v>
      </c>
      <c r="J3549" s="179">
        <f t="shared" si="2030"/>
        <v>0</v>
      </c>
      <c r="K3549" s="173"/>
      <c r="L3549" s="174" t="str" cm="1">
        <f t="array" aca="1" ref="L3549" ca="1">IF($K3549="",OFFSET(L3549,-1,,,),K3549)</f>
        <v>15.01.20.06.01</v>
      </c>
      <c r="M3549" s="175" t="str" cm="1">
        <f t="array" aca="1" ref="M3549" ca="1">IF(OR($K3549=0,$K3549=""),OFFSET(M3549,-1,,,),O3549)</f>
        <v>SERVIÇO DE LIMPEZA GROSSA E FINA (AREA EXTERNA)</v>
      </c>
      <c r="N3549" s="67" t="s">
        <v>391</v>
      </c>
      <c r="O3549" s="68" t="s">
        <v>392</v>
      </c>
      <c r="P3549" s="68"/>
      <c r="Q3549" s="68" t="s">
        <v>3258</v>
      </c>
      <c r="R3549" s="69">
        <v>20.52</v>
      </c>
      <c r="S3549" s="70">
        <v>6.3579999999999997</v>
      </c>
      <c r="T3549" s="70">
        <v>130.46616</v>
      </c>
      <c r="U3549" s="67" t="s">
        <v>1519</v>
      </c>
      <c r="V3549" s="71" t="s">
        <v>4202</v>
      </c>
      <c r="W3549" s="171"/>
      <c r="X3549" s="172"/>
      <c r="Y3549" s="176">
        <f t="shared" si="2031"/>
        <v>0</v>
      </c>
      <c r="AA3549" s="192"/>
      <c r="AB3549" s="193"/>
    </row>
    <row r="3550" spans="2:28" hidden="1">
      <c r="B3550" s="189">
        <f t="shared" si="2023"/>
        <v>0</v>
      </c>
      <c r="C3550" s="189">
        <f t="shared" ca="1" si="2024"/>
        <v>0</v>
      </c>
      <c r="D3550" s="189">
        <f t="shared" si="2025"/>
        <v>0</v>
      </c>
      <c r="E3550" s="189">
        <f t="shared" ca="1" si="2026"/>
        <v>0</v>
      </c>
      <c r="F3550" s="189">
        <f t="shared" si="2027"/>
        <v>0</v>
      </c>
      <c r="G3550" s="189" cm="1">
        <f t="array" aca="1" ref="G3550" ca="1">OFFSET(G3550,-1,,,)+1</f>
        <v>3545</v>
      </c>
      <c r="H3550" s="189">
        <f t="shared" si="2028"/>
        <v>0</v>
      </c>
      <c r="I3550" s="189">
        <f t="shared" si="2029"/>
        <v>0</v>
      </c>
      <c r="J3550" s="179">
        <f t="shared" si="2030"/>
        <v>0</v>
      </c>
      <c r="K3550" s="173" t="s">
        <v>3566</v>
      </c>
      <c r="L3550" s="174" t="str" cm="1">
        <f t="array" aca="1" ref="L3550" ca="1">IF($K3550="",OFFSET(L3550,-1,,,),K3550)</f>
        <v>15.01.21</v>
      </c>
      <c r="M3550" s="175" t="str" cm="1">
        <f t="array" aca="1" ref="M3550" ca="1">IF(OR($K3550=0,$K3550=""),OFFSET(M3550,-1,,,),O3550)</f>
        <v>COMPLEXO DE ANEXOS 01</v>
      </c>
      <c r="N3550" s="67" t="s">
        <v>143</v>
      </c>
      <c r="O3550" s="68" t="s">
        <v>4837</v>
      </c>
      <c r="P3550" s="68"/>
      <c r="Q3550" s="68"/>
      <c r="R3550" s="69"/>
      <c r="S3550" s="70"/>
      <c r="T3550" s="70">
        <v>0</v>
      </c>
      <c r="U3550" s="67"/>
      <c r="V3550" s="71"/>
      <c r="W3550" s="171"/>
      <c r="X3550" s="172"/>
      <c r="Y3550" s="176">
        <f t="shared" si="2031"/>
        <v>0</v>
      </c>
      <c r="AA3550" s="192"/>
      <c r="AB3550" s="193"/>
    </row>
    <row r="3551" spans="2:28" hidden="1">
      <c r="B3551" s="189">
        <f t="shared" si="2023"/>
        <v>0</v>
      </c>
      <c r="C3551" s="189">
        <f t="shared" ca="1" si="2024"/>
        <v>0</v>
      </c>
      <c r="D3551" s="189">
        <f t="shared" si="2025"/>
        <v>0</v>
      </c>
      <c r="E3551" s="189">
        <f t="shared" ca="1" si="2026"/>
        <v>0</v>
      </c>
      <c r="F3551" s="189">
        <f t="shared" si="2027"/>
        <v>0</v>
      </c>
      <c r="G3551" s="189" cm="1">
        <f t="array" aca="1" ref="G3551" ca="1">OFFSET(G3551,-1,,,)+1</f>
        <v>3546</v>
      </c>
      <c r="H3551" s="189">
        <f t="shared" si="2028"/>
        <v>0</v>
      </c>
      <c r="I3551" s="189">
        <f t="shared" si="2029"/>
        <v>0</v>
      </c>
      <c r="J3551" s="179">
        <f t="shared" si="2030"/>
        <v>0</v>
      </c>
      <c r="K3551" s="173" t="s">
        <v>3567</v>
      </c>
      <c r="L3551" s="174" t="str" cm="1">
        <f t="array" aca="1" ref="L3551" ca="1">IF($K3551="",OFFSET(L3551,-1,,,),K3551)</f>
        <v>15.01.21.01</v>
      </c>
      <c r="M3551" s="175" t="str" cm="1">
        <f t="array" aca="1" ref="M3551" ca="1">IF(OR($K3551=0,$K3551=""),OFFSET(M3551,-1,,,),O3551)</f>
        <v>PISCINA</v>
      </c>
      <c r="N3551" s="67" t="s">
        <v>143</v>
      </c>
      <c r="O3551" s="68" t="s">
        <v>4838</v>
      </c>
      <c r="P3551" s="68"/>
      <c r="Q3551" s="68"/>
      <c r="R3551" s="69"/>
      <c r="S3551" s="70"/>
      <c r="T3551" s="70">
        <v>0</v>
      </c>
      <c r="U3551" s="67"/>
      <c r="V3551" s="71"/>
      <c r="W3551" s="171"/>
      <c r="X3551" s="172"/>
      <c r="Y3551" s="176">
        <f t="shared" si="2031"/>
        <v>0</v>
      </c>
      <c r="AA3551" s="192"/>
      <c r="AB3551" s="193"/>
    </row>
    <row r="3552" spans="2:28" hidden="1">
      <c r="B3552" s="189">
        <f t="shared" si="2023"/>
        <v>0</v>
      </c>
      <c r="C3552" s="189">
        <f t="shared" ca="1" si="2024"/>
        <v>0</v>
      </c>
      <c r="D3552" s="189">
        <f t="shared" si="2025"/>
        <v>0</v>
      </c>
      <c r="E3552" s="189">
        <f t="shared" ca="1" si="2026"/>
        <v>0</v>
      </c>
      <c r="F3552" s="189">
        <f t="shared" si="2027"/>
        <v>0</v>
      </c>
      <c r="G3552" s="189" cm="1">
        <f t="array" aca="1" ref="G3552" ca="1">OFFSET(G3552,-1,,,)+1</f>
        <v>3547</v>
      </c>
      <c r="H3552" s="189">
        <f t="shared" si="2028"/>
        <v>0</v>
      </c>
      <c r="I3552" s="189">
        <f t="shared" si="2029"/>
        <v>0</v>
      </c>
      <c r="J3552" s="179">
        <f t="shared" si="2030"/>
        <v>0</v>
      </c>
      <c r="K3552" s="173" t="s">
        <v>3568</v>
      </c>
      <c r="L3552" s="174" t="str" cm="1">
        <f t="array" aca="1" ref="L3552" ca="1">IF($K3552="",OFFSET(L3552,-1,,,),K3552)</f>
        <v>15.01.21.01.01</v>
      </c>
      <c r="M3552" s="175" t="str" cm="1">
        <f t="array" aca="1" ref="M3552" ca="1">IF(OR($K3552=0,$K3552=""),OFFSET(M3552,-1,,,),O3552)</f>
        <v>SERRALHERIA</v>
      </c>
      <c r="N3552" s="67" t="s">
        <v>143</v>
      </c>
      <c r="O3552" s="68" t="s">
        <v>4348</v>
      </c>
      <c r="P3552" s="68"/>
      <c r="Q3552" s="68"/>
      <c r="R3552" s="69"/>
      <c r="S3552" s="70"/>
      <c r="T3552" s="70">
        <v>0</v>
      </c>
      <c r="U3552" s="67"/>
      <c r="V3552" s="71"/>
      <c r="W3552" s="171"/>
      <c r="X3552" s="172"/>
      <c r="Y3552" s="176">
        <f t="shared" si="2031"/>
        <v>0</v>
      </c>
      <c r="AA3552" s="192"/>
      <c r="AB3552" s="193"/>
    </row>
    <row r="3553" spans="2:28">
      <c r="B3553" s="189">
        <f t="shared" si="2023"/>
        <v>0</v>
      </c>
      <c r="C3553" s="189">
        <f t="shared" ca="1" si="2024"/>
        <v>0</v>
      </c>
      <c r="D3553" s="189">
        <f t="shared" si="2025"/>
        <v>0</v>
      </c>
      <c r="E3553" s="189">
        <f t="shared" ca="1" si="2026"/>
        <v>0</v>
      </c>
      <c r="F3553" s="189">
        <f t="shared" si="2027"/>
        <v>0</v>
      </c>
      <c r="G3553" s="189" cm="1">
        <f t="array" aca="1" ref="G3553" ca="1">OFFSET(G3553,-1,,,)+1</f>
        <v>3548</v>
      </c>
      <c r="H3553" s="189">
        <f t="shared" si="2028"/>
        <v>0</v>
      </c>
      <c r="I3553" s="189">
        <f t="shared" si="2029"/>
        <v>0</v>
      </c>
      <c r="J3553" s="179">
        <f t="shared" si="2030"/>
        <v>0</v>
      </c>
      <c r="K3553" s="173" t="s">
        <v>3569</v>
      </c>
      <c r="L3553" s="174" t="str" cm="1">
        <f t="array" aca="1" ref="L3553" ca="1">IF($K3553="",OFFSET(L3553,-1,,,),K3553)</f>
        <v>15.01.21.01.01.01</v>
      </c>
      <c r="M3553" s="175" t="str" cm="1">
        <f t="array" aca="1" ref="M3553" ca="1">IF(OR($K3553=0,$K3553=""),OFFSET(M3553,-1,,,),O3553)</f>
        <v>EXECUÇÃO DE SERVIÇO DE INSTALAÇÃO DE GUARDA-CORPO ATÉ 120CM DE ALTURA</v>
      </c>
      <c r="N3553" s="67" t="s">
        <v>4136</v>
      </c>
      <c r="O3553" s="68" t="s">
        <v>4839</v>
      </c>
      <c r="P3553" s="68"/>
      <c r="Q3553" s="68" t="s">
        <v>3258</v>
      </c>
      <c r="R3553" s="69">
        <v>102.14</v>
      </c>
      <c r="S3553" s="70">
        <v>390.34</v>
      </c>
      <c r="T3553" s="70">
        <v>39869.327599999997</v>
      </c>
      <c r="U3553" s="67"/>
      <c r="V3553" s="71"/>
      <c r="W3553" s="171"/>
      <c r="X3553" s="172"/>
      <c r="Y3553" s="176">
        <f t="shared" si="2031"/>
        <v>0</v>
      </c>
      <c r="AA3553" s="192"/>
      <c r="AB3553" s="193"/>
    </row>
    <row r="3554" spans="2:28" hidden="1">
      <c r="B3554" s="189">
        <f t="shared" si="2023"/>
        <v>0</v>
      </c>
      <c r="C3554" s="189">
        <f t="shared" ca="1" si="2024"/>
        <v>0</v>
      </c>
      <c r="D3554" s="189">
        <f t="shared" si="2025"/>
        <v>0</v>
      </c>
      <c r="E3554" s="189">
        <f t="shared" ca="1" si="2026"/>
        <v>0</v>
      </c>
      <c r="F3554" s="189">
        <f t="shared" si="2027"/>
        <v>0</v>
      </c>
      <c r="G3554" s="189" cm="1">
        <f t="array" aca="1" ref="G3554" ca="1">OFFSET(G3554,-1,,,)+1</f>
        <v>3549</v>
      </c>
      <c r="H3554" s="189">
        <f t="shared" si="2028"/>
        <v>0</v>
      </c>
      <c r="I3554" s="189">
        <f t="shared" si="2029"/>
        <v>0</v>
      </c>
      <c r="J3554" s="179">
        <f t="shared" si="2030"/>
        <v>0</v>
      </c>
      <c r="K3554" s="173"/>
      <c r="L3554" s="174" t="str" cm="1">
        <f t="array" aca="1" ref="L3554" ca="1">IF($K3554="",OFFSET(L3554,-1,,,),K3554)</f>
        <v>15.01.21.01.01.01</v>
      </c>
      <c r="M3554" s="175" t="str" cm="1">
        <f t="array" aca="1" ref="M3554" ca="1">IF(OR($K3554=0,$K3554=""),OFFSET(M3554,-1,,,),O3554)</f>
        <v>EXECUÇÃO DE SERVIÇO DE INSTALAÇÃO DE GUARDA-CORPO ATÉ 120CM DE ALTURA</v>
      </c>
      <c r="N3554" s="67" t="s">
        <v>4137</v>
      </c>
      <c r="O3554" s="68" t="s">
        <v>4840</v>
      </c>
      <c r="P3554" s="68"/>
      <c r="Q3554" s="68" t="s">
        <v>3258</v>
      </c>
      <c r="R3554" s="69">
        <v>102.14</v>
      </c>
      <c r="S3554" s="70">
        <v>390.34</v>
      </c>
      <c r="T3554" s="70">
        <v>39869.327599999997</v>
      </c>
      <c r="U3554" s="67" t="s">
        <v>1496</v>
      </c>
      <c r="V3554" s="71" t="s">
        <v>1497</v>
      </c>
      <c r="W3554" s="171"/>
      <c r="X3554" s="172"/>
      <c r="Y3554" s="176">
        <f t="shared" si="2031"/>
        <v>0</v>
      </c>
      <c r="AA3554" s="192"/>
      <c r="AB3554" s="193"/>
    </row>
    <row r="3555" spans="2:28">
      <c r="B3555" s="189">
        <f t="shared" si="2023"/>
        <v>0</v>
      </c>
      <c r="C3555" s="189">
        <f t="shared" ca="1" si="2024"/>
        <v>0</v>
      </c>
      <c r="D3555" s="189">
        <f t="shared" si="2025"/>
        <v>0</v>
      </c>
      <c r="E3555" s="189">
        <f t="shared" ca="1" si="2026"/>
        <v>0</v>
      </c>
      <c r="F3555" s="189">
        <f t="shared" si="2027"/>
        <v>0</v>
      </c>
      <c r="G3555" s="189" cm="1">
        <f t="array" aca="1" ref="G3555" ca="1">OFFSET(G3555,-1,,,)+1</f>
        <v>3550</v>
      </c>
      <c r="H3555" s="189">
        <f t="shared" si="2028"/>
        <v>0</v>
      </c>
      <c r="I3555" s="189">
        <f t="shared" si="2029"/>
        <v>0</v>
      </c>
      <c r="J3555" s="179">
        <f t="shared" si="2030"/>
        <v>0</v>
      </c>
      <c r="K3555" s="173" t="s">
        <v>3570</v>
      </c>
      <c r="L3555" s="174" t="str" cm="1">
        <f t="array" aca="1" ref="L3555" ca="1">IF($K3555="",OFFSET(L3555,-1,,,),K3555)</f>
        <v>15.01.21.01.01.02</v>
      </c>
      <c r="M3555" s="175" t="str" cm="1">
        <f t="array" aca="1" ref="M3555" ca="1">IF(OR($K3555=0,$K3555=""),OFFSET(M3555,-1,,,),O3555)</f>
        <v>PORTÃO DE ACESSO DE PEDESTRES - 1,00X1,20M</v>
      </c>
      <c r="N3555" s="67" t="s">
        <v>680</v>
      </c>
      <c r="O3555" s="68" t="s">
        <v>4800</v>
      </c>
      <c r="P3555" s="68"/>
      <c r="Q3555" s="68" t="s">
        <v>3263</v>
      </c>
      <c r="R3555" s="69">
        <v>1</v>
      </c>
      <c r="S3555" s="70">
        <v>850</v>
      </c>
      <c r="T3555" s="70">
        <v>850</v>
      </c>
      <c r="U3555" s="67"/>
      <c r="V3555" s="71"/>
      <c r="W3555" s="171"/>
      <c r="X3555" s="172"/>
      <c r="Y3555" s="176">
        <f t="shared" si="2031"/>
        <v>0</v>
      </c>
      <c r="AA3555" s="192"/>
      <c r="AB3555" s="193"/>
    </row>
    <row r="3556" spans="2:28" hidden="1">
      <c r="B3556" s="189">
        <f t="shared" si="2023"/>
        <v>0</v>
      </c>
      <c r="C3556" s="189">
        <f t="shared" ca="1" si="2024"/>
        <v>0</v>
      </c>
      <c r="D3556" s="189">
        <f t="shared" si="2025"/>
        <v>0</v>
      </c>
      <c r="E3556" s="189">
        <f t="shared" ca="1" si="2026"/>
        <v>0</v>
      </c>
      <c r="F3556" s="189">
        <f t="shared" si="2027"/>
        <v>0</v>
      </c>
      <c r="G3556" s="189" cm="1">
        <f t="array" aca="1" ref="G3556" ca="1">OFFSET(G3556,-1,,,)+1</f>
        <v>3551</v>
      </c>
      <c r="H3556" s="189">
        <f t="shared" si="2028"/>
        <v>0</v>
      </c>
      <c r="I3556" s="189">
        <f t="shared" si="2029"/>
        <v>0</v>
      </c>
      <c r="J3556" s="179">
        <f t="shared" si="2030"/>
        <v>0</v>
      </c>
      <c r="K3556" s="173"/>
      <c r="L3556" s="174" t="str" cm="1">
        <f t="array" aca="1" ref="L3556" ca="1">IF($K3556="",OFFSET(L3556,-1,,,),K3556)</f>
        <v>15.01.21.01.01.02</v>
      </c>
      <c r="M3556" s="175" t="str" cm="1">
        <f t="array" aca="1" ref="M3556" ca="1">IF(OR($K3556=0,$K3556=""),OFFSET(M3556,-1,,,),O3556)</f>
        <v>PORTÃO DE ACESSO DE PEDESTRES - 1,00X1,20M</v>
      </c>
      <c r="N3556" s="67" t="s">
        <v>681</v>
      </c>
      <c r="O3556" s="68" t="s">
        <v>682</v>
      </c>
      <c r="P3556" s="68"/>
      <c r="Q3556" s="68" t="s">
        <v>3260</v>
      </c>
      <c r="R3556" s="69">
        <v>1</v>
      </c>
      <c r="S3556" s="70">
        <v>850</v>
      </c>
      <c r="T3556" s="70">
        <v>850</v>
      </c>
      <c r="U3556" s="67" t="s">
        <v>1496</v>
      </c>
      <c r="V3556" s="71" t="s">
        <v>1497</v>
      </c>
      <c r="W3556" s="171"/>
      <c r="X3556" s="172"/>
      <c r="Y3556" s="176">
        <f t="shared" si="2031"/>
        <v>0</v>
      </c>
      <c r="AA3556" s="192"/>
      <c r="AB3556" s="193"/>
    </row>
    <row r="3557" spans="2:28">
      <c r="B3557" s="189">
        <f t="shared" si="2023"/>
        <v>0</v>
      </c>
      <c r="C3557" s="189">
        <f t="shared" ca="1" si="2024"/>
        <v>0</v>
      </c>
      <c r="D3557" s="189">
        <f t="shared" si="2025"/>
        <v>0</v>
      </c>
      <c r="E3557" s="189">
        <f t="shared" ca="1" si="2026"/>
        <v>0</v>
      </c>
      <c r="F3557" s="189">
        <f t="shared" si="2027"/>
        <v>0</v>
      </c>
      <c r="G3557" s="189" cm="1">
        <f t="array" aca="1" ref="G3557" ca="1">OFFSET(G3557,-1,,,)+1</f>
        <v>3552</v>
      </c>
      <c r="H3557" s="189">
        <f t="shared" si="2028"/>
        <v>0</v>
      </c>
      <c r="I3557" s="189">
        <f t="shared" si="2029"/>
        <v>0</v>
      </c>
      <c r="J3557" s="179">
        <f t="shared" si="2030"/>
        <v>0</v>
      </c>
      <c r="K3557" s="173" t="s">
        <v>3571</v>
      </c>
      <c r="L3557" s="174" t="str" cm="1">
        <f t="array" aca="1" ref="L3557" ca="1">IF($K3557="",OFFSET(L3557,-1,,,),K3557)</f>
        <v>15.01.21.01.01.03</v>
      </c>
      <c r="M3557" s="175" t="str" cm="1">
        <f t="array" aca="1" ref="M3557" ca="1">IF(OR($K3557=0,$K3557=""),OFFSET(M3557,-1,,,),O3557)</f>
        <v>CORRIMÃO PARA ESCADARIA COM FIXAÇÃO NA PAREDE</v>
      </c>
      <c r="N3557" s="67" t="s">
        <v>1348</v>
      </c>
      <c r="O3557" s="68" t="s">
        <v>4678</v>
      </c>
      <c r="P3557" s="68"/>
      <c r="Q3557" s="68" t="s">
        <v>3253</v>
      </c>
      <c r="R3557" s="69">
        <v>29.36</v>
      </c>
      <c r="S3557" s="70">
        <v>123.77</v>
      </c>
      <c r="T3557" s="70">
        <v>3633.8871999999997</v>
      </c>
      <c r="U3557" s="67"/>
      <c r="V3557" s="71"/>
      <c r="W3557" s="171"/>
      <c r="X3557" s="172"/>
      <c r="Y3557" s="176">
        <f t="shared" si="2031"/>
        <v>0</v>
      </c>
      <c r="AA3557" s="192"/>
      <c r="AB3557" s="193"/>
    </row>
    <row r="3558" spans="2:28" hidden="1">
      <c r="B3558" s="189">
        <f t="shared" si="2023"/>
        <v>0</v>
      </c>
      <c r="C3558" s="189">
        <f t="shared" ca="1" si="2024"/>
        <v>0</v>
      </c>
      <c r="D3558" s="189">
        <f t="shared" si="2025"/>
        <v>0</v>
      </c>
      <c r="E3558" s="189">
        <f t="shared" ca="1" si="2026"/>
        <v>0</v>
      </c>
      <c r="F3558" s="189">
        <f t="shared" si="2027"/>
        <v>0</v>
      </c>
      <c r="G3558" s="189" cm="1">
        <f t="array" aca="1" ref="G3558" ca="1">OFFSET(G3558,-1,,,)+1</f>
        <v>3553</v>
      </c>
      <c r="H3558" s="189">
        <f t="shared" si="2028"/>
        <v>0</v>
      </c>
      <c r="I3558" s="189">
        <f t="shared" si="2029"/>
        <v>0</v>
      </c>
      <c r="J3558" s="179">
        <f t="shared" si="2030"/>
        <v>0</v>
      </c>
      <c r="K3558" s="173"/>
      <c r="L3558" s="174" t="str" cm="1">
        <f t="array" aca="1" ref="L3558" ca="1">IF($K3558="",OFFSET(L3558,-1,,,),K3558)</f>
        <v>15.01.21.01.01.03</v>
      </c>
      <c r="M3558" s="175" t="str" cm="1">
        <f t="array" aca="1" ref="M3558" ca="1">IF(OR($K3558=0,$K3558=""),OFFSET(M3558,-1,,,),O3558)</f>
        <v>CORRIMÃO PARA ESCADARIA COM FIXAÇÃO NA PAREDE</v>
      </c>
      <c r="N3558" s="67" t="s">
        <v>1349</v>
      </c>
      <c r="O3558" s="68" t="s">
        <v>1350</v>
      </c>
      <c r="P3558" s="68"/>
      <c r="Q3558" s="68" t="s">
        <v>3253</v>
      </c>
      <c r="R3558" s="69">
        <v>29.36</v>
      </c>
      <c r="S3558" s="70">
        <v>61.884999999999998</v>
      </c>
      <c r="T3558" s="70">
        <v>1816.9435999999998</v>
      </c>
      <c r="U3558" s="67" t="s">
        <v>1496</v>
      </c>
      <c r="V3558" s="71" t="s">
        <v>1497</v>
      </c>
      <c r="W3558" s="171"/>
      <c r="X3558" s="172"/>
      <c r="Y3558" s="176">
        <f t="shared" si="2031"/>
        <v>0</v>
      </c>
      <c r="AA3558" s="192"/>
      <c r="AB3558" s="193"/>
    </row>
    <row r="3559" spans="2:28" hidden="1">
      <c r="B3559" s="189">
        <f t="shared" si="2023"/>
        <v>0</v>
      </c>
      <c r="C3559" s="189">
        <f t="shared" ca="1" si="2024"/>
        <v>0</v>
      </c>
      <c r="D3559" s="189">
        <f t="shared" si="2025"/>
        <v>0</v>
      </c>
      <c r="E3559" s="189">
        <f t="shared" ca="1" si="2026"/>
        <v>0</v>
      </c>
      <c r="F3559" s="189">
        <f t="shared" si="2027"/>
        <v>0</v>
      </c>
      <c r="G3559" s="189" cm="1">
        <f t="array" aca="1" ref="G3559" ca="1">OFFSET(G3559,-1,,,)+1</f>
        <v>3554</v>
      </c>
      <c r="H3559" s="189">
        <f t="shared" si="2028"/>
        <v>0</v>
      </c>
      <c r="I3559" s="189">
        <f t="shared" si="2029"/>
        <v>0</v>
      </c>
      <c r="J3559" s="179">
        <f t="shared" si="2030"/>
        <v>0</v>
      </c>
      <c r="K3559" s="173"/>
      <c r="L3559" s="174" t="str" cm="1">
        <f t="array" aca="1" ref="L3559" ca="1">IF($K3559="",OFFSET(L3559,-1,,,),K3559)</f>
        <v>15.01.21.01.01.03</v>
      </c>
      <c r="M3559" s="175" t="str" cm="1">
        <f t="array" aca="1" ref="M3559" ca="1">IF(OR($K3559=0,$K3559=""),OFFSET(M3559,-1,,,),O3559)</f>
        <v>CORRIMÃO PARA ESCADARIA COM FIXAÇÃO NA PAREDE</v>
      </c>
      <c r="N3559" s="67" t="s">
        <v>1351</v>
      </c>
      <c r="O3559" s="68" t="s">
        <v>1352</v>
      </c>
      <c r="P3559" s="68"/>
      <c r="Q3559" s="68" t="s">
        <v>3253</v>
      </c>
      <c r="R3559" s="69">
        <v>29.36</v>
      </c>
      <c r="S3559" s="70">
        <v>61.884999999999998</v>
      </c>
      <c r="T3559" s="70">
        <v>1816.9435999999998</v>
      </c>
      <c r="U3559" s="67" t="s">
        <v>1496</v>
      </c>
      <c r="V3559" s="71" t="s">
        <v>1497</v>
      </c>
      <c r="W3559" s="171"/>
      <c r="X3559" s="172"/>
      <c r="Y3559" s="176">
        <f t="shared" si="2031"/>
        <v>0</v>
      </c>
      <c r="AA3559" s="192"/>
      <c r="AB3559" s="193"/>
    </row>
    <row r="3560" spans="2:28">
      <c r="B3560" s="189">
        <f t="shared" si="2023"/>
        <v>0</v>
      </c>
      <c r="C3560" s="189">
        <f t="shared" ca="1" si="2024"/>
        <v>0</v>
      </c>
      <c r="D3560" s="189">
        <f t="shared" si="2025"/>
        <v>0</v>
      </c>
      <c r="E3560" s="189">
        <f t="shared" ca="1" si="2026"/>
        <v>0</v>
      </c>
      <c r="F3560" s="189">
        <f t="shared" si="2027"/>
        <v>0</v>
      </c>
      <c r="G3560" s="189" cm="1">
        <f t="array" aca="1" ref="G3560" ca="1">OFFSET(G3560,-1,,,)+1</f>
        <v>3555</v>
      </c>
      <c r="H3560" s="189">
        <f t="shared" si="2028"/>
        <v>0</v>
      </c>
      <c r="I3560" s="189">
        <f t="shared" si="2029"/>
        <v>0</v>
      </c>
      <c r="J3560" s="179">
        <f t="shared" si="2030"/>
        <v>0</v>
      </c>
      <c r="K3560" s="173" t="s">
        <v>3572</v>
      </c>
      <c r="L3560" s="174" t="str" cm="1">
        <f t="array" aca="1" ref="L3560" ca="1">IF($K3560="",OFFSET(L3560,-1,,,),K3560)</f>
        <v>15.01.21.01.01.04</v>
      </c>
      <c r="M3560" s="175" t="str" cm="1">
        <f t="array" aca="1" ref="M3560" ca="1">IF(OR($K3560=0,$K3560=""),OFFSET(M3560,-1,,,),O3560)</f>
        <v>PINTURA EM ESMALTE SINTÉTICO ACETINADO SOBRE CORRIMÃO</v>
      </c>
      <c r="N3560" s="67" t="s">
        <v>687</v>
      </c>
      <c r="O3560" s="68" t="s">
        <v>4696</v>
      </c>
      <c r="P3560" s="68"/>
      <c r="Q3560" s="68" t="s">
        <v>3253</v>
      </c>
      <c r="R3560" s="69">
        <v>27.36</v>
      </c>
      <c r="S3560" s="70">
        <v>25</v>
      </c>
      <c r="T3560" s="70">
        <v>684</v>
      </c>
      <c r="U3560" s="67"/>
      <c r="V3560" s="71"/>
      <c r="W3560" s="171"/>
      <c r="X3560" s="172"/>
      <c r="Y3560" s="176">
        <f t="shared" si="2031"/>
        <v>0</v>
      </c>
      <c r="AA3560" s="192"/>
      <c r="AB3560" s="193"/>
    </row>
    <row r="3561" spans="2:28" hidden="1">
      <c r="B3561" s="189">
        <f t="shared" si="2023"/>
        <v>0</v>
      </c>
      <c r="C3561" s="189">
        <f t="shared" ca="1" si="2024"/>
        <v>0</v>
      </c>
      <c r="D3561" s="189">
        <f t="shared" si="2025"/>
        <v>0</v>
      </c>
      <c r="E3561" s="189">
        <f t="shared" ca="1" si="2026"/>
        <v>0</v>
      </c>
      <c r="F3561" s="189">
        <f t="shared" si="2027"/>
        <v>0</v>
      </c>
      <c r="G3561" s="189" cm="1">
        <f t="array" aca="1" ref="G3561" ca="1">OFFSET(G3561,-1,,,)+1</f>
        <v>3556</v>
      </c>
      <c r="H3561" s="189">
        <f t="shared" si="2028"/>
        <v>0</v>
      </c>
      <c r="I3561" s="189">
        <f t="shared" si="2029"/>
        <v>0</v>
      </c>
      <c r="J3561" s="179">
        <f t="shared" si="2030"/>
        <v>0</v>
      </c>
      <c r="K3561" s="173"/>
      <c r="L3561" s="174" t="str" cm="1">
        <f t="array" aca="1" ref="L3561" ca="1">IF($K3561="",OFFSET(L3561,-1,,,),K3561)</f>
        <v>15.01.21.01.01.04</v>
      </c>
      <c r="M3561" s="175" t="str" cm="1">
        <f t="array" aca="1" ref="M3561" ca="1">IF(OR($K3561=0,$K3561=""),OFFSET(M3561,-1,,,),O3561)</f>
        <v>PINTURA EM ESMALTE SINTÉTICO ACETINADO SOBRE CORRIMÃO</v>
      </c>
      <c r="N3561" s="67" t="s">
        <v>688</v>
      </c>
      <c r="O3561" s="68" t="s">
        <v>689</v>
      </c>
      <c r="P3561" s="68"/>
      <c r="Q3561" s="68" t="s">
        <v>3253</v>
      </c>
      <c r="R3561" s="69">
        <v>27.36</v>
      </c>
      <c r="S3561" s="70">
        <v>25</v>
      </c>
      <c r="T3561" s="70">
        <v>684</v>
      </c>
      <c r="U3561" s="67" t="s">
        <v>1496</v>
      </c>
      <c r="V3561" s="71" t="s">
        <v>1497</v>
      </c>
      <c r="W3561" s="171"/>
      <c r="X3561" s="172"/>
      <c r="Y3561" s="176">
        <f t="shared" si="2031"/>
        <v>0</v>
      </c>
      <c r="AA3561" s="192"/>
      <c r="AB3561" s="193"/>
    </row>
    <row r="3562" spans="2:28">
      <c r="B3562" s="189">
        <f t="shared" si="2023"/>
        <v>0</v>
      </c>
      <c r="C3562" s="189">
        <f t="shared" ca="1" si="2024"/>
        <v>0</v>
      </c>
      <c r="D3562" s="189">
        <f t="shared" si="2025"/>
        <v>0</v>
      </c>
      <c r="E3562" s="189">
        <f t="shared" ca="1" si="2026"/>
        <v>0</v>
      </c>
      <c r="F3562" s="189">
        <f t="shared" si="2027"/>
        <v>0</v>
      </c>
      <c r="G3562" s="189" cm="1">
        <f t="array" aca="1" ref="G3562" ca="1">OFFSET(G3562,-1,,,)+1</f>
        <v>3557</v>
      </c>
      <c r="H3562" s="189">
        <f t="shared" si="2028"/>
        <v>0</v>
      </c>
      <c r="I3562" s="189">
        <f t="shared" si="2029"/>
        <v>0</v>
      </c>
      <c r="J3562" s="179">
        <f t="shared" si="2030"/>
        <v>0</v>
      </c>
      <c r="K3562" s="173" t="s">
        <v>3573</v>
      </c>
      <c r="L3562" s="174" t="str" cm="1">
        <f t="array" aca="1" ref="L3562" ca="1">IF($K3562="",OFFSET(L3562,-1,,,),K3562)</f>
        <v>15.01.21.01.01.05</v>
      </c>
      <c r="M3562" s="175" t="str" cm="1">
        <f t="array" aca="1" ref="M3562" ca="1">IF(OR($K3562=0,$K3562=""),OFFSET(M3562,-1,,,),O3562)</f>
        <v>PINTURA EM ESMALTE SINTÉTICO EM GUARDA CORPO</v>
      </c>
      <c r="N3562" s="67" t="s">
        <v>1425</v>
      </c>
      <c r="O3562" s="68" t="s">
        <v>4697</v>
      </c>
      <c r="P3562" s="68"/>
      <c r="Q3562" s="68" t="s">
        <v>3258</v>
      </c>
      <c r="R3562" s="69">
        <v>306.42</v>
      </c>
      <c r="S3562" s="70">
        <v>37.880000000000003</v>
      </c>
      <c r="T3562" s="70">
        <v>11607.189600000002</v>
      </c>
      <c r="U3562" s="67"/>
      <c r="V3562" s="71"/>
      <c r="W3562" s="171"/>
      <c r="X3562" s="172"/>
      <c r="Y3562" s="176">
        <f t="shared" si="2031"/>
        <v>0</v>
      </c>
      <c r="AA3562" s="192"/>
      <c r="AB3562" s="193"/>
    </row>
    <row r="3563" spans="2:28" hidden="1">
      <c r="B3563" s="189">
        <f t="shared" si="2023"/>
        <v>0</v>
      </c>
      <c r="C3563" s="189">
        <f t="shared" ca="1" si="2024"/>
        <v>0</v>
      </c>
      <c r="D3563" s="189">
        <f t="shared" si="2025"/>
        <v>0</v>
      </c>
      <c r="E3563" s="189">
        <f t="shared" ca="1" si="2026"/>
        <v>0</v>
      </c>
      <c r="F3563" s="189">
        <f t="shared" si="2027"/>
        <v>0</v>
      </c>
      <c r="G3563" s="189" cm="1">
        <f t="array" aca="1" ref="G3563" ca="1">OFFSET(G3563,-1,,,)+1</f>
        <v>3558</v>
      </c>
      <c r="H3563" s="189">
        <f t="shared" si="2028"/>
        <v>0</v>
      </c>
      <c r="I3563" s="189">
        <f t="shared" si="2029"/>
        <v>0</v>
      </c>
      <c r="J3563" s="179">
        <f t="shared" si="2030"/>
        <v>0</v>
      </c>
      <c r="K3563" s="173"/>
      <c r="L3563" s="174" t="str" cm="1">
        <f t="array" aca="1" ref="L3563" ca="1">IF($K3563="",OFFSET(L3563,-1,,,),K3563)</f>
        <v>15.01.21.01.01.05</v>
      </c>
      <c r="M3563" s="175" t="str" cm="1">
        <f t="array" aca="1" ref="M3563" ca="1">IF(OR($K3563=0,$K3563=""),OFFSET(M3563,-1,,,),O3563)</f>
        <v>PINTURA EM ESMALTE SINTÉTICO EM GUARDA CORPO</v>
      </c>
      <c r="N3563" s="67" t="s">
        <v>692</v>
      </c>
      <c r="O3563" s="68" t="s">
        <v>4420</v>
      </c>
      <c r="P3563" s="68"/>
      <c r="Q3563" s="68" t="s">
        <v>3254</v>
      </c>
      <c r="R3563" s="69">
        <v>153.21</v>
      </c>
      <c r="S3563" s="70">
        <v>28</v>
      </c>
      <c r="T3563" s="70">
        <v>4289.88</v>
      </c>
      <c r="U3563" s="67" t="s">
        <v>1496</v>
      </c>
      <c r="V3563" s="71" t="s">
        <v>1497</v>
      </c>
      <c r="W3563" s="171"/>
      <c r="X3563" s="172"/>
      <c r="Y3563" s="176">
        <f t="shared" si="2031"/>
        <v>0</v>
      </c>
      <c r="AA3563" s="192"/>
      <c r="AB3563" s="193"/>
    </row>
    <row r="3564" spans="2:28" hidden="1">
      <c r="B3564" s="189">
        <f t="shared" si="2023"/>
        <v>0</v>
      </c>
      <c r="C3564" s="189">
        <f t="shared" ca="1" si="2024"/>
        <v>0</v>
      </c>
      <c r="D3564" s="189">
        <f t="shared" si="2025"/>
        <v>0</v>
      </c>
      <c r="E3564" s="189">
        <f t="shared" ca="1" si="2026"/>
        <v>0</v>
      </c>
      <c r="F3564" s="189">
        <f t="shared" si="2027"/>
        <v>0</v>
      </c>
      <c r="G3564" s="189" cm="1">
        <f t="array" aca="1" ref="G3564" ca="1">OFFSET(G3564,-1,,,)+1</f>
        <v>3559</v>
      </c>
      <c r="H3564" s="189">
        <f t="shared" si="2028"/>
        <v>0</v>
      </c>
      <c r="I3564" s="189">
        <f t="shared" si="2029"/>
        <v>0</v>
      </c>
      <c r="J3564" s="179">
        <f t="shared" si="2030"/>
        <v>0</v>
      </c>
      <c r="K3564" s="173"/>
      <c r="L3564" s="174" t="str" cm="1">
        <f t="array" aca="1" ref="L3564" ca="1">IF($K3564="",OFFSET(L3564,-1,,,),K3564)</f>
        <v>15.01.21.01.01.05</v>
      </c>
      <c r="M3564" s="175" t="str" cm="1">
        <f t="array" aca="1" ref="M3564" ca="1">IF(OR($K3564=0,$K3564=""),OFFSET(M3564,-1,,,),O3564)</f>
        <v>PINTURA EM ESMALTE SINTÉTICO EM GUARDA CORPO</v>
      </c>
      <c r="N3564" s="67" t="s">
        <v>1420</v>
      </c>
      <c r="O3564" s="68" t="s">
        <v>1421</v>
      </c>
      <c r="P3564" s="68"/>
      <c r="Q3564" s="68" t="s">
        <v>3258</v>
      </c>
      <c r="R3564" s="69">
        <v>459.63</v>
      </c>
      <c r="S3564" s="70">
        <v>15.92</v>
      </c>
      <c r="T3564" s="70">
        <v>7317.3095999999996</v>
      </c>
      <c r="U3564" s="67" t="s">
        <v>1496</v>
      </c>
      <c r="V3564" s="71" t="s">
        <v>1497</v>
      </c>
      <c r="W3564" s="171"/>
      <c r="X3564" s="172"/>
      <c r="Y3564" s="176">
        <f t="shared" si="2031"/>
        <v>0</v>
      </c>
      <c r="AA3564" s="192"/>
      <c r="AB3564" s="193"/>
    </row>
    <row r="3565" spans="2:28">
      <c r="B3565" s="189">
        <f t="shared" si="2023"/>
        <v>0</v>
      </c>
      <c r="C3565" s="189">
        <f t="shared" ca="1" si="2024"/>
        <v>0</v>
      </c>
      <c r="D3565" s="189">
        <f t="shared" si="2025"/>
        <v>0</v>
      </c>
      <c r="E3565" s="189">
        <f t="shared" ca="1" si="2026"/>
        <v>0</v>
      </c>
      <c r="F3565" s="189">
        <f t="shared" si="2027"/>
        <v>0</v>
      </c>
      <c r="G3565" s="189" cm="1">
        <f t="array" aca="1" ref="G3565" ca="1">OFFSET(G3565,-1,,,)+1</f>
        <v>3560</v>
      </c>
      <c r="H3565" s="189">
        <f t="shared" si="2028"/>
        <v>0</v>
      </c>
      <c r="I3565" s="189">
        <f t="shared" si="2029"/>
        <v>0</v>
      </c>
      <c r="J3565" s="179">
        <f t="shared" si="2030"/>
        <v>0</v>
      </c>
      <c r="K3565" s="173" t="s">
        <v>3574</v>
      </c>
      <c r="L3565" s="174" t="str" cm="1">
        <f t="array" aca="1" ref="L3565" ca="1">IF($K3565="",OFFSET(L3565,-1,,,),K3565)</f>
        <v>15.01.21.01.01.06</v>
      </c>
      <c r="M3565" s="175" t="str" cm="1">
        <f t="array" aca="1" ref="M3565" ca="1">IF(OR($K3565=0,$K3565=""),OFFSET(M3565,-1,,,),O3565)</f>
        <v>ALÇAPÃO DE AÇO CARBONO - 0,80X0,80M</v>
      </c>
      <c r="N3565" s="67" t="s">
        <v>4057</v>
      </c>
      <c r="O3565" s="68" t="s">
        <v>4679</v>
      </c>
      <c r="P3565" s="68"/>
      <c r="Q3565" s="68" t="s">
        <v>3260</v>
      </c>
      <c r="R3565" s="69">
        <v>1</v>
      </c>
      <c r="S3565" s="70">
        <v>637.29999999999995</v>
      </c>
      <c r="T3565" s="70">
        <v>637.29999999999995</v>
      </c>
      <c r="U3565" s="67"/>
      <c r="V3565" s="71"/>
      <c r="W3565" s="171"/>
      <c r="X3565" s="172"/>
      <c r="Y3565" s="176">
        <f t="shared" si="2031"/>
        <v>0</v>
      </c>
      <c r="AA3565" s="192"/>
      <c r="AB3565" s="193"/>
    </row>
    <row r="3566" spans="2:28" hidden="1">
      <c r="B3566" s="189">
        <f t="shared" si="2023"/>
        <v>0</v>
      </c>
      <c r="C3566" s="189">
        <f t="shared" ca="1" si="2024"/>
        <v>0</v>
      </c>
      <c r="D3566" s="189">
        <f t="shared" si="2025"/>
        <v>0</v>
      </c>
      <c r="E3566" s="189">
        <f t="shared" ca="1" si="2026"/>
        <v>0</v>
      </c>
      <c r="F3566" s="189">
        <f t="shared" si="2027"/>
        <v>0</v>
      </c>
      <c r="G3566" s="189" cm="1">
        <f t="array" aca="1" ref="G3566" ca="1">OFFSET(G3566,-1,,,)+1</f>
        <v>3561</v>
      </c>
      <c r="H3566" s="189">
        <f t="shared" si="2028"/>
        <v>0</v>
      </c>
      <c r="I3566" s="189">
        <f t="shared" si="2029"/>
        <v>0</v>
      </c>
      <c r="J3566" s="179">
        <f t="shared" si="2030"/>
        <v>0</v>
      </c>
      <c r="K3566" s="173"/>
      <c r="L3566" s="174" t="str" cm="1">
        <f t="array" aca="1" ref="L3566" ca="1">IF($K3566="",OFFSET(L3566,-1,,,),K3566)</f>
        <v>15.01.21.01.01.06</v>
      </c>
      <c r="M3566" s="175" t="str" cm="1">
        <f t="array" aca="1" ref="M3566" ca="1">IF(OR($K3566=0,$K3566=""),OFFSET(M3566,-1,,,),O3566)</f>
        <v>ALÇAPÃO DE AÇO CARBONO - 0,80X0,80M</v>
      </c>
      <c r="N3566" s="67" t="s">
        <v>4058</v>
      </c>
      <c r="O3566" s="68" t="s">
        <v>4680</v>
      </c>
      <c r="P3566" s="68"/>
      <c r="Q3566" s="68" t="s">
        <v>3260</v>
      </c>
      <c r="R3566" s="69">
        <v>1</v>
      </c>
      <c r="S3566" s="70">
        <v>637.29999999999995</v>
      </c>
      <c r="T3566" s="70">
        <v>637.29999999999995</v>
      </c>
      <c r="U3566" s="67" t="s">
        <v>1496</v>
      </c>
      <c r="V3566" s="71" t="s">
        <v>1497</v>
      </c>
      <c r="W3566" s="171"/>
      <c r="X3566" s="172"/>
      <c r="Y3566" s="176">
        <f t="shared" ref="Y3566:Y3629" si="2032">X3566+W3566</f>
        <v>0</v>
      </c>
      <c r="AA3566" s="192"/>
      <c r="AB3566" s="193"/>
    </row>
    <row r="3567" spans="2:28" hidden="1">
      <c r="B3567" s="189">
        <f t="shared" si="2023"/>
        <v>0</v>
      </c>
      <c r="C3567" s="189">
        <f t="shared" ca="1" si="2024"/>
        <v>0</v>
      </c>
      <c r="D3567" s="189">
        <f t="shared" si="2025"/>
        <v>0</v>
      </c>
      <c r="E3567" s="189">
        <f t="shared" ca="1" si="2026"/>
        <v>0</v>
      </c>
      <c r="F3567" s="189">
        <f t="shared" si="2027"/>
        <v>0</v>
      </c>
      <c r="G3567" s="189" cm="1">
        <f t="array" aca="1" ref="G3567" ca="1">OFFSET(G3567,-1,,,)+1</f>
        <v>3562</v>
      </c>
      <c r="H3567" s="189">
        <f t="shared" si="2028"/>
        <v>0</v>
      </c>
      <c r="I3567" s="189">
        <f t="shared" si="2029"/>
        <v>0</v>
      </c>
      <c r="J3567" s="179">
        <f t="shared" si="2030"/>
        <v>0</v>
      </c>
      <c r="K3567" s="173" t="s">
        <v>3575</v>
      </c>
      <c r="L3567" s="174" t="str" cm="1">
        <f t="array" aca="1" ref="L3567" ca="1">IF($K3567="",OFFSET(L3567,-1,,,),K3567)</f>
        <v>15.01.21.01.02</v>
      </c>
      <c r="M3567" s="175" t="str" cm="1">
        <f t="array" aca="1" ref="M3567" ca="1">IF(OR($K3567=0,$K3567=""),OFFSET(M3567,-1,,,),O3567)</f>
        <v>IMPERMEABILIZAÇÕES</v>
      </c>
      <c r="N3567" s="67" t="s">
        <v>143</v>
      </c>
      <c r="O3567" s="68" t="s">
        <v>4841</v>
      </c>
      <c r="P3567" s="68"/>
      <c r="Q3567" s="68"/>
      <c r="R3567" s="69"/>
      <c r="S3567" s="70"/>
      <c r="T3567" s="70">
        <v>0</v>
      </c>
      <c r="U3567" s="67"/>
      <c r="V3567" s="71"/>
      <c r="W3567" s="171"/>
      <c r="X3567" s="172"/>
      <c r="Y3567" s="176">
        <f t="shared" si="2032"/>
        <v>0</v>
      </c>
      <c r="AA3567" s="192"/>
      <c r="AB3567" s="193"/>
    </row>
    <row r="3568" spans="2:28">
      <c r="B3568" s="189">
        <f t="shared" si="2023"/>
        <v>0</v>
      </c>
      <c r="C3568" s="189">
        <f t="shared" ca="1" si="2024"/>
        <v>0</v>
      </c>
      <c r="D3568" s="189">
        <f t="shared" si="2025"/>
        <v>0</v>
      </c>
      <c r="E3568" s="189">
        <f t="shared" ca="1" si="2026"/>
        <v>0</v>
      </c>
      <c r="F3568" s="189">
        <f t="shared" si="2027"/>
        <v>0</v>
      </c>
      <c r="G3568" s="189" cm="1">
        <f t="array" aca="1" ref="G3568" ca="1">OFFSET(G3568,-1,,,)+1</f>
        <v>3563</v>
      </c>
      <c r="H3568" s="189">
        <f t="shared" si="2028"/>
        <v>0</v>
      </c>
      <c r="I3568" s="189">
        <f t="shared" si="2029"/>
        <v>0</v>
      </c>
      <c r="J3568" s="179">
        <f t="shared" si="2030"/>
        <v>0</v>
      </c>
      <c r="K3568" s="173" t="s">
        <v>3576</v>
      </c>
      <c r="L3568" s="174" t="str" cm="1">
        <f t="array" aca="1" ref="L3568" ca="1">IF($K3568="",OFFSET(L3568,-1,,,),K3568)</f>
        <v>15.01.21.01.02.01</v>
      </c>
      <c r="M3568" s="175" t="str" cm="1">
        <f t="array" aca="1" ref="M3568" ca="1">IF(OR($K3568=0,$K3568=""),OFFSET(M3568,-1,,,),O3568)</f>
        <v>REGULARIZAÇÃO SARRAFEADA - CONTRAPISO - ESP=3CM</v>
      </c>
      <c r="N3568" s="67" t="s">
        <v>252</v>
      </c>
      <c r="O3568" s="68" t="s">
        <v>4237</v>
      </c>
      <c r="P3568" s="68"/>
      <c r="Q3568" s="68" t="s">
        <v>3258</v>
      </c>
      <c r="R3568" s="69">
        <v>81.91</v>
      </c>
      <c r="S3568" s="70">
        <v>52.604999999999997</v>
      </c>
      <c r="T3568" s="70">
        <v>4308.8755499999997</v>
      </c>
      <c r="U3568" s="67"/>
      <c r="V3568" s="71"/>
      <c r="W3568" s="171"/>
      <c r="X3568" s="172"/>
      <c r="Y3568" s="176">
        <f t="shared" si="2032"/>
        <v>0</v>
      </c>
      <c r="AA3568" s="192"/>
      <c r="AB3568" s="193"/>
    </row>
    <row r="3569" spans="2:28" hidden="1">
      <c r="B3569" s="189">
        <f t="shared" si="2023"/>
        <v>0</v>
      </c>
      <c r="C3569" s="189">
        <f t="shared" ca="1" si="2024"/>
        <v>0</v>
      </c>
      <c r="D3569" s="189">
        <f t="shared" si="2025"/>
        <v>0</v>
      </c>
      <c r="E3569" s="189">
        <f t="shared" ca="1" si="2026"/>
        <v>0</v>
      </c>
      <c r="F3569" s="189">
        <f t="shared" si="2027"/>
        <v>0</v>
      </c>
      <c r="G3569" s="189" cm="1">
        <f t="array" aca="1" ref="G3569" ca="1">OFFSET(G3569,-1,,,)+1</f>
        <v>3564</v>
      </c>
      <c r="H3569" s="189">
        <f t="shared" si="2028"/>
        <v>0</v>
      </c>
      <c r="I3569" s="189">
        <f t="shared" si="2029"/>
        <v>0</v>
      </c>
      <c r="J3569" s="179">
        <f t="shared" si="2030"/>
        <v>0</v>
      </c>
      <c r="K3569" s="173"/>
      <c r="L3569" s="174" t="str" cm="1">
        <f t="array" aca="1" ref="L3569" ca="1">IF($K3569="",OFFSET(L3569,-1,,,),K3569)</f>
        <v>15.01.21.01.02.01</v>
      </c>
      <c r="M3569" s="175" t="str" cm="1">
        <f t="array" aca="1" ref="M3569" ca="1">IF(OR($K3569=0,$K3569=""),OFFSET(M3569,-1,,,),O3569)</f>
        <v>REGULARIZAÇÃO SARRAFEADA - CONTRAPISO - ESP=3CM</v>
      </c>
      <c r="N3569" s="67" t="s">
        <v>240</v>
      </c>
      <c r="O3569" s="68" t="s">
        <v>179</v>
      </c>
      <c r="P3569" s="68"/>
      <c r="Q3569" s="68" t="s">
        <v>3255</v>
      </c>
      <c r="R3569" s="73">
        <v>715.89340000000004</v>
      </c>
      <c r="S3569" s="70">
        <v>0.75</v>
      </c>
      <c r="T3569" s="70">
        <v>536.92005000000006</v>
      </c>
      <c r="U3569" s="67" t="s">
        <v>1496</v>
      </c>
      <c r="V3569" s="71" t="s">
        <v>1497</v>
      </c>
      <c r="W3569" s="171"/>
      <c r="X3569" s="172"/>
      <c r="Y3569" s="176">
        <f t="shared" si="2032"/>
        <v>0</v>
      </c>
      <c r="AA3569" s="192"/>
      <c r="AB3569" s="193"/>
    </row>
    <row r="3570" spans="2:28" hidden="1">
      <c r="B3570" s="189">
        <f t="shared" si="2023"/>
        <v>0</v>
      </c>
      <c r="C3570" s="189">
        <f t="shared" ca="1" si="2024"/>
        <v>0</v>
      </c>
      <c r="D3570" s="189">
        <f t="shared" si="2025"/>
        <v>0</v>
      </c>
      <c r="E3570" s="189">
        <f t="shared" ca="1" si="2026"/>
        <v>0</v>
      </c>
      <c r="F3570" s="189">
        <f t="shared" si="2027"/>
        <v>0</v>
      </c>
      <c r="G3570" s="189" cm="1">
        <f t="array" aca="1" ref="G3570" ca="1">OFFSET(G3570,-1,,,)+1</f>
        <v>3565</v>
      </c>
      <c r="H3570" s="189">
        <f t="shared" si="2028"/>
        <v>0</v>
      </c>
      <c r="I3570" s="189">
        <f t="shared" si="2029"/>
        <v>0</v>
      </c>
      <c r="J3570" s="179">
        <f t="shared" si="2030"/>
        <v>0</v>
      </c>
      <c r="K3570" s="173"/>
      <c r="L3570" s="174" t="str" cm="1">
        <f t="array" aca="1" ref="L3570" ca="1">IF($K3570="",OFFSET(L3570,-1,,,),K3570)</f>
        <v>15.01.21.01.02.01</v>
      </c>
      <c r="M3570" s="175" t="str" cm="1">
        <f t="array" aca="1" ref="M3570" ca="1">IF(OR($K3570=0,$K3570=""),OFFSET(M3570,-1,,,),O3570)</f>
        <v>REGULARIZAÇÃO SARRAFEADA - CONTRAPISO - ESP=3CM</v>
      </c>
      <c r="N3570" s="67" t="s">
        <v>180</v>
      </c>
      <c r="O3570" s="68" t="s">
        <v>181</v>
      </c>
      <c r="P3570" s="68"/>
      <c r="Q3570" s="68" t="s">
        <v>3256</v>
      </c>
      <c r="R3570" s="69">
        <v>3.2764000000000002</v>
      </c>
      <c r="S3570" s="70">
        <v>200</v>
      </c>
      <c r="T3570" s="70">
        <v>655.28000000000009</v>
      </c>
      <c r="U3570" s="67" t="s">
        <v>1496</v>
      </c>
      <c r="V3570" s="71" t="s">
        <v>1497</v>
      </c>
      <c r="W3570" s="171"/>
      <c r="X3570" s="172"/>
      <c r="Y3570" s="176">
        <f t="shared" si="2032"/>
        <v>0</v>
      </c>
      <c r="AA3570" s="192"/>
      <c r="AB3570" s="193"/>
    </row>
    <row r="3571" spans="2:28" hidden="1">
      <c r="B3571" s="189">
        <f t="shared" si="2023"/>
        <v>0</v>
      </c>
      <c r="C3571" s="189">
        <f t="shared" ca="1" si="2024"/>
        <v>0</v>
      </c>
      <c r="D3571" s="189">
        <f t="shared" si="2025"/>
        <v>0</v>
      </c>
      <c r="E3571" s="189">
        <f t="shared" ca="1" si="2026"/>
        <v>0</v>
      </c>
      <c r="F3571" s="189">
        <f t="shared" si="2027"/>
        <v>0</v>
      </c>
      <c r="G3571" s="189" cm="1">
        <f t="array" aca="1" ref="G3571" ca="1">OFFSET(G3571,-1,,,)+1</f>
        <v>3566</v>
      </c>
      <c r="H3571" s="189">
        <f t="shared" si="2028"/>
        <v>0</v>
      </c>
      <c r="I3571" s="189">
        <f t="shared" si="2029"/>
        <v>0</v>
      </c>
      <c r="J3571" s="179">
        <f t="shared" si="2030"/>
        <v>0</v>
      </c>
      <c r="K3571" s="173"/>
      <c r="L3571" s="174" t="str" cm="1">
        <f t="array" aca="1" ref="L3571" ca="1">IF($K3571="",OFFSET(L3571,-1,,,),K3571)</f>
        <v>15.01.21.01.02.01</v>
      </c>
      <c r="M3571" s="175" t="str" cm="1">
        <f t="array" aca="1" ref="M3571" ca="1">IF(OR($K3571=0,$K3571=""),OFFSET(M3571,-1,,,),O3571)</f>
        <v>REGULARIZAÇÃO SARRAFEADA - CONTRAPISO - ESP=3CM</v>
      </c>
      <c r="N3571" s="67" t="s">
        <v>253</v>
      </c>
      <c r="O3571" s="68" t="s">
        <v>254</v>
      </c>
      <c r="P3571" s="68"/>
      <c r="Q3571" s="68" t="s">
        <v>3255</v>
      </c>
      <c r="R3571" s="69">
        <v>36.859499999999997</v>
      </c>
      <c r="S3571" s="70">
        <v>9</v>
      </c>
      <c r="T3571" s="70">
        <v>331.7355</v>
      </c>
      <c r="U3571" s="67" t="s">
        <v>1496</v>
      </c>
      <c r="V3571" s="71" t="s">
        <v>1497</v>
      </c>
      <c r="W3571" s="171"/>
      <c r="X3571" s="172"/>
      <c r="Y3571" s="176">
        <f t="shared" si="2032"/>
        <v>0</v>
      </c>
      <c r="AA3571" s="192"/>
      <c r="AB3571" s="193"/>
    </row>
    <row r="3572" spans="2:28" hidden="1">
      <c r="B3572" s="189">
        <f t="shared" si="2023"/>
        <v>0</v>
      </c>
      <c r="C3572" s="189">
        <f t="shared" ca="1" si="2024"/>
        <v>0</v>
      </c>
      <c r="D3572" s="189">
        <f t="shared" si="2025"/>
        <v>0</v>
      </c>
      <c r="E3572" s="189">
        <f t="shared" ca="1" si="2026"/>
        <v>0</v>
      </c>
      <c r="F3572" s="189">
        <f t="shared" si="2027"/>
        <v>0</v>
      </c>
      <c r="G3572" s="189" cm="1">
        <f t="array" aca="1" ref="G3572" ca="1">OFFSET(G3572,-1,,,)+1</f>
        <v>3567</v>
      </c>
      <c r="H3572" s="189">
        <f t="shared" si="2028"/>
        <v>0</v>
      </c>
      <c r="I3572" s="189">
        <f t="shared" si="2029"/>
        <v>0</v>
      </c>
      <c r="J3572" s="179">
        <f t="shared" si="2030"/>
        <v>0</v>
      </c>
      <c r="K3572" s="173"/>
      <c r="L3572" s="174" t="str" cm="1">
        <f t="array" aca="1" ref="L3572" ca="1">IF($K3572="",OFFSET(L3572,-1,,,),K3572)</f>
        <v>15.01.21.01.02.01</v>
      </c>
      <c r="M3572" s="175" t="str" cm="1">
        <f t="array" aca="1" ref="M3572" ca="1">IF(OR($K3572=0,$K3572=""),OFFSET(M3572,-1,,,),O3572)</f>
        <v>REGULARIZAÇÃO SARRAFEADA - CONTRAPISO - ESP=3CM</v>
      </c>
      <c r="N3572" s="67" t="s">
        <v>255</v>
      </c>
      <c r="O3572" s="68" t="s">
        <v>256</v>
      </c>
      <c r="P3572" s="68"/>
      <c r="Q3572" s="68" t="s">
        <v>3258</v>
      </c>
      <c r="R3572" s="69">
        <v>81.91</v>
      </c>
      <c r="S3572" s="70">
        <v>34</v>
      </c>
      <c r="T3572" s="70">
        <v>2784.94</v>
      </c>
      <c r="U3572" s="67" t="s">
        <v>1496</v>
      </c>
      <c r="V3572" s="71" t="s">
        <v>1497</v>
      </c>
      <c r="W3572" s="171"/>
      <c r="X3572" s="172"/>
      <c r="Y3572" s="176">
        <f t="shared" si="2032"/>
        <v>0</v>
      </c>
      <c r="AA3572" s="192"/>
      <c r="AB3572" s="193"/>
    </row>
    <row r="3573" spans="2:28">
      <c r="B3573" s="189">
        <f t="shared" si="2023"/>
        <v>0</v>
      </c>
      <c r="C3573" s="189">
        <f t="shared" ca="1" si="2024"/>
        <v>0</v>
      </c>
      <c r="D3573" s="189">
        <f t="shared" si="2025"/>
        <v>0</v>
      </c>
      <c r="E3573" s="189">
        <f t="shared" ca="1" si="2026"/>
        <v>0</v>
      </c>
      <c r="F3573" s="189">
        <f t="shared" si="2027"/>
        <v>0</v>
      </c>
      <c r="G3573" s="189" cm="1">
        <f t="array" aca="1" ref="G3573" ca="1">OFFSET(G3573,-1,,,)+1</f>
        <v>3568</v>
      </c>
      <c r="H3573" s="189">
        <f t="shared" si="2028"/>
        <v>0</v>
      </c>
      <c r="I3573" s="189">
        <f t="shared" si="2029"/>
        <v>0</v>
      </c>
      <c r="J3573" s="179">
        <f t="shared" si="2030"/>
        <v>0</v>
      </c>
      <c r="K3573" s="173" t="s">
        <v>3577</v>
      </c>
      <c r="L3573" s="174" t="str" cm="1">
        <f t="array" aca="1" ref="L3573" ca="1">IF($K3573="",OFFSET(L3573,-1,,,),K3573)</f>
        <v>15.01.21.01.02.02</v>
      </c>
      <c r="M3573" s="175" t="str" cm="1">
        <f t="array" aca="1" ref="M3573" ca="1">IF(OR($K3573=0,$K3573=""),OFFSET(M3573,-1,,,),O3573)</f>
        <v>IMPERMEABILIZAÇÃO EM MANTA ASFALTICA 4MM E PROTEÇÃO MECANICA</v>
      </c>
      <c r="N3573" s="67" t="s">
        <v>1026</v>
      </c>
      <c r="O3573" s="68" t="s">
        <v>4778</v>
      </c>
      <c r="P3573" s="68"/>
      <c r="Q3573" s="68" t="s">
        <v>3258</v>
      </c>
      <c r="R3573" s="69">
        <v>142.84</v>
      </c>
      <c r="S3573" s="70">
        <v>169.96899999999999</v>
      </c>
      <c r="T3573" s="70">
        <v>24278.37196</v>
      </c>
      <c r="U3573" s="67"/>
      <c r="V3573" s="71"/>
      <c r="W3573" s="171"/>
      <c r="X3573" s="172"/>
      <c r="Y3573" s="176">
        <f t="shared" si="2032"/>
        <v>0</v>
      </c>
      <c r="AA3573" s="192"/>
      <c r="AB3573" s="193"/>
    </row>
    <row r="3574" spans="2:28" hidden="1">
      <c r="B3574" s="189">
        <f t="shared" si="2023"/>
        <v>0</v>
      </c>
      <c r="C3574" s="189">
        <f t="shared" ca="1" si="2024"/>
        <v>0</v>
      </c>
      <c r="D3574" s="189">
        <f t="shared" si="2025"/>
        <v>0</v>
      </c>
      <c r="E3574" s="189">
        <f t="shared" ca="1" si="2026"/>
        <v>0</v>
      </c>
      <c r="F3574" s="189">
        <f t="shared" si="2027"/>
        <v>0</v>
      </c>
      <c r="G3574" s="189" cm="1">
        <f t="array" aca="1" ref="G3574" ca="1">OFFSET(G3574,-1,,,)+1</f>
        <v>3569</v>
      </c>
      <c r="H3574" s="189">
        <f t="shared" si="2028"/>
        <v>0</v>
      </c>
      <c r="I3574" s="189">
        <f t="shared" si="2029"/>
        <v>0</v>
      </c>
      <c r="J3574" s="179">
        <f t="shared" si="2030"/>
        <v>0</v>
      </c>
      <c r="K3574" s="173"/>
      <c r="L3574" s="174" t="str" cm="1">
        <f t="array" aca="1" ref="L3574" ca="1">IF($K3574="",OFFSET(L3574,-1,,,),K3574)</f>
        <v>15.01.21.01.02.02</v>
      </c>
      <c r="M3574" s="175" t="str" cm="1">
        <f t="array" aca="1" ref="M3574" ca="1">IF(OR($K3574=0,$K3574=""),OFFSET(M3574,-1,,,),O3574)</f>
        <v>IMPERMEABILIZAÇÃO EM MANTA ASFALTICA 4MM E PROTEÇÃO MECANICA</v>
      </c>
      <c r="N3574" s="67" t="s">
        <v>240</v>
      </c>
      <c r="O3574" s="68" t="s">
        <v>179</v>
      </c>
      <c r="P3574" s="68"/>
      <c r="Q3574" s="68" t="s">
        <v>3255</v>
      </c>
      <c r="R3574" s="69">
        <v>71.42</v>
      </c>
      <c r="S3574" s="70">
        <v>0.75</v>
      </c>
      <c r="T3574" s="70">
        <v>53.564999999999998</v>
      </c>
      <c r="U3574" s="67" t="s">
        <v>1496</v>
      </c>
      <c r="V3574" s="71" t="s">
        <v>1497</v>
      </c>
      <c r="W3574" s="171"/>
      <c r="X3574" s="172"/>
      <c r="Y3574" s="176">
        <f t="shared" si="2032"/>
        <v>0</v>
      </c>
      <c r="AA3574" s="192"/>
      <c r="AB3574" s="193"/>
    </row>
    <row r="3575" spans="2:28" hidden="1">
      <c r="B3575" s="189">
        <f t="shared" si="2023"/>
        <v>0</v>
      </c>
      <c r="C3575" s="189">
        <f t="shared" ca="1" si="2024"/>
        <v>0</v>
      </c>
      <c r="D3575" s="189">
        <f t="shared" si="2025"/>
        <v>0</v>
      </c>
      <c r="E3575" s="189">
        <f t="shared" ca="1" si="2026"/>
        <v>0</v>
      </c>
      <c r="F3575" s="189">
        <f t="shared" si="2027"/>
        <v>0</v>
      </c>
      <c r="G3575" s="189" cm="1">
        <f t="array" aca="1" ref="G3575" ca="1">OFFSET(G3575,-1,,,)+1</f>
        <v>3570</v>
      </c>
      <c r="H3575" s="189">
        <f t="shared" si="2028"/>
        <v>0</v>
      </c>
      <c r="I3575" s="189">
        <f t="shared" si="2029"/>
        <v>0</v>
      </c>
      <c r="J3575" s="179">
        <f t="shared" si="2030"/>
        <v>0</v>
      </c>
      <c r="K3575" s="173"/>
      <c r="L3575" s="174" t="str" cm="1">
        <f t="array" aca="1" ref="L3575" ca="1">IF($K3575="",OFFSET(L3575,-1,,,),K3575)</f>
        <v>15.01.21.01.02.02</v>
      </c>
      <c r="M3575" s="175" t="str" cm="1">
        <f t="array" aca="1" ref="M3575" ca="1">IF(OR($K3575=0,$K3575=""),OFFSET(M3575,-1,,,),O3575)</f>
        <v>IMPERMEABILIZAÇÃO EM MANTA ASFALTICA 4MM E PROTEÇÃO MECANICA</v>
      </c>
      <c r="N3575" s="67" t="s">
        <v>180</v>
      </c>
      <c r="O3575" s="68" t="s">
        <v>181</v>
      </c>
      <c r="P3575" s="68"/>
      <c r="Q3575" s="68" t="s">
        <v>3256</v>
      </c>
      <c r="R3575" s="69">
        <v>2.0568960000000001</v>
      </c>
      <c r="S3575" s="70">
        <v>200</v>
      </c>
      <c r="T3575" s="70">
        <v>411.37920000000003</v>
      </c>
      <c r="U3575" s="67" t="s">
        <v>1496</v>
      </c>
      <c r="V3575" s="71" t="s">
        <v>1497</v>
      </c>
      <c r="W3575" s="171"/>
      <c r="X3575" s="172"/>
      <c r="Y3575" s="176">
        <f t="shared" si="2032"/>
        <v>0</v>
      </c>
      <c r="AA3575" s="192"/>
      <c r="AB3575" s="193"/>
    </row>
    <row r="3576" spans="2:28" hidden="1">
      <c r="B3576" s="189">
        <f t="shared" si="2023"/>
        <v>0</v>
      </c>
      <c r="C3576" s="189">
        <f t="shared" ca="1" si="2024"/>
        <v>0</v>
      </c>
      <c r="D3576" s="189">
        <f t="shared" si="2025"/>
        <v>0</v>
      </c>
      <c r="E3576" s="189">
        <f t="shared" ca="1" si="2026"/>
        <v>0</v>
      </c>
      <c r="F3576" s="189">
        <f t="shared" si="2027"/>
        <v>0</v>
      </c>
      <c r="G3576" s="189" cm="1">
        <f t="array" aca="1" ref="G3576" ca="1">OFFSET(G3576,-1,,,)+1</f>
        <v>3571</v>
      </c>
      <c r="H3576" s="189">
        <f t="shared" si="2028"/>
        <v>0</v>
      </c>
      <c r="I3576" s="189">
        <f t="shared" si="2029"/>
        <v>0</v>
      </c>
      <c r="J3576" s="179">
        <f t="shared" si="2030"/>
        <v>0</v>
      </c>
      <c r="K3576" s="173"/>
      <c r="L3576" s="174" t="str" cm="1">
        <f t="array" aca="1" ref="L3576" ca="1">IF($K3576="",OFFSET(L3576,-1,,,),K3576)</f>
        <v>15.01.21.01.02.02</v>
      </c>
      <c r="M3576" s="175" t="str" cm="1">
        <f t="array" aca="1" ref="M3576" ca="1">IF(OR($K3576=0,$K3576=""),OFFSET(M3576,-1,,,),O3576)</f>
        <v>IMPERMEABILIZAÇÃO EM MANTA ASFALTICA 4MM E PROTEÇÃO MECANICA</v>
      </c>
      <c r="N3576" s="67" t="s">
        <v>952</v>
      </c>
      <c r="O3576" s="68" t="s">
        <v>953</v>
      </c>
      <c r="P3576" s="68"/>
      <c r="Q3576" s="68" t="s">
        <v>3266</v>
      </c>
      <c r="R3576" s="69">
        <v>14.284000000000001</v>
      </c>
      <c r="S3576" s="70">
        <v>340</v>
      </c>
      <c r="T3576" s="70">
        <v>4856.5600000000004</v>
      </c>
      <c r="U3576" s="67" t="s">
        <v>1496</v>
      </c>
      <c r="V3576" s="71" t="s">
        <v>1497</v>
      </c>
      <c r="W3576" s="171"/>
      <c r="X3576" s="172"/>
      <c r="Y3576" s="176">
        <f t="shared" si="2032"/>
        <v>0</v>
      </c>
      <c r="AA3576" s="192"/>
      <c r="AB3576" s="193"/>
    </row>
    <row r="3577" spans="2:28" hidden="1">
      <c r="B3577" s="189">
        <f t="shared" si="2023"/>
        <v>0</v>
      </c>
      <c r="C3577" s="189">
        <f t="shared" ca="1" si="2024"/>
        <v>0</v>
      </c>
      <c r="D3577" s="189">
        <f t="shared" si="2025"/>
        <v>0</v>
      </c>
      <c r="E3577" s="189">
        <f t="shared" ca="1" si="2026"/>
        <v>0</v>
      </c>
      <c r="F3577" s="189">
        <f t="shared" si="2027"/>
        <v>0</v>
      </c>
      <c r="G3577" s="189" cm="1">
        <f t="array" aca="1" ref="G3577" ca="1">OFFSET(G3577,-1,,,)+1</f>
        <v>3572</v>
      </c>
      <c r="H3577" s="189">
        <f t="shared" si="2028"/>
        <v>0</v>
      </c>
      <c r="I3577" s="189">
        <f t="shared" si="2029"/>
        <v>0</v>
      </c>
      <c r="J3577" s="179">
        <f t="shared" si="2030"/>
        <v>0</v>
      </c>
      <c r="K3577" s="173"/>
      <c r="L3577" s="174" t="str" cm="1">
        <f t="array" aca="1" ref="L3577" ca="1">IF($K3577="",OFFSET(L3577,-1,,,),K3577)</f>
        <v>15.01.21.01.02.02</v>
      </c>
      <c r="M3577" s="175" t="str" cm="1">
        <f t="array" aca="1" ref="M3577" ca="1">IF(OR($K3577=0,$K3577=""),OFFSET(M3577,-1,,,),O3577)</f>
        <v>IMPERMEABILIZAÇÃO EM MANTA ASFALTICA 4MM E PROTEÇÃO MECANICA</v>
      </c>
      <c r="N3577" s="67" t="s">
        <v>1017</v>
      </c>
      <c r="O3577" s="68" t="s">
        <v>1018</v>
      </c>
      <c r="P3577" s="68"/>
      <c r="Q3577" s="68" t="s">
        <v>3254</v>
      </c>
      <c r="R3577" s="69">
        <v>57.136000000000003</v>
      </c>
      <c r="S3577" s="70">
        <v>3.32</v>
      </c>
      <c r="T3577" s="70">
        <v>189.69152</v>
      </c>
      <c r="U3577" s="67" t="s">
        <v>1496</v>
      </c>
      <c r="V3577" s="71" t="s">
        <v>1497</v>
      </c>
      <c r="W3577" s="171"/>
      <c r="X3577" s="172"/>
      <c r="Y3577" s="176">
        <f t="shared" si="2032"/>
        <v>0</v>
      </c>
      <c r="AA3577" s="192"/>
      <c r="AB3577" s="193"/>
    </row>
    <row r="3578" spans="2:28" hidden="1">
      <c r="B3578" s="189">
        <f t="shared" si="2023"/>
        <v>0</v>
      </c>
      <c r="C3578" s="189">
        <f t="shared" ca="1" si="2024"/>
        <v>0</v>
      </c>
      <c r="D3578" s="189">
        <f t="shared" si="2025"/>
        <v>0</v>
      </c>
      <c r="E3578" s="189">
        <f t="shared" ca="1" si="2026"/>
        <v>0</v>
      </c>
      <c r="F3578" s="189">
        <f t="shared" si="2027"/>
        <v>0</v>
      </c>
      <c r="G3578" s="189" cm="1">
        <f t="array" aca="1" ref="G3578" ca="1">OFFSET(G3578,-1,,,)+1</f>
        <v>3573</v>
      </c>
      <c r="H3578" s="189">
        <f t="shared" si="2028"/>
        <v>0</v>
      </c>
      <c r="I3578" s="189">
        <f t="shared" si="2029"/>
        <v>0</v>
      </c>
      <c r="J3578" s="179">
        <f t="shared" si="2030"/>
        <v>0</v>
      </c>
      <c r="K3578" s="173"/>
      <c r="L3578" s="174" t="str" cm="1">
        <f t="array" aca="1" ref="L3578" ca="1">IF($K3578="",OFFSET(L3578,-1,,,),K3578)</f>
        <v>15.01.21.01.02.02</v>
      </c>
      <c r="M3578" s="175" t="str" cm="1">
        <f t="array" aca="1" ref="M3578" ca="1">IF(OR($K3578=0,$K3578=""),OFFSET(M3578,-1,,,),O3578)</f>
        <v>IMPERMEABILIZAÇÃO EM MANTA ASFALTICA 4MM E PROTEÇÃO MECANICA</v>
      </c>
      <c r="N3578" s="67" t="s">
        <v>2919</v>
      </c>
      <c r="O3578" s="68" t="s">
        <v>3114</v>
      </c>
      <c r="P3578" s="68"/>
      <c r="Q3578" s="68" t="s">
        <v>3266</v>
      </c>
      <c r="R3578" s="69">
        <v>0.62849600000000005</v>
      </c>
      <c r="S3578" s="70">
        <v>315</v>
      </c>
      <c r="T3578" s="70">
        <v>197.97624000000002</v>
      </c>
      <c r="U3578" s="67" t="s">
        <v>1496</v>
      </c>
      <c r="V3578" s="71" t="s">
        <v>1497</v>
      </c>
      <c r="W3578" s="171"/>
      <c r="X3578" s="172"/>
      <c r="Y3578" s="176">
        <f t="shared" si="2032"/>
        <v>0</v>
      </c>
      <c r="AA3578" s="192"/>
      <c r="AB3578" s="193"/>
    </row>
    <row r="3579" spans="2:28" hidden="1">
      <c r="B3579" s="189">
        <f t="shared" si="2023"/>
        <v>0</v>
      </c>
      <c r="C3579" s="189">
        <f t="shared" ca="1" si="2024"/>
        <v>0</v>
      </c>
      <c r="D3579" s="189">
        <f t="shared" si="2025"/>
        <v>0</v>
      </c>
      <c r="E3579" s="189">
        <f t="shared" ca="1" si="2026"/>
        <v>0</v>
      </c>
      <c r="F3579" s="189">
        <f t="shared" si="2027"/>
        <v>0</v>
      </c>
      <c r="G3579" s="189" cm="1">
        <f t="array" aca="1" ref="G3579" ca="1">OFFSET(G3579,-1,,,)+1</f>
        <v>3574</v>
      </c>
      <c r="H3579" s="189">
        <f t="shared" si="2028"/>
        <v>0</v>
      </c>
      <c r="I3579" s="189">
        <f t="shared" si="2029"/>
        <v>0</v>
      </c>
      <c r="J3579" s="179">
        <f t="shared" si="2030"/>
        <v>0</v>
      </c>
      <c r="K3579" s="173"/>
      <c r="L3579" s="174" t="str" cm="1">
        <f t="array" aca="1" ref="L3579" ca="1">IF($K3579="",OFFSET(L3579,-1,,,),K3579)</f>
        <v>15.01.21.01.02.02</v>
      </c>
      <c r="M3579" s="175" t="str" cm="1">
        <f t="array" aca="1" ref="M3579" ca="1">IF(OR($K3579=0,$K3579=""),OFFSET(M3579,-1,,,),O3579)</f>
        <v>IMPERMEABILIZAÇÃO EM MANTA ASFALTICA 4MM E PROTEÇÃO MECANICA</v>
      </c>
      <c r="N3579" s="67" t="s">
        <v>1027</v>
      </c>
      <c r="O3579" s="68" t="s">
        <v>1028</v>
      </c>
      <c r="P3579" s="68"/>
      <c r="Q3579" s="68" t="s">
        <v>3258</v>
      </c>
      <c r="R3579" s="69">
        <v>142.84</v>
      </c>
      <c r="S3579" s="70">
        <v>130</v>
      </c>
      <c r="T3579" s="70">
        <v>18569.2</v>
      </c>
      <c r="U3579" s="67" t="s">
        <v>1496</v>
      </c>
      <c r="V3579" s="71" t="s">
        <v>1497</v>
      </c>
      <c r="W3579" s="171"/>
      <c r="X3579" s="172"/>
      <c r="Y3579" s="176">
        <f t="shared" si="2032"/>
        <v>0</v>
      </c>
      <c r="AA3579" s="192"/>
      <c r="AB3579" s="193"/>
    </row>
    <row r="3580" spans="2:28">
      <c r="B3580" s="189">
        <f t="shared" si="2023"/>
        <v>0</v>
      </c>
      <c r="C3580" s="189">
        <f t="shared" ca="1" si="2024"/>
        <v>0</v>
      </c>
      <c r="D3580" s="189">
        <f t="shared" si="2025"/>
        <v>0</v>
      </c>
      <c r="E3580" s="189">
        <f t="shared" ca="1" si="2026"/>
        <v>0</v>
      </c>
      <c r="F3580" s="189">
        <f t="shared" si="2027"/>
        <v>0</v>
      </c>
      <c r="G3580" s="189" cm="1">
        <f t="array" aca="1" ref="G3580" ca="1">OFFSET(G3580,-1,,,)+1</f>
        <v>3575</v>
      </c>
      <c r="H3580" s="189">
        <f t="shared" si="2028"/>
        <v>0</v>
      </c>
      <c r="I3580" s="189">
        <f t="shared" si="2029"/>
        <v>0</v>
      </c>
      <c r="J3580" s="179">
        <f t="shared" si="2030"/>
        <v>0</v>
      </c>
      <c r="K3580" s="173" t="s">
        <v>3578</v>
      </c>
      <c r="L3580" s="174" t="str" cm="1">
        <f t="array" aca="1" ref="L3580" ca="1">IF($K3580="",OFFSET(L3580,-1,,,),K3580)</f>
        <v>15.01.21.01.02.03</v>
      </c>
      <c r="M3580" s="175" t="str" cm="1">
        <f t="array" aca="1" ref="M3580" ca="1">IF(OR($K3580=0,$K3580=""),OFFSET(M3580,-1,,,),O3580)</f>
        <v>PROTEÇÃO MECÂNICA PARA RODAPÉ DE MANTA ASFÁLTICA</v>
      </c>
      <c r="N3580" s="67" t="s">
        <v>1038</v>
      </c>
      <c r="O3580" s="68" t="s">
        <v>4551</v>
      </c>
      <c r="P3580" s="68"/>
      <c r="Q3580" s="68" t="s">
        <v>3258</v>
      </c>
      <c r="R3580" s="73">
        <v>60.93</v>
      </c>
      <c r="S3580" s="70">
        <v>22.27</v>
      </c>
      <c r="T3580" s="70">
        <v>1356.9111</v>
      </c>
      <c r="U3580" s="67"/>
      <c r="V3580" s="71"/>
      <c r="W3580" s="171"/>
      <c r="X3580" s="172"/>
      <c r="Y3580" s="176">
        <f t="shared" si="2032"/>
        <v>0</v>
      </c>
      <c r="AA3580" s="192"/>
      <c r="AB3580" s="193"/>
    </row>
    <row r="3581" spans="2:28" hidden="1">
      <c r="B3581" s="189">
        <f t="shared" si="2023"/>
        <v>0</v>
      </c>
      <c r="C3581" s="189">
        <f t="shared" ca="1" si="2024"/>
        <v>0</v>
      </c>
      <c r="D3581" s="189">
        <f t="shared" si="2025"/>
        <v>0</v>
      </c>
      <c r="E3581" s="189">
        <f t="shared" ca="1" si="2026"/>
        <v>0</v>
      </c>
      <c r="F3581" s="189">
        <f t="shared" si="2027"/>
        <v>0</v>
      </c>
      <c r="G3581" s="189" cm="1">
        <f t="array" aca="1" ref="G3581" ca="1">OFFSET(G3581,-1,,,)+1</f>
        <v>3576</v>
      </c>
      <c r="H3581" s="189">
        <f t="shared" si="2028"/>
        <v>0</v>
      </c>
      <c r="I3581" s="189">
        <f t="shared" si="2029"/>
        <v>0</v>
      </c>
      <c r="J3581" s="179">
        <f t="shared" si="2030"/>
        <v>0</v>
      </c>
      <c r="K3581" s="173"/>
      <c r="L3581" s="174" t="str" cm="1">
        <f t="array" aca="1" ref="L3581" ca="1">IF($K3581="",OFFSET(L3581,-1,,,),K3581)</f>
        <v>15.01.21.01.02.03</v>
      </c>
      <c r="M3581" s="175" t="str" cm="1">
        <f t="array" aca="1" ref="M3581" ca="1">IF(OR($K3581=0,$K3581=""),OFFSET(M3581,-1,,,),O3581)</f>
        <v>PROTEÇÃO MECÂNICA PARA RODAPÉ DE MANTA ASFÁLTICA</v>
      </c>
      <c r="N3581" s="67" t="s">
        <v>1039</v>
      </c>
      <c r="O3581" s="68" t="s">
        <v>1040</v>
      </c>
      <c r="P3581" s="68"/>
      <c r="Q3581" s="68" t="s">
        <v>3255</v>
      </c>
      <c r="R3581" s="69">
        <v>487.44</v>
      </c>
      <c r="S3581" s="70">
        <v>0.9</v>
      </c>
      <c r="T3581" s="70">
        <v>438.69600000000003</v>
      </c>
      <c r="U3581" s="67" t="s">
        <v>1496</v>
      </c>
      <c r="V3581" s="71" t="s">
        <v>1497</v>
      </c>
      <c r="W3581" s="171"/>
      <c r="X3581" s="172"/>
      <c r="Y3581" s="176">
        <f t="shared" si="2032"/>
        <v>0</v>
      </c>
      <c r="AA3581" s="192"/>
      <c r="AB3581" s="193"/>
    </row>
    <row r="3582" spans="2:28" hidden="1">
      <c r="B3582" s="189">
        <f t="shared" si="2023"/>
        <v>0</v>
      </c>
      <c r="C3582" s="189">
        <f t="shared" ca="1" si="2024"/>
        <v>0</v>
      </c>
      <c r="D3582" s="189">
        <f t="shared" si="2025"/>
        <v>0</v>
      </c>
      <c r="E3582" s="189">
        <f t="shared" ca="1" si="2026"/>
        <v>0</v>
      </c>
      <c r="F3582" s="189">
        <f t="shared" si="2027"/>
        <v>0</v>
      </c>
      <c r="G3582" s="189" cm="1">
        <f t="array" aca="1" ref="G3582" ca="1">OFFSET(G3582,-1,,,)+1</f>
        <v>3577</v>
      </c>
      <c r="H3582" s="189">
        <f t="shared" si="2028"/>
        <v>0</v>
      </c>
      <c r="I3582" s="189">
        <f t="shared" si="2029"/>
        <v>0</v>
      </c>
      <c r="J3582" s="179">
        <f t="shared" si="2030"/>
        <v>0</v>
      </c>
      <c r="K3582" s="173"/>
      <c r="L3582" s="174" t="str" cm="1">
        <f t="array" aca="1" ref="L3582" ca="1">IF($K3582="",OFFSET(L3582,-1,,,),K3582)</f>
        <v>15.01.21.01.02.03</v>
      </c>
      <c r="M3582" s="175" t="str" cm="1">
        <f t="array" aca="1" ref="M3582" ca="1">IF(OR($K3582=0,$K3582=""),OFFSET(M3582,-1,,,),O3582)</f>
        <v>PROTEÇÃO MECÂNICA PARA RODAPÉ DE MANTA ASFÁLTICA</v>
      </c>
      <c r="N3582" s="67" t="s">
        <v>1041</v>
      </c>
      <c r="O3582" s="68" t="s">
        <v>1042</v>
      </c>
      <c r="P3582" s="68"/>
      <c r="Q3582" s="68" t="s">
        <v>3266</v>
      </c>
      <c r="R3582" s="69">
        <v>1.2185999999999999</v>
      </c>
      <c r="S3582" s="70">
        <v>3.5</v>
      </c>
      <c r="T3582" s="70">
        <v>4.2650999999999994</v>
      </c>
      <c r="U3582" s="67" t="s">
        <v>1496</v>
      </c>
      <c r="V3582" s="71" t="s">
        <v>1497</v>
      </c>
      <c r="W3582" s="171"/>
      <c r="X3582" s="172"/>
      <c r="Y3582" s="176">
        <f t="shared" si="2032"/>
        <v>0</v>
      </c>
      <c r="AA3582" s="192"/>
      <c r="AB3582" s="193"/>
    </row>
    <row r="3583" spans="2:28" hidden="1">
      <c r="B3583" s="189">
        <f t="shared" si="2023"/>
        <v>0</v>
      </c>
      <c r="C3583" s="189">
        <f t="shared" ca="1" si="2024"/>
        <v>0</v>
      </c>
      <c r="D3583" s="189">
        <f t="shared" si="2025"/>
        <v>0</v>
      </c>
      <c r="E3583" s="189">
        <f t="shared" ca="1" si="2026"/>
        <v>0</v>
      </c>
      <c r="F3583" s="189">
        <f t="shared" si="2027"/>
        <v>0</v>
      </c>
      <c r="G3583" s="189" cm="1">
        <f t="array" aca="1" ref="G3583" ca="1">OFFSET(G3583,-1,,,)+1</f>
        <v>3578</v>
      </c>
      <c r="H3583" s="189">
        <f t="shared" si="2028"/>
        <v>0</v>
      </c>
      <c r="I3583" s="189">
        <f t="shared" si="2029"/>
        <v>0</v>
      </c>
      <c r="J3583" s="179">
        <f t="shared" si="2030"/>
        <v>0</v>
      </c>
      <c r="K3583" s="173"/>
      <c r="L3583" s="174" t="str" cm="1">
        <f t="array" aca="1" ref="L3583" ca="1">IF($K3583="",OFFSET(L3583,-1,,,),K3583)</f>
        <v>15.01.21.01.02.03</v>
      </c>
      <c r="M3583" s="175" t="str" cm="1">
        <f t="array" aca="1" ref="M3583" ca="1">IF(OR($K3583=0,$K3583=""),OFFSET(M3583,-1,,,),O3583)</f>
        <v>PROTEÇÃO MECÂNICA PARA RODAPÉ DE MANTA ASFÁLTICA</v>
      </c>
      <c r="N3583" s="67" t="s">
        <v>2890</v>
      </c>
      <c r="O3583" s="68" t="s">
        <v>3098</v>
      </c>
      <c r="P3583" s="68"/>
      <c r="Q3583" s="68" t="s">
        <v>3258</v>
      </c>
      <c r="R3583" s="69">
        <v>60.93</v>
      </c>
      <c r="S3583" s="70">
        <v>15</v>
      </c>
      <c r="T3583" s="70">
        <v>913.95</v>
      </c>
      <c r="U3583" s="67" t="s">
        <v>1496</v>
      </c>
      <c r="V3583" s="71" t="s">
        <v>1497</v>
      </c>
      <c r="W3583" s="171"/>
      <c r="X3583" s="172"/>
      <c r="Y3583" s="176">
        <f t="shared" si="2032"/>
        <v>0</v>
      </c>
      <c r="AA3583" s="192"/>
      <c r="AB3583" s="193"/>
    </row>
    <row r="3584" spans="2:28">
      <c r="B3584" s="189">
        <f t="shared" si="2023"/>
        <v>0</v>
      </c>
      <c r="C3584" s="189">
        <f t="shared" ca="1" si="2024"/>
        <v>0</v>
      </c>
      <c r="D3584" s="189">
        <f t="shared" si="2025"/>
        <v>0</v>
      </c>
      <c r="E3584" s="189">
        <f t="shared" ca="1" si="2026"/>
        <v>0</v>
      </c>
      <c r="F3584" s="189">
        <f t="shared" si="2027"/>
        <v>0</v>
      </c>
      <c r="G3584" s="189" cm="1">
        <f t="array" aca="1" ref="G3584" ca="1">OFFSET(G3584,-1,,,)+1</f>
        <v>3579</v>
      </c>
      <c r="H3584" s="189">
        <f t="shared" si="2028"/>
        <v>0</v>
      </c>
      <c r="I3584" s="189">
        <f t="shared" si="2029"/>
        <v>0</v>
      </c>
      <c r="J3584" s="179">
        <f t="shared" si="2030"/>
        <v>0</v>
      </c>
      <c r="K3584" s="173" t="s">
        <v>3579</v>
      </c>
      <c r="L3584" s="174" t="str" cm="1">
        <f t="array" aca="1" ref="L3584" ca="1">IF($K3584="",OFFSET(L3584,-1,,,),K3584)</f>
        <v>15.01.21.01.02.04</v>
      </c>
      <c r="M3584" s="175" t="str" cm="1">
        <f t="array" aca="1" ref="M3584" ca="1">IF(OR($K3584=0,$K3584=""),OFFSET(M3584,-1,,,),O3584)</f>
        <v>CONTRAPISO PARA MANTA ASFÁLTICA - 3CM</v>
      </c>
      <c r="N3584" s="67" t="s">
        <v>1030</v>
      </c>
      <c r="O3584" s="68" t="s">
        <v>4550</v>
      </c>
      <c r="P3584" s="68"/>
      <c r="Q3584" s="68" t="s">
        <v>3258</v>
      </c>
      <c r="R3584" s="69">
        <v>81.91</v>
      </c>
      <c r="S3584" s="70">
        <v>37.119500000000002</v>
      </c>
      <c r="T3584" s="70">
        <v>3040.4582450000003</v>
      </c>
      <c r="U3584" s="67"/>
      <c r="V3584" s="71"/>
      <c r="W3584" s="171"/>
      <c r="X3584" s="172"/>
      <c r="Y3584" s="176">
        <f t="shared" si="2032"/>
        <v>0</v>
      </c>
      <c r="AA3584" s="192"/>
      <c r="AB3584" s="193"/>
    </row>
    <row r="3585" spans="2:28" hidden="1">
      <c r="B3585" s="189">
        <f t="shared" si="2023"/>
        <v>0</v>
      </c>
      <c r="C3585" s="189">
        <f t="shared" ca="1" si="2024"/>
        <v>0</v>
      </c>
      <c r="D3585" s="189">
        <f t="shared" si="2025"/>
        <v>0</v>
      </c>
      <c r="E3585" s="189">
        <f t="shared" ca="1" si="2026"/>
        <v>0</v>
      </c>
      <c r="F3585" s="189">
        <f t="shared" si="2027"/>
        <v>0</v>
      </c>
      <c r="G3585" s="189" cm="1">
        <f t="array" aca="1" ref="G3585" ca="1">OFFSET(G3585,-1,,,)+1</f>
        <v>3580</v>
      </c>
      <c r="H3585" s="189">
        <f t="shared" si="2028"/>
        <v>0</v>
      </c>
      <c r="I3585" s="189">
        <f t="shared" si="2029"/>
        <v>0</v>
      </c>
      <c r="J3585" s="179">
        <f t="shared" si="2030"/>
        <v>0</v>
      </c>
      <c r="K3585" s="173"/>
      <c r="L3585" s="174" t="str" cm="1">
        <f t="array" aca="1" ref="L3585" ca="1">IF($K3585="",OFFSET(L3585,-1,,,),K3585)</f>
        <v>15.01.21.01.02.04</v>
      </c>
      <c r="M3585" s="175" t="str" cm="1">
        <f t="array" aca="1" ref="M3585" ca="1">IF(OR($K3585=0,$K3585=""),OFFSET(M3585,-1,,,),O3585)</f>
        <v>CONTRAPISO PARA MANTA ASFÁLTICA - 3CM</v>
      </c>
      <c r="N3585" s="67" t="s">
        <v>240</v>
      </c>
      <c r="O3585" s="68" t="s">
        <v>179</v>
      </c>
      <c r="P3585" s="68"/>
      <c r="Q3585" s="68" t="s">
        <v>3255</v>
      </c>
      <c r="R3585" s="69">
        <v>715.89340000000004</v>
      </c>
      <c r="S3585" s="70">
        <v>0.75</v>
      </c>
      <c r="T3585" s="70">
        <v>536.92005000000006</v>
      </c>
      <c r="U3585" s="67" t="s">
        <v>1496</v>
      </c>
      <c r="V3585" s="71" t="s">
        <v>1497</v>
      </c>
      <c r="W3585" s="171"/>
      <c r="X3585" s="172"/>
      <c r="Y3585" s="176">
        <f t="shared" si="2032"/>
        <v>0</v>
      </c>
      <c r="AA3585" s="192"/>
      <c r="AB3585" s="193"/>
    </row>
    <row r="3586" spans="2:28" hidden="1">
      <c r="B3586" s="189">
        <f t="shared" si="2023"/>
        <v>0</v>
      </c>
      <c r="C3586" s="189">
        <f t="shared" ca="1" si="2024"/>
        <v>0</v>
      </c>
      <c r="D3586" s="189">
        <f t="shared" si="2025"/>
        <v>0</v>
      </c>
      <c r="E3586" s="189">
        <f t="shared" ca="1" si="2026"/>
        <v>0</v>
      </c>
      <c r="F3586" s="189">
        <f t="shared" si="2027"/>
        <v>0</v>
      </c>
      <c r="G3586" s="189" cm="1">
        <f t="array" aca="1" ref="G3586" ca="1">OFFSET(G3586,-1,,,)+1</f>
        <v>3581</v>
      </c>
      <c r="H3586" s="189">
        <f t="shared" si="2028"/>
        <v>0</v>
      </c>
      <c r="I3586" s="189">
        <f t="shared" si="2029"/>
        <v>0</v>
      </c>
      <c r="J3586" s="179">
        <f t="shared" si="2030"/>
        <v>0</v>
      </c>
      <c r="K3586" s="173"/>
      <c r="L3586" s="174" t="str" cm="1">
        <f t="array" aca="1" ref="L3586" ca="1">IF($K3586="",OFFSET(L3586,-1,,,),K3586)</f>
        <v>15.01.21.01.02.04</v>
      </c>
      <c r="M3586" s="175" t="str" cm="1">
        <f t="array" aca="1" ref="M3586" ca="1">IF(OR($K3586=0,$K3586=""),OFFSET(M3586,-1,,,),O3586)</f>
        <v>CONTRAPISO PARA MANTA ASFÁLTICA - 3CM</v>
      </c>
      <c r="N3586" s="67" t="s">
        <v>180</v>
      </c>
      <c r="O3586" s="68" t="s">
        <v>181</v>
      </c>
      <c r="P3586" s="68"/>
      <c r="Q3586" s="68" t="s">
        <v>3256</v>
      </c>
      <c r="R3586" s="69">
        <v>3.2764000000000002</v>
      </c>
      <c r="S3586" s="70">
        <v>200</v>
      </c>
      <c r="T3586" s="70">
        <v>655.28000000000009</v>
      </c>
      <c r="U3586" s="67" t="s">
        <v>1496</v>
      </c>
      <c r="V3586" s="71" t="s">
        <v>1497</v>
      </c>
      <c r="W3586" s="171"/>
      <c r="X3586" s="172"/>
      <c r="Y3586" s="176">
        <f t="shared" si="2032"/>
        <v>0</v>
      </c>
      <c r="AA3586" s="192"/>
      <c r="AB3586" s="193"/>
    </row>
    <row r="3587" spans="2:28" hidden="1">
      <c r="B3587" s="189">
        <f t="shared" si="2023"/>
        <v>0</v>
      </c>
      <c r="C3587" s="189">
        <f t="shared" ca="1" si="2024"/>
        <v>0</v>
      </c>
      <c r="D3587" s="189">
        <f t="shared" si="2025"/>
        <v>0</v>
      </c>
      <c r="E3587" s="189">
        <f t="shared" ca="1" si="2026"/>
        <v>0</v>
      </c>
      <c r="F3587" s="189">
        <f t="shared" si="2027"/>
        <v>0</v>
      </c>
      <c r="G3587" s="189" cm="1">
        <f t="array" aca="1" ref="G3587" ca="1">OFFSET(G3587,-1,,,)+1</f>
        <v>3582</v>
      </c>
      <c r="H3587" s="189">
        <f t="shared" si="2028"/>
        <v>0</v>
      </c>
      <c r="I3587" s="189">
        <f t="shared" si="2029"/>
        <v>0</v>
      </c>
      <c r="J3587" s="179">
        <f t="shared" si="2030"/>
        <v>0</v>
      </c>
      <c r="K3587" s="173"/>
      <c r="L3587" s="174" t="str" cm="1">
        <f t="array" aca="1" ref="L3587" ca="1">IF($K3587="",OFFSET(L3587,-1,,,),K3587)</f>
        <v>15.01.21.01.02.04</v>
      </c>
      <c r="M3587" s="175" t="str" cm="1">
        <f t="array" aca="1" ref="M3587" ca="1">IF(OR($K3587=0,$K3587=""),OFFSET(M3587,-1,,,),O3587)</f>
        <v>CONTRAPISO PARA MANTA ASFÁLTICA - 3CM</v>
      </c>
      <c r="N3587" s="67" t="s">
        <v>253</v>
      </c>
      <c r="O3587" s="68" t="s">
        <v>254</v>
      </c>
      <c r="P3587" s="68"/>
      <c r="Q3587" s="68" t="s">
        <v>3255</v>
      </c>
      <c r="R3587" s="69">
        <v>36.859499999999997</v>
      </c>
      <c r="S3587" s="70">
        <v>9</v>
      </c>
      <c r="T3587" s="70">
        <v>331.7355</v>
      </c>
      <c r="U3587" s="67" t="s">
        <v>1496</v>
      </c>
      <c r="V3587" s="71" t="s">
        <v>1497</v>
      </c>
      <c r="W3587" s="171"/>
      <c r="X3587" s="172"/>
      <c r="Y3587" s="176">
        <f t="shared" si="2032"/>
        <v>0</v>
      </c>
      <c r="AA3587" s="192"/>
      <c r="AB3587" s="193"/>
    </row>
    <row r="3588" spans="2:28" hidden="1">
      <c r="B3588" s="189">
        <f t="shared" si="2023"/>
        <v>0</v>
      </c>
      <c r="C3588" s="189">
        <f t="shared" ca="1" si="2024"/>
        <v>0</v>
      </c>
      <c r="D3588" s="189">
        <f t="shared" si="2025"/>
        <v>0</v>
      </c>
      <c r="E3588" s="189">
        <f t="shared" ca="1" si="2026"/>
        <v>0</v>
      </c>
      <c r="F3588" s="189">
        <f t="shared" si="2027"/>
        <v>0</v>
      </c>
      <c r="G3588" s="189" cm="1">
        <f t="array" aca="1" ref="G3588" ca="1">OFFSET(G3588,-1,,,)+1</f>
        <v>3583</v>
      </c>
      <c r="H3588" s="189">
        <f t="shared" si="2028"/>
        <v>0</v>
      </c>
      <c r="I3588" s="189">
        <f t="shared" si="2029"/>
        <v>0</v>
      </c>
      <c r="J3588" s="179">
        <f t="shared" si="2030"/>
        <v>0</v>
      </c>
      <c r="K3588" s="173"/>
      <c r="L3588" s="174" t="str" cm="1">
        <f t="array" aca="1" ref="L3588" ca="1">IF($K3588="",OFFSET(L3588,-1,,,),K3588)</f>
        <v>15.01.21.01.02.04</v>
      </c>
      <c r="M3588" s="175" t="str" cm="1">
        <f t="array" aca="1" ref="M3588" ca="1">IF(OR($K3588=0,$K3588=""),OFFSET(M3588,-1,,,),O3588)</f>
        <v>CONTRAPISO PARA MANTA ASFÁLTICA - 3CM</v>
      </c>
      <c r="N3588" s="67" t="s">
        <v>1031</v>
      </c>
      <c r="O3588" s="68" t="s">
        <v>1032</v>
      </c>
      <c r="P3588" s="68"/>
      <c r="Q3588" s="68" t="s">
        <v>3266</v>
      </c>
      <c r="R3588" s="69">
        <v>0.53241499999999997</v>
      </c>
      <c r="S3588" s="70">
        <v>233</v>
      </c>
      <c r="T3588" s="70">
        <v>124.052695</v>
      </c>
      <c r="U3588" s="67" t="s">
        <v>1496</v>
      </c>
      <c r="V3588" s="71" t="s">
        <v>1497</v>
      </c>
      <c r="W3588" s="171"/>
      <c r="X3588" s="172"/>
      <c r="Y3588" s="176">
        <f t="shared" si="2032"/>
        <v>0</v>
      </c>
      <c r="AA3588" s="192"/>
      <c r="AB3588" s="193"/>
    </row>
    <row r="3589" spans="2:28" hidden="1">
      <c r="B3589" s="189">
        <f t="shared" si="2023"/>
        <v>0</v>
      </c>
      <c r="C3589" s="189">
        <f t="shared" ca="1" si="2024"/>
        <v>0</v>
      </c>
      <c r="D3589" s="189">
        <f t="shared" si="2025"/>
        <v>0</v>
      </c>
      <c r="E3589" s="189">
        <f t="shared" ca="1" si="2026"/>
        <v>0</v>
      </c>
      <c r="F3589" s="189">
        <f t="shared" si="2027"/>
        <v>0</v>
      </c>
      <c r="G3589" s="189" cm="1">
        <f t="array" aca="1" ref="G3589" ca="1">OFFSET(G3589,-1,,,)+1</f>
        <v>3584</v>
      </c>
      <c r="H3589" s="189">
        <f t="shared" si="2028"/>
        <v>0</v>
      </c>
      <c r="I3589" s="189">
        <f t="shared" si="2029"/>
        <v>0</v>
      </c>
      <c r="J3589" s="179">
        <f t="shared" si="2030"/>
        <v>0</v>
      </c>
      <c r="K3589" s="173"/>
      <c r="L3589" s="174" t="str" cm="1">
        <f t="array" aca="1" ref="L3589" ca="1">IF($K3589="",OFFSET(L3589,-1,,,),K3589)</f>
        <v>15.01.21.01.02.04</v>
      </c>
      <c r="M3589" s="175" t="str" cm="1">
        <f t="array" aca="1" ref="M3589" ca="1">IF(OR($K3589=0,$K3589=""),OFFSET(M3589,-1,,,),O3589)</f>
        <v>CONTRAPISO PARA MANTA ASFÁLTICA - 3CM</v>
      </c>
      <c r="N3589" s="67" t="s">
        <v>1033</v>
      </c>
      <c r="O3589" s="68" t="s">
        <v>1034</v>
      </c>
      <c r="P3589" s="68"/>
      <c r="Q3589" s="68" t="s">
        <v>3258</v>
      </c>
      <c r="R3589" s="69">
        <v>81.91</v>
      </c>
      <c r="S3589" s="70">
        <v>14.5</v>
      </c>
      <c r="T3589" s="70">
        <v>1187.6949999999999</v>
      </c>
      <c r="U3589" s="67" t="s">
        <v>1496</v>
      </c>
      <c r="V3589" s="71" t="s">
        <v>1497</v>
      </c>
      <c r="W3589" s="171"/>
      <c r="X3589" s="172"/>
      <c r="Y3589" s="176">
        <f t="shared" si="2032"/>
        <v>0</v>
      </c>
      <c r="AA3589" s="192"/>
      <c r="AB3589" s="193"/>
    </row>
    <row r="3590" spans="2:28" hidden="1">
      <c r="B3590" s="189">
        <f t="shared" si="2023"/>
        <v>0</v>
      </c>
      <c r="C3590" s="189">
        <f t="shared" ca="1" si="2024"/>
        <v>0</v>
      </c>
      <c r="D3590" s="189">
        <f t="shared" si="2025"/>
        <v>0</v>
      </c>
      <c r="E3590" s="189">
        <f t="shared" ca="1" si="2026"/>
        <v>0</v>
      </c>
      <c r="F3590" s="189">
        <f t="shared" si="2027"/>
        <v>0</v>
      </c>
      <c r="G3590" s="189" cm="1">
        <f t="array" aca="1" ref="G3590" ca="1">OFFSET(G3590,-1,,,)+1</f>
        <v>3585</v>
      </c>
      <c r="H3590" s="189">
        <f t="shared" si="2028"/>
        <v>0</v>
      </c>
      <c r="I3590" s="189">
        <f t="shared" si="2029"/>
        <v>0</v>
      </c>
      <c r="J3590" s="179">
        <f t="shared" si="2030"/>
        <v>0</v>
      </c>
      <c r="K3590" s="173"/>
      <c r="L3590" s="174" t="str" cm="1">
        <f t="array" aca="1" ref="L3590" ca="1">IF($K3590="",OFFSET(L3590,-1,,,),K3590)</f>
        <v>15.01.21.01.02.04</v>
      </c>
      <c r="M3590" s="175" t="str" cm="1">
        <f t="array" aca="1" ref="M3590" ca="1">IF(OR($K3590=0,$K3590=""),OFFSET(M3590,-1,,,),O3590)</f>
        <v>CONTRAPISO PARA MANTA ASFÁLTICA - 3CM</v>
      </c>
      <c r="N3590" s="67" t="s">
        <v>1035</v>
      </c>
      <c r="O3590" s="68" t="s">
        <v>1036</v>
      </c>
      <c r="P3590" s="68"/>
      <c r="Q3590" s="68" t="s">
        <v>3258</v>
      </c>
      <c r="R3590" s="69">
        <v>81.91</v>
      </c>
      <c r="S3590" s="70">
        <v>2.5</v>
      </c>
      <c r="T3590" s="70">
        <v>204.77499999999998</v>
      </c>
      <c r="U3590" s="67" t="s">
        <v>1496</v>
      </c>
      <c r="V3590" s="71" t="s">
        <v>1497</v>
      </c>
      <c r="W3590" s="171"/>
      <c r="X3590" s="172"/>
      <c r="Y3590" s="176">
        <f t="shared" si="2032"/>
        <v>0</v>
      </c>
      <c r="AA3590" s="192"/>
      <c r="AB3590" s="193"/>
    </row>
    <row r="3591" spans="2:28">
      <c r="B3591" s="189">
        <f t="shared" si="2023"/>
        <v>0</v>
      </c>
      <c r="C3591" s="189">
        <f t="shared" ca="1" si="2024"/>
        <v>0</v>
      </c>
      <c r="D3591" s="189">
        <f t="shared" si="2025"/>
        <v>0</v>
      </c>
      <c r="E3591" s="189">
        <f t="shared" ca="1" si="2026"/>
        <v>0</v>
      </c>
      <c r="F3591" s="189">
        <f t="shared" si="2027"/>
        <v>0</v>
      </c>
      <c r="G3591" s="189" cm="1">
        <f t="array" aca="1" ref="G3591" ca="1">OFFSET(G3591,-1,,,)+1</f>
        <v>3586</v>
      </c>
      <c r="H3591" s="189">
        <f t="shared" ref="H3591:H3654" si="2033">IF(OR($K3591=0,$K3591=""),$W3591,0)</f>
        <v>0</v>
      </c>
      <c r="I3591" s="189">
        <f t="shared" si="2029"/>
        <v>0</v>
      </c>
      <c r="J3591" s="179">
        <f t="shared" si="2030"/>
        <v>0</v>
      </c>
      <c r="K3591" s="173" t="s">
        <v>3580</v>
      </c>
      <c r="L3591" s="174" t="str" cm="1">
        <f t="array" aca="1" ref="L3591" ca="1">IF($K3591="",OFFSET(L3591,-1,,,),K3591)</f>
        <v>15.01.21.01.02.05</v>
      </c>
      <c r="M3591" s="175" t="str" cm="1">
        <f t="array" aca="1" ref="M3591" ca="1">IF(OR($K3591=0,$K3591=""),OFFSET(M3591,-1,,,),O3591)</f>
        <v>BANHO DE ASFALTO OXIDADO - 03 KG/M²</v>
      </c>
      <c r="N3591" s="67" t="s">
        <v>1043</v>
      </c>
      <c r="O3591" s="68" t="s">
        <v>4842</v>
      </c>
      <c r="P3591" s="68"/>
      <c r="Q3591" s="68" t="s">
        <v>3258</v>
      </c>
      <c r="R3591" s="69">
        <v>142.84</v>
      </c>
      <c r="S3591" s="70">
        <v>28.5</v>
      </c>
      <c r="T3591" s="70">
        <v>4070.94</v>
      </c>
      <c r="U3591" s="67"/>
      <c r="V3591" s="71"/>
      <c r="W3591" s="171"/>
      <c r="X3591" s="172"/>
      <c r="Y3591" s="176">
        <f t="shared" si="2032"/>
        <v>0</v>
      </c>
      <c r="AA3591" s="192"/>
      <c r="AB3591" s="193"/>
    </row>
    <row r="3592" spans="2:28" hidden="1">
      <c r="B3592" s="189">
        <f t="shared" si="2023"/>
        <v>0</v>
      </c>
      <c r="C3592" s="189">
        <f t="shared" ca="1" si="2024"/>
        <v>0</v>
      </c>
      <c r="D3592" s="189">
        <f t="shared" si="2025"/>
        <v>0</v>
      </c>
      <c r="E3592" s="189">
        <f t="shared" ca="1" si="2026"/>
        <v>0</v>
      </c>
      <c r="F3592" s="189">
        <f t="shared" si="2027"/>
        <v>0</v>
      </c>
      <c r="G3592" s="189" cm="1">
        <f t="array" aca="1" ref="G3592" ca="1">OFFSET(G3592,-1,,,)+1</f>
        <v>3587</v>
      </c>
      <c r="H3592" s="189">
        <f t="shared" si="2033"/>
        <v>0</v>
      </c>
      <c r="I3592" s="189">
        <f t="shared" si="2029"/>
        <v>0</v>
      </c>
      <c r="J3592" s="179">
        <f t="shared" si="2030"/>
        <v>0</v>
      </c>
      <c r="K3592" s="173"/>
      <c r="L3592" s="174" t="str" cm="1">
        <f t="array" aca="1" ref="L3592" ca="1">IF($K3592="",OFFSET(L3592,-1,,,),K3592)</f>
        <v>15.01.21.01.02.05</v>
      </c>
      <c r="M3592" s="175" t="str" cm="1">
        <f t="array" aca="1" ref="M3592" ca="1">IF(OR($K3592=0,$K3592=""),OFFSET(M3592,-1,,,),O3592)</f>
        <v>BANHO DE ASFALTO OXIDADO - 03 KG/M²</v>
      </c>
      <c r="N3592" s="67" t="s">
        <v>1019</v>
      </c>
      <c r="O3592" s="68" t="s">
        <v>1020</v>
      </c>
      <c r="P3592" s="68"/>
      <c r="Q3592" s="68" t="s">
        <v>3255</v>
      </c>
      <c r="R3592" s="69">
        <v>428.52</v>
      </c>
      <c r="S3592" s="70">
        <v>8.5</v>
      </c>
      <c r="T3592" s="70">
        <v>3642.42</v>
      </c>
      <c r="U3592" s="67" t="s">
        <v>1496</v>
      </c>
      <c r="V3592" s="71" t="s">
        <v>1497</v>
      </c>
      <c r="W3592" s="171"/>
      <c r="X3592" s="172"/>
      <c r="Y3592" s="176">
        <f t="shared" si="2032"/>
        <v>0</v>
      </c>
      <c r="AA3592" s="192"/>
      <c r="AB3592" s="193"/>
    </row>
    <row r="3593" spans="2:28" hidden="1">
      <c r="B3593" s="189">
        <f t="shared" si="2023"/>
        <v>0</v>
      </c>
      <c r="C3593" s="189">
        <f t="shared" ca="1" si="2024"/>
        <v>0</v>
      </c>
      <c r="D3593" s="189">
        <f t="shared" si="2025"/>
        <v>0</v>
      </c>
      <c r="E3593" s="189">
        <f t="shared" ca="1" si="2026"/>
        <v>0</v>
      </c>
      <c r="F3593" s="189">
        <f t="shared" si="2027"/>
        <v>0</v>
      </c>
      <c r="G3593" s="189" cm="1">
        <f t="array" aca="1" ref="G3593" ca="1">OFFSET(G3593,-1,,,)+1</f>
        <v>3588</v>
      </c>
      <c r="H3593" s="189">
        <f t="shared" si="2033"/>
        <v>0</v>
      </c>
      <c r="I3593" s="189">
        <f t="shared" si="2029"/>
        <v>0</v>
      </c>
      <c r="J3593" s="179">
        <f t="shared" si="2030"/>
        <v>0</v>
      </c>
      <c r="K3593" s="173"/>
      <c r="L3593" s="174" t="str" cm="1">
        <f t="array" aca="1" ref="L3593" ca="1">IF($K3593="",OFFSET(L3593,-1,,,),K3593)</f>
        <v>15.01.21.01.02.05</v>
      </c>
      <c r="M3593" s="175" t="str" cm="1">
        <f t="array" aca="1" ref="M3593" ca="1">IF(OR($K3593=0,$K3593=""),OFFSET(M3593,-1,,,),O3593)</f>
        <v>BANHO DE ASFALTO OXIDADO - 03 KG/M²</v>
      </c>
      <c r="N3593" s="67" t="s">
        <v>1044</v>
      </c>
      <c r="O3593" s="68" t="s">
        <v>1045</v>
      </c>
      <c r="P3593" s="68"/>
      <c r="Q3593" s="68" t="s">
        <v>3258</v>
      </c>
      <c r="R3593" s="73">
        <v>142.84</v>
      </c>
      <c r="S3593" s="70">
        <v>3</v>
      </c>
      <c r="T3593" s="70">
        <v>428.52</v>
      </c>
      <c r="U3593" s="67" t="s">
        <v>1496</v>
      </c>
      <c r="V3593" s="71" t="s">
        <v>1497</v>
      </c>
      <c r="W3593" s="171"/>
      <c r="X3593" s="172"/>
      <c r="Y3593" s="176">
        <f t="shared" si="2032"/>
        <v>0</v>
      </c>
      <c r="AA3593" s="192"/>
      <c r="AB3593" s="193"/>
    </row>
    <row r="3594" spans="2:28" hidden="1">
      <c r="B3594" s="189">
        <f t="shared" ref="B3594:B3657" si="2034">IF(J3594=0,0,U3594)</f>
        <v>0</v>
      </c>
      <c r="C3594" s="189">
        <f t="shared" ref="C3594:C3657" ca="1" si="2035">IF(OR(J3594=0,I3594=0),0,IF(_xlfn.IFNA(MATCH(B3594,OFFSET($B$5,,,$G3594,),),0)&gt;0,0,MAX(OFFSET($C$5,,,$G3594,))+1))</f>
        <v>0</v>
      </c>
      <c r="D3594" s="189">
        <f t="shared" ref="D3594:D3657" si="2036">IF(J3594=0,0,N3594&amp;"-"&amp;U3594)</f>
        <v>0</v>
      </c>
      <c r="E3594" s="189">
        <f t="shared" ref="E3594:E3657" ca="1" si="2037">IF(OR(J3594=0,I3594=0),0,IF(_xlfn.IFNA(MATCH(D3594,OFFSET($D$5,,,$G3594,),),0)&gt;0,0,_xlfn.MAXIFS(OFFSET($E$5,,,$G3594,),OFFSET($J$5,,,$G3594,),J3594)+1))</f>
        <v>0</v>
      </c>
      <c r="F3594" s="189">
        <f t="shared" ref="F3594:F3657" si="2038">IF(J3594=0,0,E3594&amp;"-"&amp;N3594)</f>
        <v>0</v>
      </c>
      <c r="G3594" s="189" cm="1">
        <f t="array" aca="1" ref="G3594" ca="1">OFFSET(G3594,-1,,,)+1</f>
        <v>3589</v>
      </c>
      <c r="H3594" s="189">
        <f t="shared" si="2033"/>
        <v>0</v>
      </c>
      <c r="I3594" s="189">
        <f t="shared" ref="I3594:I3657" si="2039">H3594*R3594</f>
        <v>0</v>
      </c>
      <c r="J3594" s="179">
        <f t="shared" ref="J3594:J3657" si="2040">IF(AND(I3594&lt;&gt;0,OR(K3594=0,K3594="")),N3594&amp;" - Mapa",0)</f>
        <v>0</v>
      </c>
      <c r="K3594" s="173" t="s">
        <v>3581</v>
      </c>
      <c r="L3594" s="174" t="str" cm="1">
        <f t="array" aca="1" ref="L3594" ca="1">IF($K3594="",OFFSET(L3594,-1,,,),K3594)</f>
        <v>15.01.21.01.03</v>
      </c>
      <c r="M3594" s="175" t="str" cm="1">
        <f t="array" aca="1" ref="M3594" ca="1">IF(OR($K3594=0,$K3594=""),OFFSET(M3594,-1,,,),O3594)</f>
        <v>REVESTIMENTOS</v>
      </c>
      <c r="N3594" s="67" t="s">
        <v>143</v>
      </c>
      <c r="O3594" s="68" t="s">
        <v>4789</v>
      </c>
      <c r="P3594" s="68"/>
      <c r="Q3594" s="68"/>
      <c r="R3594" s="69"/>
      <c r="S3594" s="70"/>
      <c r="T3594" s="70">
        <v>0</v>
      </c>
      <c r="U3594" s="67"/>
      <c r="V3594" s="71"/>
      <c r="W3594" s="171"/>
      <c r="X3594" s="172"/>
      <c r="Y3594" s="176">
        <f t="shared" si="2032"/>
        <v>0</v>
      </c>
      <c r="AA3594" s="192"/>
      <c r="AB3594" s="193"/>
    </row>
    <row r="3595" spans="2:28">
      <c r="B3595" s="189">
        <f t="shared" si="2034"/>
        <v>0</v>
      </c>
      <c r="C3595" s="189">
        <f t="shared" ca="1" si="2035"/>
        <v>0</v>
      </c>
      <c r="D3595" s="189">
        <f t="shared" si="2036"/>
        <v>0</v>
      </c>
      <c r="E3595" s="189">
        <f t="shared" ca="1" si="2037"/>
        <v>0</v>
      </c>
      <c r="F3595" s="189">
        <f t="shared" si="2038"/>
        <v>0</v>
      </c>
      <c r="G3595" s="189" cm="1">
        <f t="array" aca="1" ref="G3595" ca="1">OFFSET(G3595,-1,,,)+1</f>
        <v>3590</v>
      </c>
      <c r="H3595" s="189">
        <f t="shared" si="2033"/>
        <v>0</v>
      </c>
      <c r="I3595" s="189">
        <f t="shared" si="2039"/>
        <v>0</v>
      </c>
      <c r="J3595" s="179">
        <f t="shared" si="2040"/>
        <v>0</v>
      </c>
      <c r="K3595" s="173" t="s">
        <v>3582</v>
      </c>
      <c r="L3595" s="174" t="str" cm="1">
        <f t="array" aca="1" ref="L3595" ca="1">IF($K3595="",OFFSET(L3595,-1,,,),K3595)</f>
        <v>15.01.21.01.03.01</v>
      </c>
      <c r="M3595" s="175" t="str" cm="1">
        <f t="array" aca="1" ref="M3595" ca="1">IF(OR($K3595=0,$K3595=""),OFFSET(M3595,-1,,,),O3595)</f>
        <v>REGULARIZAÇÃO SARRAFEADA - CONTRAPISO - ESP=3CM</v>
      </c>
      <c r="N3595" s="67" t="s">
        <v>252</v>
      </c>
      <c r="O3595" s="68" t="s">
        <v>4237</v>
      </c>
      <c r="P3595" s="68"/>
      <c r="Q3595" s="68" t="s">
        <v>3258</v>
      </c>
      <c r="R3595" s="69">
        <v>81.91</v>
      </c>
      <c r="S3595" s="70">
        <v>52.604999999999997</v>
      </c>
      <c r="T3595" s="70">
        <v>4308.8755499999997</v>
      </c>
      <c r="U3595" s="67"/>
      <c r="V3595" s="71"/>
      <c r="W3595" s="171"/>
      <c r="X3595" s="172"/>
      <c r="Y3595" s="176">
        <f t="shared" si="2032"/>
        <v>0</v>
      </c>
      <c r="AA3595" s="192"/>
      <c r="AB3595" s="193"/>
    </row>
    <row r="3596" spans="2:28" hidden="1">
      <c r="B3596" s="189">
        <f t="shared" si="2034"/>
        <v>0</v>
      </c>
      <c r="C3596" s="189">
        <f t="shared" ca="1" si="2035"/>
        <v>0</v>
      </c>
      <c r="D3596" s="189">
        <f t="shared" si="2036"/>
        <v>0</v>
      </c>
      <c r="E3596" s="189">
        <f t="shared" ca="1" si="2037"/>
        <v>0</v>
      </c>
      <c r="F3596" s="189">
        <f t="shared" si="2038"/>
        <v>0</v>
      </c>
      <c r="G3596" s="189" cm="1">
        <f t="array" aca="1" ref="G3596" ca="1">OFFSET(G3596,-1,,,)+1</f>
        <v>3591</v>
      </c>
      <c r="H3596" s="189">
        <f t="shared" si="2033"/>
        <v>0</v>
      </c>
      <c r="I3596" s="189">
        <f t="shared" si="2039"/>
        <v>0</v>
      </c>
      <c r="J3596" s="179">
        <f t="shared" si="2040"/>
        <v>0</v>
      </c>
      <c r="K3596" s="173"/>
      <c r="L3596" s="174" t="str" cm="1">
        <f t="array" aca="1" ref="L3596" ca="1">IF($K3596="",OFFSET(L3596,-1,,,),K3596)</f>
        <v>15.01.21.01.03.01</v>
      </c>
      <c r="M3596" s="175" t="str" cm="1">
        <f t="array" aca="1" ref="M3596" ca="1">IF(OR($K3596=0,$K3596=""),OFFSET(M3596,-1,,,),O3596)</f>
        <v>REGULARIZAÇÃO SARRAFEADA - CONTRAPISO - ESP=3CM</v>
      </c>
      <c r="N3596" s="67" t="s">
        <v>240</v>
      </c>
      <c r="O3596" s="68" t="s">
        <v>179</v>
      </c>
      <c r="P3596" s="68"/>
      <c r="Q3596" s="68" t="s">
        <v>3255</v>
      </c>
      <c r="R3596" s="69">
        <v>715.89340000000004</v>
      </c>
      <c r="S3596" s="70">
        <v>0.75</v>
      </c>
      <c r="T3596" s="70">
        <v>536.92005000000006</v>
      </c>
      <c r="U3596" s="67" t="s">
        <v>1496</v>
      </c>
      <c r="V3596" s="71" t="s">
        <v>1497</v>
      </c>
      <c r="W3596" s="171"/>
      <c r="X3596" s="172"/>
      <c r="Y3596" s="176">
        <f t="shared" si="2032"/>
        <v>0</v>
      </c>
      <c r="AA3596" s="192"/>
      <c r="AB3596" s="193"/>
    </row>
    <row r="3597" spans="2:28" hidden="1">
      <c r="B3597" s="189">
        <f t="shared" si="2034"/>
        <v>0</v>
      </c>
      <c r="C3597" s="189">
        <f t="shared" ca="1" si="2035"/>
        <v>0</v>
      </c>
      <c r="D3597" s="189">
        <f t="shared" si="2036"/>
        <v>0</v>
      </c>
      <c r="E3597" s="189">
        <f t="shared" ca="1" si="2037"/>
        <v>0</v>
      </c>
      <c r="F3597" s="189">
        <f t="shared" si="2038"/>
        <v>0</v>
      </c>
      <c r="G3597" s="189" cm="1">
        <f t="array" aca="1" ref="G3597" ca="1">OFFSET(G3597,-1,,,)+1</f>
        <v>3592</v>
      </c>
      <c r="H3597" s="189">
        <f t="shared" si="2033"/>
        <v>0</v>
      </c>
      <c r="I3597" s="189">
        <f t="shared" si="2039"/>
        <v>0</v>
      </c>
      <c r="J3597" s="179">
        <f t="shared" si="2040"/>
        <v>0</v>
      </c>
      <c r="K3597" s="173"/>
      <c r="L3597" s="174" t="str" cm="1">
        <f t="array" aca="1" ref="L3597" ca="1">IF($K3597="",OFFSET(L3597,-1,,,),K3597)</f>
        <v>15.01.21.01.03.01</v>
      </c>
      <c r="M3597" s="175" t="str" cm="1">
        <f t="array" aca="1" ref="M3597" ca="1">IF(OR($K3597=0,$K3597=""),OFFSET(M3597,-1,,,),O3597)</f>
        <v>REGULARIZAÇÃO SARRAFEADA - CONTRAPISO - ESP=3CM</v>
      </c>
      <c r="N3597" s="67" t="s">
        <v>180</v>
      </c>
      <c r="O3597" s="68" t="s">
        <v>181</v>
      </c>
      <c r="P3597" s="68"/>
      <c r="Q3597" s="68" t="s">
        <v>3256</v>
      </c>
      <c r="R3597" s="69">
        <v>3.2764000000000002</v>
      </c>
      <c r="S3597" s="70">
        <v>200</v>
      </c>
      <c r="T3597" s="70">
        <v>655.28000000000009</v>
      </c>
      <c r="U3597" s="67" t="s">
        <v>1496</v>
      </c>
      <c r="V3597" s="71" t="s">
        <v>1497</v>
      </c>
      <c r="W3597" s="171"/>
      <c r="X3597" s="172"/>
      <c r="Y3597" s="176">
        <f t="shared" si="2032"/>
        <v>0</v>
      </c>
      <c r="AA3597" s="192"/>
      <c r="AB3597" s="193"/>
    </row>
    <row r="3598" spans="2:28" hidden="1">
      <c r="B3598" s="189">
        <f t="shared" si="2034"/>
        <v>0</v>
      </c>
      <c r="C3598" s="189">
        <f t="shared" ca="1" si="2035"/>
        <v>0</v>
      </c>
      <c r="D3598" s="189">
        <f t="shared" si="2036"/>
        <v>0</v>
      </c>
      <c r="E3598" s="189">
        <f t="shared" ca="1" si="2037"/>
        <v>0</v>
      </c>
      <c r="F3598" s="189">
        <f t="shared" si="2038"/>
        <v>0</v>
      </c>
      <c r="G3598" s="189" cm="1">
        <f t="array" aca="1" ref="G3598" ca="1">OFFSET(G3598,-1,,,)+1</f>
        <v>3593</v>
      </c>
      <c r="H3598" s="189">
        <f t="shared" si="2033"/>
        <v>0</v>
      </c>
      <c r="I3598" s="189">
        <f t="shared" si="2039"/>
        <v>0</v>
      </c>
      <c r="J3598" s="179">
        <f t="shared" si="2040"/>
        <v>0</v>
      </c>
      <c r="K3598" s="173"/>
      <c r="L3598" s="174" t="str" cm="1">
        <f t="array" aca="1" ref="L3598" ca="1">IF($K3598="",OFFSET(L3598,-1,,,),K3598)</f>
        <v>15.01.21.01.03.01</v>
      </c>
      <c r="M3598" s="175" t="str" cm="1">
        <f t="array" aca="1" ref="M3598" ca="1">IF(OR($K3598=0,$K3598=""),OFFSET(M3598,-1,,,),O3598)</f>
        <v>REGULARIZAÇÃO SARRAFEADA - CONTRAPISO - ESP=3CM</v>
      </c>
      <c r="N3598" s="67" t="s">
        <v>253</v>
      </c>
      <c r="O3598" s="68" t="s">
        <v>254</v>
      </c>
      <c r="P3598" s="68"/>
      <c r="Q3598" s="68" t="s">
        <v>3255</v>
      </c>
      <c r="R3598" s="69">
        <v>36.859499999999997</v>
      </c>
      <c r="S3598" s="70">
        <v>9</v>
      </c>
      <c r="T3598" s="70">
        <v>331.7355</v>
      </c>
      <c r="U3598" s="67" t="s">
        <v>1496</v>
      </c>
      <c r="V3598" s="71" t="s">
        <v>1497</v>
      </c>
      <c r="W3598" s="171"/>
      <c r="X3598" s="172"/>
      <c r="Y3598" s="176">
        <f t="shared" si="2032"/>
        <v>0</v>
      </c>
      <c r="AA3598" s="192"/>
      <c r="AB3598" s="193"/>
    </row>
    <row r="3599" spans="2:28" hidden="1">
      <c r="B3599" s="189">
        <f t="shared" si="2034"/>
        <v>0</v>
      </c>
      <c r="C3599" s="189">
        <f t="shared" ca="1" si="2035"/>
        <v>0</v>
      </c>
      <c r="D3599" s="189">
        <f t="shared" si="2036"/>
        <v>0</v>
      </c>
      <c r="E3599" s="189">
        <f t="shared" ca="1" si="2037"/>
        <v>0</v>
      </c>
      <c r="F3599" s="189">
        <f t="shared" si="2038"/>
        <v>0</v>
      </c>
      <c r="G3599" s="189" cm="1">
        <f t="array" aca="1" ref="G3599" ca="1">OFFSET(G3599,-1,,,)+1</f>
        <v>3594</v>
      </c>
      <c r="H3599" s="189">
        <f t="shared" si="2033"/>
        <v>0</v>
      </c>
      <c r="I3599" s="189">
        <f t="shared" si="2039"/>
        <v>0</v>
      </c>
      <c r="J3599" s="179">
        <f t="shared" si="2040"/>
        <v>0</v>
      </c>
      <c r="K3599" s="173"/>
      <c r="L3599" s="174" t="str" cm="1">
        <f t="array" aca="1" ref="L3599" ca="1">IF($K3599="",OFFSET(L3599,-1,,,),K3599)</f>
        <v>15.01.21.01.03.01</v>
      </c>
      <c r="M3599" s="175" t="str" cm="1">
        <f t="array" aca="1" ref="M3599" ca="1">IF(OR($K3599=0,$K3599=""),OFFSET(M3599,-1,,,),O3599)</f>
        <v>REGULARIZAÇÃO SARRAFEADA - CONTRAPISO - ESP=3CM</v>
      </c>
      <c r="N3599" s="67" t="s">
        <v>255</v>
      </c>
      <c r="O3599" s="68" t="s">
        <v>256</v>
      </c>
      <c r="P3599" s="68"/>
      <c r="Q3599" s="68" t="s">
        <v>3258</v>
      </c>
      <c r="R3599" s="69">
        <v>81.91</v>
      </c>
      <c r="S3599" s="70">
        <v>34</v>
      </c>
      <c r="T3599" s="70">
        <v>2784.94</v>
      </c>
      <c r="U3599" s="67" t="s">
        <v>1496</v>
      </c>
      <c r="V3599" s="71" t="s">
        <v>1497</v>
      </c>
      <c r="W3599" s="171"/>
      <c r="X3599" s="172"/>
      <c r="Y3599" s="176">
        <f t="shared" si="2032"/>
        <v>0</v>
      </c>
      <c r="AA3599" s="192"/>
      <c r="AB3599" s="193"/>
    </row>
    <row r="3600" spans="2:28">
      <c r="B3600" s="189">
        <f t="shared" si="2034"/>
        <v>0</v>
      </c>
      <c r="C3600" s="189">
        <f t="shared" ca="1" si="2035"/>
        <v>0</v>
      </c>
      <c r="D3600" s="189">
        <f t="shared" si="2036"/>
        <v>0</v>
      </c>
      <c r="E3600" s="189">
        <f t="shared" ca="1" si="2037"/>
        <v>0</v>
      </c>
      <c r="F3600" s="189">
        <f t="shared" si="2038"/>
        <v>0</v>
      </c>
      <c r="G3600" s="189" cm="1">
        <f t="array" aca="1" ref="G3600" ca="1">OFFSET(G3600,-1,,,)+1</f>
        <v>3595</v>
      </c>
      <c r="H3600" s="189">
        <f t="shared" si="2033"/>
        <v>0</v>
      </c>
      <c r="I3600" s="189">
        <f t="shared" si="2039"/>
        <v>0</v>
      </c>
      <c r="J3600" s="179">
        <f t="shared" si="2040"/>
        <v>0</v>
      </c>
      <c r="K3600" s="173" t="s">
        <v>3583</v>
      </c>
      <c r="L3600" s="174" t="str" cm="1">
        <f t="array" aca="1" ref="L3600" ca="1">IF($K3600="",OFFSET(L3600,-1,,,),K3600)</f>
        <v>15.01.21.01.03.02</v>
      </c>
      <c r="M3600" s="175" t="str" cm="1">
        <f t="array" aca="1" ref="M3600" ca="1">IF(OR($K3600=0,$K3600=""),OFFSET(M3600,-1,,,),O3600)</f>
        <v>MASSA ÚNICA E=20MM COM ARGAMASSA PRÉ FABRICADA- PAREDE</v>
      </c>
      <c r="N3600" s="67" t="s">
        <v>717</v>
      </c>
      <c r="O3600" s="68" t="s">
        <v>4248</v>
      </c>
      <c r="P3600" s="68"/>
      <c r="Q3600" s="68" t="s">
        <v>3258</v>
      </c>
      <c r="R3600" s="69">
        <v>71.099999999999994</v>
      </c>
      <c r="S3600" s="70">
        <v>49.96</v>
      </c>
      <c r="T3600" s="70">
        <v>3552.1559999999999</v>
      </c>
      <c r="U3600" s="67"/>
      <c r="V3600" s="71"/>
      <c r="W3600" s="171"/>
      <c r="X3600" s="172"/>
      <c r="Y3600" s="176">
        <f t="shared" si="2032"/>
        <v>0</v>
      </c>
      <c r="AA3600" s="192"/>
      <c r="AB3600" s="193"/>
    </row>
    <row r="3601" spans="2:28" hidden="1">
      <c r="B3601" s="189">
        <f t="shared" si="2034"/>
        <v>0</v>
      </c>
      <c r="C3601" s="189">
        <f t="shared" ca="1" si="2035"/>
        <v>0</v>
      </c>
      <c r="D3601" s="189">
        <f t="shared" si="2036"/>
        <v>0</v>
      </c>
      <c r="E3601" s="189">
        <f t="shared" ca="1" si="2037"/>
        <v>0</v>
      </c>
      <c r="F3601" s="189">
        <f t="shared" si="2038"/>
        <v>0</v>
      </c>
      <c r="G3601" s="189" cm="1">
        <f t="array" aca="1" ref="G3601" ca="1">OFFSET(G3601,-1,,,)+1</f>
        <v>3596</v>
      </c>
      <c r="H3601" s="189">
        <f t="shared" si="2033"/>
        <v>0</v>
      </c>
      <c r="I3601" s="189">
        <f t="shared" si="2039"/>
        <v>0</v>
      </c>
      <c r="J3601" s="179">
        <f t="shared" si="2040"/>
        <v>0</v>
      </c>
      <c r="K3601" s="173"/>
      <c r="L3601" s="174" t="str" cm="1">
        <f t="array" aca="1" ref="L3601" ca="1">IF($K3601="",OFFSET(L3601,-1,,,),K3601)</f>
        <v>15.01.21.01.03.02</v>
      </c>
      <c r="M3601" s="175" t="str" cm="1">
        <f t="array" aca="1" ref="M3601" ca="1">IF(OR($K3601=0,$K3601=""),OFFSET(M3601,-1,,,),O3601)</f>
        <v>MASSA ÚNICA E=20MM COM ARGAMASSA PRÉ FABRICADA- PAREDE</v>
      </c>
      <c r="N3601" s="67" t="s">
        <v>522</v>
      </c>
      <c r="O3601" s="68" t="s">
        <v>523</v>
      </c>
      <c r="P3601" s="68"/>
      <c r="Q3601" s="68" t="s">
        <v>3255</v>
      </c>
      <c r="R3601" s="69">
        <v>2417.4</v>
      </c>
      <c r="S3601" s="70">
        <v>0.44</v>
      </c>
      <c r="T3601" s="70">
        <v>1063.6559999999999</v>
      </c>
      <c r="U3601" s="67" t="s">
        <v>1496</v>
      </c>
      <c r="V3601" s="71" t="s">
        <v>1497</v>
      </c>
      <c r="W3601" s="171"/>
      <c r="X3601" s="172"/>
      <c r="Y3601" s="176">
        <f t="shared" si="2032"/>
        <v>0</v>
      </c>
      <c r="AA3601" s="192"/>
      <c r="AB3601" s="193"/>
    </row>
    <row r="3602" spans="2:28" hidden="1">
      <c r="B3602" s="189">
        <f t="shared" si="2034"/>
        <v>0</v>
      </c>
      <c r="C3602" s="189">
        <f t="shared" ca="1" si="2035"/>
        <v>0</v>
      </c>
      <c r="D3602" s="189">
        <f t="shared" si="2036"/>
        <v>0</v>
      </c>
      <c r="E3602" s="189">
        <f t="shared" ca="1" si="2037"/>
        <v>0</v>
      </c>
      <c r="F3602" s="189">
        <f t="shared" si="2038"/>
        <v>0</v>
      </c>
      <c r="G3602" s="189" cm="1">
        <f t="array" aca="1" ref="G3602" ca="1">OFFSET(G3602,-1,,,)+1</f>
        <v>3597</v>
      </c>
      <c r="H3602" s="189">
        <f t="shared" si="2033"/>
        <v>0</v>
      </c>
      <c r="I3602" s="189">
        <f t="shared" si="2039"/>
        <v>0</v>
      </c>
      <c r="J3602" s="179">
        <f t="shared" si="2040"/>
        <v>0</v>
      </c>
      <c r="K3602" s="173"/>
      <c r="L3602" s="174" t="str" cm="1">
        <f t="array" aca="1" ref="L3602" ca="1">IF($K3602="",OFFSET(L3602,-1,,,),K3602)</f>
        <v>15.01.21.01.03.02</v>
      </c>
      <c r="M3602" s="175" t="str" cm="1">
        <f t="array" aca="1" ref="M3602" ca="1">IF(OR($K3602=0,$K3602=""),OFFSET(M3602,-1,,,),O3602)</f>
        <v>MASSA ÚNICA E=20MM COM ARGAMASSA PRÉ FABRICADA- PAREDE</v>
      </c>
      <c r="N3602" s="67" t="s">
        <v>369</v>
      </c>
      <c r="O3602" s="68" t="s">
        <v>370</v>
      </c>
      <c r="P3602" s="68"/>
      <c r="Q3602" s="68" t="s">
        <v>3258</v>
      </c>
      <c r="R3602" s="69">
        <v>71.099999999999994</v>
      </c>
      <c r="S3602" s="70">
        <v>35</v>
      </c>
      <c r="T3602" s="70">
        <v>2488.5</v>
      </c>
      <c r="U3602" s="67" t="s">
        <v>1496</v>
      </c>
      <c r="V3602" s="71" t="s">
        <v>1497</v>
      </c>
      <c r="W3602" s="171"/>
      <c r="X3602" s="172"/>
      <c r="Y3602" s="176">
        <f t="shared" si="2032"/>
        <v>0</v>
      </c>
      <c r="AA3602" s="192"/>
      <c r="AB3602" s="193"/>
    </row>
    <row r="3603" spans="2:28">
      <c r="B3603" s="189">
        <f t="shared" si="2034"/>
        <v>0</v>
      </c>
      <c r="C3603" s="189">
        <f t="shared" ca="1" si="2035"/>
        <v>0</v>
      </c>
      <c r="D3603" s="189">
        <f t="shared" si="2036"/>
        <v>0</v>
      </c>
      <c r="E3603" s="189">
        <f t="shared" ca="1" si="2037"/>
        <v>0</v>
      </c>
      <c r="F3603" s="189">
        <f t="shared" si="2038"/>
        <v>0</v>
      </c>
      <c r="G3603" s="189" cm="1">
        <f t="array" aca="1" ref="G3603" ca="1">OFFSET(G3603,-1,,,)+1</f>
        <v>3598</v>
      </c>
      <c r="H3603" s="189">
        <f t="shared" si="2033"/>
        <v>0</v>
      </c>
      <c r="I3603" s="189">
        <f t="shared" si="2039"/>
        <v>0</v>
      </c>
      <c r="J3603" s="179">
        <f t="shared" si="2040"/>
        <v>0</v>
      </c>
      <c r="K3603" s="173" t="s">
        <v>3584</v>
      </c>
      <c r="L3603" s="174" t="str" cm="1">
        <f t="array" aca="1" ref="L3603" ca="1">IF($K3603="",OFFSET(L3603,-1,,,),K3603)</f>
        <v>15.01.21.01.03.03</v>
      </c>
      <c r="M3603" s="175" t="str" cm="1">
        <f t="array" aca="1" ref="M3603" ca="1">IF(OR($K3603=0,$K3603=""),OFFSET(M3603,-1,,,),O3603)</f>
        <v>PASTILHA 5X5CM COM FRETE DE CERÂMICA EM AC3</v>
      </c>
      <c r="N3603" s="67" t="s">
        <v>4138</v>
      </c>
      <c r="O3603" s="68" t="s">
        <v>4843</v>
      </c>
      <c r="P3603" s="68"/>
      <c r="Q3603" s="68" t="s">
        <v>3258</v>
      </c>
      <c r="R3603" s="69">
        <v>153.01</v>
      </c>
      <c r="S3603" s="70">
        <v>254.7766</v>
      </c>
      <c r="T3603" s="70">
        <v>38983.367566000001</v>
      </c>
      <c r="U3603" s="67"/>
      <c r="V3603" s="71"/>
      <c r="W3603" s="171"/>
      <c r="X3603" s="172"/>
      <c r="Y3603" s="176">
        <f t="shared" si="2032"/>
        <v>0</v>
      </c>
      <c r="AA3603" s="192"/>
      <c r="AB3603" s="193"/>
    </row>
    <row r="3604" spans="2:28" hidden="1">
      <c r="B3604" s="189">
        <f t="shared" si="2034"/>
        <v>0</v>
      </c>
      <c r="C3604" s="189">
        <f t="shared" ca="1" si="2035"/>
        <v>0</v>
      </c>
      <c r="D3604" s="189">
        <f t="shared" si="2036"/>
        <v>0</v>
      </c>
      <c r="E3604" s="189">
        <f t="shared" ca="1" si="2037"/>
        <v>0</v>
      </c>
      <c r="F3604" s="189">
        <f t="shared" si="2038"/>
        <v>0</v>
      </c>
      <c r="G3604" s="189" cm="1">
        <f t="array" aca="1" ref="G3604" ca="1">OFFSET(G3604,-1,,,)+1</f>
        <v>3599</v>
      </c>
      <c r="H3604" s="189">
        <f t="shared" si="2033"/>
        <v>0</v>
      </c>
      <c r="I3604" s="189">
        <f t="shared" si="2039"/>
        <v>0</v>
      </c>
      <c r="J3604" s="179">
        <f t="shared" si="2040"/>
        <v>0</v>
      </c>
      <c r="K3604" s="173"/>
      <c r="L3604" s="174" t="str" cm="1">
        <f t="array" aca="1" ref="L3604" ca="1">IF($K3604="",OFFSET(L3604,-1,,,),K3604)</f>
        <v>15.01.21.01.03.03</v>
      </c>
      <c r="M3604" s="175" t="str" cm="1">
        <f t="array" aca="1" ref="M3604" ca="1">IF(OR($K3604=0,$K3604=""),OFFSET(M3604,-1,,,),O3604)</f>
        <v>PASTILHA 5X5CM COM FRETE DE CERÂMICA EM AC3</v>
      </c>
      <c r="N3604" s="67" t="s">
        <v>259</v>
      </c>
      <c r="O3604" s="68" t="s">
        <v>260</v>
      </c>
      <c r="P3604" s="68"/>
      <c r="Q3604" s="68" t="s">
        <v>3260</v>
      </c>
      <c r="R3604" s="69">
        <v>3.0602</v>
      </c>
      <c r="S3604" s="70">
        <v>0.03</v>
      </c>
      <c r="T3604" s="70">
        <v>9.1805999999999999E-2</v>
      </c>
      <c r="U3604" s="67" t="s">
        <v>1496</v>
      </c>
      <c r="V3604" s="71" t="s">
        <v>1497</v>
      </c>
      <c r="W3604" s="171"/>
      <c r="X3604" s="172"/>
      <c r="Y3604" s="176">
        <f t="shared" si="2032"/>
        <v>0</v>
      </c>
      <c r="AA3604" s="192"/>
      <c r="AB3604" s="193"/>
    </row>
    <row r="3605" spans="2:28" hidden="1">
      <c r="B3605" s="189">
        <f t="shared" si="2034"/>
        <v>0</v>
      </c>
      <c r="C3605" s="189">
        <f t="shared" ca="1" si="2035"/>
        <v>0</v>
      </c>
      <c r="D3605" s="189">
        <f t="shared" si="2036"/>
        <v>0</v>
      </c>
      <c r="E3605" s="189">
        <f t="shared" ca="1" si="2037"/>
        <v>0</v>
      </c>
      <c r="F3605" s="189">
        <f t="shared" si="2038"/>
        <v>0</v>
      </c>
      <c r="G3605" s="189" cm="1">
        <f t="array" aca="1" ref="G3605" ca="1">OFFSET(G3605,-1,,,)+1</f>
        <v>3600</v>
      </c>
      <c r="H3605" s="189">
        <f t="shared" si="2033"/>
        <v>0</v>
      </c>
      <c r="I3605" s="189">
        <f t="shared" si="2039"/>
        <v>0</v>
      </c>
      <c r="J3605" s="179">
        <f t="shared" si="2040"/>
        <v>0</v>
      </c>
      <c r="K3605" s="173"/>
      <c r="L3605" s="174" t="str" cm="1">
        <f t="array" aca="1" ref="L3605" ca="1">IF($K3605="",OFFSET(L3605,-1,,,),K3605)</f>
        <v>15.01.21.01.03.03</v>
      </c>
      <c r="M3605" s="175" t="str" cm="1">
        <f t="array" aca="1" ref="M3605" ca="1">IF(OR($K3605=0,$K3605=""),OFFSET(M3605,-1,,,),O3605)</f>
        <v>PASTILHA 5X5CM COM FRETE DE CERÂMICA EM AC3</v>
      </c>
      <c r="N3605" s="67" t="s">
        <v>242</v>
      </c>
      <c r="O3605" s="68" t="s">
        <v>243</v>
      </c>
      <c r="P3605" s="68"/>
      <c r="Q3605" s="68" t="s">
        <v>3255</v>
      </c>
      <c r="R3605" s="69">
        <v>1224.08</v>
      </c>
      <c r="S3605" s="70">
        <v>1.3</v>
      </c>
      <c r="T3605" s="70">
        <v>1591.3039999999999</v>
      </c>
      <c r="U3605" s="67" t="s">
        <v>1496</v>
      </c>
      <c r="V3605" s="71" t="s">
        <v>1497</v>
      </c>
      <c r="W3605" s="171"/>
      <c r="X3605" s="172"/>
      <c r="Y3605" s="176">
        <f t="shared" si="2032"/>
        <v>0</v>
      </c>
      <c r="AA3605" s="192"/>
      <c r="AB3605" s="193"/>
    </row>
    <row r="3606" spans="2:28" hidden="1">
      <c r="B3606" s="189">
        <f t="shared" si="2034"/>
        <v>0</v>
      </c>
      <c r="C3606" s="189">
        <f t="shared" ca="1" si="2035"/>
        <v>0</v>
      </c>
      <c r="D3606" s="189">
        <f t="shared" si="2036"/>
        <v>0</v>
      </c>
      <c r="E3606" s="189">
        <f t="shared" ca="1" si="2037"/>
        <v>0</v>
      </c>
      <c r="F3606" s="189">
        <f t="shared" si="2038"/>
        <v>0</v>
      </c>
      <c r="G3606" s="189" cm="1">
        <f t="array" aca="1" ref="G3606" ca="1">OFFSET(G3606,-1,,,)+1</f>
        <v>3601</v>
      </c>
      <c r="H3606" s="189">
        <f t="shared" si="2033"/>
        <v>0</v>
      </c>
      <c r="I3606" s="189">
        <f t="shared" si="2039"/>
        <v>0</v>
      </c>
      <c r="J3606" s="179">
        <f t="shared" si="2040"/>
        <v>0</v>
      </c>
      <c r="K3606" s="173"/>
      <c r="L3606" s="174" t="str" cm="1">
        <f t="array" aca="1" ref="L3606" ca="1">IF($K3606="",OFFSET(L3606,-1,,,),K3606)</f>
        <v>15.01.21.01.03.03</v>
      </c>
      <c r="M3606" s="175" t="str" cm="1">
        <f t="array" aca="1" ref="M3606" ca="1">IF(OR($K3606=0,$K3606=""),OFFSET(M3606,-1,,,),O3606)</f>
        <v>PASTILHA 5X5CM COM FRETE DE CERÂMICA EM AC3</v>
      </c>
      <c r="N3606" s="67" t="s">
        <v>261</v>
      </c>
      <c r="O3606" s="68" t="s">
        <v>262</v>
      </c>
      <c r="P3606" s="68"/>
      <c r="Q3606" s="68" t="s">
        <v>3255</v>
      </c>
      <c r="R3606" s="69">
        <v>64.264200000000002</v>
      </c>
      <c r="S3606" s="70">
        <v>3.3</v>
      </c>
      <c r="T3606" s="70">
        <v>212.07185999999999</v>
      </c>
      <c r="U3606" s="67" t="s">
        <v>1496</v>
      </c>
      <c r="V3606" s="71" t="s">
        <v>1497</v>
      </c>
      <c r="W3606" s="171"/>
      <c r="X3606" s="172"/>
      <c r="Y3606" s="176">
        <f t="shared" si="2032"/>
        <v>0</v>
      </c>
      <c r="AA3606" s="192"/>
      <c r="AB3606" s="193"/>
    </row>
    <row r="3607" spans="2:28" hidden="1">
      <c r="B3607" s="189">
        <f t="shared" si="2034"/>
        <v>0</v>
      </c>
      <c r="C3607" s="189">
        <f t="shared" ca="1" si="2035"/>
        <v>0</v>
      </c>
      <c r="D3607" s="189">
        <f t="shared" si="2036"/>
        <v>0</v>
      </c>
      <c r="E3607" s="189">
        <f t="shared" ca="1" si="2037"/>
        <v>0</v>
      </c>
      <c r="F3607" s="189">
        <f t="shared" si="2038"/>
        <v>0</v>
      </c>
      <c r="G3607" s="189" cm="1">
        <f t="array" aca="1" ref="G3607" ca="1">OFFSET(G3607,-1,,,)+1</f>
        <v>3602</v>
      </c>
      <c r="H3607" s="189">
        <f t="shared" si="2033"/>
        <v>0</v>
      </c>
      <c r="I3607" s="189">
        <f t="shared" si="2039"/>
        <v>0</v>
      </c>
      <c r="J3607" s="179">
        <f t="shared" si="2040"/>
        <v>0</v>
      </c>
      <c r="K3607" s="173"/>
      <c r="L3607" s="174" t="str" cm="1">
        <f t="array" aca="1" ref="L3607" ca="1">IF($K3607="",OFFSET(L3607,-1,,,),K3607)</f>
        <v>15.01.21.01.03.03</v>
      </c>
      <c r="M3607" s="175" t="str" cm="1">
        <f t="array" aca="1" ref="M3607" ca="1">IF(OR($K3607=0,$K3607=""),OFFSET(M3607,-1,,,),O3607)</f>
        <v>PASTILHA 5X5CM COM FRETE DE CERÂMICA EM AC3</v>
      </c>
      <c r="N3607" s="67" t="s">
        <v>4139</v>
      </c>
      <c r="O3607" s="68" t="s">
        <v>4844</v>
      </c>
      <c r="P3607" s="68"/>
      <c r="Q3607" s="68" t="s">
        <v>3258</v>
      </c>
      <c r="R3607" s="69">
        <v>168.31100000000001</v>
      </c>
      <c r="S3607" s="70">
        <v>150</v>
      </c>
      <c r="T3607" s="70">
        <v>25246.65</v>
      </c>
      <c r="U3607" s="67" t="s">
        <v>1496</v>
      </c>
      <c r="V3607" s="71" t="s">
        <v>1497</v>
      </c>
      <c r="W3607" s="171"/>
      <c r="X3607" s="172"/>
      <c r="Y3607" s="176">
        <f t="shared" si="2032"/>
        <v>0</v>
      </c>
      <c r="AA3607" s="192"/>
      <c r="AB3607" s="193"/>
    </row>
    <row r="3608" spans="2:28" hidden="1">
      <c r="B3608" s="189">
        <f t="shared" si="2034"/>
        <v>0</v>
      </c>
      <c r="C3608" s="189">
        <f t="shared" ca="1" si="2035"/>
        <v>0</v>
      </c>
      <c r="D3608" s="189">
        <f t="shared" si="2036"/>
        <v>0</v>
      </c>
      <c r="E3608" s="189">
        <f t="shared" ca="1" si="2037"/>
        <v>0</v>
      </c>
      <c r="F3608" s="189">
        <f t="shared" si="2038"/>
        <v>0</v>
      </c>
      <c r="G3608" s="189" cm="1">
        <f t="array" aca="1" ref="G3608" ca="1">OFFSET(G3608,-1,,,)+1</f>
        <v>3603</v>
      </c>
      <c r="H3608" s="189">
        <f t="shared" si="2033"/>
        <v>0</v>
      </c>
      <c r="I3608" s="189">
        <f t="shared" si="2039"/>
        <v>0</v>
      </c>
      <c r="J3608" s="179">
        <f t="shared" si="2040"/>
        <v>0</v>
      </c>
      <c r="K3608" s="173"/>
      <c r="L3608" s="174" t="str" cm="1">
        <f t="array" aca="1" ref="L3608" ca="1">IF($K3608="",OFFSET(L3608,-1,,,),K3608)</f>
        <v>15.01.21.01.03.03</v>
      </c>
      <c r="M3608" s="175" t="str" cm="1">
        <f t="array" aca="1" ref="M3608" ca="1">IF(OR($K3608=0,$K3608=""),OFFSET(M3608,-1,,,),O3608)</f>
        <v>PASTILHA 5X5CM COM FRETE DE CERÂMICA EM AC3</v>
      </c>
      <c r="N3608" s="67" t="s">
        <v>1522</v>
      </c>
      <c r="O3608" s="68" t="s">
        <v>1523</v>
      </c>
      <c r="P3608" s="68"/>
      <c r="Q3608" s="68" t="s">
        <v>3258</v>
      </c>
      <c r="R3608" s="69">
        <v>168.31100000000001</v>
      </c>
      <c r="S3608" s="70">
        <v>65</v>
      </c>
      <c r="T3608" s="70">
        <v>10940.215</v>
      </c>
      <c r="U3608" s="67" t="s">
        <v>1496</v>
      </c>
      <c r="V3608" s="71" t="s">
        <v>1497</v>
      </c>
      <c r="W3608" s="171"/>
      <c r="X3608" s="172"/>
      <c r="Y3608" s="176">
        <f t="shared" si="2032"/>
        <v>0</v>
      </c>
      <c r="AA3608" s="192"/>
      <c r="AB3608" s="193"/>
    </row>
    <row r="3609" spans="2:28" hidden="1">
      <c r="B3609" s="189">
        <f t="shared" si="2034"/>
        <v>0</v>
      </c>
      <c r="C3609" s="189">
        <f t="shared" ca="1" si="2035"/>
        <v>0</v>
      </c>
      <c r="D3609" s="189">
        <f t="shared" si="2036"/>
        <v>0</v>
      </c>
      <c r="E3609" s="189">
        <f t="shared" ca="1" si="2037"/>
        <v>0</v>
      </c>
      <c r="F3609" s="189">
        <f t="shared" si="2038"/>
        <v>0</v>
      </c>
      <c r="G3609" s="189" cm="1">
        <f t="array" aca="1" ref="G3609" ca="1">OFFSET(G3609,-1,,,)+1</f>
        <v>3604</v>
      </c>
      <c r="H3609" s="189">
        <f t="shared" si="2033"/>
        <v>0</v>
      </c>
      <c r="I3609" s="189">
        <f t="shared" si="2039"/>
        <v>0</v>
      </c>
      <c r="J3609" s="179">
        <f t="shared" si="2040"/>
        <v>0</v>
      </c>
      <c r="K3609" s="173"/>
      <c r="L3609" s="174" t="str" cm="1">
        <f t="array" aca="1" ref="L3609" ca="1">IF($K3609="",OFFSET(L3609,-1,,,),K3609)</f>
        <v>15.01.21.01.03.03</v>
      </c>
      <c r="M3609" s="175" t="str" cm="1">
        <f t="array" aca="1" ref="M3609" ca="1">IF(OR($K3609=0,$K3609=""),OFFSET(M3609,-1,,,),O3609)</f>
        <v>PASTILHA 5X5CM COM FRETE DE CERÂMICA EM AC3</v>
      </c>
      <c r="N3609" s="67" t="s">
        <v>265</v>
      </c>
      <c r="O3609" s="68" t="s">
        <v>266</v>
      </c>
      <c r="P3609" s="68"/>
      <c r="Q3609" s="68" t="s">
        <v>3258</v>
      </c>
      <c r="R3609" s="69">
        <v>168.31100000000001</v>
      </c>
      <c r="S3609" s="70">
        <v>5.9</v>
      </c>
      <c r="T3609" s="70">
        <v>993.03490000000011</v>
      </c>
      <c r="U3609" s="67" t="s">
        <v>1496</v>
      </c>
      <c r="V3609" s="71" t="s">
        <v>1497</v>
      </c>
      <c r="W3609" s="171"/>
      <c r="X3609" s="172"/>
      <c r="Y3609" s="176">
        <f t="shared" si="2032"/>
        <v>0</v>
      </c>
      <c r="AA3609" s="192"/>
      <c r="AB3609" s="193"/>
    </row>
    <row r="3610" spans="2:28" hidden="1">
      <c r="B3610" s="189">
        <f t="shared" si="2034"/>
        <v>0</v>
      </c>
      <c r="C3610" s="189">
        <f t="shared" ca="1" si="2035"/>
        <v>0</v>
      </c>
      <c r="D3610" s="189">
        <f t="shared" si="2036"/>
        <v>0</v>
      </c>
      <c r="E3610" s="189">
        <f t="shared" ca="1" si="2037"/>
        <v>0</v>
      </c>
      <c r="F3610" s="189">
        <f t="shared" si="2038"/>
        <v>0</v>
      </c>
      <c r="G3610" s="189" cm="1">
        <f t="array" aca="1" ref="G3610" ca="1">OFFSET(G3610,-1,,,)+1</f>
        <v>3605</v>
      </c>
      <c r="H3610" s="189">
        <f t="shared" si="2033"/>
        <v>0</v>
      </c>
      <c r="I3610" s="189">
        <f t="shared" si="2039"/>
        <v>0</v>
      </c>
      <c r="J3610" s="179">
        <f t="shared" si="2040"/>
        <v>0</v>
      </c>
      <c r="K3610" s="173" t="s">
        <v>3585</v>
      </c>
      <c r="L3610" s="174" t="str" cm="1">
        <f t="array" aca="1" ref="L3610" ca="1">IF($K3610="",OFFSET(L3610,-1,,,),K3610)</f>
        <v>15.01.21.01.04</v>
      </c>
      <c r="M3610" s="175" t="str" cm="1">
        <f t="array" aca="1" ref="M3610" ca="1">IF(OR($K3610=0,$K3610=""),OFFSET(M3610,-1,,,),O3610)</f>
        <v>EQUIPAMENTOS</v>
      </c>
      <c r="N3610" s="67" t="s">
        <v>143</v>
      </c>
      <c r="O3610" s="68" t="s">
        <v>1586</v>
      </c>
      <c r="P3610" s="68"/>
      <c r="Q3610" s="68"/>
      <c r="R3610" s="69"/>
      <c r="S3610" s="70"/>
      <c r="T3610" s="70">
        <v>0</v>
      </c>
      <c r="U3610" s="67"/>
      <c r="V3610" s="71"/>
      <c r="W3610" s="171"/>
      <c r="X3610" s="172"/>
      <c r="Y3610" s="176">
        <f t="shared" si="2032"/>
        <v>0</v>
      </c>
      <c r="AA3610" s="192"/>
      <c r="AB3610" s="193"/>
    </row>
    <row r="3611" spans="2:28">
      <c r="B3611" s="189">
        <f t="shared" si="2034"/>
        <v>0</v>
      </c>
      <c r="C3611" s="189">
        <f t="shared" ca="1" si="2035"/>
        <v>0</v>
      </c>
      <c r="D3611" s="189">
        <f t="shared" si="2036"/>
        <v>0</v>
      </c>
      <c r="E3611" s="189">
        <f t="shared" ca="1" si="2037"/>
        <v>0</v>
      </c>
      <c r="F3611" s="189">
        <f t="shared" si="2038"/>
        <v>0</v>
      </c>
      <c r="G3611" s="189" cm="1">
        <f t="array" aca="1" ref="G3611" ca="1">OFFSET(G3611,-1,,,)+1</f>
        <v>3606</v>
      </c>
      <c r="H3611" s="189">
        <f t="shared" si="2033"/>
        <v>0</v>
      </c>
      <c r="I3611" s="189">
        <f t="shared" si="2039"/>
        <v>0</v>
      </c>
      <c r="J3611" s="179">
        <f t="shared" si="2040"/>
        <v>0</v>
      </c>
      <c r="K3611" s="173" t="s">
        <v>3586</v>
      </c>
      <c r="L3611" s="174" t="str" cm="1">
        <f t="array" aca="1" ref="L3611" ca="1">IF($K3611="",OFFSET(L3611,-1,,,),K3611)</f>
        <v>15.01.21.01.04.01</v>
      </c>
      <c r="M3611" s="175" t="str" cm="1">
        <f t="array" aca="1" ref="M3611" ca="1">IF(OR($K3611=0,$K3611=""),OFFSET(M3611,-1,,,),O3611)</f>
        <v>EQUIPAMENTOS PARA PISCINA - MATERIAL E MÃO DE OBRA</v>
      </c>
      <c r="N3611" s="67" t="s">
        <v>1507</v>
      </c>
      <c r="O3611" s="68" t="s">
        <v>4845</v>
      </c>
      <c r="P3611" s="68"/>
      <c r="Q3611" s="68" t="s">
        <v>3261</v>
      </c>
      <c r="R3611" s="69">
        <v>1</v>
      </c>
      <c r="S3611" s="70">
        <v>63750</v>
      </c>
      <c r="T3611" s="70">
        <v>63750</v>
      </c>
      <c r="U3611" s="67"/>
      <c r="V3611" s="71"/>
      <c r="W3611" s="171"/>
      <c r="X3611" s="172"/>
      <c r="Y3611" s="176">
        <f t="shared" si="2032"/>
        <v>0</v>
      </c>
      <c r="AA3611" s="192"/>
      <c r="AB3611" s="193"/>
    </row>
    <row r="3612" spans="2:28" hidden="1">
      <c r="B3612" s="189">
        <f t="shared" si="2034"/>
        <v>0</v>
      </c>
      <c r="C3612" s="189">
        <f t="shared" ca="1" si="2035"/>
        <v>0</v>
      </c>
      <c r="D3612" s="189">
        <f t="shared" si="2036"/>
        <v>0</v>
      </c>
      <c r="E3612" s="189">
        <f t="shared" ca="1" si="2037"/>
        <v>0</v>
      </c>
      <c r="F3612" s="189">
        <f t="shared" si="2038"/>
        <v>0</v>
      </c>
      <c r="G3612" s="189" cm="1">
        <f t="array" aca="1" ref="G3612" ca="1">OFFSET(G3612,-1,,,)+1</f>
        <v>3607</v>
      </c>
      <c r="H3612" s="189">
        <f t="shared" si="2033"/>
        <v>0</v>
      </c>
      <c r="I3612" s="189">
        <f t="shared" si="2039"/>
        <v>0</v>
      </c>
      <c r="J3612" s="179">
        <f t="shared" si="2040"/>
        <v>0</v>
      </c>
      <c r="K3612" s="173"/>
      <c r="L3612" s="174" t="str" cm="1">
        <f t="array" aca="1" ref="L3612" ca="1">IF($K3612="",OFFSET(L3612,-1,,,),K3612)</f>
        <v>15.01.21.01.04.01</v>
      </c>
      <c r="M3612" s="175" t="str" cm="1">
        <f t="array" aca="1" ref="M3612" ca="1">IF(OR($K3612=0,$K3612=""),OFFSET(M3612,-1,,,),O3612)</f>
        <v>EQUIPAMENTOS PARA PISCINA - MATERIAL E MÃO DE OBRA</v>
      </c>
      <c r="N3612" s="67" t="s">
        <v>1508</v>
      </c>
      <c r="O3612" s="68" t="s">
        <v>1509</v>
      </c>
      <c r="P3612" s="68"/>
      <c r="Q3612" s="68" t="s">
        <v>3260</v>
      </c>
      <c r="R3612" s="69">
        <v>1</v>
      </c>
      <c r="S3612" s="70">
        <v>25000</v>
      </c>
      <c r="T3612" s="70">
        <v>25000</v>
      </c>
      <c r="U3612" s="67" t="s">
        <v>1496</v>
      </c>
      <c r="V3612" s="71" t="s">
        <v>1497</v>
      </c>
      <c r="W3612" s="171"/>
      <c r="X3612" s="172"/>
      <c r="Y3612" s="176">
        <f t="shared" si="2032"/>
        <v>0</v>
      </c>
      <c r="AA3612" s="192"/>
      <c r="AB3612" s="193"/>
    </row>
    <row r="3613" spans="2:28" hidden="1">
      <c r="B3613" s="189">
        <f t="shared" si="2034"/>
        <v>0</v>
      </c>
      <c r="C3613" s="189">
        <f t="shared" ca="1" si="2035"/>
        <v>0</v>
      </c>
      <c r="D3613" s="189">
        <f t="shared" si="2036"/>
        <v>0</v>
      </c>
      <c r="E3613" s="189">
        <f t="shared" ca="1" si="2037"/>
        <v>0</v>
      </c>
      <c r="F3613" s="189">
        <f t="shared" si="2038"/>
        <v>0</v>
      </c>
      <c r="G3613" s="189" cm="1">
        <f t="array" aca="1" ref="G3613" ca="1">OFFSET(G3613,-1,,,)+1</f>
        <v>3608</v>
      </c>
      <c r="H3613" s="189">
        <f t="shared" si="2033"/>
        <v>0</v>
      </c>
      <c r="I3613" s="189">
        <f t="shared" si="2039"/>
        <v>0</v>
      </c>
      <c r="J3613" s="179">
        <f t="shared" si="2040"/>
        <v>0</v>
      </c>
      <c r="K3613" s="173"/>
      <c r="L3613" s="174" t="str" cm="1">
        <f t="array" aca="1" ref="L3613" ca="1">IF($K3613="",OFFSET(L3613,-1,,,),K3613)</f>
        <v>15.01.21.01.04.01</v>
      </c>
      <c r="M3613" s="175" t="str" cm="1">
        <f t="array" aca="1" ref="M3613" ca="1">IF(OR($K3613=0,$K3613=""),OFFSET(M3613,-1,,,),O3613)</f>
        <v>EQUIPAMENTOS PARA PISCINA - MATERIAL E MÃO DE OBRA</v>
      </c>
      <c r="N3613" s="67" t="s">
        <v>1510</v>
      </c>
      <c r="O3613" s="68" t="s">
        <v>1511</v>
      </c>
      <c r="P3613" s="68"/>
      <c r="Q3613" s="68" t="s">
        <v>3260</v>
      </c>
      <c r="R3613" s="69">
        <v>1</v>
      </c>
      <c r="S3613" s="70">
        <v>1250</v>
      </c>
      <c r="T3613" s="70">
        <v>1250</v>
      </c>
      <c r="U3613" s="67" t="s">
        <v>1496</v>
      </c>
      <c r="V3613" s="71" t="s">
        <v>1497</v>
      </c>
      <c r="W3613" s="171"/>
      <c r="X3613" s="172"/>
      <c r="Y3613" s="176">
        <f t="shared" si="2032"/>
        <v>0</v>
      </c>
      <c r="AA3613" s="192"/>
      <c r="AB3613" s="193"/>
    </row>
    <row r="3614" spans="2:28" hidden="1">
      <c r="B3614" s="189">
        <f t="shared" si="2034"/>
        <v>0</v>
      </c>
      <c r="C3614" s="189">
        <f t="shared" ca="1" si="2035"/>
        <v>0</v>
      </c>
      <c r="D3614" s="189">
        <f t="shared" si="2036"/>
        <v>0</v>
      </c>
      <c r="E3614" s="189">
        <f t="shared" ca="1" si="2037"/>
        <v>0</v>
      </c>
      <c r="F3614" s="189">
        <f t="shared" si="2038"/>
        <v>0</v>
      </c>
      <c r="G3614" s="189" cm="1">
        <f t="array" aca="1" ref="G3614" ca="1">OFFSET(G3614,-1,,,)+1</f>
        <v>3609</v>
      </c>
      <c r="H3614" s="189">
        <f t="shared" si="2033"/>
        <v>0</v>
      </c>
      <c r="I3614" s="189">
        <f t="shared" si="2039"/>
        <v>0</v>
      </c>
      <c r="J3614" s="179">
        <f t="shared" si="2040"/>
        <v>0</v>
      </c>
      <c r="K3614" s="173"/>
      <c r="L3614" s="174" t="str" cm="1">
        <f t="array" aca="1" ref="L3614" ca="1">IF($K3614="",OFFSET(L3614,-1,,,),K3614)</f>
        <v>15.01.21.01.04.01</v>
      </c>
      <c r="M3614" s="175" t="str" cm="1">
        <f t="array" aca="1" ref="M3614" ca="1">IF(OR($K3614=0,$K3614=""),OFFSET(M3614,-1,,,),O3614)</f>
        <v>EQUIPAMENTOS PARA PISCINA - MATERIAL E MÃO DE OBRA</v>
      </c>
      <c r="N3614" s="67" t="s">
        <v>1512</v>
      </c>
      <c r="O3614" s="68" t="s">
        <v>1513</v>
      </c>
      <c r="P3614" s="68"/>
      <c r="Q3614" s="68" t="s">
        <v>3261</v>
      </c>
      <c r="R3614" s="73">
        <v>1</v>
      </c>
      <c r="S3614" s="70">
        <v>25000</v>
      </c>
      <c r="T3614" s="70">
        <v>25000</v>
      </c>
      <c r="U3614" s="67" t="s">
        <v>1496</v>
      </c>
      <c r="V3614" s="71" t="s">
        <v>1497</v>
      </c>
      <c r="W3614" s="171"/>
      <c r="X3614" s="172"/>
      <c r="Y3614" s="176">
        <f t="shared" si="2032"/>
        <v>0</v>
      </c>
      <c r="AA3614" s="192"/>
      <c r="AB3614" s="193"/>
    </row>
    <row r="3615" spans="2:28" hidden="1">
      <c r="B3615" s="189">
        <f t="shared" si="2034"/>
        <v>0</v>
      </c>
      <c r="C3615" s="189">
        <f t="shared" ca="1" si="2035"/>
        <v>0</v>
      </c>
      <c r="D3615" s="189">
        <f t="shared" si="2036"/>
        <v>0</v>
      </c>
      <c r="E3615" s="189">
        <f t="shared" ca="1" si="2037"/>
        <v>0</v>
      </c>
      <c r="F3615" s="189">
        <f t="shared" si="2038"/>
        <v>0</v>
      </c>
      <c r="G3615" s="189" cm="1">
        <f t="array" aca="1" ref="G3615" ca="1">OFFSET(G3615,-1,,,)+1</f>
        <v>3610</v>
      </c>
      <c r="H3615" s="189">
        <f t="shared" si="2033"/>
        <v>0</v>
      </c>
      <c r="I3615" s="189">
        <f t="shared" si="2039"/>
        <v>0</v>
      </c>
      <c r="J3615" s="179">
        <f t="shared" si="2040"/>
        <v>0</v>
      </c>
      <c r="K3615" s="173"/>
      <c r="L3615" s="174" t="str" cm="1">
        <f t="array" aca="1" ref="L3615" ca="1">IF($K3615="",OFFSET(L3615,-1,,,),K3615)</f>
        <v>15.01.21.01.04.01</v>
      </c>
      <c r="M3615" s="175" t="str" cm="1">
        <f t="array" aca="1" ref="M3615" ca="1">IF(OR($K3615=0,$K3615=""),OFFSET(M3615,-1,,,),O3615)</f>
        <v>EQUIPAMENTOS PARA PISCINA - MATERIAL E MÃO DE OBRA</v>
      </c>
      <c r="N3615" s="67" t="s">
        <v>1514</v>
      </c>
      <c r="O3615" s="68" t="s">
        <v>1515</v>
      </c>
      <c r="P3615" s="68"/>
      <c r="Q3615" s="68" t="s">
        <v>3261</v>
      </c>
      <c r="R3615" s="69">
        <v>1</v>
      </c>
      <c r="S3615" s="70">
        <v>12500</v>
      </c>
      <c r="T3615" s="70">
        <v>12500</v>
      </c>
      <c r="U3615" s="67" t="s">
        <v>1496</v>
      </c>
      <c r="V3615" s="71" t="s">
        <v>1497</v>
      </c>
      <c r="W3615" s="171"/>
      <c r="X3615" s="172"/>
      <c r="Y3615" s="176">
        <f t="shared" si="2032"/>
        <v>0</v>
      </c>
      <c r="AA3615" s="192"/>
      <c r="AB3615" s="193"/>
    </row>
    <row r="3616" spans="2:28" hidden="1">
      <c r="B3616" s="189">
        <f t="shared" si="2034"/>
        <v>0</v>
      </c>
      <c r="C3616" s="189">
        <f t="shared" ca="1" si="2035"/>
        <v>0</v>
      </c>
      <c r="D3616" s="189">
        <f t="shared" si="2036"/>
        <v>0</v>
      </c>
      <c r="E3616" s="189">
        <f t="shared" ca="1" si="2037"/>
        <v>0</v>
      </c>
      <c r="F3616" s="189">
        <f t="shared" si="2038"/>
        <v>0</v>
      </c>
      <c r="G3616" s="189" cm="1">
        <f t="array" aca="1" ref="G3616" ca="1">OFFSET(G3616,-1,,,)+1</f>
        <v>3611</v>
      </c>
      <c r="H3616" s="189">
        <f t="shared" si="2033"/>
        <v>0</v>
      </c>
      <c r="I3616" s="189">
        <f t="shared" si="2039"/>
        <v>0</v>
      </c>
      <c r="J3616" s="179">
        <f t="shared" si="2040"/>
        <v>0</v>
      </c>
      <c r="K3616" s="173" t="s">
        <v>3587</v>
      </c>
      <c r="L3616" s="174" t="str" cm="1">
        <f t="array" aca="1" ref="L3616" ca="1">IF($K3616="",OFFSET(L3616,-1,,,),K3616)</f>
        <v>15.01.21.01.05</v>
      </c>
      <c r="M3616" s="175" t="str" cm="1">
        <f t="array" aca="1" ref="M3616" ca="1">IF(OR($K3616=0,$K3616=""),OFFSET(M3616,-1,,,),O3616)</f>
        <v>SOLÁRIO</v>
      </c>
      <c r="N3616" s="67" t="s">
        <v>143</v>
      </c>
      <c r="O3616" s="68" t="s">
        <v>4846</v>
      </c>
      <c r="P3616" s="68"/>
      <c r="Q3616" s="68"/>
      <c r="R3616" s="69"/>
      <c r="S3616" s="70"/>
      <c r="T3616" s="70">
        <v>0</v>
      </c>
      <c r="U3616" s="67"/>
      <c r="V3616" s="71"/>
      <c r="W3616" s="171"/>
      <c r="X3616" s="172"/>
      <c r="Y3616" s="176">
        <f t="shared" si="2032"/>
        <v>0</v>
      </c>
      <c r="AA3616" s="192"/>
      <c r="AB3616" s="193"/>
    </row>
    <row r="3617" spans="2:28">
      <c r="B3617" s="189">
        <f t="shared" si="2034"/>
        <v>0</v>
      </c>
      <c r="C3617" s="189">
        <f t="shared" ca="1" si="2035"/>
        <v>0</v>
      </c>
      <c r="D3617" s="189">
        <f t="shared" si="2036"/>
        <v>0</v>
      </c>
      <c r="E3617" s="189">
        <f t="shared" ca="1" si="2037"/>
        <v>0</v>
      </c>
      <c r="F3617" s="189">
        <f t="shared" si="2038"/>
        <v>0</v>
      </c>
      <c r="G3617" s="189" cm="1">
        <f t="array" aca="1" ref="G3617" ca="1">OFFSET(G3617,-1,,,)+1</f>
        <v>3612</v>
      </c>
      <c r="H3617" s="189">
        <f t="shared" si="2033"/>
        <v>0</v>
      </c>
      <c r="I3617" s="189">
        <f t="shared" si="2039"/>
        <v>0</v>
      </c>
      <c r="J3617" s="179">
        <f t="shared" si="2040"/>
        <v>0</v>
      </c>
      <c r="K3617" s="173" t="s">
        <v>3588</v>
      </c>
      <c r="L3617" s="174" t="str" cm="1">
        <f t="array" aca="1" ref="L3617" ca="1">IF($K3617="",OFFSET(L3617,-1,,,),K3617)</f>
        <v>15.01.21.01.05.01</v>
      </c>
      <c r="M3617" s="175" t="str" cm="1">
        <f t="array" aca="1" ref="M3617" ca="1">IF(OR($K3617=0,$K3617=""),OFFSET(M3617,-1,,,),O3617)</f>
        <v>REGULARIZAÇÃO SARRAFEADA - CONTRAPISO - ESP=3CM</v>
      </c>
      <c r="N3617" s="67" t="s">
        <v>252</v>
      </c>
      <c r="O3617" s="68" t="s">
        <v>4237</v>
      </c>
      <c r="P3617" s="68"/>
      <c r="Q3617" s="68" t="s">
        <v>3258</v>
      </c>
      <c r="R3617" s="69">
        <v>123.76</v>
      </c>
      <c r="S3617" s="70">
        <v>52.604999999999997</v>
      </c>
      <c r="T3617" s="70">
        <v>6510.3948</v>
      </c>
      <c r="U3617" s="67"/>
      <c r="V3617" s="71"/>
      <c r="W3617" s="171"/>
      <c r="X3617" s="172"/>
      <c r="Y3617" s="176">
        <f t="shared" si="2032"/>
        <v>0</v>
      </c>
      <c r="AA3617" s="192"/>
      <c r="AB3617" s="193"/>
    </row>
    <row r="3618" spans="2:28" hidden="1">
      <c r="B3618" s="189">
        <f t="shared" si="2034"/>
        <v>0</v>
      </c>
      <c r="C3618" s="189">
        <f t="shared" ca="1" si="2035"/>
        <v>0</v>
      </c>
      <c r="D3618" s="189">
        <f t="shared" si="2036"/>
        <v>0</v>
      </c>
      <c r="E3618" s="189">
        <f t="shared" ca="1" si="2037"/>
        <v>0</v>
      </c>
      <c r="F3618" s="189">
        <f t="shared" si="2038"/>
        <v>0</v>
      </c>
      <c r="G3618" s="189" cm="1">
        <f t="array" aca="1" ref="G3618" ca="1">OFFSET(G3618,-1,,,)+1</f>
        <v>3613</v>
      </c>
      <c r="H3618" s="189">
        <f t="shared" si="2033"/>
        <v>0</v>
      </c>
      <c r="I3618" s="189">
        <f t="shared" si="2039"/>
        <v>0</v>
      </c>
      <c r="J3618" s="179">
        <f t="shared" si="2040"/>
        <v>0</v>
      </c>
      <c r="K3618" s="173"/>
      <c r="L3618" s="174" t="str" cm="1">
        <f t="array" aca="1" ref="L3618" ca="1">IF($K3618="",OFFSET(L3618,-1,,,),K3618)</f>
        <v>15.01.21.01.05.01</v>
      </c>
      <c r="M3618" s="175" t="str" cm="1">
        <f t="array" aca="1" ref="M3618" ca="1">IF(OR($K3618=0,$K3618=""),OFFSET(M3618,-1,,,),O3618)</f>
        <v>REGULARIZAÇÃO SARRAFEADA - CONTRAPISO - ESP=3CM</v>
      </c>
      <c r="N3618" s="67" t="s">
        <v>240</v>
      </c>
      <c r="O3618" s="68" t="s">
        <v>179</v>
      </c>
      <c r="P3618" s="68"/>
      <c r="Q3618" s="68" t="s">
        <v>3255</v>
      </c>
      <c r="R3618" s="69">
        <v>1081.6623999999999</v>
      </c>
      <c r="S3618" s="70">
        <v>0.75</v>
      </c>
      <c r="T3618" s="70">
        <v>811.24679999999989</v>
      </c>
      <c r="U3618" s="67" t="s">
        <v>1496</v>
      </c>
      <c r="V3618" s="71" t="s">
        <v>1497</v>
      </c>
      <c r="W3618" s="171"/>
      <c r="X3618" s="172"/>
      <c r="Y3618" s="176">
        <f t="shared" si="2032"/>
        <v>0</v>
      </c>
      <c r="AA3618" s="192"/>
      <c r="AB3618" s="193"/>
    </row>
    <row r="3619" spans="2:28" hidden="1">
      <c r="B3619" s="189">
        <f t="shared" si="2034"/>
        <v>0</v>
      </c>
      <c r="C3619" s="189">
        <f t="shared" ca="1" si="2035"/>
        <v>0</v>
      </c>
      <c r="D3619" s="189">
        <f t="shared" si="2036"/>
        <v>0</v>
      </c>
      <c r="E3619" s="189">
        <f t="shared" ca="1" si="2037"/>
        <v>0</v>
      </c>
      <c r="F3619" s="189">
        <f t="shared" si="2038"/>
        <v>0</v>
      </c>
      <c r="G3619" s="189" cm="1">
        <f t="array" aca="1" ref="G3619" ca="1">OFFSET(G3619,-1,,,)+1</f>
        <v>3614</v>
      </c>
      <c r="H3619" s="189">
        <f t="shared" si="2033"/>
        <v>0</v>
      </c>
      <c r="I3619" s="189">
        <f t="shared" si="2039"/>
        <v>0</v>
      </c>
      <c r="J3619" s="179">
        <f t="shared" si="2040"/>
        <v>0</v>
      </c>
      <c r="K3619" s="173"/>
      <c r="L3619" s="174" t="str" cm="1">
        <f t="array" aca="1" ref="L3619" ca="1">IF($K3619="",OFFSET(L3619,-1,,,),K3619)</f>
        <v>15.01.21.01.05.01</v>
      </c>
      <c r="M3619" s="175" t="str" cm="1">
        <f t="array" aca="1" ref="M3619" ca="1">IF(OR($K3619=0,$K3619=""),OFFSET(M3619,-1,,,),O3619)</f>
        <v>REGULARIZAÇÃO SARRAFEADA - CONTRAPISO - ESP=3CM</v>
      </c>
      <c r="N3619" s="67" t="s">
        <v>180</v>
      </c>
      <c r="O3619" s="68" t="s">
        <v>181</v>
      </c>
      <c r="P3619" s="68"/>
      <c r="Q3619" s="68" t="s">
        <v>3256</v>
      </c>
      <c r="R3619" s="69">
        <v>4.9504000000000001</v>
      </c>
      <c r="S3619" s="70">
        <v>200</v>
      </c>
      <c r="T3619" s="70">
        <v>990.08</v>
      </c>
      <c r="U3619" s="67" t="s">
        <v>1496</v>
      </c>
      <c r="V3619" s="71" t="s">
        <v>1497</v>
      </c>
      <c r="W3619" s="171"/>
      <c r="X3619" s="172"/>
      <c r="Y3619" s="176">
        <f t="shared" si="2032"/>
        <v>0</v>
      </c>
      <c r="AA3619" s="192"/>
      <c r="AB3619" s="193"/>
    </row>
    <row r="3620" spans="2:28" hidden="1">
      <c r="B3620" s="189">
        <f t="shared" si="2034"/>
        <v>0</v>
      </c>
      <c r="C3620" s="189">
        <f t="shared" ca="1" si="2035"/>
        <v>0</v>
      </c>
      <c r="D3620" s="189">
        <f t="shared" si="2036"/>
        <v>0</v>
      </c>
      <c r="E3620" s="189">
        <f t="shared" ca="1" si="2037"/>
        <v>0</v>
      </c>
      <c r="F3620" s="189">
        <f t="shared" si="2038"/>
        <v>0</v>
      </c>
      <c r="G3620" s="189" cm="1">
        <f t="array" aca="1" ref="G3620" ca="1">OFFSET(G3620,-1,,,)+1</f>
        <v>3615</v>
      </c>
      <c r="H3620" s="189">
        <f t="shared" si="2033"/>
        <v>0</v>
      </c>
      <c r="I3620" s="189">
        <f t="shared" si="2039"/>
        <v>0</v>
      </c>
      <c r="J3620" s="179">
        <f t="shared" si="2040"/>
        <v>0</v>
      </c>
      <c r="K3620" s="173"/>
      <c r="L3620" s="174" t="str" cm="1">
        <f t="array" aca="1" ref="L3620" ca="1">IF($K3620="",OFFSET(L3620,-1,,,),K3620)</f>
        <v>15.01.21.01.05.01</v>
      </c>
      <c r="M3620" s="175" t="str" cm="1">
        <f t="array" aca="1" ref="M3620" ca="1">IF(OR($K3620=0,$K3620=""),OFFSET(M3620,-1,,,),O3620)</f>
        <v>REGULARIZAÇÃO SARRAFEADA - CONTRAPISO - ESP=3CM</v>
      </c>
      <c r="N3620" s="67" t="s">
        <v>253</v>
      </c>
      <c r="O3620" s="68" t="s">
        <v>254</v>
      </c>
      <c r="P3620" s="68"/>
      <c r="Q3620" s="68" t="s">
        <v>3255</v>
      </c>
      <c r="R3620" s="69">
        <v>55.692</v>
      </c>
      <c r="S3620" s="70">
        <v>9</v>
      </c>
      <c r="T3620" s="70">
        <v>501.22800000000001</v>
      </c>
      <c r="U3620" s="67" t="s">
        <v>1496</v>
      </c>
      <c r="V3620" s="71" t="s">
        <v>1497</v>
      </c>
      <c r="W3620" s="171"/>
      <c r="X3620" s="172"/>
      <c r="Y3620" s="176">
        <f t="shared" si="2032"/>
        <v>0</v>
      </c>
      <c r="AA3620" s="192"/>
      <c r="AB3620" s="193"/>
    </row>
    <row r="3621" spans="2:28" hidden="1">
      <c r="B3621" s="189">
        <f t="shared" si="2034"/>
        <v>0</v>
      </c>
      <c r="C3621" s="189">
        <f t="shared" ca="1" si="2035"/>
        <v>0</v>
      </c>
      <c r="D3621" s="189">
        <f t="shared" si="2036"/>
        <v>0</v>
      </c>
      <c r="E3621" s="189">
        <f t="shared" ca="1" si="2037"/>
        <v>0</v>
      </c>
      <c r="F3621" s="189">
        <f t="shared" si="2038"/>
        <v>0</v>
      </c>
      <c r="G3621" s="189" cm="1">
        <f t="array" aca="1" ref="G3621" ca="1">OFFSET(G3621,-1,,,)+1</f>
        <v>3616</v>
      </c>
      <c r="H3621" s="189">
        <f t="shared" si="2033"/>
        <v>0</v>
      </c>
      <c r="I3621" s="189">
        <f t="shared" si="2039"/>
        <v>0</v>
      </c>
      <c r="J3621" s="179">
        <f t="shared" si="2040"/>
        <v>0</v>
      </c>
      <c r="K3621" s="173"/>
      <c r="L3621" s="174" t="str" cm="1">
        <f t="array" aca="1" ref="L3621" ca="1">IF($K3621="",OFFSET(L3621,-1,,,),K3621)</f>
        <v>15.01.21.01.05.01</v>
      </c>
      <c r="M3621" s="175" t="str" cm="1">
        <f t="array" aca="1" ref="M3621" ca="1">IF(OR($K3621=0,$K3621=""),OFFSET(M3621,-1,,,),O3621)</f>
        <v>REGULARIZAÇÃO SARRAFEADA - CONTRAPISO - ESP=3CM</v>
      </c>
      <c r="N3621" s="67" t="s">
        <v>255</v>
      </c>
      <c r="O3621" s="68" t="s">
        <v>256</v>
      </c>
      <c r="P3621" s="68"/>
      <c r="Q3621" s="68" t="s">
        <v>3258</v>
      </c>
      <c r="R3621" s="69">
        <v>123.76</v>
      </c>
      <c r="S3621" s="70">
        <v>34</v>
      </c>
      <c r="T3621" s="70">
        <v>4207.84</v>
      </c>
      <c r="U3621" s="67" t="s">
        <v>1496</v>
      </c>
      <c r="V3621" s="71" t="s">
        <v>1497</v>
      </c>
      <c r="W3621" s="171"/>
      <c r="X3621" s="172"/>
      <c r="Y3621" s="176">
        <f t="shared" si="2032"/>
        <v>0</v>
      </c>
      <c r="AA3621" s="192"/>
      <c r="AB3621" s="193"/>
    </row>
    <row r="3622" spans="2:28">
      <c r="B3622" s="189">
        <f t="shared" si="2034"/>
        <v>0</v>
      </c>
      <c r="C3622" s="189">
        <f t="shared" ca="1" si="2035"/>
        <v>0</v>
      </c>
      <c r="D3622" s="189">
        <f t="shared" si="2036"/>
        <v>0</v>
      </c>
      <c r="E3622" s="189">
        <f t="shared" ca="1" si="2037"/>
        <v>0</v>
      </c>
      <c r="F3622" s="189">
        <f t="shared" si="2038"/>
        <v>0</v>
      </c>
      <c r="G3622" s="189" cm="1">
        <f t="array" aca="1" ref="G3622" ca="1">OFFSET(G3622,-1,,,)+1</f>
        <v>3617</v>
      </c>
      <c r="H3622" s="189">
        <f t="shared" si="2033"/>
        <v>0</v>
      </c>
      <c r="I3622" s="189">
        <f t="shared" si="2039"/>
        <v>0</v>
      </c>
      <c r="J3622" s="179">
        <f t="shared" si="2040"/>
        <v>0</v>
      </c>
      <c r="K3622" s="173" t="s">
        <v>3589</v>
      </c>
      <c r="L3622" s="174" t="str" cm="1">
        <f t="array" aca="1" ref="L3622" ca="1">IF($K3622="",OFFSET(L3622,-1,,,),K3622)</f>
        <v>15.01.21.01.05.02</v>
      </c>
      <c r="M3622" s="175" t="str" cm="1">
        <f t="array" aca="1" ref="M3622" ca="1">IF(OR($K3622=0,$K3622=""),OFFSET(M3622,-1,,,),O3622)</f>
        <v>PISO EM PEDRA SÃO TOMÉ</v>
      </c>
      <c r="N3622" s="67" t="s">
        <v>4121</v>
      </c>
      <c r="O3622" s="68" t="s">
        <v>4804</v>
      </c>
      <c r="P3622" s="68"/>
      <c r="Q3622" s="68" t="s">
        <v>3258</v>
      </c>
      <c r="R3622" s="69">
        <v>123.76</v>
      </c>
      <c r="S3622" s="70">
        <v>287.375</v>
      </c>
      <c r="T3622" s="70">
        <v>35565.53</v>
      </c>
      <c r="U3622" s="67"/>
      <c r="V3622" s="71"/>
      <c r="W3622" s="171"/>
      <c r="X3622" s="172"/>
      <c r="Y3622" s="176">
        <f t="shared" si="2032"/>
        <v>0</v>
      </c>
      <c r="AA3622" s="192"/>
      <c r="AB3622" s="193"/>
    </row>
    <row r="3623" spans="2:28" hidden="1">
      <c r="B3623" s="189">
        <f t="shared" si="2034"/>
        <v>0</v>
      </c>
      <c r="C3623" s="189">
        <f t="shared" ca="1" si="2035"/>
        <v>0</v>
      </c>
      <c r="D3623" s="189">
        <f t="shared" si="2036"/>
        <v>0</v>
      </c>
      <c r="E3623" s="189">
        <f t="shared" ca="1" si="2037"/>
        <v>0</v>
      </c>
      <c r="F3623" s="189">
        <f t="shared" si="2038"/>
        <v>0</v>
      </c>
      <c r="G3623" s="189" cm="1">
        <f t="array" aca="1" ref="G3623" ca="1">OFFSET(G3623,-1,,,)+1</f>
        <v>3618</v>
      </c>
      <c r="H3623" s="189">
        <f t="shared" si="2033"/>
        <v>0</v>
      </c>
      <c r="I3623" s="189">
        <f t="shared" si="2039"/>
        <v>0</v>
      </c>
      <c r="J3623" s="179">
        <f t="shared" si="2040"/>
        <v>0</v>
      </c>
      <c r="K3623" s="173"/>
      <c r="L3623" s="174" t="str" cm="1">
        <f t="array" aca="1" ref="L3623" ca="1">IF($K3623="",OFFSET(L3623,-1,,,),K3623)</f>
        <v>15.01.21.01.05.02</v>
      </c>
      <c r="M3623" s="175" t="str" cm="1">
        <f t="array" aca="1" ref="M3623" ca="1">IF(OR($K3623=0,$K3623=""),OFFSET(M3623,-1,,,),O3623)</f>
        <v>PISO EM PEDRA SÃO TOMÉ</v>
      </c>
      <c r="N3623" s="67" t="s">
        <v>240</v>
      </c>
      <c r="O3623" s="68" t="s">
        <v>179</v>
      </c>
      <c r="P3623" s="68"/>
      <c r="Q3623" s="68" t="s">
        <v>3255</v>
      </c>
      <c r="R3623" s="69">
        <v>1299.48</v>
      </c>
      <c r="S3623" s="70">
        <v>0.75</v>
      </c>
      <c r="T3623" s="70">
        <v>974.61</v>
      </c>
      <c r="U3623" s="67" t="s">
        <v>1496</v>
      </c>
      <c r="V3623" s="71" t="s">
        <v>1497</v>
      </c>
      <c r="W3623" s="171"/>
      <c r="X3623" s="172"/>
      <c r="Y3623" s="176">
        <f t="shared" si="2032"/>
        <v>0</v>
      </c>
      <c r="AA3623" s="192"/>
      <c r="AB3623" s="193"/>
    </row>
    <row r="3624" spans="2:28" hidden="1">
      <c r="B3624" s="189">
        <f t="shared" si="2034"/>
        <v>0</v>
      </c>
      <c r="C3624" s="189">
        <f t="shared" ca="1" si="2035"/>
        <v>0</v>
      </c>
      <c r="D3624" s="189">
        <f t="shared" si="2036"/>
        <v>0</v>
      </c>
      <c r="E3624" s="189">
        <f t="shared" ca="1" si="2037"/>
        <v>0</v>
      </c>
      <c r="F3624" s="189">
        <f t="shared" si="2038"/>
        <v>0</v>
      </c>
      <c r="G3624" s="189" cm="1">
        <f t="array" aca="1" ref="G3624" ca="1">OFFSET(G3624,-1,,,)+1</f>
        <v>3619</v>
      </c>
      <c r="H3624" s="189">
        <f t="shared" si="2033"/>
        <v>0</v>
      </c>
      <c r="I3624" s="189">
        <f t="shared" si="2039"/>
        <v>0</v>
      </c>
      <c r="J3624" s="179">
        <f t="shared" si="2040"/>
        <v>0</v>
      </c>
      <c r="K3624" s="173"/>
      <c r="L3624" s="174" t="str" cm="1">
        <f t="array" aca="1" ref="L3624" ca="1">IF($K3624="",OFFSET(L3624,-1,,,),K3624)</f>
        <v>15.01.21.01.05.02</v>
      </c>
      <c r="M3624" s="175" t="str" cm="1">
        <f t="array" aca="1" ref="M3624" ca="1">IF(OR($K3624=0,$K3624=""),OFFSET(M3624,-1,,,),O3624)</f>
        <v>PISO EM PEDRA SÃO TOMÉ</v>
      </c>
      <c r="N3624" s="67" t="s">
        <v>180</v>
      </c>
      <c r="O3624" s="68" t="s">
        <v>181</v>
      </c>
      <c r="P3624" s="68"/>
      <c r="Q3624" s="68" t="s">
        <v>3256</v>
      </c>
      <c r="R3624" s="69">
        <v>37.128</v>
      </c>
      <c r="S3624" s="70">
        <v>200</v>
      </c>
      <c r="T3624" s="70">
        <v>7425.6</v>
      </c>
      <c r="U3624" s="67" t="s">
        <v>1496</v>
      </c>
      <c r="V3624" s="71" t="s">
        <v>1497</v>
      </c>
      <c r="W3624" s="171"/>
      <c r="X3624" s="172"/>
      <c r="Y3624" s="176">
        <f t="shared" si="2032"/>
        <v>0</v>
      </c>
      <c r="AA3624" s="192"/>
      <c r="AB3624" s="193"/>
    </row>
    <row r="3625" spans="2:28" hidden="1">
      <c r="B3625" s="189">
        <f t="shared" si="2034"/>
        <v>0</v>
      </c>
      <c r="C3625" s="189">
        <f t="shared" ca="1" si="2035"/>
        <v>0</v>
      </c>
      <c r="D3625" s="189">
        <f t="shared" si="2036"/>
        <v>0</v>
      </c>
      <c r="E3625" s="189">
        <f t="shared" ca="1" si="2037"/>
        <v>0</v>
      </c>
      <c r="F3625" s="189">
        <f t="shared" si="2038"/>
        <v>0</v>
      </c>
      <c r="G3625" s="189" cm="1">
        <f t="array" aca="1" ref="G3625" ca="1">OFFSET(G3625,-1,,,)+1</f>
        <v>3620</v>
      </c>
      <c r="H3625" s="189">
        <f t="shared" si="2033"/>
        <v>0</v>
      </c>
      <c r="I3625" s="189">
        <f t="shared" si="2039"/>
        <v>0</v>
      </c>
      <c r="J3625" s="179">
        <f t="shared" si="2040"/>
        <v>0</v>
      </c>
      <c r="K3625" s="173"/>
      <c r="L3625" s="174" t="str" cm="1">
        <f t="array" aca="1" ref="L3625" ca="1">IF($K3625="",OFFSET(L3625,-1,,,),K3625)</f>
        <v>15.01.21.01.05.02</v>
      </c>
      <c r="M3625" s="175" t="str" cm="1">
        <f t="array" aca="1" ref="M3625" ca="1">IF(OR($K3625=0,$K3625=""),OFFSET(M3625,-1,,,),O3625)</f>
        <v>PISO EM PEDRA SÃO TOMÉ</v>
      </c>
      <c r="N3625" s="67" t="s">
        <v>4122</v>
      </c>
      <c r="O3625" s="68" t="s">
        <v>4805</v>
      </c>
      <c r="P3625" s="68"/>
      <c r="Q3625" s="68" t="s">
        <v>3258</v>
      </c>
      <c r="R3625" s="73">
        <v>136.136</v>
      </c>
      <c r="S3625" s="70">
        <v>145</v>
      </c>
      <c r="T3625" s="70">
        <v>19739.72</v>
      </c>
      <c r="U3625" s="67" t="s">
        <v>1496</v>
      </c>
      <c r="V3625" s="71" t="s">
        <v>1497</v>
      </c>
      <c r="W3625" s="171"/>
      <c r="X3625" s="172"/>
      <c r="Y3625" s="176">
        <f t="shared" si="2032"/>
        <v>0</v>
      </c>
      <c r="AA3625" s="192"/>
      <c r="AB3625" s="193"/>
    </row>
    <row r="3626" spans="2:28" hidden="1">
      <c r="B3626" s="189">
        <f t="shared" si="2034"/>
        <v>0</v>
      </c>
      <c r="C3626" s="189">
        <f t="shared" ca="1" si="2035"/>
        <v>0</v>
      </c>
      <c r="D3626" s="189">
        <f t="shared" si="2036"/>
        <v>0</v>
      </c>
      <c r="E3626" s="189">
        <f t="shared" ca="1" si="2037"/>
        <v>0</v>
      </c>
      <c r="F3626" s="189">
        <f t="shared" si="2038"/>
        <v>0</v>
      </c>
      <c r="G3626" s="189" cm="1">
        <f t="array" aca="1" ref="G3626" ca="1">OFFSET(G3626,-1,,,)+1</f>
        <v>3621</v>
      </c>
      <c r="H3626" s="189">
        <f t="shared" si="2033"/>
        <v>0</v>
      </c>
      <c r="I3626" s="189">
        <f t="shared" si="2039"/>
        <v>0</v>
      </c>
      <c r="J3626" s="179">
        <f t="shared" si="2040"/>
        <v>0</v>
      </c>
      <c r="K3626" s="173"/>
      <c r="L3626" s="174" t="str" cm="1">
        <f t="array" aca="1" ref="L3626" ca="1">IF($K3626="",OFFSET(L3626,-1,,,),K3626)</f>
        <v>15.01.21.01.05.02</v>
      </c>
      <c r="M3626" s="175" t="str" cm="1">
        <f t="array" aca="1" ref="M3626" ca="1">IF(OR($K3626=0,$K3626=""),OFFSET(M3626,-1,,,),O3626)</f>
        <v>PISO EM PEDRA SÃO TOMÉ</v>
      </c>
      <c r="N3626" s="67" t="s">
        <v>4123</v>
      </c>
      <c r="O3626" s="68" t="s">
        <v>4806</v>
      </c>
      <c r="P3626" s="68"/>
      <c r="Q3626" s="68" t="s">
        <v>3258</v>
      </c>
      <c r="R3626" s="69">
        <v>123.76</v>
      </c>
      <c r="S3626" s="70">
        <v>60</v>
      </c>
      <c r="T3626" s="70">
        <v>7425.6</v>
      </c>
      <c r="U3626" s="67" t="s">
        <v>1496</v>
      </c>
      <c r="V3626" s="71" t="s">
        <v>1497</v>
      </c>
      <c r="W3626" s="171"/>
      <c r="X3626" s="172"/>
      <c r="Y3626" s="176">
        <f t="shared" si="2032"/>
        <v>0</v>
      </c>
      <c r="AA3626" s="192"/>
      <c r="AB3626" s="193"/>
    </row>
    <row r="3627" spans="2:28">
      <c r="B3627" s="189">
        <f t="shared" si="2034"/>
        <v>0</v>
      </c>
      <c r="C3627" s="189">
        <f t="shared" ca="1" si="2035"/>
        <v>0</v>
      </c>
      <c r="D3627" s="189">
        <f t="shared" si="2036"/>
        <v>0</v>
      </c>
      <c r="E3627" s="189">
        <f t="shared" ca="1" si="2037"/>
        <v>0</v>
      </c>
      <c r="F3627" s="189">
        <f t="shared" si="2038"/>
        <v>0</v>
      </c>
      <c r="G3627" s="189" cm="1">
        <f t="array" aca="1" ref="G3627" ca="1">OFFSET(G3627,-1,,,)+1</f>
        <v>3622</v>
      </c>
      <c r="H3627" s="189">
        <f t="shared" si="2033"/>
        <v>0</v>
      </c>
      <c r="I3627" s="189">
        <f t="shared" si="2039"/>
        <v>0</v>
      </c>
      <c r="J3627" s="179">
        <f t="shared" si="2040"/>
        <v>0</v>
      </c>
      <c r="K3627" s="173" t="s">
        <v>3590</v>
      </c>
      <c r="L3627" s="174" t="str" cm="1">
        <f t="array" aca="1" ref="L3627" ca="1">IF($K3627="",OFFSET(L3627,-1,,,),K3627)</f>
        <v>15.01.21.01.05.03</v>
      </c>
      <c r="M3627" s="175" t="str" cm="1">
        <f t="array" aca="1" ref="M3627" ca="1">IF(OR($K3627=0,$K3627=""),OFFSET(M3627,-1,,,),O3627)</f>
        <v>BORDA DA PISCINA EM PEDRA SÃO TOME</v>
      </c>
      <c r="N3627" s="67" t="s">
        <v>4140</v>
      </c>
      <c r="O3627" s="68" t="s">
        <v>4847</v>
      </c>
      <c r="P3627" s="68"/>
      <c r="Q3627" s="68" t="s">
        <v>3253</v>
      </c>
      <c r="R3627" s="69">
        <v>55.5</v>
      </c>
      <c r="S3627" s="70">
        <v>869.75</v>
      </c>
      <c r="T3627" s="70">
        <v>48271.125</v>
      </c>
      <c r="U3627" s="67"/>
      <c r="V3627" s="71"/>
      <c r="W3627" s="171"/>
      <c r="X3627" s="172"/>
      <c r="Y3627" s="176">
        <f t="shared" si="2032"/>
        <v>0</v>
      </c>
      <c r="AA3627" s="192"/>
      <c r="AB3627" s="193"/>
    </row>
    <row r="3628" spans="2:28" hidden="1">
      <c r="B3628" s="189">
        <f t="shared" si="2034"/>
        <v>0</v>
      </c>
      <c r="C3628" s="189">
        <f t="shared" ca="1" si="2035"/>
        <v>0</v>
      </c>
      <c r="D3628" s="189">
        <f t="shared" si="2036"/>
        <v>0</v>
      </c>
      <c r="E3628" s="189">
        <f t="shared" ca="1" si="2037"/>
        <v>0</v>
      </c>
      <c r="F3628" s="189">
        <f t="shared" si="2038"/>
        <v>0</v>
      </c>
      <c r="G3628" s="189" cm="1">
        <f t="array" aca="1" ref="G3628" ca="1">OFFSET(G3628,-1,,,)+1</f>
        <v>3623</v>
      </c>
      <c r="H3628" s="189">
        <f t="shared" si="2033"/>
        <v>0</v>
      </c>
      <c r="I3628" s="189">
        <f t="shared" si="2039"/>
        <v>0</v>
      </c>
      <c r="J3628" s="179">
        <f t="shared" si="2040"/>
        <v>0</v>
      </c>
      <c r="K3628" s="173"/>
      <c r="L3628" s="174" t="str" cm="1">
        <f t="array" aca="1" ref="L3628" ca="1">IF($K3628="",OFFSET(L3628,-1,,,),K3628)</f>
        <v>15.01.21.01.05.03</v>
      </c>
      <c r="M3628" s="175" t="str" cm="1">
        <f t="array" aca="1" ref="M3628" ca="1">IF(OR($K3628=0,$K3628=""),OFFSET(M3628,-1,,,),O3628)</f>
        <v>BORDA DA PISCINA EM PEDRA SÃO TOME</v>
      </c>
      <c r="N3628" s="67" t="s">
        <v>240</v>
      </c>
      <c r="O3628" s="68" t="s">
        <v>179</v>
      </c>
      <c r="P3628" s="68"/>
      <c r="Q3628" s="68" t="s">
        <v>3255</v>
      </c>
      <c r="R3628" s="69">
        <v>8047.5</v>
      </c>
      <c r="S3628" s="70">
        <v>0.75</v>
      </c>
      <c r="T3628" s="70">
        <v>6035.625</v>
      </c>
      <c r="U3628" s="67" t="s">
        <v>1496</v>
      </c>
      <c r="V3628" s="71" t="s">
        <v>1497</v>
      </c>
      <c r="W3628" s="171"/>
      <c r="X3628" s="172"/>
      <c r="Y3628" s="176">
        <f t="shared" si="2032"/>
        <v>0</v>
      </c>
      <c r="AA3628" s="192"/>
      <c r="AB3628" s="193"/>
    </row>
    <row r="3629" spans="2:28" hidden="1">
      <c r="B3629" s="189">
        <f t="shared" si="2034"/>
        <v>0</v>
      </c>
      <c r="C3629" s="189">
        <f t="shared" ca="1" si="2035"/>
        <v>0</v>
      </c>
      <c r="D3629" s="189">
        <f t="shared" si="2036"/>
        <v>0</v>
      </c>
      <c r="E3629" s="189">
        <f t="shared" ca="1" si="2037"/>
        <v>0</v>
      </c>
      <c r="F3629" s="189">
        <f t="shared" si="2038"/>
        <v>0</v>
      </c>
      <c r="G3629" s="189" cm="1">
        <f t="array" aca="1" ref="G3629" ca="1">OFFSET(G3629,-1,,,)+1</f>
        <v>3624</v>
      </c>
      <c r="H3629" s="189">
        <f t="shared" si="2033"/>
        <v>0</v>
      </c>
      <c r="I3629" s="189">
        <f t="shared" si="2039"/>
        <v>0</v>
      </c>
      <c r="J3629" s="179">
        <f t="shared" si="2040"/>
        <v>0</v>
      </c>
      <c r="K3629" s="173"/>
      <c r="L3629" s="174" t="str" cm="1">
        <f t="array" aca="1" ref="L3629" ca="1">IF($K3629="",OFFSET(L3629,-1,,,),K3629)</f>
        <v>15.01.21.01.05.03</v>
      </c>
      <c r="M3629" s="175" t="str" cm="1">
        <f t="array" aca="1" ref="M3629" ca="1">IF(OR($K3629=0,$K3629=""),OFFSET(M3629,-1,,,),O3629)</f>
        <v>BORDA DA PISCINA EM PEDRA SÃO TOME</v>
      </c>
      <c r="N3629" s="67" t="s">
        <v>180</v>
      </c>
      <c r="O3629" s="68" t="s">
        <v>181</v>
      </c>
      <c r="P3629" s="68"/>
      <c r="Q3629" s="68" t="s">
        <v>3256</v>
      </c>
      <c r="R3629" s="69">
        <v>22.2</v>
      </c>
      <c r="S3629" s="70">
        <v>200</v>
      </c>
      <c r="T3629" s="70">
        <v>4440</v>
      </c>
      <c r="U3629" s="67" t="s">
        <v>1496</v>
      </c>
      <c r="V3629" s="71" t="s">
        <v>1497</v>
      </c>
      <c r="W3629" s="171"/>
      <c r="X3629" s="172"/>
      <c r="Y3629" s="176">
        <f t="shared" si="2032"/>
        <v>0</v>
      </c>
      <c r="AA3629" s="192"/>
      <c r="AB3629" s="193"/>
    </row>
    <row r="3630" spans="2:28" hidden="1">
      <c r="B3630" s="189">
        <f t="shared" si="2034"/>
        <v>0</v>
      </c>
      <c r="C3630" s="189">
        <f t="shared" ca="1" si="2035"/>
        <v>0</v>
      </c>
      <c r="D3630" s="189">
        <f t="shared" si="2036"/>
        <v>0</v>
      </c>
      <c r="E3630" s="189">
        <f t="shared" ca="1" si="2037"/>
        <v>0</v>
      </c>
      <c r="F3630" s="189">
        <f t="shared" si="2038"/>
        <v>0</v>
      </c>
      <c r="G3630" s="189" cm="1">
        <f t="array" aca="1" ref="G3630" ca="1">OFFSET(G3630,-1,,,)+1</f>
        <v>3625</v>
      </c>
      <c r="H3630" s="189">
        <f t="shared" si="2033"/>
        <v>0</v>
      </c>
      <c r="I3630" s="189">
        <f t="shared" si="2039"/>
        <v>0</v>
      </c>
      <c r="J3630" s="179">
        <f t="shared" si="2040"/>
        <v>0</v>
      </c>
      <c r="K3630" s="173"/>
      <c r="L3630" s="174" t="str" cm="1">
        <f t="array" aca="1" ref="L3630" ca="1">IF($K3630="",OFFSET(L3630,-1,,,),K3630)</f>
        <v>15.01.21.01.05.03</v>
      </c>
      <c r="M3630" s="175" t="str" cm="1">
        <f t="array" aca="1" ref="M3630" ca="1">IF(OR($K3630=0,$K3630=""),OFFSET(M3630,-1,,,),O3630)</f>
        <v>BORDA DA PISCINA EM PEDRA SÃO TOME</v>
      </c>
      <c r="N3630" s="67" t="s">
        <v>4141</v>
      </c>
      <c r="O3630" s="68" t="s">
        <v>4848</v>
      </c>
      <c r="P3630" s="68"/>
      <c r="Q3630" s="68" t="s">
        <v>3253</v>
      </c>
      <c r="R3630" s="69">
        <v>58.274999999999999</v>
      </c>
      <c r="S3630" s="70">
        <v>620</v>
      </c>
      <c r="T3630" s="70">
        <v>36130.5</v>
      </c>
      <c r="U3630" s="67" t="s">
        <v>1496</v>
      </c>
      <c r="V3630" s="71" t="s">
        <v>1497</v>
      </c>
      <c r="W3630" s="171"/>
      <c r="X3630" s="172"/>
      <c r="Y3630" s="176">
        <f t="shared" ref="Y3630:Y3693" si="2041">X3630+W3630</f>
        <v>0</v>
      </c>
      <c r="AA3630" s="192"/>
      <c r="AB3630" s="193"/>
    </row>
    <row r="3631" spans="2:28" hidden="1">
      <c r="B3631" s="189">
        <f t="shared" si="2034"/>
        <v>0</v>
      </c>
      <c r="C3631" s="189">
        <f t="shared" ca="1" si="2035"/>
        <v>0</v>
      </c>
      <c r="D3631" s="189">
        <f t="shared" si="2036"/>
        <v>0</v>
      </c>
      <c r="E3631" s="189">
        <f t="shared" ca="1" si="2037"/>
        <v>0</v>
      </c>
      <c r="F3631" s="189">
        <f t="shared" si="2038"/>
        <v>0</v>
      </c>
      <c r="G3631" s="189" cm="1">
        <f t="array" aca="1" ref="G3631" ca="1">OFFSET(G3631,-1,,,)+1</f>
        <v>3626</v>
      </c>
      <c r="H3631" s="189">
        <f t="shared" si="2033"/>
        <v>0</v>
      </c>
      <c r="I3631" s="189">
        <f t="shared" si="2039"/>
        <v>0</v>
      </c>
      <c r="J3631" s="179">
        <f t="shared" si="2040"/>
        <v>0</v>
      </c>
      <c r="K3631" s="173"/>
      <c r="L3631" s="174" t="str" cm="1">
        <f t="array" aca="1" ref="L3631" ca="1">IF($K3631="",OFFSET(L3631,-1,,,),K3631)</f>
        <v>15.01.21.01.05.03</v>
      </c>
      <c r="M3631" s="175" t="str" cm="1">
        <f t="array" aca="1" ref="M3631" ca="1">IF(OR($K3631=0,$K3631=""),OFFSET(M3631,-1,,,),O3631)</f>
        <v>BORDA DA PISCINA EM PEDRA SÃO TOME</v>
      </c>
      <c r="N3631" s="67" t="s">
        <v>4123</v>
      </c>
      <c r="O3631" s="68" t="s">
        <v>4806</v>
      </c>
      <c r="P3631" s="68"/>
      <c r="Q3631" s="68" t="s">
        <v>3258</v>
      </c>
      <c r="R3631" s="69">
        <v>27.75</v>
      </c>
      <c r="S3631" s="70">
        <v>60</v>
      </c>
      <c r="T3631" s="70">
        <v>1665</v>
      </c>
      <c r="U3631" s="67" t="s">
        <v>1496</v>
      </c>
      <c r="V3631" s="71" t="s">
        <v>1497</v>
      </c>
      <c r="W3631" s="171"/>
      <c r="X3631" s="172"/>
      <c r="Y3631" s="176">
        <f t="shared" si="2041"/>
        <v>0</v>
      </c>
      <c r="AA3631" s="192"/>
      <c r="AB3631" s="193"/>
    </row>
    <row r="3632" spans="2:28" hidden="1">
      <c r="B3632" s="189">
        <f t="shared" si="2034"/>
        <v>0</v>
      </c>
      <c r="C3632" s="189">
        <f t="shared" ca="1" si="2035"/>
        <v>0</v>
      </c>
      <c r="D3632" s="189">
        <f t="shared" si="2036"/>
        <v>0</v>
      </c>
      <c r="E3632" s="189">
        <f t="shared" ca="1" si="2037"/>
        <v>0</v>
      </c>
      <c r="F3632" s="189">
        <f t="shared" si="2038"/>
        <v>0</v>
      </c>
      <c r="G3632" s="189" cm="1">
        <f t="array" aca="1" ref="G3632" ca="1">OFFSET(G3632,-1,,,)+1</f>
        <v>3627</v>
      </c>
      <c r="H3632" s="189">
        <f t="shared" si="2033"/>
        <v>0</v>
      </c>
      <c r="I3632" s="189">
        <f t="shared" si="2039"/>
        <v>0</v>
      </c>
      <c r="J3632" s="179">
        <f t="shared" si="2040"/>
        <v>0</v>
      </c>
      <c r="K3632" s="173" t="s">
        <v>3591</v>
      </c>
      <c r="L3632" s="174" t="str" cm="1">
        <f t="array" aca="1" ref="L3632" ca="1">IF($K3632="",OFFSET(L3632,-1,,,),K3632)</f>
        <v>15.01.21.01.06</v>
      </c>
      <c r="M3632" s="175" t="str" cm="1">
        <f t="array" aca="1" ref="M3632" ca="1">IF(OR($K3632=0,$K3632=""),OFFSET(M3632,-1,,,),O3632)</f>
        <v>LIMPEZA</v>
      </c>
      <c r="N3632" s="67" t="s">
        <v>143</v>
      </c>
      <c r="O3632" s="68" t="s">
        <v>4303</v>
      </c>
      <c r="P3632" s="68"/>
      <c r="Q3632" s="68"/>
      <c r="R3632" s="69"/>
      <c r="S3632" s="70"/>
      <c r="T3632" s="70">
        <v>0</v>
      </c>
      <c r="U3632" s="67"/>
      <c r="V3632" s="71"/>
      <c r="W3632" s="171"/>
      <c r="X3632" s="172"/>
      <c r="Y3632" s="176">
        <f t="shared" si="2041"/>
        <v>0</v>
      </c>
      <c r="AA3632" s="192"/>
      <c r="AB3632" s="193"/>
    </row>
    <row r="3633" spans="2:28">
      <c r="B3633" s="189">
        <f t="shared" si="2034"/>
        <v>0</v>
      </c>
      <c r="C3633" s="189">
        <f t="shared" ca="1" si="2035"/>
        <v>0</v>
      </c>
      <c r="D3633" s="189">
        <f t="shared" si="2036"/>
        <v>0</v>
      </c>
      <c r="E3633" s="189">
        <f t="shared" ca="1" si="2037"/>
        <v>0</v>
      </c>
      <c r="F3633" s="189">
        <f t="shared" si="2038"/>
        <v>0</v>
      </c>
      <c r="G3633" s="189" cm="1">
        <f t="array" aca="1" ref="G3633" ca="1">OFFSET(G3633,-1,,,)+1</f>
        <v>3628</v>
      </c>
      <c r="H3633" s="189">
        <f t="shared" si="2033"/>
        <v>0</v>
      </c>
      <c r="I3633" s="189">
        <f t="shared" si="2039"/>
        <v>0</v>
      </c>
      <c r="J3633" s="179">
        <f t="shared" si="2040"/>
        <v>0</v>
      </c>
      <c r="K3633" s="173" t="s">
        <v>3592</v>
      </c>
      <c r="L3633" s="174" t="str" cm="1">
        <f t="array" aca="1" ref="L3633" ca="1">IF($K3633="",OFFSET(L3633,-1,,,),K3633)</f>
        <v>15.01.21.01.06.01</v>
      </c>
      <c r="M3633" s="175" t="str" cm="1">
        <f t="array" aca="1" ref="M3633" ca="1">IF(OR($K3633=0,$K3633=""),OFFSET(M3633,-1,,,),O3633)</f>
        <v>SERVIÇO DE LIMPEZA GROSSA E FINA (AREA EXTERNA)</v>
      </c>
      <c r="N3633" s="67" t="s">
        <v>388</v>
      </c>
      <c r="O3633" s="68" t="s">
        <v>4304</v>
      </c>
      <c r="P3633" s="68"/>
      <c r="Q3633" s="68" t="s">
        <v>3258</v>
      </c>
      <c r="R3633" s="69">
        <v>205.67</v>
      </c>
      <c r="S3633" s="70">
        <v>12.715999999999999</v>
      </c>
      <c r="T3633" s="70">
        <v>2615.2997199999995</v>
      </c>
      <c r="U3633" s="67"/>
      <c r="V3633" s="71"/>
      <c r="W3633" s="171"/>
      <c r="X3633" s="172"/>
      <c r="Y3633" s="176">
        <f t="shared" si="2041"/>
        <v>0</v>
      </c>
      <c r="AA3633" s="192"/>
      <c r="AB3633" s="193"/>
    </row>
    <row r="3634" spans="2:28" hidden="1">
      <c r="B3634" s="189">
        <f t="shared" si="2034"/>
        <v>0</v>
      </c>
      <c r="C3634" s="189">
        <f t="shared" ca="1" si="2035"/>
        <v>0</v>
      </c>
      <c r="D3634" s="189">
        <f t="shared" si="2036"/>
        <v>0</v>
      </c>
      <c r="E3634" s="189">
        <f t="shared" ca="1" si="2037"/>
        <v>0</v>
      </c>
      <c r="F3634" s="189">
        <f t="shared" si="2038"/>
        <v>0</v>
      </c>
      <c r="G3634" s="189" cm="1">
        <f t="array" aca="1" ref="G3634" ca="1">OFFSET(G3634,-1,,,)+1</f>
        <v>3629</v>
      </c>
      <c r="H3634" s="189">
        <f t="shared" si="2033"/>
        <v>0</v>
      </c>
      <c r="I3634" s="189">
        <f t="shared" si="2039"/>
        <v>0</v>
      </c>
      <c r="J3634" s="179">
        <f t="shared" si="2040"/>
        <v>0</v>
      </c>
      <c r="K3634" s="173"/>
      <c r="L3634" s="174" t="str" cm="1">
        <f t="array" aca="1" ref="L3634" ca="1">IF($K3634="",OFFSET(L3634,-1,,,),K3634)</f>
        <v>15.01.21.01.06.01</v>
      </c>
      <c r="M3634" s="175" t="str" cm="1">
        <f t="array" aca="1" ref="M3634" ca="1">IF(OR($K3634=0,$K3634=""),OFFSET(M3634,-1,,,),O3634)</f>
        <v>SERVIÇO DE LIMPEZA GROSSA E FINA (AREA EXTERNA)</v>
      </c>
      <c r="N3634" s="67" t="s">
        <v>389</v>
      </c>
      <c r="O3634" s="68" t="s">
        <v>390</v>
      </c>
      <c r="P3634" s="68"/>
      <c r="Q3634" s="68" t="s">
        <v>3258</v>
      </c>
      <c r="R3634" s="69">
        <v>205.67</v>
      </c>
      <c r="S3634" s="70">
        <v>6.3579999999999997</v>
      </c>
      <c r="T3634" s="70">
        <v>1307.6498599999998</v>
      </c>
      <c r="U3634" s="67" t="s">
        <v>1496</v>
      </c>
      <c r="V3634" s="71" t="s">
        <v>1497</v>
      </c>
      <c r="W3634" s="171"/>
      <c r="X3634" s="172"/>
      <c r="Y3634" s="176">
        <f t="shared" si="2041"/>
        <v>0</v>
      </c>
      <c r="AA3634" s="192"/>
      <c r="AB3634" s="193"/>
    </row>
    <row r="3635" spans="2:28" hidden="1">
      <c r="B3635" s="189">
        <f t="shared" si="2034"/>
        <v>0</v>
      </c>
      <c r="C3635" s="189">
        <f t="shared" ca="1" si="2035"/>
        <v>0</v>
      </c>
      <c r="D3635" s="189">
        <f t="shared" si="2036"/>
        <v>0</v>
      </c>
      <c r="E3635" s="189">
        <f t="shared" ca="1" si="2037"/>
        <v>0</v>
      </c>
      <c r="F3635" s="189">
        <f t="shared" si="2038"/>
        <v>0</v>
      </c>
      <c r="G3635" s="189" cm="1">
        <f t="array" aca="1" ref="G3635" ca="1">OFFSET(G3635,-1,,,)+1</f>
        <v>3630</v>
      </c>
      <c r="H3635" s="189">
        <f t="shared" si="2033"/>
        <v>0</v>
      </c>
      <c r="I3635" s="189">
        <f t="shared" si="2039"/>
        <v>0</v>
      </c>
      <c r="J3635" s="179">
        <f t="shared" si="2040"/>
        <v>0</v>
      </c>
      <c r="K3635" s="173"/>
      <c r="L3635" s="174" t="str" cm="1">
        <f t="array" aca="1" ref="L3635" ca="1">IF($K3635="",OFFSET(L3635,-1,,,),K3635)</f>
        <v>15.01.21.01.06.01</v>
      </c>
      <c r="M3635" s="175" t="str" cm="1">
        <f t="array" aca="1" ref="M3635" ca="1">IF(OR($K3635=0,$K3635=""),OFFSET(M3635,-1,,,),O3635)</f>
        <v>SERVIÇO DE LIMPEZA GROSSA E FINA (AREA EXTERNA)</v>
      </c>
      <c r="N3635" s="67" t="s">
        <v>391</v>
      </c>
      <c r="O3635" s="68" t="s">
        <v>392</v>
      </c>
      <c r="P3635" s="68"/>
      <c r="Q3635" s="68" t="s">
        <v>3258</v>
      </c>
      <c r="R3635" s="69">
        <v>205.67</v>
      </c>
      <c r="S3635" s="70">
        <v>6.3579999999999997</v>
      </c>
      <c r="T3635" s="70">
        <v>1307.6498599999998</v>
      </c>
      <c r="U3635" s="67" t="s">
        <v>1496</v>
      </c>
      <c r="V3635" s="71" t="s">
        <v>1497</v>
      </c>
      <c r="W3635" s="171"/>
      <c r="X3635" s="172"/>
      <c r="Y3635" s="176">
        <f t="shared" si="2041"/>
        <v>0</v>
      </c>
      <c r="AA3635" s="192"/>
      <c r="AB3635" s="193"/>
    </row>
    <row r="3636" spans="2:28" hidden="1">
      <c r="B3636" s="189">
        <f t="shared" si="2034"/>
        <v>0</v>
      </c>
      <c r="C3636" s="189">
        <f t="shared" ca="1" si="2035"/>
        <v>0</v>
      </c>
      <c r="D3636" s="189">
        <f t="shared" si="2036"/>
        <v>0</v>
      </c>
      <c r="E3636" s="189">
        <f t="shared" ca="1" si="2037"/>
        <v>0</v>
      </c>
      <c r="F3636" s="189">
        <f t="shared" si="2038"/>
        <v>0</v>
      </c>
      <c r="G3636" s="189" cm="1">
        <f t="array" aca="1" ref="G3636" ca="1">OFFSET(G3636,-1,,,)+1</f>
        <v>3631</v>
      </c>
      <c r="H3636" s="189">
        <f t="shared" si="2033"/>
        <v>0</v>
      </c>
      <c r="I3636" s="189">
        <f t="shared" si="2039"/>
        <v>0</v>
      </c>
      <c r="J3636" s="179">
        <f t="shared" si="2040"/>
        <v>0</v>
      </c>
      <c r="K3636" s="173" t="s">
        <v>3593</v>
      </c>
      <c r="L3636" s="174" t="str" cm="1">
        <f t="array" aca="1" ref="L3636" ca="1">IF($K3636="",OFFSET(L3636,-1,,,),K3636)</f>
        <v>15.01.21.02</v>
      </c>
      <c r="M3636" s="175" t="str" cm="1">
        <f t="array" aca="1" ref="M3636" ca="1">IF(OR($K3636=0,$K3636=""),OFFSET(M3636,-1,,,),O3636)</f>
        <v>CASA DE BOMBAS (PISCINA)</v>
      </c>
      <c r="N3636" s="67" t="s">
        <v>143</v>
      </c>
      <c r="O3636" s="68" t="s">
        <v>4849</v>
      </c>
      <c r="P3636" s="68"/>
      <c r="Q3636" s="68"/>
      <c r="R3636" s="69"/>
      <c r="S3636" s="70"/>
      <c r="T3636" s="70">
        <v>0</v>
      </c>
      <c r="U3636" s="67"/>
      <c r="V3636" s="71"/>
      <c r="W3636" s="171"/>
      <c r="X3636" s="172"/>
      <c r="Y3636" s="176">
        <f t="shared" si="2041"/>
        <v>0</v>
      </c>
      <c r="AA3636" s="192"/>
      <c r="AB3636" s="193"/>
    </row>
    <row r="3637" spans="2:28" hidden="1">
      <c r="B3637" s="189">
        <f t="shared" si="2034"/>
        <v>0</v>
      </c>
      <c r="C3637" s="189">
        <f t="shared" ca="1" si="2035"/>
        <v>0</v>
      </c>
      <c r="D3637" s="189">
        <f t="shared" si="2036"/>
        <v>0</v>
      </c>
      <c r="E3637" s="189">
        <f t="shared" ca="1" si="2037"/>
        <v>0</v>
      </c>
      <c r="F3637" s="189">
        <f t="shared" si="2038"/>
        <v>0</v>
      </c>
      <c r="G3637" s="189" cm="1">
        <f t="array" aca="1" ref="G3637" ca="1">OFFSET(G3637,-1,,,)+1</f>
        <v>3632</v>
      </c>
      <c r="H3637" s="189">
        <f t="shared" si="2033"/>
        <v>0</v>
      </c>
      <c r="I3637" s="189">
        <f t="shared" si="2039"/>
        <v>0</v>
      </c>
      <c r="J3637" s="179">
        <f t="shared" si="2040"/>
        <v>0</v>
      </c>
      <c r="K3637" s="173" t="s">
        <v>3594</v>
      </c>
      <c r="L3637" s="174" t="str" cm="1">
        <f t="array" aca="1" ref="L3637" ca="1">IF($K3637="",OFFSET(L3637,-1,,,),K3637)</f>
        <v>15.01.21.02.01</v>
      </c>
      <c r="M3637" s="175" t="str" cm="1">
        <f t="array" aca="1" ref="M3637" ca="1">IF(OR($K3637=0,$K3637=""),OFFSET(M3637,-1,,,),O3637)</f>
        <v>PINTURA</v>
      </c>
      <c r="N3637" s="67" t="s">
        <v>143</v>
      </c>
      <c r="O3637" s="68" t="s">
        <v>376</v>
      </c>
      <c r="P3637" s="68"/>
      <c r="Q3637" s="68"/>
      <c r="R3637" s="69"/>
      <c r="S3637" s="70"/>
      <c r="T3637" s="70">
        <v>0</v>
      </c>
      <c r="U3637" s="67"/>
      <c r="V3637" s="71"/>
      <c r="W3637" s="171"/>
      <c r="X3637" s="172"/>
      <c r="Y3637" s="176">
        <f t="shared" si="2041"/>
        <v>0</v>
      </c>
      <c r="AA3637" s="192"/>
      <c r="AB3637" s="193"/>
    </row>
    <row r="3638" spans="2:28">
      <c r="B3638" s="189">
        <f t="shared" si="2034"/>
        <v>0</v>
      </c>
      <c r="C3638" s="189">
        <f t="shared" ca="1" si="2035"/>
        <v>0</v>
      </c>
      <c r="D3638" s="189">
        <f t="shared" si="2036"/>
        <v>0</v>
      </c>
      <c r="E3638" s="189">
        <f t="shared" ca="1" si="2037"/>
        <v>0</v>
      </c>
      <c r="F3638" s="189">
        <f t="shared" si="2038"/>
        <v>0</v>
      </c>
      <c r="G3638" s="189" cm="1">
        <f t="array" aca="1" ref="G3638" ca="1">OFFSET(G3638,-1,,,)+1</f>
        <v>3633</v>
      </c>
      <c r="H3638" s="189">
        <f t="shared" si="2033"/>
        <v>0</v>
      </c>
      <c r="I3638" s="189">
        <f t="shared" si="2039"/>
        <v>0</v>
      </c>
      <c r="J3638" s="179">
        <f t="shared" si="2040"/>
        <v>0</v>
      </c>
      <c r="K3638" s="173" t="s">
        <v>3595</v>
      </c>
      <c r="L3638" s="174" t="str" cm="1">
        <f t="array" aca="1" ref="L3638" ca="1">IF($K3638="",OFFSET(L3638,-1,,,),K3638)</f>
        <v>15.01.21.02.01.01</v>
      </c>
      <c r="M3638" s="175" t="str" cm="1">
        <f t="array" aca="1" ref="M3638" ca="1">IF(OR($K3638=0,$K3638=""),OFFSET(M3638,-1,,,),O3638)</f>
        <v>PINTURA ACRILICA EM PISO</v>
      </c>
      <c r="N3638" s="67" t="s">
        <v>221</v>
      </c>
      <c r="O3638" s="68" t="s">
        <v>4301</v>
      </c>
      <c r="P3638" s="68"/>
      <c r="Q3638" s="68" t="s">
        <v>3258</v>
      </c>
      <c r="R3638" s="73">
        <v>142.84</v>
      </c>
      <c r="S3638" s="70">
        <v>14.632400000000001</v>
      </c>
      <c r="T3638" s="70">
        <v>2090.0920160000001</v>
      </c>
      <c r="U3638" s="67"/>
      <c r="V3638" s="71"/>
      <c r="W3638" s="171"/>
      <c r="X3638" s="172"/>
      <c r="Y3638" s="176">
        <f t="shared" si="2041"/>
        <v>0</v>
      </c>
      <c r="AA3638" s="192"/>
      <c r="AB3638" s="193"/>
    </row>
    <row r="3639" spans="2:28" hidden="1">
      <c r="B3639" s="189">
        <f t="shared" si="2034"/>
        <v>0</v>
      </c>
      <c r="C3639" s="189">
        <f t="shared" ca="1" si="2035"/>
        <v>0</v>
      </c>
      <c r="D3639" s="189">
        <f t="shared" si="2036"/>
        <v>0</v>
      </c>
      <c r="E3639" s="189">
        <f t="shared" ca="1" si="2037"/>
        <v>0</v>
      </c>
      <c r="F3639" s="189">
        <f t="shared" si="2038"/>
        <v>0</v>
      </c>
      <c r="G3639" s="189" cm="1">
        <f t="array" aca="1" ref="G3639" ca="1">OFFSET(G3639,-1,,,)+1</f>
        <v>3634</v>
      </c>
      <c r="H3639" s="189">
        <f t="shared" si="2033"/>
        <v>0</v>
      </c>
      <c r="I3639" s="189">
        <f t="shared" si="2039"/>
        <v>0</v>
      </c>
      <c r="J3639" s="179">
        <f t="shared" si="2040"/>
        <v>0</v>
      </c>
      <c r="K3639" s="173"/>
      <c r="L3639" s="174" t="str" cm="1">
        <f t="array" aca="1" ref="L3639" ca="1">IF($K3639="",OFFSET(L3639,-1,,,),K3639)</f>
        <v>15.01.21.02.01.01</v>
      </c>
      <c r="M3639" s="175" t="str" cm="1">
        <f t="array" aca="1" ref="M3639" ca="1">IF(OR($K3639=0,$K3639=""),OFFSET(M3639,-1,,,),O3639)</f>
        <v>PINTURA ACRILICA EM PISO</v>
      </c>
      <c r="N3639" s="67" t="s">
        <v>222</v>
      </c>
      <c r="O3639" s="68" t="s">
        <v>223</v>
      </c>
      <c r="P3639" s="68"/>
      <c r="Q3639" s="68" t="s">
        <v>3254</v>
      </c>
      <c r="R3639" s="69">
        <v>42.690590999999998</v>
      </c>
      <c r="S3639" s="70">
        <v>6.7</v>
      </c>
      <c r="T3639" s="70">
        <v>286.02695970000002</v>
      </c>
      <c r="U3639" s="67" t="s">
        <v>1496</v>
      </c>
      <c r="V3639" s="71" t="s">
        <v>1497</v>
      </c>
      <c r="W3639" s="171"/>
      <c r="X3639" s="172"/>
      <c r="Y3639" s="176">
        <f t="shared" si="2041"/>
        <v>0</v>
      </c>
      <c r="AA3639" s="192"/>
      <c r="AB3639" s="193"/>
    </row>
    <row r="3640" spans="2:28" hidden="1">
      <c r="B3640" s="189">
        <f t="shared" si="2034"/>
        <v>0</v>
      </c>
      <c r="C3640" s="189">
        <f t="shared" ca="1" si="2035"/>
        <v>0</v>
      </c>
      <c r="D3640" s="189">
        <f t="shared" si="2036"/>
        <v>0</v>
      </c>
      <c r="E3640" s="189">
        <f t="shared" ca="1" si="2037"/>
        <v>0</v>
      </c>
      <c r="F3640" s="189">
        <f t="shared" si="2038"/>
        <v>0</v>
      </c>
      <c r="G3640" s="189" cm="1">
        <f t="array" aca="1" ref="G3640" ca="1">OFFSET(G3640,-1,,,)+1</f>
        <v>3635</v>
      </c>
      <c r="H3640" s="189">
        <f t="shared" si="2033"/>
        <v>0</v>
      </c>
      <c r="I3640" s="189">
        <f t="shared" si="2039"/>
        <v>0</v>
      </c>
      <c r="J3640" s="179">
        <f t="shared" si="2040"/>
        <v>0</v>
      </c>
      <c r="K3640" s="173"/>
      <c r="L3640" s="174" t="str" cm="1">
        <f t="array" aca="1" ref="L3640" ca="1">IF($K3640="",OFFSET(L3640,-1,,,),K3640)</f>
        <v>15.01.21.02.01.01</v>
      </c>
      <c r="M3640" s="175" t="str" cm="1">
        <f t="array" aca="1" ref="M3640" ca="1">IF(OR($K3640=0,$K3640=""),OFFSET(M3640,-1,,,),O3640)</f>
        <v>PINTURA ACRILICA EM PISO</v>
      </c>
      <c r="N3640" s="67" t="s">
        <v>224</v>
      </c>
      <c r="O3640" s="68" t="s">
        <v>225</v>
      </c>
      <c r="P3640" s="68"/>
      <c r="Q3640" s="68" t="s">
        <v>3258</v>
      </c>
      <c r="R3640" s="69">
        <v>142.84</v>
      </c>
      <c r="S3640" s="70">
        <v>12.63</v>
      </c>
      <c r="T3640" s="70">
        <v>1804.0692000000001</v>
      </c>
      <c r="U3640" s="67" t="s">
        <v>1496</v>
      </c>
      <c r="V3640" s="71" t="s">
        <v>1497</v>
      </c>
      <c r="W3640" s="171"/>
      <c r="X3640" s="172"/>
      <c r="Y3640" s="176">
        <f t="shared" si="2041"/>
        <v>0</v>
      </c>
      <c r="AA3640" s="192"/>
      <c r="AB3640" s="193"/>
    </row>
    <row r="3641" spans="2:28">
      <c r="B3641" s="189">
        <f t="shared" si="2034"/>
        <v>0</v>
      </c>
      <c r="C3641" s="189">
        <f t="shared" ca="1" si="2035"/>
        <v>0</v>
      </c>
      <c r="D3641" s="189">
        <f t="shared" si="2036"/>
        <v>0</v>
      </c>
      <c r="E3641" s="189">
        <f t="shared" ca="1" si="2037"/>
        <v>0</v>
      </c>
      <c r="F3641" s="189">
        <f t="shared" si="2038"/>
        <v>0</v>
      </c>
      <c r="G3641" s="189" cm="1">
        <f t="array" aca="1" ref="G3641" ca="1">OFFSET(G3641,-1,,,)+1</f>
        <v>3636</v>
      </c>
      <c r="H3641" s="189">
        <f t="shared" si="2033"/>
        <v>0</v>
      </c>
      <c r="I3641" s="189">
        <f t="shared" si="2039"/>
        <v>0</v>
      </c>
      <c r="J3641" s="179">
        <f t="shared" si="2040"/>
        <v>0</v>
      </c>
      <c r="K3641" s="173" t="s">
        <v>3596</v>
      </c>
      <c r="L3641" s="174" t="str" cm="1">
        <f t="array" aca="1" ref="L3641" ca="1">IF($K3641="",OFFSET(L3641,-1,,,),K3641)</f>
        <v>15.01.21.02.01.02</v>
      </c>
      <c r="M3641" s="175" t="str" cm="1">
        <f t="array" aca="1" ref="M3641" ca="1">IF(OR($K3641=0,$K3641=""),OFFSET(M3641,-1,,,),O3641)</f>
        <v>PINTURA ACRÍLICA SOBRE CONCRETO</v>
      </c>
      <c r="N3641" s="67" t="s">
        <v>377</v>
      </c>
      <c r="O3641" s="68" t="s">
        <v>4249</v>
      </c>
      <c r="P3641" s="68"/>
      <c r="Q3641" s="68" t="s">
        <v>3258</v>
      </c>
      <c r="R3641" s="69">
        <v>71.099999999999994</v>
      </c>
      <c r="S3641" s="70">
        <v>14.639699999999999</v>
      </c>
      <c r="T3641" s="70">
        <v>1040.88267</v>
      </c>
      <c r="U3641" s="67"/>
      <c r="V3641" s="71"/>
      <c r="W3641" s="171"/>
      <c r="X3641" s="172"/>
      <c r="Y3641" s="176">
        <f t="shared" si="2041"/>
        <v>0</v>
      </c>
      <c r="AA3641" s="192"/>
      <c r="AB3641" s="193"/>
    </row>
    <row r="3642" spans="2:28" hidden="1">
      <c r="B3642" s="189">
        <f t="shared" si="2034"/>
        <v>0</v>
      </c>
      <c r="C3642" s="189">
        <f t="shared" ca="1" si="2035"/>
        <v>0</v>
      </c>
      <c r="D3642" s="189">
        <f t="shared" si="2036"/>
        <v>0</v>
      </c>
      <c r="E3642" s="189">
        <f t="shared" ca="1" si="2037"/>
        <v>0</v>
      </c>
      <c r="F3642" s="189">
        <f t="shared" si="2038"/>
        <v>0</v>
      </c>
      <c r="G3642" s="189" cm="1">
        <f t="array" aca="1" ref="G3642" ca="1">OFFSET(G3642,-1,,,)+1</f>
        <v>3637</v>
      </c>
      <c r="H3642" s="189">
        <f t="shared" si="2033"/>
        <v>0</v>
      </c>
      <c r="I3642" s="189">
        <f t="shared" si="2039"/>
        <v>0</v>
      </c>
      <c r="J3642" s="179">
        <f t="shared" si="2040"/>
        <v>0</v>
      </c>
      <c r="K3642" s="173"/>
      <c r="L3642" s="174" t="str" cm="1">
        <f t="array" aca="1" ref="L3642" ca="1">IF($K3642="",OFFSET(L3642,-1,,,),K3642)</f>
        <v>15.01.21.02.01.02</v>
      </c>
      <c r="M3642" s="175" t="str" cm="1">
        <f t="array" aca="1" ref="M3642" ca="1">IF(OR($K3642=0,$K3642=""),OFFSET(M3642,-1,,,),O3642)</f>
        <v>PINTURA ACRÍLICA SOBRE CONCRETO</v>
      </c>
      <c r="N3642" s="67" t="s">
        <v>167</v>
      </c>
      <c r="O3642" s="68" t="s">
        <v>168</v>
      </c>
      <c r="P3642" s="68"/>
      <c r="Q3642" s="68" t="s">
        <v>3254</v>
      </c>
      <c r="R3642" s="69">
        <v>18.557099999999998</v>
      </c>
      <c r="S3642" s="70">
        <v>7.7</v>
      </c>
      <c r="T3642" s="70">
        <v>142.88967</v>
      </c>
      <c r="U3642" s="67" t="s">
        <v>1496</v>
      </c>
      <c r="V3642" s="71" t="s">
        <v>1497</v>
      </c>
      <c r="W3642" s="171"/>
      <c r="X3642" s="172"/>
      <c r="Y3642" s="176">
        <f t="shared" si="2041"/>
        <v>0</v>
      </c>
      <c r="AA3642" s="192"/>
      <c r="AB3642" s="193"/>
    </row>
    <row r="3643" spans="2:28" hidden="1">
      <c r="B3643" s="189">
        <f t="shared" si="2034"/>
        <v>0</v>
      </c>
      <c r="C3643" s="189">
        <f t="shared" ca="1" si="2035"/>
        <v>0</v>
      </c>
      <c r="D3643" s="189">
        <f t="shared" si="2036"/>
        <v>0</v>
      </c>
      <c r="E3643" s="189">
        <f t="shared" ca="1" si="2037"/>
        <v>0</v>
      </c>
      <c r="F3643" s="189">
        <f t="shared" si="2038"/>
        <v>0</v>
      </c>
      <c r="G3643" s="189" cm="1">
        <f t="array" aca="1" ref="G3643" ca="1">OFFSET(G3643,-1,,,)+1</f>
        <v>3638</v>
      </c>
      <c r="H3643" s="189">
        <f t="shared" si="2033"/>
        <v>0</v>
      </c>
      <c r="I3643" s="189">
        <f t="shared" si="2039"/>
        <v>0</v>
      </c>
      <c r="J3643" s="179">
        <f t="shared" si="2040"/>
        <v>0</v>
      </c>
      <c r="K3643" s="173"/>
      <c r="L3643" s="174" t="str" cm="1">
        <f t="array" aca="1" ref="L3643" ca="1">IF($K3643="",OFFSET(L3643,-1,,,),K3643)</f>
        <v>15.01.21.02.01.02</v>
      </c>
      <c r="M3643" s="175" t="str" cm="1">
        <f t="array" aca="1" ref="M3643" ca="1">IF(OR($K3643=0,$K3643=""),OFFSET(M3643,-1,,,),O3643)</f>
        <v>PINTURA ACRÍLICA SOBRE CONCRETO</v>
      </c>
      <c r="N3643" s="67" t="s">
        <v>224</v>
      </c>
      <c r="O3643" s="68" t="s">
        <v>225</v>
      </c>
      <c r="P3643" s="68"/>
      <c r="Q3643" s="68" t="s">
        <v>3258</v>
      </c>
      <c r="R3643" s="69">
        <v>71.099999999999994</v>
      </c>
      <c r="S3643" s="70">
        <v>12.63</v>
      </c>
      <c r="T3643" s="70">
        <v>897.99299999999994</v>
      </c>
      <c r="U3643" s="67" t="s">
        <v>1496</v>
      </c>
      <c r="V3643" s="71" t="s">
        <v>1497</v>
      </c>
      <c r="W3643" s="171"/>
      <c r="X3643" s="172"/>
      <c r="Y3643" s="176">
        <f t="shared" si="2041"/>
        <v>0</v>
      </c>
      <c r="AA3643" s="192"/>
      <c r="AB3643" s="193"/>
    </row>
    <row r="3644" spans="2:28" hidden="1">
      <c r="B3644" s="189">
        <f t="shared" si="2034"/>
        <v>0</v>
      </c>
      <c r="C3644" s="189">
        <f t="shared" ca="1" si="2035"/>
        <v>0</v>
      </c>
      <c r="D3644" s="189">
        <f t="shared" si="2036"/>
        <v>0</v>
      </c>
      <c r="E3644" s="189">
        <f t="shared" ca="1" si="2037"/>
        <v>0</v>
      </c>
      <c r="F3644" s="189">
        <f t="shared" si="2038"/>
        <v>0</v>
      </c>
      <c r="G3644" s="189" cm="1">
        <f t="array" aca="1" ref="G3644" ca="1">OFFSET(G3644,-1,,,)+1</f>
        <v>3639</v>
      </c>
      <c r="H3644" s="189">
        <f t="shared" si="2033"/>
        <v>0</v>
      </c>
      <c r="I3644" s="189">
        <f t="shared" si="2039"/>
        <v>0</v>
      </c>
      <c r="J3644" s="179">
        <f t="shared" si="2040"/>
        <v>0</v>
      </c>
      <c r="K3644" s="173" t="s">
        <v>3597</v>
      </c>
      <c r="L3644" s="174" t="str" cm="1">
        <f t="array" aca="1" ref="L3644" ca="1">IF($K3644="",OFFSET(L3644,-1,,,),K3644)</f>
        <v>15.01.21.02.02</v>
      </c>
      <c r="M3644" s="175" t="str" cm="1">
        <f t="array" aca="1" ref="M3644" ca="1">IF(OR($K3644=0,$K3644=""),OFFSET(M3644,-1,,,),O3644)</f>
        <v>IMPERMEABILIZAÇÃO</v>
      </c>
      <c r="N3644" s="67" t="s">
        <v>143</v>
      </c>
      <c r="O3644" s="68" t="s">
        <v>358</v>
      </c>
      <c r="P3644" s="68"/>
      <c r="Q3644" s="68"/>
      <c r="R3644" s="69"/>
      <c r="S3644" s="70"/>
      <c r="T3644" s="70">
        <v>0</v>
      </c>
      <c r="U3644" s="67"/>
      <c r="V3644" s="71"/>
      <c r="W3644" s="171"/>
      <c r="X3644" s="172"/>
      <c r="Y3644" s="176">
        <f t="shared" si="2041"/>
        <v>0</v>
      </c>
      <c r="AA3644" s="192"/>
      <c r="AB3644" s="193"/>
    </row>
    <row r="3645" spans="2:28">
      <c r="B3645" s="189">
        <f t="shared" si="2034"/>
        <v>0</v>
      </c>
      <c r="C3645" s="189">
        <f t="shared" ca="1" si="2035"/>
        <v>0</v>
      </c>
      <c r="D3645" s="189">
        <f t="shared" si="2036"/>
        <v>0</v>
      </c>
      <c r="E3645" s="189">
        <f t="shared" ca="1" si="2037"/>
        <v>0</v>
      </c>
      <c r="F3645" s="189">
        <f t="shared" si="2038"/>
        <v>0</v>
      </c>
      <c r="G3645" s="189" cm="1">
        <f t="array" aca="1" ref="G3645" ca="1">OFFSET(G3645,-1,,,)+1</f>
        <v>3640</v>
      </c>
      <c r="H3645" s="189">
        <f t="shared" si="2033"/>
        <v>0</v>
      </c>
      <c r="I3645" s="189">
        <f t="shared" si="2039"/>
        <v>0</v>
      </c>
      <c r="J3645" s="179">
        <f t="shared" si="2040"/>
        <v>0</v>
      </c>
      <c r="K3645" s="173" t="s">
        <v>3598</v>
      </c>
      <c r="L3645" s="174" t="str" cm="1">
        <f t="array" aca="1" ref="L3645" ca="1">IF($K3645="",OFFSET(L3645,-1,,,),K3645)</f>
        <v>15.01.21.02.02.01</v>
      </c>
      <c r="M3645" s="175" t="str" cm="1">
        <f t="array" aca="1" ref="M3645" ca="1">IF(OR($K3645=0,$K3645=""),OFFSET(M3645,-1,,,),O3645)</f>
        <v>IMPERMEABILIZAÇÃO COM MANTA ASFÁLTICA (4MM TIPO III), ADERIDO COM ASFALTO OXIDADO</v>
      </c>
      <c r="N3645" s="67" t="s">
        <v>2927</v>
      </c>
      <c r="O3645" s="68" t="s">
        <v>4850</v>
      </c>
      <c r="P3645" s="68"/>
      <c r="Q3645" s="68" t="s">
        <v>3258</v>
      </c>
      <c r="R3645" s="69">
        <v>142.84</v>
      </c>
      <c r="S3645" s="70">
        <v>114.77</v>
      </c>
      <c r="T3645" s="70">
        <v>16393.746800000001</v>
      </c>
      <c r="U3645" s="67"/>
      <c r="V3645" s="71"/>
      <c r="W3645" s="171"/>
      <c r="X3645" s="172"/>
      <c r="Y3645" s="176">
        <f t="shared" si="2041"/>
        <v>0</v>
      </c>
      <c r="AA3645" s="192"/>
      <c r="AB3645" s="193"/>
    </row>
    <row r="3646" spans="2:28" hidden="1">
      <c r="B3646" s="189">
        <f t="shared" si="2034"/>
        <v>0</v>
      </c>
      <c r="C3646" s="189">
        <f t="shared" ca="1" si="2035"/>
        <v>0</v>
      </c>
      <c r="D3646" s="189">
        <f t="shared" si="2036"/>
        <v>0</v>
      </c>
      <c r="E3646" s="189">
        <f t="shared" ca="1" si="2037"/>
        <v>0</v>
      </c>
      <c r="F3646" s="189">
        <f t="shared" si="2038"/>
        <v>0</v>
      </c>
      <c r="G3646" s="189" cm="1">
        <f t="array" aca="1" ref="G3646" ca="1">OFFSET(G3646,-1,,,)+1</f>
        <v>3641</v>
      </c>
      <c r="H3646" s="189">
        <f t="shared" si="2033"/>
        <v>0</v>
      </c>
      <c r="I3646" s="189">
        <f t="shared" si="2039"/>
        <v>0</v>
      </c>
      <c r="J3646" s="179">
        <f t="shared" si="2040"/>
        <v>0</v>
      </c>
      <c r="K3646" s="173"/>
      <c r="L3646" s="174" t="str" cm="1">
        <f t="array" aca="1" ref="L3646" ca="1">IF($K3646="",OFFSET(L3646,-1,,,),K3646)</f>
        <v>15.01.21.02.02.01</v>
      </c>
      <c r="M3646" s="175" t="str" cm="1">
        <f t="array" aca="1" ref="M3646" ca="1">IF(OR($K3646=0,$K3646=""),OFFSET(M3646,-1,,,),O3646)</f>
        <v>IMPERMEABILIZAÇÃO COM MANTA ASFÁLTICA (4MM TIPO III), ADERIDO COM ASFALTO OXIDADO</v>
      </c>
      <c r="N3646" s="67" t="s">
        <v>952</v>
      </c>
      <c r="O3646" s="68" t="s">
        <v>953</v>
      </c>
      <c r="P3646" s="68"/>
      <c r="Q3646" s="68" t="s">
        <v>3266</v>
      </c>
      <c r="R3646" s="69">
        <v>16.426600000000001</v>
      </c>
      <c r="S3646" s="70">
        <v>340</v>
      </c>
      <c r="T3646" s="70">
        <v>5585.0439999999999</v>
      </c>
      <c r="U3646" s="67" t="s">
        <v>1496</v>
      </c>
      <c r="V3646" s="71" t="s">
        <v>1497</v>
      </c>
      <c r="W3646" s="171"/>
      <c r="X3646" s="172"/>
      <c r="Y3646" s="176">
        <f t="shared" si="2041"/>
        <v>0</v>
      </c>
      <c r="AA3646" s="192"/>
      <c r="AB3646" s="193"/>
    </row>
    <row r="3647" spans="2:28" hidden="1">
      <c r="B3647" s="189">
        <f t="shared" si="2034"/>
        <v>0</v>
      </c>
      <c r="C3647" s="189">
        <f t="shared" ca="1" si="2035"/>
        <v>0</v>
      </c>
      <c r="D3647" s="189">
        <f t="shared" si="2036"/>
        <v>0</v>
      </c>
      <c r="E3647" s="189">
        <f t="shared" ca="1" si="2037"/>
        <v>0</v>
      </c>
      <c r="F3647" s="189">
        <f t="shared" si="2038"/>
        <v>0</v>
      </c>
      <c r="G3647" s="189" cm="1">
        <f t="array" aca="1" ref="G3647" ca="1">OFFSET(G3647,-1,,,)+1</f>
        <v>3642</v>
      </c>
      <c r="H3647" s="189">
        <f t="shared" si="2033"/>
        <v>0</v>
      </c>
      <c r="I3647" s="189">
        <f t="shared" si="2039"/>
        <v>0</v>
      </c>
      <c r="J3647" s="179">
        <f t="shared" si="2040"/>
        <v>0</v>
      </c>
      <c r="K3647" s="173"/>
      <c r="L3647" s="174" t="str" cm="1">
        <f t="array" aca="1" ref="L3647" ca="1">IF($K3647="",OFFSET(L3647,-1,,,),K3647)</f>
        <v>15.01.21.02.02.01</v>
      </c>
      <c r="M3647" s="175" t="str" cm="1">
        <f t="array" aca="1" ref="M3647" ca="1">IF(OR($K3647=0,$K3647=""),OFFSET(M3647,-1,,,),O3647)</f>
        <v>IMPERMEABILIZAÇÃO COM MANTA ASFÁLTICA (4MM TIPO III), ADERIDO COM ASFALTO OXIDADO</v>
      </c>
      <c r="N3647" s="67" t="s">
        <v>1017</v>
      </c>
      <c r="O3647" s="68" t="s">
        <v>1018</v>
      </c>
      <c r="P3647" s="68"/>
      <c r="Q3647" s="68" t="s">
        <v>3254</v>
      </c>
      <c r="R3647" s="69">
        <v>71.42</v>
      </c>
      <c r="S3647" s="70">
        <v>3.32</v>
      </c>
      <c r="T3647" s="70">
        <v>237.11439999999999</v>
      </c>
      <c r="U3647" s="67" t="s">
        <v>1496</v>
      </c>
      <c r="V3647" s="71" t="s">
        <v>1497</v>
      </c>
      <c r="W3647" s="171"/>
      <c r="X3647" s="172"/>
      <c r="Y3647" s="176">
        <f t="shared" si="2041"/>
        <v>0</v>
      </c>
      <c r="AA3647" s="192"/>
      <c r="AB3647" s="193"/>
    </row>
    <row r="3648" spans="2:28" hidden="1">
      <c r="B3648" s="189">
        <f t="shared" si="2034"/>
        <v>0</v>
      </c>
      <c r="C3648" s="189">
        <f t="shared" ca="1" si="2035"/>
        <v>0</v>
      </c>
      <c r="D3648" s="189">
        <f t="shared" si="2036"/>
        <v>0</v>
      </c>
      <c r="E3648" s="189">
        <f t="shared" ca="1" si="2037"/>
        <v>0</v>
      </c>
      <c r="F3648" s="189">
        <f t="shared" si="2038"/>
        <v>0</v>
      </c>
      <c r="G3648" s="189" cm="1">
        <f t="array" aca="1" ref="G3648" ca="1">OFFSET(G3648,-1,,,)+1</f>
        <v>3643</v>
      </c>
      <c r="H3648" s="189">
        <f t="shared" si="2033"/>
        <v>0</v>
      </c>
      <c r="I3648" s="189">
        <f t="shared" si="2039"/>
        <v>0</v>
      </c>
      <c r="J3648" s="179">
        <f t="shared" si="2040"/>
        <v>0</v>
      </c>
      <c r="K3648" s="173"/>
      <c r="L3648" s="174" t="str" cm="1">
        <f t="array" aca="1" ref="L3648" ca="1">IF($K3648="",OFFSET(L3648,-1,,,),K3648)</f>
        <v>15.01.21.02.02.01</v>
      </c>
      <c r="M3648" s="175" t="str" cm="1">
        <f t="array" aca="1" ref="M3648" ca="1">IF(OR($K3648=0,$K3648=""),OFFSET(M3648,-1,,,),O3648)</f>
        <v>IMPERMEABILIZAÇÃO COM MANTA ASFÁLTICA (4MM TIPO III), ADERIDO COM ASFALTO OXIDADO</v>
      </c>
      <c r="N3648" s="67" t="s">
        <v>1019</v>
      </c>
      <c r="O3648" s="68" t="s">
        <v>1020</v>
      </c>
      <c r="P3648" s="68"/>
      <c r="Q3648" s="68" t="s">
        <v>3255</v>
      </c>
      <c r="R3648" s="69">
        <v>428.52</v>
      </c>
      <c r="S3648" s="70">
        <v>8.5</v>
      </c>
      <c r="T3648" s="70">
        <v>3642.42</v>
      </c>
      <c r="U3648" s="67" t="s">
        <v>1496</v>
      </c>
      <c r="V3648" s="71" t="s">
        <v>1497</v>
      </c>
      <c r="W3648" s="171"/>
      <c r="X3648" s="172"/>
      <c r="Y3648" s="176">
        <f t="shared" si="2041"/>
        <v>0</v>
      </c>
      <c r="AA3648" s="192"/>
      <c r="AB3648" s="193"/>
    </row>
    <row r="3649" spans="2:28" hidden="1">
      <c r="B3649" s="189">
        <f t="shared" si="2034"/>
        <v>0</v>
      </c>
      <c r="C3649" s="189">
        <f t="shared" ca="1" si="2035"/>
        <v>0</v>
      </c>
      <c r="D3649" s="189">
        <f t="shared" si="2036"/>
        <v>0</v>
      </c>
      <c r="E3649" s="189">
        <f t="shared" ca="1" si="2037"/>
        <v>0</v>
      </c>
      <c r="F3649" s="189">
        <f t="shared" si="2038"/>
        <v>0</v>
      </c>
      <c r="G3649" s="189" cm="1">
        <f t="array" aca="1" ref="G3649" ca="1">OFFSET(G3649,-1,,,)+1</f>
        <v>3644</v>
      </c>
      <c r="H3649" s="189">
        <f t="shared" si="2033"/>
        <v>0</v>
      </c>
      <c r="I3649" s="189">
        <f t="shared" si="2039"/>
        <v>0</v>
      </c>
      <c r="J3649" s="179">
        <f t="shared" si="2040"/>
        <v>0</v>
      </c>
      <c r="K3649" s="173"/>
      <c r="L3649" s="174" t="str" cm="1">
        <f t="array" aca="1" ref="L3649" ca="1">IF($K3649="",OFFSET(L3649,-1,,,),K3649)</f>
        <v>15.01.21.02.02.01</v>
      </c>
      <c r="M3649" s="175" t="str" cm="1">
        <f t="array" aca="1" ref="M3649" ca="1">IF(OR($K3649=0,$K3649=""),OFFSET(M3649,-1,,,),O3649)</f>
        <v>IMPERMEABILIZAÇÃO COM MANTA ASFÁLTICA (4MM TIPO III), ADERIDO COM ASFALTO OXIDADO</v>
      </c>
      <c r="N3649" s="67" t="s">
        <v>1023</v>
      </c>
      <c r="O3649" s="68" t="s">
        <v>1024</v>
      </c>
      <c r="P3649" s="68"/>
      <c r="Q3649" s="68" t="s">
        <v>3258</v>
      </c>
      <c r="R3649" s="69">
        <v>142.84</v>
      </c>
      <c r="S3649" s="70">
        <v>48.51</v>
      </c>
      <c r="T3649" s="70">
        <v>6929.1683999999996</v>
      </c>
      <c r="U3649" s="67" t="s">
        <v>1496</v>
      </c>
      <c r="V3649" s="71" t="s">
        <v>1497</v>
      </c>
      <c r="W3649" s="171"/>
      <c r="X3649" s="172"/>
      <c r="Y3649" s="176">
        <f t="shared" si="2041"/>
        <v>0</v>
      </c>
      <c r="AA3649" s="192"/>
      <c r="AB3649" s="193"/>
    </row>
    <row r="3650" spans="2:28">
      <c r="B3650" s="189">
        <f t="shared" si="2034"/>
        <v>0</v>
      </c>
      <c r="C3650" s="189">
        <f t="shared" ca="1" si="2035"/>
        <v>0</v>
      </c>
      <c r="D3650" s="189">
        <f t="shared" si="2036"/>
        <v>0</v>
      </c>
      <c r="E3650" s="189">
        <f t="shared" ca="1" si="2037"/>
        <v>0</v>
      </c>
      <c r="F3650" s="189">
        <f t="shared" si="2038"/>
        <v>0</v>
      </c>
      <c r="G3650" s="189" cm="1">
        <f t="array" aca="1" ref="G3650" ca="1">OFFSET(G3650,-1,,,)+1</f>
        <v>3645</v>
      </c>
      <c r="H3650" s="189">
        <f t="shared" si="2033"/>
        <v>0</v>
      </c>
      <c r="I3650" s="189">
        <f t="shared" si="2039"/>
        <v>0</v>
      </c>
      <c r="J3650" s="179">
        <f t="shared" si="2040"/>
        <v>0</v>
      </c>
      <c r="K3650" s="173" t="s">
        <v>3599</v>
      </c>
      <c r="L3650" s="174" t="str" cm="1">
        <f t="array" aca="1" ref="L3650" ca="1">IF($K3650="",OFFSET(L3650,-1,,,),K3650)</f>
        <v>15.01.21.02.02.02</v>
      </c>
      <c r="M3650" s="175" t="str" cm="1">
        <f t="array" aca="1" ref="M3650" ca="1">IF(OR($K3650=0,$K3650=""),OFFSET(M3650,-1,,,),O3650)</f>
        <v>CONTRAPISO PARA MANTA ASFÁLTICA - 3CM</v>
      </c>
      <c r="N3650" s="67" t="s">
        <v>1030</v>
      </c>
      <c r="O3650" s="68" t="s">
        <v>4550</v>
      </c>
      <c r="P3650" s="68"/>
      <c r="Q3650" s="68" t="s">
        <v>3258</v>
      </c>
      <c r="R3650" s="69">
        <v>81</v>
      </c>
      <c r="S3650" s="70">
        <v>37.119500000000002</v>
      </c>
      <c r="T3650" s="70">
        <v>3006.6795000000002</v>
      </c>
      <c r="U3650" s="67"/>
      <c r="V3650" s="71"/>
      <c r="W3650" s="171"/>
      <c r="X3650" s="172"/>
      <c r="Y3650" s="176">
        <f t="shared" si="2041"/>
        <v>0</v>
      </c>
      <c r="AA3650" s="192"/>
      <c r="AB3650" s="193"/>
    </row>
    <row r="3651" spans="2:28" hidden="1">
      <c r="B3651" s="189">
        <f t="shared" si="2034"/>
        <v>0</v>
      </c>
      <c r="C3651" s="189">
        <f t="shared" ca="1" si="2035"/>
        <v>0</v>
      </c>
      <c r="D3651" s="189">
        <f t="shared" si="2036"/>
        <v>0</v>
      </c>
      <c r="E3651" s="189">
        <f t="shared" ca="1" si="2037"/>
        <v>0</v>
      </c>
      <c r="F3651" s="189">
        <f t="shared" si="2038"/>
        <v>0</v>
      </c>
      <c r="G3651" s="189" cm="1">
        <f t="array" aca="1" ref="G3651" ca="1">OFFSET(G3651,-1,,,)+1</f>
        <v>3646</v>
      </c>
      <c r="H3651" s="189">
        <f t="shared" si="2033"/>
        <v>0</v>
      </c>
      <c r="I3651" s="189">
        <f t="shared" si="2039"/>
        <v>0</v>
      </c>
      <c r="J3651" s="179">
        <f t="shared" si="2040"/>
        <v>0</v>
      </c>
      <c r="K3651" s="173"/>
      <c r="L3651" s="174" t="str" cm="1">
        <f t="array" aca="1" ref="L3651" ca="1">IF($K3651="",OFFSET(L3651,-1,,,),K3651)</f>
        <v>15.01.21.02.02.02</v>
      </c>
      <c r="M3651" s="175" t="str" cm="1">
        <f t="array" aca="1" ref="M3651" ca="1">IF(OR($K3651=0,$K3651=""),OFFSET(M3651,-1,,,),O3651)</f>
        <v>CONTRAPISO PARA MANTA ASFÁLTICA - 3CM</v>
      </c>
      <c r="N3651" s="67" t="s">
        <v>240</v>
      </c>
      <c r="O3651" s="68" t="s">
        <v>179</v>
      </c>
      <c r="P3651" s="68"/>
      <c r="Q3651" s="68" t="s">
        <v>3255</v>
      </c>
      <c r="R3651" s="69">
        <v>707.94</v>
      </c>
      <c r="S3651" s="70">
        <v>0.75</v>
      </c>
      <c r="T3651" s="70">
        <v>530.95500000000004</v>
      </c>
      <c r="U3651" s="67" t="s">
        <v>1496</v>
      </c>
      <c r="V3651" s="71" t="s">
        <v>1497</v>
      </c>
      <c r="W3651" s="171"/>
      <c r="X3651" s="172"/>
      <c r="Y3651" s="176">
        <f t="shared" si="2041"/>
        <v>0</v>
      </c>
      <c r="AA3651" s="192"/>
      <c r="AB3651" s="193"/>
    </row>
    <row r="3652" spans="2:28" hidden="1">
      <c r="B3652" s="189">
        <f t="shared" si="2034"/>
        <v>0</v>
      </c>
      <c r="C3652" s="189">
        <f t="shared" ca="1" si="2035"/>
        <v>0</v>
      </c>
      <c r="D3652" s="189">
        <f t="shared" si="2036"/>
        <v>0</v>
      </c>
      <c r="E3652" s="189">
        <f t="shared" ca="1" si="2037"/>
        <v>0</v>
      </c>
      <c r="F3652" s="189">
        <f t="shared" si="2038"/>
        <v>0</v>
      </c>
      <c r="G3652" s="189" cm="1">
        <f t="array" aca="1" ref="G3652" ca="1">OFFSET(G3652,-1,,,)+1</f>
        <v>3647</v>
      </c>
      <c r="H3652" s="189">
        <f t="shared" si="2033"/>
        <v>0</v>
      </c>
      <c r="I3652" s="189">
        <f t="shared" si="2039"/>
        <v>0</v>
      </c>
      <c r="J3652" s="179">
        <f t="shared" si="2040"/>
        <v>0</v>
      </c>
      <c r="K3652" s="173"/>
      <c r="L3652" s="174" t="str" cm="1">
        <f t="array" aca="1" ref="L3652" ca="1">IF($K3652="",OFFSET(L3652,-1,,,),K3652)</f>
        <v>15.01.21.02.02.02</v>
      </c>
      <c r="M3652" s="175" t="str" cm="1">
        <f t="array" aca="1" ref="M3652" ca="1">IF(OR($K3652=0,$K3652=""),OFFSET(M3652,-1,,,),O3652)</f>
        <v>CONTRAPISO PARA MANTA ASFÁLTICA - 3CM</v>
      </c>
      <c r="N3652" s="67" t="s">
        <v>180</v>
      </c>
      <c r="O3652" s="68" t="s">
        <v>181</v>
      </c>
      <c r="P3652" s="68"/>
      <c r="Q3652" s="68" t="s">
        <v>3256</v>
      </c>
      <c r="R3652" s="69">
        <v>3.24</v>
      </c>
      <c r="S3652" s="70">
        <v>200</v>
      </c>
      <c r="T3652" s="70">
        <v>648</v>
      </c>
      <c r="U3652" s="67" t="s">
        <v>1496</v>
      </c>
      <c r="V3652" s="71" t="s">
        <v>1497</v>
      </c>
      <c r="W3652" s="171"/>
      <c r="X3652" s="172"/>
      <c r="Y3652" s="176">
        <f t="shared" si="2041"/>
        <v>0</v>
      </c>
      <c r="AA3652" s="192"/>
      <c r="AB3652" s="193"/>
    </row>
    <row r="3653" spans="2:28" hidden="1">
      <c r="B3653" s="189">
        <f t="shared" si="2034"/>
        <v>0</v>
      </c>
      <c r="C3653" s="189">
        <f t="shared" ca="1" si="2035"/>
        <v>0</v>
      </c>
      <c r="D3653" s="189">
        <f t="shared" si="2036"/>
        <v>0</v>
      </c>
      <c r="E3653" s="189">
        <f t="shared" ca="1" si="2037"/>
        <v>0</v>
      </c>
      <c r="F3653" s="189">
        <f t="shared" si="2038"/>
        <v>0</v>
      </c>
      <c r="G3653" s="189" cm="1">
        <f t="array" aca="1" ref="G3653" ca="1">OFFSET(G3653,-1,,,)+1</f>
        <v>3648</v>
      </c>
      <c r="H3653" s="189">
        <f t="shared" si="2033"/>
        <v>0</v>
      </c>
      <c r="I3653" s="189">
        <f t="shared" si="2039"/>
        <v>0</v>
      </c>
      <c r="J3653" s="179">
        <f t="shared" si="2040"/>
        <v>0</v>
      </c>
      <c r="K3653" s="173"/>
      <c r="L3653" s="174" t="str" cm="1">
        <f t="array" aca="1" ref="L3653" ca="1">IF($K3653="",OFFSET(L3653,-1,,,),K3653)</f>
        <v>15.01.21.02.02.02</v>
      </c>
      <c r="M3653" s="175" t="str" cm="1">
        <f t="array" aca="1" ref="M3653" ca="1">IF(OR($K3653=0,$K3653=""),OFFSET(M3653,-1,,,),O3653)</f>
        <v>CONTRAPISO PARA MANTA ASFÁLTICA - 3CM</v>
      </c>
      <c r="N3653" s="67" t="s">
        <v>253</v>
      </c>
      <c r="O3653" s="68" t="s">
        <v>254</v>
      </c>
      <c r="P3653" s="68"/>
      <c r="Q3653" s="68" t="s">
        <v>3255</v>
      </c>
      <c r="R3653" s="69">
        <v>36.450000000000003</v>
      </c>
      <c r="S3653" s="70">
        <v>9</v>
      </c>
      <c r="T3653" s="70">
        <v>328.05</v>
      </c>
      <c r="U3653" s="67" t="s">
        <v>1496</v>
      </c>
      <c r="V3653" s="71" t="s">
        <v>1497</v>
      </c>
      <c r="W3653" s="171"/>
      <c r="X3653" s="172"/>
      <c r="Y3653" s="176">
        <f t="shared" si="2041"/>
        <v>0</v>
      </c>
      <c r="AA3653" s="192"/>
      <c r="AB3653" s="193"/>
    </row>
    <row r="3654" spans="2:28" hidden="1">
      <c r="B3654" s="189">
        <f t="shared" si="2034"/>
        <v>0</v>
      </c>
      <c r="C3654" s="189">
        <f t="shared" ca="1" si="2035"/>
        <v>0</v>
      </c>
      <c r="D3654" s="189">
        <f t="shared" si="2036"/>
        <v>0</v>
      </c>
      <c r="E3654" s="189">
        <f t="shared" ca="1" si="2037"/>
        <v>0</v>
      </c>
      <c r="F3654" s="189">
        <f t="shared" si="2038"/>
        <v>0</v>
      </c>
      <c r="G3654" s="189" cm="1">
        <f t="array" aca="1" ref="G3654" ca="1">OFFSET(G3654,-1,,,)+1</f>
        <v>3649</v>
      </c>
      <c r="H3654" s="189">
        <f t="shared" si="2033"/>
        <v>0</v>
      </c>
      <c r="I3654" s="189">
        <f t="shared" si="2039"/>
        <v>0</v>
      </c>
      <c r="J3654" s="179">
        <f t="shared" si="2040"/>
        <v>0</v>
      </c>
      <c r="K3654" s="173"/>
      <c r="L3654" s="174" t="str" cm="1">
        <f t="array" aca="1" ref="L3654" ca="1">IF($K3654="",OFFSET(L3654,-1,,,),K3654)</f>
        <v>15.01.21.02.02.02</v>
      </c>
      <c r="M3654" s="175" t="str" cm="1">
        <f t="array" aca="1" ref="M3654" ca="1">IF(OR($K3654=0,$K3654=""),OFFSET(M3654,-1,,,),O3654)</f>
        <v>CONTRAPISO PARA MANTA ASFÁLTICA - 3CM</v>
      </c>
      <c r="N3654" s="67" t="s">
        <v>1031</v>
      </c>
      <c r="O3654" s="68" t="s">
        <v>1032</v>
      </c>
      <c r="P3654" s="68"/>
      <c r="Q3654" s="68" t="s">
        <v>3266</v>
      </c>
      <c r="R3654" s="69">
        <v>0.52649999999999997</v>
      </c>
      <c r="S3654" s="70">
        <v>233</v>
      </c>
      <c r="T3654" s="70">
        <v>122.67449999999999</v>
      </c>
      <c r="U3654" s="67" t="s">
        <v>1496</v>
      </c>
      <c r="V3654" s="71" t="s">
        <v>1497</v>
      </c>
      <c r="W3654" s="171"/>
      <c r="X3654" s="172"/>
      <c r="Y3654" s="176">
        <f t="shared" si="2041"/>
        <v>0</v>
      </c>
      <c r="AA3654" s="192"/>
      <c r="AB3654" s="193"/>
    </row>
    <row r="3655" spans="2:28" hidden="1">
      <c r="B3655" s="189">
        <f t="shared" si="2034"/>
        <v>0</v>
      </c>
      <c r="C3655" s="189">
        <f t="shared" ca="1" si="2035"/>
        <v>0</v>
      </c>
      <c r="D3655" s="189">
        <f t="shared" si="2036"/>
        <v>0</v>
      </c>
      <c r="E3655" s="189">
        <f t="shared" ca="1" si="2037"/>
        <v>0</v>
      </c>
      <c r="F3655" s="189">
        <f t="shared" si="2038"/>
        <v>0</v>
      </c>
      <c r="G3655" s="189" cm="1">
        <f t="array" aca="1" ref="G3655" ca="1">OFFSET(G3655,-1,,,)+1</f>
        <v>3650</v>
      </c>
      <c r="H3655" s="189">
        <f t="shared" ref="H3655:H3821" si="2042">IF(OR($K3655=0,$K3655=""),$W3655,0)</f>
        <v>0</v>
      </c>
      <c r="I3655" s="189">
        <f t="shared" si="2039"/>
        <v>0</v>
      </c>
      <c r="J3655" s="179">
        <f t="shared" si="2040"/>
        <v>0</v>
      </c>
      <c r="K3655" s="173"/>
      <c r="L3655" s="174" t="str" cm="1">
        <f t="array" aca="1" ref="L3655" ca="1">IF($K3655="",OFFSET(L3655,-1,,,),K3655)</f>
        <v>15.01.21.02.02.02</v>
      </c>
      <c r="M3655" s="175" t="str" cm="1">
        <f t="array" aca="1" ref="M3655" ca="1">IF(OR($K3655=0,$K3655=""),OFFSET(M3655,-1,,,),O3655)</f>
        <v>CONTRAPISO PARA MANTA ASFÁLTICA - 3CM</v>
      </c>
      <c r="N3655" s="67" t="s">
        <v>1033</v>
      </c>
      <c r="O3655" s="68" t="s">
        <v>1034</v>
      </c>
      <c r="P3655" s="68"/>
      <c r="Q3655" s="68" t="s">
        <v>3258</v>
      </c>
      <c r="R3655" s="69">
        <v>81</v>
      </c>
      <c r="S3655" s="70">
        <v>14.5</v>
      </c>
      <c r="T3655" s="70">
        <v>1174.5</v>
      </c>
      <c r="U3655" s="67" t="s">
        <v>1496</v>
      </c>
      <c r="V3655" s="71" t="s">
        <v>1497</v>
      </c>
      <c r="W3655" s="171"/>
      <c r="X3655" s="172"/>
      <c r="Y3655" s="176">
        <f t="shared" si="2041"/>
        <v>0</v>
      </c>
      <c r="AA3655" s="192"/>
      <c r="AB3655" s="193"/>
    </row>
    <row r="3656" spans="2:28" hidden="1">
      <c r="B3656" s="189">
        <f t="shared" si="2034"/>
        <v>0</v>
      </c>
      <c r="C3656" s="189">
        <f t="shared" ca="1" si="2035"/>
        <v>0</v>
      </c>
      <c r="D3656" s="189">
        <f t="shared" si="2036"/>
        <v>0</v>
      </c>
      <c r="E3656" s="189">
        <f t="shared" ca="1" si="2037"/>
        <v>0</v>
      </c>
      <c r="F3656" s="189">
        <f t="shared" si="2038"/>
        <v>0</v>
      </c>
      <c r="G3656" s="189" cm="1">
        <f t="array" aca="1" ref="G3656" ca="1">OFFSET(G3656,-1,,,)+1</f>
        <v>3651</v>
      </c>
      <c r="H3656" s="189">
        <f t="shared" si="2042"/>
        <v>0</v>
      </c>
      <c r="I3656" s="189">
        <f t="shared" si="2039"/>
        <v>0</v>
      </c>
      <c r="J3656" s="179">
        <f t="shared" si="2040"/>
        <v>0</v>
      </c>
      <c r="K3656" s="173"/>
      <c r="L3656" s="174" t="str" cm="1">
        <f t="array" aca="1" ref="L3656" ca="1">IF($K3656="",OFFSET(L3656,-1,,,),K3656)</f>
        <v>15.01.21.02.02.02</v>
      </c>
      <c r="M3656" s="175" t="str" cm="1">
        <f t="array" aca="1" ref="M3656" ca="1">IF(OR($K3656=0,$K3656=""),OFFSET(M3656,-1,,,),O3656)</f>
        <v>CONTRAPISO PARA MANTA ASFÁLTICA - 3CM</v>
      </c>
      <c r="N3656" s="67" t="s">
        <v>1035</v>
      </c>
      <c r="O3656" s="68" t="s">
        <v>1036</v>
      </c>
      <c r="P3656" s="68"/>
      <c r="Q3656" s="68" t="s">
        <v>3258</v>
      </c>
      <c r="R3656" s="69">
        <v>81</v>
      </c>
      <c r="S3656" s="70">
        <v>2.5</v>
      </c>
      <c r="T3656" s="70">
        <v>202.5</v>
      </c>
      <c r="U3656" s="67" t="s">
        <v>1496</v>
      </c>
      <c r="V3656" s="71" t="s">
        <v>1497</v>
      </c>
      <c r="W3656" s="171"/>
      <c r="X3656" s="172"/>
      <c r="Y3656" s="176">
        <f t="shared" si="2041"/>
        <v>0</v>
      </c>
      <c r="AA3656" s="192"/>
      <c r="AB3656" s="193"/>
    </row>
    <row r="3657" spans="2:28">
      <c r="B3657" s="189">
        <f t="shared" si="2034"/>
        <v>0</v>
      </c>
      <c r="C3657" s="189">
        <f t="shared" ca="1" si="2035"/>
        <v>0</v>
      </c>
      <c r="D3657" s="189">
        <f t="shared" si="2036"/>
        <v>0</v>
      </c>
      <c r="E3657" s="189">
        <f t="shared" ca="1" si="2037"/>
        <v>0</v>
      </c>
      <c r="F3657" s="189">
        <f t="shared" si="2038"/>
        <v>0</v>
      </c>
      <c r="G3657" s="189" cm="1">
        <f t="array" aca="1" ref="G3657" ca="1">OFFSET(G3657,-1,,,)+1</f>
        <v>3652</v>
      </c>
      <c r="H3657" s="189">
        <f t="shared" si="2042"/>
        <v>0</v>
      </c>
      <c r="I3657" s="189">
        <f t="shared" si="2039"/>
        <v>0</v>
      </c>
      <c r="J3657" s="179">
        <f t="shared" si="2040"/>
        <v>0</v>
      </c>
      <c r="K3657" s="173" t="s">
        <v>3600</v>
      </c>
      <c r="L3657" s="174" t="str" cm="1">
        <f t="array" aca="1" ref="L3657" ca="1">IF($K3657="",OFFSET(L3657,-1,,,),K3657)</f>
        <v>15.01.21.02.02.03</v>
      </c>
      <c r="M3657" s="175" t="str" cm="1">
        <f t="array" aca="1" ref="M3657" ca="1">IF(OR($K3657=0,$K3657=""),OFFSET(M3657,-1,,,),O3657)</f>
        <v>PROTEÇÃO MECÂNICA PARA RODAPÉ DE MANTA ASFÁLTICA</v>
      </c>
      <c r="N3657" s="67" t="s">
        <v>1038</v>
      </c>
      <c r="O3657" s="68" t="s">
        <v>4551</v>
      </c>
      <c r="P3657" s="68"/>
      <c r="Q3657" s="68" t="s">
        <v>3258</v>
      </c>
      <c r="R3657" s="69">
        <v>61.84</v>
      </c>
      <c r="S3657" s="70">
        <v>22.27</v>
      </c>
      <c r="T3657" s="70">
        <v>1377.1768</v>
      </c>
      <c r="U3657" s="67"/>
      <c r="V3657" s="71"/>
      <c r="W3657" s="171"/>
      <c r="X3657" s="172"/>
      <c r="Y3657" s="176">
        <f t="shared" si="2041"/>
        <v>0</v>
      </c>
      <c r="AA3657" s="192"/>
      <c r="AB3657" s="193"/>
    </row>
    <row r="3658" spans="2:28" hidden="1">
      <c r="B3658" s="189">
        <f t="shared" ref="B3658:B3823" si="2043">IF(J3658=0,0,U3658)</f>
        <v>0</v>
      </c>
      <c r="C3658" s="189">
        <f t="shared" ref="C3658:C3823" ca="1" si="2044">IF(OR(J3658=0,I3658=0),0,IF(_xlfn.IFNA(MATCH(B3658,OFFSET($B$5,,,$G3658,),),0)&gt;0,0,MAX(OFFSET($C$5,,,$G3658,))+1))</f>
        <v>0</v>
      </c>
      <c r="D3658" s="189">
        <f t="shared" ref="D3658:D3823" si="2045">IF(J3658=0,0,N3658&amp;"-"&amp;U3658)</f>
        <v>0</v>
      </c>
      <c r="E3658" s="189">
        <f t="shared" ref="E3658:E3823" ca="1" si="2046">IF(OR(J3658=0,I3658=0),0,IF(_xlfn.IFNA(MATCH(D3658,OFFSET($D$5,,,$G3658,),),0)&gt;0,0,_xlfn.MAXIFS(OFFSET($E$5,,,$G3658,),OFFSET($J$5,,,$G3658,),J3658)+1))</f>
        <v>0</v>
      </c>
      <c r="F3658" s="189">
        <f t="shared" ref="F3658:F3823" si="2047">IF(J3658=0,0,E3658&amp;"-"&amp;N3658)</f>
        <v>0</v>
      </c>
      <c r="G3658" s="189" cm="1">
        <f t="array" aca="1" ref="G3658" ca="1">OFFSET(G3658,-1,,,)+1</f>
        <v>3653</v>
      </c>
      <c r="H3658" s="189">
        <f t="shared" si="2042"/>
        <v>0</v>
      </c>
      <c r="I3658" s="189">
        <f t="shared" ref="I3658:I3823" si="2048">H3658*R3658</f>
        <v>0</v>
      </c>
      <c r="J3658" s="179">
        <f t="shared" ref="J3658:J3823" si="2049">IF(AND(I3658&lt;&gt;0,OR(K3658=0,K3658="")),N3658&amp;" - Mapa",0)</f>
        <v>0</v>
      </c>
      <c r="K3658" s="173"/>
      <c r="L3658" s="174" t="str" cm="1">
        <f t="array" aca="1" ref="L3658" ca="1">IF($K3658="",OFFSET(L3658,-1,,,),K3658)</f>
        <v>15.01.21.02.02.03</v>
      </c>
      <c r="M3658" s="175" t="str" cm="1">
        <f t="array" aca="1" ref="M3658" ca="1">IF(OR($K3658=0,$K3658=""),OFFSET(M3658,-1,,,),O3658)</f>
        <v>PROTEÇÃO MECÂNICA PARA RODAPÉ DE MANTA ASFÁLTICA</v>
      </c>
      <c r="N3658" s="67" t="s">
        <v>1039</v>
      </c>
      <c r="O3658" s="68" t="s">
        <v>1040</v>
      </c>
      <c r="P3658" s="68"/>
      <c r="Q3658" s="68" t="s">
        <v>3255</v>
      </c>
      <c r="R3658" s="69">
        <v>494.72</v>
      </c>
      <c r="S3658" s="70">
        <v>0.9</v>
      </c>
      <c r="T3658" s="70">
        <v>445.24800000000005</v>
      </c>
      <c r="U3658" s="67" t="s">
        <v>1496</v>
      </c>
      <c r="V3658" s="71" t="s">
        <v>1497</v>
      </c>
      <c r="W3658" s="171"/>
      <c r="X3658" s="172"/>
      <c r="Y3658" s="176">
        <f t="shared" si="2041"/>
        <v>0</v>
      </c>
      <c r="AA3658" s="192"/>
      <c r="AB3658" s="193"/>
    </row>
    <row r="3659" spans="2:28" hidden="1">
      <c r="B3659" s="189">
        <f t="shared" si="2043"/>
        <v>0</v>
      </c>
      <c r="C3659" s="189">
        <f t="shared" ca="1" si="2044"/>
        <v>0</v>
      </c>
      <c r="D3659" s="189">
        <f t="shared" si="2045"/>
        <v>0</v>
      </c>
      <c r="E3659" s="189">
        <f t="shared" ca="1" si="2046"/>
        <v>0</v>
      </c>
      <c r="F3659" s="189">
        <f t="shared" si="2047"/>
        <v>0</v>
      </c>
      <c r="G3659" s="189" cm="1">
        <f t="array" aca="1" ref="G3659" ca="1">OFFSET(G3659,-1,,,)+1</f>
        <v>3654</v>
      </c>
      <c r="H3659" s="189">
        <f t="shared" si="2042"/>
        <v>0</v>
      </c>
      <c r="I3659" s="189">
        <f t="shared" si="2048"/>
        <v>0</v>
      </c>
      <c r="J3659" s="179">
        <f t="shared" si="2049"/>
        <v>0</v>
      </c>
      <c r="K3659" s="173"/>
      <c r="L3659" s="174" t="str" cm="1">
        <f t="array" aca="1" ref="L3659" ca="1">IF($K3659="",OFFSET(L3659,-1,,,),K3659)</f>
        <v>15.01.21.02.02.03</v>
      </c>
      <c r="M3659" s="175" t="str" cm="1">
        <f t="array" aca="1" ref="M3659" ca="1">IF(OR($K3659=0,$K3659=""),OFFSET(M3659,-1,,,),O3659)</f>
        <v>PROTEÇÃO MECÂNICA PARA RODAPÉ DE MANTA ASFÁLTICA</v>
      </c>
      <c r="N3659" s="67" t="s">
        <v>1041</v>
      </c>
      <c r="O3659" s="68" t="s">
        <v>1042</v>
      </c>
      <c r="P3659" s="68"/>
      <c r="Q3659" s="68" t="s">
        <v>3266</v>
      </c>
      <c r="R3659" s="73">
        <v>1.2367999999999999</v>
      </c>
      <c r="S3659" s="70">
        <v>3.5</v>
      </c>
      <c r="T3659" s="70">
        <v>4.3287999999999993</v>
      </c>
      <c r="U3659" s="67" t="s">
        <v>1496</v>
      </c>
      <c r="V3659" s="71" t="s">
        <v>1497</v>
      </c>
      <c r="W3659" s="171"/>
      <c r="X3659" s="172"/>
      <c r="Y3659" s="176">
        <f t="shared" si="2041"/>
        <v>0</v>
      </c>
      <c r="AA3659" s="192"/>
      <c r="AB3659" s="193"/>
    </row>
    <row r="3660" spans="2:28" hidden="1">
      <c r="B3660" s="189">
        <f t="shared" si="2043"/>
        <v>0</v>
      </c>
      <c r="C3660" s="189">
        <f t="shared" ca="1" si="2044"/>
        <v>0</v>
      </c>
      <c r="D3660" s="189">
        <f t="shared" si="2045"/>
        <v>0</v>
      </c>
      <c r="E3660" s="189">
        <f t="shared" ca="1" si="2046"/>
        <v>0</v>
      </c>
      <c r="F3660" s="189">
        <f t="shared" si="2047"/>
        <v>0</v>
      </c>
      <c r="G3660" s="189" cm="1">
        <f t="array" aca="1" ref="G3660" ca="1">OFFSET(G3660,-1,,,)+1</f>
        <v>3655</v>
      </c>
      <c r="H3660" s="189">
        <f t="shared" si="2042"/>
        <v>0</v>
      </c>
      <c r="I3660" s="189">
        <f t="shared" si="2048"/>
        <v>0</v>
      </c>
      <c r="J3660" s="179">
        <f t="shared" si="2049"/>
        <v>0</v>
      </c>
      <c r="K3660" s="173"/>
      <c r="L3660" s="174" t="str" cm="1">
        <f t="array" aca="1" ref="L3660" ca="1">IF($K3660="",OFFSET(L3660,-1,,,),K3660)</f>
        <v>15.01.21.02.02.03</v>
      </c>
      <c r="M3660" s="175" t="str" cm="1">
        <f t="array" aca="1" ref="M3660" ca="1">IF(OR($K3660=0,$K3660=""),OFFSET(M3660,-1,,,),O3660)</f>
        <v>PROTEÇÃO MECÂNICA PARA RODAPÉ DE MANTA ASFÁLTICA</v>
      </c>
      <c r="N3660" s="67" t="s">
        <v>2890</v>
      </c>
      <c r="O3660" s="68" t="s">
        <v>3098</v>
      </c>
      <c r="P3660" s="68"/>
      <c r="Q3660" s="68" t="s">
        <v>3258</v>
      </c>
      <c r="R3660" s="69">
        <v>61.84</v>
      </c>
      <c r="S3660" s="70">
        <v>15</v>
      </c>
      <c r="T3660" s="70">
        <v>927.6</v>
      </c>
      <c r="U3660" s="67" t="s">
        <v>1496</v>
      </c>
      <c r="V3660" s="71" t="s">
        <v>1497</v>
      </c>
      <c r="W3660" s="171"/>
      <c r="X3660" s="172"/>
      <c r="Y3660" s="176">
        <f t="shared" si="2041"/>
        <v>0</v>
      </c>
      <c r="AA3660" s="192"/>
      <c r="AB3660" s="193"/>
    </row>
    <row r="3661" spans="2:28" hidden="1">
      <c r="B3661" s="189">
        <f t="shared" si="2043"/>
        <v>0</v>
      </c>
      <c r="C3661" s="189">
        <f t="shared" ca="1" si="2044"/>
        <v>0</v>
      </c>
      <c r="D3661" s="189">
        <f t="shared" si="2045"/>
        <v>0</v>
      </c>
      <c r="E3661" s="189">
        <f t="shared" ca="1" si="2046"/>
        <v>0</v>
      </c>
      <c r="F3661" s="189">
        <f t="shared" si="2047"/>
        <v>0</v>
      </c>
      <c r="G3661" s="189" cm="1">
        <f t="array" aca="1" ref="G3661" ca="1">OFFSET(G3661,-1,,,)+1</f>
        <v>3656</v>
      </c>
      <c r="H3661" s="189">
        <f t="shared" si="2042"/>
        <v>0</v>
      </c>
      <c r="I3661" s="189">
        <f t="shared" si="2048"/>
        <v>0</v>
      </c>
      <c r="J3661" s="179">
        <f t="shared" si="2049"/>
        <v>0</v>
      </c>
      <c r="K3661" s="173" t="s">
        <v>3601</v>
      </c>
      <c r="L3661" s="174" t="str" cm="1">
        <f t="array" aca="1" ref="L3661" ca="1">IF($K3661="",OFFSET(L3661,-1,,,),K3661)</f>
        <v>15.01.22</v>
      </c>
      <c r="M3661" s="175" t="str" cm="1">
        <f t="array" aca="1" ref="M3661" ca="1">IF(OR($K3661=0,$K3661=""),OFFSET(M3661,-1,,,),O3661)</f>
        <v>COMPLEXO DE ANEXOS 02</v>
      </c>
      <c r="N3661" s="67" t="s">
        <v>143</v>
      </c>
      <c r="O3661" s="68" t="s">
        <v>4851</v>
      </c>
      <c r="P3661" s="68"/>
      <c r="Q3661" s="68"/>
      <c r="R3661" s="69"/>
      <c r="S3661" s="70"/>
      <c r="T3661" s="70">
        <v>0</v>
      </c>
      <c r="U3661" s="67"/>
      <c r="V3661" s="71"/>
      <c r="W3661" s="171"/>
      <c r="X3661" s="172"/>
      <c r="Y3661" s="176">
        <f t="shared" si="2041"/>
        <v>0</v>
      </c>
      <c r="AA3661" s="192"/>
      <c r="AB3661" s="193"/>
    </row>
    <row r="3662" spans="2:28" hidden="1">
      <c r="B3662" s="189">
        <f t="shared" si="2043"/>
        <v>0</v>
      </c>
      <c r="C3662" s="189">
        <f t="shared" ca="1" si="2044"/>
        <v>0</v>
      </c>
      <c r="D3662" s="189">
        <f t="shared" si="2045"/>
        <v>0</v>
      </c>
      <c r="E3662" s="189">
        <f t="shared" ca="1" si="2046"/>
        <v>0</v>
      </c>
      <c r="F3662" s="189">
        <f t="shared" si="2047"/>
        <v>0</v>
      </c>
      <c r="G3662" s="189" cm="1">
        <f t="array" aca="1" ref="G3662" ca="1">OFFSET(G3662,-1,,,)+1</f>
        <v>3657</v>
      </c>
      <c r="H3662" s="189">
        <f t="shared" si="2042"/>
        <v>0</v>
      </c>
      <c r="I3662" s="189">
        <f t="shared" si="2048"/>
        <v>0</v>
      </c>
      <c r="J3662" s="179">
        <f t="shared" si="2049"/>
        <v>0</v>
      </c>
      <c r="K3662" s="173" t="s">
        <v>3602</v>
      </c>
      <c r="L3662" s="174" t="str" cm="1">
        <f t="array" aca="1" ref="L3662" ca="1">IF($K3662="",OFFSET(L3662,-1,,,),K3662)</f>
        <v>15.01.22.01</v>
      </c>
      <c r="M3662" s="175" t="str" cm="1">
        <f t="array" aca="1" ref="M3662" ca="1">IF(OR($K3662=0,$K3662=""),OFFSET(M3662,-1,,,),O3662)</f>
        <v>ESTRUTURA</v>
      </c>
      <c r="N3662" s="67" t="s">
        <v>143</v>
      </c>
      <c r="O3662" s="68" t="s">
        <v>308</v>
      </c>
      <c r="P3662" s="68"/>
      <c r="Q3662" s="68"/>
      <c r="R3662" s="69"/>
      <c r="S3662" s="70"/>
      <c r="T3662" s="70">
        <v>0</v>
      </c>
      <c r="U3662" s="67"/>
      <c r="V3662" s="71"/>
      <c r="W3662" s="171"/>
      <c r="X3662" s="172"/>
      <c r="Y3662" s="176">
        <f t="shared" si="2041"/>
        <v>0</v>
      </c>
      <c r="AA3662" s="192"/>
      <c r="AB3662" s="193"/>
    </row>
    <row r="3663" spans="2:28" hidden="1">
      <c r="B3663" s="189">
        <f t="shared" si="2043"/>
        <v>0</v>
      </c>
      <c r="C3663" s="189">
        <f t="shared" ca="1" si="2044"/>
        <v>0</v>
      </c>
      <c r="D3663" s="189">
        <f t="shared" si="2045"/>
        <v>0</v>
      </c>
      <c r="E3663" s="189">
        <f t="shared" ca="1" si="2046"/>
        <v>0</v>
      </c>
      <c r="F3663" s="189">
        <f t="shared" si="2047"/>
        <v>0</v>
      </c>
      <c r="G3663" s="189" cm="1">
        <f t="array" aca="1" ref="G3663" ca="1">OFFSET(G3663,-1,,,)+1</f>
        <v>3658</v>
      </c>
      <c r="H3663" s="189">
        <f t="shared" si="2042"/>
        <v>0</v>
      </c>
      <c r="I3663" s="189">
        <f t="shared" si="2048"/>
        <v>0</v>
      </c>
      <c r="J3663" s="179">
        <f t="shared" si="2049"/>
        <v>0</v>
      </c>
      <c r="K3663" s="173" t="s">
        <v>3603</v>
      </c>
      <c r="L3663" s="174" t="str" cm="1">
        <f t="array" aca="1" ref="L3663" ca="1">IF($K3663="",OFFSET(L3663,-1,,,),K3663)</f>
        <v>15.01.22.01.01</v>
      </c>
      <c r="M3663" s="175" t="str" cm="1">
        <f t="array" aca="1" ref="M3663" ca="1">IF(OR($K3663=0,$K3663=""),OFFSET(M3663,-1,,,),O3663)</f>
        <v>ESTRUTURA/VIGA/LAJES</v>
      </c>
      <c r="N3663" s="67" t="s">
        <v>143</v>
      </c>
      <c r="O3663" s="68" t="s">
        <v>4471</v>
      </c>
      <c r="P3663" s="68"/>
      <c r="Q3663" s="68"/>
      <c r="R3663" s="69"/>
      <c r="S3663" s="70"/>
      <c r="T3663" s="70">
        <v>0</v>
      </c>
      <c r="U3663" s="67"/>
      <c r="V3663" s="71"/>
      <c r="W3663" s="171"/>
      <c r="X3663" s="172"/>
      <c r="Y3663" s="176">
        <f t="shared" si="2041"/>
        <v>0</v>
      </c>
      <c r="AA3663" s="192"/>
      <c r="AB3663" s="193"/>
    </row>
    <row r="3664" spans="2:28">
      <c r="B3664" s="189">
        <f t="shared" si="2043"/>
        <v>0</v>
      </c>
      <c r="C3664" s="189">
        <f t="shared" ca="1" si="2044"/>
        <v>0</v>
      </c>
      <c r="D3664" s="189">
        <f t="shared" si="2045"/>
        <v>0</v>
      </c>
      <c r="E3664" s="189">
        <f t="shared" ca="1" si="2046"/>
        <v>0</v>
      </c>
      <c r="F3664" s="189">
        <f t="shared" si="2047"/>
        <v>0</v>
      </c>
      <c r="G3664" s="189" cm="1">
        <f t="array" aca="1" ref="G3664" ca="1">OFFSET(G3664,-1,,,)+1</f>
        <v>3659</v>
      </c>
      <c r="H3664" s="189">
        <f t="shared" si="2042"/>
        <v>0</v>
      </c>
      <c r="I3664" s="189">
        <f t="shared" si="2048"/>
        <v>0</v>
      </c>
      <c r="J3664" s="179">
        <f t="shared" si="2049"/>
        <v>0</v>
      </c>
      <c r="K3664" s="173" t="s">
        <v>3604</v>
      </c>
      <c r="L3664" s="174" t="str" cm="1">
        <f t="array" aca="1" ref="L3664" ca="1">IF($K3664="",OFFSET(L3664,-1,,,),K3664)</f>
        <v>15.01.22.01.01.01</v>
      </c>
      <c r="M3664" s="175" t="str" cm="1">
        <f t="array" aca="1" ref="M3664" ca="1">IF(OR($K3664=0,$K3664=""),OFFSET(M3664,-1,,,),O3664)</f>
        <v>FORMA PRONTA DE MADEIRA COM CHAPA DE COMPENSADO - PILARES</v>
      </c>
      <c r="N3664" s="67" t="s">
        <v>765</v>
      </c>
      <c r="O3664" s="68" t="s">
        <v>4472</v>
      </c>
      <c r="P3664" s="68"/>
      <c r="Q3664" s="68" t="s">
        <v>3258</v>
      </c>
      <c r="R3664" s="69">
        <v>27.42</v>
      </c>
      <c r="S3664" s="70">
        <v>35.760399999999997</v>
      </c>
      <c r="T3664" s="70">
        <v>980.55016799999999</v>
      </c>
      <c r="U3664" s="67"/>
      <c r="V3664" s="71"/>
      <c r="W3664" s="171"/>
      <c r="X3664" s="172"/>
      <c r="Y3664" s="176">
        <f t="shared" si="2041"/>
        <v>0</v>
      </c>
      <c r="AA3664" s="192"/>
      <c r="AB3664" s="193"/>
    </row>
    <row r="3665" spans="2:28" hidden="1">
      <c r="B3665" s="189">
        <f t="shared" si="2043"/>
        <v>0</v>
      </c>
      <c r="C3665" s="189">
        <f t="shared" ca="1" si="2044"/>
        <v>0</v>
      </c>
      <c r="D3665" s="189">
        <f t="shared" si="2045"/>
        <v>0</v>
      </c>
      <c r="E3665" s="189">
        <f t="shared" ca="1" si="2046"/>
        <v>0</v>
      </c>
      <c r="F3665" s="189">
        <f t="shared" si="2047"/>
        <v>0</v>
      </c>
      <c r="G3665" s="189" cm="1">
        <f t="array" aca="1" ref="G3665" ca="1">OFFSET(G3665,-1,,,)+1</f>
        <v>3660</v>
      </c>
      <c r="H3665" s="189">
        <f t="shared" si="2042"/>
        <v>0</v>
      </c>
      <c r="I3665" s="189">
        <f t="shared" si="2048"/>
        <v>0</v>
      </c>
      <c r="J3665" s="179">
        <f t="shared" si="2049"/>
        <v>0</v>
      </c>
      <c r="K3665" s="173"/>
      <c r="L3665" s="174" t="str" cm="1">
        <f t="array" aca="1" ref="L3665" ca="1">IF($K3665="",OFFSET(L3665,-1,,,),K3665)</f>
        <v>15.01.22.01.01.01</v>
      </c>
      <c r="M3665" s="175" t="str" cm="1">
        <f t="array" aca="1" ref="M3665" ca="1">IF(OR($K3665=0,$K3665=""),OFFSET(M3665,-1,,,),O3665)</f>
        <v>FORMA PRONTA DE MADEIRA COM CHAPA DE COMPENSADO - PILARES</v>
      </c>
      <c r="N3665" s="67" t="s">
        <v>171</v>
      </c>
      <c r="O3665" s="68" t="s">
        <v>172</v>
      </c>
      <c r="P3665" s="68"/>
      <c r="Q3665" s="68" t="s">
        <v>3255</v>
      </c>
      <c r="R3665" s="69">
        <v>0.74034</v>
      </c>
      <c r="S3665" s="70">
        <v>18</v>
      </c>
      <c r="T3665" s="70">
        <v>13.32612</v>
      </c>
      <c r="U3665" s="67" t="s">
        <v>1519</v>
      </c>
      <c r="V3665" s="71" t="s">
        <v>4202</v>
      </c>
      <c r="W3665" s="171"/>
      <c r="X3665" s="172"/>
      <c r="Y3665" s="176">
        <f t="shared" si="2041"/>
        <v>0</v>
      </c>
      <c r="AA3665" s="192"/>
      <c r="AB3665" s="193"/>
    </row>
    <row r="3666" spans="2:28" hidden="1">
      <c r="B3666" s="189">
        <f t="shared" si="2043"/>
        <v>0</v>
      </c>
      <c r="C3666" s="189">
        <f t="shared" ca="1" si="2044"/>
        <v>0</v>
      </c>
      <c r="D3666" s="189">
        <f t="shared" si="2045"/>
        <v>0</v>
      </c>
      <c r="E3666" s="189">
        <f t="shared" ca="1" si="2046"/>
        <v>0</v>
      </c>
      <c r="F3666" s="189">
        <f t="shared" si="2047"/>
        <v>0</v>
      </c>
      <c r="G3666" s="189" cm="1">
        <f t="array" aca="1" ref="G3666" ca="1">OFFSET(G3666,-1,,,)+1</f>
        <v>3661</v>
      </c>
      <c r="H3666" s="189">
        <f t="shared" si="2042"/>
        <v>0</v>
      </c>
      <c r="I3666" s="189">
        <f t="shared" si="2048"/>
        <v>0</v>
      </c>
      <c r="J3666" s="179">
        <f t="shared" si="2049"/>
        <v>0</v>
      </c>
      <c r="K3666" s="173"/>
      <c r="L3666" s="174" t="str" cm="1">
        <f t="array" aca="1" ref="L3666" ca="1">IF($K3666="",OFFSET(L3666,-1,,,),K3666)</f>
        <v>15.01.22.01.01.01</v>
      </c>
      <c r="M3666" s="175" t="str" cm="1">
        <f t="array" aca="1" ref="M3666" ca="1">IF(OR($K3666=0,$K3666=""),OFFSET(M3666,-1,,,),O3666)</f>
        <v>FORMA PRONTA DE MADEIRA COM CHAPA DE COMPENSADO - PILARES</v>
      </c>
      <c r="N3666" s="67" t="s">
        <v>310</v>
      </c>
      <c r="O3666" s="68" t="s">
        <v>311</v>
      </c>
      <c r="P3666" s="68"/>
      <c r="Q3666" s="68" t="s">
        <v>3254</v>
      </c>
      <c r="R3666" s="69">
        <v>0.46614</v>
      </c>
      <c r="S3666" s="70">
        <v>3.2</v>
      </c>
      <c r="T3666" s="70">
        <v>1.4916480000000001</v>
      </c>
      <c r="U3666" s="67" t="s">
        <v>1519</v>
      </c>
      <c r="V3666" s="71" t="s">
        <v>4202</v>
      </c>
      <c r="W3666" s="171"/>
      <c r="X3666" s="172"/>
      <c r="Y3666" s="176">
        <f t="shared" si="2041"/>
        <v>0</v>
      </c>
      <c r="AA3666" s="192"/>
      <c r="AB3666" s="193"/>
    </row>
    <row r="3667" spans="2:28" hidden="1">
      <c r="B3667" s="189">
        <f t="shared" si="2043"/>
        <v>0</v>
      </c>
      <c r="C3667" s="189">
        <f t="shared" ca="1" si="2044"/>
        <v>0</v>
      </c>
      <c r="D3667" s="189">
        <f t="shared" si="2045"/>
        <v>0</v>
      </c>
      <c r="E3667" s="189">
        <f t="shared" ca="1" si="2046"/>
        <v>0</v>
      </c>
      <c r="F3667" s="189">
        <f t="shared" si="2047"/>
        <v>0</v>
      </c>
      <c r="G3667" s="189" cm="1">
        <f t="array" aca="1" ref="G3667" ca="1">OFFSET(G3667,-1,,,)+1</f>
        <v>3662</v>
      </c>
      <c r="H3667" s="189">
        <f t="shared" si="2042"/>
        <v>0</v>
      </c>
      <c r="I3667" s="189">
        <f t="shared" si="2048"/>
        <v>0</v>
      </c>
      <c r="J3667" s="179">
        <f t="shared" si="2049"/>
        <v>0</v>
      </c>
      <c r="K3667" s="173"/>
      <c r="L3667" s="174" t="str" cm="1">
        <f t="array" aca="1" ref="L3667" ca="1">IF($K3667="",OFFSET(L3667,-1,,,),K3667)</f>
        <v>15.01.22.01.01.01</v>
      </c>
      <c r="M3667" s="175" t="str" cm="1">
        <f t="array" aca="1" ref="M3667" ca="1">IF(OR($K3667=0,$K3667=""),OFFSET(M3667,-1,,,),O3667)</f>
        <v>FORMA PRONTA DE MADEIRA COM CHAPA DE COMPENSADO - PILARES</v>
      </c>
      <c r="N3667" s="67" t="s">
        <v>768</v>
      </c>
      <c r="O3667" s="68" t="s">
        <v>769</v>
      </c>
      <c r="P3667" s="68"/>
      <c r="Q3667" s="68" t="s">
        <v>3258</v>
      </c>
      <c r="R3667" s="69">
        <v>27.42</v>
      </c>
      <c r="S3667" s="70">
        <v>35.22</v>
      </c>
      <c r="T3667" s="70">
        <v>965.73239999999998</v>
      </c>
      <c r="U3667" s="67" t="s">
        <v>1519</v>
      </c>
      <c r="V3667" s="71" t="s">
        <v>4202</v>
      </c>
      <c r="W3667" s="171"/>
      <c r="X3667" s="172"/>
      <c r="Y3667" s="176">
        <f t="shared" si="2041"/>
        <v>0</v>
      </c>
      <c r="AA3667" s="192"/>
      <c r="AB3667" s="193"/>
    </row>
    <row r="3668" spans="2:28">
      <c r="B3668" s="189">
        <f t="shared" si="2043"/>
        <v>0</v>
      </c>
      <c r="C3668" s="189">
        <f t="shared" ca="1" si="2044"/>
        <v>0</v>
      </c>
      <c r="D3668" s="189">
        <f t="shared" si="2045"/>
        <v>0</v>
      </c>
      <c r="E3668" s="189">
        <f t="shared" ca="1" si="2046"/>
        <v>0</v>
      </c>
      <c r="F3668" s="189">
        <f t="shared" si="2047"/>
        <v>0</v>
      </c>
      <c r="G3668" s="189" cm="1">
        <f t="array" aca="1" ref="G3668" ca="1">OFFSET(G3668,-1,,,)+1</f>
        <v>3663</v>
      </c>
      <c r="H3668" s="189">
        <f t="shared" si="2042"/>
        <v>0</v>
      </c>
      <c r="I3668" s="189">
        <f t="shared" si="2048"/>
        <v>0</v>
      </c>
      <c r="J3668" s="179">
        <f t="shared" si="2049"/>
        <v>0</v>
      </c>
      <c r="K3668" s="173" t="s">
        <v>3605</v>
      </c>
      <c r="L3668" s="174" t="str" cm="1">
        <f t="array" aca="1" ref="L3668" ca="1">IF($K3668="",OFFSET(L3668,-1,,,),K3668)</f>
        <v>15.01.22.01.01.02</v>
      </c>
      <c r="M3668" s="175" t="str" cm="1">
        <f t="array" aca="1" ref="M3668" ca="1">IF(OR($K3668=0,$K3668=""),OFFSET(M3668,-1,,,),O3668)</f>
        <v>FORMA PRONTA DE MADEIRA COM CHAPA DE COMPENSADO - LAJES</v>
      </c>
      <c r="N3668" s="67" t="s">
        <v>642</v>
      </c>
      <c r="O3668" s="68" t="s">
        <v>4292</v>
      </c>
      <c r="P3668" s="68"/>
      <c r="Q3668" s="68" t="s">
        <v>3258</v>
      </c>
      <c r="R3668" s="69">
        <v>205.58</v>
      </c>
      <c r="S3668" s="70">
        <v>16.090399999999999</v>
      </c>
      <c r="T3668" s="70">
        <v>3307.8644319999999</v>
      </c>
      <c r="U3668" s="67"/>
      <c r="V3668" s="71"/>
      <c r="W3668" s="171"/>
      <c r="X3668" s="172"/>
      <c r="Y3668" s="176">
        <f t="shared" si="2041"/>
        <v>0</v>
      </c>
      <c r="AA3668" s="192"/>
      <c r="AB3668" s="193"/>
    </row>
    <row r="3669" spans="2:28" hidden="1">
      <c r="B3669" s="189">
        <f t="shared" si="2043"/>
        <v>0</v>
      </c>
      <c r="C3669" s="189">
        <f t="shared" ca="1" si="2044"/>
        <v>0</v>
      </c>
      <c r="D3669" s="189">
        <f t="shared" si="2045"/>
        <v>0</v>
      </c>
      <c r="E3669" s="189">
        <f t="shared" ca="1" si="2046"/>
        <v>0</v>
      </c>
      <c r="F3669" s="189">
        <f t="shared" si="2047"/>
        <v>0</v>
      </c>
      <c r="G3669" s="189" cm="1">
        <f t="array" aca="1" ref="G3669" ca="1">OFFSET(G3669,-1,,,)+1</f>
        <v>3664</v>
      </c>
      <c r="H3669" s="189">
        <f t="shared" si="2042"/>
        <v>0</v>
      </c>
      <c r="I3669" s="189">
        <f t="shared" si="2048"/>
        <v>0</v>
      </c>
      <c r="J3669" s="179">
        <f t="shared" si="2049"/>
        <v>0</v>
      </c>
      <c r="K3669" s="173"/>
      <c r="L3669" s="174" t="str" cm="1">
        <f t="array" aca="1" ref="L3669" ca="1">IF($K3669="",OFFSET(L3669,-1,,,),K3669)</f>
        <v>15.01.22.01.01.02</v>
      </c>
      <c r="M3669" s="175" t="str" cm="1">
        <f t="array" aca="1" ref="M3669" ca="1">IF(OR($K3669=0,$K3669=""),OFFSET(M3669,-1,,,),O3669)</f>
        <v>FORMA PRONTA DE MADEIRA COM CHAPA DE COMPENSADO - LAJES</v>
      </c>
      <c r="N3669" s="67" t="s">
        <v>171</v>
      </c>
      <c r="O3669" s="68" t="s">
        <v>172</v>
      </c>
      <c r="P3669" s="68"/>
      <c r="Q3669" s="68" t="s">
        <v>3255</v>
      </c>
      <c r="R3669" s="69">
        <v>5.5506599999999997</v>
      </c>
      <c r="S3669" s="70">
        <v>18</v>
      </c>
      <c r="T3669" s="70">
        <v>99.911879999999996</v>
      </c>
      <c r="U3669" s="67" t="s">
        <v>1519</v>
      </c>
      <c r="V3669" s="71" t="s">
        <v>4202</v>
      </c>
      <c r="W3669" s="171"/>
      <c r="X3669" s="172"/>
      <c r="Y3669" s="176">
        <f t="shared" si="2041"/>
        <v>0</v>
      </c>
      <c r="AA3669" s="192"/>
      <c r="AB3669" s="193"/>
    </row>
    <row r="3670" spans="2:28" hidden="1">
      <c r="B3670" s="189">
        <f t="shared" si="2043"/>
        <v>0</v>
      </c>
      <c r="C3670" s="189">
        <f t="shared" ca="1" si="2044"/>
        <v>0</v>
      </c>
      <c r="D3670" s="189">
        <f t="shared" si="2045"/>
        <v>0</v>
      </c>
      <c r="E3670" s="189">
        <f t="shared" ca="1" si="2046"/>
        <v>0</v>
      </c>
      <c r="F3670" s="189">
        <f t="shared" si="2047"/>
        <v>0</v>
      </c>
      <c r="G3670" s="189" cm="1">
        <f t="array" aca="1" ref="G3670" ca="1">OFFSET(G3670,-1,,,)+1</f>
        <v>3665</v>
      </c>
      <c r="H3670" s="189">
        <f t="shared" si="2042"/>
        <v>0</v>
      </c>
      <c r="I3670" s="189">
        <f t="shared" si="2048"/>
        <v>0</v>
      </c>
      <c r="J3670" s="179">
        <f t="shared" si="2049"/>
        <v>0</v>
      </c>
      <c r="K3670" s="173"/>
      <c r="L3670" s="174" t="str" cm="1">
        <f t="array" aca="1" ref="L3670" ca="1">IF($K3670="",OFFSET(L3670,-1,,,),K3670)</f>
        <v>15.01.22.01.01.02</v>
      </c>
      <c r="M3670" s="175" t="str" cm="1">
        <f t="array" aca="1" ref="M3670" ca="1">IF(OR($K3670=0,$K3670=""),OFFSET(M3670,-1,,,),O3670)</f>
        <v>FORMA PRONTA DE MADEIRA COM CHAPA DE COMPENSADO - LAJES</v>
      </c>
      <c r="N3670" s="67" t="s">
        <v>310</v>
      </c>
      <c r="O3670" s="68" t="s">
        <v>311</v>
      </c>
      <c r="P3670" s="68"/>
      <c r="Q3670" s="68" t="s">
        <v>3254</v>
      </c>
      <c r="R3670" s="73">
        <v>3.4948600000000001</v>
      </c>
      <c r="S3670" s="70">
        <v>3.2</v>
      </c>
      <c r="T3670" s="70">
        <v>11.183552000000001</v>
      </c>
      <c r="U3670" s="67" t="s">
        <v>1519</v>
      </c>
      <c r="V3670" s="71" t="s">
        <v>4202</v>
      </c>
      <c r="W3670" s="171"/>
      <c r="X3670" s="172"/>
      <c r="Y3670" s="176">
        <f t="shared" si="2041"/>
        <v>0</v>
      </c>
      <c r="AA3670" s="192"/>
      <c r="AB3670" s="193"/>
    </row>
    <row r="3671" spans="2:28" hidden="1">
      <c r="B3671" s="189">
        <f t="shared" si="2043"/>
        <v>0</v>
      </c>
      <c r="C3671" s="189">
        <f t="shared" ca="1" si="2044"/>
        <v>0</v>
      </c>
      <c r="D3671" s="189">
        <f t="shared" si="2045"/>
        <v>0</v>
      </c>
      <c r="E3671" s="189">
        <f t="shared" ca="1" si="2046"/>
        <v>0</v>
      </c>
      <c r="F3671" s="189">
        <f t="shared" si="2047"/>
        <v>0</v>
      </c>
      <c r="G3671" s="189" cm="1">
        <f t="array" aca="1" ref="G3671" ca="1">OFFSET(G3671,-1,,,)+1</f>
        <v>3666</v>
      </c>
      <c r="H3671" s="189">
        <f t="shared" si="2042"/>
        <v>0</v>
      </c>
      <c r="I3671" s="189">
        <f t="shared" si="2048"/>
        <v>0</v>
      </c>
      <c r="J3671" s="179">
        <f t="shared" si="2049"/>
        <v>0</v>
      </c>
      <c r="K3671" s="173"/>
      <c r="L3671" s="174" t="str" cm="1">
        <f t="array" aca="1" ref="L3671" ca="1">IF($K3671="",OFFSET(L3671,-1,,,),K3671)</f>
        <v>15.01.22.01.01.02</v>
      </c>
      <c r="M3671" s="175" t="str" cm="1">
        <f t="array" aca="1" ref="M3671" ca="1">IF(OR($K3671=0,$K3671=""),OFFSET(M3671,-1,,,),O3671)</f>
        <v>FORMA PRONTA DE MADEIRA COM CHAPA DE COMPENSADO - LAJES</v>
      </c>
      <c r="N3671" s="67" t="s">
        <v>643</v>
      </c>
      <c r="O3671" s="68" t="s">
        <v>644</v>
      </c>
      <c r="P3671" s="68"/>
      <c r="Q3671" s="68" t="s">
        <v>3258</v>
      </c>
      <c r="R3671" s="69">
        <v>205.58</v>
      </c>
      <c r="S3671" s="70">
        <v>15.55</v>
      </c>
      <c r="T3671" s="70">
        <v>3196.7690000000002</v>
      </c>
      <c r="U3671" s="67" t="s">
        <v>1519</v>
      </c>
      <c r="V3671" s="71" t="s">
        <v>4202</v>
      </c>
      <c r="W3671" s="171"/>
      <c r="X3671" s="172"/>
      <c r="Y3671" s="176">
        <f t="shared" si="2041"/>
        <v>0</v>
      </c>
      <c r="AA3671" s="192"/>
      <c r="AB3671" s="193"/>
    </row>
    <row r="3672" spans="2:28">
      <c r="B3672" s="189">
        <f t="shared" si="2043"/>
        <v>0</v>
      </c>
      <c r="C3672" s="189">
        <f t="shared" ca="1" si="2044"/>
        <v>0</v>
      </c>
      <c r="D3672" s="189">
        <f t="shared" si="2045"/>
        <v>0</v>
      </c>
      <c r="E3672" s="189">
        <f t="shared" ca="1" si="2046"/>
        <v>0</v>
      </c>
      <c r="F3672" s="189">
        <f t="shared" si="2047"/>
        <v>0</v>
      </c>
      <c r="G3672" s="189" cm="1">
        <f t="array" aca="1" ref="G3672" ca="1">OFFSET(G3672,-1,,,)+1</f>
        <v>3667</v>
      </c>
      <c r="H3672" s="189">
        <f t="shared" si="2042"/>
        <v>0</v>
      </c>
      <c r="I3672" s="189">
        <f t="shared" si="2048"/>
        <v>0</v>
      </c>
      <c r="J3672" s="179">
        <f t="shared" si="2049"/>
        <v>0</v>
      </c>
      <c r="K3672" s="173" t="s">
        <v>3606</v>
      </c>
      <c r="L3672" s="174" t="str" cm="1">
        <f t="array" aca="1" ref="L3672" ca="1">IF($K3672="",OFFSET(L3672,-1,,,),K3672)</f>
        <v>15.01.22.01.01.03</v>
      </c>
      <c r="M3672" s="175" t="str" cm="1">
        <f t="array" aca="1" ref="M3672" ca="1">IF(OR($K3672=0,$K3672=""),OFFSET(M3672,-1,,,),O3672)</f>
        <v>ESCORAMENTO E REESCORAMENTO PARA LAJE MACIÇA</v>
      </c>
      <c r="N3672" s="67" t="s">
        <v>314</v>
      </c>
      <c r="O3672" s="68" t="s">
        <v>4293</v>
      </c>
      <c r="P3672" s="68"/>
      <c r="Q3672" s="68" t="s">
        <v>3258</v>
      </c>
      <c r="R3672" s="69">
        <v>197.84</v>
      </c>
      <c r="S3672" s="70">
        <v>40.750500000000002</v>
      </c>
      <c r="T3672" s="70">
        <v>8062.0789200000008</v>
      </c>
      <c r="U3672" s="67"/>
      <c r="V3672" s="71"/>
      <c r="W3672" s="171"/>
      <c r="X3672" s="172"/>
      <c r="Y3672" s="176">
        <f t="shared" si="2041"/>
        <v>0</v>
      </c>
      <c r="AA3672" s="192"/>
      <c r="AB3672" s="193"/>
    </row>
    <row r="3673" spans="2:28" hidden="1">
      <c r="B3673" s="189">
        <f t="shared" si="2043"/>
        <v>0</v>
      </c>
      <c r="C3673" s="189">
        <f t="shared" ca="1" si="2044"/>
        <v>0</v>
      </c>
      <c r="D3673" s="189">
        <f t="shared" si="2045"/>
        <v>0</v>
      </c>
      <c r="E3673" s="189">
        <f t="shared" ca="1" si="2046"/>
        <v>0</v>
      </c>
      <c r="F3673" s="189">
        <f t="shared" si="2047"/>
        <v>0</v>
      </c>
      <c r="G3673" s="189" cm="1">
        <f t="array" aca="1" ref="G3673" ca="1">OFFSET(G3673,-1,,,)+1</f>
        <v>3668</v>
      </c>
      <c r="H3673" s="189">
        <f t="shared" si="2042"/>
        <v>0</v>
      </c>
      <c r="I3673" s="189">
        <f t="shared" si="2048"/>
        <v>0</v>
      </c>
      <c r="J3673" s="179">
        <f t="shared" si="2049"/>
        <v>0</v>
      </c>
      <c r="K3673" s="173"/>
      <c r="L3673" s="174" t="str" cm="1">
        <f t="array" aca="1" ref="L3673" ca="1">IF($K3673="",OFFSET(L3673,-1,,,),K3673)</f>
        <v>15.01.22.01.01.03</v>
      </c>
      <c r="M3673" s="175" t="str" cm="1">
        <f t="array" aca="1" ref="M3673" ca="1">IF(OR($K3673=0,$K3673=""),OFFSET(M3673,-1,,,),O3673)</f>
        <v>ESCORAMENTO E REESCORAMENTO PARA LAJE MACIÇA</v>
      </c>
      <c r="N3673" s="67" t="s">
        <v>315</v>
      </c>
      <c r="O3673" s="68" t="s">
        <v>316</v>
      </c>
      <c r="P3673" s="68"/>
      <c r="Q3673" s="68" t="s">
        <v>3258</v>
      </c>
      <c r="R3673" s="69">
        <v>197.84</v>
      </c>
      <c r="S3673" s="70">
        <v>33.860500000000002</v>
      </c>
      <c r="T3673" s="70">
        <v>6698.9613200000003</v>
      </c>
      <c r="U3673" s="67" t="s">
        <v>1519</v>
      </c>
      <c r="V3673" s="71" t="s">
        <v>4202</v>
      </c>
      <c r="W3673" s="171"/>
      <c r="X3673" s="172"/>
      <c r="Y3673" s="176">
        <f t="shared" si="2041"/>
        <v>0</v>
      </c>
      <c r="AA3673" s="192"/>
      <c r="AB3673" s="193"/>
    </row>
    <row r="3674" spans="2:28" hidden="1">
      <c r="B3674" s="189">
        <f t="shared" si="2043"/>
        <v>0</v>
      </c>
      <c r="C3674" s="189">
        <f t="shared" ca="1" si="2044"/>
        <v>0</v>
      </c>
      <c r="D3674" s="189">
        <f t="shared" si="2045"/>
        <v>0</v>
      </c>
      <c r="E3674" s="189">
        <f t="shared" ca="1" si="2046"/>
        <v>0</v>
      </c>
      <c r="F3674" s="189">
        <f t="shared" si="2047"/>
        <v>0</v>
      </c>
      <c r="G3674" s="189" cm="1">
        <f t="array" aca="1" ref="G3674" ca="1">OFFSET(G3674,-1,,,)+1</f>
        <v>3669</v>
      </c>
      <c r="H3674" s="189">
        <f t="shared" si="2042"/>
        <v>0</v>
      </c>
      <c r="I3674" s="189">
        <f t="shared" si="2048"/>
        <v>0</v>
      </c>
      <c r="J3674" s="179">
        <f t="shared" si="2049"/>
        <v>0</v>
      </c>
      <c r="K3674" s="173"/>
      <c r="L3674" s="174" t="str" cm="1">
        <f t="array" aca="1" ref="L3674" ca="1">IF($K3674="",OFFSET(L3674,-1,,,),K3674)</f>
        <v>15.01.22.01.01.03</v>
      </c>
      <c r="M3674" s="175" t="str" cm="1">
        <f t="array" aca="1" ref="M3674" ca="1">IF(OR($K3674=0,$K3674=""),OFFSET(M3674,-1,,,),O3674)</f>
        <v>ESCORAMENTO E REESCORAMENTO PARA LAJE MACIÇA</v>
      </c>
      <c r="N3674" s="67" t="s">
        <v>317</v>
      </c>
      <c r="O3674" s="68" t="s">
        <v>318</v>
      </c>
      <c r="P3674" s="68"/>
      <c r="Q3674" s="68" t="s">
        <v>3260</v>
      </c>
      <c r="R3674" s="69">
        <v>197.84</v>
      </c>
      <c r="S3674" s="70">
        <v>6.89</v>
      </c>
      <c r="T3674" s="70">
        <v>1363.1176</v>
      </c>
      <c r="U3674" s="67" t="s">
        <v>1519</v>
      </c>
      <c r="V3674" s="71" t="s">
        <v>4202</v>
      </c>
      <c r="W3674" s="171"/>
      <c r="X3674" s="172"/>
      <c r="Y3674" s="176">
        <f t="shared" si="2041"/>
        <v>0</v>
      </c>
      <c r="AA3674" s="192"/>
      <c r="AB3674" s="193"/>
    </row>
    <row r="3675" spans="2:28">
      <c r="B3675" s="189">
        <f t="shared" si="2043"/>
        <v>0</v>
      </c>
      <c r="C3675" s="189">
        <f t="shared" ca="1" si="2044"/>
        <v>0</v>
      </c>
      <c r="D3675" s="189">
        <f t="shared" si="2045"/>
        <v>0</v>
      </c>
      <c r="E3675" s="189">
        <f t="shared" ca="1" si="2046"/>
        <v>0</v>
      </c>
      <c r="F3675" s="189">
        <f t="shared" si="2047"/>
        <v>0</v>
      </c>
      <c r="G3675" s="189" cm="1">
        <f t="array" aca="1" ref="G3675" ca="1">OFFSET(G3675,-1,,,)+1</f>
        <v>3670</v>
      </c>
      <c r="H3675" s="189">
        <f t="shared" si="2042"/>
        <v>0</v>
      </c>
      <c r="I3675" s="189">
        <f t="shared" si="2048"/>
        <v>0</v>
      </c>
      <c r="J3675" s="179">
        <f t="shared" si="2049"/>
        <v>0</v>
      </c>
      <c r="K3675" s="173" t="s">
        <v>3607</v>
      </c>
      <c r="L3675" s="174" t="str" cm="1">
        <f t="array" aca="1" ref="L3675" ca="1">IF($K3675="",OFFSET(L3675,-1,,,),K3675)</f>
        <v>15.01.22.01.01.04</v>
      </c>
      <c r="M3675" s="175" t="str" cm="1">
        <f t="array" aca="1" ref="M3675" ca="1">IF(OR($K3675=0,$K3675=""),OFFSET(M3675,-1,,,),O3675)</f>
        <v>ESPAÇADOR CIRCULAR PARA VIGAS E PILARES 3CM</v>
      </c>
      <c r="N3675" s="67" t="s">
        <v>706</v>
      </c>
      <c r="O3675" s="68" t="s">
        <v>4432</v>
      </c>
      <c r="P3675" s="68"/>
      <c r="Q3675" s="68" t="s">
        <v>3265</v>
      </c>
      <c r="R3675" s="69">
        <v>0.11</v>
      </c>
      <c r="S3675" s="70">
        <v>130</v>
      </c>
      <c r="T3675" s="70">
        <v>14.3</v>
      </c>
      <c r="U3675" s="67"/>
      <c r="V3675" s="71"/>
      <c r="W3675" s="171"/>
      <c r="X3675" s="172"/>
      <c r="Y3675" s="176">
        <f t="shared" si="2041"/>
        <v>0</v>
      </c>
      <c r="AA3675" s="192"/>
      <c r="AB3675" s="193"/>
    </row>
    <row r="3676" spans="2:28" hidden="1">
      <c r="B3676" s="189">
        <f t="shared" si="2043"/>
        <v>0</v>
      </c>
      <c r="C3676" s="189">
        <f t="shared" ca="1" si="2044"/>
        <v>0</v>
      </c>
      <c r="D3676" s="189">
        <f t="shared" si="2045"/>
        <v>0</v>
      </c>
      <c r="E3676" s="189">
        <f t="shared" ca="1" si="2046"/>
        <v>0</v>
      </c>
      <c r="F3676" s="189">
        <f t="shared" si="2047"/>
        <v>0</v>
      </c>
      <c r="G3676" s="189" cm="1">
        <f t="array" aca="1" ref="G3676" ca="1">OFFSET(G3676,-1,,,)+1</f>
        <v>3671</v>
      </c>
      <c r="H3676" s="189">
        <f t="shared" si="2042"/>
        <v>0</v>
      </c>
      <c r="I3676" s="189">
        <f t="shared" si="2048"/>
        <v>0</v>
      </c>
      <c r="J3676" s="179">
        <f t="shared" si="2049"/>
        <v>0</v>
      </c>
      <c r="K3676" s="173"/>
      <c r="L3676" s="174" t="str" cm="1">
        <f t="array" aca="1" ref="L3676" ca="1">IF($K3676="",OFFSET(L3676,-1,,,),K3676)</f>
        <v>15.01.22.01.01.04</v>
      </c>
      <c r="M3676" s="175" t="str" cm="1">
        <f t="array" aca="1" ref="M3676" ca="1">IF(OR($K3676=0,$K3676=""),OFFSET(M3676,-1,,,),O3676)</f>
        <v>ESPAÇADOR CIRCULAR PARA VIGAS E PILARES 3CM</v>
      </c>
      <c r="N3676" s="67" t="s">
        <v>707</v>
      </c>
      <c r="O3676" s="68" t="s">
        <v>708</v>
      </c>
      <c r="P3676" s="68"/>
      <c r="Q3676" s="68" t="s">
        <v>3260</v>
      </c>
      <c r="R3676" s="69">
        <v>110</v>
      </c>
      <c r="S3676" s="70">
        <v>0.13</v>
      </c>
      <c r="T3676" s="70">
        <v>14.3</v>
      </c>
      <c r="U3676" s="67" t="s">
        <v>1519</v>
      </c>
      <c r="V3676" s="71" t="s">
        <v>4202</v>
      </c>
      <c r="W3676" s="171"/>
      <c r="X3676" s="172"/>
      <c r="Y3676" s="176">
        <f t="shared" si="2041"/>
        <v>0</v>
      </c>
      <c r="AA3676" s="192"/>
      <c r="AB3676" s="193"/>
    </row>
    <row r="3677" spans="2:28">
      <c r="B3677" s="189">
        <f t="shared" si="2043"/>
        <v>0</v>
      </c>
      <c r="C3677" s="189">
        <f t="shared" ca="1" si="2044"/>
        <v>0</v>
      </c>
      <c r="D3677" s="189">
        <f t="shared" si="2045"/>
        <v>0</v>
      </c>
      <c r="E3677" s="189">
        <f t="shared" ca="1" si="2046"/>
        <v>0</v>
      </c>
      <c r="F3677" s="189">
        <f t="shared" si="2047"/>
        <v>0</v>
      </c>
      <c r="G3677" s="189" cm="1">
        <f t="array" aca="1" ref="G3677" ca="1">OFFSET(G3677,-1,,,)+1</f>
        <v>3672</v>
      </c>
      <c r="H3677" s="189">
        <f t="shared" si="2042"/>
        <v>0</v>
      </c>
      <c r="I3677" s="189">
        <f t="shared" si="2048"/>
        <v>0</v>
      </c>
      <c r="J3677" s="179">
        <f t="shared" si="2049"/>
        <v>0</v>
      </c>
      <c r="K3677" s="173" t="s">
        <v>3608</v>
      </c>
      <c r="L3677" s="174" t="str" cm="1">
        <f t="array" aca="1" ref="L3677" ca="1">IF($K3677="",OFFSET(L3677,-1,,,),K3677)</f>
        <v>15.01.22.01.01.05</v>
      </c>
      <c r="M3677" s="175" t="str" cm="1">
        <f t="array" aca="1" ref="M3677" ca="1">IF(OR($K3677=0,$K3677=""),OFFSET(M3677,-1,,,),O3677)</f>
        <v>ESPAÇADOR CENTOPÉIA PARA VIGAS E LAJES</v>
      </c>
      <c r="N3677" s="67" t="s">
        <v>423</v>
      </c>
      <c r="O3677" s="68" t="s">
        <v>4474</v>
      </c>
      <c r="P3677" s="68"/>
      <c r="Q3677" s="68" t="s">
        <v>3265</v>
      </c>
      <c r="R3677" s="69">
        <v>0.4</v>
      </c>
      <c r="S3677" s="70">
        <v>420</v>
      </c>
      <c r="T3677" s="70">
        <v>168</v>
      </c>
      <c r="U3677" s="67"/>
      <c r="V3677" s="71"/>
      <c r="W3677" s="171"/>
      <c r="X3677" s="172"/>
      <c r="Y3677" s="176">
        <f t="shared" si="2041"/>
        <v>0</v>
      </c>
      <c r="AA3677" s="192"/>
      <c r="AB3677" s="193"/>
    </row>
    <row r="3678" spans="2:28" hidden="1">
      <c r="B3678" s="189">
        <f t="shared" si="2043"/>
        <v>0</v>
      </c>
      <c r="C3678" s="189">
        <f t="shared" ca="1" si="2044"/>
        <v>0</v>
      </c>
      <c r="D3678" s="189">
        <f t="shared" si="2045"/>
        <v>0</v>
      </c>
      <c r="E3678" s="189">
        <f t="shared" ca="1" si="2046"/>
        <v>0</v>
      </c>
      <c r="F3678" s="189">
        <f t="shared" si="2047"/>
        <v>0</v>
      </c>
      <c r="G3678" s="189" cm="1">
        <f t="array" aca="1" ref="G3678" ca="1">OFFSET(G3678,-1,,,)+1</f>
        <v>3673</v>
      </c>
      <c r="H3678" s="189">
        <f t="shared" si="2042"/>
        <v>0</v>
      </c>
      <c r="I3678" s="189">
        <f t="shared" si="2048"/>
        <v>0</v>
      </c>
      <c r="J3678" s="179">
        <f t="shared" si="2049"/>
        <v>0</v>
      </c>
      <c r="K3678" s="173"/>
      <c r="L3678" s="174" t="str" cm="1">
        <f t="array" aca="1" ref="L3678" ca="1">IF($K3678="",OFFSET(L3678,-1,,,),K3678)</f>
        <v>15.01.22.01.01.05</v>
      </c>
      <c r="M3678" s="175" t="str" cm="1">
        <f t="array" aca="1" ref="M3678" ca="1">IF(OR($K3678=0,$K3678=""),OFFSET(M3678,-1,,,),O3678)</f>
        <v>ESPAÇADOR CENTOPÉIA PARA VIGAS E LAJES</v>
      </c>
      <c r="N3678" s="67" t="s">
        <v>424</v>
      </c>
      <c r="O3678" s="68" t="s">
        <v>425</v>
      </c>
      <c r="P3678" s="68"/>
      <c r="Q3678" s="68" t="s">
        <v>3260</v>
      </c>
      <c r="R3678" s="69">
        <v>400</v>
      </c>
      <c r="S3678" s="70">
        <v>0.42</v>
      </c>
      <c r="T3678" s="70">
        <v>168</v>
      </c>
      <c r="U3678" s="67" t="s">
        <v>1519</v>
      </c>
      <c r="V3678" s="71" t="s">
        <v>4202</v>
      </c>
      <c r="W3678" s="171"/>
      <c r="X3678" s="172"/>
      <c r="Y3678" s="176">
        <f t="shared" si="2041"/>
        <v>0</v>
      </c>
      <c r="AA3678" s="192"/>
      <c r="AB3678" s="193"/>
    </row>
    <row r="3679" spans="2:28">
      <c r="B3679" s="189">
        <f t="shared" si="2043"/>
        <v>0</v>
      </c>
      <c r="C3679" s="189">
        <f t="shared" ca="1" si="2044"/>
        <v>0</v>
      </c>
      <c r="D3679" s="189">
        <f t="shared" si="2045"/>
        <v>0</v>
      </c>
      <c r="E3679" s="189">
        <f t="shared" ca="1" si="2046"/>
        <v>0</v>
      </c>
      <c r="F3679" s="189">
        <f t="shared" si="2047"/>
        <v>0</v>
      </c>
      <c r="G3679" s="189" cm="1">
        <f t="array" aca="1" ref="G3679" ca="1">OFFSET(G3679,-1,,,)+1</f>
        <v>3674</v>
      </c>
      <c r="H3679" s="189">
        <f t="shared" si="2042"/>
        <v>0</v>
      </c>
      <c r="I3679" s="189">
        <f t="shared" si="2048"/>
        <v>0</v>
      </c>
      <c r="J3679" s="179">
        <f t="shared" si="2049"/>
        <v>0</v>
      </c>
      <c r="K3679" s="173" t="s">
        <v>3609</v>
      </c>
      <c r="L3679" s="174" t="str" cm="1">
        <f t="array" aca="1" ref="L3679" ca="1">IF($K3679="",OFFSET(L3679,-1,,,),K3679)</f>
        <v>15.01.22.01.01.06</v>
      </c>
      <c r="M3679" s="175" t="str" cm="1">
        <f t="array" aca="1" ref="M3679" ca="1">IF(OR($K3679=0,$K3679=""),OFFSET(M3679,-1,,,),O3679)</f>
        <v>ESPAÇADOR TRELIÇADO COMP:2.00M H=7CM</v>
      </c>
      <c r="N3679" s="67" t="s">
        <v>324</v>
      </c>
      <c r="O3679" s="68" t="s">
        <v>4289</v>
      </c>
      <c r="P3679" s="68"/>
      <c r="Q3679" s="68" t="s">
        <v>3253</v>
      </c>
      <c r="R3679" s="69">
        <v>198</v>
      </c>
      <c r="S3679" s="70">
        <v>4.75</v>
      </c>
      <c r="T3679" s="70">
        <v>940.5</v>
      </c>
      <c r="U3679" s="67"/>
      <c r="V3679" s="71"/>
      <c r="W3679" s="171"/>
      <c r="X3679" s="172"/>
      <c r="Y3679" s="176">
        <f t="shared" si="2041"/>
        <v>0</v>
      </c>
      <c r="AA3679" s="192"/>
      <c r="AB3679" s="193"/>
    </row>
    <row r="3680" spans="2:28" hidden="1">
      <c r="B3680" s="189">
        <f t="shared" si="2043"/>
        <v>0</v>
      </c>
      <c r="C3680" s="189">
        <f t="shared" ca="1" si="2044"/>
        <v>0</v>
      </c>
      <c r="D3680" s="189">
        <f t="shared" si="2045"/>
        <v>0</v>
      </c>
      <c r="E3680" s="189">
        <f t="shared" ca="1" si="2046"/>
        <v>0</v>
      </c>
      <c r="F3680" s="189">
        <f t="shared" si="2047"/>
        <v>0</v>
      </c>
      <c r="G3680" s="189" cm="1">
        <f t="array" aca="1" ref="G3680" ca="1">OFFSET(G3680,-1,,,)+1</f>
        <v>3675</v>
      </c>
      <c r="H3680" s="189">
        <f t="shared" si="2042"/>
        <v>0</v>
      </c>
      <c r="I3680" s="189">
        <f t="shared" si="2048"/>
        <v>0</v>
      </c>
      <c r="J3680" s="179">
        <f t="shared" si="2049"/>
        <v>0</v>
      </c>
      <c r="K3680" s="173"/>
      <c r="L3680" s="174" t="str" cm="1">
        <f t="array" aca="1" ref="L3680" ca="1">IF($K3680="",OFFSET(L3680,-1,,,),K3680)</f>
        <v>15.01.22.01.01.06</v>
      </c>
      <c r="M3680" s="175" t="str" cm="1">
        <f t="array" aca="1" ref="M3680" ca="1">IF(OR($K3680=0,$K3680=""),OFFSET(M3680,-1,,,),O3680)</f>
        <v>ESPAÇADOR TRELIÇADO COMP:2.00M H=7CM</v>
      </c>
      <c r="N3680" s="67" t="s">
        <v>325</v>
      </c>
      <c r="O3680" s="68" t="s">
        <v>326</v>
      </c>
      <c r="P3680" s="68"/>
      <c r="Q3680" s="68" t="s">
        <v>3260</v>
      </c>
      <c r="R3680" s="69">
        <v>99</v>
      </c>
      <c r="S3680" s="70">
        <v>9.5</v>
      </c>
      <c r="T3680" s="70">
        <v>940.5</v>
      </c>
      <c r="U3680" s="67" t="s">
        <v>1519</v>
      </c>
      <c r="V3680" s="71" t="s">
        <v>4202</v>
      </c>
      <c r="W3680" s="171"/>
      <c r="X3680" s="172"/>
      <c r="Y3680" s="176">
        <f t="shared" si="2041"/>
        <v>0</v>
      </c>
      <c r="AA3680" s="192"/>
      <c r="AB3680" s="193"/>
    </row>
    <row r="3681" spans="2:28">
      <c r="B3681" s="189">
        <f t="shared" si="2043"/>
        <v>0</v>
      </c>
      <c r="C3681" s="189">
        <f t="shared" ca="1" si="2044"/>
        <v>0</v>
      </c>
      <c r="D3681" s="189">
        <f t="shared" si="2045"/>
        <v>0</v>
      </c>
      <c r="E3681" s="189">
        <f t="shared" ca="1" si="2046"/>
        <v>0</v>
      </c>
      <c r="F3681" s="189">
        <f t="shared" si="2047"/>
        <v>0</v>
      </c>
      <c r="G3681" s="189" cm="1">
        <f t="array" aca="1" ref="G3681" ca="1">OFFSET(G3681,-1,,,)+1</f>
        <v>3676</v>
      </c>
      <c r="H3681" s="189">
        <f t="shared" si="2042"/>
        <v>0</v>
      </c>
      <c r="I3681" s="189">
        <f t="shared" si="2048"/>
        <v>0</v>
      </c>
      <c r="J3681" s="179">
        <f t="shared" si="2049"/>
        <v>0</v>
      </c>
      <c r="K3681" s="173" t="s">
        <v>3610</v>
      </c>
      <c r="L3681" s="174" t="str" cm="1">
        <f t="array" aca="1" ref="L3681" ca="1">IF($K3681="",OFFSET(L3681,-1,,,),K3681)</f>
        <v>15.01.22.01.01.07</v>
      </c>
      <c r="M3681" s="175" t="str" cm="1">
        <f t="array" aca="1" ref="M3681" ca="1">IF(OR($K3681=0,$K3681=""),OFFSET(M3681,-1,,,),O3681)</f>
        <v>AÇO CA50 6,30MM - CORTADO E DOBRADO</v>
      </c>
      <c r="N3681" s="67" t="s">
        <v>447</v>
      </c>
      <c r="O3681" s="68" t="s">
        <v>4476</v>
      </c>
      <c r="P3681" s="68"/>
      <c r="Q3681" s="68" t="s">
        <v>3255</v>
      </c>
      <c r="R3681" s="69">
        <v>990</v>
      </c>
      <c r="S3681" s="70">
        <v>7.0110000000000001</v>
      </c>
      <c r="T3681" s="70">
        <v>6940.89</v>
      </c>
      <c r="U3681" s="67"/>
      <c r="V3681" s="71"/>
      <c r="W3681" s="171"/>
      <c r="X3681" s="172"/>
      <c r="Y3681" s="176">
        <f t="shared" si="2041"/>
        <v>0</v>
      </c>
      <c r="AA3681" s="192"/>
      <c r="AB3681" s="193"/>
    </row>
    <row r="3682" spans="2:28" hidden="1">
      <c r="B3682" s="189">
        <f t="shared" si="2043"/>
        <v>0</v>
      </c>
      <c r="C3682" s="189">
        <f t="shared" ca="1" si="2044"/>
        <v>0</v>
      </c>
      <c r="D3682" s="189">
        <f t="shared" si="2045"/>
        <v>0</v>
      </c>
      <c r="E3682" s="189">
        <f t="shared" ca="1" si="2046"/>
        <v>0</v>
      </c>
      <c r="F3682" s="189">
        <f t="shared" si="2047"/>
        <v>0</v>
      </c>
      <c r="G3682" s="189" cm="1">
        <f t="array" aca="1" ref="G3682" ca="1">OFFSET(G3682,-1,,,)+1</f>
        <v>3677</v>
      </c>
      <c r="H3682" s="189">
        <f t="shared" si="2042"/>
        <v>0</v>
      </c>
      <c r="I3682" s="189">
        <f t="shared" si="2048"/>
        <v>0</v>
      </c>
      <c r="J3682" s="179">
        <f t="shared" si="2049"/>
        <v>0</v>
      </c>
      <c r="K3682" s="173"/>
      <c r="L3682" s="174" t="str" cm="1">
        <f t="array" aca="1" ref="L3682" ca="1">IF($K3682="",OFFSET(L3682,-1,,,),K3682)</f>
        <v>15.01.22.01.01.07</v>
      </c>
      <c r="M3682" s="175" t="str" cm="1">
        <f t="array" aca="1" ref="M3682" ca="1">IF(OR($K3682=0,$K3682=""),OFFSET(M3682,-1,,,),O3682)</f>
        <v>AÇO CA50 6,30MM - CORTADO E DOBRADO</v>
      </c>
      <c r="N3682" s="67" t="s">
        <v>306</v>
      </c>
      <c r="O3682" s="68" t="s">
        <v>307</v>
      </c>
      <c r="P3682" s="68"/>
      <c r="Q3682" s="68" t="s">
        <v>3255</v>
      </c>
      <c r="R3682" s="69">
        <v>9.9</v>
      </c>
      <c r="S3682" s="70">
        <v>11</v>
      </c>
      <c r="T3682" s="70">
        <v>108.9</v>
      </c>
      <c r="U3682" s="67" t="s">
        <v>1519</v>
      </c>
      <c r="V3682" s="71" t="s">
        <v>4202</v>
      </c>
      <c r="W3682" s="171"/>
      <c r="X3682" s="172"/>
      <c r="Y3682" s="176">
        <f t="shared" si="2041"/>
        <v>0</v>
      </c>
      <c r="AA3682" s="192"/>
      <c r="AB3682" s="193"/>
    </row>
    <row r="3683" spans="2:28" hidden="1">
      <c r="B3683" s="189">
        <f t="shared" si="2043"/>
        <v>0</v>
      </c>
      <c r="C3683" s="189">
        <f t="shared" ca="1" si="2044"/>
        <v>0</v>
      </c>
      <c r="D3683" s="189">
        <f t="shared" si="2045"/>
        <v>0</v>
      </c>
      <c r="E3683" s="189">
        <f t="shared" ca="1" si="2046"/>
        <v>0</v>
      </c>
      <c r="F3683" s="189">
        <f t="shared" si="2047"/>
        <v>0</v>
      </c>
      <c r="G3683" s="189" cm="1">
        <f t="array" aca="1" ref="G3683" ca="1">OFFSET(G3683,-1,,,)+1</f>
        <v>3678</v>
      </c>
      <c r="H3683" s="189">
        <f t="shared" si="2042"/>
        <v>0</v>
      </c>
      <c r="I3683" s="189">
        <f t="shared" si="2048"/>
        <v>0</v>
      </c>
      <c r="J3683" s="179">
        <f t="shared" si="2049"/>
        <v>0</v>
      </c>
      <c r="K3683" s="173"/>
      <c r="L3683" s="174" t="str" cm="1">
        <f t="array" aca="1" ref="L3683" ca="1">IF($K3683="",OFFSET(L3683,-1,,,),K3683)</f>
        <v>15.01.22.01.01.07</v>
      </c>
      <c r="M3683" s="175" t="str" cm="1">
        <f t="array" aca="1" ref="M3683" ca="1">IF(OR($K3683=0,$K3683=""),OFFSET(M3683,-1,,,),O3683)</f>
        <v>AÇO CA50 6,30MM - CORTADO E DOBRADO</v>
      </c>
      <c r="N3683" s="67" t="s">
        <v>448</v>
      </c>
      <c r="O3683" s="68" t="s">
        <v>449</v>
      </c>
      <c r="P3683" s="68"/>
      <c r="Q3683" s="68" t="s">
        <v>3255</v>
      </c>
      <c r="R3683" s="73">
        <v>1019.7</v>
      </c>
      <c r="S3683" s="70">
        <v>6</v>
      </c>
      <c r="T3683" s="70">
        <v>6118.2000000000007</v>
      </c>
      <c r="U3683" s="67" t="s">
        <v>1519</v>
      </c>
      <c r="V3683" s="71" t="s">
        <v>4202</v>
      </c>
      <c r="W3683" s="171"/>
      <c r="X3683" s="172"/>
      <c r="Y3683" s="176">
        <f t="shared" si="2041"/>
        <v>0</v>
      </c>
      <c r="AA3683" s="192"/>
      <c r="AB3683" s="193"/>
    </row>
    <row r="3684" spans="2:28" hidden="1">
      <c r="B3684" s="189">
        <f t="shared" si="2043"/>
        <v>0</v>
      </c>
      <c r="C3684" s="189">
        <f t="shared" ca="1" si="2044"/>
        <v>0</v>
      </c>
      <c r="D3684" s="189">
        <f t="shared" si="2045"/>
        <v>0</v>
      </c>
      <c r="E3684" s="189">
        <f t="shared" ca="1" si="2046"/>
        <v>0</v>
      </c>
      <c r="F3684" s="189">
        <f t="shared" si="2047"/>
        <v>0</v>
      </c>
      <c r="G3684" s="189" cm="1">
        <f t="array" aca="1" ref="G3684" ca="1">OFFSET(G3684,-1,,,)+1</f>
        <v>3679</v>
      </c>
      <c r="H3684" s="189">
        <f t="shared" si="2042"/>
        <v>0</v>
      </c>
      <c r="I3684" s="189">
        <f t="shared" si="2048"/>
        <v>0</v>
      </c>
      <c r="J3684" s="179">
        <f t="shared" si="2049"/>
        <v>0</v>
      </c>
      <c r="K3684" s="173"/>
      <c r="L3684" s="174" t="str" cm="1">
        <f t="array" aca="1" ref="L3684" ca="1">IF($K3684="",OFFSET(L3684,-1,,,),K3684)</f>
        <v>15.01.22.01.01.07</v>
      </c>
      <c r="M3684" s="175" t="str" cm="1">
        <f t="array" aca="1" ref="M3684" ca="1">IF(OR($K3684=0,$K3684=""),OFFSET(M3684,-1,,,),O3684)</f>
        <v>AÇO CA50 6,30MM - CORTADO E DOBRADO</v>
      </c>
      <c r="N3684" s="67" t="s">
        <v>450</v>
      </c>
      <c r="O3684" s="68" t="s">
        <v>451</v>
      </c>
      <c r="P3684" s="68"/>
      <c r="Q3684" s="68" t="s">
        <v>3255</v>
      </c>
      <c r="R3684" s="69">
        <v>1019.7</v>
      </c>
      <c r="S3684" s="70">
        <v>0.7</v>
      </c>
      <c r="T3684" s="70">
        <v>713.79</v>
      </c>
      <c r="U3684" s="67" t="s">
        <v>1519</v>
      </c>
      <c r="V3684" s="71" t="s">
        <v>4202</v>
      </c>
      <c r="W3684" s="171"/>
      <c r="X3684" s="172"/>
      <c r="Y3684" s="176">
        <f t="shared" si="2041"/>
        <v>0</v>
      </c>
      <c r="AA3684" s="192"/>
      <c r="AB3684" s="193"/>
    </row>
    <row r="3685" spans="2:28">
      <c r="B3685" s="189">
        <f t="shared" si="2043"/>
        <v>0</v>
      </c>
      <c r="C3685" s="189">
        <f t="shared" ca="1" si="2044"/>
        <v>0</v>
      </c>
      <c r="D3685" s="189">
        <f t="shared" si="2045"/>
        <v>0</v>
      </c>
      <c r="E3685" s="189">
        <f t="shared" ca="1" si="2046"/>
        <v>0</v>
      </c>
      <c r="F3685" s="189">
        <f t="shared" si="2047"/>
        <v>0</v>
      </c>
      <c r="G3685" s="189" cm="1">
        <f t="array" aca="1" ref="G3685" ca="1">OFFSET(G3685,-1,,,)+1</f>
        <v>3680</v>
      </c>
      <c r="H3685" s="189">
        <f t="shared" si="2042"/>
        <v>0</v>
      </c>
      <c r="I3685" s="189">
        <f t="shared" si="2048"/>
        <v>0</v>
      </c>
      <c r="J3685" s="179">
        <f t="shared" si="2049"/>
        <v>0</v>
      </c>
      <c r="K3685" s="173" t="s">
        <v>3611</v>
      </c>
      <c r="L3685" s="174" t="str" cm="1">
        <f t="array" aca="1" ref="L3685" ca="1">IF($K3685="",OFFSET(L3685,-1,,,),K3685)</f>
        <v>15.01.22.01.01.08</v>
      </c>
      <c r="M3685" s="175" t="str" cm="1">
        <f t="array" aca="1" ref="M3685" ca="1">IF(OR($K3685=0,$K3685=""),OFFSET(M3685,-1,,,),O3685)</f>
        <v>AÇO CA50 8,00MM - CORTADO E DOBRADO</v>
      </c>
      <c r="N3685" s="67" t="s">
        <v>452</v>
      </c>
      <c r="O3685" s="68" t="s">
        <v>453</v>
      </c>
      <c r="P3685" s="68"/>
      <c r="Q3685" s="68" t="s">
        <v>3255</v>
      </c>
      <c r="R3685" s="69">
        <v>43</v>
      </c>
      <c r="S3685" s="70">
        <v>6.8769999999999998</v>
      </c>
      <c r="T3685" s="70">
        <v>295.71100000000001</v>
      </c>
      <c r="U3685" s="67"/>
      <c r="V3685" s="71"/>
      <c r="W3685" s="171"/>
      <c r="X3685" s="172"/>
      <c r="Y3685" s="176">
        <f t="shared" si="2041"/>
        <v>0</v>
      </c>
      <c r="AA3685" s="192"/>
      <c r="AB3685" s="193"/>
    </row>
    <row r="3686" spans="2:28" hidden="1">
      <c r="B3686" s="189">
        <f t="shared" si="2043"/>
        <v>0</v>
      </c>
      <c r="C3686" s="189">
        <f t="shared" ca="1" si="2044"/>
        <v>0</v>
      </c>
      <c r="D3686" s="189">
        <f t="shared" si="2045"/>
        <v>0</v>
      </c>
      <c r="E3686" s="189">
        <f t="shared" ca="1" si="2046"/>
        <v>0</v>
      </c>
      <c r="F3686" s="189">
        <f t="shared" si="2047"/>
        <v>0</v>
      </c>
      <c r="G3686" s="189" cm="1">
        <f t="array" aca="1" ref="G3686" ca="1">OFFSET(G3686,-1,,,)+1</f>
        <v>3681</v>
      </c>
      <c r="H3686" s="189">
        <f t="shared" si="2042"/>
        <v>0</v>
      </c>
      <c r="I3686" s="189">
        <f t="shared" si="2048"/>
        <v>0</v>
      </c>
      <c r="J3686" s="179">
        <f t="shared" si="2049"/>
        <v>0</v>
      </c>
      <c r="K3686" s="173"/>
      <c r="L3686" s="174" t="str" cm="1">
        <f t="array" aca="1" ref="L3686" ca="1">IF($K3686="",OFFSET(L3686,-1,,,),K3686)</f>
        <v>15.01.22.01.01.08</v>
      </c>
      <c r="M3686" s="175" t="str" cm="1">
        <f t="array" aca="1" ref="M3686" ca="1">IF(OR($K3686=0,$K3686=""),OFFSET(M3686,-1,,,),O3686)</f>
        <v>AÇO CA50 8,00MM - CORTADO E DOBRADO</v>
      </c>
      <c r="N3686" s="67" t="s">
        <v>306</v>
      </c>
      <c r="O3686" s="68" t="s">
        <v>307</v>
      </c>
      <c r="P3686" s="68"/>
      <c r="Q3686" s="68" t="s">
        <v>3255</v>
      </c>
      <c r="R3686" s="69">
        <v>0.43</v>
      </c>
      <c r="S3686" s="70">
        <v>11</v>
      </c>
      <c r="T3686" s="70">
        <v>4.7299999999999995</v>
      </c>
      <c r="U3686" s="67" t="s">
        <v>1519</v>
      </c>
      <c r="V3686" s="71" t="s">
        <v>4202</v>
      </c>
      <c r="W3686" s="171"/>
      <c r="X3686" s="172"/>
      <c r="Y3686" s="176">
        <f t="shared" si="2041"/>
        <v>0</v>
      </c>
      <c r="AA3686" s="192"/>
      <c r="AB3686" s="193"/>
    </row>
    <row r="3687" spans="2:28" hidden="1">
      <c r="B3687" s="189">
        <f t="shared" si="2043"/>
        <v>0</v>
      </c>
      <c r="C3687" s="189">
        <f t="shared" ca="1" si="2044"/>
        <v>0</v>
      </c>
      <c r="D3687" s="189">
        <f t="shared" si="2045"/>
        <v>0</v>
      </c>
      <c r="E3687" s="189">
        <f t="shared" ca="1" si="2046"/>
        <v>0</v>
      </c>
      <c r="F3687" s="189">
        <f t="shared" si="2047"/>
        <v>0</v>
      </c>
      <c r="G3687" s="189" cm="1">
        <f t="array" aca="1" ref="G3687" ca="1">OFFSET(G3687,-1,,,)+1</f>
        <v>3682</v>
      </c>
      <c r="H3687" s="189">
        <f t="shared" si="2042"/>
        <v>0</v>
      </c>
      <c r="I3687" s="189">
        <f t="shared" si="2048"/>
        <v>0</v>
      </c>
      <c r="J3687" s="179">
        <f t="shared" si="2049"/>
        <v>0</v>
      </c>
      <c r="K3687" s="173"/>
      <c r="L3687" s="174" t="str" cm="1">
        <f t="array" aca="1" ref="L3687" ca="1">IF($K3687="",OFFSET(L3687,-1,,,),K3687)</f>
        <v>15.01.22.01.01.08</v>
      </c>
      <c r="M3687" s="175" t="str" cm="1">
        <f t="array" aca="1" ref="M3687" ca="1">IF(OR($K3687=0,$K3687=""),OFFSET(M3687,-1,,,),O3687)</f>
        <v>AÇO CA50 8,00MM - CORTADO E DOBRADO</v>
      </c>
      <c r="N3687" s="67" t="s">
        <v>401</v>
      </c>
      <c r="O3687" s="68" t="s">
        <v>402</v>
      </c>
      <c r="P3687" s="68"/>
      <c r="Q3687" s="68" t="s">
        <v>3255</v>
      </c>
      <c r="R3687" s="69">
        <v>43.43</v>
      </c>
      <c r="S3687" s="70">
        <v>6</v>
      </c>
      <c r="T3687" s="70">
        <v>260.58</v>
      </c>
      <c r="U3687" s="67" t="s">
        <v>1519</v>
      </c>
      <c r="V3687" s="71" t="s">
        <v>4202</v>
      </c>
      <c r="W3687" s="171"/>
      <c r="X3687" s="172"/>
      <c r="Y3687" s="176">
        <f t="shared" si="2041"/>
        <v>0</v>
      </c>
      <c r="AA3687" s="192"/>
      <c r="AB3687" s="193"/>
    </row>
    <row r="3688" spans="2:28" hidden="1">
      <c r="B3688" s="189">
        <f t="shared" si="2043"/>
        <v>0</v>
      </c>
      <c r="C3688" s="189">
        <f t="shared" ca="1" si="2044"/>
        <v>0</v>
      </c>
      <c r="D3688" s="189">
        <f t="shared" si="2045"/>
        <v>0</v>
      </c>
      <c r="E3688" s="189">
        <f t="shared" ca="1" si="2046"/>
        <v>0</v>
      </c>
      <c r="F3688" s="189">
        <f t="shared" si="2047"/>
        <v>0</v>
      </c>
      <c r="G3688" s="189" cm="1">
        <f t="array" aca="1" ref="G3688" ca="1">OFFSET(G3688,-1,,,)+1</f>
        <v>3683</v>
      </c>
      <c r="H3688" s="189">
        <f t="shared" si="2042"/>
        <v>0</v>
      </c>
      <c r="I3688" s="189">
        <f t="shared" si="2048"/>
        <v>0</v>
      </c>
      <c r="J3688" s="179">
        <f t="shared" si="2049"/>
        <v>0</v>
      </c>
      <c r="K3688" s="173"/>
      <c r="L3688" s="174" t="str" cm="1">
        <f t="array" aca="1" ref="L3688" ca="1">IF($K3688="",OFFSET(L3688,-1,,,),K3688)</f>
        <v>15.01.22.01.01.08</v>
      </c>
      <c r="M3688" s="175" t="str" cm="1">
        <f t="array" aca="1" ref="M3688" ca="1">IF(OR($K3688=0,$K3688=""),OFFSET(M3688,-1,,,),O3688)</f>
        <v>AÇO CA50 8,00MM - CORTADO E DOBRADO</v>
      </c>
      <c r="N3688" s="67" t="s">
        <v>405</v>
      </c>
      <c r="O3688" s="68" t="s">
        <v>406</v>
      </c>
      <c r="P3688" s="68"/>
      <c r="Q3688" s="68" t="s">
        <v>3255</v>
      </c>
      <c r="R3688" s="69">
        <v>43.43</v>
      </c>
      <c r="S3688" s="70">
        <v>0.7</v>
      </c>
      <c r="T3688" s="70">
        <v>30.400999999999996</v>
      </c>
      <c r="U3688" s="67" t="s">
        <v>1519</v>
      </c>
      <c r="V3688" s="71" t="s">
        <v>4202</v>
      </c>
      <c r="W3688" s="171"/>
      <c r="X3688" s="172"/>
      <c r="Y3688" s="176">
        <f t="shared" si="2041"/>
        <v>0</v>
      </c>
      <c r="AA3688" s="192"/>
      <c r="AB3688" s="193"/>
    </row>
    <row r="3689" spans="2:28">
      <c r="B3689" s="189">
        <f t="shared" si="2043"/>
        <v>0</v>
      </c>
      <c r="C3689" s="189">
        <f t="shared" ca="1" si="2044"/>
        <v>0</v>
      </c>
      <c r="D3689" s="189">
        <f t="shared" si="2045"/>
        <v>0</v>
      </c>
      <c r="E3689" s="189">
        <f t="shared" ca="1" si="2046"/>
        <v>0</v>
      </c>
      <c r="F3689" s="189">
        <f t="shared" si="2047"/>
        <v>0</v>
      </c>
      <c r="G3689" s="189" cm="1">
        <f t="array" aca="1" ref="G3689" ca="1">OFFSET(G3689,-1,,,)+1</f>
        <v>3684</v>
      </c>
      <c r="H3689" s="189">
        <f t="shared" si="2042"/>
        <v>0</v>
      </c>
      <c r="I3689" s="189">
        <f t="shared" si="2048"/>
        <v>0</v>
      </c>
      <c r="J3689" s="179">
        <f t="shared" si="2049"/>
        <v>0</v>
      </c>
      <c r="K3689" s="173" t="s">
        <v>3612</v>
      </c>
      <c r="L3689" s="174" t="str" cm="1">
        <f t="array" aca="1" ref="L3689" ca="1">IF($K3689="",OFFSET(L3689,-1,,,),K3689)</f>
        <v>15.01.22.01.01.09</v>
      </c>
      <c r="M3689" s="175" t="str" cm="1">
        <f t="array" aca="1" ref="M3689" ca="1">IF(OR($K3689=0,$K3689=""),OFFSET(M3689,-1,,,),O3689)</f>
        <v>AÇO CA50 10,00MM - CORTADO E DOBRADO</v>
      </c>
      <c r="N3689" s="67" t="s">
        <v>319</v>
      </c>
      <c r="O3689" s="68" t="s">
        <v>4294</v>
      </c>
      <c r="P3689" s="68"/>
      <c r="Q3689" s="68" t="s">
        <v>3255</v>
      </c>
      <c r="R3689" s="69">
        <v>123</v>
      </c>
      <c r="S3689" s="70">
        <v>6.4729999999999999</v>
      </c>
      <c r="T3689" s="70">
        <v>796.17899999999997</v>
      </c>
      <c r="U3689" s="67"/>
      <c r="V3689" s="71"/>
      <c r="W3689" s="171"/>
      <c r="X3689" s="172"/>
      <c r="Y3689" s="176">
        <f t="shared" si="2041"/>
        <v>0</v>
      </c>
      <c r="AA3689" s="192"/>
      <c r="AB3689" s="193"/>
    </row>
    <row r="3690" spans="2:28" hidden="1">
      <c r="B3690" s="189">
        <f t="shared" si="2043"/>
        <v>0</v>
      </c>
      <c r="C3690" s="189">
        <f t="shared" ca="1" si="2044"/>
        <v>0</v>
      </c>
      <c r="D3690" s="189">
        <f t="shared" si="2045"/>
        <v>0</v>
      </c>
      <c r="E3690" s="189">
        <f t="shared" ca="1" si="2046"/>
        <v>0</v>
      </c>
      <c r="F3690" s="189">
        <f t="shared" si="2047"/>
        <v>0</v>
      </c>
      <c r="G3690" s="189" cm="1">
        <f t="array" aca="1" ref="G3690" ca="1">OFFSET(G3690,-1,,,)+1</f>
        <v>3685</v>
      </c>
      <c r="H3690" s="189">
        <f t="shared" si="2042"/>
        <v>0</v>
      </c>
      <c r="I3690" s="189">
        <f t="shared" si="2048"/>
        <v>0</v>
      </c>
      <c r="J3690" s="179">
        <f t="shared" si="2049"/>
        <v>0</v>
      </c>
      <c r="K3690" s="173"/>
      <c r="L3690" s="174" t="str" cm="1">
        <f t="array" aca="1" ref="L3690" ca="1">IF($K3690="",OFFSET(L3690,-1,,,),K3690)</f>
        <v>15.01.22.01.01.09</v>
      </c>
      <c r="M3690" s="175" t="str" cm="1">
        <f t="array" aca="1" ref="M3690" ca="1">IF(OR($K3690=0,$K3690=""),OFFSET(M3690,-1,,,),O3690)</f>
        <v>AÇO CA50 10,00MM - CORTADO E DOBRADO</v>
      </c>
      <c r="N3690" s="67" t="s">
        <v>306</v>
      </c>
      <c r="O3690" s="68" t="s">
        <v>307</v>
      </c>
      <c r="P3690" s="68"/>
      <c r="Q3690" s="68" t="s">
        <v>3255</v>
      </c>
      <c r="R3690" s="69">
        <v>1.23</v>
      </c>
      <c r="S3690" s="70">
        <v>11</v>
      </c>
      <c r="T3690" s="70">
        <v>13.53</v>
      </c>
      <c r="U3690" s="67" t="s">
        <v>1519</v>
      </c>
      <c r="V3690" s="71" t="s">
        <v>4202</v>
      </c>
      <c r="W3690" s="171"/>
      <c r="X3690" s="172"/>
      <c r="Y3690" s="176">
        <f t="shared" si="2041"/>
        <v>0</v>
      </c>
      <c r="AA3690" s="192"/>
      <c r="AB3690" s="193"/>
    </row>
    <row r="3691" spans="2:28" hidden="1">
      <c r="B3691" s="189">
        <f t="shared" si="2043"/>
        <v>0</v>
      </c>
      <c r="C3691" s="189">
        <f t="shared" ca="1" si="2044"/>
        <v>0</v>
      </c>
      <c r="D3691" s="189">
        <f t="shared" si="2045"/>
        <v>0</v>
      </c>
      <c r="E3691" s="189">
        <f t="shared" ca="1" si="2046"/>
        <v>0</v>
      </c>
      <c r="F3691" s="189">
        <f t="shared" si="2047"/>
        <v>0</v>
      </c>
      <c r="G3691" s="189" cm="1">
        <f t="array" aca="1" ref="G3691" ca="1">OFFSET(G3691,-1,,,)+1</f>
        <v>3686</v>
      </c>
      <c r="H3691" s="189">
        <f t="shared" si="2042"/>
        <v>0</v>
      </c>
      <c r="I3691" s="189">
        <f t="shared" si="2048"/>
        <v>0</v>
      </c>
      <c r="J3691" s="179">
        <f t="shared" si="2049"/>
        <v>0</v>
      </c>
      <c r="K3691" s="173"/>
      <c r="L3691" s="174" t="str" cm="1">
        <f t="array" aca="1" ref="L3691" ca="1">IF($K3691="",OFFSET(L3691,-1,,,),K3691)</f>
        <v>15.01.22.01.01.09</v>
      </c>
      <c r="M3691" s="175" t="str" cm="1">
        <f t="array" aca="1" ref="M3691" ca="1">IF(OR($K3691=0,$K3691=""),OFFSET(M3691,-1,,,),O3691)</f>
        <v>AÇO CA50 10,00MM - CORTADO E DOBRADO</v>
      </c>
      <c r="N3691" s="67" t="s">
        <v>320</v>
      </c>
      <c r="O3691" s="68" t="s">
        <v>321</v>
      </c>
      <c r="P3691" s="68"/>
      <c r="Q3691" s="68" t="s">
        <v>3255</v>
      </c>
      <c r="R3691" s="69">
        <v>124.23</v>
      </c>
      <c r="S3691" s="70">
        <v>5.6</v>
      </c>
      <c r="T3691" s="70">
        <v>695.68799999999999</v>
      </c>
      <c r="U3691" s="67" t="s">
        <v>1519</v>
      </c>
      <c r="V3691" s="71" t="s">
        <v>4202</v>
      </c>
      <c r="W3691" s="171"/>
      <c r="X3691" s="172"/>
      <c r="Y3691" s="176">
        <f t="shared" si="2041"/>
        <v>0</v>
      </c>
      <c r="AA3691" s="192"/>
      <c r="AB3691" s="193"/>
    </row>
    <row r="3692" spans="2:28" hidden="1">
      <c r="B3692" s="189">
        <f t="shared" si="2043"/>
        <v>0</v>
      </c>
      <c r="C3692" s="189">
        <f t="shared" ca="1" si="2044"/>
        <v>0</v>
      </c>
      <c r="D3692" s="189">
        <f t="shared" si="2045"/>
        <v>0</v>
      </c>
      <c r="E3692" s="189">
        <f t="shared" ca="1" si="2046"/>
        <v>0</v>
      </c>
      <c r="F3692" s="189">
        <f t="shared" si="2047"/>
        <v>0</v>
      </c>
      <c r="G3692" s="189" cm="1">
        <f t="array" aca="1" ref="G3692" ca="1">OFFSET(G3692,-1,,,)+1</f>
        <v>3687</v>
      </c>
      <c r="H3692" s="189">
        <f t="shared" si="2042"/>
        <v>0</v>
      </c>
      <c r="I3692" s="189">
        <f t="shared" si="2048"/>
        <v>0</v>
      </c>
      <c r="J3692" s="179">
        <f t="shared" si="2049"/>
        <v>0</v>
      </c>
      <c r="K3692" s="173"/>
      <c r="L3692" s="174" t="str" cm="1">
        <f t="array" aca="1" ref="L3692" ca="1">IF($K3692="",OFFSET(L3692,-1,,,),K3692)</f>
        <v>15.01.22.01.01.09</v>
      </c>
      <c r="M3692" s="175" t="str" cm="1">
        <f t="array" aca="1" ref="M3692" ca="1">IF(OR($K3692=0,$K3692=""),OFFSET(M3692,-1,,,),O3692)</f>
        <v>AÇO CA50 10,00MM - CORTADO E DOBRADO</v>
      </c>
      <c r="N3692" s="67" t="s">
        <v>322</v>
      </c>
      <c r="O3692" s="68" t="s">
        <v>323</v>
      </c>
      <c r="P3692" s="68"/>
      <c r="Q3692" s="68" t="s">
        <v>3255</v>
      </c>
      <c r="R3692" s="69">
        <v>124.23</v>
      </c>
      <c r="S3692" s="70">
        <v>0.7</v>
      </c>
      <c r="T3692" s="70">
        <v>86.960999999999999</v>
      </c>
      <c r="U3692" s="67" t="s">
        <v>1519</v>
      </c>
      <c r="V3692" s="71" t="s">
        <v>4202</v>
      </c>
      <c r="W3692" s="171"/>
      <c r="X3692" s="172"/>
      <c r="Y3692" s="176">
        <f t="shared" si="2041"/>
        <v>0</v>
      </c>
      <c r="AA3692" s="192"/>
      <c r="AB3692" s="193"/>
    </row>
    <row r="3693" spans="2:28">
      <c r="B3693" s="189">
        <f t="shared" si="2043"/>
        <v>0</v>
      </c>
      <c r="C3693" s="189">
        <f t="shared" ca="1" si="2044"/>
        <v>0</v>
      </c>
      <c r="D3693" s="189">
        <f t="shared" si="2045"/>
        <v>0</v>
      </c>
      <c r="E3693" s="189">
        <f t="shared" ca="1" si="2046"/>
        <v>0</v>
      </c>
      <c r="F3693" s="189">
        <f t="shared" si="2047"/>
        <v>0</v>
      </c>
      <c r="G3693" s="189" cm="1">
        <f t="array" aca="1" ref="G3693" ca="1">OFFSET(G3693,-1,,,)+1</f>
        <v>3688</v>
      </c>
      <c r="H3693" s="189">
        <f t="shared" si="2042"/>
        <v>0</v>
      </c>
      <c r="I3693" s="189">
        <f t="shared" si="2048"/>
        <v>0</v>
      </c>
      <c r="J3693" s="179">
        <f t="shared" si="2049"/>
        <v>0</v>
      </c>
      <c r="K3693" s="173" t="s">
        <v>3613</v>
      </c>
      <c r="L3693" s="174" t="str" cm="1">
        <f t="array" aca="1" ref="L3693" ca="1">IF($K3693="",OFFSET(L3693,-1,,,),K3693)</f>
        <v>15.01.22.01.01.10</v>
      </c>
      <c r="M3693" s="175" t="str" cm="1">
        <f t="array" aca="1" ref="M3693" ca="1">IF(OR($K3693=0,$K3693=""),OFFSET(M3693,-1,,,),O3693)</f>
        <v>AÇO CA50 12,50MM - CORTADO E DOBRADO</v>
      </c>
      <c r="N3693" s="67" t="s">
        <v>454</v>
      </c>
      <c r="O3693" s="68" t="s">
        <v>4458</v>
      </c>
      <c r="P3693" s="68"/>
      <c r="Q3693" s="68" t="s">
        <v>3255</v>
      </c>
      <c r="R3693" s="69">
        <v>135</v>
      </c>
      <c r="S3693" s="70">
        <v>6.3719999999999999</v>
      </c>
      <c r="T3693" s="70">
        <v>860.22</v>
      </c>
      <c r="U3693" s="67"/>
      <c r="V3693" s="71"/>
      <c r="W3693" s="171"/>
      <c r="X3693" s="172"/>
      <c r="Y3693" s="176">
        <f t="shared" si="2041"/>
        <v>0</v>
      </c>
      <c r="AA3693" s="192"/>
      <c r="AB3693" s="193"/>
    </row>
    <row r="3694" spans="2:28" hidden="1">
      <c r="B3694" s="189">
        <f t="shared" si="2043"/>
        <v>0</v>
      </c>
      <c r="C3694" s="189">
        <f t="shared" ca="1" si="2044"/>
        <v>0</v>
      </c>
      <c r="D3694" s="189">
        <f t="shared" si="2045"/>
        <v>0</v>
      </c>
      <c r="E3694" s="189">
        <f t="shared" ca="1" si="2046"/>
        <v>0</v>
      </c>
      <c r="F3694" s="189">
        <f t="shared" si="2047"/>
        <v>0</v>
      </c>
      <c r="G3694" s="189" cm="1">
        <f t="array" aca="1" ref="G3694" ca="1">OFFSET(G3694,-1,,,)+1</f>
        <v>3689</v>
      </c>
      <c r="H3694" s="189">
        <f t="shared" si="2042"/>
        <v>0</v>
      </c>
      <c r="I3694" s="189">
        <f t="shared" si="2048"/>
        <v>0</v>
      </c>
      <c r="J3694" s="179">
        <f t="shared" si="2049"/>
        <v>0</v>
      </c>
      <c r="K3694" s="173"/>
      <c r="L3694" s="174" t="str" cm="1">
        <f t="array" aca="1" ref="L3694" ca="1">IF($K3694="",OFFSET(L3694,-1,,,),K3694)</f>
        <v>15.01.22.01.01.10</v>
      </c>
      <c r="M3694" s="175" t="str" cm="1">
        <f t="array" aca="1" ref="M3694" ca="1">IF(OR($K3694=0,$K3694=""),OFFSET(M3694,-1,,,),O3694)</f>
        <v>AÇO CA50 12,50MM - CORTADO E DOBRADO</v>
      </c>
      <c r="N3694" s="67" t="s">
        <v>306</v>
      </c>
      <c r="O3694" s="68" t="s">
        <v>307</v>
      </c>
      <c r="P3694" s="68"/>
      <c r="Q3694" s="68" t="s">
        <v>3255</v>
      </c>
      <c r="R3694" s="69">
        <v>1.35</v>
      </c>
      <c r="S3694" s="70">
        <v>11</v>
      </c>
      <c r="T3694" s="70">
        <v>14.850000000000001</v>
      </c>
      <c r="U3694" s="67" t="s">
        <v>1519</v>
      </c>
      <c r="V3694" s="71" t="s">
        <v>4202</v>
      </c>
      <c r="W3694" s="171"/>
      <c r="X3694" s="172"/>
      <c r="Y3694" s="176">
        <f t="shared" ref="Y3694:Y3816" si="2050">X3694+W3694</f>
        <v>0</v>
      </c>
      <c r="AA3694" s="192"/>
      <c r="AB3694" s="193"/>
    </row>
    <row r="3695" spans="2:28" hidden="1">
      <c r="B3695" s="189">
        <f t="shared" si="2043"/>
        <v>0</v>
      </c>
      <c r="C3695" s="189">
        <f t="shared" ca="1" si="2044"/>
        <v>0</v>
      </c>
      <c r="D3695" s="189">
        <f t="shared" si="2045"/>
        <v>0</v>
      </c>
      <c r="E3695" s="189">
        <f t="shared" ca="1" si="2046"/>
        <v>0</v>
      </c>
      <c r="F3695" s="189">
        <f t="shared" si="2047"/>
        <v>0</v>
      </c>
      <c r="G3695" s="189" cm="1">
        <f t="array" aca="1" ref="G3695" ca="1">OFFSET(G3695,-1,,,)+1</f>
        <v>3690</v>
      </c>
      <c r="H3695" s="189">
        <f t="shared" si="2042"/>
        <v>0</v>
      </c>
      <c r="I3695" s="189">
        <f t="shared" si="2048"/>
        <v>0</v>
      </c>
      <c r="J3695" s="179">
        <f t="shared" si="2049"/>
        <v>0</v>
      </c>
      <c r="K3695" s="173"/>
      <c r="L3695" s="174" t="str" cm="1">
        <f t="array" aca="1" ref="L3695" ca="1">IF($K3695="",OFFSET(L3695,-1,,,),K3695)</f>
        <v>15.01.22.01.01.10</v>
      </c>
      <c r="M3695" s="175" t="str" cm="1">
        <f t="array" aca="1" ref="M3695" ca="1">IF(OR($K3695=0,$K3695=""),OFFSET(M3695,-1,,,),O3695)</f>
        <v>AÇO CA50 12,50MM - CORTADO E DOBRADO</v>
      </c>
      <c r="N3695" s="67" t="s">
        <v>455</v>
      </c>
      <c r="O3695" s="68" t="s">
        <v>456</v>
      </c>
      <c r="P3695" s="68"/>
      <c r="Q3695" s="68" t="s">
        <v>3255</v>
      </c>
      <c r="R3695" s="69">
        <v>136.35</v>
      </c>
      <c r="S3695" s="70">
        <v>5.5</v>
      </c>
      <c r="T3695" s="70">
        <v>749.92499999999995</v>
      </c>
      <c r="U3695" s="67" t="s">
        <v>1519</v>
      </c>
      <c r="V3695" s="71" t="s">
        <v>4202</v>
      </c>
      <c r="W3695" s="171"/>
      <c r="X3695" s="172"/>
      <c r="Y3695" s="176">
        <f t="shared" si="2050"/>
        <v>0</v>
      </c>
      <c r="AA3695" s="192"/>
      <c r="AB3695" s="193"/>
    </row>
    <row r="3696" spans="2:28" hidden="1">
      <c r="B3696" s="189">
        <f t="shared" si="2043"/>
        <v>0</v>
      </c>
      <c r="C3696" s="189">
        <f t="shared" ca="1" si="2044"/>
        <v>0</v>
      </c>
      <c r="D3696" s="189">
        <f t="shared" si="2045"/>
        <v>0</v>
      </c>
      <c r="E3696" s="189">
        <f t="shared" ca="1" si="2046"/>
        <v>0</v>
      </c>
      <c r="F3696" s="189">
        <f t="shared" si="2047"/>
        <v>0</v>
      </c>
      <c r="G3696" s="189" cm="1">
        <f t="array" aca="1" ref="G3696" ca="1">OFFSET(G3696,-1,,,)+1</f>
        <v>3691</v>
      </c>
      <c r="H3696" s="189">
        <f t="shared" si="2042"/>
        <v>0</v>
      </c>
      <c r="I3696" s="189">
        <f t="shared" si="2048"/>
        <v>0</v>
      </c>
      <c r="J3696" s="179">
        <f t="shared" si="2049"/>
        <v>0</v>
      </c>
      <c r="K3696" s="173"/>
      <c r="L3696" s="174" t="str" cm="1">
        <f t="array" aca="1" ref="L3696" ca="1">IF($K3696="",OFFSET(L3696,-1,,,),K3696)</f>
        <v>15.01.22.01.01.10</v>
      </c>
      <c r="M3696" s="175" t="str" cm="1">
        <f t="array" aca="1" ref="M3696" ca="1">IF(OR($K3696=0,$K3696=""),OFFSET(M3696,-1,,,),O3696)</f>
        <v>AÇO CA50 12,50MM - CORTADO E DOBRADO</v>
      </c>
      <c r="N3696" s="67" t="s">
        <v>457</v>
      </c>
      <c r="O3696" s="68" t="s">
        <v>458</v>
      </c>
      <c r="P3696" s="68"/>
      <c r="Q3696" s="68" t="s">
        <v>3255</v>
      </c>
      <c r="R3696" s="69">
        <v>136.35</v>
      </c>
      <c r="S3696" s="70">
        <v>0.7</v>
      </c>
      <c r="T3696" s="70">
        <v>95.444999999999993</v>
      </c>
      <c r="U3696" s="67" t="s">
        <v>1519</v>
      </c>
      <c r="V3696" s="71" t="s">
        <v>4202</v>
      </c>
      <c r="W3696" s="171"/>
      <c r="X3696" s="172"/>
      <c r="Y3696" s="176">
        <f t="shared" si="2050"/>
        <v>0</v>
      </c>
      <c r="AA3696" s="192"/>
      <c r="AB3696" s="193"/>
    </row>
    <row r="3697" spans="2:28">
      <c r="B3697" s="189">
        <f t="shared" si="2043"/>
        <v>0</v>
      </c>
      <c r="C3697" s="189">
        <f t="shared" ca="1" si="2044"/>
        <v>0</v>
      </c>
      <c r="D3697" s="189">
        <f t="shared" si="2045"/>
        <v>0</v>
      </c>
      <c r="E3697" s="189">
        <f t="shared" ca="1" si="2046"/>
        <v>0</v>
      </c>
      <c r="F3697" s="189">
        <f t="shared" si="2047"/>
        <v>0</v>
      </c>
      <c r="G3697" s="189" cm="1">
        <f t="array" aca="1" ref="G3697" ca="1">OFFSET(G3697,-1,,,)+1</f>
        <v>3692</v>
      </c>
      <c r="H3697" s="189">
        <f t="shared" si="2042"/>
        <v>0</v>
      </c>
      <c r="I3697" s="189">
        <f t="shared" si="2048"/>
        <v>0</v>
      </c>
      <c r="J3697" s="179">
        <f t="shared" si="2049"/>
        <v>0</v>
      </c>
      <c r="K3697" s="173" t="s">
        <v>3614</v>
      </c>
      <c r="L3697" s="174" t="str" cm="1">
        <f t="array" aca="1" ref="L3697" ca="1">IF($K3697="",OFFSET(L3697,-1,,,),K3697)</f>
        <v>15.01.22.01.01.11</v>
      </c>
      <c r="M3697" s="175" t="str" cm="1">
        <f t="array" aca="1" ref="M3697" ca="1">IF(OR($K3697=0,$K3697=""),OFFSET(M3697,-1,,,),O3697)</f>
        <v>AÇO CA50 16,00MM - CORTADO E DOBRADO</v>
      </c>
      <c r="N3697" s="67" t="s">
        <v>760</v>
      </c>
      <c r="O3697" s="68" t="s">
        <v>4477</v>
      </c>
      <c r="P3697" s="68"/>
      <c r="Q3697" s="68" t="s">
        <v>3255</v>
      </c>
      <c r="R3697" s="69">
        <v>104</v>
      </c>
      <c r="S3697" s="70">
        <v>6.3719999999999999</v>
      </c>
      <c r="T3697" s="70">
        <v>662.68799999999999</v>
      </c>
      <c r="U3697" s="67"/>
      <c r="V3697" s="71"/>
      <c r="W3697" s="171"/>
      <c r="X3697" s="172"/>
      <c r="Y3697" s="176">
        <f t="shared" si="2050"/>
        <v>0</v>
      </c>
      <c r="AA3697" s="192"/>
      <c r="AB3697" s="193"/>
    </row>
    <row r="3698" spans="2:28" hidden="1">
      <c r="B3698" s="189">
        <f t="shared" si="2043"/>
        <v>0</v>
      </c>
      <c r="C3698" s="189">
        <f t="shared" ca="1" si="2044"/>
        <v>0</v>
      </c>
      <c r="D3698" s="189">
        <f t="shared" si="2045"/>
        <v>0</v>
      </c>
      <c r="E3698" s="189">
        <f t="shared" ca="1" si="2046"/>
        <v>0</v>
      </c>
      <c r="F3698" s="189">
        <f t="shared" si="2047"/>
        <v>0</v>
      </c>
      <c r="G3698" s="189" cm="1">
        <f t="array" aca="1" ref="G3698" ca="1">OFFSET(G3698,-1,,,)+1</f>
        <v>3693</v>
      </c>
      <c r="H3698" s="189">
        <f t="shared" si="2042"/>
        <v>0</v>
      </c>
      <c r="I3698" s="189">
        <f t="shared" si="2048"/>
        <v>0</v>
      </c>
      <c r="J3698" s="179">
        <f t="shared" si="2049"/>
        <v>0</v>
      </c>
      <c r="K3698" s="173"/>
      <c r="L3698" s="174" t="str" cm="1">
        <f t="array" aca="1" ref="L3698" ca="1">IF($K3698="",OFFSET(L3698,-1,,,),K3698)</f>
        <v>15.01.22.01.01.11</v>
      </c>
      <c r="M3698" s="175" t="str" cm="1">
        <f t="array" aca="1" ref="M3698" ca="1">IF(OR($K3698=0,$K3698=""),OFFSET(M3698,-1,,,),O3698)</f>
        <v>AÇO CA50 16,00MM - CORTADO E DOBRADO</v>
      </c>
      <c r="N3698" s="67" t="s">
        <v>306</v>
      </c>
      <c r="O3698" s="68" t="s">
        <v>307</v>
      </c>
      <c r="P3698" s="68"/>
      <c r="Q3698" s="68" t="s">
        <v>3255</v>
      </c>
      <c r="R3698" s="69">
        <v>1.04</v>
      </c>
      <c r="S3698" s="70">
        <v>11</v>
      </c>
      <c r="T3698" s="70">
        <v>11.440000000000001</v>
      </c>
      <c r="U3698" s="67" t="s">
        <v>1519</v>
      </c>
      <c r="V3698" s="71" t="s">
        <v>4202</v>
      </c>
      <c r="W3698" s="171"/>
      <c r="X3698" s="172"/>
      <c r="Y3698" s="176">
        <f t="shared" si="2050"/>
        <v>0</v>
      </c>
      <c r="AA3698" s="192"/>
      <c r="AB3698" s="193"/>
    </row>
    <row r="3699" spans="2:28" hidden="1">
      <c r="B3699" s="189">
        <f t="shared" si="2043"/>
        <v>0</v>
      </c>
      <c r="C3699" s="189">
        <f t="shared" ca="1" si="2044"/>
        <v>0</v>
      </c>
      <c r="D3699" s="189">
        <f t="shared" si="2045"/>
        <v>0</v>
      </c>
      <c r="E3699" s="189">
        <f t="shared" ca="1" si="2046"/>
        <v>0</v>
      </c>
      <c r="F3699" s="189">
        <f t="shared" si="2047"/>
        <v>0</v>
      </c>
      <c r="G3699" s="189" cm="1">
        <f t="array" aca="1" ref="G3699" ca="1">OFFSET(G3699,-1,,,)+1</f>
        <v>3694</v>
      </c>
      <c r="H3699" s="189">
        <f t="shared" si="2042"/>
        <v>0</v>
      </c>
      <c r="I3699" s="189">
        <f t="shared" si="2048"/>
        <v>0</v>
      </c>
      <c r="J3699" s="179">
        <f t="shared" si="2049"/>
        <v>0</v>
      </c>
      <c r="K3699" s="173"/>
      <c r="L3699" s="174" t="str" cm="1">
        <f t="array" aca="1" ref="L3699" ca="1">IF($K3699="",OFFSET(L3699,-1,,,),K3699)</f>
        <v>15.01.22.01.01.11</v>
      </c>
      <c r="M3699" s="175" t="str" cm="1">
        <f t="array" aca="1" ref="M3699" ca="1">IF(OR($K3699=0,$K3699=""),OFFSET(M3699,-1,,,),O3699)</f>
        <v>AÇO CA50 16,00MM - CORTADO E DOBRADO</v>
      </c>
      <c r="N3699" s="67" t="s">
        <v>408</v>
      </c>
      <c r="O3699" s="68" t="s">
        <v>409</v>
      </c>
      <c r="P3699" s="68"/>
      <c r="Q3699" s="68" t="s">
        <v>3255</v>
      </c>
      <c r="R3699" s="69">
        <v>105.04</v>
      </c>
      <c r="S3699" s="70">
        <v>5.5</v>
      </c>
      <c r="T3699" s="70">
        <v>577.72</v>
      </c>
      <c r="U3699" s="67" t="s">
        <v>1519</v>
      </c>
      <c r="V3699" s="71" t="s">
        <v>4202</v>
      </c>
      <c r="W3699" s="171"/>
      <c r="X3699" s="172"/>
      <c r="Y3699" s="176">
        <f t="shared" si="2050"/>
        <v>0</v>
      </c>
      <c r="AA3699" s="192"/>
      <c r="AB3699" s="193"/>
    </row>
    <row r="3700" spans="2:28" hidden="1">
      <c r="B3700" s="189">
        <f t="shared" si="2043"/>
        <v>0</v>
      </c>
      <c r="C3700" s="189">
        <f t="shared" ca="1" si="2044"/>
        <v>0</v>
      </c>
      <c r="D3700" s="189">
        <f t="shared" si="2045"/>
        <v>0</v>
      </c>
      <c r="E3700" s="189">
        <f t="shared" ca="1" si="2046"/>
        <v>0</v>
      </c>
      <c r="F3700" s="189">
        <f t="shared" si="2047"/>
        <v>0</v>
      </c>
      <c r="G3700" s="189" cm="1">
        <f t="array" aca="1" ref="G3700" ca="1">OFFSET(G3700,-1,,,)+1</f>
        <v>3695</v>
      </c>
      <c r="H3700" s="189">
        <f t="shared" si="2042"/>
        <v>0</v>
      </c>
      <c r="I3700" s="189">
        <f t="shared" si="2048"/>
        <v>0</v>
      </c>
      <c r="J3700" s="179">
        <f t="shared" si="2049"/>
        <v>0</v>
      </c>
      <c r="K3700" s="173"/>
      <c r="L3700" s="174" t="str" cm="1">
        <f t="array" aca="1" ref="L3700" ca="1">IF($K3700="",OFFSET(L3700,-1,,,),K3700)</f>
        <v>15.01.22.01.01.11</v>
      </c>
      <c r="M3700" s="175" t="str" cm="1">
        <f t="array" aca="1" ref="M3700" ca="1">IF(OR($K3700=0,$K3700=""),OFFSET(M3700,-1,,,),O3700)</f>
        <v>AÇO CA50 16,00MM - CORTADO E DOBRADO</v>
      </c>
      <c r="N3700" s="67" t="s">
        <v>410</v>
      </c>
      <c r="O3700" s="68" t="s">
        <v>411</v>
      </c>
      <c r="P3700" s="68"/>
      <c r="Q3700" s="68" t="s">
        <v>3255</v>
      </c>
      <c r="R3700" s="69">
        <v>105.04</v>
      </c>
      <c r="S3700" s="70">
        <v>0.7</v>
      </c>
      <c r="T3700" s="70">
        <v>73.528000000000006</v>
      </c>
      <c r="U3700" s="67" t="s">
        <v>1519</v>
      </c>
      <c r="V3700" s="71" t="s">
        <v>4202</v>
      </c>
      <c r="W3700" s="171"/>
      <c r="X3700" s="172"/>
      <c r="Y3700" s="176">
        <f t="shared" si="2050"/>
        <v>0</v>
      </c>
      <c r="AA3700" s="192"/>
      <c r="AB3700" s="193"/>
    </row>
    <row r="3701" spans="2:28">
      <c r="B3701" s="189">
        <f t="shared" si="2043"/>
        <v>0</v>
      </c>
      <c r="C3701" s="189">
        <f t="shared" ca="1" si="2044"/>
        <v>0</v>
      </c>
      <c r="D3701" s="189">
        <f t="shared" si="2045"/>
        <v>0</v>
      </c>
      <c r="E3701" s="189">
        <f t="shared" ca="1" si="2046"/>
        <v>0</v>
      </c>
      <c r="F3701" s="189">
        <f t="shared" si="2047"/>
        <v>0</v>
      </c>
      <c r="G3701" s="189" cm="1">
        <f t="array" aca="1" ref="G3701" ca="1">OFFSET(G3701,-1,,,)+1</f>
        <v>3696</v>
      </c>
      <c r="H3701" s="189">
        <f t="shared" si="2042"/>
        <v>0</v>
      </c>
      <c r="I3701" s="189">
        <f t="shared" si="2048"/>
        <v>0</v>
      </c>
      <c r="J3701" s="179">
        <f t="shared" si="2049"/>
        <v>0</v>
      </c>
      <c r="K3701" s="173" t="s">
        <v>3615</v>
      </c>
      <c r="L3701" s="174" t="str" cm="1">
        <f t="array" aca="1" ref="L3701" ca="1">IF($K3701="",OFFSET(L3701,-1,,,),K3701)</f>
        <v>15.01.22.01.01.12</v>
      </c>
      <c r="M3701" s="175" t="str" cm="1">
        <f t="array" aca="1" ref="M3701" ca="1">IF(OR($K3701=0,$K3701=""),OFFSET(M3701,-1,,,),O3701)</f>
        <v>AÇO CA50 20,00MM - CORTADO E DOBRADO</v>
      </c>
      <c r="N3701" s="67" t="s">
        <v>761</v>
      </c>
      <c r="O3701" s="68" t="s">
        <v>4519</v>
      </c>
      <c r="P3701" s="68"/>
      <c r="Q3701" s="68" t="s">
        <v>3255</v>
      </c>
      <c r="R3701" s="69">
        <v>34</v>
      </c>
      <c r="S3701" s="70">
        <v>6.3719999999999999</v>
      </c>
      <c r="T3701" s="70">
        <v>216.648</v>
      </c>
      <c r="U3701" s="67"/>
      <c r="V3701" s="71"/>
      <c r="W3701" s="171"/>
      <c r="X3701" s="172"/>
      <c r="Y3701" s="176">
        <f t="shared" si="2050"/>
        <v>0</v>
      </c>
      <c r="AA3701" s="192"/>
      <c r="AB3701" s="193"/>
    </row>
    <row r="3702" spans="2:28" hidden="1">
      <c r="B3702" s="189">
        <f t="shared" si="2043"/>
        <v>0</v>
      </c>
      <c r="C3702" s="189">
        <f t="shared" ca="1" si="2044"/>
        <v>0</v>
      </c>
      <c r="D3702" s="189">
        <f t="shared" si="2045"/>
        <v>0</v>
      </c>
      <c r="E3702" s="189">
        <f t="shared" ca="1" si="2046"/>
        <v>0</v>
      </c>
      <c r="F3702" s="189">
        <f t="shared" si="2047"/>
        <v>0</v>
      </c>
      <c r="G3702" s="189" cm="1">
        <f t="array" aca="1" ref="G3702" ca="1">OFFSET(G3702,-1,,,)+1</f>
        <v>3697</v>
      </c>
      <c r="H3702" s="189">
        <f t="shared" si="2042"/>
        <v>0</v>
      </c>
      <c r="I3702" s="189">
        <f t="shared" si="2048"/>
        <v>0</v>
      </c>
      <c r="J3702" s="179">
        <f t="shared" si="2049"/>
        <v>0</v>
      </c>
      <c r="K3702" s="173"/>
      <c r="L3702" s="174" t="str" cm="1">
        <f t="array" aca="1" ref="L3702" ca="1">IF($K3702="",OFFSET(L3702,-1,,,),K3702)</f>
        <v>15.01.22.01.01.12</v>
      </c>
      <c r="M3702" s="175" t="str" cm="1">
        <f t="array" aca="1" ref="M3702" ca="1">IF(OR($K3702=0,$K3702=""),OFFSET(M3702,-1,,,),O3702)</f>
        <v>AÇO CA50 20,00MM - CORTADO E DOBRADO</v>
      </c>
      <c r="N3702" s="67" t="s">
        <v>306</v>
      </c>
      <c r="O3702" s="68" t="s">
        <v>307</v>
      </c>
      <c r="P3702" s="68"/>
      <c r="Q3702" s="68" t="s">
        <v>3255</v>
      </c>
      <c r="R3702" s="69">
        <v>0.34</v>
      </c>
      <c r="S3702" s="70">
        <v>11</v>
      </c>
      <c r="T3702" s="70">
        <v>3.74</v>
      </c>
      <c r="U3702" s="67" t="s">
        <v>1519</v>
      </c>
      <c r="V3702" s="71" t="s">
        <v>4202</v>
      </c>
      <c r="W3702" s="171"/>
      <c r="X3702" s="172"/>
      <c r="Y3702" s="176">
        <f t="shared" si="2050"/>
        <v>0</v>
      </c>
      <c r="AA3702" s="192"/>
      <c r="AB3702" s="193"/>
    </row>
    <row r="3703" spans="2:28" hidden="1">
      <c r="B3703" s="189">
        <f t="shared" si="2043"/>
        <v>0</v>
      </c>
      <c r="C3703" s="189">
        <f t="shared" ca="1" si="2044"/>
        <v>0</v>
      </c>
      <c r="D3703" s="189">
        <f t="shared" si="2045"/>
        <v>0</v>
      </c>
      <c r="E3703" s="189">
        <f t="shared" ca="1" si="2046"/>
        <v>0</v>
      </c>
      <c r="F3703" s="189">
        <f t="shared" si="2047"/>
        <v>0</v>
      </c>
      <c r="G3703" s="189" cm="1">
        <f t="array" aca="1" ref="G3703" ca="1">OFFSET(G3703,-1,,,)+1</f>
        <v>3698</v>
      </c>
      <c r="H3703" s="189">
        <f t="shared" si="2042"/>
        <v>0</v>
      </c>
      <c r="I3703" s="189">
        <f t="shared" si="2048"/>
        <v>0</v>
      </c>
      <c r="J3703" s="179">
        <f t="shared" si="2049"/>
        <v>0</v>
      </c>
      <c r="K3703" s="173"/>
      <c r="L3703" s="174" t="str" cm="1">
        <f t="array" aca="1" ref="L3703" ca="1">IF($K3703="",OFFSET(L3703,-1,,,),K3703)</f>
        <v>15.01.22.01.01.12</v>
      </c>
      <c r="M3703" s="175" t="str" cm="1">
        <f t="array" aca="1" ref="M3703" ca="1">IF(OR($K3703=0,$K3703=""),OFFSET(M3703,-1,,,),O3703)</f>
        <v>AÇO CA50 20,00MM - CORTADO E DOBRADO</v>
      </c>
      <c r="N3703" s="67" t="s">
        <v>621</v>
      </c>
      <c r="O3703" s="68" t="s">
        <v>622</v>
      </c>
      <c r="P3703" s="68"/>
      <c r="Q3703" s="68" t="s">
        <v>3255</v>
      </c>
      <c r="R3703" s="69">
        <v>34.340000000000003</v>
      </c>
      <c r="S3703" s="70">
        <v>5.5</v>
      </c>
      <c r="T3703" s="70">
        <v>188.87</v>
      </c>
      <c r="U3703" s="67" t="s">
        <v>1519</v>
      </c>
      <c r="V3703" s="71" t="s">
        <v>4202</v>
      </c>
      <c r="W3703" s="171"/>
      <c r="X3703" s="172"/>
      <c r="Y3703" s="176">
        <f t="shared" si="2050"/>
        <v>0</v>
      </c>
      <c r="AA3703" s="192"/>
      <c r="AB3703" s="193"/>
    </row>
    <row r="3704" spans="2:28" hidden="1">
      <c r="B3704" s="189">
        <f t="shared" si="2043"/>
        <v>0</v>
      </c>
      <c r="C3704" s="189">
        <f t="shared" ca="1" si="2044"/>
        <v>0</v>
      </c>
      <c r="D3704" s="189">
        <f t="shared" si="2045"/>
        <v>0</v>
      </c>
      <c r="E3704" s="189">
        <f t="shared" ca="1" si="2046"/>
        <v>0</v>
      </c>
      <c r="F3704" s="189">
        <f t="shared" si="2047"/>
        <v>0</v>
      </c>
      <c r="G3704" s="189" cm="1">
        <f t="array" aca="1" ref="G3704" ca="1">OFFSET(G3704,-1,,,)+1</f>
        <v>3699</v>
      </c>
      <c r="H3704" s="189">
        <f t="shared" si="2042"/>
        <v>0</v>
      </c>
      <c r="I3704" s="189">
        <f t="shared" si="2048"/>
        <v>0</v>
      </c>
      <c r="J3704" s="179">
        <f t="shared" si="2049"/>
        <v>0</v>
      </c>
      <c r="K3704" s="173"/>
      <c r="L3704" s="174" t="str" cm="1">
        <f t="array" aca="1" ref="L3704" ca="1">IF($K3704="",OFFSET(L3704,-1,,,),K3704)</f>
        <v>15.01.22.01.01.12</v>
      </c>
      <c r="M3704" s="175" t="str" cm="1">
        <f t="array" aca="1" ref="M3704" ca="1">IF(OR($K3704=0,$K3704=""),OFFSET(M3704,-1,,,),O3704)</f>
        <v>AÇO CA50 20,00MM - CORTADO E DOBRADO</v>
      </c>
      <c r="N3704" s="67" t="s">
        <v>623</v>
      </c>
      <c r="O3704" s="68" t="s">
        <v>624</v>
      </c>
      <c r="P3704" s="68"/>
      <c r="Q3704" s="68" t="s">
        <v>3255</v>
      </c>
      <c r="R3704" s="69">
        <v>34.340000000000003</v>
      </c>
      <c r="S3704" s="70">
        <v>0.7</v>
      </c>
      <c r="T3704" s="70">
        <v>24.038</v>
      </c>
      <c r="U3704" s="67" t="s">
        <v>1519</v>
      </c>
      <c r="V3704" s="71" t="s">
        <v>4202</v>
      </c>
      <c r="W3704" s="171"/>
      <c r="X3704" s="172"/>
      <c r="Y3704" s="176">
        <f t="shared" si="2050"/>
        <v>0</v>
      </c>
      <c r="AA3704" s="192"/>
      <c r="AB3704" s="193"/>
    </row>
    <row r="3705" spans="2:28">
      <c r="B3705" s="189">
        <f t="shared" si="2043"/>
        <v>0</v>
      </c>
      <c r="C3705" s="189">
        <f t="shared" ca="1" si="2044"/>
        <v>0</v>
      </c>
      <c r="D3705" s="189">
        <f t="shared" si="2045"/>
        <v>0</v>
      </c>
      <c r="E3705" s="189">
        <f t="shared" ca="1" si="2046"/>
        <v>0</v>
      </c>
      <c r="F3705" s="189">
        <f t="shared" si="2047"/>
        <v>0</v>
      </c>
      <c r="G3705" s="189" cm="1">
        <f t="array" aca="1" ref="G3705" ca="1">OFFSET(G3705,-1,,,)+1</f>
        <v>3700</v>
      </c>
      <c r="H3705" s="189">
        <f t="shared" si="2042"/>
        <v>0</v>
      </c>
      <c r="I3705" s="189">
        <f t="shared" si="2048"/>
        <v>0</v>
      </c>
      <c r="J3705" s="179">
        <f t="shared" si="2049"/>
        <v>0</v>
      </c>
      <c r="K3705" s="173" t="s">
        <v>3616</v>
      </c>
      <c r="L3705" s="174" t="str" cm="1">
        <f t="array" aca="1" ref="L3705" ca="1">IF($K3705="",OFFSET(L3705,-1,,,),K3705)</f>
        <v>15.01.22.01.01.13</v>
      </c>
      <c r="M3705" s="175" t="str" cm="1">
        <f t="array" aca="1" ref="M3705" ca="1">IF(OR($K3705=0,$K3705=""),OFFSET(M3705,-1,,,),O3705)</f>
        <v>CONCRETO FCK 25 MPA SLUMP 12 APLICADO EM PEÇAS ESTRUTURAIS COM BOMBA ESTACIONÁRIA</v>
      </c>
      <c r="N3705" s="67" t="s">
        <v>517</v>
      </c>
      <c r="O3705" s="68" t="s">
        <v>4389</v>
      </c>
      <c r="P3705" s="68"/>
      <c r="Q3705" s="68" t="s">
        <v>3256</v>
      </c>
      <c r="R3705" s="69">
        <v>24.7</v>
      </c>
      <c r="S3705" s="70">
        <v>540.50250000000005</v>
      </c>
      <c r="T3705" s="70">
        <v>13350.411750000001</v>
      </c>
      <c r="U3705" s="67"/>
      <c r="V3705" s="71"/>
      <c r="W3705" s="171"/>
      <c r="X3705" s="172"/>
      <c r="Y3705" s="176">
        <f t="shared" si="2050"/>
        <v>0</v>
      </c>
      <c r="AA3705" s="192"/>
      <c r="AB3705" s="193"/>
    </row>
    <row r="3706" spans="2:28" hidden="1">
      <c r="B3706" s="189">
        <f t="shared" si="2043"/>
        <v>0</v>
      </c>
      <c r="C3706" s="189">
        <f t="shared" ca="1" si="2044"/>
        <v>0</v>
      </c>
      <c r="D3706" s="189">
        <f t="shared" si="2045"/>
        <v>0</v>
      </c>
      <c r="E3706" s="189">
        <f t="shared" ca="1" si="2046"/>
        <v>0</v>
      </c>
      <c r="F3706" s="189">
        <f t="shared" si="2047"/>
        <v>0</v>
      </c>
      <c r="G3706" s="189" cm="1">
        <f t="array" aca="1" ref="G3706" ca="1">OFFSET(G3706,-1,,,)+1</f>
        <v>3701</v>
      </c>
      <c r="H3706" s="189">
        <f t="shared" si="2042"/>
        <v>0</v>
      </c>
      <c r="I3706" s="189">
        <f t="shared" si="2048"/>
        <v>0</v>
      </c>
      <c r="J3706" s="179">
        <f t="shared" si="2049"/>
        <v>0</v>
      </c>
      <c r="K3706" s="173"/>
      <c r="L3706" s="174" t="str" cm="1">
        <f t="array" aca="1" ref="L3706" ca="1">IF($K3706="",OFFSET(L3706,-1,,,),K3706)</f>
        <v>15.01.22.01.01.13</v>
      </c>
      <c r="M3706" s="175" t="str" cm="1">
        <f t="array" aca="1" ref="M3706" ca="1">IF(OR($K3706=0,$K3706=""),OFFSET(M3706,-1,,,),O3706)</f>
        <v>CONCRETO FCK 25 MPA SLUMP 12 APLICADO EM PEÇAS ESTRUTURAIS COM BOMBA ESTACIONÁRIA</v>
      </c>
      <c r="N3706" s="67" t="s">
        <v>240</v>
      </c>
      <c r="O3706" s="68" t="s">
        <v>179</v>
      </c>
      <c r="P3706" s="68"/>
      <c r="Q3706" s="68" t="s">
        <v>3255</v>
      </c>
      <c r="R3706" s="69">
        <v>63.972999999999999</v>
      </c>
      <c r="S3706" s="70">
        <v>0.75</v>
      </c>
      <c r="T3706" s="70">
        <v>47.979749999999996</v>
      </c>
      <c r="U3706" s="67" t="s">
        <v>1519</v>
      </c>
      <c r="V3706" s="71" t="s">
        <v>4202</v>
      </c>
      <c r="W3706" s="171"/>
      <c r="X3706" s="172"/>
      <c r="Y3706" s="176">
        <f t="shared" si="2050"/>
        <v>0</v>
      </c>
      <c r="AA3706" s="192"/>
      <c r="AB3706" s="193"/>
    </row>
    <row r="3707" spans="2:28" hidden="1">
      <c r="B3707" s="189">
        <f t="shared" si="2043"/>
        <v>0</v>
      </c>
      <c r="C3707" s="189">
        <f t="shared" ca="1" si="2044"/>
        <v>0</v>
      </c>
      <c r="D3707" s="189">
        <f t="shared" si="2045"/>
        <v>0</v>
      </c>
      <c r="E3707" s="189">
        <f t="shared" ca="1" si="2046"/>
        <v>0</v>
      </c>
      <c r="F3707" s="189">
        <f t="shared" si="2047"/>
        <v>0</v>
      </c>
      <c r="G3707" s="189" cm="1">
        <f t="array" aca="1" ref="G3707" ca="1">OFFSET(G3707,-1,,,)+1</f>
        <v>3702</v>
      </c>
      <c r="H3707" s="189">
        <f t="shared" si="2042"/>
        <v>0</v>
      </c>
      <c r="I3707" s="189">
        <f t="shared" si="2048"/>
        <v>0</v>
      </c>
      <c r="J3707" s="179">
        <f t="shared" si="2049"/>
        <v>0</v>
      </c>
      <c r="K3707" s="173"/>
      <c r="L3707" s="174" t="str" cm="1">
        <f t="array" aca="1" ref="L3707" ca="1">IF($K3707="",OFFSET(L3707,-1,,,),K3707)</f>
        <v>15.01.22.01.01.13</v>
      </c>
      <c r="M3707" s="175" t="str" cm="1">
        <f t="array" aca="1" ref="M3707" ca="1">IF(OR($K3707=0,$K3707=""),OFFSET(M3707,-1,,,),O3707)</f>
        <v>CONCRETO FCK 25 MPA SLUMP 12 APLICADO EM PEÇAS ESTRUTURAIS COM BOMBA ESTACIONÁRIA</v>
      </c>
      <c r="N3707" s="67" t="s">
        <v>296</v>
      </c>
      <c r="O3707" s="68" t="s">
        <v>297</v>
      </c>
      <c r="P3707" s="68"/>
      <c r="Q3707" s="68" t="s">
        <v>3256</v>
      </c>
      <c r="R3707" s="69">
        <v>27.17</v>
      </c>
      <c r="S3707" s="70">
        <v>489.6</v>
      </c>
      <c r="T3707" s="70">
        <v>13302.432000000001</v>
      </c>
      <c r="U3707" s="67" t="s">
        <v>1519</v>
      </c>
      <c r="V3707" s="71" t="s">
        <v>4202</v>
      </c>
      <c r="W3707" s="171"/>
      <c r="X3707" s="172"/>
      <c r="Y3707" s="176">
        <f t="shared" si="2050"/>
        <v>0</v>
      </c>
      <c r="AA3707" s="192"/>
      <c r="AB3707" s="193"/>
    </row>
    <row r="3708" spans="2:28">
      <c r="B3708" s="189">
        <f t="shared" si="2043"/>
        <v>0</v>
      </c>
      <c r="C3708" s="189">
        <f t="shared" ca="1" si="2044"/>
        <v>0</v>
      </c>
      <c r="D3708" s="189">
        <f t="shared" si="2045"/>
        <v>0</v>
      </c>
      <c r="E3708" s="189">
        <f t="shared" ca="1" si="2046"/>
        <v>0</v>
      </c>
      <c r="F3708" s="189">
        <f t="shared" si="2047"/>
        <v>0</v>
      </c>
      <c r="G3708" s="189" cm="1">
        <f t="array" aca="1" ref="G3708" ca="1">OFFSET(G3708,-1,,,)+1</f>
        <v>3703</v>
      </c>
      <c r="H3708" s="189">
        <f t="shared" si="2042"/>
        <v>0</v>
      </c>
      <c r="I3708" s="189">
        <f t="shared" si="2048"/>
        <v>0</v>
      </c>
      <c r="J3708" s="179">
        <f t="shared" si="2049"/>
        <v>0</v>
      </c>
      <c r="K3708" s="173" t="s">
        <v>3617</v>
      </c>
      <c r="L3708" s="174" t="str" cm="1">
        <f t="array" aca="1" ref="L3708" ca="1">IF($K3708="",OFFSET(L3708,-1,,,),K3708)</f>
        <v>15.01.22.01.01.14</v>
      </c>
      <c r="M3708" s="175" t="str" cm="1">
        <f t="array" aca="1" ref="M3708" ca="1">IF(OR($K3708=0,$K3708=""),OFFSET(M3708,-1,,,),O3708)</f>
        <v>TAXA MÍNIMA DE BOMBA ESTACIONÁRIA</v>
      </c>
      <c r="N3708" s="67" t="s">
        <v>797</v>
      </c>
      <c r="O3708" s="68" t="s">
        <v>4758</v>
      </c>
      <c r="P3708" s="68"/>
      <c r="Q3708" s="68" t="s">
        <v>3261</v>
      </c>
      <c r="R3708" s="69">
        <v>2</v>
      </c>
      <c r="S3708" s="70">
        <v>3000</v>
      </c>
      <c r="T3708" s="70">
        <v>6000</v>
      </c>
      <c r="U3708" s="67"/>
      <c r="V3708" s="71"/>
      <c r="W3708" s="171"/>
      <c r="X3708" s="172"/>
      <c r="Y3708" s="176">
        <f t="shared" si="2050"/>
        <v>0</v>
      </c>
      <c r="AA3708" s="192"/>
      <c r="AB3708" s="193"/>
    </row>
    <row r="3709" spans="2:28" hidden="1">
      <c r="B3709" s="189">
        <f t="shared" si="2043"/>
        <v>0</v>
      </c>
      <c r="C3709" s="189">
        <f t="shared" ca="1" si="2044"/>
        <v>0</v>
      </c>
      <c r="D3709" s="189">
        <f t="shared" si="2045"/>
        <v>0</v>
      </c>
      <c r="E3709" s="189">
        <f t="shared" ca="1" si="2046"/>
        <v>0</v>
      </c>
      <c r="F3709" s="189">
        <f t="shared" si="2047"/>
        <v>0</v>
      </c>
      <c r="G3709" s="189" cm="1">
        <f t="array" aca="1" ref="G3709" ca="1">OFFSET(G3709,-1,,,)+1</f>
        <v>3704</v>
      </c>
      <c r="H3709" s="189">
        <f t="shared" si="2042"/>
        <v>0</v>
      </c>
      <c r="I3709" s="189">
        <f t="shared" si="2048"/>
        <v>0</v>
      </c>
      <c r="J3709" s="179">
        <f t="shared" si="2049"/>
        <v>0</v>
      </c>
      <c r="K3709" s="173"/>
      <c r="L3709" s="174" t="str" cm="1">
        <f t="array" aca="1" ref="L3709" ca="1">IF($K3709="",OFFSET(L3709,-1,,,),K3709)</f>
        <v>15.01.22.01.01.14</v>
      </c>
      <c r="M3709" s="175" t="str" cm="1">
        <f t="array" aca="1" ref="M3709" ca="1">IF(OR($K3709=0,$K3709=""),OFFSET(M3709,-1,,,),O3709)</f>
        <v>TAXA MÍNIMA DE BOMBA ESTACIONÁRIA</v>
      </c>
      <c r="N3709" s="67" t="s">
        <v>798</v>
      </c>
      <c r="O3709" s="68" t="s">
        <v>799</v>
      </c>
      <c r="P3709" s="68"/>
      <c r="Q3709" s="68" t="s">
        <v>3261</v>
      </c>
      <c r="R3709" s="69">
        <v>2</v>
      </c>
      <c r="S3709" s="70">
        <v>3000</v>
      </c>
      <c r="T3709" s="70">
        <v>6000</v>
      </c>
      <c r="U3709" s="67" t="s">
        <v>1519</v>
      </c>
      <c r="V3709" s="71" t="s">
        <v>4202</v>
      </c>
      <c r="W3709" s="171"/>
      <c r="X3709" s="172"/>
      <c r="Y3709" s="176">
        <f t="shared" si="2050"/>
        <v>0</v>
      </c>
      <c r="AA3709" s="192"/>
    </row>
    <row r="3710" spans="2:28">
      <c r="B3710" s="189">
        <f t="shared" si="2043"/>
        <v>0</v>
      </c>
      <c r="C3710" s="189">
        <f t="shared" ca="1" si="2044"/>
        <v>0</v>
      </c>
      <c r="D3710" s="189">
        <f t="shared" si="2045"/>
        <v>0</v>
      </c>
      <c r="E3710" s="189">
        <f t="shared" ca="1" si="2046"/>
        <v>0</v>
      </c>
      <c r="F3710" s="189">
        <f t="shared" si="2047"/>
        <v>0</v>
      </c>
      <c r="G3710" s="189" cm="1">
        <f t="array" aca="1" ref="G3710" ca="1">OFFSET(G3710,-1,,,)+1</f>
        <v>3705</v>
      </c>
      <c r="H3710" s="189">
        <f t="shared" si="2042"/>
        <v>0</v>
      </c>
      <c r="I3710" s="189">
        <f t="shared" si="2048"/>
        <v>0</v>
      </c>
      <c r="J3710" s="179">
        <f t="shared" si="2049"/>
        <v>0</v>
      </c>
      <c r="K3710" s="173" t="s">
        <v>3618</v>
      </c>
      <c r="L3710" s="174" t="str" cm="1">
        <f t="array" aca="1" ref="L3710" ca="1">IF($K3710="",OFFSET(L3710,-1,,,),K3710)</f>
        <v>15.01.22.01.01.15</v>
      </c>
      <c r="M3710" s="175" t="str" cm="1">
        <f t="array" aca="1" ref="M3710" ca="1">IF(OR($K3710=0,$K3710=""),OFFSET(M3710,-1,,,),O3710)</f>
        <v>MÃO DE OBRA PARA MONTAGEM, DESMONTAGEM, LANÇAMENTO DE CONCRETO E ARMAÇÃO PARA ESTRUTURA DE CONCRETO EM FORMA DE MADEIRA</v>
      </c>
      <c r="N3710" s="67" t="s">
        <v>331</v>
      </c>
      <c r="O3710" s="68" t="s">
        <v>332</v>
      </c>
      <c r="P3710" s="68"/>
      <c r="Q3710" s="68" t="s">
        <v>3256</v>
      </c>
      <c r="R3710" s="69">
        <v>24.7</v>
      </c>
      <c r="S3710" s="70">
        <v>730</v>
      </c>
      <c r="T3710" s="70">
        <v>18031</v>
      </c>
      <c r="U3710" s="67"/>
      <c r="V3710" s="71"/>
      <c r="W3710" s="171"/>
      <c r="X3710" s="172"/>
      <c r="Y3710" s="176">
        <f t="shared" si="2050"/>
        <v>0</v>
      </c>
      <c r="AA3710" s="192"/>
    </row>
    <row r="3711" spans="2:28" hidden="1">
      <c r="B3711" s="189">
        <f t="shared" si="2043"/>
        <v>0</v>
      </c>
      <c r="C3711" s="189">
        <f t="shared" ca="1" si="2044"/>
        <v>0</v>
      </c>
      <c r="D3711" s="189">
        <f t="shared" si="2045"/>
        <v>0</v>
      </c>
      <c r="E3711" s="189">
        <f t="shared" ca="1" si="2046"/>
        <v>0</v>
      </c>
      <c r="F3711" s="189">
        <f t="shared" si="2047"/>
        <v>0</v>
      </c>
      <c r="G3711" s="189" cm="1">
        <f t="array" aca="1" ref="G3711" ca="1">OFFSET(G3711,-1,,,)+1</f>
        <v>3706</v>
      </c>
      <c r="H3711" s="189">
        <f t="shared" si="2042"/>
        <v>0</v>
      </c>
      <c r="I3711" s="189">
        <f t="shared" si="2048"/>
        <v>0</v>
      </c>
      <c r="J3711" s="179">
        <f t="shared" si="2049"/>
        <v>0</v>
      </c>
      <c r="K3711" s="173"/>
      <c r="L3711" s="174" t="str" cm="1">
        <f t="array" aca="1" ref="L3711" ca="1">IF($K3711="",OFFSET(L3711,-1,,,),K3711)</f>
        <v>15.01.22.01.01.15</v>
      </c>
      <c r="M3711" s="175" t="str" cm="1">
        <f t="array" aca="1" ref="M3711" ca="1">IF(OR($K3711=0,$K3711=""),OFFSET(M3711,-1,,,),O3711)</f>
        <v>MÃO DE OBRA PARA MONTAGEM, DESMONTAGEM, LANÇAMENTO DE CONCRETO E ARMAÇÃO PARA ESTRUTURA DE CONCRETO EM FORMA DE MADEIRA</v>
      </c>
      <c r="N3711" s="67" t="s">
        <v>3843</v>
      </c>
      <c r="O3711" s="68" t="s">
        <v>4295</v>
      </c>
      <c r="P3711" s="68"/>
      <c r="Q3711" s="68" t="s">
        <v>3256</v>
      </c>
      <c r="R3711" s="69">
        <v>24.7</v>
      </c>
      <c r="S3711" s="70">
        <v>730</v>
      </c>
      <c r="T3711" s="70">
        <v>18031</v>
      </c>
      <c r="U3711" s="67" t="s">
        <v>1519</v>
      </c>
      <c r="V3711" s="71" t="s">
        <v>4202</v>
      </c>
      <c r="W3711" s="171"/>
      <c r="X3711" s="172"/>
      <c r="Y3711" s="176">
        <f t="shared" si="2050"/>
        <v>0</v>
      </c>
      <c r="AA3711" s="192"/>
    </row>
    <row r="3712" spans="2:28" hidden="1">
      <c r="B3712" s="189">
        <f t="shared" si="2043"/>
        <v>0</v>
      </c>
      <c r="C3712" s="189">
        <f t="shared" ca="1" si="2044"/>
        <v>0</v>
      </c>
      <c r="D3712" s="189">
        <f t="shared" si="2045"/>
        <v>0</v>
      </c>
      <c r="E3712" s="189">
        <f t="shared" ca="1" si="2046"/>
        <v>0</v>
      </c>
      <c r="F3712" s="189">
        <f t="shared" si="2047"/>
        <v>0</v>
      </c>
      <c r="G3712" s="189" cm="1">
        <f t="array" aca="1" ref="G3712" ca="1">OFFSET(G3712,-1,,,)+1</f>
        <v>3707</v>
      </c>
      <c r="H3712" s="189">
        <f t="shared" si="2042"/>
        <v>0</v>
      </c>
      <c r="I3712" s="189">
        <f t="shared" si="2048"/>
        <v>0</v>
      </c>
      <c r="J3712" s="179">
        <f t="shared" si="2049"/>
        <v>0</v>
      </c>
      <c r="K3712" s="173" t="s">
        <v>3619</v>
      </c>
      <c r="L3712" s="174" t="str" cm="1">
        <f t="array" aca="1" ref="L3712" ca="1">IF($K3712="",OFFSET(L3712,-1,,,),K3712)</f>
        <v>15.01.22.02</v>
      </c>
      <c r="M3712" s="175" t="str" cm="1">
        <f t="array" aca="1" ref="M3712" ca="1">IF(OR($K3712=0,$K3712=""),OFFSET(M3712,-1,,,),O3712)</f>
        <v>ALVENARIA</v>
      </c>
      <c r="N3712" s="67" t="s">
        <v>143</v>
      </c>
      <c r="O3712" s="68" t="s">
        <v>4296</v>
      </c>
      <c r="P3712" s="68"/>
      <c r="Q3712" s="68"/>
      <c r="R3712" s="69"/>
      <c r="S3712" s="70"/>
      <c r="T3712" s="70">
        <v>0</v>
      </c>
      <c r="U3712" s="67"/>
      <c r="V3712" s="71"/>
      <c r="W3712" s="171"/>
      <c r="X3712" s="172"/>
      <c r="Y3712" s="176">
        <f t="shared" si="2050"/>
        <v>0</v>
      </c>
      <c r="AA3712" s="192"/>
    </row>
    <row r="3713" spans="2:27" hidden="1">
      <c r="B3713" s="189">
        <f t="shared" si="2043"/>
        <v>0</v>
      </c>
      <c r="C3713" s="189">
        <f t="shared" ca="1" si="2044"/>
        <v>0</v>
      </c>
      <c r="D3713" s="189">
        <f t="shared" si="2045"/>
        <v>0</v>
      </c>
      <c r="E3713" s="189">
        <f t="shared" ca="1" si="2046"/>
        <v>0</v>
      </c>
      <c r="F3713" s="189">
        <f t="shared" si="2047"/>
        <v>0</v>
      </c>
      <c r="G3713" s="189" cm="1">
        <f t="array" aca="1" ref="G3713" ca="1">OFFSET(G3713,-1,,,)+1</f>
        <v>3708</v>
      </c>
      <c r="H3713" s="189">
        <f t="shared" si="2042"/>
        <v>0</v>
      </c>
      <c r="I3713" s="189">
        <f t="shared" si="2048"/>
        <v>0</v>
      </c>
      <c r="J3713" s="179">
        <f t="shared" si="2049"/>
        <v>0</v>
      </c>
      <c r="K3713" s="173" t="s">
        <v>3620</v>
      </c>
      <c r="L3713" s="174" t="str" cm="1">
        <f t="array" aca="1" ref="L3713" ca="1">IF($K3713="",OFFSET(L3713,-1,,,),K3713)</f>
        <v>15.01.22.02.01</v>
      </c>
      <c r="M3713" s="175" t="str" cm="1">
        <f t="array" aca="1" ref="M3713" ca="1">IF(OR($K3713=0,$K3713=""),OFFSET(M3713,-1,,,),O3713)</f>
        <v>ALVENARIA ESTRUTURAL</v>
      </c>
      <c r="N3713" s="67" t="s">
        <v>143</v>
      </c>
      <c r="O3713" s="68" t="s">
        <v>807</v>
      </c>
      <c r="P3713" s="68"/>
      <c r="Q3713" s="68"/>
      <c r="R3713" s="69"/>
      <c r="S3713" s="70"/>
      <c r="T3713" s="70">
        <v>0</v>
      </c>
      <c r="U3713" s="67"/>
      <c r="V3713" s="71"/>
      <c r="W3713" s="171"/>
      <c r="X3713" s="172"/>
      <c r="Y3713" s="176">
        <f t="shared" si="2050"/>
        <v>0</v>
      </c>
      <c r="AA3713" s="192"/>
    </row>
    <row r="3714" spans="2:27">
      <c r="B3714" s="189">
        <f t="shared" si="2043"/>
        <v>0</v>
      </c>
      <c r="C3714" s="189">
        <f t="shared" ca="1" si="2044"/>
        <v>0</v>
      </c>
      <c r="D3714" s="189">
        <f t="shared" si="2045"/>
        <v>0</v>
      </c>
      <c r="E3714" s="189">
        <f t="shared" ca="1" si="2046"/>
        <v>0</v>
      </c>
      <c r="F3714" s="189">
        <f t="shared" si="2047"/>
        <v>0</v>
      </c>
      <c r="G3714" s="189" cm="1">
        <f t="array" aca="1" ref="G3714" ca="1">OFFSET(G3714,-1,,,)+1</f>
        <v>3709</v>
      </c>
      <c r="H3714" s="189">
        <f t="shared" si="2042"/>
        <v>0</v>
      </c>
      <c r="I3714" s="189">
        <f t="shared" si="2048"/>
        <v>0</v>
      </c>
      <c r="J3714" s="179">
        <f t="shared" si="2049"/>
        <v>0</v>
      </c>
      <c r="K3714" s="173" t="s">
        <v>3621</v>
      </c>
      <c r="L3714" s="174" t="str" cm="1">
        <f t="array" aca="1" ref="L3714" ca="1">IF($K3714="",OFFSET(L3714,-1,,,),K3714)</f>
        <v>15.01.22.02.01.01</v>
      </c>
      <c r="M3714" s="175" t="str" cm="1">
        <f t="array" aca="1" ref="M3714" ca="1">IF(OR($K3714=0,$K3714=""),OFFSET(M3714,-1,,,),O3714)</f>
        <v>ALVENARIA ESTRUTURAL COM BLOCO DE CONCRETO 14 CM 06 MPA, JUNTAS DE 10MM COM ARGAMASSA INDUSTRIALIZADA</v>
      </c>
      <c r="N3714" s="67" t="s">
        <v>809</v>
      </c>
      <c r="O3714" s="68" t="s">
        <v>4495</v>
      </c>
      <c r="P3714" s="68"/>
      <c r="Q3714" s="68" t="s">
        <v>3258</v>
      </c>
      <c r="R3714" s="69">
        <v>233.91</v>
      </c>
      <c r="S3714" s="70">
        <v>100.82429999999999</v>
      </c>
      <c r="T3714" s="70">
        <v>23583.812012999999</v>
      </c>
      <c r="U3714" s="67"/>
      <c r="V3714" s="71"/>
      <c r="W3714" s="171"/>
      <c r="X3714" s="172"/>
      <c r="Y3714" s="176">
        <f t="shared" si="2050"/>
        <v>0</v>
      </c>
      <c r="AA3714" s="192"/>
    </row>
    <row r="3715" spans="2:27" hidden="1">
      <c r="B3715" s="189">
        <f t="shared" si="2043"/>
        <v>0</v>
      </c>
      <c r="C3715" s="189">
        <f t="shared" ca="1" si="2044"/>
        <v>0</v>
      </c>
      <c r="D3715" s="189">
        <f t="shared" si="2045"/>
        <v>0</v>
      </c>
      <c r="E3715" s="189">
        <f t="shared" ca="1" si="2046"/>
        <v>0</v>
      </c>
      <c r="F3715" s="189">
        <f t="shared" si="2047"/>
        <v>0</v>
      </c>
      <c r="G3715" s="189" cm="1">
        <f t="array" aca="1" ref="G3715" ca="1">OFFSET(G3715,-1,,,)+1</f>
        <v>3710</v>
      </c>
      <c r="H3715" s="189">
        <f t="shared" si="2042"/>
        <v>0</v>
      </c>
      <c r="I3715" s="189">
        <f t="shared" si="2048"/>
        <v>0</v>
      </c>
      <c r="J3715" s="179">
        <f t="shared" si="2049"/>
        <v>0</v>
      </c>
      <c r="K3715" s="173"/>
      <c r="L3715" s="174" t="str" cm="1">
        <f t="array" aca="1" ref="L3715" ca="1">IF($K3715="",OFFSET(L3715,-1,,,),K3715)</f>
        <v>15.01.22.02.01.01</v>
      </c>
      <c r="M3715" s="175" t="str" cm="1">
        <f t="array" aca="1" ref="M3715" ca="1">IF(OR($K3715=0,$K3715=""),OFFSET(M3715,-1,,,),O3715)</f>
        <v>ALVENARIA ESTRUTURAL COM BLOCO DE CONCRETO 14 CM 06 MPA, JUNTAS DE 10MM COM ARGAMASSA INDUSTRIALIZADA</v>
      </c>
      <c r="N3715" s="67" t="s">
        <v>810</v>
      </c>
      <c r="O3715" s="68" t="s">
        <v>811</v>
      </c>
      <c r="P3715" s="68"/>
      <c r="Q3715" s="68" t="s">
        <v>3260</v>
      </c>
      <c r="R3715" s="69">
        <v>273.50160699999998</v>
      </c>
      <c r="S3715" s="70">
        <v>3</v>
      </c>
      <c r="T3715" s="70">
        <v>820.50482099999999</v>
      </c>
      <c r="U3715" s="67" t="s">
        <v>1519</v>
      </c>
      <c r="V3715" s="71" t="s">
        <v>4202</v>
      </c>
      <c r="W3715" s="171"/>
      <c r="X3715" s="172"/>
      <c r="Y3715" s="176">
        <f t="shared" si="2050"/>
        <v>0</v>
      </c>
      <c r="AA3715" s="192"/>
    </row>
    <row r="3716" spans="2:27" hidden="1">
      <c r="B3716" s="189">
        <f t="shared" si="2043"/>
        <v>0</v>
      </c>
      <c r="C3716" s="189">
        <f t="shared" ca="1" si="2044"/>
        <v>0</v>
      </c>
      <c r="D3716" s="189">
        <f t="shared" si="2045"/>
        <v>0</v>
      </c>
      <c r="E3716" s="189">
        <f t="shared" ca="1" si="2046"/>
        <v>0</v>
      </c>
      <c r="F3716" s="189">
        <f t="shared" si="2047"/>
        <v>0</v>
      </c>
      <c r="G3716" s="189" cm="1">
        <f t="array" aca="1" ref="G3716" ca="1">OFFSET(G3716,-1,,,)+1</f>
        <v>3711</v>
      </c>
      <c r="H3716" s="189">
        <f t="shared" si="2042"/>
        <v>0</v>
      </c>
      <c r="I3716" s="189">
        <f t="shared" si="2048"/>
        <v>0</v>
      </c>
      <c r="J3716" s="179">
        <f t="shared" si="2049"/>
        <v>0</v>
      </c>
      <c r="K3716" s="173"/>
      <c r="L3716" s="174" t="str" cm="1">
        <f t="array" aca="1" ref="L3716" ca="1">IF($K3716="",OFFSET(L3716,-1,,,),K3716)</f>
        <v>15.01.22.02.01.01</v>
      </c>
      <c r="M3716" s="175" t="str" cm="1">
        <f t="array" aca="1" ref="M3716" ca="1">IF(OR($K3716=0,$K3716=""),OFFSET(M3716,-1,,,),O3716)</f>
        <v>ALVENARIA ESTRUTURAL COM BLOCO DE CONCRETO 14 CM 06 MPA, JUNTAS DE 10MM COM ARGAMASSA INDUSTRIALIZADA</v>
      </c>
      <c r="N3716" s="67" t="s">
        <v>814</v>
      </c>
      <c r="O3716" s="68" t="s">
        <v>815</v>
      </c>
      <c r="P3716" s="68"/>
      <c r="Q3716" s="68" t="s">
        <v>3260</v>
      </c>
      <c r="R3716" s="69">
        <v>601.70072800000003</v>
      </c>
      <c r="S3716" s="70">
        <v>6</v>
      </c>
      <c r="T3716" s="70">
        <v>3610.2043680000002</v>
      </c>
      <c r="U3716" s="67" t="s">
        <v>1519</v>
      </c>
      <c r="V3716" s="71" t="s">
        <v>4202</v>
      </c>
      <c r="W3716" s="171"/>
      <c r="X3716" s="172"/>
      <c r="Y3716" s="176">
        <f t="shared" si="2050"/>
        <v>0</v>
      </c>
      <c r="AA3716" s="192"/>
    </row>
    <row r="3717" spans="2:27" hidden="1">
      <c r="B3717" s="189">
        <f t="shared" si="2043"/>
        <v>0</v>
      </c>
      <c r="C3717" s="189">
        <f t="shared" ca="1" si="2044"/>
        <v>0</v>
      </c>
      <c r="D3717" s="189">
        <f t="shared" si="2045"/>
        <v>0</v>
      </c>
      <c r="E3717" s="189">
        <f t="shared" ca="1" si="2046"/>
        <v>0</v>
      </c>
      <c r="F3717" s="189">
        <f t="shared" si="2047"/>
        <v>0</v>
      </c>
      <c r="G3717" s="189" cm="1">
        <f t="array" aca="1" ref="G3717" ca="1">OFFSET(G3717,-1,,,)+1</f>
        <v>3712</v>
      </c>
      <c r="H3717" s="189">
        <f t="shared" si="2042"/>
        <v>0</v>
      </c>
      <c r="I3717" s="189">
        <f t="shared" si="2048"/>
        <v>0</v>
      </c>
      <c r="J3717" s="179">
        <f t="shared" si="2049"/>
        <v>0</v>
      </c>
      <c r="K3717" s="173"/>
      <c r="L3717" s="174" t="str" cm="1">
        <f t="array" aca="1" ref="L3717" ca="1">IF($K3717="",OFFSET(L3717,-1,,,),K3717)</f>
        <v>15.01.22.02.01.01</v>
      </c>
      <c r="M3717" s="175" t="str" cm="1">
        <f t="array" aca="1" ref="M3717" ca="1">IF(OR($K3717=0,$K3717=""),OFFSET(M3717,-1,,,),O3717)</f>
        <v>ALVENARIA ESTRUTURAL COM BLOCO DE CONCRETO 14 CM 06 MPA, JUNTAS DE 10MM COM ARGAMASSA INDUSTRIALIZADA</v>
      </c>
      <c r="N3717" s="67" t="s">
        <v>816</v>
      </c>
      <c r="O3717" s="68" t="s">
        <v>817</v>
      </c>
      <c r="P3717" s="68"/>
      <c r="Q3717" s="68" t="s">
        <v>3260</v>
      </c>
      <c r="R3717" s="69">
        <v>1943.1582040000001</v>
      </c>
      <c r="S3717" s="70">
        <v>6</v>
      </c>
      <c r="T3717" s="70">
        <v>11658.949224</v>
      </c>
      <c r="U3717" s="67" t="s">
        <v>1519</v>
      </c>
      <c r="V3717" s="71" t="s">
        <v>4202</v>
      </c>
      <c r="W3717" s="171"/>
      <c r="X3717" s="172"/>
      <c r="Y3717" s="176">
        <f t="shared" si="2050"/>
        <v>0</v>
      </c>
      <c r="AA3717" s="192"/>
    </row>
    <row r="3718" spans="2:27" hidden="1">
      <c r="B3718" s="189">
        <f t="shared" si="2043"/>
        <v>0</v>
      </c>
      <c r="C3718" s="189">
        <f t="shared" ca="1" si="2044"/>
        <v>0</v>
      </c>
      <c r="D3718" s="189">
        <f t="shared" si="2045"/>
        <v>0</v>
      </c>
      <c r="E3718" s="189">
        <f t="shared" ca="1" si="2046"/>
        <v>0</v>
      </c>
      <c r="F3718" s="189">
        <f t="shared" si="2047"/>
        <v>0</v>
      </c>
      <c r="G3718" s="189" cm="1">
        <f t="array" aca="1" ref="G3718" ca="1">OFFSET(G3718,-1,,,)+1</f>
        <v>3713</v>
      </c>
      <c r="H3718" s="189">
        <f t="shared" si="2042"/>
        <v>0</v>
      </c>
      <c r="I3718" s="189">
        <f t="shared" si="2048"/>
        <v>0</v>
      </c>
      <c r="J3718" s="179">
        <f t="shared" si="2049"/>
        <v>0</v>
      </c>
      <c r="K3718" s="173"/>
      <c r="L3718" s="174" t="str" cm="1">
        <f t="array" aca="1" ref="L3718" ca="1">IF($K3718="",OFFSET(L3718,-1,,,),K3718)</f>
        <v>15.01.22.02.01.01</v>
      </c>
      <c r="M3718" s="175" t="str" cm="1">
        <f t="array" aca="1" ref="M3718" ca="1">IF(OR($K3718=0,$K3718=""),OFFSET(M3718,-1,,,),O3718)</f>
        <v>ALVENARIA ESTRUTURAL COM BLOCO DE CONCRETO 14 CM 06 MPA, JUNTAS DE 10MM COM ARGAMASSA INDUSTRIALIZADA</v>
      </c>
      <c r="N3718" s="67" t="s">
        <v>818</v>
      </c>
      <c r="O3718" s="68" t="s">
        <v>819</v>
      </c>
      <c r="P3718" s="68"/>
      <c r="Q3718" s="68" t="s">
        <v>3260</v>
      </c>
      <c r="R3718" s="69">
        <v>177.12366900000001</v>
      </c>
      <c r="S3718" s="70">
        <v>8.2899999999999991</v>
      </c>
      <c r="T3718" s="70">
        <v>1468.3552160099998</v>
      </c>
      <c r="U3718" s="67" t="s">
        <v>1519</v>
      </c>
      <c r="V3718" s="71" t="s">
        <v>4202</v>
      </c>
      <c r="W3718" s="171"/>
      <c r="X3718" s="172"/>
      <c r="Y3718" s="176">
        <f t="shared" si="2050"/>
        <v>0</v>
      </c>
      <c r="AA3718" s="192"/>
    </row>
    <row r="3719" spans="2:27" hidden="1">
      <c r="B3719" s="189">
        <f t="shared" si="2043"/>
        <v>0</v>
      </c>
      <c r="C3719" s="189">
        <f t="shared" ca="1" si="2044"/>
        <v>0</v>
      </c>
      <c r="D3719" s="189">
        <f t="shared" si="2045"/>
        <v>0</v>
      </c>
      <c r="E3719" s="189">
        <f t="shared" ca="1" si="2046"/>
        <v>0</v>
      </c>
      <c r="F3719" s="189">
        <f t="shared" si="2047"/>
        <v>0</v>
      </c>
      <c r="G3719" s="189" cm="1">
        <f t="array" aca="1" ref="G3719" ca="1">OFFSET(G3719,-1,,,)+1</f>
        <v>3714</v>
      </c>
      <c r="H3719" s="189">
        <f t="shared" si="2042"/>
        <v>0</v>
      </c>
      <c r="I3719" s="189">
        <f t="shared" si="2048"/>
        <v>0</v>
      </c>
      <c r="J3719" s="179">
        <f t="shared" si="2049"/>
        <v>0</v>
      </c>
      <c r="K3719" s="173"/>
      <c r="L3719" s="174" t="str" cm="1">
        <f t="array" aca="1" ref="L3719" ca="1">IF($K3719="",OFFSET(L3719,-1,,,),K3719)</f>
        <v>15.01.22.02.01.01</v>
      </c>
      <c r="M3719" s="175" t="str" cm="1">
        <f t="array" aca="1" ref="M3719" ca="1">IF(OR($K3719=0,$K3719=""),OFFSET(M3719,-1,,,),O3719)</f>
        <v>ALVENARIA ESTRUTURAL COM BLOCO DE CONCRETO 14 CM 06 MPA, JUNTAS DE 10MM COM ARGAMASSA INDUSTRIALIZADA</v>
      </c>
      <c r="N3719" s="67" t="s">
        <v>820</v>
      </c>
      <c r="O3719" s="68" t="s">
        <v>821</v>
      </c>
      <c r="P3719" s="68"/>
      <c r="Q3719" s="68" t="s">
        <v>3260</v>
      </c>
      <c r="R3719" s="69">
        <v>332.88901700000002</v>
      </c>
      <c r="S3719" s="70">
        <v>1.58</v>
      </c>
      <c r="T3719" s="70">
        <v>525.96464686000002</v>
      </c>
      <c r="U3719" s="67" t="s">
        <v>1519</v>
      </c>
      <c r="V3719" s="71" t="s">
        <v>4202</v>
      </c>
      <c r="W3719" s="171"/>
      <c r="X3719" s="172"/>
      <c r="Y3719" s="176">
        <f t="shared" si="2050"/>
        <v>0</v>
      </c>
      <c r="AA3719" s="192"/>
    </row>
    <row r="3720" spans="2:27" hidden="1">
      <c r="B3720" s="189">
        <f t="shared" si="2043"/>
        <v>0</v>
      </c>
      <c r="C3720" s="189">
        <f t="shared" ca="1" si="2044"/>
        <v>0</v>
      </c>
      <c r="D3720" s="189">
        <f t="shared" si="2045"/>
        <v>0</v>
      </c>
      <c r="E3720" s="189">
        <f t="shared" ca="1" si="2046"/>
        <v>0</v>
      </c>
      <c r="F3720" s="189">
        <f t="shared" si="2047"/>
        <v>0</v>
      </c>
      <c r="G3720" s="189" cm="1">
        <f t="array" aca="1" ref="G3720" ca="1">OFFSET(G3720,-1,,,)+1</f>
        <v>3715</v>
      </c>
      <c r="H3720" s="189">
        <f t="shared" si="2042"/>
        <v>0</v>
      </c>
      <c r="I3720" s="189">
        <f t="shared" si="2048"/>
        <v>0</v>
      </c>
      <c r="J3720" s="179">
        <f t="shared" si="2049"/>
        <v>0</v>
      </c>
      <c r="K3720" s="173"/>
      <c r="L3720" s="174" t="str" cm="1">
        <f t="array" aca="1" ref="L3720" ca="1">IF($K3720="",OFFSET(L3720,-1,,,),K3720)</f>
        <v>15.01.22.02.01.01</v>
      </c>
      <c r="M3720" s="175" t="str" cm="1">
        <f t="array" aca="1" ref="M3720" ca="1">IF(OR($K3720=0,$K3720=""),OFFSET(M3720,-1,,,),O3720)</f>
        <v>ALVENARIA ESTRUTURAL COM BLOCO DE CONCRETO 14 CM 06 MPA, JUNTAS DE 10MM COM ARGAMASSA INDUSTRIALIZADA</v>
      </c>
      <c r="N3720" s="67" t="s">
        <v>822</v>
      </c>
      <c r="O3720" s="68" t="s">
        <v>823</v>
      </c>
      <c r="P3720" s="68"/>
      <c r="Q3720" s="68" t="s">
        <v>3260</v>
      </c>
      <c r="R3720" s="69">
        <v>161.49614199999999</v>
      </c>
      <c r="S3720" s="70">
        <v>1.9</v>
      </c>
      <c r="T3720" s="70">
        <v>306.84266979999995</v>
      </c>
      <c r="U3720" s="67" t="s">
        <v>1519</v>
      </c>
      <c r="V3720" s="71" t="s">
        <v>4202</v>
      </c>
      <c r="W3720" s="171"/>
      <c r="X3720" s="172"/>
      <c r="Y3720" s="176">
        <f t="shared" si="2050"/>
        <v>0</v>
      </c>
      <c r="AA3720" s="192"/>
    </row>
    <row r="3721" spans="2:27" hidden="1">
      <c r="B3721" s="189">
        <f t="shared" si="2043"/>
        <v>0</v>
      </c>
      <c r="C3721" s="189">
        <f t="shared" ca="1" si="2044"/>
        <v>0</v>
      </c>
      <c r="D3721" s="189">
        <f t="shared" si="2045"/>
        <v>0</v>
      </c>
      <c r="E3721" s="189">
        <f t="shared" ca="1" si="2046"/>
        <v>0</v>
      </c>
      <c r="F3721" s="189">
        <f t="shared" si="2047"/>
        <v>0</v>
      </c>
      <c r="G3721" s="189" cm="1">
        <f t="array" aca="1" ref="G3721" ca="1">OFFSET(G3721,-1,,,)+1</f>
        <v>3716</v>
      </c>
      <c r="H3721" s="189">
        <f t="shared" si="2042"/>
        <v>0</v>
      </c>
      <c r="I3721" s="189">
        <f t="shared" si="2048"/>
        <v>0</v>
      </c>
      <c r="J3721" s="179">
        <f t="shared" si="2049"/>
        <v>0</v>
      </c>
      <c r="K3721" s="173"/>
      <c r="L3721" s="174" t="str" cm="1">
        <f t="array" aca="1" ref="L3721" ca="1">IF($K3721="",OFFSET(L3721,-1,,,),K3721)</f>
        <v>15.01.22.02.01.01</v>
      </c>
      <c r="M3721" s="175" t="str" cm="1">
        <f t="array" aca="1" ref="M3721" ca="1">IF(OR($K3721=0,$K3721=""),OFFSET(M3721,-1,,,),O3721)</f>
        <v>ALVENARIA ESTRUTURAL COM BLOCO DE CONCRETO 14 CM 06 MPA, JUNTAS DE 10MM COM ARGAMASSA INDUSTRIALIZADA</v>
      </c>
      <c r="N3721" s="67" t="s">
        <v>824</v>
      </c>
      <c r="O3721" s="68" t="s">
        <v>825</v>
      </c>
      <c r="P3721" s="68"/>
      <c r="Q3721" s="68" t="s">
        <v>3255</v>
      </c>
      <c r="R3721" s="69">
        <v>4912.1099999999997</v>
      </c>
      <c r="S3721" s="70">
        <v>0.44</v>
      </c>
      <c r="T3721" s="70">
        <v>2161.3283999999999</v>
      </c>
      <c r="U3721" s="67" t="s">
        <v>1519</v>
      </c>
      <c r="V3721" s="71" t="s">
        <v>4202</v>
      </c>
      <c r="W3721" s="171"/>
      <c r="X3721" s="172"/>
      <c r="Y3721" s="176">
        <f t="shared" si="2050"/>
        <v>0</v>
      </c>
      <c r="AA3721" s="192"/>
    </row>
    <row r="3722" spans="2:27" hidden="1">
      <c r="B3722" s="189">
        <f t="shared" si="2043"/>
        <v>0</v>
      </c>
      <c r="C3722" s="189">
        <f t="shared" ca="1" si="2044"/>
        <v>0</v>
      </c>
      <c r="D3722" s="189">
        <f t="shared" si="2045"/>
        <v>0</v>
      </c>
      <c r="E3722" s="189">
        <f t="shared" ca="1" si="2046"/>
        <v>0</v>
      </c>
      <c r="F3722" s="189">
        <f t="shared" si="2047"/>
        <v>0</v>
      </c>
      <c r="G3722" s="189" cm="1">
        <f t="array" aca="1" ref="G3722" ca="1">OFFSET(G3722,-1,,,)+1</f>
        <v>3717</v>
      </c>
      <c r="H3722" s="189">
        <f t="shared" si="2042"/>
        <v>0</v>
      </c>
      <c r="I3722" s="189">
        <f t="shared" si="2048"/>
        <v>0</v>
      </c>
      <c r="J3722" s="179">
        <f t="shared" si="2049"/>
        <v>0</v>
      </c>
      <c r="K3722" s="173"/>
      <c r="L3722" s="174" t="str" cm="1">
        <f t="array" aca="1" ref="L3722" ca="1">IF($K3722="",OFFSET(L3722,-1,,,),K3722)</f>
        <v>15.01.22.02.01.01</v>
      </c>
      <c r="M3722" s="175" t="str" cm="1">
        <f t="array" aca="1" ref="M3722" ca="1">IF(OR($K3722=0,$K3722=""),OFFSET(M3722,-1,,,),O3722)</f>
        <v>ALVENARIA ESTRUTURAL COM BLOCO DE CONCRETO 14 CM 06 MPA, JUNTAS DE 10MM COM ARGAMASSA INDUSTRIALIZADA</v>
      </c>
      <c r="N3722" s="67" t="s">
        <v>826</v>
      </c>
      <c r="O3722" s="68" t="s">
        <v>827</v>
      </c>
      <c r="P3722" s="68"/>
      <c r="Q3722" s="68" t="s">
        <v>3260</v>
      </c>
      <c r="R3722" s="69">
        <v>91.166422999999995</v>
      </c>
      <c r="S3722" s="70">
        <v>3.25</v>
      </c>
      <c r="T3722" s="70">
        <v>296.29087475</v>
      </c>
      <c r="U3722" s="67" t="s">
        <v>1519</v>
      </c>
      <c r="V3722" s="71" t="s">
        <v>4202</v>
      </c>
      <c r="W3722" s="171"/>
      <c r="X3722" s="172"/>
      <c r="Y3722" s="176">
        <f t="shared" si="2050"/>
        <v>0</v>
      </c>
      <c r="AA3722" s="192"/>
    </row>
    <row r="3723" spans="2:27" hidden="1">
      <c r="B3723" s="189">
        <f t="shared" si="2043"/>
        <v>0</v>
      </c>
      <c r="C3723" s="189">
        <f t="shared" ca="1" si="2044"/>
        <v>0</v>
      </c>
      <c r="D3723" s="189">
        <f t="shared" si="2045"/>
        <v>0</v>
      </c>
      <c r="E3723" s="189">
        <f t="shared" ca="1" si="2046"/>
        <v>0</v>
      </c>
      <c r="F3723" s="189">
        <f t="shared" si="2047"/>
        <v>0</v>
      </c>
      <c r="G3723" s="189" cm="1">
        <f t="array" aca="1" ref="G3723" ca="1">OFFSET(G3723,-1,,,)+1</f>
        <v>3718</v>
      </c>
      <c r="H3723" s="189">
        <f t="shared" si="2042"/>
        <v>0</v>
      </c>
      <c r="I3723" s="189">
        <f t="shared" si="2048"/>
        <v>0</v>
      </c>
      <c r="J3723" s="179">
        <f t="shared" si="2049"/>
        <v>0</v>
      </c>
      <c r="K3723" s="173"/>
      <c r="L3723" s="174" t="str" cm="1">
        <f t="array" aca="1" ref="L3723" ca="1">IF($K3723="",OFFSET(L3723,-1,,,),K3723)</f>
        <v>15.01.22.02.01.01</v>
      </c>
      <c r="M3723" s="175" t="str" cm="1">
        <f t="array" aca="1" ref="M3723" ca="1">IF(OR($K3723=0,$K3723=""),OFFSET(M3723,-1,,,),O3723)</f>
        <v>ALVENARIA ESTRUTURAL COM BLOCO DE CONCRETO 14 CM 06 MPA, JUNTAS DE 10MM COM ARGAMASSA INDUSTRIALIZADA</v>
      </c>
      <c r="N3723" s="67" t="s">
        <v>3956</v>
      </c>
      <c r="O3723" s="68" t="s">
        <v>4496</v>
      </c>
      <c r="P3723" s="68"/>
      <c r="Q3723" s="68" t="s">
        <v>3260</v>
      </c>
      <c r="R3723" s="69">
        <v>299.54748499999999</v>
      </c>
      <c r="S3723" s="70">
        <v>6.32</v>
      </c>
      <c r="T3723" s="70">
        <v>1893.1401052000001</v>
      </c>
      <c r="U3723" s="67" t="s">
        <v>1519</v>
      </c>
      <c r="V3723" s="71" t="s">
        <v>4202</v>
      </c>
      <c r="W3723" s="171"/>
      <c r="X3723" s="172"/>
      <c r="Y3723" s="176">
        <f t="shared" si="2050"/>
        <v>0</v>
      </c>
      <c r="AA3723" s="192"/>
    </row>
    <row r="3724" spans="2:27" hidden="1">
      <c r="B3724" s="189">
        <f t="shared" si="2043"/>
        <v>0</v>
      </c>
      <c r="C3724" s="189">
        <f t="shared" ca="1" si="2044"/>
        <v>0</v>
      </c>
      <c r="D3724" s="189">
        <f t="shared" si="2045"/>
        <v>0</v>
      </c>
      <c r="E3724" s="189">
        <f t="shared" ca="1" si="2046"/>
        <v>0</v>
      </c>
      <c r="F3724" s="189">
        <f t="shared" si="2047"/>
        <v>0</v>
      </c>
      <c r="G3724" s="189" cm="1">
        <f t="array" aca="1" ref="G3724" ca="1">OFFSET(G3724,-1,,,)+1</f>
        <v>3719</v>
      </c>
      <c r="H3724" s="189">
        <f t="shared" si="2042"/>
        <v>0</v>
      </c>
      <c r="I3724" s="189">
        <f t="shared" si="2048"/>
        <v>0</v>
      </c>
      <c r="J3724" s="179">
        <f t="shared" si="2049"/>
        <v>0</v>
      </c>
      <c r="K3724" s="173"/>
      <c r="L3724" s="174" t="str" cm="1">
        <f t="array" aca="1" ref="L3724" ca="1">IF($K3724="",OFFSET(L3724,-1,,,),K3724)</f>
        <v>15.01.22.02.01.01</v>
      </c>
      <c r="M3724" s="175" t="str" cm="1">
        <f t="array" aca="1" ref="M3724" ca="1">IF(OR($K3724=0,$K3724=""),OFFSET(M3724,-1,,,),O3724)</f>
        <v>ALVENARIA ESTRUTURAL COM BLOCO DE CONCRETO 14 CM 06 MPA, JUNTAS DE 10MM COM ARGAMASSA INDUSTRIALIZADA</v>
      </c>
      <c r="N3724" s="67" t="s">
        <v>3957</v>
      </c>
      <c r="O3724" s="68" t="s">
        <v>4497</v>
      </c>
      <c r="P3724" s="68"/>
      <c r="Q3724" s="68" t="s">
        <v>3260</v>
      </c>
      <c r="R3724" s="69">
        <v>132.84216699999999</v>
      </c>
      <c r="S3724" s="70">
        <v>6.34</v>
      </c>
      <c r="T3724" s="70">
        <v>842.21933877999993</v>
      </c>
      <c r="U3724" s="67" t="s">
        <v>1519</v>
      </c>
      <c r="V3724" s="71" t="s">
        <v>4202</v>
      </c>
      <c r="W3724" s="171"/>
      <c r="X3724" s="172"/>
      <c r="Y3724" s="176">
        <f t="shared" si="2050"/>
        <v>0</v>
      </c>
      <c r="AA3724" s="192"/>
    </row>
    <row r="3725" spans="2:27">
      <c r="B3725" s="189">
        <f t="shared" si="2043"/>
        <v>0</v>
      </c>
      <c r="C3725" s="189">
        <f t="shared" ca="1" si="2044"/>
        <v>0</v>
      </c>
      <c r="D3725" s="189">
        <f t="shared" si="2045"/>
        <v>0</v>
      </c>
      <c r="E3725" s="189">
        <f t="shared" ca="1" si="2046"/>
        <v>0</v>
      </c>
      <c r="F3725" s="189">
        <f t="shared" si="2047"/>
        <v>0</v>
      </c>
      <c r="G3725" s="189" cm="1">
        <f t="array" aca="1" ref="G3725" ca="1">OFFSET(G3725,-1,,,)+1</f>
        <v>3720</v>
      </c>
      <c r="H3725" s="189">
        <f t="shared" si="2042"/>
        <v>0</v>
      </c>
      <c r="I3725" s="189">
        <f t="shared" si="2048"/>
        <v>0</v>
      </c>
      <c r="J3725" s="179">
        <f t="shared" si="2049"/>
        <v>0</v>
      </c>
      <c r="K3725" s="173" t="s">
        <v>3622</v>
      </c>
      <c r="L3725" s="174" t="str" cm="1">
        <f t="array" aca="1" ref="L3725" ca="1">IF($K3725="",OFFSET(L3725,-1,,,),K3725)</f>
        <v>15.01.22.02.01.02</v>
      </c>
      <c r="M3725" s="175" t="str" cm="1">
        <f t="array" aca="1" ref="M3725" ca="1">IF(OR($K3725=0,$K3725=""),OFFSET(M3725,-1,,,),O3725)</f>
        <v>TELA GALVANIZADA MALHA 15X15MM PARA FIXAÇÃO DE ALVENARIA - LARG.: 12,50CM</v>
      </c>
      <c r="N3725" s="67" t="s">
        <v>972</v>
      </c>
      <c r="O3725" s="68" t="s">
        <v>4536</v>
      </c>
      <c r="P3725" s="68"/>
      <c r="Q3725" s="68" t="s">
        <v>3263</v>
      </c>
      <c r="R3725" s="69">
        <v>61</v>
      </c>
      <c r="S3725" s="70">
        <v>2.1520000000000001</v>
      </c>
      <c r="T3725" s="70">
        <v>131.27200000000002</v>
      </c>
      <c r="U3725" s="67"/>
      <c r="V3725" s="71"/>
      <c r="W3725" s="171"/>
      <c r="X3725" s="172"/>
      <c r="Y3725" s="176">
        <f t="shared" si="2050"/>
        <v>0</v>
      </c>
      <c r="AA3725" s="192"/>
    </row>
    <row r="3726" spans="2:27" hidden="1">
      <c r="B3726" s="189">
        <f t="shared" si="2043"/>
        <v>0</v>
      </c>
      <c r="C3726" s="189">
        <f t="shared" ca="1" si="2044"/>
        <v>0</v>
      </c>
      <c r="D3726" s="189">
        <f t="shared" si="2045"/>
        <v>0</v>
      </c>
      <c r="E3726" s="189">
        <f t="shared" ca="1" si="2046"/>
        <v>0</v>
      </c>
      <c r="F3726" s="189">
        <f t="shared" si="2047"/>
        <v>0</v>
      </c>
      <c r="G3726" s="189" cm="1">
        <f t="array" aca="1" ref="G3726" ca="1">OFFSET(G3726,-1,,,)+1</f>
        <v>3721</v>
      </c>
      <c r="H3726" s="189">
        <f t="shared" si="2042"/>
        <v>0</v>
      </c>
      <c r="I3726" s="189">
        <f t="shared" si="2048"/>
        <v>0</v>
      </c>
      <c r="J3726" s="179">
        <f t="shared" si="2049"/>
        <v>0</v>
      </c>
      <c r="K3726" s="173"/>
      <c r="L3726" s="174" t="str" cm="1">
        <f t="array" aca="1" ref="L3726" ca="1">IF($K3726="",OFFSET(L3726,-1,,,),K3726)</f>
        <v>15.01.22.02.01.02</v>
      </c>
      <c r="M3726" s="175" t="str" cm="1">
        <f t="array" aca="1" ref="M3726" ca="1">IF(OR($K3726=0,$K3726=""),OFFSET(M3726,-1,,,),O3726)</f>
        <v>TELA GALVANIZADA MALHA 15X15MM PARA FIXAÇÃO DE ALVENARIA - LARG.: 12,50CM</v>
      </c>
      <c r="N3726" s="67" t="s">
        <v>973</v>
      </c>
      <c r="O3726" s="68" t="s">
        <v>974</v>
      </c>
      <c r="P3726" s="68"/>
      <c r="Q3726" s="68" t="s">
        <v>3260</v>
      </c>
      <c r="R3726" s="69">
        <v>62.83</v>
      </c>
      <c r="S3726" s="70">
        <v>1.6</v>
      </c>
      <c r="T3726" s="70">
        <v>100.52800000000001</v>
      </c>
      <c r="U3726" s="67" t="s">
        <v>1519</v>
      </c>
      <c r="V3726" s="71" t="s">
        <v>4202</v>
      </c>
      <c r="W3726" s="171"/>
      <c r="X3726" s="172"/>
      <c r="Y3726" s="176">
        <f t="shared" si="2050"/>
        <v>0</v>
      </c>
      <c r="AA3726" s="192"/>
    </row>
    <row r="3727" spans="2:27" hidden="1">
      <c r="B3727" s="189">
        <f t="shared" si="2043"/>
        <v>0</v>
      </c>
      <c r="C3727" s="189">
        <f t="shared" ca="1" si="2044"/>
        <v>0</v>
      </c>
      <c r="D3727" s="189">
        <f t="shared" si="2045"/>
        <v>0</v>
      </c>
      <c r="E3727" s="189">
        <f t="shared" ca="1" si="2046"/>
        <v>0</v>
      </c>
      <c r="F3727" s="189">
        <f t="shared" si="2047"/>
        <v>0</v>
      </c>
      <c r="G3727" s="189" cm="1">
        <f t="array" aca="1" ref="G3727" ca="1">OFFSET(G3727,-1,,,)+1</f>
        <v>3722</v>
      </c>
      <c r="H3727" s="189">
        <f t="shared" si="2042"/>
        <v>0</v>
      </c>
      <c r="I3727" s="189">
        <f t="shared" si="2048"/>
        <v>0</v>
      </c>
      <c r="J3727" s="179">
        <f t="shared" si="2049"/>
        <v>0</v>
      </c>
      <c r="K3727" s="173"/>
      <c r="L3727" s="174" t="str" cm="1">
        <f t="array" aca="1" ref="L3727" ca="1">IF($K3727="",OFFSET(L3727,-1,,,),K3727)</f>
        <v>15.01.22.02.01.02</v>
      </c>
      <c r="M3727" s="175" t="str" cm="1">
        <f t="array" aca="1" ref="M3727" ca="1">IF(OR($K3727=0,$K3727=""),OFFSET(M3727,-1,,,),O3727)</f>
        <v>TELA GALVANIZADA MALHA 15X15MM PARA FIXAÇÃO DE ALVENARIA - LARG.: 12,50CM</v>
      </c>
      <c r="N3727" s="67" t="s">
        <v>372</v>
      </c>
      <c r="O3727" s="68" t="s">
        <v>373</v>
      </c>
      <c r="P3727" s="68"/>
      <c r="Q3727" s="68" t="s">
        <v>3260</v>
      </c>
      <c r="R3727" s="69">
        <v>1.2809999999999999</v>
      </c>
      <c r="S3727" s="70">
        <v>24</v>
      </c>
      <c r="T3727" s="70">
        <v>30.744</v>
      </c>
      <c r="U3727" s="67" t="s">
        <v>1519</v>
      </c>
      <c r="V3727" s="71" t="s">
        <v>4202</v>
      </c>
      <c r="W3727" s="171"/>
      <c r="X3727" s="172"/>
      <c r="Y3727" s="176">
        <f t="shared" si="2050"/>
        <v>0</v>
      </c>
      <c r="AA3727" s="192"/>
    </row>
    <row r="3728" spans="2:27">
      <c r="B3728" s="189">
        <f t="shared" si="2043"/>
        <v>0</v>
      </c>
      <c r="C3728" s="189">
        <f t="shared" ca="1" si="2044"/>
        <v>0</v>
      </c>
      <c r="D3728" s="189">
        <f t="shared" si="2045"/>
        <v>0</v>
      </c>
      <c r="E3728" s="189">
        <f t="shared" ca="1" si="2046"/>
        <v>0</v>
      </c>
      <c r="F3728" s="189">
        <f t="shared" si="2047"/>
        <v>0</v>
      </c>
      <c r="G3728" s="189" cm="1">
        <f t="array" aca="1" ref="G3728" ca="1">OFFSET(G3728,-1,,,)+1</f>
        <v>3723</v>
      </c>
      <c r="H3728" s="189">
        <f t="shared" si="2042"/>
        <v>0</v>
      </c>
      <c r="I3728" s="189">
        <f t="shared" si="2048"/>
        <v>0</v>
      </c>
      <c r="J3728" s="179">
        <f t="shared" si="2049"/>
        <v>0</v>
      </c>
      <c r="K3728" s="173" t="s">
        <v>3623</v>
      </c>
      <c r="L3728" s="174" t="str" cm="1">
        <f t="array" aca="1" ref="L3728" ca="1">IF($K3728="",OFFSET(L3728,-1,,,),K3728)</f>
        <v>15.01.22.02.01.03</v>
      </c>
      <c r="M3728" s="175" t="str" cm="1">
        <f t="array" aca="1" ref="M3728" ca="1">IF(OR($K3728=0,$K3728=""),OFFSET(M3728,-1,,,),O3728)</f>
        <v>MÃO DE OBRA PARA ALVENARIA ESTRUTURAL</v>
      </c>
      <c r="N3728" s="67" t="s">
        <v>355</v>
      </c>
      <c r="O3728" s="68" t="s">
        <v>4299</v>
      </c>
      <c r="P3728" s="68"/>
      <c r="Q3728" s="68" t="s">
        <v>3258</v>
      </c>
      <c r="R3728" s="69">
        <v>264.47000000000003</v>
      </c>
      <c r="S3728" s="70">
        <v>46</v>
      </c>
      <c r="T3728" s="70">
        <v>12165.62</v>
      </c>
      <c r="U3728" s="67"/>
      <c r="V3728" s="71"/>
      <c r="W3728" s="171"/>
      <c r="X3728" s="172"/>
      <c r="Y3728" s="176">
        <f t="shared" si="2050"/>
        <v>0</v>
      </c>
      <c r="AA3728" s="192"/>
    </row>
    <row r="3729" spans="2:27" hidden="1">
      <c r="B3729" s="189">
        <f t="shared" si="2043"/>
        <v>0</v>
      </c>
      <c r="C3729" s="189">
        <f t="shared" ca="1" si="2044"/>
        <v>0</v>
      </c>
      <c r="D3729" s="189">
        <f t="shared" si="2045"/>
        <v>0</v>
      </c>
      <c r="E3729" s="189">
        <f t="shared" ca="1" si="2046"/>
        <v>0</v>
      </c>
      <c r="F3729" s="189">
        <f t="shared" si="2047"/>
        <v>0</v>
      </c>
      <c r="G3729" s="189" cm="1">
        <f t="array" aca="1" ref="G3729" ca="1">OFFSET(G3729,-1,,,)+1</f>
        <v>3724</v>
      </c>
      <c r="H3729" s="189">
        <f t="shared" si="2042"/>
        <v>0</v>
      </c>
      <c r="I3729" s="189">
        <f t="shared" si="2048"/>
        <v>0</v>
      </c>
      <c r="J3729" s="179">
        <f t="shared" si="2049"/>
        <v>0</v>
      </c>
      <c r="K3729" s="173"/>
      <c r="L3729" s="174" t="str" cm="1">
        <f t="array" aca="1" ref="L3729" ca="1">IF($K3729="",OFFSET(L3729,-1,,,),K3729)</f>
        <v>15.01.22.02.01.03</v>
      </c>
      <c r="M3729" s="175" t="str" cm="1">
        <f t="array" aca="1" ref="M3729" ca="1">IF(OR($K3729=0,$K3729=""),OFFSET(M3729,-1,,,),O3729)</f>
        <v>MÃO DE OBRA PARA ALVENARIA ESTRUTURAL</v>
      </c>
      <c r="N3729" s="67" t="s">
        <v>356</v>
      </c>
      <c r="O3729" s="68" t="s">
        <v>357</v>
      </c>
      <c r="P3729" s="68"/>
      <c r="Q3729" s="68" t="s">
        <v>3258</v>
      </c>
      <c r="R3729" s="69">
        <v>264.47000000000003</v>
      </c>
      <c r="S3729" s="70">
        <v>46</v>
      </c>
      <c r="T3729" s="70">
        <v>12165.62</v>
      </c>
      <c r="U3729" s="67" t="s">
        <v>1519</v>
      </c>
      <c r="V3729" s="71" t="s">
        <v>4202</v>
      </c>
      <c r="W3729" s="171"/>
      <c r="X3729" s="172"/>
      <c r="Y3729" s="176">
        <f t="shared" si="2050"/>
        <v>0</v>
      </c>
      <c r="AA3729" s="192"/>
    </row>
    <row r="3730" spans="2:27">
      <c r="B3730" s="189">
        <f t="shared" si="2043"/>
        <v>0</v>
      </c>
      <c r="C3730" s="189">
        <f t="shared" ca="1" si="2044"/>
        <v>0</v>
      </c>
      <c r="D3730" s="189">
        <f t="shared" si="2045"/>
        <v>0</v>
      </c>
      <c r="E3730" s="189">
        <f t="shared" ca="1" si="2046"/>
        <v>0</v>
      </c>
      <c r="F3730" s="189">
        <f t="shared" si="2047"/>
        <v>0</v>
      </c>
      <c r="G3730" s="189" cm="1">
        <f t="array" aca="1" ref="G3730" ca="1">OFFSET(G3730,-1,,,)+1</f>
        <v>3725</v>
      </c>
      <c r="H3730" s="189">
        <f t="shared" si="2042"/>
        <v>0</v>
      </c>
      <c r="I3730" s="189">
        <f t="shared" si="2048"/>
        <v>0</v>
      </c>
      <c r="J3730" s="179">
        <f t="shared" si="2049"/>
        <v>0</v>
      </c>
      <c r="K3730" s="173" t="s">
        <v>3624</v>
      </c>
      <c r="L3730" s="174" t="str" cm="1">
        <f t="array" aca="1" ref="L3730" ca="1">IF($K3730="",OFFSET(L3730,-1,,,),K3730)</f>
        <v>15.01.22.02.01.04</v>
      </c>
      <c r="M3730" s="175" t="str" cm="1">
        <f t="array" aca="1" ref="M3730" ca="1">IF(OR($K3730=0,$K3730=""),OFFSET(M3730,-1,,,),O3730)</f>
        <v>AÇO CA50 10,00MM - CORTADO E DOBRADO</v>
      </c>
      <c r="N3730" s="67" t="s">
        <v>319</v>
      </c>
      <c r="O3730" s="68" t="s">
        <v>4294</v>
      </c>
      <c r="P3730" s="68"/>
      <c r="Q3730" s="68" t="s">
        <v>3255</v>
      </c>
      <c r="R3730" s="69">
        <v>294.01</v>
      </c>
      <c r="S3730" s="70">
        <v>6.4729999999999999</v>
      </c>
      <c r="T3730" s="70">
        <v>1903.12673</v>
      </c>
      <c r="U3730" s="67"/>
      <c r="V3730" s="71"/>
      <c r="W3730" s="171"/>
      <c r="X3730" s="172"/>
      <c r="Y3730" s="176">
        <f t="shared" si="2050"/>
        <v>0</v>
      </c>
      <c r="AA3730" s="192"/>
    </row>
    <row r="3731" spans="2:27" hidden="1">
      <c r="B3731" s="189">
        <f t="shared" si="2043"/>
        <v>0</v>
      </c>
      <c r="C3731" s="189">
        <f t="shared" ca="1" si="2044"/>
        <v>0</v>
      </c>
      <c r="D3731" s="189">
        <f t="shared" si="2045"/>
        <v>0</v>
      </c>
      <c r="E3731" s="189">
        <f t="shared" ca="1" si="2046"/>
        <v>0</v>
      </c>
      <c r="F3731" s="189">
        <f t="shared" si="2047"/>
        <v>0</v>
      </c>
      <c r="G3731" s="189" cm="1">
        <f t="array" aca="1" ref="G3731" ca="1">OFFSET(G3731,-1,,,)+1</f>
        <v>3726</v>
      </c>
      <c r="H3731" s="189">
        <f t="shared" si="2042"/>
        <v>0</v>
      </c>
      <c r="I3731" s="189">
        <f t="shared" si="2048"/>
        <v>0</v>
      </c>
      <c r="J3731" s="179">
        <f t="shared" si="2049"/>
        <v>0</v>
      </c>
      <c r="K3731" s="173"/>
      <c r="L3731" s="174" t="str" cm="1">
        <f t="array" aca="1" ref="L3731" ca="1">IF($K3731="",OFFSET(L3731,-1,,,),K3731)</f>
        <v>15.01.22.02.01.04</v>
      </c>
      <c r="M3731" s="175" t="str" cm="1">
        <f t="array" aca="1" ref="M3731" ca="1">IF(OR($K3731=0,$K3731=""),OFFSET(M3731,-1,,,),O3731)</f>
        <v>AÇO CA50 10,00MM - CORTADO E DOBRADO</v>
      </c>
      <c r="N3731" s="67" t="s">
        <v>306</v>
      </c>
      <c r="O3731" s="68" t="s">
        <v>307</v>
      </c>
      <c r="P3731" s="68"/>
      <c r="Q3731" s="68" t="s">
        <v>3255</v>
      </c>
      <c r="R3731" s="69">
        <v>2.9401000000000002</v>
      </c>
      <c r="S3731" s="70">
        <v>11</v>
      </c>
      <c r="T3731" s="70">
        <v>32.341100000000004</v>
      </c>
      <c r="U3731" s="67" t="s">
        <v>1519</v>
      </c>
      <c r="V3731" s="71" t="s">
        <v>4202</v>
      </c>
      <c r="W3731" s="171"/>
      <c r="X3731" s="172"/>
      <c r="Y3731" s="176">
        <f t="shared" si="2050"/>
        <v>0</v>
      </c>
      <c r="AA3731" s="192"/>
    </row>
    <row r="3732" spans="2:27" hidden="1">
      <c r="B3732" s="189">
        <f t="shared" si="2043"/>
        <v>0</v>
      </c>
      <c r="C3732" s="189">
        <f t="shared" ca="1" si="2044"/>
        <v>0</v>
      </c>
      <c r="D3732" s="189">
        <f t="shared" si="2045"/>
        <v>0</v>
      </c>
      <c r="E3732" s="189">
        <f t="shared" ca="1" si="2046"/>
        <v>0</v>
      </c>
      <c r="F3732" s="189">
        <f t="shared" si="2047"/>
        <v>0</v>
      </c>
      <c r="G3732" s="189" cm="1">
        <f t="array" aca="1" ref="G3732" ca="1">OFFSET(G3732,-1,,,)+1</f>
        <v>3727</v>
      </c>
      <c r="H3732" s="189">
        <f t="shared" si="2042"/>
        <v>0</v>
      </c>
      <c r="I3732" s="189">
        <f t="shared" si="2048"/>
        <v>0</v>
      </c>
      <c r="J3732" s="179">
        <f t="shared" si="2049"/>
        <v>0</v>
      </c>
      <c r="K3732" s="173"/>
      <c r="L3732" s="174" t="str" cm="1">
        <f t="array" aca="1" ref="L3732" ca="1">IF($K3732="",OFFSET(L3732,-1,,,),K3732)</f>
        <v>15.01.22.02.01.04</v>
      </c>
      <c r="M3732" s="175" t="str" cm="1">
        <f t="array" aca="1" ref="M3732" ca="1">IF(OR($K3732=0,$K3732=""),OFFSET(M3732,-1,,,),O3732)</f>
        <v>AÇO CA50 10,00MM - CORTADO E DOBRADO</v>
      </c>
      <c r="N3732" s="67" t="s">
        <v>320</v>
      </c>
      <c r="O3732" s="68" t="s">
        <v>321</v>
      </c>
      <c r="P3732" s="68"/>
      <c r="Q3732" s="68" t="s">
        <v>3255</v>
      </c>
      <c r="R3732" s="69">
        <v>296.95010000000002</v>
      </c>
      <c r="S3732" s="70">
        <v>5.6</v>
      </c>
      <c r="T3732" s="70">
        <v>1662.92056</v>
      </c>
      <c r="U3732" s="67" t="s">
        <v>1519</v>
      </c>
      <c r="V3732" s="71" t="s">
        <v>4202</v>
      </c>
      <c r="W3732" s="171"/>
      <c r="X3732" s="172"/>
      <c r="Y3732" s="176">
        <f t="shared" si="2050"/>
        <v>0</v>
      </c>
      <c r="AA3732" s="192"/>
    </row>
    <row r="3733" spans="2:27" hidden="1">
      <c r="B3733" s="189">
        <f t="shared" si="2043"/>
        <v>0</v>
      </c>
      <c r="C3733" s="189">
        <f t="shared" ca="1" si="2044"/>
        <v>0</v>
      </c>
      <c r="D3733" s="189">
        <f t="shared" si="2045"/>
        <v>0</v>
      </c>
      <c r="E3733" s="189">
        <f t="shared" ca="1" si="2046"/>
        <v>0</v>
      </c>
      <c r="F3733" s="189">
        <f t="shared" si="2047"/>
        <v>0</v>
      </c>
      <c r="G3733" s="189" cm="1">
        <f t="array" aca="1" ref="G3733" ca="1">OFFSET(G3733,-1,,,)+1</f>
        <v>3728</v>
      </c>
      <c r="H3733" s="189">
        <f t="shared" si="2042"/>
        <v>0</v>
      </c>
      <c r="I3733" s="189">
        <f t="shared" si="2048"/>
        <v>0</v>
      </c>
      <c r="J3733" s="179">
        <f t="shared" si="2049"/>
        <v>0</v>
      </c>
      <c r="K3733" s="173"/>
      <c r="L3733" s="174" t="str" cm="1">
        <f t="array" aca="1" ref="L3733" ca="1">IF($K3733="",OFFSET(L3733,-1,,,),K3733)</f>
        <v>15.01.22.02.01.04</v>
      </c>
      <c r="M3733" s="175" t="str" cm="1">
        <f t="array" aca="1" ref="M3733" ca="1">IF(OR($K3733=0,$K3733=""),OFFSET(M3733,-1,,,),O3733)</f>
        <v>AÇO CA50 10,00MM - CORTADO E DOBRADO</v>
      </c>
      <c r="N3733" s="67" t="s">
        <v>322</v>
      </c>
      <c r="O3733" s="68" t="s">
        <v>323</v>
      </c>
      <c r="P3733" s="68"/>
      <c r="Q3733" s="68" t="s">
        <v>3255</v>
      </c>
      <c r="R3733" s="69">
        <v>296.95010000000002</v>
      </c>
      <c r="S3733" s="70">
        <v>0.7</v>
      </c>
      <c r="T3733" s="70">
        <v>207.86507</v>
      </c>
      <c r="U3733" s="67" t="s">
        <v>1519</v>
      </c>
      <c r="V3733" s="71" t="s">
        <v>4202</v>
      </c>
      <c r="W3733" s="171"/>
      <c r="X3733" s="172"/>
      <c r="Y3733" s="176">
        <f t="shared" si="2050"/>
        <v>0</v>
      </c>
      <c r="AA3733" s="192"/>
    </row>
    <row r="3734" spans="2:27">
      <c r="B3734" s="189">
        <f t="shared" si="2043"/>
        <v>0</v>
      </c>
      <c r="C3734" s="189">
        <f t="shared" ca="1" si="2044"/>
        <v>0</v>
      </c>
      <c r="D3734" s="189">
        <f t="shared" si="2045"/>
        <v>0</v>
      </c>
      <c r="E3734" s="189">
        <f t="shared" ca="1" si="2046"/>
        <v>0</v>
      </c>
      <c r="F3734" s="189">
        <f t="shared" si="2047"/>
        <v>0</v>
      </c>
      <c r="G3734" s="189" cm="1">
        <f t="array" aca="1" ref="G3734" ca="1">OFFSET(G3734,-1,,,)+1</f>
        <v>3729</v>
      </c>
      <c r="H3734" s="189">
        <f t="shared" si="2042"/>
        <v>0</v>
      </c>
      <c r="I3734" s="189">
        <f t="shared" si="2048"/>
        <v>0</v>
      </c>
      <c r="J3734" s="179">
        <f t="shared" si="2049"/>
        <v>0</v>
      </c>
      <c r="K3734" s="173" t="s">
        <v>3625</v>
      </c>
      <c r="L3734" s="174" t="str" cm="1">
        <f t="array" aca="1" ref="L3734" ca="1">IF($K3734="",OFFSET(L3734,-1,,,),K3734)</f>
        <v>15.01.22.02.01.05</v>
      </c>
      <c r="M3734" s="175" t="str" cm="1">
        <f t="array" aca="1" ref="M3734" ca="1">IF(OR($K3734=0,$K3734=""),OFFSET(M3734,-1,,,),O3734)</f>
        <v>GRAUTE HORIZONTAL E VERTICAL 15 MPA</v>
      </c>
      <c r="N3734" s="67" t="s">
        <v>714</v>
      </c>
      <c r="O3734" s="68" t="s">
        <v>4436</v>
      </c>
      <c r="P3734" s="68"/>
      <c r="Q3734" s="68" t="s">
        <v>3256</v>
      </c>
      <c r="R3734" s="69">
        <v>4.76</v>
      </c>
      <c r="S3734" s="70">
        <v>556.5</v>
      </c>
      <c r="T3734" s="70">
        <v>2648.94</v>
      </c>
      <c r="U3734" s="67"/>
      <c r="V3734" s="71"/>
      <c r="W3734" s="171"/>
      <c r="X3734" s="172"/>
      <c r="Y3734" s="176">
        <f t="shared" si="2050"/>
        <v>0</v>
      </c>
      <c r="AA3734" s="192"/>
    </row>
    <row r="3735" spans="2:27" hidden="1">
      <c r="B3735" s="189">
        <f t="shared" si="2043"/>
        <v>0</v>
      </c>
      <c r="C3735" s="189">
        <f t="shared" ca="1" si="2044"/>
        <v>0</v>
      </c>
      <c r="D3735" s="189">
        <f t="shared" si="2045"/>
        <v>0</v>
      </c>
      <c r="E3735" s="189">
        <f t="shared" ca="1" si="2046"/>
        <v>0</v>
      </c>
      <c r="F3735" s="189">
        <f t="shared" si="2047"/>
        <v>0</v>
      </c>
      <c r="G3735" s="189" cm="1">
        <f t="array" aca="1" ref="G3735" ca="1">OFFSET(G3735,-1,,,)+1</f>
        <v>3730</v>
      </c>
      <c r="H3735" s="189">
        <f t="shared" si="2042"/>
        <v>0</v>
      </c>
      <c r="I3735" s="189">
        <f t="shared" si="2048"/>
        <v>0</v>
      </c>
      <c r="J3735" s="179">
        <f t="shared" si="2049"/>
        <v>0</v>
      </c>
      <c r="K3735" s="173"/>
      <c r="L3735" s="174" t="str" cm="1">
        <f t="array" aca="1" ref="L3735" ca="1">IF($K3735="",OFFSET(L3735,-1,,,),K3735)</f>
        <v>15.01.22.02.01.05</v>
      </c>
      <c r="M3735" s="175" t="str" cm="1">
        <f t="array" aca="1" ref="M3735" ca="1">IF(OR($K3735=0,$K3735=""),OFFSET(M3735,-1,,,),O3735)</f>
        <v>GRAUTE HORIZONTAL E VERTICAL 15 MPA</v>
      </c>
      <c r="N3735" s="67" t="s">
        <v>715</v>
      </c>
      <c r="O3735" s="68" t="s">
        <v>716</v>
      </c>
      <c r="P3735" s="68"/>
      <c r="Q3735" s="68" t="s">
        <v>3256</v>
      </c>
      <c r="R3735" s="69">
        <v>4.9980000000000002</v>
      </c>
      <c r="S3735" s="70">
        <v>530</v>
      </c>
      <c r="T3735" s="70">
        <v>2648.94</v>
      </c>
      <c r="U3735" s="67" t="s">
        <v>1519</v>
      </c>
      <c r="V3735" s="71" t="s">
        <v>4202</v>
      </c>
      <c r="W3735" s="171"/>
      <c r="X3735" s="172"/>
      <c r="Y3735" s="176">
        <f t="shared" si="2050"/>
        <v>0</v>
      </c>
      <c r="AA3735" s="192"/>
    </row>
    <row r="3736" spans="2:27">
      <c r="B3736" s="189">
        <f t="shared" si="2043"/>
        <v>0</v>
      </c>
      <c r="C3736" s="189">
        <f t="shared" ca="1" si="2044"/>
        <v>0</v>
      </c>
      <c r="D3736" s="189">
        <f t="shared" si="2045"/>
        <v>0</v>
      </c>
      <c r="E3736" s="189">
        <f t="shared" ca="1" si="2046"/>
        <v>0</v>
      </c>
      <c r="F3736" s="189">
        <f t="shared" si="2047"/>
        <v>0</v>
      </c>
      <c r="G3736" s="189" cm="1">
        <f t="array" aca="1" ref="G3736" ca="1">OFFSET(G3736,-1,,,)+1</f>
        <v>3731</v>
      </c>
      <c r="H3736" s="189">
        <f t="shared" si="2042"/>
        <v>0</v>
      </c>
      <c r="I3736" s="189">
        <f t="shared" si="2048"/>
        <v>0</v>
      </c>
      <c r="J3736" s="179">
        <f t="shared" si="2049"/>
        <v>0</v>
      </c>
      <c r="K3736" s="173" t="s">
        <v>3626</v>
      </c>
      <c r="L3736" s="174" t="str" cm="1">
        <f t="array" aca="1" ref="L3736" ca="1">IF($K3736="",OFFSET(L3736,-1,,,),K3736)</f>
        <v>15.01.22.02.01.06</v>
      </c>
      <c r="M3736" s="175" t="str" cm="1">
        <f t="array" aca="1" ref="M3736" ca="1">IF(OR($K3736=0,$K3736=""),OFFSET(M3736,-1,,,),O3736)</f>
        <v>TAXA MÍNIMA DE BOMBA ESTACIONÁRIA</v>
      </c>
      <c r="N3736" s="67" t="s">
        <v>797</v>
      </c>
      <c r="O3736" s="68" t="s">
        <v>4758</v>
      </c>
      <c r="P3736" s="68"/>
      <c r="Q3736" s="68" t="s">
        <v>3261</v>
      </c>
      <c r="R3736" s="69">
        <v>1</v>
      </c>
      <c r="S3736" s="70">
        <v>3000</v>
      </c>
      <c r="T3736" s="70">
        <v>3000</v>
      </c>
      <c r="U3736" s="67"/>
      <c r="V3736" s="71"/>
      <c r="W3736" s="171"/>
      <c r="X3736" s="172"/>
      <c r="Y3736" s="176">
        <f t="shared" si="2050"/>
        <v>0</v>
      </c>
      <c r="AA3736" s="192"/>
    </row>
    <row r="3737" spans="2:27" hidden="1">
      <c r="B3737" s="189">
        <f t="shared" si="2043"/>
        <v>0</v>
      </c>
      <c r="C3737" s="189">
        <f t="shared" ca="1" si="2044"/>
        <v>0</v>
      </c>
      <c r="D3737" s="189">
        <f t="shared" si="2045"/>
        <v>0</v>
      </c>
      <c r="E3737" s="189">
        <f t="shared" ca="1" si="2046"/>
        <v>0</v>
      </c>
      <c r="F3737" s="189">
        <f t="shared" si="2047"/>
        <v>0</v>
      </c>
      <c r="G3737" s="189" cm="1">
        <f t="array" aca="1" ref="G3737" ca="1">OFFSET(G3737,-1,,,)+1</f>
        <v>3732</v>
      </c>
      <c r="H3737" s="189">
        <f t="shared" si="2042"/>
        <v>0</v>
      </c>
      <c r="I3737" s="189">
        <f t="shared" si="2048"/>
        <v>0</v>
      </c>
      <c r="J3737" s="179">
        <f t="shared" si="2049"/>
        <v>0</v>
      </c>
      <c r="K3737" s="173"/>
      <c r="L3737" s="174" t="str" cm="1">
        <f t="array" aca="1" ref="L3737" ca="1">IF($K3737="",OFFSET(L3737,-1,,,),K3737)</f>
        <v>15.01.22.02.01.06</v>
      </c>
      <c r="M3737" s="175" t="str" cm="1">
        <f t="array" aca="1" ref="M3737" ca="1">IF(OR($K3737=0,$K3737=""),OFFSET(M3737,-1,,,),O3737)</f>
        <v>TAXA MÍNIMA DE BOMBA ESTACIONÁRIA</v>
      </c>
      <c r="N3737" s="67" t="s">
        <v>798</v>
      </c>
      <c r="O3737" s="68" t="s">
        <v>799</v>
      </c>
      <c r="P3737" s="68"/>
      <c r="Q3737" s="68" t="s">
        <v>3261</v>
      </c>
      <c r="R3737" s="69">
        <v>1</v>
      </c>
      <c r="S3737" s="70">
        <v>3000</v>
      </c>
      <c r="T3737" s="70">
        <v>3000</v>
      </c>
      <c r="U3737" s="67" t="s">
        <v>1519</v>
      </c>
      <c r="V3737" s="71" t="s">
        <v>4202</v>
      </c>
      <c r="W3737" s="171"/>
      <c r="X3737" s="172"/>
      <c r="Y3737" s="176">
        <f t="shared" si="2050"/>
        <v>0</v>
      </c>
      <c r="AA3737" s="192"/>
    </row>
    <row r="3738" spans="2:27" hidden="1">
      <c r="B3738" s="189">
        <f t="shared" si="2043"/>
        <v>0</v>
      </c>
      <c r="C3738" s="189">
        <f t="shared" ca="1" si="2044"/>
        <v>0</v>
      </c>
      <c r="D3738" s="189">
        <f t="shared" si="2045"/>
        <v>0</v>
      </c>
      <c r="E3738" s="189">
        <f t="shared" ca="1" si="2046"/>
        <v>0</v>
      </c>
      <c r="F3738" s="189">
        <f t="shared" si="2047"/>
        <v>0</v>
      </c>
      <c r="G3738" s="189" cm="1">
        <f t="array" aca="1" ref="G3738" ca="1">OFFSET(G3738,-1,,,)+1</f>
        <v>3733</v>
      </c>
      <c r="H3738" s="189">
        <f t="shared" si="2042"/>
        <v>0</v>
      </c>
      <c r="I3738" s="189">
        <f t="shared" si="2048"/>
        <v>0</v>
      </c>
      <c r="J3738" s="179">
        <f t="shared" si="2049"/>
        <v>0</v>
      </c>
      <c r="K3738" s="173" t="s">
        <v>3627</v>
      </c>
      <c r="L3738" s="174" t="str" cm="1">
        <f t="array" aca="1" ref="L3738" ca="1">IF($K3738="",OFFSET(L3738,-1,,,),K3738)</f>
        <v>15.01.22.03</v>
      </c>
      <c r="M3738" s="175" t="str" cm="1">
        <f t="array" aca="1" ref="M3738" ca="1">IF(OR($K3738=0,$K3738=""),OFFSET(M3738,-1,,,),O3738)</f>
        <v>REVESTIMENTO EXTERNO</v>
      </c>
      <c r="N3738" s="67" t="s">
        <v>143</v>
      </c>
      <c r="O3738" s="68" t="s">
        <v>364</v>
      </c>
      <c r="P3738" s="68"/>
      <c r="Q3738" s="68"/>
      <c r="R3738" s="69"/>
      <c r="S3738" s="70"/>
      <c r="T3738" s="70">
        <v>0</v>
      </c>
      <c r="U3738" s="67"/>
      <c r="V3738" s="71"/>
      <c r="W3738" s="171"/>
      <c r="X3738" s="172"/>
      <c r="Y3738" s="176">
        <f t="shared" si="2050"/>
        <v>0</v>
      </c>
      <c r="AA3738" s="192"/>
    </row>
    <row r="3739" spans="2:27">
      <c r="B3739" s="189">
        <f t="shared" si="2043"/>
        <v>0</v>
      </c>
      <c r="C3739" s="189">
        <f t="shared" ca="1" si="2044"/>
        <v>0</v>
      </c>
      <c r="D3739" s="189">
        <f t="shared" si="2045"/>
        <v>0</v>
      </c>
      <c r="E3739" s="189">
        <f t="shared" ca="1" si="2046"/>
        <v>0</v>
      </c>
      <c r="F3739" s="189">
        <f t="shared" si="2047"/>
        <v>0</v>
      </c>
      <c r="G3739" s="189" cm="1">
        <f t="array" aca="1" ref="G3739" ca="1">OFFSET(G3739,-1,,,)+1</f>
        <v>3734</v>
      </c>
      <c r="H3739" s="189">
        <f t="shared" si="2042"/>
        <v>0</v>
      </c>
      <c r="I3739" s="189">
        <f t="shared" si="2048"/>
        <v>0</v>
      </c>
      <c r="J3739" s="179">
        <f t="shared" si="2049"/>
        <v>0</v>
      </c>
      <c r="K3739" s="173" t="s">
        <v>3628</v>
      </c>
      <c r="L3739" s="174" t="str" cm="1">
        <f t="array" aca="1" ref="L3739" ca="1">IF($K3739="",OFFSET(L3739,-1,,,),K3739)</f>
        <v>15.01.22.03.01</v>
      </c>
      <c r="M3739" s="175" t="str" cm="1">
        <f t="array" aca="1" ref="M3739" ca="1">IF(OR($K3739=0,$K3739=""),OFFSET(M3739,-1,,,),O3739)</f>
        <v>MASSA ÚNICA E=20MM COM ARGAMASSA PRÉ FABRICADA- PAREDE</v>
      </c>
      <c r="N3739" s="67" t="s">
        <v>717</v>
      </c>
      <c r="O3739" s="68" t="s">
        <v>4248</v>
      </c>
      <c r="P3739" s="68"/>
      <c r="Q3739" s="68" t="s">
        <v>3258</v>
      </c>
      <c r="R3739" s="69">
        <v>76.92</v>
      </c>
      <c r="S3739" s="70">
        <v>49.96</v>
      </c>
      <c r="T3739" s="70">
        <v>3842.9232000000002</v>
      </c>
      <c r="U3739" s="67"/>
      <c r="V3739" s="71"/>
      <c r="W3739" s="171"/>
      <c r="X3739" s="172"/>
      <c r="Y3739" s="176">
        <f t="shared" si="2050"/>
        <v>0</v>
      </c>
      <c r="AA3739" s="192"/>
    </row>
    <row r="3740" spans="2:27" hidden="1">
      <c r="B3740" s="189">
        <f t="shared" si="2043"/>
        <v>0</v>
      </c>
      <c r="C3740" s="189">
        <f t="shared" ca="1" si="2044"/>
        <v>0</v>
      </c>
      <c r="D3740" s="189">
        <f t="shared" si="2045"/>
        <v>0</v>
      </c>
      <c r="E3740" s="189">
        <f t="shared" ca="1" si="2046"/>
        <v>0</v>
      </c>
      <c r="F3740" s="189">
        <f t="shared" si="2047"/>
        <v>0</v>
      </c>
      <c r="G3740" s="189" cm="1">
        <f t="array" aca="1" ref="G3740" ca="1">OFFSET(G3740,-1,,,)+1</f>
        <v>3735</v>
      </c>
      <c r="H3740" s="189">
        <f t="shared" si="2042"/>
        <v>0</v>
      </c>
      <c r="I3740" s="189">
        <f t="shared" si="2048"/>
        <v>0</v>
      </c>
      <c r="J3740" s="179">
        <f t="shared" si="2049"/>
        <v>0</v>
      </c>
      <c r="K3740" s="173"/>
      <c r="L3740" s="174" t="str" cm="1">
        <f t="array" aca="1" ref="L3740" ca="1">IF($K3740="",OFFSET(L3740,-1,,,),K3740)</f>
        <v>15.01.22.03.01</v>
      </c>
      <c r="M3740" s="175" t="str" cm="1">
        <f t="array" aca="1" ref="M3740" ca="1">IF(OR($K3740=0,$K3740=""),OFFSET(M3740,-1,,,),O3740)</f>
        <v>MASSA ÚNICA E=20MM COM ARGAMASSA PRÉ FABRICADA- PAREDE</v>
      </c>
      <c r="N3740" s="67" t="s">
        <v>522</v>
      </c>
      <c r="O3740" s="68" t="s">
        <v>523</v>
      </c>
      <c r="P3740" s="68"/>
      <c r="Q3740" s="68" t="s">
        <v>3255</v>
      </c>
      <c r="R3740" s="69">
        <v>2615.2800000000002</v>
      </c>
      <c r="S3740" s="70">
        <v>0.44</v>
      </c>
      <c r="T3740" s="70">
        <v>1150.7232000000001</v>
      </c>
      <c r="U3740" s="67" t="s">
        <v>1519</v>
      </c>
      <c r="V3740" s="71" t="s">
        <v>4202</v>
      </c>
      <c r="W3740" s="171"/>
      <c r="X3740" s="172"/>
      <c r="Y3740" s="176">
        <f t="shared" si="2050"/>
        <v>0</v>
      </c>
      <c r="AA3740" s="192"/>
    </row>
    <row r="3741" spans="2:27" hidden="1">
      <c r="B3741" s="189">
        <f t="shared" si="2043"/>
        <v>0</v>
      </c>
      <c r="C3741" s="189">
        <f t="shared" ca="1" si="2044"/>
        <v>0</v>
      </c>
      <c r="D3741" s="189">
        <f t="shared" si="2045"/>
        <v>0</v>
      </c>
      <c r="E3741" s="189">
        <f t="shared" ca="1" si="2046"/>
        <v>0</v>
      </c>
      <c r="F3741" s="189">
        <f t="shared" si="2047"/>
        <v>0</v>
      </c>
      <c r="G3741" s="189" cm="1">
        <f t="array" aca="1" ref="G3741" ca="1">OFFSET(G3741,-1,,,)+1</f>
        <v>3736</v>
      </c>
      <c r="H3741" s="189">
        <f t="shared" si="2042"/>
        <v>0</v>
      </c>
      <c r="I3741" s="189">
        <f t="shared" si="2048"/>
        <v>0</v>
      </c>
      <c r="J3741" s="179">
        <f t="shared" si="2049"/>
        <v>0</v>
      </c>
      <c r="K3741" s="173"/>
      <c r="L3741" s="174" t="str" cm="1">
        <f t="array" aca="1" ref="L3741" ca="1">IF($K3741="",OFFSET(L3741,-1,,,),K3741)</f>
        <v>15.01.22.03.01</v>
      </c>
      <c r="M3741" s="175" t="str" cm="1">
        <f t="array" aca="1" ref="M3741" ca="1">IF(OR($K3741=0,$K3741=""),OFFSET(M3741,-1,,,),O3741)</f>
        <v>MASSA ÚNICA E=20MM COM ARGAMASSA PRÉ FABRICADA- PAREDE</v>
      </c>
      <c r="N3741" s="67" t="s">
        <v>369</v>
      </c>
      <c r="O3741" s="68" t="s">
        <v>370</v>
      </c>
      <c r="P3741" s="68"/>
      <c r="Q3741" s="68" t="s">
        <v>3258</v>
      </c>
      <c r="R3741" s="69">
        <v>76.92</v>
      </c>
      <c r="S3741" s="70">
        <v>35</v>
      </c>
      <c r="T3741" s="70">
        <v>2692.2000000000003</v>
      </c>
      <c r="U3741" s="67" t="s">
        <v>1519</v>
      </c>
      <c r="V3741" s="71" t="s">
        <v>4202</v>
      </c>
      <c r="W3741" s="171"/>
      <c r="X3741" s="172"/>
      <c r="Y3741" s="176">
        <f t="shared" si="2050"/>
        <v>0</v>
      </c>
      <c r="AA3741" s="192"/>
    </row>
    <row r="3742" spans="2:27" hidden="1">
      <c r="B3742" s="189">
        <f t="shared" si="2043"/>
        <v>0</v>
      </c>
      <c r="C3742" s="189">
        <f t="shared" ca="1" si="2044"/>
        <v>0</v>
      </c>
      <c r="D3742" s="189">
        <f t="shared" si="2045"/>
        <v>0</v>
      </c>
      <c r="E3742" s="189">
        <f t="shared" ca="1" si="2046"/>
        <v>0</v>
      </c>
      <c r="F3742" s="189">
        <f t="shared" si="2047"/>
        <v>0</v>
      </c>
      <c r="G3742" s="189" cm="1">
        <f t="array" aca="1" ref="G3742" ca="1">OFFSET(G3742,-1,,,)+1</f>
        <v>3737</v>
      </c>
      <c r="H3742" s="189">
        <f t="shared" si="2042"/>
        <v>0</v>
      </c>
      <c r="I3742" s="189">
        <f t="shared" si="2048"/>
        <v>0</v>
      </c>
      <c r="J3742" s="179">
        <f t="shared" si="2049"/>
        <v>0</v>
      </c>
      <c r="K3742" s="173" t="s">
        <v>3629</v>
      </c>
      <c r="L3742" s="174" t="str" cm="1">
        <f t="array" aca="1" ref="L3742" ca="1">IF($K3742="",OFFSET(L3742,-1,,,),K3742)</f>
        <v>15.01.22.04</v>
      </c>
      <c r="M3742" s="175" t="str" cm="1">
        <f t="array" aca="1" ref="M3742" ca="1">IF(OR($K3742=0,$K3742=""),OFFSET(M3742,-1,,,),O3742)</f>
        <v>PINTURA EXTERNA</v>
      </c>
      <c r="N3742" s="67" t="s">
        <v>143</v>
      </c>
      <c r="O3742" s="68" t="s">
        <v>1427</v>
      </c>
      <c r="P3742" s="68"/>
      <c r="Q3742" s="68"/>
      <c r="R3742" s="69"/>
      <c r="S3742" s="70"/>
      <c r="T3742" s="70">
        <v>0</v>
      </c>
      <c r="U3742" s="67"/>
      <c r="V3742" s="71"/>
      <c r="W3742" s="171"/>
      <c r="X3742" s="172"/>
      <c r="Y3742" s="176">
        <f t="shared" si="2050"/>
        <v>0</v>
      </c>
      <c r="AA3742" s="192"/>
    </row>
    <row r="3743" spans="2:27">
      <c r="B3743" s="189">
        <f t="shared" si="2043"/>
        <v>0</v>
      </c>
      <c r="C3743" s="189">
        <f t="shared" ca="1" si="2044"/>
        <v>0</v>
      </c>
      <c r="D3743" s="189">
        <f t="shared" si="2045"/>
        <v>0</v>
      </c>
      <c r="E3743" s="189">
        <f t="shared" ca="1" si="2046"/>
        <v>0</v>
      </c>
      <c r="F3743" s="189">
        <f t="shared" si="2047"/>
        <v>0</v>
      </c>
      <c r="G3743" s="189" cm="1">
        <f t="array" aca="1" ref="G3743" ca="1">OFFSET(G3743,-1,,,)+1</f>
        <v>3738</v>
      </c>
      <c r="H3743" s="189">
        <f t="shared" si="2042"/>
        <v>0</v>
      </c>
      <c r="I3743" s="189">
        <f t="shared" si="2048"/>
        <v>0</v>
      </c>
      <c r="J3743" s="179">
        <f t="shared" si="2049"/>
        <v>0</v>
      </c>
      <c r="K3743" s="173" t="s">
        <v>3630</v>
      </c>
      <c r="L3743" s="174" t="str" cm="1">
        <f t="array" aca="1" ref="L3743" ca="1">IF($K3743="",OFFSET(L3743,-1,,,),K3743)</f>
        <v>15.01.22.04.01</v>
      </c>
      <c r="M3743" s="175" t="str" cm="1">
        <f t="array" aca="1" ref="M3743" ca="1">IF(OR($K3743=0,$K3743=""),OFFSET(M3743,-1,,,),O3743)</f>
        <v>APLICAÇÃO DE TEXTURA ACRILICA DE ROLO EM FACHADA (PANO)</v>
      </c>
      <c r="N3743" s="67" t="s">
        <v>378</v>
      </c>
      <c r="O3743" s="68" t="s">
        <v>379</v>
      </c>
      <c r="P3743" s="68"/>
      <c r="Q3743" s="68" t="s">
        <v>3258</v>
      </c>
      <c r="R3743" s="69">
        <v>76.92</v>
      </c>
      <c r="S3743" s="70">
        <v>25.004000000000001</v>
      </c>
      <c r="T3743" s="70">
        <v>1923.3076800000001</v>
      </c>
      <c r="U3743" s="67"/>
      <c r="V3743" s="71"/>
      <c r="W3743" s="171"/>
      <c r="X3743" s="172"/>
      <c r="Y3743" s="176">
        <f t="shared" si="2050"/>
        <v>0</v>
      </c>
      <c r="AA3743" s="192"/>
    </row>
    <row r="3744" spans="2:27" hidden="1">
      <c r="B3744" s="189">
        <f t="shared" si="2043"/>
        <v>0</v>
      </c>
      <c r="C3744" s="189">
        <f t="shared" ca="1" si="2044"/>
        <v>0</v>
      </c>
      <c r="D3744" s="189">
        <f t="shared" si="2045"/>
        <v>0</v>
      </c>
      <c r="E3744" s="189">
        <f t="shared" ca="1" si="2046"/>
        <v>0</v>
      </c>
      <c r="F3744" s="189">
        <f t="shared" si="2047"/>
        <v>0</v>
      </c>
      <c r="G3744" s="189" cm="1">
        <f t="array" aca="1" ref="G3744" ca="1">OFFSET(G3744,-1,,,)+1</f>
        <v>3739</v>
      </c>
      <c r="H3744" s="189">
        <f t="shared" si="2042"/>
        <v>0</v>
      </c>
      <c r="I3744" s="189">
        <f t="shared" si="2048"/>
        <v>0</v>
      </c>
      <c r="J3744" s="179">
        <f t="shared" si="2049"/>
        <v>0</v>
      </c>
      <c r="K3744" s="173"/>
      <c r="L3744" s="174" t="str" cm="1">
        <f t="array" aca="1" ref="L3744" ca="1">IF($K3744="",OFFSET(L3744,-1,,,),K3744)</f>
        <v>15.01.22.04.01</v>
      </c>
      <c r="M3744" s="175" t="str" cm="1">
        <f t="array" aca="1" ref="M3744" ca="1">IF(OR($K3744=0,$K3744=""),OFFSET(M3744,-1,,,),O3744)</f>
        <v>APLICAÇÃO DE TEXTURA ACRILICA DE ROLO EM FACHADA (PANO)</v>
      </c>
      <c r="N3744" s="67" t="s">
        <v>380</v>
      </c>
      <c r="O3744" s="68" t="s">
        <v>381</v>
      </c>
      <c r="P3744" s="68"/>
      <c r="Q3744" s="68" t="s">
        <v>3254</v>
      </c>
      <c r="R3744" s="69">
        <v>19.779209000000002</v>
      </c>
      <c r="S3744" s="70">
        <v>3.71</v>
      </c>
      <c r="T3744" s="70">
        <v>73.380865390000011</v>
      </c>
      <c r="U3744" s="67" t="s">
        <v>1519</v>
      </c>
      <c r="V3744" s="71" t="s">
        <v>4202</v>
      </c>
      <c r="W3744" s="171"/>
      <c r="X3744" s="172"/>
      <c r="Y3744" s="176">
        <f t="shared" si="2050"/>
        <v>0</v>
      </c>
      <c r="AA3744" s="192"/>
    </row>
    <row r="3745" spans="2:27" hidden="1">
      <c r="B3745" s="189">
        <f t="shared" si="2043"/>
        <v>0</v>
      </c>
      <c r="C3745" s="189">
        <f t="shared" ca="1" si="2044"/>
        <v>0</v>
      </c>
      <c r="D3745" s="189">
        <f t="shared" si="2045"/>
        <v>0</v>
      </c>
      <c r="E3745" s="189">
        <f t="shared" ca="1" si="2046"/>
        <v>0</v>
      </c>
      <c r="F3745" s="189">
        <f t="shared" si="2047"/>
        <v>0</v>
      </c>
      <c r="G3745" s="189" cm="1">
        <f t="array" aca="1" ref="G3745" ca="1">OFFSET(G3745,-1,,,)+1</f>
        <v>3740</v>
      </c>
      <c r="H3745" s="189">
        <f t="shared" si="2042"/>
        <v>0</v>
      </c>
      <c r="I3745" s="189">
        <f t="shared" si="2048"/>
        <v>0</v>
      </c>
      <c r="J3745" s="179">
        <f t="shared" si="2049"/>
        <v>0</v>
      </c>
      <c r="K3745" s="173"/>
      <c r="L3745" s="174" t="str" cm="1">
        <f t="array" aca="1" ref="L3745" ca="1">IF($K3745="",OFFSET(L3745,-1,,,),K3745)</f>
        <v>15.01.22.04.01</v>
      </c>
      <c r="M3745" s="175" t="str" cm="1">
        <f t="array" aca="1" ref="M3745" ca="1">IF(OR($K3745=0,$K3745=""),OFFSET(M3745,-1,,,),O3745)</f>
        <v>APLICAÇÃO DE TEXTURA ACRILICA DE ROLO EM FACHADA (PANO)</v>
      </c>
      <c r="N3745" s="67" t="s">
        <v>382</v>
      </c>
      <c r="O3745" s="68" t="s">
        <v>383</v>
      </c>
      <c r="P3745" s="68"/>
      <c r="Q3745" s="68" t="s">
        <v>3255</v>
      </c>
      <c r="R3745" s="69">
        <v>384.6</v>
      </c>
      <c r="S3745" s="70">
        <v>2.1</v>
      </c>
      <c r="T3745" s="70">
        <v>807.66000000000008</v>
      </c>
      <c r="U3745" s="67" t="s">
        <v>1519</v>
      </c>
      <c r="V3745" s="71" t="s">
        <v>4202</v>
      </c>
      <c r="W3745" s="171"/>
      <c r="X3745" s="172"/>
      <c r="Y3745" s="176">
        <f t="shared" si="2050"/>
        <v>0</v>
      </c>
      <c r="AA3745" s="192"/>
    </row>
    <row r="3746" spans="2:27" hidden="1">
      <c r="B3746" s="189">
        <f t="shared" si="2043"/>
        <v>0</v>
      </c>
      <c r="C3746" s="189">
        <f t="shared" ca="1" si="2044"/>
        <v>0</v>
      </c>
      <c r="D3746" s="189">
        <f t="shared" si="2045"/>
        <v>0</v>
      </c>
      <c r="E3746" s="189">
        <f t="shared" ca="1" si="2046"/>
        <v>0</v>
      </c>
      <c r="F3746" s="189">
        <f t="shared" si="2047"/>
        <v>0</v>
      </c>
      <c r="G3746" s="189" cm="1">
        <f t="array" aca="1" ref="G3746" ca="1">OFFSET(G3746,-1,,,)+1</f>
        <v>3741</v>
      </c>
      <c r="H3746" s="189">
        <f t="shared" si="2042"/>
        <v>0</v>
      </c>
      <c r="I3746" s="189">
        <f t="shared" si="2048"/>
        <v>0</v>
      </c>
      <c r="J3746" s="179">
        <f t="shared" si="2049"/>
        <v>0</v>
      </c>
      <c r="K3746" s="173"/>
      <c r="L3746" s="174" t="str" cm="1">
        <f t="array" aca="1" ref="L3746" ca="1">IF($K3746="",OFFSET(L3746,-1,,,),K3746)</f>
        <v>15.01.22.04.01</v>
      </c>
      <c r="M3746" s="175" t="str" cm="1">
        <f t="array" aca="1" ref="M3746" ca="1">IF(OR($K3746=0,$K3746=""),OFFSET(M3746,-1,,,),O3746)</f>
        <v>APLICAÇÃO DE TEXTURA ACRILICA DE ROLO EM FACHADA (PANO)</v>
      </c>
      <c r="N3746" s="67" t="s">
        <v>384</v>
      </c>
      <c r="O3746" s="68" t="s">
        <v>385</v>
      </c>
      <c r="P3746" s="68"/>
      <c r="Q3746" s="68" t="s">
        <v>3258</v>
      </c>
      <c r="R3746" s="69">
        <v>76.92</v>
      </c>
      <c r="S3746" s="70">
        <v>13.55</v>
      </c>
      <c r="T3746" s="70">
        <v>1042.2660000000001</v>
      </c>
      <c r="U3746" s="67" t="s">
        <v>1519</v>
      </c>
      <c r="V3746" s="71" t="s">
        <v>4202</v>
      </c>
      <c r="W3746" s="171"/>
      <c r="X3746" s="172"/>
      <c r="Y3746" s="176">
        <f t="shared" si="2050"/>
        <v>0</v>
      </c>
      <c r="AA3746" s="192"/>
    </row>
    <row r="3747" spans="2:27">
      <c r="B3747" s="189">
        <f t="shared" si="2043"/>
        <v>0</v>
      </c>
      <c r="C3747" s="189">
        <f t="shared" ca="1" si="2044"/>
        <v>0</v>
      </c>
      <c r="D3747" s="189">
        <f t="shared" si="2045"/>
        <v>0</v>
      </c>
      <c r="E3747" s="189">
        <f t="shared" ca="1" si="2046"/>
        <v>0</v>
      </c>
      <c r="F3747" s="189">
        <f t="shared" si="2047"/>
        <v>0</v>
      </c>
      <c r="G3747" s="189" cm="1">
        <f t="array" aca="1" ref="G3747" ca="1">OFFSET(G3747,-1,,,)+1</f>
        <v>3742</v>
      </c>
      <c r="H3747" s="189">
        <f t="shared" si="2042"/>
        <v>0</v>
      </c>
      <c r="I3747" s="189">
        <f t="shared" si="2048"/>
        <v>0</v>
      </c>
      <c r="J3747" s="179">
        <f t="shared" si="2049"/>
        <v>0</v>
      </c>
      <c r="K3747" s="173" t="s">
        <v>3631</v>
      </c>
      <c r="L3747" s="174" t="str" cm="1">
        <f t="array" aca="1" ref="L3747" ca="1">IF($K3747="",OFFSET(L3747,-1,,,),K3747)</f>
        <v>15.01.22.04.02</v>
      </c>
      <c r="M3747" s="175" t="str" cm="1">
        <f t="array" aca="1" ref="M3747" ca="1">IF(OR($K3747=0,$K3747=""),OFFSET(M3747,-1,,,),O3747)</f>
        <v>CHAPISCO COLANTE EM PEÇAS DE CONCRETO PARA REBOCO</v>
      </c>
      <c r="N3747" s="67" t="s">
        <v>2894</v>
      </c>
      <c r="O3747" s="68" t="s">
        <v>4611</v>
      </c>
      <c r="P3747" s="68"/>
      <c r="Q3747" s="68" t="s">
        <v>3258</v>
      </c>
      <c r="R3747" s="69">
        <v>33.590000000000003</v>
      </c>
      <c r="S3747" s="70">
        <v>3.6</v>
      </c>
      <c r="T3747" s="70">
        <v>120.92400000000002</v>
      </c>
      <c r="U3747" s="67"/>
      <c r="V3747" s="71"/>
      <c r="W3747" s="171"/>
      <c r="X3747" s="172"/>
      <c r="Y3747" s="176">
        <f t="shared" si="2050"/>
        <v>0</v>
      </c>
      <c r="AA3747" s="192"/>
    </row>
    <row r="3748" spans="2:27" hidden="1">
      <c r="B3748" s="189">
        <f t="shared" si="2043"/>
        <v>0</v>
      </c>
      <c r="C3748" s="189">
        <f t="shared" ca="1" si="2044"/>
        <v>0</v>
      </c>
      <c r="D3748" s="189">
        <f t="shared" si="2045"/>
        <v>0</v>
      </c>
      <c r="E3748" s="189">
        <f t="shared" ca="1" si="2046"/>
        <v>0</v>
      </c>
      <c r="F3748" s="189">
        <f t="shared" si="2047"/>
        <v>0</v>
      </c>
      <c r="G3748" s="189" cm="1">
        <f t="array" aca="1" ref="G3748" ca="1">OFFSET(G3748,-1,,,)+1</f>
        <v>3743</v>
      </c>
      <c r="H3748" s="189">
        <f t="shared" si="2042"/>
        <v>0</v>
      </c>
      <c r="I3748" s="189">
        <f t="shared" si="2048"/>
        <v>0</v>
      </c>
      <c r="J3748" s="179">
        <f t="shared" si="2049"/>
        <v>0</v>
      </c>
      <c r="K3748" s="173"/>
      <c r="L3748" s="174" t="str" cm="1">
        <f t="array" aca="1" ref="L3748" ca="1">IF($K3748="",OFFSET(L3748,-1,,,),K3748)</f>
        <v>15.01.22.04.02</v>
      </c>
      <c r="M3748" s="175" t="str" cm="1">
        <f t="array" aca="1" ref="M3748" ca="1">IF(OR($K3748=0,$K3748=""),OFFSET(M3748,-1,,,),O3748)</f>
        <v>CHAPISCO COLANTE EM PEÇAS DE CONCRETO PARA REBOCO</v>
      </c>
      <c r="N3748" s="67" t="s">
        <v>1039</v>
      </c>
      <c r="O3748" s="68" t="s">
        <v>1040</v>
      </c>
      <c r="P3748" s="68"/>
      <c r="Q3748" s="68" t="s">
        <v>3255</v>
      </c>
      <c r="R3748" s="69">
        <v>134.36000000000001</v>
      </c>
      <c r="S3748" s="70">
        <v>0.9</v>
      </c>
      <c r="T3748" s="70">
        <v>120.92400000000002</v>
      </c>
      <c r="U3748" s="67" t="s">
        <v>1519</v>
      </c>
      <c r="V3748" s="71" t="s">
        <v>4202</v>
      </c>
      <c r="W3748" s="171"/>
      <c r="X3748" s="172"/>
      <c r="Y3748" s="176">
        <f t="shared" si="2050"/>
        <v>0</v>
      </c>
      <c r="AA3748" s="192"/>
    </row>
    <row r="3749" spans="2:27" hidden="1">
      <c r="B3749" s="189">
        <f t="shared" si="2043"/>
        <v>0</v>
      </c>
      <c r="C3749" s="189">
        <f t="shared" ca="1" si="2044"/>
        <v>0</v>
      </c>
      <c r="D3749" s="189">
        <f t="shared" si="2045"/>
        <v>0</v>
      </c>
      <c r="E3749" s="189">
        <f t="shared" ca="1" si="2046"/>
        <v>0</v>
      </c>
      <c r="F3749" s="189">
        <f t="shared" si="2047"/>
        <v>0</v>
      </c>
      <c r="G3749" s="189" cm="1">
        <f t="array" aca="1" ref="G3749" ca="1">OFFSET(G3749,-1,,,)+1</f>
        <v>3744</v>
      </c>
      <c r="H3749" s="189">
        <f t="shared" si="2042"/>
        <v>0</v>
      </c>
      <c r="I3749" s="189">
        <f t="shared" si="2048"/>
        <v>0</v>
      </c>
      <c r="J3749" s="179">
        <f t="shared" si="2049"/>
        <v>0</v>
      </c>
      <c r="K3749" s="173" t="s">
        <v>3632</v>
      </c>
      <c r="L3749" s="174" t="str" cm="1">
        <f t="array" aca="1" ref="L3749" ca="1">IF($K3749="",OFFSET(L3749,-1,,,),K3749)</f>
        <v>15.01.22.05</v>
      </c>
      <c r="M3749" s="175" t="str" cm="1">
        <f t="array" aca="1" ref="M3749" ca="1">IF(OR($K3749=0,$K3749=""),OFFSET(M3749,-1,,,),O3749)</f>
        <v>IMPERMEABILIZAÇÃO COM MANTA</v>
      </c>
      <c r="N3749" s="67" t="s">
        <v>143</v>
      </c>
      <c r="O3749" s="68" t="s">
        <v>4546</v>
      </c>
      <c r="P3749" s="68"/>
      <c r="Q3749" s="68"/>
      <c r="R3749" s="69"/>
      <c r="S3749" s="70"/>
      <c r="T3749" s="70">
        <v>0</v>
      </c>
      <c r="U3749" s="67"/>
      <c r="V3749" s="71"/>
      <c r="W3749" s="171"/>
      <c r="X3749" s="172"/>
      <c r="Y3749" s="176">
        <f t="shared" si="2050"/>
        <v>0</v>
      </c>
      <c r="AA3749" s="192"/>
    </row>
    <row r="3750" spans="2:27">
      <c r="B3750" s="189">
        <f t="shared" si="2043"/>
        <v>0</v>
      </c>
      <c r="C3750" s="189">
        <f t="shared" ca="1" si="2044"/>
        <v>0</v>
      </c>
      <c r="D3750" s="189">
        <f t="shared" si="2045"/>
        <v>0</v>
      </c>
      <c r="E3750" s="189">
        <f t="shared" ca="1" si="2046"/>
        <v>0</v>
      </c>
      <c r="F3750" s="189">
        <f t="shared" si="2047"/>
        <v>0</v>
      </c>
      <c r="G3750" s="189" cm="1">
        <f t="array" aca="1" ref="G3750" ca="1">OFFSET(G3750,-1,,,)+1</f>
        <v>3745</v>
      </c>
      <c r="H3750" s="189">
        <f t="shared" si="2042"/>
        <v>0</v>
      </c>
      <c r="I3750" s="189">
        <f t="shared" si="2048"/>
        <v>0</v>
      </c>
      <c r="J3750" s="179">
        <f t="shared" si="2049"/>
        <v>0</v>
      </c>
      <c r="K3750" s="173" t="s">
        <v>3633</v>
      </c>
      <c r="L3750" s="174" t="str" cm="1">
        <f t="array" aca="1" ref="L3750" ca="1">IF($K3750="",OFFSET(L3750,-1,,,),K3750)</f>
        <v>15.01.22.05.01</v>
      </c>
      <c r="M3750" s="175" t="str" cm="1">
        <f t="array" aca="1" ref="M3750" ca="1">IF(OR($K3750=0,$K3750=""),OFFSET(M3750,-1,,,),O3750)</f>
        <v>REGULARIZAÇÃO DE SUPERFÍCIE PARA IMPERMEABLIZAÇÃO COM ARGAMASSA DE CIMENTO E AREIA 1:3 - 3CM</v>
      </c>
      <c r="N3750" s="67" t="s">
        <v>1010</v>
      </c>
      <c r="O3750" s="68" t="s">
        <v>4547</v>
      </c>
      <c r="P3750" s="68"/>
      <c r="Q3750" s="68" t="s">
        <v>3258</v>
      </c>
      <c r="R3750" s="69">
        <v>188.89</v>
      </c>
      <c r="S3750" s="70">
        <v>35.337499999999999</v>
      </c>
      <c r="T3750" s="70">
        <v>6674.9003749999993</v>
      </c>
      <c r="U3750" s="67"/>
      <c r="V3750" s="71"/>
      <c r="W3750" s="171"/>
      <c r="X3750" s="172"/>
      <c r="Y3750" s="176">
        <f t="shared" si="2050"/>
        <v>0</v>
      </c>
      <c r="AA3750" s="192"/>
    </row>
    <row r="3751" spans="2:27" hidden="1">
      <c r="B3751" s="189">
        <f t="shared" si="2043"/>
        <v>0</v>
      </c>
      <c r="C3751" s="189">
        <f t="shared" ca="1" si="2044"/>
        <v>0</v>
      </c>
      <c r="D3751" s="189">
        <f t="shared" si="2045"/>
        <v>0</v>
      </c>
      <c r="E3751" s="189">
        <f t="shared" ca="1" si="2046"/>
        <v>0</v>
      </c>
      <c r="F3751" s="189">
        <f t="shared" si="2047"/>
        <v>0</v>
      </c>
      <c r="G3751" s="189" cm="1">
        <f t="array" aca="1" ref="G3751" ca="1">OFFSET(G3751,-1,,,)+1</f>
        <v>3746</v>
      </c>
      <c r="H3751" s="189">
        <f t="shared" si="2042"/>
        <v>0</v>
      </c>
      <c r="I3751" s="189">
        <f t="shared" si="2048"/>
        <v>0</v>
      </c>
      <c r="J3751" s="179">
        <f t="shared" si="2049"/>
        <v>0</v>
      </c>
      <c r="K3751" s="173"/>
      <c r="L3751" s="174" t="str" cm="1">
        <f t="array" aca="1" ref="L3751" ca="1">IF($K3751="",OFFSET(L3751,-1,,,),K3751)</f>
        <v>15.01.22.05.01</v>
      </c>
      <c r="M3751" s="175" t="str" cm="1">
        <f t="array" aca="1" ref="M3751" ca="1">IF(OR($K3751=0,$K3751=""),OFFSET(M3751,-1,,,),O3751)</f>
        <v>REGULARIZAÇÃO DE SUPERFÍCIE PARA IMPERMEABLIZAÇÃO COM ARGAMASSA DE CIMENTO E AREIA 1:3 - 3CM</v>
      </c>
      <c r="N3751" s="67" t="s">
        <v>240</v>
      </c>
      <c r="O3751" s="68" t="s">
        <v>179</v>
      </c>
      <c r="P3751" s="68"/>
      <c r="Q3751" s="68" t="s">
        <v>3255</v>
      </c>
      <c r="R3751" s="69">
        <v>1785.0105000000001</v>
      </c>
      <c r="S3751" s="70">
        <v>0.75</v>
      </c>
      <c r="T3751" s="70">
        <v>1338.757875</v>
      </c>
      <c r="U3751" s="67" t="s">
        <v>1519</v>
      </c>
      <c r="V3751" s="71" t="s">
        <v>4202</v>
      </c>
      <c r="W3751" s="171"/>
      <c r="X3751" s="172"/>
      <c r="Y3751" s="176">
        <f t="shared" si="2050"/>
        <v>0</v>
      </c>
      <c r="AA3751" s="192"/>
    </row>
    <row r="3752" spans="2:27" hidden="1">
      <c r="B3752" s="189">
        <f t="shared" si="2043"/>
        <v>0</v>
      </c>
      <c r="C3752" s="189">
        <f t="shared" ca="1" si="2044"/>
        <v>0</v>
      </c>
      <c r="D3752" s="189">
        <f t="shared" si="2045"/>
        <v>0</v>
      </c>
      <c r="E3752" s="189">
        <f t="shared" ca="1" si="2046"/>
        <v>0</v>
      </c>
      <c r="F3752" s="189">
        <f t="shared" si="2047"/>
        <v>0</v>
      </c>
      <c r="G3752" s="189" cm="1">
        <f t="array" aca="1" ref="G3752" ca="1">OFFSET(G3752,-1,,,)+1</f>
        <v>3747</v>
      </c>
      <c r="H3752" s="189">
        <f t="shared" si="2042"/>
        <v>0</v>
      </c>
      <c r="I3752" s="189">
        <f t="shared" si="2048"/>
        <v>0</v>
      </c>
      <c r="J3752" s="179">
        <f t="shared" si="2049"/>
        <v>0</v>
      </c>
      <c r="K3752" s="173"/>
      <c r="L3752" s="174" t="str" cm="1">
        <f t="array" aca="1" ref="L3752" ca="1">IF($K3752="",OFFSET(L3752,-1,,,),K3752)</f>
        <v>15.01.22.05.01</v>
      </c>
      <c r="M3752" s="175" t="str" cm="1">
        <f t="array" aca="1" ref="M3752" ca="1">IF(OR($K3752=0,$K3752=""),OFFSET(M3752,-1,,,),O3752)</f>
        <v>REGULARIZAÇÃO DE SUPERFÍCIE PARA IMPERMEABLIZAÇÃO COM ARGAMASSA DE CIMENTO E AREIA 1:3 - 3CM</v>
      </c>
      <c r="N3752" s="67" t="s">
        <v>180</v>
      </c>
      <c r="O3752" s="68" t="s">
        <v>181</v>
      </c>
      <c r="P3752" s="68"/>
      <c r="Q3752" s="68" t="s">
        <v>3256</v>
      </c>
      <c r="R3752" s="69">
        <v>4.3916930000000001</v>
      </c>
      <c r="S3752" s="70">
        <v>200</v>
      </c>
      <c r="T3752" s="70">
        <v>878.33860000000004</v>
      </c>
      <c r="U3752" s="67" t="s">
        <v>1519</v>
      </c>
      <c r="V3752" s="71" t="s">
        <v>4202</v>
      </c>
      <c r="W3752" s="171"/>
      <c r="X3752" s="172"/>
      <c r="Y3752" s="176">
        <f t="shared" si="2050"/>
        <v>0</v>
      </c>
      <c r="AA3752" s="192"/>
    </row>
    <row r="3753" spans="2:27" hidden="1">
      <c r="B3753" s="189">
        <f t="shared" si="2043"/>
        <v>0</v>
      </c>
      <c r="C3753" s="189">
        <f t="shared" ca="1" si="2044"/>
        <v>0</v>
      </c>
      <c r="D3753" s="189">
        <f t="shared" si="2045"/>
        <v>0</v>
      </c>
      <c r="E3753" s="189">
        <f t="shared" ca="1" si="2046"/>
        <v>0</v>
      </c>
      <c r="F3753" s="189">
        <f t="shared" si="2047"/>
        <v>0</v>
      </c>
      <c r="G3753" s="189" cm="1">
        <f t="array" aca="1" ref="G3753" ca="1">OFFSET(G3753,-1,,,)+1</f>
        <v>3748</v>
      </c>
      <c r="H3753" s="189">
        <f t="shared" si="2042"/>
        <v>0</v>
      </c>
      <c r="I3753" s="189">
        <f t="shared" si="2048"/>
        <v>0</v>
      </c>
      <c r="J3753" s="179">
        <f t="shared" si="2049"/>
        <v>0</v>
      </c>
      <c r="K3753" s="173"/>
      <c r="L3753" s="174" t="str" cm="1">
        <f t="array" aca="1" ref="L3753" ca="1">IF($K3753="",OFFSET(L3753,-1,,,),K3753)</f>
        <v>15.01.22.05.01</v>
      </c>
      <c r="M3753" s="175" t="str" cm="1">
        <f t="array" aca="1" ref="M3753" ca="1">IF(OR($K3753=0,$K3753=""),OFFSET(M3753,-1,,,),O3753)</f>
        <v>REGULARIZAÇÃO DE SUPERFÍCIE PARA IMPERMEABLIZAÇÃO COM ARGAMASSA DE CIMENTO E AREIA 1:3 - 3CM</v>
      </c>
      <c r="N3753" s="67" t="s">
        <v>253</v>
      </c>
      <c r="O3753" s="68" t="s">
        <v>254</v>
      </c>
      <c r="P3753" s="68"/>
      <c r="Q3753" s="68" t="s">
        <v>3255</v>
      </c>
      <c r="R3753" s="69">
        <v>75.555999999999997</v>
      </c>
      <c r="S3753" s="70">
        <v>9</v>
      </c>
      <c r="T3753" s="70">
        <v>680.00400000000002</v>
      </c>
      <c r="U3753" s="67" t="s">
        <v>1519</v>
      </c>
      <c r="V3753" s="71" t="s">
        <v>4202</v>
      </c>
      <c r="W3753" s="171"/>
      <c r="X3753" s="172"/>
      <c r="Y3753" s="176">
        <f t="shared" si="2050"/>
        <v>0</v>
      </c>
      <c r="AA3753" s="192"/>
    </row>
    <row r="3754" spans="2:27" hidden="1">
      <c r="B3754" s="189">
        <f t="shared" si="2043"/>
        <v>0</v>
      </c>
      <c r="C3754" s="189">
        <f t="shared" ca="1" si="2044"/>
        <v>0</v>
      </c>
      <c r="D3754" s="189">
        <f t="shared" si="2045"/>
        <v>0</v>
      </c>
      <c r="E3754" s="189">
        <f t="shared" ca="1" si="2046"/>
        <v>0</v>
      </c>
      <c r="F3754" s="189">
        <f t="shared" si="2047"/>
        <v>0</v>
      </c>
      <c r="G3754" s="189" cm="1">
        <f t="array" aca="1" ref="G3754" ca="1">OFFSET(G3754,-1,,,)+1</f>
        <v>3749</v>
      </c>
      <c r="H3754" s="189">
        <f t="shared" si="2042"/>
        <v>0</v>
      </c>
      <c r="I3754" s="189">
        <f t="shared" si="2048"/>
        <v>0</v>
      </c>
      <c r="J3754" s="179">
        <f t="shared" si="2049"/>
        <v>0</v>
      </c>
      <c r="K3754" s="173"/>
      <c r="L3754" s="174" t="str" cm="1">
        <f t="array" aca="1" ref="L3754" ca="1">IF($K3754="",OFFSET(L3754,-1,,,),K3754)</f>
        <v>15.01.22.05.01</v>
      </c>
      <c r="M3754" s="175" t="str" cm="1">
        <f t="array" aca="1" ref="M3754" ca="1">IF(OR($K3754=0,$K3754=""),OFFSET(M3754,-1,,,),O3754)</f>
        <v>REGULARIZAÇÃO DE SUPERFÍCIE PARA IMPERMEABLIZAÇÃO COM ARGAMASSA DE CIMENTO E AREIA 1:3 - 3CM</v>
      </c>
      <c r="N3754" s="67" t="s">
        <v>1013</v>
      </c>
      <c r="O3754" s="68" t="s">
        <v>1014</v>
      </c>
      <c r="P3754" s="68"/>
      <c r="Q3754" s="68" t="s">
        <v>3258</v>
      </c>
      <c r="R3754" s="69">
        <v>188.89</v>
      </c>
      <c r="S3754" s="70">
        <v>20</v>
      </c>
      <c r="T3754" s="70">
        <v>3777.7999999999997</v>
      </c>
      <c r="U3754" s="67" t="s">
        <v>1519</v>
      </c>
      <c r="V3754" s="71" t="s">
        <v>4202</v>
      </c>
      <c r="W3754" s="171"/>
      <c r="X3754" s="172"/>
      <c r="Y3754" s="176">
        <f t="shared" si="2050"/>
        <v>0</v>
      </c>
      <c r="AA3754" s="192"/>
    </row>
    <row r="3755" spans="2:27">
      <c r="B3755" s="189">
        <f t="shared" si="2043"/>
        <v>0</v>
      </c>
      <c r="C3755" s="189">
        <f t="shared" ca="1" si="2044"/>
        <v>0</v>
      </c>
      <c r="D3755" s="189">
        <f t="shared" si="2045"/>
        <v>0</v>
      </c>
      <c r="E3755" s="189">
        <f t="shared" ca="1" si="2046"/>
        <v>0</v>
      </c>
      <c r="F3755" s="189">
        <f t="shared" si="2047"/>
        <v>0</v>
      </c>
      <c r="G3755" s="189" cm="1">
        <f t="array" aca="1" ref="G3755" ca="1">OFFSET(G3755,-1,,,)+1</f>
        <v>3750</v>
      </c>
      <c r="H3755" s="189">
        <f t="shared" si="2042"/>
        <v>0</v>
      </c>
      <c r="I3755" s="189">
        <f t="shared" si="2048"/>
        <v>0</v>
      </c>
      <c r="J3755" s="179">
        <f t="shared" si="2049"/>
        <v>0</v>
      </c>
      <c r="K3755" s="173" t="s">
        <v>3634</v>
      </c>
      <c r="L3755" s="174" t="str" cm="1">
        <f t="array" aca="1" ref="L3755" ca="1">IF($K3755="",OFFSET(L3755,-1,,,),K3755)</f>
        <v>15.01.22.05.02</v>
      </c>
      <c r="M3755" s="175" t="str" cm="1">
        <f t="array" aca="1" ref="M3755" ca="1">IF(OR($K3755=0,$K3755=""),OFFSET(M3755,-1,,,),O3755)</f>
        <v>IMPERMEABILIZAÇÃO COM MANTA ASFÁLTICA (4MM TIPO IV), ADERIDO COM ASFALTO OXIDADO</v>
      </c>
      <c r="N3755" s="67" t="s">
        <v>1016</v>
      </c>
      <c r="O3755" s="68" t="s">
        <v>4548</v>
      </c>
      <c r="P3755" s="68"/>
      <c r="Q3755" s="68" t="s">
        <v>3258</v>
      </c>
      <c r="R3755" s="69">
        <v>214.25</v>
      </c>
      <c r="S3755" s="70">
        <v>138</v>
      </c>
      <c r="T3755" s="70">
        <v>29566.5</v>
      </c>
      <c r="U3755" s="67"/>
      <c r="V3755" s="71"/>
      <c r="W3755" s="171"/>
      <c r="X3755" s="172"/>
      <c r="Y3755" s="176">
        <f t="shared" si="2050"/>
        <v>0</v>
      </c>
      <c r="AA3755" s="192"/>
    </row>
    <row r="3756" spans="2:27" hidden="1">
      <c r="B3756" s="189">
        <f t="shared" si="2043"/>
        <v>0</v>
      </c>
      <c r="C3756" s="189">
        <f t="shared" ca="1" si="2044"/>
        <v>0</v>
      </c>
      <c r="D3756" s="189">
        <f t="shared" si="2045"/>
        <v>0</v>
      </c>
      <c r="E3756" s="189">
        <f t="shared" ca="1" si="2046"/>
        <v>0</v>
      </c>
      <c r="F3756" s="189">
        <f t="shared" si="2047"/>
        <v>0</v>
      </c>
      <c r="G3756" s="189" cm="1">
        <f t="array" aca="1" ref="G3756" ca="1">OFFSET(G3756,-1,,,)+1</f>
        <v>3751</v>
      </c>
      <c r="H3756" s="189">
        <f t="shared" si="2042"/>
        <v>0</v>
      </c>
      <c r="I3756" s="189">
        <f t="shared" si="2048"/>
        <v>0</v>
      </c>
      <c r="J3756" s="179">
        <f t="shared" si="2049"/>
        <v>0</v>
      </c>
      <c r="K3756" s="173"/>
      <c r="L3756" s="174" t="str" cm="1">
        <f t="array" aca="1" ref="L3756" ca="1">IF($K3756="",OFFSET(L3756,-1,,,),K3756)</f>
        <v>15.01.22.05.02</v>
      </c>
      <c r="M3756" s="175" t="str" cm="1">
        <f t="array" aca="1" ref="M3756" ca="1">IF(OR($K3756=0,$K3756=""),OFFSET(M3756,-1,,,),O3756)</f>
        <v>IMPERMEABILIZAÇÃO COM MANTA ASFÁLTICA (4MM TIPO IV), ADERIDO COM ASFALTO OXIDADO</v>
      </c>
      <c r="N3756" s="67" t="s">
        <v>1017</v>
      </c>
      <c r="O3756" s="68" t="s">
        <v>1018</v>
      </c>
      <c r="P3756" s="68"/>
      <c r="Q3756" s="68" t="s">
        <v>3254</v>
      </c>
      <c r="R3756" s="69">
        <v>107.125</v>
      </c>
      <c r="S3756" s="70">
        <v>3.32</v>
      </c>
      <c r="T3756" s="70">
        <v>355.65499999999997</v>
      </c>
      <c r="U3756" s="67" t="s">
        <v>1519</v>
      </c>
      <c r="V3756" s="71" t="s">
        <v>4202</v>
      </c>
      <c r="W3756" s="171"/>
      <c r="X3756" s="172"/>
      <c r="Y3756" s="176">
        <f t="shared" si="2050"/>
        <v>0</v>
      </c>
      <c r="AA3756" s="192"/>
    </row>
    <row r="3757" spans="2:27" hidden="1">
      <c r="B3757" s="189">
        <f t="shared" si="2043"/>
        <v>0</v>
      </c>
      <c r="C3757" s="189">
        <f t="shared" ca="1" si="2044"/>
        <v>0</v>
      </c>
      <c r="D3757" s="189">
        <f t="shared" si="2045"/>
        <v>0</v>
      </c>
      <c r="E3757" s="189">
        <f t="shared" ca="1" si="2046"/>
        <v>0</v>
      </c>
      <c r="F3757" s="189">
        <f t="shared" si="2047"/>
        <v>0</v>
      </c>
      <c r="G3757" s="189" cm="1">
        <f t="array" aca="1" ref="G3757" ca="1">OFFSET(G3757,-1,,,)+1</f>
        <v>3752</v>
      </c>
      <c r="H3757" s="189">
        <f t="shared" si="2042"/>
        <v>0</v>
      </c>
      <c r="I3757" s="189">
        <f t="shared" si="2048"/>
        <v>0</v>
      </c>
      <c r="J3757" s="179">
        <f t="shared" si="2049"/>
        <v>0</v>
      </c>
      <c r="K3757" s="173"/>
      <c r="L3757" s="174" t="str" cm="1">
        <f t="array" aca="1" ref="L3757" ca="1">IF($K3757="",OFFSET(L3757,-1,,,),K3757)</f>
        <v>15.01.22.05.02</v>
      </c>
      <c r="M3757" s="175" t="str" cm="1">
        <f t="array" aca="1" ref="M3757" ca="1">IF(OR($K3757=0,$K3757=""),OFFSET(M3757,-1,,,),O3757)</f>
        <v>IMPERMEABILIZAÇÃO COM MANTA ASFÁLTICA (4MM TIPO IV), ADERIDO COM ASFALTO OXIDADO</v>
      </c>
      <c r="N3757" s="67" t="s">
        <v>1019</v>
      </c>
      <c r="O3757" s="68" t="s">
        <v>1020</v>
      </c>
      <c r="P3757" s="68"/>
      <c r="Q3757" s="68" t="s">
        <v>3255</v>
      </c>
      <c r="R3757" s="69">
        <v>642.75</v>
      </c>
      <c r="S3757" s="70">
        <v>8.5</v>
      </c>
      <c r="T3757" s="70">
        <v>5463.375</v>
      </c>
      <c r="U3757" s="67" t="s">
        <v>1519</v>
      </c>
      <c r="V3757" s="71" t="s">
        <v>4202</v>
      </c>
      <c r="W3757" s="171"/>
      <c r="X3757" s="172"/>
      <c r="Y3757" s="176">
        <f t="shared" si="2050"/>
        <v>0</v>
      </c>
      <c r="AA3757" s="192"/>
    </row>
    <row r="3758" spans="2:27" hidden="1">
      <c r="B3758" s="189">
        <f t="shared" si="2043"/>
        <v>0</v>
      </c>
      <c r="C3758" s="189">
        <f t="shared" ca="1" si="2044"/>
        <v>0</v>
      </c>
      <c r="D3758" s="189">
        <f t="shared" si="2045"/>
        <v>0</v>
      </c>
      <c r="E3758" s="189">
        <f t="shared" ca="1" si="2046"/>
        <v>0</v>
      </c>
      <c r="F3758" s="189">
        <f t="shared" si="2047"/>
        <v>0</v>
      </c>
      <c r="G3758" s="189" cm="1">
        <f t="array" aca="1" ref="G3758" ca="1">OFFSET(G3758,-1,,,)+1</f>
        <v>3753</v>
      </c>
      <c r="H3758" s="189">
        <f t="shared" si="2042"/>
        <v>0</v>
      </c>
      <c r="I3758" s="189">
        <f t="shared" si="2048"/>
        <v>0</v>
      </c>
      <c r="J3758" s="179">
        <f t="shared" si="2049"/>
        <v>0</v>
      </c>
      <c r="K3758" s="173"/>
      <c r="L3758" s="174" t="str" cm="1">
        <f t="array" aca="1" ref="L3758" ca="1">IF($K3758="",OFFSET(L3758,-1,,,),K3758)</f>
        <v>15.01.22.05.02</v>
      </c>
      <c r="M3758" s="175" t="str" cm="1">
        <f t="array" aca="1" ref="M3758" ca="1">IF(OR($K3758=0,$K3758=""),OFFSET(M3758,-1,,,),O3758)</f>
        <v>IMPERMEABILIZAÇÃO COM MANTA ASFÁLTICA (4MM TIPO IV), ADERIDO COM ASFALTO OXIDADO</v>
      </c>
      <c r="N3758" s="67" t="s">
        <v>1021</v>
      </c>
      <c r="O3758" s="68" t="s">
        <v>1022</v>
      </c>
      <c r="P3758" s="68"/>
      <c r="Q3758" s="68" t="s">
        <v>3266</v>
      </c>
      <c r="R3758" s="69">
        <v>24.638750000000002</v>
      </c>
      <c r="S3758" s="70">
        <v>542</v>
      </c>
      <c r="T3758" s="70">
        <v>13354.202500000001</v>
      </c>
      <c r="U3758" s="67" t="s">
        <v>1519</v>
      </c>
      <c r="V3758" s="71" t="s">
        <v>4202</v>
      </c>
      <c r="W3758" s="171"/>
      <c r="X3758" s="172"/>
      <c r="Y3758" s="176">
        <f t="shared" si="2050"/>
        <v>0</v>
      </c>
      <c r="AA3758" s="192"/>
    </row>
    <row r="3759" spans="2:27" hidden="1">
      <c r="B3759" s="189">
        <f t="shared" si="2043"/>
        <v>0</v>
      </c>
      <c r="C3759" s="189">
        <f t="shared" ca="1" si="2044"/>
        <v>0</v>
      </c>
      <c r="D3759" s="189">
        <f t="shared" si="2045"/>
        <v>0</v>
      </c>
      <c r="E3759" s="189">
        <f t="shared" ca="1" si="2046"/>
        <v>0</v>
      </c>
      <c r="F3759" s="189">
        <f t="shared" si="2047"/>
        <v>0</v>
      </c>
      <c r="G3759" s="189" cm="1">
        <f t="array" aca="1" ref="G3759" ca="1">OFFSET(G3759,-1,,,)+1</f>
        <v>3754</v>
      </c>
      <c r="H3759" s="189">
        <f t="shared" si="2042"/>
        <v>0</v>
      </c>
      <c r="I3759" s="189">
        <f t="shared" si="2048"/>
        <v>0</v>
      </c>
      <c r="J3759" s="179">
        <f t="shared" si="2049"/>
        <v>0</v>
      </c>
      <c r="K3759" s="173"/>
      <c r="L3759" s="174" t="str" cm="1">
        <f t="array" aca="1" ref="L3759" ca="1">IF($K3759="",OFFSET(L3759,-1,,,),K3759)</f>
        <v>15.01.22.05.02</v>
      </c>
      <c r="M3759" s="175" t="str" cm="1">
        <f t="array" aca="1" ref="M3759" ca="1">IF(OR($K3759=0,$K3759=""),OFFSET(M3759,-1,,,),O3759)</f>
        <v>IMPERMEABILIZAÇÃO COM MANTA ASFÁLTICA (4MM TIPO IV), ADERIDO COM ASFALTO OXIDADO</v>
      </c>
      <c r="N3759" s="67" t="s">
        <v>1023</v>
      </c>
      <c r="O3759" s="68" t="s">
        <v>1024</v>
      </c>
      <c r="P3759" s="68"/>
      <c r="Q3759" s="68" t="s">
        <v>3258</v>
      </c>
      <c r="R3759" s="69">
        <v>214.25</v>
      </c>
      <c r="S3759" s="70">
        <v>48.51</v>
      </c>
      <c r="T3759" s="70">
        <v>10393.2675</v>
      </c>
      <c r="U3759" s="67" t="s">
        <v>1519</v>
      </c>
      <c r="V3759" s="71" t="s">
        <v>4202</v>
      </c>
      <c r="W3759" s="171"/>
      <c r="X3759" s="172"/>
      <c r="Y3759" s="176">
        <f t="shared" si="2050"/>
        <v>0</v>
      </c>
      <c r="AA3759" s="192"/>
    </row>
    <row r="3760" spans="2:27">
      <c r="B3760" s="189">
        <f t="shared" si="2043"/>
        <v>0</v>
      </c>
      <c r="C3760" s="189">
        <f t="shared" ca="1" si="2044"/>
        <v>0</v>
      </c>
      <c r="D3760" s="189">
        <f t="shared" si="2045"/>
        <v>0</v>
      </c>
      <c r="E3760" s="189">
        <f t="shared" ca="1" si="2046"/>
        <v>0</v>
      </c>
      <c r="F3760" s="189">
        <f t="shared" si="2047"/>
        <v>0</v>
      </c>
      <c r="G3760" s="189" cm="1">
        <f t="array" aca="1" ref="G3760" ca="1">OFFSET(G3760,-1,,,)+1</f>
        <v>3755</v>
      </c>
      <c r="H3760" s="189">
        <f t="shared" si="2042"/>
        <v>0</v>
      </c>
      <c r="I3760" s="189">
        <f t="shared" si="2048"/>
        <v>0</v>
      </c>
      <c r="J3760" s="179">
        <f t="shared" si="2049"/>
        <v>0</v>
      </c>
      <c r="K3760" s="173" t="s">
        <v>3635</v>
      </c>
      <c r="L3760" s="174" t="str" cm="1">
        <f t="array" aca="1" ref="L3760" ca="1">IF($K3760="",OFFSET(L3760,-1,,,),K3760)</f>
        <v>15.01.22.05.03</v>
      </c>
      <c r="M3760" s="175" t="str" cm="1">
        <f t="array" aca="1" ref="M3760" ca="1">IF(OR($K3760=0,$K3760=""),OFFSET(M3760,-1,,,),O3760)</f>
        <v>CONTRAPISO PARA MANTA ASFÁLTICA - 3CM</v>
      </c>
      <c r="N3760" s="67" t="s">
        <v>1030</v>
      </c>
      <c r="O3760" s="68" t="s">
        <v>4550</v>
      </c>
      <c r="P3760" s="68"/>
      <c r="Q3760" s="68" t="s">
        <v>3258</v>
      </c>
      <c r="R3760" s="69">
        <v>188.89</v>
      </c>
      <c r="S3760" s="70">
        <v>37.119500000000002</v>
      </c>
      <c r="T3760" s="70">
        <v>7011.5023549999996</v>
      </c>
      <c r="U3760" s="67"/>
      <c r="V3760" s="71"/>
      <c r="W3760" s="171"/>
      <c r="X3760" s="172"/>
      <c r="Y3760" s="176">
        <f t="shared" si="2050"/>
        <v>0</v>
      </c>
      <c r="AA3760" s="192"/>
    </row>
    <row r="3761" spans="2:27" hidden="1">
      <c r="B3761" s="189">
        <f t="shared" si="2043"/>
        <v>0</v>
      </c>
      <c r="C3761" s="189">
        <f t="shared" ca="1" si="2044"/>
        <v>0</v>
      </c>
      <c r="D3761" s="189">
        <f t="shared" si="2045"/>
        <v>0</v>
      </c>
      <c r="E3761" s="189">
        <f t="shared" ca="1" si="2046"/>
        <v>0</v>
      </c>
      <c r="F3761" s="189">
        <f t="shared" si="2047"/>
        <v>0</v>
      </c>
      <c r="G3761" s="189" cm="1">
        <f t="array" aca="1" ref="G3761" ca="1">OFFSET(G3761,-1,,,)+1</f>
        <v>3756</v>
      </c>
      <c r="H3761" s="189">
        <f t="shared" si="2042"/>
        <v>0</v>
      </c>
      <c r="I3761" s="189">
        <f t="shared" si="2048"/>
        <v>0</v>
      </c>
      <c r="J3761" s="179">
        <f t="shared" si="2049"/>
        <v>0</v>
      </c>
      <c r="K3761" s="173"/>
      <c r="L3761" s="174" t="str" cm="1">
        <f t="array" aca="1" ref="L3761" ca="1">IF($K3761="",OFFSET(L3761,-1,,,),K3761)</f>
        <v>15.01.22.05.03</v>
      </c>
      <c r="M3761" s="175" t="str" cm="1">
        <f t="array" aca="1" ref="M3761" ca="1">IF(OR($K3761=0,$K3761=""),OFFSET(M3761,-1,,,),O3761)</f>
        <v>CONTRAPISO PARA MANTA ASFÁLTICA - 3CM</v>
      </c>
      <c r="N3761" s="67" t="s">
        <v>240</v>
      </c>
      <c r="O3761" s="68" t="s">
        <v>179</v>
      </c>
      <c r="P3761" s="68"/>
      <c r="Q3761" s="68" t="s">
        <v>3255</v>
      </c>
      <c r="R3761" s="69">
        <v>1650.8986</v>
      </c>
      <c r="S3761" s="70">
        <v>0.75</v>
      </c>
      <c r="T3761" s="70">
        <v>1238.1739499999999</v>
      </c>
      <c r="U3761" s="67" t="s">
        <v>1519</v>
      </c>
      <c r="V3761" s="71" t="s">
        <v>4202</v>
      </c>
      <c r="W3761" s="171"/>
      <c r="X3761" s="172"/>
      <c r="Y3761" s="176">
        <f t="shared" si="2050"/>
        <v>0</v>
      </c>
      <c r="AA3761" s="192"/>
    </row>
    <row r="3762" spans="2:27" hidden="1">
      <c r="B3762" s="189">
        <f t="shared" si="2043"/>
        <v>0</v>
      </c>
      <c r="C3762" s="189">
        <f t="shared" ca="1" si="2044"/>
        <v>0</v>
      </c>
      <c r="D3762" s="189">
        <f t="shared" si="2045"/>
        <v>0</v>
      </c>
      <c r="E3762" s="189">
        <f t="shared" ca="1" si="2046"/>
        <v>0</v>
      </c>
      <c r="F3762" s="189">
        <f t="shared" si="2047"/>
        <v>0</v>
      </c>
      <c r="G3762" s="189" cm="1">
        <f t="array" aca="1" ref="G3762" ca="1">OFFSET(G3762,-1,,,)+1</f>
        <v>3757</v>
      </c>
      <c r="H3762" s="189">
        <f t="shared" si="2042"/>
        <v>0</v>
      </c>
      <c r="I3762" s="189">
        <f t="shared" si="2048"/>
        <v>0</v>
      </c>
      <c r="J3762" s="179">
        <f t="shared" si="2049"/>
        <v>0</v>
      </c>
      <c r="K3762" s="173"/>
      <c r="L3762" s="174" t="str" cm="1">
        <f t="array" aca="1" ref="L3762" ca="1">IF($K3762="",OFFSET(L3762,-1,,,),K3762)</f>
        <v>15.01.22.05.03</v>
      </c>
      <c r="M3762" s="175" t="str" cm="1">
        <f t="array" aca="1" ref="M3762" ca="1">IF(OR($K3762=0,$K3762=""),OFFSET(M3762,-1,,,),O3762)</f>
        <v>CONTRAPISO PARA MANTA ASFÁLTICA - 3CM</v>
      </c>
      <c r="N3762" s="67" t="s">
        <v>180</v>
      </c>
      <c r="O3762" s="68" t="s">
        <v>181</v>
      </c>
      <c r="P3762" s="68"/>
      <c r="Q3762" s="68" t="s">
        <v>3256</v>
      </c>
      <c r="R3762" s="69">
        <v>7.5556000000000001</v>
      </c>
      <c r="S3762" s="70">
        <v>200</v>
      </c>
      <c r="T3762" s="70">
        <v>1511.1200000000001</v>
      </c>
      <c r="U3762" s="67" t="s">
        <v>1519</v>
      </c>
      <c r="V3762" s="71" t="s">
        <v>4202</v>
      </c>
      <c r="W3762" s="171"/>
      <c r="X3762" s="172"/>
      <c r="Y3762" s="176">
        <f t="shared" si="2050"/>
        <v>0</v>
      </c>
      <c r="AA3762" s="192"/>
    </row>
    <row r="3763" spans="2:27" hidden="1">
      <c r="B3763" s="189">
        <f t="shared" si="2043"/>
        <v>0</v>
      </c>
      <c r="C3763" s="189">
        <f t="shared" ca="1" si="2044"/>
        <v>0</v>
      </c>
      <c r="D3763" s="189">
        <f t="shared" si="2045"/>
        <v>0</v>
      </c>
      <c r="E3763" s="189">
        <f t="shared" ca="1" si="2046"/>
        <v>0</v>
      </c>
      <c r="F3763" s="189">
        <f t="shared" si="2047"/>
        <v>0</v>
      </c>
      <c r="G3763" s="189" cm="1">
        <f t="array" aca="1" ref="G3763" ca="1">OFFSET(G3763,-1,,,)+1</f>
        <v>3758</v>
      </c>
      <c r="H3763" s="189">
        <f t="shared" si="2042"/>
        <v>0</v>
      </c>
      <c r="I3763" s="189">
        <f t="shared" si="2048"/>
        <v>0</v>
      </c>
      <c r="J3763" s="179">
        <f t="shared" si="2049"/>
        <v>0</v>
      </c>
      <c r="K3763" s="173"/>
      <c r="L3763" s="174" t="str" cm="1">
        <f t="array" aca="1" ref="L3763" ca="1">IF($K3763="",OFFSET(L3763,-1,,,),K3763)</f>
        <v>15.01.22.05.03</v>
      </c>
      <c r="M3763" s="175" t="str" cm="1">
        <f t="array" aca="1" ref="M3763" ca="1">IF(OR($K3763=0,$K3763=""),OFFSET(M3763,-1,,,),O3763)</f>
        <v>CONTRAPISO PARA MANTA ASFÁLTICA - 3CM</v>
      </c>
      <c r="N3763" s="67" t="s">
        <v>253</v>
      </c>
      <c r="O3763" s="68" t="s">
        <v>254</v>
      </c>
      <c r="P3763" s="68"/>
      <c r="Q3763" s="68" t="s">
        <v>3255</v>
      </c>
      <c r="R3763" s="69">
        <v>85.000500000000002</v>
      </c>
      <c r="S3763" s="70">
        <v>9</v>
      </c>
      <c r="T3763" s="70">
        <v>765.00450000000001</v>
      </c>
      <c r="U3763" s="67" t="s">
        <v>1519</v>
      </c>
      <c r="V3763" s="71" t="s">
        <v>4202</v>
      </c>
      <c r="W3763" s="171"/>
      <c r="X3763" s="172"/>
      <c r="Y3763" s="176">
        <f t="shared" si="2050"/>
        <v>0</v>
      </c>
      <c r="AA3763" s="192"/>
    </row>
    <row r="3764" spans="2:27" hidden="1">
      <c r="B3764" s="189">
        <f t="shared" si="2043"/>
        <v>0</v>
      </c>
      <c r="C3764" s="189">
        <f t="shared" ca="1" si="2044"/>
        <v>0</v>
      </c>
      <c r="D3764" s="189">
        <f t="shared" si="2045"/>
        <v>0</v>
      </c>
      <c r="E3764" s="189">
        <f t="shared" ca="1" si="2046"/>
        <v>0</v>
      </c>
      <c r="F3764" s="189">
        <f t="shared" si="2047"/>
        <v>0</v>
      </c>
      <c r="G3764" s="189" cm="1">
        <f t="array" aca="1" ref="G3764" ca="1">OFFSET(G3764,-1,,,)+1</f>
        <v>3759</v>
      </c>
      <c r="H3764" s="189">
        <f t="shared" si="2042"/>
        <v>0</v>
      </c>
      <c r="I3764" s="189">
        <f t="shared" si="2048"/>
        <v>0</v>
      </c>
      <c r="J3764" s="179">
        <f t="shared" si="2049"/>
        <v>0</v>
      </c>
      <c r="K3764" s="173"/>
      <c r="L3764" s="174" t="str" cm="1">
        <f t="array" aca="1" ref="L3764" ca="1">IF($K3764="",OFFSET(L3764,-1,,,),K3764)</f>
        <v>15.01.22.05.03</v>
      </c>
      <c r="M3764" s="175" t="str" cm="1">
        <f t="array" aca="1" ref="M3764" ca="1">IF(OR($K3764=0,$K3764=""),OFFSET(M3764,-1,,,),O3764)</f>
        <v>CONTRAPISO PARA MANTA ASFÁLTICA - 3CM</v>
      </c>
      <c r="N3764" s="67" t="s">
        <v>1031</v>
      </c>
      <c r="O3764" s="68" t="s">
        <v>1032</v>
      </c>
      <c r="P3764" s="68"/>
      <c r="Q3764" s="68" t="s">
        <v>3266</v>
      </c>
      <c r="R3764" s="69">
        <v>1.2277849999999999</v>
      </c>
      <c r="S3764" s="70">
        <v>233</v>
      </c>
      <c r="T3764" s="70">
        <v>286.07390499999997</v>
      </c>
      <c r="U3764" s="67" t="s">
        <v>1519</v>
      </c>
      <c r="V3764" s="71" t="s">
        <v>4202</v>
      </c>
      <c r="W3764" s="171"/>
      <c r="X3764" s="172"/>
      <c r="Y3764" s="176">
        <f t="shared" si="2050"/>
        <v>0</v>
      </c>
      <c r="AA3764" s="192"/>
    </row>
    <row r="3765" spans="2:27" hidden="1">
      <c r="B3765" s="189">
        <f t="shared" si="2043"/>
        <v>0</v>
      </c>
      <c r="C3765" s="189">
        <f t="shared" ca="1" si="2044"/>
        <v>0</v>
      </c>
      <c r="D3765" s="189">
        <f t="shared" si="2045"/>
        <v>0</v>
      </c>
      <c r="E3765" s="189">
        <f t="shared" ca="1" si="2046"/>
        <v>0</v>
      </c>
      <c r="F3765" s="189">
        <f t="shared" si="2047"/>
        <v>0</v>
      </c>
      <c r="G3765" s="189" cm="1">
        <f t="array" aca="1" ref="G3765" ca="1">OFFSET(G3765,-1,,,)+1</f>
        <v>3760</v>
      </c>
      <c r="H3765" s="189">
        <f t="shared" si="2042"/>
        <v>0</v>
      </c>
      <c r="I3765" s="189">
        <f t="shared" si="2048"/>
        <v>0</v>
      </c>
      <c r="J3765" s="179">
        <f t="shared" si="2049"/>
        <v>0</v>
      </c>
      <c r="K3765" s="173"/>
      <c r="L3765" s="174" t="str" cm="1">
        <f t="array" aca="1" ref="L3765" ca="1">IF($K3765="",OFFSET(L3765,-1,,,),K3765)</f>
        <v>15.01.22.05.03</v>
      </c>
      <c r="M3765" s="175" t="str" cm="1">
        <f t="array" aca="1" ref="M3765" ca="1">IF(OR($K3765=0,$K3765=""),OFFSET(M3765,-1,,,),O3765)</f>
        <v>CONTRAPISO PARA MANTA ASFÁLTICA - 3CM</v>
      </c>
      <c r="N3765" s="67" t="s">
        <v>1033</v>
      </c>
      <c r="O3765" s="68" t="s">
        <v>1034</v>
      </c>
      <c r="P3765" s="68"/>
      <c r="Q3765" s="68" t="s">
        <v>3258</v>
      </c>
      <c r="R3765" s="69">
        <v>188.89</v>
      </c>
      <c r="S3765" s="70">
        <v>14.5</v>
      </c>
      <c r="T3765" s="70">
        <v>2738.9049999999997</v>
      </c>
      <c r="U3765" s="67" t="s">
        <v>1519</v>
      </c>
      <c r="V3765" s="71" t="s">
        <v>4202</v>
      </c>
      <c r="W3765" s="171"/>
      <c r="X3765" s="172"/>
      <c r="Y3765" s="176">
        <f t="shared" si="2050"/>
        <v>0</v>
      </c>
      <c r="AA3765" s="192"/>
    </row>
    <row r="3766" spans="2:27" hidden="1">
      <c r="B3766" s="189">
        <f t="shared" si="2043"/>
        <v>0</v>
      </c>
      <c r="C3766" s="189">
        <f t="shared" ca="1" si="2044"/>
        <v>0</v>
      </c>
      <c r="D3766" s="189">
        <f t="shared" si="2045"/>
        <v>0</v>
      </c>
      <c r="E3766" s="189">
        <f t="shared" ca="1" si="2046"/>
        <v>0</v>
      </c>
      <c r="F3766" s="189">
        <f t="shared" si="2047"/>
        <v>0</v>
      </c>
      <c r="G3766" s="189" cm="1">
        <f t="array" aca="1" ref="G3766" ca="1">OFFSET(G3766,-1,,,)+1</f>
        <v>3761</v>
      </c>
      <c r="H3766" s="189">
        <f t="shared" si="2042"/>
        <v>0</v>
      </c>
      <c r="I3766" s="189">
        <f t="shared" si="2048"/>
        <v>0</v>
      </c>
      <c r="J3766" s="179">
        <f t="shared" si="2049"/>
        <v>0</v>
      </c>
      <c r="K3766" s="173"/>
      <c r="L3766" s="174" t="str" cm="1">
        <f t="array" aca="1" ref="L3766" ca="1">IF($K3766="",OFFSET(L3766,-1,,,),K3766)</f>
        <v>15.01.22.05.03</v>
      </c>
      <c r="M3766" s="175" t="str" cm="1">
        <f t="array" aca="1" ref="M3766" ca="1">IF(OR($K3766=0,$K3766=""),OFFSET(M3766,-1,,,),O3766)</f>
        <v>CONTRAPISO PARA MANTA ASFÁLTICA - 3CM</v>
      </c>
      <c r="N3766" s="67" t="s">
        <v>1035</v>
      </c>
      <c r="O3766" s="68" t="s">
        <v>1036</v>
      </c>
      <c r="P3766" s="68"/>
      <c r="Q3766" s="68" t="s">
        <v>3258</v>
      </c>
      <c r="R3766" s="69">
        <v>188.89</v>
      </c>
      <c r="S3766" s="70">
        <v>2.5</v>
      </c>
      <c r="T3766" s="70">
        <v>472.22499999999997</v>
      </c>
      <c r="U3766" s="67" t="s">
        <v>1519</v>
      </c>
      <c r="V3766" s="71" t="s">
        <v>4202</v>
      </c>
      <c r="W3766" s="171"/>
      <c r="X3766" s="172"/>
      <c r="Y3766" s="176">
        <f t="shared" si="2050"/>
        <v>0</v>
      </c>
      <c r="AA3766" s="192"/>
    </row>
    <row r="3767" spans="2:27">
      <c r="B3767" s="189">
        <f t="shared" si="2043"/>
        <v>0</v>
      </c>
      <c r="C3767" s="189">
        <f t="shared" ca="1" si="2044"/>
        <v>0</v>
      </c>
      <c r="D3767" s="189">
        <f t="shared" si="2045"/>
        <v>0</v>
      </c>
      <c r="E3767" s="189">
        <f t="shared" ca="1" si="2046"/>
        <v>0</v>
      </c>
      <c r="F3767" s="189">
        <f t="shared" si="2047"/>
        <v>0</v>
      </c>
      <c r="G3767" s="189" cm="1">
        <f t="array" aca="1" ref="G3767" ca="1">OFFSET(G3767,-1,,,)+1</f>
        <v>3762</v>
      </c>
      <c r="H3767" s="189">
        <f t="shared" si="2042"/>
        <v>0</v>
      </c>
      <c r="I3767" s="189">
        <f t="shared" si="2048"/>
        <v>0</v>
      </c>
      <c r="J3767" s="179">
        <f t="shared" si="2049"/>
        <v>0</v>
      </c>
      <c r="K3767" s="173" t="s">
        <v>3636</v>
      </c>
      <c r="L3767" s="174" t="str" cm="1">
        <f t="array" aca="1" ref="L3767" ca="1">IF($K3767="",OFFSET(L3767,-1,,,),K3767)</f>
        <v>15.01.22.05.04</v>
      </c>
      <c r="M3767" s="175" t="str" cm="1">
        <f t="array" aca="1" ref="M3767" ca="1">IF(OR($K3767=0,$K3767=""),OFFSET(M3767,-1,,,),O3767)</f>
        <v>PROTEÇÃO MECÂNICA PARA RODAPÉ DE MANTA ASFÁLTICA</v>
      </c>
      <c r="N3767" s="67" t="s">
        <v>1038</v>
      </c>
      <c r="O3767" s="68" t="s">
        <v>4551</v>
      </c>
      <c r="P3767" s="68"/>
      <c r="Q3767" s="68" t="s">
        <v>3258</v>
      </c>
      <c r="R3767" s="69">
        <v>25.37</v>
      </c>
      <c r="S3767" s="70">
        <v>22.27</v>
      </c>
      <c r="T3767" s="70">
        <v>564.98990000000003</v>
      </c>
      <c r="U3767" s="67"/>
      <c r="V3767" s="71"/>
      <c r="W3767" s="171"/>
      <c r="X3767" s="172"/>
      <c r="Y3767" s="176">
        <f t="shared" si="2050"/>
        <v>0</v>
      </c>
      <c r="AA3767" s="192"/>
    </row>
    <row r="3768" spans="2:27" hidden="1">
      <c r="B3768" s="189">
        <f t="shared" si="2043"/>
        <v>0</v>
      </c>
      <c r="C3768" s="189">
        <f t="shared" ca="1" si="2044"/>
        <v>0</v>
      </c>
      <c r="D3768" s="189">
        <f t="shared" si="2045"/>
        <v>0</v>
      </c>
      <c r="E3768" s="189">
        <f t="shared" ca="1" si="2046"/>
        <v>0</v>
      </c>
      <c r="F3768" s="189">
        <f t="shared" si="2047"/>
        <v>0</v>
      </c>
      <c r="G3768" s="189" cm="1">
        <f t="array" aca="1" ref="G3768" ca="1">OFFSET(G3768,-1,,,)+1</f>
        <v>3763</v>
      </c>
      <c r="H3768" s="189">
        <f t="shared" si="2042"/>
        <v>0</v>
      </c>
      <c r="I3768" s="189">
        <f t="shared" si="2048"/>
        <v>0</v>
      </c>
      <c r="J3768" s="179">
        <f t="shared" si="2049"/>
        <v>0</v>
      </c>
      <c r="K3768" s="173"/>
      <c r="L3768" s="174" t="str" cm="1">
        <f t="array" aca="1" ref="L3768" ca="1">IF($K3768="",OFFSET(L3768,-1,,,),K3768)</f>
        <v>15.01.22.05.04</v>
      </c>
      <c r="M3768" s="175" t="str" cm="1">
        <f t="array" aca="1" ref="M3768" ca="1">IF(OR($K3768=0,$K3768=""),OFFSET(M3768,-1,,,),O3768)</f>
        <v>PROTEÇÃO MECÂNICA PARA RODAPÉ DE MANTA ASFÁLTICA</v>
      </c>
      <c r="N3768" s="67" t="s">
        <v>1039</v>
      </c>
      <c r="O3768" s="68" t="s">
        <v>1040</v>
      </c>
      <c r="P3768" s="68"/>
      <c r="Q3768" s="68" t="s">
        <v>3255</v>
      </c>
      <c r="R3768" s="69">
        <v>202.96</v>
      </c>
      <c r="S3768" s="70">
        <v>0.9</v>
      </c>
      <c r="T3768" s="70">
        <v>182.66400000000002</v>
      </c>
      <c r="U3768" s="67" t="s">
        <v>1519</v>
      </c>
      <c r="V3768" s="71" t="s">
        <v>4202</v>
      </c>
      <c r="W3768" s="171"/>
      <c r="X3768" s="172"/>
      <c r="Y3768" s="176">
        <f t="shared" si="2050"/>
        <v>0</v>
      </c>
      <c r="AA3768" s="192"/>
    </row>
    <row r="3769" spans="2:27" hidden="1">
      <c r="B3769" s="189">
        <f t="shared" si="2043"/>
        <v>0</v>
      </c>
      <c r="C3769" s="189">
        <f t="shared" ca="1" si="2044"/>
        <v>0</v>
      </c>
      <c r="D3769" s="189">
        <f t="shared" si="2045"/>
        <v>0</v>
      </c>
      <c r="E3769" s="189">
        <f t="shared" ca="1" si="2046"/>
        <v>0</v>
      </c>
      <c r="F3769" s="189">
        <f t="shared" si="2047"/>
        <v>0</v>
      </c>
      <c r="G3769" s="189" cm="1">
        <f t="array" aca="1" ref="G3769" ca="1">OFFSET(G3769,-1,,,)+1</f>
        <v>3764</v>
      </c>
      <c r="H3769" s="189">
        <f t="shared" si="2042"/>
        <v>0</v>
      </c>
      <c r="I3769" s="189">
        <f t="shared" si="2048"/>
        <v>0</v>
      </c>
      <c r="J3769" s="179">
        <f t="shared" si="2049"/>
        <v>0</v>
      </c>
      <c r="K3769" s="173"/>
      <c r="L3769" s="174" t="str" cm="1">
        <f t="array" aca="1" ref="L3769" ca="1">IF($K3769="",OFFSET(L3769,-1,,,),K3769)</f>
        <v>15.01.22.05.04</v>
      </c>
      <c r="M3769" s="175" t="str" cm="1">
        <f t="array" aca="1" ref="M3769" ca="1">IF(OR($K3769=0,$K3769=""),OFFSET(M3769,-1,,,),O3769)</f>
        <v>PROTEÇÃO MECÂNICA PARA RODAPÉ DE MANTA ASFÁLTICA</v>
      </c>
      <c r="N3769" s="67" t="s">
        <v>1041</v>
      </c>
      <c r="O3769" s="68" t="s">
        <v>1042</v>
      </c>
      <c r="P3769" s="68"/>
      <c r="Q3769" s="68" t="s">
        <v>3266</v>
      </c>
      <c r="R3769" s="69">
        <v>0.50739999999999996</v>
      </c>
      <c r="S3769" s="70">
        <v>3.5</v>
      </c>
      <c r="T3769" s="70">
        <v>1.7758999999999998</v>
      </c>
      <c r="U3769" s="67" t="s">
        <v>1519</v>
      </c>
      <c r="V3769" s="71" t="s">
        <v>4202</v>
      </c>
      <c r="W3769" s="171"/>
      <c r="X3769" s="172"/>
      <c r="Y3769" s="176">
        <f t="shared" si="2050"/>
        <v>0</v>
      </c>
      <c r="AA3769" s="192"/>
    </row>
    <row r="3770" spans="2:27" hidden="1">
      <c r="B3770" s="189">
        <f t="shared" si="2043"/>
        <v>0</v>
      </c>
      <c r="C3770" s="189">
        <f t="shared" ca="1" si="2044"/>
        <v>0</v>
      </c>
      <c r="D3770" s="189">
        <f t="shared" si="2045"/>
        <v>0</v>
      </c>
      <c r="E3770" s="189">
        <f t="shared" ca="1" si="2046"/>
        <v>0</v>
      </c>
      <c r="F3770" s="189">
        <f t="shared" si="2047"/>
        <v>0</v>
      </c>
      <c r="G3770" s="189" cm="1">
        <f t="array" aca="1" ref="G3770" ca="1">OFFSET(G3770,-1,,,)+1</f>
        <v>3765</v>
      </c>
      <c r="H3770" s="189">
        <f t="shared" si="2042"/>
        <v>0</v>
      </c>
      <c r="I3770" s="189">
        <f t="shared" si="2048"/>
        <v>0</v>
      </c>
      <c r="J3770" s="179">
        <f t="shared" si="2049"/>
        <v>0</v>
      </c>
      <c r="K3770" s="173"/>
      <c r="L3770" s="174" t="str" cm="1">
        <f t="array" aca="1" ref="L3770" ca="1">IF($K3770="",OFFSET(L3770,-1,,,),K3770)</f>
        <v>15.01.22.05.04</v>
      </c>
      <c r="M3770" s="175" t="str" cm="1">
        <f t="array" aca="1" ref="M3770" ca="1">IF(OR($K3770=0,$K3770=""),OFFSET(M3770,-1,,,),O3770)</f>
        <v>PROTEÇÃO MECÂNICA PARA RODAPÉ DE MANTA ASFÁLTICA</v>
      </c>
      <c r="N3770" s="67" t="s">
        <v>2890</v>
      </c>
      <c r="O3770" s="68" t="s">
        <v>3098</v>
      </c>
      <c r="P3770" s="68"/>
      <c r="Q3770" s="68" t="s">
        <v>3258</v>
      </c>
      <c r="R3770" s="69">
        <v>25.37</v>
      </c>
      <c r="S3770" s="70">
        <v>15</v>
      </c>
      <c r="T3770" s="70">
        <v>380.55</v>
      </c>
      <c r="U3770" s="67" t="s">
        <v>1519</v>
      </c>
      <c r="V3770" s="71" t="s">
        <v>4202</v>
      </c>
      <c r="W3770" s="171"/>
      <c r="X3770" s="172"/>
      <c r="Y3770" s="176">
        <f t="shared" si="2050"/>
        <v>0</v>
      </c>
      <c r="AA3770" s="192"/>
    </row>
    <row r="3771" spans="2:27" hidden="1">
      <c r="B3771" s="189">
        <f t="shared" si="2043"/>
        <v>0</v>
      </c>
      <c r="C3771" s="189">
        <f t="shared" ca="1" si="2044"/>
        <v>0</v>
      </c>
      <c r="D3771" s="189">
        <f t="shared" si="2045"/>
        <v>0</v>
      </c>
      <c r="E3771" s="189">
        <f t="shared" ca="1" si="2046"/>
        <v>0</v>
      </c>
      <c r="F3771" s="189">
        <f t="shared" si="2047"/>
        <v>0</v>
      </c>
      <c r="G3771" s="189" cm="1">
        <f t="array" aca="1" ref="G3771" ca="1">OFFSET(G3771,-1,,,)+1</f>
        <v>3766</v>
      </c>
      <c r="H3771" s="189">
        <f t="shared" si="2042"/>
        <v>0</v>
      </c>
      <c r="I3771" s="189">
        <f t="shared" si="2048"/>
        <v>0</v>
      </c>
      <c r="J3771" s="179">
        <f t="shared" si="2049"/>
        <v>0</v>
      </c>
      <c r="K3771" s="173" t="s">
        <v>3637</v>
      </c>
      <c r="L3771" s="174" t="str" cm="1">
        <f t="array" aca="1" ref="L3771" ca="1">IF($K3771="",OFFSET(L3771,-1,,,),K3771)</f>
        <v>15.01.22.06</v>
      </c>
      <c r="M3771" s="175" t="str" cm="1">
        <f t="array" aca="1" ref="M3771" ca="1">IF(OR($K3771=0,$K3771=""),OFFSET(M3771,-1,,,),O3771)</f>
        <v>ACADEMIA</v>
      </c>
      <c r="N3771" s="67" t="s">
        <v>143</v>
      </c>
      <c r="O3771" s="68" t="s">
        <v>4852</v>
      </c>
      <c r="P3771" s="68"/>
      <c r="Q3771" s="68"/>
      <c r="R3771" s="69"/>
      <c r="S3771" s="70"/>
      <c r="T3771" s="70">
        <v>0</v>
      </c>
      <c r="U3771" s="67"/>
      <c r="V3771" s="71"/>
      <c r="W3771" s="171"/>
      <c r="X3771" s="172"/>
      <c r="Y3771" s="176">
        <f t="shared" si="2050"/>
        <v>0</v>
      </c>
      <c r="AA3771" s="192"/>
    </row>
    <row r="3772" spans="2:27" hidden="1">
      <c r="B3772" s="189">
        <f t="shared" si="2043"/>
        <v>0</v>
      </c>
      <c r="C3772" s="189">
        <f t="shared" ca="1" si="2044"/>
        <v>0</v>
      </c>
      <c r="D3772" s="189">
        <f t="shared" si="2045"/>
        <v>0</v>
      </c>
      <c r="E3772" s="189">
        <f t="shared" ca="1" si="2046"/>
        <v>0</v>
      </c>
      <c r="F3772" s="189">
        <f t="shared" si="2047"/>
        <v>0</v>
      </c>
      <c r="G3772" s="189" cm="1">
        <f t="array" aca="1" ref="G3772" ca="1">OFFSET(G3772,-1,,,)+1</f>
        <v>3767</v>
      </c>
      <c r="H3772" s="189">
        <f t="shared" si="2042"/>
        <v>0</v>
      </c>
      <c r="I3772" s="189">
        <f t="shared" si="2048"/>
        <v>0</v>
      </c>
      <c r="J3772" s="179">
        <f t="shared" si="2049"/>
        <v>0</v>
      </c>
      <c r="K3772" s="173" t="s">
        <v>3638</v>
      </c>
      <c r="L3772" s="174" t="str" cm="1">
        <f t="array" aca="1" ref="L3772" ca="1">IF($K3772="",OFFSET(L3772,-1,,,),K3772)</f>
        <v>15.01.22.06.01</v>
      </c>
      <c r="M3772" s="175" t="str" cm="1">
        <f t="array" aca="1" ref="M3772" ca="1">IF(OR($K3772=0,$K3772=""),OFFSET(M3772,-1,,,),O3772)</f>
        <v>REVESTIMENTO INTERNO</v>
      </c>
      <c r="N3772" s="67" t="s">
        <v>143</v>
      </c>
      <c r="O3772" s="68" t="s">
        <v>1084</v>
      </c>
      <c r="P3772" s="68"/>
      <c r="Q3772" s="68"/>
      <c r="R3772" s="69"/>
      <c r="S3772" s="70"/>
      <c r="T3772" s="70">
        <v>0</v>
      </c>
      <c r="U3772" s="67"/>
      <c r="V3772" s="71"/>
      <c r="W3772" s="171"/>
      <c r="X3772" s="172"/>
      <c r="Y3772" s="176">
        <f t="shared" si="2050"/>
        <v>0</v>
      </c>
      <c r="AA3772" s="192"/>
    </row>
    <row r="3773" spans="2:27">
      <c r="B3773" s="189">
        <f t="shared" si="2043"/>
        <v>0</v>
      </c>
      <c r="C3773" s="189">
        <f t="shared" ca="1" si="2044"/>
        <v>0</v>
      </c>
      <c r="D3773" s="189">
        <f t="shared" si="2045"/>
        <v>0</v>
      </c>
      <c r="E3773" s="189">
        <f t="shared" ca="1" si="2046"/>
        <v>0</v>
      </c>
      <c r="F3773" s="189">
        <f t="shared" si="2047"/>
        <v>0</v>
      </c>
      <c r="G3773" s="189" cm="1">
        <f t="array" aca="1" ref="G3773" ca="1">OFFSET(G3773,-1,,,)+1</f>
        <v>3768</v>
      </c>
      <c r="H3773" s="189">
        <f t="shared" si="2042"/>
        <v>0</v>
      </c>
      <c r="I3773" s="189">
        <f t="shared" si="2048"/>
        <v>0</v>
      </c>
      <c r="J3773" s="179">
        <f t="shared" si="2049"/>
        <v>0</v>
      </c>
      <c r="K3773" s="173" t="s">
        <v>3639</v>
      </c>
      <c r="L3773" s="174" t="str" cm="1">
        <f t="array" aca="1" ref="L3773" ca="1">IF($K3773="",OFFSET(L3773,-1,,,),K3773)</f>
        <v>15.01.22.06.01.01</v>
      </c>
      <c r="M3773" s="175" t="str" cm="1">
        <f t="array" aca="1" ref="M3773" ca="1">IF(OR($K3773=0,$K3773=""),OFFSET(M3773,-1,,,),O3773)</f>
        <v>CONTRAPISO AUTONIVELANTE - ESP=3CM</v>
      </c>
      <c r="N3773" s="67" t="s">
        <v>4068</v>
      </c>
      <c r="O3773" s="68" t="s">
        <v>4715</v>
      </c>
      <c r="P3773" s="68"/>
      <c r="Q3773" s="68" t="s">
        <v>3258</v>
      </c>
      <c r="R3773" s="69">
        <v>42.99</v>
      </c>
      <c r="S3773" s="70">
        <v>52.374699999999997</v>
      </c>
      <c r="T3773" s="70">
        <v>2251.5883530000001</v>
      </c>
      <c r="U3773" s="67"/>
      <c r="V3773" s="71"/>
      <c r="W3773" s="171"/>
      <c r="X3773" s="172"/>
      <c r="Y3773" s="176">
        <f t="shared" si="2050"/>
        <v>0</v>
      </c>
      <c r="AA3773" s="192"/>
    </row>
    <row r="3774" spans="2:27" hidden="1">
      <c r="B3774" s="189">
        <f t="shared" si="2043"/>
        <v>0</v>
      </c>
      <c r="C3774" s="189">
        <f t="shared" ca="1" si="2044"/>
        <v>0</v>
      </c>
      <c r="D3774" s="189">
        <f t="shared" si="2045"/>
        <v>0</v>
      </c>
      <c r="E3774" s="189">
        <f t="shared" ca="1" si="2046"/>
        <v>0</v>
      </c>
      <c r="F3774" s="189">
        <f t="shared" si="2047"/>
        <v>0</v>
      </c>
      <c r="G3774" s="189" cm="1">
        <f t="array" aca="1" ref="G3774" ca="1">OFFSET(G3774,-1,,,)+1</f>
        <v>3769</v>
      </c>
      <c r="H3774" s="189">
        <f t="shared" si="2042"/>
        <v>0</v>
      </c>
      <c r="I3774" s="189">
        <f t="shared" si="2048"/>
        <v>0</v>
      </c>
      <c r="J3774" s="179">
        <f t="shared" si="2049"/>
        <v>0</v>
      </c>
      <c r="K3774" s="173"/>
      <c r="L3774" s="174" t="str" cm="1">
        <f t="array" aca="1" ref="L3774" ca="1">IF($K3774="",OFFSET(L3774,-1,,,),K3774)</f>
        <v>15.01.22.06.01.01</v>
      </c>
      <c r="M3774" s="175" t="str" cm="1">
        <f t="array" aca="1" ref="M3774" ca="1">IF(OR($K3774=0,$K3774=""),OFFSET(M3774,-1,,,),O3774)</f>
        <v>CONTRAPISO AUTONIVELANTE - ESP=3CM</v>
      </c>
      <c r="N3774" s="67" t="s">
        <v>4069</v>
      </c>
      <c r="O3774" s="68" t="s">
        <v>4716</v>
      </c>
      <c r="P3774" s="68"/>
      <c r="Q3774" s="68" t="s">
        <v>3256</v>
      </c>
      <c r="R3774" s="69">
        <v>1.4186700000000001</v>
      </c>
      <c r="S3774" s="70">
        <v>550</v>
      </c>
      <c r="T3774" s="70">
        <v>780.26850000000002</v>
      </c>
      <c r="U3774" s="67" t="s">
        <v>1519</v>
      </c>
      <c r="V3774" s="71" t="s">
        <v>4202</v>
      </c>
      <c r="W3774" s="171"/>
      <c r="X3774" s="172"/>
      <c r="Y3774" s="176">
        <f t="shared" si="2050"/>
        <v>0</v>
      </c>
      <c r="AA3774" s="192"/>
    </row>
    <row r="3775" spans="2:27" hidden="1">
      <c r="B3775" s="189">
        <f t="shared" si="2043"/>
        <v>0</v>
      </c>
      <c r="C3775" s="189">
        <f t="shared" ca="1" si="2044"/>
        <v>0</v>
      </c>
      <c r="D3775" s="189">
        <f t="shared" si="2045"/>
        <v>0</v>
      </c>
      <c r="E3775" s="189">
        <f t="shared" ca="1" si="2046"/>
        <v>0</v>
      </c>
      <c r="F3775" s="189">
        <f t="shared" si="2047"/>
        <v>0</v>
      </c>
      <c r="G3775" s="189" cm="1">
        <f t="array" aca="1" ref="G3775" ca="1">OFFSET(G3775,-1,,,)+1</f>
        <v>3770</v>
      </c>
      <c r="H3775" s="189">
        <f t="shared" si="2042"/>
        <v>0</v>
      </c>
      <c r="I3775" s="189">
        <f t="shared" si="2048"/>
        <v>0</v>
      </c>
      <c r="J3775" s="179">
        <f t="shared" si="2049"/>
        <v>0</v>
      </c>
      <c r="K3775" s="173"/>
      <c r="L3775" s="174" t="str" cm="1">
        <f t="array" aca="1" ref="L3775" ca="1">IF($K3775="",OFFSET(L3775,-1,,,),K3775)</f>
        <v>15.01.22.06.01.01</v>
      </c>
      <c r="M3775" s="175" t="str" cm="1">
        <f t="array" aca="1" ref="M3775" ca="1">IF(OR($K3775=0,$K3775=""),OFFSET(M3775,-1,,,),O3775)</f>
        <v>CONTRAPISO AUTONIVELANTE - ESP=3CM</v>
      </c>
      <c r="N3775" s="67" t="s">
        <v>255</v>
      </c>
      <c r="O3775" s="68" t="s">
        <v>256</v>
      </c>
      <c r="P3775" s="68"/>
      <c r="Q3775" s="68" t="s">
        <v>3258</v>
      </c>
      <c r="R3775" s="69">
        <v>42.99</v>
      </c>
      <c r="S3775" s="70">
        <v>34</v>
      </c>
      <c r="T3775" s="70">
        <v>1461.66</v>
      </c>
      <c r="U3775" s="67" t="s">
        <v>1519</v>
      </c>
      <c r="V3775" s="71" t="s">
        <v>4202</v>
      </c>
      <c r="W3775" s="171"/>
      <c r="X3775" s="172"/>
      <c r="Y3775" s="176">
        <f t="shared" si="2050"/>
        <v>0</v>
      </c>
      <c r="AA3775" s="192"/>
    </row>
    <row r="3776" spans="2:27" hidden="1">
      <c r="B3776" s="189">
        <f t="shared" si="2043"/>
        <v>0</v>
      </c>
      <c r="C3776" s="189">
        <f t="shared" ca="1" si="2044"/>
        <v>0</v>
      </c>
      <c r="D3776" s="189">
        <f t="shared" si="2045"/>
        <v>0</v>
      </c>
      <c r="E3776" s="189">
        <f t="shared" ca="1" si="2046"/>
        <v>0</v>
      </c>
      <c r="F3776" s="189">
        <f t="shared" si="2047"/>
        <v>0</v>
      </c>
      <c r="G3776" s="189" cm="1">
        <f t="array" aca="1" ref="G3776" ca="1">OFFSET(G3776,-1,,,)+1</f>
        <v>3771</v>
      </c>
      <c r="H3776" s="189">
        <f t="shared" si="2042"/>
        <v>0</v>
      </c>
      <c r="I3776" s="189">
        <f t="shared" si="2048"/>
        <v>0</v>
      </c>
      <c r="J3776" s="179">
        <f t="shared" si="2049"/>
        <v>0</v>
      </c>
      <c r="K3776" s="173"/>
      <c r="L3776" s="174" t="str" cm="1">
        <f t="array" aca="1" ref="L3776" ca="1">IF($K3776="",OFFSET(L3776,-1,,,),K3776)</f>
        <v>15.01.22.06.01.01</v>
      </c>
      <c r="M3776" s="175" t="str" cm="1">
        <f t="array" aca="1" ref="M3776" ca="1">IF(OR($K3776=0,$K3776=""),OFFSET(M3776,-1,,,),O3776)</f>
        <v>CONTRAPISO AUTONIVELANTE - ESP=3CM</v>
      </c>
      <c r="N3776" s="67" t="s">
        <v>4070</v>
      </c>
      <c r="O3776" s="68" t="s">
        <v>4717</v>
      </c>
      <c r="P3776" s="68"/>
      <c r="Q3776" s="68" t="s">
        <v>3252</v>
      </c>
      <c r="R3776" s="69">
        <v>0.10016700000000001</v>
      </c>
      <c r="S3776" s="70">
        <v>70</v>
      </c>
      <c r="T3776" s="70">
        <v>7.0116900000000006</v>
      </c>
      <c r="U3776" s="67" t="s">
        <v>1519</v>
      </c>
      <c r="V3776" s="71" t="s">
        <v>4202</v>
      </c>
      <c r="W3776" s="171"/>
      <c r="X3776" s="172"/>
      <c r="Y3776" s="176">
        <f t="shared" si="2050"/>
        <v>0</v>
      </c>
      <c r="AA3776" s="192"/>
    </row>
    <row r="3777" spans="2:27" hidden="1">
      <c r="B3777" s="189">
        <f t="shared" si="2043"/>
        <v>0</v>
      </c>
      <c r="C3777" s="189">
        <f t="shared" ca="1" si="2044"/>
        <v>0</v>
      </c>
      <c r="D3777" s="189">
        <f t="shared" si="2045"/>
        <v>0</v>
      </c>
      <c r="E3777" s="189">
        <f t="shared" ca="1" si="2046"/>
        <v>0</v>
      </c>
      <c r="F3777" s="189">
        <f t="shared" si="2047"/>
        <v>0</v>
      </c>
      <c r="G3777" s="189" cm="1">
        <f t="array" aca="1" ref="G3777" ca="1">OFFSET(G3777,-1,,,)+1</f>
        <v>3772</v>
      </c>
      <c r="H3777" s="189">
        <f t="shared" si="2042"/>
        <v>0</v>
      </c>
      <c r="I3777" s="189">
        <f t="shared" si="2048"/>
        <v>0</v>
      </c>
      <c r="J3777" s="179">
        <f t="shared" si="2049"/>
        <v>0</v>
      </c>
      <c r="K3777" s="173"/>
      <c r="L3777" s="174" t="str" cm="1">
        <f t="array" aca="1" ref="L3777" ca="1">IF($K3777="",OFFSET(L3777,-1,,,),K3777)</f>
        <v>15.01.22.06.01.01</v>
      </c>
      <c r="M3777" s="175" t="str" cm="1">
        <f t="array" aca="1" ref="M3777" ca="1">IF(OR($K3777=0,$K3777=""),OFFSET(M3777,-1,,,),O3777)</f>
        <v>CONTRAPISO AUTONIVELANTE - ESP=3CM</v>
      </c>
      <c r="N3777" s="67" t="s">
        <v>4071</v>
      </c>
      <c r="O3777" s="68" t="s">
        <v>4718</v>
      </c>
      <c r="P3777" s="68"/>
      <c r="Q3777" s="68" t="s">
        <v>3252</v>
      </c>
      <c r="R3777" s="69">
        <v>3.7830999999999997E-2</v>
      </c>
      <c r="S3777" s="70">
        <v>70</v>
      </c>
      <c r="T3777" s="70">
        <v>2.6481699999999999</v>
      </c>
      <c r="U3777" s="67" t="s">
        <v>1519</v>
      </c>
      <c r="V3777" s="71" t="s">
        <v>4202</v>
      </c>
      <c r="W3777" s="171"/>
      <c r="X3777" s="172"/>
      <c r="Y3777" s="176">
        <f t="shared" si="2050"/>
        <v>0</v>
      </c>
      <c r="AA3777" s="192"/>
    </row>
    <row r="3778" spans="2:27">
      <c r="B3778" s="189">
        <f t="shared" si="2043"/>
        <v>0</v>
      </c>
      <c r="C3778" s="189">
        <f t="shared" ca="1" si="2044"/>
        <v>0</v>
      </c>
      <c r="D3778" s="189">
        <f t="shared" si="2045"/>
        <v>0</v>
      </c>
      <c r="E3778" s="189">
        <f t="shared" ca="1" si="2046"/>
        <v>0</v>
      </c>
      <c r="F3778" s="189">
        <f t="shared" si="2047"/>
        <v>0</v>
      </c>
      <c r="G3778" s="189" cm="1">
        <f t="array" aca="1" ref="G3778" ca="1">OFFSET(G3778,-1,,,)+1</f>
        <v>3773</v>
      </c>
      <c r="H3778" s="189">
        <f t="shared" si="2042"/>
        <v>0</v>
      </c>
      <c r="I3778" s="189">
        <f t="shared" si="2048"/>
        <v>0</v>
      </c>
      <c r="J3778" s="179">
        <f t="shared" si="2049"/>
        <v>0</v>
      </c>
      <c r="K3778" s="173" t="s">
        <v>3640</v>
      </c>
      <c r="L3778" s="174" t="str" cm="1">
        <f t="array" aca="1" ref="L3778" ca="1">IF($K3778="",OFFSET(L3778,-1,,,),K3778)</f>
        <v>15.01.22.06.01.02</v>
      </c>
      <c r="M3778" s="175" t="str" cm="1">
        <f t="array" aca="1" ref="M3778" ca="1">IF(OR($K3778=0,$K3778=""),OFFSET(M3778,-1,,,),O3778)</f>
        <v>PISO DE BORRACHA FIXADO COM ADESIVO DE CONTATO - 60X60X01CM</v>
      </c>
      <c r="N3778" s="67" t="s">
        <v>4131</v>
      </c>
      <c r="O3778" s="68" t="s">
        <v>4830</v>
      </c>
      <c r="P3778" s="68"/>
      <c r="Q3778" s="68" t="s">
        <v>3258</v>
      </c>
      <c r="R3778" s="69">
        <v>16.45</v>
      </c>
      <c r="S3778" s="70">
        <v>535.90740000000005</v>
      </c>
      <c r="T3778" s="70">
        <v>8815.676730000001</v>
      </c>
      <c r="U3778" s="67"/>
      <c r="V3778" s="71"/>
      <c r="W3778" s="171"/>
      <c r="X3778" s="172"/>
      <c r="Y3778" s="176">
        <f t="shared" si="2050"/>
        <v>0</v>
      </c>
      <c r="AA3778" s="192"/>
    </row>
    <row r="3779" spans="2:27" hidden="1">
      <c r="B3779" s="189">
        <f t="shared" si="2043"/>
        <v>0</v>
      </c>
      <c r="C3779" s="189">
        <f t="shared" ca="1" si="2044"/>
        <v>0</v>
      </c>
      <c r="D3779" s="189">
        <f t="shared" si="2045"/>
        <v>0</v>
      </c>
      <c r="E3779" s="189">
        <f t="shared" ca="1" si="2046"/>
        <v>0</v>
      </c>
      <c r="F3779" s="189">
        <f t="shared" si="2047"/>
        <v>0</v>
      </c>
      <c r="G3779" s="189" cm="1">
        <f t="array" aca="1" ref="G3779" ca="1">OFFSET(G3779,-1,,,)+1</f>
        <v>3774</v>
      </c>
      <c r="H3779" s="189">
        <f t="shared" si="2042"/>
        <v>0</v>
      </c>
      <c r="I3779" s="189">
        <f t="shared" si="2048"/>
        <v>0</v>
      </c>
      <c r="J3779" s="179">
        <f t="shared" si="2049"/>
        <v>0</v>
      </c>
      <c r="K3779" s="173"/>
      <c r="L3779" s="174" t="str" cm="1">
        <f t="array" aca="1" ref="L3779" ca="1">IF($K3779="",OFFSET(L3779,-1,,,),K3779)</f>
        <v>15.01.22.06.01.02</v>
      </c>
      <c r="M3779" s="175" t="str" cm="1">
        <f t="array" aca="1" ref="M3779" ca="1">IF(OR($K3779=0,$K3779=""),OFFSET(M3779,-1,,,),O3779)</f>
        <v>PISO DE BORRACHA FIXADO COM ADESIVO DE CONTATO - 60X60X01CM</v>
      </c>
      <c r="N3779" s="67" t="s">
        <v>1081</v>
      </c>
      <c r="O3779" s="68" t="s">
        <v>1082</v>
      </c>
      <c r="P3779" s="68"/>
      <c r="Q3779" s="68" t="s">
        <v>3255</v>
      </c>
      <c r="R3779" s="69">
        <v>12.173</v>
      </c>
      <c r="S3779" s="70">
        <v>27.61</v>
      </c>
      <c r="T3779" s="70">
        <v>336.09652999999997</v>
      </c>
      <c r="U3779" s="67" t="s">
        <v>1519</v>
      </c>
      <c r="V3779" s="71" t="s">
        <v>4202</v>
      </c>
      <c r="W3779" s="171"/>
      <c r="X3779" s="172"/>
      <c r="Y3779" s="176">
        <f t="shared" si="2050"/>
        <v>0</v>
      </c>
      <c r="AA3779" s="192"/>
    </row>
    <row r="3780" spans="2:27" hidden="1">
      <c r="B3780" s="189">
        <f t="shared" si="2043"/>
        <v>0</v>
      </c>
      <c r="C3780" s="189">
        <f t="shared" ca="1" si="2044"/>
        <v>0</v>
      </c>
      <c r="D3780" s="189">
        <f t="shared" si="2045"/>
        <v>0</v>
      </c>
      <c r="E3780" s="189">
        <f t="shared" ca="1" si="2046"/>
        <v>0</v>
      </c>
      <c r="F3780" s="189">
        <f t="shared" si="2047"/>
        <v>0</v>
      </c>
      <c r="G3780" s="189" cm="1">
        <f t="array" aca="1" ref="G3780" ca="1">OFFSET(G3780,-1,,,)+1</f>
        <v>3775</v>
      </c>
      <c r="H3780" s="189">
        <f t="shared" si="2042"/>
        <v>0</v>
      </c>
      <c r="I3780" s="189">
        <f t="shared" si="2048"/>
        <v>0</v>
      </c>
      <c r="J3780" s="179">
        <f t="shared" si="2049"/>
        <v>0</v>
      </c>
      <c r="K3780" s="173"/>
      <c r="L3780" s="174" t="str" cm="1">
        <f t="array" aca="1" ref="L3780" ca="1">IF($K3780="",OFFSET(L3780,-1,,,),K3780)</f>
        <v>15.01.22.06.01.02</v>
      </c>
      <c r="M3780" s="175" t="str" cm="1">
        <f t="array" aca="1" ref="M3780" ca="1">IF(OR($K3780=0,$K3780=""),OFFSET(M3780,-1,,,),O3780)</f>
        <v>PISO DE BORRACHA FIXADO COM ADESIVO DE CONTATO - 60X60X01CM</v>
      </c>
      <c r="N3780" s="67" t="s">
        <v>4115</v>
      </c>
      <c r="O3780" s="68" t="s">
        <v>4791</v>
      </c>
      <c r="P3780" s="68"/>
      <c r="Q3780" s="68" t="s">
        <v>3260</v>
      </c>
      <c r="R3780" s="69">
        <v>46.06</v>
      </c>
      <c r="S3780" s="70">
        <v>171.34</v>
      </c>
      <c r="T3780" s="70">
        <v>7891.9204000000009</v>
      </c>
      <c r="U3780" s="67" t="s">
        <v>1519</v>
      </c>
      <c r="V3780" s="71" t="s">
        <v>4202</v>
      </c>
      <c r="W3780" s="171"/>
      <c r="X3780" s="172"/>
      <c r="Y3780" s="176">
        <f t="shared" si="2050"/>
        <v>0</v>
      </c>
      <c r="AA3780" s="192"/>
    </row>
    <row r="3781" spans="2:27" hidden="1">
      <c r="B3781" s="189">
        <f t="shared" si="2043"/>
        <v>0</v>
      </c>
      <c r="C3781" s="189">
        <f t="shared" ca="1" si="2044"/>
        <v>0</v>
      </c>
      <c r="D3781" s="189">
        <f t="shared" si="2045"/>
        <v>0</v>
      </c>
      <c r="E3781" s="189">
        <f t="shared" ca="1" si="2046"/>
        <v>0</v>
      </c>
      <c r="F3781" s="189">
        <f t="shared" si="2047"/>
        <v>0</v>
      </c>
      <c r="G3781" s="189" cm="1">
        <f t="array" aca="1" ref="G3781" ca="1">OFFSET(G3781,-1,,,)+1</f>
        <v>3776</v>
      </c>
      <c r="H3781" s="189">
        <f t="shared" si="2042"/>
        <v>0</v>
      </c>
      <c r="I3781" s="189">
        <f t="shared" si="2048"/>
        <v>0</v>
      </c>
      <c r="J3781" s="179">
        <f t="shared" si="2049"/>
        <v>0</v>
      </c>
      <c r="K3781" s="173"/>
      <c r="L3781" s="174" t="str" cm="1">
        <f t="array" aca="1" ref="L3781" ca="1">IF($K3781="",OFFSET(L3781,-1,,,),K3781)</f>
        <v>15.01.22.06.01.02</v>
      </c>
      <c r="M3781" s="175" t="str" cm="1">
        <f t="array" aca="1" ref="M3781" ca="1">IF(OR($K3781=0,$K3781=""),OFFSET(M3781,-1,,,),O3781)</f>
        <v>PISO DE BORRACHA FIXADO COM ADESIVO DE CONTATO - 60X60X01CM</v>
      </c>
      <c r="N3781" s="67" t="s">
        <v>230</v>
      </c>
      <c r="O3781" s="68" t="s">
        <v>231</v>
      </c>
      <c r="P3781" s="68"/>
      <c r="Q3781" s="68" t="s">
        <v>3261</v>
      </c>
      <c r="R3781" s="69">
        <v>10.692500000000001</v>
      </c>
      <c r="S3781" s="70">
        <v>22.31</v>
      </c>
      <c r="T3781" s="70">
        <v>238.54967500000001</v>
      </c>
      <c r="U3781" s="67" t="s">
        <v>1519</v>
      </c>
      <c r="V3781" s="71" t="s">
        <v>4202</v>
      </c>
      <c r="W3781" s="171"/>
      <c r="X3781" s="172"/>
      <c r="Y3781" s="176">
        <f t="shared" si="2050"/>
        <v>0</v>
      </c>
      <c r="AA3781" s="192"/>
    </row>
    <row r="3782" spans="2:27" hidden="1">
      <c r="B3782" s="189">
        <f t="shared" si="2043"/>
        <v>0</v>
      </c>
      <c r="C3782" s="189">
        <f t="shared" ca="1" si="2044"/>
        <v>0</v>
      </c>
      <c r="D3782" s="189">
        <f t="shared" si="2045"/>
        <v>0</v>
      </c>
      <c r="E3782" s="189">
        <f t="shared" ca="1" si="2046"/>
        <v>0</v>
      </c>
      <c r="F3782" s="189">
        <f t="shared" si="2047"/>
        <v>0</v>
      </c>
      <c r="G3782" s="189" cm="1">
        <f t="array" aca="1" ref="G3782" ca="1">OFFSET(G3782,-1,,,)+1</f>
        <v>3777</v>
      </c>
      <c r="H3782" s="189">
        <f t="shared" si="2042"/>
        <v>0</v>
      </c>
      <c r="I3782" s="189">
        <f t="shared" si="2048"/>
        <v>0</v>
      </c>
      <c r="J3782" s="179">
        <f t="shared" si="2049"/>
        <v>0</v>
      </c>
      <c r="K3782" s="173"/>
      <c r="L3782" s="174" t="str" cm="1">
        <f t="array" aca="1" ref="L3782" ca="1">IF($K3782="",OFFSET(L3782,-1,,,),K3782)</f>
        <v>15.01.22.06.01.02</v>
      </c>
      <c r="M3782" s="175" t="str" cm="1">
        <f t="array" aca="1" ref="M3782" ca="1">IF(OR($K3782=0,$K3782=""),OFFSET(M3782,-1,,,),O3782)</f>
        <v>PISO DE BORRACHA FIXADO COM ADESIVO DE CONTATO - 60X60X01CM</v>
      </c>
      <c r="N3782" s="67" t="s">
        <v>232</v>
      </c>
      <c r="O3782" s="68" t="s">
        <v>233</v>
      </c>
      <c r="P3782" s="68"/>
      <c r="Q3782" s="68" t="s">
        <v>3261</v>
      </c>
      <c r="R3782" s="69">
        <v>21.385000000000002</v>
      </c>
      <c r="S3782" s="70">
        <v>0.97</v>
      </c>
      <c r="T3782" s="70">
        <v>20.743449999999999</v>
      </c>
      <c r="U3782" s="67" t="s">
        <v>1519</v>
      </c>
      <c r="V3782" s="71" t="s">
        <v>4202</v>
      </c>
      <c r="W3782" s="171"/>
      <c r="X3782" s="172"/>
      <c r="Y3782" s="176">
        <f t="shared" si="2050"/>
        <v>0</v>
      </c>
      <c r="AA3782" s="192"/>
    </row>
    <row r="3783" spans="2:27" hidden="1">
      <c r="B3783" s="189">
        <f t="shared" si="2043"/>
        <v>0</v>
      </c>
      <c r="C3783" s="189">
        <f t="shared" ca="1" si="2044"/>
        <v>0</v>
      </c>
      <c r="D3783" s="189">
        <f t="shared" si="2045"/>
        <v>0</v>
      </c>
      <c r="E3783" s="189">
        <f t="shared" ca="1" si="2046"/>
        <v>0</v>
      </c>
      <c r="F3783" s="189">
        <f t="shared" si="2047"/>
        <v>0</v>
      </c>
      <c r="G3783" s="189" cm="1">
        <f t="array" aca="1" ref="G3783" ca="1">OFFSET(G3783,-1,,,)+1</f>
        <v>3778</v>
      </c>
      <c r="H3783" s="189">
        <f t="shared" si="2042"/>
        <v>0</v>
      </c>
      <c r="I3783" s="189">
        <f t="shared" si="2048"/>
        <v>0</v>
      </c>
      <c r="J3783" s="179">
        <f t="shared" si="2049"/>
        <v>0</v>
      </c>
      <c r="K3783" s="173"/>
      <c r="L3783" s="174" t="str" cm="1">
        <f t="array" aca="1" ref="L3783" ca="1">IF($K3783="",OFFSET(L3783,-1,,,),K3783)</f>
        <v>15.01.22.06.01.02</v>
      </c>
      <c r="M3783" s="175" t="str" cm="1">
        <f t="array" aca="1" ref="M3783" ca="1">IF(OR($K3783=0,$K3783=""),OFFSET(M3783,-1,,,),O3783)</f>
        <v>PISO DE BORRACHA FIXADO COM ADESIVO DE CONTATO - 60X60X01CM</v>
      </c>
      <c r="N3783" s="67" t="s">
        <v>234</v>
      </c>
      <c r="O3783" s="68" t="s">
        <v>235</v>
      </c>
      <c r="P3783" s="68"/>
      <c r="Q3783" s="68" t="s">
        <v>3261</v>
      </c>
      <c r="R3783" s="69">
        <v>21.385000000000002</v>
      </c>
      <c r="S3783" s="70">
        <v>1.78</v>
      </c>
      <c r="T3783" s="70">
        <v>38.065300000000001</v>
      </c>
      <c r="U3783" s="67" t="s">
        <v>1519</v>
      </c>
      <c r="V3783" s="71" t="s">
        <v>4202</v>
      </c>
      <c r="W3783" s="171"/>
      <c r="X3783" s="172"/>
      <c r="Y3783" s="176">
        <f t="shared" si="2050"/>
        <v>0</v>
      </c>
      <c r="AA3783" s="192"/>
    </row>
    <row r="3784" spans="2:27" hidden="1">
      <c r="B3784" s="189">
        <f t="shared" si="2043"/>
        <v>0</v>
      </c>
      <c r="C3784" s="189">
        <f t="shared" ca="1" si="2044"/>
        <v>0</v>
      </c>
      <c r="D3784" s="189">
        <f t="shared" si="2045"/>
        <v>0</v>
      </c>
      <c r="E3784" s="189">
        <f t="shared" ca="1" si="2046"/>
        <v>0</v>
      </c>
      <c r="F3784" s="189">
        <f t="shared" si="2047"/>
        <v>0</v>
      </c>
      <c r="G3784" s="189" cm="1">
        <f t="array" aca="1" ref="G3784" ca="1">OFFSET(G3784,-1,,,)+1</f>
        <v>3779</v>
      </c>
      <c r="H3784" s="189">
        <f t="shared" si="2042"/>
        <v>0</v>
      </c>
      <c r="I3784" s="189">
        <f t="shared" si="2048"/>
        <v>0</v>
      </c>
      <c r="J3784" s="179">
        <f t="shared" si="2049"/>
        <v>0</v>
      </c>
      <c r="K3784" s="173"/>
      <c r="L3784" s="174" t="str" cm="1">
        <f t="array" aca="1" ref="L3784" ca="1">IF($K3784="",OFFSET(L3784,-1,,,),K3784)</f>
        <v>15.01.22.06.01.02</v>
      </c>
      <c r="M3784" s="175" t="str" cm="1">
        <f t="array" aca="1" ref="M3784" ca="1">IF(OR($K3784=0,$K3784=""),OFFSET(M3784,-1,,,),O3784)</f>
        <v>PISO DE BORRACHA FIXADO COM ADESIVO DE CONTATO - 60X60X01CM</v>
      </c>
      <c r="N3784" s="67" t="s">
        <v>236</v>
      </c>
      <c r="O3784" s="68" t="s">
        <v>237</v>
      </c>
      <c r="P3784" s="68"/>
      <c r="Q3784" s="68" t="s">
        <v>3262</v>
      </c>
      <c r="R3784" s="69">
        <v>10.692500000000001</v>
      </c>
      <c r="S3784" s="70">
        <v>27.15</v>
      </c>
      <c r="T3784" s="70">
        <v>290.30137500000001</v>
      </c>
      <c r="U3784" s="67" t="s">
        <v>1519</v>
      </c>
      <c r="V3784" s="71" t="s">
        <v>4202</v>
      </c>
      <c r="W3784" s="171"/>
      <c r="X3784" s="172"/>
      <c r="Y3784" s="176">
        <f t="shared" si="2050"/>
        <v>0</v>
      </c>
      <c r="AA3784" s="192"/>
    </row>
    <row r="3785" spans="2:27">
      <c r="B3785" s="189">
        <f t="shared" si="2043"/>
        <v>0</v>
      </c>
      <c r="C3785" s="189">
        <f t="shared" ca="1" si="2044"/>
        <v>0</v>
      </c>
      <c r="D3785" s="189">
        <f t="shared" si="2045"/>
        <v>0</v>
      </c>
      <c r="E3785" s="189">
        <f t="shared" ca="1" si="2046"/>
        <v>0</v>
      </c>
      <c r="F3785" s="189">
        <f t="shared" si="2047"/>
        <v>0</v>
      </c>
      <c r="G3785" s="189" cm="1">
        <f t="array" aca="1" ref="G3785" ca="1">OFFSET(G3785,-1,,,)+1</f>
        <v>3780</v>
      </c>
      <c r="H3785" s="189">
        <f t="shared" si="2042"/>
        <v>0</v>
      </c>
      <c r="I3785" s="189">
        <f t="shared" si="2048"/>
        <v>0</v>
      </c>
      <c r="J3785" s="179">
        <f t="shared" si="2049"/>
        <v>0</v>
      </c>
      <c r="K3785" s="173" t="s">
        <v>3641</v>
      </c>
      <c r="L3785" s="174" t="str" cm="1">
        <f t="array" aca="1" ref="L3785" ca="1">IF($K3785="",OFFSET(L3785,-1,,,),K3785)</f>
        <v>15.01.22.06.01.03</v>
      </c>
      <c r="M3785" s="175" t="str" cm="1">
        <f t="array" aca="1" ref="M3785" ca="1">IF(OR($K3785=0,$K3785=""),OFFSET(M3785,-1,,,),O3785)</f>
        <v>PISO VINILICO</v>
      </c>
      <c r="N3785" s="67" t="s">
        <v>2903</v>
      </c>
      <c r="O3785" s="68" t="s">
        <v>4719</v>
      </c>
      <c r="P3785" s="68"/>
      <c r="Q3785" s="68" t="s">
        <v>3258</v>
      </c>
      <c r="R3785" s="69">
        <v>26.54</v>
      </c>
      <c r="S3785" s="70">
        <v>254.25</v>
      </c>
      <c r="T3785" s="70">
        <v>6747.7950000000001</v>
      </c>
      <c r="U3785" s="67"/>
      <c r="V3785" s="71"/>
      <c r="W3785" s="171"/>
      <c r="X3785" s="172"/>
      <c r="Y3785" s="176">
        <f t="shared" si="2050"/>
        <v>0</v>
      </c>
      <c r="AA3785" s="192"/>
    </row>
    <row r="3786" spans="2:27" hidden="1">
      <c r="B3786" s="189">
        <f t="shared" si="2043"/>
        <v>0</v>
      </c>
      <c r="C3786" s="189">
        <f t="shared" ca="1" si="2044"/>
        <v>0</v>
      </c>
      <c r="D3786" s="189">
        <f t="shared" si="2045"/>
        <v>0</v>
      </c>
      <c r="E3786" s="189">
        <f t="shared" ca="1" si="2046"/>
        <v>0</v>
      </c>
      <c r="F3786" s="189">
        <f t="shared" si="2047"/>
        <v>0</v>
      </c>
      <c r="G3786" s="189" cm="1">
        <f t="array" aca="1" ref="G3786" ca="1">OFFSET(G3786,-1,,,)+1</f>
        <v>3781</v>
      </c>
      <c r="H3786" s="189">
        <f t="shared" si="2042"/>
        <v>0</v>
      </c>
      <c r="I3786" s="189">
        <f t="shared" si="2048"/>
        <v>0</v>
      </c>
      <c r="J3786" s="179">
        <f t="shared" si="2049"/>
        <v>0</v>
      </c>
      <c r="K3786" s="173"/>
      <c r="L3786" s="174" t="str" cm="1">
        <f t="array" aca="1" ref="L3786" ca="1">IF($K3786="",OFFSET(L3786,-1,,,),K3786)</f>
        <v>15.01.22.06.01.03</v>
      </c>
      <c r="M3786" s="175" t="str" cm="1">
        <f t="array" aca="1" ref="M3786" ca="1">IF(OR($K3786=0,$K3786=""),OFFSET(M3786,-1,,,),O3786)</f>
        <v>PISO VINILICO</v>
      </c>
      <c r="N3786" s="67" t="s">
        <v>2904</v>
      </c>
      <c r="O3786" s="68" t="s">
        <v>3106</v>
      </c>
      <c r="P3786" s="68"/>
      <c r="Q3786" s="68" t="s">
        <v>3258</v>
      </c>
      <c r="R3786" s="69">
        <v>27.867000000000001</v>
      </c>
      <c r="S3786" s="70">
        <v>185</v>
      </c>
      <c r="T3786" s="70">
        <v>5155.3950000000004</v>
      </c>
      <c r="U3786" s="67" t="s">
        <v>1519</v>
      </c>
      <c r="V3786" s="71" t="s">
        <v>4202</v>
      </c>
      <c r="W3786" s="171"/>
      <c r="X3786" s="172"/>
      <c r="Y3786" s="176">
        <f t="shared" si="2050"/>
        <v>0</v>
      </c>
      <c r="AA3786" s="192"/>
    </row>
    <row r="3787" spans="2:27" hidden="1">
      <c r="B3787" s="189">
        <f t="shared" si="2043"/>
        <v>0</v>
      </c>
      <c r="C3787" s="189">
        <f t="shared" ca="1" si="2044"/>
        <v>0</v>
      </c>
      <c r="D3787" s="189">
        <f t="shared" si="2045"/>
        <v>0</v>
      </c>
      <c r="E3787" s="189">
        <f t="shared" ca="1" si="2046"/>
        <v>0</v>
      </c>
      <c r="F3787" s="189">
        <f t="shared" si="2047"/>
        <v>0</v>
      </c>
      <c r="G3787" s="189" cm="1">
        <f t="array" aca="1" ref="G3787" ca="1">OFFSET(G3787,-1,,,)+1</f>
        <v>3782</v>
      </c>
      <c r="H3787" s="189">
        <f t="shared" si="2042"/>
        <v>0</v>
      </c>
      <c r="I3787" s="189">
        <f t="shared" si="2048"/>
        <v>0</v>
      </c>
      <c r="J3787" s="179">
        <f t="shared" si="2049"/>
        <v>0</v>
      </c>
      <c r="K3787" s="173"/>
      <c r="L3787" s="174" t="str" cm="1">
        <f t="array" aca="1" ref="L3787" ca="1">IF($K3787="",OFFSET(L3787,-1,,,),K3787)</f>
        <v>15.01.22.06.01.03</v>
      </c>
      <c r="M3787" s="175" t="str" cm="1">
        <f t="array" aca="1" ref="M3787" ca="1">IF(OR($K3787=0,$K3787=""),OFFSET(M3787,-1,,,),O3787)</f>
        <v>PISO VINILICO</v>
      </c>
      <c r="N3787" s="67" t="s">
        <v>1538</v>
      </c>
      <c r="O3787" s="68" t="s">
        <v>1539</v>
      </c>
      <c r="P3787" s="68"/>
      <c r="Q3787" s="68" t="s">
        <v>3258</v>
      </c>
      <c r="R3787" s="69">
        <v>26.54</v>
      </c>
      <c r="S3787" s="70">
        <v>60</v>
      </c>
      <c r="T3787" s="70">
        <v>1592.3999999999999</v>
      </c>
      <c r="U3787" s="67" t="s">
        <v>1519</v>
      </c>
      <c r="V3787" s="71" t="s">
        <v>4202</v>
      </c>
      <c r="W3787" s="171"/>
      <c r="X3787" s="172"/>
      <c r="Y3787" s="176">
        <f t="shared" si="2050"/>
        <v>0</v>
      </c>
      <c r="AA3787" s="192"/>
    </row>
    <row r="3788" spans="2:27">
      <c r="B3788" s="189">
        <f t="shared" si="2043"/>
        <v>0</v>
      </c>
      <c r="C3788" s="189">
        <f t="shared" ca="1" si="2044"/>
        <v>0</v>
      </c>
      <c r="D3788" s="189">
        <f t="shared" si="2045"/>
        <v>0</v>
      </c>
      <c r="E3788" s="189">
        <f t="shared" ca="1" si="2046"/>
        <v>0</v>
      </c>
      <c r="F3788" s="189">
        <f t="shared" si="2047"/>
        <v>0</v>
      </c>
      <c r="G3788" s="189" cm="1">
        <f t="array" aca="1" ref="G3788" ca="1">OFFSET(G3788,-1,,,)+1</f>
        <v>3783</v>
      </c>
      <c r="H3788" s="189">
        <f t="shared" si="2042"/>
        <v>0</v>
      </c>
      <c r="I3788" s="189">
        <f t="shared" si="2048"/>
        <v>0</v>
      </c>
      <c r="J3788" s="179">
        <f t="shared" si="2049"/>
        <v>0</v>
      </c>
      <c r="K3788" s="173" t="s">
        <v>3642</v>
      </c>
      <c r="L3788" s="174" t="str" cm="1">
        <f t="array" aca="1" ref="L3788" ca="1">IF($K3788="",OFFSET(L3788,-1,,,),K3788)</f>
        <v>15.01.22.06.01.04</v>
      </c>
      <c r="M3788" s="175" t="str" cm="1">
        <f t="array" aca="1" ref="M3788" ca="1">IF(OR($K3788=0,$K3788=""),OFFSET(M3788,-1,,,),O3788)</f>
        <v>RODAPÉ DE POLIESTIRENO H=10CM</v>
      </c>
      <c r="N3788" s="67" t="s">
        <v>2905</v>
      </c>
      <c r="O3788" s="68" t="s">
        <v>4720</v>
      </c>
      <c r="P3788" s="68"/>
      <c r="Q3788" s="68" t="s">
        <v>3253</v>
      </c>
      <c r="R3788" s="69">
        <v>26.16</v>
      </c>
      <c r="S3788" s="70">
        <v>83.098399999999998</v>
      </c>
      <c r="T3788" s="70">
        <v>2173.8541439999999</v>
      </c>
      <c r="U3788" s="67"/>
      <c r="V3788" s="71"/>
      <c r="W3788" s="171"/>
      <c r="X3788" s="172"/>
      <c r="Y3788" s="176">
        <f t="shared" si="2050"/>
        <v>0</v>
      </c>
      <c r="AA3788" s="192"/>
    </row>
    <row r="3789" spans="2:27" hidden="1">
      <c r="B3789" s="189">
        <f t="shared" si="2043"/>
        <v>0</v>
      </c>
      <c r="C3789" s="189">
        <f t="shared" ca="1" si="2044"/>
        <v>0</v>
      </c>
      <c r="D3789" s="189">
        <f t="shared" si="2045"/>
        <v>0</v>
      </c>
      <c r="E3789" s="189">
        <f t="shared" ca="1" si="2046"/>
        <v>0</v>
      </c>
      <c r="F3789" s="189">
        <f t="shared" si="2047"/>
        <v>0</v>
      </c>
      <c r="G3789" s="189" cm="1">
        <f t="array" aca="1" ref="G3789" ca="1">OFFSET(G3789,-1,,,)+1</f>
        <v>3784</v>
      </c>
      <c r="H3789" s="189">
        <f t="shared" si="2042"/>
        <v>0</v>
      </c>
      <c r="I3789" s="189">
        <f t="shared" si="2048"/>
        <v>0</v>
      </c>
      <c r="J3789" s="179">
        <f t="shared" si="2049"/>
        <v>0</v>
      </c>
      <c r="K3789" s="173"/>
      <c r="L3789" s="174" t="str" cm="1">
        <f t="array" aca="1" ref="L3789" ca="1">IF($K3789="",OFFSET(L3789,-1,,,),K3789)</f>
        <v>15.01.22.06.01.04</v>
      </c>
      <c r="M3789" s="175" t="str" cm="1">
        <f t="array" aca="1" ref="M3789" ca="1">IF(OR($K3789=0,$K3789=""),OFFSET(M3789,-1,,,),O3789)</f>
        <v>RODAPÉ DE POLIESTIRENO H=10CM</v>
      </c>
      <c r="N3789" s="67" t="s">
        <v>1540</v>
      </c>
      <c r="O3789" s="68" t="s">
        <v>1541</v>
      </c>
      <c r="P3789" s="68"/>
      <c r="Q3789" s="68" t="s">
        <v>3255</v>
      </c>
      <c r="R3789" s="69">
        <v>0.41855999999999999</v>
      </c>
      <c r="S3789" s="70">
        <v>40.200000000000003</v>
      </c>
      <c r="T3789" s="70">
        <v>16.826112000000002</v>
      </c>
      <c r="U3789" s="67" t="s">
        <v>1519</v>
      </c>
      <c r="V3789" s="71" t="s">
        <v>4202</v>
      </c>
      <c r="W3789" s="171"/>
      <c r="X3789" s="172"/>
      <c r="Y3789" s="176">
        <f t="shared" si="2050"/>
        <v>0</v>
      </c>
      <c r="AA3789" s="192"/>
    </row>
    <row r="3790" spans="2:27" hidden="1">
      <c r="B3790" s="189">
        <f t="shared" si="2043"/>
        <v>0</v>
      </c>
      <c r="C3790" s="189">
        <f t="shared" ca="1" si="2044"/>
        <v>0</v>
      </c>
      <c r="D3790" s="189">
        <f t="shared" si="2045"/>
        <v>0</v>
      </c>
      <c r="E3790" s="189">
        <f t="shared" ca="1" si="2046"/>
        <v>0</v>
      </c>
      <c r="F3790" s="189">
        <f t="shared" si="2047"/>
        <v>0</v>
      </c>
      <c r="G3790" s="189" cm="1">
        <f t="array" aca="1" ref="G3790" ca="1">OFFSET(G3790,-1,,,)+1</f>
        <v>3785</v>
      </c>
      <c r="H3790" s="189">
        <f t="shared" si="2042"/>
        <v>0</v>
      </c>
      <c r="I3790" s="189">
        <f t="shared" si="2048"/>
        <v>0</v>
      </c>
      <c r="J3790" s="179">
        <f t="shared" si="2049"/>
        <v>0</v>
      </c>
      <c r="K3790" s="173"/>
      <c r="L3790" s="174" t="str" cm="1">
        <f t="array" aca="1" ref="L3790" ca="1">IF($K3790="",OFFSET(L3790,-1,,,),K3790)</f>
        <v>15.01.22.06.01.04</v>
      </c>
      <c r="M3790" s="175" t="str" cm="1">
        <f t="array" aca="1" ref="M3790" ca="1">IF(OR($K3790=0,$K3790=""),OFFSET(M3790,-1,,,),O3790)</f>
        <v>RODAPÉ DE POLIESTIRENO H=10CM</v>
      </c>
      <c r="N3790" s="67" t="s">
        <v>1542</v>
      </c>
      <c r="O3790" s="68" t="s">
        <v>1543</v>
      </c>
      <c r="P3790" s="68"/>
      <c r="Q3790" s="68" t="s">
        <v>3255</v>
      </c>
      <c r="R3790" s="69">
        <v>0.15695999999999999</v>
      </c>
      <c r="S3790" s="70">
        <v>10.7</v>
      </c>
      <c r="T3790" s="70">
        <v>1.6794719999999999</v>
      </c>
      <c r="U3790" s="67" t="s">
        <v>1519</v>
      </c>
      <c r="V3790" s="71" t="s">
        <v>4202</v>
      </c>
      <c r="W3790" s="171"/>
      <c r="X3790" s="172"/>
      <c r="Y3790" s="176">
        <f t="shared" si="2050"/>
        <v>0</v>
      </c>
      <c r="AA3790" s="192"/>
    </row>
    <row r="3791" spans="2:27" hidden="1">
      <c r="B3791" s="189">
        <f t="shared" si="2043"/>
        <v>0</v>
      </c>
      <c r="C3791" s="189">
        <f t="shared" ca="1" si="2044"/>
        <v>0</v>
      </c>
      <c r="D3791" s="189">
        <f t="shared" si="2045"/>
        <v>0</v>
      </c>
      <c r="E3791" s="189">
        <f t="shared" ca="1" si="2046"/>
        <v>0</v>
      </c>
      <c r="F3791" s="189">
        <f t="shared" si="2047"/>
        <v>0</v>
      </c>
      <c r="G3791" s="189" cm="1">
        <f t="array" aca="1" ref="G3791" ca="1">OFFSET(G3791,-1,,,)+1</f>
        <v>3786</v>
      </c>
      <c r="H3791" s="189">
        <f t="shared" si="2042"/>
        <v>0</v>
      </c>
      <c r="I3791" s="189">
        <f t="shared" si="2048"/>
        <v>0</v>
      </c>
      <c r="J3791" s="179">
        <f t="shared" si="2049"/>
        <v>0</v>
      </c>
      <c r="K3791" s="173"/>
      <c r="L3791" s="174" t="str" cm="1">
        <f t="array" aca="1" ref="L3791" ca="1">IF($K3791="",OFFSET(L3791,-1,,,),K3791)</f>
        <v>15.01.22.06.01.04</v>
      </c>
      <c r="M3791" s="175" t="str" cm="1">
        <f t="array" aca="1" ref="M3791" ca="1">IF(OR($K3791=0,$K3791=""),OFFSET(M3791,-1,,,),O3791)</f>
        <v>RODAPÉ DE POLIESTIRENO H=10CM</v>
      </c>
      <c r="N3791" s="67" t="s">
        <v>2906</v>
      </c>
      <c r="O3791" s="68" t="s">
        <v>3107</v>
      </c>
      <c r="P3791" s="68"/>
      <c r="Q3791" s="68" t="s">
        <v>3253</v>
      </c>
      <c r="R3791" s="69">
        <v>26.16</v>
      </c>
      <c r="S3791" s="70">
        <v>50</v>
      </c>
      <c r="T3791" s="70">
        <v>1308</v>
      </c>
      <c r="U3791" s="67" t="s">
        <v>1519</v>
      </c>
      <c r="V3791" s="71" t="s">
        <v>4202</v>
      </c>
      <c r="W3791" s="171"/>
      <c r="X3791" s="172"/>
      <c r="Y3791" s="176">
        <f t="shared" si="2050"/>
        <v>0</v>
      </c>
      <c r="AA3791" s="192"/>
    </row>
    <row r="3792" spans="2:27" hidden="1">
      <c r="B3792" s="189">
        <f t="shared" si="2043"/>
        <v>0</v>
      </c>
      <c r="C3792" s="189">
        <f t="shared" ca="1" si="2044"/>
        <v>0</v>
      </c>
      <c r="D3792" s="189">
        <f t="shared" si="2045"/>
        <v>0</v>
      </c>
      <c r="E3792" s="189">
        <f t="shared" ca="1" si="2046"/>
        <v>0</v>
      </c>
      <c r="F3792" s="189">
        <f t="shared" si="2047"/>
        <v>0</v>
      </c>
      <c r="G3792" s="189" cm="1">
        <f t="array" aca="1" ref="G3792" ca="1">OFFSET(G3792,-1,,,)+1</f>
        <v>3787</v>
      </c>
      <c r="H3792" s="189">
        <f t="shared" si="2042"/>
        <v>0</v>
      </c>
      <c r="I3792" s="189">
        <f t="shared" si="2048"/>
        <v>0</v>
      </c>
      <c r="J3792" s="179">
        <f t="shared" si="2049"/>
        <v>0</v>
      </c>
      <c r="K3792" s="173"/>
      <c r="L3792" s="174" t="str" cm="1">
        <f t="array" aca="1" ref="L3792" ca="1">IF($K3792="",OFFSET(L3792,-1,,,),K3792)</f>
        <v>15.01.22.06.01.04</v>
      </c>
      <c r="M3792" s="175" t="str" cm="1">
        <f t="array" aca="1" ref="M3792" ca="1">IF(OR($K3792=0,$K3792=""),OFFSET(M3792,-1,,,),O3792)</f>
        <v>RODAPÉ DE POLIESTIRENO H=10CM</v>
      </c>
      <c r="N3792" s="67" t="s">
        <v>230</v>
      </c>
      <c r="O3792" s="68" t="s">
        <v>231</v>
      </c>
      <c r="P3792" s="68"/>
      <c r="Q3792" s="68" t="s">
        <v>3261</v>
      </c>
      <c r="R3792" s="69">
        <v>15.696</v>
      </c>
      <c r="S3792" s="70">
        <v>22.31</v>
      </c>
      <c r="T3792" s="70">
        <v>350.17775999999998</v>
      </c>
      <c r="U3792" s="67" t="s">
        <v>1519</v>
      </c>
      <c r="V3792" s="71" t="s">
        <v>4202</v>
      </c>
      <c r="W3792" s="171"/>
      <c r="X3792" s="172"/>
      <c r="Y3792" s="176">
        <f t="shared" si="2050"/>
        <v>0</v>
      </c>
      <c r="AA3792" s="192"/>
    </row>
    <row r="3793" spans="2:27" hidden="1">
      <c r="B3793" s="189">
        <f t="shared" si="2043"/>
        <v>0</v>
      </c>
      <c r="C3793" s="189">
        <f t="shared" ca="1" si="2044"/>
        <v>0</v>
      </c>
      <c r="D3793" s="189">
        <f t="shared" si="2045"/>
        <v>0</v>
      </c>
      <c r="E3793" s="189">
        <f t="shared" ca="1" si="2046"/>
        <v>0</v>
      </c>
      <c r="F3793" s="189">
        <f t="shared" si="2047"/>
        <v>0</v>
      </c>
      <c r="G3793" s="189" cm="1">
        <f t="array" aca="1" ref="G3793" ca="1">OFFSET(G3793,-1,,,)+1</f>
        <v>3788</v>
      </c>
      <c r="H3793" s="189">
        <f t="shared" si="2042"/>
        <v>0</v>
      </c>
      <c r="I3793" s="189">
        <f t="shared" si="2048"/>
        <v>0</v>
      </c>
      <c r="J3793" s="179">
        <f t="shared" si="2049"/>
        <v>0</v>
      </c>
      <c r="K3793" s="173"/>
      <c r="L3793" s="174" t="str" cm="1">
        <f t="array" aca="1" ref="L3793" ca="1">IF($K3793="",OFFSET(L3793,-1,,,),K3793)</f>
        <v>15.01.22.06.01.04</v>
      </c>
      <c r="M3793" s="175" t="str" cm="1">
        <f t="array" aca="1" ref="M3793" ca="1">IF(OR($K3793=0,$K3793=""),OFFSET(M3793,-1,,,),O3793)</f>
        <v>RODAPÉ DE POLIESTIRENO H=10CM</v>
      </c>
      <c r="N3793" s="67" t="s">
        <v>236</v>
      </c>
      <c r="O3793" s="68" t="s">
        <v>237</v>
      </c>
      <c r="P3793" s="68"/>
      <c r="Q3793" s="68" t="s">
        <v>3262</v>
      </c>
      <c r="R3793" s="69">
        <v>18.312000000000001</v>
      </c>
      <c r="S3793" s="70">
        <v>27.15</v>
      </c>
      <c r="T3793" s="70">
        <v>497.17079999999999</v>
      </c>
      <c r="U3793" s="67" t="s">
        <v>1519</v>
      </c>
      <c r="V3793" s="71" t="s">
        <v>4202</v>
      </c>
      <c r="W3793" s="171"/>
      <c r="X3793" s="172"/>
      <c r="Y3793" s="176">
        <f t="shared" si="2050"/>
        <v>0</v>
      </c>
      <c r="AA3793" s="192"/>
    </row>
    <row r="3794" spans="2:27">
      <c r="B3794" s="189">
        <f t="shared" si="2043"/>
        <v>0</v>
      </c>
      <c r="C3794" s="189">
        <f t="shared" ca="1" si="2044"/>
        <v>0</v>
      </c>
      <c r="D3794" s="189">
        <f t="shared" si="2045"/>
        <v>0</v>
      </c>
      <c r="E3794" s="189">
        <f t="shared" ca="1" si="2046"/>
        <v>0</v>
      </c>
      <c r="F3794" s="189">
        <f t="shared" si="2047"/>
        <v>0</v>
      </c>
      <c r="G3794" s="189" cm="1">
        <f t="array" aca="1" ref="G3794" ca="1">OFFSET(G3794,-1,,,)+1</f>
        <v>3789</v>
      </c>
      <c r="H3794" s="189">
        <f t="shared" si="2042"/>
        <v>0</v>
      </c>
      <c r="I3794" s="189">
        <f t="shared" si="2048"/>
        <v>0</v>
      </c>
      <c r="J3794" s="179">
        <f t="shared" si="2049"/>
        <v>0</v>
      </c>
      <c r="K3794" s="173" t="s">
        <v>3643</v>
      </c>
      <c r="L3794" s="174" t="str" cm="1">
        <f t="array" aca="1" ref="L3794" ca="1">IF($K3794="",OFFSET(L3794,-1,,,),K3794)</f>
        <v>15.01.22.06.01.05</v>
      </c>
      <c r="M3794" s="175" t="str" cm="1">
        <f t="array" aca="1" ref="M3794" ca="1">IF(OR($K3794=0,$K3794=""),OFFSET(M3794,-1,,,),O3794)</f>
        <v>MASSA ÚNICA E=20MM COM ARGAMASSA PRÉ FABRICADA- PAREDE</v>
      </c>
      <c r="N3794" s="67" t="s">
        <v>717</v>
      </c>
      <c r="O3794" s="68" t="s">
        <v>4248</v>
      </c>
      <c r="P3794" s="68"/>
      <c r="Q3794" s="68" t="s">
        <v>3258</v>
      </c>
      <c r="R3794" s="69">
        <v>72.849999999999994</v>
      </c>
      <c r="S3794" s="70">
        <v>49.96</v>
      </c>
      <c r="T3794" s="70">
        <v>3639.5859999999998</v>
      </c>
      <c r="U3794" s="67"/>
      <c r="V3794" s="71"/>
      <c r="W3794" s="171"/>
      <c r="X3794" s="172"/>
      <c r="Y3794" s="176">
        <f t="shared" si="2050"/>
        <v>0</v>
      </c>
      <c r="AA3794" s="192"/>
    </row>
    <row r="3795" spans="2:27" hidden="1">
      <c r="B3795" s="189">
        <f t="shared" si="2043"/>
        <v>0</v>
      </c>
      <c r="C3795" s="189">
        <f t="shared" ca="1" si="2044"/>
        <v>0</v>
      </c>
      <c r="D3795" s="189">
        <f t="shared" si="2045"/>
        <v>0</v>
      </c>
      <c r="E3795" s="189">
        <f t="shared" ca="1" si="2046"/>
        <v>0</v>
      </c>
      <c r="F3795" s="189">
        <f t="shared" si="2047"/>
        <v>0</v>
      </c>
      <c r="G3795" s="189" cm="1">
        <f t="array" aca="1" ref="G3795" ca="1">OFFSET(G3795,-1,,,)+1</f>
        <v>3790</v>
      </c>
      <c r="H3795" s="189">
        <f t="shared" si="2042"/>
        <v>0</v>
      </c>
      <c r="I3795" s="189">
        <f t="shared" si="2048"/>
        <v>0</v>
      </c>
      <c r="J3795" s="179">
        <f t="shared" si="2049"/>
        <v>0</v>
      </c>
      <c r="K3795" s="173"/>
      <c r="L3795" s="174" t="str" cm="1">
        <f t="array" aca="1" ref="L3795" ca="1">IF($K3795="",OFFSET(L3795,-1,,,),K3795)</f>
        <v>15.01.22.06.01.05</v>
      </c>
      <c r="M3795" s="175" t="str" cm="1">
        <f t="array" aca="1" ref="M3795" ca="1">IF(OR($K3795=0,$K3795=""),OFFSET(M3795,-1,,,),O3795)</f>
        <v>MASSA ÚNICA E=20MM COM ARGAMASSA PRÉ FABRICADA- PAREDE</v>
      </c>
      <c r="N3795" s="67" t="s">
        <v>522</v>
      </c>
      <c r="O3795" s="68" t="s">
        <v>523</v>
      </c>
      <c r="P3795" s="68"/>
      <c r="Q3795" s="68" t="s">
        <v>3255</v>
      </c>
      <c r="R3795" s="69">
        <v>2476.9</v>
      </c>
      <c r="S3795" s="70">
        <v>0.44</v>
      </c>
      <c r="T3795" s="70">
        <v>1089.836</v>
      </c>
      <c r="U3795" s="67" t="s">
        <v>1519</v>
      </c>
      <c r="V3795" s="71" t="s">
        <v>4202</v>
      </c>
      <c r="W3795" s="171"/>
      <c r="X3795" s="172"/>
      <c r="Y3795" s="176">
        <f t="shared" si="2050"/>
        <v>0</v>
      </c>
      <c r="AA3795" s="192"/>
    </row>
    <row r="3796" spans="2:27" hidden="1">
      <c r="B3796" s="189">
        <f t="shared" si="2043"/>
        <v>0</v>
      </c>
      <c r="C3796" s="189">
        <f t="shared" ca="1" si="2044"/>
        <v>0</v>
      </c>
      <c r="D3796" s="189">
        <f t="shared" si="2045"/>
        <v>0</v>
      </c>
      <c r="E3796" s="189">
        <f t="shared" ca="1" si="2046"/>
        <v>0</v>
      </c>
      <c r="F3796" s="189">
        <f t="shared" si="2047"/>
        <v>0</v>
      </c>
      <c r="G3796" s="189" cm="1">
        <f t="array" aca="1" ref="G3796" ca="1">OFFSET(G3796,-1,,,)+1</f>
        <v>3791</v>
      </c>
      <c r="H3796" s="189">
        <f t="shared" si="2042"/>
        <v>0</v>
      </c>
      <c r="I3796" s="189">
        <f t="shared" si="2048"/>
        <v>0</v>
      </c>
      <c r="J3796" s="179">
        <f t="shared" si="2049"/>
        <v>0</v>
      </c>
      <c r="K3796" s="173"/>
      <c r="L3796" s="174" t="str" cm="1">
        <f t="array" aca="1" ref="L3796" ca="1">IF($K3796="",OFFSET(L3796,-1,,,),K3796)</f>
        <v>15.01.22.06.01.05</v>
      </c>
      <c r="M3796" s="175" t="str" cm="1">
        <f t="array" aca="1" ref="M3796" ca="1">IF(OR($K3796=0,$K3796=""),OFFSET(M3796,-1,,,),O3796)</f>
        <v>MASSA ÚNICA E=20MM COM ARGAMASSA PRÉ FABRICADA- PAREDE</v>
      </c>
      <c r="N3796" s="67" t="s">
        <v>369</v>
      </c>
      <c r="O3796" s="68" t="s">
        <v>370</v>
      </c>
      <c r="P3796" s="68"/>
      <c r="Q3796" s="68" t="s">
        <v>3258</v>
      </c>
      <c r="R3796" s="69">
        <v>72.849999999999994</v>
      </c>
      <c r="S3796" s="70">
        <v>35</v>
      </c>
      <c r="T3796" s="70">
        <v>2549.75</v>
      </c>
      <c r="U3796" s="67" t="s">
        <v>1519</v>
      </c>
      <c r="V3796" s="71" t="s">
        <v>4202</v>
      </c>
      <c r="W3796" s="171"/>
      <c r="X3796" s="172"/>
      <c r="Y3796" s="176">
        <f t="shared" si="2050"/>
        <v>0</v>
      </c>
      <c r="AA3796" s="192"/>
    </row>
    <row r="3797" spans="2:27">
      <c r="B3797" s="189">
        <f t="shared" si="2043"/>
        <v>0</v>
      </c>
      <c r="C3797" s="189">
        <f t="shared" ca="1" si="2044"/>
        <v>0</v>
      </c>
      <c r="D3797" s="189">
        <f t="shared" si="2045"/>
        <v>0</v>
      </c>
      <c r="E3797" s="189">
        <f t="shared" ca="1" si="2046"/>
        <v>0</v>
      </c>
      <c r="F3797" s="189">
        <f t="shared" si="2047"/>
        <v>0</v>
      </c>
      <c r="G3797" s="189" cm="1">
        <f t="array" aca="1" ref="G3797" ca="1">OFFSET(G3797,-1,,,)+1</f>
        <v>3792</v>
      </c>
      <c r="H3797" s="189">
        <f t="shared" si="2042"/>
        <v>0</v>
      </c>
      <c r="I3797" s="189">
        <f t="shared" si="2048"/>
        <v>0</v>
      </c>
      <c r="J3797" s="179">
        <f t="shared" si="2049"/>
        <v>0</v>
      </c>
      <c r="K3797" s="173" t="s">
        <v>3644</v>
      </c>
      <c r="L3797" s="174" t="str" cm="1">
        <f t="array" aca="1" ref="L3797" ca="1">IF($K3797="",OFFSET(L3797,-1,,,),K3797)</f>
        <v>15.01.22.06.01.06</v>
      </c>
      <c r="M3797" s="175" t="str" cm="1">
        <f t="array" aca="1" ref="M3797" ca="1">IF(OR($K3797=0,$K3797=""),OFFSET(M3797,-1,,,),O3797)</f>
        <v>FORRO DE GESSO ACARTONADO COM PLACA BRANCA (ST)</v>
      </c>
      <c r="N3797" s="67" t="s">
        <v>1179</v>
      </c>
      <c r="O3797" s="68" t="s">
        <v>4615</v>
      </c>
      <c r="P3797" s="68"/>
      <c r="Q3797" s="68" t="s">
        <v>3258</v>
      </c>
      <c r="R3797" s="69">
        <v>42.99</v>
      </c>
      <c r="S3797" s="70">
        <v>73.5</v>
      </c>
      <c r="T3797" s="70">
        <v>3159.7650000000003</v>
      </c>
      <c r="U3797" s="67"/>
      <c r="V3797" s="71"/>
      <c r="W3797" s="171"/>
      <c r="X3797" s="172"/>
      <c r="Y3797" s="176">
        <f t="shared" si="2050"/>
        <v>0</v>
      </c>
      <c r="AA3797" s="192"/>
    </row>
    <row r="3798" spans="2:27" hidden="1">
      <c r="B3798" s="189">
        <f t="shared" si="2043"/>
        <v>0</v>
      </c>
      <c r="C3798" s="189">
        <f t="shared" ca="1" si="2044"/>
        <v>0</v>
      </c>
      <c r="D3798" s="189">
        <f t="shared" si="2045"/>
        <v>0</v>
      </c>
      <c r="E3798" s="189">
        <f t="shared" ca="1" si="2046"/>
        <v>0</v>
      </c>
      <c r="F3798" s="189">
        <f t="shared" si="2047"/>
        <v>0</v>
      </c>
      <c r="G3798" s="189" cm="1">
        <f t="array" aca="1" ref="G3798" ca="1">OFFSET(G3798,-1,,,)+1</f>
        <v>3793</v>
      </c>
      <c r="H3798" s="189">
        <f t="shared" si="2042"/>
        <v>0</v>
      </c>
      <c r="I3798" s="189">
        <f t="shared" si="2048"/>
        <v>0</v>
      </c>
      <c r="J3798" s="179">
        <f t="shared" si="2049"/>
        <v>0</v>
      </c>
      <c r="K3798" s="173"/>
      <c r="L3798" s="174" t="str" cm="1">
        <f t="array" aca="1" ref="L3798" ca="1">IF($K3798="",OFFSET(L3798,-1,,,),K3798)</f>
        <v>15.01.22.06.01.06</v>
      </c>
      <c r="M3798" s="175" t="str" cm="1">
        <f t="array" aca="1" ref="M3798" ca="1">IF(OR($K3798=0,$K3798=""),OFFSET(M3798,-1,,,),O3798)</f>
        <v>FORRO DE GESSO ACARTONADO COM PLACA BRANCA (ST)</v>
      </c>
      <c r="N3798" s="67" t="s">
        <v>1180</v>
      </c>
      <c r="O3798" s="68" t="s">
        <v>1181</v>
      </c>
      <c r="P3798" s="68"/>
      <c r="Q3798" s="68" t="s">
        <v>3258</v>
      </c>
      <c r="R3798" s="69">
        <v>42.99</v>
      </c>
      <c r="S3798" s="70">
        <v>73.5</v>
      </c>
      <c r="T3798" s="70">
        <v>3159.7650000000003</v>
      </c>
      <c r="U3798" s="67" t="s">
        <v>1519</v>
      </c>
      <c r="V3798" s="71" t="s">
        <v>4202</v>
      </c>
      <c r="W3798" s="171"/>
      <c r="X3798" s="172"/>
      <c r="Y3798" s="176">
        <f t="shared" si="2050"/>
        <v>0</v>
      </c>
      <c r="AA3798" s="192"/>
    </row>
    <row r="3799" spans="2:27">
      <c r="B3799" s="189">
        <f t="shared" si="2043"/>
        <v>0</v>
      </c>
      <c r="C3799" s="189">
        <f t="shared" ca="1" si="2044"/>
        <v>0</v>
      </c>
      <c r="D3799" s="189">
        <f t="shared" si="2045"/>
        <v>0</v>
      </c>
      <c r="E3799" s="189">
        <f t="shared" ca="1" si="2046"/>
        <v>0</v>
      </c>
      <c r="F3799" s="189">
        <f t="shared" si="2047"/>
        <v>0</v>
      </c>
      <c r="G3799" s="189" cm="1">
        <f t="array" aca="1" ref="G3799" ca="1">OFFSET(G3799,-1,,,)+1</f>
        <v>3794</v>
      </c>
      <c r="H3799" s="189">
        <f t="shared" si="2042"/>
        <v>0</v>
      </c>
      <c r="I3799" s="189">
        <f t="shared" si="2048"/>
        <v>0</v>
      </c>
      <c r="J3799" s="179">
        <f t="shared" si="2049"/>
        <v>0</v>
      </c>
      <c r="K3799" s="173" t="s">
        <v>3645</v>
      </c>
      <c r="L3799" s="174" t="str" cm="1">
        <f t="array" aca="1" ref="L3799" ca="1">IF($K3799="",OFFSET(L3799,-1,,,),K3799)</f>
        <v>15.01.22.06.01.07</v>
      </c>
      <c r="M3799" s="175" t="str" cm="1">
        <f t="array" aca="1" ref="M3799" ca="1">IF(OR($K3799=0,$K3799=""),OFFSET(M3799,-1,,,),O3799)</f>
        <v>TABICA PARA FORRO DE GESSO</v>
      </c>
      <c r="N3799" s="67" t="s">
        <v>1193</v>
      </c>
      <c r="O3799" s="68" t="s">
        <v>4616</v>
      </c>
      <c r="P3799" s="68"/>
      <c r="Q3799" s="68" t="s">
        <v>3253</v>
      </c>
      <c r="R3799" s="69">
        <v>27</v>
      </c>
      <c r="S3799" s="70">
        <v>18</v>
      </c>
      <c r="T3799" s="70">
        <v>486</v>
      </c>
      <c r="U3799" s="67"/>
      <c r="V3799" s="71"/>
      <c r="W3799" s="171"/>
      <c r="X3799" s="172"/>
      <c r="Y3799" s="176">
        <f t="shared" si="2050"/>
        <v>0</v>
      </c>
      <c r="AA3799" s="192"/>
    </row>
    <row r="3800" spans="2:27" hidden="1">
      <c r="B3800" s="189">
        <f t="shared" si="2043"/>
        <v>0</v>
      </c>
      <c r="C3800" s="189">
        <f t="shared" ca="1" si="2044"/>
        <v>0</v>
      </c>
      <c r="D3800" s="189">
        <f t="shared" si="2045"/>
        <v>0</v>
      </c>
      <c r="E3800" s="189">
        <f t="shared" ca="1" si="2046"/>
        <v>0</v>
      </c>
      <c r="F3800" s="189">
        <f t="shared" si="2047"/>
        <v>0</v>
      </c>
      <c r="G3800" s="189" cm="1">
        <f t="array" aca="1" ref="G3800" ca="1">OFFSET(G3800,-1,,,)+1</f>
        <v>3795</v>
      </c>
      <c r="H3800" s="189">
        <f t="shared" si="2042"/>
        <v>0</v>
      </c>
      <c r="I3800" s="189">
        <f t="shared" si="2048"/>
        <v>0</v>
      </c>
      <c r="J3800" s="179">
        <f t="shared" si="2049"/>
        <v>0</v>
      </c>
      <c r="K3800" s="173"/>
      <c r="L3800" s="174" t="str" cm="1">
        <f t="array" aca="1" ref="L3800" ca="1">IF($K3800="",OFFSET(L3800,-1,,,),K3800)</f>
        <v>15.01.22.06.01.07</v>
      </c>
      <c r="M3800" s="175" t="str" cm="1">
        <f t="array" aca="1" ref="M3800" ca="1">IF(OR($K3800=0,$K3800=""),OFFSET(M3800,-1,,,),O3800)</f>
        <v>TABICA PARA FORRO DE GESSO</v>
      </c>
      <c r="N3800" s="67" t="s">
        <v>1194</v>
      </c>
      <c r="O3800" s="68" t="s">
        <v>1195</v>
      </c>
      <c r="P3800" s="68"/>
      <c r="Q3800" s="68" t="s">
        <v>3253</v>
      </c>
      <c r="R3800" s="69">
        <v>27</v>
      </c>
      <c r="S3800" s="70">
        <v>18</v>
      </c>
      <c r="T3800" s="70">
        <v>486</v>
      </c>
      <c r="U3800" s="67" t="s">
        <v>1519</v>
      </c>
      <c r="V3800" s="71" t="s">
        <v>4202</v>
      </c>
      <c r="W3800" s="171"/>
      <c r="X3800" s="172"/>
      <c r="Y3800" s="176">
        <f t="shared" si="2050"/>
        <v>0</v>
      </c>
      <c r="AA3800" s="192"/>
    </row>
    <row r="3801" spans="2:27" hidden="1">
      <c r="B3801" s="189">
        <f t="shared" si="2043"/>
        <v>0</v>
      </c>
      <c r="C3801" s="189">
        <f t="shared" ca="1" si="2044"/>
        <v>0</v>
      </c>
      <c r="D3801" s="189">
        <f t="shared" si="2045"/>
        <v>0</v>
      </c>
      <c r="E3801" s="189">
        <f t="shared" ca="1" si="2046"/>
        <v>0</v>
      </c>
      <c r="F3801" s="189">
        <f t="shared" si="2047"/>
        <v>0</v>
      </c>
      <c r="G3801" s="189" cm="1">
        <f t="array" aca="1" ref="G3801" ca="1">OFFSET(G3801,-1,,,)+1</f>
        <v>3796</v>
      </c>
      <c r="H3801" s="189">
        <f t="shared" si="2042"/>
        <v>0</v>
      </c>
      <c r="I3801" s="189">
        <f t="shared" si="2048"/>
        <v>0</v>
      </c>
      <c r="J3801" s="179">
        <f t="shared" si="2049"/>
        <v>0</v>
      </c>
      <c r="K3801" s="173" t="s">
        <v>3646</v>
      </c>
      <c r="L3801" s="174" t="str" cm="1">
        <f t="array" aca="1" ref="L3801" ca="1">IF($K3801="",OFFSET(L3801,-1,,,),K3801)</f>
        <v>15.01.22.06.02</v>
      </c>
      <c r="M3801" s="175" t="str" cm="1">
        <f t="array" aca="1" ref="M3801" ca="1">IF(OR($K3801=0,$K3801=""),OFFSET(M3801,-1,,,),O3801)</f>
        <v>SOLEIRA / FILETES / PEITORIL</v>
      </c>
      <c r="N3801" s="67" t="s">
        <v>143</v>
      </c>
      <c r="O3801" s="68" t="s">
        <v>4594</v>
      </c>
      <c r="P3801" s="68"/>
      <c r="Q3801" s="68"/>
      <c r="R3801" s="69"/>
      <c r="S3801" s="70"/>
      <c r="T3801" s="70">
        <v>0</v>
      </c>
      <c r="U3801" s="67"/>
      <c r="V3801" s="71"/>
      <c r="W3801" s="171"/>
      <c r="X3801" s="172"/>
      <c r="Y3801" s="176">
        <f t="shared" si="2050"/>
        <v>0</v>
      </c>
      <c r="AA3801" s="192"/>
    </row>
    <row r="3802" spans="2:27">
      <c r="B3802" s="189">
        <f t="shared" si="2043"/>
        <v>0</v>
      </c>
      <c r="C3802" s="189">
        <f t="shared" ca="1" si="2044"/>
        <v>0</v>
      </c>
      <c r="D3802" s="189">
        <f t="shared" si="2045"/>
        <v>0</v>
      </c>
      <c r="E3802" s="189">
        <f t="shared" ca="1" si="2046"/>
        <v>0</v>
      </c>
      <c r="F3802" s="189">
        <f t="shared" si="2047"/>
        <v>0</v>
      </c>
      <c r="G3802" s="189" cm="1">
        <f t="array" aca="1" ref="G3802" ca="1">OFFSET(G3802,-1,,,)+1</f>
        <v>3797</v>
      </c>
      <c r="H3802" s="189">
        <f t="shared" si="2042"/>
        <v>0</v>
      </c>
      <c r="I3802" s="189">
        <f t="shared" si="2048"/>
        <v>0</v>
      </c>
      <c r="J3802" s="179">
        <f t="shared" si="2049"/>
        <v>0</v>
      </c>
      <c r="K3802" s="173" t="s">
        <v>3647</v>
      </c>
      <c r="L3802" s="174" t="str" cm="1">
        <f t="array" aca="1" ref="L3802" ca="1">IF($K3802="",OFFSET(L3802,-1,,,),K3802)</f>
        <v>15.01.22.06.02.01</v>
      </c>
      <c r="M3802" s="175" t="str" cm="1">
        <f t="array" aca="1" ref="M3802" ca="1">IF(OR($K3802=0,$K3802=""),OFFSET(M3802,-1,,,),O3802)</f>
        <v>FILETE EM GRANITO 1,20M COM 02 FACES POLIDAS - H3,0CM</v>
      </c>
      <c r="N3802" s="67" t="s">
        <v>4142</v>
      </c>
      <c r="O3802" s="68" t="s">
        <v>4853</v>
      </c>
      <c r="P3802" s="68"/>
      <c r="Q3802" s="68" t="s">
        <v>3260</v>
      </c>
      <c r="R3802" s="69">
        <v>2</v>
      </c>
      <c r="S3802" s="70">
        <v>21.418500000000002</v>
      </c>
      <c r="T3802" s="70">
        <v>42.837000000000003</v>
      </c>
      <c r="U3802" s="67"/>
      <c r="V3802" s="71"/>
      <c r="W3802" s="171"/>
      <c r="X3802" s="172"/>
      <c r="Y3802" s="176">
        <f t="shared" si="2050"/>
        <v>0</v>
      </c>
      <c r="AA3802" s="192"/>
    </row>
    <row r="3803" spans="2:27" hidden="1">
      <c r="B3803" s="189">
        <f t="shared" si="2043"/>
        <v>0</v>
      </c>
      <c r="C3803" s="189">
        <f t="shared" ca="1" si="2044"/>
        <v>0</v>
      </c>
      <c r="D3803" s="189">
        <f t="shared" si="2045"/>
        <v>0</v>
      </c>
      <c r="E3803" s="189">
        <f t="shared" ca="1" si="2046"/>
        <v>0</v>
      </c>
      <c r="F3803" s="189">
        <f t="shared" si="2047"/>
        <v>0</v>
      </c>
      <c r="G3803" s="189" cm="1">
        <f t="array" aca="1" ref="G3803" ca="1">OFFSET(G3803,-1,,,)+1</f>
        <v>3798</v>
      </c>
      <c r="H3803" s="189">
        <f t="shared" si="2042"/>
        <v>0</v>
      </c>
      <c r="I3803" s="189">
        <f t="shared" si="2048"/>
        <v>0</v>
      </c>
      <c r="J3803" s="179">
        <f t="shared" si="2049"/>
        <v>0</v>
      </c>
      <c r="K3803" s="173"/>
      <c r="L3803" s="174" t="str" cm="1">
        <f t="array" aca="1" ref="L3803" ca="1">IF($K3803="",OFFSET(L3803,-1,,,),K3803)</f>
        <v>15.01.22.06.02.01</v>
      </c>
      <c r="M3803" s="175" t="str" cm="1">
        <f t="array" aca="1" ref="M3803" ca="1">IF(OR($K3803=0,$K3803=""),OFFSET(M3803,-1,,,),O3803)</f>
        <v>FILETE EM GRANITO 1,20M COM 02 FACES POLIDAS - H3,0CM</v>
      </c>
      <c r="N3803" s="67" t="s">
        <v>269</v>
      </c>
      <c r="O3803" s="68" t="s">
        <v>270</v>
      </c>
      <c r="P3803" s="68"/>
      <c r="Q3803" s="68" t="s">
        <v>3255</v>
      </c>
      <c r="R3803" s="69">
        <v>0.5</v>
      </c>
      <c r="S3803" s="70">
        <v>0.65</v>
      </c>
      <c r="T3803" s="70">
        <v>0.32500000000000001</v>
      </c>
      <c r="U3803" s="67" t="s">
        <v>1519</v>
      </c>
      <c r="V3803" s="71" t="s">
        <v>4202</v>
      </c>
      <c r="W3803" s="171"/>
      <c r="X3803" s="172"/>
      <c r="Y3803" s="176">
        <f t="shared" si="2050"/>
        <v>0</v>
      </c>
      <c r="AA3803" s="192"/>
    </row>
    <row r="3804" spans="2:27" hidden="1">
      <c r="B3804" s="189">
        <f t="shared" si="2043"/>
        <v>0</v>
      </c>
      <c r="C3804" s="189">
        <f t="shared" ca="1" si="2044"/>
        <v>0</v>
      </c>
      <c r="D3804" s="189">
        <f t="shared" si="2045"/>
        <v>0</v>
      </c>
      <c r="E3804" s="189">
        <f t="shared" ca="1" si="2046"/>
        <v>0</v>
      </c>
      <c r="F3804" s="189">
        <f t="shared" si="2047"/>
        <v>0</v>
      </c>
      <c r="G3804" s="189" cm="1">
        <f t="array" aca="1" ref="G3804" ca="1">OFFSET(G3804,-1,,,)+1</f>
        <v>3799</v>
      </c>
      <c r="H3804" s="189">
        <f t="shared" si="2042"/>
        <v>0</v>
      </c>
      <c r="I3804" s="189">
        <f t="shared" si="2048"/>
        <v>0</v>
      </c>
      <c r="J3804" s="179">
        <f t="shared" si="2049"/>
        <v>0</v>
      </c>
      <c r="K3804" s="173"/>
      <c r="L3804" s="174" t="str" cm="1">
        <f t="array" aca="1" ref="L3804" ca="1">IF($K3804="",OFFSET(L3804,-1,,,),K3804)</f>
        <v>15.01.22.06.02.01</v>
      </c>
      <c r="M3804" s="175" t="str" cm="1">
        <f t="array" aca="1" ref="M3804" ca="1">IF(OR($K3804=0,$K3804=""),OFFSET(M3804,-1,,,),O3804)</f>
        <v>FILETE EM GRANITO 1,20M COM 02 FACES POLIDAS - H3,0CM</v>
      </c>
      <c r="N3804" s="67" t="s">
        <v>4130</v>
      </c>
      <c r="O3804" s="68" t="s">
        <v>4828</v>
      </c>
      <c r="P3804" s="68"/>
      <c r="Q3804" s="68" t="s">
        <v>3253</v>
      </c>
      <c r="R3804" s="69">
        <v>2.4</v>
      </c>
      <c r="S3804" s="70">
        <v>4.38</v>
      </c>
      <c r="T3804" s="70">
        <v>10.511999999999999</v>
      </c>
      <c r="U3804" s="67" t="s">
        <v>1519</v>
      </c>
      <c r="V3804" s="71" t="s">
        <v>4202</v>
      </c>
      <c r="W3804" s="171"/>
      <c r="X3804" s="172"/>
      <c r="Y3804" s="176">
        <f t="shared" si="2050"/>
        <v>0</v>
      </c>
      <c r="AA3804" s="192"/>
    </row>
    <row r="3805" spans="2:27" hidden="1">
      <c r="B3805" s="189">
        <f t="shared" si="2043"/>
        <v>0</v>
      </c>
      <c r="C3805" s="189">
        <f t="shared" ca="1" si="2044"/>
        <v>0</v>
      </c>
      <c r="D3805" s="189">
        <f t="shared" si="2045"/>
        <v>0</v>
      </c>
      <c r="E3805" s="189">
        <f t="shared" ca="1" si="2046"/>
        <v>0</v>
      </c>
      <c r="F3805" s="189">
        <f t="shared" si="2047"/>
        <v>0</v>
      </c>
      <c r="G3805" s="189" cm="1">
        <f t="array" aca="1" ref="G3805" ca="1">OFFSET(G3805,-1,,,)+1</f>
        <v>3800</v>
      </c>
      <c r="H3805" s="189">
        <f t="shared" si="2042"/>
        <v>0</v>
      </c>
      <c r="I3805" s="189">
        <f t="shared" si="2048"/>
        <v>0</v>
      </c>
      <c r="J3805" s="179">
        <f t="shared" si="2049"/>
        <v>0</v>
      </c>
      <c r="K3805" s="173"/>
      <c r="L3805" s="174" t="str" cm="1">
        <f t="array" aca="1" ref="L3805" ca="1">IF($K3805="",OFFSET(L3805,-1,,,),K3805)</f>
        <v>15.01.22.06.02.01</v>
      </c>
      <c r="M3805" s="175" t="str" cm="1">
        <f t="array" aca="1" ref="M3805" ca="1">IF(OR($K3805=0,$K3805=""),OFFSET(M3805,-1,,,),O3805)</f>
        <v>FILETE EM GRANITO 1,20M COM 02 FACES POLIDAS - H3,0CM</v>
      </c>
      <c r="N3805" s="67" t="s">
        <v>1125</v>
      </c>
      <c r="O3805" s="68" t="s">
        <v>1126</v>
      </c>
      <c r="P3805" s="68"/>
      <c r="Q3805" s="68" t="s">
        <v>3260</v>
      </c>
      <c r="R3805" s="69">
        <v>2</v>
      </c>
      <c r="S3805" s="70">
        <v>16</v>
      </c>
      <c r="T3805" s="70">
        <v>32</v>
      </c>
      <c r="U3805" s="67" t="s">
        <v>1519</v>
      </c>
      <c r="V3805" s="71" t="s">
        <v>4202</v>
      </c>
      <c r="W3805" s="171"/>
      <c r="X3805" s="172"/>
      <c r="Y3805" s="176">
        <f t="shared" si="2050"/>
        <v>0</v>
      </c>
      <c r="AA3805" s="192"/>
    </row>
    <row r="3806" spans="2:27">
      <c r="B3806" s="189">
        <f t="shared" si="2043"/>
        <v>0</v>
      </c>
      <c r="C3806" s="189">
        <f t="shared" ca="1" si="2044"/>
        <v>0</v>
      </c>
      <c r="D3806" s="189">
        <f t="shared" si="2045"/>
        <v>0</v>
      </c>
      <c r="E3806" s="189">
        <f t="shared" ca="1" si="2046"/>
        <v>0</v>
      </c>
      <c r="F3806" s="189">
        <f t="shared" si="2047"/>
        <v>0</v>
      </c>
      <c r="G3806" s="189" cm="1">
        <f t="array" aca="1" ref="G3806" ca="1">OFFSET(G3806,-1,,,)+1</f>
        <v>3801</v>
      </c>
      <c r="H3806" s="189">
        <f t="shared" si="2042"/>
        <v>0</v>
      </c>
      <c r="I3806" s="189">
        <f t="shared" si="2048"/>
        <v>0</v>
      </c>
      <c r="J3806" s="179">
        <f t="shared" si="2049"/>
        <v>0</v>
      </c>
      <c r="K3806" s="173" t="s">
        <v>3648</v>
      </c>
      <c r="L3806" s="174" t="str" cm="1">
        <f t="array" aca="1" ref="L3806" ca="1">IF($K3806="",OFFSET(L3806,-1,,,),K3806)</f>
        <v>15.01.22.06.02.02</v>
      </c>
      <c r="M3806" s="175" t="str" cm="1">
        <f t="array" aca="1" ref="M3806" ca="1">IF(OR($K3806=0,$K3806=""),OFFSET(M3806,-1,,,),O3806)</f>
        <v>PEITORIL DE ARDÓSIA ASSENTADO COM AC3 - LARGURA: 17CM</v>
      </c>
      <c r="N3806" s="67" t="s">
        <v>4018</v>
      </c>
      <c r="O3806" s="68" t="s">
        <v>4606</v>
      </c>
      <c r="P3806" s="68"/>
      <c r="Q3806" s="68" t="s">
        <v>3253</v>
      </c>
      <c r="R3806" s="69">
        <v>3.6</v>
      </c>
      <c r="S3806" s="70">
        <v>40.617600000000003</v>
      </c>
      <c r="T3806" s="70">
        <v>146.22336000000001</v>
      </c>
      <c r="U3806" s="67"/>
      <c r="V3806" s="71"/>
      <c r="W3806" s="171"/>
      <c r="X3806" s="172"/>
      <c r="Y3806" s="176">
        <f t="shared" si="2050"/>
        <v>0</v>
      </c>
      <c r="AA3806" s="192"/>
    </row>
    <row r="3807" spans="2:27" hidden="1">
      <c r="B3807" s="189">
        <f t="shared" si="2043"/>
        <v>0</v>
      </c>
      <c r="C3807" s="189">
        <f t="shared" ca="1" si="2044"/>
        <v>0</v>
      </c>
      <c r="D3807" s="189">
        <f t="shared" si="2045"/>
        <v>0</v>
      </c>
      <c r="E3807" s="189">
        <f t="shared" ca="1" si="2046"/>
        <v>0</v>
      </c>
      <c r="F3807" s="189">
        <f t="shared" si="2047"/>
        <v>0</v>
      </c>
      <c r="G3807" s="189" cm="1">
        <f t="array" aca="1" ref="G3807" ca="1">OFFSET(G3807,-1,,,)+1</f>
        <v>3802</v>
      </c>
      <c r="H3807" s="189">
        <f t="shared" si="2042"/>
        <v>0</v>
      </c>
      <c r="I3807" s="189">
        <f t="shared" si="2048"/>
        <v>0</v>
      </c>
      <c r="J3807" s="179">
        <f t="shared" si="2049"/>
        <v>0</v>
      </c>
      <c r="K3807" s="173"/>
      <c r="L3807" s="174" t="str" cm="1">
        <f t="array" aca="1" ref="L3807" ca="1">IF($K3807="",OFFSET(L3807,-1,,,),K3807)</f>
        <v>15.01.22.06.02.02</v>
      </c>
      <c r="M3807" s="175" t="str" cm="1">
        <f t="array" aca="1" ref="M3807" ca="1">IF(OR($K3807=0,$K3807=""),OFFSET(M3807,-1,,,),O3807)</f>
        <v>PEITORIL DE ARDÓSIA ASSENTADO COM AC3 - LARGURA: 17CM</v>
      </c>
      <c r="N3807" s="67" t="s">
        <v>242</v>
      </c>
      <c r="O3807" s="68" t="s">
        <v>243</v>
      </c>
      <c r="P3807" s="68"/>
      <c r="Q3807" s="68" t="s">
        <v>3255</v>
      </c>
      <c r="R3807" s="69">
        <v>4.8959999999999999</v>
      </c>
      <c r="S3807" s="70">
        <v>1.3</v>
      </c>
      <c r="T3807" s="70">
        <v>6.3647999999999998</v>
      </c>
      <c r="U3807" s="67" t="s">
        <v>1519</v>
      </c>
      <c r="V3807" s="71" t="s">
        <v>4202</v>
      </c>
      <c r="W3807" s="171"/>
      <c r="X3807" s="172"/>
      <c r="Y3807" s="176">
        <f t="shared" si="2050"/>
        <v>0</v>
      </c>
      <c r="AA3807" s="192"/>
    </row>
    <row r="3808" spans="2:27" hidden="1">
      <c r="B3808" s="189">
        <f t="shared" si="2043"/>
        <v>0</v>
      </c>
      <c r="C3808" s="189">
        <f t="shared" ca="1" si="2044"/>
        <v>0</v>
      </c>
      <c r="D3808" s="189">
        <f t="shared" si="2045"/>
        <v>0</v>
      </c>
      <c r="E3808" s="189">
        <f t="shared" ca="1" si="2046"/>
        <v>0</v>
      </c>
      <c r="F3808" s="189">
        <f t="shared" si="2047"/>
        <v>0</v>
      </c>
      <c r="G3808" s="189" cm="1">
        <f t="array" aca="1" ref="G3808" ca="1">OFFSET(G3808,-1,,,)+1</f>
        <v>3803</v>
      </c>
      <c r="H3808" s="189">
        <f t="shared" si="2042"/>
        <v>0</v>
      </c>
      <c r="I3808" s="189">
        <f t="shared" si="2048"/>
        <v>0</v>
      </c>
      <c r="J3808" s="179">
        <f t="shared" si="2049"/>
        <v>0</v>
      </c>
      <c r="K3808" s="173"/>
      <c r="L3808" s="174" t="str" cm="1">
        <f t="array" aca="1" ref="L3808" ca="1">IF($K3808="",OFFSET(L3808,-1,,,),K3808)</f>
        <v>15.01.22.06.02.02</v>
      </c>
      <c r="M3808" s="175" t="str" cm="1">
        <f t="array" aca="1" ref="M3808" ca="1">IF(OR($K3808=0,$K3808=""),OFFSET(M3808,-1,,,),O3808)</f>
        <v>PEITORIL DE ARDÓSIA ASSENTADO COM AC3 - LARGURA: 17CM</v>
      </c>
      <c r="N3808" s="67" t="s">
        <v>1131</v>
      </c>
      <c r="O3808" s="68" t="s">
        <v>1132</v>
      </c>
      <c r="P3808" s="68"/>
      <c r="Q3808" s="68" t="s">
        <v>3258</v>
      </c>
      <c r="R3808" s="69">
        <v>0.64259999999999995</v>
      </c>
      <c r="S3808" s="70">
        <v>105.6</v>
      </c>
      <c r="T3808" s="70">
        <v>67.858559999999997</v>
      </c>
      <c r="U3808" s="67" t="s">
        <v>1519</v>
      </c>
      <c r="V3808" s="71" t="s">
        <v>4202</v>
      </c>
      <c r="W3808" s="171"/>
      <c r="X3808" s="172"/>
      <c r="Y3808" s="176">
        <f t="shared" si="2050"/>
        <v>0</v>
      </c>
      <c r="AA3808" s="192"/>
    </row>
    <row r="3809" spans="2:27" hidden="1">
      <c r="B3809" s="189">
        <f t="shared" si="2043"/>
        <v>0</v>
      </c>
      <c r="C3809" s="189">
        <f t="shared" ca="1" si="2044"/>
        <v>0</v>
      </c>
      <c r="D3809" s="189">
        <f t="shared" si="2045"/>
        <v>0</v>
      </c>
      <c r="E3809" s="189">
        <f t="shared" ca="1" si="2046"/>
        <v>0</v>
      </c>
      <c r="F3809" s="189">
        <f t="shared" si="2047"/>
        <v>0</v>
      </c>
      <c r="G3809" s="189" cm="1">
        <f t="array" aca="1" ref="G3809" ca="1">OFFSET(G3809,-1,,,)+1</f>
        <v>3804</v>
      </c>
      <c r="H3809" s="189">
        <f t="shared" si="2042"/>
        <v>0</v>
      </c>
      <c r="I3809" s="189">
        <f t="shared" si="2048"/>
        <v>0</v>
      </c>
      <c r="J3809" s="179">
        <f t="shared" si="2049"/>
        <v>0</v>
      </c>
      <c r="K3809" s="173"/>
      <c r="L3809" s="174" t="str" cm="1">
        <f t="array" aca="1" ref="L3809" ca="1">IF($K3809="",OFFSET(L3809,-1,,,),K3809)</f>
        <v>15.01.22.06.02.02</v>
      </c>
      <c r="M3809" s="175" t="str" cm="1">
        <f t="array" aca="1" ref="M3809" ca="1">IF(OR($K3809=0,$K3809=""),OFFSET(M3809,-1,,,),O3809)</f>
        <v>PEITORIL DE ARDÓSIA ASSENTADO COM AC3 - LARGURA: 17CM</v>
      </c>
      <c r="N3809" s="67" t="s">
        <v>1133</v>
      </c>
      <c r="O3809" s="68" t="s">
        <v>1134</v>
      </c>
      <c r="P3809" s="68"/>
      <c r="Q3809" s="68" t="s">
        <v>3253</v>
      </c>
      <c r="R3809" s="69">
        <v>3.6</v>
      </c>
      <c r="S3809" s="70">
        <v>20</v>
      </c>
      <c r="T3809" s="70">
        <v>72</v>
      </c>
      <c r="U3809" s="67" t="s">
        <v>1519</v>
      </c>
      <c r="V3809" s="71" t="s">
        <v>4202</v>
      </c>
      <c r="W3809" s="171"/>
      <c r="X3809" s="172"/>
      <c r="Y3809" s="176">
        <f t="shared" si="2050"/>
        <v>0</v>
      </c>
      <c r="AA3809" s="192"/>
    </row>
    <row r="3810" spans="2:27" hidden="1">
      <c r="B3810" s="189">
        <f t="shared" si="2043"/>
        <v>0</v>
      </c>
      <c r="C3810" s="189">
        <f t="shared" ca="1" si="2044"/>
        <v>0</v>
      </c>
      <c r="D3810" s="189">
        <f t="shared" si="2045"/>
        <v>0</v>
      </c>
      <c r="E3810" s="189">
        <f t="shared" ca="1" si="2046"/>
        <v>0</v>
      </c>
      <c r="F3810" s="189">
        <f t="shared" si="2047"/>
        <v>0</v>
      </c>
      <c r="G3810" s="189" cm="1">
        <f t="array" aca="1" ref="G3810" ca="1">OFFSET(G3810,-1,,,)+1</f>
        <v>3805</v>
      </c>
      <c r="H3810" s="189">
        <f t="shared" si="2042"/>
        <v>0</v>
      </c>
      <c r="I3810" s="189">
        <f t="shared" si="2048"/>
        <v>0</v>
      </c>
      <c r="J3810" s="179">
        <f t="shared" si="2049"/>
        <v>0</v>
      </c>
      <c r="K3810" s="173" t="s">
        <v>3649</v>
      </c>
      <c r="L3810" s="174" t="str" cm="1">
        <f t="array" aca="1" ref="L3810" ca="1">IF($K3810="",OFFSET(L3810,-1,,,),K3810)</f>
        <v>15.01.22.06.03</v>
      </c>
      <c r="M3810" s="175" t="str" cm="1">
        <f t="array" aca="1" ref="M3810" ca="1">IF(OR($K3810=0,$K3810=""),OFFSET(M3810,-1,,,),O3810)</f>
        <v>PINTURA</v>
      </c>
      <c r="N3810" s="67" t="s">
        <v>143</v>
      </c>
      <c r="O3810" s="68" t="s">
        <v>376</v>
      </c>
      <c r="P3810" s="68"/>
      <c r="Q3810" s="68"/>
      <c r="R3810" s="69"/>
      <c r="S3810" s="70"/>
      <c r="T3810" s="70">
        <v>0</v>
      </c>
      <c r="U3810" s="67"/>
      <c r="V3810" s="71"/>
      <c r="W3810" s="171"/>
      <c r="X3810" s="172"/>
      <c r="Y3810" s="176">
        <f t="shared" si="2050"/>
        <v>0</v>
      </c>
      <c r="AA3810" s="192"/>
    </row>
    <row r="3811" spans="2:27">
      <c r="B3811" s="189">
        <f t="shared" si="2043"/>
        <v>0</v>
      </c>
      <c r="C3811" s="189">
        <f t="shared" ca="1" si="2044"/>
        <v>0</v>
      </c>
      <c r="D3811" s="189">
        <f t="shared" si="2045"/>
        <v>0</v>
      </c>
      <c r="E3811" s="189">
        <f t="shared" ca="1" si="2046"/>
        <v>0</v>
      </c>
      <c r="F3811" s="189">
        <f t="shared" si="2047"/>
        <v>0</v>
      </c>
      <c r="G3811" s="189" cm="1">
        <f t="array" aca="1" ref="G3811" ca="1">OFFSET(G3811,-1,,,)+1</f>
        <v>3806</v>
      </c>
      <c r="H3811" s="189">
        <f t="shared" si="2042"/>
        <v>0</v>
      </c>
      <c r="I3811" s="189">
        <f t="shared" si="2048"/>
        <v>0</v>
      </c>
      <c r="J3811" s="179">
        <f t="shared" si="2049"/>
        <v>0</v>
      </c>
      <c r="K3811" s="173" t="s">
        <v>3650</v>
      </c>
      <c r="L3811" s="174" t="str" cm="1">
        <f t="array" aca="1" ref="L3811" ca="1">IF($K3811="",OFFSET(L3811,-1,,,),K3811)</f>
        <v>15.01.22.06.03.01</v>
      </c>
      <c r="M3811" s="175" t="str" cm="1">
        <f t="array" aca="1" ref="M3811" ca="1">IF(OR($K3811=0,$K3811=""),OFFSET(M3811,-1,,,),O3811)</f>
        <v>PINTURA LATEX PVA COLORIDO SOBRE MASSA ÚNICA COM 1 DEMÃO DE MASSA CORRIDA PVA</v>
      </c>
      <c r="N3811" s="67" t="s">
        <v>1394</v>
      </c>
      <c r="O3811" s="68" t="s">
        <v>4729</v>
      </c>
      <c r="P3811" s="68"/>
      <c r="Q3811" s="68" t="s">
        <v>3258</v>
      </c>
      <c r="R3811" s="69">
        <v>72.849999999999994</v>
      </c>
      <c r="S3811" s="70">
        <v>44.789499999999997</v>
      </c>
      <c r="T3811" s="70">
        <v>3262.9150749999994</v>
      </c>
      <c r="U3811" s="67"/>
      <c r="V3811" s="71"/>
      <c r="W3811" s="171"/>
      <c r="X3811" s="172"/>
      <c r="Y3811" s="176">
        <f t="shared" si="2050"/>
        <v>0</v>
      </c>
      <c r="AA3811" s="192"/>
    </row>
    <row r="3812" spans="2:27" hidden="1">
      <c r="B3812" s="189">
        <f t="shared" si="2043"/>
        <v>0</v>
      </c>
      <c r="C3812" s="189">
        <f t="shared" ca="1" si="2044"/>
        <v>0</v>
      </c>
      <c r="D3812" s="189">
        <f t="shared" si="2045"/>
        <v>0</v>
      </c>
      <c r="E3812" s="189">
        <f t="shared" ca="1" si="2046"/>
        <v>0</v>
      </c>
      <c r="F3812" s="189">
        <f t="shared" si="2047"/>
        <v>0</v>
      </c>
      <c r="G3812" s="189" cm="1">
        <f t="array" aca="1" ref="G3812" ca="1">OFFSET(G3812,-1,,,)+1</f>
        <v>3807</v>
      </c>
      <c r="H3812" s="189">
        <f t="shared" si="2042"/>
        <v>0</v>
      </c>
      <c r="I3812" s="189">
        <f t="shared" si="2048"/>
        <v>0</v>
      </c>
      <c r="J3812" s="179">
        <f t="shared" si="2049"/>
        <v>0</v>
      </c>
      <c r="K3812" s="173"/>
      <c r="L3812" s="174" t="str" cm="1">
        <f t="array" aca="1" ref="L3812" ca="1">IF($K3812="",OFFSET(L3812,-1,,,),K3812)</f>
        <v>15.01.22.06.03.01</v>
      </c>
      <c r="M3812" s="175" t="str" cm="1">
        <f t="array" aca="1" ref="M3812" ca="1">IF(OR($K3812=0,$K3812=""),OFFSET(M3812,-1,,,),O3812)</f>
        <v>PINTURA LATEX PVA COLORIDO SOBRE MASSA ÚNICA COM 1 DEMÃO DE MASSA CORRIDA PVA</v>
      </c>
      <c r="N3812" s="67" t="s">
        <v>1378</v>
      </c>
      <c r="O3812" s="68" t="s">
        <v>1379</v>
      </c>
      <c r="P3812" s="68"/>
      <c r="Q3812" s="68" t="s">
        <v>3254</v>
      </c>
      <c r="R3812" s="69">
        <v>57.551499999999997</v>
      </c>
      <c r="S3812" s="70">
        <v>1.2</v>
      </c>
      <c r="T3812" s="70">
        <v>69.061799999999991</v>
      </c>
      <c r="U3812" s="67" t="s">
        <v>1519</v>
      </c>
      <c r="V3812" s="71" t="s">
        <v>4202</v>
      </c>
      <c r="W3812" s="171"/>
      <c r="X3812" s="172"/>
      <c r="Y3812" s="176">
        <f t="shared" si="2050"/>
        <v>0</v>
      </c>
      <c r="AA3812" s="192"/>
    </row>
    <row r="3813" spans="2:27" hidden="1">
      <c r="B3813" s="189">
        <f t="shared" si="2043"/>
        <v>0</v>
      </c>
      <c r="C3813" s="189">
        <f t="shared" ca="1" si="2044"/>
        <v>0</v>
      </c>
      <c r="D3813" s="189">
        <f t="shared" si="2045"/>
        <v>0</v>
      </c>
      <c r="E3813" s="189">
        <f t="shared" ca="1" si="2046"/>
        <v>0</v>
      </c>
      <c r="F3813" s="189">
        <f t="shared" si="2047"/>
        <v>0</v>
      </c>
      <c r="G3813" s="189" cm="1">
        <f t="array" aca="1" ref="G3813" ca="1">OFFSET(G3813,-1,,,)+1</f>
        <v>3808</v>
      </c>
      <c r="H3813" s="189">
        <f t="shared" si="2042"/>
        <v>0</v>
      </c>
      <c r="I3813" s="189">
        <f t="shared" si="2048"/>
        <v>0</v>
      </c>
      <c r="J3813" s="179">
        <f t="shared" si="2049"/>
        <v>0</v>
      </c>
      <c r="K3813" s="173"/>
      <c r="L3813" s="174" t="str" cm="1">
        <f t="array" aca="1" ref="L3813" ca="1">IF($K3813="",OFFSET(L3813,-1,,,),K3813)</f>
        <v>15.01.22.06.03.01</v>
      </c>
      <c r="M3813" s="175" t="str" cm="1">
        <f t="array" aca="1" ref="M3813" ca="1">IF(OR($K3813=0,$K3813=""),OFFSET(M3813,-1,,,),O3813)</f>
        <v>PINTURA LATEX PVA COLORIDO SOBRE MASSA ÚNICA COM 1 DEMÃO DE MASSA CORRIDA PVA</v>
      </c>
      <c r="N3813" s="67" t="s">
        <v>1380</v>
      </c>
      <c r="O3813" s="68" t="s">
        <v>1381</v>
      </c>
      <c r="P3813" s="68"/>
      <c r="Q3813" s="68" t="s">
        <v>3254</v>
      </c>
      <c r="R3813" s="69">
        <v>12.384499999999999</v>
      </c>
      <c r="S3813" s="70">
        <v>4.95</v>
      </c>
      <c r="T3813" s="70">
        <v>61.303274999999999</v>
      </c>
      <c r="U3813" s="67" t="s">
        <v>1519</v>
      </c>
      <c r="V3813" s="71" t="s">
        <v>4202</v>
      </c>
      <c r="W3813" s="171"/>
      <c r="X3813" s="172"/>
      <c r="Y3813" s="176">
        <f t="shared" si="2050"/>
        <v>0</v>
      </c>
      <c r="AA3813" s="192"/>
    </row>
    <row r="3814" spans="2:27" hidden="1">
      <c r="B3814" s="189">
        <f t="shared" si="2043"/>
        <v>0</v>
      </c>
      <c r="C3814" s="189">
        <f t="shared" ca="1" si="2044"/>
        <v>0</v>
      </c>
      <c r="D3814" s="189">
        <f t="shared" si="2045"/>
        <v>0</v>
      </c>
      <c r="E3814" s="189">
        <f t="shared" ca="1" si="2046"/>
        <v>0</v>
      </c>
      <c r="F3814" s="189">
        <f t="shared" si="2047"/>
        <v>0</v>
      </c>
      <c r="G3814" s="189" cm="1">
        <f t="array" aca="1" ref="G3814" ca="1">OFFSET(G3814,-1,,,)+1</f>
        <v>3809</v>
      </c>
      <c r="H3814" s="189">
        <f t="shared" si="2042"/>
        <v>0</v>
      </c>
      <c r="I3814" s="189">
        <f t="shared" si="2048"/>
        <v>0</v>
      </c>
      <c r="J3814" s="179">
        <f t="shared" si="2049"/>
        <v>0</v>
      </c>
      <c r="K3814" s="173"/>
      <c r="L3814" s="174" t="str" cm="1">
        <f t="array" aca="1" ref="L3814" ca="1">IF($K3814="",OFFSET(L3814,-1,,,),K3814)</f>
        <v>15.01.22.06.03.01</v>
      </c>
      <c r="M3814" s="175" t="str" cm="1">
        <f t="array" aca="1" ref="M3814" ca="1">IF(OR($K3814=0,$K3814=""),OFFSET(M3814,-1,,,),O3814)</f>
        <v>PINTURA LATEX PVA COLORIDO SOBRE MASSA ÚNICA COM 1 DEMÃO DE MASSA CORRIDA PVA</v>
      </c>
      <c r="N3814" s="67" t="s">
        <v>1395</v>
      </c>
      <c r="O3814" s="68" t="s">
        <v>1396</v>
      </c>
      <c r="P3814" s="68"/>
      <c r="Q3814" s="68" t="s">
        <v>3258</v>
      </c>
      <c r="R3814" s="69">
        <v>72.849999999999994</v>
      </c>
      <c r="S3814" s="70">
        <v>43</v>
      </c>
      <c r="T3814" s="70">
        <v>3132.5499999999997</v>
      </c>
      <c r="U3814" s="67" t="s">
        <v>1519</v>
      </c>
      <c r="V3814" s="71" t="s">
        <v>4202</v>
      </c>
      <c r="W3814" s="171"/>
      <c r="X3814" s="172"/>
      <c r="Y3814" s="176">
        <f t="shared" si="2050"/>
        <v>0</v>
      </c>
      <c r="AA3814" s="192"/>
    </row>
    <row r="3815" spans="2:27">
      <c r="B3815" s="189">
        <f t="shared" si="2043"/>
        <v>0</v>
      </c>
      <c r="C3815" s="189">
        <f t="shared" ca="1" si="2044"/>
        <v>0</v>
      </c>
      <c r="D3815" s="189">
        <f t="shared" si="2045"/>
        <v>0</v>
      </c>
      <c r="E3815" s="189">
        <f t="shared" ca="1" si="2046"/>
        <v>0</v>
      </c>
      <c r="F3815" s="189">
        <f t="shared" si="2047"/>
        <v>0</v>
      </c>
      <c r="G3815" s="189" cm="1">
        <f t="array" aca="1" ref="G3815" ca="1">OFFSET(G3815,-1,,,)+1</f>
        <v>3810</v>
      </c>
      <c r="H3815" s="189">
        <f t="shared" si="2042"/>
        <v>0</v>
      </c>
      <c r="I3815" s="189">
        <f t="shared" si="2048"/>
        <v>0</v>
      </c>
      <c r="J3815" s="179">
        <f t="shared" si="2049"/>
        <v>0</v>
      </c>
      <c r="K3815" s="173" t="s">
        <v>3651</v>
      </c>
      <c r="L3815" s="174" t="str" cm="1">
        <f t="array" aca="1" ref="L3815" ca="1">IF($K3815="",OFFSET(L3815,-1,,,),K3815)</f>
        <v>15.01.22.06.03.02</v>
      </c>
      <c r="M3815" s="175" t="str" cm="1">
        <f t="array" aca="1" ref="M3815" ca="1">IF(OR($K3815=0,$K3815=""),OFFSET(M3815,-1,,,),O3815)</f>
        <v>PINTURA ACRILICA SOBRE FORRO DE GESSO COM 01 DEMÃO DE MASSA CORRIDA PVA</v>
      </c>
      <c r="N3815" s="67" t="s">
        <v>1406</v>
      </c>
      <c r="O3815" s="68" t="s">
        <v>4692</v>
      </c>
      <c r="P3815" s="68"/>
      <c r="Q3815" s="68" t="s">
        <v>3258</v>
      </c>
      <c r="R3815" s="69">
        <v>42.99</v>
      </c>
      <c r="S3815" s="70">
        <v>19.750299999999999</v>
      </c>
      <c r="T3815" s="70">
        <v>849.06539699999996</v>
      </c>
      <c r="U3815" s="67"/>
      <c r="V3815" s="71"/>
      <c r="W3815" s="171"/>
      <c r="X3815" s="172"/>
      <c r="Y3815" s="176">
        <f t="shared" si="2050"/>
        <v>0</v>
      </c>
      <c r="AA3815" s="192"/>
    </row>
    <row r="3816" spans="2:27" hidden="1">
      <c r="B3816" s="189">
        <f t="shared" si="2043"/>
        <v>0</v>
      </c>
      <c r="C3816" s="189">
        <f t="shared" ca="1" si="2044"/>
        <v>0</v>
      </c>
      <c r="D3816" s="189">
        <f t="shared" si="2045"/>
        <v>0</v>
      </c>
      <c r="E3816" s="189">
        <f t="shared" ca="1" si="2046"/>
        <v>0</v>
      </c>
      <c r="F3816" s="189">
        <f t="shared" si="2047"/>
        <v>0</v>
      </c>
      <c r="G3816" s="189" cm="1">
        <f t="array" aca="1" ref="G3816" ca="1">OFFSET(G3816,-1,,,)+1</f>
        <v>3811</v>
      </c>
      <c r="H3816" s="189">
        <f t="shared" si="2042"/>
        <v>0</v>
      </c>
      <c r="I3816" s="189">
        <f t="shared" si="2048"/>
        <v>0</v>
      </c>
      <c r="J3816" s="179">
        <f t="shared" si="2049"/>
        <v>0</v>
      </c>
      <c r="K3816" s="173"/>
      <c r="L3816" s="174" t="str" cm="1">
        <f t="array" aca="1" ref="L3816" ca="1">IF($K3816="",OFFSET(L3816,-1,,,),K3816)</f>
        <v>15.01.22.06.03.02</v>
      </c>
      <c r="M3816" s="175" t="str" cm="1">
        <f t="array" aca="1" ref="M3816" ca="1">IF(OR($K3816=0,$K3816=""),OFFSET(M3816,-1,,,),O3816)</f>
        <v>PINTURA ACRILICA SOBRE FORRO DE GESSO COM 01 DEMÃO DE MASSA CORRIDA PVA</v>
      </c>
      <c r="N3816" s="67" t="s">
        <v>167</v>
      </c>
      <c r="O3816" s="68" t="s">
        <v>168</v>
      </c>
      <c r="P3816" s="68"/>
      <c r="Q3816" s="68" t="s">
        <v>3254</v>
      </c>
      <c r="R3816" s="69">
        <v>10.162836</v>
      </c>
      <c r="S3816" s="70">
        <v>7.7</v>
      </c>
      <c r="T3816" s="70">
        <v>78.253837200000007</v>
      </c>
      <c r="U3816" s="67" t="s">
        <v>1519</v>
      </c>
      <c r="V3816" s="71" t="s">
        <v>4202</v>
      </c>
      <c r="W3816" s="171"/>
      <c r="X3816" s="172"/>
      <c r="Y3816" s="176">
        <f t="shared" si="2050"/>
        <v>0</v>
      </c>
      <c r="AA3816" s="192"/>
    </row>
    <row r="3817" spans="2:27" hidden="1">
      <c r="B3817" s="189">
        <f t="shared" si="2043"/>
        <v>0</v>
      </c>
      <c r="C3817" s="189">
        <f t="shared" ca="1" si="2044"/>
        <v>0</v>
      </c>
      <c r="D3817" s="189">
        <f t="shared" si="2045"/>
        <v>0</v>
      </c>
      <c r="E3817" s="189">
        <f t="shared" ca="1" si="2046"/>
        <v>0</v>
      </c>
      <c r="F3817" s="189">
        <f t="shared" si="2047"/>
        <v>0</v>
      </c>
      <c r="G3817" s="189" cm="1">
        <f t="array" aca="1" ref="G3817" ca="1">OFFSET(G3817,-1,,,)+1</f>
        <v>3812</v>
      </c>
      <c r="H3817" s="189">
        <f t="shared" si="2042"/>
        <v>0</v>
      </c>
      <c r="I3817" s="189">
        <f t="shared" si="2048"/>
        <v>0</v>
      </c>
      <c r="J3817" s="179">
        <f t="shared" si="2049"/>
        <v>0</v>
      </c>
      <c r="K3817" s="173"/>
      <c r="L3817" s="174" t="str" cm="1">
        <f t="array" aca="1" ref="L3817" ca="1">IF($K3817="",OFFSET(L3817,-1,,,),K3817)</f>
        <v>15.01.22.06.03.02</v>
      </c>
      <c r="M3817" s="175" t="str" cm="1">
        <f t="array" aca="1" ref="M3817" ca="1">IF(OR($K3817=0,$K3817=""),OFFSET(M3817,-1,,,),O3817)</f>
        <v>PINTURA ACRILICA SOBRE FORRO DE GESSO COM 01 DEMÃO DE MASSA CORRIDA PVA</v>
      </c>
      <c r="N3817" s="67" t="s">
        <v>1378</v>
      </c>
      <c r="O3817" s="68" t="s">
        <v>1379</v>
      </c>
      <c r="P3817" s="68"/>
      <c r="Q3817" s="68" t="s">
        <v>3254</v>
      </c>
      <c r="R3817" s="69">
        <v>6.4485000000000001</v>
      </c>
      <c r="S3817" s="70">
        <v>1.2</v>
      </c>
      <c r="T3817" s="70">
        <v>7.7382</v>
      </c>
      <c r="U3817" s="67" t="s">
        <v>1519</v>
      </c>
      <c r="V3817" s="71" t="s">
        <v>4202</v>
      </c>
      <c r="W3817" s="171"/>
      <c r="X3817" s="172"/>
      <c r="Y3817" s="176">
        <f t="shared" ref="Y3817:Y3880" si="2051">X3817+W3817</f>
        <v>0</v>
      </c>
      <c r="AA3817" s="192"/>
    </row>
    <row r="3818" spans="2:27" hidden="1">
      <c r="B3818" s="189">
        <f t="shared" si="2043"/>
        <v>0</v>
      </c>
      <c r="C3818" s="189">
        <f t="shared" ca="1" si="2044"/>
        <v>0</v>
      </c>
      <c r="D3818" s="189">
        <f t="shared" si="2045"/>
        <v>0</v>
      </c>
      <c r="E3818" s="189">
        <f t="shared" ca="1" si="2046"/>
        <v>0</v>
      </c>
      <c r="F3818" s="189">
        <f t="shared" si="2047"/>
        <v>0</v>
      </c>
      <c r="G3818" s="189" cm="1">
        <f t="array" aca="1" ref="G3818" ca="1">OFFSET(G3818,-1,,,)+1</f>
        <v>3813</v>
      </c>
      <c r="H3818" s="189">
        <f t="shared" si="2042"/>
        <v>0</v>
      </c>
      <c r="I3818" s="189">
        <f t="shared" si="2048"/>
        <v>0</v>
      </c>
      <c r="J3818" s="179">
        <f t="shared" si="2049"/>
        <v>0</v>
      </c>
      <c r="K3818" s="173"/>
      <c r="L3818" s="174" t="str" cm="1">
        <f t="array" aca="1" ref="L3818" ca="1">IF($K3818="",OFFSET(L3818,-1,,,),K3818)</f>
        <v>15.01.22.06.03.02</v>
      </c>
      <c r="M3818" s="175" t="str" cm="1">
        <f t="array" aca="1" ref="M3818" ca="1">IF(OR($K3818=0,$K3818=""),OFFSET(M3818,-1,,,),O3818)</f>
        <v>PINTURA ACRILICA SOBRE FORRO DE GESSO COM 01 DEMÃO DE MASSA CORRIDA PVA</v>
      </c>
      <c r="N3818" s="67" t="s">
        <v>1407</v>
      </c>
      <c r="O3818" s="68" t="s">
        <v>1408</v>
      </c>
      <c r="P3818" s="68"/>
      <c r="Q3818" s="68" t="s">
        <v>3258</v>
      </c>
      <c r="R3818" s="69">
        <v>42.99</v>
      </c>
      <c r="S3818" s="70">
        <v>17.75</v>
      </c>
      <c r="T3818" s="70">
        <v>763.07249999999999</v>
      </c>
      <c r="U3818" s="67" t="s">
        <v>1519</v>
      </c>
      <c r="V3818" s="71" t="s">
        <v>4202</v>
      </c>
      <c r="W3818" s="171"/>
      <c r="X3818" s="172"/>
      <c r="Y3818" s="176">
        <f t="shared" si="2051"/>
        <v>0</v>
      </c>
      <c r="AA3818" s="192"/>
    </row>
    <row r="3819" spans="2:27" hidden="1">
      <c r="B3819" s="189">
        <f t="shared" si="2043"/>
        <v>0</v>
      </c>
      <c r="C3819" s="189">
        <f t="shared" ca="1" si="2044"/>
        <v>0</v>
      </c>
      <c r="D3819" s="189">
        <f t="shared" si="2045"/>
        <v>0</v>
      </c>
      <c r="E3819" s="189">
        <f t="shared" ca="1" si="2046"/>
        <v>0</v>
      </c>
      <c r="F3819" s="189">
        <f t="shared" si="2047"/>
        <v>0</v>
      </c>
      <c r="G3819" s="189" cm="1">
        <f t="array" aca="1" ref="G3819" ca="1">OFFSET(G3819,-1,,,)+1</f>
        <v>3814</v>
      </c>
      <c r="H3819" s="189">
        <f t="shared" si="2042"/>
        <v>0</v>
      </c>
      <c r="I3819" s="189">
        <f t="shared" si="2048"/>
        <v>0</v>
      </c>
      <c r="J3819" s="179">
        <f t="shared" si="2049"/>
        <v>0</v>
      </c>
      <c r="K3819" s="173" t="s">
        <v>3652</v>
      </c>
      <c r="L3819" s="174" t="str" cm="1">
        <f t="array" aca="1" ref="L3819" ca="1">IF($K3819="",OFFSET(L3819,-1,,,),K3819)</f>
        <v>15.01.22.06.04</v>
      </c>
      <c r="M3819" s="175" t="str" cm="1">
        <f t="array" aca="1" ref="M3819" ca="1">IF(OR($K3819=0,$K3819=""),OFFSET(M3819,-1,,,),O3819)</f>
        <v>ESQUADRIAS</v>
      </c>
      <c r="N3819" s="67" t="s">
        <v>143</v>
      </c>
      <c r="O3819" s="68" t="s">
        <v>387</v>
      </c>
      <c r="P3819" s="68"/>
      <c r="Q3819" s="68"/>
      <c r="R3819" s="69"/>
      <c r="S3819" s="70"/>
      <c r="T3819" s="70">
        <v>0</v>
      </c>
      <c r="U3819" s="67"/>
      <c r="V3819" s="71"/>
      <c r="W3819" s="171"/>
      <c r="X3819" s="172"/>
      <c r="Y3819" s="176">
        <f t="shared" si="2051"/>
        <v>0</v>
      </c>
      <c r="AA3819" s="192"/>
    </row>
    <row r="3820" spans="2:27">
      <c r="B3820" s="189">
        <f t="shared" si="2043"/>
        <v>0</v>
      </c>
      <c r="C3820" s="189">
        <f t="shared" ca="1" si="2044"/>
        <v>0</v>
      </c>
      <c r="D3820" s="189">
        <f t="shared" si="2045"/>
        <v>0</v>
      </c>
      <c r="E3820" s="189">
        <f t="shared" ca="1" si="2046"/>
        <v>0</v>
      </c>
      <c r="F3820" s="189">
        <f t="shared" si="2047"/>
        <v>0</v>
      </c>
      <c r="G3820" s="189" cm="1">
        <f t="array" aca="1" ref="G3820" ca="1">OFFSET(G3820,-1,,,)+1</f>
        <v>3815</v>
      </c>
      <c r="H3820" s="189">
        <f t="shared" si="2042"/>
        <v>0</v>
      </c>
      <c r="I3820" s="189">
        <f t="shared" si="2048"/>
        <v>0</v>
      </c>
      <c r="J3820" s="179">
        <f t="shared" si="2049"/>
        <v>0</v>
      </c>
      <c r="K3820" s="173" t="s">
        <v>3653</v>
      </c>
      <c r="L3820" s="174" t="str" cm="1">
        <f t="array" aca="1" ref="L3820" ca="1">IF($K3820="",OFFSET(L3820,-1,,,),K3820)</f>
        <v>15.01.22.06.04.01</v>
      </c>
      <c r="M3820" s="175" t="str" cm="1">
        <f t="array" aca="1" ref="M3820" ca="1">IF(OR($K3820=0,$K3820=""),OFFSET(M3820,-1,,,),O3820)</f>
        <v>PORTA DE ALUMÍNIO COM 02 FOLHAS VIDRO DE GIRO - 1,40X2,20M</v>
      </c>
      <c r="N3820" s="67" t="s">
        <v>4097</v>
      </c>
      <c r="O3820" s="68" t="s">
        <v>4762</v>
      </c>
      <c r="P3820" s="68"/>
      <c r="Q3820" s="68" t="s">
        <v>3263</v>
      </c>
      <c r="R3820" s="69">
        <v>2</v>
      </c>
      <c r="S3820" s="70">
        <v>1165.26</v>
      </c>
      <c r="T3820" s="70">
        <v>2330.52</v>
      </c>
      <c r="U3820" s="67"/>
      <c r="V3820" s="71"/>
      <c r="W3820" s="171"/>
      <c r="X3820" s="172"/>
      <c r="Y3820" s="176">
        <f t="shared" si="2051"/>
        <v>0</v>
      </c>
      <c r="AA3820" s="192"/>
    </row>
    <row r="3821" spans="2:27" hidden="1">
      <c r="B3821" s="189">
        <f t="shared" si="2043"/>
        <v>0</v>
      </c>
      <c r="C3821" s="189">
        <f t="shared" ca="1" si="2044"/>
        <v>0</v>
      </c>
      <c r="D3821" s="189">
        <f t="shared" si="2045"/>
        <v>0</v>
      </c>
      <c r="E3821" s="189">
        <f t="shared" ca="1" si="2046"/>
        <v>0</v>
      </c>
      <c r="F3821" s="189">
        <f t="shared" si="2047"/>
        <v>0</v>
      </c>
      <c r="G3821" s="189" cm="1">
        <f t="array" aca="1" ref="G3821" ca="1">OFFSET(G3821,-1,,,)+1</f>
        <v>3816</v>
      </c>
      <c r="H3821" s="189">
        <f t="shared" si="2042"/>
        <v>0</v>
      </c>
      <c r="I3821" s="189">
        <f t="shared" si="2048"/>
        <v>0</v>
      </c>
      <c r="J3821" s="179">
        <f t="shared" si="2049"/>
        <v>0</v>
      </c>
      <c r="K3821" s="173"/>
      <c r="L3821" s="174" t="str" cm="1">
        <f t="array" aca="1" ref="L3821" ca="1">IF($K3821="",OFFSET(L3821,-1,,,),K3821)</f>
        <v>15.01.22.06.04.01</v>
      </c>
      <c r="M3821" s="175" t="str" cm="1">
        <f t="array" aca="1" ref="M3821" ca="1">IF(OR($K3821=0,$K3821=""),OFFSET(M3821,-1,,,),O3821)</f>
        <v>PORTA DE ALUMÍNIO COM 02 FOLHAS VIDRO DE GIRO - 1,40X2,20M</v>
      </c>
      <c r="N3821" s="67" t="s">
        <v>4098</v>
      </c>
      <c r="O3821" s="68" t="s">
        <v>4763</v>
      </c>
      <c r="P3821" s="68"/>
      <c r="Q3821" s="68" t="s">
        <v>3260</v>
      </c>
      <c r="R3821" s="69">
        <v>2</v>
      </c>
      <c r="S3821" s="70">
        <v>1025.26</v>
      </c>
      <c r="T3821" s="70">
        <v>2050.52</v>
      </c>
      <c r="U3821" s="67" t="s">
        <v>1519</v>
      </c>
      <c r="V3821" s="71" t="s">
        <v>4202</v>
      </c>
      <c r="W3821" s="171"/>
      <c r="X3821" s="172"/>
      <c r="Y3821" s="176">
        <f t="shared" si="2051"/>
        <v>0</v>
      </c>
      <c r="AA3821" s="192"/>
    </row>
    <row r="3822" spans="2:27" hidden="1">
      <c r="B3822" s="189">
        <f t="shared" si="2043"/>
        <v>0</v>
      </c>
      <c r="C3822" s="189">
        <f t="shared" ca="1" si="2044"/>
        <v>0</v>
      </c>
      <c r="D3822" s="189">
        <f t="shared" si="2045"/>
        <v>0</v>
      </c>
      <c r="E3822" s="189">
        <f t="shared" ca="1" si="2046"/>
        <v>0</v>
      </c>
      <c r="F3822" s="189">
        <f t="shared" si="2047"/>
        <v>0</v>
      </c>
      <c r="G3822" s="189" cm="1">
        <f t="array" aca="1" ref="G3822" ca="1">OFFSET(G3822,-1,,,)+1</f>
        <v>3817</v>
      </c>
      <c r="H3822" s="189">
        <f t="shared" ref="H3822:H3885" si="2052">IF(OR($K3822=0,$K3822=""),$W3822,0)</f>
        <v>0</v>
      </c>
      <c r="I3822" s="189">
        <f t="shared" si="2048"/>
        <v>0</v>
      </c>
      <c r="J3822" s="179">
        <f t="shared" si="2049"/>
        <v>0</v>
      </c>
      <c r="K3822" s="173"/>
      <c r="L3822" s="174" t="str" cm="1">
        <f t="array" aca="1" ref="L3822" ca="1">IF($K3822="",OFFSET(L3822,-1,,,),K3822)</f>
        <v>15.01.22.06.04.01</v>
      </c>
      <c r="M3822" s="175" t="str" cm="1">
        <f t="array" aca="1" ref="M3822" ca="1">IF(OR($K3822=0,$K3822=""),OFFSET(M3822,-1,,,),O3822)</f>
        <v>PORTA DE ALUMÍNIO COM 02 FOLHAS VIDRO DE GIRO - 1,40X2,20M</v>
      </c>
      <c r="N3822" s="67" t="s">
        <v>645</v>
      </c>
      <c r="O3822" s="68" t="s">
        <v>646</v>
      </c>
      <c r="P3822" s="68"/>
      <c r="Q3822" s="68" t="s">
        <v>3260</v>
      </c>
      <c r="R3822" s="69">
        <v>2</v>
      </c>
      <c r="S3822" s="70">
        <v>140</v>
      </c>
      <c r="T3822" s="70">
        <v>280</v>
      </c>
      <c r="U3822" s="67" t="s">
        <v>1519</v>
      </c>
      <c r="V3822" s="71" t="s">
        <v>4202</v>
      </c>
      <c r="W3822" s="171"/>
      <c r="X3822" s="172"/>
      <c r="Y3822" s="176">
        <f t="shared" si="2051"/>
        <v>0</v>
      </c>
      <c r="AA3822" s="192"/>
    </row>
    <row r="3823" spans="2:27">
      <c r="B3823" s="189">
        <f t="shared" si="2043"/>
        <v>0</v>
      </c>
      <c r="C3823" s="189">
        <f t="shared" ca="1" si="2044"/>
        <v>0</v>
      </c>
      <c r="D3823" s="189">
        <f t="shared" si="2045"/>
        <v>0</v>
      </c>
      <c r="E3823" s="189">
        <f t="shared" ca="1" si="2046"/>
        <v>0</v>
      </c>
      <c r="F3823" s="189">
        <f t="shared" si="2047"/>
        <v>0</v>
      </c>
      <c r="G3823" s="189" cm="1">
        <f t="array" aca="1" ref="G3823" ca="1">OFFSET(G3823,-1,,,)+1</f>
        <v>3818</v>
      </c>
      <c r="H3823" s="189">
        <f t="shared" si="2052"/>
        <v>0</v>
      </c>
      <c r="I3823" s="189">
        <f t="shared" si="2048"/>
        <v>0</v>
      </c>
      <c r="J3823" s="179">
        <f t="shared" si="2049"/>
        <v>0</v>
      </c>
      <c r="K3823" s="173" t="s">
        <v>3654</v>
      </c>
      <c r="L3823" s="174" t="str" cm="1">
        <f t="array" aca="1" ref="L3823" ca="1">IF($K3823="",OFFSET(L3823,-1,,,),K3823)</f>
        <v>15.01.22.06.04.02</v>
      </c>
      <c r="M3823" s="175" t="str" cm="1">
        <f t="array" aca="1" ref="M3823" ca="1">IF(OR($K3823=0,$K3823=""),OFFSET(M3823,-1,,,),O3823)</f>
        <v>JANELA DE ALUMÍNIO COM 02 FOLHAS DE CORRER - 1,40X1,20M</v>
      </c>
      <c r="N3823" s="67" t="s">
        <v>4143</v>
      </c>
      <c r="O3823" s="68" t="s">
        <v>4854</v>
      </c>
      <c r="P3823" s="68"/>
      <c r="Q3823" s="68" t="s">
        <v>3263</v>
      </c>
      <c r="R3823" s="69">
        <v>3</v>
      </c>
      <c r="S3823" s="70">
        <v>614.33000000000004</v>
      </c>
      <c r="T3823" s="70">
        <v>1842.9900000000002</v>
      </c>
      <c r="U3823" s="67"/>
      <c r="V3823" s="71"/>
      <c r="W3823" s="171"/>
      <c r="X3823" s="172"/>
      <c r="Y3823" s="176">
        <f t="shared" si="2051"/>
        <v>0</v>
      </c>
      <c r="AA3823" s="192"/>
    </row>
    <row r="3824" spans="2:27" hidden="1">
      <c r="B3824" s="189">
        <f t="shared" ref="B3824:B3887" si="2053">IF(J3824=0,0,U3824)</f>
        <v>0</v>
      </c>
      <c r="C3824" s="189">
        <f t="shared" ref="C3824:C3887" ca="1" si="2054">IF(OR(J3824=0,I3824=0),0,IF(_xlfn.IFNA(MATCH(B3824,OFFSET($B$5,,,$G3824,),),0)&gt;0,0,MAX(OFFSET($C$5,,,$G3824,))+1))</f>
        <v>0</v>
      </c>
      <c r="D3824" s="189">
        <f t="shared" ref="D3824:D3887" si="2055">IF(J3824=0,0,N3824&amp;"-"&amp;U3824)</f>
        <v>0</v>
      </c>
      <c r="E3824" s="189">
        <f t="shared" ref="E3824:E3887" ca="1" si="2056">IF(OR(J3824=0,I3824=0),0,IF(_xlfn.IFNA(MATCH(D3824,OFFSET($D$5,,,$G3824,),),0)&gt;0,0,_xlfn.MAXIFS(OFFSET($E$5,,,$G3824,),OFFSET($J$5,,,$G3824,),J3824)+1))</f>
        <v>0</v>
      </c>
      <c r="F3824" s="189">
        <f t="shared" ref="F3824:F3887" si="2057">IF(J3824=0,0,E3824&amp;"-"&amp;N3824)</f>
        <v>0</v>
      </c>
      <c r="G3824" s="189" cm="1">
        <f t="array" aca="1" ref="G3824" ca="1">OFFSET(G3824,-1,,,)+1</f>
        <v>3819</v>
      </c>
      <c r="H3824" s="189">
        <f t="shared" si="2052"/>
        <v>0</v>
      </c>
      <c r="I3824" s="189">
        <f t="shared" ref="I3824:I3887" si="2058">H3824*R3824</f>
        <v>0</v>
      </c>
      <c r="J3824" s="179">
        <f t="shared" ref="J3824:J3887" si="2059">IF(AND(I3824&lt;&gt;0,OR(K3824=0,K3824="")),N3824&amp;" - Mapa",0)</f>
        <v>0</v>
      </c>
      <c r="K3824" s="173"/>
      <c r="L3824" s="174" t="str" cm="1">
        <f t="array" aca="1" ref="L3824" ca="1">IF($K3824="",OFFSET(L3824,-1,,,),K3824)</f>
        <v>15.01.22.06.04.02</v>
      </c>
      <c r="M3824" s="175" t="str" cm="1">
        <f t="array" aca="1" ref="M3824" ca="1">IF(OR($K3824=0,$K3824=""),OFFSET(M3824,-1,,,),O3824)</f>
        <v>JANELA DE ALUMÍNIO COM 02 FOLHAS DE CORRER - 1,40X1,20M</v>
      </c>
      <c r="N3824" s="67" t="s">
        <v>1142</v>
      </c>
      <c r="O3824" s="68" t="s">
        <v>1143</v>
      </c>
      <c r="P3824" s="68"/>
      <c r="Q3824" s="68" t="s">
        <v>3255</v>
      </c>
      <c r="R3824" s="69">
        <v>1.3634999999999999</v>
      </c>
      <c r="S3824" s="70">
        <v>40</v>
      </c>
      <c r="T3824" s="70">
        <v>54.54</v>
      </c>
      <c r="U3824" s="67" t="s">
        <v>1519</v>
      </c>
      <c r="V3824" s="71" t="s">
        <v>4202</v>
      </c>
      <c r="W3824" s="171"/>
      <c r="X3824" s="172"/>
      <c r="Y3824" s="176">
        <f t="shared" si="2051"/>
        <v>0</v>
      </c>
      <c r="AA3824" s="192"/>
    </row>
    <row r="3825" spans="2:27" hidden="1">
      <c r="B3825" s="189">
        <f t="shared" si="2053"/>
        <v>0</v>
      </c>
      <c r="C3825" s="189">
        <f t="shared" ca="1" si="2054"/>
        <v>0</v>
      </c>
      <c r="D3825" s="189">
        <f t="shared" si="2055"/>
        <v>0</v>
      </c>
      <c r="E3825" s="189">
        <f t="shared" ca="1" si="2056"/>
        <v>0</v>
      </c>
      <c r="F3825" s="189">
        <f t="shared" si="2057"/>
        <v>0</v>
      </c>
      <c r="G3825" s="189" cm="1">
        <f t="array" aca="1" ref="G3825" ca="1">OFFSET(G3825,-1,,,)+1</f>
        <v>3820</v>
      </c>
      <c r="H3825" s="189">
        <f t="shared" si="2052"/>
        <v>0</v>
      </c>
      <c r="I3825" s="189">
        <f t="shared" si="2058"/>
        <v>0</v>
      </c>
      <c r="J3825" s="179">
        <f t="shared" si="2059"/>
        <v>0</v>
      </c>
      <c r="K3825" s="173"/>
      <c r="L3825" s="174" t="str" cm="1">
        <f t="array" aca="1" ref="L3825" ca="1">IF($K3825="",OFFSET(L3825,-1,,,),K3825)</f>
        <v>15.01.22.06.04.02</v>
      </c>
      <c r="M3825" s="175" t="str" cm="1">
        <f t="array" aca="1" ref="M3825" ca="1">IF(OR($K3825=0,$K3825=""),OFFSET(M3825,-1,,,),O3825)</f>
        <v>JANELA DE ALUMÍNIO COM 02 FOLHAS DE CORRER - 1,40X1,20M</v>
      </c>
      <c r="N3825" s="67" t="s">
        <v>1281</v>
      </c>
      <c r="O3825" s="68" t="s">
        <v>1282</v>
      </c>
      <c r="P3825" s="68"/>
      <c r="Q3825" s="68" t="s">
        <v>3254</v>
      </c>
      <c r="R3825" s="69">
        <v>0.24</v>
      </c>
      <c r="S3825" s="70">
        <v>10.5</v>
      </c>
      <c r="T3825" s="70">
        <v>2.52</v>
      </c>
      <c r="U3825" s="67" t="s">
        <v>1519</v>
      </c>
      <c r="V3825" s="71" t="s">
        <v>4202</v>
      </c>
      <c r="W3825" s="171"/>
      <c r="X3825" s="172"/>
      <c r="Y3825" s="176">
        <f t="shared" si="2051"/>
        <v>0</v>
      </c>
      <c r="AA3825" s="192"/>
    </row>
    <row r="3826" spans="2:27" hidden="1">
      <c r="B3826" s="189">
        <f t="shared" si="2053"/>
        <v>0</v>
      </c>
      <c r="C3826" s="189">
        <f t="shared" ca="1" si="2054"/>
        <v>0</v>
      </c>
      <c r="D3826" s="189">
        <f t="shared" si="2055"/>
        <v>0</v>
      </c>
      <c r="E3826" s="189">
        <f t="shared" ca="1" si="2056"/>
        <v>0</v>
      </c>
      <c r="F3826" s="189">
        <f t="shared" si="2057"/>
        <v>0</v>
      </c>
      <c r="G3826" s="189" cm="1">
        <f t="array" aca="1" ref="G3826" ca="1">OFFSET(G3826,-1,,,)+1</f>
        <v>3821</v>
      </c>
      <c r="H3826" s="189">
        <f t="shared" si="2052"/>
        <v>0</v>
      </c>
      <c r="I3826" s="189">
        <f t="shared" si="2058"/>
        <v>0</v>
      </c>
      <c r="J3826" s="179">
        <f t="shared" si="2059"/>
        <v>0</v>
      </c>
      <c r="K3826" s="173"/>
      <c r="L3826" s="174" t="str" cm="1">
        <f t="array" aca="1" ref="L3826" ca="1">IF($K3826="",OFFSET(L3826,-1,,,),K3826)</f>
        <v>15.01.22.06.04.02</v>
      </c>
      <c r="M3826" s="175" t="str" cm="1">
        <f t="array" aca="1" ref="M3826" ca="1">IF(OR($K3826=0,$K3826=""),OFFSET(M3826,-1,,,),O3826)</f>
        <v>JANELA DE ALUMÍNIO COM 02 FOLHAS DE CORRER - 1,40X1,20M</v>
      </c>
      <c r="N3826" s="67" t="s">
        <v>4144</v>
      </c>
      <c r="O3826" s="68" t="s">
        <v>4855</v>
      </c>
      <c r="P3826" s="68"/>
      <c r="Q3826" s="68" t="s">
        <v>3260</v>
      </c>
      <c r="R3826" s="69">
        <v>3</v>
      </c>
      <c r="S3826" s="70">
        <v>480.31</v>
      </c>
      <c r="T3826" s="70">
        <v>1440.93</v>
      </c>
      <c r="U3826" s="67" t="s">
        <v>1519</v>
      </c>
      <c r="V3826" s="71" t="s">
        <v>4202</v>
      </c>
      <c r="W3826" s="171"/>
      <c r="X3826" s="172"/>
      <c r="Y3826" s="176">
        <f t="shared" si="2051"/>
        <v>0</v>
      </c>
      <c r="AA3826" s="192"/>
    </row>
    <row r="3827" spans="2:27" hidden="1">
      <c r="B3827" s="189">
        <f t="shared" si="2053"/>
        <v>0</v>
      </c>
      <c r="C3827" s="189">
        <f t="shared" ca="1" si="2054"/>
        <v>0</v>
      </c>
      <c r="D3827" s="189">
        <f t="shared" si="2055"/>
        <v>0</v>
      </c>
      <c r="E3827" s="189">
        <f t="shared" ca="1" si="2056"/>
        <v>0</v>
      </c>
      <c r="F3827" s="189">
        <f t="shared" si="2057"/>
        <v>0</v>
      </c>
      <c r="G3827" s="189" cm="1">
        <f t="array" aca="1" ref="G3827" ca="1">OFFSET(G3827,-1,,,)+1</f>
        <v>3822</v>
      </c>
      <c r="H3827" s="189">
        <f t="shared" si="2052"/>
        <v>0</v>
      </c>
      <c r="I3827" s="189">
        <f t="shared" si="2058"/>
        <v>0</v>
      </c>
      <c r="J3827" s="179">
        <f t="shared" si="2059"/>
        <v>0</v>
      </c>
      <c r="K3827" s="173"/>
      <c r="L3827" s="174" t="str" cm="1">
        <f t="array" aca="1" ref="L3827" ca="1">IF($K3827="",OFFSET(L3827,-1,,,),K3827)</f>
        <v>15.01.22.06.04.02</v>
      </c>
      <c r="M3827" s="175" t="str" cm="1">
        <f t="array" aca="1" ref="M3827" ca="1">IF(OR($K3827=0,$K3827=""),OFFSET(M3827,-1,,,),O3827)</f>
        <v>JANELA DE ALUMÍNIO COM 02 FOLHAS DE CORRER - 1,40X1,20M</v>
      </c>
      <c r="N3827" s="67" t="s">
        <v>1285</v>
      </c>
      <c r="O3827" s="68" t="s">
        <v>1286</v>
      </c>
      <c r="P3827" s="68"/>
      <c r="Q3827" s="68" t="s">
        <v>3260</v>
      </c>
      <c r="R3827" s="69">
        <v>3</v>
      </c>
      <c r="S3827" s="70">
        <v>5</v>
      </c>
      <c r="T3827" s="70">
        <v>15</v>
      </c>
      <c r="U3827" s="67" t="s">
        <v>1519</v>
      </c>
      <c r="V3827" s="71" t="s">
        <v>4202</v>
      </c>
      <c r="W3827" s="171"/>
      <c r="X3827" s="172"/>
      <c r="Y3827" s="176">
        <f t="shared" si="2051"/>
        <v>0</v>
      </c>
      <c r="AA3827" s="192"/>
    </row>
    <row r="3828" spans="2:27" hidden="1">
      <c r="B3828" s="189">
        <f t="shared" si="2053"/>
        <v>0</v>
      </c>
      <c r="C3828" s="189">
        <f t="shared" ca="1" si="2054"/>
        <v>0</v>
      </c>
      <c r="D3828" s="189">
        <f t="shared" si="2055"/>
        <v>0</v>
      </c>
      <c r="E3828" s="189">
        <f t="shared" ca="1" si="2056"/>
        <v>0</v>
      </c>
      <c r="F3828" s="189">
        <f t="shared" si="2057"/>
        <v>0</v>
      </c>
      <c r="G3828" s="189" cm="1">
        <f t="array" aca="1" ref="G3828" ca="1">OFFSET(G3828,-1,,,)+1</f>
        <v>3823</v>
      </c>
      <c r="H3828" s="189">
        <f t="shared" si="2052"/>
        <v>0</v>
      </c>
      <c r="I3828" s="189">
        <f t="shared" si="2058"/>
        <v>0</v>
      </c>
      <c r="J3828" s="179">
        <f t="shared" si="2059"/>
        <v>0</v>
      </c>
      <c r="K3828" s="173"/>
      <c r="L3828" s="174" t="str" cm="1">
        <f t="array" aca="1" ref="L3828" ca="1">IF($K3828="",OFFSET(L3828,-1,,,),K3828)</f>
        <v>15.01.22.06.04.02</v>
      </c>
      <c r="M3828" s="175" t="str" cm="1">
        <f t="array" aca="1" ref="M3828" ca="1">IF(OR($K3828=0,$K3828=""),OFFSET(M3828,-1,,,),O3828)</f>
        <v>JANELA DE ALUMÍNIO COM 02 FOLHAS DE CORRER - 1,40X1,20M</v>
      </c>
      <c r="N3828" s="67" t="s">
        <v>3823</v>
      </c>
      <c r="O3828" s="68" t="s">
        <v>4254</v>
      </c>
      <c r="P3828" s="68"/>
      <c r="Q3828" s="68" t="s">
        <v>3260</v>
      </c>
      <c r="R3828" s="69">
        <v>3</v>
      </c>
      <c r="S3828" s="70">
        <v>110</v>
      </c>
      <c r="T3828" s="70">
        <v>330</v>
      </c>
      <c r="U3828" s="67" t="s">
        <v>1519</v>
      </c>
      <c r="V3828" s="71" t="s">
        <v>4202</v>
      </c>
      <c r="W3828" s="171"/>
      <c r="X3828" s="172"/>
      <c r="Y3828" s="176">
        <f t="shared" si="2051"/>
        <v>0</v>
      </c>
      <c r="AA3828" s="192"/>
    </row>
    <row r="3829" spans="2:27" hidden="1">
      <c r="B3829" s="189">
        <f t="shared" si="2053"/>
        <v>0</v>
      </c>
      <c r="C3829" s="189">
        <f t="shared" ca="1" si="2054"/>
        <v>0</v>
      </c>
      <c r="D3829" s="189">
        <f t="shared" si="2055"/>
        <v>0</v>
      </c>
      <c r="E3829" s="189">
        <f t="shared" ca="1" si="2056"/>
        <v>0</v>
      </c>
      <c r="F3829" s="189">
        <f t="shared" si="2057"/>
        <v>0</v>
      </c>
      <c r="G3829" s="189" cm="1">
        <f t="array" aca="1" ref="G3829" ca="1">OFFSET(G3829,-1,,,)+1</f>
        <v>3824</v>
      </c>
      <c r="H3829" s="189">
        <f t="shared" si="2052"/>
        <v>0</v>
      </c>
      <c r="I3829" s="189">
        <f t="shared" si="2058"/>
        <v>0</v>
      </c>
      <c r="J3829" s="179">
        <f t="shared" si="2059"/>
        <v>0</v>
      </c>
      <c r="K3829" s="173" t="s">
        <v>3655</v>
      </c>
      <c r="L3829" s="174" t="str" cm="1">
        <f t="array" aca="1" ref="L3829" ca="1">IF($K3829="",OFFSET(L3829,-1,,,),K3829)</f>
        <v>15.01.22.06.05</v>
      </c>
      <c r="M3829" s="175" t="str" cm="1">
        <f t="array" aca="1" ref="M3829" ca="1">IF(OR($K3829=0,$K3829=""),OFFSET(M3829,-1,,,),O3829)</f>
        <v>INSTALAÇÕES</v>
      </c>
      <c r="N3829" s="67" t="s">
        <v>143</v>
      </c>
      <c r="O3829" s="68" t="s">
        <v>4724</v>
      </c>
      <c r="P3829" s="68"/>
      <c r="Q3829" s="68"/>
      <c r="R3829" s="69"/>
      <c r="S3829" s="70"/>
      <c r="T3829" s="70">
        <v>0</v>
      </c>
      <c r="U3829" s="67"/>
      <c r="V3829" s="71"/>
      <c r="W3829" s="171"/>
      <c r="X3829" s="172"/>
      <c r="Y3829" s="176">
        <f t="shared" si="2051"/>
        <v>0</v>
      </c>
      <c r="AA3829" s="192"/>
    </row>
    <row r="3830" spans="2:27">
      <c r="B3830" s="189">
        <f t="shared" si="2053"/>
        <v>0</v>
      </c>
      <c r="C3830" s="189">
        <f t="shared" ca="1" si="2054"/>
        <v>0</v>
      </c>
      <c r="D3830" s="189">
        <f t="shared" si="2055"/>
        <v>0</v>
      </c>
      <c r="E3830" s="189">
        <f t="shared" ca="1" si="2056"/>
        <v>0</v>
      </c>
      <c r="F3830" s="189">
        <f t="shared" si="2057"/>
        <v>0</v>
      </c>
      <c r="G3830" s="189" cm="1">
        <f t="array" aca="1" ref="G3830" ca="1">OFFSET(G3830,-1,,,)+1</f>
        <v>3825</v>
      </c>
      <c r="H3830" s="189">
        <f t="shared" si="2052"/>
        <v>0</v>
      </c>
      <c r="I3830" s="189">
        <f t="shared" si="2058"/>
        <v>0</v>
      </c>
      <c r="J3830" s="179">
        <f t="shared" si="2059"/>
        <v>0</v>
      </c>
      <c r="K3830" s="173" t="s">
        <v>3656</v>
      </c>
      <c r="L3830" s="174" t="str" cm="1">
        <f t="array" aca="1" ref="L3830" ca="1">IF($K3830="",OFFSET(L3830,-1,,,),K3830)</f>
        <v>15.01.22.06.05.01</v>
      </c>
      <c r="M3830" s="175" t="str" cm="1">
        <f t="array" aca="1" ref="M3830" ca="1">IF(OR($K3830=0,$K3830=""),OFFSET(M3830,-1,,,),O3830)</f>
        <v>EQUIPAMENTO DE AR CONDICIONADO TIPO SPLIT - 30.000 BTU´s</v>
      </c>
      <c r="N3830" s="67" t="s">
        <v>4145</v>
      </c>
      <c r="O3830" s="68" t="s">
        <v>4856</v>
      </c>
      <c r="P3830" s="68"/>
      <c r="Q3830" s="68" t="s">
        <v>3263</v>
      </c>
      <c r="R3830" s="69">
        <v>1</v>
      </c>
      <c r="S3830" s="70">
        <v>12941.71</v>
      </c>
      <c r="T3830" s="70">
        <v>12941.71</v>
      </c>
      <c r="U3830" s="67"/>
      <c r="V3830" s="71"/>
      <c r="W3830" s="171"/>
      <c r="X3830" s="172"/>
      <c r="Y3830" s="176">
        <f t="shared" si="2051"/>
        <v>0</v>
      </c>
      <c r="AA3830" s="192"/>
    </row>
    <row r="3831" spans="2:27" hidden="1">
      <c r="B3831" s="189">
        <f t="shared" si="2053"/>
        <v>0</v>
      </c>
      <c r="C3831" s="189">
        <f t="shared" ca="1" si="2054"/>
        <v>0</v>
      </c>
      <c r="D3831" s="189">
        <f t="shared" si="2055"/>
        <v>0</v>
      </c>
      <c r="E3831" s="189">
        <f t="shared" ca="1" si="2056"/>
        <v>0</v>
      </c>
      <c r="F3831" s="189">
        <f t="shared" si="2057"/>
        <v>0</v>
      </c>
      <c r="G3831" s="189" cm="1">
        <f t="array" aca="1" ref="G3831" ca="1">OFFSET(G3831,-1,,,)+1</f>
        <v>3826</v>
      </c>
      <c r="H3831" s="189">
        <f t="shared" si="2052"/>
        <v>0</v>
      </c>
      <c r="I3831" s="189">
        <f t="shared" si="2058"/>
        <v>0</v>
      </c>
      <c r="J3831" s="179">
        <f t="shared" si="2059"/>
        <v>0</v>
      </c>
      <c r="K3831" s="173"/>
      <c r="L3831" s="174" t="str" cm="1">
        <f t="array" aca="1" ref="L3831" ca="1">IF($K3831="",OFFSET(L3831,-1,,,),K3831)</f>
        <v>15.01.22.06.05.01</v>
      </c>
      <c r="M3831" s="175" t="str" cm="1">
        <f t="array" aca="1" ref="M3831" ca="1">IF(OR($K3831=0,$K3831=""),OFFSET(M3831,-1,,,),O3831)</f>
        <v>EQUIPAMENTO DE AR CONDICIONADO TIPO SPLIT - 30.000 BTU´s</v>
      </c>
      <c r="N3831" s="67" t="s">
        <v>4146</v>
      </c>
      <c r="O3831" s="68" t="s">
        <v>4857</v>
      </c>
      <c r="P3831" s="68"/>
      <c r="Q3831" s="68" t="s">
        <v>3260</v>
      </c>
      <c r="R3831" s="69">
        <v>1</v>
      </c>
      <c r="S3831" s="70">
        <v>11141.71</v>
      </c>
      <c r="T3831" s="70">
        <v>11141.71</v>
      </c>
      <c r="U3831" s="67" t="s">
        <v>1519</v>
      </c>
      <c r="V3831" s="71" t="s">
        <v>4202</v>
      </c>
      <c r="W3831" s="171"/>
      <c r="X3831" s="172"/>
      <c r="Y3831" s="176">
        <f t="shared" si="2051"/>
        <v>0</v>
      </c>
      <c r="AA3831" s="192"/>
    </row>
    <row r="3832" spans="2:27" hidden="1">
      <c r="B3832" s="189">
        <f t="shared" si="2053"/>
        <v>0</v>
      </c>
      <c r="C3832" s="189">
        <f t="shared" ca="1" si="2054"/>
        <v>0</v>
      </c>
      <c r="D3832" s="189">
        <f t="shared" si="2055"/>
        <v>0</v>
      </c>
      <c r="E3832" s="189">
        <f t="shared" ca="1" si="2056"/>
        <v>0</v>
      </c>
      <c r="F3832" s="189">
        <f t="shared" si="2057"/>
        <v>0</v>
      </c>
      <c r="G3832" s="189" cm="1">
        <f t="array" aca="1" ref="G3832" ca="1">OFFSET(G3832,-1,,,)+1</f>
        <v>3827</v>
      </c>
      <c r="H3832" s="189">
        <f t="shared" si="2052"/>
        <v>0</v>
      </c>
      <c r="I3832" s="189">
        <f t="shared" si="2058"/>
        <v>0</v>
      </c>
      <c r="J3832" s="179">
        <f t="shared" si="2059"/>
        <v>0</v>
      </c>
      <c r="K3832" s="173"/>
      <c r="L3832" s="174" t="str" cm="1">
        <f t="array" aca="1" ref="L3832" ca="1">IF($K3832="",OFFSET(L3832,-1,,,),K3832)</f>
        <v>15.01.22.06.05.01</v>
      </c>
      <c r="M3832" s="175" t="str" cm="1">
        <f t="array" aca="1" ref="M3832" ca="1">IF(OR($K3832=0,$K3832=""),OFFSET(M3832,-1,,,),O3832)</f>
        <v>EQUIPAMENTO DE AR CONDICIONADO TIPO SPLIT - 30.000 BTU´s</v>
      </c>
      <c r="N3832" s="67" t="s">
        <v>4076</v>
      </c>
      <c r="O3832" s="68" t="s">
        <v>4727</v>
      </c>
      <c r="P3832" s="68"/>
      <c r="Q3832" s="68" t="s">
        <v>3257</v>
      </c>
      <c r="R3832" s="69">
        <v>1</v>
      </c>
      <c r="S3832" s="70">
        <v>1800</v>
      </c>
      <c r="T3832" s="70">
        <v>1800</v>
      </c>
      <c r="U3832" s="67" t="s">
        <v>1519</v>
      </c>
      <c r="V3832" s="71" t="s">
        <v>4202</v>
      </c>
      <c r="W3832" s="171"/>
      <c r="X3832" s="172"/>
      <c r="Y3832" s="176">
        <f t="shared" si="2051"/>
        <v>0</v>
      </c>
      <c r="AA3832" s="192"/>
    </row>
    <row r="3833" spans="2:27" hidden="1">
      <c r="B3833" s="189">
        <f t="shared" si="2053"/>
        <v>0</v>
      </c>
      <c r="C3833" s="189">
        <f t="shared" ca="1" si="2054"/>
        <v>0</v>
      </c>
      <c r="D3833" s="189">
        <f t="shared" si="2055"/>
        <v>0</v>
      </c>
      <c r="E3833" s="189">
        <f t="shared" ca="1" si="2056"/>
        <v>0</v>
      </c>
      <c r="F3833" s="189">
        <f t="shared" si="2057"/>
        <v>0</v>
      </c>
      <c r="G3833" s="189" cm="1">
        <f t="array" aca="1" ref="G3833" ca="1">OFFSET(G3833,-1,,,)+1</f>
        <v>3828</v>
      </c>
      <c r="H3833" s="189">
        <f t="shared" si="2052"/>
        <v>0</v>
      </c>
      <c r="I3833" s="189">
        <f t="shared" si="2058"/>
        <v>0</v>
      </c>
      <c r="J3833" s="179">
        <f t="shared" si="2059"/>
        <v>0</v>
      </c>
      <c r="K3833" s="173" t="s">
        <v>3657</v>
      </c>
      <c r="L3833" s="174" t="str" cm="1">
        <f t="array" aca="1" ref="L3833" ca="1">IF($K3833="",OFFSET(L3833,-1,,,),K3833)</f>
        <v>15.01.22.06.06</v>
      </c>
      <c r="M3833" s="175" t="str" cm="1">
        <f t="array" aca="1" ref="M3833" ca="1">IF(OR($K3833=0,$K3833=""),OFFSET(M3833,-1,,,),O3833)</f>
        <v>LIMPEZA</v>
      </c>
      <c r="N3833" s="67" t="s">
        <v>143</v>
      </c>
      <c r="O3833" s="68" t="s">
        <v>4303</v>
      </c>
      <c r="P3833" s="68"/>
      <c r="Q3833" s="68"/>
      <c r="R3833" s="69"/>
      <c r="S3833" s="70"/>
      <c r="T3833" s="70">
        <v>0</v>
      </c>
      <c r="U3833" s="67"/>
      <c r="V3833" s="71"/>
      <c r="W3833" s="171"/>
      <c r="X3833" s="172"/>
      <c r="Y3833" s="176">
        <f t="shared" si="2051"/>
        <v>0</v>
      </c>
      <c r="AA3833" s="192"/>
    </row>
    <row r="3834" spans="2:27">
      <c r="B3834" s="189">
        <f t="shared" si="2053"/>
        <v>0</v>
      </c>
      <c r="C3834" s="189">
        <f t="shared" ca="1" si="2054"/>
        <v>0</v>
      </c>
      <c r="D3834" s="189">
        <f t="shared" si="2055"/>
        <v>0</v>
      </c>
      <c r="E3834" s="189">
        <f t="shared" ca="1" si="2056"/>
        <v>0</v>
      </c>
      <c r="F3834" s="189">
        <f t="shared" si="2057"/>
        <v>0</v>
      </c>
      <c r="G3834" s="189" cm="1">
        <f t="array" aca="1" ref="G3834" ca="1">OFFSET(G3834,-1,,,)+1</f>
        <v>3829</v>
      </c>
      <c r="H3834" s="189">
        <f t="shared" si="2052"/>
        <v>0</v>
      </c>
      <c r="I3834" s="189">
        <f t="shared" si="2058"/>
        <v>0</v>
      </c>
      <c r="J3834" s="179">
        <f t="shared" si="2059"/>
        <v>0</v>
      </c>
      <c r="K3834" s="173" t="s">
        <v>3658</v>
      </c>
      <c r="L3834" s="174" t="str" cm="1">
        <f t="array" aca="1" ref="L3834" ca="1">IF($K3834="",OFFSET(L3834,-1,,,),K3834)</f>
        <v>15.01.22.06.06.01</v>
      </c>
      <c r="M3834" s="175" t="str" cm="1">
        <f t="array" aca="1" ref="M3834" ca="1">IF(OR($K3834=0,$K3834=""),OFFSET(M3834,-1,,,),O3834)</f>
        <v>SERVIÇO DE LIMPEZA GROSSA E FINA (AREA EXTERNA)</v>
      </c>
      <c r="N3834" s="67" t="s">
        <v>388</v>
      </c>
      <c r="O3834" s="68" t="s">
        <v>4304</v>
      </c>
      <c r="P3834" s="68"/>
      <c r="Q3834" s="68" t="s">
        <v>3258</v>
      </c>
      <c r="R3834" s="69">
        <v>42.99</v>
      </c>
      <c r="S3834" s="70">
        <v>12.715999999999999</v>
      </c>
      <c r="T3834" s="70">
        <v>546.66084000000001</v>
      </c>
      <c r="U3834" s="67"/>
      <c r="V3834" s="71"/>
      <c r="W3834" s="171"/>
      <c r="X3834" s="172"/>
      <c r="Y3834" s="176">
        <f t="shared" si="2051"/>
        <v>0</v>
      </c>
      <c r="AA3834" s="192"/>
    </row>
    <row r="3835" spans="2:27" hidden="1">
      <c r="B3835" s="189">
        <f t="shared" si="2053"/>
        <v>0</v>
      </c>
      <c r="C3835" s="189">
        <f t="shared" ca="1" si="2054"/>
        <v>0</v>
      </c>
      <c r="D3835" s="189">
        <f t="shared" si="2055"/>
        <v>0</v>
      </c>
      <c r="E3835" s="189">
        <f t="shared" ca="1" si="2056"/>
        <v>0</v>
      </c>
      <c r="F3835" s="189">
        <f t="shared" si="2057"/>
        <v>0</v>
      </c>
      <c r="G3835" s="189" cm="1">
        <f t="array" aca="1" ref="G3835" ca="1">OFFSET(G3835,-1,,,)+1</f>
        <v>3830</v>
      </c>
      <c r="H3835" s="189">
        <f t="shared" si="2052"/>
        <v>0</v>
      </c>
      <c r="I3835" s="189">
        <f t="shared" si="2058"/>
        <v>0</v>
      </c>
      <c r="J3835" s="179">
        <f t="shared" si="2059"/>
        <v>0</v>
      </c>
      <c r="K3835" s="173"/>
      <c r="L3835" s="174" t="str" cm="1">
        <f t="array" aca="1" ref="L3835" ca="1">IF($K3835="",OFFSET(L3835,-1,,,),K3835)</f>
        <v>15.01.22.06.06.01</v>
      </c>
      <c r="M3835" s="175" t="str" cm="1">
        <f t="array" aca="1" ref="M3835" ca="1">IF(OR($K3835=0,$K3835=""),OFFSET(M3835,-1,,,),O3835)</f>
        <v>SERVIÇO DE LIMPEZA GROSSA E FINA (AREA EXTERNA)</v>
      </c>
      <c r="N3835" s="67" t="s">
        <v>389</v>
      </c>
      <c r="O3835" s="68" t="s">
        <v>390</v>
      </c>
      <c r="P3835" s="68"/>
      <c r="Q3835" s="68" t="s">
        <v>3258</v>
      </c>
      <c r="R3835" s="69">
        <v>42.99</v>
      </c>
      <c r="S3835" s="70">
        <v>6.3579999999999997</v>
      </c>
      <c r="T3835" s="70">
        <v>273.33042</v>
      </c>
      <c r="U3835" s="67" t="s">
        <v>1519</v>
      </c>
      <c r="V3835" s="71" t="s">
        <v>4202</v>
      </c>
      <c r="W3835" s="171"/>
      <c r="X3835" s="172"/>
      <c r="Y3835" s="176">
        <f t="shared" si="2051"/>
        <v>0</v>
      </c>
      <c r="AA3835" s="192"/>
    </row>
    <row r="3836" spans="2:27" hidden="1">
      <c r="B3836" s="189">
        <f t="shared" si="2053"/>
        <v>0</v>
      </c>
      <c r="C3836" s="189">
        <f t="shared" ca="1" si="2054"/>
        <v>0</v>
      </c>
      <c r="D3836" s="189">
        <f t="shared" si="2055"/>
        <v>0</v>
      </c>
      <c r="E3836" s="189">
        <f t="shared" ca="1" si="2056"/>
        <v>0</v>
      </c>
      <c r="F3836" s="189">
        <f t="shared" si="2057"/>
        <v>0</v>
      </c>
      <c r="G3836" s="189" cm="1">
        <f t="array" aca="1" ref="G3836" ca="1">OFFSET(G3836,-1,,,)+1</f>
        <v>3831</v>
      </c>
      <c r="H3836" s="189">
        <f t="shared" si="2052"/>
        <v>0</v>
      </c>
      <c r="I3836" s="189">
        <f t="shared" si="2058"/>
        <v>0</v>
      </c>
      <c r="J3836" s="179">
        <f t="shared" si="2059"/>
        <v>0</v>
      </c>
      <c r="K3836" s="173"/>
      <c r="L3836" s="174" t="str" cm="1">
        <f t="array" aca="1" ref="L3836" ca="1">IF($K3836="",OFFSET(L3836,-1,,,),K3836)</f>
        <v>15.01.22.06.06.01</v>
      </c>
      <c r="M3836" s="175" t="str" cm="1">
        <f t="array" aca="1" ref="M3836" ca="1">IF(OR($K3836=0,$K3836=""),OFFSET(M3836,-1,,,),O3836)</f>
        <v>SERVIÇO DE LIMPEZA GROSSA E FINA (AREA EXTERNA)</v>
      </c>
      <c r="N3836" s="67" t="s">
        <v>391</v>
      </c>
      <c r="O3836" s="68" t="s">
        <v>392</v>
      </c>
      <c r="P3836" s="68"/>
      <c r="Q3836" s="68" t="s">
        <v>3258</v>
      </c>
      <c r="R3836" s="69">
        <v>42.99</v>
      </c>
      <c r="S3836" s="70">
        <v>6.3579999999999997</v>
      </c>
      <c r="T3836" s="70">
        <v>273.33042</v>
      </c>
      <c r="U3836" s="67" t="s">
        <v>1519</v>
      </c>
      <c r="V3836" s="71" t="s">
        <v>4202</v>
      </c>
      <c r="W3836" s="171"/>
      <c r="X3836" s="172"/>
      <c r="Y3836" s="176">
        <f t="shared" si="2051"/>
        <v>0</v>
      </c>
      <c r="AA3836" s="192"/>
    </row>
    <row r="3837" spans="2:27" hidden="1">
      <c r="B3837" s="189">
        <f t="shared" si="2053"/>
        <v>0</v>
      </c>
      <c r="C3837" s="189">
        <f t="shared" ca="1" si="2054"/>
        <v>0</v>
      </c>
      <c r="D3837" s="189">
        <f t="shared" si="2055"/>
        <v>0</v>
      </c>
      <c r="E3837" s="189">
        <f t="shared" ca="1" si="2056"/>
        <v>0</v>
      </c>
      <c r="F3837" s="189">
        <f t="shared" si="2057"/>
        <v>0</v>
      </c>
      <c r="G3837" s="189" cm="1">
        <f t="array" aca="1" ref="G3837" ca="1">OFFSET(G3837,-1,,,)+1</f>
        <v>3832</v>
      </c>
      <c r="H3837" s="189">
        <f t="shared" si="2052"/>
        <v>0</v>
      </c>
      <c r="I3837" s="189">
        <f t="shared" si="2058"/>
        <v>0</v>
      </c>
      <c r="J3837" s="179">
        <f t="shared" si="2059"/>
        <v>0</v>
      </c>
      <c r="K3837" s="173" t="s">
        <v>3659</v>
      </c>
      <c r="L3837" s="174" t="str" cm="1">
        <f t="array" aca="1" ref="L3837" ca="1">IF($K3837="",OFFSET(L3837,-1,,,),K3837)</f>
        <v>15.01.22.07</v>
      </c>
      <c r="M3837" s="175" t="str" cm="1">
        <f t="array" aca="1" ref="M3837" ca="1">IF(OR($K3837=0,$K3837=""),OFFSET(M3837,-1,,,),O3837)</f>
        <v>GOURMET</v>
      </c>
      <c r="N3837" s="67" t="s">
        <v>143</v>
      </c>
      <c r="O3837" s="68" t="s">
        <v>4858</v>
      </c>
      <c r="P3837" s="68"/>
      <c r="Q3837" s="68"/>
      <c r="R3837" s="69"/>
      <c r="S3837" s="70"/>
      <c r="T3837" s="70">
        <v>0</v>
      </c>
      <c r="U3837" s="67"/>
      <c r="V3837" s="71"/>
      <c r="W3837" s="171"/>
      <c r="X3837" s="172"/>
      <c r="Y3837" s="176">
        <f t="shared" si="2051"/>
        <v>0</v>
      </c>
      <c r="AA3837" s="192"/>
    </row>
    <row r="3838" spans="2:27" hidden="1">
      <c r="B3838" s="189">
        <f t="shared" si="2053"/>
        <v>0</v>
      </c>
      <c r="C3838" s="189">
        <f t="shared" ca="1" si="2054"/>
        <v>0</v>
      </c>
      <c r="D3838" s="189">
        <f t="shared" si="2055"/>
        <v>0</v>
      </c>
      <c r="E3838" s="189">
        <f t="shared" ca="1" si="2056"/>
        <v>0</v>
      </c>
      <c r="F3838" s="189">
        <f t="shared" si="2057"/>
        <v>0</v>
      </c>
      <c r="G3838" s="189" cm="1">
        <f t="array" aca="1" ref="G3838" ca="1">OFFSET(G3838,-1,,,)+1</f>
        <v>3833</v>
      </c>
      <c r="H3838" s="189">
        <f t="shared" si="2052"/>
        <v>0</v>
      </c>
      <c r="I3838" s="189">
        <f t="shared" si="2058"/>
        <v>0</v>
      </c>
      <c r="J3838" s="179">
        <f t="shared" si="2059"/>
        <v>0</v>
      </c>
      <c r="K3838" s="173" t="s">
        <v>3660</v>
      </c>
      <c r="L3838" s="174" t="str" cm="1">
        <f t="array" aca="1" ref="L3838" ca="1">IF($K3838="",OFFSET(L3838,-1,,,),K3838)</f>
        <v>15.01.22.07.01</v>
      </c>
      <c r="M3838" s="175" t="str" cm="1">
        <f t="array" aca="1" ref="M3838" ca="1">IF(OR($K3838=0,$K3838=""),OFFSET(M3838,-1,,,),O3838)</f>
        <v>INSTALAÇÕES</v>
      </c>
      <c r="N3838" s="67" t="s">
        <v>143</v>
      </c>
      <c r="O3838" s="68" t="s">
        <v>4724</v>
      </c>
      <c r="P3838" s="68"/>
      <c r="Q3838" s="68"/>
      <c r="R3838" s="69"/>
      <c r="S3838" s="70"/>
      <c r="T3838" s="70">
        <v>0</v>
      </c>
      <c r="U3838" s="67"/>
      <c r="V3838" s="71"/>
      <c r="W3838" s="171"/>
      <c r="X3838" s="172"/>
      <c r="Y3838" s="176">
        <f t="shared" si="2051"/>
        <v>0</v>
      </c>
      <c r="AA3838" s="192"/>
    </row>
    <row r="3839" spans="2:27">
      <c r="B3839" s="189">
        <f t="shared" si="2053"/>
        <v>0</v>
      </c>
      <c r="C3839" s="189">
        <f t="shared" ca="1" si="2054"/>
        <v>0</v>
      </c>
      <c r="D3839" s="189">
        <f t="shared" si="2055"/>
        <v>0</v>
      </c>
      <c r="E3839" s="189">
        <f t="shared" ca="1" si="2056"/>
        <v>0</v>
      </c>
      <c r="F3839" s="189">
        <f t="shared" si="2057"/>
        <v>0</v>
      </c>
      <c r="G3839" s="189" cm="1">
        <f t="array" aca="1" ref="G3839" ca="1">OFFSET(G3839,-1,,,)+1</f>
        <v>3834</v>
      </c>
      <c r="H3839" s="189">
        <f t="shared" si="2052"/>
        <v>0</v>
      </c>
      <c r="I3839" s="189">
        <f t="shared" si="2058"/>
        <v>0</v>
      </c>
      <c r="J3839" s="179">
        <f t="shared" si="2059"/>
        <v>0</v>
      </c>
      <c r="K3839" s="173" t="s">
        <v>3661</v>
      </c>
      <c r="L3839" s="174" t="str" cm="1">
        <f t="array" aca="1" ref="L3839" ca="1">IF($K3839="",OFFSET(L3839,-1,,,),K3839)</f>
        <v>15.01.22.07.01.01</v>
      </c>
      <c r="M3839" s="175" t="str" cm="1">
        <f t="array" aca="1" ref="M3839" ca="1">IF(OR($K3839=0,$K3839=""),OFFSET(M3839,-1,,,),O3839)</f>
        <v>EQUIPAMENTO DE AR CONDICIONADO TIPO SPLIT - 30.000 BTU´s</v>
      </c>
      <c r="N3839" s="67" t="s">
        <v>4145</v>
      </c>
      <c r="O3839" s="68" t="s">
        <v>4856</v>
      </c>
      <c r="P3839" s="68"/>
      <c r="Q3839" s="68" t="s">
        <v>3263</v>
      </c>
      <c r="R3839" s="69">
        <v>1</v>
      </c>
      <c r="S3839" s="70">
        <v>12941.71</v>
      </c>
      <c r="T3839" s="70">
        <v>12941.71</v>
      </c>
      <c r="U3839" s="67"/>
      <c r="V3839" s="71"/>
      <c r="W3839" s="171"/>
      <c r="X3839" s="172"/>
      <c r="Y3839" s="176">
        <f t="shared" si="2051"/>
        <v>0</v>
      </c>
      <c r="AA3839" s="192"/>
    </row>
    <row r="3840" spans="2:27" hidden="1">
      <c r="B3840" s="189">
        <f t="shared" si="2053"/>
        <v>0</v>
      </c>
      <c r="C3840" s="189">
        <f t="shared" ca="1" si="2054"/>
        <v>0</v>
      </c>
      <c r="D3840" s="189">
        <f t="shared" si="2055"/>
        <v>0</v>
      </c>
      <c r="E3840" s="189">
        <f t="shared" ca="1" si="2056"/>
        <v>0</v>
      </c>
      <c r="F3840" s="189">
        <f t="shared" si="2057"/>
        <v>0</v>
      </c>
      <c r="G3840" s="189" cm="1">
        <f t="array" aca="1" ref="G3840" ca="1">OFFSET(G3840,-1,,,)+1</f>
        <v>3835</v>
      </c>
      <c r="H3840" s="189">
        <f t="shared" si="2052"/>
        <v>0</v>
      </c>
      <c r="I3840" s="189">
        <f t="shared" si="2058"/>
        <v>0</v>
      </c>
      <c r="J3840" s="179">
        <f t="shared" si="2059"/>
        <v>0</v>
      </c>
      <c r="K3840" s="173"/>
      <c r="L3840" s="174" t="str" cm="1">
        <f t="array" aca="1" ref="L3840" ca="1">IF($K3840="",OFFSET(L3840,-1,,,),K3840)</f>
        <v>15.01.22.07.01.01</v>
      </c>
      <c r="M3840" s="175" t="str" cm="1">
        <f t="array" aca="1" ref="M3840" ca="1">IF(OR($K3840=0,$K3840=""),OFFSET(M3840,-1,,,),O3840)</f>
        <v>EQUIPAMENTO DE AR CONDICIONADO TIPO SPLIT - 30.000 BTU´s</v>
      </c>
      <c r="N3840" s="67" t="s">
        <v>4146</v>
      </c>
      <c r="O3840" s="68" t="s">
        <v>4857</v>
      </c>
      <c r="P3840" s="68"/>
      <c r="Q3840" s="68" t="s">
        <v>3260</v>
      </c>
      <c r="R3840" s="69">
        <v>1</v>
      </c>
      <c r="S3840" s="70">
        <v>11141.71</v>
      </c>
      <c r="T3840" s="70">
        <v>11141.71</v>
      </c>
      <c r="U3840" s="67" t="s">
        <v>1519</v>
      </c>
      <c r="V3840" s="71" t="s">
        <v>4202</v>
      </c>
      <c r="W3840" s="171"/>
      <c r="X3840" s="172"/>
      <c r="Y3840" s="176">
        <f t="shared" si="2051"/>
        <v>0</v>
      </c>
      <c r="AA3840" s="192"/>
    </row>
    <row r="3841" spans="2:27" hidden="1">
      <c r="B3841" s="189">
        <f t="shared" si="2053"/>
        <v>0</v>
      </c>
      <c r="C3841" s="189">
        <f t="shared" ca="1" si="2054"/>
        <v>0</v>
      </c>
      <c r="D3841" s="189">
        <f t="shared" si="2055"/>
        <v>0</v>
      </c>
      <c r="E3841" s="189">
        <f t="shared" ca="1" si="2056"/>
        <v>0</v>
      </c>
      <c r="F3841" s="189">
        <f t="shared" si="2057"/>
        <v>0</v>
      </c>
      <c r="G3841" s="189" cm="1">
        <f t="array" aca="1" ref="G3841" ca="1">OFFSET(G3841,-1,,,)+1</f>
        <v>3836</v>
      </c>
      <c r="H3841" s="189">
        <f t="shared" si="2052"/>
        <v>0</v>
      </c>
      <c r="I3841" s="189">
        <f t="shared" si="2058"/>
        <v>0</v>
      </c>
      <c r="J3841" s="179">
        <f t="shared" si="2059"/>
        <v>0</v>
      </c>
      <c r="K3841" s="173"/>
      <c r="L3841" s="174" t="str" cm="1">
        <f t="array" aca="1" ref="L3841" ca="1">IF($K3841="",OFFSET(L3841,-1,,,),K3841)</f>
        <v>15.01.22.07.01.01</v>
      </c>
      <c r="M3841" s="175" t="str" cm="1">
        <f t="array" aca="1" ref="M3841" ca="1">IF(OR($K3841=0,$K3841=""),OFFSET(M3841,-1,,,),O3841)</f>
        <v>EQUIPAMENTO DE AR CONDICIONADO TIPO SPLIT - 30.000 BTU´s</v>
      </c>
      <c r="N3841" s="67" t="s">
        <v>4076</v>
      </c>
      <c r="O3841" s="68" t="s">
        <v>4727</v>
      </c>
      <c r="P3841" s="68"/>
      <c r="Q3841" s="68" t="s">
        <v>3257</v>
      </c>
      <c r="R3841" s="69">
        <v>1</v>
      </c>
      <c r="S3841" s="70">
        <v>1800</v>
      </c>
      <c r="T3841" s="70">
        <v>1800</v>
      </c>
      <c r="U3841" s="67" t="s">
        <v>1519</v>
      </c>
      <c r="V3841" s="71" t="s">
        <v>4202</v>
      </c>
      <c r="W3841" s="171"/>
      <c r="X3841" s="172"/>
      <c r="Y3841" s="176">
        <f t="shared" si="2051"/>
        <v>0</v>
      </c>
      <c r="AA3841" s="192"/>
    </row>
    <row r="3842" spans="2:27" hidden="1">
      <c r="B3842" s="189">
        <f t="shared" si="2053"/>
        <v>0</v>
      </c>
      <c r="C3842" s="189">
        <f t="shared" ca="1" si="2054"/>
        <v>0</v>
      </c>
      <c r="D3842" s="189">
        <f t="shared" si="2055"/>
        <v>0</v>
      </c>
      <c r="E3842" s="189">
        <f t="shared" ca="1" si="2056"/>
        <v>0</v>
      </c>
      <c r="F3842" s="189">
        <f t="shared" si="2057"/>
        <v>0</v>
      </c>
      <c r="G3842" s="189" cm="1">
        <f t="array" aca="1" ref="G3842" ca="1">OFFSET(G3842,-1,,,)+1</f>
        <v>3837</v>
      </c>
      <c r="H3842" s="189">
        <f t="shared" si="2052"/>
        <v>0</v>
      </c>
      <c r="I3842" s="189">
        <f t="shared" si="2058"/>
        <v>0</v>
      </c>
      <c r="J3842" s="179">
        <f t="shared" si="2059"/>
        <v>0</v>
      </c>
      <c r="K3842" s="173" t="s">
        <v>3662</v>
      </c>
      <c r="L3842" s="174" t="str" cm="1">
        <f t="array" aca="1" ref="L3842" ca="1">IF($K3842="",OFFSET(L3842,-1,,,),K3842)</f>
        <v>15.01.22.07.02</v>
      </c>
      <c r="M3842" s="175" t="str" cm="1">
        <f t="array" aca="1" ref="M3842" ca="1">IF(OR($K3842=0,$K3842=""),OFFSET(M3842,-1,,,),O3842)</f>
        <v>REVESTIMENTO INTERNO</v>
      </c>
      <c r="N3842" s="67" t="s">
        <v>143</v>
      </c>
      <c r="O3842" s="68" t="s">
        <v>1084</v>
      </c>
      <c r="P3842" s="68"/>
      <c r="Q3842" s="68"/>
      <c r="R3842" s="69"/>
      <c r="S3842" s="70"/>
      <c r="T3842" s="70">
        <v>0</v>
      </c>
      <c r="U3842" s="67"/>
      <c r="V3842" s="71"/>
      <c r="W3842" s="171"/>
      <c r="X3842" s="172"/>
      <c r="Y3842" s="176">
        <f t="shared" si="2051"/>
        <v>0</v>
      </c>
      <c r="AA3842" s="192"/>
    </row>
    <row r="3843" spans="2:27">
      <c r="B3843" s="189">
        <f t="shared" si="2053"/>
        <v>0</v>
      </c>
      <c r="C3843" s="189">
        <f t="shared" ca="1" si="2054"/>
        <v>0</v>
      </c>
      <c r="D3843" s="189">
        <f t="shared" si="2055"/>
        <v>0</v>
      </c>
      <c r="E3843" s="189">
        <f t="shared" ca="1" si="2056"/>
        <v>0</v>
      </c>
      <c r="F3843" s="189">
        <f t="shared" si="2057"/>
        <v>0</v>
      </c>
      <c r="G3843" s="189" cm="1">
        <f t="array" aca="1" ref="G3843" ca="1">OFFSET(G3843,-1,,,)+1</f>
        <v>3838</v>
      </c>
      <c r="H3843" s="189">
        <f t="shared" si="2052"/>
        <v>0</v>
      </c>
      <c r="I3843" s="189">
        <f t="shared" si="2058"/>
        <v>0</v>
      </c>
      <c r="J3843" s="179">
        <f t="shared" si="2059"/>
        <v>0</v>
      </c>
      <c r="K3843" s="173" t="s">
        <v>3663</v>
      </c>
      <c r="L3843" s="174" t="str" cm="1">
        <f t="array" aca="1" ref="L3843" ca="1">IF($K3843="",OFFSET(L3843,-1,,,),K3843)</f>
        <v>15.01.22.07.02.01</v>
      </c>
      <c r="M3843" s="175" t="str" cm="1">
        <f t="array" aca="1" ref="M3843" ca="1">IF(OR($K3843=0,$K3843=""),OFFSET(M3843,-1,,,),O3843)</f>
        <v>CONTRAPISO AUTONIVELANTE - ESP=3CM</v>
      </c>
      <c r="N3843" s="67" t="s">
        <v>4068</v>
      </c>
      <c r="O3843" s="68" t="s">
        <v>4715</v>
      </c>
      <c r="P3843" s="68"/>
      <c r="Q3843" s="68" t="s">
        <v>3258</v>
      </c>
      <c r="R3843" s="69">
        <v>41.76</v>
      </c>
      <c r="S3843" s="70">
        <v>52.374699999999997</v>
      </c>
      <c r="T3843" s="70">
        <v>2187.1674719999996</v>
      </c>
      <c r="U3843" s="67"/>
      <c r="V3843" s="71"/>
      <c r="W3843" s="171"/>
      <c r="X3843" s="172"/>
      <c r="Y3843" s="176">
        <f t="shared" si="2051"/>
        <v>0</v>
      </c>
      <c r="AA3843" s="192"/>
    </row>
    <row r="3844" spans="2:27" hidden="1">
      <c r="B3844" s="189">
        <f t="shared" si="2053"/>
        <v>0</v>
      </c>
      <c r="C3844" s="189">
        <f t="shared" ca="1" si="2054"/>
        <v>0</v>
      </c>
      <c r="D3844" s="189">
        <f t="shared" si="2055"/>
        <v>0</v>
      </c>
      <c r="E3844" s="189">
        <f t="shared" ca="1" si="2056"/>
        <v>0</v>
      </c>
      <c r="F3844" s="189">
        <f t="shared" si="2057"/>
        <v>0</v>
      </c>
      <c r="G3844" s="189" cm="1">
        <f t="array" aca="1" ref="G3844" ca="1">OFFSET(G3844,-1,,,)+1</f>
        <v>3839</v>
      </c>
      <c r="H3844" s="189">
        <f t="shared" si="2052"/>
        <v>0</v>
      </c>
      <c r="I3844" s="189">
        <f t="shared" si="2058"/>
        <v>0</v>
      </c>
      <c r="J3844" s="179">
        <f t="shared" si="2059"/>
        <v>0</v>
      </c>
      <c r="K3844" s="173"/>
      <c r="L3844" s="174" t="str" cm="1">
        <f t="array" aca="1" ref="L3844" ca="1">IF($K3844="",OFFSET(L3844,-1,,,),K3844)</f>
        <v>15.01.22.07.02.01</v>
      </c>
      <c r="M3844" s="175" t="str" cm="1">
        <f t="array" aca="1" ref="M3844" ca="1">IF(OR($K3844=0,$K3844=""),OFFSET(M3844,-1,,,),O3844)</f>
        <v>CONTRAPISO AUTONIVELANTE - ESP=3CM</v>
      </c>
      <c r="N3844" s="67" t="s">
        <v>4069</v>
      </c>
      <c r="O3844" s="68" t="s">
        <v>4716</v>
      </c>
      <c r="P3844" s="68"/>
      <c r="Q3844" s="68" t="s">
        <v>3256</v>
      </c>
      <c r="R3844" s="69">
        <v>1.37808</v>
      </c>
      <c r="S3844" s="70">
        <v>550</v>
      </c>
      <c r="T3844" s="70">
        <v>757.94399999999996</v>
      </c>
      <c r="U3844" s="67" t="s">
        <v>1519</v>
      </c>
      <c r="V3844" s="71" t="s">
        <v>4202</v>
      </c>
      <c r="W3844" s="171"/>
      <c r="X3844" s="172"/>
      <c r="Y3844" s="176">
        <f t="shared" si="2051"/>
        <v>0</v>
      </c>
      <c r="AA3844" s="192"/>
    </row>
    <row r="3845" spans="2:27" hidden="1">
      <c r="B3845" s="189">
        <f t="shared" si="2053"/>
        <v>0</v>
      </c>
      <c r="C3845" s="189">
        <f t="shared" ca="1" si="2054"/>
        <v>0</v>
      </c>
      <c r="D3845" s="189">
        <f t="shared" si="2055"/>
        <v>0</v>
      </c>
      <c r="E3845" s="189">
        <f t="shared" ca="1" si="2056"/>
        <v>0</v>
      </c>
      <c r="F3845" s="189">
        <f t="shared" si="2057"/>
        <v>0</v>
      </c>
      <c r="G3845" s="189" cm="1">
        <f t="array" aca="1" ref="G3845" ca="1">OFFSET(G3845,-1,,,)+1</f>
        <v>3840</v>
      </c>
      <c r="H3845" s="189">
        <f t="shared" si="2052"/>
        <v>0</v>
      </c>
      <c r="I3845" s="189">
        <f t="shared" si="2058"/>
        <v>0</v>
      </c>
      <c r="J3845" s="179">
        <f t="shared" si="2059"/>
        <v>0</v>
      </c>
      <c r="K3845" s="173"/>
      <c r="L3845" s="174" t="str" cm="1">
        <f t="array" aca="1" ref="L3845" ca="1">IF($K3845="",OFFSET(L3845,-1,,,),K3845)</f>
        <v>15.01.22.07.02.01</v>
      </c>
      <c r="M3845" s="175" t="str" cm="1">
        <f t="array" aca="1" ref="M3845" ca="1">IF(OR($K3845=0,$K3845=""),OFFSET(M3845,-1,,,),O3845)</f>
        <v>CONTRAPISO AUTONIVELANTE - ESP=3CM</v>
      </c>
      <c r="N3845" s="67" t="s">
        <v>255</v>
      </c>
      <c r="O3845" s="68" t="s">
        <v>256</v>
      </c>
      <c r="P3845" s="68"/>
      <c r="Q3845" s="68" t="s">
        <v>3258</v>
      </c>
      <c r="R3845" s="69">
        <v>41.76</v>
      </c>
      <c r="S3845" s="70">
        <v>34</v>
      </c>
      <c r="T3845" s="70">
        <v>1419.84</v>
      </c>
      <c r="U3845" s="67" t="s">
        <v>1519</v>
      </c>
      <c r="V3845" s="71" t="s">
        <v>4202</v>
      </c>
      <c r="W3845" s="171"/>
      <c r="X3845" s="172"/>
      <c r="Y3845" s="176">
        <f t="shared" si="2051"/>
        <v>0</v>
      </c>
      <c r="AA3845" s="192"/>
    </row>
    <row r="3846" spans="2:27" hidden="1">
      <c r="B3846" s="189">
        <f t="shared" si="2053"/>
        <v>0</v>
      </c>
      <c r="C3846" s="189">
        <f t="shared" ca="1" si="2054"/>
        <v>0</v>
      </c>
      <c r="D3846" s="189">
        <f t="shared" si="2055"/>
        <v>0</v>
      </c>
      <c r="E3846" s="189">
        <f t="shared" ca="1" si="2056"/>
        <v>0</v>
      </c>
      <c r="F3846" s="189">
        <f t="shared" si="2057"/>
        <v>0</v>
      </c>
      <c r="G3846" s="189" cm="1">
        <f t="array" aca="1" ref="G3846" ca="1">OFFSET(G3846,-1,,,)+1</f>
        <v>3841</v>
      </c>
      <c r="H3846" s="189">
        <f t="shared" si="2052"/>
        <v>0</v>
      </c>
      <c r="I3846" s="189">
        <f t="shared" si="2058"/>
        <v>0</v>
      </c>
      <c r="J3846" s="179">
        <f t="shared" si="2059"/>
        <v>0</v>
      </c>
      <c r="K3846" s="173"/>
      <c r="L3846" s="174" t="str" cm="1">
        <f t="array" aca="1" ref="L3846" ca="1">IF($K3846="",OFFSET(L3846,-1,,,),K3846)</f>
        <v>15.01.22.07.02.01</v>
      </c>
      <c r="M3846" s="175" t="str" cm="1">
        <f t="array" aca="1" ref="M3846" ca="1">IF(OR($K3846=0,$K3846=""),OFFSET(M3846,-1,,,),O3846)</f>
        <v>CONTRAPISO AUTONIVELANTE - ESP=3CM</v>
      </c>
      <c r="N3846" s="67" t="s">
        <v>4070</v>
      </c>
      <c r="O3846" s="68" t="s">
        <v>4717</v>
      </c>
      <c r="P3846" s="68"/>
      <c r="Q3846" s="68" t="s">
        <v>3252</v>
      </c>
      <c r="R3846" s="69">
        <v>9.7300999999999999E-2</v>
      </c>
      <c r="S3846" s="70">
        <v>70</v>
      </c>
      <c r="T3846" s="70">
        <v>6.81107</v>
      </c>
      <c r="U3846" s="67" t="s">
        <v>1519</v>
      </c>
      <c r="V3846" s="71" t="s">
        <v>4202</v>
      </c>
      <c r="W3846" s="171"/>
      <c r="X3846" s="172"/>
      <c r="Y3846" s="176">
        <f t="shared" si="2051"/>
        <v>0</v>
      </c>
      <c r="AA3846" s="192"/>
    </row>
    <row r="3847" spans="2:27" hidden="1">
      <c r="B3847" s="189">
        <f t="shared" si="2053"/>
        <v>0</v>
      </c>
      <c r="C3847" s="189">
        <f t="shared" ca="1" si="2054"/>
        <v>0</v>
      </c>
      <c r="D3847" s="189">
        <f t="shared" si="2055"/>
        <v>0</v>
      </c>
      <c r="E3847" s="189">
        <f t="shared" ca="1" si="2056"/>
        <v>0</v>
      </c>
      <c r="F3847" s="189">
        <f t="shared" si="2057"/>
        <v>0</v>
      </c>
      <c r="G3847" s="189" cm="1">
        <f t="array" aca="1" ref="G3847" ca="1">OFFSET(G3847,-1,,,)+1</f>
        <v>3842</v>
      </c>
      <c r="H3847" s="189">
        <f t="shared" si="2052"/>
        <v>0</v>
      </c>
      <c r="I3847" s="189">
        <f t="shared" si="2058"/>
        <v>0</v>
      </c>
      <c r="J3847" s="179">
        <f t="shared" si="2059"/>
        <v>0</v>
      </c>
      <c r="K3847" s="173"/>
      <c r="L3847" s="174" t="str" cm="1">
        <f t="array" aca="1" ref="L3847" ca="1">IF($K3847="",OFFSET(L3847,-1,,,),K3847)</f>
        <v>15.01.22.07.02.01</v>
      </c>
      <c r="M3847" s="175" t="str" cm="1">
        <f t="array" aca="1" ref="M3847" ca="1">IF(OR($K3847=0,$K3847=""),OFFSET(M3847,-1,,,),O3847)</f>
        <v>CONTRAPISO AUTONIVELANTE - ESP=3CM</v>
      </c>
      <c r="N3847" s="67" t="s">
        <v>4071</v>
      </c>
      <c r="O3847" s="68" t="s">
        <v>4718</v>
      </c>
      <c r="P3847" s="68"/>
      <c r="Q3847" s="68" t="s">
        <v>3252</v>
      </c>
      <c r="R3847" s="69">
        <v>3.6748999999999997E-2</v>
      </c>
      <c r="S3847" s="70">
        <v>70</v>
      </c>
      <c r="T3847" s="70">
        <v>2.5724299999999998</v>
      </c>
      <c r="U3847" s="67" t="s">
        <v>1519</v>
      </c>
      <c r="V3847" s="71" t="s">
        <v>4202</v>
      </c>
      <c r="W3847" s="171"/>
      <c r="X3847" s="172"/>
      <c r="Y3847" s="176">
        <f t="shared" si="2051"/>
        <v>0</v>
      </c>
      <c r="AA3847" s="192"/>
    </row>
    <row r="3848" spans="2:27">
      <c r="B3848" s="189">
        <f t="shared" si="2053"/>
        <v>0</v>
      </c>
      <c r="C3848" s="189">
        <f t="shared" ca="1" si="2054"/>
        <v>0</v>
      </c>
      <c r="D3848" s="189">
        <f t="shared" si="2055"/>
        <v>0</v>
      </c>
      <c r="E3848" s="189">
        <f t="shared" ca="1" si="2056"/>
        <v>0</v>
      </c>
      <c r="F3848" s="189">
        <f t="shared" si="2057"/>
        <v>0</v>
      </c>
      <c r="G3848" s="189" cm="1">
        <f t="array" aca="1" ref="G3848" ca="1">OFFSET(G3848,-1,,,)+1</f>
        <v>3843</v>
      </c>
      <c r="H3848" s="189">
        <f t="shared" si="2052"/>
        <v>0</v>
      </c>
      <c r="I3848" s="189">
        <f t="shared" si="2058"/>
        <v>0</v>
      </c>
      <c r="J3848" s="179">
        <f t="shared" si="2059"/>
        <v>0</v>
      </c>
      <c r="K3848" s="173" t="s">
        <v>3664</v>
      </c>
      <c r="L3848" s="174" t="str" cm="1">
        <f t="array" aca="1" ref="L3848" ca="1">IF($K3848="",OFFSET(L3848,-1,,,),K3848)</f>
        <v>15.01.22.07.02.02</v>
      </c>
      <c r="M3848" s="175" t="str" cm="1">
        <f t="array" aca="1" ref="M3848" ca="1">IF(OR($K3848=0,$K3848=""),OFFSET(M3848,-1,,,),O3848)</f>
        <v>PORCELANATO 90X90CM COM FRETE DE CERÂMICA EM AC3</v>
      </c>
      <c r="N3848" s="67" t="s">
        <v>3813</v>
      </c>
      <c r="O3848" s="68" t="s">
        <v>4238</v>
      </c>
      <c r="P3848" s="68"/>
      <c r="Q3848" s="68" t="s">
        <v>3258</v>
      </c>
      <c r="R3848" s="69">
        <v>21.68</v>
      </c>
      <c r="S3848" s="70">
        <v>182.45599999999999</v>
      </c>
      <c r="T3848" s="70">
        <v>3955.6460799999995</v>
      </c>
      <c r="U3848" s="67"/>
      <c r="V3848" s="71"/>
      <c r="W3848" s="171"/>
      <c r="X3848" s="172"/>
      <c r="Y3848" s="176">
        <f t="shared" si="2051"/>
        <v>0</v>
      </c>
      <c r="AA3848" s="192"/>
    </row>
    <row r="3849" spans="2:27" hidden="1">
      <c r="B3849" s="189">
        <f t="shared" si="2053"/>
        <v>0</v>
      </c>
      <c r="C3849" s="189">
        <f t="shared" ca="1" si="2054"/>
        <v>0</v>
      </c>
      <c r="D3849" s="189">
        <f t="shared" si="2055"/>
        <v>0</v>
      </c>
      <c r="E3849" s="189">
        <f t="shared" ca="1" si="2056"/>
        <v>0</v>
      </c>
      <c r="F3849" s="189">
        <f t="shared" si="2057"/>
        <v>0</v>
      </c>
      <c r="G3849" s="189" cm="1">
        <f t="array" aca="1" ref="G3849" ca="1">OFFSET(G3849,-1,,,)+1</f>
        <v>3844</v>
      </c>
      <c r="H3849" s="189">
        <f t="shared" si="2052"/>
        <v>0</v>
      </c>
      <c r="I3849" s="189">
        <f t="shared" si="2058"/>
        <v>0</v>
      </c>
      <c r="J3849" s="179">
        <f t="shared" si="2059"/>
        <v>0</v>
      </c>
      <c r="K3849" s="173"/>
      <c r="L3849" s="174" t="str" cm="1">
        <f t="array" aca="1" ref="L3849" ca="1">IF($K3849="",OFFSET(L3849,-1,,,),K3849)</f>
        <v>15.01.22.07.02.02</v>
      </c>
      <c r="M3849" s="175" t="str" cm="1">
        <f t="array" aca="1" ref="M3849" ca="1">IF(OR($K3849=0,$K3849=""),OFFSET(M3849,-1,,,),O3849)</f>
        <v>PORCELANATO 90X90CM COM FRETE DE CERÂMICA EM AC3</v>
      </c>
      <c r="N3849" s="67" t="s">
        <v>259</v>
      </c>
      <c r="O3849" s="68" t="s">
        <v>260</v>
      </c>
      <c r="P3849" s="68"/>
      <c r="Q3849" s="68" t="s">
        <v>3260</v>
      </c>
      <c r="R3849" s="69">
        <v>130.08000000000001</v>
      </c>
      <c r="S3849" s="70">
        <v>0.03</v>
      </c>
      <c r="T3849" s="70">
        <v>3.9024000000000001</v>
      </c>
      <c r="U3849" s="67" t="s">
        <v>1519</v>
      </c>
      <c r="V3849" s="71" t="s">
        <v>4202</v>
      </c>
      <c r="W3849" s="171"/>
      <c r="X3849" s="172"/>
      <c r="Y3849" s="176">
        <f t="shared" si="2051"/>
        <v>0</v>
      </c>
      <c r="AA3849" s="192"/>
    </row>
    <row r="3850" spans="2:27" hidden="1">
      <c r="B3850" s="189">
        <f t="shared" si="2053"/>
        <v>0</v>
      </c>
      <c r="C3850" s="189">
        <f t="shared" ca="1" si="2054"/>
        <v>0</v>
      </c>
      <c r="D3850" s="189">
        <f t="shared" si="2055"/>
        <v>0</v>
      </c>
      <c r="E3850" s="189">
        <f t="shared" ca="1" si="2056"/>
        <v>0</v>
      </c>
      <c r="F3850" s="189">
        <f t="shared" si="2057"/>
        <v>0</v>
      </c>
      <c r="G3850" s="189" cm="1">
        <f t="array" aca="1" ref="G3850" ca="1">OFFSET(G3850,-1,,,)+1</f>
        <v>3845</v>
      </c>
      <c r="H3850" s="189">
        <f t="shared" si="2052"/>
        <v>0</v>
      </c>
      <c r="I3850" s="189">
        <f t="shared" si="2058"/>
        <v>0</v>
      </c>
      <c r="J3850" s="179">
        <f t="shared" si="2059"/>
        <v>0</v>
      </c>
      <c r="K3850" s="173"/>
      <c r="L3850" s="174" t="str" cm="1">
        <f t="array" aca="1" ref="L3850" ca="1">IF($K3850="",OFFSET(L3850,-1,,,),K3850)</f>
        <v>15.01.22.07.02.02</v>
      </c>
      <c r="M3850" s="175" t="str" cm="1">
        <f t="array" aca="1" ref="M3850" ca="1">IF(OR($K3850=0,$K3850=""),OFFSET(M3850,-1,,,),O3850)</f>
        <v>PORCELANATO 90X90CM COM FRETE DE CERÂMICA EM AC3</v>
      </c>
      <c r="N3850" s="67" t="s">
        <v>242</v>
      </c>
      <c r="O3850" s="68" t="s">
        <v>243</v>
      </c>
      <c r="P3850" s="68"/>
      <c r="Q3850" s="68" t="s">
        <v>3255</v>
      </c>
      <c r="R3850" s="69">
        <v>173.44</v>
      </c>
      <c r="S3850" s="70">
        <v>1.3</v>
      </c>
      <c r="T3850" s="70">
        <v>225.47200000000001</v>
      </c>
      <c r="U3850" s="67" t="s">
        <v>1519</v>
      </c>
      <c r="V3850" s="71" t="s">
        <v>4202</v>
      </c>
      <c r="W3850" s="171"/>
      <c r="X3850" s="172"/>
      <c r="Y3850" s="176">
        <f t="shared" si="2051"/>
        <v>0</v>
      </c>
      <c r="AA3850" s="192"/>
    </row>
    <row r="3851" spans="2:27" hidden="1">
      <c r="B3851" s="189">
        <f t="shared" si="2053"/>
        <v>0</v>
      </c>
      <c r="C3851" s="189">
        <f t="shared" ca="1" si="2054"/>
        <v>0</v>
      </c>
      <c r="D3851" s="189">
        <f t="shared" si="2055"/>
        <v>0</v>
      </c>
      <c r="E3851" s="189">
        <f t="shared" ca="1" si="2056"/>
        <v>0</v>
      </c>
      <c r="F3851" s="189">
        <f t="shared" si="2057"/>
        <v>0</v>
      </c>
      <c r="G3851" s="189" cm="1">
        <f t="array" aca="1" ref="G3851" ca="1">OFFSET(G3851,-1,,,)+1</f>
        <v>3846</v>
      </c>
      <c r="H3851" s="189">
        <f t="shared" si="2052"/>
        <v>0</v>
      </c>
      <c r="I3851" s="189">
        <f t="shared" si="2058"/>
        <v>0</v>
      </c>
      <c r="J3851" s="179">
        <f t="shared" si="2059"/>
        <v>0</v>
      </c>
      <c r="K3851" s="173"/>
      <c r="L3851" s="174" t="str" cm="1">
        <f t="array" aca="1" ref="L3851" ca="1">IF($K3851="",OFFSET(L3851,-1,,,),K3851)</f>
        <v>15.01.22.07.02.02</v>
      </c>
      <c r="M3851" s="175" t="str" cm="1">
        <f t="array" aca="1" ref="M3851" ca="1">IF(OR($K3851=0,$K3851=""),OFFSET(M3851,-1,,,),O3851)</f>
        <v>PORCELANATO 90X90CM COM FRETE DE CERÂMICA EM AC3</v>
      </c>
      <c r="N3851" s="67" t="s">
        <v>261</v>
      </c>
      <c r="O3851" s="68" t="s">
        <v>262</v>
      </c>
      <c r="P3851" s="68"/>
      <c r="Q3851" s="68" t="s">
        <v>3255</v>
      </c>
      <c r="R3851" s="69">
        <v>9.1056000000000008</v>
      </c>
      <c r="S3851" s="70">
        <v>3.3</v>
      </c>
      <c r="T3851" s="70">
        <v>30.048480000000001</v>
      </c>
      <c r="U3851" s="67" t="s">
        <v>1519</v>
      </c>
      <c r="V3851" s="71" t="s">
        <v>4202</v>
      </c>
      <c r="W3851" s="171"/>
      <c r="X3851" s="172"/>
      <c r="Y3851" s="176">
        <f t="shared" si="2051"/>
        <v>0</v>
      </c>
      <c r="AA3851" s="192"/>
    </row>
    <row r="3852" spans="2:27" hidden="1">
      <c r="B3852" s="189">
        <f t="shared" si="2053"/>
        <v>0</v>
      </c>
      <c r="C3852" s="189">
        <f t="shared" ca="1" si="2054"/>
        <v>0</v>
      </c>
      <c r="D3852" s="189">
        <f t="shared" si="2055"/>
        <v>0</v>
      </c>
      <c r="E3852" s="189">
        <f t="shared" ca="1" si="2056"/>
        <v>0</v>
      </c>
      <c r="F3852" s="189">
        <f t="shared" si="2057"/>
        <v>0</v>
      </c>
      <c r="G3852" s="189" cm="1">
        <f t="array" aca="1" ref="G3852" ca="1">OFFSET(G3852,-1,,,)+1</f>
        <v>3847</v>
      </c>
      <c r="H3852" s="189">
        <f t="shared" si="2052"/>
        <v>0</v>
      </c>
      <c r="I3852" s="189">
        <f t="shared" si="2058"/>
        <v>0</v>
      </c>
      <c r="J3852" s="179">
        <f t="shared" si="2059"/>
        <v>0</v>
      </c>
      <c r="K3852" s="173"/>
      <c r="L3852" s="174" t="str" cm="1">
        <f t="array" aca="1" ref="L3852" ca="1">IF($K3852="",OFFSET(L3852,-1,,,),K3852)</f>
        <v>15.01.22.07.02.02</v>
      </c>
      <c r="M3852" s="175" t="str" cm="1">
        <f t="array" aca="1" ref="M3852" ca="1">IF(OR($K3852=0,$K3852=""),OFFSET(M3852,-1,,,),O3852)</f>
        <v>PORCELANATO 90X90CM COM FRETE DE CERÂMICA EM AC3</v>
      </c>
      <c r="N3852" s="67" t="s">
        <v>3814</v>
      </c>
      <c r="O3852" s="68" t="s">
        <v>4239</v>
      </c>
      <c r="P3852" s="68"/>
      <c r="Q3852" s="68" t="s">
        <v>3258</v>
      </c>
      <c r="R3852" s="69">
        <v>23.847999999999999</v>
      </c>
      <c r="S3852" s="70">
        <v>90</v>
      </c>
      <c r="T3852" s="70">
        <v>2146.3199999999997</v>
      </c>
      <c r="U3852" s="67" t="s">
        <v>1519</v>
      </c>
      <c r="V3852" s="71" t="s">
        <v>4202</v>
      </c>
      <c r="W3852" s="171"/>
      <c r="X3852" s="172"/>
      <c r="Y3852" s="176">
        <f t="shared" si="2051"/>
        <v>0</v>
      </c>
      <c r="AA3852" s="192"/>
    </row>
    <row r="3853" spans="2:27" hidden="1">
      <c r="B3853" s="189">
        <f t="shared" si="2053"/>
        <v>0</v>
      </c>
      <c r="C3853" s="189">
        <f t="shared" ca="1" si="2054"/>
        <v>0</v>
      </c>
      <c r="D3853" s="189">
        <f t="shared" si="2055"/>
        <v>0</v>
      </c>
      <c r="E3853" s="189">
        <f t="shared" ca="1" si="2056"/>
        <v>0</v>
      </c>
      <c r="F3853" s="189">
        <f t="shared" si="2057"/>
        <v>0</v>
      </c>
      <c r="G3853" s="189" cm="1">
        <f t="array" aca="1" ref="G3853" ca="1">OFFSET(G3853,-1,,,)+1</f>
        <v>3848</v>
      </c>
      <c r="H3853" s="189">
        <f t="shared" si="2052"/>
        <v>0</v>
      </c>
      <c r="I3853" s="189">
        <f t="shared" si="2058"/>
        <v>0</v>
      </c>
      <c r="J3853" s="179">
        <f t="shared" si="2059"/>
        <v>0</v>
      </c>
      <c r="K3853" s="173"/>
      <c r="L3853" s="174" t="str" cm="1">
        <f t="array" aca="1" ref="L3853" ca="1">IF($K3853="",OFFSET(L3853,-1,,,),K3853)</f>
        <v>15.01.22.07.02.02</v>
      </c>
      <c r="M3853" s="175" t="str" cm="1">
        <f t="array" aca="1" ref="M3853" ca="1">IF(OR($K3853=0,$K3853=""),OFFSET(M3853,-1,,,),O3853)</f>
        <v>PORCELANATO 90X90CM COM FRETE DE CERÂMICA EM AC3</v>
      </c>
      <c r="N3853" s="67" t="s">
        <v>1522</v>
      </c>
      <c r="O3853" s="68" t="s">
        <v>1523</v>
      </c>
      <c r="P3853" s="68"/>
      <c r="Q3853" s="68" t="s">
        <v>3258</v>
      </c>
      <c r="R3853" s="69">
        <v>21.68</v>
      </c>
      <c r="S3853" s="70">
        <v>65</v>
      </c>
      <c r="T3853" s="70">
        <v>1409.2</v>
      </c>
      <c r="U3853" s="67" t="s">
        <v>1519</v>
      </c>
      <c r="V3853" s="71" t="s">
        <v>4202</v>
      </c>
      <c r="W3853" s="171"/>
      <c r="X3853" s="172"/>
      <c r="Y3853" s="176">
        <f t="shared" si="2051"/>
        <v>0</v>
      </c>
      <c r="AA3853" s="192"/>
    </row>
    <row r="3854" spans="2:27" hidden="1">
      <c r="B3854" s="189">
        <f t="shared" si="2053"/>
        <v>0</v>
      </c>
      <c r="C3854" s="189">
        <f t="shared" ca="1" si="2054"/>
        <v>0</v>
      </c>
      <c r="D3854" s="189">
        <f t="shared" si="2055"/>
        <v>0</v>
      </c>
      <c r="E3854" s="189">
        <f t="shared" ca="1" si="2056"/>
        <v>0</v>
      </c>
      <c r="F3854" s="189">
        <f t="shared" si="2057"/>
        <v>0</v>
      </c>
      <c r="G3854" s="189" cm="1">
        <f t="array" aca="1" ref="G3854" ca="1">OFFSET(G3854,-1,,,)+1</f>
        <v>3849</v>
      </c>
      <c r="H3854" s="189">
        <f t="shared" si="2052"/>
        <v>0</v>
      </c>
      <c r="I3854" s="189">
        <f t="shared" si="2058"/>
        <v>0</v>
      </c>
      <c r="J3854" s="179">
        <f t="shared" si="2059"/>
        <v>0</v>
      </c>
      <c r="K3854" s="173"/>
      <c r="L3854" s="174" t="str" cm="1">
        <f t="array" aca="1" ref="L3854" ca="1">IF($K3854="",OFFSET(L3854,-1,,,),K3854)</f>
        <v>15.01.22.07.02.02</v>
      </c>
      <c r="M3854" s="175" t="str" cm="1">
        <f t="array" aca="1" ref="M3854" ca="1">IF(OR($K3854=0,$K3854=""),OFFSET(M3854,-1,,,),O3854)</f>
        <v>PORCELANATO 90X90CM COM FRETE DE CERÂMICA EM AC3</v>
      </c>
      <c r="N3854" s="67" t="s">
        <v>265</v>
      </c>
      <c r="O3854" s="68" t="s">
        <v>266</v>
      </c>
      <c r="P3854" s="68"/>
      <c r="Q3854" s="68" t="s">
        <v>3258</v>
      </c>
      <c r="R3854" s="69">
        <v>23.847999999999999</v>
      </c>
      <c r="S3854" s="70">
        <v>5.9</v>
      </c>
      <c r="T3854" s="70">
        <v>140.70320000000001</v>
      </c>
      <c r="U3854" s="67" t="s">
        <v>1519</v>
      </c>
      <c r="V3854" s="71" t="s">
        <v>4202</v>
      </c>
      <c r="W3854" s="171"/>
      <c r="X3854" s="172"/>
      <c r="Y3854" s="176">
        <f t="shared" si="2051"/>
        <v>0</v>
      </c>
      <c r="AA3854" s="192"/>
    </row>
    <row r="3855" spans="2:27">
      <c r="B3855" s="189">
        <f t="shared" si="2053"/>
        <v>0</v>
      </c>
      <c r="C3855" s="189">
        <f t="shared" ca="1" si="2054"/>
        <v>0</v>
      </c>
      <c r="D3855" s="189">
        <f t="shared" si="2055"/>
        <v>0</v>
      </c>
      <c r="E3855" s="189">
        <f t="shared" ca="1" si="2056"/>
        <v>0</v>
      </c>
      <c r="F3855" s="189">
        <f t="shared" si="2057"/>
        <v>0</v>
      </c>
      <c r="G3855" s="189" cm="1">
        <f t="array" aca="1" ref="G3855" ca="1">OFFSET(G3855,-1,,,)+1</f>
        <v>3850</v>
      </c>
      <c r="H3855" s="189">
        <f t="shared" si="2052"/>
        <v>0</v>
      </c>
      <c r="I3855" s="189">
        <f t="shared" si="2058"/>
        <v>0</v>
      </c>
      <c r="J3855" s="179">
        <f t="shared" si="2059"/>
        <v>0</v>
      </c>
      <c r="K3855" s="173" t="s">
        <v>3665</v>
      </c>
      <c r="L3855" s="174" t="str" cm="1">
        <f t="array" aca="1" ref="L3855" ca="1">IF($K3855="",OFFSET(L3855,-1,,,),K3855)</f>
        <v>15.01.22.07.02.03</v>
      </c>
      <c r="M3855" s="175" t="str" cm="1">
        <f t="array" aca="1" ref="M3855" ca="1">IF(OR($K3855=0,$K3855=""),OFFSET(M3855,-1,,,),O3855)</f>
        <v>PORCELANATO IMITANDO MADEIRA 20X120CM COM FRETE DE CERÂMICA EM AC3</v>
      </c>
      <c r="N3855" s="67" t="s">
        <v>2925</v>
      </c>
      <c r="O3855" s="68" t="s">
        <v>4572</v>
      </c>
      <c r="P3855" s="68"/>
      <c r="Q3855" s="68" t="s">
        <v>3258</v>
      </c>
      <c r="R3855" s="69">
        <v>20.079999999999998</v>
      </c>
      <c r="S3855" s="70">
        <v>215.45599999999999</v>
      </c>
      <c r="T3855" s="70">
        <v>4326.3564799999995</v>
      </c>
      <c r="U3855" s="67"/>
      <c r="V3855" s="71"/>
      <c r="W3855" s="171"/>
      <c r="X3855" s="172"/>
      <c r="Y3855" s="176">
        <f t="shared" si="2051"/>
        <v>0</v>
      </c>
      <c r="AA3855" s="192"/>
    </row>
    <row r="3856" spans="2:27" hidden="1">
      <c r="B3856" s="189">
        <f t="shared" si="2053"/>
        <v>0</v>
      </c>
      <c r="C3856" s="189">
        <f t="shared" ca="1" si="2054"/>
        <v>0</v>
      </c>
      <c r="D3856" s="189">
        <f t="shared" si="2055"/>
        <v>0</v>
      </c>
      <c r="E3856" s="189">
        <f t="shared" ca="1" si="2056"/>
        <v>0</v>
      </c>
      <c r="F3856" s="189">
        <f t="shared" si="2057"/>
        <v>0</v>
      </c>
      <c r="G3856" s="189" cm="1">
        <f t="array" aca="1" ref="G3856" ca="1">OFFSET(G3856,-1,,,)+1</f>
        <v>3851</v>
      </c>
      <c r="H3856" s="189">
        <f t="shared" si="2052"/>
        <v>0</v>
      </c>
      <c r="I3856" s="189">
        <f t="shared" si="2058"/>
        <v>0</v>
      </c>
      <c r="J3856" s="179">
        <f t="shared" si="2059"/>
        <v>0</v>
      </c>
      <c r="K3856" s="173"/>
      <c r="L3856" s="174" t="str" cm="1">
        <f t="array" aca="1" ref="L3856" ca="1">IF($K3856="",OFFSET(L3856,-1,,,),K3856)</f>
        <v>15.01.22.07.02.03</v>
      </c>
      <c r="M3856" s="175" t="str" cm="1">
        <f t="array" aca="1" ref="M3856" ca="1">IF(OR($K3856=0,$K3856=""),OFFSET(M3856,-1,,,),O3856)</f>
        <v>PORCELANATO IMITANDO MADEIRA 20X120CM COM FRETE DE CERÂMICA EM AC3</v>
      </c>
      <c r="N3856" s="67" t="s">
        <v>259</v>
      </c>
      <c r="O3856" s="68" t="s">
        <v>260</v>
      </c>
      <c r="P3856" s="68"/>
      <c r="Q3856" s="68" t="s">
        <v>3260</v>
      </c>
      <c r="R3856" s="69">
        <v>120.48</v>
      </c>
      <c r="S3856" s="70">
        <v>0.03</v>
      </c>
      <c r="T3856" s="70">
        <v>3.6143999999999998</v>
      </c>
      <c r="U3856" s="67" t="s">
        <v>1519</v>
      </c>
      <c r="V3856" s="71" t="s">
        <v>4202</v>
      </c>
      <c r="W3856" s="171"/>
      <c r="X3856" s="172"/>
      <c r="Y3856" s="176">
        <f t="shared" si="2051"/>
        <v>0</v>
      </c>
      <c r="AA3856" s="192"/>
    </row>
    <row r="3857" spans="2:27" hidden="1">
      <c r="B3857" s="189">
        <f t="shared" si="2053"/>
        <v>0</v>
      </c>
      <c r="C3857" s="189">
        <f t="shared" ca="1" si="2054"/>
        <v>0</v>
      </c>
      <c r="D3857" s="189">
        <f t="shared" si="2055"/>
        <v>0</v>
      </c>
      <c r="E3857" s="189">
        <f t="shared" ca="1" si="2056"/>
        <v>0</v>
      </c>
      <c r="F3857" s="189">
        <f t="shared" si="2057"/>
        <v>0</v>
      </c>
      <c r="G3857" s="189" cm="1">
        <f t="array" aca="1" ref="G3857" ca="1">OFFSET(G3857,-1,,,)+1</f>
        <v>3852</v>
      </c>
      <c r="H3857" s="189">
        <f t="shared" si="2052"/>
        <v>0</v>
      </c>
      <c r="I3857" s="189">
        <f t="shared" si="2058"/>
        <v>0</v>
      </c>
      <c r="J3857" s="179">
        <f t="shared" si="2059"/>
        <v>0</v>
      </c>
      <c r="K3857" s="173"/>
      <c r="L3857" s="174" t="str" cm="1">
        <f t="array" aca="1" ref="L3857" ca="1">IF($K3857="",OFFSET(L3857,-1,,,),K3857)</f>
        <v>15.01.22.07.02.03</v>
      </c>
      <c r="M3857" s="175" t="str" cm="1">
        <f t="array" aca="1" ref="M3857" ca="1">IF(OR($K3857=0,$K3857=""),OFFSET(M3857,-1,,,),O3857)</f>
        <v>PORCELANATO IMITANDO MADEIRA 20X120CM COM FRETE DE CERÂMICA EM AC3</v>
      </c>
      <c r="N3857" s="67" t="s">
        <v>242</v>
      </c>
      <c r="O3857" s="68" t="s">
        <v>243</v>
      </c>
      <c r="P3857" s="68"/>
      <c r="Q3857" s="68" t="s">
        <v>3255</v>
      </c>
      <c r="R3857" s="69">
        <v>160.63999999999999</v>
      </c>
      <c r="S3857" s="70">
        <v>1.3</v>
      </c>
      <c r="T3857" s="70">
        <v>208.83199999999999</v>
      </c>
      <c r="U3857" s="67" t="s">
        <v>1519</v>
      </c>
      <c r="V3857" s="71" t="s">
        <v>4202</v>
      </c>
      <c r="W3857" s="171"/>
      <c r="X3857" s="172"/>
      <c r="Y3857" s="176">
        <f t="shared" si="2051"/>
        <v>0</v>
      </c>
      <c r="AA3857" s="192"/>
    </row>
    <row r="3858" spans="2:27" hidden="1">
      <c r="B3858" s="189">
        <f t="shared" si="2053"/>
        <v>0</v>
      </c>
      <c r="C3858" s="189">
        <f t="shared" ca="1" si="2054"/>
        <v>0</v>
      </c>
      <c r="D3858" s="189">
        <f t="shared" si="2055"/>
        <v>0</v>
      </c>
      <c r="E3858" s="189">
        <f t="shared" ca="1" si="2056"/>
        <v>0</v>
      </c>
      <c r="F3858" s="189">
        <f t="shared" si="2057"/>
        <v>0</v>
      </c>
      <c r="G3858" s="189" cm="1">
        <f t="array" aca="1" ref="G3858" ca="1">OFFSET(G3858,-1,,,)+1</f>
        <v>3853</v>
      </c>
      <c r="H3858" s="189">
        <f t="shared" si="2052"/>
        <v>0</v>
      </c>
      <c r="I3858" s="189">
        <f t="shared" si="2058"/>
        <v>0</v>
      </c>
      <c r="J3858" s="179">
        <f t="shared" si="2059"/>
        <v>0</v>
      </c>
      <c r="K3858" s="173"/>
      <c r="L3858" s="174" t="str" cm="1">
        <f t="array" aca="1" ref="L3858" ca="1">IF($K3858="",OFFSET(L3858,-1,,,),K3858)</f>
        <v>15.01.22.07.02.03</v>
      </c>
      <c r="M3858" s="175" t="str" cm="1">
        <f t="array" aca="1" ref="M3858" ca="1">IF(OR($K3858=0,$K3858=""),OFFSET(M3858,-1,,,),O3858)</f>
        <v>PORCELANATO IMITANDO MADEIRA 20X120CM COM FRETE DE CERÂMICA EM AC3</v>
      </c>
      <c r="N3858" s="67" t="s">
        <v>261</v>
      </c>
      <c r="O3858" s="68" t="s">
        <v>262</v>
      </c>
      <c r="P3858" s="68"/>
      <c r="Q3858" s="68" t="s">
        <v>3255</v>
      </c>
      <c r="R3858" s="69">
        <v>8.4336000000000002</v>
      </c>
      <c r="S3858" s="70">
        <v>3.3</v>
      </c>
      <c r="T3858" s="70">
        <v>27.830880000000001</v>
      </c>
      <c r="U3858" s="67" t="s">
        <v>1519</v>
      </c>
      <c r="V3858" s="71" t="s">
        <v>4202</v>
      </c>
      <c r="W3858" s="171"/>
      <c r="X3858" s="172"/>
      <c r="Y3858" s="176">
        <f t="shared" si="2051"/>
        <v>0</v>
      </c>
      <c r="AA3858" s="192"/>
    </row>
    <row r="3859" spans="2:27" hidden="1">
      <c r="B3859" s="189">
        <f t="shared" si="2053"/>
        <v>0</v>
      </c>
      <c r="C3859" s="189">
        <f t="shared" ca="1" si="2054"/>
        <v>0</v>
      </c>
      <c r="D3859" s="189">
        <f t="shared" si="2055"/>
        <v>0</v>
      </c>
      <c r="E3859" s="189">
        <f t="shared" ca="1" si="2056"/>
        <v>0</v>
      </c>
      <c r="F3859" s="189">
        <f t="shared" si="2057"/>
        <v>0</v>
      </c>
      <c r="G3859" s="189" cm="1">
        <f t="array" aca="1" ref="G3859" ca="1">OFFSET(G3859,-1,,,)+1</f>
        <v>3854</v>
      </c>
      <c r="H3859" s="189">
        <f t="shared" si="2052"/>
        <v>0</v>
      </c>
      <c r="I3859" s="189">
        <f t="shared" si="2058"/>
        <v>0</v>
      </c>
      <c r="J3859" s="179">
        <f t="shared" si="2059"/>
        <v>0</v>
      </c>
      <c r="K3859" s="173"/>
      <c r="L3859" s="174" t="str" cm="1">
        <f t="array" aca="1" ref="L3859" ca="1">IF($K3859="",OFFSET(L3859,-1,,,),K3859)</f>
        <v>15.01.22.07.02.03</v>
      </c>
      <c r="M3859" s="175" t="str" cm="1">
        <f t="array" aca="1" ref="M3859" ca="1">IF(OR($K3859=0,$K3859=""),OFFSET(M3859,-1,,,),O3859)</f>
        <v>PORCELANATO IMITANDO MADEIRA 20X120CM COM FRETE DE CERÂMICA EM AC3</v>
      </c>
      <c r="N3859" s="67" t="s">
        <v>2926</v>
      </c>
      <c r="O3859" s="68" t="s">
        <v>3118</v>
      </c>
      <c r="P3859" s="68"/>
      <c r="Q3859" s="68" t="s">
        <v>3258</v>
      </c>
      <c r="R3859" s="69">
        <v>22.088000000000001</v>
      </c>
      <c r="S3859" s="70">
        <v>120</v>
      </c>
      <c r="T3859" s="70">
        <v>2650.56</v>
      </c>
      <c r="U3859" s="67" t="s">
        <v>1519</v>
      </c>
      <c r="V3859" s="71" t="s">
        <v>4202</v>
      </c>
      <c r="W3859" s="171"/>
      <c r="X3859" s="172"/>
      <c r="Y3859" s="176">
        <f t="shared" si="2051"/>
        <v>0</v>
      </c>
      <c r="AA3859" s="192"/>
    </row>
    <row r="3860" spans="2:27" hidden="1">
      <c r="B3860" s="189">
        <f t="shared" si="2053"/>
        <v>0</v>
      </c>
      <c r="C3860" s="189">
        <f t="shared" ca="1" si="2054"/>
        <v>0</v>
      </c>
      <c r="D3860" s="189">
        <f t="shared" si="2055"/>
        <v>0</v>
      </c>
      <c r="E3860" s="189">
        <f t="shared" ca="1" si="2056"/>
        <v>0</v>
      </c>
      <c r="F3860" s="189">
        <f t="shared" si="2057"/>
        <v>0</v>
      </c>
      <c r="G3860" s="189" cm="1">
        <f t="array" aca="1" ref="G3860" ca="1">OFFSET(G3860,-1,,,)+1</f>
        <v>3855</v>
      </c>
      <c r="H3860" s="189">
        <f t="shared" si="2052"/>
        <v>0</v>
      </c>
      <c r="I3860" s="189">
        <f t="shared" si="2058"/>
        <v>0</v>
      </c>
      <c r="J3860" s="179">
        <f t="shared" si="2059"/>
        <v>0</v>
      </c>
      <c r="K3860" s="173"/>
      <c r="L3860" s="174" t="str" cm="1">
        <f t="array" aca="1" ref="L3860" ca="1">IF($K3860="",OFFSET(L3860,-1,,,),K3860)</f>
        <v>15.01.22.07.02.03</v>
      </c>
      <c r="M3860" s="175" t="str" cm="1">
        <f t="array" aca="1" ref="M3860" ca="1">IF(OR($K3860=0,$K3860=""),OFFSET(M3860,-1,,,),O3860)</f>
        <v>PORCELANATO IMITANDO MADEIRA 20X120CM COM FRETE DE CERÂMICA EM AC3</v>
      </c>
      <c r="N3860" s="67" t="s">
        <v>1522</v>
      </c>
      <c r="O3860" s="68" t="s">
        <v>1523</v>
      </c>
      <c r="P3860" s="68"/>
      <c r="Q3860" s="68" t="s">
        <v>3258</v>
      </c>
      <c r="R3860" s="69">
        <v>20.079999999999998</v>
      </c>
      <c r="S3860" s="70">
        <v>65</v>
      </c>
      <c r="T3860" s="70">
        <v>1305.1999999999998</v>
      </c>
      <c r="U3860" s="67" t="s">
        <v>1519</v>
      </c>
      <c r="V3860" s="71" t="s">
        <v>4202</v>
      </c>
      <c r="W3860" s="171"/>
      <c r="X3860" s="172"/>
      <c r="Y3860" s="176">
        <f t="shared" si="2051"/>
        <v>0</v>
      </c>
      <c r="AA3860" s="192"/>
    </row>
    <row r="3861" spans="2:27" hidden="1">
      <c r="B3861" s="189">
        <f t="shared" si="2053"/>
        <v>0</v>
      </c>
      <c r="C3861" s="189">
        <f t="shared" ca="1" si="2054"/>
        <v>0</v>
      </c>
      <c r="D3861" s="189">
        <f t="shared" si="2055"/>
        <v>0</v>
      </c>
      <c r="E3861" s="189">
        <f t="shared" ca="1" si="2056"/>
        <v>0</v>
      </c>
      <c r="F3861" s="189">
        <f t="shared" si="2057"/>
        <v>0</v>
      </c>
      <c r="G3861" s="189" cm="1">
        <f t="array" aca="1" ref="G3861" ca="1">OFFSET(G3861,-1,,,)+1</f>
        <v>3856</v>
      </c>
      <c r="H3861" s="189">
        <f t="shared" si="2052"/>
        <v>0</v>
      </c>
      <c r="I3861" s="189">
        <f t="shared" si="2058"/>
        <v>0</v>
      </c>
      <c r="J3861" s="179">
        <f t="shared" si="2059"/>
        <v>0</v>
      </c>
      <c r="K3861" s="173"/>
      <c r="L3861" s="174" t="str" cm="1">
        <f t="array" aca="1" ref="L3861" ca="1">IF($K3861="",OFFSET(L3861,-1,,,),K3861)</f>
        <v>15.01.22.07.02.03</v>
      </c>
      <c r="M3861" s="175" t="str" cm="1">
        <f t="array" aca="1" ref="M3861" ca="1">IF(OR($K3861=0,$K3861=""),OFFSET(M3861,-1,,,),O3861)</f>
        <v>PORCELANATO IMITANDO MADEIRA 20X120CM COM FRETE DE CERÂMICA EM AC3</v>
      </c>
      <c r="N3861" s="67" t="s">
        <v>265</v>
      </c>
      <c r="O3861" s="68" t="s">
        <v>266</v>
      </c>
      <c r="P3861" s="68"/>
      <c r="Q3861" s="68" t="s">
        <v>3258</v>
      </c>
      <c r="R3861" s="69">
        <v>22.088000000000001</v>
      </c>
      <c r="S3861" s="70">
        <v>5.9</v>
      </c>
      <c r="T3861" s="70">
        <v>130.31920000000002</v>
      </c>
      <c r="U3861" s="67" t="s">
        <v>1519</v>
      </c>
      <c r="V3861" s="71" t="s">
        <v>4202</v>
      </c>
      <c r="W3861" s="171"/>
      <c r="X3861" s="172"/>
      <c r="Y3861" s="176">
        <f t="shared" si="2051"/>
        <v>0</v>
      </c>
      <c r="AA3861" s="192"/>
    </row>
    <row r="3862" spans="2:27">
      <c r="B3862" s="189">
        <f t="shared" si="2053"/>
        <v>0</v>
      </c>
      <c r="C3862" s="189">
        <f t="shared" ca="1" si="2054"/>
        <v>0</v>
      </c>
      <c r="D3862" s="189">
        <f t="shared" si="2055"/>
        <v>0</v>
      </c>
      <c r="E3862" s="189">
        <f t="shared" ca="1" si="2056"/>
        <v>0</v>
      </c>
      <c r="F3862" s="189">
        <f t="shared" si="2057"/>
        <v>0</v>
      </c>
      <c r="G3862" s="189" cm="1">
        <f t="array" aca="1" ref="G3862" ca="1">OFFSET(G3862,-1,,,)+1</f>
        <v>3857</v>
      </c>
      <c r="H3862" s="189">
        <f t="shared" si="2052"/>
        <v>0</v>
      </c>
      <c r="I3862" s="189">
        <f t="shared" si="2058"/>
        <v>0</v>
      </c>
      <c r="J3862" s="179">
        <f t="shared" si="2059"/>
        <v>0</v>
      </c>
      <c r="K3862" s="173" t="s">
        <v>3666</v>
      </c>
      <c r="L3862" s="174" t="str" cm="1">
        <f t="array" aca="1" ref="L3862" ca="1">IF($K3862="",OFFSET(L3862,-1,,,),K3862)</f>
        <v>15.01.22.07.02.04</v>
      </c>
      <c r="M3862" s="175" t="str" cm="1">
        <f t="array" aca="1" ref="M3862" ca="1">IF(OR($K3862=0,$K3862=""),OFFSET(M3862,-1,,,),O3862)</f>
        <v>RODAPÉ DE POLIESTIRENO H=10CM</v>
      </c>
      <c r="N3862" s="67" t="s">
        <v>2905</v>
      </c>
      <c r="O3862" s="68" t="s">
        <v>4720</v>
      </c>
      <c r="P3862" s="68"/>
      <c r="Q3862" s="68" t="s">
        <v>3253</v>
      </c>
      <c r="R3862" s="69">
        <v>10.85</v>
      </c>
      <c r="S3862" s="70">
        <v>83.098399999999998</v>
      </c>
      <c r="T3862" s="70">
        <v>901.61763999999994</v>
      </c>
      <c r="U3862" s="67"/>
      <c r="V3862" s="71"/>
      <c r="W3862" s="171"/>
      <c r="X3862" s="172"/>
      <c r="Y3862" s="176">
        <f t="shared" si="2051"/>
        <v>0</v>
      </c>
      <c r="AA3862" s="192"/>
    </row>
    <row r="3863" spans="2:27" hidden="1">
      <c r="B3863" s="189">
        <f t="shared" si="2053"/>
        <v>0</v>
      </c>
      <c r="C3863" s="189">
        <f t="shared" ca="1" si="2054"/>
        <v>0</v>
      </c>
      <c r="D3863" s="189">
        <f t="shared" si="2055"/>
        <v>0</v>
      </c>
      <c r="E3863" s="189">
        <f t="shared" ca="1" si="2056"/>
        <v>0</v>
      </c>
      <c r="F3863" s="189">
        <f t="shared" si="2057"/>
        <v>0</v>
      </c>
      <c r="G3863" s="189" cm="1">
        <f t="array" aca="1" ref="G3863" ca="1">OFFSET(G3863,-1,,,)+1</f>
        <v>3858</v>
      </c>
      <c r="H3863" s="189">
        <f t="shared" si="2052"/>
        <v>0</v>
      </c>
      <c r="I3863" s="189">
        <f t="shared" si="2058"/>
        <v>0</v>
      </c>
      <c r="J3863" s="179">
        <f t="shared" si="2059"/>
        <v>0</v>
      </c>
      <c r="K3863" s="173"/>
      <c r="L3863" s="174" t="str" cm="1">
        <f t="array" aca="1" ref="L3863" ca="1">IF($K3863="",OFFSET(L3863,-1,,,),K3863)</f>
        <v>15.01.22.07.02.04</v>
      </c>
      <c r="M3863" s="175" t="str" cm="1">
        <f t="array" aca="1" ref="M3863" ca="1">IF(OR($K3863=0,$K3863=""),OFFSET(M3863,-1,,,),O3863)</f>
        <v>RODAPÉ DE POLIESTIRENO H=10CM</v>
      </c>
      <c r="N3863" s="67" t="s">
        <v>1540</v>
      </c>
      <c r="O3863" s="68" t="s">
        <v>1541</v>
      </c>
      <c r="P3863" s="68"/>
      <c r="Q3863" s="68" t="s">
        <v>3255</v>
      </c>
      <c r="R3863" s="69">
        <v>0.1736</v>
      </c>
      <c r="S3863" s="70">
        <v>40.200000000000003</v>
      </c>
      <c r="T3863" s="70">
        <v>6.9787200000000009</v>
      </c>
      <c r="U3863" s="67" t="s">
        <v>1519</v>
      </c>
      <c r="V3863" s="71" t="s">
        <v>4202</v>
      </c>
      <c r="W3863" s="171"/>
      <c r="X3863" s="172"/>
      <c r="Y3863" s="176">
        <f t="shared" si="2051"/>
        <v>0</v>
      </c>
      <c r="AA3863" s="192"/>
    </row>
    <row r="3864" spans="2:27" hidden="1">
      <c r="B3864" s="189">
        <f t="shared" si="2053"/>
        <v>0</v>
      </c>
      <c r="C3864" s="189">
        <f t="shared" ca="1" si="2054"/>
        <v>0</v>
      </c>
      <c r="D3864" s="189">
        <f t="shared" si="2055"/>
        <v>0</v>
      </c>
      <c r="E3864" s="189">
        <f t="shared" ca="1" si="2056"/>
        <v>0</v>
      </c>
      <c r="F3864" s="189">
        <f t="shared" si="2057"/>
        <v>0</v>
      </c>
      <c r="G3864" s="189" cm="1">
        <f t="array" aca="1" ref="G3864" ca="1">OFFSET(G3864,-1,,,)+1</f>
        <v>3859</v>
      </c>
      <c r="H3864" s="189">
        <f t="shared" si="2052"/>
        <v>0</v>
      </c>
      <c r="I3864" s="189">
        <f t="shared" si="2058"/>
        <v>0</v>
      </c>
      <c r="J3864" s="179">
        <f t="shared" si="2059"/>
        <v>0</v>
      </c>
      <c r="K3864" s="173"/>
      <c r="L3864" s="174" t="str" cm="1">
        <f t="array" aca="1" ref="L3864" ca="1">IF($K3864="",OFFSET(L3864,-1,,,),K3864)</f>
        <v>15.01.22.07.02.04</v>
      </c>
      <c r="M3864" s="175" t="str" cm="1">
        <f t="array" aca="1" ref="M3864" ca="1">IF(OR($K3864=0,$K3864=""),OFFSET(M3864,-1,,,),O3864)</f>
        <v>RODAPÉ DE POLIESTIRENO H=10CM</v>
      </c>
      <c r="N3864" s="67" t="s">
        <v>1542</v>
      </c>
      <c r="O3864" s="68" t="s">
        <v>1543</v>
      </c>
      <c r="P3864" s="68"/>
      <c r="Q3864" s="68" t="s">
        <v>3255</v>
      </c>
      <c r="R3864" s="69">
        <v>6.5100000000000005E-2</v>
      </c>
      <c r="S3864" s="70">
        <v>10.7</v>
      </c>
      <c r="T3864" s="70">
        <v>0.69657000000000002</v>
      </c>
      <c r="U3864" s="67" t="s">
        <v>1519</v>
      </c>
      <c r="V3864" s="71" t="s">
        <v>4202</v>
      </c>
      <c r="W3864" s="171"/>
      <c r="X3864" s="172"/>
      <c r="Y3864" s="176">
        <f t="shared" si="2051"/>
        <v>0</v>
      </c>
      <c r="AA3864" s="192"/>
    </row>
    <row r="3865" spans="2:27" hidden="1">
      <c r="B3865" s="189">
        <f t="shared" si="2053"/>
        <v>0</v>
      </c>
      <c r="C3865" s="189">
        <f t="shared" ca="1" si="2054"/>
        <v>0</v>
      </c>
      <c r="D3865" s="189">
        <f t="shared" si="2055"/>
        <v>0</v>
      </c>
      <c r="E3865" s="189">
        <f t="shared" ca="1" si="2056"/>
        <v>0</v>
      </c>
      <c r="F3865" s="189">
        <f t="shared" si="2057"/>
        <v>0</v>
      </c>
      <c r="G3865" s="189" cm="1">
        <f t="array" aca="1" ref="G3865" ca="1">OFFSET(G3865,-1,,,)+1</f>
        <v>3860</v>
      </c>
      <c r="H3865" s="189">
        <f t="shared" si="2052"/>
        <v>0</v>
      </c>
      <c r="I3865" s="189">
        <f t="shared" si="2058"/>
        <v>0</v>
      </c>
      <c r="J3865" s="179">
        <f t="shared" si="2059"/>
        <v>0</v>
      </c>
      <c r="K3865" s="173"/>
      <c r="L3865" s="174" t="str" cm="1">
        <f t="array" aca="1" ref="L3865" ca="1">IF($K3865="",OFFSET(L3865,-1,,,),K3865)</f>
        <v>15.01.22.07.02.04</v>
      </c>
      <c r="M3865" s="175" t="str" cm="1">
        <f t="array" aca="1" ref="M3865" ca="1">IF(OR($K3865=0,$K3865=""),OFFSET(M3865,-1,,,),O3865)</f>
        <v>RODAPÉ DE POLIESTIRENO H=10CM</v>
      </c>
      <c r="N3865" s="67" t="s">
        <v>2906</v>
      </c>
      <c r="O3865" s="68" t="s">
        <v>3107</v>
      </c>
      <c r="P3865" s="68"/>
      <c r="Q3865" s="68" t="s">
        <v>3253</v>
      </c>
      <c r="R3865" s="69">
        <v>10.85</v>
      </c>
      <c r="S3865" s="70">
        <v>50</v>
      </c>
      <c r="T3865" s="70">
        <v>542.5</v>
      </c>
      <c r="U3865" s="67" t="s">
        <v>1519</v>
      </c>
      <c r="V3865" s="71" t="s">
        <v>4202</v>
      </c>
      <c r="W3865" s="171"/>
      <c r="X3865" s="172"/>
      <c r="Y3865" s="176">
        <f t="shared" si="2051"/>
        <v>0</v>
      </c>
      <c r="AA3865" s="192"/>
    </row>
    <row r="3866" spans="2:27" hidden="1">
      <c r="B3866" s="189">
        <f t="shared" si="2053"/>
        <v>0</v>
      </c>
      <c r="C3866" s="189">
        <f t="shared" ca="1" si="2054"/>
        <v>0</v>
      </c>
      <c r="D3866" s="189">
        <f t="shared" si="2055"/>
        <v>0</v>
      </c>
      <c r="E3866" s="189">
        <f t="shared" ca="1" si="2056"/>
        <v>0</v>
      </c>
      <c r="F3866" s="189">
        <f t="shared" si="2057"/>
        <v>0</v>
      </c>
      <c r="G3866" s="189" cm="1">
        <f t="array" aca="1" ref="G3866" ca="1">OFFSET(G3866,-1,,,)+1</f>
        <v>3861</v>
      </c>
      <c r="H3866" s="189">
        <f t="shared" si="2052"/>
        <v>0</v>
      </c>
      <c r="I3866" s="189">
        <f t="shared" si="2058"/>
        <v>0</v>
      </c>
      <c r="J3866" s="179">
        <f t="shared" si="2059"/>
        <v>0</v>
      </c>
      <c r="K3866" s="173"/>
      <c r="L3866" s="174" t="str" cm="1">
        <f t="array" aca="1" ref="L3866" ca="1">IF($K3866="",OFFSET(L3866,-1,,,),K3866)</f>
        <v>15.01.22.07.02.04</v>
      </c>
      <c r="M3866" s="175" t="str" cm="1">
        <f t="array" aca="1" ref="M3866" ca="1">IF(OR($K3866=0,$K3866=""),OFFSET(M3866,-1,,,),O3866)</f>
        <v>RODAPÉ DE POLIESTIRENO H=10CM</v>
      </c>
      <c r="N3866" s="67" t="s">
        <v>230</v>
      </c>
      <c r="O3866" s="68" t="s">
        <v>231</v>
      </c>
      <c r="P3866" s="68"/>
      <c r="Q3866" s="68" t="s">
        <v>3261</v>
      </c>
      <c r="R3866" s="69">
        <v>6.51</v>
      </c>
      <c r="S3866" s="70">
        <v>22.31</v>
      </c>
      <c r="T3866" s="70">
        <v>145.23809999999997</v>
      </c>
      <c r="U3866" s="67" t="s">
        <v>1519</v>
      </c>
      <c r="V3866" s="71" t="s">
        <v>4202</v>
      </c>
      <c r="W3866" s="171"/>
      <c r="X3866" s="172"/>
      <c r="Y3866" s="176">
        <f t="shared" si="2051"/>
        <v>0</v>
      </c>
      <c r="AA3866" s="192"/>
    </row>
    <row r="3867" spans="2:27" hidden="1">
      <c r="B3867" s="189">
        <f t="shared" si="2053"/>
        <v>0</v>
      </c>
      <c r="C3867" s="189">
        <f t="shared" ca="1" si="2054"/>
        <v>0</v>
      </c>
      <c r="D3867" s="189">
        <f t="shared" si="2055"/>
        <v>0</v>
      </c>
      <c r="E3867" s="189">
        <f t="shared" ca="1" si="2056"/>
        <v>0</v>
      </c>
      <c r="F3867" s="189">
        <f t="shared" si="2057"/>
        <v>0</v>
      </c>
      <c r="G3867" s="189" cm="1">
        <f t="array" aca="1" ref="G3867" ca="1">OFFSET(G3867,-1,,,)+1</f>
        <v>3862</v>
      </c>
      <c r="H3867" s="189">
        <f t="shared" si="2052"/>
        <v>0</v>
      </c>
      <c r="I3867" s="189">
        <f t="shared" si="2058"/>
        <v>0</v>
      </c>
      <c r="J3867" s="179">
        <f t="shared" si="2059"/>
        <v>0</v>
      </c>
      <c r="K3867" s="173"/>
      <c r="L3867" s="174" t="str" cm="1">
        <f t="array" aca="1" ref="L3867" ca="1">IF($K3867="",OFFSET(L3867,-1,,,),K3867)</f>
        <v>15.01.22.07.02.04</v>
      </c>
      <c r="M3867" s="175" t="str" cm="1">
        <f t="array" aca="1" ref="M3867" ca="1">IF(OR($K3867=0,$K3867=""),OFFSET(M3867,-1,,,),O3867)</f>
        <v>RODAPÉ DE POLIESTIRENO H=10CM</v>
      </c>
      <c r="N3867" s="67" t="s">
        <v>236</v>
      </c>
      <c r="O3867" s="68" t="s">
        <v>237</v>
      </c>
      <c r="P3867" s="68"/>
      <c r="Q3867" s="68" t="s">
        <v>3262</v>
      </c>
      <c r="R3867" s="69">
        <v>7.5949999999999998</v>
      </c>
      <c r="S3867" s="70">
        <v>27.15</v>
      </c>
      <c r="T3867" s="70">
        <v>206.20424999999997</v>
      </c>
      <c r="U3867" s="67" t="s">
        <v>1519</v>
      </c>
      <c r="V3867" s="71" t="s">
        <v>4202</v>
      </c>
      <c r="W3867" s="171"/>
      <c r="X3867" s="172"/>
      <c r="Y3867" s="176">
        <f t="shared" si="2051"/>
        <v>0</v>
      </c>
      <c r="AA3867" s="192"/>
    </row>
    <row r="3868" spans="2:27">
      <c r="B3868" s="189">
        <f t="shared" si="2053"/>
        <v>0</v>
      </c>
      <c r="C3868" s="189">
        <f t="shared" ca="1" si="2054"/>
        <v>0</v>
      </c>
      <c r="D3868" s="189">
        <f t="shared" si="2055"/>
        <v>0</v>
      </c>
      <c r="E3868" s="189">
        <f t="shared" ca="1" si="2056"/>
        <v>0</v>
      </c>
      <c r="F3868" s="189">
        <f t="shared" si="2057"/>
        <v>0</v>
      </c>
      <c r="G3868" s="189" cm="1">
        <f t="array" aca="1" ref="G3868" ca="1">OFFSET(G3868,-1,,,)+1</f>
        <v>3863</v>
      </c>
      <c r="H3868" s="189">
        <f t="shared" si="2052"/>
        <v>0</v>
      </c>
      <c r="I3868" s="189">
        <f t="shared" si="2058"/>
        <v>0</v>
      </c>
      <c r="J3868" s="179">
        <f t="shared" si="2059"/>
        <v>0</v>
      </c>
      <c r="K3868" s="173" t="s">
        <v>3667</v>
      </c>
      <c r="L3868" s="174" t="str" cm="1">
        <f t="array" aca="1" ref="L3868" ca="1">IF($K3868="",OFFSET(L3868,-1,,,),K3868)</f>
        <v>15.01.22.07.02.05</v>
      </c>
      <c r="M3868" s="175" t="str" cm="1">
        <f t="array" aca="1" ref="M3868" ca="1">IF(OR($K3868=0,$K3868=""),OFFSET(M3868,-1,,,),O3868)</f>
        <v>MASSA ÚNICA E=20MM COM ARGAMASSA PRÉ FABRICADA- PAREDE</v>
      </c>
      <c r="N3868" s="67" t="s">
        <v>717</v>
      </c>
      <c r="O3868" s="68" t="s">
        <v>4248</v>
      </c>
      <c r="P3868" s="68"/>
      <c r="Q3868" s="68" t="s">
        <v>3258</v>
      </c>
      <c r="R3868" s="69">
        <v>78.72</v>
      </c>
      <c r="S3868" s="70">
        <v>49.96</v>
      </c>
      <c r="T3868" s="70">
        <v>3932.8512000000001</v>
      </c>
      <c r="U3868" s="67"/>
      <c r="V3868" s="71"/>
      <c r="W3868" s="171"/>
      <c r="X3868" s="172"/>
      <c r="Y3868" s="176">
        <f t="shared" si="2051"/>
        <v>0</v>
      </c>
      <c r="AA3868" s="192"/>
    </row>
    <row r="3869" spans="2:27" hidden="1">
      <c r="B3869" s="189">
        <f t="shared" si="2053"/>
        <v>0</v>
      </c>
      <c r="C3869" s="189">
        <f t="shared" ca="1" si="2054"/>
        <v>0</v>
      </c>
      <c r="D3869" s="189">
        <f t="shared" si="2055"/>
        <v>0</v>
      </c>
      <c r="E3869" s="189">
        <f t="shared" ca="1" si="2056"/>
        <v>0</v>
      </c>
      <c r="F3869" s="189">
        <f t="shared" si="2057"/>
        <v>0</v>
      </c>
      <c r="G3869" s="189" cm="1">
        <f t="array" aca="1" ref="G3869" ca="1">OFFSET(G3869,-1,,,)+1</f>
        <v>3864</v>
      </c>
      <c r="H3869" s="189">
        <f t="shared" si="2052"/>
        <v>0</v>
      </c>
      <c r="I3869" s="189">
        <f t="shared" si="2058"/>
        <v>0</v>
      </c>
      <c r="J3869" s="179">
        <f t="shared" si="2059"/>
        <v>0</v>
      </c>
      <c r="K3869" s="173"/>
      <c r="L3869" s="174" t="str" cm="1">
        <f t="array" aca="1" ref="L3869" ca="1">IF($K3869="",OFFSET(L3869,-1,,,),K3869)</f>
        <v>15.01.22.07.02.05</v>
      </c>
      <c r="M3869" s="175" t="str" cm="1">
        <f t="array" aca="1" ref="M3869" ca="1">IF(OR($K3869=0,$K3869=""),OFFSET(M3869,-1,,,),O3869)</f>
        <v>MASSA ÚNICA E=20MM COM ARGAMASSA PRÉ FABRICADA- PAREDE</v>
      </c>
      <c r="N3869" s="67" t="s">
        <v>522</v>
      </c>
      <c r="O3869" s="68" t="s">
        <v>523</v>
      </c>
      <c r="P3869" s="68"/>
      <c r="Q3869" s="68" t="s">
        <v>3255</v>
      </c>
      <c r="R3869" s="69">
        <v>2676.48</v>
      </c>
      <c r="S3869" s="70">
        <v>0.44</v>
      </c>
      <c r="T3869" s="70">
        <v>1177.6512</v>
      </c>
      <c r="U3869" s="67" t="s">
        <v>1519</v>
      </c>
      <c r="V3869" s="71" t="s">
        <v>4202</v>
      </c>
      <c r="W3869" s="171"/>
      <c r="X3869" s="172"/>
      <c r="Y3869" s="176">
        <f t="shared" si="2051"/>
        <v>0</v>
      </c>
      <c r="AA3869" s="192"/>
    </row>
    <row r="3870" spans="2:27" hidden="1">
      <c r="B3870" s="189">
        <f t="shared" si="2053"/>
        <v>0</v>
      </c>
      <c r="C3870" s="189">
        <f t="shared" ca="1" si="2054"/>
        <v>0</v>
      </c>
      <c r="D3870" s="189">
        <f t="shared" si="2055"/>
        <v>0</v>
      </c>
      <c r="E3870" s="189">
        <f t="shared" ca="1" si="2056"/>
        <v>0</v>
      </c>
      <c r="F3870" s="189">
        <f t="shared" si="2057"/>
        <v>0</v>
      </c>
      <c r="G3870" s="189" cm="1">
        <f t="array" aca="1" ref="G3870" ca="1">OFFSET(G3870,-1,,,)+1</f>
        <v>3865</v>
      </c>
      <c r="H3870" s="189">
        <f t="shared" si="2052"/>
        <v>0</v>
      </c>
      <c r="I3870" s="189">
        <f t="shared" si="2058"/>
        <v>0</v>
      </c>
      <c r="J3870" s="179">
        <f t="shared" si="2059"/>
        <v>0</v>
      </c>
      <c r="K3870" s="173"/>
      <c r="L3870" s="174" t="str" cm="1">
        <f t="array" aca="1" ref="L3870" ca="1">IF($K3870="",OFFSET(L3870,-1,,,),K3870)</f>
        <v>15.01.22.07.02.05</v>
      </c>
      <c r="M3870" s="175" t="str" cm="1">
        <f t="array" aca="1" ref="M3870" ca="1">IF(OR($K3870=0,$K3870=""),OFFSET(M3870,-1,,,),O3870)</f>
        <v>MASSA ÚNICA E=20MM COM ARGAMASSA PRÉ FABRICADA- PAREDE</v>
      </c>
      <c r="N3870" s="67" t="s">
        <v>369</v>
      </c>
      <c r="O3870" s="68" t="s">
        <v>370</v>
      </c>
      <c r="P3870" s="68"/>
      <c r="Q3870" s="68" t="s">
        <v>3258</v>
      </c>
      <c r="R3870" s="69">
        <v>78.72</v>
      </c>
      <c r="S3870" s="70">
        <v>35</v>
      </c>
      <c r="T3870" s="70">
        <v>2755.2</v>
      </c>
      <c r="U3870" s="67" t="s">
        <v>1519</v>
      </c>
      <c r="V3870" s="71" t="s">
        <v>4202</v>
      </c>
      <c r="W3870" s="171"/>
      <c r="X3870" s="172"/>
      <c r="Y3870" s="176">
        <f t="shared" si="2051"/>
        <v>0</v>
      </c>
      <c r="AA3870" s="192"/>
    </row>
    <row r="3871" spans="2:27">
      <c r="B3871" s="189">
        <f t="shared" si="2053"/>
        <v>0</v>
      </c>
      <c r="C3871" s="189">
        <f t="shared" ca="1" si="2054"/>
        <v>0</v>
      </c>
      <c r="D3871" s="189">
        <f t="shared" si="2055"/>
        <v>0</v>
      </c>
      <c r="E3871" s="189">
        <f t="shared" ca="1" si="2056"/>
        <v>0</v>
      </c>
      <c r="F3871" s="189">
        <f t="shared" si="2057"/>
        <v>0</v>
      </c>
      <c r="G3871" s="189" cm="1">
        <f t="array" aca="1" ref="G3871" ca="1">OFFSET(G3871,-1,,,)+1</f>
        <v>3866</v>
      </c>
      <c r="H3871" s="189">
        <f t="shared" si="2052"/>
        <v>0</v>
      </c>
      <c r="I3871" s="189">
        <f t="shared" si="2058"/>
        <v>0</v>
      </c>
      <c r="J3871" s="179">
        <f t="shared" si="2059"/>
        <v>0</v>
      </c>
      <c r="K3871" s="173" t="s">
        <v>3668</v>
      </c>
      <c r="L3871" s="174" t="str" cm="1">
        <f t="array" aca="1" ref="L3871" ca="1">IF($K3871="",OFFSET(L3871,-1,,,),K3871)</f>
        <v>15.01.22.07.02.06</v>
      </c>
      <c r="M3871" s="175" t="str" cm="1">
        <f t="array" aca="1" ref="M3871" ca="1">IF(OR($K3871=0,$K3871=""),OFFSET(M3871,-1,,,),O3871)</f>
        <v>FORRO DE GESSO ACARTONADO COM PLACA BRANCA (ST)</v>
      </c>
      <c r="N3871" s="67" t="s">
        <v>1179</v>
      </c>
      <c r="O3871" s="68" t="s">
        <v>4615</v>
      </c>
      <c r="P3871" s="68"/>
      <c r="Q3871" s="68" t="s">
        <v>3258</v>
      </c>
      <c r="R3871" s="69">
        <v>41.76</v>
      </c>
      <c r="S3871" s="70">
        <v>73.5</v>
      </c>
      <c r="T3871" s="70">
        <v>3069.3599999999997</v>
      </c>
      <c r="U3871" s="67"/>
      <c r="V3871" s="71"/>
      <c r="W3871" s="171"/>
      <c r="X3871" s="172"/>
      <c r="Y3871" s="176">
        <f t="shared" si="2051"/>
        <v>0</v>
      </c>
      <c r="AA3871" s="192"/>
    </row>
    <row r="3872" spans="2:27" hidden="1">
      <c r="B3872" s="189">
        <f t="shared" si="2053"/>
        <v>0</v>
      </c>
      <c r="C3872" s="189">
        <f t="shared" ca="1" si="2054"/>
        <v>0</v>
      </c>
      <c r="D3872" s="189">
        <f t="shared" si="2055"/>
        <v>0</v>
      </c>
      <c r="E3872" s="189">
        <f t="shared" ca="1" si="2056"/>
        <v>0</v>
      </c>
      <c r="F3872" s="189">
        <f t="shared" si="2057"/>
        <v>0</v>
      </c>
      <c r="G3872" s="189" cm="1">
        <f t="array" aca="1" ref="G3872" ca="1">OFFSET(G3872,-1,,,)+1</f>
        <v>3867</v>
      </c>
      <c r="H3872" s="189">
        <f t="shared" si="2052"/>
        <v>0</v>
      </c>
      <c r="I3872" s="189">
        <f t="shared" si="2058"/>
        <v>0</v>
      </c>
      <c r="J3872" s="179">
        <f t="shared" si="2059"/>
        <v>0</v>
      </c>
      <c r="K3872" s="173"/>
      <c r="L3872" s="174" t="str" cm="1">
        <f t="array" aca="1" ref="L3872" ca="1">IF($K3872="",OFFSET(L3872,-1,,,),K3872)</f>
        <v>15.01.22.07.02.06</v>
      </c>
      <c r="M3872" s="175" t="str" cm="1">
        <f t="array" aca="1" ref="M3872" ca="1">IF(OR($K3872=0,$K3872=""),OFFSET(M3872,-1,,,),O3872)</f>
        <v>FORRO DE GESSO ACARTONADO COM PLACA BRANCA (ST)</v>
      </c>
      <c r="N3872" s="67" t="s">
        <v>1180</v>
      </c>
      <c r="O3872" s="68" t="s">
        <v>1181</v>
      </c>
      <c r="P3872" s="68"/>
      <c r="Q3872" s="68" t="s">
        <v>3258</v>
      </c>
      <c r="R3872" s="69">
        <v>41.76</v>
      </c>
      <c r="S3872" s="70">
        <v>73.5</v>
      </c>
      <c r="T3872" s="70">
        <v>3069.3599999999997</v>
      </c>
      <c r="U3872" s="67" t="s">
        <v>1519</v>
      </c>
      <c r="V3872" s="71" t="s">
        <v>4202</v>
      </c>
      <c r="W3872" s="171"/>
      <c r="X3872" s="172"/>
      <c r="Y3872" s="176">
        <f t="shared" si="2051"/>
        <v>0</v>
      </c>
      <c r="AA3872" s="192"/>
    </row>
    <row r="3873" spans="2:27">
      <c r="B3873" s="189">
        <f t="shared" si="2053"/>
        <v>0</v>
      </c>
      <c r="C3873" s="189">
        <f t="shared" ca="1" si="2054"/>
        <v>0</v>
      </c>
      <c r="D3873" s="189">
        <f t="shared" si="2055"/>
        <v>0</v>
      </c>
      <c r="E3873" s="189">
        <f t="shared" ca="1" si="2056"/>
        <v>0</v>
      </c>
      <c r="F3873" s="189">
        <f t="shared" si="2057"/>
        <v>0</v>
      </c>
      <c r="G3873" s="189" cm="1">
        <f t="array" aca="1" ref="G3873" ca="1">OFFSET(G3873,-1,,,)+1</f>
        <v>3868</v>
      </c>
      <c r="H3873" s="189">
        <f t="shared" si="2052"/>
        <v>0</v>
      </c>
      <c r="I3873" s="189">
        <f t="shared" si="2058"/>
        <v>0</v>
      </c>
      <c r="J3873" s="179">
        <f t="shared" si="2059"/>
        <v>0</v>
      </c>
      <c r="K3873" s="173" t="s">
        <v>3669</v>
      </c>
      <c r="L3873" s="174" t="str" cm="1">
        <f t="array" aca="1" ref="L3873" ca="1">IF($K3873="",OFFSET(L3873,-1,,,),K3873)</f>
        <v>15.01.22.07.02.07</v>
      </c>
      <c r="M3873" s="175" t="str" cm="1">
        <f t="array" aca="1" ref="M3873" ca="1">IF(OR($K3873=0,$K3873=""),OFFSET(M3873,-1,,,),O3873)</f>
        <v>TABICA PARA FORRO DE GESSO</v>
      </c>
      <c r="N3873" s="67" t="s">
        <v>1193</v>
      </c>
      <c r="O3873" s="68" t="s">
        <v>4616</v>
      </c>
      <c r="P3873" s="68"/>
      <c r="Q3873" s="68" t="s">
        <v>3253</v>
      </c>
      <c r="R3873" s="69">
        <v>12.93</v>
      </c>
      <c r="S3873" s="70">
        <v>18</v>
      </c>
      <c r="T3873" s="70">
        <v>232.74</v>
      </c>
      <c r="U3873" s="67"/>
      <c r="V3873" s="71"/>
      <c r="W3873" s="171"/>
      <c r="X3873" s="172"/>
      <c r="Y3873" s="176">
        <f t="shared" si="2051"/>
        <v>0</v>
      </c>
      <c r="AA3873" s="192"/>
    </row>
    <row r="3874" spans="2:27" hidden="1">
      <c r="B3874" s="189">
        <f t="shared" si="2053"/>
        <v>0</v>
      </c>
      <c r="C3874" s="189">
        <f t="shared" ca="1" si="2054"/>
        <v>0</v>
      </c>
      <c r="D3874" s="189">
        <f t="shared" si="2055"/>
        <v>0</v>
      </c>
      <c r="E3874" s="189">
        <f t="shared" ca="1" si="2056"/>
        <v>0</v>
      </c>
      <c r="F3874" s="189">
        <f t="shared" si="2057"/>
        <v>0</v>
      </c>
      <c r="G3874" s="189" cm="1">
        <f t="array" aca="1" ref="G3874" ca="1">OFFSET(G3874,-1,,,)+1</f>
        <v>3869</v>
      </c>
      <c r="H3874" s="189">
        <f t="shared" si="2052"/>
        <v>0</v>
      </c>
      <c r="I3874" s="189">
        <f t="shared" si="2058"/>
        <v>0</v>
      </c>
      <c r="J3874" s="179">
        <f t="shared" si="2059"/>
        <v>0</v>
      </c>
      <c r="K3874" s="173"/>
      <c r="L3874" s="174" t="str" cm="1">
        <f t="array" aca="1" ref="L3874" ca="1">IF($K3874="",OFFSET(L3874,-1,,,),K3874)</f>
        <v>15.01.22.07.02.07</v>
      </c>
      <c r="M3874" s="175" t="str" cm="1">
        <f t="array" aca="1" ref="M3874" ca="1">IF(OR($K3874=0,$K3874=""),OFFSET(M3874,-1,,,),O3874)</f>
        <v>TABICA PARA FORRO DE GESSO</v>
      </c>
      <c r="N3874" s="67" t="s">
        <v>1194</v>
      </c>
      <c r="O3874" s="68" t="s">
        <v>1195</v>
      </c>
      <c r="P3874" s="68"/>
      <c r="Q3874" s="68" t="s">
        <v>3253</v>
      </c>
      <c r="R3874" s="69">
        <v>12.93</v>
      </c>
      <c r="S3874" s="70">
        <v>18</v>
      </c>
      <c r="T3874" s="70">
        <v>232.74</v>
      </c>
      <c r="U3874" s="67" t="s">
        <v>1519</v>
      </c>
      <c r="V3874" s="71" t="s">
        <v>4202</v>
      </c>
      <c r="W3874" s="171"/>
      <c r="X3874" s="172"/>
      <c r="Y3874" s="176">
        <f t="shared" si="2051"/>
        <v>0</v>
      </c>
      <c r="AA3874" s="192"/>
    </row>
    <row r="3875" spans="2:27" hidden="1">
      <c r="B3875" s="189">
        <f t="shared" si="2053"/>
        <v>0</v>
      </c>
      <c r="C3875" s="189">
        <f t="shared" ca="1" si="2054"/>
        <v>0</v>
      </c>
      <c r="D3875" s="189">
        <f t="shared" si="2055"/>
        <v>0</v>
      </c>
      <c r="E3875" s="189">
        <f t="shared" ca="1" si="2056"/>
        <v>0</v>
      </c>
      <c r="F3875" s="189">
        <f t="shared" si="2057"/>
        <v>0</v>
      </c>
      <c r="G3875" s="189" cm="1">
        <f t="array" aca="1" ref="G3875" ca="1">OFFSET(G3875,-1,,,)+1</f>
        <v>3870</v>
      </c>
      <c r="H3875" s="189">
        <f t="shared" si="2052"/>
        <v>0</v>
      </c>
      <c r="I3875" s="189">
        <f t="shared" si="2058"/>
        <v>0</v>
      </c>
      <c r="J3875" s="179">
        <f t="shared" si="2059"/>
        <v>0</v>
      </c>
      <c r="K3875" s="173" t="s">
        <v>3670</v>
      </c>
      <c r="L3875" s="174" t="str" cm="1">
        <f t="array" aca="1" ref="L3875" ca="1">IF($K3875="",OFFSET(L3875,-1,,,),K3875)</f>
        <v>15.01.22.07.03</v>
      </c>
      <c r="M3875" s="175" t="str" cm="1">
        <f t="array" aca="1" ref="M3875" ca="1">IF(OR($K3875=0,$K3875=""),OFFSET(M3875,-1,,,),O3875)</f>
        <v>SOLEIRA / FILETES / PEITORIL</v>
      </c>
      <c r="N3875" s="67" t="s">
        <v>143</v>
      </c>
      <c r="O3875" s="68" t="s">
        <v>4594</v>
      </c>
      <c r="P3875" s="68"/>
      <c r="Q3875" s="68"/>
      <c r="R3875" s="69"/>
      <c r="S3875" s="70"/>
      <c r="T3875" s="70">
        <v>0</v>
      </c>
      <c r="U3875" s="67"/>
      <c r="V3875" s="71"/>
      <c r="W3875" s="171"/>
      <c r="X3875" s="172"/>
      <c r="Y3875" s="176">
        <f t="shared" si="2051"/>
        <v>0</v>
      </c>
      <c r="AA3875" s="192"/>
    </row>
    <row r="3876" spans="2:27">
      <c r="B3876" s="189">
        <f t="shared" si="2053"/>
        <v>0</v>
      </c>
      <c r="C3876" s="189">
        <f t="shared" ca="1" si="2054"/>
        <v>0</v>
      </c>
      <c r="D3876" s="189">
        <f t="shared" si="2055"/>
        <v>0</v>
      </c>
      <c r="E3876" s="189">
        <f t="shared" ca="1" si="2056"/>
        <v>0</v>
      </c>
      <c r="F3876" s="189">
        <f t="shared" si="2057"/>
        <v>0</v>
      </c>
      <c r="G3876" s="189" cm="1">
        <f t="array" aca="1" ref="G3876" ca="1">OFFSET(G3876,-1,,,)+1</f>
        <v>3871</v>
      </c>
      <c r="H3876" s="189">
        <f t="shared" si="2052"/>
        <v>0</v>
      </c>
      <c r="I3876" s="189">
        <f t="shared" si="2058"/>
        <v>0</v>
      </c>
      <c r="J3876" s="179">
        <f t="shared" si="2059"/>
        <v>0</v>
      </c>
      <c r="K3876" s="173" t="s">
        <v>3671</v>
      </c>
      <c r="L3876" s="174" t="str" cm="1">
        <f t="array" aca="1" ref="L3876" ca="1">IF($K3876="",OFFSET(L3876,-1,,,),K3876)</f>
        <v>15.01.22.07.03.01</v>
      </c>
      <c r="M3876" s="175" t="str" cm="1">
        <f t="array" aca="1" ref="M3876" ca="1">IF(OR($K3876=0,$K3876=""),OFFSET(M3876,-1,,,),O3876)</f>
        <v>FILETE EM GRANITO 1,20M COM 02 FACES POLIDAS - H3,0CM</v>
      </c>
      <c r="N3876" s="67" t="s">
        <v>4142</v>
      </c>
      <c r="O3876" s="68" t="s">
        <v>4853</v>
      </c>
      <c r="P3876" s="68"/>
      <c r="Q3876" s="68" t="s">
        <v>3260</v>
      </c>
      <c r="R3876" s="69">
        <v>1</v>
      </c>
      <c r="S3876" s="70">
        <v>21.418500000000002</v>
      </c>
      <c r="T3876" s="70">
        <v>21.418500000000002</v>
      </c>
      <c r="U3876" s="67"/>
      <c r="V3876" s="71"/>
      <c r="W3876" s="171"/>
      <c r="X3876" s="172"/>
      <c r="Y3876" s="176">
        <f t="shared" si="2051"/>
        <v>0</v>
      </c>
      <c r="AA3876" s="192"/>
    </row>
    <row r="3877" spans="2:27" hidden="1">
      <c r="B3877" s="189">
        <f t="shared" si="2053"/>
        <v>0</v>
      </c>
      <c r="C3877" s="189">
        <f t="shared" ca="1" si="2054"/>
        <v>0</v>
      </c>
      <c r="D3877" s="189">
        <f t="shared" si="2055"/>
        <v>0</v>
      </c>
      <c r="E3877" s="189">
        <f t="shared" ca="1" si="2056"/>
        <v>0</v>
      </c>
      <c r="F3877" s="189">
        <f t="shared" si="2057"/>
        <v>0</v>
      </c>
      <c r="G3877" s="189" cm="1">
        <f t="array" aca="1" ref="G3877" ca="1">OFFSET(G3877,-1,,,)+1</f>
        <v>3872</v>
      </c>
      <c r="H3877" s="189">
        <f t="shared" si="2052"/>
        <v>0</v>
      </c>
      <c r="I3877" s="189">
        <f t="shared" si="2058"/>
        <v>0</v>
      </c>
      <c r="J3877" s="179">
        <f t="shared" si="2059"/>
        <v>0</v>
      </c>
      <c r="K3877" s="173"/>
      <c r="L3877" s="174" t="str" cm="1">
        <f t="array" aca="1" ref="L3877" ca="1">IF($K3877="",OFFSET(L3877,-1,,,),K3877)</f>
        <v>15.01.22.07.03.01</v>
      </c>
      <c r="M3877" s="175" t="str" cm="1">
        <f t="array" aca="1" ref="M3877" ca="1">IF(OR($K3877=0,$K3877=""),OFFSET(M3877,-1,,,),O3877)</f>
        <v>FILETE EM GRANITO 1,20M COM 02 FACES POLIDAS - H3,0CM</v>
      </c>
      <c r="N3877" s="67" t="s">
        <v>269</v>
      </c>
      <c r="O3877" s="68" t="s">
        <v>270</v>
      </c>
      <c r="P3877" s="68"/>
      <c r="Q3877" s="68" t="s">
        <v>3255</v>
      </c>
      <c r="R3877" s="69">
        <v>0.25</v>
      </c>
      <c r="S3877" s="70">
        <v>0.65</v>
      </c>
      <c r="T3877" s="70">
        <v>0.16250000000000001</v>
      </c>
      <c r="U3877" s="67" t="s">
        <v>1519</v>
      </c>
      <c r="V3877" s="71" t="s">
        <v>4202</v>
      </c>
      <c r="W3877" s="171"/>
      <c r="X3877" s="172"/>
      <c r="Y3877" s="176">
        <f t="shared" si="2051"/>
        <v>0</v>
      </c>
      <c r="AA3877" s="192"/>
    </row>
    <row r="3878" spans="2:27" hidden="1">
      <c r="B3878" s="189">
        <f t="shared" si="2053"/>
        <v>0</v>
      </c>
      <c r="C3878" s="189">
        <f t="shared" ca="1" si="2054"/>
        <v>0</v>
      </c>
      <c r="D3878" s="189">
        <f t="shared" si="2055"/>
        <v>0</v>
      </c>
      <c r="E3878" s="189">
        <f t="shared" ca="1" si="2056"/>
        <v>0</v>
      </c>
      <c r="F3878" s="189">
        <f t="shared" si="2057"/>
        <v>0</v>
      </c>
      <c r="G3878" s="189" cm="1">
        <f t="array" aca="1" ref="G3878" ca="1">OFFSET(G3878,-1,,,)+1</f>
        <v>3873</v>
      </c>
      <c r="H3878" s="189">
        <f t="shared" si="2052"/>
        <v>0</v>
      </c>
      <c r="I3878" s="189">
        <f t="shared" si="2058"/>
        <v>0</v>
      </c>
      <c r="J3878" s="179">
        <f t="shared" si="2059"/>
        <v>0</v>
      </c>
      <c r="K3878" s="173"/>
      <c r="L3878" s="174" t="str" cm="1">
        <f t="array" aca="1" ref="L3878" ca="1">IF($K3878="",OFFSET(L3878,-1,,,),K3878)</f>
        <v>15.01.22.07.03.01</v>
      </c>
      <c r="M3878" s="175" t="str" cm="1">
        <f t="array" aca="1" ref="M3878" ca="1">IF(OR($K3878=0,$K3878=""),OFFSET(M3878,-1,,,),O3878)</f>
        <v>FILETE EM GRANITO 1,20M COM 02 FACES POLIDAS - H3,0CM</v>
      </c>
      <c r="N3878" s="67" t="s">
        <v>4130</v>
      </c>
      <c r="O3878" s="68" t="s">
        <v>4828</v>
      </c>
      <c r="P3878" s="68"/>
      <c r="Q3878" s="68" t="s">
        <v>3253</v>
      </c>
      <c r="R3878" s="69">
        <v>1.2</v>
      </c>
      <c r="S3878" s="70">
        <v>4.38</v>
      </c>
      <c r="T3878" s="70">
        <v>5.2559999999999993</v>
      </c>
      <c r="U3878" s="67" t="s">
        <v>1519</v>
      </c>
      <c r="V3878" s="71" t="s">
        <v>4202</v>
      </c>
      <c r="W3878" s="171"/>
      <c r="X3878" s="172"/>
      <c r="Y3878" s="176">
        <f t="shared" si="2051"/>
        <v>0</v>
      </c>
      <c r="AA3878" s="192"/>
    </row>
    <row r="3879" spans="2:27" hidden="1">
      <c r="B3879" s="189">
        <f t="shared" si="2053"/>
        <v>0</v>
      </c>
      <c r="C3879" s="189">
        <f t="shared" ca="1" si="2054"/>
        <v>0</v>
      </c>
      <c r="D3879" s="189">
        <f t="shared" si="2055"/>
        <v>0</v>
      </c>
      <c r="E3879" s="189">
        <f t="shared" ca="1" si="2056"/>
        <v>0</v>
      </c>
      <c r="F3879" s="189">
        <f t="shared" si="2057"/>
        <v>0</v>
      </c>
      <c r="G3879" s="189" cm="1">
        <f t="array" aca="1" ref="G3879" ca="1">OFFSET(G3879,-1,,,)+1</f>
        <v>3874</v>
      </c>
      <c r="H3879" s="189">
        <f t="shared" si="2052"/>
        <v>0</v>
      </c>
      <c r="I3879" s="189">
        <f t="shared" si="2058"/>
        <v>0</v>
      </c>
      <c r="J3879" s="179">
        <f t="shared" si="2059"/>
        <v>0</v>
      </c>
      <c r="K3879" s="173"/>
      <c r="L3879" s="174" t="str" cm="1">
        <f t="array" aca="1" ref="L3879" ca="1">IF($K3879="",OFFSET(L3879,-1,,,),K3879)</f>
        <v>15.01.22.07.03.01</v>
      </c>
      <c r="M3879" s="175" t="str" cm="1">
        <f t="array" aca="1" ref="M3879" ca="1">IF(OR($K3879=0,$K3879=""),OFFSET(M3879,-1,,,),O3879)</f>
        <v>FILETE EM GRANITO 1,20M COM 02 FACES POLIDAS - H3,0CM</v>
      </c>
      <c r="N3879" s="67" t="s">
        <v>1125</v>
      </c>
      <c r="O3879" s="68" t="s">
        <v>1126</v>
      </c>
      <c r="P3879" s="68"/>
      <c r="Q3879" s="68" t="s">
        <v>3260</v>
      </c>
      <c r="R3879" s="69">
        <v>1</v>
      </c>
      <c r="S3879" s="70">
        <v>16</v>
      </c>
      <c r="T3879" s="70">
        <v>16</v>
      </c>
      <c r="U3879" s="67" t="s">
        <v>1519</v>
      </c>
      <c r="V3879" s="71" t="s">
        <v>4202</v>
      </c>
      <c r="W3879" s="171"/>
      <c r="X3879" s="172"/>
      <c r="Y3879" s="176">
        <f t="shared" si="2051"/>
        <v>0</v>
      </c>
      <c r="AA3879" s="192"/>
    </row>
    <row r="3880" spans="2:27">
      <c r="B3880" s="189">
        <f t="shared" si="2053"/>
        <v>0</v>
      </c>
      <c r="C3880" s="189">
        <f t="shared" ca="1" si="2054"/>
        <v>0</v>
      </c>
      <c r="D3880" s="189">
        <f t="shared" si="2055"/>
        <v>0</v>
      </c>
      <c r="E3880" s="189">
        <f t="shared" ca="1" si="2056"/>
        <v>0</v>
      </c>
      <c r="F3880" s="189">
        <f t="shared" si="2057"/>
        <v>0</v>
      </c>
      <c r="G3880" s="189" cm="1">
        <f t="array" aca="1" ref="G3880" ca="1">OFFSET(G3880,-1,,,)+1</f>
        <v>3875</v>
      </c>
      <c r="H3880" s="189">
        <f t="shared" si="2052"/>
        <v>0</v>
      </c>
      <c r="I3880" s="189">
        <f t="shared" si="2058"/>
        <v>0</v>
      </c>
      <c r="J3880" s="179">
        <f t="shared" si="2059"/>
        <v>0</v>
      </c>
      <c r="K3880" s="173" t="s">
        <v>3672</v>
      </c>
      <c r="L3880" s="174" t="str" cm="1">
        <f t="array" aca="1" ref="L3880" ca="1">IF($K3880="",OFFSET(L3880,-1,,,),K3880)</f>
        <v>15.01.22.07.03.02</v>
      </c>
      <c r="M3880" s="175" t="str" cm="1">
        <f t="array" aca="1" ref="M3880" ca="1">IF(OR($K3880=0,$K3880=""),OFFSET(M3880,-1,,,),O3880)</f>
        <v>PEITORIL DE ARDÓSIA ASSENTADO COM AC3 - LARGURA: 17CM</v>
      </c>
      <c r="N3880" s="67" t="s">
        <v>4018</v>
      </c>
      <c r="O3880" s="68" t="s">
        <v>4606</v>
      </c>
      <c r="P3880" s="68"/>
      <c r="Q3880" s="68" t="s">
        <v>3253</v>
      </c>
      <c r="R3880" s="69">
        <v>1.2</v>
      </c>
      <c r="S3880" s="70">
        <v>40.617600000000003</v>
      </c>
      <c r="T3880" s="70">
        <v>48.741120000000002</v>
      </c>
      <c r="U3880" s="67"/>
      <c r="V3880" s="71"/>
      <c r="W3880" s="171"/>
      <c r="X3880" s="172"/>
      <c r="Y3880" s="176">
        <f t="shared" si="2051"/>
        <v>0</v>
      </c>
      <c r="AA3880" s="192"/>
    </row>
    <row r="3881" spans="2:27" hidden="1">
      <c r="B3881" s="189">
        <f t="shared" si="2053"/>
        <v>0</v>
      </c>
      <c r="C3881" s="189">
        <f t="shared" ca="1" si="2054"/>
        <v>0</v>
      </c>
      <c r="D3881" s="189">
        <f t="shared" si="2055"/>
        <v>0</v>
      </c>
      <c r="E3881" s="189">
        <f t="shared" ca="1" si="2056"/>
        <v>0</v>
      </c>
      <c r="F3881" s="189">
        <f t="shared" si="2057"/>
        <v>0</v>
      </c>
      <c r="G3881" s="189" cm="1">
        <f t="array" aca="1" ref="G3881" ca="1">OFFSET(G3881,-1,,,)+1</f>
        <v>3876</v>
      </c>
      <c r="H3881" s="189">
        <f t="shared" si="2052"/>
        <v>0</v>
      </c>
      <c r="I3881" s="189">
        <f t="shared" si="2058"/>
        <v>0</v>
      </c>
      <c r="J3881" s="179">
        <f t="shared" si="2059"/>
        <v>0</v>
      </c>
      <c r="K3881" s="173"/>
      <c r="L3881" s="174" t="str" cm="1">
        <f t="array" aca="1" ref="L3881" ca="1">IF($K3881="",OFFSET(L3881,-1,,,),K3881)</f>
        <v>15.01.22.07.03.02</v>
      </c>
      <c r="M3881" s="175" t="str" cm="1">
        <f t="array" aca="1" ref="M3881" ca="1">IF(OR($K3881=0,$K3881=""),OFFSET(M3881,-1,,,),O3881)</f>
        <v>PEITORIL DE ARDÓSIA ASSENTADO COM AC3 - LARGURA: 17CM</v>
      </c>
      <c r="N3881" s="67" t="s">
        <v>242</v>
      </c>
      <c r="O3881" s="68" t="s">
        <v>243</v>
      </c>
      <c r="P3881" s="68"/>
      <c r="Q3881" s="68" t="s">
        <v>3255</v>
      </c>
      <c r="R3881" s="69">
        <v>1.6319999999999999</v>
      </c>
      <c r="S3881" s="70">
        <v>1.3</v>
      </c>
      <c r="T3881" s="70">
        <v>2.1215999999999999</v>
      </c>
      <c r="U3881" s="67" t="s">
        <v>1519</v>
      </c>
      <c r="V3881" s="71" t="s">
        <v>4202</v>
      </c>
      <c r="W3881" s="171"/>
      <c r="X3881" s="172"/>
      <c r="Y3881" s="176">
        <f t="shared" ref="Y3881:Y3944" si="2060">X3881+W3881</f>
        <v>0</v>
      </c>
      <c r="AA3881" s="192"/>
    </row>
    <row r="3882" spans="2:27" hidden="1">
      <c r="B3882" s="189">
        <f t="shared" si="2053"/>
        <v>0</v>
      </c>
      <c r="C3882" s="189">
        <f t="shared" ca="1" si="2054"/>
        <v>0</v>
      </c>
      <c r="D3882" s="189">
        <f t="shared" si="2055"/>
        <v>0</v>
      </c>
      <c r="E3882" s="189">
        <f t="shared" ca="1" si="2056"/>
        <v>0</v>
      </c>
      <c r="F3882" s="189">
        <f t="shared" si="2057"/>
        <v>0</v>
      </c>
      <c r="G3882" s="189" cm="1">
        <f t="array" aca="1" ref="G3882" ca="1">OFFSET(G3882,-1,,,)+1</f>
        <v>3877</v>
      </c>
      <c r="H3882" s="189">
        <f t="shared" si="2052"/>
        <v>0</v>
      </c>
      <c r="I3882" s="189">
        <f t="shared" si="2058"/>
        <v>0</v>
      </c>
      <c r="J3882" s="179">
        <f t="shared" si="2059"/>
        <v>0</v>
      </c>
      <c r="K3882" s="173"/>
      <c r="L3882" s="174" t="str" cm="1">
        <f t="array" aca="1" ref="L3882" ca="1">IF($K3882="",OFFSET(L3882,-1,,,),K3882)</f>
        <v>15.01.22.07.03.02</v>
      </c>
      <c r="M3882" s="175" t="str" cm="1">
        <f t="array" aca="1" ref="M3882" ca="1">IF(OR($K3882=0,$K3882=""),OFFSET(M3882,-1,,,),O3882)</f>
        <v>PEITORIL DE ARDÓSIA ASSENTADO COM AC3 - LARGURA: 17CM</v>
      </c>
      <c r="N3882" s="67" t="s">
        <v>1131</v>
      </c>
      <c r="O3882" s="68" t="s">
        <v>1132</v>
      </c>
      <c r="P3882" s="68"/>
      <c r="Q3882" s="68" t="s">
        <v>3258</v>
      </c>
      <c r="R3882" s="69">
        <v>0.2142</v>
      </c>
      <c r="S3882" s="70">
        <v>105.6</v>
      </c>
      <c r="T3882" s="70">
        <v>22.619519999999998</v>
      </c>
      <c r="U3882" s="67" t="s">
        <v>1519</v>
      </c>
      <c r="V3882" s="71" t="s">
        <v>4202</v>
      </c>
      <c r="W3882" s="171"/>
      <c r="X3882" s="172"/>
      <c r="Y3882" s="176">
        <f t="shared" si="2060"/>
        <v>0</v>
      </c>
      <c r="AA3882" s="192"/>
    </row>
    <row r="3883" spans="2:27" hidden="1">
      <c r="B3883" s="189">
        <f t="shared" si="2053"/>
        <v>0</v>
      </c>
      <c r="C3883" s="189">
        <f t="shared" ca="1" si="2054"/>
        <v>0</v>
      </c>
      <c r="D3883" s="189">
        <f t="shared" si="2055"/>
        <v>0</v>
      </c>
      <c r="E3883" s="189">
        <f t="shared" ca="1" si="2056"/>
        <v>0</v>
      </c>
      <c r="F3883" s="189">
        <f t="shared" si="2057"/>
        <v>0</v>
      </c>
      <c r="G3883" s="189" cm="1">
        <f t="array" aca="1" ref="G3883" ca="1">OFFSET(G3883,-1,,,)+1</f>
        <v>3878</v>
      </c>
      <c r="H3883" s="189">
        <f t="shared" si="2052"/>
        <v>0</v>
      </c>
      <c r="I3883" s="189">
        <f t="shared" si="2058"/>
        <v>0</v>
      </c>
      <c r="J3883" s="179">
        <f t="shared" si="2059"/>
        <v>0</v>
      </c>
      <c r="K3883" s="173"/>
      <c r="L3883" s="174" t="str" cm="1">
        <f t="array" aca="1" ref="L3883" ca="1">IF($K3883="",OFFSET(L3883,-1,,,),K3883)</f>
        <v>15.01.22.07.03.02</v>
      </c>
      <c r="M3883" s="175" t="str" cm="1">
        <f t="array" aca="1" ref="M3883" ca="1">IF(OR($K3883=0,$K3883=""),OFFSET(M3883,-1,,,),O3883)</f>
        <v>PEITORIL DE ARDÓSIA ASSENTADO COM AC3 - LARGURA: 17CM</v>
      </c>
      <c r="N3883" s="67" t="s">
        <v>1133</v>
      </c>
      <c r="O3883" s="68" t="s">
        <v>1134</v>
      </c>
      <c r="P3883" s="68"/>
      <c r="Q3883" s="68" t="s">
        <v>3253</v>
      </c>
      <c r="R3883" s="69">
        <v>1.2</v>
      </c>
      <c r="S3883" s="70">
        <v>20</v>
      </c>
      <c r="T3883" s="70">
        <v>24</v>
      </c>
      <c r="U3883" s="67" t="s">
        <v>1519</v>
      </c>
      <c r="V3883" s="71" t="s">
        <v>4202</v>
      </c>
      <c r="W3883" s="171"/>
      <c r="X3883" s="172"/>
      <c r="Y3883" s="176">
        <f t="shared" si="2060"/>
        <v>0</v>
      </c>
      <c r="AA3883" s="192"/>
    </row>
    <row r="3884" spans="2:27" hidden="1">
      <c r="B3884" s="189">
        <f t="shared" si="2053"/>
        <v>0</v>
      </c>
      <c r="C3884" s="189">
        <f t="shared" ca="1" si="2054"/>
        <v>0</v>
      </c>
      <c r="D3884" s="189">
        <f t="shared" si="2055"/>
        <v>0</v>
      </c>
      <c r="E3884" s="189">
        <f t="shared" ca="1" si="2056"/>
        <v>0</v>
      </c>
      <c r="F3884" s="189">
        <f t="shared" si="2057"/>
        <v>0</v>
      </c>
      <c r="G3884" s="189" cm="1">
        <f t="array" aca="1" ref="G3884" ca="1">OFFSET(G3884,-1,,,)+1</f>
        <v>3879</v>
      </c>
      <c r="H3884" s="189">
        <f t="shared" si="2052"/>
        <v>0</v>
      </c>
      <c r="I3884" s="189">
        <f t="shared" si="2058"/>
        <v>0</v>
      </c>
      <c r="J3884" s="179">
        <f t="shared" si="2059"/>
        <v>0</v>
      </c>
      <c r="K3884" s="173" t="s">
        <v>3673</v>
      </c>
      <c r="L3884" s="174" t="str" cm="1">
        <f t="array" aca="1" ref="L3884" ca="1">IF($K3884="",OFFSET(L3884,-1,,,),K3884)</f>
        <v>15.01.22.07.04</v>
      </c>
      <c r="M3884" s="175" t="str" cm="1">
        <f t="array" aca="1" ref="M3884" ca="1">IF(OR($K3884=0,$K3884=""),OFFSET(M3884,-1,,,),O3884)</f>
        <v>PINTURA</v>
      </c>
      <c r="N3884" s="67" t="s">
        <v>143</v>
      </c>
      <c r="O3884" s="68" t="s">
        <v>376</v>
      </c>
      <c r="P3884" s="68"/>
      <c r="Q3884" s="68"/>
      <c r="R3884" s="69"/>
      <c r="S3884" s="70"/>
      <c r="T3884" s="70">
        <v>0</v>
      </c>
      <c r="U3884" s="67"/>
      <c r="V3884" s="71"/>
      <c r="W3884" s="171"/>
      <c r="X3884" s="172"/>
      <c r="Y3884" s="176">
        <f t="shared" si="2060"/>
        <v>0</v>
      </c>
      <c r="AA3884" s="192"/>
    </row>
    <row r="3885" spans="2:27">
      <c r="B3885" s="189">
        <f t="shared" si="2053"/>
        <v>0</v>
      </c>
      <c r="C3885" s="189">
        <f t="shared" ca="1" si="2054"/>
        <v>0</v>
      </c>
      <c r="D3885" s="189">
        <f t="shared" si="2055"/>
        <v>0</v>
      </c>
      <c r="E3885" s="189">
        <f t="shared" ca="1" si="2056"/>
        <v>0</v>
      </c>
      <c r="F3885" s="189">
        <f t="shared" si="2057"/>
        <v>0</v>
      </c>
      <c r="G3885" s="189" cm="1">
        <f t="array" aca="1" ref="G3885" ca="1">OFFSET(G3885,-1,,,)+1</f>
        <v>3880</v>
      </c>
      <c r="H3885" s="189">
        <f t="shared" si="2052"/>
        <v>0</v>
      </c>
      <c r="I3885" s="189">
        <f t="shared" si="2058"/>
        <v>0</v>
      </c>
      <c r="J3885" s="179">
        <f t="shared" si="2059"/>
        <v>0</v>
      </c>
      <c r="K3885" s="173" t="s">
        <v>3674</v>
      </c>
      <c r="L3885" s="174" t="str" cm="1">
        <f t="array" aca="1" ref="L3885" ca="1">IF($K3885="",OFFSET(L3885,-1,,,),K3885)</f>
        <v>15.01.22.07.04.01</v>
      </c>
      <c r="M3885" s="175" t="str" cm="1">
        <f t="array" aca="1" ref="M3885" ca="1">IF(OR($K3885=0,$K3885=""),OFFSET(M3885,-1,,,),O3885)</f>
        <v>PINTURA LATEX PVA COLORIDO SOBRE MASSA ÚNICA COM 1 DEMÃO DE MASSA CORRIDA PVA</v>
      </c>
      <c r="N3885" s="67" t="s">
        <v>1394</v>
      </c>
      <c r="O3885" s="68" t="s">
        <v>4729</v>
      </c>
      <c r="P3885" s="68"/>
      <c r="Q3885" s="68" t="s">
        <v>3258</v>
      </c>
      <c r="R3885" s="69">
        <v>78.72</v>
      </c>
      <c r="S3885" s="70">
        <v>44.789499999999997</v>
      </c>
      <c r="T3885" s="70">
        <v>3525.8294399999995</v>
      </c>
      <c r="U3885" s="67"/>
      <c r="V3885" s="71"/>
      <c r="W3885" s="171"/>
      <c r="X3885" s="172"/>
      <c r="Y3885" s="176">
        <f t="shared" si="2060"/>
        <v>0</v>
      </c>
      <c r="AA3885" s="192"/>
    </row>
    <row r="3886" spans="2:27" hidden="1">
      <c r="B3886" s="189">
        <f t="shared" si="2053"/>
        <v>0</v>
      </c>
      <c r="C3886" s="189">
        <f t="shared" ca="1" si="2054"/>
        <v>0</v>
      </c>
      <c r="D3886" s="189">
        <f t="shared" si="2055"/>
        <v>0</v>
      </c>
      <c r="E3886" s="189">
        <f t="shared" ca="1" si="2056"/>
        <v>0</v>
      </c>
      <c r="F3886" s="189">
        <f t="shared" si="2057"/>
        <v>0</v>
      </c>
      <c r="G3886" s="189" cm="1">
        <f t="array" aca="1" ref="G3886" ca="1">OFFSET(G3886,-1,,,)+1</f>
        <v>3881</v>
      </c>
      <c r="H3886" s="189">
        <f t="shared" ref="H3886:H3949" si="2061">IF(OR($K3886=0,$K3886=""),$W3886,0)</f>
        <v>0</v>
      </c>
      <c r="I3886" s="189">
        <f t="shared" si="2058"/>
        <v>0</v>
      </c>
      <c r="J3886" s="179">
        <f t="shared" si="2059"/>
        <v>0</v>
      </c>
      <c r="K3886" s="173"/>
      <c r="L3886" s="174" t="str" cm="1">
        <f t="array" aca="1" ref="L3886" ca="1">IF($K3886="",OFFSET(L3886,-1,,,),K3886)</f>
        <v>15.01.22.07.04.01</v>
      </c>
      <c r="M3886" s="175" t="str" cm="1">
        <f t="array" aca="1" ref="M3886" ca="1">IF(OR($K3886=0,$K3886=""),OFFSET(M3886,-1,,,),O3886)</f>
        <v>PINTURA LATEX PVA COLORIDO SOBRE MASSA ÚNICA COM 1 DEMÃO DE MASSA CORRIDA PVA</v>
      </c>
      <c r="N3886" s="67" t="s">
        <v>1378</v>
      </c>
      <c r="O3886" s="68" t="s">
        <v>1379</v>
      </c>
      <c r="P3886" s="68"/>
      <c r="Q3886" s="68" t="s">
        <v>3254</v>
      </c>
      <c r="R3886" s="69">
        <v>62.188800000000001</v>
      </c>
      <c r="S3886" s="70">
        <v>1.2</v>
      </c>
      <c r="T3886" s="70">
        <v>74.626559999999998</v>
      </c>
      <c r="U3886" s="67" t="s">
        <v>1519</v>
      </c>
      <c r="V3886" s="71" t="s">
        <v>4202</v>
      </c>
      <c r="W3886" s="171"/>
      <c r="X3886" s="172"/>
      <c r="Y3886" s="176">
        <f t="shared" si="2060"/>
        <v>0</v>
      </c>
      <c r="AA3886" s="192"/>
    </row>
    <row r="3887" spans="2:27" hidden="1">
      <c r="B3887" s="189">
        <f t="shared" si="2053"/>
        <v>0</v>
      </c>
      <c r="C3887" s="189">
        <f t="shared" ca="1" si="2054"/>
        <v>0</v>
      </c>
      <c r="D3887" s="189">
        <f t="shared" si="2055"/>
        <v>0</v>
      </c>
      <c r="E3887" s="189">
        <f t="shared" ca="1" si="2056"/>
        <v>0</v>
      </c>
      <c r="F3887" s="189">
        <f t="shared" si="2057"/>
        <v>0</v>
      </c>
      <c r="G3887" s="189" cm="1">
        <f t="array" aca="1" ref="G3887" ca="1">OFFSET(G3887,-1,,,)+1</f>
        <v>3882</v>
      </c>
      <c r="H3887" s="189">
        <f t="shared" si="2061"/>
        <v>0</v>
      </c>
      <c r="I3887" s="189">
        <f t="shared" si="2058"/>
        <v>0</v>
      </c>
      <c r="J3887" s="179">
        <f t="shared" si="2059"/>
        <v>0</v>
      </c>
      <c r="K3887" s="173"/>
      <c r="L3887" s="174" t="str" cm="1">
        <f t="array" aca="1" ref="L3887" ca="1">IF($K3887="",OFFSET(L3887,-1,,,),K3887)</f>
        <v>15.01.22.07.04.01</v>
      </c>
      <c r="M3887" s="175" t="str" cm="1">
        <f t="array" aca="1" ref="M3887" ca="1">IF(OR($K3887=0,$K3887=""),OFFSET(M3887,-1,,,),O3887)</f>
        <v>PINTURA LATEX PVA COLORIDO SOBRE MASSA ÚNICA COM 1 DEMÃO DE MASSA CORRIDA PVA</v>
      </c>
      <c r="N3887" s="67" t="s">
        <v>1380</v>
      </c>
      <c r="O3887" s="68" t="s">
        <v>1381</v>
      </c>
      <c r="P3887" s="68"/>
      <c r="Q3887" s="68" t="s">
        <v>3254</v>
      </c>
      <c r="R3887" s="69">
        <v>13.382400000000001</v>
      </c>
      <c r="S3887" s="70">
        <v>4.95</v>
      </c>
      <c r="T3887" s="70">
        <v>66.24288</v>
      </c>
      <c r="U3887" s="67" t="s">
        <v>1519</v>
      </c>
      <c r="V3887" s="71" t="s">
        <v>4202</v>
      </c>
      <c r="W3887" s="171"/>
      <c r="X3887" s="172"/>
      <c r="Y3887" s="176">
        <f t="shared" si="2060"/>
        <v>0</v>
      </c>
      <c r="AA3887" s="192"/>
    </row>
    <row r="3888" spans="2:27" hidden="1">
      <c r="B3888" s="189">
        <f t="shared" ref="B3888:B3951" si="2062">IF(J3888=0,0,U3888)</f>
        <v>0</v>
      </c>
      <c r="C3888" s="189">
        <f t="shared" ref="C3888:C3951" ca="1" si="2063">IF(OR(J3888=0,I3888=0),0,IF(_xlfn.IFNA(MATCH(B3888,OFFSET($B$5,,,$G3888,),),0)&gt;0,0,MAX(OFFSET($C$5,,,$G3888,))+1))</f>
        <v>0</v>
      </c>
      <c r="D3888" s="189">
        <f t="shared" ref="D3888:D3951" si="2064">IF(J3888=0,0,N3888&amp;"-"&amp;U3888)</f>
        <v>0</v>
      </c>
      <c r="E3888" s="189">
        <f t="shared" ref="E3888:E3951" ca="1" si="2065">IF(OR(J3888=0,I3888=0),0,IF(_xlfn.IFNA(MATCH(D3888,OFFSET($D$5,,,$G3888,),),0)&gt;0,0,_xlfn.MAXIFS(OFFSET($E$5,,,$G3888,),OFFSET($J$5,,,$G3888,),J3888)+1))</f>
        <v>0</v>
      </c>
      <c r="F3888" s="189">
        <f t="shared" ref="F3888:F3951" si="2066">IF(J3888=0,0,E3888&amp;"-"&amp;N3888)</f>
        <v>0</v>
      </c>
      <c r="G3888" s="189" cm="1">
        <f t="array" aca="1" ref="G3888" ca="1">OFFSET(G3888,-1,,,)+1</f>
        <v>3883</v>
      </c>
      <c r="H3888" s="189">
        <f t="shared" si="2061"/>
        <v>0</v>
      </c>
      <c r="I3888" s="189">
        <f t="shared" ref="I3888:I3951" si="2067">H3888*R3888</f>
        <v>0</v>
      </c>
      <c r="J3888" s="179">
        <f t="shared" ref="J3888:J3951" si="2068">IF(AND(I3888&lt;&gt;0,OR(K3888=0,K3888="")),N3888&amp;" - Mapa",0)</f>
        <v>0</v>
      </c>
      <c r="K3888" s="173"/>
      <c r="L3888" s="174" t="str" cm="1">
        <f t="array" aca="1" ref="L3888" ca="1">IF($K3888="",OFFSET(L3888,-1,,,),K3888)</f>
        <v>15.01.22.07.04.01</v>
      </c>
      <c r="M3888" s="175" t="str" cm="1">
        <f t="array" aca="1" ref="M3888" ca="1">IF(OR($K3888=0,$K3888=""),OFFSET(M3888,-1,,,),O3888)</f>
        <v>PINTURA LATEX PVA COLORIDO SOBRE MASSA ÚNICA COM 1 DEMÃO DE MASSA CORRIDA PVA</v>
      </c>
      <c r="N3888" s="67" t="s">
        <v>1395</v>
      </c>
      <c r="O3888" s="68" t="s">
        <v>1396</v>
      </c>
      <c r="P3888" s="68"/>
      <c r="Q3888" s="68" t="s">
        <v>3258</v>
      </c>
      <c r="R3888" s="69">
        <v>78.72</v>
      </c>
      <c r="S3888" s="70">
        <v>43</v>
      </c>
      <c r="T3888" s="70">
        <v>3384.96</v>
      </c>
      <c r="U3888" s="67" t="s">
        <v>1519</v>
      </c>
      <c r="V3888" s="71" t="s">
        <v>4202</v>
      </c>
      <c r="W3888" s="171"/>
      <c r="X3888" s="172"/>
      <c r="Y3888" s="176">
        <f t="shared" si="2060"/>
        <v>0</v>
      </c>
      <c r="AA3888" s="192"/>
    </row>
    <row r="3889" spans="2:27">
      <c r="B3889" s="189">
        <f t="shared" si="2062"/>
        <v>0</v>
      </c>
      <c r="C3889" s="189">
        <f t="shared" ca="1" si="2063"/>
        <v>0</v>
      </c>
      <c r="D3889" s="189">
        <f t="shared" si="2064"/>
        <v>0</v>
      </c>
      <c r="E3889" s="189">
        <f t="shared" ca="1" si="2065"/>
        <v>0</v>
      </c>
      <c r="F3889" s="189">
        <f t="shared" si="2066"/>
        <v>0</v>
      </c>
      <c r="G3889" s="189" cm="1">
        <f t="array" aca="1" ref="G3889" ca="1">OFFSET(G3889,-1,,,)+1</f>
        <v>3884</v>
      </c>
      <c r="H3889" s="189">
        <f t="shared" si="2061"/>
        <v>0</v>
      </c>
      <c r="I3889" s="189">
        <f t="shared" si="2067"/>
        <v>0</v>
      </c>
      <c r="J3889" s="179">
        <f t="shared" si="2068"/>
        <v>0</v>
      </c>
      <c r="K3889" s="173" t="s">
        <v>3675</v>
      </c>
      <c r="L3889" s="174" t="str" cm="1">
        <f t="array" aca="1" ref="L3889" ca="1">IF($K3889="",OFFSET(L3889,-1,,,),K3889)</f>
        <v>15.01.22.07.04.02</v>
      </c>
      <c r="M3889" s="175" t="str" cm="1">
        <f t="array" aca="1" ref="M3889" ca="1">IF(OR($K3889=0,$K3889=""),OFFSET(M3889,-1,,,),O3889)</f>
        <v>PINTURA ACRILICA SOBRE FORRO DE GESSO COM 01 DEMÃO DE MASSA CORRIDA PVA</v>
      </c>
      <c r="N3889" s="67" t="s">
        <v>1406</v>
      </c>
      <c r="O3889" s="68" t="s">
        <v>4692</v>
      </c>
      <c r="P3889" s="68"/>
      <c r="Q3889" s="68" t="s">
        <v>3258</v>
      </c>
      <c r="R3889" s="69">
        <v>41.76</v>
      </c>
      <c r="S3889" s="70">
        <v>19.750299999999999</v>
      </c>
      <c r="T3889" s="70">
        <v>824.77252799999997</v>
      </c>
      <c r="U3889" s="67"/>
      <c r="V3889" s="71"/>
      <c r="W3889" s="171"/>
      <c r="X3889" s="172"/>
      <c r="Y3889" s="176">
        <f t="shared" si="2060"/>
        <v>0</v>
      </c>
      <c r="AA3889" s="192"/>
    </row>
    <row r="3890" spans="2:27" hidden="1">
      <c r="B3890" s="189">
        <f t="shared" si="2062"/>
        <v>0</v>
      </c>
      <c r="C3890" s="189">
        <f t="shared" ca="1" si="2063"/>
        <v>0</v>
      </c>
      <c r="D3890" s="189">
        <f t="shared" si="2064"/>
        <v>0</v>
      </c>
      <c r="E3890" s="189">
        <f t="shared" ca="1" si="2065"/>
        <v>0</v>
      </c>
      <c r="F3890" s="189">
        <f t="shared" si="2066"/>
        <v>0</v>
      </c>
      <c r="G3890" s="189" cm="1">
        <f t="array" aca="1" ref="G3890" ca="1">OFFSET(G3890,-1,,,)+1</f>
        <v>3885</v>
      </c>
      <c r="H3890" s="189">
        <f t="shared" si="2061"/>
        <v>0</v>
      </c>
      <c r="I3890" s="189">
        <f t="shared" si="2067"/>
        <v>0</v>
      </c>
      <c r="J3890" s="179">
        <f t="shared" si="2068"/>
        <v>0</v>
      </c>
      <c r="K3890" s="173"/>
      <c r="L3890" s="174" t="str" cm="1">
        <f t="array" aca="1" ref="L3890" ca="1">IF($K3890="",OFFSET(L3890,-1,,,),K3890)</f>
        <v>15.01.22.07.04.02</v>
      </c>
      <c r="M3890" s="175" t="str" cm="1">
        <f t="array" aca="1" ref="M3890" ca="1">IF(OR($K3890=0,$K3890=""),OFFSET(M3890,-1,,,),O3890)</f>
        <v>PINTURA ACRILICA SOBRE FORRO DE GESSO COM 01 DEMÃO DE MASSA CORRIDA PVA</v>
      </c>
      <c r="N3890" s="67" t="s">
        <v>167</v>
      </c>
      <c r="O3890" s="68" t="s">
        <v>168</v>
      </c>
      <c r="P3890" s="68"/>
      <c r="Q3890" s="68" t="s">
        <v>3254</v>
      </c>
      <c r="R3890" s="69">
        <v>9.872064</v>
      </c>
      <c r="S3890" s="70">
        <v>7.7</v>
      </c>
      <c r="T3890" s="70">
        <v>76.014892799999998</v>
      </c>
      <c r="U3890" s="67" t="s">
        <v>1519</v>
      </c>
      <c r="V3890" s="71" t="s">
        <v>4202</v>
      </c>
      <c r="W3890" s="171"/>
      <c r="X3890" s="172"/>
      <c r="Y3890" s="176">
        <f t="shared" si="2060"/>
        <v>0</v>
      </c>
      <c r="AA3890" s="192"/>
    </row>
    <row r="3891" spans="2:27" hidden="1">
      <c r="B3891" s="189">
        <f t="shared" si="2062"/>
        <v>0</v>
      </c>
      <c r="C3891" s="189">
        <f t="shared" ca="1" si="2063"/>
        <v>0</v>
      </c>
      <c r="D3891" s="189">
        <f t="shared" si="2064"/>
        <v>0</v>
      </c>
      <c r="E3891" s="189">
        <f t="shared" ca="1" si="2065"/>
        <v>0</v>
      </c>
      <c r="F3891" s="189">
        <f t="shared" si="2066"/>
        <v>0</v>
      </c>
      <c r="G3891" s="189" cm="1">
        <f t="array" aca="1" ref="G3891" ca="1">OFFSET(G3891,-1,,,)+1</f>
        <v>3886</v>
      </c>
      <c r="H3891" s="189">
        <f t="shared" si="2061"/>
        <v>0</v>
      </c>
      <c r="I3891" s="189">
        <f t="shared" si="2067"/>
        <v>0</v>
      </c>
      <c r="J3891" s="179">
        <f t="shared" si="2068"/>
        <v>0</v>
      </c>
      <c r="K3891" s="173"/>
      <c r="L3891" s="174" t="str" cm="1">
        <f t="array" aca="1" ref="L3891" ca="1">IF($K3891="",OFFSET(L3891,-1,,,),K3891)</f>
        <v>15.01.22.07.04.02</v>
      </c>
      <c r="M3891" s="175" t="str" cm="1">
        <f t="array" aca="1" ref="M3891" ca="1">IF(OR($K3891=0,$K3891=""),OFFSET(M3891,-1,,,),O3891)</f>
        <v>PINTURA ACRILICA SOBRE FORRO DE GESSO COM 01 DEMÃO DE MASSA CORRIDA PVA</v>
      </c>
      <c r="N3891" s="67" t="s">
        <v>1378</v>
      </c>
      <c r="O3891" s="68" t="s">
        <v>1379</v>
      </c>
      <c r="P3891" s="68"/>
      <c r="Q3891" s="68" t="s">
        <v>3254</v>
      </c>
      <c r="R3891" s="69">
        <v>6.2640000000000002</v>
      </c>
      <c r="S3891" s="70">
        <v>1.2</v>
      </c>
      <c r="T3891" s="70">
        <v>7.5167999999999999</v>
      </c>
      <c r="U3891" s="67" t="s">
        <v>1519</v>
      </c>
      <c r="V3891" s="71" t="s">
        <v>4202</v>
      </c>
      <c r="W3891" s="171"/>
      <c r="X3891" s="172"/>
      <c r="Y3891" s="176">
        <f t="shared" si="2060"/>
        <v>0</v>
      </c>
      <c r="AA3891" s="192"/>
    </row>
    <row r="3892" spans="2:27" hidden="1">
      <c r="B3892" s="189">
        <f t="shared" si="2062"/>
        <v>0</v>
      </c>
      <c r="C3892" s="189">
        <f t="shared" ca="1" si="2063"/>
        <v>0</v>
      </c>
      <c r="D3892" s="189">
        <f t="shared" si="2064"/>
        <v>0</v>
      </c>
      <c r="E3892" s="189">
        <f t="shared" ca="1" si="2065"/>
        <v>0</v>
      </c>
      <c r="F3892" s="189">
        <f t="shared" si="2066"/>
        <v>0</v>
      </c>
      <c r="G3892" s="189" cm="1">
        <f t="array" aca="1" ref="G3892" ca="1">OFFSET(G3892,-1,,,)+1</f>
        <v>3887</v>
      </c>
      <c r="H3892" s="189">
        <f t="shared" si="2061"/>
        <v>0</v>
      </c>
      <c r="I3892" s="189">
        <f t="shared" si="2067"/>
        <v>0</v>
      </c>
      <c r="J3892" s="179">
        <f t="shared" si="2068"/>
        <v>0</v>
      </c>
      <c r="K3892" s="173"/>
      <c r="L3892" s="174" t="str" cm="1">
        <f t="array" aca="1" ref="L3892" ca="1">IF($K3892="",OFFSET(L3892,-1,,,),K3892)</f>
        <v>15.01.22.07.04.02</v>
      </c>
      <c r="M3892" s="175" t="str" cm="1">
        <f t="array" aca="1" ref="M3892" ca="1">IF(OR($K3892=0,$K3892=""),OFFSET(M3892,-1,,,),O3892)</f>
        <v>PINTURA ACRILICA SOBRE FORRO DE GESSO COM 01 DEMÃO DE MASSA CORRIDA PVA</v>
      </c>
      <c r="N3892" s="67" t="s">
        <v>1407</v>
      </c>
      <c r="O3892" s="68" t="s">
        <v>1408</v>
      </c>
      <c r="P3892" s="68"/>
      <c r="Q3892" s="68" t="s">
        <v>3258</v>
      </c>
      <c r="R3892" s="69">
        <v>41.76</v>
      </c>
      <c r="S3892" s="70">
        <v>17.75</v>
      </c>
      <c r="T3892" s="70">
        <v>741.24</v>
      </c>
      <c r="U3892" s="67" t="s">
        <v>1519</v>
      </c>
      <c r="V3892" s="71" t="s">
        <v>4202</v>
      </c>
      <c r="W3892" s="171"/>
      <c r="X3892" s="172"/>
      <c r="Y3892" s="176">
        <f t="shared" si="2060"/>
        <v>0</v>
      </c>
      <c r="AA3892" s="192"/>
    </row>
    <row r="3893" spans="2:27" hidden="1">
      <c r="B3893" s="189">
        <f t="shared" si="2062"/>
        <v>0</v>
      </c>
      <c r="C3893" s="189">
        <f t="shared" ca="1" si="2063"/>
        <v>0</v>
      </c>
      <c r="D3893" s="189">
        <f t="shared" si="2064"/>
        <v>0</v>
      </c>
      <c r="E3893" s="189">
        <f t="shared" ca="1" si="2065"/>
        <v>0</v>
      </c>
      <c r="F3893" s="189">
        <f t="shared" si="2066"/>
        <v>0</v>
      </c>
      <c r="G3893" s="189" cm="1">
        <f t="array" aca="1" ref="G3893" ca="1">OFFSET(G3893,-1,,,)+1</f>
        <v>3888</v>
      </c>
      <c r="H3893" s="189">
        <f t="shared" si="2061"/>
        <v>0</v>
      </c>
      <c r="I3893" s="189">
        <f t="shared" si="2067"/>
        <v>0</v>
      </c>
      <c r="J3893" s="179">
        <f t="shared" si="2068"/>
        <v>0</v>
      </c>
      <c r="K3893" s="173" t="s">
        <v>3676</v>
      </c>
      <c r="L3893" s="174" t="str" cm="1">
        <f t="array" aca="1" ref="L3893" ca="1">IF($K3893="",OFFSET(L3893,-1,,,),K3893)</f>
        <v>15.01.22.07.05</v>
      </c>
      <c r="M3893" s="175" t="str" cm="1">
        <f t="array" aca="1" ref="M3893" ca="1">IF(OR($K3893=0,$K3893=""),OFFSET(M3893,-1,,,),O3893)</f>
        <v>BANCADA</v>
      </c>
      <c r="N3893" s="67" t="s">
        <v>143</v>
      </c>
      <c r="O3893" s="68" t="s">
        <v>4859</v>
      </c>
      <c r="P3893" s="68"/>
      <c r="Q3893" s="68"/>
      <c r="R3893" s="69"/>
      <c r="S3893" s="70"/>
      <c r="T3893" s="70">
        <v>0</v>
      </c>
      <c r="U3893" s="67"/>
      <c r="V3893" s="71"/>
      <c r="W3893" s="171"/>
      <c r="X3893" s="172"/>
      <c r="Y3893" s="176">
        <f t="shared" si="2060"/>
        <v>0</v>
      </c>
      <c r="AA3893" s="192"/>
    </row>
    <row r="3894" spans="2:27">
      <c r="B3894" s="189">
        <f t="shared" si="2062"/>
        <v>0</v>
      </c>
      <c r="C3894" s="189">
        <f t="shared" ca="1" si="2063"/>
        <v>0</v>
      </c>
      <c r="D3894" s="189">
        <f t="shared" si="2064"/>
        <v>0</v>
      </c>
      <c r="E3894" s="189">
        <f t="shared" ca="1" si="2065"/>
        <v>0</v>
      </c>
      <c r="F3894" s="189">
        <f t="shared" si="2066"/>
        <v>0</v>
      </c>
      <c r="G3894" s="189" cm="1">
        <f t="array" aca="1" ref="G3894" ca="1">OFFSET(G3894,-1,,,)+1</f>
        <v>3889</v>
      </c>
      <c r="H3894" s="189">
        <f t="shared" si="2061"/>
        <v>0</v>
      </c>
      <c r="I3894" s="189">
        <f t="shared" si="2067"/>
        <v>0</v>
      </c>
      <c r="J3894" s="179">
        <f t="shared" si="2068"/>
        <v>0</v>
      </c>
      <c r="K3894" s="173" t="s">
        <v>3677</v>
      </c>
      <c r="L3894" s="174" t="str" cm="1">
        <f t="array" aca="1" ref="L3894" ca="1">IF($K3894="",OFFSET(L3894,-1,,,),K3894)</f>
        <v>15.01.22.07.05.01</v>
      </c>
      <c r="M3894" s="175" t="str" cm="1">
        <f t="array" aca="1" ref="M3894" ca="1">IF(OR($K3894=0,$K3894=""),OFFSET(M3894,-1,,,),O3894)</f>
        <v>BANCADA EM GRANITO BRANCO ITAUNAS</v>
      </c>
      <c r="N3894" s="67" t="s">
        <v>4081</v>
      </c>
      <c r="O3894" s="68" t="s">
        <v>4737</v>
      </c>
      <c r="P3894" s="68"/>
      <c r="Q3894" s="68" t="s">
        <v>3258</v>
      </c>
      <c r="R3894" s="69">
        <v>5.16</v>
      </c>
      <c r="S3894" s="70">
        <v>1320</v>
      </c>
      <c r="T3894" s="70">
        <v>6811.2</v>
      </c>
      <c r="U3894" s="67"/>
      <c r="V3894" s="71"/>
      <c r="W3894" s="171"/>
      <c r="X3894" s="172"/>
      <c r="Y3894" s="176">
        <f t="shared" si="2060"/>
        <v>0</v>
      </c>
      <c r="AA3894" s="192"/>
    </row>
    <row r="3895" spans="2:27" hidden="1">
      <c r="B3895" s="189">
        <f t="shared" si="2062"/>
        <v>0</v>
      </c>
      <c r="C3895" s="189">
        <f t="shared" ca="1" si="2063"/>
        <v>0</v>
      </c>
      <c r="D3895" s="189">
        <f t="shared" si="2064"/>
        <v>0</v>
      </c>
      <c r="E3895" s="189">
        <f t="shared" ca="1" si="2065"/>
        <v>0</v>
      </c>
      <c r="F3895" s="189">
        <f t="shared" si="2066"/>
        <v>0</v>
      </c>
      <c r="G3895" s="189" cm="1">
        <f t="array" aca="1" ref="G3895" ca="1">OFFSET(G3895,-1,,,)+1</f>
        <v>3890</v>
      </c>
      <c r="H3895" s="189">
        <f t="shared" si="2061"/>
        <v>0</v>
      </c>
      <c r="I3895" s="189">
        <f t="shared" si="2067"/>
        <v>0</v>
      </c>
      <c r="J3895" s="179">
        <f t="shared" si="2068"/>
        <v>0</v>
      </c>
      <c r="K3895" s="173"/>
      <c r="L3895" s="174" t="str" cm="1">
        <f t="array" aca="1" ref="L3895" ca="1">IF($K3895="",OFFSET(L3895,-1,,,),K3895)</f>
        <v>15.01.22.07.05.01</v>
      </c>
      <c r="M3895" s="175" t="str" cm="1">
        <f t="array" aca="1" ref="M3895" ca="1">IF(OR($K3895=0,$K3895=""),OFFSET(M3895,-1,,,),O3895)</f>
        <v>BANCADA EM GRANITO BRANCO ITAUNAS</v>
      </c>
      <c r="N3895" s="67" t="s">
        <v>4073</v>
      </c>
      <c r="O3895" s="68" t="s">
        <v>4722</v>
      </c>
      <c r="P3895" s="68"/>
      <c r="Q3895" s="68" t="s">
        <v>3258</v>
      </c>
      <c r="R3895" s="69">
        <v>6.1920000000000002</v>
      </c>
      <c r="S3895" s="70">
        <v>980</v>
      </c>
      <c r="T3895" s="70">
        <v>6068.16</v>
      </c>
      <c r="U3895" s="67" t="s">
        <v>1519</v>
      </c>
      <c r="V3895" s="71" t="s">
        <v>4202</v>
      </c>
      <c r="W3895" s="171"/>
      <c r="X3895" s="172"/>
      <c r="Y3895" s="176">
        <f t="shared" si="2060"/>
        <v>0</v>
      </c>
      <c r="AA3895" s="192"/>
    </row>
    <row r="3896" spans="2:27" hidden="1">
      <c r="B3896" s="189">
        <f t="shared" si="2062"/>
        <v>0</v>
      </c>
      <c r="C3896" s="189">
        <f t="shared" ca="1" si="2063"/>
        <v>0</v>
      </c>
      <c r="D3896" s="189">
        <f t="shared" si="2064"/>
        <v>0</v>
      </c>
      <c r="E3896" s="189">
        <f t="shared" ca="1" si="2065"/>
        <v>0</v>
      </c>
      <c r="F3896" s="189">
        <f t="shared" si="2066"/>
        <v>0</v>
      </c>
      <c r="G3896" s="189" cm="1">
        <f t="array" aca="1" ref="G3896" ca="1">OFFSET(G3896,-1,,,)+1</f>
        <v>3891</v>
      </c>
      <c r="H3896" s="189">
        <f t="shared" si="2061"/>
        <v>0</v>
      </c>
      <c r="I3896" s="189">
        <f t="shared" si="2067"/>
        <v>0</v>
      </c>
      <c r="J3896" s="179">
        <f t="shared" si="2068"/>
        <v>0</v>
      </c>
      <c r="K3896" s="173"/>
      <c r="L3896" s="174" t="str" cm="1">
        <f t="array" aca="1" ref="L3896" ca="1">IF($K3896="",OFFSET(L3896,-1,,,),K3896)</f>
        <v>15.01.22.07.05.01</v>
      </c>
      <c r="M3896" s="175" t="str" cm="1">
        <f t="array" aca="1" ref="M3896" ca="1">IF(OR($K3896=0,$K3896=""),OFFSET(M3896,-1,,,),O3896)</f>
        <v>BANCADA EM GRANITO BRANCO ITAUNAS</v>
      </c>
      <c r="N3896" s="67" t="s">
        <v>1156</v>
      </c>
      <c r="O3896" s="68" t="s">
        <v>1157</v>
      </c>
      <c r="P3896" s="68"/>
      <c r="Q3896" s="68" t="s">
        <v>3258</v>
      </c>
      <c r="R3896" s="69">
        <v>6.1920000000000002</v>
      </c>
      <c r="S3896" s="70">
        <v>120</v>
      </c>
      <c r="T3896" s="70">
        <v>743.04</v>
      </c>
      <c r="U3896" s="67" t="s">
        <v>1519</v>
      </c>
      <c r="V3896" s="71" t="s">
        <v>4202</v>
      </c>
      <c r="W3896" s="171"/>
      <c r="X3896" s="172"/>
      <c r="Y3896" s="176">
        <f t="shared" si="2060"/>
        <v>0</v>
      </c>
      <c r="AA3896" s="192"/>
    </row>
    <row r="3897" spans="2:27">
      <c r="B3897" s="189">
        <f t="shared" si="2062"/>
        <v>0</v>
      </c>
      <c r="C3897" s="189">
        <f t="shared" ca="1" si="2063"/>
        <v>0</v>
      </c>
      <c r="D3897" s="189">
        <f t="shared" si="2064"/>
        <v>0</v>
      </c>
      <c r="E3897" s="189">
        <f t="shared" ca="1" si="2065"/>
        <v>0</v>
      </c>
      <c r="F3897" s="189">
        <f t="shared" si="2066"/>
        <v>0</v>
      </c>
      <c r="G3897" s="189" cm="1">
        <f t="array" aca="1" ref="G3897" ca="1">OFFSET(G3897,-1,,,)+1</f>
        <v>3892</v>
      </c>
      <c r="H3897" s="189">
        <f t="shared" si="2061"/>
        <v>0</v>
      </c>
      <c r="I3897" s="189">
        <f t="shared" si="2067"/>
        <v>0</v>
      </c>
      <c r="J3897" s="179">
        <f t="shared" si="2068"/>
        <v>0</v>
      </c>
      <c r="K3897" s="173" t="s">
        <v>3678</v>
      </c>
      <c r="L3897" s="174" t="str" cm="1">
        <f t="array" aca="1" ref="L3897" ca="1">IF($K3897="",OFFSET(L3897,-1,,,),K3897)</f>
        <v>15.01.22.07.05.02</v>
      </c>
      <c r="M3897" s="175" t="str" cm="1">
        <f t="array" aca="1" ref="M3897" ca="1">IF(OR($K3897=0,$K3897=""),OFFSET(M3897,-1,,,),O3897)</f>
        <v>BANCADA EM GRANITO BRANCO ITAUNAS COM CUBA INOX - 3,16X1,00M</v>
      </c>
      <c r="N3897" s="67" t="s">
        <v>4147</v>
      </c>
      <c r="O3897" s="68" t="s">
        <v>4860</v>
      </c>
      <c r="P3897" s="68"/>
      <c r="Q3897" s="68" t="s">
        <v>3260</v>
      </c>
      <c r="R3897" s="69">
        <v>1</v>
      </c>
      <c r="S3897" s="70">
        <v>994.25199999999995</v>
      </c>
      <c r="T3897" s="70">
        <v>994.25199999999995</v>
      </c>
      <c r="U3897" s="67"/>
      <c r="V3897" s="71"/>
      <c r="W3897" s="171"/>
      <c r="X3897" s="172"/>
      <c r="Y3897" s="176">
        <f t="shared" si="2060"/>
        <v>0</v>
      </c>
      <c r="AA3897" s="192"/>
    </row>
    <row r="3898" spans="2:27" hidden="1">
      <c r="B3898" s="189">
        <f t="shared" si="2062"/>
        <v>0</v>
      </c>
      <c r="C3898" s="189">
        <f t="shared" ca="1" si="2063"/>
        <v>0</v>
      </c>
      <c r="D3898" s="189">
        <f t="shared" si="2064"/>
        <v>0</v>
      </c>
      <c r="E3898" s="189">
        <f t="shared" ca="1" si="2065"/>
        <v>0</v>
      </c>
      <c r="F3898" s="189">
        <f t="shared" si="2066"/>
        <v>0</v>
      </c>
      <c r="G3898" s="189" cm="1">
        <f t="array" aca="1" ref="G3898" ca="1">OFFSET(G3898,-1,,,)+1</f>
        <v>3893</v>
      </c>
      <c r="H3898" s="189">
        <f t="shared" si="2061"/>
        <v>0</v>
      </c>
      <c r="I3898" s="189">
        <f t="shared" si="2067"/>
        <v>0</v>
      </c>
      <c r="J3898" s="179">
        <f t="shared" si="2068"/>
        <v>0</v>
      </c>
      <c r="K3898" s="173"/>
      <c r="L3898" s="174" t="str" cm="1">
        <f t="array" aca="1" ref="L3898" ca="1">IF($K3898="",OFFSET(L3898,-1,,,),K3898)</f>
        <v>15.01.22.07.05.02</v>
      </c>
      <c r="M3898" s="175" t="str" cm="1">
        <f t="array" aca="1" ref="M3898" ca="1">IF(OR($K3898=0,$K3898=""),OFFSET(M3898,-1,,,),O3898)</f>
        <v>BANCADA EM GRANITO BRANCO ITAUNAS COM CUBA INOX - 3,16X1,00M</v>
      </c>
      <c r="N3898" s="67" t="s">
        <v>1138</v>
      </c>
      <c r="O3898" s="68" t="s">
        <v>1139</v>
      </c>
      <c r="P3898" s="68"/>
      <c r="Q3898" s="68" t="s">
        <v>3260</v>
      </c>
      <c r="R3898" s="69">
        <v>2</v>
      </c>
      <c r="S3898" s="70">
        <v>20</v>
      </c>
      <c r="T3898" s="70">
        <v>40</v>
      </c>
      <c r="U3898" s="67" t="s">
        <v>1519</v>
      </c>
      <c r="V3898" s="71" t="s">
        <v>4202</v>
      </c>
      <c r="W3898" s="171"/>
      <c r="X3898" s="172"/>
      <c r="Y3898" s="176">
        <f t="shared" si="2060"/>
        <v>0</v>
      </c>
      <c r="AA3898" s="192"/>
    </row>
    <row r="3899" spans="2:27" hidden="1">
      <c r="B3899" s="189">
        <f t="shared" si="2062"/>
        <v>0</v>
      </c>
      <c r="C3899" s="189">
        <f t="shared" ca="1" si="2063"/>
        <v>0</v>
      </c>
      <c r="D3899" s="189">
        <f t="shared" si="2064"/>
        <v>0</v>
      </c>
      <c r="E3899" s="189">
        <f t="shared" ca="1" si="2065"/>
        <v>0</v>
      </c>
      <c r="F3899" s="189">
        <f t="shared" si="2066"/>
        <v>0</v>
      </c>
      <c r="G3899" s="189" cm="1">
        <f t="array" aca="1" ref="G3899" ca="1">OFFSET(G3899,-1,,,)+1</f>
        <v>3894</v>
      </c>
      <c r="H3899" s="189">
        <f t="shared" si="2061"/>
        <v>0</v>
      </c>
      <c r="I3899" s="189">
        <f t="shared" si="2067"/>
        <v>0</v>
      </c>
      <c r="J3899" s="179">
        <f t="shared" si="2068"/>
        <v>0</v>
      </c>
      <c r="K3899" s="173"/>
      <c r="L3899" s="174" t="str" cm="1">
        <f t="array" aca="1" ref="L3899" ca="1">IF($K3899="",OFFSET(L3899,-1,,,),K3899)</f>
        <v>15.01.22.07.05.02</v>
      </c>
      <c r="M3899" s="175" t="str" cm="1">
        <f t="array" aca="1" ref="M3899" ca="1">IF(OR($K3899=0,$K3899=""),OFFSET(M3899,-1,,,),O3899)</f>
        <v>BANCADA EM GRANITO BRANCO ITAUNAS COM CUBA INOX - 3,16X1,00M</v>
      </c>
      <c r="N3899" s="67" t="s">
        <v>1142</v>
      </c>
      <c r="O3899" s="68" t="s">
        <v>1143</v>
      </c>
      <c r="P3899" s="68"/>
      <c r="Q3899" s="68" t="s">
        <v>3255</v>
      </c>
      <c r="R3899" s="69">
        <v>2.5000000000000001E-2</v>
      </c>
      <c r="S3899" s="70">
        <v>40</v>
      </c>
      <c r="T3899" s="70">
        <v>1</v>
      </c>
      <c r="U3899" s="67" t="s">
        <v>1519</v>
      </c>
      <c r="V3899" s="71" t="s">
        <v>4202</v>
      </c>
      <c r="W3899" s="171"/>
      <c r="X3899" s="172"/>
      <c r="Y3899" s="176">
        <f t="shared" si="2060"/>
        <v>0</v>
      </c>
      <c r="AA3899" s="192"/>
    </row>
    <row r="3900" spans="2:27" hidden="1">
      <c r="B3900" s="189">
        <f t="shared" si="2062"/>
        <v>0</v>
      </c>
      <c r="C3900" s="189">
        <f t="shared" ca="1" si="2063"/>
        <v>0</v>
      </c>
      <c r="D3900" s="189">
        <f t="shared" si="2064"/>
        <v>0</v>
      </c>
      <c r="E3900" s="189">
        <f t="shared" ca="1" si="2065"/>
        <v>0</v>
      </c>
      <c r="F3900" s="189">
        <f t="shared" si="2066"/>
        <v>0</v>
      </c>
      <c r="G3900" s="189" cm="1">
        <f t="array" aca="1" ref="G3900" ca="1">OFFSET(G3900,-1,,,)+1</f>
        <v>3895</v>
      </c>
      <c r="H3900" s="189">
        <f t="shared" si="2061"/>
        <v>0</v>
      </c>
      <c r="I3900" s="189">
        <f t="shared" si="2067"/>
        <v>0</v>
      </c>
      <c r="J3900" s="179">
        <f t="shared" si="2068"/>
        <v>0</v>
      </c>
      <c r="K3900" s="173"/>
      <c r="L3900" s="174" t="str" cm="1">
        <f t="array" aca="1" ref="L3900" ca="1">IF($K3900="",OFFSET(L3900,-1,,,),K3900)</f>
        <v>15.01.22.07.05.02</v>
      </c>
      <c r="M3900" s="175" t="str" cm="1">
        <f t="array" aca="1" ref="M3900" ca="1">IF(OR($K3900=0,$K3900=""),OFFSET(M3900,-1,,,),O3900)</f>
        <v>BANCADA EM GRANITO BRANCO ITAUNAS COM CUBA INOX - 3,16X1,00M</v>
      </c>
      <c r="N3900" s="67" t="s">
        <v>1144</v>
      </c>
      <c r="O3900" s="68" t="s">
        <v>1145</v>
      </c>
      <c r="P3900" s="68"/>
      <c r="Q3900" s="68" t="s">
        <v>3260</v>
      </c>
      <c r="R3900" s="69">
        <v>1</v>
      </c>
      <c r="S3900" s="70">
        <v>15</v>
      </c>
      <c r="T3900" s="70">
        <v>15</v>
      </c>
      <c r="U3900" s="67" t="s">
        <v>1519</v>
      </c>
      <c r="V3900" s="71" t="s">
        <v>4202</v>
      </c>
      <c r="W3900" s="171"/>
      <c r="X3900" s="172"/>
      <c r="Y3900" s="176">
        <f t="shared" si="2060"/>
        <v>0</v>
      </c>
      <c r="AA3900" s="192"/>
    </row>
    <row r="3901" spans="2:27" hidden="1">
      <c r="B3901" s="189">
        <f t="shared" si="2062"/>
        <v>0</v>
      </c>
      <c r="C3901" s="189">
        <f t="shared" ca="1" si="2063"/>
        <v>0</v>
      </c>
      <c r="D3901" s="189">
        <f t="shared" si="2064"/>
        <v>0</v>
      </c>
      <c r="E3901" s="189">
        <f t="shared" ca="1" si="2065"/>
        <v>0</v>
      </c>
      <c r="F3901" s="189">
        <f t="shared" si="2066"/>
        <v>0</v>
      </c>
      <c r="G3901" s="189" cm="1">
        <f t="array" aca="1" ref="G3901" ca="1">OFFSET(G3901,-1,,,)+1</f>
        <v>3896</v>
      </c>
      <c r="H3901" s="189">
        <f t="shared" si="2061"/>
        <v>0</v>
      </c>
      <c r="I3901" s="189">
        <f t="shared" si="2067"/>
        <v>0</v>
      </c>
      <c r="J3901" s="179">
        <f t="shared" si="2068"/>
        <v>0</v>
      </c>
      <c r="K3901" s="173"/>
      <c r="L3901" s="174" t="str" cm="1">
        <f t="array" aca="1" ref="L3901" ca="1">IF($K3901="",OFFSET(L3901,-1,,,),K3901)</f>
        <v>15.01.22.07.05.02</v>
      </c>
      <c r="M3901" s="175" t="str" cm="1">
        <f t="array" aca="1" ref="M3901" ca="1">IF(OR($K3901=0,$K3901=""),OFFSET(M3901,-1,,,),O3901)</f>
        <v>BANCADA EM GRANITO BRANCO ITAUNAS COM CUBA INOX - 3,16X1,00M</v>
      </c>
      <c r="N3901" s="67" t="s">
        <v>1146</v>
      </c>
      <c r="O3901" s="68" t="s">
        <v>1147</v>
      </c>
      <c r="P3901" s="68"/>
      <c r="Q3901" s="68" t="s">
        <v>3260</v>
      </c>
      <c r="R3901" s="69">
        <v>1</v>
      </c>
      <c r="S3901" s="70">
        <v>50</v>
      </c>
      <c r="T3901" s="70">
        <v>50</v>
      </c>
      <c r="U3901" s="67" t="s">
        <v>1519</v>
      </c>
      <c r="V3901" s="71" t="s">
        <v>4202</v>
      </c>
      <c r="W3901" s="171"/>
      <c r="X3901" s="172"/>
      <c r="Y3901" s="176">
        <f t="shared" si="2060"/>
        <v>0</v>
      </c>
      <c r="AA3901" s="192"/>
    </row>
    <row r="3902" spans="2:27" hidden="1">
      <c r="B3902" s="189">
        <f t="shared" si="2062"/>
        <v>0</v>
      </c>
      <c r="C3902" s="189">
        <f t="shared" ca="1" si="2063"/>
        <v>0</v>
      </c>
      <c r="D3902" s="189">
        <f t="shared" si="2064"/>
        <v>0</v>
      </c>
      <c r="E3902" s="189">
        <f t="shared" ca="1" si="2065"/>
        <v>0</v>
      </c>
      <c r="F3902" s="189">
        <f t="shared" si="2066"/>
        <v>0</v>
      </c>
      <c r="G3902" s="189" cm="1">
        <f t="array" aca="1" ref="G3902" ca="1">OFFSET(G3902,-1,,,)+1</f>
        <v>3897</v>
      </c>
      <c r="H3902" s="189">
        <f t="shared" si="2061"/>
        <v>0</v>
      </c>
      <c r="I3902" s="189">
        <f t="shared" si="2067"/>
        <v>0</v>
      </c>
      <c r="J3902" s="179">
        <f t="shared" si="2068"/>
        <v>0</v>
      </c>
      <c r="K3902" s="173"/>
      <c r="L3902" s="174" t="str" cm="1">
        <f t="array" aca="1" ref="L3902" ca="1">IF($K3902="",OFFSET(L3902,-1,,,),K3902)</f>
        <v>15.01.22.07.05.02</v>
      </c>
      <c r="M3902" s="175" t="str" cm="1">
        <f t="array" aca="1" ref="M3902" ca="1">IF(OR($K3902=0,$K3902=""),OFFSET(M3902,-1,,,),O3902)</f>
        <v>BANCADA EM GRANITO BRANCO ITAUNAS COM CUBA INOX - 3,16X1,00M</v>
      </c>
      <c r="N3902" s="67" t="s">
        <v>1524</v>
      </c>
      <c r="O3902" s="68" t="s">
        <v>1525</v>
      </c>
      <c r="P3902" s="68"/>
      <c r="Q3902" s="68" t="s">
        <v>3260</v>
      </c>
      <c r="R3902" s="69">
        <v>1</v>
      </c>
      <c r="S3902" s="70">
        <v>4</v>
      </c>
      <c r="T3902" s="70">
        <v>4</v>
      </c>
      <c r="U3902" s="67" t="s">
        <v>1519</v>
      </c>
      <c r="V3902" s="71" t="s">
        <v>4202</v>
      </c>
      <c r="W3902" s="171"/>
      <c r="X3902" s="172"/>
      <c r="Y3902" s="176">
        <f t="shared" si="2060"/>
        <v>0</v>
      </c>
      <c r="AA3902" s="192"/>
    </row>
    <row r="3903" spans="2:27" hidden="1">
      <c r="B3903" s="189">
        <f t="shared" si="2062"/>
        <v>0</v>
      </c>
      <c r="C3903" s="189">
        <f t="shared" ca="1" si="2063"/>
        <v>0</v>
      </c>
      <c r="D3903" s="189">
        <f t="shared" si="2064"/>
        <v>0</v>
      </c>
      <c r="E3903" s="189">
        <f t="shared" ca="1" si="2065"/>
        <v>0</v>
      </c>
      <c r="F3903" s="189">
        <f t="shared" si="2066"/>
        <v>0</v>
      </c>
      <c r="G3903" s="189" cm="1">
        <f t="array" aca="1" ref="G3903" ca="1">OFFSET(G3903,-1,,,)+1</f>
        <v>3898</v>
      </c>
      <c r="H3903" s="189">
        <f t="shared" si="2061"/>
        <v>0</v>
      </c>
      <c r="I3903" s="189">
        <f t="shared" si="2067"/>
        <v>0</v>
      </c>
      <c r="J3903" s="179">
        <f t="shared" si="2068"/>
        <v>0</v>
      </c>
      <c r="K3903" s="173"/>
      <c r="L3903" s="174" t="str" cm="1">
        <f t="array" aca="1" ref="L3903" ca="1">IF($K3903="",OFFSET(L3903,-1,,,),K3903)</f>
        <v>15.01.22.07.05.02</v>
      </c>
      <c r="M3903" s="175" t="str" cm="1">
        <f t="array" aca="1" ref="M3903" ca="1">IF(OR($K3903=0,$K3903=""),OFFSET(M3903,-1,,,),O3903)</f>
        <v>BANCADA EM GRANITO BRANCO ITAUNAS COM CUBA INOX - 3,16X1,00M</v>
      </c>
      <c r="N3903" s="67" t="s">
        <v>1526</v>
      </c>
      <c r="O3903" s="68" t="s">
        <v>1527</v>
      </c>
      <c r="P3903" s="68"/>
      <c r="Q3903" s="68" t="s">
        <v>3260</v>
      </c>
      <c r="R3903" s="69">
        <v>1</v>
      </c>
      <c r="S3903" s="70">
        <v>62.35</v>
      </c>
      <c r="T3903" s="70">
        <v>62.35</v>
      </c>
      <c r="U3903" s="67" t="s">
        <v>1519</v>
      </c>
      <c r="V3903" s="71" t="s">
        <v>4202</v>
      </c>
      <c r="W3903" s="171"/>
      <c r="X3903" s="172"/>
      <c r="Y3903" s="176">
        <f t="shared" si="2060"/>
        <v>0</v>
      </c>
      <c r="AA3903" s="192"/>
    </row>
    <row r="3904" spans="2:27" hidden="1">
      <c r="B3904" s="189">
        <f t="shared" si="2062"/>
        <v>0</v>
      </c>
      <c r="C3904" s="189">
        <f t="shared" ca="1" si="2063"/>
        <v>0</v>
      </c>
      <c r="D3904" s="189">
        <f t="shared" si="2064"/>
        <v>0</v>
      </c>
      <c r="E3904" s="189">
        <f t="shared" ca="1" si="2065"/>
        <v>0</v>
      </c>
      <c r="F3904" s="189">
        <f t="shared" si="2066"/>
        <v>0</v>
      </c>
      <c r="G3904" s="189" cm="1">
        <f t="array" aca="1" ref="G3904" ca="1">OFFSET(G3904,-1,,,)+1</f>
        <v>3899</v>
      </c>
      <c r="H3904" s="189">
        <f t="shared" si="2061"/>
        <v>0</v>
      </c>
      <c r="I3904" s="189">
        <f t="shared" si="2067"/>
        <v>0</v>
      </c>
      <c r="J3904" s="179">
        <f t="shared" si="2068"/>
        <v>0</v>
      </c>
      <c r="K3904" s="173"/>
      <c r="L3904" s="174" t="str" cm="1">
        <f t="array" aca="1" ref="L3904" ca="1">IF($K3904="",OFFSET(L3904,-1,,,),K3904)</f>
        <v>15.01.22.07.05.02</v>
      </c>
      <c r="M3904" s="175" t="str" cm="1">
        <f t="array" aca="1" ref="M3904" ca="1">IF(OR($K3904=0,$K3904=""),OFFSET(M3904,-1,,,),O3904)</f>
        <v>BANCADA EM GRANITO BRANCO ITAUNAS COM CUBA INOX - 3,16X1,00M</v>
      </c>
      <c r="N3904" s="67" t="s">
        <v>1148</v>
      </c>
      <c r="O3904" s="68" t="s">
        <v>1149</v>
      </c>
      <c r="P3904" s="68"/>
      <c r="Q3904" s="68" t="s">
        <v>3260</v>
      </c>
      <c r="R3904" s="69">
        <v>1</v>
      </c>
      <c r="S3904" s="70">
        <v>6.05</v>
      </c>
      <c r="T3904" s="70">
        <v>6.05</v>
      </c>
      <c r="U3904" s="67" t="s">
        <v>1519</v>
      </c>
      <c r="V3904" s="71" t="s">
        <v>4202</v>
      </c>
      <c r="W3904" s="171"/>
      <c r="X3904" s="172"/>
      <c r="Y3904" s="176">
        <f t="shared" si="2060"/>
        <v>0</v>
      </c>
      <c r="AA3904" s="192"/>
    </row>
    <row r="3905" spans="2:27" hidden="1">
      <c r="B3905" s="189">
        <f t="shared" si="2062"/>
        <v>0</v>
      </c>
      <c r="C3905" s="189">
        <f t="shared" ca="1" si="2063"/>
        <v>0</v>
      </c>
      <c r="D3905" s="189">
        <f t="shared" si="2064"/>
        <v>0</v>
      </c>
      <c r="E3905" s="189">
        <f t="shared" ca="1" si="2065"/>
        <v>0</v>
      </c>
      <c r="F3905" s="189">
        <f t="shared" si="2066"/>
        <v>0</v>
      </c>
      <c r="G3905" s="189" cm="1">
        <f t="array" aca="1" ref="G3905" ca="1">OFFSET(G3905,-1,,,)+1</f>
        <v>3900</v>
      </c>
      <c r="H3905" s="189">
        <f t="shared" si="2061"/>
        <v>0</v>
      </c>
      <c r="I3905" s="189">
        <f t="shared" si="2067"/>
        <v>0</v>
      </c>
      <c r="J3905" s="179">
        <f t="shared" si="2068"/>
        <v>0</v>
      </c>
      <c r="K3905" s="173"/>
      <c r="L3905" s="174" t="str" cm="1">
        <f t="array" aca="1" ref="L3905" ca="1">IF($K3905="",OFFSET(L3905,-1,,,),K3905)</f>
        <v>15.01.22.07.05.02</v>
      </c>
      <c r="M3905" s="175" t="str" cm="1">
        <f t="array" aca="1" ref="M3905" ca="1">IF(OR($K3905=0,$K3905=""),OFFSET(M3905,-1,,,),O3905)</f>
        <v>BANCADA EM GRANITO BRANCO ITAUNAS COM CUBA INOX - 3,16X1,00M</v>
      </c>
      <c r="N3905" s="67" t="s">
        <v>1150</v>
      </c>
      <c r="O3905" s="68" t="s">
        <v>1151</v>
      </c>
      <c r="P3905" s="68"/>
      <c r="Q3905" s="68" t="s">
        <v>3260</v>
      </c>
      <c r="R3905" s="69">
        <v>2</v>
      </c>
      <c r="S3905" s="70">
        <v>18</v>
      </c>
      <c r="T3905" s="70">
        <v>36</v>
      </c>
      <c r="U3905" s="67" t="s">
        <v>1519</v>
      </c>
      <c r="V3905" s="71" t="s">
        <v>4202</v>
      </c>
      <c r="W3905" s="171"/>
      <c r="X3905" s="172"/>
      <c r="Y3905" s="176">
        <f t="shared" si="2060"/>
        <v>0</v>
      </c>
      <c r="AA3905" s="192"/>
    </row>
    <row r="3906" spans="2:27" hidden="1">
      <c r="B3906" s="189">
        <f t="shared" si="2062"/>
        <v>0</v>
      </c>
      <c r="C3906" s="189">
        <f t="shared" ca="1" si="2063"/>
        <v>0</v>
      </c>
      <c r="D3906" s="189">
        <f t="shared" si="2064"/>
        <v>0</v>
      </c>
      <c r="E3906" s="189">
        <f t="shared" ca="1" si="2065"/>
        <v>0</v>
      </c>
      <c r="F3906" s="189">
        <f t="shared" si="2066"/>
        <v>0</v>
      </c>
      <c r="G3906" s="189" cm="1">
        <f t="array" aca="1" ref="G3906" ca="1">OFFSET(G3906,-1,,,)+1</f>
        <v>3901</v>
      </c>
      <c r="H3906" s="189">
        <f t="shared" si="2061"/>
        <v>0</v>
      </c>
      <c r="I3906" s="189">
        <f t="shared" si="2067"/>
        <v>0</v>
      </c>
      <c r="J3906" s="179">
        <f t="shared" si="2068"/>
        <v>0</v>
      </c>
      <c r="K3906" s="173"/>
      <c r="L3906" s="174" t="str" cm="1">
        <f t="array" aca="1" ref="L3906" ca="1">IF($K3906="",OFFSET(L3906,-1,,,),K3906)</f>
        <v>15.01.22.07.05.02</v>
      </c>
      <c r="M3906" s="175" t="str" cm="1">
        <f t="array" aca="1" ref="M3906" ca="1">IF(OR($K3906=0,$K3906=""),OFFSET(M3906,-1,,,),O3906)</f>
        <v>BANCADA EM GRANITO BRANCO ITAUNAS COM CUBA INOX - 3,16X1,00M</v>
      </c>
      <c r="N3906" s="67" t="s">
        <v>1152</v>
      </c>
      <c r="O3906" s="68" t="s">
        <v>1153</v>
      </c>
      <c r="P3906" s="68"/>
      <c r="Q3906" s="68" t="s">
        <v>3260</v>
      </c>
      <c r="R3906" s="69">
        <v>6</v>
      </c>
      <c r="S3906" s="70">
        <v>0.18</v>
      </c>
      <c r="T3906" s="70">
        <v>1.08</v>
      </c>
      <c r="U3906" s="67" t="s">
        <v>1519</v>
      </c>
      <c r="V3906" s="71" t="s">
        <v>4202</v>
      </c>
      <c r="W3906" s="171"/>
      <c r="X3906" s="172"/>
      <c r="Y3906" s="176">
        <f t="shared" si="2060"/>
        <v>0</v>
      </c>
      <c r="AA3906" s="192"/>
    </row>
    <row r="3907" spans="2:27" hidden="1">
      <c r="B3907" s="189">
        <f t="shared" si="2062"/>
        <v>0</v>
      </c>
      <c r="C3907" s="189">
        <f t="shared" ca="1" si="2063"/>
        <v>0</v>
      </c>
      <c r="D3907" s="189">
        <f t="shared" si="2064"/>
        <v>0</v>
      </c>
      <c r="E3907" s="189">
        <f t="shared" ca="1" si="2065"/>
        <v>0</v>
      </c>
      <c r="F3907" s="189">
        <f t="shared" si="2066"/>
        <v>0</v>
      </c>
      <c r="G3907" s="189" cm="1">
        <f t="array" aca="1" ref="G3907" ca="1">OFFSET(G3907,-1,,,)+1</f>
        <v>3902</v>
      </c>
      <c r="H3907" s="189">
        <f t="shared" si="2061"/>
        <v>0</v>
      </c>
      <c r="I3907" s="189">
        <f t="shared" si="2067"/>
        <v>0</v>
      </c>
      <c r="J3907" s="179">
        <f t="shared" si="2068"/>
        <v>0</v>
      </c>
      <c r="K3907" s="173"/>
      <c r="L3907" s="174" t="str" cm="1">
        <f t="array" aca="1" ref="L3907" ca="1">IF($K3907="",OFFSET(L3907,-1,,,),K3907)</f>
        <v>15.01.22.07.05.02</v>
      </c>
      <c r="M3907" s="175" t="str" cm="1">
        <f t="array" aca="1" ref="M3907" ca="1">IF(OR($K3907=0,$K3907=""),OFFSET(M3907,-1,,,),O3907)</f>
        <v>BANCADA EM GRANITO BRANCO ITAUNAS COM CUBA INOX - 3,16X1,00M</v>
      </c>
      <c r="N3907" s="67" t="s">
        <v>1154</v>
      </c>
      <c r="O3907" s="68" t="s">
        <v>1155</v>
      </c>
      <c r="P3907" s="68"/>
      <c r="Q3907" s="68" t="s">
        <v>3260</v>
      </c>
      <c r="R3907" s="69">
        <v>6</v>
      </c>
      <c r="S3907" s="70">
        <v>0.45</v>
      </c>
      <c r="T3907" s="70">
        <v>2.7</v>
      </c>
      <c r="U3907" s="67" t="s">
        <v>1519</v>
      </c>
      <c r="V3907" s="71" t="s">
        <v>4202</v>
      </c>
      <c r="W3907" s="171"/>
      <c r="X3907" s="172"/>
      <c r="Y3907" s="176">
        <f t="shared" si="2060"/>
        <v>0</v>
      </c>
      <c r="AA3907" s="192"/>
    </row>
    <row r="3908" spans="2:27" hidden="1">
      <c r="B3908" s="189">
        <f t="shared" si="2062"/>
        <v>0</v>
      </c>
      <c r="C3908" s="189">
        <f t="shared" ca="1" si="2063"/>
        <v>0</v>
      </c>
      <c r="D3908" s="189">
        <f t="shared" si="2064"/>
        <v>0</v>
      </c>
      <c r="E3908" s="189">
        <f t="shared" ca="1" si="2065"/>
        <v>0</v>
      </c>
      <c r="F3908" s="189">
        <f t="shared" si="2066"/>
        <v>0</v>
      </c>
      <c r="G3908" s="189" cm="1">
        <f t="array" aca="1" ref="G3908" ca="1">OFFSET(G3908,-1,,,)+1</f>
        <v>3903</v>
      </c>
      <c r="H3908" s="189">
        <f t="shared" si="2061"/>
        <v>0</v>
      </c>
      <c r="I3908" s="189">
        <f t="shared" si="2067"/>
        <v>0</v>
      </c>
      <c r="J3908" s="179">
        <f t="shared" si="2068"/>
        <v>0</v>
      </c>
      <c r="K3908" s="173"/>
      <c r="L3908" s="174" t="str" cm="1">
        <f t="array" aca="1" ref="L3908" ca="1">IF($K3908="",OFFSET(L3908,-1,,,),K3908)</f>
        <v>15.01.22.07.05.02</v>
      </c>
      <c r="M3908" s="175" t="str" cm="1">
        <f t="array" aca="1" ref="M3908" ca="1">IF(OR($K3908=0,$K3908=""),OFFSET(M3908,-1,,,),O3908)</f>
        <v>BANCADA EM GRANITO BRANCO ITAUNAS COM CUBA INOX - 3,16X1,00M</v>
      </c>
      <c r="N3908" s="67" t="s">
        <v>4073</v>
      </c>
      <c r="O3908" s="68" t="s">
        <v>4722</v>
      </c>
      <c r="P3908" s="68"/>
      <c r="Q3908" s="68" t="s">
        <v>3258</v>
      </c>
      <c r="R3908" s="69">
        <v>0.31640000000000001</v>
      </c>
      <c r="S3908" s="70">
        <v>980</v>
      </c>
      <c r="T3908" s="70">
        <v>310.072</v>
      </c>
      <c r="U3908" s="67" t="s">
        <v>1519</v>
      </c>
      <c r="V3908" s="71" t="s">
        <v>4202</v>
      </c>
      <c r="W3908" s="171"/>
      <c r="X3908" s="172"/>
      <c r="Y3908" s="176">
        <f t="shared" si="2060"/>
        <v>0</v>
      </c>
      <c r="AA3908" s="192"/>
    </row>
    <row r="3909" spans="2:27" hidden="1">
      <c r="B3909" s="189">
        <f t="shared" si="2062"/>
        <v>0</v>
      </c>
      <c r="C3909" s="189">
        <f t="shared" ca="1" si="2063"/>
        <v>0</v>
      </c>
      <c r="D3909" s="189">
        <f t="shared" si="2064"/>
        <v>0</v>
      </c>
      <c r="E3909" s="189">
        <f t="shared" ca="1" si="2065"/>
        <v>0</v>
      </c>
      <c r="F3909" s="189">
        <f t="shared" si="2066"/>
        <v>0</v>
      </c>
      <c r="G3909" s="189" cm="1">
        <f t="array" aca="1" ref="G3909" ca="1">OFFSET(G3909,-1,,,)+1</f>
        <v>3904</v>
      </c>
      <c r="H3909" s="189">
        <f t="shared" si="2061"/>
        <v>0</v>
      </c>
      <c r="I3909" s="189">
        <f t="shared" si="2067"/>
        <v>0</v>
      </c>
      <c r="J3909" s="179">
        <f t="shared" si="2068"/>
        <v>0</v>
      </c>
      <c r="K3909" s="173"/>
      <c r="L3909" s="174" t="str" cm="1">
        <f t="array" aca="1" ref="L3909" ca="1">IF($K3909="",OFFSET(L3909,-1,,,),K3909)</f>
        <v>15.01.22.07.05.02</v>
      </c>
      <c r="M3909" s="175" t="str" cm="1">
        <f t="array" aca="1" ref="M3909" ca="1">IF(OR($K3909=0,$K3909=""),OFFSET(M3909,-1,,,),O3909)</f>
        <v>BANCADA EM GRANITO BRANCO ITAUNAS COM CUBA INOX - 3,16X1,00M</v>
      </c>
      <c r="N3909" s="67" t="s">
        <v>4080</v>
      </c>
      <c r="O3909" s="68" t="s">
        <v>4735</v>
      </c>
      <c r="P3909" s="68"/>
      <c r="Q3909" s="68" t="s">
        <v>3260</v>
      </c>
      <c r="R3909" s="69">
        <v>1</v>
      </c>
      <c r="S3909" s="70">
        <v>250</v>
      </c>
      <c r="T3909" s="70">
        <v>250</v>
      </c>
      <c r="U3909" s="67" t="s">
        <v>1519</v>
      </c>
      <c r="V3909" s="71" t="s">
        <v>4202</v>
      </c>
      <c r="W3909" s="171"/>
      <c r="X3909" s="172"/>
      <c r="Y3909" s="176">
        <f t="shared" si="2060"/>
        <v>0</v>
      </c>
      <c r="AA3909" s="192"/>
    </row>
    <row r="3910" spans="2:27" hidden="1">
      <c r="B3910" s="189">
        <f t="shared" si="2062"/>
        <v>0</v>
      </c>
      <c r="C3910" s="189">
        <f t="shared" ca="1" si="2063"/>
        <v>0</v>
      </c>
      <c r="D3910" s="189">
        <f t="shared" si="2064"/>
        <v>0</v>
      </c>
      <c r="E3910" s="189">
        <f t="shared" ca="1" si="2065"/>
        <v>0</v>
      </c>
      <c r="F3910" s="189">
        <f t="shared" si="2066"/>
        <v>0</v>
      </c>
      <c r="G3910" s="189" cm="1">
        <f t="array" aca="1" ref="G3910" ca="1">OFFSET(G3910,-1,,,)+1</f>
        <v>3905</v>
      </c>
      <c r="H3910" s="189">
        <f t="shared" si="2061"/>
        <v>0</v>
      </c>
      <c r="I3910" s="189">
        <f t="shared" si="2067"/>
        <v>0</v>
      </c>
      <c r="J3910" s="179">
        <f t="shared" si="2068"/>
        <v>0</v>
      </c>
      <c r="K3910" s="173"/>
      <c r="L3910" s="174" t="str" cm="1">
        <f t="array" aca="1" ref="L3910" ca="1">IF($K3910="",OFFSET(L3910,-1,,,),K3910)</f>
        <v>15.01.22.07.05.02</v>
      </c>
      <c r="M3910" s="175" t="str" cm="1">
        <f t="array" aca="1" ref="M3910" ca="1">IF(OR($K3910=0,$K3910=""),OFFSET(M3910,-1,,,),O3910)</f>
        <v>BANCADA EM GRANITO BRANCO ITAUNAS COM CUBA INOX - 3,16X1,00M</v>
      </c>
      <c r="N3910" s="67" t="s">
        <v>1156</v>
      </c>
      <c r="O3910" s="68" t="s">
        <v>1157</v>
      </c>
      <c r="P3910" s="68"/>
      <c r="Q3910" s="68" t="s">
        <v>3258</v>
      </c>
      <c r="R3910" s="69">
        <v>1.8</v>
      </c>
      <c r="S3910" s="70">
        <v>120</v>
      </c>
      <c r="T3910" s="70">
        <v>216</v>
      </c>
      <c r="U3910" s="67" t="s">
        <v>1519</v>
      </c>
      <c r="V3910" s="71" t="s">
        <v>4202</v>
      </c>
      <c r="W3910" s="171"/>
      <c r="X3910" s="172"/>
      <c r="Y3910" s="176">
        <f t="shared" si="2060"/>
        <v>0</v>
      </c>
      <c r="AA3910" s="192"/>
    </row>
    <row r="3911" spans="2:27" hidden="1">
      <c r="B3911" s="189">
        <f t="shared" si="2062"/>
        <v>0</v>
      </c>
      <c r="C3911" s="189">
        <f t="shared" ca="1" si="2063"/>
        <v>0</v>
      </c>
      <c r="D3911" s="189">
        <f t="shared" si="2064"/>
        <v>0</v>
      </c>
      <c r="E3911" s="189">
        <f t="shared" ca="1" si="2065"/>
        <v>0</v>
      </c>
      <c r="F3911" s="189">
        <f t="shared" si="2066"/>
        <v>0</v>
      </c>
      <c r="G3911" s="189" cm="1">
        <f t="array" aca="1" ref="G3911" ca="1">OFFSET(G3911,-1,,,)+1</f>
        <v>3906</v>
      </c>
      <c r="H3911" s="189">
        <f t="shared" si="2061"/>
        <v>0</v>
      </c>
      <c r="I3911" s="189">
        <f t="shared" si="2067"/>
        <v>0</v>
      </c>
      <c r="J3911" s="179">
        <f t="shared" si="2068"/>
        <v>0</v>
      </c>
      <c r="K3911" s="173" t="s">
        <v>3679</v>
      </c>
      <c r="L3911" s="174" t="str" cm="1">
        <f t="array" aca="1" ref="L3911" ca="1">IF($K3911="",OFFSET(L3911,-1,,,),K3911)</f>
        <v>15.01.22.07.06</v>
      </c>
      <c r="M3911" s="175" t="str" cm="1">
        <f t="array" aca="1" ref="M3911" ca="1">IF(OR($K3911=0,$K3911=""),OFFSET(M3911,-1,,,),O3911)</f>
        <v>ESQUADRIAS</v>
      </c>
      <c r="N3911" s="67" t="s">
        <v>143</v>
      </c>
      <c r="O3911" s="68" t="s">
        <v>387</v>
      </c>
      <c r="P3911" s="68"/>
      <c r="Q3911" s="68"/>
      <c r="R3911" s="69"/>
      <c r="S3911" s="70"/>
      <c r="T3911" s="70">
        <v>0</v>
      </c>
      <c r="U3911" s="67"/>
      <c r="V3911" s="71"/>
      <c r="W3911" s="171"/>
      <c r="X3911" s="172"/>
      <c r="Y3911" s="176">
        <f t="shared" si="2060"/>
        <v>0</v>
      </c>
      <c r="AA3911" s="192"/>
    </row>
    <row r="3912" spans="2:27">
      <c r="B3912" s="189">
        <f t="shared" si="2062"/>
        <v>0</v>
      </c>
      <c r="C3912" s="189">
        <f t="shared" ca="1" si="2063"/>
        <v>0</v>
      </c>
      <c r="D3912" s="189">
        <f t="shared" si="2064"/>
        <v>0</v>
      </c>
      <c r="E3912" s="189">
        <f t="shared" ca="1" si="2065"/>
        <v>0</v>
      </c>
      <c r="F3912" s="189">
        <f t="shared" si="2066"/>
        <v>0</v>
      </c>
      <c r="G3912" s="189" cm="1">
        <f t="array" aca="1" ref="G3912" ca="1">OFFSET(G3912,-1,,,)+1</f>
        <v>3907</v>
      </c>
      <c r="H3912" s="189">
        <f t="shared" si="2061"/>
        <v>0</v>
      </c>
      <c r="I3912" s="189">
        <f t="shared" si="2067"/>
        <v>0</v>
      </c>
      <c r="J3912" s="179">
        <f t="shared" si="2068"/>
        <v>0</v>
      </c>
      <c r="K3912" s="173" t="s">
        <v>3680</v>
      </c>
      <c r="L3912" s="174" t="str" cm="1">
        <f t="array" aca="1" ref="L3912" ca="1">IF($K3912="",OFFSET(L3912,-1,,,),K3912)</f>
        <v>15.01.22.07.06.01</v>
      </c>
      <c r="M3912" s="175" t="str" cm="1">
        <f t="array" aca="1" ref="M3912" ca="1">IF(OR($K3912=0,$K3912=""),OFFSET(M3912,-1,,,),O3912)</f>
        <v>PORTA DE ALUMÍNIO COM 02 FOLHAS VIDRO DE GIRO - 1,40X2,20M</v>
      </c>
      <c r="N3912" s="67" t="s">
        <v>4097</v>
      </c>
      <c r="O3912" s="68" t="s">
        <v>4762</v>
      </c>
      <c r="P3912" s="68"/>
      <c r="Q3912" s="68" t="s">
        <v>3263</v>
      </c>
      <c r="R3912" s="69">
        <v>1</v>
      </c>
      <c r="S3912" s="70">
        <v>1165.26</v>
      </c>
      <c r="T3912" s="70">
        <v>1165.26</v>
      </c>
      <c r="U3912" s="67"/>
      <c r="V3912" s="71"/>
      <c r="W3912" s="171"/>
      <c r="X3912" s="172"/>
      <c r="Y3912" s="176">
        <f t="shared" si="2060"/>
        <v>0</v>
      </c>
      <c r="AA3912" s="192"/>
    </row>
    <row r="3913" spans="2:27" hidden="1">
      <c r="B3913" s="189">
        <f t="shared" si="2062"/>
        <v>0</v>
      </c>
      <c r="C3913" s="189">
        <f t="shared" ca="1" si="2063"/>
        <v>0</v>
      </c>
      <c r="D3913" s="189">
        <f t="shared" si="2064"/>
        <v>0</v>
      </c>
      <c r="E3913" s="189">
        <f t="shared" ca="1" si="2065"/>
        <v>0</v>
      </c>
      <c r="F3913" s="189">
        <f t="shared" si="2066"/>
        <v>0</v>
      </c>
      <c r="G3913" s="189" cm="1">
        <f t="array" aca="1" ref="G3913" ca="1">OFFSET(G3913,-1,,,)+1</f>
        <v>3908</v>
      </c>
      <c r="H3913" s="189">
        <f t="shared" si="2061"/>
        <v>0</v>
      </c>
      <c r="I3913" s="189">
        <f t="shared" si="2067"/>
        <v>0</v>
      </c>
      <c r="J3913" s="179">
        <f t="shared" si="2068"/>
        <v>0</v>
      </c>
      <c r="K3913" s="173"/>
      <c r="L3913" s="174" t="str" cm="1">
        <f t="array" aca="1" ref="L3913" ca="1">IF($K3913="",OFFSET(L3913,-1,,,),K3913)</f>
        <v>15.01.22.07.06.01</v>
      </c>
      <c r="M3913" s="175" t="str" cm="1">
        <f t="array" aca="1" ref="M3913" ca="1">IF(OR($K3913=0,$K3913=""),OFFSET(M3913,-1,,,),O3913)</f>
        <v>PORTA DE ALUMÍNIO COM 02 FOLHAS VIDRO DE GIRO - 1,40X2,20M</v>
      </c>
      <c r="N3913" s="67" t="s">
        <v>4098</v>
      </c>
      <c r="O3913" s="68" t="s">
        <v>4763</v>
      </c>
      <c r="P3913" s="68"/>
      <c r="Q3913" s="68" t="s">
        <v>3260</v>
      </c>
      <c r="R3913" s="69">
        <v>1</v>
      </c>
      <c r="S3913" s="70">
        <v>1025.26</v>
      </c>
      <c r="T3913" s="70">
        <v>1025.26</v>
      </c>
      <c r="U3913" s="67" t="s">
        <v>1519</v>
      </c>
      <c r="V3913" s="71" t="s">
        <v>4202</v>
      </c>
      <c r="W3913" s="171"/>
      <c r="X3913" s="172"/>
      <c r="Y3913" s="176">
        <f t="shared" si="2060"/>
        <v>0</v>
      </c>
      <c r="AA3913" s="192"/>
    </row>
    <row r="3914" spans="2:27" hidden="1">
      <c r="B3914" s="189">
        <f t="shared" si="2062"/>
        <v>0</v>
      </c>
      <c r="C3914" s="189">
        <f t="shared" ca="1" si="2063"/>
        <v>0</v>
      </c>
      <c r="D3914" s="189">
        <f t="shared" si="2064"/>
        <v>0</v>
      </c>
      <c r="E3914" s="189">
        <f t="shared" ca="1" si="2065"/>
        <v>0</v>
      </c>
      <c r="F3914" s="189">
        <f t="shared" si="2066"/>
        <v>0</v>
      </c>
      <c r="G3914" s="189" cm="1">
        <f t="array" aca="1" ref="G3914" ca="1">OFFSET(G3914,-1,,,)+1</f>
        <v>3909</v>
      </c>
      <c r="H3914" s="189">
        <f t="shared" si="2061"/>
        <v>0</v>
      </c>
      <c r="I3914" s="189">
        <f t="shared" si="2067"/>
        <v>0</v>
      </c>
      <c r="J3914" s="179">
        <f t="shared" si="2068"/>
        <v>0</v>
      </c>
      <c r="K3914" s="173"/>
      <c r="L3914" s="174" t="str" cm="1">
        <f t="array" aca="1" ref="L3914" ca="1">IF($K3914="",OFFSET(L3914,-1,,,),K3914)</f>
        <v>15.01.22.07.06.01</v>
      </c>
      <c r="M3914" s="175" t="str" cm="1">
        <f t="array" aca="1" ref="M3914" ca="1">IF(OR($K3914=0,$K3914=""),OFFSET(M3914,-1,,,),O3914)</f>
        <v>PORTA DE ALUMÍNIO COM 02 FOLHAS VIDRO DE GIRO - 1,40X2,20M</v>
      </c>
      <c r="N3914" s="67" t="s">
        <v>645</v>
      </c>
      <c r="O3914" s="68" t="s">
        <v>646</v>
      </c>
      <c r="P3914" s="68"/>
      <c r="Q3914" s="68" t="s">
        <v>3260</v>
      </c>
      <c r="R3914" s="69">
        <v>1</v>
      </c>
      <c r="S3914" s="70">
        <v>140</v>
      </c>
      <c r="T3914" s="70">
        <v>140</v>
      </c>
      <c r="U3914" s="67" t="s">
        <v>1519</v>
      </c>
      <c r="V3914" s="71" t="s">
        <v>4202</v>
      </c>
      <c r="W3914" s="171"/>
      <c r="X3914" s="172"/>
      <c r="Y3914" s="176">
        <f t="shared" si="2060"/>
        <v>0</v>
      </c>
      <c r="AA3914" s="192"/>
    </row>
    <row r="3915" spans="2:27">
      <c r="B3915" s="189">
        <f t="shared" si="2062"/>
        <v>0</v>
      </c>
      <c r="C3915" s="189">
        <f t="shared" ca="1" si="2063"/>
        <v>0</v>
      </c>
      <c r="D3915" s="189">
        <f t="shared" si="2064"/>
        <v>0</v>
      </c>
      <c r="E3915" s="189">
        <f t="shared" ca="1" si="2065"/>
        <v>0</v>
      </c>
      <c r="F3915" s="189">
        <f t="shared" si="2066"/>
        <v>0</v>
      </c>
      <c r="G3915" s="189" cm="1">
        <f t="array" aca="1" ref="G3915" ca="1">OFFSET(G3915,-1,,,)+1</f>
        <v>3910</v>
      </c>
      <c r="H3915" s="189">
        <f t="shared" si="2061"/>
        <v>0</v>
      </c>
      <c r="I3915" s="189">
        <f t="shared" si="2067"/>
        <v>0</v>
      </c>
      <c r="J3915" s="179">
        <f t="shared" si="2068"/>
        <v>0</v>
      </c>
      <c r="K3915" s="173" t="s">
        <v>3681</v>
      </c>
      <c r="L3915" s="174" t="str" cm="1">
        <f t="array" aca="1" ref="L3915" ca="1">IF($K3915="",OFFSET(L3915,-1,,,),K3915)</f>
        <v>15.01.22.07.06.02</v>
      </c>
      <c r="M3915" s="175" t="str" cm="1">
        <f t="array" aca="1" ref="M3915" ca="1">IF(OR($K3915=0,$K3915=""),OFFSET(M3915,-1,,,),O3915)</f>
        <v>PORTA DE ALUMÍNIO COM 03 FOLHAS DE CORRER - 3,90X2,20M</v>
      </c>
      <c r="N3915" s="67" t="s">
        <v>4148</v>
      </c>
      <c r="O3915" s="68" t="s">
        <v>4861</v>
      </c>
      <c r="P3915" s="68"/>
      <c r="Q3915" s="68" t="s">
        <v>3263</v>
      </c>
      <c r="R3915" s="69">
        <v>1</v>
      </c>
      <c r="S3915" s="70">
        <v>4172.99</v>
      </c>
      <c r="T3915" s="70">
        <v>4172.99</v>
      </c>
      <c r="U3915" s="67"/>
      <c r="V3915" s="71"/>
      <c r="W3915" s="171"/>
      <c r="X3915" s="172"/>
      <c r="Y3915" s="176">
        <f t="shared" si="2060"/>
        <v>0</v>
      </c>
      <c r="AA3915" s="192"/>
    </row>
    <row r="3916" spans="2:27" hidden="1">
      <c r="B3916" s="189">
        <f t="shared" si="2062"/>
        <v>0</v>
      </c>
      <c r="C3916" s="189">
        <f t="shared" ca="1" si="2063"/>
        <v>0</v>
      </c>
      <c r="D3916" s="189">
        <f t="shared" si="2064"/>
        <v>0</v>
      </c>
      <c r="E3916" s="189">
        <f t="shared" ca="1" si="2065"/>
        <v>0</v>
      </c>
      <c r="F3916" s="189">
        <f t="shared" si="2066"/>
        <v>0</v>
      </c>
      <c r="G3916" s="189" cm="1">
        <f t="array" aca="1" ref="G3916" ca="1">OFFSET(G3916,-1,,,)+1</f>
        <v>3911</v>
      </c>
      <c r="H3916" s="189">
        <f t="shared" si="2061"/>
        <v>0</v>
      </c>
      <c r="I3916" s="189">
        <f t="shared" si="2067"/>
        <v>0</v>
      </c>
      <c r="J3916" s="179">
        <f t="shared" si="2068"/>
        <v>0</v>
      </c>
      <c r="K3916" s="173"/>
      <c r="L3916" s="174" t="str" cm="1">
        <f t="array" aca="1" ref="L3916" ca="1">IF($K3916="",OFFSET(L3916,-1,,,),K3916)</f>
        <v>15.01.22.07.06.02</v>
      </c>
      <c r="M3916" s="175" t="str" cm="1">
        <f t="array" aca="1" ref="M3916" ca="1">IF(OR($K3916=0,$K3916=""),OFFSET(M3916,-1,,,),O3916)</f>
        <v>PORTA DE ALUMÍNIO COM 03 FOLHAS DE CORRER - 3,90X2,20M</v>
      </c>
      <c r="N3916" s="67" t="s">
        <v>4149</v>
      </c>
      <c r="O3916" s="68" t="s">
        <v>4862</v>
      </c>
      <c r="P3916" s="68"/>
      <c r="Q3916" s="68" t="s">
        <v>3260</v>
      </c>
      <c r="R3916" s="69">
        <v>1</v>
      </c>
      <c r="S3916" s="70">
        <v>4032.99</v>
      </c>
      <c r="T3916" s="70">
        <v>4032.99</v>
      </c>
      <c r="U3916" s="67" t="s">
        <v>1519</v>
      </c>
      <c r="V3916" s="71" t="s">
        <v>4202</v>
      </c>
      <c r="W3916" s="171"/>
      <c r="X3916" s="172"/>
      <c r="Y3916" s="176">
        <f t="shared" si="2060"/>
        <v>0</v>
      </c>
      <c r="AA3916" s="192"/>
    </row>
    <row r="3917" spans="2:27" hidden="1">
      <c r="B3917" s="189">
        <f t="shared" si="2062"/>
        <v>0</v>
      </c>
      <c r="C3917" s="189">
        <f t="shared" ca="1" si="2063"/>
        <v>0</v>
      </c>
      <c r="D3917" s="189">
        <f t="shared" si="2064"/>
        <v>0</v>
      </c>
      <c r="E3917" s="189">
        <f t="shared" ca="1" si="2065"/>
        <v>0</v>
      </c>
      <c r="F3917" s="189">
        <f t="shared" si="2066"/>
        <v>0</v>
      </c>
      <c r="G3917" s="189" cm="1">
        <f t="array" aca="1" ref="G3917" ca="1">OFFSET(G3917,-1,,,)+1</f>
        <v>3912</v>
      </c>
      <c r="H3917" s="189">
        <f t="shared" si="2061"/>
        <v>0</v>
      </c>
      <c r="I3917" s="189">
        <f t="shared" si="2067"/>
        <v>0</v>
      </c>
      <c r="J3917" s="179">
        <f t="shared" si="2068"/>
        <v>0</v>
      </c>
      <c r="K3917" s="173"/>
      <c r="L3917" s="174" t="str" cm="1">
        <f t="array" aca="1" ref="L3917" ca="1">IF($K3917="",OFFSET(L3917,-1,,,),K3917)</f>
        <v>15.01.22.07.06.02</v>
      </c>
      <c r="M3917" s="175" t="str" cm="1">
        <f t="array" aca="1" ref="M3917" ca="1">IF(OR($K3917=0,$K3917=""),OFFSET(M3917,-1,,,),O3917)</f>
        <v>PORTA DE ALUMÍNIO COM 03 FOLHAS DE CORRER - 3,90X2,20M</v>
      </c>
      <c r="N3917" s="67" t="s">
        <v>645</v>
      </c>
      <c r="O3917" s="68" t="s">
        <v>646</v>
      </c>
      <c r="P3917" s="68"/>
      <c r="Q3917" s="68" t="s">
        <v>3260</v>
      </c>
      <c r="R3917" s="69">
        <v>1</v>
      </c>
      <c r="S3917" s="70">
        <v>140</v>
      </c>
      <c r="T3917" s="70">
        <v>140</v>
      </c>
      <c r="U3917" s="67" t="s">
        <v>1519</v>
      </c>
      <c r="V3917" s="71" t="s">
        <v>4202</v>
      </c>
      <c r="W3917" s="171"/>
      <c r="X3917" s="172"/>
      <c r="Y3917" s="176">
        <f t="shared" si="2060"/>
        <v>0</v>
      </c>
      <c r="AA3917" s="192"/>
    </row>
    <row r="3918" spans="2:27">
      <c r="B3918" s="189">
        <f t="shared" si="2062"/>
        <v>0</v>
      </c>
      <c r="C3918" s="189">
        <f t="shared" ca="1" si="2063"/>
        <v>0</v>
      </c>
      <c r="D3918" s="189">
        <f t="shared" si="2064"/>
        <v>0</v>
      </c>
      <c r="E3918" s="189">
        <f t="shared" ca="1" si="2065"/>
        <v>0</v>
      </c>
      <c r="F3918" s="189">
        <f t="shared" si="2066"/>
        <v>0</v>
      </c>
      <c r="G3918" s="189" cm="1">
        <f t="array" aca="1" ref="G3918" ca="1">OFFSET(G3918,-1,,,)+1</f>
        <v>3913</v>
      </c>
      <c r="H3918" s="189">
        <f t="shared" si="2061"/>
        <v>0</v>
      </c>
      <c r="I3918" s="189">
        <f t="shared" si="2067"/>
        <v>0</v>
      </c>
      <c r="J3918" s="179">
        <f t="shared" si="2068"/>
        <v>0</v>
      </c>
      <c r="K3918" s="173" t="s">
        <v>3682</v>
      </c>
      <c r="L3918" s="174" t="str" cm="1">
        <f t="array" aca="1" ref="L3918" ca="1">IF($K3918="",OFFSET(L3918,-1,,,),K3918)</f>
        <v>15.01.22.07.06.03</v>
      </c>
      <c r="M3918" s="175" t="str" cm="1">
        <f t="array" aca="1" ref="M3918" ca="1">IF(OR($K3918=0,$K3918=""),OFFSET(M3918,-1,,,),O3918)</f>
        <v>JANELA DE ALUMÍNIO COM 02 FOLHAS DE CORRER - 1,40X1,20M</v>
      </c>
      <c r="N3918" s="67" t="s">
        <v>4143</v>
      </c>
      <c r="O3918" s="68" t="s">
        <v>4854</v>
      </c>
      <c r="P3918" s="68"/>
      <c r="Q3918" s="68" t="s">
        <v>3263</v>
      </c>
      <c r="R3918" s="69">
        <v>1</v>
      </c>
      <c r="S3918" s="70">
        <v>614.33000000000004</v>
      </c>
      <c r="T3918" s="70">
        <v>614.33000000000004</v>
      </c>
      <c r="U3918" s="67"/>
      <c r="V3918" s="71"/>
      <c r="W3918" s="171"/>
      <c r="X3918" s="172"/>
      <c r="Y3918" s="176">
        <f t="shared" si="2060"/>
        <v>0</v>
      </c>
      <c r="AA3918" s="192"/>
    </row>
    <row r="3919" spans="2:27" hidden="1">
      <c r="B3919" s="189">
        <f t="shared" si="2062"/>
        <v>0</v>
      </c>
      <c r="C3919" s="189">
        <f t="shared" ca="1" si="2063"/>
        <v>0</v>
      </c>
      <c r="D3919" s="189">
        <f t="shared" si="2064"/>
        <v>0</v>
      </c>
      <c r="E3919" s="189">
        <f t="shared" ca="1" si="2065"/>
        <v>0</v>
      </c>
      <c r="F3919" s="189">
        <f t="shared" si="2066"/>
        <v>0</v>
      </c>
      <c r="G3919" s="189" cm="1">
        <f t="array" aca="1" ref="G3919" ca="1">OFFSET(G3919,-1,,,)+1</f>
        <v>3914</v>
      </c>
      <c r="H3919" s="189">
        <f t="shared" si="2061"/>
        <v>0</v>
      </c>
      <c r="I3919" s="189">
        <f t="shared" si="2067"/>
        <v>0</v>
      </c>
      <c r="J3919" s="179">
        <f t="shared" si="2068"/>
        <v>0</v>
      </c>
      <c r="K3919" s="173"/>
      <c r="L3919" s="174" t="str" cm="1">
        <f t="array" aca="1" ref="L3919" ca="1">IF($K3919="",OFFSET(L3919,-1,,,),K3919)</f>
        <v>15.01.22.07.06.03</v>
      </c>
      <c r="M3919" s="175" t="str" cm="1">
        <f t="array" aca="1" ref="M3919" ca="1">IF(OR($K3919=0,$K3919=""),OFFSET(M3919,-1,,,),O3919)</f>
        <v>JANELA DE ALUMÍNIO COM 02 FOLHAS DE CORRER - 1,40X1,20M</v>
      </c>
      <c r="N3919" s="67" t="s">
        <v>1142</v>
      </c>
      <c r="O3919" s="68" t="s">
        <v>1143</v>
      </c>
      <c r="P3919" s="68"/>
      <c r="Q3919" s="68" t="s">
        <v>3255</v>
      </c>
      <c r="R3919" s="69">
        <v>0.45450000000000002</v>
      </c>
      <c r="S3919" s="70">
        <v>40</v>
      </c>
      <c r="T3919" s="70">
        <v>18.18</v>
      </c>
      <c r="U3919" s="67" t="s">
        <v>1519</v>
      </c>
      <c r="V3919" s="71" t="s">
        <v>4202</v>
      </c>
      <c r="W3919" s="171"/>
      <c r="X3919" s="172"/>
      <c r="Y3919" s="176">
        <f t="shared" si="2060"/>
        <v>0</v>
      </c>
      <c r="AA3919" s="192"/>
    </row>
    <row r="3920" spans="2:27" hidden="1">
      <c r="B3920" s="189">
        <f t="shared" si="2062"/>
        <v>0</v>
      </c>
      <c r="C3920" s="189">
        <f t="shared" ca="1" si="2063"/>
        <v>0</v>
      </c>
      <c r="D3920" s="189">
        <f t="shared" si="2064"/>
        <v>0</v>
      </c>
      <c r="E3920" s="189">
        <f t="shared" ca="1" si="2065"/>
        <v>0</v>
      </c>
      <c r="F3920" s="189">
        <f t="shared" si="2066"/>
        <v>0</v>
      </c>
      <c r="G3920" s="189" cm="1">
        <f t="array" aca="1" ref="G3920" ca="1">OFFSET(G3920,-1,,,)+1</f>
        <v>3915</v>
      </c>
      <c r="H3920" s="189">
        <f t="shared" si="2061"/>
        <v>0</v>
      </c>
      <c r="I3920" s="189">
        <f t="shared" si="2067"/>
        <v>0</v>
      </c>
      <c r="J3920" s="179">
        <f t="shared" si="2068"/>
        <v>0</v>
      </c>
      <c r="K3920" s="173"/>
      <c r="L3920" s="174" t="str" cm="1">
        <f t="array" aca="1" ref="L3920" ca="1">IF($K3920="",OFFSET(L3920,-1,,,),K3920)</f>
        <v>15.01.22.07.06.03</v>
      </c>
      <c r="M3920" s="175" t="str" cm="1">
        <f t="array" aca="1" ref="M3920" ca="1">IF(OR($K3920=0,$K3920=""),OFFSET(M3920,-1,,,),O3920)</f>
        <v>JANELA DE ALUMÍNIO COM 02 FOLHAS DE CORRER - 1,40X1,20M</v>
      </c>
      <c r="N3920" s="67" t="s">
        <v>1281</v>
      </c>
      <c r="O3920" s="68" t="s">
        <v>1282</v>
      </c>
      <c r="P3920" s="68"/>
      <c r="Q3920" s="68" t="s">
        <v>3254</v>
      </c>
      <c r="R3920" s="69">
        <v>0.08</v>
      </c>
      <c r="S3920" s="70">
        <v>10.5</v>
      </c>
      <c r="T3920" s="70">
        <v>0.84</v>
      </c>
      <c r="U3920" s="67" t="s">
        <v>1519</v>
      </c>
      <c r="V3920" s="71" t="s">
        <v>4202</v>
      </c>
      <c r="W3920" s="171"/>
      <c r="X3920" s="172"/>
      <c r="Y3920" s="176">
        <f t="shared" si="2060"/>
        <v>0</v>
      </c>
      <c r="AA3920" s="192"/>
    </row>
    <row r="3921" spans="2:27" hidden="1">
      <c r="B3921" s="189">
        <f t="shared" si="2062"/>
        <v>0</v>
      </c>
      <c r="C3921" s="189">
        <f t="shared" ca="1" si="2063"/>
        <v>0</v>
      </c>
      <c r="D3921" s="189">
        <f t="shared" si="2064"/>
        <v>0</v>
      </c>
      <c r="E3921" s="189">
        <f t="shared" ca="1" si="2065"/>
        <v>0</v>
      </c>
      <c r="F3921" s="189">
        <f t="shared" si="2066"/>
        <v>0</v>
      </c>
      <c r="G3921" s="189" cm="1">
        <f t="array" aca="1" ref="G3921" ca="1">OFFSET(G3921,-1,,,)+1</f>
        <v>3916</v>
      </c>
      <c r="H3921" s="189">
        <f t="shared" si="2061"/>
        <v>0</v>
      </c>
      <c r="I3921" s="189">
        <f t="shared" si="2067"/>
        <v>0</v>
      </c>
      <c r="J3921" s="179">
        <f t="shared" si="2068"/>
        <v>0</v>
      </c>
      <c r="K3921" s="173"/>
      <c r="L3921" s="174" t="str" cm="1">
        <f t="array" aca="1" ref="L3921" ca="1">IF($K3921="",OFFSET(L3921,-1,,,),K3921)</f>
        <v>15.01.22.07.06.03</v>
      </c>
      <c r="M3921" s="175" t="str" cm="1">
        <f t="array" aca="1" ref="M3921" ca="1">IF(OR($K3921=0,$K3921=""),OFFSET(M3921,-1,,,),O3921)</f>
        <v>JANELA DE ALUMÍNIO COM 02 FOLHAS DE CORRER - 1,40X1,20M</v>
      </c>
      <c r="N3921" s="67" t="s">
        <v>4144</v>
      </c>
      <c r="O3921" s="68" t="s">
        <v>4855</v>
      </c>
      <c r="P3921" s="68"/>
      <c r="Q3921" s="68" t="s">
        <v>3260</v>
      </c>
      <c r="R3921" s="69">
        <v>1</v>
      </c>
      <c r="S3921" s="70">
        <v>480.31</v>
      </c>
      <c r="T3921" s="70">
        <v>480.31</v>
      </c>
      <c r="U3921" s="67" t="s">
        <v>1519</v>
      </c>
      <c r="V3921" s="71" t="s">
        <v>4202</v>
      </c>
      <c r="W3921" s="171"/>
      <c r="X3921" s="172"/>
      <c r="Y3921" s="176">
        <f t="shared" si="2060"/>
        <v>0</v>
      </c>
      <c r="AA3921" s="192"/>
    </row>
    <row r="3922" spans="2:27" hidden="1">
      <c r="B3922" s="189">
        <f t="shared" si="2062"/>
        <v>0</v>
      </c>
      <c r="C3922" s="189">
        <f t="shared" ca="1" si="2063"/>
        <v>0</v>
      </c>
      <c r="D3922" s="189">
        <f t="shared" si="2064"/>
        <v>0</v>
      </c>
      <c r="E3922" s="189">
        <f t="shared" ca="1" si="2065"/>
        <v>0</v>
      </c>
      <c r="F3922" s="189">
        <f t="shared" si="2066"/>
        <v>0</v>
      </c>
      <c r="G3922" s="189" cm="1">
        <f t="array" aca="1" ref="G3922" ca="1">OFFSET(G3922,-1,,,)+1</f>
        <v>3917</v>
      </c>
      <c r="H3922" s="189">
        <f t="shared" si="2061"/>
        <v>0</v>
      </c>
      <c r="I3922" s="189">
        <f t="shared" si="2067"/>
        <v>0</v>
      </c>
      <c r="J3922" s="179">
        <f t="shared" si="2068"/>
        <v>0</v>
      </c>
      <c r="K3922" s="173"/>
      <c r="L3922" s="174" t="str" cm="1">
        <f t="array" aca="1" ref="L3922" ca="1">IF($K3922="",OFFSET(L3922,-1,,,),K3922)</f>
        <v>15.01.22.07.06.03</v>
      </c>
      <c r="M3922" s="175" t="str" cm="1">
        <f t="array" aca="1" ref="M3922" ca="1">IF(OR($K3922=0,$K3922=""),OFFSET(M3922,-1,,,),O3922)</f>
        <v>JANELA DE ALUMÍNIO COM 02 FOLHAS DE CORRER - 1,40X1,20M</v>
      </c>
      <c r="N3922" s="67" t="s">
        <v>1285</v>
      </c>
      <c r="O3922" s="68" t="s">
        <v>1286</v>
      </c>
      <c r="P3922" s="68"/>
      <c r="Q3922" s="68" t="s">
        <v>3260</v>
      </c>
      <c r="R3922" s="69">
        <v>1</v>
      </c>
      <c r="S3922" s="70">
        <v>5</v>
      </c>
      <c r="T3922" s="70">
        <v>5</v>
      </c>
      <c r="U3922" s="67" t="s">
        <v>1519</v>
      </c>
      <c r="V3922" s="71" t="s">
        <v>4202</v>
      </c>
      <c r="W3922" s="171"/>
      <c r="X3922" s="172"/>
      <c r="Y3922" s="176">
        <f t="shared" si="2060"/>
        <v>0</v>
      </c>
      <c r="AA3922" s="192"/>
    </row>
    <row r="3923" spans="2:27" hidden="1">
      <c r="B3923" s="189">
        <f t="shared" si="2062"/>
        <v>0</v>
      </c>
      <c r="C3923" s="189">
        <f t="shared" ca="1" si="2063"/>
        <v>0</v>
      </c>
      <c r="D3923" s="189">
        <f t="shared" si="2064"/>
        <v>0</v>
      </c>
      <c r="E3923" s="189">
        <f t="shared" ca="1" si="2065"/>
        <v>0</v>
      </c>
      <c r="F3923" s="189">
        <f t="shared" si="2066"/>
        <v>0</v>
      </c>
      <c r="G3923" s="189" cm="1">
        <f t="array" aca="1" ref="G3923" ca="1">OFFSET(G3923,-1,,,)+1</f>
        <v>3918</v>
      </c>
      <c r="H3923" s="189">
        <f t="shared" si="2061"/>
        <v>0</v>
      </c>
      <c r="I3923" s="189">
        <f t="shared" si="2067"/>
        <v>0</v>
      </c>
      <c r="J3923" s="179">
        <f t="shared" si="2068"/>
        <v>0</v>
      </c>
      <c r="K3923" s="173"/>
      <c r="L3923" s="174" t="str" cm="1">
        <f t="array" aca="1" ref="L3923" ca="1">IF($K3923="",OFFSET(L3923,-1,,,),K3923)</f>
        <v>15.01.22.07.06.03</v>
      </c>
      <c r="M3923" s="175" t="str" cm="1">
        <f t="array" aca="1" ref="M3923" ca="1">IF(OR($K3923=0,$K3923=""),OFFSET(M3923,-1,,,),O3923)</f>
        <v>JANELA DE ALUMÍNIO COM 02 FOLHAS DE CORRER - 1,40X1,20M</v>
      </c>
      <c r="N3923" s="67" t="s">
        <v>3823</v>
      </c>
      <c r="O3923" s="68" t="s">
        <v>4254</v>
      </c>
      <c r="P3923" s="68"/>
      <c r="Q3923" s="68" t="s">
        <v>3260</v>
      </c>
      <c r="R3923" s="69">
        <v>1</v>
      </c>
      <c r="S3923" s="70">
        <v>110</v>
      </c>
      <c r="T3923" s="70">
        <v>110</v>
      </c>
      <c r="U3923" s="67" t="s">
        <v>1519</v>
      </c>
      <c r="V3923" s="71" t="s">
        <v>4202</v>
      </c>
      <c r="W3923" s="171"/>
      <c r="X3923" s="172"/>
      <c r="Y3923" s="176">
        <f t="shared" si="2060"/>
        <v>0</v>
      </c>
      <c r="AA3923" s="192"/>
    </row>
    <row r="3924" spans="2:27" hidden="1">
      <c r="B3924" s="189">
        <f t="shared" si="2062"/>
        <v>0</v>
      </c>
      <c r="C3924" s="189">
        <f t="shared" ca="1" si="2063"/>
        <v>0</v>
      </c>
      <c r="D3924" s="189">
        <f t="shared" si="2064"/>
        <v>0</v>
      </c>
      <c r="E3924" s="189">
        <f t="shared" ca="1" si="2065"/>
        <v>0</v>
      </c>
      <c r="F3924" s="189">
        <f t="shared" si="2066"/>
        <v>0</v>
      </c>
      <c r="G3924" s="189" cm="1">
        <f t="array" aca="1" ref="G3924" ca="1">OFFSET(G3924,-1,,,)+1</f>
        <v>3919</v>
      </c>
      <c r="H3924" s="189">
        <f t="shared" si="2061"/>
        <v>0</v>
      </c>
      <c r="I3924" s="189">
        <f t="shared" si="2067"/>
        <v>0</v>
      </c>
      <c r="J3924" s="179">
        <f t="shared" si="2068"/>
        <v>0</v>
      </c>
      <c r="K3924" s="173" t="s">
        <v>3683</v>
      </c>
      <c r="L3924" s="174" t="str" cm="1">
        <f t="array" aca="1" ref="L3924" ca="1">IF($K3924="",OFFSET(L3924,-1,,,),K3924)</f>
        <v>15.01.22.07.07</v>
      </c>
      <c r="M3924" s="175" t="str" cm="1">
        <f t="array" aca="1" ref="M3924" ca="1">IF(OR($K3924=0,$K3924=""),OFFSET(M3924,-1,,,),O3924)</f>
        <v>LIMPEZA</v>
      </c>
      <c r="N3924" s="67" t="s">
        <v>143</v>
      </c>
      <c r="O3924" s="68" t="s">
        <v>4303</v>
      </c>
      <c r="P3924" s="68"/>
      <c r="Q3924" s="68"/>
      <c r="R3924" s="69"/>
      <c r="S3924" s="70"/>
      <c r="T3924" s="70">
        <v>0</v>
      </c>
      <c r="U3924" s="67"/>
      <c r="V3924" s="71"/>
      <c r="W3924" s="171"/>
      <c r="X3924" s="172"/>
      <c r="Y3924" s="176">
        <f t="shared" si="2060"/>
        <v>0</v>
      </c>
      <c r="AA3924" s="192"/>
    </row>
    <row r="3925" spans="2:27">
      <c r="B3925" s="189">
        <f t="shared" si="2062"/>
        <v>0</v>
      </c>
      <c r="C3925" s="189">
        <f t="shared" ca="1" si="2063"/>
        <v>0</v>
      </c>
      <c r="D3925" s="189">
        <f t="shared" si="2064"/>
        <v>0</v>
      </c>
      <c r="E3925" s="189">
        <f t="shared" ca="1" si="2065"/>
        <v>0</v>
      </c>
      <c r="F3925" s="189">
        <f t="shared" si="2066"/>
        <v>0</v>
      </c>
      <c r="G3925" s="189" cm="1">
        <f t="array" aca="1" ref="G3925" ca="1">OFFSET(G3925,-1,,,)+1</f>
        <v>3920</v>
      </c>
      <c r="H3925" s="189">
        <f t="shared" si="2061"/>
        <v>0</v>
      </c>
      <c r="I3925" s="189">
        <f t="shared" si="2067"/>
        <v>0</v>
      </c>
      <c r="J3925" s="179">
        <f t="shared" si="2068"/>
        <v>0</v>
      </c>
      <c r="K3925" s="173" t="s">
        <v>3684</v>
      </c>
      <c r="L3925" s="174" t="str" cm="1">
        <f t="array" aca="1" ref="L3925" ca="1">IF($K3925="",OFFSET(L3925,-1,,,),K3925)</f>
        <v>15.01.22.07.07.01</v>
      </c>
      <c r="M3925" s="175" t="str" cm="1">
        <f t="array" aca="1" ref="M3925" ca="1">IF(OR($K3925=0,$K3925=""),OFFSET(M3925,-1,,,),O3925)</f>
        <v>SERVIÇOS DE LIMPEZA GROSSA E FINA AREA COMUM DA TORRE</v>
      </c>
      <c r="N3925" s="67" t="s">
        <v>1457</v>
      </c>
      <c r="O3925" s="68" t="s">
        <v>4705</v>
      </c>
      <c r="P3925" s="68"/>
      <c r="Q3925" s="68" t="s">
        <v>3258</v>
      </c>
      <c r="R3925" s="69">
        <v>41.76</v>
      </c>
      <c r="S3925" s="70">
        <v>12.715999999999999</v>
      </c>
      <c r="T3925" s="70">
        <v>531.02015999999992</v>
      </c>
      <c r="U3925" s="67"/>
      <c r="V3925" s="71"/>
      <c r="W3925" s="171"/>
      <c r="X3925" s="172"/>
      <c r="Y3925" s="176">
        <f t="shared" si="2060"/>
        <v>0</v>
      </c>
      <c r="AA3925" s="192"/>
    </row>
    <row r="3926" spans="2:27" hidden="1">
      <c r="B3926" s="189">
        <f t="shared" si="2062"/>
        <v>0</v>
      </c>
      <c r="C3926" s="189">
        <f t="shared" ca="1" si="2063"/>
        <v>0</v>
      </c>
      <c r="D3926" s="189">
        <f t="shared" si="2064"/>
        <v>0</v>
      </c>
      <c r="E3926" s="189">
        <f t="shared" ca="1" si="2065"/>
        <v>0</v>
      </c>
      <c r="F3926" s="189">
        <f t="shared" si="2066"/>
        <v>0</v>
      </c>
      <c r="G3926" s="189" cm="1">
        <f t="array" aca="1" ref="G3926" ca="1">OFFSET(G3926,-1,,,)+1</f>
        <v>3921</v>
      </c>
      <c r="H3926" s="189">
        <f t="shared" si="2061"/>
        <v>0</v>
      </c>
      <c r="I3926" s="189">
        <f t="shared" si="2067"/>
        <v>0</v>
      </c>
      <c r="J3926" s="179">
        <f t="shared" si="2068"/>
        <v>0</v>
      </c>
      <c r="K3926" s="173"/>
      <c r="L3926" s="174" t="str" cm="1">
        <f t="array" aca="1" ref="L3926" ca="1">IF($K3926="",OFFSET(L3926,-1,,,),K3926)</f>
        <v>15.01.22.07.07.01</v>
      </c>
      <c r="M3926" s="175" t="str" cm="1">
        <f t="array" aca="1" ref="M3926" ca="1">IF(OR($K3926=0,$K3926=""),OFFSET(M3926,-1,,,),O3926)</f>
        <v>SERVIÇOS DE LIMPEZA GROSSA E FINA AREA COMUM DA TORRE</v>
      </c>
      <c r="N3926" s="67" t="s">
        <v>389</v>
      </c>
      <c r="O3926" s="68" t="s">
        <v>390</v>
      </c>
      <c r="P3926" s="68"/>
      <c r="Q3926" s="68" t="s">
        <v>3258</v>
      </c>
      <c r="R3926" s="69">
        <v>41.76</v>
      </c>
      <c r="S3926" s="70">
        <v>6.3579999999999997</v>
      </c>
      <c r="T3926" s="70">
        <v>265.51007999999996</v>
      </c>
      <c r="U3926" s="67" t="s">
        <v>1519</v>
      </c>
      <c r="V3926" s="71" t="s">
        <v>4202</v>
      </c>
      <c r="W3926" s="171"/>
      <c r="X3926" s="172"/>
      <c r="Y3926" s="176">
        <f t="shared" si="2060"/>
        <v>0</v>
      </c>
      <c r="AA3926" s="192"/>
    </row>
    <row r="3927" spans="2:27" hidden="1">
      <c r="B3927" s="189">
        <f t="shared" si="2062"/>
        <v>0</v>
      </c>
      <c r="C3927" s="189">
        <f t="shared" ca="1" si="2063"/>
        <v>0</v>
      </c>
      <c r="D3927" s="189">
        <f t="shared" si="2064"/>
        <v>0</v>
      </c>
      <c r="E3927" s="189">
        <f t="shared" ca="1" si="2065"/>
        <v>0</v>
      </c>
      <c r="F3927" s="189">
        <f t="shared" si="2066"/>
        <v>0</v>
      </c>
      <c r="G3927" s="189" cm="1">
        <f t="array" aca="1" ref="G3927" ca="1">OFFSET(G3927,-1,,,)+1</f>
        <v>3922</v>
      </c>
      <c r="H3927" s="189">
        <f t="shared" si="2061"/>
        <v>0</v>
      </c>
      <c r="I3927" s="189">
        <f t="shared" si="2067"/>
        <v>0</v>
      </c>
      <c r="J3927" s="179">
        <f t="shared" si="2068"/>
        <v>0</v>
      </c>
      <c r="K3927" s="173"/>
      <c r="L3927" s="174" t="str" cm="1">
        <f t="array" aca="1" ref="L3927" ca="1">IF($K3927="",OFFSET(L3927,-1,,,),K3927)</f>
        <v>15.01.22.07.07.01</v>
      </c>
      <c r="M3927" s="175" t="str" cm="1">
        <f t="array" aca="1" ref="M3927" ca="1">IF(OR($K3927=0,$K3927=""),OFFSET(M3927,-1,,,),O3927)</f>
        <v>SERVIÇOS DE LIMPEZA GROSSA E FINA AREA COMUM DA TORRE</v>
      </c>
      <c r="N3927" s="67" t="s">
        <v>391</v>
      </c>
      <c r="O3927" s="68" t="s">
        <v>392</v>
      </c>
      <c r="P3927" s="68"/>
      <c r="Q3927" s="68" t="s">
        <v>3258</v>
      </c>
      <c r="R3927" s="69">
        <v>41.76</v>
      </c>
      <c r="S3927" s="70">
        <v>6.3579999999999997</v>
      </c>
      <c r="T3927" s="70">
        <v>265.51007999999996</v>
      </c>
      <c r="U3927" s="67" t="s">
        <v>1519</v>
      </c>
      <c r="V3927" s="71" t="s">
        <v>4202</v>
      </c>
      <c r="W3927" s="171"/>
      <c r="X3927" s="172"/>
      <c r="Y3927" s="176">
        <f t="shared" si="2060"/>
        <v>0</v>
      </c>
      <c r="AA3927" s="192"/>
    </row>
    <row r="3928" spans="2:27" hidden="1">
      <c r="B3928" s="189">
        <f t="shared" si="2062"/>
        <v>0</v>
      </c>
      <c r="C3928" s="189">
        <f t="shared" ca="1" si="2063"/>
        <v>0</v>
      </c>
      <c r="D3928" s="189">
        <f t="shared" si="2064"/>
        <v>0</v>
      </c>
      <c r="E3928" s="189">
        <f t="shared" ca="1" si="2065"/>
        <v>0</v>
      </c>
      <c r="F3928" s="189">
        <f t="shared" si="2066"/>
        <v>0</v>
      </c>
      <c r="G3928" s="189" cm="1">
        <f t="array" aca="1" ref="G3928" ca="1">OFFSET(G3928,-1,,,)+1</f>
        <v>3923</v>
      </c>
      <c r="H3928" s="189">
        <f t="shared" si="2061"/>
        <v>0</v>
      </c>
      <c r="I3928" s="189">
        <f t="shared" si="2067"/>
        <v>0</v>
      </c>
      <c r="J3928" s="179">
        <f t="shared" si="2068"/>
        <v>0</v>
      </c>
      <c r="K3928" s="173" t="s">
        <v>3685</v>
      </c>
      <c r="L3928" s="174" t="str" cm="1">
        <f t="array" aca="1" ref="L3928" ca="1">IF($K3928="",OFFSET(L3928,-1,,,),K3928)</f>
        <v>15.01.22.08</v>
      </c>
      <c r="M3928" s="175" t="str" cm="1">
        <f t="array" aca="1" ref="M3928" ca="1">IF(OR($K3928=0,$K3928=""),OFFSET(M3928,-1,,,),O3928)</f>
        <v>S. FESTAS</v>
      </c>
      <c r="N3928" s="67" t="s">
        <v>143</v>
      </c>
      <c r="O3928" s="68" t="s">
        <v>4863</v>
      </c>
      <c r="P3928" s="68"/>
      <c r="Q3928" s="68"/>
      <c r="R3928" s="69"/>
      <c r="S3928" s="70"/>
      <c r="T3928" s="70">
        <v>0</v>
      </c>
      <c r="U3928" s="67"/>
      <c r="V3928" s="71"/>
      <c r="W3928" s="171"/>
      <c r="X3928" s="172"/>
      <c r="Y3928" s="176">
        <f t="shared" si="2060"/>
        <v>0</v>
      </c>
      <c r="AA3928" s="192"/>
    </row>
    <row r="3929" spans="2:27" hidden="1">
      <c r="B3929" s="189">
        <f t="shared" si="2062"/>
        <v>0</v>
      </c>
      <c r="C3929" s="189">
        <f t="shared" ca="1" si="2063"/>
        <v>0</v>
      </c>
      <c r="D3929" s="189">
        <f t="shared" si="2064"/>
        <v>0</v>
      </c>
      <c r="E3929" s="189">
        <f t="shared" ca="1" si="2065"/>
        <v>0</v>
      </c>
      <c r="F3929" s="189">
        <f t="shared" si="2066"/>
        <v>0</v>
      </c>
      <c r="G3929" s="189" cm="1">
        <f t="array" aca="1" ref="G3929" ca="1">OFFSET(G3929,-1,,,)+1</f>
        <v>3924</v>
      </c>
      <c r="H3929" s="189">
        <f t="shared" si="2061"/>
        <v>0</v>
      </c>
      <c r="I3929" s="189">
        <f t="shared" si="2067"/>
        <v>0</v>
      </c>
      <c r="J3929" s="179">
        <f t="shared" si="2068"/>
        <v>0</v>
      </c>
      <c r="K3929" s="173" t="s">
        <v>3686</v>
      </c>
      <c r="L3929" s="174" t="str" cm="1">
        <f t="array" aca="1" ref="L3929" ca="1">IF($K3929="",OFFSET(L3929,-1,,,),K3929)</f>
        <v>15.01.22.08.01</v>
      </c>
      <c r="M3929" s="175" t="str" cm="1">
        <f t="array" aca="1" ref="M3929" ca="1">IF(OR($K3929=0,$K3929=""),OFFSET(M3929,-1,,,),O3929)</f>
        <v>REVESTIMENTO INTERNO</v>
      </c>
      <c r="N3929" s="67" t="s">
        <v>143</v>
      </c>
      <c r="O3929" s="68" t="s">
        <v>1084</v>
      </c>
      <c r="P3929" s="68"/>
      <c r="Q3929" s="68"/>
      <c r="R3929" s="69"/>
      <c r="S3929" s="70"/>
      <c r="T3929" s="70">
        <v>0</v>
      </c>
      <c r="U3929" s="67"/>
      <c r="V3929" s="71"/>
      <c r="W3929" s="171"/>
      <c r="X3929" s="172"/>
      <c r="Y3929" s="176">
        <f t="shared" si="2060"/>
        <v>0</v>
      </c>
      <c r="AA3929" s="192"/>
    </row>
    <row r="3930" spans="2:27">
      <c r="B3930" s="189">
        <f t="shared" si="2062"/>
        <v>0</v>
      </c>
      <c r="C3930" s="189">
        <f t="shared" ca="1" si="2063"/>
        <v>0</v>
      </c>
      <c r="D3930" s="189">
        <f t="shared" si="2064"/>
        <v>0</v>
      </c>
      <c r="E3930" s="189">
        <f t="shared" ca="1" si="2065"/>
        <v>0</v>
      </c>
      <c r="F3930" s="189">
        <f t="shared" si="2066"/>
        <v>0</v>
      </c>
      <c r="G3930" s="189" cm="1">
        <f t="array" aca="1" ref="G3930" ca="1">OFFSET(G3930,-1,,,)+1</f>
        <v>3925</v>
      </c>
      <c r="H3930" s="189">
        <f t="shared" si="2061"/>
        <v>0</v>
      </c>
      <c r="I3930" s="189">
        <f t="shared" si="2067"/>
        <v>0</v>
      </c>
      <c r="J3930" s="179">
        <f t="shared" si="2068"/>
        <v>0</v>
      </c>
      <c r="K3930" s="173" t="s">
        <v>3687</v>
      </c>
      <c r="L3930" s="174" t="str" cm="1">
        <f t="array" aca="1" ref="L3930" ca="1">IF($K3930="",OFFSET(L3930,-1,,,),K3930)</f>
        <v>15.01.22.08.01.01</v>
      </c>
      <c r="M3930" s="175" t="str" cm="1">
        <f t="array" aca="1" ref="M3930" ca="1">IF(OR($K3930=0,$K3930=""),OFFSET(M3930,-1,,,),O3930)</f>
        <v>REGULARIZAÇÃO SARRAFEADA - CONTRAPISO - ESP=3CM</v>
      </c>
      <c r="N3930" s="67" t="s">
        <v>252</v>
      </c>
      <c r="O3930" s="68" t="s">
        <v>4237</v>
      </c>
      <c r="P3930" s="68"/>
      <c r="Q3930" s="68" t="s">
        <v>3258</v>
      </c>
      <c r="R3930" s="69">
        <v>43.8</v>
      </c>
      <c r="S3930" s="70">
        <v>52.604999999999997</v>
      </c>
      <c r="T3930" s="70">
        <v>2304.0989999999997</v>
      </c>
      <c r="U3930" s="67"/>
      <c r="V3930" s="71"/>
      <c r="W3930" s="171"/>
      <c r="X3930" s="172"/>
      <c r="Y3930" s="176">
        <f t="shared" si="2060"/>
        <v>0</v>
      </c>
      <c r="AA3930" s="192"/>
    </row>
    <row r="3931" spans="2:27" hidden="1">
      <c r="B3931" s="189">
        <f t="shared" si="2062"/>
        <v>0</v>
      </c>
      <c r="C3931" s="189">
        <f t="shared" ca="1" si="2063"/>
        <v>0</v>
      </c>
      <c r="D3931" s="189">
        <f t="shared" si="2064"/>
        <v>0</v>
      </c>
      <c r="E3931" s="189">
        <f t="shared" ca="1" si="2065"/>
        <v>0</v>
      </c>
      <c r="F3931" s="189">
        <f t="shared" si="2066"/>
        <v>0</v>
      </c>
      <c r="G3931" s="189" cm="1">
        <f t="array" aca="1" ref="G3931" ca="1">OFFSET(G3931,-1,,,)+1</f>
        <v>3926</v>
      </c>
      <c r="H3931" s="189">
        <f t="shared" si="2061"/>
        <v>0</v>
      </c>
      <c r="I3931" s="189">
        <f t="shared" si="2067"/>
        <v>0</v>
      </c>
      <c r="J3931" s="179">
        <f t="shared" si="2068"/>
        <v>0</v>
      </c>
      <c r="K3931" s="173"/>
      <c r="L3931" s="174" t="str" cm="1">
        <f t="array" aca="1" ref="L3931" ca="1">IF($K3931="",OFFSET(L3931,-1,,,),K3931)</f>
        <v>15.01.22.08.01.01</v>
      </c>
      <c r="M3931" s="175" t="str" cm="1">
        <f t="array" aca="1" ref="M3931" ca="1">IF(OR($K3931=0,$K3931=""),OFFSET(M3931,-1,,,),O3931)</f>
        <v>REGULARIZAÇÃO SARRAFEADA - CONTRAPISO - ESP=3CM</v>
      </c>
      <c r="N3931" s="67" t="s">
        <v>240</v>
      </c>
      <c r="O3931" s="68" t="s">
        <v>179</v>
      </c>
      <c r="P3931" s="68"/>
      <c r="Q3931" s="68" t="s">
        <v>3255</v>
      </c>
      <c r="R3931" s="69">
        <v>382.81200000000001</v>
      </c>
      <c r="S3931" s="70">
        <v>0.75</v>
      </c>
      <c r="T3931" s="70">
        <v>287.10900000000004</v>
      </c>
      <c r="U3931" s="67" t="s">
        <v>1519</v>
      </c>
      <c r="V3931" s="71" t="s">
        <v>4202</v>
      </c>
      <c r="W3931" s="171"/>
      <c r="X3931" s="172"/>
      <c r="Y3931" s="176">
        <f t="shared" si="2060"/>
        <v>0</v>
      </c>
      <c r="AA3931" s="192"/>
    </row>
    <row r="3932" spans="2:27" hidden="1">
      <c r="B3932" s="189">
        <f t="shared" si="2062"/>
        <v>0</v>
      </c>
      <c r="C3932" s="189">
        <f t="shared" ca="1" si="2063"/>
        <v>0</v>
      </c>
      <c r="D3932" s="189">
        <f t="shared" si="2064"/>
        <v>0</v>
      </c>
      <c r="E3932" s="189">
        <f t="shared" ca="1" si="2065"/>
        <v>0</v>
      </c>
      <c r="F3932" s="189">
        <f t="shared" si="2066"/>
        <v>0</v>
      </c>
      <c r="G3932" s="189" cm="1">
        <f t="array" aca="1" ref="G3932" ca="1">OFFSET(G3932,-1,,,)+1</f>
        <v>3927</v>
      </c>
      <c r="H3932" s="189">
        <f t="shared" si="2061"/>
        <v>0</v>
      </c>
      <c r="I3932" s="189">
        <f t="shared" si="2067"/>
        <v>0</v>
      </c>
      <c r="J3932" s="179">
        <f t="shared" si="2068"/>
        <v>0</v>
      </c>
      <c r="K3932" s="173"/>
      <c r="L3932" s="174" t="str" cm="1">
        <f t="array" aca="1" ref="L3932" ca="1">IF($K3932="",OFFSET(L3932,-1,,,),K3932)</f>
        <v>15.01.22.08.01.01</v>
      </c>
      <c r="M3932" s="175" t="str" cm="1">
        <f t="array" aca="1" ref="M3932" ca="1">IF(OR($K3932=0,$K3932=""),OFFSET(M3932,-1,,,),O3932)</f>
        <v>REGULARIZAÇÃO SARRAFEADA - CONTRAPISO - ESP=3CM</v>
      </c>
      <c r="N3932" s="67" t="s">
        <v>180</v>
      </c>
      <c r="O3932" s="68" t="s">
        <v>181</v>
      </c>
      <c r="P3932" s="68"/>
      <c r="Q3932" s="68" t="s">
        <v>3256</v>
      </c>
      <c r="R3932" s="69">
        <v>1.752</v>
      </c>
      <c r="S3932" s="70">
        <v>200</v>
      </c>
      <c r="T3932" s="70">
        <v>350.4</v>
      </c>
      <c r="U3932" s="67" t="s">
        <v>1519</v>
      </c>
      <c r="V3932" s="71" t="s">
        <v>4202</v>
      </c>
      <c r="W3932" s="171"/>
      <c r="X3932" s="172"/>
      <c r="Y3932" s="176">
        <f t="shared" si="2060"/>
        <v>0</v>
      </c>
      <c r="AA3932" s="192"/>
    </row>
    <row r="3933" spans="2:27" hidden="1">
      <c r="B3933" s="189">
        <f t="shared" si="2062"/>
        <v>0</v>
      </c>
      <c r="C3933" s="189">
        <f t="shared" ca="1" si="2063"/>
        <v>0</v>
      </c>
      <c r="D3933" s="189">
        <f t="shared" si="2064"/>
        <v>0</v>
      </c>
      <c r="E3933" s="189">
        <f t="shared" ca="1" si="2065"/>
        <v>0</v>
      </c>
      <c r="F3933" s="189">
        <f t="shared" si="2066"/>
        <v>0</v>
      </c>
      <c r="G3933" s="189" cm="1">
        <f t="array" aca="1" ref="G3933" ca="1">OFFSET(G3933,-1,,,)+1</f>
        <v>3928</v>
      </c>
      <c r="H3933" s="189">
        <f t="shared" si="2061"/>
        <v>0</v>
      </c>
      <c r="I3933" s="189">
        <f t="shared" si="2067"/>
        <v>0</v>
      </c>
      <c r="J3933" s="179">
        <f t="shared" si="2068"/>
        <v>0</v>
      </c>
      <c r="K3933" s="173"/>
      <c r="L3933" s="174" t="str" cm="1">
        <f t="array" aca="1" ref="L3933" ca="1">IF($K3933="",OFFSET(L3933,-1,,,),K3933)</f>
        <v>15.01.22.08.01.01</v>
      </c>
      <c r="M3933" s="175" t="str" cm="1">
        <f t="array" aca="1" ref="M3933" ca="1">IF(OR($K3933=0,$K3933=""),OFFSET(M3933,-1,,,),O3933)</f>
        <v>REGULARIZAÇÃO SARRAFEADA - CONTRAPISO - ESP=3CM</v>
      </c>
      <c r="N3933" s="67" t="s">
        <v>253</v>
      </c>
      <c r="O3933" s="68" t="s">
        <v>254</v>
      </c>
      <c r="P3933" s="68"/>
      <c r="Q3933" s="68" t="s">
        <v>3255</v>
      </c>
      <c r="R3933" s="69">
        <v>19.71</v>
      </c>
      <c r="S3933" s="70">
        <v>9</v>
      </c>
      <c r="T3933" s="70">
        <v>177.39000000000001</v>
      </c>
      <c r="U3933" s="67" t="s">
        <v>1519</v>
      </c>
      <c r="V3933" s="71" t="s">
        <v>4202</v>
      </c>
      <c r="W3933" s="171"/>
      <c r="X3933" s="172"/>
      <c r="Y3933" s="176">
        <f t="shared" si="2060"/>
        <v>0</v>
      </c>
      <c r="AA3933" s="192"/>
    </row>
    <row r="3934" spans="2:27" hidden="1">
      <c r="B3934" s="189">
        <f t="shared" si="2062"/>
        <v>0</v>
      </c>
      <c r="C3934" s="189">
        <f t="shared" ca="1" si="2063"/>
        <v>0</v>
      </c>
      <c r="D3934" s="189">
        <f t="shared" si="2064"/>
        <v>0</v>
      </c>
      <c r="E3934" s="189">
        <f t="shared" ca="1" si="2065"/>
        <v>0</v>
      </c>
      <c r="F3934" s="189">
        <f t="shared" si="2066"/>
        <v>0</v>
      </c>
      <c r="G3934" s="189" cm="1">
        <f t="array" aca="1" ref="G3934" ca="1">OFFSET(G3934,-1,,,)+1</f>
        <v>3929</v>
      </c>
      <c r="H3934" s="189">
        <f t="shared" si="2061"/>
        <v>0</v>
      </c>
      <c r="I3934" s="189">
        <f t="shared" si="2067"/>
        <v>0</v>
      </c>
      <c r="J3934" s="179">
        <f t="shared" si="2068"/>
        <v>0</v>
      </c>
      <c r="K3934" s="173"/>
      <c r="L3934" s="174" t="str" cm="1">
        <f t="array" aca="1" ref="L3934" ca="1">IF($K3934="",OFFSET(L3934,-1,,,),K3934)</f>
        <v>15.01.22.08.01.01</v>
      </c>
      <c r="M3934" s="175" t="str" cm="1">
        <f t="array" aca="1" ref="M3934" ca="1">IF(OR($K3934=0,$K3934=""),OFFSET(M3934,-1,,,),O3934)</f>
        <v>REGULARIZAÇÃO SARRAFEADA - CONTRAPISO - ESP=3CM</v>
      </c>
      <c r="N3934" s="67" t="s">
        <v>255</v>
      </c>
      <c r="O3934" s="68" t="s">
        <v>256</v>
      </c>
      <c r="P3934" s="68"/>
      <c r="Q3934" s="68" t="s">
        <v>3258</v>
      </c>
      <c r="R3934" s="69">
        <v>43.8</v>
      </c>
      <c r="S3934" s="70">
        <v>34</v>
      </c>
      <c r="T3934" s="70">
        <v>1489.1999999999998</v>
      </c>
      <c r="U3934" s="67" t="s">
        <v>1519</v>
      </c>
      <c r="V3934" s="71" t="s">
        <v>4202</v>
      </c>
      <c r="W3934" s="171"/>
      <c r="X3934" s="172"/>
      <c r="Y3934" s="176">
        <f t="shared" si="2060"/>
        <v>0</v>
      </c>
      <c r="AA3934" s="192"/>
    </row>
    <row r="3935" spans="2:27">
      <c r="B3935" s="189">
        <f t="shared" si="2062"/>
        <v>0</v>
      </c>
      <c r="C3935" s="189">
        <f t="shared" ca="1" si="2063"/>
        <v>0</v>
      </c>
      <c r="D3935" s="189">
        <f t="shared" si="2064"/>
        <v>0</v>
      </c>
      <c r="E3935" s="189">
        <f t="shared" ca="1" si="2065"/>
        <v>0</v>
      </c>
      <c r="F3935" s="189">
        <f t="shared" si="2066"/>
        <v>0</v>
      </c>
      <c r="G3935" s="189" cm="1">
        <f t="array" aca="1" ref="G3935" ca="1">OFFSET(G3935,-1,,,)+1</f>
        <v>3930</v>
      </c>
      <c r="H3935" s="189">
        <f t="shared" si="2061"/>
        <v>0</v>
      </c>
      <c r="I3935" s="189">
        <f t="shared" si="2067"/>
        <v>0</v>
      </c>
      <c r="J3935" s="179">
        <f t="shared" si="2068"/>
        <v>0</v>
      </c>
      <c r="K3935" s="173" t="s">
        <v>3688</v>
      </c>
      <c r="L3935" s="174" t="str" cm="1">
        <f t="array" aca="1" ref="L3935" ca="1">IF($K3935="",OFFSET(L3935,-1,,,),K3935)</f>
        <v>15.01.22.08.01.02</v>
      </c>
      <c r="M3935" s="175" t="str" cm="1">
        <f t="array" aca="1" ref="M3935" ca="1">IF(OR($K3935=0,$K3935=""),OFFSET(M3935,-1,,,),O3935)</f>
        <v>PORCELANATO IMITANDO MADEIRA 20X120CM COM FRETE DE CERÂMICA EM AC3</v>
      </c>
      <c r="N3935" s="67" t="s">
        <v>2925</v>
      </c>
      <c r="O3935" s="68" t="s">
        <v>4572</v>
      </c>
      <c r="P3935" s="68"/>
      <c r="Q3935" s="68" t="s">
        <v>3258</v>
      </c>
      <c r="R3935" s="69">
        <v>15.05</v>
      </c>
      <c r="S3935" s="70">
        <v>215.45599999999999</v>
      </c>
      <c r="T3935" s="70">
        <v>3242.6127999999999</v>
      </c>
      <c r="U3935" s="67"/>
      <c r="V3935" s="71"/>
      <c r="W3935" s="171"/>
      <c r="X3935" s="172"/>
      <c r="Y3935" s="176">
        <f t="shared" si="2060"/>
        <v>0</v>
      </c>
      <c r="AA3935" s="192"/>
    </row>
    <row r="3936" spans="2:27" hidden="1">
      <c r="B3936" s="189">
        <f t="shared" si="2062"/>
        <v>0</v>
      </c>
      <c r="C3936" s="189">
        <f t="shared" ca="1" si="2063"/>
        <v>0</v>
      </c>
      <c r="D3936" s="189">
        <f t="shared" si="2064"/>
        <v>0</v>
      </c>
      <c r="E3936" s="189">
        <f t="shared" ca="1" si="2065"/>
        <v>0</v>
      </c>
      <c r="F3936" s="189">
        <f t="shared" si="2066"/>
        <v>0</v>
      </c>
      <c r="G3936" s="189" cm="1">
        <f t="array" aca="1" ref="G3936" ca="1">OFFSET(G3936,-1,,,)+1</f>
        <v>3931</v>
      </c>
      <c r="H3936" s="189">
        <f t="shared" si="2061"/>
        <v>0</v>
      </c>
      <c r="I3936" s="189">
        <f t="shared" si="2067"/>
        <v>0</v>
      </c>
      <c r="J3936" s="179">
        <f t="shared" si="2068"/>
        <v>0</v>
      </c>
      <c r="K3936" s="173"/>
      <c r="L3936" s="174" t="str" cm="1">
        <f t="array" aca="1" ref="L3936" ca="1">IF($K3936="",OFFSET(L3936,-1,,,),K3936)</f>
        <v>15.01.22.08.01.02</v>
      </c>
      <c r="M3936" s="175" t="str" cm="1">
        <f t="array" aca="1" ref="M3936" ca="1">IF(OR($K3936=0,$K3936=""),OFFSET(M3936,-1,,,),O3936)</f>
        <v>PORCELANATO IMITANDO MADEIRA 20X120CM COM FRETE DE CERÂMICA EM AC3</v>
      </c>
      <c r="N3936" s="67" t="s">
        <v>259</v>
      </c>
      <c r="O3936" s="68" t="s">
        <v>260</v>
      </c>
      <c r="P3936" s="68"/>
      <c r="Q3936" s="68" t="s">
        <v>3260</v>
      </c>
      <c r="R3936" s="69">
        <v>90.3</v>
      </c>
      <c r="S3936" s="70">
        <v>0.03</v>
      </c>
      <c r="T3936" s="70">
        <v>2.7089999999999996</v>
      </c>
      <c r="U3936" s="67" t="s">
        <v>1519</v>
      </c>
      <c r="V3936" s="71" t="s">
        <v>4202</v>
      </c>
      <c r="W3936" s="171"/>
      <c r="X3936" s="172"/>
      <c r="Y3936" s="176">
        <f t="shared" si="2060"/>
        <v>0</v>
      </c>
      <c r="AA3936" s="192"/>
    </row>
    <row r="3937" spans="2:27" hidden="1">
      <c r="B3937" s="189">
        <f t="shared" si="2062"/>
        <v>0</v>
      </c>
      <c r="C3937" s="189">
        <f t="shared" ca="1" si="2063"/>
        <v>0</v>
      </c>
      <c r="D3937" s="189">
        <f t="shared" si="2064"/>
        <v>0</v>
      </c>
      <c r="E3937" s="189">
        <f t="shared" ca="1" si="2065"/>
        <v>0</v>
      </c>
      <c r="F3937" s="189">
        <f t="shared" si="2066"/>
        <v>0</v>
      </c>
      <c r="G3937" s="189" cm="1">
        <f t="array" aca="1" ref="G3937" ca="1">OFFSET(G3937,-1,,,)+1</f>
        <v>3932</v>
      </c>
      <c r="H3937" s="189">
        <f t="shared" si="2061"/>
        <v>0</v>
      </c>
      <c r="I3937" s="189">
        <f t="shared" si="2067"/>
        <v>0</v>
      </c>
      <c r="J3937" s="179">
        <f t="shared" si="2068"/>
        <v>0</v>
      </c>
      <c r="K3937" s="173"/>
      <c r="L3937" s="174" t="str" cm="1">
        <f t="array" aca="1" ref="L3937" ca="1">IF($K3937="",OFFSET(L3937,-1,,,),K3937)</f>
        <v>15.01.22.08.01.02</v>
      </c>
      <c r="M3937" s="175" t="str" cm="1">
        <f t="array" aca="1" ref="M3937" ca="1">IF(OR($K3937=0,$K3937=""),OFFSET(M3937,-1,,,),O3937)</f>
        <v>PORCELANATO IMITANDO MADEIRA 20X120CM COM FRETE DE CERÂMICA EM AC3</v>
      </c>
      <c r="N3937" s="67" t="s">
        <v>242</v>
      </c>
      <c r="O3937" s="68" t="s">
        <v>243</v>
      </c>
      <c r="P3937" s="68"/>
      <c r="Q3937" s="68" t="s">
        <v>3255</v>
      </c>
      <c r="R3937" s="69">
        <v>120.4</v>
      </c>
      <c r="S3937" s="70">
        <v>1.3</v>
      </c>
      <c r="T3937" s="70">
        <v>156.52000000000001</v>
      </c>
      <c r="U3937" s="67" t="s">
        <v>1519</v>
      </c>
      <c r="V3937" s="71" t="s">
        <v>4202</v>
      </c>
      <c r="W3937" s="171"/>
      <c r="X3937" s="172"/>
      <c r="Y3937" s="176">
        <f t="shared" si="2060"/>
        <v>0</v>
      </c>
      <c r="AA3937" s="192"/>
    </row>
    <row r="3938" spans="2:27" hidden="1">
      <c r="B3938" s="189">
        <f t="shared" si="2062"/>
        <v>0</v>
      </c>
      <c r="C3938" s="189">
        <f t="shared" ca="1" si="2063"/>
        <v>0</v>
      </c>
      <c r="D3938" s="189">
        <f t="shared" si="2064"/>
        <v>0</v>
      </c>
      <c r="E3938" s="189">
        <f t="shared" ca="1" si="2065"/>
        <v>0</v>
      </c>
      <c r="F3938" s="189">
        <f t="shared" si="2066"/>
        <v>0</v>
      </c>
      <c r="G3938" s="189" cm="1">
        <f t="array" aca="1" ref="G3938" ca="1">OFFSET(G3938,-1,,,)+1</f>
        <v>3933</v>
      </c>
      <c r="H3938" s="189">
        <f t="shared" si="2061"/>
        <v>0</v>
      </c>
      <c r="I3938" s="189">
        <f t="shared" si="2067"/>
        <v>0</v>
      </c>
      <c r="J3938" s="179">
        <f t="shared" si="2068"/>
        <v>0</v>
      </c>
      <c r="K3938" s="173"/>
      <c r="L3938" s="174" t="str" cm="1">
        <f t="array" aca="1" ref="L3938" ca="1">IF($K3938="",OFFSET(L3938,-1,,,),K3938)</f>
        <v>15.01.22.08.01.02</v>
      </c>
      <c r="M3938" s="175" t="str" cm="1">
        <f t="array" aca="1" ref="M3938" ca="1">IF(OR($K3938=0,$K3938=""),OFFSET(M3938,-1,,,),O3938)</f>
        <v>PORCELANATO IMITANDO MADEIRA 20X120CM COM FRETE DE CERÂMICA EM AC3</v>
      </c>
      <c r="N3938" s="67" t="s">
        <v>261</v>
      </c>
      <c r="O3938" s="68" t="s">
        <v>262</v>
      </c>
      <c r="P3938" s="68"/>
      <c r="Q3938" s="68" t="s">
        <v>3255</v>
      </c>
      <c r="R3938" s="69">
        <v>6.3209999999999997</v>
      </c>
      <c r="S3938" s="70">
        <v>3.3</v>
      </c>
      <c r="T3938" s="70">
        <v>20.859299999999998</v>
      </c>
      <c r="U3938" s="67" t="s">
        <v>1519</v>
      </c>
      <c r="V3938" s="71" t="s">
        <v>4202</v>
      </c>
      <c r="W3938" s="171"/>
      <c r="X3938" s="172"/>
      <c r="Y3938" s="176">
        <f t="shared" si="2060"/>
        <v>0</v>
      </c>
      <c r="AA3938" s="192"/>
    </row>
    <row r="3939" spans="2:27" hidden="1">
      <c r="B3939" s="189">
        <f t="shared" si="2062"/>
        <v>0</v>
      </c>
      <c r="C3939" s="189">
        <f t="shared" ca="1" si="2063"/>
        <v>0</v>
      </c>
      <c r="D3939" s="189">
        <f t="shared" si="2064"/>
        <v>0</v>
      </c>
      <c r="E3939" s="189">
        <f t="shared" ca="1" si="2065"/>
        <v>0</v>
      </c>
      <c r="F3939" s="189">
        <f t="shared" si="2066"/>
        <v>0</v>
      </c>
      <c r="G3939" s="189" cm="1">
        <f t="array" aca="1" ref="G3939" ca="1">OFFSET(G3939,-1,,,)+1</f>
        <v>3934</v>
      </c>
      <c r="H3939" s="189">
        <f t="shared" si="2061"/>
        <v>0</v>
      </c>
      <c r="I3939" s="189">
        <f t="shared" si="2067"/>
        <v>0</v>
      </c>
      <c r="J3939" s="179">
        <f t="shared" si="2068"/>
        <v>0</v>
      </c>
      <c r="K3939" s="173"/>
      <c r="L3939" s="174" t="str" cm="1">
        <f t="array" aca="1" ref="L3939" ca="1">IF($K3939="",OFFSET(L3939,-1,,,),K3939)</f>
        <v>15.01.22.08.01.02</v>
      </c>
      <c r="M3939" s="175" t="str" cm="1">
        <f t="array" aca="1" ref="M3939" ca="1">IF(OR($K3939=0,$K3939=""),OFFSET(M3939,-1,,,),O3939)</f>
        <v>PORCELANATO IMITANDO MADEIRA 20X120CM COM FRETE DE CERÂMICA EM AC3</v>
      </c>
      <c r="N3939" s="67" t="s">
        <v>2926</v>
      </c>
      <c r="O3939" s="68" t="s">
        <v>3118</v>
      </c>
      <c r="P3939" s="68"/>
      <c r="Q3939" s="68" t="s">
        <v>3258</v>
      </c>
      <c r="R3939" s="69">
        <v>16.555</v>
      </c>
      <c r="S3939" s="70">
        <v>120</v>
      </c>
      <c r="T3939" s="70">
        <v>1986.6</v>
      </c>
      <c r="U3939" s="67" t="s">
        <v>1519</v>
      </c>
      <c r="V3939" s="71" t="s">
        <v>4202</v>
      </c>
      <c r="W3939" s="171"/>
      <c r="X3939" s="172"/>
      <c r="Y3939" s="176">
        <f t="shared" si="2060"/>
        <v>0</v>
      </c>
      <c r="AA3939" s="192"/>
    </row>
    <row r="3940" spans="2:27" hidden="1">
      <c r="B3940" s="189">
        <f t="shared" si="2062"/>
        <v>0</v>
      </c>
      <c r="C3940" s="189">
        <f t="shared" ca="1" si="2063"/>
        <v>0</v>
      </c>
      <c r="D3940" s="189">
        <f t="shared" si="2064"/>
        <v>0</v>
      </c>
      <c r="E3940" s="189">
        <f t="shared" ca="1" si="2065"/>
        <v>0</v>
      </c>
      <c r="F3940" s="189">
        <f t="shared" si="2066"/>
        <v>0</v>
      </c>
      <c r="G3940" s="189" cm="1">
        <f t="array" aca="1" ref="G3940" ca="1">OFFSET(G3940,-1,,,)+1</f>
        <v>3935</v>
      </c>
      <c r="H3940" s="189">
        <f t="shared" si="2061"/>
        <v>0</v>
      </c>
      <c r="I3940" s="189">
        <f t="shared" si="2067"/>
        <v>0</v>
      </c>
      <c r="J3940" s="179">
        <f t="shared" si="2068"/>
        <v>0</v>
      </c>
      <c r="K3940" s="173"/>
      <c r="L3940" s="174" t="str" cm="1">
        <f t="array" aca="1" ref="L3940" ca="1">IF($K3940="",OFFSET(L3940,-1,,,),K3940)</f>
        <v>15.01.22.08.01.02</v>
      </c>
      <c r="M3940" s="175" t="str" cm="1">
        <f t="array" aca="1" ref="M3940" ca="1">IF(OR($K3940=0,$K3940=""),OFFSET(M3940,-1,,,),O3940)</f>
        <v>PORCELANATO IMITANDO MADEIRA 20X120CM COM FRETE DE CERÂMICA EM AC3</v>
      </c>
      <c r="N3940" s="67" t="s">
        <v>1522</v>
      </c>
      <c r="O3940" s="68" t="s">
        <v>1523</v>
      </c>
      <c r="P3940" s="68"/>
      <c r="Q3940" s="68" t="s">
        <v>3258</v>
      </c>
      <c r="R3940" s="69">
        <v>15.05</v>
      </c>
      <c r="S3940" s="70">
        <v>65</v>
      </c>
      <c r="T3940" s="70">
        <v>978.25</v>
      </c>
      <c r="U3940" s="67" t="s">
        <v>1519</v>
      </c>
      <c r="V3940" s="71" t="s">
        <v>4202</v>
      </c>
      <c r="W3940" s="171"/>
      <c r="X3940" s="172"/>
      <c r="Y3940" s="176">
        <f t="shared" si="2060"/>
        <v>0</v>
      </c>
      <c r="AA3940" s="192"/>
    </row>
    <row r="3941" spans="2:27" hidden="1">
      <c r="B3941" s="189">
        <f t="shared" si="2062"/>
        <v>0</v>
      </c>
      <c r="C3941" s="189">
        <f t="shared" ca="1" si="2063"/>
        <v>0</v>
      </c>
      <c r="D3941" s="189">
        <f t="shared" si="2064"/>
        <v>0</v>
      </c>
      <c r="E3941" s="189">
        <f t="shared" ca="1" si="2065"/>
        <v>0</v>
      </c>
      <c r="F3941" s="189">
        <f t="shared" si="2066"/>
        <v>0</v>
      </c>
      <c r="G3941" s="189" cm="1">
        <f t="array" aca="1" ref="G3941" ca="1">OFFSET(G3941,-1,,,)+1</f>
        <v>3936</v>
      </c>
      <c r="H3941" s="189">
        <f t="shared" si="2061"/>
        <v>0</v>
      </c>
      <c r="I3941" s="189">
        <f t="shared" si="2067"/>
        <v>0</v>
      </c>
      <c r="J3941" s="179">
        <f t="shared" si="2068"/>
        <v>0</v>
      </c>
      <c r="K3941" s="173"/>
      <c r="L3941" s="174" t="str" cm="1">
        <f t="array" aca="1" ref="L3941" ca="1">IF($K3941="",OFFSET(L3941,-1,,,),K3941)</f>
        <v>15.01.22.08.01.02</v>
      </c>
      <c r="M3941" s="175" t="str" cm="1">
        <f t="array" aca="1" ref="M3941" ca="1">IF(OR($K3941=0,$K3941=""),OFFSET(M3941,-1,,,),O3941)</f>
        <v>PORCELANATO IMITANDO MADEIRA 20X120CM COM FRETE DE CERÂMICA EM AC3</v>
      </c>
      <c r="N3941" s="67" t="s">
        <v>265</v>
      </c>
      <c r="O3941" s="68" t="s">
        <v>266</v>
      </c>
      <c r="P3941" s="68"/>
      <c r="Q3941" s="68" t="s">
        <v>3258</v>
      </c>
      <c r="R3941" s="69">
        <v>16.555</v>
      </c>
      <c r="S3941" s="70">
        <v>5.9</v>
      </c>
      <c r="T3941" s="70">
        <v>97.674500000000009</v>
      </c>
      <c r="U3941" s="67" t="s">
        <v>1519</v>
      </c>
      <c r="V3941" s="71" t="s">
        <v>4202</v>
      </c>
      <c r="W3941" s="171"/>
      <c r="X3941" s="172"/>
      <c r="Y3941" s="176">
        <f t="shared" si="2060"/>
        <v>0</v>
      </c>
      <c r="AA3941" s="192"/>
    </row>
    <row r="3942" spans="2:27">
      <c r="B3942" s="189">
        <f t="shared" si="2062"/>
        <v>0</v>
      </c>
      <c r="C3942" s="189">
        <f t="shared" ca="1" si="2063"/>
        <v>0</v>
      </c>
      <c r="D3942" s="189">
        <f t="shared" si="2064"/>
        <v>0</v>
      </c>
      <c r="E3942" s="189">
        <f t="shared" ca="1" si="2065"/>
        <v>0</v>
      </c>
      <c r="F3942" s="189">
        <f t="shared" si="2066"/>
        <v>0</v>
      </c>
      <c r="G3942" s="189" cm="1">
        <f t="array" aca="1" ref="G3942" ca="1">OFFSET(G3942,-1,,,)+1</f>
        <v>3937</v>
      </c>
      <c r="H3942" s="189">
        <f t="shared" si="2061"/>
        <v>0</v>
      </c>
      <c r="I3942" s="189">
        <f t="shared" si="2067"/>
        <v>0</v>
      </c>
      <c r="J3942" s="179">
        <f t="shared" si="2068"/>
        <v>0</v>
      </c>
      <c r="K3942" s="173" t="s">
        <v>3689</v>
      </c>
      <c r="L3942" s="174" t="str" cm="1">
        <f t="array" aca="1" ref="L3942" ca="1">IF($K3942="",OFFSET(L3942,-1,,,),K3942)</f>
        <v>15.01.22.08.01.03</v>
      </c>
      <c r="M3942" s="175" t="str" cm="1">
        <f t="array" aca="1" ref="M3942" ca="1">IF(OR($K3942=0,$K3942=""),OFFSET(M3942,-1,,,),O3942)</f>
        <v>PORCELANATO 90X90CM COM FRETE DE CERÂMICA EM AC3</v>
      </c>
      <c r="N3942" s="67" t="s">
        <v>3813</v>
      </c>
      <c r="O3942" s="68" t="s">
        <v>4238</v>
      </c>
      <c r="P3942" s="68"/>
      <c r="Q3942" s="68" t="s">
        <v>3258</v>
      </c>
      <c r="R3942" s="69">
        <v>28.75</v>
      </c>
      <c r="S3942" s="70">
        <v>182.45599999999999</v>
      </c>
      <c r="T3942" s="70">
        <v>5245.61</v>
      </c>
      <c r="U3942" s="67"/>
      <c r="V3942" s="71"/>
      <c r="W3942" s="171"/>
      <c r="X3942" s="172"/>
      <c r="Y3942" s="176">
        <f t="shared" si="2060"/>
        <v>0</v>
      </c>
      <c r="AA3942" s="192"/>
    </row>
    <row r="3943" spans="2:27" hidden="1">
      <c r="B3943" s="189">
        <f t="shared" si="2062"/>
        <v>0</v>
      </c>
      <c r="C3943" s="189">
        <f t="shared" ca="1" si="2063"/>
        <v>0</v>
      </c>
      <c r="D3943" s="189">
        <f t="shared" si="2064"/>
        <v>0</v>
      </c>
      <c r="E3943" s="189">
        <f t="shared" ca="1" si="2065"/>
        <v>0</v>
      </c>
      <c r="F3943" s="189">
        <f t="shared" si="2066"/>
        <v>0</v>
      </c>
      <c r="G3943" s="189" cm="1">
        <f t="array" aca="1" ref="G3943" ca="1">OFFSET(G3943,-1,,,)+1</f>
        <v>3938</v>
      </c>
      <c r="H3943" s="189">
        <f t="shared" si="2061"/>
        <v>0</v>
      </c>
      <c r="I3943" s="189">
        <f t="shared" si="2067"/>
        <v>0</v>
      </c>
      <c r="J3943" s="179">
        <f t="shared" si="2068"/>
        <v>0</v>
      </c>
      <c r="K3943" s="173"/>
      <c r="L3943" s="174" t="str" cm="1">
        <f t="array" aca="1" ref="L3943" ca="1">IF($K3943="",OFFSET(L3943,-1,,,),K3943)</f>
        <v>15.01.22.08.01.03</v>
      </c>
      <c r="M3943" s="175" t="str" cm="1">
        <f t="array" aca="1" ref="M3943" ca="1">IF(OR($K3943=0,$K3943=""),OFFSET(M3943,-1,,,),O3943)</f>
        <v>PORCELANATO 90X90CM COM FRETE DE CERÂMICA EM AC3</v>
      </c>
      <c r="N3943" s="67" t="s">
        <v>259</v>
      </c>
      <c r="O3943" s="68" t="s">
        <v>260</v>
      </c>
      <c r="P3943" s="68"/>
      <c r="Q3943" s="68" t="s">
        <v>3260</v>
      </c>
      <c r="R3943" s="69">
        <v>172.5</v>
      </c>
      <c r="S3943" s="70">
        <v>0.03</v>
      </c>
      <c r="T3943" s="70">
        <v>5.1749999999999998</v>
      </c>
      <c r="U3943" s="67" t="s">
        <v>1519</v>
      </c>
      <c r="V3943" s="71" t="s">
        <v>4202</v>
      </c>
      <c r="W3943" s="171"/>
      <c r="X3943" s="172"/>
      <c r="Y3943" s="176">
        <f t="shared" si="2060"/>
        <v>0</v>
      </c>
      <c r="AA3943" s="192"/>
    </row>
    <row r="3944" spans="2:27" hidden="1">
      <c r="B3944" s="189">
        <f t="shared" si="2062"/>
        <v>0</v>
      </c>
      <c r="C3944" s="189">
        <f t="shared" ca="1" si="2063"/>
        <v>0</v>
      </c>
      <c r="D3944" s="189">
        <f t="shared" si="2064"/>
        <v>0</v>
      </c>
      <c r="E3944" s="189">
        <f t="shared" ca="1" si="2065"/>
        <v>0</v>
      </c>
      <c r="F3944" s="189">
        <f t="shared" si="2066"/>
        <v>0</v>
      </c>
      <c r="G3944" s="189" cm="1">
        <f t="array" aca="1" ref="G3944" ca="1">OFFSET(G3944,-1,,,)+1</f>
        <v>3939</v>
      </c>
      <c r="H3944" s="189">
        <f t="shared" si="2061"/>
        <v>0</v>
      </c>
      <c r="I3944" s="189">
        <f t="shared" si="2067"/>
        <v>0</v>
      </c>
      <c r="J3944" s="179">
        <f t="shared" si="2068"/>
        <v>0</v>
      </c>
      <c r="K3944" s="173"/>
      <c r="L3944" s="174" t="str" cm="1">
        <f t="array" aca="1" ref="L3944" ca="1">IF($K3944="",OFFSET(L3944,-1,,,),K3944)</f>
        <v>15.01.22.08.01.03</v>
      </c>
      <c r="M3944" s="175" t="str" cm="1">
        <f t="array" aca="1" ref="M3944" ca="1">IF(OR($K3944=0,$K3944=""),OFFSET(M3944,-1,,,),O3944)</f>
        <v>PORCELANATO 90X90CM COM FRETE DE CERÂMICA EM AC3</v>
      </c>
      <c r="N3944" s="67" t="s">
        <v>242</v>
      </c>
      <c r="O3944" s="68" t="s">
        <v>243</v>
      </c>
      <c r="P3944" s="68"/>
      <c r="Q3944" s="68" t="s">
        <v>3255</v>
      </c>
      <c r="R3944" s="69">
        <v>230</v>
      </c>
      <c r="S3944" s="70">
        <v>1.3</v>
      </c>
      <c r="T3944" s="70">
        <v>299</v>
      </c>
      <c r="U3944" s="67" t="s">
        <v>1519</v>
      </c>
      <c r="V3944" s="71" t="s">
        <v>4202</v>
      </c>
      <c r="W3944" s="171"/>
      <c r="X3944" s="172"/>
      <c r="Y3944" s="176">
        <f t="shared" si="2060"/>
        <v>0</v>
      </c>
      <c r="AA3944" s="192"/>
    </row>
    <row r="3945" spans="2:27" hidden="1">
      <c r="B3945" s="189">
        <f t="shared" si="2062"/>
        <v>0</v>
      </c>
      <c r="C3945" s="189">
        <f t="shared" ca="1" si="2063"/>
        <v>0</v>
      </c>
      <c r="D3945" s="189">
        <f t="shared" si="2064"/>
        <v>0</v>
      </c>
      <c r="E3945" s="189">
        <f t="shared" ca="1" si="2065"/>
        <v>0</v>
      </c>
      <c r="F3945" s="189">
        <f t="shared" si="2066"/>
        <v>0</v>
      </c>
      <c r="G3945" s="189" cm="1">
        <f t="array" aca="1" ref="G3945" ca="1">OFFSET(G3945,-1,,,)+1</f>
        <v>3940</v>
      </c>
      <c r="H3945" s="189">
        <f t="shared" si="2061"/>
        <v>0</v>
      </c>
      <c r="I3945" s="189">
        <f t="shared" si="2067"/>
        <v>0</v>
      </c>
      <c r="J3945" s="179">
        <f t="shared" si="2068"/>
        <v>0</v>
      </c>
      <c r="K3945" s="173"/>
      <c r="L3945" s="174" t="str" cm="1">
        <f t="array" aca="1" ref="L3945" ca="1">IF($K3945="",OFFSET(L3945,-1,,,),K3945)</f>
        <v>15.01.22.08.01.03</v>
      </c>
      <c r="M3945" s="175" t="str" cm="1">
        <f t="array" aca="1" ref="M3945" ca="1">IF(OR($K3945=0,$K3945=""),OFFSET(M3945,-1,,,),O3945)</f>
        <v>PORCELANATO 90X90CM COM FRETE DE CERÂMICA EM AC3</v>
      </c>
      <c r="N3945" s="67" t="s">
        <v>261</v>
      </c>
      <c r="O3945" s="68" t="s">
        <v>262</v>
      </c>
      <c r="P3945" s="68"/>
      <c r="Q3945" s="68" t="s">
        <v>3255</v>
      </c>
      <c r="R3945" s="69">
        <v>12.074999999999999</v>
      </c>
      <c r="S3945" s="70">
        <v>3.3</v>
      </c>
      <c r="T3945" s="70">
        <v>39.847499999999997</v>
      </c>
      <c r="U3945" s="67" t="s">
        <v>1519</v>
      </c>
      <c r="V3945" s="71" t="s">
        <v>4202</v>
      </c>
      <c r="W3945" s="171"/>
      <c r="X3945" s="172"/>
      <c r="Y3945" s="176">
        <f t="shared" ref="Y3945:Y4008" si="2069">X3945+W3945</f>
        <v>0</v>
      </c>
      <c r="AA3945" s="192"/>
    </row>
    <row r="3946" spans="2:27" hidden="1">
      <c r="B3946" s="189">
        <f t="shared" si="2062"/>
        <v>0</v>
      </c>
      <c r="C3946" s="189">
        <f t="shared" ca="1" si="2063"/>
        <v>0</v>
      </c>
      <c r="D3946" s="189">
        <f t="shared" si="2064"/>
        <v>0</v>
      </c>
      <c r="E3946" s="189">
        <f t="shared" ca="1" si="2065"/>
        <v>0</v>
      </c>
      <c r="F3946" s="189">
        <f t="shared" si="2066"/>
        <v>0</v>
      </c>
      <c r="G3946" s="189" cm="1">
        <f t="array" aca="1" ref="G3946" ca="1">OFFSET(G3946,-1,,,)+1</f>
        <v>3941</v>
      </c>
      <c r="H3946" s="189">
        <f t="shared" si="2061"/>
        <v>0</v>
      </c>
      <c r="I3946" s="189">
        <f t="shared" si="2067"/>
        <v>0</v>
      </c>
      <c r="J3946" s="179">
        <f t="shared" si="2068"/>
        <v>0</v>
      </c>
      <c r="K3946" s="173"/>
      <c r="L3946" s="174" t="str" cm="1">
        <f t="array" aca="1" ref="L3946" ca="1">IF($K3946="",OFFSET(L3946,-1,,,),K3946)</f>
        <v>15.01.22.08.01.03</v>
      </c>
      <c r="M3946" s="175" t="str" cm="1">
        <f t="array" aca="1" ref="M3946" ca="1">IF(OR($K3946=0,$K3946=""),OFFSET(M3946,-1,,,),O3946)</f>
        <v>PORCELANATO 90X90CM COM FRETE DE CERÂMICA EM AC3</v>
      </c>
      <c r="N3946" s="67" t="s">
        <v>3814</v>
      </c>
      <c r="O3946" s="68" t="s">
        <v>4239</v>
      </c>
      <c r="P3946" s="68"/>
      <c r="Q3946" s="68" t="s">
        <v>3258</v>
      </c>
      <c r="R3946" s="69">
        <v>31.625</v>
      </c>
      <c r="S3946" s="70">
        <v>90</v>
      </c>
      <c r="T3946" s="70">
        <v>2846.25</v>
      </c>
      <c r="U3946" s="67" t="s">
        <v>1519</v>
      </c>
      <c r="V3946" s="71" t="s">
        <v>4202</v>
      </c>
      <c r="W3946" s="171"/>
      <c r="X3946" s="172"/>
      <c r="Y3946" s="176">
        <f t="shared" si="2069"/>
        <v>0</v>
      </c>
      <c r="AA3946" s="192"/>
    </row>
    <row r="3947" spans="2:27" hidden="1">
      <c r="B3947" s="189">
        <f t="shared" si="2062"/>
        <v>0</v>
      </c>
      <c r="C3947" s="189">
        <f t="shared" ca="1" si="2063"/>
        <v>0</v>
      </c>
      <c r="D3947" s="189">
        <f t="shared" si="2064"/>
        <v>0</v>
      </c>
      <c r="E3947" s="189">
        <f t="shared" ca="1" si="2065"/>
        <v>0</v>
      </c>
      <c r="F3947" s="189">
        <f t="shared" si="2066"/>
        <v>0</v>
      </c>
      <c r="G3947" s="189" cm="1">
        <f t="array" aca="1" ref="G3947" ca="1">OFFSET(G3947,-1,,,)+1</f>
        <v>3942</v>
      </c>
      <c r="H3947" s="189">
        <f t="shared" si="2061"/>
        <v>0</v>
      </c>
      <c r="I3947" s="189">
        <f t="shared" si="2067"/>
        <v>0</v>
      </c>
      <c r="J3947" s="179">
        <f t="shared" si="2068"/>
        <v>0</v>
      </c>
      <c r="K3947" s="173"/>
      <c r="L3947" s="174" t="str" cm="1">
        <f t="array" aca="1" ref="L3947" ca="1">IF($K3947="",OFFSET(L3947,-1,,,),K3947)</f>
        <v>15.01.22.08.01.03</v>
      </c>
      <c r="M3947" s="175" t="str" cm="1">
        <f t="array" aca="1" ref="M3947" ca="1">IF(OR($K3947=0,$K3947=""),OFFSET(M3947,-1,,,),O3947)</f>
        <v>PORCELANATO 90X90CM COM FRETE DE CERÂMICA EM AC3</v>
      </c>
      <c r="N3947" s="67" t="s">
        <v>1522</v>
      </c>
      <c r="O3947" s="68" t="s">
        <v>1523</v>
      </c>
      <c r="P3947" s="68"/>
      <c r="Q3947" s="68" t="s">
        <v>3258</v>
      </c>
      <c r="R3947" s="69">
        <v>28.75</v>
      </c>
      <c r="S3947" s="70">
        <v>65</v>
      </c>
      <c r="T3947" s="70">
        <v>1868.75</v>
      </c>
      <c r="U3947" s="67" t="s">
        <v>1519</v>
      </c>
      <c r="V3947" s="71" t="s">
        <v>4202</v>
      </c>
      <c r="W3947" s="171"/>
      <c r="X3947" s="172"/>
      <c r="Y3947" s="176">
        <f t="shared" si="2069"/>
        <v>0</v>
      </c>
      <c r="AA3947" s="192"/>
    </row>
    <row r="3948" spans="2:27" hidden="1">
      <c r="B3948" s="189">
        <f t="shared" si="2062"/>
        <v>0</v>
      </c>
      <c r="C3948" s="189">
        <f t="shared" ca="1" si="2063"/>
        <v>0</v>
      </c>
      <c r="D3948" s="189">
        <f t="shared" si="2064"/>
        <v>0</v>
      </c>
      <c r="E3948" s="189">
        <f t="shared" ca="1" si="2065"/>
        <v>0</v>
      </c>
      <c r="F3948" s="189">
        <f t="shared" si="2066"/>
        <v>0</v>
      </c>
      <c r="G3948" s="189" cm="1">
        <f t="array" aca="1" ref="G3948" ca="1">OFFSET(G3948,-1,,,)+1</f>
        <v>3943</v>
      </c>
      <c r="H3948" s="189">
        <f t="shared" si="2061"/>
        <v>0</v>
      </c>
      <c r="I3948" s="189">
        <f t="shared" si="2067"/>
        <v>0</v>
      </c>
      <c r="J3948" s="179">
        <f t="shared" si="2068"/>
        <v>0</v>
      </c>
      <c r="K3948" s="173"/>
      <c r="L3948" s="174" t="str" cm="1">
        <f t="array" aca="1" ref="L3948" ca="1">IF($K3948="",OFFSET(L3948,-1,,,),K3948)</f>
        <v>15.01.22.08.01.03</v>
      </c>
      <c r="M3948" s="175" t="str" cm="1">
        <f t="array" aca="1" ref="M3948" ca="1">IF(OR($K3948=0,$K3948=""),OFFSET(M3948,-1,,,),O3948)</f>
        <v>PORCELANATO 90X90CM COM FRETE DE CERÂMICA EM AC3</v>
      </c>
      <c r="N3948" s="67" t="s">
        <v>265</v>
      </c>
      <c r="O3948" s="68" t="s">
        <v>266</v>
      </c>
      <c r="P3948" s="68"/>
      <c r="Q3948" s="68" t="s">
        <v>3258</v>
      </c>
      <c r="R3948" s="69">
        <v>31.625</v>
      </c>
      <c r="S3948" s="70">
        <v>5.9</v>
      </c>
      <c r="T3948" s="70">
        <v>186.58750000000001</v>
      </c>
      <c r="U3948" s="67" t="s">
        <v>1519</v>
      </c>
      <c r="V3948" s="71" t="s">
        <v>4202</v>
      </c>
      <c r="W3948" s="171"/>
      <c r="X3948" s="172"/>
      <c r="Y3948" s="176">
        <f t="shared" si="2069"/>
        <v>0</v>
      </c>
      <c r="AA3948" s="192"/>
    </row>
    <row r="3949" spans="2:27">
      <c r="B3949" s="189">
        <f t="shared" si="2062"/>
        <v>0</v>
      </c>
      <c r="C3949" s="189">
        <f t="shared" ca="1" si="2063"/>
        <v>0</v>
      </c>
      <c r="D3949" s="189">
        <f t="shared" si="2064"/>
        <v>0</v>
      </c>
      <c r="E3949" s="189">
        <f t="shared" ca="1" si="2065"/>
        <v>0</v>
      </c>
      <c r="F3949" s="189">
        <f t="shared" si="2066"/>
        <v>0</v>
      </c>
      <c r="G3949" s="189" cm="1">
        <f t="array" aca="1" ref="G3949" ca="1">OFFSET(G3949,-1,,,)+1</f>
        <v>3944</v>
      </c>
      <c r="H3949" s="189">
        <f t="shared" si="2061"/>
        <v>0</v>
      </c>
      <c r="I3949" s="189">
        <f t="shared" si="2067"/>
        <v>0</v>
      </c>
      <c r="J3949" s="179">
        <f t="shared" si="2068"/>
        <v>0</v>
      </c>
      <c r="K3949" s="173" t="s">
        <v>3690</v>
      </c>
      <c r="L3949" s="174" t="str" cm="1">
        <f t="array" aca="1" ref="L3949" ca="1">IF($K3949="",OFFSET(L3949,-1,,,),K3949)</f>
        <v>15.01.22.08.01.04</v>
      </c>
      <c r="M3949" s="175" t="str" cm="1">
        <f t="array" aca="1" ref="M3949" ca="1">IF(OR($K3949=0,$K3949=""),OFFSET(M3949,-1,,,),O3949)</f>
        <v>RODAPÉ DE POLIESTIRENO H=10CM</v>
      </c>
      <c r="N3949" s="67" t="s">
        <v>2905</v>
      </c>
      <c r="O3949" s="68" t="s">
        <v>4720</v>
      </c>
      <c r="P3949" s="68"/>
      <c r="Q3949" s="68" t="s">
        <v>3253</v>
      </c>
      <c r="R3949" s="69">
        <v>11.23</v>
      </c>
      <c r="S3949" s="70">
        <v>83.098399999999998</v>
      </c>
      <c r="T3949" s="70">
        <v>933.19503199999997</v>
      </c>
      <c r="U3949" s="67"/>
      <c r="V3949" s="71"/>
      <c r="W3949" s="171"/>
      <c r="X3949" s="172"/>
      <c r="Y3949" s="176">
        <f t="shared" si="2069"/>
        <v>0</v>
      </c>
      <c r="AA3949" s="192"/>
    </row>
    <row r="3950" spans="2:27" hidden="1">
      <c r="B3950" s="189">
        <f t="shared" si="2062"/>
        <v>0</v>
      </c>
      <c r="C3950" s="189">
        <f t="shared" ca="1" si="2063"/>
        <v>0</v>
      </c>
      <c r="D3950" s="189">
        <f t="shared" si="2064"/>
        <v>0</v>
      </c>
      <c r="E3950" s="189">
        <f t="shared" ca="1" si="2065"/>
        <v>0</v>
      </c>
      <c r="F3950" s="189">
        <f t="shared" si="2066"/>
        <v>0</v>
      </c>
      <c r="G3950" s="189" cm="1">
        <f t="array" aca="1" ref="G3950" ca="1">OFFSET(G3950,-1,,,)+1</f>
        <v>3945</v>
      </c>
      <c r="H3950" s="189">
        <f t="shared" ref="H3950:H4013" si="2070">IF(OR($K3950=0,$K3950=""),$W3950,0)</f>
        <v>0</v>
      </c>
      <c r="I3950" s="189">
        <f t="shared" si="2067"/>
        <v>0</v>
      </c>
      <c r="J3950" s="179">
        <f t="shared" si="2068"/>
        <v>0</v>
      </c>
      <c r="K3950" s="173"/>
      <c r="L3950" s="174" t="str" cm="1">
        <f t="array" aca="1" ref="L3950" ca="1">IF($K3950="",OFFSET(L3950,-1,,,),K3950)</f>
        <v>15.01.22.08.01.04</v>
      </c>
      <c r="M3950" s="175" t="str" cm="1">
        <f t="array" aca="1" ref="M3950" ca="1">IF(OR($K3950=0,$K3950=""),OFFSET(M3950,-1,,,),O3950)</f>
        <v>RODAPÉ DE POLIESTIRENO H=10CM</v>
      </c>
      <c r="N3950" s="67" t="s">
        <v>1540</v>
      </c>
      <c r="O3950" s="68" t="s">
        <v>1541</v>
      </c>
      <c r="P3950" s="68"/>
      <c r="Q3950" s="68" t="s">
        <v>3255</v>
      </c>
      <c r="R3950" s="69">
        <v>0.17968000000000001</v>
      </c>
      <c r="S3950" s="70">
        <v>40.200000000000003</v>
      </c>
      <c r="T3950" s="70">
        <v>7.2231360000000011</v>
      </c>
      <c r="U3950" s="67" t="s">
        <v>1519</v>
      </c>
      <c r="V3950" s="71" t="s">
        <v>4202</v>
      </c>
      <c r="W3950" s="171"/>
      <c r="X3950" s="172"/>
      <c r="Y3950" s="176">
        <f t="shared" si="2069"/>
        <v>0</v>
      </c>
      <c r="AA3950" s="192"/>
    </row>
    <row r="3951" spans="2:27" hidden="1">
      <c r="B3951" s="189">
        <f t="shared" si="2062"/>
        <v>0</v>
      </c>
      <c r="C3951" s="189">
        <f t="shared" ca="1" si="2063"/>
        <v>0</v>
      </c>
      <c r="D3951" s="189">
        <f t="shared" si="2064"/>
        <v>0</v>
      </c>
      <c r="E3951" s="189">
        <f t="shared" ca="1" si="2065"/>
        <v>0</v>
      </c>
      <c r="F3951" s="189">
        <f t="shared" si="2066"/>
        <v>0</v>
      </c>
      <c r="G3951" s="189" cm="1">
        <f t="array" aca="1" ref="G3951" ca="1">OFFSET(G3951,-1,,,)+1</f>
        <v>3946</v>
      </c>
      <c r="H3951" s="189">
        <f t="shared" si="2070"/>
        <v>0</v>
      </c>
      <c r="I3951" s="189">
        <f t="shared" si="2067"/>
        <v>0</v>
      </c>
      <c r="J3951" s="179">
        <f t="shared" si="2068"/>
        <v>0</v>
      </c>
      <c r="K3951" s="173"/>
      <c r="L3951" s="174" t="str" cm="1">
        <f t="array" aca="1" ref="L3951" ca="1">IF($K3951="",OFFSET(L3951,-1,,,),K3951)</f>
        <v>15.01.22.08.01.04</v>
      </c>
      <c r="M3951" s="175" t="str" cm="1">
        <f t="array" aca="1" ref="M3951" ca="1">IF(OR($K3951=0,$K3951=""),OFFSET(M3951,-1,,,),O3951)</f>
        <v>RODAPÉ DE POLIESTIRENO H=10CM</v>
      </c>
      <c r="N3951" s="67" t="s">
        <v>1542</v>
      </c>
      <c r="O3951" s="68" t="s">
        <v>1543</v>
      </c>
      <c r="P3951" s="68"/>
      <c r="Q3951" s="68" t="s">
        <v>3255</v>
      </c>
      <c r="R3951" s="69">
        <v>6.7379999999999995E-2</v>
      </c>
      <c r="S3951" s="70">
        <v>10.7</v>
      </c>
      <c r="T3951" s="70">
        <v>0.72096599999999988</v>
      </c>
      <c r="U3951" s="67" t="s">
        <v>1519</v>
      </c>
      <c r="V3951" s="71" t="s">
        <v>4202</v>
      </c>
      <c r="W3951" s="171"/>
      <c r="X3951" s="172"/>
      <c r="Y3951" s="176">
        <f t="shared" si="2069"/>
        <v>0</v>
      </c>
      <c r="AA3951" s="192"/>
    </row>
    <row r="3952" spans="2:27" hidden="1">
      <c r="B3952" s="189">
        <f t="shared" ref="B3952:B4015" si="2071">IF(J3952=0,0,U3952)</f>
        <v>0</v>
      </c>
      <c r="C3952" s="189">
        <f t="shared" ref="C3952:C4015" ca="1" si="2072">IF(OR(J3952=0,I3952=0),0,IF(_xlfn.IFNA(MATCH(B3952,OFFSET($B$5,,,$G3952,),),0)&gt;0,0,MAX(OFFSET($C$5,,,$G3952,))+1))</f>
        <v>0</v>
      </c>
      <c r="D3952" s="189">
        <f t="shared" ref="D3952:D4015" si="2073">IF(J3952=0,0,N3952&amp;"-"&amp;U3952)</f>
        <v>0</v>
      </c>
      <c r="E3952" s="189">
        <f t="shared" ref="E3952:E4015" ca="1" si="2074">IF(OR(J3952=0,I3952=0),0,IF(_xlfn.IFNA(MATCH(D3952,OFFSET($D$5,,,$G3952,),),0)&gt;0,0,_xlfn.MAXIFS(OFFSET($E$5,,,$G3952,),OFFSET($J$5,,,$G3952,),J3952)+1))</f>
        <v>0</v>
      </c>
      <c r="F3952" s="189">
        <f t="shared" ref="F3952:F4015" si="2075">IF(J3952=0,0,E3952&amp;"-"&amp;N3952)</f>
        <v>0</v>
      </c>
      <c r="G3952" s="189" cm="1">
        <f t="array" aca="1" ref="G3952" ca="1">OFFSET(G3952,-1,,,)+1</f>
        <v>3947</v>
      </c>
      <c r="H3952" s="189">
        <f t="shared" si="2070"/>
        <v>0</v>
      </c>
      <c r="I3952" s="189">
        <f t="shared" ref="I3952:I4015" si="2076">H3952*R3952</f>
        <v>0</v>
      </c>
      <c r="J3952" s="179">
        <f t="shared" ref="J3952:J4015" si="2077">IF(AND(I3952&lt;&gt;0,OR(K3952=0,K3952="")),N3952&amp;" - Mapa",0)</f>
        <v>0</v>
      </c>
      <c r="K3952" s="173"/>
      <c r="L3952" s="174" t="str" cm="1">
        <f t="array" aca="1" ref="L3952" ca="1">IF($K3952="",OFFSET(L3952,-1,,,),K3952)</f>
        <v>15.01.22.08.01.04</v>
      </c>
      <c r="M3952" s="175" t="str" cm="1">
        <f t="array" aca="1" ref="M3952" ca="1">IF(OR($K3952=0,$K3952=""),OFFSET(M3952,-1,,,),O3952)</f>
        <v>RODAPÉ DE POLIESTIRENO H=10CM</v>
      </c>
      <c r="N3952" s="67" t="s">
        <v>2906</v>
      </c>
      <c r="O3952" s="68" t="s">
        <v>3107</v>
      </c>
      <c r="P3952" s="68"/>
      <c r="Q3952" s="68" t="s">
        <v>3253</v>
      </c>
      <c r="R3952" s="69">
        <v>11.23</v>
      </c>
      <c r="S3952" s="70">
        <v>50</v>
      </c>
      <c r="T3952" s="70">
        <v>561.5</v>
      </c>
      <c r="U3952" s="67" t="s">
        <v>1519</v>
      </c>
      <c r="V3952" s="71" t="s">
        <v>4202</v>
      </c>
      <c r="W3952" s="171"/>
      <c r="X3952" s="172"/>
      <c r="Y3952" s="176">
        <f t="shared" si="2069"/>
        <v>0</v>
      </c>
      <c r="AA3952" s="192"/>
    </row>
    <row r="3953" spans="2:27" hidden="1">
      <c r="B3953" s="189">
        <f t="shared" si="2071"/>
        <v>0</v>
      </c>
      <c r="C3953" s="189">
        <f t="shared" ca="1" si="2072"/>
        <v>0</v>
      </c>
      <c r="D3953" s="189">
        <f t="shared" si="2073"/>
        <v>0</v>
      </c>
      <c r="E3953" s="189">
        <f t="shared" ca="1" si="2074"/>
        <v>0</v>
      </c>
      <c r="F3953" s="189">
        <f t="shared" si="2075"/>
        <v>0</v>
      </c>
      <c r="G3953" s="189" cm="1">
        <f t="array" aca="1" ref="G3953" ca="1">OFFSET(G3953,-1,,,)+1</f>
        <v>3948</v>
      </c>
      <c r="H3953" s="189">
        <f t="shared" si="2070"/>
        <v>0</v>
      </c>
      <c r="I3953" s="189">
        <f t="shared" si="2076"/>
        <v>0</v>
      </c>
      <c r="J3953" s="179">
        <f t="shared" si="2077"/>
        <v>0</v>
      </c>
      <c r="K3953" s="173"/>
      <c r="L3953" s="174" t="str" cm="1">
        <f t="array" aca="1" ref="L3953" ca="1">IF($K3953="",OFFSET(L3953,-1,,,),K3953)</f>
        <v>15.01.22.08.01.04</v>
      </c>
      <c r="M3953" s="175" t="str" cm="1">
        <f t="array" aca="1" ref="M3953" ca="1">IF(OR($K3953=0,$K3953=""),OFFSET(M3953,-1,,,),O3953)</f>
        <v>RODAPÉ DE POLIESTIRENO H=10CM</v>
      </c>
      <c r="N3953" s="67" t="s">
        <v>230</v>
      </c>
      <c r="O3953" s="68" t="s">
        <v>231</v>
      </c>
      <c r="P3953" s="68"/>
      <c r="Q3953" s="68" t="s">
        <v>3261</v>
      </c>
      <c r="R3953" s="69">
        <v>6.7380000000000004</v>
      </c>
      <c r="S3953" s="70">
        <v>22.31</v>
      </c>
      <c r="T3953" s="70">
        <v>150.32478</v>
      </c>
      <c r="U3953" s="67" t="s">
        <v>1519</v>
      </c>
      <c r="V3953" s="71" t="s">
        <v>4202</v>
      </c>
      <c r="W3953" s="171"/>
      <c r="X3953" s="172"/>
      <c r="Y3953" s="176">
        <f t="shared" si="2069"/>
        <v>0</v>
      </c>
      <c r="AA3953" s="192"/>
    </row>
    <row r="3954" spans="2:27" hidden="1">
      <c r="B3954" s="189">
        <f t="shared" si="2071"/>
        <v>0</v>
      </c>
      <c r="C3954" s="189">
        <f t="shared" ca="1" si="2072"/>
        <v>0</v>
      </c>
      <c r="D3954" s="189">
        <f t="shared" si="2073"/>
        <v>0</v>
      </c>
      <c r="E3954" s="189">
        <f t="shared" ca="1" si="2074"/>
        <v>0</v>
      </c>
      <c r="F3954" s="189">
        <f t="shared" si="2075"/>
        <v>0</v>
      </c>
      <c r="G3954" s="189" cm="1">
        <f t="array" aca="1" ref="G3954" ca="1">OFFSET(G3954,-1,,,)+1</f>
        <v>3949</v>
      </c>
      <c r="H3954" s="189">
        <f t="shared" si="2070"/>
        <v>0</v>
      </c>
      <c r="I3954" s="189">
        <f t="shared" si="2076"/>
        <v>0</v>
      </c>
      <c r="J3954" s="179">
        <f t="shared" si="2077"/>
        <v>0</v>
      </c>
      <c r="K3954" s="173"/>
      <c r="L3954" s="174" t="str" cm="1">
        <f t="array" aca="1" ref="L3954" ca="1">IF($K3954="",OFFSET(L3954,-1,,,),K3954)</f>
        <v>15.01.22.08.01.04</v>
      </c>
      <c r="M3954" s="175" t="str" cm="1">
        <f t="array" aca="1" ref="M3954" ca="1">IF(OR($K3954=0,$K3954=""),OFFSET(M3954,-1,,,),O3954)</f>
        <v>RODAPÉ DE POLIESTIRENO H=10CM</v>
      </c>
      <c r="N3954" s="67" t="s">
        <v>236</v>
      </c>
      <c r="O3954" s="68" t="s">
        <v>237</v>
      </c>
      <c r="P3954" s="68"/>
      <c r="Q3954" s="68" t="s">
        <v>3262</v>
      </c>
      <c r="R3954" s="69">
        <v>7.8609999999999998</v>
      </c>
      <c r="S3954" s="70">
        <v>27.15</v>
      </c>
      <c r="T3954" s="70">
        <v>213.42614999999998</v>
      </c>
      <c r="U3954" s="67" t="s">
        <v>1519</v>
      </c>
      <c r="V3954" s="71" t="s">
        <v>4202</v>
      </c>
      <c r="W3954" s="171"/>
      <c r="X3954" s="172"/>
      <c r="Y3954" s="176">
        <f t="shared" si="2069"/>
        <v>0</v>
      </c>
      <c r="AA3954" s="192"/>
    </row>
    <row r="3955" spans="2:27">
      <c r="B3955" s="189">
        <f t="shared" si="2071"/>
        <v>0</v>
      </c>
      <c r="C3955" s="189">
        <f t="shared" ca="1" si="2072"/>
        <v>0</v>
      </c>
      <c r="D3955" s="189">
        <f t="shared" si="2073"/>
        <v>0</v>
      </c>
      <c r="E3955" s="189">
        <f t="shared" ca="1" si="2074"/>
        <v>0</v>
      </c>
      <c r="F3955" s="189">
        <f t="shared" si="2075"/>
        <v>0</v>
      </c>
      <c r="G3955" s="189" cm="1">
        <f t="array" aca="1" ref="G3955" ca="1">OFFSET(G3955,-1,,,)+1</f>
        <v>3950</v>
      </c>
      <c r="H3955" s="189">
        <f t="shared" si="2070"/>
        <v>0</v>
      </c>
      <c r="I3955" s="189">
        <f t="shared" si="2076"/>
        <v>0</v>
      </c>
      <c r="J3955" s="179">
        <f t="shared" si="2077"/>
        <v>0</v>
      </c>
      <c r="K3955" s="173" t="s">
        <v>3691</v>
      </c>
      <c r="L3955" s="174" t="str" cm="1">
        <f t="array" aca="1" ref="L3955" ca="1">IF($K3955="",OFFSET(L3955,-1,,,),K3955)</f>
        <v>15.01.22.08.01.05</v>
      </c>
      <c r="M3955" s="175" t="str" cm="1">
        <f t="array" aca="1" ref="M3955" ca="1">IF(OR($K3955=0,$K3955=""),OFFSET(M3955,-1,,,),O3955)</f>
        <v>MASSA ÚNICA E=20MM COM ARGAMASSA PRÉ FABRICADA- PAREDE</v>
      </c>
      <c r="N3955" s="67" t="s">
        <v>717</v>
      </c>
      <c r="O3955" s="68" t="s">
        <v>4248</v>
      </c>
      <c r="P3955" s="68"/>
      <c r="Q3955" s="68" t="s">
        <v>3258</v>
      </c>
      <c r="R3955" s="69">
        <v>93.65</v>
      </c>
      <c r="S3955" s="70">
        <v>49.96</v>
      </c>
      <c r="T3955" s="70">
        <v>4678.7540000000008</v>
      </c>
      <c r="U3955" s="67"/>
      <c r="V3955" s="71"/>
      <c r="W3955" s="171"/>
      <c r="X3955" s="172"/>
      <c r="Y3955" s="176">
        <f t="shared" si="2069"/>
        <v>0</v>
      </c>
      <c r="AA3955" s="192"/>
    </row>
    <row r="3956" spans="2:27" hidden="1">
      <c r="B3956" s="189">
        <f t="shared" si="2071"/>
        <v>0</v>
      </c>
      <c r="C3956" s="189">
        <f t="shared" ca="1" si="2072"/>
        <v>0</v>
      </c>
      <c r="D3956" s="189">
        <f t="shared" si="2073"/>
        <v>0</v>
      </c>
      <c r="E3956" s="189">
        <f t="shared" ca="1" si="2074"/>
        <v>0</v>
      </c>
      <c r="F3956" s="189">
        <f t="shared" si="2075"/>
        <v>0</v>
      </c>
      <c r="G3956" s="189" cm="1">
        <f t="array" aca="1" ref="G3956" ca="1">OFFSET(G3956,-1,,,)+1</f>
        <v>3951</v>
      </c>
      <c r="H3956" s="189">
        <f t="shared" si="2070"/>
        <v>0</v>
      </c>
      <c r="I3956" s="189">
        <f t="shared" si="2076"/>
        <v>0</v>
      </c>
      <c r="J3956" s="179">
        <f t="shared" si="2077"/>
        <v>0</v>
      </c>
      <c r="K3956" s="173"/>
      <c r="L3956" s="174" t="str" cm="1">
        <f t="array" aca="1" ref="L3956" ca="1">IF($K3956="",OFFSET(L3956,-1,,,),K3956)</f>
        <v>15.01.22.08.01.05</v>
      </c>
      <c r="M3956" s="175" t="str" cm="1">
        <f t="array" aca="1" ref="M3956" ca="1">IF(OR($K3956=0,$K3956=""),OFFSET(M3956,-1,,,),O3956)</f>
        <v>MASSA ÚNICA E=20MM COM ARGAMASSA PRÉ FABRICADA- PAREDE</v>
      </c>
      <c r="N3956" s="67" t="s">
        <v>522</v>
      </c>
      <c r="O3956" s="68" t="s">
        <v>523</v>
      </c>
      <c r="P3956" s="68"/>
      <c r="Q3956" s="68" t="s">
        <v>3255</v>
      </c>
      <c r="R3956" s="69">
        <v>3184.1</v>
      </c>
      <c r="S3956" s="70">
        <v>0.44</v>
      </c>
      <c r="T3956" s="70">
        <v>1401.0039999999999</v>
      </c>
      <c r="U3956" s="67" t="s">
        <v>1519</v>
      </c>
      <c r="V3956" s="71" t="s">
        <v>4202</v>
      </c>
      <c r="W3956" s="171"/>
      <c r="X3956" s="172"/>
      <c r="Y3956" s="176">
        <f t="shared" si="2069"/>
        <v>0</v>
      </c>
      <c r="AA3956" s="192"/>
    </row>
    <row r="3957" spans="2:27" hidden="1">
      <c r="B3957" s="189">
        <f t="shared" si="2071"/>
        <v>0</v>
      </c>
      <c r="C3957" s="189">
        <f t="shared" ca="1" si="2072"/>
        <v>0</v>
      </c>
      <c r="D3957" s="189">
        <f t="shared" si="2073"/>
        <v>0</v>
      </c>
      <c r="E3957" s="189">
        <f t="shared" ca="1" si="2074"/>
        <v>0</v>
      </c>
      <c r="F3957" s="189">
        <f t="shared" si="2075"/>
        <v>0</v>
      </c>
      <c r="G3957" s="189" cm="1">
        <f t="array" aca="1" ref="G3957" ca="1">OFFSET(G3957,-1,,,)+1</f>
        <v>3952</v>
      </c>
      <c r="H3957" s="189">
        <f t="shared" si="2070"/>
        <v>0</v>
      </c>
      <c r="I3957" s="189">
        <f t="shared" si="2076"/>
        <v>0</v>
      </c>
      <c r="J3957" s="179">
        <f t="shared" si="2077"/>
        <v>0</v>
      </c>
      <c r="K3957" s="173"/>
      <c r="L3957" s="174" t="str" cm="1">
        <f t="array" aca="1" ref="L3957" ca="1">IF($K3957="",OFFSET(L3957,-1,,,),K3957)</f>
        <v>15.01.22.08.01.05</v>
      </c>
      <c r="M3957" s="175" t="str" cm="1">
        <f t="array" aca="1" ref="M3957" ca="1">IF(OR($K3957=0,$K3957=""),OFFSET(M3957,-1,,,),O3957)</f>
        <v>MASSA ÚNICA E=20MM COM ARGAMASSA PRÉ FABRICADA- PAREDE</v>
      </c>
      <c r="N3957" s="67" t="s">
        <v>369</v>
      </c>
      <c r="O3957" s="68" t="s">
        <v>370</v>
      </c>
      <c r="P3957" s="68"/>
      <c r="Q3957" s="68" t="s">
        <v>3258</v>
      </c>
      <c r="R3957" s="69">
        <v>93.65</v>
      </c>
      <c r="S3957" s="70">
        <v>35</v>
      </c>
      <c r="T3957" s="70">
        <v>3277.75</v>
      </c>
      <c r="U3957" s="67" t="s">
        <v>1519</v>
      </c>
      <c r="V3957" s="71" t="s">
        <v>4202</v>
      </c>
      <c r="W3957" s="171"/>
      <c r="X3957" s="172"/>
      <c r="Y3957" s="176">
        <f t="shared" si="2069"/>
        <v>0</v>
      </c>
      <c r="AA3957" s="192"/>
    </row>
    <row r="3958" spans="2:27">
      <c r="B3958" s="189">
        <f t="shared" si="2071"/>
        <v>0</v>
      </c>
      <c r="C3958" s="189">
        <f t="shared" ca="1" si="2072"/>
        <v>0</v>
      </c>
      <c r="D3958" s="189">
        <f t="shared" si="2073"/>
        <v>0</v>
      </c>
      <c r="E3958" s="189">
        <f t="shared" ca="1" si="2074"/>
        <v>0</v>
      </c>
      <c r="F3958" s="189">
        <f t="shared" si="2075"/>
        <v>0</v>
      </c>
      <c r="G3958" s="189" cm="1">
        <f t="array" aca="1" ref="G3958" ca="1">OFFSET(G3958,-1,,,)+1</f>
        <v>3953</v>
      </c>
      <c r="H3958" s="189">
        <f t="shared" si="2070"/>
        <v>0</v>
      </c>
      <c r="I3958" s="189">
        <f t="shared" si="2076"/>
        <v>0</v>
      </c>
      <c r="J3958" s="179">
        <f t="shared" si="2077"/>
        <v>0</v>
      </c>
      <c r="K3958" s="173" t="s">
        <v>3692</v>
      </c>
      <c r="L3958" s="174" t="str" cm="1">
        <f t="array" aca="1" ref="L3958" ca="1">IF($K3958="",OFFSET(L3958,-1,,,),K3958)</f>
        <v>15.01.22.08.01.06</v>
      </c>
      <c r="M3958" s="175" t="str" cm="1">
        <f t="array" aca="1" ref="M3958" ca="1">IF(OR($K3958=0,$K3958=""),OFFSET(M3958,-1,,,),O3958)</f>
        <v>FORRO DE GESSO ACARTONADO COM PLACA BRANCA (ST)</v>
      </c>
      <c r="N3958" s="67" t="s">
        <v>1179</v>
      </c>
      <c r="O3958" s="68" t="s">
        <v>4615</v>
      </c>
      <c r="P3958" s="68"/>
      <c r="Q3958" s="68" t="s">
        <v>3258</v>
      </c>
      <c r="R3958" s="69">
        <v>43.8</v>
      </c>
      <c r="S3958" s="70">
        <v>73.5</v>
      </c>
      <c r="T3958" s="70">
        <v>3219.2999999999997</v>
      </c>
      <c r="U3958" s="67"/>
      <c r="V3958" s="71"/>
      <c r="W3958" s="171"/>
      <c r="X3958" s="172"/>
      <c r="Y3958" s="176">
        <f t="shared" si="2069"/>
        <v>0</v>
      </c>
      <c r="AA3958" s="192"/>
    </row>
    <row r="3959" spans="2:27" hidden="1">
      <c r="B3959" s="189">
        <f t="shared" si="2071"/>
        <v>0</v>
      </c>
      <c r="C3959" s="189">
        <f t="shared" ca="1" si="2072"/>
        <v>0</v>
      </c>
      <c r="D3959" s="189">
        <f t="shared" si="2073"/>
        <v>0</v>
      </c>
      <c r="E3959" s="189">
        <f t="shared" ca="1" si="2074"/>
        <v>0</v>
      </c>
      <c r="F3959" s="189">
        <f t="shared" si="2075"/>
        <v>0</v>
      </c>
      <c r="G3959" s="189" cm="1">
        <f t="array" aca="1" ref="G3959" ca="1">OFFSET(G3959,-1,,,)+1</f>
        <v>3954</v>
      </c>
      <c r="H3959" s="189">
        <f t="shared" si="2070"/>
        <v>0</v>
      </c>
      <c r="I3959" s="189">
        <f t="shared" si="2076"/>
        <v>0</v>
      </c>
      <c r="J3959" s="179">
        <f t="shared" si="2077"/>
        <v>0</v>
      </c>
      <c r="K3959" s="173"/>
      <c r="L3959" s="174" t="str" cm="1">
        <f t="array" aca="1" ref="L3959" ca="1">IF($K3959="",OFFSET(L3959,-1,,,),K3959)</f>
        <v>15.01.22.08.01.06</v>
      </c>
      <c r="M3959" s="175" t="str" cm="1">
        <f t="array" aca="1" ref="M3959" ca="1">IF(OR($K3959=0,$K3959=""),OFFSET(M3959,-1,,,),O3959)</f>
        <v>FORRO DE GESSO ACARTONADO COM PLACA BRANCA (ST)</v>
      </c>
      <c r="N3959" s="67" t="s">
        <v>1180</v>
      </c>
      <c r="O3959" s="68" t="s">
        <v>1181</v>
      </c>
      <c r="P3959" s="68"/>
      <c r="Q3959" s="68" t="s">
        <v>3258</v>
      </c>
      <c r="R3959" s="69">
        <v>43.8</v>
      </c>
      <c r="S3959" s="70">
        <v>73.5</v>
      </c>
      <c r="T3959" s="70">
        <v>3219.2999999999997</v>
      </c>
      <c r="U3959" s="67" t="s">
        <v>1519</v>
      </c>
      <c r="V3959" s="71" t="s">
        <v>4202</v>
      </c>
      <c r="W3959" s="171"/>
      <c r="X3959" s="172"/>
      <c r="Y3959" s="176">
        <f t="shared" si="2069"/>
        <v>0</v>
      </c>
      <c r="AA3959" s="192"/>
    </row>
    <row r="3960" spans="2:27">
      <c r="B3960" s="189">
        <f t="shared" si="2071"/>
        <v>0</v>
      </c>
      <c r="C3960" s="189">
        <f t="shared" ca="1" si="2072"/>
        <v>0</v>
      </c>
      <c r="D3960" s="189">
        <f t="shared" si="2073"/>
        <v>0</v>
      </c>
      <c r="E3960" s="189">
        <f t="shared" ca="1" si="2074"/>
        <v>0</v>
      </c>
      <c r="F3960" s="189">
        <f t="shared" si="2075"/>
        <v>0</v>
      </c>
      <c r="G3960" s="189" cm="1">
        <f t="array" aca="1" ref="G3960" ca="1">OFFSET(G3960,-1,,,)+1</f>
        <v>3955</v>
      </c>
      <c r="H3960" s="189">
        <f t="shared" si="2070"/>
        <v>0</v>
      </c>
      <c r="I3960" s="189">
        <f t="shared" si="2076"/>
        <v>0</v>
      </c>
      <c r="J3960" s="179">
        <f t="shared" si="2077"/>
        <v>0</v>
      </c>
      <c r="K3960" s="173" t="s">
        <v>3693</v>
      </c>
      <c r="L3960" s="174" t="str" cm="1">
        <f t="array" aca="1" ref="L3960" ca="1">IF($K3960="",OFFSET(L3960,-1,,,),K3960)</f>
        <v>15.01.22.08.01.07</v>
      </c>
      <c r="M3960" s="175" t="str" cm="1">
        <f t="array" aca="1" ref="M3960" ca="1">IF(OR($K3960=0,$K3960=""),OFFSET(M3960,-1,,,),O3960)</f>
        <v>TABICA PARA FORRO DE GESSO</v>
      </c>
      <c r="N3960" s="67" t="s">
        <v>1193</v>
      </c>
      <c r="O3960" s="68" t="s">
        <v>4616</v>
      </c>
      <c r="P3960" s="68"/>
      <c r="Q3960" s="68" t="s">
        <v>3253</v>
      </c>
      <c r="R3960" s="69">
        <v>13.23</v>
      </c>
      <c r="S3960" s="70">
        <v>18</v>
      </c>
      <c r="T3960" s="70">
        <v>238.14000000000001</v>
      </c>
      <c r="U3960" s="67"/>
      <c r="V3960" s="71"/>
      <c r="W3960" s="171"/>
      <c r="X3960" s="172"/>
      <c r="Y3960" s="176">
        <f t="shared" si="2069"/>
        <v>0</v>
      </c>
      <c r="AA3960" s="192"/>
    </row>
    <row r="3961" spans="2:27" hidden="1">
      <c r="B3961" s="189">
        <f t="shared" si="2071"/>
        <v>0</v>
      </c>
      <c r="C3961" s="189">
        <f t="shared" ca="1" si="2072"/>
        <v>0</v>
      </c>
      <c r="D3961" s="189">
        <f t="shared" si="2073"/>
        <v>0</v>
      </c>
      <c r="E3961" s="189">
        <f t="shared" ca="1" si="2074"/>
        <v>0</v>
      </c>
      <c r="F3961" s="189">
        <f t="shared" si="2075"/>
        <v>0</v>
      </c>
      <c r="G3961" s="189" cm="1">
        <f t="array" aca="1" ref="G3961" ca="1">OFFSET(G3961,-1,,,)+1</f>
        <v>3956</v>
      </c>
      <c r="H3961" s="189">
        <f t="shared" si="2070"/>
        <v>0</v>
      </c>
      <c r="I3961" s="189">
        <f t="shared" si="2076"/>
        <v>0</v>
      </c>
      <c r="J3961" s="179">
        <f t="shared" si="2077"/>
        <v>0</v>
      </c>
      <c r="K3961" s="173"/>
      <c r="L3961" s="174" t="str" cm="1">
        <f t="array" aca="1" ref="L3961" ca="1">IF($K3961="",OFFSET(L3961,-1,,,),K3961)</f>
        <v>15.01.22.08.01.07</v>
      </c>
      <c r="M3961" s="175" t="str" cm="1">
        <f t="array" aca="1" ref="M3961" ca="1">IF(OR($K3961=0,$K3961=""),OFFSET(M3961,-1,,,),O3961)</f>
        <v>TABICA PARA FORRO DE GESSO</v>
      </c>
      <c r="N3961" s="67" t="s">
        <v>1194</v>
      </c>
      <c r="O3961" s="68" t="s">
        <v>1195</v>
      </c>
      <c r="P3961" s="68"/>
      <c r="Q3961" s="68" t="s">
        <v>3253</v>
      </c>
      <c r="R3961" s="69">
        <v>13.23</v>
      </c>
      <c r="S3961" s="70">
        <v>18</v>
      </c>
      <c r="T3961" s="70">
        <v>238.14000000000001</v>
      </c>
      <c r="U3961" s="67" t="s">
        <v>1519</v>
      </c>
      <c r="V3961" s="71" t="s">
        <v>4202</v>
      </c>
      <c r="W3961" s="171"/>
      <c r="X3961" s="172"/>
      <c r="Y3961" s="176">
        <f t="shared" si="2069"/>
        <v>0</v>
      </c>
      <c r="AA3961" s="192"/>
    </row>
    <row r="3962" spans="2:27" hidden="1">
      <c r="B3962" s="189">
        <f t="shared" si="2071"/>
        <v>0</v>
      </c>
      <c r="C3962" s="189">
        <f t="shared" ca="1" si="2072"/>
        <v>0</v>
      </c>
      <c r="D3962" s="189">
        <f t="shared" si="2073"/>
        <v>0</v>
      </c>
      <c r="E3962" s="189">
        <f t="shared" ca="1" si="2074"/>
        <v>0</v>
      </c>
      <c r="F3962" s="189">
        <f t="shared" si="2075"/>
        <v>0</v>
      </c>
      <c r="G3962" s="189" cm="1">
        <f t="array" aca="1" ref="G3962" ca="1">OFFSET(G3962,-1,,,)+1</f>
        <v>3957</v>
      </c>
      <c r="H3962" s="189">
        <f t="shared" si="2070"/>
        <v>0</v>
      </c>
      <c r="I3962" s="189">
        <f t="shared" si="2076"/>
        <v>0</v>
      </c>
      <c r="J3962" s="179">
        <f t="shared" si="2077"/>
        <v>0</v>
      </c>
      <c r="K3962" s="173" t="s">
        <v>3694</v>
      </c>
      <c r="L3962" s="174" t="str" cm="1">
        <f t="array" aca="1" ref="L3962" ca="1">IF($K3962="",OFFSET(L3962,-1,,,),K3962)</f>
        <v>15.01.22.08.02</v>
      </c>
      <c r="M3962" s="175" t="str" cm="1">
        <f t="array" aca="1" ref="M3962" ca="1">IF(OR($K3962=0,$K3962=""),OFFSET(M3962,-1,,,),O3962)</f>
        <v>SOLEIRA / FILETES / PEITORIL</v>
      </c>
      <c r="N3962" s="67" t="s">
        <v>143</v>
      </c>
      <c r="O3962" s="68" t="s">
        <v>4594</v>
      </c>
      <c r="P3962" s="68"/>
      <c r="Q3962" s="68"/>
      <c r="R3962" s="69"/>
      <c r="S3962" s="70"/>
      <c r="T3962" s="70">
        <v>0</v>
      </c>
      <c r="U3962" s="67"/>
      <c r="V3962" s="71"/>
      <c r="W3962" s="171"/>
      <c r="X3962" s="172"/>
      <c r="Y3962" s="176">
        <f t="shared" si="2069"/>
        <v>0</v>
      </c>
      <c r="AA3962" s="192"/>
    </row>
    <row r="3963" spans="2:27">
      <c r="B3963" s="189">
        <f t="shared" si="2071"/>
        <v>0</v>
      </c>
      <c r="C3963" s="189">
        <f t="shared" ca="1" si="2072"/>
        <v>0</v>
      </c>
      <c r="D3963" s="189">
        <f t="shared" si="2073"/>
        <v>0</v>
      </c>
      <c r="E3963" s="189">
        <f t="shared" ca="1" si="2074"/>
        <v>0</v>
      </c>
      <c r="F3963" s="189">
        <f t="shared" si="2075"/>
        <v>0</v>
      </c>
      <c r="G3963" s="189" cm="1">
        <f t="array" aca="1" ref="G3963" ca="1">OFFSET(G3963,-1,,,)+1</f>
        <v>3958</v>
      </c>
      <c r="H3963" s="189">
        <f t="shared" si="2070"/>
        <v>0</v>
      </c>
      <c r="I3963" s="189">
        <f t="shared" si="2076"/>
        <v>0</v>
      </c>
      <c r="J3963" s="179">
        <f t="shared" si="2077"/>
        <v>0</v>
      </c>
      <c r="K3963" s="173" t="s">
        <v>3695</v>
      </c>
      <c r="L3963" s="174" t="str" cm="1">
        <f t="array" aca="1" ref="L3963" ca="1">IF($K3963="",OFFSET(L3963,-1,,,),K3963)</f>
        <v>15.01.22.08.02.01</v>
      </c>
      <c r="M3963" s="175" t="str" cm="1">
        <f t="array" aca="1" ref="M3963" ca="1">IF(OR($K3963=0,$K3963=""),OFFSET(M3963,-1,,,),O3963)</f>
        <v>FILETE EM GRANITO 0,80M COM 03 FACES POLIDAS - H5,0CM</v>
      </c>
      <c r="N3963" s="67" t="s">
        <v>4072</v>
      </c>
      <c r="O3963" s="68" t="s">
        <v>4721</v>
      </c>
      <c r="P3963" s="68"/>
      <c r="Q3963" s="68" t="s">
        <v>3260</v>
      </c>
      <c r="R3963" s="69">
        <v>1</v>
      </c>
      <c r="S3963" s="70">
        <v>55.362499999999997</v>
      </c>
      <c r="T3963" s="70">
        <v>55.362499999999997</v>
      </c>
      <c r="U3963" s="67"/>
      <c r="V3963" s="71"/>
      <c r="W3963" s="171"/>
      <c r="X3963" s="172"/>
      <c r="Y3963" s="176">
        <f t="shared" si="2069"/>
        <v>0</v>
      </c>
      <c r="AA3963" s="192"/>
    </row>
    <row r="3964" spans="2:27" hidden="1">
      <c r="B3964" s="189">
        <f t="shared" si="2071"/>
        <v>0</v>
      </c>
      <c r="C3964" s="189">
        <f t="shared" ca="1" si="2072"/>
        <v>0</v>
      </c>
      <c r="D3964" s="189">
        <f t="shared" si="2073"/>
        <v>0</v>
      </c>
      <c r="E3964" s="189">
        <f t="shared" ca="1" si="2074"/>
        <v>0</v>
      </c>
      <c r="F3964" s="189">
        <f t="shared" si="2075"/>
        <v>0</v>
      </c>
      <c r="G3964" s="189" cm="1">
        <f t="array" aca="1" ref="G3964" ca="1">OFFSET(G3964,-1,,,)+1</f>
        <v>3959</v>
      </c>
      <c r="H3964" s="189">
        <f t="shared" si="2070"/>
        <v>0</v>
      </c>
      <c r="I3964" s="189">
        <f t="shared" si="2076"/>
        <v>0</v>
      </c>
      <c r="J3964" s="179">
        <f t="shared" si="2077"/>
        <v>0</v>
      </c>
      <c r="K3964" s="173"/>
      <c r="L3964" s="174" t="str" cm="1">
        <f t="array" aca="1" ref="L3964" ca="1">IF($K3964="",OFFSET(L3964,-1,,,),K3964)</f>
        <v>15.01.22.08.02.01</v>
      </c>
      <c r="M3964" s="175" t="str" cm="1">
        <f t="array" aca="1" ref="M3964" ca="1">IF(OR($K3964=0,$K3964=""),OFFSET(M3964,-1,,,),O3964)</f>
        <v>FILETE EM GRANITO 0,80M COM 03 FACES POLIDAS - H5,0CM</v>
      </c>
      <c r="N3964" s="67" t="s">
        <v>269</v>
      </c>
      <c r="O3964" s="68" t="s">
        <v>270</v>
      </c>
      <c r="P3964" s="68"/>
      <c r="Q3964" s="68" t="s">
        <v>3255</v>
      </c>
      <c r="R3964" s="69">
        <v>0.25</v>
      </c>
      <c r="S3964" s="70">
        <v>0.65</v>
      </c>
      <c r="T3964" s="70">
        <v>0.16250000000000001</v>
      </c>
      <c r="U3964" s="67" t="s">
        <v>1519</v>
      </c>
      <c r="V3964" s="71" t="s">
        <v>4202</v>
      </c>
      <c r="W3964" s="171"/>
      <c r="X3964" s="172"/>
      <c r="Y3964" s="176">
        <f t="shared" si="2069"/>
        <v>0</v>
      </c>
      <c r="AA3964" s="192"/>
    </row>
    <row r="3965" spans="2:27" hidden="1">
      <c r="B3965" s="189">
        <f t="shared" si="2071"/>
        <v>0</v>
      </c>
      <c r="C3965" s="189">
        <f t="shared" ca="1" si="2072"/>
        <v>0</v>
      </c>
      <c r="D3965" s="189">
        <f t="shared" si="2073"/>
        <v>0</v>
      </c>
      <c r="E3965" s="189">
        <f t="shared" ca="1" si="2074"/>
        <v>0</v>
      </c>
      <c r="F3965" s="189">
        <f t="shared" si="2075"/>
        <v>0</v>
      </c>
      <c r="G3965" s="189" cm="1">
        <f t="array" aca="1" ref="G3965" ca="1">OFFSET(G3965,-1,,,)+1</f>
        <v>3960</v>
      </c>
      <c r="H3965" s="189">
        <f t="shared" si="2070"/>
        <v>0</v>
      </c>
      <c r="I3965" s="189">
        <f t="shared" si="2076"/>
        <v>0</v>
      </c>
      <c r="J3965" s="179">
        <f t="shared" si="2077"/>
        <v>0</v>
      </c>
      <c r="K3965" s="173"/>
      <c r="L3965" s="174" t="str" cm="1">
        <f t="array" aca="1" ref="L3965" ca="1">IF($K3965="",OFFSET(L3965,-1,,,),K3965)</f>
        <v>15.01.22.08.02.01</v>
      </c>
      <c r="M3965" s="175" t="str" cm="1">
        <f t="array" aca="1" ref="M3965" ca="1">IF(OR($K3965=0,$K3965=""),OFFSET(M3965,-1,,,),O3965)</f>
        <v>FILETE EM GRANITO 0,80M COM 03 FACES POLIDAS - H5,0CM</v>
      </c>
      <c r="N3965" s="67" t="s">
        <v>4073</v>
      </c>
      <c r="O3965" s="68" t="s">
        <v>4722</v>
      </c>
      <c r="P3965" s="68"/>
      <c r="Q3965" s="68" t="s">
        <v>3258</v>
      </c>
      <c r="R3965" s="69">
        <v>0.04</v>
      </c>
      <c r="S3965" s="70">
        <v>980</v>
      </c>
      <c r="T3965" s="70">
        <v>39.200000000000003</v>
      </c>
      <c r="U3965" s="67" t="s">
        <v>1519</v>
      </c>
      <c r="V3965" s="71" t="s">
        <v>4202</v>
      </c>
      <c r="W3965" s="171"/>
      <c r="X3965" s="172"/>
      <c r="Y3965" s="176">
        <f t="shared" si="2069"/>
        <v>0</v>
      </c>
      <c r="AA3965" s="192"/>
    </row>
    <row r="3966" spans="2:27" hidden="1">
      <c r="B3966" s="189">
        <f t="shared" si="2071"/>
        <v>0</v>
      </c>
      <c r="C3966" s="189">
        <f t="shared" ca="1" si="2072"/>
        <v>0</v>
      </c>
      <c r="D3966" s="189">
        <f t="shared" si="2073"/>
        <v>0</v>
      </c>
      <c r="E3966" s="189">
        <f t="shared" ca="1" si="2074"/>
        <v>0</v>
      </c>
      <c r="F3966" s="189">
        <f t="shared" si="2075"/>
        <v>0</v>
      </c>
      <c r="G3966" s="189" cm="1">
        <f t="array" aca="1" ref="G3966" ca="1">OFFSET(G3966,-1,,,)+1</f>
        <v>3961</v>
      </c>
      <c r="H3966" s="189">
        <f t="shared" si="2070"/>
        <v>0</v>
      </c>
      <c r="I3966" s="189">
        <f t="shared" si="2076"/>
        <v>0</v>
      </c>
      <c r="J3966" s="179">
        <f t="shared" si="2077"/>
        <v>0</v>
      </c>
      <c r="K3966" s="173"/>
      <c r="L3966" s="174" t="str" cm="1">
        <f t="array" aca="1" ref="L3966" ca="1">IF($K3966="",OFFSET(L3966,-1,,,),K3966)</f>
        <v>15.01.22.08.02.01</v>
      </c>
      <c r="M3966" s="175" t="str" cm="1">
        <f t="array" aca="1" ref="M3966" ca="1">IF(OR($K3966=0,$K3966=""),OFFSET(M3966,-1,,,),O3966)</f>
        <v>FILETE EM GRANITO 0,80M COM 03 FACES POLIDAS - H5,0CM</v>
      </c>
      <c r="N3966" s="67" t="s">
        <v>1125</v>
      </c>
      <c r="O3966" s="68" t="s">
        <v>1126</v>
      </c>
      <c r="P3966" s="68"/>
      <c r="Q3966" s="68" t="s">
        <v>3260</v>
      </c>
      <c r="R3966" s="69">
        <v>1</v>
      </c>
      <c r="S3966" s="70">
        <v>16</v>
      </c>
      <c r="T3966" s="70">
        <v>16</v>
      </c>
      <c r="U3966" s="67" t="s">
        <v>1519</v>
      </c>
      <c r="V3966" s="71" t="s">
        <v>4202</v>
      </c>
      <c r="W3966" s="171"/>
      <c r="X3966" s="172"/>
      <c r="Y3966" s="176">
        <f t="shared" si="2069"/>
        <v>0</v>
      </c>
      <c r="AA3966" s="192"/>
    </row>
    <row r="3967" spans="2:27">
      <c r="B3967" s="189">
        <f t="shared" si="2071"/>
        <v>0</v>
      </c>
      <c r="C3967" s="189">
        <f t="shared" ca="1" si="2072"/>
        <v>0</v>
      </c>
      <c r="D3967" s="189">
        <f t="shared" si="2073"/>
        <v>0</v>
      </c>
      <c r="E3967" s="189">
        <f t="shared" ca="1" si="2074"/>
        <v>0</v>
      </c>
      <c r="F3967" s="189">
        <f t="shared" si="2075"/>
        <v>0</v>
      </c>
      <c r="G3967" s="189" cm="1">
        <f t="array" aca="1" ref="G3967" ca="1">OFFSET(G3967,-1,,,)+1</f>
        <v>3962</v>
      </c>
      <c r="H3967" s="189">
        <f t="shared" si="2070"/>
        <v>0</v>
      </c>
      <c r="I3967" s="189">
        <f t="shared" si="2076"/>
        <v>0</v>
      </c>
      <c r="J3967" s="179">
        <f t="shared" si="2077"/>
        <v>0</v>
      </c>
      <c r="K3967" s="173" t="s">
        <v>3696</v>
      </c>
      <c r="L3967" s="174" t="str" cm="1">
        <f t="array" aca="1" ref="L3967" ca="1">IF($K3967="",OFFSET(L3967,-1,,,),K3967)</f>
        <v>15.01.22.08.02.02</v>
      </c>
      <c r="M3967" s="175" t="str" cm="1">
        <f t="array" aca="1" ref="M3967" ca="1">IF(OR($K3967=0,$K3967=""),OFFSET(M3967,-1,,,),O3967)</f>
        <v>FILETE EM GRANITO 1,20M COM 02 FACES POLIDAS - H3,0CM</v>
      </c>
      <c r="N3967" s="67" t="s">
        <v>4142</v>
      </c>
      <c r="O3967" s="68" t="s">
        <v>4853</v>
      </c>
      <c r="P3967" s="68"/>
      <c r="Q3967" s="68" t="s">
        <v>3260</v>
      </c>
      <c r="R3967" s="69">
        <v>1</v>
      </c>
      <c r="S3967" s="70">
        <v>21.418500000000002</v>
      </c>
      <c r="T3967" s="70">
        <v>21.418500000000002</v>
      </c>
      <c r="U3967" s="67"/>
      <c r="V3967" s="71"/>
      <c r="W3967" s="171"/>
      <c r="X3967" s="172"/>
      <c r="Y3967" s="176">
        <f t="shared" si="2069"/>
        <v>0</v>
      </c>
      <c r="AA3967" s="192"/>
    </row>
    <row r="3968" spans="2:27" hidden="1">
      <c r="B3968" s="189">
        <f t="shared" si="2071"/>
        <v>0</v>
      </c>
      <c r="C3968" s="189">
        <f t="shared" ca="1" si="2072"/>
        <v>0</v>
      </c>
      <c r="D3968" s="189">
        <f t="shared" si="2073"/>
        <v>0</v>
      </c>
      <c r="E3968" s="189">
        <f t="shared" ca="1" si="2074"/>
        <v>0</v>
      </c>
      <c r="F3968" s="189">
        <f t="shared" si="2075"/>
        <v>0</v>
      </c>
      <c r="G3968" s="189" cm="1">
        <f t="array" aca="1" ref="G3968" ca="1">OFFSET(G3968,-1,,,)+1</f>
        <v>3963</v>
      </c>
      <c r="H3968" s="189">
        <f t="shared" si="2070"/>
        <v>0</v>
      </c>
      <c r="I3968" s="189">
        <f t="shared" si="2076"/>
        <v>0</v>
      </c>
      <c r="J3968" s="179">
        <f t="shared" si="2077"/>
        <v>0</v>
      </c>
      <c r="K3968" s="173"/>
      <c r="L3968" s="174" t="str" cm="1">
        <f t="array" aca="1" ref="L3968" ca="1">IF($K3968="",OFFSET(L3968,-1,,,),K3968)</f>
        <v>15.01.22.08.02.02</v>
      </c>
      <c r="M3968" s="175" t="str" cm="1">
        <f t="array" aca="1" ref="M3968" ca="1">IF(OR($K3968=0,$K3968=""),OFFSET(M3968,-1,,,),O3968)</f>
        <v>FILETE EM GRANITO 1,20M COM 02 FACES POLIDAS - H3,0CM</v>
      </c>
      <c r="N3968" s="67" t="s">
        <v>269</v>
      </c>
      <c r="O3968" s="68" t="s">
        <v>270</v>
      </c>
      <c r="P3968" s="68"/>
      <c r="Q3968" s="68" t="s">
        <v>3255</v>
      </c>
      <c r="R3968" s="69">
        <v>0.25</v>
      </c>
      <c r="S3968" s="70">
        <v>0.65</v>
      </c>
      <c r="T3968" s="70">
        <v>0.16250000000000001</v>
      </c>
      <c r="U3968" s="67" t="s">
        <v>1519</v>
      </c>
      <c r="V3968" s="71" t="s">
        <v>4202</v>
      </c>
      <c r="W3968" s="171"/>
      <c r="X3968" s="172"/>
      <c r="Y3968" s="176">
        <f t="shared" si="2069"/>
        <v>0</v>
      </c>
      <c r="AA3968" s="192"/>
    </row>
    <row r="3969" spans="2:27" hidden="1">
      <c r="B3969" s="189">
        <f t="shared" si="2071"/>
        <v>0</v>
      </c>
      <c r="C3969" s="189">
        <f t="shared" ca="1" si="2072"/>
        <v>0</v>
      </c>
      <c r="D3969" s="189">
        <f t="shared" si="2073"/>
        <v>0</v>
      </c>
      <c r="E3969" s="189">
        <f t="shared" ca="1" si="2074"/>
        <v>0</v>
      </c>
      <c r="F3969" s="189">
        <f t="shared" si="2075"/>
        <v>0</v>
      </c>
      <c r="G3969" s="189" cm="1">
        <f t="array" aca="1" ref="G3969" ca="1">OFFSET(G3969,-1,,,)+1</f>
        <v>3964</v>
      </c>
      <c r="H3969" s="189">
        <f t="shared" si="2070"/>
        <v>0</v>
      </c>
      <c r="I3969" s="189">
        <f t="shared" si="2076"/>
        <v>0</v>
      </c>
      <c r="J3969" s="179">
        <f t="shared" si="2077"/>
        <v>0</v>
      </c>
      <c r="K3969" s="173"/>
      <c r="L3969" s="174" t="str" cm="1">
        <f t="array" aca="1" ref="L3969" ca="1">IF($K3969="",OFFSET(L3969,-1,,,),K3969)</f>
        <v>15.01.22.08.02.02</v>
      </c>
      <c r="M3969" s="175" t="str" cm="1">
        <f t="array" aca="1" ref="M3969" ca="1">IF(OR($K3969=0,$K3969=""),OFFSET(M3969,-1,,,),O3969)</f>
        <v>FILETE EM GRANITO 1,20M COM 02 FACES POLIDAS - H3,0CM</v>
      </c>
      <c r="N3969" s="67" t="s">
        <v>4130</v>
      </c>
      <c r="O3969" s="68" t="s">
        <v>4828</v>
      </c>
      <c r="P3969" s="68"/>
      <c r="Q3969" s="68" t="s">
        <v>3253</v>
      </c>
      <c r="R3969" s="69">
        <v>1.2</v>
      </c>
      <c r="S3969" s="70">
        <v>4.38</v>
      </c>
      <c r="T3969" s="70">
        <v>5.2559999999999993</v>
      </c>
      <c r="U3969" s="67" t="s">
        <v>1519</v>
      </c>
      <c r="V3969" s="71" t="s">
        <v>4202</v>
      </c>
      <c r="W3969" s="171"/>
      <c r="X3969" s="172"/>
      <c r="Y3969" s="176">
        <f t="shared" si="2069"/>
        <v>0</v>
      </c>
      <c r="AA3969" s="192"/>
    </row>
    <row r="3970" spans="2:27" hidden="1">
      <c r="B3970" s="189">
        <f t="shared" si="2071"/>
        <v>0</v>
      </c>
      <c r="C3970" s="189">
        <f t="shared" ca="1" si="2072"/>
        <v>0</v>
      </c>
      <c r="D3970" s="189">
        <f t="shared" si="2073"/>
        <v>0</v>
      </c>
      <c r="E3970" s="189">
        <f t="shared" ca="1" si="2074"/>
        <v>0</v>
      </c>
      <c r="F3970" s="189">
        <f t="shared" si="2075"/>
        <v>0</v>
      </c>
      <c r="G3970" s="189" cm="1">
        <f t="array" aca="1" ref="G3970" ca="1">OFFSET(G3970,-1,,,)+1</f>
        <v>3965</v>
      </c>
      <c r="H3970" s="189">
        <f t="shared" si="2070"/>
        <v>0</v>
      </c>
      <c r="I3970" s="189">
        <f t="shared" si="2076"/>
        <v>0</v>
      </c>
      <c r="J3970" s="179">
        <f t="shared" si="2077"/>
        <v>0</v>
      </c>
      <c r="K3970" s="173"/>
      <c r="L3970" s="174" t="str" cm="1">
        <f t="array" aca="1" ref="L3970" ca="1">IF($K3970="",OFFSET(L3970,-1,,,),K3970)</f>
        <v>15.01.22.08.02.02</v>
      </c>
      <c r="M3970" s="175" t="str" cm="1">
        <f t="array" aca="1" ref="M3970" ca="1">IF(OR($K3970=0,$K3970=""),OFFSET(M3970,-1,,,),O3970)</f>
        <v>FILETE EM GRANITO 1,20M COM 02 FACES POLIDAS - H3,0CM</v>
      </c>
      <c r="N3970" s="67" t="s">
        <v>1125</v>
      </c>
      <c r="O3970" s="68" t="s">
        <v>1126</v>
      </c>
      <c r="P3970" s="68"/>
      <c r="Q3970" s="68" t="s">
        <v>3260</v>
      </c>
      <c r="R3970" s="69">
        <v>1</v>
      </c>
      <c r="S3970" s="70">
        <v>16</v>
      </c>
      <c r="T3970" s="70">
        <v>16</v>
      </c>
      <c r="U3970" s="67" t="s">
        <v>1519</v>
      </c>
      <c r="V3970" s="71" t="s">
        <v>4202</v>
      </c>
      <c r="W3970" s="171"/>
      <c r="X3970" s="172"/>
      <c r="Y3970" s="176">
        <f t="shared" si="2069"/>
        <v>0</v>
      </c>
      <c r="AA3970" s="192"/>
    </row>
    <row r="3971" spans="2:27">
      <c r="B3971" s="189">
        <f t="shared" si="2071"/>
        <v>0</v>
      </c>
      <c r="C3971" s="189">
        <f t="shared" ca="1" si="2072"/>
        <v>0</v>
      </c>
      <c r="D3971" s="189">
        <f t="shared" si="2073"/>
        <v>0</v>
      </c>
      <c r="E3971" s="189">
        <f t="shared" ca="1" si="2074"/>
        <v>0</v>
      </c>
      <c r="F3971" s="189">
        <f t="shared" si="2075"/>
        <v>0</v>
      </c>
      <c r="G3971" s="189" cm="1">
        <f t="array" aca="1" ref="G3971" ca="1">OFFSET(G3971,-1,,,)+1</f>
        <v>3966</v>
      </c>
      <c r="H3971" s="189">
        <f t="shared" si="2070"/>
        <v>0</v>
      </c>
      <c r="I3971" s="189">
        <f t="shared" si="2076"/>
        <v>0</v>
      </c>
      <c r="J3971" s="179">
        <f t="shared" si="2077"/>
        <v>0</v>
      </c>
      <c r="K3971" s="173" t="s">
        <v>3697</v>
      </c>
      <c r="L3971" s="174" t="str" cm="1">
        <f t="array" aca="1" ref="L3971" ca="1">IF($K3971="",OFFSET(L3971,-1,,,),K3971)</f>
        <v>15.01.22.08.02.03</v>
      </c>
      <c r="M3971" s="175" t="str" cm="1">
        <f t="array" aca="1" ref="M3971" ca="1">IF(OR($K3971=0,$K3971=""),OFFSET(M3971,-1,,,),O3971)</f>
        <v>PEITORIL DE ARDÓSIA ASSENTADO COM AC3 - LARGURA: 17CM</v>
      </c>
      <c r="N3971" s="67" t="s">
        <v>4018</v>
      </c>
      <c r="O3971" s="68" t="s">
        <v>4606</v>
      </c>
      <c r="P3971" s="68"/>
      <c r="Q3971" s="68" t="s">
        <v>3253</v>
      </c>
      <c r="R3971" s="69">
        <v>2</v>
      </c>
      <c r="S3971" s="70">
        <v>40.617600000000003</v>
      </c>
      <c r="T3971" s="70">
        <v>81.235200000000006</v>
      </c>
      <c r="U3971" s="67"/>
      <c r="V3971" s="71"/>
      <c r="W3971" s="171"/>
      <c r="X3971" s="172"/>
      <c r="Y3971" s="176">
        <f t="shared" si="2069"/>
        <v>0</v>
      </c>
      <c r="AA3971" s="192"/>
    </row>
    <row r="3972" spans="2:27" hidden="1">
      <c r="B3972" s="189">
        <f t="shared" si="2071"/>
        <v>0</v>
      </c>
      <c r="C3972" s="189">
        <f t="shared" ca="1" si="2072"/>
        <v>0</v>
      </c>
      <c r="D3972" s="189">
        <f t="shared" si="2073"/>
        <v>0</v>
      </c>
      <c r="E3972" s="189">
        <f t="shared" ca="1" si="2074"/>
        <v>0</v>
      </c>
      <c r="F3972" s="189">
        <f t="shared" si="2075"/>
        <v>0</v>
      </c>
      <c r="G3972" s="189" cm="1">
        <f t="array" aca="1" ref="G3972" ca="1">OFFSET(G3972,-1,,,)+1</f>
        <v>3967</v>
      </c>
      <c r="H3972" s="189">
        <f t="shared" si="2070"/>
        <v>0</v>
      </c>
      <c r="I3972" s="189">
        <f t="shared" si="2076"/>
        <v>0</v>
      </c>
      <c r="J3972" s="179">
        <f t="shared" si="2077"/>
        <v>0</v>
      </c>
      <c r="K3972" s="173"/>
      <c r="L3972" s="174" t="str" cm="1">
        <f t="array" aca="1" ref="L3972" ca="1">IF($K3972="",OFFSET(L3972,-1,,,),K3972)</f>
        <v>15.01.22.08.02.03</v>
      </c>
      <c r="M3972" s="175" t="str" cm="1">
        <f t="array" aca="1" ref="M3972" ca="1">IF(OR($K3972=0,$K3972=""),OFFSET(M3972,-1,,,),O3972)</f>
        <v>PEITORIL DE ARDÓSIA ASSENTADO COM AC3 - LARGURA: 17CM</v>
      </c>
      <c r="N3972" s="67" t="s">
        <v>242</v>
      </c>
      <c r="O3972" s="68" t="s">
        <v>243</v>
      </c>
      <c r="P3972" s="68"/>
      <c r="Q3972" s="68" t="s">
        <v>3255</v>
      </c>
      <c r="R3972" s="69">
        <v>2.72</v>
      </c>
      <c r="S3972" s="70">
        <v>1.3</v>
      </c>
      <c r="T3972" s="70">
        <v>3.5360000000000005</v>
      </c>
      <c r="U3972" s="67" t="s">
        <v>1519</v>
      </c>
      <c r="V3972" s="71" t="s">
        <v>4202</v>
      </c>
      <c r="W3972" s="171"/>
      <c r="X3972" s="172"/>
      <c r="Y3972" s="176">
        <f t="shared" si="2069"/>
        <v>0</v>
      </c>
      <c r="AA3972" s="192"/>
    </row>
    <row r="3973" spans="2:27" hidden="1">
      <c r="B3973" s="189">
        <f t="shared" si="2071"/>
        <v>0</v>
      </c>
      <c r="C3973" s="189">
        <f t="shared" ca="1" si="2072"/>
        <v>0</v>
      </c>
      <c r="D3973" s="189">
        <f t="shared" si="2073"/>
        <v>0</v>
      </c>
      <c r="E3973" s="189">
        <f t="shared" ca="1" si="2074"/>
        <v>0</v>
      </c>
      <c r="F3973" s="189">
        <f t="shared" si="2075"/>
        <v>0</v>
      </c>
      <c r="G3973" s="189" cm="1">
        <f t="array" aca="1" ref="G3973" ca="1">OFFSET(G3973,-1,,,)+1</f>
        <v>3968</v>
      </c>
      <c r="H3973" s="189">
        <f t="shared" si="2070"/>
        <v>0</v>
      </c>
      <c r="I3973" s="189">
        <f t="shared" si="2076"/>
        <v>0</v>
      </c>
      <c r="J3973" s="179">
        <f t="shared" si="2077"/>
        <v>0</v>
      </c>
      <c r="K3973" s="173"/>
      <c r="L3973" s="174" t="str" cm="1">
        <f t="array" aca="1" ref="L3973" ca="1">IF($K3973="",OFFSET(L3973,-1,,,),K3973)</f>
        <v>15.01.22.08.02.03</v>
      </c>
      <c r="M3973" s="175" t="str" cm="1">
        <f t="array" aca="1" ref="M3973" ca="1">IF(OR($K3973=0,$K3973=""),OFFSET(M3973,-1,,,),O3973)</f>
        <v>PEITORIL DE ARDÓSIA ASSENTADO COM AC3 - LARGURA: 17CM</v>
      </c>
      <c r="N3973" s="67" t="s">
        <v>1131</v>
      </c>
      <c r="O3973" s="68" t="s">
        <v>1132</v>
      </c>
      <c r="P3973" s="68"/>
      <c r="Q3973" s="68" t="s">
        <v>3258</v>
      </c>
      <c r="R3973" s="69">
        <v>0.35699999999999998</v>
      </c>
      <c r="S3973" s="70">
        <v>105.6</v>
      </c>
      <c r="T3973" s="70">
        <v>37.699199999999998</v>
      </c>
      <c r="U3973" s="67" t="s">
        <v>1519</v>
      </c>
      <c r="V3973" s="71" t="s">
        <v>4202</v>
      </c>
      <c r="W3973" s="171"/>
      <c r="X3973" s="172"/>
      <c r="Y3973" s="176">
        <f t="shared" si="2069"/>
        <v>0</v>
      </c>
      <c r="AA3973" s="192"/>
    </row>
    <row r="3974" spans="2:27" hidden="1">
      <c r="B3974" s="189">
        <f t="shared" si="2071"/>
        <v>0</v>
      </c>
      <c r="C3974" s="189">
        <f t="shared" ca="1" si="2072"/>
        <v>0</v>
      </c>
      <c r="D3974" s="189">
        <f t="shared" si="2073"/>
        <v>0</v>
      </c>
      <c r="E3974" s="189">
        <f t="shared" ca="1" si="2074"/>
        <v>0</v>
      </c>
      <c r="F3974" s="189">
        <f t="shared" si="2075"/>
        <v>0</v>
      </c>
      <c r="G3974" s="189" cm="1">
        <f t="array" aca="1" ref="G3974" ca="1">OFFSET(G3974,-1,,,)+1</f>
        <v>3969</v>
      </c>
      <c r="H3974" s="189">
        <f t="shared" si="2070"/>
        <v>0</v>
      </c>
      <c r="I3974" s="189">
        <f t="shared" si="2076"/>
        <v>0</v>
      </c>
      <c r="J3974" s="179">
        <f t="shared" si="2077"/>
        <v>0</v>
      </c>
      <c r="K3974" s="173"/>
      <c r="L3974" s="174" t="str" cm="1">
        <f t="array" aca="1" ref="L3974" ca="1">IF($K3974="",OFFSET(L3974,-1,,,),K3974)</f>
        <v>15.01.22.08.02.03</v>
      </c>
      <c r="M3974" s="175" t="str" cm="1">
        <f t="array" aca="1" ref="M3974" ca="1">IF(OR($K3974=0,$K3974=""),OFFSET(M3974,-1,,,),O3974)</f>
        <v>PEITORIL DE ARDÓSIA ASSENTADO COM AC3 - LARGURA: 17CM</v>
      </c>
      <c r="N3974" s="67" t="s">
        <v>1133</v>
      </c>
      <c r="O3974" s="68" t="s">
        <v>1134</v>
      </c>
      <c r="P3974" s="68"/>
      <c r="Q3974" s="68" t="s">
        <v>3253</v>
      </c>
      <c r="R3974" s="69">
        <v>2</v>
      </c>
      <c r="S3974" s="70">
        <v>20</v>
      </c>
      <c r="T3974" s="70">
        <v>40</v>
      </c>
      <c r="U3974" s="67" t="s">
        <v>1519</v>
      </c>
      <c r="V3974" s="71" t="s">
        <v>4202</v>
      </c>
      <c r="W3974" s="171"/>
      <c r="X3974" s="172"/>
      <c r="Y3974" s="176">
        <f t="shared" si="2069"/>
        <v>0</v>
      </c>
      <c r="AA3974" s="192"/>
    </row>
    <row r="3975" spans="2:27" hidden="1">
      <c r="B3975" s="189">
        <f t="shared" si="2071"/>
        <v>0</v>
      </c>
      <c r="C3975" s="189">
        <f t="shared" ca="1" si="2072"/>
        <v>0</v>
      </c>
      <c r="D3975" s="189">
        <f t="shared" si="2073"/>
        <v>0</v>
      </c>
      <c r="E3975" s="189">
        <f t="shared" ca="1" si="2074"/>
        <v>0</v>
      </c>
      <c r="F3975" s="189">
        <f t="shared" si="2075"/>
        <v>0</v>
      </c>
      <c r="G3975" s="189" cm="1">
        <f t="array" aca="1" ref="G3975" ca="1">OFFSET(G3975,-1,,,)+1</f>
        <v>3970</v>
      </c>
      <c r="H3975" s="189">
        <f t="shared" si="2070"/>
        <v>0</v>
      </c>
      <c r="I3975" s="189">
        <f t="shared" si="2076"/>
        <v>0</v>
      </c>
      <c r="J3975" s="179">
        <f t="shared" si="2077"/>
        <v>0</v>
      </c>
      <c r="K3975" s="173" t="s">
        <v>3698</v>
      </c>
      <c r="L3975" s="174" t="str" cm="1">
        <f t="array" aca="1" ref="L3975" ca="1">IF($K3975="",OFFSET(L3975,-1,,,),K3975)</f>
        <v>15.01.22.08.03</v>
      </c>
      <c r="M3975" s="175" t="str" cm="1">
        <f t="array" aca="1" ref="M3975" ca="1">IF(OR($K3975=0,$K3975=""),OFFSET(M3975,-1,,,),O3975)</f>
        <v>PINTURA</v>
      </c>
      <c r="N3975" s="67" t="s">
        <v>143</v>
      </c>
      <c r="O3975" s="68" t="s">
        <v>376</v>
      </c>
      <c r="P3975" s="68"/>
      <c r="Q3975" s="68"/>
      <c r="R3975" s="69"/>
      <c r="S3975" s="70"/>
      <c r="T3975" s="70">
        <v>0</v>
      </c>
      <c r="U3975" s="67"/>
      <c r="V3975" s="71"/>
      <c r="W3975" s="171"/>
      <c r="X3975" s="172"/>
      <c r="Y3975" s="176">
        <f t="shared" si="2069"/>
        <v>0</v>
      </c>
      <c r="AA3975" s="192"/>
    </row>
    <row r="3976" spans="2:27">
      <c r="B3976" s="189">
        <f t="shared" si="2071"/>
        <v>0</v>
      </c>
      <c r="C3976" s="189">
        <f t="shared" ca="1" si="2072"/>
        <v>0</v>
      </c>
      <c r="D3976" s="189">
        <f t="shared" si="2073"/>
        <v>0</v>
      </c>
      <c r="E3976" s="189">
        <f t="shared" ca="1" si="2074"/>
        <v>0</v>
      </c>
      <c r="F3976" s="189">
        <f t="shared" si="2075"/>
        <v>0</v>
      </c>
      <c r="G3976" s="189" cm="1">
        <f t="array" aca="1" ref="G3976" ca="1">OFFSET(G3976,-1,,,)+1</f>
        <v>3971</v>
      </c>
      <c r="H3976" s="189">
        <f t="shared" si="2070"/>
        <v>0</v>
      </c>
      <c r="I3976" s="189">
        <f t="shared" si="2076"/>
        <v>0</v>
      </c>
      <c r="J3976" s="179">
        <f t="shared" si="2077"/>
        <v>0</v>
      </c>
      <c r="K3976" s="173" t="s">
        <v>3699</v>
      </c>
      <c r="L3976" s="174" t="str" cm="1">
        <f t="array" aca="1" ref="L3976" ca="1">IF($K3976="",OFFSET(L3976,-1,,,),K3976)</f>
        <v>15.01.22.08.03.01</v>
      </c>
      <c r="M3976" s="175" t="str" cm="1">
        <f t="array" aca="1" ref="M3976" ca="1">IF(OR($K3976=0,$K3976=""),OFFSET(M3976,-1,,,),O3976)</f>
        <v>PINTURA ACRILICA SOBRE FORRO DE GESSO COM 01 DEMÃO DE MASSA CORRIDA PVA</v>
      </c>
      <c r="N3976" s="67" t="s">
        <v>1406</v>
      </c>
      <c r="O3976" s="68" t="s">
        <v>4692</v>
      </c>
      <c r="P3976" s="68"/>
      <c r="Q3976" s="68" t="s">
        <v>3258</v>
      </c>
      <c r="R3976" s="69">
        <v>43.8</v>
      </c>
      <c r="S3976" s="70">
        <v>19.750299999999999</v>
      </c>
      <c r="T3976" s="70">
        <v>865.06313999999986</v>
      </c>
      <c r="U3976" s="67"/>
      <c r="V3976" s="71"/>
      <c r="W3976" s="171"/>
      <c r="X3976" s="172"/>
      <c r="Y3976" s="176">
        <f t="shared" si="2069"/>
        <v>0</v>
      </c>
      <c r="AA3976" s="192"/>
    </row>
    <row r="3977" spans="2:27" hidden="1">
      <c r="B3977" s="189">
        <f t="shared" si="2071"/>
        <v>0</v>
      </c>
      <c r="C3977" s="189">
        <f t="shared" ca="1" si="2072"/>
        <v>0</v>
      </c>
      <c r="D3977" s="189">
        <f t="shared" si="2073"/>
        <v>0</v>
      </c>
      <c r="E3977" s="189">
        <f t="shared" ca="1" si="2074"/>
        <v>0</v>
      </c>
      <c r="F3977" s="189">
        <f t="shared" si="2075"/>
        <v>0</v>
      </c>
      <c r="G3977" s="189" cm="1">
        <f t="array" aca="1" ref="G3977" ca="1">OFFSET(G3977,-1,,,)+1</f>
        <v>3972</v>
      </c>
      <c r="H3977" s="189">
        <f t="shared" si="2070"/>
        <v>0</v>
      </c>
      <c r="I3977" s="189">
        <f t="shared" si="2076"/>
        <v>0</v>
      </c>
      <c r="J3977" s="179">
        <f t="shared" si="2077"/>
        <v>0</v>
      </c>
      <c r="K3977" s="173"/>
      <c r="L3977" s="174" t="str" cm="1">
        <f t="array" aca="1" ref="L3977" ca="1">IF($K3977="",OFFSET(L3977,-1,,,),K3977)</f>
        <v>15.01.22.08.03.01</v>
      </c>
      <c r="M3977" s="175" t="str" cm="1">
        <f t="array" aca="1" ref="M3977" ca="1">IF(OR($K3977=0,$K3977=""),OFFSET(M3977,-1,,,),O3977)</f>
        <v>PINTURA ACRILICA SOBRE FORRO DE GESSO COM 01 DEMÃO DE MASSA CORRIDA PVA</v>
      </c>
      <c r="N3977" s="67" t="s">
        <v>167</v>
      </c>
      <c r="O3977" s="68" t="s">
        <v>168</v>
      </c>
      <c r="P3977" s="68"/>
      <c r="Q3977" s="68" t="s">
        <v>3254</v>
      </c>
      <c r="R3977" s="69">
        <v>10.35432</v>
      </c>
      <c r="S3977" s="70">
        <v>7.7</v>
      </c>
      <c r="T3977" s="70">
        <v>79.728263999999996</v>
      </c>
      <c r="U3977" s="67" t="s">
        <v>1519</v>
      </c>
      <c r="V3977" s="71" t="s">
        <v>4202</v>
      </c>
      <c r="W3977" s="171"/>
      <c r="X3977" s="172"/>
      <c r="Y3977" s="176">
        <f t="shared" si="2069"/>
        <v>0</v>
      </c>
      <c r="AA3977" s="192"/>
    </row>
    <row r="3978" spans="2:27" hidden="1">
      <c r="B3978" s="189">
        <f t="shared" si="2071"/>
        <v>0</v>
      </c>
      <c r="C3978" s="189">
        <f t="shared" ca="1" si="2072"/>
        <v>0</v>
      </c>
      <c r="D3978" s="189">
        <f t="shared" si="2073"/>
        <v>0</v>
      </c>
      <c r="E3978" s="189">
        <f t="shared" ca="1" si="2074"/>
        <v>0</v>
      </c>
      <c r="F3978" s="189">
        <f t="shared" si="2075"/>
        <v>0</v>
      </c>
      <c r="G3978" s="189" cm="1">
        <f t="array" aca="1" ref="G3978" ca="1">OFFSET(G3978,-1,,,)+1</f>
        <v>3973</v>
      </c>
      <c r="H3978" s="189">
        <f t="shared" si="2070"/>
        <v>0</v>
      </c>
      <c r="I3978" s="189">
        <f t="shared" si="2076"/>
        <v>0</v>
      </c>
      <c r="J3978" s="179">
        <f t="shared" si="2077"/>
        <v>0</v>
      </c>
      <c r="K3978" s="173"/>
      <c r="L3978" s="174" t="str" cm="1">
        <f t="array" aca="1" ref="L3978" ca="1">IF($K3978="",OFFSET(L3978,-1,,,),K3978)</f>
        <v>15.01.22.08.03.01</v>
      </c>
      <c r="M3978" s="175" t="str" cm="1">
        <f t="array" aca="1" ref="M3978" ca="1">IF(OR($K3978=0,$K3978=""),OFFSET(M3978,-1,,,),O3978)</f>
        <v>PINTURA ACRILICA SOBRE FORRO DE GESSO COM 01 DEMÃO DE MASSA CORRIDA PVA</v>
      </c>
      <c r="N3978" s="67" t="s">
        <v>1378</v>
      </c>
      <c r="O3978" s="68" t="s">
        <v>1379</v>
      </c>
      <c r="P3978" s="68"/>
      <c r="Q3978" s="68" t="s">
        <v>3254</v>
      </c>
      <c r="R3978" s="69">
        <v>6.57</v>
      </c>
      <c r="S3978" s="70">
        <v>1.2</v>
      </c>
      <c r="T3978" s="70">
        <v>7.8840000000000003</v>
      </c>
      <c r="U3978" s="67" t="s">
        <v>1519</v>
      </c>
      <c r="V3978" s="71" t="s">
        <v>4202</v>
      </c>
      <c r="W3978" s="171"/>
      <c r="X3978" s="172"/>
      <c r="Y3978" s="176">
        <f t="shared" si="2069"/>
        <v>0</v>
      </c>
      <c r="AA3978" s="192"/>
    </row>
    <row r="3979" spans="2:27" hidden="1">
      <c r="B3979" s="189">
        <f t="shared" si="2071"/>
        <v>0</v>
      </c>
      <c r="C3979" s="189">
        <f t="shared" ca="1" si="2072"/>
        <v>0</v>
      </c>
      <c r="D3979" s="189">
        <f t="shared" si="2073"/>
        <v>0</v>
      </c>
      <c r="E3979" s="189">
        <f t="shared" ca="1" si="2074"/>
        <v>0</v>
      </c>
      <c r="F3979" s="189">
        <f t="shared" si="2075"/>
        <v>0</v>
      </c>
      <c r="G3979" s="189" cm="1">
        <f t="array" aca="1" ref="G3979" ca="1">OFFSET(G3979,-1,,,)+1</f>
        <v>3974</v>
      </c>
      <c r="H3979" s="189">
        <f t="shared" si="2070"/>
        <v>0</v>
      </c>
      <c r="I3979" s="189">
        <f t="shared" si="2076"/>
        <v>0</v>
      </c>
      <c r="J3979" s="179">
        <f t="shared" si="2077"/>
        <v>0</v>
      </c>
      <c r="K3979" s="173"/>
      <c r="L3979" s="174" t="str" cm="1">
        <f t="array" aca="1" ref="L3979" ca="1">IF($K3979="",OFFSET(L3979,-1,,,),K3979)</f>
        <v>15.01.22.08.03.01</v>
      </c>
      <c r="M3979" s="175" t="str" cm="1">
        <f t="array" aca="1" ref="M3979" ca="1">IF(OR($K3979=0,$K3979=""),OFFSET(M3979,-1,,,),O3979)</f>
        <v>PINTURA ACRILICA SOBRE FORRO DE GESSO COM 01 DEMÃO DE MASSA CORRIDA PVA</v>
      </c>
      <c r="N3979" s="67" t="s">
        <v>1407</v>
      </c>
      <c r="O3979" s="68" t="s">
        <v>1408</v>
      </c>
      <c r="P3979" s="68"/>
      <c r="Q3979" s="68" t="s">
        <v>3258</v>
      </c>
      <c r="R3979" s="69">
        <v>43.8</v>
      </c>
      <c r="S3979" s="70">
        <v>17.75</v>
      </c>
      <c r="T3979" s="70">
        <v>777.44999999999993</v>
      </c>
      <c r="U3979" s="67" t="s">
        <v>1519</v>
      </c>
      <c r="V3979" s="71" t="s">
        <v>4202</v>
      </c>
      <c r="W3979" s="171"/>
      <c r="X3979" s="172"/>
      <c r="Y3979" s="176">
        <f t="shared" si="2069"/>
        <v>0</v>
      </c>
      <c r="AA3979" s="192"/>
    </row>
    <row r="3980" spans="2:27">
      <c r="B3980" s="189">
        <f t="shared" si="2071"/>
        <v>0</v>
      </c>
      <c r="C3980" s="189">
        <f t="shared" ca="1" si="2072"/>
        <v>0</v>
      </c>
      <c r="D3980" s="189">
        <f t="shared" si="2073"/>
        <v>0</v>
      </c>
      <c r="E3980" s="189">
        <f t="shared" ca="1" si="2074"/>
        <v>0</v>
      </c>
      <c r="F3980" s="189">
        <f t="shared" si="2075"/>
        <v>0</v>
      </c>
      <c r="G3980" s="189" cm="1">
        <f t="array" aca="1" ref="G3980" ca="1">OFFSET(G3980,-1,,,)+1</f>
        <v>3975</v>
      </c>
      <c r="H3980" s="189">
        <f t="shared" si="2070"/>
        <v>0</v>
      </c>
      <c r="I3980" s="189">
        <f t="shared" si="2076"/>
        <v>0</v>
      </c>
      <c r="J3980" s="179">
        <f t="shared" si="2077"/>
        <v>0</v>
      </c>
      <c r="K3980" s="173" t="s">
        <v>3700</v>
      </c>
      <c r="L3980" s="174" t="str" cm="1">
        <f t="array" aca="1" ref="L3980" ca="1">IF($K3980="",OFFSET(L3980,-1,,,),K3980)</f>
        <v>15.01.22.08.03.02</v>
      </c>
      <c r="M3980" s="175" t="str" cm="1">
        <f t="array" aca="1" ref="M3980" ca="1">IF(OR($K3980=0,$K3980=""),OFFSET(M3980,-1,,,),O3980)</f>
        <v>PINTURA LATEX PVA COLORIDO SOBRE MASSA ÚNICA COM 1 DEMÃO DE MASSA CORRIDA PVA</v>
      </c>
      <c r="N3980" s="67" t="s">
        <v>1394</v>
      </c>
      <c r="O3980" s="68" t="s">
        <v>4729</v>
      </c>
      <c r="P3980" s="68"/>
      <c r="Q3980" s="68" t="s">
        <v>3258</v>
      </c>
      <c r="R3980" s="69">
        <v>93.65</v>
      </c>
      <c r="S3980" s="70">
        <v>44.789499999999997</v>
      </c>
      <c r="T3980" s="70">
        <v>4194.5366750000003</v>
      </c>
      <c r="U3980" s="67"/>
      <c r="V3980" s="71"/>
      <c r="W3980" s="171"/>
      <c r="X3980" s="172"/>
      <c r="Y3980" s="176">
        <f t="shared" si="2069"/>
        <v>0</v>
      </c>
      <c r="AA3980" s="192"/>
    </row>
    <row r="3981" spans="2:27" hidden="1">
      <c r="B3981" s="189">
        <f t="shared" si="2071"/>
        <v>0</v>
      </c>
      <c r="C3981" s="189">
        <f t="shared" ca="1" si="2072"/>
        <v>0</v>
      </c>
      <c r="D3981" s="189">
        <f t="shared" si="2073"/>
        <v>0</v>
      </c>
      <c r="E3981" s="189">
        <f t="shared" ca="1" si="2074"/>
        <v>0</v>
      </c>
      <c r="F3981" s="189">
        <f t="shared" si="2075"/>
        <v>0</v>
      </c>
      <c r="G3981" s="189" cm="1">
        <f t="array" aca="1" ref="G3981" ca="1">OFFSET(G3981,-1,,,)+1</f>
        <v>3976</v>
      </c>
      <c r="H3981" s="189">
        <f t="shared" si="2070"/>
        <v>0</v>
      </c>
      <c r="I3981" s="189">
        <f t="shared" si="2076"/>
        <v>0</v>
      </c>
      <c r="J3981" s="179">
        <f t="shared" si="2077"/>
        <v>0</v>
      </c>
      <c r="K3981" s="173"/>
      <c r="L3981" s="174" t="str" cm="1">
        <f t="array" aca="1" ref="L3981" ca="1">IF($K3981="",OFFSET(L3981,-1,,,),K3981)</f>
        <v>15.01.22.08.03.02</v>
      </c>
      <c r="M3981" s="175" t="str" cm="1">
        <f t="array" aca="1" ref="M3981" ca="1">IF(OR($K3981=0,$K3981=""),OFFSET(M3981,-1,,,),O3981)</f>
        <v>PINTURA LATEX PVA COLORIDO SOBRE MASSA ÚNICA COM 1 DEMÃO DE MASSA CORRIDA PVA</v>
      </c>
      <c r="N3981" s="67" t="s">
        <v>1378</v>
      </c>
      <c r="O3981" s="68" t="s">
        <v>1379</v>
      </c>
      <c r="P3981" s="68"/>
      <c r="Q3981" s="68" t="s">
        <v>3254</v>
      </c>
      <c r="R3981" s="69">
        <v>73.983500000000006</v>
      </c>
      <c r="S3981" s="70">
        <v>1.2</v>
      </c>
      <c r="T3981" s="70">
        <v>88.780200000000008</v>
      </c>
      <c r="U3981" s="67" t="s">
        <v>1519</v>
      </c>
      <c r="V3981" s="71" t="s">
        <v>4202</v>
      </c>
      <c r="W3981" s="171"/>
      <c r="X3981" s="172"/>
      <c r="Y3981" s="176">
        <f t="shared" si="2069"/>
        <v>0</v>
      </c>
      <c r="AA3981" s="192"/>
    </row>
    <row r="3982" spans="2:27" hidden="1">
      <c r="B3982" s="189">
        <f t="shared" si="2071"/>
        <v>0</v>
      </c>
      <c r="C3982" s="189">
        <f t="shared" ca="1" si="2072"/>
        <v>0</v>
      </c>
      <c r="D3982" s="189">
        <f t="shared" si="2073"/>
        <v>0</v>
      </c>
      <c r="E3982" s="189">
        <f t="shared" ca="1" si="2074"/>
        <v>0</v>
      </c>
      <c r="F3982" s="189">
        <f t="shared" si="2075"/>
        <v>0</v>
      </c>
      <c r="G3982" s="189" cm="1">
        <f t="array" aca="1" ref="G3982" ca="1">OFFSET(G3982,-1,,,)+1</f>
        <v>3977</v>
      </c>
      <c r="H3982" s="189">
        <f t="shared" si="2070"/>
        <v>0</v>
      </c>
      <c r="I3982" s="189">
        <f t="shared" si="2076"/>
        <v>0</v>
      </c>
      <c r="J3982" s="179">
        <f t="shared" si="2077"/>
        <v>0</v>
      </c>
      <c r="K3982" s="173"/>
      <c r="L3982" s="174" t="str" cm="1">
        <f t="array" aca="1" ref="L3982" ca="1">IF($K3982="",OFFSET(L3982,-1,,,),K3982)</f>
        <v>15.01.22.08.03.02</v>
      </c>
      <c r="M3982" s="175" t="str" cm="1">
        <f t="array" aca="1" ref="M3982" ca="1">IF(OR($K3982=0,$K3982=""),OFFSET(M3982,-1,,,),O3982)</f>
        <v>PINTURA LATEX PVA COLORIDO SOBRE MASSA ÚNICA COM 1 DEMÃO DE MASSA CORRIDA PVA</v>
      </c>
      <c r="N3982" s="67" t="s">
        <v>1380</v>
      </c>
      <c r="O3982" s="68" t="s">
        <v>1381</v>
      </c>
      <c r="P3982" s="68"/>
      <c r="Q3982" s="68" t="s">
        <v>3254</v>
      </c>
      <c r="R3982" s="69">
        <v>15.920500000000001</v>
      </c>
      <c r="S3982" s="70">
        <v>4.95</v>
      </c>
      <c r="T3982" s="70">
        <v>78.806475000000006</v>
      </c>
      <c r="U3982" s="67" t="s">
        <v>1519</v>
      </c>
      <c r="V3982" s="71" t="s">
        <v>4202</v>
      </c>
      <c r="W3982" s="171"/>
      <c r="X3982" s="172"/>
      <c r="Y3982" s="176">
        <f t="shared" si="2069"/>
        <v>0</v>
      </c>
      <c r="AA3982" s="192"/>
    </row>
    <row r="3983" spans="2:27" hidden="1">
      <c r="B3983" s="189">
        <f t="shared" si="2071"/>
        <v>0</v>
      </c>
      <c r="C3983" s="189">
        <f t="shared" ca="1" si="2072"/>
        <v>0</v>
      </c>
      <c r="D3983" s="189">
        <f t="shared" si="2073"/>
        <v>0</v>
      </c>
      <c r="E3983" s="189">
        <f t="shared" ca="1" si="2074"/>
        <v>0</v>
      </c>
      <c r="F3983" s="189">
        <f t="shared" si="2075"/>
        <v>0</v>
      </c>
      <c r="G3983" s="189" cm="1">
        <f t="array" aca="1" ref="G3983" ca="1">OFFSET(G3983,-1,,,)+1</f>
        <v>3978</v>
      </c>
      <c r="H3983" s="189">
        <f t="shared" si="2070"/>
        <v>0</v>
      </c>
      <c r="I3983" s="189">
        <f t="shared" si="2076"/>
        <v>0</v>
      </c>
      <c r="J3983" s="179">
        <f t="shared" si="2077"/>
        <v>0</v>
      </c>
      <c r="K3983" s="173"/>
      <c r="L3983" s="174" t="str" cm="1">
        <f t="array" aca="1" ref="L3983" ca="1">IF($K3983="",OFFSET(L3983,-1,,,),K3983)</f>
        <v>15.01.22.08.03.02</v>
      </c>
      <c r="M3983" s="175" t="str" cm="1">
        <f t="array" aca="1" ref="M3983" ca="1">IF(OR($K3983=0,$K3983=""),OFFSET(M3983,-1,,,),O3983)</f>
        <v>PINTURA LATEX PVA COLORIDO SOBRE MASSA ÚNICA COM 1 DEMÃO DE MASSA CORRIDA PVA</v>
      </c>
      <c r="N3983" s="67" t="s">
        <v>1395</v>
      </c>
      <c r="O3983" s="68" t="s">
        <v>1396</v>
      </c>
      <c r="P3983" s="68"/>
      <c r="Q3983" s="68" t="s">
        <v>3258</v>
      </c>
      <c r="R3983" s="69">
        <v>93.65</v>
      </c>
      <c r="S3983" s="70">
        <v>43</v>
      </c>
      <c r="T3983" s="70">
        <v>4026.9500000000003</v>
      </c>
      <c r="U3983" s="67" t="s">
        <v>1519</v>
      </c>
      <c r="V3983" s="71" t="s">
        <v>4202</v>
      </c>
      <c r="W3983" s="171"/>
      <c r="X3983" s="172"/>
      <c r="Y3983" s="176">
        <f t="shared" si="2069"/>
        <v>0</v>
      </c>
      <c r="AA3983" s="192"/>
    </row>
    <row r="3984" spans="2:27" hidden="1">
      <c r="B3984" s="189">
        <f t="shared" si="2071"/>
        <v>0</v>
      </c>
      <c r="C3984" s="189">
        <f t="shared" ca="1" si="2072"/>
        <v>0</v>
      </c>
      <c r="D3984" s="189">
        <f t="shared" si="2073"/>
        <v>0</v>
      </c>
      <c r="E3984" s="189">
        <f t="shared" ca="1" si="2074"/>
        <v>0</v>
      </c>
      <c r="F3984" s="189">
        <f t="shared" si="2075"/>
        <v>0</v>
      </c>
      <c r="G3984" s="189" cm="1">
        <f t="array" aca="1" ref="G3984" ca="1">OFFSET(G3984,-1,,,)+1</f>
        <v>3979</v>
      </c>
      <c r="H3984" s="189">
        <f t="shared" si="2070"/>
        <v>0</v>
      </c>
      <c r="I3984" s="189">
        <f t="shared" si="2076"/>
        <v>0</v>
      </c>
      <c r="J3984" s="179">
        <f t="shared" si="2077"/>
        <v>0</v>
      </c>
      <c r="K3984" s="173" t="s">
        <v>3701</v>
      </c>
      <c r="L3984" s="174" t="str" cm="1">
        <f t="array" aca="1" ref="L3984" ca="1">IF($K3984="",OFFSET(L3984,-1,,,),K3984)</f>
        <v>15.01.22.08.04</v>
      </c>
      <c r="M3984" s="175" t="str" cm="1">
        <f t="array" aca="1" ref="M3984" ca="1">IF(OR($K3984=0,$K3984=""),OFFSET(M3984,-1,,,),O3984)</f>
        <v>INSTALAÇÕES</v>
      </c>
      <c r="N3984" s="67" t="s">
        <v>143</v>
      </c>
      <c r="O3984" s="68" t="s">
        <v>4724</v>
      </c>
      <c r="P3984" s="68"/>
      <c r="Q3984" s="68"/>
      <c r="R3984" s="69"/>
      <c r="S3984" s="70"/>
      <c r="T3984" s="70">
        <v>0</v>
      </c>
      <c r="U3984" s="67"/>
      <c r="V3984" s="71"/>
      <c r="W3984" s="171"/>
      <c r="X3984" s="172"/>
      <c r="Y3984" s="176">
        <f t="shared" si="2069"/>
        <v>0</v>
      </c>
      <c r="AA3984" s="192"/>
    </row>
    <row r="3985" spans="2:27">
      <c r="B3985" s="189">
        <f t="shared" si="2071"/>
        <v>0</v>
      </c>
      <c r="C3985" s="189">
        <f t="shared" ca="1" si="2072"/>
        <v>0</v>
      </c>
      <c r="D3985" s="189">
        <f t="shared" si="2073"/>
        <v>0</v>
      </c>
      <c r="E3985" s="189">
        <f t="shared" ca="1" si="2074"/>
        <v>0</v>
      </c>
      <c r="F3985" s="189">
        <f t="shared" si="2075"/>
        <v>0</v>
      </c>
      <c r="G3985" s="189" cm="1">
        <f t="array" aca="1" ref="G3985" ca="1">OFFSET(G3985,-1,,,)+1</f>
        <v>3980</v>
      </c>
      <c r="H3985" s="189">
        <f t="shared" si="2070"/>
        <v>0</v>
      </c>
      <c r="I3985" s="189">
        <f t="shared" si="2076"/>
        <v>0</v>
      </c>
      <c r="J3985" s="179">
        <f t="shared" si="2077"/>
        <v>0</v>
      </c>
      <c r="K3985" s="173" t="s">
        <v>3702</v>
      </c>
      <c r="L3985" s="174" t="str" cm="1">
        <f t="array" aca="1" ref="L3985" ca="1">IF($K3985="",OFFSET(L3985,-1,,,),K3985)</f>
        <v>15.01.22.08.04.01</v>
      </c>
      <c r="M3985" s="175" t="str" cm="1">
        <f t="array" aca="1" ref="M3985" ca="1">IF(OR($K3985=0,$K3985=""),OFFSET(M3985,-1,,,),O3985)</f>
        <v>BANCADA EM GRANITO BRANCO ITAUNAS COM CUBA INOX - 2,00X0,60M</v>
      </c>
      <c r="N3985" s="67" t="s">
        <v>4150</v>
      </c>
      <c r="O3985" s="68" t="s">
        <v>4864</v>
      </c>
      <c r="P3985" s="68"/>
      <c r="Q3985" s="68" t="s">
        <v>3260</v>
      </c>
      <c r="R3985" s="69">
        <v>1</v>
      </c>
      <c r="S3985" s="70">
        <v>1786.7</v>
      </c>
      <c r="T3985" s="70">
        <v>1786.7</v>
      </c>
      <c r="U3985" s="67"/>
      <c r="V3985" s="71"/>
      <c r="W3985" s="171"/>
      <c r="X3985" s="172"/>
      <c r="Y3985" s="176">
        <f t="shared" si="2069"/>
        <v>0</v>
      </c>
      <c r="AA3985" s="192"/>
    </row>
    <row r="3986" spans="2:27" hidden="1">
      <c r="B3986" s="189">
        <f t="shared" si="2071"/>
        <v>0</v>
      </c>
      <c r="C3986" s="189">
        <f t="shared" ca="1" si="2072"/>
        <v>0</v>
      </c>
      <c r="D3986" s="189">
        <f t="shared" si="2073"/>
        <v>0</v>
      </c>
      <c r="E3986" s="189">
        <f t="shared" ca="1" si="2074"/>
        <v>0</v>
      </c>
      <c r="F3986" s="189">
        <f t="shared" si="2075"/>
        <v>0</v>
      </c>
      <c r="G3986" s="189" cm="1">
        <f t="array" aca="1" ref="G3986" ca="1">OFFSET(G3986,-1,,,)+1</f>
        <v>3981</v>
      </c>
      <c r="H3986" s="189">
        <f t="shared" si="2070"/>
        <v>0</v>
      </c>
      <c r="I3986" s="189">
        <f t="shared" si="2076"/>
        <v>0</v>
      </c>
      <c r="J3986" s="179">
        <f t="shared" si="2077"/>
        <v>0</v>
      </c>
      <c r="K3986" s="173"/>
      <c r="L3986" s="174" t="str" cm="1">
        <f t="array" aca="1" ref="L3986" ca="1">IF($K3986="",OFFSET(L3986,-1,,,),K3986)</f>
        <v>15.01.22.08.04.01</v>
      </c>
      <c r="M3986" s="175" t="str" cm="1">
        <f t="array" aca="1" ref="M3986" ca="1">IF(OR($K3986=0,$K3986=""),OFFSET(M3986,-1,,,),O3986)</f>
        <v>BANCADA EM GRANITO BRANCO ITAUNAS COM CUBA INOX - 2,00X0,60M</v>
      </c>
      <c r="N3986" s="67" t="s">
        <v>1138</v>
      </c>
      <c r="O3986" s="68" t="s">
        <v>1139</v>
      </c>
      <c r="P3986" s="68"/>
      <c r="Q3986" s="68" t="s">
        <v>3260</v>
      </c>
      <c r="R3986" s="69">
        <v>2</v>
      </c>
      <c r="S3986" s="70">
        <v>20</v>
      </c>
      <c r="T3986" s="70">
        <v>40</v>
      </c>
      <c r="U3986" s="67" t="s">
        <v>1519</v>
      </c>
      <c r="V3986" s="71" t="s">
        <v>4202</v>
      </c>
      <c r="W3986" s="171"/>
      <c r="X3986" s="172"/>
      <c r="Y3986" s="176">
        <f t="shared" si="2069"/>
        <v>0</v>
      </c>
      <c r="AA3986" s="192"/>
    </row>
    <row r="3987" spans="2:27" hidden="1">
      <c r="B3987" s="189">
        <f t="shared" si="2071"/>
        <v>0</v>
      </c>
      <c r="C3987" s="189">
        <f t="shared" ca="1" si="2072"/>
        <v>0</v>
      </c>
      <c r="D3987" s="189">
        <f t="shared" si="2073"/>
        <v>0</v>
      </c>
      <c r="E3987" s="189">
        <f t="shared" ca="1" si="2074"/>
        <v>0</v>
      </c>
      <c r="F3987" s="189">
        <f t="shared" si="2075"/>
        <v>0</v>
      </c>
      <c r="G3987" s="189" cm="1">
        <f t="array" aca="1" ref="G3987" ca="1">OFFSET(G3987,-1,,,)+1</f>
        <v>3982</v>
      </c>
      <c r="H3987" s="189">
        <f t="shared" si="2070"/>
        <v>0</v>
      </c>
      <c r="I3987" s="189">
        <f t="shared" si="2076"/>
        <v>0</v>
      </c>
      <c r="J3987" s="179">
        <f t="shared" si="2077"/>
        <v>0</v>
      </c>
      <c r="K3987" s="173"/>
      <c r="L3987" s="174" t="str" cm="1">
        <f t="array" aca="1" ref="L3987" ca="1">IF($K3987="",OFFSET(L3987,-1,,,),K3987)</f>
        <v>15.01.22.08.04.01</v>
      </c>
      <c r="M3987" s="175" t="str" cm="1">
        <f t="array" aca="1" ref="M3987" ca="1">IF(OR($K3987=0,$K3987=""),OFFSET(M3987,-1,,,),O3987)</f>
        <v>BANCADA EM GRANITO BRANCO ITAUNAS COM CUBA INOX - 2,00X0,60M</v>
      </c>
      <c r="N3987" s="67" t="s">
        <v>1246</v>
      </c>
      <c r="O3987" s="68" t="s">
        <v>1247</v>
      </c>
      <c r="P3987" s="68"/>
      <c r="Q3987" s="68" t="s">
        <v>3260</v>
      </c>
      <c r="R3987" s="69">
        <v>1</v>
      </c>
      <c r="S3987" s="70">
        <v>35</v>
      </c>
      <c r="T3987" s="70">
        <v>35</v>
      </c>
      <c r="U3987" s="67" t="s">
        <v>1519</v>
      </c>
      <c r="V3987" s="71" t="s">
        <v>4202</v>
      </c>
      <c r="W3987" s="171"/>
      <c r="X3987" s="172"/>
      <c r="Y3987" s="176">
        <f t="shared" si="2069"/>
        <v>0</v>
      </c>
      <c r="AA3987" s="192"/>
    </row>
    <row r="3988" spans="2:27" hidden="1">
      <c r="B3988" s="189">
        <f t="shared" si="2071"/>
        <v>0</v>
      </c>
      <c r="C3988" s="189">
        <f t="shared" ca="1" si="2072"/>
        <v>0</v>
      </c>
      <c r="D3988" s="189">
        <f t="shared" si="2073"/>
        <v>0</v>
      </c>
      <c r="E3988" s="189">
        <f t="shared" ca="1" si="2074"/>
        <v>0</v>
      </c>
      <c r="F3988" s="189">
        <f t="shared" si="2075"/>
        <v>0</v>
      </c>
      <c r="G3988" s="189" cm="1">
        <f t="array" aca="1" ref="G3988" ca="1">OFFSET(G3988,-1,,,)+1</f>
        <v>3983</v>
      </c>
      <c r="H3988" s="189">
        <f t="shared" si="2070"/>
        <v>0</v>
      </c>
      <c r="I3988" s="189">
        <f t="shared" si="2076"/>
        <v>0</v>
      </c>
      <c r="J3988" s="179">
        <f t="shared" si="2077"/>
        <v>0</v>
      </c>
      <c r="K3988" s="173"/>
      <c r="L3988" s="174" t="str" cm="1">
        <f t="array" aca="1" ref="L3988" ca="1">IF($K3988="",OFFSET(L3988,-1,,,),K3988)</f>
        <v>15.01.22.08.04.01</v>
      </c>
      <c r="M3988" s="175" t="str" cm="1">
        <f t="array" aca="1" ref="M3988" ca="1">IF(OR($K3988=0,$K3988=""),OFFSET(M3988,-1,,,),O3988)</f>
        <v>BANCADA EM GRANITO BRANCO ITAUNAS COM CUBA INOX - 2,00X0,60M</v>
      </c>
      <c r="N3988" s="67" t="s">
        <v>1142</v>
      </c>
      <c r="O3988" s="68" t="s">
        <v>1143</v>
      </c>
      <c r="P3988" s="68"/>
      <c r="Q3988" s="68" t="s">
        <v>3255</v>
      </c>
      <c r="R3988" s="69">
        <v>2.5000000000000001E-2</v>
      </c>
      <c r="S3988" s="70">
        <v>40</v>
      </c>
      <c r="T3988" s="70">
        <v>1</v>
      </c>
      <c r="U3988" s="67" t="s">
        <v>1519</v>
      </c>
      <c r="V3988" s="71" t="s">
        <v>4202</v>
      </c>
      <c r="W3988" s="171"/>
      <c r="X3988" s="172"/>
      <c r="Y3988" s="176">
        <f t="shared" si="2069"/>
        <v>0</v>
      </c>
      <c r="AA3988" s="192"/>
    </row>
    <row r="3989" spans="2:27" hidden="1">
      <c r="B3989" s="189">
        <f t="shared" si="2071"/>
        <v>0</v>
      </c>
      <c r="C3989" s="189">
        <f t="shared" ca="1" si="2072"/>
        <v>0</v>
      </c>
      <c r="D3989" s="189">
        <f t="shared" si="2073"/>
        <v>0</v>
      </c>
      <c r="E3989" s="189">
        <f t="shared" ca="1" si="2074"/>
        <v>0</v>
      </c>
      <c r="F3989" s="189">
        <f t="shared" si="2075"/>
        <v>0</v>
      </c>
      <c r="G3989" s="189" cm="1">
        <f t="array" aca="1" ref="G3989" ca="1">OFFSET(G3989,-1,,,)+1</f>
        <v>3984</v>
      </c>
      <c r="H3989" s="189">
        <f t="shared" si="2070"/>
        <v>0</v>
      </c>
      <c r="I3989" s="189">
        <f t="shared" si="2076"/>
        <v>0</v>
      </c>
      <c r="J3989" s="179">
        <f t="shared" si="2077"/>
        <v>0</v>
      </c>
      <c r="K3989" s="173"/>
      <c r="L3989" s="174" t="str" cm="1">
        <f t="array" aca="1" ref="L3989" ca="1">IF($K3989="",OFFSET(L3989,-1,,,),K3989)</f>
        <v>15.01.22.08.04.01</v>
      </c>
      <c r="M3989" s="175" t="str" cm="1">
        <f t="array" aca="1" ref="M3989" ca="1">IF(OR($K3989=0,$K3989=""),OFFSET(M3989,-1,,,),O3989)</f>
        <v>BANCADA EM GRANITO BRANCO ITAUNAS COM CUBA INOX - 2,00X0,60M</v>
      </c>
      <c r="N3989" s="67" t="s">
        <v>1144</v>
      </c>
      <c r="O3989" s="68" t="s">
        <v>1145</v>
      </c>
      <c r="P3989" s="68"/>
      <c r="Q3989" s="68" t="s">
        <v>3260</v>
      </c>
      <c r="R3989" s="69">
        <v>1</v>
      </c>
      <c r="S3989" s="70">
        <v>15</v>
      </c>
      <c r="T3989" s="70">
        <v>15</v>
      </c>
      <c r="U3989" s="67" t="s">
        <v>1519</v>
      </c>
      <c r="V3989" s="71" t="s">
        <v>4202</v>
      </c>
      <c r="W3989" s="171"/>
      <c r="X3989" s="172"/>
      <c r="Y3989" s="176">
        <f t="shared" si="2069"/>
        <v>0</v>
      </c>
      <c r="AA3989" s="192"/>
    </row>
    <row r="3990" spans="2:27" hidden="1">
      <c r="B3990" s="189">
        <f t="shared" si="2071"/>
        <v>0</v>
      </c>
      <c r="C3990" s="189">
        <f t="shared" ca="1" si="2072"/>
        <v>0</v>
      </c>
      <c r="D3990" s="189">
        <f t="shared" si="2073"/>
        <v>0</v>
      </c>
      <c r="E3990" s="189">
        <f t="shared" ca="1" si="2074"/>
        <v>0</v>
      </c>
      <c r="F3990" s="189">
        <f t="shared" si="2075"/>
        <v>0</v>
      </c>
      <c r="G3990" s="189" cm="1">
        <f t="array" aca="1" ref="G3990" ca="1">OFFSET(G3990,-1,,,)+1</f>
        <v>3985</v>
      </c>
      <c r="H3990" s="189">
        <f t="shared" si="2070"/>
        <v>0</v>
      </c>
      <c r="I3990" s="189">
        <f t="shared" si="2076"/>
        <v>0</v>
      </c>
      <c r="J3990" s="179">
        <f t="shared" si="2077"/>
        <v>0</v>
      </c>
      <c r="K3990" s="173"/>
      <c r="L3990" s="174" t="str" cm="1">
        <f t="array" aca="1" ref="L3990" ca="1">IF($K3990="",OFFSET(L3990,-1,,,),K3990)</f>
        <v>15.01.22.08.04.01</v>
      </c>
      <c r="M3990" s="175" t="str" cm="1">
        <f t="array" aca="1" ref="M3990" ca="1">IF(OR($K3990=0,$K3990=""),OFFSET(M3990,-1,,,),O3990)</f>
        <v>BANCADA EM GRANITO BRANCO ITAUNAS COM CUBA INOX - 2,00X0,60M</v>
      </c>
      <c r="N3990" s="67" t="s">
        <v>1146</v>
      </c>
      <c r="O3990" s="68" t="s">
        <v>1147</v>
      </c>
      <c r="P3990" s="68"/>
      <c r="Q3990" s="68" t="s">
        <v>3260</v>
      </c>
      <c r="R3990" s="69">
        <v>1</v>
      </c>
      <c r="S3990" s="70">
        <v>50</v>
      </c>
      <c r="T3990" s="70">
        <v>50</v>
      </c>
      <c r="U3990" s="67" t="s">
        <v>1519</v>
      </c>
      <c r="V3990" s="71" t="s">
        <v>4202</v>
      </c>
      <c r="W3990" s="171"/>
      <c r="X3990" s="172"/>
      <c r="Y3990" s="176">
        <f t="shared" si="2069"/>
        <v>0</v>
      </c>
      <c r="AA3990" s="192"/>
    </row>
    <row r="3991" spans="2:27" hidden="1">
      <c r="B3991" s="189">
        <f t="shared" si="2071"/>
        <v>0</v>
      </c>
      <c r="C3991" s="189">
        <f t="shared" ca="1" si="2072"/>
        <v>0</v>
      </c>
      <c r="D3991" s="189">
        <f t="shared" si="2073"/>
        <v>0</v>
      </c>
      <c r="E3991" s="189">
        <f t="shared" ca="1" si="2074"/>
        <v>0</v>
      </c>
      <c r="F3991" s="189">
        <f t="shared" si="2075"/>
        <v>0</v>
      </c>
      <c r="G3991" s="189" cm="1">
        <f t="array" aca="1" ref="G3991" ca="1">OFFSET(G3991,-1,,,)+1</f>
        <v>3986</v>
      </c>
      <c r="H3991" s="189">
        <f t="shared" si="2070"/>
        <v>0</v>
      </c>
      <c r="I3991" s="189">
        <f t="shared" si="2076"/>
        <v>0</v>
      </c>
      <c r="J3991" s="179">
        <f t="shared" si="2077"/>
        <v>0</v>
      </c>
      <c r="K3991" s="173"/>
      <c r="L3991" s="174" t="str" cm="1">
        <f t="array" aca="1" ref="L3991" ca="1">IF($K3991="",OFFSET(L3991,-1,,,),K3991)</f>
        <v>15.01.22.08.04.01</v>
      </c>
      <c r="M3991" s="175" t="str" cm="1">
        <f t="array" aca="1" ref="M3991" ca="1">IF(OR($K3991=0,$K3991=""),OFFSET(M3991,-1,,,),O3991)</f>
        <v>BANCADA EM GRANITO BRANCO ITAUNAS COM CUBA INOX - 2,00X0,60M</v>
      </c>
      <c r="N3991" s="67" t="s">
        <v>1524</v>
      </c>
      <c r="O3991" s="68" t="s">
        <v>1525</v>
      </c>
      <c r="P3991" s="68"/>
      <c r="Q3991" s="68" t="s">
        <v>3260</v>
      </c>
      <c r="R3991" s="69">
        <v>1</v>
      </c>
      <c r="S3991" s="70">
        <v>4</v>
      </c>
      <c r="T3991" s="70">
        <v>4</v>
      </c>
      <c r="U3991" s="67" t="s">
        <v>1519</v>
      </c>
      <c r="V3991" s="71" t="s">
        <v>4202</v>
      </c>
      <c r="W3991" s="171"/>
      <c r="X3991" s="172"/>
      <c r="Y3991" s="176">
        <f t="shared" si="2069"/>
        <v>0</v>
      </c>
      <c r="AA3991" s="192"/>
    </row>
    <row r="3992" spans="2:27" hidden="1">
      <c r="B3992" s="189">
        <f t="shared" si="2071"/>
        <v>0</v>
      </c>
      <c r="C3992" s="189">
        <f t="shared" ca="1" si="2072"/>
        <v>0</v>
      </c>
      <c r="D3992" s="189">
        <f t="shared" si="2073"/>
        <v>0</v>
      </c>
      <c r="E3992" s="189">
        <f t="shared" ca="1" si="2074"/>
        <v>0</v>
      </c>
      <c r="F3992" s="189">
        <f t="shared" si="2075"/>
        <v>0</v>
      </c>
      <c r="G3992" s="189" cm="1">
        <f t="array" aca="1" ref="G3992" ca="1">OFFSET(G3992,-1,,,)+1</f>
        <v>3987</v>
      </c>
      <c r="H3992" s="189">
        <f t="shared" si="2070"/>
        <v>0</v>
      </c>
      <c r="I3992" s="189">
        <f t="shared" si="2076"/>
        <v>0</v>
      </c>
      <c r="J3992" s="179">
        <f t="shared" si="2077"/>
        <v>0</v>
      </c>
      <c r="K3992" s="173"/>
      <c r="L3992" s="174" t="str" cm="1">
        <f t="array" aca="1" ref="L3992" ca="1">IF($K3992="",OFFSET(L3992,-1,,,),K3992)</f>
        <v>15.01.22.08.04.01</v>
      </c>
      <c r="M3992" s="175" t="str" cm="1">
        <f t="array" aca="1" ref="M3992" ca="1">IF(OR($K3992=0,$K3992=""),OFFSET(M3992,-1,,,),O3992)</f>
        <v>BANCADA EM GRANITO BRANCO ITAUNAS COM CUBA INOX - 2,00X0,60M</v>
      </c>
      <c r="N3992" s="67" t="s">
        <v>1526</v>
      </c>
      <c r="O3992" s="68" t="s">
        <v>1527</v>
      </c>
      <c r="P3992" s="68"/>
      <c r="Q3992" s="68" t="s">
        <v>3260</v>
      </c>
      <c r="R3992" s="69">
        <v>1</v>
      </c>
      <c r="S3992" s="70">
        <v>62.35</v>
      </c>
      <c r="T3992" s="70">
        <v>62.35</v>
      </c>
      <c r="U3992" s="67" t="s">
        <v>1519</v>
      </c>
      <c r="V3992" s="71" t="s">
        <v>4202</v>
      </c>
      <c r="W3992" s="171"/>
      <c r="X3992" s="172"/>
      <c r="Y3992" s="176">
        <f t="shared" si="2069"/>
        <v>0</v>
      </c>
      <c r="AA3992" s="192"/>
    </row>
    <row r="3993" spans="2:27" hidden="1">
      <c r="B3993" s="189">
        <f t="shared" si="2071"/>
        <v>0</v>
      </c>
      <c r="C3993" s="189">
        <f t="shared" ca="1" si="2072"/>
        <v>0</v>
      </c>
      <c r="D3993" s="189">
        <f t="shared" si="2073"/>
        <v>0</v>
      </c>
      <c r="E3993" s="189">
        <f t="shared" ca="1" si="2074"/>
        <v>0</v>
      </c>
      <c r="F3993" s="189">
        <f t="shared" si="2075"/>
        <v>0</v>
      </c>
      <c r="G3993" s="189" cm="1">
        <f t="array" aca="1" ref="G3993" ca="1">OFFSET(G3993,-1,,,)+1</f>
        <v>3988</v>
      </c>
      <c r="H3993" s="189">
        <f t="shared" si="2070"/>
        <v>0</v>
      </c>
      <c r="I3993" s="189">
        <f t="shared" si="2076"/>
        <v>0</v>
      </c>
      <c r="J3993" s="179">
        <f t="shared" si="2077"/>
        <v>0</v>
      </c>
      <c r="K3993" s="173"/>
      <c r="L3993" s="174" t="str" cm="1">
        <f t="array" aca="1" ref="L3993" ca="1">IF($K3993="",OFFSET(L3993,-1,,,),K3993)</f>
        <v>15.01.22.08.04.01</v>
      </c>
      <c r="M3993" s="175" t="str" cm="1">
        <f t="array" aca="1" ref="M3993" ca="1">IF(OR($K3993=0,$K3993=""),OFFSET(M3993,-1,,,),O3993)</f>
        <v>BANCADA EM GRANITO BRANCO ITAUNAS COM CUBA INOX - 2,00X0,60M</v>
      </c>
      <c r="N3993" s="67" t="s">
        <v>1148</v>
      </c>
      <c r="O3993" s="68" t="s">
        <v>1149</v>
      </c>
      <c r="P3993" s="68"/>
      <c r="Q3993" s="68" t="s">
        <v>3260</v>
      </c>
      <c r="R3993" s="69">
        <v>1</v>
      </c>
      <c r="S3993" s="70">
        <v>6.05</v>
      </c>
      <c r="T3993" s="70">
        <v>6.05</v>
      </c>
      <c r="U3993" s="67" t="s">
        <v>1519</v>
      </c>
      <c r="V3993" s="71" t="s">
        <v>4202</v>
      </c>
      <c r="W3993" s="171"/>
      <c r="X3993" s="172"/>
      <c r="Y3993" s="176">
        <f t="shared" si="2069"/>
        <v>0</v>
      </c>
      <c r="AA3993" s="192"/>
    </row>
    <row r="3994" spans="2:27" hidden="1">
      <c r="B3994" s="189">
        <f t="shared" si="2071"/>
        <v>0</v>
      </c>
      <c r="C3994" s="189">
        <f t="shared" ca="1" si="2072"/>
        <v>0</v>
      </c>
      <c r="D3994" s="189">
        <f t="shared" si="2073"/>
        <v>0</v>
      </c>
      <c r="E3994" s="189">
        <f t="shared" ca="1" si="2074"/>
        <v>0</v>
      </c>
      <c r="F3994" s="189">
        <f t="shared" si="2075"/>
        <v>0</v>
      </c>
      <c r="G3994" s="189" cm="1">
        <f t="array" aca="1" ref="G3994" ca="1">OFFSET(G3994,-1,,,)+1</f>
        <v>3989</v>
      </c>
      <c r="H3994" s="189">
        <f t="shared" si="2070"/>
        <v>0</v>
      </c>
      <c r="I3994" s="189">
        <f t="shared" si="2076"/>
        <v>0</v>
      </c>
      <c r="J3994" s="179">
        <f t="shared" si="2077"/>
        <v>0</v>
      </c>
      <c r="K3994" s="173"/>
      <c r="L3994" s="174" t="str" cm="1">
        <f t="array" aca="1" ref="L3994" ca="1">IF($K3994="",OFFSET(L3994,-1,,,),K3994)</f>
        <v>15.01.22.08.04.01</v>
      </c>
      <c r="M3994" s="175" t="str" cm="1">
        <f t="array" aca="1" ref="M3994" ca="1">IF(OR($K3994=0,$K3994=""),OFFSET(M3994,-1,,,),O3994)</f>
        <v>BANCADA EM GRANITO BRANCO ITAUNAS COM CUBA INOX - 2,00X0,60M</v>
      </c>
      <c r="N3994" s="67" t="s">
        <v>1150</v>
      </c>
      <c r="O3994" s="68" t="s">
        <v>1151</v>
      </c>
      <c r="P3994" s="68"/>
      <c r="Q3994" s="68" t="s">
        <v>3260</v>
      </c>
      <c r="R3994" s="69">
        <v>2</v>
      </c>
      <c r="S3994" s="70">
        <v>18</v>
      </c>
      <c r="T3994" s="70">
        <v>36</v>
      </c>
      <c r="U3994" s="67" t="s">
        <v>1519</v>
      </c>
      <c r="V3994" s="71" t="s">
        <v>4202</v>
      </c>
      <c r="W3994" s="171"/>
      <c r="X3994" s="172"/>
      <c r="Y3994" s="176">
        <f t="shared" si="2069"/>
        <v>0</v>
      </c>
      <c r="AA3994" s="192"/>
    </row>
    <row r="3995" spans="2:27" hidden="1">
      <c r="B3995" s="189">
        <f t="shared" si="2071"/>
        <v>0</v>
      </c>
      <c r="C3995" s="189">
        <f t="shared" ca="1" si="2072"/>
        <v>0</v>
      </c>
      <c r="D3995" s="189">
        <f t="shared" si="2073"/>
        <v>0</v>
      </c>
      <c r="E3995" s="189">
        <f t="shared" ca="1" si="2074"/>
        <v>0</v>
      </c>
      <c r="F3995" s="189">
        <f t="shared" si="2075"/>
        <v>0</v>
      </c>
      <c r="G3995" s="189" cm="1">
        <f t="array" aca="1" ref="G3995" ca="1">OFFSET(G3995,-1,,,)+1</f>
        <v>3990</v>
      </c>
      <c r="H3995" s="189">
        <f t="shared" si="2070"/>
        <v>0</v>
      </c>
      <c r="I3995" s="189">
        <f t="shared" si="2076"/>
        <v>0</v>
      </c>
      <c r="J3995" s="179">
        <f t="shared" si="2077"/>
        <v>0</v>
      </c>
      <c r="K3995" s="173"/>
      <c r="L3995" s="174" t="str" cm="1">
        <f t="array" aca="1" ref="L3995" ca="1">IF($K3995="",OFFSET(L3995,-1,,,),K3995)</f>
        <v>15.01.22.08.04.01</v>
      </c>
      <c r="M3995" s="175" t="str" cm="1">
        <f t="array" aca="1" ref="M3995" ca="1">IF(OR($K3995=0,$K3995=""),OFFSET(M3995,-1,,,),O3995)</f>
        <v>BANCADA EM GRANITO BRANCO ITAUNAS COM CUBA INOX - 2,00X0,60M</v>
      </c>
      <c r="N3995" s="67" t="s">
        <v>1152</v>
      </c>
      <c r="O3995" s="68" t="s">
        <v>1153</v>
      </c>
      <c r="P3995" s="68"/>
      <c r="Q3995" s="68" t="s">
        <v>3260</v>
      </c>
      <c r="R3995" s="69">
        <v>6</v>
      </c>
      <c r="S3995" s="70">
        <v>0.18</v>
      </c>
      <c r="T3995" s="70">
        <v>1.08</v>
      </c>
      <c r="U3995" s="67" t="s">
        <v>1519</v>
      </c>
      <c r="V3995" s="71" t="s">
        <v>4202</v>
      </c>
      <c r="W3995" s="171"/>
      <c r="X3995" s="172"/>
      <c r="Y3995" s="176">
        <f t="shared" si="2069"/>
        <v>0</v>
      </c>
      <c r="AA3995" s="192"/>
    </row>
    <row r="3996" spans="2:27" hidden="1">
      <c r="B3996" s="189">
        <f t="shared" si="2071"/>
        <v>0</v>
      </c>
      <c r="C3996" s="189">
        <f t="shared" ca="1" si="2072"/>
        <v>0</v>
      </c>
      <c r="D3996" s="189">
        <f t="shared" si="2073"/>
        <v>0</v>
      </c>
      <c r="E3996" s="189">
        <f t="shared" ca="1" si="2074"/>
        <v>0</v>
      </c>
      <c r="F3996" s="189">
        <f t="shared" si="2075"/>
        <v>0</v>
      </c>
      <c r="G3996" s="189" cm="1">
        <f t="array" aca="1" ref="G3996" ca="1">OFFSET(G3996,-1,,,)+1</f>
        <v>3991</v>
      </c>
      <c r="H3996" s="189">
        <f t="shared" si="2070"/>
        <v>0</v>
      </c>
      <c r="I3996" s="189">
        <f t="shared" si="2076"/>
        <v>0</v>
      </c>
      <c r="J3996" s="179">
        <f t="shared" si="2077"/>
        <v>0</v>
      </c>
      <c r="K3996" s="173"/>
      <c r="L3996" s="174" t="str" cm="1">
        <f t="array" aca="1" ref="L3996" ca="1">IF($K3996="",OFFSET(L3996,-1,,,),K3996)</f>
        <v>15.01.22.08.04.01</v>
      </c>
      <c r="M3996" s="175" t="str" cm="1">
        <f t="array" aca="1" ref="M3996" ca="1">IF(OR($K3996=0,$K3996=""),OFFSET(M3996,-1,,,),O3996)</f>
        <v>BANCADA EM GRANITO BRANCO ITAUNAS COM CUBA INOX - 2,00X0,60M</v>
      </c>
      <c r="N3996" s="67" t="s">
        <v>1154</v>
      </c>
      <c r="O3996" s="68" t="s">
        <v>1155</v>
      </c>
      <c r="P3996" s="68"/>
      <c r="Q3996" s="68" t="s">
        <v>3260</v>
      </c>
      <c r="R3996" s="69">
        <v>6</v>
      </c>
      <c r="S3996" s="70">
        <v>0.45</v>
      </c>
      <c r="T3996" s="70">
        <v>2.7</v>
      </c>
      <c r="U3996" s="67" t="s">
        <v>1519</v>
      </c>
      <c r="V3996" s="71" t="s">
        <v>4202</v>
      </c>
      <c r="W3996" s="171"/>
      <c r="X3996" s="172"/>
      <c r="Y3996" s="176">
        <f t="shared" si="2069"/>
        <v>0</v>
      </c>
      <c r="AA3996" s="192"/>
    </row>
    <row r="3997" spans="2:27" hidden="1">
      <c r="B3997" s="189">
        <f t="shared" si="2071"/>
        <v>0</v>
      </c>
      <c r="C3997" s="189">
        <f t="shared" ca="1" si="2072"/>
        <v>0</v>
      </c>
      <c r="D3997" s="189">
        <f t="shared" si="2073"/>
        <v>0</v>
      </c>
      <c r="E3997" s="189">
        <f t="shared" ca="1" si="2074"/>
        <v>0</v>
      </c>
      <c r="F3997" s="189">
        <f t="shared" si="2075"/>
        <v>0</v>
      </c>
      <c r="G3997" s="189" cm="1">
        <f t="array" aca="1" ref="G3997" ca="1">OFFSET(G3997,-1,,,)+1</f>
        <v>3992</v>
      </c>
      <c r="H3997" s="189">
        <f t="shared" si="2070"/>
        <v>0</v>
      </c>
      <c r="I3997" s="189">
        <f t="shared" si="2076"/>
        <v>0</v>
      </c>
      <c r="J3997" s="179">
        <f t="shared" si="2077"/>
        <v>0</v>
      </c>
      <c r="K3997" s="173"/>
      <c r="L3997" s="174" t="str" cm="1">
        <f t="array" aca="1" ref="L3997" ca="1">IF($K3997="",OFFSET(L3997,-1,,,),K3997)</f>
        <v>15.01.22.08.04.01</v>
      </c>
      <c r="M3997" s="175" t="str" cm="1">
        <f t="array" aca="1" ref="M3997" ca="1">IF(OR($K3997=0,$K3997=""),OFFSET(M3997,-1,,,),O3997)</f>
        <v>BANCADA EM GRANITO BRANCO ITAUNAS COM CUBA INOX - 2,00X0,60M</v>
      </c>
      <c r="N3997" s="67" t="s">
        <v>4073</v>
      </c>
      <c r="O3997" s="68" t="s">
        <v>4722</v>
      </c>
      <c r="P3997" s="68"/>
      <c r="Q3997" s="68" t="s">
        <v>3258</v>
      </c>
      <c r="R3997" s="69">
        <v>1.2</v>
      </c>
      <c r="S3997" s="70">
        <v>980</v>
      </c>
      <c r="T3997" s="70">
        <v>1176</v>
      </c>
      <c r="U3997" s="67" t="s">
        <v>1519</v>
      </c>
      <c r="V3997" s="71" t="s">
        <v>4202</v>
      </c>
      <c r="W3997" s="171"/>
      <c r="X3997" s="172"/>
      <c r="Y3997" s="176">
        <f t="shared" si="2069"/>
        <v>0</v>
      </c>
      <c r="AA3997" s="192"/>
    </row>
    <row r="3998" spans="2:27" hidden="1">
      <c r="B3998" s="189">
        <f t="shared" si="2071"/>
        <v>0</v>
      </c>
      <c r="C3998" s="189">
        <f t="shared" ca="1" si="2072"/>
        <v>0</v>
      </c>
      <c r="D3998" s="189">
        <f t="shared" si="2073"/>
        <v>0</v>
      </c>
      <c r="E3998" s="189">
        <f t="shared" ca="1" si="2074"/>
        <v>0</v>
      </c>
      <c r="F3998" s="189">
        <f t="shared" si="2075"/>
        <v>0</v>
      </c>
      <c r="G3998" s="189" cm="1">
        <f t="array" aca="1" ref="G3998" ca="1">OFFSET(G3998,-1,,,)+1</f>
        <v>3993</v>
      </c>
      <c r="H3998" s="189">
        <f t="shared" si="2070"/>
        <v>0</v>
      </c>
      <c r="I3998" s="189">
        <f t="shared" si="2076"/>
        <v>0</v>
      </c>
      <c r="J3998" s="179">
        <f t="shared" si="2077"/>
        <v>0</v>
      </c>
      <c r="K3998" s="173"/>
      <c r="L3998" s="174" t="str" cm="1">
        <f t="array" aca="1" ref="L3998" ca="1">IF($K3998="",OFFSET(L3998,-1,,,),K3998)</f>
        <v>15.01.22.08.04.01</v>
      </c>
      <c r="M3998" s="175" t="str" cm="1">
        <f t="array" aca="1" ref="M3998" ca="1">IF(OR($K3998=0,$K3998=""),OFFSET(M3998,-1,,,),O3998)</f>
        <v>BANCADA EM GRANITO BRANCO ITAUNAS COM CUBA INOX - 2,00X0,60M</v>
      </c>
      <c r="N3998" s="67" t="s">
        <v>4080</v>
      </c>
      <c r="O3998" s="68" t="s">
        <v>4735</v>
      </c>
      <c r="P3998" s="68"/>
      <c r="Q3998" s="68" t="s">
        <v>3260</v>
      </c>
      <c r="R3998" s="69">
        <v>1</v>
      </c>
      <c r="S3998" s="70">
        <v>250</v>
      </c>
      <c r="T3998" s="70">
        <v>250</v>
      </c>
      <c r="U3998" s="67" t="s">
        <v>1519</v>
      </c>
      <c r="V3998" s="71" t="s">
        <v>4202</v>
      </c>
      <c r="W3998" s="171"/>
      <c r="X3998" s="172"/>
      <c r="Y3998" s="176">
        <f t="shared" si="2069"/>
        <v>0</v>
      </c>
      <c r="AA3998" s="192"/>
    </row>
    <row r="3999" spans="2:27" hidden="1">
      <c r="B3999" s="189">
        <f t="shared" si="2071"/>
        <v>0</v>
      </c>
      <c r="C3999" s="189">
        <f t="shared" ca="1" si="2072"/>
        <v>0</v>
      </c>
      <c r="D3999" s="189">
        <f t="shared" si="2073"/>
        <v>0</v>
      </c>
      <c r="E3999" s="189">
        <f t="shared" ca="1" si="2074"/>
        <v>0</v>
      </c>
      <c r="F3999" s="189">
        <f t="shared" si="2075"/>
        <v>0</v>
      </c>
      <c r="G3999" s="189" cm="1">
        <f t="array" aca="1" ref="G3999" ca="1">OFFSET(G3999,-1,,,)+1</f>
        <v>3994</v>
      </c>
      <c r="H3999" s="189">
        <f t="shared" si="2070"/>
        <v>0</v>
      </c>
      <c r="I3999" s="189">
        <f t="shared" si="2076"/>
        <v>0</v>
      </c>
      <c r="J3999" s="179">
        <f t="shared" si="2077"/>
        <v>0</v>
      </c>
      <c r="K3999" s="173"/>
      <c r="L3999" s="174" t="str" cm="1">
        <f t="array" aca="1" ref="L3999" ca="1">IF($K3999="",OFFSET(L3999,-1,,,),K3999)</f>
        <v>15.01.22.08.04.01</v>
      </c>
      <c r="M3999" s="175" t="str" cm="1">
        <f t="array" aca="1" ref="M3999" ca="1">IF(OR($K3999=0,$K3999=""),OFFSET(M3999,-1,,,),O3999)</f>
        <v>BANCADA EM GRANITO BRANCO ITAUNAS COM CUBA INOX - 2,00X0,60M</v>
      </c>
      <c r="N3999" s="67" t="s">
        <v>1156</v>
      </c>
      <c r="O3999" s="68" t="s">
        <v>1157</v>
      </c>
      <c r="P3999" s="68"/>
      <c r="Q3999" s="68" t="s">
        <v>3258</v>
      </c>
      <c r="R3999" s="69">
        <v>0.89600000000000002</v>
      </c>
      <c r="S3999" s="70">
        <v>120</v>
      </c>
      <c r="T3999" s="70">
        <v>107.52</v>
      </c>
      <c r="U3999" s="67" t="s">
        <v>1519</v>
      </c>
      <c r="V3999" s="71" t="s">
        <v>4202</v>
      </c>
      <c r="W3999" s="171"/>
      <c r="X3999" s="172"/>
      <c r="Y3999" s="176">
        <f t="shared" si="2069"/>
        <v>0</v>
      </c>
      <c r="AA3999" s="192"/>
    </row>
    <row r="4000" spans="2:27">
      <c r="B4000" s="189">
        <f t="shared" si="2071"/>
        <v>0</v>
      </c>
      <c r="C4000" s="189">
        <f t="shared" ca="1" si="2072"/>
        <v>0</v>
      </c>
      <c r="D4000" s="189">
        <f t="shared" si="2073"/>
        <v>0</v>
      </c>
      <c r="E4000" s="189">
        <f t="shared" ca="1" si="2074"/>
        <v>0</v>
      </c>
      <c r="F4000" s="189">
        <f t="shared" si="2075"/>
        <v>0</v>
      </c>
      <c r="G4000" s="189" cm="1">
        <f t="array" aca="1" ref="G4000" ca="1">OFFSET(G4000,-1,,,)+1</f>
        <v>3995</v>
      </c>
      <c r="H4000" s="189">
        <f t="shared" si="2070"/>
        <v>0</v>
      </c>
      <c r="I4000" s="189">
        <f t="shared" si="2076"/>
        <v>0</v>
      </c>
      <c r="J4000" s="179">
        <f t="shared" si="2077"/>
        <v>0</v>
      </c>
      <c r="K4000" s="173" t="s">
        <v>3703</v>
      </c>
      <c r="L4000" s="174" t="str" cm="1">
        <f t="array" aca="1" ref="L4000" ca="1">IF($K4000="",OFFSET(L4000,-1,,,),K4000)</f>
        <v>15.01.22.08.04.02</v>
      </c>
      <c r="M4000" s="175" t="str" cm="1">
        <f t="array" aca="1" ref="M4000" ca="1">IF(OR($K4000=0,$K4000=""),OFFSET(M4000,-1,,,),O4000)</f>
        <v>EQUIPAMENTO DE AR CONDICIONADO TIPO SPLIT - 30.000 BTU´s</v>
      </c>
      <c r="N4000" s="67" t="s">
        <v>4145</v>
      </c>
      <c r="O4000" s="68" t="s">
        <v>4856</v>
      </c>
      <c r="P4000" s="68"/>
      <c r="Q4000" s="68" t="s">
        <v>3263</v>
      </c>
      <c r="R4000" s="69">
        <v>1</v>
      </c>
      <c r="S4000" s="70">
        <v>12941.71</v>
      </c>
      <c r="T4000" s="70">
        <v>12941.71</v>
      </c>
      <c r="U4000" s="67"/>
      <c r="V4000" s="71"/>
      <c r="W4000" s="171"/>
      <c r="X4000" s="172"/>
      <c r="Y4000" s="176">
        <f t="shared" si="2069"/>
        <v>0</v>
      </c>
      <c r="AA4000" s="192"/>
    </row>
    <row r="4001" spans="2:27" hidden="1">
      <c r="B4001" s="189">
        <f t="shared" si="2071"/>
        <v>0</v>
      </c>
      <c r="C4001" s="189">
        <f t="shared" ca="1" si="2072"/>
        <v>0</v>
      </c>
      <c r="D4001" s="189">
        <f t="shared" si="2073"/>
        <v>0</v>
      </c>
      <c r="E4001" s="189">
        <f t="shared" ca="1" si="2074"/>
        <v>0</v>
      </c>
      <c r="F4001" s="189">
        <f t="shared" si="2075"/>
        <v>0</v>
      </c>
      <c r="G4001" s="189" cm="1">
        <f t="array" aca="1" ref="G4001" ca="1">OFFSET(G4001,-1,,,)+1</f>
        <v>3996</v>
      </c>
      <c r="H4001" s="189">
        <f t="shared" si="2070"/>
        <v>0</v>
      </c>
      <c r="I4001" s="189">
        <f t="shared" si="2076"/>
        <v>0</v>
      </c>
      <c r="J4001" s="179">
        <f t="shared" si="2077"/>
        <v>0</v>
      </c>
      <c r="K4001" s="173"/>
      <c r="L4001" s="174" t="str" cm="1">
        <f t="array" aca="1" ref="L4001" ca="1">IF($K4001="",OFFSET(L4001,-1,,,),K4001)</f>
        <v>15.01.22.08.04.02</v>
      </c>
      <c r="M4001" s="175" t="str" cm="1">
        <f t="array" aca="1" ref="M4001" ca="1">IF(OR($K4001=0,$K4001=""),OFFSET(M4001,-1,,,),O4001)</f>
        <v>EQUIPAMENTO DE AR CONDICIONADO TIPO SPLIT - 30.000 BTU´s</v>
      </c>
      <c r="N4001" s="67" t="s">
        <v>4146</v>
      </c>
      <c r="O4001" s="68" t="s">
        <v>4857</v>
      </c>
      <c r="P4001" s="68"/>
      <c r="Q4001" s="68" t="s">
        <v>3260</v>
      </c>
      <c r="R4001" s="69">
        <v>1</v>
      </c>
      <c r="S4001" s="70">
        <v>11141.71</v>
      </c>
      <c r="T4001" s="70">
        <v>11141.71</v>
      </c>
      <c r="U4001" s="67" t="s">
        <v>1519</v>
      </c>
      <c r="V4001" s="71" t="s">
        <v>4202</v>
      </c>
      <c r="W4001" s="171"/>
      <c r="X4001" s="172"/>
      <c r="Y4001" s="176">
        <f t="shared" si="2069"/>
        <v>0</v>
      </c>
      <c r="AA4001" s="192"/>
    </row>
    <row r="4002" spans="2:27" hidden="1">
      <c r="B4002" s="189">
        <f t="shared" si="2071"/>
        <v>0</v>
      </c>
      <c r="C4002" s="189">
        <f t="shared" ca="1" si="2072"/>
        <v>0</v>
      </c>
      <c r="D4002" s="189">
        <f t="shared" si="2073"/>
        <v>0</v>
      </c>
      <c r="E4002" s="189">
        <f t="shared" ca="1" si="2074"/>
        <v>0</v>
      </c>
      <c r="F4002" s="189">
        <f t="shared" si="2075"/>
        <v>0</v>
      </c>
      <c r="G4002" s="189" cm="1">
        <f t="array" aca="1" ref="G4002" ca="1">OFFSET(G4002,-1,,,)+1</f>
        <v>3997</v>
      </c>
      <c r="H4002" s="189">
        <f t="shared" si="2070"/>
        <v>0</v>
      </c>
      <c r="I4002" s="189">
        <f t="shared" si="2076"/>
        <v>0</v>
      </c>
      <c r="J4002" s="179">
        <f t="shared" si="2077"/>
        <v>0</v>
      </c>
      <c r="K4002" s="173"/>
      <c r="L4002" s="174" t="str" cm="1">
        <f t="array" aca="1" ref="L4002" ca="1">IF($K4002="",OFFSET(L4002,-1,,,),K4002)</f>
        <v>15.01.22.08.04.02</v>
      </c>
      <c r="M4002" s="175" t="str" cm="1">
        <f t="array" aca="1" ref="M4002" ca="1">IF(OR($K4002=0,$K4002=""),OFFSET(M4002,-1,,,),O4002)</f>
        <v>EQUIPAMENTO DE AR CONDICIONADO TIPO SPLIT - 30.000 BTU´s</v>
      </c>
      <c r="N4002" s="67" t="s">
        <v>4076</v>
      </c>
      <c r="O4002" s="68" t="s">
        <v>4727</v>
      </c>
      <c r="P4002" s="68"/>
      <c r="Q4002" s="68" t="s">
        <v>3257</v>
      </c>
      <c r="R4002" s="69">
        <v>1</v>
      </c>
      <c r="S4002" s="70">
        <v>1800</v>
      </c>
      <c r="T4002" s="70">
        <v>1800</v>
      </c>
      <c r="U4002" s="67" t="s">
        <v>1519</v>
      </c>
      <c r="V4002" s="71" t="s">
        <v>4202</v>
      </c>
      <c r="W4002" s="171"/>
      <c r="X4002" s="172"/>
      <c r="Y4002" s="176">
        <f t="shared" si="2069"/>
        <v>0</v>
      </c>
      <c r="AA4002" s="192"/>
    </row>
    <row r="4003" spans="2:27" hidden="1">
      <c r="B4003" s="189">
        <f t="shared" si="2071"/>
        <v>0</v>
      </c>
      <c r="C4003" s="189">
        <f t="shared" ca="1" si="2072"/>
        <v>0</v>
      </c>
      <c r="D4003" s="189">
        <f t="shared" si="2073"/>
        <v>0</v>
      </c>
      <c r="E4003" s="189">
        <f t="shared" ca="1" si="2074"/>
        <v>0</v>
      </c>
      <c r="F4003" s="189">
        <f t="shared" si="2075"/>
        <v>0</v>
      </c>
      <c r="G4003" s="189" cm="1">
        <f t="array" aca="1" ref="G4003" ca="1">OFFSET(G4003,-1,,,)+1</f>
        <v>3998</v>
      </c>
      <c r="H4003" s="189">
        <f t="shared" si="2070"/>
        <v>0</v>
      </c>
      <c r="I4003" s="189">
        <f t="shared" si="2076"/>
        <v>0</v>
      </c>
      <c r="J4003" s="179">
        <f t="shared" si="2077"/>
        <v>0</v>
      </c>
      <c r="K4003" s="173" t="s">
        <v>3704</v>
      </c>
      <c r="L4003" s="174" t="str" cm="1">
        <f t="array" aca="1" ref="L4003" ca="1">IF($K4003="",OFFSET(L4003,-1,,,),K4003)</f>
        <v>15.01.22.08.05</v>
      </c>
      <c r="M4003" s="175" t="str" cm="1">
        <f t="array" aca="1" ref="M4003" ca="1">IF(OR($K4003=0,$K4003=""),OFFSET(M4003,-1,,,),O4003)</f>
        <v>ESQUADRIAS</v>
      </c>
      <c r="N4003" s="67" t="s">
        <v>143</v>
      </c>
      <c r="O4003" s="68" t="s">
        <v>387</v>
      </c>
      <c r="P4003" s="68"/>
      <c r="Q4003" s="68"/>
      <c r="R4003" s="69"/>
      <c r="S4003" s="70"/>
      <c r="T4003" s="70">
        <v>0</v>
      </c>
      <c r="U4003" s="67"/>
      <c r="V4003" s="71"/>
      <c r="W4003" s="171"/>
      <c r="X4003" s="172"/>
      <c r="Y4003" s="176">
        <f t="shared" si="2069"/>
        <v>0</v>
      </c>
      <c r="AA4003" s="192"/>
    </row>
    <row r="4004" spans="2:27">
      <c r="B4004" s="189">
        <f t="shared" si="2071"/>
        <v>0</v>
      </c>
      <c r="C4004" s="189">
        <f t="shared" ca="1" si="2072"/>
        <v>0</v>
      </c>
      <c r="D4004" s="189">
        <f t="shared" si="2073"/>
        <v>0</v>
      </c>
      <c r="E4004" s="189">
        <f t="shared" ca="1" si="2074"/>
        <v>0</v>
      </c>
      <c r="F4004" s="189">
        <f t="shared" si="2075"/>
        <v>0</v>
      </c>
      <c r="G4004" s="189" cm="1">
        <f t="array" aca="1" ref="G4004" ca="1">OFFSET(G4004,-1,,,)+1</f>
        <v>3999</v>
      </c>
      <c r="H4004" s="189">
        <f t="shared" si="2070"/>
        <v>0</v>
      </c>
      <c r="I4004" s="189">
        <f t="shared" si="2076"/>
        <v>0</v>
      </c>
      <c r="J4004" s="179">
        <f t="shared" si="2077"/>
        <v>0</v>
      </c>
      <c r="K4004" s="173" t="s">
        <v>3705</v>
      </c>
      <c r="L4004" s="174" t="str" cm="1">
        <f t="array" aca="1" ref="L4004" ca="1">IF($K4004="",OFFSET(L4004,-1,,,),K4004)</f>
        <v>15.01.22.08.05.01</v>
      </c>
      <c r="M4004" s="175" t="str" cm="1">
        <f t="array" aca="1" ref="M4004" ca="1">IF(OR($K4004=0,$K4004=""),OFFSET(M4004,-1,,,),O4004)</f>
        <v>PORTA DE ALUMÍNIO COM 02 FOLHAS VIDRO DE GIRO - 1,40X2,20M</v>
      </c>
      <c r="N4004" s="67" t="s">
        <v>4097</v>
      </c>
      <c r="O4004" s="68" t="s">
        <v>4762</v>
      </c>
      <c r="P4004" s="68"/>
      <c r="Q4004" s="68" t="s">
        <v>3263</v>
      </c>
      <c r="R4004" s="69">
        <v>2</v>
      </c>
      <c r="S4004" s="70">
        <v>1165.26</v>
      </c>
      <c r="T4004" s="70">
        <v>2330.52</v>
      </c>
      <c r="U4004" s="67"/>
      <c r="V4004" s="71"/>
      <c r="W4004" s="171"/>
      <c r="X4004" s="172"/>
      <c r="Y4004" s="176">
        <f t="shared" si="2069"/>
        <v>0</v>
      </c>
      <c r="AA4004" s="192"/>
    </row>
    <row r="4005" spans="2:27" hidden="1">
      <c r="B4005" s="189">
        <f t="shared" si="2071"/>
        <v>0</v>
      </c>
      <c r="C4005" s="189">
        <f t="shared" ca="1" si="2072"/>
        <v>0</v>
      </c>
      <c r="D4005" s="189">
        <f t="shared" si="2073"/>
        <v>0</v>
      </c>
      <c r="E4005" s="189">
        <f t="shared" ca="1" si="2074"/>
        <v>0</v>
      </c>
      <c r="F4005" s="189">
        <f t="shared" si="2075"/>
        <v>0</v>
      </c>
      <c r="G4005" s="189" cm="1">
        <f t="array" aca="1" ref="G4005" ca="1">OFFSET(G4005,-1,,,)+1</f>
        <v>4000</v>
      </c>
      <c r="H4005" s="189">
        <f t="shared" si="2070"/>
        <v>0</v>
      </c>
      <c r="I4005" s="189">
        <f t="shared" si="2076"/>
        <v>0</v>
      </c>
      <c r="J4005" s="179">
        <f t="shared" si="2077"/>
        <v>0</v>
      </c>
      <c r="K4005" s="173"/>
      <c r="L4005" s="174" t="str" cm="1">
        <f t="array" aca="1" ref="L4005" ca="1">IF($K4005="",OFFSET(L4005,-1,,,),K4005)</f>
        <v>15.01.22.08.05.01</v>
      </c>
      <c r="M4005" s="175" t="str" cm="1">
        <f t="array" aca="1" ref="M4005" ca="1">IF(OR($K4005=0,$K4005=""),OFFSET(M4005,-1,,,),O4005)</f>
        <v>PORTA DE ALUMÍNIO COM 02 FOLHAS VIDRO DE GIRO - 1,40X2,20M</v>
      </c>
      <c r="N4005" s="67" t="s">
        <v>4098</v>
      </c>
      <c r="O4005" s="68" t="s">
        <v>4763</v>
      </c>
      <c r="P4005" s="68"/>
      <c r="Q4005" s="68" t="s">
        <v>3260</v>
      </c>
      <c r="R4005" s="69">
        <v>2</v>
      </c>
      <c r="S4005" s="70">
        <v>1025.26</v>
      </c>
      <c r="T4005" s="70">
        <v>2050.52</v>
      </c>
      <c r="U4005" s="67" t="s">
        <v>1519</v>
      </c>
      <c r="V4005" s="71" t="s">
        <v>4202</v>
      </c>
      <c r="W4005" s="171"/>
      <c r="X4005" s="172"/>
      <c r="Y4005" s="176">
        <f t="shared" si="2069"/>
        <v>0</v>
      </c>
      <c r="AA4005" s="192"/>
    </row>
    <row r="4006" spans="2:27" hidden="1">
      <c r="B4006" s="189">
        <f t="shared" si="2071"/>
        <v>0</v>
      </c>
      <c r="C4006" s="189">
        <f t="shared" ca="1" si="2072"/>
        <v>0</v>
      </c>
      <c r="D4006" s="189">
        <f t="shared" si="2073"/>
        <v>0</v>
      </c>
      <c r="E4006" s="189">
        <f t="shared" ca="1" si="2074"/>
        <v>0</v>
      </c>
      <c r="F4006" s="189">
        <f t="shared" si="2075"/>
        <v>0</v>
      </c>
      <c r="G4006" s="189" cm="1">
        <f t="array" aca="1" ref="G4006" ca="1">OFFSET(G4006,-1,,,)+1</f>
        <v>4001</v>
      </c>
      <c r="H4006" s="189">
        <f t="shared" si="2070"/>
        <v>0</v>
      </c>
      <c r="I4006" s="189">
        <f t="shared" si="2076"/>
        <v>0</v>
      </c>
      <c r="J4006" s="179">
        <f t="shared" si="2077"/>
        <v>0</v>
      </c>
      <c r="K4006" s="173"/>
      <c r="L4006" s="174" t="str" cm="1">
        <f t="array" aca="1" ref="L4006" ca="1">IF($K4006="",OFFSET(L4006,-1,,,),K4006)</f>
        <v>15.01.22.08.05.01</v>
      </c>
      <c r="M4006" s="175" t="str" cm="1">
        <f t="array" aca="1" ref="M4006" ca="1">IF(OR($K4006=0,$K4006=""),OFFSET(M4006,-1,,,),O4006)</f>
        <v>PORTA DE ALUMÍNIO COM 02 FOLHAS VIDRO DE GIRO - 1,40X2,20M</v>
      </c>
      <c r="N4006" s="67" t="s">
        <v>645</v>
      </c>
      <c r="O4006" s="68" t="s">
        <v>646</v>
      </c>
      <c r="P4006" s="68"/>
      <c r="Q4006" s="68" t="s">
        <v>3260</v>
      </c>
      <c r="R4006" s="69">
        <v>2</v>
      </c>
      <c r="S4006" s="70">
        <v>140</v>
      </c>
      <c r="T4006" s="70">
        <v>280</v>
      </c>
      <c r="U4006" s="67" t="s">
        <v>1519</v>
      </c>
      <c r="V4006" s="71" t="s">
        <v>4202</v>
      </c>
      <c r="W4006" s="171"/>
      <c r="X4006" s="172"/>
      <c r="Y4006" s="176">
        <f t="shared" si="2069"/>
        <v>0</v>
      </c>
      <c r="AA4006" s="192"/>
    </row>
    <row r="4007" spans="2:27">
      <c r="B4007" s="189">
        <f t="shared" si="2071"/>
        <v>0</v>
      </c>
      <c r="C4007" s="189">
        <f t="shared" ca="1" si="2072"/>
        <v>0</v>
      </c>
      <c r="D4007" s="189">
        <f t="shared" si="2073"/>
        <v>0</v>
      </c>
      <c r="E4007" s="189">
        <f t="shared" ca="1" si="2074"/>
        <v>0</v>
      </c>
      <c r="F4007" s="189">
        <f t="shared" si="2075"/>
        <v>0</v>
      </c>
      <c r="G4007" s="189" cm="1">
        <f t="array" aca="1" ref="G4007" ca="1">OFFSET(G4007,-1,,,)+1</f>
        <v>4002</v>
      </c>
      <c r="H4007" s="189">
        <f t="shared" si="2070"/>
        <v>0</v>
      </c>
      <c r="I4007" s="189">
        <f t="shared" si="2076"/>
        <v>0</v>
      </c>
      <c r="J4007" s="179">
        <f t="shared" si="2077"/>
        <v>0</v>
      </c>
      <c r="K4007" s="173" t="s">
        <v>3706</v>
      </c>
      <c r="L4007" s="174" t="str" cm="1">
        <f t="array" aca="1" ref="L4007" ca="1">IF($K4007="",OFFSET(L4007,-1,,,),K4007)</f>
        <v>15.01.22.08.05.02</v>
      </c>
      <c r="M4007" s="175" t="str" cm="1">
        <f t="array" aca="1" ref="M4007" ca="1">IF(OR($K4007=0,$K4007=""),OFFSET(M4007,-1,,,),O4007)</f>
        <v>JANELA DE ALUMÍNIO COM 02 FOLHAS DE CORRER - 1,40X1,20M</v>
      </c>
      <c r="N4007" s="67" t="s">
        <v>4143</v>
      </c>
      <c r="O4007" s="68" t="s">
        <v>4854</v>
      </c>
      <c r="P4007" s="68"/>
      <c r="Q4007" s="68" t="s">
        <v>3263</v>
      </c>
      <c r="R4007" s="69">
        <v>1</v>
      </c>
      <c r="S4007" s="70">
        <v>614.33000000000004</v>
      </c>
      <c r="T4007" s="70">
        <v>614.33000000000004</v>
      </c>
      <c r="U4007" s="67"/>
      <c r="V4007" s="71"/>
      <c r="W4007" s="171"/>
      <c r="X4007" s="172"/>
      <c r="Y4007" s="176">
        <f t="shared" si="2069"/>
        <v>0</v>
      </c>
      <c r="AA4007" s="192"/>
    </row>
    <row r="4008" spans="2:27" hidden="1">
      <c r="B4008" s="189">
        <f t="shared" si="2071"/>
        <v>0</v>
      </c>
      <c r="C4008" s="189">
        <f t="shared" ca="1" si="2072"/>
        <v>0</v>
      </c>
      <c r="D4008" s="189">
        <f t="shared" si="2073"/>
        <v>0</v>
      </c>
      <c r="E4008" s="189">
        <f t="shared" ca="1" si="2074"/>
        <v>0</v>
      </c>
      <c r="F4008" s="189">
        <f t="shared" si="2075"/>
        <v>0</v>
      </c>
      <c r="G4008" s="189" cm="1">
        <f t="array" aca="1" ref="G4008" ca="1">OFFSET(G4008,-1,,,)+1</f>
        <v>4003</v>
      </c>
      <c r="H4008" s="189">
        <f t="shared" si="2070"/>
        <v>0</v>
      </c>
      <c r="I4008" s="189">
        <f t="shared" si="2076"/>
        <v>0</v>
      </c>
      <c r="J4008" s="179">
        <f t="shared" si="2077"/>
        <v>0</v>
      </c>
      <c r="K4008" s="173"/>
      <c r="L4008" s="174" t="str" cm="1">
        <f t="array" aca="1" ref="L4008" ca="1">IF($K4008="",OFFSET(L4008,-1,,,),K4008)</f>
        <v>15.01.22.08.05.02</v>
      </c>
      <c r="M4008" s="175" t="str" cm="1">
        <f t="array" aca="1" ref="M4008" ca="1">IF(OR($K4008=0,$K4008=""),OFFSET(M4008,-1,,,),O4008)</f>
        <v>JANELA DE ALUMÍNIO COM 02 FOLHAS DE CORRER - 1,40X1,20M</v>
      </c>
      <c r="N4008" s="67" t="s">
        <v>1142</v>
      </c>
      <c r="O4008" s="68" t="s">
        <v>1143</v>
      </c>
      <c r="P4008" s="68"/>
      <c r="Q4008" s="68" t="s">
        <v>3255</v>
      </c>
      <c r="R4008" s="69">
        <v>0.45450000000000002</v>
      </c>
      <c r="S4008" s="70">
        <v>40</v>
      </c>
      <c r="T4008" s="70">
        <v>18.18</v>
      </c>
      <c r="U4008" s="67" t="s">
        <v>1519</v>
      </c>
      <c r="V4008" s="71" t="s">
        <v>4202</v>
      </c>
      <c r="W4008" s="171"/>
      <c r="X4008" s="172"/>
      <c r="Y4008" s="176">
        <f t="shared" si="2069"/>
        <v>0</v>
      </c>
      <c r="AA4008" s="192"/>
    </row>
    <row r="4009" spans="2:27" hidden="1">
      <c r="B4009" s="189">
        <f t="shared" si="2071"/>
        <v>0</v>
      </c>
      <c r="C4009" s="189">
        <f t="shared" ca="1" si="2072"/>
        <v>0</v>
      </c>
      <c r="D4009" s="189">
        <f t="shared" si="2073"/>
        <v>0</v>
      </c>
      <c r="E4009" s="189">
        <f t="shared" ca="1" si="2074"/>
        <v>0</v>
      </c>
      <c r="F4009" s="189">
        <f t="shared" si="2075"/>
        <v>0</v>
      </c>
      <c r="G4009" s="189" cm="1">
        <f t="array" aca="1" ref="G4009" ca="1">OFFSET(G4009,-1,,,)+1</f>
        <v>4004</v>
      </c>
      <c r="H4009" s="189">
        <f t="shared" si="2070"/>
        <v>0</v>
      </c>
      <c r="I4009" s="189">
        <f t="shared" si="2076"/>
        <v>0</v>
      </c>
      <c r="J4009" s="179">
        <f t="shared" si="2077"/>
        <v>0</v>
      </c>
      <c r="K4009" s="173"/>
      <c r="L4009" s="174" t="str" cm="1">
        <f t="array" aca="1" ref="L4009" ca="1">IF($K4009="",OFFSET(L4009,-1,,,),K4009)</f>
        <v>15.01.22.08.05.02</v>
      </c>
      <c r="M4009" s="175" t="str" cm="1">
        <f t="array" aca="1" ref="M4009" ca="1">IF(OR($K4009=0,$K4009=""),OFFSET(M4009,-1,,,),O4009)</f>
        <v>JANELA DE ALUMÍNIO COM 02 FOLHAS DE CORRER - 1,40X1,20M</v>
      </c>
      <c r="N4009" s="67" t="s">
        <v>1281</v>
      </c>
      <c r="O4009" s="68" t="s">
        <v>1282</v>
      </c>
      <c r="P4009" s="68"/>
      <c r="Q4009" s="68" t="s">
        <v>3254</v>
      </c>
      <c r="R4009" s="69">
        <v>0.08</v>
      </c>
      <c r="S4009" s="70">
        <v>10.5</v>
      </c>
      <c r="T4009" s="70">
        <v>0.84</v>
      </c>
      <c r="U4009" s="67" t="s">
        <v>1519</v>
      </c>
      <c r="V4009" s="71" t="s">
        <v>4202</v>
      </c>
      <c r="W4009" s="171"/>
      <c r="X4009" s="172"/>
      <c r="Y4009" s="176">
        <f t="shared" ref="Y4009:Y4072" si="2078">X4009+W4009</f>
        <v>0</v>
      </c>
      <c r="AA4009" s="192"/>
    </row>
    <row r="4010" spans="2:27" hidden="1">
      <c r="B4010" s="189">
        <f t="shared" si="2071"/>
        <v>0</v>
      </c>
      <c r="C4010" s="189">
        <f t="shared" ca="1" si="2072"/>
        <v>0</v>
      </c>
      <c r="D4010" s="189">
        <f t="shared" si="2073"/>
        <v>0</v>
      </c>
      <c r="E4010" s="189">
        <f t="shared" ca="1" si="2074"/>
        <v>0</v>
      </c>
      <c r="F4010" s="189">
        <f t="shared" si="2075"/>
        <v>0</v>
      </c>
      <c r="G4010" s="189" cm="1">
        <f t="array" aca="1" ref="G4010" ca="1">OFFSET(G4010,-1,,,)+1</f>
        <v>4005</v>
      </c>
      <c r="H4010" s="189">
        <f t="shared" si="2070"/>
        <v>0</v>
      </c>
      <c r="I4010" s="189">
        <f t="shared" si="2076"/>
        <v>0</v>
      </c>
      <c r="J4010" s="179">
        <f t="shared" si="2077"/>
        <v>0</v>
      </c>
      <c r="K4010" s="173"/>
      <c r="L4010" s="174" t="str" cm="1">
        <f t="array" aca="1" ref="L4010" ca="1">IF($K4010="",OFFSET(L4010,-1,,,),K4010)</f>
        <v>15.01.22.08.05.02</v>
      </c>
      <c r="M4010" s="175" t="str" cm="1">
        <f t="array" aca="1" ref="M4010" ca="1">IF(OR($K4010=0,$K4010=""),OFFSET(M4010,-1,,,),O4010)</f>
        <v>JANELA DE ALUMÍNIO COM 02 FOLHAS DE CORRER - 1,40X1,20M</v>
      </c>
      <c r="N4010" s="67" t="s">
        <v>4144</v>
      </c>
      <c r="O4010" s="68" t="s">
        <v>4855</v>
      </c>
      <c r="P4010" s="68"/>
      <c r="Q4010" s="68" t="s">
        <v>3260</v>
      </c>
      <c r="R4010" s="69">
        <v>1</v>
      </c>
      <c r="S4010" s="70">
        <v>480.31</v>
      </c>
      <c r="T4010" s="70">
        <v>480.31</v>
      </c>
      <c r="U4010" s="67" t="s">
        <v>1519</v>
      </c>
      <c r="V4010" s="71" t="s">
        <v>4202</v>
      </c>
      <c r="W4010" s="171"/>
      <c r="X4010" s="172"/>
      <c r="Y4010" s="176">
        <f t="shared" si="2078"/>
        <v>0</v>
      </c>
      <c r="AA4010" s="192"/>
    </row>
    <row r="4011" spans="2:27" hidden="1">
      <c r="B4011" s="189">
        <f t="shared" si="2071"/>
        <v>0</v>
      </c>
      <c r="C4011" s="189">
        <f t="shared" ca="1" si="2072"/>
        <v>0</v>
      </c>
      <c r="D4011" s="189">
        <f t="shared" si="2073"/>
        <v>0</v>
      </c>
      <c r="E4011" s="189">
        <f t="shared" ca="1" si="2074"/>
        <v>0</v>
      </c>
      <c r="F4011" s="189">
        <f t="shared" si="2075"/>
        <v>0</v>
      </c>
      <c r="G4011" s="189" cm="1">
        <f t="array" aca="1" ref="G4011" ca="1">OFFSET(G4011,-1,,,)+1</f>
        <v>4006</v>
      </c>
      <c r="H4011" s="189">
        <f t="shared" si="2070"/>
        <v>0</v>
      </c>
      <c r="I4011" s="189">
        <f t="shared" si="2076"/>
        <v>0</v>
      </c>
      <c r="J4011" s="179">
        <f t="shared" si="2077"/>
        <v>0</v>
      </c>
      <c r="K4011" s="173"/>
      <c r="L4011" s="174" t="str" cm="1">
        <f t="array" aca="1" ref="L4011" ca="1">IF($K4011="",OFFSET(L4011,-1,,,),K4011)</f>
        <v>15.01.22.08.05.02</v>
      </c>
      <c r="M4011" s="175" t="str" cm="1">
        <f t="array" aca="1" ref="M4011" ca="1">IF(OR($K4011=0,$K4011=""),OFFSET(M4011,-1,,,),O4011)</f>
        <v>JANELA DE ALUMÍNIO COM 02 FOLHAS DE CORRER - 1,40X1,20M</v>
      </c>
      <c r="N4011" s="67" t="s">
        <v>1285</v>
      </c>
      <c r="O4011" s="68" t="s">
        <v>1286</v>
      </c>
      <c r="P4011" s="68"/>
      <c r="Q4011" s="68" t="s">
        <v>3260</v>
      </c>
      <c r="R4011" s="69">
        <v>1</v>
      </c>
      <c r="S4011" s="70">
        <v>5</v>
      </c>
      <c r="T4011" s="70">
        <v>5</v>
      </c>
      <c r="U4011" s="67" t="s">
        <v>1519</v>
      </c>
      <c r="V4011" s="71" t="s">
        <v>4202</v>
      </c>
      <c r="W4011" s="171"/>
      <c r="X4011" s="172"/>
      <c r="Y4011" s="176">
        <f t="shared" si="2078"/>
        <v>0</v>
      </c>
      <c r="AA4011" s="192"/>
    </row>
    <row r="4012" spans="2:27" hidden="1">
      <c r="B4012" s="189">
        <f t="shared" si="2071"/>
        <v>0</v>
      </c>
      <c r="C4012" s="189">
        <f t="shared" ca="1" si="2072"/>
        <v>0</v>
      </c>
      <c r="D4012" s="189">
        <f t="shared" si="2073"/>
        <v>0</v>
      </c>
      <c r="E4012" s="189">
        <f t="shared" ca="1" si="2074"/>
        <v>0</v>
      </c>
      <c r="F4012" s="189">
        <f t="shared" si="2075"/>
        <v>0</v>
      </c>
      <c r="G4012" s="189" cm="1">
        <f t="array" aca="1" ref="G4012" ca="1">OFFSET(G4012,-1,,,)+1</f>
        <v>4007</v>
      </c>
      <c r="H4012" s="189">
        <f t="shared" si="2070"/>
        <v>0</v>
      </c>
      <c r="I4012" s="189">
        <f t="shared" si="2076"/>
        <v>0</v>
      </c>
      <c r="J4012" s="179">
        <f t="shared" si="2077"/>
        <v>0</v>
      </c>
      <c r="K4012" s="173"/>
      <c r="L4012" s="174" t="str" cm="1">
        <f t="array" aca="1" ref="L4012" ca="1">IF($K4012="",OFFSET(L4012,-1,,,),K4012)</f>
        <v>15.01.22.08.05.02</v>
      </c>
      <c r="M4012" s="175" t="str" cm="1">
        <f t="array" aca="1" ref="M4012" ca="1">IF(OR($K4012=0,$K4012=""),OFFSET(M4012,-1,,,),O4012)</f>
        <v>JANELA DE ALUMÍNIO COM 02 FOLHAS DE CORRER - 1,40X1,20M</v>
      </c>
      <c r="N4012" s="67" t="s">
        <v>3823</v>
      </c>
      <c r="O4012" s="68" t="s">
        <v>4254</v>
      </c>
      <c r="P4012" s="68"/>
      <c r="Q4012" s="68" t="s">
        <v>3260</v>
      </c>
      <c r="R4012" s="69">
        <v>1</v>
      </c>
      <c r="S4012" s="70">
        <v>110</v>
      </c>
      <c r="T4012" s="70">
        <v>110</v>
      </c>
      <c r="U4012" s="67" t="s">
        <v>1519</v>
      </c>
      <c r="V4012" s="71" t="s">
        <v>4202</v>
      </c>
      <c r="W4012" s="171"/>
      <c r="X4012" s="172"/>
      <c r="Y4012" s="176">
        <f t="shared" si="2078"/>
        <v>0</v>
      </c>
      <c r="AA4012" s="192"/>
    </row>
    <row r="4013" spans="2:27" hidden="1">
      <c r="B4013" s="189">
        <f t="shared" si="2071"/>
        <v>0</v>
      </c>
      <c r="C4013" s="189">
        <f t="shared" ca="1" si="2072"/>
        <v>0</v>
      </c>
      <c r="D4013" s="189">
        <f t="shared" si="2073"/>
        <v>0</v>
      </c>
      <c r="E4013" s="189">
        <f t="shared" ca="1" si="2074"/>
        <v>0</v>
      </c>
      <c r="F4013" s="189">
        <f t="shared" si="2075"/>
        <v>0</v>
      </c>
      <c r="G4013" s="189" cm="1">
        <f t="array" aca="1" ref="G4013" ca="1">OFFSET(G4013,-1,,,)+1</f>
        <v>4008</v>
      </c>
      <c r="H4013" s="189">
        <f t="shared" si="2070"/>
        <v>0</v>
      </c>
      <c r="I4013" s="189">
        <f t="shared" si="2076"/>
        <v>0</v>
      </c>
      <c r="J4013" s="179">
        <f t="shared" si="2077"/>
        <v>0</v>
      </c>
      <c r="K4013" s="173" t="s">
        <v>3707</v>
      </c>
      <c r="L4013" s="174" t="str" cm="1">
        <f t="array" aca="1" ref="L4013" ca="1">IF($K4013="",OFFSET(L4013,-1,,,),K4013)</f>
        <v>15.01.22.08.06</v>
      </c>
      <c r="M4013" s="175" t="str" cm="1">
        <f t="array" aca="1" ref="M4013" ca="1">IF(OR($K4013=0,$K4013=""),OFFSET(M4013,-1,,,),O4013)</f>
        <v>LIMPEZA</v>
      </c>
      <c r="N4013" s="67" t="s">
        <v>143</v>
      </c>
      <c r="O4013" s="68" t="s">
        <v>4303</v>
      </c>
      <c r="P4013" s="68"/>
      <c r="Q4013" s="68"/>
      <c r="R4013" s="69"/>
      <c r="S4013" s="70"/>
      <c r="T4013" s="70">
        <v>0</v>
      </c>
      <c r="U4013" s="67"/>
      <c r="V4013" s="71"/>
      <c r="W4013" s="171"/>
      <c r="X4013" s="172"/>
      <c r="Y4013" s="176">
        <f t="shared" si="2078"/>
        <v>0</v>
      </c>
      <c r="AA4013" s="192"/>
    </row>
    <row r="4014" spans="2:27">
      <c r="B4014" s="189">
        <f t="shared" si="2071"/>
        <v>0</v>
      </c>
      <c r="C4014" s="189">
        <f t="shared" ca="1" si="2072"/>
        <v>0</v>
      </c>
      <c r="D4014" s="189">
        <f t="shared" si="2073"/>
        <v>0</v>
      </c>
      <c r="E4014" s="189">
        <f t="shared" ca="1" si="2074"/>
        <v>0</v>
      </c>
      <c r="F4014" s="189">
        <f t="shared" si="2075"/>
        <v>0</v>
      </c>
      <c r="G4014" s="189" cm="1">
        <f t="array" aca="1" ref="G4014" ca="1">OFFSET(G4014,-1,,,)+1</f>
        <v>4009</v>
      </c>
      <c r="H4014" s="189">
        <f t="shared" ref="H4014:H4077" si="2079">IF(OR($K4014=0,$K4014=""),$W4014,0)</f>
        <v>0</v>
      </c>
      <c r="I4014" s="189">
        <f t="shared" si="2076"/>
        <v>0</v>
      </c>
      <c r="J4014" s="179">
        <f t="shared" si="2077"/>
        <v>0</v>
      </c>
      <c r="K4014" s="173" t="s">
        <v>3708</v>
      </c>
      <c r="L4014" s="174" t="str" cm="1">
        <f t="array" aca="1" ref="L4014" ca="1">IF($K4014="",OFFSET(L4014,-1,,,),K4014)</f>
        <v>15.01.22.08.06.01</v>
      </c>
      <c r="M4014" s="175" t="str" cm="1">
        <f t="array" aca="1" ref="M4014" ca="1">IF(OR($K4014=0,$K4014=""),OFFSET(M4014,-1,,,),O4014)</f>
        <v>SERVIÇO DE LIMPEZA GROSSA E FINA (AREA EXTERNA)</v>
      </c>
      <c r="N4014" s="67" t="s">
        <v>388</v>
      </c>
      <c r="O4014" s="68" t="s">
        <v>4304</v>
      </c>
      <c r="P4014" s="68"/>
      <c r="Q4014" s="68" t="s">
        <v>3258</v>
      </c>
      <c r="R4014" s="69">
        <v>43.8</v>
      </c>
      <c r="S4014" s="70">
        <v>12.715999999999999</v>
      </c>
      <c r="T4014" s="70">
        <v>556.96079999999995</v>
      </c>
      <c r="U4014" s="67"/>
      <c r="V4014" s="71"/>
      <c r="W4014" s="171"/>
      <c r="X4014" s="172"/>
      <c r="Y4014" s="176">
        <f t="shared" si="2078"/>
        <v>0</v>
      </c>
      <c r="AA4014" s="192"/>
    </row>
    <row r="4015" spans="2:27" hidden="1">
      <c r="B4015" s="189">
        <f t="shared" si="2071"/>
        <v>0</v>
      </c>
      <c r="C4015" s="189">
        <f t="shared" ca="1" si="2072"/>
        <v>0</v>
      </c>
      <c r="D4015" s="189">
        <f t="shared" si="2073"/>
        <v>0</v>
      </c>
      <c r="E4015" s="189">
        <f t="shared" ca="1" si="2074"/>
        <v>0</v>
      </c>
      <c r="F4015" s="189">
        <f t="shared" si="2075"/>
        <v>0</v>
      </c>
      <c r="G4015" s="189" cm="1">
        <f t="array" aca="1" ref="G4015" ca="1">OFFSET(G4015,-1,,,)+1</f>
        <v>4010</v>
      </c>
      <c r="H4015" s="189">
        <f t="shared" si="2079"/>
        <v>0</v>
      </c>
      <c r="I4015" s="189">
        <f t="shared" si="2076"/>
        <v>0</v>
      </c>
      <c r="J4015" s="179">
        <f t="shared" si="2077"/>
        <v>0</v>
      </c>
      <c r="K4015" s="173"/>
      <c r="L4015" s="174" t="str" cm="1">
        <f t="array" aca="1" ref="L4015" ca="1">IF($K4015="",OFFSET(L4015,-1,,,),K4015)</f>
        <v>15.01.22.08.06.01</v>
      </c>
      <c r="M4015" s="175" t="str" cm="1">
        <f t="array" aca="1" ref="M4015" ca="1">IF(OR($K4015=0,$K4015=""),OFFSET(M4015,-1,,,),O4015)</f>
        <v>SERVIÇO DE LIMPEZA GROSSA E FINA (AREA EXTERNA)</v>
      </c>
      <c r="N4015" s="67" t="s">
        <v>389</v>
      </c>
      <c r="O4015" s="68" t="s">
        <v>390</v>
      </c>
      <c r="P4015" s="68"/>
      <c r="Q4015" s="68" t="s">
        <v>3258</v>
      </c>
      <c r="R4015" s="69">
        <v>43.8</v>
      </c>
      <c r="S4015" s="70">
        <v>6.3579999999999997</v>
      </c>
      <c r="T4015" s="70">
        <v>278.48039999999997</v>
      </c>
      <c r="U4015" s="67" t="s">
        <v>1519</v>
      </c>
      <c r="V4015" s="71" t="s">
        <v>4202</v>
      </c>
      <c r="W4015" s="171"/>
      <c r="X4015" s="172"/>
      <c r="Y4015" s="176">
        <f t="shared" si="2078"/>
        <v>0</v>
      </c>
      <c r="AA4015" s="192"/>
    </row>
    <row r="4016" spans="2:27" hidden="1">
      <c r="B4016" s="189">
        <f t="shared" ref="B4016:B4079" si="2080">IF(J4016=0,0,U4016)</f>
        <v>0</v>
      </c>
      <c r="C4016" s="189">
        <f t="shared" ref="C4016:C4079" ca="1" si="2081">IF(OR(J4016=0,I4016=0),0,IF(_xlfn.IFNA(MATCH(B4016,OFFSET($B$5,,,$G4016,),),0)&gt;0,0,MAX(OFFSET($C$5,,,$G4016,))+1))</f>
        <v>0</v>
      </c>
      <c r="D4016" s="189">
        <f t="shared" ref="D4016:D4079" si="2082">IF(J4016=0,0,N4016&amp;"-"&amp;U4016)</f>
        <v>0</v>
      </c>
      <c r="E4016" s="189">
        <f t="shared" ref="E4016:E4079" ca="1" si="2083">IF(OR(J4016=0,I4016=0),0,IF(_xlfn.IFNA(MATCH(D4016,OFFSET($D$5,,,$G4016,),),0)&gt;0,0,_xlfn.MAXIFS(OFFSET($E$5,,,$G4016,),OFFSET($J$5,,,$G4016,),J4016)+1))</f>
        <v>0</v>
      </c>
      <c r="F4016" s="189">
        <f t="shared" ref="F4016:F4079" si="2084">IF(J4016=0,0,E4016&amp;"-"&amp;N4016)</f>
        <v>0</v>
      </c>
      <c r="G4016" s="189" cm="1">
        <f t="array" aca="1" ref="G4016" ca="1">OFFSET(G4016,-1,,,)+1</f>
        <v>4011</v>
      </c>
      <c r="H4016" s="189">
        <f t="shared" si="2079"/>
        <v>0</v>
      </c>
      <c r="I4016" s="189">
        <f t="shared" ref="I4016:I4079" si="2085">H4016*R4016</f>
        <v>0</v>
      </c>
      <c r="J4016" s="179">
        <f t="shared" ref="J4016:J4079" si="2086">IF(AND(I4016&lt;&gt;0,OR(K4016=0,K4016="")),N4016&amp;" - Mapa",0)</f>
        <v>0</v>
      </c>
      <c r="K4016" s="173"/>
      <c r="L4016" s="174" t="str" cm="1">
        <f t="array" aca="1" ref="L4016" ca="1">IF($K4016="",OFFSET(L4016,-1,,,),K4016)</f>
        <v>15.01.22.08.06.01</v>
      </c>
      <c r="M4016" s="175" t="str" cm="1">
        <f t="array" aca="1" ref="M4016" ca="1">IF(OR($K4016=0,$K4016=""),OFFSET(M4016,-1,,,),O4016)</f>
        <v>SERVIÇO DE LIMPEZA GROSSA E FINA (AREA EXTERNA)</v>
      </c>
      <c r="N4016" s="67" t="s">
        <v>391</v>
      </c>
      <c r="O4016" s="68" t="s">
        <v>392</v>
      </c>
      <c r="P4016" s="68"/>
      <c r="Q4016" s="68" t="s">
        <v>3258</v>
      </c>
      <c r="R4016" s="69">
        <v>43.8</v>
      </c>
      <c r="S4016" s="70">
        <v>6.3579999999999997</v>
      </c>
      <c r="T4016" s="70">
        <v>278.48039999999997</v>
      </c>
      <c r="U4016" s="67" t="s">
        <v>1519</v>
      </c>
      <c r="V4016" s="71" t="s">
        <v>4202</v>
      </c>
      <c r="W4016" s="171"/>
      <c r="X4016" s="172"/>
      <c r="Y4016" s="176">
        <f t="shared" si="2078"/>
        <v>0</v>
      </c>
      <c r="AA4016" s="192"/>
    </row>
    <row r="4017" spans="2:27" hidden="1">
      <c r="B4017" s="189">
        <f t="shared" si="2080"/>
        <v>0</v>
      </c>
      <c r="C4017" s="189">
        <f t="shared" ca="1" si="2081"/>
        <v>0</v>
      </c>
      <c r="D4017" s="189">
        <f t="shared" si="2082"/>
        <v>0</v>
      </c>
      <c r="E4017" s="189">
        <f t="shared" ca="1" si="2083"/>
        <v>0</v>
      </c>
      <c r="F4017" s="189">
        <f t="shared" si="2084"/>
        <v>0</v>
      </c>
      <c r="G4017" s="189" cm="1">
        <f t="array" aca="1" ref="G4017" ca="1">OFFSET(G4017,-1,,,)+1</f>
        <v>4012</v>
      </c>
      <c r="H4017" s="189">
        <f t="shared" si="2079"/>
        <v>0</v>
      </c>
      <c r="I4017" s="189">
        <f t="shared" si="2085"/>
        <v>0</v>
      </c>
      <c r="J4017" s="179">
        <f t="shared" si="2086"/>
        <v>0</v>
      </c>
      <c r="K4017" s="173" t="s">
        <v>3709</v>
      </c>
      <c r="L4017" s="174" t="str" cm="1">
        <f t="array" aca="1" ref="L4017" ca="1">IF($K4017="",OFFSET(L4017,-1,,,),K4017)</f>
        <v>15.01.22.09</v>
      </c>
      <c r="M4017" s="175" t="str" cm="1">
        <f t="array" aca="1" ref="M4017" ca="1">IF(OR($K4017=0,$K4017=""),OFFSET(M4017,-1,,,),O4017)</f>
        <v>WC/MARQUISE</v>
      </c>
      <c r="N4017" s="67" t="s">
        <v>143</v>
      </c>
      <c r="O4017" s="68" t="s">
        <v>4865</v>
      </c>
      <c r="P4017" s="68"/>
      <c r="Q4017" s="68"/>
      <c r="R4017" s="69"/>
      <c r="S4017" s="70"/>
      <c r="T4017" s="70">
        <v>0</v>
      </c>
      <c r="U4017" s="67"/>
      <c r="V4017" s="71"/>
      <c r="W4017" s="171"/>
      <c r="X4017" s="172"/>
      <c r="Y4017" s="176">
        <f t="shared" si="2078"/>
        <v>0</v>
      </c>
      <c r="AA4017" s="192"/>
    </row>
    <row r="4018" spans="2:27" hidden="1">
      <c r="B4018" s="189">
        <f t="shared" si="2080"/>
        <v>0</v>
      </c>
      <c r="C4018" s="189">
        <f t="shared" ca="1" si="2081"/>
        <v>0</v>
      </c>
      <c r="D4018" s="189">
        <f t="shared" si="2082"/>
        <v>0</v>
      </c>
      <c r="E4018" s="189">
        <f t="shared" ca="1" si="2083"/>
        <v>0</v>
      </c>
      <c r="F4018" s="189">
        <f t="shared" si="2084"/>
        <v>0</v>
      </c>
      <c r="G4018" s="189" cm="1">
        <f t="array" aca="1" ref="G4018" ca="1">OFFSET(G4018,-1,,,)+1</f>
        <v>4013</v>
      </c>
      <c r="H4018" s="189">
        <f t="shared" si="2079"/>
        <v>0</v>
      </c>
      <c r="I4018" s="189">
        <f t="shared" si="2085"/>
        <v>0</v>
      </c>
      <c r="J4018" s="179">
        <f t="shared" si="2086"/>
        <v>0</v>
      </c>
      <c r="K4018" s="173" t="s">
        <v>3710</v>
      </c>
      <c r="L4018" s="174" t="str" cm="1">
        <f t="array" aca="1" ref="L4018" ca="1">IF($K4018="",OFFSET(L4018,-1,,,),K4018)</f>
        <v>15.01.22.09.01</v>
      </c>
      <c r="M4018" s="175" t="str" cm="1">
        <f t="array" aca="1" ref="M4018" ca="1">IF(OR($K4018=0,$K4018=""),OFFSET(M4018,-1,,,),O4018)</f>
        <v>REVESTIMENTO INTERNO</v>
      </c>
      <c r="N4018" s="67" t="s">
        <v>143</v>
      </c>
      <c r="O4018" s="68" t="s">
        <v>1084</v>
      </c>
      <c r="P4018" s="68"/>
      <c r="Q4018" s="68"/>
      <c r="R4018" s="69"/>
      <c r="S4018" s="70"/>
      <c r="T4018" s="70">
        <v>0</v>
      </c>
      <c r="U4018" s="67"/>
      <c r="V4018" s="71"/>
      <c r="W4018" s="171"/>
      <c r="X4018" s="172"/>
      <c r="Y4018" s="176">
        <f t="shared" si="2078"/>
        <v>0</v>
      </c>
      <c r="AA4018" s="192"/>
    </row>
    <row r="4019" spans="2:27">
      <c r="B4019" s="189">
        <f t="shared" si="2080"/>
        <v>0</v>
      </c>
      <c r="C4019" s="189">
        <f t="shared" ca="1" si="2081"/>
        <v>0</v>
      </c>
      <c r="D4019" s="189">
        <f t="shared" si="2082"/>
        <v>0</v>
      </c>
      <c r="E4019" s="189">
        <f t="shared" ca="1" si="2083"/>
        <v>0</v>
      </c>
      <c r="F4019" s="189">
        <f t="shared" si="2084"/>
        <v>0</v>
      </c>
      <c r="G4019" s="189" cm="1">
        <f t="array" aca="1" ref="G4019" ca="1">OFFSET(G4019,-1,,,)+1</f>
        <v>4014</v>
      </c>
      <c r="H4019" s="189">
        <f t="shared" si="2079"/>
        <v>0</v>
      </c>
      <c r="I4019" s="189">
        <f t="shared" si="2085"/>
        <v>0</v>
      </c>
      <c r="J4019" s="179">
        <f t="shared" si="2086"/>
        <v>0</v>
      </c>
      <c r="K4019" s="173" t="s">
        <v>3711</v>
      </c>
      <c r="L4019" s="174" t="str" cm="1">
        <f t="array" aca="1" ref="L4019" ca="1">IF($K4019="",OFFSET(L4019,-1,,,),K4019)</f>
        <v>15.01.22.09.01.01</v>
      </c>
      <c r="M4019" s="175" t="str" cm="1">
        <f t="array" aca="1" ref="M4019" ca="1">IF(OR($K4019=0,$K4019=""),OFFSET(M4019,-1,,,),O4019)</f>
        <v>REGULARIZAÇÃO SARRAFEADA - CONTRAPISO - ESP=3CM</v>
      </c>
      <c r="N4019" s="67" t="s">
        <v>252</v>
      </c>
      <c r="O4019" s="68" t="s">
        <v>4237</v>
      </c>
      <c r="P4019" s="68"/>
      <c r="Q4019" s="68" t="s">
        <v>3258</v>
      </c>
      <c r="R4019" s="69">
        <v>56.91</v>
      </c>
      <c r="S4019" s="70">
        <v>52.604999999999997</v>
      </c>
      <c r="T4019" s="70">
        <v>2993.7505499999997</v>
      </c>
      <c r="U4019" s="67"/>
      <c r="V4019" s="71"/>
      <c r="W4019" s="171"/>
      <c r="X4019" s="172"/>
      <c r="Y4019" s="176">
        <f t="shared" si="2078"/>
        <v>0</v>
      </c>
      <c r="AA4019" s="192"/>
    </row>
    <row r="4020" spans="2:27" hidden="1">
      <c r="B4020" s="189">
        <f t="shared" si="2080"/>
        <v>0</v>
      </c>
      <c r="C4020" s="189">
        <f t="shared" ca="1" si="2081"/>
        <v>0</v>
      </c>
      <c r="D4020" s="189">
        <f t="shared" si="2082"/>
        <v>0</v>
      </c>
      <c r="E4020" s="189">
        <f t="shared" ca="1" si="2083"/>
        <v>0</v>
      </c>
      <c r="F4020" s="189">
        <f t="shared" si="2084"/>
        <v>0</v>
      </c>
      <c r="G4020" s="189" cm="1">
        <f t="array" aca="1" ref="G4020" ca="1">OFFSET(G4020,-1,,,)+1</f>
        <v>4015</v>
      </c>
      <c r="H4020" s="189">
        <f t="shared" si="2079"/>
        <v>0</v>
      </c>
      <c r="I4020" s="189">
        <f t="shared" si="2085"/>
        <v>0</v>
      </c>
      <c r="J4020" s="179">
        <f t="shared" si="2086"/>
        <v>0</v>
      </c>
      <c r="K4020" s="173"/>
      <c r="L4020" s="174" t="str" cm="1">
        <f t="array" aca="1" ref="L4020" ca="1">IF($K4020="",OFFSET(L4020,-1,,,),K4020)</f>
        <v>15.01.22.09.01.01</v>
      </c>
      <c r="M4020" s="175" t="str" cm="1">
        <f t="array" aca="1" ref="M4020" ca="1">IF(OR($K4020=0,$K4020=""),OFFSET(M4020,-1,,,),O4020)</f>
        <v>REGULARIZAÇÃO SARRAFEADA - CONTRAPISO - ESP=3CM</v>
      </c>
      <c r="N4020" s="67" t="s">
        <v>240</v>
      </c>
      <c r="O4020" s="68" t="s">
        <v>179</v>
      </c>
      <c r="P4020" s="68"/>
      <c r="Q4020" s="68" t="s">
        <v>3255</v>
      </c>
      <c r="R4020" s="69">
        <v>497.39339999999999</v>
      </c>
      <c r="S4020" s="70">
        <v>0.75</v>
      </c>
      <c r="T4020" s="70">
        <v>373.04505</v>
      </c>
      <c r="U4020" s="67" t="s">
        <v>1519</v>
      </c>
      <c r="V4020" s="71" t="s">
        <v>4202</v>
      </c>
      <c r="W4020" s="171"/>
      <c r="X4020" s="172"/>
      <c r="Y4020" s="176">
        <f t="shared" si="2078"/>
        <v>0</v>
      </c>
      <c r="AA4020" s="192"/>
    </row>
    <row r="4021" spans="2:27" hidden="1">
      <c r="B4021" s="189">
        <f t="shared" si="2080"/>
        <v>0</v>
      </c>
      <c r="C4021" s="189">
        <f t="shared" ca="1" si="2081"/>
        <v>0</v>
      </c>
      <c r="D4021" s="189">
        <f t="shared" si="2082"/>
        <v>0</v>
      </c>
      <c r="E4021" s="189">
        <f t="shared" ca="1" si="2083"/>
        <v>0</v>
      </c>
      <c r="F4021" s="189">
        <f t="shared" si="2084"/>
        <v>0</v>
      </c>
      <c r="G4021" s="189" cm="1">
        <f t="array" aca="1" ref="G4021" ca="1">OFFSET(G4021,-1,,,)+1</f>
        <v>4016</v>
      </c>
      <c r="H4021" s="189">
        <f t="shared" si="2079"/>
        <v>0</v>
      </c>
      <c r="I4021" s="189">
        <f t="shared" si="2085"/>
        <v>0</v>
      </c>
      <c r="J4021" s="179">
        <f t="shared" si="2086"/>
        <v>0</v>
      </c>
      <c r="K4021" s="173"/>
      <c r="L4021" s="174" t="str" cm="1">
        <f t="array" aca="1" ref="L4021" ca="1">IF($K4021="",OFFSET(L4021,-1,,,),K4021)</f>
        <v>15.01.22.09.01.01</v>
      </c>
      <c r="M4021" s="175" t="str" cm="1">
        <f t="array" aca="1" ref="M4021" ca="1">IF(OR($K4021=0,$K4021=""),OFFSET(M4021,-1,,,),O4021)</f>
        <v>REGULARIZAÇÃO SARRAFEADA - CONTRAPISO - ESP=3CM</v>
      </c>
      <c r="N4021" s="67" t="s">
        <v>180</v>
      </c>
      <c r="O4021" s="68" t="s">
        <v>181</v>
      </c>
      <c r="P4021" s="68"/>
      <c r="Q4021" s="68" t="s">
        <v>3256</v>
      </c>
      <c r="R4021" s="69">
        <v>2.2764000000000002</v>
      </c>
      <c r="S4021" s="70">
        <v>200</v>
      </c>
      <c r="T4021" s="70">
        <v>455.28000000000003</v>
      </c>
      <c r="U4021" s="67" t="s">
        <v>1519</v>
      </c>
      <c r="V4021" s="71" t="s">
        <v>4202</v>
      </c>
      <c r="W4021" s="171"/>
      <c r="X4021" s="172"/>
      <c r="Y4021" s="176">
        <f t="shared" si="2078"/>
        <v>0</v>
      </c>
      <c r="AA4021" s="192"/>
    </row>
    <row r="4022" spans="2:27" hidden="1">
      <c r="B4022" s="189">
        <f t="shared" si="2080"/>
        <v>0</v>
      </c>
      <c r="C4022" s="189">
        <f t="shared" ca="1" si="2081"/>
        <v>0</v>
      </c>
      <c r="D4022" s="189">
        <f t="shared" si="2082"/>
        <v>0</v>
      </c>
      <c r="E4022" s="189">
        <f t="shared" ca="1" si="2083"/>
        <v>0</v>
      </c>
      <c r="F4022" s="189">
        <f t="shared" si="2084"/>
        <v>0</v>
      </c>
      <c r="G4022" s="189" cm="1">
        <f t="array" aca="1" ref="G4022" ca="1">OFFSET(G4022,-1,,,)+1</f>
        <v>4017</v>
      </c>
      <c r="H4022" s="189">
        <f t="shared" si="2079"/>
        <v>0</v>
      </c>
      <c r="I4022" s="189">
        <f t="shared" si="2085"/>
        <v>0</v>
      </c>
      <c r="J4022" s="179">
        <f t="shared" si="2086"/>
        <v>0</v>
      </c>
      <c r="K4022" s="173"/>
      <c r="L4022" s="174" t="str" cm="1">
        <f t="array" aca="1" ref="L4022" ca="1">IF($K4022="",OFFSET(L4022,-1,,,),K4022)</f>
        <v>15.01.22.09.01.01</v>
      </c>
      <c r="M4022" s="175" t="str" cm="1">
        <f t="array" aca="1" ref="M4022" ca="1">IF(OR($K4022=0,$K4022=""),OFFSET(M4022,-1,,,),O4022)</f>
        <v>REGULARIZAÇÃO SARRAFEADA - CONTRAPISO - ESP=3CM</v>
      </c>
      <c r="N4022" s="67" t="s">
        <v>253</v>
      </c>
      <c r="O4022" s="68" t="s">
        <v>254</v>
      </c>
      <c r="P4022" s="68"/>
      <c r="Q4022" s="68" t="s">
        <v>3255</v>
      </c>
      <c r="R4022" s="69">
        <v>25.609500000000001</v>
      </c>
      <c r="S4022" s="70">
        <v>9</v>
      </c>
      <c r="T4022" s="70">
        <v>230.4855</v>
      </c>
      <c r="U4022" s="67" t="s">
        <v>1519</v>
      </c>
      <c r="V4022" s="71" t="s">
        <v>4202</v>
      </c>
      <c r="W4022" s="171"/>
      <c r="X4022" s="172"/>
      <c r="Y4022" s="176">
        <f t="shared" si="2078"/>
        <v>0</v>
      </c>
      <c r="AA4022" s="192"/>
    </row>
    <row r="4023" spans="2:27" hidden="1">
      <c r="B4023" s="189">
        <f t="shared" si="2080"/>
        <v>0</v>
      </c>
      <c r="C4023" s="189">
        <f t="shared" ca="1" si="2081"/>
        <v>0</v>
      </c>
      <c r="D4023" s="189">
        <f t="shared" si="2082"/>
        <v>0</v>
      </c>
      <c r="E4023" s="189">
        <f t="shared" ca="1" si="2083"/>
        <v>0</v>
      </c>
      <c r="F4023" s="189">
        <f t="shared" si="2084"/>
        <v>0</v>
      </c>
      <c r="G4023" s="189" cm="1">
        <f t="array" aca="1" ref="G4023" ca="1">OFFSET(G4023,-1,,,)+1</f>
        <v>4018</v>
      </c>
      <c r="H4023" s="189">
        <f t="shared" si="2079"/>
        <v>0</v>
      </c>
      <c r="I4023" s="189">
        <f t="shared" si="2085"/>
        <v>0</v>
      </c>
      <c r="J4023" s="179">
        <f t="shared" si="2086"/>
        <v>0</v>
      </c>
      <c r="K4023" s="173"/>
      <c r="L4023" s="174" t="str" cm="1">
        <f t="array" aca="1" ref="L4023" ca="1">IF($K4023="",OFFSET(L4023,-1,,,),K4023)</f>
        <v>15.01.22.09.01.01</v>
      </c>
      <c r="M4023" s="175" t="str" cm="1">
        <f t="array" aca="1" ref="M4023" ca="1">IF(OR($K4023=0,$K4023=""),OFFSET(M4023,-1,,,),O4023)</f>
        <v>REGULARIZAÇÃO SARRAFEADA - CONTRAPISO - ESP=3CM</v>
      </c>
      <c r="N4023" s="67" t="s">
        <v>255</v>
      </c>
      <c r="O4023" s="68" t="s">
        <v>256</v>
      </c>
      <c r="P4023" s="68"/>
      <c r="Q4023" s="68" t="s">
        <v>3258</v>
      </c>
      <c r="R4023" s="69">
        <v>56.91</v>
      </c>
      <c r="S4023" s="70">
        <v>34</v>
      </c>
      <c r="T4023" s="70">
        <v>1934.9399999999998</v>
      </c>
      <c r="U4023" s="67" t="s">
        <v>1519</v>
      </c>
      <c r="V4023" s="71" t="s">
        <v>4202</v>
      </c>
      <c r="W4023" s="171"/>
      <c r="X4023" s="172"/>
      <c r="Y4023" s="176">
        <f t="shared" si="2078"/>
        <v>0</v>
      </c>
      <c r="AA4023" s="192"/>
    </row>
    <row r="4024" spans="2:27">
      <c r="B4024" s="189">
        <f t="shared" si="2080"/>
        <v>0</v>
      </c>
      <c r="C4024" s="189">
        <f t="shared" ca="1" si="2081"/>
        <v>0</v>
      </c>
      <c r="D4024" s="189">
        <f t="shared" si="2082"/>
        <v>0</v>
      </c>
      <c r="E4024" s="189">
        <f t="shared" ca="1" si="2083"/>
        <v>0</v>
      </c>
      <c r="F4024" s="189">
        <f t="shared" si="2084"/>
        <v>0</v>
      </c>
      <c r="G4024" s="189" cm="1">
        <f t="array" aca="1" ref="G4024" ca="1">OFFSET(G4024,-1,,,)+1</f>
        <v>4019</v>
      </c>
      <c r="H4024" s="189">
        <f t="shared" si="2079"/>
        <v>0</v>
      </c>
      <c r="I4024" s="189">
        <f t="shared" si="2085"/>
        <v>0</v>
      </c>
      <c r="J4024" s="179">
        <f t="shared" si="2086"/>
        <v>0</v>
      </c>
      <c r="K4024" s="173" t="s">
        <v>3712</v>
      </c>
      <c r="L4024" s="174" t="str" cm="1">
        <f t="array" aca="1" ref="L4024" ca="1">IF($K4024="",OFFSET(L4024,-1,,,),K4024)</f>
        <v>15.01.22.09.01.02</v>
      </c>
      <c r="M4024" s="175" t="str" cm="1">
        <f t="array" aca="1" ref="M4024" ca="1">IF(OR($K4024=0,$K4024=""),OFFSET(M4024,-1,,,),O4024)</f>
        <v>PORCELANATO 90X90CM COM FRETE DE CERÂMICA EM AC3</v>
      </c>
      <c r="N4024" s="67" t="s">
        <v>3813</v>
      </c>
      <c r="O4024" s="68" t="s">
        <v>4238</v>
      </c>
      <c r="P4024" s="68"/>
      <c r="Q4024" s="68" t="s">
        <v>3258</v>
      </c>
      <c r="R4024" s="69">
        <v>56.91</v>
      </c>
      <c r="S4024" s="70">
        <v>182.45599999999999</v>
      </c>
      <c r="T4024" s="70">
        <v>10383.570959999999</v>
      </c>
      <c r="U4024" s="67"/>
      <c r="V4024" s="71"/>
      <c r="W4024" s="171"/>
      <c r="X4024" s="172"/>
      <c r="Y4024" s="176">
        <f t="shared" si="2078"/>
        <v>0</v>
      </c>
      <c r="AA4024" s="192"/>
    </row>
    <row r="4025" spans="2:27" hidden="1">
      <c r="B4025" s="189">
        <f t="shared" si="2080"/>
        <v>0</v>
      </c>
      <c r="C4025" s="189">
        <f t="shared" ca="1" si="2081"/>
        <v>0</v>
      </c>
      <c r="D4025" s="189">
        <f t="shared" si="2082"/>
        <v>0</v>
      </c>
      <c r="E4025" s="189">
        <f t="shared" ca="1" si="2083"/>
        <v>0</v>
      </c>
      <c r="F4025" s="189">
        <f t="shared" si="2084"/>
        <v>0</v>
      </c>
      <c r="G4025" s="189" cm="1">
        <f t="array" aca="1" ref="G4025" ca="1">OFFSET(G4025,-1,,,)+1</f>
        <v>4020</v>
      </c>
      <c r="H4025" s="189">
        <f t="shared" si="2079"/>
        <v>0</v>
      </c>
      <c r="I4025" s="189">
        <f t="shared" si="2085"/>
        <v>0</v>
      </c>
      <c r="J4025" s="179">
        <f t="shared" si="2086"/>
        <v>0</v>
      </c>
      <c r="K4025" s="173"/>
      <c r="L4025" s="174" t="str" cm="1">
        <f t="array" aca="1" ref="L4025" ca="1">IF($K4025="",OFFSET(L4025,-1,,,),K4025)</f>
        <v>15.01.22.09.01.02</v>
      </c>
      <c r="M4025" s="175" t="str" cm="1">
        <f t="array" aca="1" ref="M4025" ca="1">IF(OR($K4025=0,$K4025=""),OFFSET(M4025,-1,,,),O4025)</f>
        <v>PORCELANATO 90X90CM COM FRETE DE CERÂMICA EM AC3</v>
      </c>
      <c r="N4025" s="67" t="s">
        <v>259</v>
      </c>
      <c r="O4025" s="68" t="s">
        <v>260</v>
      </c>
      <c r="P4025" s="68"/>
      <c r="Q4025" s="68" t="s">
        <v>3260</v>
      </c>
      <c r="R4025" s="69">
        <v>341.46</v>
      </c>
      <c r="S4025" s="70">
        <v>0.03</v>
      </c>
      <c r="T4025" s="70">
        <v>10.243799999999998</v>
      </c>
      <c r="U4025" s="67" t="s">
        <v>1519</v>
      </c>
      <c r="V4025" s="71" t="s">
        <v>4202</v>
      </c>
      <c r="W4025" s="171"/>
      <c r="X4025" s="172"/>
      <c r="Y4025" s="176">
        <f t="shared" si="2078"/>
        <v>0</v>
      </c>
      <c r="AA4025" s="192"/>
    </row>
    <row r="4026" spans="2:27" hidden="1">
      <c r="B4026" s="189">
        <f t="shared" si="2080"/>
        <v>0</v>
      </c>
      <c r="C4026" s="189">
        <f t="shared" ca="1" si="2081"/>
        <v>0</v>
      </c>
      <c r="D4026" s="189">
        <f t="shared" si="2082"/>
        <v>0</v>
      </c>
      <c r="E4026" s="189">
        <f t="shared" ca="1" si="2083"/>
        <v>0</v>
      </c>
      <c r="F4026" s="189">
        <f t="shared" si="2084"/>
        <v>0</v>
      </c>
      <c r="G4026" s="189" cm="1">
        <f t="array" aca="1" ref="G4026" ca="1">OFFSET(G4026,-1,,,)+1</f>
        <v>4021</v>
      </c>
      <c r="H4026" s="189">
        <f t="shared" si="2079"/>
        <v>0</v>
      </c>
      <c r="I4026" s="189">
        <f t="shared" si="2085"/>
        <v>0</v>
      </c>
      <c r="J4026" s="179">
        <f t="shared" si="2086"/>
        <v>0</v>
      </c>
      <c r="K4026" s="173"/>
      <c r="L4026" s="174" t="str" cm="1">
        <f t="array" aca="1" ref="L4026" ca="1">IF($K4026="",OFFSET(L4026,-1,,,),K4026)</f>
        <v>15.01.22.09.01.02</v>
      </c>
      <c r="M4026" s="175" t="str" cm="1">
        <f t="array" aca="1" ref="M4026" ca="1">IF(OR($K4026=0,$K4026=""),OFFSET(M4026,-1,,,),O4026)</f>
        <v>PORCELANATO 90X90CM COM FRETE DE CERÂMICA EM AC3</v>
      </c>
      <c r="N4026" s="67" t="s">
        <v>242</v>
      </c>
      <c r="O4026" s="68" t="s">
        <v>243</v>
      </c>
      <c r="P4026" s="68"/>
      <c r="Q4026" s="68" t="s">
        <v>3255</v>
      </c>
      <c r="R4026" s="69">
        <v>455.28</v>
      </c>
      <c r="S4026" s="70">
        <v>1.3</v>
      </c>
      <c r="T4026" s="70">
        <v>591.86400000000003</v>
      </c>
      <c r="U4026" s="67" t="s">
        <v>1519</v>
      </c>
      <c r="V4026" s="71" t="s">
        <v>4202</v>
      </c>
      <c r="W4026" s="171"/>
      <c r="X4026" s="172"/>
      <c r="Y4026" s="176">
        <f t="shared" si="2078"/>
        <v>0</v>
      </c>
      <c r="AA4026" s="192"/>
    </row>
    <row r="4027" spans="2:27" hidden="1">
      <c r="B4027" s="189">
        <f t="shared" si="2080"/>
        <v>0</v>
      </c>
      <c r="C4027" s="189">
        <f t="shared" ca="1" si="2081"/>
        <v>0</v>
      </c>
      <c r="D4027" s="189">
        <f t="shared" si="2082"/>
        <v>0</v>
      </c>
      <c r="E4027" s="189">
        <f t="shared" ca="1" si="2083"/>
        <v>0</v>
      </c>
      <c r="F4027" s="189">
        <f t="shared" si="2084"/>
        <v>0</v>
      </c>
      <c r="G4027" s="189" cm="1">
        <f t="array" aca="1" ref="G4027" ca="1">OFFSET(G4027,-1,,,)+1</f>
        <v>4022</v>
      </c>
      <c r="H4027" s="189">
        <f t="shared" si="2079"/>
        <v>0</v>
      </c>
      <c r="I4027" s="189">
        <f t="shared" si="2085"/>
        <v>0</v>
      </c>
      <c r="J4027" s="179">
        <f t="shared" si="2086"/>
        <v>0</v>
      </c>
      <c r="K4027" s="173"/>
      <c r="L4027" s="174" t="str" cm="1">
        <f t="array" aca="1" ref="L4027" ca="1">IF($K4027="",OFFSET(L4027,-1,,,),K4027)</f>
        <v>15.01.22.09.01.02</v>
      </c>
      <c r="M4027" s="175" t="str" cm="1">
        <f t="array" aca="1" ref="M4027" ca="1">IF(OR($K4027=0,$K4027=""),OFFSET(M4027,-1,,,),O4027)</f>
        <v>PORCELANATO 90X90CM COM FRETE DE CERÂMICA EM AC3</v>
      </c>
      <c r="N4027" s="67" t="s">
        <v>261</v>
      </c>
      <c r="O4027" s="68" t="s">
        <v>262</v>
      </c>
      <c r="P4027" s="68"/>
      <c r="Q4027" s="68" t="s">
        <v>3255</v>
      </c>
      <c r="R4027" s="69">
        <v>23.902200000000001</v>
      </c>
      <c r="S4027" s="70">
        <v>3.3</v>
      </c>
      <c r="T4027" s="70">
        <v>78.877259999999993</v>
      </c>
      <c r="U4027" s="67" t="s">
        <v>1519</v>
      </c>
      <c r="V4027" s="71" t="s">
        <v>4202</v>
      </c>
      <c r="W4027" s="171"/>
      <c r="X4027" s="172"/>
      <c r="Y4027" s="176">
        <f t="shared" si="2078"/>
        <v>0</v>
      </c>
      <c r="AA4027" s="192"/>
    </row>
    <row r="4028" spans="2:27" hidden="1">
      <c r="B4028" s="189">
        <f t="shared" si="2080"/>
        <v>0</v>
      </c>
      <c r="C4028" s="189">
        <f t="shared" ca="1" si="2081"/>
        <v>0</v>
      </c>
      <c r="D4028" s="189">
        <f t="shared" si="2082"/>
        <v>0</v>
      </c>
      <c r="E4028" s="189">
        <f t="shared" ca="1" si="2083"/>
        <v>0</v>
      </c>
      <c r="F4028" s="189">
        <f t="shared" si="2084"/>
        <v>0</v>
      </c>
      <c r="G4028" s="189" cm="1">
        <f t="array" aca="1" ref="G4028" ca="1">OFFSET(G4028,-1,,,)+1</f>
        <v>4023</v>
      </c>
      <c r="H4028" s="189">
        <f t="shared" si="2079"/>
        <v>0</v>
      </c>
      <c r="I4028" s="189">
        <f t="shared" si="2085"/>
        <v>0</v>
      </c>
      <c r="J4028" s="179">
        <f t="shared" si="2086"/>
        <v>0</v>
      </c>
      <c r="K4028" s="173"/>
      <c r="L4028" s="174" t="str" cm="1">
        <f t="array" aca="1" ref="L4028" ca="1">IF($K4028="",OFFSET(L4028,-1,,,),K4028)</f>
        <v>15.01.22.09.01.02</v>
      </c>
      <c r="M4028" s="175" t="str" cm="1">
        <f t="array" aca="1" ref="M4028" ca="1">IF(OR($K4028=0,$K4028=""),OFFSET(M4028,-1,,,),O4028)</f>
        <v>PORCELANATO 90X90CM COM FRETE DE CERÂMICA EM AC3</v>
      </c>
      <c r="N4028" s="67" t="s">
        <v>3814</v>
      </c>
      <c r="O4028" s="68" t="s">
        <v>4239</v>
      </c>
      <c r="P4028" s="68"/>
      <c r="Q4028" s="68" t="s">
        <v>3258</v>
      </c>
      <c r="R4028" s="69">
        <v>62.600999999999999</v>
      </c>
      <c r="S4028" s="70">
        <v>90</v>
      </c>
      <c r="T4028" s="70">
        <v>5634.09</v>
      </c>
      <c r="U4028" s="67" t="s">
        <v>1519</v>
      </c>
      <c r="V4028" s="71" t="s">
        <v>4202</v>
      </c>
      <c r="W4028" s="171"/>
      <c r="X4028" s="172"/>
      <c r="Y4028" s="176">
        <f t="shared" si="2078"/>
        <v>0</v>
      </c>
      <c r="AA4028" s="192"/>
    </row>
    <row r="4029" spans="2:27" hidden="1">
      <c r="B4029" s="189">
        <f t="shared" si="2080"/>
        <v>0</v>
      </c>
      <c r="C4029" s="189">
        <f t="shared" ca="1" si="2081"/>
        <v>0</v>
      </c>
      <c r="D4029" s="189">
        <f t="shared" si="2082"/>
        <v>0</v>
      </c>
      <c r="E4029" s="189">
        <f t="shared" ca="1" si="2083"/>
        <v>0</v>
      </c>
      <c r="F4029" s="189">
        <f t="shared" si="2084"/>
        <v>0</v>
      </c>
      <c r="G4029" s="189" cm="1">
        <f t="array" aca="1" ref="G4029" ca="1">OFFSET(G4029,-1,,,)+1</f>
        <v>4024</v>
      </c>
      <c r="H4029" s="189">
        <f t="shared" si="2079"/>
        <v>0</v>
      </c>
      <c r="I4029" s="189">
        <f t="shared" si="2085"/>
        <v>0</v>
      </c>
      <c r="J4029" s="179">
        <f t="shared" si="2086"/>
        <v>0</v>
      </c>
      <c r="K4029" s="173"/>
      <c r="L4029" s="174" t="str" cm="1">
        <f t="array" aca="1" ref="L4029" ca="1">IF($K4029="",OFFSET(L4029,-1,,,),K4029)</f>
        <v>15.01.22.09.01.02</v>
      </c>
      <c r="M4029" s="175" t="str" cm="1">
        <f t="array" aca="1" ref="M4029" ca="1">IF(OR($K4029=0,$K4029=""),OFFSET(M4029,-1,,,),O4029)</f>
        <v>PORCELANATO 90X90CM COM FRETE DE CERÂMICA EM AC3</v>
      </c>
      <c r="N4029" s="67" t="s">
        <v>1522</v>
      </c>
      <c r="O4029" s="68" t="s">
        <v>1523</v>
      </c>
      <c r="P4029" s="68"/>
      <c r="Q4029" s="68" t="s">
        <v>3258</v>
      </c>
      <c r="R4029" s="69">
        <v>56.91</v>
      </c>
      <c r="S4029" s="70">
        <v>65</v>
      </c>
      <c r="T4029" s="70">
        <v>3699.1499999999996</v>
      </c>
      <c r="U4029" s="67" t="s">
        <v>1519</v>
      </c>
      <c r="V4029" s="71" t="s">
        <v>4202</v>
      </c>
      <c r="W4029" s="171"/>
      <c r="X4029" s="172"/>
      <c r="Y4029" s="176">
        <f t="shared" si="2078"/>
        <v>0</v>
      </c>
      <c r="AA4029" s="192"/>
    </row>
    <row r="4030" spans="2:27" hidden="1">
      <c r="B4030" s="189">
        <f t="shared" si="2080"/>
        <v>0</v>
      </c>
      <c r="C4030" s="189">
        <f t="shared" ca="1" si="2081"/>
        <v>0</v>
      </c>
      <c r="D4030" s="189">
        <f t="shared" si="2082"/>
        <v>0</v>
      </c>
      <c r="E4030" s="189">
        <f t="shared" ca="1" si="2083"/>
        <v>0</v>
      </c>
      <c r="F4030" s="189">
        <f t="shared" si="2084"/>
        <v>0</v>
      </c>
      <c r="G4030" s="189" cm="1">
        <f t="array" aca="1" ref="G4030" ca="1">OFFSET(G4030,-1,,,)+1</f>
        <v>4025</v>
      </c>
      <c r="H4030" s="189">
        <f t="shared" si="2079"/>
        <v>0</v>
      </c>
      <c r="I4030" s="189">
        <f t="shared" si="2085"/>
        <v>0</v>
      </c>
      <c r="J4030" s="179">
        <f t="shared" si="2086"/>
        <v>0</v>
      </c>
      <c r="K4030" s="173"/>
      <c r="L4030" s="174" t="str" cm="1">
        <f t="array" aca="1" ref="L4030" ca="1">IF($K4030="",OFFSET(L4030,-1,,,),K4030)</f>
        <v>15.01.22.09.01.02</v>
      </c>
      <c r="M4030" s="175" t="str" cm="1">
        <f t="array" aca="1" ref="M4030" ca="1">IF(OR($K4030=0,$K4030=""),OFFSET(M4030,-1,,,),O4030)</f>
        <v>PORCELANATO 90X90CM COM FRETE DE CERÂMICA EM AC3</v>
      </c>
      <c r="N4030" s="67" t="s">
        <v>265</v>
      </c>
      <c r="O4030" s="68" t="s">
        <v>266</v>
      </c>
      <c r="P4030" s="68"/>
      <c r="Q4030" s="68" t="s">
        <v>3258</v>
      </c>
      <c r="R4030" s="69">
        <v>62.600999999999999</v>
      </c>
      <c r="S4030" s="70">
        <v>5.9</v>
      </c>
      <c r="T4030" s="70">
        <v>369.34590000000003</v>
      </c>
      <c r="U4030" s="67" t="s">
        <v>1519</v>
      </c>
      <c r="V4030" s="71" t="s">
        <v>4202</v>
      </c>
      <c r="W4030" s="171"/>
      <c r="X4030" s="172"/>
      <c r="Y4030" s="176">
        <f t="shared" si="2078"/>
        <v>0</v>
      </c>
      <c r="AA4030" s="192"/>
    </row>
    <row r="4031" spans="2:27">
      <c r="B4031" s="189">
        <f t="shared" si="2080"/>
        <v>0</v>
      </c>
      <c r="C4031" s="189">
        <f t="shared" ca="1" si="2081"/>
        <v>0</v>
      </c>
      <c r="D4031" s="189">
        <f t="shared" si="2082"/>
        <v>0</v>
      </c>
      <c r="E4031" s="189">
        <f t="shared" ca="1" si="2083"/>
        <v>0</v>
      </c>
      <c r="F4031" s="189">
        <f t="shared" si="2084"/>
        <v>0</v>
      </c>
      <c r="G4031" s="189" cm="1">
        <f t="array" aca="1" ref="G4031" ca="1">OFFSET(G4031,-1,,,)+1</f>
        <v>4026</v>
      </c>
      <c r="H4031" s="189">
        <f t="shared" si="2079"/>
        <v>0</v>
      </c>
      <c r="I4031" s="189">
        <f t="shared" si="2085"/>
        <v>0</v>
      </c>
      <c r="J4031" s="179">
        <f t="shared" si="2086"/>
        <v>0</v>
      </c>
      <c r="K4031" s="173" t="s">
        <v>3713</v>
      </c>
      <c r="L4031" s="174" t="str" cm="1">
        <f t="array" aca="1" ref="L4031" ca="1">IF($K4031="",OFFSET(L4031,-1,,,),K4031)</f>
        <v>15.01.22.09.01.03</v>
      </c>
      <c r="M4031" s="175" t="str" cm="1">
        <f t="array" aca="1" ref="M4031" ca="1">IF(OR($K4031=0,$K4031=""),OFFSET(M4031,-1,,,),O4031)</f>
        <v>RODAPÉ PORCELANATO  90X90CM H=10CM</v>
      </c>
      <c r="N4031" s="67" t="s">
        <v>3815</v>
      </c>
      <c r="O4031" s="68" t="s">
        <v>4240</v>
      </c>
      <c r="P4031" s="68"/>
      <c r="Q4031" s="68" t="s">
        <v>3253</v>
      </c>
      <c r="R4031" s="69">
        <v>45.23</v>
      </c>
      <c r="S4031" s="70">
        <v>69.740499999999997</v>
      </c>
      <c r="T4031" s="70">
        <v>3154.3628149999995</v>
      </c>
      <c r="U4031" s="67"/>
      <c r="V4031" s="71"/>
      <c r="W4031" s="171"/>
      <c r="X4031" s="172"/>
      <c r="Y4031" s="176">
        <f t="shared" si="2078"/>
        <v>0</v>
      </c>
      <c r="AA4031" s="192"/>
    </row>
    <row r="4032" spans="2:27" hidden="1">
      <c r="B4032" s="189">
        <f t="shared" si="2080"/>
        <v>0</v>
      </c>
      <c r="C4032" s="189">
        <f t="shared" ca="1" si="2081"/>
        <v>0</v>
      </c>
      <c r="D4032" s="189">
        <f t="shared" si="2082"/>
        <v>0</v>
      </c>
      <c r="E4032" s="189">
        <f t="shared" ca="1" si="2083"/>
        <v>0</v>
      </c>
      <c r="F4032" s="189">
        <f t="shared" si="2084"/>
        <v>0</v>
      </c>
      <c r="G4032" s="189" cm="1">
        <f t="array" aca="1" ref="G4032" ca="1">OFFSET(G4032,-1,,,)+1</f>
        <v>4027</v>
      </c>
      <c r="H4032" s="189">
        <f t="shared" si="2079"/>
        <v>0</v>
      </c>
      <c r="I4032" s="189">
        <f t="shared" si="2085"/>
        <v>0</v>
      </c>
      <c r="J4032" s="179">
        <f t="shared" si="2086"/>
        <v>0</v>
      </c>
      <c r="K4032" s="173"/>
      <c r="L4032" s="174" t="str" cm="1">
        <f t="array" aca="1" ref="L4032" ca="1">IF($K4032="",OFFSET(L4032,-1,,,),K4032)</f>
        <v>15.01.22.09.01.03</v>
      </c>
      <c r="M4032" s="175" t="str" cm="1">
        <f t="array" aca="1" ref="M4032" ca="1">IF(OR($K4032=0,$K4032=""),OFFSET(M4032,-1,,,),O4032)</f>
        <v>RODAPÉ PORCELANATO  90X90CM H=10CM</v>
      </c>
      <c r="N4032" s="67" t="s">
        <v>242</v>
      </c>
      <c r="O4032" s="68" t="s">
        <v>243</v>
      </c>
      <c r="P4032" s="68"/>
      <c r="Q4032" s="68" t="s">
        <v>3255</v>
      </c>
      <c r="R4032" s="69">
        <v>72.367999999999995</v>
      </c>
      <c r="S4032" s="70">
        <v>1.3</v>
      </c>
      <c r="T4032" s="70">
        <v>94.078400000000002</v>
      </c>
      <c r="U4032" s="67" t="s">
        <v>1519</v>
      </c>
      <c r="V4032" s="71" t="s">
        <v>4202</v>
      </c>
      <c r="W4032" s="171"/>
      <c r="X4032" s="172"/>
      <c r="Y4032" s="176">
        <f t="shared" si="2078"/>
        <v>0</v>
      </c>
      <c r="AA4032" s="192"/>
    </row>
    <row r="4033" spans="2:27" hidden="1">
      <c r="B4033" s="189">
        <f t="shared" si="2080"/>
        <v>0</v>
      </c>
      <c r="C4033" s="189">
        <f t="shared" ca="1" si="2081"/>
        <v>0</v>
      </c>
      <c r="D4033" s="189">
        <f t="shared" si="2082"/>
        <v>0</v>
      </c>
      <c r="E4033" s="189">
        <f t="shared" ca="1" si="2083"/>
        <v>0</v>
      </c>
      <c r="F4033" s="189">
        <f t="shared" si="2084"/>
        <v>0</v>
      </c>
      <c r="G4033" s="189" cm="1">
        <f t="array" aca="1" ref="G4033" ca="1">OFFSET(G4033,-1,,,)+1</f>
        <v>4028</v>
      </c>
      <c r="H4033" s="189">
        <f t="shared" si="2079"/>
        <v>0</v>
      </c>
      <c r="I4033" s="189">
        <f t="shared" si="2085"/>
        <v>0</v>
      </c>
      <c r="J4033" s="179">
        <f t="shared" si="2086"/>
        <v>0</v>
      </c>
      <c r="K4033" s="173"/>
      <c r="L4033" s="174" t="str" cm="1">
        <f t="array" aca="1" ref="L4033" ca="1">IF($K4033="",OFFSET(L4033,-1,,,),K4033)</f>
        <v>15.01.22.09.01.03</v>
      </c>
      <c r="M4033" s="175" t="str" cm="1">
        <f t="array" aca="1" ref="M4033" ca="1">IF(OR($K4033=0,$K4033=""),OFFSET(M4033,-1,,,),O4033)</f>
        <v>RODAPÉ PORCELANATO  90X90CM H=10CM</v>
      </c>
      <c r="N4033" s="67" t="s">
        <v>2920</v>
      </c>
      <c r="O4033" s="68" t="s">
        <v>3115</v>
      </c>
      <c r="P4033" s="68"/>
      <c r="Q4033" s="68" t="s">
        <v>3255</v>
      </c>
      <c r="R4033" s="69">
        <v>9.9958299999999998</v>
      </c>
      <c r="S4033" s="70">
        <v>3.5</v>
      </c>
      <c r="T4033" s="70">
        <v>34.985405</v>
      </c>
      <c r="U4033" s="67" t="s">
        <v>1519</v>
      </c>
      <c r="V4033" s="71" t="s">
        <v>4202</v>
      </c>
      <c r="W4033" s="171"/>
      <c r="X4033" s="172"/>
      <c r="Y4033" s="176">
        <f t="shared" si="2078"/>
        <v>0</v>
      </c>
      <c r="AA4033" s="192"/>
    </row>
    <row r="4034" spans="2:27" hidden="1">
      <c r="B4034" s="189">
        <f t="shared" si="2080"/>
        <v>0</v>
      </c>
      <c r="C4034" s="189">
        <f t="shared" ca="1" si="2081"/>
        <v>0</v>
      </c>
      <c r="D4034" s="189">
        <f t="shared" si="2082"/>
        <v>0</v>
      </c>
      <c r="E4034" s="189">
        <f t="shared" ca="1" si="2083"/>
        <v>0</v>
      </c>
      <c r="F4034" s="189">
        <f t="shared" si="2084"/>
        <v>0</v>
      </c>
      <c r="G4034" s="189" cm="1">
        <f t="array" aca="1" ref="G4034" ca="1">OFFSET(G4034,-1,,,)+1</f>
        <v>4029</v>
      </c>
      <c r="H4034" s="189">
        <f t="shared" si="2079"/>
        <v>0</v>
      </c>
      <c r="I4034" s="189">
        <f t="shared" si="2085"/>
        <v>0</v>
      </c>
      <c r="J4034" s="179">
        <f t="shared" si="2086"/>
        <v>0</v>
      </c>
      <c r="K4034" s="173"/>
      <c r="L4034" s="174" t="str" cm="1">
        <f t="array" aca="1" ref="L4034" ca="1">IF($K4034="",OFFSET(L4034,-1,,,),K4034)</f>
        <v>15.01.22.09.01.03</v>
      </c>
      <c r="M4034" s="175" t="str" cm="1">
        <f t="array" aca="1" ref="M4034" ca="1">IF(OR($K4034=0,$K4034=""),OFFSET(M4034,-1,,,),O4034)</f>
        <v>RODAPÉ PORCELANATO  90X90CM H=10CM</v>
      </c>
      <c r="N4034" s="67" t="s">
        <v>2921</v>
      </c>
      <c r="O4034" s="68" t="s">
        <v>3116</v>
      </c>
      <c r="P4034" s="68"/>
      <c r="Q4034" s="68" t="s">
        <v>3260</v>
      </c>
      <c r="R4034" s="69">
        <v>90.46</v>
      </c>
      <c r="S4034" s="70">
        <v>1.37</v>
      </c>
      <c r="T4034" s="70">
        <v>123.9302</v>
      </c>
      <c r="U4034" s="67" t="s">
        <v>1519</v>
      </c>
      <c r="V4034" s="71" t="s">
        <v>4202</v>
      </c>
      <c r="W4034" s="171"/>
      <c r="X4034" s="172"/>
      <c r="Y4034" s="176">
        <f t="shared" si="2078"/>
        <v>0</v>
      </c>
      <c r="AA4034" s="192"/>
    </row>
    <row r="4035" spans="2:27" hidden="1">
      <c r="B4035" s="189">
        <f t="shared" si="2080"/>
        <v>0</v>
      </c>
      <c r="C4035" s="189">
        <f t="shared" ca="1" si="2081"/>
        <v>0</v>
      </c>
      <c r="D4035" s="189">
        <f t="shared" si="2082"/>
        <v>0</v>
      </c>
      <c r="E4035" s="189">
        <f t="shared" ca="1" si="2083"/>
        <v>0</v>
      </c>
      <c r="F4035" s="189">
        <f t="shared" si="2084"/>
        <v>0</v>
      </c>
      <c r="G4035" s="189" cm="1">
        <f t="array" aca="1" ref="G4035" ca="1">OFFSET(G4035,-1,,,)+1</f>
        <v>4030</v>
      </c>
      <c r="H4035" s="189">
        <f t="shared" si="2079"/>
        <v>0</v>
      </c>
      <c r="I4035" s="189">
        <f t="shared" si="2085"/>
        <v>0</v>
      </c>
      <c r="J4035" s="179">
        <f t="shared" si="2086"/>
        <v>0</v>
      </c>
      <c r="K4035" s="173"/>
      <c r="L4035" s="174" t="str" cm="1">
        <f t="array" aca="1" ref="L4035" ca="1">IF($K4035="",OFFSET(L4035,-1,,,),K4035)</f>
        <v>15.01.22.09.01.03</v>
      </c>
      <c r="M4035" s="175" t="str" cm="1">
        <f t="array" aca="1" ref="M4035" ca="1">IF(OR($K4035=0,$K4035=""),OFFSET(M4035,-1,,,),O4035)</f>
        <v>RODAPÉ PORCELANATO  90X90CM H=10CM</v>
      </c>
      <c r="N4035" s="67" t="s">
        <v>3814</v>
      </c>
      <c r="O4035" s="68" t="s">
        <v>4239</v>
      </c>
      <c r="P4035" s="68"/>
      <c r="Q4035" s="68" t="s">
        <v>3258</v>
      </c>
      <c r="R4035" s="69">
        <v>14.9259</v>
      </c>
      <c r="S4035" s="70">
        <v>90</v>
      </c>
      <c r="T4035" s="70">
        <v>1343.3310000000001</v>
      </c>
      <c r="U4035" s="67" t="s">
        <v>1519</v>
      </c>
      <c r="V4035" s="71" t="s">
        <v>4202</v>
      </c>
      <c r="W4035" s="171"/>
      <c r="X4035" s="172"/>
      <c r="Y4035" s="176">
        <f t="shared" si="2078"/>
        <v>0</v>
      </c>
      <c r="AA4035" s="192"/>
    </row>
    <row r="4036" spans="2:27" hidden="1">
      <c r="B4036" s="189">
        <f t="shared" si="2080"/>
        <v>0</v>
      </c>
      <c r="C4036" s="189">
        <f t="shared" ca="1" si="2081"/>
        <v>0</v>
      </c>
      <c r="D4036" s="189">
        <f t="shared" si="2082"/>
        <v>0</v>
      </c>
      <c r="E4036" s="189">
        <f t="shared" ca="1" si="2083"/>
        <v>0</v>
      </c>
      <c r="F4036" s="189">
        <f t="shared" si="2084"/>
        <v>0</v>
      </c>
      <c r="G4036" s="189" cm="1">
        <f t="array" aca="1" ref="G4036" ca="1">OFFSET(G4036,-1,,,)+1</f>
        <v>4031</v>
      </c>
      <c r="H4036" s="189">
        <f t="shared" si="2079"/>
        <v>0</v>
      </c>
      <c r="I4036" s="189">
        <f t="shared" si="2085"/>
        <v>0</v>
      </c>
      <c r="J4036" s="179">
        <f t="shared" si="2086"/>
        <v>0</v>
      </c>
      <c r="K4036" s="173"/>
      <c r="L4036" s="174" t="str" cm="1">
        <f t="array" aca="1" ref="L4036" ca="1">IF($K4036="",OFFSET(L4036,-1,,,),K4036)</f>
        <v>15.01.22.09.01.03</v>
      </c>
      <c r="M4036" s="175" t="str" cm="1">
        <f t="array" aca="1" ref="M4036" ca="1">IF(OR($K4036=0,$K4036=""),OFFSET(M4036,-1,,,),O4036)</f>
        <v>RODAPÉ PORCELANATO  90X90CM H=10CM</v>
      </c>
      <c r="N4036" s="67" t="s">
        <v>265</v>
      </c>
      <c r="O4036" s="68" t="s">
        <v>266</v>
      </c>
      <c r="P4036" s="68"/>
      <c r="Q4036" s="68" t="s">
        <v>3258</v>
      </c>
      <c r="R4036" s="69">
        <v>14.9259</v>
      </c>
      <c r="S4036" s="70">
        <v>5.9</v>
      </c>
      <c r="T4036" s="70">
        <v>88.062810000000013</v>
      </c>
      <c r="U4036" s="67" t="s">
        <v>1519</v>
      </c>
      <c r="V4036" s="71" t="s">
        <v>4202</v>
      </c>
      <c r="W4036" s="171"/>
      <c r="X4036" s="172"/>
      <c r="Y4036" s="176">
        <f t="shared" si="2078"/>
        <v>0</v>
      </c>
      <c r="AA4036" s="192"/>
    </row>
    <row r="4037" spans="2:27" hidden="1">
      <c r="B4037" s="189">
        <f t="shared" si="2080"/>
        <v>0</v>
      </c>
      <c r="C4037" s="189">
        <f t="shared" ca="1" si="2081"/>
        <v>0</v>
      </c>
      <c r="D4037" s="189">
        <f t="shared" si="2082"/>
        <v>0</v>
      </c>
      <c r="E4037" s="189">
        <f t="shared" ca="1" si="2083"/>
        <v>0</v>
      </c>
      <c r="F4037" s="189">
        <f t="shared" si="2084"/>
        <v>0</v>
      </c>
      <c r="G4037" s="189" cm="1">
        <f t="array" aca="1" ref="G4037" ca="1">OFFSET(G4037,-1,,,)+1</f>
        <v>4032</v>
      </c>
      <c r="H4037" s="189">
        <f t="shared" si="2079"/>
        <v>0</v>
      </c>
      <c r="I4037" s="189">
        <f t="shared" si="2085"/>
        <v>0</v>
      </c>
      <c r="J4037" s="179">
        <f t="shared" si="2086"/>
        <v>0</v>
      </c>
      <c r="K4037" s="173"/>
      <c r="L4037" s="174" t="str" cm="1">
        <f t="array" aca="1" ref="L4037" ca="1">IF($K4037="",OFFSET(L4037,-1,,,),K4037)</f>
        <v>15.01.22.09.01.03</v>
      </c>
      <c r="M4037" s="175" t="str" cm="1">
        <f t="array" aca="1" ref="M4037" ca="1">IF(OR($K4037=0,$K4037=""),OFFSET(M4037,-1,,,),O4037)</f>
        <v>RODAPÉ PORCELANATO  90X90CM H=10CM</v>
      </c>
      <c r="N4037" s="67" t="s">
        <v>3816</v>
      </c>
      <c r="O4037" s="68" t="s">
        <v>4241</v>
      </c>
      <c r="P4037" s="68"/>
      <c r="Q4037" s="68" t="s">
        <v>3253</v>
      </c>
      <c r="R4037" s="69">
        <v>45.23</v>
      </c>
      <c r="S4037" s="70">
        <v>32.5</v>
      </c>
      <c r="T4037" s="70">
        <v>1469.9749999999999</v>
      </c>
      <c r="U4037" s="67" t="s">
        <v>1519</v>
      </c>
      <c r="V4037" s="71" t="s">
        <v>4202</v>
      </c>
      <c r="W4037" s="171"/>
      <c r="X4037" s="172"/>
      <c r="Y4037" s="176">
        <f t="shared" si="2078"/>
        <v>0</v>
      </c>
      <c r="AA4037" s="192"/>
    </row>
    <row r="4038" spans="2:27">
      <c r="B4038" s="189">
        <f t="shared" si="2080"/>
        <v>0</v>
      </c>
      <c r="C4038" s="189">
        <f t="shared" ca="1" si="2081"/>
        <v>0</v>
      </c>
      <c r="D4038" s="189">
        <f t="shared" si="2082"/>
        <v>0</v>
      </c>
      <c r="E4038" s="189">
        <f t="shared" ca="1" si="2083"/>
        <v>0</v>
      </c>
      <c r="F4038" s="189">
        <f t="shared" si="2084"/>
        <v>0</v>
      </c>
      <c r="G4038" s="189" cm="1">
        <f t="array" aca="1" ref="G4038" ca="1">OFFSET(G4038,-1,,,)+1</f>
        <v>4033</v>
      </c>
      <c r="H4038" s="189">
        <f t="shared" si="2079"/>
        <v>0</v>
      </c>
      <c r="I4038" s="189">
        <f t="shared" si="2085"/>
        <v>0</v>
      </c>
      <c r="J4038" s="179">
        <f t="shared" si="2086"/>
        <v>0</v>
      </c>
      <c r="K4038" s="173" t="s">
        <v>3714</v>
      </c>
      <c r="L4038" s="174" t="str" cm="1">
        <f t="array" aca="1" ref="L4038" ca="1">IF($K4038="",OFFSET(L4038,-1,,,),K4038)</f>
        <v>15.01.22.09.01.04</v>
      </c>
      <c r="M4038" s="175" t="str" cm="1">
        <f t="array" aca="1" ref="M4038" ca="1">IF(OR($K4038=0,$K4038=""),OFFSET(M4038,-1,,,),O4038)</f>
        <v>MASSA ÚNICA E=20MM COM ARGAMASSA PRÉ FABRICADA- PAREDE</v>
      </c>
      <c r="N4038" s="67" t="s">
        <v>717</v>
      </c>
      <c r="O4038" s="68" t="s">
        <v>4248</v>
      </c>
      <c r="P4038" s="68"/>
      <c r="Q4038" s="68" t="s">
        <v>3258</v>
      </c>
      <c r="R4038" s="69">
        <v>45.99</v>
      </c>
      <c r="S4038" s="70">
        <v>49.96</v>
      </c>
      <c r="T4038" s="70">
        <v>2297.6604000000002</v>
      </c>
      <c r="U4038" s="67"/>
      <c r="V4038" s="71"/>
      <c r="W4038" s="171"/>
      <c r="X4038" s="172"/>
      <c r="Y4038" s="176">
        <f t="shared" si="2078"/>
        <v>0</v>
      </c>
      <c r="AA4038" s="192"/>
    </row>
    <row r="4039" spans="2:27" hidden="1">
      <c r="B4039" s="189">
        <f t="shared" si="2080"/>
        <v>0</v>
      </c>
      <c r="C4039" s="189">
        <f t="shared" ca="1" si="2081"/>
        <v>0</v>
      </c>
      <c r="D4039" s="189">
        <f t="shared" si="2082"/>
        <v>0</v>
      </c>
      <c r="E4039" s="189">
        <f t="shared" ca="1" si="2083"/>
        <v>0</v>
      </c>
      <c r="F4039" s="189">
        <f t="shared" si="2084"/>
        <v>0</v>
      </c>
      <c r="G4039" s="189" cm="1">
        <f t="array" aca="1" ref="G4039" ca="1">OFFSET(G4039,-1,,,)+1</f>
        <v>4034</v>
      </c>
      <c r="H4039" s="189">
        <f t="shared" si="2079"/>
        <v>0</v>
      </c>
      <c r="I4039" s="189">
        <f t="shared" si="2085"/>
        <v>0</v>
      </c>
      <c r="J4039" s="179">
        <f t="shared" si="2086"/>
        <v>0</v>
      </c>
      <c r="K4039" s="173"/>
      <c r="L4039" s="174" t="str" cm="1">
        <f t="array" aca="1" ref="L4039" ca="1">IF($K4039="",OFFSET(L4039,-1,,,),K4039)</f>
        <v>15.01.22.09.01.04</v>
      </c>
      <c r="M4039" s="175" t="str" cm="1">
        <f t="array" aca="1" ref="M4039" ca="1">IF(OR($K4039=0,$K4039=""),OFFSET(M4039,-1,,,),O4039)</f>
        <v>MASSA ÚNICA E=20MM COM ARGAMASSA PRÉ FABRICADA- PAREDE</v>
      </c>
      <c r="N4039" s="67" t="s">
        <v>522</v>
      </c>
      <c r="O4039" s="68" t="s">
        <v>523</v>
      </c>
      <c r="P4039" s="68"/>
      <c r="Q4039" s="68" t="s">
        <v>3255</v>
      </c>
      <c r="R4039" s="69">
        <v>1563.66</v>
      </c>
      <c r="S4039" s="70">
        <v>0.44</v>
      </c>
      <c r="T4039" s="70">
        <v>688.0104</v>
      </c>
      <c r="U4039" s="67" t="s">
        <v>1519</v>
      </c>
      <c r="V4039" s="71" t="s">
        <v>4202</v>
      </c>
      <c r="W4039" s="171"/>
      <c r="X4039" s="172"/>
      <c r="Y4039" s="176">
        <f t="shared" si="2078"/>
        <v>0</v>
      </c>
      <c r="AA4039" s="192"/>
    </row>
    <row r="4040" spans="2:27" hidden="1">
      <c r="B4040" s="189">
        <f t="shared" si="2080"/>
        <v>0</v>
      </c>
      <c r="C4040" s="189">
        <f t="shared" ca="1" si="2081"/>
        <v>0</v>
      </c>
      <c r="D4040" s="189">
        <f t="shared" si="2082"/>
        <v>0</v>
      </c>
      <c r="E4040" s="189">
        <f t="shared" ca="1" si="2083"/>
        <v>0</v>
      </c>
      <c r="F4040" s="189">
        <f t="shared" si="2084"/>
        <v>0</v>
      </c>
      <c r="G4040" s="189" cm="1">
        <f t="array" aca="1" ref="G4040" ca="1">OFFSET(G4040,-1,,,)+1</f>
        <v>4035</v>
      </c>
      <c r="H4040" s="189">
        <f t="shared" si="2079"/>
        <v>0</v>
      </c>
      <c r="I4040" s="189">
        <f t="shared" si="2085"/>
        <v>0</v>
      </c>
      <c r="J4040" s="179">
        <f t="shared" si="2086"/>
        <v>0</v>
      </c>
      <c r="K4040" s="173"/>
      <c r="L4040" s="174" t="str" cm="1">
        <f t="array" aca="1" ref="L4040" ca="1">IF($K4040="",OFFSET(L4040,-1,,,),K4040)</f>
        <v>15.01.22.09.01.04</v>
      </c>
      <c r="M4040" s="175" t="str" cm="1">
        <f t="array" aca="1" ref="M4040" ca="1">IF(OR($K4040=0,$K4040=""),OFFSET(M4040,-1,,,),O4040)</f>
        <v>MASSA ÚNICA E=20MM COM ARGAMASSA PRÉ FABRICADA- PAREDE</v>
      </c>
      <c r="N4040" s="67" t="s">
        <v>369</v>
      </c>
      <c r="O4040" s="68" t="s">
        <v>370</v>
      </c>
      <c r="P4040" s="68"/>
      <c r="Q4040" s="68" t="s">
        <v>3258</v>
      </c>
      <c r="R4040" s="69">
        <v>45.99</v>
      </c>
      <c r="S4040" s="70">
        <v>35</v>
      </c>
      <c r="T4040" s="70">
        <v>1609.65</v>
      </c>
      <c r="U4040" s="67" t="s">
        <v>1519</v>
      </c>
      <c r="V4040" s="71" t="s">
        <v>4202</v>
      </c>
      <c r="W4040" s="171"/>
      <c r="X4040" s="172"/>
      <c r="Y4040" s="176">
        <f t="shared" si="2078"/>
        <v>0</v>
      </c>
      <c r="AA4040" s="192"/>
    </row>
    <row r="4041" spans="2:27">
      <c r="B4041" s="189">
        <f t="shared" si="2080"/>
        <v>0</v>
      </c>
      <c r="C4041" s="189">
        <f t="shared" ca="1" si="2081"/>
        <v>0</v>
      </c>
      <c r="D4041" s="189">
        <f t="shared" si="2082"/>
        <v>0</v>
      </c>
      <c r="E4041" s="189">
        <f t="shared" ca="1" si="2083"/>
        <v>0</v>
      </c>
      <c r="F4041" s="189">
        <f t="shared" si="2084"/>
        <v>0</v>
      </c>
      <c r="G4041" s="189" cm="1">
        <f t="array" aca="1" ref="G4041" ca="1">OFFSET(G4041,-1,,,)+1</f>
        <v>4036</v>
      </c>
      <c r="H4041" s="189">
        <f t="shared" si="2079"/>
        <v>0</v>
      </c>
      <c r="I4041" s="189">
        <f t="shared" si="2085"/>
        <v>0</v>
      </c>
      <c r="J4041" s="179">
        <f t="shared" si="2086"/>
        <v>0</v>
      </c>
      <c r="K4041" s="173" t="s">
        <v>3715</v>
      </c>
      <c r="L4041" s="174" t="str" cm="1">
        <f t="array" aca="1" ref="L4041" ca="1">IF($K4041="",OFFSET(L4041,-1,,,),K4041)</f>
        <v>15.01.22.09.01.05</v>
      </c>
      <c r="M4041" s="175" t="str" cm="1">
        <f t="array" aca="1" ref="M4041" ca="1">IF(OR($K4041=0,$K4041=""),OFFSET(M4041,-1,,,),O4041)</f>
        <v>AZULEJO PORCELANATO 90X90CM COM FRETE DE CERÂMICA EM AC3</v>
      </c>
      <c r="N4041" s="67" t="s">
        <v>4100</v>
      </c>
      <c r="O4041" s="68" t="s">
        <v>4768</v>
      </c>
      <c r="P4041" s="68"/>
      <c r="Q4041" s="68" t="s">
        <v>3258</v>
      </c>
      <c r="R4041" s="69">
        <v>6.9</v>
      </c>
      <c r="S4041" s="70">
        <v>266.74860000000001</v>
      </c>
      <c r="T4041" s="70">
        <v>1840.5653400000001</v>
      </c>
      <c r="U4041" s="67"/>
      <c r="V4041" s="71"/>
      <c r="W4041" s="171"/>
      <c r="X4041" s="172"/>
      <c r="Y4041" s="176">
        <f t="shared" si="2078"/>
        <v>0</v>
      </c>
      <c r="AA4041" s="192"/>
    </row>
    <row r="4042" spans="2:27" hidden="1">
      <c r="B4042" s="189">
        <f t="shared" si="2080"/>
        <v>0</v>
      </c>
      <c r="C4042" s="189">
        <f t="shared" ca="1" si="2081"/>
        <v>0</v>
      </c>
      <c r="D4042" s="189">
        <f t="shared" si="2082"/>
        <v>0</v>
      </c>
      <c r="E4042" s="189">
        <f t="shared" ca="1" si="2083"/>
        <v>0</v>
      </c>
      <c r="F4042" s="189">
        <f t="shared" si="2084"/>
        <v>0</v>
      </c>
      <c r="G4042" s="189" cm="1">
        <f t="array" aca="1" ref="G4042" ca="1">OFFSET(G4042,-1,,,)+1</f>
        <v>4037</v>
      </c>
      <c r="H4042" s="189">
        <f t="shared" si="2079"/>
        <v>0</v>
      </c>
      <c r="I4042" s="189">
        <f t="shared" si="2085"/>
        <v>0</v>
      </c>
      <c r="J4042" s="179">
        <f t="shared" si="2086"/>
        <v>0</v>
      </c>
      <c r="K4042" s="173"/>
      <c r="L4042" s="174" t="str" cm="1">
        <f t="array" aca="1" ref="L4042" ca="1">IF($K4042="",OFFSET(L4042,-1,,,),K4042)</f>
        <v>15.01.22.09.01.05</v>
      </c>
      <c r="M4042" s="175" t="str" cm="1">
        <f t="array" aca="1" ref="M4042" ca="1">IF(OR($K4042=0,$K4042=""),OFFSET(M4042,-1,,,),O4042)</f>
        <v>AZULEJO PORCELANATO 90X90CM COM FRETE DE CERÂMICA EM AC3</v>
      </c>
      <c r="N4042" s="67" t="s">
        <v>259</v>
      </c>
      <c r="O4042" s="68" t="s">
        <v>260</v>
      </c>
      <c r="P4042" s="68"/>
      <c r="Q4042" s="68" t="s">
        <v>3260</v>
      </c>
      <c r="R4042" s="69">
        <v>0.13800000000000001</v>
      </c>
      <c r="S4042" s="70">
        <v>0.03</v>
      </c>
      <c r="T4042" s="70">
        <v>4.1400000000000005E-3</v>
      </c>
      <c r="U4042" s="67" t="s">
        <v>1519</v>
      </c>
      <c r="V4042" s="71" t="s">
        <v>4202</v>
      </c>
      <c r="W4042" s="171"/>
      <c r="X4042" s="172"/>
      <c r="Y4042" s="176">
        <f t="shared" si="2078"/>
        <v>0</v>
      </c>
      <c r="AA4042" s="192"/>
    </row>
    <row r="4043" spans="2:27" hidden="1">
      <c r="B4043" s="189">
        <f t="shared" si="2080"/>
        <v>0</v>
      </c>
      <c r="C4043" s="189">
        <f t="shared" ca="1" si="2081"/>
        <v>0</v>
      </c>
      <c r="D4043" s="189">
        <f t="shared" si="2082"/>
        <v>0</v>
      </c>
      <c r="E4043" s="189">
        <f t="shared" ca="1" si="2083"/>
        <v>0</v>
      </c>
      <c r="F4043" s="189">
        <f t="shared" si="2084"/>
        <v>0</v>
      </c>
      <c r="G4043" s="189" cm="1">
        <f t="array" aca="1" ref="G4043" ca="1">OFFSET(G4043,-1,,,)+1</f>
        <v>4038</v>
      </c>
      <c r="H4043" s="189">
        <f t="shared" si="2079"/>
        <v>0</v>
      </c>
      <c r="I4043" s="189">
        <f t="shared" si="2085"/>
        <v>0</v>
      </c>
      <c r="J4043" s="179">
        <f t="shared" si="2086"/>
        <v>0</v>
      </c>
      <c r="K4043" s="173"/>
      <c r="L4043" s="174" t="str" cm="1">
        <f t="array" aca="1" ref="L4043" ca="1">IF($K4043="",OFFSET(L4043,-1,,,),K4043)</f>
        <v>15.01.22.09.01.05</v>
      </c>
      <c r="M4043" s="175" t="str" cm="1">
        <f t="array" aca="1" ref="M4043" ca="1">IF(OR($K4043=0,$K4043=""),OFFSET(M4043,-1,,,),O4043)</f>
        <v>AZULEJO PORCELANATO 90X90CM COM FRETE DE CERÂMICA EM AC3</v>
      </c>
      <c r="N4043" s="67" t="s">
        <v>242</v>
      </c>
      <c r="O4043" s="68" t="s">
        <v>243</v>
      </c>
      <c r="P4043" s="68"/>
      <c r="Q4043" s="68" t="s">
        <v>3255</v>
      </c>
      <c r="R4043" s="69">
        <v>55.2</v>
      </c>
      <c r="S4043" s="70">
        <v>1.3</v>
      </c>
      <c r="T4043" s="70">
        <v>71.760000000000005</v>
      </c>
      <c r="U4043" s="67" t="s">
        <v>1519</v>
      </c>
      <c r="V4043" s="71" t="s">
        <v>4202</v>
      </c>
      <c r="W4043" s="171"/>
      <c r="X4043" s="172"/>
      <c r="Y4043" s="176">
        <f t="shared" si="2078"/>
        <v>0</v>
      </c>
      <c r="AA4043" s="192"/>
    </row>
    <row r="4044" spans="2:27" hidden="1">
      <c r="B4044" s="189">
        <f t="shared" si="2080"/>
        <v>0</v>
      </c>
      <c r="C4044" s="189">
        <f t="shared" ca="1" si="2081"/>
        <v>0</v>
      </c>
      <c r="D4044" s="189">
        <f t="shared" si="2082"/>
        <v>0</v>
      </c>
      <c r="E4044" s="189">
        <f t="shared" ca="1" si="2083"/>
        <v>0</v>
      </c>
      <c r="F4044" s="189">
        <f t="shared" si="2084"/>
        <v>0</v>
      </c>
      <c r="G4044" s="189" cm="1">
        <f t="array" aca="1" ref="G4044" ca="1">OFFSET(G4044,-1,,,)+1</f>
        <v>4039</v>
      </c>
      <c r="H4044" s="189">
        <f t="shared" si="2079"/>
        <v>0</v>
      </c>
      <c r="I4044" s="189">
        <f t="shared" si="2085"/>
        <v>0</v>
      </c>
      <c r="J4044" s="179">
        <f t="shared" si="2086"/>
        <v>0</v>
      </c>
      <c r="K4044" s="173"/>
      <c r="L4044" s="174" t="str" cm="1">
        <f t="array" aca="1" ref="L4044" ca="1">IF($K4044="",OFFSET(L4044,-1,,,),K4044)</f>
        <v>15.01.22.09.01.05</v>
      </c>
      <c r="M4044" s="175" t="str" cm="1">
        <f t="array" aca="1" ref="M4044" ca="1">IF(OR($K4044=0,$K4044=""),OFFSET(M4044,-1,,,),O4044)</f>
        <v>AZULEJO PORCELANATO 90X90CM COM FRETE DE CERÂMICA EM AC3</v>
      </c>
      <c r="N4044" s="67" t="s">
        <v>261</v>
      </c>
      <c r="O4044" s="68" t="s">
        <v>262</v>
      </c>
      <c r="P4044" s="68"/>
      <c r="Q4044" s="68" t="s">
        <v>3255</v>
      </c>
      <c r="R4044" s="69">
        <v>1.794</v>
      </c>
      <c r="S4044" s="70">
        <v>3.3</v>
      </c>
      <c r="T4044" s="70">
        <v>5.9201999999999995</v>
      </c>
      <c r="U4044" s="67" t="s">
        <v>1519</v>
      </c>
      <c r="V4044" s="71" t="s">
        <v>4202</v>
      </c>
      <c r="W4044" s="171"/>
      <c r="X4044" s="172"/>
      <c r="Y4044" s="176">
        <f t="shared" si="2078"/>
        <v>0</v>
      </c>
      <c r="AA4044" s="192"/>
    </row>
    <row r="4045" spans="2:27" hidden="1">
      <c r="B4045" s="189">
        <f t="shared" si="2080"/>
        <v>0</v>
      </c>
      <c r="C4045" s="189">
        <f t="shared" ca="1" si="2081"/>
        <v>0</v>
      </c>
      <c r="D4045" s="189">
        <f t="shared" si="2082"/>
        <v>0</v>
      </c>
      <c r="E4045" s="189">
        <f t="shared" ca="1" si="2083"/>
        <v>0</v>
      </c>
      <c r="F4045" s="189">
        <f t="shared" si="2084"/>
        <v>0</v>
      </c>
      <c r="G4045" s="189" cm="1">
        <f t="array" aca="1" ref="G4045" ca="1">OFFSET(G4045,-1,,,)+1</f>
        <v>4040</v>
      </c>
      <c r="H4045" s="189">
        <f t="shared" si="2079"/>
        <v>0</v>
      </c>
      <c r="I4045" s="189">
        <f t="shared" si="2085"/>
        <v>0</v>
      </c>
      <c r="J4045" s="179">
        <f t="shared" si="2086"/>
        <v>0</v>
      </c>
      <c r="K4045" s="173"/>
      <c r="L4045" s="174" t="str" cm="1">
        <f t="array" aca="1" ref="L4045" ca="1">IF($K4045="",OFFSET(L4045,-1,,,),K4045)</f>
        <v>15.01.22.09.01.05</v>
      </c>
      <c r="M4045" s="175" t="str" cm="1">
        <f t="array" aca="1" ref="M4045" ca="1">IF(OR($K4045=0,$K4045=""),OFFSET(M4045,-1,,,),O4045)</f>
        <v>AZULEJO PORCELANATO 90X90CM COM FRETE DE CERÂMICA EM AC3</v>
      </c>
      <c r="N4045" s="67" t="s">
        <v>4002</v>
      </c>
      <c r="O4045" s="68" t="s">
        <v>4587</v>
      </c>
      <c r="P4045" s="68"/>
      <c r="Q4045" s="68" t="s">
        <v>3258</v>
      </c>
      <c r="R4045" s="69">
        <v>7.59</v>
      </c>
      <c r="S4045" s="70">
        <v>190</v>
      </c>
      <c r="T4045" s="70">
        <v>1442.1</v>
      </c>
      <c r="U4045" s="67" t="s">
        <v>1519</v>
      </c>
      <c r="V4045" s="71" t="s">
        <v>4202</v>
      </c>
      <c r="W4045" s="171"/>
      <c r="X4045" s="172"/>
      <c r="Y4045" s="176">
        <f t="shared" si="2078"/>
        <v>0</v>
      </c>
      <c r="AA4045" s="192"/>
    </row>
    <row r="4046" spans="2:27" hidden="1">
      <c r="B4046" s="189">
        <f t="shared" si="2080"/>
        <v>0</v>
      </c>
      <c r="C4046" s="189">
        <f t="shared" ca="1" si="2081"/>
        <v>0</v>
      </c>
      <c r="D4046" s="189">
        <f t="shared" si="2082"/>
        <v>0</v>
      </c>
      <c r="E4046" s="189">
        <f t="shared" ca="1" si="2083"/>
        <v>0</v>
      </c>
      <c r="F4046" s="189">
        <f t="shared" si="2084"/>
        <v>0</v>
      </c>
      <c r="G4046" s="189" cm="1">
        <f t="array" aca="1" ref="G4046" ca="1">OFFSET(G4046,-1,,,)+1</f>
        <v>4041</v>
      </c>
      <c r="H4046" s="189">
        <f t="shared" si="2079"/>
        <v>0</v>
      </c>
      <c r="I4046" s="189">
        <f t="shared" si="2085"/>
        <v>0</v>
      </c>
      <c r="J4046" s="179">
        <f t="shared" si="2086"/>
        <v>0</v>
      </c>
      <c r="K4046" s="173"/>
      <c r="L4046" s="174" t="str" cm="1">
        <f t="array" aca="1" ref="L4046" ca="1">IF($K4046="",OFFSET(L4046,-1,,,),K4046)</f>
        <v>15.01.22.09.01.05</v>
      </c>
      <c r="M4046" s="175" t="str" cm="1">
        <f t="array" aca="1" ref="M4046" ca="1">IF(OR($K4046=0,$K4046=""),OFFSET(M4046,-1,,,),O4046)</f>
        <v>AZULEJO PORCELANATO 90X90CM COM FRETE DE CERÂMICA EM AC3</v>
      </c>
      <c r="N4046" s="67" t="s">
        <v>1103</v>
      </c>
      <c r="O4046" s="68" t="s">
        <v>1104</v>
      </c>
      <c r="P4046" s="68"/>
      <c r="Q4046" s="68" t="s">
        <v>3258</v>
      </c>
      <c r="R4046" s="69">
        <v>6.9</v>
      </c>
      <c r="S4046" s="70">
        <v>40</v>
      </c>
      <c r="T4046" s="70">
        <v>276</v>
      </c>
      <c r="U4046" s="67" t="s">
        <v>1519</v>
      </c>
      <c r="V4046" s="71" t="s">
        <v>4202</v>
      </c>
      <c r="W4046" s="171"/>
      <c r="X4046" s="172"/>
      <c r="Y4046" s="176">
        <f t="shared" si="2078"/>
        <v>0</v>
      </c>
      <c r="AA4046" s="192"/>
    </row>
    <row r="4047" spans="2:27" hidden="1">
      <c r="B4047" s="189">
        <f t="shared" si="2080"/>
        <v>0</v>
      </c>
      <c r="C4047" s="189">
        <f t="shared" ca="1" si="2081"/>
        <v>0</v>
      </c>
      <c r="D4047" s="189">
        <f t="shared" si="2082"/>
        <v>0</v>
      </c>
      <c r="E4047" s="189">
        <f t="shared" ca="1" si="2083"/>
        <v>0</v>
      </c>
      <c r="F4047" s="189">
        <f t="shared" si="2084"/>
        <v>0</v>
      </c>
      <c r="G4047" s="189" cm="1">
        <f t="array" aca="1" ref="G4047" ca="1">OFFSET(G4047,-1,,,)+1</f>
        <v>4042</v>
      </c>
      <c r="H4047" s="189">
        <f t="shared" si="2079"/>
        <v>0</v>
      </c>
      <c r="I4047" s="189">
        <f t="shared" si="2085"/>
        <v>0</v>
      </c>
      <c r="J4047" s="179">
        <f t="shared" si="2086"/>
        <v>0</v>
      </c>
      <c r="K4047" s="173"/>
      <c r="L4047" s="174" t="str" cm="1">
        <f t="array" aca="1" ref="L4047" ca="1">IF($K4047="",OFFSET(L4047,-1,,,),K4047)</f>
        <v>15.01.22.09.01.05</v>
      </c>
      <c r="M4047" s="175" t="str" cm="1">
        <f t="array" aca="1" ref="M4047" ca="1">IF(OR($K4047=0,$K4047=""),OFFSET(M4047,-1,,,),O4047)</f>
        <v>AZULEJO PORCELANATO 90X90CM COM FRETE DE CERÂMICA EM AC3</v>
      </c>
      <c r="N4047" s="67" t="s">
        <v>265</v>
      </c>
      <c r="O4047" s="68" t="s">
        <v>266</v>
      </c>
      <c r="P4047" s="68"/>
      <c r="Q4047" s="68" t="s">
        <v>3258</v>
      </c>
      <c r="R4047" s="69">
        <v>7.59</v>
      </c>
      <c r="S4047" s="70">
        <v>5.9</v>
      </c>
      <c r="T4047" s="70">
        <v>44.780999999999999</v>
      </c>
      <c r="U4047" s="67" t="s">
        <v>1519</v>
      </c>
      <c r="V4047" s="71" t="s">
        <v>4202</v>
      </c>
      <c r="W4047" s="171"/>
      <c r="X4047" s="172"/>
      <c r="Y4047" s="176">
        <f t="shared" si="2078"/>
        <v>0</v>
      </c>
      <c r="AA4047" s="192"/>
    </row>
    <row r="4048" spans="2:27">
      <c r="B4048" s="189">
        <f t="shared" si="2080"/>
        <v>0</v>
      </c>
      <c r="C4048" s="189">
        <f t="shared" ca="1" si="2081"/>
        <v>0</v>
      </c>
      <c r="D4048" s="189">
        <f t="shared" si="2082"/>
        <v>0</v>
      </c>
      <c r="E4048" s="189">
        <f t="shared" ca="1" si="2083"/>
        <v>0</v>
      </c>
      <c r="F4048" s="189">
        <f t="shared" si="2084"/>
        <v>0</v>
      </c>
      <c r="G4048" s="189" cm="1">
        <f t="array" aca="1" ref="G4048" ca="1">OFFSET(G4048,-1,,,)+1</f>
        <v>4043</v>
      </c>
      <c r="H4048" s="189">
        <f t="shared" si="2079"/>
        <v>0</v>
      </c>
      <c r="I4048" s="189">
        <f t="shared" si="2085"/>
        <v>0</v>
      </c>
      <c r="J4048" s="179">
        <f t="shared" si="2086"/>
        <v>0</v>
      </c>
      <c r="K4048" s="173" t="s">
        <v>3716</v>
      </c>
      <c r="L4048" s="174" t="str" cm="1">
        <f t="array" aca="1" ref="L4048" ca="1">IF($K4048="",OFFSET(L4048,-1,,,),K4048)</f>
        <v>15.01.22.09.01.06</v>
      </c>
      <c r="M4048" s="175" t="str" cm="1">
        <f t="array" aca="1" ref="M4048" ca="1">IF(OR($K4048=0,$K4048=""),OFFSET(M4048,-1,,,),O4048)</f>
        <v>FORRO DE GESSO ACARTONADO COM PLACA BRANCA (ST)</v>
      </c>
      <c r="N4048" s="67" t="s">
        <v>1179</v>
      </c>
      <c r="O4048" s="68" t="s">
        <v>4615</v>
      </c>
      <c r="P4048" s="68"/>
      <c r="Q4048" s="68" t="s">
        <v>3258</v>
      </c>
      <c r="R4048" s="69">
        <v>8.8699999999999992</v>
      </c>
      <c r="S4048" s="70">
        <v>73.5</v>
      </c>
      <c r="T4048" s="70">
        <v>651.94499999999994</v>
      </c>
      <c r="U4048" s="67"/>
      <c r="V4048" s="71"/>
      <c r="W4048" s="171"/>
      <c r="X4048" s="172"/>
      <c r="Y4048" s="176">
        <f t="shared" si="2078"/>
        <v>0</v>
      </c>
      <c r="AA4048" s="192"/>
    </row>
    <row r="4049" spans="2:27" hidden="1">
      <c r="B4049" s="189">
        <f t="shared" si="2080"/>
        <v>0</v>
      </c>
      <c r="C4049" s="189">
        <f t="shared" ca="1" si="2081"/>
        <v>0</v>
      </c>
      <c r="D4049" s="189">
        <f t="shared" si="2082"/>
        <v>0</v>
      </c>
      <c r="E4049" s="189">
        <f t="shared" ca="1" si="2083"/>
        <v>0</v>
      </c>
      <c r="F4049" s="189">
        <f t="shared" si="2084"/>
        <v>0</v>
      </c>
      <c r="G4049" s="189" cm="1">
        <f t="array" aca="1" ref="G4049" ca="1">OFFSET(G4049,-1,,,)+1</f>
        <v>4044</v>
      </c>
      <c r="H4049" s="189">
        <f t="shared" si="2079"/>
        <v>0</v>
      </c>
      <c r="I4049" s="189">
        <f t="shared" si="2085"/>
        <v>0</v>
      </c>
      <c r="J4049" s="179">
        <f t="shared" si="2086"/>
        <v>0</v>
      </c>
      <c r="K4049" s="173"/>
      <c r="L4049" s="174" t="str" cm="1">
        <f t="array" aca="1" ref="L4049" ca="1">IF($K4049="",OFFSET(L4049,-1,,,),K4049)</f>
        <v>15.01.22.09.01.06</v>
      </c>
      <c r="M4049" s="175" t="str" cm="1">
        <f t="array" aca="1" ref="M4049" ca="1">IF(OR($K4049=0,$K4049=""),OFFSET(M4049,-1,,,),O4049)</f>
        <v>FORRO DE GESSO ACARTONADO COM PLACA BRANCA (ST)</v>
      </c>
      <c r="N4049" s="67" t="s">
        <v>1180</v>
      </c>
      <c r="O4049" s="68" t="s">
        <v>1181</v>
      </c>
      <c r="P4049" s="68"/>
      <c r="Q4049" s="68" t="s">
        <v>3258</v>
      </c>
      <c r="R4049" s="69">
        <v>8.8699999999999992</v>
      </c>
      <c r="S4049" s="70">
        <v>73.5</v>
      </c>
      <c r="T4049" s="70">
        <v>651.94499999999994</v>
      </c>
      <c r="U4049" s="67" t="s">
        <v>1519</v>
      </c>
      <c r="V4049" s="71" t="s">
        <v>4202</v>
      </c>
      <c r="W4049" s="171"/>
      <c r="X4049" s="172"/>
      <c r="Y4049" s="176">
        <f t="shared" si="2078"/>
        <v>0</v>
      </c>
      <c r="AA4049" s="192"/>
    </row>
    <row r="4050" spans="2:27">
      <c r="B4050" s="189">
        <f t="shared" si="2080"/>
        <v>0</v>
      </c>
      <c r="C4050" s="189">
        <f t="shared" ca="1" si="2081"/>
        <v>0</v>
      </c>
      <c r="D4050" s="189">
        <f t="shared" si="2082"/>
        <v>0</v>
      </c>
      <c r="E4050" s="189">
        <f t="shared" ca="1" si="2083"/>
        <v>0</v>
      </c>
      <c r="F4050" s="189">
        <f t="shared" si="2084"/>
        <v>0</v>
      </c>
      <c r="G4050" s="189" cm="1">
        <f t="array" aca="1" ref="G4050" ca="1">OFFSET(G4050,-1,,,)+1</f>
        <v>4045</v>
      </c>
      <c r="H4050" s="189">
        <f t="shared" si="2079"/>
        <v>0</v>
      </c>
      <c r="I4050" s="189">
        <f t="shared" si="2085"/>
        <v>0</v>
      </c>
      <c r="J4050" s="179">
        <f t="shared" si="2086"/>
        <v>0</v>
      </c>
      <c r="K4050" s="173" t="s">
        <v>3717</v>
      </c>
      <c r="L4050" s="174" t="str" cm="1">
        <f t="array" aca="1" ref="L4050" ca="1">IF($K4050="",OFFSET(L4050,-1,,,),K4050)</f>
        <v>15.01.22.09.01.07</v>
      </c>
      <c r="M4050" s="175" t="str" cm="1">
        <f t="array" aca="1" ref="M4050" ca="1">IF(OR($K4050=0,$K4050=""),OFFSET(M4050,-1,,,),O4050)</f>
        <v>TABICA PARA FORRO DE GESSO</v>
      </c>
      <c r="N4050" s="67" t="s">
        <v>1193</v>
      </c>
      <c r="O4050" s="68" t="s">
        <v>4616</v>
      </c>
      <c r="P4050" s="68"/>
      <c r="Q4050" s="68" t="s">
        <v>3253</v>
      </c>
      <c r="R4050" s="69">
        <v>16.91</v>
      </c>
      <c r="S4050" s="70">
        <v>18</v>
      </c>
      <c r="T4050" s="70">
        <v>304.38</v>
      </c>
      <c r="U4050" s="67"/>
      <c r="V4050" s="71"/>
      <c r="W4050" s="171"/>
      <c r="X4050" s="172"/>
      <c r="Y4050" s="176">
        <f t="shared" si="2078"/>
        <v>0</v>
      </c>
      <c r="AA4050" s="192"/>
    </row>
    <row r="4051" spans="2:27" hidden="1">
      <c r="B4051" s="189">
        <f t="shared" si="2080"/>
        <v>0</v>
      </c>
      <c r="C4051" s="189">
        <f t="shared" ca="1" si="2081"/>
        <v>0</v>
      </c>
      <c r="D4051" s="189">
        <f t="shared" si="2082"/>
        <v>0</v>
      </c>
      <c r="E4051" s="189">
        <f t="shared" ca="1" si="2083"/>
        <v>0</v>
      </c>
      <c r="F4051" s="189">
        <f t="shared" si="2084"/>
        <v>0</v>
      </c>
      <c r="G4051" s="189" cm="1">
        <f t="array" aca="1" ref="G4051" ca="1">OFFSET(G4051,-1,,,)+1</f>
        <v>4046</v>
      </c>
      <c r="H4051" s="189">
        <f t="shared" si="2079"/>
        <v>0</v>
      </c>
      <c r="I4051" s="189">
        <f t="shared" si="2085"/>
        <v>0</v>
      </c>
      <c r="J4051" s="179">
        <f t="shared" si="2086"/>
        <v>0</v>
      </c>
      <c r="K4051" s="173"/>
      <c r="L4051" s="174" t="str" cm="1">
        <f t="array" aca="1" ref="L4051" ca="1">IF($K4051="",OFFSET(L4051,-1,,,),K4051)</f>
        <v>15.01.22.09.01.07</v>
      </c>
      <c r="M4051" s="175" t="str" cm="1">
        <f t="array" aca="1" ref="M4051" ca="1">IF(OR($K4051=0,$K4051=""),OFFSET(M4051,-1,,,),O4051)</f>
        <v>TABICA PARA FORRO DE GESSO</v>
      </c>
      <c r="N4051" s="67" t="s">
        <v>1194</v>
      </c>
      <c r="O4051" s="68" t="s">
        <v>1195</v>
      </c>
      <c r="P4051" s="68"/>
      <c r="Q4051" s="68" t="s">
        <v>3253</v>
      </c>
      <c r="R4051" s="69">
        <v>16.91</v>
      </c>
      <c r="S4051" s="70">
        <v>18</v>
      </c>
      <c r="T4051" s="70">
        <v>304.38</v>
      </c>
      <c r="U4051" s="67" t="s">
        <v>1519</v>
      </c>
      <c r="V4051" s="71" t="s">
        <v>4202</v>
      </c>
      <c r="W4051" s="171"/>
      <c r="X4051" s="172"/>
      <c r="Y4051" s="176">
        <f t="shared" si="2078"/>
        <v>0</v>
      </c>
      <c r="AA4051" s="192"/>
    </row>
    <row r="4052" spans="2:27" hidden="1">
      <c r="B4052" s="189">
        <f t="shared" si="2080"/>
        <v>0</v>
      </c>
      <c r="C4052" s="189">
        <f t="shared" ca="1" si="2081"/>
        <v>0</v>
      </c>
      <c r="D4052" s="189">
        <f t="shared" si="2082"/>
        <v>0</v>
      </c>
      <c r="E4052" s="189">
        <f t="shared" ca="1" si="2083"/>
        <v>0</v>
      </c>
      <c r="F4052" s="189">
        <f t="shared" si="2084"/>
        <v>0</v>
      </c>
      <c r="G4052" s="189" cm="1">
        <f t="array" aca="1" ref="G4052" ca="1">OFFSET(G4052,-1,,,)+1</f>
        <v>4047</v>
      </c>
      <c r="H4052" s="189">
        <f t="shared" si="2079"/>
        <v>0</v>
      </c>
      <c r="I4052" s="189">
        <f t="shared" si="2085"/>
        <v>0</v>
      </c>
      <c r="J4052" s="179">
        <f t="shared" si="2086"/>
        <v>0</v>
      </c>
      <c r="K4052" s="173" t="s">
        <v>3718</v>
      </c>
      <c r="L4052" s="174" t="str" cm="1">
        <f t="array" aca="1" ref="L4052" ca="1">IF($K4052="",OFFSET(L4052,-1,,,),K4052)</f>
        <v>15.01.22.09.02</v>
      </c>
      <c r="M4052" s="175" t="str" cm="1">
        <f t="array" aca="1" ref="M4052" ca="1">IF(OR($K4052=0,$K4052=""),OFFSET(M4052,-1,,,),O4052)</f>
        <v>SOLEIRAS / FILETES / PEITORIS</v>
      </c>
      <c r="N4052" s="67" t="s">
        <v>143</v>
      </c>
      <c r="O4052" s="68" t="s">
        <v>4822</v>
      </c>
      <c r="P4052" s="68"/>
      <c r="Q4052" s="68"/>
      <c r="R4052" s="69"/>
      <c r="S4052" s="70"/>
      <c r="T4052" s="70">
        <v>0</v>
      </c>
      <c r="U4052" s="67"/>
      <c r="V4052" s="71"/>
      <c r="W4052" s="171"/>
      <c r="X4052" s="172"/>
      <c r="Y4052" s="176">
        <f t="shared" si="2078"/>
        <v>0</v>
      </c>
      <c r="AA4052" s="192"/>
    </row>
    <row r="4053" spans="2:27">
      <c r="B4053" s="189">
        <f t="shared" si="2080"/>
        <v>0</v>
      </c>
      <c r="C4053" s="189">
        <f t="shared" ca="1" si="2081"/>
        <v>0</v>
      </c>
      <c r="D4053" s="189">
        <f t="shared" si="2082"/>
        <v>0</v>
      </c>
      <c r="E4053" s="189">
        <f t="shared" ca="1" si="2083"/>
        <v>0</v>
      </c>
      <c r="F4053" s="189">
        <f t="shared" si="2084"/>
        <v>0</v>
      </c>
      <c r="G4053" s="189" cm="1">
        <f t="array" aca="1" ref="G4053" ca="1">OFFSET(G4053,-1,,,)+1</f>
        <v>4048</v>
      </c>
      <c r="H4053" s="189">
        <f t="shared" si="2079"/>
        <v>0</v>
      </c>
      <c r="I4053" s="189">
        <f t="shared" si="2085"/>
        <v>0</v>
      </c>
      <c r="J4053" s="179">
        <f t="shared" si="2086"/>
        <v>0</v>
      </c>
      <c r="K4053" s="173" t="s">
        <v>3719</v>
      </c>
      <c r="L4053" s="174" t="str" cm="1">
        <f t="array" aca="1" ref="L4053" ca="1">IF($K4053="",OFFSET(L4053,-1,,,),K4053)</f>
        <v>15.01.22.09.02.01</v>
      </c>
      <c r="M4053" s="175" t="str" cm="1">
        <f t="array" aca="1" ref="M4053" ca="1">IF(OR($K4053=0,$K4053=""),OFFSET(M4053,-1,,,),O4053)</f>
        <v>FILETE EM GRANITO 0,80M COM 03 FACES POLIDAS - H5,0CM</v>
      </c>
      <c r="N4053" s="67" t="s">
        <v>4072</v>
      </c>
      <c r="O4053" s="68" t="s">
        <v>4721</v>
      </c>
      <c r="P4053" s="68"/>
      <c r="Q4053" s="68" t="s">
        <v>3260</v>
      </c>
      <c r="R4053" s="69">
        <v>2</v>
      </c>
      <c r="S4053" s="70">
        <v>55.362499999999997</v>
      </c>
      <c r="T4053" s="70">
        <v>110.72499999999999</v>
      </c>
      <c r="U4053" s="67"/>
      <c r="V4053" s="71"/>
      <c r="W4053" s="171"/>
      <c r="X4053" s="172"/>
      <c r="Y4053" s="176">
        <f t="shared" si="2078"/>
        <v>0</v>
      </c>
      <c r="AA4053" s="192"/>
    </row>
    <row r="4054" spans="2:27" hidden="1">
      <c r="B4054" s="189">
        <f t="shared" si="2080"/>
        <v>0</v>
      </c>
      <c r="C4054" s="189">
        <f t="shared" ca="1" si="2081"/>
        <v>0</v>
      </c>
      <c r="D4054" s="189">
        <f t="shared" si="2082"/>
        <v>0</v>
      </c>
      <c r="E4054" s="189">
        <f t="shared" ca="1" si="2083"/>
        <v>0</v>
      </c>
      <c r="F4054" s="189">
        <f t="shared" si="2084"/>
        <v>0</v>
      </c>
      <c r="G4054" s="189" cm="1">
        <f t="array" aca="1" ref="G4054" ca="1">OFFSET(G4054,-1,,,)+1</f>
        <v>4049</v>
      </c>
      <c r="H4054" s="189">
        <f t="shared" si="2079"/>
        <v>0</v>
      </c>
      <c r="I4054" s="189">
        <f t="shared" si="2085"/>
        <v>0</v>
      </c>
      <c r="J4054" s="179">
        <f t="shared" si="2086"/>
        <v>0</v>
      </c>
      <c r="K4054" s="173"/>
      <c r="L4054" s="174" t="str" cm="1">
        <f t="array" aca="1" ref="L4054" ca="1">IF($K4054="",OFFSET(L4054,-1,,,),K4054)</f>
        <v>15.01.22.09.02.01</v>
      </c>
      <c r="M4054" s="175" t="str" cm="1">
        <f t="array" aca="1" ref="M4054" ca="1">IF(OR($K4054=0,$K4054=""),OFFSET(M4054,-1,,,),O4054)</f>
        <v>FILETE EM GRANITO 0,80M COM 03 FACES POLIDAS - H5,0CM</v>
      </c>
      <c r="N4054" s="67" t="s">
        <v>269</v>
      </c>
      <c r="O4054" s="68" t="s">
        <v>270</v>
      </c>
      <c r="P4054" s="68"/>
      <c r="Q4054" s="68" t="s">
        <v>3255</v>
      </c>
      <c r="R4054" s="69">
        <v>0.5</v>
      </c>
      <c r="S4054" s="70">
        <v>0.65</v>
      </c>
      <c r="T4054" s="70">
        <v>0.32500000000000001</v>
      </c>
      <c r="U4054" s="67" t="s">
        <v>1519</v>
      </c>
      <c r="V4054" s="71" t="s">
        <v>4202</v>
      </c>
      <c r="W4054" s="171"/>
      <c r="X4054" s="172"/>
      <c r="Y4054" s="176">
        <f t="shared" si="2078"/>
        <v>0</v>
      </c>
      <c r="AA4054" s="192"/>
    </row>
    <row r="4055" spans="2:27" hidden="1">
      <c r="B4055" s="189">
        <f t="shared" si="2080"/>
        <v>0</v>
      </c>
      <c r="C4055" s="189">
        <f t="shared" ca="1" si="2081"/>
        <v>0</v>
      </c>
      <c r="D4055" s="189">
        <f t="shared" si="2082"/>
        <v>0</v>
      </c>
      <c r="E4055" s="189">
        <f t="shared" ca="1" si="2083"/>
        <v>0</v>
      </c>
      <c r="F4055" s="189">
        <f t="shared" si="2084"/>
        <v>0</v>
      </c>
      <c r="G4055" s="189" cm="1">
        <f t="array" aca="1" ref="G4055" ca="1">OFFSET(G4055,-1,,,)+1</f>
        <v>4050</v>
      </c>
      <c r="H4055" s="189">
        <f t="shared" si="2079"/>
        <v>0</v>
      </c>
      <c r="I4055" s="189">
        <f t="shared" si="2085"/>
        <v>0</v>
      </c>
      <c r="J4055" s="179">
        <f t="shared" si="2086"/>
        <v>0</v>
      </c>
      <c r="K4055" s="173"/>
      <c r="L4055" s="174" t="str" cm="1">
        <f t="array" aca="1" ref="L4055" ca="1">IF($K4055="",OFFSET(L4055,-1,,,),K4055)</f>
        <v>15.01.22.09.02.01</v>
      </c>
      <c r="M4055" s="175" t="str" cm="1">
        <f t="array" aca="1" ref="M4055" ca="1">IF(OR($K4055=0,$K4055=""),OFFSET(M4055,-1,,,),O4055)</f>
        <v>FILETE EM GRANITO 0,80M COM 03 FACES POLIDAS - H5,0CM</v>
      </c>
      <c r="N4055" s="67" t="s">
        <v>4073</v>
      </c>
      <c r="O4055" s="68" t="s">
        <v>4722</v>
      </c>
      <c r="P4055" s="68"/>
      <c r="Q4055" s="68" t="s">
        <v>3258</v>
      </c>
      <c r="R4055" s="69">
        <v>0.08</v>
      </c>
      <c r="S4055" s="70">
        <v>980</v>
      </c>
      <c r="T4055" s="70">
        <v>78.400000000000006</v>
      </c>
      <c r="U4055" s="67" t="s">
        <v>1519</v>
      </c>
      <c r="V4055" s="71" t="s">
        <v>4202</v>
      </c>
      <c r="W4055" s="171"/>
      <c r="X4055" s="172"/>
      <c r="Y4055" s="176">
        <f t="shared" si="2078"/>
        <v>0</v>
      </c>
      <c r="AA4055" s="192"/>
    </row>
    <row r="4056" spans="2:27" hidden="1">
      <c r="B4056" s="189">
        <f t="shared" si="2080"/>
        <v>0</v>
      </c>
      <c r="C4056" s="189">
        <f t="shared" ca="1" si="2081"/>
        <v>0</v>
      </c>
      <c r="D4056" s="189">
        <f t="shared" si="2082"/>
        <v>0</v>
      </c>
      <c r="E4056" s="189">
        <f t="shared" ca="1" si="2083"/>
        <v>0</v>
      </c>
      <c r="F4056" s="189">
        <f t="shared" si="2084"/>
        <v>0</v>
      </c>
      <c r="G4056" s="189" cm="1">
        <f t="array" aca="1" ref="G4056" ca="1">OFFSET(G4056,-1,,,)+1</f>
        <v>4051</v>
      </c>
      <c r="H4056" s="189">
        <f t="shared" si="2079"/>
        <v>0</v>
      </c>
      <c r="I4056" s="189">
        <f t="shared" si="2085"/>
        <v>0</v>
      </c>
      <c r="J4056" s="179">
        <f t="shared" si="2086"/>
        <v>0</v>
      </c>
      <c r="K4056" s="173"/>
      <c r="L4056" s="174" t="str" cm="1">
        <f t="array" aca="1" ref="L4056" ca="1">IF($K4056="",OFFSET(L4056,-1,,,),K4056)</f>
        <v>15.01.22.09.02.01</v>
      </c>
      <c r="M4056" s="175" t="str" cm="1">
        <f t="array" aca="1" ref="M4056" ca="1">IF(OR($K4056=0,$K4056=""),OFFSET(M4056,-1,,,),O4056)</f>
        <v>FILETE EM GRANITO 0,80M COM 03 FACES POLIDAS - H5,0CM</v>
      </c>
      <c r="N4056" s="67" t="s">
        <v>1125</v>
      </c>
      <c r="O4056" s="68" t="s">
        <v>1126</v>
      </c>
      <c r="P4056" s="68"/>
      <c r="Q4056" s="68" t="s">
        <v>3260</v>
      </c>
      <c r="R4056" s="69">
        <v>2</v>
      </c>
      <c r="S4056" s="70">
        <v>16</v>
      </c>
      <c r="T4056" s="70">
        <v>32</v>
      </c>
      <c r="U4056" s="67" t="s">
        <v>1519</v>
      </c>
      <c r="V4056" s="71" t="s">
        <v>4202</v>
      </c>
      <c r="W4056" s="171"/>
      <c r="X4056" s="172"/>
      <c r="Y4056" s="176">
        <f t="shared" si="2078"/>
        <v>0</v>
      </c>
      <c r="AA4056" s="192"/>
    </row>
    <row r="4057" spans="2:27" hidden="1">
      <c r="B4057" s="189">
        <f t="shared" si="2080"/>
        <v>0</v>
      </c>
      <c r="C4057" s="189">
        <f t="shared" ca="1" si="2081"/>
        <v>0</v>
      </c>
      <c r="D4057" s="189">
        <f t="shared" si="2082"/>
        <v>0</v>
      </c>
      <c r="E4057" s="189">
        <f t="shared" ca="1" si="2083"/>
        <v>0</v>
      </c>
      <c r="F4057" s="189">
        <f t="shared" si="2084"/>
        <v>0</v>
      </c>
      <c r="G4057" s="189" cm="1">
        <f t="array" aca="1" ref="G4057" ca="1">OFFSET(G4057,-1,,,)+1</f>
        <v>4052</v>
      </c>
      <c r="H4057" s="189">
        <f t="shared" si="2079"/>
        <v>0</v>
      </c>
      <c r="I4057" s="189">
        <f t="shared" si="2085"/>
        <v>0</v>
      </c>
      <c r="J4057" s="179">
        <f t="shared" si="2086"/>
        <v>0</v>
      </c>
      <c r="K4057" s="173" t="s">
        <v>3720</v>
      </c>
      <c r="L4057" s="174" t="str" cm="1">
        <f t="array" aca="1" ref="L4057" ca="1">IF($K4057="",OFFSET(L4057,-1,,,),K4057)</f>
        <v>15.01.22.09.03</v>
      </c>
      <c r="M4057" s="175" t="str" cm="1">
        <f t="array" aca="1" ref="M4057" ca="1">IF(OR($K4057=0,$K4057=""),OFFSET(M4057,-1,,,),O4057)</f>
        <v>INSTALAÇÕES</v>
      </c>
      <c r="N4057" s="67" t="s">
        <v>143</v>
      </c>
      <c r="O4057" s="68" t="s">
        <v>4724</v>
      </c>
      <c r="P4057" s="68"/>
      <c r="Q4057" s="68"/>
      <c r="R4057" s="69"/>
      <c r="S4057" s="70"/>
      <c r="T4057" s="70">
        <v>0</v>
      </c>
      <c r="U4057" s="67"/>
      <c r="V4057" s="71"/>
      <c r="W4057" s="171"/>
      <c r="X4057" s="172"/>
      <c r="Y4057" s="176">
        <f t="shared" si="2078"/>
        <v>0</v>
      </c>
      <c r="AA4057" s="192"/>
    </row>
    <row r="4058" spans="2:27">
      <c r="B4058" s="189">
        <f t="shared" si="2080"/>
        <v>0</v>
      </c>
      <c r="C4058" s="189">
        <f t="shared" ca="1" si="2081"/>
        <v>0</v>
      </c>
      <c r="D4058" s="189">
        <f t="shared" si="2082"/>
        <v>0</v>
      </c>
      <c r="E4058" s="189">
        <f t="shared" ca="1" si="2083"/>
        <v>0</v>
      </c>
      <c r="F4058" s="189">
        <f t="shared" si="2084"/>
        <v>0</v>
      </c>
      <c r="G4058" s="189" cm="1">
        <f t="array" aca="1" ref="G4058" ca="1">OFFSET(G4058,-1,,,)+1</f>
        <v>4053</v>
      </c>
      <c r="H4058" s="189">
        <f t="shared" si="2079"/>
        <v>0</v>
      </c>
      <c r="I4058" s="189">
        <f t="shared" si="2085"/>
        <v>0</v>
      </c>
      <c r="J4058" s="179">
        <f t="shared" si="2086"/>
        <v>0</v>
      </c>
      <c r="K4058" s="173" t="s">
        <v>3721</v>
      </c>
      <c r="L4058" s="174" t="str" cm="1">
        <f t="array" aca="1" ref="L4058" ca="1">IF($K4058="",OFFSET(L4058,-1,,,),K4058)</f>
        <v>15.01.22.09.03.01</v>
      </c>
      <c r="M4058" s="175" t="str" cm="1">
        <f t="array" aca="1" ref="M4058" ca="1">IF(OR($K4058=0,$K4058=""),OFFSET(M4058,-1,,,),O4058)</f>
        <v>BACIA (VASO) SANITÁRIA PNE COM CAIXA ACOPLADA DE LOUÇA BRANCA - (NBR 9050)</v>
      </c>
      <c r="N4058" s="67" t="s">
        <v>1569</v>
      </c>
      <c r="O4058" s="68" t="s">
        <v>4633</v>
      </c>
      <c r="P4058" s="68"/>
      <c r="Q4058" s="68" t="s">
        <v>3260</v>
      </c>
      <c r="R4058" s="69">
        <v>2</v>
      </c>
      <c r="S4058" s="70">
        <v>626.99599999999998</v>
      </c>
      <c r="T4058" s="70">
        <v>1253.992</v>
      </c>
      <c r="U4058" s="67"/>
      <c r="V4058" s="71"/>
      <c r="W4058" s="171"/>
      <c r="X4058" s="172"/>
      <c r="Y4058" s="176">
        <f t="shared" si="2078"/>
        <v>0</v>
      </c>
      <c r="AA4058" s="192"/>
    </row>
    <row r="4059" spans="2:27" hidden="1">
      <c r="B4059" s="189">
        <f t="shared" si="2080"/>
        <v>0</v>
      </c>
      <c r="C4059" s="189">
        <f t="shared" ca="1" si="2081"/>
        <v>0</v>
      </c>
      <c r="D4059" s="189">
        <f t="shared" si="2082"/>
        <v>0</v>
      </c>
      <c r="E4059" s="189">
        <f t="shared" ca="1" si="2083"/>
        <v>0</v>
      </c>
      <c r="F4059" s="189">
        <f t="shared" si="2084"/>
        <v>0</v>
      </c>
      <c r="G4059" s="189" cm="1">
        <f t="array" aca="1" ref="G4059" ca="1">OFFSET(G4059,-1,,,)+1</f>
        <v>4054</v>
      </c>
      <c r="H4059" s="189">
        <f t="shared" si="2079"/>
        <v>0</v>
      </c>
      <c r="I4059" s="189">
        <f t="shared" si="2085"/>
        <v>0</v>
      </c>
      <c r="J4059" s="179">
        <f t="shared" si="2086"/>
        <v>0</v>
      </c>
      <c r="K4059" s="173"/>
      <c r="L4059" s="174" t="str" cm="1">
        <f t="array" aca="1" ref="L4059" ca="1">IF($K4059="",OFFSET(L4059,-1,,,),K4059)</f>
        <v>15.01.22.09.03.01</v>
      </c>
      <c r="M4059" s="175" t="str" cm="1">
        <f t="array" aca="1" ref="M4059" ca="1">IF(OR($K4059=0,$K4059=""),OFFSET(M4059,-1,,,),O4059)</f>
        <v>BACIA (VASO) SANITÁRIA PNE COM CAIXA ACOPLADA DE LOUÇA BRANCA - (NBR 9050)</v>
      </c>
      <c r="N4059" s="67" t="s">
        <v>261</v>
      </c>
      <c r="O4059" s="68" t="s">
        <v>262</v>
      </c>
      <c r="P4059" s="68"/>
      <c r="Q4059" s="68" t="s">
        <v>3255</v>
      </c>
      <c r="R4059" s="69">
        <v>0.24</v>
      </c>
      <c r="S4059" s="70">
        <v>3.3</v>
      </c>
      <c r="T4059" s="70">
        <v>0.79199999999999993</v>
      </c>
      <c r="U4059" s="67" t="s">
        <v>1519</v>
      </c>
      <c r="V4059" s="71" t="s">
        <v>4202</v>
      </c>
      <c r="W4059" s="171"/>
      <c r="X4059" s="172"/>
      <c r="Y4059" s="176">
        <f t="shared" si="2078"/>
        <v>0</v>
      </c>
      <c r="AA4059" s="192"/>
    </row>
    <row r="4060" spans="2:27" hidden="1">
      <c r="B4060" s="189">
        <f t="shared" si="2080"/>
        <v>0</v>
      </c>
      <c r="C4060" s="189">
        <f t="shared" ca="1" si="2081"/>
        <v>0</v>
      </c>
      <c r="D4060" s="189">
        <f t="shared" si="2082"/>
        <v>0</v>
      </c>
      <c r="E4060" s="189">
        <f t="shared" ca="1" si="2083"/>
        <v>0</v>
      </c>
      <c r="F4060" s="189">
        <f t="shared" si="2084"/>
        <v>0</v>
      </c>
      <c r="G4060" s="189" cm="1">
        <f t="array" aca="1" ref="G4060" ca="1">OFFSET(G4060,-1,,,)+1</f>
        <v>4055</v>
      </c>
      <c r="H4060" s="189">
        <f t="shared" si="2079"/>
        <v>0</v>
      </c>
      <c r="I4060" s="189">
        <f t="shared" si="2085"/>
        <v>0</v>
      </c>
      <c r="J4060" s="179">
        <f t="shared" si="2086"/>
        <v>0</v>
      </c>
      <c r="K4060" s="173"/>
      <c r="L4060" s="174" t="str" cm="1">
        <f t="array" aca="1" ref="L4060" ca="1">IF($K4060="",OFFSET(L4060,-1,,,),K4060)</f>
        <v>15.01.22.09.03.01</v>
      </c>
      <c r="M4060" s="175" t="str" cm="1">
        <f t="array" aca="1" ref="M4060" ca="1">IF(OR($K4060=0,$K4060=""),OFFSET(M4060,-1,,,),O4060)</f>
        <v>BACIA (VASO) SANITÁRIA PNE COM CAIXA ACOPLADA DE LOUÇA BRANCA - (NBR 9050)</v>
      </c>
      <c r="N4060" s="67" t="s">
        <v>1231</v>
      </c>
      <c r="O4060" s="68" t="s">
        <v>1232</v>
      </c>
      <c r="P4060" s="68"/>
      <c r="Q4060" s="68" t="s">
        <v>3260</v>
      </c>
      <c r="R4060" s="69">
        <v>2</v>
      </c>
      <c r="S4060" s="70">
        <v>1.6</v>
      </c>
      <c r="T4060" s="70">
        <v>3.2</v>
      </c>
      <c r="U4060" s="67" t="s">
        <v>1519</v>
      </c>
      <c r="V4060" s="71" t="s">
        <v>4202</v>
      </c>
      <c r="W4060" s="171"/>
      <c r="X4060" s="172"/>
      <c r="Y4060" s="176">
        <f t="shared" si="2078"/>
        <v>0</v>
      </c>
      <c r="AA4060" s="192"/>
    </row>
    <row r="4061" spans="2:27" hidden="1">
      <c r="B4061" s="189">
        <f t="shared" si="2080"/>
        <v>0</v>
      </c>
      <c r="C4061" s="189">
        <f t="shared" ca="1" si="2081"/>
        <v>0</v>
      </c>
      <c r="D4061" s="189">
        <f t="shared" si="2082"/>
        <v>0</v>
      </c>
      <c r="E4061" s="189">
        <f t="shared" ca="1" si="2083"/>
        <v>0</v>
      </c>
      <c r="F4061" s="189">
        <f t="shared" si="2084"/>
        <v>0</v>
      </c>
      <c r="G4061" s="189" cm="1">
        <f t="array" aca="1" ref="G4061" ca="1">OFFSET(G4061,-1,,,)+1</f>
        <v>4056</v>
      </c>
      <c r="H4061" s="189">
        <f t="shared" si="2079"/>
        <v>0</v>
      </c>
      <c r="I4061" s="189">
        <f t="shared" si="2085"/>
        <v>0</v>
      </c>
      <c r="J4061" s="179">
        <f t="shared" si="2086"/>
        <v>0</v>
      </c>
      <c r="K4061" s="173"/>
      <c r="L4061" s="174" t="str" cm="1">
        <f t="array" aca="1" ref="L4061" ca="1">IF($K4061="",OFFSET(L4061,-1,,,),K4061)</f>
        <v>15.01.22.09.03.01</v>
      </c>
      <c r="M4061" s="175" t="str" cm="1">
        <f t="array" aca="1" ref="M4061" ca="1">IF(OR($K4061=0,$K4061=""),OFFSET(M4061,-1,,,),O4061)</f>
        <v>BACIA (VASO) SANITÁRIA PNE COM CAIXA ACOPLADA DE LOUÇA BRANCA - (NBR 9050)</v>
      </c>
      <c r="N4061" s="67" t="s">
        <v>1233</v>
      </c>
      <c r="O4061" s="68" t="s">
        <v>1234</v>
      </c>
      <c r="P4061" s="68"/>
      <c r="Q4061" s="68" t="s">
        <v>3260</v>
      </c>
      <c r="R4061" s="69">
        <v>4</v>
      </c>
      <c r="S4061" s="70">
        <v>2</v>
      </c>
      <c r="T4061" s="70">
        <v>8</v>
      </c>
      <c r="U4061" s="67" t="s">
        <v>1519</v>
      </c>
      <c r="V4061" s="71" t="s">
        <v>4202</v>
      </c>
      <c r="W4061" s="171"/>
      <c r="X4061" s="172"/>
      <c r="Y4061" s="176">
        <f t="shared" si="2078"/>
        <v>0</v>
      </c>
      <c r="AA4061" s="192"/>
    </row>
    <row r="4062" spans="2:27" hidden="1">
      <c r="B4062" s="189">
        <f t="shared" si="2080"/>
        <v>0</v>
      </c>
      <c r="C4062" s="189">
        <f t="shared" ca="1" si="2081"/>
        <v>0</v>
      </c>
      <c r="D4062" s="189">
        <f t="shared" si="2082"/>
        <v>0</v>
      </c>
      <c r="E4062" s="189">
        <f t="shared" ca="1" si="2083"/>
        <v>0</v>
      </c>
      <c r="F4062" s="189">
        <f t="shared" si="2084"/>
        <v>0</v>
      </c>
      <c r="G4062" s="189" cm="1">
        <f t="array" aca="1" ref="G4062" ca="1">OFFSET(G4062,-1,,,)+1</f>
        <v>4057</v>
      </c>
      <c r="H4062" s="189">
        <f t="shared" si="2079"/>
        <v>0</v>
      </c>
      <c r="I4062" s="189">
        <f t="shared" si="2085"/>
        <v>0</v>
      </c>
      <c r="J4062" s="179">
        <f t="shared" si="2086"/>
        <v>0</v>
      </c>
      <c r="K4062" s="173"/>
      <c r="L4062" s="174" t="str" cm="1">
        <f t="array" aca="1" ref="L4062" ca="1">IF($K4062="",OFFSET(L4062,-1,,,),K4062)</f>
        <v>15.01.22.09.03.01</v>
      </c>
      <c r="M4062" s="175" t="str" cm="1">
        <f t="array" aca="1" ref="M4062" ca="1">IF(OR($K4062=0,$K4062=""),OFFSET(M4062,-1,,,),O4062)</f>
        <v>BACIA (VASO) SANITÁRIA PNE COM CAIXA ACOPLADA DE LOUÇA BRANCA - (NBR 9050)</v>
      </c>
      <c r="N4062" s="67" t="s">
        <v>1570</v>
      </c>
      <c r="O4062" s="68" t="s">
        <v>1571</v>
      </c>
      <c r="P4062" s="68"/>
      <c r="Q4062" s="68" t="s">
        <v>3260</v>
      </c>
      <c r="R4062" s="69">
        <v>2</v>
      </c>
      <c r="S4062" s="70">
        <v>610</v>
      </c>
      <c r="T4062" s="70">
        <v>1220</v>
      </c>
      <c r="U4062" s="67" t="s">
        <v>1519</v>
      </c>
      <c r="V4062" s="71" t="s">
        <v>4202</v>
      </c>
      <c r="W4062" s="171"/>
      <c r="X4062" s="172"/>
      <c r="Y4062" s="176">
        <f t="shared" si="2078"/>
        <v>0</v>
      </c>
      <c r="AA4062" s="192"/>
    </row>
    <row r="4063" spans="2:27" hidden="1">
      <c r="B4063" s="189">
        <f t="shared" si="2080"/>
        <v>0</v>
      </c>
      <c r="C4063" s="189">
        <f t="shared" ca="1" si="2081"/>
        <v>0</v>
      </c>
      <c r="D4063" s="189">
        <f t="shared" si="2082"/>
        <v>0</v>
      </c>
      <c r="E4063" s="189">
        <f t="shared" ca="1" si="2083"/>
        <v>0</v>
      </c>
      <c r="F4063" s="189">
        <f t="shared" si="2084"/>
        <v>0</v>
      </c>
      <c r="G4063" s="189" cm="1">
        <f t="array" aca="1" ref="G4063" ca="1">OFFSET(G4063,-1,,,)+1</f>
        <v>4058</v>
      </c>
      <c r="H4063" s="189">
        <f t="shared" si="2079"/>
        <v>0</v>
      </c>
      <c r="I4063" s="189">
        <f t="shared" si="2085"/>
        <v>0</v>
      </c>
      <c r="J4063" s="179">
        <f t="shared" si="2086"/>
        <v>0</v>
      </c>
      <c r="K4063" s="173"/>
      <c r="L4063" s="174" t="str" cm="1">
        <f t="array" aca="1" ref="L4063" ca="1">IF($K4063="",OFFSET(L4063,-1,,,),K4063)</f>
        <v>15.01.22.09.03.01</v>
      </c>
      <c r="M4063" s="175" t="str" cm="1">
        <f t="array" aca="1" ref="M4063" ca="1">IF(OR($K4063=0,$K4063=""),OFFSET(M4063,-1,,,),O4063)</f>
        <v>BACIA (VASO) SANITÁRIA PNE COM CAIXA ACOPLADA DE LOUÇA BRANCA - (NBR 9050)</v>
      </c>
      <c r="N4063" s="67" t="s">
        <v>4027</v>
      </c>
      <c r="O4063" s="68" t="s">
        <v>4630</v>
      </c>
      <c r="P4063" s="68"/>
      <c r="Q4063" s="68" t="s">
        <v>3260</v>
      </c>
      <c r="R4063" s="69">
        <v>2</v>
      </c>
      <c r="S4063" s="70">
        <v>11</v>
      </c>
      <c r="T4063" s="70">
        <v>22</v>
      </c>
      <c r="U4063" s="67" t="s">
        <v>1519</v>
      </c>
      <c r="V4063" s="71" t="s">
        <v>4202</v>
      </c>
      <c r="W4063" s="171"/>
      <c r="X4063" s="172"/>
      <c r="Y4063" s="176">
        <f t="shared" si="2078"/>
        <v>0</v>
      </c>
      <c r="AA4063" s="192"/>
    </row>
    <row r="4064" spans="2:27">
      <c r="B4064" s="189">
        <f t="shared" si="2080"/>
        <v>0</v>
      </c>
      <c r="C4064" s="189">
        <f t="shared" ca="1" si="2081"/>
        <v>0</v>
      </c>
      <c r="D4064" s="189">
        <f t="shared" si="2082"/>
        <v>0</v>
      </c>
      <c r="E4064" s="189">
        <f t="shared" ca="1" si="2083"/>
        <v>0</v>
      </c>
      <c r="F4064" s="189">
        <f t="shared" si="2084"/>
        <v>0</v>
      </c>
      <c r="G4064" s="189" cm="1">
        <f t="array" aca="1" ref="G4064" ca="1">OFFSET(G4064,-1,,,)+1</f>
        <v>4059</v>
      </c>
      <c r="H4064" s="189">
        <f t="shared" si="2079"/>
        <v>0</v>
      </c>
      <c r="I4064" s="189">
        <f t="shared" si="2085"/>
        <v>0</v>
      </c>
      <c r="J4064" s="179">
        <f t="shared" si="2086"/>
        <v>0</v>
      </c>
      <c r="K4064" s="173" t="s">
        <v>3722</v>
      </c>
      <c r="L4064" s="174" t="str" cm="1">
        <f t="array" aca="1" ref="L4064" ca="1">IF($K4064="",OFFSET(L4064,-1,,,),K4064)</f>
        <v>15.01.22.09.03.02</v>
      </c>
      <c r="M4064" s="175" t="str" cm="1">
        <f t="array" aca="1" ref="M4064" ca="1">IF(OR($K4064=0,$K4064=""),OFFSET(M4064,-1,,,),O4064)</f>
        <v>LAVATÓRIO DE LOUÇA BRANCA SUSPENSO (SEM COLUNA) - PADRÃO ECONÔMICO</v>
      </c>
      <c r="N4064" s="67" t="s">
        <v>2911</v>
      </c>
      <c r="O4064" s="68" t="s">
        <v>4744</v>
      </c>
      <c r="P4064" s="68"/>
      <c r="Q4064" s="68" t="s">
        <v>3260</v>
      </c>
      <c r="R4064" s="69">
        <v>2</v>
      </c>
      <c r="S4064" s="70">
        <v>136.26400000000001</v>
      </c>
      <c r="T4064" s="70">
        <v>272.52800000000002</v>
      </c>
      <c r="U4064" s="67"/>
      <c r="V4064" s="71"/>
      <c r="W4064" s="171"/>
      <c r="X4064" s="172"/>
      <c r="Y4064" s="176">
        <f t="shared" si="2078"/>
        <v>0</v>
      </c>
      <c r="AA4064" s="192"/>
    </row>
    <row r="4065" spans="2:27" hidden="1">
      <c r="B4065" s="189">
        <f t="shared" si="2080"/>
        <v>0</v>
      </c>
      <c r="C4065" s="189">
        <f t="shared" ca="1" si="2081"/>
        <v>0</v>
      </c>
      <c r="D4065" s="189">
        <f t="shared" si="2082"/>
        <v>0</v>
      </c>
      <c r="E4065" s="189">
        <f t="shared" ca="1" si="2083"/>
        <v>0</v>
      </c>
      <c r="F4065" s="189">
        <f t="shared" si="2084"/>
        <v>0</v>
      </c>
      <c r="G4065" s="189" cm="1">
        <f t="array" aca="1" ref="G4065" ca="1">OFFSET(G4065,-1,,,)+1</f>
        <v>4060</v>
      </c>
      <c r="H4065" s="189">
        <f t="shared" si="2079"/>
        <v>0</v>
      </c>
      <c r="I4065" s="189">
        <f t="shared" si="2085"/>
        <v>0</v>
      </c>
      <c r="J4065" s="179">
        <f t="shared" si="2086"/>
        <v>0</v>
      </c>
      <c r="K4065" s="173"/>
      <c r="L4065" s="174" t="str" cm="1">
        <f t="array" aca="1" ref="L4065" ca="1">IF($K4065="",OFFSET(L4065,-1,,,),K4065)</f>
        <v>15.01.22.09.03.02</v>
      </c>
      <c r="M4065" s="175" t="str" cm="1">
        <f t="array" aca="1" ref="M4065" ca="1">IF(OR($K4065=0,$K4065=""),OFFSET(M4065,-1,,,),O4065)</f>
        <v>LAVATÓRIO DE LOUÇA BRANCA SUSPENSO (SEM COLUNA) - PADRÃO ECONÔMICO</v>
      </c>
      <c r="N4065" s="67" t="s">
        <v>261</v>
      </c>
      <c r="O4065" s="68" t="s">
        <v>262</v>
      </c>
      <c r="P4065" s="68"/>
      <c r="Q4065" s="68" t="s">
        <v>3255</v>
      </c>
      <c r="R4065" s="69">
        <v>0.16</v>
      </c>
      <c r="S4065" s="70">
        <v>3.3</v>
      </c>
      <c r="T4065" s="70">
        <v>0.52800000000000002</v>
      </c>
      <c r="U4065" s="67" t="s">
        <v>1519</v>
      </c>
      <c r="V4065" s="71" t="s">
        <v>4202</v>
      </c>
      <c r="W4065" s="171"/>
      <c r="X4065" s="172"/>
      <c r="Y4065" s="176">
        <f t="shared" si="2078"/>
        <v>0</v>
      </c>
      <c r="AA4065" s="192"/>
    </row>
    <row r="4066" spans="2:27" hidden="1">
      <c r="B4066" s="189">
        <f t="shared" si="2080"/>
        <v>0</v>
      </c>
      <c r="C4066" s="189">
        <f t="shared" ca="1" si="2081"/>
        <v>0</v>
      </c>
      <c r="D4066" s="189">
        <f t="shared" si="2082"/>
        <v>0</v>
      </c>
      <c r="E4066" s="189">
        <f t="shared" ca="1" si="2083"/>
        <v>0</v>
      </c>
      <c r="F4066" s="189">
        <f t="shared" si="2084"/>
        <v>0</v>
      </c>
      <c r="G4066" s="189" cm="1">
        <f t="array" aca="1" ref="G4066" ca="1">OFFSET(G4066,-1,,,)+1</f>
        <v>4061</v>
      </c>
      <c r="H4066" s="189">
        <f t="shared" si="2079"/>
        <v>0</v>
      </c>
      <c r="I4066" s="189">
        <f t="shared" si="2085"/>
        <v>0</v>
      </c>
      <c r="J4066" s="179">
        <f t="shared" si="2086"/>
        <v>0</v>
      </c>
      <c r="K4066" s="173"/>
      <c r="L4066" s="174" t="str" cm="1">
        <f t="array" aca="1" ref="L4066" ca="1">IF($K4066="",OFFSET(L4066,-1,,,),K4066)</f>
        <v>15.01.22.09.03.02</v>
      </c>
      <c r="M4066" s="175" t="str" cm="1">
        <f t="array" aca="1" ref="M4066" ca="1">IF(OR($K4066=0,$K4066=""),OFFSET(M4066,-1,,,),O4066)</f>
        <v>LAVATÓRIO DE LOUÇA BRANCA SUSPENSO (SEM COLUNA) - PADRÃO ECONÔMICO</v>
      </c>
      <c r="N4066" s="67" t="s">
        <v>1237</v>
      </c>
      <c r="O4066" s="68" t="s">
        <v>1238</v>
      </c>
      <c r="P4066" s="68"/>
      <c r="Q4066" s="68" t="s">
        <v>3260</v>
      </c>
      <c r="R4066" s="69">
        <v>2</v>
      </c>
      <c r="S4066" s="70">
        <v>4</v>
      </c>
      <c r="T4066" s="70">
        <v>8</v>
      </c>
      <c r="U4066" s="67" t="s">
        <v>1519</v>
      </c>
      <c r="V4066" s="71" t="s">
        <v>4202</v>
      </c>
      <c r="W4066" s="171"/>
      <c r="X4066" s="172"/>
      <c r="Y4066" s="176">
        <f t="shared" si="2078"/>
        <v>0</v>
      </c>
      <c r="AA4066" s="192"/>
    </row>
    <row r="4067" spans="2:27" hidden="1">
      <c r="B4067" s="189">
        <f t="shared" si="2080"/>
        <v>0</v>
      </c>
      <c r="C4067" s="189">
        <f t="shared" ca="1" si="2081"/>
        <v>0</v>
      </c>
      <c r="D4067" s="189">
        <f t="shared" si="2082"/>
        <v>0</v>
      </c>
      <c r="E4067" s="189">
        <f t="shared" ca="1" si="2083"/>
        <v>0</v>
      </c>
      <c r="F4067" s="189">
        <f t="shared" si="2084"/>
        <v>0</v>
      </c>
      <c r="G4067" s="189" cm="1">
        <f t="array" aca="1" ref="G4067" ca="1">OFFSET(G4067,-1,,,)+1</f>
        <v>4062</v>
      </c>
      <c r="H4067" s="189">
        <f t="shared" si="2079"/>
        <v>0</v>
      </c>
      <c r="I4067" s="189">
        <f t="shared" si="2085"/>
        <v>0</v>
      </c>
      <c r="J4067" s="179">
        <f t="shared" si="2086"/>
        <v>0</v>
      </c>
      <c r="K4067" s="173"/>
      <c r="L4067" s="174" t="str" cm="1">
        <f t="array" aca="1" ref="L4067" ca="1">IF($K4067="",OFFSET(L4067,-1,,,),K4067)</f>
        <v>15.01.22.09.03.02</v>
      </c>
      <c r="M4067" s="175" t="str" cm="1">
        <f t="array" aca="1" ref="M4067" ca="1">IF(OR($K4067=0,$K4067=""),OFFSET(M4067,-1,,,),O4067)</f>
        <v>LAVATÓRIO DE LOUÇA BRANCA SUSPENSO (SEM COLUNA) - PADRÃO ECONÔMICO</v>
      </c>
      <c r="N4067" s="67" t="s">
        <v>1239</v>
      </c>
      <c r="O4067" s="68" t="s">
        <v>1240</v>
      </c>
      <c r="P4067" s="68"/>
      <c r="Q4067" s="68" t="s">
        <v>3260</v>
      </c>
      <c r="R4067" s="69">
        <v>2</v>
      </c>
      <c r="S4067" s="70">
        <v>6.8</v>
      </c>
      <c r="T4067" s="70">
        <v>13.6</v>
      </c>
      <c r="U4067" s="67" t="s">
        <v>1519</v>
      </c>
      <c r="V4067" s="71" t="s">
        <v>4202</v>
      </c>
      <c r="W4067" s="171"/>
      <c r="X4067" s="172"/>
      <c r="Y4067" s="176">
        <f t="shared" si="2078"/>
        <v>0</v>
      </c>
      <c r="AA4067" s="192"/>
    </row>
    <row r="4068" spans="2:27" hidden="1">
      <c r="B4068" s="189">
        <f t="shared" si="2080"/>
        <v>0</v>
      </c>
      <c r="C4068" s="189">
        <f t="shared" ca="1" si="2081"/>
        <v>0</v>
      </c>
      <c r="D4068" s="189">
        <f t="shared" si="2082"/>
        <v>0</v>
      </c>
      <c r="E4068" s="189">
        <f t="shared" ca="1" si="2083"/>
        <v>0</v>
      </c>
      <c r="F4068" s="189">
        <f t="shared" si="2084"/>
        <v>0</v>
      </c>
      <c r="G4068" s="189" cm="1">
        <f t="array" aca="1" ref="G4068" ca="1">OFFSET(G4068,-1,,,)+1</f>
        <v>4063</v>
      </c>
      <c r="H4068" s="189">
        <f t="shared" si="2079"/>
        <v>0</v>
      </c>
      <c r="I4068" s="189">
        <f t="shared" si="2085"/>
        <v>0</v>
      </c>
      <c r="J4068" s="179">
        <f t="shared" si="2086"/>
        <v>0</v>
      </c>
      <c r="K4068" s="173"/>
      <c r="L4068" s="174" t="str" cm="1">
        <f t="array" aca="1" ref="L4068" ca="1">IF($K4068="",OFFSET(L4068,-1,,,),K4068)</f>
        <v>15.01.22.09.03.02</v>
      </c>
      <c r="M4068" s="175" t="str" cm="1">
        <f t="array" aca="1" ref="M4068" ca="1">IF(OR($K4068=0,$K4068=""),OFFSET(M4068,-1,,,),O4068)</f>
        <v>LAVATÓRIO DE LOUÇA BRANCA SUSPENSO (SEM COLUNA) - PADRÃO ECONÔMICO</v>
      </c>
      <c r="N4068" s="67" t="s">
        <v>1573</v>
      </c>
      <c r="O4068" s="68" t="s">
        <v>1574</v>
      </c>
      <c r="P4068" s="68"/>
      <c r="Q4068" s="68" t="s">
        <v>3260</v>
      </c>
      <c r="R4068" s="69">
        <v>2</v>
      </c>
      <c r="S4068" s="70">
        <v>68</v>
      </c>
      <c r="T4068" s="70">
        <v>136</v>
      </c>
      <c r="U4068" s="67" t="s">
        <v>1519</v>
      </c>
      <c r="V4068" s="71" t="s">
        <v>4202</v>
      </c>
      <c r="W4068" s="171"/>
      <c r="X4068" s="172"/>
      <c r="Y4068" s="176">
        <f t="shared" si="2078"/>
        <v>0</v>
      </c>
      <c r="AA4068" s="192"/>
    </row>
    <row r="4069" spans="2:27" hidden="1">
      <c r="B4069" s="189">
        <f t="shared" si="2080"/>
        <v>0</v>
      </c>
      <c r="C4069" s="189">
        <f t="shared" ca="1" si="2081"/>
        <v>0</v>
      </c>
      <c r="D4069" s="189">
        <f t="shared" si="2082"/>
        <v>0</v>
      </c>
      <c r="E4069" s="189">
        <f t="shared" ca="1" si="2083"/>
        <v>0</v>
      </c>
      <c r="F4069" s="189">
        <f t="shared" si="2084"/>
        <v>0</v>
      </c>
      <c r="G4069" s="189" cm="1">
        <f t="array" aca="1" ref="G4069" ca="1">OFFSET(G4069,-1,,,)+1</f>
        <v>4064</v>
      </c>
      <c r="H4069" s="189">
        <f t="shared" si="2079"/>
        <v>0</v>
      </c>
      <c r="I4069" s="189">
        <f t="shared" si="2085"/>
        <v>0</v>
      </c>
      <c r="J4069" s="179">
        <f t="shared" si="2086"/>
        <v>0</v>
      </c>
      <c r="K4069" s="173"/>
      <c r="L4069" s="174" t="str" cm="1">
        <f t="array" aca="1" ref="L4069" ca="1">IF($K4069="",OFFSET(L4069,-1,,,),K4069)</f>
        <v>15.01.22.09.03.02</v>
      </c>
      <c r="M4069" s="175" t="str" cm="1">
        <f t="array" aca="1" ref="M4069" ca="1">IF(OR($K4069=0,$K4069=""),OFFSET(M4069,-1,,,),O4069)</f>
        <v>LAVATÓRIO DE LOUÇA BRANCA SUSPENSO (SEM COLUNA) - PADRÃO ECONÔMICO</v>
      </c>
      <c r="N4069" s="67" t="s">
        <v>2912</v>
      </c>
      <c r="O4069" s="68" t="s">
        <v>3110</v>
      </c>
      <c r="P4069" s="68"/>
      <c r="Q4069" s="68" t="s">
        <v>3260</v>
      </c>
      <c r="R4069" s="69">
        <v>2</v>
      </c>
      <c r="S4069" s="70">
        <v>40</v>
      </c>
      <c r="T4069" s="70">
        <v>80</v>
      </c>
      <c r="U4069" s="67" t="s">
        <v>1519</v>
      </c>
      <c r="V4069" s="71" t="s">
        <v>4202</v>
      </c>
      <c r="W4069" s="171"/>
      <c r="X4069" s="172"/>
      <c r="Y4069" s="176">
        <f t="shared" si="2078"/>
        <v>0</v>
      </c>
      <c r="AA4069" s="192"/>
    </row>
    <row r="4070" spans="2:27" hidden="1">
      <c r="B4070" s="189">
        <f t="shared" si="2080"/>
        <v>0</v>
      </c>
      <c r="C4070" s="189">
        <f t="shared" ca="1" si="2081"/>
        <v>0</v>
      </c>
      <c r="D4070" s="189">
        <f t="shared" si="2082"/>
        <v>0</v>
      </c>
      <c r="E4070" s="189">
        <f t="shared" ca="1" si="2083"/>
        <v>0</v>
      </c>
      <c r="F4070" s="189">
        <f t="shared" si="2084"/>
        <v>0</v>
      </c>
      <c r="G4070" s="189" cm="1">
        <f t="array" aca="1" ref="G4070" ca="1">OFFSET(G4070,-1,,,)+1</f>
        <v>4065</v>
      </c>
      <c r="H4070" s="189">
        <f t="shared" si="2079"/>
        <v>0</v>
      </c>
      <c r="I4070" s="189">
        <f t="shared" si="2085"/>
        <v>0</v>
      </c>
      <c r="J4070" s="179">
        <f t="shared" si="2086"/>
        <v>0</v>
      </c>
      <c r="K4070" s="173"/>
      <c r="L4070" s="174" t="str" cm="1">
        <f t="array" aca="1" ref="L4070" ca="1">IF($K4070="",OFFSET(L4070,-1,,,),K4070)</f>
        <v>15.01.22.09.03.02</v>
      </c>
      <c r="M4070" s="175" t="str" cm="1">
        <f t="array" aca="1" ref="M4070" ca="1">IF(OR($K4070=0,$K4070=""),OFFSET(M4070,-1,,,),O4070)</f>
        <v>LAVATÓRIO DE LOUÇA BRANCA SUSPENSO (SEM COLUNA) - PADRÃO ECONÔMICO</v>
      </c>
      <c r="N4070" s="67" t="s">
        <v>1243</v>
      </c>
      <c r="O4070" s="68" t="s">
        <v>4632</v>
      </c>
      <c r="P4070" s="68"/>
      <c r="Q4070" s="68" t="s">
        <v>3260</v>
      </c>
      <c r="R4070" s="69">
        <v>4</v>
      </c>
      <c r="S4070" s="70">
        <v>3.1</v>
      </c>
      <c r="T4070" s="70">
        <v>12.4</v>
      </c>
      <c r="U4070" s="67" t="s">
        <v>1519</v>
      </c>
      <c r="V4070" s="71" t="s">
        <v>4202</v>
      </c>
      <c r="W4070" s="171"/>
      <c r="X4070" s="172"/>
      <c r="Y4070" s="176">
        <f t="shared" si="2078"/>
        <v>0</v>
      </c>
      <c r="AA4070" s="192"/>
    </row>
    <row r="4071" spans="2:27" hidden="1">
      <c r="B4071" s="189">
        <f t="shared" si="2080"/>
        <v>0</v>
      </c>
      <c r="C4071" s="189">
        <f t="shared" ca="1" si="2081"/>
        <v>0</v>
      </c>
      <c r="D4071" s="189">
        <f t="shared" si="2082"/>
        <v>0</v>
      </c>
      <c r="E4071" s="189">
        <f t="shared" ca="1" si="2083"/>
        <v>0</v>
      </c>
      <c r="F4071" s="189">
        <f t="shared" si="2084"/>
        <v>0</v>
      </c>
      <c r="G4071" s="189" cm="1">
        <f t="array" aca="1" ref="G4071" ca="1">OFFSET(G4071,-1,,,)+1</f>
        <v>4066</v>
      </c>
      <c r="H4071" s="189">
        <f t="shared" si="2079"/>
        <v>0</v>
      </c>
      <c r="I4071" s="189">
        <f t="shared" si="2085"/>
        <v>0</v>
      </c>
      <c r="J4071" s="179">
        <f t="shared" si="2086"/>
        <v>0</v>
      </c>
      <c r="K4071" s="173"/>
      <c r="L4071" s="174" t="str" cm="1">
        <f t="array" aca="1" ref="L4071" ca="1">IF($K4071="",OFFSET(L4071,-1,,,),K4071)</f>
        <v>15.01.22.09.03.02</v>
      </c>
      <c r="M4071" s="175" t="str" cm="1">
        <f t="array" aca="1" ref="M4071" ca="1">IF(OR($K4071=0,$K4071=""),OFFSET(M4071,-1,,,),O4071)</f>
        <v>LAVATÓRIO DE LOUÇA BRANCA SUSPENSO (SEM COLUNA) - PADRÃO ECONÔMICO</v>
      </c>
      <c r="N4071" s="67" t="s">
        <v>4027</v>
      </c>
      <c r="O4071" s="68" t="s">
        <v>4630</v>
      </c>
      <c r="P4071" s="68"/>
      <c r="Q4071" s="68" t="s">
        <v>3260</v>
      </c>
      <c r="R4071" s="69">
        <v>2</v>
      </c>
      <c r="S4071" s="70">
        <v>11</v>
      </c>
      <c r="T4071" s="70">
        <v>22</v>
      </c>
      <c r="U4071" s="67" t="s">
        <v>1519</v>
      </c>
      <c r="V4071" s="71" t="s">
        <v>4202</v>
      </c>
      <c r="W4071" s="171"/>
      <c r="X4071" s="172"/>
      <c r="Y4071" s="176">
        <f t="shared" si="2078"/>
        <v>0</v>
      </c>
      <c r="AA4071" s="192"/>
    </row>
    <row r="4072" spans="2:27">
      <c r="B4072" s="189">
        <f t="shared" si="2080"/>
        <v>0</v>
      </c>
      <c r="C4072" s="189">
        <f t="shared" ca="1" si="2081"/>
        <v>0</v>
      </c>
      <c r="D4072" s="189">
        <f t="shared" si="2082"/>
        <v>0</v>
      </c>
      <c r="E4072" s="189">
        <f t="shared" ca="1" si="2083"/>
        <v>0</v>
      </c>
      <c r="F4072" s="189">
        <f t="shared" si="2084"/>
        <v>0</v>
      </c>
      <c r="G4072" s="189" cm="1">
        <f t="array" aca="1" ref="G4072" ca="1">OFFSET(G4072,-1,,,)+1</f>
        <v>4067</v>
      </c>
      <c r="H4072" s="189">
        <f t="shared" si="2079"/>
        <v>0</v>
      </c>
      <c r="I4072" s="189">
        <f t="shared" si="2085"/>
        <v>0</v>
      </c>
      <c r="J4072" s="179">
        <f t="shared" si="2086"/>
        <v>0</v>
      </c>
      <c r="K4072" s="173" t="s">
        <v>3723</v>
      </c>
      <c r="L4072" s="174" t="str" cm="1">
        <f t="array" aca="1" ref="L4072" ca="1">IF($K4072="",OFFSET(L4072,-1,,,),K4072)</f>
        <v>15.01.22.09.03.03</v>
      </c>
      <c r="M4072" s="175" t="str" cm="1">
        <f t="array" aca="1" ref="M4072" ca="1">IF(OR($K4072=0,$K4072=""),OFFSET(M4072,-1,,,),O4072)</f>
        <v>LOUÇAS E METAIS WC PNE</v>
      </c>
      <c r="N4072" s="67" t="s">
        <v>4151</v>
      </c>
      <c r="O4072" s="68" t="s">
        <v>4866</v>
      </c>
      <c r="P4072" s="68"/>
      <c r="Q4072" s="68" t="s">
        <v>3267</v>
      </c>
      <c r="R4072" s="69">
        <v>2</v>
      </c>
      <c r="S4072" s="70">
        <v>1646.16</v>
      </c>
      <c r="T4072" s="70">
        <v>3292.32</v>
      </c>
      <c r="U4072" s="67"/>
      <c r="V4072" s="71"/>
      <c r="W4072" s="171"/>
      <c r="X4072" s="172"/>
      <c r="Y4072" s="176">
        <f t="shared" si="2078"/>
        <v>0</v>
      </c>
      <c r="AA4072" s="192"/>
    </row>
    <row r="4073" spans="2:27" hidden="1">
      <c r="B4073" s="189">
        <f t="shared" si="2080"/>
        <v>0</v>
      </c>
      <c r="C4073" s="189">
        <f t="shared" ca="1" si="2081"/>
        <v>0</v>
      </c>
      <c r="D4073" s="189">
        <f t="shared" si="2082"/>
        <v>0</v>
      </c>
      <c r="E4073" s="189">
        <f t="shared" ca="1" si="2083"/>
        <v>0</v>
      </c>
      <c r="F4073" s="189">
        <f t="shared" si="2084"/>
        <v>0</v>
      </c>
      <c r="G4073" s="189" cm="1">
        <f t="array" aca="1" ref="G4073" ca="1">OFFSET(G4073,-1,,,)+1</f>
        <v>4068</v>
      </c>
      <c r="H4073" s="189">
        <f t="shared" si="2079"/>
        <v>0</v>
      </c>
      <c r="I4073" s="189">
        <f t="shared" si="2085"/>
        <v>0</v>
      </c>
      <c r="J4073" s="179">
        <f t="shared" si="2086"/>
        <v>0</v>
      </c>
      <c r="K4073" s="173"/>
      <c r="L4073" s="174" t="str" cm="1">
        <f t="array" aca="1" ref="L4073" ca="1">IF($K4073="",OFFSET(L4073,-1,,,),K4073)</f>
        <v>15.01.22.09.03.03</v>
      </c>
      <c r="M4073" s="175" t="str" cm="1">
        <f t="array" aca="1" ref="M4073" ca="1">IF(OR($K4073=0,$K4073=""),OFFSET(M4073,-1,,,),O4073)</f>
        <v>LOUÇAS E METAIS WC PNE</v>
      </c>
      <c r="N4073" s="67" t="s">
        <v>261</v>
      </c>
      <c r="O4073" s="68" t="s">
        <v>262</v>
      </c>
      <c r="P4073" s="68"/>
      <c r="Q4073" s="68" t="s">
        <v>3255</v>
      </c>
      <c r="R4073" s="69">
        <v>1</v>
      </c>
      <c r="S4073" s="70">
        <v>3.3</v>
      </c>
      <c r="T4073" s="70">
        <v>3.3</v>
      </c>
      <c r="U4073" s="67" t="s">
        <v>1519</v>
      </c>
      <c r="V4073" s="71" t="s">
        <v>4202</v>
      </c>
      <c r="W4073" s="171"/>
      <c r="X4073" s="172"/>
      <c r="Y4073" s="176">
        <f t="shared" ref="Y4073:Y4136" si="2087">X4073+W4073</f>
        <v>0</v>
      </c>
      <c r="AA4073" s="192"/>
    </row>
    <row r="4074" spans="2:27" hidden="1">
      <c r="B4074" s="189">
        <f t="shared" si="2080"/>
        <v>0</v>
      </c>
      <c r="C4074" s="189">
        <f t="shared" ca="1" si="2081"/>
        <v>0</v>
      </c>
      <c r="D4074" s="189">
        <f t="shared" si="2082"/>
        <v>0</v>
      </c>
      <c r="E4074" s="189">
        <f t="shared" ca="1" si="2083"/>
        <v>0</v>
      </c>
      <c r="F4074" s="189">
        <f t="shared" si="2084"/>
        <v>0</v>
      </c>
      <c r="G4074" s="189" cm="1">
        <f t="array" aca="1" ref="G4074" ca="1">OFFSET(G4074,-1,,,)+1</f>
        <v>4069</v>
      </c>
      <c r="H4074" s="189">
        <f t="shared" si="2079"/>
        <v>0</v>
      </c>
      <c r="I4074" s="189">
        <f t="shared" si="2085"/>
        <v>0</v>
      </c>
      <c r="J4074" s="179">
        <f t="shared" si="2086"/>
        <v>0</v>
      </c>
      <c r="K4074" s="173"/>
      <c r="L4074" s="174" t="str" cm="1">
        <f t="array" aca="1" ref="L4074" ca="1">IF($K4074="",OFFSET(L4074,-1,,,),K4074)</f>
        <v>15.01.22.09.03.03</v>
      </c>
      <c r="M4074" s="175" t="str" cm="1">
        <f t="array" aca="1" ref="M4074" ca="1">IF(OR($K4074=0,$K4074=""),OFFSET(M4074,-1,,,),O4074)</f>
        <v>LOUÇAS E METAIS WC PNE</v>
      </c>
      <c r="N4074" s="67" t="s">
        <v>1142</v>
      </c>
      <c r="O4074" s="68" t="s">
        <v>1143</v>
      </c>
      <c r="P4074" s="68"/>
      <c r="Q4074" s="68" t="s">
        <v>3255</v>
      </c>
      <c r="R4074" s="69">
        <v>0.22</v>
      </c>
      <c r="S4074" s="70">
        <v>40</v>
      </c>
      <c r="T4074" s="70">
        <v>8.8000000000000007</v>
      </c>
      <c r="U4074" s="67" t="s">
        <v>1519</v>
      </c>
      <c r="V4074" s="71" t="s">
        <v>4202</v>
      </c>
      <c r="W4074" s="171"/>
      <c r="X4074" s="172"/>
      <c r="Y4074" s="176">
        <f t="shared" si="2087"/>
        <v>0</v>
      </c>
      <c r="AA4074" s="192"/>
    </row>
    <row r="4075" spans="2:27" hidden="1">
      <c r="B4075" s="189">
        <f t="shared" si="2080"/>
        <v>0</v>
      </c>
      <c r="C4075" s="189">
        <f t="shared" ca="1" si="2081"/>
        <v>0</v>
      </c>
      <c r="D4075" s="189">
        <f t="shared" si="2082"/>
        <v>0</v>
      </c>
      <c r="E4075" s="189">
        <f t="shared" ca="1" si="2083"/>
        <v>0</v>
      </c>
      <c r="F4075" s="189">
        <f t="shared" si="2084"/>
        <v>0</v>
      </c>
      <c r="G4075" s="189" cm="1">
        <f t="array" aca="1" ref="G4075" ca="1">OFFSET(G4075,-1,,,)+1</f>
        <v>4070</v>
      </c>
      <c r="H4075" s="189">
        <f t="shared" si="2079"/>
        <v>0</v>
      </c>
      <c r="I4075" s="189">
        <f t="shared" si="2085"/>
        <v>0</v>
      </c>
      <c r="J4075" s="179">
        <f t="shared" si="2086"/>
        <v>0</v>
      </c>
      <c r="K4075" s="173"/>
      <c r="L4075" s="174" t="str" cm="1">
        <f t="array" aca="1" ref="L4075" ca="1">IF($K4075="",OFFSET(L4075,-1,,,),K4075)</f>
        <v>15.01.22.09.03.03</v>
      </c>
      <c r="M4075" s="175" t="str" cm="1">
        <f t="array" aca="1" ref="M4075" ca="1">IF(OR($K4075=0,$K4075=""),OFFSET(M4075,-1,,,),O4075)</f>
        <v>LOUÇAS E METAIS WC PNE</v>
      </c>
      <c r="N4075" s="67" t="s">
        <v>1524</v>
      </c>
      <c r="O4075" s="68" t="s">
        <v>1525</v>
      </c>
      <c r="P4075" s="68"/>
      <c r="Q4075" s="68" t="s">
        <v>3260</v>
      </c>
      <c r="R4075" s="69">
        <v>4</v>
      </c>
      <c r="S4075" s="70">
        <v>4</v>
      </c>
      <c r="T4075" s="70">
        <v>16</v>
      </c>
      <c r="U4075" s="67" t="s">
        <v>1519</v>
      </c>
      <c r="V4075" s="71" t="s">
        <v>4202</v>
      </c>
      <c r="W4075" s="171"/>
      <c r="X4075" s="172"/>
      <c r="Y4075" s="176">
        <f t="shared" si="2087"/>
        <v>0</v>
      </c>
      <c r="AA4075" s="192"/>
    </row>
    <row r="4076" spans="2:27" hidden="1">
      <c r="B4076" s="189">
        <f t="shared" si="2080"/>
        <v>0</v>
      </c>
      <c r="C4076" s="189">
        <f t="shared" ca="1" si="2081"/>
        <v>0</v>
      </c>
      <c r="D4076" s="189">
        <f t="shared" si="2082"/>
        <v>0</v>
      </c>
      <c r="E4076" s="189">
        <f t="shared" ca="1" si="2083"/>
        <v>0</v>
      </c>
      <c r="F4076" s="189">
        <f t="shared" si="2084"/>
        <v>0</v>
      </c>
      <c r="G4076" s="189" cm="1">
        <f t="array" aca="1" ref="G4076" ca="1">OFFSET(G4076,-1,,,)+1</f>
        <v>4071</v>
      </c>
      <c r="H4076" s="189">
        <f t="shared" si="2079"/>
        <v>0</v>
      </c>
      <c r="I4076" s="189">
        <f t="shared" si="2085"/>
        <v>0</v>
      </c>
      <c r="J4076" s="179">
        <f t="shared" si="2086"/>
        <v>0</v>
      </c>
      <c r="K4076" s="173"/>
      <c r="L4076" s="174" t="str" cm="1">
        <f t="array" aca="1" ref="L4076" ca="1">IF($K4076="",OFFSET(L4076,-1,,,),K4076)</f>
        <v>15.01.22.09.03.03</v>
      </c>
      <c r="M4076" s="175" t="str" cm="1">
        <f t="array" aca="1" ref="M4076" ca="1">IF(OR($K4076=0,$K4076=""),OFFSET(M4076,-1,,,),O4076)</f>
        <v>LOUÇAS E METAIS WC PNE</v>
      </c>
      <c r="N4076" s="67" t="s">
        <v>1154</v>
      </c>
      <c r="O4076" s="68" t="s">
        <v>1155</v>
      </c>
      <c r="P4076" s="68"/>
      <c r="Q4076" s="68" t="s">
        <v>3260</v>
      </c>
      <c r="R4076" s="69">
        <v>12</v>
      </c>
      <c r="S4076" s="70">
        <v>0.45</v>
      </c>
      <c r="T4076" s="70">
        <v>5.4</v>
      </c>
      <c r="U4076" s="67" t="s">
        <v>1519</v>
      </c>
      <c r="V4076" s="71" t="s">
        <v>4202</v>
      </c>
      <c r="W4076" s="171"/>
      <c r="X4076" s="172"/>
      <c r="Y4076" s="176">
        <f t="shared" si="2087"/>
        <v>0</v>
      </c>
      <c r="AA4076" s="192"/>
    </row>
    <row r="4077" spans="2:27" hidden="1">
      <c r="B4077" s="189">
        <f t="shared" si="2080"/>
        <v>0</v>
      </c>
      <c r="C4077" s="189">
        <f t="shared" ca="1" si="2081"/>
        <v>0</v>
      </c>
      <c r="D4077" s="189">
        <f t="shared" si="2082"/>
        <v>0</v>
      </c>
      <c r="E4077" s="189">
        <f t="shared" ca="1" si="2083"/>
        <v>0</v>
      </c>
      <c r="F4077" s="189">
        <f t="shared" si="2084"/>
        <v>0</v>
      </c>
      <c r="G4077" s="189" cm="1">
        <f t="array" aca="1" ref="G4077" ca="1">OFFSET(G4077,-1,,,)+1</f>
        <v>4072</v>
      </c>
      <c r="H4077" s="189">
        <f t="shared" si="2079"/>
        <v>0</v>
      </c>
      <c r="I4077" s="189">
        <f t="shared" si="2085"/>
        <v>0</v>
      </c>
      <c r="J4077" s="179">
        <f t="shared" si="2086"/>
        <v>0</v>
      </c>
      <c r="K4077" s="173"/>
      <c r="L4077" s="174" t="str" cm="1">
        <f t="array" aca="1" ref="L4077" ca="1">IF($K4077="",OFFSET(L4077,-1,,,),K4077)</f>
        <v>15.01.22.09.03.03</v>
      </c>
      <c r="M4077" s="175" t="str" cm="1">
        <f t="array" aca="1" ref="M4077" ca="1">IF(OR($K4077=0,$K4077=""),OFFSET(M4077,-1,,,),O4077)</f>
        <v>LOUÇAS E METAIS WC PNE</v>
      </c>
      <c r="N4077" s="67" t="s">
        <v>4152</v>
      </c>
      <c r="O4077" s="68" t="s">
        <v>4867</v>
      </c>
      <c r="P4077" s="68"/>
      <c r="Q4077" s="68" t="s">
        <v>3260</v>
      </c>
      <c r="R4077" s="69">
        <v>2</v>
      </c>
      <c r="S4077" s="70">
        <v>125</v>
      </c>
      <c r="T4077" s="70">
        <v>250</v>
      </c>
      <c r="U4077" s="67" t="s">
        <v>1519</v>
      </c>
      <c r="V4077" s="71" t="s">
        <v>4202</v>
      </c>
      <c r="W4077" s="171"/>
      <c r="X4077" s="172"/>
      <c r="Y4077" s="176">
        <f t="shared" si="2087"/>
        <v>0</v>
      </c>
      <c r="AA4077" s="192"/>
    </row>
    <row r="4078" spans="2:27" hidden="1">
      <c r="B4078" s="189">
        <f t="shared" si="2080"/>
        <v>0</v>
      </c>
      <c r="C4078" s="189">
        <f t="shared" ca="1" si="2081"/>
        <v>0</v>
      </c>
      <c r="D4078" s="189">
        <f t="shared" si="2082"/>
        <v>0</v>
      </c>
      <c r="E4078" s="189">
        <f t="shared" ca="1" si="2083"/>
        <v>0</v>
      </c>
      <c r="F4078" s="189">
        <f t="shared" si="2084"/>
        <v>0</v>
      </c>
      <c r="G4078" s="189" cm="1">
        <f t="array" aca="1" ref="G4078" ca="1">OFFSET(G4078,-1,,,)+1</f>
        <v>4073</v>
      </c>
      <c r="H4078" s="189">
        <f t="shared" ref="H4078:H4141" si="2088">IF(OR($K4078=0,$K4078=""),$W4078,0)</f>
        <v>0</v>
      </c>
      <c r="I4078" s="189">
        <f t="shared" si="2085"/>
        <v>0</v>
      </c>
      <c r="J4078" s="179">
        <f t="shared" si="2086"/>
        <v>0</v>
      </c>
      <c r="K4078" s="173"/>
      <c r="L4078" s="174" t="str" cm="1">
        <f t="array" aca="1" ref="L4078" ca="1">IF($K4078="",OFFSET(L4078,-1,,,),K4078)</f>
        <v>15.01.22.09.03.03</v>
      </c>
      <c r="M4078" s="175" t="str" cm="1">
        <f t="array" aca="1" ref="M4078" ca="1">IF(OR($K4078=0,$K4078=""),OFFSET(M4078,-1,,,),O4078)</f>
        <v>LOUÇAS E METAIS WC PNE</v>
      </c>
      <c r="N4078" s="67" t="s">
        <v>1237</v>
      </c>
      <c r="O4078" s="68" t="s">
        <v>1238</v>
      </c>
      <c r="P4078" s="68"/>
      <c r="Q4078" s="68" t="s">
        <v>3260</v>
      </c>
      <c r="R4078" s="69">
        <v>2</v>
      </c>
      <c r="S4078" s="70">
        <v>4</v>
      </c>
      <c r="T4078" s="70">
        <v>8</v>
      </c>
      <c r="U4078" s="67" t="s">
        <v>1519</v>
      </c>
      <c r="V4078" s="71" t="s">
        <v>4202</v>
      </c>
      <c r="W4078" s="171"/>
      <c r="X4078" s="172"/>
      <c r="Y4078" s="176">
        <f t="shared" si="2087"/>
        <v>0</v>
      </c>
      <c r="AA4078" s="192"/>
    </row>
    <row r="4079" spans="2:27" hidden="1">
      <c r="B4079" s="189">
        <f t="shared" si="2080"/>
        <v>0</v>
      </c>
      <c r="C4079" s="189">
        <f t="shared" ca="1" si="2081"/>
        <v>0</v>
      </c>
      <c r="D4079" s="189">
        <f t="shared" si="2082"/>
        <v>0</v>
      </c>
      <c r="E4079" s="189">
        <f t="shared" ca="1" si="2083"/>
        <v>0</v>
      </c>
      <c r="F4079" s="189">
        <f t="shared" si="2084"/>
        <v>0</v>
      </c>
      <c r="G4079" s="189" cm="1">
        <f t="array" aca="1" ref="G4079" ca="1">OFFSET(G4079,-1,,,)+1</f>
        <v>4074</v>
      </c>
      <c r="H4079" s="189">
        <f t="shared" si="2088"/>
        <v>0</v>
      </c>
      <c r="I4079" s="189">
        <f t="shared" si="2085"/>
        <v>0</v>
      </c>
      <c r="J4079" s="179">
        <f t="shared" si="2086"/>
        <v>0</v>
      </c>
      <c r="K4079" s="173"/>
      <c r="L4079" s="174" t="str" cm="1">
        <f t="array" aca="1" ref="L4079" ca="1">IF($K4079="",OFFSET(L4079,-1,,,),K4079)</f>
        <v>15.01.22.09.03.03</v>
      </c>
      <c r="M4079" s="175" t="str" cm="1">
        <f t="array" aca="1" ref="M4079" ca="1">IF(OR($K4079=0,$K4079=""),OFFSET(M4079,-1,,,),O4079)</f>
        <v>LOUÇAS E METAIS WC PNE</v>
      </c>
      <c r="N4079" s="67" t="s">
        <v>1239</v>
      </c>
      <c r="O4079" s="68" t="s">
        <v>1240</v>
      </c>
      <c r="P4079" s="68"/>
      <c r="Q4079" s="68" t="s">
        <v>3260</v>
      </c>
      <c r="R4079" s="69">
        <v>2</v>
      </c>
      <c r="S4079" s="70">
        <v>6.8</v>
      </c>
      <c r="T4079" s="70">
        <v>13.6</v>
      </c>
      <c r="U4079" s="67" t="s">
        <v>1519</v>
      </c>
      <c r="V4079" s="71" t="s">
        <v>4202</v>
      </c>
      <c r="W4079" s="171"/>
      <c r="X4079" s="172"/>
      <c r="Y4079" s="176">
        <f t="shared" si="2087"/>
        <v>0</v>
      </c>
      <c r="AA4079" s="192"/>
    </row>
    <row r="4080" spans="2:27" hidden="1">
      <c r="B4080" s="189">
        <f t="shared" ref="B4080:B4143" si="2089">IF(J4080=0,0,U4080)</f>
        <v>0</v>
      </c>
      <c r="C4080" s="189">
        <f t="shared" ref="C4080:C4143" ca="1" si="2090">IF(OR(J4080=0,I4080=0),0,IF(_xlfn.IFNA(MATCH(B4080,OFFSET($B$5,,,$G4080,),),0)&gt;0,0,MAX(OFFSET($C$5,,,$G4080,))+1))</f>
        <v>0</v>
      </c>
      <c r="D4080" s="189">
        <f t="shared" ref="D4080:D4143" si="2091">IF(J4080=0,0,N4080&amp;"-"&amp;U4080)</f>
        <v>0</v>
      </c>
      <c r="E4080" s="189">
        <f t="shared" ref="E4080:E4143" ca="1" si="2092">IF(OR(J4080=0,I4080=0),0,IF(_xlfn.IFNA(MATCH(D4080,OFFSET($D$5,,,$G4080,),),0)&gt;0,0,_xlfn.MAXIFS(OFFSET($E$5,,,$G4080,),OFFSET($J$5,,,$G4080,),J4080)+1))</f>
        <v>0</v>
      </c>
      <c r="F4080" s="189">
        <f t="shared" ref="F4080:F4143" si="2093">IF(J4080=0,0,E4080&amp;"-"&amp;N4080)</f>
        <v>0</v>
      </c>
      <c r="G4080" s="189" cm="1">
        <f t="array" aca="1" ref="G4080" ca="1">OFFSET(G4080,-1,,,)+1</f>
        <v>4075</v>
      </c>
      <c r="H4080" s="189">
        <f t="shared" si="2088"/>
        <v>0</v>
      </c>
      <c r="I4080" s="189">
        <f t="shared" ref="I4080:I4143" si="2094">H4080*R4080</f>
        <v>0</v>
      </c>
      <c r="J4080" s="179">
        <f t="shared" ref="J4080:J4143" si="2095">IF(AND(I4080&lt;&gt;0,OR(K4080=0,K4080="")),N4080&amp;" - Mapa",0)</f>
        <v>0</v>
      </c>
      <c r="K4080" s="173"/>
      <c r="L4080" s="174" t="str" cm="1">
        <f t="array" aca="1" ref="L4080" ca="1">IF($K4080="",OFFSET(L4080,-1,,,),K4080)</f>
        <v>15.01.22.09.03.03</v>
      </c>
      <c r="M4080" s="175" t="str" cm="1">
        <f t="array" aca="1" ref="M4080" ca="1">IF(OR($K4080=0,$K4080=""),OFFSET(M4080,-1,,,),O4080)</f>
        <v>LOUÇAS E METAIS WC PNE</v>
      </c>
      <c r="N4080" s="67" t="s">
        <v>1573</v>
      </c>
      <c r="O4080" s="68" t="s">
        <v>1574</v>
      </c>
      <c r="P4080" s="68"/>
      <c r="Q4080" s="68" t="s">
        <v>3260</v>
      </c>
      <c r="R4080" s="69">
        <v>2</v>
      </c>
      <c r="S4080" s="70">
        <v>68</v>
      </c>
      <c r="T4080" s="70">
        <v>136</v>
      </c>
      <c r="U4080" s="67" t="s">
        <v>1519</v>
      </c>
      <c r="V4080" s="71" t="s">
        <v>4202</v>
      </c>
      <c r="W4080" s="171"/>
      <c r="X4080" s="172"/>
      <c r="Y4080" s="176">
        <f t="shared" si="2087"/>
        <v>0</v>
      </c>
      <c r="AA4080" s="192"/>
    </row>
    <row r="4081" spans="2:27" hidden="1">
      <c r="B4081" s="189">
        <f t="shared" si="2089"/>
        <v>0</v>
      </c>
      <c r="C4081" s="189">
        <f t="shared" ca="1" si="2090"/>
        <v>0</v>
      </c>
      <c r="D4081" s="189">
        <f t="shared" si="2091"/>
        <v>0</v>
      </c>
      <c r="E4081" s="189">
        <f t="shared" ca="1" si="2092"/>
        <v>0</v>
      </c>
      <c r="F4081" s="189">
        <f t="shared" si="2093"/>
        <v>0</v>
      </c>
      <c r="G4081" s="189" cm="1">
        <f t="array" aca="1" ref="G4081" ca="1">OFFSET(G4081,-1,,,)+1</f>
        <v>4076</v>
      </c>
      <c r="H4081" s="189">
        <f t="shared" si="2088"/>
        <v>0</v>
      </c>
      <c r="I4081" s="189">
        <f t="shared" si="2094"/>
        <v>0</v>
      </c>
      <c r="J4081" s="179">
        <f t="shared" si="2095"/>
        <v>0</v>
      </c>
      <c r="K4081" s="173"/>
      <c r="L4081" s="174" t="str" cm="1">
        <f t="array" aca="1" ref="L4081" ca="1">IF($K4081="",OFFSET(L4081,-1,,,),K4081)</f>
        <v>15.01.22.09.03.03</v>
      </c>
      <c r="M4081" s="175" t="str" cm="1">
        <f t="array" aca="1" ref="M4081" ca="1">IF(OR($K4081=0,$K4081=""),OFFSET(M4081,-1,,,),O4081)</f>
        <v>LOUÇAS E METAIS WC PNE</v>
      </c>
      <c r="N4081" s="67" t="s">
        <v>2912</v>
      </c>
      <c r="O4081" s="68" t="s">
        <v>3110</v>
      </c>
      <c r="P4081" s="68"/>
      <c r="Q4081" s="68" t="s">
        <v>3260</v>
      </c>
      <c r="R4081" s="69">
        <v>2</v>
      </c>
      <c r="S4081" s="70">
        <v>40</v>
      </c>
      <c r="T4081" s="70">
        <v>80</v>
      </c>
      <c r="U4081" s="67" t="s">
        <v>1519</v>
      </c>
      <c r="V4081" s="71" t="s">
        <v>4202</v>
      </c>
      <c r="W4081" s="171"/>
      <c r="X4081" s="172"/>
      <c r="Y4081" s="176">
        <f t="shared" si="2087"/>
        <v>0</v>
      </c>
      <c r="AA4081" s="192"/>
    </row>
    <row r="4082" spans="2:27" hidden="1">
      <c r="B4082" s="189">
        <f t="shared" si="2089"/>
        <v>0</v>
      </c>
      <c r="C4082" s="189">
        <f t="shared" ca="1" si="2090"/>
        <v>0</v>
      </c>
      <c r="D4082" s="189">
        <f t="shared" si="2091"/>
        <v>0</v>
      </c>
      <c r="E4082" s="189">
        <f t="shared" ca="1" si="2092"/>
        <v>0</v>
      </c>
      <c r="F4082" s="189">
        <f t="shared" si="2093"/>
        <v>0</v>
      </c>
      <c r="G4082" s="189" cm="1">
        <f t="array" aca="1" ref="G4082" ca="1">OFFSET(G4082,-1,,,)+1</f>
        <v>4077</v>
      </c>
      <c r="H4082" s="189">
        <f t="shared" si="2088"/>
        <v>0</v>
      </c>
      <c r="I4082" s="189">
        <f t="shared" si="2094"/>
        <v>0</v>
      </c>
      <c r="J4082" s="179">
        <f t="shared" si="2095"/>
        <v>0</v>
      </c>
      <c r="K4082" s="173"/>
      <c r="L4082" s="174" t="str" cm="1">
        <f t="array" aca="1" ref="L4082" ca="1">IF($K4082="",OFFSET(L4082,-1,,,),K4082)</f>
        <v>15.01.22.09.03.03</v>
      </c>
      <c r="M4082" s="175" t="str" cm="1">
        <f t="array" aca="1" ref="M4082" ca="1">IF(OR($K4082=0,$K4082=""),OFFSET(M4082,-1,,,),O4082)</f>
        <v>LOUÇAS E METAIS WC PNE</v>
      </c>
      <c r="N4082" s="67" t="s">
        <v>1248</v>
      </c>
      <c r="O4082" s="68" t="s">
        <v>1249</v>
      </c>
      <c r="P4082" s="68"/>
      <c r="Q4082" s="68" t="s">
        <v>3260</v>
      </c>
      <c r="R4082" s="69">
        <v>2</v>
      </c>
      <c r="S4082" s="70">
        <v>33</v>
      </c>
      <c r="T4082" s="70">
        <v>66</v>
      </c>
      <c r="U4082" s="67" t="s">
        <v>1519</v>
      </c>
      <c r="V4082" s="71" t="s">
        <v>4202</v>
      </c>
      <c r="W4082" s="171"/>
      <c r="X4082" s="172"/>
      <c r="Y4082" s="176">
        <f t="shared" si="2087"/>
        <v>0</v>
      </c>
      <c r="AA4082" s="192"/>
    </row>
    <row r="4083" spans="2:27" hidden="1">
      <c r="B4083" s="189">
        <f t="shared" si="2089"/>
        <v>0</v>
      </c>
      <c r="C4083" s="189">
        <f t="shared" ca="1" si="2090"/>
        <v>0</v>
      </c>
      <c r="D4083" s="189">
        <f t="shared" si="2091"/>
        <v>0</v>
      </c>
      <c r="E4083" s="189">
        <f t="shared" ca="1" si="2092"/>
        <v>0</v>
      </c>
      <c r="F4083" s="189">
        <f t="shared" si="2093"/>
        <v>0</v>
      </c>
      <c r="G4083" s="189" cm="1">
        <f t="array" aca="1" ref="G4083" ca="1">OFFSET(G4083,-1,,,)+1</f>
        <v>4078</v>
      </c>
      <c r="H4083" s="189">
        <f t="shared" si="2088"/>
        <v>0</v>
      </c>
      <c r="I4083" s="189">
        <f t="shared" si="2094"/>
        <v>0</v>
      </c>
      <c r="J4083" s="179">
        <f t="shared" si="2095"/>
        <v>0</v>
      </c>
      <c r="K4083" s="173"/>
      <c r="L4083" s="174" t="str" cm="1">
        <f t="array" aca="1" ref="L4083" ca="1">IF($K4083="",OFFSET(L4083,-1,,,),K4083)</f>
        <v>15.01.22.09.03.03</v>
      </c>
      <c r="M4083" s="175" t="str" cm="1">
        <f t="array" aca="1" ref="M4083" ca="1">IF(OR($K4083=0,$K4083=""),OFFSET(M4083,-1,,,),O4083)</f>
        <v>LOUÇAS E METAIS WC PNE</v>
      </c>
      <c r="N4083" s="67" t="s">
        <v>1231</v>
      </c>
      <c r="O4083" s="68" t="s">
        <v>1232</v>
      </c>
      <c r="P4083" s="68"/>
      <c r="Q4083" s="68" t="s">
        <v>3260</v>
      </c>
      <c r="R4083" s="69">
        <v>2</v>
      </c>
      <c r="S4083" s="70">
        <v>1.6</v>
      </c>
      <c r="T4083" s="70">
        <v>3.2</v>
      </c>
      <c r="U4083" s="67" t="s">
        <v>1519</v>
      </c>
      <c r="V4083" s="71" t="s">
        <v>4202</v>
      </c>
      <c r="W4083" s="171"/>
      <c r="X4083" s="172"/>
      <c r="Y4083" s="176">
        <f t="shared" si="2087"/>
        <v>0</v>
      </c>
      <c r="AA4083" s="192"/>
    </row>
    <row r="4084" spans="2:27" hidden="1">
      <c r="B4084" s="189">
        <f t="shared" si="2089"/>
        <v>0</v>
      </c>
      <c r="C4084" s="189">
        <f t="shared" ca="1" si="2090"/>
        <v>0</v>
      </c>
      <c r="D4084" s="189">
        <f t="shared" si="2091"/>
        <v>0</v>
      </c>
      <c r="E4084" s="189">
        <f t="shared" ca="1" si="2092"/>
        <v>0</v>
      </c>
      <c r="F4084" s="189">
        <f t="shared" si="2093"/>
        <v>0</v>
      </c>
      <c r="G4084" s="189" cm="1">
        <f t="array" aca="1" ref="G4084" ca="1">OFFSET(G4084,-1,,,)+1</f>
        <v>4079</v>
      </c>
      <c r="H4084" s="189">
        <f t="shared" si="2088"/>
        <v>0</v>
      </c>
      <c r="I4084" s="189">
        <f t="shared" si="2094"/>
        <v>0</v>
      </c>
      <c r="J4084" s="179">
        <f t="shared" si="2095"/>
        <v>0</v>
      </c>
      <c r="K4084" s="173"/>
      <c r="L4084" s="174" t="str" cm="1">
        <f t="array" aca="1" ref="L4084" ca="1">IF($K4084="",OFFSET(L4084,-1,,,),K4084)</f>
        <v>15.01.22.09.03.03</v>
      </c>
      <c r="M4084" s="175" t="str" cm="1">
        <f t="array" aca="1" ref="M4084" ca="1">IF(OR($K4084=0,$K4084=""),OFFSET(M4084,-1,,,),O4084)</f>
        <v>LOUÇAS E METAIS WC PNE</v>
      </c>
      <c r="N4084" s="67" t="s">
        <v>2895</v>
      </c>
      <c r="O4084" s="68" t="s">
        <v>3101</v>
      </c>
      <c r="P4084" s="68"/>
      <c r="Q4084" s="68" t="s">
        <v>3260</v>
      </c>
      <c r="R4084" s="69">
        <v>2</v>
      </c>
      <c r="S4084" s="70">
        <v>500</v>
      </c>
      <c r="T4084" s="70">
        <v>1000</v>
      </c>
      <c r="U4084" s="67" t="s">
        <v>1519</v>
      </c>
      <c r="V4084" s="71" t="s">
        <v>4202</v>
      </c>
      <c r="W4084" s="171"/>
      <c r="X4084" s="172"/>
      <c r="Y4084" s="176">
        <f t="shared" si="2087"/>
        <v>0</v>
      </c>
      <c r="AA4084" s="192"/>
    </row>
    <row r="4085" spans="2:27" hidden="1">
      <c r="B4085" s="189">
        <f t="shared" si="2089"/>
        <v>0</v>
      </c>
      <c r="C4085" s="189">
        <f t="shared" ca="1" si="2090"/>
        <v>0</v>
      </c>
      <c r="D4085" s="189">
        <f t="shared" si="2091"/>
        <v>0</v>
      </c>
      <c r="E4085" s="189">
        <f t="shared" ca="1" si="2092"/>
        <v>0</v>
      </c>
      <c r="F4085" s="189">
        <f t="shared" si="2093"/>
        <v>0</v>
      </c>
      <c r="G4085" s="189" cm="1">
        <f t="array" aca="1" ref="G4085" ca="1">OFFSET(G4085,-1,,,)+1</f>
        <v>4080</v>
      </c>
      <c r="H4085" s="189">
        <f t="shared" si="2088"/>
        <v>0</v>
      </c>
      <c r="I4085" s="189">
        <f t="shared" si="2094"/>
        <v>0</v>
      </c>
      <c r="J4085" s="179">
        <f t="shared" si="2095"/>
        <v>0</v>
      </c>
      <c r="K4085" s="173"/>
      <c r="L4085" s="174" t="str" cm="1">
        <f t="array" aca="1" ref="L4085" ca="1">IF($K4085="",OFFSET(L4085,-1,,,),K4085)</f>
        <v>15.01.22.09.03.03</v>
      </c>
      <c r="M4085" s="175" t="str" cm="1">
        <f t="array" aca="1" ref="M4085" ca="1">IF(OR($K4085=0,$K4085=""),OFFSET(M4085,-1,,,),O4085)</f>
        <v>LOUÇAS E METAIS WC PNE</v>
      </c>
      <c r="N4085" s="67" t="s">
        <v>4153</v>
      </c>
      <c r="O4085" s="68" t="s">
        <v>4868</v>
      </c>
      <c r="P4085" s="68"/>
      <c r="Q4085" s="68" t="s">
        <v>3260</v>
      </c>
      <c r="R4085" s="69">
        <v>2</v>
      </c>
      <c r="S4085" s="70">
        <v>48.67</v>
      </c>
      <c r="T4085" s="70">
        <v>97.34</v>
      </c>
      <c r="U4085" s="67" t="s">
        <v>1519</v>
      </c>
      <c r="V4085" s="71" t="s">
        <v>4202</v>
      </c>
      <c r="W4085" s="171"/>
      <c r="X4085" s="172"/>
      <c r="Y4085" s="176">
        <f t="shared" si="2087"/>
        <v>0</v>
      </c>
      <c r="AA4085" s="192"/>
    </row>
    <row r="4086" spans="2:27" hidden="1">
      <c r="B4086" s="189">
        <f t="shared" si="2089"/>
        <v>0</v>
      </c>
      <c r="C4086" s="189">
        <f t="shared" ca="1" si="2090"/>
        <v>0</v>
      </c>
      <c r="D4086" s="189">
        <f t="shared" si="2091"/>
        <v>0</v>
      </c>
      <c r="E4086" s="189">
        <f t="shared" ca="1" si="2092"/>
        <v>0</v>
      </c>
      <c r="F4086" s="189">
        <f t="shared" si="2093"/>
        <v>0</v>
      </c>
      <c r="G4086" s="189" cm="1">
        <f t="array" aca="1" ref="G4086" ca="1">OFFSET(G4086,-1,,,)+1</f>
        <v>4081</v>
      </c>
      <c r="H4086" s="189">
        <f t="shared" si="2088"/>
        <v>0</v>
      </c>
      <c r="I4086" s="189">
        <f t="shared" si="2094"/>
        <v>0</v>
      </c>
      <c r="J4086" s="179">
        <f t="shared" si="2095"/>
        <v>0</v>
      </c>
      <c r="K4086" s="173"/>
      <c r="L4086" s="174" t="str" cm="1">
        <f t="array" aca="1" ref="L4086" ca="1">IF($K4086="",OFFSET(L4086,-1,,,),K4086)</f>
        <v>15.01.22.09.03.03</v>
      </c>
      <c r="M4086" s="175" t="str" cm="1">
        <f t="array" aca="1" ref="M4086" ca="1">IF(OR($K4086=0,$K4086=""),OFFSET(M4086,-1,,,),O4086)</f>
        <v>LOUÇAS E METAIS WC PNE</v>
      </c>
      <c r="N4086" s="67" t="s">
        <v>4154</v>
      </c>
      <c r="O4086" s="68" t="s">
        <v>4869</v>
      </c>
      <c r="P4086" s="68"/>
      <c r="Q4086" s="68" t="s">
        <v>3260</v>
      </c>
      <c r="R4086" s="69">
        <v>2</v>
      </c>
      <c r="S4086" s="70">
        <v>48.67</v>
      </c>
      <c r="T4086" s="70">
        <v>97.34</v>
      </c>
      <c r="U4086" s="67" t="s">
        <v>1519</v>
      </c>
      <c r="V4086" s="71" t="s">
        <v>4202</v>
      </c>
      <c r="W4086" s="171"/>
      <c r="X4086" s="172"/>
      <c r="Y4086" s="176">
        <f t="shared" si="2087"/>
        <v>0</v>
      </c>
      <c r="AA4086" s="192"/>
    </row>
    <row r="4087" spans="2:27" hidden="1">
      <c r="B4087" s="189">
        <f t="shared" si="2089"/>
        <v>0</v>
      </c>
      <c r="C4087" s="189">
        <f t="shared" ca="1" si="2090"/>
        <v>0</v>
      </c>
      <c r="D4087" s="189">
        <f t="shared" si="2091"/>
        <v>0</v>
      </c>
      <c r="E4087" s="189">
        <f t="shared" ca="1" si="2092"/>
        <v>0</v>
      </c>
      <c r="F4087" s="189">
        <f t="shared" si="2093"/>
        <v>0</v>
      </c>
      <c r="G4087" s="189" cm="1">
        <f t="array" aca="1" ref="G4087" ca="1">OFFSET(G4087,-1,,,)+1</f>
        <v>4082</v>
      </c>
      <c r="H4087" s="189">
        <f t="shared" si="2088"/>
        <v>0</v>
      </c>
      <c r="I4087" s="189">
        <f t="shared" si="2094"/>
        <v>0</v>
      </c>
      <c r="J4087" s="179">
        <f t="shared" si="2095"/>
        <v>0</v>
      </c>
      <c r="K4087" s="173"/>
      <c r="L4087" s="174" t="str" cm="1">
        <f t="array" aca="1" ref="L4087" ca="1">IF($K4087="",OFFSET(L4087,-1,,,),K4087)</f>
        <v>15.01.22.09.03.03</v>
      </c>
      <c r="M4087" s="175" t="str" cm="1">
        <f t="array" aca="1" ref="M4087" ca="1">IF(OR($K4087=0,$K4087=""),OFFSET(M4087,-1,,,),O4087)</f>
        <v>LOUÇAS E METAIS WC PNE</v>
      </c>
      <c r="N4087" s="67" t="s">
        <v>1563</v>
      </c>
      <c r="O4087" s="68" t="s">
        <v>1564</v>
      </c>
      <c r="P4087" s="68"/>
      <c r="Q4087" s="68" t="s">
        <v>3260</v>
      </c>
      <c r="R4087" s="69">
        <v>2</v>
      </c>
      <c r="S4087" s="70">
        <v>48.67</v>
      </c>
      <c r="T4087" s="70">
        <v>97.34</v>
      </c>
      <c r="U4087" s="67" t="s">
        <v>1519</v>
      </c>
      <c r="V4087" s="71" t="s">
        <v>4202</v>
      </c>
      <c r="W4087" s="171"/>
      <c r="X4087" s="172"/>
      <c r="Y4087" s="176">
        <f t="shared" si="2087"/>
        <v>0</v>
      </c>
      <c r="AA4087" s="192"/>
    </row>
    <row r="4088" spans="2:27" hidden="1">
      <c r="B4088" s="189">
        <f t="shared" si="2089"/>
        <v>0</v>
      </c>
      <c r="C4088" s="189">
        <f t="shared" ca="1" si="2090"/>
        <v>0</v>
      </c>
      <c r="D4088" s="189">
        <f t="shared" si="2091"/>
        <v>0</v>
      </c>
      <c r="E4088" s="189">
        <f t="shared" ca="1" si="2092"/>
        <v>0</v>
      </c>
      <c r="F4088" s="189">
        <f t="shared" si="2093"/>
        <v>0</v>
      </c>
      <c r="G4088" s="189" cm="1">
        <f t="array" aca="1" ref="G4088" ca="1">OFFSET(G4088,-1,,,)+1</f>
        <v>4083</v>
      </c>
      <c r="H4088" s="189">
        <f t="shared" si="2088"/>
        <v>0</v>
      </c>
      <c r="I4088" s="189">
        <f t="shared" si="2094"/>
        <v>0</v>
      </c>
      <c r="J4088" s="179">
        <f t="shared" si="2095"/>
        <v>0</v>
      </c>
      <c r="K4088" s="173"/>
      <c r="L4088" s="174" t="str" cm="1">
        <f t="array" aca="1" ref="L4088" ca="1">IF($K4088="",OFFSET(L4088,-1,,,),K4088)</f>
        <v>15.01.22.09.03.03</v>
      </c>
      <c r="M4088" s="175" t="str" cm="1">
        <f t="array" aca="1" ref="M4088" ca="1">IF(OR($K4088=0,$K4088=""),OFFSET(M4088,-1,,,),O4088)</f>
        <v>LOUÇAS E METAIS WC PNE</v>
      </c>
      <c r="N4088" s="67" t="s">
        <v>1580</v>
      </c>
      <c r="O4088" s="68" t="s">
        <v>1581</v>
      </c>
      <c r="P4088" s="68"/>
      <c r="Q4088" s="68" t="s">
        <v>3260</v>
      </c>
      <c r="R4088" s="69">
        <v>2</v>
      </c>
      <c r="S4088" s="70">
        <v>95</v>
      </c>
      <c r="T4088" s="70">
        <v>190</v>
      </c>
      <c r="U4088" s="67" t="s">
        <v>1519</v>
      </c>
      <c r="V4088" s="71" t="s">
        <v>4202</v>
      </c>
      <c r="W4088" s="171"/>
      <c r="X4088" s="172"/>
      <c r="Y4088" s="176">
        <f t="shared" si="2087"/>
        <v>0</v>
      </c>
      <c r="AA4088" s="192"/>
    </row>
    <row r="4089" spans="2:27" hidden="1">
      <c r="B4089" s="189">
        <f t="shared" si="2089"/>
        <v>0</v>
      </c>
      <c r="C4089" s="189">
        <f t="shared" ca="1" si="2090"/>
        <v>0</v>
      </c>
      <c r="D4089" s="189">
        <f t="shared" si="2091"/>
        <v>0</v>
      </c>
      <c r="E4089" s="189">
        <f t="shared" ca="1" si="2092"/>
        <v>0</v>
      </c>
      <c r="F4089" s="189">
        <f t="shared" si="2093"/>
        <v>0</v>
      </c>
      <c r="G4089" s="189" cm="1">
        <f t="array" aca="1" ref="G4089" ca="1">OFFSET(G4089,-1,,,)+1</f>
        <v>4084</v>
      </c>
      <c r="H4089" s="189">
        <f t="shared" si="2088"/>
        <v>0</v>
      </c>
      <c r="I4089" s="189">
        <f t="shared" si="2094"/>
        <v>0</v>
      </c>
      <c r="J4089" s="179">
        <f t="shared" si="2095"/>
        <v>0</v>
      </c>
      <c r="K4089" s="173"/>
      <c r="L4089" s="174" t="str" cm="1">
        <f t="array" aca="1" ref="L4089" ca="1">IF($K4089="",OFFSET(L4089,-1,,,),K4089)</f>
        <v>15.01.22.09.03.03</v>
      </c>
      <c r="M4089" s="175" t="str" cm="1">
        <f t="array" aca="1" ref="M4089" ca="1">IF(OR($K4089=0,$K4089=""),OFFSET(M4089,-1,,,),O4089)</f>
        <v>LOUÇAS E METAIS WC PNE</v>
      </c>
      <c r="N4089" s="67" t="s">
        <v>1570</v>
      </c>
      <c r="O4089" s="68" t="s">
        <v>1571</v>
      </c>
      <c r="P4089" s="68"/>
      <c r="Q4089" s="68" t="s">
        <v>3260</v>
      </c>
      <c r="R4089" s="69">
        <v>2</v>
      </c>
      <c r="S4089" s="70">
        <v>610</v>
      </c>
      <c r="T4089" s="70">
        <v>1220</v>
      </c>
      <c r="U4089" s="67" t="s">
        <v>1519</v>
      </c>
      <c r="V4089" s="71" t="s">
        <v>4202</v>
      </c>
      <c r="W4089" s="171"/>
      <c r="X4089" s="172"/>
      <c r="Y4089" s="176">
        <f t="shared" si="2087"/>
        <v>0</v>
      </c>
      <c r="AA4089" s="192"/>
    </row>
    <row r="4090" spans="2:27" hidden="1">
      <c r="B4090" s="189">
        <f t="shared" si="2089"/>
        <v>0</v>
      </c>
      <c r="C4090" s="189">
        <f t="shared" ca="1" si="2090"/>
        <v>0</v>
      </c>
      <c r="D4090" s="189">
        <f t="shared" si="2091"/>
        <v>0</v>
      </c>
      <c r="E4090" s="189">
        <f t="shared" ca="1" si="2092"/>
        <v>0</v>
      </c>
      <c r="F4090" s="189">
        <f t="shared" si="2093"/>
        <v>0</v>
      </c>
      <c r="G4090" s="189" cm="1">
        <f t="array" aca="1" ref="G4090" ca="1">OFFSET(G4090,-1,,,)+1</f>
        <v>4085</v>
      </c>
      <c r="H4090" s="189">
        <f t="shared" si="2088"/>
        <v>0</v>
      </c>
      <c r="I4090" s="189">
        <f t="shared" si="2094"/>
        <v>0</v>
      </c>
      <c r="J4090" s="179">
        <f t="shared" si="2095"/>
        <v>0</v>
      </c>
      <c r="K4090" s="173" t="s">
        <v>3724</v>
      </c>
      <c r="L4090" s="174" t="str" cm="1">
        <f t="array" aca="1" ref="L4090" ca="1">IF($K4090="",OFFSET(L4090,-1,,,),K4090)</f>
        <v>15.01.22.09.04</v>
      </c>
      <c r="M4090" s="175" t="str" cm="1">
        <f t="array" aca="1" ref="M4090" ca="1">IF(OR($K4090=0,$K4090=""),OFFSET(M4090,-1,,,),O4090)</f>
        <v>PINTURA</v>
      </c>
      <c r="N4090" s="67" t="s">
        <v>143</v>
      </c>
      <c r="O4090" s="68" t="s">
        <v>376</v>
      </c>
      <c r="P4090" s="68"/>
      <c r="Q4090" s="68"/>
      <c r="R4090" s="69"/>
      <c r="S4090" s="70"/>
      <c r="T4090" s="70">
        <v>0</v>
      </c>
      <c r="U4090" s="67"/>
      <c r="V4090" s="71"/>
      <c r="W4090" s="171"/>
      <c r="X4090" s="172"/>
      <c r="Y4090" s="176">
        <f t="shared" si="2087"/>
        <v>0</v>
      </c>
      <c r="AA4090" s="192"/>
    </row>
    <row r="4091" spans="2:27">
      <c r="B4091" s="189">
        <f t="shared" si="2089"/>
        <v>0</v>
      </c>
      <c r="C4091" s="189">
        <f t="shared" ca="1" si="2090"/>
        <v>0</v>
      </c>
      <c r="D4091" s="189">
        <f t="shared" si="2091"/>
        <v>0</v>
      </c>
      <c r="E4091" s="189">
        <f t="shared" ca="1" si="2092"/>
        <v>0</v>
      </c>
      <c r="F4091" s="189">
        <f t="shared" si="2093"/>
        <v>0</v>
      </c>
      <c r="G4091" s="189" cm="1">
        <f t="array" aca="1" ref="G4091" ca="1">OFFSET(G4091,-1,,,)+1</f>
        <v>4086</v>
      </c>
      <c r="H4091" s="189">
        <f t="shared" si="2088"/>
        <v>0</v>
      </c>
      <c r="I4091" s="189">
        <f t="shared" si="2094"/>
        <v>0</v>
      </c>
      <c r="J4091" s="179">
        <f t="shared" si="2095"/>
        <v>0</v>
      </c>
      <c r="K4091" s="173" t="s">
        <v>3725</v>
      </c>
      <c r="L4091" s="174" t="str" cm="1">
        <f t="array" aca="1" ref="L4091" ca="1">IF($K4091="",OFFSET(L4091,-1,,,),K4091)</f>
        <v>15.01.22.09.04.01</v>
      </c>
      <c r="M4091" s="175" t="str" cm="1">
        <f t="array" aca="1" ref="M4091" ca="1">IF(OR($K4091=0,$K4091=""),OFFSET(M4091,-1,,,),O4091)</f>
        <v>PINTURA LÁTEX PVA SOBRE FORRO DE GESSO COM 01 DEMÃO DE MASSA CORRIDA PVA</v>
      </c>
      <c r="N4091" s="67" t="s">
        <v>1391</v>
      </c>
      <c r="O4091" s="68" t="s">
        <v>4694</v>
      </c>
      <c r="P4091" s="68"/>
      <c r="Q4091" s="68" t="s">
        <v>3258</v>
      </c>
      <c r="R4091" s="69">
        <v>8.8699999999999992</v>
      </c>
      <c r="S4091" s="70">
        <v>17.200299999999999</v>
      </c>
      <c r="T4091" s="70">
        <v>152.56666099999998</v>
      </c>
      <c r="U4091" s="67"/>
      <c r="V4091" s="71"/>
      <c r="W4091" s="171"/>
      <c r="X4091" s="172"/>
      <c r="Y4091" s="176">
        <f t="shared" si="2087"/>
        <v>0</v>
      </c>
      <c r="AA4091" s="192"/>
    </row>
    <row r="4092" spans="2:27" hidden="1">
      <c r="B4092" s="189">
        <f t="shared" si="2089"/>
        <v>0</v>
      </c>
      <c r="C4092" s="189">
        <f t="shared" ca="1" si="2090"/>
        <v>0</v>
      </c>
      <c r="D4092" s="189">
        <f t="shared" si="2091"/>
        <v>0</v>
      </c>
      <c r="E4092" s="189">
        <f t="shared" ca="1" si="2092"/>
        <v>0</v>
      </c>
      <c r="F4092" s="189">
        <f t="shared" si="2093"/>
        <v>0</v>
      </c>
      <c r="G4092" s="189" cm="1">
        <f t="array" aca="1" ref="G4092" ca="1">OFFSET(G4092,-1,,,)+1</f>
        <v>4087</v>
      </c>
      <c r="H4092" s="189">
        <f t="shared" si="2088"/>
        <v>0</v>
      </c>
      <c r="I4092" s="189">
        <f t="shared" si="2094"/>
        <v>0</v>
      </c>
      <c r="J4092" s="179">
        <f t="shared" si="2095"/>
        <v>0</v>
      </c>
      <c r="K4092" s="173"/>
      <c r="L4092" s="174" t="str" cm="1">
        <f t="array" aca="1" ref="L4092" ca="1">IF($K4092="",OFFSET(L4092,-1,,,),K4092)</f>
        <v>15.01.22.09.04.01</v>
      </c>
      <c r="M4092" s="175" t="str" cm="1">
        <f t="array" aca="1" ref="M4092" ca="1">IF(OR($K4092=0,$K4092=""),OFFSET(M4092,-1,,,),O4092)</f>
        <v>PINTURA LÁTEX PVA SOBRE FORRO DE GESSO COM 01 DEMÃO DE MASSA CORRIDA PVA</v>
      </c>
      <c r="N4092" s="67" t="s">
        <v>1378</v>
      </c>
      <c r="O4092" s="68" t="s">
        <v>1379</v>
      </c>
      <c r="P4092" s="68"/>
      <c r="Q4092" s="68" t="s">
        <v>3254</v>
      </c>
      <c r="R4092" s="69">
        <v>2.2174999999999998</v>
      </c>
      <c r="S4092" s="70">
        <v>1.2</v>
      </c>
      <c r="T4092" s="70">
        <v>2.6609999999999996</v>
      </c>
      <c r="U4092" s="67" t="s">
        <v>1519</v>
      </c>
      <c r="V4092" s="71" t="s">
        <v>4202</v>
      </c>
      <c r="W4092" s="171"/>
      <c r="X4092" s="172"/>
      <c r="Y4092" s="176">
        <f t="shared" si="2087"/>
        <v>0</v>
      </c>
      <c r="AA4092" s="192"/>
    </row>
    <row r="4093" spans="2:27" hidden="1">
      <c r="B4093" s="189">
        <f t="shared" si="2089"/>
        <v>0</v>
      </c>
      <c r="C4093" s="189">
        <f t="shared" ca="1" si="2090"/>
        <v>0</v>
      </c>
      <c r="D4093" s="189">
        <f t="shared" si="2091"/>
        <v>0</v>
      </c>
      <c r="E4093" s="189">
        <f t="shared" ca="1" si="2092"/>
        <v>0</v>
      </c>
      <c r="F4093" s="189">
        <f t="shared" si="2093"/>
        <v>0</v>
      </c>
      <c r="G4093" s="189" cm="1">
        <f t="array" aca="1" ref="G4093" ca="1">OFFSET(G4093,-1,,,)+1</f>
        <v>4088</v>
      </c>
      <c r="H4093" s="189">
        <f t="shared" si="2088"/>
        <v>0</v>
      </c>
      <c r="I4093" s="189">
        <f t="shared" si="2094"/>
        <v>0</v>
      </c>
      <c r="J4093" s="179">
        <f t="shared" si="2095"/>
        <v>0</v>
      </c>
      <c r="K4093" s="173"/>
      <c r="L4093" s="174" t="str" cm="1">
        <f t="array" aca="1" ref="L4093" ca="1">IF($K4093="",OFFSET(L4093,-1,,,),K4093)</f>
        <v>15.01.22.09.04.01</v>
      </c>
      <c r="M4093" s="175" t="str" cm="1">
        <f t="array" aca="1" ref="M4093" ca="1">IF(OR($K4093=0,$K4093=""),OFFSET(M4093,-1,,,),O4093)</f>
        <v>PINTURA LÁTEX PVA SOBRE FORRO DE GESSO COM 01 DEMÃO DE MASSA CORRIDA PVA</v>
      </c>
      <c r="N4093" s="67" t="s">
        <v>1380</v>
      </c>
      <c r="O4093" s="68" t="s">
        <v>1381</v>
      </c>
      <c r="P4093" s="68"/>
      <c r="Q4093" s="68" t="s">
        <v>3254</v>
      </c>
      <c r="R4093" s="69">
        <v>3.0468449999999998</v>
      </c>
      <c r="S4093" s="70">
        <v>4.95</v>
      </c>
      <c r="T4093" s="70">
        <v>15.08188275</v>
      </c>
      <c r="U4093" s="67" t="s">
        <v>1519</v>
      </c>
      <c r="V4093" s="71" t="s">
        <v>4202</v>
      </c>
      <c r="W4093" s="171"/>
      <c r="X4093" s="172"/>
      <c r="Y4093" s="176">
        <f t="shared" si="2087"/>
        <v>0</v>
      </c>
      <c r="AA4093" s="192"/>
    </row>
    <row r="4094" spans="2:27" hidden="1">
      <c r="B4094" s="189">
        <f t="shared" si="2089"/>
        <v>0</v>
      </c>
      <c r="C4094" s="189">
        <f t="shared" ca="1" si="2090"/>
        <v>0</v>
      </c>
      <c r="D4094" s="189">
        <f t="shared" si="2091"/>
        <v>0</v>
      </c>
      <c r="E4094" s="189">
        <f t="shared" ca="1" si="2092"/>
        <v>0</v>
      </c>
      <c r="F4094" s="189">
        <f t="shared" si="2093"/>
        <v>0</v>
      </c>
      <c r="G4094" s="189" cm="1">
        <f t="array" aca="1" ref="G4094" ca="1">OFFSET(G4094,-1,,,)+1</f>
        <v>4089</v>
      </c>
      <c r="H4094" s="189">
        <f t="shared" si="2088"/>
        <v>0</v>
      </c>
      <c r="I4094" s="189">
        <f t="shared" si="2094"/>
        <v>0</v>
      </c>
      <c r="J4094" s="179">
        <f t="shared" si="2095"/>
        <v>0</v>
      </c>
      <c r="K4094" s="173"/>
      <c r="L4094" s="174" t="str" cm="1">
        <f t="array" aca="1" ref="L4094" ca="1">IF($K4094="",OFFSET(L4094,-1,,,),K4094)</f>
        <v>15.01.22.09.04.01</v>
      </c>
      <c r="M4094" s="175" t="str" cm="1">
        <f t="array" aca="1" ref="M4094" ca="1">IF(OR($K4094=0,$K4094=""),OFFSET(M4094,-1,,,),O4094)</f>
        <v>PINTURA LÁTEX PVA SOBRE FORRO DE GESSO COM 01 DEMÃO DE MASSA CORRIDA PVA</v>
      </c>
      <c r="N4094" s="67" t="s">
        <v>1392</v>
      </c>
      <c r="O4094" s="68" t="s">
        <v>1393</v>
      </c>
      <c r="P4094" s="68"/>
      <c r="Q4094" s="68" t="s">
        <v>3258</v>
      </c>
      <c r="R4094" s="69">
        <v>8.8699999999999992</v>
      </c>
      <c r="S4094" s="70">
        <v>15.2</v>
      </c>
      <c r="T4094" s="70">
        <v>134.82399999999998</v>
      </c>
      <c r="U4094" s="67" t="s">
        <v>1519</v>
      </c>
      <c r="V4094" s="71" t="s">
        <v>4202</v>
      </c>
      <c r="W4094" s="171"/>
      <c r="X4094" s="172"/>
      <c r="Y4094" s="176">
        <f t="shared" si="2087"/>
        <v>0</v>
      </c>
      <c r="AA4094" s="192"/>
    </row>
    <row r="4095" spans="2:27">
      <c r="B4095" s="189">
        <f t="shared" si="2089"/>
        <v>0</v>
      </c>
      <c r="C4095" s="189">
        <f t="shared" ca="1" si="2090"/>
        <v>0</v>
      </c>
      <c r="D4095" s="189">
        <f t="shared" si="2091"/>
        <v>0</v>
      </c>
      <c r="E4095" s="189">
        <f t="shared" ca="1" si="2092"/>
        <v>0</v>
      </c>
      <c r="F4095" s="189">
        <f t="shared" si="2093"/>
        <v>0</v>
      </c>
      <c r="G4095" s="189" cm="1">
        <f t="array" aca="1" ref="G4095" ca="1">OFFSET(G4095,-1,,,)+1</f>
        <v>4090</v>
      </c>
      <c r="H4095" s="189">
        <f t="shared" si="2088"/>
        <v>0</v>
      </c>
      <c r="I4095" s="189">
        <f t="shared" si="2094"/>
        <v>0</v>
      </c>
      <c r="J4095" s="179">
        <f t="shared" si="2095"/>
        <v>0</v>
      </c>
      <c r="K4095" s="173" t="s">
        <v>3726</v>
      </c>
      <c r="L4095" s="174" t="str" cm="1">
        <f t="array" aca="1" ref="L4095" ca="1">IF($K4095="",OFFSET(L4095,-1,,,),K4095)</f>
        <v>15.01.22.09.04.02</v>
      </c>
      <c r="M4095" s="175" t="str" cm="1">
        <f t="array" aca="1" ref="M4095" ca="1">IF(OR($K4095=0,$K4095=""),OFFSET(M4095,-1,,,),O4095)</f>
        <v>PINTURA ACRILICA SOBRE MASSA UNICA COM 01 DEMÃO DE MASSA CORRIDA ACRILICA</v>
      </c>
      <c r="N4095" s="67" t="s">
        <v>4155</v>
      </c>
      <c r="O4095" s="68" t="s">
        <v>4870</v>
      </c>
      <c r="P4095" s="68"/>
      <c r="Q4095" s="68" t="s">
        <v>3258</v>
      </c>
      <c r="R4095" s="69">
        <v>36.1</v>
      </c>
      <c r="S4095" s="70">
        <v>22.897600000000001</v>
      </c>
      <c r="T4095" s="70">
        <v>826.60336000000007</v>
      </c>
      <c r="U4095" s="67"/>
      <c r="V4095" s="71"/>
      <c r="W4095" s="171"/>
      <c r="X4095" s="172"/>
      <c r="Y4095" s="176">
        <f t="shared" si="2087"/>
        <v>0</v>
      </c>
      <c r="AA4095" s="192"/>
    </row>
    <row r="4096" spans="2:27" hidden="1">
      <c r="B4096" s="189">
        <f t="shared" si="2089"/>
        <v>0</v>
      </c>
      <c r="C4096" s="189">
        <f t="shared" ca="1" si="2090"/>
        <v>0</v>
      </c>
      <c r="D4096" s="189">
        <f t="shared" si="2091"/>
        <v>0</v>
      </c>
      <c r="E4096" s="189">
        <f t="shared" ca="1" si="2092"/>
        <v>0</v>
      </c>
      <c r="F4096" s="189">
        <f t="shared" si="2093"/>
        <v>0</v>
      </c>
      <c r="G4096" s="189" cm="1">
        <f t="array" aca="1" ref="G4096" ca="1">OFFSET(G4096,-1,,,)+1</f>
        <v>4091</v>
      </c>
      <c r="H4096" s="189">
        <f t="shared" si="2088"/>
        <v>0</v>
      </c>
      <c r="I4096" s="189">
        <f t="shared" si="2094"/>
        <v>0</v>
      </c>
      <c r="J4096" s="179">
        <f t="shared" si="2095"/>
        <v>0</v>
      </c>
      <c r="K4096" s="173"/>
      <c r="L4096" s="174" t="str" cm="1">
        <f t="array" aca="1" ref="L4096" ca="1">IF($K4096="",OFFSET(L4096,-1,,,),K4096)</f>
        <v>15.01.22.09.04.02</v>
      </c>
      <c r="M4096" s="175" t="str" cm="1">
        <f t="array" aca="1" ref="M4096" ca="1">IF(OR($K4096=0,$K4096=""),OFFSET(M4096,-1,,,),O4096)</f>
        <v>PINTURA ACRILICA SOBRE MASSA UNICA COM 01 DEMÃO DE MASSA CORRIDA ACRILICA</v>
      </c>
      <c r="N4096" s="67" t="s">
        <v>167</v>
      </c>
      <c r="O4096" s="68" t="s">
        <v>168</v>
      </c>
      <c r="P4096" s="68"/>
      <c r="Q4096" s="68" t="s">
        <v>3254</v>
      </c>
      <c r="R4096" s="69">
        <v>6.1369999999999996</v>
      </c>
      <c r="S4096" s="70">
        <v>7.7</v>
      </c>
      <c r="T4096" s="70">
        <v>47.254899999999999</v>
      </c>
      <c r="U4096" s="67" t="s">
        <v>1519</v>
      </c>
      <c r="V4096" s="71" t="s">
        <v>4202</v>
      </c>
      <c r="W4096" s="171"/>
      <c r="X4096" s="172"/>
      <c r="Y4096" s="176">
        <f t="shared" si="2087"/>
        <v>0</v>
      </c>
      <c r="AA4096" s="192"/>
    </row>
    <row r="4097" spans="2:27" hidden="1">
      <c r="B4097" s="189">
        <f t="shared" si="2089"/>
        <v>0</v>
      </c>
      <c r="C4097" s="189">
        <f t="shared" ca="1" si="2090"/>
        <v>0</v>
      </c>
      <c r="D4097" s="189">
        <f t="shared" si="2091"/>
        <v>0</v>
      </c>
      <c r="E4097" s="189">
        <f t="shared" ca="1" si="2092"/>
        <v>0</v>
      </c>
      <c r="F4097" s="189">
        <f t="shared" si="2093"/>
        <v>0</v>
      </c>
      <c r="G4097" s="189" cm="1">
        <f t="array" aca="1" ref="G4097" ca="1">OFFSET(G4097,-1,,,)+1</f>
        <v>4092</v>
      </c>
      <c r="H4097" s="189">
        <f t="shared" si="2088"/>
        <v>0</v>
      </c>
      <c r="I4097" s="189">
        <f t="shared" si="2094"/>
        <v>0</v>
      </c>
      <c r="J4097" s="179">
        <f t="shared" si="2095"/>
        <v>0</v>
      </c>
      <c r="K4097" s="173"/>
      <c r="L4097" s="174" t="str" cm="1">
        <f t="array" aca="1" ref="L4097" ca="1">IF($K4097="",OFFSET(L4097,-1,,,),K4097)</f>
        <v>15.01.22.09.04.02</v>
      </c>
      <c r="M4097" s="175" t="str" cm="1">
        <f t="array" aca="1" ref="M4097" ca="1">IF(OR($K4097=0,$K4097=""),OFFSET(M4097,-1,,,),O4097)</f>
        <v>PINTURA ACRILICA SOBRE MASSA UNICA COM 01 DEMÃO DE MASSA CORRIDA ACRILICA</v>
      </c>
      <c r="N4097" s="67" t="s">
        <v>1416</v>
      </c>
      <c r="O4097" s="68" t="s">
        <v>1417</v>
      </c>
      <c r="P4097" s="68"/>
      <c r="Q4097" s="68" t="s">
        <v>3254</v>
      </c>
      <c r="R4097" s="69">
        <v>28.518999999999998</v>
      </c>
      <c r="S4097" s="70">
        <v>11.34</v>
      </c>
      <c r="T4097" s="70">
        <v>323.40546000000001</v>
      </c>
      <c r="U4097" s="67" t="s">
        <v>1519</v>
      </c>
      <c r="V4097" s="71" t="s">
        <v>4202</v>
      </c>
      <c r="W4097" s="171"/>
      <c r="X4097" s="172"/>
      <c r="Y4097" s="176">
        <f t="shared" si="2087"/>
        <v>0</v>
      </c>
      <c r="AA4097" s="192"/>
    </row>
    <row r="4098" spans="2:27" hidden="1">
      <c r="B4098" s="189">
        <f t="shared" si="2089"/>
        <v>0</v>
      </c>
      <c r="C4098" s="189">
        <f t="shared" ca="1" si="2090"/>
        <v>0</v>
      </c>
      <c r="D4098" s="189">
        <f t="shared" si="2091"/>
        <v>0</v>
      </c>
      <c r="E4098" s="189">
        <f t="shared" ca="1" si="2092"/>
        <v>0</v>
      </c>
      <c r="F4098" s="189">
        <f t="shared" si="2093"/>
        <v>0</v>
      </c>
      <c r="G4098" s="189" cm="1">
        <f t="array" aca="1" ref="G4098" ca="1">OFFSET(G4098,-1,,,)+1</f>
        <v>4093</v>
      </c>
      <c r="H4098" s="189">
        <f t="shared" si="2088"/>
        <v>0</v>
      </c>
      <c r="I4098" s="189">
        <f t="shared" si="2094"/>
        <v>0</v>
      </c>
      <c r="J4098" s="179">
        <f t="shared" si="2095"/>
        <v>0</v>
      </c>
      <c r="K4098" s="173"/>
      <c r="L4098" s="174" t="str" cm="1">
        <f t="array" aca="1" ref="L4098" ca="1">IF($K4098="",OFFSET(L4098,-1,,,),K4098)</f>
        <v>15.01.22.09.04.02</v>
      </c>
      <c r="M4098" s="175" t="str" cm="1">
        <f t="array" aca="1" ref="M4098" ca="1">IF(OR($K4098=0,$K4098=""),OFFSET(M4098,-1,,,),O4098)</f>
        <v>PINTURA ACRILICA SOBRE MASSA UNICA COM 01 DEMÃO DE MASSA CORRIDA ACRILICA</v>
      </c>
      <c r="N4098" s="67" t="s">
        <v>224</v>
      </c>
      <c r="O4098" s="68" t="s">
        <v>225</v>
      </c>
      <c r="P4098" s="68"/>
      <c r="Q4098" s="68" t="s">
        <v>3258</v>
      </c>
      <c r="R4098" s="69">
        <v>36.1</v>
      </c>
      <c r="S4098" s="70">
        <v>12.63</v>
      </c>
      <c r="T4098" s="70">
        <v>455.94300000000004</v>
      </c>
      <c r="U4098" s="67" t="s">
        <v>1519</v>
      </c>
      <c r="V4098" s="71" t="s">
        <v>4202</v>
      </c>
      <c r="W4098" s="171"/>
      <c r="X4098" s="172"/>
      <c r="Y4098" s="176">
        <f t="shared" si="2087"/>
        <v>0</v>
      </c>
      <c r="AA4098" s="192"/>
    </row>
    <row r="4099" spans="2:27" hidden="1">
      <c r="B4099" s="189">
        <f t="shared" si="2089"/>
        <v>0</v>
      </c>
      <c r="C4099" s="189">
        <f t="shared" ca="1" si="2090"/>
        <v>0</v>
      </c>
      <c r="D4099" s="189">
        <f t="shared" si="2091"/>
        <v>0</v>
      </c>
      <c r="E4099" s="189">
        <f t="shared" ca="1" si="2092"/>
        <v>0</v>
      </c>
      <c r="F4099" s="189">
        <f t="shared" si="2093"/>
        <v>0</v>
      </c>
      <c r="G4099" s="189" cm="1">
        <f t="array" aca="1" ref="G4099" ca="1">OFFSET(G4099,-1,,,)+1</f>
        <v>4094</v>
      </c>
      <c r="H4099" s="189">
        <f t="shared" si="2088"/>
        <v>0</v>
      </c>
      <c r="I4099" s="189">
        <f t="shared" si="2094"/>
        <v>0</v>
      </c>
      <c r="J4099" s="179">
        <f t="shared" si="2095"/>
        <v>0</v>
      </c>
      <c r="K4099" s="173" t="s">
        <v>3727</v>
      </c>
      <c r="L4099" s="174" t="str" cm="1">
        <f t="array" aca="1" ref="L4099" ca="1">IF($K4099="",OFFSET(L4099,-1,,,),K4099)</f>
        <v>15.01.22.09.05</v>
      </c>
      <c r="M4099" s="175" t="str" cm="1">
        <f t="array" aca="1" ref="M4099" ca="1">IF(OR($K4099=0,$K4099=""),OFFSET(M4099,-1,,,),O4099)</f>
        <v>ESQUADRIAS</v>
      </c>
      <c r="N4099" s="67" t="s">
        <v>143</v>
      </c>
      <c r="O4099" s="68" t="s">
        <v>387</v>
      </c>
      <c r="P4099" s="68"/>
      <c r="Q4099" s="68"/>
      <c r="R4099" s="69"/>
      <c r="S4099" s="70"/>
      <c r="T4099" s="70">
        <v>0</v>
      </c>
      <c r="U4099" s="67"/>
      <c r="V4099" s="71"/>
      <c r="W4099" s="171"/>
      <c r="X4099" s="172"/>
      <c r="Y4099" s="176">
        <f t="shared" si="2087"/>
        <v>0</v>
      </c>
      <c r="AA4099" s="192"/>
    </row>
    <row r="4100" spans="2:27">
      <c r="B4100" s="189">
        <f t="shared" si="2089"/>
        <v>0</v>
      </c>
      <c r="C4100" s="189">
        <f t="shared" ca="1" si="2090"/>
        <v>0</v>
      </c>
      <c r="D4100" s="189">
        <f t="shared" si="2091"/>
        <v>0</v>
      </c>
      <c r="E4100" s="189">
        <f t="shared" ca="1" si="2092"/>
        <v>0</v>
      </c>
      <c r="F4100" s="189">
        <f t="shared" si="2093"/>
        <v>0</v>
      </c>
      <c r="G4100" s="189" cm="1">
        <f t="array" aca="1" ref="G4100" ca="1">OFFSET(G4100,-1,,,)+1</f>
        <v>4095</v>
      </c>
      <c r="H4100" s="189">
        <f t="shared" si="2088"/>
        <v>0</v>
      </c>
      <c r="I4100" s="189">
        <f t="shared" si="2094"/>
        <v>0</v>
      </c>
      <c r="J4100" s="179">
        <f t="shared" si="2095"/>
        <v>0</v>
      </c>
      <c r="K4100" s="173" t="s">
        <v>3728</v>
      </c>
      <c r="L4100" s="174" t="str" cm="1">
        <f t="array" aca="1" ref="L4100" ca="1">IF($K4100="",OFFSET(L4100,-1,,,),K4100)</f>
        <v>15.01.22.09.05.01</v>
      </c>
      <c r="M4100" s="175" t="str" cm="1">
        <f t="array" aca="1" ref="M4100" ca="1">IF(OR($K4100=0,$K4100=""),OFFSET(M4100,-1,,,),O4100)</f>
        <v>JANELA DE ALUMÍNIO COM 01 FOLHA TIPO MÁXIMO-AR - 0,60X0,60M</v>
      </c>
      <c r="N4100" s="67" t="s">
        <v>1289</v>
      </c>
      <c r="O4100" s="68" t="s">
        <v>4752</v>
      </c>
      <c r="P4100" s="68"/>
      <c r="Q4100" s="68" t="s">
        <v>3263</v>
      </c>
      <c r="R4100" s="69">
        <v>2</v>
      </c>
      <c r="S4100" s="70">
        <v>409.37</v>
      </c>
      <c r="T4100" s="70">
        <v>818.74</v>
      </c>
      <c r="U4100" s="67"/>
      <c r="V4100" s="71"/>
      <c r="W4100" s="171"/>
      <c r="X4100" s="172"/>
      <c r="Y4100" s="176">
        <f t="shared" si="2087"/>
        <v>0</v>
      </c>
      <c r="AA4100" s="192"/>
    </row>
    <row r="4101" spans="2:27" hidden="1">
      <c r="B4101" s="189">
        <f t="shared" si="2089"/>
        <v>0</v>
      </c>
      <c r="C4101" s="189">
        <f t="shared" ca="1" si="2090"/>
        <v>0</v>
      </c>
      <c r="D4101" s="189">
        <f t="shared" si="2091"/>
        <v>0</v>
      </c>
      <c r="E4101" s="189">
        <f t="shared" ca="1" si="2092"/>
        <v>0</v>
      </c>
      <c r="F4101" s="189">
        <f t="shared" si="2093"/>
        <v>0</v>
      </c>
      <c r="G4101" s="189" cm="1">
        <f t="array" aca="1" ref="G4101" ca="1">OFFSET(G4101,-1,,,)+1</f>
        <v>4096</v>
      </c>
      <c r="H4101" s="189">
        <f t="shared" si="2088"/>
        <v>0</v>
      </c>
      <c r="I4101" s="189">
        <f t="shared" si="2094"/>
        <v>0</v>
      </c>
      <c r="J4101" s="179">
        <f t="shared" si="2095"/>
        <v>0</v>
      </c>
      <c r="K4101" s="173"/>
      <c r="L4101" s="174" t="str" cm="1">
        <f t="array" aca="1" ref="L4101" ca="1">IF($K4101="",OFFSET(L4101,-1,,,),K4101)</f>
        <v>15.01.22.09.05.01</v>
      </c>
      <c r="M4101" s="175" t="str" cm="1">
        <f t="array" aca="1" ref="M4101" ca="1">IF(OR($K4101=0,$K4101=""),OFFSET(M4101,-1,,,),O4101)</f>
        <v>JANELA DE ALUMÍNIO COM 01 FOLHA TIPO MÁXIMO-AR - 0,60X0,60M</v>
      </c>
      <c r="N4101" s="67" t="s">
        <v>1142</v>
      </c>
      <c r="O4101" s="68" t="s">
        <v>1143</v>
      </c>
      <c r="P4101" s="68"/>
      <c r="Q4101" s="68" t="s">
        <v>3255</v>
      </c>
      <c r="R4101" s="69">
        <v>0.90900000000000003</v>
      </c>
      <c r="S4101" s="70">
        <v>40</v>
      </c>
      <c r="T4101" s="70">
        <v>36.36</v>
      </c>
      <c r="U4101" s="67" t="s">
        <v>1519</v>
      </c>
      <c r="V4101" s="71" t="s">
        <v>4202</v>
      </c>
      <c r="W4101" s="171"/>
      <c r="X4101" s="172"/>
      <c r="Y4101" s="176">
        <f t="shared" si="2087"/>
        <v>0</v>
      </c>
      <c r="AA4101" s="192"/>
    </row>
    <row r="4102" spans="2:27" hidden="1">
      <c r="B4102" s="189">
        <f t="shared" si="2089"/>
        <v>0</v>
      </c>
      <c r="C4102" s="189">
        <f t="shared" ca="1" si="2090"/>
        <v>0</v>
      </c>
      <c r="D4102" s="189">
        <f t="shared" si="2091"/>
        <v>0</v>
      </c>
      <c r="E4102" s="189">
        <f t="shared" ca="1" si="2092"/>
        <v>0</v>
      </c>
      <c r="F4102" s="189">
        <f t="shared" si="2093"/>
        <v>0</v>
      </c>
      <c r="G4102" s="189" cm="1">
        <f t="array" aca="1" ref="G4102" ca="1">OFFSET(G4102,-1,,,)+1</f>
        <v>4097</v>
      </c>
      <c r="H4102" s="189">
        <f t="shared" si="2088"/>
        <v>0</v>
      </c>
      <c r="I4102" s="189">
        <f t="shared" si="2094"/>
        <v>0</v>
      </c>
      <c r="J4102" s="179">
        <f t="shared" si="2095"/>
        <v>0</v>
      </c>
      <c r="K4102" s="173"/>
      <c r="L4102" s="174" t="str" cm="1">
        <f t="array" aca="1" ref="L4102" ca="1">IF($K4102="",OFFSET(L4102,-1,,,),K4102)</f>
        <v>15.01.22.09.05.01</v>
      </c>
      <c r="M4102" s="175" t="str" cm="1">
        <f t="array" aca="1" ref="M4102" ca="1">IF(OR($K4102=0,$K4102=""),OFFSET(M4102,-1,,,),O4102)</f>
        <v>JANELA DE ALUMÍNIO COM 01 FOLHA TIPO MÁXIMO-AR - 0,60X0,60M</v>
      </c>
      <c r="N4102" s="67" t="s">
        <v>1281</v>
      </c>
      <c r="O4102" s="68" t="s">
        <v>1282</v>
      </c>
      <c r="P4102" s="68"/>
      <c r="Q4102" s="68" t="s">
        <v>3254</v>
      </c>
      <c r="R4102" s="69">
        <v>0.16</v>
      </c>
      <c r="S4102" s="70">
        <v>10.5</v>
      </c>
      <c r="T4102" s="70">
        <v>1.68</v>
      </c>
      <c r="U4102" s="67" t="s">
        <v>1519</v>
      </c>
      <c r="V4102" s="71" t="s">
        <v>4202</v>
      </c>
      <c r="W4102" s="171"/>
      <c r="X4102" s="172"/>
      <c r="Y4102" s="176">
        <f t="shared" si="2087"/>
        <v>0</v>
      </c>
      <c r="AA4102" s="192"/>
    </row>
    <row r="4103" spans="2:27" hidden="1">
      <c r="B4103" s="189">
        <f t="shared" si="2089"/>
        <v>0</v>
      </c>
      <c r="C4103" s="189">
        <f t="shared" ca="1" si="2090"/>
        <v>0</v>
      </c>
      <c r="D4103" s="189">
        <f t="shared" si="2091"/>
        <v>0</v>
      </c>
      <c r="E4103" s="189">
        <f t="shared" ca="1" si="2092"/>
        <v>0</v>
      </c>
      <c r="F4103" s="189">
        <f t="shared" si="2093"/>
        <v>0</v>
      </c>
      <c r="G4103" s="189" cm="1">
        <f t="array" aca="1" ref="G4103" ca="1">OFFSET(G4103,-1,,,)+1</f>
        <v>4098</v>
      </c>
      <c r="H4103" s="189">
        <f t="shared" si="2088"/>
        <v>0</v>
      </c>
      <c r="I4103" s="189">
        <f t="shared" si="2094"/>
        <v>0</v>
      </c>
      <c r="J4103" s="179">
        <f t="shared" si="2095"/>
        <v>0</v>
      </c>
      <c r="K4103" s="173"/>
      <c r="L4103" s="174" t="str" cm="1">
        <f t="array" aca="1" ref="L4103" ca="1">IF($K4103="",OFFSET(L4103,-1,,,),K4103)</f>
        <v>15.01.22.09.05.01</v>
      </c>
      <c r="M4103" s="175" t="str" cm="1">
        <f t="array" aca="1" ref="M4103" ca="1">IF(OR($K4103=0,$K4103=""),OFFSET(M4103,-1,,,),O4103)</f>
        <v>JANELA DE ALUMÍNIO COM 01 FOLHA TIPO MÁXIMO-AR - 0,60X0,60M</v>
      </c>
      <c r="N4103" s="67" t="s">
        <v>1290</v>
      </c>
      <c r="O4103" s="68" t="s">
        <v>1291</v>
      </c>
      <c r="P4103" s="68"/>
      <c r="Q4103" s="68" t="s">
        <v>3260</v>
      </c>
      <c r="R4103" s="69">
        <v>2</v>
      </c>
      <c r="S4103" s="70">
        <v>275.35000000000002</v>
      </c>
      <c r="T4103" s="70">
        <v>550.70000000000005</v>
      </c>
      <c r="U4103" s="67" t="s">
        <v>1519</v>
      </c>
      <c r="V4103" s="71" t="s">
        <v>4202</v>
      </c>
      <c r="W4103" s="171"/>
      <c r="X4103" s="172"/>
      <c r="Y4103" s="176">
        <f t="shared" si="2087"/>
        <v>0</v>
      </c>
      <c r="AA4103" s="192"/>
    </row>
    <row r="4104" spans="2:27" hidden="1">
      <c r="B4104" s="189">
        <f t="shared" si="2089"/>
        <v>0</v>
      </c>
      <c r="C4104" s="189">
        <f t="shared" ca="1" si="2090"/>
        <v>0</v>
      </c>
      <c r="D4104" s="189">
        <f t="shared" si="2091"/>
        <v>0</v>
      </c>
      <c r="E4104" s="189">
        <f t="shared" ca="1" si="2092"/>
        <v>0</v>
      </c>
      <c r="F4104" s="189">
        <f t="shared" si="2093"/>
        <v>0</v>
      </c>
      <c r="G4104" s="189" cm="1">
        <f t="array" aca="1" ref="G4104" ca="1">OFFSET(G4104,-1,,,)+1</f>
        <v>4099</v>
      </c>
      <c r="H4104" s="189">
        <f t="shared" si="2088"/>
        <v>0</v>
      </c>
      <c r="I4104" s="189">
        <f t="shared" si="2094"/>
        <v>0</v>
      </c>
      <c r="J4104" s="179">
        <f t="shared" si="2095"/>
        <v>0</v>
      </c>
      <c r="K4104" s="173"/>
      <c r="L4104" s="174" t="str" cm="1">
        <f t="array" aca="1" ref="L4104" ca="1">IF($K4104="",OFFSET(L4104,-1,,,),K4104)</f>
        <v>15.01.22.09.05.01</v>
      </c>
      <c r="M4104" s="175" t="str" cm="1">
        <f t="array" aca="1" ref="M4104" ca="1">IF(OR($K4104=0,$K4104=""),OFFSET(M4104,-1,,,),O4104)</f>
        <v>JANELA DE ALUMÍNIO COM 01 FOLHA TIPO MÁXIMO-AR - 0,60X0,60M</v>
      </c>
      <c r="N4104" s="67" t="s">
        <v>1285</v>
      </c>
      <c r="O4104" s="68" t="s">
        <v>1286</v>
      </c>
      <c r="P4104" s="68"/>
      <c r="Q4104" s="68" t="s">
        <v>3260</v>
      </c>
      <c r="R4104" s="69">
        <v>2</v>
      </c>
      <c r="S4104" s="70">
        <v>5</v>
      </c>
      <c r="T4104" s="70">
        <v>10</v>
      </c>
      <c r="U4104" s="67" t="s">
        <v>1519</v>
      </c>
      <c r="V4104" s="71" t="s">
        <v>4202</v>
      </c>
      <c r="W4104" s="171"/>
      <c r="X4104" s="172"/>
      <c r="Y4104" s="176">
        <f t="shared" si="2087"/>
        <v>0</v>
      </c>
      <c r="AA4104" s="192"/>
    </row>
    <row r="4105" spans="2:27" hidden="1">
      <c r="B4105" s="189">
        <f t="shared" si="2089"/>
        <v>0</v>
      </c>
      <c r="C4105" s="189">
        <f t="shared" ca="1" si="2090"/>
        <v>0</v>
      </c>
      <c r="D4105" s="189">
        <f t="shared" si="2091"/>
        <v>0</v>
      </c>
      <c r="E4105" s="189">
        <f t="shared" ca="1" si="2092"/>
        <v>0</v>
      </c>
      <c r="F4105" s="189">
        <f t="shared" si="2093"/>
        <v>0</v>
      </c>
      <c r="G4105" s="189" cm="1">
        <f t="array" aca="1" ref="G4105" ca="1">OFFSET(G4105,-1,,,)+1</f>
        <v>4100</v>
      </c>
      <c r="H4105" s="189">
        <f t="shared" si="2088"/>
        <v>0</v>
      </c>
      <c r="I4105" s="189">
        <f t="shared" si="2094"/>
        <v>0</v>
      </c>
      <c r="J4105" s="179">
        <f t="shared" si="2095"/>
        <v>0</v>
      </c>
      <c r="K4105" s="173"/>
      <c r="L4105" s="174" t="str" cm="1">
        <f t="array" aca="1" ref="L4105" ca="1">IF($K4105="",OFFSET(L4105,-1,,,),K4105)</f>
        <v>15.01.22.09.05.01</v>
      </c>
      <c r="M4105" s="175" t="str" cm="1">
        <f t="array" aca="1" ref="M4105" ca="1">IF(OR($K4105=0,$K4105=""),OFFSET(M4105,-1,,,),O4105)</f>
        <v>JANELA DE ALUMÍNIO COM 01 FOLHA TIPO MÁXIMO-AR - 0,60X0,60M</v>
      </c>
      <c r="N4105" s="67" t="s">
        <v>3823</v>
      </c>
      <c r="O4105" s="68" t="s">
        <v>4254</v>
      </c>
      <c r="P4105" s="68"/>
      <c r="Q4105" s="68" t="s">
        <v>3260</v>
      </c>
      <c r="R4105" s="69">
        <v>2</v>
      </c>
      <c r="S4105" s="70">
        <v>110</v>
      </c>
      <c r="T4105" s="70">
        <v>220</v>
      </c>
      <c r="U4105" s="67" t="s">
        <v>1519</v>
      </c>
      <c r="V4105" s="71" t="s">
        <v>4202</v>
      </c>
      <c r="W4105" s="171"/>
      <c r="X4105" s="172"/>
      <c r="Y4105" s="176">
        <f t="shared" si="2087"/>
        <v>0</v>
      </c>
      <c r="AA4105" s="192"/>
    </row>
    <row r="4106" spans="2:27">
      <c r="B4106" s="189">
        <f t="shared" si="2089"/>
        <v>0</v>
      </c>
      <c r="C4106" s="189">
        <f t="shared" ca="1" si="2090"/>
        <v>0</v>
      </c>
      <c r="D4106" s="189">
        <f t="shared" si="2091"/>
        <v>0</v>
      </c>
      <c r="E4106" s="189">
        <f t="shared" ca="1" si="2092"/>
        <v>0</v>
      </c>
      <c r="F4106" s="189">
        <f t="shared" si="2093"/>
        <v>0</v>
      </c>
      <c r="G4106" s="189" cm="1">
        <f t="array" aca="1" ref="G4106" ca="1">OFFSET(G4106,-1,,,)+1</f>
        <v>4101</v>
      </c>
      <c r="H4106" s="189">
        <f t="shared" si="2088"/>
        <v>0</v>
      </c>
      <c r="I4106" s="189">
        <f t="shared" si="2094"/>
        <v>0</v>
      </c>
      <c r="J4106" s="179">
        <f t="shared" si="2095"/>
        <v>0</v>
      </c>
      <c r="K4106" s="173" t="s">
        <v>3729</v>
      </c>
      <c r="L4106" s="174" t="str" cm="1">
        <f t="array" aca="1" ref="L4106" ca="1">IF($K4106="",OFFSET(L4106,-1,,,),K4106)</f>
        <v>15.01.22.09.05.02</v>
      </c>
      <c r="M4106" s="175" t="str" cm="1">
        <f t="array" aca="1" ref="M4106" ca="1">IF(OR($K4106=0,$K4106=""),OFFSET(M4106,-1,,,),O4106)</f>
        <v>KIT PORTA PRONTA MADEIRA SEMI-OCA LISA PINTADA COM CHAPA DE AÇO NA PARTE INFERIOR - WC PNE - 0,90x2,10M</v>
      </c>
      <c r="N4106" s="67" t="s">
        <v>4048</v>
      </c>
      <c r="O4106" s="68" t="s">
        <v>4667</v>
      </c>
      <c r="P4106" s="68"/>
      <c r="Q4106" s="68" t="s">
        <v>3260</v>
      </c>
      <c r="R4106" s="69">
        <v>2</v>
      </c>
      <c r="S4106" s="70">
        <v>1225.32</v>
      </c>
      <c r="T4106" s="70">
        <v>2450.64</v>
      </c>
      <c r="U4106" s="67"/>
      <c r="V4106" s="71"/>
      <c r="W4106" s="171"/>
      <c r="X4106" s="172"/>
      <c r="Y4106" s="176">
        <f t="shared" si="2087"/>
        <v>0</v>
      </c>
      <c r="AA4106" s="192"/>
    </row>
    <row r="4107" spans="2:27" hidden="1">
      <c r="B4107" s="189">
        <f t="shared" si="2089"/>
        <v>0</v>
      </c>
      <c r="C4107" s="189">
        <f t="shared" ca="1" si="2090"/>
        <v>0</v>
      </c>
      <c r="D4107" s="189">
        <f t="shared" si="2091"/>
        <v>0</v>
      </c>
      <c r="E4107" s="189">
        <f t="shared" ca="1" si="2092"/>
        <v>0</v>
      </c>
      <c r="F4107" s="189">
        <f t="shared" si="2093"/>
        <v>0</v>
      </c>
      <c r="G4107" s="189" cm="1">
        <f t="array" aca="1" ref="G4107" ca="1">OFFSET(G4107,-1,,,)+1</f>
        <v>4102</v>
      </c>
      <c r="H4107" s="189">
        <f t="shared" si="2088"/>
        <v>0</v>
      </c>
      <c r="I4107" s="189">
        <f t="shared" si="2094"/>
        <v>0</v>
      </c>
      <c r="J4107" s="179">
        <f t="shared" si="2095"/>
        <v>0</v>
      </c>
      <c r="K4107" s="173"/>
      <c r="L4107" s="174" t="str" cm="1">
        <f t="array" aca="1" ref="L4107" ca="1">IF($K4107="",OFFSET(L4107,-1,,,),K4107)</f>
        <v>15.01.22.09.05.02</v>
      </c>
      <c r="M4107" s="175" t="str" cm="1">
        <f t="array" aca="1" ref="M4107" ca="1">IF(OR($K4107=0,$K4107=""),OFFSET(M4107,-1,,,),O4107)</f>
        <v>KIT PORTA PRONTA MADEIRA SEMI-OCA LISA PINTADA COM CHAPA DE AÇO NA PARTE INFERIOR - WC PNE - 0,90x2,10M</v>
      </c>
      <c r="N4107" s="67" t="s">
        <v>1311</v>
      </c>
      <c r="O4107" s="68" t="s">
        <v>1312</v>
      </c>
      <c r="P4107" s="68"/>
      <c r="Q4107" s="68" t="s">
        <v>3260</v>
      </c>
      <c r="R4107" s="69">
        <v>2</v>
      </c>
      <c r="S4107" s="70">
        <v>40</v>
      </c>
      <c r="T4107" s="70">
        <v>80</v>
      </c>
      <c r="U4107" s="67" t="s">
        <v>1519</v>
      </c>
      <c r="V4107" s="71" t="s">
        <v>4202</v>
      </c>
      <c r="W4107" s="171"/>
      <c r="X4107" s="172"/>
      <c r="Y4107" s="176">
        <f t="shared" si="2087"/>
        <v>0</v>
      </c>
      <c r="AA4107" s="192"/>
    </row>
    <row r="4108" spans="2:27" hidden="1">
      <c r="B4108" s="189">
        <f t="shared" si="2089"/>
        <v>0</v>
      </c>
      <c r="C4108" s="189">
        <f t="shared" ca="1" si="2090"/>
        <v>0</v>
      </c>
      <c r="D4108" s="189">
        <f t="shared" si="2091"/>
        <v>0</v>
      </c>
      <c r="E4108" s="189">
        <f t="shared" ca="1" si="2092"/>
        <v>0</v>
      </c>
      <c r="F4108" s="189">
        <f t="shared" si="2093"/>
        <v>0</v>
      </c>
      <c r="G4108" s="189" cm="1">
        <f t="array" aca="1" ref="G4108" ca="1">OFFSET(G4108,-1,,,)+1</f>
        <v>4103</v>
      </c>
      <c r="H4108" s="189">
        <f t="shared" si="2088"/>
        <v>0</v>
      </c>
      <c r="I4108" s="189">
        <f t="shared" si="2094"/>
        <v>0</v>
      </c>
      <c r="J4108" s="179">
        <f t="shared" si="2095"/>
        <v>0</v>
      </c>
      <c r="K4108" s="173"/>
      <c r="L4108" s="174" t="str" cm="1">
        <f t="array" aca="1" ref="L4108" ca="1">IF($K4108="",OFFSET(L4108,-1,,,),K4108)</f>
        <v>15.01.22.09.05.02</v>
      </c>
      <c r="M4108" s="175" t="str" cm="1">
        <f t="array" aca="1" ref="M4108" ca="1">IF(OR($K4108=0,$K4108=""),OFFSET(M4108,-1,,,),O4108)</f>
        <v>KIT PORTA PRONTA MADEIRA SEMI-OCA LISA PINTADA COM CHAPA DE AÇO NA PARTE INFERIOR - WC PNE - 0,90x2,10M</v>
      </c>
      <c r="N4108" s="67" t="s">
        <v>1326</v>
      </c>
      <c r="O4108" s="68" t="s">
        <v>1327</v>
      </c>
      <c r="P4108" s="68"/>
      <c r="Q4108" s="68" t="s">
        <v>3260</v>
      </c>
      <c r="R4108" s="69">
        <v>6</v>
      </c>
      <c r="S4108" s="70">
        <v>5</v>
      </c>
      <c r="T4108" s="70">
        <v>30</v>
      </c>
      <c r="U4108" s="67" t="s">
        <v>1519</v>
      </c>
      <c r="V4108" s="71" t="s">
        <v>4202</v>
      </c>
      <c r="W4108" s="171"/>
      <c r="X4108" s="172"/>
      <c r="Y4108" s="176">
        <f t="shared" si="2087"/>
        <v>0</v>
      </c>
      <c r="AA4108" s="192"/>
    </row>
    <row r="4109" spans="2:27" hidden="1">
      <c r="B4109" s="189">
        <f t="shared" si="2089"/>
        <v>0</v>
      </c>
      <c r="C4109" s="189">
        <f t="shared" ca="1" si="2090"/>
        <v>0</v>
      </c>
      <c r="D4109" s="189">
        <f t="shared" si="2091"/>
        <v>0</v>
      </c>
      <c r="E4109" s="189">
        <f t="shared" ca="1" si="2092"/>
        <v>0</v>
      </c>
      <c r="F4109" s="189">
        <f t="shared" si="2093"/>
        <v>0</v>
      </c>
      <c r="G4109" s="189" cm="1">
        <f t="array" aca="1" ref="G4109" ca="1">OFFSET(G4109,-1,,,)+1</f>
        <v>4104</v>
      </c>
      <c r="H4109" s="189">
        <f t="shared" si="2088"/>
        <v>0</v>
      </c>
      <c r="I4109" s="189">
        <f t="shared" si="2094"/>
        <v>0</v>
      </c>
      <c r="J4109" s="179">
        <f t="shared" si="2095"/>
        <v>0</v>
      </c>
      <c r="K4109" s="173"/>
      <c r="L4109" s="174" t="str" cm="1">
        <f t="array" aca="1" ref="L4109" ca="1">IF($K4109="",OFFSET(L4109,-1,,,),K4109)</f>
        <v>15.01.22.09.05.02</v>
      </c>
      <c r="M4109" s="175" t="str" cm="1">
        <f t="array" aca="1" ref="M4109" ca="1">IF(OR($K4109=0,$K4109=""),OFFSET(M4109,-1,,,),O4109)</f>
        <v>KIT PORTA PRONTA MADEIRA SEMI-OCA LISA PINTADA COM CHAPA DE AÇO NA PARTE INFERIOR - WC PNE - 0,90x2,10M</v>
      </c>
      <c r="N4109" s="67" t="s">
        <v>4049</v>
      </c>
      <c r="O4109" s="68" t="s">
        <v>4668</v>
      </c>
      <c r="P4109" s="68"/>
      <c r="Q4109" s="68" t="s">
        <v>3260</v>
      </c>
      <c r="R4109" s="69">
        <v>2</v>
      </c>
      <c r="S4109" s="70">
        <v>1060.32</v>
      </c>
      <c r="T4109" s="70">
        <v>2120.64</v>
      </c>
      <c r="U4109" s="67" t="s">
        <v>1519</v>
      </c>
      <c r="V4109" s="71" t="s">
        <v>4202</v>
      </c>
      <c r="W4109" s="171"/>
      <c r="X4109" s="172"/>
      <c r="Y4109" s="176">
        <f t="shared" si="2087"/>
        <v>0</v>
      </c>
      <c r="AA4109" s="192"/>
    </row>
    <row r="4110" spans="2:27" hidden="1">
      <c r="B4110" s="189">
        <f t="shared" si="2089"/>
        <v>0</v>
      </c>
      <c r="C4110" s="189">
        <f t="shared" ca="1" si="2090"/>
        <v>0</v>
      </c>
      <c r="D4110" s="189">
        <f t="shared" si="2091"/>
        <v>0</v>
      </c>
      <c r="E4110" s="189">
        <f t="shared" ca="1" si="2092"/>
        <v>0</v>
      </c>
      <c r="F4110" s="189">
        <f t="shared" si="2093"/>
        <v>0</v>
      </c>
      <c r="G4110" s="189" cm="1">
        <f t="array" aca="1" ref="G4110" ca="1">OFFSET(G4110,-1,,,)+1</f>
        <v>4105</v>
      </c>
      <c r="H4110" s="189">
        <f t="shared" si="2088"/>
        <v>0</v>
      </c>
      <c r="I4110" s="189">
        <f t="shared" si="2094"/>
        <v>0</v>
      </c>
      <c r="J4110" s="179">
        <f t="shared" si="2095"/>
        <v>0</v>
      </c>
      <c r="K4110" s="173"/>
      <c r="L4110" s="174" t="str" cm="1">
        <f t="array" aca="1" ref="L4110" ca="1">IF($K4110="",OFFSET(L4110,-1,,,),K4110)</f>
        <v>15.01.22.09.05.02</v>
      </c>
      <c r="M4110" s="175" t="str" cm="1">
        <f t="array" aca="1" ref="M4110" ca="1">IF(OR($K4110=0,$K4110=""),OFFSET(M4110,-1,,,),O4110)</f>
        <v>KIT PORTA PRONTA MADEIRA SEMI-OCA LISA PINTADA COM CHAPA DE AÇO NA PARTE INFERIOR - WC PNE - 0,90x2,10M</v>
      </c>
      <c r="N4110" s="67" t="s">
        <v>1313</v>
      </c>
      <c r="O4110" s="68" t="s">
        <v>1314</v>
      </c>
      <c r="P4110" s="68"/>
      <c r="Q4110" s="68" t="s">
        <v>3260</v>
      </c>
      <c r="R4110" s="69">
        <v>2</v>
      </c>
      <c r="S4110" s="70">
        <v>90</v>
      </c>
      <c r="T4110" s="70">
        <v>180</v>
      </c>
      <c r="U4110" s="67" t="s">
        <v>1519</v>
      </c>
      <c r="V4110" s="71" t="s">
        <v>4202</v>
      </c>
      <c r="W4110" s="171"/>
      <c r="X4110" s="172"/>
      <c r="Y4110" s="176">
        <f t="shared" si="2087"/>
        <v>0</v>
      </c>
      <c r="AA4110" s="192"/>
    </row>
    <row r="4111" spans="2:27" hidden="1">
      <c r="B4111" s="189">
        <f t="shared" si="2089"/>
        <v>0</v>
      </c>
      <c r="C4111" s="189">
        <f t="shared" ca="1" si="2090"/>
        <v>0</v>
      </c>
      <c r="D4111" s="189">
        <f t="shared" si="2091"/>
        <v>0</v>
      </c>
      <c r="E4111" s="189">
        <f t="shared" ca="1" si="2092"/>
        <v>0</v>
      </c>
      <c r="F4111" s="189">
        <f t="shared" si="2093"/>
        <v>0</v>
      </c>
      <c r="G4111" s="189" cm="1">
        <f t="array" aca="1" ref="G4111" ca="1">OFFSET(G4111,-1,,,)+1</f>
        <v>4106</v>
      </c>
      <c r="H4111" s="189">
        <f t="shared" si="2088"/>
        <v>0</v>
      </c>
      <c r="I4111" s="189">
        <f t="shared" si="2094"/>
        <v>0</v>
      </c>
      <c r="J4111" s="179">
        <f t="shared" si="2095"/>
        <v>0</v>
      </c>
      <c r="K4111" s="173"/>
      <c r="L4111" s="174" t="str" cm="1">
        <f t="array" aca="1" ref="L4111" ca="1">IF($K4111="",OFFSET(L4111,-1,,,),K4111)</f>
        <v>15.01.22.09.05.02</v>
      </c>
      <c r="M4111" s="175" t="str" cm="1">
        <f t="array" aca="1" ref="M4111" ca="1">IF(OR($K4111=0,$K4111=""),OFFSET(M4111,-1,,,),O4111)</f>
        <v>KIT PORTA PRONTA MADEIRA SEMI-OCA LISA PINTADA COM CHAPA DE AÇO NA PARTE INFERIOR - WC PNE - 0,90x2,10M</v>
      </c>
      <c r="N4111" s="67" t="s">
        <v>1315</v>
      </c>
      <c r="O4111" s="68" t="s">
        <v>1316</v>
      </c>
      <c r="P4111" s="68"/>
      <c r="Q4111" s="68" t="s">
        <v>3260</v>
      </c>
      <c r="R4111" s="69">
        <v>2</v>
      </c>
      <c r="S4111" s="70">
        <v>20</v>
      </c>
      <c r="T4111" s="70">
        <v>40</v>
      </c>
      <c r="U4111" s="67" t="s">
        <v>1519</v>
      </c>
      <c r="V4111" s="71" t="s">
        <v>4202</v>
      </c>
      <c r="W4111" s="171"/>
      <c r="X4111" s="172"/>
      <c r="Y4111" s="176">
        <f t="shared" si="2087"/>
        <v>0</v>
      </c>
      <c r="AA4111" s="192"/>
    </row>
    <row r="4112" spans="2:27" hidden="1">
      <c r="B4112" s="189">
        <f t="shared" si="2089"/>
        <v>0</v>
      </c>
      <c r="C4112" s="189">
        <f t="shared" ca="1" si="2090"/>
        <v>0</v>
      </c>
      <c r="D4112" s="189">
        <f t="shared" si="2091"/>
        <v>0</v>
      </c>
      <c r="E4112" s="189">
        <f t="shared" ca="1" si="2092"/>
        <v>0</v>
      </c>
      <c r="F4112" s="189">
        <f t="shared" si="2093"/>
        <v>0</v>
      </c>
      <c r="G4112" s="189" cm="1">
        <f t="array" aca="1" ref="G4112" ca="1">OFFSET(G4112,-1,,,)+1</f>
        <v>4107</v>
      </c>
      <c r="H4112" s="189">
        <f t="shared" si="2088"/>
        <v>0</v>
      </c>
      <c r="I4112" s="189">
        <f t="shared" si="2094"/>
        <v>0</v>
      </c>
      <c r="J4112" s="179">
        <f t="shared" si="2095"/>
        <v>0</v>
      </c>
      <c r="K4112" s="173" t="s">
        <v>3730</v>
      </c>
      <c r="L4112" s="174" t="str" cm="1">
        <f t="array" aca="1" ref="L4112" ca="1">IF($K4112="",OFFSET(L4112,-1,,,),K4112)</f>
        <v>15.01.22.09.06</v>
      </c>
      <c r="M4112" s="175" t="str" cm="1">
        <f t="array" aca="1" ref="M4112" ca="1">IF(OR($K4112=0,$K4112=""),OFFSET(M4112,-1,,,),O4112)</f>
        <v>IMPERMEABILIZAÇÃO</v>
      </c>
      <c r="N4112" s="67" t="s">
        <v>143</v>
      </c>
      <c r="O4112" s="68" t="s">
        <v>358</v>
      </c>
      <c r="P4112" s="68"/>
      <c r="Q4112" s="68"/>
      <c r="R4112" s="69"/>
      <c r="S4112" s="70"/>
      <c r="T4112" s="70">
        <v>0</v>
      </c>
      <c r="U4112" s="67"/>
      <c r="V4112" s="71"/>
      <c r="W4112" s="171"/>
      <c r="X4112" s="172"/>
      <c r="Y4112" s="176">
        <f t="shared" si="2087"/>
        <v>0</v>
      </c>
      <c r="AA4112" s="192"/>
    </row>
    <row r="4113" spans="2:27">
      <c r="B4113" s="189">
        <f t="shared" si="2089"/>
        <v>0</v>
      </c>
      <c r="C4113" s="189">
        <f t="shared" ca="1" si="2090"/>
        <v>0</v>
      </c>
      <c r="D4113" s="189">
        <f t="shared" si="2091"/>
        <v>0</v>
      </c>
      <c r="E4113" s="189">
        <f t="shared" ca="1" si="2092"/>
        <v>0</v>
      </c>
      <c r="F4113" s="189">
        <f t="shared" si="2093"/>
        <v>0</v>
      </c>
      <c r="G4113" s="189" cm="1">
        <f t="array" aca="1" ref="G4113" ca="1">OFFSET(G4113,-1,,,)+1</f>
        <v>4108</v>
      </c>
      <c r="H4113" s="189">
        <f t="shared" si="2088"/>
        <v>0</v>
      </c>
      <c r="I4113" s="189">
        <f t="shared" si="2094"/>
        <v>0</v>
      </c>
      <c r="J4113" s="179">
        <f t="shared" si="2095"/>
        <v>0</v>
      </c>
      <c r="K4113" s="173" t="s">
        <v>3731</v>
      </c>
      <c r="L4113" s="174" t="str" cm="1">
        <f t="array" aca="1" ref="L4113" ca="1">IF($K4113="",OFFSET(L4113,-1,,,),K4113)</f>
        <v>15.01.22.09.06.01</v>
      </c>
      <c r="M4113" s="175" t="str" cm="1">
        <f t="array" aca="1" ref="M4113" ca="1">IF(OR($K4113=0,$K4113=""),OFFSET(M4113,-1,,,),O4113)</f>
        <v>IMPERMEABILIZAÇÃO COM ARGAMASSA POLIMÉRICA - TIPOLOGIA</v>
      </c>
      <c r="N4113" s="67" t="s">
        <v>997</v>
      </c>
      <c r="O4113" s="68" t="s">
        <v>4543</v>
      </c>
      <c r="P4113" s="68"/>
      <c r="Q4113" s="68" t="s">
        <v>3258</v>
      </c>
      <c r="R4113" s="69">
        <v>75</v>
      </c>
      <c r="S4113" s="70">
        <v>40.6875</v>
      </c>
      <c r="T4113" s="70">
        <v>3051.5625</v>
      </c>
      <c r="U4113" s="67"/>
      <c r="V4113" s="71"/>
      <c r="W4113" s="171"/>
      <c r="X4113" s="172"/>
      <c r="Y4113" s="176">
        <f t="shared" si="2087"/>
        <v>0</v>
      </c>
      <c r="AA4113" s="192"/>
    </row>
    <row r="4114" spans="2:27" hidden="1">
      <c r="B4114" s="189">
        <f t="shared" si="2089"/>
        <v>0</v>
      </c>
      <c r="C4114" s="189">
        <f t="shared" ca="1" si="2090"/>
        <v>0</v>
      </c>
      <c r="D4114" s="189">
        <f t="shared" si="2091"/>
        <v>0</v>
      </c>
      <c r="E4114" s="189">
        <f t="shared" ca="1" si="2092"/>
        <v>0</v>
      </c>
      <c r="F4114" s="189">
        <f t="shared" si="2093"/>
        <v>0</v>
      </c>
      <c r="G4114" s="189" cm="1">
        <f t="array" aca="1" ref="G4114" ca="1">OFFSET(G4114,-1,,,)+1</f>
        <v>4109</v>
      </c>
      <c r="H4114" s="189">
        <f t="shared" si="2088"/>
        <v>0</v>
      </c>
      <c r="I4114" s="189">
        <f t="shared" si="2094"/>
        <v>0</v>
      </c>
      <c r="J4114" s="179">
        <f t="shared" si="2095"/>
        <v>0</v>
      </c>
      <c r="K4114" s="173"/>
      <c r="L4114" s="174" t="str" cm="1">
        <f t="array" aca="1" ref="L4114" ca="1">IF($K4114="",OFFSET(L4114,-1,,,),K4114)</f>
        <v>15.01.22.09.06.01</v>
      </c>
      <c r="M4114" s="175" t="str" cm="1">
        <f t="array" aca="1" ref="M4114" ca="1">IF(OR($K4114=0,$K4114=""),OFFSET(M4114,-1,,,),O4114)</f>
        <v>IMPERMEABILIZAÇÃO COM ARGAMASSA POLIMÉRICA - TIPOLOGIA</v>
      </c>
      <c r="N4114" s="67" t="s">
        <v>359</v>
      </c>
      <c r="O4114" s="68" t="s">
        <v>360</v>
      </c>
      <c r="P4114" s="68"/>
      <c r="Q4114" s="68" t="s">
        <v>3258</v>
      </c>
      <c r="R4114" s="69">
        <v>5.625</v>
      </c>
      <c r="S4114" s="70">
        <v>4.8</v>
      </c>
      <c r="T4114" s="70">
        <v>27</v>
      </c>
      <c r="U4114" s="67" t="s">
        <v>1519</v>
      </c>
      <c r="V4114" s="71" t="s">
        <v>4202</v>
      </c>
      <c r="W4114" s="171"/>
      <c r="X4114" s="172"/>
      <c r="Y4114" s="176">
        <f t="shared" si="2087"/>
        <v>0</v>
      </c>
      <c r="AA4114" s="192"/>
    </row>
    <row r="4115" spans="2:27" hidden="1">
      <c r="B4115" s="189">
        <f t="shared" si="2089"/>
        <v>0</v>
      </c>
      <c r="C4115" s="189">
        <f t="shared" ca="1" si="2090"/>
        <v>0</v>
      </c>
      <c r="D4115" s="189">
        <f t="shared" si="2091"/>
        <v>0</v>
      </c>
      <c r="E4115" s="189">
        <f t="shared" ca="1" si="2092"/>
        <v>0</v>
      </c>
      <c r="F4115" s="189">
        <f t="shared" si="2093"/>
        <v>0</v>
      </c>
      <c r="G4115" s="189" cm="1">
        <f t="array" aca="1" ref="G4115" ca="1">OFFSET(G4115,-1,,,)+1</f>
        <v>4110</v>
      </c>
      <c r="H4115" s="189">
        <f t="shared" si="2088"/>
        <v>0</v>
      </c>
      <c r="I4115" s="189">
        <f t="shared" si="2094"/>
        <v>0</v>
      </c>
      <c r="J4115" s="179">
        <f t="shared" si="2095"/>
        <v>0</v>
      </c>
      <c r="K4115" s="173"/>
      <c r="L4115" s="174" t="str" cm="1">
        <f t="array" aca="1" ref="L4115" ca="1">IF($K4115="",OFFSET(L4115,-1,,,),K4115)</f>
        <v>15.01.22.09.06.01</v>
      </c>
      <c r="M4115" s="175" t="str" cm="1">
        <f t="array" aca="1" ref="M4115" ca="1">IF(OR($K4115=0,$K4115=""),OFFSET(M4115,-1,,,),O4115)</f>
        <v>IMPERMEABILIZAÇÃO COM ARGAMASSA POLIMÉRICA - TIPOLOGIA</v>
      </c>
      <c r="N4115" s="67" t="s">
        <v>462</v>
      </c>
      <c r="O4115" s="68" t="s">
        <v>463</v>
      </c>
      <c r="P4115" s="68"/>
      <c r="Q4115" s="68" t="s">
        <v>3255</v>
      </c>
      <c r="R4115" s="69">
        <v>303.75</v>
      </c>
      <c r="S4115" s="70">
        <v>2.5499999999999998</v>
      </c>
      <c r="T4115" s="70">
        <v>774.5625</v>
      </c>
      <c r="U4115" s="67" t="s">
        <v>1519</v>
      </c>
      <c r="V4115" s="71" t="s">
        <v>4202</v>
      </c>
      <c r="W4115" s="171"/>
      <c r="X4115" s="172"/>
      <c r="Y4115" s="176">
        <f t="shared" si="2087"/>
        <v>0</v>
      </c>
      <c r="AA4115" s="192"/>
    </row>
    <row r="4116" spans="2:27" hidden="1">
      <c r="B4116" s="189">
        <f t="shared" si="2089"/>
        <v>0</v>
      </c>
      <c r="C4116" s="189">
        <f t="shared" ca="1" si="2090"/>
        <v>0</v>
      </c>
      <c r="D4116" s="189">
        <f t="shared" si="2091"/>
        <v>0</v>
      </c>
      <c r="E4116" s="189">
        <f t="shared" ca="1" si="2092"/>
        <v>0</v>
      </c>
      <c r="F4116" s="189">
        <f t="shared" si="2093"/>
        <v>0</v>
      </c>
      <c r="G4116" s="189" cm="1">
        <f t="array" aca="1" ref="G4116" ca="1">OFFSET(G4116,-1,,,)+1</f>
        <v>4111</v>
      </c>
      <c r="H4116" s="189">
        <f t="shared" si="2088"/>
        <v>0</v>
      </c>
      <c r="I4116" s="189">
        <f t="shared" si="2094"/>
        <v>0</v>
      </c>
      <c r="J4116" s="179">
        <f t="shared" si="2095"/>
        <v>0</v>
      </c>
      <c r="K4116" s="173"/>
      <c r="L4116" s="174" t="str" cm="1">
        <f t="array" aca="1" ref="L4116" ca="1">IF($K4116="",OFFSET(L4116,-1,,,),K4116)</f>
        <v>15.01.22.09.06.01</v>
      </c>
      <c r="M4116" s="175" t="str" cm="1">
        <f t="array" aca="1" ref="M4116" ca="1">IF(OR($K4116=0,$K4116=""),OFFSET(M4116,-1,,,),O4116)</f>
        <v>IMPERMEABILIZAÇÃO COM ARGAMASSA POLIMÉRICA - TIPOLOGIA</v>
      </c>
      <c r="N4116" s="67" t="s">
        <v>362</v>
      </c>
      <c r="O4116" s="68" t="s">
        <v>363</v>
      </c>
      <c r="P4116" s="68"/>
      <c r="Q4116" s="68" t="s">
        <v>3258</v>
      </c>
      <c r="R4116" s="69">
        <v>75</v>
      </c>
      <c r="S4116" s="70">
        <v>30</v>
      </c>
      <c r="T4116" s="70">
        <v>2250</v>
      </c>
      <c r="U4116" s="67" t="s">
        <v>1519</v>
      </c>
      <c r="V4116" s="71" t="s">
        <v>4202</v>
      </c>
      <c r="W4116" s="171"/>
      <c r="X4116" s="172"/>
      <c r="Y4116" s="176">
        <f t="shared" si="2087"/>
        <v>0</v>
      </c>
      <c r="AA4116" s="192"/>
    </row>
    <row r="4117" spans="2:27" hidden="1">
      <c r="B4117" s="189">
        <f t="shared" si="2089"/>
        <v>0</v>
      </c>
      <c r="C4117" s="189">
        <f t="shared" ca="1" si="2090"/>
        <v>0</v>
      </c>
      <c r="D4117" s="189">
        <f t="shared" si="2091"/>
        <v>0</v>
      </c>
      <c r="E4117" s="189">
        <f t="shared" ca="1" si="2092"/>
        <v>0</v>
      </c>
      <c r="F4117" s="189">
        <f t="shared" si="2093"/>
        <v>0</v>
      </c>
      <c r="G4117" s="189" cm="1">
        <f t="array" aca="1" ref="G4117" ca="1">OFFSET(G4117,-1,,,)+1</f>
        <v>4112</v>
      </c>
      <c r="H4117" s="189">
        <f t="shared" si="2088"/>
        <v>0</v>
      </c>
      <c r="I4117" s="189">
        <f t="shared" si="2094"/>
        <v>0</v>
      </c>
      <c r="J4117" s="179">
        <f t="shared" si="2095"/>
        <v>0</v>
      </c>
      <c r="K4117" s="173" t="s">
        <v>3732</v>
      </c>
      <c r="L4117" s="174" t="str" cm="1">
        <f t="array" aca="1" ref="L4117" ca="1">IF($K4117="",OFFSET(L4117,-1,,,),K4117)</f>
        <v>15.01.22.09.07</v>
      </c>
      <c r="M4117" s="175" t="str" cm="1">
        <f t="array" aca="1" ref="M4117" ca="1">IF(OR($K4117=0,$K4117=""),OFFSET(M4117,-1,,,),O4117)</f>
        <v>LIMPEZA</v>
      </c>
      <c r="N4117" s="67" t="s">
        <v>143</v>
      </c>
      <c r="O4117" s="68" t="s">
        <v>4303</v>
      </c>
      <c r="P4117" s="68"/>
      <c r="Q4117" s="68"/>
      <c r="R4117" s="69"/>
      <c r="S4117" s="70"/>
      <c r="T4117" s="70">
        <v>0</v>
      </c>
      <c r="U4117" s="67"/>
      <c r="V4117" s="71"/>
      <c r="W4117" s="171"/>
      <c r="X4117" s="172"/>
      <c r="Y4117" s="176">
        <f t="shared" si="2087"/>
        <v>0</v>
      </c>
      <c r="AA4117" s="192"/>
    </row>
    <row r="4118" spans="2:27">
      <c r="B4118" s="189">
        <f t="shared" si="2089"/>
        <v>0</v>
      </c>
      <c r="C4118" s="189">
        <f t="shared" ca="1" si="2090"/>
        <v>0</v>
      </c>
      <c r="D4118" s="189">
        <f t="shared" si="2091"/>
        <v>0</v>
      </c>
      <c r="E4118" s="189">
        <f t="shared" ca="1" si="2092"/>
        <v>0</v>
      </c>
      <c r="F4118" s="189">
        <f t="shared" si="2093"/>
        <v>0</v>
      </c>
      <c r="G4118" s="189" cm="1">
        <f t="array" aca="1" ref="G4118" ca="1">OFFSET(G4118,-1,,,)+1</f>
        <v>4113</v>
      </c>
      <c r="H4118" s="189">
        <f t="shared" si="2088"/>
        <v>0</v>
      </c>
      <c r="I4118" s="189">
        <f t="shared" si="2094"/>
        <v>0</v>
      </c>
      <c r="J4118" s="179">
        <f t="shared" si="2095"/>
        <v>0</v>
      </c>
      <c r="K4118" s="173" t="s">
        <v>3733</v>
      </c>
      <c r="L4118" s="174" t="str" cm="1">
        <f t="array" aca="1" ref="L4118" ca="1">IF($K4118="",OFFSET(L4118,-1,,,),K4118)</f>
        <v>15.01.22.09.07.01</v>
      </c>
      <c r="M4118" s="175" t="str" cm="1">
        <f t="array" aca="1" ref="M4118" ca="1">IF(OR($K4118=0,$K4118=""),OFFSET(M4118,-1,,,),O4118)</f>
        <v>SERVIÇO DE LIMPEZA GROSSA E FINA (AREA EXTERNA)</v>
      </c>
      <c r="N4118" s="67" t="s">
        <v>388</v>
      </c>
      <c r="O4118" s="68" t="s">
        <v>4304</v>
      </c>
      <c r="P4118" s="68"/>
      <c r="Q4118" s="68" t="s">
        <v>3258</v>
      </c>
      <c r="R4118" s="69">
        <v>56.91</v>
      </c>
      <c r="S4118" s="70">
        <v>12.715999999999999</v>
      </c>
      <c r="T4118" s="70">
        <v>723.66755999999987</v>
      </c>
      <c r="U4118" s="67"/>
      <c r="V4118" s="71"/>
      <c r="W4118" s="171"/>
      <c r="X4118" s="172"/>
      <c r="Y4118" s="176">
        <f t="shared" si="2087"/>
        <v>0</v>
      </c>
      <c r="AA4118" s="192"/>
    </row>
    <row r="4119" spans="2:27" hidden="1">
      <c r="B4119" s="189">
        <f t="shared" si="2089"/>
        <v>0</v>
      </c>
      <c r="C4119" s="189">
        <f t="shared" ca="1" si="2090"/>
        <v>0</v>
      </c>
      <c r="D4119" s="189">
        <f t="shared" si="2091"/>
        <v>0</v>
      </c>
      <c r="E4119" s="189">
        <f t="shared" ca="1" si="2092"/>
        <v>0</v>
      </c>
      <c r="F4119" s="189">
        <f t="shared" si="2093"/>
        <v>0</v>
      </c>
      <c r="G4119" s="189" cm="1">
        <f t="array" aca="1" ref="G4119" ca="1">OFFSET(G4119,-1,,,)+1</f>
        <v>4114</v>
      </c>
      <c r="H4119" s="189">
        <f t="shared" si="2088"/>
        <v>0</v>
      </c>
      <c r="I4119" s="189">
        <f t="shared" si="2094"/>
        <v>0</v>
      </c>
      <c r="J4119" s="179">
        <f t="shared" si="2095"/>
        <v>0</v>
      </c>
      <c r="K4119" s="173"/>
      <c r="L4119" s="174" t="str" cm="1">
        <f t="array" aca="1" ref="L4119" ca="1">IF($K4119="",OFFSET(L4119,-1,,,),K4119)</f>
        <v>15.01.22.09.07.01</v>
      </c>
      <c r="M4119" s="175" t="str" cm="1">
        <f t="array" aca="1" ref="M4119" ca="1">IF(OR($K4119=0,$K4119=""),OFFSET(M4119,-1,,,),O4119)</f>
        <v>SERVIÇO DE LIMPEZA GROSSA E FINA (AREA EXTERNA)</v>
      </c>
      <c r="N4119" s="67" t="s">
        <v>389</v>
      </c>
      <c r="O4119" s="68" t="s">
        <v>390</v>
      </c>
      <c r="P4119" s="68"/>
      <c r="Q4119" s="68" t="s">
        <v>3258</v>
      </c>
      <c r="R4119" s="69">
        <v>56.91</v>
      </c>
      <c r="S4119" s="70">
        <v>6.3579999999999997</v>
      </c>
      <c r="T4119" s="70">
        <v>361.83377999999993</v>
      </c>
      <c r="U4119" s="67" t="s">
        <v>1519</v>
      </c>
      <c r="V4119" s="71" t="s">
        <v>4202</v>
      </c>
      <c r="W4119" s="171"/>
      <c r="X4119" s="172"/>
      <c r="Y4119" s="176">
        <f t="shared" si="2087"/>
        <v>0</v>
      </c>
      <c r="AA4119" s="192"/>
    </row>
    <row r="4120" spans="2:27" hidden="1">
      <c r="B4120" s="189">
        <f t="shared" si="2089"/>
        <v>0</v>
      </c>
      <c r="C4120" s="189">
        <f t="shared" ca="1" si="2090"/>
        <v>0</v>
      </c>
      <c r="D4120" s="189">
        <f t="shared" si="2091"/>
        <v>0</v>
      </c>
      <c r="E4120" s="189">
        <f t="shared" ca="1" si="2092"/>
        <v>0</v>
      </c>
      <c r="F4120" s="189">
        <f t="shared" si="2093"/>
        <v>0</v>
      </c>
      <c r="G4120" s="189" cm="1">
        <f t="array" aca="1" ref="G4120" ca="1">OFFSET(G4120,-1,,,)+1</f>
        <v>4115</v>
      </c>
      <c r="H4120" s="189">
        <f t="shared" si="2088"/>
        <v>0</v>
      </c>
      <c r="I4120" s="189">
        <f t="shared" si="2094"/>
        <v>0</v>
      </c>
      <c r="J4120" s="179">
        <f t="shared" si="2095"/>
        <v>0</v>
      </c>
      <c r="K4120" s="173"/>
      <c r="L4120" s="174" t="str" cm="1">
        <f t="array" aca="1" ref="L4120" ca="1">IF($K4120="",OFFSET(L4120,-1,,,),K4120)</f>
        <v>15.01.22.09.07.01</v>
      </c>
      <c r="M4120" s="175" t="str" cm="1">
        <f t="array" aca="1" ref="M4120" ca="1">IF(OR($K4120=0,$K4120=""),OFFSET(M4120,-1,,,),O4120)</f>
        <v>SERVIÇO DE LIMPEZA GROSSA E FINA (AREA EXTERNA)</v>
      </c>
      <c r="N4120" s="67" t="s">
        <v>391</v>
      </c>
      <c r="O4120" s="68" t="s">
        <v>392</v>
      </c>
      <c r="P4120" s="68"/>
      <c r="Q4120" s="68" t="s">
        <v>3258</v>
      </c>
      <c r="R4120" s="69">
        <v>56.91</v>
      </c>
      <c r="S4120" s="70">
        <v>6.3579999999999997</v>
      </c>
      <c r="T4120" s="70">
        <v>361.83377999999993</v>
      </c>
      <c r="U4120" s="67" t="s">
        <v>1519</v>
      </c>
      <c r="V4120" s="71" t="s">
        <v>4202</v>
      </c>
      <c r="W4120" s="171"/>
      <c r="X4120" s="172"/>
      <c r="Y4120" s="176">
        <f t="shared" si="2087"/>
        <v>0</v>
      </c>
      <c r="AA4120" s="192"/>
    </row>
    <row r="4121" spans="2:27" hidden="1">
      <c r="B4121" s="189">
        <f t="shared" si="2089"/>
        <v>0</v>
      </c>
      <c r="C4121" s="189">
        <f t="shared" ca="1" si="2090"/>
        <v>0</v>
      </c>
      <c r="D4121" s="189">
        <f t="shared" si="2091"/>
        <v>0</v>
      </c>
      <c r="E4121" s="189">
        <f t="shared" ca="1" si="2092"/>
        <v>0</v>
      </c>
      <c r="F4121" s="189">
        <f t="shared" si="2093"/>
        <v>0</v>
      </c>
      <c r="G4121" s="189" cm="1">
        <f t="array" aca="1" ref="G4121" ca="1">OFFSET(G4121,-1,,,)+1</f>
        <v>4116</v>
      </c>
      <c r="H4121" s="189">
        <f t="shared" si="2088"/>
        <v>0</v>
      </c>
      <c r="I4121" s="189">
        <f t="shared" si="2094"/>
        <v>0</v>
      </c>
      <c r="J4121" s="179">
        <f t="shared" si="2095"/>
        <v>0</v>
      </c>
      <c r="K4121" s="173" t="s">
        <v>3734</v>
      </c>
      <c r="L4121" s="174" t="str" cm="1">
        <f t="array" aca="1" ref="L4121" ca="1">IF($K4121="",OFFSET(L4121,-1,,,),K4121)</f>
        <v>15.01.23</v>
      </c>
      <c r="M4121" s="175" t="str" cm="1">
        <f t="array" aca="1" ref="M4121" ca="1">IF(OR($K4121=0,$K4121=""),OFFSET(M4121,-1,,,),O4121)</f>
        <v>ED. GARAGEM</v>
      </c>
      <c r="N4121" s="67" t="s">
        <v>143</v>
      </c>
      <c r="O4121" s="68" t="s">
        <v>4871</v>
      </c>
      <c r="P4121" s="68"/>
      <c r="Q4121" s="68"/>
      <c r="R4121" s="69"/>
      <c r="S4121" s="70"/>
      <c r="T4121" s="70">
        <v>0</v>
      </c>
      <c r="U4121" s="67"/>
      <c r="V4121" s="71"/>
      <c r="W4121" s="171"/>
      <c r="X4121" s="172"/>
      <c r="Y4121" s="176">
        <f t="shared" si="2087"/>
        <v>0</v>
      </c>
      <c r="AA4121" s="192"/>
    </row>
    <row r="4122" spans="2:27" hidden="1">
      <c r="B4122" s="189">
        <f t="shared" si="2089"/>
        <v>0</v>
      </c>
      <c r="C4122" s="189">
        <f t="shared" ca="1" si="2090"/>
        <v>0</v>
      </c>
      <c r="D4122" s="189">
        <f t="shared" si="2091"/>
        <v>0</v>
      </c>
      <c r="E4122" s="189">
        <f t="shared" ca="1" si="2092"/>
        <v>0</v>
      </c>
      <c r="F4122" s="189">
        <f t="shared" si="2093"/>
        <v>0</v>
      </c>
      <c r="G4122" s="189" cm="1">
        <f t="array" aca="1" ref="G4122" ca="1">OFFSET(G4122,-1,,,)+1</f>
        <v>4117</v>
      </c>
      <c r="H4122" s="189">
        <f t="shared" si="2088"/>
        <v>0</v>
      </c>
      <c r="I4122" s="189">
        <f t="shared" si="2094"/>
        <v>0</v>
      </c>
      <c r="J4122" s="179">
        <f t="shared" si="2095"/>
        <v>0</v>
      </c>
      <c r="K4122" s="173" t="s">
        <v>3735</v>
      </c>
      <c r="L4122" s="174" t="str" cm="1">
        <f t="array" aca="1" ref="L4122" ca="1">IF($K4122="",OFFSET(L4122,-1,,,),K4122)</f>
        <v>15.01.23.01</v>
      </c>
      <c r="M4122" s="175" t="str" cm="1">
        <f t="array" aca="1" ref="M4122" ca="1">IF(OR($K4122=0,$K4122=""),OFFSET(M4122,-1,,,),O4122)</f>
        <v>PAVIMENTAÇÃO</v>
      </c>
      <c r="N4122" s="67" t="s">
        <v>143</v>
      </c>
      <c r="O4122" s="68" t="s">
        <v>199</v>
      </c>
      <c r="P4122" s="68"/>
      <c r="Q4122" s="68"/>
      <c r="R4122" s="69"/>
      <c r="S4122" s="70"/>
      <c r="T4122" s="70">
        <v>0</v>
      </c>
      <c r="U4122" s="67"/>
      <c r="V4122" s="71"/>
      <c r="W4122" s="171"/>
      <c r="X4122" s="172"/>
      <c r="Y4122" s="176">
        <f t="shared" si="2087"/>
        <v>0</v>
      </c>
      <c r="AA4122" s="192"/>
    </row>
    <row r="4123" spans="2:27">
      <c r="B4123" s="189">
        <f t="shared" si="2089"/>
        <v>0</v>
      </c>
      <c r="C4123" s="189">
        <f t="shared" ca="1" si="2090"/>
        <v>0</v>
      </c>
      <c r="D4123" s="189">
        <f t="shared" si="2091"/>
        <v>0</v>
      </c>
      <c r="E4123" s="189">
        <f t="shared" ca="1" si="2092"/>
        <v>0</v>
      </c>
      <c r="F4123" s="189">
        <f t="shared" si="2093"/>
        <v>0</v>
      </c>
      <c r="G4123" s="189" cm="1">
        <f t="array" aca="1" ref="G4123" ca="1">OFFSET(G4123,-1,,,)+1</f>
        <v>4118</v>
      </c>
      <c r="H4123" s="189">
        <f t="shared" si="2088"/>
        <v>0</v>
      </c>
      <c r="I4123" s="189">
        <f t="shared" si="2094"/>
        <v>0</v>
      </c>
      <c r="J4123" s="179">
        <f t="shared" si="2095"/>
        <v>0</v>
      </c>
      <c r="K4123" s="173" t="s">
        <v>3736</v>
      </c>
      <c r="L4123" s="174" t="str" cm="1">
        <f t="array" aca="1" ref="L4123" ca="1">IF($K4123="",OFFSET(L4123,-1,,,),K4123)</f>
        <v>15.01.23.01.01</v>
      </c>
      <c r="M4123" s="175" t="str" cm="1">
        <f t="array" aca="1" ref="M4123" ca="1">IF(OR($K4123=0,$K4123=""),OFFSET(M4123,-1,,,),O4123)</f>
        <v>TRANSPORTE BOTA FORA DE TERRA</v>
      </c>
      <c r="N4123" s="67" t="s">
        <v>1498</v>
      </c>
      <c r="O4123" s="68" t="s">
        <v>4220</v>
      </c>
      <c r="P4123" s="68"/>
      <c r="Q4123" s="68" t="s">
        <v>3256</v>
      </c>
      <c r="R4123" s="69">
        <v>873.60500000000002</v>
      </c>
      <c r="S4123" s="70">
        <v>78</v>
      </c>
      <c r="T4123" s="70">
        <v>68141.19</v>
      </c>
      <c r="U4123" s="67"/>
      <c r="V4123" s="71"/>
      <c r="W4123" s="171"/>
      <c r="X4123" s="172"/>
      <c r="Y4123" s="176">
        <f t="shared" si="2087"/>
        <v>0</v>
      </c>
      <c r="AA4123" s="192"/>
    </row>
    <row r="4124" spans="2:27" hidden="1">
      <c r="B4124" s="189">
        <f t="shared" si="2089"/>
        <v>0</v>
      </c>
      <c r="C4124" s="189">
        <f t="shared" ca="1" si="2090"/>
        <v>0</v>
      </c>
      <c r="D4124" s="189">
        <f t="shared" si="2091"/>
        <v>0</v>
      </c>
      <c r="E4124" s="189">
        <f t="shared" ca="1" si="2092"/>
        <v>0</v>
      </c>
      <c r="F4124" s="189">
        <f t="shared" si="2093"/>
        <v>0</v>
      </c>
      <c r="G4124" s="189" cm="1">
        <f t="array" aca="1" ref="G4124" ca="1">OFFSET(G4124,-1,,,)+1</f>
        <v>4119</v>
      </c>
      <c r="H4124" s="189">
        <f t="shared" si="2088"/>
        <v>0</v>
      </c>
      <c r="I4124" s="189">
        <f t="shared" si="2094"/>
        <v>0</v>
      </c>
      <c r="J4124" s="179">
        <f t="shared" si="2095"/>
        <v>0</v>
      </c>
      <c r="K4124" s="173"/>
      <c r="L4124" s="174" t="str" cm="1">
        <f t="array" aca="1" ref="L4124" ca="1">IF($K4124="",OFFSET(L4124,-1,,,),K4124)</f>
        <v>15.01.23.01.01</v>
      </c>
      <c r="M4124" s="175" t="str" cm="1">
        <f t="array" aca="1" ref="M4124" ca="1">IF(OR($K4124=0,$K4124=""),OFFSET(M4124,-1,,,),O4124)</f>
        <v>TRANSPORTE BOTA FORA DE TERRA</v>
      </c>
      <c r="N4124" s="67" t="s">
        <v>1499</v>
      </c>
      <c r="O4124" s="68" t="s">
        <v>1500</v>
      </c>
      <c r="P4124" s="68"/>
      <c r="Q4124" s="68" t="s">
        <v>3256</v>
      </c>
      <c r="R4124" s="69">
        <v>1135.6865</v>
      </c>
      <c r="S4124" s="70">
        <v>60</v>
      </c>
      <c r="T4124" s="70">
        <v>68141.19</v>
      </c>
      <c r="U4124" s="67" t="s">
        <v>2044</v>
      </c>
      <c r="V4124" s="71" t="s">
        <v>2045</v>
      </c>
      <c r="W4124" s="171"/>
      <c r="X4124" s="172"/>
      <c r="Y4124" s="176">
        <f t="shared" si="2087"/>
        <v>0</v>
      </c>
      <c r="AA4124" s="192"/>
    </row>
    <row r="4125" spans="2:27">
      <c r="B4125" s="189">
        <f t="shared" si="2089"/>
        <v>0</v>
      </c>
      <c r="C4125" s="189">
        <f t="shared" ca="1" si="2090"/>
        <v>0</v>
      </c>
      <c r="D4125" s="189">
        <f t="shared" si="2091"/>
        <v>0</v>
      </c>
      <c r="E4125" s="189">
        <f t="shared" ca="1" si="2092"/>
        <v>0</v>
      </c>
      <c r="F4125" s="189">
        <f t="shared" si="2093"/>
        <v>0</v>
      </c>
      <c r="G4125" s="189" cm="1">
        <f t="array" aca="1" ref="G4125" ca="1">OFFSET(G4125,-1,,,)+1</f>
        <v>4120</v>
      </c>
      <c r="H4125" s="189">
        <f t="shared" si="2088"/>
        <v>0</v>
      </c>
      <c r="I4125" s="189">
        <f t="shared" si="2094"/>
        <v>0</v>
      </c>
      <c r="J4125" s="179">
        <f t="shared" si="2095"/>
        <v>0</v>
      </c>
      <c r="K4125" s="173" t="s">
        <v>3737</v>
      </c>
      <c r="L4125" s="174" t="str" cm="1">
        <f t="array" aca="1" ref="L4125" ca="1">IF($K4125="",OFFSET(L4125,-1,,,),K4125)</f>
        <v>15.01.23.01.02</v>
      </c>
      <c r="M4125" s="175" t="str" cm="1">
        <f t="array" aca="1" ref="M4125" ca="1">IF(OR($K4125=0,$K4125=""),OFFSET(M4125,-1,,,),O4125)</f>
        <v>LAJE PARA PISO DE ESTACIONAMENTO COM ABERTURA DE CAIXA DE 25CM (BGS 15 + CONCRETO 10CM) - CONCRETO DE 30MPA</v>
      </c>
      <c r="N4125" s="67" t="s">
        <v>2928</v>
      </c>
      <c r="O4125" s="68" t="s">
        <v>4872</v>
      </c>
      <c r="P4125" s="68"/>
      <c r="Q4125" s="68" t="s">
        <v>3258</v>
      </c>
      <c r="R4125" s="69">
        <v>1747.2080000000001</v>
      </c>
      <c r="S4125" s="70">
        <v>206.28870000000001</v>
      </c>
      <c r="T4125" s="70">
        <v>360429.26694960002</v>
      </c>
      <c r="U4125" s="67"/>
      <c r="V4125" s="71"/>
      <c r="W4125" s="171"/>
      <c r="X4125" s="172"/>
      <c r="Y4125" s="176">
        <f t="shared" si="2087"/>
        <v>0</v>
      </c>
      <c r="AA4125" s="192"/>
    </row>
    <row r="4126" spans="2:27" hidden="1">
      <c r="B4126" s="189">
        <f t="shared" si="2089"/>
        <v>0</v>
      </c>
      <c r="C4126" s="189">
        <f t="shared" ca="1" si="2090"/>
        <v>0</v>
      </c>
      <c r="D4126" s="189">
        <f t="shared" si="2091"/>
        <v>0</v>
      </c>
      <c r="E4126" s="189">
        <f t="shared" ca="1" si="2092"/>
        <v>0</v>
      </c>
      <c r="F4126" s="189">
        <f t="shared" si="2093"/>
        <v>0</v>
      </c>
      <c r="G4126" s="189" cm="1">
        <f t="array" aca="1" ref="G4126" ca="1">OFFSET(G4126,-1,,,)+1</f>
        <v>4121</v>
      </c>
      <c r="H4126" s="189">
        <f t="shared" si="2088"/>
        <v>0</v>
      </c>
      <c r="I4126" s="189">
        <f t="shared" si="2094"/>
        <v>0</v>
      </c>
      <c r="J4126" s="179">
        <f t="shared" si="2095"/>
        <v>0</v>
      </c>
      <c r="K4126" s="173"/>
      <c r="L4126" s="174" t="str" cm="1">
        <f t="array" aca="1" ref="L4126" ca="1">IF($K4126="",OFFSET(L4126,-1,,,),K4126)</f>
        <v>15.01.23.01.02</v>
      </c>
      <c r="M4126" s="175" t="str" cm="1">
        <f t="array" aca="1" ref="M4126" ca="1">IF(OR($K4126=0,$K4126=""),OFFSET(M4126,-1,,,),O4126)</f>
        <v>LAJE PARA PISO DE ESTACIONAMENTO COM ABERTURA DE CAIXA DE 25CM (BGS 15 + CONCRETO 10CM) - CONCRETO DE 30MPA</v>
      </c>
      <c r="N4126" s="67" t="s">
        <v>2929</v>
      </c>
      <c r="O4126" s="68" t="s">
        <v>3119</v>
      </c>
      <c r="P4126" s="68"/>
      <c r="Q4126" s="68" t="s">
        <v>3253</v>
      </c>
      <c r="R4126" s="69">
        <v>1397.7664</v>
      </c>
      <c r="S4126" s="70">
        <v>9</v>
      </c>
      <c r="T4126" s="70">
        <v>12579.8976</v>
      </c>
      <c r="U4126" s="67" t="s">
        <v>2044</v>
      </c>
      <c r="V4126" s="71" t="s">
        <v>2045</v>
      </c>
      <c r="W4126" s="171"/>
      <c r="X4126" s="172"/>
      <c r="Y4126" s="176">
        <f t="shared" si="2087"/>
        <v>0</v>
      </c>
      <c r="AA4126" s="192"/>
    </row>
    <row r="4127" spans="2:27" hidden="1">
      <c r="B4127" s="189">
        <f t="shared" si="2089"/>
        <v>0</v>
      </c>
      <c r="C4127" s="189">
        <f t="shared" ca="1" si="2090"/>
        <v>0</v>
      </c>
      <c r="D4127" s="189">
        <f t="shared" si="2091"/>
        <v>0</v>
      </c>
      <c r="E4127" s="189">
        <f t="shared" ca="1" si="2092"/>
        <v>0</v>
      </c>
      <c r="F4127" s="189">
        <f t="shared" si="2093"/>
        <v>0</v>
      </c>
      <c r="G4127" s="189" cm="1">
        <f t="array" aca="1" ref="G4127" ca="1">OFFSET(G4127,-1,,,)+1</f>
        <v>4122</v>
      </c>
      <c r="H4127" s="189">
        <f t="shared" si="2088"/>
        <v>0</v>
      </c>
      <c r="I4127" s="189">
        <f t="shared" si="2094"/>
        <v>0</v>
      </c>
      <c r="J4127" s="179">
        <f t="shared" si="2095"/>
        <v>0</v>
      </c>
      <c r="K4127" s="173"/>
      <c r="L4127" s="174" t="str" cm="1">
        <f t="array" aca="1" ref="L4127" ca="1">IF($K4127="",OFFSET(L4127,-1,,,),K4127)</f>
        <v>15.01.23.01.02</v>
      </c>
      <c r="M4127" s="175" t="str" cm="1">
        <f t="array" aca="1" ref="M4127" ca="1">IF(OR($K4127=0,$K4127=""),OFFSET(M4127,-1,,,),O4127)</f>
        <v>LAJE PARA PISO DE ESTACIONAMENTO COM ABERTURA DE CAIXA DE 25CM (BGS 15 + CONCRETO 10CM) - CONCRETO DE 30MPA</v>
      </c>
      <c r="N4127" s="67" t="s">
        <v>2930</v>
      </c>
      <c r="O4127" s="68" t="s">
        <v>3120</v>
      </c>
      <c r="P4127" s="68"/>
      <c r="Q4127" s="68" t="s">
        <v>3256</v>
      </c>
      <c r="R4127" s="69">
        <v>576.57863999999995</v>
      </c>
      <c r="S4127" s="70">
        <v>140</v>
      </c>
      <c r="T4127" s="70">
        <v>80721.00959999999</v>
      </c>
      <c r="U4127" s="67" t="s">
        <v>2044</v>
      </c>
      <c r="V4127" s="71" t="s">
        <v>2045</v>
      </c>
      <c r="W4127" s="171"/>
      <c r="X4127" s="172"/>
      <c r="Y4127" s="176">
        <f t="shared" si="2087"/>
        <v>0</v>
      </c>
      <c r="AA4127" s="192"/>
    </row>
    <row r="4128" spans="2:27" hidden="1">
      <c r="B4128" s="189">
        <f t="shared" si="2089"/>
        <v>0</v>
      </c>
      <c r="C4128" s="189">
        <f t="shared" ca="1" si="2090"/>
        <v>0</v>
      </c>
      <c r="D4128" s="189">
        <f t="shared" si="2091"/>
        <v>0</v>
      </c>
      <c r="E4128" s="189">
        <f t="shared" ca="1" si="2092"/>
        <v>0</v>
      </c>
      <c r="F4128" s="189">
        <f t="shared" si="2093"/>
        <v>0</v>
      </c>
      <c r="G4128" s="189" cm="1">
        <f t="array" aca="1" ref="G4128" ca="1">OFFSET(G4128,-1,,,)+1</f>
        <v>4123</v>
      </c>
      <c r="H4128" s="189">
        <f t="shared" si="2088"/>
        <v>0</v>
      </c>
      <c r="I4128" s="189">
        <f t="shared" si="2094"/>
        <v>0</v>
      </c>
      <c r="J4128" s="179">
        <f t="shared" si="2095"/>
        <v>0</v>
      </c>
      <c r="K4128" s="173"/>
      <c r="L4128" s="174" t="str" cm="1">
        <f t="array" aca="1" ref="L4128" ca="1">IF($K4128="",OFFSET(L4128,-1,,,),K4128)</f>
        <v>15.01.23.01.02</v>
      </c>
      <c r="M4128" s="175" t="str" cm="1">
        <f t="array" aca="1" ref="M4128" ca="1">IF(OR($K4128=0,$K4128=""),OFFSET(M4128,-1,,,),O4128)</f>
        <v>LAJE PARA PISO DE ESTACIONAMENTO COM ABERTURA DE CAIXA DE 25CM (BGS 15 + CONCRETO 10CM) - CONCRETO DE 30MPA</v>
      </c>
      <c r="N4128" s="67" t="s">
        <v>2931</v>
      </c>
      <c r="O4128" s="68" t="s">
        <v>3121</v>
      </c>
      <c r="P4128" s="68"/>
      <c r="Q4128" s="68" t="s">
        <v>3266</v>
      </c>
      <c r="R4128" s="69">
        <v>4.3680199999999996</v>
      </c>
      <c r="S4128" s="70">
        <v>550</v>
      </c>
      <c r="T4128" s="70">
        <v>2402.4109999999996</v>
      </c>
      <c r="U4128" s="67" t="s">
        <v>2044</v>
      </c>
      <c r="V4128" s="71" t="s">
        <v>2045</v>
      </c>
      <c r="W4128" s="171"/>
      <c r="X4128" s="172"/>
      <c r="Y4128" s="176">
        <f t="shared" si="2087"/>
        <v>0</v>
      </c>
      <c r="AA4128" s="192"/>
    </row>
    <row r="4129" spans="2:27" hidden="1">
      <c r="B4129" s="189">
        <f t="shared" si="2089"/>
        <v>0</v>
      </c>
      <c r="C4129" s="189">
        <f t="shared" ca="1" si="2090"/>
        <v>0</v>
      </c>
      <c r="D4129" s="189">
        <f t="shared" si="2091"/>
        <v>0</v>
      </c>
      <c r="E4129" s="189">
        <f t="shared" ca="1" si="2092"/>
        <v>0</v>
      </c>
      <c r="F4129" s="189">
        <f t="shared" si="2093"/>
        <v>0</v>
      </c>
      <c r="G4129" s="189" cm="1">
        <f t="array" aca="1" ref="G4129" ca="1">OFFSET(G4129,-1,,,)+1</f>
        <v>4124</v>
      </c>
      <c r="H4129" s="189">
        <f t="shared" si="2088"/>
        <v>0</v>
      </c>
      <c r="I4129" s="189">
        <f t="shared" si="2094"/>
        <v>0</v>
      </c>
      <c r="J4129" s="179">
        <f t="shared" si="2095"/>
        <v>0</v>
      </c>
      <c r="K4129" s="173"/>
      <c r="L4129" s="174" t="str" cm="1">
        <f t="array" aca="1" ref="L4129" ca="1">IF($K4129="",OFFSET(L4129,-1,,,),K4129)</f>
        <v>15.01.23.01.02</v>
      </c>
      <c r="M4129" s="175" t="str" cm="1">
        <f t="array" aca="1" ref="M4129" ca="1">IF(OR($K4129=0,$K4129=""),OFFSET(M4129,-1,,,),O4129)</f>
        <v>LAJE PARA PISO DE ESTACIONAMENTO COM ABERTURA DE CAIXA DE 25CM (BGS 15 + CONCRETO 10CM) - CONCRETO DE 30MPA</v>
      </c>
      <c r="N4129" s="67" t="s">
        <v>795</v>
      </c>
      <c r="O4129" s="68" t="s">
        <v>796</v>
      </c>
      <c r="P4129" s="68"/>
      <c r="Q4129" s="68" t="s">
        <v>3256</v>
      </c>
      <c r="R4129" s="69">
        <v>185.204048</v>
      </c>
      <c r="S4129" s="70">
        <v>509.31</v>
      </c>
      <c r="T4129" s="70">
        <v>94326.273686879998</v>
      </c>
      <c r="U4129" s="67" t="s">
        <v>2044</v>
      </c>
      <c r="V4129" s="71" t="s">
        <v>2045</v>
      </c>
      <c r="W4129" s="171"/>
      <c r="X4129" s="172"/>
      <c r="Y4129" s="176">
        <f t="shared" si="2087"/>
        <v>0</v>
      </c>
      <c r="AA4129" s="192"/>
    </row>
    <row r="4130" spans="2:27" hidden="1">
      <c r="B4130" s="189">
        <f t="shared" si="2089"/>
        <v>0</v>
      </c>
      <c r="C4130" s="189">
        <f t="shared" ca="1" si="2090"/>
        <v>0</v>
      </c>
      <c r="D4130" s="189">
        <f t="shared" si="2091"/>
        <v>0</v>
      </c>
      <c r="E4130" s="189">
        <f t="shared" ca="1" si="2092"/>
        <v>0</v>
      </c>
      <c r="F4130" s="189">
        <f t="shared" si="2093"/>
        <v>0</v>
      </c>
      <c r="G4130" s="189" cm="1">
        <f t="array" aca="1" ref="G4130" ca="1">OFFSET(G4130,-1,,,)+1</f>
        <v>4125</v>
      </c>
      <c r="H4130" s="189">
        <f t="shared" si="2088"/>
        <v>0</v>
      </c>
      <c r="I4130" s="189">
        <f t="shared" si="2094"/>
        <v>0</v>
      </c>
      <c r="J4130" s="179">
        <f t="shared" si="2095"/>
        <v>0</v>
      </c>
      <c r="K4130" s="173"/>
      <c r="L4130" s="174" t="str" cm="1">
        <f t="array" aca="1" ref="L4130" ca="1">IF($K4130="",OFFSET(L4130,-1,,,),K4130)</f>
        <v>15.01.23.01.02</v>
      </c>
      <c r="M4130" s="175" t="str" cm="1">
        <f t="array" aca="1" ref="M4130" ca="1">IF(OR($K4130=0,$K4130=""),OFFSET(M4130,-1,,,),O4130)</f>
        <v>LAJE PARA PISO DE ESTACIONAMENTO COM ABERTURA DE CAIXA DE 25CM (BGS 15 + CONCRETO 10CM) - CONCRETO DE 30MPA</v>
      </c>
      <c r="N4130" s="67" t="s">
        <v>2932</v>
      </c>
      <c r="O4130" s="68" t="s">
        <v>3122</v>
      </c>
      <c r="P4130" s="68"/>
      <c r="Q4130" s="68" t="s">
        <v>3260</v>
      </c>
      <c r="R4130" s="69">
        <v>1197.1869220000001</v>
      </c>
      <c r="S4130" s="70">
        <v>9</v>
      </c>
      <c r="T4130" s="70">
        <v>10774.682298000002</v>
      </c>
      <c r="U4130" s="67" t="s">
        <v>2044</v>
      </c>
      <c r="V4130" s="71" t="s">
        <v>2045</v>
      </c>
      <c r="W4130" s="171"/>
      <c r="X4130" s="172"/>
      <c r="Y4130" s="176">
        <f t="shared" si="2087"/>
        <v>0</v>
      </c>
      <c r="AA4130" s="192"/>
    </row>
    <row r="4131" spans="2:27" hidden="1">
      <c r="B4131" s="189">
        <f t="shared" si="2089"/>
        <v>0</v>
      </c>
      <c r="C4131" s="189">
        <f t="shared" ca="1" si="2090"/>
        <v>0</v>
      </c>
      <c r="D4131" s="189">
        <f t="shared" si="2091"/>
        <v>0</v>
      </c>
      <c r="E4131" s="189">
        <f t="shared" ca="1" si="2092"/>
        <v>0</v>
      </c>
      <c r="F4131" s="189">
        <f t="shared" si="2093"/>
        <v>0</v>
      </c>
      <c r="G4131" s="189" cm="1">
        <f t="array" aca="1" ref="G4131" ca="1">OFFSET(G4131,-1,,,)+1</f>
        <v>4126</v>
      </c>
      <c r="H4131" s="189">
        <f t="shared" si="2088"/>
        <v>0</v>
      </c>
      <c r="I4131" s="189">
        <f t="shared" si="2094"/>
        <v>0</v>
      </c>
      <c r="J4131" s="179">
        <f t="shared" si="2095"/>
        <v>0</v>
      </c>
      <c r="K4131" s="173"/>
      <c r="L4131" s="174" t="str" cm="1">
        <f t="array" aca="1" ref="L4131" ca="1">IF($K4131="",OFFSET(L4131,-1,,,),K4131)</f>
        <v>15.01.23.01.02</v>
      </c>
      <c r="M4131" s="175" t="str" cm="1">
        <f t="array" aca="1" ref="M4131" ca="1">IF(OR($K4131=0,$K4131=""),OFFSET(M4131,-1,,,),O4131)</f>
        <v>LAJE PARA PISO DE ESTACIONAMENTO COM ABERTURA DE CAIXA DE 25CM (BGS 15 + CONCRETO 10CM) - CONCRETO DE 30MPA</v>
      </c>
      <c r="N4131" s="67" t="s">
        <v>300</v>
      </c>
      <c r="O4131" s="68" t="s">
        <v>301</v>
      </c>
      <c r="P4131" s="68"/>
      <c r="Q4131" s="68" t="s">
        <v>3256</v>
      </c>
      <c r="R4131" s="69">
        <v>185.204048</v>
      </c>
      <c r="S4131" s="70">
        <v>60</v>
      </c>
      <c r="T4131" s="70">
        <v>11112.24288</v>
      </c>
      <c r="U4131" s="67" t="s">
        <v>2044</v>
      </c>
      <c r="V4131" s="71" t="s">
        <v>2045</v>
      </c>
      <c r="W4131" s="171"/>
      <c r="X4131" s="172"/>
      <c r="Y4131" s="176">
        <f t="shared" si="2087"/>
        <v>0</v>
      </c>
      <c r="AA4131" s="192"/>
    </row>
    <row r="4132" spans="2:27" hidden="1">
      <c r="B4132" s="189">
        <f t="shared" si="2089"/>
        <v>0</v>
      </c>
      <c r="C4132" s="189">
        <f t="shared" ca="1" si="2090"/>
        <v>0</v>
      </c>
      <c r="D4132" s="189">
        <f t="shared" si="2091"/>
        <v>0</v>
      </c>
      <c r="E4132" s="189">
        <f t="shared" ca="1" si="2092"/>
        <v>0</v>
      </c>
      <c r="F4132" s="189">
        <f t="shared" si="2093"/>
        <v>0</v>
      </c>
      <c r="G4132" s="189" cm="1">
        <f t="array" aca="1" ref="G4132" ca="1">OFFSET(G4132,-1,,,)+1</f>
        <v>4127</v>
      </c>
      <c r="H4132" s="189">
        <f t="shared" si="2088"/>
        <v>0</v>
      </c>
      <c r="I4132" s="189">
        <f t="shared" si="2094"/>
        <v>0</v>
      </c>
      <c r="J4132" s="179">
        <f t="shared" si="2095"/>
        <v>0</v>
      </c>
      <c r="K4132" s="173"/>
      <c r="L4132" s="174" t="str" cm="1">
        <f t="array" aca="1" ref="L4132" ca="1">IF($K4132="",OFFSET(L4132,-1,,,),K4132)</f>
        <v>15.01.23.01.02</v>
      </c>
      <c r="M4132" s="175" t="str" cm="1">
        <f t="array" aca="1" ref="M4132" ca="1">IF(OR($K4132=0,$K4132=""),OFFSET(M4132,-1,,,),O4132)</f>
        <v>LAJE PARA PISO DE ESTACIONAMENTO COM ABERTURA DE CAIXA DE 25CM (BGS 15 + CONCRETO 10CM) - CONCRETO DE 30MPA</v>
      </c>
      <c r="N4132" s="67" t="s">
        <v>302</v>
      </c>
      <c r="O4132" s="68" t="s">
        <v>303</v>
      </c>
      <c r="P4132" s="68"/>
      <c r="Q4132" s="68" t="s">
        <v>3256</v>
      </c>
      <c r="R4132" s="69">
        <v>174.7208</v>
      </c>
      <c r="S4132" s="70">
        <v>700</v>
      </c>
      <c r="T4132" s="70">
        <v>122304.56</v>
      </c>
      <c r="U4132" s="67" t="s">
        <v>2044</v>
      </c>
      <c r="V4132" s="71" t="s">
        <v>2045</v>
      </c>
      <c r="W4132" s="171"/>
      <c r="X4132" s="172"/>
      <c r="Y4132" s="176">
        <f t="shared" si="2087"/>
        <v>0</v>
      </c>
      <c r="AA4132" s="192"/>
    </row>
    <row r="4133" spans="2:27" hidden="1">
      <c r="B4133" s="189">
        <f t="shared" si="2089"/>
        <v>0</v>
      </c>
      <c r="C4133" s="189">
        <f t="shared" ca="1" si="2090"/>
        <v>0</v>
      </c>
      <c r="D4133" s="189">
        <f t="shared" si="2091"/>
        <v>0</v>
      </c>
      <c r="E4133" s="189">
        <f t="shared" ca="1" si="2092"/>
        <v>0</v>
      </c>
      <c r="F4133" s="189">
        <f t="shared" si="2093"/>
        <v>0</v>
      </c>
      <c r="G4133" s="189" cm="1">
        <f t="array" aca="1" ref="G4133" ca="1">OFFSET(G4133,-1,,,)+1</f>
        <v>4128</v>
      </c>
      <c r="H4133" s="189">
        <f t="shared" si="2088"/>
        <v>0</v>
      </c>
      <c r="I4133" s="189">
        <f t="shared" si="2094"/>
        <v>0</v>
      </c>
      <c r="J4133" s="179">
        <f t="shared" si="2095"/>
        <v>0</v>
      </c>
      <c r="K4133" s="173"/>
      <c r="L4133" s="174" t="str" cm="1">
        <f t="array" aca="1" ref="L4133" ca="1">IF($K4133="",OFFSET(L4133,-1,,,),K4133)</f>
        <v>15.01.23.01.02</v>
      </c>
      <c r="M4133" s="175" t="str" cm="1">
        <f t="array" aca="1" ref="M4133" ca="1">IF(OR($K4133=0,$K4133=""),OFFSET(M4133,-1,,,),O4133)</f>
        <v>LAJE PARA PISO DE ESTACIONAMENTO COM ABERTURA DE CAIXA DE 25CM (BGS 15 + CONCRETO 10CM) - CONCRETO DE 30MPA</v>
      </c>
      <c r="N4133" s="67" t="s">
        <v>2933</v>
      </c>
      <c r="O4133" s="68" t="s">
        <v>3123</v>
      </c>
      <c r="P4133" s="68"/>
      <c r="Q4133" s="68" t="s">
        <v>3258</v>
      </c>
      <c r="R4133" s="69">
        <v>1747.2080000000001</v>
      </c>
      <c r="S4133" s="70">
        <v>12</v>
      </c>
      <c r="T4133" s="70">
        <v>20966.495999999999</v>
      </c>
      <c r="U4133" s="67" t="s">
        <v>2044</v>
      </c>
      <c r="V4133" s="71" t="s">
        <v>2045</v>
      </c>
      <c r="W4133" s="171"/>
      <c r="X4133" s="172"/>
      <c r="Y4133" s="176">
        <f t="shared" si="2087"/>
        <v>0</v>
      </c>
      <c r="AA4133" s="192"/>
    </row>
    <row r="4134" spans="2:27" hidden="1">
      <c r="B4134" s="189">
        <f t="shared" si="2089"/>
        <v>0</v>
      </c>
      <c r="C4134" s="189">
        <f t="shared" ca="1" si="2090"/>
        <v>0</v>
      </c>
      <c r="D4134" s="189">
        <f t="shared" si="2091"/>
        <v>0</v>
      </c>
      <c r="E4134" s="189">
        <f t="shared" ca="1" si="2092"/>
        <v>0</v>
      </c>
      <c r="F4134" s="189">
        <f t="shared" si="2093"/>
        <v>0</v>
      </c>
      <c r="G4134" s="189" cm="1">
        <f t="array" aca="1" ref="G4134" ca="1">OFFSET(G4134,-1,,,)+1</f>
        <v>4129</v>
      </c>
      <c r="H4134" s="189">
        <f t="shared" si="2088"/>
        <v>0</v>
      </c>
      <c r="I4134" s="189">
        <f t="shared" si="2094"/>
        <v>0</v>
      </c>
      <c r="J4134" s="179">
        <f t="shared" si="2095"/>
        <v>0</v>
      </c>
      <c r="K4134" s="173"/>
      <c r="L4134" s="174" t="str" cm="1">
        <f t="array" aca="1" ref="L4134" ca="1">IF($K4134="",OFFSET(L4134,-1,,,),K4134)</f>
        <v>15.01.23.01.02</v>
      </c>
      <c r="M4134" s="175" t="str" cm="1">
        <f t="array" aca="1" ref="M4134" ca="1">IF(OR($K4134=0,$K4134=""),OFFSET(M4134,-1,,,),O4134)</f>
        <v>LAJE PARA PISO DE ESTACIONAMENTO COM ABERTURA DE CAIXA DE 25CM (BGS 15 + CONCRETO 10CM) - CONCRETO DE 30MPA</v>
      </c>
      <c r="N4134" s="67" t="s">
        <v>2934</v>
      </c>
      <c r="O4134" s="68" t="s">
        <v>3124</v>
      </c>
      <c r="P4134" s="68"/>
      <c r="Q4134" s="68" t="s">
        <v>3258</v>
      </c>
      <c r="R4134" s="69">
        <v>1747.2080000000001</v>
      </c>
      <c r="S4134" s="70">
        <v>3</v>
      </c>
      <c r="T4134" s="70">
        <v>5241.6239999999998</v>
      </c>
      <c r="U4134" s="67" t="s">
        <v>2044</v>
      </c>
      <c r="V4134" s="71" t="s">
        <v>2045</v>
      </c>
      <c r="W4134" s="171"/>
      <c r="X4134" s="172"/>
      <c r="Y4134" s="176">
        <f t="shared" si="2087"/>
        <v>0</v>
      </c>
      <c r="AA4134" s="192"/>
    </row>
    <row r="4135" spans="2:27">
      <c r="B4135" s="189">
        <f t="shared" si="2089"/>
        <v>0</v>
      </c>
      <c r="C4135" s="189">
        <f t="shared" ca="1" si="2090"/>
        <v>0</v>
      </c>
      <c r="D4135" s="189">
        <f t="shared" si="2091"/>
        <v>0</v>
      </c>
      <c r="E4135" s="189">
        <f t="shared" ca="1" si="2092"/>
        <v>0</v>
      </c>
      <c r="F4135" s="189">
        <f t="shared" si="2093"/>
        <v>0</v>
      </c>
      <c r="G4135" s="189" cm="1">
        <f t="array" aca="1" ref="G4135" ca="1">OFFSET(G4135,-1,,,)+1</f>
        <v>4130</v>
      </c>
      <c r="H4135" s="189">
        <f t="shared" si="2088"/>
        <v>0</v>
      </c>
      <c r="I4135" s="189">
        <f t="shared" si="2094"/>
        <v>0</v>
      </c>
      <c r="J4135" s="179">
        <f t="shared" si="2095"/>
        <v>0</v>
      </c>
      <c r="K4135" s="173" t="s">
        <v>3738</v>
      </c>
      <c r="L4135" s="174" t="str" cm="1">
        <f t="array" aca="1" ref="L4135" ca="1">IF($K4135="",OFFSET(L4135,-1,,,),K4135)</f>
        <v>15.01.23.01.03</v>
      </c>
      <c r="M4135" s="175" t="str" cm="1">
        <f t="array" aca="1" ref="M4135" ca="1">IF(OR($K4135=0,$K4135=""),OFFSET(M4135,-1,,,),O4135)</f>
        <v>ESPAÇADOR TRELIÇADO COMP:2.00M H=7CM</v>
      </c>
      <c r="N4135" s="67" t="s">
        <v>324</v>
      </c>
      <c r="O4135" s="68" t="s">
        <v>4289</v>
      </c>
      <c r="P4135" s="68"/>
      <c r="Q4135" s="68" t="s">
        <v>3253</v>
      </c>
      <c r="R4135" s="69">
        <v>1748</v>
      </c>
      <c r="S4135" s="70">
        <v>4.75</v>
      </c>
      <c r="T4135" s="70">
        <v>8303</v>
      </c>
      <c r="U4135" s="67"/>
      <c r="V4135" s="71"/>
      <c r="W4135" s="171"/>
      <c r="X4135" s="172"/>
      <c r="Y4135" s="176">
        <f t="shared" si="2087"/>
        <v>0</v>
      </c>
      <c r="AA4135" s="192"/>
    </row>
    <row r="4136" spans="2:27" hidden="1">
      <c r="B4136" s="189">
        <f t="shared" si="2089"/>
        <v>0</v>
      </c>
      <c r="C4136" s="189">
        <f t="shared" ca="1" si="2090"/>
        <v>0</v>
      </c>
      <c r="D4136" s="189">
        <f t="shared" si="2091"/>
        <v>0</v>
      </c>
      <c r="E4136" s="189">
        <f t="shared" ca="1" si="2092"/>
        <v>0</v>
      </c>
      <c r="F4136" s="189">
        <f t="shared" si="2093"/>
        <v>0</v>
      </c>
      <c r="G4136" s="189" cm="1">
        <f t="array" aca="1" ref="G4136" ca="1">OFFSET(G4136,-1,,,)+1</f>
        <v>4131</v>
      </c>
      <c r="H4136" s="189">
        <f t="shared" si="2088"/>
        <v>0</v>
      </c>
      <c r="I4136" s="189">
        <f t="shared" si="2094"/>
        <v>0</v>
      </c>
      <c r="J4136" s="179">
        <f t="shared" si="2095"/>
        <v>0</v>
      </c>
      <c r="K4136" s="173"/>
      <c r="L4136" s="174" t="str" cm="1">
        <f t="array" aca="1" ref="L4136" ca="1">IF($K4136="",OFFSET(L4136,-1,,,),K4136)</f>
        <v>15.01.23.01.03</v>
      </c>
      <c r="M4136" s="175" t="str" cm="1">
        <f t="array" aca="1" ref="M4136" ca="1">IF(OR($K4136=0,$K4136=""),OFFSET(M4136,-1,,,),O4136)</f>
        <v>ESPAÇADOR TRELIÇADO COMP:2.00M H=7CM</v>
      </c>
      <c r="N4136" s="67" t="s">
        <v>325</v>
      </c>
      <c r="O4136" s="68" t="s">
        <v>326</v>
      </c>
      <c r="P4136" s="68"/>
      <c r="Q4136" s="68" t="s">
        <v>3260</v>
      </c>
      <c r="R4136" s="69">
        <v>874</v>
      </c>
      <c r="S4136" s="70">
        <v>9.5</v>
      </c>
      <c r="T4136" s="70">
        <v>8303</v>
      </c>
      <c r="U4136" s="67" t="s">
        <v>2044</v>
      </c>
      <c r="V4136" s="71" t="s">
        <v>2045</v>
      </c>
      <c r="W4136" s="171"/>
      <c r="X4136" s="172"/>
      <c r="Y4136" s="176">
        <f t="shared" si="2087"/>
        <v>0</v>
      </c>
      <c r="AA4136" s="192"/>
    </row>
    <row r="4137" spans="2:27">
      <c r="B4137" s="189">
        <f t="shared" si="2089"/>
        <v>0</v>
      </c>
      <c r="C4137" s="189">
        <f t="shared" ca="1" si="2090"/>
        <v>0</v>
      </c>
      <c r="D4137" s="189">
        <f t="shared" si="2091"/>
        <v>0</v>
      </c>
      <c r="E4137" s="189">
        <f t="shared" ca="1" si="2092"/>
        <v>0</v>
      </c>
      <c r="F4137" s="189">
        <f t="shared" si="2093"/>
        <v>0</v>
      </c>
      <c r="G4137" s="189" cm="1">
        <f t="array" aca="1" ref="G4137" ca="1">OFFSET(G4137,-1,,,)+1</f>
        <v>4132</v>
      </c>
      <c r="H4137" s="189">
        <f t="shared" si="2088"/>
        <v>0</v>
      </c>
      <c r="I4137" s="189">
        <f t="shared" si="2094"/>
        <v>0</v>
      </c>
      <c r="J4137" s="179">
        <f t="shared" si="2095"/>
        <v>0</v>
      </c>
      <c r="K4137" s="173" t="s">
        <v>3739</v>
      </c>
      <c r="L4137" s="174" t="str" cm="1">
        <f t="array" aca="1" ref="L4137" ca="1">IF($K4137="",OFFSET(L4137,-1,,,),K4137)</f>
        <v>15.01.23.01.04</v>
      </c>
      <c r="M4137" s="175" t="str" cm="1">
        <f t="array" aca="1" ref="M4137" ca="1">IF(OR($K4137=0,$K4137=""),OFFSET(M4137,-1,,,),O4137)</f>
        <v>TELA Q61</v>
      </c>
      <c r="N4137" s="67" t="s">
        <v>4156</v>
      </c>
      <c r="O4137" s="68" t="s">
        <v>4873</v>
      </c>
      <c r="P4137" s="68"/>
      <c r="Q4137" s="68" t="s">
        <v>3263</v>
      </c>
      <c r="R4137" s="69">
        <v>757</v>
      </c>
      <c r="S4137" s="70">
        <v>100.62649999999999</v>
      </c>
      <c r="T4137" s="70">
        <v>76174.260499999989</v>
      </c>
      <c r="U4137" s="67"/>
      <c r="V4137" s="71"/>
      <c r="W4137" s="171"/>
      <c r="X4137" s="172"/>
      <c r="Y4137" s="176">
        <f t="shared" ref="Y4137:Y4200" si="2096">X4137+W4137</f>
        <v>0</v>
      </c>
      <c r="AA4137" s="192"/>
    </row>
    <row r="4138" spans="2:27" hidden="1">
      <c r="B4138" s="189">
        <f t="shared" si="2089"/>
        <v>0</v>
      </c>
      <c r="C4138" s="189">
        <f t="shared" ca="1" si="2090"/>
        <v>0</v>
      </c>
      <c r="D4138" s="189">
        <f t="shared" si="2091"/>
        <v>0</v>
      </c>
      <c r="E4138" s="189">
        <f t="shared" ca="1" si="2092"/>
        <v>0</v>
      </c>
      <c r="F4138" s="189">
        <f t="shared" si="2093"/>
        <v>0</v>
      </c>
      <c r="G4138" s="189" cm="1">
        <f t="array" aca="1" ref="G4138" ca="1">OFFSET(G4138,-1,,,)+1</f>
        <v>4133</v>
      </c>
      <c r="H4138" s="189">
        <f t="shared" si="2088"/>
        <v>0</v>
      </c>
      <c r="I4138" s="189">
        <f t="shared" si="2094"/>
        <v>0</v>
      </c>
      <c r="J4138" s="179">
        <f t="shared" si="2095"/>
        <v>0</v>
      </c>
      <c r="K4138" s="173"/>
      <c r="L4138" s="174" t="str" cm="1">
        <f t="array" aca="1" ref="L4138" ca="1">IF($K4138="",OFFSET(L4138,-1,,,),K4138)</f>
        <v>15.01.23.01.04</v>
      </c>
      <c r="M4138" s="175" t="str" cm="1">
        <f t="array" aca="1" ref="M4138" ca="1">IF(OR($K4138=0,$K4138=""),OFFSET(M4138,-1,,,),O4138)</f>
        <v>TELA Q61</v>
      </c>
      <c r="N4138" s="67" t="s">
        <v>306</v>
      </c>
      <c r="O4138" s="68" t="s">
        <v>307</v>
      </c>
      <c r="P4138" s="68"/>
      <c r="Q4138" s="68" t="s">
        <v>3255</v>
      </c>
      <c r="R4138" s="69">
        <v>54.125500000000002</v>
      </c>
      <c r="S4138" s="70">
        <v>11</v>
      </c>
      <c r="T4138" s="70">
        <v>595.38049999999998</v>
      </c>
      <c r="U4138" s="67" t="s">
        <v>2044</v>
      </c>
      <c r="V4138" s="71" t="s">
        <v>2045</v>
      </c>
      <c r="W4138" s="171"/>
      <c r="X4138" s="172"/>
      <c r="Y4138" s="176">
        <f t="shared" si="2096"/>
        <v>0</v>
      </c>
      <c r="AA4138" s="192"/>
    </row>
    <row r="4139" spans="2:27" hidden="1">
      <c r="B4139" s="189">
        <f t="shared" si="2089"/>
        <v>0</v>
      </c>
      <c r="C4139" s="189">
        <f t="shared" ca="1" si="2090"/>
        <v>0</v>
      </c>
      <c r="D4139" s="189">
        <f t="shared" si="2091"/>
        <v>0</v>
      </c>
      <c r="E4139" s="189">
        <f t="shared" ca="1" si="2092"/>
        <v>0</v>
      </c>
      <c r="F4139" s="189">
        <f t="shared" si="2093"/>
        <v>0</v>
      </c>
      <c r="G4139" s="189" cm="1">
        <f t="array" aca="1" ref="G4139" ca="1">OFFSET(G4139,-1,,,)+1</f>
        <v>4134</v>
      </c>
      <c r="H4139" s="189">
        <f t="shared" si="2088"/>
        <v>0</v>
      </c>
      <c r="I4139" s="189">
        <f t="shared" si="2094"/>
        <v>0</v>
      </c>
      <c r="J4139" s="179">
        <f t="shared" si="2095"/>
        <v>0</v>
      </c>
      <c r="K4139" s="173"/>
      <c r="L4139" s="174" t="str" cm="1">
        <f t="array" aca="1" ref="L4139" ca="1">IF($K4139="",OFFSET(L4139,-1,,,),K4139)</f>
        <v>15.01.23.01.04</v>
      </c>
      <c r="M4139" s="175" t="str" cm="1">
        <f t="array" aca="1" ref="M4139" ca="1">IF(OR($K4139=0,$K4139=""),OFFSET(M4139,-1,,,),O4139)</f>
        <v>TELA Q61</v>
      </c>
      <c r="N4139" s="67" t="s">
        <v>4157</v>
      </c>
      <c r="O4139" s="68" t="s">
        <v>4874</v>
      </c>
      <c r="P4139" s="68"/>
      <c r="Q4139" s="68" t="s">
        <v>3260</v>
      </c>
      <c r="R4139" s="69">
        <v>757</v>
      </c>
      <c r="S4139" s="70">
        <v>99.84</v>
      </c>
      <c r="T4139" s="70">
        <v>75578.880000000005</v>
      </c>
      <c r="U4139" s="67" t="s">
        <v>2044</v>
      </c>
      <c r="V4139" s="71" t="s">
        <v>2045</v>
      </c>
      <c r="W4139" s="171"/>
      <c r="X4139" s="172"/>
      <c r="Y4139" s="176">
        <f t="shared" si="2096"/>
        <v>0</v>
      </c>
      <c r="AA4139" s="192"/>
    </row>
    <row r="4140" spans="2:27">
      <c r="B4140" s="189">
        <f t="shared" si="2089"/>
        <v>0</v>
      </c>
      <c r="C4140" s="189">
        <f t="shared" ca="1" si="2090"/>
        <v>0</v>
      </c>
      <c r="D4140" s="189">
        <f t="shared" si="2091"/>
        <v>0</v>
      </c>
      <c r="E4140" s="189">
        <f t="shared" ca="1" si="2092"/>
        <v>0</v>
      </c>
      <c r="F4140" s="189">
        <f t="shared" si="2093"/>
        <v>0</v>
      </c>
      <c r="G4140" s="189" cm="1">
        <f t="array" aca="1" ref="G4140" ca="1">OFFSET(G4140,-1,,,)+1</f>
        <v>4135</v>
      </c>
      <c r="H4140" s="189">
        <f t="shared" si="2088"/>
        <v>0</v>
      </c>
      <c r="I4140" s="189">
        <f t="shared" si="2094"/>
        <v>0</v>
      </c>
      <c r="J4140" s="179">
        <f t="shared" si="2095"/>
        <v>0</v>
      </c>
      <c r="K4140" s="173" t="s">
        <v>3740</v>
      </c>
      <c r="L4140" s="174" t="str" cm="1">
        <f t="array" aca="1" ref="L4140" ca="1">IF($K4140="",OFFSET(L4140,-1,,,),K4140)</f>
        <v>15.01.23.01.05</v>
      </c>
      <c r="M4140" s="175" t="str" cm="1">
        <f t="array" aca="1" ref="M4140" ca="1">IF(OR($K4140=0,$K4140=""),OFFSET(M4140,-1,,,),O4140)</f>
        <v>TELA Q75</v>
      </c>
      <c r="N4140" s="67" t="s">
        <v>4158</v>
      </c>
      <c r="O4140" s="68" t="s">
        <v>4875</v>
      </c>
      <c r="P4140" s="68"/>
      <c r="Q4140" s="68" t="s">
        <v>3263</v>
      </c>
      <c r="R4140" s="69">
        <v>3</v>
      </c>
      <c r="S4140" s="70">
        <v>125.3865</v>
      </c>
      <c r="T4140" s="70">
        <v>376.15949999999998</v>
      </c>
      <c r="U4140" s="67"/>
      <c r="V4140" s="71"/>
      <c r="W4140" s="171"/>
      <c r="X4140" s="172"/>
      <c r="Y4140" s="176">
        <f t="shared" si="2096"/>
        <v>0</v>
      </c>
      <c r="AA4140" s="192"/>
    </row>
    <row r="4141" spans="2:27" hidden="1">
      <c r="B4141" s="189">
        <f t="shared" si="2089"/>
        <v>0</v>
      </c>
      <c r="C4141" s="189">
        <f t="shared" ca="1" si="2090"/>
        <v>0</v>
      </c>
      <c r="D4141" s="189">
        <f t="shared" si="2091"/>
        <v>0</v>
      </c>
      <c r="E4141" s="189">
        <f t="shared" ca="1" si="2092"/>
        <v>0</v>
      </c>
      <c r="F4141" s="189">
        <f t="shared" si="2093"/>
        <v>0</v>
      </c>
      <c r="G4141" s="189" cm="1">
        <f t="array" aca="1" ref="G4141" ca="1">OFFSET(G4141,-1,,,)+1</f>
        <v>4136</v>
      </c>
      <c r="H4141" s="189">
        <f t="shared" si="2088"/>
        <v>0</v>
      </c>
      <c r="I4141" s="189">
        <f t="shared" si="2094"/>
        <v>0</v>
      </c>
      <c r="J4141" s="179">
        <f t="shared" si="2095"/>
        <v>0</v>
      </c>
      <c r="K4141" s="173"/>
      <c r="L4141" s="174" t="str" cm="1">
        <f t="array" aca="1" ref="L4141" ca="1">IF($K4141="",OFFSET(L4141,-1,,,),K4141)</f>
        <v>15.01.23.01.05</v>
      </c>
      <c r="M4141" s="175" t="str" cm="1">
        <f t="array" aca="1" ref="M4141" ca="1">IF(OR($K4141=0,$K4141=""),OFFSET(M4141,-1,,,),O4141)</f>
        <v>TELA Q75</v>
      </c>
      <c r="N4141" s="67" t="s">
        <v>306</v>
      </c>
      <c r="O4141" s="68" t="s">
        <v>307</v>
      </c>
      <c r="P4141" s="68"/>
      <c r="Q4141" s="68" t="s">
        <v>3255</v>
      </c>
      <c r="R4141" s="69">
        <v>0.2145</v>
      </c>
      <c r="S4141" s="70">
        <v>11</v>
      </c>
      <c r="T4141" s="70">
        <v>2.3595000000000002</v>
      </c>
      <c r="U4141" s="67" t="s">
        <v>2044</v>
      </c>
      <c r="V4141" s="71" t="s">
        <v>2045</v>
      </c>
      <c r="W4141" s="171"/>
      <c r="X4141" s="172"/>
      <c r="Y4141" s="176">
        <f t="shared" si="2096"/>
        <v>0</v>
      </c>
      <c r="AA4141" s="192"/>
    </row>
    <row r="4142" spans="2:27" hidden="1">
      <c r="B4142" s="189">
        <f t="shared" si="2089"/>
        <v>0</v>
      </c>
      <c r="C4142" s="189">
        <f t="shared" ca="1" si="2090"/>
        <v>0</v>
      </c>
      <c r="D4142" s="189">
        <f t="shared" si="2091"/>
        <v>0</v>
      </c>
      <c r="E4142" s="189">
        <f t="shared" ca="1" si="2092"/>
        <v>0</v>
      </c>
      <c r="F4142" s="189">
        <f t="shared" si="2093"/>
        <v>0</v>
      </c>
      <c r="G4142" s="189" cm="1">
        <f t="array" aca="1" ref="G4142" ca="1">OFFSET(G4142,-1,,,)+1</f>
        <v>4137</v>
      </c>
      <c r="H4142" s="189">
        <f t="shared" ref="H4142:H4205" si="2097">IF(OR($K4142=0,$K4142=""),$W4142,0)</f>
        <v>0</v>
      </c>
      <c r="I4142" s="189">
        <f t="shared" si="2094"/>
        <v>0</v>
      </c>
      <c r="J4142" s="179">
        <f t="shared" si="2095"/>
        <v>0</v>
      </c>
      <c r="K4142" s="173"/>
      <c r="L4142" s="174" t="str" cm="1">
        <f t="array" aca="1" ref="L4142" ca="1">IF($K4142="",OFFSET(L4142,-1,,,),K4142)</f>
        <v>15.01.23.01.05</v>
      </c>
      <c r="M4142" s="175" t="str" cm="1">
        <f t="array" aca="1" ref="M4142" ca="1">IF(OR($K4142=0,$K4142=""),OFFSET(M4142,-1,,,),O4142)</f>
        <v>TELA Q75</v>
      </c>
      <c r="N4142" s="67" t="s">
        <v>4159</v>
      </c>
      <c r="O4142" s="68" t="s">
        <v>4876</v>
      </c>
      <c r="P4142" s="68"/>
      <c r="Q4142" s="68" t="s">
        <v>3260</v>
      </c>
      <c r="R4142" s="69">
        <v>3</v>
      </c>
      <c r="S4142" s="70">
        <v>124.6</v>
      </c>
      <c r="T4142" s="70">
        <v>373.79999999999995</v>
      </c>
      <c r="U4142" s="67" t="s">
        <v>2044</v>
      </c>
      <c r="V4142" s="71" t="s">
        <v>2045</v>
      </c>
      <c r="W4142" s="171"/>
      <c r="X4142" s="172"/>
      <c r="Y4142" s="176">
        <f t="shared" si="2096"/>
        <v>0</v>
      </c>
      <c r="AA4142" s="192"/>
    </row>
    <row r="4143" spans="2:27">
      <c r="B4143" s="189">
        <f t="shared" si="2089"/>
        <v>0</v>
      </c>
      <c r="C4143" s="189">
        <f t="shared" ca="1" si="2090"/>
        <v>0</v>
      </c>
      <c r="D4143" s="189">
        <f t="shared" si="2091"/>
        <v>0</v>
      </c>
      <c r="E4143" s="189">
        <f t="shared" ca="1" si="2092"/>
        <v>0</v>
      </c>
      <c r="F4143" s="189">
        <f t="shared" si="2093"/>
        <v>0</v>
      </c>
      <c r="G4143" s="189" cm="1">
        <f t="array" aca="1" ref="G4143" ca="1">OFFSET(G4143,-1,,,)+1</f>
        <v>4138</v>
      </c>
      <c r="H4143" s="189">
        <f t="shared" si="2097"/>
        <v>0</v>
      </c>
      <c r="I4143" s="189">
        <f t="shared" si="2094"/>
        <v>0</v>
      </c>
      <c r="J4143" s="179">
        <f t="shared" si="2095"/>
        <v>0</v>
      </c>
      <c r="K4143" s="173" t="s">
        <v>3741</v>
      </c>
      <c r="L4143" s="174" t="str" cm="1">
        <f t="array" aca="1" ref="L4143" ca="1">IF($K4143="",OFFSET(L4143,-1,,,),K4143)</f>
        <v>15.01.23.01.06</v>
      </c>
      <c r="M4143" s="175" t="str" cm="1">
        <f t="array" aca="1" ref="M4143" ca="1">IF(OR($K4143=0,$K4143=""),OFFSET(M4143,-1,,,),O4143)</f>
        <v>TELA Q196</v>
      </c>
      <c r="N4143" s="67" t="s">
        <v>4160</v>
      </c>
      <c r="O4143" s="68" t="s">
        <v>4877</v>
      </c>
      <c r="P4143" s="68"/>
      <c r="Q4143" s="68" t="s">
        <v>3263</v>
      </c>
      <c r="R4143" s="69">
        <v>8</v>
      </c>
      <c r="S4143" s="70">
        <v>321.79649999999998</v>
      </c>
      <c r="T4143" s="70">
        <v>2574.3719999999998</v>
      </c>
      <c r="U4143" s="67"/>
      <c r="V4143" s="71"/>
      <c r="W4143" s="171"/>
      <c r="X4143" s="172"/>
      <c r="Y4143" s="176">
        <f t="shared" si="2096"/>
        <v>0</v>
      </c>
      <c r="AA4143" s="192"/>
    </row>
    <row r="4144" spans="2:27" hidden="1">
      <c r="B4144" s="189">
        <f t="shared" ref="B4144:B4207" si="2098">IF(J4144=0,0,U4144)</f>
        <v>0</v>
      </c>
      <c r="C4144" s="189">
        <f t="shared" ref="C4144:C4207" ca="1" si="2099">IF(OR(J4144=0,I4144=0),0,IF(_xlfn.IFNA(MATCH(B4144,OFFSET($B$5,,,$G4144,),),0)&gt;0,0,MAX(OFFSET($C$5,,,$G4144,))+1))</f>
        <v>0</v>
      </c>
      <c r="D4144" s="189">
        <f t="shared" ref="D4144:D4207" si="2100">IF(J4144=0,0,N4144&amp;"-"&amp;U4144)</f>
        <v>0</v>
      </c>
      <c r="E4144" s="189">
        <f t="shared" ref="E4144:E4207" ca="1" si="2101">IF(OR(J4144=0,I4144=0),0,IF(_xlfn.IFNA(MATCH(D4144,OFFSET($D$5,,,$G4144,),),0)&gt;0,0,_xlfn.MAXIFS(OFFSET($E$5,,,$G4144,),OFFSET($J$5,,,$G4144,),J4144)+1))</f>
        <v>0</v>
      </c>
      <c r="F4144" s="189">
        <f t="shared" ref="F4144:F4207" si="2102">IF(J4144=0,0,E4144&amp;"-"&amp;N4144)</f>
        <v>0</v>
      </c>
      <c r="G4144" s="189" cm="1">
        <f t="array" aca="1" ref="G4144" ca="1">OFFSET(G4144,-1,,,)+1</f>
        <v>4139</v>
      </c>
      <c r="H4144" s="189">
        <f t="shared" si="2097"/>
        <v>0</v>
      </c>
      <c r="I4144" s="189">
        <f t="shared" ref="I4144:I4207" si="2103">H4144*R4144</f>
        <v>0</v>
      </c>
      <c r="J4144" s="179">
        <f t="shared" ref="J4144:J4207" si="2104">IF(AND(I4144&lt;&gt;0,OR(K4144=0,K4144="")),N4144&amp;" - Mapa",0)</f>
        <v>0</v>
      </c>
      <c r="K4144" s="173"/>
      <c r="L4144" s="174" t="str" cm="1">
        <f t="array" aca="1" ref="L4144" ca="1">IF($K4144="",OFFSET(L4144,-1,,,),K4144)</f>
        <v>15.01.23.01.06</v>
      </c>
      <c r="M4144" s="175" t="str" cm="1">
        <f t="array" aca="1" ref="M4144" ca="1">IF(OR($K4144=0,$K4144=""),OFFSET(M4144,-1,,,),O4144)</f>
        <v>TELA Q196</v>
      </c>
      <c r="N4144" s="67" t="s">
        <v>306</v>
      </c>
      <c r="O4144" s="68" t="s">
        <v>307</v>
      </c>
      <c r="P4144" s="68"/>
      <c r="Q4144" s="68" t="s">
        <v>3255</v>
      </c>
      <c r="R4144" s="69">
        <v>1.292</v>
      </c>
      <c r="S4144" s="70">
        <v>11</v>
      </c>
      <c r="T4144" s="70">
        <v>14.212</v>
      </c>
      <c r="U4144" s="67" t="s">
        <v>2044</v>
      </c>
      <c r="V4144" s="71" t="s">
        <v>2045</v>
      </c>
      <c r="W4144" s="171"/>
      <c r="X4144" s="172"/>
      <c r="Y4144" s="176">
        <f t="shared" si="2096"/>
        <v>0</v>
      </c>
      <c r="AA4144" s="192"/>
    </row>
    <row r="4145" spans="2:27" hidden="1">
      <c r="B4145" s="189">
        <f t="shared" si="2098"/>
        <v>0</v>
      </c>
      <c r="C4145" s="189">
        <f t="shared" ca="1" si="2099"/>
        <v>0</v>
      </c>
      <c r="D4145" s="189">
        <f t="shared" si="2100"/>
        <v>0</v>
      </c>
      <c r="E4145" s="189">
        <f t="shared" ca="1" si="2101"/>
        <v>0</v>
      </c>
      <c r="F4145" s="189">
        <f t="shared" si="2102"/>
        <v>0</v>
      </c>
      <c r="G4145" s="189" cm="1">
        <f t="array" aca="1" ref="G4145" ca="1">OFFSET(G4145,-1,,,)+1</f>
        <v>4140</v>
      </c>
      <c r="H4145" s="189">
        <f t="shared" si="2097"/>
        <v>0</v>
      </c>
      <c r="I4145" s="189">
        <f t="shared" si="2103"/>
        <v>0</v>
      </c>
      <c r="J4145" s="179">
        <f t="shared" si="2104"/>
        <v>0</v>
      </c>
      <c r="K4145" s="173"/>
      <c r="L4145" s="174" t="str" cm="1">
        <f t="array" aca="1" ref="L4145" ca="1">IF($K4145="",OFFSET(L4145,-1,,,),K4145)</f>
        <v>15.01.23.01.06</v>
      </c>
      <c r="M4145" s="175" t="str" cm="1">
        <f t="array" aca="1" ref="M4145" ca="1">IF(OR($K4145=0,$K4145=""),OFFSET(M4145,-1,,,),O4145)</f>
        <v>TELA Q196</v>
      </c>
      <c r="N4145" s="67" t="s">
        <v>4161</v>
      </c>
      <c r="O4145" s="68" t="s">
        <v>4878</v>
      </c>
      <c r="P4145" s="68"/>
      <c r="Q4145" s="68" t="s">
        <v>3260</v>
      </c>
      <c r="R4145" s="69">
        <v>8</v>
      </c>
      <c r="S4145" s="70">
        <v>320.02</v>
      </c>
      <c r="T4145" s="70">
        <v>2560.16</v>
      </c>
      <c r="U4145" s="67" t="s">
        <v>2044</v>
      </c>
      <c r="V4145" s="71" t="s">
        <v>2045</v>
      </c>
      <c r="W4145" s="171"/>
      <c r="X4145" s="172"/>
      <c r="Y4145" s="176">
        <f t="shared" si="2096"/>
        <v>0</v>
      </c>
      <c r="AA4145" s="192"/>
    </row>
    <row r="4146" spans="2:27">
      <c r="B4146" s="189">
        <f t="shared" si="2098"/>
        <v>0</v>
      </c>
      <c r="C4146" s="189">
        <f t="shared" ca="1" si="2099"/>
        <v>0</v>
      </c>
      <c r="D4146" s="189">
        <f t="shared" si="2100"/>
        <v>0</v>
      </c>
      <c r="E4146" s="189">
        <f t="shared" ca="1" si="2101"/>
        <v>0</v>
      </c>
      <c r="F4146" s="189">
        <f t="shared" si="2102"/>
        <v>0</v>
      </c>
      <c r="G4146" s="189" cm="1">
        <f t="array" aca="1" ref="G4146" ca="1">OFFSET(G4146,-1,,,)+1</f>
        <v>4141</v>
      </c>
      <c r="H4146" s="189">
        <f t="shared" si="2097"/>
        <v>0</v>
      </c>
      <c r="I4146" s="189">
        <f t="shared" si="2103"/>
        <v>0</v>
      </c>
      <c r="J4146" s="179">
        <f t="shared" si="2104"/>
        <v>0</v>
      </c>
      <c r="K4146" s="173" t="s">
        <v>3742</v>
      </c>
      <c r="L4146" s="174" t="str" cm="1">
        <f t="array" aca="1" ref="L4146" ca="1">IF($K4146="",OFFSET(L4146,-1,,,),K4146)</f>
        <v>15.01.23.01.07</v>
      </c>
      <c r="M4146" s="175" t="str" cm="1">
        <f t="array" aca="1" ref="M4146" ca="1">IF(OR($K4146=0,$K4146=""),OFFSET(M4146,-1,,,),O4146)</f>
        <v>AÇO CA50 12,50MM - CORTADO E DOBRADO</v>
      </c>
      <c r="N4146" s="67" t="s">
        <v>454</v>
      </c>
      <c r="O4146" s="68" t="s">
        <v>4458</v>
      </c>
      <c r="P4146" s="68"/>
      <c r="Q4146" s="68" t="s">
        <v>3255</v>
      </c>
      <c r="R4146" s="69">
        <v>134</v>
      </c>
      <c r="S4146" s="70">
        <v>6.3719999999999999</v>
      </c>
      <c r="T4146" s="70">
        <v>853.84799999999996</v>
      </c>
      <c r="U4146" s="67"/>
      <c r="V4146" s="71"/>
      <c r="W4146" s="171"/>
      <c r="X4146" s="172"/>
      <c r="Y4146" s="176">
        <f t="shared" si="2096"/>
        <v>0</v>
      </c>
      <c r="AA4146" s="192"/>
    </row>
    <row r="4147" spans="2:27" hidden="1">
      <c r="B4147" s="189">
        <f t="shared" si="2098"/>
        <v>0</v>
      </c>
      <c r="C4147" s="189">
        <f t="shared" ca="1" si="2099"/>
        <v>0</v>
      </c>
      <c r="D4147" s="189">
        <f t="shared" si="2100"/>
        <v>0</v>
      </c>
      <c r="E4147" s="189">
        <f t="shared" ca="1" si="2101"/>
        <v>0</v>
      </c>
      <c r="F4147" s="189">
        <f t="shared" si="2102"/>
        <v>0</v>
      </c>
      <c r="G4147" s="189" cm="1">
        <f t="array" aca="1" ref="G4147" ca="1">OFFSET(G4147,-1,,,)+1</f>
        <v>4142</v>
      </c>
      <c r="H4147" s="189">
        <f t="shared" si="2097"/>
        <v>0</v>
      </c>
      <c r="I4147" s="189">
        <f t="shared" si="2103"/>
        <v>0</v>
      </c>
      <c r="J4147" s="179">
        <f t="shared" si="2104"/>
        <v>0</v>
      </c>
      <c r="K4147" s="173"/>
      <c r="L4147" s="174" t="str" cm="1">
        <f t="array" aca="1" ref="L4147" ca="1">IF($K4147="",OFFSET(L4147,-1,,,),K4147)</f>
        <v>15.01.23.01.07</v>
      </c>
      <c r="M4147" s="175" t="str" cm="1">
        <f t="array" aca="1" ref="M4147" ca="1">IF(OR($K4147=0,$K4147=""),OFFSET(M4147,-1,,,),O4147)</f>
        <v>AÇO CA50 12,50MM - CORTADO E DOBRADO</v>
      </c>
      <c r="N4147" s="67" t="s">
        <v>306</v>
      </c>
      <c r="O4147" s="68" t="s">
        <v>307</v>
      </c>
      <c r="P4147" s="68"/>
      <c r="Q4147" s="68" t="s">
        <v>3255</v>
      </c>
      <c r="R4147" s="69">
        <v>1.34</v>
      </c>
      <c r="S4147" s="70">
        <v>11</v>
      </c>
      <c r="T4147" s="70">
        <v>14.74</v>
      </c>
      <c r="U4147" s="67" t="s">
        <v>2044</v>
      </c>
      <c r="V4147" s="71" t="s">
        <v>2045</v>
      </c>
      <c r="W4147" s="171"/>
      <c r="X4147" s="172"/>
      <c r="Y4147" s="176">
        <f t="shared" si="2096"/>
        <v>0</v>
      </c>
      <c r="AA4147" s="192"/>
    </row>
    <row r="4148" spans="2:27" hidden="1">
      <c r="B4148" s="189">
        <f t="shared" si="2098"/>
        <v>0</v>
      </c>
      <c r="C4148" s="189">
        <f t="shared" ca="1" si="2099"/>
        <v>0</v>
      </c>
      <c r="D4148" s="189">
        <f t="shared" si="2100"/>
        <v>0</v>
      </c>
      <c r="E4148" s="189">
        <f t="shared" ca="1" si="2101"/>
        <v>0</v>
      </c>
      <c r="F4148" s="189">
        <f t="shared" si="2102"/>
        <v>0</v>
      </c>
      <c r="G4148" s="189" cm="1">
        <f t="array" aca="1" ref="G4148" ca="1">OFFSET(G4148,-1,,,)+1</f>
        <v>4143</v>
      </c>
      <c r="H4148" s="189">
        <f t="shared" si="2097"/>
        <v>0</v>
      </c>
      <c r="I4148" s="189">
        <f t="shared" si="2103"/>
        <v>0</v>
      </c>
      <c r="J4148" s="179">
        <f t="shared" si="2104"/>
        <v>0</v>
      </c>
      <c r="K4148" s="173"/>
      <c r="L4148" s="174" t="str" cm="1">
        <f t="array" aca="1" ref="L4148" ca="1">IF($K4148="",OFFSET(L4148,-1,,,),K4148)</f>
        <v>15.01.23.01.07</v>
      </c>
      <c r="M4148" s="175" t="str" cm="1">
        <f t="array" aca="1" ref="M4148" ca="1">IF(OR($K4148=0,$K4148=""),OFFSET(M4148,-1,,,),O4148)</f>
        <v>AÇO CA50 12,50MM - CORTADO E DOBRADO</v>
      </c>
      <c r="N4148" s="67" t="s">
        <v>455</v>
      </c>
      <c r="O4148" s="68" t="s">
        <v>456</v>
      </c>
      <c r="P4148" s="68"/>
      <c r="Q4148" s="68" t="s">
        <v>3255</v>
      </c>
      <c r="R4148" s="69">
        <v>135.34</v>
      </c>
      <c r="S4148" s="70">
        <v>5.5</v>
      </c>
      <c r="T4148" s="70">
        <v>744.37</v>
      </c>
      <c r="U4148" s="67" t="s">
        <v>2044</v>
      </c>
      <c r="V4148" s="71" t="s">
        <v>2045</v>
      </c>
      <c r="W4148" s="171"/>
      <c r="X4148" s="172"/>
      <c r="Y4148" s="176">
        <f t="shared" si="2096"/>
        <v>0</v>
      </c>
      <c r="AA4148" s="192"/>
    </row>
    <row r="4149" spans="2:27" hidden="1">
      <c r="B4149" s="189">
        <f t="shared" si="2098"/>
        <v>0</v>
      </c>
      <c r="C4149" s="189">
        <f t="shared" ca="1" si="2099"/>
        <v>0</v>
      </c>
      <c r="D4149" s="189">
        <f t="shared" si="2100"/>
        <v>0</v>
      </c>
      <c r="E4149" s="189">
        <f t="shared" ca="1" si="2101"/>
        <v>0</v>
      </c>
      <c r="F4149" s="189">
        <f t="shared" si="2102"/>
        <v>0</v>
      </c>
      <c r="G4149" s="189" cm="1">
        <f t="array" aca="1" ref="G4149" ca="1">OFFSET(G4149,-1,,,)+1</f>
        <v>4144</v>
      </c>
      <c r="H4149" s="189">
        <f t="shared" si="2097"/>
        <v>0</v>
      </c>
      <c r="I4149" s="189">
        <f t="shared" si="2103"/>
        <v>0</v>
      </c>
      <c r="J4149" s="179">
        <f t="shared" si="2104"/>
        <v>0</v>
      </c>
      <c r="K4149" s="173"/>
      <c r="L4149" s="174" t="str" cm="1">
        <f t="array" aca="1" ref="L4149" ca="1">IF($K4149="",OFFSET(L4149,-1,,,),K4149)</f>
        <v>15.01.23.01.07</v>
      </c>
      <c r="M4149" s="175" t="str" cm="1">
        <f t="array" aca="1" ref="M4149" ca="1">IF(OR($K4149=0,$K4149=""),OFFSET(M4149,-1,,,),O4149)</f>
        <v>AÇO CA50 12,50MM - CORTADO E DOBRADO</v>
      </c>
      <c r="N4149" s="67" t="s">
        <v>457</v>
      </c>
      <c r="O4149" s="68" t="s">
        <v>458</v>
      </c>
      <c r="P4149" s="68"/>
      <c r="Q4149" s="68" t="s">
        <v>3255</v>
      </c>
      <c r="R4149" s="69">
        <v>135.34</v>
      </c>
      <c r="S4149" s="70">
        <v>0.7</v>
      </c>
      <c r="T4149" s="70">
        <v>94.738</v>
      </c>
      <c r="U4149" s="67" t="s">
        <v>2044</v>
      </c>
      <c r="V4149" s="71" t="s">
        <v>2045</v>
      </c>
      <c r="W4149" s="171"/>
      <c r="X4149" s="172"/>
      <c r="Y4149" s="176">
        <f t="shared" si="2096"/>
        <v>0</v>
      </c>
      <c r="AA4149" s="192"/>
    </row>
    <row r="4150" spans="2:27">
      <c r="B4150" s="189">
        <f t="shared" si="2098"/>
        <v>0</v>
      </c>
      <c r="C4150" s="189">
        <f t="shared" ca="1" si="2099"/>
        <v>0</v>
      </c>
      <c r="D4150" s="189">
        <f t="shared" si="2100"/>
        <v>0</v>
      </c>
      <c r="E4150" s="189">
        <f t="shared" ca="1" si="2101"/>
        <v>0</v>
      </c>
      <c r="F4150" s="189">
        <f t="shared" si="2102"/>
        <v>0</v>
      </c>
      <c r="G4150" s="189" cm="1">
        <f t="array" aca="1" ref="G4150" ca="1">OFFSET(G4150,-1,,,)+1</f>
        <v>4145</v>
      </c>
      <c r="H4150" s="189">
        <f t="shared" si="2097"/>
        <v>0</v>
      </c>
      <c r="I4150" s="189">
        <f t="shared" si="2103"/>
        <v>0</v>
      </c>
      <c r="J4150" s="179">
        <f t="shared" si="2104"/>
        <v>0</v>
      </c>
      <c r="K4150" s="173" t="s">
        <v>3743</v>
      </c>
      <c r="L4150" s="174" t="str" cm="1">
        <f t="array" aca="1" ref="L4150" ca="1">IF($K4150="",OFFSET(L4150,-1,,,),K4150)</f>
        <v>15.01.23.01.08</v>
      </c>
      <c r="M4150" s="175" t="str" cm="1">
        <f t="array" aca="1" ref="M4150" ca="1">IF(OR($K4150=0,$K4150=""),OFFSET(M4150,-1,,,),O4150)</f>
        <v>BARRA DE TRANSFERÊNCIA BTG - Ø16,0mm</v>
      </c>
      <c r="N4150" s="67" t="s">
        <v>4162</v>
      </c>
      <c r="O4150" s="68" t="s">
        <v>4879</v>
      </c>
      <c r="P4150" s="68"/>
      <c r="Q4150" s="68" t="s">
        <v>3255</v>
      </c>
      <c r="R4150" s="69">
        <v>941</v>
      </c>
      <c r="S4150" s="70">
        <v>13.11</v>
      </c>
      <c r="T4150" s="70">
        <v>12336.51</v>
      </c>
      <c r="U4150" s="67"/>
      <c r="V4150" s="71"/>
      <c r="W4150" s="171"/>
      <c r="X4150" s="172"/>
      <c r="Y4150" s="176">
        <f t="shared" si="2096"/>
        <v>0</v>
      </c>
      <c r="AA4150" s="192"/>
    </row>
    <row r="4151" spans="2:27" hidden="1">
      <c r="B4151" s="189">
        <f t="shared" si="2098"/>
        <v>0</v>
      </c>
      <c r="C4151" s="189">
        <f t="shared" ca="1" si="2099"/>
        <v>0</v>
      </c>
      <c r="D4151" s="189">
        <f t="shared" si="2100"/>
        <v>0</v>
      </c>
      <c r="E4151" s="189">
        <f t="shared" ca="1" si="2101"/>
        <v>0</v>
      </c>
      <c r="F4151" s="189">
        <f t="shared" si="2102"/>
        <v>0</v>
      </c>
      <c r="G4151" s="189" cm="1">
        <f t="array" aca="1" ref="G4151" ca="1">OFFSET(G4151,-1,,,)+1</f>
        <v>4146</v>
      </c>
      <c r="H4151" s="189">
        <f t="shared" si="2097"/>
        <v>0</v>
      </c>
      <c r="I4151" s="189">
        <f t="shared" si="2103"/>
        <v>0</v>
      </c>
      <c r="J4151" s="179">
        <f t="shared" si="2104"/>
        <v>0</v>
      </c>
      <c r="K4151" s="173"/>
      <c r="L4151" s="174" t="str" cm="1">
        <f t="array" aca="1" ref="L4151" ca="1">IF($K4151="",OFFSET(L4151,-1,,,),K4151)</f>
        <v>15.01.23.01.08</v>
      </c>
      <c r="M4151" s="175" t="str" cm="1">
        <f t="array" aca="1" ref="M4151" ca="1">IF(OR($K4151=0,$K4151=""),OFFSET(M4151,-1,,,),O4151)</f>
        <v>BARRA DE TRANSFERÊNCIA BTG - Ø16,0mm</v>
      </c>
      <c r="N4151" s="67" t="s">
        <v>306</v>
      </c>
      <c r="O4151" s="68" t="s">
        <v>307</v>
      </c>
      <c r="P4151" s="68"/>
      <c r="Q4151" s="68" t="s">
        <v>3255</v>
      </c>
      <c r="R4151" s="69">
        <v>9.41</v>
      </c>
      <c r="S4151" s="70">
        <v>11</v>
      </c>
      <c r="T4151" s="70">
        <v>103.51</v>
      </c>
      <c r="U4151" s="67" t="s">
        <v>2044</v>
      </c>
      <c r="V4151" s="71" t="s">
        <v>2045</v>
      </c>
      <c r="W4151" s="171"/>
      <c r="X4151" s="172"/>
      <c r="Y4151" s="176">
        <f t="shared" si="2096"/>
        <v>0</v>
      </c>
      <c r="AA4151" s="192"/>
    </row>
    <row r="4152" spans="2:27" hidden="1">
      <c r="B4152" s="189">
        <f t="shared" si="2098"/>
        <v>0</v>
      </c>
      <c r="C4152" s="189">
        <f t="shared" ca="1" si="2099"/>
        <v>0</v>
      </c>
      <c r="D4152" s="189">
        <f t="shared" si="2100"/>
        <v>0</v>
      </c>
      <c r="E4152" s="189">
        <f t="shared" ca="1" si="2101"/>
        <v>0</v>
      </c>
      <c r="F4152" s="189">
        <f t="shared" si="2102"/>
        <v>0</v>
      </c>
      <c r="G4152" s="189" cm="1">
        <f t="array" aca="1" ref="G4152" ca="1">OFFSET(G4152,-1,,,)+1</f>
        <v>4147</v>
      </c>
      <c r="H4152" s="189">
        <f t="shared" si="2097"/>
        <v>0</v>
      </c>
      <c r="I4152" s="189">
        <f t="shared" si="2103"/>
        <v>0</v>
      </c>
      <c r="J4152" s="179">
        <f t="shared" si="2104"/>
        <v>0</v>
      </c>
      <c r="K4152" s="173"/>
      <c r="L4152" s="174" t="str" cm="1">
        <f t="array" aca="1" ref="L4152" ca="1">IF($K4152="",OFFSET(L4152,-1,,,),K4152)</f>
        <v>15.01.23.01.08</v>
      </c>
      <c r="M4152" s="175" t="str" cm="1">
        <f t="array" aca="1" ref="M4152" ca="1">IF(OR($K4152=0,$K4152=""),OFFSET(M4152,-1,,,),O4152)</f>
        <v>BARRA DE TRANSFERÊNCIA BTG - Ø16,0mm</v>
      </c>
      <c r="N4152" s="67" t="s">
        <v>4163</v>
      </c>
      <c r="O4152" s="68" t="s">
        <v>4880</v>
      </c>
      <c r="P4152" s="68"/>
      <c r="Q4152" s="68" t="s">
        <v>3255</v>
      </c>
      <c r="R4152" s="69">
        <v>941</v>
      </c>
      <c r="S4152" s="70">
        <v>13</v>
      </c>
      <c r="T4152" s="70">
        <v>12233</v>
      </c>
      <c r="U4152" s="67" t="s">
        <v>2044</v>
      </c>
      <c r="V4152" s="71" t="s">
        <v>2045</v>
      </c>
      <c r="W4152" s="171"/>
      <c r="X4152" s="172"/>
      <c r="Y4152" s="176">
        <f t="shared" si="2096"/>
        <v>0</v>
      </c>
      <c r="AA4152" s="192"/>
    </row>
    <row r="4153" spans="2:27">
      <c r="B4153" s="189">
        <f t="shared" si="2098"/>
        <v>0</v>
      </c>
      <c r="C4153" s="189">
        <f t="shared" ca="1" si="2099"/>
        <v>0</v>
      </c>
      <c r="D4153" s="189">
        <f t="shared" si="2100"/>
        <v>0</v>
      </c>
      <c r="E4153" s="189">
        <f t="shared" ca="1" si="2101"/>
        <v>0</v>
      </c>
      <c r="F4153" s="189">
        <f t="shared" si="2102"/>
        <v>0</v>
      </c>
      <c r="G4153" s="189" cm="1">
        <f t="array" aca="1" ref="G4153" ca="1">OFFSET(G4153,-1,,,)+1</f>
        <v>4148</v>
      </c>
      <c r="H4153" s="189">
        <f t="shared" si="2097"/>
        <v>0</v>
      </c>
      <c r="I4153" s="189">
        <f t="shared" si="2103"/>
        <v>0</v>
      </c>
      <c r="J4153" s="179">
        <f t="shared" si="2104"/>
        <v>0</v>
      </c>
      <c r="K4153" s="173" t="s">
        <v>3744</v>
      </c>
      <c r="L4153" s="174" t="str" cm="1">
        <f t="array" aca="1" ref="L4153" ca="1">IF($K4153="",OFFSET(L4153,-1,,,),K4153)</f>
        <v>15.01.23.01.09</v>
      </c>
      <c r="M4153" s="175" t="str" cm="1">
        <f t="array" aca="1" ref="M4153" ca="1">IF(OR($K4153=0,$K4153=""),OFFSET(M4153,-1,,,),O4153)</f>
        <v>TRATAMENTO DE JUNTA DE DILATAÇÃO COM TARUCEL 30MM + POLIURETANO</v>
      </c>
      <c r="N4153" s="67" t="s">
        <v>4164</v>
      </c>
      <c r="O4153" s="68" t="s">
        <v>4881</v>
      </c>
      <c r="P4153" s="68"/>
      <c r="Q4153" s="68" t="s">
        <v>3253</v>
      </c>
      <c r="R4153" s="69">
        <v>500</v>
      </c>
      <c r="S4153" s="70">
        <v>45.194000000000003</v>
      </c>
      <c r="T4153" s="70">
        <v>22597</v>
      </c>
      <c r="U4153" s="67"/>
      <c r="V4153" s="71"/>
      <c r="W4153" s="171"/>
      <c r="X4153" s="172"/>
      <c r="Y4153" s="176">
        <f t="shared" si="2096"/>
        <v>0</v>
      </c>
      <c r="AA4153" s="192"/>
    </row>
    <row r="4154" spans="2:27" hidden="1">
      <c r="B4154" s="189">
        <f t="shared" si="2098"/>
        <v>0</v>
      </c>
      <c r="C4154" s="189">
        <f t="shared" ca="1" si="2099"/>
        <v>0</v>
      </c>
      <c r="D4154" s="189">
        <f t="shared" si="2100"/>
        <v>0</v>
      </c>
      <c r="E4154" s="189">
        <f t="shared" ca="1" si="2101"/>
        <v>0</v>
      </c>
      <c r="F4154" s="189">
        <f t="shared" si="2102"/>
        <v>0</v>
      </c>
      <c r="G4154" s="189" cm="1">
        <f t="array" aca="1" ref="G4154" ca="1">OFFSET(G4154,-1,,,)+1</f>
        <v>4149</v>
      </c>
      <c r="H4154" s="189">
        <f t="shared" si="2097"/>
        <v>0</v>
      </c>
      <c r="I4154" s="189">
        <f t="shared" si="2103"/>
        <v>0</v>
      </c>
      <c r="J4154" s="179">
        <f t="shared" si="2104"/>
        <v>0</v>
      </c>
      <c r="K4154" s="173"/>
      <c r="L4154" s="174" t="str" cm="1">
        <f t="array" aca="1" ref="L4154" ca="1">IF($K4154="",OFFSET(L4154,-1,,,),K4154)</f>
        <v>15.01.23.01.09</v>
      </c>
      <c r="M4154" s="175" t="str" cm="1">
        <f t="array" aca="1" ref="M4154" ca="1">IF(OR($K4154=0,$K4154=""),OFFSET(M4154,-1,,,),O4154)</f>
        <v>TRATAMENTO DE JUNTA DE DILATAÇÃO COM TARUCEL 30MM + POLIURETANO</v>
      </c>
      <c r="N4154" s="67" t="s">
        <v>4165</v>
      </c>
      <c r="O4154" s="68" t="s">
        <v>4882</v>
      </c>
      <c r="P4154" s="68"/>
      <c r="Q4154" s="68" t="s">
        <v>3255</v>
      </c>
      <c r="R4154" s="69">
        <v>75</v>
      </c>
      <c r="S4154" s="70">
        <v>57.5</v>
      </c>
      <c r="T4154" s="70">
        <v>4312.5</v>
      </c>
      <c r="U4154" s="67" t="s">
        <v>2044</v>
      </c>
      <c r="V4154" s="71" t="s">
        <v>2045</v>
      </c>
      <c r="W4154" s="171"/>
      <c r="X4154" s="172"/>
      <c r="Y4154" s="176">
        <f t="shared" si="2096"/>
        <v>0</v>
      </c>
      <c r="AA4154" s="192"/>
    </row>
    <row r="4155" spans="2:27" hidden="1">
      <c r="B4155" s="189">
        <f t="shared" si="2098"/>
        <v>0</v>
      </c>
      <c r="C4155" s="189">
        <f t="shared" ca="1" si="2099"/>
        <v>0</v>
      </c>
      <c r="D4155" s="189">
        <f t="shared" si="2100"/>
        <v>0</v>
      </c>
      <c r="E4155" s="189">
        <f t="shared" ca="1" si="2101"/>
        <v>0</v>
      </c>
      <c r="F4155" s="189">
        <f t="shared" si="2102"/>
        <v>0</v>
      </c>
      <c r="G4155" s="189" cm="1">
        <f t="array" aca="1" ref="G4155" ca="1">OFFSET(G4155,-1,,,)+1</f>
        <v>4150</v>
      </c>
      <c r="H4155" s="189">
        <f t="shared" si="2097"/>
        <v>0</v>
      </c>
      <c r="I4155" s="189">
        <f t="shared" si="2103"/>
        <v>0</v>
      </c>
      <c r="J4155" s="179">
        <f t="shared" si="2104"/>
        <v>0</v>
      </c>
      <c r="K4155" s="173"/>
      <c r="L4155" s="174" t="str" cm="1">
        <f t="array" aca="1" ref="L4155" ca="1">IF($K4155="",OFFSET(L4155,-1,,,),K4155)</f>
        <v>15.01.23.01.09</v>
      </c>
      <c r="M4155" s="175" t="str" cm="1">
        <f t="array" aca="1" ref="M4155" ca="1">IF(OR($K4155=0,$K4155=""),OFFSET(M4155,-1,,,),O4155)</f>
        <v>TRATAMENTO DE JUNTA DE DILATAÇÃO COM TARUCEL 30MM + POLIURETANO</v>
      </c>
      <c r="N4155" s="67" t="s">
        <v>3976</v>
      </c>
      <c r="O4155" s="68" t="s">
        <v>4528</v>
      </c>
      <c r="P4155" s="68"/>
      <c r="Q4155" s="68" t="s">
        <v>3253</v>
      </c>
      <c r="R4155" s="69">
        <v>525</v>
      </c>
      <c r="S4155" s="70">
        <v>2.5</v>
      </c>
      <c r="T4155" s="70">
        <v>1312.5</v>
      </c>
      <c r="U4155" s="67" t="s">
        <v>2044</v>
      </c>
      <c r="V4155" s="71" t="s">
        <v>2045</v>
      </c>
      <c r="W4155" s="171"/>
      <c r="X4155" s="172"/>
      <c r="Y4155" s="176">
        <f t="shared" si="2096"/>
        <v>0</v>
      </c>
      <c r="AA4155" s="192"/>
    </row>
    <row r="4156" spans="2:27" hidden="1">
      <c r="B4156" s="189">
        <f t="shared" si="2098"/>
        <v>0</v>
      </c>
      <c r="C4156" s="189">
        <f t="shared" ca="1" si="2099"/>
        <v>0</v>
      </c>
      <c r="D4156" s="189">
        <f t="shared" si="2100"/>
        <v>0</v>
      </c>
      <c r="E4156" s="189">
        <f t="shared" ca="1" si="2101"/>
        <v>0</v>
      </c>
      <c r="F4156" s="189">
        <f t="shared" si="2102"/>
        <v>0</v>
      </c>
      <c r="G4156" s="189" cm="1">
        <f t="array" aca="1" ref="G4156" ca="1">OFFSET(G4156,-1,,,)+1</f>
        <v>4151</v>
      </c>
      <c r="H4156" s="189">
        <f t="shared" si="2097"/>
        <v>0</v>
      </c>
      <c r="I4156" s="189">
        <f t="shared" si="2103"/>
        <v>0</v>
      </c>
      <c r="J4156" s="179">
        <f t="shared" si="2104"/>
        <v>0</v>
      </c>
      <c r="K4156" s="173"/>
      <c r="L4156" s="174" t="str" cm="1">
        <f t="array" aca="1" ref="L4156" ca="1">IF($K4156="",OFFSET(L4156,-1,,,),K4156)</f>
        <v>15.01.23.01.09</v>
      </c>
      <c r="M4156" s="175" t="str" cm="1">
        <f t="array" aca="1" ref="M4156" ca="1">IF(OR($K4156=0,$K4156=""),OFFSET(M4156,-1,,,),O4156)</f>
        <v>TRATAMENTO DE JUNTA DE DILATAÇÃO COM TARUCEL 30MM + POLIURETANO</v>
      </c>
      <c r="N4156" s="67" t="s">
        <v>230</v>
      </c>
      <c r="O4156" s="68" t="s">
        <v>231</v>
      </c>
      <c r="P4156" s="68"/>
      <c r="Q4156" s="68" t="s">
        <v>3261</v>
      </c>
      <c r="R4156" s="69">
        <v>200</v>
      </c>
      <c r="S4156" s="70">
        <v>22.31</v>
      </c>
      <c r="T4156" s="70">
        <v>4462</v>
      </c>
      <c r="U4156" s="67" t="s">
        <v>2044</v>
      </c>
      <c r="V4156" s="71" t="s">
        <v>2045</v>
      </c>
      <c r="W4156" s="171"/>
      <c r="X4156" s="172"/>
      <c r="Y4156" s="176">
        <f t="shared" si="2096"/>
        <v>0</v>
      </c>
      <c r="AA4156" s="192"/>
    </row>
    <row r="4157" spans="2:27" hidden="1">
      <c r="B4157" s="189">
        <f t="shared" si="2098"/>
        <v>0</v>
      </c>
      <c r="C4157" s="189">
        <f t="shared" ca="1" si="2099"/>
        <v>0</v>
      </c>
      <c r="D4157" s="189">
        <f t="shared" si="2100"/>
        <v>0</v>
      </c>
      <c r="E4157" s="189">
        <f t="shared" ca="1" si="2101"/>
        <v>0</v>
      </c>
      <c r="F4157" s="189">
        <f t="shared" si="2102"/>
        <v>0</v>
      </c>
      <c r="G4157" s="189" cm="1">
        <f t="array" aca="1" ref="G4157" ca="1">OFFSET(G4157,-1,,,)+1</f>
        <v>4152</v>
      </c>
      <c r="H4157" s="189">
        <f t="shared" si="2097"/>
        <v>0</v>
      </c>
      <c r="I4157" s="189">
        <f t="shared" si="2103"/>
        <v>0</v>
      </c>
      <c r="J4157" s="179">
        <f t="shared" si="2104"/>
        <v>0</v>
      </c>
      <c r="K4157" s="173"/>
      <c r="L4157" s="174" t="str" cm="1">
        <f t="array" aca="1" ref="L4157" ca="1">IF($K4157="",OFFSET(L4157,-1,,,),K4157)</f>
        <v>15.01.23.01.09</v>
      </c>
      <c r="M4157" s="175" t="str" cm="1">
        <f t="array" aca="1" ref="M4157" ca="1">IF(OR($K4157=0,$K4157=""),OFFSET(M4157,-1,,,),O4157)</f>
        <v>TRATAMENTO DE JUNTA DE DILATAÇÃO COM TARUCEL 30MM + POLIURETANO</v>
      </c>
      <c r="N4157" s="67" t="s">
        <v>232</v>
      </c>
      <c r="O4157" s="68" t="s">
        <v>233</v>
      </c>
      <c r="P4157" s="68"/>
      <c r="Q4157" s="68" t="s">
        <v>3261</v>
      </c>
      <c r="R4157" s="69">
        <v>600</v>
      </c>
      <c r="S4157" s="70">
        <v>0.97</v>
      </c>
      <c r="T4157" s="70">
        <v>582</v>
      </c>
      <c r="U4157" s="67" t="s">
        <v>2044</v>
      </c>
      <c r="V4157" s="71" t="s">
        <v>2045</v>
      </c>
      <c r="W4157" s="171"/>
      <c r="X4157" s="172"/>
      <c r="Y4157" s="176">
        <f t="shared" si="2096"/>
        <v>0</v>
      </c>
      <c r="AA4157" s="192"/>
    </row>
    <row r="4158" spans="2:27" hidden="1">
      <c r="B4158" s="189">
        <f t="shared" si="2098"/>
        <v>0</v>
      </c>
      <c r="C4158" s="189">
        <f t="shared" ca="1" si="2099"/>
        <v>0</v>
      </c>
      <c r="D4158" s="189">
        <f t="shared" si="2100"/>
        <v>0</v>
      </c>
      <c r="E4158" s="189">
        <f t="shared" ca="1" si="2101"/>
        <v>0</v>
      </c>
      <c r="F4158" s="189">
        <f t="shared" si="2102"/>
        <v>0</v>
      </c>
      <c r="G4158" s="189" cm="1">
        <f t="array" aca="1" ref="G4158" ca="1">OFFSET(G4158,-1,,,)+1</f>
        <v>4153</v>
      </c>
      <c r="H4158" s="189">
        <f t="shared" si="2097"/>
        <v>0</v>
      </c>
      <c r="I4158" s="189">
        <f t="shared" si="2103"/>
        <v>0</v>
      </c>
      <c r="J4158" s="179">
        <f t="shared" si="2104"/>
        <v>0</v>
      </c>
      <c r="K4158" s="173"/>
      <c r="L4158" s="174" t="str" cm="1">
        <f t="array" aca="1" ref="L4158" ca="1">IF($K4158="",OFFSET(L4158,-1,,,),K4158)</f>
        <v>15.01.23.01.09</v>
      </c>
      <c r="M4158" s="175" t="str" cm="1">
        <f t="array" aca="1" ref="M4158" ca="1">IF(OR($K4158=0,$K4158=""),OFFSET(M4158,-1,,,),O4158)</f>
        <v>TRATAMENTO DE JUNTA DE DILATAÇÃO COM TARUCEL 30MM + POLIURETANO</v>
      </c>
      <c r="N4158" s="67" t="s">
        <v>234</v>
      </c>
      <c r="O4158" s="68" t="s">
        <v>235</v>
      </c>
      <c r="P4158" s="68"/>
      <c r="Q4158" s="68" t="s">
        <v>3261</v>
      </c>
      <c r="R4158" s="69">
        <v>600</v>
      </c>
      <c r="S4158" s="70">
        <v>1.78</v>
      </c>
      <c r="T4158" s="70">
        <v>1068</v>
      </c>
      <c r="U4158" s="67" t="s">
        <v>2044</v>
      </c>
      <c r="V4158" s="71" t="s">
        <v>2045</v>
      </c>
      <c r="W4158" s="171"/>
      <c r="X4158" s="172"/>
      <c r="Y4158" s="176">
        <f t="shared" si="2096"/>
        <v>0</v>
      </c>
      <c r="AA4158" s="192"/>
    </row>
    <row r="4159" spans="2:27" hidden="1">
      <c r="B4159" s="189">
        <f t="shared" si="2098"/>
        <v>0</v>
      </c>
      <c r="C4159" s="189">
        <f t="shared" ca="1" si="2099"/>
        <v>0</v>
      </c>
      <c r="D4159" s="189">
        <f t="shared" si="2100"/>
        <v>0</v>
      </c>
      <c r="E4159" s="189">
        <f t="shared" ca="1" si="2101"/>
        <v>0</v>
      </c>
      <c r="F4159" s="189">
        <f t="shared" si="2102"/>
        <v>0</v>
      </c>
      <c r="G4159" s="189" cm="1">
        <f t="array" aca="1" ref="G4159" ca="1">OFFSET(G4159,-1,,,)+1</f>
        <v>4154</v>
      </c>
      <c r="H4159" s="189">
        <f t="shared" si="2097"/>
        <v>0</v>
      </c>
      <c r="I4159" s="189">
        <f t="shared" si="2103"/>
        <v>0</v>
      </c>
      <c r="J4159" s="179">
        <f t="shared" si="2104"/>
        <v>0</v>
      </c>
      <c r="K4159" s="173"/>
      <c r="L4159" s="174" t="str" cm="1">
        <f t="array" aca="1" ref="L4159" ca="1">IF($K4159="",OFFSET(L4159,-1,,,),K4159)</f>
        <v>15.01.23.01.09</v>
      </c>
      <c r="M4159" s="175" t="str" cm="1">
        <f t="array" aca="1" ref="M4159" ca="1">IF(OR($K4159=0,$K4159=""),OFFSET(M4159,-1,,,),O4159)</f>
        <v>TRATAMENTO DE JUNTA DE DILATAÇÃO COM TARUCEL 30MM + POLIURETANO</v>
      </c>
      <c r="N4159" s="67" t="s">
        <v>236</v>
      </c>
      <c r="O4159" s="68" t="s">
        <v>237</v>
      </c>
      <c r="P4159" s="68"/>
      <c r="Q4159" s="68" t="s">
        <v>3262</v>
      </c>
      <c r="R4159" s="69">
        <v>400</v>
      </c>
      <c r="S4159" s="70">
        <v>27.15</v>
      </c>
      <c r="T4159" s="70">
        <v>10860</v>
      </c>
      <c r="U4159" s="67" t="s">
        <v>2044</v>
      </c>
      <c r="V4159" s="71" t="s">
        <v>2045</v>
      </c>
      <c r="W4159" s="171"/>
      <c r="X4159" s="172"/>
      <c r="Y4159" s="176">
        <f t="shared" si="2096"/>
        <v>0</v>
      </c>
      <c r="AA4159" s="192"/>
    </row>
    <row r="4160" spans="2:27">
      <c r="B4160" s="189">
        <f t="shared" si="2098"/>
        <v>0</v>
      </c>
      <c r="C4160" s="189">
        <f t="shared" ca="1" si="2099"/>
        <v>0</v>
      </c>
      <c r="D4160" s="189">
        <f t="shared" si="2100"/>
        <v>0</v>
      </c>
      <c r="E4160" s="189">
        <f t="shared" ca="1" si="2101"/>
        <v>0</v>
      </c>
      <c r="F4160" s="189">
        <f t="shared" si="2102"/>
        <v>0</v>
      </c>
      <c r="G4160" s="189" cm="1">
        <f t="array" aca="1" ref="G4160" ca="1">OFFSET(G4160,-1,,,)+1</f>
        <v>4155</v>
      </c>
      <c r="H4160" s="189">
        <f t="shared" si="2097"/>
        <v>0</v>
      </c>
      <c r="I4160" s="189">
        <f t="shared" si="2103"/>
        <v>0</v>
      </c>
      <c r="J4160" s="179">
        <f t="shared" si="2104"/>
        <v>0</v>
      </c>
      <c r="K4160" s="173" t="s">
        <v>3745</v>
      </c>
      <c r="L4160" s="174" t="str" cm="1">
        <f t="array" aca="1" ref="L4160" ca="1">IF($K4160="",OFFSET(L4160,-1,,,),K4160)</f>
        <v>15.01.23.01.10</v>
      </c>
      <c r="M4160" s="175" t="str" cm="1">
        <f t="array" aca="1" ref="M4160" ca="1">IF(OR($K4160=0,$K4160=""),OFFSET(M4160,-1,,,),O4160)</f>
        <v>LOCAÇÃO DE CORTADORA DE PISO A GASOLINA</v>
      </c>
      <c r="N4160" s="67" t="s">
        <v>4166</v>
      </c>
      <c r="O4160" s="68" t="s">
        <v>4883</v>
      </c>
      <c r="P4160" s="68"/>
      <c r="Q4160" s="68" t="s">
        <v>3259</v>
      </c>
      <c r="R4160" s="69">
        <v>2</v>
      </c>
      <c r="S4160" s="70">
        <v>2500</v>
      </c>
      <c r="T4160" s="70">
        <v>5000</v>
      </c>
      <c r="U4160" s="67"/>
      <c r="V4160" s="71"/>
      <c r="W4160" s="171"/>
      <c r="X4160" s="172"/>
      <c r="Y4160" s="176">
        <f t="shared" si="2096"/>
        <v>0</v>
      </c>
      <c r="AA4160" s="192"/>
    </row>
    <row r="4161" spans="2:27" hidden="1">
      <c r="B4161" s="189">
        <f t="shared" si="2098"/>
        <v>0</v>
      </c>
      <c r="C4161" s="189">
        <f t="shared" ca="1" si="2099"/>
        <v>0</v>
      </c>
      <c r="D4161" s="189">
        <f t="shared" si="2100"/>
        <v>0</v>
      </c>
      <c r="E4161" s="189">
        <f t="shared" ca="1" si="2101"/>
        <v>0</v>
      </c>
      <c r="F4161" s="189">
        <f t="shared" si="2102"/>
        <v>0</v>
      </c>
      <c r="G4161" s="189" cm="1">
        <f t="array" aca="1" ref="G4161" ca="1">OFFSET(G4161,-1,,,)+1</f>
        <v>4156</v>
      </c>
      <c r="H4161" s="189">
        <f t="shared" si="2097"/>
        <v>0</v>
      </c>
      <c r="I4161" s="189">
        <f t="shared" si="2103"/>
        <v>0</v>
      </c>
      <c r="J4161" s="179">
        <f t="shared" si="2104"/>
        <v>0</v>
      </c>
      <c r="K4161" s="173"/>
      <c r="L4161" s="174" t="str" cm="1">
        <f t="array" aca="1" ref="L4161" ca="1">IF($K4161="",OFFSET(L4161,-1,,,),K4161)</f>
        <v>15.01.23.01.10</v>
      </c>
      <c r="M4161" s="175" t="str" cm="1">
        <f t="array" aca="1" ref="M4161" ca="1">IF(OR($K4161=0,$K4161=""),OFFSET(M4161,-1,,,),O4161)</f>
        <v>LOCAÇÃO DE CORTADORA DE PISO A GASOLINA</v>
      </c>
      <c r="N4161" s="67" t="s">
        <v>4167</v>
      </c>
      <c r="O4161" s="68" t="s">
        <v>4884</v>
      </c>
      <c r="P4161" s="68"/>
      <c r="Q4161" s="68" t="s">
        <v>3259</v>
      </c>
      <c r="R4161" s="69">
        <v>2</v>
      </c>
      <c r="S4161" s="70">
        <v>2500</v>
      </c>
      <c r="T4161" s="70">
        <v>5000</v>
      </c>
      <c r="U4161" s="67" t="s">
        <v>2044</v>
      </c>
      <c r="V4161" s="71" t="s">
        <v>2045</v>
      </c>
      <c r="W4161" s="171"/>
      <c r="X4161" s="172"/>
      <c r="Y4161" s="176">
        <f t="shared" si="2096"/>
        <v>0</v>
      </c>
      <c r="AA4161" s="192"/>
    </row>
    <row r="4162" spans="2:27">
      <c r="B4162" s="189">
        <f t="shared" si="2098"/>
        <v>0</v>
      </c>
      <c r="C4162" s="189">
        <f t="shared" ca="1" si="2099"/>
        <v>0</v>
      </c>
      <c r="D4162" s="189">
        <f t="shared" si="2100"/>
        <v>0</v>
      </c>
      <c r="E4162" s="189">
        <f t="shared" ca="1" si="2101"/>
        <v>0</v>
      </c>
      <c r="F4162" s="189">
        <f t="shared" si="2102"/>
        <v>0</v>
      </c>
      <c r="G4162" s="189" cm="1">
        <f t="array" aca="1" ref="G4162" ca="1">OFFSET(G4162,-1,,,)+1</f>
        <v>4157</v>
      </c>
      <c r="H4162" s="189">
        <f t="shared" si="2097"/>
        <v>0</v>
      </c>
      <c r="I4162" s="189">
        <f t="shared" si="2103"/>
        <v>0</v>
      </c>
      <c r="J4162" s="179">
        <f t="shared" si="2104"/>
        <v>0</v>
      </c>
      <c r="K4162" s="173" t="s">
        <v>3746</v>
      </c>
      <c r="L4162" s="174" t="str" cm="1">
        <f t="array" aca="1" ref="L4162" ca="1">IF($K4162="",OFFSET(L4162,-1,,,),K4162)</f>
        <v>15.01.23.01.11</v>
      </c>
      <c r="M4162" s="175" t="str" cm="1">
        <f t="array" aca="1" ref="M4162" ca="1">IF(OR($K4162=0,$K4162=""),OFFSET(M4162,-1,,,),O4162)</f>
        <v>ESTUQUE INTERNO</v>
      </c>
      <c r="N4162" s="67" t="s">
        <v>4168</v>
      </c>
      <c r="O4162" s="68" t="s">
        <v>4885</v>
      </c>
      <c r="P4162" s="68"/>
      <c r="Q4162" s="68" t="s">
        <v>3258</v>
      </c>
      <c r="R4162" s="69">
        <v>1747.2080000000001</v>
      </c>
      <c r="S4162" s="70">
        <v>12.45</v>
      </c>
      <c r="T4162" s="70">
        <v>21752.739600000001</v>
      </c>
      <c r="U4162" s="67"/>
      <c r="V4162" s="71"/>
      <c r="W4162" s="171"/>
      <c r="X4162" s="172"/>
      <c r="Y4162" s="176">
        <f t="shared" si="2096"/>
        <v>0</v>
      </c>
      <c r="AA4162" s="192"/>
    </row>
    <row r="4163" spans="2:27" hidden="1">
      <c r="B4163" s="189">
        <f t="shared" si="2098"/>
        <v>0</v>
      </c>
      <c r="C4163" s="189">
        <f t="shared" ca="1" si="2099"/>
        <v>0</v>
      </c>
      <c r="D4163" s="189">
        <f t="shared" si="2100"/>
        <v>0</v>
      </c>
      <c r="E4163" s="189">
        <f t="shared" ca="1" si="2101"/>
        <v>0</v>
      </c>
      <c r="F4163" s="189">
        <f t="shared" si="2102"/>
        <v>0</v>
      </c>
      <c r="G4163" s="189" cm="1">
        <f t="array" aca="1" ref="G4163" ca="1">OFFSET(G4163,-1,,,)+1</f>
        <v>4158</v>
      </c>
      <c r="H4163" s="189">
        <f t="shared" si="2097"/>
        <v>0</v>
      </c>
      <c r="I4163" s="189">
        <f t="shared" si="2103"/>
        <v>0</v>
      </c>
      <c r="J4163" s="179">
        <f t="shared" si="2104"/>
        <v>0</v>
      </c>
      <c r="K4163" s="173"/>
      <c r="L4163" s="174" t="str" cm="1">
        <f t="array" aca="1" ref="L4163" ca="1">IF($K4163="",OFFSET(L4163,-1,,,),K4163)</f>
        <v>15.01.23.01.11</v>
      </c>
      <c r="M4163" s="175" t="str" cm="1">
        <f t="array" aca="1" ref="M4163" ca="1">IF(OR($K4163=0,$K4163=""),OFFSET(M4163,-1,,,),O4163)</f>
        <v>ESTUQUE INTERNO</v>
      </c>
      <c r="N4163" s="67" t="s">
        <v>4169</v>
      </c>
      <c r="O4163" s="68" t="s">
        <v>4886</v>
      </c>
      <c r="P4163" s="68"/>
      <c r="Q4163" s="68" t="s">
        <v>3255</v>
      </c>
      <c r="R4163" s="69">
        <v>873.60400000000004</v>
      </c>
      <c r="S4163" s="70">
        <v>0.9</v>
      </c>
      <c r="T4163" s="70">
        <v>786.24360000000001</v>
      </c>
      <c r="U4163" s="67" t="s">
        <v>2044</v>
      </c>
      <c r="V4163" s="71" t="s">
        <v>2045</v>
      </c>
      <c r="W4163" s="171"/>
      <c r="X4163" s="172"/>
      <c r="Y4163" s="176">
        <f t="shared" si="2096"/>
        <v>0</v>
      </c>
      <c r="AA4163" s="192"/>
    </row>
    <row r="4164" spans="2:27" hidden="1">
      <c r="B4164" s="189">
        <f t="shared" si="2098"/>
        <v>0</v>
      </c>
      <c r="C4164" s="189">
        <f t="shared" ca="1" si="2099"/>
        <v>0</v>
      </c>
      <c r="D4164" s="189">
        <f t="shared" si="2100"/>
        <v>0</v>
      </c>
      <c r="E4164" s="189">
        <f t="shared" ca="1" si="2101"/>
        <v>0</v>
      </c>
      <c r="F4164" s="189">
        <f t="shared" si="2102"/>
        <v>0</v>
      </c>
      <c r="G4164" s="189" cm="1">
        <f t="array" aca="1" ref="G4164" ca="1">OFFSET(G4164,-1,,,)+1</f>
        <v>4159</v>
      </c>
      <c r="H4164" s="189">
        <f t="shared" si="2097"/>
        <v>0</v>
      </c>
      <c r="I4164" s="189">
        <f t="shared" si="2103"/>
        <v>0</v>
      </c>
      <c r="J4164" s="179">
        <f t="shared" si="2104"/>
        <v>0</v>
      </c>
      <c r="K4164" s="173"/>
      <c r="L4164" s="174" t="str" cm="1">
        <f t="array" aca="1" ref="L4164" ca="1">IF($K4164="",OFFSET(L4164,-1,,,),K4164)</f>
        <v>15.01.23.01.11</v>
      </c>
      <c r="M4164" s="175" t="str" cm="1">
        <f t="array" aca="1" ref="M4164" ca="1">IF(OR($K4164=0,$K4164=""),OFFSET(M4164,-1,,,),O4164)</f>
        <v>ESTUQUE INTERNO</v>
      </c>
      <c r="N4164" s="67" t="s">
        <v>4170</v>
      </c>
      <c r="O4164" s="68" t="s">
        <v>4887</v>
      </c>
      <c r="P4164" s="68"/>
      <c r="Q4164" s="68" t="s">
        <v>3258</v>
      </c>
      <c r="R4164" s="69">
        <v>1747.2080000000001</v>
      </c>
      <c r="S4164" s="70">
        <v>12</v>
      </c>
      <c r="T4164" s="70">
        <v>20966.495999999999</v>
      </c>
      <c r="U4164" s="67" t="s">
        <v>2044</v>
      </c>
      <c r="V4164" s="71" t="s">
        <v>2045</v>
      </c>
      <c r="W4164" s="171"/>
      <c r="X4164" s="172"/>
      <c r="Y4164" s="176">
        <f t="shared" si="2096"/>
        <v>0</v>
      </c>
      <c r="AA4164" s="192"/>
    </row>
    <row r="4165" spans="2:27" hidden="1">
      <c r="B4165" s="189">
        <f t="shared" si="2098"/>
        <v>0</v>
      </c>
      <c r="C4165" s="189">
        <f t="shared" ca="1" si="2099"/>
        <v>0</v>
      </c>
      <c r="D4165" s="189">
        <f t="shared" si="2100"/>
        <v>0</v>
      </c>
      <c r="E4165" s="189">
        <f t="shared" ca="1" si="2101"/>
        <v>0</v>
      </c>
      <c r="F4165" s="189">
        <f t="shared" si="2102"/>
        <v>0</v>
      </c>
      <c r="G4165" s="189" cm="1">
        <f t="array" aca="1" ref="G4165" ca="1">OFFSET(G4165,-1,,,)+1</f>
        <v>4160</v>
      </c>
      <c r="H4165" s="189">
        <f t="shared" si="2097"/>
        <v>0</v>
      </c>
      <c r="I4165" s="189">
        <f t="shared" si="2103"/>
        <v>0</v>
      </c>
      <c r="J4165" s="179">
        <f t="shared" si="2104"/>
        <v>0</v>
      </c>
      <c r="K4165" s="173" t="s">
        <v>3747</v>
      </c>
      <c r="L4165" s="174" t="str" cm="1">
        <f t="array" aca="1" ref="L4165" ca="1">IF($K4165="",OFFSET(L4165,-1,,,),K4165)</f>
        <v>15.01.23.02</v>
      </c>
      <c r="M4165" s="175" t="str" cm="1">
        <f t="array" aca="1" ref="M4165" ca="1">IF(OR($K4165=0,$K4165=""),OFFSET(M4165,-1,,,),O4165)</f>
        <v>ESTRUTURA</v>
      </c>
      <c r="N4165" s="67" t="s">
        <v>143</v>
      </c>
      <c r="O4165" s="68" t="s">
        <v>308</v>
      </c>
      <c r="P4165" s="68"/>
      <c r="Q4165" s="68"/>
      <c r="R4165" s="69"/>
      <c r="S4165" s="70"/>
      <c r="T4165" s="70">
        <v>0</v>
      </c>
      <c r="U4165" s="67"/>
      <c r="V4165" s="71"/>
      <c r="W4165" s="171"/>
      <c r="X4165" s="172"/>
      <c r="Y4165" s="176">
        <f t="shared" si="2096"/>
        <v>0</v>
      </c>
      <c r="AA4165" s="192"/>
    </row>
    <row r="4166" spans="2:27" hidden="1">
      <c r="B4166" s="189">
        <f t="shared" si="2098"/>
        <v>0</v>
      </c>
      <c r="C4166" s="189">
        <f t="shared" ca="1" si="2099"/>
        <v>0</v>
      </c>
      <c r="D4166" s="189">
        <f t="shared" si="2100"/>
        <v>0</v>
      </c>
      <c r="E4166" s="189">
        <f t="shared" ca="1" si="2101"/>
        <v>0</v>
      </c>
      <c r="F4166" s="189">
        <f t="shared" si="2102"/>
        <v>0</v>
      </c>
      <c r="G4166" s="189" cm="1">
        <f t="array" aca="1" ref="G4166" ca="1">OFFSET(G4166,-1,,,)+1</f>
        <v>4161</v>
      </c>
      <c r="H4166" s="189">
        <f t="shared" si="2097"/>
        <v>0</v>
      </c>
      <c r="I4166" s="189">
        <f t="shared" si="2103"/>
        <v>0</v>
      </c>
      <c r="J4166" s="179">
        <f t="shared" si="2104"/>
        <v>0</v>
      </c>
      <c r="K4166" s="173" t="s">
        <v>3748</v>
      </c>
      <c r="L4166" s="174" t="str" cm="1">
        <f t="array" aca="1" ref="L4166" ca="1">IF($K4166="",OFFSET(L4166,-1,,,),K4166)</f>
        <v>15.01.23.02.01</v>
      </c>
      <c r="M4166" s="175" t="str" cm="1">
        <f t="array" aca="1" ref="M4166" ca="1">IF(OR($K4166=0,$K4166=""),OFFSET(M4166,-1,,,),O4166)</f>
        <v>ESTRUTURA/VIGA/LAJES</v>
      </c>
      <c r="N4166" s="67" t="s">
        <v>143</v>
      </c>
      <c r="O4166" s="68" t="s">
        <v>4471</v>
      </c>
      <c r="P4166" s="68"/>
      <c r="Q4166" s="68"/>
      <c r="R4166" s="69"/>
      <c r="S4166" s="70"/>
      <c r="T4166" s="70">
        <v>0</v>
      </c>
      <c r="U4166" s="67"/>
      <c r="V4166" s="71"/>
      <c r="W4166" s="171"/>
      <c r="X4166" s="172"/>
      <c r="Y4166" s="176">
        <f t="shared" si="2096"/>
        <v>0</v>
      </c>
      <c r="AA4166" s="192"/>
    </row>
    <row r="4167" spans="2:27">
      <c r="B4167" s="189">
        <f t="shared" si="2098"/>
        <v>0</v>
      </c>
      <c r="C4167" s="189">
        <f t="shared" ca="1" si="2099"/>
        <v>0</v>
      </c>
      <c r="D4167" s="189">
        <f t="shared" si="2100"/>
        <v>0</v>
      </c>
      <c r="E4167" s="189">
        <f t="shared" ca="1" si="2101"/>
        <v>0</v>
      </c>
      <c r="F4167" s="189">
        <f t="shared" si="2102"/>
        <v>0</v>
      </c>
      <c r="G4167" s="189" cm="1">
        <f t="array" aca="1" ref="G4167" ca="1">OFFSET(G4167,-1,,,)+1</f>
        <v>4162</v>
      </c>
      <c r="H4167" s="189">
        <f t="shared" si="2097"/>
        <v>0</v>
      </c>
      <c r="I4167" s="189">
        <f t="shared" si="2103"/>
        <v>0</v>
      </c>
      <c r="J4167" s="179">
        <f t="shared" si="2104"/>
        <v>0</v>
      </c>
      <c r="K4167" s="173" t="s">
        <v>3749</v>
      </c>
      <c r="L4167" s="174" t="str" cm="1">
        <f t="array" aca="1" ref="L4167" ca="1">IF($K4167="",OFFSET(L4167,-1,,,),K4167)</f>
        <v>15.01.23.02.01.01</v>
      </c>
      <c r="M4167" s="175" t="str" cm="1">
        <f t="array" aca="1" ref="M4167" ca="1">IF(OR($K4167=0,$K4167=""),OFFSET(M4167,-1,,,),O4167)</f>
        <v>FORMA PRONTA DE MADEIRA COM CHAPA DE COMPENSADO - PILARES</v>
      </c>
      <c r="N4167" s="67" t="s">
        <v>765</v>
      </c>
      <c r="O4167" s="68" t="s">
        <v>4472</v>
      </c>
      <c r="P4167" s="68"/>
      <c r="Q4167" s="68" t="s">
        <v>3258</v>
      </c>
      <c r="R4167" s="69">
        <v>2205.2800000000002</v>
      </c>
      <c r="S4167" s="70">
        <v>35.760399999999997</v>
      </c>
      <c r="T4167" s="70">
        <v>78861.694912000006</v>
      </c>
      <c r="U4167" s="67"/>
      <c r="V4167" s="71"/>
      <c r="W4167" s="171"/>
      <c r="X4167" s="172"/>
      <c r="Y4167" s="176">
        <f t="shared" si="2096"/>
        <v>0</v>
      </c>
      <c r="AA4167" s="192"/>
    </row>
    <row r="4168" spans="2:27" hidden="1">
      <c r="B4168" s="189">
        <f t="shared" si="2098"/>
        <v>0</v>
      </c>
      <c r="C4168" s="189">
        <f t="shared" ca="1" si="2099"/>
        <v>0</v>
      </c>
      <c r="D4168" s="189">
        <f t="shared" si="2100"/>
        <v>0</v>
      </c>
      <c r="E4168" s="189">
        <f t="shared" ca="1" si="2101"/>
        <v>0</v>
      </c>
      <c r="F4168" s="189">
        <f t="shared" si="2102"/>
        <v>0</v>
      </c>
      <c r="G4168" s="189" cm="1">
        <f t="array" aca="1" ref="G4168" ca="1">OFFSET(G4168,-1,,,)+1</f>
        <v>4163</v>
      </c>
      <c r="H4168" s="189">
        <f t="shared" si="2097"/>
        <v>0</v>
      </c>
      <c r="I4168" s="189">
        <f t="shared" si="2103"/>
        <v>0</v>
      </c>
      <c r="J4168" s="179">
        <f t="shared" si="2104"/>
        <v>0</v>
      </c>
      <c r="K4168" s="173"/>
      <c r="L4168" s="174" t="str" cm="1">
        <f t="array" aca="1" ref="L4168" ca="1">IF($K4168="",OFFSET(L4168,-1,,,),K4168)</f>
        <v>15.01.23.02.01.01</v>
      </c>
      <c r="M4168" s="175" t="str" cm="1">
        <f t="array" aca="1" ref="M4168" ca="1">IF(OR($K4168=0,$K4168=""),OFFSET(M4168,-1,,,),O4168)</f>
        <v>FORMA PRONTA DE MADEIRA COM CHAPA DE COMPENSADO - PILARES</v>
      </c>
      <c r="N4168" s="67" t="s">
        <v>171</v>
      </c>
      <c r="O4168" s="68" t="s">
        <v>172</v>
      </c>
      <c r="P4168" s="68"/>
      <c r="Q4168" s="68" t="s">
        <v>3255</v>
      </c>
      <c r="R4168" s="69">
        <v>59.542560000000002</v>
      </c>
      <c r="S4168" s="70">
        <v>18</v>
      </c>
      <c r="T4168" s="70">
        <v>1071.7660800000001</v>
      </c>
      <c r="U4168" s="67" t="s">
        <v>2044</v>
      </c>
      <c r="V4168" s="71" t="s">
        <v>2045</v>
      </c>
      <c r="W4168" s="171"/>
      <c r="X4168" s="172"/>
      <c r="Y4168" s="176">
        <f t="shared" si="2096"/>
        <v>0</v>
      </c>
      <c r="AA4168" s="192"/>
    </row>
    <row r="4169" spans="2:27" hidden="1">
      <c r="B4169" s="189">
        <f t="shared" si="2098"/>
        <v>0</v>
      </c>
      <c r="C4169" s="189">
        <f t="shared" ca="1" si="2099"/>
        <v>0</v>
      </c>
      <c r="D4169" s="189">
        <f t="shared" si="2100"/>
        <v>0</v>
      </c>
      <c r="E4169" s="189">
        <f t="shared" ca="1" si="2101"/>
        <v>0</v>
      </c>
      <c r="F4169" s="189">
        <f t="shared" si="2102"/>
        <v>0</v>
      </c>
      <c r="G4169" s="189" cm="1">
        <f t="array" aca="1" ref="G4169" ca="1">OFFSET(G4169,-1,,,)+1</f>
        <v>4164</v>
      </c>
      <c r="H4169" s="189">
        <f t="shared" si="2097"/>
        <v>0</v>
      </c>
      <c r="I4169" s="189">
        <f t="shared" si="2103"/>
        <v>0</v>
      </c>
      <c r="J4169" s="179">
        <f t="shared" si="2104"/>
        <v>0</v>
      </c>
      <c r="K4169" s="173"/>
      <c r="L4169" s="174" t="str" cm="1">
        <f t="array" aca="1" ref="L4169" ca="1">IF($K4169="",OFFSET(L4169,-1,,,),K4169)</f>
        <v>15.01.23.02.01.01</v>
      </c>
      <c r="M4169" s="175" t="str" cm="1">
        <f t="array" aca="1" ref="M4169" ca="1">IF(OR($K4169=0,$K4169=""),OFFSET(M4169,-1,,,),O4169)</f>
        <v>FORMA PRONTA DE MADEIRA COM CHAPA DE COMPENSADO - PILARES</v>
      </c>
      <c r="N4169" s="67" t="s">
        <v>310</v>
      </c>
      <c r="O4169" s="68" t="s">
        <v>311</v>
      </c>
      <c r="P4169" s="68"/>
      <c r="Q4169" s="68" t="s">
        <v>3254</v>
      </c>
      <c r="R4169" s="69">
        <v>37.489759999999997</v>
      </c>
      <c r="S4169" s="70">
        <v>3.2</v>
      </c>
      <c r="T4169" s="70">
        <v>119.967232</v>
      </c>
      <c r="U4169" s="67" t="s">
        <v>2044</v>
      </c>
      <c r="V4169" s="71" t="s">
        <v>2045</v>
      </c>
      <c r="W4169" s="171"/>
      <c r="X4169" s="172"/>
      <c r="Y4169" s="176">
        <f t="shared" si="2096"/>
        <v>0</v>
      </c>
      <c r="AA4169" s="192"/>
    </row>
    <row r="4170" spans="2:27" hidden="1">
      <c r="B4170" s="189">
        <f t="shared" si="2098"/>
        <v>0</v>
      </c>
      <c r="C4170" s="189">
        <f t="shared" ca="1" si="2099"/>
        <v>0</v>
      </c>
      <c r="D4170" s="189">
        <f t="shared" si="2100"/>
        <v>0</v>
      </c>
      <c r="E4170" s="189">
        <f t="shared" ca="1" si="2101"/>
        <v>0</v>
      </c>
      <c r="F4170" s="189">
        <f t="shared" si="2102"/>
        <v>0</v>
      </c>
      <c r="G4170" s="189" cm="1">
        <f t="array" aca="1" ref="G4170" ca="1">OFFSET(G4170,-1,,,)+1</f>
        <v>4165</v>
      </c>
      <c r="H4170" s="189">
        <f t="shared" si="2097"/>
        <v>0</v>
      </c>
      <c r="I4170" s="189">
        <f t="shared" si="2103"/>
        <v>0</v>
      </c>
      <c r="J4170" s="179">
        <f t="shared" si="2104"/>
        <v>0</v>
      </c>
      <c r="K4170" s="173"/>
      <c r="L4170" s="174" t="str" cm="1">
        <f t="array" aca="1" ref="L4170" ca="1">IF($K4170="",OFFSET(L4170,-1,,,),K4170)</f>
        <v>15.01.23.02.01.01</v>
      </c>
      <c r="M4170" s="175" t="str" cm="1">
        <f t="array" aca="1" ref="M4170" ca="1">IF(OR($K4170=0,$K4170=""),OFFSET(M4170,-1,,,),O4170)</f>
        <v>FORMA PRONTA DE MADEIRA COM CHAPA DE COMPENSADO - PILARES</v>
      </c>
      <c r="N4170" s="67" t="s">
        <v>768</v>
      </c>
      <c r="O4170" s="68" t="s">
        <v>769</v>
      </c>
      <c r="P4170" s="68"/>
      <c r="Q4170" s="68" t="s">
        <v>3258</v>
      </c>
      <c r="R4170" s="69">
        <v>2205.2800000000002</v>
      </c>
      <c r="S4170" s="70">
        <v>35.22</v>
      </c>
      <c r="T4170" s="70">
        <v>77669.96160000001</v>
      </c>
      <c r="U4170" s="67" t="s">
        <v>2044</v>
      </c>
      <c r="V4170" s="71" t="s">
        <v>2045</v>
      </c>
      <c r="W4170" s="171"/>
      <c r="X4170" s="172"/>
      <c r="Y4170" s="176">
        <f t="shared" si="2096"/>
        <v>0</v>
      </c>
      <c r="AA4170" s="192"/>
    </row>
    <row r="4171" spans="2:27">
      <c r="B4171" s="189">
        <f t="shared" si="2098"/>
        <v>0</v>
      </c>
      <c r="C4171" s="189">
        <f t="shared" ca="1" si="2099"/>
        <v>0</v>
      </c>
      <c r="D4171" s="189">
        <f t="shared" si="2100"/>
        <v>0</v>
      </c>
      <c r="E4171" s="189">
        <f t="shared" ca="1" si="2101"/>
        <v>0</v>
      </c>
      <c r="F4171" s="189">
        <f t="shared" si="2102"/>
        <v>0</v>
      </c>
      <c r="G4171" s="189" cm="1">
        <f t="array" aca="1" ref="G4171" ca="1">OFFSET(G4171,-1,,,)+1</f>
        <v>4166</v>
      </c>
      <c r="H4171" s="189">
        <f t="shared" si="2097"/>
        <v>0</v>
      </c>
      <c r="I4171" s="189">
        <f t="shared" si="2103"/>
        <v>0</v>
      </c>
      <c r="J4171" s="179">
        <f t="shared" si="2104"/>
        <v>0</v>
      </c>
      <c r="K4171" s="173" t="s">
        <v>3750</v>
      </c>
      <c r="L4171" s="174" t="str" cm="1">
        <f t="array" aca="1" ref="L4171" ca="1">IF($K4171="",OFFSET(L4171,-1,,,),K4171)</f>
        <v>15.01.23.02.01.02</v>
      </c>
      <c r="M4171" s="175" t="str" cm="1">
        <f t="array" aca="1" ref="M4171" ca="1">IF(OR($K4171=0,$K4171=""),OFFSET(M4171,-1,,,),O4171)</f>
        <v>FORMA PRONTA DE MADEIRA COM CHAPA DE COMPENSADO - VIGAS</v>
      </c>
      <c r="N4171" s="67" t="s">
        <v>771</v>
      </c>
      <c r="O4171" s="68" t="s">
        <v>4473</v>
      </c>
      <c r="P4171" s="68"/>
      <c r="Q4171" s="68" t="s">
        <v>3258</v>
      </c>
      <c r="R4171" s="69">
        <v>5242.26</v>
      </c>
      <c r="S4171" s="70">
        <v>45.080399999999997</v>
      </c>
      <c r="T4171" s="70">
        <v>236323.177704</v>
      </c>
      <c r="U4171" s="67"/>
      <c r="V4171" s="71"/>
      <c r="W4171" s="171"/>
      <c r="X4171" s="172"/>
      <c r="Y4171" s="176">
        <f t="shared" si="2096"/>
        <v>0</v>
      </c>
      <c r="AA4171" s="192"/>
    </row>
    <row r="4172" spans="2:27" hidden="1">
      <c r="B4172" s="189">
        <f t="shared" si="2098"/>
        <v>0</v>
      </c>
      <c r="C4172" s="189">
        <f t="shared" ca="1" si="2099"/>
        <v>0</v>
      </c>
      <c r="D4172" s="189">
        <f t="shared" si="2100"/>
        <v>0</v>
      </c>
      <c r="E4172" s="189">
        <f t="shared" ca="1" si="2101"/>
        <v>0</v>
      </c>
      <c r="F4172" s="189">
        <f t="shared" si="2102"/>
        <v>0</v>
      </c>
      <c r="G4172" s="189" cm="1">
        <f t="array" aca="1" ref="G4172" ca="1">OFFSET(G4172,-1,,,)+1</f>
        <v>4167</v>
      </c>
      <c r="H4172" s="189">
        <f t="shared" si="2097"/>
        <v>0</v>
      </c>
      <c r="I4172" s="189">
        <f t="shared" si="2103"/>
        <v>0</v>
      </c>
      <c r="J4172" s="179">
        <f t="shared" si="2104"/>
        <v>0</v>
      </c>
      <c r="K4172" s="173"/>
      <c r="L4172" s="174" t="str" cm="1">
        <f t="array" aca="1" ref="L4172" ca="1">IF($K4172="",OFFSET(L4172,-1,,,),K4172)</f>
        <v>15.01.23.02.01.02</v>
      </c>
      <c r="M4172" s="175" t="str" cm="1">
        <f t="array" aca="1" ref="M4172" ca="1">IF(OR($K4172=0,$K4172=""),OFFSET(M4172,-1,,,),O4172)</f>
        <v>FORMA PRONTA DE MADEIRA COM CHAPA DE COMPENSADO - VIGAS</v>
      </c>
      <c r="N4172" s="67" t="s">
        <v>171</v>
      </c>
      <c r="O4172" s="68" t="s">
        <v>172</v>
      </c>
      <c r="P4172" s="68"/>
      <c r="Q4172" s="68" t="s">
        <v>3255</v>
      </c>
      <c r="R4172" s="69">
        <v>141.54102</v>
      </c>
      <c r="S4172" s="70">
        <v>18</v>
      </c>
      <c r="T4172" s="70">
        <v>2547.7383600000003</v>
      </c>
      <c r="U4172" s="67" t="s">
        <v>2044</v>
      </c>
      <c r="V4172" s="71" t="s">
        <v>2045</v>
      </c>
      <c r="W4172" s="171"/>
      <c r="X4172" s="172"/>
      <c r="Y4172" s="176">
        <f t="shared" si="2096"/>
        <v>0</v>
      </c>
      <c r="AA4172" s="192"/>
    </row>
    <row r="4173" spans="2:27" hidden="1">
      <c r="B4173" s="189">
        <f t="shared" si="2098"/>
        <v>0</v>
      </c>
      <c r="C4173" s="189">
        <f t="shared" ca="1" si="2099"/>
        <v>0</v>
      </c>
      <c r="D4173" s="189">
        <f t="shared" si="2100"/>
        <v>0</v>
      </c>
      <c r="E4173" s="189">
        <f t="shared" ca="1" si="2101"/>
        <v>0</v>
      </c>
      <c r="F4173" s="189">
        <f t="shared" si="2102"/>
        <v>0</v>
      </c>
      <c r="G4173" s="189" cm="1">
        <f t="array" aca="1" ref="G4173" ca="1">OFFSET(G4173,-1,,,)+1</f>
        <v>4168</v>
      </c>
      <c r="H4173" s="189">
        <f t="shared" si="2097"/>
        <v>0</v>
      </c>
      <c r="I4173" s="189">
        <f t="shared" si="2103"/>
        <v>0</v>
      </c>
      <c r="J4173" s="179">
        <f t="shared" si="2104"/>
        <v>0</v>
      </c>
      <c r="K4173" s="173"/>
      <c r="L4173" s="174" t="str" cm="1">
        <f t="array" aca="1" ref="L4173" ca="1">IF($K4173="",OFFSET(L4173,-1,,,),K4173)</f>
        <v>15.01.23.02.01.02</v>
      </c>
      <c r="M4173" s="175" t="str" cm="1">
        <f t="array" aca="1" ref="M4173" ca="1">IF(OR($K4173=0,$K4173=""),OFFSET(M4173,-1,,,),O4173)</f>
        <v>FORMA PRONTA DE MADEIRA COM CHAPA DE COMPENSADO - VIGAS</v>
      </c>
      <c r="N4173" s="67" t="s">
        <v>310</v>
      </c>
      <c r="O4173" s="68" t="s">
        <v>311</v>
      </c>
      <c r="P4173" s="68"/>
      <c r="Q4173" s="68" t="s">
        <v>3254</v>
      </c>
      <c r="R4173" s="69">
        <v>89.11842</v>
      </c>
      <c r="S4173" s="70">
        <v>3.2</v>
      </c>
      <c r="T4173" s="70">
        <v>285.178944</v>
      </c>
      <c r="U4173" s="67" t="s">
        <v>2044</v>
      </c>
      <c r="V4173" s="71" t="s">
        <v>2045</v>
      </c>
      <c r="W4173" s="171"/>
      <c r="X4173" s="172"/>
      <c r="Y4173" s="176">
        <f t="shared" si="2096"/>
        <v>0</v>
      </c>
      <c r="AA4173" s="192"/>
    </row>
    <row r="4174" spans="2:27" hidden="1">
      <c r="B4174" s="189">
        <f t="shared" si="2098"/>
        <v>0</v>
      </c>
      <c r="C4174" s="189">
        <f t="shared" ca="1" si="2099"/>
        <v>0</v>
      </c>
      <c r="D4174" s="189">
        <f t="shared" si="2100"/>
        <v>0</v>
      </c>
      <c r="E4174" s="189">
        <f t="shared" ca="1" si="2101"/>
        <v>0</v>
      </c>
      <c r="F4174" s="189">
        <f t="shared" si="2102"/>
        <v>0</v>
      </c>
      <c r="G4174" s="189" cm="1">
        <f t="array" aca="1" ref="G4174" ca="1">OFFSET(G4174,-1,,,)+1</f>
        <v>4169</v>
      </c>
      <c r="H4174" s="189">
        <f t="shared" si="2097"/>
        <v>0</v>
      </c>
      <c r="I4174" s="189">
        <f t="shared" si="2103"/>
        <v>0</v>
      </c>
      <c r="J4174" s="179">
        <f t="shared" si="2104"/>
        <v>0</v>
      </c>
      <c r="K4174" s="173"/>
      <c r="L4174" s="174" t="str" cm="1">
        <f t="array" aca="1" ref="L4174" ca="1">IF($K4174="",OFFSET(L4174,-1,,,),K4174)</f>
        <v>15.01.23.02.01.02</v>
      </c>
      <c r="M4174" s="175" t="str" cm="1">
        <f t="array" aca="1" ref="M4174" ca="1">IF(OR($K4174=0,$K4174=""),OFFSET(M4174,-1,,,),O4174)</f>
        <v>FORMA PRONTA DE MADEIRA COM CHAPA DE COMPENSADO - VIGAS</v>
      </c>
      <c r="N4174" s="67" t="s">
        <v>772</v>
      </c>
      <c r="O4174" s="68" t="s">
        <v>773</v>
      </c>
      <c r="P4174" s="68"/>
      <c r="Q4174" s="68" t="s">
        <v>3258</v>
      </c>
      <c r="R4174" s="69">
        <v>5242.26</v>
      </c>
      <c r="S4174" s="70">
        <v>44.54</v>
      </c>
      <c r="T4174" s="70">
        <v>233490.2604</v>
      </c>
      <c r="U4174" s="67" t="s">
        <v>2044</v>
      </c>
      <c r="V4174" s="71" t="s">
        <v>2045</v>
      </c>
      <c r="W4174" s="171"/>
      <c r="X4174" s="172"/>
      <c r="Y4174" s="176">
        <f t="shared" si="2096"/>
        <v>0</v>
      </c>
      <c r="AA4174" s="192"/>
    </row>
    <row r="4175" spans="2:27">
      <c r="B4175" s="189">
        <f t="shared" si="2098"/>
        <v>0</v>
      </c>
      <c r="C4175" s="189">
        <f t="shared" ca="1" si="2099"/>
        <v>0</v>
      </c>
      <c r="D4175" s="189">
        <f t="shared" si="2100"/>
        <v>0</v>
      </c>
      <c r="E4175" s="189">
        <f t="shared" ca="1" si="2101"/>
        <v>0</v>
      </c>
      <c r="F4175" s="189">
        <f t="shared" si="2102"/>
        <v>0</v>
      </c>
      <c r="G4175" s="189" cm="1">
        <f t="array" aca="1" ref="G4175" ca="1">OFFSET(G4175,-1,,,)+1</f>
        <v>4170</v>
      </c>
      <c r="H4175" s="189">
        <f t="shared" si="2097"/>
        <v>0</v>
      </c>
      <c r="I4175" s="189">
        <f t="shared" si="2103"/>
        <v>0</v>
      </c>
      <c r="J4175" s="179">
        <f t="shared" si="2104"/>
        <v>0</v>
      </c>
      <c r="K4175" s="173" t="s">
        <v>3751</v>
      </c>
      <c r="L4175" s="174" t="str" cm="1">
        <f t="array" aca="1" ref="L4175" ca="1">IF($K4175="",OFFSET(L4175,-1,,,),K4175)</f>
        <v>15.01.23.02.01.03</v>
      </c>
      <c r="M4175" s="175" t="str" cm="1">
        <f t="array" aca="1" ref="M4175" ca="1">IF(OR($K4175=0,$K4175=""),OFFSET(M4175,-1,,,),O4175)</f>
        <v>FORMA PRONTA DE MADEIRA COM CHAPA DE COMPENSADO - LAJES</v>
      </c>
      <c r="N4175" s="67" t="s">
        <v>642</v>
      </c>
      <c r="O4175" s="68" t="s">
        <v>4292</v>
      </c>
      <c r="P4175" s="68"/>
      <c r="Q4175" s="68" t="s">
        <v>3258</v>
      </c>
      <c r="R4175" s="69">
        <v>3869.93</v>
      </c>
      <c r="S4175" s="70">
        <v>16.090399999999999</v>
      </c>
      <c r="T4175" s="70">
        <v>62268.721671999992</v>
      </c>
      <c r="U4175" s="67"/>
      <c r="V4175" s="71"/>
      <c r="W4175" s="171"/>
      <c r="X4175" s="172"/>
      <c r="Y4175" s="176">
        <f t="shared" si="2096"/>
        <v>0</v>
      </c>
      <c r="AA4175" s="192"/>
    </row>
    <row r="4176" spans="2:27" hidden="1">
      <c r="B4176" s="189">
        <f t="shared" si="2098"/>
        <v>0</v>
      </c>
      <c r="C4176" s="189">
        <f t="shared" ca="1" si="2099"/>
        <v>0</v>
      </c>
      <c r="D4176" s="189">
        <f t="shared" si="2100"/>
        <v>0</v>
      </c>
      <c r="E4176" s="189">
        <f t="shared" ca="1" si="2101"/>
        <v>0</v>
      </c>
      <c r="F4176" s="189">
        <f t="shared" si="2102"/>
        <v>0</v>
      </c>
      <c r="G4176" s="189" cm="1">
        <f t="array" aca="1" ref="G4176" ca="1">OFFSET(G4176,-1,,,)+1</f>
        <v>4171</v>
      </c>
      <c r="H4176" s="189">
        <f t="shared" si="2097"/>
        <v>0</v>
      </c>
      <c r="I4176" s="189">
        <f t="shared" si="2103"/>
        <v>0</v>
      </c>
      <c r="J4176" s="179">
        <f t="shared" si="2104"/>
        <v>0</v>
      </c>
      <c r="K4176" s="173"/>
      <c r="L4176" s="174" t="str" cm="1">
        <f t="array" aca="1" ref="L4176" ca="1">IF($K4176="",OFFSET(L4176,-1,,,),K4176)</f>
        <v>15.01.23.02.01.03</v>
      </c>
      <c r="M4176" s="175" t="str" cm="1">
        <f t="array" aca="1" ref="M4176" ca="1">IF(OR($K4176=0,$K4176=""),OFFSET(M4176,-1,,,),O4176)</f>
        <v>FORMA PRONTA DE MADEIRA COM CHAPA DE COMPENSADO - LAJES</v>
      </c>
      <c r="N4176" s="67" t="s">
        <v>171</v>
      </c>
      <c r="O4176" s="68" t="s">
        <v>172</v>
      </c>
      <c r="P4176" s="68"/>
      <c r="Q4176" s="68" t="s">
        <v>3255</v>
      </c>
      <c r="R4176" s="69">
        <v>104.48811000000001</v>
      </c>
      <c r="S4176" s="70">
        <v>18</v>
      </c>
      <c r="T4176" s="70">
        <v>1880.7859800000001</v>
      </c>
      <c r="U4176" s="67" t="s">
        <v>2044</v>
      </c>
      <c r="V4176" s="71" t="s">
        <v>2045</v>
      </c>
      <c r="W4176" s="171"/>
      <c r="X4176" s="172"/>
      <c r="Y4176" s="176">
        <f t="shared" si="2096"/>
        <v>0</v>
      </c>
      <c r="AA4176" s="192"/>
    </row>
    <row r="4177" spans="2:27" hidden="1">
      <c r="B4177" s="189">
        <f t="shared" si="2098"/>
        <v>0</v>
      </c>
      <c r="C4177" s="189">
        <f t="shared" ca="1" si="2099"/>
        <v>0</v>
      </c>
      <c r="D4177" s="189">
        <f t="shared" si="2100"/>
        <v>0</v>
      </c>
      <c r="E4177" s="189">
        <f t="shared" ca="1" si="2101"/>
        <v>0</v>
      </c>
      <c r="F4177" s="189">
        <f t="shared" si="2102"/>
        <v>0</v>
      </c>
      <c r="G4177" s="189" cm="1">
        <f t="array" aca="1" ref="G4177" ca="1">OFFSET(G4177,-1,,,)+1</f>
        <v>4172</v>
      </c>
      <c r="H4177" s="189">
        <f t="shared" si="2097"/>
        <v>0</v>
      </c>
      <c r="I4177" s="189">
        <f t="shared" si="2103"/>
        <v>0</v>
      </c>
      <c r="J4177" s="179">
        <f t="shared" si="2104"/>
        <v>0</v>
      </c>
      <c r="K4177" s="173"/>
      <c r="L4177" s="174" t="str" cm="1">
        <f t="array" aca="1" ref="L4177" ca="1">IF($K4177="",OFFSET(L4177,-1,,,),K4177)</f>
        <v>15.01.23.02.01.03</v>
      </c>
      <c r="M4177" s="175" t="str" cm="1">
        <f t="array" aca="1" ref="M4177" ca="1">IF(OR($K4177=0,$K4177=""),OFFSET(M4177,-1,,,),O4177)</f>
        <v>FORMA PRONTA DE MADEIRA COM CHAPA DE COMPENSADO - LAJES</v>
      </c>
      <c r="N4177" s="67" t="s">
        <v>310</v>
      </c>
      <c r="O4177" s="68" t="s">
        <v>311</v>
      </c>
      <c r="P4177" s="68"/>
      <c r="Q4177" s="68" t="s">
        <v>3254</v>
      </c>
      <c r="R4177" s="69">
        <v>65.788809999999998</v>
      </c>
      <c r="S4177" s="70">
        <v>3.2</v>
      </c>
      <c r="T4177" s="70">
        <v>210.524192</v>
      </c>
      <c r="U4177" s="67" t="s">
        <v>2044</v>
      </c>
      <c r="V4177" s="71" t="s">
        <v>2045</v>
      </c>
      <c r="W4177" s="171"/>
      <c r="X4177" s="172"/>
      <c r="Y4177" s="176">
        <f t="shared" si="2096"/>
        <v>0</v>
      </c>
      <c r="AA4177" s="192"/>
    </row>
    <row r="4178" spans="2:27" hidden="1">
      <c r="B4178" s="189">
        <f t="shared" si="2098"/>
        <v>0</v>
      </c>
      <c r="C4178" s="189">
        <f t="shared" ca="1" si="2099"/>
        <v>0</v>
      </c>
      <c r="D4178" s="189">
        <f t="shared" si="2100"/>
        <v>0</v>
      </c>
      <c r="E4178" s="189">
        <f t="shared" ca="1" si="2101"/>
        <v>0</v>
      </c>
      <c r="F4178" s="189">
        <f t="shared" si="2102"/>
        <v>0</v>
      </c>
      <c r="G4178" s="189" cm="1">
        <f t="array" aca="1" ref="G4178" ca="1">OFFSET(G4178,-1,,,)+1</f>
        <v>4173</v>
      </c>
      <c r="H4178" s="189">
        <f t="shared" si="2097"/>
        <v>0</v>
      </c>
      <c r="I4178" s="189">
        <f t="shared" si="2103"/>
        <v>0</v>
      </c>
      <c r="J4178" s="179">
        <f t="shared" si="2104"/>
        <v>0</v>
      </c>
      <c r="K4178" s="173"/>
      <c r="L4178" s="174" t="str" cm="1">
        <f t="array" aca="1" ref="L4178" ca="1">IF($K4178="",OFFSET(L4178,-1,,,),K4178)</f>
        <v>15.01.23.02.01.03</v>
      </c>
      <c r="M4178" s="175" t="str" cm="1">
        <f t="array" aca="1" ref="M4178" ca="1">IF(OR($K4178=0,$K4178=""),OFFSET(M4178,-1,,,),O4178)</f>
        <v>FORMA PRONTA DE MADEIRA COM CHAPA DE COMPENSADO - LAJES</v>
      </c>
      <c r="N4178" s="67" t="s">
        <v>643</v>
      </c>
      <c r="O4178" s="68" t="s">
        <v>644</v>
      </c>
      <c r="P4178" s="68"/>
      <c r="Q4178" s="68" t="s">
        <v>3258</v>
      </c>
      <c r="R4178" s="69">
        <v>3869.93</v>
      </c>
      <c r="S4178" s="70">
        <v>15.55</v>
      </c>
      <c r="T4178" s="70">
        <v>60177.411500000002</v>
      </c>
      <c r="U4178" s="67" t="s">
        <v>2044</v>
      </c>
      <c r="V4178" s="71" t="s">
        <v>2045</v>
      </c>
      <c r="W4178" s="171"/>
      <c r="X4178" s="172"/>
      <c r="Y4178" s="176">
        <f t="shared" si="2096"/>
        <v>0</v>
      </c>
      <c r="AA4178" s="192"/>
    </row>
    <row r="4179" spans="2:27">
      <c r="B4179" s="189">
        <f t="shared" si="2098"/>
        <v>0</v>
      </c>
      <c r="C4179" s="189">
        <f t="shared" ca="1" si="2099"/>
        <v>0</v>
      </c>
      <c r="D4179" s="189">
        <f t="shared" si="2100"/>
        <v>0</v>
      </c>
      <c r="E4179" s="189">
        <f t="shared" ca="1" si="2101"/>
        <v>0</v>
      </c>
      <c r="F4179" s="189">
        <f t="shared" si="2102"/>
        <v>0</v>
      </c>
      <c r="G4179" s="189" cm="1">
        <f t="array" aca="1" ref="G4179" ca="1">OFFSET(G4179,-1,,,)+1</f>
        <v>4174</v>
      </c>
      <c r="H4179" s="189">
        <f t="shared" si="2097"/>
        <v>0</v>
      </c>
      <c r="I4179" s="189">
        <f t="shared" si="2103"/>
        <v>0</v>
      </c>
      <c r="J4179" s="179">
        <f t="shared" si="2104"/>
        <v>0</v>
      </c>
      <c r="K4179" s="173" t="s">
        <v>3752</v>
      </c>
      <c r="L4179" s="174" t="str" cm="1">
        <f t="array" aca="1" ref="L4179" ca="1">IF($K4179="",OFFSET(L4179,-1,,,),K4179)</f>
        <v>15.01.23.02.01.04</v>
      </c>
      <c r="M4179" s="175" t="str" cm="1">
        <f t="array" aca="1" ref="M4179" ca="1">IF(OR($K4179=0,$K4179=""),OFFSET(M4179,-1,,,),O4179)</f>
        <v>BLOCO DE EPS (POLIESTIRENO) - 10KG/M³</v>
      </c>
      <c r="N4179" s="67" t="s">
        <v>4171</v>
      </c>
      <c r="O4179" s="68" t="s">
        <v>4888</v>
      </c>
      <c r="P4179" s="68"/>
      <c r="Q4179" s="68" t="s">
        <v>3256</v>
      </c>
      <c r="R4179" s="69">
        <v>8.0500000000000007</v>
      </c>
      <c r="S4179" s="70">
        <v>336</v>
      </c>
      <c r="T4179" s="70">
        <v>2704.8</v>
      </c>
      <c r="U4179" s="67"/>
      <c r="V4179" s="71"/>
      <c r="W4179" s="171"/>
      <c r="X4179" s="172"/>
      <c r="Y4179" s="176">
        <f t="shared" si="2096"/>
        <v>0</v>
      </c>
      <c r="AA4179" s="192"/>
    </row>
    <row r="4180" spans="2:27" hidden="1">
      <c r="B4180" s="189">
        <f t="shared" si="2098"/>
        <v>0</v>
      </c>
      <c r="C4180" s="189">
        <f t="shared" ca="1" si="2099"/>
        <v>0</v>
      </c>
      <c r="D4180" s="189">
        <f t="shared" si="2100"/>
        <v>0</v>
      </c>
      <c r="E4180" s="189">
        <f t="shared" ca="1" si="2101"/>
        <v>0</v>
      </c>
      <c r="F4180" s="189">
        <f t="shared" si="2102"/>
        <v>0</v>
      </c>
      <c r="G4180" s="189" cm="1">
        <f t="array" aca="1" ref="G4180" ca="1">OFFSET(G4180,-1,,,)+1</f>
        <v>4175</v>
      </c>
      <c r="H4180" s="189">
        <f t="shared" si="2097"/>
        <v>0</v>
      </c>
      <c r="I4180" s="189">
        <f t="shared" si="2103"/>
        <v>0</v>
      </c>
      <c r="J4180" s="179">
        <f t="shared" si="2104"/>
        <v>0</v>
      </c>
      <c r="K4180" s="173"/>
      <c r="L4180" s="174" t="str" cm="1">
        <f t="array" aca="1" ref="L4180" ca="1">IF($K4180="",OFFSET(L4180,-1,,,),K4180)</f>
        <v>15.01.23.02.01.04</v>
      </c>
      <c r="M4180" s="175" t="str" cm="1">
        <f t="array" aca="1" ref="M4180" ca="1">IF(OR($K4180=0,$K4180=""),OFFSET(M4180,-1,,,),O4180)</f>
        <v>BLOCO DE EPS (POLIESTIRENO) - 10KG/M³</v>
      </c>
      <c r="N4180" s="67" t="s">
        <v>4172</v>
      </c>
      <c r="O4180" s="68" t="s">
        <v>4889</v>
      </c>
      <c r="P4180" s="68"/>
      <c r="Q4180" s="68" t="s">
        <v>3256</v>
      </c>
      <c r="R4180" s="69">
        <v>8.4525000000000006</v>
      </c>
      <c r="S4180" s="70">
        <v>320</v>
      </c>
      <c r="T4180" s="70">
        <v>2704.8</v>
      </c>
      <c r="U4180" s="67" t="s">
        <v>2044</v>
      </c>
      <c r="V4180" s="71" t="s">
        <v>2045</v>
      </c>
      <c r="W4180" s="171"/>
      <c r="X4180" s="172"/>
      <c r="Y4180" s="176">
        <f t="shared" si="2096"/>
        <v>0</v>
      </c>
      <c r="AA4180" s="192"/>
    </row>
    <row r="4181" spans="2:27">
      <c r="B4181" s="189">
        <f t="shared" si="2098"/>
        <v>0</v>
      </c>
      <c r="C4181" s="189">
        <f t="shared" ca="1" si="2099"/>
        <v>0</v>
      </c>
      <c r="D4181" s="189">
        <f t="shared" si="2100"/>
        <v>0</v>
      </c>
      <c r="E4181" s="189">
        <f t="shared" ca="1" si="2101"/>
        <v>0</v>
      </c>
      <c r="F4181" s="189">
        <f t="shared" si="2102"/>
        <v>0</v>
      </c>
      <c r="G4181" s="189" cm="1">
        <f t="array" aca="1" ref="G4181" ca="1">OFFSET(G4181,-1,,,)+1</f>
        <v>4176</v>
      </c>
      <c r="H4181" s="189">
        <f t="shared" si="2097"/>
        <v>0</v>
      </c>
      <c r="I4181" s="189">
        <f t="shared" si="2103"/>
        <v>0</v>
      </c>
      <c r="J4181" s="179">
        <f t="shared" si="2104"/>
        <v>0</v>
      </c>
      <c r="K4181" s="173" t="s">
        <v>3753</v>
      </c>
      <c r="L4181" s="174" t="str" cm="1">
        <f t="array" aca="1" ref="L4181" ca="1">IF($K4181="",OFFSET(L4181,-1,,,),K4181)</f>
        <v>15.01.23.02.01.05</v>
      </c>
      <c r="M4181" s="175" t="str" cm="1">
        <f t="array" aca="1" ref="M4181" ca="1">IF(OR($K4181=0,$K4181=""),OFFSET(M4181,-1,,,),O4181)</f>
        <v>ESCORAMENTO E REESCORAMENTO PARA LAJE MACIÇA</v>
      </c>
      <c r="N4181" s="67" t="s">
        <v>314</v>
      </c>
      <c r="O4181" s="68" t="s">
        <v>4293</v>
      </c>
      <c r="P4181" s="68"/>
      <c r="Q4181" s="68" t="s">
        <v>3258</v>
      </c>
      <c r="R4181" s="69">
        <v>4376.22</v>
      </c>
      <c r="S4181" s="70">
        <v>40.750500000000002</v>
      </c>
      <c r="T4181" s="70">
        <v>178333.15311000001</v>
      </c>
      <c r="U4181" s="67"/>
      <c r="V4181" s="71"/>
      <c r="W4181" s="171"/>
      <c r="X4181" s="172"/>
      <c r="Y4181" s="176">
        <f t="shared" si="2096"/>
        <v>0</v>
      </c>
      <c r="AA4181" s="192"/>
    </row>
    <row r="4182" spans="2:27" hidden="1">
      <c r="B4182" s="189">
        <f t="shared" si="2098"/>
        <v>0</v>
      </c>
      <c r="C4182" s="189">
        <f t="shared" ca="1" si="2099"/>
        <v>0</v>
      </c>
      <c r="D4182" s="189">
        <f t="shared" si="2100"/>
        <v>0</v>
      </c>
      <c r="E4182" s="189">
        <f t="shared" ca="1" si="2101"/>
        <v>0</v>
      </c>
      <c r="F4182" s="189">
        <f t="shared" si="2102"/>
        <v>0</v>
      </c>
      <c r="G4182" s="189" cm="1">
        <f t="array" aca="1" ref="G4182" ca="1">OFFSET(G4182,-1,,,)+1</f>
        <v>4177</v>
      </c>
      <c r="H4182" s="189">
        <f t="shared" si="2097"/>
        <v>0</v>
      </c>
      <c r="I4182" s="189">
        <f t="shared" si="2103"/>
        <v>0</v>
      </c>
      <c r="J4182" s="179">
        <f t="shared" si="2104"/>
        <v>0</v>
      </c>
      <c r="K4182" s="173"/>
      <c r="L4182" s="174" t="str" cm="1">
        <f t="array" aca="1" ref="L4182" ca="1">IF($K4182="",OFFSET(L4182,-1,,,),K4182)</f>
        <v>15.01.23.02.01.05</v>
      </c>
      <c r="M4182" s="175" t="str" cm="1">
        <f t="array" aca="1" ref="M4182" ca="1">IF(OR($K4182=0,$K4182=""),OFFSET(M4182,-1,,,),O4182)</f>
        <v>ESCORAMENTO E REESCORAMENTO PARA LAJE MACIÇA</v>
      </c>
      <c r="N4182" s="67" t="s">
        <v>315</v>
      </c>
      <c r="O4182" s="68" t="s">
        <v>316</v>
      </c>
      <c r="P4182" s="68"/>
      <c r="Q4182" s="68" t="s">
        <v>3258</v>
      </c>
      <c r="R4182" s="69">
        <v>4376.22</v>
      </c>
      <c r="S4182" s="70">
        <v>33.860500000000002</v>
      </c>
      <c r="T4182" s="70">
        <v>148180.99731000001</v>
      </c>
      <c r="U4182" s="67" t="s">
        <v>2044</v>
      </c>
      <c r="V4182" s="71" t="s">
        <v>2045</v>
      </c>
      <c r="W4182" s="171"/>
      <c r="X4182" s="172"/>
      <c r="Y4182" s="176">
        <f t="shared" si="2096"/>
        <v>0</v>
      </c>
      <c r="AA4182" s="192"/>
    </row>
    <row r="4183" spans="2:27" hidden="1">
      <c r="B4183" s="189">
        <f t="shared" si="2098"/>
        <v>0</v>
      </c>
      <c r="C4183" s="189">
        <f t="shared" ca="1" si="2099"/>
        <v>0</v>
      </c>
      <c r="D4183" s="189">
        <f t="shared" si="2100"/>
        <v>0</v>
      </c>
      <c r="E4183" s="189">
        <f t="shared" ca="1" si="2101"/>
        <v>0</v>
      </c>
      <c r="F4183" s="189">
        <f t="shared" si="2102"/>
        <v>0</v>
      </c>
      <c r="G4183" s="189" cm="1">
        <f t="array" aca="1" ref="G4183" ca="1">OFFSET(G4183,-1,,,)+1</f>
        <v>4178</v>
      </c>
      <c r="H4183" s="189">
        <f t="shared" si="2097"/>
        <v>0</v>
      </c>
      <c r="I4183" s="189">
        <f t="shared" si="2103"/>
        <v>0</v>
      </c>
      <c r="J4183" s="179">
        <f t="shared" si="2104"/>
        <v>0</v>
      </c>
      <c r="K4183" s="173"/>
      <c r="L4183" s="174" t="str" cm="1">
        <f t="array" aca="1" ref="L4183" ca="1">IF($K4183="",OFFSET(L4183,-1,,,),K4183)</f>
        <v>15.01.23.02.01.05</v>
      </c>
      <c r="M4183" s="175" t="str" cm="1">
        <f t="array" aca="1" ref="M4183" ca="1">IF(OR($K4183=0,$K4183=""),OFFSET(M4183,-1,,,),O4183)</f>
        <v>ESCORAMENTO E REESCORAMENTO PARA LAJE MACIÇA</v>
      </c>
      <c r="N4183" s="67" t="s">
        <v>317</v>
      </c>
      <c r="O4183" s="68" t="s">
        <v>318</v>
      </c>
      <c r="P4183" s="68"/>
      <c r="Q4183" s="68" t="s">
        <v>3260</v>
      </c>
      <c r="R4183" s="69">
        <v>4376.22</v>
      </c>
      <c r="S4183" s="70">
        <v>6.89</v>
      </c>
      <c r="T4183" s="70">
        <v>30152.1558</v>
      </c>
      <c r="U4183" s="67" t="s">
        <v>2044</v>
      </c>
      <c r="V4183" s="71" t="s">
        <v>2045</v>
      </c>
      <c r="W4183" s="171"/>
      <c r="X4183" s="172"/>
      <c r="Y4183" s="176">
        <f t="shared" si="2096"/>
        <v>0</v>
      </c>
      <c r="AA4183" s="192"/>
    </row>
    <row r="4184" spans="2:27">
      <c r="B4184" s="189">
        <f t="shared" si="2098"/>
        <v>0</v>
      </c>
      <c r="C4184" s="189">
        <f t="shared" ca="1" si="2099"/>
        <v>0</v>
      </c>
      <c r="D4184" s="189">
        <f t="shared" si="2100"/>
        <v>0</v>
      </c>
      <c r="E4184" s="189">
        <f t="shared" ca="1" si="2101"/>
        <v>0</v>
      </c>
      <c r="F4184" s="189">
        <f t="shared" si="2102"/>
        <v>0</v>
      </c>
      <c r="G4184" s="189" cm="1">
        <f t="array" aca="1" ref="G4184" ca="1">OFFSET(G4184,-1,,,)+1</f>
        <v>4179</v>
      </c>
      <c r="H4184" s="189">
        <f t="shared" si="2097"/>
        <v>0</v>
      </c>
      <c r="I4184" s="189">
        <f t="shared" si="2103"/>
        <v>0</v>
      </c>
      <c r="J4184" s="179">
        <f t="shared" si="2104"/>
        <v>0</v>
      </c>
      <c r="K4184" s="173" t="s">
        <v>3754</v>
      </c>
      <c r="L4184" s="174" t="str" cm="1">
        <f t="array" aca="1" ref="L4184" ca="1">IF($K4184="",OFFSET(L4184,-1,,,),K4184)</f>
        <v>15.01.23.02.01.06</v>
      </c>
      <c r="M4184" s="175" t="str" cm="1">
        <f t="array" aca="1" ref="M4184" ca="1">IF(OR($K4184=0,$K4184=""),OFFSET(M4184,-1,,,),O4184)</f>
        <v>ESPAÇADOR CIRCULAR PARA VIGAS E PILARES 3CM</v>
      </c>
      <c r="N4184" s="67" t="s">
        <v>706</v>
      </c>
      <c r="O4184" s="68" t="s">
        <v>4432</v>
      </c>
      <c r="P4184" s="68"/>
      <c r="Q4184" s="68" t="s">
        <v>3265</v>
      </c>
      <c r="R4184" s="69">
        <v>38</v>
      </c>
      <c r="S4184" s="70">
        <v>130</v>
      </c>
      <c r="T4184" s="70">
        <v>4940</v>
      </c>
      <c r="U4184" s="67"/>
      <c r="V4184" s="71"/>
      <c r="W4184" s="171"/>
      <c r="X4184" s="172"/>
      <c r="Y4184" s="176">
        <f t="shared" si="2096"/>
        <v>0</v>
      </c>
      <c r="AA4184" s="192"/>
    </row>
    <row r="4185" spans="2:27" hidden="1">
      <c r="B4185" s="189">
        <f t="shared" si="2098"/>
        <v>0</v>
      </c>
      <c r="C4185" s="189">
        <f t="shared" ca="1" si="2099"/>
        <v>0</v>
      </c>
      <c r="D4185" s="189">
        <f t="shared" si="2100"/>
        <v>0</v>
      </c>
      <c r="E4185" s="189">
        <f t="shared" ca="1" si="2101"/>
        <v>0</v>
      </c>
      <c r="F4185" s="189">
        <f t="shared" si="2102"/>
        <v>0</v>
      </c>
      <c r="G4185" s="189" cm="1">
        <f t="array" aca="1" ref="G4185" ca="1">OFFSET(G4185,-1,,,)+1</f>
        <v>4180</v>
      </c>
      <c r="H4185" s="189">
        <f t="shared" si="2097"/>
        <v>0</v>
      </c>
      <c r="I4185" s="189">
        <f t="shared" si="2103"/>
        <v>0</v>
      </c>
      <c r="J4185" s="179">
        <f t="shared" si="2104"/>
        <v>0</v>
      </c>
      <c r="K4185" s="173"/>
      <c r="L4185" s="174" t="str" cm="1">
        <f t="array" aca="1" ref="L4185" ca="1">IF($K4185="",OFFSET(L4185,-1,,,),K4185)</f>
        <v>15.01.23.02.01.06</v>
      </c>
      <c r="M4185" s="175" t="str" cm="1">
        <f t="array" aca="1" ref="M4185" ca="1">IF(OR($K4185=0,$K4185=""),OFFSET(M4185,-1,,,),O4185)</f>
        <v>ESPAÇADOR CIRCULAR PARA VIGAS E PILARES 3CM</v>
      </c>
      <c r="N4185" s="67" t="s">
        <v>707</v>
      </c>
      <c r="O4185" s="68" t="s">
        <v>708</v>
      </c>
      <c r="P4185" s="68"/>
      <c r="Q4185" s="68" t="s">
        <v>3260</v>
      </c>
      <c r="R4185" s="69">
        <v>38000</v>
      </c>
      <c r="S4185" s="70">
        <v>0.13</v>
      </c>
      <c r="T4185" s="70">
        <v>4940</v>
      </c>
      <c r="U4185" s="67" t="s">
        <v>2044</v>
      </c>
      <c r="V4185" s="71" t="s">
        <v>2045</v>
      </c>
      <c r="W4185" s="171"/>
      <c r="X4185" s="172"/>
      <c r="Y4185" s="176">
        <f t="shared" si="2096"/>
        <v>0</v>
      </c>
      <c r="AA4185" s="192"/>
    </row>
    <row r="4186" spans="2:27">
      <c r="B4186" s="189">
        <f t="shared" si="2098"/>
        <v>0</v>
      </c>
      <c r="C4186" s="189">
        <f t="shared" ca="1" si="2099"/>
        <v>0</v>
      </c>
      <c r="D4186" s="189">
        <f t="shared" si="2100"/>
        <v>0</v>
      </c>
      <c r="E4186" s="189">
        <f t="shared" ca="1" si="2101"/>
        <v>0</v>
      </c>
      <c r="F4186" s="189">
        <f t="shared" si="2102"/>
        <v>0</v>
      </c>
      <c r="G4186" s="189" cm="1">
        <f t="array" aca="1" ref="G4186" ca="1">OFFSET(G4186,-1,,,)+1</f>
        <v>4181</v>
      </c>
      <c r="H4186" s="189">
        <f t="shared" si="2097"/>
        <v>0</v>
      </c>
      <c r="I4186" s="189">
        <f t="shared" si="2103"/>
        <v>0</v>
      </c>
      <c r="J4186" s="179">
        <f t="shared" si="2104"/>
        <v>0</v>
      </c>
      <c r="K4186" s="173" t="s">
        <v>3755</v>
      </c>
      <c r="L4186" s="174" t="str" cm="1">
        <f t="array" aca="1" ref="L4186" ca="1">IF($K4186="",OFFSET(L4186,-1,,,),K4186)</f>
        <v>15.01.23.02.01.07</v>
      </c>
      <c r="M4186" s="175" t="str" cm="1">
        <f t="array" aca="1" ref="M4186" ca="1">IF(OR($K4186=0,$K4186=""),OFFSET(M4186,-1,,,),O4186)</f>
        <v>ESPAÇADOR CENTOPÉIA PARA VIGAS E LAJES</v>
      </c>
      <c r="N4186" s="67" t="s">
        <v>423</v>
      </c>
      <c r="O4186" s="68" t="s">
        <v>4474</v>
      </c>
      <c r="P4186" s="68"/>
      <c r="Q4186" s="68" t="s">
        <v>3265</v>
      </c>
      <c r="R4186" s="69">
        <v>20</v>
      </c>
      <c r="S4186" s="70">
        <v>420</v>
      </c>
      <c r="T4186" s="70">
        <v>8400</v>
      </c>
      <c r="U4186" s="67"/>
      <c r="V4186" s="71"/>
      <c r="W4186" s="171"/>
      <c r="X4186" s="172"/>
      <c r="Y4186" s="176">
        <f t="shared" si="2096"/>
        <v>0</v>
      </c>
      <c r="AA4186" s="192"/>
    </row>
    <row r="4187" spans="2:27" hidden="1">
      <c r="B4187" s="189">
        <f t="shared" si="2098"/>
        <v>0</v>
      </c>
      <c r="C4187" s="189">
        <f t="shared" ca="1" si="2099"/>
        <v>0</v>
      </c>
      <c r="D4187" s="189">
        <f t="shared" si="2100"/>
        <v>0</v>
      </c>
      <c r="E4187" s="189">
        <f t="shared" ca="1" si="2101"/>
        <v>0</v>
      </c>
      <c r="F4187" s="189">
        <f t="shared" si="2102"/>
        <v>0</v>
      </c>
      <c r="G4187" s="189" cm="1">
        <f t="array" aca="1" ref="G4187" ca="1">OFFSET(G4187,-1,,,)+1</f>
        <v>4182</v>
      </c>
      <c r="H4187" s="189">
        <f t="shared" si="2097"/>
        <v>0</v>
      </c>
      <c r="I4187" s="189">
        <f t="shared" si="2103"/>
        <v>0</v>
      </c>
      <c r="J4187" s="179">
        <f t="shared" si="2104"/>
        <v>0</v>
      </c>
      <c r="K4187" s="173"/>
      <c r="L4187" s="174" t="str" cm="1">
        <f t="array" aca="1" ref="L4187" ca="1">IF($K4187="",OFFSET(L4187,-1,,,),K4187)</f>
        <v>15.01.23.02.01.07</v>
      </c>
      <c r="M4187" s="175" t="str" cm="1">
        <f t="array" aca="1" ref="M4187" ca="1">IF(OR($K4187=0,$K4187=""),OFFSET(M4187,-1,,,),O4187)</f>
        <v>ESPAÇADOR CENTOPÉIA PARA VIGAS E LAJES</v>
      </c>
      <c r="N4187" s="67" t="s">
        <v>424</v>
      </c>
      <c r="O4187" s="68" t="s">
        <v>425</v>
      </c>
      <c r="P4187" s="68"/>
      <c r="Q4187" s="68" t="s">
        <v>3260</v>
      </c>
      <c r="R4187" s="69">
        <v>20000</v>
      </c>
      <c r="S4187" s="70">
        <v>0.42</v>
      </c>
      <c r="T4187" s="70">
        <v>8400</v>
      </c>
      <c r="U4187" s="67" t="s">
        <v>2044</v>
      </c>
      <c r="V4187" s="71" t="s">
        <v>2045</v>
      </c>
      <c r="W4187" s="171"/>
      <c r="X4187" s="172"/>
      <c r="Y4187" s="176">
        <f t="shared" si="2096"/>
        <v>0</v>
      </c>
      <c r="AA4187" s="192"/>
    </row>
    <row r="4188" spans="2:27">
      <c r="B4188" s="189">
        <f t="shared" si="2098"/>
        <v>0</v>
      </c>
      <c r="C4188" s="189">
        <f t="shared" ca="1" si="2099"/>
        <v>0</v>
      </c>
      <c r="D4188" s="189">
        <f t="shared" si="2100"/>
        <v>0</v>
      </c>
      <c r="E4188" s="189">
        <f t="shared" ca="1" si="2101"/>
        <v>0</v>
      </c>
      <c r="F4188" s="189">
        <f t="shared" si="2102"/>
        <v>0</v>
      </c>
      <c r="G4188" s="189" cm="1">
        <f t="array" aca="1" ref="G4188" ca="1">OFFSET(G4188,-1,,,)+1</f>
        <v>4183</v>
      </c>
      <c r="H4188" s="189">
        <f t="shared" si="2097"/>
        <v>0</v>
      </c>
      <c r="I4188" s="189">
        <f t="shared" si="2103"/>
        <v>0</v>
      </c>
      <c r="J4188" s="179">
        <f t="shared" si="2104"/>
        <v>0</v>
      </c>
      <c r="K4188" s="173" t="s">
        <v>3756</v>
      </c>
      <c r="L4188" s="174" t="str" cm="1">
        <f t="array" aca="1" ref="L4188" ca="1">IF($K4188="",OFFSET(L4188,-1,,,),K4188)</f>
        <v>15.01.23.02.01.08</v>
      </c>
      <c r="M4188" s="175" t="str" cm="1">
        <f t="array" aca="1" ref="M4188" ca="1">IF(OR($K4188=0,$K4188=""),OFFSET(M4188,-1,,,),O4188)</f>
        <v>ESPAÇADOR TRELIÇADO COMP:2.00M H=7CM</v>
      </c>
      <c r="N4188" s="67" t="s">
        <v>324</v>
      </c>
      <c r="O4188" s="68" t="s">
        <v>4289</v>
      </c>
      <c r="P4188" s="68"/>
      <c r="Q4188" s="68" t="s">
        <v>3253</v>
      </c>
      <c r="R4188" s="69">
        <v>3870</v>
      </c>
      <c r="S4188" s="70">
        <v>4.75</v>
      </c>
      <c r="T4188" s="70">
        <v>18382.5</v>
      </c>
      <c r="U4188" s="67"/>
      <c r="V4188" s="71"/>
      <c r="W4188" s="171"/>
      <c r="X4188" s="172"/>
      <c r="Y4188" s="176">
        <f t="shared" si="2096"/>
        <v>0</v>
      </c>
      <c r="AA4188" s="192"/>
    </row>
    <row r="4189" spans="2:27" hidden="1">
      <c r="B4189" s="189">
        <f t="shared" si="2098"/>
        <v>0</v>
      </c>
      <c r="C4189" s="189">
        <f t="shared" ca="1" si="2099"/>
        <v>0</v>
      </c>
      <c r="D4189" s="189">
        <f t="shared" si="2100"/>
        <v>0</v>
      </c>
      <c r="E4189" s="189">
        <f t="shared" ca="1" si="2101"/>
        <v>0</v>
      </c>
      <c r="F4189" s="189">
        <f t="shared" si="2102"/>
        <v>0</v>
      </c>
      <c r="G4189" s="189" cm="1">
        <f t="array" aca="1" ref="G4189" ca="1">OFFSET(G4189,-1,,,)+1</f>
        <v>4184</v>
      </c>
      <c r="H4189" s="189">
        <f t="shared" si="2097"/>
        <v>0</v>
      </c>
      <c r="I4189" s="189">
        <f t="shared" si="2103"/>
        <v>0</v>
      </c>
      <c r="J4189" s="179">
        <f t="shared" si="2104"/>
        <v>0</v>
      </c>
      <c r="K4189" s="173"/>
      <c r="L4189" s="174" t="str" cm="1">
        <f t="array" aca="1" ref="L4189" ca="1">IF($K4189="",OFFSET(L4189,-1,,,),K4189)</f>
        <v>15.01.23.02.01.08</v>
      </c>
      <c r="M4189" s="175" t="str" cm="1">
        <f t="array" aca="1" ref="M4189" ca="1">IF(OR($K4189=0,$K4189=""),OFFSET(M4189,-1,,,),O4189)</f>
        <v>ESPAÇADOR TRELIÇADO COMP:2.00M H=7CM</v>
      </c>
      <c r="N4189" s="67" t="s">
        <v>325</v>
      </c>
      <c r="O4189" s="68" t="s">
        <v>326</v>
      </c>
      <c r="P4189" s="68"/>
      <c r="Q4189" s="68" t="s">
        <v>3260</v>
      </c>
      <c r="R4189" s="69">
        <v>1935</v>
      </c>
      <c r="S4189" s="70">
        <v>9.5</v>
      </c>
      <c r="T4189" s="70">
        <v>18382.5</v>
      </c>
      <c r="U4189" s="67" t="s">
        <v>2044</v>
      </c>
      <c r="V4189" s="71" t="s">
        <v>2045</v>
      </c>
      <c r="W4189" s="171"/>
      <c r="X4189" s="172"/>
      <c r="Y4189" s="176">
        <f t="shared" si="2096"/>
        <v>0</v>
      </c>
      <c r="AA4189" s="192"/>
    </row>
    <row r="4190" spans="2:27">
      <c r="B4190" s="189">
        <f t="shared" si="2098"/>
        <v>0</v>
      </c>
      <c r="C4190" s="189">
        <f t="shared" ca="1" si="2099"/>
        <v>0</v>
      </c>
      <c r="D4190" s="189">
        <f t="shared" si="2100"/>
        <v>0</v>
      </c>
      <c r="E4190" s="189">
        <f t="shared" ca="1" si="2101"/>
        <v>0</v>
      </c>
      <c r="F4190" s="189">
        <f t="shared" si="2102"/>
        <v>0</v>
      </c>
      <c r="G4190" s="189" cm="1">
        <f t="array" aca="1" ref="G4190" ca="1">OFFSET(G4190,-1,,,)+1</f>
        <v>4185</v>
      </c>
      <c r="H4190" s="189">
        <f t="shared" si="2097"/>
        <v>0</v>
      </c>
      <c r="I4190" s="189">
        <f t="shared" si="2103"/>
        <v>0</v>
      </c>
      <c r="J4190" s="179">
        <f t="shared" si="2104"/>
        <v>0</v>
      </c>
      <c r="K4190" s="173" t="s">
        <v>3757</v>
      </c>
      <c r="L4190" s="174" t="str" cm="1">
        <f t="array" aca="1" ref="L4190" ca="1">IF($K4190="",OFFSET(L4190,-1,,,),K4190)</f>
        <v>15.01.23.02.01.09</v>
      </c>
      <c r="M4190" s="175" t="str" cm="1">
        <f t="array" aca="1" ref="M4190" ca="1">IF(OR($K4190=0,$K4190=""),OFFSET(M4190,-1,,,),O4190)</f>
        <v>AÇO CA60 5,00MM - CORTADO E DOBRADO</v>
      </c>
      <c r="N4190" s="67" t="s">
        <v>634</v>
      </c>
      <c r="O4190" s="68" t="s">
        <v>4475</v>
      </c>
      <c r="P4190" s="68"/>
      <c r="Q4190" s="68" t="s">
        <v>3255</v>
      </c>
      <c r="R4190" s="69">
        <v>5527</v>
      </c>
      <c r="S4190" s="70">
        <v>7.9379999999999997</v>
      </c>
      <c r="T4190" s="70">
        <v>43873.326000000001</v>
      </c>
      <c r="U4190" s="67"/>
      <c r="V4190" s="71"/>
      <c r="W4190" s="171"/>
      <c r="X4190" s="172"/>
      <c r="Y4190" s="176">
        <f t="shared" si="2096"/>
        <v>0</v>
      </c>
      <c r="AA4190" s="192"/>
    </row>
    <row r="4191" spans="2:27" hidden="1">
      <c r="B4191" s="189">
        <f t="shared" si="2098"/>
        <v>0</v>
      </c>
      <c r="C4191" s="189">
        <f t="shared" ca="1" si="2099"/>
        <v>0</v>
      </c>
      <c r="D4191" s="189">
        <f t="shared" si="2100"/>
        <v>0</v>
      </c>
      <c r="E4191" s="189">
        <f t="shared" ca="1" si="2101"/>
        <v>0</v>
      </c>
      <c r="F4191" s="189">
        <f t="shared" si="2102"/>
        <v>0</v>
      </c>
      <c r="G4191" s="189" cm="1">
        <f t="array" aca="1" ref="G4191" ca="1">OFFSET(G4191,-1,,,)+1</f>
        <v>4186</v>
      </c>
      <c r="H4191" s="189">
        <f t="shared" si="2097"/>
        <v>0</v>
      </c>
      <c r="I4191" s="189">
        <f t="shared" si="2103"/>
        <v>0</v>
      </c>
      <c r="J4191" s="179">
        <f t="shared" si="2104"/>
        <v>0</v>
      </c>
      <c r="K4191" s="173"/>
      <c r="L4191" s="174" t="str" cm="1">
        <f t="array" aca="1" ref="L4191" ca="1">IF($K4191="",OFFSET(L4191,-1,,,),K4191)</f>
        <v>15.01.23.02.01.09</v>
      </c>
      <c r="M4191" s="175" t="str" cm="1">
        <f t="array" aca="1" ref="M4191" ca="1">IF(OR($K4191=0,$K4191=""),OFFSET(M4191,-1,,,),O4191)</f>
        <v>AÇO CA60 5,00MM - CORTADO E DOBRADO</v>
      </c>
      <c r="N4191" s="67" t="s">
        <v>306</v>
      </c>
      <c r="O4191" s="68" t="s">
        <v>307</v>
      </c>
      <c r="P4191" s="68"/>
      <c r="Q4191" s="68" t="s">
        <v>3255</v>
      </c>
      <c r="R4191" s="69">
        <v>55.27</v>
      </c>
      <c r="S4191" s="70">
        <v>11</v>
      </c>
      <c r="T4191" s="70">
        <v>607.97</v>
      </c>
      <c r="U4191" s="67" t="s">
        <v>2044</v>
      </c>
      <c r="V4191" s="71" t="s">
        <v>2045</v>
      </c>
      <c r="W4191" s="171"/>
      <c r="X4191" s="172"/>
      <c r="Y4191" s="176">
        <f t="shared" si="2096"/>
        <v>0</v>
      </c>
      <c r="AA4191" s="192"/>
    </row>
    <row r="4192" spans="2:27" hidden="1">
      <c r="B4192" s="189">
        <f t="shared" si="2098"/>
        <v>0</v>
      </c>
      <c r="C4192" s="189">
        <f t="shared" ca="1" si="2099"/>
        <v>0</v>
      </c>
      <c r="D4192" s="189">
        <f t="shared" si="2100"/>
        <v>0</v>
      </c>
      <c r="E4192" s="189">
        <f t="shared" ca="1" si="2101"/>
        <v>0</v>
      </c>
      <c r="F4192" s="189">
        <f t="shared" si="2102"/>
        <v>0</v>
      </c>
      <c r="G4192" s="189" cm="1">
        <f t="array" aca="1" ref="G4192" ca="1">OFFSET(G4192,-1,,,)+1</f>
        <v>4187</v>
      </c>
      <c r="H4192" s="189">
        <f t="shared" si="2097"/>
        <v>0</v>
      </c>
      <c r="I4192" s="189">
        <f t="shared" si="2103"/>
        <v>0</v>
      </c>
      <c r="J4192" s="179">
        <f t="shared" si="2104"/>
        <v>0</v>
      </c>
      <c r="K4192" s="173"/>
      <c r="L4192" s="174" t="str" cm="1">
        <f t="array" aca="1" ref="L4192" ca="1">IF($K4192="",OFFSET(L4192,-1,,,),K4192)</f>
        <v>15.01.23.02.01.09</v>
      </c>
      <c r="M4192" s="175" t="str" cm="1">
        <f t="array" aca="1" ref="M4192" ca="1">IF(OR($K4192=0,$K4192=""),OFFSET(M4192,-1,,,),O4192)</f>
        <v>AÇO CA60 5,00MM - CORTADO E DOBRADO</v>
      </c>
      <c r="N4192" s="67" t="s">
        <v>635</v>
      </c>
      <c r="O4192" s="68" t="s">
        <v>636</v>
      </c>
      <c r="P4192" s="68"/>
      <c r="Q4192" s="68" t="s">
        <v>3255</v>
      </c>
      <c r="R4192" s="69">
        <v>5692.81</v>
      </c>
      <c r="S4192" s="70">
        <v>6.9</v>
      </c>
      <c r="T4192" s="70">
        <v>39280.389000000003</v>
      </c>
      <c r="U4192" s="67" t="s">
        <v>2044</v>
      </c>
      <c r="V4192" s="71" t="s">
        <v>2045</v>
      </c>
      <c r="W4192" s="171"/>
      <c r="X4192" s="172"/>
      <c r="Y4192" s="176">
        <f t="shared" si="2096"/>
        <v>0</v>
      </c>
      <c r="AA4192" s="192"/>
    </row>
    <row r="4193" spans="2:27" hidden="1">
      <c r="B4193" s="189">
        <f t="shared" si="2098"/>
        <v>0</v>
      </c>
      <c r="C4193" s="189">
        <f t="shared" ca="1" si="2099"/>
        <v>0</v>
      </c>
      <c r="D4193" s="189">
        <f t="shared" si="2100"/>
        <v>0</v>
      </c>
      <c r="E4193" s="189">
        <f t="shared" ca="1" si="2101"/>
        <v>0</v>
      </c>
      <c r="F4193" s="189">
        <f t="shared" si="2102"/>
        <v>0</v>
      </c>
      <c r="G4193" s="189" cm="1">
        <f t="array" aca="1" ref="G4193" ca="1">OFFSET(G4193,-1,,,)+1</f>
        <v>4188</v>
      </c>
      <c r="H4193" s="189">
        <f t="shared" si="2097"/>
        <v>0</v>
      </c>
      <c r="I4193" s="189">
        <f t="shared" si="2103"/>
        <v>0</v>
      </c>
      <c r="J4193" s="179">
        <f t="shared" si="2104"/>
        <v>0</v>
      </c>
      <c r="K4193" s="173"/>
      <c r="L4193" s="174" t="str" cm="1">
        <f t="array" aca="1" ref="L4193" ca="1">IF($K4193="",OFFSET(L4193,-1,,,),K4193)</f>
        <v>15.01.23.02.01.09</v>
      </c>
      <c r="M4193" s="175" t="str" cm="1">
        <f t="array" aca="1" ref="M4193" ca="1">IF(OR($K4193=0,$K4193=""),OFFSET(M4193,-1,,,),O4193)</f>
        <v>AÇO CA60 5,00MM - CORTADO E DOBRADO</v>
      </c>
      <c r="N4193" s="67" t="s">
        <v>637</v>
      </c>
      <c r="O4193" s="68" t="s">
        <v>638</v>
      </c>
      <c r="P4193" s="68"/>
      <c r="Q4193" s="68" t="s">
        <v>3255</v>
      </c>
      <c r="R4193" s="69">
        <v>5692.81</v>
      </c>
      <c r="S4193" s="70">
        <v>0.7</v>
      </c>
      <c r="T4193" s="70">
        <v>3984.9670000000001</v>
      </c>
      <c r="U4193" s="67" t="s">
        <v>2044</v>
      </c>
      <c r="V4193" s="71" t="s">
        <v>2045</v>
      </c>
      <c r="W4193" s="171"/>
      <c r="X4193" s="172"/>
      <c r="Y4193" s="176">
        <f t="shared" si="2096"/>
        <v>0</v>
      </c>
      <c r="AA4193" s="192"/>
    </row>
    <row r="4194" spans="2:27">
      <c r="B4194" s="189">
        <f t="shared" si="2098"/>
        <v>0</v>
      </c>
      <c r="C4194" s="189">
        <f t="shared" ca="1" si="2099"/>
        <v>0</v>
      </c>
      <c r="D4194" s="189">
        <f t="shared" si="2100"/>
        <v>0</v>
      </c>
      <c r="E4194" s="189">
        <f t="shared" ca="1" si="2101"/>
        <v>0</v>
      </c>
      <c r="F4194" s="189">
        <f t="shared" si="2102"/>
        <v>0</v>
      </c>
      <c r="G4194" s="189" cm="1">
        <f t="array" aca="1" ref="G4194" ca="1">OFFSET(G4194,-1,,,)+1</f>
        <v>4189</v>
      </c>
      <c r="H4194" s="189">
        <f t="shared" si="2097"/>
        <v>0</v>
      </c>
      <c r="I4194" s="189">
        <f t="shared" si="2103"/>
        <v>0</v>
      </c>
      <c r="J4194" s="179">
        <f t="shared" si="2104"/>
        <v>0</v>
      </c>
      <c r="K4194" s="173" t="s">
        <v>3758</v>
      </c>
      <c r="L4194" s="174" t="str" cm="1">
        <f t="array" aca="1" ref="L4194" ca="1">IF($K4194="",OFFSET(L4194,-1,,,),K4194)</f>
        <v>15.01.23.02.01.10</v>
      </c>
      <c r="M4194" s="175" t="str" cm="1">
        <f t="array" aca="1" ref="M4194" ca="1">IF(OR($K4194=0,$K4194=""),OFFSET(M4194,-1,,,),O4194)</f>
        <v>AÇO CA50 6,30MM - CORTADO E DOBRADO</v>
      </c>
      <c r="N4194" s="67" t="s">
        <v>447</v>
      </c>
      <c r="O4194" s="68" t="s">
        <v>4476</v>
      </c>
      <c r="P4194" s="68"/>
      <c r="Q4194" s="68" t="s">
        <v>3255</v>
      </c>
      <c r="R4194" s="69">
        <v>17849</v>
      </c>
      <c r="S4194" s="70">
        <v>7.0110000000000001</v>
      </c>
      <c r="T4194" s="70">
        <v>125139.33900000001</v>
      </c>
      <c r="U4194" s="67"/>
      <c r="V4194" s="71"/>
      <c r="W4194" s="171"/>
      <c r="X4194" s="172"/>
      <c r="Y4194" s="176">
        <f t="shared" si="2096"/>
        <v>0</v>
      </c>
      <c r="AA4194" s="192"/>
    </row>
    <row r="4195" spans="2:27" hidden="1">
      <c r="B4195" s="189">
        <f t="shared" si="2098"/>
        <v>0</v>
      </c>
      <c r="C4195" s="189">
        <f t="shared" ca="1" si="2099"/>
        <v>0</v>
      </c>
      <c r="D4195" s="189">
        <f t="shared" si="2100"/>
        <v>0</v>
      </c>
      <c r="E4195" s="189">
        <f t="shared" ca="1" si="2101"/>
        <v>0</v>
      </c>
      <c r="F4195" s="189">
        <f t="shared" si="2102"/>
        <v>0</v>
      </c>
      <c r="G4195" s="189" cm="1">
        <f t="array" aca="1" ref="G4195" ca="1">OFFSET(G4195,-1,,,)+1</f>
        <v>4190</v>
      </c>
      <c r="H4195" s="189">
        <f t="shared" si="2097"/>
        <v>0</v>
      </c>
      <c r="I4195" s="189">
        <f t="shared" si="2103"/>
        <v>0</v>
      </c>
      <c r="J4195" s="179">
        <f t="shared" si="2104"/>
        <v>0</v>
      </c>
      <c r="K4195" s="173"/>
      <c r="L4195" s="174" t="str" cm="1">
        <f t="array" aca="1" ref="L4195" ca="1">IF($K4195="",OFFSET(L4195,-1,,,),K4195)</f>
        <v>15.01.23.02.01.10</v>
      </c>
      <c r="M4195" s="175" t="str" cm="1">
        <f t="array" aca="1" ref="M4195" ca="1">IF(OR($K4195=0,$K4195=""),OFFSET(M4195,-1,,,),O4195)</f>
        <v>AÇO CA50 6,30MM - CORTADO E DOBRADO</v>
      </c>
      <c r="N4195" s="67" t="s">
        <v>306</v>
      </c>
      <c r="O4195" s="68" t="s">
        <v>307</v>
      </c>
      <c r="P4195" s="68"/>
      <c r="Q4195" s="68" t="s">
        <v>3255</v>
      </c>
      <c r="R4195" s="69">
        <v>178.49</v>
      </c>
      <c r="S4195" s="70">
        <v>11</v>
      </c>
      <c r="T4195" s="70">
        <v>1963.39</v>
      </c>
      <c r="U4195" s="67" t="s">
        <v>2044</v>
      </c>
      <c r="V4195" s="71" t="s">
        <v>2045</v>
      </c>
      <c r="W4195" s="171"/>
      <c r="X4195" s="172"/>
      <c r="Y4195" s="176">
        <f t="shared" si="2096"/>
        <v>0</v>
      </c>
      <c r="AA4195" s="192"/>
    </row>
    <row r="4196" spans="2:27" hidden="1">
      <c r="B4196" s="189">
        <f t="shared" si="2098"/>
        <v>0</v>
      </c>
      <c r="C4196" s="189">
        <f t="shared" ca="1" si="2099"/>
        <v>0</v>
      </c>
      <c r="D4196" s="189">
        <f t="shared" si="2100"/>
        <v>0</v>
      </c>
      <c r="E4196" s="189">
        <f t="shared" ca="1" si="2101"/>
        <v>0</v>
      </c>
      <c r="F4196" s="189">
        <f t="shared" si="2102"/>
        <v>0</v>
      </c>
      <c r="G4196" s="189" cm="1">
        <f t="array" aca="1" ref="G4196" ca="1">OFFSET(G4196,-1,,,)+1</f>
        <v>4191</v>
      </c>
      <c r="H4196" s="189">
        <f t="shared" si="2097"/>
        <v>0</v>
      </c>
      <c r="I4196" s="189">
        <f t="shared" si="2103"/>
        <v>0</v>
      </c>
      <c r="J4196" s="179">
        <f t="shared" si="2104"/>
        <v>0</v>
      </c>
      <c r="K4196" s="173"/>
      <c r="L4196" s="174" t="str" cm="1">
        <f t="array" aca="1" ref="L4196" ca="1">IF($K4196="",OFFSET(L4196,-1,,,),K4196)</f>
        <v>15.01.23.02.01.10</v>
      </c>
      <c r="M4196" s="175" t="str" cm="1">
        <f t="array" aca="1" ref="M4196" ca="1">IF(OR($K4196=0,$K4196=""),OFFSET(M4196,-1,,,),O4196)</f>
        <v>AÇO CA50 6,30MM - CORTADO E DOBRADO</v>
      </c>
      <c r="N4196" s="67" t="s">
        <v>448</v>
      </c>
      <c r="O4196" s="68" t="s">
        <v>449</v>
      </c>
      <c r="P4196" s="68"/>
      <c r="Q4196" s="68" t="s">
        <v>3255</v>
      </c>
      <c r="R4196" s="69">
        <v>18384.47</v>
      </c>
      <c r="S4196" s="70">
        <v>6</v>
      </c>
      <c r="T4196" s="70">
        <v>110306.82</v>
      </c>
      <c r="U4196" s="67" t="s">
        <v>2044</v>
      </c>
      <c r="V4196" s="71" t="s">
        <v>2045</v>
      </c>
      <c r="W4196" s="171"/>
      <c r="X4196" s="172"/>
      <c r="Y4196" s="176">
        <f t="shared" si="2096"/>
        <v>0</v>
      </c>
      <c r="AA4196" s="192"/>
    </row>
    <row r="4197" spans="2:27" hidden="1">
      <c r="B4197" s="189">
        <f t="shared" si="2098"/>
        <v>0</v>
      </c>
      <c r="C4197" s="189">
        <f t="shared" ca="1" si="2099"/>
        <v>0</v>
      </c>
      <c r="D4197" s="189">
        <f t="shared" si="2100"/>
        <v>0</v>
      </c>
      <c r="E4197" s="189">
        <f t="shared" ca="1" si="2101"/>
        <v>0</v>
      </c>
      <c r="F4197" s="189">
        <f t="shared" si="2102"/>
        <v>0</v>
      </c>
      <c r="G4197" s="189" cm="1">
        <f t="array" aca="1" ref="G4197" ca="1">OFFSET(G4197,-1,,,)+1</f>
        <v>4192</v>
      </c>
      <c r="H4197" s="189">
        <f t="shared" si="2097"/>
        <v>0</v>
      </c>
      <c r="I4197" s="189">
        <f t="shared" si="2103"/>
        <v>0</v>
      </c>
      <c r="J4197" s="179">
        <f t="shared" si="2104"/>
        <v>0</v>
      </c>
      <c r="K4197" s="173"/>
      <c r="L4197" s="174" t="str" cm="1">
        <f t="array" aca="1" ref="L4197" ca="1">IF($K4197="",OFFSET(L4197,-1,,,),K4197)</f>
        <v>15.01.23.02.01.10</v>
      </c>
      <c r="M4197" s="175" t="str" cm="1">
        <f t="array" aca="1" ref="M4197" ca="1">IF(OR($K4197=0,$K4197=""),OFFSET(M4197,-1,,,),O4197)</f>
        <v>AÇO CA50 6,30MM - CORTADO E DOBRADO</v>
      </c>
      <c r="N4197" s="67" t="s">
        <v>450</v>
      </c>
      <c r="O4197" s="68" t="s">
        <v>451</v>
      </c>
      <c r="P4197" s="68"/>
      <c r="Q4197" s="68" t="s">
        <v>3255</v>
      </c>
      <c r="R4197" s="69">
        <v>18384.47</v>
      </c>
      <c r="S4197" s="70">
        <v>0.7</v>
      </c>
      <c r="T4197" s="70">
        <v>12869.129000000001</v>
      </c>
      <c r="U4197" s="67" t="s">
        <v>2044</v>
      </c>
      <c r="V4197" s="71" t="s">
        <v>2045</v>
      </c>
      <c r="W4197" s="171"/>
      <c r="X4197" s="172"/>
      <c r="Y4197" s="176">
        <f t="shared" si="2096"/>
        <v>0</v>
      </c>
      <c r="AA4197" s="192"/>
    </row>
    <row r="4198" spans="2:27">
      <c r="B4198" s="189">
        <f t="shared" si="2098"/>
        <v>0</v>
      </c>
      <c r="C4198" s="189">
        <f t="shared" ca="1" si="2099"/>
        <v>0</v>
      </c>
      <c r="D4198" s="189">
        <f t="shared" si="2100"/>
        <v>0</v>
      </c>
      <c r="E4198" s="189">
        <f t="shared" ca="1" si="2101"/>
        <v>0</v>
      </c>
      <c r="F4198" s="189">
        <f t="shared" si="2102"/>
        <v>0</v>
      </c>
      <c r="G4198" s="189" cm="1">
        <f t="array" aca="1" ref="G4198" ca="1">OFFSET(G4198,-1,,,)+1</f>
        <v>4193</v>
      </c>
      <c r="H4198" s="189">
        <f t="shared" si="2097"/>
        <v>0</v>
      </c>
      <c r="I4198" s="189">
        <f t="shared" si="2103"/>
        <v>0</v>
      </c>
      <c r="J4198" s="179">
        <f t="shared" si="2104"/>
        <v>0</v>
      </c>
      <c r="K4198" s="173" t="s">
        <v>3759</v>
      </c>
      <c r="L4198" s="174" t="str" cm="1">
        <f t="array" aca="1" ref="L4198" ca="1">IF($K4198="",OFFSET(L4198,-1,,,),K4198)</f>
        <v>15.01.23.02.01.11</v>
      </c>
      <c r="M4198" s="175" t="str" cm="1">
        <f t="array" aca="1" ref="M4198" ca="1">IF(OR($K4198=0,$K4198=""),OFFSET(M4198,-1,,,),O4198)</f>
        <v>AÇO CA50 8,00MM - CORTADO E DOBRADO</v>
      </c>
      <c r="N4198" s="67" t="s">
        <v>452</v>
      </c>
      <c r="O4198" s="68" t="s">
        <v>453</v>
      </c>
      <c r="P4198" s="68"/>
      <c r="Q4198" s="68" t="s">
        <v>3255</v>
      </c>
      <c r="R4198" s="69">
        <v>21212</v>
      </c>
      <c r="S4198" s="70">
        <v>6.8769999999999998</v>
      </c>
      <c r="T4198" s="70">
        <v>145874.924</v>
      </c>
      <c r="U4198" s="67"/>
      <c r="V4198" s="71"/>
      <c r="W4198" s="171"/>
      <c r="X4198" s="172"/>
      <c r="Y4198" s="176">
        <f t="shared" si="2096"/>
        <v>0</v>
      </c>
      <c r="AA4198" s="192"/>
    </row>
    <row r="4199" spans="2:27" hidden="1">
      <c r="B4199" s="189">
        <f t="shared" si="2098"/>
        <v>0</v>
      </c>
      <c r="C4199" s="189">
        <f t="shared" ca="1" si="2099"/>
        <v>0</v>
      </c>
      <c r="D4199" s="189">
        <f t="shared" si="2100"/>
        <v>0</v>
      </c>
      <c r="E4199" s="189">
        <f t="shared" ca="1" si="2101"/>
        <v>0</v>
      </c>
      <c r="F4199" s="189">
        <f t="shared" si="2102"/>
        <v>0</v>
      </c>
      <c r="G4199" s="189" cm="1">
        <f t="array" aca="1" ref="G4199" ca="1">OFFSET(G4199,-1,,,)+1</f>
        <v>4194</v>
      </c>
      <c r="H4199" s="189">
        <f t="shared" si="2097"/>
        <v>0</v>
      </c>
      <c r="I4199" s="189">
        <f t="shared" si="2103"/>
        <v>0</v>
      </c>
      <c r="J4199" s="179">
        <f t="shared" si="2104"/>
        <v>0</v>
      </c>
      <c r="K4199" s="173"/>
      <c r="L4199" s="174" t="str" cm="1">
        <f t="array" aca="1" ref="L4199" ca="1">IF($K4199="",OFFSET(L4199,-1,,,),K4199)</f>
        <v>15.01.23.02.01.11</v>
      </c>
      <c r="M4199" s="175" t="str" cm="1">
        <f t="array" aca="1" ref="M4199" ca="1">IF(OR($K4199=0,$K4199=""),OFFSET(M4199,-1,,,),O4199)</f>
        <v>AÇO CA50 8,00MM - CORTADO E DOBRADO</v>
      </c>
      <c r="N4199" s="67" t="s">
        <v>306</v>
      </c>
      <c r="O4199" s="68" t="s">
        <v>307</v>
      </c>
      <c r="P4199" s="68"/>
      <c r="Q4199" s="68" t="s">
        <v>3255</v>
      </c>
      <c r="R4199" s="69">
        <v>212.12</v>
      </c>
      <c r="S4199" s="70">
        <v>11</v>
      </c>
      <c r="T4199" s="70">
        <v>2333.3200000000002</v>
      </c>
      <c r="U4199" s="67" t="s">
        <v>2044</v>
      </c>
      <c r="V4199" s="71" t="s">
        <v>2045</v>
      </c>
      <c r="W4199" s="171"/>
      <c r="X4199" s="172"/>
      <c r="Y4199" s="176">
        <f t="shared" si="2096"/>
        <v>0</v>
      </c>
      <c r="AA4199" s="192"/>
    </row>
    <row r="4200" spans="2:27" hidden="1">
      <c r="B4200" s="189">
        <f t="shared" si="2098"/>
        <v>0</v>
      </c>
      <c r="C4200" s="189">
        <f t="shared" ca="1" si="2099"/>
        <v>0</v>
      </c>
      <c r="D4200" s="189">
        <f t="shared" si="2100"/>
        <v>0</v>
      </c>
      <c r="E4200" s="189">
        <f t="shared" ca="1" si="2101"/>
        <v>0</v>
      </c>
      <c r="F4200" s="189">
        <f t="shared" si="2102"/>
        <v>0</v>
      </c>
      <c r="G4200" s="189" cm="1">
        <f t="array" aca="1" ref="G4200" ca="1">OFFSET(G4200,-1,,,)+1</f>
        <v>4195</v>
      </c>
      <c r="H4200" s="189">
        <f t="shared" si="2097"/>
        <v>0</v>
      </c>
      <c r="I4200" s="189">
        <f t="shared" si="2103"/>
        <v>0</v>
      </c>
      <c r="J4200" s="179">
        <f t="shared" si="2104"/>
        <v>0</v>
      </c>
      <c r="K4200" s="173"/>
      <c r="L4200" s="174" t="str" cm="1">
        <f t="array" aca="1" ref="L4200" ca="1">IF($K4200="",OFFSET(L4200,-1,,,),K4200)</f>
        <v>15.01.23.02.01.11</v>
      </c>
      <c r="M4200" s="175" t="str" cm="1">
        <f t="array" aca="1" ref="M4200" ca="1">IF(OR($K4200=0,$K4200=""),OFFSET(M4200,-1,,,),O4200)</f>
        <v>AÇO CA50 8,00MM - CORTADO E DOBRADO</v>
      </c>
      <c r="N4200" s="67" t="s">
        <v>401</v>
      </c>
      <c r="O4200" s="68" t="s">
        <v>402</v>
      </c>
      <c r="P4200" s="68"/>
      <c r="Q4200" s="68" t="s">
        <v>3255</v>
      </c>
      <c r="R4200" s="69">
        <v>21424.12</v>
      </c>
      <c r="S4200" s="70">
        <v>6</v>
      </c>
      <c r="T4200" s="70">
        <v>128544.72</v>
      </c>
      <c r="U4200" s="67" t="s">
        <v>2044</v>
      </c>
      <c r="V4200" s="71" t="s">
        <v>2045</v>
      </c>
      <c r="W4200" s="171"/>
      <c r="X4200" s="172"/>
      <c r="Y4200" s="176">
        <f t="shared" si="2096"/>
        <v>0</v>
      </c>
      <c r="AA4200" s="192"/>
    </row>
    <row r="4201" spans="2:27" hidden="1">
      <c r="B4201" s="189">
        <f t="shared" si="2098"/>
        <v>0</v>
      </c>
      <c r="C4201" s="189">
        <f t="shared" ca="1" si="2099"/>
        <v>0</v>
      </c>
      <c r="D4201" s="189">
        <f t="shared" si="2100"/>
        <v>0</v>
      </c>
      <c r="E4201" s="189">
        <f t="shared" ca="1" si="2101"/>
        <v>0</v>
      </c>
      <c r="F4201" s="189">
        <f t="shared" si="2102"/>
        <v>0</v>
      </c>
      <c r="G4201" s="189" cm="1">
        <f t="array" aca="1" ref="G4201" ca="1">OFFSET(G4201,-1,,,)+1</f>
        <v>4196</v>
      </c>
      <c r="H4201" s="189">
        <f t="shared" si="2097"/>
        <v>0</v>
      </c>
      <c r="I4201" s="189">
        <f t="shared" si="2103"/>
        <v>0</v>
      </c>
      <c r="J4201" s="179">
        <f t="shared" si="2104"/>
        <v>0</v>
      </c>
      <c r="K4201" s="173"/>
      <c r="L4201" s="174" t="str" cm="1">
        <f t="array" aca="1" ref="L4201" ca="1">IF($K4201="",OFFSET(L4201,-1,,,),K4201)</f>
        <v>15.01.23.02.01.11</v>
      </c>
      <c r="M4201" s="175" t="str" cm="1">
        <f t="array" aca="1" ref="M4201" ca="1">IF(OR($K4201=0,$K4201=""),OFFSET(M4201,-1,,,),O4201)</f>
        <v>AÇO CA50 8,00MM - CORTADO E DOBRADO</v>
      </c>
      <c r="N4201" s="67" t="s">
        <v>405</v>
      </c>
      <c r="O4201" s="68" t="s">
        <v>406</v>
      </c>
      <c r="P4201" s="68"/>
      <c r="Q4201" s="68" t="s">
        <v>3255</v>
      </c>
      <c r="R4201" s="69">
        <v>21424.12</v>
      </c>
      <c r="S4201" s="70">
        <v>0.7</v>
      </c>
      <c r="T4201" s="70">
        <v>14996.883999999998</v>
      </c>
      <c r="U4201" s="67" t="s">
        <v>2044</v>
      </c>
      <c r="V4201" s="71" t="s">
        <v>2045</v>
      </c>
      <c r="W4201" s="171"/>
      <c r="X4201" s="172"/>
      <c r="Y4201" s="176">
        <f t="shared" ref="Y4201:Y4264" si="2105">X4201+W4201</f>
        <v>0</v>
      </c>
      <c r="AA4201" s="192"/>
    </row>
    <row r="4202" spans="2:27">
      <c r="B4202" s="189">
        <f t="shared" si="2098"/>
        <v>0</v>
      </c>
      <c r="C4202" s="189">
        <f t="shared" ca="1" si="2099"/>
        <v>0</v>
      </c>
      <c r="D4202" s="189">
        <f t="shared" si="2100"/>
        <v>0</v>
      </c>
      <c r="E4202" s="189">
        <f t="shared" ca="1" si="2101"/>
        <v>0</v>
      </c>
      <c r="F4202" s="189">
        <f t="shared" si="2102"/>
        <v>0</v>
      </c>
      <c r="G4202" s="189" cm="1">
        <f t="array" aca="1" ref="G4202" ca="1">OFFSET(G4202,-1,,,)+1</f>
        <v>4197</v>
      </c>
      <c r="H4202" s="189">
        <f t="shared" si="2097"/>
        <v>0</v>
      </c>
      <c r="I4202" s="189">
        <f t="shared" si="2103"/>
        <v>0</v>
      </c>
      <c r="J4202" s="179">
        <f t="shared" si="2104"/>
        <v>0</v>
      </c>
      <c r="K4202" s="173" t="s">
        <v>3760</v>
      </c>
      <c r="L4202" s="174" t="str" cm="1">
        <f t="array" aca="1" ref="L4202" ca="1">IF($K4202="",OFFSET(L4202,-1,,,),K4202)</f>
        <v>15.01.23.02.01.12</v>
      </c>
      <c r="M4202" s="175" t="str" cm="1">
        <f t="array" aca="1" ref="M4202" ca="1">IF(OR($K4202=0,$K4202=""),OFFSET(M4202,-1,,,),O4202)</f>
        <v>AÇO CA50 10,00MM - CORTADO E DOBRADO</v>
      </c>
      <c r="N4202" s="67" t="s">
        <v>319</v>
      </c>
      <c r="O4202" s="68" t="s">
        <v>4294</v>
      </c>
      <c r="P4202" s="68"/>
      <c r="Q4202" s="68" t="s">
        <v>3255</v>
      </c>
      <c r="R4202" s="69">
        <v>10083</v>
      </c>
      <c r="S4202" s="70">
        <v>6.4729999999999999</v>
      </c>
      <c r="T4202" s="70">
        <v>65267.258999999998</v>
      </c>
      <c r="U4202" s="67"/>
      <c r="V4202" s="71"/>
      <c r="W4202" s="171"/>
      <c r="X4202" s="172"/>
      <c r="Y4202" s="176">
        <f t="shared" si="2105"/>
        <v>0</v>
      </c>
      <c r="AA4202" s="192"/>
    </row>
    <row r="4203" spans="2:27" hidden="1">
      <c r="B4203" s="189">
        <f t="shared" si="2098"/>
        <v>0</v>
      </c>
      <c r="C4203" s="189">
        <f t="shared" ca="1" si="2099"/>
        <v>0</v>
      </c>
      <c r="D4203" s="189">
        <f t="shared" si="2100"/>
        <v>0</v>
      </c>
      <c r="E4203" s="189">
        <f t="shared" ca="1" si="2101"/>
        <v>0</v>
      </c>
      <c r="F4203" s="189">
        <f t="shared" si="2102"/>
        <v>0</v>
      </c>
      <c r="G4203" s="189" cm="1">
        <f t="array" aca="1" ref="G4203" ca="1">OFFSET(G4203,-1,,,)+1</f>
        <v>4198</v>
      </c>
      <c r="H4203" s="189">
        <f t="shared" si="2097"/>
        <v>0</v>
      </c>
      <c r="I4203" s="189">
        <f t="shared" si="2103"/>
        <v>0</v>
      </c>
      <c r="J4203" s="179">
        <f t="shared" si="2104"/>
        <v>0</v>
      </c>
      <c r="K4203" s="173"/>
      <c r="L4203" s="174" t="str" cm="1">
        <f t="array" aca="1" ref="L4203" ca="1">IF($K4203="",OFFSET(L4203,-1,,,),K4203)</f>
        <v>15.01.23.02.01.12</v>
      </c>
      <c r="M4203" s="175" t="str" cm="1">
        <f t="array" aca="1" ref="M4203" ca="1">IF(OR($K4203=0,$K4203=""),OFFSET(M4203,-1,,,),O4203)</f>
        <v>AÇO CA50 10,00MM - CORTADO E DOBRADO</v>
      </c>
      <c r="N4203" s="67" t="s">
        <v>306</v>
      </c>
      <c r="O4203" s="68" t="s">
        <v>307</v>
      </c>
      <c r="P4203" s="68"/>
      <c r="Q4203" s="68" t="s">
        <v>3255</v>
      </c>
      <c r="R4203" s="69">
        <v>100.83</v>
      </c>
      <c r="S4203" s="70">
        <v>11</v>
      </c>
      <c r="T4203" s="70">
        <v>1109.1299999999999</v>
      </c>
      <c r="U4203" s="67" t="s">
        <v>2044</v>
      </c>
      <c r="V4203" s="71" t="s">
        <v>2045</v>
      </c>
      <c r="W4203" s="171"/>
      <c r="X4203" s="172"/>
      <c r="Y4203" s="176">
        <f t="shared" si="2105"/>
        <v>0</v>
      </c>
      <c r="AA4203" s="192"/>
    </row>
    <row r="4204" spans="2:27" hidden="1">
      <c r="B4204" s="189">
        <f t="shared" si="2098"/>
        <v>0</v>
      </c>
      <c r="C4204" s="189">
        <f t="shared" ca="1" si="2099"/>
        <v>0</v>
      </c>
      <c r="D4204" s="189">
        <f t="shared" si="2100"/>
        <v>0</v>
      </c>
      <c r="E4204" s="189">
        <f t="shared" ca="1" si="2101"/>
        <v>0</v>
      </c>
      <c r="F4204" s="189">
        <f t="shared" si="2102"/>
        <v>0</v>
      </c>
      <c r="G4204" s="189" cm="1">
        <f t="array" aca="1" ref="G4204" ca="1">OFFSET(G4204,-1,,,)+1</f>
        <v>4199</v>
      </c>
      <c r="H4204" s="189">
        <f t="shared" si="2097"/>
        <v>0</v>
      </c>
      <c r="I4204" s="189">
        <f t="shared" si="2103"/>
        <v>0</v>
      </c>
      <c r="J4204" s="179">
        <f t="shared" si="2104"/>
        <v>0</v>
      </c>
      <c r="K4204" s="173"/>
      <c r="L4204" s="174" t="str" cm="1">
        <f t="array" aca="1" ref="L4204" ca="1">IF($K4204="",OFFSET(L4204,-1,,,),K4204)</f>
        <v>15.01.23.02.01.12</v>
      </c>
      <c r="M4204" s="175" t="str" cm="1">
        <f t="array" aca="1" ref="M4204" ca="1">IF(OR($K4204=0,$K4204=""),OFFSET(M4204,-1,,,),O4204)</f>
        <v>AÇO CA50 10,00MM - CORTADO E DOBRADO</v>
      </c>
      <c r="N4204" s="67" t="s">
        <v>320</v>
      </c>
      <c r="O4204" s="68" t="s">
        <v>321</v>
      </c>
      <c r="P4204" s="68"/>
      <c r="Q4204" s="68" t="s">
        <v>3255</v>
      </c>
      <c r="R4204" s="69">
        <v>10183.83</v>
      </c>
      <c r="S4204" s="70">
        <v>5.6</v>
      </c>
      <c r="T4204" s="70">
        <v>57029.447999999997</v>
      </c>
      <c r="U4204" s="67" t="s">
        <v>2044</v>
      </c>
      <c r="V4204" s="71" t="s">
        <v>2045</v>
      </c>
      <c r="W4204" s="171"/>
      <c r="X4204" s="172"/>
      <c r="Y4204" s="176">
        <f t="shared" si="2105"/>
        <v>0</v>
      </c>
      <c r="AA4204" s="192"/>
    </row>
    <row r="4205" spans="2:27" hidden="1">
      <c r="B4205" s="189">
        <f t="shared" si="2098"/>
        <v>0</v>
      </c>
      <c r="C4205" s="189">
        <f t="shared" ca="1" si="2099"/>
        <v>0</v>
      </c>
      <c r="D4205" s="189">
        <f t="shared" si="2100"/>
        <v>0</v>
      </c>
      <c r="E4205" s="189">
        <f t="shared" ca="1" si="2101"/>
        <v>0</v>
      </c>
      <c r="F4205" s="189">
        <f t="shared" si="2102"/>
        <v>0</v>
      </c>
      <c r="G4205" s="189" cm="1">
        <f t="array" aca="1" ref="G4205" ca="1">OFFSET(G4205,-1,,,)+1</f>
        <v>4200</v>
      </c>
      <c r="H4205" s="189">
        <f t="shared" si="2097"/>
        <v>0</v>
      </c>
      <c r="I4205" s="189">
        <f t="shared" si="2103"/>
        <v>0</v>
      </c>
      <c r="J4205" s="179">
        <f t="shared" si="2104"/>
        <v>0</v>
      </c>
      <c r="K4205" s="173"/>
      <c r="L4205" s="174" t="str" cm="1">
        <f t="array" aca="1" ref="L4205" ca="1">IF($K4205="",OFFSET(L4205,-1,,,),K4205)</f>
        <v>15.01.23.02.01.12</v>
      </c>
      <c r="M4205" s="175" t="str" cm="1">
        <f t="array" aca="1" ref="M4205" ca="1">IF(OR($K4205=0,$K4205=""),OFFSET(M4205,-1,,,),O4205)</f>
        <v>AÇO CA50 10,00MM - CORTADO E DOBRADO</v>
      </c>
      <c r="N4205" s="67" t="s">
        <v>322</v>
      </c>
      <c r="O4205" s="68" t="s">
        <v>323</v>
      </c>
      <c r="P4205" s="68"/>
      <c r="Q4205" s="68" t="s">
        <v>3255</v>
      </c>
      <c r="R4205" s="69">
        <v>10183.83</v>
      </c>
      <c r="S4205" s="70">
        <v>0.7</v>
      </c>
      <c r="T4205" s="70">
        <v>7128.6809999999996</v>
      </c>
      <c r="U4205" s="67" t="s">
        <v>2044</v>
      </c>
      <c r="V4205" s="71" t="s">
        <v>2045</v>
      </c>
      <c r="W4205" s="171"/>
      <c r="X4205" s="172"/>
      <c r="Y4205" s="176">
        <f t="shared" si="2105"/>
        <v>0</v>
      </c>
      <c r="AA4205" s="192"/>
    </row>
    <row r="4206" spans="2:27">
      <c r="B4206" s="189">
        <f t="shared" si="2098"/>
        <v>0</v>
      </c>
      <c r="C4206" s="189">
        <f t="shared" ca="1" si="2099"/>
        <v>0</v>
      </c>
      <c r="D4206" s="189">
        <f t="shared" si="2100"/>
        <v>0</v>
      </c>
      <c r="E4206" s="189">
        <f t="shared" ca="1" si="2101"/>
        <v>0</v>
      </c>
      <c r="F4206" s="189">
        <f t="shared" si="2102"/>
        <v>0</v>
      </c>
      <c r="G4206" s="189" cm="1">
        <f t="array" aca="1" ref="G4206" ca="1">OFFSET(G4206,-1,,,)+1</f>
        <v>4201</v>
      </c>
      <c r="H4206" s="189">
        <f t="shared" ref="H4206:H4269" si="2106">IF(OR($K4206=0,$K4206=""),$W4206,0)</f>
        <v>0</v>
      </c>
      <c r="I4206" s="189">
        <f t="shared" si="2103"/>
        <v>0</v>
      </c>
      <c r="J4206" s="179">
        <f t="shared" si="2104"/>
        <v>0</v>
      </c>
      <c r="K4206" s="173" t="s">
        <v>3761</v>
      </c>
      <c r="L4206" s="174" t="str" cm="1">
        <f t="array" aca="1" ref="L4206" ca="1">IF($K4206="",OFFSET(L4206,-1,,,),K4206)</f>
        <v>15.01.23.02.01.13</v>
      </c>
      <c r="M4206" s="175" t="str" cm="1">
        <f t="array" aca="1" ref="M4206" ca="1">IF(OR($K4206=0,$K4206=""),OFFSET(M4206,-1,,,),O4206)</f>
        <v>AÇO CA50 12,50MM - CORTADO E DOBRADO</v>
      </c>
      <c r="N4206" s="67" t="s">
        <v>454</v>
      </c>
      <c r="O4206" s="68" t="s">
        <v>4458</v>
      </c>
      <c r="P4206" s="68"/>
      <c r="Q4206" s="68" t="s">
        <v>3255</v>
      </c>
      <c r="R4206" s="69">
        <v>19401</v>
      </c>
      <c r="S4206" s="70">
        <v>6.3719999999999999</v>
      </c>
      <c r="T4206" s="70">
        <v>123623.17199999999</v>
      </c>
      <c r="U4206" s="67"/>
      <c r="V4206" s="71"/>
      <c r="W4206" s="171"/>
      <c r="X4206" s="172"/>
      <c r="Y4206" s="176">
        <f t="shared" si="2105"/>
        <v>0</v>
      </c>
      <c r="AA4206" s="192"/>
    </row>
    <row r="4207" spans="2:27" hidden="1">
      <c r="B4207" s="189">
        <f t="shared" si="2098"/>
        <v>0</v>
      </c>
      <c r="C4207" s="189">
        <f t="shared" ca="1" si="2099"/>
        <v>0</v>
      </c>
      <c r="D4207" s="189">
        <f t="shared" si="2100"/>
        <v>0</v>
      </c>
      <c r="E4207" s="189">
        <f t="shared" ca="1" si="2101"/>
        <v>0</v>
      </c>
      <c r="F4207" s="189">
        <f t="shared" si="2102"/>
        <v>0</v>
      </c>
      <c r="G4207" s="189" cm="1">
        <f t="array" aca="1" ref="G4207" ca="1">OFFSET(G4207,-1,,,)+1</f>
        <v>4202</v>
      </c>
      <c r="H4207" s="189">
        <f t="shared" si="2106"/>
        <v>0</v>
      </c>
      <c r="I4207" s="189">
        <f t="shared" si="2103"/>
        <v>0</v>
      </c>
      <c r="J4207" s="179">
        <f t="shared" si="2104"/>
        <v>0</v>
      </c>
      <c r="K4207" s="173"/>
      <c r="L4207" s="174" t="str" cm="1">
        <f t="array" aca="1" ref="L4207" ca="1">IF($K4207="",OFFSET(L4207,-1,,,),K4207)</f>
        <v>15.01.23.02.01.13</v>
      </c>
      <c r="M4207" s="175" t="str" cm="1">
        <f t="array" aca="1" ref="M4207" ca="1">IF(OR($K4207=0,$K4207=""),OFFSET(M4207,-1,,,),O4207)</f>
        <v>AÇO CA50 12,50MM - CORTADO E DOBRADO</v>
      </c>
      <c r="N4207" s="67" t="s">
        <v>306</v>
      </c>
      <c r="O4207" s="68" t="s">
        <v>307</v>
      </c>
      <c r="P4207" s="68"/>
      <c r="Q4207" s="68" t="s">
        <v>3255</v>
      </c>
      <c r="R4207" s="69">
        <v>194.01</v>
      </c>
      <c r="S4207" s="70">
        <v>11</v>
      </c>
      <c r="T4207" s="70">
        <v>2134.1099999999997</v>
      </c>
      <c r="U4207" s="67" t="s">
        <v>2044</v>
      </c>
      <c r="V4207" s="71" t="s">
        <v>2045</v>
      </c>
      <c r="W4207" s="171"/>
      <c r="X4207" s="172"/>
      <c r="Y4207" s="176">
        <f t="shared" si="2105"/>
        <v>0</v>
      </c>
      <c r="AA4207" s="192"/>
    </row>
    <row r="4208" spans="2:27" hidden="1">
      <c r="B4208" s="189">
        <f t="shared" ref="B4208:B4271" si="2107">IF(J4208=0,0,U4208)</f>
        <v>0</v>
      </c>
      <c r="C4208" s="189">
        <f t="shared" ref="C4208:C4271" ca="1" si="2108">IF(OR(J4208=0,I4208=0),0,IF(_xlfn.IFNA(MATCH(B4208,OFFSET($B$5,,,$G4208,),),0)&gt;0,0,MAX(OFFSET($C$5,,,$G4208,))+1))</f>
        <v>0</v>
      </c>
      <c r="D4208" s="189">
        <f t="shared" ref="D4208:D4271" si="2109">IF(J4208=0,0,N4208&amp;"-"&amp;U4208)</f>
        <v>0</v>
      </c>
      <c r="E4208" s="189">
        <f t="shared" ref="E4208:E4271" ca="1" si="2110">IF(OR(J4208=0,I4208=0),0,IF(_xlfn.IFNA(MATCH(D4208,OFFSET($D$5,,,$G4208,),),0)&gt;0,0,_xlfn.MAXIFS(OFFSET($E$5,,,$G4208,),OFFSET($J$5,,,$G4208,),J4208)+1))</f>
        <v>0</v>
      </c>
      <c r="F4208" s="189">
        <f t="shared" ref="F4208:F4271" si="2111">IF(J4208=0,0,E4208&amp;"-"&amp;N4208)</f>
        <v>0</v>
      </c>
      <c r="G4208" s="189" cm="1">
        <f t="array" aca="1" ref="G4208" ca="1">OFFSET(G4208,-1,,,)+1</f>
        <v>4203</v>
      </c>
      <c r="H4208" s="189">
        <f t="shared" si="2106"/>
        <v>0</v>
      </c>
      <c r="I4208" s="189">
        <f t="shared" ref="I4208:I4271" si="2112">H4208*R4208</f>
        <v>0</v>
      </c>
      <c r="J4208" s="179">
        <f t="shared" ref="J4208:J4271" si="2113">IF(AND(I4208&lt;&gt;0,OR(K4208=0,K4208="")),N4208&amp;" - Mapa",0)</f>
        <v>0</v>
      </c>
      <c r="K4208" s="173"/>
      <c r="L4208" s="174" t="str" cm="1">
        <f t="array" aca="1" ref="L4208" ca="1">IF($K4208="",OFFSET(L4208,-1,,,),K4208)</f>
        <v>15.01.23.02.01.13</v>
      </c>
      <c r="M4208" s="175" t="str" cm="1">
        <f t="array" aca="1" ref="M4208" ca="1">IF(OR($K4208=0,$K4208=""),OFFSET(M4208,-1,,,),O4208)</f>
        <v>AÇO CA50 12,50MM - CORTADO E DOBRADO</v>
      </c>
      <c r="N4208" s="67" t="s">
        <v>455</v>
      </c>
      <c r="O4208" s="68" t="s">
        <v>456</v>
      </c>
      <c r="P4208" s="68"/>
      <c r="Q4208" s="68" t="s">
        <v>3255</v>
      </c>
      <c r="R4208" s="69">
        <v>19595.009999999998</v>
      </c>
      <c r="S4208" s="70">
        <v>5.5</v>
      </c>
      <c r="T4208" s="70">
        <v>107772.55499999999</v>
      </c>
      <c r="U4208" s="67" t="s">
        <v>2044</v>
      </c>
      <c r="V4208" s="71" t="s">
        <v>2045</v>
      </c>
      <c r="W4208" s="171"/>
      <c r="X4208" s="172"/>
      <c r="Y4208" s="176">
        <f t="shared" si="2105"/>
        <v>0</v>
      </c>
      <c r="AA4208" s="192"/>
    </row>
    <row r="4209" spans="2:27" hidden="1">
      <c r="B4209" s="189">
        <f t="shared" si="2107"/>
        <v>0</v>
      </c>
      <c r="C4209" s="189">
        <f t="shared" ca="1" si="2108"/>
        <v>0</v>
      </c>
      <c r="D4209" s="189">
        <f t="shared" si="2109"/>
        <v>0</v>
      </c>
      <c r="E4209" s="189">
        <f t="shared" ca="1" si="2110"/>
        <v>0</v>
      </c>
      <c r="F4209" s="189">
        <f t="shared" si="2111"/>
        <v>0</v>
      </c>
      <c r="G4209" s="189" cm="1">
        <f t="array" aca="1" ref="G4209" ca="1">OFFSET(G4209,-1,,,)+1</f>
        <v>4204</v>
      </c>
      <c r="H4209" s="189">
        <f t="shared" si="2106"/>
        <v>0</v>
      </c>
      <c r="I4209" s="189">
        <f t="shared" si="2112"/>
        <v>0</v>
      </c>
      <c r="J4209" s="179">
        <f t="shared" si="2113"/>
        <v>0</v>
      </c>
      <c r="K4209" s="173"/>
      <c r="L4209" s="174" t="str" cm="1">
        <f t="array" aca="1" ref="L4209" ca="1">IF($K4209="",OFFSET(L4209,-1,,,),K4209)</f>
        <v>15.01.23.02.01.13</v>
      </c>
      <c r="M4209" s="175" t="str" cm="1">
        <f t="array" aca="1" ref="M4209" ca="1">IF(OR($K4209=0,$K4209=""),OFFSET(M4209,-1,,,),O4209)</f>
        <v>AÇO CA50 12,50MM - CORTADO E DOBRADO</v>
      </c>
      <c r="N4209" s="67" t="s">
        <v>457</v>
      </c>
      <c r="O4209" s="68" t="s">
        <v>458</v>
      </c>
      <c r="P4209" s="68"/>
      <c r="Q4209" s="68" t="s">
        <v>3255</v>
      </c>
      <c r="R4209" s="69">
        <v>19595.009999999998</v>
      </c>
      <c r="S4209" s="70">
        <v>0.7</v>
      </c>
      <c r="T4209" s="70">
        <v>13716.506999999998</v>
      </c>
      <c r="U4209" s="67" t="s">
        <v>2044</v>
      </c>
      <c r="V4209" s="71" t="s">
        <v>2045</v>
      </c>
      <c r="W4209" s="171"/>
      <c r="X4209" s="172"/>
      <c r="Y4209" s="176">
        <f t="shared" si="2105"/>
        <v>0</v>
      </c>
      <c r="AA4209" s="192"/>
    </row>
    <row r="4210" spans="2:27">
      <c r="B4210" s="189">
        <f t="shared" si="2107"/>
        <v>0</v>
      </c>
      <c r="C4210" s="189">
        <f t="shared" ca="1" si="2108"/>
        <v>0</v>
      </c>
      <c r="D4210" s="189">
        <f t="shared" si="2109"/>
        <v>0</v>
      </c>
      <c r="E4210" s="189">
        <f t="shared" ca="1" si="2110"/>
        <v>0</v>
      </c>
      <c r="F4210" s="189">
        <f t="shared" si="2111"/>
        <v>0</v>
      </c>
      <c r="G4210" s="189" cm="1">
        <f t="array" aca="1" ref="G4210" ca="1">OFFSET(G4210,-1,,,)+1</f>
        <v>4205</v>
      </c>
      <c r="H4210" s="189">
        <f t="shared" si="2106"/>
        <v>0</v>
      </c>
      <c r="I4210" s="189">
        <f t="shared" si="2112"/>
        <v>0</v>
      </c>
      <c r="J4210" s="179">
        <f t="shared" si="2113"/>
        <v>0</v>
      </c>
      <c r="K4210" s="173" t="s">
        <v>3762</v>
      </c>
      <c r="L4210" s="174" t="str" cm="1">
        <f t="array" aca="1" ref="L4210" ca="1">IF($K4210="",OFFSET(L4210,-1,,,),K4210)</f>
        <v>15.01.23.02.01.14</v>
      </c>
      <c r="M4210" s="175" t="str" cm="1">
        <f t="array" aca="1" ref="M4210" ca="1">IF(OR($K4210=0,$K4210=""),OFFSET(M4210,-1,,,),O4210)</f>
        <v>AÇO CA50 16,00MM - CORTADO E DOBRADO</v>
      </c>
      <c r="N4210" s="67" t="s">
        <v>760</v>
      </c>
      <c r="O4210" s="68" t="s">
        <v>4477</v>
      </c>
      <c r="P4210" s="68"/>
      <c r="Q4210" s="68" t="s">
        <v>3255</v>
      </c>
      <c r="R4210" s="69">
        <v>14241</v>
      </c>
      <c r="S4210" s="70">
        <v>6.3719999999999999</v>
      </c>
      <c r="T4210" s="70">
        <v>90743.652000000002</v>
      </c>
      <c r="U4210" s="67"/>
      <c r="V4210" s="71"/>
      <c r="W4210" s="171"/>
      <c r="X4210" s="172"/>
      <c r="Y4210" s="176">
        <f t="shared" si="2105"/>
        <v>0</v>
      </c>
      <c r="AA4210" s="192"/>
    </row>
    <row r="4211" spans="2:27" hidden="1">
      <c r="B4211" s="189">
        <f t="shared" si="2107"/>
        <v>0</v>
      </c>
      <c r="C4211" s="189">
        <f t="shared" ca="1" si="2108"/>
        <v>0</v>
      </c>
      <c r="D4211" s="189">
        <f t="shared" si="2109"/>
        <v>0</v>
      </c>
      <c r="E4211" s="189">
        <f t="shared" ca="1" si="2110"/>
        <v>0</v>
      </c>
      <c r="F4211" s="189">
        <f t="shared" si="2111"/>
        <v>0</v>
      </c>
      <c r="G4211" s="189" cm="1">
        <f t="array" aca="1" ref="G4211" ca="1">OFFSET(G4211,-1,,,)+1</f>
        <v>4206</v>
      </c>
      <c r="H4211" s="189">
        <f t="shared" si="2106"/>
        <v>0</v>
      </c>
      <c r="I4211" s="189">
        <f t="shared" si="2112"/>
        <v>0</v>
      </c>
      <c r="J4211" s="179">
        <f t="shared" si="2113"/>
        <v>0</v>
      </c>
      <c r="K4211" s="173"/>
      <c r="L4211" s="174" t="str" cm="1">
        <f t="array" aca="1" ref="L4211" ca="1">IF($K4211="",OFFSET(L4211,-1,,,),K4211)</f>
        <v>15.01.23.02.01.14</v>
      </c>
      <c r="M4211" s="175" t="str" cm="1">
        <f t="array" aca="1" ref="M4211" ca="1">IF(OR($K4211=0,$K4211=""),OFFSET(M4211,-1,,,),O4211)</f>
        <v>AÇO CA50 16,00MM - CORTADO E DOBRADO</v>
      </c>
      <c r="N4211" s="67" t="s">
        <v>306</v>
      </c>
      <c r="O4211" s="68" t="s">
        <v>307</v>
      </c>
      <c r="P4211" s="68"/>
      <c r="Q4211" s="68" t="s">
        <v>3255</v>
      </c>
      <c r="R4211" s="69">
        <v>142.41</v>
      </c>
      <c r="S4211" s="70">
        <v>11</v>
      </c>
      <c r="T4211" s="70">
        <v>1566.51</v>
      </c>
      <c r="U4211" s="67" t="s">
        <v>2044</v>
      </c>
      <c r="V4211" s="71" t="s">
        <v>2045</v>
      </c>
      <c r="W4211" s="171"/>
      <c r="X4211" s="172"/>
      <c r="Y4211" s="176">
        <f t="shared" si="2105"/>
        <v>0</v>
      </c>
      <c r="AA4211" s="192"/>
    </row>
    <row r="4212" spans="2:27" hidden="1">
      <c r="B4212" s="189">
        <f t="shared" si="2107"/>
        <v>0</v>
      </c>
      <c r="C4212" s="189">
        <f t="shared" ca="1" si="2108"/>
        <v>0</v>
      </c>
      <c r="D4212" s="189">
        <f t="shared" si="2109"/>
        <v>0</v>
      </c>
      <c r="E4212" s="189">
        <f t="shared" ca="1" si="2110"/>
        <v>0</v>
      </c>
      <c r="F4212" s="189">
        <f t="shared" si="2111"/>
        <v>0</v>
      </c>
      <c r="G4212" s="189" cm="1">
        <f t="array" aca="1" ref="G4212" ca="1">OFFSET(G4212,-1,,,)+1</f>
        <v>4207</v>
      </c>
      <c r="H4212" s="189">
        <f t="shared" si="2106"/>
        <v>0</v>
      </c>
      <c r="I4212" s="189">
        <f t="shared" si="2112"/>
        <v>0</v>
      </c>
      <c r="J4212" s="179">
        <f t="shared" si="2113"/>
        <v>0</v>
      </c>
      <c r="K4212" s="173"/>
      <c r="L4212" s="174" t="str" cm="1">
        <f t="array" aca="1" ref="L4212" ca="1">IF($K4212="",OFFSET(L4212,-1,,,),K4212)</f>
        <v>15.01.23.02.01.14</v>
      </c>
      <c r="M4212" s="175" t="str" cm="1">
        <f t="array" aca="1" ref="M4212" ca="1">IF(OR($K4212=0,$K4212=""),OFFSET(M4212,-1,,,),O4212)</f>
        <v>AÇO CA50 16,00MM - CORTADO E DOBRADO</v>
      </c>
      <c r="N4212" s="67" t="s">
        <v>408</v>
      </c>
      <c r="O4212" s="68" t="s">
        <v>409</v>
      </c>
      <c r="P4212" s="68"/>
      <c r="Q4212" s="68" t="s">
        <v>3255</v>
      </c>
      <c r="R4212" s="69">
        <v>14383.41</v>
      </c>
      <c r="S4212" s="70">
        <v>5.5</v>
      </c>
      <c r="T4212" s="70">
        <v>79108.755000000005</v>
      </c>
      <c r="U4212" s="67" t="s">
        <v>2044</v>
      </c>
      <c r="V4212" s="71" t="s">
        <v>2045</v>
      </c>
      <c r="W4212" s="171"/>
      <c r="X4212" s="172"/>
      <c r="Y4212" s="176">
        <f t="shared" si="2105"/>
        <v>0</v>
      </c>
      <c r="AA4212" s="192"/>
    </row>
    <row r="4213" spans="2:27" hidden="1">
      <c r="B4213" s="189">
        <f t="shared" si="2107"/>
        <v>0</v>
      </c>
      <c r="C4213" s="189">
        <f t="shared" ca="1" si="2108"/>
        <v>0</v>
      </c>
      <c r="D4213" s="189">
        <f t="shared" si="2109"/>
        <v>0</v>
      </c>
      <c r="E4213" s="189">
        <f t="shared" ca="1" si="2110"/>
        <v>0</v>
      </c>
      <c r="F4213" s="189">
        <f t="shared" si="2111"/>
        <v>0</v>
      </c>
      <c r="G4213" s="189" cm="1">
        <f t="array" aca="1" ref="G4213" ca="1">OFFSET(G4213,-1,,,)+1</f>
        <v>4208</v>
      </c>
      <c r="H4213" s="189">
        <f t="shared" si="2106"/>
        <v>0</v>
      </c>
      <c r="I4213" s="189">
        <f t="shared" si="2112"/>
        <v>0</v>
      </c>
      <c r="J4213" s="179">
        <f t="shared" si="2113"/>
        <v>0</v>
      </c>
      <c r="K4213" s="173"/>
      <c r="L4213" s="174" t="str" cm="1">
        <f t="array" aca="1" ref="L4213" ca="1">IF($K4213="",OFFSET(L4213,-1,,,),K4213)</f>
        <v>15.01.23.02.01.14</v>
      </c>
      <c r="M4213" s="175" t="str" cm="1">
        <f t="array" aca="1" ref="M4213" ca="1">IF(OR($K4213=0,$K4213=""),OFFSET(M4213,-1,,,),O4213)</f>
        <v>AÇO CA50 16,00MM - CORTADO E DOBRADO</v>
      </c>
      <c r="N4213" s="67" t="s">
        <v>410</v>
      </c>
      <c r="O4213" s="68" t="s">
        <v>411</v>
      </c>
      <c r="P4213" s="68"/>
      <c r="Q4213" s="68" t="s">
        <v>3255</v>
      </c>
      <c r="R4213" s="69">
        <v>14383.41</v>
      </c>
      <c r="S4213" s="70">
        <v>0.7</v>
      </c>
      <c r="T4213" s="70">
        <v>10068.386999999999</v>
      </c>
      <c r="U4213" s="67" t="s">
        <v>2044</v>
      </c>
      <c r="V4213" s="71" t="s">
        <v>2045</v>
      </c>
      <c r="W4213" s="171"/>
      <c r="X4213" s="172"/>
      <c r="Y4213" s="176">
        <f t="shared" si="2105"/>
        <v>0</v>
      </c>
      <c r="AA4213" s="192"/>
    </row>
    <row r="4214" spans="2:27">
      <c r="B4214" s="189">
        <f t="shared" si="2107"/>
        <v>0</v>
      </c>
      <c r="C4214" s="189">
        <f t="shared" ca="1" si="2108"/>
        <v>0</v>
      </c>
      <c r="D4214" s="189">
        <f t="shared" si="2109"/>
        <v>0</v>
      </c>
      <c r="E4214" s="189">
        <f t="shared" ca="1" si="2110"/>
        <v>0</v>
      </c>
      <c r="F4214" s="189">
        <f t="shared" si="2111"/>
        <v>0</v>
      </c>
      <c r="G4214" s="189" cm="1">
        <f t="array" aca="1" ref="G4214" ca="1">OFFSET(G4214,-1,,,)+1</f>
        <v>4209</v>
      </c>
      <c r="H4214" s="189">
        <f t="shared" si="2106"/>
        <v>0</v>
      </c>
      <c r="I4214" s="189">
        <f t="shared" si="2112"/>
        <v>0</v>
      </c>
      <c r="J4214" s="179">
        <f t="shared" si="2113"/>
        <v>0</v>
      </c>
      <c r="K4214" s="173" t="s">
        <v>3763</v>
      </c>
      <c r="L4214" s="174" t="str" cm="1">
        <f t="array" aca="1" ref="L4214" ca="1">IF($K4214="",OFFSET(L4214,-1,,,),K4214)</f>
        <v>15.01.23.02.01.15</v>
      </c>
      <c r="M4214" s="175" t="str" cm="1">
        <f t="array" aca="1" ref="M4214" ca="1">IF(OR($K4214=0,$K4214=""),OFFSET(M4214,-1,,,),O4214)</f>
        <v>AÇO CA50 20,00MM - CORTADO E DOBRADO</v>
      </c>
      <c r="N4214" s="67" t="s">
        <v>761</v>
      </c>
      <c r="O4214" s="68" t="s">
        <v>4519</v>
      </c>
      <c r="P4214" s="68"/>
      <c r="Q4214" s="68" t="s">
        <v>3255</v>
      </c>
      <c r="R4214" s="69">
        <v>12995</v>
      </c>
      <c r="S4214" s="70">
        <v>6.3719999999999999</v>
      </c>
      <c r="T4214" s="70">
        <v>82804.14</v>
      </c>
      <c r="U4214" s="67"/>
      <c r="V4214" s="71"/>
      <c r="W4214" s="171"/>
      <c r="X4214" s="172"/>
      <c r="Y4214" s="176">
        <f t="shared" si="2105"/>
        <v>0</v>
      </c>
      <c r="AA4214" s="192"/>
    </row>
    <row r="4215" spans="2:27" hidden="1">
      <c r="B4215" s="189">
        <f t="shared" si="2107"/>
        <v>0</v>
      </c>
      <c r="C4215" s="189">
        <f t="shared" ca="1" si="2108"/>
        <v>0</v>
      </c>
      <c r="D4215" s="189">
        <f t="shared" si="2109"/>
        <v>0</v>
      </c>
      <c r="E4215" s="189">
        <f t="shared" ca="1" si="2110"/>
        <v>0</v>
      </c>
      <c r="F4215" s="189">
        <f t="shared" si="2111"/>
        <v>0</v>
      </c>
      <c r="G4215" s="189" cm="1">
        <f t="array" aca="1" ref="G4215" ca="1">OFFSET(G4215,-1,,,)+1</f>
        <v>4210</v>
      </c>
      <c r="H4215" s="189">
        <f t="shared" si="2106"/>
        <v>0</v>
      </c>
      <c r="I4215" s="189">
        <f t="shared" si="2112"/>
        <v>0</v>
      </c>
      <c r="J4215" s="179">
        <f t="shared" si="2113"/>
        <v>0</v>
      </c>
      <c r="K4215" s="173"/>
      <c r="L4215" s="174" t="str" cm="1">
        <f t="array" aca="1" ref="L4215" ca="1">IF($K4215="",OFFSET(L4215,-1,,,),K4215)</f>
        <v>15.01.23.02.01.15</v>
      </c>
      <c r="M4215" s="175" t="str" cm="1">
        <f t="array" aca="1" ref="M4215" ca="1">IF(OR($K4215=0,$K4215=""),OFFSET(M4215,-1,,,),O4215)</f>
        <v>AÇO CA50 20,00MM - CORTADO E DOBRADO</v>
      </c>
      <c r="N4215" s="67" t="s">
        <v>306</v>
      </c>
      <c r="O4215" s="68" t="s">
        <v>307</v>
      </c>
      <c r="P4215" s="68"/>
      <c r="Q4215" s="68" t="s">
        <v>3255</v>
      </c>
      <c r="R4215" s="69">
        <v>129.94999999999999</v>
      </c>
      <c r="S4215" s="70">
        <v>11</v>
      </c>
      <c r="T4215" s="70">
        <v>1429.4499999999998</v>
      </c>
      <c r="U4215" s="67" t="s">
        <v>2044</v>
      </c>
      <c r="V4215" s="71" t="s">
        <v>2045</v>
      </c>
      <c r="W4215" s="171"/>
      <c r="X4215" s="172"/>
      <c r="Y4215" s="176">
        <f t="shared" si="2105"/>
        <v>0</v>
      </c>
      <c r="AA4215" s="192"/>
    </row>
    <row r="4216" spans="2:27" hidden="1">
      <c r="B4216" s="189">
        <f t="shared" si="2107"/>
        <v>0</v>
      </c>
      <c r="C4216" s="189">
        <f t="shared" ca="1" si="2108"/>
        <v>0</v>
      </c>
      <c r="D4216" s="189">
        <f t="shared" si="2109"/>
        <v>0</v>
      </c>
      <c r="E4216" s="189">
        <f t="shared" ca="1" si="2110"/>
        <v>0</v>
      </c>
      <c r="F4216" s="189">
        <f t="shared" si="2111"/>
        <v>0</v>
      </c>
      <c r="G4216" s="189" cm="1">
        <f t="array" aca="1" ref="G4216" ca="1">OFFSET(G4216,-1,,,)+1</f>
        <v>4211</v>
      </c>
      <c r="H4216" s="189">
        <f t="shared" si="2106"/>
        <v>0</v>
      </c>
      <c r="I4216" s="189">
        <f t="shared" si="2112"/>
        <v>0</v>
      </c>
      <c r="J4216" s="179">
        <f t="shared" si="2113"/>
        <v>0</v>
      </c>
      <c r="K4216" s="173"/>
      <c r="L4216" s="174" t="str" cm="1">
        <f t="array" aca="1" ref="L4216" ca="1">IF($K4216="",OFFSET(L4216,-1,,,),K4216)</f>
        <v>15.01.23.02.01.15</v>
      </c>
      <c r="M4216" s="175" t="str" cm="1">
        <f t="array" aca="1" ref="M4216" ca="1">IF(OR($K4216=0,$K4216=""),OFFSET(M4216,-1,,,),O4216)</f>
        <v>AÇO CA50 20,00MM - CORTADO E DOBRADO</v>
      </c>
      <c r="N4216" s="67" t="s">
        <v>621</v>
      </c>
      <c r="O4216" s="68" t="s">
        <v>622</v>
      </c>
      <c r="P4216" s="68"/>
      <c r="Q4216" s="68" t="s">
        <v>3255</v>
      </c>
      <c r="R4216" s="69">
        <v>13124.95</v>
      </c>
      <c r="S4216" s="70">
        <v>5.5</v>
      </c>
      <c r="T4216" s="70">
        <v>72187.225000000006</v>
      </c>
      <c r="U4216" s="67" t="s">
        <v>2044</v>
      </c>
      <c r="V4216" s="71" t="s">
        <v>2045</v>
      </c>
      <c r="W4216" s="171"/>
      <c r="X4216" s="172"/>
      <c r="Y4216" s="176">
        <f t="shared" si="2105"/>
        <v>0</v>
      </c>
      <c r="AA4216" s="192"/>
    </row>
    <row r="4217" spans="2:27" hidden="1">
      <c r="B4217" s="189">
        <f t="shared" si="2107"/>
        <v>0</v>
      </c>
      <c r="C4217" s="189">
        <f t="shared" ca="1" si="2108"/>
        <v>0</v>
      </c>
      <c r="D4217" s="189">
        <f t="shared" si="2109"/>
        <v>0</v>
      </c>
      <c r="E4217" s="189">
        <f t="shared" ca="1" si="2110"/>
        <v>0</v>
      </c>
      <c r="F4217" s="189">
        <f t="shared" si="2111"/>
        <v>0</v>
      </c>
      <c r="G4217" s="189" cm="1">
        <f t="array" aca="1" ref="G4217" ca="1">OFFSET(G4217,-1,,,)+1</f>
        <v>4212</v>
      </c>
      <c r="H4217" s="189">
        <f t="shared" si="2106"/>
        <v>0</v>
      </c>
      <c r="I4217" s="189">
        <f t="shared" si="2112"/>
        <v>0</v>
      </c>
      <c r="J4217" s="179">
        <f t="shared" si="2113"/>
        <v>0</v>
      </c>
      <c r="K4217" s="173"/>
      <c r="L4217" s="174" t="str" cm="1">
        <f t="array" aca="1" ref="L4217" ca="1">IF($K4217="",OFFSET(L4217,-1,,,),K4217)</f>
        <v>15.01.23.02.01.15</v>
      </c>
      <c r="M4217" s="175" t="str" cm="1">
        <f t="array" aca="1" ref="M4217" ca="1">IF(OR($K4217=0,$K4217=""),OFFSET(M4217,-1,,,),O4217)</f>
        <v>AÇO CA50 20,00MM - CORTADO E DOBRADO</v>
      </c>
      <c r="N4217" s="67" t="s">
        <v>623</v>
      </c>
      <c r="O4217" s="68" t="s">
        <v>624</v>
      </c>
      <c r="P4217" s="68"/>
      <c r="Q4217" s="68" t="s">
        <v>3255</v>
      </c>
      <c r="R4217" s="69">
        <v>13124.95</v>
      </c>
      <c r="S4217" s="70">
        <v>0.7</v>
      </c>
      <c r="T4217" s="70">
        <v>9187.4650000000001</v>
      </c>
      <c r="U4217" s="67" t="s">
        <v>2044</v>
      </c>
      <c r="V4217" s="71" t="s">
        <v>2045</v>
      </c>
      <c r="W4217" s="171"/>
      <c r="X4217" s="172"/>
      <c r="Y4217" s="176">
        <f t="shared" si="2105"/>
        <v>0</v>
      </c>
      <c r="AA4217" s="192"/>
    </row>
    <row r="4218" spans="2:27">
      <c r="B4218" s="189">
        <f t="shared" si="2107"/>
        <v>0</v>
      </c>
      <c r="C4218" s="189">
        <f t="shared" ca="1" si="2108"/>
        <v>0</v>
      </c>
      <c r="D4218" s="189">
        <f t="shared" si="2109"/>
        <v>0</v>
      </c>
      <c r="E4218" s="189">
        <f t="shared" ca="1" si="2110"/>
        <v>0</v>
      </c>
      <c r="F4218" s="189">
        <f t="shared" si="2111"/>
        <v>0</v>
      </c>
      <c r="G4218" s="189" cm="1">
        <f t="array" aca="1" ref="G4218" ca="1">OFFSET(G4218,-1,,,)+1</f>
        <v>4213</v>
      </c>
      <c r="H4218" s="189">
        <f t="shared" si="2106"/>
        <v>0</v>
      </c>
      <c r="I4218" s="189">
        <f t="shared" si="2112"/>
        <v>0</v>
      </c>
      <c r="J4218" s="179">
        <f t="shared" si="2113"/>
        <v>0</v>
      </c>
      <c r="K4218" s="173" t="s">
        <v>3764</v>
      </c>
      <c r="L4218" s="174" t="str" cm="1">
        <f t="array" aca="1" ref="L4218" ca="1">IF($K4218="",OFFSET(L4218,-1,,,),K4218)</f>
        <v>15.01.23.02.01.16</v>
      </c>
      <c r="M4218" s="175" t="str" cm="1">
        <f t="array" aca="1" ref="M4218" ca="1">IF(OR($K4218=0,$K4218=""),OFFSET(M4218,-1,,,),O4218)</f>
        <v>AÇO CA50 25,00MM - CORTADO E DOBRADO</v>
      </c>
      <c r="N4218" s="67" t="s">
        <v>2866</v>
      </c>
      <c r="O4218" s="68" t="s">
        <v>4890</v>
      </c>
      <c r="P4218" s="68"/>
      <c r="Q4218" s="68" t="s">
        <v>3255</v>
      </c>
      <c r="R4218" s="69">
        <v>23296</v>
      </c>
      <c r="S4218" s="70">
        <v>6.3719999999999999</v>
      </c>
      <c r="T4218" s="70">
        <v>148442.11199999999</v>
      </c>
      <c r="U4218" s="67"/>
      <c r="V4218" s="71"/>
      <c r="W4218" s="171"/>
      <c r="X4218" s="172"/>
      <c r="Y4218" s="176">
        <f t="shared" si="2105"/>
        <v>0</v>
      </c>
      <c r="AA4218" s="192"/>
    </row>
    <row r="4219" spans="2:27" hidden="1">
      <c r="B4219" s="189">
        <f t="shared" si="2107"/>
        <v>0</v>
      </c>
      <c r="C4219" s="189">
        <f t="shared" ca="1" si="2108"/>
        <v>0</v>
      </c>
      <c r="D4219" s="189">
        <f t="shared" si="2109"/>
        <v>0</v>
      </c>
      <c r="E4219" s="189">
        <f t="shared" ca="1" si="2110"/>
        <v>0</v>
      </c>
      <c r="F4219" s="189">
        <f t="shared" si="2111"/>
        <v>0</v>
      </c>
      <c r="G4219" s="189" cm="1">
        <f t="array" aca="1" ref="G4219" ca="1">OFFSET(G4219,-1,,,)+1</f>
        <v>4214</v>
      </c>
      <c r="H4219" s="189">
        <f t="shared" si="2106"/>
        <v>0</v>
      </c>
      <c r="I4219" s="189">
        <f t="shared" si="2112"/>
        <v>0</v>
      </c>
      <c r="J4219" s="179">
        <f t="shared" si="2113"/>
        <v>0</v>
      </c>
      <c r="K4219" s="173"/>
      <c r="L4219" s="174" t="str" cm="1">
        <f t="array" aca="1" ref="L4219" ca="1">IF($K4219="",OFFSET(L4219,-1,,,),K4219)</f>
        <v>15.01.23.02.01.16</v>
      </c>
      <c r="M4219" s="175" t="str" cm="1">
        <f t="array" aca="1" ref="M4219" ca="1">IF(OR($K4219=0,$K4219=""),OFFSET(M4219,-1,,,),O4219)</f>
        <v>AÇO CA50 25,00MM - CORTADO E DOBRADO</v>
      </c>
      <c r="N4219" s="67" t="s">
        <v>306</v>
      </c>
      <c r="O4219" s="68" t="s">
        <v>307</v>
      </c>
      <c r="P4219" s="68"/>
      <c r="Q4219" s="68" t="s">
        <v>3255</v>
      </c>
      <c r="R4219" s="69">
        <v>232.96</v>
      </c>
      <c r="S4219" s="70">
        <v>11</v>
      </c>
      <c r="T4219" s="70">
        <v>2562.56</v>
      </c>
      <c r="U4219" s="67" t="s">
        <v>2044</v>
      </c>
      <c r="V4219" s="71" t="s">
        <v>2045</v>
      </c>
      <c r="W4219" s="171"/>
      <c r="X4219" s="172"/>
      <c r="Y4219" s="176">
        <f t="shared" si="2105"/>
        <v>0</v>
      </c>
      <c r="AA4219" s="192"/>
    </row>
    <row r="4220" spans="2:27" hidden="1">
      <c r="B4220" s="189">
        <f t="shared" si="2107"/>
        <v>0</v>
      </c>
      <c r="C4220" s="189">
        <f t="shared" ca="1" si="2108"/>
        <v>0</v>
      </c>
      <c r="D4220" s="189">
        <f t="shared" si="2109"/>
        <v>0</v>
      </c>
      <c r="E4220" s="189">
        <f t="shared" ca="1" si="2110"/>
        <v>0</v>
      </c>
      <c r="F4220" s="189">
        <f t="shared" si="2111"/>
        <v>0</v>
      </c>
      <c r="G4220" s="189" cm="1">
        <f t="array" aca="1" ref="G4220" ca="1">OFFSET(G4220,-1,,,)+1</f>
        <v>4215</v>
      </c>
      <c r="H4220" s="189">
        <f t="shared" si="2106"/>
        <v>0</v>
      </c>
      <c r="I4220" s="189">
        <f t="shared" si="2112"/>
        <v>0</v>
      </c>
      <c r="J4220" s="179">
        <f t="shared" si="2113"/>
        <v>0</v>
      </c>
      <c r="K4220" s="173"/>
      <c r="L4220" s="174" t="str" cm="1">
        <f t="array" aca="1" ref="L4220" ca="1">IF($K4220="",OFFSET(L4220,-1,,,),K4220)</f>
        <v>15.01.23.02.01.16</v>
      </c>
      <c r="M4220" s="175" t="str" cm="1">
        <f t="array" aca="1" ref="M4220" ca="1">IF(OR($K4220=0,$K4220=""),OFFSET(M4220,-1,,,),O4220)</f>
        <v>AÇO CA50 25,00MM - CORTADO E DOBRADO</v>
      </c>
      <c r="N4220" s="67" t="s">
        <v>2867</v>
      </c>
      <c r="O4220" s="68" t="s">
        <v>3077</v>
      </c>
      <c r="P4220" s="68"/>
      <c r="Q4220" s="68" t="s">
        <v>3255</v>
      </c>
      <c r="R4220" s="69">
        <v>23528.959999999999</v>
      </c>
      <c r="S4220" s="70">
        <v>5.5</v>
      </c>
      <c r="T4220" s="70">
        <v>129409.28</v>
      </c>
      <c r="U4220" s="67" t="s">
        <v>2044</v>
      </c>
      <c r="V4220" s="71" t="s">
        <v>2045</v>
      </c>
      <c r="W4220" s="171"/>
      <c r="X4220" s="172"/>
      <c r="Y4220" s="176">
        <f t="shared" si="2105"/>
        <v>0</v>
      </c>
      <c r="AA4220" s="192"/>
    </row>
    <row r="4221" spans="2:27" hidden="1">
      <c r="B4221" s="189">
        <f t="shared" si="2107"/>
        <v>0</v>
      </c>
      <c r="C4221" s="189">
        <f t="shared" ca="1" si="2108"/>
        <v>0</v>
      </c>
      <c r="D4221" s="189">
        <f t="shared" si="2109"/>
        <v>0</v>
      </c>
      <c r="E4221" s="189">
        <f t="shared" ca="1" si="2110"/>
        <v>0</v>
      </c>
      <c r="F4221" s="189">
        <f t="shared" si="2111"/>
        <v>0</v>
      </c>
      <c r="G4221" s="189" cm="1">
        <f t="array" aca="1" ref="G4221" ca="1">OFFSET(G4221,-1,,,)+1</f>
        <v>4216</v>
      </c>
      <c r="H4221" s="189">
        <f t="shared" si="2106"/>
        <v>0</v>
      </c>
      <c r="I4221" s="189">
        <f t="shared" si="2112"/>
        <v>0</v>
      </c>
      <c r="J4221" s="179">
        <f t="shared" si="2113"/>
        <v>0</v>
      </c>
      <c r="K4221" s="173"/>
      <c r="L4221" s="174" t="str" cm="1">
        <f t="array" aca="1" ref="L4221" ca="1">IF($K4221="",OFFSET(L4221,-1,,,),K4221)</f>
        <v>15.01.23.02.01.16</v>
      </c>
      <c r="M4221" s="175" t="str" cm="1">
        <f t="array" aca="1" ref="M4221" ca="1">IF(OR($K4221=0,$K4221=""),OFFSET(M4221,-1,,,),O4221)</f>
        <v>AÇO CA50 25,00MM - CORTADO E DOBRADO</v>
      </c>
      <c r="N4221" s="67" t="s">
        <v>2868</v>
      </c>
      <c r="O4221" s="68" t="s">
        <v>3078</v>
      </c>
      <c r="P4221" s="68"/>
      <c r="Q4221" s="68" t="s">
        <v>3255</v>
      </c>
      <c r="R4221" s="69">
        <v>23528.959999999999</v>
      </c>
      <c r="S4221" s="70">
        <v>0.7</v>
      </c>
      <c r="T4221" s="70">
        <v>16470.271999999997</v>
      </c>
      <c r="U4221" s="67" t="s">
        <v>2044</v>
      </c>
      <c r="V4221" s="71" t="s">
        <v>2045</v>
      </c>
      <c r="W4221" s="171"/>
      <c r="X4221" s="172"/>
      <c r="Y4221" s="176">
        <f t="shared" si="2105"/>
        <v>0</v>
      </c>
      <c r="AA4221" s="192"/>
    </row>
    <row r="4222" spans="2:27">
      <c r="B4222" s="189">
        <f t="shared" si="2107"/>
        <v>0</v>
      </c>
      <c r="C4222" s="189">
        <f t="shared" ca="1" si="2108"/>
        <v>0</v>
      </c>
      <c r="D4222" s="189">
        <f t="shared" si="2109"/>
        <v>0</v>
      </c>
      <c r="E4222" s="189">
        <f t="shared" ca="1" si="2110"/>
        <v>0</v>
      </c>
      <c r="F4222" s="189">
        <f t="shared" si="2111"/>
        <v>0</v>
      </c>
      <c r="G4222" s="189" cm="1">
        <f t="array" aca="1" ref="G4222" ca="1">OFFSET(G4222,-1,,,)+1</f>
        <v>4217</v>
      </c>
      <c r="H4222" s="189">
        <f t="shared" si="2106"/>
        <v>0</v>
      </c>
      <c r="I4222" s="189">
        <f t="shared" si="2112"/>
        <v>0</v>
      </c>
      <c r="J4222" s="179">
        <f t="shared" si="2113"/>
        <v>0</v>
      </c>
      <c r="K4222" s="173" t="s">
        <v>3765</v>
      </c>
      <c r="L4222" s="174" t="str" cm="1">
        <f t="array" aca="1" ref="L4222" ca="1">IF($K4222="",OFFSET(L4222,-1,,,),K4222)</f>
        <v>15.01.23.02.01.17</v>
      </c>
      <c r="M4222" s="175" t="str" cm="1">
        <f t="array" aca="1" ref="M4222" ca="1">IF(OR($K4222=0,$K4222=""),OFFSET(M4222,-1,,,),O4222)</f>
        <v>CONCRETO FCK 45 MPA SLUMP 12 APLICADO EM PEÇAS ESTRUTURAIS COM BOMBA ESTACIONÁRIA</v>
      </c>
      <c r="N4222" s="67" t="s">
        <v>4173</v>
      </c>
      <c r="O4222" s="68" t="s">
        <v>4891</v>
      </c>
      <c r="P4222" s="68"/>
      <c r="Q4222" s="68" t="s">
        <v>3256</v>
      </c>
      <c r="R4222" s="69">
        <v>1180.47</v>
      </c>
      <c r="S4222" s="70">
        <v>594.84249999999997</v>
      </c>
      <c r="T4222" s="70">
        <v>702193.72597499995</v>
      </c>
      <c r="U4222" s="67"/>
      <c r="V4222" s="71"/>
      <c r="W4222" s="171"/>
      <c r="X4222" s="172"/>
      <c r="Y4222" s="176">
        <f t="shared" si="2105"/>
        <v>0</v>
      </c>
      <c r="AA4222" s="192"/>
    </row>
    <row r="4223" spans="2:27" hidden="1">
      <c r="B4223" s="189">
        <f t="shared" si="2107"/>
        <v>0</v>
      </c>
      <c r="C4223" s="189">
        <f t="shared" ca="1" si="2108"/>
        <v>0</v>
      </c>
      <c r="D4223" s="189">
        <f t="shared" si="2109"/>
        <v>0</v>
      </c>
      <c r="E4223" s="189">
        <f t="shared" ca="1" si="2110"/>
        <v>0</v>
      </c>
      <c r="F4223" s="189">
        <f t="shared" si="2111"/>
        <v>0</v>
      </c>
      <c r="G4223" s="189" cm="1">
        <f t="array" aca="1" ref="G4223" ca="1">OFFSET(G4223,-1,,,)+1</f>
        <v>4218</v>
      </c>
      <c r="H4223" s="189">
        <f t="shared" si="2106"/>
        <v>0</v>
      </c>
      <c r="I4223" s="189">
        <f t="shared" si="2112"/>
        <v>0</v>
      </c>
      <c r="J4223" s="179">
        <f t="shared" si="2113"/>
        <v>0</v>
      </c>
      <c r="K4223" s="173"/>
      <c r="L4223" s="174" t="str" cm="1">
        <f t="array" aca="1" ref="L4223" ca="1">IF($K4223="",OFFSET(L4223,-1,,,),K4223)</f>
        <v>15.01.23.02.01.17</v>
      </c>
      <c r="M4223" s="175" t="str" cm="1">
        <f t="array" aca="1" ref="M4223" ca="1">IF(OR($K4223=0,$K4223=""),OFFSET(M4223,-1,,,),O4223)</f>
        <v>CONCRETO FCK 45 MPA SLUMP 12 APLICADO EM PEÇAS ESTRUTURAIS COM BOMBA ESTACIONÁRIA</v>
      </c>
      <c r="N4223" s="67" t="s">
        <v>240</v>
      </c>
      <c r="O4223" s="68" t="s">
        <v>179</v>
      </c>
      <c r="P4223" s="68"/>
      <c r="Q4223" s="68" t="s">
        <v>3255</v>
      </c>
      <c r="R4223" s="69">
        <v>3057.4173000000001</v>
      </c>
      <c r="S4223" s="70">
        <v>0.75</v>
      </c>
      <c r="T4223" s="70">
        <v>2293.0629749999998</v>
      </c>
      <c r="U4223" s="67" t="s">
        <v>2044</v>
      </c>
      <c r="V4223" s="71" t="s">
        <v>2045</v>
      </c>
      <c r="W4223" s="171"/>
      <c r="X4223" s="172"/>
      <c r="Y4223" s="176">
        <f t="shared" si="2105"/>
        <v>0</v>
      </c>
      <c r="AA4223" s="192"/>
    </row>
    <row r="4224" spans="2:27" hidden="1">
      <c r="B4224" s="189">
        <f t="shared" si="2107"/>
        <v>0</v>
      </c>
      <c r="C4224" s="189">
        <f t="shared" ca="1" si="2108"/>
        <v>0</v>
      </c>
      <c r="D4224" s="189">
        <f t="shared" si="2109"/>
        <v>0</v>
      </c>
      <c r="E4224" s="189">
        <f t="shared" ca="1" si="2110"/>
        <v>0</v>
      </c>
      <c r="F4224" s="189">
        <f t="shared" si="2111"/>
        <v>0</v>
      </c>
      <c r="G4224" s="189" cm="1">
        <f t="array" aca="1" ref="G4224" ca="1">OFFSET(G4224,-1,,,)+1</f>
        <v>4219</v>
      </c>
      <c r="H4224" s="189">
        <f t="shared" si="2106"/>
        <v>0</v>
      </c>
      <c r="I4224" s="189">
        <f t="shared" si="2112"/>
        <v>0</v>
      </c>
      <c r="J4224" s="179">
        <f t="shared" si="2113"/>
        <v>0</v>
      </c>
      <c r="K4224" s="173"/>
      <c r="L4224" s="174" t="str" cm="1">
        <f t="array" aca="1" ref="L4224" ca="1">IF($K4224="",OFFSET(L4224,-1,,,),K4224)</f>
        <v>15.01.23.02.01.17</v>
      </c>
      <c r="M4224" s="175" t="str" cm="1">
        <f t="array" aca="1" ref="M4224" ca="1">IF(OR($K4224=0,$K4224=""),OFFSET(M4224,-1,,,),O4224)</f>
        <v>CONCRETO FCK 45 MPA SLUMP 12 APLICADO EM PEÇAS ESTRUTURAIS COM BOMBA ESTACIONÁRIA</v>
      </c>
      <c r="N4224" s="67" t="s">
        <v>4174</v>
      </c>
      <c r="O4224" s="68" t="s">
        <v>4892</v>
      </c>
      <c r="P4224" s="68"/>
      <c r="Q4224" s="68" t="s">
        <v>3256</v>
      </c>
      <c r="R4224" s="69">
        <v>1298.5170000000001</v>
      </c>
      <c r="S4224" s="70">
        <v>539</v>
      </c>
      <c r="T4224" s="70">
        <v>699900.66300000006</v>
      </c>
      <c r="U4224" s="67" t="s">
        <v>2044</v>
      </c>
      <c r="V4224" s="71" t="s">
        <v>2045</v>
      </c>
      <c r="W4224" s="171"/>
      <c r="X4224" s="172"/>
      <c r="Y4224" s="176">
        <f t="shared" si="2105"/>
        <v>0</v>
      </c>
      <c r="AA4224" s="192"/>
    </row>
    <row r="4225" spans="2:27">
      <c r="B4225" s="189">
        <f t="shared" si="2107"/>
        <v>0</v>
      </c>
      <c r="C4225" s="189">
        <f t="shared" ca="1" si="2108"/>
        <v>0</v>
      </c>
      <c r="D4225" s="189">
        <f t="shared" si="2109"/>
        <v>0</v>
      </c>
      <c r="E4225" s="189">
        <f t="shared" ca="1" si="2110"/>
        <v>0</v>
      </c>
      <c r="F4225" s="189">
        <f t="shared" si="2111"/>
        <v>0</v>
      </c>
      <c r="G4225" s="189" cm="1">
        <f t="array" aca="1" ref="G4225" ca="1">OFFSET(G4225,-1,,,)+1</f>
        <v>4220</v>
      </c>
      <c r="H4225" s="189">
        <f t="shared" si="2106"/>
        <v>0</v>
      </c>
      <c r="I4225" s="189">
        <f t="shared" si="2112"/>
        <v>0</v>
      </c>
      <c r="J4225" s="179">
        <f t="shared" si="2113"/>
        <v>0</v>
      </c>
      <c r="K4225" s="173" t="s">
        <v>3766</v>
      </c>
      <c r="L4225" s="174" t="str" cm="1">
        <f t="array" aca="1" ref="L4225" ca="1">IF($K4225="",OFFSET(L4225,-1,,,),K4225)</f>
        <v>15.01.23.02.01.18</v>
      </c>
      <c r="M4225" s="175" t="str" cm="1">
        <f t="array" aca="1" ref="M4225" ca="1">IF(OR($K4225=0,$K4225=""),OFFSET(M4225,-1,,,),O4225)</f>
        <v>TAXA DE BOMBA ESTACIONÁRIA</v>
      </c>
      <c r="N4225" s="67" t="s">
        <v>330</v>
      </c>
      <c r="O4225" s="68" t="s">
        <v>3074</v>
      </c>
      <c r="P4225" s="68"/>
      <c r="Q4225" s="68" t="s">
        <v>3256</v>
      </c>
      <c r="R4225" s="69">
        <v>1180.47</v>
      </c>
      <c r="S4225" s="70">
        <v>66</v>
      </c>
      <c r="T4225" s="70">
        <v>77911.02</v>
      </c>
      <c r="U4225" s="67"/>
      <c r="V4225" s="71"/>
      <c r="W4225" s="171"/>
      <c r="X4225" s="172"/>
      <c r="Y4225" s="176">
        <f t="shared" si="2105"/>
        <v>0</v>
      </c>
      <c r="AA4225" s="192"/>
    </row>
    <row r="4226" spans="2:27" hidden="1">
      <c r="B4226" s="189">
        <f t="shared" si="2107"/>
        <v>0</v>
      </c>
      <c r="C4226" s="189">
        <f t="shared" ca="1" si="2108"/>
        <v>0</v>
      </c>
      <c r="D4226" s="189">
        <f t="shared" si="2109"/>
        <v>0</v>
      </c>
      <c r="E4226" s="189">
        <f t="shared" ca="1" si="2110"/>
        <v>0</v>
      </c>
      <c r="F4226" s="189">
        <f t="shared" si="2111"/>
        <v>0</v>
      </c>
      <c r="G4226" s="189" cm="1">
        <f t="array" aca="1" ref="G4226" ca="1">OFFSET(G4226,-1,,,)+1</f>
        <v>4221</v>
      </c>
      <c r="H4226" s="189">
        <f t="shared" si="2106"/>
        <v>0</v>
      </c>
      <c r="I4226" s="189">
        <f t="shared" si="2112"/>
        <v>0</v>
      </c>
      <c r="J4226" s="179">
        <f t="shared" si="2113"/>
        <v>0</v>
      </c>
      <c r="K4226" s="173"/>
      <c r="L4226" s="174" t="str" cm="1">
        <f t="array" aca="1" ref="L4226" ca="1">IF($K4226="",OFFSET(L4226,-1,,,),K4226)</f>
        <v>15.01.23.02.01.18</v>
      </c>
      <c r="M4226" s="175" t="str" cm="1">
        <f t="array" aca="1" ref="M4226" ca="1">IF(OR($K4226=0,$K4226=""),OFFSET(M4226,-1,,,),O4226)</f>
        <v>TAXA DE BOMBA ESTACIONÁRIA</v>
      </c>
      <c r="N4226" s="67" t="s">
        <v>300</v>
      </c>
      <c r="O4226" s="68" t="s">
        <v>301</v>
      </c>
      <c r="P4226" s="68"/>
      <c r="Q4226" s="68" t="s">
        <v>3256</v>
      </c>
      <c r="R4226" s="69">
        <v>1298.5170000000001</v>
      </c>
      <c r="S4226" s="70">
        <v>60</v>
      </c>
      <c r="T4226" s="70">
        <v>77911.02</v>
      </c>
      <c r="U4226" s="67" t="s">
        <v>2044</v>
      </c>
      <c r="V4226" s="71" t="s">
        <v>2045</v>
      </c>
      <c r="W4226" s="171"/>
      <c r="X4226" s="172"/>
      <c r="Y4226" s="176">
        <f t="shared" si="2105"/>
        <v>0</v>
      </c>
      <c r="AA4226" s="192"/>
    </row>
    <row r="4227" spans="2:27">
      <c r="B4227" s="189">
        <f t="shared" si="2107"/>
        <v>0</v>
      </c>
      <c r="C4227" s="189">
        <f t="shared" ca="1" si="2108"/>
        <v>0</v>
      </c>
      <c r="D4227" s="189">
        <f t="shared" si="2109"/>
        <v>0</v>
      </c>
      <c r="E4227" s="189">
        <f t="shared" ca="1" si="2110"/>
        <v>0</v>
      </c>
      <c r="F4227" s="189">
        <f t="shared" si="2111"/>
        <v>0</v>
      </c>
      <c r="G4227" s="189" cm="1">
        <f t="array" aca="1" ref="G4227" ca="1">OFFSET(G4227,-1,,,)+1</f>
        <v>4222</v>
      </c>
      <c r="H4227" s="189">
        <f t="shared" si="2106"/>
        <v>0</v>
      </c>
      <c r="I4227" s="189">
        <f t="shared" si="2112"/>
        <v>0</v>
      </c>
      <c r="J4227" s="179">
        <f t="shared" si="2113"/>
        <v>0</v>
      </c>
      <c r="K4227" s="173" t="s">
        <v>3767</v>
      </c>
      <c r="L4227" s="174" t="str" cm="1">
        <f t="array" aca="1" ref="L4227" ca="1">IF($K4227="",OFFSET(L4227,-1,,,),K4227)</f>
        <v>15.01.23.02.01.19</v>
      </c>
      <c r="M4227" s="175" t="str" cm="1">
        <f t="array" aca="1" ref="M4227" ca="1">IF(OR($K4227=0,$K4227=""),OFFSET(M4227,-1,,,),O4227)</f>
        <v>MÃO DE OBRA PARA MONTAGEM, DESMONTAGEM, LANÇAMENTO DE CONCRETO E ARMAÇÃO PARA ESTRUTURA DE CONCRETO EM FORMA CUBETA</v>
      </c>
      <c r="N4227" s="67" t="s">
        <v>2935</v>
      </c>
      <c r="O4227" s="68" t="s">
        <v>4893</v>
      </c>
      <c r="P4227" s="68"/>
      <c r="Q4227" s="68" t="s">
        <v>3256</v>
      </c>
      <c r="R4227" s="69">
        <v>1180.47</v>
      </c>
      <c r="S4227" s="70">
        <v>730</v>
      </c>
      <c r="T4227" s="70">
        <v>861743.1</v>
      </c>
      <c r="U4227" s="67"/>
      <c r="V4227" s="71"/>
      <c r="W4227" s="171"/>
      <c r="X4227" s="172"/>
      <c r="Y4227" s="176">
        <f t="shared" si="2105"/>
        <v>0</v>
      </c>
      <c r="AA4227" s="192"/>
    </row>
    <row r="4228" spans="2:27" hidden="1">
      <c r="B4228" s="189">
        <f t="shared" si="2107"/>
        <v>0</v>
      </c>
      <c r="C4228" s="189">
        <f t="shared" ca="1" si="2108"/>
        <v>0</v>
      </c>
      <c r="D4228" s="189">
        <f t="shared" si="2109"/>
        <v>0</v>
      </c>
      <c r="E4228" s="189">
        <f t="shared" ca="1" si="2110"/>
        <v>0</v>
      </c>
      <c r="F4228" s="189">
        <f t="shared" si="2111"/>
        <v>0</v>
      </c>
      <c r="G4228" s="189" cm="1">
        <f t="array" aca="1" ref="G4228" ca="1">OFFSET(G4228,-1,,,)+1</f>
        <v>4223</v>
      </c>
      <c r="H4228" s="189">
        <f t="shared" si="2106"/>
        <v>0</v>
      </c>
      <c r="I4228" s="189">
        <f t="shared" si="2112"/>
        <v>0</v>
      </c>
      <c r="J4228" s="179">
        <f t="shared" si="2113"/>
        <v>0</v>
      </c>
      <c r="K4228" s="173"/>
      <c r="L4228" s="174" t="str" cm="1">
        <f t="array" aca="1" ref="L4228" ca="1">IF($K4228="",OFFSET(L4228,-1,,,),K4228)</f>
        <v>15.01.23.02.01.19</v>
      </c>
      <c r="M4228" s="175" t="str" cm="1">
        <f t="array" aca="1" ref="M4228" ca="1">IF(OR($K4228=0,$K4228=""),OFFSET(M4228,-1,,,),O4228)</f>
        <v>MÃO DE OBRA PARA MONTAGEM, DESMONTAGEM, LANÇAMENTO DE CONCRETO E ARMAÇÃO PARA ESTRUTURA DE CONCRETO EM FORMA CUBETA</v>
      </c>
      <c r="N4228" s="67" t="s">
        <v>3843</v>
      </c>
      <c r="O4228" s="68" t="s">
        <v>4295</v>
      </c>
      <c r="P4228" s="68"/>
      <c r="Q4228" s="68" t="s">
        <v>3256</v>
      </c>
      <c r="R4228" s="69">
        <v>1180.47</v>
      </c>
      <c r="S4228" s="70">
        <v>730</v>
      </c>
      <c r="T4228" s="70">
        <v>861743.1</v>
      </c>
      <c r="U4228" s="67" t="s">
        <v>2044</v>
      </c>
      <c r="V4228" s="71" t="s">
        <v>2045</v>
      </c>
      <c r="W4228" s="171"/>
      <c r="X4228" s="172"/>
      <c r="Y4228" s="176">
        <f t="shared" si="2105"/>
        <v>0</v>
      </c>
      <c r="AA4228" s="192"/>
    </row>
    <row r="4229" spans="2:27">
      <c r="B4229" s="189">
        <f t="shared" si="2107"/>
        <v>0</v>
      </c>
      <c r="C4229" s="189">
        <f t="shared" ca="1" si="2108"/>
        <v>0</v>
      </c>
      <c r="D4229" s="189">
        <f t="shared" si="2109"/>
        <v>0</v>
      </c>
      <c r="E4229" s="189">
        <f t="shared" ca="1" si="2110"/>
        <v>0</v>
      </c>
      <c r="F4229" s="189">
        <f t="shared" si="2111"/>
        <v>0</v>
      </c>
      <c r="G4229" s="189" cm="1">
        <f t="array" aca="1" ref="G4229" ca="1">OFFSET(G4229,-1,,,)+1</f>
        <v>4224</v>
      </c>
      <c r="H4229" s="189">
        <f t="shared" si="2106"/>
        <v>0</v>
      </c>
      <c r="I4229" s="189">
        <f t="shared" si="2112"/>
        <v>0</v>
      </c>
      <c r="J4229" s="179">
        <f t="shared" si="2113"/>
        <v>0</v>
      </c>
      <c r="K4229" s="173" t="s">
        <v>3768</v>
      </c>
      <c r="L4229" s="174" t="str" cm="1">
        <f t="array" aca="1" ref="L4229" ca="1">IF($K4229="",OFFSET(L4229,-1,,,),K4229)</f>
        <v>15.01.23.02.01.20</v>
      </c>
      <c r="M4229" s="175" t="str" cm="1">
        <f t="array" aca="1" ref="M4229" ca="1">IF(OR($K4229=0,$K4229=""),OFFSET(M4229,-1,,,),O4229)</f>
        <v>FABRICAÇÃO DE FORMA FEITA EM OBRA PARA BLOCOS EM CHAPA COMPENSADA PLASTIFICADA E=18MM - 3 APROVEITAMENTOS</v>
      </c>
      <c r="N4229" s="67" t="s">
        <v>4175</v>
      </c>
      <c r="O4229" s="68" t="s">
        <v>4894</v>
      </c>
      <c r="P4229" s="68"/>
      <c r="Q4229" s="68" t="s">
        <v>3258</v>
      </c>
      <c r="R4229" s="69">
        <v>1550.14</v>
      </c>
      <c r="S4229" s="70">
        <v>40.621400000000001</v>
      </c>
      <c r="T4229" s="70">
        <v>62968.85699600001</v>
      </c>
      <c r="U4229" s="67"/>
      <c r="V4229" s="71"/>
      <c r="W4229" s="171"/>
      <c r="X4229" s="172"/>
      <c r="Y4229" s="176">
        <f t="shared" si="2105"/>
        <v>0</v>
      </c>
      <c r="AA4229" s="192"/>
    </row>
    <row r="4230" spans="2:27" hidden="1">
      <c r="B4230" s="189">
        <f t="shared" si="2107"/>
        <v>0</v>
      </c>
      <c r="C4230" s="189">
        <f t="shared" ca="1" si="2108"/>
        <v>0</v>
      </c>
      <c r="D4230" s="189">
        <f t="shared" si="2109"/>
        <v>0</v>
      </c>
      <c r="E4230" s="189">
        <f t="shared" ca="1" si="2110"/>
        <v>0</v>
      </c>
      <c r="F4230" s="189">
        <f t="shared" si="2111"/>
        <v>0</v>
      </c>
      <c r="G4230" s="189" cm="1">
        <f t="array" aca="1" ref="G4230" ca="1">OFFSET(G4230,-1,,,)+1</f>
        <v>4225</v>
      </c>
      <c r="H4230" s="189">
        <f t="shared" si="2106"/>
        <v>0</v>
      </c>
      <c r="I4230" s="189">
        <f t="shared" si="2112"/>
        <v>0</v>
      </c>
      <c r="J4230" s="179">
        <f t="shared" si="2113"/>
        <v>0</v>
      </c>
      <c r="K4230" s="173"/>
      <c r="L4230" s="174" t="str" cm="1">
        <f t="array" aca="1" ref="L4230" ca="1">IF($K4230="",OFFSET(L4230,-1,,,),K4230)</f>
        <v>15.01.23.02.01.20</v>
      </c>
      <c r="M4230" s="175" t="str" cm="1">
        <f t="array" aca="1" ref="M4230" ca="1">IF(OR($K4230=0,$K4230=""),OFFSET(M4230,-1,,,),O4230)</f>
        <v>FABRICAÇÃO DE FORMA FEITA EM OBRA PARA BLOCOS EM CHAPA COMPENSADA PLASTIFICADA E=18MM - 3 APROVEITAMENTOS</v>
      </c>
      <c r="N4230" s="67" t="s">
        <v>171</v>
      </c>
      <c r="O4230" s="68" t="s">
        <v>172</v>
      </c>
      <c r="P4230" s="68"/>
      <c r="Q4230" s="68" t="s">
        <v>3255</v>
      </c>
      <c r="R4230" s="69">
        <v>310.02800000000002</v>
      </c>
      <c r="S4230" s="70">
        <v>18</v>
      </c>
      <c r="T4230" s="70">
        <v>5580.5040000000008</v>
      </c>
      <c r="U4230" s="67" t="s">
        <v>2044</v>
      </c>
      <c r="V4230" s="71" t="s">
        <v>2045</v>
      </c>
      <c r="W4230" s="171"/>
      <c r="X4230" s="172"/>
      <c r="Y4230" s="176">
        <f t="shared" si="2105"/>
        <v>0</v>
      </c>
      <c r="AA4230" s="192"/>
    </row>
    <row r="4231" spans="2:27" hidden="1">
      <c r="B4231" s="189">
        <f t="shared" si="2107"/>
        <v>0</v>
      </c>
      <c r="C4231" s="189">
        <f t="shared" ca="1" si="2108"/>
        <v>0</v>
      </c>
      <c r="D4231" s="189">
        <f t="shared" si="2109"/>
        <v>0</v>
      </c>
      <c r="E4231" s="189">
        <f t="shared" ca="1" si="2110"/>
        <v>0</v>
      </c>
      <c r="F4231" s="189">
        <f t="shared" si="2111"/>
        <v>0</v>
      </c>
      <c r="G4231" s="189" cm="1">
        <f t="array" aca="1" ref="G4231" ca="1">OFFSET(G4231,-1,,,)+1</f>
        <v>4226</v>
      </c>
      <c r="H4231" s="189">
        <f t="shared" si="2106"/>
        <v>0</v>
      </c>
      <c r="I4231" s="189">
        <f t="shared" si="2112"/>
        <v>0</v>
      </c>
      <c r="J4231" s="179">
        <f t="shared" si="2113"/>
        <v>0</v>
      </c>
      <c r="K4231" s="173"/>
      <c r="L4231" s="174" t="str" cm="1">
        <f t="array" aca="1" ref="L4231" ca="1">IF($K4231="",OFFSET(L4231,-1,,,),K4231)</f>
        <v>15.01.23.02.01.20</v>
      </c>
      <c r="M4231" s="175" t="str" cm="1">
        <f t="array" aca="1" ref="M4231" ca="1">IF(OR($K4231=0,$K4231=""),OFFSET(M4231,-1,,,),O4231)</f>
        <v>FABRICAÇÃO DE FORMA FEITA EM OBRA PARA BLOCOS EM CHAPA COMPENSADA PLASTIFICADA E=18MM - 3 APROVEITAMENTOS</v>
      </c>
      <c r="N4231" s="67" t="s">
        <v>310</v>
      </c>
      <c r="O4231" s="68" t="s">
        <v>311</v>
      </c>
      <c r="P4231" s="68"/>
      <c r="Q4231" s="68" t="s">
        <v>3254</v>
      </c>
      <c r="R4231" s="69">
        <v>10.339434000000001</v>
      </c>
      <c r="S4231" s="70">
        <v>3.2</v>
      </c>
      <c r="T4231" s="70">
        <v>33.086188800000002</v>
      </c>
      <c r="U4231" s="67" t="s">
        <v>2044</v>
      </c>
      <c r="V4231" s="71" t="s">
        <v>2045</v>
      </c>
      <c r="W4231" s="171"/>
      <c r="X4231" s="172"/>
      <c r="Y4231" s="176">
        <f t="shared" si="2105"/>
        <v>0</v>
      </c>
      <c r="AA4231" s="192"/>
    </row>
    <row r="4232" spans="2:27" hidden="1">
      <c r="B4232" s="189">
        <f t="shared" si="2107"/>
        <v>0</v>
      </c>
      <c r="C4232" s="189">
        <f t="shared" ca="1" si="2108"/>
        <v>0</v>
      </c>
      <c r="D4232" s="189">
        <f t="shared" si="2109"/>
        <v>0</v>
      </c>
      <c r="E4232" s="189">
        <f t="shared" ca="1" si="2110"/>
        <v>0</v>
      </c>
      <c r="F4232" s="189">
        <f t="shared" si="2111"/>
        <v>0</v>
      </c>
      <c r="G4232" s="189" cm="1">
        <f t="array" aca="1" ref="G4232" ca="1">OFFSET(G4232,-1,,,)+1</f>
        <v>4227</v>
      </c>
      <c r="H4232" s="189">
        <f t="shared" si="2106"/>
        <v>0</v>
      </c>
      <c r="I4232" s="189">
        <f t="shared" si="2112"/>
        <v>0</v>
      </c>
      <c r="J4232" s="179">
        <f t="shared" si="2113"/>
        <v>0</v>
      </c>
      <c r="K4232" s="173"/>
      <c r="L4232" s="174" t="str" cm="1">
        <f t="array" aca="1" ref="L4232" ca="1">IF($K4232="",OFFSET(L4232,-1,,,),K4232)</f>
        <v>15.01.23.02.01.20</v>
      </c>
      <c r="M4232" s="175" t="str" cm="1">
        <f t="array" aca="1" ref="M4232" ca="1">IF(OR($K4232=0,$K4232=""),OFFSET(M4232,-1,,,),O4232)</f>
        <v>FABRICAÇÃO DE FORMA FEITA EM OBRA PARA BLOCOS EM CHAPA COMPENSADA PLASTIFICADA E=18MM - 3 APROVEITAMENTOS</v>
      </c>
      <c r="N4232" s="67" t="s">
        <v>230</v>
      </c>
      <c r="O4232" s="68" t="s">
        <v>231</v>
      </c>
      <c r="P4232" s="68"/>
      <c r="Q4232" s="68" t="s">
        <v>3261</v>
      </c>
      <c r="R4232" s="69">
        <v>1159.628731</v>
      </c>
      <c r="S4232" s="70">
        <v>22.31</v>
      </c>
      <c r="T4232" s="70">
        <v>25871.31698861</v>
      </c>
      <c r="U4232" s="67" t="s">
        <v>2044</v>
      </c>
      <c r="V4232" s="71" t="s">
        <v>2045</v>
      </c>
      <c r="W4232" s="171"/>
      <c r="X4232" s="172"/>
      <c r="Y4232" s="176">
        <f t="shared" si="2105"/>
        <v>0</v>
      </c>
      <c r="AA4232" s="192"/>
    </row>
    <row r="4233" spans="2:27" hidden="1">
      <c r="B4233" s="189">
        <f t="shared" si="2107"/>
        <v>0</v>
      </c>
      <c r="C4233" s="189">
        <f t="shared" ca="1" si="2108"/>
        <v>0</v>
      </c>
      <c r="D4233" s="189">
        <f t="shared" si="2109"/>
        <v>0</v>
      </c>
      <c r="E4233" s="189">
        <f t="shared" ca="1" si="2110"/>
        <v>0</v>
      </c>
      <c r="F4233" s="189">
        <f t="shared" si="2111"/>
        <v>0</v>
      </c>
      <c r="G4233" s="189" cm="1">
        <f t="array" aca="1" ref="G4233" ca="1">OFFSET(G4233,-1,,,)+1</f>
        <v>4228</v>
      </c>
      <c r="H4233" s="189">
        <f t="shared" si="2106"/>
        <v>0</v>
      </c>
      <c r="I4233" s="189">
        <f t="shared" si="2112"/>
        <v>0</v>
      </c>
      <c r="J4233" s="179">
        <f t="shared" si="2113"/>
        <v>0</v>
      </c>
      <c r="K4233" s="173"/>
      <c r="L4233" s="174" t="str" cm="1">
        <f t="array" aca="1" ref="L4233" ca="1">IF($K4233="",OFFSET(L4233,-1,,,),K4233)</f>
        <v>15.01.23.02.01.20</v>
      </c>
      <c r="M4233" s="175" t="str" cm="1">
        <f t="array" aca="1" ref="M4233" ca="1">IF(OR($K4233=0,$K4233=""),OFFSET(M4233,-1,,,),O4233)</f>
        <v>FABRICAÇÃO DE FORMA FEITA EM OBRA PARA BLOCOS EM CHAPA COMPENSADA PLASTIFICADA E=18MM - 3 APROVEITAMENTOS</v>
      </c>
      <c r="N4233" s="67" t="s">
        <v>236</v>
      </c>
      <c r="O4233" s="68" t="s">
        <v>237</v>
      </c>
      <c r="P4233" s="68"/>
      <c r="Q4233" s="68" t="s">
        <v>3262</v>
      </c>
      <c r="R4233" s="69">
        <v>1159.628731</v>
      </c>
      <c r="S4233" s="70">
        <v>27.15</v>
      </c>
      <c r="T4233" s="70">
        <v>31483.920046650001</v>
      </c>
      <c r="U4233" s="67" t="s">
        <v>2044</v>
      </c>
      <c r="V4233" s="71" t="s">
        <v>2045</v>
      </c>
      <c r="W4233" s="171"/>
      <c r="X4233" s="172"/>
      <c r="Y4233" s="176">
        <f t="shared" si="2105"/>
        <v>0</v>
      </c>
      <c r="AA4233" s="192"/>
    </row>
    <row r="4234" spans="2:27" hidden="1">
      <c r="B4234" s="189">
        <f t="shared" si="2107"/>
        <v>0</v>
      </c>
      <c r="C4234" s="189">
        <f t="shared" ca="1" si="2108"/>
        <v>0</v>
      </c>
      <c r="D4234" s="189">
        <f t="shared" si="2109"/>
        <v>0</v>
      </c>
      <c r="E4234" s="189">
        <f t="shared" ca="1" si="2110"/>
        <v>0</v>
      </c>
      <c r="F4234" s="189">
        <f t="shared" si="2111"/>
        <v>0</v>
      </c>
      <c r="G4234" s="189" cm="1">
        <f t="array" aca="1" ref="G4234" ca="1">OFFSET(G4234,-1,,,)+1</f>
        <v>4229</v>
      </c>
      <c r="H4234" s="189">
        <f t="shared" si="2106"/>
        <v>0</v>
      </c>
      <c r="I4234" s="189">
        <f t="shared" si="2112"/>
        <v>0</v>
      </c>
      <c r="J4234" s="179">
        <f t="shared" si="2113"/>
        <v>0</v>
      </c>
      <c r="K4234" s="173" t="s">
        <v>3769</v>
      </c>
      <c r="L4234" s="174" t="str" cm="1">
        <f t="array" aca="1" ref="L4234" ca="1">IF($K4234="",OFFSET(L4234,-1,,,),K4234)</f>
        <v>15.01.23.03</v>
      </c>
      <c r="M4234" s="175" t="str" cm="1">
        <f t="array" aca="1" ref="M4234" ca="1">IF(OR($K4234=0,$K4234=""),OFFSET(M4234,-1,,,),O4234)</f>
        <v>ALVENARIA E VEDAÇÕES</v>
      </c>
      <c r="N4234" s="67" t="s">
        <v>143</v>
      </c>
      <c r="O4234" s="68" t="s">
        <v>805</v>
      </c>
      <c r="P4234" s="68"/>
      <c r="Q4234" s="68"/>
      <c r="R4234" s="69"/>
      <c r="S4234" s="70"/>
      <c r="T4234" s="70">
        <v>0</v>
      </c>
      <c r="U4234" s="67"/>
      <c r="V4234" s="71"/>
      <c r="W4234" s="171"/>
      <c r="X4234" s="172"/>
      <c r="Y4234" s="176">
        <f t="shared" si="2105"/>
        <v>0</v>
      </c>
      <c r="AA4234" s="192"/>
    </row>
    <row r="4235" spans="2:27" hidden="1">
      <c r="B4235" s="189">
        <f t="shared" si="2107"/>
        <v>0</v>
      </c>
      <c r="C4235" s="189">
        <f t="shared" ca="1" si="2108"/>
        <v>0</v>
      </c>
      <c r="D4235" s="189">
        <f t="shared" si="2109"/>
        <v>0</v>
      </c>
      <c r="E4235" s="189">
        <f t="shared" ca="1" si="2110"/>
        <v>0</v>
      </c>
      <c r="F4235" s="189">
        <f t="shared" si="2111"/>
        <v>0</v>
      </c>
      <c r="G4235" s="189" cm="1">
        <f t="array" aca="1" ref="G4235" ca="1">OFFSET(G4235,-1,,,)+1</f>
        <v>4230</v>
      </c>
      <c r="H4235" s="189">
        <f t="shared" si="2106"/>
        <v>0</v>
      </c>
      <c r="I4235" s="189">
        <f t="shared" si="2112"/>
        <v>0</v>
      </c>
      <c r="J4235" s="179">
        <f t="shared" si="2113"/>
        <v>0</v>
      </c>
      <c r="K4235" s="173" t="s">
        <v>3770</v>
      </c>
      <c r="L4235" s="174" t="str" cm="1">
        <f t="array" aca="1" ref="L4235" ca="1">IF($K4235="",OFFSET(L4235,-1,,,),K4235)</f>
        <v>15.01.23.03.01</v>
      </c>
      <c r="M4235" s="175" t="str" cm="1">
        <f t="array" aca="1" ref="M4235" ca="1">IF(OR($K4235=0,$K4235=""),OFFSET(M4235,-1,,,),O4235)</f>
        <v>ALVENARIA DE VEDAÇÃO</v>
      </c>
      <c r="N4235" s="67" t="s">
        <v>143</v>
      </c>
      <c r="O4235" s="68" t="s">
        <v>4531</v>
      </c>
      <c r="P4235" s="68"/>
      <c r="Q4235" s="68"/>
      <c r="R4235" s="69"/>
      <c r="S4235" s="70"/>
      <c r="T4235" s="70">
        <v>0</v>
      </c>
      <c r="U4235" s="67"/>
      <c r="V4235" s="71"/>
      <c r="W4235" s="171"/>
      <c r="X4235" s="172"/>
      <c r="Y4235" s="176">
        <f t="shared" si="2105"/>
        <v>0</v>
      </c>
      <c r="AA4235" s="192"/>
    </row>
    <row r="4236" spans="2:27">
      <c r="B4236" s="189">
        <f t="shared" si="2107"/>
        <v>0</v>
      </c>
      <c r="C4236" s="189">
        <f t="shared" ca="1" si="2108"/>
        <v>0</v>
      </c>
      <c r="D4236" s="189">
        <f t="shared" si="2109"/>
        <v>0</v>
      </c>
      <c r="E4236" s="189">
        <f t="shared" ca="1" si="2110"/>
        <v>0</v>
      </c>
      <c r="F4236" s="189">
        <f t="shared" si="2111"/>
        <v>0</v>
      </c>
      <c r="G4236" s="189" cm="1">
        <f t="array" aca="1" ref="G4236" ca="1">OFFSET(G4236,-1,,,)+1</f>
        <v>4231</v>
      </c>
      <c r="H4236" s="189">
        <f t="shared" si="2106"/>
        <v>0</v>
      </c>
      <c r="I4236" s="189">
        <f t="shared" si="2112"/>
        <v>0</v>
      </c>
      <c r="J4236" s="179">
        <f t="shared" si="2113"/>
        <v>0</v>
      </c>
      <c r="K4236" s="173" t="s">
        <v>3771</v>
      </c>
      <c r="L4236" s="174" t="str" cm="1">
        <f t="array" aca="1" ref="L4236" ca="1">IF($K4236="",OFFSET(L4236,-1,,,),K4236)</f>
        <v>15.01.23.03.01.01</v>
      </c>
      <c r="M4236" s="175" t="str" cm="1">
        <f t="array" aca="1" ref="M4236" ca="1">IF(OR($K4236=0,$K4236=""),OFFSET(M4236,-1,,,),O4236)</f>
        <v>ALVENARIA DE VEDAÇÃO COM BLOCO DE CONCRETO 09 CM, JUNTAS DE 10MM COM ARGAMASSA INDUSTRIALIZADA</v>
      </c>
      <c r="N4236" s="67" t="s">
        <v>961</v>
      </c>
      <c r="O4236" s="68" t="s">
        <v>4532</v>
      </c>
      <c r="P4236" s="68"/>
      <c r="Q4236" s="68" t="s">
        <v>3258</v>
      </c>
      <c r="R4236" s="69">
        <v>27.62</v>
      </c>
      <c r="S4236" s="70">
        <v>47.679000000000002</v>
      </c>
      <c r="T4236" s="70">
        <v>1316.8939800000001</v>
      </c>
      <c r="U4236" s="67"/>
      <c r="V4236" s="71"/>
      <c r="W4236" s="171"/>
      <c r="X4236" s="172"/>
      <c r="Y4236" s="176">
        <f t="shared" si="2105"/>
        <v>0</v>
      </c>
      <c r="AA4236" s="192"/>
    </row>
    <row r="4237" spans="2:27" hidden="1">
      <c r="B4237" s="189">
        <f t="shared" si="2107"/>
        <v>0</v>
      </c>
      <c r="C4237" s="189">
        <f t="shared" ca="1" si="2108"/>
        <v>0</v>
      </c>
      <c r="D4237" s="189">
        <f t="shared" si="2109"/>
        <v>0</v>
      </c>
      <c r="E4237" s="189">
        <f t="shared" ca="1" si="2110"/>
        <v>0</v>
      </c>
      <c r="F4237" s="189">
        <f t="shared" si="2111"/>
        <v>0</v>
      </c>
      <c r="G4237" s="189" cm="1">
        <f t="array" aca="1" ref="G4237" ca="1">OFFSET(G4237,-1,,,)+1</f>
        <v>4232</v>
      </c>
      <c r="H4237" s="189">
        <f t="shared" si="2106"/>
        <v>0</v>
      </c>
      <c r="I4237" s="189">
        <f t="shared" si="2112"/>
        <v>0</v>
      </c>
      <c r="J4237" s="179">
        <f t="shared" si="2113"/>
        <v>0</v>
      </c>
      <c r="K4237" s="173"/>
      <c r="L4237" s="174" t="str" cm="1">
        <f t="array" aca="1" ref="L4237" ca="1">IF($K4237="",OFFSET(L4237,-1,,,),K4237)</f>
        <v>15.01.23.03.01.01</v>
      </c>
      <c r="M4237" s="175" t="str" cm="1">
        <f t="array" aca="1" ref="M4237" ca="1">IF(OR($K4237=0,$K4237=""),OFFSET(M4237,-1,,,),O4237)</f>
        <v>ALVENARIA DE VEDAÇÃO COM BLOCO DE CONCRETO 09 CM, JUNTAS DE 10MM COM ARGAMASSA INDUSTRIALIZADA</v>
      </c>
      <c r="N4237" s="67" t="s">
        <v>522</v>
      </c>
      <c r="O4237" s="68" t="s">
        <v>523</v>
      </c>
      <c r="P4237" s="68"/>
      <c r="Q4237" s="68" t="s">
        <v>3255</v>
      </c>
      <c r="R4237" s="69">
        <v>524.78</v>
      </c>
      <c r="S4237" s="70">
        <v>0.44</v>
      </c>
      <c r="T4237" s="70">
        <v>230.9032</v>
      </c>
      <c r="U4237" s="67" t="s">
        <v>2044</v>
      </c>
      <c r="V4237" s="71" t="s">
        <v>2045</v>
      </c>
      <c r="W4237" s="171"/>
      <c r="X4237" s="172"/>
      <c r="Y4237" s="176">
        <f t="shared" si="2105"/>
        <v>0</v>
      </c>
      <c r="AA4237" s="192"/>
    </row>
    <row r="4238" spans="2:27" hidden="1">
      <c r="B4238" s="189">
        <f t="shared" si="2107"/>
        <v>0</v>
      </c>
      <c r="C4238" s="189">
        <f t="shared" ca="1" si="2108"/>
        <v>0</v>
      </c>
      <c r="D4238" s="189">
        <f t="shared" si="2109"/>
        <v>0</v>
      </c>
      <c r="E4238" s="189">
        <f t="shared" ca="1" si="2110"/>
        <v>0</v>
      </c>
      <c r="F4238" s="189">
        <f t="shared" si="2111"/>
        <v>0</v>
      </c>
      <c r="G4238" s="189" cm="1">
        <f t="array" aca="1" ref="G4238" ca="1">OFFSET(G4238,-1,,,)+1</f>
        <v>4233</v>
      </c>
      <c r="H4238" s="189">
        <f t="shared" si="2106"/>
        <v>0</v>
      </c>
      <c r="I4238" s="189">
        <f t="shared" si="2112"/>
        <v>0</v>
      </c>
      <c r="J4238" s="179">
        <f t="shared" si="2113"/>
        <v>0</v>
      </c>
      <c r="K4238" s="173"/>
      <c r="L4238" s="174" t="str" cm="1">
        <f t="array" aca="1" ref="L4238" ca="1">IF($K4238="",OFFSET(L4238,-1,,,),K4238)</f>
        <v>15.01.23.03.01.01</v>
      </c>
      <c r="M4238" s="175" t="str" cm="1">
        <f t="array" aca="1" ref="M4238" ca="1">IF(OR($K4238=0,$K4238=""),OFFSET(M4238,-1,,,),O4238)</f>
        <v>ALVENARIA DE VEDAÇÃO COM BLOCO DE CONCRETO 09 CM, JUNTAS DE 10MM COM ARGAMASSA INDUSTRIALIZADA</v>
      </c>
      <c r="N4238" s="67" t="s">
        <v>964</v>
      </c>
      <c r="O4238" s="68" t="s">
        <v>965</v>
      </c>
      <c r="P4238" s="68"/>
      <c r="Q4238" s="68" t="s">
        <v>3260</v>
      </c>
      <c r="R4238" s="69">
        <v>301.05799999999999</v>
      </c>
      <c r="S4238" s="70">
        <v>2.91</v>
      </c>
      <c r="T4238" s="70">
        <v>876.07878000000005</v>
      </c>
      <c r="U4238" s="67" t="s">
        <v>2044</v>
      </c>
      <c r="V4238" s="71" t="s">
        <v>2045</v>
      </c>
      <c r="W4238" s="171"/>
      <c r="X4238" s="172"/>
      <c r="Y4238" s="176">
        <f t="shared" si="2105"/>
        <v>0</v>
      </c>
      <c r="AA4238" s="192"/>
    </row>
    <row r="4239" spans="2:27" hidden="1">
      <c r="B4239" s="189">
        <f t="shared" si="2107"/>
        <v>0</v>
      </c>
      <c r="C4239" s="189">
        <f t="shared" ca="1" si="2108"/>
        <v>0</v>
      </c>
      <c r="D4239" s="189">
        <f t="shared" si="2109"/>
        <v>0</v>
      </c>
      <c r="E4239" s="189">
        <f t="shared" ca="1" si="2110"/>
        <v>0</v>
      </c>
      <c r="F4239" s="189">
        <f t="shared" si="2111"/>
        <v>0</v>
      </c>
      <c r="G4239" s="189" cm="1">
        <f t="array" aca="1" ref="G4239" ca="1">OFFSET(G4239,-1,,,)+1</f>
        <v>4234</v>
      </c>
      <c r="H4239" s="189">
        <f t="shared" si="2106"/>
        <v>0</v>
      </c>
      <c r="I4239" s="189">
        <f t="shared" si="2112"/>
        <v>0</v>
      </c>
      <c r="J4239" s="179">
        <f t="shared" si="2113"/>
        <v>0</v>
      </c>
      <c r="K4239" s="173"/>
      <c r="L4239" s="174" t="str" cm="1">
        <f t="array" aca="1" ref="L4239" ca="1">IF($K4239="",OFFSET(L4239,-1,,,),K4239)</f>
        <v>15.01.23.03.01.01</v>
      </c>
      <c r="M4239" s="175" t="str" cm="1">
        <f t="array" aca="1" ref="M4239" ca="1">IF(OR($K4239=0,$K4239=""),OFFSET(M4239,-1,,,),O4239)</f>
        <v>ALVENARIA DE VEDAÇÃO COM BLOCO DE CONCRETO 09 CM, JUNTAS DE 10MM COM ARGAMASSA INDUSTRIALIZADA</v>
      </c>
      <c r="N4239" s="67" t="s">
        <v>966</v>
      </c>
      <c r="O4239" s="68" t="s">
        <v>967</v>
      </c>
      <c r="P4239" s="68"/>
      <c r="Q4239" s="68" t="s">
        <v>3260</v>
      </c>
      <c r="R4239" s="69">
        <v>110.48</v>
      </c>
      <c r="S4239" s="70">
        <v>1.9</v>
      </c>
      <c r="T4239" s="70">
        <v>209.91200000000001</v>
      </c>
      <c r="U4239" s="67" t="s">
        <v>2044</v>
      </c>
      <c r="V4239" s="71" t="s">
        <v>2045</v>
      </c>
      <c r="W4239" s="171"/>
      <c r="X4239" s="172"/>
      <c r="Y4239" s="176">
        <f t="shared" si="2105"/>
        <v>0</v>
      </c>
      <c r="AA4239" s="192"/>
    </row>
    <row r="4240" spans="2:27">
      <c r="B4240" s="189">
        <f t="shared" si="2107"/>
        <v>0</v>
      </c>
      <c r="C4240" s="189">
        <f t="shared" ca="1" si="2108"/>
        <v>0</v>
      </c>
      <c r="D4240" s="189">
        <f t="shared" si="2109"/>
        <v>0</v>
      </c>
      <c r="E4240" s="189">
        <f t="shared" ca="1" si="2110"/>
        <v>0</v>
      </c>
      <c r="F4240" s="189">
        <f t="shared" si="2111"/>
        <v>0</v>
      </c>
      <c r="G4240" s="189" cm="1">
        <f t="array" aca="1" ref="G4240" ca="1">OFFSET(G4240,-1,,,)+1</f>
        <v>4235</v>
      </c>
      <c r="H4240" s="189">
        <f t="shared" si="2106"/>
        <v>0</v>
      </c>
      <c r="I4240" s="189">
        <f t="shared" si="2112"/>
        <v>0</v>
      </c>
      <c r="J4240" s="179">
        <f t="shared" si="2113"/>
        <v>0</v>
      </c>
      <c r="K4240" s="173" t="s">
        <v>3772</v>
      </c>
      <c r="L4240" s="174" t="str" cm="1">
        <f t="array" aca="1" ref="L4240" ca="1">IF($K4240="",OFFSET(L4240,-1,,,),K4240)</f>
        <v>15.01.23.03.01.02</v>
      </c>
      <c r="M4240" s="175" t="str" cm="1">
        <f t="array" aca="1" ref="M4240" ca="1">IF(OR($K4240=0,$K4240=""),OFFSET(M4240,-1,,,),O4240)</f>
        <v>ALVENARIA DE VEDAÇÃO COM BLOCO DE CONCRETO 14 CM, JUNTAS DE 10MM COM ARGAMASSA INDUSTRIALIZADA</v>
      </c>
      <c r="N4240" s="67" t="s">
        <v>2880</v>
      </c>
      <c r="O4240" s="68" t="s">
        <v>4533</v>
      </c>
      <c r="P4240" s="68"/>
      <c r="Q4240" s="68" t="s">
        <v>3258</v>
      </c>
      <c r="R4240" s="69">
        <v>1966.81</v>
      </c>
      <c r="S4240" s="70">
        <v>63.253999999999998</v>
      </c>
      <c r="T4240" s="70">
        <v>124408.59973999999</v>
      </c>
      <c r="U4240" s="67"/>
      <c r="V4240" s="71"/>
      <c r="W4240" s="171"/>
      <c r="X4240" s="172"/>
      <c r="Y4240" s="176">
        <f t="shared" si="2105"/>
        <v>0</v>
      </c>
      <c r="AA4240" s="192"/>
    </row>
    <row r="4241" spans="2:28" hidden="1">
      <c r="B4241" s="189">
        <f t="shared" si="2107"/>
        <v>0</v>
      </c>
      <c r="C4241" s="189">
        <f t="shared" ca="1" si="2108"/>
        <v>0</v>
      </c>
      <c r="D4241" s="189">
        <f t="shared" si="2109"/>
        <v>0</v>
      </c>
      <c r="E4241" s="189">
        <f t="shared" ca="1" si="2110"/>
        <v>0</v>
      </c>
      <c r="F4241" s="189">
        <f t="shared" si="2111"/>
        <v>0</v>
      </c>
      <c r="G4241" s="189" cm="1">
        <f t="array" aca="1" ref="G4241" ca="1">OFFSET(G4241,-1,,,)+1</f>
        <v>4236</v>
      </c>
      <c r="H4241" s="189">
        <f t="shared" si="2106"/>
        <v>0</v>
      </c>
      <c r="I4241" s="189">
        <f t="shared" si="2112"/>
        <v>0</v>
      </c>
      <c r="J4241" s="179">
        <f t="shared" si="2113"/>
        <v>0</v>
      </c>
      <c r="K4241" s="173"/>
      <c r="L4241" s="174" t="str" cm="1">
        <f t="array" aca="1" ref="L4241" ca="1">IF($K4241="",OFFSET(L4241,-1,,,),K4241)</f>
        <v>15.01.23.03.01.02</v>
      </c>
      <c r="M4241" s="175" t="str" cm="1">
        <f t="array" aca="1" ref="M4241" ca="1">IF(OR($K4241=0,$K4241=""),OFFSET(M4241,-1,,,),O4241)</f>
        <v>ALVENARIA DE VEDAÇÃO COM BLOCO DE CONCRETO 14 CM, JUNTAS DE 10MM COM ARGAMASSA INDUSTRIALIZADA</v>
      </c>
      <c r="N4241" s="67" t="s">
        <v>522</v>
      </c>
      <c r="O4241" s="68" t="s">
        <v>523</v>
      </c>
      <c r="P4241" s="68"/>
      <c r="Q4241" s="68" t="s">
        <v>3255</v>
      </c>
      <c r="R4241" s="69">
        <v>41303.01</v>
      </c>
      <c r="S4241" s="70">
        <v>0.44</v>
      </c>
      <c r="T4241" s="70">
        <v>18173.324400000001</v>
      </c>
      <c r="U4241" s="67" t="s">
        <v>2044</v>
      </c>
      <c r="V4241" s="71" t="s">
        <v>2045</v>
      </c>
      <c r="W4241" s="171"/>
      <c r="X4241" s="172"/>
      <c r="Y4241" s="176">
        <f t="shared" si="2105"/>
        <v>0</v>
      </c>
      <c r="AA4241" s="192"/>
    </row>
    <row r="4242" spans="2:28" hidden="1">
      <c r="B4242" s="189">
        <f t="shared" si="2107"/>
        <v>0</v>
      </c>
      <c r="C4242" s="189">
        <f t="shared" ca="1" si="2108"/>
        <v>0</v>
      </c>
      <c r="D4242" s="189">
        <f t="shared" si="2109"/>
        <v>0</v>
      </c>
      <c r="E4242" s="189">
        <f t="shared" ca="1" si="2110"/>
        <v>0</v>
      </c>
      <c r="F4242" s="189">
        <f t="shared" si="2111"/>
        <v>0</v>
      </c>
      <c r="G4242" s="189" cm="1">
        <f t="array" aca="1" ref="G4242" ca="1">OFFSET(G4242,-1,,,)+1</f>
        <v>4237</v>
      </c>
      <c r="H4242" s="189">
        <f t="shared" si="2106"/>
        <v>0</v>
      </c>
      <c r="I4242" s="189">
        <f t="shared" si="2112"/>
        <v>0</v>
      </c>
      <c r="J4242" s="179">
        <f t="shared" si="2113"/>
        <v>0</v>
      </c>
      <c r="K4242" s="173"/>
      <c r="L4242" s="174" t="str" cm="1">
        <f t="array" aca="1" ref="L4242" ca="1">IF($K4242="",OFFSET(L4242,-1,,,),K4242)</f>
        <v>15.01.23.03.01.02</v>
      </c>
      <c r="M4242" s="175" t="str" cm="1">
        <f t="array" aca="1" ref="M4242" ca="1">IF(OR($K4242=0,$K4242=""),OFFSET(M4242,-1,,,),O4242)</f>
        <v>ALVENARIA DE VEDAÇÃO COM BLOCO DE CONCRETO 14 CM, JUNTAS DE 10MM COM ARGAMASSA INDUSTRIALIZADA</v>
      </c>
      <c r="N4242" s="67" t="s">
        <v>2869</v>
      </c>
      <c r="O4242" s="68" t="s">
        <v>3079</v>
      </c>
      <c r="P4242" s="68"/>
      <c r="Q4242" s="68" t="s">
        <v>3260</v>
      </c>
      <c r="R4242" s="69">
        <v>21438.228999999999</v>
      </c>
      <c r="S4242" s="70">
        <v>4.0599999999999996</v>
      </c>
      <c r="T4242" s="70">
        <v>87039.209739999991</v>
      </c>
      <c r="U4242" s="67" t="s">
        <v>2044</v>
      </c>
      <c r="V4242" s="71" t="s">
        <v>2045</v>
      </c>
      <c r="W4242" s="171"/>
      <c r="X4242" s="172"/>
      <c r="Y4242" s="176">
        <f t="shared" si="2105"/>
        <v>0</v>
      </c>
      <c r="AA4242" s="192"/>
    </row>
    <row r="4243" spans="2:28" hidden="1">
      <c r="B4243" s="189">
        <f t="shared" si="2107"/>
        <v>0</v>
      </c>
      <c r="C4243" s="189">
        <f t="shared" ca="1" si="2108"/>
        <v>0</v>
      </c>
      <c r="D4243" s="189">
        <f t="shared" si="2109"/>
        <v>0</v>
      </c>
      <c r="E4243" s="189">
        <f t="shared" ca="1" si="2110"/>
        <v>0</v>
      </c>
      <c r="F4243" s="189">
        <f t="shared" si="2111"/>
        <v>0</v>
      </c>
      <c r="G4243" s="189" cm="1">
        <f t="array" aca="1" ref="G4243" ca="1">OFFSET(G4243,-1,,,)+1</f>
        <v>4238</v>
      </c>
      <c r="H4243" s="189">
        <f t="shared" si="2106"/>
        <v>0</v>
      </c>
      <c r="I4243" s="189">
        <f t="shared" si="2112"/>
        <v>0</v>
      </c>
      <c r="J4243" s="179">
        <f t="shared" si="2113"/>
        <v>0</v>
      </c>
      <c r="K4243" s="173"/>
      <c r="L4243" s="174" t="str" cm="1">
        <f t="array" aca="1" ref="L4243" ca="1">IF($K4243="",OFFSET(L4243,-1,,,),K4243)</f>
        <v>15.01.23.03.01.02</v>
      </c>
      <c r="M4243" s="175" t="str" cm="1">
        <f t="array" aca="1" ref="M4243" ca="1">IF(OR($K4243=0,$K4243=""),OFFSET(M4243,-1,,,),O4243)</f>
        <v>ALVENARIA DE VEDAÇÃO COM BLOCO DE CONCRETO 14 CM, JUNTAS DE 10MM COM ARGAMASSA INDUSTRIALIZADA</v>
      </c>
      <c r="N4243" s="67" t="s">
        <v>2870</v>
      </c>
      <c r="O4243" s="68" t="s">
        <v>3080</v>
      </c>
      <c r="P4243" s="68"/>
      <c r="Q4243" s="68" t="s">
        <v>3260</v>
      </c>
      <c r="R4243" s="69">
        <v>7867.24</v>
      </c>
      <c r="S4243" s="70">
        <v>2.44</v>
      </c>
      <c r="T4243" s="70">
        <v>19196.065599999998</v>
      </c>
      <c r="U4243" s="67" t="s">
        <v>2044</v>
      </c>
      <c r="V4243" s="71" t="s">
        <v>2045</v>
      </c>
      <c r="W4243" s="171"/>
      <c r="X4243" s="172"/>
      <c r="Y4243" s="176">
        <f t="shared" si="2105"/>
        <v>0</v>
      </c>
      <c r="AA4243" s="192"/>
    </row>
    <row r="4244" spans="2:28">
      <c r="B4244" s="189">
        <f t="shared" si="2107"/>
        <v>0</v>
      </c>
      <c r="C4244" s="189">
        <f t="shared" ca="1" si="2108"/>
        <v>0</v>
      </c>
      <c r="D4244" s="189">
        <f t="shared" si="2109"/>
        <v>0</v>
      </c>
      <c r="E4244" s="189">
        <f t="shared" ca="1" si="2110"/>
        <v>0</v>
      </c>
      <c r="F4244" s="189">
        <f t="shared" si="2111"/>
        <v>0</v>
      </c>
      <c r="G4244" s="189" cm="1">
        <f t="array" aca="1" ref="G4244" ca="1">OFFSET(G4244,-1,,,)+1</f>
        <v>4239</v>
      </c>
      <c r="H4244" s="189">
        <f t="shared" si="2106"/>
        <v>0</v>
      </c>
      <c r="I4244" s="189">
        <f t="shared" si="2112"/>
        <v>0</v>
      </c>
      <c r="J4244" s="179">
        <f t="shared" si="2113"/>
        <v>0</v>
      </c>
      <c r="K4244" s="173" t="s">
        <v>3773</v>
      </c>
      <c r="L4244" s="174" t="str" cm="1">
        <f t="array" aca="1" ref="L4244" ca="1">IF($K4244="",OFFSET(L4244,-1,,,),K4244)</f>
        <v>15.01.23.03.01.03</v>
      </c>
      <c r="M4244" s="175" t="str" cm="1">
        <f t="array" aca="1" ref="M4244" ca="1">IF(OR($K4244=0,$K4244=""),OFFSET(M4244,-1,,,),O4244)</f>
        <v>MÃO DE OBRA PARA ALVENARIA DE VEDAÇÃO</v>
      </c>
      <c r="N4244" s="67" t="s">
        <v>969</v>
      </c>
      <c r="O4244" s="68" t="s">
        <v>4535</v>
      </c>
      <c r="P4244" s="68"/>
      <c r="Q4244" s="68" t="s">
        <v>3258</v>
      </c>
      <c r="R4244" s="69">
        <v>2230</v>
      </c>
      <c r="S4244" s="70">
        <v>46</v>
      </c>
      <c r="T4244" s="70">
        <v>102580</v>
      </c>
      <c r="U4244" s="67"/>
      <c r="V4244" s="71"/>
      <c r="W4244" s="171"/>
      <c r="X4244" s="172"/>
      <c r="Y4244" s="176">
        <f t="shared" si="2105"/>
        <v>0</v>
      </c>
      <c r="AA4244" s="192"/>
    </row>
    <row r="4245" spans="2:28" hidden="1">
      <c r="B4245" s="189">
        <f t="shared" si="2107"/>
        <v>0</v>
      </c>
      <c r="C4245" s="189">
        <f t="shared" ca="1" si="2108"/>
        <v>0</v>
      </c>
      <c r="D4245" s="189">
        <f t="shared" si="2109"/>
        <v>0</v>
      </c>
      <c r="E4245" s="189">
        <f t="shared" ca="1" si="2110"/>
        <v>0</v>
      </c>
      <c r="F4245" s="189">
        <f t="shared" si="2111"/>
        <v>0</v>
      </c>
      <c r="G4245" s="189" cm="1">
        <f t="array" aca="1" ref="G4245" ca="1">OFFSET(G4245,-1,,,)+1</f>
        <v>4240</v>
      </c>
      <c r="H4245" s="189">
        <f t="shared" si="2106"/>
        <v>0</v>
      </c>
      <c r="I4245" s="189">
        <f t="shared" si="2112"/>
        <v>0</v>
      </c>
      <c r="J4245" s="179">
        <f t="shared" si="2113"/>
        <v>0</v>
      </c>
      <c r="K4245" s="173"/>
      <c r="L4245" s="174" t="str" cm="1">
        <f t="array" aca="1" ref="L4245" ca="1">IF($K4245="",OFFSET(L4245,-1,,,),K4245)</f>
        <v>15.01.23.03.01.03</v>
      </c>
      <c r="M4245" s="175" t="str" cm="1">
        <f t="array" aca="1" ref="M4245" ca="1">IF(OR($K4245=0,$K4245=""),OFFSET(M4245,-1,,,),O4245)</f>
        <v>MÃO DE OBRA PARA ALVENARIA DE VEDAÇÃO</v>
      </c>
      <c r="N4245" s="67" t="s">
        <v>970</v>
      </c>
      <c r="O4245" s="68" t="s">
        <v>971</v>
      </c>
      <c r="P4245" s="68"/>
      <c r="Q4245" s="68" t="s">
        <v>3258</v>
      </c>
      <c r="R4245" s="69">
        <v>2230</v>
      </c>
      <c r="S4245" s="70">
        <v>46</v>
      </c>
      <c r="T4245" s="70">
        <v>102580</v>
      </c>
      <c r="U4245" s="67" t="s">
        <v>2044</v>
      </c>
      <c r="V4245" s="71" t="s">
        <v>2045</v>
      </c>
      <c r="W4245" s="171"/>
      <c r="X4245" s="172"/>
      <c r="Y4245" s="176">
        <f t="shared" si="2105"/>
        <v>0</v>
      </c>
      <c r="AA4245" s="192"/>
    </row>
    <row r="4246" spans="2:28">
      <c r="B4246" s="189">
        <f t="shared" si="2107"/>
        <v>0</v>
      </c>
      <c r="C4246" s="189">
        <f t="shared" ca="1" si="2108"/>
        <v>0</v>
      </c>
      <c r="D4246" s="189">
        <f t="shared" si="2109"/>
        <v>0</v>
      </c>
      <c r="E4246" s="189">
        <f t="shared" ca="1" si="2110"/>
        <v>0</v>
      </c>
      <c r="F4246" s="189">
        <f t="shared" si="2111"/>
        <v>0</v>
      </c>
      <c r="G4246" s="189" cm="1">
        <f t="array" aca="1" ref="G4246" ca="1">OFFSET(G4246,-1,,,)+1</f>
        <v>4241</v>
      </c>
      <c r="H4246" s="189">
        <f t="shared" si="2106"/>
        <v>0</v>
      </c>
      <c r="I4246" s="189">
        <f t="shared" si="2112"/>
        <v>0</v>
      </c>
      <c r="J4246" s="179">
        <f t="shared" si="2113"/>
        <v>0</v>
      </c>
      <c r="K4246" s="173" t="s">
        <v>3774</v>
      </c>
      <c r="L4246" s="174" t="str" cm="1">
        <f t="array" aca="1" ref="L4246" ca="1">IF($K4246="",OFFSET(L4246,-1,,,),K4246)</f>
        <v>15.01.23.03.01.04</v>
      </c>
      <c r="M4246" s="175" t="str" cm="1">
        <f t="array" aca="1" ref="M4246" ca="1">IF(OR($K4246=0,$K4246=""),OFFSET(M4246,-1,,,),O4246)</f>
        <v>TELA GALVANIZADA MALHA 15X15MM PARA FIXAÇÃO DE ALVENARIA - LARG.: 12,50CM</v>
      </c>
      <c r="N4246" s="67" t="s">
        <v>972</v>
      </c>
      <c r="O4246" s="68" t="s">
        <v>4536</v>
      </c>
      <c r="P4246" s="68"/>
      <c r="Q4246" s="68" t="s">
        <v>3263</v>
      </c>
      <c r="R4246" s="69">
        <v>3055</v>
      </c>
      <c r="S4246" s="70">
        <v>2.1520000000000001</v>
      </c>
      <c r="T4246" s="70">
        <v>6574.3600000000006</v>
      </c>
      <c r="U4246" s="67"/>
      <c r="V4246" s="71"/>
      <c r="W4246" s="171"/>
      <c r="X4246" s="172"/>
      <c r="Y4246" s="176">
        <f t="shared" si="2105"/>
        <v>0</v>
      </c>
      <c r="AA4246" s="192"/>
    </row>
    <row r="4247" spans="2:28" hidden="1">
      <c r="B4247" s="189">
        <f t="shared" si="2107"/>
        <v>0</v>
      </c>
      <c r="C4247" s="189">
        <f t="shared" ca="1" si="2108"/>
        <v>0</v>
      </c>
      <c r="D4247" s="189">
        <f t="shared" si="2109"/>
        <v>0</v>
      </c>
      <c r="E4247" s="189">
        <f t="shared" ca="1" si="2110"/>
        <v>0</v>
      </c>
      <c r="F4247" s="189">
        <f t="shared" si="2111"/>
        <v>0</v>
      </c>
      <c r="G4247" s="189" cm="1">
        <f t="array" aca="1" ref="G4247" ca="1">OFFSET(G4247,-1,,,)+1</f>
        <v>4242</v>
      </c>
      <c r="H4247" s="189">
        <f t="shared" si="2106"/>
        <v>0</v>
      </c>
      <c r="I4247" s="189">
        <f t="shared" si="2112"/>
        <v>0</v>
      </c>
      <c r="J4247" s="179">
        <f t="shared" si="2113"/>
        <v>0</v>
      </c>
      <c r="K4247" s="173"/>
      <c r="L4247" s="174" t="str" cm="1">
        <f t="array" aca="1" ref="L4247" ca="1">IF($K4247="",OFFSET(L4247,-1,,,),K4247)</f>
        <v>15.01.23.03.01.04</v>
      </c>
      <c r="M4247" s="175" t="str" cm="1">
        <f t="array" aca="1" ref="M4247" ca="1">IF(OR($K4247=0,$K4247=""),OFFSET(M4247,-1,,,),O4247)</f>
        <v>TELA GALVANIZADA MALHA 15X15MM PARA FIXAÇÃO DE ALVENARIA - LARG.: 12,50CM</v>
      </c>
      <c r="N4247" s="67" t="s">
        <v>973</v>
      </c>
      <c r="O4247" s="68" t="s">
        <v>974</v>
      </c>
      <c r="P4247" s="68"/>
      <c r="Q4247" s="68" t="s">
        <v>3260</v>
      </c>
      <c r="R4247" s="69">
        <v>3146.65</v>
      </c>
      <c r="S4247" s="70">
        <v>1.6</v>
      </c>
      <c r="T4247" s="70">
        <v>5034.6400000000003</v>
      </c>
      <c r="U4247" s="67" t="s">
        <v>2044</v>
      </c>
      <c r="V4247" s="71" t="s">
        <v>2045</v>
      </c>
      <c r="W4247" s="171"/>
      <c r="X4247" s="172"/>
      <c r="Y4247" s="176">
        <f t="shared" si="2105"/>
        <v>0</v>
      </c>
      <c r="AA4247" s="192"/>
    </row>
    <row r="4248" spans="2:28" hidden="1">
      <c r="B4248" s="189">
        <f t="shared" si="2107"/>
        <v>0</v>
      </c>
      <c r="C4248" s="189">
        <f t="shared" ca="1" si="2108"/>
        <v>0</v>
      </c>
      <c r="D4248" s="189">
        <f t="shared" si="2109"/>
        <v>0</v>
      </c>
      <c r="E4248" s="189">
        <f t="shared" ca="1" si="2110"/>
        <v>0</v>
      </c>
      <c r="F4248" s="189">
        <f t="shared" si="2111"/>
        <v>0</v>
      </c>
      <c r="G4248" s="189" cm="1">
        <f t="array" aca="1" ref="G4248" ca="1">OFFSET(G4248,-1,,,)+1</f>
        <v>4243</v>
      </c>
      <c r="H4248" s="189">
        <f t="shared" si="2106"/>
        <v>0</v>
      </c>
      <c r="I4248" s="189">
        <f t="shared" si="2112"/>
        <v>0</v>
      </c>
      <c r="J4248" s="179">
        <f t="shared" si="2113"/>
        <v>0</v>
      </c>
      <c r="K4248" s="173"/>
      <c r="L4248" s="174" t="str" cm="1">
        <f t="array" aca="1" ref="L4248" ca="1">IF($K4248="",OFFSET(L4248,-1,,,),K4248)</f>
        <v>15.01.23.03.01.04</v>
      </c>
      <c r="M4248" s="175" t="str" cm="1">
        <f t="array" aca="1" ref="M4248" ca="1">IF(OR($K4248=0,$K4248=""),OFFSET(M4248,-1,,,),O4248)</f>
        <v>TELA GALVANIZADA MALHA 15X15MM PARA FIXAÇÃO DE ALVENARIA - LARG.: 12,50CM</v>
      </c>
      <c r="N4248" s="67" t="s">
        <v>372</v>
      </c>
      <c r="O4248" s="68" t="s">
        <v>373</v>
      </c>
      <c r="P4248" s="68"/>
      <c r="Q4248" s="68" t="s">
        <v>3260</v>
      </c>
      <c r="R4248" s="69">
        <v>64.155000000000001</v>
      </c>
      <c r="S4248" s="70">
        <v>24</v>
      </c>
      <c r="T4248" s="70">
        <v>1539.72</v>
      </c>
      <c r="U4248" s="67" t="s">
        <v>2044</v>
      </c>
      <c r="V4248" s="71" t="s">
        <v>2045</v>
      </c>
      <c r="W4248" s="171"/>
      <c r="X4248" s="172"/>
      <c r="Y4248" s="176">
        <f t="shared" si="2105"/>
        <v>0</v>
      </c>
      <c r="AA4248" s="192"/>
    </row>
    <row r="4249" spans="2:28">
      <c r="B4249" s="189">
        <f t="shared" si="2107"/>
        <v>0</v>
      </c>
      <c r="C4249" s="189">
        <f t="shared" ca="1" si="2108"/>
        <v>0</v>
      </c>
      <c r="D4249" s="189">
        <f t="shared" si="2109"/>
        <v>0</v>
      </c>
      <c r="E4249" s="189">
        <f t="shared" ca="1" si="2110"/>
        <v>0</v>
      </c>
      <c r="F4249" s="189">
        <f t="shared" si="2111"/>
        <v>0</v>
      </c>
      <c r="G4249" s="189" cm="1">
        <f t="array" aca="1" ref="G4249" ca="1">OFFSET(G4249,-1,,,)+1</f>
        <v>4244</v>
      </c>
      <c r="H4249" s="189">
        <f t="shared" si="2106"/>
        <v>0</v>
      </c>
      <c r="I4249" s="189">
        <f t="shared" si="2112"/>
        <v>0</v>
      </c>
      <c r="J4249" s="179">
        <f t="shared" si="2113"/>
        <v>0</v>
      </c>
      <c r="K4249" s="173" t="s">
        <v>3775</v>
      </c>
      <c r="L4249" s="174" t="str" cm="1">
        <f t="array" aca="1" ref="L4249" ca="1">IF($K4249="",OFFSET(L4249,-1,,,),K4249)</f>
        <v>15.01.23.03.01.05</v>
      </c>
      <c r="M4249" s="175" t="str" cm="1">
        <f t="array" aca="1" ref="M4249" ca="1">IF(OR($K4249=0,$K4249=""),OFFSET(M4249,-1,,,),O4249)</f>
        <v>ELEMENTO VAZADO DE CONCRETO 39X39X10CM</v>
      </c>
      <c r="N4249" s="67" t="s">
        <v>2943</v>
      </c>
      <c r="O4249" s="68" t="s">
        <v>4895</v>
      </c>
      <c r="P4249" s="68"/>
      <c r="Q4249" s="68" t="s">
        <v>3258</v>
      </c>
      <c r="R4249" s="69">
        <v>16.2</v>
      </c>
      <c r="S4249" s="70">
        <v>321.11189999999999</v>
      </c>
      <c r="T4249" s="70">
        <v>5202.01278</v>
      </c>
      <c r="U4249" s="67"/>
      <c r="V4249" s="71"/>
      <c r="W4249" s="171"/>
      <c r="X4249" s="172"/>
      <c r="Y4249" s="176">
        <f t="shared" si="2105"/>
        <v>0</v>
      </c>
      <c r="AA4249" s="192"/>
    </row>
    <row r="4250" spans="2:28" hidden="1">
      <c r="B4250" s="189">
        <f t="shared" si="2107"/>
        <v>0</v>
      </c>
      <c r="C4250" s="189">
        <f t="shared" ca="1" si="2108"/>
        <v>0</v>
      </c>
      <c r="D4250" s="189">
        <f t="shared" si="2109"/>
        <v>0</v>
      </c>
      <c r="E4250" s="189">
        <f t="shared" ca="1" si="2110"/>
        <v>0</v>
      </c>
      <c r="F4250" s="189">
        <f t="shared" si="2111"/>
        <v>0</v>
      </c>
      <c r="G4250" s="189" cm="1">
        <f t="array" aca="1" ref="G4250" ca="1">OFFSET(G4250,-1,,,)+1</f>
        <v>4245</v>
      </c>
      <c r="H4250" s="189">
        <f t="shared" si="2106"/>
        <v>0</v>
      </c>
      <c r="I4250" s="189">
        <f t="shared" si="2112"/>
        <v>0</v>
      </c>
      <c r="J4250" s="179">
        <f t="shared" si="2113"/>
        <v>0</v>
      </c>
      <c r="K4250" s="173"/>
      <c r="L4250" s="174" t="str" cm="1">
        <f t="array" aca="1" ref="L4250" ca="1">IF($K4250="",OFFSET(L4250,-1,,,),K4250)</f>
        <v>15.01.23.03.01.05</v>
      </c>
      <c r="M4250" s="175" t="str" cm="1">
        <f t="array" aca="1" ref="M4250" ca="1">IF(OR($K4250=0,$K4250=""),OFFSET(M4250,-1,,,),O4250)</f>
        <v>ELEMENTO VAZADO DE CONCRETO 39X39X10CM</v>
      </c>
      <c r="N4250" s="67" t="s">
        <v>522</v>
      </c>
      <c r="O4250" s="68" t="s">
        <v>523</v>
      </c>
      <c r="P4250" s="68"/>
      <c r="Q4250" s="68" t="s">
        <v>3255</v>
      </c>
      <c r="R4250" s="69">
        <v>307.8</v>
      </c>
      <c r="S4250" s="70">
        <v>0.44</v>
      </c>
      <c r="T4250" s="70">
        <v>135.43200000000002</v>
      </c>
      <c r="U4250" s="67" t="s">
        <v>2044</v>
      </c>
      <c r="V4250" s="71" t="s">
        <v>2045</v>
      </c>
      <c r="W4250" s="171"/>
      <c r="X4250" s="172"/>
      <c r="Y4250" s="176">
        <f t="shared" si="2105"/>
        <v>0</v>
      </c>
      <c r="AA4250" s="192"/>
    </row>
    <row r="4251" spans="2:28" hidden="1">
      <c r="B4251" s="189">
        <f t="shared" si="2107"/>
        <v>0</v>
      </c>
      <c r="C4251" s="189">
        <f t="shared" ca="1" si="2108"/>
        <v>0</v>
      </c>
      <c r="D4251" s="189">
        <f t="shared" si="2109"/>
        <v>0</v>
      </c>
      <c r="E4251" s="189">
        <f t="shared" ca="1" si="2110"/>
        <v>0</v>
      </c>
      <c r="F4251" s="189">
        <f t="shared" si="2111"/>
        <v>0</v>
      </c>
      <c r="G4251" s="189" cm="1">
        <f t="array" aca="1" ref="G4251" ca="1">OFFSET(G4251,-1,,,)+1</f>
        <v>4246</v>
      </c>
      <c r="H4251" s="189">
        <f t="shared" si="2106"/>
        <v>0</v>
      </c>
      <c r="I4251" s="189">
        <f t="shared" si="2112"/>
        <v>0</v>
      </c>
      <c r="J4251" s="179">
        <f t="shared" si="2113"/>
        <v>0</v>
      </c>
      <c r="K4251" s="173"/>
      <c r="L4251" s="174" t="str" cm="1">
        <f t="array" aca="1" ref="L4251" ca="1">IF($K4251="",OFFSET(L4251,-1,,,),K4251)</f>
        <v>15.01.23.03.01.05</v>
      </c>
      <c r="M4251" s="175" t="str" cm="1">
        <f t="array" aca="1" ref="M4251" ca="1">IF(OR($K4251=0,$K4251=""),OFFSET(M4251,-1,,,),O4251)</f>
        <v>ELEMENTO VAZADO DE CONCRETO 39X39X10CM</v>
      </c>
      <c r="N4251" s="67" t="s">
        <v>2944</v>
      </c>
      <c r="O4251" s="68" t="s">
        <v>3129</v>
      </c>
      <c r="P4251" s="68"/>
      <c r="Q4251" s="68" t="s">
        <v>3260</v>
      </c>
      <c r="R4251" s="69">
        <v>179.982</v>
      </c>
      <c r="S4251" s="70">
        <v>23.29</v>
      </c>
      <c r="T4251" s="70">
        <v>4191.78078</v>
      </c>
      <c r="U4251" s="67" t="s">
        <v>2044</v>
      </c>
      <c r="V4251" s="71" t="s">
        <v>2045</v>
      </c>
      <c r="W4251" s="171"/>
      <c r="X4251" s="172"/>
      <c r="Y4251" s="176">
        <f t="shared" si="2105"/>
        <v>0</v>
      </c>
      <c r="AA4251" s="192"/>
    </row>
    <row r="4252" spans="2:28" hidden="1">
      <c r="B4252" s="189">
        <f t="shared" si="2107"/>
        <v>0</v>
      </c>
      <c r="C4252" s="189">
        <f t="shared" ca="1" si="2108"/>
        <v>0</v>
      </c>
      <c r="D4252" s="189">
        <f t="shared" si="2109"/>
        <v>0</v>
      </c>
      <c r="E4252" s="189">
        <f t="shared" ca="1" si="2110"/>
        <v>0</v>
      </c>
      <c r="F4252" s="189">
        <f t="shared" si="2111"/>
        <v>0</v>
      </c>
      <c r="G4252" s="189" cm="1">
        <f t="array" aca="1" ref="G4252" ca="1">OFFSET(G4252,-1,,,)+1</f>
        <v>4247</v>
      </c>
      <c r="H4252" s="189">
        <f t="shared" si="2106"/>
        <v>0</v>
      </c>
      <c r="I4252" s="189">
        <f t="shared" si="2112"/>
        <v>0</v>
      </c>
      <c r="J4252" s="179">
        <f t="shared" si="2113"/>
        <v>0</v>
      </c>
      <c r="K4252" s="173"/>
      <c r="L4252" s="174" t="str" cm="1">
        <f t="array" aca="1" ref="L4252" ca="1">IF($K4252="",OFFSET(L4252,-1,,,),K4252)</f>
        <v>15.01.23.03.01.05</v>
      </c>
      <c r="M4252" s="175" t="str" cm="1">
        <f t="array" aca="1" ref="M4252" ca="1">IF(OR($K4252=0,$K4252=""),OFFSET(M4252,-1,,,),O4252)</f>
        <v>ELEMENTO VAZADO DE CONCRETO 39X39X10CM</v>
      </c>
      <c r="N4252" s="67" t="s">
        <v>976</v>
      </c>
      <c r="O4252" s="68" t="s">
        <v>977</v>
      </c>
      <c r="P4252" s="68"/>
      <c r="Q4252" s="68" t="s">
        <v>3258</v>
      </c>
      <c r="R4252" s="69">
        <v>16.2</v>
      </c>
      <c r="S4252" s="70">
        <v>54</v>
      </c>
      <c r="T4252" s="70">
        <v>874.8</v>
      </c>
      <c r="U4252" s="67" t="s">
        <v>2044</v>
      </c>
      <c r="V4252" s="71" t="s">
        <v>2045</v>
      </c>
      <c r="W4252" s="171"/>
      <c r="X4252" s="172"/>
      <c r="Y4252" s="176">
        <f t="shared" si="2105"/>
        <v>0</v>
      </c>
      <c r="AA4252" s="192"/>
    </row>
    <row r="4253" spans="2:28" hidden="1">
      <c r="B4253" s="189">
        <f t="shared" si="2107"/>
        <v>0</v>
      </c>
      <c r="C4253" s="189">
        <f t="shared" ca="1" si="2108"/>
        <v>0</v>
      </c>
      <c r="D4253" s="189">
        <f t="shared" si="2109"/>
        <v>0</v>
      </c>
      <c r="E4253" s="189">
        <f t="shared" ca="1" si="2110"/>
        <v>0</v>
      </c>
      <c r="F4253" s="189">
        <f t="shared" si="2111"/>
        <v>0</v>
      </c>
      <c r="G4253" s="189" cm="1">
        <f t="array" aca="1" ref="G4253" ca="1">OFFSET(G4253,-1,,,)+1</f>
        <v>4248</v>
      </c>
      <c r="H4253" s="189">
        <f t="shared" si="2106"/>
        <v>0</v>
      </c>
      <c r="I4253" s="189">
        <f t="shared" si="2112"/>
        <v>0</v>
      </c>
      <c r="J4253" s="179">
        <f t="shared" si="2113"/>
        <v>0</v>
      </c>
      <c r="K4253" s="173" t="s">
        <v>3776</v>
      </c>
      <c r="L4253" s="174" t="str" cm="1">
        <f t="array" aca="1" ref="L4253" ca="1">IF($K4253="",OFFSET(L4253,-1,,,),K4253)</f>
        <v>15.01.23.03.02</v>
      </c>
      <c r="M4253" s="175" t="str" cm="1">
        <f t="array" aca="1" ref="M4253" ca="1">IF(OR($K4253=0,$K4253=""),OFFSET(M4253,-1,,,),O4253)</f>
        <v>SHAFT/ DIVISÓRIAS / DRY WALL /  PAINÉIS</v>
      </c>
      <c r="N4253" s="67" t="s">
        <v>143</v>
      </c>
      <c r="O4253" s="68" t="s">
        <v>4538</v>
      </c>
      <c r="P4253" s="68"/>
      <c r="Q4253" s="68"/>
      <c r="R4253" s="69"/>
      <c r="S4253" s="70"/>
      <c r="T4253" s="70">
        <v>0</v>
      </c>
      <c r="U4253" s="67"/>
      <c r="V4253" s="71"/>
      <c r="W4253" s="171"/>
      <c r="X4253" s="172"/>
      <c r="Y4253" s="176">
        <f t="shared" si="2105"/>
        <v>0</v>
      </c>
      <c r="AA4253" s="192"/>
      <c r="AB4253" s="193"/>
    </row>
    <row r="4254" spans="2:28">
      <c r="B4254" s="189">
        <f t="shared" si="2107"/>
        <v>0</v>
      </c>
      <c r="C4254" s="189">
        <f t="shared" ca="1" si="2108"/>
        <v>0</v>
      </c>
      <c r="D4254" s="189">
        <f t="shared" si="2109"/>
        <v>0</v>
      </c>
      <c r="E4254" s="189">
        <f t="shared" ca="1" si="2110"/>
        <v>0</v>
      </c>
      <c r="F4254" s="189">
        <f t="shared" si="2111"/>
        <v>0</v>
      </c>
      <c r="G4254" s="189" cm="1">
        <f t="array" aca="1" ref="G4254" ca="1">OFFSET(G4254,-1,,,)+1</f>
        <v>4249</v>
      </c>
      <c r="H4254" s="189">
        <f t="shared" si="2106"/>
        <v>0</v>
      </c>
      <c r="I4254" s="189">
        <f t="shared" si="2112"/>
        <v>0</v>
      </c>
      <c r="J4254" s="179">
        <f t="shared" si="2113"/>
        <v>0</v>
      </c>
      <c r="K4254" s="173" t="s">
        <v>3777</v>
      </c>
      <c r="L4254" s="174" t="str" cm="1">
        <f t="array" aca="1" ref="L4254" ca="1">IF($K4254="",OFFSET(L4254,-1,,,),K4254)</f>
        <v>15.01.23.03.02.01</v>
      </c>
      <c r="M4254" s="175" t="str" cm="1">
        <f t="array" aca="1" ref="M4254" ca="1">IF(OR($K4254=0,$K4254=""),OFFSET(M4254,-1,,,),O4254)</f>
        <v>PAREDE EM GESSO ACARTONADO DRYWALL MONTANTE SIMPLES COM  01 FACE PLACA VERDE - ESPESSURA 10CM</v>
      </c>
      <c r="N4254" s="67" t="s">
        <v>983</v>
      </c>
      <c r="O4254" s="68" t="s">
        <v>4539</v>
      </c>
      <c r="P4254" s="68"/>
      <c r="Q4254" s="68" t="s">
        <v>3258</v>
      </c>
      <c r="R4254" s="69">
        <v>79.97</v>
      </c>
      <c r="S4254" s="70">
        <v>100.7757</v>
      </c>
      <c r="T4254" s="70">
        <v>8059.0327289999996</v>
      </c>
      <c r="U4254" s="67"/>
      <c r="V4254" s="71"/>
      <c r="W4254" s="171"/>
      <c r="X4254" s="172"/>
      <c r="Y4254" s="176">
        <f t="shared" si="2105"/>
        <v>0</v>
      </c>
      <c r="AA4254" s="192"/>
      <c r="AB4254" s="193"/>
    </row>
    <row r="4255" spans="2:28" hidden="1">
      <c r="B4255" s="189">
        <f t="shared" si="2107"/>
        <v>0</v>
      </c>
      <c r="C4255" s="189">
        <f t="shared" ca="1" si="2108"/>
        <v>0</v>
      </c>
      <c r="D4255" s="189">
        <f t="shared" si="2109"/>
        <v>0</v>
      </c>
      <c r="E4255" s="189">
        <f t="shared" ca="1" si="2110"/>
        <v>0</v>
      </c>
      <c r="F4255" s="189">
        <f t="shared" si="2111"/>
        <v>0</v>
      </c>
      <c r="G4255" s="189" cm="1">
        <f t="array" aca="1" ref="G4255" ca="1">OFFSET(G4255,-1,,,)+1</f>
        <v>4250</v>
      </c>
      <c r="H4255" s="189">
        <f t="shared" si="2106"/>
        <v>0</v>
      </c>
      <c r="I4255" s="189">
        <f t="shared" si="2112"/>
        <v>0</v>
      </c>
      <c r="J4255" s="179">
        <f t="shared" si="2113"/>
        <v>0</v>
      </c>
      <c r="K4255" s="173"/>
      <c r="L4255" s="174" t="str" cm="1">
        <f t="array" aca="1" ref="L4255" ca="1">IF($K4255="",OFFSET(L4255,-1,,,),K4255)</f>
        <v>15.01.23.03.02.01</v>
      </c>
      <c r="M4255" s="175" t="str" cm="1">
        <f t="array" aca="1" ref="M4255" ca="1">IF(OR($K4255=0,$K4255=""),OFFSET(M4255,-1,,,),O4255)</f>
        <v>PAREDE EM GESSO ACARTONADO DRYWALL MONTANTE SIMPLES COM  01 FACE PLACA VERDE - ESPESSURA 10CM</v>
      </c>
      <c r="N4255" s="67" t="s">
        <v>2881</v>
      </c>
      <c r="O4255" s="68" t="s">
        <v>3089</v>
      </c>
      <c r="P4255" s="68"/>
      <c r="Q4255" s="68" t="s">
        <v>3260</v>
      </c>
      <c r="R4255" s="69">
        <v>2.3191299999999999</v>
      </c>
      <c r="S4255" s="70">
        <v>49.18</v>
      </c>
      <c r="T4255" s="70">
        <v>114.0548134</v>
      </c>
      <c r="U4255" s="67" t="s">
        <v>2044</v>
      </c>
      <c r="V4255" s="71" t="s">
        <v>2045</v>
      </c>
      <c r="W4255" s="171"/>
      <c r="X4255" s="172"/>
      <c r="Y4255" s="176">
        <f t="shared" si="2105"/>
        <v>0</v>
      </c>
      <c r="AA4255" s="192"/>
      <c r="AB4255" s="193"/>
    </row>
    <row r="4256" spans="2:28" hidden="1">
      <c r="B4256" s="189">
        <f t="shared" si="2107"/>
        <v>0</v>
      </c>
      <c r="C4256" s="189">
        <f t="shared" ca="1" si="2108"/>
        <v>0</v>
      </c>
      <c r="D4256" s="189">
        <f t="shared" si="2109"/>
        <v>0</v>
      </c>
      <c r="E4256" s="189">
        <f t="shared" ca="1" si="2110"/>
        <v>0</v>
      </c>
      <c r="F4256" s="189">
        <f t="shared" si="2111"/>
        <v>0</v>
      </c>
      <c r="G4256" s="189" cm="1">
        <f t="array" aca="1" ref="G4256" ca="1">OFFSET(G4256,-1,,,)+1</f>
        <v>4251</v>
      </c>
      <c r="H4256" s="189">
        <f t="shared" si="2106"/>
        <v>0</v>
      </c>
      <c r="I4256" s="189">
        <f t="shared" si="2112"/>
        <v>0</v>
      </c>
      <c r="J4256" s="179">
        <f t="shared" si="2113"/>
        <v>0</v>
      </c>
      <c r="K4256" s="173"/>
      <c r="L4256" s="174" t="str" cm="1">
        <f t="array" aca="1" ref="L4256" ca="1">IF($K4256="",OFFSET(L4256,-1,,,),K4256)</f>
        <v>15.01.23.03.02.01</v>
      </c>
      <c r="M4256" s="175" t="str" cm="1">
        <f t="array" aca="1" ref="M4256" ca="1">IF(OR($K4256=0,$K4256=""),OFFSET(M4256,-1,,,),O4256)</f>
        <v>PAREDE EM GESSO ACARTONADO DRYWALL MONTANTE SIMPLES COM  01 FACE PLACA VERDE - ESPESSURA 10CM</v>
      </c>
      <c r="N4256" s="67" t="s">
        <v>2882</v>
      </c>
      <c r="O4256" s="68" t="s">
        <v>3090</v>
      </c>
      <c r="P4256" s="68"/>
      <c r="Q4256" s="68" t="s">
        <v>3253</v>
      </c>
      <c r="R4256" s="69">
        <v>100.066461</v>
      </c>
      <c r="S4256" s="70">
        <v>0.28000000000000003</v>
      </c>
      <c r="T4256" s="70">
        <v>28.018609080000004</v>
      </c>
      <c r="U4256" s="67" t="s">
        <v>2044</v>
      </c>
      <c r="V4256" s="71" t="s">
        <v>2045</v>
      </c>
      <c r="W4256" s="171"/>
      <c r="X4256" s="172"/>
      <c r="Y4256" s="176">
        <f t="shared" si="2105"/>
        <v>0</v>
      </c>
      <c r="AA4256" s="192"/>
      <c r="AB4256" s="193"/>
    </row>
    <row r="4257" spans="2:28" hidden="1">
      <c r="B4257" s="189">
        <f t="shared" si="2107"/>
        <v>0</v>
      </c>
      <c r="C4257" s="189">
        <f t="shared" ca="1" si="2108"/>
        <v>0</v>
      </c>
      <c r="D4257" s="189">
        <f t="shared" si="2109"/>
        <v>0</v>
      </c>
      <c r="E4257" s="189">
        <f t="shared" ca="1" si="2110"/>
        <v>0</v>
      </c>
      <c r="F4257" s="189">
        <f t="shared" si="2111"/>
        <v>0</v>
      </c>
      <c r="G4257" s="189" cm="1">
        <f t="array" aca="1" ref="G4257" ca="1">OFFSET(G4257,-1,,,)+1</f>
        <v>4252</v>
      </c>
      <c r="H4257" s="189">
        <f t="shared" si="2106"/>
        <v>0</v>
      </c>
      <c r="I4257" s="189">
        <f t="shared" si="2112"/>
        <v>0</v>
      </c>
      <c r="J4257" s="179">
        <f t="shared" si="2113"/>
        <v>0</v>
      </c>
      <c r="K4257" s="173"/>
      <c r="L4257" s="174" t="str" cm="1">
        <f t="array" aca="1" ref="L4257" ca="1">IF($K4257="",OFFSET(L4257,-1,,,),K4257)</f>
        <v>15.01.23.03.02.01</v>
      </c>
      <c r="M4257" s="175" t="str" cm="1">
        <f t="array" aca="1" ref="M4257" ca="1">IF(OR($K4257=0,$K4257=""),OFFSET(M4257,-1,,,),O4257)</f>
        <v>PAREDE EM GESSO ACARTONADO DRYWALL MONTANTE SIMPLES COM  01 FACE PLACA VERDE - ESPESSURA 10CM</v>
      </c>
      <c r="N4257" s="67" t="s">
        <v>2883</v>
      </c>
      <c r="O4257" s="68" t="s">
        <v>3091</v>
      </c>
      <c r="P4257" s="68"/>
      <c r="Q4257" s="68" t="s">
        <v>3260</v>
      </c>
      <c r="R4257" s="69">
        <v>800.01188300000001</v>
      </c>
      <c r="S4257" s="70">
        <v>0.11</v>
      </c>
      <c r="T4257" s="70">
        <v>88.001307130000001</v>
      </c>
      <c r="U4257" s="67" t="s">
        <v>2044</v>
      </c>
      <c r="V4257" s="71" t="s">
        <v>2045</v>
      </c>
      <c r="W4257" s="171"/>
      <c r="X4257" s="172"/>
      <c r="Y4257" s="176">
        <f t="shared" si="2105"/>
        <v>0</v>
      </c>
      <c r="AA4257" s="192"/>
      <c r="AB4257" s="193"/>
    </row>
    <row r="4258" spans="2:28" hidden="1">
      <c r="B4258" s="189">
        <f t="shared" si="2107"/>
        <v>0</v>
      </c>
      <c r="C4258" s="189">
        <f t="shared" ca="1" si="2108"/>
        <v>0</v>
      </c>
      <c r="D4258" s="189">
        <f t="shared" si="2109"/>
        <v>0</v>
      </c>
      <c r="E4258" s="189">
        <f t="shared" ca="1" si="2110"/>
        <v>0</v>
      </c>
      <c r="F4258" s="189">
        <f t="shared" si="2111"/>
        <v>0</v>
      </c>
      <c r="G4258" s="189" cm="1">
        <f t="array" aca="1" ref="G4258" ca="1">OFFSET(G4258,-1,,,)+1</f>
        <v>4253</v>
      </c>
      <c r="H4258" s="189">
        <f t="shared" si="2106"/>
        <v>0</v>
      </c>
      <c r="I4258" s="189">
        <f t="shared" si="2112"/>
        <v>0</v>
      </c>
      <c r="J4258" s="179">
        <f t="shared" si="2113"/>
        <v>0</v>
      </c>
      <c r="K4258" s="173"/>
      <c r="L4258" s="174" t="str" cm="1">
        <f t="array" aca="1" ref="L4258" ca="1">IF($K4258="",OFFSET(L4258,-1,,,),K4258)</f>
        <v>15.01.23.03.02.01</v>
      </c>
      <c r="M4258" s="175" t="str" cm="1">
        <f t="array" aca="1" ref="M4258" ca="1">IF(OR($K4258=0,$K4258=""),OFFSET(M4258,-1,,,),O4258)</f>
        <v>PAREDE EM GESSO ACARTONADO DRYWALL MONTANTE SIMPLES COM  01 FACE PLACA VERDE - ESPESSURA 10CM</v>
      </c>
      <c r="N4258" s="67" t="s">
        <v>2884</v>
      </c>
      <c r="O4258" s="68" t="s">
        <v>3092</v>
      </c>
      <c r="P4258" s="68"/>
      <c r="Q4258" s="68" t="s">
        <v>3260</v>
      </c>
      <c r="R4258" s="69">
        <v>73.164552999999998</v>
      </c>
      <c r="S4258" s="70">
        <v>0.26</v>
      </c>
      <c r="T4258" s="70">
        <v>19.022783780000001</v>
      </c>
      <c r="U4258" s="67" t="s">
        <v>2044</v>
      </c>
      <c r="V4258" s="71" t="s">
        <v>2045</v>
      </c>
      <c r="W4258" s="171"/>
      <c r="X4258" s="172"/>
      <c r="Y4258" s="176">
        <f t="shared" si="2105"/>
        <v>0</v>
      </c>
      <c r="AA4258" s="192"/>
      <c r="AB4258" s="193"/>
    </row>
    <row r="4259" spans="2:28" hidden="1">
      <c r="B4259" s="189">
        <f t="shared" si="2107"/>
        <v>0</v>
      </c>
      <c r="C4259" s="189">
        <f t="shared" ca="1" si="2108"/>
        <v>0</v>
      </c>
      <c r="D4259" s="189">
        <f t="shared" si="2109"/>
        <v>0</v>
      </c>
      <c r="E4259" s="189">
        <f t="shared" ca="1" si="2110"/>
        <v>0</v>
      </c>
      <c r="F4259" s="189">
        <f t="shared" si="2111"/>
        <v>0</v>
      </c>
      <c r="G4259" s="189" cm="1">
        <f t="array" aca="1" ref="G4259" ca="1">OFFSET(G4259,-1,,,)+1</f>
        <v>4254</v>
      </c>
      <c r="H4259" s="189">
        <f t="shared" si="2106"/>
        <v>0</v>
      </c>
      <c r="I4259" s="189">
        <f t="shared" si="2112"/>
        <v>0</v>
      </c>
      <c r="J4259" s="179">
        <f t="shared" si="2113"/>
        <v>0</v>
      </c>
      <c r="K4259" s="173"/>
      <c r="L4259" s="174" t="str" cm="1">
        <f t="array" aca="1" ref="L4259" ca="1">IF($K4259="",OFFSET(L4259,-1,,,),K4259)</f>
        <v>15.01.23.03.02.01</v>
      </c>
      <c r="M4259" s="175" t="str" cm="1">
        <f t="array" aca="1" ref="M4259" ca="1">IF(OR($K4259=0,$K4259=""),OFFSET(M4259,-1,,,),O4259)</f>
        <v>PAREDE EM GESSO ACARTONADO DRYWALL MONTANTE SIMPLES COM  01 FACE PLACA VERDE - ESPESSURA 10CM</v>
      </c>
      <c r="N4259" s="67" t="s">
        <v>2885</v>
      </c>
      <c r="O4259" s="68" t="s">
        <v>3093</v>
      </c>
      <c r="P4259" s="68"/>
      <c r="Q4259" s="68" t="s">
        <v>3253</v>
      </c>
      <c r="R4259" s="69">
        <v>72.716721000000007</v>
      </c>
      <c r="S4259" s="70">
        <v>9.43</v>
      </c>
      <c r="T4259" s="70">
        <v>685.71867903000009</v>
      </c>
      <c r="U4259" s="67" t="s">
        <v>2044</v>
      </c>
      <c r="V4259" s="71" t="s">
        <v>2045</v>
      </c>
      <c r="W4259" s="171"/>
      <c r="X4259" s="172"/>
      <c r="Y4259" s="176">
        <f t="shared" si="2105"/>
        <v>0</v>
      </c>
      <c r="AA4259" s="192"/>
      <c r="AB4259" s="193"/>
    </row>
    <row r="4260" spans="2:28" hidden="1">
      <c r="B4260" s="189">
        <f t="shared" si="2107"/>
        <v>0</v>
      </c>
      <c r="C4260" s="189">
        <f t="shared" ca="1" si="2108"/>
        <v>0</v>
      </c>
      <c r="D4260" s="189">
        <f t="shared" si="2109"/>
        <v>0</v>
      </c>
      <c r="E4260" s="189">
        <f t="shared" ca="1" si="2110"/>
        <v>0</v>
      </c>
      <c r="F4260" s="189">
        <f t="shared" si="2111"/>
        <v>0</v>
      </c>
      <c r="G4260" s="189" cm="1">
        <f t="array" aca="1" ref="G4260" ca="1">OFFSET(G4260,-1,,,)+1</f>
        <v>4255</v>
      </c>
      <c r="H4260" s="189">
        <f t="shared" si="2106"/>
        <v>0</v>
      </c>
      <c r="I4260" s="189">
        <f t="shared" si="2112"/>
        <v>0</v>
      </c>
      <c r="J4260" s="179">
        <f t="shared" si="2113"/>
        <v>0</v>
      </c>
      <c r="K4260" s="173"/>
      <c r="L4260" s="174" t="str" cm="1">
        <f t="array" aca="1" ref="L4260" ca="1">IF($K4260="",OFFSET(L4260,-1,,,),K4260)</f>
        <v>15.01.23.03.02.01</v>
      </c>
      <c r="M4260" s="175" t="str" cm="1">
        <f t="array" aca="1" ref="M4260" ca="1">IF(OR($K4260=0,$K4260=""),OFFSET(M4260,-1,,,),O4260)</f>
        <v>PAREDE EM GESSO ACARTONADO DRYWALL MONTANTE SIMPLES COM  01 FACE PLACA VERDE - ESPESSURA 10CM</v>
      </c>
      <c r="N4260" s="67" t="s">
        <v>2886</v>
      </c>
      <c r="O4260" s="68" t="s">
        <v>3094</v>
      </c>
      <c r="P4260" s="68"/>
      <c r="Q4260" s="68" t="s">
        <v>3253</v>
      </c>
      <c r="R4260" s="69">
        <v>68.430329</v>
      </c>
      <c r="S4260" s="70">
        <v>5.2</v>
      </c>
      <c r="T4260" s="70">
        <v>355.83771080000002</v>
      </c>
      <c r="U4260" s="67" t="s">
        <v>2044</v>
      </c>
      <c r="V4260" s="71" t="s">
        <v>2045</v>
      </c>
      <c r="W4260" s="171"/>
      <c r="X4260" s="172"/>
      <c r="Y4260" s="176">
        <f t="shared" si="2105"/>
        <v>0</v>
      </c>
      <c r="AA4260" s="192"/>
      <c r="AB4260" s="193"/>
    </row>
    <row r="4261" spans="2:28" hidden="1">
      <c r="B4261" s="189">
        <f t="shared" si="2107"/>
        <v>0</v>
      </c>
      <c r="C4261" s="189">
        <f t="shared" ca="1" si="2108"/>
        <v>0</v>
      </c>
      <c r="D4261" s="189">
        <f t="shared" si="2109"/>
        <v>0</v>
      </c>
      <c r="E4261" s="189">
        <f t="shared" ca="1" si="2110"/>
        <v>0</v>
      </c>
      <c r="F4261" s="189">
        <f t="shared" si="2111"/>
        <v>0</v>
      </c>
      <c r="G4261" s="189" cm="1">
        <f t="array" aca="1" ref="G4261" ca="1">OFFSET(G4261,-1,,,)+1</f>
        <v>4256</v>
      </c>
      <c r="H4261" s="189">
        <f t="shared" si="2106"/>
        <v>0</v>
      </c>
      <c r="I4261" s="189">
        <f t="shared" si="2112"/>
        <v>0</v>
      </c>
      <c r="J4261" s="179">
        <f t="shared" si="2113"/>
        <v>0</v>
      </c>
      <c r="K4261" s="173"/>
      <c r="L4261" s="174" t="str" cm="1">
        <f t="array" aca="1" ref="L4261" ca="1">IF($K4261="",OFFSET(L4261,-1,,,),K4261)</f>
        <v>15.01.23.03.02.01</v>
      </c>
      <c r="M4261" s="175" t="str" cm="1">
        <f t="array" aca="1" ref="M4261" ca="1">IF(OR($K4261=0,$K4261=""),OFFSET(M4261,-1,,,),O4261)</f>
        <v>PAREDE EM GESSO ACARTONADO DRYWALL MONTANTE SIMPLES COM  01 FACE PLACA VERDE - ESPESSURA 10CM</v>
      </c>
      <c r="N4261" s="67" t="s">
        <v>2887</v>
      </c>
      <c r="O4261" s="68" t="s">
        <v>3095</v>
      </c>
      <c r="P4261" s="68"/>
      <c r="Q4261" s="68" t="s">
        <v>3258</v>
      </c>
      <c r="R4261" s="69">
        <v>179.9325</v>
      </c>
      <c r="S4261" s="70">
        <v>28.97</v>
      </c>
      <c r="T4261" s="70">
        <v>5212.6445249999997</v>
      </c>
      <c r="U4261" s="67" t="s">
        <v>2044</v>
      </c>
      <c r="V4261" s="71" t="s">
        <v>2045</v>
      </c>
      <c r="W4261" s="171"/>
      <c r="X4261" s="172"/>
      <c r="Y4261" s="176">
        <f t="shared" si="2105"/>
        <v>0</v>
      </c>
      <c r="AA4261" s="192"/>
      <c r="AB4261" s="193"/>
    </row>
    <row r="4262" spans="2:28" hidden="1">
      <c r="B4262" s="189">
        <f t="shared" si="2107"/>
        <v>0</v>
      </c>
      <c r="C4262" s="189">
        <f t="shared" ca="1" si="2108"/>
        <v>0</v>
      </c>
      <c r="D4262" s="189">
        <f t="shared" si="2109"/>
        <v>0</v>
      </c>
      <c r="E4262" s="189">
        <f t="shared" ca="1" si="2110"/>
        <v>0</v>
      </c>
      <c r="F4262" s="189">
        <f t="shared" si="2111"/>
        <v>0</v>
      </c>
      <c r="G4262" s="189" cm="1">
        <f t="array" aca="1" ref="G4262" ca="1">OFFSET(G4262,-1,,,)+1</f>
        <v>4257</v>
      </c>
      <c r="H4262" s="189">
        <f t="shared" si="2106"/>
        <v>0</v>
      </c>
      <c r="I4262" s="189">
        <f t="shared" si="2112"/>
        <v>0</v>
      </c>
      <c r="J4262" s="179">
        <f t="shared" si="2113"/>
        <v>0</v>
      </c>
      <c r="K4262" s="173"/>
      <c r="L4262" s="174" t="str" cm="1">
        <f t="array" aca="1" ref="L4262" ca="1">IF($K4262="",OFFSET(L4262,-1,,,),K4262)</f>
        <v>15.01.23.03.02.01</v>
      </c>
      <c r="M4262" s="175" t="str" cm="1">
        <f t="array" aca="1" ref="M4262" ca="1">IF(OR($K4262=0,$K4262=""),OFFSET(M4262,-1,,,),O4262)</f>
        <v>PAREDE EM GESSO ACARTONADO DRYWALL MONTANTE SIMPLES COM  01 FACE PLACA VERDE - ESPESSURA 10CM</v>
      </c>
      <c r="N4262" s="67" t="s">
        <v>2888</v>
      </c>
      <c r="O4262" s="68" t="s">
        <v>3096</v>
      </c>
      <c r="P4262" s="68"/>
      <c r="Q4262" s="68" t="s">
        <v>3253</v>
      </c>
      <c r="R4262" s="69">
        <v>63.376224999999998</v>
      </c>
      <c r="S4262" s="70">
        <v>2.4900000000000002</v>
      </c>
      <c r="T4262" s="70">
        <v>157.80680025000001</v>
      </c>
      <c r="U4262" s="67" t="s">
        <v>2044</v>
      </c>
      <c r="V4262" s="71" t="s">
        <v>2045</v>
      </c>
      <c r="W4262" s="171"/>
      <c r="X4262" s="172"/>
      <c r="Y4262" s="176">
        <f t="shared" si="2105"/>
        <v>0</v>
      </c>
      <c r="AA4262" s="192"/>
      <c r="AB4262" s="193"/>
    </row>
    <row r="4263" spans="2:28" hidden="1">
      <c r="B4263" s="189">
        <f t="shared" si="2107"/>
        <v>0</v>
      </c>
      <c r="C4263" s="189">
        <f t="shared" ca="1" si="2108"/>
        <v>0</v>
      </c>
      <c r="D4263" s="189">
        <f t="shared" si="2109"/>
        <v>0</v>
      </c>
      <c r="E4263" s="189">
        <f t="shared" ca="1" si="2110"/>
        <v>0</v>
      </c>
      <c r="F4263" s="189">
        <f t="shared" si="2111"/>
        <v>0</v>
      </c>
      <c r="G4263" s="189" cm="1">
        <f t="array" aca="1" ref="G4263" ca="1">OFFSET(G4263,-1,,,)+1</f>
        <v>4258</v>
      </c>
      <c r="H4263" s="189">
        <f t="shared" si="2106"/>
        <v>0</v>
      </c>
      <c r="I4263" s="189">
        <f t="shared" si="2112"/>
        <v>0</v>
      </c>
      <c r="J4263" s="179">
        <f t="shared" si="2113"/>
        <v>0</v>
      </c>
      <c r="K4263" s="173"/>
      <c r="L4263" s="174" t="str" cm="1">
        <f t="array" aca="1" ref="L4263" ca="1">IF($K4263="",OFFSET(L4263,-1,,,),K4263)</f>
        <v>15.01.23.03.02.01</v>
      </c>
      <c r="M4263" s="175" t="str" cm="1">
        <f t="array" aca="1" ref="M4263" ca="1">IF(OR($K4263=0,$K4263=""),OFFSET(M4263,-1,,,),O4263)</f>
        <v>PAREDE EM GESSO ACARTONADO DRYWALL MONTANTE SIMPLES COM  01 FACE PLACA VERDE - ESPESSURA 10CM</v>
      </c>
      <c r="N4263" s="67" t="s">
        <v>2889</v>
      </c>
      <c r="O4263" s="68" t="s">
        <v>3097</v>
      </c>
      <c r="P4263" s="68"/>
      <c r="Q4263" s="68" t="s">
        <v>3255</v>
      </c>
      <c r="R4263" s="69">
        <v>25.501633000000002</v>
      </c>
      <c r="S4263" s="70">
        <v>3.11</v>
      </c>
      <c r="T4263" s="70">
        <v>79.310078630000007</v>
      </c>
      <c r="U4263" s="67" t="s">
        <v>2044</v>
      </c>
      <c r="V4263" s="71" t="s">
        <v>2045</v>
      </c>
      <c r="W4263" s="171"/>
      <c r="X4263" s="172"/>
      <c r="Y4263" s="176">
        <f t="shared" si="2105"/>
        <v>0</v>
      </c>
      <c r="AA4263" s="192"/>
      <c r="AB4263" s="193"/>
    </row>
    <row r="4264" spans="2:28" hidden="1">
      <c r="B4264" s="189">
        <f t="shared" si="2107"/>
        <v>0</v>
      </c>
      <c r="C4264" s="189">
        <f t="shared" ca="1" si="2108"/>
        <v>0</v>
      </c>
      <c r="D4264" s="189">
        <f t="shared" si="2109"/>
        <v>0</v>
      </c>
      <c r="E4264" s="189">
        <f t="shared" ca="1" si="2110"/>
        <v>0</v>
      </c>
      <c r="F4264" s="189">
        <f t="shared" si="2111"/>
        <v>0</v>
      </c>
      <c r="G4264" s="189" cm="1">
        <f t="array" aca="1" ref="G4264" ca="1">OFFSET(G4264,-1,,,)+1</f>
        <v>4259</v>
      </c>
      <c r="H4264" s="189">
        <f t="shared" si="2106"/>
        <v>0</v>
      </c>
      <c r="I4264" s="189">
        <f t="shared" si="2112"/>
        <v>0</v>
      </c>
      <c r="J4264" s="179">
        <f t="shared" si="2113"/>
        <v>0</v>
      </c>
      <c r="K4264" s="173"/>
      <c r="L4264" s="174" t="str" cm="1">
        <f t="array" aca="1" ref="L4264" ca="1">IF($K4264="",OFFSET(L4264,-1,,,),K4264)</f>
        <v>15.01.23.03.02.01</v>
      </c>
      <c r="M4264" s="175" t="str" cm="1">
        <f t="array" aca="1" ref="M4264" ca="1">IF(OR($K4264=0,$K4264=""),OFFSET(M4264,-1,,,),O4264)</f>
        <v>PAREDE EM GESSO ACARTONADO DRYWALL MONTANTE SIMPLES COM  01 FACE PLACA VERDE - ESPESSURA 10CM</v>
      </c>
      <c r="N4264" s="67" t="s">
        <v>230</v>
      </c>
      <c r="O4264" s="68" t="s">
        <v>231</v>
      </c>
      <c r="P4264" s="68"/>
      <c r="Q4264" s="68" t="s">
        <v>3261</v>
      </c>
      <c r="R4264" s="69">
        <v>8.7807060000000003</v>
      </c>
      <c r="S4264" s="70">
        <v>22.31</v>
      </c>
      <c r="T4264" s="70">
        <v>195.89755086</v>
      </c>
      <c r="U4264" s="67" t="s">
        <v>2044</v>
      </c>
      <c r="V4264" s="71" t="s">
        <v>2045</v>
      </c>
      <c r="W4264" s="171"/>
      <c r="X4264" s="172"/>
      <c r="Y4264" s="176">
        <f t="shared" si="2105"/>
        <v>0</v>
      </c>
      <c r="AA4264" s="192"/>
      <c r="AB4264" s="193"/>
    </row>
    <row r="4265" spans="2:28" hidden="1">
      <c r="B4265" s="189">
        <f t="shared" si="2107"/>
        <v>0</v>
      </c>
      <c r="C4265" s="189">
        <f t="shared" ca="1" si="2108"/>
        <v>0</v>
      </c>
      <c r="D4265" s="189">
        <f t="shared" si="2109"/>
        <v>0</v>
      </c>
      <c r="E4265" s="189">
        <f t="shared" ca="1" si="2110"/>
        <v>0</v>
      </c>
      <c r="F4265" s="189">
        <f t="shared" si="2111"/>
        <v>0</v>
      </c>
      <c r="G4265" s="189" cm="1">
        <f t="array" aca="1" ref="G4265" ca="1">OFFSET(G4265,-1,,,)+1</f>
        <v>4260</v>
      </c>
      <c r="H4265" s="189">
        <f t="shared" si="2106"/>
        <v>0</v>
      </c>
      <c r="I4265" s="189">
        <f t="shared" si="2112"/>
        <v>0</v>
      </c>
      <c r="J4265" s="179">
        <f t="shared" si="2113"/>
        <v>0</v>
      </c>
      <c r="K4265" s="173"/>
      <c r="L4265" s="174" t="str" cm="1">
        <f t="array" aca="1" ref="L4265" ca="1">IF($K4265="",OFFSET(L4265,-1,,,),K4265)</f>
        <v>15.01.23.03.02.01</v>
      </c>
      <c r="M4265" s="175" t="str" cm="1">
        <f t="array" aca="1" ref="M4265" ca="1">IF(OR($K4265=0,$K4265=""),OFFSET(M4265,-1,,,),O4265)</f>
        <v>PAREDE EM GESSO ACARTONADO DRYWALL MONTANTE SIMPLES COM  01 FACE PLACA VERDE - ESPESSURA 10CM</v>
      </c>
      <c r="N4265" s="67" t="s">
        <v>236</v>
      </c>
      <c r="O4265" s="68" t="s">
        <v>237</v>
      </c>
      <c r="P4265" s="68"/>
      <c r="Q4265" s="68" t="s">
        <v>3262</v>
      </c>
      <c r="R4265" s="69">
        <v>35.106830000000002</v>
      </c>
      <c r="S4265" s="70">
        <v>27.15</v>
      </c>
      <c r="T4265" s="70">
        <v>953.15043449999996</v>
      </c>
      <c r="U4265" s="67" t="s">
        <v>2044</v>
      </c>
      <c r="V4265" s="71" t="s">
        <v>2045</v>
      </c>
      <c r="W4265" s="171"/>
      <c r="X4265" s="172"/>
      <c r="Y4265" s="176">
        <f t="shared" ref="Y4265:Y4341" si="2114">X4265+W4265</f>
        <v>0</v>
      </c>
      <c r="AA4265" s="192"/>
      <c r="AB4265" s="193"/>
    </row>
    <row r="4266" spans="2:28" hidden="1">
      <c r="B4266" s="189">
        <f t="shared" si="2107"/>
        <v>0</v>
      </c>
      <c r="C4266" s="189">
        <f t="shared" ca="1" si="2108"/>
        <v>0</v>
      </c>
      <c r="D4266" s="189">
        <f t="shared" si="2109"/>
        <v>0</v>
      </c>
      <c r="E4266" s="189">
        <f t="shared" ca="1" si="2110"/>
        <v>0</v>
      </c>
      <c r="F4266" s="189">
        <f t="shared" si="2111"/>
        <v>0</v>
      </c>
      <c r="G4266" s="189" cm="1">
        <f t="array" aca="1" ref="G4266" ca="1">OFFSET(G4266,-1,,,)+1</f>
        <v>4261</v>
      </c>
      <c r="H4266" s="189">
        <f t="shared" si="2106"/>
        <v>0</v>
      </c>
      <c r="I4266" s="189">
        <f t="shared" si="2112"/>
        <v>0</v>
      </c>
      <c r="J4266" s="179">
        <f t="shared" si="2113"/>
        <v>0</v>
      </c>
      <c r="K4266" s="173"/>
      <c r="L4266" s="174" t="str" cm="1">
        <f t="array" aca="1" ref="L4266" ca="1">IF($K4266="",OFFSET(L4266,-1,,,),K4266)</f>
        <v>15.01.23.03.02.01</v>
      </c>
      <c r="M4266" s="175" t="str" cm="1">
        <f t="array" aca="1" ref="M4266" ca="1">IF(OR($K4266=0,$K4266=""),OFFSET(M4266,-1,,,),O4266)</f>
        <v>PAREDE EM GESSO ACARTONADO DRYWALL MONTANTE SIMPLES COM  01 FACE PLACA VERDE - ESPESSURA 10CM</v>
      </c>
      <c r="N4266" s="67" t="s">
        <v>2823</v>
      </c>
      <c r="O4266" s="68" t="s">
        <v>3047</v>
      </c>
      <c r="P4266" s="68"/>
      <c r="Q4266" s="68" t="s">
        <v>3257</v>
      </c>
      <c r="R4266" s="69">
        <v>43.887535999999997</v>
      </c>
      <c r="S4266" s="70">
        <v>3.8635999999999999</v>
      </c>
      <c r="T4266" s="70">
        <v>169.56388408959998</v>
      </c>
      <c r="U4266" s="67" t="s">
        <v>2044</v>
      </c>
      <c r="V4266" s="71" t="s">
        <v>2045</v>
      </c>
      <c r="W4266" s="171"/>
      <c r="X4266" s="172"/>
      <c r="Y4266" s="176">
        <f t="shared" si="2114"/>
        <v>0</v>
      </c>
      <c r="AA4266" s="192"/>
      <c r="AB4266" s="193"/>
    </row>
    <row r="4267" spans="2:28" hidden="1">
      <c r="B4267" s="189">
        <f t="shared" si="2107"/>
        <v>0</v>
      </c>
      <c r="C4267" s="189">
        <f t="shared" ca="1" si="2108"/>
        <v>0</v>
      </c>
      <c r="D4267" s="189">
        <f t="shared" si="2109"/>
        <v>0</v>
      </c>
      <c r="E4267" s="189">
        <f t="shared" ca="1" si="2110"/>
        <v>0</v>
      </c>
      <c r="F4267" s="189">
        <f t="shared" si="2111"/>
        <v>0</v>
      </c>
      <c r="G4267" s="189" cm="1">
        <f t="array" aca="1" ref="G4267" ca="1">OFFSET(G4267,-1,,,)+1</f>
        <v>4262</v>
      </c>
      <c r="H4267" s="189">
        <f t="shared" si="2106"/>
        <v>0</v>
      </c>
      <c r="I4267" s="189">
        <f t="shared" si="2112"/>
        <v>0</v>
      </c>
      <c r="J4267" s="179">
        <f t="shared" si="2113"/>
        <v>0</v>
      </c>
      <c r="K4267" s="173" t="s">
        <v>3778</v>
      </c>
      <c r="L4267" s="174" t="str" cm="1">
        <f t="array" aca="1" ref="L4267" ca="1">IF($K4267="",OFFSET(L4267,-1,,,),K4267)</f>
        <v>15.01.23.04</v>
      </c>
      <c r="M4267" s="175" t="str" cm="1">
        <f t="array" aca="1" ref="M4267" ca="1">IF(OR($K4267=0,$K4267=""),OFFSET(M4267,-1,,,),O4267)</f>
        <v>INSTALAÇÕES</v>
      </c>
      <c r="N4267" s="67" t="s">
        <v>143</v>
      </c>
      <c r="O4267" s="68" t="s">
        <v>4724</v>
      </c>
      <c r="P4267" s="68"/>
      <c r="Q4267" s="68"/>
      <c r="R4267" s="69"/>
      <c r="S4267" s="70"/>
      <c r="T4267" s="70">
        <v>0</v>
      </c>
      <c r="U4267" s="67"/>
      <c r="V4267" s="71"/>
      <c r="W4267" s="171"/>
      <c r="X4267" s="172"/>
      <c r="Y4267" s="176">
        <f t="shared" si="2114"/>
        <v>0</v>
      </c>
      <c r="AA4267" s="192"/>
      <c r="AB4267" s="193"/>
    </row>
    <row r="4268" spans="2:28">
      <c r="B4268" s="189">
        <f t="shared" si="2107"/>
        <v>0</v>
      </c>
      <c r="C4268" s="189">
        <f t="shared" ca="1" si="2108"/>
        <v>0</v>
      </c>
      <c r="D4268" s="189">
        <f t="shared" si="2109"/>
        <v>0</v>
      </c>
      <c r="E4268" s="189">
        <f t="shared" ca="1" si="2110"/>
        <v>0</v>
      </c>
      <c r="F4268" s="189">
        <f t="shared" si="2111"/>
        <v>0</v>
      </c>
      <c r="G4268" s="189" cm="1">
        <f t="array" aca="1" ref="G4268" ca="1">OFFSET(G4268,-1,,,)+1</f>
        <v>4263</v>
      </c>
      <c r="H4268" s="189">
        <f t="shared" si="2106"/>
        <v>0</v>
      </c>
      <c r="I4268" s="189">
        <f t="shared" si="2112"/>
        <v>0</v>
      </c>
      <c r="J4268" s="179">
        <f t="shared" si="2113"/>
        <v>0</v>
      </c>
      <c r="K4268" s="173" t="s">
        <v>3779</v>
      </c>
      <c r="L4268" s="174" t="str" cm="1">
        <f t="array" aca="1" ref="L4268" ca="1">IF($K4268="",OFFSET(L4268,-1,,,),K4268)</f>
        <v>15.01.23.04.01</v>
      </c>
      <c r="M4268" s="175" t="str" cm="1">
        <f t="array" aca="1" ref="M4268" ca="1">IF(OR($K4268=0,$K4268=""),OFFSET(M4268,-1,,,),O4268)</f>
        <v>INSTALAÇÕES ELÉTRICAS E HIDRÁULICAS - ANEXOS</v>
      </c>
      <c r="N4268" s="67" t="s">
        <v>2945</v>
      </c>
      <c r="O4268" s="68" t="s">
        <v>4896</v>
      </c>
      <c r="P4268" s="68"/>
      <c r="Q4268" s="68" t="s">
        <v>3260</v>
      </c>
      <c r="R4268" s="69">
        <v>1</v>
      </c>
      <c r="S4268" s="70">
        <v>12661.696</v>
      </c>
      <c r="T4268" s="70">
        <v>12661.696</v>
      </c>
      <c r="U4268" s="67"/>
      <c r="V4268" s="71"/>
      <c r="W4268" s="171"/>
      <c r="X4268" s="172"/>
      <c r="Y4268" s="176">
        <f t="shared" si="2114"/>
        <v>0</v>
      </c>
      <c r="AA4268" s="192"/>
      <c r="AB4268" s="193"/>
    </row>
    <row r="4269" spans="2:28" hidden="1">
      <c r="B4269" s="189">
        <f t="shared" si="2107"/>
        <v>0</v>
      </c>
      <c r="C4269" s="189">
        <f t="shared" ca="1" si="2108"/>
        <v>0</v>
      </c>
      <c r="D4269" s="189">
        <f t="shared" si="2109"/>
        <v>0</v>
      </c>
      <c r="E4269" s="189">
        <f t="shared" ca="1" si="2110"/>
        <v>0</v>
      </c>
      <c r="F4269" s="189">
        <f t="shared" si="2111"/>
        <v>0</v>
      </c>
      <c r="G4269" s="189" cm="1">
        <f t="array" aca="1" ref="G4269" ca="1">OFFSET(G4269,-1,,,)+1</f>
        <v>4264</v>
      </c>
      <c r="H4269" s="189">
        <f t="shared" si="2106"/>
        <v>0</v>
      </c>
      <c r="I4269" s="189">
        <f t="shared" si="2112"/>
        <v>0</v>
      </c>
      <c r="J4269" s="179">
        <f t="shared" si="2113"/>
        <v>0</v>
      </c>
      <c r="K4269" s="173"/>
      <c r="L4269" s="174" t="str" cm="1">
        <f t="array" aca="1" ref="L4269" ca="1">IF($K4269="",OFFSET(L4269,-1,,,),K4269)</f>
        <v>15.01.23.04.01</v>
      </c>
      <c r="M4269" s="175" t="str" cm="1">
        <f t="array" aca="1" ref="M4269" ca="1">IF(OR($K4269=0,$K4269=""),OFFSET(M4269,-1,,,),O4269)</f>
        <v>INSTALAÇÕES ELÉTRICAS E HIDRÁULICAS - ANEXOS</v>
      </c>
      <c r="N4269" s="67" t="s">
        <v>4176</v>
      </c>
      <c r="O4269" s="68" t="s">
        <v>4897</v>
      </c>
      <c r="P4269" s="68"/>
      <c r="Q4269" s="68" t="s">
        <v>3260</v>
      </c>
      <c r="R4269" s="69">
        <v>1</v>
      </c>
      <c r="S4269" s="70">
        <v>800</v>
      </c>
      <c r="T4269" s="70">
        <v>800</v>
      </c>
      <c r="U4269" s="67" t="s">
        <v>2044</v>
      </c>
      <c r="V4269" s="71" t="s">
        <v>2045</v>
      </c>
      <c r="W4269" s="171"/>
      <c r="X4269" s="172"/>
      <c r="Y4269" s="176">
        <f t="shared" si="2114"/>
        <v>0</v>
      </c>
      <c r="AA4269" s="192"/>
      <c r="AB4269" s="193"/>
    </row>
    <row r="4270" spans="2:28" hidden="1">
      <c r="B4270" s="189">
        <f t="shared" si="2107"/>
        <v>0</v>
      </c>
      <c r="C4270" s="189">
        <f t="shared" ca="1" si="2108"/>
        <v>0</v>
      </c>
      <c r="D4270" s="189">
        <f t="shared" si="2109"/>
        <v>0</v>
      </c>
      <c r="E4270" s="189">
        <f t="shared" ca="1" si="2110"/>
        <v>0</v>
      </c>
      <c r="F4270" s="189">
        <f t="shared" si="2111"/>
        <v>0</v>
      </c>
      <c r="G4270" s="189" cm="1">
        <f t="array" aca="1" ref="G4270" ca="1">OFFSET(G4270,-1,,,)+1</f>
        <v>4265</v>
      </c>
      <c r="H4270" s="189">
        <f t="shared" ref="H4270:H4349" si="2115">IF(OR($K4270=0,$K4270=""),$W4270,0)</f>
        <v>0</v>
      </c>
      <c r="I4270" s="189">
        <f t="shared" si="2112"/>
        <v>0</v>
      </c>
      <c r="J4270" s="179">
        <f t="shared" si="2113"/>
        <v>0</v>
      </c>
      <c r="K4270" s="173"/>
      <c r="L4270" s="174" t="str" cm="1">
        <f t="array" aca="1" ref="L4270" ca="1">IF($K4270="",OFFSET(L4270,-1,,,),K4270)</f>
        <v>15.01.23.04.01</v>
      </c>
      <c r="M4270" s="175" t="str" cm="1">
        <f t="array" aca="1" ref="M4270" ca="1">IF(OR($K4270=0,$K4270=""),OFFSET(M4270,-1,,,),O4270)</f>
        <v>INSTALAÇÕES ELÉTRICAS E HIDRÁULICAS - ANEXOS</v>
      </c>
      <c r="N4270" s="67" t="s">
        <v>4177</v>
      </c>
      <c r="O4270" s="68" t="s">
        <v>4898</v>
      </c>
      <c r="P4270" s="68"/>
      <c r="Q4270" s="68" t="s">
        <v>3260</v>
      </c>
      <c r="R4270" s="69">
        <v>1</v>
      </c>
      <c r="S4270" s="70">
        <v>700</v>
      </c>
      <c r="T4270" s="70">
        <v>700</v>
      </c>
      <c r="U4270" s="67" t="s">
        <v>2044</v>
      </c>
      <c r="V4270" s="71" t="s">
        <v>2045</v>
      </c>
      <c r="W4270" s="171"/>
      <c r="X4270" s="172"/>
      <c r="Y4270" s="176">
        <f t="shared" si="2114"/>
        <v>0</v>
      </c>
      <c r="AA4270" s="192"/>
      <c r="AB4270" s="193"/>
    </row>
    <row r="4271" spans="2:28" hidden="1">
      <c r="B4271" s="189">
        <f t="shared" si="2107"/>
        <v>0</v>
      </c>
      <c r="C4271" s="189">
        <f t="shared" ca="1" si="2108"/>
        <v>0</v>
      </c>
      <c r="D4271" s="189">
        <f t="shared" si="2109"/>
        <v>0</v>
      </c>
      <c r="E4271" s="189">
        <f t="shared" ca="1" si="2110"/>
        <v>0</v>
      </c>
      <c r="F4271" s="189">
        <f t="shared" si="2111"/>
        <v>0</v>
      </c>
      <c r="G4271" s="189" cm="1">
        <f t="array" aca="1" ref="G4271" ca="1">OFFSET(G4271,-1,,,)+1</f>
        <v>4266</v>
      </c>
      <c r="H4271" s="189">
        <f t="shared" si="2115"/>
        <v>0</v>
      </c>
      <c r="I4271" s="189">
        <f t="shared" si="2112"/>
        <v>0</v>
      </c>
      <c r="J4271" s="179">
        <f t="shared" si="2113"/>
        <v>0</v>
      </c>
      <c r="K4271" s="173"/>
      <c r="L4271" s="174" t="str" cm="1">
        <f t="array" aca="1" ref="L4271" ca="1">IF($K4271="",OFFSET(L4271,-1,,,),K4271)</f>
        <v>15.01.23.04.01</v>
      </c>
      <c r="M4271" s="175" t="str" cm="1">
        <f t="array" aca="1" ref="M4271" ca="1">IF(OR($K4271=0,$K4271=""),OFFSET(M4271,-1,,,),O4271)</f>
        <v>INSTALAÇÕES ELÉTRICAS E HIDRÁULICAS - ANEXOS</v>
      </c>
      <c r="N4271" s="67" t="s">
        <v>2946</v>
      </c>
      <c r="O4271" s="68" t="s">
        <v>3130</v>
      </c>
      <c r="P4271" s="68"/>
      <c r="Q4271" s="68" t="s">
        <v>3261</v>
      </c>
      <c r="R4271" s="69">
        <v>1</v>
      </c>
      <c r="S4271" s="70">
        <v>8000</v>
      </c>
      <c r="T4271" s="70">
        <v>8000</v>
      </c>
      <c r="U4271" s="67" t="s">
        <v>2044</v>
      </c>
      <c r="V4271" s="71" t="s">
        <v>2045</v>
      </c>
      <c r="W4271" s="171"/>
      <c r="X4271" s="172"/>
      <c r="Y4271" s="176">
        <f t="shared" si="2114"/>
        <v>0</v>
      </c>
      <c r="AA4271" s="192"/>
      <c r="AB4271" s="193"/>
    </row>
    <row r="4272" spans="2:28" hidden="1">
      <c r="B4272" s="189">
        <f t="shared" ref="B4272:B4335" si="2116">IF(J4272=0,0,U4272)</f>
        <v>0</v>
      </c>
      <c r="C4272" s="189">
        <f t="shared" ref="C4272:C4335" ca="1" si="2117">IF(OR(J4272=0,I4272=0),0,IF(_xlfn.IFNA(MATCH(B4272,OFFSET($B$5,,,$G4272,),),0)&gt;0,0,MAX(OFFSET($C$5,,,$G4272,))+1))</f>
        <v>0</v>
      </c>
      <c r="D4272" s="189">
        <f t="shared" ref="D4272:D4335" si="2118">IF(J4272=0,0,N4272&amp;"-"&amp;U4272)</f>
        <v>0</v>
      </c>
      <c r="E4272" s="189">
        <f t="shared" ref="E4272:E4335" ca="1" si="2119">IF(OR(J4272=0,I4272=0),0,IF(_xlfn.IFNA(MATCH(D4272,OFFSET($D$5,,,$G4272,),),0)&gt;0,0,_xlfn.MAXIFS(OFFSET($E$5,,,$G4272,),OFFSET($J$5,,,$G4272,),J4272)+1))</f>
        <v>0</v>
      </c>
      <c r="F4272" s="189">
        <f t="shared" ref="F4272:F4335" si="2120">IF(J4272=0,0,E4272&amp;"-"&amp;N4272)</f>
        <v>0</v>
      </c>
      <c r="G4272" s="189" cm="1">
        <f t="array" aca="1" ref="G4272" ca="1">OFFSET(G4272,-1,,,)+1</f>
        <v>4267</v>
      </c>
      <c r="H4272" s="189">
        <f t="shared" si="2115"/>
        <v>0</v>
      </c>
      <c r="I4272" s="189">
        <f t="shared" ref="I4272:I4335" si="2121">H4272*R4272</f>
        <v>0</v>
      </c>
      <c r="J4272" s="179">
        <f t="shared" ref="J4272:J4335" si="2122">IF(AND(I4272&lt;&gt;0,OR(K4272=0,K4272="")),N4272&amp;" - Mapa",0)</f>
        <v>0</v>
      </c>
      <c r="K4272" s="173"/>
      <c r="L4272" s="174" t="str" cm="1">
        <f t="array" aca="1" ref="L4272" ca="1">IF($K4272="",OFFSET(L4272,-1,,,),K4272)</f>
        <v>15.01.23.04.01</v>
      </c>
      <c r="M4272" s="175" t="str" cm="1">
        <f t="array" aca="1" ref="M4272" ca="1">IF(OR($K4272=0,$K4272=""),OFFSET(M4272,-1,,,),O4272)</f>
        <v>INSTALAÇÕES ELÉTRICAS E HIDRÁULICAS - ANEXOS</v>
      </c>
      <c r="N4272" s="67" t="s">
        <v>2947</v>
      </c>
      <c r="O4272" s="68" t="s">
        <v>3131</v>
      </c>
      <c r="P4272" s="68"/>
      <c r="Q4272" s="68" t="s">
        <v>3257</v>
      </c>
      <c r="R4272" s="73">
        <v>1</v>
      </c>
      <c r="S4272" s="70">
        <v>3161.6959999999999</v>
      </c>
      <c r="T4272" s="70">
        <v>3161.6959999999999</v>
      </c>
      <c r="U4272" s="67" t="s">
        <v>2044</v>
      </c>
      <c r="V4272" s="71" t="s">
        <v>2045</v>
      </c>
      <c r="W4272" s="171"/>
      <c r="X4272" s="172"/>
      <c r="Y4272" s="176">
        <f t="shared" si="2114"/>
        <v>0</v>
      </c>
      <c r="AA4272" s="192"/>
      <c r="AB4272" s="193"/>
    </row>
    <row r="4273" spans="2:28" hidden="1">
      <c r="B4273" s="189">
        <f t="shared" si="2116"/>
        <v>0</v>
      </c>
      <c r="C4273" s="189">
        <f t="shared" ca="1" si="2117"/>
        <v>0</v>
      </c>
      <c r="D4273" s="189">
        <f t="shared" si="2118"/>
        <v>0</v>
      </c>
      <c r="E4273" s="189">
        <f t="shared" ca="1" si="2119"/>
        <v>0</v>
      </c>
      <c r="F4273" s="189">
        <f t="shared" si="2120"/>
        <v>0</v>
      </c>
      <c r="G4273" s="189" cm="1">
        <f t="array" aca="1" ref="G4273" ca="1">OFFSET(G4273,-1,,,)+1</f>
        <v>4268</v>
      </c>
      <c r="H4273" s="189">
        <f t="shared" si="2115"/>
        <v>0</v>
      </c>
      <c r="I4273" s="189">
        <f t="shared" si="2121"/>
        <v>0</v>
      </c>
      <c r="J4273" s="179">
        <f t="shared" si="2122"/>
        <v>0</v>
      </c>
      <c r="K4273" s="173" t="s">
        <v>3780</v>
      </c>
      <c r="L4273" s="174" t="str" cm="1">
        <f t="array" aca="1" ref="L4273" ca="1">IF($K4273="",OFFSET(L4273,-1,,,),K4273)</f>
        <v>15.01.23.05</v>
      </c>
      <c r="M4273" s="175" t="str" cm="1">
        <f t="array" aca="1" ref="M4273" ca="1">IF(OR($K4273=0,$K4273=""),OFFSET(M4273,-1,,,),O4273)</f>
        <v>REVESTIMENTO</v>
      </c>
      <c r="N4273" s="67" t="s">
        <v>143</v>
      </c>
      <c r="O4273" s="68" t="s">
        <v>4759</v>
      </c>
      <c r="P4273" s="68"/>
      <c r="Q4273" s="68"/>
      <c r="R4273" s="69"/>
      <c r="S4273" s="70"/>
      <c r="T4273" s="70">
        <v>0</v>
      </c>
      <c r="U4273" s="67"/>
      <c r="V4273" s="71"/>
      <c r="W4273" s="171"/>
      <c r="X4273" s="172"/>
      <c r="Y4273" s="176">
        <f t="shared" si="2114"/>
        <v>0</v>
      </c>
      <c r="AA4273" s="192"/>
      <c r="AB4273" s="193"/>
    </row>
    <row r="4274" spans="2:28" hidden="1">
      <c r="B4274" s="189">
        <f t="shared" si="2116"/>
        <v>0</v>
      </c>
      <c r="C4274" s="189">
        <f t="shared" ca="1" si="2117"/>
        <v>0</v>
      </c>
      <c r="D4274" s="189">
        <f t="shared" si="2118"/>
        <v>0</v>
      </c>
      <c r="E4274" s="189">
        <f t="shared" ca="1" si="2119"/>
        <v>0</v>
      </c>
      <c r="F4274" s="189">
        <f t="shared" si="2120"/>
        <v>0</v>
      </c>
      <c r="G4274" s="189" cm="1">
        <f t="array" aca="1" ref="G4274" ca="1">OFFSET(G4274,-1,,,)+1</f>
        <v>4269</v>
      </c>
      <c r="H4274" s="189">
        <f t="shared" si="2115"/>
        <v>0</v>
      </c>
      <c r="I4274" s="189">
        <f t="shared" si="2121"/>
        <v>0</v>
      </c>
      <c r="J4274" s="179">
        <f t="shared" si="2122"/>
        <v>0</v>
      </c>
      <c r="K4274" s="173" t="s">
        <v>3781</v>
      </c>
      <c r="L4274" s="174" t="str" cm="1">
        <f t="array" aca="1" ref="L4274" ca="1">IF($K4274="",OFFSET(L4274,-1,,,),K4274)</f>
        <v>15.01.23.05.01</v>
      </c>
      <c r="M4274" s="175" t="str" cm="1">
        <f t="array" aca="1" ref="M4274" ca="1">IF(OR($K4274=0,$K4274=""),OFFSET(M4274,-1,,,),O4274)</f>
        <v>CERÂMICA INTERNA (PISO E AZULEJO)</v>
      </c>
      <c r="N4274" s="67" t="s">
        <v>143</v>
      </c>
      <c r="O4274" s="68" t="s">
        <v>1091</v>
      </c>
      <c r="P4274" s="68"/>
      <c r="Q4274" s="68"/>
      <c r="R4274" s="69"/>
      <c r="S4274" s="70"/>
      <c r="T4274" s="70">
        <v>0</v>
      </c>
      <c r="U4274" s="67"/>
      <c r="V4274" s="71"/>
      <c r="W4274" s="171"/>
      <c r="X4274" s="172"/>
      <c r="Y4274" s="176">
        <f t="shared" si="2114"/>
        <v>0</v>
      </c>
      <c r="AA4274" s="192"/>
      <c r="AB4274" s="193"/>
    </row>
    <row r="4275" spans="2:28">
      <c r="B4275" s="189">
        <f t="shared" si="2116"/>
        <v>0</v>
      </c>
      <c r="C4275" s="189">
        <f t="shared" ca="1" si="2117"/>
        <v>0</v>
      </c>
      <c r="D4275" s="189">
        <f t="shared" si="2118"/>
        <v>0</v>
      </c>
      <c r="E4275" s="189">
        <f t="shared" ca="1" si="2119"/>
        <v>0</v>
      </c>
      <c r="F4275" s="189">
        <f t="shared" si="2120"/>
        <v>0</v>
      </c>
      <c r="G4275" s="189" cm="1">
        <f t="array" aca="1" ref="G4275" ca="1">OFFSET(G4275,-1,,,)+1</f>
        <v>4270</v>
      </c>
      <c r="H4275" s="189">
        <f t="shared" si="2115"/>
        <v>0</v>
      </c>
      <c r="I4275" s="189">
        <f t="shared" si="2121"/>
        <v>0</v>
      </c>
      <c r="J4275" s="179">
        <f t="shared" si="2122"/>
        <v>0</v>
      </c>
      <c r="K4275" s="173" t="s">
        <v>3782</v>
      </c>
      <c r="L4275" s="174" t="str" cm="1">
        <f t="array" aca="1" ref="L4275" ca="1">IF($K4275="",OFFSET(L4275,-1,,,),K4275)</f>
        <v>15.01.23.05.01.01</v>
      </c>
      <c r="M4275" s="175" t="str" cm="1">
        <f t="array" aca="1" ref="M4275" ca="1">IF(OR($K4275=0,$K4275=""),OFFSET(M4275,-1,,,),O4275)</f>
        <v>LADRILHO HIDRAULICO PARA RAMPA TIPO PALITO</v>
      </c>
      <c r="N4275" s="67" t="s">
        <v>2940</v>
      </c>
      <c r="O4275" s="68" t="s">
        <v>4899</v>
      </c>
      <c r="P4275" s="68"/>
      <c r="Q4275" s="68" t="s">
        <v>3258</v>
      </c>
      <c r="R4275" s="69">
        <v>44.2</v>
      </c>
      <c r="S4275" s="70">
        <v>153.6</v>
      </c>
      <c r="T4275" s="70">
        <v>6789.12</v>
      </c>
      <c r="U4275" s="67"/>
      <c r="V4275" s="71"/>
      <c r="W4275" s="171"/>
      <c r="X4275" s="172"/>
      <c r="Y4275" s="176">
        <f t="shared" si="2114"/>
        <v>0</v>
      </c>
      <c r="AA4275" s="192"/>
      <c r="AB4275" s="193"/>
    </row>
    <row r="4276" spans="2:28" hidden="1">
      <c r="B4276" s="189">
        <f t="shared" si="2116"/>
        <v>0</v>
      </c>
      <c r="C4276" s="189">
        <f t="shared" ca="1" si="2117"/>
        <v>0</v>
      </c>
      <c r="D4276" s="189">
        <f t="shared" si="2118"/>
        <v>0</v>
      </c>
      <c r="E4276" s="189">
        <f t="shared" ca="1" si="2119"/>
        <v>0</v>
      </c>
      <c r="F4276" s="189">
        <f t="shared" si="2120"/>
        <v>0</v>
      </c>
      <c r="G4276" s="189" cm="1">
        <f t="array" aca="1" ref="G4276" ca="1">OFFSET(G4276,-1,,,)+1</f>
        <v>4271</v>
      </c>
      <c r="H4276" s="189">
        <f t="shared" si="2115"/>
        <v>0</v>
      </c>
      <c r="I4276" s="189">
        <f t="shared" si="2121"/>
        <v>0</v>
      </c>
      <c r="J4276" s="179">
        <f t="shared" si="2122"/>
        <v>0</v>
      </c>
      <c r="K4276" s="173"/>
      <c r="L4276" s="174" t="str" cm="1">
        <f t="array" aca="1" ref="L4276" ca="1">IF($K4276="",OFFSET(L4276,-1,,,),K4276)</f>
        <v>15.01.23.05.01.01</v>
      </c>
      <c r="M4276" s="175" t="str" cm="1">
        <f t="array" aca="1" ref="M4276" ca="1">IF(OR($K4276=0,$K4276=""),OFFSET(M4276,-1,,,),O4276)</f>
        <v>LADRILHO HIDRAULICO PARA RAMPA TIPO PALITO</v>
      </c>
      <c r="N4276" s="67" t="s">
        <v>242</v>
      </c>
      <c r="O4276" s="68" t="s">
        <v>243</v>
      </c>
      <c r="P4276" s="68"/>
      <c r="Q4276" s="68" t="s">
        <v>3255</v>
      </c>
      <c r="R4276" s="69">
        <v>530.4</v>
      </c>
      <c r="S4276" s="70">
        <v>1.3</v>
      </c>
      <c r="T4276" s="70">
        <v>689.52</v>
      </c>
      <c r="U4276" s="67" t="s">
        <v>2044</v>
      </c>
      <c r="V4276" s="71" t="s">
        <v>2045</v>
      </c>
      <c r="W4276" s="171"/>
      <c r="X4276" s="172"/>
      <c r="Y4276" s="176">
        <f t="shared" si="2114"/>
        <v>0</v>
      </c>
      <c r="AA4276" s="192"/>
      <c r="AB4276" s="193"/>
    </row>
    <row r="4277" spans="2:28" hidden="1">
      <c r="B4277" s="189">
        <f t="shared" si="2116"/>
        <v>0</v>
      </c>
      <c r="C4277" s="189">
        <f t="shared" ca="1" si="2117"/>
        <v>0</v>
      </c>
      <c r="D4277" s="189">
        <f t="shared" si="2118"/>
        <v>0</v>
      </c>
      <c r="E4277" s="189">
        <f t="shared" ca="1" si="2119"/>
        <v>0</v>
      </c>
      <c r="F4277" s="189">
        <f t="shared" si="2120"/>
        <v>0</v>
      </c>
      <c r="G4277" s="189" cm="1">
        <f t="array" aca="1" ref="G4277" ca="1">OFFSET(G4277,-1,,,)+1</f>
        <v>4272</v>
      </c>
      <c r="H4277" s="189">
        <f t="shared" si="2115"/>
        <v>0</v>
      </c>
      <c r="I4277" s="189">
        <f t="shared" si="2121"/>
        <v>0</v>
      </c>
      <c r="J4277" s="179">
        <f t="shared" si="2122"/>
        <v>0</v>
      </c>
      <c r="K4277" s="173"/>
      <c r="L4277" s="174" t="str" cm="1">
        <f t="array" aca="1" ref="L4277" ca="1">IF($K4277="",OFFSET(L4277,-1,,,),K4277)</f>
        <v>15.01.23.05.01.01</v>
      </c>
      <c r="M4277" s="175" t="str" cm="1">
        <f t="array" aca="1" ref="M4277" ca="1">IF(OR($K4277=0,$K4277=""),OFFSET(M4277,-1,,,),O4277)</f>
        <v>LADRILHO HIDRAULICO PARA RAMPA TIPO PALITO</v>
      </c>
      <c r="N4277" s="67" t="s">
        <v>2941</v>
      </c>
      <c r="O4277" s="68" t="s">
        <v>3127</v>
      </c>
      <c r="P4277" s="68"/>
      <c r="Q4277" s="68" t="s">
        <v>3258</v>
      </c>
      <c r="R4277" s="69">
        <v>48.62</v>
      </c>
      <c r="S4277" s="70">
        <v>80</v>
      </c>
      <c r="T4277" s="70">
        <v>3889.6</v>
      </c>
      <c r="U4277" s="67" t="s">
        <v>2044</v>
      </c>
      <c r="V4277" s="71" t="s">
        <v>2045</v>
      </c>
      <c r="W4277" s="171"/>
      <c r="X4277" s="172"/>
      <c r="Y4277" s="176">
        <f t="shared" si="2114"/>
        <v>0</v>
      </c>
      <c r="AA4277" s="192"/>
      <c r="AB4277" s="193"/>
    </row>
    <row r="4278" spans="2:28" hidden="1">
      <c r="B4278" s="189">
        <f t="shared" si="2116"/>
        <v>0</v>
      </c>
      <c r="C4278" s="189">
        <f t="shared" ca="1" si="2117"/>
        <v>0</v>
      </c>
      <c r="D4278" s="189">
        <f t="shared" si="2118"/>
        <v>0</v>
      </c>
      <c r="E4278" s="189">
        <f t="shared" ca="1" si="2119"/>
        <v>0</v>
      </c>
      <c r="F4278" s="189">
        <f t="shared" si="2120"/>
        <v>0</v>
      </c>
      <c r="G4278" s="189" cm="1">
        <f t="array" aca="1" ref="G4278" ca="1">OFFSET(G4278,-1,,,)+1</f>
        <v>4273</v>
      </c>
      <c r="H4278" s="189">
        <f t="shared" si="2115"/>
        <v>0</v>
      </c>
      <c r="I4278" s="189">
        <f t="shared" si="2121"/>
        <v>0</v>
      </c>
      <c r="J4278" s="179">
        <f t="shared" si="2122"/>
        <v>0</v>
      </c>
      <c r="K4278" s="173"/>
      <c r="L4278" s="174" t="str" cm="1">
        <f t="array" aca="1" ref="L4278" ca="1">IF($K4278="",OFFSET(L4278,-1,,,),K4278)</f>
        <v>15.01.23.05.01.01</v>
      </c>
      <c r="M4278" s="175" t="str" cm="1">
        <f t="array" aca="1" ref="M4278" ca="1">IF(OR($K4278=0,$K4278=""),OFFSET(M4278,-1,,,),O4278)</f>
        <v>LADRILHO HIDRAULICO PARA RAMPA TIPO PALITO</v>
      </c>
      <c r="N4278" s="67" t="s">
        <v>2942</v>
      </c>
      <c r="O4278" s="68" t="s">
        <v>3128</v>
      </c>
      <c r="P4278" s="68"/>
      <c r="Q4278" s="68" t="s">
        <v>3258</v>
      </c>
      <c r="R4278" s="69">
        <v>44.2</v>
      </c>
      <c r="S4278" s="70">
        <v>50</v>
      </c>
      <c r="T4278" s="70">
        <v>2210</v>
      </c>
      <c r="U4278" s="67" t="s">
        <v>2044</v>
      </c>
      <c r="V4278" s="71" t="s">
        <v>2045</v>
      </c>
      <c r="W4278" s="171"/>
      <c r="X4278" s="172"/>
      <c r="Y4278" s="176">
        <f t="shared" si="2114"/>
        <v>0</v>
      </c>
      <c r="AA4278" s="192"/>
      <c r="AB4278" s="193"/>
    </row>
    <row r="4279" spans="2:28" hidden="1">
      <c r="B4279" s="189">
        <f t="shared" si="2116"/>
        <v>0</v>
      </c>
      <c r="C4279" s="189">
        <f t="shared" ca="1" si="2117"/>
        <v>0</v>
      </c>
      <c r="D4279" s="189">
        <f t="shared" si="2118"/>
        <v>0</v>
      </c>
      <c r="E4279" s="189">
        <f t="shared" ca="1" si="2119"/>
        <v>0</v>
      </c>
      <c r="F4279" s="189">
        <f t="shared" si="2120"/>
        <v>0</v>
      </c>
      <c r="G4279" s="189" cm="1">
        <f t="array" aca="1" ref="G4279" ca="1">OFFSET(G4279,-1,,,)+1</f>
        <v>4274</v>
      </c>
      <c r="H4279" s="189">
        <f t="shared" si="2115"/>
        <v>0</v>
      </c>
      <c r="I4279" s="189">
        <f t="shared" si="2121"/>
        <v>0</v>
      </c>
      <c r="J4279" s="179">
        <f t="shared" si="2122"/>
        <v>0</v>
      </c>
      <c r="K4279" s="173" t="s">
        <v>3783</v>
      </c>
      <c r="L4279" s="174" t="str" cm="1">
        <f t="array" aca="1" ref="L4279" ca="1">IF($K4279="",OFFSET(L4279,-1,,,),K4279)</f>
        <v>15.01.23.05.02</v>
      </c>
      <c r="M4279" s="175" t="str" cm="1">
        <f t="array" aca="1" ref="M4279" ca="1">IF(OR($K4279=0,$K4279=""),OFFSET(M4279,-1,,,),O4279)</f>
        <v>CHAPISCO / EMBOÇO / REBOCO</v>
      </c>
      <c r="N4279" s="67" t="s">
        <v>143</v>
      </c>
      <c r="O4279" s="68" t="s">
        <v>4900</v>
      </c>
      <c r="P4279" s="68"/>
      <c r="Q4279" s="68"/>
      <c r="R4279" s="73"/>
      <c r="S4279" s="70"/>
      <c r="T4279" s="70">
        <v>0</v>
      </c>
      <c r="U4279" s="67"/>
      <c r="V4279" s="71"/>
      <c r="W4279" s="171"/>
      <c r="X4279" s="172"/>
      <c r="Y4279" s="176">
        <f t="shared" si="2114"/>
        <v>0</v>
      </c>
      <c r="AA4279" s="192"/>
      <c r="AB4279" s="193"/>
    </row>
    <row r="4280" spans="2:28" hidden="1">
      <c r="B4280" s="189">
        <f t="shared" si="2116"/>
        <v>0</v>
      </c>
      <c r="C4280" s="189">
        <f t="shared" ca="1" si="2117"/>
        <v>0</v>
      </c>
      <c r="D4280" s="189">
        <f t="shared" si="2118"/>
        <v>0</v>
      </c>
      <c r="E4280" s="189">
        <f t="shared" ca="1" si="2119"/>
        <v>0</v>
      </c>
      <c r="F4280" s="189">
        <f t="shared" si="2120"/>
        <v>0</v>
      </c>
      <c r="G4280" s="189" cm="1">
        <f t="array" aca="1" ref="G4280" ca="1">OFFSET(G4280,-1,,,)+1</f>
        <v>4275</v>
      </c>
      <c r="H4280" s="189">
        <f t="shared" si="2115"/>
        <v>0</v>
      </c>
      <c r="I4280" s="189">
        <f t="shared" si="2121"/>
        <v>0</v>
      </c>
      <c r="J4280" s="179">
        <f t="shared" si="2122"/>
        <v>0</v>
      </c>
      <c r="K4280" s="173" t="s">
        <v>3784</v>
      </c>
      <c r="L4280" s="174" t="str" cm="1">
        <f t="array" aca="1" ref="L4280" ca="1">IF($K4280="",OFFSET(L4280,-1,,,),K4280)</f>
        <v>15.01.23.05.02.01</v>
      </c>
      <c r="M4280" s="175" t="str" cm="1">
        <f t="array" aca="1" ref="M4280" ca="1">IF(OR($K4280=0,$K4280=""),OFFSET(M4280,-1,,,),O4280)</f>
        <v>INTERNO</v>
      </c>
      <c r="N4280" s="67" t="s">
        <v>143</v>
      </c>
      <c r="O4280" s="68" t="s">
        <v>4901</v>
      </c>
      <c r="P4280" s="68"/>
      <c r="Q4280" s="68"/>
      <c r="R4280" s="69"/>
      <c r="S4280" s="70"/>
      <c r="T4280" s="70">
        <v>0</v>
      </c>
      <c r="U4280" s="67"/>
      <c r="V4280" s="71"/>
      <c r="W4280" s="171"/>
      <c r="X4280" s="172"/>
      <c r="Y4280" s="176">
        <f t="shared" si="2114"/>
        <v>0</v>
      </c>
      <c r="AA4280" s="192"/>
      <c r="AB4280" s="193"/>
    </row>
    <row r="4281" spans="2:28">
      <c r="B4281" s="189">
        <f t="shared" si="2116"/>
        <v>0</v>
      </c>
      <c r="C4281" s="189">
        <f t="shared" ca="1" si="2117"/>
        <v>0</v>
      </c>
      <c r="D4281" s="189">
        <f t="shared" si="2118"/>
        <v>0</v>
      </c>
      <c r="E4281" s="189">
        <f t="shared" ca="1" si="2119"/>
        <v>0</v>
      </c>
      <c r="F4281" s="189">
        <f t="shared" si="2120"/>
        <v>0</v>
      </c>
      <c r="G4281" s="189" cm="1">
        <f t="array" aca="1" ref="G4281" ca="1">OFFSET(G4281,-1,,,)+1</f>
        <v>4276</v>
      </c>
      <c r="H4281" s="189">
        <f t="shared" si="2115"/>
        <v>0</v>
      </c>
      <c r="I4281" s="189">
        <f t="shared" si="2121"/>
        <v>0</v>
      </c>
      <c r="J4281" s="179">
        <f t="shared" si="2122"/>
        <v>0</v>
      </c>
      <c r="K4281" s="173" t="s">
        <v>3785</v>
      </c>
      <c r="L4281" s="174" t="str" cm="1">
        <f t="array" aca="1" ref="L4281" ca="1">IF($K4281="",OFFSET(L4281,-1,,,),K4281)</f>
        <v>15.01.23.05.02.01.01</v>
      </c>
      <c r="M4281" s="175" t="str" cm="1">
        <f t="array" aca="1" ref="M4281" ca="1">IF(OR($K4281=0,$K4281=""),OFFSET(M4281,-1,,,),O4281)</f>
        <v>MASSA ÚNICA E=20MM COM ARGAMASSA PRÉ FABRICADA- PAREDE</v>
      </c>
      <c r="N4281" s="67" t="s">
        <v>717</v>
      </c>
      <c r="O4281" s="68" t="s">
        <v>4248</v>
      </c>
      <c r="P4281" s="68"/>
      <c r="Q4281" s="68" t="s">
        <v>3258</v>
      </c>
      <c r="R4281" s="69">
        <v>1927.61</v>
      </c>
      <c r="S4281" s="70">
        <v>49.96</v>
      </c>
      <c r="T4281" s="70">
        <v>96303.395600000003</v>
      </c>
      <c r="U4281" s="67"/>
      <c r="V4281" s="71"/>
      <c r="W4281" s="171"/>
      <c r="X4281" s="172"/>
      <c r="Y4281" s="176">
        <f t="shared" si="2114"/>
        <v>0</v>
      </c>
      <c r="AA4281" s="192"/>
      <c r="AB4281" s="193"/>
    </row>
    <row r="4282" spans="2:28" hidden="1">
      <c r="B4282" s="189">
        <f t="shared" si="2116"/>
        <v>0</v>
      </c>
      <c r="C4282" s="189">
        <f t="shared" ca="1" si="2117"/>
        <v>0</v>
      </c>
      <c r="D4282" s="189">
        <f t="shared" si="2118"/>
        <v>0</v>
      </c>
      <c r="E4282" s="189">
        <f t="shared" ca="1" si="2119"/>
        <v>0</v>
      </c>
      <c r="F4282" s="189">
        <f t="shared" si="2120"/>
        <v>0</v>
      </c>
      <c r="G4282" s="189" cm="1">
        <f t="array" aca="1" ref="G4282" ca="1">OFFSET(G4282,-1,,,)+1</f>
        <v>4277</v>
      </c>
      <c r="H4282" s="189">
        <f t="shared" si="2115"/>
        <v>0</v>
      </c>
      <c r="I4282" s="189">
        <f t="shared" si="2121"/>
        <v>0</v>
      </c>
      <c r="J4282" s="179">
        <f t="shared" si="2122"/>
        <v>0</v>
      </c>
      <c r="K4282" s="173"/>
      <c r="L4282" s="174" t="str" cm="1">
        <f t="array" aca="1" ref="L4282" ca="1">IF($K4282="",OFFSET(L4282,-1,,,),K4282)</f>
        <v>15.01.23.05.02.01.01</v>
      </c>
      <c r="M4282" s="175" t="str" cm="1">
        <f t="array" aca="1" ref="M4282" ca="1">IF(OR($K4282=0,$K4282=""),OFFSET(M4282,-1,,,),O4282)</f>
        <v>MASSA ÚNICA E=20MM COM ARGAMASSA PRÉ FABRICADA- PAREDE</v>
      </c>
      <c r="N4282" s="67" t="s">
        <v>522</v>
      </c>
      <c r="O4282" s="68" t="s">
        <v>523</v>
      </c>
      <c r="P4282" s="68"/>
      <c r="Q4282" s="68" t="s">
        <v>3255</v>
      </c>
      <c r="R4282" s="69">
        <v>65538.740000000005</v>
      </c>
      <c r="S4282" s="70">
        <v>0.44</v>
      </c>
      <c r="T4282" s="70">
        <v>28837.045600000001</v>
      </c>
      <c r="U4282" s="67" t="s">
        <v>2044</v>
      </c>
      <c r="V4282" s="71" t="s">
        <v>2045</v>
      </c>
      <c r="W4282" s="171"/>
      <c r="X4282" s="172"/>
      <c r="Y4282" s="176">
        <f t="shared" si="2114"/>
        <v>0</v>
      </c>
      <c r="AA4282" s="192"/>
      <c r="AB4282" s="193"/>
    </row>
    <row r="4283" spans="2:28" hidden="1">
      <c r="B4283" s="189">
        <f t="shared" si="2116"/>
        <v>0</v>
      </c>
      <c r="C4283" s="189">
        <f t="shared" ca="1" si="2117"/>
        <v>0</v>
      </c>
      <c r="D4283" s="189">
        <f t="shared" si="2118"/>
        <v>0</v>
      </c>
      <c r="E4283" s="189">
        <f t="shared" ca="1" si="2119"/>
        <v>0</v>
      </c>
      <c r="F4283" s="189">
        <f t="shared" si="2120"/>
        <v>0</v>
      </c>
      <c r="G4283" s="189" cm="1">
        <f t="array" aca="1" ref="G4283" ca="1">OFFSET(G4283,-1,,,)+1</f>
        <v>4278</v>
      </c>
      <c r="H4283" s="189">
        <f t="shared" si="2115"/>
        <v>0</v>
      </c>
      <c r="I4283" s="189">
        <f t="shared" si="2121"/>
        <v>0</v>
      </c>
      <c r="J4283" s="179">
        <f t="shared" si="2122"/>
        <v>0</v>
      </c>
      <c r="K4283" s="173"/>
      <c r="L4283" s="174" t="str" cm="1">
        <f t="array" aca="1" ref="L4283" ca="1">IF($K4283="",OFFSET(L4283,-1,,,),K4283)</f>
        <v>15.01.23.05.02.01.01</v>
      </c>
      <c r="M4283" s="175" t="str" cm="1">
        <f t="array" aca="1" ref="M4283" ca="1">IF(OR($K4283=0,$K4283=""),OFFSET(M4283,-1,,,),O4283)</f>
        <v>MASSA ÚNICA E=20MM COM ARGAMASSA PRÉ FABRICADA- PAREDE</v>
      </c>
      <c r="N4283" s="67" t="s">
        <v>369</v>
      </c>
      <c r="O4283" s="68" t="s">
        <v>370</v>
      </c>
      <c r="P4283" s="68"/>
      <c r="Q4283" s="68" t="s">
        <v>3258</v>
      </c>
      <c r="R4283" s="69">
        <v>1927.61</v>
      </c>
      <c r="S4283" s="70">
        <v>35</v>
      </c>
      <c r="T4283" s="70">
        <v>67466.349999999991</v>
      </c>
      <c r="U4283" s="67" t="s">
        <v>2044</v>
      </c>
      <c r="V4283" s="71" t="s">
        <v>2045</v>
      </c>
      <c r="W4283" s="171"/>
      <c r="X4283" s="172"/>
      <c r="Y4283" s="176">
        <f t="shared" si="2114"/>
        <v>0</v>
      </c>
      <c r="AA4283" s="192"/>
      <c r="AB4283" s="193"/>
    </row>
    <row r="4284" spans="2:28" hidden="1">
      <c r="B4284" s="189">
        <f t="shared" si="2116"/>
        <v>0</v>
      </c>
      <c r="C4284" s="189">
        <f t="shared" ca="1" si="2117"/>
        <v>0</v>
      </c>
      <c r="D4284" s="189">
        <f t="shared" si="2118"/>
        <v>0</v>
      </c>
      <c r="E4284" s="189">
        <f t="shared" ca="1" si="2119"/>
        <v>0</v>
      </c>
      <c r="F4284" s="189">
        <f t="shared" si="2120"/>
        <v>0</v>
      </c>
      <c r="G4284" s="189" cm="1">
        <f t="array" aca="1" ref="G4284" ca="1">OFFSET(G4284,-1,,,)+1</f>
        <v>4279</v>
      </c>
      <c r="H4284" s="189">
        <f t="shared" si="2115"/>
        <v>0</v>
      </c>
      <c r="I4284" s="189">
        <f t="shared" si="2121"/>
        <v>0</v>
      </c>
      <c r="J4284" s="179">
        <f t="shared" si="2122"/>
        <v>0</v>
      </c>
      <c r="K4284" s="173" t="s">
        <v>3786</v>
      </c>
      <c r="L4284" s="174" t="str" cm="1">
        <f t="array" aca="1" ref="L4284" ca="1">IF($K4284="",OFFSET(L4284,-1,,,),K4284)</f>
        <v>15.01.23.05.02.02</v>
      </c>
      <c r="M4284" s="175" t="str" cm="1">
        <f t="array" aca="1" ref="M4284" ca="1">IF(OR($K4284=0,$K4284=""),OFFSET(M4284,-1,,,),O4284)</f>
        <v>EXTERNO</v>
      </c>
      <c r="N4284" s="67" t="s">
        <v>143</v>
      </c>
      <c r="O4284" s="68" t="s">
        <v>4902</v>
      </c>
      <c r="P4284" s="68"/>
      <c r="Q4284" s="68"/>
      <c r="R4284" s="69"/>
      <c r="S4284" s="70"/>
      <c r="T4284" s="70">
        <v>0</v>
      </c>
      <c r="U4284" s="67"/>
      <c r="V4284" s="71"/>
      <c r="W4284" s="171"/>
      <c r="X4284" s="172"/>
      <c r="Y4284" s="176">
        <f t="shared" si="2114"/>
        <v>0</v>
      </c>
      <c r="AA4284" s="192"/>
      <c r="AB4284" s="193"/>
    </row>
    <row r="4285" spans="2:28">
      <c r="B4285" s="189">
        <f t="shared" si="2116"/>
        <v>0</v>
      </c>
      <c r="C4285" s="189">
        <f t="shared" ca="1" si="2117"/>
        <v>0</v>
      </c>
      <c r="D4285" s="189">
        <f t="shared" si="2118"/>
        <v>0</v>
      </c>
      <c r="E4285" s="189">
        <f t="shared" ca="1" si="2119"/>
        <v>0</v>
      </c>
      <c r="F4285" s="189">
        <f t="shared" si="2120"/>
        <v>0</v>
      </c>
      <c r="G4285" s="189" cm="1">
        <f t="array" aca="1" ref="G4285" ca="1">OFFSET(G4285,-1,,,)+1</f>
        <v>4280</v>
      </c>
      <c r="H4285" s="189">
        <f t="shared" si="2115"/>
        <v>0</v>
      </c>
      <c r="I4285" s="189">
        <f t="shared" si="2121"/>
        <v>0</v>
      </c>
      <c r="J4285" s="179">
        <f t="shared" si="2122"/>
        <v>0</v>
      </c>
      <c r="K4285" s="173" t="s">
        <v>3787</v>
      </c>
      <c r="L4285" s="174" t="str" cm="1">
        <f t="array" aca="1" ref="L4285" ca="1">IF($K4285="",OFFSET(L4285,-1,,,),K4285)</f>
        <v>15.01.23.05.02.02.01</v>
      </c>
      <c r="M4285" s="175" t="str" cm="1">
        <f t="array" aca="1" ref="M4285" ca="1">IF(OR($K4285=0,$K4285=""),OFFSET(M4285,-1,,,),O4285)</f>
        <v>REBOCO PARA PAREDE EXTERNA EM ESTRUTURA CONVENCIONAL, COM ARGAMASSA PRÉ FABRICADA, E=20MM (TORRES)</v>
      </c>
      <c r="N4285" s="67" t="s">
        <v>4178</v>
      </c>
      <c r="O4285" s="68" t="s">
        <v>4903</v>
      </c>
      <c r="P4285" s="68"/>
      <c r="Q4285" s="68" t="s">
        <v>3258</v>
      </c>
      <c r="R4285" s="69">
        <v>1854.94</v>
      </c>
      <c r="S4285" s="70">
        <v>124.25</v>
      </c>
      <c r="T4285" s="70">
        <v>230476.29500000001</v>
      </c>
      <c r="U4285" s="67"/>
      <c r="V4285" s="71"/>
      <c r="W4285" s="171"/>
      <c r="X4285" s="172"/>
      <c r="Y4285" s="176">
        <f t="shared" si="2114"/>
        <v>0</v>
      </c>
      <c r="AA4285" s="192"/>
      <c r="AB4285" s="193"/>
    </row>
    <row r="4286" spans="2:28" hidden="1">
      <c r="B4286" s="189">
        <f t="shared" si="2116"/>
        <v>0</v>
      </c>
      <c r="C4286" s="189">
        <f t="shared" ca="1" si="2117"/>
        <v>0</v>
      </c>
      <c r="D4286" s="189">
        <f t="shared" si="2118"/>
        <v>0</v>
      </c>
      <c r="E4286" s="189">
        <f t="shared" ca="1" si="2119"/>
        <v>0</v>
      </c>
      <c r="F4286" s="189">
        <f t="shared" si="2120"/>
        <v>0</v>
      </c>
      <c r="G4286" s="189" cm="1">
        <f t="array" aca="1" ref="G4286" ca="1">OFFSET(G4286,-1,,,)+1</f>
        <v>4281</v>
      </c>
      <c r="H4286" s="189">
        <f t="shared" si="2115"/>
        <v>0</v>
      </c>
      <c r="I4286" s="189">
        <f t="shared" si="2121"/>
        <v>0</v>
      </c>
      <c r="J4286" s="179">
        <f t="shared" si="2122"/>
        <v>0</v>
      </c>
      <c r="K4286" s="173"/>
      <c r="L4286" s="174" t="str" cm="1">
        <f t="array" aca="1" ref="L4286" ca="1">IF($K4286="",OFFSET(L4286,-1,,,),K4286)</f>
        <v>15.01.23.05.02.02.01</v>
      </c>
      <c r="M4286" s="175" t="str" cm="1">
        <f t="array" aca="1" ref="M4286" ca="1">IF(OR($K4286=0,$K4286=""),OFFSET(M4286,-1,,,),O4286)</f>
        <v>REBOCO PARA PAREDE EXTERNA EM ESTRUTURA CONVENCIONAL, COM ARGAMASSA PRÉ FABRICADA, E=20MM (TORRES)</v>
      </c>
      <c r="N4286" s="67" t="s">
        <v>365</v>
      </c>
      <c r="O4286" s="68" t="s">
        <v>366</v>
      </c>
      <c r="P4286" s="68"/>
      <c r="Q4286" s="68" t="s">
        <v>3255</v>
      </c>
      <c r="R4286" s="69">
        <v>166944.6</v>
      </c>
      <c r="S4286" s="70">
        <v>0.59</v>
      </c>
      <c r="T4286" s="70">
        <v>98497.313999999998</v>
      </c>
      <c r="U4286" s="67" t="s">
        <v>2044</v>
      </c>
      <c r="V4286" s="71" t="s">
        <v>2045</v>
      </c>
      <c r="W4286" s="171"/>
      <c r="X4286" s="172"/>
      <c r="Y4286" s="176">
        <f t="shared" si="2114"/>
        <v>0</v>
      </c>
      <c r="AA4286" s="192"/>
      <c r="AB4286" s="193"/>
    </row>
    <row r="4287" spans="2:28" hidden="1">
      <c r="B4287" s="189">
        <f t="shared" si="2116"/>
        <v>0</v>
      </c>
      <c r="C4287" s="189">
        <f t="shared" ca="1" si="2117"/>
        <v>0</v>
      </c>
      <c r="D4287" s="189">
        <f t="shared" si="2118"/>
        <v>0</v>
      </c>
      <c r="E4287" s="189">
        <f t="shared" ca="1" si="2119"/>
        <v>0</v>
      </c>
      <c r="F4287" s="189">
        <f t="shared" si="2120"/>
        <v>0</v>
      </c>
      <c r="G4287" s="189" cm="1">
        <f t="array" aca="1" ref="G4287" ca="1">OFFSET(G4287,-1,,,)+1</f>
        <v>4282</v>
      </c>
      <c r="H4287" s="189">
        <f t="shared" si="2115"/>
        <v>0</v>
      </c>
      <c r="I4287" s="189">
        <f t="shared" si="2121"/>
        <v>0</v>
      </c>
      <c r="J4287" s="179">
        <f t="shared" si="2122"/>
        <v>0</v>
      </c>
      <c r="K4287" s="173"/>
      <c r="L4287" s="174" t="str" cm="1">
        <f t="array" aca="1" ref="L4287" ca="1">IF($K4287="",OFFSET(L4287,-1,,,),K4287)</f>
        <v>15.01.23.05.02.02.01</v>
      </c>
      <c r="M4287" s="175" t="str" cm="1">
        <f t="array" aca="1" ref="M4287" ca="1">IF(OR($K4287=0,$K4287=""),OFFSET(M4287,-1,,,),O4287)</f>
        <v>REBOCO PARA PAREDE EXTERNA EM ESTRUTURA CONVENCIONAL, COM ARGAMASSA PRÉ FABRICADA, E=20MM (TORRES)</v>
      </c>
      <c r="N4287" s="67" t="s">
        <v>1203</v>
      </c>
      <c r="O4287" s="68" t="s">
        <v>1204</v>
      </c>
      <c r="P4287" s="68"/>
      <c r="Q4287" s="68" t="s">
        <v>3255</v>
      </c>
      <c r="R4287" s="69">
        <v>18.549399999999999</v>
      </c>
      <c r="S4287" s="70">
        <v>15</v>
      </c>
      <c r="T4287" s="70">
        <v>278.24099999999999</v>
      </c>
      <c r="U4287" s="67" t="s">
        <v>2044</v>
      </c>
      <c r="V4287" s="71" t="s">
        <v>2045</v>
      </c>
      <c r="W4287" s="171"/>
      <c r="X4287" s="172"/>
      <c r="Y4287" s="176">
        <f t="shared" si="2114"/>
        <v>0</v>
      </c>
      <c r="AA4287" s="192"/>
      <c r="AB4287" s="193"/>
    </row>
    <row r="4288" spans="2:28" hidden="1">
      <c r="B4288" s="189">
        <f t="shared" si="2116"/>
        <v>0</v>
      </c>
      <c r="C4288" s="189">
        <f t="shared" ca="1" si="2117"/>
        <v>0</v>
      </c>
      <c r="D4288" s="189">
        <f t="shared" si="2118"/>
        <v>0</v>
      </c>
      <c r="E4288" s="189">
        <f t="shared" ca="1" si="2119"/>
        <v>0</v>
      </c>
      <c r="F4288" s="189">
        <f t="shared" si="2120"/>
        <v>0</v>
      </c>
      <c r="G4288" s="189" cm="1">
        <f t="array" aca="1" ref="G4288" ca="1">OFFSET(G4288,-1,,,)+1</f>
        <v>4283</v>
      </c>
      <c r="H4288" s="189">
        <f t="shared" si="2115"/>
        <v>0</v>
      </c>
      <c r="I4288" s="189">
        <f t="shared" si="2121"/>
        <v>0</v>
      </c>
      <c r="J4288" s="179">
        <f t="shared" si="2122"/>
        <v>0</v>
      </c>
      <c r="K4288" s="173"/>
      <c r="L4288" s="174" t="str" cm="1">
        <f t="array" aca="1" ref="L4288" ca="1">IF($K4288="",OFFSET(L4288,-1,,,),K4288)</f>
        <v>15.01.23.05.02.02.01</v>
      </c>
      <c r="M4288" s="175" t="str" cm="1">
        <f t="array" aca="1" ref="M4288" ca="1">IF(OR($K4288=0,$K4288=""),OFFSET(M4288,-1,,,),O4288)</f>
        <v>REBOCO PARA PAREDE EXTERNA EM ESTRUTURA CONVENCIONAL, COM ARGAMASSA PRÉ FABRICADA, E=20MM (TORRES)</v>
      </c>
      <c r="N4288" s="67" t="s">
        <v>1039</v>
      </c>
      <c r="O4288" s="68" t="s">
        <v>1040</v>
      </c>
      <c r="P4288" s="68"/>
      <c r="Q4288" s="68" t="s">
        <v>3255</v>
      </c>
      <c r="R4288" s="69">
        <v>18549.400000000001</v>
      </c>
      <c r="S4288" s="70">
        <v>0.9</v>
      </c>
      <c r="T4288" s="70">
        <v>16694.460000000003</v>
      </c>
      <c r="U4288" s="67" t="s">
        <v>2044</v>
      </c>
      <c r="V4288" s="71" t="s">
        <v>2045</v>
      </c>
      <c r="W4288" s="171"/>
      <c r="X4288" s="172"/>
      <c r="Y4288" s="176">
        <f t="shared" si="2114"/>
        <v>0</v>
      </c>
      <c r="AA4288" s="192"/>
      <c r="AB4288" s="193"/>
    </row>
    <row r="4289" spans="2:28" hidden="1">
      <c r="B4289" s="189">
        <f t="shared" si="2116"/>
        <v>0</v>
      </c>
      <c r="C4289" s="189">
        <f t="shared" ca="1" si="2117"/>
        <v>0</v>
      </c>
      <c r="D4289" s="189">
        <f t="shared" si="2118"/>
        <v>0</v>
      </c>
      <c r="E4289" s="189">
        <f t="shared" ca="1" si="2119"/>
        <v>0</v>
      </c>
      <c r="F4289" s="189">
        <f t="shared" si="2120"/>
        <v>0</v>
      </c>
      <c r="G4289" s="189" cm="1">
        <f t="array" aca="1" ref="G4289" ca="1">OFFSET(G4289,-1,,,)+1</f>
        <v>4284</v>
      </c>
      <c r="H4289" s="189">
        <f t="shared" si="2115"/>
        <v>0</v>
      </c>
      <c r="I4289" s="189">
        <f t="shared" si="2121"/>
        <v>0</v>
      </c>
      <c r="J4289" s="179">
        <f t="shared" si="2122"/>
        <v>0</v>
      </c>
      <c r="K4289" s="173"/>
      <c r="L4289" s="174" t="str" cm="1">
        <f t="array" aca="1" ref="L4289" ca="1">IF($K4289="",OFFSET(L4289,-1,,,),K4289)</f>
        <v>15.01.23.05.02.02.01</v>
      </c>
      <c r="M4289" s="175" t="str" cm="1">
        <f t="array" aca="1" ref="M4289" ca="1">IF(OR($K4289=0,$K4289=""),OFFSET(M4289,-1,,,),O4289)</f>
        <v>REBOCO PARA PAREDE EXTERNA EM ESTRUTURA CONVENCIONAL, COM ARGAMASSA PRÉ FABRICADA, E=20MM (TORRES)</v>
      </c>
      <c r="N4289" s="67" t="s">
        <v>1205</v>
      </c>
      <c r="O4289" s="68" t="s">
        <v>1206</v>
      </c>
      <c r="P4289" s="68"/>
      <c r="Q4289" s="68" t="s">
        <v>3258</v>
      </c>
      <c r="R4289" s="69">
        <v>1854.94</v>
      </c>
      <c r="S4289" s="70">
        <v>62</v>
      </c>
      <c r="T4289" s="70">
        <v>115006.28</v>
      </c>
      <c r="U4289" s="67" t="s">
        <v>2044</v>
      </c>
      <c r="V4289" s="71" t="s">
        <v>2045</v>
      </c>
      <c r="W4289" s="171"/>
      <c r="X4289" s="172"/>
      <c r="Y4289" s="176">
        <f t="shared" si="2114"/>
        <v>0</v>
      </c>
      <c r="AA4289" s="192"/>
      <c r="AB4289" s="193"/>
    </row>
    <row r="4290" spans="2:28" hidden="1">
      <c r="B4290" s="189">
        <f t="shared" si="2116"/>
        <v>0</v>
      </c>
      <c r="C4290" s="189">
        <f t="shared" ca="1" si="2117"/>
        <v>0</v>
      </c>
      <c r="D4290" s="189">
        <f t="shared" si="2118"/>
        <v>0</v>
      </c>
      <c r="E4290" s="189">
        <f t="shared" ca="1" si="2119"/>
        <v>0</v>
      </c>
      <c r="F4290" s="189">
        <f t="shared" si="2120"/>
        <v>0</v>
      </c>
      <c r="G4290" s="189" cm="1">
        <f t="array" aca="1" ref="G4290" ca="1">OFFSET(G4290,-1,,,)+1</f>
        <v>4285</v>
      </c>
      <c r="H4290" s="189">
        <f t="shared" si="2115"/>
        <v>0</v>
      </c>
      <c r="I4290" s="189">
        <f t="shared" si="2121"/>
        <v>0</v>
      </c>
      <c r="J4290" s="179">
        <f t="shared" si="2122"/>
        <v>0</v>
      </c>
      <c r="K4290" s="173" t="s">
        <v>3788</v>
      </c>
      <c r="L4290" s="174" t="str" cm="1">
        <f t="array" aca="1" ref="L4290" ca="1">IF($K4290="",OFFSET(L4290,-1,,,),K4290)</f>
        <v>15.01.23.06</v>
      </c>
      <c r="M4290" s="175" t="str" cm="1">
        <f t="array" aca="1" ref="M4290" ca="1">IF(OR($K4290=0,$K4290=""),OFFSET(M4290,-1,,,),O4290)</f>
        <v>PINTURA</v>
      </c>
      <c r="N4290" s="67" t="s">
        <v>143</v>
      </c>
      <c r="O4290" s="68" t="s">
        <v>376</v>
      </c>
      <c r="P4290" s="68"/>
      <c r="Q4290" s="68"/>
      <c r="R4290" s="69"/>
      <c r="S4290" s="70"/>
      <c r="T4290" s="70">
        <v>0</v>
      </c>
      <c r="U4290" s="67"/>
      <c r="V4290" s="71"/>
      <c r="W4290" s="171"/>
      <c r="X4290" s="172"/>
      <c r="Y4290" s="176">
        <f t="shared" si="2114"/>
        <v>0</v>
      </c>
      <c r="AA4290" s="192"/>
      <c r="AB4290" s="193"/>
    </row>
    <row r="4291" spans="2:28" hidden="1">
      <c r="B4291" s="189">
        <f t="shared" si="2116"/>
        <v>0</v>
      </c>
      <c r="C4291" s="189">
        <f t="shared" ca="1" si="2117"/>
        <v>0</v>
      </c>
      <c r="D4291" s="189">
        <f t="shared" si="2118"/>
        <v>0</v>
      </c>
      <c r="E4291" s="189">
        <f t="shared" ca="1" si="2119"/>
        <v>0</v>
      </c>
      <c r="F4291" s="189">
        <f t="shared" si="2120"/>
        <v>0</v>
      </c>
      <c r="G4291" s="189" cm="1">
        <f t="array" aca="1" ref="G4291" ca="1">OFFSET(G4291,-1,,,)+1</f>
        <v>4286</v>
      </c>
      <c r="H4291" s="189">
        <f t="shared" si="2115"/>
        <v>0</v>
      </c>
      <c r="I4291" s="189">
        <f t="shared" si="2121"/>
        <v>0</v>
      </c>
      <c r="J4291" s="179">
        <f t="shared" si="2122"/>
        <v>0</v>
      </c>
      <c r="K4291" s="173" t="s">
        <v>3789</v>
      </c>
      <c r="L4291" s="174" t="str" cm="1">
        <f t="array" aca="1" ref="L4291" ca="1">IF($K4291="",OFFSET(L4291,-1,,,),K4291)</f>
        <v>15.01.23.06.01</v>
      </c>
      <c r="M4291" s="175" t="str" cm="1">
        <f t="array" aca="1" ref="M4291" ca="1">IF(OR($K4291=0,$K4291=""),OFFSET(M4291,-1,,,),O4291)</f>
        <v>PINTURA INTERNA</v>
      </c>
      <c r="N4291" s="67" t="s">
        <v>143</v>
      </c>
      <c r="O4291" s="68" t="s">
        <v>1370</v>
      </c>
      <c r="P4291" s="68"/>
      <c r="Q4291" s="68"/>
      <c r="R4291" s="69"/>
      <c r="S4291" s="70"/>
      <c r="T4291" s="70">
        <v>0</v>
      </c>
      <c r="U4291" s="67"/>
      <c r="V4291" s="71"/>
      <c r="W4291" s="171"/>
      <c r="X4291" s="172"/>
      <c r="Y4291" s="176">
        <f t="shared" si="2114"/>
        <v>0</v>
      </c>
      <c r="AA4291" s="192"/>
      <c r="AB4291" s="193"/>
    </row>
    <row r="4292" spans="2:28">
      <c r="B4292" s="189">
        <f t="shared" si="2116"/>
        <v>0</v>
      </c>
      <c r="C4292" s="189">
        <f t="shared" ca="1" si="2117"/>
        <v>0</v>
      </c>
      <c r="D4292" s="189">
        <f t="shared" si="2118"/>
        <v>0</v>
      </c>
      <c r="E4292" s="189">
        <f t="shared" ca="1" si="2119"/>
        <v>0</v>
      </c>
      <c r="F4292" s="189">
        <f t="shared" si="2120"/>
        <v>0</v>
      </c>
      <c r="G4292" s="189" cm="1">
        <f t="array" aca="1" ref="G4292" ca="1">OFFSET(G4292,-1,,,)+1</f>
        <v>4287</v>
      </c>
      <c r="H4292" s="189">
        <f t="shared" si="2115"/>
        <v>0</v>
      </c>
      <c r="I4292" s="189">
        <f t="shared" si="2121"/>
        <v>0</v>
      </c>
      <c r="J4292" s="179">
        <f t="shared" si="2122"/>
        <v>0</v>
      </c>
      <c r="K4292" s="173" t="s">
        <v>3790</v>
      </c>
      <c r="L4292" s="174" t="str" cm="1">
        <f t="array" aca="1" ref="L4292" ca="1">IF($K4292="",OFFSET(L4292,-1,,,),K4292)</f>
        <v>15.01.23.06.01.01</v>
      </c>
      <c r="M4292" s="175" t="str" cm="1">
        <f t="array" aca="1" ref="M4292" ca="1">IF(OR($K4292=0,$K4292=""),OFFSET(M4292,-1,,,),O4292)</f>
        <v>PINTURA ACRÍLICA SOBRE CONCRETO</v>
      </c>
      <c r="N4292" s="67" t="s">
        <v>377</v>
      </c>
      <c r="O4292" s="68" t="s">
        <v>4249</v>
      </c>
      <c r="P4292" s="68"/>
      <c r="Q4292" s="68" t="s">
        <v>3258</v>
      </c>
      <c r="R4292" s="69">
        <v>8970.0400000000009</v>
      </c>
      <c r="S4292" s="70">
        <v>14.639699999999999</v>
      </c>
      <c r="T4292" s="70">
        <v>131318.69458800001</v>
      </c>
      <c r="U4292" s="67"/>
      <c r="V4292" s="71"/>
      <c r="W4292" s="171"/>
      <c r="X4292" s="172"/>
      <c r="Y4292" s="176">
        <f t="shared" si="2114"/>
        <v>0</v>
      </c>
      <c r="AA4292" s="192"/>
      <c r="AB4292" s="193"/>
    </row>
    <row r="4293" spans="2:28" hidden="1">
      <c r="B4293" s="189">
        <f t="shared" si="2116"/>
        <v>0</v>
      </c>
      <c r="C4293" s="189">
        <f t="shared" ca="1" si="2117"/>
        <v>0</v>
      </c>
      <c r="D4293" s="189">
        <f t="shared" si="2118"/>
        <v>0</v>
      </c>
      <c r="E4293" s="189">
        <f t="shared" ca="1" si="2119"/>
        <v>0</v>
      </c>
      <c r="F4293" s="189">
        <f t="shared" si="2120"/>
        <v>0</v>
      </c>
      <c r="G4293" s="189" cm="1">
        <f t="array" aca="1" ref="G4293" ca="1">OFFSET(G4293,-1,,,)+1</f>
        <v>4288</v>
      </c>
      <c r="H4293" s="189">
        <f t="shared" si="2115"/>
        <v>0</v>
      </c>
      <c r="I4293" s="189">
        <f t="shared" si="2121"/>
        <v>0</v>
      </c>
      <c r="J4293" s="179">
        <f t="shared" si="2122"/>
        <v>0</v>
      </c>
      <c r="K4293" s="173"/>
      <c r="L4293" s="174" t="str" cm="1">
        <f t="array" aca="1" ref="L4293" ca="1">IF($K4293="",OFFSET(L4293,-1,,,),K4293)</f>
        <v>15.01.23.06.01.01</v>
      </c>
      <c r="M4293" s="175" t="str" cm="1">
        <f t="array" aca="1" ref="M4293" ca="1">IF(OR($K4293=0,$K4293=""),OFFSET(M4293,-1,,,),O4293)</f>
        <v>PINTURA ACRÍLICA SOBRE CONCRETO</v>
      </c>
      <c r="N4293" s="67" t="s">
        <v>167</v>
      </c>
      <c r="O4293" s="68" t="s">
        <v>168</v>
      </c>
      <c r="P4293" s="68"/>
      <c r="Q4293" s="68" t="s">
        <v>3254</v>
      </c>
      <c r="R4293" s="69">
        <v>2341.1804400000001</v>
      </c>
      <c r="S4293" s="70">
        <v>7.7</v>
      </c>
      <c r="T4293" s="70">
        <v>18027.089388</v>
      </c>
      <c r="U4293" s="67" t="s">
        <v>2044</v>
      </c>
      <c r="V4293" s="71" t="s">
        <v>2045</v>
      </c>
      <c r="W4293" s="171"/>
      <c r="X4293" s="172"/>
      <c r="Y4293" s="176">
        <f t="shared" si="2114"/>
        <v>0</v>
      </c>
      <c r="AA4293" s="192"/>
      <c r="AB4293" s="193"/>
    </row>
    <row r="4294" spans="2:28" hidden="1">
      <c r="B4294" s="189">
        <f t="shared" si="2116"/>
        <v>0</v>
      </c>
      <c r="C4294" s="189">
        <f t="shared" ca="1" si="2117"/>
        <v>0</v>
      </c>
      <c r="D4294" s="189">
        <f t="shared" si="2118"/>
        <v>0</v>
      </c>
      <c r="E4294" s="189">
        <f t="shared" ca="1" si="2119"/>
        <v>0</v>
      </c>
      <c r="F4294" s="189">
        <f t="shared" si="2120"/>
        <v>0</v>
      </c>
      <c r="G4294" s="189" cm="1">
        <f t="array" aca="1" ref="G4294" ca="1">OFFSET(G4294,-1,,,)+1</f>
        <v>4289</v>
      </c>
      <c r="H4294" s="189">
        <f t="shared" si="2115"/>
        <v>0</v>
      </c>
      <c r="I4294" s="189">
        <f t="shared" si="2121"/>
        <v>0</v>
      </c>
      <c r="J4294" s="179">
        <f t="shared" si="2122"/>
        <v>0</v>
      </c>
      <c r="K4294" s="173"/>
      <c r="L4294" s="174" t="str" cm="1">
        <f t="array" aca="1" ref="L4294" ca="1">IF($K4294="",OFFSET(L4294,-1,,,),K4294)</f>
        <v>15.01.23.06.01.01</v>
      </c>
      <c r="M4294" s="175" t="str" cm="1">
        <f t="array" aca="1" ref="M4294" ca="1">IF(OR($K4294=0,$K4294=""),OFFSET(M4294,-1,,,),O4294)</f>
        <v>PINTURA ACRÍLICA SOBRE CONCRETO</v>
      </c>
      <c r="N4294" s="67" t="s">
        <v>224</v>
      </c>
      <c r="O4294" s="68" t="s">
        <v>225</v>
      </c>
      <c r="P4294" s="68"/>
      <c r="Q4294" s="68" t="s">
        <v>3258</v>
      </c>
      <c r="R4294" s="69">
        <v>8970.0400000000009</v>
      </c>
      <c r="S4294" s="70">
        <v>12.63</v>
      </c>
      <c r="T4294" s="70">
        <v>113291.60520000002</v>
      </c>
      <c r="U4294" s="67" t="s">
        <v>2044</v>
      </c>
      <c r="V4294" s="71" t="s">
        <v>2045</v>
      </c>
      <c r="W4294" s="171"/>
      <c r="X4294" s="172"/>
      <c r="Y4294" s="176">
        <f t="shared" si="2114"/>
        <v>0</v>
      </c>
      <c r="AA4294" s="192"/>
      <c r="AB4294" s="193"/>
    </row>
    <row r="4295" spans="2:28">
      <c r="B4295" s="189">
        <f t="shared" si="2116"/>
        <v>0</v>
      </c>
      <c r="C4295" s="189">
        <f t="shared" ca="1" si="2117"/>
        <v>0</v>
      </c>
      <c r="D4295" s="189">
        <f t="shared" si="2118"/>
        <v>0</v>
      </c>
      <c r="E4295" s="189">
        <f t="shared" ca="1" si="2119"/>
        <v>0</v>
      </c>
      <c r="F4295" s="189">
        <f t="shared" si="2120"/>
        <v>0</v>
      </c>
      <c r="G4295" s="189" cm="1">
        <f t="array" aca="1" ref="G4295" ca="1">OFFSET(G4295,-1,,,)+1</f>
        <v>4290</v>
      </c>
      <c r="H4295" s="189">
        <f t="shared" si="2115"/>
        <v>0</v>
      </c>
      <c r="I4295" s="189">
        <f t="shared" si="2121"/>
        <v>0</v>
      </c>
      <c r="J4295" s="179">
        <f t="shared" si="2122"/>
        <v>0</v>
      </c>
      <c r="K4295" s="173" t="s">
        <v>3791</v>
      </c>
      <c r="L4295" s="174" t="str" cm="1">
        <f t="array" aca="1" ref="L4295" ca="1">IF($K4295="",OFFSET(L4295,-1,,,),K4295)</f>
        <v>15.01.23.06.01.02</v>
      </c>
      <c r="M4295" s="175" t="str" cm="1">
        <f t="array" aca="1" ref="M4295" ca="1">IF(OR($K4295=0,$K4295=""),OFFSET(M4295,-1,,,),O4295)</f>
        <v>PINTURA ACRÍLICA ACETINADO EM CONCRETO - BARRADO</v>
      </c>
      <c r="N4295" s="67" t="s">
        <v>2951</v>
      </c>
      <c r="O4295" s="68" t="s">
        <v>4904</v>
      </c>
      <c r="P4295" s="68"/>
      <c r="Q4295" s="68" t="s">
        <v>3258</v>
      </c>
      <c r="R4295" s="69">
        <v>992.77</v>
      </c>
      <c r="S4295" s="70">
        <v>36.945</v>
      </c>
      <c r="T4295" s="70">
        <v>36677.887649999997</v>
      </c>
      <c r="U4295" s="67"/>
      <c r="V4295" s="71"/>
      <c r="W4295" s="171"/>
      <c r="X4295" s="172"/>
      <c r="Y4295" s="176">
        <f t="shared" si="2114"/>
        <v>0</v>
      </c>
      <c r="AA4295" s="192"/>
      <c r="AB4295" s="193"/>
    </row>
    <row r="4296" spans="2:28" hidden="1">
      <c r="B4296" s="189">
        <f t="shared" si="2116"/>
        <v>0</v>
      </c>
      <c r="C4296" s="189">
        <f t="shared" ca="1" si="2117"/>
        <v>0</v>
      </c>
      <c r="D4296" s="189">
        <f t="shared" si="2118"/>
        <v>0</v>
      </c>
      <c r="E4296" s="189">
        <f t="shared" ca="1" si="2119"/>
        <v>0</v>
      </c>
      <c r="F4296" s="189">
        <f t="shared" si="2120"/>
        <v>0</v>
      </c>
      <c r="G4296" s="189" cm="1">
        <f t="array" aca="1" ref="G4296" ca="1">OFFSET(G4296,-1,,,)+1</f>
        <v>4291</v>
      </c>
      <c r="H4296" s="189">
        <f t="shared" si="2115"/>
        <v>0</v>
      </c>
      <c r="I4296" s="189">
        <f t="shared" si="2121"/>
        <v>0</v>
      </c>
      <c r="J4296" s="179">
        <f t="shared" si="2122"/>
        <v>0</v>
      </c>
      <c r="K4296" s="173"/>
      <c r="L4296" s="174" t="str" cm="1">
        <f t="array" aca="1" ref="L4296" ca="1">IF($K4296="",OFFSET(L4296,-1,,,),K4296)</f>
        <v>15.01.23.06.01.02</v>
      </c>
      <c r="M4296" s="175" t="str" cm="1">
        <f t="array" aca="1" ref="M4296" ca="1">IF(OR($K4296=0,$K4296=""),OFFSET(M4296,-1,,,),O4296)</f>
        <v>PINTURA ACRÍLICA ACETINADO EM CONCRETO - BARRADO</v>
      </c>
      <c r="N4296" s="67" t="s">
        <v>2952</v>
      </c>
      <c r="O4296" s="68" t="s">
        <v>3134</v>
      </c>
      <c r="P4296" s="68"/>
      <c r="Q4296" s="68" t="s">
        <v>3254</v>
      </c>
      <c r="R4296" s="69">
        <v>992.77</v>
      </c>
      <c r="S4296" s="70">
        <v>18</v>
      </c>
      <c r="T4296" s="70">
        <v>17869.86</v>
      </c>
      <c r="U4296" s="67" t="s">
        <v>2044</v>
      </c>
      <c r="V4296" s="71" t="s">
        <v>2045</v>
      </c>
      <c r="W4296" s="171"/>
      <c r="X4296" s="172"/>
      <c r="Y4296" s="176">
        <f t="shared" si="2114"/>
        <v>0</v>
      </c>
      <c r="AA4296" s="192"/>
      <c r="AB4296" s="193"/>
    </row>
    <row r="4297" spans="2:28" hidden="1">
      <c r="B4297" s="189">
        <f t="shared" si="2116"/>
        <v>0</v>
      </c>
      <c r="C4297" s="189">
        <f t="shared" ca="1" si="2117"/>
        <v>0</v>
      </c>
      <c r="D4297" s="189">
        <f t="shared" si="2118"/>
        <v>0</v>
      </c>
      <c r="E4297" s="189">
        <f t="shared" ca="1" si="2119"/>
        <v>0</v>
      </c>
      <c r="F4297" s="189">
        <f t="shared" si="2120"/>
        <v>0</v>
      </c>
      <c r="G4297" s="189" cm="1">
        <f t="array" aca="1" ref="G4297" ca="1">OFFSET(G4297,-1,,,)+1</f>
        <v>4292</v>
      </c>
      <c r="H4297" s="189">
        <f t="shared" si="2115"/>
        <v>0</v>
      </c>
      <c r="I4297" s="189">
        <f t="shared" si="2121"/>
        <v>0</v>
      </c>
      <c r="J4297" s="179">
        <f t="shared" si="2122"/>
        <v>0</v>
      </c>
      <c r="K4297" s="173"/>
      <c r="L4297" s="174" t="str" cm="1">
        <f t="array" aca="1" ref="L4297" ca="1">IF($K4297="",OFFSET(L4297,-1,,,),K4297)</f>
        <v>15.01.23.06.01.02</v>
      </c>
      <c r="M4297" s="175" t="str" cm="1">
        <f t="array" aca="1" ref="M4297" ca="1">IF(OR($K4297=0,$K4297=""),OFFSET(M4297,-1,,,),O4297)</f>
        <v>PINTURA ACRÍLICA ACETINADO EM CONCRETO - BARRADO</v>
      </c>
      <c r="N4297" s="67" t="s">
        <v>224</v>
      </c>
      <c r="O4297" s="68" t="s">
        <v>225</v>
      </c>
      <c r="P4297" s="68"/>
      <c r="Q4297" s="68" t="s">
        <v>3258</v>
      </c>
      <c r="R4297" s="69">
        <v>1489.155</v>
      </c>
      <c r="S4297" s="70">
        <v>12.63</v>
      </c>
      <c r="T4297" s="70">
        <v>18808.02765</v>
      </c>
      <c r="U4297" s="67" t="s">
        <v>2044</v>
      </c>
      <c r="V4297" s="71" t="s">
        <v>2045</v>
      </c>
      <c r="W4297" s="171"/>
      <c r="X4297" s="172"/>
      <c r="Y4297" s="176">
        <f t="shared" si="2114"/>
        <v>0</v>
      </c>
      <c r="AA4297" s="192"/>
      <c r="AB4297" s="193"/>
    </row>
    <row r="4298" spans="2:28" hidden="1">
      <c r="B4298" s="189">
        <f t="shared" si="2116"/>
        <v>0</v>
      </c>
      <c r="C4298" s="189">
        <f t="shared" ca="1" si="2117"/>
        <v>0</v>
      </c>
      <c r="D4298" s="189">
        <f t="shared" si="2118"/>
        <v>0</v>
      </c>
      <c r="E4298" s="189">
        <f t="shared" ca="1" si="2119"/>
        <v>0</v>
      </c>
      <c r="F4298" s="189">
        <f t="shared" si="2120"/>
        <v>0</v>
      </c>
      <c r="G4298" s="189" cm="1">
        <f t="array" aca="1" ref="G4298" ca="1">OFFSET(G4298,-1,,,)+1</f>
        <v>4293</v>
      </c>
      <c r="H4298" s="189">
        <f t="shared" si="2115"/>
        <v>0</v>
      </c>
      <c r="I4298" s="189">
        <f t="shared" si="2121"/>
        <v>0</v>
      </c>
      <c r="J4298" s="179">
        <f t="shared" si="2122"/>
        <v>0</v>
      </c>
      <c r="K4298" s="173" t="s">
        <v>3792</v>
      </c>
      <c r="L4298" s="174" t="str" cm="1">
        <f t="array" aca="1" ref="L4298" ca="1">IF($K4298="",OFFSET(L4298,-1,,,),K4298)</f>
        <v>15.01.23.06.02</v>
      </c>
      <c r="M4298" s="175" t="str" cm="1">
        <f t="array" aca="1" ref="M4298" ca="1">IF(OR($K4298=0,$K4298=""),OFFSET(M4298,-1,,,),O4298)</f>
        <v>PINTURA EXTERNA</v>
      </c>
      <c r="N4298" s="67" t="s">
        <v>143</v>
      </c>
      <c r="O4298" s="68" t="s">
        <v>1427</v>
      </c>
      <c r="P4298" s="68"/>
      <c r="Q4298" s="68"/>
      <c r="R4298" s="69"/>
      <c r="S4298" s="70"/>
      <c r="T4298" s="70">
        <v>0</v>
      </c>
      <c r="U4298" s="67"/>
      <c r="V4298" s="71"/>
      <c r="W4298" s="171"/>
      <c r="X4298" s="172"/>
      <c r="Y4298" s="176">
        <f t="shared" si="2114"/>
        <v>0</v>
      </c>
      <c r="AA4298" s="192"/>
      <c r="AB4298" s="193"/>
    </row>
    <row r="4299" spans="2:28">
      <c r="B4299" s="189">
        <f t="shared" si="2116"/>
        <v>0</v>
      </c>
      <c r="C4299" s="189">
        <f t="shared" ca="1" si="2117"/>
        <v>0</v>
      </c>
      <c r="D4299" s="189">
        <f t="shared" si="2118"/>
        <v>0</v>
      </c>
      <c r="E4299" s="189">
        <f t="shared" ca="1" si="2119"/>
        <v>0</v>
      </c>
      <c r="F4299" s="189">
        <f t="shared" si="2120"/>
        <v>0</v>
      </c>
      <c r="G4299" s="189" cm="1">
        <f t="array" aca="1" ref="G4299" ca="1">OFFSET(G4299,-1,,,)+1</f>
        <v>4294</v>
      </c>
      <c r="H4299" s="189">
        <f t="shared" si="2115"/>
        <v>0</v>
      </c>
      <c r="I4299" s="189">
        <f t="shared" si="2121"/>
        <v>0</v>
      </c>
      <c r="J4299" s="179">
        <f t="shared" si="2122"/>
        <v>0</v>
      </c>
      <c r="K4299" s="173" t="s">
        <v>3793</v>
      </c>
      <c r="L4299" s="174" t="str" cm="1">
        <f t="array" aca="1" ref="L4299" ca="1">IF($K4299="",OFFSET(L4299,-1,,,),K4299)</f>
        <v>15.01.23.06.02.01</v>
      </c>
      <c r="M4299" s="175" t="str" cm="1">
        <f t="array" aca="1" ref="M4299" ca="1">IF(OR($K4299=0,$K4299=""),OFFSET(M4299,-1,,,),O4299)</f>
        <v>APLICAÇÃO DE TEXTURA ACRILICA DE ROLO EM FACHADA (PANO)</v>
      </c>
      <c r="N4299" s="67" t="s">
        <v>378</v>
      </c>
      <c r="O4299" s="68" t="s">
        <v>379</v>
      </c>
      <c r="P4299" s="68"/>
      <c r="Q4299" s="68" t="s">
        <v>3258</v>
      </c>
      <c r="R4299" s="69">
        <v>1854.94</v>
      </c>
      <c r="S4299" s="70">
        <v>25.004000000000001</v>
      </c>
      <c r="T4299" s="70">
        <v>46380.919760000004</v>
      </c>
      <c r="U4299" s="67"/>
      <c r="V4299" s="71"/>
      <c r="W4299" s="171"/>
      <c r="X4299" s="172"/>
      <c r="Y4299" s="176">
        <f t="shared" si="2114"/>
        <v>0</v>
      </c>
      <c r="AA4299" s="192"/>
      <c r="AB4299" s="193"/>
    </row>
    <row r="4300" spans="2:28" hidden="1">
      <c r="B4300" s="189">
        <f t="shared" si="2116"/>
        <v>0</v>
      </c>
      <c r="C4300" s="189">
        <f t="shared" ca="1" si="2117"/>
        <v>0</v>
      </c>
      <c r="D4300" s="189">
        <f t="shared" si="2118"/>
        <v>0</v>
      </c>
      <c r="E4300" s="189">
        <f t="shared" ca="1" si="2119"/>
        <v>0</v>
      </c>
      <c r="F4300" s="189">
        <f t="shared" si="2120"/>
        <v>0</v>
      </c>
      <c r="G4300" s="189" cm="1">
        <f t="array" aca="1" ref="G4300" ca="1">OFFSET(G4300,-1,,,)+1</f>
        <v>4295</v>
      </c>
      <c r="H4300" s="189">
        <f t="shared" si="2115"/>
        <v>0</v>
      </c>
      <c r="I4300" s="189">
        <f t="shared" si="2121"/>
        <v>0</v>
      </c>
      <c r="J4300" s="179">
        <f t="shared" si="2122"/>
        <v>0</v>
      </c>
      <c r="K4300" s="173"/>
      <c r="L4300" s="174" t="str" cm="1">
        <f t="array" aca="1" ref="L4300" ca="1">IF($K4300="",OFFSET(L4300,-1,,,),K4300)</f>
        <v>15.01.23.06.02.01</v>
      </c>
      <c r="M4300" s="175" t="str" cm="1">
        <f t="array" aca="1" ref="M4300" ca="1">IF(OR($K4300=0,$K4300=""),OFFSET(M4300,-1,,,),O4300)</f>
        <v>APLICAÇÃO DE TEXTURA ACRILICA DE ROLO EM FACHADA (PANO)</v>
      </c>
      <c r="N4300" s="67" t="s">
        <v>380</v>
      </c>
      <c r="O4300" s="68" t="s">
        <v>381</v>
      </c>
      <c r="P4300" s="68"/>
      <c r="Q4300" s="68" t="s">
        <v>3254</v>
      </c>
      <c r="R4300" s="69">
        <v>476.97927199999998</v>
      </c>
      <c r="S4300" s="70">
        <v>3.71</v>
      </c>
      <c r="T4300" s="70">
        <v>1769.5930991199998</v>
      </c>
      <c r="U4300" s="67" t="s">
        <v>2044</v>
      </c>
      <c r="V4300" s="71" t="s">
        <v>2045</v>
      </c>
      <c r="W4300" s="171"/>
      <c r="X4300" s="172"/>
      <c r="Y4300" s="176">
        <f t="shared" si="2114"/>
        <v>0</v>
      </c>
      <c r="AA4300" s="192"/>
      <c r="AB4300" s="193"/>
    </row>
    <row r="4301" spans="2:28" hidden="1">
      <c r="B4301" s="189">
        <f t="shared" si="2116"/>
        <v>0</v>
      </c>
      <c r="C4301" s="189">
        <f t="shared" ca="1" si="2117"/>
        <v>0</v>
      </c>
      <c r="D4301" s="189">
        <f t="shared" si="2118"/>
        <v>0</v>
      </c>
      <c r="E4301" s="189">
        <f t="shared" ca="1" si="2119"/>
        <v>0</v>
      </c>
      <c r="F4301" s="189">
        <f t="shared" si="2120"/>
        <v>0</v>
      </c>
      <c r="G4301" s="189" cm="1">
        <f t="array" aca="1" ref="G4301" ca="1">OFFSET(G4301,-1,,,)+1</f>
        <v>4296</v>
      </c>
      <c r="H4301" s="189">
        <f t="shared" si="2115"/>
        <v>0</v>
      </c>
      <c r="I4301" s="189">
        <f t="shared" si="2121"/>
        <v>0</v>
      </c>
      <c r="J4301" s="179">
        <f t="shared" si="2122"/>
        <v>0</v>
      </c>
      <c r="K4301" s="173"/>
      <c r="L4301" s="174" t="str" cm="1">
        <f t="array" aca="1" ref="L4301" ca="1">IF($K4301="",OFFSET(L4301,-1,,,),K4301)</f>
        <v>15.01.23.06.02.01</v>
      </c>
      <c r="M4301" s="175" t="str" cm="1">
        <f t="array" aca="1" ref="M4301" ca="1">IF(OR($K4301=0,$K4301=""),OFFSET(M4301,-1,,,),O4301)</f>
        <v>APLICAÇÃO DE TEXTURA ACRILICA DE ROLO EM FACHADA (PANO)</v>
      </c>
      <c r="N4301" s="67" t="s">
        <v>382</v>
      </c>
      <c r="O4301" s="68" t="s">
        <v>383</v>
      </c>
      <c r="P4301" s="68"/>
      <c r="Q4301" s="68" t="s">
        <v>3255</v>
      </c>
      <c r="R4301" s="69">
        <v>9274.7000000000007</v>
      </c>
      <c r="S4301" s="70">
        <v>2.1</v>
      </c>
      <c r="T4301" s="70">
        <v>19476.870000000003</v>
      </c>
      <c r="U4301" s="67" t="s">
        <v>2044</v>
      </c>
      <c r="V4301" s="71" t="s">
        <v>2045</v>
      </c>
      <c r="W4301" s="171"/>
      <c r="X4301" s="172"/>
      <c r="Y4301" s="176">
        <f t="shared" si="2114"/>
        <v>0</v>
      </c>
      <c r="AA4301" s="192"/>
    </row>
    <row r="4302" spans="2:28" hidden="1">
      <c r="B4302" s="189">
        <f t="shared" si="2116"/>
        <v>0</v>
      </c>
      <c r="C4302" s="189">
        <f t="shared" ca="1" si="2117"/>
        <v>0</v>
      </c>
      <c r="D4302" s="189">
        <f t="shared" si="2118"/>
        <v>0</v>
      </c>
      <c r="E4302" s="189">
        <f t="shared" ca="1" si="2119"/>
        <v>0</v>
      </c>
      <c r="F4302" s="189">
        <f t="shared" si="2120"/>
        <v>0</v>
      </c>
      <c r="G4302" s="189" cm="1">
        <f t="array" aca="1" ref="G4302" ca="1">OFFSET(G4302,-1,,,)+1</f>
        <v>4297</v>
      </c>
      <c r="H4302" s="189">
        <f t="shared" si="2115"/>
        <v>0</v>
      </c>
      <c r="I4302" s="189">
        <f t="shared" si="2121"/>
        <v>0</v>
      </c>
      <c r="J4302" s="179">
        <f t="shared" si="2122"/>
        <v>0</v>
      </c>
      <c r="K4302" s="173"/>
      <c r="L4302" s="174" t="str" cm="1">
        <f t="array" aca="1" ref="L4302" ca="1">IF($K4302="",OFFSET(L4302,-1,,,),K4302)</f>
        <v>15.01.23.06.02.01</v>
      </c>
      <c r="M4302" s="175" t="str" cm="1">
        <f t="array" aca="1" ref="M4302" ca="1">IF(OR($K4302=0,$K4302=""),OFFSET(M4302,-1,,,),O4302)</f>
        <v>APLICAÇÃO DE TEXTURA ACRILICA DE ROLO EM FACHADA (PANO)</v>
      </c>
      <c r="N4302" s="67" t="s">
        <v>384</v>
      </c>
      <c r="O4302" s="68" t="s">
        <v>385</v>
      </c>
      <c r="P4302" s="68"/>
      <c r="Q4302" s="68" t="s">
        <v>3258</v>
      </c>
      <c r="R4302" s="69">
        <v>1854.94</v>
      </c>
      <c r="S4302" s="70">
        <v>13.55</v>
      </c>
      <c r="T4302" s="70">
        <v>25134.437000000002</v>
      </c>
      <c r="U4302" s="67" t="s">
        <v>2044</v>
      </c>
      <c r="V4302" s="71" t="s">
        <v>2045</v>
      </c>
      <c r="W4302" s="171"/>
      <c r="X4302" s="172"/>
      <c r="Y4302" s="176">
        <f t="shared" si="2114"/>
        <v>0</v>
      </c>
      <c r="AA4302" s="192"/>
    </row>
    <row r="4303" spans="2:28" hidden="1">
      <c r="B4303" s="189">
        <f t="shared" si="2116"/>
        <v>0</v>
      </c>
      <c r="C4303" s="189">
        <f t="shared" ca="1" si="2117"/>
        <v>0</v>
      </c>
      <c r="D4303" s="189">
        <f t="shared" si="2118"/>
        <v>0</v>
      </c>
      <c r="E4303" s="189">
        <f t="shared" ca="1" si="2119"/>
        <v>0</v>
      </c>
      <c r="F4303" s="189">
        <f t="shared" si="2120"/>
        <v>0</v>
      </c>
      <c r="G4303" s="189" cm="1">
        <f t="array" aca="1" ref="G4303" ca="1">OFFSET(G4303,-1,,,)+1</f>
        <v>4298</v>
      </c>
      <c r="H4303" s="189">
        <f t="shared" si="2115"/>
        <v>0</v>
      </c>
      <c r="I4303" s="189">
        <f t="shared" si="2121"/>
        <v>0</v>
      </c>
      <c r="J4303" s="179">
        <f t="shared" si="2122"/>
        <v>0</v>
      </c>
      <c r="K4303" s="173" t="s">
        <v>3794</v>
      </c>
      <c r="L4303" s="174" t="str" cm="1">
        <f t="array" aca="1" ref="L4303" ca="1">IF($K4303="",OFFSET(L4303,-1,,,),K4303)</f>
        <v>15.01.23.07</v>
      </c>
      <c r="M4303" s="175" t="str" cm="1">
        <f t="array" aca="1" ref="M4303" ca="1">IF(OR($K4303=0,$K4303=""),OFFSET(M4303,-1,,,),O4303)</f>
        <v>LIMPEZA / SERVIÇOS COMPLEMENTARES</v>
      </c>
      <c r="N4303" s="67" t="s">
        <v>143</v>
      </c>
      <c r="O4303" s="68" t="s">
        <v>1446</v>
      </c>
      <c r="P4303" s="68"/>
      <c r="Q4303" s="68"/>
      <c r="R4303" s="69"/>
      <c r="S4303" s="70"/>
      <c r="T4303" s="70">
        <v>0</v>
      </c>
      <c r="U4303" s="67"/>
      <c r="V4303" s="71"/>
      <c r="W4303" s="171"/>
      <c r="X4303" s="172"/>
      <c r="Y4303" s="176">
        <f t="shared" si="2114"/>
        <v>0</v>
      </c>
      <c r="AA4303" s="192"/>
    </row>
    <row r="4304" spans="2:28" hidden="1">
      <c r="B4304" s="189">
        <f t="shared" si="2116"/>
        <v>0</v>
      </c>
      <c r="C4304" s="189">
        <f t="shared" ca="1" si="2117"/>
        <v>0</v>
      </c>
      <c r="D4304" s="189">
        <f t="shared" si="2118"/>
        <v>0</v>
      </c>
      <c r="E4304" s="189">
        <f t="shared" ca="1" si="2119"/>
        <v>0</v>
      </c>
      <c r="F4304" s="189">
        <f t="shared" si="2120"/>
        <v>0</v>
      </c>
      <c r="G4304" s="189" cm="1">
        <f t="array" aca="1" ref="G4304" ca="1">OFFSET(G4304,-1,,,)+1</f>
        <v>4299</v>
      </c>
      <c r="H4304" s="189">
        <f t="shared" si="2115"/>
        <v>0</v>
      </c>
      <c r="I4304" s="189">
        <f t="shared" si="2121"/>
        <v>0</v>
      </c>
      <c r="J4304" s="179">
        <f t="shared" si="2122"/>
        <v>0</v>
      </c>
      <c r="K4304" s="173" t="s">
        <v>3795</v>
      </c>
      <c r="L4304" s="174" t="str" cm="1">
        <f t="array" aca="1" ref="L4304" ca="1">IF($K4304="",OFFSET(L4304,-1,,,),K4304)</f>
        <v>15.01.23.07.01</v>
      </c>
      <c r="M4304" s="175" t="str" cm="1">
        <f t="array" aca="1" ref="M4304" ca="1">IF(OR($K4304=0,$K4304=""),OFFSET(M4304,-1,,,),O4304)</f>
        <v>LIMPEZA</v>
      </c>
      <c r="N4304" s="67" t="s">
        <v>143</v>
      </c>
      <c r="O4304" s="68" t="s">
        <v>4303</v>
      </c>
      <c r="P4304" s="68"/>
      <c r="Q4304" s="68"/>
      <c r="R4304" s="69"/>
      <c r="S4304" s="70"/>
      <c r="T4304" s="70">
        <v>0</v>
      </c>
      <c r="U4304" s="67"/>
      <c r="V4304" s="71"/>
      <c r="W4304" s="171"/>
      <c r="X4304" s="172"/>
      <c r="Y4304" s="176">
        <f t="shared" si="2114"/>
        <v>0</v>
      </c>
      <c r="AA4304" s="192"/>
    </row>
    <row r="4305" spans="2:27">
      <c r="B4305" s="189">
        <f t="shared" si="2116"/>
        <v>0</v>
      </c>
      <c r="C4305" s="189">
        <f t="shared" ca="1" si="2117"/>
        <v>0</v>
      </c>
      <c r="D4305" s="189">
        <f t="shared" si="2118"/>
        <v>0</v>
      </c>
      <c r="E4305" s="189">
        <f t="shared" ca="1" si="2119"/>
        <v>0</v>
      </c>
      <c r="F4305" s="189">
        <f t="shared" si="2120"/>
        <v>0</v>
      </c>
      <c r="G4305" s="189" cm="1">
        <f t="array" aca="1" ref="G4305" ca="1">OFFSET(G4305,-1,,,)+1</f>
        <v>4300</v>
      </c>
      <c r="H4305" s="189">
        <f t="shared" si="2115"/>
        <v>0</v>
      </c>
      <c r="I4305" s="189">
        <f t="shared" si="2121"/>
        <v>0</v>
      </c>
      <c r="J4305" s="179">
        <f t="shared" si="2122"/>
        <v>0</v>
      </c>
      <c r="K4305" s="173" t="s">
        <v>3796</v>
      </c>
      <c r="L4305" s="174" t="str" cm="1">
        <f t="array" aca="1" ref="L4305" ca="1">IF($K4305="",OFFSET(L4305,-1,,,),K4305)</f>
        <v>15.01.23.07.01.01</v>
      </c>
      <c r="M4305" s="175" t="str" cm="1">
        <f t="array" aca="1" ref="M4305" ca="1">IF(OR($K4305=0,$K4305=""),OFFSET(M4305,-1,,,),O4305)</f>
        <v>SERVIÇOS DE LIMPEZA GROSSA E FINA AREA COMUM DA TORRE</v>
      </c>
      <c r="N4305" s="67" t="s">
        <v>1457</v>
      </c>
      <c r="O4305" s="68" t="s">
        <v>4705</v>
      </c>
      <c r="P4305" s="68"/>
      <c r="Q4305" s="68" t="s">
        <v>3258</v>
      </c>
      <c r="R4305" s="69">
        <v>4173</v>
      </c>
      <c r="S4305" s="70">
        <v>12.715999999999999</v>
      </c>
      <c r="T4305" s="70">
        <v>53063.867999999995</v>
      </c>
      <c r="U4305" s="67"/>
      <c r="V4305" s="71"/>
      <c r="W4305" s="171"/>
      <c r="X4305" s="172"/>
      <c r="Y4305" s="176">
        <f t="shared" si="2114"/>
        <v>0</v>
      </c>
      <c r="AA4305" s="192"/>
    </row>
    <row r="4306" spans="2:27" hidden="1">
      <c r="B4306" s="189">
        <f t="shared" si="2116"/>
        <v>0</v>
      </c>
      <c r="C4306" s="189">
        <f t="shared" ca="1" si="2117"/>
        <v>0</v>
      </c>
      <c r="D4306" s="189">
        <f t="shared" si="2118"/>
        <v>0</v>
      </c>
      <c r="E4306" s="189">
        <f t="shared" ca="1" si="2119"/>
        <v>0</v>
      </c>
      <c r="F4306" s="189">
        <f t="shared" si="2120"/>
        <v>0</v>
      </c>
      <c r="G4306" s="189" cm="1">
        <f t="array" aca="1" ref="G4306" ca="1">OFFSET(G4306,-1,,,)+1</f>
        <v>4301</v>
      </c>
      <c r="H4306" s="189">
        <f t="shared" si="2115"/>
        <v>0</v>
      </c>
      <c r="I4306" s="189">
        <f t="shared" si="2121"/>
        <v>0</v>
      </c>
      <c r="J4306" s="179">
        <f t="shared" si="2122"/>
        <v>0</v>
      </c>
      <c r="K4306" s="173"/>
      <c r="L4306" s="174" t="str" cm="1">
        <f t="array" aca="1" ref="L4306" ca="1">IF($K4306="",OFFSET(L4306,-1,,,),K4306)</f>
        <v>15.01.23.07.01.01</v>
      </c>
      <c r="M4306" s="175" t="str" cm="1">
        <f t="array" aca="1" ref="M4306" ca="1">IF(OR($K4306=0,$K4306=""),OFFSET(M4306,-1,,,),O4306)</f>
        <v>SERVIÇOS DE LIMPEZA GROSSA E FINA AREA COMUM DA TORRE</v>
      </c>
      <c r="N4306" s="67" t="s">
        <v>389</v>
      </c>
      <c r="O4306" s="68" t="s">
        <v>390</v>
      </c>
      <c r="P4306" s="68"/>
      <c r="Q4306" s="68" t="s">
        <v>3258</v>
      </c>
      <c r="R4306" s="69">
        <v>4173</v>
      </c>
      <c r="S4306" s="70">
        <v>6.3579999999999997</v>
      </c>
      <c r="T4306" s="70">
        <v>26531.933999999997</v>
      </c>
      <c r="U4306" s="67" t="s">
        <v>2044</v>
      </c>
      <c r="V4306" s="71" t="s">
        <v>2045</v>
      </c>
      <c r="W4306" s="171"/>
      <c r="X4306" s="172"/>
      <c r="Y4306" s="176">
        <f t="shared" si="2114"/>
        <v>0</v>
      </c>
      <c r="AA4306" s="192"/>
    </row>
    <row r="4307" spans="2:27" hidden="1">
      <c r="B4307" s="189">
        <f t="shared" si="2116"/>
        <v>0</v>
      </c>
      <c r="C4307" s="189">
        <f t="shared" ca="1" si="2117"/>
        <v>0</v>
      </c>
      <c r="D4307" s="189">
        <f t="shared" si="2118"/>
        <v>0</v>
      </c>
      <c r="E4307" s="189">
        <f t="shared" ca="1" si="2119"/>
        <v>0</v>
      </c>
      <c r="F4307" s="189">
        <f t="shared" si="2120"/>
        <v>0</v>
      </c>
      <c r="G4307" s="189" cm="1">
        <f t="array" aca="1" ref="G4307" ca="1">OFFSET(G4307,-1,,,)+1</f>
        <v>4302</v>
      </c>
      <c r="H4307" s="189">
        <f t="shared" si="2115"/>
        <v>0</v>
      </c>
      <c r="I4307" s="189">
        <f t="shared" si="2121"/>
        <v>0</v>
      </c>
      <c r="J4307" s="179">
        <f t="shared" si="2122"/>
        <v>0</v>
      </c>
      <c r="K4307" s="173"/>
      <c r="L4307" s="174" t="str" cm="1">
        <f t="array" aca="1" ref="L4307" ca="1">IF($K4307="",OFFSET(L4307,-1,,,),K4307)</f>
        <v>15.01.23.07.01.01</v>
      </c>
      <c r="M4307" s="175" t="str" cm="1">
        <f t="array" aca="1" ref="M4307" ca="1">IF(OR($K4307=0,$K4307=""),OFFSET(M4307,-1,,,),O4307)</f>
        <v>SERVIÇOS DE LIMPEZA GROSSA E FINA AREA COMUM DA TORRE</v>
      </c>
      <c r="N4307" s="67" t="s">
        <v>391</v>
      </c>
      <c r="O4307" s="68" t="s">
        <v>392</v>
      </c>
      <c r="P4307" s="68"/>
      <c r="Q4307" s="68" t="s">
        <v>3258</v>
      </c>
      <c r="R4307" s="69">
        <v>4173</v>
      </c>
      <c r="S4307" s="70">
        <v>6.3579999999999997</v>
      </c>
      <c r="T4307" s="70">
        <v>26531.933999999997</v>
      </c>
      <c r="U4307" s="67" t="s">
        <v>2044</v>
      </c>
      <c r="V4307" s="71" t="s">
        <v>2045</v>
      </c>
      <c r="W4307" s="171"/>
      <c r="X4307" s="172"/>
      <c r="Y4307" s="176">
        <f t="shared" si="2114"/>
        <v>0</v>
      </c>
      <c r="AA4307" s="192"/>
    </row>
    <row r="4308" spans="2:27" hidden="1">
      <c r="B4308" s="189">
        <f t="shared" si="2116"/>
        <v>0</v>
      </c>
      <c r="C4308" s="189">
        <f t="shared" ca="1" si="2117"/>
        <v>0</v>
      </c>
      <c r="D4308" s="189">
        <f t="shared" si="2118"/>
        <v>0</v>
      </c>
      <c r="E4308" s="189">
        <f t="shared" ca="1" si="2119"/>
        <v>0</v>
      </c>
      <c r="F4308" s="189">
        <f t="shared" si="2120"/>
        <v>0</v>
      </c>
      <c r="G4308" s="189" cm="1">
        <f t="array" aca="1" ref="G4308" ca="1">OFFSET(G4308,-1,,,)+1</f>
        <v>4303</v>
      </c>
      <c r="H4308" s="189">
        <f t="shared" si="2115"/>
        <v>0</v>
      </c>
      <c r="I4308" s="189">
        <f t="shared" si="2121"/>
        <v>0</v>
      </c>
      <c r="J4308" s="179">
        <f t="shared" si="2122"/>
        <v>0</v>
      </c>
      <c r="K4308" s="173" t="s">
        <v>1582</v>
      </c>
      <c r="L4308" s="174" t="str" cm="1">
        <f t="array" aca="1" ref="L4308" ca="1">IF($K4308="",OFFSET(L4308,-1,,,),K4308)</f>
        <v>16</v>
      </c>
      <c r="M4308" s="175" t="str" cm="1">
        <f t="array" aca="1" ref="M4308" ca="1">IF(OR($K4308=0,$K4308=""),OFFSET(M4308,-1,,,),O4308)</f>
        <v>INDIRETO</v>
      </c>
      <c r="N4308" s="67" t="s">
        <v>143</v>
      </c>
      <c r="O4308" s="68" t="s">
        <v>1583</v>
      </c>
      <c r="P4308" s="68"/>
      <c r="Q4308" s="68"/>
      <c r="R4308" s="69"/>
      <c r="S4308" s="70"/>
      <c r="T4308" s="70">
        <v>0</v>
      </c>
      <c r="U4308" s="67"/>
      <c r="V4308" s="71"/>
      <c r="W4308" s="171"/>
      <c r="X4308" s="172"/>
      <c r="Y4308" s="176">
        <f t="shared" si="2114"/>
        <v>0</v>
      </c>
      <c r="AA4308" s="192"/>
    </row>
    <row r="4309" spans="2:27">
      <c r="B4309" s="189">
        <f t="shared" si="2116"/>
        <v>0</v>
      </c>
      <c r="C4309" s="189">
        <f t="shared" ca="1" si="2117"/>
        <v>0</v>
      </c>
      <c r="D4309" s="189">
        <f t="shared" si="2118"/>
        <v>0</v>
      </c>
      <c r="E4309" s="189">
        <f t="shared" ca="1" si="2119"/>
        <v>0</v>
      </c>
      <c r="F4309" s="189">
        <f t="shared" si="2120"/>
        <v>0</v>
      </c>
      <c r="G4309" s="189" cm="1">
        <f t="array" aca="1" ref="G4309" ca="1">OFFSET(G4309,-1,,,)+1</f>
        <v>4304</v>
      </c>
      <c r="H4309" s="189">
        <f t="shared" si="2115"/>
        <v>0</v>
      </c>
      <c r="I4309" s="189">
        <f t="shared" si="2121"/>
        <v>0</v>
      </c>
      <c r="J4309" s="179">
        <f t="shared" si="2122"/>
        <v>0</v>
      </c>
      <c r="K4309" s="173" t="s">
        <v>1584</v>
      </c>
      <c r="L4309" s="174" t="str" cm="1">
        <f t="array" aca="1" ref="L4309" ca="1">IF($K4309="",OFFSET(L4309,-1,,,),K4309)</f>
        <v>16.01</v>
      </c>
      <c r="M4309" s="175" t="str" cm="1">
        <f t="array" aca="1" ref="M4309" ca="1">IF(OR($K4309=0,$K4309=""),OFFSET(M4309,-1,,,),O4309)</f>
        <v>EQUIPAMENTOS</v>
      </c>
      <c r="N4309" s="67" t="s">
        <v>1585</v>
      </c>
      <c r="O4309" s="68" t="s">
        <v>1586</v>
      </c>
      <c r="P4309" s="68"/>
      <c r="Q4309" s="68" t="s">
        <v>3257</v>
      </c>
      <c r="R4309" s="69">
        <v>1</v>
      </c>
      <c r="S4309" s="70">
        <v>1515623.3956432822</v>
      </c>
      <c r="T4309" s="70">
        <v>863535.53</v>
      </c>
      <c r="U4309" s="67"/>
      <c r="V4309" s="71"/>
      <c r="W4309" s="171"/>
      <c r="X4309" s="172"/>
      <c r="Y4309" s="176">
        <f t="shared" si="2114"/>
        <v>0</v>
      </c>
      <c r="AA4309" s="192"/>
    </row>
    <row r="4310" spans="2:27" hidden="1">
      <c r="B4310" s="189">
        <f t="shared" si="2116"/>
        <v>0</v>
      </c>
      <c r="C4310" s="189">
        <f t="shared" ca="1" si="2117"/>
        <v>0</v>
      </c>
      <c r="D4310" s="189">
        <f t="shared" si="2118"/>
        <v>0</v>
      </c>
      <c r="E4310" s="189">
        <f t="shared" ca="1" si="2119"/>
        <v>0</v>
      </c>
      <c r="F4310" s="189">
        <f t="shared" si="2120"/>
        <v>0</v>
      </c>
      <c r="G4310" s="189" cm="1">
        <f t="array" aca="1" ref="G4310" ca="1">OFFSET(G4310,-1,,,)+1</f>
        <v>4305</v>
      </c>
      <c r="H4310" s="189">
        <f t="shared" si="2115"/>
        <v>0</v>
      </c>
      <c r="I4310" s="189">
        <f t="shared" si="2121"/>
        <v>0</v>
      </c>
      <c r="J4310" s="179">
        <f t="shared" si="2122"/>
        <v>0</v>
      </c>
      <c r="K4310" s="173"/>
      <c r="L4310" s="174" t="str" cm="1">
        <f t="array" aca="1" ref="L4310" ca="1">IF($K4310="",OFFSET(L4310,-1,,,),K4310)</f>
        <v>16.01</v>
      </c>
      <c r="M4310" s="175" t="str" cm="1">
        <f t="array" aca="1" ref="M4310" ca="1">IF(OR($K4310=0,$K4310=""),OFFSET(M4310,-1,,,),O4310)</f>
        <v>EQUIPAMENTOS</v>
      </c>
      <c r="N4310" s="67" t="s">
        <v>2953</v>
      </c>
      <c r="O4310" s="68" t="s">
        <v>3135</v>
      </c>
      <c r="P4310" s="68"/>
      <c r="Q4310" s="68" t="s">
        <v>3260</v>
      </c>
      <c r="R4310" s="69">
        <v>0</v>
      </c>
      <c r="S4310" s="70">
        <v>450</v>
      </c>
      <c r="T4310" s="70">
        <v>0</v>
      </c>
      <c r="U4310" s="67" t="s">
        <v>1644</v>
      </c>
      <c r="V4310" s="71" t="s">
        <v>1645</v>
      </c>
      <c r="W4310" s="171"/>
      <c r="X4310" s="172"/>
      <c r="Y4310" s="176">
        <f t="shared" si="2114"/>
        <v>0</v>
      </c>
      <c r="AA4310" s="192"/>
    </row>
    <row r="4311" spans="2:27" hidden="1">
      <c r="B4311" s="189">
        <f t="shared" si="2116"/>
        <v>0</v>
      </c>
      <c r="C4311" s="189">
        <f t="shared" ca="1" si="2117"/>
        <v>0</v>
      </c>
      <c r="D4311" s="189">
        <f t="shared" si="2118"/>
        <v>0</v>
      </c>
      <c r="E4311" s="189">
        <f t="shared" ca="1" si="2119"/>
        <v>0</v>
      </c>
      <c r="F4311" s="189">
        <f t="shared" si="2120"/>
        <v>0</v>
      </c>
      <c r="G4311" s="189" cm="1">
        <f t="array" aca="1" ref="G4311" ca="1">OFFSET(G4311,-1,,,)+1</f>
        <v>4306</v>
      </c>
      <c r="H4311" s="189">
        <f t="shared" si="2115"/>
        <v>0</v>
      </c>
      <c r="I4311" s="189">
        <f t="shared" si="2121"/>
        <v>0</v>
      </c>
      <c r="J4311" s="179">
        <f t="shared" si="2122"/>
        <v>0</v>
      </c>
      <c r="K4311" s="173"/>
      <c r="L4311" s="174" t="str" cm="1">
        <f t="array" aca="1" ref="L4311" ca="1">IF($K4311="",OFFSET(L4311,-1,,,),K4311)</f>
        <v>16.01</v>
      </c>
      <c r="M4311" s="175" t="str" cm="1">
        <f t="array" aca="1" ref="M4311" ca="1">IF(OR($K4311=0,$K4311=""),OFFSET(M4311,-1,,,),O4311)</f>
        <v>EQUIPAMENTOS</v>
      </c>
      <c r="N4311" s="67" t="s">
        <v>2954</v>
      </c>
      <c r="O4311" s="68" t="s">
        <v>3136</v>
      </c>
      <c r="P4311" s="68"/>
      <c r="Q4311" s="68" t="s">
        <v>3258</v>
      </c>
      <c r="R4311" s="69">
        <v>0</v>
      </c>
      <c r="S4311" s="70">
        <v>170</v>
      </c>
      <c r="T4311" s="70">
        <v>0</v>
      </c>
      <c r="U4311" s="67" t="s">
        <v>1642</v>
      </c>
      <c r="V4311" s="71" t="s">
        <v>1643</v>
      </c>
      <c r="W4311" s="171"/>
      <c r="X4311" s="172"/>
      <c r="Y4311" s="176">
        <f t="shared" si="2114"/>
        <v>0</v>
      </c>
      <c r="AA4311" s="192"/>
    </row>
    <row r="4312" spans="2:27" hidden="1">
      <c r="B4312" s="189">
        <f t="shared" si="2116"/>
        <v>0</v>
      </c>
      <c r="C4312" s="189">
        <f t="shared" ca="1" si="2117"/>
        <v>0</v>
      </c>
      <c r="D4312" s="189">
        <f t="shared" si="2118"/>
        <v>0</v>
      </c>
      <c r="E4312" s="189">
        <f t="shared" ca="1" si="2119"/>
        <v>0</v>
      </c>
      <c r="F4312" s="189">
        <f t="shared" si="2120"/>
        <v>0</v>
      </c>
      <c r="G4312" s="189" cm="1">
        <f t="array" aca="1" ref="G4312" ca="1">OFFSET(G4312,-1,,,)+1</f>
        <v>4307</v>
      </c>
      <c r="H4312" s="189">
        <f t="shared" si="2115"/>
        <v>0</v>
      </c>
      <c r="I4312" s="189">
        <f t="shared" si="2121"/>
        <v>0</v>
      </c>
      <c r="J4312" s="179">
        <f t="shared" si="2122"/>
        <v>0</v>
      </c>
      <c r="K4312" s="173"/>
      <c r="L4312" s="174" t="str" cm="1">
        <f t="array" aca="1" ref="L4312" ca="1">IF($K4312="",OFFSET(L4312,-1,,,),K4312)</f>
        <v>16.01</v>
      </c>
      <c r="M4312" s="175" t="str" cm="1">
        <f t="array" aca="1" ref="M4312" ca="1">IF(OR($K4312=0,$K4312=""),OFFSET(M4312,-1,,,),O4312)</f>
        <v>EQUIPAMENTOS</v>
      </c>
      <c r="N4312" s="67" t="s">
        <v>2955</v>
      </c>
      <c r="O4312" s="68" t="s">
        <v>3137</v>
      </c>
      <c r="P4312" s="68"/>
      <c r="Q4312" s="68" t="s">
        <v>3257</v>
      </c>
      <c r="R4312" s="69">
        <v>0</v>
      </c>
      <c r="S4312" s="70">
        <v>13311.28</v>
      </c>
      <c r="T4312" s="70">
        <v>0</v>
      </c>
      <c r="U4312" s="67" t="s">
        <v>1642</v>
      </c>
      <c r="V4312" s="71" t="s">
        <v>1643</v>
      </c>
      <c r="W4312" s="171"/>
      <c r="X4312" s="172"/>
      <c r="Y4312" s="176">
        <f t="shared" si="2114"/>
        <v>0</v>
      </c>
      <c r="AA4312" s="192"/>
    </row>
    <row r="4313" spans="2:27" hidden="1">
      <c r="B4313" s="189">
        <f t="shared" si="2116"/>
        <v>0</v>
      </c>
      <c r="C4313" s="189">
        <f t="shared" ca="1" si="2117"/>
        <v>0</v>
      </c>
      <c r="D4313" s="189">
        <f t="shared" si="2118"/>
        <v>0</v>
      </c>
      <c r="E4313" s="189">
        <f t="shared" ca="1" si="2119"/>
        <v>0</v>
      </c>
      <c r="F4313" s="189">
        <f t="shared" si="2120"/>
        <v>0</v>
      </c>
      <c r="G4313" s="189" cm="1">
        <f t="array" aca="1" ref="G4313" ca="1">OFFSET(G4313,-1,,,)+1</f>
        <v>4308</v>
      </c>
      <c r="H4313" s="189">
        <f t="shared" si="2115"/>
        <v>0</v>
      </c>
      <c r="I4313" s="189">
        <f t="shared" si="2121"/>
        <v>0</v>
      </c>
      <c r="J4313" s="179">
        <f t="shared" si="2122"/>
        <v>0</v>
      </c>
      <c r="K4313" s="173"/>
      <c r="L4313" s="174" t="str" cm="1">
        <f t="array" aca="1" ref="L4313" ca="1">IF($K4313="",OFFSET(L4313,-1,,,),K4313)</f>
        <v>16.01</v>
      </c>
      <c r="M4313" s="175" t="str" cm="1">
        <f t="array" aca="1" ref="M4313" ca="1">IF(OR($K4313=0,$K4313=""),OFFSET(M4313,-1,,,),O4313)</f>
        <v>EQUIPAMENTOS</v>
      </c>
      <c r="N4313" s="67" t="s">
        <v>4179</v>
      </c>
      <c r="O4313" s="68" t="s">
        <v>4905</v>
      </c>
      <c r="P4313" s="68"/>
      <c r="Q4313" s="68" t="s">
        <v>3257</v>
      </c>
      <c r="R4313" s="69">
        <v>1</v>
      </c>
      <c r="S4313" s="70">
        <v>10240</v>
      </c>
      <c r="T4313" s="70">
        <v>10240</v>
      </c>
      <c r="U4313" s="67" t="s">
        <v>2103</v>
      </c>
      <c r="V4313" s="71" t="s">
        <v>4203</v>
      </c>
      <c r="W4313" s="171"/>
      <c r="X4313" s="172"/>
      <c r="Y4313" s="176">
        <f t="shared" si="2114"/>
        <v>0</v>
      </c>
      <c r="AA4313" s="192"/>
    </row>
    <row r="4314" spans="2:27" hidden="1">
      <c r="B4314" s="189">
        <f t="shared" si="2116"/>
        <v>0</v>
      </c>
      <c r="C4314" s="189">
        <f t="shared" ca="1" si="2117"/>
        <v>0</v>
      </c>
      <c r="D4314" s="189">
        <f t="shared" si="2118"/>
        <v>0</v>
      </c>
      <c r="E4314" s="189">
        <f t="shared" ca="1" si="2119"/>
        <v>0</v>
      </c>
      <c r="F4314" s="189">
        <f t="shared" si="2120"/>
        <v>0</v>
      </c>
      <c r="G4314" s="189" cm="1">
        <f t="array" aca="1" ref="G4314" ca="1">OFFSET(G4314,-1,,,)+1</f>
        <v>4309</v>
      </c>
      <c r="H4314" s="189">
        <f t="shared" si="2115"/>
        <v>0</v>
      </c>
      <c r="I4314" s="189">
        <f t="shared" si="2121"/>
        <v>0</v>
      </c>
      <c r="J4314" s="179">
        <f t="shared" si="2122"/>
        <v>0</v>
      </c>
      <c r="K4314" s="173"/>
      <c r="L4314" s="174" t="str" cm="1">
        <f t="array" aca="1" ref="L4314" ca="1">IF($K4314="",OFFSET(L4314,-1,,,),K4314)</f>
        <v>16.01</v>
      </c>
      <c r="M4314" s="175" t="str" cm="1">
        <f t="array" aca="1" ref="M4314" ca="1">IF(OR($K4314=0,$K4314=""),OFFSET(M4314,-1,,,),O4314)</f>
        <v>EQUIPAMENTOS</v>
      </c>
      <c r="N4314" s="67" t="s">
        <v>2956</v>
      </c>
      <c r="O4314" s="68" t="s">
        <v>3138</v>
      </c>
      <c r="P4314" s="68"/>
      <c r="Q4314" s="68" t="s">
        <v>3260</v>
      </c>
      <c r="R4314" s="69">
        <v>0</v>
      </c>
      <c r="S4314" s="70">
        <v>3000</v>
      </c>
      <c r="T4314" s="70">
        <v>0</v>
      </c>
      <c r="U4314" s="67" t="s">
        <v>1642</v>
      </c>
      <c r="V4314" s="71" t="s">
        <v>1643</v>
      </c>
      <c r="W4314" s="171"/>
      <c r="X4314" s="172"/>
      <c r="Y4314" s="176">
        <f t="shared" si="2114"/>
        <v>0</v>
      </c>
      <c r="AA4314" s="192"/>
    </row>
    <row r="4315" spans="2:27" hidden="1">
      <c r="B4315" s="189">
        <f t="shared" si="2116"/>
        <v>0</v>
      </c>
      <c r="C4315" s="189">
        <f t="shared" ca="1" si="2117"/>
        <v>0</v>
      </c>
      <c r="D4315" s="189">
        <f t="shared" si="2118"/>
        <v>0</v>
      </c>
      <c r="E4315" s="189">
        <f t="shared" ca="1" si="2119"/>
        <v>0</v>
      </c>
      <c r="F4315" s="189">
        <f t="shared" si="2120"/>
        <v>0</v>
      </c>
      <c r="G4315" s="189" cm="1">
        <f t="array" aca="1" ref="G4315" ca="1">OFFSET(G4315,-1,,,)+1</f>
        <v>4310</v>
      </c>
      <c r="H4315" s="189">
        <f t="shared" si="2115"/>
        <v>0</v>
      </c>
      <c r="I4315" s="189">
        <f t="shared" si="2121"/>
        <v>0</v>
      </c>
      <c r="J4315" s="179">
        <f t="shared" si="2122"/>
        <v>0</v>
      </c>
      <c r="K4315" s="173"/>
      <c r="L4315" s="174" t="str" cm="1">
        <f t="array" aca="1" ref="L4315" ca="1">IF($K4315="",OFFSET(L4315,-1,,,),K4315)</f>
        <v>16.01</v>
      </c>
      <c r="M4315" s="175" t="str" cm="1">
        <f t="array" aca="1" ref="M4315" ca="1">IF(OR($K4315=0,$K4315=""),OFFSET(M4315,-1,,,),O4315)</f>
        <v>EQUIPAMENTOS</v>
      </c>
      <c r="N4315" s="67" t="s">
        <v>1587</v>
      </c>
      <c r="O4315" s="68" t="s">
        <v>3139</v>
      </c>
      <c r="P4315" s="68"/>
      <c r="Q4315" s="68" t="s">
        <v>3260</v>
      </c>
      <c r="R4315" s="69">
        <v>3</v>
      </c>
      <c r="S4315" s="70">
        <v>400</v>
      </c>
      <c r="T4315" s="70">
        <v>1200</v>
      </c>
      <c r="U4315" s="67" t="s">
        <v>1588</v>
      </c>
      <c r="V4315" s="71" t="s">
        <v>1589</v>
      </c>
      <c r="W4315" s="171"/>
      <c r="X4315" s="172"/>
      <c r="Y4315" s="176">
        <f t="shared" si="2114"/>
        <v>0</v>
      </c>
      <c r="AA4315" s="192"/>
    </row>
    <row r="4316" spans="2:27" hidden="1">
      <c r="B4316" s="189">
        <f t="shared" si="2116"/>
        <v>0</v>
      </c>
      <c r="C4316" s="189">
        <f t="shared" ca="1" si="2117"/>
        <v>0</v>
      </c>
      <c r="D4316" s="189">
        <f t="shared" si="2118"/>
        <v>0</v>
      </c>
      <c r="E4316" s="189">
        <f t="shared" ca="1" si="2119"/>
        <v>0</v>
      </c>
      <c r="F4316" s="189">
        <f t="shared" si="2120"/>
        <v>0</v>
      </c>
      <c r="G4316" s="189" cm="1">
        <f t="array" aca="1" ref="G4316" ca="1">OFFSET(G4316,-1,,,)+1</f>
        <v>4311</v>
      </c>
      <c r="H4316" s="189">
        <f t="shared" si="2115"/>
        <v>0</v>
      </c>
      <c r="I4316" s="189">
        <f t="shared" si="2121"/>
        <v>0</v>
      </c>
      <c r="J4316" s="179">
        <f t="shared" si="2122"/>
        <v>0</v>
      </c>
      <c r="K4316" s="173"/>
      <c r="L4316" s="174" t="str" cm="1">
        <f t="array" aca="1" ref="L4316" ca="1">IF($K4316="",OFFSET(L4316,-1,,,),K4316)</f>
        <v>16.01</v>
      </c>
      <c r="M4316" s="175" t="str" cm="1">
        <f t="array" aca="1" ref="M4316" ca="1">IF(OR($K4316=0,$K4316=""),OFFSET(M4316,-1,,,),O4316)</f>
        <v>EQUIPAMENTOS</v>
      </c>
      <c r="N4316" s="67" t="s">
        <v>1590</v>
      </c>
      <c r="O4316" s="68" t="s">
        <v>3140</v>
      </c>
      <c r="P4316" s="68"/>
      <c r="Q4316" s="68" t="s">
        <v>3253</v>
      </c>
      <c r="R4316" s="69">
        <v>50</v>
      </c>
      <c r="S4316" s="70">
        <v>18</v>
      </c>
      <c r="T4316" s="70">
        <v>900</v>
      </c>
      <c r="U4316" s="67" t="s">
        <v>1588</v>
      </c>
      <c r="V4316" s="71" t="s">
        <v>1589</v>
      </c>
      <c r="W4316" s="171"/>
      <c r="X4316" s="172"/>
      <c r="Y4316" s="176">
        <f t="shared" si="2114"/>
        <v>0</v>
      </c>
      <c r="AA4316" s="192"/>
    </row>
    <row r="4317" spans="2:27" hidden="1">
      <c r="B4317" s="189">
        <f t="shared" si="2116"/>
        <v>0</v>
      </c>
      <c r="C4317" s="189">
        <f t="shared" ca="1" si="2117"/>
        <v>0</v>
      </c>
      <c r="D4317" s="189">
        <f t="shared" si="2118"/>
        <v>0</v>
      </c>
      <c r="E4317" s="189">
        <f t="shared" ca="1" si="2119"/>
        <v>0</v>
      </c>
      <c r="F4317" s="189">
        <f t="shared" si="2120"/>
        <v>0</v>
      </c>
      <c r="G4317" s="189" cm="1">
        <f t="array" aca="1" ref="G4317" ca="1">OFFSET(G4317,-1,,,)+1</f>
        <v>4312</v>
      </c>
      <c r="H4317" s="189">
        <f t="shared" si="2115"/>
        <v>0</v>
      </c>
      <c r="I4317" s="189">
        <f t="shared" si="2121"/>
        <v>0</v>
      </c>
      <c r="J4317" s="179">
        <f t="shared" si="2122"/>
        <v>0</v>
      </c>
      <c r="K4317" s="173"/>
      <c r="L4317" s="174" t="str" cm="1">
        <f t="array" aca="1" ref="L4317" ca="1">IF($K4317="",OFFSET(L4317,-1,,,),K4317)</f>
        <v>16.01</v>
      </c>
      <c r="M4317" s="175" t="str" cm="1">
        <f t="array" aca="1" ref="M4317" ca="1">IF(OR($K4317=0,$K4317=""),OFFSET(M4317,-1,,,),O4317)</f>
        <v>EQUIPAMENTOS</v>
      </c>
      <c r="N4317" s="67" t="s">
        <v>2957</v>
      </c>
      <c r="O4317" s="68" t="s">
        <v>3141</v>
      </c>
      <c r="P4317" s="68"/>
      <c r="Q4317" s="68" t="s">
        <v>3260</v>
      </c>
      <c r="R4317" s="69">
        <v>1</v>
      </c>
      <c r="S4317" s="70">
        <v>2500</v>
      </c>
      <c r="T4317" s="70">
        <v>2500</v>
      </c>
      <c r="U4317" s="67" t="s">
        <v>1591</v>
      </c>
      <c r="V4317" s="71" t="s">
        <v>1592</v>
      </c>
      <c r="W4317" s="171"/>
      <c r="X4317" s="172"/>
      <c r="Y4317" s="176">
        <f t="shared" si="2114"/>
        <v>0</v>
      </c>
      <c r="AA4317" s="192"/>
    </row>
    <row r="4318" spans="2:27" hidden="1">
      <c r="B4318" s="189">
        <f t="shared" si="2116"/>
        <v>0</v>
      </c>
      <c r="C4318" s="189">
        <f t="shared" ca="1" si="2117"/>
        <v>0</v>
      </c>
      <c r="D4318" s="189">
        <f t="shared" si="2118"/>
        <v>0</v>
      </c>
      <c r="E4318" s="189">
        <f t="shared" ca="1" si="2119"/>
        <v>0</v>
      </c>
      <c r="F4318" s="189">
        <f t="shared" si="2120"/>
        <v>0</v>
      </c>
      <c r="G4318" s="189" cm="1">
        <f t="array" aca="1" ref="G4318" ca="1">OFFSET(G4318,-1,,,)+1</f>
        <v>4313</v>
      </c>
      <c r="H4318" s="189">
        <f t="shared" si="2115"/>
        <v>0</v>
      </c>
      <c r="I4318" s="189">
        <f t="shared" si="2121"/>
        <v>0</v>
      </c>
      <c r="J4318" s="179">
        <f t="shared" si="2122"/>
        <v>0</v>
      </c>
      <c r="K4318" s="173"/>
      <c r="L4318" s="174" t="str" cm="1">
        <f t="array" aca="1" ref="L4318" ca="1">IF($K4318="",OFFSET(L4318,-1,,,),K4318)</f>
        <v>16.01</v>
      </c>
      <c r="M4318" s="175" t="str" cm="1">
        <f t="array" aca="1" ref="M4318" ca="1">IF(OR($K4318=0,$K4318=""),OFFSET(M4318,-1,,,),O4318)</f>
        <v>EQUIPAMENTOS</v>
      </c>
      <c r="N4318" s="67" t="s">
        <v>2988</v>
      </c>
      <c r="O4318" s="68" t="s">
        <v>4906</v>
      </c>
      <c r="P4318" s="68"/>
      <c r="Q4318" s="68" t="s">
        <v>3259</v>
      </c>
      <c r="R4318" s="69"/>
      <c r="S4318" s="70"/>
      <c r="T4318" s="70">
        <v>0</v>
      </c>
      <c r="U4318" s="67" t="s">
        <v>1626</v>
      </c>
      <c r="V4318" s="71" t="s">
        <v>1627</v>
      </c>
      <c r="W4318" s="171"/>
      <c r="X4318" s="172"/>
      <c r="Y4318" s="176">
        <f t="shared" si="2114"/>
        <v>0</v>
      </c>
      <c r="AA4318" s="192"/>
    </row>
    <row r="4319" spans="2:27" hidden="1">
      <c r="B4319" s="189">
        <f t="shared" si="2116"/>
        <v>0</v>
      </c>
      <c r="C4319" s="189">
        <f t="shared" ca="1" si="2117"/>
        <v>0</v>
      </c>
      <c r="D4319" s="189">
        <f t="shared" si="2118"/>
        <v>0</v>
      </c>
      <c r="E4319" s="189">
        <f t="shared" ca="1" si="2119"/>
        <v>0</v>
      </c>
      <c r="F4319" s="189">
        <f t="shared" si="2120"/>
        <v>0</v>
      </c>
      <c r="G4319" s="189" cm="1">
        <f t="array" aca="1" ref="G4319" ca="1">OFFSET(G4319,-1,,,)+1</f>
        <v>4314</v>
      </c>
      <c r="H4319" s="189">
        <f t="shared" si="2115"/>
        <v>0</v>
      </c>
      <c r="I4319" s="189">
        <f t="shared" si="2121"/>
        <v>0</v>
      </c>
      <c r="J4319" s="179">
        <f t="shared" si="2122"/>
        <v>0</v>
      </c>
      <c r="K4319" s="173"/>
      <c r="L4319" s="174" t="str" cm="1">
        <f t="array" aca="1" ref="L4319" ca="1">IF($K4319="",OFFSET(L4319,-1,,,),K4319)</f>
        <v>16.01</v>
      </c>
      <c r="M4319" s="175" t="str" cm="1">
        <f t="array" aca="1" ref="M4319" ca="1">IF(OR($K4319=0,$K4319=""),OFFSET(M4319,-1,,,),O4319)</f>
        <v>EQUIPAMENTOS</v>
      </c>
      <c r="N4319" s="67" t="s">
        <v>1631</v>
      </c>
      <c r="O4319" s="68" t="s">
        <v>4907</v>
      </c>
      <c r="P4319" s="68"/>
      <c r="Q4319" s="68" t="s">
        <v>3257</v>
      </c>
      <c r="R4319" s="69">
        <v>0</v>
      </c>
      <c r="S4319" s="70">
        <v>15000</v>
      </c>
      <c r="T4319" s="70">
        <v>0</v>
      </c>
      <c r="U4319" s="67" t="s">
        <v>1626</v>
      </c>
      <c r="V4319" s="71" t="s">
        <v>1627</v>
      </c>
      <c r="W4319" s="171"/>
      <c r="X4319" s="172"/>
      <c r="Y4319" s="176">
        <f t="shared" si="2114"/>
        <v>0</v>
      </c>
      <c r="AA4319" s="192"/>
    </row>
    <row r="4320" spans="2:27" hidden="1">
      <c r="B4320" s="189">
        <f t="shared" si="2116"/>
        <v>0</v>
      </c>
      <c r="C4320" s="189">
        <f t="shared" ca="1" si="2117"/>
        <v>0</v>
      </c>
      <c r="D4320" s="189">
        <f t="shared" si="2118"/>
        <v>0</v>
      </c>
      <c r="E4320" s="189">
        <f t="shared" ca="1" si="2119"/>
        <v>0</v>
      </c>
      <c r="F4320" s="189">
        <f t="shared" si="2120"/>
        <v>0</v>
      </c>
      <c r="G4320" s="189" cm="1">
        <f t="array" aca="1" ref="G4320" ca="1">OFFSET(G4320,-1,,,)+1</f>
        <v>4315</v>
      </c>
      <c r="H4320" s="189">
        <f t="shared" si="2115"/>
        <v>0</v>
      </c>
      <c r="I4320" s="189">
        <f t="shared" si="2121"/>
        <v>0</v>
      </c>
      <c r="J4320" s="179">
        <f t="shared" si="2122"/>
        <v>0</v>
      </c>
      <c r="K4320" s="173"/>
      <c r="L4320" s="174" t="str" cm="1">
        <f t="array" aca="1" ref="L4320" ca="1">IF($K4320="",OFFSET(L4320,-1,,,),K4320)</f>
        <v>16.01</v>
      </c>
      <c r="M4320" s="175" t="str" cm="1">
        <f t="array" aca="1" ref="M4320" ca="1">IF(OR($K4320=0,$K4320=""),OFFSET(M4320,-1,,,),O4320)</f>
        <v>EQUIPAMENTOS</v>
      </c>
      <c r="N4320" s="67" t="s">
        <v>1593</v>
      </c>
      <c r="O4320" s="68" t="s">
        <v>3142</v>
      </c>
      <c r="P4320" s="68"/>
      <c r="Q4320" s="68" t="s">
        <v>3259</v>
      </c>
      <c r="R4320" s="69">
        <v>0</v>
      </c>
      <c r="S4320" s="70">
        <v>1100</v>
      </c>
      <c r="T4320" s="70">
        <v>0</v>
      </c>
      <c r="U4320" s="67" t="s">
        <v>1626</v>
      </c>
      <c r="V4320" s="71" t="s">
        <v>1627</v>
      </c>
      <c r="W4320" s="171"/>
      <c r="X4320" s="172"/>
      <c r="Y4320" s="176">
        <f t="shared" si="2114"/>
        <v>0</v>
      </c>
      <c r="AA4320" s="192"/>
    </row>
    <row r="4321" spans="2:27" hidden="1">
      <c r="B4321" s="189">
        <f t="shared" si="2116"/>
        <v>0</v>
      </c>
      <c r="C4321" s="189">
        <f t="shared" ca="1" si="2117"/>
        <v>0</v>
      </c>
      <c r="D4321" s="189">
        <f t="shared" si="2118"/>
        <v>0</v>
      </c>
      <c r="E4321" s="189">
        <f t="shared" ca="1" si="2119"/>
        <v>0</v>
      </c>
      <c r="F4321" s="189">
        <f t="shared" si="2120"/>
        <v>0</v>
      </c>
      <c r="G4321" s="189" cm="1">
        <f t="array" aca="1" ref="G4321" ca="1">OFFSET(G4321,-1,,,)+1</f>
        <v>4316</v>
      </c>
      <c r="H4321" s="189">
        <f t="shared" si="2115"/>
        <v>0</v>
      </c>
      <c r="I4321" s="189">
        <f t="shared" si="2121"/>
        <v>0</v>
      </c>
      <c r="J4321" s="179">
        <f t="shared" si="2122"/>
        <v>0</v>
      </c>
      <c r="K4321" s="173"/>
      <c r="L4321" s="174" t="str" cm="1">
        <f t="array" aca="1" ref="L4321" ca="1">IF($K4321="",OFFSET(L4321,-1,,,),K4321)</f>
        <v>16.01</v>
      </c>
      <c r="M4321" s="175" t="str" cm="1">
        <f t="array" aca="1" ref="M4321" ca="1">IF(OR($K4321=0,$K4321=""),OFFSET(M4321,-1,,,),O4321)</f>
        <v>EQUIPAMENTOS</v>
      </c>
      <c r="N4321" s="67" t="s">
        <v>2959</v>
      </c>
      <c r="O4321" s="68" t="s">
        <v>4908</v>
      </c>
      <c r="P4321" s="68"/>
      <c r="Q4321" s="68" t="s">
        <v>3259</v>
      </c>
      <c r="R4321" s="69">
        <v>9</v>
      </c>
      <c r="S4321" s="70">
        <v>14947.215555555556</v>
      </c>
      <c r="T4321" s="70">
        <v>134524.94</v>
      </c>
      <c r="U4321" s="67" t="s">
        <v>1626</v>
      </c>
      <c r="V4321" s="71" t="s">
        <v>1627</v>
      </c>
      <c r="W4321" s="171"/>
      <c r="X4321" s="172"/>
      <c r="Y4321" s="176">
        <f t="shared" si="2114"/>
        <v>0</v>
      </c>
      <c r="AA4321" s="192"/>
    </row>
    <row r="4322" spans="2:27" hidden="1">
      <c r="B4322" s="189">
        <f t="shared" si="2116"/>
        <v>0</v>
      </c>
      <c r="C4322" s="189">
        <f t="shared" ca="1" si="2117"/>
        <v>0</v>
      </c>
      <c r="D4322" s="189">
        <f t="shared" si="2118"/>
        <v>0</v>
      </c>
      <c r="E4322" s="189">
        <f t="shared" ca="1" si="2119"/>
        <v>0</v>
      </c>
      <c r="F4322" s="189">
        <f t="shared" si="2120"/>
        <v>0</v>
      </c>
      <c r="G4322" s="189" cm="1">
        <f t="array" aca="1" ref="G4322" ca="1">OFFSET(G4322,-1,,,)+1</f>
        <v>4317</v>
      </c>
      <c r="H4322" s="189">
        <f t="shared" si="2115"/>
        <v>0</v>
      </c>
      <c r="I4322" s="189">
        <f t="shared" si="2121"/>
        <v>0</v>
      </c>
      <c r="J4322" s="179">
        <f t="shared" si="2122"/>
        <v>0</v>
      </c>
      <c r="K4322" s="173"/>
      <c r="L4322" s="174" t="str" cm="1">
        <f t="array" aca="1" ref="L4322" ca="1">IF($K4322="",OFFSET(L4322,-1,,,),K4322)</f>
        <v>16.01</v>
      </c>
      <c r="M4322" s="175" t="str" cm="1">
        <f t="array" aca="1" ref="M4322" ca="1">IF(OR($K4322=0,$K4322=""),OFFSET(M4322,-1,,,),O4322)</f>
        <v>EQUIPAMENTOS</v>
      </c>
      <c r="N4322" s="67" t="s">
        <v>2958</v>
      </c>
      <c r="O4322" s="68" t="s">
        <v>3143</v>
      </c>
      <c r="P4322" s="68"/>
      <c r="Q4322" s="68" t="s">
        <v>3257</v>
      </c>
      <c r="R4322" s="69"/>
      <c r="S4322" s="70">
        <v>15000</v>
      </c>
      <c r="T4322" s="70">
        <v>0</v>
      </c>
      <c r="U4322" s="67" t="s">
        <v>1626</v>
      </c>
      <c r="V4322" s="71" t="s">
        <v>1627</v>
      </c>
      <c r="W4322" s="171"/>
      <c r="X4322" s="172"/>
      <c r="Y4322" s="176">
        <f t="shared" si="2114"/>
        <v>0</v>
      </c>
      <c r="AA4322" s="192"/>
    </row>
    <row r="4323" spans="2:27" hidden="1">
      <c r="B4323" s="189">
        <f t="shared" si="2116"/>
        <v>0</v>
      </c>
      <c r="C4323" s="189">
        <f t="shared" ca="1" si="2117"/>
        <v>0</v>
      </c>
      <c r="D4323" s="189">
        <f t="shared" si="2118"/>
        <v>0</v>
      </c>
      <c r="E4323" s="189">
        <f t="shared" ca="1" si="2119"/>
        <v>0</v>
      </c>
      <c r="F4323" s="189">
        <f t="shared" si="2120"/>
        <v>0</v>
      </c>
      <c r="G4323" s="189" cm="1">
        <f t="array" aca="1" ref="G4323" ca="1">OFFSET(G4323,-1,,,)+1</f>
        <v>4318</v>
      </c>
      <c r="H4323" s="189">
        <f t="shared" si="2115"/>
        <v>0</v>
      </c>
      <c r="I4323" s="189">
        <f t="shared" si="2121"/>
        <v>0</v>
      </c>
      <c r="J4323" s="179">
        <f t="shared" si="2122"/>
        <v>0</v>
      </c>
      <c r="K4323" s="173"/>
      <c r="L4323" s="174" t="str" cm="1">
        <f t="array" aca="1" ref="L4323" ca="1">IF($K4323="",OFFSET(L4323,-1,,,),K4323)</f>
        <v>16.01</v>
      </c>
      <c r="M4323" s="175" t="str" cm="1">
        <f t="array" aca="1" ref="M4323" ca="1">IF(OR($K4323=0,$K4323=""),OFFSET(M4323,-1,,,),O4323)</f>
        <v>EQUIPAMENTOS</v>
      </c>
      <c r="N4323" s="67" t="s">
        <v>2959</v>
      </c>
      <c r="O4323" s="68" t="s">
        <v>3144</v>
      </c>
      <c r="P4323" s="68"/>
      <c r="Q4323" s="68" t="s">
        <v>3260</v>
      </c>
      <c r="R4323" s="69">
        <v>0</v>
      </c>
      <c r="S4323" s="70">
        <v>13000</v>
      </c>
      <c r="T4323" s="70">
        <v>0</v>
      </c>
      <c r="U4323" s="67" t="s">
        <v>1626</v>
      </c>
      <c r="V4323" s="71" t="s">
        <v>1627</v>
      </c>
      <c r="W4323" s="171"/>
      <c r="X4323" s="172"/>
      <c r="Y4323" s="176">
        <f t="shared" si="2114"/>
        <v>0</v>
      </c>
      <c r="AA4323" s="192"/>
    </row>
    <row r="4324" spans="2:27" hidden="1">
      <c r="B4324" s="189">
        <f t="shared" si="2116"/>
        <v>0</v>
      </c>
      <c r="C4324" s="189">
        <f t="shared" ca="1" si="2117"/>
        <v>0</v>
      </c>
      <c r="D4324" s="189">
        <f t="shared" si="2118"/>
        <v>0</v>
      </c>
      <c r="E4324" s="189">
        <f t="shared" ca="1" si="2119"/>
        <v>0</v>
      </c>
      <c r="F4324" s="189">
        <f t="shared" si="2120"/>
        <v>0</v>
      </c>
      <c r="G4324" s="189" cm="1">
        <f t="array" aca="1" ref="G4324" ca="1">OFFSET(G4324,-1,,,)+1</f>
        <v>4319</v>
      </c>
      <c r="H4324" s="189">
        <f t="shared" si="2115"/>
        <v>0</v>
      </c>
      <c r="I4324" s="189">
        <f t="shared" si="2121"/>
        <v>0</v>
      </c>
      <c r="J4324" s="179">
        <f t="shared" si="2122"/>
        <v>0</v>
      </c>
      <c r="K4324" s="173"/>
      <c r="L4324" s="174" t="str" cm="1">
        <f t="array" aca="1" ref="L4324" ca="1">IF($K4324="",OFFSET(L4324,-1,,,),K4324)</f>
        <v>16.01</v>
      </c>
      <c r="M4324" s="175" t="str" cm="1">
        <f t="array" aca="1" ref="M4324" ca="1">IF(OR($K4324=0,$K4324=""),OFFSET(M4324,-1,,,),O4324)</f>
        <v>EQUIPAMENTOS</v>
      </c>
      <c r="N4324" s="67" t="s">
        <v>1594</v>
      </c>
      <c r="O4324" s="68" t="s">
        <v>3145</v>
      </c>
      <c r="P4324" s="68"/>
      <c r="Q4324" s="68" t="s">
        <v>3259</v>
      </c>
      <c r="R4324" s="69">
        <v>8</v>
      </c>
      <c r="S4324" s="70">
        <v>12643.75</v>
      </c>
      <c r="T4324" s="70">
        <v>101150</v>
      </c>
      <c r="U4324" s="67" t="s">
        <v>1626</v>
      </c>
      <c r="V4324" s="71" t="s">
        <v>1627</v>
      </c>
      <c r="W4324" s="171"/>
      <c r="X4324" s="172"/>
      <c r="Y4324" s="176">
        <f t="shared" si="2114"/>
        <v>0</v>
      </c>
      <c r="AA4324" s="192"/>
    </row>
    <row r="4325" spans="2:27" hidden="1">
      <c r="B4325" s="189">
        <f t="shared" si="2116"/>
        <v>0</v>
      </c>
      <c r="C4325" s="189">
        <f t="shared" ca="1" si="2117"/>
        <v>0</v>
      </c>
      <c r="D4325" s="189">
        <f t="shared" si="2118"/>
        <v>0</v>
      </c>
      <c r="E4325" s="189">
        <f t="shared" ca="1" si="2119"/>
        <v>0</v>
      </c>
      <c r="F4325" s="189">
        <f t="shared" si="2120"/>
        <v>0</v>
      </c>
      <c r="G4325" s="189" cm="1">
        <f t="array" aca="1" ref="G4325" ca="1">OFFSET(G4325,-1,,,)+1</f>
        <v>4320</v>
      </c>
      <c r="H4325" s="189">
        <f t="shared" si="2115"/>
        <v>0</v>
      </c>
      <c r="I4325" s="189">
        <f t="shared" si="2121"/>
        <v>0</v>
      </c>
      <c r="J4325" s="179">
        <f t="shared" si="2122"/>
        <v>0</v>
      </c>
      <c r="K4325" s="173"/>
      <c r="L4325" s="174" t="str" cm="1">
        <f t="array" aca="1" ref="L4325" ca="1">IF($K4325="",OFFSET(L4325,-1,,,),K4325)</f>
        <v>16.01</v>
      </c>
      <c r="M4325" s="175" t="str" cm="1">
        <f t="array" aca="1" ref="M4325" ca="1">IF(OR($K4325=0,$K4325=""),OFFSET(M4325,-1,,,),O4325)</f>
        <v>EQUIPAMENTOS</v>
      </c>
      <c r="N4325" s="67" t="s">
        <v>1597</v>
      </c>
      <c r="O4325" s="68" t="s">
        <v>3146</v>
      </c>
      <c r="P4325" s="68"/>
      <c r="Q4325" s="68" t="s">
        <v>3257</v>
      </c>
      <c r="R4325" s="69">
        <v>0</v>
      </c>
      <c r="S4325" s="70">
        <v>15000</v>
      </c>
      <c r="T4325" s="70">
        <v>0</v>
      </c>
      <c r="U4325" s="67" t="s">
        <v>1626</v>
      </c>
      <c r="V4325" s="71" t="s">
        <v>1627</v>
      </c>
      <c r="W4325" s="171"/>
      <c r="X4325" s="172"/>
      <c r="Y4325" s="176">
        <f t="shared" si="2114"/>
        <v>0</v>
      </c>
      <c r="AA4325" s="192"/>
    </row>
    <row r="4326" spans="2:27" hidden="1">
      <c r="B4326" s="189">
        <f t="shared" si="2116"/>
        <v>0</v>
      </c>
      <c r="C4326" s="189">
        <f t="shared" ca="1" si="2117"/>
        <v>0</v>
      </c>
      <c r="D4326" s="189">
        <f t="shared" si="2118"/>
        <v>0</v>
      </c>
      <c r="E4326" s="189">
        <f t="shared" ca="1" si="2119"/>
        <v>0</v>
      </c>
      <c r="F4326" s="189">
        <f t="shared" si="2120"/>
        <v>0</v>
      </c>
      <c r="G4326" s="189" cm="1">
        <f t="array" aca="1" ref="G4326" ca="1">OFFSET(G4326,-1,,,)+1</f>
        <v>4321</v>
      </c>
      <c r="H4326" s="189">
        <f t="shared" si="2115"/>
        <v>0</v>
      </c>
      <c r="I4326" s="189">
        <f t="shared" si="2121"/>
        <v>0</v>
      </c>
      <c r="J4326" s="179">
        <f t="shared" si="2122"/>
        <v>0</v>
      </c>
      <c r="K4326" s="173"/>
      <c r="L4326" s="174" t="str" cm="1">
        <f t="array" aca="1" ref="L4326" ca="1">IF($K4326="",OFFSET(L4326,-1,,,),K4326)</f>
        <v>16.01</v>
      </c>
      <c r="M4326" s="175" t="str" cm="1">
        <f t="array" aca="1" ref="M4326" ca="1">IF(OR($K4326=0,$K4326=""),OFFSET(M4326,-1,,,),O4326)</f>
        <v>EQUIPAMENTOS</v>
      </c>
      <c r="N4326" s="67" t="s">
        <v>2960</v>
      </c>
      <c r="O4326" s="68" t="s">
        <v>3147</v>
      </c>
      <c r="P4326" s="68"/>
      <c r="Q4326" s="68" t="s">
        <v>3260</v>
      </c>
      <c r="R4326" s="69"/>
      <c r="S4326" s="70">
        <v>750</v>
      </c>
      <c r="T4326" s="70">
        <v>0</v>
      </c>
      <c r="U4326" s="67" t="s">
        <v>1626</v>
      </c>
      <c r="V4326" s="71" t="s">
        <v>1627</v>
      </c>
      <c r="W4326" s="171"/>
      <c r="X4326" s="172"/>
      <c r="Y4326" s="176">
        <f t="shared" si="2114"/>
        <v>0</v>
      </c>
      <c r="AA4326" s="192"/>
    </row>
    <row r="4327" spans="2:27" hidden="1">
      <c r="B4327" s="189">
        <f t="shared" si="2116"/>
        <v>0</v>
      </c>
      <c r="C4327" s="189">
        <f t="shared" ca="1" si="2117"/>
        <v>0</v>
      </c>
      <c r="D4327" s="189">
        <f t="shared" si="2118"/>
        <v>0</v>
      </c>
      <c r="E4327" s="189">
        <f t="shared" ca="1" si="2119"/>
        <v>0</v>
      </c>
      <c r="F4327" s="189">
        <f t="shared" si="2120"/>
        <v>0</v>
      </c>
      <c r="G4327" s="189" cm="1">
        <f t="array" aca="1" ref="G4327" ca="1">OFFSET(G4327,-1,,,)+1</f>
        <v>4322</v>
      </c>
      <c r="H4327" s="189">
        <f t="shared" si="2115"/>
        <v>0</v>
      </c>
      <c r="I4327" s="189">
        <f t="shared" si="2121"/>
        <v>0</v>
      </c>
      <c r="J4327" s="179">
        <f t="shared" si="2122"/>
        <v>0</v>
      </c>
      <c r="K4327" s="173"/>
      <c r="L4327" s="174" t="str" cm="1">
        <f t="array" aca="1" ref="L4327" ca="1">IF($K4327="",OFFSET(L4327,-1,,,),K4327)</f>
        <v>16.01</v>
      </c>
      <c r="M4327" s="175" t="str" cm="1">
        <f t="array" aca="1" ref="M4327" ca="1">IF(OR($K4327=0,$K4327=""),OFFSET(M4327,-1,,,),O4327)</f>
        <v>EQUIPAMENTOS</v>
      </c>
      <c r="N4327" s="67" t="s">
        <v>4180</v>
      </c>
      <c r="O4327" s="68" t="s">
        <v>4909</v>
      </c>
      <c r="P4327" s="68"/>
      <c r="Q4327" s="68" t="s">
        <v>4204</v>
      </c>
      <c r="R4327" s="69">
        <v>0</v>
      </c>
      <c r="S4327" s="70">
        <v>65</v>
      </c>
      <c r="T4327" s="70">
        <v>0</v>
      </c>
      <c r="U4327" s="67" t="s">
        <v>1637</v>
      </c>
      <c r="V4327" s="71" t="s">
        <v>1638</v>
      </c>
      <c r="W4327" s="171"/>
      <c r="X4327" s="172"/>
      <c r="Y4327" s="176">
        <f t="shared" si="2114"/>
        <v>0</v>
      </c>
      <c r="AA4327" s="192"/>
    </row>
    <row r="4328" spans="2:27" hidden="1">
      <c r="B4328" s="189">
        <f t="shared" si="2116"/>
        <v>0</v>
      </c>
      <c r="C4328" s="189">
        <f t="shared" ca="1" si="2117"/>
        <v>0</v>
      </c>
      <c r="D4328" s="189">
        <f t="shared" si="2118"/>
        <v>0</v>
      </c>
      <c r="E4328" s="189">
        <f t="shared" ca="1" si="2119"/>
        <v>0</v>
      </c>
      <c r="F4328" s="189">
        <f t="shared" si="2120"/>
        <v>0</v>
      </c>
      <c r="G4328" s="189" cm="1">
        <f t="array" aca="1" ref="G4328" ca="1">OFFSET(G4328,-1,,,)+1</f>
        <v>4323</v>
      </c>
      <c r="H4328" s="189">
        <f t="shared" si="2115"/>
        <v>0</v>
      </c>
      <c r="I4328" s="189">
        <f t="shared" si="2121"/>
        <v>0</v>
      </c>
      <c r="J4328" s="179">
        <f t="shared" si="2122"/>
        <v>0</v>
      </c>
      <c r="K4328" s="173"/>
      <c r="L4328" s="174" t="str" cm="1">
        <f t="array" aca="1" ref="L4328" ca="1">IF($K4328="",OFFSET(L4328,-1,,,),K4328)</f>
        <v>16.01</v>
      </c>
      <c r="M4328" s="175" t="str" cm="1">
        <f t="array" aca="1" ref="M4328" ca="1">IF(OR($K4328=0,$K4328=""),OFFSET(M4328,-1,,,),O4328)</f>
        <v>EQUIPAMENTOS</v>
      </c>
      <c r="N4328" s="67" t="s">
        <v>2961</v>
      </c>
      <c r="O4328" s="68" t="s">
        <v>3148</v>
      </c>
      <c r="P4328" s="68"/>
      <c r="Q4328" s="68" t="s">
        <v>3260</v>
      </c>
      <c r="R4328" s="69"/>
      <c r="S4328" s="70">
        <v>155</v>
      </c>
      <c r="T4328" s="70">
        <v>0</v>
      </c>
      <c r="U4328" s="67" t="s">
        <v>1637</v>
      </c>
      <c r="V4328" s="71" t="s">
        <v>1638</v>
      </c>
      <c r="W4328" s="171"/>
      <c r="X4328" s="172"/>
      <c r="Y4328" s="176">
        <f t="shared" si="2114"/>
        <v>0</v>
      </c>
      <c r="AA4328" s="192"/>
    </row>
    <row r="4329" spans="2:27" hidden="1">
      <c r="B4329" s="189">
        <f t="shared" si="2116"/>
        <v>0</v>
      </c>
      <c r="C4329" s="189">
        <f t="shared" ca="1" si="2117"/>
        <v>0</v>
      </c>
      <c r="D4329" s="189">
        <f t="shared" si="2118"/>
        <v>0</v>
      </c>
      <c r="E4329" s="189">
        <f t="shared" ca="1" si="2119"/>
        <v>0</v>
      </c>
      <c r="F4329" s="189">
        <f t="shared" si="2120"/>
        <v>0</v>
      </c>
      <c r="G4329" s="189" cm="1">
        <f t="array" aca="1" ref="G4329" ca="1">OFFSET(G4329,-1,,,)+1</f>
        <v>4324</v>
      </c>
      <c r="H4329" s="189">
        <f t="shared" si="2115"/>
        <v>0</v>
      </c>
      <c r="I4329" s="189">
        <f t="shared" si="2121"/>
        <v>0</v>
      </c>
      <c r="J4329" s="179">
        <f t="shared" si="2122"/>
        <v>0</v>
      </c>
      <c r="K4329" s="173"/>
      <c r="L4329" s="174" t="str" cm="1">
        <f t="array" aca="1" ref="L4329" ca="1">IF($K4329="",OFFSET(L4329,-1,,,),K4329)</f>
        <v>16.01</v>
      </c>
      <c r="M4329" s="175" t="str" cm="1">
        <f t="array" aca="1" ref="M4329" ca="1">IF(OR($K4329=0,$K4329=""),OFFSET(M4329,-1,,,),O4329)</f>
        <v>EQUIPAMENTOS</v>
      </c>
      <c r="N4329" s="67" t="s">
        <v>1600</v>
      </c>
      <c r="O4329" s="68" t="s">
        <v>3149</v>
      </c>
      <c r="P4329" s="68"/>
      <c r="Q4329" s="68" t="s">
        <v>3257</v>
      </c>
      <c r="R4329" s="69"/>
      <c r="S4329" s="70"/>
      <c r="T4329" s="70">
        <v>0</v>
      </c>
      <c r="U4329" s="67" t="s">
        <v>1637</v>
      </c>
      <c r="V4329" s="71" t="s">
        <v>1638</v>
      </c>
      <c r="W4329" s="171"/>
      <c r="X4329" s="172"/>
      <c r="Y4329" s="176">
        <f t="shared" si="2114"/>
        <v>0</v>
      </c>
      <c r="AA4329" s="192"/>
    </row>
    <row r="4330" spans="2:27" hidden="1">
      <c r="B4330" s="189">
        <f t="shared" si="2116"/>
        <v>0</v>
      </c>
      <c r="C4330" s="189">
        <f t="shared" ca="1" si="2117"/>
        <v>0</v>
      </c>
      <c r="D4330" s="189">
        <f t="shared" si="2118"/>
        <v>0</v>
      </c>
      <c r="E4330" s="189">
        <f t="shared" ca="1" si="2119"/>
        <v>0</v>
      </c>
      <c r="F4330" s="189">
        <f t="shared" si="2120"/>
        <v>0</v>
      </c>
      <c r="G4330" s="189" cm="1">
        <f t="array" aca="1" ref="G4330" ca="1">OFFSET(G4330,-1,,,)+1</f>
        <v>4325</v>
      </c>
      <c r="H4330" s="189">
        <f t="shared" si="2115"/>
        <v>0</v>
      </c>
      <c r="I4330" s="189">
        <f t="shared" si="2121"/>
        <v>0</v>
      </c>
      <c r="J4330" s="179">
        <f t="shared" si="2122"/>
        <v>0</v>
      </c>
      <c r="K4330" s="173"/>
      <c r="L4330" s="174" t="str" cm="1">
        <f t="array" aca="1" ref="L4330" ca="1">IF($K4330="",OFFSET(L4330,-1,,,),K4330)</f>
        <v>16.01</v>
      </c>
      <c r="M4330" s="175" t="str" cm="1">
        <f t="array" aca="1" ref="M4330" ca="1">IF(OR($K4330=0,$K4330=""),OFFSET(M4330,-1,,,),O4330)</f>
        <v>EQUIPAMENTOS</v>
      </c>
      <c r="N4330" s="67" t="s">
        <v>2962</v>
      </c>
      <c r="O4330" s="68" t="s">
        <v>3150</v>
      </c>
      <c r="P4330" s="68"/>
      <c r="Q4330" s="68" t="s">
        <v>3258</v>
      </c>
      <c r="R4330" s="69"/>
      <c r="S4330" s="70">
        <v>100.86744098673201</v>
      </c>
      <c r="T4330" s="70">
        <v>0</v>
      </c>
      <c r="U4330" s="67" t="s">
        <v>1637</v>
      </c>
      <c r="V4330" s="71" t="s">
        <v>1638</v>
      </c>
      <c r="W4330" s="171"/>
      <c r="X4330" s="172"/>
      <c r="Y4330" s="176">
        <f t="shared" si="2114"/>
        <v>0</v>
      </c>
      <c r="AA4330" s="192"/>
    </row>
    <row r="4331" spans="2:27" hidden="1">
      <c r="B4331" s="189">
        <f t="shared" si="2116"/>
        <v>0</v>
      </c>
      <c r="C4331" s="189">
        <f t="shared" ca="1" si="2117"/>
        <v>0</v>
      </c>
      <c r="D4331" s="189">
        <f t="shared" si="2118"/>
        <v>0</v>
      </c>
      <c r="E4331" s="189">
        <f t="shared" ca="1" si="2119"/>
        <v>0</v>
      </c>
      <c r="F4331" s="189">
        <f t="shared" si="2120"/>
        <v>0</v>
      </c>
      <c r="G4331" s="189" cm="1">
        <f t="array" aca="1" ref="G4331" ca="1">OFFSET(G4331,-1,,,)+1</f>
        <v>4326</v>
      </c>
      <c r="H4331" s="189">
        <f t="shared" si="2115"/>
        <v>0</v>
      </c>
      <c r="I4331" s="189">
        <f t="shared" si="2121"/>
        <v>0</v>
      </c>
      <c r="J4331" s="179">
        <f t="shared" si="2122"/>
        <v>0</v>
      </c>
      <c r="K4331" s="173"/>
      <c r="L4331" s="174" t="str" cm="1">
        <f t="array" aca="1" ref="L4331" ca="1">IF($K4331="",OFFSET(L4331,-1,,,),K4331)</f>
        <v>16.01</v>
      </c>
      <c r="M4331" s="175" t="str" cm="1">
        <f t="array" aca="1" ref="M4331" ca="1">IF(OR($K4331=0,$K4331=""),OFFSET(M4331,-1,,,),O4331)</f>
        <v>EQUIPAMENTOS</v>
      </c>
      <c r="N4331" s="67" t="s">
        <v>2963</v>
      </c>
      <c r="O4331" s="68" t="s">
        <v>4910</v>
      </c>
      <c r="P4331" s="68"/>
      <c r="Q4331" s="68" t="s">
        <v>3268</v>
      </c>
      <c r="R4331" s="69">
        <v>1</v>
      </c>
      <c r="S4331" s="70">
        <v>70935</v>
      </c>
      <c r="T4331" s="70">
        <v>70935</v>
      </c>
      <c r="U4331" s="67" t="s">
        <v>1637</v>
      </c>
      <c r="V4331" s="71" t="s">
        <v>1638</v>
      </c>
      <c r="W4331" s="171"/>
      <c r="X4331" s="172"/>
      <c r="Y4331" s="176">
        <f t="shared" si="2114"/>
        <v>0</v>
      </c>
      <c r="AA4331" s="192"/>
    </row>
    <row r="4332" spans="2:27" hidden="1">
      <c r="B4332" s="189">
        <f t="shared" si="2116"/>
        <v>0</v>
      </c>
      <c r="C4332" s="189">
        <f t="shared" ca="1" si="2117"/>
        <v>0</v>
      </c>
      <c r="D4332" s="189">
        <f t="shared" si="2118"/>
        <v>0</v>
      </c>
      <c r="E4332" s="189">
        <f t="shared" ca="1" si="2119"/>
        <v>0</v>
      </c>
      <c r="F4332" s="189">
        <f t="shared" si="2120"/>
        <v>0</v>
      </c>
      <c r="G4332" s="189" cm="1">
        <f t="array" aca="1" ref="G4332" ca="1">OFFSET(G4332,-1,,,)+1</f>
        <v>4327</v>
      </c>
      <c r="H4332" s="189">
        <f t="shared" si="2115"/>
        <v>0</v>
      </c>
      <c r="I4332" s="189">
        <f t="shared" si="2121"/>
        <v>0</v>
      </c>
      <c r="J4332" s="179">
        <f t="shared" si="2122"/>
        <v>0</v>
      </c>
      <c r="K4332" s="173"/>
      <c r="L4332" s="174" t="str" cm="1">
        <f t="array" aca="1" ref="L4332" ca="1">IF($K4332="",OFFSET(L4332,-1,,,),K4332)</f>
        <v>16.01</v>
      </c>
      <c r="M4332" s="175" t="str" cm="1">
        <f t="array" aca="1" ref="M4332" ca="1">IF(OR($K4332=0,$K4332=""),OFFSET(M4332,-1,,,),O4332)</f>
        <v>EQUIPAMENTOS</v>
      </c>
      <c r="N4332" s="67" t="s">
        <v>2964</v>
      </c>
      <c r="O4332" s="68" t="s">
        <v>3151</v>
      </c>
      <c r="P4332" s="68"/>
      <c r="Q4332" s="68" t="s">
        <v>3257</v>
      </c>
      <c r="R4332" s="69">
        <v>0</v>
      </c>
      <c r="S4332" s="70">
        <v>10000</v>
      </c>
      <c r="T4332" s="70">
        <v>0</v>
      </c>
      <c r="U4332" s="67" t="s">
        <v>1868</v>
      </c>
      <c r="V4332" s="71" t="s">
        <v>1869</v>
      </c>
      <c r="W4332" s="171"/>
      <c r="X4332" s="172"/>
      <c r="Y4332" s="176">
        <f t="shared" si="2114"/>
        <v>0</v>
      </c>
      <c r="AA4332" s="192"/>
    </row>
    <row r="4333" spans="2:27" hidden="1">
      <c r="B4333" s="189">
        <f t="shared" si="2116"/>
        <v>0</v>
      </c>
      <c r="C4333" s="189">
        <f t="shared" ca="1" si="2117"/>
        <v>0</v>
      </c>
      <c r="D4333" s="189">
        <f t="shared" si="2118"/>
        <v>0</v>
      </c>
      <c r="E4333" s="189">
        <f t="shared" ca="1" si="2119"/>
        <v>0</v>
      </c>
      <c r="F4333" s="189">
        <f t="shared" si="2120"/>
        <v>0</v>
      </c>
      <c r="G4333" s="189" cm="1">
        <f t="array" aca="1" ref="G4333" ca="1">OFFSET(G4333,-1,,,)+1</f>
        <v>4328</v>
      </c>
      <c r="H4333" s="189">
        <f t="shared" si="2115"/>
        <v>0</v>
      </c>
      <c r="I4333" s="189">
        <f t="shared" si="2121"/>
        <v>0</v>
      </c>
      <c r="J4333" s="179">
        <f t="shared" si="2122"/>
        <v>0</v>
      </c>
      <c r="K4333" s="173"/>
      <c r="L4333" s="174" t="str" cm="1">
        <f t="array" aca="1" ref="L4333" ca="1">IF($K4333="",OFFSET(L4333,-1,,,),K4333)</f>
        <v>16.01</v>
      </c>
      <c r="M4333" s="175" t="str" cm="1">
        <f t="array" aca="1" ref="M4333" ca="1">IF(OR($K4333=0,$K4333=""),OFFSET(M4333,-1,,,),O4333)</f>
        <v>EQUIPAMENTOS</v>
      </c>
      <c r="N4333" s="67" t="s">
        <v>1603</v>
      </c>
      <c r="O4333" s="68" t="s">
        <v>3152</v>
      </c>
      <c r="P4333" s="68"/>
      <c r="Q4333" s="68" t="s">
        <v>3260</v>
      </c>
      <c r="R4333" s="69">
        <v>0</v>
      </c>
      <c r="S4333" s="70">
        <v>800</v>
      </c>
      <c r="T4333" s="70">
        <v>0</v>
      </c>
      <c r="U4333" s="67" t="s">
        <v>1623</v>
      </c>
      <c r="V4333" s="71" t="s">
        <v>1624</v>
      </c>
      <c r="W4333" s="171"/>
      <c r="X4333" s="172"/>
      <c r="Y4333" s="176">
        <f t="shared" si="2114"/>
        <v>0</v>
      </c>
      <c r="AA4333" s="192"/>
    </row>
    <row r="4334" spans="2:27" hidden="1">
      <c r="B4334" s="189">
        <f t="shared" si="2116"/>
        <v>0</v>
      </c>
      <c r="C4334" s="189">
        <f t="shared" ca="1" si="2117"/>
        <v>0</v>
      </c>
      <c r="D4334" s="189">
        <f t="shared" si="2118"/>
        <v>0</v>
      </c>
      <c r="E4334" s="189">
        <f t="shared" ca="1" si="2119"/>
        <v>0</v>
      </c>
      <c r="F4334" s="189">
        <f t="shared" si="2120"/>
        <v>0</v>
      </c>
      <c r="G4334" s="189" cm="1">
        <f t="array" aca="1" ref="G4334" ca="1">OFFSET(G4334,-1,,,)+1</f>
        <v>4329</v>
      </c>
      <c r="H4334" s="189">
        <f t="shared" si="2115"/>
        <v>0</v>
      </c>
      <c r="I4334" s="189">
        <f t="shared" si="2121"/>
        <v>0</v>
      </c>
      <c r="J4334" s="179">
        <f t="shared" si="2122"/>
        <v>0</v>
      </c>
      <c r="K4334" s="173"/>
      <c r="L4334" s="174" t="str" cm="1">
        <f t="array" aca="1" ref="L4334" ca="1">IF($K4334="",OFFSET(L4334,-1,,,),K4334)</f>
        <v>16.01</v>
      </c>
      <c r="M4334" s="175" t="str" cm="1">
        <f t="array" aca="1" ref="M4334" ca="1">IF(OR($K4334=0,$K4334=""),OFFSET(M4334,-1,,,),O4334)</f>
        <v>EQUIPAMENTOS</v>
      </c>
      <c r="N4334" s="67" t="s">
        <v>1606</v>
      </c>
      <c r="O4334" s="68" t="s">
        <v>3153</v>
      </c>
      <c r="P4334" s="68"/>
      <c r="Q4334" s="68" t="s">
        <v>3260</v>
      </c>
      <c r="R4334" s="69">
        <v>7</v>
      </c>
      <c r="S4334" s="70">
        <v>650</v>
      </c>
      <c r="T4334" s="70">
        <v>4550</v>
      </c>
      <c r="U4334" s="67" t="s">
        <v>1601</v>
      </c>
      <c r="V4334" s="71" t="s">
        <v>1602</v>
      </c>
      <c r="W4334" s="171"/>
      <c r="X4334" s="172"/>
      <c r="Y4334" s="176">
        <f t="shared" si="2114"/>
        <v>0</v>
      </c>
      <c r="AA4334" s="192"/>
    </row>
    <row r="4335" spans="2:27" hidden="1">
      <c r="B4335" s="189">
        <f t="shared" si="2116"/>
        <v>0</v>
      </c>
      <c r="C4335" s="189">
        <f t="shared" ca="1" si="2117"/>
        <v>0</v>
      </c>
      <c r="D4335" s="189">
        <f t="shared" si="2118"/>
        <v>0</v>
      </c>
      <c r="E4335" s="189">
        <f t="shared" ca="1" si="2119"/>
        <v>0</v>
      </c>
      <c r="F4335" s="189">
        <f t="shared" si="2120"/>
        <v>0</v>
      </c>
      <c r="G4335" s="189" cm="1">
        <f t="array" aca="1" ref="G4335" ca="1">OFFSET(G4335,-1,,,)+1</f>
        <v>4330</v>
      </c>
      <c r="H4335" s="189">
        <f t="shared" si="2115"/>
        <v>0</v>
      </c>
      <c r="I4335" s="189">
        <f t="shared" si="2121"/>
        <v>0</v>
      </c>
      <c r="J4335" s="179">
        <f t="shared" si="2122"/>
        <v>0</v>
      </c>
      <c r="K4335" s="173"/>
      <c r="L4335" s="174" t="str" cm="1">
        <f t="array" aca="1" ref="L4335" ca="1">IF($K4335="",OFFSET(L4335,-1,,,),K4335)</f>
        <v>16.01</v>
      </c>
      <c r="M4335" s="175" t="str" cm="1">
        <f t="array" aca="1" ref="M4335" ca="1">IF(OR($K4335=0,$K4335=""),OFFSET(M4335,-1,,,),O4335)</f>
        <v>EQUIPAMENTOS</v>
      </c>
      <c r="N4335" s="67" t="s">
        <v>2965</v>
      </c>
      <c r="O4335" s="68" t="s">
        <v>3154</v>
      </c>
      <c r="P4335" s="68"/>
      <c r="Q4335" s="68" t="s">
        <v>3257</v>
      </c>
      <c r="R4335" s="69">
        <v>7</v>
      </c>
      <c r="S4335" s="70">
        <v>1200</v>
      </c>
      <c r="T4335" s="70">
        <v>8400</v>
      </c>
      <c r="U4335" s="67" t="s">
        <v>1601</v>
      </c>
      <c r="V4335" s="71" t="s">
        <v>1602</v>
      </c>
      <c r="W4335" s="171"/>
      <c r="X4335" s="172"/>
      <c r="Y4335" s="176">
        <f t="shared" si="2114"/>
        <v>0</v>
      </c>
      <c r="AA4335" s="192"/>
    </row>
    <row r="4336" spans="2:27" hidden="1">
      <c r="B4336" s="189">
        <f t="shared" ref="B4336:B4399" si="2123">IF(J4336=0,0,U4336)</f>
        <v>0</v>
      </c>
      <c r="C4336" s="189">
        <f t="shared" ref="C4336:C4399" ca="1" si="2124">IF(OR(J4336=0,I4336=0),0,IF(_xlfn.IFNA(MATCH(B4336,OFFSET($B$5,,,$G4336,),),0)&gt;0,0,MAX(OFFSET($C$5,,,$G4336,))+1))</f>
        <v>0</v>
      </c>
      <c r="D4336" s="189">
        <f t="shared" ref="D4336:D4399" si="2125">IF(J4336=0,0,N4336&amp;"-"&amp;U4336)</f>
        <v>0</v>
      </c>
      <c r="E4336" s="189">
        <f t="shared" ref="E4336:E4399" ca="1" si="2126">IF(OR(J4336=0,I4336=0),0,IF(_xlfn.IFNA(MATCH(D4336,OFFSET($D$5,,,$G4336,),),0)&gt;0,0,_xlfn.MAXIFS(OFFSET($E$5,,,$G4336,),OFFSET($J$5,,,$G4336,),J4336)+1))</f>
        <v>0</v>
      </c>
      <c r="F4336" s="189">
        <f t="shared" ref="F4336:F4399" si="2127">IF(J4336=0,0,E4336&amp;"-"&amp;N4336)</f>
        <v>0</v>
      </c>
      <c r="G4336" s="189" cm="1">
        <f t="array" aca="1" ref="G4336" ca="1">OFFSET(G4336,-1,,,)+1</f>
        <v>4331</v>
      </c>
      <c r="H4336" s="189">
        <f t="shared" si="2115"/>
        <v>0</v>
      </c>
      <c r="I4336" s="189">
        <f t="shared" ref="I4336:I4399" si="2128">H4336*R4336</f>
        <v>0</v>
      </c>
      <c r="J4336" s="179">
        <f t="shared" ref="J4336:J4399" si="2129">IF(AND(I4336&lt;&gt;0,OR(K4336=0,K4336="")),N4336&amp;" - Mapa",0)</f>
        <v>0</v>
      </c>
      <c r="K4336" s="173"/>
      <c r="L4336" s="174" t="str" cm="1">
        <f t="array" aca="1" ref="L4336" ca="1">IF($K4336="",OFFSET(L4336,-1,,,),K4336)</f>
        <v>16.01</v>
      </c>
      <c r="M4336" s="175" t="str" cm="1">
        <f t="array" aca="1" ref="M4336" ca="1">IF(OR($K4336=0,$K4336=""),OFFSET(M4336,-1,,,),O4336)</f>
        <v>EQUIPAMENTOS</v>
      </c>
      <c r="N4336" s="67" t="s">
        <v>2966</v>
      </c>
      <c r="O4336" s="68" t="s">
        <v>3155</v>
      </c>
      <c r="P4336" s="68"/>
      <c r="Q4336" s="68" t="s">
        <v>3260</v>
      </c>
      <c r="R4336" s="69">
        <v>1</v>
      </c>
      <c r="S4336" s="70">
        <v>1670</v>
      </c>
      <c r="T4336" s="70">
        <v>1670</v>
      </c>
      <c r="U4336" s="67" t="s">
        <v>1601</v>
      </c>
      <c r="V4336" s="71" t="s">
        <v>1602</v>
      </c>
      <c r="W4336" s="171"/>
      <c r="X4336" s="172"/>
      <c r="Y4336" s="176">
        <f t="shared" si="2114"/>
        <v>0</v>
      </c>
      <c r="AA4336" s="192"/>
    </row>
    <row r="4337" spans="2:27" hidden="1">
      <c r="B4337" s="189">
        <f t="shared" si="2123"/>
        <v>0</v>
      </c>
      <c r="C4337" s="189">
        <f t="shared" ca="1" si="2124"/>
        <v>0</v>
      </c>
      <c r="D4337" s="189">
        <f t="shared" si="2125"/>
        <v>0</v>
      </c>
      <c r="E4337" s="189">
        <f t="shared" ca="1" si="2126"/>
        <v>0</v>
      </c>
      <c r="F4337" s="189">
        <f t="shared" si="2127"/>
        <v>0</v>
      </c>
      <c r="G4337" s="189" cm="1">
        <f t="array" aca="1" ref="G4337" ca="1">OFFSET(G4337,-1,,,)+1</f>
        <v>4332</v>
      </c>
      <c r="H4337" s="189">
        <f t="shared" si="2115"/>
        <v>0</v>
      </c>
      <c r="I4337" s="189">
        <f t="shared" si="2128"/>
        <v>0</v>
      </c>
      <c r="J4337" s="179">
        <f t="shared" si="2129"/>
        <v>0</v>
      </c>
      <c r="K4337" s="173"/>
      <c r="L4337" s="174" t="str" cm="1">
        <f t="array" aca="1" ref="L4337" ca="1">IF($K4337="",OFFSET(L4337,-1,,,),K4337)</f>
        <v>16.01</v>
      </c>
      <c r="M4337" s="175" t="str" cm="1">
        <f t="array" aca="1" ref="M4337" ca="1">IF(OR($K4337=0,$K4337=""),OFFSET(M4337,-1,,,),O4337)</f>
        <v>EQUIPAMENTOS</v>
      </c>
      <c r="N4337" s="67" t="s">
        <v>2967</v>
      </c>
      <c r="O4337" s="68" t="s">
        <v>3156</v>
      </c>
      <c r="P4337" s="68"/>
      <c r="Q4337" s="68" t="s">
        <v>3257</v>
      </c>
      <c r="R4337" s="69">
        <v>1</v>
      </c>
      <c r="S4337" s="70">
        <v>5000</v>
      </c>
      <c r="T4337" s="70">
        <v>5000</v>
      </c>
      <c r="U4337" s="67" t="s">
        <v>1601</v>
      </c>
      <c r="V4337" s="71" t="s">
        <v>1602</v>
      </c>
      <c r="W4337" s="171"/>
      <c r="X4337" s="172"/>
      <c r="Y4337" s="176">
        <f t="shared" si="2114"/>
        <v>0</v>
      </c>
      <c r="AA4337" s="192"/>
    </row>
    <row r="4338" spans="2:27" hidden="1">
      <c r="B4338" s="189">
        <f t="shared" si="2123"/>
        <v>0</v>
      </c>
      <c r="C4338" s="189">
        <f t="shared" ca="1" si="2124"/>
        <v>0</v>
      </c>
      <c r="D4338" s="189">
        <f t="shared" si="2125"/>
        <v>0</v>
      </c>
      <c r="E4338" s="189">
        <f t="shared" ca="1" si="2126"/>
        <v>0</v>
      </c>
      <c r="F4338" s="189">
        <f t="shared" si="2127"/>
        <v>0</v>
      </c>
      <c r="G4338" s="189" cm="1">
        <f t="array" aca="1" ref="G4338" ca="1">OFFSET(G4338,-1,,,)+1</f>
        <v>4333</v>
      </c>
      <c r="H4338" s="189">
        <f t="shared" si="2115"/>
        <v>0</v>
      </c>
      <c r="I4338" s="189">
        <f t="shared" si="2128"/>
        <v>0</v>
      </c>
      <c r="J4338" s="179">
        <f t="shared" si="2129"/>
        <v>0</v>
      </c>
      <c r="K4338" s="173"/>
      <c r="L4338" s="174" t="str" cm="1">
        <f t="array" aca="1" ref="L4338" ca="1">IF($K4338="",OFFSET(L4338,-1,,,),K4338)</f>
        <v>16.01</v>
      </c>
      <c r="M4338" s="175" t="str" cm="1">
        <f t="array" aca="1" ref="M4338" ca="1">IF(OR($K4338=0,$K4338=""),OFFSET(M4338,-1,,,),O4338)</f>
        <v>EQUIPAMENTOS</v>
      </c>
      <c r="N4338" s="67" t="s">
        <v>2967</v>
      </c>
      <c r="O4338" s="68" t="s">
        <v>4911</v>
      </c>
      <c r="P4338" s="68"/>
      <c r="Q4338" s="68" t="s">
        <v>3257</v>
      </c>
      <c r="R4338" s="69">
        <v>1</v>
      </c>
      <c r="S4338" s="70">
        <v>1200</v>
      </c>
      <c r="T4338" s="70">
        <v>1200</v>
      </c>
      <c r="U4338" s="67" t="s">
        <v>1601</v>
      </c>
      <c r="V4338" s="71" t="s">
        <v>1602</v>
      </c>
      <c r="W4338" s="171"/>
      <c r="X4338" s="172"/>
      <c r="Y4338" s="176">
        <f t="shared" si="2114"/>
        <v>0</v>
      </c>
      <c r="AA4338" s="192"/>
    </row>
    <row r="4339" spans="2:27" hidden="1">
      <c r="B4339" s="189">
        <f t="shared" si="2123"/>
        <v>0</v>
      </c>
      <c r="C4339" s="189">
        <f t="shared" ca="1" si="2124"/>
        <v>0</v>
      </c>
      <c r="D4339" s="189">
        <f t="shared" si="2125"/>
        <v>0</v>
      </c>
      <c r="E4339" s="189">
        <f t="shared" ca="1" si="2126"/>
        <v>0</v>
      </c>
      <c r="F4339" s="189">
        <f t="shared" si="2127"/>
        <v>0</v>
      </c>
      <c r="G4339" s="189" cm="1">
        <f t="array" aca="1" ref="G4339" ca="1">OFFSET(G4339,-1,,,)+1</f>
        <v>4334</v>
      </c>
      <c r="H4339" s="189">
        <f t="shared" si="2115"/>
        <v>0</v>
      </c>
      <c r="I4339" s="189">
        <f t="shared" si="2128"/>
        <v>0</v>
      </c>
      <c r="J4339" s="179">
        <f t="shared" si="2129"/>
        <v>0</v>
      </c>
      <c r="K4339" s="173"/>
      <c r="L4339" s="174" t="str" cm="1">
        <f t="array" aca="1" ref="L4339" ca="1">IF($K4339="",OFFSET(L4339,-1,,,),K4339)</f>
        <v>16.01</v>
      </c>
      <c r="M4339" s="175" t="str" cm="1">
        <f t="array" aca="1" ref="M4339" ca="1">IF(OR($K4339=0,$K4339=""),OFFSET(M4339,-1,,,),O4339)</f>
        <v>EQUIPAMENTOS</v>
      </c>
      <c r="N4339" s="67" t="s">
        <v>1607</v>
      </c>
      <c r="O4339" s="68" t="s">
        <v>3157</v>
      </c>
      <c r="P4339" s="68"/>
      <c r="Q4339" s="68" t="s">
        <v>3260</v>
      </c>
      <c r="R4339" s="69">
        <v>1</v>
      </c>
      <c r="S4339" s="70">
        <v>1800</v>
      </c>
      <c r="T4339" s="70">
        <v>1800</v>
      </c>
      <c r="U4339" s="67" t="s">
        <v>1598</v>
      </c>
      <c r="V4339" s="71" t="s">
        <v>1599</v>
      </c>
      <c r="W4339" s="171"/>
      <c r="X4339" s="172"/>
      <c r="Y4339" s="176">
        <f t="shared" si="2114"/>
        <v>0</v>
      </c>
      <c r="AA4339" s="192"/>
    </row>
    <row r="4340" spans="2:27" hidden="1">
      <c r="B4340" s="189">
        <f t="shared" si="2123"/>
        <v>0</v>
      </c>
      <c r="C4340" s="189">
        <f t="shared" ca="1" si="2124"/>
        <v>0</v>
      </c>
      <c r="D4340" s="189">
        <f t="shared" si="2125"/>
        <v>0</v>
      </c>
      <c r="E4340" s="189">
        <f t="shared" ca="1" si="2126"/>
        <v>0</v>
      </c>
      <c r="F4340" s="189">
        <f t="shared" si="2127"/>
        <v>0</v>
      </c>
      <c r="G4340" s="189" cm="1">
        <f t="array" aca="1" ref="G4340" ca="1">OFFSET(G4340,-1,,,)+1</f>
        <v>4335</v>
      </c>
      <c r="H4340" s="189">
        <f t="shared" si="2115"/>
        <v>0</v>
      </c>
      <c r="I4340" s="189">
        <f t="shared" si="2128"/>
        <v>0</v>
      </c>
      <c r="J4340" s="179">
        <f t="shared" si="2129"/>
        <v>0</v>
      </c>
      <c r="K4340" s="173"/>
      <c r="L4340" s="174" t="str" cm="1">
        <f t="array" aca="1" ref="L4340" ca="1">IF($K4340="",OFFSET(L4340,-1,,,),K4340)</f>
        <v>16.01</v>
      </c>
      <c r="M4340" s="175" t="str" cm="1">
        <f t="array" aca="1" ref="M4340" ca="1">IF(OR($K4340=0,$K4340=""),OFFSET(M4340,-1,,,),O4340)</f>
        <v>EQUIPAMENTOS</v>
      </c>
      <c r="N4340" s="67" t="s">
        <v>1608</v>
      </c>
      <c r="O4340" s="68" t="s">
        <v>3158</v>
      </c>
      <c r="P4340" s="68"/>
      <c r="Q4340" s="68" t="s">
        <v>3260</v>
      </c>
      <c r="R4340" s="69">
        <v>1</v>
      </c>
      <c r="S4340" s="70">
        <v>1200</v>
      </c>
      <c r="T4340" s="70">
        <v>1200</v>
      </c>
      <c r="U4340" s="67" t="s">
        <v>1604</v>
      </c>
      <c r="V4340" s="71" t="s">
        <v>1605</v>
      </c>
      <c r="W4340" s="171"/>
      <c r="X4340" s="172"/>
      <c r="Y4340" s="176">
        <f t="shared" si="2114"/>
        <v>0</v>
      </c>
      <c r="AA4340" s="192"/>
    </row>
    <row r="4341" spans="2:27" hidden="1">
      <c r="B4341" s="189">
        <f t="shared" si="2123"/>
        <v>0</v>
      </c>
      <c r="C4341" s="189">
        <f t="shared" ca="1" si="2124"/>
        <v>0</v>
      </c>
      <c r="D4341" s="189">
        <f t="shared" si="2125"/>
        <v>0</v>
      </c>
      <c r="E4341" s="189">
        <f t="shared" ca="1" si="2126"/>
        <v>0</v>
      </c>
      <c r="F4341" s="189">
        <f t="shared" si="2127"/>
        <v>0</v>
      </c>
      <c r="G4341" s="189" cm="1">
        <f t="array" aca="1" ref="G4341" ca="1">OFFSET(G4341,-1,,,)+1</f>
        <v>4336</v>
      </c>
      <c r="H4341" s="189">
        <f t="shared" si="2115"/>
        <v>0</v>
      </c>
      <c r="I4341" s="189">
        <f t="shared" si="2128"/>
        <v>0</v>
      </c>
      <c r="J4341" s="179">
        <f t="shared" si="2129"/>
        <v>0</v>
      </c>
      <c r="K4341" s="173"/>
      <c r="L4341" s="174" t="str" cm="1">
        <f t="array" aca="1" ref="L4341" ca="1">IF($K4341="",OFFSET(L4341,-1,,,),K4341)</f>
        <v>16.01</v>
      </c>
      <c r="M4341" s="175" t="str" cm="1">
        <f t="array" aca="1" ref="M4341" ca="1">IF(OR($K4341=0,$K4341=""),OFFSET(M4341,-1,,,),O4341)</f>
        <v>EQUIPAMENTOS</v>
      </c>
      <c r="N4341" s="67" t="s">
        <v>1611</v>
      </c>
      <c r="O4341" s="68" t="s">
        <v>2102</v>
      </c>
      <c r="P4341" s="68"/>
      <c r="Q4341" s="68" t="s">
        <v>3260</v>
      </c>
      <c r="R4341" s="69">
        <v>0</v>
      </c>
      <c r="S4341" s="70">
        <v>1450</v>
      </c>
      <c r="T4341" s="70">
        <v>0</v>
      </c>
      <c r="U4341" s="67" t="s">
        <v>2101</v>
      </c>
      <c r="V4341" s="71" t="s">
        <v>2102</v>
      </c>
      <c r="W4341" s="171"/>
      <c r="X4341" s="172"/>
      <c r="Y4341" s="176">
        <f t="shared" si="2114"/>
        <v>0</v>
      </c>
      <c r="AA4341" s="192"/>
    </row>
    <row r="4342" spans="2:27" hidden="1">
      <c r="B4342" s="189">
        <f t="shared" si="2123"/>
        <v>0</v>
      </c>
      <c r="C4342" s="189">
        <f t="shared" ca="1" si="2124"/>
        <v>0</v>
      </c>
      <c r="D4342" s="189">
        <f t="shared" si="2125"/>
        <v>0</v>
      </c>
      <c r="E4342" s="189">
        <f t="shared" ca="1" si="2126"/>
        <v>0</v>
      </c>
      <c r="F4342" s="189">
        <f t="shared" si="2127"/>
        <v>0</v>
      </c>
      <c r="G4342" s="189" cm="1">
        <f t="array" aca="1" ref="G4342" ca="1">OFFSET(G4342,-1,,,)+1</f>
        <v>4337</v>
      </c>
      <c r="H4342" s="189">
        <f t="shared" si="2115"/>
        <v>0</v>
      </c>
      <c r="I4342" s="189">
        <f t="shared" si="2128"/>
        <v>0</v>
      </c>
      <c r="J4342" s="179">
        <f t="shared" si="2129"/>
        <v>0</v>
      </c>
      <c r="K4342" s="173"/>
      <c r="L4342" s="174" t="str" cm="1">
        <f t="array" aca="1" ref="L4342" ca="1">IF($K4342="",OFFSET(L4342,-1,,,),K4342)</f>
        <v>16.01</v>
      </c>
      <c r="M4342" s="175" t="str" cm="1">
        <f t="array" aca="1" ref="M4342" ca="1">IF(OR($K4342=0,$K4342=""),OFFSET(M4342,-1,,,),O4342)</f>
        <v>EQUIPAMENTOS</v>
      </c>
      <c r="N4342" s="67" t="s">
        <v>1612</v>
      </c>
      <c r="O4342" s="68" t="s">
        <v>3159</v>
      </c>
      <c r="P4342" s="68"/>
      <c r="Q4342" s="68" t="s">
        <v>3259</v>
      </c>
      <c r="R4342" s="69">
        <v>1</v>
      </c>
      <c r="S4342" s="70">
        <v>850</v>
      </c>
      <c r="T4342" s="70">
        <v>850</v>
      </c>
      <c r="U4342" s="67" t="s">
        <v>2050</v>
      </c>
      <c r="V4342" s="71" t="s">
        <v>2051</v>
      </c>
      <c r="W4342" s="171"/>
      <c r="X4342" s="172"/>
      <c r="Y4342" s="176">
        <f t="shared" ref="Y4342:Y4475" si="2130">X4342+W4342</f>
        <v>0</v>
      </c>
      <c r="AA4342" s="192"/>
    </row>
    <row r="4343" spans="2:27" hidden="1">
      <c r="B4343" s="189">
        <f t="shared" si="2123"/>
        <v>0</v>
      </c>
      <c r="C4343" s="189">
        <f t="shared" ca="1" si="2124"/>
        <v>0</v>
      </c>
      <c r="D4343" s="189">
        <f t="shared" si="2125"/>
        <v>0</v>
      </c>
      <c r="E4343" s="189">
        <f t="shared" ca="1" si="2126"/>
        <v>0</v>
      </c>
      <c r="F4343" s="189">
        <f t="shared" si="2127"/>
        <v>0</v>
      </c>
      <c r="G4343" s="189" cm="1">
        <f t="array" aca="1" ref="G4343" ca="1">OFFSET(G4343,-1,,,)+1</f>
        <v>4338</v>
      </c>
      <c r="H4343" s="189">
        <f t="shared" si="2115"/>
        <v>0</v>
      </c>
      <c r="I4343" s="189">
        <f t="shared" si="2128"/>
        <v>0</v>
      </c>
      <c r="J4343" s="179">
        <f t="shared" si="2129"/>
        <v>0</v>
      </c>
      <c r="K4343" s="173"/>
      <c r="L4343" s="174" t="str" cm="1">
        <f t="array" aca="1" ref="L4343" ca="1">IF($K4343="",OFFSET(L4343,-1,,,),K4343)</f>
        <v>16.01</v>
      </c>
      <c r="M4343" s="175" t="str" cm="1">
        <f t="array" aca="1" ref="M4343" ca="1">IF(OR($K4343=0,$K4343=""),OFFSET(M4343,-1,,,),O4343)</f>
        <v>EQUIPAMENTOS</v>
      </c>
      <c r="N4343" s="67" t="s">
        <v>4181</v>
      </c>
      <c r="O4343" s="68" t="s">
        <v>4205</v>
      </c>
      <c r="P4343" s="68"/>
      <c r="Q4343" s="68" t="s">
        <v>3262</v>
      </c>
      <c r="R4343" s="69">
        <v>20</v>
      </c>
      <c r="S4343" s="70">
        <v>1220</v>
      </c>
      <c r="T4343" s="70">
        <v>24400</v>
      </c>
      <c r="U4343" s="67" t="s">
        <v>2082</v>
      </c>
      <c r="V4343" s="71" t="s">
        <v>4205</v>
      </c>
      <c r="W4343" s="171"/>
      <c r="X4343" s="172"/>
      <c r="Y4343" s="176">
        <f t="shared" si="2130"/>
        <v>0</v>
      </c>
      <c r="AA4343" s="192"/>
    </row>
    <row r="4344" spans="2:27" hidden="1">
      <c r="B4344" s="189">
        <f t="shared" si="2123"/>
        <v>0</v>
      </c>
      <c r="C4344" s="189">
        <f t="shared" ca="1" si="2124"/>
        <v>0</v>
      </c>
      <c r="D4344" s="189">
        <f t="shared" si="2125"/>
        <v>0</v>
      </c>
      <c r="E4344" s="189">
        <f t="shared" ca="1" si="2126"/>
        <v>0</v>
      </c>
      <c r="F4344" s="189">
        <f t="shared" si="2127"/>
        <v>0</v>
      </c>
      <c r="G4344" s="189" cm="1">
        <f t="array" aca="1" ref="G4344" ca="1">OFFSET(G4344,-1,,,)+1</f>
        <v>4339</v>
      </c>
      <c r="H4344" s="189">
        <f t="shared" si="2115"/>
        <v>0</v>
      </c>
      <c r="I4344" s="189">
        <f t="shared" si="2128"/>
        <v>0</v>
      </c>
      <c r="J4344" s="179">
        <f t="shared" si="2129"/>
        <v>0</v>
      </c>
      <c r="K4344" s="173"/>
      <c r="L4344" s="174" t="str" cm="1">
        <f t="array" aca="1" ref="L4344" ca="1">IF($K4344="",OFFSET(L4344,-1,,,),K4344)</f>
        <v>16.01</v>
      </c>
      <c r="M4344" s="175" t="str" cm="1">
        <f t="array" aca="1" ref="M4344" ca="1">IF(OR($K4344=0,$K4344=""),OFFSET(M4344,-1,,,),O4344)</f>
        <v>EQUIPAMENTOS</v>
      </c>
      <c r="N4344" s="67" t="s">
        <v>4182</v>
      </c>
      <c r="O4344" s="68" t="s">
        <v>4912</v>
      </c>
      <c r="P4344" s="68"/>
      <c r="Q4344" s="68" t="s">
        <v>3257</v>
      </c>
      <c r="R4344" s="69">
        <v>0</v>
      </c>
      <c r="S4344" s="70">
        <v>4000.0000000000005</v>
      </c>
      <c r="T4344" s="70">
        <v>0</v>
      </c>
      <c r="U4344" s="67" t="s">
        <v>2082</v>
      </c>
      <c r="V4344" s="71" t="s">
        <v>4205</v>
      </c>
      <c r="W4344" s="171"/>
      <c r="X4344" s="172"/>
      <c r="Y4344" s="176">
        <f t="shared" si="2130"/>
        <v>0</v>
      </c>
      <c r="AA4344" s="192"/>
    </row>
    <row r="4345" spans="2:27" hidden="1">
      <c r="B4345" s="189">
        <f t="shared" si="2123"/>
        <v>0</v>
      </c>
      <c r="C4345" s="189">
        <f t="shared" ca="1" si="2124"/>
        <v>0</v>
      </c>
      <c r="D4345" s="189">
        <f t="shared" si="2125"/>
        <v>0</v>
      </c>
      <c r="E4345" s="189">
        <f t="shared" ca="1" si="2126"/>
        <v>0</v>
      </c>
      <c r="F4345" s="189">
        <f t="shared" si="2127"/>
        <v>0</v>
      </c>
      <c r="G4345" s="189" cm="1">
        <f t="array" aca="1" ref="G4345" ca="1">OFFSET(G4345,-1,,,)+1</f>
        <v>4340</v>
      </c>
      <c r="H4345" s="189">
        <f t="shared" si="2115"/>
        <v>0</v>
      </c>
      <c r="I4345" s="189">
        <f t="shared" si="2128"/>
        <v>0</v>
      </c>
      <c r="J4345" s="179">
        <f t="shared" si="2129"/>
        <v>0</v>
      </c>
      <c r="K4345" s="173"/>
      <c r="L4345" s="174" t="str" cm="1">
        <f t="array" aca="1" ref="L4345" ca="1">IF($K4345="",OFFSET(L4345,-1,,,),K4345)</f>
        <v>16.01</v>
      </c>
      <c r="M4345" s="175" t="str" cm="1">
        <f t="array" aca="1" ref="M4345" ca="1">IF(OR($K4345=0,$K4345=""),OFFSET(M4345,-1,,,),O4345)</f>
        <v>EQUIPAMENTOS</v>
      </c>
      <c r="N4345" s="67" t="s">
        <v>4183</v>
      </c>
      <c r="O4345" s="68" t="s">
        <v>2097</v>
      </c>
      <c r="P4345" s="68"/>
      <c r="Q4345" s="68" t="s">
        <v>3259</v>
      </c>
      <c r="R4345" s="69">
        <v>0</v>
      </c>
      <c r="S4345" s="70">
        <v>48400</v>
      </c>
      <c r="T4345" s="70">
        <v>0</v>
      </c>
      <c r="U4345" s="67" t="s">
        <v>2096</v>
      </c>
      <c r="V4345" s="71" t="s">
        <v>4206</v>
      </c>
      <c r="W4345" s="171"/>
      <c r="X4345" s="172"/>
      <c r="Y4345" s="176">
        <f t="shared" si="2130"/>
        <v>0</v>
      </c>
      <c r="AA4345" s="192"/>
    </row>
    <row r="4346" spans="2:27" hidden="1">
      <c r="B4346" s="189">
        <f t="shared" si="2123"/>
        <v>0</v>
      </c>
      <c r="C4346" s="189">
        <f t="shared" ca="1" si="2124"/>
        <v>0</v>
      </c>
      <c r="D4346" s="189">
        <f t="shared" si="2125"/>
        <v>0</v>
      </c>
      <c r="E4346" s="189">
        <f t="shared" ca="1" si="2126"/>
        <v>0</v>
      </c>
      <c r="F4346" s="189">
        <f t="shared" si="2127"/>
        <v>0</v>
      </c>
      <c r="G4346" s="189" cm="1">
        <f t="array" aca="1" ref="G4346" ca="1">OFFSET(G4346,-1,,,)+1</f>
        <v>4341</v>
      </c>
      <c r="H4346" s="189">
        <f t="shared" si="2115"/>
        <v>0</v>
      </c>
      <c r="I4346" s="189">
        <f t="shared" si="2128"/>
        <v>0</v>
      </c>
      <c r="J4346" s="179">
        <f t="shared" si="2129"/>
        <v>0</v>
      </c>
      <c r="K4346" s="173"/>
      <c r="L4346" s="174" t="str" cm="1">
        <f t="array" aca="1" ref="L4346" ca="1">IF($K4346="",OFFSET(L4346,-1,,,),K4346)</f>
        <v>16.01</v>
      </c>
      <c r="M4346" s="175" t="str" cm="1">
        <f t="array" aca="1" ref="M4346" ca="1">IF(OR($K4346=0,$K4346=""),OFFSET(M4346,-1,,,),O4346)</f>
        <v>EQUIPAMENTOS</v>
      </c>
      <c r="N4346" s="67" t="s">
        <v>4184</v>
      </c>
      <c r="O4346" s="68" t="s">
        <v>4913</v>
      </c>
      <c r="P4346" s="68"/>
      <c r="Q4346" s="68" t="s">
        <v>3257</v>
      </c>
      <c r="R4346" s="69"/>
      <c r="S4346" s="70"/>
      <c r="T4346" s="70">
        <v>0</v>
      </c>
      <c r="U4346" s="67" t="s">
        <v>2082</v>
      </c>
      <c r="V4346" s="71" t="s">
        <v>4205</v>
      </c>
      <c r="W4346" s="171"/>
      <c r="X4346" s="172"/>
      <c r="Y4346" s="176">
        <f t="shared" si="2130"/>
        <v>0</v>
      </c>
      <c r="AA4346" s="192"/>
    </row>
    <row r="4347" spans="2:27" hidden="1">
      <c r="B4347" s="189">
        <f t="shared" si="2123"/>
        <v>0</v>
      </c>
      <c r="C4347" s="189">
        <f t="shared" ca="1" si="2124"/>
        <v>0</v>
      </c>
      <c r="D4347" s="189">
        <f t="shared" si="2125"/>
        <v>0</v>
      </c>
      <c r="E4347" s="189">
        <f t="shared" ca="1" si="2126"/>
        <v>0</v>
      </c>
      <c r="F4347" s="189">
        <f t="shared" si="2127"/>
        <v>0</v>
      </c>
      <c r="G4347" s="189" cm="1">
        <f t="array" aca="1" ref="G4347" ca="1">OFFSET(G4347,-1,,,)+1</f>
        <v>4342</v>
      </c>
      <c r="H4347" s="189">
        <f t="shared" si="2115"/>
        <v>0</v>
      </c>
      <c r="I4347" s="189">
        <f t="shared" si="2128"/>
        <v>0</v>
      </c>
      <c r="J4347" s="179">
        <f t="shared" si="2129"/>
        <v>0</v>
      </c>
      <c r="K4347" s="173"/>
      <c r="L4347" s="174" t="str" cm="1">
        <f t="array" aca="1" ref="L4347" ca="1">IF($K4347="",OFFSET(L4347,-1,,,),K4347)</f>
        <v>16.01</v>
      </c>
      <c r="M4347" s="175" t="str" cm="1">
        <f t="array" aca="1" ref="M4347" ca="1">IF(OR($K4347=0,$K4347=""),OFFSET(M4347,-1,,,),O4347)</f>
        <v>EQUIPAMENTOS</v>
      </c>
      <c r="N4347" s="67" t="s">
        <v>2968</v>
      </c>
      <c r="O4347" s="68" t="s">
        <v>3160</v>
      </c>
      <c r="P4347" s="68"/>
      <c r="Q4347" s="68" t="s">
        <v>3257</v>
      </c>
      <c r="R4347" s="69">
        <v>0</v>
      </c>
      <c r="S4347" s="70">
        <v>2500</v>
      </c>
      <c r="T4347" s="70">
        <v>0</v>
      </c>
      <c r="U4347" s="67" t="s">
        <v>2054</v>
      </c>
      <c r="V4347" s="71" t="s">
        <v>2055</v>
      </c>
      <c r="W4347" s="171"/>
      <c r="X4347" s="172"/>
      <c r="Y4347" s="176">
        <f t="shared" si="2130"/>
        <v>0</v>
      </c>
      <c r="AA4347" s="192"/>
    </row>
    <row r="4348" spans="2:27" hidden="1">
      <c r="B4348" s="189">
        <f t="shared" si="2123"/>
        <v>0</v>
      </c>
      <c r="C4348" s="189">
        <f t="shared" ca="1" si="2124"/>
        <v>0</v>
      </c>
      <c r="D4348" s="189">
        <f t="shared" si="2125"/>
        <v>0</v>
      </c>
      <c r="E4348" s="189">
        <f t="shared" ca="1" si="2126"/>
        <v>0</v>
      </c>
      <c r="F4348" s="189">
        <f t="shared" si="2127"/>
        <v>0</v>
      </c>
      <c r="G4348" s="189" cm="1">
        <f t="array" aca="1" ref="G4348" ca="1">OFFSET(G4348,-1,,,)+1</f>
        <v>4343</v>
      </c>
      <c r="H4348" s="189">
        <f t="shared" si="2115"/>
        <v>0</v>
      </c>
      <c r="I4348" s="189">
        <f t="shared" si="2128"/>
        <v>0</v>
      </c>
      <c r="J4348" s="179">
        <f t="shared" si="2129"/>
        <v>0</v>
      </c>
      <c r="K4348" s="173"/>
      <c r="L4348" s="174" t="str" cm="1">
        <f t="array" aca="1" ref="L4348" ca="1">IF($K4348="",OFFSET(L4348,-1,,,),K4348)</f>
        <v>16.01</v>
      </c>
      <c r="M4348" s="175" t="str" cm="1">
        <f t="array" aca="1" ref="M4348" ca="1">IF(OR($K4348=0,$K4348=""),OFFSET(M4348,-1,,,),O4348)</f>
        <v>EQUIPAMENTOS</v>
      </c>
      <c r="N4348" s="67" t="s">
        <v>2969</v>
      </c>
      <c r="O4348" s="68" t="s">
        <v>3161</v>
      </c>
      <c r="P4348" s="68"/>
      <c r="Q4348" s="68" t="s">
        <v>3259</v>
      </c>
      <c r="R4348" s="69">
        <v>0</v>
      </c>
      <c r="S4348" s="70">
        <v>28000</v>
      </c>
      <c r="T4348" s="70">
        <v>0</v>
      </c>
      <c r="U4348" s="67" t="s">
        <v>2054</v>
      </c>
      <c r="V4348" s="71" t="s">
        <v>2055</v>
      </c>
      <c r="W4348" s="171"/>
      <c r="X4348" s="172"/>
      <c r="Y4348" s="176">
        <f t="shared" si="2130"/>
        <v>0</v>
      </c>
      <c r="AA4348" s="192"/>
    </row>
    <row r="4349" spans="2:27" hidden="1">
      <c r="B4349" s="189">
        <f t="shared" si="2123"/>
        <v>0</v>
      </c>
      <c r="C4349" s="189">
        <f t="shared" ca="1" si="2124"/>
        <v>0</v>
      </c>
      <c r="D4349" s="189">
        <f t="shared" si="2125"/>
        <v>0</v>
      </c>
      <c r="E4349" s="189">
        <f t="shared" ca="1" si="2126"/>
        <v>0</v>
      </c>
      <c r="F4349" s="189">
        <f t="shared" si="2127"/>
        <v>0</v>
      </c>
      <c r="G4349" s="189" cm="1">
        <f t="array" aca="1" ref="G4349" ca="1">OFFSET(G4349,-1,,,)+1</f>
        <v>4344</v>
      </c>
      <c r="H4349" s="189">
        <f t="shared" si="2115"/>
        <v>0</v>
      </c>
      <c r="I4349" s="189">
        <f t="shared" si="2128"/>
        <v>0</v>
      </c>
      <c r="J4349" s="179">
        <f t="shared" si="2129"/>
        <v>0</v>
      </c>
      <c r="K4349" s="173"/>
      <c r="L4349" s="174" t="str" cm="1">
        <f t="array" aca="1" ref="L4349" ca="1">IF($K4349="",OFFSET(L4349,-1,,,),K4349)</f>
        <v>16.01</v>
      </c>
      <c r="M4349" s="175" t="str" cm="1">
        <f t="array" aca="1" ref="M4349" ca="1">IF(OR($K4349=0,$K4349=""),OFFSET(M4349,-1,,,),O4349)</f>
        <v>EQUIPAMENTOS</v>
      </c>
      <c r="N4349" s="67" t="s">
        <v>2970</v>
      </c>
      <c r="O4349" s="68" t="s">
        <v>3162</v>
      </c>
      <c r="P4349" s="68"/>
      <c r="Q4349" s="68" t="s">
        <v>3259</v>
      </c>
      <c r="R4349" s="69"/>
      <c r="S4349" s="70">
        <v>1500</v>
      </c>
      <c r="T4349" s="70">
        <v>0</v>
      </c>
      <c r="U4349" s="67" t="s">
        <v>1634</v>
      </c>
      <c r="V4349" s="71" t="s">
        <v>1635</v>
      </c>
      <c r="W4349" s="171"/>
      <c r="X4349" s="172"/>
      <c r="Y4349" s="176">
        <f t="shared" si="2130"/>
        <v>0</v>
      </c>
      <c r="AA4349" s="192"/>
    </row>
    <row r="4350" spans="2:27" hidden="1">
      <c r="B4350" s="189">
        <f t="shared" si="2123"/>
        <v>0</v>
      </c>
      <c r="C4350" s="189">
        <f t="shared" ca="1" si="2124"/>
        <v>0</v>
      </c>
      <c r="D4350" s="189">
        <f t="shared" si="2125"/>
        <v>0</v>
      </c>
      <c r="E4350" s="189">
        <f t="shared" ca="1" si="2126"/>
        <v>0</v>
      </c>
      <c r="F4350" s="189">
        <f t="shared" si="2127"/>
        <v>0</v>
      </c>
      <c r="G4350" s="189" cm="1">
        <f t="array" aca="1" ref="G4350" ca="1">OFFSET(G4350,-1,,,)+1</f>
        <v>4345</v>
      </c>
      <c r="H4350" s="189">
        <f t="shared" ref="H4350:H4413" si="2131">IF(OR($K4350=0,$K4350=""),$W4350,0)</f>
        <v>0</v>
      </c>
      <c r="I4350" s="189">
        <f t="shared" si="2128"/>
        <v>0</v>
      </c>
      <c r="J4350" s="179">
        <f t="shared" si="2129"/>
        <v>0</v>
      </c>
      <c r="K4350" s="173"/>
      <c r="L4350" s="174" t="str" cm="1">
        <f t="array" aca="1" ref="L4350" ca="1">IF($K4350="",OFFSET(L4350,-1,,,),K4350)</f>
        <v>16.01</v>
      </c>
      <c r="M4350" s="175" t="str" cm="1">
        <f t="array" aca="1" ref="M4350" ca="1">IF(OR($K4350=0,$K4350=""),OFFSET(M4350,-1,,,),O4350)</f>
        <v>EQUIPAMENTOS</v>
      </c>
      <c r="N4350" s="67" t="s">
        <v>1613</v>
      </c>
      <c r="O4350" s="68" t="s">
        <v>3163</v>
      </c>
      <c r="P4350" s="68"/>
      <c r="Q4350" s="68" t="s">
        <v>3260</v>
      </c>
      <c r="R4350" s="69"/>
      <c r="S4350" s="70"/>
      <c r="T4350" s="70">
        <v>0</v>
      </c>
      <c r="U4350" s="67" t="s">
        <v>1634</v>
      </c>
      <c r="V4350" s="71" t="s">
        <v>1635</v>
      </c>
      <c r="W4350" s="171"/>
      <c r="X4350" s="172"/>
      <c r="Y4350" s="176">
        <f t="shared" si="2130"/>
        <v>0</v>
      </c>
      <c r="AA4350" s="192"/>
    </row>
    <row r="4351" spans="2:27" hidden="1">
      <c r="B4351" s="189">
        <f t="shared" si="2123"/>
        <v>0</v>
      </c>
      <c r="C4351" s="189">
        <f t="shared" ca="1" si="2124"/>
        <v>0</v>
      </c>
      <c r="D4351" s="189">
        <f t="shared" si="2125"/>
        <v>0</v>
      </c>
      <c r="E4351" s="189">
        <f t="shared" ca="1" si="2126"/>
        <v>0</v>
      </c>
      <c r="F4351" s="189">
        <f t="shared" si="2127"/>
        <v>0</v>
      </c>
      <c r="G4351" s="189" cm="1">
        <f t="array" aca="1" ref="G4351" ca="1">OFFSET(G4351,-1,,,)+1</f>
        <v>4346</v>
      </c>
      <c r="H4351" s="189">
        <f t="shared" si="2131"/>
        <v>0</v>
      </c>
      <c r="I4351" s="189">
        <f t="shared" si="2128"/>
        <v>0</v>
      </c>
      <c r="J4351" s="179">
        <f t="shared" si="2129"/>
        <v>0</v>
      </c>
      <c r="K4351" s="173"/>
      <c r="L4351" s="174" t="str" cm="1">
        <f t="array" aca="1" ref="L4351" ca="1">IF($K4351="",OFFSET(L4351,-1,,,),K4351)</f>
        <v>16.01</v>
      </c>
      <c r="M4351" s="175" t="str" cm="1">
        <f t="array" aca="1" ref="M4351" ca="1">IF(OR($K4351=0,$K4351=""),OFFSET(M4351,-1,,,),O4351)</f>
        <v>EQUIPAMENTOS</v>
      </c>
      <c r="N4351" s="67" t="s">
        <v>1616</v>
      </c>
      <c r="O4351" s="68" t="s">
        <v>3164</v>
      </c>
      <c r="P4351" s="68"/>
      <c r="Q4351" s="68" t="s">
        <v>3259</v>
      </c>
      <c r="R4351" s="69"/>
      <c r="S4351" s="70"/>
      <c r="T4351" s="70">
        <v>0</v>
      </c>
      <c r="U4351" s="67" t="s">
        <v>1634</v>
      </c>
      <c r="V4351" s="71" t="s">
        <v>1635</v>
      </c>
      <c r="W4351" s="171"/>
      <c r="X4351" s="172"/>
      <c r="Y4351" s="176">
        <f t="shared" si="2130"/>
        <v>0</v>
      </c>
      <c r="AA4351" s="192"/>
    </row>
    <row r="4352" spans="2:27" hidden="1">
      <c r="B4352" s="189">
        <f t="shared" si="2123"/>
        <v>0</v>
      </c>
      <c r="C4352" s="189">
        <f t="shared" ca="1" si="2124"/>
        <v>0</v>
      </c>
      <c r="D4352" s="189">
        <f t="shared" si="2125"/>
        <v>0</v>
      </c>
      <c r="E4352" s="189">
        <f t="shared" ca="1" si="2126"/>
        <v>0</v>
      </c>
      <c r="F4352" s="189">
        <f t="shared" si="2127"/>
        <v>0</v>
      </c>
      <c r="G4352" s="189" cm="1">
        <f t="array" aca="1" ref="G4352" ca="1">OFFSET(G4352,-1,,,)+1</f>
        <v>4347</v>
      </c>
      <c r="H4352" s="189">
        <f t="shared" si="2131"/>
        <v>0</v>
      </c>
      <c r="I4352" s="189">
        <f t="shared" si="2128"/>
        <v>0</v>
      </c>
      <c r="J4352" s="179">
        <f t="shared" si="2129"/>
        <v>0</v>
      </c>
      <c r="K4352" s="173"/>
      <c r="L4352" s="174" t="str" cm="1">
        <f t="array" aca="1" ref="L4352" ca="1">IF($K4352="",OFFSET(L4352,-1,,,),K4352)</f>
        <v>16.01</v>
      </c>
      <c r="M4352" s="175" t="str" cm="1">
        <f t="array" aca="1" ref="M4352" ca="1">IF(OR($K4352=0,$K4352=""),OFFSET(M4352,-1,,,),O4352)</f>
        <v>EQUIPAMENTOS</v>
      </c>
      <c r="N4352" s="67" t="s">
        <v>2971</v>
      </c>
      <c r="O4352" s="68" t="s">
        <v>3165</v>
      </c>
      <c r="P4352" s="68"/>
      <c r="Q4352" s="68" t="s">
        <v>3259</v>
      </c>
      <c r="R4352" s="69"/>
      <c r="S4352" s="70"/>
      <c r="T4352" s="70">
        <v>0</v>
      </c>
      <c r="U4352" s="67" t="s">
        <v>1634</v>
      </c>
      <c r="V4352" s="71" t="s">
        <v>1635</v>
      </c>
      <c r="W4352" s="171"/>
      <c r="X4352" s="172"/>
      <c r="Y4352" s="176">
        <f t="shared" si="2130"/>
        <v>0</v>
      </c>
      <c r="AA4352" s="192"/>
    </row>
    <row r="4353" spans="2:27" hidden="1">
      <c r="B4353" s="189">
        <f t="shared" si="2123"/>
        <v>0</v>
      </c>
      <c r="C4353" s="189">
        <f t="shared" ca="1" si="2124"/>
        <v>0</v>
      </c>
      <c r="D4353" s="189">
        <f t="shared" si="2125"/>
        <v>0</v>
      </c>
      <c r="E4353" s="189">
        <f t="shared" ca="1" si="2126"/>
        <v>0</v>
      </c>
      <c r="F4353" s="189">
        <f t="shared" si="2127"/>
        <v>0</v>
      </c>
      <c r="G4353" s="189" cm="1">
        <f t="array" aca="1" ref="G4353" ca="1">OFFSET(G4353,-1,,,)+1</f>
        <v>4348</v>
      </c>
      <c r="H4353" s="189">
        <f t="shared" si="2131"/>
        <v>0</v>
      </c>
      <c r="I4353" s="189">
        <f t="shared" si="2128"/>
        <v>0</v>
      </c>
      <c r="J4353" s="179">
        <f t="shared" si="2129"/>
        <v>0</v>
      </c>
      <c r="K4353" s="173"/>
      <c r="L4353" s="174" t="str" cm="1">
        <f t="array" aca="1" ref="L4353" ca="1">IF($K4353="",OFFSET(L4353,-1,,,),K4353)</f>
        <v>16.01</v>
      </c>
      <c r="M4353" s="175" t="str" cm="1">
        <f t="array" aca="1" ref="M4353" ca="1">IF(OR($K4353=0,$K4353=""),OFFSET(M4353,-1,,,),O4353)</f>
        <v>EQUIPAMENTOS</v>
      </c>
      <c r="N4353" s="67" t="s">
        <v>1625</v>
      </c>
      <c r="O4353" s="68" t="s">
        <v>4914</v>
      </c>
      <c r="P4353" s="68"/>
      <c r="Q4353" s="68" t="s">
        <v>3262</v>
      </c>
      <c r="R4353" s="69">
        <v>280</v>
      </c>
      <c r="S4353" s="70">
        <v>165</v>
      </c>
      <c r="T4353" s="70">
        <v>46200</v>
      </c>
      <c r="U4353" s="67" t="s">
        <v>2103</v>
      </c>
      <c r="V4353" s="71" t="s">
        <v>4203</v>
      </c>
      <c r="W4353" s="171"/>
      <c r="X4353" s="172"/>
      <c r="Y4353" s="176">
        <f t="shared" si="2130"/>
        <v>0</v>
      </c>
      <c r="AA4353" s="192"/>
    </row>
    <row r="4354" spans="2:27" hidden="1">
      <c r="B4354" s="189">
        <f t="shared" si="2123"/>
        <v>0</v>
      </c>
      <c r="C4354" s="189">
        <f t="shared" ca="1" si="2124"/>
        <v>0</v>
      </c>
      <c r="D4354" s="189">
        <f t="shared" si="2125"/>
        <v>0</v>
      </c>
      <c r="E4354" s="189">
        <f t="shared" ca="1" si="2126"/>
        <v>0</v>
      </c>
      <c r="F4354" s="189">
        <f t="shared" si="2127"/>
        <v>0</v>
      </c>
      <c r="G4354" s="189" cm="1">
        <f t="array" aca="1" ref="G4354" ca="1">OFFSET(G4354,-1,,,)+1</f>
        <v>4349</v>
      </c>
      <c r="H4354" s="189">
        <f t="shared" si="2131"/>
        <v>0</v>
      </c>
      <c r="I4354" s="189">
        <f t="shared" si="2128"/>
        <v>0</v>
      </c>
      <c r="J4354" s="179">
        <f t="shared" si="2129"/>
        <v>0</v>
      </c>
      <c r="K4354" s="173"/>
      <c r="L4354" s="174" t="str" cm="1">
        <f t="array" aca="1" ref="L4354" ca="1">IF($K4354="",OFFSET(L4354,-1,,,),K4354)</f>
        <v>16.01</v>
      </c>
      <c r="M4354" s="175" t="str" cm="1">
        <f t="array" aca="1" ref="M4354" ca="1">IF(OR($K4354=0,$K4354=""),OFFSET(M4354,-1,,,),O4354)</f>
        <v>EQUIPAMENTOS</v>
      </c>
      <c r="N4354" s="67" t="s">
        <v>2972</v>
      </c>
      <c r="O4354" s="68" t="s">
        <v>3166</v>
      </c>
      <c r="P4354" s="68"/>
      <c r="Q4354" s="68" t="s">
        <v>3260</v>
      </c>
      <c r="R4354" s="69"/>
      <c r="S4354" s="70"/>
      <c r="T4354" s="70">
        <v>0</v>
      </c>
      <c r="U4354" s="67" t="s">
        <v>1634</v>
      </c>
      <c r="V4354" s="71" t="s">
        <v>1635</v>
      </c>
      <c r="W4354" s="171"/>
      <c r="X4354" s="172"/>
      <c r="Y4354" s="176">
        <f t="shared" si="2130"/>
        <v>0</v>
      </c>
      <c r="AA4354" s="192"/>
    </row>
    <row r="4355" spans="2:27" hidden="1">
      <c r="B4355" s="189">
        <f t="shared" si="2123"/>
        <v>0</v>
      </c>
      <c r="C4355" s="189">
        <f t="shared" ca="1" si="2124"/>
        <v>0</v>
      </c>
      <c r="D4355" s="189">
        <f t="shared" si="2125"/>
        <v>0</v>
      </c>
      <c r="E4355" s="189">
        <f t="shared" ca="1" si="2126"/>
        <v>0</v>
      </c>
      <c r="F4355" s="189">
        <f t="shared" si="2127"/>
        <v>0</v>
      </c>
      <c r="G4355" s="189" cm="1">
        <f t="array" aca="1" ref="G4355" ca="1">OFFSET(G4355,-1,,,)+1</f>
        <v>4350</v>
      </c>
      <c r="H4355" s="189">
        <f t="shared" si="2131"/>
        <v>0</v>
      </c>
      <c r="I4355" s="189">
        <f t="shared" si="2128"/>
        <v>0</v>
      </c>
      <c r="J4355" s="179">
        <f t="shared" si="2129"/>
        <v>0</v>
      </c>
      <c r="K4355" s="173"/>
      <c r="L4355" s="174" t="str" cm="1">
        <f t="array" aca="1" ref="L4355" ca="1">IF($K4355="",OFFSET(L4355,-1,,,),K4355)</f>
        <v>16.01</v>
      </c>
      <c r="M4355" s="175" t="str" cm="1">
        <f t="array" aca="1" ref="M4355" ca="1">IF(OR($K4355=0,$K4355=""),OFFSET(M4355,-1,,,),O4355)</f>
        <v>EQUIPAMENTOS</v>
      </c>
      <c r="N4355" s="67" t="s">
        <v>1625</v>
      </c>
      <c r="O4355" s="68" t="s">
        <v>4915</v>
      </c>
      <c r="P4355" s="68"/>
      <c r="Q4355" s="68" t="s">
        <v>3259</v>
      </c>
      <c r="R4355" s="69">
        <v>1</v>
      </c>
      <c r="S4355" s="70">
        <v>3000</v>
      </c>
      <c r="T4355" s="70">
        <v>3000</v>
      </c>
      <c r="U4355" s="67" t="s">
        <v>2103</v>
      </c>
      <c r="V4355" s="71" t="s">
        <v>4203</v>
      </c>
      <c r="W4355" s="171"/>
      <c r="X4355" s="172"/>
      <c r="Y4355" s="176">
        <f t="shared" si="2130"/>
        <v>0</v>
      </c>
      <c r="AA4355" s="192"/>
    </row>
    <row r="4356" spans="2:27" hidden="1">
      <c r="B4356" s="189">
        <f t="shared" si="2123"/>
        <v>0</v>
      </c>
      <c r="C4356" s="189">
        <f t="shared" ca="1" si="2124"/>
        <v>0</v>
      </c>
      <c r="D4356" s="189">
        <f t="shared" si="2125"/>
        <v>0</v>
      </c>
      <c r="E4356" s="189">
        <f t="shared" ca="1" si="2126"/>
        <v>0</v>
      </c>
      <c r="F4356" s="189">
        <f t="shared" si="2127"/>
        <v>0</v>
      </c>
      <c r="G4356" s="189" cm="1">
        <f t="array" aca="1" ref="G4356" ca="1">OFFSET(G4356,-1,,,)+1</f>
        <v>4351</v>
      </c>
      <c r="H4356" s="189">
        <f t="shared" si="2131"/>
        <v>0</v>
      </c>
      <c r="I4356" s="189">
        <f t="shared" si="2128"/>
        <v>0</v>
      </c>
      <c r="J4356" s="179">
        <f t="shared" si="2129"/>
        <v>0</v>
      </c>
      <c r="K4356" s="173"/>
      <c r="L4356" s="174" t="str" cm="1">
        <f t="array" aca="1" ref="L4356" ca="1">IF($K4356="",OFFSET(L4356,-1,,,),K4356)</f>
        <v>16.01</v>
      </c>
      <c r="M4356" s="175" t="str" cm="1">
        <f t="array" aca="1" ref="M4356" ca="1">IF(OR($K4356=0,$K4356=""),OFFSET(M4356,-1,,,),O4356)</f>
        <v>EQUIPAMENTOS</v>
      </c>
      <c r="N4356" s="67" t="s">
        <v>2987</v>
      </c>
      <c r="O4356" s="68" t="s">
        <v>4916</v>
      </c>
      <c r="P4356" s="68"/>
      <c r="Q4356" s="68" t="s">
        <v>3260</v>
      </c>
      <c r="R4356" s="69">
        <v>2</v>
      </c>
      <c r="S4356" s="70">
        <v>9000</v>
      </c>
      <c r="T4356" s="70">
        <v>18000</v>
      </c>
      <c r="U4356" s="67" t="s">
        <v>2103</v>
      </c>
      <c r="V4356" s="71" t="s">
        <v>4203</v>
      </c>
      <c r="W4356" s="171"/>
      <c r="X4356" s="172"/>
      <c r="Y4356" s="176">
        <f t="shared" si="2130"/>
        <v>0</v>
      </c>
      <c r="AA4356" s="192"/>
    </row>
    <row r="4357" spans="2:27" hidden="1">
      <c r="B4357" s="189">
        <f t="shared" si="2123"/>
        <v>0</v>
      </c>
      <c r="C4357" s="189">
        <f t="shared" ca="1" si="2124"/>
        <v>0</v>
      </c>
      <c r="D4357" s="189">
        <f t="shared" si="2125"/>
        <v>0</v>
      </c>
      <c r="E4357" s="189">
        <f t="shared" ca="1" si="2126"/>
        <v>0</v>
      </c>
      <c r="F4357" s="189">
        <f t="shared" si="2127"/>
        <v>0</v>
      </c>
      <c r="G4357" s="189" cm="1">
        <f t="array" aca="1" ref="G4357" ca="1">OFFSET(G4357,-1,,,)+1</f>
        <v>4352</v>
      </c>
      <c r="H4357" s="189">
        <f t="shared" si="2131"/>
        <v>0</v>
      </c>
      <c r="I4357" s="189">
        <f t="shared" si="2128"/>
        <v>0</v>
      </c>
      <c r="J4357" s="179">
        <f t="shared" si="2129"/>
        <v>0</v>
      </c>
      <c r="K4357" s="173"/>
      <c r="L4357" s="174" t="str" cm="1">
        <f t="array" aca="1" ref="L4357" ca="1">IF($K4357="",OFFSET(L4357,-1,,,),K4357)</f>
        <v>16.01</v>
      </c>
      <c r="M4357" s="175" t="str" cm="1">
        <f t="array" aca="1" ref="M4357" ca="1">IF(OR($K4357=0,$K4357=""),OFFSET(M4357,-1,,,),O4357)</f>
        <v>EQUIPAMENTOS</v>
      </c>
      <c r="N4357" s="67" t="s">
        <v>1628</v>
      </c>
      <c r="O4357" s="68" t="s">
        <v>4917</v>
      </c>
      <c r="P4357" s="68"/>
      <c r="Q4357" s="68" t="s">
        <v>3259</v>
      </c>
      <c r="R4357" s="69">
        <v>7</v>
      </c>
      <c r="S4357" s="70">
        <v>40581.414285714287</v>
      </c>
      <c r="T4357" s="70">
        <v>284069.90000000002</v>
      </c>
      <c r="U4357" s="67" t="s">
        <v>2103</v>
      </c>
      <c r="V4357" s="71" t="s">
        <v>4203</v>
      </c>
      <c r="W4357" s="171"/>
      <c r="X4357" s="172"/>
      <c r="Y4357" s="176">
        <f t="shared" si="2130"/>
        <v>0</v>
      </c>
      <c r="AA4357" s="192"/>
    </row>
    <row r="4358" spans="2:27" hidden="1">
      <c r="B4358" s="189">
        <f t="shared" si="2123"/>
        <v>0</v>
      </c>
      <c r="C4358" s="189">
        <f t="shared" ca="1" si="2124"/>
        <v>0</v>
      </c>
      <c r="D4358" s="189">
        <f t="shared" si="2125"/>
        <v>0</v>
      </c>
      <c r="E4358" s="189">
        <f t="shared" ca="1" si="2126"/>
        <v>0</v>
      </c>
      <c r="F4358" s="189">
        <f t="shared" si="2127"/>
        <v>0</v>
      </c>
      <c r="G4358" s="189" cm="1">
        <f t="array" aca="1" ref="G4358" ca="1">OFFSET(G4358,-1,,,)+1</f>
        <v>4353</v>
      </c>
      <c r="H4358" s="189">
        <f t="shared" si="2131"/>
        <v>0</v>
      </c>
      <c r="I4358" s="189">
        <f t="shared" si="2128"/>
        <v>0</v>
      </c>
      <c r="J4358" s="179">
        <f t="shared" si="2129"/>
        <v>0</v>
      </c>
      <c r="K4358" s="173"/>
      <c r="L4358" s="174" t="str" cm="1">
        <f t="array" aca="1" ref="L4358" ca="1">IF($K4358="",OFFSET(L4358,-1,,,),K4358)</f>
        <v>16.01</v>
      </c>
      <c r="M4358" s="175" t="str" cm="1">
        <f t="array" aca="1" ref="M4358" ca="1">IF(OR($K4358=0,$K4358=""),OFFSET(M4358,-1,,,),O4358)</f>
        <v>EQUIPAMENTOS</v>
      </c>
      <c r="N4358" s="67" t="s">
        <v>1629</v>
      </c>
      <c r="O4358" s="68" t="s">
        <v>4918</v>
      </c>
      <c r="P4358" s="68"/>
      <c r="Q4358" s="68" t="s">
        <v>3260</v>
      </c>
      <c r="R4358" s="69">
        <v>1</v>
      </c>
      <c r="S4358" s="70">
        <v>33900</v>
      </c>
      <c r="T4358" s="70">
        <v>33900</v>
      </c>
      <c r="U4358" s="67" t="s">
        <v>2103</v>
      </c>
      <c r="V4358" s="71" t="s">
        <v>4203</v>
      </c>
      <c r="W4358" s="171"/>
      <c r="X4358" s="172"/>
      <c r="Y4358" s="176">
        <f t="shared" si="2130"/>
        <v>0</v>
      </c>
      <c r="AA4358" s="192"/>
    </row>
    <row r="4359" spans="2:27" hidden="1">
      <c r="B4359" s="189">
        <f t="shared" si="2123"/>
        <v>0</v>
      </c>
      <c r="C4359" s="189">
        <f t="shared" ca="1" si="2124"/>
        <v>0</v>
      </c>
      <c r="D4359" s="189">
        <f t="shared" si="2125"/>
        <v>0</v>
      </c>
      <c r="E4359" s="189">
        <f t="shared" ca="1" si="2126"/>
        <v>0</v>
      </c>
      <c r="F4359" s="189">
        <f t="shared" si="2127"/>
        <v>0</v>
      </c>
      <c r="G4359" s="189" cm="1">
        <f t="array" aca="1" ref="G4359" ca="1">OFFSET(G4359,-1,,,)+1</f>
        <v>4354</v>
      </c>
      <c r="H4359" s="189">
        <f t="shared" si="2131"/>
        <v>0</v>
      </c>
      <c r="I4359" s="189">
        <f t="shared" si="2128"/>
        <v>0</v>
      </c>
      <c r="J4359" s="179">
        <f t="shared" si="2129"/>
        <v>0</v>
      </c>
      <c r="K4359" s="173"/>
      <c r="L4359" s="174" t="str" cm="1">
        <f t="array" aca="1" ref="L4359" ca="1">IF($K4359="",OFFSET(L4359,-1,,,),K4359)</f>
        <v>16.01</v>
      </c>
      <c r="M4359" s="175" t="str" cm="1">
        <f t="array" aca="1" ref="M4359" ca="1">IF(OR($K4359=0,$K4359=""),OFFSET(M4359,-1,,,),O4359)</f>
        <v>EQUIPAMENTOS</v>
      </c>
      <c r="N4359" s="67" t="s">
        <v>1630</v>
      </c>
      <c r="O4359" s="68" t="s">
        <v>4919</v>
      </c>
      <c r="P4359" s="68"/>
      <c r="Q4359" s="68" t="s">
        <v>3260</v>
      </c>
      <c r="R4359" s="69">
        <v>0</v>
      </c>
      <c r="S4359" s="70">
        <v>80000</v>
      </c>
      <c r="T4359" s="70">
        <v>0</v>
      </c>
      <c r="U4359" s="67" t="s">
        <v>2103</v>
      </c>
      <c r="V4359" s="71" t="s">
        <v>4203</v>
      </c>
      <c r="W4359" s="171"/>
      <c r="X4359" s="172"/>
      <c r="Y4359" s="176">
        <f t="shared" si="2130"/>
        <v>0</v>
      </c>
      <c r="AA4359" s="192"/>
    </row>
    <row r="4360" spans="2:27" hidden="1">
      <c r="B4360" s="189">
        <f t="shared" si="2123"/>
        <v>0</v>
      </c>
      <c r="C4360" s="189">
        <f t="shared" ca="1" si="2124"/>
        <v>0</v>
      </c>
      <c r="D4360" s="189">
        <f t="shared" si="2125"/>
        <v>0</v>
      </c>
      <c r="E4360" s="189">
        <f t="shared" ca="1" si="2126"/>
        <v>0</v>
      </c>
      <c r="F4360" s="189">
        <f t="shared" si="2127"/>
        <v>0</v>
      </c>
      <c r="G4360" s="189" cm="1">
        <f t="array" aca="1" ref="G4360" ca="1">OFFSET(G4360,-1,,,)+1</f>
        <v>4355</v>
      </c>
      <c r="H4360" s="189">
        <f t="shared" si="2131"/>
        <v>0</v>
      </c>
      <c r="I4360" s="189">
        <f t="shared" si="2128"/>
        <v>0</v>
      </c>
      <c r="J4360" s="179">
        <f t="shared" si="2129"/>
        <v>0</v>
      </c>
      <c r="K4360" s="173"/>
      <c r="L4360" s="174" t="str" cm="1">
        <f t="array" aca="1" ref="L4360" ca="1">IF($K4360="",OFFSET(L4360,-1,,,),K4360)</f>
        <v>16.01</v>
      </c>
      <c r="M4360" s="175" t="str" cm="1">
        <f t="array" aca="1" ref="M4360" ca="1">IF(OR($K4360=0,$K4360=""),OFFSET(M4360,-1,,,),O4360)</f>
        <v>EQUIPAMENTOS</v>
      </c>
      <c r="N4360" s="67" t="s">
        <v>2973</v>
      </c>
      <c r="O4360" s="68" t="s">
        <v>3167</v>
      </c>
      <c r="P4360" s="68"/>
      <c r="Q4360" s="68" t="s">
        <v>3257</v>
      </c>
      <c r="R4360" s="69">
        <v>5.6000000000000005</v>
      </c>
      <c r="S4360" s="70">
        <v>1000</v>
      </c>
      <c r="T4360" s="70">
        <v>5600.0000000000009</v>
      </c>
      <c r="U4360" s="67" t="s">
        <v>1609</v>
      </c>
      <c r="V4360" s="71" t="s">
        <v>1610</v>
      </c>
      <c r="W4360" s="171"/>
      <c r="X4360" s="172"/>
      <c r="Y4360" s="176">
        <f t="shared" si="2130"/>
        <v>0</v>
      </c>
      <c r="AA4360" s="192"/>
    </row>
    <row r="4361" spans="2:27" hidden="1">
      <c r="B4361" s="189">
        <f t="shared" si="2123"/>
        <v>0</v>
      </c>
      <c r="C4361" s="189">
        <f t="shared" ca="1" si="2124"/>
        <v>0</v>
      </c>
      <c r="D4361" s="189">
        <f t="shared" si="2125"/>
        <v>0</v>
      </c>
      <c r="E4361" s="189">
        <f t="shared" ca="1" si="2126"/>
        <v>0</v>
      </c>
      <c r="F4361" s="189">
        <f t="shared" si="2127"/>
        <v>0</v>
      </c>
      <c r="G4361" s="189" cm="1">
        <f t="array" aca="1" ref="G4361" ca="1">OFFSET(G4361,-1,,,)+1</f>
        <v>4356</v>
      </c>
      <c r="H4361" s="189">
        <f t="shared" si="2131"/>
        <v>0</v>
      </c>
      <c r="I4361" s="189">
        <f t="shared" si="2128"/>
        <v>0</v>
      </c>
      <c r="J4361" s="179">
        <f t="shared" si="2129"/>
        <v>0</v>
      </c>
      <c r="K4361" s="173"/>
      <c r="L4361" s="174" t="str" cm="1">
        <f t="array" aca="1" ref="L4361" ca="1">IF($K4361="",OFFSET(L4361,-1,,,),K4361)</f>
        <v>16.01</v>
      </c>
      <c r="M4361" s="175" t="str" cm="1">
        <f t="array" aca="1" ref="M4361" ca="1">IF(OR($K4361=0,$K4361=""),OFFSET(M4361,-1,,,),O4361)</f>
        <v>EQUIPAMENTOS</v>
      </c>
      <c r="N4361" s="67" t="s">
        <v>2974</v>
      </c>
      <c r="O4361" s="68" t="s">
        <v>3168</v>
      </c>
      <c r="P4361" s="68"/>
      <c r="Q4361" s="68" t="s">
        <v>3260</v>
      </c>
      <c r="R4361" s="69">
        <v>2</v>
      </c>
      <c r="S4361" s="70">
        <v>1400</v>
      </c>
      <c r="T4361" s="70">
        <v>2800</v>
      </c>
      <c r="U4361" s="67" t="s">
        <v>2072</v>
      </c>
      <c r="V4361" s="71" t="s">
        <v>2073</v>
      </c>
      <c r="W4361" s="171"/>
      <c r="X4361" s="172"/>
      <c r="Y4361" s="176">
        <f t="shared" si="2130"/>
        <v>0</v>
      </c>
      <c r="AA4361" s="192"/>
    </row>
    <row r="4362" spans="2:27" hidden="1">
      <c r="B4362" s="189">
        <f t="shared" si="2123"/>
        <v>0</v>
      </c>
      <c r="C4362" s="189">
        <f t="shared" ca="1" si="2124"/>
        <v>0</v>
      </c>
      <c r="D4362" s="189">
        <f t="shared" si="2125"/>
        <v>0</v>
      </c>
      <c r="E4362" s="189">
        <f t="shared" ca="1" si="2126"/>
        <v>0</v>
      </c>
      <c r="F4362" s="189">
        <f t="shared" si="2127"/>
        <v>0</v>
      </c>
      <c r="G4362" s="189" cm="1">
        <f t="array" aca="1" ref="G4362" ca="1">OFFSET(G4362,-1,,,)+1</f>
        <v>4357</v>
      </c>
      <c r="H4362" s="189">
        <f t="shared" si="2131"/>
        <v>0</v>
      </c>
      <c r="I4362" s="189">
        <f t="shared" si="2128"/>
        <v>0</v>
      </c>
      <c r="J4362" s="179">
        <f t="shared" si="2129"/>
        <v>0</v>
      </c>
      <c r="K4362" s="173"/>
      <c r="L4362" s="174" t="str" cm="1">
        <f t="array" aca="1" ref="L4362" ca="1">IF($K4362="",OFFSET(L4362,-1,,,),K4362)</f>
        <v>16.01</v>
      </c>
      <c r="M4362" s="175" t="str" cm="1">
        <f t="array" aca="1" ref="M4362" ca="1">IF(OR($K4362=0,$K4362=""),OFFSET(M4362,-1,,,),O4362)</f>
        <v>EQUIPAMENTOS</v>
      </c>
      <c r="N4362" s="67" t="s">
        <v>1619</v>
      </c>
      <c r="O4362" s="68" t="s">
        <v>3169</v>
      </c>
      <c r="P4362" s="68"/>
      <c r="Q4362" s="68" t="s">
        <v>3260</v>
      </c>
      <c r="R4362" s="69"/>
      <c r="S4362" s="70"/>
      <c r="T4362" s="70">
        <v>0</v>
      </c>
      <c r="U4362" s="67" t="s">
        <v>1620</v>
      </c>
      <c r="V4362" s="71" t="s">
        <v>1621</v>
      </c>
      <c r="W4362" s="171"/>
      <c r="X4362" s="172"/>
      <c r="Y4362" s="176">
        <f t="shared" si="2130"/>
        <v>0</v>
      </c>
      <c r="AA4362" s="192"/>
    </row>
    <row r="4363" spans="2:27" hidden="1">
      <c r="B4363" s="189">
        <f t="shared" si="2123"/>
        <v>0</v>
      </c>
      <c r="C4363" s="189">
        <f t="shared" ca="1" si="2124"/>
        <v>0</v>
      </c>
      <c r="D4363" s="189">
        <f t="shared" si="2125"/>
        <v>0</v>
      </c>
      <c r="E4363" s="189">
        <f t="shared" ca="1" si="2126"/>
        <v>0</v>
      </c>
      <c r="F4363" s="189">
        <f t="shared" si="2127"/>
        <v>0</v>
      </c>
      <c r="G4363" s="189" cm="1">
        <f t="array" aca="1" ref="G4363" ca="1">OFFSET(G4363,-1,,,)+1</f>
        <v>4358</v>
      </c>
      <c r="H4363" s="189">
        <f t="shared" si="2131"/>
        <v>0</v>
      </c>
      <c r="I4363" s="189">
        <f t="shared" si="2128"/>
        <v>0</v>
      </c>
      <c r="J4363" s="179">
        <f t="shared" si="2129"/>
        <v>0</v>
      </c>
      <c r="K4363" s="173"/>
      <c r="L4363" s="174" t="str" cm="1">
        <f t="array" aca="1" ref="L4363" ca="1">IF($K4363="",OFFSET(L4363,-1,,,),K4363)</f>
        <v>16.01</v>
      </c>
      <c r="M4363" s="175" t="str" cm="1">
        <f t="array" aca="1" ref="M4363" ca="1">IF(OR($K4363=0,$K4363=""),OFFSET(M4363,-1,,,),O4363)</f>
        <v>EQUIPAMENTOS</v>
      </c>
      <c r="N4363" s="67" t="s">
        <v>1622</v>
      </c>
      <c r="O4363" s="68" t="s">
        <v>3170</v>
      </c>
      <c r="P4363" s="68"/>
      <c r="Q4363" s="68" t="s">
        <v>3260</v>
      </c>
      <c r="R4363" s="69"/>
      <c r="S4363" s="70"/>
      <c r="T4363" s="70">
        <v>0</v>
      </c>
      <c r="U4363" s="67" t="s">
        <v>2092</v>
      </c>
      <c r="V4363" s="71" t="s">
        <v>2093</v>
      </c>
      <c r="W4363" s="171"/>
      <c r="X4363" s="172"/>
      <c r="Y4363" s="176">
        <f t="shared" si="2130"/>
        <v>0</v>
      </c>
      <c r="AA4363" s="192"/>
    </row>
    <row r="4364" spans="2:27" hidden="1">
      <c r="B4364" s="189">
        <f t="shared" si="2123"/>
        <v>0</v>
      </c>
      <c r="C4364" s="189">
        <f t="shared" ca="1" si="2124"/>
        <v>0</v>
      </c>
      <c r="D4364" s="189">
        <f t="shared" si="2125"/>
        <v>0</v>
      </c>
      <c r="E4364" s="189">
        <f t="shared" ca="1" si="2126"/>
        <v>0</v>
      </c>
      <c r="F4364" s="189">
        <f t="shared" si="2127"/>
        <v>0</v>
      </c>
      <c r="G4364" s="189" cm="1">
        <f t="array" aca="1" ref="G4364" ca="1">OFFSET(G4364,-1,,,)+1</f>
        <v>4359</v>
      </c>
      <c r="H4364" s="189">
        <f t="shared" si="2131"/>
        <v>0</v>
      </c>
      <c r="I4364" s="189">
        <f t="shared" si="2128"/>
        <v>0</v>
      </c>
      <c r="J4364" s="179">
        <f t="shared" si="2129"/>
        <v>0</v>
      </c>
      <c r="K4364" s="173"/>
      <c r="L4364" s="174" t="str" cm="1">
        <f t="array" aca="1" ref="L4364" ca="1">IF($K4364="",OFFSET(L4364,-1,,,),K4364)</f>
        <v>16.01</v>
      </c>
      <c r="M4364" s="175" t="str" cm="1">
        <f t="array" aca="1" ref="M4364" ca="1">IF(OR($K4364=0,$K4364=""),OFFSET(M4364,-1,,,),O4364)</f>
        <v>EQUIPAMENTOS</v>
      </c>
      <c r="N4364" s="67" t="s">
        <v>2975</v>
      </c>
      <c r="O4364" s="68" t="s">
        <v>3171</v>
      </c>
      <c r="P4364" s="68"/>
      <c r="Q4364" s="68" t="s">
        <v>3260</v>
      </c>
      <c r="R4364" s="69"/>
      <c r="S4364" s="70"/>
      <c r="T4364" s="70">
        <v>0</v>
      </c>
      <c r="U4364" s="67" t="s">
        <v>2092</v>
      </c>
      <c r="V4364" s="71" t="s">
        <v>2093</v>
      </c>
      <c r="W4364" s="171"/>
      <c r="X4364" s="172"/>
      <c r="Y4364" s="176">
        <f t="shared" si="2130"/>
        <v>0</v>
      </c>
      <c r="AA4364" s="192"/>
    </row>
    <row r="4365" spans="2:27" hidden="1">
      <c r="B4365" s="189">
        <f t="shared" si="2123"/>
        <v>0</v>
      </c>
      <c r="C4365" s="189">
        <f t="shared" ca="1" si="2124"/>
        <v>0</v>
      </c>
      <c r="D4365" s="189">
        <f t="shared" si="2125"/>
        <v>0</v>
      </c>
      <c r="E4365" s="189">
        <f t="shared" ca="1" si="2126"/>
        <v>0</v>
      </c>
      <c r="F4365" s="189">
        <f t="shared" si="2127"/>
        <v>0</v>
      </c>
      <c r="G4365" s="189" cm="1">
        <f t="array" aca="1" ref="G4365" ca="1">OFFSET(G4365,-1,,,)+1</f>
        <v>4360</v>
      </c>
      <c r="H4365" s="189">
        <f t="shared" si="2131"/>
        <v>0</v>
      </c>
      <c r="I4365" s="189">
        <f t="shared" si="2128"/>
        <v>0</v>
      </c>
      <c r="J4365" s="179">
        <f t="shared" si="2129"/>
        <v>0</v>
      </c>
      <c r="K4365" s="173"/>
      <c r="L4365" s="174" t="str" cm="1">
        <f t="array" aca="1" ref="L4365" ca="1">IF($K4365="",OFFSET(L4365,-1,,,),K4365)</f>
        <v>16.01</v>
      </c>
      <c r="M4365" s="175" t="str" cm="1">
        <f t="array" aca="1" ref="M4365" ca="1">IF(OR($K4365=0,$K4365=""),OFFSET(M4365,-1,,,),O4365)</f>
        <v>EQUIPAMENTOS</v>
      </c>
      <c r="N4365" s="67" t="s">
        <v>2976</v>
      </c>
      <c r="O4365" s="68" t="s">
        <v>3172</v>
      </c>
      <c r="P4365" s="68"/>
      <c r="Q4365" s="68" t="s">
        <v>3260</v>
      </c>
      <c r="R4365" s="69">
        <v>0</v>
      </c>
      <c r="S4365" s="70">
        <v>1050</v>
      </c>
      <c r="T4365" s="70">
        <v>0</v>
      </c>
      <c r="U4365" s="67" t="s">
        <v>2048</v>
      </c>
      <c r="V4365" s="71" t="s">
        <v>2049</v>
      </c>
      <c r="W4365" s="171"/>
      <c r="X4365" s="172"/>
      <c r="Y4365" s="176">
        <f t="shared" si="2130"/>
        <v>0</v>
      </c>
      <c r="AA4365" s="192"/>
    </row>
    <row r="4366" spans="2:27" hidden="1">
      <c r="B4366" s="189">
        <f t="shared" si="2123"/>
        <v>0</v>
      </c>
      <c r="C4366" s="189">
        <f t="shared" ca="1" si="2124"/>
        <v>0</v>
      </c>
      <c r="D4366" s="189">
        <f t="shared" si="2125"/>
        <v>0</v>
      </c>
      <c r="E4366" s="189">
        <f t="shared" ca="1" si="2126"/>
        <v>0</v>
      </c>
      <c r="F4366" s="189">
        <f t="shared" si="2127"/>
        <v>0</v>
      </c>
      <c r="G4366" s="189" cm="1">
        <f t="array" aca="1" ref="G4366" ca="1">OFFSET(G4366,-1,,,)+1</f>
        <v>4361</v>
      </c>
      <c r="H4366" s="189">
        <f t="shared" si="2131"/>
        <v>0</v>
      </c>
      <c r="I4366" s="189">
        <f t="shared" si="2128"/>
        <v>0</v>
      </c>
      <c r="J4366" s="179">
        <f t="shared" si="2129"/>
        <v>0</v>
      </c>
      <c r="K4366" s="173"/>
      <c r="L4366" s="174" t="str" cm="1">
        <f t="array" aca="1" ref="L4366" ca="1">IF($K4366="",OFFSET(L4366,-1,,,),K4366)</f>
        <v>16.01</v>
      </c>
      <c r="M4366" s="175" t="str" cm="1">
        <f t="array" aca="1" ref="M4366" ca="1">IF(OR($K4366=0,$K4366=""),OFFSET(M4366,-1,,,),O4366)</f>
        <v>EQUIPAMENTOS</v>
      </c>
      <c r="N4366" s="67" t="s">
        <v>2977</v>
      </c>
      <c r="O4366" s="68" t="s">
        <v>3173</v>
      </c>
      <c r="P4366" s="68"/>
      <c r="Q4366" s="68" t="s">
        <v>3260</v>
      </c>
      <c r="R4366" s="69"/>
      <c r="S4366" s="70"/>
      <c r="T4366" s="70">
        <v>0</v>
      </c>
      <c r="U4366" s="67" t="s">
        <v>2088</v>
      </c>
      <c r="V4366" s="71" t="s">
        <v>2089</v>
      </c>
      <c r="W4366" s="171"/>
      <c r="X4366" s="172"/>
      <c r="Y4366" s="176">
        <f t="shared" si="2130"/>
        <v>0</v>
      </c>
      <c r="AA4366" s="192"/>
    </row>
    <row r="4367" spans="2:27" hidden="1">
      <c r="B4367" s="189">
        <f t="shared" si="2123"/>
        <v>0</v>
      </c>
      <c r="C4367" s="189">
        <f t="shared" ca="1" si="2124"/>
        <v>0</v>
      </c>
      <c r="D4367" s="189">
        <f t="shared" si="2125"/>
        <v>0</v>
      </c>
      <c r="E4367" s="189">
        <f t="shared" ca="1" si="2126"/>
        <v>0</v>
      </c>
      <c r="F4367" s="189">
        <f t="shared" si="2127"/>
        <v>0</v>
      </c>
      <c r="G4367" s="189" cm="1">
        <f t="array" aca="1" ref="G4367" ca="1">OFFSET(G4367,-1,,,)+1</f>
        <v>4362</v>
      </c>
      <c r="H4367" s="189">
        <f t="shared" si="2131"/>
        <v>0</v>
      </c>
      <c r="I4367" s="189">
        <f t="shared" si="2128"/>
        <v>0</v>
      </c>
      <c r="J4367" s="179">
        <f t="shared" si="2129"/>
        <v>0</v>
      </c>
      <c r="K4367" s="173"/>
      <c r="L4367" s="174" t="str" cm="1">
        <f t="array" aca="1" ref="L4367" ca="1">IF($K4367="",OFFSET(L4367,-1,,,),K4367)</f>
        <v>16.01</v>
      </c>
      <c r="M4367" s="175" t="str" cm="1">
        <f t="array" aca="1" ref="M4367" ca="1">IF(OR($K4367=0,$K4367=""),OFFSET(M4367,-1,,,),O4367)</f>
        <v>EQUIPAMENTOS</v>
      </c>
      <c r="N4367" s="67" t="s">
        <v>2978</v>
      </c>
      <c r="O4367" s="68" t="s">
        <v>3174</v>
      </c>
      <c r="P4367" s="68"/>
      <c r="Q4367" s="68" t="s">
        <v>3260</v>
      </c>
      <c r="R4367" s="69"/>
      <c r="S4367" s="70"/>
      <c r="T4367" s="70">
        <v>0</v>
      </c>
      <c r="U4367" s="67" t="s">
        <v>2080</v>
      </c>
      <c r="V4367" s="71" t="s">
        <v>2081</v>
      </c>
      <c r="W4367" s="171"/>
      <c r="X4367" s="172"/>
      <c r="Y4367" s="176">
        <f t="shared" si="2130"/>
        <v>0</v>
      </c>
      <c r="AA4367" s="192"/>
    </row>
    <row r="4368" spans="2:27" hidden="1">
      <c r="B4368" s="189">
        <f t="shared" si="2123"/>
        <v>0</v>
      </c>
      <c r="C4368" s="189">
        <f t="shared" ca="1" si="2124"/>
        <v>0</v>
      </c>
      <c r="D4368" s="189">
        <f t="shared" si="2125"/>
        <v>0</v>
      </c>
      <c r="E4368" s="189">
        <f t="shared" ca="1" si="2126"/>
        <v>0</v>
      </c>
      <c r="F4368" s="189">
        <f t="shared" si="2127"/>
        <v>0</v>
      </c>
      <c r="G4368" s="189" cm="1">
        <f t="array" aca="1" ref="G4368" ca="1">OFFSET(G4368,-1,,,)+1</f>
        <v>4363</v>
      </c>
      <c r="H4368" s="189">
        <f t="shared" si="2131"/>
        <v>0</v>
      </c>
      <c r="I4368" s="189">
        <f t="shared" si="2128"/>
        <v>0</v>
      </c>
      <c r="J4368" s="179">
        <f t="shared" si="2129"/>
        <v>0</v>
      </c>
      <c r="K4368" s="173"/>
      <c r="L4368" s="174" t="str" cm="1">
        <f t="array" aca="1" ref="L4368" ca="1">IF($K4368="",OFFSET(L4368,-1,,,),K4368)</f>
        <v>16.01</v>
      </c>
      <c r="M4368" s="175" t="str" cm="1">
        <f t="array" aca="1" ref="M4368" ca="1">IF(OR($K4368=0,$K4368=""),OFFSET(M4368,-1,,,),O4368)</f>
        <v>EQUIPAMENTOS</v>
      </c>
      <c r="N4368" s="67" t="s">
        <v>2979</v>
      </c>
      <c r="O4368" s="68" t="s">
        <v>3175</v>
      </c>
      <c r="P4368" s="68"/>
      <c r="Q4368" s="68" t="s">
        <v>3260</v>
      </c>
      <c r="R4368" s="69">
        <v>0</v>
      </c>
      <c r="S4368" s="70">
        <v>800</v>
      </c>
      <c r="T4368" s="70">
        <v>0</v>
      </c>
      <c r="U4368" s="67" t="s">
        <v>1614</v>
      </c>
      <c r="V4368" s="71" t="s">
        <v>1615</v>
      </c>
      <c r="W4368" s="171"/>
      <c r="X4368" s="172"/>
      <c r="Y4368" s="176">
        <f t="shared" si="2130"/>
        <v>0</v>
      </c>
      <c r="AA4368" s="192"/>
    </row>
    <row r="4369" spans="2:27" hidden="1">
      <c r="B4369" s="189">
        <f t="shared" si="2123"/>
        <v>0</v>
      </c>
      <c r="C4369" s="189">
        <f t="shared" ca="1" si="2124"/>
        <v>0</v>
      </c>
      <c r="D4369" s="189">
        <f t="shared" si="2125"/>
        <v>0</v>
      </c>
      <c r="E4369" s="189">
        <f t="shared" ca="1" si="2126"/>
        <v>0</v>
      </c>
      <c r="F4369" s="189">
        <f t="shared" si="2127"/>
        <v>0</v>
      </c>
      <c r="G4369" s="189" cm="1">
        <f t="array" aca="1" ref="G4369" ca="1">OFFSET(G4369,-1,,,)+1</f>
        <v>4364</v>
      </c>
      <c r="H4369" s="189">
        <f t="shared" si="2131"/>
        <v>0</v>
      </c>
      <c r="I4369" s="189">
        <f t="shared" si="2128"/>
        <v>0</v>
      </c>
      <c r="J4369" s="179">
        <f t="shared" si="2129"/>
        <v>0</v>
      </c>
      <c r="K4369" s="173"/>
      <c r="L4369" s="174" t="str" cm="1">
        <f t="array" aca="1" ref="L4369" ca="1">IF($K4369="",OFFSET(L4369,-1,,,),K4369)</f>
        <v>16.01</v>
      </c>
      <c r="M4369" s="175" t="str" cm="1">
        <f t="array" aca="1" ref="M4369" ca="1">IF(OR($K4369=0,$K4369=""),OFFSET(M4369,-1,,,),O4369)</f>
        <v>EQUIPAMENTOS</v>
      </c>
      <c r="N4369" s="67" t="s">
        <v>2980</v>
      </c>
      <c r="O4369" s="68" t="s">
        <v>3176</v>
      </c>
      <c r="P4369" s="68"/>
      <c r="Q4369" s="68" t="s">
        <v>3260</v>
      </c>
      <c r="R4369" s="69">
        <v>3</v>
      </c>
      <c r="S4369" s="70">
        <v>500</v>
      </c>
      <c r="T4369" s="70">
        <v>1500</v>
      </c>
      <c r="U4369" s="67" t="s">
        <v>1618</v>
      </c>
      <c r="V4369" s="71" t="s">
        <v>1617</v>
      </c>
      <c r="W4369" s="171"/>
      <c r="X4369" s="172"/>
      <c r="Y4369" s="176">
        <f t="shared" si="2130"/>
        <v>0</v>
      </c>
      <c r="AA4369" s="192"/>
    </row>
    <row r="4370" spans="2:27" hidden="1">
      <c r="B4370" s="189">
        <f t="shared" si="2123"/>
        <v>0</v>
      </c>
      <c r="C4370" s="189">
        <f t="shared" ca="1" si="2124"/>
        <v>0</v>
      </c>
      <c r="D4370" s="189">
        <f t="shared" si="2125"/>
        <v>0</v>
      </c>
      <c r="E4370" s="189">
        <f t="shared" ca="1" si="2126"/>
        <v>0</v>
      </c>
      <c r="F4370" s="189">
        <f t="shared" si="2127"/>
        <v>0</v>
      </c>
      <c r="G4370" s="189" cm="1">
        <f t="array" aca="1" ref="G4370" ca="1">OFFSET(G4370,-1,,,)+1</f>
        <v>4365</v>
      </c>
      <c r="H4370" s="189">
        <f t="shared" si="2131"/>
        <v>0</v>
      </c>
      <c r="I4370" s="189">
        <f t="shared" si="2128"/>
        <v>0</v>
      </c>
      <c r="J4370" s="179">
        <f t="shared" si="2129"/>
        <v>0</v>
      </c>
      <c r="K4370" s="173"/>
      <c r="L4370" s="174" t="str" cm="1">
        <f t="array" aca="1" ref="L4370" ca="1">IF($K4370="",OFFSET(L4370,-1,,,),K4370)</f>
        <v>16.01</v>
      </c>
      <c r="M4370" s="175" t="str" cm="1">
        <f t="array" aca="1" ref="M4370" ca="1">IF(OR($K4370=0,$K4370=""),OFFSET(M4370,-1,,,),O4370)</f>
        <v>EQUIPAMENTOS</v>
      </c>
      <c r="N4370" s="67" t="s">
        <v>2981</v>
      </c>
      <c r="O4370" s="68" t="s">
        <v>3177</v>
      </c>
      <c r="P4370" s="68"/>
      <c r="Q4370" s="68" t="s">
        <v>3257</v>
      </c>
      <c r="R4370" s="69">
        <v>1</v>
      </c>
      <c r="S4370" s="70">
        <v>1510</v>
      </c>
      <c r="T4370" s="70">
        <v>1510</v>
      </c>
      <c r="U4370" s="67" t="s">
        <v>1595</v>
      </c>
      <c r="V4370" s="71" t="s">
        <v>1596</v>
      </c>
      <c r="W4370" s="171"/>
      <c r="X4370" s="172"/>
      <c r="Y4370" s="176">
        <f t="shared" si="2130"/>
        <v>0</v>
      </c>
      <c r="AA4370" s="192"/>
    </row>
    <row r="4371" spans="2:27" hidden="1">
      <c r="B4371" s="189">
        <f t="shared" si="2123"/>
        <v>0</v>
      </c>
      <c r="C4371" s="189">
        <f t="shared" ca="1" si="2124"/>
        <v>0</v>
      </c>
      <c r="D4371" s="189">
        <f t="shared" si="2125"/>
        <v>0</v>
      </c>
      <c r="E4371" s="189">
        <f t="shared" ca="1" si="2126"/>
        <v>0</v>
      </c>
      <c r="F4371" s="189">
        <f t="shared" si="2127"/>
        <v>0</v>
      </c>
      <c r="G4371" s="189" cm="1">
        <f t="array" aca="1" ref="G4371" ca="1">OFFSET(G4371,-1,,,)+1</f>
        <v>4366</v>
      </c>
      <c r="H4371" s="189">
        <f t="shared" si="2131"/>
        <v>0</v>
      </c>
      <c r="I4371" s="189">
        <f t="shared" si="2128"/>
        <v>0</v>
      </c>
      <c r="J4371" s="179">
        <f t="shared" si="2129"/>
        <v>0</v>
      </c>
      <c r="K4371" s="173"/>
      <c r="L4371" s="174" t="str" cm="1">
        <f t="array" aca="1" ref="L4371" ca="1">IF($K4371="",OFFSET(L4371,-1,,,),K4371)</f>
        <v>16.01</v>
      </c>
      <c r="M4371" s="175" t="str" cm="1">
        <f t="array" aca="1" ref="M4371" ca="1">IF(OR($K4371=0,$K4371=""),OFFSET(M4371,-1,,,),O4371)</f>
        <v>EQUIPAMENTOS</v>
      </c>
      <c r="N4371" s="67" t="s">
        <v>2982</v>
      </c>
      <c r="O4371" s="68" t="s">
        <v>3178</v>
      </c>
      <c r="P4371" s="68"/>
      <c r="Q4371" s="68" t="s">
        <v>3260</v>
      </c>
      <c r="R4371" s="69">
        <v>1</v>
      </c>
      <c r="S4371" s="70">
        <v>1215</v>
      </c>
      <c r="T4371" s="70">
        <v>1215</v>
      </c>
      <c r="U4371" s="67" t="s">
        <v>1595</v>
      </c>
      <c r="V4371" s="71" t="s">
        <v>1596</v>
      </c>
      <c r="W4371" s="171"/>
      <c r="X4371" s="172"/>
      <c r="Y4371" s="176">
        <f t="shared" si="2130"/>
        <v>0</v>
      </c>
      <c r="AA4371" s="192"/>
    </row>
    <row r="4372" spans="2:27" hidden="1">
      <c r="B4372" s="189">
        <f t="shared" si="2123"/>
        <v>0</v>
      </c>
      <c r="C4372" s="189">
        <f t="shared" ca="1" si="2124"/>
        <v>0</v>
      </c>
      <c r="D4372" s="189">
        <f t="shared" si="2125"/>
        <v>0</v>
      </c>
      <c r="E4372" s="189">
        <f t="shared" ca="1" si="2126"/>
        <v>0</v>
      </c>
      <c r="F4372" s="189">
        <f t="shared" si="2127"/>
        <v>0</v>
      </c>
      <c r="G4372" s="189" cm="1">
        <f t="array" aca="1" ref="G4372" ca="1">OFFSET(G4372,-1,,,)+1</f>
        <v>4367</v>
      </c>
      <c r="H4372" s="189">
        <f t="shared" si="2131"/>
        <v>0</v>
      </c>
      <c r="I4372" s="189">
        <f t="shared" si="2128"/>
        <v>0</v>
      </c>
      <c r="J4372" s="179">
        <f t="shared" si="2129"/>
        <v>0</v>
      </c>
      <c r="K4372" s="173"/>
      <c r="L4372" s="174" t="str" cm="1">
        <f t="array" aca="1" ref="L4372" ca="1">IF($K4372="",OFFSET(L4372,-1,,,),K4372)</f>
        <v>16.01</v>
      </c>
      <c r="M4372" s="175" t="str" cm="1">
        <f t="array" aca="1" ref="M4372" ca="1">IF(OR($K4372=0,$K4372=""),OFFSET(M4372,-1,,,),O4372)</f>
        <v>EQUIPAMENTOS</v>
      </c>
      <c r="N4372" s="67" t="s">
        <v>2983</v>
      </c>
      <c r="O4372" s="68" t="s">
        <v>3179</v>
      </c>
      <c r="P4372" s="68"/>
      <c r="Q4372" s="68" t="s">
        <v>3257</v>
      </c>
      <c r="R4372" s="69"/>
      <c r="S4372" s="70"/>
      <c r="T4372" s="70">
        <v>0</v>
      </c>
      <c r="U4372" s="67" t="s">
        <v>2196</v>
      </c>
      <c r="V4372" s="71" t="s">
        <v>2197</v>
      </c>
      <c r="W4372" s="171"/>
      <c r="X4372" s="172"/>
      <c r="Y4372" s="176">
        <f t="shared" si="2130"/>
        <v>0</v>
      </c>
      <c r="AA4372" s="192"/>
    </row>
    <row r="4373" spans="2:27" hidden="1">
      <c r="B4373" s="189">
        <f t="shared" si="2123"/>
        <v>0</v>
      </c>
      <c r="C4373" s="189">
        <f t="shared" ca="1" si="2124"/>
        <v>0</v>
      </c>
      <c r="D4373" s="189">
        <f t="shared" si="2125"/>
        <v>0</v>
      </c>
      <c r="E4373" s="189">
        <f t="shared" ca="1" si="2126"/>
        <v>0</v>
      </c>
      <c r="F4373" s="189">
        <f t="shared" si="2127"/>
        <v>0</v>
      </c>
      <c r="G4373" s="189" cm="1">
        <f t="array" aca="1" ref="G4373" ca="1">OFFSET(G4373,-1,,,)+1</f>
        <v>4368</v>
      </c>
      <c r="H4373" s="189">
        <f t="shared" si="2131"/>
        <v>0</v>
      </c>
      <c r="I4373" s="189">
        <f t="shared" si="2128"/>
        <v>0</v>
      </c>
      <c r="J4373" s="179">
        <f t="shared" si="2129"/>
        <v>0</v>
      </c>
      <c r="K4373" s="173"/>
      <c r="L4373" s="174" t="str" cm="1">
        <f t="array" aca="1" ref="L4373" ca="1">IF($K4373="",OFFSET(L4373,-1,,,),K4373)</f>
        <v>16.01</v>
      </c>
      <c r="M4373" s="175" t="str" cm="1">
        <f t="array" aca="1" ref="M4373" ca="1">IF(OR($K4373=0,$K4373=""),OFFSET(M4373,-1,,,),O4373)</f>
        <v>EQUIPAMENTOS</v>
      </c>
      <c r="N4373" s="67" t="s">
        <v>2984</v>
      </c>
      <c r="O4373" s="68" t="s">
        <v>3180</v>
      </c>
      <c r="P4373" s="68"/>
      <c r="Q4373" s="68" t="s">
        <v>3257</v>
      </c>
      <c r="R4373" s="69">
        <v>1</v>
      </c>
      <c r="S4373" s="70">
        <v>6000</v>
      </c>
      <c r="T4373" s="70">
        <v>6000</v>
      </c>
      <c r="U4373" s="67" t="s">
        <v>1640</v>
      </c>
      <c r="V4373" s="71" t="s">
        <v>1641</v>
      </c>
      <c r="W4373" s="171"/>
      <c r="X4373" s="172"/>
      <c r="Y4373" s="176">
        <f t="shared" si="2130"/>
        <v>0</v>
      </c>
      <c r="AA4373" s="192"/>
    </row>
    <row r="4374" spans="2:27" hidden="1">
      <c r="B4374" s="189">
        <f t="shared" si="2123"/>
        <v>0</v>
      </c>
      <c r="C4374" s="189">
        <f t="shared" ca="1" si="2124"/>
        <v>0</v>
      </c>
      <c r="D4374" s="189">
        <f t="shared" si="2125"/>
        <v>0</v>
      </c>
      <c r="E4374" s="189">
        <f t="shared" ca="1" si="2126"/>
        <v>0</v>
      </c>
      <c r="F4374" s="189">
        <f t="shared" si="2127"/>
        <v>0</v>
      </c>
      <c r="G4374" s="189" cm="1">
        <f t="array" aca="1" ref="G4374" ca="1">OFFSET(G4374,-1,,,)+1</f>
        <v>4369</v>
      </c>
      <c r="H4374" s="189">
        <f t="shared" si="2131"/>
        <v>0</v>
      </c>
      <c r="I4374" s="189">
        <f t="shared" si="2128"/>
        <v>0</v>
      </c>
      <c r="J4374" s="179">
        <f t="shared" si="2129"/>
        <v>0</v>
      </c>
      <c r="K4374" s="173"/>
      <c r="L4374" s="174" t="str" cm="1">
        <f t="array" aca="1" ref="L4374" ca="1">IF($K4374="",OFFSET(L4374,-1,,,),K4374)</f>
        <v>16.01</v>
      </c>
      <c r="M4374" s="175" t="str" cm="1">
        <f t="array" aca="1" ref="M4374" ca="1">IF(OR($K4374=0,$K4374=""),OFFSET(M4374,-1,,,),O4374)</f>
        <v>EQUIPAMENTOS</v>
      </c>
      <c r="N4374" s="67" t="s">
        <v>2985</v>
      </c>
      <c r="O4374" s="68" t="s">
        <v>1639</v>
      </c>
      <c r="P4374" s="68"/>
      <c r="Q4374" s="68" t="s">
        <v>3258</v>
      </c>
      <c r="R4374" s="69"/>
      <c r="S4374" s="70"/>
      <c r="T4374" s="70">
        <v>0</v>
      </c>
      <c r="U4374" s="67" t="s">
        <v>1640</v>
      </c>
      <c r="V4374" s="71" t="s">
        <v>1641</v>
      </c>
      <c r="W4374" s="171"/>
      <c r="X4374" s="172"/>
      <c r="Y4374" s="176">
        <f t="shared" si="2130"/>
        <v>0</v>
      </c>
      <c r="AA4374" s="192"/>
    </row>
    <row r="4375" spans="2:27" hidden="1">
      <c r="B4375" s="189">
        <f t="shared" si="2123"/>
        <v>0</v>
      </c>
      <c r="C4375" s="189">
        <f t="shared" ca="1" si="2124"/>
        <v>0</v>
      </c>
      <c r="D4375" s="189">
        <f t="shared" si="2125"/>
        <v>0</v>
      </c>
      <c r="E4375" s="189">
        <f t="shared" ca="1" si="2126"/>
        <v>0</v>
      </c>
      <c r="F4375" s="189">
        <f t="shared" si="2127"/>
        <v>0</v>
      </c>
      <c r="G4375" s="189" cm="1">
        <f t="array" aca="1" ref="G4375" ca="1">OFFSET(G4375,-1,,,)+1</f>
        <v>4370</v>
      </c>
      <c r="H4375" s="189">
        <f t="shared" si="2131"/>
        <v>0</v>
      </c>
      <c r="I4375" s="189">
        <f t="shared" si="2128"/>
        <v>0</v>
      </c>
      <c r="J4375" s="179">
        <f t="shared" si="2129"/>
        <v>0</v>
      </c>
      <c r="K4375" s="173"/>
      <c r="L4375" s="174" t="str" cm="1">
        <f t="array" aca="1" ref="L4375" ca="1">IF($K4375="",OFFSET(L4375,-1,,,),K4375)</f>
        <v>16.01</v>
      </c>
      <c r="M4375" s="175" t="str" cm="1">
        <f t="array" aca="1" ref="M4375" ca="1">IF(OR($K4375=0,$K4375=""),OFFSET(M4375,-1,,,),O4375)</f>
        <v>EQUIPAMENTOS</v>
      </c>
      <c r="N4375" s="67" t="s">
        <v>2986</v>
      </c>
      <c r="O4375" s="68" t="s">
        <v>3181</v>
      </c>
      <c r="P4375" s="68"/>
      <c r="Q4375" s="68" t="s">
        <v>3258</v>
      </c>
      <c r="R4375" s="69">
        <v>9274.5</v>
      </c>
      <c r="S4375" s="70">
        <v>9.6199999999999992</v>
      </c>
      <c r="T4375" s="70">
        <v>89220.689999999988</v>
      </c>
      <c r="U4375" s="67" t="s">
        <v>1640</v>
      </c>
      <c r="V4375" s="71" t="s">
        <v>1641</v>
      </c>
      <c r="W4375" s="171"/>
      <c r="X4375" s="172"/>
      <c r="Y4375" s="176">
        <f t="shared" si="2130"/>
        <v>0</v>
      </c>
      <c r="AA4375" s="192"/>
    </row>
    <row r="4376" spans="2:27">
      <c r="B4376" s="189">
        <f t="shared" si="2123"/>
        <v>0</v>
      </c>
      <c r="C4376" s="189">
        <f t="shared" ca="1" si="2124"/>
        <v>0</v>
      </c>
      <c r="D4376" s="189">
        <f t="shared" si="2125"/>
        <v>0</v>
      </c>
      <c r="E4376" s="189">
        <f t="shared" ca="1" si="2126"/>
        <v>0</v>
      </c>
      <c r="F4376" s="189">
        <f t="shared" si="2127"/>
        <v>0</v>
      </c>
      <c r="G4376" s="189" cm="1">
        <f t="array" aca="1" ref="G4376" ca="1">OFFSET(G4376,-1,,,)+1</f>
        <v>4371</v>
      </c>
      <c r="H4376" s="189">
        <f t="shared" si="2131"/>
        <v>0</v>
      </c>
      <c r="I4376" s="189">
        <f t="shared" si="2128"/>
        <v>0</v>
      </c>
      <c r="J4376" s="179">
        <f t="shared" si="2129"/>
        <v>0</v>
      </c>
      <c r="K4376" s="173" t="s">
        <v>1646</v>
      </c>
      <c r="L4376" s="174" t="str" cm="1">
        <f t="array" aca="1" ref="L4376" ca="1">IF($K4376="",OFFSET(L4376,-1,,,),K4376)</f>
        <v>16.02</v>
      </c>
      <c r="M4376" s="175" t="str" cm="1">
        <f t="array" aca="1" ref="M4376" ca="1">IF(OR($K4376=0,$K4376=""),OFFSET(M4376,-1,,,),O4376)</f>
        <v>INSTALAÇÕES DA OBRA</v>
      </c>
      <c r="N4376" s="67" t="s">
        <v>1585</v>
      </c>
      <c r="O4376" s="68" t="s">
        <v>1647</v>
      </c>
      <c r="P4376" s="68"/>
      <c r="Q4376" s="68" t="s">
        <v>3257</v>
      </c>
      <c r="R4376" s="69">
        <v>1</v>
      </c>
      <c r="S4376" s="70">
        <v>241469.51</v>
      </c>
      <c r="T4376" s="70">
        <v>241469.51</v>
      </c>
      <c r="U4376" s="67"/>
      <c r="V4376" s="71" t="s">
        <v>2539</v>
      </c>
      <c r="W4376" s="171"/>
      <c r="X4376" s="172"/>
      <c r="Y4376" s="176">
        <f t="shared" si="2130"/>
        <v>0</v>
      </c>
      <c r="AA4376" s="192"/>
    </row>
    <row r="4377" spans="2:27" hidden="1">
      <c r="B4377" s="189">
        <f t="shared" si="2123"/>
        <v>0</v>
      </c>
      <c r="C4377" s="189">
        <f t="shared" ca="1" si="2124"/>
        <v>0</v>
      </c>
      <c r="D4377" s="189">
        <f t="shared" si="2125"/>
        <v>0</v>
      </c>
      <c r="E4377" s="189">
        <f t="shared" ca="1" si="2126"/>
        <v>0</v>
      </c>
      <c r="F4377" s="189">
        <f t="shared" si="2127"/>
        <v>0</v>
      </c>
      <c r="G4377" s="189" cm="1">
        <f t="array" aca="1" ref="G4377" ca="1">OFFSET(G4377,-1,,,)+1</f>
        <v>4372</v>
      </c>
      <c r="H4377" s="189">
        <f t="shared" si="2131"/>
        <v>0</v>
      </c>
      <c r="I4377" s="189">
        <f t="shared" si="2128"/>
        <v>0</v>
      </c>
      <c r="J4377" s="179">
        <f t="shared" si="2129"/>
        <v>0</v>
      </c>
      <c r="K4377" s="173"/>
      <c r="L4377" s="174" t="str" cm="1">
        <f t="array" aca="1" ref="L4377" ca="1">IF($K4377="",OFFSET(L4377,-1,,,),K4377)</f>
        <v>16.02</v>
      </c>
      <c r="M4377" s="175" t="str" cm="1">
        <f t="array" aca="1" ref="M4377" ca="1">IF(OR($K4377=0,$K4377=""),OFFSET(M4377,-1,,,),O4377)</f>
        <v>INSTALAÇÕES DA OBRA</v>
      </c>
      <c r="N4377" s="67" t="s">
        <v>2989</v>
      </c>
      <c r="O4377" s="68" t="s">
        <v>3182</v>
      </c>
      <c r="P4377" s="68"/>
      <c r="Q4377" s="68" t="s">
        <v>3260</v>
      </c>
      <c r="R4377" s="69"/>
      <c r="S4377" s="70"/>
      <c r="T4377" s="70">
        <v>0</v>
      </c>
      <c r="U4377" s="67" t="s">
        <v>1649</v>
      </c>
      <c r="V4377" s="71" t="s">
        <v>1650</v>
      </c>
      <c r="W4377" s="171"/>
      <c r="X4377" s="172"/>
      <c r="Y4377" s="176">
        <f t="shared" si="2130"/>
        <v>0</v>
      </c>
      <c r="AA4377" s="192"/>
    </row>
    <row r="4378" spans="2:27" hidden="1">
      <c r="B4378" s="189">
        <f t="shared" si="2123"/>
        <v>0</v>
      </c>
      <c r="C4378" s="189">
        <f t="shared" ca="1" si="2124"/>
        <v>0</v>
      </c>
      <c r="D4378" s="189">
        <f t="shared" si="2125"/>
        <v>0</v>
      </c>
      <c r="E4378" s="189">
        <f t="shared" ca="1" si="2126"/>
        <v>0</v>
      </c>
      <c r="F4378" s="189">
        <f t="shared" si="2127"/>
        <v>0</v>
      </c>
      <c r="G4378" s="189" cm="1">
        <f t="array" aca="1" ref="G4378" ca="1">OFFSET(G4378,-1,,,)+1</f>
        <v>4373</v>
      </c>
      <c r="H4378" s="189">
        <f t="shared" si="2131"/>
        <v>0</v>
      </c>
      <c r="I4378" s="189">
        <f t="shared" si="2128"/>
        <v>0</v>
      </c>
      <c r="J4378" s="179">
        <f t="shared" si="2129"/>
        <v>0</v>
      </c>
      <c r="K4378" s="173"/>
      <c r="L4378" s="174" t="str" cm="1">
        <f t="array" aca="1" ref="L4378" ca="1">IF($K4378="",OFFSET(L4378,-1,,,),K4378)</f>
        <v>16.02</v>
      </c>
      <c r="M4378" s="175" t="str" cm="1">
        <f t="array" aca="1" ref="M4378" ca="1">IF(OR($K4378=0,$K4378=""),OFFSET(M4378,-1,,,),O4378)</f>
        <v>INSTALAÇÕES DA OBRA</v>
      </c>
      <c r="N4378" s="67" t="s">
        <v>1648</v>
      </c>
      <c r="O4378" s="68" t="s">
        <v>3183</v>
      </c>
      <c r="P4378" s="68"/>
      <c r="Q4378" s="68" t="s">
        <v>3260</v>
      </c>
      <c r="R4378" s="69">
        <v>0</v>
      </c>
      <c r="S4378" s="70">
        <v>1700</v>
      </c>
      <c r="T4378" s="70">
        <v>0</v>
      </c>
      <c r="U4378" s="67" t="s">
        <v>1649</v>
      </c>
      <c r="V4378" s="71" t="s">
        <v>1650</v>
      </c>
      <c r="W4378" s="171"/>
      <c r="X4378" s="172"/>
      <c r="Y4378" s="176">
        <f t="shared" si="2130"/>
        <v>0</v>
      </c>
      <c r="AA4378" s="192"/>
    </row>
    <row r="4379" spans="2:27" hidden="1">
      <c r="B4379" s="189">
        <f t="shared" si="2123"/>
        <v>0</v>
      </c>
      <c r="C4379" s="189">
        <f t="shared" ca="1" si="2124"/>
        <v>0</v>
      </c>
      <c r="D4379" s="189">
        <f t="shared" si="2125"/>
        <v>0</v>
      </c>
      <c r="E4379" s="189">
        <f t="shared" ca="1" si="2126"/>
        <v>0</v>
      </c>
      <c r="F4379" s="189">
        <f t="shared" si="2127"/>
        <v>0</v>
      </c>
      <c r="G4379" s="189" cm="1">
        <f t="array" aca="1" ref="G4379" ca="1">OFFSET(G4379,-1,,,)+1</f>
        <v>4374</v>
      </c>
      <c r="H4379" s="189">
        <f t="shared" si="2131"/>
        <v>0</v>
      </c>
      <c r="I4379" s="189">
        <f t="shared" si="2128"/>
        <v>0</v>
      </c>
      <c r="J4379" s="179">
        <f t="shared" si="2129"/>
        <v>0</v>
      </c>
      <c r="K4379" s="173"/>
      <c r="L4379" s="174" t="str" cm="1">
        <f t="array" aca="1" ref="L4379" ca="1">IF($K4379="",OFFSET(L4379,-1,,,),K4379)</f>
        <v>16.02</v>
      </c>
      <c r="M4379" s="175" t="str" cm="1">
        <f t="array" aca="1" ref="M4379" ca="1">IF(OR($K4379=0,$K4379=""),OFFSET(M4379,-1,,,),O4379)</f>
        <v>INSTALAÇÕES DA OBRA</v>
      </c>
      <c r="N4379" s="67" t="s">
        <v>1651</v>
      </c>
      <c r="O4379" s="68" t="s">
        <v>3184</v>
      </c>
      <c r="P4379" s="68"/>
      <c r="Q4379" s="68" t="s">
        <v>3260</v>
      </c>
      <c r="R4379" s="69">
        <v>2</v>
      </c>
      <c r="S4379" s="70">
        <v>500</v>
      </c>
      <c r="T4379" s="70">
        <v>1000</v>
      </c>
      <c r="U4379" s="67" t="s">
        <v>1653</v>
      </c>
      <c r="V4379" s="71" t="s">
        <v>1652</v>
      </c>
      <c r="W4379" s="171"/>
      <c r="X4379" s="172"/>
      <c r="Y4379" s="176">
        <f t="shared" si="2130"/>
        <v>0</v>
      </c>
      <c r="AA4379" s="192"/>
    </row>
    <row r="4380" spans="2:27" hidden="1">
      <c r="B4380" s="189">
        <f t="shared" si="2123"/>
        <v>0</v>
      </c>
      <c r="C4380" s="189">
        <f t="shared" ca="1" si="2124"/>
        <v>0</v>
      </c>
      <c r="D4380" s="189">
        <f t="shared" si="2125"/>
        <v>0</v>
      </c>
      <c r="E4380" s="189">
        <f t="shared" ca="1" si="2126"/>
        <v>0</v>
      </c>
      <c r="F4380" s="189">
        <f t="shared" si="2127"/>
        <v>0</v>
      </c>
      <c r="G4380" s="189" cm="1">
        <f t="array" aca="1" ref="G4380" ca="1">OFFSET(G4380,-1,,,)+1</f>
        <v>4375</v>
      </c>
      <c r="H4380" s="189">
        <f t="shared" si="2131"/>
        <v>0</v>
      </c>
      <c r="I4380" s="189">
        <f t="shared" si="2128"/>
        <v>0</v>
      </c>
      <c r="J4380" s="179">
        <f t="shared" si="2129"/>
        <v>0</v>
      </c>
      <c r="K4380" s="173"/>
      <c r="L4380" s="174" t="str" cm="1">
        <f t="array" aca="1" ref="L4380" ca="1">IF($K4380="",OFFSET(L4380,-1,,,),K4380)</f>
        <v>16.02</v>
      </c>
      <c r="M4380" s="175" t="str" cm="1">
        <f t="array" aca="1" ref="M4380" ca="1">IF(OR($K4380=0,$K4380=""),OFFSET(M4380,-1,,,),O4380)</f>
        <v>INSTALAÇÕES DA OBRA</v>
      </c>
      <c r="N4380" s="67" t="s">
        <v>1654</v>
      </c>
      <c r="O4380" s="68" t="s">
        <v>3185</v>
      </c>
      <c r="P4380" s="68"/>
      <c r="Q4380" s="68" t="s">
        <v>3260</v>
      </c>
      <c r="R4380" s="69">
        <v>0</v>
      </c>
      <c r="S4380" s="70">
        <v>2500</v>
      </c>
      <c r="T4380" s="70">
        <v>0</v>
      </c>
      <c r="U4380" s="67" t="s">
        <v>1653</v>
      </c>
      <c r="V4380" s="71" t="s">
        <v>1652</v>
      </c>
      <c r="W4380" s="171"/>
      <c r="X4380" s="172"/>
      <c r="Y4380" s="176">
        <f t="shared" si="2130"/>
        <v>0</v>
      </c>
      <c r="AA4380" s="192"/>
    </row>
    <row r="4381" spans="2:27" hidden="1">
      <c r="B4381" s="189">
        <f t="shared" si="2123"/>
        <v>0</v>
      </c>
      <c r="C4381" s="189">
        <f t="shared" ca="1" si="2124"/>
        <v>0</v>
      </c>
      <c r="D4381" s="189">
        <f t="shared" si="2125"/>
        <v>0</v>
      </c>
      <c r="E4381" s="189">
        <f t="shared" ca="1" si="2126"/>
        <v>0</v>
      </c>
      <c r="F4381" s="189">
        <f t="shared" si="2127"/>
        <v>0</v>
      </c>
      <c r="G4381" s="189" cm="1">
        <f t="array" aca="1" ref="G4381" ca="1">OFFSET(G4381,-1,,,)+1</f>
        <v>4376</v>
      </c>
      <c r="H4381" s="189">
        <f t="shared" si="2131"/>
        <v>0</v>
      </c>
      <c r="I4381" s="189">
        <f t="shared" si="2128"/>
        <v>0</v>
      </c>
      <c r="J4381" s="179">
        <f t="shared" si="2129"/>
        <v>0</v>
      </c>
      <c r="K4381" s="173"/>
      <c r="L4381" s="174" t="str" cm="1">
        <f t="array" aca="1" ref="L4381" ca="1">IF($K4381="",OFFSET(L4381,-1,,,),K4381)</f>
        <v>16.02</v>
      </c>
      <c r="M4381" s="175" t="str" cm="1">
        <f t="array" aca="1" ref="M4381" ca="1">IF(OR($K4381=0,$K4381=""),OFFSET(M4381,-1,,,),O4381)</f>
        <v>INSTALAÇÕES DA OBRA</v>
      </c>
      <c r="N4381" s="67" t="s">
        <v>1655</v>
      </c>
      <c r="O4381" s="68" t="s">
        <v>3186</v>
      </c>
      <c r="P4381" s="68"/>
      <c r="Q4381" s="68" t="s">
        <v>3260</v>
      </c>
      <c r="R4381" s="69">
        <v>1</v>
      </c>
      <c r="S4381" s="70">
        <v>1100</v>
      </c>
      <c r="T4381" s="70">
        <v>1100</v>
      </c>
      <c r="U4381" s="67" t="s">
        <v>1659</v>
      </c>
      <c r="V4381" s="71" t="s">
        <v>1660</v>
      </c>
      <c r="W4381" s="171"/>
      <c r="X4381" s="172"/>
      <c r="Y4381" s="176">
        <f t="shared" si="2130"/>
        <v>0</v>
      </c>
      <c r="AA4381" s="192"/>
    </row>
    <row r="4382" spans="2:27" hidden="1">
      <c r="B4382" s="189">
        <f t="shared" si="2123"/>
        <v>0</v>
      </c>
      <c r="C4382" s="189">
        <f t="shared" ca="1" si="2124"/>
        <v>0</v>
      </c>
      <c r="D4382" s="189">
        <f t="shared" si="2125"/>
        <v>0</v>
      </c>
      <c r="E4382" s="189">
        <f t="shared" ca="1" si="2126"/>
        <v>0</v>
      </c>
      <c r="F4382" s="189">
        <f t="shared" si="2127"/>
        <v>0</v>
      </c>
      <c r="G4382" s="189" cm="1">
        <f t="array" aca="1" ref="G4382" ca="1">OFFSET(G4382,-1,,,)+1</f>
        <v>4377</v>
      </c>
      <c r="H4382" s="189">
        <f t="shared" si="2131"/>
        <v>0</v>
      </c>
      <c r="I4382" s="189">
        <f t="shared" si="2128"/>
        <v>0</v>
      </c>
      <c r="J4382" s="179">
        <f t="shared" si="2129"/>
        <v>0</v>
      </c>
      <c r="K4382" s="173"/>
      <c r="L4382" s="174" t="str" cm="1">
        <f t="array" aca="1" ref="L4382" ca="1">IF($K4382="",OFFSET(L4382,-1,,,),K4382)</f>
        <v>16.02</v>
      </c>
      <c r="M4382" s="175" t="str" cm="1">
        <f t="array" aca="1" ref="M4382" ca="1">IF(OR($K4382=0,$K4382=""),OFFSET(M4382,-1,,,),O4382)</f>
        <v>INSTALAÇÕES DA OBRA</v>
      </c>
      <c r="N4382" s="67" t="s">
        <v>1658</v>
      </c>
      <c r="O4382" s="68" t="s">
        <v>3187</v>
      </c>
      <c r="P4382" s="68"/>
      <c r="Q4382" s="68" t="s">
        <v>3260</v>
      </c>
      <c r="R4382" s="69">
        <v>1</v>
      </c>
      <c r="S4382" s="70">
        <v>650</v>
      </c>
      <c r="T4382" s="70">
        <v>650</v>
      </c>
      <c r="U4382" s="67" t="s">
        <v>1659</v>
      </c>
      <c r="V4382" s="71" t="s">
        <v>1660</v>
      </c>
      <c r="W4382" s="171"/>
      <c r="X4382" s="172"/>
      <c r="Y4382" s="176">
        <f t="shared" si="2130"/>
        <v>0</v>
      </c>
      <c r="AA4382" s="192"/>
    </row>
    <row r="4383" spans="2:27" hidden="1">
      <c r="B4383" s="189">
        <f t="shared" si="2123"/>
        <v>0</v>
      </c>
      <c r="C4383" s="189">
        <f t="shared" ca="1" si="2124"/>
        <v>0</v>
      </c>
      <c r="D4383" s="189">
        <f t="shared" si="2125"/>
        <v>0</v>
      </c>
      <c r="E4383" s="189">
        <f t="shared" ca="1" si="2126"/>
        <v>0</v>
      </c>
      <c r="F4383" s="189">
        <f t="shared" si="2127"/>
        <v>0</v>
      </c>
      <c r="G4383" s="189" cm="1">
        <f t="array" aca="1" ref="G4383" ca="1">OFFSET(G4383,-1,,,)+1</f>
        <v>4378</v>
      </c>
      <c r="H4383" s="189">
        <f t="shared" si="2131"/>
        <v>0</v>
      </c>
      <c r="I4383" s="189">
        <f t="shared" si="2128"/>
        <v>0</v>
      </c>
      <c r="J4383" s="179">
        <f t="shared" si="2129"/>
        <v>0</v>
      </c>
      <c r="K4383" s="173"/>
      <c r="L4383" s="174" t="str" cm="1">
        <f t="array" aca="1" ref="L4383" ca="1">IF($K4383="",OFFSET(L4383,-1,,,),K4383)</f>
        <v>16.02</v>
      </c>
      <c r="M4383" s="175" t="str" cm="1">
        <f t="array" aca="1" ref="M4383" ca="1">IF(OR($K4383=0,$K4383=""),OFFSET(M4383,-1,,,),O4383)</f>
        <v>INSTALAÇÕES DA OBRA</v>
      </c>
      <c r="N4383" s="67" t="s">
        <v>1658</v>
      </c>
      <c r="O4383" s="68" t="s">
        <v>4920</v>
      </c>
      <c r="P4383" s="68"/>
      <c r="Q4383" s="68" t="s">
        <v>3257</v>
      </c>
      <c r="R4383" s="69">
        <v>1</v>
      </c>
      <c r="S4383" s="70">
        <v>7000</v>
      </c>
      <c r="T4383" s="70">
        <v>7000</v>
      </c>
      <c r="U4383" s="67" t="s">
        <v>1659</v>
      </c>
      <c r="V4383" s="71" t="s">
        <v>1660</v>
      </c>
      <c r="W4383" s="171"/>
      <c r="X4383" s="172"/>
      <c r="Y4383" s="176">
        <f t="shared" si="2130"/>
        <v>0</v>
      </c>
      <c r="AA4383" s="192"/>
    </row>
    <row r="4384" spans="2:27" hidden="1">
      <c r="B4384" s="189">
        <f t="shared" si="2123"/>
        <v>0</v>
      </c>
      <c r="C4384" s="189">
        <f t="shared" ca="1" si="2124"/>
        <v>0</v>
      </c>
      <c r="D4384" s="189">
        <f t="shared" si="2125"/>
        <v>0</v>
      </c>
      <c r="E4384" s="189">
        <f t="shared" ca="1" si="2126"/>
        <v>0</v>
      </c>
      <c r="F4384" s="189">
        <f t="shared" si="2127"/>
        <v>0</v>
      </c>
      <c r="G4384" s="189" cm="1">
        <f t="array" aca="1" ref="G4384" ca="1">OFFSET(G4384,-1,,,)+1</f>
        <v>4379</v>
      </c>
      <c r="H4384" s="189">
        <f t="shared" si="2131"/>
        <v>0</v>
      </c>
      <c r="I4384" s="189">
        <f t="shared" si="2128"/>
        <v>0</v>
      </c>
      <c r="J4384" s="179">
        <f t="shared" si="2129"/>
        <v>0</v>
      </c>
      <c r="K4384" s="173"/>
      <c r="L4384" s="174" t="str" cm="1">
        <f t="array" aca="1" ref="L4384" ca="1">IF($K4384="",OFFSET(L4384,-1,,,),K4384)</f>
        <v>16.02</v>
      </c>
      <c r="M4384" s="175" t="str" cm="1">
        <f t="array" aca="1" ref="M4384" ca="1">IF(OR($K4384=0,$K4384=""),OFFSET(M4384,-1,,,),O4384)</f>
        <v>INSTALAÇÕES DA OBRA</v>
      </c>
      <c r="N4384" s="67" t="s">
        <v>1661</v>
      </c>
      <c r="O4384" s="68" t="s">
        <v>3188</v>
      </c>
      <c r="P4384" s="68"/>
      <c r="Q4384" s="68" t="s">
        <v>3260</v>
      </c>
      <c r="R4384" s="69">
        <v>0</v>
      </c>
      <c r="S4384" s="70">
        <v>600</v>
      </c>
      <c r="T4384" s="70">
        <v>0</v>
      </c>
      <c r="U4384" s="67" t="s">
        <v>1659</v>
      </c>
      <c r="V4384" s="71" t="s">
        <v>1660</v>
      </c>
      <c r="W4384" s="171"/>
      <c r="X4384" s="172"/>
      <c r="Y4384" s="176">
        <f t="shared" si="2130"/>
        <v>0</v>
      </c>
      <c r="AA4384" s="192"/>
    </row>
    <row r="4385" spans="2:27" hidden="1">
      <c r="B4385" s="189">
        <f t="shared" si="2123"/>
        <v>0</v>
      </c>
      <c r="C4385" s="189">
        <f t="shared" ca="1" si="2124"/>
        <v>0</v>
      </c>
      <c r="D4385" s="189">
        <f t="shared" si="2125"/>
        <v>0</v>
      </c>
      <c r="E4385" s="189">
        <f t="shared" ca="1" si="2126"/>
        <v>0</v>
      </c>
      <c r="F4385" s="189">
        <f t="shared" si="2127"/>
        <v>0</v>
      </c>
      <c r="G4385" s="189" cm="1">
        <f t="array" aca="1" ref="G4385" ca="1">OFFSET(G4385,-1,,,)+1</f>
        <v>4380</v>
      </c>
      <c r="H4385" s="189">
        <f t="shared" si="2131"/>
        <v>0</v>
      </c>
      <c r="I4385" s="189">
        <f t="shared" si="2128"/>
        <v>0</v>
      </c>
      <c r="J4385" s="179">
        <f t="shared" si="2129"/>
        <v>0</v>
      </c>
      <c r="K4385" s="173"/>
      <c r="L4385" s="174" t="str" cm="1">
        <f t="array" aca="1" ref="L4385" ca="1">IF($K4385="",OFFSET(L4385,-1,,,),K4385)</f>
        <v>16.02</v>
      </c>
      <c r="M4385" s="175" t="str" cm="1">
        <f t="array" aca="1" ref="M4385" ca="1">IF(OR($K4385=0,$K4385=""),OFFSET(M4385,-1,,,),O4385)</f>
        <v>INSTALAÇÕES DA OBRA</v>
      </c>
      <c r="N4385" s="67" t="s">
        <v>1662</v>
      </c>
      <c r="O4385" s="68" t="s">
        <v>3189</v>
      </c>
      <c r="P4385" s="68"/>
      <c r="Q4385" s="68" t="s">
        <v>3260</v>
      </c>
      <c r="R4385" s="69">
        <v>2</v>
      </c>
      <c r="S4385" s="70">
        <v>300</v>
      </c>
      <c r="T4385" s="70">
        <v>600</v>
      </c>
      <c r="U4385" s="67" t="s">
        <v>1659</v>
      </c>
      <c r="V4385" s="71" t="s">
        <v>1660</v>
      </c>
      <c r="W4385" s="171"/>
      <c r="X4385" s="172"/>
      <c r="Y4385" s="176">
        <f t="shared" si="2130"/>
        <v>0</v>
      </c>
      <c r="AA4385" s="192"/>
    </row>
    <row r="4386" spans="2:27" hidden="1">
      <c r="B4386" s="189">
        <f t="shared" si="2123"/>
        <v>0</v>
      </c>
      <c r="C4386" s="189">
        <f t="shared" ca="1" si="2124"/>
        <v>0</v>
      </c>
      <c r="D4386" s="189">
        <f t="shared" si="2125"/>
        <v>0</v>
      </c>
      <c r="E4386" s="189">
        <f t="shared" ca="1" si="2126"/>
        <v>0</v>
      </c>
      <c r="F4386" s="189">
        <f t="shared" si="2127"/>
        <v>0</v>
      </c>
      <c r="G4386" s="189" cm="1">
        <f t="array" aca="1" ref="G4386" ca="1">OFFSET(G4386,-1,,,)+1</f>
        <v>4381</v>
      </c>
      <c r="H4386" s="189">
        <f t="shared" si="2131"/>
        <v>0</v>
      </c>
      <c r="I4386" s="189">
        <f t="shared" si="2128"/>
        <v>0</v>
      </c>
      <c r="J4386" s="179">
        <f t="shared" si="2129"/>
        <v>0</v>
      </c>
      <c r="K4386" s="173"/>
      <c r="L4386" s="174" t="str" cm="1">
        <f t="array" aca="1" ref="L4386" ca="1">IF($K4386="",OFFSET(L4386,-1,,,),K4386)</f>
        <v>16.02</v>
      </c>
      <c r="M4386" s="175" t="str" cm="1">
        <f t="array" aca="1" ref="M4386" ca="1">IF(OR($K4386=0,$K4386=""),OFFSET(M4386,-1,,,),O4386)</f>
        <v>INSTALAÇÕES DA OBRA</v>
      </c>
      <c r="N4386" s="67" t="s">
        <v>1663</v>
      </c>
      <c r="O4386" s="68" t="s">
        <v>3190</v>
      </c>
      <c r="P4386" s="68"/>
      <c r="Q4386" s="68" t="s">
        <v>3257</v>
      </c>
      <c r="R4386" s="69">
        <v>3</v>
      </c>
      <c r="S4386" s="70">
        <v>1000.0000000000001</v>
      </c>
      <c r="T4386" s="70">
        <v>3000.0000000000005</v>
      </c>
      <c r="U4386" s="67" t="s">
        <v>2109</v>
      </c>
      <c r="V4386" s="71" t="s">
        <v>2110</v>
      </c>
      <c r="W4386" s="171"/>
      <c r="X4386" s="172"/>
      <c r="Y4386" s="176">
        <f t="shared" si="2130"/>
        <v>0</v>
      </c>
      <c r="AA4386" s="192"/>
    </row>
    <row r="4387" spans="2:27" hidden="1">
      <c r="B4387" s="189">
        <f t="shared" si="2123"/>
        <v>0</v>
      </c>
      <c r="C4387" s="189">
        <f t="shared" ca="1" si="2124"/>
        <v>0</v>
      </c>
      <c r="D4387" s="189">
        <f t="shared" si="2125"/>
        <v>0</v>
      </c>
      <c r="E4387" s="189">
        <f t="shared" ca="1" si="2126"/>
        <v>0</v>
      </c>
      <c r="F4387" s="189">
        <f t="shared" si="2127"/>
        <v>0</v>
      </c>
      <c r="G4387" s="189" cm="1">
        <f t="array" aca="1" ref="G4387" ca="1">OFFSET(G4387,-1,,,)+1</f>
        <v>4382</v>
      </c>
      <c r="H4387" s="189">
        <f t="shared" si="2131"/>
        <v>0</v>
      </c>
      <c r="I4387" s="189">
        <f t="shared" si="2128"/>
        <v>0</v>
      </c>
      <c r="J4387" s="179">
        <f t="shared" si="2129"/>
        <v>0</v>
      </c>
      <c r="K4387" s="173"/>
      <c r="L4387" s="174" t="str" cm="1">
        <f t="array" aca="1" ref="L4387" ca="1">IF($K4387="",OFFSET(L4387,-1,,,),K4387)</f>
        <v>16.02</v>
      </c>
      <c r="M4387" s="175" t="str" cm="1">
        <f t="array" aca="1" ref="M4387" ca="1">IF(OR($K4387=0,$K4387=""),OFFSET(M4387,-1,,,),O4387)</f>
        <v>INSTALAÇÕES DA OBRA</v>
      </c>
      <c r="N4387" s="67" t="s">
        <v>1666</v>
      </c>
      <c r="O4387" s="68" t="s">
        <v>3191</v>
      </c>
      <c r="P4387" s="68"/>
      <c r="Q4387" s="68" t="s">
        <v>3257</v>
      </c>
      <c r="R4387" s="69">
        <v>1</v>
      </c>
      <c r="S4387" s="70">
        <v>4000</v>
      </c>
      <c r="T4387" s="70">
        <v>4000</v>
      </c>
      <c r="U4387" s="67" t="s">
        <v>1734</v>
      </c>
      <c r="V4387" s="71" t="s">
        <v>1735</v>
      </c>
      <c r="W4387" s="171"/>
      <c r="X4387" s="172"/>
      <c r="Y4387" s="176">
        <f t="shared" si="2130"/>
        <v>0</v>
      </c>
      <c r="AA4387" s="192"/>
    </row>
    <row r="4388" spans="2:27" hidden="1">
      <c r="B4388" s="189">
        <f t="shared" si="2123"/>
        <v>0</v>
      </c>
      <c r="C4388" s="189">
        <f t="shared" ca="1" si="2124"/>
        <v>0</v>
      </c>
      <c r="D4388" s="189">
        <f t="shared" si="2125"/>
        <v>0</v>
      </c>
      <c r="E4388" s="189">
        <f t="shared" ca="1" si="2126"/>
        <v>0</v>
      </c>
      <c r="F4388" s="189">
        <f t="shared" si="2127"/>
        <v>0</v>
      </c>
      <c r="G4388" s="189" cm="1">
        <f t="array" aca="1" ref="G4388" ca="1">OFFSET(G4388,-1,,,)+1</f>
        <v>4383</v>
      </c>
      <c r="H4388" s="189">
        <f t="shared" si="2131"/>
        <v>0</v>
      </c>
      <c r="I4388" s="189">
        <f t="shared" si="2128"/>
        <v>0</v>
      </c>
      <c r="J4388" s="179">
        <f t="shared" si="2129"/>
        <v>0</v>
      </c>
      <c r="K4388" s="173"/>
      <c r="L4388" s="174" t="str" cm="1">
        <f t="array" aca="1" ref="L4388" ca="1">IF($K4388="",OFFSET(L4388,-1,,,),K4388)</f>
        <v>16.02</v>
      </c>
      <c r="M4388" s="175" t="str" cm="1">
        <f t="array" aca="1" ref="M4388" ca="1">IF(OR($K4388=0,$K4388=""),OFFSET(M4388,-1,,,),O4388)</f>
        <v>INSTALAÇÕES DA OBRA</v>
      </c>
      <c r="N4388" s="67" t="s">
        <v>2990</v>
      </c>
      <c r="O4388" s="68" t="s">
        <v>1708</v>
      </c>
      <c r="P4388" s="68"/>
      <c r="Q4388" s="68" t="s">
        <v>3258</v>
      </c>
      <c r="R4388" s="69">
        <v>52.92</v>
      </c>
      <c r="S4388" s="70">
        <v>509.2</v>
      </c>
      <c r="T4388" s="70">
        <v>26946.864000000001</v>
      </c>
      <c r="U4388" s="67" t="s">
        <v>1668</v>
      </c>
      <c r="V4388" s="71" t="s">
        <v>1669</v>
      </c>
      <c r="W4388" s="171"/>
      <c r="X4388" s="172"/>
      <c r="Y4388" s="176">
        <f t="shared" si="2130"/>
        <v>0</v>
      </c>
      <c r="AA4388" s="192"/>
    </row>
    <row r="4389" spans="2:27" hidden="1">
      <c r="B4389" s="189">
        <f t="shared" si="2123"/>
        <v>0</v>
      </c>
      <c r="C4389" s="189">
        <f t="shared" ca="1" si="2124"/>
        <v>0</v>
      </c>
      <c r="D4389" s="189">
        <f t="shared" si="2125"/>
        <v>0</v>
      </c>
      <c r="E4389" s="189">
        <f t="shared" ca="1" si="2126"/>
        <v>0</v>
      </c>
      <c r="F4389" s="189">
        <f t="shared" si="2127"/>
        <v>0</v>
      </c>
      <c r="G4389" s="189" cm="1">
        <f t="array" aca="1" ref="G4389" ca="1">OFFSET(G4389,-1,,,)+1</f>
        <v>4384</v>
      </c>
      <c r="H4389" s="189">
        <f t="shared" si="2131"/>
        <v>0</v>
      </c>
      <c r="I4389" s="189">
        <f t="shared" si="2128"/>
        <v>0</v>
      </c>
      <c r="J4389" s="179">
        <f t="shared" si="2129"/>
        <v>0</v>
      </c>
      <c r="K4389" s="173"/>
      <c r="L4389" s="174" t="str" cm="1">
        <f t="array" aca="1" ref="L4389" ca="1">IF($K4389="",OFFSET(L4389,-1,,,),K4389)</f>
        <v>16.02</v>
      </c>
      <c r="M4389" s="175" t="str" cm="1">
        <f t="array" aca="1" ref="M4389" ca="1">IF(OR($K4389=0,$K4389=""),OFFSET(M4389,-1,,,),O4389)</f>
        <v>INSTALAÇÕES DA OBRA</v>
      </c>
      <c r="N4389" s="67" t="s">
        <v>1670</v>
      </c>
      <c r="O4389" s="68" t="s">
        <v>1704</v>
      </c>
      <c r="P4389" s="68"/>
      <c r="Q4389" s="68" t="s">
        <v>3258</v>
      </c>
      <c r="R4389" s="69"/>
      <c r="S4389" s="70"/>
      <c r="T4389" s="70">
        <v>0</v>
      </c>
      <c r="U4389" s="67" t="s">
        <v>1668</v>
      </c>
      <c r="V4389" s="71" t="s">
        <v>1669</v>
      </c>
      <c r="W4389" s="171"/>
      <c r="X4389" s="172"/>
      <c r="Y4389" s="176">
        <f t="shared" si="2130"/>
        <v>0</v>
      </c>
      <c r="AA4389" s="192"/>
    </row>
    <row r="4390" spans="2:27" hidden="1">
      <c r="B4390" s="189">
        <f t="shared" si="2123"/>
        <v>0</v>
      </c>
      <c r="C4390" s="189">
        <f t="shared" ca="1" si="2124"/>
        <v>0</v>
      </c>
      <c r="D4390" s="189">
        <f t="shared" si="2125"/>
        <v>0</v>
      </c>
      <c r="E4390" s="189">
        <f t="shared" ca="1" si="2126"/>
        <v>0</v>
      </c>
      <c r="F4390" s="189">
        <f t="shared" si="2127"/>
        <v>0</v>
      </c>
      <c r="G4390" s="189" cm="1">
        <f t="array" aca="1" ref="G4390" ca="1">OFFSET(G4390,-1,,,)+1</f>
        <v>4385</v>
      </c>
      <c r="H4390" s="189">
        <f t="shared" si="2131"/>
        <v>0</v>
      </c>
      <c r="I4390" s="189">
        <f t="shared" si="2128"/>
        <v>0</v>
      </c>
      <c r="J4390" s="179">
        <f t="shared" si="2129"/>
        <v>0</v>
      </c>
      <c r="K4390" s="173"/>
      <c r="L4390" s="174" t="str" cm="1">
        <f t="array" aca="1" ref="L4390" ca="1">IF($K4390="",OFFSET(L4390,-1,,,),K4390)</f>
        <v>16.02</v>
      </c>
      <c r="M4390" s="175" t="str" cm="1">
        <f t="array" aca="1" ref="M4390" ca="1">IF(OR($K4390=0,$K4390=""),OFFSET(M4390,-1,,,),O4390)</f>
        <v>INSTALAÇÕES DA OBRA</v>
      </c>
      <c r="N4390" s="67" t="s">
        <v>1673</v>
      </c>
      <c r="O4390" s="68" t="s">
        <v>3192</v>
      </c>
      <c r="P4390" s="68"/>
      <c r="Q4390" s="68" t="s">
        <v>3258</v>
      </c>
      <c r="R4390" s="69"/>
      <c r="S4390" s="70"/>
      <c r="T4390" s="70">
        <v>0</v>
      </c>
      <c r="U4390" s="67" t="s">
        <v>1668</v>
      </c>
      <c r="V4390" s="71" t="s">
        <v>1669</v>
      </c>
      <c r="W4390" s="171"/>
      <c r="X4390" s="172"/>
      <c r="Y4390" s="176">
        <f t="shared" si="2130"/>
        <v>0</v>
      </c>
      <c r="AA4390" s="192"/>
    </row>
    <row r="4391" spans="2:27" hidden="1">
      <c r="B4391" s="189">
        <f t="shared" si="2123"/>
        <v>0</v>
      </c>
      <c r="C4391" s="189">
        <f t="shared" ca="1" si="2124"/>
        <v>0</v>
      </c>
      <c r="D4391" s="189">
        <f t="shared" si="2125"/>
        <v>0</v>
      </c>
      <c r="E4391" s="189">
        <f t="shared" ca="1" si="2126"/>
        <v>0</v>
      </c>
      <c r="F4391" s="189">
        <f t="shared" si="2127"/>
        <v>0</v>
      </c>
      <c r="G4391" s="189" cm="1">
        <f t="array" aca="1" ref="G4391" ca="1">OFFSET(G4391,-1,,,)+1</f>
        <v>4386</v>
      </c>
      <c r="H4391" s="189">
        <f t="shared" si="2131"/>
        <v>0</v>
      </c>
      <c r="I4391" s="189">
        <f t="shared" si="2128"/>
        <v>0</v>
      </c>
      <c r="J4391" s="179">
        <f t="shared" si="2129"/>
        <v>0</v>
      </c>
      <c r="K4391" s="173"/>
      <c r="L4391" s="174" t="str" cm="1">
        <f t="array" aca="1" ref="L4391" ca="1">IF($K4391="",OFFSET(L4391,-1,,,),K4391)</f>
        <v>16.02</v>
      </c>
      <c r="M4391" s="175" t="str" cm="1">
        <f t="array" aca="1" ref="M4391" ca="1">IF(OR($K4391=0,$K4391=""),OFFSET(M4391,-1,,,),O4391)</f>
        <v>INSTALAÇÕES DA OBRA</v>
      </c>
      <c r="N4391" s="67" t="s">
        <v>1676</v>
      </c>
      <c r="O4391" s="68" t="s">
        <v>3193</v>
      </c>
      <c r="P4391" s="68"/>
      <c r="Q4391" s="68" t="s">
        <v>3258</v>
      </c>
      <c r="R4391" s="69"/>
      <c r="S4391" s="70"/>
      <c r="T4391" s="70">
        <v>0</v>
      </c>
      <c r="U4391" s="67" t="s">
        <v>1668</v>
      </c>
      <c r="V4391" s="71" t="s">
        <v>1669</v>
      </c>
      <c r="W4391" s="171"/>
      <c r="X4391" s="172"/>
      <c r="Y4391" s="176">
        <f t="shared" si="2130"/>
        <v>0</v>
      </c>
      <c r="AA4391" s="192"/>
    </row>
    <row r="4392" spans="2:27" hidden="1">
      <c r="B4392" s="189">
        <f t="shared" si="2123"/>
        <v>0</v>
      </c>
      <c r="C4392" s="189">
        <f t="shared" ca="1" si="2124"/>
        <v>0</v>
      </c>
      <c r="D4392" s="189">
        <f t="shared" si="2125"/>
        <v>0</v>
      </c>
      <c r="E4392" s="189">
        <f t="shared" ca="1" si="2126"/>
        <v>0</v>
      </c>
      <c r="F4392" s="189">
        <f t="shared" si="2127"/>
        <v>0</v>
      </c>
      <c r="G4392" s="189" cm="1">
        <f t="array" aca="1" ref="G4392" ca="1">OFFSET(G4392,-1,,,)+1</f>
        <v>4387</v>
      </c>
      <c r="H4392" s="189">
        <f t="shared" si="2131"/>
        <v>0</v>
      </c>
      <c r="I4392" s="189">
        <f t="shared" si="2128"/>
        <v>0</v>
      </c>
      <c r="J4392" s="179">
        <f t="shared" si="2129"/>
        <v>0</v>
      </c>
      <c r="K4392" s="173"/>
      <c r="L4392" s="174" t="str" cm="1">
        <f t="array" aca="1" ref="L4392" ca="1">IF($K4392="",OFFSET(L4392,-1,,,),K4392)</f>
        <v>16.02</v>
      </c>
      <c r="M4392" s="175" t="str" cm="1">
        <f t="array" aca="1" ref="M4392" ca="1">IF(OR($K4392=0,$K4392=""),OFFSET(M4392,-1,,,),O4392)</f>
        <v>INSTALAÇÕES DA OBRA</v>
      </c>
      <c r="N4392" s="67" t="s">
        <v>4185</v>
      </c>
      <c r="O4392" s="68" t="s">
        <v>1704</v>
      </c>
      <c r="P4392" s="68"/>
      <c r="Q4392" s="68" t="s">
        <v>3258</v>
      </c>
      <c r="R4392" s="69"/>
      <c r="S4392" s="70"/>
      <c r="T4392" s="70">
        <v>0</v>
      </c>
      <c r="U4392" s="67" t="s">
        <v>1668</v>
      </c>
      <c r="V4392" s="71" t="s">
        <v>1669</v>
      </c>
      <c r="W4392" s="171"/>
      <c r="X4392" s="172"/>
      <c r="Y4392" s="176">
        <f t="shared" si="2130"/>
        <v>0</v>
      </c>
      <c r="AA4392" s="192"/>
    </row>
    <row r="4393" spans="2:27" hidden="1">
      <c r="B4393" s="189">
        <f t="shared" si="2123"/>
        <v>0</v>
      </c>
      <c r="C4393" s="189">
        <f t="shared" ca="1" si="2124"/>
        <v>0</v>
      </c>
      <c r="D4393" s="189">
        <f t="shared" si="2125"/>
        <v>0</v>
      </c>
      <c r="E4393" s="189">
        <f t="shared" ca="1" si="2126"/>
        <v>0</v>
      </c>
      <c r="F4393" s="189">
        <f t="shared" si="2127"/>
        <v>0</v>
      </c>
      <c r="G4393" s="189" cm="1">
        <f t="array" aca="1" ref="G4393" ca="1">OFFSET(G4393,-1,,,)+1</f>
        <v>4388</v>
      </c>
      <c r="H4393" s="189">
        <f t="shared" si="2131"/>
        <v>0</v>
      </c>
      <c r="I4393" s="189">
        <f t="shared" si="2128"/>
        <v>0</v>
      </c>
      <c r="J4393" s="179">
        <f t="shared" si="2129"/>
        <v>0</v>
      </c>
      <c r="K4393" s="173"/>
      <c r="L4393" s="174" t="str" cm="1">
        <f t="array" aca="1" ref="L4393" ca="1">IF($K4393="",OFFSET(L4393,-1,,,),K4393)</f>
        <v>16.02</v>
      </c>
      <c r="M4393" s="175" t="str" cm="1">
        <f t="array" aca="1" ref="M4393" ca="1">IF(OR($K4393=0,$K4393=""),OFFSET(M4393,-1,,,),O4393)</f>
        <v>INSTALAÇÕES DA OBRA</v>
      </c>
      <c r="N4393" s="67" t="s">
        <v>1765</v>
      </c>
      <c r="O4393" s="68" t="s">
        <v>1667</v>
      </c>
      <c r="P4393" s="68"/>
      <c r="Q4393" s="68" t="s">
        <v>3260</v>
      </c>
      <c r="R4393" s="69">
        <v>0</v>
      </c>
      <c r="S4393" s="70">
        <v>1250</v>
      </c>
      <c r="T4393" s="70">
        <v>0</v>
      </c>
      <c r="U4393" s="67" t="s">
        <v>1668</v>
      </c>
      <c r="V4393" s="71" t="s">
        <v>1669</v>
      </c>
      <c r="W4393" s="171"/>
      <c r="X4393" s="172"/>
      <c r="Y4393" s="176">
        <f t="shared" si="2130"/>
        <v>0</v>
      </c>
      <c r="AA4393" s="192"/>
    </row>
    <row r="4394" spans="2:27" hidden="1">
      <c r="B4394" s="189">
        <f t="shared" si="2123"/>
        <v>0</v>
      </c>
      <c r="C4394" s="189">
        <f t="shared" ca="1" si="2124"/>
        <v>0</v>
      </c>
      <c r="D4394" s="189">
        <f t="shared" si="2125"/>
        <v>0</v>
      </c>
      <c r="E4394" s="189">
        <f t="shared" ca="1" si="2126"/>
        <v>0</v>
      </c>
      <c r="F4394" s="189">
        <f t="shared" si="2127"/>
        <v>0</v>
      </c>
      <c r="G4394" s="189" cm="1">
        <f t="array" aca="1" ref="G4394" ca="1">OFFSET(G4394,-1,,,)+1</f>
        <v>4389</v>
      </c>
      <c r="H4394" s="189">
        <f t="shared" si="2131"/>
        <v>0</v>
      </c>
      <c r="I4394" s="189">
        <f t="shared" si="2128"/>
        <v>0</v>
      </c>
      <c r="J4394" s="179">
        <f t="shared" si="2129"/>
        <v>0</v>
      </c>
      <c r="K4394" s="173"/>
      <c r="L4394" s="174" t="str" cm="1">
        <f t="array" aca="1" ref="L4394" ca="1">IF($K4394="",OFFSET(L4394,-1,,,),K4394)</f>
        <v>16.02</v>
      </c>
      <c r="M4394" s="175" t="str" cm="1">
        <f t="array" aca="1" ref="M4394" ca="1">IF(OR($K4394=0,$K4394=""),OFFSET(M4394,-1,,,),O4394)</f>
        <v>INSTALAÇÕES DA OBRA</v>
      </c>
      <c r="N4394" s="67" t="s">
        <v>1679</v>
      </c>
      <c r="O4394" s="68" t="s">
        <v>3194</v>
      </c>
      <c r="P4394" s="68"/>
      <c r="Q4394" s="68" t="s">
        <v>3258</v>
      </c>
      <c r="R4394" s="69">
        <v>26.46</v>
      </c>
      <c r="S4394" s="70">
        <v>509.2</v>
      </c>
      <c r="T4394" s="70">
        <v>13473.432000000001</v>
      </c>
      <c r="U4394" s="67" t="s">
        <v>1668</v>
      </c>
      <c r="V4394" s="71" t="s">
        <v>1669</v>
      </c>
      <c r="W4394" s="171"/>
      <c r="X4394" s="172"/>
      <c r="Y4394" s="176">
        <f t="shared" si="2130"/>
        <v>0</v>
      </c>
      <c r="AA4394" s="192"/>
    </row>
    <row r="4395" spans="2:27" hidden="1">
      <c r="B4395" s="189">
        <f t="shared" si="2123"/>
        <v>0</v>
      </c>
      <c r="C4395" s="189">
        <f t="shared" ca="1" si="2124"/>
        <v>0</v>
      </c>
      <c r="D4395" s="189">
        <f t="shared" si="2125"/>
        <v>0</v>
      </c>
      <c r="E4395" s="189">
        <f t="shared" ca="1" si="2126"/>
        <v>0</v>
      </c>
      <c r="F4395" s="189">
        <f t="shared" si="2127"/>
        <v>0</v>
      </c>
      <c r="G4395" s="189" cm="1">
        <f t="array" aca="1" ref="G4395" ca="1">OFFSET(G4395,-1,,,)+1</f>
        <v>4390</v>
      </c>
      <c r="H4395" s="189">
        <f t="shared" si="2131"/>
        <v>0</v>
      </c>
      <c r="I4395" s="189">
        <f t="shared" si="2128"/>
        <v>0</v>
      </c>
      <c r="J4395" s="179">
        <f t="shared" si="2129"/>
        <v>0</v>
      </c>
      <c r="K4395" s="173"/>
      <c r="L4395" s="174" t="str" cm="1">
        <f t="array" aca="1" ref="L4395" ca="1">IF($K4395="",OFFSET(L4395,-1,,,),K4395)</f>
        <v>16.02</v>
      </c>
      <c r="M4395" s="175" t="str" cm="1">
        <f t="array" aca="1" ref="M4395" ca="1">IF(OR($K4395=0,$K4395=""),OFFSET(M4395,-1,,,),O4395)</f>
        <v>INSTALAÇÕES DA OBRA</v>
      </c>
      <c r="N4395" s="67" t="s">
        <v>1682</v>
      </c>
      <c r="O4395" s="68" t="s">
        <v>1702</v>
      </c>
      <c r="P4395" s="68"/>
      <c r="Q4395" s="68" t="s">
        <v>3258</v>
      </c>
      <c r="R4395" s="69">
        <v>25</v>
      </c>
      <c r="S4395" s="70">
        <v>509.2</v>
      </c>
      <c r="T4395" s="70">
        <v>12730</v>
      </c>
      <c r="U4395" s="67" t="s">
        <v>1668</v>
      </c>
      <c r="V4395" s="71" t="s">
        <v>1669</v>
      </c>
      <c r="W4395" s="171"/>
      <c r="X4395" s="172"/>
      <c r="Y4395" s="176">
        <f t="shared" si="2130"/>
        <v>0</v>
      </c>
      <c r="AA4395" s="192"/>
    </row>
    <row r="4396" spans="2:27" hidden="1">
      <c r="B4396" s="189">
        <f t="shared" si="2123"/>
        <v>0</v>
      </c>
      <c r="C4396" s="189">
        <f t="shared" ca="1" si="2124"/>
        <v>0</v>
      </c>
      <c r="D4396" s="189">
        <f t="shared" si="2125"/>
        <v>0</v>
      </c>
      <c r="E4396" s="189">
        <f t="shared" ca="1" si="2126"/>
        <v>0</v>
      </c>
      <c r="F4396" s="189">
        <f t="shared" si="2127"/>
        <v>0</v>
      </c>
      <c r="G4396" s="189" cm="1">
        <f t="array" aca="1" ref="G4396" ca="1">OFFSET(G4396,-1,,,)+1</f>
        <v>4391</v>
      </c>
      <c r="H4396" s="189">
        <f t="shared" si="2131"/>
        <v>0</v>
      </c>
      <c r="I4396" s="189">
        <f t="shared" si="2128"/>
        <v>0</v>
      </c>
      <c r="J4396" s="179">
        <f t="shared" si="2129"/>
        <v>0</v>
      </c>
      <c r="K4396" s="173"/>
      <c r="L4396" s="174" t="str" cm="1">
        <f t="array" aca="1" ref="L4396" ca="1">IF($K4396="",OFFSET(L4396,-1,,,),K4396)</f>
        <v>16.02</v>
      </c>
      <c r="M4396" s="175" t="str" cm="1">
        <f t="array" aca="1" ref="M4396" ca="1">IF(OR($K4396=0,$K4396=""),OFFSET(M4396,-1,,,),O4396)</f>
        <v>INSTALAÇÕES DA OBRA</v>
      </c>
      <c r="N4396" s="67" t="s">
        <v>1683</v>
      </c>
      <c r="O4396" s="68" t="s">
        <v>1710</v>
      </c>
      <c r="P4396" s="68"/>
      <c r="Q4396" s="68" t="s">
        <v>3258</v>
      </c>
      <c r="R4396" s="69">
        <v>99.23</v>
      </c>
      <c r="S4396" s="70">
        <v>509.2</v>
      </c>
      <c r="T4396" s="70">
        <v>50527.915999999997</v>
      </c>
      <c r="U4396" s="67" t="s">
        <v>1668</v>
      </c>
      <c r="V4396" s="71" t="s">
        <v>1669</v>
      </c>
      <c r="W4396" s="171"/>
      <c r="X4396" s="172"/>
      <c r="Y4396" s="176">
        <f t="shared" si="2130"/>
        <v>0</v>
      </c>
      <c r="AA4396" s="192"/>
    </row>
    <row r="4397" spans="2:27" hidden="1">
      <c r="B4397" s="189">
        <f t="shared" si="2123"/>
        <v>0</v>
      </c>
      <c r="C4397" s="189">
        <f t="shared" ca="1" si="2124"/>
        <v>0</v>
      </c>
      <c r="D4397" s="189">
        <f t="shared" si="2125"/>
        <v>0</v>
      </c>
      <c r="E4397" s="189">
        <f t="shared" ca="1" si="2126"/>
        <v>0</v>
      </c>
      <c r="F4397" s="189">
        <f t="shared" si="2127"/>
        <v>0</v>
      </c>
      <c r="G4397" s="189" cm="1">
        <f t="array" aca="1" ref="G4397" ca="1">OFFSET(G4397,-1,,,)+1</f>
        <v>4392</v>
      </c>
      <c r="H4397" s="189">
        <f t="shared" si="2131"/>
        <v>0</v>
      </c>
      <c r="I4397" s="189">
        <f t="shared" si="2128"/>
        <v>0</v>
      </c>
      <c r="J4397" s="179">
        <f t="shared" si="2129"/>
        <v>0</v>
      </c>
      <c r="K4397" s="173"/>
      <c r="L4397" s="174" t="str" cm="1">
        <f t="array" aca="1" ref="L4397" ca="1">IF($K4397="",OFFSET(L4397,-1,,,),K4397)</f>
        <v>16.02</v>
      </c>
      <c r="M4397" s="175" t="str" cm="1">
        <f t="array" aca="1" ref="M4397" ca="1">IF(OR($K4397=0,$K4397=""),OFFSET(M4397,-1,,,),O4397)</f>
        <v>INSTALAÇÕES DA OBRA</v>
      </c>
      <c r="N4397" s="67" t="s">
        <v>1684</v>
      </c>
      <c r="O4397" s="68" t="s">
        <v>1725</v>
      </c>
      <c r="P4397" s="68"/>
      <c r="Q4397" s="68" t="s">
        <v>3258</v>
      </c>
      <c r="R4397" s="69">
        <v>4</v>
      </c>
      <c r="S4397" s="70">
        <v>509.2</v>
      </c>
      <c r="T4397" s="70">
        <v>2036.8</v>
      </c>
      <c r="U4397" s="67" t="s">
        <v>1726</v>
      </c>
      <c r="V4397" s="71" t="s">
        <v>1725</v>
      </c>
      <c r="W4397" s="171"/>
      <c r="X4397" s="172"/>
      <c r="Y4397" s="176">
        <f t="shared" si="2130"/>
        <v>0</v>
      </c>
      <c r="AA4397" s="192"/>
    </row>
    <row r="4398" spans="2:27" hidden="1">
      <c r="B4398" s="189">
        <f t="shared" si="2123"/>
        <v>0</v>
      </c>
      <c r="C4398" s="189">
        <f t="shared" ca="1" si="2124"/>
        <v>0</v>
      </c>
      <c r="D4398" s="189">
        <f t="shared" si="2125"/>
        <v>0</v>
      </c>
      <c r="E4398" s="189">
        <f t="shared" ca="1" si="2126"/>
        <v>0</v>
      </c>
      <c r="F4398" s="189">
        <f t="shared" si="2127"/>
        <v>0</v>
      </c>
      <c r="G4398" s="189" cm="1">
        <f t="array" aca="1" ref="G4398" ca="1">OFFSET(G4398,-1,,,)+1</f>
        <v>4393</v>
      </c>
      <c r="H4398" s="189">
        <f t="shared" si="2131"/>
        <v>0</v>
      </c>
      <c r="I4398" s="189">
        <f t="shared" si="2128"/>
        <v>0</v>
      </c>
      <c r="J4398" s="179">
        <f t="shared" si="2129"/>
        <v>0</v>
      </c>
      <c r="K4398" s="173"/>
      <c r="L4398" s="174" t="str" cm="1">
        <f t="array" aca="1" ref="L4398" ca="1">IF($K4398="",OFFSET(L4398,-1,,,),K4398)</f>
        <v>16.02</v>
      </c>
      <c r="M4398" s="175" t="str" cm="1">
        <f t="array" aca="1" ref="M4398" ca="1">IF(OR($K4398=0,$K4398=""),OFFSET(M4398,-1,,,),O4398)</f>
        <v>INSTALAÇÕES DA OBRA</v>
      </c>
      <c r="N4398" s="67" t="s">
        <v>1685</v>
      </c>
      <c r="O4398" s="68" t="s">
        <v>3195</v>
      </c>
      <c r="P4398" s="68"/>
      <c r="Q4398" s="68" t="s">
        <v>3263</v>
      </c>
      <c r="R4398" s="69">
        <v>1</v>
      </c>
      <c r="S4398" s="70">
        <v>2800</v>
      </c>
      <c r="T4398" s="70">
        <v>2800</v>
      </c>
      <c r="U4398" s="67" t="s">
        <v>1656</v>
      </c>
      <c r="V4398" s="71" t="s">
        <v>1657</v>
      </c>
      <c r="W4398" s="171"/>
      <c r="X4398" s="172"/>
      <c r="Y4398" s="176">
        <f t="shared" si="2130"/>
        <v>0</v>
      </c>
      <c r="AA4398" s="192"/>
    </row>
    <row r="4399" spans="2:27" hidden="1">
      <c r="B4399" s="189">
        <f t="shared" si="2123"/>
        <v>0</v>
      </c>
      <c r="C4399" s="189">
        <f t="shared" ca="1" si="2124"/>
        <v>0</v>
      </c>
      <c r="D4399" s="189">
        <f t="shared" si="2125"/>
        <v>0</v>
      </c>
      <c r="E4399" s="189">
        <f t="shared" ca="1" si="2126"/>
        <v>0</v>
      </c>
      <c r="F4399" s="189">
        <f t="shared" si="2127"/>
        <v>0</v>
      </c>
      <c r="G4399" s="189" cm="1">
        <f t="array" aca="1" ref="G4399" ca="1">OFFSET(G4399,-1,,,)+1</f>
        <v>4394</v>
      </c>
      <c r="H4399" s="189">
        <f t="shared" si="2131"/>
        <v>0</v>
      </c>
      <c r="I4399" s="189">
        <f t="shared" si="2128"/>
        <v>0</v>
      </c>
      <c r="J4399" s="179">
        <f t="shared" si="2129"/>
        <v>0</v>
      </c>
      <c r="K4399" s="173"/>
      <c r="L4399" s="174" t="str" cm="1">
        <f t="array" aca="1" ref="L4399" ca="1">IF($K4399="",OFFSET(L4399,-1,,,),K4399)</f>
        <v>16.02</v>
      </c>
      <c r="M4399" s="175" t="str" cm="1">
        <f t="array" aca="1" ref="M4399" ca="1">IF(OR($K4399=0,$K4399=""),OFFSET(M4399,-1,,,),O4399)</f>
        <v>INSTALAÇÕES DA OBRA</v>
      </c>
      <c r="N4399" s="67" t="s">
        <v>2991</v>
      </c>
      <c r="O4399" s="68" t="s">
        <v>3196</v>
      </c>
      <c r="P4399" s="68"/>
      <c r="Q4399" s="68" t="s">
        <v>3260</v>
      </c>
      <c r="R4399" s="69">
        <v>1</v>
      </c>
      <c r="S4399" s="70">
        <v>950</v>
      </c>
      <c r="T4399" s="70">
        <v>950</v>
      </c>
      <c r="U4399" s="67" t="s">
        <v>1656</v>
      </c>
      <c r="V4399" s="71" t="s">
        <v>1657</v>
      </c>
      <c r="W4399" s="171"/>
      <c r="X4399" s="172"/>
      <c r="Y4399" s="176">
        <f t="shared" si="2130"/>
        <v>0</v>
      </c>
      <c r="AA4399" s="192"/>
    </row>
    <row r="4400" spans="2:27" hidden="1">
      <c r="B4400" s="189">
        <f t="shared" ref="B4400:B4463" si="2132">IF(J4400=0,0,U4400)</f>
        <v>0</v>
      </c>
      <c r="C4400" s="189">
        <f t="shared" ref="C4400:C4463" ca="1" si="2133">IF(OR(J4400=0,I4400=0),0,IF(_xlfn.IFNA(MATCH(B4400,OFFSET($B$5,,,$G4400,),),0)&gt;0,0,MAX(OFFSET($C$5,,,$G4400,))+1))</f>
        <v>0</v>
      </c>
      <c r="D4400" s="189">
        <f t="shared" ref="D4400:D4463" si="2134">IF(J4400=0,0,N4400&amp;"-"&amp;U4400)</f>
        <v>0</v>
      </c>
      <c r="E4400" s="189">
        <f t="shared" ref="E4400:E4463" ca="1" si="2135">IF(OR(J4400=0,I4400=0),0,IF(_xlfn.IFNA(MATCH(D4400,OFFSET($D$5,,,$G4400,),),0)&gt;0,0,_xlfn.MAXIFS(OFFSET($E$5,,,$G4400,),OFFSET($J$5,,,$G4400,),J4400)+1))</f>
        <v>0</v>
      </c>
      <c r="F4400" s="189">
        <f t="shared" ref="F4400:F4463" si="2136">IF(J4400=0,0,E4400&amp;"-"&amp;N4400)</f>
        <v>0</v>
      </c>
      <c r="G4400" s="189" cm="1">
        <f t="array" aca="1" ref="G4400" ca="1">OFFSET(G4400,-1,,,)+1</f>
        <v>4395</v>
      </c>
      <c r="H4400" s="189">
        <f t="shared" si="2131"/>
        <v>0</v>
      </c>
      <c r="I4400" s="189">
        <f t="shared" ref="I4400:I4463" si="2137">H4400*R4400</f>
        <v>0</v>
      </c>
      <c r="J4400" s="179">
        <f t="shared" ref="J4400:J4463" si="2138">IF(AND(I4400&lt;&gt;0,OR(K4400=0,K4400="")),N4400&amp;" - Mapa",0)</f>
        <v>0</v>
      </c>
      <c r="K4400" s="173"/>
      <c r="L4400" s="174" t="str" cm="1">
        <f t="array" aca="1" ref="L4400" ca="1">IF($K4400="",OFFSET(L4400,-1,,,),K4400)</f>
        <v>16.02</v>
      </c>
      <c r="M4400" s="175" t="str" cm="1">
        <f t="array" aca="1" ref="M4400" ca="1">IF(OR($K4400=0,$K4400=""),OFFSET(M4400,-1,,,),O4400)</f>
        <v>INSTALAÇÕES DA OBRA</v>
      </c>
      <c r="N4400" s="67" t="s">
        <v>1688</v>
      </c>
      <c r="O4400" s="68" t="s">
        <v>3197</v>
      </c>
      <c r="P4400" s="68"/>
      <c r="Q4400" s="68" t="s">
        <v>3260</v>
      </c>
      <c r="R4400" s="69">
        <v>1</v>
      </c>
      <c r="S4400" s="70">
        <v>99</v>
      </c>
      <c r="T4400" s="70">
        <v>99</v>
      </c>
      <c r="U4400" s="67" t="s">
        <v>1664</v>
      </c>
      <c r="V4400" s="71" t="s">
        <v>1665</v>
      </c>
      <c r="W4400" s="171"/>
      <c r="X4400" s="172"/>
      <c r="Y4400" s="176">
        <f t="shared" si="2130"/>
        <v>0</v>
      </c>
      <c r="AA4400" s="192"/>
    </row>
    <row r="4401" spans="2:27" hidden="1">
      <c r="B4401" s="189">
        <f t="shared" si="2132"/>
        <v>0</v>
      </c>
      <c r="C4401" s="189">
        <f t="shared" ca="1" si="2133"/>
        <v>0</v>
      </c>
      <c r="D4401" s="189">
        <f t="shared" si="2134"/>
        <v>0</v>
      </c>
      <c r="E4401" s="189">
        <f t="shared" ca="1" si="2135"/>
        <v>0</v>
      </c>
      <c r="F4401" s="189">
        <f t="shared" si="2136"/>
        <v>0</v>
      </c>
      <c r="G4401" s="189" cm="1">
        <f t="array" aca="1" ref="G4401" ca="1">OFFSET(G4401,-1,,,)+1</f>
        <v>4396</v>
      </c>
      <c r="H4401" s="189">
        <f t="shared" si="2131"/>
        <v>0</v>
      </c>
      <c r="I4401" s="189">
        <f t="shared" si="2137"/>
        <v>0</v>
      </c>
      <c r="J4401" s="179">
        <f t="shared" si="2138"/>
        <v>0</v>
      </c>
      <c r="K4401" s="173"/>
      <c r="L4401" s="174" t="str" cm="1">
        <f t="array" aca="1" ref="L4401" ca="1">IF($K4401="",OFFSET(L4401,-1,,,),K4401)</f>
        <v>16.02</v>
      </c>
      <c r="M4401" s="175" t="str" cm="1">
        <f t="array" aca="1" ref="M4401" ca="1">IF(OR($K4401=0,$K4401=""),OFFSET(M4401,-1,,,),O4401)</f>
        <v>INSTALAÇÕES DA OBRA</v>
      </c>
      <c r="N4401" s="67" t="s">
        <v>1691</v>
      </c>
      <c r="O4401" s="68" t="s">
        <v>3198</v>
      </c>
      <c r="P4401" s="68"/>
      <c r="Q4401" s="68" t="s">
        <v>3260</v>
      </c>
      <c r="R4401" s="69"/>
      <c r="S4401" s="70"/>
      <c r="T4401" s="70">
        <v>0</v>
      </c>
      <c r="U4401" s="67" t="s">
        <v>1686</v>
      </c>
      <c r="V4401" s="71" t="s">
        <v>1687</v>
      </c>
      <c r="W4401" s="171"/>
      <c r="X4401" s="172"/>
      <c r="Y4401" s="176">
        <f t="shared" si="2130"/>
        <v>0</v>
      </c>
      <c r="AA4401" s="192"/>
    </row>
    <row r="4402" spans="2:27" hidden="1">
      <c r="B4402" s="189">
        <f t="shared" si="2132"/>
        <v>0</v>
      </c>
      <c r="C4402" s="189">
        <f t="shared" ca="1" si="2133"/>
        <v>0</v>
      </c>
      <c r="D4402" s="189">
        <f t="shared" si="2134"/>
        <v>0</v>
      </c>
      <c r="E4402" s="189">
        <f t="shared" ca="1" si="2135"/>
        <v>0</v>
      </c>
      <c r="F4402" s="189">
        <f t="shared" si="2136"/>
        <v>0</v>
      </c>
      <c r="G4402" s="189" cm="1">
        <f t="array" aca="1" ref="G4402" ca="1">OFFSET(G4402,-1,,,)+1</f>
        <v>4397</v>
      </c>
      <c r="H4402" s="189">
        <f t="shared" si="2131"/>
        <v>0</v>
      </c>
      <c r="I4402" s="189">
        <f t="shared" si="2137"/>
        <v>0</v>
      </c>
      <c r="J4402" s="179">
        <f t="shared" si="2138"/>
        <v>0</v>
      </c>
      <c r="K4402" s="173"/>
      <c r="L4402" s="174" t="str" cm="1">
        <f t="array" aca="1" ref="L4402" ca="1">IF($K4402="",OFFSET(L4402,-1,,,),K4402)</f>
        <v>16.02</v>
      </c>
      <c r="M4402" s="175" t="str" cm="1">
        <f t="array" aca="1" ref="M4402" ca="1">IF(OR($K4402=0,$K4402=""),OFFSET(M4402,-1,,,),O4402)</f>
        <v>INSTALAÇÕES DA OBRA</v>
      </c>
      <c r="N4402" s="67" t="s">
        <v>1694</v>
      </c>
      <c r="O4402" s="68" t="s">
        <v>3199</v>
      </c>
      <c r="P4402" s="68"/>
      <c r="Q4402" s="68" t="s">
        <v>3257</v>
      </c>
      <c r="R4402" s="69">
        <v>1.5</v>
      </c>
      <c r="S4402" s="70">
        <v>2000</v>
      </c>
      <c r="T4402" s="70">
        <v>3000</v>
      </c>
      <c r="U4402" s="67" t="s">
        <v>1737</v>
      </c>
      <c r="V4402" s="71" t="s">
        <v>1738</v>
      </c>
      <c r="W4402" s="171"/>
      <c r="X4402" s="172"/>
      <c r="Y4402" s="176">
        <f t="shared" si="2130"/>
        <v>0</v>
      </c>
      <c r="AA4402" s="192"/>
    </row>
    <row r="4403" spans="2:27" hidden="1">
      <c r="B4403" s="189">
        <f t="shared" si="2132"/>
        <v>0</v>
      </c>
      <c r="C4403" s="189">
        <f t="shared" ca="1" si="2133"/>
        <v>0</v>
      </c>
      <c r="D4403" s="189">
        <f t="shared" si="2134"/>
        <v>0</v>
      </c>
      <c r="E4403" s="189">
        <f t="shared" ca="1" si="2135"/>
        <v>0</v>
      </c>
      <c r="F4403" s="189">
        <f t="shared" si="2136"/>
        <v>0</v>
      </c>
      <c r="G4403" s="189" cm="1">
        <f t="array" aca="1" ref="G4403" ca="1">OFFSET(G4403,-1,,,)+1</f>
        <v>4398</v>
      </c>
      <c r="H4403" s="189">
        <f t="shared" si="2131"/>
        <v>0</v>
      </c>
      <c r="I4403" s="189">
        <f t="shared" si="2137"/>
        <v>0</v>
      </c>
      <c r="J4403" s="179">
        <f t="shared" si="2138"/>
        <v>0</v>
      </c>
      <c r="K4403" s="173"/>
      <c r="L4403" s="174" t="str" cm="1">
        <f t="array" aca="1" ref="L4403" ca="1">IF($K4403="",OFFSET(L4403,-1,,,),K4403)</f>
        <v>16.02</v>
      </c>
      <c r="M4403" s="175" t="str" cm="1">
        <f t="array" aca="1" ref="M4403" ca="1">IF(OR($K4403=0,$K4403=""),OFFSET(M4403,-1,,,),O4403)</f>
        <v>INSTALAÇÕES DA OBRA</v>
      </c>
      <c r="N4403" s="67" t="s">
        <v>1695</v>
      </c>
      <c r="O4403" s="68" t="s">
        <v>3200</v>
      </c>
      <c r="P4403" s="68"/>
      <c r="Q4403" s="68" t="s">
        <v>3263</v>
      </c>
      <c r="R4403" s="69">
        <v>4</v>
      </c>
      <c r="S4403" s="70">
        <v>120</v>
      </c>
      <c r="T4403" s="70">
        <v>480</v>
      </c>
      <c r="U4403" s="67" t="s">
        <v>1674</v>
      </c>
      <c r="V4403" s="71" t="s">
        <v>1675</v>
      </c>
      <c r="W4403" s="171"/>
      <c r="X4403" s="172"/>
      <c r="Y4403" s="176">
        <f t="shared" si="2130"/>
        <v>0</v>
      </c>
      <c r="AA4403" s="192"/>
    </row>
    <row r="4404" spans="2:27" hidden="1">
      <c r="B4404" s="189">
        <f t="shared" si="2132"/>
        <v>0</v>
      </c>
      <c r="C4404" s="189">
        <f t="shared" ca="1" si="2133"/>
        <v>0</v>
      </c>
      <c r="D4404" s="189">
        <f t="shared" si="2134"/>
        <v>0</v>
      </c>
      <c r="E4404" s="189">
        <f t="shared" ca="1" si="2135"/>
        <v>0</v>
      </c>
      <c r="F4404" s="189">
        <f t="shared" si="2136"/>
        <v>0</v>
      </c>
      <c r="G4404" s="189" cm="1">
        <f t="array" aca="1" ref="G4404" ca="1">OFFSET(G4404,-1,,,)+1</f>
        <v>4399</v>
      </c>
      <c r="H4404" s="189">
        <f t="shared" si="2131"/>
        <v>0</v>
      </c>
      <c r="I4404" s="189">
        <f t="shared" si="2137"/>
        <v>0</v>
      </c>
      <c r="J4404" s="179">
        <f t="shared" si="2138"/>
        <v>0</v>
      </c>
      <c r="K4404" s="173"/>
      <c r="L4404" s="174" t="str" cm="1">
        <f t="array" aca="1" ref="L4404" ca="1">IF($K4404="",OFFSET(L4404,-1,,,),K4404)</f>
        <v>16.02</v>
      </c>
      <c r="M4404" s="175" t="str" cm="1">
        <f t="array" aca="1" ref="M4404" ca="1">IF(OR($K4404=0,$K4404=""),OFFSET(M4404,-1,,,),O4404)</f>
        <v>INSTALAÇÕES DA OBRA</v>
      </c>
      <c r="N4404" s="67" t="s">
        <v>1698</v>
      </c>
      <c r="O4404" s="68" t="s">
        <v>3201</v>
      </c>
      <c r="P4404" s="68"/>
      <c r="Q4404" s="68" t="s">
        <v>3257</v>
      </c>
      <c r="R4404" s="69">
        <v>1</v>
      </c>
      <c r="S4404" s="70">
        <v>3500</v>
      </c>
      <c r="T4404" s="70">
        <v>3500</v>
      </c>
      <c r="U4404" s="67" t="s">
        <v>1763</v>
      </c>
      <c r="V4404" s="71" t="s">
        <v>1764</v>
      </c>
      <c r="W4404" s="171"/>
      <c r="X4404" s="172"/>
      <c r="Y4404" s="176">
        <f t="shared" si="2130"/>
        <v>0</v>
      </c>
      <c r="AA4404" s="192"/>
    </row>
    <row r="4405" spans="2:27" hidden="1">
      <c r="B4405" s="189">
        <f t="shared" si="2132"/>
        <v>0</v>
      </c>
      <c r="C4405" s="189">
        <f t="shared" ca="1" si="2133"/>
        <v>0</v>
      </c>
      <c r="D4405" s="189">
        <f t="shared" si="2134"/>
        <v>0</v>
      </c>
      <c r="E4405" s="189">
        <f t="shared" ca="1" si="2135"/>
        <v>0</v>
      </c>
      <c r="F4405" s="189">
        <f t="shared" si="2136"/>
        <v>0</v>
      </c>
      <c r="G4405" s="189" cm="1">
        <f t="array" aca="1" ref="G4405" ca="1">OFFSET(G4405,-1,,,)+1</f>
        <v>4400</v>
      </c>
      <c r="H4405" s="189">
        <f t="shared" si="2131"/>
        <v>0</v>
      </c>
      <c r="I4405" s="189">
        <f t="shared" si="2137"/>
        <v>0</v>
      </c>
      <c r="J4405" s="179">
        <f t="shared" si="2138"/>
        <v>0</v>
      </c>
      <c r="K4405" s="173"/>
      <c r="L4405" s="174" t="str" cm="1">
        <f t="array" aca="1" ref="L4405" ca="1">IF($K4405="",OFFSET(L4405,-1,,,),K4405)</f>
        <v>16.02</v>
      </c>
      <c r="M4405" s="175" t="str" cm="1">
        <f t="array" aca="1" ref="M4405" ca="1">IF(OR($K4405=0,$K4405=""),OFFSET(M4405,-1,,,),O4405)</f>
        <v>INSTALAÇÕES DA OBRA</v>
      </c>
      <c r="N4405" s="67" t="s">
        <v>1701</v>
      </c>
      <c r="O4405" s="68" t="s">
        <v>3202</v>
      </c>
      <c r="P4405" s="68"/>
      <c r="Q4405" s="68" t="s">
        <v>3253</v>
      </c>
      <c r="R4405" s="69">
        <v>0</v>
      </c>
      <c r="S4405" s="70">
        <v>480</v>
      </c>
      <c r="T4405" s="70">
        <v>0</v>
      </c>
      <c r="U4405" s="67" t="s">
        <v>1763</v>
      </c>
      <c r="V4405" s="71" t="s">
        <v>1764</v>
      </c>
      <c r="W4405" s="171"/>
      <c r="X4405" s="172"/>
      <c r="Y4405" s="176">
        <f t="shared" si="2130"/>
        <v>0</v>
      </c>
      <c r="AA4405" s="192"/>
    </row>
    <row r="4406" spans="2:27" hidden="1">
      <c r="B4406" s="189">
        <f t="shared" si="2132"/>
        <v>0</v>
      </c>
      <c r="C4406" s="189">
        <f t="shared" ca="1" si="2133"/>
        <v>0</v>
      </c>
      <c r="D4406" s="189">
        <f t="shared" si="2134"/>
        <v>0</v>
      </c>
      <c r="E4406" s="189">
        <f t="shared" ca="1" si="2135"/>
        <v>0</v>
      </c>
      <c r="F4406" s="189">
        <f t="shared" si="2136"/>
        <v>0</v>
      </c>
      <c r="G4406" s="189" cm="1">
        <f t="array" aca="1" ref="G4406" ca="1">OFFSET(G4406,-1,,,)+1</f>
        <v>4401</v>
      </c>
      <c r="H4406" s="189">
        <f t="shared" si="2131"/>
        <v>0</v>
      </c>
      <c r="I4406" s="189">
        <f t="shared" si="2137"/>
        <v>0</v>
      </c>
      <c r="J4406" s="179">
        <f t="shared" si="2138"/>
        <v>0</v>
      </c>
      <c r="K4406" s="173"/>
      <c r="L4406" s="174" t="str" cm="1">
        <f t="array" aca="1" ref="L4406" ca="1">IF($K4406="",OFFSET(L4406,-1,,,),K4406)</f>
        <v>16.02</v>
      </c>
      <c r="M4406" s="175" t="str" cm="1">
        <f t="array" aca="1" ref="M4406" ca="1">IF(OR($K4406=0,$K4406=""),OFFSET(M4406,-1,,,),O4406)</f>
        <v>INSTALAÇÕES DA OBRA</v>
      </c>
      <c r="N4406" s="67" t="s">
        <v>1703</v>
      </c>
      <c r="O4406" s="68" t="s">
        <v>3203</v>
      </c>
      <c r="P4406" s="68"/>
      <c r="Q4406" s="68" t="s">
        <v>3263</v>
      </c>
      <c r="R4406" s="69">
        <v>1</v>
      </c>
      <c r="S4406" s="70">
        <v>230</v>
      </c>
      <c r="T4406" s="70">
        <v>230</v>
      </c>
      <c r="U4406" s="67" t="s">
        <v>1671</v>
      </c>
      <c r="V4406" s="71" t="s">
        <v>1672</v>
      </c>
      <c r="W4406" s="171"/>
      <c r="X4406" s="172"/>
      <c r="Y4406" s="176">
        <f t="shared" si="2130"/>
        <v>0</v>
      </c>
      <c r="AA4406" s="192"/>
    </row>
    <row r="4407" spans="2:27" hidden="1">
      <c r="B4407" s="189">
        <f t="shared" si="2132"/>
        <v>0</v>
      </c>
      <c r="C4407" s="189">
        <f t="shared" ca="1" si="2133"/>
        <v>0</v>
      </c>
      <c r="D4407" s="189">
        <f t="shared" si="2134"/>
        <v>0</v>
      </c>
      <c r="E4407" s="189">
        <f t="shared" ca="1" si="2135"/>
        <v>0</v>
      </c>
      <c r="F4407" s="189">
        <f t="shared" si="2136"/>
        <v>0</v>
      </c>
      <c r="G4407" s="189" cm="1">
        <f t="array" aca="1" ref="G4407" ca="1">OFFSET(G4407,-1,,,)+1</f>
        <v>4402</v>
      </c>
      <c r="H4407" s="189">
        <f t="shared" si="2131"/>
        <v>0</v>
      </c>
      <c r="I4407" s="189">
        <f t="shared" si="2137"/>
        <v>0</v>
      </c>
      <c r="J4407" s="179">
        <f t="shared" si="2138"/>
        <v>0</v>
      </c>
      <c r="K4407" s="173"/>
      <c r="L4407" s="174" t="str" cm="1">
        <f t="array" aca="1" ref="L4407" ca="1">IF($K4407="",OFFSET(L4407,-1,,,),K4407)</f>
        <v>16.02</v>
      </c>
      <c r="M4407" s="175" t="str" cm="1">
        <f t="array" aca="1" ref="M4407" ca="1">IF(OR($K4407=0,$K4407=""),OFFSET(M4407,-1,,,),O4407)</f>
        <v>INSTALAÇÕES DA OBRA</v>
      </c>
      <c r="N4407" s="67" t="s">
        <v>1705</v>
      </c>
      <c r="O4407" s="68" t="s">
        <v>3204</v>
      </c>
      <c r="P4407" s="68"/>
      <c r="Q4407" s="68" t="s">
        <v>3260</v>
      </c>
      <c r="R4407" s="69">
        <v>1</v>
      </c>
      <c r="S4407" s="70">
        <v>300</v>
      </c>
      <c r="T4407" s="70">
        <v>300</v>
      </c>
      <c r="U4407" s="67" t="s">
        <v>1671</v>
      </c>
      <c r="V4407" s="71" t="s">
        <v>1672</v>
      </c>
      <c r="W4407" s="171"/>
      <c r="X4407" s="172"/>
      <c r="Y4407" s="176">
        <f t="shared" si="2130"/>
        <v>0</v>
      </c>
      <c r="AA4407" s="192"/>
    </row>
    <row r="4408" spans="2:27" hidden="1">
      <c r="B4408" s="189">
        <f t="shared" si="2132"/>
        <v>0</v>
      </c>
      <c r="C4408" s="189">
        <f t="shared" ca="1" si="2133"/>
        <v>0</v>
      </c>
      <c r="D4408" s="189">
        <f t="shared" si="2134"/>
        <v>0</v>
      </c>
      <c r="E4408" s="189">
        <f t="shared" ca="1" si="2135"/>
        <v>0</v>
      </c>
      <c r="F4408" s="189">
        <f t="shared" si="2136"/>
        <v>0</v>
      </c>
      <c r="G4408" s="189" cm="1">
        <f t="array" aca="1" ref="G4408" ca="1">OFFSET(G4408,-1,,,)+1</f>
        <v>4403</v>
      </c>
      <c r="H4408" s="189">
        <f t="shared" si="2131"/>
        <v>0</v>
      </c>
      <c r="I4408" s="189">
        <f t="shared" si="2137"/>
        <v>0</v>
      </c>
      <c r="J4408" s="179">
        <f t="shared" si="2138"/>
        <v>0</v>
      </c>
      <c r="K4408" s="173"/>
      <c r="L4408" s="174" t="str" cm="1">
        <f t="array" aca="1" ref="L4408" ca="1">IF($K4408="",OFFSET(L4408,-1,,,),K4408)</f>
        <v>16.02</v>
      </c>
      <c r="M4408" s="175" t="str" cm="1">
        <f t="array" aca="1" ref="M4408" ca="1">IF(OR($K4408=0,$K4408=""),OFFSET(M4408,-1,,,),O4408)</f>
        <v>INSTALAÇÕES DA OBRA</v>
      </c>
      <c r="N4408" s="67" t="s">
        <v>1706</v>
      </c>
      <c r="O4408" s="68" t="s">
        <v>3205</v>
      </c>
      <c r="P4408" s="68"/>
      <c r="Q4408" s="68" t="s">
        <v>3260</v>
      </c>
      <c r="R4408" s="69">
        <v>1</v>
      </c>
      <c r="S4408" s="70">
        <v>150</v>
      </c>
      <c r="T4408" s="70">
        <v>150</v>
      </c>
      <c r="U4408" s="67" t="s">
        <v>1671</v>
      </c>
      <c r="V4408" s="71" t="s">
        <v>1672</v>
      </c>
      <c r="W4408" s="171"/>
      <c r="X4408" s="172"/>
      <c r="Y4408" s="176">
        <f t="shared" si="2130"/>
        <v>0</v>
      </c>
      <c r="AA4408" s="192"/>
    </row>
    <row r="4409" spans="2:27" hidden="1">
      <c r="B4409" s="189">
        <f t="shared" si="2132"/>
        <v>0</v>
      </c>
      <c r="C4409" s="189">
        <f t="shared" ca="1" si="2133"/>
        <v>0</v>
      </c>
      <c r="D4409" s="189">
        <f t="shared" si="2134"/>
        <v>0</v>
      </c>
      <c r="E4409" s="189">
        <f t="shared" ca="1" si="2135"/>
        <v>0</v>
      </c>
      <c r="F4409" s="189">
        <f t="shared" si="2136"/>
        <v>0</v>
      </c>
      <c r="G4409" s="189" cm="1">
        <f t="array" aca="1" ref="G4409" ca="1">OFFSET(G4409,-1,,,)+1</f>
        <v>4404</v>
      </c>
      <c r="H4409" s="189">
        <f t="shared" si="2131"/>
        <v>0</v>
      </c>
      <c r="I4409" s="189">
        <f t="shared" si="2137"/>
        <v>0</v>
      </c>
      <c r="J4409" s="179">
        <f t="shared" si="2138"/>
        <v>0</v>
      </c>
      <c r="K4409" s="173"/>
      <c r="L4409" s="174" t="str" cm="1">
        <f t="array" aca="1" ref="L4409" ca="1">IF($K4409="",OFFSET(L4409,-1,,,),K4409)</f>
        <v>16.02</v>
      </c>
      <c r="M4409" s="175" t="str" cm="1">
        <f t="array" aca="1" ref="M4409" ca="1">IF(OR($K4409=0,$K4409=""),OFFSET(M4409,-1,,,),O4409)</f>
        <v>INSTALAÇÕES DA OBRA</v>
      </c>
      <c r="N4409" s="67" t="s">
        <v>1707</v>
      </c>
      <c r="O4409" s="68" t="s">
        <v>3206</v>
      </c>
      <c r="P4409" s="68"/>
      <c r="Q4409" s="68" t="s">
        <v>3263</v>
      </c>
      <c r="R4409" s="69">
        <v>6</v>
      </c>
      <c r="S4409" s="70">
        <v>120</v>
      </c>
      <c r="T4409" s="70">
        <v>720</v>
      </c>
      <c r="U4409" s="67" t="s">
        <v>1697</v>
      </c>
      <c r="V4409" s="71" t="s">
        <v>1696</v>
      </c>
      <c r="W4409" s="171"/>
      <c r="X4409" s="172"/>
      <c r="Y4409" s="176">
        <f t="shared" si="2130"/>
        <v>0</v>
      </c>
      <c r="AA4409" s="192"/>
    </row>
    <row r="4410" spans="2:27" hidden="1">
      <c r="B4410" s="189">
        <f t="shared" si="2132"/>
        <v>0</v>
      </c>
      <c r="C4410" s="189">
        <f t="shared" ca="1" si="2133"/>
        <v>0</v>
      </c>
      <c r="D4410" s="189">
        <f t="shared" si="2134"/>
        <v>0</v>
      </c>
      <c r="E4410" s="189">
        <f t="shared" ca="1" si="2135"/>
        <v>0</v>
      </c>
      <c r="F4410" s="189">
        <f t="shared" si="2136"/>
        <v>0</v>
      </c>
      <c r="G4410" s="189" cm="1">
        <f t="array" aca="1" ref="G4410" ca="1">OFFSET(G4410,-1,,,)+1</f>
        <v>4405</v>
      </c>
      <c r="H4410" s="189">
        <f t="shared" si="2131"/>
        <v>0</v>
      </c>
      <c r="I4410" s="189">
        <f t="shared" si="2137"/>
        <v>0</v>
      </c>
      <c r="J4410" s="179">
        <f t="shared" si="2138"/>
        <v>0</v>
      </c>
      <c r="K4410" s="173"/>
      <c r="L4410" s="174" t="str" cm="1">
        <f t="array" aca="1" ref="L4410" ca="1">IF($K4410="",OFFSET(L4410,-1,,,),K4410)</f>
        <v>16.02</v>
      </c>
      <c r="M4410" s="175" t="str" cm="1">
        <f t="array" aca="1" ref="M4410" ca="1">IF(OR($K4410=0,$K4410=""),OFFSET(M4410,-1,,,),O4410)</f>
        <v>INSTALAÇÕES DA OBRA</v>
      </c>
      <c r="N4410" s="67" t="s">
        <v>1709</v>
      </c>
      <c r="O4410" s="68" t="s">
        <v>3207</v>
      </c>
      <c r="P4410" s="68"/>
      <c r="Q4410" s="68" t="s">
        <v>3257</v>
      </c>
      <c r="R4410" s="69">
        <v>0.5</v>
      </c>
      <c r="S4410" s="70">
        <v>3000</v>
      </c>
      <c r="T4410" s="70">
        <v>1500</v>
      </c>
      <c r="U4410" s="67" t="s">
        <v>1760</v>
      </c>
      <c r="V4410" s="71" t="s">
        <v>1761</v>
      </c>
      <c r="W4410" s="171"/>
      <c r="X4410" s="172"/>
      <c r="Y4410" s="176">
        <f t="shared" si="2130"/>
        <v>0</v>
      </c>
      <c r="AA4410" s="192"/>
    </row>
    <row r="4411" spans="2:27" hidden="1">
      <c r="B4411" s="189">
        <f t="shared" si="2132"/>
        <v>0</v>
      </c>
      <c r="C4411" s="189">
        <f t="shared" ca="1" si="2133"/>
        <v>0</v>
      </c>
      <c r="D4411" s="189">
        <f t="shared" si="2134"/>
        <v>0</v>
      </c>
      <c r="E4411" s="189">
        <f t="shared" ca="1" si="2135"/>
        <v>0</v>
      </c>
      <c r="F4411" s="189">
        <f t="shared" si="2136"/>
        <v>0</v>
      </c>
      <c r="G4411" s="189" cm="1">
        <f t="array" aca="1" ref="G4411" ca="1">OFFSET(G4411,-1,,,)+1</f>
        <v>4406</v>
      </c>
      <c r="H4411" s="189">
        <f t="shared" si="2131"/>
        <v>0</v>
      </c>
      <c r="I4411" s="189">
        <f t="shared" si="2137"/>
        <v>0</v>
      </c>
      <c r="J4411" s="179">
        <f t="shared" si="2138"/>
        <v>0</v>
      </c>
      <c r="K4411" s="173"/>
      <c r="L4411" s="174" t="str" cm="1">
        <f t="array" aca="1" ref="L4411" ca="1">IF($K4411="",OFFSET(L4411,-1,,,),K4411)</f>
        <v>16.02</v>
      </c>
      <c r="M4411" s="175" t="str" cm="1">
        <f t="array" aca="1" ref="M4411" ca="1">IF(OR($K4411=0,$K4411=""),OFFSET(M4411,-1,,,),O4411)</f>
        <v>INSTALAÇÕES DA OBRA</v>
      </c>
      <c r="N4411" s="67" t="s">
        <v>1711</v>
      </c>
      <c r="O4411" s="68" t="s">
        <v>3208</v>
      </c>
      <c r="P4411" s="68"/>
      <c r="Q4411" s="68" t="s">
        <v>3260</v>
      </c>
      <c r="R4411" s="69">
        <v>5</v>
      </c>
      <c r="S4411" s="70">
        <v>720</v>
      </c>
      <c r="T4411" s="70">
        <v>3600</v>
      </c>
      <c r="U4411" s="67" t="s">
        <v>1716</v>
      </c>
      <c r="V4411" s="71" t="s">
        <v>1717</v>
      </c>
      <c r="W4411" s="171"/>
      <c r="X4411" s="172"/>
      <c r="Y4411" s="176">
        <f t="shared" si="2130"/>
        <v>0</v>
      </c>
      <c r="AA4411" s="192"/>
    </row>
    <row r="4412" spans="2:27" hidden="1">
      <c r="B4412" s="189">
        <f t="shared" si="2132"/>
        <v>0</v>
      </c>
      <c r="C4412" s="189">
        <f t="shared" ca="1" si="2133"/>
        <v>0</v>
      </c>
      <c r="D4412" s="189">
        <f t="shared" si="2134"/>
        <v>0</v>
      </c>
      <c r="E4412" s="189">
        <f t="shared" ca="1" si="2135"/>
        <v>0</v>
      </c>
      <c r="F4412" s="189">
        <f t="shared" si="2136"/>
        <v>0</v>
      </c>
      <c r="G4412" s="189" cm="1">
        <f t="array" aca="1" ref="G4412" ca="1">OFFSET(G4412,-1,,,)+1</f>
        <v>4407</v>
      </c>
      <c r="H4412" s="189">
        <f t="shared" si="2131"/>
        <v>0</v>
      </c>
      <c r="I4412" s="189">
        <f t="shared" si="2137"/>
        <v>0</v>
      </c>
      <c r="J4412" s="179">
        <f t="shared" si="2138"/>
        <v>0</v>
      </c>
      <c r="K4412" s="173"/>
      <c r="L4412" s="174" t="str" cm="1">
        <f t="array" aca="1" ref="L4412" ca="1">IF($K4412="",OFFSET(L4412,-1,,,),K4412)</f>
        <v>16.02</v>
      </c>
      <c r="M4412" s="175" t="str" cm="1">
        <f t="array" aca="1" ref="M4412" ca="1">IF(OR($K4412=0,$K4412=""),OFFSET(M4412,-1,,,),O4412)</f>
        <v>INSTALAÇÕES DA OBRA</v>
      </c>
      <c r="N4412" s="67" t="s">
        <v>1715</v>
      </c>
      <c r="O4412" s="68" t="s">
        <v>3209</v>
      </c>
      <c r="P4412" s="68"/>
      <c r="Q4412" s="68" t="s">
        <v>3257</v>
      </c>
      <c r="R4412" s="69">
        <v>0</v>
      </c>
      <c r="S4412" s="70">
        <v>2400</v>
      </c>
      <c r="T4412" s="70">
        <v>0</v>
      </c>
      <c r="U4412" s="67" t="s">
        <v>1716</v>
      </c>
      <c r="V4412" s="71" t="s">
        <v>1717</v>
      </c>
      <c r="W4412" s="171"/>
      <c r="X4412" s="172"/>
      <c r="Y4412" s="176">
        <f t="shared" si="2130"/>
        <v>0</v>
      </c>
      <c r="AA4412" s="192"/>
    </row>
    <row r="4413" spans="2:27" hidden="1">
      <c r="B4413" s="189">
        <f t="shared" si="2132"/>
        <v>0</v>
      </c>
      <c r="C4413" s="189">
        <f t="shared" ca="1" si="2133"/>
        <v>0</v>
      </c>
      <c r="D4413" s="189">
        <f t="shared" si="2134"/>
        <v>0</v>
      </c>
      <c r="E4413" s="189">
        <f t="shared" ca="1" si="2135"/>
        <v>0</v>
      </c>
      <c r="F4413" s="189">
        <f t="shared" si="2136"/>
        <v>0</v>
      </c>
      <c r="G4413" s="189" cm="1">
        <f t="array" aca="1" ref="G4413" ca="1">OFFSET(G4413,-1,,,)+1</f>
        <v>4408</v>
      </c>
      <c r="H4413" s="189">
        <f t="shared" si="2131"/>
        <v>0</v>
      </c>
      <c r="I4413" s="189">
        <f t="shared" si="2137"/>
        <v>0</v>
      </c>
      <c r="J4413" s="179">
        <f t="shared" si="2138"/>
        <v>0</v>
      </c>
      <c r="K4413" s="173"/>
      <c r="L4413" s="174" t="str" cm="1">
        <f t="array" aca="1" ref="L4413" ca="1">IF($K4413="",OFFSET(L4413,-1,,,),K4413)</f>
        <v>16.02</v>
      </c>
      <c r="M4413" s="175" t="str" cm="1">
        <f t="array" aca="1" ref="M4413" ca="1">IF(OR($K4413=0,$K4413=""),OFFSET(M4413,-1,,,),O4413)</f>
        <v>INSTALAÇÕES DA OBRA</v>
      </c>
      <c r="N4413" s="67" t="s">
        <v>1718</v>
      </c>
      <c r="O4413" s="68" t="s">
        <v>3210</v>
      </c>
      <c r="P4413" s="68"/>
      <c r="Q4413" s="68" t="s">
        <v>3259</v>
      </c>
      <c r="R4413" s="69">
        <v>2</v>
      </c>
      <c r="S4413" s="70">
        <v>300</v>
      </c>
      <c r="T4413" s="70">
        <v>600</v>
      </c>
      <c r="U4413" s="67" t="s">
        <v>1716</v>
      </c>
      <c r="V4413" s="71" t="s">
        <v>1717</v>
      </c>
      <c r="W4413" s="171"/>
      <c r="X4413" s="172"/>
      <c r="Y4413" s="176">
        <f t="shared" si="2130"/>
        <v>0</v>
      </c>
      <c r="AA4413" s="192"/>
    </row>
    <row r="4414" spans="2:27" hidden="1">
      <c r="B4414" s="189">
        <f t="shared" si="2132"/>
        <v>0</v>
      </c>
      <c r="C4414" s="189">
        <f t="shared" ca="1" si="2133"/>
        <v>0</v>
      </c>
      <c r="D4414" s="189">
        <f t="shared" si="2134"/>
        <v>0</v>
      </c>
      <c r="E4414" s="189">
        <f t="shared" ca="1" si="2135"/>
        <v>0</v>
      </c>
      <c r="F4414" s="189">
        <f t="shared" si="2136"/>
        <v>0</v>
      </c>
      <c r="G4414" s="189" cm="1">
        <f t="array" aca="1" ref="G4414" ca="1">OFFSET(G4414,-1,,,)+1</f>
        <v>4409</v>
      </c>
      <c r="H4414" s="189">
        <f t="shared" ref="H4414:H4443" si="2139">IF(OR($K4414=0,$K4414=""),$W4414,0)</f>
        <v>0</v>
      </c>
      <c r="I4414" s="189">
        <f t="shared" si="2137"/>
        <v>0</v>
      </c>
      <c r="J4414" s="179">
        <f t="shared" si="2138"/>
        <v>0</v>
      </c>
      <c r="K4414" s="173"/>
      <c r="L4414" s="174" t="str" cm="1">
        <f t="array" aca="1" ref="L4414" ca="1">IF($K4414="",OFFSET(L4414,-1,,,),K4414)</f>
        <v>16.02</v>
      </c>
      <c r="M4414" s="175" t="str" cm="1">
        <f t="array" aca="1" ref="M4414" ca="1">IF(OR($K4414=0,$K4414=""),OFFSET(M4414,-1,,,),O4414)</f>
        <v>INSTALAÇÕES DA OBRA</v>
      </c>
      <c r="N4414" s="67" t="s">
        <v>1719</v>
      </c>
      <c r="O4414" s="68" t="s">
        <v>3211</v>
      </c>
      <c r="P4414" s="68"/>
      <c r="Q4414" s="68" t="s">
        <v>3259</v>
      </c>
      <c r="R4414" s="69">
        <v>2</v>
      </c>
      <c r="S4414" s="70">
        <v>650</v>
      </c>
      <c r="T4414" s="70">
        <v>1300</v>
      </c>
      <c r="U4414" s="67" t="s">
        <v>1716</v>
      </c>
      <c r="V4414" s="71" t="s">
        <v>1717</v>
      </c>
      <c r="W4414" s="171"/>
      <c r="X4414" s="172"/>
      <c r="Y4414" s="176">
        <f t="shared" si="2130"/>
        <v>0</v>
      </c>
      <c r="AA4414" s="192"/>
    </row>
    <row r="4415" spans="2:27" hidden="1">
      <c r="B4415" s="189">
        <f t="shared" si="2132"/>
        <v>0</v>
      </c>
      <c r="C4415" s="189">
        <f t="shared" ca="1" si="2133"/>
        <v>0</v>
      </c>
      <c r="D4415" s="189">
        <f t="shared" si="2134"/>
        <v>0</v>
      </c>
      <c r="E4415" s="189">
        <f t="shared" ca="1" si="2135"/>
        <v>0</v>
      </c>
      <c r="F4415" s="189">
        <f t="shared" si="2136"/>
        <v>0</v>
      </c>
      <c r="G4415" s="189" cm="1">
        <f t="array" aca="1" ref="G4415" ca="1">OFFSET(G4415,-1,,,)+1</f>
        <v>4410</v>
      </c>
      <c r="H4415" s="189">
        <f t="shared" si="2139"/>
        <v>0</v>
      </c>
      <c r="I4415" s="189">
        <f t="shared" si="2137"/>
        <v>0</v>
      </c>
      <c r="J4415" s="179">
        <f t="shared" si="2138"/>
        <v>0</v>
      </c>
      <c r="K4415" s="173"/>
      <c r="L4415" s="174" t="str" cm="1">
        <f t="array" aca="1" ref="L4415" ca="1">IF($K4415="",OFFSET(L4415,-1,,,),K4415)</f>
        <v>16.02</v>
      </c>
      <c r="M4415" s="175" t="str" cm="1">
        <f t="array" aca="1" ref="M4415" ca="1">IF(OR($K4415=0,$K4415=""),OFFSET(M4415,-1,,,),O4415)</f>
        <v>INSTALAÇÕES DA OBRA</v>
      </c>
      <c r="N4415" s="67" t="s">
        <v>1720</v>
      </c>
      <c r="O4415" s="68" t="s">
        <v>3212</v>
      </c>
      <c r="P4415" s="68"/>
      <c r="Q4415" s="68" t="s">
        <v>3259</v>
      </c>
      <c r="R4415" s="69">
        <v>2</v>
      </c>
      <c r="S4415" s="70">
        <v>650</v>
      </c>
      <c r="T4415" s="70">
        <v>1300</v>
      </c>
      <c r="U4415" s="67" t="s">
        <v>1716</v>
      </c>
      <c r="V4415" s="71" t="s">
        <v>1717</v>
      </c>
      <c r="W4415" s="171"/>
      <c r="X4415" s="172"/>
      <c r="Y4415" s="176">
        <f t="shared" si="2130"/>
        <v>0</v>
      </c>
      <c r="AA4415" s="192"/>
    </row>
    <row r="4416" spans="2:27" hidden="1">
      <c r="B4416" s="189">
        <f t="shared" si="2132"/>
        <v>0</v>
      </c>
      <c r="C4416" s="189">
        <f t="shared" ca="1" si="2133"/>
        <v>0</v>
      </c>
      <c r="D4416" s="189">
        <f t="shared" si="2134"/>
        <v>0</v>
      </c>
      <c r="E4416" s="189">
        <f t="shared" ca="1" si="2135"/>
        <v>0</v>
      </c>
      <c r="F4416" s="189">
        <f t="shared" si="2136"/>
        <v>0</v>
      </c>
      <c r="G4416" s="189" cm="1">
        <f t="array" aca="1" ref="G4416" ca="1">OFFSET(G4416,-1,,,)+1</f>
        <v>4411</v>
      </c>
      <c r="H4416" s="189">
        <f t="shared" si="2139"/>
        <v>0</v>
      </c>
      <c r="I4416" s="189">
        <f t="shared" si="2137"/>
        <v>0</v>
      </c>
      <c r="J4416" s="179">
        <f t="shared" si="2138"/>
        <v>0</v>
      </c>
      <c r="K4416" s="173"/>
      <c r="L4416" s="174" t="str" cm="1">
        <f t="array" aca="1" ref="L4416" ca="1">IF($K4416="",OFFSET(L4416,-1,,,),K4416)</f>
        <v>16.02</v>
      </c>
      <c r="M4416" s="175" t="str" cm="1">
        <f t="array" aca="1" ref="M4416" ca="1">IF(OR($K4416=0,$K4416=""),OFFSET(M4416,-1,,,),O4416)</f>
        <v>INSTALAÇÕES DA OBRA</v>
      </c>
      <c r="N4416" s="67" t="s">
        <v>1721</v>
      </c>
      <c r="O4416" s="68" t="s">
        <v>3213</v>
      </c>
      <c r="P4416" s="68"/>
      <c r="Q4416" s="68" t="s">
        <v>3259</v>
      </c>
      <c r="R4416" s="69">
        <v>2</v>
      </c>
      <c r="S4416" s="70">
        <v>600</v>
      </c>
      <c r="T4416" s="70">
        <v>1200</v>
      </c>
      <c r="U4416" s="67" t="s">
        <v>1716</v>
      </c>
      <c r="V4416" s="71" t="s">
        <v>1717</v>
      </c>
      <c r="W4416" s="171"/>
      <c r="X4416" s="172"/>
      <c r="Y4416" s="176">
        <f t="shared" si="2130"/>
        <v>0</v>
      </c>
      <c r="AA4416" s="192"/>
    </row>
    <row r="4417" spans="2:27" hidden="1">
      <c r="B4417" s="189">
        <f t="shared" si="2132"/>
        <v>0</v>
      </c>
      <c r="C4417" s="189">
        <f t="shared" ca="1" si="2133"/>
        <v>0</v>
      </c>
      <c r="D4417" s="189">
        <f t="shared" si="2134"/>
        <v>0</v>
      </c>
      <c r="E4417" s="189">
        <f t="shared" ca="1" si="2135"/>
        <v>0</v>
      </c>
      <c r="F4417" s="189">
        <f t="shared" si="2136"/>
        <v>0</v>
      </c>
      <c r="G4417" s="189" cm="1">
        <f t="array" aca="1" ref="G4417" ca="1">OFFSET(G4417,-1,,,)+1</f>
        <v>4412</v>
      </c>
      <c r="H4417" s="189">
        <f t="shared" si="2139"/>
        <v>0</v>
      </c>
      <c r="I4417" s="189">
        <f t="shared" si="2137"/>
        <v>0</v>
      </c>
      <c r="J4417" s="179">
        <f t="shared" si="2138"/>
        <v>0</v>
      </c>
      <c r="K4417" s="173"/>
      <c r="L4417" s="174" t="str" cm="1">
        <f t="array" aca="1" ref="L4417" ca="1">IF($K4417="",OFFSET(L4417,-1,,,),K4417)</f>
        <v>16.02</v>
      </c>
      <c r="M4417" s="175" t="str" cm="1">
        <f t="array" aca="1" ref="M4417" ca="1">IF(OR($K4417=0,$K4417=""),OFFSET(M4417,-1,,,),O4417)</f>
        <v>INSTALAÇÕES DA OBRA</v>
      </c>
      <c r="N4417" s="67" t="s">
        <v>1722</v>
      </c>
      <c r="O4417" s="68" t="s">
        <v>3214</v>
      </c>
      <c r="P4417" s="68"/>
      <c r="Q4417" s="68" t="s">
        <v>3259</v>
      </c>
      <c r="R4417" s="69">
        <v>2</v>
      </c>
      <c r="S4417" s="70">
        <v>300</v>
      </c>
      <c r="T4417" s="70">
        <v>600</v>
      </c>
      <c r="U4417" s="67" t="s">
        <v>1716</v>
      </c>
      <c r="V4417" s="71" t="s">
        <v>1717</v>
      </c>
      <c r="W4417" s="171"/>
      <c r="X4417" s="172"/>
      <c r="Y4417" s="176">
        <f t="shared" si="2130"/>
        <v>0</v>
      </c>
      <c r="AA4417" s="192"/>
    </row>
    <row r="4418" spans="2:27" hidden="1">
      <c r="B4418" s="189">
        <f t="shared" si="2132"/>
        <v>0</v>
      </c>
      <c r="C4418" s="189">
        <f t="shared" ca="1" si="2133"/>
        <v>0</v>
      </c>
      <c r="D4418" s="189">
        <f t="shared" si="2134"/>
        <v>0</v>
      </c>
      <c r="E4418" s="189">
        <f t="shared" ca="1" si="2135"/>
        <v>0</v>
      </c>
      <c r="F4418" s="189">
        <f t="shared" si="2136"/>
        <v>0</v>
      </c>
      <c r="G4418" s="189" cm="1">
        <f t="array" aca="1" ref="G4418" ca="1">OFFSET(G4418,-1,,,)+1</f>
        <v>4413</v>
      </c>
      <c r="H4418" s="189">
        <f t="shared" si="2139"/>
        <v>0</v>
      </c>
      <c r="I4418" s="189">
        <f t="shared" si="2137"/>
        <v>0</v>
      </c>
      <c r="J4418" s="179">
        <f t="shared" si="2138"/>
        <v>0</v>
      </c>
      <c r="K4418" s="173"/>
      <c r="L4418" s="174" t="str" cm="1">
        <f t="array" aca="1" ref="L4418" ca="1">IF($K4418="",OFFSET(L4418,-1,,,),K4418)</f>
        <v>16.02</v>
      </c>
      <c r="M4418" s="175" t="str" cm="1">
        <f t="array" aca="1" ref="M4418" ca="1">IF(OR($K4418=0,$K4418=""),OFFSET(M4418,-1,,,),O4418)</f>
        <v>INSTALAÇÕES DA OBRA</v>
      </c>
      <c r="N4418" s="67" t="s">
        <v>1723</v>
      </c>
      <c r="O4418" s="68" t="s">
        <v>3215</v>
      </c>
      <c r="P4418" s="68"/>
      <c r="Q4418" s="68" t="s">
        <v>3257</v>
      </c>
      <c r="R4418" s="69">
        <v>6.3000000000000016</v>
      </c>
      <c r="S4418" s="70">
        <v>1000</v>
      </c>
      <c r="T4418" s="70">
        <v>6300.0000000000018</v>
      </c>
      <c r="U4418" s="67" t="s">
        <v>1728</v>
      </c>
      <c r="V4418" s="71" t="s">
        <v>1729</v>
      </c>
      <c r="W4418" s="171"/>
      <c r="X4418" s="172"/>
      <c r="Y4418" s="176">
        <f t="shared" si="2130"/>
        <v>0</v>
      </c>
      <c r="AA4418" s="192"/>
    </row>
    <row r="4419" spans="2:27" hidden="1">
      <c r="B4419" s="189">
        <f t="shared" si="2132"/>
        <v>0</v>
      </c>
      <c r="C4419" s="189">
        <f t="shared" ca="1" si="2133"/>
        <v>0</v>
      </c>
      <c r="D4419" s="189">
        <f t="shared" si="2134"/>
        <v>0</v>
      </c>
      <c r="E4419" s="189">
        <f t="shared" ca="1" si="2135"/>
        <v>0</v>
      </c>
      <c r="F4419" s="189">
        <f t="shared" si="2136"/>
        <v>0</v>
      </c>
      <c r="G4419" s="189" cm="1">
        <f t="array" aca="1" ref="G4419" ca="1">OFFSET(G4419,-1,,,)+1</f>
        <v>4414</v>
      </c>
      <c r="H4419" s="189">
        <f t="shared" si="2139"/>
        <v>0</v>
      </c>
      <c r="I4419" s="189">
        <f t="shared" si="2137"/>
        <v>0</v>
      </c>
      <c r="J4419" s="179">
        <f t="shared" si="2138"/>
        <v>0</v>
      </c>
      <c r="K4419" s="173"/>
      <c r="L4419" s="174" t="str" cm="1">
        <f t="array" aca="1" ref="L4419" ca="1">IF($K4419="",OFFSET(L4419,-1,,,),K4419)</f>
        <v>16.02</v>
      </c>
      <c r="M4419" s="175" t="str" cm="1">
        <f t="array" aca="1" ref="M4419" ca="1">IF(OR($K4419=0,$K4419=""),OFFSET(M4419,-1,,,),O4419)</f>
        <v>INSTALAÇÕES DA OBRA</v>
      </c>
      <c r="N4419" s="67" t="s">
        <v>1724</v>
      </c>
      <c r="O4419" s="68" t="s">
        <v>3216</v>
      </c>
      <c r="P4419" s="68"/>
      <c r="Q4419" s="68" t="s">
        <v>3257</v>
      </c>
      <c r="R4419" s="69">
        <v>5.04</v>
      </c>
      <c r="S4419" s="70">
        <v>1000.0000000000001</v>
      </c>
      <c r="T4419" s="70">
        <v>5040.0000000000009</v>
      </c>
      <c r="U4419" s="67" t="s">
        <v>1731</v>
      </c>
      <c r="V4419" s="71" t="s">
        <v>1732</v>
      </c>
      <c r="W4419" s="171"/>
      <c r="X4419" s="172"/>
      <c r="Y4419" s="176">
        <f t="shared" si="2130"/>
        <v>0</v>
      </c>
      <c r="AA4419" s="192"/>
    </row>
    <row r="4420" spans="2:27" hidden="1">
      <c r="B4420" s="189">
        <f t="shared" si="2132"/>
        <v>0</v>
      </c>
      <c r="C4420" s="189">
        <f t="shared" ca="1" si="2133"/>
        <v>0</v>
      </c>
      <c r="D4420" s="189">
        <f t="shared" si="2134"/>
        <v>0</v>
      </c>
      <c r="E4420" s="189">
        <f t="shared" ca="1" si="2135"/>
        <v>0</v>
      </c>
      <c r="F4420" s="189">
        <f t="shared" si="2136"/>
        <v>0</v>
      </c>
      <c r="G4420" s="189" cm="1">
        <f t="array" aca="1" ref="G4420" ca="1">OFFSET(G4420,-1,,,)+1</f>
        <v>4415</v>
      </c>
      <c r="H4420" s="189">
        <f t="shared" si="2139"/>
        <v>0</v>
      </c>
      <c r="I4420" s="189">
        <f t="shared" si="2137"/>
        <v>0</v>
      </c>
      <c r="J4420" s="179">
        <f t="shared" si="2138"/>
        <v>0</v>
      </c>
      <c r="K4420" s="173"/>
      <c r="L4420" s="174" t="str" cm="1">
        <f t="array" aca="1" ref="L4420" ca="1">IF($K4420="",OFFSET(L4420,-1,,,),K4420)</f>
        <v>16.02</v>
      </c>
      <c r="M4420" s="175" t="str" cm="1">
        <f t="array" aca="1" ref="M4420" ca="1">IF(OR($K4420=0,$K4420=""),OFFSET(M4420,-1,,,),O4420)</f>
        <v>INSTALAÇÕES DA OBRA</v>
      </c>
      <c r="N4420" s="67" t="s">
        <v>1727</v>
      </c>
      <c r="O4420" s="68" t="s">
        <v>3217</v>
      </c>
      <c r="P4420" s="68"/>
      <c r="Q4420" s="68" t="s">
        <v>3260</v>
      </c>
      <c r="R4420" s="69">
        <v>4</v>
      </c>
      <c r="S4420" s="70">
        <v>300</v>
      </c>
      <c r="T4420" s="70">
        <v>1200</v>
      </c>
      <c r="U4420" s="67" t="s">
        <v>1680</v>
      </c>
      <c r="V4420" s="71" t="s">
        <v>1681</v>
      </c>
      <c r="W4420" s="171"/>
      <c r="X4420" s="172"/>
      <c r="Y4420" s="176">
        <f t="shared" si="2130"/>
        <v>0</v>
      </c>
      <c r="AA4420" s="192"/>
    </row>
    <row r="4421" spans="2:27" hidden="1">
      <c r="B4421" s="189">
        <f t="shared" si="2132"/>
        <v>0</v>
      </c>
      <c r="C4421" s="189">
        <f t="shared" ca="1" si="2133"/>
        <v>0</v>
      </c>
      <c r="D4421" s="189">
        <f t="shared" si="2134"/>
        <v>0</v>
      </c>
      <c r="E4421" s="189">
        <f t="shared" ca="1" si="2135"/>
        <v>0</v>
      </c>
      <c r="F4421" s="189">
        <f t="shared" si="2136"/>
        <v>0</v>
      </c>
      <c r="G4421" s="189" cm="1">
        <f t="array" aca="1" ref="G4421" ca="1">OFFSET(G4421,-1,,,)+1</f>
        <v>4416</v>
      </c>
      <c r="H4421" s="189">
        <f t="shared" si="2139"/>
        <v>0</v>
      </c>
      <c r="I4421" s="189">
        <f t="shared" si="2137"/>
        <v>0</v>
      </c>
      <c r="J4421" s="179">
        <f t="shared" si="2138"/>
        <v>0</v>
      </c>
      <c r="K4421" s="173"/>
      <c r="L4421" s="174" t="str" cm="1">
        <f t="array" aca="1" ref="L4421" ca="1">IF($K4421="",OFFSET(L4421,-1,,,),K4421)</f>
        <v>16.02</v>
      </c>
      <c r="M4421" s="175" t="str" cm="1">
        <f t="array" aca="1" ref="M4421" ca="1">IF(OR($K4421=0,$K4421=""),OFFSET(M4421,-1,,,),O4421)</f>
        <v>INSTALAÇÕES DA OBRA</v>
      </c>
      <c r="N4421" s="67" t="s">
        <v>1730</v>
      </c>
      <c r="O4421" s="68" t="s">
        <v>3218</v>
      </c>
      <c r="P4421" s="68"/>
      <c r="Q4421" s="68" t="s">
        <v>3260</v>
      </c>
      <c r="R4421" s="69">
        <v>0</v>
      </c>
      <c r="S4421" s="70">
        <v>3500</v>
      </c>
      <c r="T4421" s="70">
        <v>0</v>
      </c>
      <c r="U4421" s="67" t="s">
        <v>1689</v>
      </c>
      <c r="V4421" s="71" t="s">
        <v>1690</v>
      </c>
      <c r="W4421" s="171"/>
      <c r="X4421" s="172"/>
      <c r="Y4421" s="176">
        <f t="shared" si="2130"/>
        <v>0</v>
      </c>
      <c r="AA4421" s="192"/>
    </row>
    <row r="4422" spans="2:27" hidden="1">
      <c r="B4422" s="189">
        <f t="shared" si="2132"/>
        <v>0</v>
      </c>
      <c r="C4422" s="189">
        <f t="shared" ca="1" si="2133"/>
        <v>0</v>
      </c>
      <c r="D4422" s="189">
        <f t="shared" si="2134"/>
        <v>0</v>
      </c>
      <c r="E4422" s="189">
        <f t="shared" ca="1" si="2135"/>
        <v>0</v>
      </c>
      <c r="F4422" s="189">
        <f t="shared" si="2136"/>
        <v>0</v>
      </c>
      <c r="G4422" s="189" cm="1">
        <f t="array" aca="1" ref="G4422" ca="1">OFFSET(G4422,-1,,,)+1</f>
        <v>4417</v>
      </c>
      <c r="H4422" s="189">
        <f t="shared" si="2139"/>
        <v>0</v>
      </c>
      <c r="I4422" s="189">
        <f t="shared" si="2137"/>
        <v>0</v>
      </c>
      <c r="J4422" s="179">
        <f t="shared" si="2138"/>
        <v>0</v>
      </c>
      <c r="K4422" s="173"/>
      <c r="L4422" s="174" t="str" cm="1">
        <f t="array" aca="1" ref="L4422" ca="1">IF($K4422="",OFFSET(L4422,-1,,,),K4422)</f>
        <v>16.02</v>
      </c>
      <c r="M4422" s="175" t="str" cm="1">
        <f t="array" aca="1" ref="M4422" ca="1">IF(OR($K4422=0,$K4422=""),OFFSET(M4422,-1,,,),O4422)</f>
        <v>INSTALAÇÕES DA OBRA</v>
      </c>
      <c r="N4422" s="67" t="s">
        <v>2992</v>
      </c>
      <c r="O4422" s="68" t="s">
        <v>3219</v>
      </c>
      <c r="P4422" s="68"/>
      <c r="Q4422" s="68" t="s">
        <v>3260</v>
      </c>
      <c r="R4422" s="69">
        <v>2</v>
      </c>
      <c r="S4422" s="70">
        <v>2000</v>
      </c>
      <c r="T4422" s="70">
        <v>4000</v>
      </c>
      <c r="U4422" s="67" t="s">
        <v>1689</v>
      </c>
      <c r="V4422" s="71" t="s">
        <v>1690</v>
      </c>
      <c r="W4422" s="171"/>
      <c r="X4422" s="172"/>
      <c r="Y4422" s="176">
        <f t="shared" si="2130"/>
        <v>0</v>
      </c>
      <c r="AA4422" s="192"/>
    </row>
    <row r="4423" spans="2:27" hidden="1">
      <c r="B4423" s="189">
        <f t="shared" si="2132"/>
        <v>0</v>
      </c>
      <c r="C4423" s="189">
        <f t="shared" ca="1" si="2133"/>
        <v>0</v>
      </c>
      <c r="D4423" s="189">
        <f t="shared" si="2134"/>
        <v>0</v>
      </c>
      <c r="E4423" s="189">
        <f t="shared" ca="1" si="2135"/>
        <v>0</v>
      </c>
      <c r="F4423" s="189">
        <f t="shared" si="2136"/>
        <v>0</v>
      </c>
      <c r="G4423" s="189" cm="1">
        <f t="array" aca="1" ref="G4423" ca="1">OFFSET(G4423,-1,,,)+1</f>
        <v>4418</v>
      </c>
      <c r="H4423" s="189">
        <f t="shared" si="2139"/>
        <v>0</v>
      </c>
      <c r="I4423" s="189">
        <f t="shared" si="2137"/>
        <v>0</v>
      </c>
      <c r="J4423" s="179">
        <f t="shared" si="2138"/>
        <v>0</v>
      </c>
      <c r="K4423" s="173"/>
      <c r="L4423" s="174" t="str" cm="1">
        <f t="array" aca="1" ref="L4423" ca="1">IF($K4423="",OFFSET(L4423,-1,,,),K4423)</f>
        <v>16.02</v>
      </c>
      <c r="M4423" s="175" t="str" cm="1">
        <f t="array" aca="1" ref="M4423" ca="1">IF(OR($K4423=0,$K4423=""),OFFSET(M4423,-1,,,),O4423)</f>
        <v>INSTALAÇÕES DA OBRA</v>
      </c>
      <c r="N4423" s="67" t="s">
        <v>1733</v>
      </c>
      <c r="O4423" s="68" t="s">
        <v>4921</v>
      </c>
      <c r="P4423" s="68"/>
      <c r="Q4423" s="68" t="s">
        <v>3258</v>
      </c>
      <c r="R4423" s="69">
        <v>50</v>
      </c>
      <c r="S4423" s="70">
        <v>90</v>
      </c>
      <c r="T4423" s="70">
        <v>4500</v>
      </c>
      <c r="U4423" s="67" t="s">
        <v>1757</v>
      </c>
      <c r="V4423" s="71" t="s">
        <v>1758</v>
      </c>
      <c r="W4423" s="171"/>
      <c r="X4423" s="172"/>
      <c r="Y4423" s="176">
        <f t="shared" si="2130"/>
        <v>0</v>
      </c>
      <c r="AA4423" s="192"/>
    </row>
    <row r="4424" spans="2:27" hidden="1">
      <c r="B4424" s="189">
        <f t="shared" si="2132"/>
        <v>0</v>
      </c>
      <c r="C4424" s="189">
        <f t="shared" ca="1" si="2133"/>
        <v>0</v>
      </c>
      <c r="D4424" s="189">
        <f t="shared" si="2134"/>
        <v>0</v>
      </c>
      <c r="E4424" s="189">
        <f t="shared" ca="1" si="2135"/>
        <v>0</v>
      </c>
      <c r="F4424" s="189">
        <f t="shared" si="2136"/>
        <v>0</v>
      </c>
      <c r="G4424" s="189" cm="1">
        <f t="array" aca="1" ref="G4424" ca="1">OFFSET(G4424,-1,,,)+1</f>
        <v>4419</v>
      </c>
      <c r="H4424" s="189">
        <f t="shared" si="2139"/>
        <v>0</v>
      </c>
      <c r="I4424" s="189">
        <f t="shared" si="2137"/>
        <v>0</v>
      </c>
      <c r="J4424" s="179">
        <f t="shared" si="2138"/>
        <v>0</v>
      </c>
      <c r="K4424" s="173"/>
      <c r="L4424" s="174" t="str" cm="1">
        <f t="array" aca="1" ref="L4424" ca="1">IF($K4424="",OFFSET(L4424,-1,,,),K4424)</f>
        <v>16.02</v>
      </c>
      <c r="M4424" s="175" t="str" cm="1">
        <f t="array" aca="1" ref="M4424" ca="1">IF(OR($K4424=0,$K4424=""),OFFSET(M4424,-1,,,),O4424)</f>
        <v>INSTALAÇÕES DA OBRA</v>
      </c>
      <c r="N4424" s="67" t="s">
        <v>1736</v>
      </c>
      <c r="O4424" s="68" t="s">
        <v>3220</v>
      </c>
      <c r="P4424" s="68"/>
      <c r="Q4424" s="68" t="s">
        <v>3260</v>
      </c>
      <c r="R4424" s="69">
        <v>1</v>
      </c>
      <c r="S4424" s="70">
        <v>1000.0000000000001</v>
      </c>
      <c r="T4424" s="70">
        <v>1000.0000000000001</v>
      </c>
      <c r="U4424" s="67" t="s">
        <v>1700</v>
      </c>
      <c r="V4424" s="71" t="s">
        <v>1699</v>
      </c>
      <c r="W4424" s="171"/>
      <c r="X4424" s="172"/>
      <c r="Y4424" s="176">
        <f t="shared" si="2130"/>
        <v>0</v>
      </c>
      <c r="AA4424" s="192"/>
    </row>
    <row r="4425" spans="2:27" hidden="1">
      <c r="B4425" s="189">
        <f t="shared" si="2132"/>
        <v>0</v>
      </c>
      <c r="C4425" s="189">
        <f t="shared" ca="1" si="2133"/>
        <v>0</v>
      </c>
      <c r="D4425" s="189">
        <f t="shared" si="2134"/>
        <v>0</v>
      </c>
      <c r="E4425" s="189">
        <f t="shared" ca="1" si="2135"/>
        <v>0</v>
      </c>
      <c r="F4425" s="189">
        <f t="shared" si="2136"/>
        <v>0</v>
      </c>
      <c r="G4425" s="189" cm="1">
        <f t="array" aca="1" ref="G4425" ca="1">OFFSET(G4425,-1,,,)+1</f>
        <v>4420</v>
      </c>
      <c r="H4425" s="189">
        <f t="shared" si="2139"/>
        <v>0</v>
      </c>
      <c r="I4425" s="189">
        <f t="shared" si="2137"/>
        <v>0</v>
      </c>
      <c r="J4425" s="179">
        <f t="shared" si="2138"/>
        <v>0</v>
      </c>
      <c r="K4425" s="173"/>
      <c r="L4425" s="174" t="str" cm="1">
        <f t="array" aca="1" ref="L4425" ca="1">IF($K4425="",OFFSET(L4425,-1,,,),K4425)</f>
        <v>16.02</v>
      </c>
      <c r="M4425" s="175" t="str" cm="1">
        <f t="array" aca="1" ref="M4425" ca="1">IF(OR($K4425=0,$K4425=""),OFFSET(M4425,-1,,,),O4425)</f>
        <v>INSTALAÇÕES DA OBRA</v>
      </c>
      <c r="N4425" s="67" t="s">
        <v>1739</v>
      </c>
      <c r="O4425" s="68" t="s">
        <v>3221</v>
      </c>
      <c r="P4425" s="68"/>
      <c r="Q4425" s="68" t="s">
        <v>3260</v>
      </c>
      <c r="R4425" s="69">
        <v>21</v>
      </c>
      <c r="S4425" s="70">
        <v>80</v>
      </c>
      <c r="T4425" s="70">
        <v>1680</v>
      </c>
      <c r="U4425" s="67" t="s">
        <v>1677</v>
      </c>
      <c r="V4425" s="71" t="s">
        <v>1678</v>
      </c>
      <c r="W4425" s="171"/>
      <c r="X4425" s="172"/>
      <c r="Y4425" s="176">
        <f t="shared" si="2130"/>
        <v>0</v>
      </c>
      <c r="AA4425" s="192"/>
    </row>
    <row r="4426" spans="2:27" hidden="1">
      <c r="B4426" s="189">
        <f t="shared" si="2132"/>
        <v>0</v>
      </c>
      <c r="C4426" s="189">
        <f t="shared" ca="1" si="2133"/>
        <v>0</v>
      </c>
      <c r="D4426" s="189">
        <f t="shared" si="2134"/>
        <v>0</v>
      </c>
      <c r="E4426" s="189">
        <f t="shared" ca="1" si="2135"/>
        <v>0</v>
      </c>
      <c r="F4426" s="189">
        <f t="shared" si="2136"/>
        <v>0</v>
      </c>
      <c r="G4426" s="189" cm="1">
        <f t="array" aca="1" ref="G4426" ca="1">OFFSET(G4426,-1,,,)+1</f>
        <v>4421</v>
      </c>
      <c r="H4426" s="189">
        <f t="shared" si="2139"/>
        <v>0</v>
      </c>
      <c r="I4426" s="189">
        <f t="shared" si="2137"/>
        <v>0</v>
      </c>
      <c r="J4426" s="179">
        <f t="shared" si="2138"/>
        <v>0</v>
      </c>
      <c r="K4426" s="173"/>
      <c r="L4426" s="174" t="str" cm="1">
        <f t="array" aca="1" ref="L4426" ca="1">IF($K4426="",OFFSET(L4426,-1,,,),K4426)</f>
        <v>16.02</v>
      </c>
      <c r="M4426" s="175" t="str" cm="1">
        <f t="array" aca="1" ref="M4426" ca="1">IF(OR($K4426=0,$K4426=""),OFFSET(M4426,-1,,,),O4426)</f>
        <v>INSTALAÇÕES DA OBRA</v>
      </c>
      <c r="N4426" s="67" t="s">
        <v>1742</v>
      </c>
      <c r="O4426" s="68" t="s">
        <v>3222</v>
      </c>
      <c r="P4426" s="68"/>
      <c r="Q4426" s="68" t="s">
        <v>3260</v>
      </c>
      <c r="R4426" s="69">
        <v>5</v>
      </c>
      <c r="S4426" s="70">
        <v>85</v>
      </c>
      <c r="T4426" s="70">
        <v>425</v>
      </c>
      <c r="U4426" s="67" t="s">
        <v>1677</v>
      </c>
      <c r="V4426" s="71" t="s">
        <v>1678</v>
      </c>
      <c r="W4426" s="171"/>
      <c r="X4426" s="172"/>
      <c r="Y4426" s="176">
        <f t="shared" si="2130"/>
        <v>0</v>
      </c>
      <c r="AA4426" s="192"/>
    </row>
    <row r="4427" spans="2:27" hidden="1">
      <c r="B4427" s="189">
        <f t="shared" si="2132"/>
        <v>0</v>
      </c>
      <c r="C4427" s="189">
        <f t="shared" ca="1" si="2133"/>
        <v>0</v>
      </c>
      <c r="D4427" s="189">
        <f t="shared" si="2134"/>
        <v>0</v>
      </c>
      <c r="E4427" s="189">
        <f t="shared" ca="1" si="2135"/>
        <v>0</v>
      </c>
      <c r="F4427" s="189">
        <f t="shared" si="2136"/>
        <v>0</v>
      </c>
      <c r="G4427" s="189" cm="1">
        <f t="array" aca="1" ref="G4427" ca="1">OFFSET(G4427,-1,,,)+1</f>
        <v>4422</v>
      </c>
      <c r="H4427" s="189">
        <f t="shared" si="2139"/>
        <v>0</v>
      </c>
      <c r="I4427" s="189">
        <f t="shared" si="2137"/>
        <v>0</v>
      </c>
      <c r="J4427" s="179">
        <f t="shared" si="2138"/>
        <v>0</v>
      </c>
      <c r="K4427" s="173"/>
      <c r="L4427" s="174" t="str" cm="1">
        <f t="array" aca="1" ref="L4427" ca="1">IF($K4427="",OFFSET(L4427,-1,,,),K4427)</f>
        <v>16.02</v>
      </c>
      <c r="M4427" s="175" t="str" cm="1">
        <f t="array" aca="1" ref="M4427" ca="1">IF(OR($K4427=0,$K4427=""),OFFSET(M4427,-1,,,),O4427)</f>
        <v>INSTALAÇÕES DA OBRA</v>
      </c>
      <c r="N4427" s="67" t="s">
        <v>1743</v>
      </c>
      <c r="O4427" s="68" t="s">
        <v>3223</v>
      </c>
      <c r="P4427" s="68"/>
      <c r="Q4427" s="68" t="s">
        <v>3260</v>
      </c>
      <c r="R4427" s="69">
        <v>0</v>
      </c>
      <c r="S4427" s="70">
        <v>4875.6099999999997</v>
      </c>
      <c r="T4427" s="70">
        <v>0</v>
      </c>
      <c r="U4427" s="67" t="s">
        <v>1745</v>
      </c>
      <c r="V4427" s="71" t="s">
        <v>1746</v>
      </c>
      <c r="W4427" s="171"/>
      <c r="X4427" s="172"/>
      <c r="Y4427" s="176">
        <f t="shared" si="2130"/>
        <v>0</v>
      </c>
      <c r="AA4427" s="192"/>
    </row>
    <row r="4428" spans="2:27" hidden="1">
      <c r="B4428" s="189">
        <f t="shared" si="2132"/>
        <v>0</v>
      </c>
      <c r="C4428" s="189">
        <f t="shared" ca="1" si="2133"/>
        <v>0</v>
      </c>
      <c r="D4428" s="189">
        <f t="shared" si="2134"/>
        <v>0</v>
      </c>
      <c r="E4428" s="189">
        <f t="shared" ca="1" si="2135"/>
        <v>0</v>
      </c>
      <c r="F4428" s="189">
        <f t="shared" si="2136"/>
        <v>0</v>
      </c>
      <c r="G4428" s="189" cm="1">
        <f t="array" aca="1" ref="G4428" ca="1">OFFSET(G4428,-1,,,)+1</f>
        <v>4423</v>
      </c>
      <c r="H4428" s="189">
        <f t="shared" si="2139"/>
        <v>0</v>
      </c>
      <c r="I4428" s="189">
        <f t="shared" si="2137"/>
        <v>0</v>
      </c>
      <c r="J4428" s="179">
        <f t="shared" si="2138"/>
        <v>0</v>
      </c>
      <c r="K4428" s="173"/>
      <c r="L4428" s="174" t="str" cm="1">
        <f t="array" aca="1" ref="L4428" ca="1">IF($K4428="",OFFSET(L4428,-1,,,),K4428)</f>
        <v>16.02</v>
      </c>
      <c r="M4428" s="175" t="str" cm="1">
        <f t="array" aca="1" ref="M4428" ca="1">IF(OR($K4428=0,$K4428=""),OFFSET(M4428,-1,,,),O4428)</f>
        <v>INSTALAÇÕES DA OBRA</v>
      </c>
      <c r="N4428" s="67" t="s">
        <v>1744</v>
      </c>
      <c r="O4428" s="68" t="s">
        <v>3224</v>
      </c>
      <c r="P4428" s="68"/>
      <c r="Q4428" s="68" t="s">
        <v>3260</v>
      </c>
      <c r="R4428" s="69">
        <v>1</v>
      </c>
      <c r="S4428" s="70">
        <v>2854.61</v>
      </c>
      <c r="T4428" s="70">
        <v>2854.61</v>
      </c>
      <c r="U4428" s="67" t="s">
        <v>1745</v>
      </c>
      <c r="V4428" s="71" t="s">
        <v>1746</v>
      </c>
      <c r="W4428" s="171"/>
      <c r="X4428" s="172"/>
      <c r="Y4428" s="176">
        <f t="shared" si="2130"/>
        <v>0</v>
      </c>
      <c r="AA4428" s="192"/>
    </row>
    <row r="4429" spans="2:27" hidden="1">
      <c r="B4429" s="189">
        <f t="shared" si="2132"/>
        <v>0</v>
      </c>
      <c r="C4429" s="189">
        <f t="shared" ca="1" si="2133"/>
        <v>0</v>
      </c>
      <c r="D4429" s="189">
        <f t="shared" si="2134"/>
        <v>0</v>
      </c>
      <c r="E4429" s="189">
        <f t="shared" ca="1" si="2135"/>
        <v>0</v>
      </c>
      <c r="F4429" s="189">
        <f t="shared" si="2136"/>
        <v>0</v>
      </c>
      <c r="G4429" s="189" cm="1">
        <f t="array" aca="1" ref="G4429" ca="1">OFFSET(G4429,-1,,,)+1</f>
        <v>4424</v>
      </c>
      <c r="H4429" s="189">
        <f t="shared" si="2139"/>
        <v>0</v>
      </c>
      <c r="I4429" s="189">
        <f t="shared" si="2137"/>
        <v>0</v>
      </c>
      <c r="J4429" s="179">
        <f t="shared" si="2138"/>
        <v>0</v>
      </c>
      <c r="K4429" s="173"/>
      <c r="L4429" s="174" t="str" cm="1">
        <f t="array" aca="1" ref="L4429" ca="1">IF($K4429="",OFFSET(L4429,-1,,,),K4429)</f>
        <v>16.02</v>
      </c>
      <c r="M4429" s="175" t="str" cm="1">
        <f t="array" aca="1" ref="M4429" ca="1">IF(OR($K4429=0,$K4429=""),OFFSET(M4429,-1,,,),O4429)</f>
        <v>INSTALAÇÕES DA OBRA</v>
      </c>
      <c r="N4429" s="67" t="s">
        <v>1747</v>
      </c>
      <c r="O4429" s="68" t="s">
        <v>3225</v>
      </c>
      <c r="P4429" s="68"/>
      <c r="Q4429" s="68" t="s">
        <v>3260</v>
      </c>
      <c r="R4429" s="69">
        <v>2</v>
      </c>
      <c r="S4429" s="70">
        <v>254.61</v>
      </c>
      <c r="T4429" s="70">
        <v>509.22</v>
      </c>
      <c r="U4429" s="67" t="s">
        <v>1745</v>
      </c>
      <c r="V4429" s="71" t="s">
        <v>1746</v>
      </c>
      <c r="W4429" s="171"/>
      <c r="X4429" s="172"/>
      <c r="Y4429" s="176">
        <f t="shared" si="2130"/>
        <v>0</v>
      </c>
      <c r="AA4429" s="192"/>
    </row>
    <row r="4430" spans="2:27" hidden="1">
      <c r="B4430" s="189">
        <f t="shared" si="2132"/>
        <v>0</v>
      </c>
      <c r="C4430" s="189">
        <f t="shared" ca="1" si="2133"/>
        <v>0</v>
      </c>
      <c r="D4430" s="189">
        <f t="shared" si="2134"/>
        <v>0</v>
      </c>
      <c r="E4430" s="189">
        <f t="shared" ca="1" si="2135"/>
        <v>0</v>
      </c>
      <c r="F4430" s="189">
        <f t="shared" si="2136"/>
        <v>0</v>
      </c>
      <c r="G4430" s="189" cm="1">
        <f t="array" aca="1" ref="G4430" ca="1">OFFSET(G4430,-1,,,)+1</f>
        <v>4425</v>
      </c>
      <c r="H4430" s="189">
        <f t="shared" si="2139"/>
        <v>0</v>
      </c>
      <c r="I4430" s="189">
        <f t="shared" si="2137"/>
        <v>0</v>
      </c>
      <c r="J4430" s="179">
        <f t="shared" si="2138"/>
        <v>0</v>
      </c>
      <c r="K4430" s="173"/>
      <c r="L4430" s="174" t="str" cm="1">
        <f t="array" aca="1" ref="L4430" ca="1">IF($K4430="",OFFSET(L4430,-1,,,),K4430)</f>
        <v>16.02</v>
      </c>
      <c r="M4430" s="175" t="str" cm="1">
        <f t="array" aca="1" ref="M4430" ca="1">IF(OR($K4430=0,$K4430=""),OFFSET(M4430,-1,,,),O4430)</f>
        <v>INSTALAÇÕES DA OBRA</v>
      </c>
      <c r="N4430" s="67" t="s">
        <v>1748</v>
      </c>
      <c r="O4430" s="68" t="s">
        <v>3226</v>
      </c>
      <c r="P4430" s="68"/>
      <c r="Q4430" s="68" t="s">
        <v>3260</v>
      </c>
      <c r="R4430" s="69">
        <v>0</v>
      </c>
      <c r="S4430" s="70">
        <v>1500</v>
      </c>
      <c r="T4430" s="70">
        <v>0</v>
      </c>
      <c r="U4430" s="67" t="s">
        <v>1745</v>
      </c>
      <c r="V4430" s="71" t="s">
        <v>1746</v>
      </c>
      <c r="W4430" s="171"/>
      <c r="X4430" s="172"/>
      <c r="Y4430" s="176">
        <f t="shared" si="2130"/>
        <v>0</v>
      </c>
      <c r="AA4430" s="192"/>
    </row>
    <row r="4431" spans="2:27" hidden="1">
      <c r="B4431" s="189">
        <f t="shared" si="2132"/>
        <v>0</v>
      </c>
      <c r="C4431" s="189">
        <f t="shared" ca="1" si="2133"/>
        <v>0</v>
      </c>
      <c r="D4431" s="189">
        <f t="shared" si="2134"/>
        <v>0</v>
      </c>
      <c r="E4431" s="189">
        <f t="shared" ca="1" si="2135"/>
        <v>0</v>
      </c>
      <c r="F4431" s="189">
        <f t="shared" si="2136"/>
        <v>0</v>
      </c>
      <c r="G4431" s="189" cm="1">
        <f t="array" aca="1" ref="G4431" ca="1">OFFSET(G4431,-1,,,)+1</f>
        <v>4426</v>
      </c>
      <c r="H4431" s="189">
        <f t="shared" si="2139"/>
        <v>0</v>
      </c>
      <c r="I4431" s="189">
        <f t="shared" si="2137"/>
        <v>0</v>
      </c>
      <c r="J4431" s="179">
        <f t="shared" si="2138"/>
        <v>0</v>
      </c>
      <c r="K4431" s="173"/>
      <c r="L4431" s="174" t="str" cm="1">
        <f t="array" aca="1" ref="L4431" ca="1">IF($K4431="",OFFSET(L4431,-1,,,),K4431)</f>
        <v>16.02</v>
      </c>
      <c r="M4431" s="175" t="str" cm="1">
        <f t="array" aca="1" ref="M4431" ca="1">IF(OR($K4431=0,$K4431=""),OFFSET(M4431,-1,,,),O4431)</f>
        <v>INSTALAÇÕES DA OBRA</v>
      </c>
      <c r="N4431" s="67" t="s">
        <v>1751</v>
      </c>
      <c r="O4431" s="68" t="s">
        <v>3227</v>
      </c>
      <c r="P4431" s="68"/>
      <c r="Q4431" s="68" t="s">
        <v>3257</v>
      </c>
      <c r="R4431" s="69">
        <v>0.5</v>
      </c>
      <c r="S4431" s="70">
        <v>15000</v>
      </c>
      <c r="T4431" s="70">
        <v>7500</v>
      </c>
      <c r="U4431" s="67" t="s">
        <v>1745</v>
      </c>
      <c r="V4431" s="71" t="s">
        <v>1746</v>
      </c>
      <c r="W4431" s="171"/>
      <c r="X4431" s="172"/>
      <c r="Y4431" s="176">
        <f t="shared" si="2130"/>
        <v>0</v>
      </c>
      <c r="AA4431" s="192"/>
    </row>
    <row r="4432" spans="2:27" hidden="1">
      <c r="B4432" s="189">
        <f t="shared" si="2132"/>
        <v>0</v>
      </c>
      <c r="C4432" s="189">
        <f t="shared" ca="1" si="2133"/>
        <v>0</v>
      </c>
      <c r="D4432" s="189">
        <f t="shared" si="2134"/>
        <v>0</v>
      </c>
      <c r="E4432" s="189">
        <f t="shared" ca="1" si="2135"/>
        <v>0</v>
      </c>
      <c r="F4432" s="189">
        <f t="shared" si="2136"/>
        <v>0</v>
      </c>
      <c r="G4432" s="189" cm="1">
        <f t="array" aca="1" ref="G4432" ca="1">OFFSET(G4432,-1,,,)+1</f>
        <v>4427</v>
      </c>
      <c r="H4432" s="189">
        <f t="shared" si="2139"/>
        <v>0</v>
      </c>
      <c r="I4432" s="189">
        <f t="shared" si="2137"/>
        <v>0</v>
      </c>
      <c r="J4432" s="179">
        <f t="shared" si="2138"/>
        <v>0</v>
      </c>
      <c r="K4432" s="173"/>
      <c r="L4432" s="174" t="str" cm="1">
        <f t="array" aca="1" ref="L4432" ca="1">IF($K4432="",OFFSET(L4432,-1,,,),K4432)</f>
        <v>16.02</v>
      </c>
      <c r="M4432" s="175" t="str" cm="1">
        <f t="array" aca="1" ref="M4432" ca="1">IF(OR($K4432=0,$K4432=""),OFFSET(M4432,-1,,,),O4432)</f>
        <v>INSTALAÇÕES DA OBRA</v>
      </c>
      <c r="N4432" s="67" t="s">
        <v>1752</v>
      </c>
      <c r="O4432" s="68" t="s">
        <v>3228</v>
      </c>
      <c r="P4432" s="68"/>
      <c r="Q4432" s="68" t="s">
        <v>3253</v>
      </c>
      <c r="R4432" s="69">
        <v>200</v>
      </c>
      <c r="S4432" s="70">
        <v>8.5</v>
      </c>
      <c r="T4432" s="70">
        <v>1700</v>
      </c>
      <c r="U4432" s="67" t="s">
        <v>1740</v>
      </c>
      <c r="V4432" s="71" t="s">
        <v>1741</v>
      </c>
      <c r="W4432" s="171"/>
      <c r="X4432" s="172"/>
      <c r="Y4432" s="176">
        <f t="shared" si="2130"/>
        <v>0</v>
      </c>
      <c r="AA4432" s="192"/>
    </row>
    <row r="4433" spans="2:27" hidden="1">
      <c r="B4433" s="189">
        <f t="shared" si="2132"/>
        <v>0</v>
      </c>
      <c r="C4433" s="189">
        <f t="shared" ca="1" si="2133"/>
        <v>0</v>
      </c>
      <c r="D4433" s="189">
        <f t="shared" si="2134"/>
        <v>0</v>
      </c>
      <c r="E4433" s="189">
        <f t="shared" ca="1" si="2135"/>
        <v>0</v>
      </c>
      <c r="F4433" s="189">
        <f t="shared" si="2136"/>
        <v>0</v>
      </c>
      <c r="G4433" s="189" cm="1">
        <f t="array" aca="1" ref="G4433" ca="1">OFFSET(G4433,-1,,,)+1</f>
        <v>4428</v>
      </c>
      <c r="H4433" s="189">
        <f t="shared" si="2139"/>
        <v>0</v>
      </c>
      <c r="I4433" s="189">
        <f t="shared" si="2137"/>
        <v>0</v>
      </c>
      <c r="J4433" s="179">
        <f t="shared" si="2138"/>
        <v>0</v>
      </c>
      <c r="K4433" s="173"/>
      <c r="L4433" s="174" t="str" cm="1">
        <f t="array" aca="1" ref="L4433" ca="1">IF($K4433="",OFFSET(L4433,-1,,,),K4433)</f>
        <v>16.02</v>
      </c>
      <c r="M4433" s="175" t="str" cm="1">
        <f t="array" aca="1" ref="M4433" ca="1">IF(OR($K4433=0,$K4433=""),OFFSET(M4433,-1,,,),O4433)</f>
        <v>INSTALAÇÕES DA OBRA</v>
      </c>
      <c r="N4433" s="67" t="s">
        <v>2993</v>
      </c>
      <c r="O4433" s="68" t="s">
        <v>3229</v>
      </c>
      <c r="P4433" s="68"/>
      <c r="Q4433" s="68" t="s">
        <v>3257</v>
      </c>
      <c r="R4433" s="69">
        <v>0</v>
      </c>
      <c r="S4433" s="70">
        <v>5750</v>
      </c>
      <c r="T4433" s="70">
        <v>0</v>
      </c>
      <c r="U4433" s="67" t="s">
        <v>1740</v>
      </c>
      <c r="V4433" s="71" t="s">
        <v>1741</v>
      </c>
      <c r="W4433" s="171"/>
      <c r="X4433" s="172"/>
      <c r="Y4433" s="176">
        <f t="shared" si="2130"/>
        <v>0</v>
      </c>
      <c r="AA4433" s="192"/>
    </row>
    <row r="4434" spans="2:27" hidden="1">
      <c r="B4434" s="189">
        <f t="shared" si="2132"/>
        <v>0</v>
      </c>
      <c r="C4434" s="189">
        <f t="shared" ca="1" si="2133"/>
        <v>0</v>
      </c>
      <c r="D4434" s="189">
        <f t="shared" si="2134"/>
        <v>0</v>
      </c>
      <c r="E4434" s="189">
        <f t="shared" ca="1" si="2135"/>
        <v>0</v>
      </c>
      <c r="F4434" s="189">
        <f t="shared" si="2136"/>
        <v>0</v>
      </c>
      <c r="G4434" s="189" cm="1">
        <f t="array" aca="1" ref="G4434" ca="1">OFFSET(G4434,-1,,,)+1</f>
        <v>4429</v>
      </c>
      <c r="H4434" s="189">
        <f t="shared" si="2139"/>
        <v>0</v>
      </c>
      <c r="I4434" s="189">
        <f t="shared" si="2137"/>
        <v>0</v>
      </c>
      <c r="J4434" s="179">
        <f t="shared" si="2138"/>
        <v>0</v>
      </c>
      <c r="K4434" s="173"/>
      <c r="L4434" s="174" t="str" cm="1">
        <f t="array" aca="1" ref="L4434" ca="1">IF($K4434="",OFFSET(L4434,-1,,,),K4434)</f>
        <v>16.02</v>
      </c>
      <c r="M4434" s="175" t="str" cm="1">
        <f t="array" aca="1" ref="M4434" ca="1">IF(OR($K4434=0,$K4434=""),OFFSET(M4434,-1,,,),O4434)</f>
        <v>INSTALAÇÕES DA OBRA</v>
      </c>
      <c r="N4434" s="67" t="s">
        <v>1753</v>
      </c>
      <c r="O4434" s="68" t="s">
        <v>3230</v>
      </c>
      <c r="P4434" s="68"/>
      <c r="Q4434" s="68" t="s">
        <v>3257</v>
      </c>
      <c r="R4434" s="69">
        <v>0.5</v>
      </c>
      <c r="S4434" s="70">
        <v>50000</v>
      </c>
      <c r="T4434" s="70">
        <v>25000</v>
      </c>
      <c r="U4434" s="67" t="s">
        <v>1740</v>
      </c>
      <c r="V4434" s="71" t="s">
        <v>1741</v>
      </c>
      <c r="W4434" s="171"/>
      <c r="X4434" s="172"/>
      <c r="Y4434" s="176">
        <f t="shared" si="2130"/>
        <v>0</v>
      </c>
      <c r="AA4434" s="192"/>
    </row>
    <row r="4435" spans="2:27" hidden="1">
      <c r="B4435" s="189">
        <f t="shared" si="2132"/>
        <v>0</v>
      </c>
      <c r="C4435" s="189">
        <f t="shared" ca="1" si="2133"/>
        <v>0</v>
      </c>
      <c r="D4435" s="189">
        <f t="shared" si="2134"/>
        <v>0</v>
      </c>
      <c r="E4435" s="189">
        <f t="shared" ca="1" si="2135"/>
        <v>0</v>
      </c>
      <c r="F4435" s="189">
        <f t="shared" si="2136"/>
        <v>0</v>
      </c>
      <c r="G4435" s="189" cm="1">
        <f t="array" aca="1" ref="G4435" ca="1">OFFSET(G4435,-1,,,)+1</f>
        <v>4430</v>
      </c>
      <c r="H4435" s="189">
        <f t="shared" si="2139"/>
        <v>0</v>
      </c>
      <c r="I4435" s="189">
        <f t="shared" si="2137"/>
        <v>0</v>
      </c>
      <c r="J4435" s="179">
        <f t="shared" si="2138"/>
        <v>0</v>
      </c>
      <c r="K4435" s="173"/>
      <c r="L4435" s="174" t="str" cm="1">
        <f t="array" aca="1" ref="L4435" ca="1">IF($K4435="",OFFSET(L4435,-1,,,),K4435)</f>
        <v>16.02</v>
      </c>
      <c r="M4435" s="175" t="str" cm="1">
        <f t="array" aca="1" ref="M4435" ca="1">IF(OR($K4435=0,$K4435=""),OFFSET(M4435,-1,,,),O4435)</f>
        <v>INSTALAÇÕES DA OBRA</v>
      </c>
      <c r="N4435" s="67" t="s">
        <v>1754</v>
      </c>
      <c r="O4435" s="68" t="s">
        <v>3231</v>
      </c>
      <c r="P4435" s="68"/>
      <c r="Q4435" s="68" t="s">
        <v>3257</v>
      </c>
      <c r="R4435" s="69">
        <v>15</v>
      </c>
      <c r="S4435" s="70">
        <v>1000</v>
      </c>
      <c r="T4435" s="70">
        <v>15000</v>
      </c>
      <c r="U4435" s="67" t="s">
        <v>1740</v>
      </c>
      <c r="V4435" s="71" t="s">
        <v>1741</v>
      </c>
      <c r="W4435" s="171"/>
      <c r="X4435" s="172"/>
      <c r="Y4435" s="176">
        <f t="shared" si="2130"/>
        <v>0</v>
      </c>
      <c r="AA4435" s="192"/>
    </row>
    <row r="4436" spans="2:27" hidden="1">
      <c r="B4436" s="189">
        <f t="shared" si="2132"/>
        <v>0</v>
      </c>
      <c r="C4436" s="189">
        <f t="shared" ca="1" si="2133"/>
        <v>0</v>
      </c>
      <c r="D4436" s="189">
        <f t="shared" si="2134"/>
        <v>0</v>
      </c>
      <c r="E4436" s="189">
        <f t="shared" ca="1" si="2135"/>
        <v>0</v>
      </c>
      <c r="F4436" s="189">
        <f t="shared" si="2136"/>
        <v>0</v>
      </c>
      <c r="G4436" s="189" cm="1">
        <f t="array" aca="1" ref="G4436" ca="1">OFFSET(G4436,-1,,,)+1</f>
        <v>4431</v>
      </c>
      <c r="H4436" s="189">
        <f t="shared" si="2139"/>
        <v>0</v>
      </c>
      <c r="I4436" s="189">
        <f t="shared" si="2137"/>
        <v>0</v>
      </c>
      <c r="J4436" s="179">
        <f t="shared" si="2138"/>
        <v>0</v>
      </c>
      <c r="K4436" s="173"/>
      <c r="L4436" s="174" t="str" cm="1">
        <f t="array" aca="1" ref="L4436" ca="1">IF($K4436="",OFFSET(L4436,-1,,,),K4436)</f>
        <v>16.02</v>
      </c>
      <c r="M4436" s="175" t="str" cm="1">
        <f t="array" aca="1" ref="M4436" ca="1">IF(OR($K4436=0,$K4436=""),OFFSET(M4436,-1,,,),O4436)</f>
        <v>INSTALAÇÕES DA OBRA</v>
      </c>
      <c r="N4436" s="67" t="s">
        <v>1755</v>
      </c>
      <c r="O4436" s="68" t="s">
        <v>3232</v>
      </c>
      <c r="P4436" s="68"/>
      <c r="Q4436" s="68" t="s">
        <v>3257</v>
      </c>
      <c r="R4436" s="69">
        <v>1</v>
      </c>
      <c r="S4436" s="70">
        <v>500.00000000000006</v>
      </c>
      <c r="T4436" s="70">
        <v>500.00000000000006</v>
      </c>
      <c r="U4436" s="67" t="s">
        <v>1749</v>
      </c>
      <c r="V4436" s="71" t="s">
        <v>1750</v>
      </c>
      <c r="W4436" s="171"/>
      <c r="X4436" s="172"/>
      <c r="Y4436" s="176">
        <f t="shared" si="2130"/>
        <v>0</v>
      </c>
      <c r="AA4436" s="192"/>
    </row>
    <row r="4437" spans="2:27" hidden="1">
      <c r="B4437" s="189">
        <f t="shared" si="2132"/>
        <v>0</v>
      </c>
      <c r="C4437" s="189">
        <f t="shared" ca="1" si="2133"/>
        <v>0</v>
      </c>
      <c r="D4437" s="189">
        <f t="shared" si="2134"/>
        <v>0</v>
      </c>
      <c r="E4437" s="189">
        <f t="shared" ca="1" si="2135"/>
        <v>0</v>
      </c>
      <c r="F4437" s="189">
        <f t="shared" si="2136"/>
        <v>0</v>
      </c>
      <c r="G4437" s="189" cm="1">
        <f t="array" aca="1" ref="G4437" ca="1">OFFSET(G4437,-1,,,)+1</f>
        <v>4432</v>
      </c>
      <c r="H4437" s="189">
        <f t="shared" si="2139"/>
        <v>0</v>
      </c>
      <c r="I4437" s="189">
        <f t="shared" si="2137"/>
        <v>0</v>
      </c>
      <c r="J4437" s="179">
        <f t="shared" si="2138"/>
        <v>0</v>
      </c>
      <c r="K4437" s="173"/>
      <c r="L4437" s="174" t="str" cm="1">
        <f t="array" aca="1" ref="L4437" ca="1">IF($K4437="",OFFSET(L4437,-1,,,),K4437)</f>
        <v>16.02</v>
      </c>
      <c r="M4437" s="175" t="str" cm="1">
        <f t="array" aca="1" ref="M4437" ca="1">IF(OR($K4437=0,$K4437=""),OFFSET(M4437,-1,,,),O4437)</f>
        <v>INSTALAÇÕES DA OBRA</v>
      </c>
      <c r="N4437" s="67" t="s">
        <v>1756</v>
      </c>
      <c r="O4437" s="68" t="s">
        <v>3233</v>
      </c>
      <c r="P4437" s="68"/>
      <c r="Q4437" s="68" t="s">
        <v>3257</v>
      </c>
      <c r="R4437" s="69">
        <v>2</v>
      </c>
      <c r="S4437" s="70">
        <v>100</v>
      </c>
      <c r="T4437" s="70">
        <v>200</v>
      </c>
      <c r="U4437" s="67" t="s">
        <v>1766</v>
      </c>
      <c r="V4437" s="71" t="s">
        <v>1767</v>
      </c>
      <c r="W4437" s="171"/>
      <c r="X4437" s="172"/>
      <c r="Y4437" s="176">
        <f t="shared" si="2130"/>
        <v>0</v>
      </c>
      <c r="AA4437" s="192"/>
    </row>
    <row r="4438" spans="2:27" hidden="1">
      <c r="B4438" s="189">
        <f t="shared" si="2132"/>
        <v>0</v>
      </c>
      <c r="C4438" s="189">
        <f t="shared" ca="1" si="2133"/>
        <v>0</v>
      </c>
      <c r="D4438" s="189">
        <f t="shared" si="2134"/>
        <v>0</v>
      </c>
      <c r="E4438" s="189">
        <f t="shared" ca="1" si="2135"/>
        <v>0</v>
      </c>
      <c r="F4438" s="189">
        <f t="shared" si="2136"/>
        <v>0</v>
      </c>
      <c r="G4438" s="189" cm="1">
        <f t="array" aca="1" ref="G4438" ca="1">OFFSET(G4438,-1,,,)+1</f>
        <v>4433</v>
      </c>
      <c r="H4438" s="189">
        <f t="shared" si="2139"/>
        <v>0</v>
      </c>
      <c r="I4438" s="189">
        <f t="shared" si="2137"/>
        <v>0</v>
      </c>
      <c r="J4438" s="179">
        <f t="shared" si="2138"/>
        <v>0</v>
      </c>
      <c r="K4438" s="173"/>
      <c r="L4438" s="174" t="str" cm="1">
        <f t="array" aca="1" ref="L4438" ca="1">IF($K4438="",OFFSET(L4438,-1,,,),K4438)</f>
        <v>16.02</v>
      </c>
      <c r="M4438" s="175" t="str" cm="1">
        <f t="array" aca="1" ref="M4438" ca="1">IF(OR($K4438=0,$K4438=""),OFFSET(M4438,-1,,,),O4438)</f>
        <v>INSTALAÇÕES DA OBRA</v>
      </c>
      <c r="N4438" s="67" t="s">
        <v>1759</v>
      </c>
      <c r="O4438" s="68" t="s">
        <v>1712</v>
      </c>
      <c r="P4438" s="68"/>
      <c r="Q4438" s="68" t="s">
        <v>3259</v>
      </c>
      <c r="R4438" s="69">
        <v>7</v>
      </c>
      <c r="S4438" s="70">
        <v>2666.6666666666665</v>
      </c>
      <c r="T4438" s="70">
        <v>18666.666666666664</v>
      </c>
      <c r="U4438" s="67" t="s">
        <v>2196</v>
      </c>
      <c r="V4438" s="71" t="s">
        <v>2197</v>
      </c>
      <c r="W4438" s="171"/>
      <c r="X4438" s="172"/>
      <c r="Y4438" s="176">
        <f t="shared" si="2130"/>
        <v>0</v>
      </c>
      <c r="AA4438" s="192"/>
    </row>
    <row r="4439" spans="2:27" hidden="1">
      <c r="B4439" s="189">
        <f t="shared" si="2132"/>
        <v>0</v>
      </c>
      <c r="C4439" s="189">
        <f t="shared" ca="1" si="2133"/>
        <v>0</v>
      </c>
      <c r="D4439" s="189">
        <f t="shared" si="2134"/>
        <v>0</v>
      </c>
      <c r="E4439" s="189">
        <f t="shared" ca="1" si="2135"/>
        <v>0</v>
      </c>
      <c r="F4439" s="189">
        <f t="shared" si="2136"/>
        <v>0</v>
      </c>
      <c r="G4439" s="189" cm="1">
        <f t="array" aca="1" ref="G4439" ca="1">OFFSET(G4439,-1,,,)+1</f>
        <v>4434</v>
      </c>
      <c r="H4439" s="189">
        <f t="shared" si="2139"/>
        <v>0</v>
      </c>
      <c r="I4439" s="189">
        <f t="shared" si="2137"/>
        <v>0</v>
      </c>
      <c r="J4439" s="179">
        <f t="shared" si="2138"/>
        <v>0</v>
      </c>
      <c r="K4439" s="173"/>
      <c r="L4439" s="174" t="str" cm="1">
        <f t="array" aca="1" ref="L4439" ca="1">IF($K4439="",OFFSET(L4439,-1,,,),K4439)</f>
        <v>16.02</v>
      </c>
      <c r="M4439" s="175" t="str" cm="1">
        <f t="array" aca="1" ref="M4439" ca="1">IF(OR($K4439=0,$K4439=""),OFFSET(M4439,-1,,,),O4439)</f>
        <v>INSTALAÇÕES DA OBRA</v>
      </c>
      <c r="N4439" s="67" t="s">
        <v>1762</v>
      </c>
      <c r="O4439" s="68" t="s">
        <v>3234</v>
      </c>
      <c r="P4439" s="68"/>
      <c r="Q4439" s="68" t="s">
        <v>3260</v>
      </c>
      <c r="R4439" s="69">
        <v>0</v>
      </c>
      <c r="S4439" s="70">
        <v>2500</v>
      </c>
      <c r="T4439" s="70">
        <v>0</v>
      </c>
      <c r="U4439" s="67" t="s">
        <v>1692</v>
      </c>
      <c r="V4439" s="71" t="s">
        <v>1693</v>
      </c>
      <c r="W4439" s="171"/>
      <c r="X4439" s="172"/>
      <c r="Y4439" s="176">
        <f t="shared" si="2130"/>
        <v>0</v>
      </c>
      <c r="AA4439" s="192"/>
    </row>
    <row r="4440" spans="2:27">
      <c r="B4440" s="189">
        <f t="shared" si="2132"/>
        <v>0</v>
      </c>
      <c r="C4440" s="189">
        <f t="shared" ca="1" si="2133"/>
        <v>0</v>
      </c>
      <c r="D4440" s="189">
        <f t="shared" si="2134"/>
        <v>0</v>
      </c>
      <c r="E4440" s="189">
        <f t="shared" ca="1" si="2135"/>
        <v>0</v>
      </c>
      <c r="F4440" s="189">
        <f t="shared" si="2136"/>
        <v>0</v>
      </c>
      <c r="G4440" s="189" cm="1">
        <f t="array" aca="1" ref="G4440" ca="1">OFFSET(G4440,-1,,,)+1</f>
        <v>4435</v>
      </c>
      <c r="H4440" s="189">
        <f t="shared" si="2139"/>
        <v>0</v>
      </c>
      <c r="I4440" s="189">
        <f t="shared" si="2137"/>
        <v>0</v>
      </c>
      <c r="J4440" s="179">
        <f t="shared" si="2138"/>
        <v>0</v>
      </c>
      <c r="K4440" s="173" t="s">
        <v>1768</v>
      </c>
      <c r="L4440" s="174" t="str" cm="1">
        <f t="array" aca="1" ref="L4440" ca="1">IF($K4440="",OFFSET(L4440,-1,,,),K4440)</f>
        <v>16.03</v>
      </c>
      <c r="M4440" s="175" t="str" cm="1">
        <f t="array" aca="1" ref="M4440" ca="1">IF(OR($K4440=0,$K4440=""),OFFSET(M4440,-1,,,),O4440)</f>
        <v>SERVIÇOS TERCEIRIZADOS</v>
      </c>
      <c r="N4440" s="67" t="s">
        <v>1585</v>
      </c>
      <c r="O4440" s="68" t="s">
        <v>1769</v>
      </c>
      <c r="P4440" s="68"/>
      <c r="Q4440" s="68" t="s">
        <v>3257</v>
      </c>
      <c r="R4440" s="69">
        <v>1</v>
      </c>
      <c r="S4440" s="70">
        <v>433741.6</v>
      </c>
      <c r="T4440" s="70">
        <v>433741.6</v>
      </c>
      <c r="U4440" s="67"/>
      <c r="V4440" s="71" t="s">
        <v>2539</v>
      </c>
      <c r="W4440" s="171"/>
      <c r="X4440" s="172"/>
      <c r="Y4440" s="176">
        <f t="shared" si="2130"/>
        <v>0</v>
      </c>
      <c r="AA4440" s="192"/>
    </row>
    <row r="4441" spans="2:27" hidden="1">
      <c r="B4441" s="189">
        <f t="shared" si="2132"/>
        <v>0</v>
      </c>
      <c r="C4441" s="189">
        <f t="shared" ca="1" si="2133"/>
        <v>0</v>
      </c>
      <c r="D4441" s="189">
        <f t="shared" si="2134"/>
        <v>0</v>
      </c>
      <c r="E4441" s="189">
        <f t="shared" ca="1" si="2135"/>
        <v>0</v>
      </c>
      <c r="F4441" s="189">
        <f t="shared" si="2136"/>
        <v>0</v>
      </c>
      <c r="G4441" s="189" cm="1">
        <f t="array" aca="1" ref="G4441" ca="1">OFFSET(G4441,-1,,,)+1</f>
        <v>4436</v>
      </c>
      <c r="H4441" s="189">
        <f t="shared" si="2139"/>
        <v>0</v>
      </c>
      <c r="I4441" s="189">
        <f t="shared" si="2137"/>
        <v>0</v>
      </c>
      <c r="J4441" s="179">
        <f t="shared" si="2138"/>
        <v>0</v>
      </c>
      <c r="K4441" s="173"/>
      <c r="L4441" s="174" t="str" cm="1">
        <f t="array" aca="1" ref="L4441" ca="1">IF($K4441="",OFFSET(L4441,-1,,,),K4441)</f>
        <v>16.03</v>
      </c>
      <c r="M4441" s="175" t="str" cm="1">
        <f t="array" aca="1" ref="M4441" ca="1">IF(OR($K4441=0,$K4441=""),OFFSET(M4441,-1,,,),O4441)</f>
        <v>SERVIÇOS TERCEIRIZADOS</v>
      </c>
      <c r="N4441" s="67" t="s">
        <v>1770</v>
      </c>
      <c r="O4441" s="68" t="s">
        <v>1771</v>
      </c>
      <c r="P4441" s="68"/>
      <c r="Q4441" s="68" t="s">
        <v>3259</v>
      </c>
      <c r="R4441" s="69">
        <v>16</v>
      </c>
      <c r="S4441" s="70">
        <v>3500</v>
      </c>
      <c r="T4441" s="70">
        <v>56000</v>
      </c>
      <c r="U4441" s="67" t="s">
        <v>1772</v>
      </c>
      <c r="V4441" s="71" t="s">
        <v>1771</v>
      </c>
      <c r="W4441" s="171"/>
      <c r="X4441" s="172"/>
      <c r="Y4441" s="176">
        <f t="shared" si="2130"/>
        <v>0</v>
      </c>
      <c r="AA4441" s="192"/>
    </row>
    <row r="4442" spans="2:27" hidden="1">
      <c r="B4442" s="189">
        <f t="shared" si="2132"/>
        <v>0</v>
      </c>
      <c r="C4442" s="189">
        <f t="shared" ca="1" si="2133"/>
        <v>0</v>
      </c>
      <c r="D4442" s="189">
        <f t="shared" si="2134"/>
        <v>0</v>
      </c>
      <c r="E4442" s="189">
        <f t="shared" ca="1" si="2135"/>
        <v>0</v>
      </c>
      <c r="F4442" s="189">
        <f t="shared" si="2136"/>
        <v>0</v>
      </c>
      <c r="G4442" s="189" cm="1">
        <f t="array" aca="1" ref="G4442" ca="1">OFFSET(G4442,-1,,,)+1</f>
        <v>4437</v>
      </c>
      <c r="H4442" s="189">
        <f t="shared" si="2139"/>
        <v>0</v>
      </c>
      <c r="I4442" s="189">
        <f t="shared" si="2137"/>
        <v>0</v>
      </c>
      <c r="J4442" s="179">
        <f t="shared" si="2138"/>
        <v>0</v>
      </c>
      <c r="K4442" s="173"/>
      <c r="L4442" s="174" t="str" cm="1">
        <f t="array" aca="1" ref="L4442" ca="1">IF($K4442="",OFFSET(L4442,-1,,,),K4442)</f>
        <v>16.03</v>
      </c>
      <c r="M4442" s="175" t="str" cm="1">
        <f t="array" aca="1" ref="M4442" ca="1">IF(OR($K4442=0,$K4442=""),OFFSET(M4442,-1,,,),O4442)</f>
        <v>SERVIÇOS TERCEIRIZADOS</v>
      </c>
      <c r="N4442" s="67" t="s">
        <v>2994</v>
      </c>
      <c r="O4442" s="68" t="s">
        <v>1796</v>
      </c>
      <c r="P4442" s="68"/>
      <c r="Q4442" s="68" t="s">
        <v>3257</v>
      </c>
      <c r="R4442" s="69">
        <v>1</v>
      </c>
      <c r="S4442" s="70">
        <v>10000</v>
      </c>
      <c r="T4442" s="70">
        <v>10000</v>
      </c>
      <c r="U4442" s="67" t="s">
        <v>1797</v>
      </c>
      <c r="V4442" s="71" t="s">
        <v>1796</v>
      </c>
      <c r="W4442" s="171"/>
      <c r="X4442" s="172"/>
      <c r="Y4442" s="176">
        <f t="shared" si="2130"/>
        <v>0</v>
      </c>
      <c r="AA4442" s="192"/>
    </row>
    <row r="4443" spans="2:27" hidden="1">
      <c r="B4443" s="189">
        <f t="shared" si="2132"/>
        <v>0</v>
      </c>
      <c r="C4443" s="189">
        <f t="shared" ca="1" si="2133"/>
        <v>0</v>
      </c>
      <c r="D4443" s="189">
        <f t="shared" si="2134"/>
        <v>0</v>
      </c>
      <c r="E4443" s="189">
        <f t="shared" ca="1" si="2135"/>
        <v>0</v>
      </c>
      <c r="F4443" s="189">
        <f t="shared" si="2136"/>
        <v>0</v>
      </c>
      <c r="G4443" s="189" cm="1">
        <f t="array" aca="1" ref="G4443" ca="1">OFFSET(G4443,-1,,,)+1</f>
        <v>4438</v>
      </c>
      <c r="H4443" s="189">
        <f t="shared" si="2139"/>
        <v>0</v>
      </c>
      <c r="I4443" s="189">
        <f t="shared" si="2137"/>
        <v>0</v>
      </c>
      <c r="J4443" s="179">
        <f t="shared" si="2138"/>
        <v>0</v>
      </c>
      <c r="K4443" s="173"/>
      <c r="L4443" s="174" t="str" cm="1">
        <f t="array" aca="1" ref="L4443" ca="1">IF($K4443="",OFFSET(L4443,-1,,,),K4443)</f>
        <v>16.03</v>
      </c>
      <c r="M4443" s="175" t="str" cm="1">
        <f t="array" aca="1" ref="M4443" ca="1">IF(OR($K4443=0,$K4443=""),OFFSET(M4443,-1,,,),O4443)</f>
        <v>SERVIÇOS TERCEIRIZADOS</v>
      </c>
      <c r="N4443" s="67" t="s">
        <v>2995</v>
      </c>
      <c r="O4443" s="68" t="s">
        <v>1818</v>
      </c>
      <c r="P4443" s="68"/>
      <c r="Q4443" s="68" t="s">
        <v>3257</v>
      </c>
      <c r="R4443" s="69">
        <v>0</v>
      </c>
      <c r="S4443" s="70">
        <v>1350</v>
      </c>
      <c r="T4443" s="70">
        <v>0</v>
      </c>
      <c r="U4443" s="67" t="s">
        <v>1819</v>
      </c>
      <c r="V4443" s="71" t="s">
        <v>1818</v>
      </c>
      <c r="W4443" s="171"/>
      <c r="X4443" s="172"/>
      <c r="Y4443" s="176">
        <f t="shared" si="2130"/>
        <v>0</v>
      </c>
      <c r="AA4443" s="192"/>
    </row>
    <row r="4444" spans="2:27" hidden="1">
      <c r="B4444" s="189">
        <f t="shared" si="2132"/>
        <v>0</v>
      </c>
      <c r="C4444" s="189">
        <f t="shared" ca="1" si="2133"/>
        <v>0</v>
      </c>
      <c r="D4444" s="189">
        <f t="shared" si="2134"/>
        <v>0</v>
      </c>
      <c r="E4444" s="189">
        <f t="shared" ca="1" si="2135"/>
        <v>0</v>
      </c>
      <c r="F4444" s="189">
        <f t="shared" si="2136"/>
        <v>0</v>
      </c>
      <c r="G4444" s="189" cm="1">
        <f t="array" aca="1" ref="G4444" ca="1">OFFSET(G4444,-1,,,)+1</f>
        <v>4439</v>
      </c>
      <c r="H4444" s="189">
        <f t="shared" si="1213"/>
        <v>0</v>
      </c>
      <c r="I4444" s="189">
        <f t="shared" si="2137"/>
        <v>0</v>
      </c>
      <c r="J4444" s="179">
        <f t="shared" si="2138"/>
        <v>0</v>
      </c>
      <c r="K4444" s="173"/>
      <c r="L4444" s="174" t="str" cm="1">
        <f t="array" aca="1" ref="L4444" ca="1">IF($K4444="",OFFSET(L4444,-1,,,),K4444)</f>
        <v>16.03</v>
      </c>
      <c r="M4444" s="175" t="str" cm="1">
        <f t="array" aca="1" ref="M4444" ca="1">IF(OR($K4444=0,$K4444=""),OFFSET(M4444,-1,,,),O4444)</f>
        <v>SERVIÇOS TERCEIRIZADOS</v>
      </c>
      <c r="N4444" s="67" t="s">
        <v>2996</v>
      </c>
      <c r="O4444" s="68" t="s">
        <v>1789</v>
      </c>
      <c r="P4444" s="68"/>
      <c r="Q4444" s="68" t="s">
        <v>3257</v>
      </c>
      <c r="R4444" s="69">
        <v>1</v>
      </c>
      <c r="S4444" s="70">
        <v>12000</v>
      </c>
      <c r="T4444" s="70">
        <v>12000</v>
      </c>
      <c r="U4444" s="67" t="s">
        <v>1790</v>
      </c>
      <c r="V4444" s="71" t="s">
        <v>1789</v>
      </c>
      <c r="W4444" s="171"/>
      <c r="X4444" s="172"/>
      <c r="Y4444" s="176">
        <f t="shared" si="2130"/>
        <v>0</v>
      </c>
      <c r="AA4444" s="192"/>
    </row>
    <row r="4445" spans="2:27" hidden="1">
      <c r="B4445" s="189">
        <f t="shared" si="2132"/>
        <v>0</v>
      </c>
      <c r="C4445" s="189">
        <f t="shared" ca="1" si="2133"/>
        <v>0</v>
      </c>
      <c r="D4445" s="189">
        <f t="shared" si="2134"/>
        <v>0</v>
      </c>
      <c r="E4445" s="189">
        <f t="shared" ca="1" si="2135"/>
        <v>0</v>
      </c>
      <c r="F4445" s="189">
        <f t="shared" si="2136"/>
        <v>0</v>
      </c>
      <c r="G4445" s="189" cm="1">
        <f t="array" aca="1" ref="G4445" ca="1">OFFSET(G4445,-1,,,)+1</f>
        <v>4440</v>
      </c>
      <c r="H4445" s="189">
        <f t="shared" si="1213"/>
        <v>0</v>
      </c>
      <c r="I4445" s="189">
        <f t="shared" si="2137"/>
        <v>0</v>
      </c>
      <c r="J4445" s="179">
        <f t="shared" si="2138"/>
        <v>0</v>
      </c>
      <c r="K4445" s="173"/>
      <c r="L4445" s="174" t="str" cm="1">
        <f t="array" aca="1" ref="L4445" ca="1">IF($K4445="",OFFSET(L4445,-1,,,),K4445)</f>
        <v>16.03</v>
      </c>
      <c r="M4445" s="175" t="str" cm="1">
        <f t="array" aca="1" ref="M4445" ca="1">IF(OR($K4445=0,$K4445=""),OFFSET(M4445,-1,,,),O4445)</f>
        <v>SERVIÇOS TERCEIRIZADOS</v>
      </c>
      <c r="N4445" s="67" t="s">
        <v>2997</v>
      </c>
      <c r="O4445" s="68" t="s">
        <v>3235</v>
      </c>
      <c r="P4445" s="68"/>
      <c r="Q4445" s="68" t="s">
        <v>3257</v>
      </c>
      <c r="R4445" s="69">
        <v>0</v>
      </c>
      <c r="S4445" s="70">
        <v>2500</v>
      </c>
      <c r="T4445" s="70">
        <v>0</v>
      </c>
      <c r="U4445" s="67" t="s">
        <v>2119</v>
      </c>
      <c r="V4445" s="71" t="s">
        <v>2120</v>
      </c>
      <c r="W4445" s="171"/>
      <c r="X4445" s="172"/>
      <c r="Y4445" s="176">
        <f t="shared" si="2130"/>
        <v>0</v>
      </c>
      <c r="AA4445" s="192"/>
    </row>
    <row r="4446" spans="2:27" hidden="1">
      <c r="B4446" s="189">
        <f t="shared" si="2132"/>
        <v>0</v>
      </c>
      <c r="C4446" s="189">
        <f t="shared" ca="1" si="2133"/>
        <v>0</v>
      </c>
      <c r="D4446" s="189">
        <f t="shared" si="2134"/>
        <v>0</v>
      </c>
      <c r="E4446" s="189">
        <f t="shared" ca="1" si="2135"/>
        <v>0</v>
      </c>
      <c r="F4446" s="189">
        <f t="shared" si="2136"/>
        <v>0</v>
      </c>
      <c r="G4446" s="189" cm="1">
        <f t="array" aca="1" ref="G4446" ca="1">OFFSET(G4446,-1,,,)+1</f>
        <v>4441</v>
      </c>
      <c r="H4446" s="189">
        <f t="shared" si="1213"/>
        <v>0</v>
      </c>
      <c r="I4446" s="189">
        <f t="shared" si="2137"/>
        <v>0</v>
      </c>
      <c r="J4446" s="179">
        <f t="shared" si="2138"/>
        <v>0</v>
      </c>
      <c r="K4446" s="173"/>
      <c r="L4446" s="174" t="str" cm="1">
        <f t="array" aca="1" ref="L4446" ca="1">IF($K4446="",OFFSET(L4446,-1,,,),K4446)</f>
        <v>16.03</v>
      </c>
      <c r="M4446" s="175" t="str" cm="1">
        <f t="array" aca="1" ref="M4446" ca="1">IF(OR($K4446=0,$K4446=""),OFFSET(M4446,-1,,,),O4446)</f>
        <v>SERVIÇOS TERCEIRIZADOS</v>
      </c>
      <c r="N4446" s="67" t="s">
        <v>1773</v>
      </c>
      <c r="O4446" s="68" t="s">
        <v>4922</v>
      </c>
      <c r="P4446" s="68"/>
      <c r="Q4446" s="68" t="s">
        <v>3259</v>
      </c>
      <c r="R4446" s="69">
        <v>3.5</v>
      </c>
      <c r="S4446" s="70">
        <v>10000</v>
      </c>
      <c r="T4446" s="70">
        <v>35000</v>
      </c>
      <c r="U4446" s="67" t="s">
        <v>2211</v>
      </c>
      <c r="V4446" s="71" t="s">
        <v>2212</v>
      </c>
      <c r="W4446" s="171"/>
      <c r="X4446" s="172"/>
      <c r="Y4446" s="176">
        <f t="shared" si="2130"/>
        <v>0</v>
      </c>
      <c r="AA4446" s="192"/>
    </row>
    <row r="4447" spans="2:27" hidden="1">
      <c r="B4447" s="189">
        <f t="shared" si="2132"/>
        <v>0</v>
      </c>
      <c r="C4447" s="189">
        <f t="shared" ca="1" si="2133"/>
        <v>0</v>
      </c>
      <c r="D4447" s="189">
        <f t="shared" si="2134"/>
        <v>0</v>
      </c>
      <c r="E4447" s="189">
        <f t="shared" ca="1" si="2135"/>
        <v>0</v>
      </c>
      <c r="F4447" s="189">
        <f t="shared" si="2136"/>
        <v>0</v>
      </c>
      <c r="G4447" s="189" cm="1">
        <f t="array" aca="1" ref="G4447" ca="1">OFFSET(G4447,-1,,,)+1</f>
        <v>4442</v>
      </c>
      <c r="H4447" s="189">
        <f t="shared" si="1213"/>
        <v>0</v>
      </c>
      <c r="I4447" s="189">
        <f t="shared" si="2137"/>
        <v>0</v>
      </c>
      <c r="J4447" s="179">
        <f t="shared" si="2138"/>
        <v>0</v>
      </c>
      <c r="K4447" s="173"/>
      <c r="L4447" s="174" t="str" cm="1">
        <f t="array" aca="1" ref="L4447" ca="1">IF($K4447="",OFFSET(L4447,-1,,,),K4447)</f>
        <v>16.03</v>
      </c>
      <c r="M4447" s="175" t="str" cm="1">
        <f t="array" aca="1" ref="M4447" ca="1">IF(OR($K4447=0,$K4447=""),OFFSET(M4447,-1,,,),O4447)</f>
        <v>SERVIÇOS TERCEIRIZADOS</v>
      </c>
      <c r="N4447" s="67" t="s">
        <v>1777</v>
      </c>
      <c r="O4447" s="68" t="s">
        <v>4923</v>
      </c>
      <c r="P4447" s="68"/>
      <c r="Q4447" s="68" t="s">
        <v>3259</v>
      </c>
      <c r="R4447" s="69">
        <v>3.5</v>
      </c>
      <c r="S4447" s="70">
        <v>20000</v>
      </c>
      <c r="T4447" s="70">
        <v>70000</v>
      </c>
      <c r="U4447" s="67" t="s">
        <v>2211</v>
      </c>
      <c r="V4447" s="71" t="s">
        <v>2212</v>
      </c>
      <c r="W4447" s="171"/>
      <c r="X4447" s="172"/>
      <c r="Y4447" s="176">
        <f t="shared" si="2130"/>
        <v>0</v>
      </c>
      <c r="AA4447" s="192"/>
    </row>
    <row r="4448" spans="2:27" hidden="1">
      <c r="B4448" s="189">
        <f t="shared" si="2132"/>
        <v>0</v>
      </c>
      <c r="C4448" s="189">
        <f t="shared" ca="1" si="2133"/>
        <v>0</v>
      </c>
      <c r="D4448" s="189">
        <f t="shared" si="2134"/>
        <v>0</v>
      </c>
      <c r="E4448" s="189">
        <f t="shared" ca="1" si="2135"/>
        <v>0</v>
      </c>
      <c r="F4448" s="189">
        <f t="shared" si="2136"/>
        <v>0</v>
      </c>
      <c r="G4448" s="189" cm="1">
        <f t="array" aca="1" ref="G4448" ca="1">OFFSET(G4448,-1,,,)+1</f>
        <v>4443</v>
      </c>
      <c r="H4448" s="189">
        <f t="shared" si="1213"/>
        <v>0</v>
      </c>
      <c r="I4448" s="189">
        <f t="shared" si="2137"/>
        <v>0</v>
      </c>
      <c r="J4448" s="179">
        <f t="shared" si="2138"/>
        <v>0</v>
      </c>
      <c r="K4448" s="173"/>
      <c r="L4448" s="174" t="str" cm="1">
        <f t="array" aca="1" ref="L4448" ca="1">IF($K4448="",OFFSET(L4448,-1,,,),K4448)</f>
        <v>16.03</v>
      </c>
      <c r="M4448" s="175" t="str" cm="1">
        <f t="array" aca="1" ref="M4448" ca="1">IF(OR($K4448=0,$K4448=""),OFFSET(M4448,-1,,,),O4448)</f>
        <v>SERVIÇOS TERCEIRIZADOS</v>
      </c>
      <c r="N4448" s="67" t="s">
        <v>1780</v>
      </c>
      <c r="O4448" s="68" t="s">
        <v>4924</v>
      </c>
      <c r="P4448" s="68"/>
      <c r="Q4448" s="68" t="s">
        <v>3259</v>
      </c>
      <c r="R4448" s="69">
        <v>14</v>
      </c>
      <c r="S4448" s="70">
        <v>500</v>
      </c>
      <c r="T4448" s="70">
        <v>7000</v>
      </c>
      <c r="U4448" s="67" t="s">
        <v>2211</v>
      </c>
      <c r="V4448" s="71" t="s">
        <v>2212</v>
      </c>
      <c r="W4448" s="171"/>
      <c r="X4448" s="172"/>
      <c r="Y4448" s="176">
        <f t="shared" si="2130"/>
        <v>0</v>
      </c>
      <c r="AA4448" s="192"/>
    </row>
    <row r="4449" spans="2:27" hidden="1">
      <c r="B4449" s="189">
        <f t="shared" si="2132"/>
        <v>0</v>
      </c>
      <c r="C4449" s="189">
        <f t="shared" ca="1" si="2133"/>
        <v>0</v>
      </c>
      <c r="D4449" s="189">
        <f t="shared" si="2134"/>
        <v>0</v>
      </c>
      <c r="E4449" s="189">
        <f t="shared" ca="1" si="2135"/>
        <v>0</v>
      </c>
      <c r="F4449" s="189">
        <f t="shared" si="2136"/>
        <v>0</v>
      </c>
      <c r="G4449" s="189" cm="1">
        <f t="array" aca="1" ref="G4449" ca="1">OFFSET(G4449,-1,,,)+1</f>
        <v>4444</v>
      </c>
      <c r="H4449" s="189">
        <f t="shared" si="1213"/>
        <v>0</v>
      </c>
      <c r="I4449" s="189">
        <f t="shared" si="2137"/>
        <v>0</v>
      </c>
      <c r="J4449" s="179">
        <f t="shared" si="2138"/>
        <v>0</v>
      </c>
      <c r="K4449" s="173"/>
      <c r="L4449" s="174" t="str" cm="1">
        <f t="array" aca="1" ref="L4449" ca="1">IF($K4449="",OFFSET(L4449,-1,,,),K4449)</f>
        <v>16.03</v>
      </c>
      <c r="M4449" s="175" t="str" cm="1">
        <f t="array" aca="1" ref="M4449" ca="1">IF(OR($K4449=0,$K4449=""),OFFSET(M4449,-1,,,),O4449)</f>
        <v>SERVIÇOS TERCEIRIZADOS</v>
      </c>
      <c r="N4449" s="67" t="s">
        <v>1780</v>
      </c>
      <c r="O4449" s="68" t="s">
        <v>4925</v>
      </c>
      <c r="P4449" s="68"/>
      <c r="Q4449" s="68" t="s">
        <v>3259</v>
      </c>
      <c r="R4449" s="69">
        <v>1</v>
      </c>
      <c r="S4449" s="70">
        <v>12000</v>
      </c>
      <c r="T4449" s="72">
        <v>12000</v>
      </c>
      <c r="U4449" s="67" t="s">
        <v>2211</v>
      </c>
      <c r="V4449" s="71" t="s">
        <v>2212</v>
      </c>
      <c r="W4449" s="171"/>
      <c r="X4449" s="172"/>
      <c r="Y4449" s="176">
        <f t="shared" si="2130"/>
        <v>0</v>
      </c>
      <c r="AA4449" s="192"/>
    </row>
    <row r="4450" spans="2:27" hidden="1">
      <c r="B4450" s="189">
        <f t="shared" si="2132"/>
        <v>0</v>
      </c>
      <c r="C4450" s="189">
        <f t="shared" ca="1" si="2133"/>
        <v>0</v>
      </c>
      <c r="D4450" s="189">
        <f t="shared" si="2134"/>
        <v>0</v>
      </c>
      <c r="E4450" s="189">
        <f t="shared" ca="1" si="2135"/>
        <v>0</v>
      </c>
      <c r="F4450" s="189">
        <f t="shared" si="2136"/>
        <v>0</v>
      </c>
      <c r="G4450" s="189" cm="1">
        <f t="array" aca="1" ref="G4450" ca="1">OFFSET(G4450,-1,,,)+1</f>
        <v>4445</v>
      </c>
      <c r="H4450" s="189">
        <f t="shared" si="1213"/>
        <v>0</v>
      </c>
      <c r="I4450" s="189">
        <f t="shared" si="2137"/>
        <v>0</v>
      </c>
      <c r="J4450" s="179">
        <f t="shared" si="2138"/>
        <v>0</v>
      </c>
      <c r="K4450" s="173"/>
      <c r="L4450" s="174" t="str" cm="1">
        <f t="array" aca="1" ref="L4450" ca="1">IF($K4450="",OFFSET(L4450,-1,,,),K4450)</f>
        <v>16.03</v>
      </c>
      <c r="M4450" s="175" t="str" cm="1">
        <f t="array" aca="1" ref="M4450" ca="1">IF(OR($K4450=0,$K4450=""),OFFSET(M4450,-1,,,),O4450)</f>
        <v>SERVIÇOS TERCEIRIZADOS</v>
      </c>
      <c r="N4450" s="67" t="s">
        <v>2998</v>
      </c>
      <c r="O4450" s="68" t="s">
        <v>2139</v>
      </c>
      <c r="P4450" s="68"/>
      <c r="Q4450" s="68" t="s">
        <v>3257</v>
      </c>
      <c r="R4450" s="69"/>
      <c r="S4450" s="70"/>
      <c r="T4450" s="72">
        <v>0</v>
      </c>
      <c r="U4450" s="67" t="s">
        <v>2138</v>
      </c>
      <c r="V4450" s="71" t="s">
        <v>2139</v>
      </c>
      <c r="W4450" s="171"/>
      <c r="X4450" s="172"/>
      <c r="Y4450" s="176">
        <f t="shared" si="2130"/>
        <v>0</v>
      </c>
      <c r="AA4450" s="192"/>
    </row>
    <row r="4451" spans="2:27" hidden="1">
      <c r="B4451" s="189">
        <f t="shared" si="2132"/>
        <v>0</v>
      </c>
      <c r="C4451" s="189">
        <f t="shared" ca="1" si="2133"/>
        <v>0</v>
      </c>
      <c r="D4451" s="189">
        <f t="shared" si="2134"/>
        <v>0</v>
      </c>
      <c r="E4451" s="189">
        <f t="shared" ca="1" si="2135"/>
        <v>0</v>
      </c>
      <c r="F4451" s="189">
        <f t="shared" si="2136"/>
        <v>0</v>
      </c>
      <c r="G4451" s="189" cm="1">
        <f t="array" aca="1" ref="G4451" ca="1">OFFSET(G4451,-1,,,)+1</f>
        <v>4446</v>
      </c>
      <c r="H4451" s="189">
        <f t="shared" si="1213"/>
        <v>0</v>
      </c>
      <c r="I4451" s="189">
        <f t="shared" si="2137"/>
        <v>0</v>
      </c>
      <c r="J4451" s="179">
        <f t="shared" si="2138"/>
        <v>0</v>
      </c>
      <c r="K4451" s="173"/>
      <c r="L4451" s="174" t="str" cm="1">
        <f t="array" aca="1" ref="L4451" ca="1">IF($K4451="",OFFSET(L4451,-1,,,),K4451)</f>
        <v>16.03</v>
      </c>
      <c r="M4451" s="175" t="str" cm="1">
        <f t="array" aca="1" ref="M4451" ca="1">IF(OR($K4451=0,$K4451=""),OFFSET(M4451,-1,,,),O4451)</f>
        <v>SERVIÇOS TERCEIRIZADOS</v>
      </c>
      <c r="N4451" s="67" t="s">
        <v>1773</v>
      </c>
      <c r="O4451" s="68" t="s">
        <v>1774</v>
      </c>
      <c r="P4451" s="68"/>
      <c r="Q4451" s="68" t="s">
        <v>3260</v>
      </c>
      <c r="R4451" s="69">
        <v>1</v>
      </c>
      <c r="S4451" s="70">
        <v>17549.599999999999</v>
      </c>
      <c r="T4451" s="72">
        <v>17549.599999999999</v>
      </c>
      <c r="U4451" s="67" t="s">
        <v>1775</v>
      </c>
      <c r="V4451" s="71" t="s">
        <v>1776</v>
      </c>
      <c r="W4451" s="171"/>
      <c r="X4451" s="172"/>
      <c r="Y4451" s="176">
        <f t="shared" si="2130"/>
        <v>0</v>
      </c>
      <c r="AA4451" s="192"/>
    </row>
    <row r="4452" spans="2:27" hidden="1">
      <c r="B4452" s="189">
        <f t="shared" si="2132"/>
        <v>0</v>
      </c>
      <c r="C4452" s="189">
        <f t="shared" ca="1" si="2133"/>
        <v>0</v>
      </c>
      <c r="D4452" s="189">
        <f t="shared" si="2134"/>
        <v>0</v>
      </c>
      <c r="E4452" s="189">
        <f t="shared" ca="1" si="2135"/>
        <v>0</v>
      </c>
      <c r="F4452" s="189">
        <f t="shared" si="2136"/>
        <v>0</v>
      </c>
      <c r="G4452" s="189" cm="1">
        <f t="array" aca="1" ref="G4452" ca="1">OFFSET(G4452,-1,,,)+1</f>
        <v>4447</v>
      </c>
      <c r="H4452" s="189">
        <f t="shared" si="1213"/>
        <v>0</v>
      </c>
      <c r="I4452" s="189">
        <f t="shared" si="2137"/>
        <v>0</v>
      </c>
      <c r="J4452" s="179">
        <f t="shared" si="2138"/>
        <v>0</v>
      </c>
      <c r="K4452" s="173"/>
      <c r="L4452" s="174" t="str" cm="1">
        <f t="array" aca="1" ref="L4452" ca="1">IF($K4452="",OFFSET(L4452,-1,,,),K4452)</f>
        <v>16.03</v>
      </c>
      <c r="M4452" s="175" t="str" cm="1">
        <f t="array" aca="1" ref="M4452" ca="1">IF(OR($K4452=0,$K4452=""),OFFSET(M4452,-1,,,),O4452)</f>
        <v>SERVIÇOS TERCEIRIZADOS</v>
      </c>
      <c r="N4452" s="67" t="s">
        <v>1777</v>
      </c>
      <c r="O4452" s="68" t="s">
        <v>3236</v>
      </c>
      <c r="P4452" s="68"/>
      <c r="Q4452" s="68" t="s">
        <v>3260</v>
      </c>
      <c r="R4452" s="69"/>
      <c r="S4452" s="70"/>
      <c r="T4452" s="72">
        <v>0</v>
      </c>
      <c r="U4452" s="67" t="s">
        <v>1775</v>
      </c>
      <c r="V4452" s="71" t="s">
        <v>1776</v>
      </c>
      <c r="W4452" s="171"/>
      <c r="X4452" s="172"/>
      <c r="Y4452" s="176">
        <f t="shared" si="2130"/>
        <v>0</v>
      </c>
      <c r="AA4452" s="192"/>
    </row>
    <row r="4453" spans="2:27" hidden="1">
      <c r="B4453" s="189">
        <f t="shared" si="2132"/>
        <v>0</v>
      </c>
      <c r="C4453" s="189">
        <f t="shared" ca="1" si="2133"/>
        <v>0</v>
      </c>
      <c r="D4453" s="189">
        <f t="shared" si="2134"/>
        <v>0</v>
      </c>
      <c r="E4453" s="189">
        <f t="shared" ca="1" si="2135"/>
        <v>0</v>
      </c>
      <c r="F4453" s="189">
        <f t="shared" si="2136"/>
        <v>0</v>
      </c>
      <c r="G4453" s="189" cm="1">
        <f t="array" aca="1" ref="G4453" ca="1">OFFSET(G4453,-1,,,)+1</f>
        <v>4448</v>
      </c>
      <c r="H4453" s="189">
        <f t="shared" si="1213"/>
        <v>0</v>
      </c>
      <c r="I4453" s="189">
        <f t="shared" si="2137"/>
        <v>0</v>
      </c>
      <c r="J4453" s="179">
        <f t="shared" si="2138"/>
        <v>0</v>
      </c>
      <c r="K4453" s="173"/>
      <c r="L4453" s="174" t="str" cm="1">
        <f t="array" aca="1" ref="L4453" ca="1">IF($K4453="",OFFSET(L4453,-1,,,),K4453)</f>
        <v>16.03</v>
      </c>
      <c r="M4453" s="175" t="str" cm="1">
        <f t="array" aca="1" ref="M4453" ca="1">IF(OR($K4453=0,$K4453=""),OFFSET(M4453,-1,,,),O4453)</f>
        <v>SERVIÇOS TERCEIRIZADOS</v>
      </c>
      <c r="N4453" s="67" t="s">
        <v>1780</v>
      </c>
      <c r="O4453" s="68" t="s">
        <v>3237</v>
      </c>
      <c r="P4453" s="68"/>
      <c r="Q4453" s="68" t="s">
        <v>3259</v>
      </c>
      <c r="R4453" s="69"/>
      <c r="S4453" s="70"/>
      <c r="T4453" s="70">
        <v>0</v>
      </c>
      <c r="U4453" s="67" t="s">
        <v>1800</v>
      </c>
      <c r="V4453" s="71" t="s">
        <v>1801</v>
      </c>
      <c r="W4453" s="171"/>
      <c r="X4453" s="172"/>
      <c r="Y4453" s="176">
        <f t="shared" si="2130"/>
        <v>0</v>
      </c>
      <c r="AA4453" s="192"/>
    </row>
    <row r="4454" spans="2:27" hidden="1">
      <c r="B4454" s="189">
        <f t="shared" si="2132"/>
        <v>0</v>
      </c>
      <c r="C4454" s="189">
        <f t="shared" ca="1" si="2133"/>
        <v>0</v>
      </c>
      <c r="D4454" s="189">
        <f t="shared" si="2134"/>
        <v>0</v>
      </c>
      <c r="E4454" s="189">
        <f t="shared" ca="1" si="2135"/>
        <v>0</v>
      </c>
      <c r="F4454" s="189">
        <f t="shared" si="2136"/>
        <v>0</v>
      </c>
      <c r="G4454" s="189" cm="1">
        <f t="array" aca="1" ref="G4454" ca="1">OFFSET(G4454,-1,,,)+1</f>
        <v>4449</v>
      </c>
      <c r="H4454" s="189">
        <f t="shared" si="1213"/>
        <v>0</v>
      </c>
      <c r="I4454" s="189">
        <f t="shared" si="2137"/>
        <v>0</v>
      </c>
      <c r="J4454" s="179">
        <f t="shared" si="2138"/>
        <v>0</v>
      </c>
      <c r="K4454" s="173"/>
      <c r="L4454" s="174" t="str" cm="1">
        <f t="array" aca="1" ref="L4454" ca="1">IF($K4454="",OFFSET(L4454,-1,,,),K4454)</f>
        <v>16.03</v>
      </c>
      <c r="M4454" s="175" t="str" cm="1">
        <f t="array" aca="1" ref="M4454" ca="1">IF(OR($K4454=0,$K4454=""),OFFSET(M4454,-1,,,),O4454)</f>
        <v>SERVIÇOS TERCEIRIZADOS</v>
      </c>
      <c r="N4454" s="67" t="s">
        <v>2999</v>
      </c>
      <c r="O4454" s="68" t="s">
        <v>1803</v>
      </c>
      <c r="P4454" s="68"/>
      <c r="Q4454" s="68" t="s">
        <v>3259</v>
      </c>
      <c r="R4454" s="69">
        <v>8</v>
      </c>
      <c r="S4454" s="70">
        <v>509</v>
      </c>
      <c r="T4454" s="70">
        <v>4072</v>
      </c>
      <c r="U4454" s="67" t="s">
        <v>1800</v>
      </c>
      <c r="V4454" s="71" t="s">
        <v>1801</v>
      </c>
      <c r="W4454" s="171"/>
      <c r="X4454" s="172"/>
      <c r="Y4454" s="176">
        <f t="shared" si="2130"/>
        <v>0</v>
      </c>
      <c r="AA4454" s="192"/>
    </row>
    <row r="4455" spans="2:27" hidden="1">
      <c r="B4455" s="189">
        <f t="shared" si="2132"/>
        <v>0</v>
      </c>
      <c r="C4455" s="189">
        <f t="shared" ca="1" si="2133"/>
        <v>0</v>
      </c>
      <c r="D4455" s="189">
        <f t="shared" si="2134"/>
        <v>0</v>
      </c>
      <c r="E4455" s="189">
        <f t="shared" ca="1" si="2135"/>
        <v>0</v>
      </c>
      <c r="F4455" s="189">
        <f t="shared" si="2136"/>
        <v>0</v>
      </c>
      <c r="G4455" s="189" cm="1">
        <f t="array" aca="1" ref="G4455" ca="1">OFFSET(G4455,-1,,,)+1</f>
        <v>4450</v>
      </c>
      <c r="H4455" s="189">
        <f t="shared" si="1213"/>
        <v>0</v>
      </c>
      <c r="I4455" s="189">
        <f t="shared" si="2137"/>
        <v>0</v>
      </c>
      <c r="J4455" s="179">
        <f t="shared" si="2138"/>
        <v>0</v>
      </c>
      <c r="K4455" s="173"/>
      <c r="L4455" s="174" t="str" cm="1">
        <f t="array" aca="1" ref="L4455" ca="1">IF($K4455="",OFFSET(L4455,-1,,,),K4455)</f>
        <v>16.03</v>
      </c>
      <c r="M4455" s="175" t="str" cm="1">
        <f t="array" aca="1" ref="M4455" ca="1">IF(OR($K4455=0,$K4455=""),OFFSET(M4455,-1,,,),O4455)</f>
        <v>SERVIÇOS TERCEIRIZADOS</v>
      </c>
      <c r="N4455" s="67" t="s">
        <v>3000</v>
      </c>
      <c r="O4455" s="68" t="s">
        <v>1799</v>
      </c>
      <c r="P4455" s="68"/>
      <c r="Q4455" s="68" t="s">
        <v>3257</v>
      </c>
      <c r="R4455" s="69">
        <v>0</v>
      </c>
      <c r="S4455" s="70">
        <v>977</v>
      </c>
      <c r="T4455" s="70">
        <v>0</v>
      </c>
      <c r="U4455" s="67" t="s">
        <v>1800</v>
      </c>
      <c r="V4455" s="71" t="s">
        <v>1801</v>
      </c>
      <c r="W4455" s="171"/>
      <c r="X4455" s="172"/>
      <c r="Y4455" s="176">
        <f t="shared" si="2130"/>
        <v>0</v>
      </c>
      <c r="AA4455" s="192"/>
    </row>
    <row r="4456" spans="2:27" hidden="1">
      <c r="B4456" s="189">
        <f t="shared" si="2132"/>
        <v>0</v>
      </c>
      <c r="C4456" s="189">
        <f t="shared" ca="1" si="2133"/>
        <v>0</v>
      </c>
      <c r="D4456" s="189">
        <f t="shared" si="2134"/>
        <v>0</v>
      </c>
      <c r="E4456" s="189">
        <f t="shared" ca="1" si="2135"/>
        <v>0</v>
      </c>
      <c r="F4456" s="189">
        <f t="shared" si="2136"/>
        <v>0</v>
      </c>
      <c r="G4456" s="189" cm="1">
        <f t="array" aca="1" ref="G4456" ca="1">OFFSET(G4456,-1,,,)+1</f>
        <v>4451</v>
      </c>
      <c r="H4456" s="189">
        <f t="shared" si="1213"/>
        <v>0</v>
      </c>
      <c r="I4456" s="189">
        <f t="shared" si="2137"/>
        <v>0</v>
      </c>
      <c r="J4456" s="179">
        <f t="shared" si="2138"/>
        <v>0</v>
      </c>
      <c r="K4456" s="173"/>
      <c r="L4456" s="174" t="str" cm="1">
        <f t="array" aca="1" ref="L4456" ca="1">IF($K4456="",OFFSET(L4456,-1,,,),K4456)</f>
        <v>16.03</v>
      </c>
      <c r="M4456" s="175" t="str" cm="1">
        <f t="array" aca="1" ref="M4456" ca="1">IF(OR($K4456=0,$K4456=""),OFFSET(M4456,-1,,,),O4456)</f>
        <v>SERVIÇOS TERCEIRIZADOS</v>
      </c>
      <c r="N4456" s="67" t="s">
        <v>3001</v>
      </c>
      <c r="O4456" s="68" t="s">
        <v>1807</v>
      </c>
      <c r="P4456" s="68"/>
      <c r="Q4456" s="68" t="s">
        <v>3259</v>
      </c>
      <c r="R4456" s="69">
        <v>14</v>
      </c>
      <c r="S4456" s="70">
        <v>440</v>
      </c>
      <c r="T4456" s="70">
        <v>6160</v>
      </c>
      <c r="U4456" s="67" t="s">
        <v>1808</v>
      </c>
      <c r="V4456" s="71" t="s">
        <v>1809</v>
      </c>
      <c r="W4456" s="171"/>
      <c r="X4456" s="172"/>
      <c r="Y4456" s="176">
        <f t="shared" si="2130"/>
        <v>0</v>
      </c>
      <c r="AA4456" s="192"/>
    </row>
    <row r="4457" spans="2:27" hidden="1">
      <c r="B4457" s="189">
        <f t="shared" si="2132"/>
        <v>0</v>
      </c>
      <c r="C4457" s="189">
        <f t="shared" ca="1" si="2133"/>
        <v>0</v>
      </c>
      <c r="D4457" s="189">
        <f t="shared" si="2134"/>
        <v>0</v>
      </c>
      <c r="E4457" s="189">
        <f t="shared" ca="1" si="2135"/>
        <v>0</v>
      </c>
      <c r="F4457" s="189">
        <f t="shared" si="2136"/>
        <v>0</v>
      </c>
      <c r="G4457" s="189" cm="1">
        <f t="array" aca="1" ref="G4457" ca="1">OFFSET(G4457,-1,,,)+1</f>
        <v>4452</v>
      </c>
      <c r="H4457" s="189">
        <f t="shared" si="1213"/>
        <v>0</v>
      </c>
      <c r="I4457" s="189">
        <f t="shared" si="2137"/>
        <v>0</v>
      </c>
      <c r="J4457" s="179">
        <f t="shared" si="2138"/>
        <v>0</v>
      </c>
      <c r="K4457" s="173"/>
      <c r="L4457" s="174" t="str" cm="1">
        <f t="array" aca="1" ref="L4457" ca="1">IF($K4457="",OFFSET(L4457,-1,,,),K4457)</f>
        <v>16.03</v>
      </c>
      <c r="M4457" s="175" t="str" cm="1">
        <f t="array" aca="1" ref="M4457" ca="1">IF(OR($K4457=0,$K4457=""),OFFSET(M4457,-1,,,),O4457)</f>
        <v>SERVIÇOS TERCEIRIZADOS</v>
      </c>
      <c r="N4457" s="67" t="s">
        <v>3002</v>
      </c>
      <c r="O4457" s="68" t="s">
        <v>1810</v>
      </c>
      <c r="P4457" s="68"/>
      <c r="Q4457" s="68" t="s">
        <v>3259</v>
      </c>
      <c r="R4457" s="69">
        <v>0</v>
      </c>
      <c r="S4457" s="70">
        <v>233.333</v>
      </c>
      <c r="T4457" s="70">
        <v>0</v>
      </c>
      <c r="U4457" s="67" t="s">
        <v>1808</v>
      </c>
      <c r="V4457" s="71" t="s">
        <v>1809</v>
      </c>
      <c r="W4457" s="171"/>
      <c r="X4457" s="172"/>
      <c r="Y4457" s="176">
        <f t="shared" si="2130"/>
        <v>0</v>
      </c>
      <c r="AA4457" s="192"/>
    </row>
    <row r="4458" spans="2:27" hidden="1">
      <c r="B4458" s="189">
        <f t="shared" si="2132"/>
        <v>0</v>
      </c>
      <c r="C4458" s="189">
        <f t="shared" ca="1" si="2133"/>
        <v>0</v>
      </c>
      <c r="D4458" s="189">
        <f t="shared" si="2134"/>
        <v>0</v>
      </c>
      <c r="E4458" s="189">
        <f t="shared" ca="1" si="2135"/>
        <v>0</v>
      </c>
      <c r="F4458" s="189">
        <f t="shared" si="2136"/>
        <v>0</v>
      </c>
      <c r="G4458" s="189" cm="1">
        <f t="array" aca="1" ref="G4458" ca="1">OFFSET(G4458,-1,,,)+1</f>
        <v>4453</v>
      </c>
      <c r="H4458" s="189">
        <f t="shared" si="1213"/>
        <v>0</v>
      </c>
      <c r="I4458" s="189">
        <f t="shared" si="2137"/>
        <v>0</v>
      </c>
      <c r="J4458" s="179">
        <f t="shared" si="2138"/>
        <v>0</v>
      </c>
      <c r="K4458" s="173"/>
      <c r="L4458" s="174" t="str" cm="1">
        <f t="array" aca="1" ref="L4458" ca="1">IF($K4458="",OFFSET(L4458,-1,,,),K4458)</f>
        <v>16.03</v>
      </c>
      <c r="M4458" s="175" t="str" cm="1">
        <f t="array" aca="1" ref="M4458" ca="1">IF(OR($K4458=0,$K4458=""),OFFSET(M4458,-1,,,),O4458)</f>
        <v>SERVIÇOS TERCEIRIZADOS</v>
      </c>
      <c r="N4458" s="67" t="s">
        <v>3003</v>
      </c>
      <c r="O4458" s="68" t="s">
        <v>1792</v>
      </c>
      <c r="P4458" s="68"/>
      <c r="Q4458" s="68" t="s">
        <v>3259</v>
      </c>
      <c r="R4458" s="69">
        <v>14</v>
      </c>
      <c r="S4458" s="70">
        <v>780</v>
      </c>
      <c r="T4458" s="70">
        <v>10920</v>
      </c>
      <c r="U4458" s="67" t="s">
        <v>1793</v>
      </c>
      <c r="V4458" s="71" t="s">
        <v>1794</v>
      </c>
      <c r="W4458" s="171"/>
      <c r="X4458" s="172"/>
      <c r="Y4458" s="176">
        <f t="shared" si="2130"/>
        <v>0</v>
      </c>
      <c r="AA4458" s="192"/>
    </row>
    <row r="4459" spans="2:27" hidden="1">
      <c r="B4459" s="189">
        <f t="shared" si="2132"/>
        <v>0</v>
      </c>
      <c r="C4459" s="189">
        <f t="shared" ca="1" si="2133"/>
        <v>0</v>
      </c>
      <c r="D4459" s="189">
        <f t="shared" si="2134"/>
        <v>0</v>
      </c>
      <c r="E4459" s="189">
        <f t="shared" ca="1" si="2135"/>
        <v>0</v>
      </c>
      <c r="F4459" s="189">
        <f t="shared" si="2136"/>
        <v>0</v>
      </c>
      <c r="G4459" s="189" cm="1">
        <f t="array" aca="1" ref="G4459" ca="1">OFFSET(G4459,-1,,,)+1</f>
        <v>4454</v>
      </c>
      <c r="H4459" s="189">
        <f t="shared" si="1213"/>
        <v>0</v>
      </c>
      <c r="I4459" s="189">
        <f t="shared" si="2137"/>
        <v>0</v>
      </c>
      <c r="J4459" s="179">
        <f t="shared" si="2138"/>
        <v>0</v>
      </c>
      <c r="K4459" s="173"/>
      <c r="L4459" s="174" t="str" cm="1">
        <f t="array" aca="1" ref="L4459" ca="1">IF($K4459="",OFFSET(L4459,-1,,,),K4459)</f>
        <v>16.03</v>
      </c>
      <c r="M4459" s="175" t="str" cm="1">
        <f t="array" aca="1" ref="M4459" ca="1">IF(OR($K4459=0,$K4459=""),OFFSET(M4459,-1,,,),O4459)</f>
        <v>SERVIÇOS TERCEIRIZADOS</v>
      </c>
      <c r="N4459" s="67" t="s">
        <v>1784</v>
      </c>
      <c r="O4459" s="68" t="s">
        <v>2124</v>
      </c>
      <c r="P4459" s="68"/>
      <c r="Q4459" s="68" t="s">
        <v>3257</v>
      </c>
      <c r="R4459" s="69"/>
      <c r="S4459" s="70"/>
      <c r="T4459" s="70">
        <v>0</v>
      </c>
      <c r="U4459" s="67" t="s">
        <v>2123</v>
      </c>
      <c r="V4459" s="71" t="s">
        <v>2124</v>
      </c>
      <c r="W4459" s="171"/>
      <c r="X4459" s="172"/>
      <c r="Y4459" s="176">
        <f t="shared" si="2130"/>
        <v>0</v>
      </c>
      <c r="AA4459" s="192"/>
    </row>
    <row r="4460" spans="2:27" hidden="1">
      <c r="B4460" s="189">
        <f t="shared" si="2132"/>
        <v>0</v>
      </c>
      <c r="C4460" s="189">
        <f t="shared" ca="1" si="2133"/>
        <v>0</v>
      </c>
      <c r="D4460" s="189">
        <f t="shared" si="2134"/>
        <v>0</v>
      </c>
      <c r="E4460" s="189">
        <f t="shared" ca="1" si="2135"/>
        <v>0</v>
      </c>
      <c r="F4460" s="189">
        <f t="shared" si="2136"/>
        <v>0</v>
      </c>
      <c r="G4460" s="189" cm="1">
        <f t="array" aca="1" ref="G4460" ca="1">OFFSET(G4460,-1,,,)+1</f>
        <v>4455</v>
      </c>
      <c r="H4460" s="189">
        <f t="shared" si="1213"/>
        <v>0</v>
      </c>
      <c r="I4460" s="189">
        <f t="shared" si="2137"/>
        <v>0</v>
      </c>
      <c r="J4460" s="179">
        <f t="shared" si="2138"/>
        <v>0</v>
      </c>
      <c r="K4460" s="173"/>
      <c r="L4460" s="174" t="str" cm="1">
        <f t="array" aca="1" ref="L4460" ca="1">IF($K4460="",OFFSET(L4460,-1,,,),K4460)</f>
        <v>16.03</v>
      </c>
      <c r="M4460" s="175" t="str" cm="1">
        <f t="array" aca="1" ref="M4460" ca="1">IF(OR($K4460=0,$K4460=""),OFFSET(M4460,-1,,,),O4460)</f>
        <v>SERVIÇOS TERCEIRIZADOS</v>
      </c>
      <c r="N4460" s="67" t="s">
        <v>1787</v>
      </c>
      <c r="O4460" s="68" t="s">
        <v>1811</v>
      </c>
      <c r="P4460" s="68"/>
      <c r="Q4460" s="68" t="s">
        <v>3257</v>
      </c>
      <c r="R4460" s="69">
        <v>14</v>
      </c>
      <c r="S4460" s="70">
        <v>400</v>
      </c>
      <c r="T4460" s="70">
        <v>5600</v>
      </c>
      <c r="U4460" s="67" t="s">
        <v>1805</v>
      </c>
      <c r="V4460" s="71" t="s">
        <v>1806</v>
      </c>
      <c r="W4460" s="171"/>
      <c r="X4460" s="172"/>
      <c r="Y4460" s="176">
        <f t="shared" si="2130"/>
        <v>0</v>
      </c>
      <c r="AA4460" s="192"/>
    </row>
    <row r="4461" spans="2:27" hidden="1">
      <c r="B4461" s="189">
        <f t="shared" si="2132"/>
        <v>0</v>
      </c>
      <c r="C4461" s="189">
        <f t="shared" ca="1" si="2133"/>
        <v>0</v>
      </c>
      <c r="D4461" s="189">
        <f t="shared" si="2134"/>
        <v>0</v>
      </c>
      <c r="E4461" s="189">
        <f t="shared" ca="1" si="2135"/>
        <v>0</v>
      </c>
      <c r="F4461" s="189">
        <f t="shared" si="2136"/>
        <v>0</v>
      </c>
      <c r="G4461" s="189" cm="1">
        <f t="array" aca="1" ref="G4461" ca="1">OFFSET(G4461,-1,,,)+1</f>
        <v>4456</v>
      </c>
      <c r="H4461" s="189">
        <f t="shared" si="1213"/>
        <v>0</v>
      </c>
      <c r="I4461" s="189">
        <f t="shared" si="2137"/>
        <v>0</v>
      </c>
      <c r="J4461" s="179">
        <f t="shared" si="2138"/>
        <v>0</v>
      </c>
      <c r="K4461" s="173"/>
      <c r="L4461" s="174" t="str" cm="1">
        <f t="array" aca="1" ref="L4461" ca="1">IF($K4461="",OFFSET(L4461,-1,,,),K4461)</f>
        <v>16.03</v>
      </c>
      <c r="M4461" s="175" t="str" cm="1">
        <f t="array" aca="1" ref="M4461" ca="1">IF(OR($K4461=0,$K4461=""),OFFSET(M4461,-1,,,),O4461)</f>
        <v>SERVIÇOS TERCEIRIZADOS</v>
      </c>
      <c r="N4461" s="67" t="s">
        <v>3004</v>
      </c>
      <c r="O4461" s="68" t="s">
        <v>1781</v>
      </c>
      <c r="P4461" s="68"/>
      <c r="Q4461" s="68" t="s">
        <v>3260</v>
      </c>
      <c r="R4461" s="69">
        <v>14</v>
      </c>
      <c r="S4461" s="70">
        <v>500</v>
      </c>
      <c r="T4461" s="70">
        <v>7000</v>
      </c>
      <c r="U4461" s="67" t="s">
        <v>1782</v>
      </c>
      <c r="V4461" s="71" t="s">
        <v>1783</v>
      </c>
      <c r="W4461" s="171"/>
      <c r="X4461" s="172"/>
      <c r="Y4461" s="176">
        <f t="shared" si="2130"/>
        <v>0</v>
      </c>
      <c r="AA4461" s="192"/>
    </row>
    <row r="4462" spans="2:27" hidden="1">
      <c r="B4462" s="189">
        <f t="shared" si="2132"/>
        <v>0</v>
      </c>
      <c r="C4462" s="189">
        <f t="shared" ca="1" si="2133"/>
        <v>0</v>
      </c>
      <c r="D4462" s="189">
        <f t="shared" si="2134"/>
        <v>0</v>
      </c>
      <c r="E4462" s="189">
        <f t="shared" ca="1" si="2135"/>
        <v>0</v>
      </c>
      <c r="F4462" s="189">
        <f t="shared" si="2136"/>
        <v>0</v>
      </c>
      <c r="G4462" s="189" cm="1">
        <f t="array" aca="1" ref="G4462" ca="1">OFFSET(G4462,-1,,,)+1</f>
        <v>4457</v>
      </c>
      <c r="H4462" s="189">
        <f t="shared" si="1213"/>
        <v>0</v>
      </c>
      <c r="I4462" s="189">
        <f t="shared" si="2137"/>
        <v>0</v>
      </c>
      <c r="J4462" s="179">
        <f t="shared" si="2138"/>
        <v>0</v>
      </c>
      <c r="K4462" s="173"/>
      <c r="L4462" s="174" t="str" cm="1">
        <f t="array" aca="1" ref="L4462" ca="1">IF($K4462="",OFFSET(L4462,-1,,,),K4462)</f>
        <v>16.03</v>
      </c>
      <c r="M4462" s="175" t="str" cm="1">
        <f t="array" aca="1" ref="M4462" ca="1">IF(OR($K4462=0,$K4462=""),OFFSET(M4462,-1,,,),O4462)</f>
        <v>SERVIÇOS TERCEIRIZADOS</v>
      </c>
      <c r="N4462" s="67" t="s">
        <v>1788</v>
      </c>
      <c r="O4462" s="68" t="s">
        <v>3238</v>
      </c>
      <c r="P4462" s="68"/>
      <c r="Q4462" s="68" t="s">
        <v>3260</v>
      </c>
      <c r="R4462" s="69"/>
      <c r="S4462" s="70"/>
      <c r="T4462" s="70">
        <v>0</v>
      </c>
      <c r="U4462" s="67" t="s">
        <v>1778</v>
      </c>
      <c r="V4462" s="71" t="s">
        <v>1779</v>
      </c>
      <c r="W4462" s="171"/>
      <c r="X4462" s="172"/>
      <c r="Y4462" s="176">
        <f t="shared" si="2130"/>
        <v>0</v>
      </c>
      <c r="AA4462" s="192"/>
    </row>
    <row r="4463" spans="2:27" hidden="1">
      <c r="B4463" s="189">
        <f t="shared" si="2132"/>
        <v>0</v>
      </c>
      <c r="C4463" s="189">
        <f t="shared" ca="1" si="2133"/>
        <v>0</v>
      </c>
      <c r="D4463" s="189">
        <f t="shared" si="2134"/>
        <v>0</v>
      </c>
      <c r="E4463" s="189">
        <f t="shared" ca="1" si="2135"/>
        <v>0</v>
      </c>
      <c r="F4463" s="189">
        <f t="shared" si="2136"/>
        <v>0</v>
      </c>
      <c r="G4463" s="189" cm="1">
        <f t="array" aca="1" ref="G4463" ca="1">OFFSET(G4463,-1,,,)+1</f>
        <v>4458</v>
      </c>
      <c r="H4463" s="189">
        <f t="shared" si="1213"/>
        <v>0</v>
      </c>
      <c r="I4463" s="189">
        <f t="shared" si="2137"/>
        <v>0</v>
      </c>
      <c r="J4463" s="179">
        <f t="shared" si="2138"/>
        <v>0</v>
      </c>
      <c r="K4463" s="173"/>
      <c r="L4463" s="174" t="str" cm="1">
        <f t="array" aca="1" ref="L4463" ca="1">IF($K4463="",OFFSET(L4463,-1,,,),K4463)</f>
        <v>16.03</v>
      </c>
      <c r="M4463" s="175" t="str" cm="1">
        <f t="array" aca="1" ref="M4463" ca="1">IF(OR($K4463=0,$K4463=""),OFFSET(M4463,-1,,,),O4463)</f>
        <v>SERVIÇOS TERCEIRIZADOS</v>
      </c>
      <c r="N4463" s="67" t="s">
        <v>1791</v>
      </c>
      <c r="O4463" s="68" t="s">
        <v>3239</v>
      </c>
      <c r="P4463" s="68"/>
      <c r="Q4463" s="68" t="s">
        <v>3260</v>
      </c>
      <c r="R4463" s="69">
        <v>1</v>
      </c>
      <c r="S4463" s="70">
        <v>6760</v>
      </c>
      <c r="T4463" s="70">
        <v>6760</v>
      </c>
      <c r="U4463" s="67" t="s">
        <v>1778</v>
      </c>
      <c r="V4463" s="71" t="s">
        <v>1779</v>
      </c>
      <c r="W4463" s="171"/>
      <c r="X4463" s="172"/>
      <c r="Y4463" s="176">
        <f t="shared" si="2130"/>
        <v>0</v>
      </c>
      <c r="AA4463" s="192"/>
    </row>
    <row r="4464" spans="2:27" hidden="1">
      <c r="B4464" s="189">
        <f t="shared" ref="B4464:B4475" si="2140">IF(J4464=0,0,U4464)</f>
        <v>0</v>
      </c>
      <c r="C4464" s="189">
        <f t="shared" ref="C4464:C4475" ca="1" si="2141">IF(OR(J4464=0,I4464=0),0,IF(_xlfn.IFNA(MATCH(B4464,OFFSET($B$5,,,$G4464,),),0)&gt;0,0,MAX(OFFSET($C$5,,,$G4464,))+1))</f>
        <v>0</v>
      </c>
      <c r="D4464" s="189">
        <f t="shared" ref="D4464:D4475" si="2142">IF(J4464=0,0,N4464&amp;"-"&amp;U4464)</f>
        <v>0</v>
      </c>
      <c r="E4464" s="189">
        <f t="shared" ref="E4464:E4475" ca="1" si="2143">IF(OR(J4464=0,I4464=0),0,IF(_xlfn.IFNA(MATCH(D4464,OFFSET($D$5,,,$G4464,),),0)&gt;0,0,_xlfn.MAXIFS(OFFSET($E$5,,,$G4464,),OFFSET($J$5,,,$G4464,),J4464)+1))</f>
        <v>0</v>
      </c>
      <c r="F4464" s="189">
        <f t="shared" ref="F4464:F4475" si="2144">IF(J4464=0,0,E4464&amp;"-"&amp;N4464)</f>
        <v>0</v>
      </c>
      <c r="G4464" s="189" cm="1">
        <f t="array" aca="1" ref="G4464" ca="1">OFFSET(G4464,-1,,,)+1</f>
        <v>4459</v>
      </c>
      <c r="H4464" s="189">
        <f t="shared" si="1213"/>
        <v>0</v>
      </c>
      <c r="I4464" s="189">
        <f t="shared" ref="I4464:I4475" si="2145">H4464*R4464</f>
        <v>0</v>
      </c>
      <c r="J4464" s="179">
        <f t="shared" ref="J4464:J4475" si="2146">IF(AND(I4464&lt;&gt;0,OR(K4464=0,K4464="")),N4464&amp;" - Mapa",0)</f>
        <v>0</v>
      </c>
      <c r="K4464" s="173"/>
      <c r="L4464" s="174" t="str" cm="1">
        <f t="array" aca="1" ref="L4464" ca="1">IF($K4464="",OFFSET(L4464,-1,,,),K4464)</f>
        <v>16.03</v>
      </c>
      <c r="M4464" s="175" t="str" cm="1">
        <f t="array" aca="1" ref="M4464" ca="1">IF(OR($K4464=0,$K4464=""),OFFSET(M4464,-1,,,),O4464)</f>
        <v>SERVIÇOS TERCEIRIZADOS</v>
      </c>
      <c r="N4464" s="67" t="s">
        <v>1795</v>
      </c>
      <c r="O4464" s="68" t="s">
        <v>3240</v>
      </c>
      <c r="P4464" s="68"/>
      <c r="Q4464" s="68" t="s">
        <v>3259</v>
      </c>
      <c r="R4464" s="69">
        <v>14</v>
      </c>
      <c r="S4464" s="70">
        <v>10750</v>
      </c>
      <c r="T4464" s="70">
        <v>150500</v>
      </c>
      <c r="U4464" s="67" t="s">
        <v>1785</v>
      </c>
      <c r="V4464" s="71" t="s">
        <v>1786</v>
      </c>
      <c r="W4464" s="171"/>
      <c r="X4464" s="172"/>
      <c r="Y4464" s="176">
        <f t="shared" si="2130"/>
        <v>0</v>
      </c>
      <c r="AA4464" s="192"/>
    </row>
    <row r="4465" spans="2:27" hidden="1">
      <c r="B4465" s="189">
        <f t="shared" si="2140"/>
        <v>0</v>
      </c>
      <c r="C4465" s="189">
        <f t="shared" ca="1" si="2141"/>
        <v>0</v>
      </c>
      <c r="D4465" s="189">
        <f t="shared" si="2142"/>
        <v>0</v>
      </c>
      <c r="E4465" s="189">
        <f t="shared" ca="1" si="2143"/>
        <v>0</v>
      </c>
      <c r="F4465" s="189">
        <f t="shared" si="2144"/>
        <v>0</v>
      </c>
      <c r="G4465" s="189" cm="1">
        <f t="array" aca="1" ref="G4465" ca="1">OFFSET(G4465,-1,,,)+1</f>
        <v>4460</v>
      </c>
      <c r="H4465" s="189">
        <f t="shared" si="1213"/>
        <v>0</v>
      </c>
      <c r="I4465" s="189">
        <f t="shared" si="2145"/>
        <v>0</v>
      </c>
      <c r="J4465" s="179">
        <f t="shared" si="2146"/>
        <v>0</v>
      </c>
      <c r="K4465" s="173"/>
      <c r="L4465" s="174" t="str" cm="1">
        <f t="array" aca="1" ref="L4465" ca="1">IF($K4465="",OFFSET(L4465,-1,,,),K4465)</f>
        <v>16.03</v>
      </c>
      <c r="M4465" s="175" t="str" cm="1">
        <f t="array" aca="1" ref="M4465" ca="1">IF(OR($K4465=0,$K4465=""),OFFSET(M4465,-1,,,),O4465)</f>
        <v>SERVIÇOS TERCEIRIZADOS</v>
      </c>
      <c r="N4465" s="67" t="s">
        <v>1798</v>
      </c>
      <c r="O4465" s="68" t="s">
        <v>1812</v>
      </c>
      <c r="P4465" s="68"/>
      <c r="Q4465" s="68" t="s">
        <v>3257</v>
      </c>
      <c r="R4465" s="69">
        <v>0</v>
      </c>
      <c r="S4465" s="70">
        <v>5900</v>
      </c>
      <c r="T4465" s="70">
        <v>0</v>
      </c>
      <c r="U4465" s="67"/>
      <c r="V4465" s="71"/>
      <c r="W4465" s="171"/>
      <c r="X4465" s="172"/>
      <c r="Y4465" s="176">
        <f t="shared" si="2130"/>
        <v>0</v>
      </c>
      <c r="AA4465" s="192"/>
    </row>
    <row r="4466" spans="2:27" hidden="1">
      <c r="B4466" s="189">
        <f t="shared" si="2140"/>
        <v>0</v>
      </c>
      <c r="C4466" s="189">
        <f t="shared" ca="1" si="2141"/>
        <v>0</v>
      </c>
      <c r="D4466" s="189">
        <f t="shared" si="2142"/>
        <v>0</v>
      </c>
      <c r="E4466" s="189">
        <f t="shared" ca="1" si="2143"/>
        <v>0</v>
      </c>
      <c r="F4466" s="189">
        <f t="shared" si="2144"/>
        <v>0</v>
      </c>
      <c r="G4466" s="189" cm="1">
        <f t="array" aca="1" ref="G4466" ca="1">OFFSET(G4466,-1,,,)+1</f>
        <v>4461</v>
      </c>
      <c r="H4466" s="189">
        <f t="shared" si="1213"/>
        <v>0</v>
      </c>
      <c r="I4466" s="189">
        <f t="shared" si="2145"/>
        <v>0</v>
      </c>
      <c r="J4466" s="179">
        <f t="shared" si="2146"/>
        <v>0</v>
      </c>
      <c r="K4466" s="173"/>
      <c r="L4466" s="174" t="str" cm="1">
        <f t="array" aca="1" ref="L4466" ca="1">IF($K4466="",OFFSET(L4466,-1,,,),K4466)</f>
        <v>16.03</v>
      </c>
      <c r="M4466" s="175" t="str" cm="1">
        <f t="array" aca="1" ref="M4466" ca="1">IF(OR($K4466=0,$K4466=""),OFFSET(M4466,-1,,,),O4466)</f>
        <v>SERVIÇOS TERCEIRIZADOS</v>
      </c>
      <c r="N4466" s="67" t="s">
        <v>1802</v>
      </c>
      <c r="O4466" s="68" t="s">
        <v>4926</v>
      </c>
      <c r="P4466" s="68"/>
      <c r="Q4466" s="68" t="s">
        <v>3259</v>
      </c>
      <c r="R4466" s="69">
        <v>14</v>
      </c>
      <c r="S4466" s="70">
        <v>1250</v>
      </c>
      <c r="T4466" s="70">
        <v>17500</v>
      </c>
      <c r="U4466" s="67"/>
      <c r="V4466" s="71"/>
      <c r="W4466" s="171"/>
      <c r="X4466" s="172"/>
      <c r="Y4466" s="176">
        <f t="shared" si="2130"/>
        <v>0</v>
      </c>
      <c r="AA4466" s="192"/>
    </row>
    <row r="4467" spans="2:27" hidden="1">
      <c r="B4467" s="189">
        <f t="shared" si="2140"/>
        <v>0</v>
      </c>
      <c r="C4467" s="189">
        <f t="shared" ca="1" si="2141"/>
        <v>0</v>
      </c>
      <c r="D4467" s="189">
        <f t="shared" si="2142"/>
        <v>0</v>
      </c>
      <c r="E4467" s="189">
        <f t="shared" ca="1" si="2143"/>
        <v>0</v>
      </c>
      <c r="F4467" s="189">
        <f t="shared" si="2144"/>
        <v>0</v>
      </c>
      <c r="G4467" s="189" cm="1">
        <f t="array" aca="1" ref="G4467" ca="1">OFFSET(G4467,-1,,,)+1</f>
        <v>4462</v>
      </c>
      <c r="H4467" s="189">
        <f t="shared" si="1213"/>
        <v>0</v>
      </c>
      <c r="I4467" s="189">
        <f t="shared" si="2145"/>
        <v>0</v>
      </c>
      <c r="J4467" s="179">
        <f t="shared" si="2146"/>
        <v>0</v>
      </c>
      <c r="K4467" s="173"/>
      <c r="L4467" s="174" t="str" cm="1">
        <f t="array" aca="1" ref="L4467" ca="1">IF($K4467="",OFFSET(L4467,-1,,,),K4467)</f>
        <v>16.03</v>
      </c>
      <c r="M4467" s="175" t="str" cm="1">
        <f t="array" aca="1" ref="M4467" ca="1">IF(OR($K4467=0,$K4467=""),OFFSET(M4467,-1,,,),O4467)</f>
        <v>SERVIÇOS TERCEIRIZADOS</v>
      </c>
      <c r="N4467" s="67" t="s">
        <v>3005</v>
      </c>
      <c r="O4467" s="68" t="s">
        <v>1804</v>
      </c>
      <c r="P4467" s="68"/>
      <c r="Q4467" s="68" t="s">
        <v>3259</v>
      </c>
      <c r="R4467" s="69">
        <v>14</v>
      </c>
      <c r="S4467" s="70">
        <v>120</v>
      </c>
      <c r="T4467" s="70">
        <v>1680</v>
      </c>
      <c r="U4467" s="67" t="s">
        <v>1805</v>
      </c>
      <c r="V4467" s="71" t="s">
        <v>1806</v>
      </c>
      <c r="W4467" s="171"/>
      <c r="X4467" s="172"/>
      <c r="Y4467" s="176">
        <f t="shared" si="2130"/>
        <v>0</v>
      </c>
      <c r="AA4467" s="192"/>
    </row>
    <row r="4468" spans="2:27" hidden="1">
      <c r="B4468" s="189">
        <f t="shared" si="2140"/>
        <v>0</v>
      </c>
      <c r="C4468" s="189">
        <f t="shared" ca="1" si="2141"/>
        <v>0</v>
      </c>
      <c r="D4468" s="189">
        <f t="shared" si="2142"/>
        <v>0</v>
      </c>
      <c r="E4468" s="189">
        <f t="shared" ca="1" si="2143"/>
        <v>0</v>
      </c>
      <c r="F4468" s="189">
        <f t="shared" si="2144"/>
        <v>0</v>
      </c>
      <c r="G4468" s="189" cm="1">
        <f t="array" aca="1" ref="G4468" ca="1">OFFSET(G4468,-1,,,)+1</f>
        <v>4463</v>
      </c>
      <c r="H4468" s="189">
        <f t="shared" si="1213"/>
        <v>0</v>
      </c>
      <c r="I4468" s="189">
        <f t="shared" si="2145"/>
        <v>0</v>
      </c>
      <c r="J4468" s="179">
        <f t="shared" si="2146"/>
        <v>0</v>
      </c>
      <c r="K4468" s="173"/>
      <c r="L4468" s="174" t="str" cm="1">
        <f t="array" aca="1" ref="L4468" ca="1">IF($K4468="",OFFSET(L4468,-1,,,),K4468)</f>
        <v>16.03</v>
      </c>
      <c r="M4468" s="175" t="str" cm="1">
        <f t="array" aca="1" ref="M4468" ca="1">IF(OR($K4468=0,$K4468=""),OFFSET(M4468,-1,,,),O4468)</f>
        <v>SERVIÇOS TERCEIRIZADOS</v>
      </c>
      <c r="N4468" s="67" t="s">
        <v>3006</v>
      </c>
      <c r="O4468" s="68" t="s">
        <v>3241</v>
      </c>
      <c r="P4468" s="68"/>
      <c r="Q4468" s="68" t="s">
        <v>3257</v>
      </c>
      <c r="R4468" s="69">
        <v>0</v>
      </c>
      <c r="S4468" s="70">
        <v>702</v>
      </c>
      <c r="T4468" s="70">
        <v>0</v>
      </c>
      <c r="U4468" s="67" t="s">
        <v>1805</v>
      </c>
      <c r="V4468" s="71" t="s">
        <v>1806</v>
      </c>
      <c r="W4468" s="171"/>
      <c r="X4468" s="172"/>
      <c r="Y4468" s="176">
        <f t="shared" si="2130"/>
        <v>0</v>
      </c>
      <c r="AA4468" s="192"/>
    </row>
    <row r="4469" spans="2:27" hidden="1">
      <c r="B4469" s="189">
        <f t="shared" si="2140"/>
        <v>0</v>
      </c>
      <c r="C4469" s="189">
        <f t="shared" ca="1" si="2141"/>
        <v>0</v>
      </c>
      <c r="D4469" s="189">
        <f t="shared" si="2142"/>
        <v>0</v>
      </c>
      <c r="E4469" s="189">
        <f t="shared" ca="1" si="2143"/>
        <v>0</v>
      </c>
      <c r="F4469" s="189">
        <f t="shared" si="2144"/>
        <v>0</v>
      </c>
      <c r="G4469" s="189" cm="1">
        <f t="array" aca="1" ref="G4469" ca="1">OFFSET(G4469,-1,,,)+1</f>
        <v>4464</v>
      </c>
      <c r="H4469" s="189">
        <f t="shared" si="1213"/>
        <v>0</v>
      </c>
      <c r="I4469" s="189">
        <f t="shared" si="2145"/>
        <v>0</v>
      </c>
      <c r="J4469" s="179">
        <f t="shared" si="2146"/>
        <v>0</v>
      </c>
      <c r="K4469" s="173"/>
      <c r="L4469" s="174" t="str" cm="1">
        <f t="array" aca="1" ref="L4469" ca="1">IF($K4469="",OFFSET(L4469,-1,,,),K4469)</f>
        <v>16.03</v>
      </c>
      <c r="M4469" s="175" t="str" cm="1">
        <f t="array" aca="1" ref="M4469" ca="1">IF(OR($K4469=0,$K4469=""),OFFSET(M4469,-1,,,),O4469)</f>
        <v>SERVIÇOS TERCEIRIZADOS</v>
      </c>
      <c r="N4469" s="67" t="s">
        <v>3007</v>
      </c>
      <c r="O4469" s="68" t="s">
        <v>1815</v>
      </c>
      <c r="P4469" s="68"/>
      <c r="Q4469" s="68" t="s">
        <v>3257</v>
      </c>
      <c r="R4469" s="69">
        <v>8</v>
      </c>
      <c r="S4469" s="70">
        <v>500</v>
      </c>
      <c r="T4469" s="70">
        <v>4000</v>
      </c>
      <c r="U4469" s="67" t="s">
        <v>1816</v>
      </c>
      <c r="V4469" s="71" t="s">
        <v>1817</v>
      </c>
      <c r="W4469" s="171"/>
      <c r="X4469" s="172"/>
      <c r="Y4469" s="176">
        <f t="shared" si="2130"/>
        <v>0</v>
      </c>
      <c r="AA4469" s="192"/>
    </row>
    <row r="4470" spans="2:27">
      <c r="B4470" s="189">
        <f t="shared" si="2140"/>
        <v>0</v>
      </c>
      <c r="C4470" s="189">
        <f t="shared" ca="1" si="2141"/>
        <v>0</v>
      </c>
      <c r="D4470" s="189">
        <f t="shared" si="2142"/>
        <v>0</v>
      </c>
      <c r="E4470" s="189">
        <f t="shared" ca="1" si="2143"/>
        <v>0</v>
      </c>
      <c r="F4470" s="189">
        <f t="shared" si="2144"/>
        <v>0</v>
      </c>
      <c r="G4470" s="189" cm="1">
        <f t="array" aca="1" ref="G4470" ca="1">OFFSET(G4470,-1,,,)+1</f>
        <v>4465</v>
      </c>
      <c r="H4470" s="189">
        <f t="shared" si="1213"/>
        <v>0</v>
      </c>
      <c r="I4470" s="189">
        <f t="shared" si="2145"/>
        <v>0</v>
      </c>
      <c r="J4470" s="179">
        <f t="shared" si="2146"/>
        <v>0</v>
      </c>
      <c r="K4470" s="173" t="s">
        <v>1828</v>
      </c>
      <c r="L4470" s="174" t="str" cm="1">
        <f t="array" aca="1" ref="L4470" ca="1">IF($K4470="",OFFSET(L4470,-1,,,),K4470)</f>
        <v>16.04</v>
      </c>
      <c r="M4470" s="175" t="str" cm="1">
        <f t="array" aca="1" ref="M4470" ca="1">IF(OR($K4470=0,$K4470=""),OFFSET(M4470,-1,,,),O4470)</f>
        <v>CONSUMOS PERMANENTES</v>
      </c>
      <c r="N4470" s="67" t="s">
        <v>1585</v>
      </c>
      <c r="O4470" s="68" t="s">
        <v>1829</v>
      </c>
      <c r="P4470" s="68"/>
      <c r="Q4470" s="68" t="s">
        <v>3257</v>
      </c>
      <c r="R4470" s="69">
        <v>1</v>
      </c>
      <c r="S4470" s="70">
        <v>468555</v>
      </c>
      <c r="T4470" s="70">
        <v>468555</v>
      </c>
      <c r="U4470" s="67"/>
      <c r="V4470" s="71" t="s">
        <v>2539</v>
      </c>
      <c r="W4470" s="171"/>
      <c r="X4470" s="172"/>
      <c r="Y4470" s="176">
        <f t="shared" si="2130"/>
        <v>0</v>
      </c>
      <c r="AA4470" s="192"/>
    </row>
    <row r="4471" spans="2:27" hidden="1">
      <c r="B4471" s="189">
        <f t="shared" si="2140"/>
        <v>0</v>
      </c>
      <c r="C4471" s="189">
        <f t="shared" ca="1" si="2141"/>
        <v>0</v>
      </c>
      <c r="D4471" s="189">
        <f t="shared" si="2142"/>
        <v>0</v>
      </c>
      <c r="E4471" s="189">
        <f t="shared" ca="1" si="2143"/>
        <v>0</v>
      </c>
      <c r="F4471" s="189">
        <f t="shared" si="2144"/>
        <v>0</v>
      </c>
      <c r="G4471" s="189" cm="1">
        <f t="array" aca="1" ref="G4471" ca="1">OFFSET(G4471,-1,,,)+1</f>
        <v>4466</v>
      </c>
      <c r="H4471" s="189">
        <f t="shared" si="1213"/>
        <v>0</v>
      </c>
      <c r="I4471" s="189">
        <f t="shared" si="2145"/>
        <v>0</v>
      </c>
      <c r="J4471" s="179">
        <f t="shared" si="2146"/>
        <v>0</v>
      </c>
      <c r="K4471" s="173"/>
      <c r="L4471" s="174" t="str" cm="1">
        <f t="array" aca="1" ref="L4471" ca="1">IF($K4471="",OFFSET(L4471,-1,,,),K4471)</f>
        <v>16.04</v>
      </c>
      <c r="M4471" s="175" t="str" cm="1">
        <f t="array" aca="1" ref="M4471" ca="1">IF(OR($K4471=0,$K4471=""),OFFSET(M4471,-1,,,),O4471)</f>
        <v>CONSUMOS PERMANENTES</v>
      </c>
      <c r="N4471" s="67" t="s">
        <v>3012</v>
      </c>
      <c r="O4471" s="68" t="s">
        <v>4927</v>
      </c>
      <c r="P4471" s="68"/>
      <c r="Q4471" s="68" t="s">
        <v>3257</v>
      </c>
      <c r="R4471" s="69">
        <v>14</v>
      </c>
      <c r="S4471" s="70">
        <v>500</v>
      </c>
      <c r="T4471" s="70">
        <v>7000</v>
      </c>
      <c r="U4471" s="67" t="s">
        <v>2142</v>
      </c>
      <c r="V4471" s="71" t="s">
        <v>2143</v>
      </c>
      <c r="W4471" s="171"/>
      <c r="X4471" s="172"/>
      <c r="Y4471" s="176">
        <f t="shared" si="2130"/>
        <v>0</v>
      </c>
      <c r="AA4471" s="192"/>
    </row>
    <row r="4472" spans="2:27" hidden="1">
      <c r="B4472" s="189">
        <f t="shared" si="2140"/>
        <v>0</v>
      </c>
      <c r="C4472" s="189">
        <f t="shared" ca="1" si="2141"/>
        <v>0</v>
      </c>
      <c r="D4472" s="189">
        <f t="shared" si="2142"/>
        <v>0</v>
      </c>
      <c r="E4472" s="189">
        <f t="shared" ca="1" si="2143"/>
        <v>0</v>
      </c>
      <c r="F4472" s="189">
        <f t="shared" si="2144"/>
        <v>0</v>
      </c>
      <c r="G4472" s="189" cm="1">
        <f t="array" aca="1" ref="G4472" ca="1">OFFSET(G4472,-1,,,)+1</f>
        <v>4467</v>
      </c>
      <c r="H4472" s="189">
        <f t="shared" si="1213"/>
        <v>0</v>
      </c>
      <c r="I4472" s="189">
        <f t="shared" si="2145"/>
        <v>0</v>
      </c>
      <c r="J4472" s="179">
        <f t="shared" si="2146"/>
        <v>0</v>
      </c>
      <c r="K4472" s="173"/>
      <c r="L4472" s="174" t="str" cm="1">
        <f t="array" aca="1" ref="L4472" ca="1">IF($K4472="",OFFSET(L4472,-1,,,),K4472)</f>
        <v>16.04</v>
      </c>
      <c r="M4472" s="175" t="str" cm="1">
        <f t="array" aca="1" ref="M4472" ca="1">IF(OR($K4472=0,$K4472=""),OFFSET(M4472,-1,,,),O4472)</f>
        <v>CONSUMOS PERMANENTES</v>
      </c>
      <c r="N4472" s="67" t="s">
        <v>3008</v>
      </c>
      <c r="O4472" s="68" t="s">
        <v>1838</v>
      </c>
      <c r="P4472" s="68"/>
      <c r="Q4472" s="68" t="s">
        <v>3257</v>
      </c>
      <c r="R4472" s="69">
        <v>14</v>
      </c>
      <c r="S4472" s="70">
        <v>500</v>
      </c>
      <c r="T4472" s="70">
        <v>7000</v>
      </c>
      <c r="U4472" s="67" t="s">
        <v>1839</v>
      </c>
      <c r="V4472" s="71" t="s">
        <v>1838</v>
      </c>
      <c r="W4472" s="171"/>
      <c r="X4472" s="172"/>
      <c r="Y4472" s="176">
        <f t="shared" si="2130"/>
        <v>0</v>
      </c>
      <c r="AA4472" s="192"/>
    </row>
    <row r="4473" spans="2:27" hidden="1">
      <c r="B4473" s="189">
        <f t="shared" si="2140"/>
        <v>0</v>
      </c>
      <c r="C4473" s="189">
        <f t="shared" ca="1" si="2141"/>
        <v>0</v>
      </c>
      <c r="D4473" s="189">
        <f t="shared" si="2142"/>
        <v>0</v>
      </c>
      <c r="E4473" s="189">
        <f t="shared" ca="1" si="2143"/>
        <v>0</v>
      </c>
      <c r="F4473" s="189">
        <f t="shared" si="2144"/>
        <v>0</v>
      </c>
      <c r="G4473" s="189" cm="1">
        <f t="array" aca="1" ref="G4473" ca="1">OFFSET(G4473,-1,,,)+1</f>
        <v>4468</v>
      </c>
      <c r="H4473" s="189">
        <f t="shared" si="1213"/>
        <v>0</v>
      </c>
      <c r="I4473" s="189">
        <f t="shared" si="2145"/>
        <v>0</v>
      </c>
      <c r="J4473" s="179">
        <f t="shared" si="2146"/>
        <v>0</v>
      </c>
      <c r="K4473" s="173"/>
      <c r="L4473" s="174" t="str" cm="1">
        <f t="array" aca="1" ref="L4473" ca="1">IF($K4473="",OFFSET(L4473,-1,,,),K4473)</f>
        <v>16.04</v>
      </c>
      <c r="M4473" s="175" t="str" cm="1">
        <f t="array" aca="1" ref="M4473" ca="1">IF(OR($K4473=0,$K4473=""),OFFSET(M4473,-1,,,),O4473)</f>
        <v>CONSUMOS PERMANENTES</v>
      </c>
      <c r="N4473" s="67" t="s">
        <v>3009</v>
      </c>
      <c r="O4473" s="68" t="s">
        <v>1842</v>
      </c>
      <c r="P4473" s="68"/>
      <c r="Q4473" s="68" t="s">
        <v>3260</v>
      </c>
      <c r="R4473" s="69">
        <v>8</v>
      </c>
      <c r="S4473" s="70">
        <v>1000</v>
      </c>
      <c r="T4473" s="70">
        <v>8000</v>
      </c>
      <c r="U4473" s="67" t="s">
        <v>1841</v>
      </c>
      <c r="V4473" s="71" t="s">
        <v>1842</v>
      </c>
      <c r="W4473" s="171"/>
      <c r="X4473" s="172"/>
      <c r="Y4473" s="176">
        <f t="shared" si="2130"/>
        <v>0</v>
      </c>
      <c r="AA4473" s="192"/>
    </row>
    <row r="4474" spans="2:27" hidden="1">
      <c r="B4474" s="189">
        <f t="shared" si="2140"/>
        <v>0</v>
      </c>
      <c r="C4474" s="189">
        <f t="shared" ca="1" si="2141"/>
        <v>0</v>
      </c>
      <c r="D4474" s="189">
        <f t="shared" si="2142"/>
        <v>0</v>
      </c>
      <c r="E4474" s="189">
        <f t="shared" ca="1" si="2143"/>
        <v>0</v>
      </c>
      <c r="F4474" s="189">
        <f t="shared" si="2144"/>
        <v>0</v>
      </c>
      <c r="G4474" s="189" cm="1">
        <f t="array" aca="1" ref="G4474" ca="1">OFFSET(G4474,-1,,,)+1</f>
        <v>4469</v>
      </c>
      <c r="H4474" s="189">
        <f t="shared" si="1213"/>
        <v>0</v>
      </c>
      <c r="I4474" s="189">
        <f t="shared" si="2145"/>
        <v>0</v>
      </c>
      <c r="J4474" s="179">
        <f t="shared" si="2146"/>
        <v>0</v>
      </c>
      <c r="K4474" s="173"/>
      <c r="L4474" s="174" t="str" cm="1">
        <f t="array" aca="1" ref="L4474" ca="1">IF($K4474="",OFFSET(L4474,-1,,,),K4474)</f>
        <v>16.04</v>
      </c>
      <c r="M4474" s="175" t="str" cm="1">
        <f t="array" aca="1" ref="M4474" ca="1">IF(OR($K4474=0,$K4474=""),OFFSET(M4474,-1,,,),O4474)</f>
        <v>CONSUMOS PERMANENTES</v>
      </c>
      <c r="N4474" s="67" t="s">
        <v>3010</v>
      </c>
      <c r="O4474" s="68" t="s">
        <v>1870</v>
      </c>
      <c r="P4474" s="68"/>
      <c r="Q4474" s="68" t="s">
        <v>3257</v>
      </c>
      <c r="R4474" s="69">
        <v>14</v>
      </c>
      <c r="S4474" s="70">
        <v>500</v>
      </c>
      <c r="T4474" s="70">
        <v>7000</v>
      </c>
      <c r="U4474" s="67" t="s">
        <v>1637</v>
      </c>
      <c r="V4474" s="71" t="s">
        <v>1638</v>
      </c>
      <c r="W4474" s="171"/>
      <c r="X4474" s="172"/>
      <c r="Y4474" s="176">
        <f t="shared" si="2130"/>
        <v>0</v>
      </c>
      <c r="AA4474" s="192"/>
    </row>
    <row r="4475" spans="2:27" hidden="1">
      <c r="B4475" s="189">
        <f t="shared" si="2140"/>
        <v>0</v>
      </c>
      <c r="C4475" s="189">
        <f t="shared" ca="1" si="2141"/>
        <v>0</v>
      </c>
      <c r="D4475" s="189">
        <f t="shared" si="2142"/>
        <v>0</v>
      </c>
      <c r="E4475" s="189">
        <f t="shared" ca="1" si="2143"/>
        <v>0</v>
      </c>
      <c r="F4475" s="189">
        <f t="shared" si="2144"/>
        <v>0</v>
      </c>
      <c r="G4475" s="189" cm="1">
        <f t="array" aca="1" ref="G4475" ca="1">OFFSET(G4475,-1,,,)+1</f>
        <v>4470</v>
      </c>
      <c r="H4475" s="189">
        <f t="shared" si="1213"/>
        <v>0</v>
      </c>
      <c r="I4475" s="189">
        <f t="shared" si="2145"/>
        <v>0</v>
      </c>
      <c r="J4475" s="179">
        <f t="shared" si="2146"/>
        <v>0</v>
      </c>
      <c r="K4475" s="173"/>
      <c r="L4475" s="174" t="str" cm="1">
        <f t="array" aca="1" ref="L4475" ca="1">IF($K4475="",OFFSET(L4475,-1,,,),K4475)</f>
        <v>16.04</v>
      </c>
      <c r="M4475" s="175" t="str" cm="1">
        <f t="array" aca="1" ref="M4475" ca="1">IF(OR($K4475=0,$K4475=""),OFFSET(M4475,-1,,,),O4475)</f>
        <v>CONSUMOS PERMANENTES</v>
      </c>
      <c r="N4475" s="67" t="s">
        <v>3011</v>
      </c>
      <c r="O4475" s="68" t="s">
        <v>1867</v>
      </c>
      <c r="P4475" s="68"/>
      <c r="Q4475" s="68" t="s">
        <v>3257</v>
      </c>
      <c r="R4475" s="69">
        <v>14</v>
      </c>
      <c r="S4475" s="70">
        <v>700</v>
      </c>
      <c r="T4475" s="70">
        <v>9800</v>
      </c>
      <c r="U4475" s="67" t="s">
        <v>1868</v>
      </c>
      <c r="V4475" s="71" t="s">
        <v>1869</v>
      </c>
      <c r="W4475" s="171"/>
      <c r="X4475" s="172"/>
      <c r="Y4475" s="176">
        <f t="shared" si="2130"/>
        <v>0</v>
      </c>
      <c r="AA4475" s="192"/>
    </row>
    <row r="4476" spans="2:27" hidden="1">
      <c r="B4476" s="189">
        <f t="shared" si="1214"/>
        <v>0</v>
      </c>
      <c r="C4476" s="189">
        <f t="shared" ca="1" si="1215"/>
        <v>0</v>
      </c>
      <c r="D4476" s="189">
        <f t="shared" si="1216"/>
        <v>0</v>
      </c>
      <c r="E4476" s="189">
        <f t="shared" ca="1" si="1217"/>
        <v>0</v>
      </c>
      <c r="F4476" s="189">
        <f t="shared" si="1218"/>
        <v>0</v>
      </c>
      <c r="G4476" s="189" cm="1">
        <f t="array" aca="1" ref="G4476" ca="1">OFFSET(G4476,-1,,,)+1</f>
        <v>4471</v>
      </c>
      <c r="H4476" s="189">
        <f t="shared" si="1213"/>
        <v>0</v>
      </c>
      <c r="I4476" s="189">
        <f t="shared" si="1219"/>
        <v>0</v>
      </c>
      <c r="J4476" s="179">
        <f t="shared" si="1220"/>
        <v>0</v>
      </c>
      <c r="K4476" s="173"/>
      <c r="L4476" s="174" t="str" cm="1">
        <f t="array" aca="1" ref="L4476" ca="1">IF($K4476="",OFFSET(L4476,-1,,,),K4476)</f>
        <v>16.04</v>
      </c>
      <c r="M4476" s="175" t="str" cm="1">
        <f t="array" aca="1" ref="M4476" ca="1">IF(OR($K4476=0,$K4476=""),OFFSET(M4476,-1,,,),O4476)</f>
        <v>CONSUMOS PERMANENTES</v>
      </c>
      <c r="N4476" s="67" t="s">
        <v>3013</v>
      </c>
      <c r="O4476" s="68" t="s">
        <v>3242</v>
      </c>
      <c r="P4476" s="68"/>
      <c r="Q4476" s="68" t="s">
        <v>3259</v>
      </c>
      <c r="R4476" s="69"/>
      <c r="S4476" s="70"/>
      <c r="T4476" s="70">
        <v>0</v>
      </c>
      <c r="U4476" s="67" t="s">
        <v>1846</v>
      </c>
      <c r="V4476" s="71" t="s">
        <v>1845</v>
      </c>
      <c r="W4476" s="171"/>
      <c r="X4476" s="172"/>
      <c r="Y4476" s="176">
        <f t="shared" ref="Y4476:Y4526" si="2147">X4476+W4476</f>
        <v>0</v>
      </c>
      <c r="AA4476" s="192"/>
    </row>
    <row r="4477" spans="2:27" hidden="1">
      <c r="B4477" s="189">
        <f t="shared" si="1214"/>
        <v>0</v>
      </c>
      <c r="C4477" s="189">
        <f t="shared" ca="1" si="1215"/>
        <v>0</v>
      </c>
      <c r="D4477" s="189">
        <f t="shared" si="1216"/>
        <v>0</v>
      </c>
      <c r="E4477" s="189">
        <f t="shared" ca="1" si="1217"/>
        <v>0</v>
      </c>
      <c r="F4477" s="189">
        <f t="shared" si="1218"/>
        <v>0</v>
      </c>
      <c r="G4477" s="189" cm="1">
        <f t="array" aca="1" ref="G4477" ca="1">OFFSET(G4477,-1,,,)+1</f>
        <v>4472</v>
      </c>
      <c r="H4477" s="189">
        <f t="shared" si="1213"/>
        <v>0</v>
      </c>
      <c r="I4477" s="189">
        <f t="shared" si="1219"/>
        <v>0</v>
      </c>
      <c r="J4477" s="179">
        <f t="shared" si="1220"/>
        <v>0</v>
      </c>
      <c r="K4477" s="173"/>
      <c r="L4477" s="174" t="str" cm="1">
        <f t="array" aca="1" ref="L4477" ca="1">IF($K4477="",OFFSET(L4477,-1,,,),K4477)</f>
        <v>16.04</v>
      </c>
      <c r="M4477" s="175" t="str" cm="1">
        <f t="array" aca="1" ref="M4477" ca="1">IF(OR($K4477=0,$K4477=""),OFFSET(M4477,-1,,,),O4477)</f>
        <v>CONSUMOS PERMANENTES</v>
      </c>
      <c r="N4477" s="67" t="s">
        <v>3012</v>
      </c>
      <c r="O4477" s="68" t="s">
        <v>1845</v>
      </c>
      <c r="P4477" s="68"/>
      <c r="Q4477" s="68" t="s">
        <v>3259</v>
      </c>
      <c r="R4477" s="69">
        <v>42</v>
      </c>
      <c r="S4477" s="70">
        <v>1000</v>
      </c>
      <c r="T4477" s="70">
        <v>42000</v>
      </c>
      <c r="U4477" s="67" t="s">
        <v>1846</v>
      </c>
      <c r="V4477" s="71" t="s">
        <v>1845</v>
      </c>
      <c r="W4477" s="171"/>
      <c r="X4477" s="172"/>
      <c r="Y4477" s="176">
        <f t="shared" si="2147"/>
        <v>0</v>
      </c>
      <c r="AA4477" s="192"/>
    </row>
    <row r="4478" spans="2:27" hidden="1">
      <c r="B4478" s="189">
        <f t="shared" si="1214"/>
        <v>0</v>
      </c>
      <c r="C4478" s="189">
        <f t="shared" ca="1" si="1215"/>
        <v>0</v>
      </c>
      <c r="D4478" s="189">
        <f t="shared" si="1216"/>
        <v>0</v>
      </c>
      <c r="E4478" s="189">
        <f t="shared" ca="1" si="1217"/>
        <v>0</v>
      </c>
      <c r="F4478" s="189">
        <f t="shared" si="1218"/>
        <v>0</v>
      </c>
      <c r="G4478" s="189" cm="1">
        <f t="array" aca="1" ref="G4478" ca="1">OFFSET(G4478,-1,,,)+1</f>
        <v>4473</v>
      </c>
      <c r="H4478" s="189">
        <f t="shared" si="1213"/>
        <v>0</v>
      </c>
      <c r="I4478" s="189">
        <f t="shared" si="1219"/>
        <v>0</v>
      </c>
      <c r="J4478" s="179">
        <f t="shared" si="1220"/>
        <v>0</v>
      </c>
      <c r="K4478" s="173"/>
      <c r="L4478" s="174" t="str" cm="1">
        <f t="array" aca="1" ref="L4478" ca="1">IF($K4478="",OFFSET(L4478,-1,,,),K4478)</f>
        <v>16.04</v>
      </c>
      <c r="M4478" s="175" t="str" cm="1">
        <f t="array" aca="1" ref="M4478" ca="1">IF(OR($K4478=0,$K4478=""),OFFSET(M4478,-1,,,),O4478)</f>
        <v>CONSUMOS PERMANENTES</v>
      </c>
      <c r="N4478" s="67" t="s">
        <v>3013</v>
      </c>
      <c r="O4478" s="68" t="s">
        <v>3242</v>
      </c>
      <c r="P4478" s="68"/>
      <c r="Q4478" s="68" t="s">
        <v>3259</v>
      </c>
      <c r="R4478" s="69"/>
      <c r="S4478" s="70"/>
      <c r="T4478" s="70">
        <v>0</v>
      </c>
      <c r="U4478" s="67" t="s">
        <v>1846</v>
      </c>
      <c r="V4478" s="71" t="s">
        <v>1845</v>
      </c>
      <c r="W4478" s="171"/>
      <c r="X4478" s="172"/>
      <c r="Y4478" s="176">
        <f t="shared" si="2147"/>
        <v>0</v>
      </c>
      <c r="AA4478" s="192"/>
    </row>
    <row r="4479" spans="2:27" hidden="1">
      <c r="B4479" s="189">
        <f t="shared" si="1214"/>
        <v>0</v>
      </c>
      <c r="C4479" s="189">
        <f t="shared" ca="1" si="1215"/>
        <v>0</v>
      </c>
      <c r="D4479" s="189">
        <f t="shared" si="1216"/>
        <v>0</v>
      </c>
      <c r="E4479" s="189">
        <f t="shared" ca="1" si="1217"/>
        <v>0</v>
      </c>
      <c r="F4479" s="189">
        <f t="shared" si="1218"/>
        <v>0</v>
      </c>
      <c r="G4479" s="189" cm="1">
        <f t="array" aca="1" ref="G4479" ca="1">OFFSET(G4479,-1,,,)+1</f>
        <v>4474</v>
      </c>
      <c r="H4479" s="189">
        <f t="shared" si="1213"/>
        <v>0</v>
      </c>
      <c r="I4479" s="189">
        <f t="shared" si="1219"/>
        <v>0</v>
      </c>
      <c r="J4479" s="179">
        <f t="shared" si="1220"/>
        <v>0</v>
      </c>
      <c r="K4479" s="173"/>
      <c r="L4479" s="174" t="str" cm="1">
        <f t="array" aca="1" ref="L4479" ca="1">IF($K4479="",OFFSET(L4479,-1,,,),K4479)</f>
        <v>16.04</v>
      </c>
      <c r="M4479" s="175" t="str" cm="1">
        <f t="array" aca="1" ref="M4479" ca="1">IF(OR($K4479=0,$K4479=""),OFFSET(M4479,-1,,,),O4479)</f>
        <v>CONSUMOS PERMANENTES</v>
      </c>
      <c r="N4479" s="67" t="s">
        <v>3014</v>
      </c>
      <c r="O4479" s="68" t="s">
        <v>1848</v>
      </c>
      <c r="P4479" s="68"/>
      <c r="Q4479" s="68" t="s">
        <v>3259</v>
      </c>
      <c r="R4479" s="69">
        <v>49</v>
      </c>
      <c r="S4479" s="70">
        <v>1000</v>
      </c>
      <c r="T4479" s="70">
        <v>49000</v>
      </c>
      <c r="U4479" s="67" t="s">
        <v>1849</v>
      </c>
      <c r="V4479" s="71" t="s">
        <v>1848</v>
      </c>
      <c r="W4479" s="171"/>
      <c r="X4479" s="172"/>
      <c r="Y4479" s="176">
        <f t="shared" si="2147"/>
        <v>0</v>
      </c>
      <c r="AA4479" s="192"/>
    </row>
    <row r="4480" spans="2:27" hidden="1">
      <c r="B4480" s="189">
        <f t="shared" si="1214"/>
        <v>0</v>
      </c>
      <c r="C4480" s="189">
        <f t="shared" ca="1" si="1215"/>
        <v>0</v>
      </c>
      <c r="D4480" s="189">
        <f t="shared" si="1216"/>
        <v>0</v>
      </c>
      <c r="E4480" s="189">
        <f t="shared" ca="1" si="1217"/>
        <v>0</v>
      </c>
      <c r="F4480" s="189">
        <f t="shared" si="1218"/>
        <v>0</v>
      </c>
      <c r="G4480" s="189" cm="1">
        <f t="array" aca="1" ref="G4480" ca="1">OFFSET(G4480,-1,,,)+1</f>
        <v>4475</v>
      </c>
      <c r="H4480" s="189">
        <f t="shared" si="1213"/>
        <v>0</v>
      </c>
      <c r="I4480" s="189">
        <f t="shared" si="1219"/>
        <v>0</v>
      </c>
      <c r="J4480" s="179">
        <f t="shared" si="1220"/>
        <v>0</v>
      </c>
      <c r="K4480" s="173"/>
      <c r="L4480" s="174" t="str" cm="1">
        <f t="array" aca="1" ref="L4480" ca="1">IF($K4480="",OFFSET(L4480,-1,,,),K4480)</f>
        <v>16.04</v>
      </c>
      <c r="M4480" s="175" t="str" cm="1">
        <f t="array" aca="1" ref="M4480" ca="1">IF(OR($K4480=0,$K4480=""),OFFSET(M4480,-1,,,),O4480)</f>
        <v>CONSUMOS PERMANENTES</v>
      </c>
      <c r="N4480" s="67" t="s">
        <v>3015</v>
      </c>
      <c r="O4480" s="68" t="s">
        <v>1850</v>
      </c>
      <c r="P4480" s="68"/>
      <c r="Q4480" s="68" t="s">
        <v>3259</v>
      </c>
      <c r="R4480" s="69">
        <v>14</v>
      </c>
      <c r="S4480" s="70">
        <v>150</v>
      </c>
      <c r="T4480" s="70">
        <v>2100</v>
      </c>
      <c r="U4480" s="67" t="s">
        <v>1851</v>
      </c>
      <c r="V4480" s="71" t="s">
        <v>1852</v>
      </c>
      <c r="W4480" s="171"/>
      <c r="X4480" s="172"/>
      <c r="Y4480" s="176">
        <f t="shared" si="2147"/>
        <v>0</v>
      </c>
      <c r="AA4480" s="192"/>
    </row>
    <row r="4481" spans="2:27" hidden="1">
      <c r="B4481" s="189">
        <f t="shared" si="1214"/>
        <v>0</v>
      </c>
      <c r="C4481" s="189">
        <f t="shared" ca="1" si="1215"/>
        <v>0</v>
      </c>
      <c r="D4481" s="189">
        <f t="shared" si="1216"/>
        <v>0</v>
      </c>
      <c r="E4481" s="189">
        <f t="shared" ca="1" si="1217"/>
        <v>0</v>
      </c>
      <c r="F4481" s="189">
        <f t="shared" si="1218"/>
        <v>0</v>
      </c>
      <c r="G4481" s="189" cm="1">
        <f t="array" aca="1" ref="G4481" ca="1">OFFSET(G4481,-1,,,)+1</f>
        <v>4476</v>
      </c>
      <c r="H4481" s="189">
        <f t="shared" si="1213"/>
        <v>0</v>
      </c>
      <c r="I4481" s="189">
        <f t="shared" si="1219"/>
        <v>0</v>
      </c>
      <c r="J4481" s="179">
        <f t="shared" si="1220"/>
        <v>0</v>
      </c>
      <c r="K4481" s="173"/>
      <c r="L4481" s="174" t="str" cm="1">
        <f t="array" aca="1" ref="L4481" ca="1">IF($K4481="",OFFSET(L4481,-1,,,),K4481)</f>
        <v>16.04</v>
      </c>
      <c r="M4481" s="175" t="str" cm="1">
        <f t="array" aca="1" ref="M4481" ca="1">IF(OR($K4481=0,$K4481=""),OFFSET(M4481,-1,,,),O4481)</f>
        <v>CONSUMOS PERMANENTES</v>
      </c>
      <c r="N4481" s="67" t="s">
        <v>3016</v>
      </c>
      <c r="O4481" s="68" t="s">
        <v>1871</v>
      </c>
      <c r="P4481" s="68"/>
      <c r="Q4481" s="68" t="s">
        <v>3260</v>
      </c>
      <c r="R4481" s="69">
        <v>7260</v>
      </c>
      <c r="S4481" s="70">
        <v>5.25</v>
      </c>
      <c r="T4481" s="70">
        <v>38115</v>
      </c>
      <c r="U4481" s="67" t="s">
        <v>1872</v>
      </c>
      <c r="V4481" s="71" t="s">
        <v>1873</v>
      </c>
      <c r="W4481" s="171"/>
      <c r="X4481" s="172"/>
      <c r="Y4481" s="176">
        <f t="shared" si="2147"/>
        <v>0</v>
      </c>
      <c r="AA4481" s="192"/>
    </row>
    <row r="4482" spans="2:27" hidden="1">
      <c r="B4482" s="189">
        <f t="shared" si="1214"/>
        <v>0</v>
      </c>
      <c r="C4482" s="189">
        <f t="shared" ca="1" si="1215"/>
        <v>0</v>
      </c>
      <c r="D4482" s="189">
        <f t="shared" si="1216"/>
        <v>0</v>
      </c>
      <c r="E4482" s="189">
        <f t="shared" ca="1" si="1217"/>
        <v>0</v>
      </c>
      <c r="F4482" s="189">
        <f t="shared" si="1218"/>
        <v>0</v>
      </c>
      <c r="G4482" s="189" cm="1">
        <f t="array" aca="1" ref="G4482" ca="1">OFFSET(G4482,-1,,,)+1</f>
        <v>4477</v>
      </c>
      <c r="H4482" s="189">
        <f t="shared" si="1213"/>
        <v>0</v>
      </c>
      <c r="I4482" s="189">
        <f t="shared" si="1219"/>
        <v>0</v>
      </c>
      <c r="J4482" s="179">
        <f t="shared" si="1220"/>
        <v>0</v>
      </c>
      <c r="K4482" s="173"/>
      <c r="L4482" s="174" t="str" cm="1">
        <f t="array" aca="1" ref="L4482" ca="1">IF($K4482="",OFFSET(L4482,-1,,,),K4482)</f>
        <v>16.04</v>
      </c>
      <c r="M4482" s="175" t="str" cm="1">
        <f t="array" aca="1" ref="M4482" ca="1">IF(OR($K4482=0,$K4482=""),OFFSET(M4482,-1,,,),O4482)</f>
        <v>CONSUMOS PERMANENTES</v>
      </c>
      <c r="N4482" s="67" t="s">
        <v>3017</v>
      </c>
      <c r="O4482" s="68" t="s">
        <v>1874</v>
      </c>
      <c r="P4482" s="68"/>
      <c r="Q4482" s="68" t="s">
        <v>3260</v>
      </c>
      <c r="R4482" s="69">
        <v>7260</v>
      </c>
      <c r="S4482" s="70">
        <v>4.5</v>
      </c>
      <c r="T4482" s="70">
        <v>32670</v>
      </c>
      <c r="U4482" s="67" t="s">
        <v>1872</v>
      </c>
      <c r="V4482" s="71" t="s">
        <v>1873</v>
      </c>
      <c r="W4482" s="171"/>
      <c r="X4482" s="172"/>
      <c r="Y4482" s="176">
        <f t="shared" si="2147"/>
        <v>0</v>
      </c>
      <c r="AA4482" s="192"/>
    </row>
    <row r="4483" spans="2:27" hidden="1">
      <c r="B4483" s="189">
        <f t="shared" si="1214"/>
        <v>0</v>
      </c>
      <c r="C4483" s="189">
        <f t="shared" ca="1" si="1215"/>
        <v>0</v>
      </c>
      <c r="D4483" s="189">
        <f t="shared" si="1216"/>
        <v>0</v>
      </c>
      <c r="E4483" s="189">
        <f t="shared" ca="1" si="1217"/>
        <v>0</v>
      </c>
      <c r="F4483" s="189">
        <f t="shared" si="1218"/>
        <v>0</v>
      </c>
      <c r="G4483" s="189" cm="1">
        <f t="array" aca="1" ref="G4483" ca="1">OFFSET(G4483,-1,,,)+1</f>
        <v>4478</v>
      </c>
      <c r="H4483" s="189">
        <f t="shared" si="1213"/>
        <v>0</v>
      </c>
      <c r="I4483" s="189">
        <f t="shared" si="1219"/>
        <v>0</v>
      </c>
      <c r="J4483" s="179">
        <f t="shared" si="1220"/>
        <v>0</v>
      </c>
      <c r="K4483" s="173"/>
      <c r="L4483" s="174" t="str" cm="1">
        <f t="array" aca="1" ref="L4483" ca="1">IF($K4483="",OFFSET(L4483,-1,,,),K4483)</f>
        <v>16.04</v>
      </c>
      <c r="M4483" s="175" t="str" cm="1">
        <f t="array" aca="1" ref="M4483" ca="1">IF(OR($K4483=0,$K4483=""),OFFSET(M4483,-1,,,),O4483)</f>
        <v>CONSUMOS PERMANENTES</v>
      </c>
      <c r="N4483" s="67" t="s">
        <v>1830</v>
      </c>
      <c r="O4483" s="68" t="s">
        <v>503</v>
      </c>
      <c r="P4483" s="68"/>
      <c r="Q4483" s="68" t="s">
        <v>3260</v>
      </c>
      <c r="R4483" s="69">
        <v>7</v>
      </c>
      <c r="S4483" s="70">
        <v>1000</v>
      </c>
      <c r="T4483" s="70">
        <v>7000</v>
      </c>
      <c r="U4483" s="67" t="s">
        <v>502</v>
      </c>
      <c r="V4483" s="71" t="s">
        <v>503</v>
      </c>
      <c r="W4483" s="171"/>
      <c r="X4483" s="172"/>
      <c r="Y4483" s="176">
        <f t="shared" si="2147"/>
        <v>0</v>
      </c>
      <c r="AA4483" s="192"/>
    </row>
    <row r="4484" spans="2:27" hidden="1">
      <c r="B4484" s="189">
        <f t="shared" si="1214"/>
        <v>0</v>
      </c>
      <c r="C4484" s="189">
        <f t="shared" ca="1" si="1215"/>
        <v>0</v>
      </c>
      <c r="D4484" s="189">
        <f t="shared" si="1216"/>
        <v>0</v>
      </c>
      <c r="E4484" s="189">
        <f t="shared" ca="1" si="1217"/>
        <v>0</v>
      </c>
      <c r="F4484" s="189">
        <f t="shared" si="1218"/>
        <v>0</v>
      </c>
      <c r="G4484" s="189" cm="1">
        <f t="array" aca="1" ref="G4484" ca="1">OFFSET(G4484,-1,,,)+1</f>
        <v>4479</v>
      </c>
      <c r="H4484" s="189">
        <f t="shared" si="1213"/>
        <v>0</v>
      </c>
      <c r="I4484" s="189">
        <f t="shared" si="1219"/>
        <v>0</v>
      </c>
      <c r="J4484" s="179">
        <f t="shared" si="1220"/>
        <v>0</v>
      </c>
      <c r="K4484" s="173"/>
      <c r="L4484" s="174" t="str" cm="1">
        <f t="array" aca="1" ref="L4484" ca="1">IF($K4484="",OFFSET(L4484,-1,,,),K4484)</f>
        <v>16.04</v>
      </c>
      <c r="M4484" s="175" t="str" cm="1">
        <f t="array" aca="1" ref="M4484" ca="1">IF(OR($K4484=0,$K4484=""),OFFSET(M4484,-1,,,),O4484)</f>
        <v>CONSUMOS PERMANENTES</v>
      </c>
      <c r="N4484" s="67" t="s">
        <v>3018</v>
      </c>
      <c r="O4484" s="68" t="s">
        <v>1853</v>
      </c>
      <c r="P4484" s="68"/>
      <c r="Q4484" s="68" t="s">
        <v>3260</v>
      </c>
      <c r="R4484" s="69">
        <v>290</v>
      </c>
      <c r="S4484" s="70">
        <v>480</v>
      </c>
      <c r="T4484" s="70">
        <v>139200</v>
      </c>
      <c r="U4484" s="67" t="s">
        <v>1854</v>
      </c>
      <c r="V4484" s="71" t="s">
        <v>1855</v>
      </c>
      <c r="W4484" s="171"/>
      <c r="X4484" s="172"/>
      <c r="Y4484" s="176">
        <f t="shared" si="2147"/>
        <v>0</v>
      </c>
      <c r="AA4484" s="192"/>
    </row>
    <row r="4485" spans="2:27" hidden="1">
      <c r="B4485" s="189">
        <f t="shared" si="1214"/>
        <v>0</v>
      </c>
      <c r="C4485" s="189">
        <f t="shared" ca="1" si="1215"/>
        <v>0</v>
      </c>
      <c r="D4485" s="189">
        <f t="shared" si="1216"/>
        <v>0</v>
      </c>
      <c r="E4485" s="189">
        <f t="shared" ca="1" si="1217"/>
        <v>0</v>
      </c>
      <c r="F4485" s="189">
        <f t="shared" si="1218"/>
        <v>0</v>
      </c>
      <c r="G4485" s="189" cm="1">
        <f t="array" aca="1" ref="G4485" ca="1">OFFSET(G4485,-1,,,)+1</f>
        <v>4480</v>
      </c>
      <c r="H4485" s="189">
        <f t="shared" si="1213"/>
        <v>0</v>
      </c>
      <c r="I4485" s="189">
        <f t="shared" si="1219"/>
        <v>0</v>
      </c>
      <c r="J4485" s="179">
        <f t="shared" si="1220"/>
        <v>0</v>
      </c>
      <c r="K4485" s="173"/>
      <c r="L4485" s="174" t="str" cm="1">
        <f t="array" aca="1" ref="L4485" ca="1">IF($K4485="",OFFSET(L4485,-1,,,),K4485)</f>
        <v>16.04</v>
      </c>
      <c r="M4485" s="175" t="str" cm="1">
        <f t="array" aca="1" ref="M4485" ca="1">IF(OR($K4485=0,$K4485=""),OFFSET(M4485,-1,,,),O4485)</f>
        <v>CONSUMOS PERMANENTES</v>
      </c>
      <c r="N4485" s="67" t="s">
        <v>1831</v>
      </c>
      <c r="O4485" s="68" t="s">
        <v>1856</v>
      </c>
      <c r="P4485" s="68"/>
      <c r="Q4485" s="68" t="s">
        <v>3260</v>
      </c>
      <c r="R4485" s="69">
        <v>185</v>
      </c>
      <c r="S4485" s="70">
        <v>480</v>
      </c>
      <c r="T4485" s="70">
        <v>88800</v>
      </c>
      <c r="U4485" s="67" t="s">
        <v>1854</v>
      </c>
      <c r="V4485" s="71" t="s">
        <v>1855</v>
      </c>
      <c r="W4485" s="171"/>
      <c r="X4485" s="172"/>
      <c r="Y4485" s="176">
        <f t="shared" si="2147"/>
        <v>0</v>
      </c>
      <c r="AA4485" s="192"/>
    </row>
    <row r="4486" spans="2:27" hidden="1">
      <c r="B4486" s="189">
        <f t="shared" si="1214"/>
        <v>0</v>
      </c>
      <c r="C4486" s="189">
        <f t="shared" ca="1" si="1215"/>
        <v>0</v>
      </c>
      <c r="D4486" s="189">
        <f t="shared" si="1216"/>
        <v>0</v>
      </c>
      <c r="E4486" s="189">
        <f t="shared" ca="1" si="1217"/>
        <v>0</v>
      </c>
      <c r="F4486" s="189">
        <f t="shared" si="1218"/>
        <v>0</v>
      </c>
      <c r="G4486" s="189" cm="1">
        <f t="array" aca="1" ref="G4486" ca="1">OFFSET(G4486,-1,,,)+1</f>
        <v>4481</v>
      </c>
      <c r="H4486" s="189">
        <f t="shared" si="1213"/>
        <v>0</v>
      </c>
      <c r="I4486" s="189">
        <f t="shared" si="1219"/>
        <v>0</v>
      </c>
      <c r="J4486" s="179">
        <f t="shared" si="1220"/>
        <v>0</v>
      </c>
      <c r="K4486" s="173"/>
      <c r="L4486" s="174" t="str" cm="1">
        <f t="array" aca="1" ref="L4486" ca="1">IF($K4486="",OFFSET(L4486,-1,,,),K4486)</f>
        <v>16.04</v>
      </c>
      <c r="M4486" s="175" t="str" cm="1">
        <f t="array" aca="1" ref="M4486" ca="1">IF(OR($K4486=0,$K4486=""),OFFSET(M4486,-1,,,),O4486)</f>
        <v>CONSUMOS PERMANENTES</v>
      </c>
      <c r="N4486" s="67" t="s">
        <v>1835</v>
      </c>
      <c r="O4486" s="68" t="s">
        <v>1857</v>
      </c>
      <c r="P4486" s="68"/>
      <c r="Q4486" s="68" t="s">
        <v>3259</v>
      </c>
      <c r="R4486" s="69">
        <v>14</v>
      </c>
      <c r="S4486" s="70">
        <v>210</v>
      </c>
      <c r="T4486" s="70">
        <v>2940</v>
      </c>
      <c r="U4486" s="67" t="s">
        <v>1858</v>
      </c>
      <c r="V4486" s="71" t="s">
        <v>1857</v>
      </c>
      <c r="W4486" s="171"/>
      <c r="X4486" s="172"/>
      <c r="Y4486" s="176">
        <f t="shared" si="2147"/>
        <v>0</v>
      </c>
      <c r="AA4486" s="192"/>
    </row>
    <row r="4487" spans="2:27" hidden="1">
      <c r="B4487" s="189">
        <f t="shared" si="1214"/>
        <v>0</v>
      </c>
      <c r="C4487" s="189">
        <f t="shared" ca="1" si="1215"/>
        <v>0</v>
      </c>
      <c r="D4487" s="189">
        <f t="shared" si="1216"/>
        <v>0</v>
      </c>
      <c r="E4487" s="189">
        <f t="shared" ca="1" si="1217"/>
        <v>0</v>
      </c>
      <c r="F4487" s="189">
        <f t="shared" si="1218"/>
        <v>0</v>
      </c>
      <c r="G4487" s="189" cm="1">
        <f t="array" aca="1" ref="G4487" ca="1">OFFSET(G4487,-1,,,)+1</f>
        <v>4482</v>
      </c>
      <c r="H4487" s="189">
        <f t="shared" si="1213"/>
        <v>0</v>
      </c>
      <c r="I4487" s="189">
        <f t="shared" si="1219"/>
        <v>0</v>
      </c>
      <c r="J4487" s="179">
        <f t="shared" si="1220"/>
        <v>0</v>
      </c>
      <c r="K4487" s="173"/>
      <c r="L4487" s="174" t="str" cm="1">
        <f t="array" aca="1" ref="L4487" ca="1">IF($K4487="",OFFSET(L4487,-1,,,),K4487)</f>
        <v>16.04</v>
      </c>
      <c r="M4487" s="175" t="str" cm="1">
        <f t="array" aca="1" ref="M4487" ca="1">IF(OR($K4487=0,$K4487=""),OFFSET(M4487,-1,,,),O4487)</f>
        <v>CONSUMOS PERMANENTES</v>
      </c>
      <c r="N4487" s="67" t="s">
        <v>1837</v>
      </c>
      <c r="O4487" s="68" t="s">
        <v>3243</v>
      </c>
      <c r="P4487" s="68"/>
      <c r="Q4487" s="68" t="s">
        <v>3257</v>
      </c>
      <c r="R4487" s="69">
        <v>8.5</v>
      </c>
      <c r="S4487" s="70">
        <v>1000</v>
      </c>
      <c r="T4487" s="70">
        <v>8500</v>
      </c>
      <c r="U4487" s="67" t="s">
        <v>1860</v>
      </c>
      <c r="V4487" s="71" t="s">
        <v>1859</v>
      </c>
      <c r="W4487" s="171"/>
      <c r="X4487" s="172"/>
      <c r="Y4487" s="176">
        <f t="shared" si="2147"/>
        <v>0</v>
      </c>
      <c r="AA4487" s="192"/>
    </row>
    <row r="4488" spans="2:27" hidden="1">
      <c r="B4488" s="189">
        <f t="shared" si="1214"/>
        <v>0</v>
      </c>
      <c r="C4488" s="189">
        <f t="shared" ca="1" si="1215"/>
        <v>0</v>
      </c>
      <c r="D4488" s="189">
        <f t="shared" si="1216"/>
        <v>0</v>
      </c>
      <c r="E4488" s="189">
        <f t="shared" ca="1" si="1217"/>
        <v>0</v>
      </c>
      <c r="F4488" s="189">
        <f t="shared" si="1218"/>
        <v>0</v>
      </c>
      <c r="G4488" s="189" cm="1">
        <f t="array" aca="1" ref="G4488" ca="1">OFFSET(G4488,-1,,,)+1</f>
        <v>4483</v>
      </c>
      <c r="H4488" s="189">
        <f t="shared" si="1213"/>
        <v>0</v>
      </c>
      <c r="I4488" s="189">
        <f t="shared" si="1219"/>
        <v>0</v>
      </c>
      <c r="J4488" s="179">
        <f t="shared" si="1220"/>
        <v>0</v>
      </c>
      <c r="K4488" s="173"/>
      <c r="L4488" s="174" t="str" cm="1">
        <f t="array" aca="1" ref="L4488" ca="1">IF($K4488="",OFFSET(L4488,-1,,,),K4488)</f>
        <v>16.04</v>
      </c>
      <c r="M4488" s="175" t="str" cm="1">
        <f t="array" aca="1" ref="M4488" ca="1">IF(OR($K4488=0,$K4488=""),OFFSET(M4488,-1,,,),O4488)</f>
        <v>CONSUMOS PERMANENTES</v>
      </c>
      <c r="N4488" s="67" t="s">
        <v>1840</v>
      </c>
      <c r="O4488" s="68" t="s">
        <v>1861</v>
      </c>
      <c r="P4488" s="68"/>
      <c r="Q4488" s="68" t="s">
        <v>3257</v>
      </c>
      <c r="R4488" s="69">
        <v>14</v>
      </c>
      <c r="S4488" s="70">
        <v>1000</v>
      </c>
      <c r="T4488" s="70">
        <v>14000</v>
      </c>
      <c r="U4488" s="67" t="s">
        <v>1862</v>
      </c>
      <c r="V4488" s="71" t="s">
        <v>1863</v>
      </c>
      <c r="W4488" s="171"/>
      <c r="X4488" s="172"/>
      <c r="Y4488" s="176">
        <f t="shared" si="2147"/>
        <v>0</v>
      </c>
      <c r="AA4488" s="192"/>
    </row>
    <row r="4489" spans="2:27" hidden="1">
      <c r="B4489" s="189">
        <f t="shared" si="1214"/>
        <v>0</v>
      </c>
      <c r="C4489" s="189">
        <f t="shared" ca="1" si="1215"/>
        <v>0</v>
      </c>
      <c r="D4489" s="189">
        <f t="shared" si="1216"/>
        <v>0</v>
      </c>
      <c r="E4489" s="189">
        <f t="shared" ca="1" si="1217"/>
        <v>0</v>
      </c>
      <c r="F4489" s="189">
        <f t="shared" si="1218"/>
        <v>0</v>
      </c>
      <c r="G4489" s="189" cm="1">
        <f t="array" aca="1" ref="G4489" ca="1">OFFSET(G4489,-1,,,)+1</f>
        <v>4484</v>
      </c>
      <c r="H4489" s="189">
        <f t="shared" si="1213"/>
        <v>0</v>
      </c>
      <c r="I4489" s="189">
        <f t="shared" si="1219"/>
        <v>0</v>
      </c>
      <c r="J4489" s="179">
        <f t="shared" si="1220"/>
        <v>0</v>
      </c>
      <c r="K4489" s="173"/>
      <c r="L4489" s="174" t="str" cm="1">
        <f t="array" aca="1" ref="L4489" ca="1">IF($K4489="",OFFSET(L4489,-1,,,),K4489)</f>
        <v>16.04</v>
      </c>
      <c r="M4489" s="175" t="str" cm="1">
        <f t="array" aca="1" ref="M4489" ca="1">IF(OR($K4489=0,$K4489=""),OFFSET(M4489,-1,,,),O4489)</f>
        <v>CONSUMOS PERMANENTES</v>
      </c>
      <c r="N4489" s="67" t="s">
        <v>3019</v>
      </c>
      <c r="O4489" s="68" t="s">
        <v>1864</v>
      </c>
      <c r="P4489" s="68"/>
      <c r="Q4489" s="68" t="s">
        <v>3257</v>
      </c>
      <c r="R4489" s="69">
        <v>1.3</v>
      </c>
      <c r="S4489" s="70">
        <v>1000</v>
      </c>
      <c r="T4489" s="70">
        <v>1300</v>
      </c>
      <c r="U4489" s="67" t="s">
        <v>1865</v>
      </c>
      <c r="V4489" s="71" t="s">
        <v>1866</v>
      </c>
      <c r="W4489" s="171"/>
      <c r="X4489" s="172"/>
      <c r="Y4489" s="176">
        <f t="shared" si="2147"/>
        <v>0</v>
      </c>
      <c r="AA4489" s="192"/>
    </row>
    <row r="4490" spans="2:27" hidden="1">
      <c r="B4490" s="189">
        <f t="shared" si="1214"/>
        <v>0</v>
      </c>
      <c r="C4490" s="189">
        <f t="shared" ca="1" si="1215"/>
        <v>0</v>
      </c>
      <c r="D4490" s="189">
        <f t="shared" si="1216"/>
        <v>0</v>
      </c>
      <c r="E4490" s="189">
        <f t="shared" ca="1" si="1217"/>
        <v>0</v>
      </c>
      <c r="F4490" s="189">
        <f t="shared" si="1218"/>
        <v>0</v>
      </c>
      <c r="G4490" s="189" cm="1">
        <f t="array" aca="1" ref="G4490" ca="1">OFFSET(G4490,-1,,,)+1</f>
        <v>4485</v>
      </c>
      <c r="H4490" s="189">
        <f t="shared" si="1213"/>
        <v>0</v>
      </c>
      <c r="I4490" s="189">
        <f t="shared" si="1219"/>
        <v>0</v>
      </c>
      <c r="J4490" s="179">
        <f t="shared" si="1220"/>
        <v>0</v>
      </c>
      <c r="K4490" s="173"/>
      <c r="L4490" s="174" t="str" cm="1">
        <f t="array" aca="1" ref="L4490" ca="1">IF($K4490="",OFFSET(L4490,-1,,,),K4490)</f>
        <v>16.04</v>
      </c>
      <c r="M4490" s="175" t="str" cm="1">
        <f t="array" aca="1" ref="M4490" ca="1">IF(OR($K4490=0,$K4490=""),OFFSET(M4490,-1,,,),O4490)</f>
        <v>CONSUMOS PERMANENTES</v>
      </c>
      <c r="N4490" s="67" t="s">
        <v>1843</v>
      </c>
      <c r="O4490" s="68" t="s">
        <v>3244</v>
      </c>
      <c r="P4490" s="68"/>
      <c r="Q4490" s="68" t="s">
        <v>3257</v>
      </c>
      <c r="R4490" s="69">
        <v>14</v>
      </c>
      <c r="S4490" s="70">
        <v>250</v>
      </c>
      <c r="T4490" s="70">
        <v>3500</v>
      </c>
      <c r="U4490" s="67" t="s">
        <v>1833</v>
      </c>
      <c r="V4490" s="71" t="s">
        <v>1834</v>
      </c>
      <c r="W4490" s="171"/>
      <c r="X4490" s="172"/>
      <c r="Y4490" s="176">
        <f t="shared" si="2147"/>
        <v>0</v>
      </c>
      <c r="AA4490" s="192"/>
    </row>
    <row r="4491" spans="2:27" hidden="1">
      <c r="B4491" s="189">
        <f t="shared" si="1214"/>
        <v>0</v>
      </c>
      <c r="C4491" s="189">
        <f t="shared" ca="1" si="1215"/>
        <v>0</v>
      </c>
      <c r="D4491" s="189">
        <f t="shared" si="1216"/>
        <v>0</v>
      </c>
      <c r="E4491" s="189">
        <f t="shared" ca="1" si="1217"/>
        <v>0</v>
      </c>
      <c r="F4491" s="189">
        <f t="shared" si="1218"/>
        <v>0</v>
      </c>
      <c r="G4491" s="189" cm="1">
        <f t="array" aca="1" ref="G4491" ca="1">OFFSET(G4491,-1,,,)+1</f>
        <v>4486</v>
      </c>
      <c r="H4491" s="189">
        <f t="shared" si="1213"/>
        <v>0</v>
      </c>
      <c r="I4491" s="189">
        <f t="shared" si="1219"/>
        <v>0</v>
      </c>
      <c r="J4491" s="179">
        <f t="shared" si="1220"/>
        <v>0</v>
      </c>
      <c r="K4491" s="173"/>
      <c r="L4491" s="174" t="str" cm="1">
        <f t="array" aca="1" ref="L4491" ca="1">IF($K4491="",OFFSET(L4491,-1,,,),K4491)</f>
        <v>16.04</v>
      </c>
      <c r="M4491" s="175" t="str" cm="1">
        <f t="array" aca="1" ref="M4491" ca="1">IF(OR($K4491=0,$K4491=""),OFFSET(M4491,-1,,,),O4491)</f>
        <v>CONSUMOS PERMANENTES</v>
      </c>
      <c r="N4491" s="67" t="s">
        <v>1844</v>
      </c>
      <c r="O4491" s="68" t="s">
        <v>1836</v>
      </c>
      <c r="P4491" s="68"/>
      <c r="Q4491" s="68" t="s">
        <v>3257</v>
      </c>
      <c r="R4491" s="69"/>
      <c r="S4491" s="70"/>
      <c r="T4491" s="70">
        <v>0</v>
      </c>
      <c r="U4491" s="67" t="s">
        <v>1833</v>
      </c>
      <c r="V4491" s="71" t="s">
        <v>1834</v>
      </c>
      <c r="W4491" s="171"/>
      <c r="X4491" s="172"/>
      <c r="Y4491" s="176">
        <f t="shared" si="2147"/>
        <v>0</v>
      </c>
      <c r="AA4491" s="192"/>
    </row>
    <row r="4492" spans="2:27" hidden="1">
      <c r="B4492" s="189">
        <f t="shared" si="1214"/>
        <v>0</v>
      </c>
      <c r="C4492" s="189">
        <f t="shared" ca="1" si="1215"/>
        <v>0</v>
      </c>
      <c r="D4492" s="189">
        <f t="shared" si="1216"/>
        <v>0</v>
      </c>
      <c r="E4492" s="189">
        <f t="shared" ca="1" si="1217"/>
        <v>0</v>
      </c>
      <c r="F4492" s="189">
        <f t="shared" si="1218"/>
        <v>0</v>
      </c>
      <c r="G4492" s="189" cm="1">
        <f t="array" aca="1" ref="G4492" ca="1">OFFSET(G4492,-1,,,)+1</f>
        <v>4487</v>
      </c>
      <c r="H4492" s="189">
        <f t="shared" si="1213"/>
        <v>0</v>
      </c>
      <c r="I4492" s="189">
        <f t="shared" si="1219"/>
        <v>0</v>
      </c>
      <c r="J4492" s="179">
        <f t="shared" si="1220"/>
        <v>0</v>
      </c>
      <c r="K4492" s="173"/>
      <c r="L4492" s="174" t="str" cm="1">
        <f t="array" aca="1" ref="L4492" ca="1">IF($K4492="",OFFSET(L4492,-1,,,),K4492)</f>
        <v>16.04</v>
      </c>
      <c r="M4492" s="175" t="str" cm="1">
        <f t="array" aca="1" ref="M4492" ca="1">IF(OR($K4492=0,$K4492=""),OFFSET(M4492,-1,,,),O4492)</f>
        <v>CONSUMOS PERMANENTES</v>
      </c>
      <c r="N4492" s="67" t="s">
        <v>1847</v>
      </c>
      <c r="O4492" s="68" t="s">
        <v>1832</v>
      </c>
      <c r="P4492" s="68"/>
      <c r="Q4492" s="68" t="s">
        <v>3259</v>
      </c>
      <c r="R4492" s="69">
        <v>14</v>
      </c>
      <c r="S4492" s="70">
        <v>45</v>
      </c>
      <c r="T4492" s="70">
        <v>630</v>
      </c>
      <c r="U4492" s="67" t="s">
        <v>1833</v>
      </c>
      <c r="V4492" s="71" t="s">
        <v>1834</v>
      </c>
      <c r="W4492" s="171"/>
      <c r="X4492" s="172"/>
      <c r="Y4492" s="176">
        <f t="shared" si="2147"/>
        <v>0</v>
      </c>
      <c r="AA4492" s="192"/>
    </row>
    <row r="4493" spans="2:27">
      <c r="B4493" s="189">
        <f t="shared" si="1214"/>
        <v>0</v>
      </c>
      <c r="C4493" s="189">
        <f t="shared" ca="1" si="1215"/>
        <v>0</v>
      </c>
      <c r="D4493" s="189">
        <f t="shared" si="1216"/>
        <v>0</v>
      </c>
      <c r="E4493" s="189">
        <f t="shared" ca="1" si="1217"/>
        <v>0</v>
      </c>
      <c r="F4493" s="189">
        <f t="shared" si="1218"/>
        <v>0</v>
      </c>
      <c r="G4493" s="189" cm="1">
        <f t="array" aca="1" ref="G4493" ca="1">OFFSET(G4493,-1,,,)+1</f>
        <v>4488</v>
      </c>
      <c r="H4493" s="189">
        <f t="shared" si="1213"/>
        <v>0</v>
      </c>
      <c r="I4493" s="189">
        <f t="shared" si="1219"/>
        <v>0</v>
      </c>
      <c r="J4493" s="179">
        <f t="shared" si="1220"/>
        <v>0</v>
      </c>
      <c r="K4493" s="173" t="s">
        <v>1875</v>
      </c>
      <c r="L4493" s="174" t="str" cm="1">
        <f t="array" aca="1" ref="L4493" ca="1">IF($K4493="",OFFSET(L4493,-1,,,),K4493)</f>
        <v>16.05</v>
      </c>
      <c r="M4493" s="175" t="str" cm="1">
        <f t="array" aca="1" ref="M4493" ca="1">IF(OR($K4493=0,$K4493=""),OFFSET(M4493,-1,,,),O4493)</f>
        <v>MOI</v>
      </c>
      <c r="N4493" s="67" t="s">
        <v>1585</v>
      </c>
      <c r="O4493" s="68" t="s">
        <v>1876</v>
      </c>
      <c r="P4493" s="68"/>
      <c r="Q4493" s="68" t="s">
        <v>3257</v>
      </c>
      <c r="R4493" s="69">
        <v>1</v>
      </c>
      <c r="S4493" s="70">
        <v>1883580.96</v>
      </c>
      <c r="T4493" s="70">
        <v>1883580.96</v>
      </c>
      <c r="U4493" s="67"/>
      <c r="V4493" s="71" t="s">
        <v>2539</v>
      </c>
      <c r="W4493" s="171"/>
      <c r="X4493" s="172"/>
      <c r="Y4493" s="176">
        <f t="shared" si="2147"/>
        <v>0</v>
      </c>
      <c r="AA4493" s="192"/>
    </row>
    <row r="4494" spans="2:27" hidden="1">
      <c r="B4494" s="189">
        <f t="shared" si="1214"/>
        <v>0</v>
      </c>
      <c r="C4494" s="189">
        <f t="shared" ca="1" si="1215"/>
        <v>0</v>
      </c>
      <c r="D4494" s="189">
        <f t="shared" si="1216"/>
        <v>0</v>
      </c>
      <c r="E4494" s="189">
        <f t="shared" ca="1" si="1217"/>
        <v>0</v>
      </c>
      <c r="F4494" s="189">
        <f t="shared" si="1218"/>
        <v>0</v>
      </c>
      <c r="G4494" s="189" cm="1">
        <f t="array" aca="1" ref="G4494" ca="1">OFFSET(G4494,-1,,,)+1</f>
        <v>4489</v>
      </c>
      <c r="H4494" s="189">
        <f t="shared" si="1213"/>
        <v>0</v>
      </c>
      <c r="I4494" s="189">
        <f t="shared" si="1219"/>
        <v>0</v>
      </c>
      <c r="J4494" s="179">
        <f t="shared" si="1220"/>
        <v>0</v>
      </c>
      <c r="K4494" s="173"/>
      <c r="L4494" s="174" t="str" cm="1">
        <f t="array" aca="1" ref="L4494" ca="1">IF($K4494="",OFFSET(L4494,-1,,,),K4494)</f>
        <v>16.05</v>
      </c>
      <c r="M4494" s="175" t="str" cm="1">
        <f t="array" aca="1" ref="M4494" ca="1">IF(OR($K4494=0,$K4494=""),OFFSET(M4494,-1,,,),O4494)</f>
        <v>MOI</v>
      </c>
      <c r="N4494" s="67" t="s">
        <v>3020</v>
      </c>
      <c r="O4494" s="68" t="s">
        <v>1902</v>
      </c>
      <c r="P4494" s="68"/>
      <c r="Q4494" s="68" t="s">
        <v>3259</v>
      </c>
      <c r="R4494" s="69">
        <v>14</v>
      </c>
      <c r="S4494" s="70">
        <v>6175.7058142373353</v>
      </c>
      <c r="T4494" s="70">
        <v>86459.881399322694</v>
      </c>
      <c r="U4494" s="67" t="s">
        <v>1903</v>
      </c>
      <c r="V4494" s="71" t="s">
        <v>1904</v>
      </c>
      <c r="W4494" s="171"/>
      <c r="X4494" s="172"/>
      <c r="Y4494" s="176">
        <f t="shared" si="2147"/>
        <v>0</v>
      </c>
      <c r="AA4494" s="192"/>
    </row>
    <row r="4495" spans="2:27" hidden="1">
      <c r="B4495" s="189">
        <f t="shared" si="1214"/>
        <v>0</v>
      </c>
      <c r="C4495" s="189">
        <f t="shared" ca="1" si="1215"/>
        <v>0</v>
      </c>
      <c r="D4495" s="189">
        <f t="shared" si="1216"/>
        <v>0</v>
      </c>
      <c r="E4495" s="189">
        <f t="shared" ca="1" si="1217"/>
        <v>0</v>
      </c>
      <c r="F4495" s="189">
        <f t="shared" si="1218"/>
        <v>0</v>
      </c>
      <c r="G4495" s="189" cm="1">
        <f t="array" aca="1" ref="G4495" ca="1">OFFSET(G4495,-1,,,)+1</f>
        <v>4490</v>
      </c>
      <c r="H4495" s="189">
        <f t="shared" si="1213"/>
        <v>0</v>
      </c>
      <c r="I4495" s="189">
        <f t="shared" si="1219"/>
        <v>0</v>
      </c>
      <c r="J4495" s="179">
        <f t="shared" si="1220"/>
        <v>0</v>
      </c>
      <c r="K4495" s="173"/>
      <c r="L4495" s="174" t="str" cm="1">
        <f t="array" aca="1" ref="L4495" ca="1">IF($K4495="",OFFSET(L4495,-1,,,),K4495)</f>
        <v>16.05</v>
      </c>
      <c r="M4495" s="175" t="str" cm="1">
        <f t="array" aca="1" ref="M4495" ca="1">IF(OR($K4495=0,$K4495=""),OFFSET(M4495,-1,,,),O4495)</f>
        <v>MOI</v>
      </c>
      <c r="N4495" s="67" t="s">
        <v>3021</v>
      </c>
      <c r="O4495" s="68" t="s">
        <v>3245</v>
      </c>
      <c r="P4495" s="68"/>
      <c r="Q4495" s="68" t="s">
        <v>3259</v>
      </c>
      <c r="R4495" s="69">
        <v>14</v>
      </c>
      <c r="S4495" s="70">
        <v>4002.3320467620015</v>
      </c>
      <c r="T4495" s="70">
        <v>56032.648654668024</v>
      </c>
      <c r="U4495" s="67" t="s">
        <v>1903</v>
      </c>
      <c r="V4495" s="71" t="s">
        <v>1904</v>
      </c>
      <c r="W4495" s="171"/>
      <c r="X4495" s="172"/>
      <c r="Y4495" s="176">
        <f t="shared" si="2147"/>
        <v>0</v>
      </c>
      <c r="AA4495" s="192"/>
    </row>
    <row r="4496" spans="2:27" hidden="1">
      <c r="B4496" s="189">
        <f t="shared" si="1214"/>
        <v>0</v>
      </c>
      <c r="C4496" s="189">
        <f t="shared" ca="1" si="1215"/>
        <v>0</v>
      </c>
      <c r="D4496" s="189">
        <f t="shared" si="1216"/>
        <v>0</v>
      </c>
      <c r="E4496" s="189">
        <f t="shared" ca="1" si="1217"/>
        <v>0</v>
      </c>
      <c r="F4496" s="189">
        <f t="shared" si="1218"/>
        <v>0</v>
      </c>
      <c r="G4496" s="189" cm="1">
        <f t="array" aca="1" ref="G4496" ca="1">OFFSET(G4496,-1,,,)+1</f>
        <v>4491</v>
      </c>
      <c r="H4496" s="189">
        <f t="shared" si="1213"/>
        <v>0</v>
      </c>
      <c r="I4496" s="189">
        <f t="shared" si="1219"/>
        <v>0</v>
      </c>
      <c r="J4496" s="179">
        <f t="shared" si="1220"/>
        <v>0</v>
      </c>
      <c r="K4496" s="173"/>
      <c r="L4496" s="174" t="str" cm="1">
        <f t="array" aca="1" ref="L4496" ca="1">IF($K4496="",OFFSET(L4496,-1,,,),K4496)</f>
        <v>16.05</v>
      </c>
      <c r="M4496" s="175" t="str" cm="1">
        <f t="array" aca="1" ref="M4496" ca="1">IF(OR($K4496=0,$K4496=""),OFFSET(M4496,-1,,,),O4496)</f>
        <v>MOI</v>
      </c>
      <c r="N4496" s="67" t="s">
        <v>3022</v>
      </c>
      <c r="O4496" s="68" t="s">
        <v>3246</v>
      </c>
      <c r="P4496" s="68"/>
      <c r="Q4496" s="68" t="s">
        <v>3259</v>
      </c>
      <c r="R4496" s="69"/>
      <c r="S4496" s="70"/>
      <c r="T4496" s="70">
        <v>0</v>
      </c>
      <c r="U4496" s="67" t="s">
        <v>2158</v>
      </c>
      <c r="V4496" s="71" t="s">
        <v>2159</v>
      </c>
      <c r="W4496" s="171"/>
      <c r="X4496" s="172"/>
      <c r="Y4496" s="176">
        <f t="shared" si="2147"/>
        <v>0</v>
      </c>
      <c r="AA4496" s="192"/>
    </row>
    <row r="4497" spans="2:27" hidden="1">
      <c r="B4497" s="189">
        <f t="shared" si="1214"/>
        <v>0</v>
      </c>
      <c r="C4497" s="189">
        <f t="shared" ca="1" si="1215"/>
        <v>0</v>
      </c>
      <c r="D4497" s="189">
        <f t="shared" si="1216"/>
        <v>0</v>
      </c>
      <c r="E4497" s="189">
        <f t="shared" ca="1" si="1217"/>
        <v>0</v>
      </c>
      <c r="F4497" s="189">
        <f t="shared" si="1218"/>
        <v>0</v>
      </c>
      <c r="G4497" s="189" cm="1">
        <f t="array" aca="1" ref="G4497" ca="1">OFFSET(G4497,-1,,,)+1</f>
        <v>4492</v>
      </c>
      <c r="H4497" s="189">
        <f t="shared" si="1213"/>
        <v>0</v>
      </c>
      <c r="I4497" s="189">
        <f t="shared" si="1219"/>
        <v>0</v>
      </c>
      <c r="J4497" s="179">
        <f t="shared" si="1220"/>
        <v>0</v>
      </c>
      <c r="K4497" s="173"/>
      <c r="L4497" s="174" t="str" cm="1">
        <f t="array" aca="1" ref="L4497" ca="1">IF($K4497="",OFFSET(L4497,-1,,,),K4497)</f>
        <v>16.05</v>
      </c>
      <c r="M4497" s="175" t="str" cm="1">
        <f t="array" aca="1" ref="M4497" ca="1">IF(OR($K4497=0,$K4497=""),OFFSET(M4497,-1,,,),O4497)</f>
        <v>MOI</v>
      </c>
      <c r="N4497" s="67" t="s">
        <v>3023</v>
      </c>
      <c r="O4497" s="68" t="s">
        <v>1899</v>
      </c>
      <c r="P4497" s="68"/>
      <c r="Q4497" s="68" t="s">
        <v>3259</v>
      </c>
      <c r="R4497" s="69">
        <v>14</v>
      </c>
      <c r="S4497" s="70">
        <v>8271.5707962226697</v>
      </c>
      <c r="T4497" s="70">
        <v>115801.99114711737</v>
      </c>
      <c r="U4497" s="67" t="s">
        <v>1900</v>
      </c>
      <c r="V4497" s="71" t="s">
        <v>1901</v>
      </c>
      <c r="W4497" s="171"/>
      <c r="X4497" s="172"/>
      <c r="Y4497" s="176">
        <f t="shared" si="2147"/>
        <v>0</v>
      </c>
      <c r="AA4497" s="192"/>
    </row>
    <row r="4498" spans="2:27" hidden="1">
      <c r="B4498" s="189">
        <f t="shared" si="1214"/>
        <v>0</v>
      </c>
      <c r="C4498" s="189">
        <f t="shared" ca="1" si="1215"/>
        <v>0</v>
      </c>
      <c r="D4498" s="189">
        <f t="shared" si="1216"/>
        <v>0</v>
      </c>
      <c r="E4498" s="189">
        <f t="shared" ca="1" si="1217"/>
        <v>0</v>
      </c>
      <c r="F4498" s="189">
        <f t="shared" si="1218"/>
        <v>0</v>
      </c>
      <c r="G4498" s="189" cm="1">
        <f t="array" aca="1" ref="G4498" ca="1">OFFSET(G4498,-1,,,)+1</f>
        <v>4493</v>
      </c>
      <c r="H4498" s="189">
        <f t="shared" si="1213"/>
        <v>0</v>
      </c>
      <c r="I4498" s="189">
        <f t="shared" si="1219"/>
        <v>0</v>
      </c>
      <c r="J4498" s="179">
        <f t="shared" si="1220"/>
        <v>0</v>
      </c>
      <c r="K4498" s="173"/>
      <c r="L4498" s="174" t="str" cm="1">
        <f t="array" aca="1" ref="L4498" ca="1">IF($K4498="",OFFSET(L4498,-1,,,),K4498)</f>
        <v>16.05</v>
      </c>
      <c r="M4498" s="175" t="str" cm="1">
        <f t="array" aca="1" ref="M4498" ca="1">IF(OR($K4498=0,$K4498=""),OFFSET(M4498,-1,,,),O4498)</f>
        <v>MOI</v>
      </c>
      <c r="N4498" s="67" t="s">
        <v>3024</v>
      </c>
      <c r="O4498" s="68" t="s">
        <v>1889</v>
      </c>
      <c r="P4498" s="68"/>
      <c r="Q4498" s="68" t="s">
        <v>3259</v>
      </c>
      <c r="R4498" s="69">
        <v>14</v>
      </c>
      <c r="S4498" s="70">
        <v>12910.004608133337</v>
      </c>
      <c r="T4498" s="70">
        <v>180740.0645138667</v>
      </c>
      <c r="U4498" s="67" t="s">
        <v>1890</v>
      </c>
      <c r="V4498" s="71" t="s">
        <v>2150</v>
      </c>
      <c r="W4498" s="171"/>
      <c r="X4498" s="172"/>
      <c r="Y4498" s="176">
        <f t="shared" si="2147"/>
        <v>0</v>
      </c>
      <c r="AA4498" s="192"/>
    </row>
    <row r="4499" spans="2:27" hidden="1">
      <c r="B4499" s="189">
        <f t="shared" si="1214"/>
        <v>0</v>
      </c>
      <c r="C4499" s="189">
        <f t="shared" ca="1" si="1215"/>
        <v>0</v>
      </c>
      <c r="D4499" s="189">
        <f t="shared" si="1216"/>
        <v>0</v>
      </c>
      <c r="E4499" s="189">
        <f t="shared" ca="1" si="1217"/>
        <v>0</v>
      </c>
      <c r="F4499" s="189">
        <f t="shared" si="1218"/>
        <v>0</v>
      </c>
      <c r="G4499" s="189" cm="1">
        <f t="array" aca="1" ref="G4499" ca="1">OFFSET(G4499,-1,,,)+1</f>
        <v>4494</v>
      </c>
      <c r="H4499" s="189">
        <f t="shared" si="1213"/>
        <v>0</v>
      </c>
      <c r="I4499" s="189">
        <f t="shared" si="1219"/>
        <v>0</v>
      </c>
      <c r="J4499" s="179">
        <f t="shared" si="1220"/>
        <v>0</v>
      </c>
      <c r="K4499" s="173"/>
      <c r="L4499" s="174" t="str" cm="1">
        <f t="array" aca="1" ref="L4499" ca="1">IF($K4499="",OFFSET(L4499,-1,,,),K4499)</f>
        <v>16.05</v>
      </c>
      <c r="M4499" s="175" t="str" cm="1">
        <f t="array" aca="1" ref="M4499" ca="1">IF(OR($K4499=0,$K4499=""),OFFSET(M4499,-1,,,),O4499)</f>
        <v>MOI</v>
      </c>
      <c r="N4499" s="67" t="s">
        <v>3025</v>
      </c>
      <c r="O4499" s="68" t="s">
        <v>1886</v>
      </c>
      <c r="P4499" s="68"/>
      <c r="Q4499" s="68" t="s">
        <v>3259</v>
      </c>
      <c r="R4499" s="69">
        <v>8</v>
      </c>
      <c r="S4499" s="70">
        <v>12910.004608133337</v>
      </c>
      <c r="T4499" s="70">
        <v>103280.03686506669</v>
      </c>
      <c r="U4499" s="67" t="s">
        <v>1887</v>
      </c>
      <c r="V4499" s="71" t="s">
        <v>1888</v>
      </c>
      <c r="W4499" s="171"/>
      <c r="X4499" s="172"/>
      <c r="Y4499" s="176">
        <f t="shared" si="2147"/>
        <v>0</v>
      </c>
      <c r="AA4499" s="192"/>
    </row>
    <row r="4500" spans="2:27" hidden="1">
      <c r="B4500" s="189">
        <f t="shared" si="1214"/>
        <v>0</v>
      </c>
      <c r="C4500" s="189">
        <f t="shared" ca="1" si="1215"/>
        <v>0</v>
      </c>
      <c r="D4500" s="189">
        <f t="shared" si="1216"/>
        <v>0</v>
      </c>
      <c r="E4500" s="189">
        <f t="shared" ca="1" si="1217"/>
        <v>0</v>
      </c>
      <c r="F4500" s="189">
        <f t="shared" si="1218"/>
        <v>0</v>
      </c>
      <c r="G4500" s="189" cm="1">
        <f t="array" aca="1" ref="G4500" ca="1">OFFSET(G4500,-1,,,)+1</f>
        <v>4495</v>
      </c>
      <c r="H4500" s="189">
        <f t="shared" si="1213"/>
        <v>0</v>
      </c>
      <c r="I4500" s="189">
        <f t="shared" si="1219"/>
        <v>0</v>
      </c>
      <c r="J4500" s="179">
        <f t="shared" si="1220"/>
        <v>0</v>
      </c>
      <c r="K4500" s="173"/>
      <c r="L4500" s="174" t="str" cm="1">
        <f t="array" aca="1" ref="L4500" ca="1">IF($K4500="",OFFSET(L4500,-1,,,),K4500)</f>
        <v>16.05</v>
      </c>
      <c r="M4500" s="175" t="str" cm="1">
        <f t="array" aca="1" ref="M4500" ca="1">IF(OR($K4500=0,$K4500=""),OFFSET(M4500,-1,,,),O4500)</f>
        <v>MOI</v>
      </c>
      <c r="N4500" s="67" t="s">
        <v>3026</v>
      </c>
      <c r="O4500" s="68" t="s">
        <v>3247</v>
      </c>
      <c r="P4500" s="68"/>
      <c r="Q4500" s="68" t="s">
        <v>3259</v>
      </c>
      <c r="R4500" s="69"/>
      <c r="S4500" s="70"/>
      <c r="T4500" s="70">
        <v>0</v>
      </c>
      <c r="U4500" s="67" t="s">
        <v>1879</v>
      </c>
      <c r="V4500" s="71" t="s">
        <v>1880</v>
      </c>
      <c r="W4500" s="171"/>
      <c r="X4500" s="172"/>
      <c r="Y4500" s="176">
        <f t="shared" si="2147"/>
        <v>0</v>
      </c>
      <c r="AA4500" s="192"/>
    </row>
    <row r="4501" spans="2:27" hidden="1">
      <c r="B4501" s="189">
        <f t="shared" si="1214"/>
        <v>0</v>
      </c>
      <c r="C4501" s="189">
        <f t="shared" ca="1" si="1215"/>
        <v>0</v>
      </c>
      <c r="D4501" s="189">
        <f t="shared" si="1216"/>
        <v>0</v>
      </c>
      <c r="E4501" s="189">
        <f t="shared" ca="1" si="1217"/>
        <v>0</v>
      </c>
      <c r="F4501" s="189">
        <f t="shared" si="1218"/>
        <v>0</v>
      </c>
      <c r="G4501" s="189" cm="1">
        <f t="array" aca="1" ref="G4501" ca="1">OFFSET(G4501,-1,,,)+1</f>
        <v>4496</v>
      </c>
      <c r="H4501" s="189">
        <f t="shared" si="1213"/>
        <v>0</v>
      </c>
      <c r="I4501" s="189">
        <f t="shared" si="1219"/>
        <v>0</v>
      </c>
      <c r="J4501" s="179">
        <f t="shared" si="1220"/>
        <v>0</v>
      </c>
      <c r="K4501" s="173"/>
      <c r="L4501" s="174" t="str" cm="1">
        <f t="array" aca="1" ref="L4501" ca="1">IF($K4501="",OFFSET(L4501,-1,,,),K4501)</f>
        <v>16.05</v>
      </c>
      <c r="M4501" s="175" t="str" cm="1">
        <f t="array" aca="1" ref="M4501" ca="1">IF(OR($K4501=0,$K4501=""),OFFSET(M4501,-1,,,),O4501)</f>
        <v>MOI</v>
      </c>
      <c r="N4501" s="67" t="s">
        <v>3027</v>
      </c>
      <c r="O4501" s="68" t="s">
        <v>4928</v>
      </c>
      <c r="P4501" s="68"/>
      <c r="Q4501" s="68" t="s">
        <v>3259</v>
      </c>
      <c r="R4501" s="69">
        <v>14</v>
      </c>
      <c r="S4501" s="70">
        <v>17231.980900000002</v>
      </c>
      <c r="T4501" s="70">
        <v>241247.73260000005</v>
      </c>
      <c r="U4501" s="67" t="s">
        <v>1879</v>
      </c>
      <c r="V4501" s="71" t="s">
        <v>1880</v>
      </c>
      <c r="W4501" s="171"/>
      <c r="X4501" s="172"/>
      <c r="Y4501" s="176">
        <f t="shared" si="2147"/>
        <v>0</v>
      </c>
      <c r="AA4501" s="192"/>
    </row>
    <row r="4502" spans="2:27" hidden="1">
      <c r="B4502" s="189">
        <f t="shared" si="1214"/>
        <v>0</v>
      </c>
      <c r="C4502" s="189">
        <f t="shared" ca="1" si="1215"/>
        <v>0</v>
      </c>
      <c r="D4502" s="189">
        <f t="shared" si="1216"/>
        <v>0</v>
      </c>
      <c r="E4502" s="189">
        <f t="shared" ca="1" si="1217"/>
        <v>0</v>
      </c>
      <c r="F4502" s="189">
        <f t="shared" si="1218"/>
        <v>0</v>
      </c>
      <c r="G4502" s="189" cm="1">
        <f t="array" aca="1" ref="G4502" ca="1">OFFSET(G4502,-1,,,)+1</f>
        <v>4497</v>
      </c>
      <c r="H4502" s="189">
        <f t="shared" si="1213"/>
        <v>0</v>
      </c>
      <c r="I4502" s="189">
        <f t="shared" si="1219"/>
        <v>0</v>
      </c>
      <c r="J4502" s="179">
        <f t="shared" si="1220"/>
        <v>0</v>
      </c>
      <c r="K4502" s="173"/>
      <c r="L4502" s="174" t="str" cm="1">
        <f t="array" aca="1" ref="L4502" ca="1">IF($K4502="",OFFSET(L4502,-1,,,),K4502)</f>
        <v>16.05</v>
      </c>
      <c r="M4502" s="175" t="str" cm="1">
        <f t="array" aca="1" ref="M4502" ca="1">IF(OR($K4502=0,$K4502=""),OFFSET(M4502,-1,,,),O4502)</f>
        <v>MOI</v>
      </c>
      <c r="N4502" s="67" t="s">
        <v>1877</v>
      </c>
      <c r="O4502" s="68" t="s">
        <v>1878</v>
      </c>
      <c r="P4502" s="68"/>
      <c r="Q4502" s="68" t="s">
        <v>3259</v>
      </c>
      <c r="R4502" s="69">
        <v>14</v>
      </c>
      <c r="S4502" s="70">
        <v>7677.8746000000001</v>
      </c>
      <c r="T4502" s="70">
        <v>107490.2444</v>
      </c>
      <c r="U4502" s="67" t="s">
        <v>1879</v>
      </c>
      <c r="V4502" s="71" t="s">
        <v>1880</v>
      </c>
      <c r="W4502" s="171"/>
      <c r="X4502" s="172"/>
      <c r="Y4502" s="176">
        <f t="shared" si="2147"/>
        <v>0</v>
      </c>
      <c r="AA4502" s="192"/>
    </row>
    <row r="4503" spans="2:27" hidden="1">
      <c r="B4503" s="189">
        <f t="shared" si="1214"/>
        <v>0</v>
      </c>
      <c r="C4503" s="189">
        <f t="shared" ca="1" si="1215"/>
        <v>0</v>
      </c>
      <c r="D4503" s="189">
        <f t="shared" si="1216"/>
        <v>0</v>
      </c>
      <c r="E4503" s="189">
        <f t="shared" ca="1" si="1217"/>
        <v>0</v>
      </c>
      <c r="F4503" s="189">
        <f t="shared" si="1218"/>
        <v>0</v>
      </c>
      <c r="G4503" s="189" cm="1">
        <f t="array" aca="1" ref="G4503" ca="1">OFFSET(G4503,-1,,,)+1</f>
        <v>4498</v>
      </c>
      <c r="H4503" s="189">
        <f t="shared" si="1213"/>
        <v>0</v>
      </c>
      <c r="I4503" s="189">
        <f t="shared" si="1219"/>
        <v>0</v>
      </c>
      <c r="J4503" s="179">
        <f t="shared" si="1220"/>
        <v>0</v>
      </c>
      <c r="K4503" s="173"/>
      <c r="L4503" s="174" t="str" cm="1">
        <f t="array" aca="1" ref="L4503" ca="1">IF($K4503="",OFFSET(L4503,-1,,,),K4503)</f>
        <v>16.05</v>
      </c>
      <c r="M4503" s="175" t="str" cm="1">
        <f t="array" aca="1" ref="M4503" ca="1">IF(OR($K4503=0,$K4503=""),OFFSET(M4503,-1,,,),O4503)</f>
        <v>MOI</v>
      </c>
      <c r="N4503" s="67" t="s">
        <v>3028</v>
      </c>
      <c r="O4503" s="68" t="s">
        <v>1891</v>
      </c>
      <c r="P4503" s="68"/>
      <c r="Q4503" s="68" t="s">
        <v>3259</v>
      </c>
      <c r="R4503" s="69">
        <v>42</v>
      </c>
      <c r="S4503" s="70">
        <v>3788.8245900000006</v>
      </c>
      <c r="T4503" s="70">
        <v>159130.63278000001</v>
      </c>
      <c r="U4503" s="67" t="s">
        <v>1892</v>
      </c>
      <c r="V4503" s="71" t="s">
        <v>1893</v>
      </c>
      <c r="W4503" s="171"/>
      <c r="X4503" s="172"/>
      <c r="Y4503" s="176">
        <f t="shared" si="2147"/>
        <v>0</v>
      </c>
      <c r="AA4503" s="192"/>
    </row>
    <row r="4504" spans="2:27" hidden="1">
      <c r="B4504" s="189">
        <f t="shared" si="1214"/>
        <v>0</v>
      </c>
      <c r="C4504" s="189">
        <f t="shared" ca="1" si="1215"/>
        <v>0</v>
      </c>
      <c r="D4504" s="189">
        <f t="shared" si="1216"/>
        <v>0</v>
      </c>
      <c r="E4504" s="189">
        <f t="shared" ca="1" si="1217"/>
        <v>0</v>
      </c>
      <c r="F4504" s="189">
        <f t="shared" si="1218"/>
        <v>0</v>
      </c>
      <c r="G4504" s="189" cm="1">
        <f t="array" aca="1" ref="G4504" ca="1">OFFSET(G4504,-1,,,)+1</f>
        <v>4499</v>
      </c>
      <c r="H4504" s="189">
        <f t="shared" si="1213"/>
        <v>0</v>
      </c>
      <c r="I4504" s="189">
        <f t="shared" si="1219"/>
        <v>0</v>
      </c>
      <c r="J4504" s="179">
        <f t="shared" si="1220"/>
        <v>0</v>
      </c>
      <c r="K4504" s="173"/>
      <c r="L4504" s="174" t="str" cm="1">
        <f t="array" aca="1" ref="L4504" ca="1">IF($K4504="",OFFSET(L4504,-1,,,),K4504)</f>
        <v>16.05</v>
      </c>
      <c r="M4504" s="175" t="str" cm="1">
        <f t="array" aca="1" ref="M4504" ca="1">IF(OR($K4504=0,$K4504=""),OFFSET(M4504,-1,,,),O4504)</f>
        <v>MOI</v>
      </c>
      <c r="N4504" s="67" t="s">
        <v>3029</v>
      </c>
      <c r="O4504" s="68" t="s">
        <v>1894</v>
      </c>
      <c r="P4504" s="68"/>
      <c r="Q4504" s="68" t="s">
        <v>3259</v>
      </c>
      <c r="R4504" s="69">
        <v>14</v>
      </c>
      <c r="S4504" s="70">
        <v>3788.8245900000006</v>
      </c>
      <c r="T4504" s="70">
        <v>53043.54426000001</v>
      </c>
      <c r="U4504" s="67" t="s">
        <v>1895</v>
      </c>
      <c r="V4504" s="71" t="s">
        <v>2153</v>
      </c>
      <c r="W4504" s="171"/>
      <c r="X4504" s="172"/>
      <c r="Y4504" s="176">
        <f t="shared" si="2147"/>
        <v>0</v>
      </c>
      <c r="AA4504" s="192"/>
    </row>
    <row r="4505" spans="2:27" hidden="1">
      <c r="B4505" s="189">
        <f t="shared" si="1214"/>
        <v>0</v>
      </c>
      <c r="C4505" s="189">
        <f t="shared" ca="1" si="1215"/>
        <v>0</v>
      </c>
      <c r="D4505" s="189">
        <f t="shared" si="1216"/>
        <v>0</v>
      </c>
      <c r="E4505" s="189">
        <f t="shared" ca="1" si="1217"/>
        <v>0</v>
      </c>
      <c r="F4505" s="189">
        <f t="shared" si="1218"/>
        <v>0</v>
      </c>
      <c r="G4505" s="189" cm="1">
        <f t="array" aca="1" ref="G4505" ca="1">OFFSET(G4505,-1,,,)+1</f>
        <v>4500</v>
      </c>
      <c r="H4505" s="189">
        <f t="shared" ref="H4505:H4538" si="2148">IF(OR($K4505=0,$K4505=""),$W4505,0)</f>
        <v>0</v>
      </c>
      <c r="I4505" s="189">
        <f t="shared" si="1219"/>
        <v>0</v>
      </c>
      <c r="J4505" s="179">
        <f t="shared" si="1220"/>
        <v>0</v>
      </c>
      <c r="K4505" s="173"/>
      <c r="L4505" s="174" t="str" cm="1">
        <f t="array" aca="1" ref="L4505" ca="1">IF($K4505="",OFFSET(L4505,-1,,,),K4505)</f>
        <v>16.05</v>
      </c>
      <c r="M4505" s="175" t="str" cm="1">
        <f t="array" aca="1" ref="M4505" ca="1">IF(OR($K4505=0,$K4505=""),OFFSET(M4505,-1,,,),O4505)</f>
        <v>MOI</v>
      </c>
      <c r="N4505" s="67" t="s">
        <v>3030</v>
      </c>
      <c r="O4505" s="68" t="s">
        <v>1883</v>
      </c>
      <c r="P4505" s="68"/>
      <c r="Q4505" s="68" t="s">
        <v>3259</v>
      </c>
      <c r="R4505" s="69">
        <v>3.5</v>
      </c>
      <c r="S4505" s="70">
        <v>22970.642</v>
      </c>
      <c r="T4505" s="70">
        <v>80397.247000000003</v>
      </c>
      <c r="U4505" s="67" t="s">
        <v>1884</v>
      </c>
      <c r="V4505" s="71" t="s">
        <v>1885</v>
      </c>
      <c r="W4505" s="171"/>
      <c r="X4505" s="172"/>
      <c r="Y4505" s="176">
        <f t="shared" si="2147"/>
        <v>0</v>
      </c>
      <c r="AA4505" s="192"/>
    </row>
    <row r="4506" spans="2:27" hidden="1">
      <c r="B4506" s="189">
        <f t="shared" ref="B4506:B4526" si="2149">IF(J4506=0,0,U4506)</f>
        <v>0</v>
      </c>
      <c r="C4506" s="189">
        <f t="shared" ref="C4506:C4526" ca="1" si="2150">IF(OR(J4506=0,I4506=0),0,IF(_xlfn.IFNA(MATCH(B4506,OFFSET($B$5,,,$G4506,),),0)&gt;0,0,MAX(OFFSET($C$5,,,$G4506,))+1))</f>
        <v>0</v>
      </c>
      <c r="D4506" s="189">
        <f t="shared" ref="D4506:D4526" si="2151">IF(J4506=0,0,N4506&amp;"-"&amp;U4506)</f>
        <v>0</v>
      </c>
      <c r="E4506" s="189">
        <f t="shared" ref="E4506:E4526" ca="1" si="2152">IF(OR(J4506=0,I4506=0),0,IF(_xlfn.IFNA(MATCH(D4506,OFFSET($D$5,,,$G4506,),),0)&gt;0,0,_xlfn.MAXIFS(OFFSET($E$5,,,$G4506,),OFFSET($J$5,,,$G4506,),J4506)+1))</f>
        <v>0</v>
      </c>
      <c r="F4506" s="189">
        <f t="shared" ref="F4506:F4526" si="2153">IF(J4506=0,0,E4506&amp;"-"&amp;N4506)</f>
        <v>0</v>
      </c>
      <c r="G4506" s="189" cm="1">
        <f t="array" aca="1" ref="G4506" ca="1">OFFSET(G4506,-1,,,)+1</f>
        <v>4501</v>
      </c>
      <c r="H4506" s="189">
        <f t="shared" si="2148"/>
        <v>0</v>
      </c>
      <c r="I4506" s="189">
        <f t="shared" ref="I4506:I4526" si="2154">H4506*R4506</f>
        <v>0</v>
      </c>
      <c r="J4506" s="179">
        <f t="shared" ref="J4506:J4526" si="2155">IF(AND(I4506&lt;&gt;0,OR(K4506=0,K4506="")),N4506&amp;" - Mapa",0)</f>
        <v>0</v>
      </c>
      <c r="K4506" s="173"/>
      <c r="L4506" s="174" t="str" cm="1">
        <f t="array" aca="1" ref="L4506" ca="1">IF($K4506="",OFFSET(L4506,-1,,,),K4506)</f>
        <v>16.05</v>
      </c>
      <c r="M4506" s="175" t="str" cm="1">
        <f t="array" aca="1" ref="M4506" ca="1">IF(OR($K4506=0,$K4506=""),OFFSET(M4506,-1,,,),O4506)</f>
        <v>MOI</v>
      </c>
      <c r="N4506" s="67" t="s">
        <v>1881</v>
      </c>
      <c r="O4506" s="68" t="s">
        <v>3248</v>
      </c>
      <c r="P4506" s="68"/>
      <c r="Q4506" s="68" t="s">
        <v>3259</v>
      </c>
      <c r="R4506" s="69">
        <v>14</v>
      </c>
      <c r="S4506" s="70">
        <v>26775.134567479337</v>
      </c>
      <c r="T4506" s="70">
        <v>374851.88394471072</v>
      </c>
      <c r="U4506" s="67" t="s">
        <v>2148</v>
      </c>
      <c r="V4506" s="71" t="s">
        <v>2149</v>
      </c>
      <c r="W4506" s="171"/>
      <c r="X4506" s="172"/>
      <c r="Y4506" s="176">
        <f t="shared" si="2147"/>
        <v>0</v>
      </c>
      <c r="AA4506" s="192"/>
    </row>
    <row r="4507" spans="2:27" hidden="1">
      <c r="B4507" s="189">
        <f t="shared" si="2149"/>
        <v>0</v>
      </c>
      <c r="C4507" s="189">
        <f t="shared" ca="1" si="2150"/>
        <v>0</v>
      </c>
      <c r="D4507" s="189">
        <f t="shared" si="2151"/>
        <v>0</v>
      </c>
      <c r="E4507" s="189">
        <f t="shared" ca="1" si="2152"/>
        <v>0</v>
      </c>
      <c r="F4507" s="189">
        <f t="shared" si="2153"/>
        <v>0</v>
      </c>
      <c r="G4507" s="189" cm="1">
        <f t="array" aca="1" ref="G4507" ca="1">OFFSET(G4507,-1,,,)+1</f>
        <v>4502</v>
      </c>
      <c r="H4507" s="189">
        <f t="shared" si="2148"/>
        <v>0</v>
      </c>
      <c r="I4507" s="189">
        <f t="shared" si="2154"/>
        <v>0</v>
      </c>
      <c r="J4507" s="179">
        <f t="shared" si="2155"/>
        <v>0</v>
      </c>
      <c r="K4507" s="173"/>
      <c r="L4507" s="174" t="str" cm="1">
        <f t="array" aca="1" ref="L4507" ca="1">IF($K4507="",OFFSET(L4507,-1,,,),K4507)</f>
        <v>16.05</v>
      </c>
      <c r="M4507" s="175" t="str" cm="1">
        <f t="array" aca="1" ref="M4507" ca="1">IF(OR($K4507=0,$K4507=""),OFFSET(M4507,-1,,,),O4507)</f>
        <v>MOI</v>
      </c>
      <c r="N4507" s="67" t="s">
        <v>3031</v>
      </c>
      <c r="O4507" s="68" t="s">
        <v>1896</v>
      </c>
      <c r="P4507" s="68"/>
      <c r="Q4507" s="68" t="s">
        <v>3259</v>
      </c>
      <c r="R4507" s="69">
        <v>11.5</v>
      </c>
      <c r="S4507" s="70">
        <v>10877.830426166671</v>
      </c>
      <c r="T4507" s="70">
        <v>125095.04990091671</v>
      </c>
      <c r="U4507" s="67" t="s">
        <v>1897</v>
      </c>
      <c r="V4507" s="71" t="s">
        <v>1898</v>
      </c>
      <c r="W4507" s="171"/>
      <c r="X4507" s="172"/>
      <c r="Y4507" s="176">
        <f t="shared" si="2147"/>
        <v>0</v>
      </c>
      <c r="AA4507" s="192"/>
    </row>
    <row r="4508" spans="2:27" hidden="1">
      <c r="B4508" s="189">
        <f t="shared" si="2149"/>
        <v>0</v>
      </c>
      <c r="C4508" s="189">
        <f t="shared" ca="1" si="2150"/>
        <v>0</v>
      </c>
      <c r="D4508" s="189">
        <f t="shared" si="2151"/>
        <v>0</v>
      </c>
      <c r="E4508" s="189">
        <f t="shared" ca="1" si="2152"/>
        <v>0</v>
      </c>
      <c r="F4508" s="189">
        <f t="shared" si="2153"/>
        <v>0</v>
      </c>
      <c r="G4508" s="189" cm="1">
        <f t="array" aca="1" ref="G4508" ca="1">OFFSET(G4508,-1,,,)+1</f>
        <v>4503</v>
      </c>
      <c r="H4508" s="189">
        <f t="shared" si="2148"/>
        <v>0</v>
      </c>
      <c r="I4508" s="189">
        <f t="shared" si="2154"/>
        <v>0</v>
      </c>
      <c r="J4508" s="179">
        <f t="shared" si="2155"/>
        <v>0</v>
      </c>
      <c r="K4508" s="173"/>
      <c r="L4508" s="174" t="str" cm="1">
        <f t="array" aca="1" ref="L4508" ca="1">IF($K4508="",OFFSET(L4508,-1,,,),K4508)</f>
        <v>16.05</v>
      </c>
      <c r="M4508" s="175" t="str" cm="1">
        <f t="array" aca="1" ref="M4508" ca="1">IF(OR($K4508=0,$K4508=""),OFFSET(M4508,-1,,,),O4508)</f>
        <v>MOI</v>
      </c>
      <c r="N4508" s="67" t="s">
        <v>3032</v>
      </c>
      <c r="O4508" s="68" t="s">
        <v>1905</v>
      </c>
      <c r="P4508" s="68"/>
      <c r="Q4508" s="68" t="s">
        <v>3257</v>
      </c>
      <c r="R4508" s="69">
        <v>177</v>
      </c>
      <c r="S4508" s="70"/>
      <c r="T4508" s="70">
        <v>129210</v>
      </c>
      <c r="U4508" s="67" t="s">
        <v>2172</v>
      </c>
      <c r="V4508" s="71" t="s">
        <v>2173</v>
      </c>
      <c r="W4508" s="171"/>
      <c r="X4508" s="172"/>
      <c r="Y4508" s="176">
        <f t="shared" si="2147"/>
        <v>0</v>
      </c>
      <c r="AA4508" s="192"/>
    </row>
    <row r="4509" spans="2:27" hidden="1">
      <c r="B4509" s="189">
        <f t="shared" si="2149"/>
        <v>0</v>
      </c>
      <c r="C4509" s="189">
        <f t="shared" ca="1" si="2150"/>
        <v>0</v>
      </c>
      <c r="D4509" s="189">
        <f t="shared" si="2151"/>
        <v>0</v>
      </c>
      <c r="E4509" s="189">
        <f t="shared" ca="1" si="2152"/>
        <v>0</v>
      </c>
      <c r="F4509" s="189">
        <f t="shared" si="2153"/>
        <v>0</v>
      </c>
      <c r="G4509" s="189" cm="1">
        <f t="array" aca="1" ref="G4509" ca="1">OFFSET(G4509,-1,,,)+1</f>
        <v>4504</v>
      </c>
      <c r="H4509" s="189">
        <f t="shared" si="2148"/>
        <v>0</v>
      </c>
      <c r="I4509" s="189">
        <f t="shared" si="2154"/>
        <v>0</v>
      </c>
      <c r="J4509" s="179">
        <f t="shared" si="2155"/>
        <v>0</v>
      </c>
      <c r="K4509" s="173"/>
      <c r="L4509" s="174" t="str" cm="1">
        <f t="array" aca="1" ref="L4509" ca="1">IF($K4509="",OFFSET(L4509,-1,,,),K4509)</f>
        <v>16.05</v>
      </c>
      <c r="M4509" s="175" t="str" cm="1">
        <f t="array" aca="1" ref="M4509" ca="1">IF(OR($K4509=0,$K4509=""),OFFSET(M4509,-1,,,),O4509)</f>
        <v>MOI</v>
      </c>
      <c r="N4509" s="67" t="s">
        <v>3033</v>
      </c>
      <c r="O4509" s="68" t="s">
        <v>3249</v>
      </c>
      <c r="P4509" s="68"/>
      <c r="Q4509" s="68" t="s">
        <v>3257</v>
      </c>
      <c r="R4509" s="69"/>
      <c r="S4509" s="70">
        <v>805</v>
      </c>
      <c r="T4509" s="70">
        <v>0</v>
      </c>
      <c r="U4509" s="67" t="s">
        <v>2172</v>
      </c>
      <c r="V4509" s="71" t="s">
        <v>2173</v>
      </c>
      <c r="W4509" s="171"/>
      <c r="X4509" s="172"/>
      <c r="Y4509" s="176">
        <f t="shared" si="2147"/>
        <v>0</v>
      </c>
      <c r="AA4509" s="192"/>
    </row>
    <row r="4510" spans="2:27" hidden="1">
      <c r="B4510" s="189">
        <f t="shared" si="2149"/>
        <v>0</v>
      </c>
      <c r="C4510" s="189">
        <f t="shared" ca="1" si="2150"/>
        <v>0</v>
      </c>
      <c r="D4510" s="189">
        <f t="shared" si="2151"/>
        <v>0</v>
      </c>
      <c r="E4510" s="189">
        <f t="shared" ca="1" si="2152"/>
        <v>0</v>
      </c>
      <c r="F4510" s="189">
        <f t="shared" si="2153"/>
        <v>0</v>
      </c>
      <c r="G4510" s="189" cm="1">
        <f t="array" aca="1" ref="G4510" ca="1">OFFSET(G4510,-1,,,)+1</f>
        <v>4505</v>
      </c>
      <c r="H4510" s="189">
        <f t="shared" si="2148"/>
        <v>0</v>
      </c>
      <c r="I4510" s="189">
        <f t="shared" si="2154"/>
        <v>0</v>
      </c>
      <c r="J4510" s="179">
        <f t="shared" si="2155"/>
        <v>0</v>
      </c>
      <c r="K4510" s="173"/>
      <c r="L4510" s="174" t="str" cm="1">
        <f t="array" aca="1" ref="L4510" ca="1">IF($K4510="",OFFSET(L4510,-1,,,),K4510)</f>
        <v>16.05</v>
      </c>
      <c r="M4510" s="175" t="str" cm="1">
        <f t="array" aca="1" ref="M4510" ca="1">IF(OR($K4510=0,$K4510=""),OFFSET(M4510,-1,,,),O4510)</f>
        <v>MOI</v>
      </c>
      <c r="N4510" s="67" t="s">
        <v>1882</v>
      </c>
      <c r="O4510" s="68" t="s">
        <v>1908</v>
      </c>
      <c r="P4510" s="68"/>
      <c r="Q4510" s="68" t="s">
        <v>3257</v>
      </c>
      <c r="R4510" s="69">
        <v>177</v>
      </c>
      <c r="S4510" s="70"/>
      <c r="T4510" s="70">
        <v>70800</v>
      </c>
      <c r="U4510" s="67" t="s">
        <v>1909</v>
      </c>
      <c r="V4510" s="71" t="s">
        <v>1910</v>
      </c>
      <c r="W4510" s="171"/>
      <c r="X4510" s="172"/>
      <c r="Y4510" s="176">
        <f t="shared" si="2147"/>
        <v>0</v>
      </c>
      <c r="AA4510" s="192"/>
    </row>
    <row r="4511" spans="2:27" hidden="1">
      <c r="B4511" s="189">
        <f t="shared" si="2149"/>
        <v>0</v>
      </c>
      <c r="C4511" s="189">
        <f t="shared" ca="1" si="2150"/>
        <v>0</v>
      </c>
      <c r="D4511" s="189">
        <f t="shared" si="2151"/>
        <v>0</v>
      </c>
      <c r="E4511" s="189">
        <f t="shared" ca="1" si="2152"/>
        <v>0</v>
      </c>
      <c r="F4511" s="189">
        <f t="shared" si="2153"/>
        <v>0</v>
      </c>
      <c r="G4511" s="189" cm="1">
        <f t="array" aca="1" ref="G4511" ca="1">OFFSET(G4511,-1,,,)+1</f>
        <v>4506</v>
      </c>
      <c r="H4511" s="189">
        <f t="shared" si="2148"/>
        <v>0</v>
      </c>
      <c r="I4511" s="189">
        <f t="shared" si="2154"/>
        <v>0</v>
      </c>
      <c r="J4511" s="179">
        <f t="shared" si="2155"/>
        <v>0</v>
      </c>
      <c r="K4511" s="173"/>
      <c r="L4511" s="174" t="str" cm="1">
        <f t="array" aca="1" ref="L4511" ca="1">IF($K4511="",OFFSET(L4511,-1,,,),K4511)</f>
        <v>16.05</v>
      </c>
      <c r="M4511" s="175" t="str" cm="1">
        <f t="array" aca="1" ref="M4511" ca="1">IF(OR($K4511=0,$K4511=""),OFFSET(M4511,-1,,,),O4511)</f>
        <v>MOI</v>
      </c>
      <c r="N4511" s="67" t="s">
        <v>4186</v>
      </c>
      <c r="O4511" s="68" t="s">
        <v>2152</v>
      </c>
      <c r="P4511" s="68"/>
      <c r="Q4511" s="68" t="s">
        <v>3259</v>
      </c>
      <c r="R4511" s="69"/>
      <c r="S4511" s="70"/>
      <c r="T4511" s="70"/>
      <c r="U4511" s="67" t="s">
        <v>2151</v>
      </c>
      <c r="V4511" s="71" t="s">
        <v>2152</v>
      </c>
      <c r="W4511" s="171"/>
      <c r="X4511" s="172"/>
      <c r="Y4511" s="176">
        <f t="shared" si="2147"/>
        <v>0</v>
      </c>
      <c r="AA4511" s="192"/>
    </row>
    <row r="4512" spans="2:27" hidden="1">
      <c r="B4512" s="189">
        <f t="shared" si="2149"/>
        <v>0</v>
      </c>
      <c r="C4512" s="189">
        <f t="shared" ca="1" si="2150"/>
        <v>0</v>
      </c>
      <c r="D4512" s="189">
        <f t="shared" si="2151"/>
        <v>0</v>
      </c>
      <c r="E4512" s="189">
        <f t="shared" ca="1" si="2152"/>
        <v>0</v>
      </c>
      <c r="F4512" s="189">
        <f t="shared" si="2153"/>
        <v>0</v>
      </c>
      <c r="G4512" s="189" cm="1">
        <f t="array" aca="1" ref="G4512" ca="1">OFFSET(G4512,-1,,,)+1</f>
        <v>4507</v>
      </c>
      <c r="H4512" s="189">
        <f t="shared" si="2148"/>
        <v>0</v>
      </c>
      <c r="I4512" s="189">
        <f t="shared" si="2154"/>
        <v>0</v>
      </c>
      <c r="J4512" s="179">
        <f t="shared" si="2155"/>
        <v>0</v>
      </c>
      <c r="K4512" s="173"/>
      <c r="L4512" s="174" t="str" cm="1">
        <f t="array" aca="1" ref="L4512" ca="1">IF($K4512="",OFFSET(L4512,-1,,,),K4512)</f>
        <v>16.05</v>
      </c>
      <c r="M4512" s="175" t="str" cm="1">
        <f t="array" aca="1" ref="M4512" ca="1">IF(OR($K4512=0,$K4512=""),OFFSET(M4512,-1,,,),O4512)</f>
        <v>MOI</v>
      </c>
      <c r="N4512" s="67" t="s">
        <v>4187</v>
      </c>
      <c r="O4512" s="68" t="s">
        <v>2171</v>
      </c>
      <c r="P4512" s="68"/>
      <c r="Q4512" s="68" t="s">
        <v>3259</v>
      </c>
      <c r="R4512" s="69"/>
      <c r="S4512" s="70"/>
      <c r="T4512" s="70"/>
      <c r="U4512" s="67" t="s">
        <v>2170</v>
      </c>
      <c r="V4512" s="71" t="s">
        <v>2171</v>
      </c>
      <c r="W4512" s="171"/>
      <c r="X4512" s="172"/>
      <c r="Y4512" s="176">
        <f t="shared" si="2147"/>
        <v>0</v>
      </c>
      <c r="AA4512" s="192"/>
    </row>
    <row r="4513" spans="2:27" hidden="1">
      <c r="B4513" s="189">
        <f t="shared" si="2149"/>
        <v>0</v>
      </c>
      <c r="C4513" s="189">
        <f t="shared" ca="1" si="2150"/>
        <v>0</v>
      </c>
      <c r="D4513" s="189">
        <f t="shared" si="2151"/>
        <v>0</v>
      </c>
      <c r="E4513" s="189">
        <f t="shared" ca="1" si="2152"/>
        <v>0</v>
      </c>
      <c r="F4513" s="189">
        <f t="shared" si="2153"/>
        <v>0</v>
      </c>
      <c r="G4513" s="189" cm="1">
        <f t="array" aca="1" ref="G4513" ca="1">OFFSET(G4513,-1,,,)+1</f>
        <v>4508</v>
      </c>
      <c r="H4513" s="189">
        <f t="shared" si="2148"/>
        <v>0</v>
      </c>
      <c r="I4513" s="189">
        <f t="shared" si="2154"/>
        <v>0</v>
      </c>
      <c r="J4513" s="179">
        <f t="shared" si="2155"/>
        <v>0</v>
      </c>
      <c r="K4513" s="173"/>
      <c r="L4513" s="174" t="str" cm="1">
        <f t="array" aca="1" ref="L4513" ca="1">IF($K4513="",OFFSET(L4513,-1,,,),K4513)</f>
        <v>16.05</v>
      </c>
      <c r="M4513" s="175" t="str" cm="1">
        <f t="array" aca="1" ref="M4513" ca="1">IF(OR($K4513=0,$K4513=""),OFFSET(M4513,-1,,,),O4513)</f>
        <v>MOI</v>
      </c>
      <c r="N4513" s="67" t="s">
        <v>4188</v>
      </c>
      <c r="O4513" s="68" t="s">
        <v>1825</v>
      </c>
      <c r="P4513" s="68"/>
      <c r="Q4513" s="68" t="s">
        <v>3259</v>
      </c>
      <c r="R4513" s="69"/>
      <c r="S4513" s="70"/>
      <c r="T4513" s="70"/>
      <c r="U4513" s="67" t="s">
        <v>1824</v>
      </c>
      <c r="V4513" s="71" t="s">
        <v>1825</v>
      </c>
      <c r="W4513" s="171"/>
      <c r="X4513" s="172"/>
      <c r="Y4513" s="176">
        <f t="shared" si="2147"/>
        <v>0</v>
      </c>
      <c r="AA4513" s="192"/>
    </row>
    <row r="4514" spans="2:27" hidden="1">
      <c r="B4514" s="189">
        <f t="shared" si="2149"/>
        <v>0</v>
      </c>
      <c r="C4514" s="189">
        <f t="shared" ca="1" si="2150"/>
        <v>0</v>
      </c>
      <c r="D4514" s="189">
        <f t="shared" si="2151"/>
        <v>0</v>
      </c>
      <c r="E4514" s="189">
        <f t="shared" ca="1" si="2152"/>
        <v>0</v>
      </c>
      <c r="F4514" s="189">
        <f t="shared" si="2153"/>
        <v>0</v>
      </c>
      <c r="G4514" s="189" cm="1">
        <f t="array" aca="1" ref="G4514" ca="1">OFFSET(G4514,-1,,,)+1</f>
        <v>4509</v>
      </c>
      <c r="H4514" s="189">
        <f t="shared" si="2148"/>
        <v>0</v>
      </c>
      <c r="I4514" s="189">
        <f t="shared" si="2154"/>
        <v>0</v>
      </c>
      <c r="J4514" s="179">
        <f t="shared" si="2155"/>
        <v>0</v>
      </c>
      <c r="K4514" s="173"/>
      <c r="L4514" s="174" t="str" cm="1">
        <f t="array" aca="1" ref="L4514" ca="1">IF($K4514="",OFFSET(L4514,-1,,,),K4514)</f>
        <v>16.05</v>
      </c>
      <c r="M4514" s="175" t="str" cm="1">
        <f t="array" aca="1" ref="M4514" ca="1">IF(OR($K4514=0,$K4514=""),OFFSET(M4514,-1,,,),O4514)</f>
        <v>MOI</v>
      </c>
      <c r="N4514" s="67" t="s">
        <v>4189</v>
      </c>
      <c r="O4514" s="68" t="s">
        <v>2161</v>
      </c>
      <c r="P4514" s="68"/>
      <c r="Q4514" s="68" t="s">
        <v>3259</v>
      </c>
      <c r="R4514" s="69"/>
      <c r="S4514" s="70"/>
      <c r="T4514" s="70"/>
      <c r="U4514" s="67" t="s">
        <v>2160</v>
      </c>
      <c r="V4514" s="71" t="s">
        <v>2161</v>
      </c>
      <c r="W4514" s="171"/>
      <c r="X4514" s="172"/>
      <c r="Y4514" s="176">
        <f t="shared" si="2147"/>
        <v>0</v>
      </c>
      <c r="AA4514" s="192"/>
    </row>
    <row r="4515" spans="2:27" hidden="1">
      <c r="B4515" s="189">
        <f t="shared" si="2149"/>
        <v>0</v>
      </c>
      <c r="C4515" s="189">
        <f t="shared" ca="1" si="2150"/>
        <v>0</v>
      </c>
      <c r="D4515" s="189">
        <f t="shared" si="2151"/>
        <v>0</v>
      </c>
      <c r="E4515" s="189">
        <f t="shared" ca="1" si="2152"/>
        <v>0</v>
      </c>
      <c r="F4515" s="189">
        <f t="shared" si="2153"/>
        <v>0</v>
      </c>
      <c r="G4515" s="189" cm="1">
        <f t="array" aca="1" ref="G4515" ca="1">OFFSET(G4515,-1,,,)+1</f>
        <v>4510</v>
      </c>
      <c r="H4515" s="189">
        <f t="shared" si="2148"/>
        <v>0</v>
      </c>
      <c r="I4515" s="189">
        <f t="shared" si="2154"/>
        <v>0</v>
      </c>
      <c r="J4515" s="179">
        <f t="shared" si="2155"/>
        <v>0</v>
      </c>
      <c r="K4515" s="173"/>
      <c r="L4515" s="174" t="str" cm="1">
        <f t="array" aca="1" ref="L4515" ca="1">IF($K4515="",OFFSET(L4515,-1,,,),K4515)</f>
        <v>16.05</v>
      </c>
      <c r="M4515" s="175" t="str" cm="1">
        <f t="array" aca="1" ref="M4515" ca="1">IF(OR($K4515=0,$K4515=""),OFFSET(M4515,-1,,,),O4515)</f>
        <v>MOI</v>
      </c>
      <c r="N4515" s="67" t="s">
        <v>4190</v>
      </c>
      <c r="O4515" s="68" t="s">
        <v>2165</v>
      </c>
      <c r="P4515" s="68"/>
      <c r="Q4515" s="68" t="s">
        <v>3259</v>
      </c>
      <c r="R4515" s="69"/>
      <c r="S4515" s="70"/>
      <c r="T4515" s="70">
        <v>0</v>
      </c>
      <c r="U4515" s="67" t="s">
        <v>2164</v>
      </c>
      <c r="V4515" s="71" t="s">
        <v>2165</v>
      </c>
      <c r="W4515" s="171"/>
      <c r="X4515" s="172"/>
      <c r="Y4515" s="176">
        <f t="shared" si="2147"/>
        <v>0</v>
      </c>
      <c r="AA4515" s="192"/>
    </row>
    <row r="4516" spans="2:27" hidden="1">
      <c r="B4516" s="189">
        <f t="shared" si="2149"/>
        <v>0</v>
      </c>
      <c r="C4516" s="189">
        <f t="shared" ca="1" si="2150"/>
        <v>0</v>
      </c>
      <c r="D4516" s="189">
        <f t="shared" si="2151"/>
        <v>0</v>
      </c>
      <c r="E4516" s="189">
        <f t="shared" ca="1" si="2152"/>
        <v>0</v>
      </c>
      <c r="F4516" s="189">
        <f t="shared" si="2153"/>
        <v>0</v>
      </c>
      <c r="G4516" s="189" cm="1">
        <f t="array" aca="1" ref="G4516" ca="1">OFFSET(G4516,-1,,,)+1</f>
        <v>4511</v>
      </c>
      <c r="H4516" s="189">
        <f t="shared" si="2148"/>
        <v>0</v>
      </c>
      <c r="I4516" s="189">
        <f t="shared" si="2154"/>
        <v>0</v>
      </c>
      <c r="J4516" s="179">
        <f t="shared" si="2155"/>
        <v>0</v>
      </c>
      <c r="K4516" s="173"/>
      <c r="L4516" s="174" t="str" cm="1">
        <f t="array" aca="1" ref="L4516" ca="1">IF($K4516="",OFFSET(L4516,-1,,,),K4516)</f>
        <v>16.05</v>
      </c>
      <c r="M4516" s="175" t="str" cm="1">
        <f t="array" aca="1" ref="M4516" ca="1">IF(OR($K4516=0,$K4516=""),OFFSET(M4516,-1,,,),O4516)</f>
        <v>MOI</v>
      </c>
      <c r="N4516" s="67" t="s">
        <v>4191</v>
      </c>
      <c r="O4516" s="68" t="s">
        <v>2163</v>
      </c>
      <c r="P4516" s="68"/>
      <c r="Q4516" s="68" t="s">
        <v>3259</v>
      </c>
      <c r="R4516" s="69"/>
      <c r="S4516" s="70"/>
      <c r="T4516" s="70">
        <v>0</v>
      </c>
      <c r="U4516" s="67" t="s">
        <v>2162</v>
      </c>
      <c r="V4516" s="71" t="s">
        <v>2163</v>
      </c>
      <c r="W4516" s="171"/>
      <c r="X4516" s="172"/>
      <c r="Y4516" s="176">
        <f t="shared" si="2147"/>
        <v>0</v>
      </c>
      <c r="AA4516" s="192"/>
    </row>
    <row r="4517" spans="2:27" hidden="1">
      <c r="B4517" s="189">
        <f t="shared" si="2149"/>
        <v>0</v>
      </c>
      <c r="C4517" s="189">
        <f t="shared" ca="1" si="2150"/>
        <v>0</v>
      </c>
      <c r="D4517" s="189">
        <f t="shared" si="2151"/>
        <v>0</v>
      </c>
      <c r="E4517" s="189">
        <f t="shared" ca="1" si="2152"/>
        <v>0</v>
      </c>
      <c r="F4517" s="189">
        <f t="shared" si="2153"/>
        <v>0</v>
      </c>
      <c r="G4517" s="189" cm="1">
        <f t="array" aca="1" ref="G4517" ca="1">OFFSET(G4517,-1,,,)+1</f>
        <v>4512</v>
      </c>
      <c r="H4517" s="189">
        <f t="shared" si="2148"/>
        <v>0</v>
      </c>
      <c r="I4517" s="189">
        <f t="shared" si="2154"/>
        <v>0</v>
      </c>
      <c r="J4517" s="179">
        <f t="shared" si="2155"/>
        <v>0</v>
      </c>
      <c r="K4517" s="173"/>
      <c r="L4517" s="174" t="str" cm="1">
        <f t="array" aca="1" ref="L4517" ca="1">IF($K4517="",OFFSET(L4517,-1,,,),K4517)</f>
        <v>16.05</v>
      </c>
      <c r="M4517" s="175" t="str" cm="1">
        <f t="array" aca="1" ref="M4517" ca="1">IF(OR($K4517=0,$K4517=""),OFFSET(M4517,-1,,,),O4517)</f>
        <v>MOI</v>
      </c>
      <c r="N4517" s="67" t="s">
        <v>4192</v>
      </c>
      <c r="O4517" s="68" t="s">
        <v>2175</v>
      </c>
      <c r="P4517" s="68"/>
      <c r="Q4517" s="68" t="s">
        <v>3259</v>
      </c>
      <c r="R4517" s="69"/>
      <c r="S4517" s="70"/>
      <c r="T4517" s="70"/>
      <c r="U4517" s="67" t="s">
        <v>2174</v>
      </c>
      <c r="V4517" s="71" t="s">
        <v>2175</v>
      </c>
      <c r="W4517" s="171"/>
      <c r="X4517" s="172"/>
      <c r="Y4517" s="176">
        <f t="shared" si="2147"/>
        <v>0</v>
      </c>
      <c r="AA4517" s="192"/>
    </row>
    <row r="4518" spans="2:27" hidden="1">
      <c r="B4518" s="189">
        <f t="shared" si="2149"/>
        <v>0</v>
      </c>
      <c r="C4518" s="189">
        <f t="shared" ca="1" si="2150"/>
        <v>0</v>
      </c>
      <c r="D4518" s="189">
        <f t="shared" si="2151"/>
        <v>0</v>
      </c>
      <c r="E4518" s="189">
        <f t="shared" ca="1" si="2152"/>
        <v>0</v>
      </c>
      <c r="F4518" s="189">
        <f t="shared" si="2153"/>
        <v>0</v>
      </c>
      <c r="G4518" s="189" cm="1">
        <f t="array" aca="1" ref="G4518" ca="1">OFFSET(G4518,-1,,,)+1</f>
        <v>4513</v>
      </c>
      <c r="H4518" s="189">
        <f t="shared" si="2148"/>
        <v>0</v>
      </c>
      <c r="I4518" s="189">
        <f t="shared" si="2154"/>
        <v>0</v>
      </c>
      <c r="J4518" s="179">
        <f t="shared" si="2155"/>
        <v>0</v>
      </c>
      <c r="K4518" s="173"/>
      <c r="L4518" s="174" t="str" cm="1">
        <f t="array" aca="1" ref="L4518" ca="1">IF($K4518="",OFFSET(L4518,-1,,,),K4518)</f>
        <v>16.05</v>
      </c>
      <c r="M4518" s="175" t="str" cm="1">
        <f t="array" aca="1" ref="M4518" ca="1">IF(OR($K4518=0,$K4518=""),OFFSET(M4518,-1,,,),O4518)</f>
        <v>MOI</v>
      </c>
      <c r="N4518" s="67" t="s">
        <v>4193</v>
      </c>
      <c r="O4518" s="68" t="s">
        <v>2157</v>
      </c>
      <c r="P4518" s="68"/>
      <c r="Q4518" s="68" t="s">
        <v>3259</v>
      </c>
      <c r="R4518" s="69"/>
      <c r="S4518" s="70"/>
      <c r="T4518" s="70"/>
      <c r="U4518" s="67" t="s">
        <v>2156</v>
      </c>
      <c r="V4518" s="71" t="s">
        <v>2157</v>
      </c>
      <c r="W4518" s="171"/>
      <c r="X4518" s="172"/>
      <c r="Y4518" s="176">
        <f t="shared" si="2147"/>
        <v>0</v>
      </c>
      <c r="AA4518" s="192"/>
    </row>
    <row r="4519" spans="2:27" hidden="1">
      <c r="B4519" s="189">
        <f t="shared" si="2149"/>
        <v>0</v>
      </c>
      <c r="C4519" s="189">
        <f t="shared" ca="1" si="2150"/>
        <v>0</v>
      </c>
      <c r="D4519" s="189">
        <f t="shared" si="2151"/>
        <v>0</v>
      </c>
      <c r="E4519" s="189">
        <f t="shared" ca="1" si="2152"/>
        <v>0</v>
      </c>
      <c r="F4519" s="189">
        <f t="shared" si="2153"/>
        <v>0</v>
      </c>
      <c r="G4519" s="189" cm="1">
        <f t="array" aca="1" ref="G4519" ca="1">OFFSET(G4519,-1,,,)+1</f>
        <v>4514</v>
      </c>
      <c r="H4519" s="189">
        <f t="shared" si="2148"/>
        <v>0</v>
      </c>
      <c r="I4519" s="189">
        <f t="shared" si="2154"/>
        <v>0</v>
      </c>
      <c r="J4519" s="179">
        <f t="shared" si="2155"/>
        <v>0</v>
      </c>
      <c r="K4519" s="173"/>
      <c r="L4519" s="174" t="str" cm="1">
        <f t="array" aca="1" ref="L4519" ca="1">IF($K4519="",OFFSET(L4519,-1,,,),K4519)</f>
        <v>16.05</v>
      </c>
      <c r="M4519" s="175" t="str" cm="1">
        <f t="array" aca="1" ref="M4519" ca="1">IF(OR($K4519=0,$K4519=""),OFFSET(M4519,-1,,,),O4519)</f>
        <v>MOI</v>
      </c>
      <c r="N4519" s="67" t="s">
        <v>4194</v>
      </c>
      <c r="O4519" s="68" t="s">
        <v>2167</v>
      </c>
      <c r="P4519" s="68"/>
      <c r="Q4519" s="68" t="s">
        <v>3259</v>
      </c>
      <c r="R4519" s="69"/>
      <c r="S4519" s="70"/>
      <c r="T4519" s="70"/>
      <c r="U4519" s="67" t="s">
        <v>2166</v>
      </c>
      <c r="V4519" s="71" t="s">
        <v>2167</v>
      </c>
      <c r="W4519" s="171"/>
      <c r="X4519" s="172"/>
      <c r="Y4519" s="176">
        <f t="shared" si="2147"/>
        <v>0</v>
      </c>
      <c r="AA4519" s="192"/>
    </row>
    <row r="4520" spans="2:27" hidden="1">
      <c r="B4520" s="189">
        <f t="shared" si="2149"/>
        <v>0</v>
      </c>
      <c r="C4520" s="189">
        <f t="shared" ca="1" si="2150"/>
        <v>0</v>
      </c>
      <c r="D4520" s="189">
        <f t="shared" si="2151"/>
        <v>0</v>
      </c>
      <c r="E4520" s="189">
        <f t="shared" ca="1" si="2152"/>
        <v>0</v>
      </c>
      <c r="F4520" s="189">
        <f t="shared" si="2153"/>
        <v>0</v>
      </c>
      <c r="G4520" s="189" cm="1">
        <f t="array" aca="1" ref="G4520" ca="1">OFFSET(G4520,-1,,,)+1</f>
        <v>4515</v>
      </c>
      <c r="H4520" s="189">
        <f t="shared" si="2148"/>
        <v>0</v>
      </c>
      <c r="I4520" s="189">
        <f t="shared" si="2154"/>
        <v>0</v>
      </c>
      <c r="J4520" s="179">
        <f t="shared" si="2155"/>
        <v>0</v>
      </c>
      <c r="K4520" s="173"/>
      <c r="L4520" s="174" t="str" cm="1">
        <f t="array" aca="1" ref="L4520" ca="1">IF($K4520="",OFFSET(L4520,-1,,,),K4520)</f>
        <v>16.05</v>
      </c>
      <c r="M4520" s="175" t="str" cm="1">
        <f t="array" aca="1" ref="M4520" ca="1">IF(OR($K4520=0,$K4520=""),OFFSET(M4520,-1,,,),O4520)</f>
        <v>MOI</v>
      </c>
      <c r="N4520" s="67" t="s">
        <v>4195</v>
      </c>
      <c r="O4520" s="68" t="s">
        <v>2177</v>
      </c>
      <c r="P4520" s="68"/>
      <c r="Q4520" s="68" t="s">
        <v>3259</v>
      </c>
      <c r="R4520" s="69"/>
      <c r="S4520" s="70"/>
      <c r="T4520" s="70"/>
      <c r="U4520" s="67" t="s">
        <v>2176</v>
      </c>
      <c r="V4520" s="71" t="s">
        <v>2177</v>
      </c>
      <c r="W4520" s="171"/>
      <c r="X4520" s="172"/>
      <c r="Y4520" s="176">
        <f t="shared" si="2147"/>
        <v>0</v>
      </c>
      <c r="AA4520" s="192"/>
    </row>
    <row r="4521" spans="2:27" hidden="1">
      <c r="B4521" s="189">
        <f t="shared" si="2149"/>
        <v>0</v>
      </c>
      <c r="C4521" s="189">
        <f t="shared" ca="1" si="2150"/>
        <v>0</v>
      </c>
      <c r="D4521" s="189">
        <f t="shared" si="2151"/>
        <v>0</v>
      </c>
      <c r="E4521" s="189">
        <f t="shared" ca="1" si="2152"/>
        <v>0</v>
      </c>
      <c r="F4521" s="189">
        <f t="shared" si="2153"/>
        <v>0</v>
      </c>
      <c r="G4521" s="189" cm="1">
        <f t="array" aca="1" ref="G4521" ca="1">OFFSET(G4521,-1,,,)+1</f>
        <v>4516</v>
      </c>
      <c r="H4521" s="189">
        <f t="shared" si="2148"/>
        <v>0</v>
      </c>
      <c r="I4521" s="189">
        <f t="shared" si="2154"/>
        <v>0</v>
      </c>
      <c r="J4521" s="179">
        <f t="shared" si="2155"/>
        <v>0</v>
      </c>
      <c r="K4521" s="173"/>
      <c r="L4521" s="174" t="str" cm="1">
        <f t="array" aca="1" ref="L4521" ca="1">IF($K4521="",OFFSET(L4521,-1,,,),K4521)</f>
        <v>16.05</v>
      </c>
      <c r="M4521" s="175" t="str" cm="1">
        <f t="array" aca="1" ref="M4521" ca="1">IF(OR($K4521=0,$K4521=""),OFFSET(M4521,-1,,,),O4521)</f>
        <v>MOI</v>
      </c>
      <c r="N4521" s="67" t="s">
        <v>4196</v>
      </c>
      <c r="O4521" s="68" t="s">
        <v>2155</v>
      </c>
      <c r="P4521" s="68"/>
      <c r="Q4521" s="68" t="s">
        <v>3259</v>
      </c>
      <c r="R4521" s="69"/>
      <c r="S4521" s="70"/>
      <c r="T4521" s="70"/>
      <c r="U4521" s="67" t="s">
        <v>2154</v>
      </c>
      <c r="V4521" s="71" t="s">
        <v>2155</v>
      </c>
      <c r="W4521" s="171"/>
      <c r="X4521" s="172"/>
      <c r="Y4521" s="176">
        <f t="shared" si="2147"/>
        <v>0</v>
      </c>
      <c r="AA4521" s="192"/>
    </row>
    <row r="4522" spans="2:27">
      <c r="B4522" s="189">
        <f t="shared" si="2149"/>
        <v>0</v>
      </c>
      <c r="C4522" s="189">
        <f t="shared" ca="1" si="2150"/>
        <v>0</v>
      </c>
      <c r="D4522" s="189">
        <f t="shared" si="2151"/>
        <v>0</v>
      </c>
      <c r="E4522" s="189">
        <f t="shared" ca="1" si="2152"/>
        <v>0</v>
      </c>
      <c r="F4522" s="189">
        <f t="shared" si="2153"/>
        <v>0</v>
      </c>
      <c r="G4522" s="189" cm="1">
        <f t="array" aca="1" ref="G4522" ca="1">OFFSET(G4522,-1,,,)+1</f>
        <v>4517</v>
      </c>
      <c r="H4522" s="189">
        <f t="shared" si="2148"/>
        <v>0</v>
      </c>
      <c r="I4522" s="189">
        <f t="shared" si="2154"/>
        <v>0</v>
      </c>
      <c r="J4522" s="179">
        <f t="shared" si="2155"/>
        <v>0</v>
      </c>
      <c r="K4522" s="173" t="s">
        <v>1911</v>
      </c>
      <c r="L4522" s="174" t="str" cm="1">
        <f t="array" aca="1" ref="L4522" ca="1">IF($K4522="",OFFSET(L4522,-1,,,),K4522)</f>
        <v>16.06</v>
      </c>
      <c r="M4522" s="175" t="str" cm="1">
        <f t="array" aca="1" ref="M4522" ca="1">IF(OR($K4522=0,$K4522=""),OFFSET(M4522,-1,,,),O4522)</f>
        <v>MOD</v>
      </c>
      <c r="N4522" s="67" t="s">
        <v>1585</v>
      </c>
      <c r="O4522" s="68" t="s">
        <v>1912</v>
      </c>
      <c r="P4522" s="68"/>
      <c r="Q4522" s="68" t="s">
        <v>3257</v>
      </c>
      <c r="R4522" s="69">
        <v>1</v>
      </c>
      <c r="S4522" s="70">
        <v>932938.17</v>
      </c>
      <c r="T4522" s="70">
        <v>932938.17</v>
      </c>
      <c r="U4522" s="67"/>
      <c r="V4522" s="71" t="s">
        <v>2539</v>
      </c>
      <c r="W4522" s="171"/>
      <c r="X4522" s="172"/>
      <c r="Y4522" s="176">
        <f t="shared" si="2147"/>
        <v>0</v>
      </c>
      <c r="AA4522" s="192"/>
    </row>
    <row r="4523" spans="2:27" hidden="1">
      <c r="B4523" s="189">
        <f t="shared" si="2149"/>
        <v>0</v>
      </c>
      <c r="C4523" s="189">
        <f t="shared" ca="1" si="2150"/>
        <v>0</v>
      </c>
      <c r="D4523" s="189">
        <f t="shared" si="2151"/>
        <v>0</v>
      </c>
      <c r="E4523" s="189">
        <f t="shared" ca="1" si="2152"/>
        <v>0</v>
      </c>
      <c r="F4523" s="189">
        <f t="shared" si="2153"/>
        <v>0</v>
      </c>
      <c r="G4523" s="189" cm="1">
        <f t="array" aca="1" ref="G4523" ca="1">OFFSET(G4523,-1,,,)+1</f>
        <v>4518</v>
      </c>
      <c r="H4523" s="189">
        <f t="shared" si="2148"/>
        <v>0</v>
      </c>
      <c r="I4523" s="189">
        <f t="shared" si="2154"/>
        <v>0</v>
      </c>
      <c r="J4523" s="179">
        <f t="shared" si="2155"/>
        <v>0</v>
      </c>
      <c r="K4523" s="173"/>
      <c r="L4523" s="174" t="str" cm="1">
        <f t="array" aca="1" ref="L4523" ca="1">IF($K4523="",OFFSET(L4523,-1,,,),K4523)</f>
        <v>16.06</v>
      </c>
      <c r="M4523" s="175" t="str" cm="1">
        <f t="array" aca="1" ref="M4523" ca="1">IF(OR($K4523=0,$K4523=""),OFFSET(M4523,-1,,,),O4523)</f>
        <v>MOD</v>
      </c>
      <c r="N4523" s="67" t="s">
        <v>3034</v>
      </c>
      <c r="O4523" s="68" t="s">
        <v>1918</v>
      </c>
      <c r="P4523" s="68"/>
      <c r="Q4523" s="68" t="s">
        <v>3269</v>
      </c>
      <c r="R4523" s="69">
        <v>9</v>
      </c>
      <c r="S4523" s="70">
        <v>4626.6574487419994</v>
      </c>
      <c r="T4523" s="70">
        <v>41808.168497148668</v>
      </c>
      <c r="U4523" s="67" t="s">
        <v>1919</v>
      </c>
      <c r="V4523" s="71" t="s">
        <v>1920</v>
      </c>
      <c r="W4523" s="171"/>
      <c r="X4523" s="172"/>
      <c r="Y4523" s="176">
        <f t="shared" si="2147"/>
        <v>0</v>
      </c>
      <c r="AA4523" s="192"/>
    </row>
    <row r="4524" spans="2:27" hidden="1">
      <c r="B4524" s="189">
        <f t="shared" si="2149"/>
        <v>0</v>
      </c>
      <c r="C4524" s="189">
        <f t="shared" ca="1" si="2150"/>
        <v>0</v>
      </c>
      <c r="D4524" s="189">
        <f t="shared" si="2151"/>
        <v>0</v>
      </c>
      <c r="E4524" s="189">
        <f t="shared" ca="1" si="2152"/>
        <v>0</v>
      </c>
      <c r="F4524" s="189">
        <f t="shared" si="2153"/>
        <v>0</v>
      </c>
      <c r="G4524" s="189" cm="1">
        <f t="array" aca="1" ref="G4524" ca="1">OFFSET(G4524,-1,,,)+1</f>
        <v>4519</v>
      </c>
      <c r="H4524" s="189">
        <f t="shared" si="2148"/>
        <v>0</v>
      </c>
      <c r="I4524" s="189">
        <f t="shared" si="2154"/>
        <v>0</v>
      </c>
      <c r="J4524" s="179">
        <f t="shared" si="2155"/>
        <v>0</v>
      </c>
      <c r="K4524" s="173"/>
      <c r="L4524" s="174" t="str" cm="1">
        <f t="array" aca="1" ref="L4524" ca="1">IF($K4524="",OFFSET(L4524,-1,,,),K4524)</f>
        <v>16.06</v>
      </c>
      <c r="M4524" s="175" t="str" cm="1">
        <f t="array" aca="1" ref="M4524" ca="1">IF(OR($K4524=0,$K4524=""),OFFSET(M4524,-1,,,),O4524)</f>
        <v>MOD</v>
      </c>
      <c r="N4524" s="67" t="s">
        <v>3035</v>
      </c>
      <c r="O4524" s="68" t="s">
        <v>1921</v>
      </c>
      <c r="P4524" s="68"/>
      <c r="Q4524" s="68" t="s">
        <v>3269</v>
      </c>
      <c r="R4524" s="69">
        <v>20.399999999999999</v>
      </c>
      <c r="S4524" s="70">
        <v>4593.4604811743548</v>
      </c>
      <c r="T4524" s="70">
        <v>157166.59154473332</v>
      </c>
      <c r="U4524" s="67" t="s">
        <v>1922</v>
      </c>
      <c r="V4524" s="71" t="s">
        <v>1923</v>
      </c>
      <c r="W4524" s="171"/>
      <c r="X4524" s="172"/>
      <c r="Y4524" s="176">
        <f t="shared" si="2147"/>
        <v>0</v>
      </c>
      <c r="AA4524" s="192"/>
    </row>
    <row r="4525" spans="2:27" hidden="1">
      <c r="B4525" s="189">
        <f t="shared" si="2149"/>
        <v>0</v>
      </c>
      <c r="C4525" s="189">
        <f t="shared" ca="1" si="2150"/>
        <v>0</v>
      </c>
      <c r="D4525" s="189">
        <f t="shared" si="2151"/>
        <v>0</v>
      </c>
      <c r="E4525" s="189">
        <f t="shared" ca="1" si="2152"/>
        <v>0</v>
      </c>
      <c r="F4525" s="189">
        <f t="shared" si="2153"/>
        <v>0</v>
      </c>
      <c r="G4525" s="189" cm="1">
        <f t="array" aca="1" ref="G4525" ca="1">OFFSET(G4525,-1,,,)+1</f>
        <v>4520</v>
      </c>
      <c r="H4525" s="189">
        <f t="shared" si="2148"/>
        <v>0</v>
      </c>
      <c r="I4525" s="189">
        <f t="shared" si="2154"/>
        <v>0</v>
      </c>
      <c r="J4525" s="179">
        <f t="shared" si="2155"/>
        <v>0</v>
      </c>
      <c r="K4525" s="173"/>
      <c r="L4525" s="174" t="str" cm="1">
        <f t="array" aca="1" ref="L4525" ca="1">IF($K4525="",OFFSET(L4525,-1,,,),K4525)</f>
        <v>16.06</v>
      </c>
      <c r="M4525" s="175" t="str" cm="1">
        <f t="array" aca="1" ref="M4525" ca="1">IF(OR($K4525=0,$K4525=""),OFFSET(M4525,-1,,,),O4525)</f>
        <v>MOD</v>
      </c>
      <c r="N4525" s="67" t="s">
        <v>3036</v>
      </c>
      <c r="O4525" s="68" t="s">
        <v>3250</v>
      </c>
      <c r="P4525" s="68"/>
      <c r="Q4525" s="68" t="s">
        <v>3269</v>
      </c>
      <c r="R4525" s="69"/>
      <c r="S4525" s="70"/>
      <c r="T4525" s="70">
        <v>0</v>
      </c>
      <c r="U4525" s="67" t="s">
        <v>2182</v>
      </c>
      <c r="V4525" s="71" t="s">
        <v>2183</v>
      </c>
      <c r="W4525" s="171"/>
      <c r="X4525" s="172"/>
      <c r="Y4525" s="176">
        <f t="shared" si="2147"/>
        <v>0</v>
      </c>
      <c r="AA4525" s="192"/>
    </row>
    <row r="4526" spans="2:27" hidden="1">
      <c r="B4526" s="189">
        <f t="shared" si="2149"/>
        <v>0</v>
      </c>
      <c r="C4526" s="189">
        <f t="shared" ca="1" si="2150"/>
        <v>0</v>
      </c>
      <c r="D4526" s="189">
        <f t="shared" si="2151"/>
        <v>0</v>
      </c>
      <c r="E4526" s="189">
        <f t="shared" ca="1" si="2152"/>
        <v>0</v>
      </c>
      <c r="F4526" s="189">
        <f t="shared" si="2153"/>
        <v>0</v>
      </c>
      <c r="G4526" s="189" cm="1">
        <f t="array" aca="1" ref="G4526" ca="1">OFFSET(G4526,-1,,,)+1</f>
        <v>4521</v>
      </c>
      <c r="H4526" s="189">
        <f t="shared" si="2148"/>
        <v>0</v>
      </c>
      <c r="I4526" s="189">
        <f t="shared" si="2154"/>
        <v>0</v>
      </c>
      <c r="J4526" s="179">
        <f t="shared" si="2155"/>
        <v>0</v>
      </c>
      <c r="K4526" s="173"/>
      <c r="L4526" s="174" t="str" cm="1">
        <f t="array" aca="1" ref="L4526" ca="1">IF($K4526="",OFFSET(L4526,-1,,,),K4526)</f>
        <v>16.06</v>
      </c>
      <c r="M4526" s="175" t="str" cm="1">
        <f t="array" aca="1" ref="M4526" ca="1">IF(OR($K4526=0,$K4526=""),OFFSET(M4526,-1,,,),O4526)</f>
        <v>MOD</v>
      </c>
      <c r="N4526" s="67" t="s">
        <v>3037</v>
      </c>
      <c r="O4526" s="68" t="s">
        <v>1915</v>
      </c>
      <c r="P4526" s="68"/>
      <c r="Q4526" s="68" t="s">
        <v>3269</v>
      </c>
      <c r="R4526" s="69">
        <v>14</v>
      </c>
      <c r="S4526" s="70">
        <v>5972.5954995926668</v>
      </c>
      <c r="T4526" s="70">
        <v>83616.336994297337</v>
      </c>
      <c r="U4526" s="67" t="s">
        <v>1916</v>
      </c>
      <c r="V4526" s="71" t="s">
        <v>1917</v>
      </c>
      <c r="W4526" s="171"/>
      <c r="X4526" s="172"/>
      <c r="Y4526" s="176">
        <f t="shared" si="2147"/>
        <v>0</v>
      </c>
      <c r="AA4526" s="192"/>
    </row>
    <row r="4527" spans="2:27" hidden="1">
      <c r="B4527" s="189">
        <f t="shared" ref="B4527:B4538" si="2156">IF(J4527=0,0,U4527)</f>
        <v>0</v>
      </c>
      <c r="C4527" s="189">
        <f t="shared" ref="C4527:C4538" ca="1" si="2157">IF(OR(J4527=0,I4527=0),0,IF(_xlfn.IFNA(MATCH(B4527,OFFSET($B$5,,,$G4527,),),0)&gt;0,0,MAX(OFFSET($C$5,,,$G4527,))+1))</f>
        <v>0</v>
      </c>
      <c r="D4527" s="189">
        <f t="shared" ref="D4527:D4538" si="2158">IF(J4527=0,0,N4527&amp;"-"&amp;U4527)</f>
        <v>0</v>
      </c>
      <c r="E4527" s="189">
        <f t="shared" ref="E4527:E4538" ca="1" si="2159">IF(OR(J4527=0,I4527=0),0,IF(_xlfn.IFNA(MATCH(D4527,OFFSET($D$5,,,$G4527,),),0)&gt;0,0,_xlfn.MAXIFS(OFFSET($E$5,,,$G4527,),OFFSET($J$5,,,$G4527,),J4527)+1))</f>
        <v>0</v>
      </c>
      <c r="F4527" s="189">
        <f t="shared" ref="F4527:F4538" si="2160">IF(J4527=0,0,E4527&amp;"-"&amp;N4527)</f>
        <v>0</v>
      </c>
      <c r="G4527" s="189" cm="1">
        <f t="array" aca="1" ref="G4527" ca="1">OFFSET(G4527,-1,,,)+1</f>
        <v>4522</v>
      </c>
      <c r="H4527" s="189">
        <f t="shared" si="2148"/>
        <v>0</v>
      </c>
      <c r="I4527" s="189">
        <f t="shared" ref="I4527:I4538" si="2161">H4527*R4527</f>
        <v>0</v>
      </c>
      <c r="J4527" s="179">
        <f t="shared" ref="J4527:J4538" si="2162">IF(AND(I4527&lt;&gt;0,OR(K4527=0,K4527="")),N4527&amp;" - Mapa",0)</f>
        <v>0</v>
      </c>
      <c r="K4527" s="173"/>
      <c r="L4527" s="174" t="str" cm="1">
        <f t="array" aca="1" ref="L4527" ca="1">IF($K4527="",OFFSET(L4527,-1,,,),K4527)</f>
        <v>16.06</v>
      </c>
      <c r="M4527" s="175" t="str" cm="1">
        <f t="array" aca="1" ref="M4527" ca="1">IF(OR($K4527=0,$K4527=""),OFFSET(M4527,-1,,,),O4527)</f>
        <v>MOD</v>
      </c>
      <c r="N4527" s="67" t="s">
        <v>1913</v>
      </c>
      <c r="O4527" s="68" t="s">
        <v>1914</v>
      </c>
      <c r="P4527" s="68"/>
      <c r="Q4527" s="68" t="s">
        <v>3269</v>
      </c>
      <c r="R4527" s="69">
        <v>89</v>
      </c>
      <c r="S4527" s="70">
        <v>4908.462998086</v>
      </c>
      <c r="T4527" s="70">
        <v>436853.20682965399</v>
      </c>
      <c r="U4527" s="67" t="s">
        <v>230</v>
      </c>
      <c r="V4527" s="71" t="s">
        <v>231</v>
      </c>
      <c r="W4527" s="171"/>
      <c r="X4527" s="172"/>
      <c r="Y4527" s="176">
        <f t="shared" ref="Y4527:Y4538" si="2163">X4527+W4527</f>
        <v>0</v>
      </c>
      <c r="AA4527" s="192"/>
    </row>
    <row r="4528" spans="2:27" hidden="1">
      <c r="B4528" s="189">
        <f t="shared" si="2156"/>
        <v>0</v>
      </c>
      <c r="C4528" s="189">
        <f t="shared" ca="1" si="2157"/>
        <v>0</v>
      </c>
      <c r="D4528" s="189">
        <f t="shared" si="2158"/>
        <v>0</v>
      </c>
      <c r="E4528" s="189">
        <f t="shared" ca="1" si="2159"/>
        <v>0</v>
      </c>
      <c r="F4528" s="189">
        <f t="shared" si="2160"/>
        <v>0</v>
      </c>
      <c r="G4528" s="189" cm="1">
        <f t="array" aca="1" ref="G4528" ca="1">OFFSET(G4528,-1,,,)+1</f>
        <v>4523</v>
      </c>
      <c r="H4528" s="189">
        <f t="shared" si="2148"/>
        <v>0</v>
      </c>
      <c r="I4528" s="189">
        <f t="shared" si="2161"/>
        <v>0</v>
      </c>
      <c r="J4528" s="179">
        <f t="shared" si="2162"/>
        <v>0</v>
      </c>
      <c r="K4528" s="173"/>
      <c r="L4528" s="174" t="str" cm="1">
        <f t="array" aca="1" ref="L4528" ca="1">IF($K4528="",OFFSET(L4528,-1,,,),K4528)</f>
        <v>16.06</v>
      </c>
      <c r="M4528" s="175" t="str" cm="1">
        <f t="array" aca="1" ref="M4528" ca="1">IF(OR($K4528=0,$K4528=""),OFFSET(M4528,-1,,,),O4528)</f>
        <v>MOD</v>
      </c>
      <c r="N4528" s="67" t="s">
        <v>3038</v>
      </c>
      <c r="O4528" s="68" t="s">
        <v>3251</v>
      </c>
      <c r="P4528" s="68"/>
      <c r="Q4528" s="68" t="s">
        <v>3269</v>
      </c>
      <c r="R4528" s="69">
        <v>22</v>
      </c>
      <c r="S4528" s="70">
        <v>3802.3320467620006</v>
      </c>
      <c r="T4528" s="70">
        <v>83443.870967462004</v>
      </c>
      <c r="U4528" s="67" t="s">
        <v>2184</v>
      </c>
      <c r="V4528" s="71" t="s">
        <v>2185</v>
      </c>
      <c r="W4528" s="171"/>
      <c r="X4528" s="172"/>
      <c r="Y4528" s="176">
        <f t="shared" si="2163"/>
        <v>0</v>
      </c>
      <c r="AA4528" s="192"/>
    </row>
    <row r="4529" spans="2:27" hidden="1">
      <c r="B4529" s="189">
        <f t="shared" si="2156"/>
        <v>0</v>
      </c>
      <c r="C4529" s="189">
        <f t="shared" ca="1" si="2157"/>
        <v>0</v>
      </c>
      <c r="D4529" s="189">
        <f t="shared" si="2158"/>
        <v>0</v>
      </c>
      <c r="E4529" s="189">
        <f t="shared" ca="1" si="2159"/>
        <v>0</v>
      </c>
      <c r="F4529" s="189">
        <f t="shared" si="2160"/>
        <v>0</v>
      </c>
      <c r="G4529" s="189" cm="1">
        <f t="array" aca="1" ref="G4529" ca="1">OFFSET(G4529,-1,,,)+1</f>
        <v>4524</v>
      </c>
      <c r="H4529" s="189">
        <f t="shared" si="2148"/>
        <v>0</v>
      </c>
      <c r="I4529" s="189">
        <f t="shared" si="2161"/>
        <v>0</v>
      </c>
      <c r="J4529" s="179">
        <f t="shared" si="2162"/>
        <v>0</v>
      </c>
      <c r="K4529" s="173"/>
      <c r="L4529" s="174" t="str" cm="1">
        <f t="array" aca="1" ref="L4529" ca="1">IF($K4529="",OFFSET(L4529,-1,,,),K4529)</f>
        <v>16.06</v>
      </c>
      <c r="M4529" s="175" t="str" cm="1">
        <f t="array" aca="1" ref="M4529" ca="1">IF(OR($K4529=0,$K4529=""),OFFSET(M4529,-1,,,),O4529)</f>
        <v>MOD</v>
      </c>
      <c r="N4529" s="67" t="s">
        <v>3039</v>
      </c>
      <c r="O4529" s="68" t="s">
        <v>1925</v>
      </c>
      <c r="P4529" s="68"/>
      <c r="Q4529" s="68" t="s">
        <v>3269</v>
      </c>
      <c r="R4529" s="69">
        <v>155.4</v>
      </c>
      <c r="S4529" s="70">
        <v>409.4</v>
      </c>
      <c r="T4529" s="70">
        <v>68850</v>
      </c>
      <c r="U4529" s="67" t="s">
        <v>234</v>
      </c>
      <c r="V4529" s="71" t="s">
        <v>235</v>
      </c>
      <c r="W4529" s="171"/>
      <c r="X4529" s="172"/>
      <c r="Y4529" s="176">
        <f t="shared" si="2163"/>
        <v>0</v>
      </c>
      <c r="AA4529" s="192"/>
    </row>
    <row r="4530" spans="2:27" hidden="1">
      <c r="B4530" s="189">
        <f t="shared" si="2156"/>
        <v>0</v>
      </c>
      <c r="C4530" s="189">
        <f t="shared" ca="1" si="2157"/>
        <v>0</v>
      </c>
      <c r="D4530" s="189">
        <f t="shared" si="2158"/>
        <v>0</v>
      </c>
      <c r="E4530" s="189">
        <f t="shared" ca="1" si="2159"/>
        <v>0</v>
      </c>
      <c r="F4530" s="189">
        <f t="shared" si="2160"/>
        <v>0</v>
      </c>
      <c r="G4530" s="189" cm="1">
        <f t="array" aca="1" ref="G4530" ca="1">OFFSET(G4530,-1,,,)+1</f>
        <v>4525</v>
      </c>
      <c r="H4530" s="189">
        <f t="shared" si="2148"/>
        <v>0</v>
      </c>
      <c r="I4530" s="189">
        <f t="shared" si="2161"/>
        <v>0</v>
      </c>
      <c r="J4530" s="179">
        <f t="shared" si="2162"/>
        <v>0</v>
      </c>
      <c r="K4530" s="173"/>
      <c r="L4530" s="174" t="str" cm="1">
        <f t="array" aca="1" ref="L4530" ca="1">IF($K4530="",OFFSET(L4530,-1,,,),K4530)</f>
        <v>16.06</v>
      </c>
      <c r="M4530" s="175" t="str" cm="1">
        <f t="array" aca="1" ref="M4530" ca="1">IF(OR($K4530=0,$K4530=""),OFFSET(M4530,-1,,,),O4530)</f>
        <v>MOD</v>
      </c>
      <c r="N4530" s="67" t="s">
        <v>3040</v>
      </c>
      <c r="O4530" s="68" t="s">
        <v>1924</v>
      </c>
      <c r="P4530" s="68"/>
      <c r="Q4530" s="68" t="s">
        <v>3269</v>
      </c>
      <c r="R4530" s="69">
        <v>155.4</v>
      </c>
      <c r="S4530" s="70">
        <v>213.4</v>
      </c>
      <c r="T4530" s="70">
        <v>61200</v>
      </c>
      <c r="U4530" s="67" t="s">
        <v>232</v>
      </c>
      <c r="V4530" s="71" t="s">
        <v>233</v>
      </c>
      <c r="W4530" s="171"/>
      <c r="X4530" s="172"/>
      <c r="Y4530" s="176">
        <f t="shared" si="2163"/>
        <v>0</v>
      </c>
      <c r="AA4530" s="192"/>
    </row>
    <row r="4531" spans="2:27" hidden="1">
      <c r="B4531" s="189">
        <f t="shared" si="2156"/>
        <v>0</v>
      </c>
      <c r="C4531" s="189">
        <f t="shared" ca="1" si="2157"/>
        <v>0</v>
      </c>
      <c r="D4531" s="189">
        <f t="shared" si="2158"/>
        <v>0</v>
      </c>
      <c r="E4531" s="189">
        <f t="shared" ca="1" si="2159"/>
        <v>0</v>
      </c>
      <c r="F4531" s="189">
        <f t="shared" si="2160"/>
        <v>0</v>
      </c>
      <c r="G4531" s="189" cm="1">
        <f t="array" aca="1" ref="G4531" ca="1">OFFSET(G4531,-1,,,)+1</f>
        <v>4526</v>
      </c>
      <c r="H4531" s="189">
        <f t="shared" si="2148"/>
        <v>0</v>
      </c>
      <c r="I4531" s="189">
        <f t="shared" si="2161"/>
        <v>0</v>
      </c>
      <c r="J4531" s="179">
        <f t="shared" si="2162"/>
        <v>0</v>
      </c>
      <c r="K4531" s="173"/>
      <c r="L4531" s="174" t="str" cm="1">
        <f t="array" aca="1" ref="L4531" ca="1">IF($K4531="",OFFSET(L4531,-1,,,),K4531)</f>
        <v>16.06</v>
      </c>
      <c r="M4531" s="175" t="str" cm="1">
        <f t="array" aca="1" ref="M4531" ca="1">IF(OR($K4531=0,$K4531=""),OFFSET(M4531,-1,,,),O4531)</f>
        <v>MOD</v>
      </c>
      <c r="N4531" s="67" t="s">
        <v>3270</v>
      </c>
      <c r="O4531" s="68" t="s">
        <v>605</v>
      </c>
      <c r="P4531" s="68"/>
      <c r="Q4531" s="68" t="s">
        <v>3269</v>
      </c>
      <c r="R4531" s="69"/>
      <c r="S4531" s="70"/>
      <c r="T4531" s="70">
        <v>0</v>
      </c>
      <c r="U4531" s="67" t="s">
        <v>604</v>
      </c>
      <c r="V4531" s="71" t="s">
        <v>605</v>
      </c>
      <c r="W4531" s="171"/>
      <c r="X4531" s="172"/>
      <c r="Y4531" s="176">
        <f t="shared" si="2163"/>
        <v>0</v>
      </c>
      <c r="AA4531" s="192"/>
    </row>
    <row r="4532" spans="2:27" hidden="1">
      <c r="B4532" s="189">
        <f t="shared" si="2156"/>
        <v>0</v>
      </c>
      <c r="C4532" s="189">
        <f t="shared" ca="1" si="2157"/>
        <v>0</v>
      </c>
      <c r="D4532" s="189">
        <f t="shared" si="2158"/>
        <v>0</v>
      </c>
      <c r="E4532" s="189">
        <f t="shared" ca="1" si="2159"/>
        <v>0</v>
      </c>
      <c r="F4532" s="189">
        <f t="shared" si="2160"/>
        <v>0</v>
      </c>
      <c r="G4532" s="189" cm="1">
        <f t="array" aca="1" ref="G4532" ca="1">OFFSET(G4532,-1,,,)+1</f>
        <v>4527</v>
      </c>
      <c r="H4532" s="189">
        <f t="shared" si="2148"/>
        <v>0</v>
      </c>
      <c r="I4532" s="189">
        <f t="shared" si="2161"/>
        <v>0</v>
      </c>
      <c r="J4532" s="179">
        <f t="shared" si="2162"/>
        <v>0</v>
      </c>
      <c r="K4532" s="173"/>
      <c r="L4532" s="174" t="str" cm="1">
        <f t="array" aca="1" ref="L4532" ca="1">IF($K4532="",OFFSET(L4532,-1,,,),K4532)</f>
        <v>16.06</v>
      </c>
      <c r="M4532" s="175" t="str" cm="1">
        <f t="array" aca="1" ref="M4532" ca="1">IF(OR($K4532=0,$K4532=""),OFFSET(M4532,-1,,,),O4532)</f>
        <v>MOD</v>
      </c>
      <c r="N4532" s="67" t="s">
        <v>4197</v>
      </c>
      <c r="O4532" s="68" t="s">
        <v>2181</v>
      </c>
      <c r="P4532" s="68"/>
      <c r="Q4532" s="68" t="s">
        <v>3269</v>
      </c>
      <c r="R4532" s="69"/>
      <c r="S4532" s="70"/>
      <c r="T4532" s="70">
        <v>0</v>
      </c>
      <c r="U4532" s="67" t="s">
        <v>2180</v>
      </c>
      <c r="V4532" s="71" t="s">
        <v>2181</v>
      </c>
      <c r="W4532" s="171"/>
      <c r="X4532" s="172"/>
      <c r="Y4532" s="176">
        <f t="shared" si="2163"/>
        <v>0</v>
      </c>
      <c r="AA4532" s="192"/>
    </row>
    <row r="4533" spans="2:27">
      <c r="B4533" s="189">
        <f t="shared" si="2156"/>
        <v>0</v>
      </c>
      <c r="C4533" s="189">
        <f t="shared" ca="1" si="2157"/>
        <v>0</v>
      </c>
      <c r="D4533" s="189">
        <f t="shared" si="2158"/>
        <v>0</v>
      </c>
      <c r="E4533" s="189">
        <f t="shared" ca="1" si="2159"/>
        <v>0</v>
      </c>
      <c r="F4533" s="189">
        <f t="shared" si="2160"/>
        <v>0</v>
      </c>
      <c r="G4533" s="189" cm="1">
        <f t="array" aca="1" ref="G4533" ca="1">OFFSET(G4533,-1,,,)+1</f>
        <v>4528</v>
      </c>
      <c r="H4533" s="189">
        <f t="shared" si="2148"/>
        <v>0</v>
      </c>
      <c r="I4533" s="189">
        <f t="shared" si="2161"/>
        <v>0</v>
      </c>
      <c r="J4533" s="179">
        <f t="shared" si="2162"/>
        <v>0</v>
      </c>
      <c r="K4533" s="173" t="s">
        <v>1926</v>
      </c>
      <c r="L4533" s="174" t="str" cm="1">
        <f t="array" aca="1" ref="L4533" ca="1">IF($K4533="",OFFSET(L4533,-1,,,),K4533)</f>
        <v>16.07</v>
      </c>
      <c r="M4533" s="175" t="str" cm="1">
        <f t="array" aca="1" ref="M4533" ca="1">IF(OR($K4533=0,$K4533=""),OFFSET(M4533,-1,,,),O4533)</f>
        <v>TARIFAS e OUTROS</v>
      </c>
      <c r="N4533" s="67" t="s">
        <v>1927</v>
      </c>
      <c r="O4533" s="68" t="s">
        <v>4929</v>
      </c>
      <c r="P4533" s="68"/>
      <c r="Q4533" s="68" t="s">
        <v>3257</v>
      </c>
      <c r="R4533" s="69">
        <v>1</v>
      </c>
      <c r="S4533" s="70">
        <v>25900</v>
      </c>
      <c r="T4533" s="70">
        <v>25900</v>
      </c>
      <c r="U4533" s="67"/>
      <c r="V4533" s="71" t="s">
        <v>2539</v>
      </c>
      <c r="W4533" s="171"/>
      <c r="X4533" s="172"/>
      <c r="Y4533" s="176">
        <f t="shared" si="2163"/>
        <v>0</v>
      </c>
      <c r="AA4533" s="192"/>
    </row>
    <row r="4534" spans="2:27" hidden="1">
      <c r="B4534" s="189">
        <f t="shared" si="2156"/>
        <v>0</v>
      </c>
      <c r="C4534" s="189">
        <f t="shared" ca="1" si="2157"/>
        <v>0</v>
      </c>
      <c r="D4534" s="189">
        <f t="shared" si="2158"/>
        <v>0</v>
      </c>
      <c r="E4534" s="189">
        <f t="shared" ca="1" si="2159"/>
        <v>0</v>
      </c>
      <c r="F4534" s="189">
        <f t="shared" si="2160"/>
        <v>0</v>
      </c>
      <c r="G4534" s="189" cm="1">
        <f t="array" aca="1" ref="G4534" ca="1">OFFSET(G4534,-1,,,)+1</f>
        <v>4529</v>
      </c>
      <c r="H4534" s="189">
        <f t="shared" si="2148"/>
        <v>0</v>
      </c>
      <c r="I4534" s="189">
        <f t="shared" si="2161"/>
        <v>0</v>
      </c>
      <c r="J4534" s="179">
        <f t="shared" si="2162"/>
        <v>0</v>
      </c>
      <c r="K4534" s="173"/>
      <c r="L4534" s="174" t="str" cm="1">
        <f t="array" aca="1" ref="L4534" ca="1">IF($K4534="",OFFSET(L4534,-1,,,),K4534)</f>
        <v>16.07</v>
      </c>
      <c r="M4534" s="175" t="str" cm="1">
        <f t="array" aca="1" ref="M4534" ca="1">IF(OR($K4534=0,$K4534=""),OFFSET(M4534,-1,,,),O4534)</f>
        <v>TARIFAS e OUTROS</v>
      </c>
      <c r="N4534" s="67" t="s">
        <v>4198</v>
      </c>
      <c r="O4534" s="68" t="s">
        <v>1928</v>
      </c>
      <c r="P4534" s="68"/>
      <c r="Q4534" s="68" t="s">
        <v>3257</v>
      </c>
      <c r="R4534" s="69">
        <v>14</v>
      </c>
      <c r="S4534" s="70">
        <v>350</v>
      </c>
      <c r="T4534" s="70">
        <v>4900</v>
      </c>
      <c r="U4534" s="67" t="s">
        <v>1929</v>
      </c>
      <c r="V4534" s="71" t="s">
        <v>1928</v>
      </c>
      <c r="W4534" s="171"/>
      <c r="X4534" s="172"/>
      <c r="Y4534" s="176">
        <f t="shared" si="2163"/>
        <v>0</v>
      </c>
      <c r="AA4534" s="192"/>
    </row>
    <row r="4535" spans="2:27" hidden="1">
      <c r="B4535" s="189">
        <f t="shared" si="2156"/>
        <v>0</v>
      </c>
      <c r="C4535" s="189">
        <f t="shared" ca="1" si="2157"/>
        <v>0</v>
      </c>
      <c r="D4535" s="189">
        <f t="shared" si="2158"/>
        <v>0</v>
      </c>
      <c r="E4535" s="189">
        <f t="shared" ca="1" si="2159"/>
        <v>0</v>
      </c>
      <c r="F4535" s="189">
        <f t="shared" si="2160"/>
        <v>0</v>
      </c>
      <c r="G4535" s="189" cm="1">
        <f t="array" aca="1" ref="G4535" ca="1">OFFSET(G4535,-1,,,)+1</f>
        <v>4530</v>
      </c>
      <c r="H4535" s="189">
        <f t="shared" si="2148"/>
        <v>0</v>
      </c>
      <c r="I4535" s="189">
        <f t="shared" si="2161"/>
        <v>0</v>
      </c>
      <c r="J4535" s="179">
        <f t="shared" si="2162"/>
        <v>0</v>
      </c>
      <c r="K4535" s="173"/>
      <c r="L4535" s="174" t="str" cm="1">
        <f t="array" aca="1" ref="L4535" ca="1">IF($K4535="",OFFSET(L4535,-1,,,),K4535)</f>
        <v>16.07</v>
      </c>
      <c r="M4535" s="175" t="str" cm="1">
        <f t="array" aca="1" ref="M4535" ca="1">IF(OR($K4535=0,$K4535=""),OFFSET(M4535,-1,,,),O4535)</f>
        <v>TARIFAS e OUTROS</v>
      </c>
      <c r="N4535" s="67" t="s">
        <v>4198</v>
      </c>
      <c r="O4535" s="68" t="s">
        <v>4208</v>
      </c>
      <c r="P4535" s="68"/>
      <c r="Q4535" s="68" t="s">
        <v>3257</v>
      </c>
      <c r="R4535" s="69">
        <v>14</v>
      </c>
      <c r="S4535" s="70">
        <v>1500</v>
      </c>
      <c r="T4535" s="70">
        <v>21000</v>
      </c>
      <c r="U4535" s="67" t="s">
        <v>4207</v>
      </c>
      <c r="V4535" s="71" t="s">
        <v>4208</v>
      </c>
      <c r="W4535" s="171"/>
      <c r="X4535" s="172"/>
      <c r="Y4535" s="176">
        <f t="shared" si="2163"/>
        <v>0</v>
      </c>
      <c r="AA4535" s="192"/>
    </row>
    <row r="4536" spans="2:27" hidden="1">
      <c r="B4536" s="189">
        <f t="shared" si="2156"/>
        <v>0</v>
      </c>
      <c r="C4536" s="189">
        <f t="shared" ca="1" si="2157"/>
        <v>0</v>
      </c>
      <c r="D4536" s="189">
        <f t="shared" si="2158"/>
        <v>0</v>
      </c>
      <c r="E4536" s="189">
        <f t="shared" ca="1" si="2159"/>
        <v>0</v>
      </c>
      <c r="F4536" s="189">
        <f t="shared" si="2160"/>
        <v>0</v>
      </c>
      <c r="G4536" s="189" cm="1">
        <f t="array" aca="1" ref="G4536" ca="1">OFFSET(G4536,-1,,,)+1</f>
        <v>4531</v>
      </c>
      <c r="H4536" s="189">
        <f t="shared" si="2148"/>
        <v>0</v>
      </c>
      <c r="I4536" s="189">
        <f t="shared" si="2161"/>
        <v>0</v>
      </c>
      <c r="J4536" s="179">
        <f t="shared" si="2162"/>
        <v>0</v>
      </c>
      <c r="K4536" s="173"/>
      <c r="L4536" s="174" t="str" cm="1">
        <f t="array" aca="1" ref="L4536" ca="1">IF($K4536="",OFFSET(L4536,-1,,,),K4536)</f>
        <v>16.07</v>
      </c>
      <c r="M4536" s="175" t="str" cm="1">
        <f t="array" aca="1" ref="M4536" ca="1">IF(OR($K4536=0,$K4536=""),OFFSET(M4536,-1,,,),O4536)</f>
        <v>TARIFAS e OUTROS</v>
      </c>
      <c r="N4536" s="67" t="s">
        <v>4199</v>
      </c>
      <c r="O4536" s="68"/>
      <c r="P4536" s="68"/>
      <c r="Q4536" s="68" t="s">
        <v>3257</v>
      </c>
      <c r="R4536" s="69"/>
      <c r="S4536" s="70"/>
      <c r="T4536" s="70">
        <v>0</v>
      </c>
      <c r="U4536" s="67"/>
      <c r="V4536" s="71"/>
      <c r="W4536" s="171"/>
      <c r="X4536" s="172"/>
      <c r="Y4536" s="176">
        <f t="shared" si="2163"/>
        <v>0</v>
      </c>
      <c r="AA4536" s="192"/>
    </row>
    <row r="4537" spans="2:27">
      <c r="B4537" s="189">
        <f t="shared" si="2156"/>
        <v>0</v>
      </c>
      <c r="C4537" s="189">
        <f t="shared" ca="1" si="2157"/>
        <v>0</v>
      </c>
      <c r="D4537" s="189">
        <f t="shared" si="2158"/>
        <v>0</v>
      </c>
      <c r="E4537" s="189">
        <f t="shared" ca="1" si="2159"/>
        <v>0</v>
      </c>
      <c r="F4537" s="189">
        <f t="shared" si="2160"/>
        <v>0</v>
      </c>
      <c r="G4537" s="189" cm="1">
        <f t="array" aca="1" ref="G4537" ca="1">OFFSET(G4537,-1,,,)+1</f>
        <v>4532</v>
      </c>
      <c r="H4537" s="189">
        <f t="shared" si="2148"/>
        <v>0</v>
      </c>
      <c r="I4537" s="189">
        <f t="shared" si="2161"/>
        <v>0</v>
      </c>
      <c r="J4537" s="179">
        <f t="shared" si="2162"/>
        <v>0</v>
      </c>
      <c r="K4537" s="173" t="s">
        <v>2200</v>
      </c>
      <c r="L4537" s="174" t="str" cm="1">
        <f t="array" aca="1" ref="L4537" ca="1">IF($K4537="",OFFSET(L4537,-1,,,),K4537)</f>
        <v>16.08</v>
      </c>
      <c r="M4537" s="175" t="str" cm="1">
        <f t="array" aca="1" ref="M4537" ca="1">IF(OR($K4537=0,$K4537=""),OFFSET(M4537,-1,,,),O4537)</f>
        <v>CUSTO INCORRIDO - (INDIRETO)</v>
      </c>
      <c r="N4537" s="67" t="s">
        <v>4200</v>
      </c>
      <c r="O4537" s="68" t="s">
        <v>4930</v>
      </c>
      <c r="P4537" s="68"/>
      <c r="Q4537" s="68">
        <v>1</v>
      </c>
      <c r="R4537" s="69">
        <v>1636704.53</v>
      </c>
      <c r="S4537" s="70">
        <v>1636704.53</v>
      </c>
      <c r="T4537" s="70">
        <v>1636704.53</v>
      </c>
      <c r="U4537" s="67"/>
      <c r="V4537" s="71" t="s">
        <v>2539</v>
      </c>
      <c r="W4537" s="171"/>
      <c r="X4537" s="172"/>
      <c r="Y4537" s="176">
        <f t="shared" si="2163"/>
        <v>0</v>
      </c>
      <c r="AA4537" s="192"/>
    </row>
    <row r="4538" spans="2:27" hidden="1">
      <c r="B4538" s="189">
        <f t="shared" si="2156"/>
        <v>0</v>
      </c>
      <c r="C4538" s="189">
        <f t="shared" ca="1" si="2157"/>
        <v>0</v>
      </c>
      <c r="D4538" s="189">
        <f t="shared" si="2158"/>
        <v>0</v>
      </c>
      <c r="E4538" s="189">
        <f t="shared" ca="1" si="2159"/>
        <v>0</v>
      </c>
      <c r="F4538" s="189">
        <f t="shared" si="2160"/>
        <v>0</v>
      </c>
      <c r="G4538" s="189" cm="1">
        <f t="array" aca="1" ref="G4538" ca="1">OFFSET(G4538,-1,,,)+1</f>
        <v>4533</v>
      </c>
      <c r="H4538" s="189">
        <f t="shared" si="2148"/>
        <v>0</v>
      </c>
      <c r="I4538" s="189">
        <f t="shared" si="2161"/>
        <v>0</v>
      </c>
      <c r="J4538" s="179">
        <f t="shared" si="2162"/>
        <v>0</v>
      </c>
      <c r="K4538" s="173"/>
      <c r="L4538" s="174" t="str" cm="1">
        <f t="array" aca="1" ref="L4538" ca="1">IF($K4538="",OFFSET(L4538,-1,,,),K4538)</f>
        <v>16.08</v>
      </c>
      <c r="M4538" s="175" t="str" cm="1">
        <f t="array" aca="1" ref="M4538" ca="1">IF(OR($K4538=0,$K4538=""),OFFSET(M4538,-1,,,),O4538)</f>
        <v>CUSTO INCORRIDO - (INDIRETO)</v>
      </c>
      <c r="N4538" s="67" t="s">
        <v>4201</v>
      </c>
      <c r="O4538" s="68" t="s">
        <v>4931</v>
      </c>
      <c r="P4538" s="68"/>
      <c r="Q4538" s="68">
        <v>1</v>
      </c>
      <c r="R4538" s="69">
        <v>1</v>
      </c>
      <c r="S4538" s="70">
        <v>1636704.53</v>
      </c>
      <c r="T4538" s="70">
        <v>1636704.53</v>
      </c>
      <c r="U4538" s="67" t="s">
        <v>1929</v>
      </c>
      <c r="V4538" s="71" t="s">
        <v>1928</v>
      </c>
      <c r="W4538" s="171"/>
      <c r="X4538" s="172"/>
      <c r="Y4538" s="176">
        <f t="shared" si="2163"/>
        <v>0</v>
      </c>
      <c r="AA4538" s="192"/>
    </row>
  </sheetData>
  <sheetProtection formatCells="0" formatColumns="0" formatRows="0" autoFilter="0"/>
  <protectedRanges>
    <protectedRange sqref="W4539:Y1048576 W1:Y4538" name="Intervalo1"/>
  </protectedRanges>
  <autoFilter ref="B5:Y4538" xr:uid="{02B64AFD-F377-4DE2-A6AF-209F582B90D2}">
    <filterColumn colId="18">
      <colorFilter dxfId="19"/>
    </filterColumn>
  </autoFilter>
  <dataConsolidate/>
  <mergeCells count="11">
    <mergeCell ref="L3:L4"/>
    <mergeCell ref="M3:M4"/>
    <mergeCell ref="N3:N4"/>
    <mergeCell ref="O3:O4"/>
    <mergeCell ref="Q3:Q4"/>
    <mergeCell ref="P3:P4"/>
    <mergeCell ref="S3:S4"/>
    <mergeCell ref="T3:T4"/>
    <mergeCell ref="U3:U4"/>
    <mergeCell ref="V3:V4"/>
    <mergeCell ref="R3:R4"/>
  </mergeCells>
  <phoneticPr fontId="45" type="noConversion"/>
  <conditionalFormatting sqref="K1:Y65684">
    <cfRule type="expression" dxfId="8" priority="25">
      <formula>AND($N1&lt;&gt;"Item",$K1&lt;&gt;"",$K1&lt;&gt;0,$K1&lt;&gt;"X")</formula>
    </cfRule>
    <cfRule type="expression" dxfId="7" priority="27">
      <formula>OR($K1="",$K1=0)</formula>
    </cfRule>
    <cfRule type="expression" dxfId="6" priority="28">
      <formula>AND($N1="Item",LEN($K1)&gt;2)</formula>
    </cfRule>
    <cfRule type="expression" dxfId="5" priority="29">
      <formula>AND($N1="Item",LEN($K1)&lt;3)</formula>
    </cfRule>
  </conditionalFormatting>
  <conditionalFormatting sqref="S1:Y65684">
    <cfRule type="cellIs" dxfId="4" priority="26" operator="equal">
      <formula>0</formula>
    </cfRule>
  </conditionalFormatting>
  <conditionalFormatting sqref="AB1:AB1048576">
    <cfRule type="cellIs" dxfId="3" priority="7" operator="lessThan">
      <formula>-0.01</formula>
    </cfRule>
    <cfRule type="cellIs" dxfId="2" priority="8" operator="greaterThan">
      <formula>0.01</formula>
    </cfRule>
  </conditionalFormatting>
  <dataValidations disablePrompts="1" count="1">
    <dataValidation type="decimal" allowBlank="1" showInputMessage="1" showErrorMessage="1" sqref="X6:Y4538" xr:uid="{3F14052B-9C2F-2248-BCD3-9853D4CBABC5}">
      <formula1>0</formula1>
      <formula2>1</formula2>
    </dataValidation>
  </dataValidation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F117-0338-A34A-885E-28E37E51DA23}">
  <sheetPr>
    <tabColor rgb="FF002060"/>
    <outlinePr summaryBelow="0" summaryRight="0"/>
  </sheetPr>
  <dimension ref="A1:Q409"/>
  <sheetViews>
    <sheetView showGridLines="0" showZeros="0" zoomScale="80" zoomScaleNormal="80" workbookViewId="0">
      <pane xSplit="10" ySplit="5" topLeftCell="K30" activePane="bottomRight" state="frozen"/>
      <selection activeCell="Z34" sqref="Z34"/>
      <selection pane="topRight" activeCell="Z34" sqref="Z34"/>
      <selection pane="bottomLeft" activeCell="Z34" sqref="Z34"/>
      <selection pane="bottomRight" activeCell="Z34" sqref="Z34"/>
    </sheetView>
  </sheetViews>
  <sheetFormatPr defaultColWidth="8.42578125" defaultRowHeight="15"/>
  <cols>
    <col min="1" max="1" width="0.42578125" style="74" customWidth="1"/>
    <col min="2" max="2" width="12.42578125" style="75" hidden="1" customWidth="1"/>
    <col min="3" max="3" width="10.42578125" style="75" hidden="1" customWidth="1"/>
    <col min="4" max="4" width="9.42578125" style="75" hidden="1" customWidth="1"/>
    <col min="5" max="5" width="9.42578125" style="75" hidden="1" customWidth="1" collapsed="1"/>
    <col min="6" max="6" width="8.42578125" style="75" hidden="1" customWidth="1"/>
    <col min="7" max="7" width="15.42578125" style="75" customWidth="1"/>
    <col min="8" max="8" width="9.42578125" style="75" customWidth="1"/>
    <col min="9" max="9" width="38.42578125" style="74" customWidth="1"/>
    <col min="10" max="10" width="3.42578125" style="75" customWidth="1"/>
    <col min="11" max="11" width="20.42578125" style="121" customWidth="1"/>
    <col min="12" max="12" width="11.42578125" style="124" customWidth="1"/>
    <col min="13" max="13" width="20.42578125" style="74" customWidth="1"/>
    <col min="14" max="14" width="12" style="74" customWidth="1"/>
    <col min="15" max="15" width="22.42578125" style="74" customWidth="1"/>
    <col min="16" max="16" width="20.7109375" style="74" customWidth="1"/>
    <col min="17" max="16384" width="8.42578125" style="74"/>
  </cols>
  <sheetData>
    <row r="1" spans="1:17" ht="4.9000000000000004" customHeight="1"/>
    <row r="2" spans="1:17" s="80" customFormat="1" ht="28.9" customHeight="1" thickBot="1">
      <c r="A2" s="76"/>
      <c r="B2" s="77"/>
      <c r="C2" s="78"/>
      <c r="D2" s="78"/>
      <c r="E2" s="78"/>
      <c r="F2" s="115" t="s">
        <v>1965</v>
      </c>
      <c r="G2" s="116"/>
      <c r="H2" s="117"/>
      <c r="I2" s="118"/>
      <c r="J2" s="590" t="s">
        <v>1966</v>
      </c>
      <c r="K2" s="122" t="s">
        <v>1967</v>
      </c>
      <c r="L2" s="125"/>
      <c r="M2" s="119" t="s">
        <v>1968</v>
      </c>
      <c r="N2" s="120"/>
      <c r="O2" s="591" t="s">
        <v>1969</v>
      </c>
      <c r="P2" s="591" t="s">
        <v>1970</v>
      </c>
    </row>
    <row r="3" spans="1:17" s="80" customFormat="1" ht="25.15" customHeight="1">
      <c r="A3" s="76"/>
      <c r="B3" s="76">
        <f ca="1">'QC rev00'!$D$3</f>
        <v>0</v>
      </c>
      <c r="C3" s="80">
        <f ca="1">B3*3-1</f>
        <v>-1</v>
      </c>
      <c r="F3" s="79"/>
      <c r="G3" s="81" t="s">
        <v>143</v>
      </c>
      <c r="H3" s="82" t="s">
        <v>26</v>
      </c>
      <c r="I3" s="83" t="s">
        <v>27</v>
      </c>
      <c r="J3" s="590"/>
      <c r="K3" s="123" t="s">
        <v>91</v>
      </c>
      <c r="L3" s="126" t="s">
        <v>1971</v>
      </c>
      <c r="M3" s="112" t="s">
        <v>91</v>
      </c>
      <c r="N3" s="113" t="s">
        <v>1971</v>
      </c>
      <c r="O3" s="591"/>
      <c r="P3" s="591"/>
    </row>
    <row r="4" spans="1:17" s="90" customFormat="1" ht="28.9" customHeight="1">
      <c r="A4" s="84"/>
      <c r="B4" s="85">
        <f>Orçamento!J2+10</f>
        <v>4543</v>
      </c>
      <c r="C4" s="86">
        <f ca="1">'Solic. Aditivo'!$M$1363</f>
        <v>0</v>
      </c>
      <c r="D4" s="86"/>
      <c r="E4" s="86"/>
      <c r="F4" s="87"/>
      <c r="G4" s="87"/>
      <c r="H4" s="88"/>
      <c r="I4" s="89"/>
      <c r="J4" s="590"/>
      <c r="K4" s="151">
        <f ca="1">SUM(K6:K326)</f>
        <v>0</v>
      </c>
      <c r="L4" s="129"/>
      <c r="M4" s="152">
        <f ca="1">SUM(M6:M326)</f>
        <v>0</v>
      </c>
      <c r="N4" s="153"/>
      <c r="O4" s="154">
        <f ca="1">$C$4</f>
        <v>0</v>
      </c>
      <c r="P4" s="154">
        <f>SUM(P6:P326)</f>
        <v>0</v>
      </c>
    </row>
    <row r="5" spans="1:17" ht="10.9" customHeight="1">
      <c r="A5" s="91"/>
      <c r="B5" s="92"/>
      <c r="F5" s="92"/>
      <c r="G5" s="92"/>
      <c r="J5" s="133"/>
      <c r="K5" s="139"/>
      <c r="L5" s="130"/>
      <c r="M5" s="145"/>
      <c r="N5" s="114"/>
      <c r="O5" s="148"/>
      <c r="P5" s="148"/>
    </row>
    <row r="6" spans="1:17" s="100" customFormat="1" ht="25.15" customHeight="1">
      <c r="A6" s="93"/>
      <c r="B6" s="94" t="str">
        <f>IF($H6="","",_xlfn.IFNA(MATCH($H6,Orçamento!U:U,)-5,""))</f>
        <v/>
      </c>
      <c r="C6" s="95" t="str">
        <f>IF(B6="","",$B$4-B6)</f>
        <v/>
      </c>
      <c r="D6" s="95"/>
      <c r="E6" s="95"/>
      <c r="F6" s="96"/>
      <c r="G6" s="97" t="s">
        <v>156</v>
      </c>
      <c r="H6" s="98"/>
      <c r="I6" s="99" t="s">
        <v>157</v>
      </c>
      <c r="J6" s="134" t="str">
        <f t="shared" ref="J6:J69" ca="1" si="0">IF(SUM(K6:O6)&gt;0,"X","")</f>
        <v/>
      </c>
      <c r="K6" s="140" cm="1">
        <f t="array" aca="1" ref="K6" ca="1">IF($H6="",0,IF($B6="",0,SUM(IF(OFFSET(Orçamento!$U$5,$B6,,$C6,)=$H6,OFFSET(Orçamento!$H$5,$B6,,$C6,)*OFFSET(Orçamento!$T$5,$B6,,$C6,)))))</f>
        <v>0</v>
      </c>
      <c r="L6" s="131">
        <f ca="1">IF(K$4=0,0,K6/K$4)</f>
        <v>0</v>
      </c>
      <c r="M6" s="146">
        <f t="array" aca="1" ref="M6" ca="1">IF($H6="",0,SUM(IF(OFFSET('Solic. Aditivo'!$N$1031:$AG$1031,,,$C$3,)=$H6,OFFSET('Solic. Aditivo'!$N$1032:$AG$1032,,,$C$3,)*OFFSET('Solic. Aditivo'!$K$1031,,,$C$3,))))</f>
        <v>0</v>
      </c>
      <c r="N6" s="155">
        <f t="shared" ref="N6:N69" ca="1" si="1">IF(M$4=0,0,M6/M$4)</f>
        <v>0</v>
      </c>
      <c r="O6" s="149">
        <f ca="1">L6*$C$4</f>
        <v>0</v>
      </c>
      <c r="P6" s="149"/>
    </row>
    <row r="7" spans="1:17" ht="25.15" customHeight="1">
      <c r="A7" s="91"/>
      <c r="B7" s="94" t="str">
        <f>IF($H7="","",_xlfn.IFNA(MATCH($H7,Orçamento!U:U,)-5,""))</f>
        <v/>
      </c>
      <c r="C7" s="95" t="str">
        <f t="shared" ref="C7:C227" si="2">IF(B7="","",$B$4-B7)</f>
        <v/>
      </c>
      <c r="D7" s="95"/>
      <c r="F7" s="101" t="s">
        <v>1972</v>
      </c>
      <c r="G7" s="97" t="s">
        <v>158</v>
      </c>
      <c r="H7" s="159"/>
      <c r="I7" s="105" t="s">
        <v>1973</v>
      </c>
      <c r="J7" s="136" t="str">
        <f t="shared" ca="1" si="0"/>
        <v/>
      </c>
      <c r="K7" s="140" cm="1">
        <f t="array" aca="1" ref="K7" ca="1">IF($H7="",0,IF($B7="",0,SUM(IF(OFFSET(Orçamento!$U$5,$B7,,$C7,)=$H7,OFFSET(Orçamento!$H$5,$B7,,$C7,)*OFFSET(Orçamento!$T$5,$B7,,$C7,)))))</f>
        <v>0</v>
      </c>
      <c r="L7" s="131">
        <f t="shared" ref="L7:L227" ca="1" si="3">IF(K$4=0,0,K7/K$4)</f>
        <v>0</v>
      </c>
      <c r="M7" s="146">
        <f t="array" aca="1" ref="M7" ca="1">IF($H7="",0,SUM(IF(OFFSET('Solic. Aditivo'!$N$1031:$AG$1031,,,$C$3,)=$H7,OFFSET('Solic. Aditivo'!$N$1032:$AG$1032,,,$C$3,)*OFFSET('Solic. Aditivo'!$K$1031,,,$C$3,))))</f>
        <v>0</v>
      </c>
      <c r="N7" s="155">
        <f t="shared" ca="1" si="1"/>
        <v>0</v>
      </c>
      <c r="O7" s="149">
        <f t="shared" ref="O7:O227" ca="1" si="4">L7*$C$4</f>
        <v>0</v>
      </c>
      <c r="P7" s="149"/>
      <c r="Q7" s="100"/>
    </row>
    <row r="8" spans="1:17" ht="25.15" customHeight="1">
      <c r="A8" s="91"/>
      <c r="B8" s="94">
        <f>IF($H8="","",_xlfn.IFNA(MATCH($H8,Orçamento!U:U,)-5,""))</f>
        <v>5</v>
      </c>
      <c r="C8" s="95">
        <f t="shared" si="2"/>
        <v>4538</v>
      </c>
      <c r="D8" s="95"/>
      <c r="F8" s="101" t="s">
        <v>1972</v>
      </c>
      <c r="G8" s="102" t="s">
        <v>1974</v>
      </c>
      <c r="H8" s="103" t="s">
        <v>165</v>
      </c>
      <c r="I8" s="104" t="s">
        <v>166</v>
      </c>
      <c r="J8" s="135" t="str">
        <f t="shared" ca="1" si="0"/>
        <v/>
      </c>
      <c r="K8" s="141" cm="1">
        <f t="array" aca="1" ref="K8" ca="1">IF($H8="",0,IF($B8="",0,SUM(IF(OFFSET(Orçamento!$U$5,$B8,,$C8,)=$H8,OFFSET(Orçamento!$H$5,$B8,,$C8,)*OFFSET(Orçamento!$T$5,$B8,,$C8,)))))</f>
        <v>0</v>
      </c>
      <c r="L8" s="132">
        <f t="shared" ca="1" si="3"/>
        <v>0</v>
      </c>
      <c r="M8" s="147">
        <f t="array" aca="1" ref="M8" ca="1">IF($H8="",0,SUM(IF(OFFSET('Solic. Aditivo'!$N$1031:$AG$1031,,,$C$3,)=$H8,OFFSET('Solic. Aditivo'!$N$1032:$AG$1032,,,$C$3,)*OFFSET('Solic. Aditivo'!$K$1031,,,$C$3,))))</f>
        <v>0</v>
      </c>
      <c r="N8" s="156">
        <f t="shared" ca="1" si="1"/>
        <v>0</v>
      </c>
      <c r="O8" s="150">
        <f t="shared" ca="1" si="4"/>
        <v>0</v>
      </c>
      <c r="P8" s="150"/>
      <c r="Q8" s="100"/>
    </row>
    <row r="9" spans="1:17" s="100" customFormat="1" ht="25.15" customHeight="1">
      <c r="A9" s="93"/>
      <c r="B9" s="94" t="str">
        <f>IF($H9="","",_xlfn.IFNA(MATCH($H9,Orçamento!U:U,)-5,""))</f>
        <v/>
      </c>
      <c r="C9" s="95" t="str">
        <f t="shared" si="2"/>
        <v/>
      </c>
      <c r="D9" s="95"/>
      <c r="E9" s="95"/>
      <c r="F9" s="96"/>
      <c r="G9" s="97" t="s">
        <v>164</v>
      </c>
      <c r="H9" s="98"/>
      <c r="I9" s="105" t="s">
        <v>1975</v>
      </c>
      <c r="J9" s="136" t="str">
        <f t="shared" ca="1" si="0"/>
        <v/>
      </c>
      <c r="K9" s="140" cm="1">
        <f t="array" aca="1" ref="K9" ca="1">IF($H9="",0,IF($B9="",0,SUM(IF(OFFSET(Orçamento!$U$5,$B9,,$C9,)=$H9,OFFSET(Orçamento!$H$5,$B9,,$C9,)*OFFSET(Orçamento!$T$5,$B9,,$C9,)))))</f>
        <v>0</v>
      </c>
      <c r="L9" s="131">
        <f t="shared" ca="1" si="3"/>
        <v>0</v>
      </c>
      <c r="M9" s="146">
        <f t="array" aca="1" ref="M9" ca="1">IF($H9="",0,SUM(IF(OFFSET('Solic. Aditivo'!$N$1031:$AG$1031,,,$C$3,)=$H9,OFFSET('Solic. Aditivo'!$N$1032:$AG$1032,,,$C$3,)*OFFSET('Solic. Aditivo'!$K$1031,,,$C$3,))))</f>
        <v>0</v>
      </c>
      <c r="N9" s="155">
        <f t="shared" ca="1" si="1"/>
        <v>0</v>
      </c>
      <c r="O9" s="149">
        <f t="shared" ca="1" si="4"/>
        <v>0</v>
      </c>
      <c r="P9" s="149"/>
    </row>
    <row r="10" spans="1:17" ht="25.15" customHeight="1">
      <c r="A10" s="91"/>
      <c r="B10" s="94">
        <f>IF($H10="","",_xlfn.IFNA(MATCH($H10,Orçamento!U:U,)-5,""))</f>
        <v>3</v>
      </c>
      <c r="C10" s="95">
        <f t="shared" si="2"/>
        <v>4540</v>
      </c>
      <c r="D10" s="95"/>
      <c r="F10" s="101" t="s">
        <v>1972</v>
      </c>
      <c r="G10" s="102" t="s">
        <v>1976</v>
      </c>
      <c r="H10" s="103" t="s">
        <v>162</v>
      </c>
      <c r="I10" s="104" t="s">
        <v>163</v>
      </c>
      <c r="J10" s="135" t="str">
        <f t="shared" ca="1" si="0"/>
        <v/>
      </c>
      <c r="K10" s="141" cm="1">
        <f t="array" aca="1" ref="K10" ca="1">IF($H10="",0,IF($B10="",0,SUM(IF(OFFSET(Orçamento!$U$5,$B10,,$C10,)=$H10,OFFSET(Orçamento!$H$5,$B10,,$C10,)*OFFSET(Orçamento!$T$5,$B10,,$C10,)))))</f>
        <v>0</v>
      </c>
      <c r="L10" s="132">
        <f t="shared" ca="1" si="3"/>
        <v>0</v>
      </c>
      <c r="M10" s="147">
        <f t="array" aca="1" ref="M10" ca="1">IF($H10="",0,SUM(IF(OFFSET('Solic. Aditivo'!$N$1031:$AG$1031,,,$C$3,)=$H10,OFFSET('Solic. Aditivo'!$N$1032:$AG$1032,,,$C$3,)*OFFSET('Solic. Aditivo'!$K$1031,,,$C$3,))))</f>
        <v>0</v>
      </c>
      <c r="N10" s="158">
        <f t="shared" ca="1" si="1"/>
        <v>0</v>
      </c>
      <c r="O10" s="150">
        <f t="shared" ca="1" si="4"/>
        <v>0</v>
      </c>
      <c r="P10" s="150"/>
      <c r="Q10" s="100"/>
    </row>
    <row r="11" spans="1:17" ht="25.15" customHeight="1">
      <c r="A11" s="91"/>
      <c r="B11" s="94" t="str">
        <f>IF($H11="","",_xlfn.IFNA(MATCH($H11,Orçamento!U:U,)-5,""))</f>
        <v/>
      </c>
      <c r="C11" s="95" t="str">
        <f t="shared" si="2"/>
        <v/>
      </c>
      <c r="D11" s="95"/>
      <c r="F11" s="101" t="s">
        <v>1972</v>
      </c>
      <c r="G11" s="97" t="s">
        <v>186</v>
      </c>
      <c r="H11" s="159"/>
      <c r="I11" s="105" t="s">
        <v>187</v>
      </c>
      <c r="J11" s="136" t="str">
        <f t="shared" ca="1" si="0"/>
        <v/>
      </c>
      <c r="K11" s="140" cm="1">
        <f t="array" aca="1" ref="K11" ca="1">IF($H11="",0,IF($B11="",0,SUM(IF(OFFSET(Orçamento!$U$5,$B11,,$C11,)=$H11,OFFSET(Orçamento!$H$5,$B11,,$C11,)*OFFSET(Orçamento!$T$5,$B11,,$C11,)))))</f>
        <v>0</v>
      </c>
      <c r="L11" s="131">
        <f t="shared" ca="1" si="3"/>
        <v>0</v>
      </c>
      <c r="M11" s="146">
        <f t="array" aca="1" ref="M11" ca="1">IF($H11="",0,SUM(IF(OFFSET('Solic. Aditivo'!$N$1031:$AG$1031,,,$C$3,)=$H11,OFFSET('Solic. Aditivo'!$N$1032:$AG$1032,,,$C$3,)*OFFSET('Solic. Aditivo'!$K$1031,,,$C$3,))))</f>
        <v>0</v>
      </c>
      <c r="N11" s="155">
        <f t="shared" ca="1" si="1"/>
        <v>0</v>
      </c>
      <c r="O11" s="149">
        <f t="shared" ca="1" si="4"/>
        <v>0</v>
      </c>
      <c r="P11" s="149"/>
      <c r="Q11" s="100"/>
    </row>
    <row r="12" spans="1:17" ht="25.15" customHeight="1">
      <c r="A12" s="91"/>
      <c r="B12" s="94" t="str">
        <f>IF($H12="","",_xlfn.IFNA(MATCH($H12,Orçamento!U:U,)-5,""))</f>
        <v/>
      </c>
      <c r="C12" s="95" t="str">
        <f t="shared" si="2"/>
        <v/>
      </c>
      <c r="D12" s="95"/>
      <c r="F12" s="101" t="s">
        <v>1972</v>
      </c>
      <c r="G12" s="97" t="s">
        <v>188</v>
      </c>
      <c r="H12" s="159"/>
      <c r="I12" s="105" t="s">
        <v>1977</v>
      </c>
      <c r="J12" s="136" t="str">
        <f t="shared" ca="1" si="0"/>
        <v/>
      </c>
      <c r="K12" s="140" cm="1">
        <f t="array" aca="1" ref="K12" ca="1">IF($H12="",0,IF($B12="",0,SUM(IF(OFFSET(Orçamento!$U$5,$B12,,$C12,)=$H12,OFFSET(Orçamento!$H$5,$B12,,$C12,)*OFFSET(Orçamento!$T$5,$B12,,$C12,)))))</f>
        <v>0</v>
      </c>
      <c r="L12" s="131">
        <f t="shared" ca="1" si="3"/>
        <v>0</v>
      </c>
      <c r="M12" s="146">
        <f t="array" aca="1" ref="M12" ca="1">IF($H12="",0,SUM(IF(OFFSET('Solic. Aditivo'!$N$1031:$AG$1031,,,$C$3,)=$H12,OFFSET('Solic. Aditivo'!$N$1032:$AG$1032,,,$C$3,)*OFFSET('Solic. Aditivo'!$K$1031,,,$C$3,))))</f>
        <v>0</v>
      </c>
      <c r="N12" s="155">
        <f t="shared" ca="1" si="1"/>
        <v>0</v>
      </c>
      <c r="O12" s="149">
        <f t="shared" ca="1" si="4"/>
        <v>0</v>
      </c>
      <c r="P12" s="149"/>
      <c r="Q12" s="100"/>
    </row>
    <row r="13" spans="1:17" ht="25.15" customHeight="1">
      <c r="A13" s="91"/>
      <c r="B13" s="94">
        <f>IF($H13="","",_xlfn.IFNA(MATCH($H13,Orçamento!U:U,)-5,""))</f>
        <v>11</v>
      </c>
      <c r="C13" s="95">
        <f t="shared" si="2"/>
        <v>4532</v>
      </c>
      <c r="D13" s="95"/>
      <c r="F13" s="101" t="s">
        <v>1972</v>
      </c>
      <c r="G13" s="102" t="s">
        <v>189</v>
      </c>
      <c r="H13" s="103" t="s">
        <v>191</v>
      </c>
      <c r="I13" s="104" t="s">
        <v>192</v>
      </c>
      <c r="J13" s="135" t="str">
        <f t="shared" ca="1" si="0"/>
        <v/>
      </c>
      <c r="K13" s="141" cm="1">
        <f t="array" aca="1" ref="K13" ca="1">IF($H13="",0,IF($B13="",0,SUM(IF(OFFSET(Orçamento!$U$5,$B13,,$C13,)=$H13,OFFSET(Orçamento!$H$5,$B13,,$C13,)*OFFSET(Orçamento!$T$5,$B13,,$C13,)))))</f>
        <v>0</v>
      </c>
      <c r="L13" s="132">
        <f t="shared" ca="1" si="3"/>
        <v>0</v>
      </c>
      <c r="M13" s="147">
        <f t="array" aca="1" ref="M13" ca="1">IF($H13="",0,SUM(IF(OFFSET('Solic. Aditivo'!$N$1031:$AG$1031,,,$C$3,)=$H13,OFFSET('Solic. Aditivo'!$N$1032:$AG$1032,,,$C$3,)*OFFSET('Solic. Aditivo'!$K$1031,,,$C$3,))))</f>
        <v>0</v>
      </c>
      <c r="N13" s="158">
        <f t="shared" ca="1" si="1"/>
        <v>0</v>
      </c>
      <c r="O13" s="150">
        <f t="shared" ca="1" si="4"/>
        <v>0</v>
      </c>
      <c r="P13" s="150"/>
      <c r="Q13" s="100"/>
    </row>
    <row r="14" spans="1:17" ht="25.15" customHeight="1">
      <c r="A14" s="91"/>
      <c r="B14" s="94" t="str">
        <f>IF($H14="","",_xlfn.IFNA(MATCH($H14,Orçamento!U:U,)-5,""))</f>
        <v/>
      </c>
      <c r="C14" s="95" t="str">
        <f t="shared" si="2"/>
        <v/>
      </c>
      <c r="D14" s="95"/>
      <c r="F14" s="101" t="s">
        <v>1972</v>
      </c>
      <c r="G14" s="97" t="s">
        <v>193</v>
      </c>
      <c r="H14" s="159"/>
      <c r="I14" s="105" t="s">
        <v>1978</v>
      </c>
      <c r="J14" s="136" t="str">
        <f t="shared" ca="1" si="0"/>
        <v/>
      </c>
      <c r="K14" s="140" cm="1">
        <f t="array" aca="1" ref="K14" ca="1">IF($H14="",0,IF($B14="",0,SUM(IF(OFFSET(Orçamento!$U$5,$B14,,$C14,)=$H14,OFFSET(Orçamento!$H$5,$B14,,$C14,)*OFFSET(Orçamento!$T$5,$B14,,$C14,)))))</f>
        <v>0</v>
      </c>
      <c r="L14" s="131">
        <f t="shared" ca="1" si="3"/>
        <v>0</v>
      </c>
      <c r="M14" s="146">
        <f t="array" aca="1" ref="M14" ca="1">IF($H14="",0,SUM(IF(OFFSET('Solic. Aditivo'!$N$1031:$AG$1031,,,$C$3,)=$H14,OFFSET('Solic. Aditivo'!$N$1032:$AG$1032,,,$C$3,)*OFFSET('Solic. Aditivo'!$K$1031,,,$C$3,))))</f>
        <v>0</v>
      </c>
      <c r="N14" s="155">
        <f t="shared" ca="1" si="1"/>
        <v>0</v>
      </c>
      <c r="O14" s="149">
        <f t="shared" ca="1" si="4"/>
        <v>0</v>
      </c>
      <c r="P14" s="149"/>
      <c r="Q14" s="100"/>
    </row>
    <row r="15" spans="1:17" ht="25.15" customHeight="1">
      <c r="A15" s="91"/>
      <c r="B15" s="94">
        <f>IF($H15="","",_xlfn.IFNA(MATCH($H15,Orçamento!U:U,)-5,""))</f>
        <v>14</v>
      </c>
      <c r="C15" s="95">
        <f t="shared" si="2"/>
        <v>4529</v>
      </c>
      <c r="D15" s="95"/>
      <c r="F15" s="101" t="s">
        <v>1972</v>
      </c>
      <c r="G15" s="102" t="s">
        <v>194</v>
      </c>
      <c r="H15" s="103" t="s">
        <v>195</v>
      </c>
      <c r="I15" s="104" t="s">
        <v>196</v>
      </c>
      <c r="J15" s="135" t="str">
        <f t="shared" ca="1" si="0"/>
        <v/>
      </c>
      <c r="K15" s="141" cm="1">
        <f t="array" aca="1" ref="K15" ca="1">IF($H15="",0,IF($B15="",0,SUM(IF(OFFSET(Orçamento!$U$5,$B15,,$C15,)=$H15,OFFSET(Orçamento!$H$5,$B15,,$C15,)*OFFSET(Orçamento!$T$5,$B15,,$C15,)))))</f>
        <v>0</v>
      </c>
      <c r="L15" s="132">
        <f t="shared" ca="1" si="3"/>
        <v>0</v>
      </c>
      <c r="M15" s="147">
        <f t="array" aca="1" ref="M15" ca="1">IF($H15="",0,SUM(IF(OFFSET('Solic. Aditivo'!$N$1031:$AG$1031,,,$C$3,)=$H15,OFFSET('Solic. Aditivo'!$N$1032:$AG$1032,,,$C$3,)*OFFSET('Solic. Aditivo'!$K$1031,,,$C$3,))))</f>
        <v>0</v>
      </c>
      <c r="N15" s="158">
        <f t="shared" ca="1" si="1"/>
        <v>0</v>
      </c>
      <c r="O15" s="150">
        <f t="shared" ca="1" si="4"/>
        <v>0</v>
      </c>
      <c r="P15" s="150"/>
      <c r="Q15" s="100"/>
    </row>
    <row r="16" spans="1:17" ht="25.15" customHeight="1">
      <c r="A16" s="91"/>
      <c r="B16" s="94" t="str">
        <f>IF($H16="","",_xlfn.IFNA(MATCH($H16,Orçamento!U:U,)-5,""))</f>
        <v/>
      </c>
      <c r="C16" s="95" t="str">
        <f t="shared" si="2"/>
        <v/>
      </c>
      <c r="D16" s="95"/>
      <c r="F16" s="106"/>
      <c r="G16" s="97" t="s">
        <v>198</v>
      </c>
      <c r="H16" s="159"/>
      <c r="I16" s="105" t="s">
        <v>199</v>
      </c>
      <c r="J16" s="136" t="str">
        <f t="shared" ca="1" si="0"/>
        <v/>
      </c>
      <c r="K16" s="140" cm="1">
        <f t="array" aca="1" ref="K16" ca="1">IF($H16="",0,IF($B16="",0,SUM(IF(OFFSET(Orçamento!$U$5,$B16,,$C16,)=$H16,OFFSET(Orçamento!$H$5,$B16,,$C16,)*OFFSET(Orçamento!$T$5,$B16,,$C16,)))))</f>
        <v>0</v>
      </c>
      <c r="L16" s="131">
        <f t="shared" ca="1" si="3"/>
        <v>0</v>
      </c>
      <c r="M16" s="146">
        <f t="array" aca="1" ref="M16" ca="1">IF($H16="",0,SUM(IF(OFFSET('Solic. Aditivo'!$N$1031:$AG$1031,,,$C$3,)=$H16,OFFSET('Solic. Aditivo'!$N$1032:$AG$1032,,,$C$3,)*OFFSET('Solic. Aditivo'!$K$1031,,,$C$3,))))</f>
        <v>0</v>
      </c>
      <c r="N16" s="155">
        <f t="shared" ca="1" si="1"/>
        <v>0</v>
      </c>
      <c r="O16" s="149">
        <f t="shared" ca="1" si="4"/>
        <v>0</v>
      </c>
      <c r="P16" s="149"/>
      <c r="Q16" s="100"/>
    </row>
    <row r="17" spans="1:17" ht="25.15" customHeight="1">
      <c r="A17" s="91"/>
      <c r="B17" s="94">
        <f>IF($H17="","",_xlfn.IFNA(MATCH($H17,Orçamento!U:U,)-5,""))</f>
        <v>23</v>
      </c>
      <c r="C17" s="95">
        <f t="shared" si="2"/>
        <v>4520</v>
      </c>
      <c r="D17" s="95"/>
      <c r="F17" s="101" t="s">
        <v>1972</v>
      </c>
      <c r="G17" s="102" t="s">
        <v>1979</v>
      </c>
      <c r="H17" s="103" t="s">
        <v>1980</v>
      </c>
      <c r="I17" s="104" t="s">
        <v>1981</v>
      </c>
      <c r="J17" s="135" t="str">
        <f t="shared" ca="1" si="0"/>
        <v/>
      </c>
      <c r="K17" s="141" cm="1">
        <f t="array" aca="1" ref="K17" ca="1">IF($H17="",0,IF($B17="",0,SUM(IF(OFFSET(Orçamento!$U$5,$B17,,$C17,)=$H17,OFFSET(Orçamento!$H$5,$B17,,$C17,)*OFFSET(Orçamento!$T$5,$B17,,$C17,)))))</f>
        <v>0</v>
      </c>
      <c r="L17" s="132">
        <f t="shared" ca="1" si="3"/>
        <v>0</v>
      </c>
      <c r="M17" s="147">
        <f t="array" aca="1" ref="M17" ca="1">IF($H17="",0,SUM(IF(OFFSET('Solic. Aditivo'!$N$1031:$AG$1031,,,$C$3,)=$H17,OFFSET('Solic. Aditivo'!$N$1032:$AG$1032,,,$C$3,)*OFFSET('Solic. Aditivo'!$K$1031,,,$C$3,))))</f>
        <v>0</v>
      </c>
      <c r="N17" s="158">
        <f t="shared" ca="1" si="1"/>
        <v>0</v>
      </c>
      <c r="O17" s="150">
        <f t="shared" ca="1" si="4"/>
        <v>0</v>
      </c>
      <c r="P17" s="150"/>
      <c r="Q17" s="100"/>
    </row>
    <row r="18" spans="1:17" ht="25.15" customHeight="1">
      <c r="A18" s="91"/>
      <c r="B18" s="94" t="str">
        <f>IF($H18="","",_xlfn.IFNA(MATCH($H18,Orçamento!U:U,)-5,""))</f>
        <v/>
      </c>
      <c r="C18" s="95" t="str">
        <f t="shared" si="2"/>
        <v/>
      </c>
      <c r="D18" s="95"/>
      <c r="F18" s="101" t="s">
        <v>1972</v>
      </c>
      <c r="G18" s="97" t="s">
        <v>200</v>
      </c>
      <c r="H18" s="159"/>
      <c r="I18" s="105" t="s">
        <v>201</v>
      </c>
      <c r="J18" s="136" t="str">
        <f t="shared" ca="1" si="0"/>
        <v/>
      </c>
      <c r="K18" s="140" cm="1">
        <f t="array" aca="1" ref="K18" ca="1">IF($H18="",0,IF($B18="",0,SUM(IF(OFFSET(Orçamento!$U$5,$B18,,$C18,)=$H18,OFFSET(Orçamento!$H$5,$B18,,$C18,)*OFFSET(Orçamento!$T$5,$B18,,$C18,)))))</f>
        <v>0</v>
      </c>
      <c r="L18" s="131">
        <f t="shared" ca="1" si="3"/>
        <v>0</v>
      </c>
      <c r="M18" s="146">
        <f t="array" aca="1" ref="M18" ca="1">IF($H18="",0,SUM(IF(OFFSET('Solic. Aditivo'!$N$1031:$AG$1031,,,$C$3,)=$H18,OFFSET('Solic. Aditivo'!$N$1032:$AG$1032,,,$C$3,)*OFFSET('Solic. Aditivo'!$K$1031,,,$C$3,))))</f>
        <v>0</v>
      </c>
      <c r="N18" s="155">
        <f t="shared" ca="1" si="1"/>
        <v>0</v>
      </c>
      <c r="O18" s="149">
        <f t="shared" ca="1" si="4"/>
        <v>0</v>
      </c>
      <c r="P18" s="149"/>
      <c r="Q18" s="100"/>
    </row>
    <row r="19" spans="1:17" ht="25.15" customHeight="1">
      <c r="A19" s="91"/>
      <c r="B19" s="94">
        <f>IF($H19="","",_xlfn.IFNA(MATCH($H19,Orçamento!U:U,)-5,""))</f>
        <v>42</v>
      </c>
      <c r="C19" s="95">
        <f t="shared" si="2"/>
        <v>4501</v>
      </c>
      <c r="D19" s="95"/>
      <c r="F19" s="101" t="s">
        <v>1972</v>
      </c>
      <c r="G19" s="102" t="s">
        <v>1982</v>
      </c>
      <c r="H19" s="103" t="s">
        <v>1983</v>
      </c>
      <c r="I19" s="104" t="s">
        <v>1984</v>
      </c>
      <c r="J19" s="135" t="str">
        <f t="shared" ca="1" si="0"/>
        <v/>
      </c>
      <c r="K19" s="141" cm="1">
        <f t="array" aca="1" ref="K19" ca="1">IF($H19="",0,IF($B19="",0,SUM(IF(OFFSET(Orçamento!$U$5,$B19,,$C19,)=$H19,OFFSET(Orçamento!$H$5,$B19,,$C19,)*OFFSET(Orçamento!$T$5,$B19,,$C19,)))))</f>
        <v>0</v>
      </c>
      <c r="L19" s="132">
        <f t="shared" ca="1" si="3"/>
        <v>0</v>
      </c>
      <c r="M19" s="147">
        <f t="array" aca="1" ref="M19" ca="1">IF($H19="",0,SUM(IF(OFFSET('Solic. Aditivo'!$N$1031:$AG$1031,,,$C$3,)=$H19,OFFSET('Solic. Aditivo'!$N$1032:$AG$1032,,,$C$3,)*OFFSET('Solic. Aditivo'!$K$1031,,,$C$3,))))</f>
        <v>0</v>
      </c>
      <c r="N19" s="158">
        <f t="shared" ca="1" si="1"/>
        <v>0</v>
      </c>
      <c r="O19" s="150">
        <f t="shared" ca="1" si="4"/>
        <v>0</v>
      </c>
      <c r="P19" s="150"/>
      <c r="Q19" s="100"/>
    </row>
    <row r="20" spans="1:17" ht="25.15" customHeight="1">
      <c r="A20" s="91"/>
      <c r="B20" s="94" t="str">
        <f>IF($H20="","",_xlfn.IFNA(MATCH($H20,Orçamento!U:U,)-5,""))</f>
        <v/>
      </c>
      <c r="C20" s="95" t="str">
        <f t="shared" si="2"/>
        <v/>
      </c>
      <c r="D20" s="95"/>
      <c r="F20" s="101" t="s">
        <v>1972</v>
      </c>
      <c r="G20" s="97" t="s">
        <v>202</v>
      </c>
      <c r="H20" s="159"/>
      <c r="I20" s="105" t="s">
        <v>203</v>
      </c>
      <c r="J20" s="136" t="str">
        <f t="shared" ca="1" si="0"/>
        <v/>
      </c>
      <c r="K20" s="140" cm="1">
        <f t="array" aca="1" ref="K20" ca="1">IF($H20="",0,IF($B20="",0,SUM(IF(OFFSET(Orçamento!$U$5,$B20,,$C20,)=$H20,OFFSET(Orçamento!$H$5,$B20,,$C20,)*OFFSET(Orçamento!$T$5,$B20,,$C20,)))))</f>
        <v>0</v>
      </c>
      <c r="L20" s="131">
        <f t="shared" ca="1" si="3"/>
        <v>0</v>
      </c>
      <c r="M20" s="146">
        <f t="array" aca="1" ref="M20" ca="1">IF($H20="",0,SUM(IF(OFFSET('Solic. Aditivo'!$N$1031:$AG$1031,,,$C$3,)=$H20,OFFSET('Solic. Aditivo'!$N$1032:$AG$1032,,,$C$3,)*OFFSET('Solic. Aditivo'!$K$1031,,,$C$3,))))</f>
        <v>0</v>
      </c>
      <c r="N20" s="155">
        <f t="shared" ca="1" si="1"/>
        <v>0</v>
      </c>
      <c r="O20" s="149">
        <f t="shared" ca="1" si="4"/>
        <v>0</v>
      </c>
      <c r="P20" s="149"/>
      <c r="Q20" s="100"/>
    </row>
    <row r="21" spans="1:17" ht="25.15" customHeight="1">
      <c r="A21" s="91"/>
      <c r="B21" s="94">
        <f>IF($H21="","",_xlfn.IFNA(MATCH($H21,Orçamento!U:U,)-5,""))</f>
        <v>53</v>
      </c>
      <c r="C21" s="95">
        <f t="shared" si="2"/>
        <v>4490</v>
      </c>
      <c r="D21" s="95"/>
      <c r="F21" s="106"/>
      <c r="G21" s="102" t="s">
        <v>204</v>
      </c>
      <c r="H21" s="103" t="s">
        <v>205</v>
      </c>
      <c r="I21" s="104" t="s">
        <v>206</v>
      </c>
      <c r="J21" s="135" t="str">
        <f t="shared" ca="1" si="0"/>
        <v/>
      </c>
      <c r="K21" s="141" cm="1">
        <f t="array" aca="1" ref="K21" ca="1">IF($H21="",0,IF($B21="",0,SUM(IF(OFFSET(Orçamento!$U$5,$B21,,$C21,)=$H21,OFFSET(Orçamento!$H$5,$B21,,$C21,)*OFFSET(Orçamento!$T$5,$B21,,$C21,)))))</f>
        <v>0</v>
      </c>
      <c r="L21" s="132">
        <f t="shared" ca="1" si="3"/>
        <v>0</v>
      </c>
      <c r="M21" s="147">
        <f t="array" aca="1" ref="M21" ca="1">IF($H21="",0,SUM(IF(OFFSET('Solic. Aditivo'!$N$1031:$AG$1031,,,$C$3,)=$H21,OFFSET('Solic. Aditivo'!$N$1032:$AG$1032,,,$C$3,)*OFFSET('Solic. Aditivo'!$K$1031,,,$C$3,))))</f>
        <v>0</v>
      </c>
      <c r="N21" s="158">
        <f t="shared" ca="1" si="1"/>
        <v>0</v>
      </c>
      <c r="O21" s="150">
        <f t="shared" ca="1" si="4"/>
        <v>0</v>
      </c>
      <c r="P21" s="150"/>
      <c r="Q21" s="100"/>
    </row>
    <row r="22" spans="1:17" ht="25.15" customHeight="1">
      <c r="A22" s="91"/>
      <c r="B22" s="94" t="str">
        <f>IF($H22="","",_xlfn.IFNA(MATCH($H22,Orçamento!U:U,)-5,""))</f>
        <v/>
      </c>
      <c r="C22" s="95" t="str">
        <f t="shared" si="2"/>
        <v/>
      </c>
      <c r="D22" s="95"/>
      <c r="F22" s="101" t="s">
        <v>1972</v>
      </c>
      <c r="G22" s="97" t="s">
        <v>273</v>
      </c>
      <c r="H22" s="159"/>
      <c r="I22" s="105" t="s">
        <v>1985</v>
      </c>
      <c r="J22" s="136" t="str">
        <f t="shared" ca="1" si="0"/>
        <v/>
      </c>
      <c r="K22" s="140" cm="1">
        <f t="array" aca="1" ref="K22" ca="1">IF($H22="",0,IF($B22="",0,SUM(IF(OFFSET(Orçamento!$U$5,$B22,,$C22,)=$H22,OFFSET(Orçamento!$H$5,$B22,,$C22,)*OFFSET(Orçamento!$T$5,$B22,,$C22,)))))</f>
        <v>0</v>
      </c>
      <c r="L22" s="131">
        <f t="shared" ca="1" si="3"/>
        <v>0</v>
      </c>
      <c r="M22" s="146">
        <f t="array" aca="1" ref="M22" ca="1">IF($H22="",0,SUM(IF(OFFSET('Solic. Aditivo'!$N$1031:$AG$1031,,,$C$3,)=$H22,OFFSET('Solic. Aditivo'!$N$1032:$AG$1032,,,$C$3,)*OFFSET('Solic. Aditivo'!$K$1031,,,$C$3,))))</f>
        <v>0</v>
      </c>
      <c r="N22" s="155">
        <f t="shared" ca="1" si="1"/>
        <v>0</v>
      </c>
      <c r="O22" s="149">
        <f t="shared" ca="1" si="4"/>
        <v>0</v>
      </c>
      <c r="P22" s="149"/>
      <c r="Q22" s="100"/>
    </row>
    <row r="23" spans="1:17" ht="25.15" customHeight="1">
      <c r="A23" s="91"/>
      <c r="B23" s="94">
        <f>IF($H23="","",_xlfn.IFNA(MATCH($H23,Orçamento!U:U,)-5,""))</f>
        <v>115</v>
      </c>
      <c r="C23" s="95">
        <f t="shared" si="2"/>
        <v>4428</v>
      </c>
      <c r="D23" s="95"/>
      <c r="F23" s="101" t="s">
        <v>1972</v>
      </c>
      <c r="G23" s="102" t="s">
        <v>1986</v>
      </c>
      <c r="H23" s="103" t="s">
        <v>495</v>
      </c>
      <c r="I23" s="104" t="s">
        <v>496</v>
      </c>
      <c r="J23" s="135" t="str">
        <f t="shared" ca="1" si="0"/>
        <v/>
      </c>
      <c r="K23" s="141" cm="1">
        <f t="array" aca="1" ref="K23" ca="1">IF($H23="",0,IF($B23="",0,SUM(IF(OFFSET(Orçamento!$U$5,$B23,,$C23,)=$H23,OFFSET(Orçamento!$H$5,$B23,,$C23,)*OFFSET(Orçamento!$T$5,$B23,,$C23,)))))</f>
        <v>0</v>
      </c>
      <c r="L23" s="132">
        <f t="shared" ca="1" si="3"/>
        <v>0</v>
      </c>
      <c r="M23" s="147">
        <f t="array" aca="1" ref="M23" ca="1">IF($H23="",0,SUM(IF(OFFSET('Solic. Aditivo'!$N$1031:$AG$1031,,,$C$3,)=$H23,OFFSET('Solic. Aditivo'!$N$1032:$AG$1032,,,$C$3,)*OFFSET('Solic. Aditivo'!$K$1031,,,$C$3,))))</f>
        <v>0</v>
      </c>
      <c r="N23" s="158">
        <f t="shared" ca="1" si="1"/>
        <v>0</v>
      </c>
      <c r="O23" s="150">
        <f t="shared" ca="1" si="4"/>
        <v>0</v>
      </c>
      <c r="P23" s="150"/>
      <c r="Q23" s="100"/>
    </row>
    <row r="24" spans="1:17" ht="25.15" customHeight="1">
      <c r="A24" s="91"/>
      <c r="B24" s="94" t="str">
        <f>IF($H24="","",_xlfn.IFNA(MATCH($H24,Orçamento!U:U,)-5,""))</f>
        <v/>
      </c>
      <c r="C24" s="95" t="str">
        <f t="shared" si="2"/>
        <v/>
      </c>
      <c r="D24" s="95"/>
      <c r="F24" s="101" t="s">
        <v>1972</v>
      </c>
      <c r="G24" s="97" t="s">
        <v>274</v>
      </c>
      <c r="H24" s="159"/>
      <c r="I24" s="105" t="s">
        <v>1987</v>
      </c>
      <c r="J24" s="136" t="str">
        <f t="shared" ca="1" si="0"/>
        <v/>
      </c>
      <c r="K24" s="140" cm="1">
        <f t="array" aca="1" ref="K24" ca="1">IF($H24="",0,IF($B24="",0,SUM(IF(OFFSET(Orçamento!$U$5,$B24,,$C24,)=$H24,OFFSET(Orçamento!$H$5,$B24,,$C24,)*OFFSET(Orçamento!$T$5,$B24,,$C24,)))))</f>
        <v>0</v>
      </c>
      <c r="L24" s="131">
        <f t="shared" ca="1" si="3"/>
        <v>0</v>
      </c>
      <c r="M24" s="146">
        <f t="array" aca="1" ref="M24" ca="1">IF($H24="",0,SUM(IF(OFFSET('Solic. Aditivo'!$N$1031:$AG$1031,,,$C$3,)=$H24,OFFSET('Solic. Aditivo'!$N$1032:$AG$1032,,,$C$3,)*OFFSET('Solic. Aditivo'!$K$1031,,,$C$3,))))</f>
        <v>0</v>
      </c>
      <c r="N24" s="155">
        <f t="shared" ca="1" si="1"/>
        <v>0</v>
      </c>
      <c r="O24" s="149">
        <f t="shared" ca="1" si="4"/>
        <v>0</v>
      </c>
      <c r="P24" s="149"/>
      <c r="Q24" s="100"/>
    </row>
    <row r="25" spans="1:17" ht="25.15" customHeight="1">
      <c r="A25" s="91"/>
      <c r="B25" s="94" t="str">
        <f>IF($H25="","",_xlfn.IFNA(MATCH($H25,Orçamento!U:U,)-5,""))</f>
        <v/>
      </c>
      <c r="C25" s="95" t="str">
        <f t="shared" si="2"/>
        <v/>
      </c>
      <c r="D25" s="95"/>
      <c r="F25" s="101" t="s">
        <v>1972</v>
      </c>
      <c r="G25" s="102" t="s">
        <v>275</v>
      </c>
      <c r="H25" s="103" t="s">
        <v>395</v>
      </c>
      <c r="I25" s="104" t="s">
        <v>396</v>
      </c>
      <c r="J25" s="135" t="str">
        <f t="shared" ca="1" si="0"/>
        <v/>
      </c>
      <c r="K25" s="141" cm="1">
        <f t="array" aca="1" ref="K25" ca="1">IF($H25="",0,IF($B25="",0,SUM(IF(OFFSET(Orçamento!$U$5,$B25,,$C25,)=$H25,OFFSET(Orçamento!$H$5,$B25,,$C25,)*OFFSET(Orçamento!$T$5,$B25,,$C25,)))))</f>
        <v>0</v>
      </c>
      <c r="L25" s="132">
        <f t="shared" ca="1" si="3"/>
        <v>0</v>
      </c>
      <c r="M25" s="147">
        <f t="array" aca="1" ref="M25" ca="1">IF($H25="",0,SUM(IF(OFFSET('Solic. Aditivo'!$N$1031:$AG$1031,,,$C$3,)=$H25,OFFSET('Solic. Aditivo'!$N$1032:$AG$1032,,,$C$3,)*OFFSET('Solic. Aditivo'!$K$1031,,,$C$3,))))</f>
        <v>0</v>
      </c>
      <c r="N25" s="158">
        <f t="shared" ca="1" si="1"/>
        <v>0</v>
      </c>
      <c r="O25" s="150">
        <f t="shared" ca="1" si="4"/>
        <v>0</v>
      </c>
      <c r="P25" s="150"/>
      <c r="Q25" s="100"/>
    </row>
    <row r="26" spans="1:17" ht="25.15" customHeight="1">
      <c r="A26" s="91"/>
      <c r="B26" s="94">
        <f>IF($H26="","",_xlfn.IFNA(MATCH($H26,Orçamento!U:U,)-5,""))</f>
        <v>165</v>
      </c>
      <c r="C26" s="95">
        <f t="shared" si="2"/>
        <v>4378</v>
      </c>
      <c r="D26" s="95"/>
      <c r="F26" s="101" t="s">
        <v>1972</v>
      </c>
      <c r="G26" s="102" t="s">
        <v>275</v>
      </c>
      <c r="H26" s="103" t="s">
        <v>294</v>
      </c>
      <c r="I26" s="104" t="s">
        <v>295</v>
      </c>
      <c r="J26" s="135" t="str">
        <f t="shared" ca="1" si="0"/>
        <v/>
      </c>
      <c r="K26" s="141" cm="1">
        <f t="array" aca="1" ref="K26" ca="1">IF($H26="",0,IF($B26="",0,SUM(IF(OFFSET(Orçamento!$U$5,$B26,,$C26,)=$H26,OFFSET(Orçamento!$H$5,$B26,,$C26,)*OFFSET(Orçamento!$T$5,$B26,,$C26,)))))</f>
        <v>0</v>
      </c>
      <c r="L26" s="132">
        <f t="shared" ca="1" si="3"/>
        <v>0</v>
      </c>
      <c r="M26" s="147">
        <f t="array" aca="1" ref="M26" ca="1">IF($H26="",0,SUM(IF(OFFSET('Solic. Aditivo'!$N$1031:$AG$1031,,,$C$3,)=$H26,OFFSET('Solic. Aditivo'!$N$1032:$AG$1032,,,$C$3,)*OFFSET('Solic. Aditivo'!$K$1031,,,$C$3,))))</f>
        <v>0</v>
      </c>
      <c r="N26" s="158">
        <f t="shared" ca="1" si="1"/>
        <v>0</v>
      </c>
      <c r="O26" s="150">
        <f t="shared" ca="1" si="4"/>
        <v>0</v>
      </c>
      <c r="P26" s="150"/>
      <c r="Q26" s="100"/>
    </row>
    <row r="27" spans="1:17" ht="25.15" customHeight="1">
      <c r="A27" s="91"/>
      <c r="B27" s="94" t="str">
        <f>IF($H27="","",_xlfn.IFNA(MATCH($H27,Orçamento!U:U,)-5,""))</f>
        <v/>
      </c>
      <c r="C27" s="95" t="str">
        <f t="shared" si="2"/>
        <v/>
      </c>
      <c r="D27" s="95"/>
      <c r="F27" s="101" t="s">
        <v>1972</v>
      </c>
      <c r="G27" s="97" t="s">
        <v>470</v>
      </c>
      <c r="H27" s="159"/>
      <c r="I27" s="105" t="s">
        <v>1988</v>
      </c>
      <c r="J27" s="136" t="str">
        <f t="shared" ca="1" si="0"/>
        <v/>
      </c>
      <c r="K27" s="140" cm="1">
        <f t="array" aca="1" ref="K27" ca="1">IF($H27="",0,IF($B27="",0,SUM(IF(OFFSET(Orçamento!$U$5,$B27,,$C27,)=$H27,OFFSET(Orçamento!$H$5,$B27,,$C27,)*OFFSET(Orçamento!$T$5,$B27,,$C27,)))))</f>
        <v>0</v>
      </c>
      <c r="L27" s="131">
        <f t="shared" ca="1" si="3"/>
        <v>0</v>
      </c>
      <c r="M27" s="146">
        <f t="array" aca="1" ref="M27" ca="1">IF($H27="",0,SUM(IF(OFFSET('Solic. Aditivo'!$N$1031:$AG$1031,,,$C$3,)=$H27,OFFSET('Solic. Aditivo'!$N$1032:$AG$1032,,,$C$3,)*OFFSET('Solic. Aditivo'!$K$1031,,,$C$3,))))</f>
        <v>0</v>
      </c>
      <c r="N27" s="155">
        <f t="shared" ca="1" si="1"/>
        <v>0</v>
      </c>
      <c r="O27" s="149">
        <f t="shared" ca="1" si="4"/>
        <v>0</v>
      </c>
      <c r="P27" s="149"/>
      <c r="Q27" s="100"/>
    </row>
    <row r="28" spans="1:17" ht="25.15" customHeight="1">
      <c r="A28" s="91"/>
      <c r="B28" s="94">
        <f>IF($H28="","",_xlfn.IFNA(MATCH($H28,Orçamento!U:U,)-5,""))</f>
        <v>153</v>
      </c>
      <c r="C28" s="95">
        <f t="shared" si="2"/>
        <v>4390</v>
      </c>
      <c r="D28" s="95"/>
      <c r="F28" s="101" t="s">
        <v>1972</v>
      </c>
      <c r="G28" s="102" t="s">
        <v>471</v>
      </c>
      <c r="H28" s="103" t="s">
        <v>277</v>
      </c>
      <c r="I28" s="104" t="s">
        <v>278</v>
      </c>
      <c r="J28" s="135" t="str">
        <f t="shared" ca="1" si="0"/>
        <v/>
      </c>
      <c r="K28" s="141" cm="1">
        <f t="array" aca="1" ref="K28" ca="1">IF($H28="",0,IF($B28="",0,SUM(IF(OFFSET(Orçamento!$U$5,$B28,,$C28,)=$H28,OFFSET(Orçamento!$H$5,$B28,,$C28,)*OFFSET(Orçamento!$T$5,$B28,,$C28,)))))</f>
        <v>0</v>
      </c>
      <c r="L28" s="132">
        <f t="shared" ca="1" si="3"/>
        <v>0</v>
      </c>
      <c r="M28" s="147">
        <f t="array" aca="1" ref="M28" ca="1">IF($H28="",0,SUM(IF(OFFSET('Solic. Aditivo'!$N$1031:$AG$1031,,,$C$3,)=$H28,OFFSET('Solic. Aditivo'!$N$1032:$AG$1032,,,$C$3,)*OFFSET('Solic. Aditivo'!$K$1031,,,$C$3,))))</f>
        <v>0</v>
      </c>
      <c r="N28" s="158">
        <f t="shared" ca="1" si="1"/>
        <v>0</v>
      </c>
      <c r="O28" s="150">
        <f t="shared" ca="1" si="4"/>
        <v>0</v>
      </c>
      <c r="P28" s="150"/>
      <c r="Q28" s="100"/>
    </row>
    <row r="29" spans="1:17" ht="25.15" customHeight="1">
      <c r="A29" s="91"/>
      <c r="B29" s="94" t="str">
        <f>IF($H29="","",_xlfn.IFNA(MATCH($H29,Orçamento!U:U,)-5,""))</f>
        <v/>
      </c>
      <c r="C29" s="95" t="str">
        <f t="shared" si="2"/>
        <v/>
      </c>
      <c r="D29" s="95"/>
      <c r="F29" s="101" t="s">
        <v>1972</v>
      </c>
      <c r="G29" s="97" t="s">
        <v>483</v>
      </c>
      <c r="H29" s="159"/>
      <c r="I29" s="105" t="s">
        <v>1989</v>
      </c>
      <c r="J29" s="136" t="str">
        <f t="shared" ca="1" si="0"/>
        <v/>
      </c>
      <c r="K29" s="140" cm="1">
        <f t="array" aca="1" ref="K29" ca="1">IF($H29="",0,IF($B29="",0,SUM(IF(OFFSET(Orçamento!$U$5,$B29,,$C29,)=$H29,OFFSET(Orçamento!$H$5,$B29,,$C29,)*OFFSET(Orçamento!$T$5,$B29,,$C29,)))))</f>
        <v>0</v>
      </c>
      <c r="L29" s="131">
        <f t="shared" ca="1" si="3"/>
        <v>0</v>
      </c>
      <c r="M29" s="146">
        <f t="array" aca="1" ref="M29" ca="1">IF($H29="",0,SUM(IF(OFFSET('Solic. Aditivo'!$N$1031:$AG$1031,,,$C$3,)=$H29,OFFSET('Solic. Aditivo'!$N$1032:$AG$1032,,,$C$3,)*OFFSET('Solic. Aditivo'!$K$1031,,,$C$3,))))</f>
        <v>0</v>
      </c>
      <c r="N29" s="155">
        <f t="shared" ca="1" si="1"/>
        <v>0</v>
      </c>
      <c r="O29" s="149">
        <f t="shared" ca="1" si="4"/>
        <v>0</v>
      </c>
      <c r="P29" s="149"/>
      <c r="Q29" s="100"/>
    </row>
    <row r="30" spans="1:17" ht="25.15" customHeight="1">
      <c r="A30" s="91"/>
      <c r="B30" s="94">
        <f>IF($H30="","",_xlfn.IFNA(MATCH($H30,Orçamento!U:U,)-5,""))</f>
        <v>671</v>
      </c>
      <c r="C30" s="95">
        <f t="shared" si="2"/>
        <v>3872</v>
      </c>
      <c r="D30" s="95"/>
      <c r="F30" s="106"/>
      <c r="G30" s="102" t="s">
        <v>484</v>
      </c>
      <c r="H30" s="103" t="s">
        <v>608</v>
      </c>
      <c r="I30" s="104" t="s">
        <v>609</v>
      </c>
      <c r="J30" s="135" t="str">
        <f t="shared" ca="1" si="0"/>
        <v/>
      </c>
      <c r="K30" s="141" cm="1">
        <f t="array" aca="1" ref="K30" ca="1">IF($H30="",0,IF($B30="",0,SUM(IF(OFFSET(Orçamento!$U$5,$B30,,$C30,)=$H30,OFFSET(Orçamento!$H$5,$B30,,$C30,)*OFFSET(Orçamento!$T$5,$B30,,$C30,)))))</f>
        <v>0</v>
      </c>
      <c r="L30" s="132">
        <f t="shared" ca="1" si="3"/>
        <v>0</v>
      </c>
      <c r="M30" s="147">
        <f t="array" aca="1" ref="M30" ca="1">IF($H30="",0,SUM(IF(OFFSET('Solic. Aditivo'!$N$1031:$AG$1031,,,$C$3,)=$H30,OFFSET('Solic. Aditivo'!$N$1032:$AG$1032,,,$C$3,)*OFFSET('Solic. Aditivo'!$K$1031,,,$C$3,))))</f>
        <v>0</v>
      </c>
      <c r="N30" s="158">
        <f t="shared" ca="1" si="1"/>
        <v>0</v>
      </c>
      <c r="O30" s="150">
        <f t="shared" ca="1" si="4"/>
        <v>0</v>
      </c>
      <c r="P30" s="150"/>
      <c r="Q30" s="100"/>
    </row>
    <row r="31" spans="1:17" ht="25.15" customHeight="1">
      <c r="A31" s="91"/>
      <c r="B31" s="94" t="str">
        <f>IF($H31="","",_xlfn.IFNA(MATCH($H31,Orçamento!U:U,)-5,""))</f>
        <v/>
      </c>
      <c r="C31" s="95" t="str">
        <f t="shared" si="2"/>
        <v/>
      </c>
      <c r="D31" s="95"/>
      <c r="F31" s="101" t="s">
        <v>1972</v>
      </c>
      <c r="G31" s="97" t="s">
        <v>556</v>
      </c>
      <c r="H31" s="159"/>
      <c r="I31" s="105" t="s">
        <v>669</v>
      </c>
      <c r="J31" s="136" t="str">
        <f t="shared" ca="1" si="0"/>
        <v/>
      </c>
      <c r="K31" s="140" cm="1">
        <f t="array" aca="1" ref="K31" ca="1">IF($H31="",0,IF($B31="",0,SUM(IF(OFFSET(Orçamento!$U$5,$B31,,$C31,)=$H31,OFFSET(Orçamento!$H$5,$B31,,$C31,)*OFFSET(Orçamento!$T$5,$B31,,$C31,)))))</f>
        <v>0</v>
      </c>
      <c r="L31" s="131">
        <f t="shared" ca="1" si="3"/>
        <v>0</v>
      </c>
      <c r="M31" s="146">
        <f t="array" aca="1" ref="M31" ca="1">IF($H31="",0,SUM(IF(OFFSET('Solic. Aditivo'!$N$1031:$AG$1031,,,$C$3,)=$H31,OFFSET('Solic. Aditivo'!$N$1032:$AG$1032,,,$C$3,)*OFFSET('Solic. Aditivo'!$K$1031,,,$C$3,))))</f>
        <v>0</v>
      </c>
      <c r="N31" s="155">
        <f t="shared" ca="1" si="1"/>
        <v>0</v>
      </c>
      <c r="O31" s="149">
        <f t="shared" ca="1" si="4"/>
        <v>0</v>
      </c>
      <c r="P31" s="149"/>
      <c r="Q31" s="100"/>
    </row>
    <row r="32" spans="1:17" ht="25.15" customHeight="1">
      <c r="A32" s="91"/>
      <c r="B32" s="94">
        <f>IF($H32="","",_xlfn.IFNA(MATCH($H32,Orçamento!U:U,)-5,""))</f>
        <v>871</v>
      </c>
      <c r="C32" s="95">
        <f t="shared" si="2"/>
        <v>3672</v>
      </c>
      <c r="D32" s="95"/>
      <c r="F32" s="101" t="s">
        <v>1972</v>
      </c>
      <c r="G32" s="102" t="s">
        <v>557</v>
      </c>
      <c r="H32" s="103" t="s">
        <v>672</v>
      </c>
      <c r="I32" s="104" t="s">
        <v>673</v>
      </c>
      <c r="J32" s="135" t="str">
        <f t="shared" ca="1" si="0"/>
        <v/>
      </c>
      <c r="K32" s="141" cm="1">
        <f t="array" aca="1" ref="K32" ca="1">IF($H32="",0,IF($B32="",0,SUM(IF(OFFSET(Orçamento!$U$5,$B32,,$C32,)=$H32,OFFSET(Orçamento!$H$5,$B32,,$C32,)*OFFSET(Orçamento!$T$5,$B32,,$C32,)))))</f>
        <v>0</v>
      </c>
      <c r="L32" s="132">
        <f t="shared" ca="1" si="3"/>
        <v>0</v>
      </c>
      <c r="M32" s="147">
        <f t="array" aca="1" ref="M32" ca="1">IF($H32="",0,SUM(IF(OFFSET('Solic. Aditivo'!$N$1031:$AG$1031,,,$C$3,)=$H32,OFFSET('Solic. Aditivo'!$N$1032:$AG$1032,,,$C$3,)*OFFSET('Solic. Aditivo'!$K$1031,,,$C$3,))))</f>
        <v>0</v>
      </c>
      <c r="N32" s="158">
        <f t="shared" ca="1" si="1"/>
        <v>0</v>
      </c>
      <c r="O32" s="150">
        <f t="shared" ca="1" si="4"/>
        <v>0</v>
      </c>
      <c r="P32" s="150"/>
      <c r="Q32" s="100"/>
    </row>
    <row r="33" spans="1:17" ht="25.15" customHeight="1">
      <c r="A33" s="91"/>
      <c r="B33" s="94" t="str">
        <f>IF($H33="","",_xlfn.IFNA(MATCH($H33,Orçamento!U:U,)-5,""))</f>
        <v/>
      </c>
      <c r="C33" s="95" t="str">
        <f t="shared" si="2"/>
        <v/>
      </c>
      <c r="D33" s="95"/>
      <c r="F33" s="101" t="s">
        <v>1972</v>
      </c>
      <c r="G33" s="97" t="s">
        <v>559</v>
      </c>
      <c r="H33" s="159"/>
      <c r="I33" s="105" t="s">
        <v>696</v>
      </c>
      <c r="J33" s="136" t="str">
        <f t="shared" ca="1" si="0"/>
        <v/>
      </c>
      <c r="K33" s="140" cm="1">
        <f t="array" aca="1" ref="K33" ca="1">IF($H33="",0,IF($B33="",0,SUM(IF(OFFSET(Orçamento!$U$5,$B33,,$C33,)=$H33,OFFSET(Orçamento!$H$5,$B33,,$C33,)*OFFSET(Orçamento!$T$5,$B33,,$C33,)))))</f>
        <v>0</v>
      </c>
      <c r="L33" s="131">
        <f t="shared" ca="1" si="3"/>
        <v>0</v>
      </c>
      <c r="M33" s="146">
        <f t="array" aca="1" ref="M33" ca="1">IF($H33="",0,SUM(IF(OFFSET('Solic. Aditivo'!$N$1031:$AG$1031,,,$C$3,)=$H33,OFFSET('Solic. Aditivo'!$N$1032:$AG$1032,,,$C$3,)*OFFSET('Solic. Aditivo'!$K$1031,,,$C$3,))))</f>
        <v>0</v>
      </c>
      <c r="N33" s="155">
        <f t="shared" ca="1" si="1"/>
        <v>0</v>
      </c>
      <c r="O33" s="149">
        <f t="shared" ca="1" si="4"/>
        <v>0</v>
      </c>
      <c r="P33" s="149"/>
      <c r="Q33" s="100"/>
    </row>
    <row r="34" spans="1:17" ht="25.15" customHeight="1">
      <c r="A34" s="91"/>
      <c r="B34" s="94">
        <f>IF($H34="","",_xlfn.IFNA(MATCH($H34,Orçamento!U:U,)-5,""))</f>
        <v>899</v>
      </c>
      <c r="C34" s="95">
        <f t="shared" si="2"/>
        <v>3644</v>
      </c>
      <c r="D34" s="95"/>
      <c r="F34" s="101" t="s">
        <v>1972</v>
      </c>
      <c r="G34" s="102" t="s">
        <v>560</v>
      </c>
      <c r="H34" s="103" t="s">
        <v>581</v>
      </c>
      <c r="I34" s="104" t="s">
        <v>582</v>
      </c>
      <c r="J34" s="135" t="str">
        <f t="shared" ca="1" si="0"/>
        <v/>
      </c>
      <c r="K34" s="141" cm="1">
        <f t="array" aca="1" ref="K34" ca="1">IF($H34="",0,IF($B34="",0,SUM(IF(OFFSET(Orçamento!$U$5,$B34,,$C34,)=$H34,OFFSET(Orçamento!$H$5,$B34,,$C34,)*OFFSET(Orçamento!$T$5,$B34,,$C34,)))))</f>
        <v>0</v>
      </c>
      <c r="L34" s="132">
        <f t="shared" ca="1" si="3"/>
        <v>0</v>
      </c>
      <c r="M34" s="147">
        <f t="array" aca="1" ref="M34" ca="1">IF($H34="",0,SUM(IF(OFFSET('Solic. Aditivo'!$N$1031:$AG$1031,,,$C$3,)=$H34,OFFSET('Solic. Aditivo'!$N$1032:$AG$1032,,,$C$3,)*OFFSET('Solic. Aditivo'!$K$1031,,,$C$3,))))</f>
        <v>0</v>
      </c>
      <c r="N34" s="158">
        <f t="shared" ca="1" si="1"/>
        <v>0</v>
      </c>
      <c r="O34" s="150">
        <f t="shared" ca="1" si="4"/>
        <v>0</v>
      </c>
      <c r="P34" s="150"/>
      <c r="Q34" s="100"/>
    </row>
    <row r="35" spans="1:17" ht="25.15" customHeight="1">
      <c r="A35" s="91"/>
      <c r="B35" s="94" t="str">
        <f>IF($H35="","",_xlfn.IFNA(MATCH($H35,Orçamento!U:U,)-5,""))</f>
        <v/>
      </c>
      <c r="C35" s="95" t="str">
        <f t="shared" si="2"/>
        <v/>
      </c>
      <c r="D35" s="95"/>
      <c r="F35" s="101" t="s">
        <v>1972</v>
      </c>
      <c r="G35" s="97" t="s">
        <v>578</v>
      </c>
      <c r="H35" s="159"/>
      <c r="I35" s="105" t="s">
        <v>698</v>
      </c>
      <c r="J35" s="136" t="str">
        <f t="shared" ca="1" si="0"/>
        <v/>
      </c>
      <c r="K35" s="140" cm="1">
        <f t="array" aca="1" ref="K35" ca="1">IF($H35="",0,IF($B35="",0,SUM(IF(OFFSET(Orçamento!$U$5,$B35,,$C35,)=$H35,OFFSET(Orçamento!$H$5,$B35,,$C35,)*OFFSET(Orçamento!$T$5,$B35,,$C35,)))))</f>
        <v>0</v>
      </c>
      <c r="L35" s="131">
        <f t="shared" ca="1" si="3"/>
        <v>0</v>
      </c>
      <c r="M35" s="146">
        <f t="array" aca="1" ref="M35" ca="1">IF($H35="",0,SUM(IF(OFFSET('Solic. Aditivo'!$N$1031:$AG$1031,,,$C$3,)=$H35,OFFSET('Solic. Aditivo'!$N$1032:$AG$1032,,,$C$3,)*OFFSET('Solic. Aditivo'!$K$1031,,,$C$3,))))</f>
        <v>0</v>
      </c>
      <c r="N35" s="155">
        <f t="shared" ca="1" si="1"/>
        <v>0</v>
      </c>
      <c r="O35" s="149">
        <f t="shared" ca="1" si="4"/>
        <v>0</v>
      </c>
      <c r="P35" s="149"/>
      <c r="Q35" s="100"/>
    </row>
    <row r="36" spans="1:17" ht="25.15" customHeight="1">
      <c r="A36" s="91"/>
      <c r="B36" s="94">
        <f>IF($H36="","",_xlfn.IFNA(MATCH($H36,Orçamento!U:U,)-5,""))</f>
        <v>906</v>
      </c>
      <c r="C36" s="95">
        <f t="shared" si="2"/>
        <v>3637</v>
      </c>
      <c r="D36" s="95"/>
      <c r="F36" s="101" t="s">
        <v>1972</v>
      </c>
      <c r="G36" s="102" t="s">
        <v>579</v>
      </c>
      <c r="H36" s="103" t="s">
        <v>700</v>
      </c>
      <c r="I36" s="104" t="s">
        <v>1990</v>
      </c>
      <c r="J36" s="135" t="str">
        <f t="shared" ca="1" si="0"/>
        <v/>
      </c>
      <c r="K36" s="141" cm="1">
        <f t="array" aca="1" ref="K36" ca="1">IF($H36="",0,IF($B36="",0,SUM(IF(OFFSET(Orçamento!$U$5,$B36,,$C36,)=$H36,OFFSET(Orçamento!$H$5,$B36,,$C36,)*OFFSET(Orçamento!$T$5,$B36,,$C36,)))))</f>
        <v>0</v>
      </c>
      <c r="L36" s="132">
        <f t="shared" ca="1" si="3"/>
        <v>0</v>
      </c>
      <c r="M36" s="147">
        <f t="array" aca="1" ref="M36" ca="1">IF($H36="",0,SUM(IF(OFFSET('Solic. Aditivo'!$N$1031:$AG$1031,,,$C$3,)=$H36,OFFSET('Solic. Aditivo'!$N$1032:$AG$1032,,,$C$3,)*OFFSET('Solic. Aditivo'!$K$1031,,,$C$3,))))</f>
        <v>0</v>
      </c>
      <c r="N36" s="158">
        <f t="shared" ca="1" si="1"/>
        <v>0</v>
      </c>
      <c r="O36" s="150">
        <f t="shared" ca="1" si="4"/>
        <v>0</v>
      </c>
      <c r="P36" s="150"/>
      <c r="Q36" s="100"/>
    </row>
    <row r="37" spans="1:17" ht="25.15" customHeight="1">
      <c r="A37" s="91"/>
      <c r="B37" s="94" t="str">
        <f>IF($H37="","",_xlfn.IFNA(MATCH($H37,Orçamento!U:U,)-5,""))</f>
        <v/>
      </c>
      <c r="C37" s="95" t="str">
        <f t="shared" si="2"/>
        <v/>
      </c>
      <c r="D37" s="95"/>
      <c r="F37" s="101" t="s">
        <v>1972</v>
      </c>
      <c r="G37" s="97" t="s">
        <v>647</v>
      </c>
      <c r="H37" s="159"/>
      <c r="I37" s="105" t="s">
        <v>724</v>
      </c>
      <c r="J37" s="136" t="str">
        <f t="shared" ca="1" si="0"/>
        <v/>
      </c>
      <c r="K37" s="140" cm="1">
        <f t="array" aca="1" ref="K37" ca="1">IF($H37="",0,IF($B37="",0,SUM(IF(OFFSET(Orçamento!$U$5,$B37,,$C37,)=$H37,OFFSET(Orçamento!$H$5,$B37,,$C37,)*OFFSET(Orçamento!$T$5,$B37,,$C37,)))))</f>
        <v>0</v>
      </c>
      <c r="L37" s="131">
        <f t="shared" ca="1" si="3"/>
        <v>0</v>
      </c>
      <c r="M37" s="146">
        <f t="array" aca="1" ref="M37" ca="1">IF($H37="",0,SUM(IF(OFFSET('Solic. Aditivo'!$N$1031:$AG$1031,,,$C$3,)=$H37,OFFSET('Solic. Aditivo'!$N$1032:$AG$1032,,,$C$3,)*OFFSET('Solic. Aditivo'!$K$1031,,,$C$3,))))</f>
        <v>0</v>
      </c>
      <c r="N37" s="155">
        <f t="shared" ca="1" si="1"/>
        <v>0</v>
      </c>
      <c r="O37" s="149">
        <f t="shared" ca="1" si="4"/>
        <v>0</v>
      </c>
      <c r="P37" s="149"/>
      <c r="Q37" s="100"/>
    </row>
    <row r="38" spans="1:17" ht="25.15" customHeight="1">
      <c r="A38" s="91"/>
      <c r="B38" s="94" t="str">
        <f>IF($H38="","",_xlfn.IFNA(MATCH($H38,Orçamento!U:U,)-5,""))</f>
        <v/>
      </c>
      <c r="C38" s="95" t="str">
        <f t="shared" si="2"/>
        <v/>
      </c>
      <c r="D38" s="95"/>
      <c r="F38" s="101" t="s">
        <v>1972</v>
      </c>
      <c r="G38" s="102" t="s">
        <v>648</v>
      </c>
      <c r="H38" s="103" t="s">
        <v>1991</v>
      </c>
      <c r="I38" s="104" t="s">
        <v>1992</v>
      </c>
      <c r="J38" s="135" t="str">
        <f t="shared" ca="1" si="0"/>
        <v/>
      </c>
      <c r="K38" s="141" cm="1">
        <f t="array" aca="1" ref="K38" ca="1">IF($H38="",0,IF($B38="",0,SUM(IF(OFFSET(Orçamento!$U$5,$B38,,$C38,)=$H38,OFFSET(Orçamento!$H$5,$B38,,$C38,)*OFFSET(Orçamento!$T$5,$B38,,$C38,)))))</f>
        <v>0</v>
      </c>
      <c r="L38" s="132">
        <f t="shared" ca="1" si="3"/>
        <v>0</v>
      </c>
      <c r="M38" s="147">
        <f t="array" aca="1" ref="M38" ca="1">IF($H38="",0,SUM(IF(OFFSET('Solic. Aditivo'!$N$1031:$AG$1031,,,$C$3,)=$H38,OFFSET('Solic. Aditivo'!$N$1032:$AG$1032,,,$C$3,)*OFFSET('Solic. Aditivo'!$K$1031,,,$C$3,))))</f>
        <v>0</v>
      </c>
      <c r="N38" s="158">
        <f t="shared" ca="1" si="1"/>
        <v>0</v>
      </c>
      <c r="O38" s="150">
        <f t="shared" ca="1" si="4"/>
        <v>0</v>
      </c>
      <c r="P38" s="150"/>
      <c r="Q38" s="100"/>
    </row>
    <row r="39" spans="1:17" ht="25.15" customHeight="1">
      <c r="A39" s="91"/>
      <c r="B39" s="94" t="str">
        <f>IF($H39="","",_xlfn.IFNA(MATCH($H39,Orçamento!U:U,)-5,""))</f>
        <v/>
      </c>
      <c r="C39" s="95" t="str">
        <f t="shared" si="2"/>
        <v/>
      </c>
      <c r="D39" s="95"/>
      <c r="F39" s="101" t="s">
        <v>1972</v>
      </c>
      <c r="G39" s="97" t="s">
        <v>668</v>
      </c>
      <c r="H39" s="159"/>
      <c r="I39" s="105" t="s">
        <v>1993</v>
      </c>
      <c r="J39" s="136" t="str">
        <f t="shared" ca="1" si="0"/>
        <v/>
      </c>
      <c r="K39" s="140" cm="1">
        <f t="array" aca="1" ref="K39" ca="1">IF($H39="",0,IF($B39="",0,SUM(IF(OFFSET(Orçamento!$U$5,$B39,,$C39,)=$H39,OFFSET(Orçamento!$H$5,$B39,,$C39,)*OFFSET(Orçamento!$T$5,$B39,,$C39,)))))</f>
        <v>0</v>
      </c>
      <c r="L39" s="131">
        <f t="shared" ca="1" si="3"/>
        <v>0</v>
      </c>
      <c r="M39" s="146">
        <f t="array" aca="1" ref="M39" ca="1">IF($H39="",0,SUM(IF(OFFSET('Solic. Aditivo'!$N$1031:$AG$1031,,,$C$3,)=$H39,OFFSET('Solic. Aditivo'!$N$1032:$AG$1032,,,$C$3,)*OFFSET('Solic. Aditivo'!$K$1031,,,$C$3,))))</f>
        <v>0</v>
      </c>
      <c r="N39" s="155">
        <f t="shared" ca="1" si="1"/>
        <v>0</v>
      </c>
      <c r="O39" s="149">
        <f t="shared" ca="1" si="4"/>
        <v>0</v>
      </c>
      <c r="P39" s="149"/>
      <c r="Q39" s="100"/>
    </row>
    <row r="40" spans="1:17" ht="25.15" customHeight="1">
      <c r="A40" s="91"/>
      <c r="B40" s="94">
        <f>IF($H40="","",_xlfn.IFNA(MATCH($H40,Orçamento!U:U,)-5,""))</f>
        <v>992</v>
      </c>
      <c r="C40" s="95">
        <f t="shared" si="2"/>
        <v>3551</v>
      </c>
      <c r="D40" s="95"/>
      <c r="F40" s="101" t="s">
        <v>1972</v>
      </c>
      <c r="G40" s="102" t="s">
        <v>670</v>
      </c>
      <c r="H40" s="103" t="s">
        <v>728</v>
      </c>
      <c r="I40" s="104" t="s">
        <v>729</v>
      </c>
      <c r="J40" s="135" t="str">
        <f t="shared" ca="1" si="0"/>
        <v/>
      </c>
      <c r="K40" s="141" cm="1">
        <f t="array" aca="1" ref="K40" ca="1">IF($H40="",0,IF($B40="",0,SUM(IF(OFFSET(Orçamento!$U$5,$B40,,$C40,)=$H40,OFFSET(Orçamento!$H$5,$B40,,$C40,)*OFFSET(Orçamento!$T$5,$B40,,$C40,)))))</f>
        <v>0</v>
      </c>
      <c r="L40" s="132">
        <f t="shared" ca="1" si="3"/>
        <v>0</v>
      </c>
      <c r="M40" s="147">
        <f t="array" aca="1" ref="M40" ca="1">IF($H40="",0,SUM(IF(OFFSET('Solic. Aditivo'!$N$1031:$AG$1031,,,$C$3,)=$H40,OFFSET('Solic. Aditivo'!$N$1032:$AG$1032,,,$C$3,)*OFFSET('Solic. Aditivo'!$K$1031,,,$C$3,))))</f>
        <v>0</v>
      </c>
      <c r="N40" s="158">
        <f t="shared" ca="1" si="1"/>
        <v>0</v>
      </c>
      <c r="O40" s="150">
        <f t="shared" ca="1" si="4"/>
        <v>0</v>
      </c>
      <c r="P40" s="150"/>
      <c r="Q40" s="100"/>
    </row>
    <row r="41" spans="1:17" ht="25.15" customHeight="1">
      <c r="A41" s="91"/>
      <c r="B41" s="94" t="str">
        <f>IF($H41="","",_xlfn.IFNA(MATCH($H41,Orçamento!U:U,)-5,""))</f>
        <v/>
      </c>
      <c r="C41" s="95" t="str">
        <f t="shared" si="2"/>
        <v/>
      </c>
      <c r="D41" s="95"/>
      <c r="F41" s="101" t="s">
        <v>1972</v>
      </c>
      <c r="G41" s="97" t="s">
        <v>695</v>
      </c>
      <c r="H41" s="159"/>
      <c r="I41" s="105" t="s">
        <v>1994</v>
      </c>
      <c r="J41" s="136" t="str">
        <f t="shared" ca="1" si="0"/>
        <v/>
      </c>
      <c r="K41" s="140" cm="1">
        <f t="array" aca="1" ref="K41" ca="1">IF($H41="",0,IF($B41="",0,SUM(IF(OFFSET(Orçamento!$U$5,$B41,,$C41,)=$H41,OFFSET(Orçamento!$H$5,$B41,,$C41,)*OFFSET(Orçamento!$T$5,$B41,,$C41,)))))</f>
        <v>0</v>
      </c>
      <c r="L41" s="131">
        <f t="shared" ca="1" si="3"/>
        <v>0</v>
      </c>
      <c r="M41" s="146">
        <f t="array" aca="1" ref="M41" ca="1">IF($H41="",0,SUM(IF(OFFSET('Solic. Aditivo'!$N$1031:$AG$1031,,,$C$3,)=$H41,OFFSET('Solic. Aditivo'!$N$1032:$AG$1032,,,$C$3,)*OFFSET('Solic. Aditivo'!$K$1031,,,$C$3,))))</f>
        <v>0</v>
      </c>
      <c r="N41" s="155">
        <f t="shared" ca="1" si="1"/>
        <v>0</v>
      </c>
      <c r="O41" s="149">
        <f t="shared" ca="1" si="4"/>
        <v>0</v>
      </c>
      <c r="P41" s="149"/>
      <c r="Q41" s="100"/>
    </row>
    <row r="42" spans="1:17" s="100" customFormat="1" ht="25.15" customHeight="1">
      <c r="A42" s="93"/>
      <c r="B42" s="94" t="str">
        <f>IF($H42="","",_xlfn.IFNA(MATCH($H42,Orçamento!U:U,)-5,""))</f>
        <v/>
      </c>
      <c r="C42" s="95" t="str">
        <f t="shared" si="2"/>
        <v/>
      </c>
      <c r="D42" s="95"/>
      <c r="E42" s="95"/>
      <c r="F42" s="96"/>
      <c r="G42" s="102" t="s">
        <v>1995</v>
      </c>
      <c r="H42" s="157" t="s">
        <v>1996</v>
      </c>
      <c r="I42" s="104" t="s">
        <v>1997</v>
      </c>
      <c r="J42" s="135" t="str">
        <f t="shared" ca="1" si="0"/>
        <v/>
      </c>
      <c r="K42" s="141" cm="1">
        <f t="array" aca="1" ref="K42" ca="1">IF($H42="",0,IF($B42="",0,SUM(IF(OFFSET(Orçamento!$U$5,$B42,,$C42,)=$H42,OFFSET(Orçamento!$H$5,$B42,,$C42,)*OFFSET(Orçamento!$T$5,$B42,,$C42,)))))</f>
        <v>0</v>
      </c>
      <c r="L42" s="132">
        <f t="shared" ca="1" si="3"/>
        <v>0</v>
      </c>
      <c r="M42" s="147">
        <f t="array" aca="1" ref="M42" ca="1">IF($H42="",0,SUM(IF(OFFSET('Solic. Aditivo'!$N$1031:$AG$1031,,,$C$3,)=$H42,OFFSET('Solic. Aditivo'!$N$1032:$AG$1032,,,$C$3,)*OFFSET('Solic. Aditivo'!$K$1031,,,$C$3,))))</f>
        <v>0</v>
      </c>
      <c r="N42" s="158">
        <f t="shared" ca="1" si="1"/>
        <v>0</v>
      </c>
      <c r="O42" s="150">
        <f t="shared" ca="1" si="4"/>
        <v>0</v>
      </c>
      <c r="P42" s="150"/>
    </row>
    <row r="43" spans="1:17" ht="25.15" customHeight="1">
      <c r="A43" s="91"/>
      <c r="B43" s="94" t="str">
        <f>IF($H43="","",_xlfn.IFNA(MATCH($H43,Orçamento!U:U,)-5,""))</f>
        <v/>
      </c>
      <c r="C43" s="95" t="str">
        <f t="shared" si="2"/>
        <v/>
      </c>
      <c r="D43" s="95"/>
      <c r="F43" s="101" t="s">
        <v>1972</v>
      </c>
      <c r="G43" s="97" t="s">
        <v>733</v>
      </c>
      <c r="H43" s="159"/>
      <c r="I43" s="105" t="s">
        <v>734</v>
      </c>
      <c r="J43" s="136" t="str">
        <f t="shared" ca="1" si="0"/>
        <v/>
      </c>
      <c r="K43" s="140" cm="1">
        <f t="array" aca="1" ref="K43" ca="1">IF($H43="",0,IF($B43="",0,SUM(IF(OFFSET(Orçamento!$U$5,$B43,,$C43,)=$H43,OFFSET(Orçamento!$H$5,$B43,,$C43,)*OFFSET(Orçamento!$T$5,$B43,,$C43,)))))</f>
        <v>0</v>
      </c>
      <c r="L43" s="131">
        <f t="shared" ca="1" si="3"/>
        <v>0</v>
      </c>
      <c r="M43" s="146">
        <f t="array" aca="1" ref="M43" ca="1">IF($H43="",0,SUM(IF(OFFSET('Solic. Aditivo'!$N$1031:$AG$1031,,,$C$3,)=$H43,OFFSET('Solic. Aditivo'!$N$1032:$AG$1032,,,$C$3,)*OFFSET('Solic. Aditivo'!$K$1031,,,$C$3,))))</f>
        <v>0</v>
      </c>
      <c r="N43" s="155">
        <f t="shared" ca="1" si="1"/>
        <v>0</v>
      </c>
      <c r="O43" s="149">
        <f t="shared" ca="1" si="4"/>
        <v>0</v>
      </c>
      <c r="P43" s="149"/>
      <c r="Q43" s="100"/>
    </row>
    <row r="44" spans="1:17" ht="25.15" customHeight="1">
      <c r="A44" s="91"/>
      <c r="B44" s="94" t="str">
        <f>IF($H44="","",_xlfn.IFNA(MATCH($H44,Orçamento!U:U,)-5,""))</f>
        <v/>
      </c>
      <c r="C44" s="95" t="str">
        <f t="shared" si="2"/>
        <v/>
      </c>
      <c r="D44" s="95"/>
      <c r="F44" s="101" t="s">
        <v>1972</v>
      </c>
      <c r="G44" s="97" t="s">
        <v>735</v>
      </c>
      <c r="H44" s="159"/>
      <c r="I44" s="105" t="s">
        <v>736</v>
      </c>
      <c r="J44" s="136" t="str">
        <f t="shared" ca="1" si="0"/>
        <v/>
      </c>
      <c r="K44" s="140" cm="1">
        <f t="array" aca="1" ref="K44" ca="1">IF($H44="",0,IF($B44="",0,SUM(IF(OFFSET(Orçamento!$U$5,$B44,,$C44,)=$H44,OFFSET(Orçamento!$H$5,$B44,,$C44,)*OFFSET(Orçamento!$T$5,$B44,,$C44,)))))</f>
        <v>0</v>
      </c>
      <c r="L44" s="131">
        <f t="shared" ca="1" si="3"/>
        <v>0</v>
      </c>
      <c r="M44" s="146">
        <f t="array" aca="1" ref="M44" ca="1">IF($H44="",0,SUM(IF(OFFSET('Solic. Aditivo'!$N$1031:$AG$1031,,,$C$3,)=$H44,OFFSET('Solic. Aditivo'!$N$1032:$AG$1032,,,$C$3,)*OFFSET('Solic. Aditivo'!$K$1031,,,$C$3,))))</f>
        <v>0</v>
      </c>
      <c r="N44" s="155">
        <f t="shared" ca="1" si="1"/>
        <v>0</v>
      </c>
      <c r="O44" s="149">
        <f t="shared" ca="1" si="4"/>
        <v>0</v>
      </c>
      <c r="P44" s="149"/>
      <c r="Q44" s="100"/>
    </row>
    <row r="45" spans="1:17" s="100" customFormat="1" ht="25.15" customHeight="1">
      <c r="A45" s="93"/>
      <c r="B45" s="94">
        <f>IF($H45="","",_xlfn.IFNA(MATCH($H45,Orçamento!U:U,)-5,""))</f>
        <v>1379</v>
      </c>
      <c r="C45" s="95">
        <f t="shared" si="2"/>
        <v>3164</v>
      </c>
      <c r="D45" s="95"/>
      <c r="E45" s="95"/>
      <c r="F45" s="96"/>
      <c r="G45" s="102" t="s">
        <v>737</v>
      </c>
      <c r="H45" s="157" t="s">
        <v>738</v>
      </c>
      <c r="I45" s="104" t="s">
        <v>739</v>
      </c>
      <c r="J45" s="135" t="str">
        <f t="shared" ca="1" si="0"/>
        <v/>
      </c>
      <c r="K45" s="141" cm="1">
        <f t="array" aca="1" ref="K45" ca="1">IF($H45="",0,IF($B45="",0,SUM(IF(OFFSET(Orçamento!$U$5,$B45,,$C45,)=$H45,OFFSET(Orçamento!$H$5,$B45,,$C45,)*OFFSET(Orçamento!$T$5,$B45,,$C45,)))))</f>
        <v>0</v>
      </c>
      <c r="L45" s="132">
        <f t="shared" ca="1" si="3"/>
        <v>0</v>
      </c>
      <c r="M45" s="147">
        <f t="array" aca="1" ref="M45" ca="1">IF($H45="",0,SUM(IF(OFFSET('Solic. Aditivo'!$N$1031:$AG$1031,,,$C$3,)=$H45,OFFSET('Solic. Aditivo'!$N$1032:$AG$1032,,,$C$3,)*OFFSET('Solic. Aditivo'!$K$1031,,,$C$3,))))</f>
        <v>0</v>
      </c>
      <c r="N45" s="158">
        <f t="shared" ca="1" si="1"/>
        <v>0</v>
      </c>
      <c r="O45" s="150">
        <f t="shared" ca="1" si="4"/>
        <v>0</v>
      </c>
      <c r="P45" s="150"/>
    </row>
    <row r="46" spans="1:17" ht="25.15" customHeight="1">
      <c r="A46" s="91"/>
      <c r="B46" s="94" t="str">
        <f>IF($H46="","",_xlfn.IFNA(MATCH($H46,Orçamento!U:U,)-5,""))</f>
        <v/>
      </c>
      <c r="C46" s="95" t="str">
        <f t="shared" si="2"/>
        <v/>
      </c>
      <c r="D46" s="95"/>
      <c r="F46" s="101" t="s">
        <v>1972</v>
      </c>
      <c r="G46" s="97" t="s">
        <v>741</v>
      </c>
      <c r="H46" s="159"/>
      <c r="I46" s="105" t="s">
        <v>742</v>
      </c>
      <c r="J46" s="136" t="str">
        <f t="shared" ca="1" si="0"/>
        <v/>
      </c>
      <c r="K46" s="140" cm="1">
        <f t="array" aca="1" ref="K46" ca="1">IF($H46="",0,IF($B46="",0,SUM(IF(OFFSET(Orçamento!$U$5,$B46,,$C46,)=$H46,OFFSET(Orçamento!$H$5,$B46,,$C46,)*OFFSET(Orçamento!$T$5,$B46,,$C46,)))))</f>
        <v>0</v>
      </c>
      <c r="L46" s="131">
        <f t="shared" ca="1" si="3"/>
        <v>0</v>
      </c>
      <c r="M46" s="146">
        <f t="array" aca="1" ref="M46" ca="1">IF($H46="",0,SUM(IF(OFFSET('Solic. Aditivo'!$N$1031:$AG$1031,,,$C$3,)=$H46,OFFSET('Solic. Aditivo'!$N$1032:$AG$1032,,,$C$3,)*OFFSET('Solic. Aditivo'!$K$1031,,,$C$3,))))</f>
        <v>0</v>
      </c>
      <c r="N46" s="155">
        <f t="shared" ca="1" si="1"/>
        <v>0</v>
      </c>
      <c r="O46" s="149">
        <f t="shared" ca="1" si="4"/>
        <v>0</v>
      </c>
      <c r="P46" s="149"/>
      <c r="Q46" s="100"/>
    </row>
    <row r="47" spans="1:17" s="100" customFormat="1" ht="25.15" customHeight="1">
      <c r="A47" s="93"/>
      <c r="B47" s="94">
        <f>IF($H47="","",_xlfn.IFNA(MATCH($H47,Orçamento!U:U,)-5,""))</f>
        <v>1382</v>
      </c>
      <c r="C47" s="95">
        <f t="shared" si="2"/>
        <v>3161</v>
      </c>
      <c r="D47" s="95"/>
      <c r="E47" s="95"/>
      <c r="F47" s="96"/>
      <c r="G47" s="102" t="s">
        <v>743</v>
      </c>
      <c r="H47" s="157" t="s">
        <v>744</v>
      </c>
      <c r="I47" s="104" t="s">
        <v>745</v>
      </c>
      <c r="J47" s="135" t="str">
        <f t="shared" ca="1" si="0"/>
        <v/>
      </c>
      <c r="K47" s="141" cm="1">
        <f t="array" aca="1" ref="K47" ca="1">IF($H47="",0,IF($B47="",0,SUM(IF(OFFSET(Orçamento!$U$5,$B47,,$C47,)=$H47,OFFSET(Orçamento!$H$5,$B47,,$C47,)*OFFSET(Orçamento!$T$5,$B47,,$C47,)))))</f>
        <v>0</v>
      </c>
      <c r="L47" s="132">
        <f t="shared" ca="1" si="3"/>
        <v>0</v>
      </c>
      <c r="M47" s="147">
        <f t="array" aca="1" ref="M47" ca="1">IF($H47="",0,SUM(IF(OFFSET('Solic. Aditivo'!$N$1031:$AG$1031,,,$C$3,)=$H47,OFFSET('Solic. Aditivo'!$N$1032:$AG$1032,,,$C$3,)*OFFSET('Solic. Aditivo'!$K$1031,,,$C$3,))))</f>
        <v>0</v>
      </c>
      <c r="N47" s="158">
        <f t="shared" ca="1" si="1"/>
        <v>0</v>
      </c>
      <c r="O47" s="150">
        <f t="shared" ca="1" si="4"/>
        <v>0</v>
      </c>
      <c r="P47" s="150"/>
    </row>
    <row r="48" spans="1:17" ht="25.15" customHeight="1">
      <c r="A48" s="91"/>
      <c r="B48" s="94" t="str">
        <f>IF($H48="","",_xlfn.IFNA(MATCH($H48,Orçamento!U:U,)-5,""))</f>
        <v/>
      </c>
      <c r="C48" s="95" t="str">
        <f t="shared" si="2"/>
        <v/>
      </c>
      <c r="D48" s="95"/>
      <c r="F48" s="101" t="s">
        <v>1972</v>
      </c>
      <c r="G48" s="97" t="s">
        <v>762</v>
      </c>
      <c r="H48" s="159"/>
      <c r="I48" s="105" t="s">
        <v>308</v>
      </c>
      <c r="J48" s="136" t="str">
        <f t="shared" ca="1" si="0"/>
        <v/>
      </c>
      <c r="K48" s="140" cm="1">
        <f t="array" aca="1" ref="K48" ca="1">IF($H48="",0,IF($B48="",0,SUM(IF(OFFSET(Orçamento!$U$5,$B48,,$C48,)=$H48,OFFSET(Orçamento!$H$5,$B48,,$C48,)*OFFSET(Orçamento!$T$5,$B48,,$C48,)))))</f>
        <v>0</v>
      </c>
      <c r="L48" s="131">
        <f t="shared" ca="1" si="3"/>
        <v>0</v>
      </c>
      <c r="M48" s="146">
        <f t="array" aca="1" ref="M48" ca="1">IF($H48="",0,SUM(IF(OFFSET('Solic. Aditivo'!$N$1031:$AG$1031,,,$C$3,)=$H48,OFFSET('Solic. Aditivo'!$N$1032:$AG$1032,,,$C$3,)*OFFSET('Solic. Aditivo'!$K$1031,,,$C$3,))))</f>
        <v>0</v>
      </c>
      <c r="N48" s="155">
        <f t="shared" ca="1" si="1"/>
        <v>0</v>
      </c>
      <c r="O48" s="149">
        <f t="shared" ca="1" si="4"/>
        <v>0</v>
      </c>
      <c r="P48" s="149"/>
      <c r="Q48" s="100"/>
    </row>
    <row r="49" spans="1:17" ht="25.15" customHeight="1">
      <c r="A49" s="91"/>
      <c r="B49" s="94" t="str">
        <f>IF($H49="","",_xlfn.IFNA(MATCH($H49,Orçamento!U:U,)-5,""))</f>
        <v/>
      </c>
      <c r="C49" s="95" t="str">
        <f t="shared" si="2"/>
        <v/>
      </c>
      <c r="D49" s="95"/>
      <c r="F49" s="101" t="s">
        <v>1972</v>
      </c>
      <c r="G49" s="97" t="s">
        <v>763</v>
      </c>
      <c r="H49" s="159"/>
      <c r="I49" s="105" t="s">
        <v>308</v>
      </c>
      <c r="J49" s="136" t="str">
        <f t="shared" ca="1" si="0"/>
        <v/>
      </c>
      <c r="K49" s="140" cm="1">
        <f t="array" aca="1" ref="K49" ca="1">IF($H49="",0,IF($B49="",0,SUM(IF(OFFSET(Orçamento!$U$5,$B49,,$C49,)=$H49,OFFSET(Orçamento!$H$5,$B49,,$C49,)*OFFSET(Orçamento!$T$5,$B49,,$C49,)))))</f>
        <v>0</v>
      </c>
      <c r="L49" s="131">
        <f t="shared" ca="1" si="3"/>
        <v>0</v>
      </c>
      <c r="M49" s="146">
        <f t="array" aca="1" ref="M49" ca="1">IF($H49="",0,SUM(IF(OFFSET('Solic. Aditivo'!$N$1031:$AG$1031,,,$C$3,)=$H49,OFFSET('Solic. Aditivo'!$N$1032:$AG$1032,,,$C$3,)*OFFSET('Solic. Aditivo'!$K$1031,,,$C$3,))))</f>
        <v>0</v>
      </c>
      <c r="N49" s="155">
        <f t="shared" ca="1" si="1"/>
        <v>0</v>
      </c>
      <c r="O49" s="149">
        <f t="shared" ca="1" si="4"/>
        <v>0</v>
      </c>
      <c r="P49" s="149"/>
      <c r="Q49" s="100"/>
    </row>
    <row r="50" spans="1:17" ht="25.15" customHeight="1">
      <c r="A50" s="91"/>
      <c r="B50" s="94">
        <f>IF($H50="","",_xlfn.IFNA(MATCH($H50,Orçamento!U:U,)-5,""))</f>
        <v>1386</v>
      </c>
      <c r="C50" s="95">
        <f t="shared" si="2"/>
        <v>3157</v>
      </c>
      <c r="D50" s="95"/>
      <c r="F50" s="101" t="s">
        <v>1972</v>
      </c>
      <c r="G50" s="102" t="s">
        <v>764</v>
      </c>
      <c r="H50" s="103" t="s">
        <v>766</v>
      </c>
      <c r="I50" s="104" t="s">
        <v>767</v>
      </c>
      <c r="J50" s="135" t="str">
        <f t="shared" ca="1" si="0"/>
        <v/>
      </c>
      <c r="K50" s="141" cm="1">
        <f t="array" aca="1" ref="K50" ca="1">IF($H50="",0,IF($B50="",0,SUM(IF(OFFSET(Orçamento!$U$5,$B50,,$C50,)=$H50,OFFSET(Orçamento!$H$5,$B50,,$C50,)*OFFSET(Orçamento!$T$5,$B50,,$C50,)))))</f>
        <v>0</v>
      </c>
      <c r="L50" s="132">
        <f t="shared" ca="1" si="3"/>
        <v>0</v>
      </c>
      <c r="M50" s="147">
        <f t="array" aca="1" ref="M50" ca="1">IF($H50="",0,SUM(IF(OFFSET('Solic. Aditivo'!$N$1031:$AG$1031,,,$C$3,)=$H50,OFFSET('Solic. Aditivo'!$N$1032:$AG$1032,,,$C$3,)*OFFSET('Solic. Aditivo'!$K$1031,,,$C$3,))))</f>
        <v>0</v>
      </c>
      <c r="N50" s="158">
        <f t="shared" ca="1" si="1"/>
        <v>0</v>
      </c>
      <c r="O50" s="150">
        <f t="shared" ca="1" si="4"/>
        <v>0</v>
      </c>
      <c r="P50" s="150"/>
      <c r="Q50" s="100"/>
    </row>
    <row r="51" spans="1:17" s="100" customFormat="1" ht="25.15" customHeight="1">
      <c r="A51" s="93"/>
      <c r="B51" s="94" t="str">
        <f>IF($H51="","",_xlfn.IFNA(MATCH($H51,Orçamento!U:U,)-5,""))</f>
        <v/>
      </c>
      <c r="C51" s="95" t="str">
        <f t="shared" si="2"/>
        <v/>
      </c>
      <c r="D51" s="95"/>
      <c r="E51" s="95"/>
      <c r="F51" s="96"/>
      <c r="G51" s="102" t="s">
        <v>764</v>
      </c>
      <c r="H51" s="157" t="s">
        <v>1998</v>
      </c>
      <c r="I51" s="104" t="s">
        <v>1999</v>
      </c>
      <c r="J51" s="135" t="str">
        <f t="shared" ca="1" si="0"/>
        <v/>
      </c>
      <c r="K51" s="141" cm="1">
        <f t="array" aca="1" ref="K51" ca="1">IF($H51="",0,IF($B51="",0,SUM(IF(OFFSET(Orçamento!$U$5,$B51,,$C51,)=$H51,OFFSET(Orçamento!$H$5,$B51,,$C51,)*OFFSET(Orçamento!$T$5,$B51,,$C51,)))))</f>
        <v>0</v>
      </c>
      <c r="L51" s="132">
        <f t="shared" ca="1" si="3"/>
        <v>0</v>
      </c>
      <c r="M51" s="147">
        <f t="array" aca="1" ref="M51" ca="1">IF($H51="",0,SUM(IF(OFFSET('Solic. Aditivo'!$N$1031:$AG$1031,,,$C$3,)=$H51,OFFSET('Solic. Aditivo'!$N$1032:$AG$1032,,,$C$3,)*OFFSET('Solic. Aditivo'!$K$1031,,,$C$3,))))</f>
        <v>0</v>
      </c>
      <c r="N51" s="158">
        <f t="shared" ca="1" si="1"/>
        <v>0</v>
      </c>
      <c r="O51" s="150">
        <f t="shared" ca="1" si="4"/>
        <v>0</v>
      </c>
      <c r="P51" s="150"/>
    </row>
    <row r="52" spans="1:17" ht="25.15" customHeight="1">
      <c r="A52" s="91"/>
      <c r="B52" s="94" t="str">
        <f>IF($H52="","",_xlfn.IFNA(MATCH($H52,Orçamento!U:U,)-5,""))</f>
        <v/>
      </c>
      <c r="C52" s="95" t="str">
        <f t="shared" si="2"/>
        <v/>
      </c>
      <c r="D52" s="95"/>
      <c r="F52" s="101" t="s">
        <v>1972</v>
      </c>
      <c r="G52" s="97" t="s">
        <v>804</v>
      </c>
      <c r="H52" s="159"/>
      <c r="I52" s="105" t="s">
        <v>805</v>
      </c>
      <c r="J52" s="136" t="str">
        <f t="shared" ca="1" si="0"/>
        <v/>
      </c>
      <c r="K52" s="140" cm="1">
        <f t="array" aca="1" ref="K52" ca="1">IF($H52="",0,IF($B52="",0,SUM(IF(OFFSET(Orçamento!$U$5,$B52,,$C52,)=$H52,OFFSET(Orçamento!$H$5,$B52,,$C52,)*OFFSET(Orçamento!$T$5,$B52,,$C52,)))))</f>
        <v>0</v>
      </c>
      <c r="L52" s="131">
        <f t="shared" ca="1" si="3"/>
        <v>0</v>
      </c>
      <c r="M52" s="146">
        <f t="array" aca="1" ref="M52" ca="1">IF($H52="",0,SUM(IF(OFFSET('Solic. Aditivo'!$N$1031:$AG$1031,,,$C$3,)=$H52,OFFSET('Solic. Aditivo'!$N$1032:$AG$1032,,,$C$3,)*OFFSET('Solic. Aditivo'!$K$1031,,,$C$3,))))</f>
        <v>0</v>
      </c>
      <c r="N52" s="155">
        <f t="shared" ca="1" si="1"/>
        <v>0</v>
      </c>
      <c r="O52" s="149">
        <f t="shared" ca="1" si="4"/>
        <v>0</v>
      </c>
      <c r="P52" s="149"/>
      <c r="Q52" s="100"/>
    </row>
    <row r="53" spans="1:17" ht="25.15" customHeight="1">
      <c r="A53" s="91"/>
      <c r="B53" s="94" t="str">
        <f>IF($H53="","",_xlfn.IFNA(MATCH($H53,Orçamento!U:U,)-5,""))</f>
        <v/>
      </c>
      <c r="C53" s="95" t="str">
        <f t="shared" si="2"/>
        <v/>
      </c>
      <c r="D53" s="95"/>
      <c r="F53" s="101" t="s">
        <v>1972</v>
      </c>
      <c r="G53" s="97" t="s">
        <v>806</v>
      </c>
      <c r="H53" s="159"/>
      <c r="I53" s="105" t="s">
        <v>807</v>
      </c>
      <c r="J53" s="136" t="str">
        <f t="shared" ca="1" si="0"/>
        <v/>
      </c>
      <c r="K53" s="140" cm="1">
        <f t="array" aca="1" ref="K53" ca="1">IF($H53="",0,IF($B53="",0,SUM(IF(OFFSET(Orçamento!$U$5,$B53,,$C53,)=$H53,OFFSET(Orçamento!$H$5,$B53,,$C53,)*OFFSET(Orçamento!$T$5,$B53,,$C53,)))))</f>
        <v>0</v>
      </c>
      <c r="L53" s="131">
        <f t="shared" ca="1" si="3"/>
        <v>0</v>
      </c>
      <c r="M53" s="146">
        <f t="array" aca="1" ref="M53" ca="1">IF($H53="",0,SUM(IF(OFFSET('Solic. Aditivo'!$N$1031:$AG$1031,,,$C$3,)=$H53,OFFSET('Solic. Aditivo'!$N$1032:$AG$1032,,,$C$3,)*OFFSET('Solic. Aditivo'!$K$1031,,,$C$3,))))</f>
        <v>0</v>
      </c>
      <c r="N53" s="155">
        <f t="shared" ca="1" si="1"/>
        <v>0</v>
      </c>
      <c r="O53" s="149">
        <f t="shared" ca="1" si="4"/>
        <v>0</v>
      </c>
      <c r="P53" s="149"/>
      <c r="Q53" s="100"/>
    </row>
    <row r="54" spans="1:17" s="100" customFormat="1" ht="25.15" customHeight="1">
      <c r="A54" s="93"/>
      <c r="B54" s="94">
        <f>IF($H54="","",_xlfn.IFNA(MATCH($H54,Orçamento!U:U,)-5,""))</f>
        <v>1449</v>
      </c>
      <c r="C54" s="95">
        <f t="shared" si="2"/>
        <v>3094</v>
      </c>
      <c r="D54" s="95"/>
      <c r="E54" s="95"/>
      <c r="F54" s="96"/>
      <c r="G54" s="102" t="s">
        <v>808</v>
      </c>
      <c r="H54" s="157" t="s">
        <v>812</v>
      </c>
      <c r="I54" s="104" t="s">
        <v>813</v>
      </c>
      <c r="J54" s="135" t="str">
        <f t="shared" ca="1" si="0"/>
        <v/>
      </c>
      <c r="K54" s="141" cm="1">
        <f t="array" aca="1" ref="K54" ca="1">IF($H54="",0,IF($B54="",0,SUM(IF(OFFSET(Orçamento!$U$5,$B54,,$C54,)=$H54,OFFSET(Orçamento!$H$5,$B54,,$C54,)*OFFSET(Orçamento!$T$5,$B54,,$C54,)))))</f>
        <v>0</v>
      </c>
      <c r="L54" s="132">
        <f t="shared" ca="1" si="3"/>
        <v>0</v>
      </c>
      <c r="M54" s="147">
        <f t="array" aca="1" ref="M54" ca="1">IF($H54="",0,SUM(IF(OFFSET('Solic. Aditivo'!$N$1031:$AG$1031,,,$C$3,)=$H54,OFFSET('Solic. Aditivo'!$N$1032:$AG$1032,,,$C$3,)*OFFSET('Solic. Aditivo'!$K$1031,,,$C$3,))))</f>
        <v>0</v>
      </c>
      <c r="N54" s="158">
        <f t="shared" ca="1" si="1"/>
        <v>0</v>
      </c>
      <c r="O54" s="150">
        <f t="shared" ca="1" si="4"/>
        <v>0</v>
      </c>
      <c r="P54" s="150"/>
    </row>
    <row r="55" spans="1:17" ht="25.15" customHeight="1">
      <c r="A55" s="91"/>
      <c r="B55" s="94" t="str">
        <f>IF($H55="","",_xlfn.IFNA(MATCH($H55,Orçamento!U:U,)-5,""))</f>
        <v/>
      </c>
      <c r="C55" s="95" t="str">
        <f t="shared" si="2"/>
        <v/>
      </c>
      <c r="D55" s="95"/>
      <c r="F55" s="101" t="s">
        <v>1972</v>
      </c>
      <c r="G55" s="102" t="s">
        <v>808</v>
      </c>
      <c r="H55" s="103" t="s">
        <v>2000</v>
      </c>
      <c r="I55" s="104" t="s">
        <v>958</v>
      </c>
      <c r="J55" s="135" t="str">
        <f t="shared" ca="1" si="0"/>
        <v/>
      </c>
      <c r="K55" s="141" cm="1">
        <f t="array" aca="1" ref="K55" ca="1">IF($H55="",0,IF($B55="",0,SUM(IF(OFFSET(Orçamento!$U$5,$B55,,$C55,)=$H55,OFFSET(Orçamento!$H$5,$B55,,$C55,)*OFFSET(Orçamento!$T$5,$B55,,$C55,)))))</f>
        <v>0</v>
      </c>
      <c r="L55" s="132">
        <f t="shared" ca="1" si="3"/>
        <v>0</v>
      </c>
      <c r="M55" s="147">
        <f t="array" aca="1" ref="M55" ca="1">IF($H55="",0,SUM(IF(OFFSET('Solic. Aditivo'!$N$1031:$AG$1031,,,$C$3,)=$H55,OFFSET('Solic. Aditivo'!$N$1032:$AG$1032,,,$C$3,)*OFFSET('Solic. Aditivo'!$K$1031,,,$C$3,))))</f>
        <v>0</v>
      </c>
      <c r="N55" s="158">
        <f t="shared" ca="1" si="1"/>
        <v>0</v>
      </c>
      <c r="O55" s="150">
        <f t="shared" ca="1" si="4"/>
        <v>0</v>
      </c>
      <c r="P55" s="150"/>
      <c r="Q55" s="100"/>
    </row>
    <row r="56" spans="1:17" s="100" customFormat="1" ht="25.15" customHeight="1">
      <c r="A56" s="93"/>
      <c r="B56" s="94" t="str">
        <f>IF($H56="","",_xlfn.IFNA(MATCH($H56,Orçamento!U:U,)-5,""))</f>
        <v/>
      </c>
      <c r="C56" s="95" t="str">
        <f t="shared" si="2"/>
        <v/>
      </c>
      <c r="D56" s="95"/>
      <c r="E56" s="95"/>
      <c r="F56" s="96"/>
      <c r="G56" s="97" t="s">
        <v>959</v>
      </c>
      <c r="H56" s="98"/>
      <c r="I56" s="105" t="s">
        <v>2001</v>
      </c>
      <c r="J56" s="136" t="str">
        <f t="shared" ca="1" si="0"/>
        <v/>
      </c>
      <c r="K56" s="140" cm="1">
        <f t="array" aca="1" ref="K56" ca="1">IF($H56="",0,IF($B56="",0,SUM(IF(OFFSET(Orçamento!$U$5,$B56,,$C56,)=$H56,OFFSET(Orçamento!$H$5,$B56,,$C56,)*OFFSET(Orçamento!$T$5,$B56,,$C56,)))))</f>
        <v>0</v>
      </c>
      <c r="L56" s="131">
        <f t="shared" ca="1" si="3"/>
        <v>0</v>
      </c>
      <c r="M56" s="146">
        <f t="array" aca="1" ref="M56" ca="1">IF($H56="",0,SUM(IF(OFFSET('Solic. Aditivo'!$N$1031:$AG$1031,,,$C$3,)=$H56,OFFSET('Solic. Aditivo'!$N$1032:$AG$1032,,,$C$3,)*OFFSET('Solic. Aditivo'!$K$1031,,,$C$3,))))</f>
        <v>0</v>
      </c>
      <c r="N56" s="155">
        <f t="shared" ca="1" si="1"/>
        <v>0</v>
      </c>
      <c r="O56" s="149">
        <f t="shared" ca="1" si="4"/>
        <v>0</v>
      </c>
      <c r="P56" s="149"/>
    </row>
    <row r="57" spans="1:17" ht="25.15" customHeight="1">
      <c r="A57" s="91"/>
      <c r="B57" s="94">
        <f>IF($H57="","",_xlfn.IFNA(MATCH($H57,Orçamento!U:U,)-5,""))</f>
        <v>1609</v>
      </c>
      <c r="C57" s="95">
        <f t="shared" si="2"/>
        <v>2934</v>
      </c>
      <c r="D57" s="95"/>
      <c r="F57" s="101" t="s">
        <v>1972</v>
      </c>
      <c r="G57" s="102" t="s">
        <v>960</v>
      </c>
      <c r="H57" s="103" t="s">
        <v>962</v>
      </c>
      <c r="I57" s="104" t="s">
        <v>963</v>
      </c>
      <c r="J57" s="135" t="str">
        <f t="shared" ca="1" si="0"/>
        <v/>
      </c>
      <c r="K57" s="141" cm="1">
        <f t="array" aca="1" ref="K57" ca="1">IF($H57="",0,IF($B57="",0,SUM(IF(OFFSET(Orçamento!$U$5,$B57,,$C57,)=$H57,OFFSET(Orçamento!$H$5,$B57,,$C57,)*OFFSET(Orçamento!$T$5,$B57,,$C57,)))))</f>
        <v>0</v>
      </c>
      <c r="L57" s="132">
        <f t="shared" ca="1" si="3"/>
        <v>0</v>
      </c>
      <c r="M57" s="147">
        <f t="array" aca="1" ref="M57" ca="1">IF($H57="",0,SUM(IF(OFFSET('Solic. Aditivo'!$N$1031:$AG$1031,,,$C$3,)=$H57,OFFSET('Solic. Aditivo'!$N$1032:$AG$1032,,,$C$3,)*OFFSET('Solic. Aditivo'!$K$1031,,,$C$3,))))</f>
        <v>0</v>
      </c>
      <c r="N57" s="158">
        <f t="shared" ca="1" si="1"/>
        <v>0</v>
      </c>
      <c r="O57" s="150">
        <f t="shared" ca="1" si="4"/>
        <v>0</v>
      </c>
      <c r="P57" s="150"/>
      <c r="Q57" s="100"/>
    </row>
    <row r="58" spans="1:17" ht="25.15" customHeight="1">
      <c r="A58" s="91"/>
      <c r="B58" s="94" t="str">
        <f>IF($H58="","",_xlfn.IFNA(MATCH($H58,Orçamento!U:U,)-5,""))</f>
        <v/>
      </c>
      <c r="C58" s="95" t="str">
        <f t="shared" si="2"/>
        <v/>
      </c>
      <c r="D58" s="95"/>
      <c r="F58" s="101" t="s">
        <v>1972</v>
      </c>
      <c r="G58" s="97" t="s">
        <v>978</v>
      </c>
      <c r="H58" s="159"/>
      <c r="I58" s="105" t="s">
        <v>2002</v>
      </c>
      <c r="J58" s="136" t="str">
        <f t="shared" ca="1" si="0"/>
        <v/>
      </c>
      <c r="K58" s="140" cm="1">
        <f t="array" aca="1" ref="K58" ca="1">IF($H58="",0,IF($B58="",0,SUM(IF(OFFSET(Orçamento!$U$5,$B58,,$C58,)=$H58,OFFSET(Orçamento!$H$5,$B58,,$C58,)*OFFSET(Orçamento!$T$5,$B58,,$C58,)))))</f>
        <v>0</v>
      </c>
      <c r="L58" s="131">
        <f t="shared" ca="1" si="3"/>
        <v>0</v>
      </c>
      <c r="M58" s="146">
        <f t="array" aca="1" ref="M58" ca="1">IF($H58="",0,SUM(IF(OFFSET('Solic. Aditivo'!$N$1031:$AG$1031,,,$C$3,)=$H58,OFFSET('Solic. Aditivo'!$N$1032:$AG$1032,,,$C$3,)*OFFSET('Solic. Aditivo'!$K$1031,,,$C$3,))))</f>
        <v>0</v>
      </c>
      <c r="N58" s="155">
        <f t="shared" ca="1" si="1"/>
        <v>0</v>
      </c>
      <c r="O58" s="149">
        <f t="shared" ca="1" si="4"/>
        <v>0</v>
      </c>
      <c r="P58" s="149"/>
      <c r="Q58" s="100"/>
    </row>
    <row r="59" spans="1:17" ht="25.15" customHeight="1">
      <c r="A59" s="91"/>
      <c r="B59" s="94">
        <f>IF($H59="","",_xlfn.IFNA(MATCH($H59,Orçamento!U:U,)-5,""))</f>
        <v>1632</v>
      </c>
      <c r="C59" s="95">
        <f t="shared" si="2"/>
        <v>2911</v>
      </c>
      <c r="D59" s="95"/>
      <c r="F59" s="101" t="s">
        <v>1972</v>
      </c>
      <c r="G59" s="102" t="s">
        <v>979</v>
      </c>
      <c r="H59" s="103" t="s">
        <v>980</v>
      </c>
      <c r="I59" s="104" t="s">
        <v>981</v>
      </c>
      <c r="J59" s="135" t="str">
        <f t="shared" ca="1" si="0"/>
        <v/>
      </c>
      <c r="K59" s="141" cm="1">
        <f t="array" aca="1" ref="K59" ca="1">IF($H59="",0,IF($B59="",0,SUM(IF(OFFSET(Orçamento!$U$5,$B59,,$C59,)=$H59,OFFSET(Orçamento!$H$5,$B59,,$C59,)*OFFSET(Orçamento!$T$5,$B59,,$C59,)))))</f>
        <v>0</v>
      </c>
      <c r="L59" s="132">
        <f t="shared" ca="1" si="3"/>
        <v>0</v>
      </c>
      <c r="M59" s="147">
        <f t="array" aca="1" ref="M59" ca="1">IF($H59="",0,SUM(IF(OFFSET('Solic. Aditivo'!$N$1031:$AG$1031,,,$C$3,)=$H59,OFFSET('Solic. Aditivo'!$N$1032:$AG$1032,,,$C$3,)*OFFSET('Solic. Aditivo'!$K$1031,,,$C$3,))))</f>
        <v>0</v>
      </c>
      <c r="N59" s="158">
        <f t="shared" ca="1" si="1"/>
        <v>0</v>
      </c>
      <c r="O59" s="150">
        <f t="shared" ca="1" si="4"/>
        <v>0</v>
      </c>
      <c r="P59" s="150"/>
      <c r="Q59" s="100"/>
    </row>
    <row r="60" spans="1:17" ht="25.15" customHeight="1">
      <c r="A60" s="91"/>
      <c r="B60" s="94" t="str">
        <f>IF($H60="","",_xlfn.IFNA(MATCH($H60,Orçamento!U:U,)-5,""))</f>
        <v/>
      </c>
      <c r="C60" s="95" t="str">
        <f t="shared" si="2"/>
        <v/>
      </c>
      <c r="D60" s="95"/>
      <c r="F60" s="101" t="s">
        <v>1972</v>
      </c>
      <c r="G60" s="97" t="s">
        <v>991</v>
      </c>
      <c r="H60" s="159"/>
      <c r="I60" s="105" t="s">
        <v>358</v>
      </c>
      <c r="J60" s="136" t="str">
        <f t="shared" ca="1" si="0"/>
        <v/>
      </c>
      <c r="K60" s="140" cm="1">
        <f t="array" aca="1" ref="K60" ca="1">IF($H60="",0,IF($B60="",0,SUM(IF(OFFSET(Orçamento!$U$5,$B60,,$C60,)=$H60,OFFSET(Orçamento!$H$5,$B60,,$C60,)*OFFSET(Orçamento!$T$5,$B60,,$C60,)))))</f>
        <v>0</v>
      </c>
      <c r="L60" s="131">
        <f t="shared" ca="1" si="3"/>
        <v>0</v>
      </c>
      <c r="M60" s="146">
        <f t="array" aca="1" ref="M60" ca="1">IF($H60="",0,SUM(IF(OFFSET('Solic. Aditivo'!$N$1031:$AG$1031,,,$C$3,)=$H60,OFFSET('Solic. Aditivo'!$N$1032:$AG$1032,,,$C$3,)*OFFSET('Solic. Aditivo'!$K$1031,,,$C$3,))))</f>
        <v>0</v>
      </c>
      <c r="N60" s="155">
        <f t="shared" ca="1" si="1"/>
        <v>0</v>
      </c>
      <c r="O60" s="149">
        <f t="shared" ca="1" si="4"/>
        <v>0</v>
      </c>
      <c r="P60" s="149"/>
      <c r="Q60" s="100"/>
    </row>
    <row r="61" spans="1:17" ht="25.15" customHeight="1">
      <c r="A61" s="91"/>
      <c r="B61" s="94" t="str">
        <f>IF($H61="","",_xlfn.IFNA(MATCH($H61,Orçamento!U:U,)-5,""))</f>
        <v/>
      </c>
      <c r="C61" s="95" t="str">
        <f t="shared" si="2"/>
        <v/>
      </c>
      <c r="D61" s="95"/>
      <c r="F61" s="101" t="s">
        <v>1972</v>
      </c>
      <c r="G61" s="97" t="s">
        <v>992</v>
      </c>
      <c r="H61" s="159"/>
      <c r="I61" s="105" t="s">
        <v>2003</v>
      </c>
      <c r="J61" s="136" t="str">
        <f t="shared" ca="1" si="0"/>
        <v/>
      </c>
      <c r="K61" s="140" cm="1">
        <f t="array" aca="1" ref="K61" ca="1">IF($H61="",0,IF($B61="",0,SUM(IF(OFFSET(Orçamento!$U$5,$B61,,$C61,)=$H61,OFFSET(Orçamento!$H$5,$B61,,$C61,)*OFFSET(Orçamento!$T$5,$B61,,$C61,)))))</f>
        <v>0</v>
      </c>
      <c r="L61" s="131">
        <f t="shared" ca="1" si="3"/>
        <v>0</v>
      </c>
      <c r="M61" s="146">
        <f t="array" aca="1" ref="M61" ca="1">IF($H61="",0,SUM(IF(OFFSET('Solic. Aditivo'!$N$1031:$AG$1031,,,$C$3,)=$H61,OFFSET('Solic. Aditivo'!$N$1032:$AG$1032,,,$C$3,)*OFFSET('Solic. Aditivo'!$K$1031,,,$C$3,))))</f>
        <v>0</v>
      </c>
      <c r="N61" s="155">
        <f t="shared" ca="1" si="1"/>
        <v>0</v>
      </c>
      <c r="O61" s="149">
        <f t="shared" ca="1" si="4"/>
        <v>0</v>
      </c>
      <c r="P61" s="149"/>
      <c r="Q61" s="100"/>
    </row>
    <row r="62" spans="1:17" ht="25.15" customHeight="1">
      <c r="A62" s="91"/>
      <c r="B62" s="94">
        <f>IF($H62="","",_xlfn.IFNA(MATCH($H62,Orçamento!U:U,)-5,""))</f>
        <v>1652</v>
      </c>
      <c r="C62" s="95">
        <f t="shared" si="2"/>
        <v>2891</v>
      </c>
      <c r="D62" s="95"/>
      <c r="F62" s="101" t="s">
        <v>1972</v>
      </c>
      <c r="G62" s="102" t="s">
        <v>993</v>
      </c>
      <c r="H62" s="103" t="s">
        <v>994</v>
      </c>
      <c r="I62" s="104" t="s">
        <v>995</v>
      </c>
      <c r="J62" s="135" t="str">
        <f t="shared" ca="1" si="0"/>
        <v/>
      </c>
      <c r="K62" s="141" cm="1">
        <f t="array" aca="1" ref="K62" ca="1">IF($H62="",0,IF($B62="",0,SUM(IF(OFFSET(Orçamento!$U$5,$B62,,$C62,)=$H62,OFFSET(Orçamento!$H$5,$B62,,$C62,)*OFFSET(Orçamento!$T$5,$B62,,$C62,)))))</f>
        <v>0</v>
      </c>
      <c r="L62" s="132">
        <f t="shared" ca="1" si="3"/>
        <v>0</v>
      </c>
      <c r="M62" s="147">
        <f t="array" aca="1" ref="M62" ca="1">IF($H62="",0,SUM(IF(OFFSET('Solic. Aditivo'!$N$1031:$AG$1031,,,$C$3,)=$H62,OFFSET('Solic. Aditivo'!$N$1032:$AG$1032,,,$C$3,)*OFFSET('Solic. Aditivo'!$K$1031,,,$C$3,))))</f>
        <v>0</v>
      </c>
      <c r="N62" s="158">
        <f t="shared" ca="1" si="1"/>
        <v>0</v>
      </c>
      <c r="O62" s="150">
        <f t="shared" ca="1" si="4"/>
        <v>0</v>
      </c>
      <c r="P62" s="150"/>
      <c r="Q62" s="100"/>
    </row>
    <row r="63" spans="1:17" ht="25.15" customHeight="1">
      <c r="A63" s="91"/>
      <c r="B63" s="94" t="str">
        <f>IF($H63="","",_xlfn.IFNA(MATCH($H63,Orçamento!U:U,)-5,""))</f>
        <v/>
      </c>
      <c r="C63" s="95" t="str">
        <f t="shared" si="2"/>
        <v/>
      </c>
      <c r="D63" s="95"/>
      <c r="F63" s="101" t="s">
        <v>1972</v>
      </c>
      <c r="G63" s="97" t="s">
        <v>1008</v>
      </c>
      <c r="H63" s="159"/>
      <c r="I63" s="105" t="s">
        <v>2004</v>
      </c>
      <c r="J63" s="136" t="str">
        <f t="shared" ca="1" si="0"/>
        <v/>
      </c>
      <c r="K63" s="140" cm="1">
        <f t="array" aca="1" ref="K63" ca="1">IF($H63="",0,IF($B63="",0,SUM(IF(OFFSET(Orçamento!$U$5,$B63,,$C63,)=$H63,OFFSET(Orçamento!$H$5,$B63,,$C63,)*OFFSET(Orçamento!$T$5,$B63,,$C63,)))))</f>
        <v>0</v>
      </c>
      <c r="L63" s="131">
        <f t="shared" ca="1" si="3"/>
        <v>0</v>
      </c>
      <c r="M63" s="146">
        <f t="array" aca="1" ref="M63" ca="1">IF($H63="",0,SUM(IF(OFFSET('Solic. Aditivo'!$N$1031:$AG$1031,,,$C$3,)=$H63,OFFSET('Solic. Aditivo'!$N$1032:$AG$1032,,,$C$3,)*OFFSET('Solic. Aditivo'!$K$1031,,,$C$3,))))</f>
        <v>0</v>
      </c>
      <c r="N63" s="155">
        <f t="shared" ca="1" si="1"/>
        <v>0</v>
      </c>
      <c r="O63" s="149">
        <f t="shared" ca="1" si="4"/>
        <v>0</v>
      </c>
      <c r="P63" s="149"/>
      <c r="Q63" s="100"/>
    </row>
    <row r="64" spans="1:17" ht="25.15" customHeight="1">
      <c r="A64" s="91"/>
      <c r="B64" s="94">
        <f>IF($H64="","",_xlfn.IFNA(MATCH($H64,Orçamento!U:U,)-5,""))</f>
        <v>1666</v>
      </c>
      <c r="C64" s="95">
        <f t="shared" si="2"/>
        <v>2877</v>
      </c>
      <c r="D64" s="95"/>
      <c r="F64" s="101" t="s">
        <v>1972</v>
      </c>
      <c r="G64" s="102" t="s">
        <v>1009</v>
      </c>
      <c r="H64" s="103" t="s">
        <v>1011</v>
      </c>
      <c r="I64" s="104" t="s">
        <v>1012</v>
      </c>
      <c r="J64" s="135" t="str">
        <f t="shared" ca="1" si="0"/>
        <v/>
      </c>
      <c r="K64" s="141" cm="1">
        <f t="array" aca="1" ref="K64" ca="1">IF($H64="",0,IF($B64="",0,SUM(IF(OFFSET(Orçamento!$U$5,$B64,,$C64,)=$H64,OFFSET(Orçamento!$H$5,$B64,,$C64,)*OFFSET(Orçamento!$T$5,$B64,,$C64,)))))</f>
        <v>0</v>
      </c>
      <c r="L64" s="132">
        <f t="shared" ca="1" si="3"/>
        <v>0</v>
      </c>
      <c r="M64" s="147">
        <f t="array" aca="1" ref="M64" ca="1">IF($H64="",0,SUM(IF(OFFSET('Solic. Aditivo'!$N$1031:$AG$1031,,,$C$3,)=$H64,OFFSET('Solic. Aditivo'!$N$1032:$AG$1032,,,$C$3,)*OFFSET('Solic. Aditivo'!$K$1031,,,$C$3,))))</f>
        <v>0</v>
      </c>
      <c r="N64" s="158">
        <f t="shared" ca="1" si="1"/>
        <v>0</v>
      </c>
      <c r="O64" s="150">
        <f t="shared" ca="1" si="4"/>
        <v>0</v>
      </c>
      <c r="P64" s="150"/>
      <c r="Q64" s="100"/>
    </row>
    <row r="65" spans="1:17" ht="25.15" customHeight="1">
      <c r="A65" s="91"/>
      <c r="B65" s="94" t="str">
        <f>IF($H65="","",_xlfn.IFNA(MATCH($H65,Orçamento!U:U,)-5,""))</f>
        <v/>
      </c>
      <c r="C65" s="95" t="str">
        <f t="shared" si="2"/>
        <v/>
      </c>
      <c r="D65" s="95"/>
      <c r="F65" s="101" t="s">
        <v>1972</v>
      </c>
      <c r="G65" s="97" t="s">
        <v>1046</v>
      </c>
      <c r="H65" s="159"/>
      <c r="I65" s="105" t="s">
        <v>2005</v>
      </c>
      <c r="J65" s="136" t="str">
        <f t="shared" ca="1" si="0"/>
        <v/>
      </c>
      <c r="K65" s="140" cm="1">
        <f t="array" aca="1" ref="K65" ca="1">IF($H65="",0,IF($B65="",0,SUM(IF(OFFSET(Orçamento!$U$5,$B65,,$C65,)=$H65,OFFSET(Orçamento!$H$5,$B65,,$C65,)*OFFSET(Orçamento!$T$5,$B65,,$C65,)))))</f>
        <v>0</v>
      </c>
      <c r="L65" s="131">
        <f t="shared" ca="1" si="3"/>
        <v>0</v>
      </c>
      <c r="M65" s="146">
        <f t="array" aca="1" ref="M65" ca="1">IF($H65="",0,SUM(IF(OFFSET('Solic. Aditivo'!$N$1031:$AG$1031,,,$C$3,)=$H65,OFFSET('Solic. Aditivo'!$N$1032:$AG$1032,,,$C$3,)*OFFSET('Solic. Aditivo'!$K$1031,,,$C$3,))))</f>
        <v>0</v>
      </c>
      <c r="N65" s="155">
        <f t="shared" ca="1" si="1"/>
        <v>0</v>
      </c>
      <c r="O65" s="149">
        <f t="shared" ca="1" si="4"/>
        <v>0</v>
      </c>
      <c r="P65" s="149"/>
      <c r="Q65" s="100"/>
    </row>
    <row r="66" spans="1:17" s="100" customFormat="1" ht="25.15" customHeight="1">
      <c r="A66" s="93"/>
      <c r="B66" s="94" t="str">
        <f>IF($H66="","",_xlfn.IFNA(MATCH($H66,Orçamento!U:U,)-5,""))</f>
        <v/>
      </c>
      <c r="C66" s="95" t="str">
        <f t="shared" si="2"/>
        <v/>
      </c>
      <c r="D66" s="95"/>
      <c r="E66" s="95"/>
      <c r="F66" s="96"/>
      <c r="G66" s="97" t="s">
        <v>1047</v>
      </c>
      <c r="H66" s="98"/>
      <c r="I66" s="105" t="s">
        <v>2006</v>
      </c>
      <c r="J66" s="136" t="str">
        <f t="shared" ca="1" si="0"/>
        <v/>
      </c>
      <c r="K66" s="140" cm="1">
        <f t="array" aca="1" ref="K66" ca="1">IF($H66="",0,IF($B66="",0,SUM(IF(OFFSET(Orçamento!$U$5,$B66,,$C66,)=$H66,OFFSET(Orçamento!$H$5,$B66,,$C66,)*OFFSET(Orçamento!$T$5,$B66,,$C66,)))))</f>
        <v>0</v>
      </c>
      <c r="L66" s="131">
        <f t="shared" ca="1" si="3"/>
        <v>0</v>
      </c>
      <c r="M66" s="146">
        <f t="array" aca="1" ref="M66" ca="1">IF($H66="",0,SUM(IF(OFFSET('Solic. Aditivo'!$N$1031:$AG$1031,,,$C$3,)=$H66,OFFSET('Solic. Aditivo'!$N$1032:$AG$1032,,,$C$3,)*OFFSET('Solic. Aditivo'!$K$1031,,,$C$3,))))</f>
        <v>0</v>
      </c>
      <c r="N66" s="155">
        <f t="shared" ca="1" si="1"/>
        <v>0</v>
      </c>
      <c r="O66" s="149">
        <f t="shared" ca="1" si="4"/>
        <v>0</v>
      </c>
      <c r="P66" s="149"/>
    </row>
    <row r="67" spans="1:17" ht="25.15" customHeight="1">
      <c r="A67" s="91"/>
      <c r="B67" s="94">
        <f>IF($H67="","",_xlfn.IFNA(MATCH($H67,Orçamento!U:U,)-5,""))</f>
        <v>1696</v>
      </c>
      <c r="C67" s="95">
        <f t="shared" si="2"/>
        <v>2847</v>
      </c>
      <c r="D67" s="95"/>
      <c r="F67" s="101" t="s">
        <v>1972</v>
      </c>
      <c r="G67" s="102" t="s">
        <v>1048</v>
      </c>
      <c r="H67" s="103" t="s">
        <v>1052</v>
      </c>
      <c r="I67" s="104" t="s">
        <v>1053</v>
      </c>
      <c r="J67" s="135" t="str">
        <f t="shared" ca="1" si="0"/>
        <v/>
      </c>
      <c r="K67" s="141" cm="1">
        <f t="array" aca="1" ref="K67" ca="1">IF($H67="",0,IF($B67="",0,SUM(IF(OFFSET(Orçamento!$U$5,$B67,,$C67,)=$H67,OFFSET(Orçamento!$H$5,$B67,,$C67,)*OFFSET(Orçamento!$T$5,$B67,,$C67,)))))</f>
        <v>0</v>
      </c>
      <c r="L67" s="132">
        <f t="shared" ca="1" si="3"/>
        <v>0</v>
      </c>
      <c r="M67" s="147">
        <f t="array" aca="1" ref="M67" ca="1">IF($H67="",0,SUM(IF(OFFSET('Solic. Aditivo'!$N$1031:$AG$1031,,,$C$3,)=$H67,OFFSET('Solic. Aditivo'!$N$1032:$AG$1032,,,$C$3,)*OFFSET('Solic. Aditivo'!$K$1031,,,$C$3,))))</f>
        <v>0</v>
      </c>
      <c r="N67" s="158">
        <f t="shared" ca="1" si="1"/>
        <v>0</v>
      </c>
      <c r="O67" s="150">
        <f t="shared" ca="1" si="4"/>
        <v>0</v>
      </c>
      <c r="P67" s="150"/>
      <c r="Q67" s="100"/>
    </row>
    <row r="68" spans="1:17" s="100" customFormat="1" ht="25.15" customHeight="1">
      <c r="A68" s="93"/>
      <c r="B68" s="94" t="str">
        <f>IF($H68="","",_xlfn.IFNA(MATCH($H68,Orçamento!U:U,)-5,""))</f>
        <v/>
      </c>
      <c r="C68" s="95" t="str">
        <f t="shared" si="2"/>
        <v/>
      </c>
      <c r="D68" s="95"/>
      <c r="E68" s="95"/>
      <c r="F68" s="96"/>
      <c r="G68" s="97" t="s">
        <v>1083</v>
      </c>
      <c r="H68" s="98"/>
      <c r="I68" s="105" t="s">
        <v>1084</v>
      </c>
      <c r="J68" s="136" t="str">
        <f t="shared" ca="1" si="0"/>
        <v/>
      </c>
      <c r="K68" s="140" cm="1">
        <f t="array" aca="1" ref="K68" ca="1">IF($H68="",0,IF($B68="",0,SUM(IF(OFFSET(Orçamento!$U$5,$B68,,$C68,)=$H68,OFFSET(Orçamento!$H$5,$B68,,$C68,)*OFFSET(Orçamento!$T$5,$B68,,$C68,)))))</f>
        <v>0</v>
      </c>
      <c r="L68" s="131">
        <f t="shared" ca="1" si="3"/>
        <v>0</v>
      </c>
      <c r="M68" s="146">
        <f t="array" aca="1" ref="M68" ca="1">IF($H68="",0,SUM(IF(OFFSET('Solic. Aditivo'!$N$1031:$AG$1031,,,$C$3,)=$H68,OFFSET('Solic. Aditivo'!$N$1032:$AG$1032,,,$C$3,)*OFFSET('Solic. Aditivo'!$K$1031,,,$C$3,))))</f>
        <v>0</v>
      </c>
      <c r="N68" s="155">
        <f t="shared" ca="1" si="1"/>
        <v>0</v>
      </c>
      <c r="O68" s="149">
        <f t="shared" ca="1" si="4"/>
        <v>0</v>
      </c>
      <c r="P68" s="149"/>
    </row>
    <row r="69" spans="1:17" ht="25.15" customHeight="1">
      <c r="A69" s="91"/>
      <c r="B69" s="94" t="str">
        <f>IF($H69="","",_xlfn.IFNA(MATCH($H69,Orçamento!U:U,)-5,""))</f>
        <v/>
      </c>
      <c r="C69" s="95" t="str">
        <f t="shared" si="2"/>
        <v/>
      </c>
      <c r="D69" s="95"/>
      <c r="F69" s="101" t="s">
        <v>1972</v>
      </c>
      <c r="G69" s="97" t="s">
        <v>1085</v>
      </c>
      <c r="H69" s="159"/>
      <c r="I69" s="105" t="s">
        <v>2007</v>
      </c>
      <c r="J69" s="136" t="str">
        <f t="shared" ca="1" si="0"/>
        <v/>
      </c>
      <c r="K69" s="140" cm="1">
        <f t="array" aca="1" ref="K69" ca="1">IF($H69="",0,IF($B69="",0,SUM(IF(OFFSET(Orçamento!$U$5,$B69,,$C69,)=$H69,OFFSET(Orçamento!$H$5,$B69,,$C69,)*OFFSET(Orçamento!$T$5,$B69,,$C69,)))))</f>
        <v>0</v>
      </c>
      <c r="L69" s="131">
        <f t="shared" ca="1" si="3"/>
        <v>0</v>
      </c>
      <c r="M69" s="146">
        <f t="array" aca="1" ref="M69" ca="1">IF($H69="",0,SUM(IF(OFFSET('Solic. Aditivo'!$N$1031:$AG$1031,,,$C$3,)=$H69,OFFSET('Solic. Aditivo'!$N$1032:$AG$1032,,,$C$3,)*OFFSET('Solic. Aditivo'!$K$1031,,,$C$3,))))</f>
        <v>0</v>
      </c>
      <c r="N69" s="155">
        <f t="shared" ca="1" si="1"/>
        <v>0</v>
      </c>
      <c r="O69" s="149">
        <f t="shared" ca="1" si="4"/>
        <v>0</v>
      </c>
      <c r="P69" s="149"/>
      <c r="Q69" s="100"/>
    </row>
    <row r="70" spans="1:17" ht="25.15" customHeight="1">
      <c r="A70" s="91"/>
      <c r="B70" s="94">
        <f>IF($H70="","",_xlfn.IFNA(MATCH($H70,Orçamento!U:U,)-5,""))</f>
        <v>1722</v>
      </c>
      <c r="C70" s="95">
        <f t="shared" ref="C70:C226" si="5">IF(B70="","",$B$4-B70)</f>
        <v>2821</v>
      </c>
      <c r="D70" s="95"/>
      <c r="F70" s="101" t="s">
        <v>1972</v>
      </c>
      <c r="G70" s="102" t="s">
        <v>1086</v>
      </c>
      <c r="H70" s="103" t="s">
        <v>1087</v>
      </c>
      <c r="I70" s="104" t="s">
        <v>1088</v>
      </c>
      <c r="J70" s="135" t="str">
        <f t="shared" ref="J70:J133" ca="1" si="6">IF(SUM(K70:O70)&gt;0,"X","")</f>
        <v/>
      </c>
      <c r="K70" s="141" cm="1">
        <f t="array" aca="1" ref="K70" ca="1">IF($H70="",0,IF($B70="",0,SUM(IF(OFFSET(Orçamento!$U$5,$B70,,$C70,)=$H70,OFFSET(Orçamento!$H$5,$B70,,$C70,)*OFFSET(Orçamento!$T$5,$B70,,$C70,)))))</f>
        <v>0</v>
      </c>
      <c r="L70" s="132">
        <f t="shared" ref="L70:L226" ca="1" si="7">IF(K$4=0,0,K70/K$4)</f>
        <v>0</v>
      </c>
      <c r="M70" s="147">
        <f t="array" aca="1" ref="M70" ca="1">IF($H70="",0,SUM(IF(OFFSET('Solic. Aditivo'!$N$1031:$AG$1031,,,$C$3,)=$H70,OFFSET('Solic. Aditivo'!$N$1032:$AG$1032,,,$C$3,)*OFFSET('Solic. Aditivo'!$K$1031,,,$C$3,))))</f>
        <v>0</v>
      </c>
      <c r="N70" s="158">
        <f t="shared" ref="N70:N133" ca="1" si="8">IF(M$4=0,0,M70/M$4)</f>
        <v>0</v>
      </c>
      <c r="O70" s="150">
        <f t="shared" ref="O70:O226" ca="1" si="9">L70*$C$4</f>
        <v>0</v>
      </c>
      <c r="P70" s="150"/>
      <c r="Q70" s="100"/>
    </row>
    <row r="71" spans="1:17" ht="25.15" customHeight="1">
      <c r="A71" s="91"/>
      <c r="B71" s="94" t="str">
        <f>IF($H71="","",_xlfn.IFNA(MATCH($H71,Orçamento!U:U,)-5,""))</f>
        <v/>
      </c>
      <c r="C71" s="95" t="str">
        <f t="shared" si="5"/>
        <v/>
      </c>
      <c r="D71" s="95"/>
      <c r="F71" s="101" t="s">
        <v>1972</v>
      </c>
      <c r="G71" s="97" t="s">
        <v>1089</v>
      </c>
      <c r="H71" s="159"/>
      <c r="I71" s="105" t="s">
        <v>2008</v>
      </c>
      <c r="J71" s="136" t="str">
        <f t="shared" ca="1" si="6"/>
        <v/>
      </c>
      <c r="K71" s="140" cm="1">
        <f t="array" aca="1" ref="K71" ca="1">IF($H71="",0,IF($B71="",0,SUM(IF(OFFSET(Orçamento!$U$5,$B71,,$C71,)=$H71,OFFSET(Orçamento!$H$5,$B71,,$C71,)*OFFSET(Orçamento!$T$5,$B71,,$C71,)))))</f>
        <v>0</v>
      </c>
      <c r="L71" s="131">
        <f t="shared" ca="1" si="7"/>
        <v>0</v>
      </c>
      <c r="M71" s="146">
        <f t="array" aca="1" ref="M71" ca="1">IF($H71="",0,SUM(IF(OFFSET('Solic. Aditivo'!$N$1031:$AG$1031,,,$C$3,)=$H71,OFFSET('Solic. Aditivo'!$N$1032:$AG$1032,,,$C$3,)*OFFSET('Solic. Aditivo'!$K$1031,,,$C$3,))))</f>
        <v>0</v>
      </c>
      <c r="N71" s="155">
        <f t="shared" ca="1" si="8"/>
        <v>0</v>
      </c>
      <c r="O71" s="149">
        <f t="shared" ca="1" si="9"/>
        <v>0</v>
      </c>
      <c r="P71" s="149"/>
      <c r="Q71" s="100"/>
    </row>
    <row r="72" spans="1:17" ht="25.15" customHeight="1">
      <c r="A72" s="91"/>
      <c r="B72" s="94" t="str">
        <f>IF($H72="","",_xlfn.IFNA(MATCH($H72,Orçamento!U:U,)-5,""))</f>
        <v/>
      </c>
      <c r="C72" s="95" t="str">
        <f t="shared" si="5"/>
        <v/>
      </c>
      <c r="D72" s="95"/>
      <c r="F72" s="101" t="s">
        <v>1972</v>
      </c>
      <c r="G72" s="102" t="s">
        <v>2009</v>
      </c>
      <c r="H72" s="103" t="s">
        <v>2010</v>
      </c>
      <c r="I72" s="104" t="s">
        <v>2011</v>
      </c>
      <c r="J72" s="135" t="str">
        <f t="shared" ca="1" si="6"/>
        <v/>
      </c>
      <c r="K72" s="141" cm="1">
        <f t="array" aca="1" ref="K72" ca="1">IF($H72="",0,IF($B72="",0,SUM(IF(OFFSET(Orçamento!$U$5,$B72,,$C72,)=$H72,OFFSET(Orçamento!$H$5,$B72,,$C72,)*OFFSET(Orçamento!$T$5,$B72,,$C72,)))))</f>
        <v>0</v>
      </c>
      <c r="L72" s="132">
        <f t="shared" ca="1" si="7"/>
        <v>0</v>
      </c>
      <c r="M72" s="147">
        <f t="array" aca="1" ref="M72" ca="1">IF($H72="",0,SUM(IF(OFFSET('Solic. Aditivo'!$N$1031:$AG$1031,,,$C$3,)=$H72,OFFSET('Solic. Aditivo'!$N$1032:$AG$1032,,,$C$3,)*OFFSET('Solic. Aditivo'!$K$1031,,,$C$3,))))</f>
        <v>0</v>
      </c>
      <c r="N72" s="158">
        <f t="shared" ca="1" si="8"/>
        <v>0</v>
      </c>
      <c r="O72" s="150">
        <f t="shared" ca="1" si="9"/>
        <v>0</v>
      </c>
      <c r="P72" s="150"/>
      <c r="Q72" s="100"/>
    </row>
    <row r="73" spans="1:17" ht="25.15" customHeight="1">
      <c r="A73" s="91"/>
      <c r="B73" s="94" t="str">
        <f>IF($H73="","",_xlfn.IFNA(MATCH($H73,Orçamento!U:U,)-5,""))</f>
        <v/>
      </c>
      <c r="C73" s="95" t="str">
        <f t="shared" si="5"/>
        <v/>
      </c>
      <c r="D73" s="95"/>
      <c r="F73" s="101" t="s">
        <v>1972</v>
      </c>
      <c r="G73" s="97" t="s">
        <v>1090</v>
      </c>
      <c r="H73" s="159"/>
      <c r="I73" s="105" t="s">
        <v>1091</v>
      </c>
      <c r="J73" s="136" t="str">
        <f t="shared" ca="1" si="6"/>
        <v/>
      </c>
      <c r="K73" s="140" cm="1">
        <f t="array" aca="1" ref="K73" ca="1">IF($H73="",0,IF($B73="",0,SUM(IF(OFFSET(Orçamento!$U$5,$B73,,$C73,)=$H73,OFFSET(Orçamento!$H$5,$B73,,$C73,)*OFFSET(Orçamento!$T$5,$B73,,$C73,)))))</f>
        <v>0</v>
      </c>
      <c r="L73" s="131">
        <f t="shared" ca="1" si="7"/>
        <v>0</v>
      </c>
      <c r="M73" s="146">
        <f t="array" aca="1" ref="M73" ca="1">IF($H73="",0,SUM(IF(OFFSET('Solic. Aditivo'!$N$1031:$AG$1031,,,$C$3,)=$H73,OFFSET('Solic. Aditivo'!$N$1032:$AG$1032,,,$C$3,)*OFFSET('Solic. Aditivo'!$K$1031,,,$C$3,))))</f>
        <v>0</v>
      </c>
      <c r="N73" s="155">
        <f t="shared" ca="1" si="8"/>
        <v>0</v>
      </c>
      <c r="O73" s="149">
        <f t="shared" ca="1" si="9"/>
        <v>0</v>
      </c>
      <c r="P73" s="149"/>
      <c r="Q73" s="100"/>
    </row>
    <row r="74" spans="1:17" ht="25.15" customHeight="1">
      <c r="A74" s="91"/>
      <c r="B74" s="94">
        <f>IF($H74="","",_xlfn.IFNA(MATCH($H74,Orçamento!U:U,)-5,""))</f>
        <v>1733</v>
      </c>
      <c r="C74" s="95">
        <f t="shared" si="5"/>
        <v>2810</v>
      </c>
      <c r="D74" s="95"/>
      <c r="F74" s="101" t="s">
        <v>1972</v>
      </c>
      <c r="G74" s="102" t="s">
        <v>1092</v>
      </c>
      <c r="H74" s="103" t="s">
        <v>1093</v>
      </c>
      <c r="I74" s="104" t="s">
        <v>1094</v>
      </c>
      <c r="J74" s="135" t="str">
        <f t="shared" ca="1" si="6"/>
        <v/>
      </c>
      <c r="K74" s="141" cm="1">
        <f t="array" aca="1" ref="K74" ca="1">IF($H74="",0,IF($B74="",0,SUM(IF(OFFSET(Orçamento!$U$5,$B74,,$C74,)=$H74,OFFSET(Orçamento!$H$5,$B74,,$C74,)*OFFSET(Orçamento!$T$5,$B74,,$C74,)))))</f>
        <v>0</v>
      </c>
      <c r="L74" s="132">
        <f t="shared" ca="1" si="7"/>
        <v>0</v>
      </c>
      <c r="M74" s="147">
        <f t="array" aca="1" ref="M74" ca="1">IF($H74="",0,SUM(IF(OFFSET('Solic. Aditivo'!$N$1031:$AG$1031,,,$C$3,)=$H74,OFFSET('Solic. Aditivo'!$N$1032:$AG$1032,,,$C$3,)*OFFSET('Solic. Aditivo'!$K$1031,,,$C$3,))))</f>
        <v>0</v>
      </c>
      <c r="N74" s="158">
        <f t="shared" ca="1" si="8"/>
        <v>0</v>
      </c>
      <c r="O74" s="150">
        <f t="shared" ca="1" si="9"/>
        <v>0</v>
      </c>
      <c r="P74" s="150"/>
      <c r="Q74" s="100"/>
    </row>
    <row r="75" spans="1:17" ht="25.15" customHeight="1">
      <c r="A75" s="91"/>
      <c r="B75" s="94" t="str">
        <f>IF($H75="","",_xlfn.IFNA(MATCH($H75,Orçamento!U:U,)-5,""))</f>
        <v/>
      </c>
      <c r="C75" s="95" t="str">
        <f t="shared" si="5"/>
        <v/>
      </c>
      <c r="D75" s="95"/>
      <c r="F75" s="101" t="s">
        <v>1972</v>
      </c>
      <c r="G75" s="97" t="s">
        <v>1116</v>
      </c>
      <c r="H75" s="159"/>
      <c r="I75" s="105" t="s">
        <v>2012</v>
      </c>
      <c r="J75" s="136" t="str">
        <f t="shared" ca="1" si="6"/>
        <v/>
      </c>
      <c r="K75" s="140" cm="1">
        <f t="array" aca="1" ref="K75" ca="1">IF($H75="",0,IF($B75="",0,SUM(IF(OFFSET(Orçamento!$U$5,$B75,,$C75,)=$H75,OFFSET(Orçamento!$H$5,$B75,,$C75,)*OFFSET(Orçamento!$T$5,$B75,,$C75,)))))</f>
        <v>0</v>
      </c>
      <c r="L75" s="131">
        <f t="shared" ca="1" si="7"/>
        <v>0</v>
      </c>
      <c r="M75" s="146">
        <f t="array" aca="1" ref="M75" ca="1">IF($H75="",0,SUM(IF(OFFSET('Solic. Aditivo'!$N$1031:$AG$1031,,,$C$3,)=$H75,OFFSET('Solic. Aditivo'!$N$1032:$AG$1032,,,$C$3,)*OFFSET('Solic. Aditivo'!$K$1031,,,$C$3,))))</f>
        <v>0</v>
      </c>
      <c r="N75" s="155">
        <f t="shared" ca="1" si="8"/>
        <v>0</v>
      </c>
      <c r="O75" s="149">
        <f t="shared" ca="1" si="9"/>
        <v>0</v>
      </c>
      <c r="P75" s="149"/>
      <c r="Q75" s="100"/>
    </row>
    <row r="76" spans="1:17" ht="25.15" customHeight="1">
      <c r="A76" s="91"/>
      <c r="B76" s="94">
        <f>IF($H76="","",_xlfn.IFNA(MATCH($H76,Orçamento!U:U,)-5,""))</f>
        <v>1844</v>
      </c>
      <c r="C76" s="95">
        <f t="shared" si="5"/>
        <v>2699</v>
      </c>
      <c r="D76" s="95"/>
      <c r="F76" s="101" t="s">
        <v>1972</v>
      </c>
      <c r="G76" s="102" t="s">
        <v>1117</v>
      </c>
      <c r="H76" s="103" t="s">
        <v>1118</v>
      </c>
      <c r="I76" s="104" t="s">
        <v>1119</v>
      </c>
      <c r="J76" s="135" t="str">
        <f t="shared" ca="1" si="6"/>
        <v/>
      </c>
      <c r="K76" s="141" cm="1">
        <f t="array" aca="1" ref="K76" ca="1">IF($H76="",0,IF($B76="",0,SUM(IF(OFFSET(Orçamento!$U$5,$B76,,$C76,)=$H76,OFFSET(Orçamento!$H$5,$B76,,$C76,)*OFFSET(Orçamento!$T$5,$B76,,$C76,)))))</f>
        <v>0</v>
      </c>
      <c r="L76" s="132">
        <f t="shared" ca="1" si="7"/>
        <v>0</v>
      </c>
      <c r="M76" s="147">
        <f t="array" aca="1" ref="M76" ca="1">IF($H76="",0,SUM(IF(OFFSET('Solic. Aditivo'!$N$1031:$AG$1031,,,$C$3,)=$H76,OFFSET('Solic. Aditivo'!$N$1032:$AG$1032,,,$C$3,)*OFFSET('Solic. Aditivo'!$K$1031,,,$C$3,))))</f>
        <v>0</v>
      </c>
      <c r="N76" s="158">
        <f t="shared" ca="1" si="8"/>
        <v>0</v>
      </c>
      <c r="O76" s="150">
        <f t="shared" ca="1" si="9"/>
        <v>0</v>
      </c>
      <c r="P76" s="150"/>
      <c r="Q76" s="100"/>
    </row>
    <row r="77" spans="1:17" ht="25.15" customHeight="1">
      <c r="A77" s="91"/>
      <c r="B77" s="94" t="str">
        <f>IF($H77="","",_xlfn.IFNA(MATCH($H77,Orçamento!U:U,)-5,""))</f>
        <v/>
      </c>
      <c r="C77" s="95" t="str">
        <f t="shared" si="5"/>
        <v/>
      </c>
      <c r="D77" s="95"/>
      <c r="F77" s="101" t="s">
        <v>1972</v>
      </c>
      <c r="G77" s="97" t="s">
        <v>1135</v>
      </c>
      <c r="H77" s="159"/>
      <c r="I77" s="105" t="s">
        <v>1136</v>
      </c>
      <c r="J77" s="136" t="str">
        <f t="shared" ca="1" si="6"/>
        <v/>
      </c>
      <c r="K77" s="140" cm="1">
        <f t="array" aca="1" ref="K77" ca="1">IF($H77="",0,IF($B77="",0,SUM(IF(OFFSET(Orçamento!$U$5,$B77,,$C77,)=$H77,OFFSET(Orçamento!$H$5,$B77,,$C77,)*OFFSET(Orçamento!$T$5,$B77,,$C77,)))))</f>
        <v>0</v>
      </c>
      <c r="L77" s="131">
        <f t="shared" ca="1" si="7"/>
        <v>0</v>
      </c>
      <c r="M77" s="146">
        <f t="array" aca="1" ref="M77" ca="1">IF($H77="",0,SUM(IF(OFFSET('Solic. Aditivo'!$N$1031:$AG$1031,,,$C$3,)=$H77,OFFSET('Solic. Aditivo'!$N$1032:$AG$1032,,,$C$3,)*OFFSET('Solic. Aditivo'!$K$1031,,,$C$3,))))</f>
        <v>0</v>
      </c>
      <c r="N77" s="155">
        <f t="shared" ca="1" si="8"/>
        <v>0</v>
      </c>
      <c r="O77" s="149">
        <f t="shared" ca="1" si="9"/>
        <v>0</v>
      </c>
      <c r="P77" s="149"/>
      <c r="Q77" s="100"/>
    </row>
    <row r="78" spans="1:17" s="100" customFormat="1" ht="25.15" customHeight="1">
      <c r="A78" s="93"/>
      <c r="B78" s="94">
        <f>IF($H78="","",_xlfn.IFNA(MATCH($H78,Orçamento!U:U,)-5,""))</f>
        <v>1885</v>
      </c>
      <c r="C78" s="95">
        <f t="shared" si="5"/>
        <v>2658</v>
      </c>
      <c r="D78" s="95"/>
      <c r="E78" s="95"/>
      <c r="F78" s="96"/>
      <c r="G78" s="102" t="s">
        <v>1137</v>
      </c>
      <c r="H78" s="157" t="s">
        <v>1140</v>
      </c>
      <c r="I78" s="104" t="s">
        <v>1141</v>
      </c>
      <c r="J78" s="135" t="str">
        <f t="shared" ca="1" si="6"/>
        <v/>
      </c>
      <c r="K78" s="141" cm="1">
        <f t="array" aca="1" ref="K78" ca="1">IF($H78="",0,IF($B78="",0,SUM(IF(OFFSET(Orçamento!$U$5,$B78,,$C78,)=$H78,OFFSET(Orçamento!$H$5,$B78,,$C78,)*OFFSET(Orçamento!$T$5,$B78,,$C78,)))))</f>
        <v>0</v>
      </c>
      <c r="L78" s="132">
        <f t="shared" ca="1" si="7"/>
        <v>0</v>
      </c>
      <c r="M78" s="147">
        <f t="array" aca="1" ref="M78" ca="1">IF($H78="",0,SUM(IF(OFFSET('Solic. Aditivo'!$N$1031:$AG$1031,,,$C$3,)=$H78,OFFSET('Solic. Aditivo'!$N$1032:$AG$1032,,,$C$3,)*OFFSET('Solic. Aditivo'!$K$1031,,,$C$3,))))</f>
        <v>0</v>
      </c>
      <c r="N78" s="158">
        <f t="shared" ca="1" si="8"/>
        <v>0</v>
      </c>
      <c r="O78" s="150">
        <f t="shared" ca="1" si="9"/>
        <v>0</v>
      </c>
      <c r="P78" s="150"/>
    </row>
    <row r="79" spans="1:17" ht="25.15" customHeight="1">
      <c r="A79" s="91"/>
      <c r="B79" s="94" t="str">
        <f>IF($H79="","",_xlfn.IFNA(MATCH($H79,Orçamento!U:U,)-5,""))</f>
        <v/>
      </c>
      <c r="C79" s="95" t="str">
        <f t="shared" si="5"/>
        <v/>
      </c>
      <c r="D79" s="95"/>
      <c r="F79" s="101" t="s">
        <v>1972</v>
      </c>
      <c r="G79" s="97" t="s">
        <v>1158</v>
      </c>
      <c r="H79" s="159"/>
      <c r="I79" s="105" t="s">
        <v>1159</v>
      </c>
      <c r="J79" s="136" t="str">
        <f t="shared" ca="1" si="6"/>
        <v/>
      </c>
      <c r="K79" s="140" cm="1">
        <f t="array" aca="1" ref="K79" ca="1">IF($H79="",0,IF($B79="",0,SUM(IF(OFFSET(Orçamento!$U$5,$B79,,$C79,)=$H79,OFFSET(Orçamento!$H$5,$B79,,$C79,)*OFFSET(Orçamento!$T$5,$B79,,$C79,)))))</f>
        <v>0</v>
      </c>
      <c r="L79" s="131">
        <f t="shared" ca="1" si="7"/>
        <v>0</v>
      </c>
      <c r="M79" s="146">
        <f t="array" aca="1" ref="M79" ca="1">IF($H79="",0,SUM(IF(OFFSET('Solic. Aditivo'!$N$1031:$AG$1031,,,$C$3,)=$H79,OFFSET('Solic. Aditivo'!$N$1032:$AG$1032,,,$C$3,)*OFFSET('Solic. Aditivo'!$K$1031,,,$C$3,))))</f>
        <v>0</v>
      </c>
      <c r="N79" s="155">
        <f t="shared" ca="1" si="8"/>
        <v>0</v>
      </c>
      <c r="O79" s="149">
        <f t="shared" ca="1" si="9"/>
        <v>0</v>
      </c>
      <c r="P79" s="149"/>
      <c r="Q79" s="100"/>
    </row>
    <row r="80" spans="1:17" ht="25.15" customHeight="1">
      <c r="A80" s="91"/>
      <c r="B80" s="94">
        <f>IF($H80="","",_xlfn.IFNA(MATCH($H80,Orçamento!U:U,)-5,""))</f>
        <v>1898</v>
      </c>
      <c r="C80" s="95">
        <f t="shared" si="5"/>
        <v>2645</v>
      </c>
      <c r="D80" s="95"/>
      <c r="F80" s="101" t="s">
        <v>1972</v>
      </c>
      <c r="G80" s="102" t="s">
        <v>1160</v>
      </c>
      <c r="H80" s="103" t="s">
        <v>1161</v>
      </c>
      <c r="I80" s="104" t="s">
        <v>1162</v>
      </c>
      <c r="J80" s="135" t="str">
        <f t="shared" ca="1" si="6"/>
        <v/>
      </c>
      <c r="K80" s="141" cm="1">
        <f t="array" aca="1" ref="K80" ca="1">IF($H80="",0,IF($B80="",0,SUM(IF(OFFSET(Orçamento!$U$5,$B80,,$C80,)=$H80,OFFSET(Orçamento!$H$5,$B80,,$C80,)*OFFSET(Orçamento!$T$5,$B80,,$C80,)))))</f>
        <v>0</v>
      </c>
      <c r="L80" s="132">
        <f t="shared" ca="1" si="7"/>
        <v>0</v>
      </c>
      <c r="M80" s="147">
        <f t="array" aca="1" ref="M80" ca="1">IF($H80="",0,SUM(IF(OFFSET('Solic. Aditivo'!$N$1031:$AG$1031,,,$C$3,)=$H80,OFFSET('Solic. Aditivo'!$N$1032:$AG$1032,,,$C$3,)*OFFSET('Solic. Aditivo'!$K$1031,,,$C$3,))))</f>
        <v>0</v>
      </c>
      <c r="N80" s="158">
        <f t="shared" ca="1" si="8"/>
        <v>0</v>
      </c>
      <c r="O80" s="150">
        <f t="shared" ca="1" si="9"/>
        <v>0</v>
      </c>
      <c r="P80" s="150"/>
      <c r="Q80" s="100"/>
    </row>
    <row r="81" spans="1:17" ht="25.15" customHeight="1">
      <c r="A81" s="91"/>
      <c r="B81" s="94" t="str">
        <f>IF($H81="","",_xlfn.IFNA(MATCH($H81,Orçamento!U:U,)-5,""))</f>
        <v/>
      </c>
      <c r="C81" s="95" t="str">
        <f t="shared" si="5"/>
        <v/>
      </c>
      <c r="D81" s="95"/>
      <c r="F81" s="101" t="s">
        <v>1972</v>
      </c>
      <c r="G81" s="97" t="s">
        <v>1165</v>
      </c>
      <c r="H81" s="159"/>
      <c r="I81" s="105" t="s">
        <v>1166</v>
      </c>
      <c r="J81" s="136" t="str">
        <f t="shared" ca="1" si="6"/>
        <v/>
      </c>
      <c r="K81" s="140" cm="1">
        <f t="array" aca="1" ref="K81" ca="1">IF($H81="",0,IF($B81="",0,SUM(IF(OFFSET(Orçamento!$U$5,$B81,,$C81,)=$H81,OFFSET(Orçamento!$H$5,$B81,,$C81,)*OFFSET(Orçamento!$T$5,$B81,,$C81,)))))</f>
        <v>0</v>
      </c>
      <c r="L81" s="131">
        <f t="shared" ca="1" si="7"/>
        <v>0</v>
      </c>
      <c r="M81" s="146">
        <f t="array" aca="1" ref="M81" ca="1">IF($H81="",0,SUM(IF(OFFSET('Solic. Aditivo'!$N$1031:$AG$1031,,,$C$3,)=$H81,OFFSET('Solic. Aditivo'!$N$1032:$AG$1032,,,$C$3,)*OFFSET('Solic. Aditivo'!$K$1031,,,$C$3,))))</f>
        <v>0</v>
      </c>
      <c r="N81" s="155">
        <f t="shared" ca="1" si="8"/>
        <v>0</v>
      </c>
      <c r="O81" s="149">
        <f t="shared" ca="1" si="9"/>
        <v>0</v>
      </c>
      <c r="P81" s="149"/>
      <c r="Q81" s="100"/>
    </row>
    <row r="82" spans="1:17" ht="25.15" customHeight="1">
      <c r="A82" s="91"/>
      <c r="B82" s="94">
        <f>IF($H82="","",_xlfn.IFNA(MATCH($H82,Orçamento!U:U,)-5,""))</f>
        <v>1907</v>
      </c>
      <c r="C82" s="95">
        <f t="shared" si="5"/>
        <v>2636</v>
      </c>
      <c r="D82" s="95"/>
      <c r="F82" s="101" t="s">
        <v>1972</v>
      </c>
      <c r="G82" s="102" t="s">
        <v>1167</v>
      </c>
      <c r="H82" s="103" t="s">
        <v>1169</v>
      </c>
      <c r="I82" s="104" t="s">
        <v>1170</v>
      </c>
      <c r="J82" s="135" t="str">
        <f t="shared" ca="1" si="6"/>
        <v/>
      </c>
      <c r="K82" s="141" cm="1">
        <f t="array" aca="1" ref="K82" ca="1">IF($H82="",0,IF($B82="",0,SUM(IF(OFFSET(Orçamento!$U$5,$B82,,$C82,)=$H82,OFFSET(Orçamento!$H$5,$B82,,$C82,)*OFFSET(Orçamento!$T$5,$B82,,$C82,)))))</f>
        <v>0</v>
      </c>
      <c r="L82" s="132">
        <f t="shared" ca="1" si="7"/>
        <v>0</v>
      </c>
      <c r="M82" s="147">
        <f t="array" aca="1" ref="M82" ca="1">IF($H82="",0,SUM(IF(OFFSET('Solic. Aditivo'!$N$1031:$AG$1031,,,$C$3,)=$H82,OFFSET('Solic. Aditivo'!$N$1032:$AG$1032,,,$C$3,)*OFFSET('Solic. Aditivo'!$K$1031,,,$C$3,))))</f>
        <v>0</v>
      </c>
      <c r="N82" s="158">
        <f t="shared" ca="1" si="8"/>
        <v>0</v>
      </c>
      <c r="O82" s="150">
        <f t="shared" ca="1" si="9"/>
        <v>0</v>
      </c>
      <c r="P82" s="150"/>
      <c r="Q82" s="100"/>
    </row>
    <row r="83" spans="1:17" s="100" customFormat="1" ht="25.15" customHeight="1">
      <c r="A83" s="93"/>
      <c r="B83" s="94" t="str">
        <f>IF($H83="","",_xlfn.IFNA(MATCH($H83,Orçamento!U:U,)-5,""))</f>
        <v/>
      </c>
      <c r="C83" s="95" t="str">
        <f t="shared" si="5"/>
        <v/>
      </c>
      <c r="D83" s="95"/>
      <c r="E83" s="95"/>
      <c r="F83" s="96"/>
      <c r="G83" s="97" t="s">
        <v>1177</v>
      </c>
      <c r="H83" s="98"/>
      <c r="I83" s="105" t="s">
        <v>2013</v>
      </c>
      <c r="J83" s="136" t="str">
        <f t="shared" ca="1" si="6"/>
        <v/>
      </c>
      <c r="K83" s="140" cm="1">
        <f t="array" aca="1" ref="K83" ca="1">IF($H83="",0,IF($B83="",0,SUM(IF(OFFSET(Orçamento!$U$5,$B83,,$C83,)=$H83,OFFSET(Orçamento!$H$5,$B83,,$C83,)*OFFSET(Orçamento!$T$5,$B83,,$C83,)))))</f>
        <v>0</v>
      </c>
      <c r="L83" s="131">
        <f t="shared" ca="1" si="7"/>
        <v>0</v>
      </c>
      <c r="M83" s="146">
        <f t="array" aca="1" ref="M83" ca="1">IF($H83="",0,SUM(IF(OFFSET('Solic. Aditivo'!$N$1031:$AG$1031,,,$C$3,)=$H83,OFFSET('Solic. Aditivo'!$N$1032:$AG$1032,,,$C$3,)*OFFSET('Solic. Aditivo'!$K$1031,,,$C$3,))))</f>
        <v>0</v>
      </c>
      <c r="N83" s="155">
        <f t="shared" ca="1" si="8"/>
        <v>0</v>
      </c>
      <c r="O83" s="149">
        <f t="shared" ca="1" si="9"/>
        <v>0</v>
      </c>
      <c r="P83" s="149"/>
    </row>
    <row r="84" spans="1:17" ht="25.15" customHeight="1">
      <c r="A84" s="91"/>
      <c r="B84" s="94">
        <f>IF($H84="","",_xlfn.IFNA(MATCH($H84,Orçamento!U:U,)-5,""))</f>
        <v>1915</v>
      </c>
      <c r="C84" s="95">
        <f t="shared" si="5"/>
        <v>2628</v>
      </c>
      <c r="D84" s="95"/>
      <c r="F84" s="101" t="s">
        <v>1972</v>
      </c>
      <c r="G84" s="102" t="s">
        <v>1178</v>
      </c>
      <c r="H84" s="103" t="s">
        <v>1182</v>
      </c>
      <c r="I84" s="104" t="s">
        <v>1183</v>
      </c>
      <c r="J84" s="135" t="str">
        <f t="shared" ca="1" si="6"/>
        <v/>
      </c>
      <c r="K84" s="141" cm="1">
        <f t="array" aca="1" ref="K84" ca="1">IF($H84="",0,IF($B84="",0,SUM(IF(OFFSET(Orçamento!$U$5,$B84,,$C84,)=$H84,OFFSET(Orçamento!$H$5,$B84,,$C84,)*OFFSET(Orçamento!$T$5,$B84,,$C84,)))))</f>
        <v>0</v>
      </c>
      <c r="L84" s="132">
        <f t="shared" ca="1" si="7"/>
        <v>0</v>
      </c>
      <c r="M84" s="147">
        <f t="array" aca="1" ref="M84" ca="1">IF($H84="",0,SUM(IF(OFFSET('Solic. Aditivo'!$N$1031:$AG$1031,,,$C$3,)=$H84,OFFSET('Solic. Aditivo'!$N$1032:$AG$1032,,,$C$3,)*OFFSET('Solic. Aditivo'!$K$1031,,,$C$3,))))</f>
        <v>0</v>
      </c>
      <c r="N84" s="158">
        <f t="shared" ca="1" si="8"/>
        <v>0</v>
      </c>
      <c r="O84" s="150">
        <f t="shared" ca="1" si="9"/>
        <v>0</v>
      </c>
      <c r="P84" s="150"/>
      <c r="Q84" s="100"/>
    </row>
    <row r="85" spans="1:17" ht="25.15" customHeight="1">
      <c r="A85" s="91"/>
      <c r="B85" s="94" t="str">
        <f>IF($H85="","",_xlfn.IFNA(MATCH($H85,Orçamento!U:U,)-5,""))</f>
        <v/>
      </c>
      <c r="C85" s="95" t="str">
        <f t="shared" si="5"/>
        <v/>
      </c>
      <c r="D85" s="95"/>
      <c r="F85" s="101" t="s">
        <v>1972</v>
      </c>
      <c r="G85" s="97" t="s">
        <v>2014</v>
      </c>
      <c r="H85" s="159"/>
      <c r="I85" s="105" t="s">
        <v>2015</v>
      </c>
      <c r="J85" s="136" t="str">
        <f t="shared" ca="1" si="6"/>
        <v/>
      </c>
      <c r="K85" s="140" cm="1">
        <f t="array" aca="1" ref="K85" ca="1">IF($H85="",0,IF($B85="",0,SUM(IF(OFFSET(Orçamento!$U$5,$B85,,$C85,)=$H85,OFFSET(Orçamento!$H$5,$B85,,$C85,)*OFFSET(Orçamento!$T$5,$B85,,$C85,)))))</f>
        <v>0</v>
      </c>
      <c r="L85" s="131">
        <f t="shared" ca="1" si="7"/>
        <v>0</v>
      </c>
      <c r="M85" s="146">
        <f t="array" aca="1" ref="M85" ca="1">IF($H85="",0,SUM(IF(OFFSET('Solic. Aditivo'!$N$1031:$AG$1031,,,$C$3,)=$H85,OFFSET('Solic. Aditivo'!$N$1032:$AG$1032,,,$C$3,)*OFFSET('Solic. Aditivo'!$K$1031,,,$C$3,))))</f>
        <v>0</v>
      </c>
      <c r="N85" s="155">
        <f t="shared" ca="1" si="8"/>
        <v>0</v>
      </c>
      <c r="O85" s="149">
        <f t="shared" ca="1" si="9"/>
        <v>0</v>
      </c>
      <c r="P85" s="149"/>
      <c r="Q85" s="100"/>
    </row>
    <row r="86" spans="1:17" s="100" customFormat="1" ht="25.15" customHeight="1">
      <c r="A86" s="93"/>
      <c r="B86" s="94" t="str">
        <f>IF($H86="","",_xlfn.IFNA(MATCH($H86,Orçamento!U:U,)-5,""))</f>
        <v/>
      </c>
      <c r="C86" s="95" t="str">
        <f t="shared" si="5"/>
        <v/>
      </c>
      <c r="D86" s="95"/>
      <c r="E86" s="95"/>
      <c r="F86" s="96"/>
      <c r="G86" s="102" t="s">
        <v>2016</v>
      </c>
      <c r="H86" s="157" t="s">
        <v>1079</v>
      </c>
      <c r="I86" s="104" t="s">
        <v>1080</v>
      </c>
      <c r="J86" s="135" t="str">
        <f t="shared" ca="1" si="6"/>
        <v/>
      </c>
      <c r="K86" s="141" cm="1">
        <f t="array" aca="1" ref="K86" ca="1">IF($H86="",0,IF($B86="",0,SUM(IF(OFFSET(Orçamento!$U$5,$B86,,$C86,)=$H86,OFFSET(Orçamento!$H$5,$B86,,$C86,)*OFFSET(Orçamento!$T$5,$B86,,$C86,)))))</f>
        <v>0</v>
      </c>
      <c r="L86" s="132">
        <f t="shared" ca="1" si="7"/>
        <v>0</v>
      </c>
      <c r="M86" s="147">
        <f t="array" aca="1" ref="M86" ca="1">IF($H86="",0,SUM(IF(OFFSET('Solic. Aditivo'!$N$1031:$AG$1031,,,$C$3,)=$H86,OFFSET('Solic. Aditivo'!$N$1032:$AG$1032,,,$C$3,)*OFFSET('Solic. Aditivo'!$K$1031,,,$C$3,))))</f>
        <v>0</v>
      </c>
      <c r="N86" s="158">
        <f t="shared" ca="1" si="8"/>
        <v>0</v>
      </c>
      <c r="O86" s="150">
        <f t="shared" ca="1" si="9"/>
        <v>0</v>
      </c>
      <c r="P86" s="150"/>
    </row>
    <row r="87" spans="1:17" ht="25.15" customHeight="1">
      <c r="A87" s="91"/>
      <c r="B87" s="94" t="str">
        <f>IF($H87="","",_xlfn.IFNA(MATCH($H87,Orçamento!U:U,)-5,""))</f>
        <v/>
      </c>
      <c r="C87" s="95" t="str">
        <f t="shared" si="5"/>
        <v/>
      </c>
      <c r="D87" s="95"/>
      <c r="F87" s="101" t="s">
        <v>1972</v>
      </c>
      <c r="G87" s="97" t="s">
        <v>1196</v>
      </c>
      <c r="H87" s="159"/>
      <c r="I87" s="105" t="s">
        <v>364</v>
      </c>
      <c r="J87" s="136" t="str">
        <f t="shared" ca="1" si="6"/>
        <v/>
      </c>
      <c r="K87" s="140" cm="1">
        <f t="array" aca="1" ref="K87" ca="1">IF($H87="",0,IF($B87="",0,SUM(IF(OFFSET(Orçamento!$U$5,$B87,,$C87,)=$H87,OFFSET(Orçamento!$H$5,$B87,,$C87,)*OFFSET(Orçamento!$T$5,$B87,,$C87,)))))</f>
        <v>0</v>
      </c>
      <c r="L87" s="131">
        <f t="shared" ca="1" si="7"/>
        <v>0</v>
      </c>
      <c r="M87" s="146">
        <f t="array" aca="1" ref="M87" ca="1">IF($H87="",0,SUM(IF(OFFSET('Solic. Aditivo'!$N$1031:$AG$1031,,,$C$3,)=$H87,OFFSET('Solic. Aditivo'!$N$1032:$AG$1032,,,$C$3,)*OFFSET('Solic. Aditivo'!$K$1031,,,$C$3,))))</f>
        <v>0</v>
      </c>
      <c r="N87" s="155">
        <f t="shared" ca="1" si="8"/>
        <v>0</v>
      </c>
      <c r="O87" s="149">
        <f t="shared" ca="1" si="9"/>
        <v>0</v>
      </c>
      <c r="P87" s="149"/>
      <c r="Q87" s="100"/>
    </row>
    <row r="88" spans="1:17" s="100" customFormat="1" ht="25.15" customHeight="1">
      <c r="A88" s="93"/>
      <c r="B88" s="94" t="str">
        <f>IF($H88="","",_xlfn.IFNA(MATCH($H88,Orçamento!U:U,)-5,""))</f>
        <v/>
      </c>
      <c r="C88" s="95" t="str">
        <f t="shared" si="5"/>
        <v/>
      </c>
      <c r="D88" s="95"/>
      <c r="E88" s="95"/>
      <c r="F88" s="96"/>
      <c r="G88" s="97" t="s">
        <v>1197</v>
      </c>
      <c r="H88" s="98"/>
      <c r="I88" s="105" t="s">
        <v>1198</v>
      </c>
      <c r="J88" s="136" t="str">
        <f t="shared" ca="1" si="6"/>
        <v/>
      </c>
      <c r="K88" s="140" cm="1">
        <f t="array" aca="1" ref="K88" ca="1">IF($H88="",0,IF($B88="",0,SUM(IF(OFFSET(Orçamento!$U$5,$B88,,$C88,)=$H88,OFFSET(Orçamento!$H$5,$B88,,$C88,)*OFFSET(Orçamento!$T$5,$B88,,$C88,)))))</f>
        <v>0</v>
      </c>
      <c r="L88" s="131">
        <f t="shared" ca="1" si="7"/>
        <v>0</v>
      </c>
      <c r="M88" s="146">
        <f t="array" aca="1" ref="M88" ca="1">IF($H88="",0,SUM(IF(OFFSET('Solic. Aditivo'!$N$1031:$AG$1031,,,$C$3,)=$H88,OFFSET('Solic. Aditivo'!$N$1032:$AG$1032,,,$C$3,)*OFFSET('Solic. Aditivo'!$K$1031,,,$C$3,))))</f>
        <v>0</v>
      </c>
      <c r="N88" s="155">
        <f t="shared" ca="1" si="8"/>
        <v>0</v>
      </c>
      <c r="O88" s="149">
        <f t="shared" ca="1" si="9"/>
        <v>0</v>
      </c>
      <c r="P88" s="149"/>
    </row>
    <row r="89" spans="1:17" ht="25.15" customHeight="1">
      <c r="A89" s="91"/>
      <c r="B89" s="94">
        <f>IF($H89="","",_xlfn.IFNA(MATCH($H89,Orçamento!U:U,)-5,""))</f>
        <v>1925</v>
      </c>
      <c r="C89" s="95">
        <f t="shared" si="5"/>
        <v>2618</v>
      </c>
      <c r="D89" s="95"/>
      <c r="F89" s="101" t="s">
        <v>1972</v>
      </c>
      <c r="G89" s="102" t="s">
        <v>1199</v>
      </c>
      <c r="H89" s="103" t="s">
        <v>1201</v>
      </c>
      <c r="I89" s="104" t="s">
        <v>1202</v>
      </c>
      <c r="J89" s="135" t="str">
        <f t="shared" ca="1" si="6"/>
        <v/>
      </c>
      <c r="K89" s="141" cm="1">
        <f t="array" aca="1" ref="K89" ca="1">IF($H89="",0,IF($B89="",0,SUM(IF(OFFSET(Orçamento!$U$5,$B89,,$C89,)=$H89,OFFSET(Orçamento!$H$5,$B89,,$C89,)*OFFSET(Orçamento!$T$5,$B89,,$C89,)))))</f>
        <v>0</v>
      </c>
      <c r="L89" s="132">
        <f t="shared" ca="1" si="7"/>
        <v>0</v>
      </c>
      <c r="M89" s="147">
        <f t="array" aca="1" ref="M89" ca="1">IF($H89="",0,SUM(IF(OFFSET('Solic. Aditivo'!$N$1031:$AG$1031,,,$C$3,)=$H89,OFFSET('Solic. Aditivo'!$N$1032:$AG$1032,,,$C$3,)*OFFSET('Solic. Aditivo'!$K$1031,,,$C$3,))))</f>
        <v>0</v>
      </c>
      <c r="N89" s="158">
        <f t="shared" ca="1" si="8"/>
        <v>0</v>
      </c>
      <c r="O89" s="150">
        <f t="shared" ca="1" si="9"/>
        <v>0</v>
      </c>
      <c r="P89" s="150"/>
      <c r="Q89" s="100"/>
    </row>
    <row r="90" spans="1:17" ht="25.15" customHeight="1">
      <c r="A90" s="91"/>
      <c r="B90" s="94" t="str">
        <f>IF($H90="","",_xlfn.IFNA(MATCH($H90,Orçamento!U:U,)-5,""))</f>
        <v/>
      </c>
      <c r="C90" s="95" t="str">
        <f t="shared" si="5"/>
        <v/>
      </c>
      <c r="D90" s="95"/>
      <c r="F90" s="101" t="s">
        <v>1972</v>
      </c>
      <c r="G90" s="97" t="s">
        <v>1214</v>
      </c>
      <c r="H90" s="159"/>
      <c r="I90" s="105" t="s">
        <v>1215</v>
      </c>
      <c r="J90" s="136" t="str">
        <f t="shared" ca="1" si="6"/>
        <v/>
      </c>
      <c r="K90" s="140" cm="1">
        <f t="array" aca="1" ref="K90" ca="1">IF($H90="",0,IF($B90="",0,SUM(IF(OFFSET(Orçamento!$U$5,$B90,,$C90,)=$H90,OFFSET(Orçamento!$H$5,$B90,,$C90,)*OFFSET(Orçamento!$T$5,$B90,,$C90,)))))</f>
        <v>0</v>
      </c>
      <c r="L90" s="131">
        <f t="shared" ca="1" si="7"/>
        <v>0</v>
      </c>
      <c r="M90" s="146">
        <f t="array" aca="1" ref="M90" ca="1">IF($H90="",0,SUM(IF(OFFSET('Solic. Aditivo'!$N$1031:$AG$1031,,,$C$3,)=$H90,OFFSET('Solic. Aditivo'!$N$1032:$AG$1032,,,$C$3,)*OFFSET('Solic. Aditivo'!$K$1031,,,$C$3,))))</f>
        <v>0</v>
      </c>
      <c r="N90" s="155">
        <f t="shared" ca="1" si="8"/>
        <v>0</v>
      </c>
      <c r="O90" s="149">
        <f t="shared" ca="1" si="9"/>
        <v>0</v>
      </c>
      <c r="P90" s="149"/>
      <c r="Q90" s="100"/>
    </row>
    <row r="91" spans="1:17" s="100" customFormat="1" ht="25.15" customHeight="1">
      <c r="A91" s="93"/>
      <c r="B91" s="94" t="str">
        <f>IF($H91="","",_xlfn.IFNA(MATCH($H91,Orçamento!U:U,)-5,""))</f>
        <v/>
      </c>
      <c r="C91" s="95" t="str">
        <f t="shared" si="5"/>
        <v/>
      </c>
      <c r="D91" s="95"/>
      <c r="E91" s="95"/>
      <c r="F91" s="96"/>
      <c r="G91" s="97" t="s">
        <v>1216</v>
      </c>
      <c r="H91" s="98"/>
      <c r="I91" s="105" t="s">
        <v>2017</v>
      </c>
      <c r="J91" s="136" t="str">
        <f t="shared" ca="1" si="6"/>
        <v/>
      </c>
      <c r="K91" s="140" cm="1">
        <f t="array" aca="1" ref="K91" ca="1">IF($H91="",0,IF($B91="",0,SUM(IF(OFFSET(Orçamento!$U$5,$B91,,$C91,)=$H91,OFFSET(Orçamento!$H$5,$B91,,$C91,)*OFFSET(Orçamento!$T$5,$B91,,$C91,)))))</f>
        <v>0</v>
      </c>
      <c r="L91" s="131">
        <f t="shared" ca="1" si="7"/>
        <v>0</v>
      </c>
      <c r="M91" s="146">
        <f t="array" aca="1" ref="M91" ca="1">IF($H91="",0,SUM(IF(OFFSET('Solic. Aditivo'!$N$1031:$AG$1031,,,$C$3,)=$H91,OFFSET('Solic. Aditivo'!$N$1032:$AG$1032,,,$C$3,)*OFFSET('Solic. Aditivo'!$K$1031,,,$C$3,))))</f>
        <v>0</v>
      </c>
      <c r="N91" s="155">
        <f t="shared" ca="1" si="8"/>
        <v>0</v>
      </c>
      <c r="O91" s="149">
        <f t="shared" ca="1" si="9"/>
        <v>0</v>
      </c>
      <c r="P91" s="149"/>
    </row>
    <row r="92" spans="1:17" ht="25.15" customHeight="1">
      <c r="A92" s="91"/>
      <c r="B92" s="94">
        <f>IF($H92="","",_xlfn.IFNA(MATCH($H92,Orçamento!U:U,)-5,""))</f>
        <v>1943</v>
      </c>
      <c r="C92" s="95">
        <f t="shared" si="5"/>
        <v>2600</v>
      </c>
      <c r="D92" s="95"/>
      <c r="F92" s="101" t="s">
        <v>1972</v>
      </c>
      <c r="G92" s="102" t="s">
        <v>1217</v>
      </c>
      <c r="H92" s="103" t="s">
        <v>1218</v>
      </c>
      <c r="I92" s="104" t="s">
        <v>1219</v>
      </c>
      <c r="J92" s="135" t="str">
        <f t="shared" ca="1" si="6"/>
        <v/>
      </c>
      <c r="K92" s="141" cm="1">
        <f t="array" aca="1" ref="K92" ca="1">IF($H92="",0,IF($B92="",0,SUM(IF(OFFSET(Orçamento!$U$5,$B92,,$C92,)=$H92,OFFSET(Orçamento!$H$5,$B92,,$C92,)*OFFSET(Orçamento!$T$5,$B92,,$C92,)))))</f>
        <v>0</v>
      </c>
      <c r="L92" s="132">
        <f t="shared" ca="1" si="7"/>
        <v>0</v>
      </c>
      <c r="M92" s="147">
        <f t="array" aca="1" ref="M92" ca="1">IF($H92="",0,SUM(IF(OFFSET('Solic. Aditivo'!$N$1031:$AG$1031,,,$C$3,)=$H92,OFFSET('Solic. Aditivo'!$N$1032:$AG$1032,,,$C$3,)*OFFSET('Solic. Aditivo'!$K$1031,,,$C$3,))))</f>
        <v>0</v>
      </c>
      <c r="N92" s="158">
        <f t="shared" ca="1" si="8"/>
        <v>0</v>
      </c>
      <c r="O92" s="150">
        <f t="shared" ca="1" si="9"/>
        <v>0</v>
      </c>
      <c r="P92" s="150"/>
      <c r="Q92" s="100"/>
    </row>
    <row r="93" spans="1:17" ht="25.15" customHeight="1">
      <c r="A93" s="91"/>
      <c r="B93" s="94">
        <f>IF($H93="","",_xlfn.IFNA(MATCH($H93,Orçamento!U:U,)-5,""))</f>
        <v>1942</v>
      </c>
      <c r="C93" s="95">
        <f t="shared" si="5"/>
        <v>2601</v>
      </c>
      <c r="D93" s="95"/>
      <c r="F93" s="101" t="s">
        <v>1972</v>
      </c>
      <c r="G93" s="102" t="s">
        <v>1217</v>
      </c>
      <c r="H93" s="103" t="s">
        <v>2018</v>
      </c>
      <c r="I93" s="104" t="s">
        <v>2019</v>
      </c>
      <c r="J93" s="135" t="str">
        <f t="shared" ca="1" si="6"/>
        <v/>
      </c>
      <c r="K93" s="141" cm="1">
        <f t="array" aca="1" ref="K93" ca="1">IF($H93="",0,IF($B93="",0,SUM(IF(OFFSET(Orçamento!$U$5,$B93,,$C93,)=$H93,OFFSET(Orçamento!$H$5,$B93,,$C93,)*OFFSET(Orçamento!$T$5,$B93,,$C93,)))))</f>
        <v>0</v>
      </c>
      <c r="L93" s="132">
        <f t="shared" ca="1" si="7"/>
        <v>0</v>
      </c>
      <c r="M93" s="147">
        <f t="array" aca="1" ref="M93" ca="1">IF($H93="",0,SUM(IF(OFFSET('Solic. Aditivo'!$N$1031:$AG$1031,,,$C$3,)=$H93,OFFSET('Solic. Aditivo'!$N$1032:$AG$1032,,,$C$3,)*OFFSET('Solic. Aditivo'!$K$1031,,,$C$3,))))</f>
        <v>0</v>
      </c>
      <c r="N93" s="158">
        <f t="shared" ca="1" si="8"/>
        <v>0</v>
      </c>
      <c r="O93" s="150">
        <f t="shared" ca="1" si="9"/>
        <v>0</v>
      </c>
      <c r="P93" s="150"/>
      <c r="Q93" s="100"/>
    </row>
    <row r="94" spans="1:17" ht="25.15" customHeight="1">
      <c r="A94" s="91"/>
      <c r="B94" s="94" t="str">
        <f>IF($H94="","",_xlfn.IFNA(MATCH($H94,Orçamento!U:U,)-5,""))</f>
        <v/>
      </c>
      <c r="C94" s="95" t="str">
        <f t="shared" si="5"/>
        <v/>
      </c>
      <c r="D94" s="95"/>
      <c r="F94" s="101" t="s">
        <v>1972</v>
      </c>
      <c r="G94" s="102" t="s">
        <v>1217</v>
      </c>
      <c r="H94" s="103" t="s">
        <v>1225</v>
      </c>
      <c r="I94" s="104" t="s">
        <v>2020</v>
      </c>
      <c r="J94" s="135" t="str">
        <f t="shared" ca="1" si="6"/>
        <v/>
      </c>
      <c r="K94" s="141" cm="1">
        <f t="array" aca="1" ref="K94" ca="1">IF($H94="",0,IF($B94="",0,SUM(IF(OFFSET(Orçamento!$U$5,$B94,,$C94,)=$H94,OFFSET(Orçamento!$H$5,$B94,,$C94,)*OFFSET(Orçamento!$T$5,$B94,,$C94,)))))</f>
        <v>0</v>
      </c>
      <c r="L94" s="132">
        <f t="shared" ca="1" si="7"/>
        <v>0</v>
      </c>
      <c r="M94" s="147">
        <f t="array" aca="1" ref="M94" ca="1">IF($H94="",0,SUM(IF(OFFSET('Solic. Aditivo'!$N$1031:$AG$1031,,,$C$3,)=$H94,OFFSET('Solic. Aditivo'!$N$1032:$AG$1032,,,$C$3,)*OFFSET('Solic. Aditivo'!$K$1031,,,$C$3,))))</f>
        <v>0</v>
      </c>
      <c r="N94" s="158">
        <f t="shared" ca="1" si="8"/>
        <v>0</v>
      </c>
      <c r="O94" s="150">
        <f t="shared" ca="1" si="9"/>
        <v>0</v>
      </c>
      <c r="P94" s="150"/>
      <c r="Q94" s="100"/>
    </row>
    <row r="95" spans="1:17" ht="25.15" customHeight="1">
      <c r="A95" s="91"/>
      <c r="B95" s="94" t="str">
        <f>IF($H95="","",_xlfn.IFNA(MATCH($H95,Orçamento!U:U,)-5,""))</f>
        <v/>
      </c>
      <c r="C95" s="95" t="str">
        <f t="shared" si="5"/>
        <v/>
      </c>
      <c r="D95" s="95"/>
      <c r="F95" s="101" t="s">
        <v>1972</v>
      </c>
      <c r="G95" s="102" t="s">
        <v>1217</v>
      </c>
      <c r="H95" s="103" t="s">
        <v>2021</v>
      </c>
      <c r="I95" s="104" t="s">
        <v>2022</v>
      </c>
      <c r="J95" s="135" t="str">
        <f t="shared" ca="1" si="6"/>
        <v/>
      </c>
      <c r="K95" s="141" cm="1">
        <f t="array" aca="1" ref="K95" ca="1">IF($H95="",0,IF($B95="",0,SUM(IF(OFFSET(Orçamento!$U$5,$B95,,$C95,)=$H95,OFFSET(Orçamento!$H$5,$B95,,$C95,)*OFFSET(Orçamento!$T$5,$B95,,$C95,)))))</f>
        <v>0</v>
      </c>
      <c r="L95" s="132">
        <f t="shared" ca="1" si="7"/>
        <v>0</v>
      </c>
      <c r="M95" s="147">
        <f t="array" aca="1" ref="M95" ca="1">IF($H95="",0,SUM(IF(OFFSET('Solic. Aditivo'!$N$1031:$AG$1031,,,$C$3,)=$H95,OFFSET('Solic. Aditivo'!$N$1032:$AG$1032,,,$C$3,)*OFFSET('Solic. Aditivo'!$K$1031,,,$C$3,))))</f>
        <v>0</v>
      </c>
      <c r="N95" s="158">
        <f t="shared" ca="1" si="8"/>
        <v>0</v>
      </c>
      <c r="O95" s="150">
        <f t="shared" ca="1" si="9"/>
        <v>0</v>
      </c>
      <c r="P95" s="150"/>
      <c r="Q95" s="100"/>
    </row>
    <row r="96" spans="1:17" ht="25.15" customHeight="1">
      <c r="A96" s="91"/>
      <c r="B96" s="94">
        <f>IF($H96="","",_xlfn.IFNA(MATCH($H96,Orçamento!U:U,)-5,""))</f>
        <v>658</v>
      </c>
      <c r="C96" s="95">
        <f t="shared" si="5"/>
        <v>3885</v>
      </c>
      <c r="D96" s="95"/>
      <c r="F96" s="101" t="s">
        <v>1972</v>
      </c>
      <c r="G96" s="102" t="s">
        <v>1217</v>
      </c>
      <c r="H96" s="103" t="s">
        <v>561</v>
      </c>
      <c r="I96" s="104" t="s">
        <v>562</v>
      </c>
      <c r="J96" s="135" t="str">
        <f t="shared" ca="1" si="6"/>
        <v/>
      </c>
      <c r="K96" s="141" cm="1">
        <f t="array" aca="1" ref="K96" ca="1">IF($H96="",0,IF($B96="",0,SUM(IF(OFFSET(Orçamento!$U$5,$B96,,$C96,)=$H96,OFFSET(Orçamento!$H$5,$B96,,$C96,)*OFFSET(Orçamento!$T$5,$B96,,$C96,)))))</f>
        <v>0</v>
      </c>
      <c r="L96" s="132">
        <f t="shared" ca="1" si="7"/>
        <v>0</v>
      </c>
      <c r="M96" s="147">
        <f t="array" aca="1" ref="M96" ca="1">IF($H96="",0,SUM(IF(OFFSET('Solic. Aditivo'!$N$1031:$AG$1031,,,$C$3,)=$H96,OFFSET('Solic. Aditivo'!$N$1032:$AG$1032,,,$C$3,)*OFFSET('Solic. Aditivo'!$K$1031,,,$C$3,))))</f>
        <v>0</v>
      </c>
      <c r="N96" s="158">
        <f t="shared" ca="1" si="8"/>
        <v>0</v>
      </c>
      <c r="O96" s="150">
        <f t="shared" ca="1" si="9"/>
        <v>0</v>
      </c>
      <c r="P96" s="150"/>
      <c r="Q96" s="100"/>
    </row>
    <row r="97" spans="1:17" ht="25.15" customHeight="1">
      <c r="A97" s="91"/>
      <c r="B97" s="94">
        <f>IF($H97="","",_xlfn.IFNA(MATCH($H97,Orçamento!U:U,)-5,""))</f>
        <v>834</v>
      </c>
      <c r="C97" s="95">
        <f t="shared" si="5"/>
        <v>3709</v>
      </c>
      <c r="D97" s="95"/>
      <c r="F97" s="101" t="s">
        <v>1972</v>
      </c>
      <c r="G97" s="102" t="s">
        <v>1217</v>
      </c>
      <c r="H97" s="103" t="s">
        <v>2023</v>
      </c>
      <c r="I97" s="104" t="s">
        <v>2024</v>
      </c>
      <c r="J97" s="135" t="str">
        <f t="shared" ca="1" si="6"/>
        <v/>
      </c>
      <c r="K97" s="141" cm="1">
        <f t="array" aca="1" ref="K97" ca="1">IF($H97="",0,IF($B97="",0,SUM(IF(OFFSET(Orçamento!$U$5,$B97,,$C97,)=$H97,OFFSET(Orçamento!$H$5,$B97,,$C97,)*OFFSET(Orçamento!$T$5,$B97,,$C97,)))))</f>
        <v>0</v>
      </c>
      <c r="L97" s="132">
        <f t="shared" ca="1" si="7"/>
        <v>0</v>
      </c>
      <c r="M97" s="147">
        <f t="array" aca="1" ref="M97" ca="1">IF($H97="",0,SUM(IF(OFFSET('Solic. Aditivo'!$N$1031:$AG$1031,,,$C$3,)=$H97,OFFSET('Solic. Aditivo'!$N$1032:$AG$1032,,,$C$3,)*OFFSET('Solic. Aditivo'!$K$1031,,,$C$3,))))</f>
        <v>0</v>
      </c>
      <c r="N97" s="158">
        <f t="shared" ca="1" si="8"/>
        <v>0</v>
      </c>
      <c r="O97" s="150">
        <f t="shared" ca="1" si="9"/>
        <v>0</v>
      </c>
      <c r="P97" s="150"/>
      <c r="Q97" s="100"/>
    </row>
    <row r="98" spans="1:17" ht="25.15" customHeight="1">
      <c r="A98" s="91"/>
      <c r="B98" s="94">
        <f>IF($H98="","",_xlfn.IFNA(MATCH($H98,Orçamento!U:U,)-5,""))</f>
        <v>1948</v>
      </c>
      <c r="C98" s="95">
        <f t="shared" si="5"/>
        <v>2595</v>
      </c>
      <c r="D98" s="95"/>
      <c r="F98" s="106"/>
      <c r="G98" s="102" t="s">
        <v>1217</v>
      </c>
      <c r="H98" s="103" t="s">
        <v>1228</v>
      </c>
      <c r="I98" s="104" t="s">
        <v>2025</v>
      </c>
      <c r="J98" s="135" t="str">
        <f t="shared" ca="1" si="6"/>
        <v/>
      </c>
      <c r="K98" s="141" cm="1">
        <f t="array" aca="1" ref="K98" ca="1">IF($H98="",0,IF($B98="",0,SUM(IF(OFFSET(Orçamento!$U$5,$B98,,$C98,)=$H98,OFFSET(Orçamento!$H$5,$B98,,$C98,)*OFFSET(Orçamento!$T$5,$B98,,$C98,)))))</f>
        <v>0</v>
      </c>
      <c r="L98" s="132">
        <f t="shared" ca="1" si="7"/>
        <v>0</v>
      </c>
      <c r="M98" s="147">
        <f t="array" aca="1" ref="M98" ca="1">IF($H98="",0,SUM(IF(OFFSET('Solic. Aditivo'!$N$1031:$AG$1031,,,$C$3,)=$H98,OFFSET('Solic. Aditivo'!$N$1032:$AG$1032,,,$C$3,)*OFFSET('Solic. Aditivo'!$K$1031,,,$C$3,))))</f>
        <v>0</v>
      </c>
      <c r="N98" s="158">
        <f t="shared" ca="1" si="8"/>
        <v>0</v>
      </c>
      <c r="O98" s="150">
        <f t="shared" ca="1" si="9"/>
        <v>0</v>
      </c>
      <c r="P98" s="150"/>
      <c r="Q98" s="100"/>
    </row>
    <row r="99" spans="1:17" ht="25.15" customHeight="1">
      <c r="A99" s="91"/>
      <c r="B99" s="94">
        <f>IF($H99="","",_xlfn.IFNA(MATCH($H99,Orçamento!U:U,)-5,""))</f>
        <v>1994</v>
      </c>
      <c r="C99" s="95">
        <f t="shared" si="5"/>
        <v>2549</v>
      </c>
      <c r="D99" s="95"/>
      <c r="F99" s="101" t="s">
        <v>1972</v>
      </c>
      <c r="G99" s="102" t="s">
        <v>1217</v>
      </c>
      <c r="H99" s="103" t="s">
        <v>1264</v>
      </c>
      <c r="I99" s="104" t="s">
        <v>2026</v>
      </c>
      <c r="J99" s="135" t="str">
        <f t="shared" ca="1" si="6"/>
        <v/>
      </c>
      <c r="K99" s="141" cm="1">
        <f t="array" aca="1" ref="K99" ca="1">IF($H99="",0,IF($B99="",0,SUM(IF(OFFSET(Orçamento!$U$5,$B99,,$C99,)=$H99,OFFSET(Orçamento!$H$5,$B99,,$C99,)*OFFSET(Orçamento!$T$5,$B99,,$C99,)))))</f>
        <v>0</v>
      </c>
      <c r="L99" s="132">
        <f t="shared" ca="1" si="7"/>
        <v>0</v>
      </c>
      <c r="M99" s="147">
        <f t="array" aca="1" ref="M99" ca="1">IF($H99="",0,SUM(IF(OFFSET('Solic. Aditivo'!$N$1031:$AG$1031,,,$C$3,)=$H99,OFFSET('Solic. Aditivo'!$N$1032:$AG$1032,,,$C$3,)*OFFSET('Solic. Aditivo'!$K$1031,,,$C$3,))))</f>
        <v>0</v>
      </c>
      <c r="N99" s="158">
        <f t="shared" ca="1" si="8"/>
        <v>0</v>
      </c>
      <c r="O99" s="150">
        <f t="shared" ca="1" si="9"/>
        <v>0</v>
      </c>
      <c r="P99" s="150"/>
      <c r="Q99" s="100"/>
    </row>
    <row r="100" spans="1:17" ht="25.15" customHeight="1">
      <c r="A100" s="91"/>
      <c r="B100" s="94" t="str">
        <f>IF($H100="","",_xlfn.IFNA(MATCH($H100,Orçamento!U:U,)-5,""))</f>
        <v/>
      </c>
      <c r="C100" s="95" t="str">
        <f t="shared" si="5"/>
        <v/>
      </c>
      <c r="D100" s="95"/>
      <c r="F100" s="101" t="s">
        <v>1972</v>
      </c>
      <c r="G100" s="102" t="s">
        <v>1217</v>
      </c>
      <c r="H100" s="103" t="s">
        <v>2027</v>
      </c>
      <c r="I100" s="104" t="s">
        <v>654</v>
      </c>
      <c r="J100" s="135" t="str">
        <f t="shared" ca="1" si="6"/>
        <v/>
      </c>
      <c r="K100" s="141" cm="1">
        <f t="array" aca="1" ref="K100" ca="1">IF($H100="",0,IF($B100="",0,SUM(IF(OFFSET(Orçamento!$U$5,$B100,,$C100,)=$H100,OFFSET(Orçamento!$H$5,$B100,,$C100,)*OFFSET(Orçamento!$T$5,$B100,,$C100,)))))</f>
        <v>0</v>
      </c>
      <c r="L100" s="132">
        <f t="shared" ca="1" si="7"/>
        <v>0</v>
      </c>
      <c r="M100" s="147">
        <f t="array" aca="1" ref="M100" ca="1">IF($H100="",0,SUM(IF(OFFSET('Solic. Aditivo'!$N$1031:$AG$1031,,,$C$3,)=$H100,OFFSET('Solic. Aditivo'!$N$1032:$AG$1032,,,$C$3,)*OFFSET('Solic. Aditivo'!$K$1031,,,$C$3,))))</f>
        <v>0</v>
      </c>
      <c r="N100" s="158">
        <f t="shared" ca="1" si="8"/>
        <v>0</v>
      </c>
      <c r="O100" s="150">
        <f t="shared" ca="1" si="9"/>
        <v>0</v>
      </c>
      <c r="P100" s="150"/>
      <c r="Q100" s="100"/>
    </row>
    <row r="101" spans="1:17" s="100" customFormat="1" ht="25.15" customHeight="1">
      <c r="A101" s="93"/>
      <c r="B101" s="94" t="str">
        <f>IF($H101="","",_xlfn.IFNA(MATCH($H101,Orçamento!U:U,)-5,""))</f>
        <v/>
      </c>
      <c r="C101" s="95" t="str">
        <f t="shared" si="5"/>
        <v/>
      </c>
      <c r="D101" s="95"/>
      <c r="E101" s="95"/>
      <c r="F101" s="96"/>
      <c r="G101" s="97" t="s">
        <v>1265</v>
      </c>
      <c r="H101" s="98"/>
      <c r="I101" s="105" t="s">
        <v>387</v>
      </c>
      <c r="J101" s="136" t="str">
        <f t="shared" ca="1" si="6"/>
        <v/>
      </c>
      <c r="K101" s="140" cm="1">
        <f t="array" aca="1" ref="K101" ca="1">IF($H101="",0,IF($B101="",0,SUM(IF(OFFSET(Orçamento!$U$5,$B101,,$C101,)=$H101,OFFSET(Orçamento!$H$5,$B101,,$C101,)*OFFSET(Orçamento!$T$5,$B101,,$C101,)))))</f>
        <v>0</v>
      </c>
      <c r="L101" s="131">
        <f t="shared" ca="1" si="7"/>
        <v>0</v>
      </c>
      <c r="M101" s="146">
        <f t="array" aca="1" ref="M101" ca="1">IF($H101="",0,SUM(IF(OFFSET('Solic. Aditivo'!$N$1031:$AG$1031,,,$C$3,)=$H101,OFFSET('Solic. Aditivo'!$N$1032:$AG$1032,,,$C$3,)*OFFSET('Solic. Aditivo'!$K$1031,,,$C$3,))))</f>
        <v>0</v>
      </c>
      <c r="N101" s="155">
        <f t="shared" ca="1" si="8"/>
        <v>0</v>
      </c>
      <c r="O101" s="149">
        <f t="shared" ca="1" si="9"/>
        <v>0</v>
      </c>
      <c r="P101" s="149"/>
    </row>
    <row r="102" spans="1:17" ht="25.15" customHeight="1">
      <c r="A102" s="91"/>
      <c r="B102" s="94" t="str">
        <f>IF($H102="","",_xlfn.IFNA(MATCH($H102,Orçamento!U:U,)-5,""))</f>
        <v/>
      </c>
      <c r="C102" s="95" t="str">
        <f t="shared" si="5"/>
        <v/>
      </c>
      <c r="D102" s="95"/>
      <c r="F102" s="106"/>
      <c r="G102" s="97" t="s">
        <v>1266</v>
      </c>
      <c r="H102" s="159"/>
      <c r="I102" s="105" t="s">
        <v>2028</v>
      </c>
      <c r="J102" s="136" t="str">
        <f t="shared" ca="1" si="6"/>
        <v/>
      </c>
      <c r="K102" s="140" cm="1">
        <f t="array" aca="1" ref="K102" ca="1">IF($H102="",0,IF($B102="",0,SUM(IF(OFFSET(Orçamento!$U$5,$B102,,$C102,)=$H102,OFFSET(Orçamento!$H$5,$B102,,$C102,)*OFFSET(Orçamento!$T$5,$B102,,$C102,)))))</f>
        <v>0</v>
      </c>
      <c r="L102" s="131">
        <f t="shared" ca="1" si="7"/>
        <v>0</v>
      </c>
      <c r="M102" s="146">
        <f t="array" aca="1" ref="M102" ca="1">IF($H102="",0,SUM(IF(OFFSET('Solic. Aditivo'!$N$1031:$AG$1031,,,$C$3,)=$H102,OFFSET('Solic. Aditivo'!$N$1032:$AG$1032,,,$C$3,)*OFFSET('Solic. Aditivo'!$K$1031,,,$C$3,))))</f>
        <v>0</v>
      </c>
      <c r="N102" s="155">
        <f t="shared" ca="1" si="8"/>
        <v>0</v>
      </c>
      <c r="O102" s="149">
        <f t="shared" ca="1" si="9"/>
        <v>0</v>
      </c>
      <c r="P102" s="149"/>
      <c r="Q102" s="100"/>
    </row>
    <row r="103" spans="1:17" ht="25.15" customHeight="1">
      <c r="A103" s="91"/>
      <c r="B103" s="94">
        <f>IF($H103="","",_xlfn.IFNA(MATCH($H103,Orçamento!U:U,)-5,""))</f>
        <v>2004</v>
      </c>
      <c r="C103" s="95">
        <f t="shared" si="5"/>
        <v>2539</v>
      </c>
      <c r="D103" s="95"/>
      <c r="F103" s="101" t="s">
        <v>2029</v>
      </c>
      <c r="G103" s="102" t="s">
        <v>1267</v>
      </c>
      <c r="H103" s="103" t="s">
        <v>1271</v>
      </c>
      <c r="I103" s="104" t="s">
        <v>1272</v>
      </c>
      <c r="J103" s="135" t="str">
        <f t="shared" ca="1" si="6"/>
        <v/>
      </c>
      <c r="K103" s="141" cm="1">
        <f t="array" aca="1" ref="K103" ca="1">IF($H103="",0,IF($B103="",0,SUM(IF(OFFSET(Orçamento!$U$5,$B103,,$C103,)=$H103,OFFSET(Orçamento!$H$5,$B103,,$C103,)*OFFSET(Orçamento!$T$5,$B103,,$C103,)))))</f>
        <v>0</v>
      </c>
      <c r="L103" s="132">
        <f t="shared" ca="1" si="7"/>
        <v>0</v>
      </c>
      <c r="M103" s="147">
        <f t="array" aca="1" ref="M103" ca="1">IF($H103="",0,SUM(IF(OFFSET('Solic. Aditivo'!$N$1031:$AG$1031,,,$C$3,)=$H103,OFFSET('Solic. Aditivo'!$N$1032:$AG$1032,,,$C$3,)*OFFSET('Solic. Aditivo'!$K$1031,,,$C$3,))))</f>
        <v>0</v>
      </c>
      <c r="N103" s="158">
        <f t="shared" ca="1" si="8"/>
        <v>0</v>
      </c>
      <c r="O103" s="150">
        <f t="shared" ca="1" si="9"/>
        <v>0</v>
      </c>
      <c r="P103" s="150"/>
      <c r="Q103" s="100"/>
    </row>
    <row r="104" spans="1:17" ht="25.15" customHeight="1">
      <c r="A104" s="91"/>
      <c r="B104" s="94" t="str">
        <f>IF($H104="","",_xlfn.IFNA(MATCH($H104,Orçamento!U:U,)-5,""))</f>
        <v/>
      </c>
      <c r="C104" s="95" t="str">
        <f t="shared" si="5"/>
        <v/>
      </c>
      <c r="D104" s="95"/>
      <c r="F104" s="101" t="s">
        <v>2029</v>
      </c>
      <c r="G104" s="97" t="s">
        <v>1303</v>
      </c>
      <c r="H104" s="159"/>
      <c r="I104" s="105" t="s">
        <v>1304</v>
      </c>
      <c r="J104" s="136" t="str">
        <f t="shared" ca="1" si="6"/>
        <v/>
      </c>
      <c r="K104" s="140" cm="1">
        <f t="array" aca="1" ref="K104" ca="1">IF($H104="",0,IF($B104="",0,SUM(IF(OFFSET(Orçamento!$U$5,$B104,,$C104,)=$H104,OFFSET(Orçamento!$H$5,$B104,,$C104,)*OFFSET(Orçamento!$T$5,$B104,,$C104,)))))</f>
        <v>0</v>
      </c>
      <c r="L104" s="131">
        <f t="shared" ca="1" si="7"/>
        <v>0</v>
      </c>
      <c r="M104" s="146">
        <f t="array" aca="1" ref="M104" ca="1">IF($H104="",0,SUM(IF(OFFSET('Solic. Aditivo'!$N$1031:$AG$1031,,,$C$3,)=$H104,OFFSET('Solic. Aditivo'!$N$1032:$AG$1032,,,$C$3,)*OFFSET('Solic. Aditivo'!$K$1031,,,$C$3,))))</f>
        <v>0</v>
      </c>
      <c r="N104" s="155">
        <f t="shared" ca="1" si="8"/>
        <v>0</v>
      </c>
      <c r="O104" s="149">
        <f t="shared" ca="1" si="9"/>
        <v>0</v>
      </c>
      <c r="P104" s="149"/>
      <c r="Q104" s="100"/>
    </row>
    <row r="105" spans="1:17" ht="25.15" customHeight="1">
      <c r="A105" s="91"/>
      <c r="B105" s="94">
        <f>IF($H105="","",_xlfn.IFNA(MATCH($H105,Orçamento!U:U,)-5,""))</f>
        <v>2051</v>
      </c>
      <c r="C105" s="95">
        <f t="shared" si="5"/>
        <v>2492</v>
      </c>
      <c r="D105" s="95"/>
      <c r="F105" s="101" t="s">
        <v>2029</v>
      </c>
      <c r="G105" s="102" t="s">
        <v>1305</v>
      </c>
      <c r="H105" s="103" t="s">
        <v>1309</v>
      </c>
      <c r="I105" s="104" t="s">
        <v>1310</v>
      </c>
      <c r="J105" s="135" t="str">
        <f t="shared" ca="1" si="6"/>
        <v/>
      </c>
      <c r="K105" s="141" cm="1">
        <f t="array" aca="1" ref="K105" ca="1">IF($H105="",0,IF($B105="",0,SUM(IF(OFFSET(Orçamento!$U$5,$B105,,$C105,)=$H105,OFFSET(Orçamento!$H$5,$B105,,$C105,)*OFFSET(Orçamento!$T$5,$B105,,$C105,)))))</f>
        <v>0</v>
      </c>
      <c r="L105" s="132">
        <f t="shared" ca="1" si="7"/>
        <v>0</v>
      </c>
      <c r="M105" s="147">
        <f t="array" aca="1" ref="M105" ca="1">IF($H105="",0,SUM(IF(OFFSET('Solic. Aditivo'!$N$1031:$AG$1031,,,$C$3,)=$H105,OFFSET('Solic. Aditivo'!$N$1032:$AG$1032,,,$C$3,)*OFFSET('Solic. Aditivo'!$K$1031,,,$C$3,))))</f>
        <v>0</v>
      </c>
      <c r="N105" s="158">
        <f t="shared" ca="1" si="8"/>
        <v>0</v>
      </c>
      <c r="O105" s="150">
        <f t="shared" ca="1" si="9"/>
        <v>0</v>
      </c>
      <c r="P105" s="150"/>
      <c r="Q105" s="100"/>
    </row>
    <row r="106" spans="1:17" ht="25.15" customHeight="1">
      <c r="A106" s="91"/>
      <c r="B106" s="94" t="str">
        <f>IF($H106="","",_xlfn.IFNA(MATCH($H106,Orçamento!U:U,)-5,""))</f>
        <v/>
      </c>
      <c r="C106" s="95" t="str">
        <f t="shared" si="5"/>
        <v/>
      </c>
      <c r="D106" s="95"/>
      <c r="F106" s="101" t="s">
        <v>2029</v>
      </c>
      <c r="G106" s="97" t="s">
        <v>1335</v>
      </c>
      <c r="H106" s="159"/>
      <c r="I106" s="105" t="s">
        <v>1336</v>
      </c>
      <c r="J106" s="136" t="str">
        <f t="shared" ca="1" si="6"/>
        <v/>
      </c>
      <c r="K106" s="140" cm="1">
        <f t="array" aca="1" ref="K106" ca="1">IF($H106="",0,IF($B106="",0,SUM(IF(OFFSET(Orçamento!$U$5,$B106,,$C106,)=$H106,OFFSET(Orçamento!$H$5,$B106,,$C106,)*OFFSET(Orçamento!$T$5,$B106,,$C106,)))))</f>
        <v>0</v>
      </c>
      <c r="L106" s="131">
        <f t="shared" ca="1" si="7"/>
        <v>0</v>
      </c>
      <c r="M106" s="146">
        <f t="array" aca="1" ref="M106" ca="1">IF($H106="",0,SUM(IF(OFFSET('Solic. Aditivo'!$N$1031:$AG$1031,,,$C$3,)=$H106,OFFSET('Solic. Aditivo'!$N$1032:$AG$1032,,,$C$3,)*OFFSET('Solic. Aditivo'!$K$1031,,,$C$3,))))</f>
        <v>0</v>
      </c>
      <c r="N106" s="155">
        <f t="shared" ca="1" si="8"/>
        <v>0</v>
      </c>
      <c r="O106" s="149">
        <f t="shared" ca="1" si="9"/>
        <v>0</v>
      </c>
      <c r="P106" s="149"/>
      <c r="Q106" s="100"/>
    </row>
    <row r="107" spans="1:17" ht="25.15" customHeight="1">
      <c r="A107" s="91"/>
      <c r="B107" s="94">
        <f>IF($H107="","",_xlfn.IFNA(MATCH($H107,Orçamento!U:U,)-5,""))</f>
        <v>2105</v>
      </c>
      <c r="C107" s="95">
        <f t="shared" si="5"/>
        <v>2438</v>
      </c>
      <c r="D107" s="95"/>
      <c r="F107" s="101" t="s">
        <v>2029</v>
      </c>
      <c r="G107" s="102" t="s">
        <v>1337</v>
      </c>
      <c r="H107" s="103" t="s">
        <v>1341</v>
      </c>
      <c r="I107" s="104" t="s">
        <v>1342</v>
      </c>
      <c r="J107" s="135" t="str">
        <f t="shared" ca="1" si="6"/>
        <v/>
      </c>
      <c r="K107" s="141" cm="1">
        <f t="array" aca="1" ref="K107" ca="1">IF($H107="",0,IF($B107="",0,SUM(IF(OFFSET(Orçamento!$U$5,$B107,,$C107,)=$H107,OFFSET(Orçamento!$H$5,$B107,,$C107,)*OFFSET(Orçamento!$T$5,$B107,,$C107,)))))</f>
        <v>0</v>
      </c>
      <c r="L107" s="132">
        <f t="shared" ca="1" si="7"/>
        <v>0</v>
      </c>
      <c r="M107" s="147">
        <f t="array" aca="1" ref="M107" ca="1">IF($H107="",0,SUM(IF(OFFSET('Solic. Aditivo'!$N$1031:$AG$1031,,,$C$3,)=$H107,OFFSET('Solic. Aditivo'!$N$1032:$AG$1032,,,$C$3,)*OFFSET('Solic. Aditivo'!$K$1031,,,$C$3,))))</f>
        <v>0</v>
      </c>
      <c r="N107" s="158">
        <f t="shared" ca="1" si="8"/>
        <v>0</v>
      </c>
      <c r="O107" s="150">
        <f t="shared" ca="1" si="9"/>
        <v>0</v>
      </c>
      <c r="P107" s="150"/>
      <c r="Q107" s="100"/>
    </row>
    <row r="108" spans="1:17" ht="25.15" customHeight="1">
      <c r="A108" s="91"/>
      <c r="B108" s="94" t="str">
        <f>IF($H108="","",_xlfn.IFNA(MATCH($H108,Orçamento!U:U,)-5,""))</f>
        <v/>
      </c>
      <c r="C108" s="95" t="str">
        <f t="shared" si="5"/>
        <v/>
      </c>
      <c r="D108" s="95"/>
      <c r="F108" s="101" t="s">
        <v>2029</v>
      </c>
      <c r="G108" s="97" t="s">
        <v>2030</v>
      </c>
      <c r="H108" s="159"/>
      <c r="I108" s="105" t="s">
        <v>2031</v>
      </c>
      <c r="J108" s="136" t="str">
        <f t="shared" ca="1" si="6"/>
        <v/>
      </c>
      <c r="K108" s="140" cm="1">
        <f t="array" aca="1" ref="K108" ca="1">IF($H108="",0,IF($B108="",0,SUM(IF(OFFSET(Orçamento!$U$5,$B108,,$C108,)=$H108,OFFSET(Orçamento!$H$5,$B108,,$C108,)*OFFSET(Orçamento!$T$5,$B108,,$C108,)))))</f>
        <v>0</v>
      </c>
      <c r="L108" s="131">
        <f t="shared" ca="1" si="7"/>
        <v>0</v>
      </c>
      <c r="M108" s="146">
        <f t="array" aca="1" ref="M108" ca="1">IF($H108="",0,SUM(IF(OFFSET('Solic. Aditivo'!$N$1031:$AG$1031,,,$C$3,)=$H108,OFFSET('Solic. Aditivo'!$N$1032:$AG$1032,,,$C$3,)*OFFSET('Solic. Aditivo'!$K$1031,,,$C$3,))))</f>
        <v>0</v>
      </c>
      <c r="N108" s="155">
        <f t="shared" ca="1" si="8"/>
        <v>0</v>
      </c>
      <c r="O108" s="149">
        <f t="shared" ca="1" si="9"/>
        <v>0</v>
      </c>
      <c r="P108" s="149"/>
      <c r="Q108" s="100"/>
    </row>
    <row r="109" spans="1:17" ht="25.15" customHeight="1">
      <c r="A109" s="91"/>
      <c r="B109" s="94">
        <f>IF($H109="","",_xlfn.IFNA(MATCH($H109,Orçamento!U:U,)-5,""))</f>
        <v>2100</v>
      </c>
      <c r="C109" s="95">
        <f t="shared" si="5"/>
        <v>2443</v>
      </c>
      <c r="D109" s="95"/>
      <c r="F109" s="101" t="s">
        <v>2029</v>
      </c>
      <c r="G109" s="102" t="s">
        <v>2032</v>
      </c>
      <c r="H109" s="103" t="s">
        <v>2033</v>
      </c>
      <c r="I109" s="104" t="s">
        <v>2034</v>
      </c>
      <c r="J109" s="135" t="str">
        <f t="shared" ca="1" si="6"/>
        <v/>
      </c>
      <c r="K109" s="141" cm="1">
        <f t="array" aca="1" ref="K109" ca="1">IF($H109="",0,IF($B109="",0,SUM(IF(OFFSET(Orçamento!$U$5,$B109,,$C109,)=$H109,OFFSET(Orçamento!$H$5,$B109,,$C109,)*OFFSET(Orçamento!$T$5,$B109,,$C109,)))))</f>
        <v>0</v>
      </c>
      <c r="L109" s="132">
        <f t="shared" ca="1" si="7"/>
        <v>0</v>
      </c>
      <c r="M109" s="147">
        <f t="array" aca="1" ref="M109" ca="1">IF($H109="",0,SUM(IF(OFFSET('Solic. Aditivo'!$N$1031:$AG$1031,,,$C$3,)=$H109,OFFSET('Solic. Aditivo'!$N$1032:$AG$1032,,,$C$3,)*OFFSET('Solic. Aditivo'!$K$1031,,,$C$3,))))</f>
        <v>0</v>
      </c>
      <c r="N109" s="158">
        <f t="shared" ca="1" si="8"/>
        <v>0</v>
      </c>
      <c r="O109" s="150">
        <f t="shared" ca="1" si="9"/>
        <v>0</v>
      </c>
      <c r="P109" s="150"/>
      <c r="Q109" s="100"/>
    </row>
    <row r="110" spans="1:17" ht="25.15" customHeight="1">
      <c r="A110" s="91"/>
      <c r="B110" s="94" t="str">
        <f>IF($H110="","",_xlfn.IFNA(MATCH($H110,Orçamento!U:U,)-5,""))</f>
        <v/>
      </c>
      <c r="C110" s="95" t="str">
        <f t="shared" si="5"/>
        <v/>
      </c>
      <c r="D110" s="95"/>
      <c r="F110" s="101" t="s">
        <v>2029</v>
      </c>
      <c r="G110" s="97" t="s">
        <v>1368</v>
      </c>
      <c r="H110" s="159"/>
      <c r="I110" s="105" t="s">
        <v>376</v>
      </c>
      <c r="J110" s="136" t="str">
        <f t="shared" ca="1" si="6"/>
        <v/>
      </c>
      <c r="K110" s="140" cm="1">
        <f t="array" aca="1" ref="K110" ca="1">IF($H110="",0,IF($B110="",0,SUM(IF(OFFSET(Orçamento!$U$5,$B110,,$C110,)=$H110,OFFSET(Orçamento!$H$5,$B110,,$C110,)*OFFSET(Orçamento!$T$5,$B110,,$C110,)))))</f>
        <v>0</v>
      </c>
      <c r="L110" s="131">
        <f t="shared" ca="1" si="7"/>
        <v>0</v>
      </c>
      <c r="M110" s="146">
        <f t="array" aca="1" ref="M110" ca="1">IF($H110="",0,SUM(IF(OFFSET('Solic. Aditivo'!$N$1031:$AG$1031,,,$C$3,)=$H110,OFFSET('Solic. Aditivo'!$N$1032:$AG$1032,,,$C$3,)*OFFSET('Solic. Aditivo'!$K$1031,,,$C$3,))))</f>
        <v>0</v>
      </c>
      <c r="N110" s="155">
        <f t="shared" ca="1" si="8"/>
        <v>0</v>
      </c>
      <c r="O110" s="149">
        <f t="shared" ca="1" si="9"/>
        <v>0</v>
      </c>
      <c r="P110" s="149"/>
      <c r="Q110" s="100"/>
    </row>
    <row r="111" spans="1:17" ht="25.15" customHeight="1">
      <c r="A111" s="91"/>
      <c r="B111" s="94" t="str">
        <f>IF($H111="","",_xlfn.IFNA(MATCH($H111,Orçamento!U:U,)-5,""))</f>
        <v/>
      </c>
      <c r="C111" s="95" t="str">
        <f t="shared" si="5"/>
        <v/>
      </c>
      <c r="D111" s="95"/>
      <c r="F111" s="101" t="s">
        <v>2029</v>
      </c>
      <c r="G111" s="97" t="s">
        <v>1369</v>
      </c>
      <c r="H111" s="159"/>
      <c r="I111" s="105" t="s">
        <v>1370</v>
      </c>
      <c r="J111" s="136" t="str">
        <f t="shared" ca="1" si="6"/>
        <v/>
      </c>
      <c r="K111" s="140" cm="1">
        <f t="array" aca="1" ref="K111" ca="1">IF($H111="",0,IF($B111="",0,SUM(IF(OFFSET(Orçamento!$U$5,$B111,,$C111,)=$H111,OFFSET(Orçamento!$H$5,$B111,,$C111,)*OFFSET(Orçamento!$T$5,$B111,,$C111,)))))</f>
        <v>0</v>
      </c>
      <c r="L111" s="131">
        <f t="shared" ca="1" si="7"/>
        <v>0</v>
      </c>
      <c r="M111" s="146">
        <f t="array" aca="1" ref="M111" ca="1">IF($H111="",0,SUM(IF(OFFSET('Solic. Aditivo'!$N$1031:$AG$1031,,,$C$3,)=$H111,OFFSET('Solic. Aditivo'!$N$1032:$AG$1032,,,$C$3,)*OFFSET('Solic. Aditivo'!$K$1031,,,$C$3,))))</f>
        <v>0</v>
      </c>
      <c r="N111" s="155">
        <f t="shared" ca="1" si="8"/>
        <v>0</v>
      </c>
      <c r="O111" s="149">
        <f t="shared" ca="1" si="9"/>
        <v>0</v>
      </c>
      <c r="P111" s="149"/>
      <c r="Q111" s="100"/>
    </row>
    <row r="112" spans="1:17" ht="25.15" customHeight="1">
      <c r="A112" s="91"/>
      <c r="B112" s="94">
        <f>IF($H112="","",_xlfn.IFNA(MATCH($H112,Orçamento!U:U,)-5,""))</f>
        <v>2122</v>
      </c>
      <c r="C112" s="95">
        <f t="shared" si="5"/>
        <v>2421</v>
      </c>
      <c r="D112" s="95"/>
      <c r="F112" s="101" t="s">
        <v>2029</v>
      </c>
      <c r="G112" s="102" t="s">
        <v>1371</v>
      </c>
      <c r="H112" s="103" t="s">
        <v>1375</v>
      </c>
      <c r="I112" s="104" t="s">
        <v>1376</v>
      </c>
      <c r="J112" s="135" t="str">
        <f t="shared" ca="1" si="6"/>
        <v/>
      </c>
      <c r="K112" s="141" cm="1">
        <f t="array" aca="1" ref="K112" ca="1">IF($H112="",0,IF($B112="",0,SUM(IF(OFFSET(Orçamento!$U$5,$B112,,$C112,)=$H112,OFFSET(Orçamento!$H$5,$B112,,$C112,)*OFFSET(Orçamento!$T$5,$B112,,$C112,)))))</f>
        <v>0</v>
      </c>
      <c r="L112" s="132">
        <f t="shared" ca="1" si="7"/>
        <v>0</v>
      </c>
      <c r="M112" s="147">
        <f t="array" aca="1" ref="M112" ca="1">IF($H112="",0,SUM(IF(OFFSET('Solic. Aditivo'!$N$1031:$AG$1031,,,$C$3,)=$H112,OFFSET('Solic. Aditivo'!$N$1032:$AG$1032,,,$C$3,)*OFFSET('Solic. Aditivo'!$K$1031,,,$C$3,))))</f>
        <v>0</v>
      </c>
      <c r="N112" s="158">
        <f t="shared" ca="1" si="8"/>
        <v>0</v>
      </c>
      <c r="O112" s="150">
        <f t="shared" ca="1" si="9"/>
        <v>0</v>
      </c>
      <c r="P112" s="150"/>
      <c r="Q112" s="100"/>
    </row>
    <row r="113" spans="1:17" ht="25.15" customHeight="1">
      <c r="A113" s="91"/>
      <c r="B113" s="94" t="str">
        <f>IF($H113="","",_xlfn.IFNA(MATCH($H113,Orçamento!U:U,)-5,""))</f>
        <v/>
      </c>
      <c r="C113" s="95" t="str">
        <f t="shared" si="5"/>
        <v/>
      </c>
      <c r="D113" s="95"/>
      <c r="F113" s="101" t="s">
        <v>2029</v>
      </c>
      <c r="G113" s="97" t="s">
        <v>1426</v>
      </c>
      <c r="H113" s="159"/>
      <c r="I113" s="105" t="s">
        <v>1427</v>
      </c>
      <c r="J113" s="136" t="str">
        <f t="shared" ca="1" si="6"/>
        <v/>
      </c>
      <c r="K113" s="140" cm="1">
        <f t="array" aca="1" ref="K113" ca="1">IF($H113="",0,IF($B113="",0,SUM(IF(OFFSET(Orçamento!$U$5,$B113,,$C113,)=$H113,OFFSET(Orçamento!$H$5,$B113,,$C113,)*OFFSET(Orçamento!$T$5,$B113,,$C113,)))))</f>
        <v>0</v>
      </c>
      <c r="L113" s="131">
        <f t="shared" ca="1" si="7"/>
        <v>0</v>
      </c>
      <c r="M113" s="146">
        <f t="array" aca="1" ref="M113" ca="1">IF($H113="",0,SUM(IF(OFFSET('Solic. Aditivo'!$N$1031:$AG$1031,,,$C$3,)=$H113,OFFSET('Solic. Aditivo'!$N$1032:$AG$1032,,,$C$3,)*OFFSET('Solic. Aditivo'!$K$1031,,,$C$3,))))</f>
        <v>0</v>
      </c>
      <c r="N113" s="155">
        <f t="shared" ca="1" si="8"/>
        <v>0</v>
      </c>
      <c r="O113" s="149">
        <f t="shared" ca="1" si="9"/>
        <v>0</v>
      </c>
      <c r="P113" s="149"/>
      <c r="Q113" s="100"/>
    </row>
    <row r="114" spans="1:17" ht="25.15" customHeight="1">
      <c r="A114" s="91"/>
      <c r="B114" s="94">
        <f>IF($H114="","",_xlfn.IFNA(MATCH($H114,Orçamento!U:U,)-5,""))</f>
        <v>2174</v>
      </c>
      <c r="C114" s="95">
        <f t="shared" si="5"/>
        <v>2369</v>
      </c>
      <c r="D114" s="95"/>
      <c r="F114" s="101" t="s">
        <v>2029</v>
      </c>
      <c r="G114" s="102" t="s">
        <v>1428</v>
      </c>
      <c r="H114" s="103" t="s">
        <v>1429</v>
      </c>
      <c r="I114" s="104" t="s">
        <v>1430</v>
      </c>
      <c r="J114" s="135" t="str">
        <f t="shared" ca="1" si="6"/>
        <v/>
      </c>
      <c r="K114" s="141" cm="1">
        <f t="array" aca="1" ref="K114" ca="1">IF($H114="",0,IF($B114="",0,SUM(IF(OFFSET(Orçamento!$U$5,$B114,,$C114,)=$H114,OFFSET(Orçamento!$H$5,$B114,,$C114,)*OFFSET(Orçamento!$T$5,$B114,,$C114,)))))</f>
        <v>0</v>
      </c>
      <c r="L114" s="132">
        <f t="shared" ca="1" si="7"/>
        <v>0</v>
      </c>
      <c r="M114" s="147">
        <f t="array" aca="1" ref="M114" ca="1">IF($H114="",0,SUM(IF(OFFSET('Solic. Aditivo'!$N$1031:$AG$1031,,,$C$3,)=$H114,OFFSET('Solic. Aditivo'!$N$1032:$AG$1032,,,$C$3,)*OFFSET('Solic. Aditivo'!$K$1031,,,$C$3,))))</f>
        <v>0</v>
      </c>
      <c r="N114" s="158">
        <f t="shared" ca="1" si="8"/>
        <v>0</v>
      </c>
      <c r="O114" s="150">
        <f t="shared" ca="1" si="9"/>
        <v>0</v>
      </c>
      <c r="P114" s="150"/>
      <c r="Q114" s="100"/>
    </row>
    <row r="115" spans="1:17" ht="25.15" customHeight="1">
      <c r="A115" s="91"/>
      <c r="B115" s="94" t="str">
        <f>IF($H115="","",_xlfn.IFNA(MATCH($H115,Orçamento!U:U,)-5,""))</f>
        <v/>
      </c>
      <c r="C115" s="95" t="str">
        <f t="shared" si="5"/>
        <v/>
      </c>
      <c r="D115" s="95"/>
      <c r="F115" s="101" t="s">
        <v>2029</v>
      </c>
      <c r="G115" s="97" t="s">
        <v>1431</v>
      </c>
      <c r="H115" s="159"/>
      <c r="I115" s="105" t="s">
        <v>1432</v>
      </c>
      <c r="J115" s="136" t="str">
        <f t="shared" ca="1" si="6"/>
        <v/>
      </c>
      <c r="K115" s="140" cm="1">
        <f t="array" aca="1" ref="K115" ca="1">IF($H115="",0,IF($B115="",0,SUM(IF(OFFSET(Orçamento!$U$5,$B115,,$C115,)=$H115,OFFSET(Orçamento!$H$5,$B115,,$C115,)*OFFSET(Orçamento!$T$5,$B115,,$C115,)))))</f>
        <v>0</v>
      </c>
      <c r="L115" s="131">
        <f t="shared" ca="1" si="7"/>
        <v>0</v>
      </c>
      <c r="M115" s="146">
        <f t="array" aca="1" ref="M115" ca="1">IF($H115="",0,SUM(IF(OFFSET('Solic. Aditivo'!$N$1031:$AG$1031,,,$C$3,)=$H115,OFFSET('Solic. Aditivo'!$N$1032:$AG$1032,,,$C$3,)*OFFSET('Solic. Aditivo'!$K$1031,,,$C$3,))))</f>
        <v>0</v>
      </c>
      <c r="N115" s="155">
        <f t="shared" ca="1" si="8"/>
        <v>0</v>
      </c>
      <c r="O115" s="149">
        <f t="shared" ca="1" si="9"/>
        <v>0</v>
      </c>
      <c r="P115" s="149"/>
      <c r="Q115" s="100"/>
    </row>
    <row r="116" spans="1:17" ht="25.15" customHeight="1">
      <c r="A116" s="91"/>
      <c r="B116" s="94" t="str">
        <f>IF($H116="","",_xlfn.IFNA(MATCH($H116,Orçamento!U:U,)-5,""))</f>
        <v/>
      </c>
      <c r="C116" s="95" t="str">
        <f t="shared" si="5"/>
        <v/>
      </c>
      <c r="D116" s="95"/>
      <c r="F116" s="101" t="s">
        <v>2029</v>
      </c>
      <c r="G116" s="97" t="s">
        <v>1433</v>
      </c>
      <c r="H116" s="159"/>
      <c r="I116" s="105" t="s">
        <v>1432</v>
      </c>
      <c r="J116" s="136" t="str">
        <f t="shared" ca="1" si="6"/>
        <v/>
      </c>
      <c r="K116" s="140" cm="1">
        <f t="array" aca="1" ref="K116" ca="1">IF($H116="",0,IF($B116="",0,SUM(IF(OFFSET(Orçamento!$U$5,$B116,,$C116,)=$H116,OFFSET(Orçamento!$H$5,$B116,,$C116,)*OFFSET(Orçamento!$T$5,$B116,,$C116,)))))</f>
        <v>0</v>
      </c>
      <c r="L116" s="131">
        <f t="shared" ca="1" si="7"/>
        <v>0</v>
      </c>
      <c r="M116" s="146">
        <f t="array" aca="1" ref="M116" ca="1">IF($H116="",0,SUM(IF(OFFSET('Solic. Aditivo'!$N$1031:$AG$1031,,,$C$3,)=$H116,OFFSET('Solic. Aditivo'!$N$1032:$AG$1032,,,$C$3,)*OFFSET('Solic. Aditivo'!$K$1031,,,$C$3,))))</f>
        <v>0</v>
      </c>
      <c r="N116" s="155">
        <f t="shared" ca="1" si="8"/>
        <v>0</v>
      </c>
      <c r="O116" s="149">
        <f t="shared" ca="1" si="9"/>
        <v>0</v>
      </c>
      <c r="P116" s="149"/>
      <c r="Q116" s="100"/>
    </row>
    <row r="117" spans="1:17" ht="25.15" customHeight="1">
      <c r="A117" s="91"/>
      <c r="B117" s="94">
        <f>IF($H117="","",_xlfn.IFNA(MATCH($H117,Orçamento!U:U,)-5,""))</f>
        <v>2179</v>
      </c>
      <c r="C117" s="95">
        <f t="shared" si="5"/>
        <v>2364</v>
      </c>
      <c r="D117" s="95"/>
      <c r="F117" s="101" t="s">
        <v>2029</v>
      </c>
      <c r="G117" s="102" t="s">
        <v>2035</v>
      </c>
      <c r="H117" s="103" t="s">
        <v>1435</v>
      </c>
      <c r="I117" s="104" t="s">
        <v>1436</v>
      </c>
      <c r="J117" s="135" t="str">
        <f t="shared" ca="1" si="6"/>
        <v/>
      </c>
      <c r="K117" s="141" cm="1">
        <f t="array" aca="1" ref="K117" ca="1">IF($H117="",0,IF($B117="",0,SUM(IF(OFFSET(Orçamento!$U$5,$B117,,$C117,)=$H117,OFFSET(Orçamento!$H$5,$B117,,$C117,)*OFFSET(Orçamento!$T$5,$B117,,$C117,)))))</f>
        <v>0</v>
      </c>
      <c r="L117" s="132">
        <f t="shared" ca="1" si="7"/>
        <v>0</v>
      </c>
      <c r="M117" s="147">
        <f t="array" aca="1" ref="M117" ca="1">IF($H117="",0,SUM(IF(OFFSET('Solic. Aditivo'!$N$1031:$AG$1031,,,$C$3,)=$H117,OFFSET('Solic. Aditivo'!$N$1032:$AG$1032,,,$C$3,)*OFFSET('Solic. Aditivo'!$K$1031,,,$C$3,))))</f>
        <v>0</v>
      </c>
      <c r="N117" s="158">
        <f t="shared" ca="1" si="8"/>
        <v>0</v>
      </c>
      <c r="O117" s="150">
        <f t="shared" ca="1" si="9"/>
        <v>0</v>
      </c>
      <c r="P117" s="150"/>
      <c r="Q117" s="100"/>
    </row>
    <row r="118" spans="1:17" ht="25.15" customHeight="1">
      <c r="A118" s="91"/>
      <c r="B118" s="94" t="str">
        <f>IF($H118="","",_xlfn.IFNA(MATCH($H118,Orçamento!U:U,)-5,""))</f>
        <v/>
      </c>
      <c r="C118" s="95" t="str">
        <f t="shared" si="5"/>
        <v/>
      </c>
      <c r="D118" s="95"/>
      <c r="F118" s="101" t="s">
        <v>2029</v>
      </c>
      <c r="G118" s="97" t="s">
        <v>1445</v>
      </c>
      <c r="H118" s="159"/>
      <c r="I118" s="105" t="s">
        <v>1446</v>
      </c>
      <c r="J118" s="136" t="str">
        <f t="shared" ca="1" si="6"/>
        <v/>
      </c>
      <c r="K118" s="140" cm="1">
        <f t="array" aca="1" ref="K118" ca="1">IF($H118="",0,IF($B118="",0,SUM(IF(OFFSET(Orçamento!$U$5,$B118,,$C118,)=$H118,OFFSET(Orçamento!$H$5,$B118,,$C118,)*OFFSET(Orçamento!$T$5,$B118,,$C118,)))))</f>
        <v>0</v>
      </c>
      <c r="L118" s="131">
        <f t="shared" ca="1" si="7"/>
        <v>0</v>
      </c>
      <c r="M118" s="146">
        <f t="array" aca="1" ref="M118" ca="1">IF($H118="",0,SUM(IF(OFFSET('Solic. Aditivo'!$N$1031:$AG$1031,,,$C$3,)=$H118,OFFSET('Solic. Aditivo'!$N$1032:$AG$1032,,,$C$3,)*OFFSET('Solic. Aditivo'!$K$1031,,,$C$3,))))</f>
        <v>0</v>
      </c>
      <c r="N118" s="155">
        <f t="shared" ca="1" si="8"/>
        <v>0</v>
      </c>
      <c r="O118" s="149">
        <f t="shared" ca="1" si="9"/>
        <v>0</v>
      </c>
      <c r="P118" s="149"/>
      <c r="Q118" s="100"/>
    </row>
    <row r="119" spans="1:17" ht="25.15" customHeight="1">
      <c r="A119" s="91"/>
      <c r="B119" s="94" t="str">
        <f>IF($H119="","",_xlfn.IFNA(MATCH($H119,Orçamento!U:U,)-5,""))</f>
        <v/>
      </c>
      <c r="C119" s="95" t="str">
        <f t="shared" si="5"/>
        <v/>
      </c>
      <c r="D119" s="95"/>
      <c r="F119" s="101" t="s">
        <v>2029</v>
      </c>
      <c r="G119" s="97" t="s">
        <v>1447</v>
      </c>
      <c r="H119" s="159"/>
      <c r="I119" s="105" t="s">
        <v>2036</v>
      </c>
      <c r="J119" s="136" t="str">
        <f t="shared" ca="1" si="6"/>
        <v/>
      </c>
      <c r="K119" s="140" cm="1">
        <f t="array" aca="1" ref="K119" ca="1">IF($H119="",0,IF($B119="",0,SUM(IF(OFFSET(Orçamento!$U$5,$B119,,$C119,)=$H119,OFFSET(Orçamento!$H$5,$B119,,$C119,)*OFFSET(Orçamento!$T$5,$B119,,$C119,)))))</f>
        <v>0</v>
      </c>
      <c r="L119" s="131">
        <f t="shared" ca="1" si="7"/>
        <v>0</v>
      </c>
      <c r="M119" s="146">
        <f t="array" aca="1" ref="M119" ca="1">IF($H119="",0,SUM(IF(OFFSET('Solic. Aditivo'!$N$1031:$AG$1031,,,$C$3,)=$H119,OFFSET('Solic. Aditivo'!$N$1032:$AG$1032,,,$C$3,)*OFFSET('Solic. Aditivo'!$K$1031,,,$C$3,))))</f>
        <v>0</v>
      </c>
      <c r="N119" s="155">
        <f t="shared" ca="1" si="8"/>
        <v>0</v>
      </c>
      <c r="O119" s="149">
        <f t="shared" ca="1" si="9"/>
        <v>0</v>
      </c>
      <c r="P119" s="149"/>
      <c r="Q119" s="100"/>
    </row>
    <row r="120" spans="1:17" ht="25.15" customHeight="1">
      <c r="A120" s="91"/>
      <c r="B120" s="94">
        <f>IF($H120="","",_xlfn.IFNA(MATCH($H120,Orçamento!U:U,)-5,""))</f>
        <v>2188</v>
      </c>
      <c r="C120" s="95">
        <f t="shared" si="5"/>
        <v>2355</v>
      </c>
      <c r="D120" s="95"/>
      <c r="F120" s="101" t="s">
        <v>2029</v>
      </c>
      <c r="G120" s="102" t="s">
        <v>1448</v>
      </c>
      <c r="H120" s="103" t="s">
        <v>1452</v>
      </c>
      <c r="I120" s="104" t="s">
        <v>1453</v>
      </c>
      <c r="J120" s="135" t="str">
        <f t="shared" ca="1" si="6"/>
        <v/>
      </c>
      <c r="K120" s="141" cm="1">
        <f t="array" aca="1" ref="K120" ca="1">IF($H120="",0,IF($B120="",0,SUM(IF(OFFSET(Orçamento!$U$5,$B120,,$C120,)=$H120,OFFSET(Orçamento!$H$5,$B120,,$C120,)*OFFSET(Orçamento!$T$5,$B120,,$C120,)))))</f>
        <v>0</v>
      </c>
      <c r="L120" s="132">
        <f t="shared" ca="1" si="7"/>
        <v>0</v>
      </c>
      <c r="M120" s="147">
        <f t="array" aca="1" ref="M120" ca="1">IF($H120="",0,SUM(IF(OFFSET('Solic. Aditivo'!$N$1031:$AG$1031,,,$C$3,)=$H120,OFFSET('Solic. Aditivo'!$N$1032:$AG$1032,,,$C$3,)*OFFSET('Solic. Aditivo'!$K$1031,,,$C$3,))))</f>
        <v>0</v>
      </c>
      <c r="N120" s="158">
        <f t="shared" ca="1" si="8"/>
        <v>0</v>
      </c>
      <c r="O120" s="150">
        <f t="shared" ca="1" si="9"/>
        <v>0</v>
      </c>
      <c r="P120" s="150"/>
      <c r="Q120" s="100"/>
    </row>
    <row r="121" spans="1:17" ht="25.15" customHeight="1">
      <c r="A121" s="91"/>
      <c r="B121" s="94" t="str">
        <f>IF($H121="","",_xlfn.IFNA(MATCH($H121,Orçamento!U:U,)-5,""))</f>
        <v/>
      </c>
      <c r="C121" s="95" t="str">
        <f t="shared" si="5"/>
        <v/>
      </c>
      <c r="D121" s="95"/>
      <c r="F121" s="101" t="s">
        <v>2029</v>
      </c>
      <c r="G121" s="97" t="s">
        <v>1458</v>
      </c>
      <c r="H121" s="159"/>
      <c r="I121" s="105" t="s">
        <v>1459</v>
      </c>
      <c r="J121" s="136" t="str">
        <f t="shared" ca="1" si="6"/>
        <v/>
      </c>
      <c r="K121" s="140" cm="1">
        <f t="array" aca="1" ref="K121" ca="1">IF($H121="",0,IF($B121="",0,SUM(IF(OFFSET(Orçamento!$U$5,$B121,,$C121,)=$H121,OFFSET(Orçamento!$H$5,$B121,,$C121,)*OFFSET(Orçamento!$T$5,$B121,,$C121,)))))</f>
        <v>0</v>
      </c>
      <c r="L121" s="131">
        <f t="shared" ca="1" si="7"/>
        <v>0</v>
      </c>
      <c r="M121" s="146">
        <f t="array" aca="1" ref="M121" ca="1">IF($H121="",0,SUM(IF(OFFSET('Solic. Aditivo'!$N$1031:$AG$1031,,,$C$3,)=$H121,OFFSET('Solic. Aditivo'!$N$1032:$AG$1032,,,$C$3,)*OFFSET('Solic. Aditivo'!$K$1031,,,$C$3,))))</f>
        <v>0</v>
      </c>
      <c r="N121" s="155">
        <f t="shared" ca="1" si="8"/>
        <v>0</v>
      </c>
      <c r="O121" s="149">
        <f t="shared" ca="1" si="9"/>
        <v>0</v>
      </c>
      <c r="P121" s="149"/>
      <c r="Q121" s="100"/>
    </row>
    <row r="122" spans="1:17" ht="25.15" customHeight="1">
      <c r="A122" s="91"/>
      <c r="B122" s="94">
        <f>IF($H122="","",_xlfn.IFNA(MATCH($H122,Orçamento!U:U,)-5,""))</f>
        <v>2195</v>
      </c>
      <c r="C122" s="95">
        <f t="shared" si="5"/>
        <v>2348</v>
      </c>
      <c r="D122" s="95"/>
      <c r="F122" s="101" t="s">
        <v>2029</v>
      </c>
      <c r="G122" s="102" t="s">
        <v>1460</v>
      </c>
      <c r="H122" s="103" t="s">
        <v>1464</v>
      </c>
      <c r="I122" s="104" t="s">
        <v>1465</v>
      </c>
      <c r="J122" s="135" t="str">
        <f t="shared" ca="1" si="6"/>
        <v/>
      </c>
      <c r="K122" s="141" cm="1">
        <f t="array" aca="1" ref="K122" ca="1">IF($H122="",0,IF($B122="",0,SUM(IF(OFFSET(Orçamento!$U$5,$B122,,$C122,)=$H122,OFFSET(Orçamento!$H$5,$B122,,$C122,)*OFFSET(Orçamento!$T$5,$B122,,$C122,)))))</f>
        <v>0</v>
      </c>
      <c r="L122" s="132">
        <f t="shared" ca="1" si="7"/>
        <v>0</v>
      </c>
      <c r="M122" s="147">
        <f t="array" aca="1" ref="M122" ca="1">IF($H122="",0,SUM(IF(OFFSET('Solic. Aditivo'!$N$1031:$AG$1031,,,$C$3,)=$H122,OFFSET('Solic. Aditivo'!$N$1032:$AG$1032,,,$C$3,)*OFFSET('Solic. Aditivo'!$K$1031,,,$C$3,))))</f>
        <v>0</v>
      </c>
      <c r="N122" s="158">
        <f t="shared" ca="1" si="8"/>
        <v>0</v>
      </c>
      <c r="O122" s="150">
        <f t="shared" ca="1" si="9"/>
        <v>0</v>
      </c>
      <c r="P122" s="150"/>
      <c r="Q122" s="100"/>
    </row>
    <row r="123" spans="1:17" ht="25.15" customHeight="1">
      <c r="A123" s="91"/>
      <c r="B123" s="94" t="str">
        <f>IF($H123="","",_xlfn.IFNA(MATCH($H123,Orçamento!U:U,)-5,""))</f>
        <v/>
      </c>
      <c r="C123" s="95" t="str">
        <f t="shared" si="5"/>
        <v/>
      </c>
      <c r="D123" s="95"/>
      <c r="F123" s="101" t="s">
        <v>2029</v>
      </c>
      <c r="G123" s="97" t="s">
        <v>1490</v>
      </c>
      <c r="H123" s="159"/>
      <c r="I123" s="105" t="s">
        <v>1491</v>
      </c>
      <c r="J123" s="136" t="str">
        <f t="shared" ca="1" si="6"/>
        <v/>
      </c>
      <c r="K123" s="140" cm="1">
        <f t="array" aca="1" ref="K123" ca="1">IF($H123="",0,IF($B123="",0,SUM(IF(OFFSET(Orçamento!$U$5,$B123,,$C123,)=$H123,OFFSET(Orçamento!$H$5,$B123,,$C123,)*OFFSET(Orçamento!$T$5,$B123,,$C123,)))))</f>
        <v>0</v>
      </c>
      <c r="L123" s="131">
        <f t="shared" ca="1" si="7"/>
        <v>0</v>
      </c>
      <c r="M123" s="146">
        <f t="array" aca="1" ref="M123" ca="1">IF($H123="",0,SUM(IF(OFFSET('Solic. Aditivo'!$N$1031:$AG$1031,,,$C$3,)=$H123,OFFSET('Solic. Aditivo'!$N$1032:$AG$1032,,,$C$3,)*OFFSET('Solic. Aditivo'!$K$1031,,,$C$3,))))</f>
        <v>0</v>
      </c>
      <c r="N123" s="155">
        <f t="shared" ca="1" si="8"/>
        <v>0</v>
      </c>
      <c r="O123" s="149">
        <f t="shared" ca="1" si="9"/>
        <v>0</v>
      </c>
      <c r="P123" s="149"/>
      <c r="Q123" s="100"/>
    </row>
    <row r="124" spans="1:17" ht="25.15" customHeight="1">
      <c r="A124" s="91"/>
      <c r="B124" s="94" t="str">
        <f>IF($H124="","",_xlfn.IFNA(MATCH($H124,Orçamento!U:U,)-5,""))</f>
        <v/>
      </c>
      <c r="C124" s="95" t="str">
        <f t="shared" si="5"/>
        <v/>
      </c>
      <c r="D124" s="95"/>
      <c r="F124" s="101" t="s">
        <v>2029</v>
      </c>
      <c r="G124" s="97" t="s">
        <v>1492</v>
      </c>
      <c r="H124" s="159"/>
      <c r="I124" s="105" t="s">
        <v>2037</v>
      </c>
      <c r="J124" s="136" t="str">
        <f t="shared" ca="1" si="6"/>
        <v/>
      </c>
      <c r="K124" s="140" cm="1">
        <f t="array" aca="1" ref="K124" ca="1">IF($H124="",0,IF($B124="",0,SUM(IF(OFFSET(Orçamento!$U$5,$B124,,$C124,)=$H124,OFFSET(Orçamento!$H$5,$B124,,$C124,)*OFFSET(Orçamento!$T$5,$B124,,$C124,)))))</f>
        <v>0</v>
      </c>
      <c r="L124" s="131">
        <f t="shared" ca="1" si="7"/>
        <v>0</v>
      </c>
      <c r="M124" s="146">
        <f t="array" aca="1" ref="M124" ca="1">IF($H124="",0,SUM(IF(OFFSET('Solic. Aditivo'!$N$1031:$AG$1031,,,$C$3,)=$H124,OFFSET('Solic. Aditivo'!$N$1032:$AG$1032,,,$C$3,)*OFFSET('Solic. Aditivo'!$K$1031,,,$C$3,))))</f>
        <v>0</v>
      </c>
      <c r="N124" s="155">
        <f t="shared" ca="1" si="8"/>
        <v>0</v>
      </c>
      <c r="O124" s="149">
        <f t="shared" ca="1" si="9"/>
        <v>0</v>
      </c>
      <c r="P124" s="149"/>
      <c r="Q124" s="100"/>
    </row>
    <row r="125" spans="1:17" ht="25.15" customHeight="1">
      <c r="A125" s="91"/>
      <c r="B125" s="94">
        <f>IF($H125="","",_xlfn.IFNA(MATCH($H125,Orçamento!U:U,)-5,""))</f>
        <v>2213</v>
      </c>
      <c r="C125" s="95">
        <f t="shared" si="5"/>
        <v>2330</v>
      </c>
      <c r="D125" s="95"/>
      <c r="F125" s="101" t="s">
        <v>2029</v>
      </c>
      <c r="G125" s="102" t="s">
        <v>1493</v>
      </c>
      <c r="H125" s="103" t="s">
        <v>1519</v>
      </c>
      <c r="I125" s="104" t="s">
        <v>1520</v>
      </c>
      <c r="J125" s="135" t="str">
        <f t="shared" ca="1" si="6"/>
        <v/>
      </c>
      <c r="K125" s="141" cm="1">
        <f t="array" aca="1" ref="K125" ca="1">IF($H125="",0,IF($B125="",0,SUM(IF(OFFSET(Orçamento!$U$5,$B125,,$C125,)=$H125,OFFSET(Orçamento!$H$5,$B125,,$C125,)*OFFSET(Orçamento!$T$5,$B125,,$C125,)))))</f>
        <v>0</v>
      </c>
      <c r="L125" s="132">
        <f t="shared" ca="1" si="7"/>
        <v>0</v>
      </c>
      <c r="M125" s="147">
        <f t="array" aca="1" ref="M125" ca="1">IF($H125="",0,SUM(IF(OFFSET('Solic. Aditivo'!$N$1031:$AG$1031,,,$C$3,)=$H125,OFFSET('Solic. Aditivo'!$N$1032:$AG$1032,,,$C$3,)*OFFSET('Solic. Aditivo'!$K$1031,,,$C$3,))))</f>
        <v>0</v>
      </c>
      <c r="N125" s="158">
        <f t="shared" ca="1" si="8"/>
        <v>0</v>
      </c>
      <c r="O125" s="150">
        <f t="shared" ca="1" si="9"/>
        <v>0</v>
      </c>
      <c r="P125" s="150"/>
      <c r="Q125" s="100"/>
    </row>
    <row r="126" spans="1:17" ht="25.15" customHeight="1">
      <c r="A126" s="91"/>
      <c r="B126" s="94" t="str">
        <f>IF($H126="","",_xlfn.IFNA(MATCH($H126,Orçamento!U:U,)-5,""))</f>
        <v/>
      </c>
      <c r="C126" s="95" t="str">
        <f t="shared" si="5"/>
        <v/>
      </c>
      <c r="D126" s="95"/>
      <c r="F126" s="101" t="s">
        <v>2029</v>
      </c>
      <c r="G126" s="97" t="s">
        <v>2038</v>
      </c>
      <c r="H126" s="159"/>
      <c r="I126" s="105" t="s">
        <v>2039</v>
      </c>
      <c r="J126" s="136" t="str">
        <f t="shared" ca="1" si="6"/>
        <v/>
      </c>
      <c r="K126" s="140" cm="1">
        <f t="array" aca="1" ref="K126" ca="1">IF($H126="",0,IF($B126="",0,SUM(IF(OFFSET(Orçamento!$U$5,$B126,,$C126,)=$H126,OFFSET(Orçamento!$H$5,$B126,,$C126,)*OFFSET(Orçamento!$T$5,$B126,,$C126,)))))</f>
        <v>0</v>
      </c>
      <c r="L126" s="131">
        <f t="shared" ca="1" si="7"/>
        <v>0</v>
      </c>
      <c r="M126" s="146">
        <f t="array" aca="1" ref="M126" ca="1">IF($H126="",0,SUM(IF(OFFSET('Solic. Aditivo'!$N$1031:$AG$1031,,,$C$3,)=$H126,OFFSET('Solic. Aditivo'!$N$1032:$AG$1032,,,$C$3,)*OFFSET('Solic. Aditivo'!$K$1031,,,$C$3,))))</f>
        <v>0</v>
      </c>
      <c r="N126" s="155">
        <f t="shared" ca="1" si="8"/>
        <v>0</v>
      </c>
      <c r="O126" s="149">
        <f t="shared" ca="1" si="9"/>
        <v>0</v>
      </c>
      <c r="P126" s="149"/>
      <c r="Q126" s="100"/>
    </row>
    <row r="127" spans="1:17" ht="25.15" customHeight="1">
      <c r="A127" s="91"/>
      <c r="B127" s="94">
        <f>IF($H127="","",_xlfn.IFNA(MATCH($H127,Orçamento!U:U,)-5,""))</f>
        <v>2538</v>
      </c>
      <c r="C127" s="95">
        <f t="shared" si="5"/>
        <v>2005</v>
      </c>
      <c r="D127" s="95"/>
      <c r="F127" s="101" t="s">
        <v>2029</v>
      </c>
      <c r="G127" s="102" t="s">
        <v>2040</v>
      </c>
      <c r="H127" s="103" t="s">
        <v>1496</v>
      </c>
      <c r="I127" s="104" t="s">
        <v>1497</v>
      </c>
      <c r="J127" s="135" t="str">
        <f t="shared" ca="1" si="6"/>
        <v/>
      </c>
      <c r="K127" s="141" cm="1">
        <f t="array" aca="1" ref="K127" ca="1">IF($H127="",0,IF($B127="",0,SUM(IF(OFFSET(Orçamento!$U$5,$B127,,$C127,)=$H127,OFFSET(Orçamento!$H$5,$B127,,$C127,)*OFFSET(Orçamento!$T$5,$B127,,$C127,)))))</f>
        <v>0</v>
      </c>
      <c r="L127" s="132">
        <f t="shared" ca="1" si="7"/>
        <v>0</v>
      </c>
      <c r="M127" s="147">
        <f t="array" aca="1" ref="M127" ca="1">IF($H127="",0,SUM(IF(OFFSET('Solic. Aditivo'!$N$1031:$AG$1031,,,$C$3,)=$H127,OFFSET('Solic. Aditivo'!$N$1032:$AG$1032,,,$C$3,)*OFFSET('Solic. Aditivo'!$K$1031,,,$C$3,))))</f>
        <v>0</v>
      </c>
      <c r="N127" s="158">
        <f t="shared" ca="1" si="8"/>
        <v>0</v>
      </c>
      <c r="O127" s="150">
        <f t="shared" ca="1" si="9"/>
        <v>0</v>
      </c>
      <c r="P127" s="150"/>
      <c r="Q127" s="100"/>
    </row>
    <row r="128" spans="1:17" ht="25.15" customHeight="1">
      <c r="A128" s="91"/>
      <c r="B128" s="94" t="str">
        <f>IF($H128="","",_xlfn.IFNA(MATCH($H128,Orçamento!U:U,)-5,""))</f>
        <v/>
      </c>
      <c r="C128" s="95" t="str">
        <f t="shared" si="5"/>
        <v/>
      </c>
      <c r="D128" s="95"/>
      <c r="F128" s="101" t="s">
        <v>2029</v>
      </c>
      <c r="G128" s="97" t="s">
        <v>2041</v>
      </c>
      <c r="H128" s="159"/>
      <c r="I128" s="105" t="s">
        <v>2042</v>
      </c>
      <c r="J128" s="136" t="str">
        <f t="shared" ca="1" si="6"/>
        <v/>
      </c>
      <c r="K128" s="140" cm="1">
        <f t="array" aca="1" ref="K128" ca="1">IF($H128="",0,IF($B128="",0,SUM(IF(OFFSET(Orçamento!$U$5,$B128,,$C128,)=$H128,OFFSET(Orçamento!$H$5,$B128,,$C128,)*OFFSET(Orçamento!$T$5,$B128,,$C128,)))))</f>
        <v>0</v>
      </c>
      <c r="L128" s="131">
        <f t="shared" ca="1" si="7"/>
        <v>0</v>
      </c>
      <c r="M128" s="146">
        <f t="array" aca="1" ref="M128" ca="1">IF($H128="",0,SUM(IF(OFFSET('Solic. Aditivo'!$N$1031:$AG$1031,,,$C$3,)=$H128,OFFSET('Solic. Aditivo'!$N$1032:$AG$1032,,,$C$3,)*OFFSET('Solic. Aditivo'!$K$1031,,,$C$3,))))</f>
        <v>0</v>
      </c>
      <c r="N128" s="155">
        <f t="shared" ca="1" si="8"/>
        <v>0</v>
      </c>
      <c r="O128" s="149">
        <f t="shared" ca="1" si="9"/>
        <v>0</v>
      </c>
      <c r="P128" s="149"/>
      <c r="Q128" s="100"/>
    </row>
    <row r="129" spans="1:17" ht="25.15" customHeight="1">
      <c r="A129" s="91"/>
      <c r="B129" s="94">
        <f>IF($H129="","",_xlfn.IFNA(MATCH($H129,Orçamento!U:U,)-5,""))</f>
        <v>4119</v>
      </c>
      <c r="C129" s="95">
        <f t="shared" si="5"/>
        <v>424</v>
      </c>
      <c r="D129" s="95"/>
      <c r="F129" s="101" t="s">
        <v>2029</v>
      </c>
      <c r="G129" s="102" t="s">
        <v>2043</v>
      </c>
      <c r="H129" s="103" t="s">
        <v>2044</v>
      </c>
      <c r="I129" s="104" t="s">
        <v>2045</v>
      </c>
      <c r="J129" s="135" t="str">
        <f t="shared" ca="1" si="6"/>
        <v/>
      </c>
      <c r="K129" s="141" cm="1">
        <f t="array" aca="1" ref="K129" ca="1">IF($H129="",0,IF($B129="",0,SUM(IF(OFFSET(Orçamento!$U$5,$B129,,$C129,)=$H129,OFFSET(Orçamento!$H$5,$B129,,$C129,)*OFFSET(Orçamento!$T$5,$B129,,$C129,)))))</f>
        <v>0</v>
      </c>
      <c r="L129" s="132">
        <f t="shared" ca="1" si="7"/>
        <v>0</v>
      </c>
      <c r="M129" s="147">
        <f t="array" aca="1" ref="M129" ca="1">IF($H129="",0,SUM(IF(OFFSET('Solic. Aditivo'!$N$1031:$AG$1031,,,$C$3,)=$H129,OFFSET('Solic. Aditivo'!$N$1032:$AG$1032,,,$C$3,)*OFFSET('Solic. Aditivo'!$K$1031,,,$C$3,))))</f>
        <v>0</v>
      </c>
      <c r="N129" s="158">
        <f t="shared" ca="1" si="8"/>
        <v>0</v>
      </c>
      <c r="O129" s="150">
        <f t="shared" ca="1" si="9"/>
        <v>0</v>
      </c>
      <c r="P129" s="150"/>
      <c r="Q129" s="100"/>
    </row>
    <row r="130" spans="1:17" ht="25.15" customHeight="1">
      <c r="A130" s="91"/>
      <c r="B130" s="94" t="str">
        <f>IF($H130="","",_xlfn.IFNA(MATCH($H130,Orçamento!U:U,)-5,""))</f>
        <v/>
      </c>
      <c r="C130" s="95" t="str">
        <f t="shared" si="5"/>
        <v/>
      </c>
      <c r="D130" s="95"/>
      <c r="F130" s="106" t="s">
        <v>2029</v>
      </c>
      <c r="G130" s="97" t="s">
        <v>1582</v>
      </c>
      <c r="H130" s="159"/>
      <c r="I130" s="105" t="s">
        <v>1583</v>
      </c>
      <c r="J130" s="136" t="str">
        <f t="shared" ca="1" si="6"/>
        <v/>
      </c>
      <c r="K130" s="140" cm="1">
        <f t="array" aca="1" ref="K130" ca="1">IF($H130="",0,IF($B130="",0,SUM(IF(OFFSET(Orçamento!$U$5,$B130,,$C130,)=$H130,OFFSET(Orçamento!$H$5,$B130,,$C130,)*OFFSET(Orçamento!$T$5,$B130,,$C130,)))))</f>
        <v>0</v>
      </c>
      <c r="L130" s="131">
        <f t="shared" ca="1" si="7"/>
        <v>0</v>
      </c>
      <c r="M130" s="146">
        <f t="array" aca="1" ref="M130" ca="1">IF($H130="",0,SUM(IF(OFFSET('Solic. Aditivo'!$N$1031:$AG$1031,,,$C$3,)=$H130,OFFSET('Solic. Aditivo'!$N$1032:$AG$1032,,,$C$3,)*OFFSET('Solic. Aditivo'!$K$1031,,,$C$3,))))</f>
        <v>0</v>
      </c>
      <c r="N130" s="155">
        <f t="shared" ca="1" si="8"/>
        <v>0</v>
      </c>
      <c r="O130" s="149">
        <f t="shared" ca="1" si="9"/>
        <v>0</v>
      </c>
      <c r="P130" s="149"/>
      <c r="Q130" s="100"/>
    </row>
    <row r="131" spans="1:17" ht="25.15" customHeight="1">
      <c r="A131" s="91"/>
      <c r="B131" s="94" t="str">
        <f>IF($H131="","",_xlfn.IFNA(MATCH($H131,Orçamento!U:U,)-5,""))</f>
        <v/>
      </c>
      <c r="C131" s="95" t="str">
        <f t="shared" si="5"/>
        <v/>
      </c>
      <c r="D131" s="95"/>
      <c r="F131" s="101" t="s">
        <v>2029</v>
      </c>
      <c r="G131" s="97" t="s">
        <v>1584</v>
      </c>
      <c r="H131" s="159"/>
      <c r="I131" s="105" t="s">
        <v>2046</v>
      </c>
      <c r="J131" s="136" t="str">
        <f t="shared" ca="1" si="6"/>
        <v/>
      </c>
      <c r="K131" s="140" cm="1">
        <f t="array" aca="1" ref="K131" ca="1">IF($H131="",0,IF($B131="",0,SUM(IF(OFFSET(Orçamento!$U$5,$B131,,$C131,)=$H131,OFFSET(Orçamento!$H$5,$B131,,$C131,)*OFFSET(Orçamento!$T$5,$B131,,$C131,)))))</f>
        <v>0</v>
      </c>
      <c r="L131" s="131">
        <f t="shared" ca="1" si="7"/>
        <v>0</v>
      </c>
      <c r="M131" s="146">
        <f t="array" aca="1" ref="M131" ca="1">IF($H131="",0,SUM(IF(OFFSET('Solic. Aditivo'!$N$1031:$AG$1031,,,$C$3,)=$H131,OFFSET('Solic. Aditivo'!$N$1032:$AG$1032,,,$C$3,)*OFFSET('Solic. Aditivo'!$K$1031,,,$C$3,))))</f>
        <v>0</v>
      </c>
      <c r="N131" s="155">
        <f t="shared" ca="1" si="8"/>
        <v>0</v>
      </c>
      <c r="O131" s="149">
        <f t="shared" ca="1" si="9"/>
        <v>0</v>
      </c>
      <c r="P131" s="149"/>
      <c r="Q131" s="100"/>
    </row>
    <row r="132" spans="1:17" ht="25.15" customHeight="1">
      <c r="A132" s="91"/>
      <c r="B132" s="94">
        <f>IF($H132="","",_xlfn.IFNA(MATCH($H132,Orçamento!U:U,)-5,""))</f>
        <v>4334</v>
      </c>
      <c r="C132" s="95">
        <f t="shared" si="5"/>
        <v>209</v>
      </c>
      <c r="D132" s="95"/>
      <c r="F132" s="101" t="s">
        <v>2029</v>
      </c>
      <c r="G132" s="102" t="s">
        <v>2047</v>
      </c>
      <c r="H132" s="103" t="s">
        <v>1598</v>
      </c>
      <c r="I132" s="104" t="s">
        <v>1599</v>
      </c>
      <c r="J132" s="135" t="str">
        <f t="shared" ca="1" si="6"/>
        <v/>
      </c>
      <c r="K132" s="141" cm="1">
        <f t="array" aca="1" ref="K132" ca="1">IF($H132="",0,IF($B132="",0,SUM(IF(OFFSET(Orçamento!$U$5,$B132,,$C132,)=$H132,OFFSET(Orçamento!$H$5,$B132,,$C132,)*OFFSET(Orçamento!$T$5,$B132,,$C132,)))))</f>
        <v>0</v>
      </c>
      <c r="L132" s="132">
        <f t="shared" ca="1" si="7"/>
        <v>0</v>
      </c>
      <c r="M132" s="147">
        <f t="array" aca="1" ref="M132" ca="1">IF($H132="",0,SUM(IF(OFFSET('Solic. Aditivo'!$N$1031:$AG$1031,,,$C$3,)=$H132,OFFSET('Solic. Aditivo'!$N$1032:$AG$1032,,,$C$3,)*OFFSET('Solic. Aditivo'!$K$1031,,,$C$3,))))</f>
        <v>0</v>
      </c>
      <c r="N132" s="158">
        <f t="shared" ca="1" si="8"/>
        <v>0</v>
      </c>
      <c r="O132" s="150">
        <f t="shared" ca="1" si="9"/>
        <v>0</v>
      </c>
      <c r="P132" s="150"/>
      <c r="Q132" s="100"/>
    </row>
    <row r="133" spans="1:17" ht="25.15" customHeight="1">
      <c r="A133" s="91"/>
      <c r="B133" s="94">
        <f>IF($H133="","",_xlfn.IFNA(MATCH($H133,Orçamento!U:U,)-5,""))</f>
        <v>4360</v>
      </c>
      <c r="C133" s="95">
        <f t="shared" si="5"/>
        <v>183</v>
      </c>
      <c r="D133" s="95"/>
      <c r="F133" s="101" t="s">
        <v>2029</v>
      </c>
      <c r="G133" s="102" t="s">
        <v>2047</v>
      </c>
      <c r="H133" s="103" t="s">
        <v>2048</v>
      </c>
      <c r="I133" s="104" t="s">
        <v>2049</v>
      </c>
      <c r="J133" s="135" t="str">
        <f t="shared" ca="1" si="6"/>
        <v/>
      </c>
      <c r="K133" s="141" cm="1">
        <f t="array" aca="1" ref="K133" ca="1">IF($H133="",0,IF($B133="",0,SUM(IF(OFFSET(Orçamento!$U$5,$B133,,$C133,)=$H133,OFFSET(Orçamento!$H$5,$B133,,$C133,)*OFFSET(Orçamento!$T$5,$B133,,$C133,)))))</f>
        <v>0</v>
      </c>
      <c r="L133" s="132">
        <f t="shared" ca="1" si="7"/>
        <v>0</v>
      </c>
      <c r="M133" s="147">
        <f t="array" aca="1" ref="M133" ca="1">IF($H133="",0,SUM(IF(OFFSET('Solic. Aditivo'!$N$1031:$AG$1031,,,$C$3,)=$H133,OFFSET('Solic. Aditivo'!$N$1032:$AG$1032,,,$C$3,)*OFFSET('Solic. Aditivo'!$K$1031,,,$C$3,))))</f>
        <v>0</v>
      </c>
      <c r="N133" s="158">
        <f t="shared" ca="1" si="8"/>
        <v>0</v>
      </c>
      <c r="O133" s="150">
        <f t="shared" ca="1" si="9"/>
        <v>0</v>
      </c>
      <c r="P133" s="150"/>
      <c r="Q133" s="100"/>
    </row>
    <row r="134" spans="1:17" ht="25.15" customHeight="1">
      <c r="A134" s="91"/>
      <c r="B134" s="94">
        <f>IF($H134="","",_xlfn.IFNA(MATCH($H134,Orçamento!U:U,)-5,""))</f>
        <v>4337</v>
      </c>
      <c r="C134" s="95">
        <f t="shared" si="5"/>
        <v>206</v>
      </c>
      <c r="D134" s="95"/>
      <c r="F134" s="101" t="s">
        <v>2029</v>
      </c>
      <c r="G134" s="102" t="s">
        <v>2047</v>
      </c>
      <c r="H134" s="103" t="s">
        <v>2050</v>
      </c>
      <c r="I134" s="104" t="s">
        <v>2051</v>
      </c>
      <c r="J134" s="135" t="str">
        <f t="shared" ref="J134:J197" ca="1" si="10">IF(SUM(K134:O134)&gt;0,"X","")</f>
        <v/>
      </c>
      <c r="K134" s="141" cm="1">
        <f t="array" aca="1" ref="K134" ca="1">IF($H134="",0,IF($B134="",0,SUM(IF(OFFSET(Orçamento!$U$5,$B134,,$C134,)=$H134,OFFSET(Orçamento!$H$5,$B134,,$C134,)*OFFSET(Orçamento!$T$5,$B134,,$C134,)))))</f>
        <v>0</v>
      </c>
      <c r="L134" s="132">
        <f t="shared" ca="1" si="7"/>
        <v>0</v>
      </c>
      <c r="M134" s="147">
        <f t="array" aca="1" ref="M134" ca="1">IF($H134="",0,SUM(IF(OFFSET('Solic. Aditivo'!$N$1031:$AG$1031,,,$C$3,)=$H134,OFFSET('Solic. Aditivo'!$N$1032:$AG$1032,,,$C$3,)*OFFSET('Solic. Aditivo'!$K$1031,,,$C$3,))))</f>
        <v>0</v>
      </c>
      <c r="N134" s="158">
        <f t="shared" ref="N134:N197" ca="1" si="11">IF(M$4=0,0,M134/M$4)</f>
        <v>0</v>
      </c>
      <c r="O134" s="150">
        <f t="shared" ca="1" si="9"/>
        <v>0</v>
      </c>
      <c r="P134" s="150"/>
      <c r="Q134" s="100"/>
    </row>
    <row r="135" spans="1:17" ht="25.15" customHeight="1">
      <c r="A135" s="91"/>
      <c r="B135" s="94" t="str">
        <f>IF($H135="","",_xlfn.IFNA(MATCH($H135,Orçamento!U:U,)-5,""))</f>
        <v/>
      </c>
      <c r="C135" s="95" t="str">
        <f t="shared" si="5"/>
        <v/>
      </c>
      <c r="D135" s="95"/>
      <c r="F135" s="101" t="s">
        <v>2029</v>
      </c>
      <c r="G135" s="102" t="s">
        <v>2047</v>
      </c>
      <c r="H135" s="103" t="s">
        <v>1632</v>
      </c>
      <c r="I135" s="104" t="s">
        <v>1633</v>
      </c>
      <c r="J135" s="135" t="str">
        <f t="shared" ca="1" si="10"/>
        <v/>
      </c>
      <c r="K135" s="141" cm="1">
        <f t="array" aca="1" ref="K135" ca="1">IF($H135="",0,IF($B135="",0,SUM(IF(OFFSET(Orçamento!$U$5,$B135,,$C135,)=$H135,OFFSET(Orçamento!$H$5,$B135,,$C135,)*OFFSET(Orçamento!$T$5,$B135,,$C135,)))))</f>
        <v>0</v>
      </c>
      <c r="L135" s="132">
        <f t="shared" ca="1" si="7"/>
        <v>0</v>
      </c>
      <c r="M135" s="147">
        <f t="array" aca="1" ref="M135" ca="1">IF($H135="",0,SUM(IF(OFFSET('Solic. Aditivo'!$N$1031:$AG$1031,,,$C$3,)=$H135,OFFSET('Solic. Aditivo'!$N$1032:$AG$1032,,,$C$3,)*OFFSET('Solic. Aditivo'!$K$1031,,,$C$3,))))</f>
        <v>0</v>
      </c>
      <c r="N135" s="158">
        <f t="shared" ca="1" si="11"/>
        <v>0</v>
      </c>
      <c r="O135" s="150">
        <f t="shared" ca="1" si="9"/>
        <v>0</v>
      </c>
      <c r="P135" s="150"/>
      <c r="Q135" s="100"/>
    </row>
    <row r="136" spans="1:17" ht="25.15" customHeight="1">
      <c r="A136" s="91"/>
      <c r="B136" s="94" t="str">
        <f>IF($H136="","",_xlfn.IFNA(MATCH($H136,Orçamento!U:U,)-5,""))</f>
        <v/>
      </c>
      <c r="C136" s="95" t="str">
        <f t="shared" si="5"/>
        <v/>
      </c>
      <c r="D136" s="95"/>
      <c r="F136" s="101" t="s">
        <v>2029</v>
      </c>
      <c r="G136" s="102" t="s">
        <v>2047</v>
      </c>
      <c r="H136" s="103" t="s">
        <v>2052</v>
      </c>
      <c r="I136" s="104" t="s">
        <v>2053</v>
      </c>
      <c r="J136" s="135" t="str">
        <f t="shared" ca="1" si="10"/>
        <v/>
      </c>
      <c r="K136" s="141" cm="1">
        <f t="array" aca="1" ref="K136" ca="1">IF($H136="",0,IF($B136="",0,SUM(IF(OFFSET(Orçamento!$U$5,$B136,,$C136,)=$H136,OFFSET(Orçamento!$H$5,$B136,,$C136,)*OFFSET(Orçamento!$T$5,$B136,,$C136,)))))</f>
        <v>0</v>
      </c>
      <c r="L136" s="132">
        <f t="shared" ca="1" si="7"/>
        <v>0</v>
      </c>
      <c r="M136" s="147">
        <f t="array" aca="1" ref="M136" ca="1">IF($H136="",0,SUM(IF(OFFSET('Solic. Aditivo'!$N$1031:$AG$1031,,,$C$3,)=$H136,OFFSET('Solic. Aditivo'!$N$1032:$AG$1032,,,$C$3,)*OFFSET('Solic. Aditivo'!$K$1031,,,$C$3,))))</f>
        <v>0</v>
      </c>
      <c r="N136" s="158">
        <f t="shared" ca="1" si="11"/>
        <v>0</v>
      </c>
      <c r="O136" s="150">
        <f t="shared" ca="1" si="9"/>
        <v>0</v>
      </c>
      <c r="P136" s="150"/>
      <c r="Q136" s="100"/>
    </row>
    <row r="137" spans="1:17" ht="25.15" customHeight="1">
      <c r="A137" s="91"/>
      <c r="B137" s="94">
        <f>IF($H137="","",_xlfn.IFNA(MATCH($H137,Orçamento!U:U,)-5,""))</f>
        <v>4342</v>
      </c>
      <c r="C137" s="95">
        <f t="shared" si="5"/>
        <v>201</v>
      </c>
      <c r="D137" s="95"/>
      <c r="F137" s="101" t="s">
        <v>2029</v>
      </c>
      <c r="G137" s="102" t="s">
        <v>2047</v>
      </c>
      <c r="H137" s="103" t="s">
        <v>2054</v>
      </c>
      <c r="I137" s="104" t="s">
        <v>2055</v>
      </c>
      <c r="J137" s="135" t="str">
        <f t="shared" ca="1" si="10"/>
        <v/>
      </c>
      <c r="K137" s="141" cm="1">
        <f t="array" aca="1" ref="K137" ca="1">IF($H137="",0,IF($B137="",0,SUM(IF(OFFSET(Orçamento!$U$5,$B137,,$C137,)=$H137,OFFSET(Orçamento!$H$5,$B137,,$C137,)*OFFSET(Orçamento!$T$5,$B137,,$C137,)))))</f>
        <v>0</v>
      </c>
      <c r="L137" s="132">
        <f t="shared" ca="1" si="7"/>
        <v>0</v>
      </c>
      <c r="M137" s="147">
        <f t="array" aca="1" ref="M137" ca="1">IF($H137="",0,SUM(IF(OFFSET('Solic. Aditivo'!$N$1031:$AG$1031,,,$C$3,)=$H137,OFFSET('Solic. Aditivo'!$N$1032:$AG$1032,,,$C$3,)*OFFSET('Solic. Aditivo'!$K$1031,,,$C$3,))))</f>
        <v>0</v>
      </c>
      <c r="N137" s="158">
        <f t="shared" ca="1" si="11"/>
        <v>0</v>
      </c>
      <c r="O137" s="150">
        <f t="shared" ca="1" si="9"/>
        <v>0</v>
      </c>
      <c r="P137" s="150"/>
      <c r="Q137" s="100"/>
    </row>
    <row r="138" spans="1:17" ht="25.15" customHeight="1">
      <c r="A138" s="91"/>
      <c r="B138" s="94" t="str">
        <f>IF($H138="","",_xlfn.IFNA(MATCH($H138,Orçamento!U:U,)-5,""))</f>
        <v/>
      </c>
      <c r="C138" s="95" t="str">
        <f t="shared" si="5"/>
        <v/>
      </c>
      <c r="D138" s="95"/>
      <c r="F138" s="101" t="s">
        <v>2029</v>
      </c>
      <c r="G138" s="102" t="s">
        <v>2047</v>
      </c>
      <c r="H138" s="103" t="s">
        <v>2056</v>
      </c>
      <c r="I138" s="104" t="s">
        <v>2057</v>
      </c>
      <c r="J138" s="135" t="str">
        <f t="shared" ca="1" si="10"/>
        <v/>
      </c>
      <c r="K138" s="141" cm="1">
        <f t="array" aca="1" ref="K138" ca="1">IF($H138="",0,IF($B138="",0,SUM(IF(OFFSET(Orçamento!$U$5,$B138,,$C138,)=$H138,OFFSET(Orçamento!$H$5,$B138,,$C138,)*OFFSET(Orçamento!$T$5,$B138,,$C138,)))))</f>
        <v>0</v>
      </c>
      <c r="L138" s="132">
        <f t="shared" ca="1" si="7"/>
        <v>0</v>
      </c>
      <c r="M138" s="147">
        <f t="array" aca="1" ref="M138" ca="1">IF($H138="",0,SUM(IF(OFFSET('Solic. Aditivo'!$N$1031:$AG$1031,,,$C$3,)=$H138,OFFSET('Solic. Aditivo'!$N$1032:$AG$1032,,,$C$3,)*OFFSET('Solic. Aditivo'!$K$1031,,,$C$3,))))</f>
        <v>0</v>
      </c>
      <c r="N138" s="158">
        <f t="shared" ca="1" si="11"/>
        <v>0</v>
      </c>
      <c r="O138" s="150">
        <f t="shared" ca="1" si="9"/>
        <v>0</v>
      </c>
      <c r="P138" s="150"/>
      <c r="Q138" s="100"/>
    </row>
    <row r="139" spans="1:17" ht="25.15" customHeight="1">
      <c r="A139" s="91"/>
      <c r="B139" s="94" t="str">
        <f>IF($H139="","",_xlfn.IFNA(MATCH($H139,Orçamento!U:U,)-5,""))</f>
        <v/>
      </c>
      <c r="C139" s="95" t="str">
        <f t="shared" si="5"/>
        <v/>
      </c>
      <c r="D139" s="95"/>
      <c r="F139" s="101" t="s">
        <v>2029</v>
      </c>
      <c r="G139" s="102" t="s">
        <v>2047</v>
      </c>
      <c r="H139" s="103" t="s">
        <v>2058</v>
      </c>
      <c r="I139" s="104" t="s">
        <v>2059</v>
      </c>
      <c r="J139" s="135" t="str">
        <f t="shared" ca="1" si="10"/>
        <v/>
      </c>
      <c r="K139" s="141" cm="1">
        <f t="array" aca="1" ref="K139" ca="1">IF($H139="",0,IF($B139="",0,SUM(IF(OFFSET(Orçamento!$U$5,$B139,,$C139,)=$H139,OFFSET(Orçamento!$H$5,$B139,,$C139,)*OFFSET(Orçamento!$T$5,$B139,,$C139,)))))</f>
        <v>0</v>
      </c>
      <c r="L139" s="132">
        <f t="shared" ca="1" si="7"/>
        <v>0</v>
      </c>
      <c r="M139" s="147">
        <f t="array" aca="1" ref="M139" ca="1">IF($H139="",0,SUM(IF(OFFSET('Solic. Aditivo'!$N$1031:$AG$1031,,,$C$3,)=$H139,OFFSET('Solic. Aditivo'!$N$1032:$AG$1032,,,$C$3,)*OFFSET('Solic. Aditivo'!$K$1031,,,$C$3,))))</f>
        <v>0</v>
      </c>
      <c r="N139" s="158">
        <f t="shared" ca="1" si="11"/>
        <v>0</v>
      </c>
      <c r="O139" s="150">
        <f t="shared" ca="1" si="9"/>
        <v>0</v>
      </c>
      <c r="P139" s="150"/>
      <c r="Q139" s="100"/>
    </row>
    <row r="140" spans="1:17" ht="25.15" customHeight="1">
      <c r="A140" s="91"/>
      <c r="B140" s="94" t="str">
        <f>IF($H140="","",_xlfn.IFNA(MATCH($H140,Orçamento!U:U,)-5,""))</f>
        <v/>
      </c>
      <c r="C140" s="95" t="str">
        <f t="shared" si="5"/>
        <v/>
      </c>
      <c r="D140" s="95"/>
      <c r="F140" s="101" t="s">
        <v>2029</v>
      </c>
      <c r="G140" s="102" t="s">
        <v>2047</v>
      </c>
      <c r="H140" s="103" t="s">
        <v>2060</v>
      </c>
      <c r="I140" s="104" t="s">
        <v>2061</v>
      </c>
      <c r="J140" s="135" t="str">
        <f t="shared" ca="1" si="10"/>
        <v/>
      </c>
      <c r="K140" s="141" cm="1">
        <f t="array" aca="1" ref="K140" ca="1">IF($H140="",0,IF($B140="",0,SUM(IF(OFFSET(Orçamento!$U$5,$B140,,$C140,)=$H140,OFFSET(Orçamento!$H$5,$B140,,$C140,)*OFFSET(Orçamento!$T$5,$B140,,$C140,)))))</f>
        <v>0</v>
      </c>
      <c r="L140" s="132">
        <f t="shared" ca="1" si="7"/>
        <v>0</v>
      </c>
      <c r="M140" s="147">
        <f t="array" aca="1" ref="M140" ca="1">IF($H140="",0,SUM(IF(OFFSET('Solic. Aditivo'!$N$1031:$AG$1031,,,$C$3,)=$H140,OFFSET('Solic. Aditivo'!$N$1032:$AG$1032,,,$C$3,)*OFFSET('Solic. Aditivo'!$K$1031,,,$C$3,))))</f>
        <v>0</v>
      </c>
      <c r="N140" s="158">
        <f t="shared" ca="1" si="11"/>
        <v>0</v>
      </c>
      <c r="O140" s="150">
        <f t="shared" ca="1" si="9"/>
        <v>0</v>
      </c>
      <c r="P140" s="150"/>
      <c r="Q140" s="100"/>
    </row>
    <row r="141" spans="1:17" ht="25.15" customHeight="1">
      <c r="A141" s="91"/>
      <c r="B141" s="94" t="str">
        <f>IF($H141="","",_xlfn.IFNA(MATCH($H141,Orçamento!U:U,)-5,""))</f>
        <v/>
      </c>
      <c r="C141" s="95" t="str">
        <f t="shared" si="5"/>
        <v/>
      </c>
      <c r="D141" s="95"/>
      <c r="F141" s="101" t="s">
        <v>2029</v>
      </c>
      <c r="G141" s="102" t="s">
        <v>2047</v>
      </c>
      <c r="H141" s="103" t="s">
        <v>2062</v>
      </c>
      <c r="I141" s="104" t="s">
        <v>2063</v>
      </c>
      <c r="J141" s="135" t="str">
        <f t="shared" ca="1" si="10"/>
        <v/>
      </c>
      <c r="K141" s="141" cm="1">
        <f t="array" aca="1" ref="K141" ca="1">IF($H141="",0,IF($B141="",0,SUM(IF(OFFSET(Orçamento!$U$5,$B141,,$C141,)=$H141,OFFSET(Orçamento!$H$5,$B141,,$C141,)*OFFSET(Orçamento!$T$5,$B141,,$C141,)))))</f>
        <v>0</v>
      </c>
      <c r="L141" s="132">
        <f t="shared" ca="1" si="7"/>
        <v>0</v>
      </c>
      <c r="M141" s="147">
        <f t="array" aca="1" ref="M141" ca="1">IF($H141="",0,SUM(IF(OFFSET('Solic. Aditivo'!$N$1031:$AG$1031,,,$C$3,)=$H141,OFFSET('Solic. Aditivo'!$N$1032:$AG$1032,,,$C$3,)*OFFSET('Solic. Aditivo'!$K$1031,,,$C$3,))))</f>
        <v>0</v>
      </c>
      <c r="N141" s="158">
        <f t="shared" ca="1" si="11"/>
        <v>0</v>
      </c>
      <c r="O141" s="150">
        <f t="shared" ca="1" si="9"/>
        <v>0</v>
      </c>
      <c r="P141" s="150"/>
      <c r="Q141" s="100"/>
    </row>
    <row r="142" spans="1:17" ht="25.15" customHeight="1">
      <c r="A142" s="91"/>
      <c r="B142" s="94" t="str">
        <f>IF($H142="","",_xlfn.IFNA(MATCH($H142,Orçamento!U:U,)-5,""))</f>
        <v/>
      </c>
      <c r="C142" s="95" t="str">
        <f t="shared" si="5"/>
        <v/>
      </c>
      <c r="D142" s="95"/>
      <c r="F142" s="101" t="s">
        <v>2029</v>
      </c>
      <c r="G142" s="102" t="s">
        <v>2047</v>
      </c>
      <c r="H142" s="103" t="s">
        <v>2064</v>
      </c>
      <c r="I142" s="104" t="s">
        <v>2065</v>
      </c>
      <c r="J142" s="135" t="str">
        <f t="shared" ca="1" si="10"/>
        <v/>
      </c>
      <c r="K142" s="141" cm="1">
        <f t="array" aca="1" ref="K142" ca="1">IF($H142="",0,IF($B142="",0,SUM(IF(OFFSET(Orçamento!$U$5,$B142,,$C142,)=$H142,OFFSET(Orçamento!$H$5,$B142,,$C142,)*OFFSET(Orçamento!$T$5,$B142,,$C142,)))))</f>
        <v>0</v>
      </c>
      <c r="L142" s="132">
        <f t="shared" ca="1" si="7"/>
        <v>0</v>
      </c>
      <c r="M142" s="147">
        <f t="array" aca="1" ref="M142" ca="1">IF($H142="",0,SUM(IF(OFFSET('Solic. Aditivo'!$N$1031:$AG$1031,,,$C$3,)=$H142,OFFSET('Solic. Aditivo'!$N$1032:$AG$1032,,,$C$3,)*OFFSET('Solic. Aditivo'!$K$1031,,,$C$3,))))</f>
        <v>0</v>
      </c>
      <c r="N142" s="158">
        <f t="shared" ca="1" si="11"/>
        <v>0</v>
      </c>
      <c r="O142" s="150">
        <f t="shared" ca="1" si="9"/>
        <v>0</v>
      </c>
      <c r="P142" s="150"/>
      <c r="Q142" s="100"/>
    </row>
    <row r="143" spans="1:17" ht="25.15" customHeight="1">
      <c r="A143" s="91"/>
      <c r="B143" s="94">
        <f>IF($H143="","",_xlfn.IFNA(MATCH($H143,Orçamento!U:U,)-5,""))</f>
        <v>4329</v>
      </c>
      <c r="C143" s="95">
        <f t="shared" si="5"/>
        <v>214</v>
      </c>
      <c r="D143" s="95"/>
      <c r="F143" s="101" t="s">
        <v>2029</v>
      </c>
      <c r="G143" s="102" t="s">
        <v>2047</v>
      </c>
      <c r="H143" s="103" t="s">
        <v>1601</v>
      </c>
      <c r="I143" s="104" t="s">
        <v>1602</v>
      </c>
      <c r="J143" s="135" t="str">
        <f t="shared" ca="1" si="10"/>
        <v/>
      </c>
      <c r="K143" s="141" cm="1">
        <f t="array" aca="1" ref="K143" ca="1">IF($H143="",0,IF($B143="",0,SUM(IF(OFFSET(Orçamento!$U$5,$B143,,$C143,)=$H143,OFFSET(Orçamento!$H$5,$B143,,$C143,)*OFFSET(Orçamento!$T$5,$B143,,$C143,)))))</f>
        <v>0</v>
      </c>
      <c r="L143" s="132">
        <f t="shared" ca="1" si="7"/>
        <v>0</v>
      </c>
      <c r="M143" s="147">
        <f t="array" aca="1" ref="M143" ca="1">IF($H143="",0,SUM(IF(OFFSET('Solic. Aditivo'!$N$1031:$AG$1031,,,$C$3,)=$H143,OFFSET('Solic. Aditivo'!$N$1032:$AG$1032,,,$C$3,)*OFFSET('Solic. Aditivo'!$K$1031,,,$C$3,))))</f>
        <v>0</v>
      </c>
      <c r="N143" s="158">
        <f t="shared" ca="1" si="11"/>
        <v>0</v>
      </c>
      <c r="O143" s="150">
        <f t="shared" ca="1" si="9"/>
        <v>0</v>
      </c>
      <c r="P143" s="150"/>
      <c r="Q143" s="100"/>
    </row>
    <row r="144" spans="1:17" ht="25.15" customHeight="1">
      <c r="A144" s="91"/>
      <c r="B144" s="94">
        <f>IF($H144="","",_xlfn.IFNA(MATCH($H144,Orçamento!U:U,)-5,""))</f>
        <v>4355</v>
      </c>
      <c r="C144" s="95">
        <f t="shared" si="5"/>
        <v>188</v>
      </c>
      <c r="D144" s="95"/>
      <c r="F144" s="101" t="s">
        <v>2029</v>
      </c>
      <c r="G144" s="102" t="s">
        <v>2047</v>
      </c>
      <c r="H144" s="103" t="s">
        <v>1609</v>
      </c>
      <c r="I144" s="104" t="s">
        <v>1610</v>
      </c>
      <c r="J144" s="135" t="str">
        <f t="shared" ca="1" si="10"/>
        <v/>
      </c>
      <c r="K144" s="141" cm="1">
        <f t="array" aca="1" ref="K144" ca="1">IF($H144="",0,IF($B144="",0,SUM(IF(OFFSET(Orçamento!$U$5,$B144,,$C144,)=$H144,OFFSET(Orçamento!$H$5,$B144,,$C144,)*OFFSET(Orçamento!$T$5,$B144,,$C144,)))))</f>
        <v>0</v>
      </c>
      <c r="L144" s="132">
        <f t="shared" ca="1" si="7"/>
        <v>0</v>
      </c>
      <c r="M144" s="147">
        <f t="array" aca="1" ref="M144" ca="1">IF($H144="",0,SUM(IF(OFFSET('Solic. Aditivo'!$N$1031:$AG$1031,,,$C$3,)=$H144,OFFSET('Solic. Aditivo'!$N$1032:$AG$1032,,,$C$3,)*OFFSET('Solic. Aditivo'!$K$1031,,,$C$3,))))</f>
        <v>0</v>
      </c>
      <c r="N144" s="158">
        <f t="shared" ca="1" si="11"/>
        <v>0</v>
      </c>
      <c r="O144" s="150">
        <f t="shared" ca="1" si="9"/>
        <v>0</v>
      </c>
      <c r="P144" s="150"/>
      <c r="Q144" s="100"/>
    </row>
    <row r="145" spans="1:17" ht="25.15" customHeight="1">
      <c r="A145" s="91"/>
      <c r="B145" s="94">
        <f>IF($H145="","",_xlfn.IFNA(MATCH($H145,Orçamento!U:U,)-5,""))</f>
        <v>4305</v>
      </c>
      <c r="C145" s="95">
        <f t="shared" si="5"/>
        <v>238</v>
      </c>
      <c r="D145" s="95"/>
      <c r="F145" s="101" t="s">
        <v>2029</v>
      </c>
      <c r="G145" s="102" t="s">
        <v>2047</v>
      </c>
      <c r="H145" s="103" t="s">
        <v>1644</v>
      </c>
      <c r="I145" s="104" t="s">
        <v>1645</v>
      </c>
      <c r="J145" s="135" t="str">
        <f t="shared" ca="1" si="10"/>
        <v/>
      </c>
      <c r="K145" s="141" cm="1">
        <f t="array" aca="1" ref="K145" ca="1">IF($H145="",0,IF($B145="",0,SUM(IF(OFFSET(Orçamento!$U$5,$B145,,$C145,)=$H145,OFFSET(Orçamento!$H$5,$B145,,$C145,)*OFFSET(Orçamento!$T$5,$B145,,$C145,)))))</f>
        <v>0</v>
      </c>
      <c r="L145" s="132">
        <f t="shared" ca="1" si="7"/>
        <v>0</v>
      </c>
      <c r="M145" s="147">
        <f t="array" aca="1" ref="M145" ca="1">IF($H145="",0,SUM(IF(OFFSET('Solic. Aditivo'!$N$1031:$AG$1031,,,$C$3,)=$H145,OFFSET('Solic. Aditivo'!$N$1032:$AG$1032,,,$C$3,)*OFFSET('Solic. Aditivo'!$K$1031,,,$C$3,))))</f>
        <v>0</v>
      </c>
      <c r="N145" s="158">
        <f t="shared" ca="1" si="11"/>
        <v>0</v>
      </c>
      <c r="O145" s="150">
        <f t="shared" ca="1" si="9"/>
        <v>0</v>
      </c>
      <c r="P145" s="150"/>
      <c r="Q145" s="100"/>
    </row>
    <row r="146" spans="1:17" ht="25.15" customHeight="1">
      <c r="A146" s="91"/>
      <c r="B146" s="94" t="str">
        <f>IF($H146="","",_xlfn.IFNA(MATCH($H146,Orçamento!U:U,)-5,""))</f>
        <v/>
      </c>
      <c r="C146" s="95" t="str">
        <f t="shared" si="5"/>
        <v/>
      </c>
      <c r="D146" s="95"/>
      <c r="F146" s="101" t="s">
        <v>2029</v>
      </c>
      <c r="G146" s="102" t="s">
        <v>2047</v>
      </c>
      <c r="H146" s="103" t="s">
        <v>2066</v>
      </c>
      <c r="I146" s="104" t="s">
        <v>2067</v>
      </c>
      <c r="J146" s="135" t="str">
        <f t="shared" ca="1" si="10"/>
        <v/>
      </c>
      <c r="K146" s="141" cm="1">
        <f t="array" aca="1" ref="K146" ca="1">IF($H146="",0,IF($B146="",0,SUM(IF(OFFSET(Orçamento!$U$5,$B146,,$C146,)=$H146,OFFSET(Orçamento!$H$5,$B146,,$C146,)*OFFSET(Orçamento!$T$5,$B146,,$C146,)))))</f>
        <v>0</v>
      </c>
      <c r="L146" s="132">
        <f t="shared" ca="1" si="7"/>
        <v>0</v>
      </c>
      <c r="M146" s="147">
        <f t="array" aca="1" ref="M146" ca="1">IF($H146="",0,SUM(IF(OFFSET('Solic. Aditivo'!$N$1031:$AG$1031,,,$C$3,)=$H146,OFFSET('Solic. Aditivo'!$N$1032:$AG$1032,,,$C$3,)*OFFSET('Solic. Aditivo'!$K$1031,,,$C$3,))))</f>
        <v>0</v>
      </c>
      <c r="N146" s="158">
        <f t="shared" ca="1" si="11"/>
        <v>0</v>
      </c>
      <c r="O146" s="150">
        <f t="shared" ca="1" si="9"/>
        <v>0</v>
      </c>
      <c r="P146" s="150"/>
      <c r="Q146" s="100"/>
    </row>
    <row r="147" spans="1:17" ht="25.15" customHeight="1">
      <c r="A147" s="91"/>
      <c r="B147" s="94">
        <f>IF($H147="","",_xlfn.IFNA(MATCH($H147,Orçamento!U:U,)-5,""))</f>
        <v>4310</v>
      </c>
      <c r="C147" s="95">
        <f t="shared" si="5"/>
        <v>233</v>
      </c>
      <c r="D147" s="95"/>
      <c r="F147" s="101" t="s">
        <v>2029</v>
      </c>
      <c r="G147" s="102" t="s">
        <v>2047</v>
      </c>
      <c r="H147" s="103" t="s">
        <v>1588</v>
      </c>
      <c r="I147" s="104" t="s">
        <v>1589</v>
      </c>
      <c r="J147" s="135" t="str">
        <f t="shared" ca="1" si="10"/>
        <v/>
      </c>
      <c r="K147" s="141" cm="1">
        <f t="array" aca="1" ref="K147" ca="1">IF($H147="",0,IF($B147="",0,SUM(IF(OFFSET(Orçamento!$U$5,$B147,,$C147,)=$H147,OFFSET(Orçamento!$H$5,$B147,,$C147,)*OFFSET(Orçamento!$T$5,$B147,,$C147,)))))</f>
        <v>0</v>
      </c>
      <c r="L147" s="132">
        <f t="shared" ca="1" si="7"/>
        <v>0</v>
      </c>
      <c r="M147" s="147">
        <f t="array" aca="1" ref="M147" ca="1">IF($H147="",0,SUM(IF(OFFSET('Solic. Aditivo'!$N$1031:$AG$1031,,,$C$3,)=$H147,OFFSET('Solic. Aditivo'!$N$1032:$AG$1032,,,$C$3,)*OFFSET('Solic. Aditivo'!$K$1031,,,$C$3,))))</f>
        <v>0</v>
      </c>
      <c r="N147" s="158">
        <f t="shared" ca="1" si="11"/>
        <v>0</v>
      </c>
      <c r="O147" s="150">
        <f t="shared" ca="1" si="9"/>
        <v>0</v>
      </c>
      <c r="P147" s="150"/>
      <c r="Q147" s="100"/>
    </row>
    <row r="148" spans="1:17" ht="25.15" customHeight="1">
      <c r="A148" s="91"/>
      <c r="B148" s="94">
        <f>IF($H148="","",_xlfn.IFNA(MATCH($H148,Orçamento!U:U,)-5,""))</f>
        <v>4312</v>
      </c>
      <c r="C148" s="95">
        <f t="shared" si="5"/>
        <v>231</v>
      </c>
      <c r="D148" s="95"/>
      <c r="F148" s="101" t="s">
        <v>2029</v>
      </c>
      <c r="G148" s="102" t="s">
        <v>2047</v>
      </c>
      <c r="H148" s="103" t="s">
        <v>1591</v>
      </c>
      <c r="I148" s="104" t="s">
        <v>1592</v>
      </c>
      <c r="J148" s="135" t="str">
        <f t="shared" ca="1" si="10"/>
        <v/>
      </c>
      <c r="K148" s="141" cm="1">
        <f t="array" aca="1" ref="K148" ca="1">IF($H148="",0,IF($B148="",0,SUM(IF(OFFSET(Orçamento!$U$5,$B148,,$C148,)=$H148,OFFSET(Orçamento!$H$5,$B148,,$C148,)*OFFSET(Orçamento!$T$5,$B148,,$C148,)))))</f>
        <v>0</v>
      </c>
      <c r="L148" s="132">
        <f t="shared" ca="1" si="7"/>
        <v>0</v>
      </c>
      <c r="M148" s="147">
        <f t="array" aca="1" ref="M148" ca="1">IF($H148="",0,SUM(IF(OFFSET('Solic. Aditivo'!$N$1031:$AG$1031,,,$C$3,)=$H148,OFFSET('Solic. Aditivo'!$N$1032:$AG$1032,,,$C$3,)*OFFSET('Solic. Aditivo'!$K$1031,,,$C$3,))))</f>
        <v>0</v>
      </c>
      <c r="N148" s="158">
        <f t="shared" ca="1" si="11"/>
        <v>0</v>
      </c>
      <c r="O148" s="150">
        <f t="shared" ca="1" si="9"/>
        <v>0</v>
      </c>
      <c r="P148" s="150"/>
      <c r="Q148" s="100"/>
    </row>
    <row r="149" spans="1:17" ht="25.15" customHeight="1">
      <c r="A149" s="91"/>
      <c r="B149" s="94" t="str">
        <f>IF($H149="","",_xlfn.IFNA(MATCH($H149,Orçamento!U:U,)-5,""))</f>
        <v/>
      </c>
      <c r="C149" s="95" t="str">
        <f t="shared" si="5"/>
        <v/>
      </c>
      <c r="D149" s="95"/>
      <c r="F149" s="101" t="s">
        <v>2029</v>
      </c>
      <c r="G149" s="102" t="s">
        <v>2047</v>
      </c>
      <c r="H149" s="103" t="s">
        <v>2068</v>
      </c>
      <c r="I149" s="104" t="s">
        <v>2069</v>
      </c>
      <c r="J149" s="135" t="str">
        <f t="shared" ca="1" si="10"/>
        <v/>
      </c>
      <c r="K149" s="141" cm="1">
        <f t="array" aca="1" ref="K149" ca="1">IF($H149="",0,IF($B149="",0,SUM(IF(OFFSET(Orçamento!$U$5,$B149,,$C149,)=$H149,OFFSET(Orçamento!$H$5,$B149,,$C149,)*OFFSET(Orçamento!$T$5,$B149,,$C149,)))))</f>
        <v>0</v>
      </c>
      <c r="L149" s="132">
        <f t="shared" ca="1" si="7"/>
        <v>0</v>
      </c>
      <c r="M149" s="147">
        <f t="array" aca="1" ref="M149" ca="1">IF($H149="",0,SUM(IF(OFFSET('Solic. Aditivo'!$N$1031:$AG$1031,,,$C$3,)=$H149,OFFSET('Solic. Aditivo'!$N$1032:$AG$1032,,,$C$3,)*OFFSET('Solic. Aditivo'!$K$1031,,,$C$3,))))</f>
        <v>0</v>
      </c>
      <c r="N149" s="158">
        <f t="shared" ca="1" si="11"/>
        <v>0</v>
      </c>
      <c r="O149" s="150">
        <f t="shared" ca="1" si="9"/>
        <v>0</v>
      </c>
      <c r="P149" s="150"/>
      <c r="Q149" s="100"/>
    </row>
    <row r="150" spans="1:17" ht="25.15" customHeight="1">
      <c r="A150" s="91"/>
      <c r="B150" s="94">
        <f>IF($H150="","",_xlfn.IFNA(MATCH($H150,Orçamento!U:U,)-5,""))</f>
        <v>4335</v>
      </c>
      <c r="C150" s="95">
        <f t="shared" si="5"/>
        <v>208</v>
      </c>
      <c r="D150" s="95"/>
      <c r="F150" s="101" t="s">
        <v>2029</v>
      </c>
      <c r="G150" s="102" t="s">
        <v>2047</v>
      </c>
      <c r="H150" s="103" t="s">
        <v>1604</v>
      </c>
      <c r="I150" s="104" t="s">
        <v>1605</v>
      </c>
      <c r="J150" s="135" t="str">
        <f t="shared" ca="1" si="10"/>
        <v/>
      </c>
      <c r="K150" s="141" cm="1">
        <f t="array" aca="1" ref="K150" ca="1">IF($H150="",0,IF($B150="",0,SUM(IF(OFFSET(Orçamento!$U$5,$B150,,$C150,)=$H150,OFFSET(Orçamento!$H$5,$B150,,$C150,)*OFFSET(Orçamento!$T$5,$B150,,$C150,)))))</f>
        <v>0</v>
      </c>
      <c r="L150" s="132">
        <f t="shared" ca="1" si="7"/>
        <v>0</v>
      </c>
      <c r="M150" s="147">
        <f t="array" aca="1" ref="M150" ca="1">IF($H150="",0,SUM(IF(OFFSET('Solic. Aditivo'!$N$1031:$AG$1031,,,$C$3,)=$H150,OFFSET('Solic. Aditivo'!$N$1032:$AG$1032,,,$C$3,)*OFFSET('Solic. Aditivo'!$K$1031,,,$C$3,))))</f>
        <v>0</v>
      </c>
      <c r="N150" s="158">
        <f t="shared" ca="1" si="11"/>
        <v>0</v>
      </c>
      <c r="O150" s="150">
        <f t="shared" ca="1" si="9"/>
        <v>0</v>
      </c>
      <c r="P150" s="150"/>
      <c r="Q150" s="100"/>
    </row>
    <row r="151" spans="1:17" ht="25.15" customHeight="1">
      <c r="A151" s="91"/>
      <c r="B151" s="94" t="str">
        <f>IF($H151="","",_xlfn.IFNA(MATCH($H151,Orçamento!U:U,)-5,""))</f>
        <v/>
      </c>
      <c r="C151" s="95" t="str">
        <f t="shared" si="5"/>
        <v/>
      </c>
      <c r="D151" s="95"/>
      <c r="F151" s="101" t="s">
        <v>2029</v>
      </c>
      <c r="G151" s="102" t="s">
        <v>2047</v>
      </c>
      <c r="H151" s="103" t="s">
        <v>2070</v>
      </c>
      <c r="I151" s="104" t="s">
        <v>2071</v>
      </c>
      <c r="J151" s="135" t="str">
        <f t="shared" ca="1" si="10"/>
        <v/>
      </c>
      <c r="K151" s="141" cm="1">
        <f t="array" aca="1" ref="K151" ca="1">IF($H151="",0,IF($B151="",0,SUM(IF(OFFSET(Orçamento!$U$5,$B151,,$C151,)=$H151,OFFSET(Orçamento!$H$5,$B151,,$C151,)*OFFSET(Orçamento!$T$5,$B151,,$C151,)))))</f>
        <v>0</v>
      </c>
      <c r="L151" s="132">
        <f t="shared" ca="1" si="7"/>
        <v>0</v>
      </c>
      <c r="M151" s="147">
        <f t="array" aca="1" ref="M151" ca="1">IF($H151="",0,SUM(IF(OFFSET('Solic. Aditivo'!$N$1031:$AG$1031,,,$C$3,)=$H151,OFFSET('Solic. Aditivo'!$N$1032:$AG$1032,,,$C$3,)*OFFSET('Solic. Aditivo'!$K$1031,,,$C$3,))))</f>
        <v>0</v>
      </c>
      <c r="N151" s="158">
        <f t="shared" ca="1" si="11"/>
        <v>0</v>
      </c>
      <c r="O151" s="150">
        <f t="shared" ca="1" si="9"/>
        <v>0</v>
      </c>
      <c r="P151" s="150"/>
      <c r="Q151" s="100"/>
    </row>
    <row r="152" spans="1:17" ht="25.15" customHeight="1">
      <c r="A152" s="91"/>
      <c r="B152" s="94">
        <f>IF($H152="","",_xlfn.IFNA(MATCH($H152,Orçamento!U:U,)-5,""))</f>
        <v>4357</v>
      </c>
      <c r="C152" s="95">
        <f t="shared" si="5"/>
        <v>186</v>
      </c>
      <c r="D152" s="95"/>
      <c r="F152" s="101" t="s">
        <v>2029</v>
      </c>
      <c r="G152" s="102" t="s">
        <v>2047</v>
      </c>
      <c r="H152" s="103" t="s">
        <v>1620</v>
      </c>
      <c r="I152" s="104" t="s">
        <v>1621</v>
      </c>
      <c r="J152" s="135" t="str">
        <f t="shared" ca="1" si="10"/>
        <v/>
      </c>
      <c r="K152" s="141" cm="1">
        <f t="array" aca="1" ref="K152" ca="1">IF($H152="",0,IF($B152="",0,SUM(IF(OFFSET(Orçamento!$U$5,$B152,,$C152,)=$H152,OFFSET(Orçamento!$H$5,$B152,,$C152,)*OFFSET(Orçamento!$T$5,$B152,,$C152,)))))</f>
        <v>0</v>
      </c>
      <c r="L152" s="132">
        <f t="shared" ca="1" si="7"/>
        <v>0</v>
      </c>
      <c r="M152" s="147">
        <f t="array" aca="1" ref="M152" ca="1">IF($H152="",0,SUM(IF(OFFSET('Solic. Aditivo'!$N$1031:$AG$1031,,,$C$3,)=$H152,OFFSET('Solic. Aditivo'!$N$1032:$AG$1032,,,$C$3,)*OFFSET('Solic. Aditivo'!$K$1031,,,$C$3,))))</f>
        <v>0</v>
      </c>
      <c r="N152" s="158">
        <f t="shared" ca="1" si="11"/>
        <v>0</v>
      </c>
      <c r="O152" s="150">
        <f t="shared" ca="1" si="9"/>
        <v>0</v>
      </c>
      <c r="P152" s="150"/>
      <c r="Q152" s="100"/>
    </row>
    <row r="153" spans="1:17" ht="25.15" customHeight="1">
      <c r="A153" s="91"/>
      <c r="B153" s="94">
        <f>IF($H153="","",_xlfn.IFNA(MATCH($H153,Orçamento!U:U,)-5,""))</f>
        <v>4363</v>
      </c>
      <c r="C153" s="95">
        <f t="shared" si="5"/>
        <v>180</v>
      </c>
      <c r="D153" s="95"/>
      <c r="F153" s="101" t="s">
        <v>2029</v>
      </c>
      <c r="G153" s="102" t="s">
        <v>2047</v>
      </c>
      <c r="H153" s="103" t="s">
        <v>1614</v>
      </c>
      <c r="I153" s="104" t="s">
        <v>1615</v>
      </c>
      <c r="J153" s="135" t="str">
        <f t="shared" ca="1" si="10"/>
        <v/>
      </c>
      <c r="K153" s="141" cm="1">
        <f t="array" aca="1" ref="K153" ca="1">IF($H153="",0,IF($B153="",0,SUM(IF(OFFSET(Orçamento!$U$5,$B153,,$C153,)=$H153,OFFSET(Orçamento!$H$5,$B153,,$C153,)*OFFSET(Orçamento!$T$5,$B153,,$C153,)))))</f>
        <v>0</v>
      </c>
      <c r="L153" s="132">
        <f t="shared" ca="1" si="7"/>
        <v>0</v>
      </c>
      <c r="M153" s="147">
        <f t="array" aca="1" ref="M153" ca="1">IF($H153="",0,SUM(IF(OFFSET('Solic. Aditivo'!$N$1031:$AG$1031,,,$C$3,)=$H153,OFFSET('Solic. Aditivo'!$N$1032:$AG$1032,,,$C$3,)*OFFSET('Solic. Aditivo'!$K$1031,,,$C$3,))))</f>
        <v>0</v>
      </c>
      <c r="N153" s="158">
        <f t="shared" ca="1" si="11"/>
        <v>0</v>
      </c>
      <c r="O153" s="150">
        <f t="shared" ca="1" si="9"/>
        <v>0</v>
      </c>
      <c r="P153" s="150"/>
      <c r="Q153" s="100"/>
    </row>
    <row r="154" spans="1:17" ht="25.15" customHeight="1">
      <c r="A154" s="91"/>
      <c r="B154" s="94">
        <f>IF($H154="","",_xlfn.IFNA(MATCH($H154,Orçamento!U:U,)-5,""))</f>
        <v>4364</v>
      </c>
      <c r="C154" s="95">
        <f t="shared" si="5"/>
        <v>179</v>
      </c>
      <c r="D154" s="95"/>
      <c r="F154" s="101" t="s">
        <v>2029</v>
      </c>
      <c r="G154" s="102" t="s">
        <v>2047</v>
      </c>
      <c r="H154" s="103" t="s">
        <v>1618</v>
      </c>
      <c r="I154" s="104" t="s">
        <v>1617</v>
      </c>
      <c r="J154" s="135" t="str">
        <f t="shared" ca="1" si="10"/>
        <v/>
      </c>
      <c r="K154" s="141" cm="1">
        <f t="array" aca="1" ref="K154" ca="1">IF($H154="",0,IF($B154="",0,SUM(IF(OFFSET(Orçamento!$U$5,$B154,,$C154,)=$H154,OFFSET(Orçamento!$H$5,$B154,,$C154,)*OFFSET(Orçamento!$T$5,$B154,,$C154,)))))</f>
        <v>0</v>
      </c>
      <c r="L154" s="132">
        <f t="shared" ca="1" si="7"/>
        <v>0</v>
      </c>
      <c r="M154" s="147">
        <f t="array" aca="1" ref="M154" ca="1">IF($H154="",0,SUM(IF(OFFSET('Solic. Aditivo'!$N$1031:$AG$1031,,,$C$3,)=$H154,OFFSET('Solic. Aditivo'!$N$1032:$AG$1032,,,$C$3,)*OFFSET('Solic. Aditivo'!$K$1031,,,$C$3,))))</f>
        <v>0</v>
      </c>
      <c r="N154" s="158">
        <f t="shared" ca="1" si="11"/>
        <v>0</v>
      </c>
      <c r="O154" s="150">
        <f t="shared" ca="1" si="9"/>
        <v>0</v>
      </c>
      <c r="P154" s="150"/>
      <c r="Q154" s="100"/>
    </row>
    <row r="155" spans="1:17" ht="25.15" customHeight="1">
      <c r="A155" s="91"/>
      <c r="B155" s="94">
        <f>IF($H155="","",_xlfn.IFNA(MATCH($H155,Orçamento!U:U,)-5,""))</f>
        <v>4368</v>
      </c>
      <c r="C155" s="95">
        <f t="shared" si="5"/>
        <v>175</v>
      </c>
      <c r="D155" s="95"/>
      <c r="F155" s="101" t="s">
        <v>2029</v>
      </c>
      <c r="G155" s="102" t="s">
        <v>2047</v>
      </c>
      <c r="H155" s="103" t="s">
        <v>1640</v>
      </c>
      <c r="I155" s="104" t="s">
        <v>1641</v>
      </c>
      <c r="J155" s="135" t="str">
        <f t="shared" ca="1" si="10"/>
        <v/>
      </c>
      <c r="K155" s="141" cm="1">
        <f t="array" aca="1" ref="K155" ca="1">IF($H155="",0,IF($B155="",0,SUM(IF(OFFSET(Orçamento!$U$5,$B155,,$C155,)=$H155,OFFSET(Orçamento!$H$5,$B155,,$C155,)*OFFSET(Orçamento!$T$5,$B155,,$C155,)))))</f>
        <v>0</v>
      </c>
      <c r="L155" s="132">
        <f t="shared" ca="1" si="7"/>
        <v>0</v>
      </c>
      <c r="M155" s="147">
        <f t="array" aca="1" ref="M155" ca="1">IF($H155="",0,SUM(IF(OFFSET('Solic. Aditivo'!$N$1031:$AG$1031,,,$C$3,)=$H155,OFFSET('Solic. Aditivo'!$N$1032:$AG$1032,,,$C$3,)*OFFSET('Solic. Aditivo'!$K$1031,,,$C$3,))))</f>
        <v>0</v>
      </c>
      <c r="N155" s="158">
        <f t="shared" ca="1" si="11"/>
        <v>0</v>
      </c>
      <c r="O155" s="150">
        <f t="shared" ca="1" si="9"/>
        <v>0</v>
      </c>
      <c r="P155" s="150"/>
      <c r="Q155" s="100"/>
    </row>
    <row r="156" spans="1:17" ht="25.15" customHeight="1">
      <c r="A156" s="91"/>
      <c r="B156" s="94">
        <f>IF($H156="","",_xlfn.IFNA(MATCH($H156,Orçamento!U:U,)-5,""))</f>
        <v>4328</v>
      </c>
      <c r="C156" s="95">
        <f t="shared" si="5"/>
        <v>215</v>
      </c>
      <c r="D156" s="95"/>
      <c r="F156" s="101" t="s">
        <v>2029</v>
      </c>
      <c r="G156" s="102" t="s">
        <v>2047</v>
      </c>
      <c r="H156" s="103" t="s">
        <v>1623</v>
      </c>
      <c r="I156" s="104" t="s">
        <v>1624</v>
      </c>
      <c r="J156" s="135" t="str">
        <f t="shared" ca="1" si="10"/>
        <v/>
      </c>
      <c r="K156" s="141" cm="1">
        <f t="array" aca="1" ref="K156" ca="1">IF($H156="",0,IF($B156="",0,SUM(IF(OFFSET(Orçamento!$U$5,$B156,,$C156,)=$H156,OFFSET(Orçamento!$H$5,$B156,,$C156,)*OFFSET(Orçamento!$T$5,$B156,,$C156,)))))</f>
        <v>0</v>
      </c>
      <c r="L156" s="132">
        <f t="shared" ca="1" si="7"/>
        <v>0</v>
      </c>
      <c r="M156" s="147">
        <f t="array" aca="1" ref="M156" ca="1">IF($H156="",0,SUM(IF(OFFSET('Solic. Aditivo'!$N$1031:$AG$1031,,,$C$3,)=$H156,OFFSET('Solic. Aditivo'!$N$1032:$AG$1032,,,$C$3,)*OFFSET('Solic. Aditivo'!$K$1031,,,$C$3,))))</f>
        <v>0</v>
      </c>
      <c r="N156" s="158">
        <f t="shared" ca="1" si="11"/>
        <v>0</v>
      </c>
      <c r="O156" s="150">
        <f t="shared" ca="1" si="9"/>
        <v>0</v>
      </c>
      <c r="P156" s="150"/>
      <c r="Q156" s="100"/>
    </row>
    <row r="157" spans="1:17" ht="25.15" customHeight="1">
      <c r="A157" s="91"/>
      <c r="B157" s="94">
        <f>IF($H157="","",_xlfn.IFNA(MATCH($H157,Orçamento!U:U,)-5,""))</f>
        <v>4356</v>
      </c>
      <c r="C157" s="95">
        <f t="shared" si="5"/>
        <v>187</v>
      </c>
      <c r="D157" s="95"/>
      <c r="F157" s="101" t="s">
        <v>2029</v>
      </c>
      <c r="G157" s="102" t="s">
        <v>2047</v>
      </c>
      <c r="H157" s="103" t="s">
        <v>2072</v>
      </c>
      <c r="I157" s="104" t="s">
        <v>2073</v>
      </c>
      <c r="J157" s="135" t="str">
        <f t="shared" ca="1" si="10"/>
        <v/>
      </c>
      <c r="K157" s="141" cm="1">
        <f t="array" aca="1" ref="K157" ca="1">IF($H157="",0,IF($B157="",0,SUM(IF(OFFSET(Orçamento!$U$5,$B157,,$C157,)=$H157,OFFSET(Orçamento!$H$5,$B157,,$C157,)*OFFSET(Orçamento!$T$5,$B157,,$C157,)))))</f>
        <v>0</v>
      </c>
      <c r="L157" s="132">
        <f t="shared" ca="1" si="7"/>
        <v>0</v>
      </c>
      <c r="M157" s="147">
        <f t="array" aca="1" ref="M157" ca="1">IF($H157="",0,SUM(IF(OFFSET('Solic. Aditivo'!$N$1031:$AG$1031,,,$C$3,)=$H157,OFFSET('Solic. Aditivo'!$N$1032:$AG$1032,,,$C$3,)*OFFSET('Solic. Aditivo'!$K$1031,,,$C$3,))))</f>
        <v>0</v>
      </c>
      <c r="N157" s="158">
        <f t="shared" ca="1" si="11"/>
        <v>0</v>
      </c>
      <c r="O157" s="150">
        <f t="shared" ca="1" si="9"/>
        <v>0</v>
      </c>
      <c r="P157" s="150"/>
      <c r="Q157" s="100"/>
    </row>
    <row r="158" spans="1:17" ht="25.15" customHeight="1">
      <c r="A158" s="91"/>
      <c r="B158" s="94" t="str">
        <f>IF($H158="","",_xlfn.IFNA(MATCH($H158,Orçamento!U:U,)-5,""))</f>
        <v/>
      </c>
      <c r="C158" s="95" t="str">
        <f t="shared" si="5"/>
        <v/>
      </c>
      <c r="D158" s="95"/>
      <c r="F158" s="101" t="s">
        <v>2029</v>
      </c>
      <c r="G158" s="102" t="s">
        <v>2047</v>
      </c>
      <c r="H158" s="103" t="s">
        <v>2074</v>
      </c>
      <c r="I158" s="104" t="s">
        <v>2075</v>
      </c>
      <c r="J158" s="135" t="str">
        <f t="shared" ca="1" si="10"/>
        <v/>
      </c>
      <c r="K158" s="141" cm="1">
        <f t="array" aca="1" ref="K158" ca="1">IF($H158="",0,IF($B158="",0,SUM(IF(OFFSET(Orçamento!$U$5,$B158,,$C158,)=$H158,OFFSET(Orçamento!$H$5,$B158,,$C158,)*OFFSET(Orçamento!$T$5,$B158,,$C158,)))))</f>
        <v>0</v>
      </c>
      <c r="L158" s="132">
        <f t="shared" ca="1" si="7"/>
        <v>0</v>
      </c>
      <c r="M158" s="147">
        <f t="array" aca="1" ref="M158" ca="1">IF($H158="",0,SUM(IF(OFFSET('Solic. Aditivo'!$N$1031:$AG$1031,,,$C$3,)=$H158,OFFSET('Solic. Aditivo'!$N$1032:$AG$1032,,,$C$3,)*OFFSET('Solic. Aditivo'!$K$1031,,,$C$3,))))</f>
        <v>0</v>
      </c>
      <c r="N158" s="158">
        <f t="shared" ca="1" si="11"/>
        <v>0</v>
      </c>
      <c r="O158" s="150">
        <f t="shared" ca="1" si="9"/>
        <v>0</v>
      </c>
      <c r="P158" s="150"/>
      <c r="Q158" s="100"/>
    </row>
    <row r="159" spans="1:17" ht="25.15" customHeight="1">
      <c r="A159" s="91"/>
      <c r="B159" s="94" t="str">
        <f>IF($H159="","",_xlfn.IFNA(MATCH($H159,Orçamento!U:U,)-5,""))</f>
        <v/>
      </c>
      <c r="C159" s="95" t="str">
        <f t="shared" si="5"/>
        <v/>
      </c>
      <c r="D159" s="95"/>
      <c r="F159" s="101" t="s">
        <v>2029</v>
      </c>
      <c r="G159" s="102" t="s">
        <v>2047</v>
      </c>
      <c r="H159" s="103" t="s">
        <v>2076</v>
      </c>
      <c r="I159" s="104" t="s">
        <v>2077</v>
      </c>
      <c r="J159" s="135" t="str">
        <f t="shared" ca="1" si="10"/>
        <v/>
      </c>
      <c r="K159" s="141" cm="1">
        <f t="array" aca="1" ref="K159" ca="1">IF($H159="",0,IF($B159="",0,SUM(IF(OFFSET(Orçamento!$U$5,$B159,,$C159,)=$H159,OFFSET(Orçamento!$H$5,$B159,,$C159,)*OFFSET(Orçamento!$T$5,$B159,,$C159,)))))</f>
        <v>0</v>
      </c>
      <c r="L159" s="132">
        <f t="shared" ca="1" si="7"/>
        <v>0</v>
      </c>
      <c r="M159" s="147">
        <f t="array" aca="1" ref="M159" ca="1">IF($H159="",0,SUM(IF(OFFSET('Solic. Aditivo'!$N$1031:$AG$1031,,,$C$3,)=$H159,OFFSET('Solic. Aditivo'!$N$1032:$AG$1032,,,$C$3,)*OFFSET('Solic. Aditivo'!$K$1031,,,$C$3,))))</f>
        <v>0</v>
      </c>
      <c r="N159" s="158">
        <f t="shared" ca="1" si="11"/>
        <v>0</v>
      </c>
      <c r="O159" s="150">
        <f t="shared" ca="1" si="9"/>
        <v>0</v>
      </c>
      <c r="P159" s="150"/>
      <c r="Q159" s="100"/>
    </row>
    <row r="160" spans="1:17" ht="25.15" customHeight="1">
      <c r="A160" s="91"/>
      <c r="B160" s="94" t="str">
        <f>IF($H160="","",_xlfn.IFNA(MATCH($H160,Orçamento!U:U,)-5,""))</f>
        <v/>
      </c>
      <c r="C160" s="95" t="str">
        <f t="shared" si="5"/>
        <v/>
      </c>
      <c r="D160" s="95"/>
      <c r="F160" s="101" t="s">
        <v>2029</v>
      </c>
      <c r="G160" s="102" t="s">
        <v>2047</v>
      </c>
      <c r="H160" s="103" t="s">
        <v>2078</v>
      </c>
      <c r="I160" s="104" t="s">
        <v>2079</v>
      </c>
      <c r="J160" s="135" t="str">
        <f t="shared" ca="1" si="10"/>
        <v/>
      </c>
      <c r="K160" s="141" cm="1">
        <f t="array" aca="1" ref="K160" ca="1">IF($H160="",0,IF($B160="",0,SUM(IF(OFFSET(Orçamento!$U$5,$B160,,$C160,)=$H160,OFFSET(Orçamento!$H$5,$B160,,$C160,)*OFFSET(Orçamento!$T$5,$B160,,$C160,)))))</f>
        <v>0</v>
      </c>
      <c r="L160" s="132">
        <f t="shared" ca="1" si="7"/>
        <v>0</v>
      </c>
      <c r="M160" s="147">
        <f t="array" aca="1" ref="M160" ca="1">IF($H160="",0,SUM(IF(OFFSET('Solic. Aditivo'!$N$1031:$AG$1031,,,$C$3,)=$H160,OFFSET('Solic. Aditivo'!$N$1032:$AG$1032,,,$C$3,)*OFFSET('Solic. Aditivo'!$K$1031,,,$C$3,))))</f>
        <v>0</v>
      </c>
      <c r="N160" s="158">
        <f t="shared" ca="1" si="11"/>
        <v>0</v>
      </c>
      <c r="O160" s="150">
        <f t="shared" ca="1" si="9"/>
        <v>0</v>
      </c>
      <c r="P160" s="150"/>
      <c r="Q160" s="100"/>
    </row>
    <row r="161" spans="1:17" ht="25.15" customHeight="1">
      <c r="A161" s="91"/>
      <c r="B161" s="94">
        <f>IF($H161="","",_xlfn.IFNA(MATCH($H161,Orçamento!U:U,)-5,""))</f>
        <v>4362</v>
      </c>
      <c r="C161" s="95">
        <f t="shared" si="5"/>
        <v>181</v>
      </c>
      <c r="D161" s="95"/>
      <c r="F161" s="101" t="s">
        <v>2029</v>
      </c>
      <c r="G161" s="102" t="s">
        <v>2047</v>
      </c>
      <c r="H161" s="103" t="s">
        <v>2080</v>
      </c>
      <c r="I161" s="104" t="s">
        <v>2081</v>
      </c>
      <c r="J161" s="135" t="str">
        <f t="shared" ca="1" si="10"/>
        <v/>
      </c>
      <c r="K161" s="141" cm="1">
        <f t="array" aca="1" ref="K161" ca="1">IF($H161="",0,IF($B161="",0,SUM(IF(OFFSET(Orçamento!$U$5,$B161,,$C161,)=$H161,OFFSET(Orçamento!$H$5,$B161,,$C161,)*OFFSET(Orçamento!$T$5,$B161,,$C161,)))))</f>
        <v>0</v>
      </c>
      <c r="L161" s="132">
        <f t="shared" ca="1" si="7"/>
        <v>0</v>
      </c>
      <c r="M161" s="147">
        <f t="array" aca="1" ref="M161" ca="1">IF($H161="",0,SUM(IF(OFFSET('Solic. Aditivo'!$N$1031:$AG$1031,,,$C$3,)=$H161,OFFSET('Solic. Aditivo'!$N$1032:$AG$1032,,,$C$3,)*OFFSET('Solic. Aditivo'!$K$1031,,,$C$3,))))</f>
        <v>0</v>
      </c>
      <c r="N161" s="158">
        <f t="shared" ca="1" si="11"/>
        <v>0</v>
      </c>
      <c r="O161" s="150">
        <f t="shared" ca="1" si="9"/>
        <v>0</v>
      </c>
      <c r="P161" s="150"/>
      <c r="Q161" s="100"/>
    </row>
    <row r="162" spans="1:17" ht="25.15" customHeight="1">
      <c r="A162" s="91"/>
      <c r="B162" s="94">
        <f>IF($H162="","",_xlfn.IFNA(MATCH($H162,Orçamento!U:U,)-5,""))</f>
        <v>4338</v>
      </c>
      <c r="C162" s="95">
        <f t="shared" si="5"/>
        <v>205</v>
      </c>
      <c r="D162" s="95"/>
      <c r="F162" s="101" t="s">
        <v>2029</v>
      </c>
      <c r="G162" s="102" t="s">
        <v>2047</v>
      </c>
      <c r="H162" s="103" t="s">
        <v>2082</v>
      </c>
      <c r="I162" s="104" t="s">
        <v>2083</v>
      </c>
      <c r="J162" s="135" t="str">
        <f t="shared" ca="1" si="10"/>
        <v/>
      </c>
      <c r="K162" s="141" cm="1">
        <f t="array" aca="1" ref="K162" ca="1">IF($H162="",0,IF($B162="",0,SUM(IF(OFFSET(Orçamento!$U$5,$B162,,$C162,)=$H162,OFFSET(Orçamento!$H$5,$B162,,$C162,)*OFFSET(Orçamento!$T$5,$B162,,$C162,)))))</f>
        <v>0</v>
      </c>
      <c r="L162" s="132">
        <f t="shared" ca="1" si="7"/>
        <v>0</v>
      </c>
      <c r="M162" s="147">
        <f t="array" aca="1" ref="M162" ca="1">IF($H162="",0,SUM(IF(OFFSET('Solic. Aditivo'!$N$1031:$AG$1031,,,$C$3,)=$H162,OFFSET('Solic. Aditivo'!$N$1032:$AG$1032,,,$C$3,)*OFFSET('Solic. Aditivo'!$K$1031,,,$C$3,))))</f>
        <v>0</v>
      </c>
      <c r="N162" s="158">
        <f t="shared" ca="1" si="11"/>
        <v>0</v>
      </c>
      <c r="O162" s="150">
        <f t="shared" ca="1" si="9"/>
        <v>0</v>
      </c>
      <c r="P162" s="150"/>
      <c r="Q162" s="100"/>
    </row>
    <row r="163" spans="1:17" ht="25.15" customHeight="1">
      <c r="A163" s="91"/>
      <c r="B163" s="94" t="str">
        <f>IF($H163="","",_xlfn.IFNA(MATCH($H163,Orçamento!U:U,)-5,""))</f>
        <v/>
      </c>
      <c r="C163" s="95" t="str">
        <f t="shared" si="5"/>
        <v/>
      </c>
      <c r="D163" s="95"/>
      <c r="F163" s="106" t="s">
        <v>2029</v>
      </c>
      <c r="G163" s="102" t="s">
        <v>2047</v>
      </c>
      <c r="H163" s="103" t="s">
        <v>2084</v>
      </c>
      <c r="I163" s="104" t="s">
        <v>2085</v>
      </c>
      <c r="J163" s="135" t="str">
        <f t="shared" ca="1" si="10"/>
        <v/>
      </c>
      <c r="K163" s="141" cm="1">
        <f t="array" aca="1" ref="K163" ca="1">IF($H163="",0,IF($B163="",0,SUM(IF(OFFSET(Orçamento!$U$5,$B163,,$C163,)=$H163,OFFSET(Orçamento!$H$5,$B163,,$C163,)*OFFSET(Orçamento!$T$5,$B163,,$C163,)))))</f>
        <v>0</v>
      </c>
      <c r="L163" s="132">
        <f t="shared" ca="1" si="7"/>
        <v>0</v>
      </c>
      <c r="M163" s="147">
        <f t="array" aca="1" ref="M163" ca="1">IF($H163="",0,SUM(IF(OFFSET('Solic. Aditivo'!$N$1031:$AG$1031,,,$C$3,)=$H163,OFFSET('Solic. Aditivo'!$N$1032:$AG$1032,,,$C$3,)*OFFSET('Solic. Aditivo'!$K$1031,,,$C$3,))))</f>
        <v>0</v>
      </c>
      <c r="N163" s="158">
        <f t="shared" ca="1" si="11"/>
        <v>0</v>
      </c>
      <c r="O163" s="150">
        <f t="shared" ca="1" si="9"/>
        <v>0</v>
      </c>
      <c r="P163" s="150"/>
      <c r="Q163" s="100"/>
    </row>
    <row r="164" spans="1:17" ht="25.15" customHeight="1">
      <c r="A164" s="91"/>
      <c r="B164" s="94" t="str">
        <f>IF($H164="","",_xlfn.IFNA(MATCH($H164,Orçamento!U:U,)-5,""))</f>
        <v/>
      </c>
      <c r="C164" s="95" t="str">
        <f t="shared" si="5"/>
        <v/>
      </c>
      <c r="D164" s="95"/>
      <c r="F164" s="101" t="s">
        <v>2029</v>
      </c>
      <c r="G164" s="102" t="s">
        <v>2047</v>
      </c>
      <c r="H164" s="103" t="s">
        <v>2086</v>
      </c>
      <c r="I164" s="104" t="s">
        <v>2087</v>
      </c>
      <c r="J164" s="135" t="str">
        <f t="shared" ca="1" si="10"/>
        <v/>
      </c>
      <c r="K164" s="141" cm="1">
        <f t="array" aca="1" ref="K164" ca="1">IF($H164="",0,IF($B164="",0,SUM(IF(OFFSET(Orçamento!$U$5,$B164,,$C164,)=$H164,OFFSET(Orçamento!$H$5,$B164,,$C164,)*OFFSET(Orçamento!$T$5,$B164,,$C164,)))))</f>
        <v>0</v>
      </c>
      <c r="L164" s="132">
        <f t="shared" ca="1" si="7"/>
        <v>0</v>
      </c>
      <c r="M164" s="147">
        <f t="array" aca="1" ref="M164" ca="1">IF($H164="",0,SUM(IF(OFFSET('Solic. Aditivo'!$N$1031:$AG$1031,,,$C$3,)=$H164,OFFSET('Solic. Aditivo'!$N$1032:$AG$1032,,,$C$3,)*OFFSET('Solic. Aditivo'!$K$1031,,,$C$3,))))</f>
        <v>0</v>
      </c>
      <c r="N164" s="158">
        <f t="shared" ca="1" si="11"/>
        <v>0</v>
      </c>
      <c r="O164" s="150">
        <f t="shared" ca="1" si="9"/>
        <v>0</v>
      </c>
      <c r="P164" s="150"/>
      <c r="Q164" s="100"/>
    </row>
    <row r="165" spans="1:17" ht="25.15" customHeight="1">
      <c r="A165" s="91"/>
      <c r="B165" s="94" t="str">
        <f>IF($H165="","",_xlfn.IFNA(MATCH($H165,Orçamento!U:U,)-5,""))</f>
        <v/>
      </c>
      <c r="C165" s="95" t="str">
        <f t="shared" si="5"/>
        <v/>
      </c>
      <c r="D165" s="95"/>
      <c r="F165" s="101" t="s">
        <v>2029</v>
      </c>
      <c r="G165" s="102" t="s">
        <v>2047</v>
      </c>
      <c r="H165" s="103" t="s">
        <v>1813</v>
      </c>
      <c r="I165" s="104" t="s">
        <v>1814</v>
      </c>
      <c r="J165" s="135" t="str">
        <f t="shared" ca="1" si="10"/>
        <v/>
      </c>
      <c r="K165" s="141" cm="1">
        <f t="array" aca="1" ref="K165" ca="1">IF($H165="",0,IF($B165="",0,SUM(IF(OFFSET(Orçamento!$U$5,$B165,,$C165,)=$H165,OFFSET(Orçamento!$H$5,$B165,,$C165,)*OFFSET(Orçamento!$T$5,$B165,,$C165,)))))</f>
        <v>0</v>
      </c>
      <c r="L165" s="132">
        <f t="shared" ca="1" si="7"/>
        <v>0</v>
      </c>
      <c r="M165" s="147">
        <f t="array" aca="1" ref="M165" ca="1">IF($H165="",0,SUM(IF(OFFSET('Solic. Aditivo'!$N$1031:$AG$1031,,,$C$3,)=$H165,OFFSET('Solic. Aditivo'!$N$1032:$AG$1032,,,$C$3,)*OFFSET('Solic. Aditivo'!$K$1031,,,$C$3,))))</f>
        <v>0</v>
      </c>
      <c r="N165" s="158">
        <f t="shared" ca="1" si="11"/>
        <v>0</v>
      </c>
      <c r="O165" s="150">
        <f t="shared" ca="1" si="9"/>
        <v>0</v>
      </c>
      <c r="P165" s="150"/>
      <c r="Q165" s="100"/>
    </row>
    <row r="166" spans="1:17" ht="25.15" customHeight="1">
      <c r="A166" s="91"/>
      <c r="B166" s="94">
        <f>IF($H166="","",_xlfn.IFNA(MATCH($H166,Orçamento!U:U,)-5,""))</f>
        <v>4361</v>
      </c>
      <c r="C166" s="95">
        <f t="shared" si="5"/>
        <v>182</v>
      </c>
      <c r="D166" s="95"/>
      <c r="F166" s="101" t="s">
        <v>2029</v>
      </c>
      <c r="G166" s="102" t="s">
        <v>2047</v>
      </c>
      <c r="H166" s="103" t="s">
        <v>2088</v>
      </c>
      <c r="I166" s="104" t="s">
        <v>2089</v>
      </c>
      <c r="J166" s="135" t="str">
        <f t="shared" ca="1" si="10"/>
        <v/>
      </c>
      <c r="K166" s="141" cm="1">
        <f t="array" aca="1" ref="K166" ca="1">IF($H166="",0,IF($B166="",0,SUM(IF(OFFSET(Orçamento!$U$5,$B166,,$C166,)=$H166,OFFSET(Orçamento!$H$5,$B166,,$C166,)*OFFSET(Orçamento!$T$5,$B166,,$C166,)))))</f>
        <v>0</v>
      </c>
      <c r="L166" s="132">
        <f t="shared" ca="1" si="7"/>
        <v>0</v>
      </c>
      <c r="M166" s="147">
        <f t="array" aca="1" ref="M166" ca="1">IF($H166="",0,SUM(IF(OFFSET('Solic. Aditivo'!$N$1031:$AG$1031,,,$C$3,)=$H166,OFFSET('Solic. Aditivo'!$N$1032:$AG$1032,,,$C$3,)*OFFSET('Solic. Aditivo'!$K$1031,,,$C$3,))))</f>
        <v>0</v>
      </c>
      <c r="N166" s="158">
        <f t="shared" ca="1" si="11"/>
        <v>0</v>
      </c>
      <c r="O166" s="150">
        <f t="shared" ca="1" si="9"/>
        <v>0</v>
      </c>
      <c r="P166" s="150"/>
      <c r="Q166" s="100"/>
    </row>
    <row r="167" spans="1:17" ht="25.15" customHeight="1">
      <c r="A167" s="91"/>
      <c r="B167" s="94" t="str">
        <f>IF($H167="","",_xlfn.IFNA(MATCH($H167,Orçamento!U:U,)-5,""))</f>
        <v/>
      </c>
      <c r="C167" s="95" t="str">
        <f t="shared" si="5"/>
        <v/>
      </c>
      <c r="D167" s="95"/>
      <c r="F167" s="101" t="s">
        <v>2029</v>
      </c>
      <c r="G167" s="102" t="s">
        <v>2047</v>
      </c>
      <c r="H167" s="103" t="s">
        <v>2090</v>
      </c>
      <c r="I167" s="104" t="s">
        <v>2091</v>
      </c>
      <c r="J167" s="135" t="str">
        <f t="shared" ca="1" si="10"/>
        <v/>
      </c>
      <c r="K167" s="141" cm="1">
        <f t="array" aca="1" ref="K167" ca="1">IF($H167="",0,IF($B167="",0,SUM(IF(OFFSET(Orçamento!$U$5,$B167,,$C167,)=$H167,OFFSET(Orçamento!$H$5,$B167,,$C167,)*OFFSET(Orçamento!$T$5,$B167,,$C167,)))))</f>
        <v>0</v>
      </c>
      <c r="L167" s="132">
        <f t="shared" ca="1" si="7"/>
        <v>0</v>
      </c>
      <c r="M167" s="147">
        <f t="array" aca="1" ref="M167" ca="1">IF($H167="",0,SUM(IF(OFFSET('Solic. Aditivo'!$N$1031:$AG$1031,,,$C$3,)=$H167,OFFSET('Solic. Aditivo'!$N$1032:$AG$1032,,,$C$3,)*OFFSET('Solic. Aditivo'!$K$1031,,,$C$3,))))</f>
        <v>0</v>
      </c>
      <c r="N167" s="158">
        <f t="shared" ca="1" si="11"/>
        <v>0</v>
      </c>
      <c r="O167" s="150">
        <f t="shared" ca="1" si="9"/>
        <v>0</v>
      </c>
      <c r="P167" s="150"/>
      <c r="Q167" s="100"/>
    </row>
    <row r="168" spans="1:17" ht="25.15" customHeight="1">
      <c r="A168" s="91"/>
      <c r="B168" s="94">
        <f>IF($H168="","",_xlfn.IFNA(MATCH($H168,Orçamento!U:U,)-5,""))</f>
        <v>4358</v>
      </c>
      <c r="C168" s="95">
        <f t="shared" si="5"/>
        <v>185</v>
      </c>
      <c r="D168" s="95"/>
      <c r="F168" s="101" t="s">
        <v>2029</v>
      </c>
      <c r="G168" s="102" t="s">
        <v>2047</v>
      </c>
      <c r="H168" s="103" t="s">
        <v>2092</v>
      </c>
      <c r="I168" s="104" t="s">
        <v>2093</v>
      </c>
      <c r="J168" s="135" t="str">
        <f t="shared" ca="1" si="10"/>
        <v/>
      </c>
      <c r="K168" s="141" cm="1">
        <f t="array" aca="1" ref="K168" ca="1">IF($H168="",0,IF($B168="",0,SUM(IF(OFFSET(Orçamento!$U$5,$B168,,$C168,)=$H168,OFFSET(Orçamento!$H$5,$B168,,$C168,)*OFFSET(Orçamento!$T$5,$B168,,$C168,)))))</f>
        <v>0</v>
      </c>
      <c r="L168" s="132">
        <f t="shared" ca="1" si="7"/>
        <v>0</v>
      </c>
      <c r="M168" s="147">
        <f t="array" aca="1" ref="M168" ca="1">IF($H168="",0,SUM(IF(OFFSET('Solic. Aditivo'!$N$1031:$AG$1031,,,$C$3,)=$H168,OFFSET('Solic. Aditivo'!$N$1032:$AG$1032,,,$C$3,)*OFFSET('Solic. Aditivo'!$K$1031,,,$C$3,))))</f>
        <v>0</v>
      </c>
      <c r="N168" s="158">
        <f t="shared" ca="1" si="11"/>
        <v>0</v>
      </c>
      <c r="O168" s="150">
        <f t="shared" ca="1" si="9"/>
        <v>0</v>
      </c>
      <c r="P168" s="150"/>
      <c r="Q168" s="100"/>
    </row>
    <row r="169" spans="1:17" ht="25.15" customHeight="1">
      <c r="A169" s="91"/>
      <c r="B169" s="94" t="str">
        <f>IF($H169="","",_xlfn.IFNA(MATCH($H169,Orçamento!U:U,)-5,""))</f>
        <v/>
      </c>
      <c r="C169" s="95" t="str">
        <f t="shared" si="5"/>
        <v/>
      </c>
      <c r="D169" s="95"/>
      <c r="F169" s="101" t="s">
        <v>2029</v>
      </c>
      <c r="G169" s="102" t="s">
        <v>2047</v>
      </c>
      <c r="H169" s="103" t="s">
        <v>2094</v>
      </c>
      <c r="I169" s="104" t="s">
        <v>2095</v>
      </c>
      <c r="J169" s="135" t="str">
        <f t="shared" ca="1" si="10"/>
        <v/>
      </c>
      <c r="K169" s="141" cm="1">
        <f t="array" aca="1" ref="K169" ca="1">IF($H169="",0,IF($B169="",0,SUM(IF(OFFSET(Orçamento!$U$5,$B169,,$C169,)=$H169,OFFSET(Orçamento!$H$5,$B169,,$C169,)*OFFSET(Orçamento!$T$5,$B169,,$C169,)))))</f>
        <v>0</v>
      </c>
      <c r="L169" s="132">
        <f t="shared" ca="1" si="7"/>
        <v>0</v>
      </c>
      <c r="M169" s="147">
        <f t="array" aca="1" ref="M169" ca="1">IF($H169="",0,SUM(IF(OFFSET('Solic. Aditivo'!$N$1031:$AG$1031,,,$C$3,)=$H169,OFFSET('Solic. Aditivo'!$N$1032:$AG$1032,,,$C$3,)*OFFSET('Solic. Aditivo'!$K$1031,,,$C$3,))))</f>
        <v>0</v>
      </c>
      <c r="N169" s="158">
        <f t="shared" ca="1" si="11"/>
        <v>0</v>
      </c>
      <c r="O169" s="150">
        <f t="shared" ca="1" si="9"/>
        <v>0</v>
      </c>
      <c r="P169" s="150"/>
      <c r="Q169" s="100"/>
    </row>
    <row r="170" spans="1:17" ht="25.15" customHeight="1">
      <c r="A170" s="91"/>
      <c r="B170" s="94">
        <f>IF($H170="","",_xlfn.IFNA(MATCH($H170,Orçamento!U:U,)-5,""))</f>
        <v>4306</v>
      </c>
      <c r="C170" s="95">
        <f t="shared" si="5"/>
        <v>237</v>
      </c>
      <c r="D170" s="95"/>
      <c r="F170" s="101" t="s">
        <v>2029</v>
      </c>
      <c r="G170" s="102" t="s">
        <v>2047</v>
      </c>
      <c r="H170" s="103" t="s">
        <v>1642</v>
      </c>
      <c r="I170" s="104" t="s">
        <v>1643</v>
      </c>
      <c r="J170" s="135" t="str">
        <f t="shared" ca="1" si="10"/>
        <v/>
      </c>
      <c r="K170" s="141" cm="1">
        <f t="array" aca="1" ref="K170" ca="1">IF($H170="",0,IF($B170="",0,SUM(IF(OFFSET(Orçamento!$U$5,$B170,,$C170,)=$H170,OFFSET(Orçamento!$H$5,$B170,,$C170,)*OFFSET(Orçamento!$T$5,$B170,,$C170,)))))</f>
        <v>0</v>
      </c>
      <c r="L170" s="132">
        <f t="shared" ca="1" si="7"/>
        <v>0</v>
      </c>
      <c r="M170" s="147">
        <f t="array" aca="1" ref="M170" ca="1">IF($H170="",0,SUM(IF(OFFSET('Solic. Aditivo'!$N$1031:$AG$1031,,,$C$3,)=$H170,OFFSET('Solic. Aditivo'!$N$1032:$AG$1032,,,$C$3,)*OFFSET('Solic. Aditivo'!$K$1031,,,$C$3,))))</f>
        <v>0</v>
      </c>
      <c r="N170" s="158">
        <f t="shared" ca="1" si="11"/>
        <v>0</v>
      </c>
      <c r="O170" s="150">
        <f t="shared" ca="1" si="9"/>
        <v>0</v>
      </c>
      <c r="P170" s="150"/>
      <c r="Q170" s="100"/>
    </row>
    <row r="171" spans="1:17" ht="25.15" customHeight="1">
      <c r="A171" s="91"/>
      <c r="B171" s="94">
        <f>IF($H171="","",_xlfn.IFNA(MATCH($H171,Orçamento!U:U,)-5,""))</f>
        <v>4365</v>
      </c>
      <c r="C171" s="95">
        <f t="shared" si="5"/>
        <v>178</v>
      </c>
      <c r="D171" s="95"/>
      <c r="F171" s="101" t="s">
        <v>2029</v>
      </c>
      <c r="G171" s="102" t="s">
        <v>2047</v>
      </c>
      <c r="H171" s="103" t="s">
        <v>1595</v>
      </c>
      <c r="I171" s="104" t="s">
        <v>1596</v>
      </c>
      <c r="J171" s="135" t="str">
        <f t="shared" ca="1" si="10"/>
        <v/>
      </c>
      <c r="K171" s="141" cm="1">
        <f t="array" aca="1" ref="K171" ca="1">IF($H171="",0,IF($B171="",0,SUM(IF(OFFSET(Orçamento!$U$5,$B171,,$C171,)=$H171,OFFSET(Orçamento!$H$5,$B171,,$C171,)*OFFSET(Orçamento!$T$5,$B171,,$C171,)))))</f>
        <v>0</v>
      </c>
      <c r="L171" s="132">
        <f t="shared" ca="1" si="7"/>
        <v>0</v>
      </c>
      <c r="M171" s="147">
        <f t="array" aca="1" ref="M171" ca="1">IF($H171="",0,SUM(IF(OFFSET('Solic. Aditivo'!$N$1031:$AG$1031,,,$C$3,)=$H171,OFFSET('Solic. Aditivo'!$N$1032:$AG$1032,,,$C$3,)*OFFSET('Solic. Aditivo'!$K$1031,,,$C$3,))))</f>
        <v>0</v>
      </c>
      <c r="N171" s="158">
        <f t="shared" ca="1" si="11"/>
        <v>0</v>
      </c>
      <c r="O171" s="150">
        <f t="shared" ca="1" si="9"/>
        <v>0</v>
      </c>
      <c r="P171" s="150"/>
      <c r="Q171" s="100"/>
    </row>
    <row r="172" spans="1:17" ht="25.15" customHeight="1">
      <c r="A172" s="91"/>
      <c r="B172" s="94">
        <f>IF($H172="","",_xlfn.IFNA(MATCH($H172,Orçamento!U:U,)-5,""))</f>
        <v>4340</v>
      </c>
      <c r="C172" s="95">
        <f t="shared" si="5"/>
        <v>203</v>
      </c>
      <c r="D172" s="95"/>
      <c r="F172" s="101" t="s">
        <v>2029</v>
      </c>
      <c r="G172" s="102" t="s">
        <v>2047</v>
      </c>
      <c r="H172" s="103" t="s">
        <v>2096</v>
      </c>
      <c r="I172" s="104" t="s">
        <v>2097</v>
      </c>
      <c r="J172" s="135" t="str">
        <f t="shared" ca="1" si="10"/>
        <v/>
      </c>
      <c r="K172" s="141" cm="1">
        <f t="array" aca="1" ref="K172" ca="1">IF($H172="",0,IF($B172="",0,SUM(IF(OFFSET(Orçamento!$U$5,$B172,,$C172,)=$H172,OFFSET(Orçamento!$H$5,$B172,,$C172,)*OFFSET(Orçamento!$T$5,$B172,,$C172,)))))</f>
        <v>0</v>
      </c>
      <c r="L172" s="132">
        <f t="shared" ca="1" si="7"/>
        <v>0</v>
      </c>
      <c r="M172" s="147">
        <f t="array" aca="1" ref="M172" ca="1">IF($H172="",0,SUM(IF(OFFSET('Solic. Aditivo'!$N$1031:$AG$1031,,,$C$3,)=$H172,OFFSET('Solic. Aditivo'!$N$1032:$AG$1032,,,$C$3,)*OFFSET('Solic. Aditivo'!$K$1031,,,$C$3,))))</f>
        <v>0</v>
      </c>
      <c r="N172" s="158">
        <f t="shared" ca="1" si="11"/>
        <v>0</v>
      </c>
      <c r="O172" s="150">
        <f t="shared" ca="1" si="9"/>
        <v>0</v>
      </c>
      <c r="P172" s="150"/>
      <c r="Q172" s="100"/>
    </row>
    <row r="173" spans="1:17" ht="25.15" customHeight="1">
      <c r="A173" s="91"/>
      <c r="B173" s="94">
        <f>IF($H173="","",_xlfn.IFNA(MATCH($H173,Orçamento!U:U,)-5,""))</f>
        <v>4313</v>
      </c>
      <c r="C173" s="95">
        <f t="shared" si="5"/>
        <v>230</v>
      </c>
      <c r="D173" s="95"/>
      <c r="F173" s="101" t="s">
        <v>2029</v>
      </c>
      <c r="G173" s="102" t="s">
        <v>2047</v>
      </c>
      <c r="H173" s="103" t="s">
        <v>1626</v>
      </c>
      <c r="I173" s="104" t="s">
        <v>1627</v>
      </c>
      <c r="J173" s="135" t="str">
        <f t="shared" ca="1" si="10"/>
        <v/>
      </c>
      <c r="K173" s="141" cm="1">
        <f t="array" aca="1" ref="K173" ca="1">IF($H173="",0,IF($B173="",0,SUM(IF(OFFSET(Orçamento!$U$5,$B173,,$C173,)=$H173,OFFSET(Orçamento!$H$5,$B173,,$C173,)*OFFSET(Orçamento!$T$5,$B173,,$C173,)))))</f>
        <v>0</v>
      </c>
      <c r="L173" s="132">
        <f t="shared" ca="1" si="7"/>
        <v>0</v>
      </c>
      <c r="M173" s="147">
        <f t="array" aca="1" ref="M173" ca="1">IF($H173="",0,SUM(IF(OFFSET('Solic. Aditivo'!$N$1031:$AG$1031,,,$C$3,)=$H173,OFFSET('Solic. Aditivo'!$N$1032:$AG$1032,,,$C$3,)*OFFSET('Solic. Aditivo'!$K$1031,,,$C$3,))))</f>
        <v>0</v>
      </c>
      <c r="N173" s="158">
        <f t="shared" ca="1" si="11"/>
        <v>0</v>
      </c>
      <c r="O173" s="150">
        <f t="shared" ca="1" si="9"/>
        <v>0</v>
      </c>
      <c r="P173" s="150"/>
      <c r="Q173" s="100"/>
    </row>
    <row r="174" spans="1:17" ht="25.15" customHeight="1">
      <c r="A174" s="91"/>
      <c r="B174" s="94">
        <f>IF($H174="","",_xlfn.IFNA(MATCH($H174,Orçamento!U:U,)-5,""))</f>
        <v>4344</v>
      </c>
      <c r="C174" s="95">
        <f t="shared" si="5"/>
        <v>199</v>
      </c>
      <c r="D174" s="95"/>
      <c r="F174" s="101" t="s">
        <v>2029</v>
      </c>
      <c r="G174" s="102" t="s">
        <v>2047</v>
      </c>
      <c r="H174" s="103" t="s">
        <v>1634</v>
      </c>
      <c r="I174" s="104" t="s">
        <v>1635</v>
      </c>
      <c r="J174" s="135" t="str">
        <f t="shared" ca="1" si="10"/>
        <v/>
      </c>
      <c r="K174" s="141" cm="1">
        <f t="array" aca="1" ref="K174" ca="1">IF($H174="",0,IF($B174="",0,SUM(IF(OFFSET(Orçamento!$U$5,$B174,,$C174,)=$H174,OFFSET(Orçamento!$H$5,$B174,,$C174,)*OFFSET(Orçamento!$T$5,$B174,,$C174,)))))</f>
        <v>0</v>
      </c>
      <c r="L174" s="132">
        <f t="shared" ca="1" si="7"/>
        <v>0</v>
      </c>
      <c r="M174" s="147">
        <f t="array" aca="1" ref="M174" ca="1">IF($H174="",0,SUM(IF(OFFSET('Solic. Aditivo'!$N$1031:$AG$1031,,,$C$3,)=$H174,OFFSET('Solic. Aditivo'!$N$1032:$AG$1032,,,$C$3,)*OFFSET('Solic. Aditivo'!$K$1031,,,$C$3,))))</f>
        <v>0</v>
      </c>
      <c r="N174" s="158">
        <f t="shared" ca="1" si="11"/>
        <v>0</v>
      </c>
      <c r="O174" s="150">
        <f t="shared" ca="1" si="9"/>
        <v>0</v>
      </c>
      <c r="P174" s="150"/>
      <c r="Q174" s="100"/>
    </row>
    <row r="175" spans="1:17" ht="25.15" customHeight="1">
      <c r="A175" s="91"/>
      <c r="B175" s="94" t="str">
        <f>IF($H175="","",_xlfn.IFNA(MATCH($H175,Orçamento!U:U,)-5,""))</f>
        <v/>
      </c>
      <c r="C175" s="95" t="str">
        <f t="shared" si="5"/>
        <v/>
      </c>
      <c r="D175" s="95"/>
      <c r="F175" s="101" t="s">
        <v>2029</v>
      </c>
      <c r="G175" s="102" t="s">
        <v>2047</v>
      </c>
      <c r="H175" s="103" t="s">
        <v>2098</v>
      </c>
      <c r="I175" s="104" t="s">
        <v>2099</v>
      </c>
      <c r="J175" s="135" t="str">
        <f t="shared" ca="1" si="10"/>
        <v/>
      </c>
      <c r="K175" s="141" cm="1">
        <f t="array" aca="1" ref="K175" ca="1">IF($H175="",0,IF($B175="",0,SUM(IF(OFFSET(Orçamento!$U$5,$B175,,$C175,)=$H175,OFFSET(Orçamento!$H$5,$B175,,$C175,)*OFFSET(Orçamento!$T$5,$B175,,$C175,)))))</f>
        <v>0</v>
      </c>
      <c r="L175" s="132">
        <f t="shared" ca="1" si="7"/>
        <v>0</v>
      </c>
      <c r="M175" s="147">
        <f t="array" aca="1" ref="M175" ca="1">IF($H175="",0,SUM(IF(OFFSET('Solic. Aditivo'!$N$1031:$AG$1031,,,$C$3,)=$H175,OFFSET('Solic. Aditivo'!$N$1032:$AG$1032,,,$C$3,)*OFFSET('Solic. Aditivo'!$K$1031,,,$C$3,))))</f>
        <v>0</v>
      </c>
      <c r="N175" s="158">
        <f t="shared" ca="1" si="11"/>
        <v>0</v>
      </c>
      <c r="O175" s="150">
        <f t="shared" ca="1" si="9"/>
        <v>0</v>
      </c>
      <c r="P175" s="150"/>
      <c r="Q175" s="100"/>
    </row>
    <row r="176" spans="1:17" ht="25.15" customHeight="1">
      <c r="A176" s="91"/>
      <c r="B176" s="94" t="str">
        <f>IF($H176="","",_xlfn.IFNA(MATCH($H176,Orçamento!U:U,)-5,""))</f>
        <v/>
      </c>
      <c r="C176" s="95" t="str">
        <f t="shared" si="5"/>
        <v/>
      </c>
      <c r="D176" s="95"/>
      <c r="F176" s="101" t="s">
        <v>2029</v>
      </c>
      <c r="G176" s="102" t="s">
        <v>2047</v>
      </c>
      <c r="H176" s="103" t="s">
        <v>2100</v>
      </c>
      <c r="I176" s="104" t="s">
        <v>1636</v>
      </c>
      <c r="J176" s="135" t="str">
        <f t="shared" ca="1" si="10"/>
        <v/>
      </c>
      <c r="K176" s="141" cm="1">
        <f t="array" aca="1" ref="K176" ca="1">IF($H176="",0,IF($B176="",0,SUM(IF(OFFSET(Orçamento!$U$5,$B176,,$C176,)=$H176,OFFSET(Orçamento!$H$5,$B176,,$C176,)*OFFSET(Orçamento!$T$5,$B176,,$C176,)))))</f>
        <v>0</v>
      </c>
      <c r="L176" s="132">
        <f t="shared" ca="1" si="7"/>
        <v>0</v>
      </c>
      <c r="M176" s="147">
        <f t="array" aca="1" ref="M176" ca="1">IF($H176="",0,SUM(IF(OFFSET('Solic. Aditivo'!$N$1031:$AG$1031,,,$C$3,)=$H176,OFFSET('Solic. Aditivo'!$N$1032:$AG$1032,,,$C$3,)*OFFSET('Solic. Aditivo'!$K$1031,,,$C$3,))))</f>
        <v>0</v>
      </c>
      <c r="N176" s="158">
        <f t="shared" ca="1" si="11"/>
        <v>0</v>
      </c>
      <c r="O176" s="150">
        <f t="shared" ca="1" si="9"/>
        <v>0</v>
      </c>
      <c r="P176" s="150"/>
      <c r="Q176" s="100"/>
    </row>
    <row r="177" spans="1:17" ht="25.15" customHeight="1">
      <c r="A177" s="91"/>
      <c r="B177" s="94">
        <f>IF($H177="","",_xlfn.IFNA(MATCH($H177,Orçamento!U:U,)-5,""))</f>
        <v>4336</v>
      </c>
      <c r="C177" s="95">
        <f t="shared" si="5"/>
        <v>207</v>
      </c>
      <c r="D177" s="95"/>
      <c r="F177" s="101" t="s">
        <v>2029</v>
      </c>
      <c r="G177" s="102" t="s">
        <v>2047</v>
      </c>
      <c r="H177" s="103" t="s">
        <v>2101</v>
      </c>
      <c r="I177" s="104" t="s">
        <v>2102</v>
      </c>
      <c r="J177" s="135" t="str">
        <f t="shared" ca="1" si="10"/>
        <v/>
      </c>
      <c r="K177" s="141" cm="1">
        <f t="array" aca="1" ref="K177" ca="1">IF($H177="",0,IF($B177="",0,SUM(IF(OFFSET(Orçamento!$U$5,$B177,,$C177,)=$H177,OFFSET(Orçamento!$H$5,$B177,,$C177,)*OFFSET(Orçamento!$T$5,$B177,,$C177,)))))</f>
        <v>0</v>
      </c>
      <c r="L177" s="132">
        <f t="shared" ca="1" si="7"/>
        <v>0</v>
      </c>
      <c r="M177" s="147">
        <f t="array" aca="1" ref="M177" ca="1">IF($H177="",0,SUM(IF(OFFSET('Solic. Aditivo'!$N$1031:$AG$1031,,,$C$3,)=$H177,OFFSET('Solic. Aditivo'!$N$1032:$AG$1032,,,$C$3,)*OFFSET('Solic. Aditivo'!$K$1031,,,$C$3,))))</f>
        <v>0</v>
      </c>
      <c r="N177" s="158">
        <f t="shared" ca="1" si="11"/>
        <v>0</v>
      </c>
      <c r="O177" s="150">
        <f t="shared" ca="1" si="9"/>
        <v>0</v>
      </c>
      <c r="P177" s="150"/>
      <c r="Q177" s="100"/>
    </row>
    <row r="178" spans="1:17" ht="25.15" customHeight="1">
      <c r="A178" s="91"/>
      <c r="B178" s="94">
        <f>IF($H178="","",_xlfn.IFNA(MATCH($H178,Orçamento!U:U,)-5,""))</f>
        <v>4308</v>
      </c>
      <c r="C178" s="95">
        <f t="shared" si="5"/>
        <v>235</v>
      </c>
      <c r="D178" s="95"/>
      <c r="F178" s="101" t="s">
        <v>2029</v>
      </c>
      <c r="G178" s="102" t="s">
        <v>2047</v>
      </c>
      <c r="H178" s="103" t="s">
        <v>2103</v>
      </c>
      <c r="I178" s="104" t="s">
        <v>2104</v>
      </c>
      <c r="J178" s="135" t="str">
        <f t="shared" ca="1" si="10"/>
        <v/>
      </c>
      <c r="K178" s="141" cm="1">
        <f t="array" aca="1" ref="K178" ca="1">IF($H178="",0,IF($B178="",0,SUM(IF(OFFSET(Orçamento!$U$5,$B178,,$C178,)=$H178,OFFSET(Orçamento!$H$5,$B178,,$C178,)*OFFSET(Orçamento!$T$5,$B178,,$C178,)))))</f>
        <v>0</v>
      </c>
      <c r="L178" s="132">
        <f t="shared" ca="1" si="7"/>
        <v>0</v>
      </c>
      <c r="M178" s="147">
        <f t="array" aca="1" ref="M178" ca="1">IF($H178="",0,SUM(IF(OFFSET('Solic. Aditivo'!$N$1031:$AG$1031,,,$C$3,)=$H178,OFFSET('Solic. Aditivo'!$N$1032:$AG$1032,,,$C$3,)*OFFSET('Solic. Aditivo'!$K$1031,,,$C$3,))))</f>
        <v>0</v>
      </c>
      <c r="N178" s="158">
        <f t="shared" ca="1" si="11"/>
        <v>0</v>
      </c>
      <c r="O178" s="150">
        <f t="shared" ca="1" si="9"/>
        <v>0</v>
      </c>
      <c r="P178" s="150"/>
      <c r="Q178" s="100"/>
    </row>
    <row r="179" spans="1:17" ht="25.15" customHeight="1">
      <c r="A179" s="91"/>
      <c r="B179" s="94" t="str">
        <f>IF($H179="","",_xlfn.IFNA(MATCH($H179,Orçamento!U:U,)-5,""))</f>
        <v/>
      </c>
      <c r="C179" s="95" t="str">
        <f t="shared" si="5"/>
        <v/>
      </c>
      <c r="D179" s="95"/>
      <c r="F179" s="101" t="s">
        <v>2029</v>
      </c>
      <c r="G179" s="97" t="s">
        <v>1646</v>
      </c>
      <c r="H179" s="159"/>
      <c r="I179" s="105" t="s">
        <v>2105</v>
      </c>
      <c r="J179" s="136" t="str">
        <f t="shared" ca="1" si="10"/>
        <v/>
      </c>
      <c r="K179" s="140" cm="1">
        <f t="array" aca="1" ref="K179" ca="1">IF($H179="",0,IF($B179="",0,SUM(IF(OFFSET(Orçamento!$U$5,$B179,,$C179,)=$H179,OFFSET(Orçamento!$H$5,$B179,,$C179,)*OFFSET(Orçamento!$T$5,$B179,,$C179,)))))</f>
        <v>0</v>
      </c>
      <c r="L179" s="131">
        <f t="shared" ca="1" si="7"/>
        <v>0</v>
      </c>
      <c r="M179" s="146">
        <f t="array" aca="1" ref="M179" ca="1">IF($H179="",0,SUM(IF(OFFSET('Solic. Aditivo'!$N$1031:$AG$1031,,,$C$3,)=$H179,OFFSET('Solic. Aditivo'!$N$1032:$AG$1032,,,$C$3,)*OFFSET('Solic. Aditivo'!$K$1031,,,$C$3,))))</f>
        <v>0</v>
      </c>
      <c r="N179" s="155">
        <f t="shared" ca="1" si="11"/>
        <v>0</v>
      </c>
      <c r="O179" s="149">
        <f t="shared" ca="1" si="9"/>
        <v>0</v>
      </c>
      <c r="P179" s="149"/>
      <c r="Q179" s="100"/>
    </row>
    <row r="180" spans="1:17" ht="25.15" customHeight="1">
      <c r="A180" s="91"/>
      <c r="B180" s="94">
        <f>IF($H180="","",_xlfn.IFNA(MATCH($H180,Orçamento!U:U,)-5,""))</f>
        <v>4374</v>
      </c>
      <c r="C180" s="95">
        <f t="shared" si="5"/>
        <v>169</v>
      </c>
      <c r="D180" s="95"/>
      <c r="F180" s="106" t="s">
        <v>2029</v>
      </c>
      <c r="G180" s="102" t="s">
        <v>2106</v>
      </c>
      <c r="H180" s="103" t="s">
        <v>1653</v>
      </c>
      <c r="I180" s="104" t="s">
        <v>1652</v>
      </c>
      <c r="J180" s="135" t="str">
        <f t="shared" ca="1" si="10"/>
        <v/>
      </c>
      <c r="K180" s="141" cm="1">
        <f t="array" aca="1" ref="K180" ca="1">IF($H180="",0,IF($B180="",0,SUM(IF(OFFSET(Orçamento!$U$5,$B180,,$C180,)=$H180,OFFSET(Orçamento!$H$5,$B180,,$C180,)*OFFSET(Orçamento!$T$5,$B180,,$C180,)))))</f>
        <v>0</v>
      </c>
      <c r="L180" s="132">
        <f t="shared" ca="1" si="7"/>
        <v>0</v>
      </c>
      <c r="M180" s="147">
        <f t="array" aca="1" ref="M180" ca="1">IF($H180="",0,SUM(IF(OFFSET('Solic. Aditivo'!$N$1031:$AG$1031,,,$C$3,)=$H180,OFFSET('Solic. Aditivo'!$N$1032:$AG$1032,,,$C$3,)*OFFSET('Solic. Aditivo'!$K$1031,,,$C$3,))))</f>
        <v>0</v>
      </c>
      <c r="N180" s="158">
        <f t="shared" ca="1" si="11"/>
        <v>0</v>
      </c>
      <c r="O180" s="150">
        <f t="shared" ca="1" si="9"/>
        <v>0</v>
      </c>
      <c r="P180" s="150"/>
      <c r="Q180" s="100"/>
    </row>
    <row r="181" spans="1:17" ht="25.15" customHeight="1">
      <c r="A181" s="91"/>
      <c r="B181" s="94">
        <f>IF($H181="","",_xlfn.IFNA(MATCH($H181,Orçamento!U:U,)-5,""))</f>
        <v>4395</v>
      </c>
      <c r="C181" s="95">
        <f t="shared" si="5"/>
        <v>148</v>
      </c>
      <c r="D181" s="95"/>
      <c r="F181" s="101" t="s">
        <v>2029</v>
      </c>
      <c r="G181" s="102" t="s">
        <v>2106</v>
      </c>
      <c r="H181" s="103" t="s">
        <v>1664</v>
      </c>
      <c r="I181" s="104" t="s">
        <v>1665</v>
      </c>
      <c r="J181" s="135" t="str">
        <f t="shared" ca="1" si="10"/>
        <v/>
      </c>
      <c r="K181" s="141" cm="1">
        <f t="array" aca="1" ref="K181" ca="1">IF($H181="",0,IF($B181="",0,SUM(IF(OFFSET(Orçamento!$U$5,$B181,,$C181,)=$H181,OFFSET(Orçamento!$H$5,$B181,,$C181,)*OFFSET(Orçamento!$T$5,$B181,,$C181,)))))</f>
        <v>0</v>
      </c>
      <c r="L181" s="132">
        <f t="shared" ca="1" si="7"/>
        <v>0</v>
      </c>
      <c r="M181" s="147">
        <f t="array" aca="1" ref="M181" ca="1">IF($H181="",0,SUM(IF(OFFSET('Solic. Aditivo'!$N$1031:$AG$1031,,,$C$3,)=$H181,OFFSET('Solic. Aditivo'!$N$1032:$AG$1032,,,$C$3,)*OFFSET('Solic. Aditivo'!$K$1031,,,$C$3,))))</f>
        <v>0</v>
      </c>
      <c r="N181" s="158">
        <f t="shared" ca="1" si="11"/>
        <v>0</v>
      </c>
      <c r="O181" s="150">
        <f t="shared" ca="1" si="9"/>
        <v>0</v>
      </c>
      <c r="P181" s="150"/>
      <c r="Q181" s="100"/>
    </row>
    <row r="182" spans="1:17" ht="25.15" customHeight="1">
      <c r="A182" s="91"/>
      <c r="B182" s="94" t="str">
        <f>IF($H182="","",_xlfn.IFNA(MATCH($H182,Orçamento!U:U,)-5,""))</f>
        <v/>
      </c>
      <c r="C182" s="95" t="str">
        <f t="shared" si="5"/>
        <v/>
      </c>
      <c r="D182" s="95"/>
      <c r="F182" s="101" t="s">
        <v>2029</v>
      </c>
      <c r="G182" s="102" t="s">
        <v>2106</v>
      </c>
      <c r="H182" s="103" t="s">
        <v>2107</v>
      </c>
      <c r="I182" s="104" t="s">
        <v>2108</v>
      </c>
      <c r="J182" s="135" t="str">
        <f t="shared" ca="1" si="10"/>
        <v/>
      </c>
      <c r="K182" s="141" cm="1">
        <f t="array" aca="1" ref="K182" ca="1">IF($H182="",0,IF($B182="",0,SUM(IF(OFFSET(Orçamento!$U$5,$B182,,$C182,)=$H182,OFFSET(Orçamento!$H$5,$B182,,$C182,)*OFFSET(Orçamento!$T$5,$B182,,$C182,)))))</f>
        <v>0</v>
      </c>
      <c r="L182" s="132">
        <f t="shared" ca="1" si="7"/>
        <v>0</v>
      </c>
      <c r="M182" s="147">
        <f t="array" aca="1" ref="M182" ca="1">IF($H182="",0,SUM(IF(OFFSET('Solic. Aditivo'!$N$1031:$AG$1031,,,$C$3,)=$H182,OFFSET('Solic. Aditivo'!$N$1032:$AG$1032,,,$C$3,)*OFFSET('Solic. Aditivo'!$K$1031,,,$C$3,))))</f>
        <v>0</v>
      </c>
      <c r="N182" s="158">
        <f t="shared" ca="1" si="11"/>
        <v>0</v>
      </c>
      <c r="O182" s="150">
        <f t="shared" ca="1" si="9"/>
        <v>0</v>
      </c>
      <c r="P182" s="150"/>
      <c r="Q182" s="100"/>
    </row>
    <row r="183" spans="1:17" ht="25.15" customHeight="1">
      <c r="A183" s="91"/>
      <c r="B183" s="94">
        <f>IF($H183="","",_xlfn.IFNA(MATCH($H183,Orçamento!U:U,)-5,""))</f>
        <v>4396</v>
      </c>
      <c r="C183" s="95">
        <f t="shared" si="5"/>
        <v>147</v>
      </c>
      <c r="D183" s="95"/>
      <c r="F183" s="101" t="s">
        <v>2029</v>
      </c>
      <c r="G183" s="102" t="s">
        <v>2106</v>
      </c>
      <c r="H183" s="103" t="s">
        <v>1686</v>
      </c>
      <c r="I183" s="104" t="s">
        <v>1687</v>
      </c>
      <c r="J183" s="135" t="str">
        <f t="shared" ca="1" si="10"/>
        <v/>
      </c>
      <c r="K183" s="141" cm="1">
        <f t="array" aca="1" ref="K183" ca="1">IF($H183="",0,IF($B183="",0,SUM(IF(OFFSET(Orçamento!$U$5,$B183,,$C183,)=$H183,OFFSET(Orçamento!$H$5,$B183,,$C183,)*OFFSET(Orçamento!$T$5,$B183,,$C183,)))))</f>
        <v>0</v>
      </c>
      <c r="L183" s="132">
        <f t="shared" ca="1" si="7"/>
        <v>0</v>
      </c>
      <c r="M183" s="147">
        <f t="array" aca="1" ref="M183" ca="1">IF($H183="",0,SUM(IF(OFFSET('Solic. Aditivo'!$N$1031:$AG$1031,,,$C$3,)=$H183,OFFSET('Solic. Aditivo'!$N$1032:$AG$1032,,,$C$3,)*OFFSET('Solic. Aditivo'!$K$1031,,,$C$3,))))</f>
        <v>0</v>
      </c>
      <c r="N183" s="158">
        <f t="shared" ca="1" si="11"/>
        <v>0</v>
      </c>
      <c r="O183" s="150">
        <f t="shared" ca="1" si="9"/>
        <v>0</v>
      </c>
      <c r="P183" s="150"/>
      <c r="Q183" s="100"/>
    </row>
    <row r="184" spans="1:17" ht="25.15" customHeight="1">
      <c r="A184" s="91"/>
      <c r="B184" s="94">
        <f>IF($H184="","",_xlfn.IFNA(MATCH($H184,Orçamento!U:U,)-5,""))</f>
        <v>4419</v>
      </c>
      <c r="C184" s="95">
        <f t="shared" si="5"/>
        <v>124</v>
      </c>
      <c r="D184" s="95"/>
      <c r="F184" s="101" t="s">
        <v>2029</v>
      </c>
      <c r="G184" s="102" t="s">
        <v>2106</v>
      </c>
      <c r="H184" s="103" t="s">
        <v>1700</v>
      </c>
      <c r="I184" s="104" t="s">
        <v>1699</v>
      </c>
      <c r="J184" s="135" t="str">
        <f t="shared" ca="1" si="10"/>
        <v/>
      </c>
      <c r="K184" s="141" cm="1">
        <f t="array" aca="1" ref="K184" ca="1">IF($H184="",0,IF($B184="",0,SUM(IF(OFFSET(Orçamento!$U$5,$B184,,$C184,)=$H184,OFFSET(Orçamento!$H$5,$B184,,$C184,)*OFFSET(Orçamento!$T$5,$B184,,$C184,)))))</f>
        <v>0</v>
      </c>
      <c r="L184" s="132">
        <f t="shared" ca="1" si="7"/>
        <v>0</v>
      </c>
      <c r="M184" s="147">
        <f t="array" aca="1" ref="M184" ca="1">IF($H184="",0,SUM(IF(OFFSET('Solic. Aditivo'!$N$1031:$AG$1031,,,$C$3,)=$H184,OFFSET('Solic. Aditivo'!$N$1032:$AG$1032,,,$C$3,)*OFFSET('Solic. Aditivo'!$K$1031,,,$C$3,))))</f>
        <v>0</v>
      </c>
      <c r="N184" s="158">
        <f t="shared" ca="1" si="11"/>
        <v>0</v>
      </c>
      <c r="O184" s="150">
        <f t="shared" ca="1" si="9"/>
        <v>0</v>
      </c>
      <c r="P184" s="150"/>
      <c r="Q184" s="100"/>
    </row>
    <row r="185" spans="1:17" ht="25.15" customHeight="1">
      <c r="A185" s="91"/>
      <c r="B185" s="94">
        <f>IF($H185="","",_xlfn.IFNA(MATCH($H185,Orçamento!U:U,)-5,""))</f>
        <v>4392</v>
      </c>
      <c r="C185" s="95">
        <f t="shared" si="5"/>
        <v>151</v>
      </c>
      <c r="D185" s="95"/>
      <c r="F185" s="101" t="s">
        <v>2029</v>
      </c>
      <c r="G185" s="102" t="s">
        <v>2106</v>
      </c>
      <c r="H185" s="103" t="s">
        <v>1726</v>
      </c>
      <c r="I185" s="104" t="s">
        <v>1725</v>
      </c>
      <c r="J185" s="135" t="str">
        <f t="shared" ca="1" si="10"/>
        <v/>
      </c>
      <c r="K185" s="141" cm="1">
        <f t="array" aca="1" ref="K185" ca="1">IF($H185="",0,IF($B185="",0,SUM(IF(OFFSET(Orçamento!$U$5,$B185,,$C185,)=$H185,OFFSET(Orçamento!$H$5,$B185,,$C185,)*OFFSET(Orçamento!$T$5,$B185,,$C185,)))))</f>
        <v>0</v>
      </c>
      <c r="L185" s="132">
        <f t="shared" ca="1" si="7"/>
        <v>0</v>
      </c>
      <c r="M185" s="147">
        <f t="array" aca="1" ref="M185" ca="1">IF($H185="",0,SUM(IF(OFFSET('Solic. Aditivo'!$N$1031:$AG$1031,,,$C$3,)=$H185,OFFSET('Solic. Aditivo'!$N$1032:$AG$1032,,,$C$3,)*OFFSET('Solic. Aditivo'!$K$1031,,,$C$3,))))</f>
        <v>0</v>
      </c>
      <c r="N185" s="158">
        <f t="shared" ca="1" si="11"/>
        <v>0</v>
      </c>
      <c r="O185" s="150">
        <f t="shared" ca="1" si="9"/>
        <v>0</v>
      </c>
      <c r="P185" s="150"/>
      <c r="Q185" s="100"/>
    </row>
    <row r="186" spans="1:17" ht="25.15" customHeight="1">
      <c r="A186" s="91"/>
      <c r="B186" s="94">
        <f>IF($H186="","",_xlfn.IFNA(MATCH($H186,Orçamento!U:U,)-5,""))</f>
        <v>4418</v>
      </c>
      <c r="C186" s="95">
        <f t="shared" si="5"/>
        <v>125</v>
      </c>
      <c r="D186" s="95"/>
      <c r="F186" s="101" t="s">
        <v>2029</v>
      </c>
      <c r="G186" s="102" t="s">
        <v>2106</v>
      </c>
      <c r="H186" s="103" t="s">
        <v>1757</v>
      </c>
      <c r="I186" s="104" t="s">
        <v>1758</v>
      </c>
      <c r="J186" s="135" t="str">
        <f t="shared" ca="1" si="10"/>
        <v/>
      </c>
      <c r="K186" s="141" cm="1">
        <f t="array" aca="1" ref="K186" ca="1">IF($H186="",0,IF($B186="",0,SUM(IF(OFFSET(Orçamento!$U$5,$B186,,$C186,)=$H186,OFFSET(Orçamento!$H$5,$B186,,$C186,)*OFFSET(Orçamento!$T$5,$B186,,$C186,)))))</f>
        <v>0</v>
      </c>
      <c r="L186" s="132">
        <f t="shared" ca="1" si="7"/>
        <v>0</v>
      </c>
      <c r="M186" s="147">
        <f t="array" aca="1" ref="M186" ca="1">IF($H186="",0,SUM(IF(OFFSET('Solic. Aditivo'!$N$1031:$AG$1031,,,$C$3,)=$H186,OFFSET('Solic. Aditivo'!$N$1032:$AG$1032,,,$C$3,)*OFFSET('Solic. Aditivo'!$K$1031,,,$C$3,))))</f>
        <v>0</v>
      </c>
      <c r="N186" s="158">
        <f t="shared" ca="1" si="11"/>
        <v>0</v>
      </c>
      <c r="O186" s="150">
        <f t="shared" ca="1" si="9"/>
        <v>0</v>
      </c>
      <c r="P186" s="150"/>
      <c r="Q186" s="100"/>
    </row>
    <row r="187" spans="1:17" ht="25.15" customHeight="1">
      <c r="A187" s="91"/>
      <c r="B187" s="94">
        <f>IF($H187="","",_xlfn.IFNA(MATCH($H187,Orçamento!U:U,)-5,""))</f>
        <v>4405</v>
      </c>
      <c r="C187" s="95">
        <f t="shared" si="5"/>
        <v>138</v>
      </c>
      <c r="D187" s="95"/>
      <c r="F187" s="101" t="s">
        <v>2029</v>
      </c>
      <c r="G187" s="102" t="s">
        <v>2106</v>
      </c>
      <c r="H187" s="103" t="s">
        <v>1760</v>
      </c>
      <c r="I187" s="104" t="s">
        <v>1761</v>
      </c>
      <c r="J187" s="135" t="str">
        <f t="shared" ca="1" si="10"/>
        <v/>
      </c>
      <c r="K187" s="141" cm="1">
        <f t="array" aca="1" ref="K187" ca="1">IF($H187="",0,IF($B187="",0,SUM(IF(OFFSET(Orçamento!$U$5,$B187,,$C187,)=$H187,OFFSET(Orçamento!$H$5,$B187,,$C187,)*OFFSET(Orçamento!$T$5,$B187,,$C187,)))))</f>
        <v>0</v>
      </c>
      <c r="L187" s="132">
        <f t="shared" ca="1" si="7"/>
        <v>0</v>
      </c>
      <c r="M187" s="147">
        <f t="array" aca="1" ref="M187" ca="1">IF($H187="",0,SUM(IF(OFFSET('Solic. Aditivo'!$N$1031:$AG$1031,,,$C$3,)=$H187,OFFSET('Solic. Aditivo'!$N$1032:$AG$1032,,,$C$3,)*OFFSET('Solic. Aditivo'!$K$1031,,,$C$3,))))</f>
        <v>0</v>
      </c>
      <c r="N187" s="158">
        <f t="shared" ca="1" si="11"/>
        <v>0</v>
      </c>
      <c r="O187" s="150">
        <f t="shared" ca="1" si="9"/>
        <v>0</v>
      </c>
      <c r="P187" s="150"/>
      <c r="Q187" s="100"/>
    </row>
    <row r="188" spans="1:17" ht="25.15" customHeight="1">
      <c r="A188" s="91"/>
      <c r="B188" s="94">
        <f>IF($H188="","",_xlfn.IFNA(MATCH($H188,Orçamento!U:U,)-5,""))</f>
        <v>4413</v>
      </c>
      <c r="C188" s="95">
        <f t="shared" si="5"/>
        <v>130</v>
      </c>
      <c r="D188" s="95"/>
      <c r="F188" s="101" t="s">
        <v>2029</v>
      </c>
      <c r="G188" s="102" t="s">
        <v>2106</v>
      </c>
      <c r="H188" s="103" t="s">
        <v>1728</v>
      </c>
      <c r="I188" s="104" t="s">
        <v>1729</v>
      </c>
      <c r="J188" s="135" t="str">
        <f t="shared" ca="1" si="10"/>
        <v/>
      </c>
      <c r="K188" s="141" cm="1">
        <f t="array" aca="1" ref="K188" ca="1">IF($H188="",0,IF($B188="",0,SUM(IF(OFFSET(Orçamento!$U$5,$B188,,$C188,)=$H188,OFFSET(Orçamento!$H$5,$B188,,$C188,)*OFFSET(Orçamento!$T$5,$B188,,$C188,)))))</f>
        <v>0</v>
      </c>
      <c r="L188" s="132">
        <f t="shared" ca="1" si="7"/>
        <v>0</v>
      </c>
      <c r="M188" s="147">
        <f t="array" aca="1" ref="M188" ca="1">IF($H188="",0,SUM(IF(OFFSET('Solic. Aditivo'!$N$1031:$AG$1031,,,$C$3,)=$H188,OFFSET('Solic. Aditivo'!$N$1032:$AG$1032,,,$C$3,)*OFFSET('Solic. Aditivo'!$K$1031,,,$C$3,))))</f>
        <v>0</v>
      </c>
      <c r="N188" s="158">
        <f t="shared" ca="1" si="11"/>
        <v>0</v>
      </c>
      <c r="O188" s="150">
        <f t="shared" ca="1" si="9"/>
        <v>0</v>
      </c>
      <c r="P188" s="150"/>
      <c r="Q188" s="100"/>
    </row>
    <row r="189" spans="1:17" ht="25.15" customHeight="1">
      <c r="A189" s="91"/>
      <c r="B189" s="94">
        <f>IF($H189="","",_xlfn.IFNA(MATCH($H189,Orçamento!U:U,)-5,""))</f>
        <v>4414</v>
      </c>
      <c r="C189" s="95">
        <f t="shared" si="5"/>
        <v>129</v>
      </c>
      <c r="D189" s="95"/>
      <c r="F189" s="101" t="s">
        <v>2029</v>
      </c>
      <c r="G189" s="102" t="s">
        <v>2106</v>
      </c>
      <c r="H189" s="103" t="s">
        <v>1731</v>
      </c>
      <c r="I189" s="104" t="s">
        <v>1732</v>
      </c>
      <c r="J189" s="135" t="str">
        <f t="shared" ca="1" si="10"/>
        <v/>
      </c>
      <c r="K189" s="141" cm="1">
        <f t="array" aca="1" ref="K189" ca="1">IF($H189="",0,IF($B189="",0,SUM(IF(OFFSET(Orçamento!$U$5,$B189,,$C189,)=$H189,OFFSET(Orçamento!$H$5,$B189,,$C189,)*OFFSET(Orçamento!$T$5,$B189,,$C189,)))))</f>
        <v>0</v>
      </c>
      <c r="L189" s="132">
        <f t="shared" ca="1" si="7"/>
        <v>0</v>
      </c>
      <c r="M189" s="147">
        <f t="array" aca="1" ref="M189" ca="1">IF($H189="",0,SUM(IF(OFFSET('Solic. Aditivo'!$N$1031:$AG$1031,,,$C$3,)=$H189,OFFSET('Solic. Aditivo'!$N$1032:$AG$1032,,,$C$3,)*OFFSET('Solic. Aditivo'!$K$1031,,,$C$3,))))</f>
        <v>0</v>
      </c>
      <c r="N189" s="158">
        <f t="shared" ca="1" si="11"/>
        <v>0</v>
      </c>
      <c r="O189" s="150">
        <f t="shared" ca="1" si="9"/>
        <v>0</v>
      </c>
      <c r="P189" s="150"/>
      <c r="Q189" s="100"/>
    </row>
    <row r="190" spans="1:17" ht="25.15" customHeight="1">
      <c r="A190" s="91"/>
      <c r="B190" s="94">
        <f>IF($H190="","",_xlfn.IFNA(MATCH($H190,Orçamento!U:U,)-5,""))</f>
        <v>4381</v>
      </c>
      <c r="C190" s="95">
        <f t="shared" si="5"/>
        <v>162</v>
      </c>
      <c r="D190" s="95"/>
      <c r="F190" s="101" t="s">
        <v>2029</v>
      </c>
      <c r="G190" s="102" t="s">
        <v>2106</v>
      </c>
      <c r="H190" s="103" t="s">
        <v>2109</v>
      </c>
      <c r="I190" s="104" t="s">
        <v>2110</v>
      </c>
      <c r="J190" s="135" t="str">
        <f t="shared" ca="1" si="10"/>
        <v/>
      </c>
      <c r="K190" s="141" cm="1">
        <f t="array" aca="1" ref="K190" ca="1">IF($H190="",0,IF($B190="",0,SUM(IF(OFFSET(Orçamento!$U$5,$B190,,$C190,)=$H190,OFFSET(Orçamento!$H$5,$B190,,$C190,)*OFFSET(Orçamento!$T$5,$B190,,$C190,)))))</f>
        <v>0</v>
      </c>
      <c r="L190" s="132">
        <f t="shared" ca="1" si="7"/>
        <v>0</v>
      </c>
      <c r="M190" s="147">
        <f t="array" aca="1" ref="M190" ca="1">IF($H190="",0,SUM(IF(OFFSET('Solic. Aditivo'!$N$1031:$AG$1031,,,$C$3,)=$H190,OFFSET('Solic. Aditivo'!$N$1032:$AG$1032,,,$C$3,)*OFFSET('Solic. Aditivo'!$K$1031,,,$C$3,))))</f>
        <v>0</v>
      </c>
      <c r="N190" s="158">
        <f t="shared" ca="1" si="11"/>
        <v>0</v>
      </c>
      <c r="O190" s="150">
        <f t="shared" ca="1" si="9"/>
        <v>0</v>
      </c>
      <c r="P190" s="150"/>
      <c r="Q190" s="100"/>
    </row>
    <row r="191" spans="1:17" ht="25.15" customHeight="1">
      <c r="A191" s="91"/>
      <c r="B191" s="94">
        <f>IF($H191="","",_xlfn.IFNA(MATCH($H191,Orçamento!U:U,)-5,""))</f>
        <v>4382</v>
      </c>
      <c r="C191" s="95">
        <f t="shared" si="5"/>
        <v>161</v>
      </c>
      <c r="D191" s="95"/>
      <c r="F191" s="101" t="s">
        <v>2029</v>
      </c>
      <c r="G191" s="102" t="s">
        <v>2106</v>
      </c>
      <c r="H191" s="103" t="s">
        <v>1734</v>
      </c>
      <c r="I191" s="104" t="s">
        <v>1735</v>
      </c>
      <c r="J191" s="135" t="str">
        <f t="shared" ca="1" si="10"/>
        <v/>
      </c>
      <c r="K191" s="141" cm="1">
        <f t="array" aca="1" ref="K191" ca="1">IF($H191="",0,IF($B191="",0,SUM(IF(OFFSET(Orçamento!$U$5,$B191,,$C191,)=$H191,OFFSET(Orçamento!$H$5,$B191,,$C191,)*OFFSET(Orçamento!$T$5,$B191,,$C191,)))))</f>
        <v>0</v>
      </c>
      <c r="L191" s="132">
        <f t="shared" ca="1" si="7"/>
        <v>0</v>
      </c>
      <c r="M191" s="147">
        <f t="array" aca="1" ref="M191" ca="1">IF($H191="",0,SUM(IF(OFFSET('Solic. Aditivo'!$N$1031:$AG$1031,,,$C$3,)=$H191,OFFSET('Solic. Aditivo'!$N$1032:$AG$1032,,,$C$3,)*OFFSET('Solic. Aditivo'!$K$1031,,,$C$3,))))</f>
        <v>0</v>
      </c>
      <c r="N191" s="158">
        <f t="shared" ca="1" si="11"/>
        <v>0</v>
      </c>
      <c r="O191" s="150">
        <f t="shared" ca="1" si="9"/>
        <v>0</v>
      </c>
      <c r="P191" s="150"/>
      <c r="Q191" s="100"/>
    </row>
    <row r="192" spans="1:17" ht="25.15" customHeight="1">
      <c r="A192" s="91"/>
      <c r="B192" s="94">
        <f>IF($H192="","",_xlfn.IFNA(MATCH($H192,Orçamento!U:U,)-5,""))</f>
        <v>4397</v>
      </c>
      <c r="C192" s="95">
        <f t="shared" si="5"/>
        <v>146</v>
      </c>
      <c r="D192" s="95"/>
      <c r="F192" s="101" t="s">
        <v>2029</v>
      </c>
      <c r="G192" s="102" t="s">
        <v>2106</v>
      </c>
      <c r="H192" s="103" t="s">
        <v>1737</v>
      </c>
      <c r="I192" s="104" t="s">
        <v>1738</v>
      </c>
      <c r="J192" s="135" t="str">
        <f t="shared" ca="1" si="10"/>
        <v/>
      </c>
      <c r="K192" s="141" cm="1">
        <f t="array" aca="1" ref="K192" ca="1">IF($H192="",0,IF($B192="",0,SUM(IF(OFFSET(Orçamento!$U$5,$B192,,$C192,)=$H192,OFFSET(Orçamento!$H$5,$B192,,$C192,)*OFFSET(Orçamento!$T$5,$B192,,$C192,)))))</f>
        <v>0</v>
      </c>
      <c r="L192" s="132">
        <f t="shared" ca="1" si="7"/>
        <v>0</v>
      </c>
      <c r="M192" s="147">
        <f t="array" aca="1" ref="M192" ca="1">IF($H192="",0,SUM(IF(OFFSET('Solic. Aditivo'!$N$1031:$AG$1031,,,$C$3,)=$H192,OFFSET('Solic. Aditivo'!$N$1032:$AG$1032,,,$C$3,)*OFFSET('Solic. Aditivo'!$K$1031,,,$C$3,))))</f>
        <v>0</v>
      </c>
      <c r="N192" s="158">
        <f t="shared" ca="1" si="11"/>
        <v>0</v>
      </c>
      <c r="O192" s="150">
        <f t="shared" ca="1" si="9"/>
        <v>0</v>
      </c>
      <c r="P192" s="150"/>
      <c r="Q192" s="100"/>
    </row>
    <row r="193" spans="1:17" ht="25.15" customHeight="1">
      <c r="A193" s="91"/>
      <c r="B193" s="94">
        <f>IF($H193="","",_xlfn.IFNA(MATCH($H193,Orçamento!U:U,)-5,""))</f>
        <v>4422</v>
      </c>
      <c r="C193" s="95">
        <f t="shared" si="5"/>
        <v>121</v>
      </c>
      <c r="D193" s="95"/>
      <c r="F193" s="101" t="s">
        <v>2029</v>
      </c>
      <c r="G193" s="102" t="s">
        <v>2106</v>
      </c>
      <c r="H193" s="103" t="s">
        <v>1745</v>
      </c>
      <c r="I193" s="104" t="s">
        <v>1746</v>
      </c>
      <c r="J193" s="135" t="str">
        <f t="shared" ca="1" si="10"/>
        <v/>
      </c>
      <c r="K193" s="141" cm="1">
        <f t="array" aca="1" ref="K193" ca="1">IF($H193="",0,IF($B193="",0,SUM(IF(OFFSET(Orçamento!$U$5,$B193,,$C193,)=$H193,OFFSET(Orçamento!$H$5,$B193,,$C193,)*OFFSET(Orçamento!$T$5,$B193,,$C193,)))))</f>
        <v>0</v>
      </c>
      <c r="L193" s="132">
        <f t="shared" ca="1" si="7"/>
        <v>0</v>
      </c>
      <c r="M193" s="147">
        <f t="array" aca="1" ref="M193" ca="1">IF($H193="",0,SUM(IF(OFFSET('Solic. Aditivo'!$N$1031:$AG$1031,,,$C$3,)=$H193,OFFSET('Solic. Aditivo'!$N$1032:$AG$1032,,,$C$3,)*OFFSET('Solic. Aditivo'!$K$1031,,,$C$3,))))</f>
        <v>0</v>
      </c>
      <c r="N193" s="158">
        <f t="shared" ca="1" si="11"/>
        <v>0</v>
      </c>
      <c r="O193" s="150">
        <f t="shared" ca="1" si="9"/>
        <v>0</v>
      </c>
      <c r="P193" s="150"/>
      <c r="Q193" s="100"/>
    </row>
    <row r="194" spans="1:17" ht="25.15" customHeight="1">
      <c r="A194" s="91"/>
      <c r="B194" s="94">
        <f>IF($H194="","",_xlfn.IFNA(MATCH($H194,Orçamento!U:U,)-5,""))</f>
        <v>4427</v>
      </c>
      <c r="C194" s="95">
        <f t="shared" si="5"/>
        <v>116</v>
      </c>
      <c r="D194" s="95"/>
      <c r="F194" s="101" t="s">
        <v>2029</v>
      </c>
      <c r="G194" s="102" t="s">
        <v>2106</v>
      </c>
      <c r="H194" s="103" t="s">
        <v>1740</v>
      </c>
      <c r="I194" s="104" t="s">
        <v>1741</v>
      </c>
      <c r="J194" s="135" t="str">
        <f t="shared" ca="1" si="10"/>
        <v/>
      </c>
      <c r="K194" s="141" cm="1">
        <f t="array" aca="1" ref="K194" ca="1">IF($H194="",0,IF($B194="",0,SUM(IF(OFFSET(Orçamento!$U$5,$B194,,$C194,)=$H194,OFFSET(Orçamento!$H$5,$B194,,$C194,)*OFFSET(Orçamento!$T$5,$B194,,$C194,)))))</f>
        <v>0</v>
      </c>
      <c r="L194" s="132">
        <f t="shared" ca="1" si="7"/>
        <v>0</v>
      </c>
      <c r="M194" s="147">
        <f t="array" aca="1" ref="M194" ca="1">IF($H194="",0,SUM(IF(OFFSET('Solic. Aditivo'!$N$1031:$AG$1031,,,$C$3,)=$H194,OFFSET('Solic. Aditivo'!$N$1032:$AG$1032,,,$C$3,)*OFFSET('Solic. Aditivo'!$K$1031,,,$C$3,))))</f>
        <v>0</v>
      </c>
      <c r="N194" s="158">
        <f t="shared" ca="1" si="11"/>
        <v>0</v>
      </c>
      <c r="O194" s="150">
        <f t="shared" ca="1" si="9"/>
        <v>0</v>
      </c>
      <c r="P194" s="150"/>
      <c r="Q194" s="100"/>
    </row>
    <row r="195" spans="1:17" ht="25.15" customHeight="1">
      <c r="A195" s="91"/>
      <c r="B195" s="94">
        <f>IF($H195="","",_xlfn.IFNA(MATCH($H195,Orçamento!U:U,)-5,""))</f>
        <v>4431</v>
      </c>
      <c r="C195" s="95">
        <f t="shared" si="5"/>
        <v>112</v>
      </c>
      <c r="D195" s="95"/>
      <c r="F195" s="101" t="s">
        <v>2029</v>
      </c>
      <c r="G195" s="102" t="s">
        <v>2106</v>
      </c>
      <c r="H195" s="103" t="s">
        <v>1749</v>
      </c>
      <c r="I195" s="104" t="s">
        <v>1750</v>
      </c>
      <c r="J195" s="135" t="str">
        <f t="shared" ca="1" si="10"/>
        <v/>
      </c>
      <c r="K195" s="141" cm="1">
        <f t="array" aca="1" ref="K195" ca="1">IF($H195="",0,IF($B195="",0,SUM(IF(OFFSET(Orçamento!$U$5,$B195,,$C195,)=$H195,OFFSET(Orçamento!$H$5,$B195,,$C195,)*OFFSET(Orçamento!$T$5,$B195,,$C195,)))))</f>
        <v>0</v>
      </c>
      <c r="L195" s="132">
        <f t="shared" ca="1" si="7"/>
        <v>0</v>
      </c>
      <c r="M195" s="147">
        <f t="array" aca="1" ref="M195" ca="1">IF($H195="",0,SUM(IF(OFFSET('Solic. Aditivo'!$N$1031:$AG$1031,,,$C$3,)=$H195,OFFSET('Solic. Aditivo'!$N$1032:$AG$1032,,,$C$3,)*OFFSET('Solic. Aditivo'!$K$1031,,,$C$3,))))</f>
        <v>0</v>
      </c>
      <c r="N195" s="158">
        <f t="shared" ca="1" si="11"/>
        <v>0</v>
      </c>
      <c r="O195" s="150">
        <f t="shared" ca="1" si="9"/>
        <v>0</v>
      </c>
      <c r="P195" s="150"/>
      <c r="Q195" s="100"/>
    </row>
    <row r="196" spans="1:17" ht="25.15" customHeight="1">
      <c r="A196" s="91"/>
      <c r="B196" s="94" t="str">
        <f>IF($H196="","",_xlfn.IFNA(MATCH($H196,Orçamento!U:U,)-5,""))</f>
        <v/>
      </c>
      <c r="C196" s="95" t="str">
        <f t="shared" si="5"/>
        <v/>
      </c>
      <c r="D196" s="95"/>
      <c r="F196" s="106" t="s">
        <v>2029</v>
      </c>
      <c r="G196" s="102" t="s">
        <v>2106</v>
      </c>
      <c r="H196" s="103" t="s">
        <v>2111</v>
      </c>
      <c r="I196" s="104" t="s">
        <v>2112</v>
      </c>
      <c r="J196" s="135" t="str">
        <f t="shared" ca="1" si="10"/>
        <v/>
      </c>
      <c r="K196" s="141" cm="1">
        <f t="array" aca="1" ref="K196" ca="1">IF($H196="",0,IF($B196="",0,SUM(IF(OFFSET(Orçamento!$U$5,$B196,,$C196,)=$H196,OFFSET(Orçamento!$H$5,$B196,,$C196,)*OFFSET(Orçamento!$T$5,$B196,,$C196,)))))</f>
        <v>0</v>
      </c>
      <c r="L196" s="132">
        <f t="shared" ca="1" si="7"/>
        <v>0</v>
      </c>
      <c r="M196" s="147">
        <f t="array" aca="1" ref="M196" ca="1">IF($H196="",0,SUM(IF(OFFSET('Solic. Aditivo'!$N$1031:$AG$1031,,,$C$3,)=$H196,OFFSET('Solic. Aditivo'!$N$1032:$AG$1032,,,$C$3,)*OFFSET('Solic. Aditivo'!$K$1031,,,$C$3,))))</f>
        <v>0</v>
      </c>
      <c r="N196" s="158">
        <f t="shared" ca="1" si="11"/>
        <v>0</v>
      </c>
      <c r="O196" s="150">
        <f t="shared" ca="1" si="9"/>
        <v>0</v>
      </c>
      <c r="P196" s="150"/>
      <c r="Q196" s="100"/>
    </row>
    <row r="197" spans="1:17" ht="25.15" customHeight="1">
      <c r="A197" s="91"/>
      <c r="B197" s="94">
        <f>IF($H197="","",_xlfn.IFNA(MATCH($H197,Orçamento!U:U,)-5,""))</f>
        <v>4372</v>
      </c>
      <c r="C197" s="95">
        <f t="shared" si="5"/>
        <v>171</v>
      </c>
      <c r="D197" s="95"/>
      <c r="F197" s="101" t="s">
        <v>2029</v>
      </c>
      <c r="G197" s="102" t="s">
        <v>2106</v>
      </c>
      <c r="H197" s="103" t="s">
        <v>1649</v>
      </c>
      <c r="I197" s="104" t="s">
        <v>1650</v>
      </c>
      <c r="J197" s="135" t="str">
        <f t="shared" ca="1" si="10"/>
        <v/>
      </c>
      <c r="K197" s="141" cm="1">
        <f t="array" aca="1" ref="K197" ca="1">IF($H197="",0,IF($B197="",0,SUM(IF(OFFSET(Orçamento!$U$5,$B197,,$C197,)=$H197,OFFSET(Orçamento!$H$5,$B197,,$C197,)*OFFSET(Orçamento!$T$5,$B197,,$C197,)))))</f>
        <v>0</v>
      </c>
      <c r="L197" s="132">
        <f t="shared" ca="1" si="7"/>
        <v>0</v>
      </c>
      <c r="M197" s="147">
        <f t="array" aca="1" ref="M197" ca="1">IF($H197="",0,SUM(IF(OFFSET('Solic. Aditivo'!$N$1031:$AG$1031,,,$C$3,)=$H197,OFFSET('Solic. Aditivo'!$N$1032:$AG$1032,,,$C$3,)*OFFSET('Solic. Aditivo'!$K$1031,,,$C$3,))))</f>
        <v>0</v>
      </c>
      <c r="N197" s="158">
        <f t="shared" ca="1" si="11"/>
        <v>0</v>
      </c>
      <c r="O197" s="150">
        <f t="shared" ca="1" si="9"/>
        <v>0</v>
      </c>
      <c r="P197" s="150"/>
      <c r="Q197" s="100"/>
    </row>
    <row r="198" spans="1:17" ht="25.15" customHeight="1">
      <c r="A198" s="91"/>
      <c r="B198" s="94">
        <f>IF($H198="","",_xlfn.IFNA(MATCH($H198,Orçamento!U:U,)-5,""))</f>
        <v>4376</v>
      </c>
      <c r="C198" s="95">
        <f t="shared" si="5"/>
        <v>167</v>
      </c>
      <c r="D198" s="95"/>
      <c r="F198" s="101" t="s">
        <v>2029</v>
      </c>
      <c r="G198" s="102" t="s">
        <v>2106</v>
      </c>
      <c r="H198" s="103" t="s">
        <v>1659</v>
      </c>
      <c r="I198" s="104" t="s">
        <v>1660</v>
      </c>
      <c r="J198" s="135" t="str">
        <f t="shared" ref="J198:J226" ca="1" si="12">IF(SUM(K198:O198)&gt;0,"X","")</f>
        <v/>
      </c>
      <c r="K198" s="141" cm="1">
        <f t="array" aca="1" ref="K198" ca="1">IF($H198="",0,IF($B198="",0,SUM(IF(OFFSET(Orçamento!$U$5,$B198,,$C198,)=$H198,OFFSET(Orçamento!$H$5,$B198,,$C198,)*OFFSET(Orçamento!$T$5,$B198,,$C198,)))))</f>
        <v>0</v>
      </c>
      <c r="L198" s="132">
        <f t="shared" ca="1" si="7"/>
        <v>0</v>
      </c>
      <c r="M198" s="147">
        <f t="array" aca="1" ref="M198" ca="1">IF($H198="",0,SUM(IF(OFFSET('Solic. Aditivo'!$N$1031:$AG$1031,,,$C$3,)=$H198,OFFSET('Solic. Aditivo'!$N$1032:$AG$1032,,,$C$3,)*OFFSET('Solic. Aditivo'!$K$1031,,,$C$3,))))</f>
        <v>0</v>
      </c>
      <c r="N198" s="158">
        <f t="shared" ref="N198:N226" ca="1" si="13">IF(M$4=0,0,M198/M$4)</f>
        <v>0</v>
      </c>
      <c r="O198" s="150">
        <f t="shared" ca="1" si="9"/>
        <v>0</v>
      </c>
      <c r="P198" s="150"/>
      <c r="Q198" s="100"/>
    </row>
    <row r="199" spans="1:17" ht="25.15" customHeight="1">
      <c r="A199" s="91"/>
      <c r="B199" s="94">
        <f>IF($H199="","",_xlfn.IFNA(MATCH($H199,Orçamento!U:U,)-5,""))</f>
        <v>4398</v>
      </c>
      <c r="C199" s="95">
        <f t="shared" si="5"/>
        <v>145</v>
      </c>
      <c r="D199" s="95"/>
      <c r="F199" s="101" t="s">
        <v>2029</v>
      </c>
      <c r="G199" s="102" t="s">
        <v>2106</v>
      </c>
      <c r="H199" s="103" t="s">
        <v>1674</v>
      </c>
      <c r="I199" s="104" t="s">
        <v>1675</v>
      </c>
      <c r="J199" s="135" t="str">
        <f t="shared" ca="1" si="12"/>
        <v/>
      </c>
      <c r="K199" s="141" cm="1">
        <f t="array" aca="1" ref="K199" ca="1">IF($H199="",0,IF($B199="",0,SUM(IF(OFFSET(Orçamento!$U$5,$B199,,$C199,)=$H199,OFFSET(Orçamento!$H$5,$B199,,$C199,)*OFFSET(Orçamento!$T$5,$B199,,$C199,)))))</f>
        <v>0</v>
      </c>
      <c r="L199" s="132">
        <f t="shared" ca="1" si="7"/>
        <v>0</v>
      </c>
      <c r="M199" s="147">
        <f t="array" aca="1" ref="M199" ca="1">IF($H199="",0,SUM(IF(OFFSET('Solic. Aditivo'!$N$1031:$AG$1031,,,$C$3,)=$H199,OFFSET('Solic. Aditivo'!$N$1032:$AG$1032,,,$C$3,)*OFFSET('Solic. Aditivo'!$K$1031,,,$C$3,))))</f>
        <v>0</v>
      </c>
      <c r="N199" s="158">
        <f t="shared" ca="1" si="13"/>
        <v>0</v>
      </c>
      <c r="O199" s="150">
        <f t="shared" ca="1" si="9"/>
        <v>0</v>
      </c>
      <c r="P199" s="150"/>
      <c r="Q199" s="100"/>
    </row>
    <row r="200" spans="1:17" ht="25.15" customHeight="1">
      <c r="A200" s="91"/>
      <c r="B200" s="94">
        <f>IF($H200="","",_xlfn.IFNA(MATCH($H200,Orçamento!U:U,)-5,""))</f>
        <v>4415</v>
      </c>
      <c r="C200" s="95">
        <f t="shared" si="5"/>
        <v>128</v>
      </c>
      <c r="D200" s="95"/>
      <c r="F200" s="101" t="s">
        <v>2029</v>
      </c>
      <c r="G200" s="102" t="s">
        <v>2106</v>
      </c>
      <c r="H200" s="103" t="s">
        <v>1680</v>
      </c>
      <c r="I200" s="104" t="s">
        <v>1681</v>
      </c>
      <c r="J200" s="135" t="str">
        <f t="shared" ca="1" si="12"/>
        <v/>
      </c>
      <c r="K200" s="141" cm="1">
        <f t="array" aca="1" ref="K200" ca="1">IF($H200="",0,IF($B200="",0,SUM(IF(OFFSET(Orçamento!$U$5,$B200,,$C200,)=$H200,OFFSET(Orçamento!$H$5,$B200,,$C200,)*OFFSET(Orçamento!$T$5,$B200,,$C200,)))))</f>
        <v>0</v>
      </c>
      <c r="L200" s="132">
        <f t="shared" ca="1" si="7"/>
        <v>0</v>
      </c>
      <c r="M200" s="147">
        <f t="array" aca="1" ref="M200" ca="1">IF($H200="",0,SUM(IF(OFFSET('Solic. Aditivo'!$N$1031:$AG$1031,,,$C$3,)=$H200,OFFSET('Solic. Aditivo'!$N$1032:$AG$1032,,,$C$3,)*OFFSET('Solic. Aditivo'!$K$1031,,,$C$3,))))</f>
        <v>0</v>
      </c>
      <c r="N200" s="158">
        <f t="shared" ca="1" si="13"/>
        <v>0</v>
      </c>
      <c r="O200" s="150">
        <f t="shared" ca="1" si="9"/>
        <v>0</v>
      </c>
      <c r="P200" s="150"/>
      <c r="Q200" s="100"/>
    </row>
    <row r="201" spans="1:17" ht="25.15" customHeight="1">
      <c r="A201" s="91"/>
      <c r="B201" s="94">
        <f>IF($H201="","",_xlfn.IFNA(MATCH($H201,Orçamento!U:U,)-5,""))</f>
        <v>4416</v>
      </c>
      <c r="C201" s="95">
        <f t="shared" si="5"/>
        <v>127</v>
      </c>
      <c r="D201" s="95"/>
      <c r="F201" s="101" t="s">
        <v>2029</v>
      </c>
      <c r="G201" s="102" t="s">
        <v>2106</v>
      </c>
      <c r="H201" s="103" t="s">
        <v>1689</v>
      </c>
      <c r="I201" s="104" t="s">
        <v>1690</v>
      </c>
      <c r="J201" s="135" t="str">
        <f t="shared" ca="1" si="12"/>
        <v/>
      </c>
      <c r="K201" s="141" cm="1">
        <f t="array" aca="1" ref="K201" ca="1">IF($H201="",0,IF($B201="",0,SUM(IF(OFFSET(Orçamento!$U$5,$B201,,$C201,)=$H201,OFFSET(Orçamento!$H$5,$B201,,$C201,)*OFFSET(Orçamento!$T$5,$B201,,$C201,)))))</f>
        <v>0</v>
      </c>
      <c r="L201" s="132">
        <f t="shared" ca="1" si="7"/>
        <v>0</v>
      </c>
      <c r="M201" s="147">
        <f t="array" aca="1" ref="M201" ca="1">IF($H201="",0,SUM(IF(OFFSET('Solic. Aditivo'!$N$1031:$AG$1031,,,$C$3,)=$H201,OFFSET('Solic. Aditivo'!$N$1032:$AG$1032,,,$C$3,)*OFFSET('Solic. Aditivo'!$K$1031,,,$C$3,))))</f>
        <v>0</v>
      </c>
      <c r="N201" s="158">
        <f t="shared" ca="1" si="13"/>
        <v>0</v>
      </c>
      <c r="O201" s="150">
        <f t="shared" ca="1" si="9"/>
        <v>0</v>
      </c>
      <c r="P201" s="150"/>
      <c r="Q201" s="100"/>
    </row>
    <row r="202" spans="1:17" ht="25.15" customHeight="1">
      <c r="A202" s="91"/>
      <c r="B202" s="94">
        <f>IF($H202="","",_xlfn.IFNA(MATCH($H202,Orçamento!U:U,)-5,""))</f>
        <v>4434</v>
      </c>
      <c r="C202" s="95">
        <f t="shared" si="5"/>
        <v>109</v>
      </c>
      <c r="D202" s="95"/>
      <c r="F202" s="101" t="s">
        <v>2029</v>
      </c>
      <c r="G202" s="102" t="s">
        <v>2106</v>
      </c>
      <c r="H202" s="103" t="s">
        <v>1692</v>
      </c>
      <c r="I202" s="104" t="s">
        <v>1693</v>
      </c>
      <c r="J202" s="135" t="str">
        <f t="shared" ca="1" si="12"/>
        <v/>
      </c>
      <c r="K202" s="141" cm="1">
        <f t="array" aca="1" ref="K202" ca="1">IF($H202="",0,IF($B202="",0,SUM(IF(OFFSET(Orçamento!$U$5,$B202,,$C202,)=$H202,OFFSET(Orçamento!$H$5,$B202,,$C202,)*OFFSET(Orçamento!$T$5,$B202,,$C202,)))))</f>
        <v>0</v>
      </c>
      <c r="L202" s="132">
        <f t="shared" ca="1" si="7"/>
        <v>0</v>
      </c>
      <c r="M202" s="147">
        <f t="array" aca="1" ref="M202" ca="1">IF($H202="",0,SUM(IF(OFFSET('Solic. Aditivo'!$N$1031:$AG$1031,,,$C$3,)=$H202,OFFSET('Solic. Aditivo'!$N$1032:$AG$1032,,,$C$3,)*OFFSET('Solic. Aditivo'!$K$1031,,,$C$3,))))</f>
        <v>0</v>
      </c>
      <c r="N202" s="158">
        <f t="shared" ca="1" si="13"/>
        <v>0</v>
      </c>
      <c r="O202" s="150">
        <f t="shared" ca="1" si="9"/>
        <v>0</v>
      </c>
      <c r="P202" s="150"/>
      <c r="Q202" s="100"/>
    </row>
    <row r="203" spans="1:17" ht="25.15" customHeight="1">
      <c r="A203" s="91"/>
      <c r="B203" s="94">
        <f>IF($H203="","",_xlfn.IFNA(MATCH($H203,Orçamento!U:U,)-5,""))</f>
        <v>4393</v>
      </c>
      <c r="C203" s="95">
        <f t="shared" si="5"/>
        <v>150</v>
      </c>
      <c r="D203" s="95"/>
      <c r="F203" s="101" t="s">
        <v>2029</v>
      </c>
      <c r="G203" s="102" t="s">
        <v>2106</v>
      </c>
      <c r="H203" s="103" t="s">
        <v>1656</v>
      </c>
      <c r="I203" s="104" t="s">
        <v>1657</v>
      </c>
      <c r="J203" s="135" t="str">
        <f t="shared" ca="1" si="12"/>
        <v/>
      </c>
      <c r="K203" s="141" cm="1">
        <f t="array" aca="1" ref="K203" ca="1">IF($H203="",0,IF($B203="",0,SUM(IF(OFFSET(Orçamento!$U$5,$B203,,$C203,)=$H203,OFFSET(Orçamento!$H$5,$B203,,$C203,)*OFFSET(Orçamento!$T$5,$B203,,$C203,)))))</f>
        <v>0</v>
      </c>
      <c r="L203" s="132">
        <f t="shared" ca="1" si="7"/>
        <v>0</v>
      </c>
      <c r="M203" s="147">
        <f t="array" aca="1" ref="M203" ca="1">IF($H203="",0,SUM(IF(OFFSET('Solic. Aditivo'!$N$1031:$AG$1031,,,$C$3,)=$H203,OFFSET('Solic. Aditivo'!$N$1032:$AG$1032,,,$C$3,)*OFFSET('Solic. Aditivo'!$K$1031,,,$C$3,))))</f>
        <v>0</v>
      </c>
      <c r="N203" s="158">
        <f t="shared" ca="1" si="13"/>
        <v>0</v>
      </c>
      <c r="O203" s="150">
        <f t="shared" ca="1" si="9"/>
        <v>0</v>
      </c>
      <c r="P203" s="150"/>
      <c r="Q203" s="100"/>
    </row>
    <row r="204" spans="1:17" ht="25.15" customHeight="1">
      <c r="A204" s="91"/>
      <c r="B204" s="94">
        <f>IF($H204="","",_xlfn.IFNA(MATCH($H204,Orçamento!U:U,)-5,""))</f>
        <v>4404</v>
      </c>
      <c r="C204" s="95">
        <f t="shared" si="5"/>
        <v>139</v>
      </c>
      <c r="D204" s="95"/>
      <c r="F204" s="101" t="s">
        <v>2029</v>
      </c>
      <c r="G204" s="102" t="s">
        <v>2106</v>
      </c>
      <c r="H204" s="103" t="s">
        <v>1697</v>
      </c>
      <c r="I204" s="104" t="s">
        <v>1696</v>
      </c>
      <c r="J204" s="135" t="str">
        <f t="shared" ca="1" si="12"/>
        <v/>
      </c>
      <c r="K204" s="141" cm="1">
        <f t="array" aca="1" ref="K204" ca="1">IF($H204="",0,IF($B204="",0,SUM(IF(OFFSET(Orçamento!$U$5,$B204,,$C204,)=$H204,OFFSET(Orçamento!$H$5,$B204,,$C204,)*OFFSET(Orçamento!$T$5,$B204,,$C204,)))))</f>
        <v>0</v>
      </c>
      <c r="L204" s="132">
        <f t="shared" ca="1" si="7"/>
        <v>0</v>
      </c>
      <c r="M204" s="147">
        <f t="array" aca="1" ref="M204" ca="1">IF($H204="",0,SUM(IF(OFFSET('Solic. Aditivo'!$N$1031:$AG$1031,,,$C$3,)=$H204,OFFSET('Solic. Aditivo'!$N$1032:$AG$1032,,,$C$3,)*OFFSET('Solic. Aditivo'!$K$1031,,,$C$3,))))</f>
        <v>0</v>
      </c>
      <c r="N204" s="158">
        <f t="shared" ca="1" si="13"/>
        <v>0</v>
      </c>
      <c r="O204" s="150">
        <f t="shared" ca="1" si="9"/>
        <v>0</v>
      </c>
      <c r="P204" s="150"/>
      <c r="Q204" s="100"/>
    </row>
    <row r="205" spans="1:17" ht="25.15" customHeight="1">
      <c r="A205" s="91"/>
      <c r="B205" s="94" t="str">
        <f>IF($H205="","",_xlfn.IFNA(MATCH($H205,Orçamento!U:U,)-5,""))</f>
        <v/>
      </c>
      <c r="C205" s="95" t="str">
        <f t="shared" si="5"/>
        <v/>
      </c>
      <c r="D205" s="95"/>
      <c r="F205" s="101" t="s">
        <v>2029</v>
      </c>
      <c r="G205" s="102" t="s">
        <v>2106</v>
      </c>
      <c r="H205" s="103" t="s">
        <v>2113</v>
      </c>
      <c r="I205" s="104" t="s">
        <v>2114</v>
      </c>
      <c r="J205" s="135" t="str">
        <f t="shared" ca="1" si="12"/>
        <v/>
      </c>
      <c r="K205" s="141" cm="1">
        <f t="array" aca="1" ref="K205" ca="1">IF($H205="",0,IF($B205="",0,SUM(IF(OFFSET(Orçamento!$U$5,$B205,,$C205,)=$H205,OFFSET(Orçamento!$H$5,$B205,,$C205,)*OFFSET(Orçamento!$T$5,$B205,,$C205,)))))</f>
        <v>0</v>
      </c>
      <c r="L205" s="132">
        <f t="shared" ca="1" si="7"/>
        <v>0</v>
      </c>
      <c r="M205" s="147">
        <f t="array" aca="1" ref="M205" ca="1">IF($H205="",0,SUM(IF(OFFSET('Solic. Aditivo'!$N$1031:$AG$1031,,,$C$3,)=$H205,OFFSET('Solic. Aditivo'!$N$1032:$AG$1032,,,$C$3,)*OFFSET('Solic. Aditivo'!$K$1031,,,$C$3,))))</f>
        <v>0</v>
      </c>
      <c r="N205" s="158">
        <f t="shared" ca="1" si="13"/>
        <v>0</v>
      </c>
      <c r="O205" s="150">
        <f t="shared" ca="1" si="9"/>
        <v>0</v>
      </c>
      <c r="P205" s="150"/>
      <c r="Q205" s="100"/>
    </row>
    <row r="206" spans="1:17" ht="25.15" customHeight="1">
      <c r="A206" s="91"/>
      <c r="B206" s="94">
        <f>IF($H206="","",_xlfn.IFNA(MATCH($H206,Orçamento!U:U,)-5,""))</f>
        <v>4420</v>
      </c>
      <c r="C206" s="95">
        <f t="shared" si="5"/>
        <v>123</v>
      </c>
      <c r="D206" s="95"/>
      <c r="F206" s="101" t="s">
        <v>2029</v>
      </c>
      <c r="G206" s="102" t="s">
        <v>2106</v>
      </c>
      <c r="H206" s="103" t="s">
        <v>1677</v>
      </c>
      <c r="I206" s="104" t="s">
        <v>1678</v>
      </c>
      <c r="J206" s="135" t="str">
        <f t="shared" ca="1" si="12"/>
        <v/>
      </c>
      <c r="K206" s="141" cm="1">
        <f t="array" aca="1" ref="K206" ca="1">IF($H206="",0,IF($B206="",0,SUM(IF(OFFSET(Orçamento!$U$5,$B206,,$C206,)=$H206,OFFSET(Orçamento!$H$5,$B206,,$C206,)*OFFSET(Orçamento!$T$5,$B206,,$C206,)))))</f>
        <v>0</v>
      </c>
      <c r="L206" s="132">
        <f t="shared" ca="1" si="7"/>
        <v>0</v>
      </c>
      <c r="M206" s="147">
        <f t="array" aca="1" ref="M206" ca="1">IF($H206="",0,SUM(IF(OFFSET('Solic. Aditivo'!$N$1031:$AG$1031,,,$C$3,)=$H206,OFFSET('Solic. Aditivo'!$N$1032:$AG$1032,,,$C$3,)*OFFSET('Solic. Aditivo'!$K$1031,,,$C$3,))))</f>
        <v>0</v>
      </c>
      <c r="N206" s="158">
        <f t="shared" ca="1" si="13"/>
        <v>0</v>
      </c>
      <c r="O206" s="150">
        <f t="shared" ca="1" si="9"/>
        <v>0</v>
      </c>
      <c r="P206" s="150"/>
      <c r="Q206" s="100"/>
    </row>
    <row r="207" spans="1:17" ht="25.15" customHeight="1">
      <c r="A207" s="91"/>
      <c r="B207" s="94">
        <f>IF($H207="","",_xlfn.IFNA(MATCH($H207,Orçamento!U:U,)-5,""))</f>
        <v>4401</v>
      </c>
      <c r="C207" s="95">
        <f t="shared" si="5"/>
        <v>142</v>
      </c>
      <c r="D207" s="95"/>
      <c r="F207" s="101" t="s">
        <v>2029</v>
      </c>
      <c r="G207" s="102" t="s">
        <v>2106</v>
      </c>
      <c r="H207" s="103" t="s">
        <v>1671</v>
      </c>
      <c r="I207" s="104" t="s">
        <v>1672</v>
      </c>
      <c r="J207" s="135" t="str">
        <f t="shared" ca="1" si="12"/>
        <v/>
      </c>
      <c r="K207" s="141" cm="1">
        <f t="array" aca="1" ref="K207" ca="1">IF($H207="",0,IF($B207="",0,SUM(IF(OFFSET(Orçamento!$U$5,$B207,,$C207,)=$H207,OFFSET(Orçamento!$H$5,$B207,,$C207,)*OFFSET(Orçamento!$T$5,$B207,,$C207,)))))</f>
        <v>0</v>
      </c>
      <c r="L207" s="132">
        <f t="shared" ca="1" si="7"/>
        <v>0</v>
      </c>
      <c r="M207" s="147">
        <f t="array" aca="1" ref="M207" ca="1">IF($H207="",0,SUM(IF(OFFSET('Solic. Aditivo'!$N$1031:$AG$1031,,,$C$3,)=$H207,OFFSET('Solic. Aditivo'!$N$1032:$AG$1032,,,$C$3,)*OFFSET('Solic. Aditivo'!$K$1031,,,$C$3,))))</f>
        <v>0</v>
      </c>
      <c r="N207" s="158">
        <f t="shared" ca="1" si="13"/>
        <v>0</v>
      </c>
      <c r="O207" s="150">
        <f t="shared" ca="1" si="9"/>
        <v>0</v>
      </c>
      <c r="P207" s="150"/>
      <c r="Q207" s="100"/>
    </row>
    <row r="208" spans="1:17" ht="25.15" customHeight="1">
      <c r="A208" s="91"/>
      <c r="B208" s="94">
        <f>IF($H208="","",_xlfn.IFNA(MATCH($H208,Orçamento!U:U,)-5,""))</f>
        <v>4399</v>
      </c>
      <c r="C208" s="95">
        <f t="shared" si="5"/>
        <v>144</v>
      </c>
      <c r="D208" s="95"/>
      <c r="F208" s="101" t="s">
        <v>2029</v>
      </c>
      <c r="G208" s="102" t="s">
        <v>2106</v>
      </c>
      <c r="H208" s="103" t="s">
        <v>1763</v>
      </c>
      <c r="I208" s="104" t="s">
        <v>1764</v>
      </c>
      <c r="J208" s="135" t="str">
        <f t="shared" ca="1" si="12"/>
        <v/>
      </c>
      <c r="K208" s="141" cm="1">
        <f t="array" aca="1" ref="K208" ca="1">IF($H208="",0,IF($B208="",0,SUM(IF(OFFSET(Orçamento!$U$5,$B208,,$C208,)=$H208,OFFSET(Orçamento!$H$5,$B208,,$C208,)*OFFSET(Orçamento!$T$5,$B208,,$C208,)))))</f>
        <v>0</v>
      </c>
      <c r="L208" s="132">
        <f t="shared" ca="1" si="7"/>
        <v>0</v>
      </c>
      <c r="M208" s="147">
        <f t="array" aca="1" ref="M208" ca="1">IF($H208="",0,SUM(IF(OFFSET('Solic. Aditivo'!$N$1031:$AG$1031,,,$C$3,)=$H208,OFFSET('Solic. Aditivo'!$N$1032:$AG$1032,,,$C$3,)*OFFSET('Solic. Aditivo'!$K$1031,,,$C$3,))))</f>
        <v>0</v>
      </c>
      <c r="N208" s="158">
        <f t="shared" ca="1" si="13"/>
        <v>0</v>
      </c>
      <c r="O208" s="150">
        <f t="shared" ca="1" si="9"/>
        <v>0</v>
      </c>
      <c r="P208" s="150"/>
      <c r="Q208" s="100"/>
    </row>
    <row r="209" spans="1:17" ht="25.15" customHeight="1">
      <c r="A209" s="91"/>
      <c r="B209" s="94">
        <f>IF($H209="","",_xlfn.IFNA(MATCH($H209,Orçamento!U:U,)-5,""))</f>
        <v>4383</v>
      </c>
      <c r="C209" s="95">
        <f t="shared" si="5"/>
        <v>160</v>
      </c>
      <c r="D209" s="95"/>
      <c r="F209" s="101" t="s">
        <v>2029</v>
      </c>
      <c r="G209" s="102" t="s">
        <v>2106</v>
      </c>
      <c r="H209" s="103" t="s">
        <v>1668</v>
      </c>
      <c r="I209" s="104" t="s">
        <v>1669</v>
      </c>
      <c r="J209" s="135" t="str">
        <f t="shared" ca="1" si="12"/>
        <v/>
      </c>
      <c r="K209" s="141" cm="1">
        <f t="array" aca="1" ref="K209" ca="1">IF($H209="",0,IF($B209="",0,SUM(IF(OFFSET(Orçamento!$U$5,$B209,,$C209,)=$H209,OFFSET(Orçamento!$H$5,$B209,,$C209,)*OFFSET(Orçamento!$T$5,$B209,,$C209,)))))</f>
        <v>0</v>
      </c>
      <c r="L209" s="132">
        <f t="shared" ca="1" si="7"/>
        <v>0</v>
      </c>
      <c r="M209" s="147">
        <f t="array" aca="1" ref="M209" ca="1">IF($H209="",0,SUM(IF(OFFSET('Solic. Aditivo'!$N$1031:$AG$1031,,,$C$3,)=$H209,OFFSET('Solic. Aditivo'!$N$1032:$AG$1032,,,$C$3,)*OFFSET('Solic. Aditivo'!$K$1031,,,$C$3,))))</f>
        <v>0</v>
      </c>
      <c r="N209" s="158">
        <f t="shared" ca="1" si="13"/>
        <v>0</v>
      </c>
      <c r="O209" s="150">
        <f t="shared" ca="1" si="9"/>
        <v>0</v>
      </c>
      <c r="P209" s="150"/>
      <c r="Q209" s="100"/>
    </row>
    <row r="210" spans="1:17" ht="25.15" customHeight="1">
      <c r="A210" s="91"/>
      <c r="B210" s="94">
        <f>IF($H210="","",_xlfn.IFNA(MATCH($H210,Orçamento!U:U,)-5,""))</f>
        <v>4406</v>
      </c>
      <c r="C210" s="95">
        <f t="shared" si="5"/>
        <v>137</v>
      </c>
      <c r="D210" s="95"/>
      <c r="F210" s="106" t="s">
        <v>2029</v>
      </c>
      <c r="G210" s="102" t="s">
        <v>2106</v>
      </c>
      <c r="H210" s="103" t="s">
        <v>1716</v>
      </c>
      <c r="I210" s="104" t="s">
        <v>1717</v>
      </c>
      <c r="J210" s="135" t="str">
        <f t="shared" ca="1" si="12"/>
        <v/>
      </c>
      <c r="K210" s="141" cm="1">
        <f t="array" aca="1" ref="K210" ca="1">IF($H210="",0,IF($B210="",0,SUM(IF(OFFSET(Orçamento!$U$5,$B210,,$C210,)=$H210,OFFSET(Orçamento!$H$5,$B210,,$C210,)*OFFSET(Orçamento!$T$5,$B210,,$C210,)))))</f>
        <v>0</v>
      </c>
      <c r="L210" s="132">
        <f t="shared" ca="1" si="7"/>
        <v>0</v>
      </c>
      <c r="M210" s="147">
        <f t="array" aca="1" ref="M210" ca="1">IF($H210="",0,SUM(IF(OFFSET('Solic. Aditivo'!$N$1031:$AG$1031,,,$C$3,)=$H210,OFFSET('Solic. Aditivo'!$N$1032:$AG$1032,,,$C$3,)*OFFSET('Solic. Aditivo'!$K$1031,,,$C$3,))))</f>
        <v>0</v>
      </c>
      <c r="N210" s="158">
        <f t="shared" ca="1" si="13"/>
        <v>0</v>
      </c>
      <c r="O210" s="150">
        <f t="shared" ca="1" si="9"/>
        <v>0</v>
      </c>
      <c r="P210" s="150"/>
      <c r="Q210" s="100"/>
    </row>
    <row r="211" spans="1:17" ht="25.15" customHeight="1">
      <c r="A211" s="91"/>
      <c r="B211" s="94" t="str">
        <f>IF($H211="","",_xlfn.IFNA(MATCH($H211,Orçamento!U:U,)-5,""))</f>
        <v/>
      </c>
      <c r="C211" s="95" t="str">
        <f t="shared" si="5"/>
        <v/>
      </c>
      <c r="D211" s="95"/>
      <c r="F211" s="101" t="s">
        <v>2029</v>
      </c>
      <c r="G211" s="97" t="s">
        <v>1768</v>
      </c>
      <c r="H211" s="159"/>
      <c r="I211" s="105" t="s">
        <v>2115</v>
      </c>
      <c r="J211" s="136" t="str">
        <f t="shared" ca="1" si="12"/>
        <v/>
      </c>
      <c r="K211" s="140" cm="1">
        <f t="array" aca="1" ref="K211" ca="1">IF($H211="",0,IF($B211="",0,SUM(IF(OFFSET(Orçamento!$U$5,$B211,,$C211,)=$H211,OFFSET(Orçamento!$H$5,$B211,,$C211,)*OFFSET(Orçamento!$T$5,$B211,,$C211,)))))</f>
        <v>0</v>
      </c>
      <c r="L211" s="131">
        <f t="shared" ca="1" si="7"/>
        <v>0</v>
      </c>
      <c r="M211" s="146">
        <f t="array" aca="1" ref="M211" ca="1">IF($H211="",0,SUM(IF(OFFSET('Solic. Aditivo'!$N$1031:$AG$1031,,,$C$3,)=$H211,OFFSET('Solic. Aditivo'!$N$1032:$AG$1032,,,$C$3,)*OFFSET('Solic. Aditivo'!$K$1031,,,$C$3,))))</f>
        <v>0</v>
      </c>
      <c r="N211" s="155">
        <f t="shared" ca="1" si="13"/>
        <v>0</v>
      </c>
      <c r="O211" s="149">
        <f t="shared" ca="1" si="9"/>
        <v>0</v>
      </c>
      <c r="P211" s="149"/>
      <c r="Q211" s="100"/>
    </row>
    <row r="212" spans="1:17" ht="25.15" customHeight="1">
      <c r="A212" s="91"/>
      <c r="B212" s="94">
        <f>IF($H212="","",_xlfn.IFNA(MATCH($H212,Orçamento!U:U,)-5,""))</f>
        <v>4436</v>
      </c>
      <c r="C212" s="95">
        <f t="shared" si="5"/>
        <v>107</v>
      </c>
      <c r="D212" s="95"/>
      <c r="F212" s="101" t="s">
        <v>2029</v>
      </c>
      <c r="G212" s="102" t="s">
        <v>2116</v>
      </c>
      <c r="H212" s="103" t="s">
        <v>1772</v>
      </c>
      <c r="I212" s="104" t="s">
        <v>1771</v>
      </c>
      <c r="J212" s="135" t="str">
        <f t="shared" ca="1" si="12"/>
        <v/>
      </c>
      <c r="K212" s="141" cm="1">
        <f t="array" aca="1" ref="K212" ca="1">IF($H212="",0,IF($B212="",0,SUM(IF(OFFSET(Orçamento!$U$5,$B212,,$C212,)=$H212,OFFSET(Orçamento!$H$5,$B212,,$C212,)*OFFSET(Orçamento!$T$5,$B212,,$C212,)))))</f>
        <v>0</v>
      </c>
      <c r="L212" s="132">
        <f t="shared" ca="1" si="7"/>
        <v>0</v>
      </c>
      <c r="M212" s="147">
        <f t="array" aca="1" ref="M212" ca="1">IF($H212="",0,SUM(IF(OFFSET('Solic. Aditivo'!$N$1031:$AG$1031,,,$C$3,)=$H212,OFFSET('Solic. Aditivo'!$N$1032:$AG$1032,,,$C$3,)*OFFSET('Solic. Aditivo'!$K$1031,,,$C$3,))))</f>
        <v>0</v>
      </c>
      <c r="N212" s="158">
        <f t="shared" ca="1" si="13"/>
        <v>0</v>
      </c>
      <c r="O212" s="150">
        <f t="shared" ca="1" si="9"/>
        <v>0</v>
      </c>
      <c r="P212" s="150"/>
      <c r="Q212" s="100"/>
    </row>
    <row r="213" spans="1:17" ht="25.15" customHeight="1">
      <c r="A213" s="91"/>
      <c r="B213" s="94" t="str">
        <f>IF($H213="","",_xlfn.IFNA(MATCH($H213,Orçamento!U:U,)-5,""))</f>
        <v/>
      </c>
      <c r="C213" s="95" t="str">
        <f t="shared" si="5"/>
        <v/>
      </c>
      <c r="D213" s="95"/>
      <c r="F213" s="101" t="s">
        <v>2029</v>
      </c>
      <c r="G213" s="102" t="s">
        <v>2116</v>
      </c>
      <c r="H213" s="103" t="s">
        <v>2117</v>
      </c>
      <c r="I213" s="104" t="s">
        <v>2118</v>
      </c>
      <c r="J213" s="135" t="str">
        <f t="shared" ca="1" si="12"/>
        <v/>
      </c>
      <c r="K213" s="141" cm="1">
        <f t="array" aca="1" ref="K213" ca="1">IF($H213="",0,IF($B213="",0,SUM(IF(OFFSET(Orçamento!$U$5,$B213,,$C213,)=$H213,OFFSET(Orçamento!$H$5,$B213,,$C213,)*OFFSET(Orçamento!$T$5,$B213,,$C213,)))))</f>
        <v>0</v>
      </c>
      <c r="L213" s="132">
        <f t="shared" ca="1" si="7"/>
        <v>0</v>
      </c>
      <c r="M213" s="147">
        <f t="array" aca="1" ref="M213" ca="1">IF($H213="",0,SUM(IF(OFFSET('Solic. Aditivo'!$N$1031:$AG$1031,,,$C$3,)=$H213,OFFSET('Solic. Aditivo'!$N$1032:$AG$1032,,,$C$3,)*OFFSET('Solic. Aditivo'!$K$1031,,,$C$3,))))</f>
        <v>0</v>
      </c>
      <c r="N213" s="158">
        <f t="shared" ca="1" si="13"/>
        <v>0</v>
      </c>
      <c r="O213" s="150">
        <f t="shared" ca="1" si="9"/>
        <v>0</v>
      </c>
      <c r="P213" s="150"/>
      <c r="Q213" s="100"/>
    </row>
    <row r="214" spans="1:17" ht="25.15" customHeight="1">
      <c r="A214" s="91"/>
      <c r="B214" s="94">
        <f>IF($H214="","",_xlfn.IFNA(MATCH($H214,Orçamento!U:U,)-5,""))</f>
        <v>4440</v>
      </c>
      <c r="C214" s="95">
        <f t="shared" si="5"/>
        <v>103</v>
      </c>
      <c r="D214" s="95"/>
      <c r="F214" s="101" t="s">
        <v>2029</v>
      </c>
      <c r="G214" s="102" t="s">
        <v>2116</v>
      </c>
      <c r="H214" s="103" t="s">
        <v>2119</v>
      </c>
      <c r="I214" s="104" t="s">
        <v>2120</v>
      </c>
      <c r="J214" s="135" t="str">
        <f t="shared" ca="1" si="12"/>
        <v/>
      </c>
      <c r="K214" s="141" cm="1">
        <f t="array" aca="1" ref="K214" ca="1">IF($H214="",0,IF($B214="",0,SUM(IF(OFFSET(Orçamento!$U$5,$B214,,$C214,)=$H214,OFFSET(Orçamento!$H$5,$B214,,$C214,)*OFFSET(Orçamento!$T$5,$B214,,$C214,)))))</f>
        <v>0</v>
      </c>
      <c r="L214" s="132">
        <f t="shared" ca="1" si="7"/>
        <v>0</v>
      </c>
      <c r="M214" s="147">
        <f t="array" aca="1" ref="M214" ca="1">IF($H214="",0,SUM(IF(OFFSET('Solic. Aditivo'!$N$1031:$AG$1031,,,$C$3,)=$H214,OFFSET('Solic. Aditivo'!$N$1032:$AG$1032,,,$C$3,)*OFFSET('Solic. Aditivo'!$K$1031,,,$C$3,))))</f>
        <v>0</v>
      </c>
      <c r="N214" s="158">
        <f t="shared" ca="1" si="13"/>
        <v>0</v>
      </c>
      <c r="O214" s="150">
        <f t="shared" ca="1" si="9"/>
        <v>0</v>
      </c>
      <c r="P214" s="150"/>
      <c r="Q214" s="100"/>
    </row>
    <row r="215" spans="1:17" ht="25.15" customHeight="1">
      <c r="A215" s="91"/>
      <c r="B215" s="94" t="str">
        <f>IF($H215="","",_xlfn.IFNA(MATCH($H215,Orçamento!U:U,)-5,""))</f>
        <v/>
      </c>
      <c r="C215" s="95" t="str">
        <f t="shared" si="5"/>
        <v/>
      </c>
      <c r="D215" s="95"/>
      <c r="F215" s="101" t="s">
        <v>2029</v>
      </c>
      <c r="G215" s="102" t="s">
        <v>2116</v>
      </c>
      <c r="H215" s="103" t="s">
        <v>2121</v>
      </c>
      <c r="I215" s="104" t="s">
        <v>2122</v>
      </c>
      <c r="J215" s="135" t="str">
        <f t="shared" ca="1" si="12"/>
        <v/>
      </c>
      <c r="K215" s="141" cm="1">
        <f t="array" aca="1" ref="K215" ca="1">IF($H215="",0,IF($B215="",0,SUM(IF(OFFSET(Orçamento!$U$5,$B215,,$C215,)=$H215,OFFSET(Orçamento!$H$5,$B215,,$C215,)*OFFSET(Orçamento!$T$5,$B215,,$C215,)))))</f>
        <v>0</v>
      </c>
      <c r="L215" s="132">
        <f t="shared" ca="1" si="7"/>
        <v>0</v>
      </c>
      <c r="M215" s="147">
        <f t="array" aca="1" ref="M215" ca="1">IF($H215="",0,SUM(IF(OFFSET('Solic. Aditivo'!$N$1031:$AG$1031,,,$C$3,)=$H215,OFFSET('Solic. Aditivo'!$N$1032:$AG$1032,,,$C$3,)*OFFSET('Solic. Aditivo'!$K$1031,,,$C$3,))))</f>
        <v>0</v>
      </c>
      <c r="N215" s="158">
        <f t="shared" ca="1" si="13"/>
        <v>0</v>
      </c>
      <c r="O215" s="150">
        <f t="shared" ca="1" si="9"/>
        <v>0</v>
      </c>
      <c r="P215" s="150"/>
      <c r="Q215" s="100"/>
    </row>
    <row r="216" spans="1:17" ht="25.15" customHeight="1">
      <c r="A216" s="91"/>
      <c r="B216" s="94" t="str">
        <f>IF($H216="","",_xlfn.IFNA(MATCH($H216,Orçamento!U:U,)-5,""))</f>
        <v/>
      </c>
      <c r="C216" s="95" t="str">
        <f t="shared" si="5"/>
        <v/>
      </c>
      <c r="D216" s="95"/>
      <c r="F216" s="101" t="s">
        <v>2029</v>
      </c>
      <c r="G216" s="102" t="s">
        <v>2116</v>
      </c>
      <c r="H216" s="103" t="s">
        <v>1998</v>
      </c>
      <c r="I216" s="104" t="s">
        <v>1999</v>
      </c>
      <c r="J216" s="135" t="str">
        <f t="shared" ca="1" si="12"/>
        <v/>
      </c>
      <c r="K216" s="141" cm="1">
        <f t="array" aca="1" ref="K216" ca="1">IF($H216="",0,IF($B216="",0,SUM(IF(OFFSET(Orçamento!$U$5,$B216,,$C216,)=$H216,OFFSET(Orçamento!$H$5,$B216,,$C216,)*OFFSET(Orçamento!$T$5,$B216,,$C216,)))))</f>
        <v>0</v>
      </c>
      <c r="L216" s="132">
        <f t="shared" ca="1" si="7"/>
        <v>0</v>
      </c>
      <c r="M216" s="147">
        <f t="array" aca="1" ref="M216" ca="1">IF($H216="",0,SUM(IF(OFFSET('Solic. Aditivo'!$N$1031:$AG$1031,,,$C$3,)=$H216,OFFSET('Solic. Aditivo'!$N$1032:$AG$1032,,,$C$3,)*OFFSET('Solic. Aditivo'!$K$1031,,,$C$3,))))</f>
        <v>0</v>
      </c>
      <c r="N216" s="158">
        <f t="shared" ca="1" si="13"/>
        <v>0</v>
      </c>
      <c r="O216" s="150">
        <f t="shared" ca="1" si="9"/>
        <v>0</v>
      </c>
      <c r="P216" s="150"/>
      <c r="Q216" s="100"/>
    </row>
    <row r="217" spans="1:17" ht="25.15" customHeight="1">
      <c r="A217" s="91"/>
      <c r="B217" s="94" t="str">
        <f>IF($H217="","",_xlfn.IFNA(MATCH($H217,Orçamento!U:U,)-5,""))</f>
        <v/>
      </c>
      <c r="C217" s="95" t="str">
        <f t="shared" si="5"/>
        <v/>
      </c>
      <c r="D217" s="95"/>
      <c r="F217" s="101" t="s">
        <v>2029</v>
      </c>
      <c r="G217" s="102" t="s">
        <v>2116</v>
      </c>
      <c r="H217" s="103" t="s">
        <v>2000</v>
      </c>
      <c r="I217" s="104" t="s">
        <v>958</v>
      </c>
      <c r="J217" s="135" t="str">
        <f t="shared" ca="1" si="12"/>
        <v/>
      </c>
      <c r="K217" s="141" cm="1">
        <f t="array" aca="1" ref="K217" ca="1">IF($H217="",0,IF($B217="",0,SUM(IF(OFFSET(Orçamento!$U$5,$B217,,$C217,)=$H217,OFFSET(Orçamento!$H$5,$B217,,$C217,)*OFFSET(Orçamento!$T$5,$B217,,$C217,)))))</f>
        <v>0</v>
      </c>
      <c r="L217" s="132">
        <f t="shared" ca="1" si="7"/>
        <v>0</v>
      </c>
      <c r="M217" s="147">
        <f t="array" aca="1" ref="M217" ca="1">IF($H217="",0,SUM(IF(OFFSET('Solic. Aditivo'!$N$1031:$AG$1031,,,$C$3,)=$H217,OFFSET('Solic. Aditivo'!$N$1032:$AG$1032,,,$C$3,)*OFFSET('Solic. Aditivo'!$K$1031,,,$C$3,))))</f>
        <v>0</v>
      </c>
      <c r="N217" s="158">
        <f t="shared" ca="1" si="13"/>
        <v>0</v>
      </c>
      <c r="O217" s="150">
        <f t="shared" ca="1" si="9"/>
        <v>0</v>
      </c>
      <c r="P217" s="150"/>
      <c r="Q217" s="100"/>
    </row>
    <row r="218" spans="1:17" ht="25.15" customHeight="1">
      <c r="A218" s="91"/>
      <c r="B218" s="94">
        <f>IF($H218="","",_xlfn.IFNA(MATCH($H218,Orçamento!U:U,)-5,""))</f>
        <v>4454</v>
      </c>
      <c r="C218" s="95">
        <f t="shared" si="5"/>
        <v>89</v>
      </c>
      <c r="D218" s="95"/>
      <c r="F218" s="101" t="s">
        <v>2029</v>
      </c>
      <c r="G218" s="102" t="s">
        <v>2116</v>
      </c>
      <c r="H218" s="103" t="s">
        <v>2123</v>
      </c>
      <c r="I218" s="104" t="s">
        <v>2124</v>
      </c>
      <c r="J218" s="135" t="str">
        <f t="shared" ca="1" si="12"/>
        <v/>
      </c>
      <c r="K218" s="141" cm="1">
        <f t="array" aca="1" ref="K218" ca="1">IF($H218="",0,IF($B218="",0,SUM(IF(OFFSET(Orçamento!$U$5,$B218,,$C218,)=$H218,OFFSET(Orçamento!$H$5,$B218,,$C218,)*OFFSET(Orçamento!$T$5,$B218,,$C218,)))))</f>
        <v>0</v>
      </c>
      <c r="L218" s="132">
        <f t="shared" ca="1" si="7"/>
        <v>0</v>
      </c>
      <c r="M218" s="147">
        <f t="array" aca="1" ref="M218" ca="1">IF($H218="",0,SUM(IF(OFFSET('Solic. Aditivo'!$N$1031:$AG$1031,,,$C$3,)=$H218,OFFSET('Solic. Aditivo'!$N$1032:$AG$1032,,,$C$3,)*OFFSET('Solic. Aditivo'!$K$1031,,,$C$3,))))</f>
        <v>0</v>
      </c>
      <c r="N218" s="158">
        <f t="shared" ca="1" si="13"/>
        <v>0</v>
      </c>
      <c r="O218" s="150">
        <f t="shared" ca="1" si="9"/>
        <v>0</v>
      </c>
      <c r="P218" s="150"/>
      <c r="Q218" s="100"/>
    </row>
    <row r="219" spans="1:17" ht="25.15" customHeight="1">
      <c r="A219" s="91"/>
      <c r="B219" s="94" t="str">
        <f>IF($H219="","",_xlfn.IFNA(MATCH($H219,Orçamento!U:U,)-5,""))</f>
        <v/>
      </c>
      <c r="C219" s="95" t="str">
        <f t="shared" si="5"/>
        <v/>
      </c>
      <c r="D219" s="95"/>
      <c r="F219" s="106" t="s">
        <v>2029</v>
      </c>
      <c r="G219" s="102" t="s">
        <v>2116</v>
      </c>
      <c r="H219" s="103" t="s">
        <v>2125</v>
      </c>
      <c r="I219" s="104" t="s">
        <v>2126</v>
      </c>
      <c r="J219" s="135" t="str">
        <f t="shared" ca="1" si="12"/>
        <v/>
      </c>
      <c r="K219" s="141" cm="1">
        <f t="array" aca="1" ref="K219" ca="1">IF($H219="",0,IF($B219="",0,SUM(IF(OFFSET(Orçamento!$U$5,$B219,,$C219,)=$H219,OFFSET(Orçamento!$H$5,$B219,,$C219,)*OFFSET(Orçamento!$T$5,$B219,,$C219,)))))</f>
        <v>0</v>
      </c>
      <c r="L219" s="132">
        <f t="shared" ca="1" si="7"/>
        <v>0</v>
      </c>
      <c r="M219" s="147">
        <f t="array" aca="1" ref="M219" ca="1">IF($H219="",0,SUM(IF(OFFSET('Solic. Aditivo'!$N$1031:$AG$1031,,,$C$3,)=$H219,OFFSET('Solic. Aditivo'!$N$1032:$AG$1032,,,$C$3,)*OFFSET('Solic. Aditivo'!$K$1031,,,$C$3,))))</f>
        <v>0</v>
      </c>
      <c r="N219" s="158">
        <f t="shared" ca="1" si="13"/>
        <v>0</v>
      </c>
      <c r="O219" s="150">
        <f t="shared" ca="1" si="9"/>
        <v>0</v>
      </c>
      <c r="P219" s="150"/>
      <c r="Q219" s="100"/>
    </row>
    <row r="220" spans="1:17" ht="25.15" customHeight="1">
      <c r="A220" s="91"/>
      <c r="B220" s="94">
        <f>IF($H220="","",_xlfn.IFNA(MATCH($H220,Orçamento!U:U,)-5,""))</f>
        <v>4457</v>
      </c>
      <c r="C220" s="95">
        <f t="shared" si="5"/>
        <v>86</v>
      </c>
      <c r="D220" s="95"/>
      <c r="F220" s="101" t="s">
        <v>2029</v>
      </c>
      <c r="G220" s="102" t="s">
        <v>2116</v>
      </c>
      <c r="H220" s="103" t="s">
        <v>1778</v>
      </c>
      <c r="I220" s="104" t="s">
        <v>1779</v>
      </c>
      <c r="J220" s="135" t="str">
        <f t="shared" ca="1" si="12"/>
        <v/>
      </c>
      <c r="K220" s="141" cm="1">
        <f t="array" aca="1" ref="K220" ca="1">IF($H220="",0,IF($B220="",0,SUM(IF(OFFSET(Orçamento!$U$5,$B220,,$C220,)=$H220,OFFSET(Orçamento!$H$5,$B220,,$C220,)*OFFSET(Orçamento!$T$5,$B220,,$C220,)))))</f>
        <v>0</v>
      </c>
      <c r="L220" s="132">
        <f t="shared" ca="1" si="7"/>
        <v>0</v>
      </c>
      <c r="M220" s="147">
        <f t="array" aca="1" ref="M220" ca="1">IF($H220="",0,SUM(IF(OFFSET('Solic. Aditivo'!$N$1031:$AG$1031,,,$C$3,)=$H220,OFFSET('Solic. Aditivo'!$N$1032:$AG$1032,,,$C$3,)*OFFSET('Solic. Aditivo'!$K$1031,,,$C$3,))))</f>
        <v>0</v>
      </c>
      <c r="N220" s="158">
        <f t="shared" ca="1" si="13"/>
        <v>0</v>
      </c>
      <c r="O220" s="150">
        <f t="shared" ca="1" si="9"/>
        <v>0</v>
      </c>
      <c r="P220" s="150"/>
      <c r="Q220" s="100"/>
    </row>
    <row r="221" spans="1:17" ht="25.15" customHeight="1">
      <c r="A221" s="91"/>
      <c r="B221" s="94" t="str">
        <f>IF($H221="","",_xlfn.IFNA(MATCH($H221,Orçamento!U:U,)-5,""))</f>
        <v/>
      </c>
      <c r="C221" s="95" t="str">
        <f t="shared" si="5"/>
        <v/>
      </c>
      <c r="D221" s="95"/>
      <c r="F221" s="101" t="s">
        <v>2029</v>
      </c>
      <c r="G221" s="102" t="s">
        <v>2116</v>
      </c>
      <c r="H221" s="103" t="s">
        <v>2127</v>
      </c>
      <c r="I221" s="104" t="s">
        <v>2128</v>
      </c>
      <c r="J221" s="135" t="str">
        <f t="shared" ca="1" si="12"/>
        <v/>
      </c>
      <c r="K221" s="141" cm="1">
        <f t="array" aca="1" ref="K221" ca="1">IF($H221="",0,IF($B221="",0,SUM(IF(OFFSET(Orçamento!$U$5,$B221,,$C221,)=$H221,OFFSET(Orçamento!$H$5,$B221,,$C221,)*OFFSET(Orçamento!$T$5,$B221,,$C221,)))))</f>
        <v>0</v>
      </c>
      <c r="L221" s="132">
        <f t="shared" ca="1" si="7"/>
        <v>0</v>
      </c>
      <c r="M221" s="147">
        <f t="array" aca="1" ref="M221" ca="1">IF($H221="",0,SUM(IF(OFFSET('Solic. Aditivo'!$N$1031:$AG$1031,,,$C$3,)=$H221,OFFSET('Solic. Aditivo'!$N$1032:$AG$1032,,,$C$3,)*OFFSET('Solic. Aditivo'!$K$1031,,,$C$3,))))</f>
        <v>0</v>
      </c>
      <c r="N221" s="158">
        <f t="shared" ca="1" si="13"/>
        <v>0</v>
      </c>
      <c r="O221" s="150">
        <f t="shared" ca="1" si="9"/>
        <v>0</v>
      </c>
      <c r="P221" s="150"/>
      <c r="Q221" s="100"/>
    </row>
    <row r="222" spans="1:17" ht="25.15" customHeight="1">
      <c r="A222" s="91"/>
      <c r="B222" s="94">
        <f>IF($H222="","",_xlfn.IFNA(MATCH($H222,Orçamento!U:U,)-5,""))</f>
        <v>4439</v>
      </c>
      <c r="C222" s="95">
        <f t="shared" si="5"/>
        <v>104</v>
      </c>
      <c r="D222" s="95"/>
      <c r="F222" s="101" t="s">
        <v>2029</v>
      </c>
      <c r="G222" s="102" t="s">
        <v>2116</v>
      </c>
      <c r="H222" s="103" t="s">
        <v>1790</v>
      </c>
      <c r="I222" s="104" t="s">
        <v>1789</v>
      </c>
      <c r="J222" s="135" t="str">
        <f t="shared" ca="1" si="12"/>
        <v/>
      </c>
      <c r="K222" s="141" cm="1">
        <f t="array" aca="1" ref="K222" ca="1">IF($H222="",0,IF($B222="",0,SUM(IF(OFFSET(Orçamento!$U$5,$B222,,$C222,)=$H222,OFFSET(Orçamento!$H$5,$B222,,$C222,)*OFFSET(Orçamento!$T$5,$B222,,$C222,)))))</f>
        <v>0</v>
      </c>
      <c r="L222" s="132">
        <f t="shared" ca="1" si="7"/>
        <v>0</v>
      </c>
      <c r="M222" s="147">
        <f t="array" aca="1" ref="M222" ca="1">IF($H222="",0,SUM(IF(OFFSET('Solic. Aditivo'!$N$1031:$AG$1031,,,$C$3,)=$H222,OFFSET('Solic. Aditivo'!$N$1032:$AG$1032,,,$C$3,)*OFFSET('Solic. Aditivo'!$K$1031,,,$C$3,))))</f>
        <v>0</v>
      </c>
      <c r="N222" s="158">
        <f t="shared" ca="1" si="13"/>
        <v>0</v>
      </c>
      <c r="O222" s="150">
        <f t="shared" ca="1" si="9"/>
        <v>0</v>
      </c>
      <c r="P222" s="150"/>
      <c r="Q222" s="100"/>
    </row>
    <row r="223" spans="1:17" ht="25.15" customHeight="1">
      <c r="A223" s="91"/>
      <c r="B223" s="94">
        <f>IF($H223="","",_xlfn.IFNA(MATCH($H223,Orçamento!U:U,)-5,""))</f>
        <v>4453</v>
      </c>
      <c r="C223" s="95">
        <f t="shared" si="5"/>
        <v>90</v>
      </c>
      <c r="D223" s="95"/>
      <c r="F223" s="101" t="s">
        <v>2029</v>
      </c>
      <c r="G223" s="102" t="s">
        <v>2116</v>
      </c>
      <c r="H223" s="103" t="s">
        <v>1793</v>
      </c>
      <c r="I223" s="104" t="s">
        <v>1794</v>
      </c>
      <c r="J223" s="135" t="str">
        <f t="shared" ca="1" si="12"/>
        <v/>
      </c>
      <c r="K223" s="141" cm="1">
        <f t="array" aca="1" ref="K223" ca="1">IF($H223="",0,IF($B223="",0,SUM(IF(OFFSET(Orçamento!$U$5,$B223,,$C223,)=$H223,OFFSET(Orçamento!$H$5,$B223,,$C223,)*OFFSET(Orçamento!$T$5,$B223,,$C223,)))))</f>
        <v>0</v>
      </c>
      <c r="L223" s="132">
        <f t="shared" ca="1" si="7"/>
        <v>0</v>
      </c>
      <c r="M223" s="147">
        <f t="array" aca="1" ref="M223" ca="1">IF($H223="",0,SUM(IF(OFFSET('Solic. Aditivo'!$N$1031:$AG$1031,,,$C$3,)=$H223,OFFSET('Solic. Aditivo'!$N$1032:$AG$1032,,,$C$3,)*OFFSET('Solic. Aditivo'!$K$1031,,,$C$3,))))</f>
        <v>0</v>
      </c>
      <c r="N223" s="158">
        <f t="shared" ca="1" si="13"/>
        <v>0</v>
      </c>
      <c r="O223" s="150">
        <f t="shared" ca="1" si="9"/>
        <v>0</v>
      </c>
      <c r="P223" s="150"/>
      <c r="Q223" s="100"/>
    </row>
    <row r="224" spans="1:17" ht="25.15" customHeight="1">
      <c r="A224" s="91"/>
      <c r="B224" s="94">
        <f>IF($H224="","",_xlfn.IFNA(MATCH($H224,Orçamento!U:U,)-5,""))</f>
        <v>4437</v>
      </c>
      <c r="C224" s="95">
        <f t="shared" si="5"/>
        <v>106</v>
      </c>
      <c r="D224" s="95"/>
      <c r="F224" s="106" t="s">
        <v>2029</v>
      </c>
      <c r="G224" s="102" t="s">
        <v>2116</v>
      </c>
      <c r="H224" s="103" t="s">
        <v>1797</v>
      </c>
      <c r="I224" s="104" t="s">
        <v>1796</v>
      </c>
      <c r="J224" s="135" t="str">
        <f t="shared" ca="1" si="12"/>
        <v/>
      </c>
      <c r="K224" s="141" cm="1">
        <f t="array" aca="1" ref="K224" ca="1">IF($H224="",0,IF($B224="",0,SUM(IF(OFFSET(Orçamento!$U$5,$B224,,$C224,)=$H224,OFFSET(Orçamento!$H$5,$B224,,$C224,)*OFFSET(Orçamento!$T$5,$B224,,$C224,)))))</f>
        <v>0</v>
      </c>
      <c r="L224" s="132">
        <f t="shared" ca="1" si="7"/>
        <v>0</v>
      </c>
      <c r="M224" s="147">
        <f t="array" aca="1" ref="M224" ca="1">IF($H224="",0,SUM(IF(OFFSET('Solic. Aditivo'!$N$1031:$AG$1031,,,$C$3,)=$H224,OFFSET('Solic. Aditivo'!$N$1032:$AG$1032,,,$C$3,)*OFFSET('Solic. Aditivo'!$K$1031,,,$C$3,))))</f>
        <v>0</v>
      </c>
      <c r="N224" s="158">
        <f t="shared" ca="1" si="13"/>
        <v>0</v>
      </c>
      <c r="O224" s="150">
        <f t="shared" ca="1" si="9"/>
        <v>0</v>
      </c>
      <c r="P224" s="150"/>
      <c r="Q224" s="100"/>
    </row>
    <row r="225" spans="1:17" ht="25.15" customHeight="1">
      <c r="A225" s="91"/>
      <c r="B225" s="94" t="str">
        <f>IF($H225="","",_xlfn.IFNA(MATCH($H225,Orçamento!U:U,)-5,""))</f>
        <v/>
      </c>
      <c r="C225" s="95" t="str">
        <f t="shared" si="5"/>
        <v/>
      </c>
      <c r="D225" s="95"/>
      <c r="F225" s="101" t="s">
        <v>2029</v>
      </c>
      <c r="G225" s="102" t="s">
        <v>2116</v>
      </c>
      <c r="H225" s="103" t="s">
        <v>2129</v>
      </c>
      <c r="I225" s="104" t="s">
        <v>2130</v>
      </c>
      <c r="J225" s="135" t="str">
        <f t="shared" ca="1" si="12"/>
        <v/>
      </c>
      <c r="K225" s="141" cm="1">
        <f t="array" aca="1" ref="K225" ca="1">IF($H225="",0,IF($B225="",0,SUM(IF(OFFSET(Orçamento!$U$5,$B225,,$C225,)=$H225,OFFSET(Orçamento!$H$5,$B225,,$C225,)*OFFSET(Orçamento!$T$5,$B225,,$C225,)))))</f>
        <v>0</v>
      </c>
      <c r="L225" s="132">
        <f t="shared" ca="1" si="7"/>
        <v>0</v>
      </c>
      <c r="M225" s="147">
        <f t="array" aca="1" ref="M225" ca="1">IF($H225="",0,SUM(IF(OFFSET('Solic. Aditivo'!$N$1031:$AG$1031,,,$C$3,)=$H225,OFFSET('Solic. Aditivo'!$N$1032:$AG$1032,,,$C$3,)*OFFSET('Solic. Aditivo'!$K$1031,,,$C$3,))))</f>
        <v>0</v>
      </c>
      <c r="N225" s="158">
        <f t="shared" ca="1" si="13"/>
        <v>0</v>
      </c>
      <c r="O225" s="150">
        <f t="shared" ca="1" si="9"/>
        <v>0</v>
      </c>
      <c r="P225" s="150"/>
      <c r="Q225" s="100"/>
    </row>
    <row r="226" spans="1:17" ht="25.15" customHeight="1">
      <c r="A226" s="91"/>
      <c r="B226" s="94" t="str">
        <f>IF($H226="","",_xlfn.IFNA(MATCH($H226,Orçamento!U:U,)-5,""))</f>
        <v/>
      </c>
      <c r="C226" s="95" t="str">
        <f t="shared" si="5"/>
        <v/>
      </c>
      <c r="D226" s="95"/>
      <c r="F226" s="101" t="s">
        <v>2029</v>
      </c>
      <c r="G226" s="102" t="s">
        <v>2116</v>
      </c>
      <c r="H226" s="103" t="s">
        <v>2131</v>
      </c>
      <c r="I226" s="104" t="s">
        <v>2112</v>
      </c>
      <c r="J226" s="135" t="str">
        <f t="shared" ca="1" si="12"/>
        <v/>
      </c>
      <c r="K226" s="141" cm="1">
        <f t="array" aca="1" ref="K226" ca="1">IF($H226="",0,IF($B226="",0,SUM(IF(OFFSET(Orçamento!$U$5,$B226,,$C226,)=$H226,OFFSET(Orçamento!$H$5,$B226,,$C226,)*OFFSET(Orçamento!$T$5,$B226,,$C226,)))))</f>
        <v>0</v>
      </c>
      <c r="L226" s="132">
        <f t="shared" ca="1" si="7"/>
        <v>0</v>
      </c>
      <c r="M226" s="147">
        <f t="array" aca="1" ref="M226" ca="1">IF($H226="",0,SUM(IF(OFFSET('Solic. Aditivo'!$N$1031:$AG$1031,,,$C$3,)=$H226,OFFSET('Solic. Aditivo'!$N$1032:$AG$1032,,,$C$3,)*OFFSET('Solic. Aditivo'!$K$1031,,,$C$3,))))</f>
        <v>0</v>
      </c>
      <c r="N226" s="158">
        <f t="shared" ca="1" si="13"/>
        <v>0</v>
      </c>
      <c r="O226" s="150">
        <f t="shared" ca="1" si="9"/>
        <v>0</v>
      </c>
      <c r="P226" s="150"/>
      <c r="Q226" s="100"/>
    </row>
    <row r="227" spans="1:17" ht="25.15" customHeight="1">
      <c r="A227" s="91"/>
      <c r="B227" s="94" t="str">
        <f>IF($H227="","",_xlfn.IFNA(MATCH($H227,Orçamento!U:U,)-5,""))</f>
        <v/>
      </c>
      <c r="C227" s="95" t="str">
        <f t="shared" si="2"/>
        <v/>
      </c>
      <c r="D227" s="95"/>
      <c r="F227" s="101" t="s">
        <v>1972</v>
      </c>
      <c r="G227" s="102" t="s">
        <v>2116</v>
      </c>
      <c r="H227" s="103" t="s">
        <v>2132</v>
      </c>
      <c r="I227" s="104" t="s">
        <v>2133</v>
      </c>
      <c r="J227" s="135" t="str">
        <f t="shared" ref="J227:J293" ca="1" si="14">IF(SUM(K227:O227)&gt;0,"X","")</f>
        <v/>
      </c>
      <c r="K227" s="141" cm="1">
        <f t="array" aca="1" ref="K227" ca="1">IF($H227="",0,IF($B227="",0,SUM(IF(OFFSET(Orçamento!$U$5,$B227,,$C227,)=$H227,OFFSET(Orçamento!$H$5,$B227,,$C227,)*OFFSET(Orçamento!$T$5,$B227,,$C227,)))))</f>
        <v>0</v>
      </c>
      <c r="L227" s="132">
        <f t="shared" ca="1" si="3"/>
        <v>0</v>
      </c>
      <c r="M227" s="147">
        <f t="array" aca="1" ref="M227" ca="1">IF($H227="",0,SUM(IF(OFFSET('Solic. Aditivo'!$N$1031:$AG$1031,,,$C$3,)=$H227,OFFSET('Solic. Aditivo'!$N$1032:$AG$1032,,,$C$3,)*OFFSET('Solic. Aditivo'!$K$1031,,,$C$3,))))</f>
        <v>0</v>
      </c>
      <c r="N227" s="158">
        <f t="shared" ref="N227:N293" ca="1" si="15">IF(M$4=0,0,M227/M$4)</f>
        <v>0</v>
      </c>
      <c r="O227" s="150">
        <f t="shared" ca="1" si="4"/>
        <v>0</v>
      </c>
      <c r="P227" s="150"/>
      <c r="Q227" s="100"/>
    </row>
    <row r="228" spans="1:17" ht="25.15" customHeight="1">
      <c r="A228" s="91"/>
      <c r="B228" s="94" t="str">
        <f>IF($H228="","",_xlfn.IFNA(MATCH($H228,Orçamento!U:U,)-5,""))</f>
        <v/>
      </c>
      <c r="C228" s="95" t="str">
        <f t="shared" ref="C228:C294" si="16">IF(B228="","",$B$4-B228)</f>
        <v/>
      </c>
      <c r="D228" s="95"/>
      <c r="F228" s="101" t="s">
        <v>1972</v>
      </c>
      <c r="G228" s="102" t="s">
        <v>2116</v>
      </c>
      <c r="H228" s="103" t="s">
        <v>2134</v>
      </c>
      <c r="I228" s="104" t="s">
        <v>2135</v>
      </c>
      <c r="J228" s="135" t="str">
        <f t="shared" ca="1" si="14"/>
        <v/>
      </c>
      <c r="K228" s="141" cm="1">
        <f t="array" aca="1" ref="K228" ca="1">IF($H228="",0,IF($B228="",0,SUM(IF(OFFSET(Orçamento!$U$5,$B228,,$C228,)=$H228,OFFSET(Orçamento!$H$5,$B228,,$C228,)*OFFSET(Orçamento!$T$5,$B228,,$C228,)))))</f>
        <v>0</v>
      </c>
      <c r="L228" s="132">
        <f t="shared" ref="L228:L294" ca="1" si="17">IF(K$4=0,0,K228/K$4)</f>
        <v>0</v>
      </c>
      <c r="M228" s="147">
        <f t="array" aca="1" ref="M228" ca="1">IF($H228="",0,SUM(IF(OFFSET('Solic. Aditivo'!$N$1031:$AG$1031,,,$C$3,)=$H228,OFFSET('Solic. Aditivo'!$N$1032:$AG$1032,,,$C$3,)*OFFSET('Solic. Aditivo'!$K$1031,,,$C$3,))))</f>
        <v>0</v>
      </c>
      <c r="N228" s="158">
        <f t="shared" ca="1" si="15"/>
        <v>0</v>
      </c>
      <c r="O228" s="150">
        <f t="shared" ref="O228:O294" ca="1" si="18">L228*$C$4</f>
        <v>0</v>
      </c>
      <c r="P228" s="150"/>
      <c r="Q228" s="100"/>
    </row>
    <row r="229" spans="1:17" ht="25.15" customHeight="1">
      <c r="A229" s="91"/>
      <c r="B229" s="94">
        <f>IF($H229="","",_xlfn.IFNA(MATCH($H229,Orçamento!U:U,)-5,""))</f>
        <v>4459</v>
      </c>
      <c r="C229" s="95">
        <f t="shared" si="16"/>
        <v>84</v>
      </c>
      <c r="D229" s="95"/>
      <c r="F229" s="101" t="s">
        <v>1972</v>
      </c>
      <c r="G229" s="102" t="s">
        <v>2116</v>
      </c>
      <c r="H229" s="103" t="s">
        <v>1785</v>
      </c>
      <c r="I229" s="104" t="s">
        <v>1786</v>
      </c>
      <c r="J229" s="135" t="str">
        <f t="shared" ca="1" si="14"/>
        <v/>
      </c>
      <c r="K229" s="141" cm="1">
        <f t="array" aca="1" ref="K229" ca="1">IF($H229="",0,IF($B229="",0,SUM(IF(OFFSET(Orçamento!$U$5,$B229,,$C229,)=$H229,OFFSET(Orçamento!$H$5,$B229,,$C229,)*OFFSET(Orçamento!$T$5,$B229,,$C229,)))))</f>
        <v>0</v>
      </c>
      <c r="L229" s="132">
        <f t="shared" ca="1" si="17"/>
        <v>0</v>
      </c>
      <c r="M229" s="147">
        <f t="array" aca="1" ref="M229" ca="1">IF($H229="",0,SUM(IF(OFFSET('Solic. Aditivo'!$N$1031:$AG$1031,,,$C$3,)=$H229,OFFSET('Solic. Aditivo'!$N$1032:$AG$1032,,,$C$3,)*OFFSET('Solic. Aditivo'!$K$1031,,,$C$3,))))</f>
        <v>0</v>
      </c>
      <c r="N229" s="158">
        <f t="shared" ca="1" si="15"/>
        <v>0</v>
      </c>
      <c r="O229" s="150">
        <f t="shared" ca="1" si="18"/>
        <v>0</v>
      </c>
      <c r="P229" s="150"/>
      <c r="Q229" s="100"/>
    </row>
    <row r="230" spans="1:17" ht="25.15" customHeight="1">
      <c r="A230" s="91"/>
      <c r="B230" s="94">
        <f>IF($H230="","",_xlfn.IFNA(MATCH($H230,Orçamento!U:U,)-5,""))</f>
        <v>4446</v>
      </c>
      <c r="C230" s="95">
        <f t="shared" si="16"/>
        <v>97</v>
      </c>
      <c r="D230" s="95"/>
      <c r="F230" s="101" t="s">
        <v>1972</v>
      </c>
      <c r="G230" s="102" t="s">
        <v>2116</v>
      </c>
      <c r="H230" s="103" t="s">
        <v>1775</v>
      </c>
      <c r="I230" s="104" t="s">
        <v>1776</v>
      </c>
      <c r="J230" s="135" t="str">
        <f t="shared" ca="1" si="14"/>
        <v/>
      </c>
      <c r="K230" s="141" cm="1">
        <f t="array" aca="1" ref="K230" ca="1">IF($H230="",0,IF($B230="",0,SUM(IF(OFFSET(Orçamento!$U$5,$B230,,$C230,)=$H230,OFFSET(Orçamento!$H$5,$B230,,$C230,)*OFFSET(Orçamento!$T$5,$B230,,$C230,)))))</f>
        <v>0</v>
      </c>
      <c r="L230" s="132">
        <f t="shared" ca="1" si="17"/>
        <v>0</v>
      </c>
      <c r="M230" s="147">
        <f t="array" aca="1" ref="M230" ca="1">IF($H230="",0,SUM(IF(OFFSET('Solic. Aditivo'!$N$1031:$AG$1031,,,$C$3,)=$H230,OFFSET('Solic. Aditivo'!$N$1032:$AG$1032,,,$C$3,)*OFFSET('Solic. Aditivo'!$K$1031,,,$C$3,))))</f>
        <v>0</v>
      </c>
      <c r="N230" s="158">
        <f t="shared" ca="1" si="15"/>
        <v>0</v>
      </c>
      <c r="O230" s="150">
        <f t="shared" ca="1" si="18"/>
        <v>0</v>
      </c>
      <c r="P230" s="150"/>
      <c r="Q230" s="100"/>
    </row>
    <row r="231" spans="1:17" ht="25.15" customHeight="1">
      <c r="A231" s="91"/>
      <c r="B231" s="94">
        <f>IF($H231="","",_xlfn.IFNA(MATCH($H231,Orçamento!U:U,)-5,""))</f>
        <v>4448</v>
      </c>
      <c r="C231" s="95">
        <f t="shared" si="16"/>
        <v>95</v>
      </c>
      <c r="D231" s="95"/>
      <c r="F231" s="101" t="s">
        <v>1972</v>
      </c>
      <c r="G231" s="102" t="s">
        <v>2116</v>
      </c>
      <c r="H231" s="103" t="s">
        <v>1800</v>
      </c>
      <c r="I231" s="104" t="s">
        <v>1801</v>
      </c>
      <c r="J231" s="135" t="str">
        <f t="shared" ca="1" si="14"/>
        <v/>
      </c>
      <c r="K231" s="141" cm="1">
        <f t="array" aca="1" ref="K231" ca="1">IF($H231="",0,IF($B231="",0,SUM(IF(OFFSET(Orçamento!$U$5,$B231,,$C231,)=$H231,OFFSET(Orçamento!$H$5,$B231,,$C231,)*OFFSET(Orçamento!$T$5,$B231,,$C231,)))))</f>
        <v>0</v>
      </c>
      <c r="L231" s="132">
        <f t="shared" ca="1" si="17"/>
        <v>0</v>
      </c>
      <c r="M231" s="147">
        <f t="array" aca="1" ref="M231" ca="1">IF($H231="",0,SUM(IF(OFFSET('Solic. Aditivo'!$N$1031:$AG$1031,,,$C$3,)=$H231,OFFSET('Solic. Aditivo'!$N$1032:$AG$1032,,,$C$3,)*OFFSET('Solic. Aditivo'!$K$1031,,,$C$3,))))</f>
        <v>0</v>
      </c>
      <c r="N231" s="158">
        <f t="shared" ca="1" si="15"/>
        <v>0</v>
      </c>
      <c r="O231" s="150">
        <f t="shared" ca="1" si="18"/>
        <v>0</v>
      </c>
      <c r="P231" s="150"/>
      <c r="Q231" s="100"/>
    </row>
    <row r="232" spans="1:17" ht="25.15" customHeight="1">
      <c r="A232" s="91"/>
      <c r="B232" s="94">
        <f>IF($H232="","",_xlfn.IFNA(MATCH($H232,Orçamento!U:U,)-5,""))</f>
        <v>4451</v>
      </c>
      <c r="C232" s="95">
        <f t="shared" si="16"/>
        <v>92</v>
      </c>
      <c r="D232" s="95"/>
      <c r="F232" s="101" t="s">
        <v>1972</v>
      </c>
      <c r="G232" s="102" t="s">
        <v>2116</v>
      </c>
      <c r="H232" s="103" t="s">
        <v>1808</v>
      </c>
      <c r="I232" s="104" t="s">
        <v>1809</v>
      </c>
      <c r="J232" s="135" t="str">
        <f t="shared" ca="1" si="14"/>
        <v/>
      </c>
      <c r="K232" s="141" cm="1">
        <f t="array" aca="1" ref="K232" ca="1">IF($H232="",0,IF($B232="",0,SUM(IF(OFFSET(Orçamento!$U$5,$B232,,$C232,)=$H232,OFFSET(Orçamento!$H$5,$B232,,$C232,)*OFFSET(Orçamento!$T$5,$B232,,$C232,)))))</f>
        <v>0</v>
      </c>
      <c r="L232" s="132">
        <f t="shared" ca="1" si="17"/>
        <v>0</v>
      </c>
      <c r="M232" s="147">
        <f t="array" aca="1" ref="M232" ca="1">IF($H232="",0,SUM(IF(OFFSET('Solic. Aditivo'!$N$1031:$AG$1031,,,$C$3,)=$H232,OFFSET('Solic. Aditivo'!$N$1032:$AG$1032,,,$C$3,)*OFFSET('Solic. Aditivo'!$K$1031,,,$C$3,))))</f>
        <v>0</v>
      </c>
      <c r="N232" s="158">
        <f t="shared" ca="1" si="15"/>
        <v>0</v>
      </c>
      <c r="O232" s="150">
        <f t="shared" ca="1" si="18"/>
        <v>0</v>
      </c>
      <c r="P232" s="150"/>
      <c r="Q232" s="100"/>
    </row>
    <row r="233" spans="1:17" ht="25.15" customHeight="1">
      <c r="A233" s="91"/>
      <c r="B233" s="94" t="str">
        <f>IF($H233="","",_xlfn.IFNA(MATCH($H233,Orçamento!U:U,)-5,""))</f>
        <v/>
      </c>
      <c r="C233" s="95" t="str">
        <f t="shared" si="16"/>
        <v/>
      </c>
      <c r="D233" s="95"/>
      <c r="F233" s="101" t="s">
        <v>1972</v>
      </c>
      <c r="G233" s="102" t="s">
        <v>2116</v>
      </c>
      <c r="H233" s="103" t="s">
        <v>2136</v>
      </c>
      <c r="I233" s="104" t="s">
        <v>2137</v>
      </c>
      <c r="J233" s="135" t="str">
        <f t="shared" ca="1" si="14"/>
        <v/>
      </c>
      <c r="K233" s="141" cm="1">
        <f t="array" aca="1" ref="K233" ca="1">IF($H233="",0,IF($B233="",0,SUM(IF(OFFSET(Orçamento!$U$5,$B233,,$C233,)=$H233,OFFSET(Orçamento!$H$5,$B233,,$C233,)*OFFSET(Orçamento!$T$5,$B233,,$C233,)))))</f>
        <v>0</v>
      </c>
      <c r="L233" s="132">
        <f t="shared" ca="1" si="17"/>
        <v>0</v>
      </c>
      <c r="M233" s="147">
        <f t="array" aca="1" ref="M233" ca="1">IF($H233="",0,SUM(IF(OFFSET('Solic. Aditivo'!$N$1031:$AG$1031,,,$C$3,)=$H233,OFFSET('Solic. Aditivo'!$N$1032:$AG$1032,,,$C$3,)*OFFSET('Solic. Aditivo'!$K$1031,,,$C$3,))))</f>
        <v>0</v>
      </c>
      <c r="N233" s="158">
        <f t="shared" ca="1" si="15"/>
        <v>0</v>
      </c>
      <c r="O233" s="150">
        <f t="shared" ca="1" si="18"/>
        <v>0</v>
      </c>
      <c r="P233" s="150"/>
      <c r="Q233" s="100"/>
    </row>
    <row r="234" spans="1:17" ht="25.15" customHeight="1">
      <c r="A234" s="91"/>
      <c r="B234" s="94">
        <f>IF($H234="","",_xlfn.IFNA(MATCH($H234,Orçamento!U:U,)-5,""))</f>
        <v>4438</v>
      </c>
      <c r="C234" s="95">
        <f t="shared" si="16"/>
        <v>105</v>
      </c>
      <c r="D234" s="95"/>
      <c r="F234" s="101" t="s">
        <v>1972</v>
      </c>
      <c r="G234" s="102" t="s">
        <v>2116</v>
      </c>
      <c r="H234" s="103" t="s">
        <v>1819</v>
      </c>
      <c r="I234" s="104" t="s">
        <v>1818</v>
      </c>
      <c r="J234" s="135" t="str">
        <f t="shared" ca="1" si="14"/>
        <v/>
      </c>
      <c r="K234" s="141" cm="1">
        <f t="array" aca="1" ref="K234" ca="1">IF($H234="",0,IF($B234="",0,SUM(IF(OFFSET(Orçamento!$U$5,$B234,,$C234,)=$H234,OFFSET(Orçamento!$H$5,$B234,,$C234,)*OFFSET(Orçamento!$T$5,$B234,,$C234,)))))</f>
        <v>0</v>
      </c>
      <c r="L234" s="132">
        <f t="shared" ca="1" si="17"/>
        <v>0</v>
      </c>
      <c r="M234" s="147">
        <f t="array" aca="1" ref="M234" ca="1">IF($H234="",0,SUM(IF(OFFSET('Solic. Aditivo'!$N$1031:$AG$1031,,,$C$3,)=$H234,OFFSET('Solic. Aditivo'!$N$1032:$AG$1032,,,$C$3,)*OFFSET('Solic. Aditivo'!$K$1031,,,$C$3,))))</f>
        <v>0</v>
      </c>
      <c r="N234" s="158">
        <f t="shared" ca="1" si="15"/>
        <v>0</v>
      </c>
      <c r="O234" s="150">
        <f t="shared" ca="1" si="18"/>
        <v>0</v>
      </c>
      <c r="P234" s="150"/>
      <c r="Q234" s="100"/>
    </row>
    <row r="235" spans="1:17" s="100" customFormat="1" ht="25.15" customHeight="1">
      <c r="A235" s="93"/>
      <c r="B235" s="94">
        <f>IF($H235="","",_xlfn.IFNA(MATCH($H235,Orçamento!U:U,)-5,""))</f>
        <v>4445</v>
      </c>
      <c r="C235" s="95">
        <f t="shared" si="16"/>
        <v>98</v>
      </c>
      <c r="D235" s="95"/>
      <c r="E235" s="95"/>
      <c r="F235" s="96"/>
      <c r="G235" s="102" t="s">
        <v>2116</v>
      </c>
      <c r="H235" s="157" t="s">
        <v>2138</v>
      </c>
      <c r="I235" s="104" t="s">
        <v>2139</v>
      </c>
      <c r="J235" s="135" t="str">
        <f t="shared" ca="1" si="14"/>
        <v/>
      </c>
      <c r="K235" s="141" cm="1">
        <f t="array" aca="1" ref="K235" ca="1">IF($H235="",0,IF($B235="",0,SUM(IF(OFFSET(Orçamento!$U$5,$B235,,$C235,)=$H235,OFFSET(Orçamento!$H$5,$B235,,$C235,)*OFFSET(Orçamento!$T$5,$B235,,$C235,)))))</f>
        <v>0</v>
      </c>
      <c r="L235" s="132">
        <f t="shared" ca="1" si="17"/>
        <v>0</v>
      </c>
      <c r="M235" s="147">
        <f t="array" aca="1" ref="M235" ca="1">IF($H235="",0,SUM(IF(OFFSET('Solic. Aditivo'!$N$1031:$AG$1031,,,$C$3,)=$H235,OFFSET('Solic. Aditivo'!$N$1032:$AG$1032,,,$C$3,)*OFFSET('Solic. Aditivo'!$K$1031,,,$C$3,))))</f>
        <v>0</v>
      </c>
      <c r="N235" s="158">
        <f t="shared" ca="1" si="15"/>
        <v>0</v>
      </c>
      <c r="O235" s="150">
        <f t="shared" ca="1" si="18"/>
        <v>0</v>
      </c>
      <c r="P235" s="150"/>
    </row>
    <row r="236" spans="1:17" ht="25.15" customHeight="1">
      <c r="A236" s="91"/>
      <c r="B236" s="94">
        <f>IF($H236="","",_xlfn.IFNA(MATCH($H236,Orçamento!U:U,)-5,""))</f>
        <v>4464</v>
      </c>
      <c r="C236" s="95">
        <f t="shared" si="16"/>
        <v>79</v>
      </c>
      <c r="D236" s="95"/>
      <c r="F236" s="101" t="s">
        <v>1972</v>
      </c>
      <c r="G236" s="102" t="s">
        <v>2116</v>
      </c>
      <c r="H236" s="103" t="s">
        <v>1816</v>
      </c>
      <c r="I236" s="104" t="s">
        <v>1817</v>
      </c>
      <c r="J236" s="135" t="str">
        <f t="shared" ca="1" si="14"/>
        <v/>
      </c>
      <c r="K236" s="141" cm="1">
        <f t="array" aca="1" ref="K236" ca="1">IF($H236="",0,IF($B236="",0,SUM(IF(OFFSET(Orçamento!$U$5,$B236,,$C236,)=$H236,OFFSET(Orçamento!$H$5,$B236,,$C236,)*OFFSET(Orçamento!$T$5,$B236,,$C236,)))))</f>
        <v>0</v>
      </c>
      <c r="L236" s="132">
        <f t="shared" ca="1" si="17"/>
        <v>0</v>
      </c>
      <c r="M236" s="147">
        <f t="array" aca="1" ref="M236" ca="1">IF($H236="",0,SUM(IF(OFFSET('Solic. Aditivo'!$N$1031:$AG$1031,,,$C$3,)=$H236,OFFSET('Solic. Aditivo'!$N$1032:$AG$1032,,,$C$3,)*OFFSET('Solic. Aditivo'!$K$1031,,,$C$3,))))</f>
        <v>0</v>
      </c>
      <c r="N236" s="158">
        <f t="shared" ca="1" si="15"/>
        <v>0</v>
      </c>
      <c r="O236" s="150">
        <f t="shared" ca="1" si="18"/>
        <v>0</v>
      </c>
      <c r="P236" s="150"/>
      <c r="Q236" s="100"/>
    </row>
    <row r="237" spans="1:17" ht="25.15" customHeight="1">
      <c r="A237" s="91"/>
      <c r="B237" s="94">
        <f>IF($H237="","",_xlfn.IFNA(MATCH($H237,Orçamento!U:U,)-5,""))</f>
        <v>4456</v>
      </c>
      <c r="C237" s="95">
        <f t="shared" ref="C237" si="19">IF(B237="","",$B$4-B237)</f>
        <v>87</v>
      </c>
      <c r="D237" s="95"/>
      <c r="F237" s="101" t="s">
        <v>1972</v>
      </c>
      <c r="G237" s="102" t="s">
        <v>2116</v>
      </c>
      <c r="H237" s="103" t="s">
        <v>1782</v>
      </c>
      <c r="I237" s="104" t="s">
        <v>1783</v>
      </c>
      <c r="J237" s="135" t="str">
        <f t="shared" ref="J237" ca="1" si="20">IF(SUM(K237:O237)&gt;0,"X","")</f>
        <v/>
      </c>
      <c r="K237" s="141" cm="1">
        <f t="array" aca="1" ref="K237" ca="1">IF($H237="",0,IF($B237="",0,SUM(IF(OFFSET(Orçamento!$U$5,$B237,,$C237,)=$H237,OFFSET(Orçamento!$H$5,$B237,,$C237,)*OFFSET(Orçamento!$T$5,$B237,,$C237,)))))</f>
        <v>0</v>
      </c>
      <c r="L237" s="132">
        <f t="shared" ref="L237" ca="1" si="21">IF(K$4=0,0,K237/K$4)</f>
        <v>0</v>
      </c>
      <c r="M237" s="147">
        <f t="array" aca="1" ref="M237" ca="1">IF($H237="",0,SUM(IF(OFFSET('Solic. Aditivo'!$N$1031:$AG$1031,,,$C$3,)=$H237,OFFSET('Solic. Aditivo'!$N$1032:$AG$1032,,,$C$3,)*OFFSET('Solic. Aditivo'!$K$1031,,,$C$3,))))</f>
        <v>0</v>
      </c>
      <c r="N237" s="158">
        <f t="shared" ref="N237" ca="1" si="22">IF(M$4=0,0,M237/M$4)</f>
        <v>0</v>
      </c>
      <c r="O237" s="150">
        <f t="shared" ref="O237" ca="1" si="23">L237*$C$4</f>
        <v>0</v>
      </c>
      <c r="P237" s="150"/>
      <c r="Q237" s="100"/>
    </row>
    <row r="238" spans="1:17" ht="25.15" customHeight="1">
      <c r="A238" s="91"/>
      <c r="B238" s="94" t="str">
        <f>IF($H238="","",_xlfn.IFNA(MATCH($H238,Orçamento!U:U,)-5,""))</f>
        <v/>
      </c>
      <c r="C238" s="95" t="str">
        <f t="shared" si="16"/>
        <v/>
      </c>
      <c r="D238" s="95"/>
      <c r="F238" s="101" t="s">
        <v>1972</v>
      </c>
      <c r="G238" s="102" t="s">
        <v>2116</v>
      </c>
      <c r="H238" s="103" t="s">
        <v>1826</v>
      </c>
      <c r="I238" s="104" t="s">
        <v>1827</v>
      </c>
      <c r="J238" s="135" t="str">
        <f t="shared" ca="1" si="14"/>
        <v/>
      </c>
      <c r="K238" s="141" cm="1">
        <f t="array" aca="1" ref="K238" ca="1">IF($H238="",0,IF($B238="",0,SUM(IF(OFFSET(Orçamento!$U$5,$B238,,$C238,)=$H238,OFFSET(Orçamento!$H$5,$B238,,$C238,)*OFFSET(Orçamento!$T$5,$B238,,$C238,)))))</f>
        <v>0</v>
      </c>
      <c r="L238" s="132">
        <f t="shared" ca="1" si="17"/>
        <v>0</v>
      </c>
      <c r="M238" s="147">
        <f t="array" aca="1" ref="M238" ca="1">IF($H238="",0,SUM(IF(OFFSET('Solic. Aditivo'!$N$1031:$AG$1031,,,$C$3,)=$H238,OFFSET('Solic. Aditivo'!$N$1032:$AG$1032,,,$C$3,)*OFFSET('Solic. Aditivo'!$K$1031,,,$C$3,))))</f>
        <v>0</v>
      </c>
      <c r="N238" s="158">
        <f t="shared" ca="1" si="15"/>
        <v>0</v>
      </c>
      <c r="O238" s="150">
        <f t="shared" ca="1" si="18"/>
        <v>0</v>
      </c>
      <c r="P238" s="150"/>
      <c r="Q238" s="100"/>
    </row>
    <row r="239" spans="1:17" ht="25.15" customHeight="1">
      <c r="A239" s="91"/>
      <c r="B239" s="94" t="str">
        <f>IF($H239="","",_xlfn.IFNA(MATCH($H239,Orçamento!U:U,)-5,""))</f>
        <v/>
      </c>
      <c r="C239" s="95" t="str">
        <f t="shared" si="16"/>
        <v/>
      </c>
      <c r="D239" s="95"/>
      <c r="F239" s="101" t="s">
        <v>1972</v>
      </c>
      <c r="G239" s="97" t="s">
        <v>1828</v>
      </c>
      <c r="H239" s="159"/>
      <c r="I239" s="105" t="s">
        <v>2140</v>
      </c>
      <c r="J239" s="136" t="str">
        <f t="shared" ca="1" si="14"/>
        <v/>
      </c>
      <c r="K239" s="140" cm="1">
        <f t="array" aca="1" ref="K239" ca="1">IF($H239="",0,IF($B239="",0,SUM(IF(OFFSET(Orçamento!$U$5,$B239,,$C239,)=$H239,OFFSET(Orçamento!$H$5,$B239,,$C239,)*OFFSET(Orçamento!$T$5,$B239,,$C239,)))))</f>
        <v>0</v>
      </c>
      <c r="L239" s="131">
        <f t="shared" ca="1" si="17"/>
        <v>0</v>
      </c>
      <c r="M239" s="146">
        <f t="array" aca="1" ref="M239" ca="1">IF($H239="",0,SUM(IF(OFFSET('Solic. Aditivo'!$N$1031:$AG$1031,,,$C$3,)=$H239,OFFSET('Solic. Aditivo'!$N$1032:$AG$1032,,,$C$3,)*OFFSET('Solic. Aditivo'!$K$1031,,,$C$3,))))</f>
        <v>0</v>
      </c>
      <c r="N239" s="155">
        <f t="shared" ca="1" si="15"/>
        <v>0</v>
      </c>
      <c r="O239" s="149">
        <f t="shared" ca="1" si="18"/>
        <v>0</v>
      </c>
      <c r="P239" s="149"/>
      <c r="Q239" s="100"/>
    </row>
    <row r="240" spans="1:17" ht="25.15" customHeight="1">
      <c r="A240" s="91"/>
      <c r="B240" s="94">
        <f>IF($H240="","",_xlfn.IFNA(MATCH($H240,Orçamento!U:U,)-5,""))</f>
        <v>4478</v>
      </c>
      <c r="C240" s="95">
        <f t="shared" si="16"/>
        <v>65</v>
      </c>
      <c r="D240" s="95"/>
      <c r="F240" s="101" t="s">
        <v>1972</v>
      </c>
      <c r="G240" s="102" t="s">
        <v>2141</v>
      </c>
      <c r="H240" s="103" t="s">
        <v>502</v>
      </c>
      <c r="I240" s="104" t="s">
        <v>503</v>
      </c>
      <c r="J240" s="135" t="str">
        <f t="shared" ca="1" si="14"/>
        <v/>
      </c>
      <c r="K240" s="141" cm="1">
        <f t="array" aca="1" ref="K240" ca="1">IF($H240="",0,IF($B240="",0,SUM(IF(OFFSET(Orçamento!$U$5,$B240,,$C240,)=$H240,OFFSET(Orçamento!$H$5,$B240,,$C240,)*OFFSET(Orçamento!$T$5,$B240,,$C240,)))))</f>
        <v>0</v>
      </c>
      <c r="L240" s="132">
        <f t="shared" ca="1" si="17"/>
        <v>0</v>
      </c>
      <c r="M240" s="147">
        <f t="array" aca="1" ref="M240" ca="1">IF($H240="",0,SUM(IF(OFFSET('Solic. Aditivo'!$N$1031:$AG$1031,,,$C$3,)=$H240,OFFSET('Solic. Aditivo'!$N$1032:$AG$1032,,,$C$3,)*OFFSET('Solic. Aditivo'!$K$1031,,,$C$3,))))</f>
        <v>0</v>
      </c>
      <c r="N240" s="158">
        <f t="shared" ca="1" si="15"/>
        <v>0</v>
      </c>
      <c r="O240" s="150">
        <f t="shared" ca="1" si="18"/>
        <v>0</v>
      </c>
      <c r="P240" s="150"/>
      <c r="Q240" s="100"/>
    </row>
    <row r="241" spans="1:17" s="100" customFormat="1" ht="25.15" customHeight="1">
      <c r="A241" s="93"/>
      <c r="B241" s="94">
        <f>IF($H241="","",_xlfn.IFNA(MATCH($H241,Orçamento!U:U,)-5,""))</f>
        <v>4467</v>
      </c>
      <c r="C241" s="95">
        <f t="shared" si="16"/>
        <v>76</v>
      </c>
      <c r="D241" s="95"/>
      <c r="E241" s="95"/>
      <c r="F241" s="96"/>
      <c r="G241" s="102" t="s">
        <v>2141</v>
      </c>
      <c r="H241" s="157" t="s">
        <v>1839</v>
      </c>
      <c r="I241" s="104" t="s">
        <v>1838</v>
      </c>
      <c r="J241" s="135" t="str">
        <f t="shared" ca="1" si="14"/>
        <v/>
      </c>
      <c r="K241" s="141" cm="1">
        <f t="array" aca="1" ref="K241" ca="1">IF($H241="",0,IF($B241="",0,SUM(IF(OFFSET(Orçamento!$U$5,$B241,,$C241,)=$H241,OFFSET(Orçamento!$H$5,$B241,,$C241,)*OFFSET(Orçamento!$T$5,$B241,,$C241,)))))</f>
        <v>0</v>
      </c>
      <c r="L241" s="132">
        <f t="shared" ca="1" si="17"/>
        <v>0</v>
      </c>
      <c r="M241" s="147">
        <f t="array" aca="1" ref="M241" ca="1">IF($H241="",0,SUM(IF(OFFSET('Solic. Aditivo'!$N$1031:$AG$1031,,,$C$3,)=$H241,OFFSET('Solic. Aditivo'!$N$1032:$AG$1032,,,$C$3,)*OFFSET('Solic. Aditivo'!$K$1031,,,$C$3,))))</f>
        <v>0</v>
      </c>
      <c r="N241" s="158">
        <f t="shared" ca="1" si="15"/>
        <v>0</v>
      </c>
      <c r="O241" s="150">
        <f t="shared" ca="1" si="18"/>
        <v>0</v>
      </c>
      <c r="P241" s="150"/>
    </row>
    <row r="242" spans="1:17" ht="25.15" customHeight="1">
      <c r="A242" s="91"/>
      <c r="B242" s="94">
        <f>IF($H242="","",_xlfn.IFNA(MATCH($H242,Orçamento!U:U,)-5,""))</f>
        <v>4466</v>
      </c>
      <c r="C242" s="95">
        <f t="shared" si="16"/>
        <v>77</v>
      </c>
      <c r="D242" s="95"/>
      <c r="F242" s="101" t="s">
        <v>1972</v>
      </c>
      <c r="G242" s="102" t="s">
        <v>2141</v>
      </c>
      <c r="H242" s="103" t="s">
        <v>2142</v>
      </c>
      <c r="I242" s="104" t="s">
        <v>2143</v>
      </c>
      <c r="J242" s="135" t="str">
        <f t="shared" ca="1" si="14"/>
        <v/>
      </c>
      <c r="K242" s="141" cm="1">
        <f t="array" aca="1" ref="K242" ca="1">IF($H242="",0,IF($B242="",0,SUM(IF(OFFSET(Orçamento!$U$5,$B242,,$C242,)=$H242,OFFSET(Orçamento!$H$5,$B242,,$C242,)*OFFSET(Orçamento!$T$5,$B242,,$C242,)))))</f>
        <v>0</v>
      </c>
      <c r="L242" s="132">
        <f t="shared" ca="1" si="17"/>
        <v>0</v>
      </c>
      <c r="M242" s="147">
        <f t="array" aca="1" ref="M242" ca="1">IF($H242="",0,SUM(IF(OFFSET('Solic. Aditivo'!$N$1031:$AG$1031,,,$C$3,)=$H242,OFFSET('Solic. Aditivo'!$N$1032:$AG$1032,,,$C$3,)*OFFSET('Solic. Aditivo'!$K$1031,,,$C$3,))))</f>
        <v>0</v>
      </c>
      <c r="N242" s="158">
        <f t="shared" ca="1" si="15"/>
        <v>0</v>
      </c>
      <c r="O242" s="150">
        <f t="shared" ca="1" si="18"/>
        <v>0</v>
      </c>
      <c r="P242" s="150"/>
      <c r="Q242" s="100"/>
    </row>
    <row r="243" spans="1:17" ht="25.15" customHeight="1">
      <c r="A243" s="91"/>
      <c r="B243" s="94">
        <f>IF($H243="","",_xlfn.IFNA(MATCH($H243,Orçamento!U:U,)-5,""))</f>
        <v>4468</v>
      </c>
      <c r="C243" s="95">
        <f t="shared" si="16"/>
        <v>75</v>
      </c>
      <c r="D243" s="95"/>
      <c r="F243" s="101" t="s">
        <v>1972</v>
      </c>
      <c r="G243" s="102" t="s">
        <v>2141</v>
      </c>
      <c r="H243" s="103" t="s">
        <v>1841</v>
      </c>
      <c r="I243" s="104" t="s">
        <v>1842</v>
      </c>
      <c r="J243" s="135" t="str">
        <f t="shared" ca="1" si="14"/>
        <v/>
      </c>
      <c r="K243" s="141" cm="1">
        <f t="array" aca="1" ref="K243" ca="1">IF($H243="",0,IF($B243="",0,SUM(IF(OFFSET(Orçamento!$U$5,$B243,,$C243,)=$H243,OFFSET(Orçamento!$H$5,$B243,,$C243,)*OFFSET(Orçamento!$T$5,$B243,,$C243,)))))</f>
        <v>0</v>
      </c>
      <c r="L243" s="132">
        <f t="shared" ca="1" si="17"/>
        <v>0</v>
      </c>
      <c r="M243" s="147">
        <f t="array" aca="1" ref="M243" ca="1">IF($H243="",0,SUM(IF(OFFSET('Solic. Aditivo'!$N$1031:$AG$1031,,,$C$3,)=$H243,OFFSET('Solic. Aditivo'!$N$1032:$AG$1032,,,$C$3,)*OFFSET('Solic. Aditivo'!$K$1031,,,$C$3,))))</f>
        <v>0</v>
      </c>
      <c r="N243" s="158">
        <f t="shared" ca="1" si="15"/>
        <v>0</v>
      </c>
      <c r="O243" s="150">
        <f t="shared" ca="1" si="18"/>
        <v>0</v>
      </c>
      <c r="P243" s="150"/>
      <c r="Q243" s="100"/>
    </row>
    <row r="244" spans="1:17" s="100" customFormat="1" ht="25.15" customHeight="1">
      <c r="A244" s="93"/>
      <c r="B244" s="94">
        <f>IF($H244="","",_xlfn.IFNA(MATCH($H244,Orçamento!U:U,)-5,""))</f>
        <v>4471</v>
      </c>
      <c r="C244" s="95">
        <f t="shared" si="16"/>
        <v>72</v>
      </c>
      <c r="D244" s="95"/>
      <c r="E244" s="95"/>
      <c r="F244" s="96"/>
      <c r="G244" s="102" t="s">
        <v>2141</v>
      </c>
      <c r="H244" s="157" t="s">
        <v>1846</v>
      </c>
      <c r="I244" s="104" t="s">
        <v>1845</v>
      </c>
      <c r="J244" s="135" t="str">
        <f t="shared" ca="1" si="14"/>
        <v/>
      </c>
      <c r="K244" s="141" cm="1">
        <f t="array" aca="1" ref="K244" ca="1">IF($H244="",0,IF($B244="",0,SUM(IF(OFFSET(Orçamento!$U$5,$B244,,$C244,)=$H244,OFFSET(Orçamento!$H$5,$B244,,$C244,)*OFFSET(Orçamento!$T$5,$B244,,$C244,)))))</f>
        <v>0</v>
      </c>
      <c r="L244" s="132">
        <f t="shared" ca="1" si="17"/>
        <v>0</v>
      </c>
      <c r="M244" s="147">
        <f t="array" aca="1" ref="M244" ca="1">IF($H244="",0,SUM(IF(OFFSET('Solic. Aditivo'!$N$1031:$AG$1031,,,$C$3,)=$H244,OFFSET('Solic. Aditivo'!$N$1032:$AG$1032,,,$C$3,)*OFFSET('Solic. Aditivo'!$K$1031,,,$C$3,))))</f>
        <v>0</v>
      </c>
      <c r="N244" s="158">
        <f t="shared" ca="1" si="15"/>
        <v>0</v>
      </c>
      <c r="O244" s="150">
        <f t="shared" ca="1" si="18"/>
        <v>0</v>
      </c>
      <c r="P244" s="150"/>
    </row>
    <row r="245" spans="1:17" ht="25.15" customHeight="1">
      <c r="A245" s="91"/>
      <c r="B245" s="94">
        <f>IF($H245="","",_xlfn.IFNA(MATCH($H245,Orçamento!U:U,)-5,""))</f>
        <v>4474</v>
      </c>
      <c r="C245" s="95">
        <f t="shared" si="16"/>
        <v>69</v>
      </c>
      <c r="D245" s="95"/>
      <c r="F245" s="101" t="s">
        <v>1972</v>
      </c>
      <c r="G245" s="102" t="s">
        <v>2141</v>
      </c>
      <c r="H245" s="103" t="s">
        <v>1849</v>
      </c>
      <c r="I245" s="104" t="s">
        <v>1848</v>
      </c>
      <c r="J245" s="135" t="str">
        <f t="shared" ca="1" si="14"/>
        <v/>
      </c>
      <c r="K245" s="141" cm="1">
        <f t="array" aca="1" ref="K245" ca="1">IF($H245="",0,IF($B245="",0,SUM(IF(OFFSET(Orçamento!$U$5,$B245,,$C245,)=$H245,OFFSET(Orçamento!$H$5,$B245,,$C245,)*OFFSET(Orçamento!$T$5,$B245,,$C245,)))))</f>
        <v>0</v>
      </c>
      <c r="L245" s="132">
        <f t="shared" ca="1" si="17"/>
        <v>0</v>
      </c>
      <c r="M245" s="147">
        <f t="array" aca="1" ref="M245" ca="1">IF($H245="",0,SUM(IF(OFFSET('Solic. Aditivo'!$N$1031:$AG$1031,,,$C$3,)=$H245,OFFSET('Solic. Aditivo'!$N$1032:$AG$1032,,,$C$3,)*OFFSET('Solic. Aditivo'!$K$1031,,,$C$3,))))</f>
        <v>0</v>
      </c>
      <c r="N245" s="158">
        <f t="shared" ca="1" si="15"/>
        <v>0</v>
      </c>
      <c r="O245" s="150">
        <f t="shared" ca="1" si="18"/>
        <v>0</v>
      </c>
      <c r="P245" s="150"/>
      <c r="Q245" s="100"/>
    </row>
    <row r="246" spans="1:17" s="100" customFormat="1" ht="25.15" customHeight="1">
      <c r="A246" s="93"/>
      <c r="B246" s="94">
        <f>IF($H246="","",_xlfn.IFNA(MATCH($H246,Orçamento!U:U,)-5,""))</f>
        <v>4475</v>
      </c>
      <c r="C246" s="95">
        <f t="shared" si="16"/>
        <v>68</v>
      </c>
      <c r="D246" s="95"/>
      <c r="E246" s="95"/>
      <c r="F246" s="96"/>
      <c r="G246" s="102" t="s">
        <v>2141</v>
      </c>
      <c r="H246" s="157" t="s">
        <v>1851</v>
      </c>
      <c r="I246" s="104" t="s">
        <v>1852</v>
      </c>
      <c r="J246" s="135" t="str">
        <f t="shared" ca="1" si="14"/>
        <v/>
      </c>
      <c r="K246" s="141" cm="1">
        <f t="array" aca="1" ref="K246" ca="1">IF($H246="",0,IF($B246="",0,SUM(IF(OFFSET(Orçamento!$U$5,$B246,,$C246,)=$H246,OFFSET(Orçamento!$H$5,$B246,,$C246,)*OFFSET(Orçamento!$T$5,$B246,,$C246,)))))</f>
        <v>0</v>
      </c>
      <c r="L246" s="132">
        <f t="shared" ca="1" si="17"/>
        <v>0</v>
      </c>
      <c r="M246" s="147">
        <f t="array" aca="1" ref="M246" ca="1">IF($H246="",0,SUM(IF(OFFSET('Solic. Aditivo'!$N$1031:$AG$1031,,,$C$3,)=$H246,OFFSET('Solic. Aditivo'!$N$1032:$AG$1032,,,$C$3,)*OFFSET('Solic. Aditivo'!$K$1031,,,$C$3,))))</f>
        <v>0</v>
      </c>
      <c r="N246" s="158">
        <f t="shared" ca="1" si="15"/>
        <v>0</v>
      </c>
      <c r="O246" s="150">
        <f t="shared" ca="1" si="18"/>
        <v>0</v>
      </c>
      <c r="P246" s="150"/>
    </row>
    <row r="247" spans="1:17" ht="25.15" customHeight="1">
      <c r="A247" s="91"/>
      <c r="B247" s="94">
        <f>IF($H247="","",_xlfn.IFNA(MATCH($H247,Orçamento!U:U,)-5,""))</f>
        <v>4481</v>
      </c>
      <c r="C247" s="95">
        <f t="shared" si="16"/>
        <v>62</v>
      </c>
      <c r="D247" s="95"/>
      <c r="F247" s="101" t="s">
        <v>1972</v>
      </c>
      <c r="G247" s="102" t="s">
        <v>2141</v>
      </c>
      <c r="H247" s="103" t="s">
        <v>1858</v>
      </c>
      <c r="I247" s="104" t="s">
        <v>1857</v>
      </c>
      <c r="J247" s="135" t="str">
        <f t="shared" ca="1" si="14"/>
        <v/>
      </c>
      <c r="K247" s="141" cm="1">
        <f t="array" aca="1" ref="K247" ca="1">IF($H247="",0,IF($B247="",0,SUM(IF(OFFSET(Orçamento!$U$5,$B247,,$C247,)=$H247,OFFSET(Orçamento!$H$5,$B247,,$C247,)*OFFSET(Orçamento!$T$5,$B247,,$C247,)))))</f>
        <v>0</v>
      </c>
      <c r="L247" s="132">
        <f t="shared" ca="1" si="17"/>
        <v>0</v>
      </c>
      <c r="M247" s="147">
        <f t="array" aca="1" ref="M247" ca="1">IF($H247="",0,SUM(IF(OFFSET('Solic. Aditivo'!$N$1031:$AG$1031,,,$C$3,)=$H247,OFFSET('Solic. Aditivo'!$N$1032:$AG$1032,,,$C$3,)*OFFSET('Solic. Aditivo'!$K$1031,,,$C$3,))))</f>
        <v>0</v>
      </c>
      <c r="N247" s="158">
        <f t="shared" ca="1" si="15"/>
        <v>0</v>
      </c>
      <c r="O247" s="150">
        <f t="shared" ca="1" si="18"/>
        <v>0</v>
      </c>
      <c r="P247" s="150"/>
      <c r="Q247" s="100"/>
    </row>
    <row r="248" spans="1:17" ht="25.15" customHeight="1">
      <c r="A248" s="91"/>
      <c r="B248" s="94">
        <f>IF($H248="","",_xlfn.IFNA(MATCH($H248,Orçamento!U:U,)-5,""))</f>
        <v>4482</v>
      </c>
      <c r="C248" s="95">
        <f t="shared" si="16"/>
        <v>61</v>
      </c>
      <c r="D248" s="95"/>
      <c r="F248" s="101" t="s">
        <v>1972</v>
      </c>
      <c r="G248" s="102" t="s">
        <v>2141</v>
      </c>
      <c r="H248" s="103" t="s">
        <v>1860</v>
      </c>
      <c r="I248" s="104" t="s">
        <v>1859</v>
      </c>
      <c r="J248" s="135" t="str">
        <f t="shared" ca="1" si="14"/>
        <v/>
      </c>
      <c r="K248" s="141" cm="1">
        <f t="array" aca="1" ref="K248" ca="1">IF($H248="",0,IF($B248="",0,SUM(IF(OFFSET(Orçamento!$U$5,$B248,,$C248,)=$H248,OFFSET(Orçamento!$H$5,$B248,,$C248,)*OFFSET(Orçamento!$T$5,$B248,,$C248,)))))</f>
        <v>0</v>
      </c>
      <c r="L248" s="132">
        <f t="shared" ca="1" si="17"/>
        <v>0</v>
      </c>
      <c r="M248" s="147">
        <f t="array" aca="1" ref="M248" ca="1">IF($H248="",0,SUM(IF(OFFSET('Solic. Aditivo'!$N$1031:$AG$1031,,,$C$3,)=$H248,OFFSET('Solic. Aditivo'!$N$1032:$AG$1032,,,$C$3,)*OFFSET('Solic. Aditivo'!$K$1031,,,$C$3,))))</f>
        <v>0</v>
      </c>
      <c r="N248" s="158">
        <f t="shared" ca="1" si="15"/>
        <v>0</v>
      </c>
      <c r="O248" s="150">
        <f t="shared" ca="1" si="18"/>
        <v>0</v>
      </c>
      <c r="P248" s="150"/>
      <c r="Q248" s="100"/>
    </row>
    <row r="249" spans="1:17" s="100" customFormat="1" ht="25.15" customHeight="1">
      <c r="A249" s="93"/>
      <c r="B249" s="94">
        <f>IF($H249="","",_xlfn.IFNA(MATCH($H249,Orçamento!U:U,)-5,""))</f>
        <v>4483</v>
      </c>
      <c r="C249" s="95">
        <f t="shared" si="16"/>
        <v>60</v>
      </c>
      <c r="D249" s="95"/>
      <c r="E249" s="95"/>
      <c r="F249" s="96"/>
      <c r="G249" s="102" t="s">
        <v>2141</v>
      </c>
      <c r="H249" s="157" t="s">
        <v>1862</v>
      </c>
      <c r="I249" s="104" t="s">
        <v>1863</v>
      </c>
      <c r="J249" s="135" t="str">
        <f t="shared" ca="1" si="14"/>
        <v/>
      </c>
      <c r="K249" s="141" cm="1">
        <f t="array" aca="1" ref="K249" ca="1">IF($H249="",0,IF($B249="",0,SUM(IF(OFFSET(Orçamento!$U$5,$B249,,$C249,)=$H249,OFFSET(Orçamento!$H$5,$B249,,$C249,)*OFFSET(Orçamento!$T$5,$B249,,$C249,)))))</f>
        <v>0</v>
      </c>
      <c r="L249" s="132">
        <f t="shared" ca="1" si="17"/>
        <v>0</v>
      </c>
      <c r="M249" s="147">
        <f t="array" aca="1" ref="M249" ca="1">IF($H249="",0,SUM(IF(OFFSET('Solic. Aditivo'!$N$1031:$AG$1031,,,$C$3,)=$H249,OFFSET('Solic. Aditivo'!$N$1032:$AG$1032,,,$C$3,)*OFFSET('Solic. Aditivo'!$K$1031,,,$C$3,))))</f>
        <v>0</v>
      </c>
      <c r="N249" s="158">
        <f t="shared" ca="1" si="15"/>
        <v>0</v>
      </c>
      <c r="O249" s="150">
        <f t="shared" ca="1" si="18"/>
        <v>0</v>
      </c>
      <c r="P249" s="150"/>
    </row>
    <row r="250" spans="1:17" ht="25.15" customHeight="1">
      <c r="A250" s="91"/>
      <c r="B250" s="94">
        <f>IF($H250="","",_xlfn.IFNA(MATCH($H250,Orçamento!U:U,)-5,""))</f>
        <v>4484</v>
      </c>
      <c r="C250" s="95">
        <f t="shared" si="16"/>
        <v>59</v>
      </c>
      <c r="D250" s="95"/>
      <c r="F250" s="101" t="s">
        <v>1972</v>
      </c>
      <c r="G250" s="102" t="s">
        <v>2141</v>
      </c>
      <c r="H250" s="103" t="s">
        <v>1865</v>
      </c>
      <c r="I250" s="104" t="s">
        <v>1866</v>
      </c>
      <c r="J250" s="135" t="str">
        <f t="shared" ca="1" si="14"/>
        <v/>
      </c>
      <c r="K250" s="141" cm="1">
        <f t="array" aca="1" ref="K250" ca="1">IF($H250="",0,IF($B250="",0,SUM(IF(OFFSET(Orçamento!$U$5,$B250,,$C250,)=$H250,OFFSET(Orçamento!$H$5,$B250,,$C250,)*OFFSET(Orçamento!$T$5,$B250,,$C250,)))))</f>
        <v>0</v>
      </c>
      <c r="L250" s="132">
        <f t="shared" ca="1" si="17"/>
        <v>0</v>
      </c>
      <c r="M250" s="147">
        <f t="array" aca="1" ref="M250" ca="1">IF($H250="",0,SUM(IF(OFFSET('Solic. Aditivo'!$N$1031:$AG$1031,,,$C$3,)=$H250,OFFSET('Solic. Aditivo'!$N$1032:$AG$1032,,,$C$3,)*OFFSET('Solic. Aditivo'!$K$1031,,,$C$3,))))</f>
        <v>0</v>
      </c>
      <c r="N250" s="158">
        <f t="shared" ca="1" si="15"/>
        <v>0</v>
      </c>
      <c r="O250" s="150">
        <f t="shared" ca="1" si="18"/>
        <v>0</v>
      </c>
      <c r="P250" s="150"/>
      <c r="Q250" s="100"/>
    </row>
    <row r="251" spans="1:17" ht="25.15" customHeight="1">
      <c r="A251" s="91"/>
      <c r="B251" s="94">
        <f>IF($H251="","",_xlfn.IFNA(MATCH($H251,Orçamento!U:U,)-5,""))</f>
        <v>4327</v>
      </c>
      <c r="C251" s="95">
        <f t="shared" si="16"/>
        <v>216</v>
      </c>
      <c r="D251" s="95"/>
      <c r="F251" s="101" t="s">
        <v>1972</v>
      </c>
      <c r="G251" s="102" t="s">
        <v>2141</v>
      </c>
      <c r="H251" s="103" t="s">
        <v>1868</v>
      </c>
      <c r="I251" s="104" t="s">
        <v>1869</v>
      </c>
      <c r="J251" s="135" t="str">
        <f t="shared" ca="1" si="14"/>
        <v/>
      </c>
      <c r="K251" s="141" cm="1">
        <f t="array" aca="1" ref="K251" ca="1">IF($H251="",0,IF($B251="",0,SUM(IF(OFFSET(Orçamento!$U$5,$B251,,$C251,)=$H251,OFFSET(Orçamento!$H$5,$B251,,$C251,)*OFFSET(Orçamento!$T$5,$B251,,$C251,)))))</f>
        <v>0</v>
      </c>
      <c r="L251" s="132">
        <f t="shared" ca="1" si="17"/>
        <v>0</v>
      </c>
      <c r="M251" s="147">
        <f t="array" aca="1" ref="M251" ca="1">IF($H251="",0,SUM(IF(OFFSET('Solic. Aditivo'!$N$1031:$AG$1031,,,$C$3,)=$H251,OFFSET('Solic. Aditivo'!$N$1032:$AG$1032,,,$C$3,)*OFFSET('Solic. Aditivo'!$K$1031,,,$C$3,))))</f>
        <v>0</v>
      </c>
      <c r="N251" s="158">
        <f t="shared" ca="1" si="15"/>
        <v>0</v>
      </c>
      <c r="O251" s="150">
        <f t="shared" ca="1" si="18"/>
        <v>0</v>
      </c>
      <c r="P251" s="150"/>
      <c r="Q251" s="100"/>
    </row>
    <row r="252" spans="1:17" ht="25.15" customHeight="1">
      <c r="A252" s="91"/>
      <c r="B252" s="94">
        <f>IF($H252="","",_xlfn.IFNA(MATCH($H252,Orçamento!U:U,)-5,""))</f>
        <v>4322</v>
      </c>
      <c r="C252" s="95">
        <f t="shared" si="16"/>
        <v>221</v>
      </c>
      <c r="D252" s="95"/>
      <c r="F252" s="101" t="s">
        <v>1972</v>
      </c>
      <c r="G252" s="102" t="s">
        <v>2141</v>
      </c>
      <c r="H252" s="103" t="s">
        <v>1637</v>
      </c>
      <c r="I252" s="104" t="s">
        <v>1638</v>
      </c>
      <c r="J252" s="135" t="str">
        <f t="shared" ca="1" si="14"/>
        <v/>
      </c>
      <c r="K252" s="141" cm="1">
        <f t="array" aca="1" ref="K252" ca="1">IF($H252="",0,IF($B252="",0,SUM(IF(OFFSET(Orçamento!$U$5,$B252,,$C252,)=$H252,OFFSET(Orçamento!$H$5,$B252,,$C252,)*OFFSET(Orçamento!$T$5,$B252,,$C252,)))))</f>
        <v>0</v>
      </c>
      <c r="L252" s="132">
        <f t="shared" ca="1" si="17"/>
        <v>0</v>
      </c>
      <c r="M252" s="147">
        <f t="array" aca="1" ref="M252" ca="1">IF($H252="",0,SUM(IF(OFFSET('Solic. Aditivo'!$N$1031:$AG$1031,,,$C$3,)=$H252,OFFSET('Solic. Aditivo'!$N$1032:$AG$1032,,,$C$3,)*OFFSET('Solic. Aditivo'!$K$1031,,,$C$3,))))</f>
        <v>0</v>
      </c>
      <c r="N252" s="158">
        <f t="shared" ca="1" si="15"/>
        <v>0</v>
      </c>
      <c r="O252" s="150">
        <f t="shared" ca="1" si="18"/>
        <v>0</v>
      </c>
      <c r="P252" s="150"/>
      <c r="Q252" s="100"/>
    </row>
    <row r="253" spans="1:17" ht="25.15" customHeight="1">
      <c r="A253" s="91"/>
      <c r="B253" s="94" t="str">
        <f>IF($H253="","",_xlfn.IFNA(MATCH($H253,Orçamento!U:U,)-5,""))</f>
        <v/>
      </c>
      <c r="C253" s="95" t="str">
        <f t="shared" si="16"/>
        <v/>
      </c>
      <c r="D253" s="95"/>
      <c r="F253" s="101" t="s">
        <v>1972</v>
      </c>
      <c r="G253" s="102" t="s">
        <v>2141</v>
      </c>
      <c r="H253" s="103" t="s">
        <v>2144</v>
      </c>
      <c r="I253" s="104" t="s">
        <v>2145</v>
      </c>
      <c r="J253" s="135" t="str">
        <f t="shared" ca="1" si="14"/>
        <v/>
      </c>
      <c r="K253" s="141" cm="1">
        <f t="array" aca="1" ref="K253" ca="1">IF($H253="",0,IF($B253="",0,SUM(IF(OFFSET(Orçamento!$U$5,$B253,,$C253,)=$H253,OFFSET(Orçamento!$H$5,$B253,,$C253,)*OFFSET(Orçamento!$T$5,$B253,,$C253,)))))</f>
        <v>0</v>
      </c>
      <c r="L253" s="132">
        <f t="shared" ca="1" si="17"/>
        <v>0</v>
      </c>
      <c r="M253" s="147">
        <f t="array" aca="1" ref="M253" ca="1">IF($H253="",0,SUM(IF(OFFSET('Solic. Aditivo'!$N$1031:$AG$1031,,,$C$3,)=$H253,OFFSET('Solic. Aditivo'!$N$1032:$AG$1032,,,$C$3,)*OFFSET('Solic. Aditivo'!$K$1031,,,$C$3,))))</f>
        <v>0</v>
      </c>
      <c r="N253" s="158">
        <f t="shared" ca="1" si="15"/>
        <v>0</v>
      </c>
      <c r="O253" s="150">
        <f t="shared" ca="1" si="18"/>
        <v>0</v>
      </c>
      <c r="P253" s="150"/>
      <c r="Q253" s="100"/>
    </row>
    <row r="254" spans="1:17" ht="25.15" customHeight="1">
      <c r="A254" s="91"/>
      <c r="B254" s="94">
        <f>IF($H254="","",_xlfn.IFNA(MATCH($H254,Orçamento!U:U,)-5,""))</f>
        <v>4479</v>
      </c>
      <c r="C254" s="95">
        <f t="shared" si="16"/>
        <v>64</v>
      </c>
      <c r="D254" s="95"/>
      <c r="F254" s="101" t="s">
        <v>1972</v>
      </c>
      <c r="G254" s="102" t="s">
        <v>2141</v>
      </c>
      <c r="H254" s="103" t="s">
        <v>1854</v>
      </c>
      <c r="I254" s="104" t="s">
        <v>1855</v>
      </c>
      <c r="J254" s="135" t="str">
        <f t="shared" ca="1" si="14"/>
        <v/>
      </c>
      <c r="K254" s="141" cm="1">
        <f t="array" aca="1" ref="K254" ca="1">IF($H254="",0,IF($B254="",0,SUM(IF(OFFSET(Orçamento!$U$5,$B254,,$C254,)=$H254,OFFSET(Orçamento!$H$5,$B254,,$C254,)*OFFSET(Orçamento!$T$5,$B254,,$C254,)))))</f>
        <v>0</v>
      </c>
      <c r="L254" s="132">
        <f t="shared" ca="1" si="17"/>
        <v>0</v>
      </c>
      <c r="M254" s="147">
        <f t="array" aca="1" ref="M254" ca="1">IF($H254="",0,SUM(IF(OFFSET('Solic. Aditivo'!$N$1031:$AG$1031,,,$C$3,)=$H254,OFFSET('Solic. Aditivo'!$N$1032:$AG$1032,,,$C$3,)*OFFSET('Solic. Aditivo'!$K$1031,,,$C$3,))))</f>
        <v>0</v>
      </c>
      <c r="N254" s="158">
        <f t="shared" ca="1" si="15"/>
        <v>0</v>
      </c>
      <c r="O254" s="150">
        <f t="shared" ca="1" si="18"/>
        <v>0</v>
      </c>
      <c r="P254" s="150"/>
      <c r="Q254" s="100"/>
    </row>
    <row r="255" spans="1:17" ht="25.15" customHeight="1">
      <c r="A255" s="91"/>
      <c r="B255" s="94">
        <f>IF($H255="","",_xlfn.IFNA(MATCH($H255,Orçamento!U:U,)-5,""))</f>
        <v>4476</v>
      </c>
      <c r="C255" s="95">
        <f t="shared" si="16"/>
        <v>67</v>
      </c>
      <c r="D255" s="95"/>
      <c r="F255" s="101" t="s">
        <v>1972</v>
      </c>
      <c r="G255" s="102" t="s">
        <v>2141</v>
      </c>
      <c r="H255" s="103" t="s">
        <v>1872</v>
      </c>
      <c r="I255" s="104" t="s">
        <v>1873</v>
      </c>
      <c r="J255" s="135" t="str">
        <f t="shared" ca="1" si="14"/>
        <v/>
      </c>
      <c r="K255" s="141" cm="1">
        <f t="array" aca="1" ref="K255" ca="1">IF($H255="",0,IF($B255="",0,SUM(IF(OFFSET(Orçamento!$U$5,$B255,,$C255,)=$H255,OFFSET(Orçamento!$H$5,$B255,,$C255,)*OFFSET(Orçamento!$T$5,$B255,,$C255,)))))</f>
        <v>0</v>
      </c>
      <c r="L255" s="132">
        <f t="shared" ca="1" si="17"/>
        <v>0</v>
      </c>
      <c r="M255" s="147">
        <f t="array" aca="1" ref="M255" ca="1">IF($H255="",0,SUM(IF(OFFSET('Solic. Aditivo'!$N$1031:$AG$1031,,,$C$3,)=$H255,OFFSET('Solic. Aditivo'!$N$1032:$AG$1032,,,$C$3,)*OFFSET('Solic. Aditivo'!$K$1031,,,$C$3,))))</f>
        <v>0</v>
      </c>
      <c r="N255" s="158">
        <f t="shared" ca="1" si="15"/>
        <v>0</v>
      </c>
      <c r="O255" s="150">
        <f t="shared" ca="1" si="18"/>
        <v>0</v>
      </c>
      <c r="P255" s="150"/>
      <c r="Q255" s="100"/>
    </row>
    <row r="256" spans="1:17" ht="25.15" customHeight="1">
      <c r="A256" s="91"/>
      <c r="B256" s="94">
        <f>IF($H256="","",_xlfn.IFNA(MATCH($H256,Orçamento!U:U,)-5,""))</f>
        <v>4485</v>
      </c>
      <c r="C256" s="95">
        <f t="shared" si="16"/>
        <v>58</v>
      </c>
      <c r="D256" s="95"/>
      <c r="F256" s="106"/>
      <c r="G256" s="102" t="s">
        <v>2141</v>
      </c>
      <c r="H256" s="103" t="s">
        <v>1833</v>
      </c>
      <c r="I256" s="104" t="s">
        <v>1834</v>
      </c>
      <c r="J256" s="135" t="str">
        <f t="shared" ca="1" si="14"/>
        <v/>
      </c>
      <c r="K256" s="141" cm="1">
        <f t="array" aca="1" ref="K256" ca="1">IF($H256="",0,IF($B256="",0,SUM(IF(OFFSET(Orçamento!$U$5,$B256,,$C256,)=$H256,OFFSET(Orçamento!$H$5,$B256,,$C256,)*OFFSET(Orçamento!$T$5,$B256,,$C256,)))))</f>
        <v>0</v>
      </c>
      <c r="L256" s="132">
        <f t="shared" ca="1" si="17"/>
        <v>0</v>
      </c>
      <c r="M256" s="147">
        <f t="array" aca="1" ref="M256" ca="1">IF($H256="",0,SUM(IF(OFFSET('Solic. Aditivo'!$N$1031:$AG$1031,,,$C$3,)=$H256,OFFSET('Solic. Aditivo'!$N$1032:$AG$1032,,,$C$3,)*OFFSET('Solic. Aditivo'!$K$1031,,,$C$3,))))</f>
        <v>0</v>
      </c>
      <c r="N256" s="158">
        <f t="shared" ca="1" si="15"/>
        <v>0</v>
      </c>
      <c r="O256" s="150">
        <f t="shared" ca="1" si="18"/>
        <v>0</v>
      </c>
      <c r="P256" s="150"/>
      <c r="Q256" s="100"/>
    </row>
    <row r="257" spans="1:17" ht="25.15" customHeight="1">
      <c r="A257" s="91"/>
      <c r="B257" s="94">
        <f>IF($H257="","",_xlfn.IFNA(MATCH($H257,Orçamento!U:U,)-5,""))</f>
        <v>4455</v>
      </c>
      <c r="C257" s="95">
        <f t="shared" si="16"/>
        <v>88</v>
      </c>
      <c r="D257" s="95"/>
      <c r="F257" s="101" t="s">
        <v>1972</v>
      </c>
      <c r="G257" s="102" t="s">
        <v>2141</v>
      </c>
      <c r="H257" s="103" t="s">
        <v>1805</v>
      </c>
      <c r="I257" s="104" t="s">
        <v>1806</v>
      </c>
      <c r="J257" s="135" t="str">
        <f t="shared" ca="1" si="14"/>
        <v/>
      </c>
      <c r="K257" s="141" cm="1">
        <f t="array" aca="1" ref="K257" ca="1">IF($H257="",0,IF($B257="",0,SUM(IF(OFFSET(Orçamento!$U$5,$B257,,$C257,)=$H257,OFFSET(Orçamento!$H$5,$B257,,$C257,)*OFFSET(Orçamento!$T$5,$B257,,$C257,)))))</f>
        <v>0</v>
      </c>
      <c r="L257" s="132">
        <f t="shared" ca="1" si="17"/>
        <v>0</v>
      </c>
      <c r="M257" s="147">
        <f t="array" aca="1" ref="M257" ca="1">IF($H257="",0,SUM(IF(OFFSET('Solic. Aditivo'!$N$1031:$AG$1031,,,$C$3,)=$H257,OFFSET('Solic. Aditivo'!$N$1032:$AG$1032,,,$C$3,)*OFFSET('Solic. Aditivo'!$K$1031,,,$C$3,))))</f>
        <v>0</v>
      </c>
      <c r="N257" s="158">
        <f t="shared" ca="1" si="15"/>
        <v>0</v>
      </c>
      <c r="O257" s="150">
        <f t="shared" ca="1" si="18"/>
        <v>0</v>
      </c>
      <c r="P257" s="150"/>
      <c r="Q257" s="100"/>
    </row>
    <row r="258" spans="1:17" ht="25.15" customHeight="1">
      <c r="A258" s="91"/>
      <c r="B258" s="94" t="str">
        <f>IF($H258="","",_xlfn.IFNA(MATCH($H258,Orçamento!U:U,)-5,""))</f>
        <v/>
      </c>
      <c r="C258" s="95" t="str">
        <f t="shared" si="16"/>
        <v/>
      </c>
      <c r="D258" s="95"/>
      <c r="F258" s="101" t="s">
        <v>1972</v>
      </c>
      <c r="G258" s="97" t="s">
        <v>1875</v>
      </c>
      <c r="H258" s="159"/>
      <c r="I258" s="105" t="s">
        <v>2146</v>
      </c>
      <c r="J258" s="136" t="str">
        <f t="shared" ca="1" si="14"/>
        <v/>
      </c>
      <c r="K258" s="140" cm="1">
        <f t="array" aca="1" ref="K258" ca="1">IF($H258="",0,IF($B258="",0,SUM(IF(OFFSET(Orçamento!$U$5,$B258,,$C258,)=$H258,OFFSET(Orçamento!$H$5,$B258,,$C258,)*OFFSET(Orçamento!$T$5,$B258,,$C258,)))))</f>
        <v>0</v>
      </c>
      <c r="L258" s="131">
        <f t="shared" ca="1" si="17"/>
        <v>0</v>
      </c>
      <c r="M258" s="146">
        <f t="array" aca="1" ref="M258" ca="1">IF($H258="",0,SUM(IF(OFFSET('Solic. Aditivo'!$N$1031:$AG$1031,,,$C$3,)=$H258,OFFSET('Solic. Aditivo'!$N$1032:$AG$1032,,,$C$3,)*OFFSET('Solic. Aditivo'!$K$1031,,,$C$3,))))</f>
        <v>0</v>
      </c>
      <c r="N258" s="155">
        <f t="shared" ca="1" si="15"/>
        <v>0</v>
      </c>
      <c r="O258" s="149">
        <f t="shared" ca="1" si="18"/>
        <v>0</v>
      </c>
      <c r="P258" s="149"/>
      <c r="Q258" s="100"/>
    </row>
    <row r="259" spans="1:17" s="100" customFormat="1" ht="25.15" customHeight="1">
      <c r="A259" s="93"/>
      <c r="B259" s="94" t="str">
        <f>IF($H259="","",_xlfn.IFNA(MATCH($H259,Orçamento!U:U,)-5,""))</f>
        <v/>
      </c>
      <c r="C259" s="95" t="str">
        <f t="shared" si="16"/>
        <v/>
      </c>
      <c r="D259" s="95"/>
      <c r="E259" s="95"/>
      <c r="F259" s="96"/>
      <c r="G259" s="102" t="s">
        <v>2147</v>
      </c>
      <c r="H259" s="157" t="s">
        <v>1906</v>
      </c>
      <c r="I259" s="104" t="s">
        <v>1907</v>
      </c>
      <c r="J259" s="135" t="str">
        <f t="shared" ca="1" si="14"/>
        <v/>
      </c>
      <c r="K259" s="141" cm="1">
        <f t="array" aca="1" ref="K259" ca="1">IF($H259="",0,IF($B259="",0,SUM(IF(OFFSET(Orçamento!$U$5,$B259,,$C259,)=$H259,OFFSET(Orçamento!$H$5,$B259,,$C259,)*OFFSET(Orçamento!$T$5,$B259,,$C259,)))))</f>
        <v>0</v>
      </c>
      <c r="L259" s="132">
        <f t="shared" ca="1" si="17"/>
        <v>0</v>
      </c>
      <c r="M259" s="147">
        <f t="array" aca="1" ref="M259" ca="1">IF($H259="",0,SUM(IF(OFFSET('Solic. Aditivo'!$N$1031:$AG$1031,,,$C$3,)=$H259,OFFSET('Solic. Aditivo'!$N$1032:$AG$1032,,,$C$3,)*OFFSET('Solic. Aditivo'!$K$1031,,,$C$3,))))</f>
        <v>0</v>
      </c>
      <c r="N259" s="158">
        <f t="shared" ca="1" si="15"/>
        <v>0</v>
      </c>
      <c r="O259" s="150">
        <f t="shared" ca="1" si="18"/>
        <v>0</v>
      </c>
      <c r="P259" s="150"/>
    </row>
    <row r="260" spans="1:17" ht="25.15" customHeight="1">
      <c r="A260" s="91"/>
      <c r="B260" s="94">
        <f>IF($H260="","",_xlfn.IFNA(MATCH($H260,Orçamento!U:U,)-5,""))</f>
        <v>4495</v>
      </c>
      <c r="C260" s="95">
        <f t="shared" si="16"/>
        <v>48</v>
      </c>
      <c r="D260" s="95"/>
      <c r="F260" s="106"/>
      <c r="G260" s="102" t="s">
        <v>2147</v>
      </c>
      <c r="H260" s="103" t="s">
        <v>1879</v>
      </c>
      <c r="I260" s="104" t="s">
        <v>1880</v>
      </c>
      <c r="J260" s="135" t="str">
        <f t="shared" ca="1" si="14"/>
        <v/>
      </c>
      <c r="K260" s="141" cm="1">
        <f t="array" aca="1" ref="K260" ca="1">IF($H260="",0,IF($B260="",0,SUM(IF(OFFSET(Orçamento!$U$5,$B260,,$C260,)=$H260,OFFSET(Orçamento!$H$5,$B260,,$C260,)*OFFSET(Orçamento!$T$5,$B260,,$C260,)))))</f>
        <v>0</v>
      </c>
      <c r="L260" s="132">
        <f t="shared" ca="1" si="17"/>
        <v>0</v>
      </c>
      <c r="M260" s="147">
        <f t="array" aca="1" ref="M260" ca="1">IF($H260="",0,SUM(IF(OFFSET('Solic. Aditivo'!$N$1031:$AG$1031,,,$C$3,)=$H260,OFFSET('Solic. Aditivo'!$N$1032:$AG$1032,,,$C$3,)*OFFSET('Solic. Aditivo'!$K$1031,,,$C$3,))))</f>
        <v>0</v>
      </c>
      <c r="N260" s="158">
        <f t="shared" ca="1" si="15"/>
        <v>0</v>
      </c>
      <c r="O260" s="150">
        <f t="shared" ca="1" si="18"/>
        <v>0</v>
      </c>
      <c r="P260" s="150"/>
      <c r="Q260" s="100"/>
    </row>
    <row r="261" spans="1:17" ht="25.15" customHeight="1">
      <c r="A261" s="91"/>
      <c r="B261" s="94">
        <f>IF($H261="","",_xlfn.IFNA(MATCH($H261,Orçamento!U:U,)-5,""))</f>
        <v>4500</v>
      </c>
      <c r="C261" s="95">
        <f t="shared" si="16"/>
        <v>43</v>
      </c>
      <c r="D261" s="95"/>
      <c r="F261" s="101" t="s">
        <v>2029</v>
      </c>
      <c r="G261" s="102" t="s">
        <v>2147</v>
      </c>
      <c r="H261" s="103" t="s">
        <v>1884</v>
      </c>
      <c r="I261" s="104" t="s">
        <v>1885</v>
      </c>
      <c r="J261" s="135" t="str">
        <f t="shared" ca="1" si="14"/>
        <v/>
      </c>
      <c r="K261" s="141" cm="1">
        <f t="array" aca="1" ref="K261" ca="1">IF($H261="",0,IF($B261="",0,SUM(IF(OFFSET(Orçamento!$U$5,$B261,,$C261,)=$H261,OFFSET(Orçamento!$H$5,$B261,,$C261,)*OFFSET(Orçamento!$T$5,$B261,,$C261,)))))</f>
        <v>0</v>
      </c>
      <c r="L261" s="132">
        <f t="shared" ca="1" si="17"/>
        <v>0</v>
      </c>
      <c r="M261" s="147">
        <f t="array" aca="1" ref="M261" ca="1">IF($H261="",0,SUM(IF(OFFSET('Solic. Aditivo'!$N$1031:$AG$1031,,,$C$3,)=$H261,OFFSET('Solic. Aditivo'!$N$1032:$AG$1032,,,$C$3,)*OFFSET('Solic. Aditivo'!$K$1031,,,$C$3,))))</f>
        <v>0</v>
      </c>
      <c r="N261" s="158">
        <f t="shared" ca="1" si="15"/>
        <v>0</v>
      </c>
      <c r="O261" s="150">
        <f t="shared" ca="1" si="18"/>
        <v>0</v>
      </c>
      <c r="P261" s="150"/>
      <c r="Q261" s="100"/>
    </row>
    <row r="262" spans="1:17" ht="25.15" customHeight="1">
      <c r="A262" s="91"/>
      <c r="B262" s="94">
        <f>IF($H262="","",_xlfn.IFNA(MATCH($H262,Orçamento!U:U,)-5,""))</f>
        <v>4501</v>
      </c>
      <c r="C262" s="95">
        <f t="shared" si="16"/>
        <v>42</v>
      </c>
      <c r="D262" s="95"/>
      <c r="F262" s="101" t="s">
        <v>2029</v>
      </c>
      <c r="G262" s="102" t="s">
        <v>2147</v>
      </c>
      <c r="H262" s="103" t="s">
        <v>2148</v>
      </c>
      <c r="I262" s="104" t="s">
        <v>2149</v>
      </c>
      <c r="J262" s="135" t="str">
        <f t="shared" ca="1" si="14"/>
        <v/>
      </c>
      <c r="K262" s="141" cm="1">
        <f t="array" aca="1" ref="K262" ca="1">IF($H262="",0,IF($B262="",0,SUM(IF(OFFSET(Orçamento!$U$5,$B262,,$C262,)=$H262,OFFSET(Orçamento!$H$5,$B262,,$C262,)*OFFSET(Orçamento!$T$5,$B262,,$C262,)))))</f>
        <v>0</v>
      </c>
      <c r="L262" s="132">
        <f t="shared" ca="1" si="17"/>
        <v>0</v>
      </c>
      <c r="M262" s="147">
        <f t="array" aca="1" ref="M262" ca="1">IF($H262="",0,SUM(IF(OFFSET('Solic. Aditivo'!$N$1031:$AG$1031,,,$C$3,)=$H262,OFFSET('Solic. Aditivo'!$N$1032:$AG$1032,,,$C$3,)*OFFSET('Solic. Aditivo'!$K$1031,,,$C$3,))))</f>
        <v>0</v>
      </c>
      <c r="N262" s="158">
        <f t="shared" ca="1" si="15"/>
        <v>0</v>
      </c>
      <c r="O262" s="150">
        <f t="shared" ca="1" si="18"/>
        <v>0</v>
      </c>
      <c r="P262" s="150"/>
      <c r="Q262" s="100"/>
    </row>
    <row r="263" spans="1:17" ht="25.15" customHeight="1">
      <c r="A263" s="91"/>
      <c r="B263" s="94">
        <f>IF($H263="","",_xlfn.IFNA(MATCH($H263,Orçamento!U:U,)-5,""))</f>
        <v>4494</v>
      </c>
      <c r="C263" s="95">
        <f t="shared" si="16"/>
        <v>49</v>
      </c>
      <c r="D263" s="95"/>
      <c r="F263" s="101" t="s">
        <v>2029</v>
      </c>
      <c r="G263" s="102" t="s">
        <v>2147</v>
      </c>
      <c r="H263" s="103" t="s">
        <v>1887</v>
      </c>
      <c r="I263" s="104" t="s">
        <v>1888</v>
      </c>
      <c r="J263" s="135" t="str">
        <f t="shared" ca="1" si="14"/>
        <v/>
      </c>
      <c r="K263" s="141" cm="1">
        <f t="array" aca="1" ref="K263" ca="1">IF($H263="",0,IF($B263="",0,SUM(IF(OFFSET(Orçamento!$U$5,$B263,,$C263,)=$H263,OFFSET(Orçamento!$H$5,$B263,,$C263,)*OFFSET(Orçamento!$T$5,$B263,,$C263,)))))</f>
        <v>0</v>
      </c>
      <c r="L263" s="132">
        <f t="shared" ca="1" si="17"/>
        <v>0</v>
      </c>
      <c r="M263" s="147">
        <f t="array" aca="1" ref="M263" ca="1">IF($H263="",0,SUM(IF(OFFSET('Solic. Aditivo'!$N$1031:$AG$1031,,,$C$3,)=$H263,OFFSET('Solic. Aditivo'!$N$1032:$AG$1032,,,$C$3,)*OFFSET('Solic. Aditivo'!$K$1031,,,$C$3,))))</f>
        <v>0</v>
      </c>
      <c r="N263" s="158">
        <f t="shared" ca="1" si="15"/>
        <v>0</v>
      </c>
      <c r="O263" s="150">
        <f t="shared" ca="1" si="18"/>
        <v>0</v>
      </c>
      <c r="P263" s="150"/>
      <c r="Q263" s="100"/>
    </row>
    <row r="264" spans="1:17" ht="25.15" customHeight="1">
      <c r="A264" s="91"/>
      <c r="B264" s="94">
        <f>IF($H264="","",_xlfn.IFNA(MATCH($H264,Orçamento!U:U,)-5,""))</f>
        <v>4493</v>
      </c>
      <c r="C264" s="95">
        <f t="shared" si="16"/>
        <v>50</v>
      </c>
      <c r="D264" s="95"/>
      <c r="F264" s="101" t="s">
        <v>2029</v>
      </c>
      <c r="G264" s="102" t="s">
        <v>2147</v>
      </c>
      <c r="H264" s="103" t="s">
        <v>1890</v>
      </c>
      <c r="I264" s="104" t="s">
        <v>2150</v>
      </c>
      <c r="J264" s="135" t="str">
        <f t="shared" ca="1" si="14"/>
        <v/>
      </c>
      <c r="K264" s="141" cm="1">
        <f t="array" aca="1" ref="K264" ca="1">IF($H264="",0,IF($B264="",0,SUM(IF(OFFSET(Orçamento!$U$5,$B264,,$C264,)=$H264,OFFSET(Orçamento!$H$5,$B264,,$C264,)*OFFSET(Orçamento!$T$5,$B264,,$C264,)))))</f>
        <v>0</v>
      </c>
      <c r="L264" s="132">
        <f t="shared" ca="1" si="17"/>
        <v>0</v>
      </c>
      <c r="M264" s="147">
        <f t="array" aca="1" ref="M264" ca="1">IF($H264="",0,SUM(IF(OFFSET('Solic. Aditivo'!$N$1031:$AG$1031,,,$C$3,)=$H264,OFFSET('Solic. Aditivo'!$N$1032:$AG$1032,,,$C$3,)*OFFSET('Solic. Aditivo'!$K$1031,,,$C$3,))))</f>
        <v>0</v>
      </c>
      <c r="N264" s="158">
        <f t="shared" ca="1" si="15"/>
        <v>0</v>
      </c>
      <c r="O264" s="150">
        <f t="shared" ca="1" si="18"/>
        <v>0</v>
      </c>
      <c r="P264" s="150"/>
      <c r="Q264" s="100"/>
    </row>
    <row r="265" spans="1:17" ht="25.15" customHeight="1">
      <c r="A265" s="91"/>
      <c r="B265" s="94">
        <f>IF($H265="","",_xlfn.IFNA(MATCH($H265,Orçamento!U:U,)-5,""))</f>
        <v>4506</v>
      </c>
      <c r="C265" s="95">
        <f t="shared" si="16"/>
        <v>37</v>
      </c>
      <c r="D265" s="95"/>
      <c r="F265" s="101" t="s">
        <v>2029</v>
      </c>
      <c r="G265" s="102" t="s">
        <v>2147</v>
      </c>
      <c r="H265" s="103" t="s">
        <v>2151</v>
      </c>
      <c r="I265" s="104" t="s">
        <v>2152</v>
      </c>
      <c r="J265" s="135" t="str">
        <f t="shared" ca="1" si="14"/>
        <v/>
      </c>
      <c r="K265" s="141" cm="1">
        <f t="array" aca="1" ref="K265" ca="1">IF($H265="",0,IF($B265="",0,SUM(IF(OFFSET(Orçamento!$U$5,$B265,,$C265,)=$H265,OFFSET(Orçamento!$H$5,$B265,,$C265,)*OFFSET(Orçamento!$T$5,$B265,,$C265,)))))</f>
        <v>0</v>
      </c>
      <c r="L265" s="132">
        <f t="shared" ca="1" si="17"/>
        <v>0</v>
      </c>
      <c r="M265" s="147">
        <f t="array" aca="1" ref="M265" ca="1">IF($H265="",0,SUM(IF(OFFSET('Solic. Aditivo'!$N$1031:$AG$1031,,,$C$3,)=$H265,OFFSET('Solic. Aditivo'!$N$1032:$AG$1032,,,$C$3,)*OFFSET('Solic. Aditivo'!$K$1031,,,$C$3,))))</f>
        <v>0</v>
      </c>
      <c r="N265" s="158">
        <f t="shared" ca="1" si="15"/>
        <v>0</v>
      </c>
      <c r="O265" s="150">
        <f t="shared" ca="1" si="18"/>
        <v>0</v>
      </c>
      <c r="P265" s="150"/>
      <c r="Q265" s="100"/>
    </row>
    <row r="266" spans="1:17" ht="25.15" customHeight="1">
      <c r="A266" s="91"/>
      <c r="B266" s="94">
        <f>IF($H266="","",_xlfn.IFNA(MATCH($H266,Orçamento!U:U,)-5,""))</f>
        <v>4498</v>
      </c>
      <c r="C266" s="95">
        <f t="shared" si="16"/>
        <v>45</v>
      </c>
      <c r="D266" s="95"/>
      <c r="F266" s="101" t="s">
        <v>2029</v>
      </c>
      <c r="G266" s="102" t="s">
        <v>2147</v>
      </c>
      <c r="H266" s="103" t="s">
        <v>1892</v>
      </c>
      <c r="I266" s="104" t="s">
        <v>1893</v>
      </c>
      <c r="J266" s="135" t="str">
        <f t="shared" ca="1" si="14"/>
        <v/>
      </c>
      <c r="K266" s="141" cm="1">
        <f t="array" aca="1" ref="K266" ca="1">IF($H266="",0,IF($B266="",0,SUM(IF(OFFSET(Orçamento!$U$5,$B266,,$C266,)=$H266,OFFSET(Orçamento!$H$5,$B266,,$C266,)*OFFSET(Orçamento!$T$5,$B266,,$C266,)))))</f>
        <v>0</v>
      </c>
      <c r="L266" s="132">
        <f t="shared" ca="1" si="17"/>
        <v>0</v>
      </c>
      <c r="M266" s="147">
        <f t="array" aca="1" ref="M266" ca="1">IF($H266="",0,SUM(IF(OFFSET('Solic. Aditivo'!$N$1031:$AG$1031,,,$C$3,)=$H266,OFFSET('Solic. Aditivo'!$N$1032:$AG$1032,,,$C$3,)*OFFSET('Solic. Aditivo'!$K$1031,,,$C$3,))))</f>
        <v>0</v>
      </c>
      <c r="N266" s="158">
        <f t="shared" ca="1" si="15"/>
        <v>0</v>
      </c>
      <c r="O266" s="150">
        <f t="shared" ca="1" si="18"/>
        <v>0</v>
      </c>
      <c r="P266" s="150"/>
      <c r="Q266" s="100"/>
    </row>
    <row r="267" spans="1:17" ht="25.15" customHeight="1">
      <c r="A267" s="91"/>
      <c r="B267" s="94">
        <f>IF($H267="","",_xlfn.IFNA(MATCH($H267,Orçamento!U:U,)-5,""))</f>
        <v>4499</v>
      </c>
      <c r="C267" s="95">
        <f t="shared" si="16"/>
        <v>44</v>
      </c>
      <c r="D267" s="95"/>
      <c r="F267" s="101" t="s">
        <v>2029</v>
      </c>
      <c r="G267" s="102" t="s">
        <v>2147</v>
      </c>
      <c r="H267" s="103" t="s">
        <v>1895</v>
      </c>
      <c r="I267" s="104" t="s">
        <v>2153</v>
      </c>
      <c r="J267" s="135" t="str">
        <f t="shared" ca="1" si="14"/>
        <v/>
      </c>
      <c r="K267" s="141" cm="1">
        <f t="array" aca="1" ref="K267" ca="1">IF($H267="",0,IF($B267="",0,SUM(IF(OFFSET(Orçamento!$U$5,$B267,,$C267,)=$H267,OFFSET(Orçamento!$H$5,$B267,,$C267,)*OFFSET(Orçamento!$T$5,$B267,,$C267,)))))</f>
        <v>0</v>
      </c>
      <c r="L267" s="132">
        <f t="shared" ca="1" si="17"/>
        <v>0</v>
      </c>
      <c r="M267" s="147">
        <f t="array" aca="1" ref="M267" ca="1">IF($H267="",0,SUM(IF(OFFSET('Solic. Aditivo'!$N$1031:$AG$1031,,,$C$3,)=$H267,OFFSET('Solic. Aditivo'!$N$1032:$AG$1032,,,$C$3,)*OFFSET('Solic. Aditivo'!$K$1031,,,$C$3,))))</f>
        <v>0</v>
      </c>
      <c r="N267" s="158">
        <f t="shared" ca="1" si="15"/>
        <v>0</v>
      </c>
      <c r="O267" s="150">
        <f t="shared" ca="1" si="18"/>
        <v>0</v>
      </c>
      <c r="P267" s="150"/>
      <c r="Q267" s="100"/>
    </row>
    <row r="268" spans="1:17" ht="25.15" customHeight="1">
      <c r="A268" s="91"/>
      <c r="B268" s="94">
        <f>IF($H268="","",_xlfn.IFNA(MATCH($H268,Orçamento!U:U,)-5,""))</f>
        <v>4516</v>
      </c>
      <c r="C268" s="95">
        <f t="shared" si="16"/>
        <v>27</v>
      </c>
      <c r="D268" s="95"/>
      <c r="F268" s="101" t="s">
        <v>2029</v>
      </c>
      <c r="G268" s="102" t="s">
        <v>2147</v>
      </c>
      <c r="H268" s="103" t="s">
        <v>2154</v>
      </c>
      <c r="I268" s="104" t="s">
        <v>2155</v>
      </c>
      <c r="J268" s="135" t="str">
        <f t="shared" ca="1" si="14"/>
        <v/>
      </c>
      <c r="K268" s="141" cm="1">
        <f t="array" aca="1" ref="K268" ca="1">IF($H268="",0,IF($B268="",0,SUM(IF(OFFSET(Orçamento!$U$5,$B268,,$C268,)=$H268,OFFSET(Orçamento!$H$5,$B268,,$C268,)*OFFSET(Orçamento!$T$5,$B268,,$C268,)))))</f>
        <v>0</v>
      </c>
      <c r="L268" s="132">
        <f t="shared" ca="1" si="17"/>
        <v>0</v>
      </c>
      <c r="M268" s="147">
        <f t="array" aca="1" ref="M268" ca="1">IF($H268="",0,SUM(IF(OFFSET('Solic. Aditivo'!$N$1031:$AG$1031,,,$C$3,)=$H268,OFFSET('Solic. Aditivo'!$N$1032:$AG$1032,,,$C$3,)*OFFSET('Solic. Aditivo'!$K$1031,,,$C$3,))))</f>
        <v>0</v>
      </c>
      <c r="N268" s="158">
        <f t="shared" ca="1" si="15"/>
        <v>0</v>
      </c>
      <c r="O268" s="150">
        <f t="shared" ca="1" si="18"/>
        <v>0</v>
      </c>
      <c r="P268" s="150"/>
      <c r="Q268" s="100"/>
    </row>
    <row r="269" spans="1:17" ht="25.15" customHeight="1">
      <c r="A269" s="91"/>
      <c r="B269" s="94">
        <f>IF($H269="","",_xlfn.IFNA(MATCH($H269,Orçamento!U:U,)-5,""))</f>
        <v>4502</v>
      </c>
      <c r="C269" s="95">
        <f t="shared" si="16"/>
        <v>41</v>
      </c>
      <c r="D269" s="95"/>
      <c r="F269" s="101" t="s">
        <v>2029</v>
      </c>
      <c r="G269" s="102" t="s">
        <v>2147</v>
      </c>
      <c r="H269" s="103" t="s">
        <v>1897</v>
      </c>
      <c r="I269" s="104" t="s">
        <v>1898</v>
      </c>
      <c r="J269" s="135" t="str">
        <f t="shared" ca="1" si="14"/>
        <v/>
      </c>
      <c r="K269" s="141" cm="1">
        <f t="array" aca="1" ref="K269" ca="1">IF($H269="",0,IF($B269="",0,SUM(IF(OFFSET(Orçamento!$U$5,$B269,,$C269,)=$H269,OFFSET(Orçamento!$H$5,$B269,,$C269,)*OFFSET(Orçamento!$T$5,$B269,,$C269,)))))</f>
        <v>0</v>
      </c>
      <c r="L269" s="132">
        <f t="shared" ca="1" si="17"/>
        <v>0</v>
      </c>
      <c r="M269" s="147">
        <f t="array" aca="1" ref="M269" ca="1">IF($H269="",0,SUM(IF(OFFSET('Solic. Aditivo'!$N$1031:$AG$1031,,,$C$3,)=$H269,OFFSET('Solic. Aditivo'!$N$1032:$AG$1032,,,$C$3,)*OFFSET('Solic. Aditivo'!$K$1031,,,$C$3,))))</f>
        <v>0</v>
      </c>
      <c r="N269" s="158">
        <f t="shared" ca="1" si="15"/>
        <v>0</v>
      </c>
      <c r="O269" s="150">
        <f t="shared" ca="1" si="18"/>
        <v>0</v>
      </c>
      <c r="P269" s="150"/>
      <c r="Q269" s="100"/>
    </row>
    <row r="270" spans="1:17" ht="25.15" customHeight="1">
      <c r="A270" s="91"/>
      <c r="B270" s="94">
        <f>IF($H270="","",_xlfn.IFNA(MATCH($H270,Orçamento!U:U,)-5,""))</f>
        <v>4513</v>
      </c>
      <c r="C270" s="95">
        <f t="shared" si="16"/>
        <v>30</v>
      </c>
      <c r="D270" s="95"/>
      <c r="F270" s="101" t="s">
        <v>2029</v>
      </c>
      <c r="G270" s="102" t="s">
        <v>2147</v>
      </c>
      <c r="H270" s="103" t="s">
        <v>2156</v>
      </c>
      <c r="I270" s="104" t="s">
        <v>2157</v>
      </c>
      <c r="J270" s="135" t="str">
        <f t="shared" ca="1" si="14"/>
        <v/>
      </c>
      <c r="K270" s="141" cm="1">
        <f t="array" aca="1" ref="K270" ca="1">IF($H270="",0,IF($B270="",0,SUM(IF(OFFSET(Orçamento!$U$5,$B270,,$C270,)=$H270,OFFSET(Orçamento!$H$5,$B270,,$C270,)*OFFSET(Orçamento!$T$5,$B270,,$C270,)))))</f>
        <v>0</v>
      </c>
      <c r="L270" s="132">
        <f t="shared" ca="1" si="17"/>
        <v>0</v>
      </c>
      <c r="M270" s="147">
        <f t="array" aca="1" ref="M270" ca="1">IF($H270="",0,SUM(IF(OFFSET('Solic. Aditivo'!$N$1031:$AG$1031,,,$C$3,)=$H270,OFFSET('Solic. Aditivo'!$N$1032:$AG$1032,,,$C$3,)*OFFSET('Solic. Aditivo'!$K$1031,,,$C$3,))))</f>
        <v>0</v>
      </c>
      <c r="N270" s="158">
        <f t="shared" ca="1" si="15"/>
        <v>0</v>
      </c>
      <c r="O270" s="150">
        <f t="shared" ca="1" si="18"/>
        <v>0</v>
      </c>
      <c r="P270" s="150"/>
      <c r="Q270" s="100"/>
    </row>
    <row r="271" spans="1:17" ht="25.15" customHeight="1">
      <c r="A271" s="91"/>
      <c r="B271" s="94">
        <f>IF($H271="","",_xlfn.IFNA(MATCH($H271,Orçamento!U:U,)-5,""))</f>
        <v>4491</v>
      </c>
      <c r="C271" s="95">
        <f t="shared" si="16"/>
        <v>52</v>
      </c>
      <c r="D271" s="95"/>
      <c r="F271" s="101" t="s">
        <v>2029</v>
      </c>
      <c r="G271" s="102" t="s">
        <v>2147</v>
      </c>
      <c r="H271" s="103" t="s">
        <v>2158</v>
      </c>
      <c r="I271" s="104" t="s">
        <v>2159</v>
      </c>
      <c r="J271" s="135" t="str">
        <f t="shared" ca="1" si="14"/>
        <v/>
      </c>
      <c r="K271" s="141" cm="1">
        <f t="array" aca="1" ref="K271" ca="1">IF($H271="",0,IF($B271="",0,SUM(IF(OFFSET(Orçamento!$U$5,$B271,,$C271,)=$H271,OFFSET(Orçamento!$H$5,$B271,,$C271,)*OFFSET(Orçamento!$T$5,$B271,,$C271,)))))</f>
        <v>0</v>
      </c>
      <c r="L271" s="132">
        <f t="shared" ca="1" si="17"/>
        <v>0</v>
      </c>
      <c r="M271" s="147">
        <f t="array" aca="1" ref="M271" ca="1">IF($H271="",0,SUM(IF(OFFSET('Solic. Aditivo'!$N$1031:$AG$1031,,,$C$3,)=$H271,OFFSET('Solic. Aditivo'!$N$1032:$AG$1032,,,$C$3,)*OFFSET('Solic. Aditivo'!$K$1031,,,$C$3,))))</f>
        <v>0</v>
      </c>
      <c r="N271" s="158">
        <f t="shared" ca="1" si="15"/>
        <v>0</v>
      </c>
      <c r="O271" s="150">
        <f t="shared" ca="1" si="18"/>
        <v>0</v>
      </c>
      <c r="P271" s="150"/>
      <c r="Q271" s="100"/>
    </row>
    <row r="272" spans="1:17" ht="25.15" customHeight="1">
      <c r="A272" s="91"/>
      <c r="B272" s="94">
        <f>IF($H272="","",_xlfn.IFNA(MATCH($H272,Orçamento!U:U,)-5,""))</f>
        <v>4492</v>
      </c>
      <c r="C272" s="95">
        <f t="shared" si="16"/>
        <v>51</v>
      </c>
      <c r="D272" s="95"/>
      <c r="F272" s="101" t="s">
        <v>2029</v>
      </c>
      <c r="G272" s="102" t="s">
        <v>2147</v>
      </c>
      <c r="H272" s="103" t="s">
        <v>1900</v>
      </c>
      <c r="I272" s="104" t="s">
        <v>1901</v>
      </c>
      <c r="J272" s="135" t="str">
        <f t="shared" ca="1" si="14"/>
        <v/>
      </c>
      <c r="K272" s="141" cm="1">
        <f t="array" aca="1" ref="K272" ca="1">IF($H272="",0,IF($B272="",0,SUM(IF(OFFSET(Orçamento!$U$5,$B272,,$C272,)=$H272,OFFSET(Orçamento!$H$5,$B272,,$C272,)*OFFSET(Orçamento!$T$5,$B272,,$C272,)))))</f>
        <v>0</v>
      </c>
      <c r="L272" s="132">
        <f t="shared" ca="1" si="17"/>
        <v>0</v>
      </c>
      <c r="M272" s="147">
        <f t="array" aca="1" ref="M272" ca="1">IF($H272="",0,SUM(IF(OFFSET('Solic. Aditivo'!$N$1031:$AG$1031,,,$C$3,)=$H272,OFFSET('Solic. Aditivo'!$N$1032:$AG$1032,,,$C$3,)*OFFSET('Solic. Aditivo'!$K$1031,,,$C$3,))))</f>
        <v>0</v>
      </c>
      <c r="N272" s="158">
        <f t="shared" ca="1" si="15"/>
        <v>0</v>
      </c>
      <c r="O272" s="150">
        <f t="shared" ca="1" si="18"/>
        <v>0</v>
      </c>
      <c r="P272" s="150"/>
      <c r="Q272" s="100"/>
    </row>
    <row r="273" spans="1:17" ht="25.15" customHeight="1">
      <c r="A273" s="91"/>
      <c r="B273" s="94">
        <f>IF($H273="","",_xlfn.IFNA(MATCH($H273,Orçamento!U:U,)-5,""))</f>
        <v>4509</v>
      </c>
      <c r="C273" s="95">
        <f t="shared" si="16"/>
        <v>34</v>
      </c>
      <c r="D273" s="95"/>
      <c r="F273" s="101" t="s">
        <v>2029</v>
      </c>
      <c r="G273" s="102" t="s">
        <v>2147</v>
      </c>
      <c r="H273" s="103" t="s">
        <v>2160</v>
      </c>
      <c r="I273" s="104" t="s">
        <v>2161</v>
      </c>
      <c r="J273" s="135" t="str">
        <f t="shared" ca="1" si="14"/>
        <v/>
      </c>
      <c r="K273" s="141" cm="1">
        <f t="array" aca="1" ref="K273" ca="1">IF($H273="",0,IF($B273="",0,SUM(IF(OFFSET(Orçamento!$U$5,$B273,,$C273,)=$H273,OFFSET(Orçamento!$H$5,$B273,,$C273,)*OFFSET(Orçamento!$T$5,$B273,,$C273,)))))</f>
        <v>0</v>
      </c>
      <c r="L273" s="132">
        <f t="shared" ca="1" si="17"/>
        <v>0</v>
      </c>
      <c r="M273" s="147">
        <f t="array" aca="1" ref="M273" ca="1">IF($H273="",0,SUM(IF(OFFSET('Solic. Aditivo'!$N$1031:$AG$1031,,,$C$3,)=$H273,OFFSET('Solic. Aditivo'!$N$1032:$AG$1032,,,$C$3,)*OFFSET('Solic. Aditivo'!$K$1031,,,$C$3,))))</f>
        <v>0</v>
      </c>
      <c r="N273" s="158">
        <f t="shared" ca="1" si="15"/>
        <v>0</v>
      </c>
      <c r="O273" s="150">
        <f t="shared" ca="1" si="18"/>
        <v>0</v>
      </c>
      <c r="P273" s="150"/>
      <c r="Q273" s="100"/>
    </row>
    <row r="274" spans="1:17" ht="25.15" customHeight="1">
      <c r="A274" s="91"/>
      <c r="B274" s="94">
        <f>IF($H274="","",_xlfn.IFNA(MATCH($H274,Orçamento!U:U,)-5,""))</f>
        <v>4508</v>
      </c>
      <c r="C274" s="95">
        <f t="shared" si="16"/>
        <v>35</v>
      </c>
      <c r="D274" s="95"/>
      <c r="F274" s="101" t="s">
        <v>2029</v>
      </c>
      <c r="G274" s="102" t="s">
        <v>2147</v>
      </c>
      <c r="H274" s="103" t="s">
        <v>1824</v>
      </c>
      <c r="I274" s="104" t="s">
        <v>1825</v>
      </c>
      <c r="J274" s="135" t="str">
        <f t="shared" ca="1" si="14"/>
        <v/>
      </c>
      <c r="K274" s="141" cm="1">
        <f t="array" aca="1" ref="K274" ca="1">IF($H274="",0,IF($B274="",0,SUM(IF(OFFSET(Orçamento!$U$5,$B274,,$C274,)=$H274,OFFSET(Orçamento!$H$5,$B274,,$C274,)*OFFSET(Orçamento!$T$5,$B274,,$C274,)))))</f>
        <v>0</v>
      </c>
      <c r="L274" s="132">
        <f t="shared" ca="1" si="17"/>
        <v>0</v>
      </c>
      <c r="M274" s="147">
        <f t="array" aca="1" ref="M274" ca="1">IF($H274="",0,SUM(IF(OFFSET('Solic. Aditivo'!$N$1031:$AG$1031,,,$C$3,)=$H274,OFFSET('Solic. Aditivo'!$N$1032:$AG$1032,,,$C$3,)*OFFSET('Solic. Aditivo'!$K$1031,,,$C$3,))))</f>
        <v>0</v>
      </c>
      <c r="N274" s="158">
        <f t="shared" ca="1" si="15"/>
        <v>0</v>
      </c>
      <c r="O274" s="150">
        <f t="shared" ca="1" si="18"/>
        <v>0</v>
      </c>
      <c r="P274" s="150"/>
      <c r="Q274" s="100"/>
    </row>
    <row r="275" spans="1:17" ht="25.15" customHeight="1">
      <c r="A275" s="91"/>
      <c r="B275" s="94">
        <f>IF($H275="","",_xlfn.IFNA(MATCH($H275,Orçamento!U:U,)-5,""))</f>
        <v>4511</v>
      </c>
      <c r="C275" s="95">
        <f t="shared" si="16"/>
        <v>32</v>
      </c>
      <c r="D275" s="95"/>
      <c r="F275" s="101" t="s">
        <v>2029</v>
      </c>
      <c r="G275" s="102" t="s">
        <v>2147</v>
      </c>
      <c r="H275" s="103" t="s">
        <v>2162</v>
      </c>
      <c r="I275" s="104" t="s">
        <v>2163</v>
      </c>
      <c r="J275" s="135" t="str">
        <f t="shared" ca="1" si="14"/>
        <v/>
      </c>
      <c r="K275" s="141" cm="1">
        <f t="array" aca="1" ref="K275" ca="1">IF($H275="",0,IF($B275="",0,SUM(IF(OFFSET(Orçamento!$U$5,$B275,,$C275,)=$H275,OFFSET(Orçamento!$H$5,$B275,,$C275,)*OFFSET(Orçamento!$T$5,$B275,,$C275,)))))</f>
        <v>0</v>
      </c>
      <c r="L275" s="132">
        <f t="shared" ca="1" si="17"/>
        <v>0</v>
      </c>
      <c r="M275" s="147">
        <f t="array" aca="1" ref="M275" ca="1">IF($H275="",0,SUM(IF(OFFSET('Solic. Aditivo'!$N$1031:$AG$1031,,,$C$3,)=$H275,OFFSET('Solic. Aditivo'!$N$1032:$AG$1032,,,$C$3,)*OFFSET('Solic. Aditivo'!$K$1031,,,$C$3,))))</f>
        <v>0</v>
      </c>
      <c r="N275" s="158">
        <f t="shared" ca="1" si="15"/>
        <v>0</v>
      </c>
      <c r="O275" s="150">
        <f t="shared" ca="1" si="18"/>
        <v>0</v>
      </c>
      <c r="P275" s="150"/>
      <c r="Q275" s="100"/>
    </row>
    <row r="276" spans="1:17" ht="25.15" customHeight="1">
      <c r="A276" s="91"/>
      <c r="B276" s="94">
        <f>IF($H276="","",_xlfn.IFNA(MATCH($H276,Orçamento!U:U,)-5,""))</f>
        <v>4510</v>
      </c>
      <c r="C276" s="95">
        <f t="shared" si="16"/>
        <v>33</v>
      </c>
      <c r="D276" s="95"/>
      <c r="F276" s="101" t="s">
        <v>2029</v>
      </c>
      <c r="G276" s="102" t="s">
        <v>2147</v>
      </c>
      <c r="H276" s="103" t="s">
        <v>2164</v>
      </c>
      <c r="I276" s="104" t="s">
        <v>2165</v>
      </c>
      <c r="J276" s="135" t="str">
        <f t="shared" ca="1" si="14"/>
        <v/>
      </c>
      <c r="K276" s="141" cm="1">
        <f t="array" aca="1" ref="K276" ca="1">IF($H276="",0,IF($B276="",0,SUM(IF(OFFSET(Orçamento!$U$5,$B276,,$C276,)=$H276,OFFSET(Orçamento!$H$5,$B276,,$C276,)*OFFSET(Orçamento!$T$5,$B276,,$C276,)))))</f>
        <v>0</v>
      </c>
      <c r="L276" s="132">
        <f t="shared" ca="1" si="17"/>
        <v>0</v>
      </c>
      <c r="M276" s="147">
        <f t="array" aca="1" ref="M276" ca="1">IF($H276="",0,SUM(IF(OFFSET('Solic. Aditivo'!$N$1031:$AG$1031,,,$C$3,)=$H276,OFFSET('Solic. Aditivo'!$N$1032:$AG$1032,,,$C$3,)*OFFSET('Solic. Aditivo'!$K$1031,,,$C$3,))))</f>
        <v>0</v>
      </c>
      <c r="N276" s="158">
        <f t="shared" ca="1" si="15"/>
        <v>0</v>
      </c>
      <c r="O276" s="150">
        <f t="shared" ca="1" si="18"/>
        <v>0</v>
      </c>
      <c r="P276" s="150"/>
      <c r="Q276" s="100"/>
    </row>
    <row r="277" spans="1:17" ht="25.15" customHeight="1">
      <c r="A277" s="91"/>
      <c r="B277" s="94">
        <f>IF($H277="","",_xlfn.IFNA(MATCH($H277,Orçamento!U:U,)-5,""))</f>
        <v>4514</v>
      </c>
      <c r="C277" s="95">
        <f t="shared" si="16"/>
        <v>29</v>
      </c>
      <c r="D277" s="95"/>
      <c r="F277" s="101" t="s">
        <v>2029</v>
      </c>
      <c r="G277" s="102" t="s">
        <v>2147</v>
      </c>
      <c r="H277" s="103" t="s">
        <v>2166</v>
      </c>
      <c r="I277" s="104" t="s">
        <v>2167</v>
      </c>
      <c r="J277" s="135" t="str">
        <f t="shared" ca="1" si="14"/>
        <v/>
      </c>
      <c r="K277" s="141" cm="1">
        <f t="array" aca="1" ref="K277" ca="1">IF($H277="",0,IF($B277="",0,SUM(IF(OFFSET(Orçamento!$U$5,$B277,,$C277,)=$H277,OFFSET(Orçamento!$H$5,$B277,,$C277,)*OFFSET(Orçamento!$T$5,$B277,,$C277,)))))</f>
        <v>0</v>
      </c>
      <c r="L277" s="132">
        <f t="shared" ca="1" si="17"/>
        <v>0</v>
      </c>
      <c r="M277" s="147">
        <f t="array" aca="1" ref="M277" ca="1">IF($H277="",0,SUM(IF(OFFSET('Solic. Aditivo'!$N$1031:$AG$1031,,,$C$3,)=$H277,OFFSET('Solic. Aditivo'!$N$1032:$AG$1032,,,$C$3,)*OFFSET('Solic. Aditivo'!$K$1031,,,$C$3,))))</f>
        <v>0</v>
      </c>
      <c r="N277" s="158">
        <f t="shared" ca="1" si="15"/>
        <v>0</v>
      </c>
      <c r="O277" s="150">
        <f t="shared" ca="1" si="18"/>
        <v>0</v>
      </c>
      <c r="P277" s="150"/>
      <c r="Q277" s="100"/>
    </row>
    <row r="278" spans="1:17" ht="25.15" customHeight="1">
      <c r="A278" s="91"/>
      <c r="B278" s="94">
        <f>IF($H278="","",_xlfn.IFNA(MATCH($H278,Orçamento!U:U,)-5,""))</f>
        <v>4489</v>
      </c>
      <c r="C278" s="95">
        <f t="shared" si="16"/>
        <v>54</v>
      </c>
      <c r="D278" s="95"/>
      <c r="F278" s="101" t="s">
        <v>2029</v>
      </c>
      <c r="G278" s="102" t="s">
        <v>2147</v>
      </c>
      <c r="H278" s="103" t="s">
        <v>1903</v>
      </c>
      <c r="I278" s="104" t="s">
        <v>1904</v>
      </c>
      <c r="J278" s="135" t="str">
        <f t="shared" ca="1" si="14"/>
        <v/>
      </c>
      <c r="K278" s="141" cm="1">
        <f t="array" aca="1" ref="K278" ca="1">IF($H278="",0,IF($B278="",0,SUM(IF(OFFSET(Orçamento!$U$5,$B278,,$C278,)=$H278,OFFSET(Orçamento!$H$5,$B278,,$C278,)*OFFSET(Orçamento!$T$5,$B278,,$C278,)))))</f>
        <v>0</v>
      </c>
      <c r="L278" s="132">
        <f t="shared" ca="1" si="17"/>
        <v>0</v>
      </c>
      <c r="M278" s="147">
        <f t="array" aca="1" ref="M278" ca="1">IF($H278="",0,SUM(IF(OFFSET('Solic. Aditivo'!$N$1031:$AG$1031,,,$C$3,)=$H278,OFFSET('Solic. Aditivo'!$N$1032:$AG$1032,,,$C$3,)*OFFSET('Solic. Aditivo'!$K$1031,,,$C$3,))))</f>
        <v>0</v>
      </c>
      <c r="N278" s="158">
        <f t="shared" ca="1" si="15"/>
        <v>0</v>
      </c>
      <c r="O278" s="150">
        <f t="shared" ca="1" si="18"/>
        <v>0</v>
      </c>
      <c r="P278" s="150"/>
      <c r="Q278" s="100"/>
    </row>
    <row r="279" spans="1:17" ht="25.15" customHeight="1">
      <c r="A279" s="91"/>
      <c r="B279" s="94" t="str">
        <f>IF($H279="","",_xlfn.IFNA(MATCH($H279,Orçamento!U:U,)-5,""))</f>
        <v/>
      </c>
      <c r="C279" s="95" t="str">
        <f t="shared" si="16"/>
        <v/>
      </c>
      <c r="D279" s="95"/>
      <c r="F279" s="101" t="s">
        <v>2029</v>
      </c>
      <c r="G279" s="102" t="s">
        <v>2147</v>
      </c>
      <c r="H279" s="103" t="s">
        <v>2168</v>
      </c>
      <c r="I279" s="104" t="s">
        <v>2169</v>
      </c>
      <c r="J279" s="135" t="str">
        <f t="shared" ca="1" si="14"/>
        <v/>
      </c>
      <c r="K279" s="141" cm="1">
        <f t="array" aca="1" ref="K279" ca="1">IF($H279="",0,IF($B279="",0,SUM(IF(OFFSET(Orçamento!$U$5,$B279,,$C279,)=$H279,OFFSET(Orçamento!$H$5,$B279,,$C279,)*OFFSET(Orçamento!$T$5,$B279,,$C279,)))))</f>
        <v>0</v>
      </c>
      <c r="L279" s="132">
        <f t="shared" ca="1" si="17"/>
        <v>0</v>
      </c>
      <c r="M279" s="147">
        <f t="array" aca="1" ref="M279" ca="1">IF($H279="",0,SUM(IF(OFFSET('Solic. Aditivo'!$N$1031:$AG$1031,,,$C$3,)=$H279,OFFSET('Solic. Aditivo'!$N$1032:$AG$1032,,,$C$3,)*OFFSET('Solic. Aditivo'!$K$1031,,,$C$3,))))</f>
        <v>0</v>
      </c>
      <c r="N279" s="158">
        <f t="shared" ca="1" si="15"/>
        <v>0</v>
      </c>
      <c r="O279" s="150">
        <f t="shared" ca="1" si="18"/>
        <v>0</v>
      </c>
      <c r="P279" s="150"/>
      <c r="Q279" s="100"/>
    </row>
    <row r="280" spans="1:17" ht="25.15" customHeight="1">
      <c r="A280" s="91"/>
      <c r="B280" s="94">
        <f>IF($H280="","",_xlfn.IFNA(MATCH($H280,Orçamento!U:U,)-5,""))</f>
        <v>4507</v>
      </c>
      <c r="C280" s="95">
        <f t="shared" si="16"/>
        <v>36</v>
      </c>
      <c r="D280" s="95"/>
      <c r="F280" s="101" t="s">
        <v>2029</v>
      </c>
      <c r="G280" s="102" t="s">
        <v>2147</v>
      </c>
      <c r="H280" s="103" t="s">
        <v>2170</v>
      </c>
      <c r="I280" s="104" t="s">
        <v>2171</v>
      </c>
      <c r="J280" s="135" t="str">
        <f t="shared" ca="1" si="14"/>
        <v/>
      </c>
      <c r="K280" s="141" cm="1">
        <f t="array" aca="1" ref="K280" ca="1">IF($H280="",0,IF($B280="",0,SUM(IF(OFFSET(Orçamento!$U$5,$B280,,$C280,)=$H280,OFFSET(Orçamento!$H$5,$B280,,$C280,)*OFFSET(Orçamento!$T$5,$B280,,$C280,)))))</f>
        <v>0</v>
      </c>
      <c r="L280" s="132">
        <f t="shared" ca="1" si="17"/>
        <v>0</v>
      </c>
      <c r="M280" s="147">
        <f t="array" aca="1" ref="M280" ca="1">IF($H280="",0,SUM(IF(OFFSET('Solic. Aditivo'!$N$1031:$AG$1031,,,$C$3,)=$H280,OFFSET('Solic. Aditivo'!$N$1032:$AG$1032,,,$C$3,)*OFFSET('Solic. Aditivo'!$K$1031,,,$C$3,))))</f>
        <v>0</v>
      </c>
      <c r="N280" s="158">
        <f t="shared" ca="1" si="15"/>
        <v>0</v>
      </c>
      <c r="O280" s="150">
        <f t="shared" ca="1" si="18"/>
        <v>0</v>
      </c>
      <c r="P280" s="150"/>
      <c r="Q280" s="100"/>
    </row>
    <row r="281" spans="1:17" ht="25.15" customHeight="1">
      <c r="A281" s="91"/>
      <c r="B281" s="94">
        <f>IF($H281="","",_xlfn.IFNA(MATCH($H281,Orçamento!U:U,)-5,""))</f>
        <v>4505</v>
      </c>
      <c r="C281" s="95">
        <f t="shared" si="16"/>
        <v>38</v>
      </c>
      <c r="D281" s="95"/>
      <c r="F281" s="101" t="s">
        <v>2029</v>
      </c>
      <c r="G281" s="102" t="s">
        <v>2147</v>
      </c>
      <c r="H281" s="103" t="s">
        <v>1909</v>
      </c>
      <c r="I281" s="104" t="s">
        <v>1910</v>
      </c>
      <c r="J281" s="135" t="str">
        <f t="shared" ca="1" si="14"/>
        <v/>
      </c>
      <c r="K281" s="141" cm="1">
        <f t="array" aca="1" ref="K281" ca="1">IF($H281="",0,IF($B281="",0,SUM(IF(OFFSET(Orçamento!$U$5,$B281,,$C281,)=$H281,OFFSET(Orçamento!$H$5,$B281,,$C281,)*OFFSET(Orçamento!$T$5,$B281,,$C281,)))))</f>
        <v>0</v>
      </c>
      <c r="L281" s="132">
        <f t="shared" ca="1" si="17"/>
        <v>0</v>
      </c>
      <c r="M281" s="147">
        <f t="array" aca="1" ref="M281" ca="1">IF($H281="",0,SUM(IF(OFFSET('Solic. Aditivo'!$N$1031:$AG$1031,,,$C$3,)=$H281,OFFSET('Solic. Aditivo'!$N$1032:$AG$1032,,,$C$3,)*OFFSET('Solic. Aditivo'!$K$1031,,,$C$3,))))</f>
        <v>0</v>
      </c>
      <c r="N281" s="158">
        <f t="shared" ca="1" si="15"/>
        <v>0</v>
      </c>
      <c r="O281" s="150">
        <f t="shared" ca="1" si="18"/>
        <v>0</v>
      </c>
      <c r="P281" s="150"/>
      <c r="Q281" s="100"/>
    </row>
    <row r="282" spans="1:17" ht="25.15" customHeight="1">
      <c r="A282" s="91"/>
      <c r="B282" s="94">
        <f>IF($H282="","",_xlfn.IFNA(MATCH($H282,Orçamento!U:U,)-5,""))</f>
        <v>4503</v>
      </c>
      <c r="C282" s="95">
        <f t="shared" si="16"/>
        <v>40</v>
      </c>
      <c r="D282" s="95"/>
      <c r="F282" s="101" t="s">
        <v>2029</v>
      </c>
      <c r="G282" s="102" t="s">
        <v>2147</v>
      </c>
      <c r="H282" s="103" t="s">
        <v>2172</v>
      </c>
      <c r="I282" s="104" t="s">
        <v>2173</v>
      </c>
      <c r="J282" s="135" t="str">
        <f t="shared" ca="1" si="14"/>
        <v/>
      </c>
      <c r="K282" s="141" cm="1">
        <f t="array" aca="1" ref="K282" ca="1">IF($H282="",0,IF($B282="",0,SUM(IF(OFFSET(Orçamento!$U$5,$B282,,$C282,)=$H282,OFFSET(Orçamento!$H$5,$B282,,$C282,)*OFFSET(Orçamento!$T$5,$B282,,$C282,)))))</f>
        <v>0</v>
      </c>
      <c r="L282" s="132">
        <f t="shared" ca="1" si="17"/>
        <v>0</v>
      </c>
      <c r="M282" s="147">
        <f t="array" aca="1" ref="M282" ca="1">IF($H282="",0,SUM(IF(OFFSET('Solic. Aditivo'!$N$1031:$AG$1031,,,$C$3,)=$H282,OFFSET('Solic. Aditivo'!$N$1032:$AG$1032,,,$C$3,)*OFFSET('Solic. Aditivo'!$K$1031,,,$C$3,))))</f>
        <v>0</v>
      </c>
      <c r="N282" s="158">
        <f t="shared" ca="1" si="15"/>
        <v>0</v>
      </c>
      <c r="O282" s="150">
        <f t="shared" ca="1" si="18"/>
        <v>0</v>
      </c>
      <c r="P282" s="150"/>
      <c r="Q282" s="100"/>
    </row>
    <row r="283" spans="1:17" ht="25.15" customHeight="1">
      <c r="A283" s="91"/>
      <c r="B283" s="94">
        <f>IF($H283="","",_xlfn.IFNA(MATCH($H283,Orçamento!U:U,)-5,""))</f>
        <v>4512</v>
      </c>
      <c r="C283" s="95">
        <f t="shared" si="16"/>
        <v>31</v>
      </c>
      <c r="D283" s="95"/>
      <c r="F283" s="101" t="s">
        <v>2029</v>
      </c>
      <c r="G283" s="102" t="s">
        <v>2147</v>
      </c>
      <c r="H283" s="103" t="s">
        <v>2174</v>
      </c>
      <c r="I283" s="104" t="s">
        <v>2175</v>
      </c>
      <c r="J283" s="135" t="str">
        <f t="shared" ca="1" si="14"/>
        <v/>
      </c>
      <c r="K283" s="141" cm="1">
        <f t="array" aca="1" ref="K283" ca="1">IF($H283="",0,IF($B283="",0,SUM(IF(OFFSET(Orçamento!$U$5,$B283,,$C283,)=$H283,OFFSET(Orçamento!$H$5,$B283,,$C283,)*OFFSET(Orçamento!$T$5,$B283,,$C283,)))))</f>
        <v>0</v>
      </c>
      <c r="L283" s="132">
        <f t="shared" ca="1" si="17"/>
        <v>0</v>
      </c>
      <c r="M283" s="147">
        <f t="array" aca="1" ref="M283" ca="1">IF($H283="",0,SUM(IF(OFFSET('Solic. Aditivo'!$N$1031:$AG$1031,,,$C$3,)=$H283,OFFSET('Solic. Aditivo'!$N$1032:$AG$1032,,,$C$3,)*OFFSET('Solic. Aditivo'!$K$1031,,,$C$3,))))</f>
        <v>0</v>
      </c>
      <c r="N283" s="158">
        <f t="shared" ca="1" si="15"/>
        <v>0</v>
      </c>
      <c r="O283" s="150">
        <f t="shared" ca="1" si="18"/>
        <v>0</v>
      </c>
      <c r="P283" s="150"/>
      <c r="Q283" s="100"/>
    </row>
    <row r="284" spans="1:17" ht="25.15" customHeight="1">
      <c r="A284" s="91"/>
      <c r="B284" s="94">
        <f>IF($H284="","",_xlfn.IFNA(MATCH($H284,Orçamento!U:U,)-5,""))</f>
        <v>4515</v>
      </c>
      <c r="C284" s="95">
        <f t="shared" ref="C284:C285" si="24">IF(B284="","",$B$4-B284)</f>
        <v>28</v>
      </c>
      <c r="D284" s="95"/>
      <c r="F284" s="101" t="s">
        <v>2029</v>
      </c>
      <c r="G284" s="102" t="s">
        <v>2147</v>
      </c>
      <c r="H284" s="103" t="s">
        <v>2176</v>
      </c>
      <c r="I284" s="104" t="s">
        <v>2177</v>
      </c>
      <c r="J284" s="135" t="str">
        <f t="shared" ref="J284:J285" ca="1" si="25">IF(SUM(K284:O284)&gt;0,"X","")</f>
        <v/>
      </c>
      <c r="K284" s="141" cm="1">
        <f t="array" aca="1" ref="K284" ca="1">IF($H284="",0,IF($B284="",0,SUM(IF(OFFSET(Orçamento!$U$5,$B284,,$C284,)=$H284,OFFSET(Orçamento!$H$5,$B284,,$C284,)*OFFSET(Orçamento!$T$5,$B284,,$C284,)))))</f>
        <v>0</v>
      </c>
      <c r="L284" s="132">
        <f t="shared" ref="L284:L285" ca="1" si="26">IF(K$4=0,0,K284/K$4)</f>
        <v>0</v>
      </c>
      <c r="M284" s="147">
        <f t="array" aca="1" ref="M284" ca="1">IF($H284="",0,SUM(IF(OFFSET('Solic. Aditivo'!$N$1031:$AG$1031,,,$C$3,)=$H284,OFFSET('Solic. Aditivo'!$N$1032:$AG$1032,,,$C$3,)*OFFSET('Solic. Aditivo'!$K$1031,,,$C$3,))))</f>
        <v>0</v>
      </c>
      <c r="N284" s="158">
        <f t="shared" ref="N284:N285" ca="1" si="27">IF(M$4=0,0,M284/M$4)</f>
        <v>0</v>
      </c>
      <c r="O284" s="150">
        <f t="shared" ref="O284:O285" ca="1" si="28">L284*$C$4</f>
        <v>0</v>
      </c>
      <c r="P284" s="150"/>
      <c r="Q284" s="100"/>
    </row>
    <row r="285" spans="1:17" ht="25.15" customHeight="1">
      <c r="A285" s="91"/>
      <c r="B285" s="94" t="str">
        <f>IF($H285="","",_xlfn.IFNA(MATCH($H285,Orçamento!U:U,)-5,""))</f>
        <v/>
      </c>
      <c r="C285" s="95" t="str">
        <f t="shared" si="24"/>
        <v/>
      </c>
      <c r="D285" s="95"/>
      <c r="F285" s="101" t="s">
        <v>2029</v>
      </c>
      <c r="G285" s="102" t="s">
        <v>2147</v>
      </c>
      <c r="H285" s="103" t="s">
        <v>1820</v>
      </c>
      <c r="I285" s="104" t="s">
        <v>1821</v>
      </c>
      <c r="J285" s="135" t="str">
        <f t="shared" ca="1" si="25"/>
        <v/>
      </c>
      <c r="K285" s="141" cm="1">
        <f t="array" aca="1" ref="K285" ca="1">IF($H285="",0,IF($B285="",0,SUM(IF(OFFSET(Orçamento!$U$5,$B285,,$C285,)=$H285,OFFSET(Orçamento!$H$5,$B285,,$C285,)*OFFSET(Orçamento!$T$5,$B285,,$C285,)))))</f>
        <v>0</v>
      </c>
      <c r="L285" s="132">
        <f t="shared" ca="1" si="26"/>
        <v>0</v>
      </c>
      <c r="M285" s="147">
        <f t="array" aca="1" ref="M285" ca="1">IF($H285="",0,SUM(IF(OFFSET('Solic. Aditivo'!$N$1031:$AG$1031,,,$C$3,)=$H285,OFFSET('Solic. Aditivo'!$N$1032:$AG$1032,,,$C$3,)*OFFSET('Solic. Aditivo'!$K$1031,,,$C$3,))))</f>
        <v>0</v>
      </c>
      <c r="N285" s="158">
        <f t="shared" ca="1" si="27"/>
        <v>0</v>
      </c>
      <c r="O285" s="150">
        <f t="shared" ca="1" si="28"/>
        <v>0</v>
      </c>
      <c r="P285" s="150"/>
      <c r="Q285" s="100"/>
    </row>
    <row r="286" spans="1:17" ht="25.15" customHeight="1">
      <c r="A286" s="91"/>
      <c r="B286" s="94" t="str">
        <f>IF($H286="","",_xlfn.IFNA(MATCH($H286,Orçamento!U:U,)-5,""))</f>
        <v/>
      </c>
      <c r="C286" s="95" t="str">
        <f t="shared" si="16"/>
        <v/>
      </c>
      <c r="D286" s="95"/>
      <c r="F286" s="101" t="s">
        <v>2029</v>
      </c>
      <c r="G286" s="102" t="s">
        <v>2147</v>
      </c>
      <c r="H286" s="103" t="s">
        <v>1822</v>
      </c>
      <c r="I286" s="104" t="s">
        <v>1823</v>
      </c>
      <c r="J286" s="135" t="str">
        <f t="shared" ca="1" si="14"/>
        <v/>
      </c>
      <c r="K286" s="141" cm="1">
        <f t="array" aca="1" ref="K286" ca="1">IF($H286="",0,IF($B286="",0,SUM(IF(OFFSET(Orçamento!$U$5,$B286,,$C286,)=$H286,OFFSET(Orçamento!$H$5,$B286,,$C286,)*OFFSET(Orçamento!$T$5,$B286,,$C286,)))))</f>
        <v>0</v>
      </c>
      <c r="L286" s="132">
        <f t="shared" ca="1" si="17"/>
        <v>0</v>
      </c>
      <c r="M286" s="147">
        <f t="array" aca="1" ref="M286" ca="1">IF($H286="",0,SUM(IF(OFFSET('Solic. Aditivo'!$N$1031:$AG$1031,,,$C$3,)=$H286,OFFSET('Solic. Aditivo'!$N$1032:$AG$1032,,,$C$3,)*OFFSET('Solic. Aditivo'!$K$1031,,,$C$3,))))</f>
        <v>0</v>
      </c>
      <c r="N286" s="158">
        <f t="shared" ca="1" si="15"/>
        <v>0</v>
      </c>
      <c r="O286" s="150">
        <f t="shared" ca="1" si="18"/>
        <v>0</v>
      </c>
      <c r="P286" s="150"/>
      <c r="Q286" s="100"/>
    </row>
    <row r="287" spans="1:17" ht="25.15" customHeight="1">
      <c r="A287" s="91"/>
      <c r="B287" s="94" t="str">
        <f>IF($H287="","",_xlfn.IFNA(MATCH($H287,Orçamento!U:U,)-5,""))</f>
        <v/>
      </c>
      <c r="C287" s="95" t="str">
        <f t="shared" si="16"/>
        <v/>
      </c>
      <c r="D287" s="95"/>
      <c r="F287" s="101" t="s">
        <v>2029</v>
      </c>
      <c r="G287" s="97" t="s">
        <v>1911</v>
      </c>
      <c r="H287" s="159"/>
      <c r="I287" s="105" t="s">
        <v>2178</v>
      </c>
      <c r="J287" s="136" t="str">
        <f t="shared" ca="1" si="14"/>
        <v/>
      </c>
      <c r="K287" s="140" cm="1">
        <f t="array" aca="1" ref="K287" ca="1">IF($H287="",0,IF($B287="",0,SUM(IF(OFFSET(Orçamento!$U$5,$B287,,$C287,)=$H287,OFFSET(Orçamento!$H$5,$B287,,$C287,)*OFFSET(Orçamento!$T$5,$B287,,$C287,)))))</f>
        <v>0</v>
      </c>
      <c r="L287" s="131">
        <f t="shared" ca="1" si="17"/>
        <v>0</v>
      </c>
      <c r="M287" s="146">
        <f t="array" aca="1" ref="M287" ca="1">IF($H287="",0,SUM(IF(OFFSET('Solic. Aditivo'!$N$1031:$AG$1031,,,$C$3,)=$H287,OFFSET('Solic. Aditivo'!$N$1032:$AG$1032,,,$C$3,)*OFFSET('Solic. Aditivo'!$K$1031,,,$C$3,))))</f>
        <v>0</v>
      </c>
      <c r="N287" s="155">
        <f t="shared" ca="1" si="15"/>
        <v>0</v>
      </c>
      <c r="O287" s="149">
        <f t="shared" ca="1" si="18"/>
        <v>0</v>
      </c>
      <c r="P287" s="149"/>
      <c r="Q287" s="100"/>
    </row>
    <row r="288" spans="1:17" ht="25.15" customHeight="1">
      <c r="A288" s="91"/>
      <c r="B288" s="94" t="str">
        <f>IF($H288="","",_xlfn.IFNA(MATCH($H288,Orçamento!U:U,)-5,""))</f>
        <v/>
      </c>
      <c r="C288" s="95" t="str">
        <f t="shared" si="16"/>
        <v/>
      </c>
      <c r="D288" s="95"/>
      <c r="F288" s="101" t="s">
        <v>2029</v>
      </c>
      <c r="G288" s="102" t="s">
        <v>2179</v>
      </c>
      <c r="H288" s="103" t="s">
        <v>1906</v>
      </c>
      <c r="I288" s="104" t="s">
        <v>1907</v>
      </c>
      <c r="J288" s="135" t="str">
        <f t="shared" ca="1" si="14"/>
        <v/>
      </c>
      <c r="K288" s="141" cm="1">
        <f t="array" aca="1" ref="K288" ca="1">IF($H288="",0,IF($B288="",0,SUM(IF(OFFSET(Orçamento!$U$5,$B288,,$C288,)=$H288,OFFSET(Orçamento!$H$5,$B288,,$C288,)*OFFSET(Orçamento!$T$5,$B288,,$C288,)))))</f>
        <v>0</v>
      </c>
      <c r="L288" s="132">
        <f t="shared" ca="1" si="17"/>
        <v>0</v>
      </c>
      <c r="M288" s="147">
        <f t="array" aca="1" ref="M288" ca="1">IF($H288="",0,SUM(IF(OFFSET('Solic. Aditivo'!$N$1031:$AG$1031,,,$C$3,)=$H288,OFFSET('Solic. Aditivo'!$N$1032:$AG$1032,,,$C$3,)*OFFSET('Solic. Aditivo'!$K$1031,,,$C$3,))))</f>
        <v>0</v>
      </c>
      <c r="N288" s="158">
        <f t="shared" ca="1" si="15"/>
        <v>0</v>
      </c>
      <c r="O288" s="150">
        <f t="shared" ca="1" si="18"/>
        <v>0</v>
      </c>
      <c r="P288" s="150"/>
      <c r="Q288" s="100"/>
    </row>
    <row r="289" spans="1:17" ht="25.15" customHeight="1">
      <c r="A289" s="91"/>
      <c r="B289" s="94">
        <f>IF($H289="","",_xlfn.IFNA(MATCH($H289,Orçamento!U:U,)-5,""))</f>
        <v>4522</v>
      </c>
      <c r="C289" s="95">
        <f t="shared" si="16"/>
        <v>21</v>
      </c>
      <c r="D289" s="95"/>
      <c r="F289" s="101" t="s">
        <v>2029</v>
      </c>
      <c r="G289" s="102" t="s">
        <v>2179</v>
      </c>
      <c r="H289" s="103" t="s">
        <v>230</v>
      </c>
      <c r="I289" s="104" t="s">
        <v>231</v>
      </c>
      <c r="J289" s="135" t="str">
        <f t="shared" ca="1" si="14"/>
        <v/>
      </c>
      <c r="K289" s="141" cm="1">
        <f t="array" aca="1" ref="K289" ca="1">IF($H289="",0,IF($B289="",0,SUM(IF(OFFSET(Orçamento!$U$5,$B289,,$C289,)=$H289,OFFSET(Orçamento!$H$5,$B289,,$C289,)*OFFSET(Orçamento!$T$5,$B289,,$C289,)))))</f>
        <v>0</v>
      </c>
      <c r="L289" s="132">
        <f t="shared" ca="1" si="17"/>
        <v>0</v>
      </c>
      <c r="M289" s="147">
        <f t="array" aca="1" ref="M289" ca="1">IF($H289="",0,SUM(IF(OFFSET('Solic. Aditivo'!$N$1031:$AG$1031,,,$C$3,)=$H289,OFFSET('Solic. Aditivo'!$N$1032:$AG$1032,,,$C$3,)*OFFSET('Solic. Aditivo'!$K$1031,,,$C$3,))))</f>
        <v>0</v>
      </c>
      <c r="N289" s="158">
        <f t="shared" ca="1" si="15"/>
        <v>0</v>
      </c>
      <c r="O289" s="150">
        <f t="shared" ca="1" si="18"/>
        <v>0</v>
      </c>
      <c r="P289" s="150"/>
      <c r="Q289" s="100"/>
    </row>
    <row r="290" spans="1:17" ht="25.15" customHeight="1">
      <c r="A290" s="91"/>
      <c r="B290" s="94">
        <f>IF($H290="","",_xlfn.IFNA(MATCH($H290,Orçamento!U:U,)-5,""))</f>
        <v>4526</v>
      </c>
      <c r="C290" s="95">
        <f t="shared" si="16"/>
        <v>17</v>
      </c>
      <c r="D290" s="95"/>
      <c r="F290" s="106" t="s">
        <v>2029</v>
      </c>
      <c r="G290" s="102" t="s">
        <v>2179</v>
      </c>
      <c r="H290" s="103" t="s">
        <v>604</v>
      </c>
      <c r="I290" s="104" t="s">
        <v>605</v>
      </c>
      <c r="J290" s="135" t="str">
        <f t="shared" ca="1" si="14"/>
        <v/>
      </c>
      <c r="K290" s="141" cm="1">
        <f t="array" aca="1" ref="K290" ca="1">IF($H290="",0,IF($B290="",0,SUM(IF(OFFSET(Orçamento!$U$5,$B290,,$C290,)=$H290,OFFSET(Orçamento!$H$5,$B290,,$C290,)*OFFSET(Orçamento!$T$5,$B290,,$C290,)))))</f>
        <v>0</v>
      </c>
      <c r="L290" s="132">
        <f t="shared" ca="1" si="17"/>
        <v>0</v>
      </c>
      <c r="M290" s="147">
        <f t="array" aca="1" ref="M290" ca="1">IF($H290="",0,SUM(IF(OFFSET('Solic. Aditivo'!$N$1031:$AG$1031,,,$C$3,)=$H290,OFFSET('Solic. Aditivo'!$N$1032:$AG$1032,,,$C$3,)*OFFSET('Solic. Aditivo'!$K$1031,,,$C$3,))))</f>
        <v>0</v>
      </c>
      <c r="N290" s="158">
        <f t="shared" ca="1" si="15"/>
        <v>0</v>
      </c>
      <c r="O290" s="150">
        <f t="shared" ca="1" si="18"/>
        <v>0</v>
      </c>
      <c r="P290" s="150"/>
      <c r="Q290" s="100"/>
    </row>
    <row r="291" spans="1:17" ht="25.15" customHeight="1">
      <c r="A291" s="91"/>
      <c r="B291" s="94">
        <f>IF($H291="","",_xlfn.IFNA(MATCH($H291,Orçamento!U:U,)-5,""))</f>
        <v>4527</v>
      </c>
      <c r="C291" s="95">
        <f t="shared" si="16"/>
        <v>16</v>
      </c>
      <c r="D291" s="95"/>
      <c r="F291" s="101" t="s">
        <v>2029</v>
      </c>
      <c r="G291" s="102" t="s">
        <v>2179</v>
      </c>
      <c r="H291" s="103" t="s">
        <v>2180</v>
      </c>
      <c r="I291" s="104" t="s">
        <v>2181</v>
      </c>
      <c r="J291" s="135" t="str">
        <f t="shared" ca="1" si="14"/>
        <v/>
      </c>
      <c r="K291" s="141" cm="1">
        <f t="array" aca="1" ref="K291" ca="1">IF($H291="",0,IF($B291="",0,SUM(IF(OFFSET(Orçamento!$U$5,$B291,,$C291,)=$H291,OFFSET(Orçamento!$H$5,$B291,,$C291,)*OFFSET(Orçamento!$T$5,$B291,,$C291,)))))</f>
        <v>0</v>
      </c>
      <c r="L291" s="132">
        <f t="shared" ca="1" si="17"/>
        <v>0</v>
      </c>
      <c r="M291" s="147">
        <f t="array" aca="1" ref="M291" ca="1">IF($H291="",0,SUM(IF(OFFSET('Solic. Aditivo'!$N$1031:$AG$1031,,,$C$3,)=$H291,OFFSET('Solic. Aditivo'!$N$1032:$AG$1032,,,$C$3,)*OFFSET('Solic. Aditivo'!$K$1031,,,$C$3,))))</f>
        <v>0</v>
      </c>
      <c r="N291" s="158">
        <f t="shared" ca="1" si="15"/>
        <v>0</v>
      </c>
      <c r="O291" s="150">
        <f t="shared" ca="1" si="18"/>
        <v>0</v>
      </c>
      <c r="P291" s="150"/>
      <c r="Q291" s="100"/>
    </row>
    <row r="292" spans="1:17" ht="25.15" customHeight="1">
      <c r="A292" s="91"/>
      <c r="B292" s="94">
        <f>IF($H292="","",_xlfn.IFNA(MATCH($H292,Orçamento!U:U,)-5,""))</f>
        <v>4520</v>
      </c>
      <c r="C292" s="95">
        <f t="shared" si="16"/>
        <v>23</v>
      </c>
      <c r="D292" s="95"/>
      <c r="F292" s="101" t="s">
        <v>2029</v>
      </c>
      <c r="G292" s="102" t="s">
        <v>2179</v>
      </c>
      <c r="H292" s="103" t="s">
        <v>2182</v>
      </c>
      <c r="I292" s="104" t="s">
        <v>2183</v>
      </c>
      <c r="J292" s="135" t="str">
        <f t="shared" ca="1" si="14"/>
        <v/>
      </c>
      <c r="K292" s="141" cm="1">
        <f t="array" aca="1" ref="K292" ca="1">IF($H292="",0,IF($B292="",0,SUM(IF(OFFSET(Orçamento!$U$5,$B292,,$C292,)=$H292,OFFSET(Orçamento!$H$5,$B292,,$C292,)*OFFSET(Orçamento!$T$5,$B292,,$C292,)))))</f>
        <v>0</v>
      </c>
      <c r="L292" s="132">
        <f t="shared" ca="1" si="17"/>
        <v>0</v>
      </c>
      <c r="M292" s="147">
        <f t="array" aca="1" ref="M292" ca="1">IF($H292="",0,SUM(IF(OFFSET('Solic. Aditivo'!$N$1031:$AG$1031,,,$C$3,)=$H292,OFFSET('Solic. Aditivo'!$N$1032:$AG$1032,,,$C$3,)*OFFSET('Solic. Aditivo'!$K$1031,,,$C$3,))))</f>
        <v>0</v>
      </c>
      <c r="N292" s="158">
        <f t="shared" ca="1" si="15"/>
        <v>0</v>
      </c>
      <c r="O292" s="150">
        <f t="shared" ca="1" si="18"/>
        <v>0</v>
      </c>
      <c r="P292" s="150"/>
      <c r="Q292" s="100"/>
    </row>
    <row r="293" spans="1:17" ht="25.15" customHeight="1">
      <c r="A293" s="91"/>
      <c r="B293" s="94">
        <f>IF($H293="","",_xlfn.IFNA(MATCH($H293,Orçamento!U:U,)-5,""))</f>
        <v>4521</v>
      </c>
      <c r="C293" s="95">
        <f t="shared" si="16"/>
        <v>22</v>
      </c>
      <c r="D293" s="95"/>
      <c r="F293" s="101" t="s">
        <v>2029</v>
      </c>
      <c r="G293" s="102" t="s">
        <v>2179</v>
      </c>
      <c r="H293" s="103" t="s">
        <v>1916</v>
      </c>
      <c r="I293" s="104" t="s">
        <v>1917</v>
      </c>
      <c r="J293" s="135" t="str">
        <f t="shared" ca="1" si="14"/>
        <v/>
      </c>
      <c r="K293" s="141" cm="1">
        <f t="array" aca="1" ref="K293" ca="1">IF($H293="",0,IF($B293="",0,SUM(IF(OFFSET(Orçamento!$U$5,$B293,,$C293,)=$H293,OFFSET(Orçamento!$H$5,$B293,,$C293,)*OFFSET(Orçamento!$T$5,$B293,,$C293,)))))</f>
        <v>0</v>
      </c>
      <c r="L293" s="132">
        <f t="shared" ca="1" si="17"/>
        <v>0</v>
      </c>
      <c r="M293" s="147">
        <f t="array" aca="1" ref="M293" ca="1">IF($H293="",0,SUM(IF(OFFSET('Solic. Aditivo'!$N$1031:$AG$1031,,,$C$3,)=$H293,OFFSET('Solic. Aditivo'!$N$1032:$AG$1032,,,$C$3,)*OFFSET('Solic. Aditivo'!$K$1031,,,$C$3,))))</f>
        <v>0</v>
      </c>
      <c r="N293" s="158">
        <f t="shared" ca="1" si="15"/>
        <v>0</v>
      </c>
      <c r="O293" s="150">
        <f t="shared" ca="1" si="18"/>
        <v>0</v>
      </c>
      <c r="P293" s="150"/>
      <c r="Q293" s="100"/>
    </row>
    <row r="294" spans="1:17" ht="25.15" customHeight="1">
      <c r="A294" s="91"/>
      <c r="B294" s="94">
        <f>IF($H294="","",_xlfn.IFNA(MATCH($H294,Orçamento!U:U,)-5,""))</f>
        <v>4518</v>
      </c>
      <c r="C294" s="95">
        <f t="shared" si="16"/>
        <v>25</v>
      </c>
      <c r="D294" s="95"/>
      <c r="F294" s="101" t="s">
        <v>2029</v>
      </c>
      <c r="G294" s="102" t="s">
        <v>2179</v>
      </c>
      <c r="H294" s="103" t="s">
        <v>1919</v>
      </c>
      <c r="I294" s="104" t="s">
        <v>1920</v>
      </c>
      <c r="J294" s="135" t="str">
        <f t="shared" ref="J294:J326" ca="1" si="29">IF(SUM(K294:O294)&gt;0,"X","")</f>
        <v/>
      </c>
      <c r="K294" s="141" cm="1">
        <f t="array" aca="1" ref="K294" ca="1">IF($H294="",0,IF($B294="",0,SUM(IF(OFFSET(Orçamento!$U$5,$B294,,$C294,)=$H294,OFFSET(Orçamento!$H$5,$B294,,$C294,)*OFFSET(Orçamento!$T$5,$B294,,$C294,)))))</f>
        <v>0</v>
      </c>
      <c r="L294" s="132">
        <f t="shared" ca="1" si="17"/>
        <v>0</v>
      </c>
      <c r="M294" s="147">
        <f t="array" aca="1" ref="M294" ca="1">IF($H294="",0,SUM(IF(OFFSET('Solic. Aditivo'!$N$1031:$AG$1031,,,$C$3,)=$H294,OFFSET('Solic. Aditivo'!$N$1032:$AG$1032,,,$C$3,)*OFFSET('Solic. Aditivo'!$K$1031,,,$C$3,))))</f>
        <v>0</v>
      </c>
      <c r="N294" s="158">
        <f t="shared" ref="N294:N326" ca="1" si="30">IF(M$4=0,0,M294/M$4)</f>
        <v>0</v>
      </c>
      <c r="O294" s="150">
        <f t="shared" ca="1" si="18"/>
        <v>0</v>
      </c>
      <c r="P294" s="150"/>
      <c r="Q294" s="100"/>
    </row>
    <row r="295" spans="1:17" ht="25.15" customHeight="1">
      <c r="A295" s="91"/>
      <c r="B295" s="94">
        <f>IF($H295="","",_xlfn.IFNA(MATCH($H295,Orçamento!U:U,)-5,""))</f>
        <v>4525</v>
      </c>
      <c r="C295" s="95">
        <f t="shared" ref="C295:C326" si="31">IF(B295="","",$B$4-B295)</f>
        <v>18</v>
      </c>
      <c r="D295" s="95"/>
      <c r="F295" s="101" t="s">
        <v>2029</v>
      </c>
      <c r="G295" s="102" t="s">
        <v>2179</v>
      </c>
      <c r="H295" s="103" t="s">
        <v>232</v>
      </c>
      <c r="I295" s="104" t="s">
        <v>233</v>
      </c>
      <c r="J295" s="135" t="str">
        <f t="shared" ca="1" si="29"/>
        <v/>
      </c>
      <c r="K295" s="141" cm="1">
        <f t="array" aca="1" ref="K295" ca="1">IF($H295="",0,IF($B295="",0,SUM(IF(OFFSET(Orçamento!$U$5,$B295,,$C295,)=$H295,OFFSET(Orçamento!$H$5,$B295,,$C295,)*OFFSET(Orçamento!$T$5,$B295,,$C295,)))))</f>
        <v>0</v>
      </c>
      <c r="L295" s="132">
        <f t="shared" ref="L295:L326" ca="1" si="32">IF(K$4=0,0,K295/K$4)</f>
        <v>0</v>
      </c>
      <c r="M295" s="147">
        <f t="array" aca="1" ref="M295" ca="1">IF($H295="",0,SUM(IF(OFFSET('Solic. Aditivo'!$N$1031:$AG$1031,,,$C$3,)=$H295,OFFSET('Solic. Aditivo'!$N$1032:$AG$1032,,,$C$3,)*OFFSET('Solic. Aditivo'!$K$1031,,,$C$3,))))</f>
        <v>0</v>
      </c>
      <c r="N295" s="158">
        <f t="shared" ca="1" si="30"/>
        <v>0</v>
      </c>
      <c r="O295" s="150">
        <f t="shared" ref="O295:O326" ca="1" si="33">L295*$C$4</f>
        <v>0</v>
      </c>
      <c r="P295" s="150"/>
      <c r="Q295" s="100"/>
    </row>
    <row r="296" spans="1:17" ht="25.15" customHeight="1">
      <c r="A296" s="91"/>
      <c r="B296" s="94">
        <f>IF($H296="","",_xlfn.IFNA(MATCH($H296,Orçamento!U:U,)-5,""))</f>
        <v>4524</v>
      </c>
      <c r="C296" s="95">
        <f t="shared" si="31"/>
        <v>19</v>
      </c>
      <c r="D296" s="95"/>
      <c r="F296" s="101" t="s">
        <v>2029</v>
      </c>
      <c r="G296" s="102" t="s">
        <v>2179</v>
      </c>
      <c r="H296" s="103" t="s">
        <v>234</v>
      </c>
      <c r="I296" s="104" t="s">
        <v>235</v>
      </c>
      <c r="J296" s="135" t="str">
        <f t="shared" ca="1" si="29"/>
        <v/>
      </c>
      <c r="K296" s="141" cm="1">
        <f t="array" aca="1" ref="K296" ca="1">IF($H296="",0,IF($B296="",0,SUM(IF(OFFSET(Orçamento!$U$5,$B296,,$C296,)=$H296,OFFSET(Orçamento!$H$5,$B296,,$C296,)*OFFSET(Orçamento!$T$5,$B296,,$C296,)))))</f>
        <v>0</v>
      </c>
      <c r="L296" s="132">
        <f t="shared" ca="1" si="32"/>
        <v>0</v>
      </c>
      <c r="M296" s="147">
        <f t="array" aca="1" ref="M296" ca="1">IF($H296="",0,SUM(IF(OFFSET('Solic. Aditivo'!$N$1031:$AG$1031,,,$C$3,)=$H296,OFFSET('Solic. Aditivo'!$N$1032:$AG$1032,,,$C$3,)*OFFSET('Solic. Aditivo'!$K$1031,,,$C$3,))))</f>
        <v>0</v>
      </c>
      <c r="N296" s="158">
        <f t="shared" ca="1" si="30"/>
        <v>0</v>
      </c>
      <c r="O296" s="150">
        <f t="shared" ca="1" si="33"/>
        <v>0</v>
      </c>
      <c r="P296" s="150"/>
      <c r="Q296" s="100"/>
    </row>
    <row r="297" spans="1:17" ht="25.15" customHeight="1">
      <c r="A297" s="91"/>
      <c r="B297" s="94">
        <f>IF($H297="","",_xlfn.IFNA(MATCH($H297,Orçamento!U:U,)-5,""))</f>
        <v>4519</v>
      </c>
      <c r="C297" s="95">
        <f t="shared" si="31"/>
        <v>24</v>
      </c>
      <c r="D297" s="95"/>
      <c r="F297" s="101" t="s">
        <v>2029</v>
      </c>
      <c r="G297" s="102" t="s">
        <v>2179</v>
      </c>
      <c r="H297" s="103" t="s">
        <v>1922</v>
      </c>
      <c r="I297" s="104" t="s">
        <v>1923</v>
      </c>
      <c r="J297" s="135" t="str">
        <f t="shared" ca="1" si="29"/>
        <v/>
      </c>
      <c r="K297" s="141" cm="1">
        <f t="array" aca="1" ref="K297" ca="1">IF($H297="",0,IF($B297="",0,SUM(IF(OFFSET(Orçamento!$U$5,$B297,,$C297,)=$H297,OFFSET(Orçamento!$H$5,$B297,,$C297,)*OFFSET(Orçamento!$T$5,$B297,,$C297,)))))</f>
        <v>0</v>
      </c>
      <c r="L297" s="132">
        <f t="shared" ca="1" si="32"/>
        <v>0</v>
      </c>
      <c r="M297" s="147">
        <f t="array" aca="1" ref="M297" ca="1">IF($H297="",0,SUM(IF(OFFSET('Solic. Aditivo'!$N$1031:$AG$1031,,,$C$3,)=$H297,OFFSET('Solic. Aditivo'!$N$1032:$AG$1032,,,$C$3,)*OFFSET('Solic. Aditivo'!$K$1031,,,$C$3,))))</f>
        <v>0</v>
      </c>
      <c r="N297" s="158">
        <f t="shared" ca="1" si="30"/>
        <v>0</v>
      </c>
      <c r="O297" s="150">
        <f t="shared" ca="1" si="33"/>
        <v>0</v>
      </c>
      <c r="P297" s="150"/>
      <c r="Q297" s="100"/>
    </row>
    <row r="298" spans="1:17" ht="25.15" customHeight="1">
      <c r="A298" s="91"/>
      <c r="B298" s="94">
        <f>IF($H298="","",_xlfn.IFNA(MATCH($H298,Orçamento!U:U,)-5,""))</f>
        <v>4523</v>
      </c>
      <c r="C298" s="95">
        <f t="shared" si="31"/>
        <v>20</v>
      </c>
      <c r="D298" s="95"/>
      <c r="F298" s="101" t="s">
        <v>2029</v>
      </c>
      <c r="G298" s="102" t="s">
        <v>2179</v>
      </c>
      <c r="H298" s="103" t="s">
        <v>2184</v>
      </c>
      <c r="I298" s="104" t="s">
        <v>2185</v>
      </c>
      <c r="J298" s="135" t="str">
        <f t="shared" ca="1" si="29"/>
        <v/>
      </c>
      <c r="K298" s="141" cm="1">
        <f t="array" aca="1" ref="K298" ca="1">IF($H298="",0,IF($B298="",0,SUM(IF(OFFSET(Orçamento!$U$5,$B298,,$C298,)=$H298,OFFSET(Orçamento!$H$5,$B298,,$C298,)*OFFSET(Orçamento!$T$5,$B298,,$C298,)))))</f>
        <v>0</v>
      </c>
      <c r="L298" s="132">
        <f t="shared" ca="1" si="32"/>
        <v>0</v>
      </c>
      <c r="M298" s="147">
        <f t="array" aca="1" ref="M298" ca="1">IF($H298="",0,SUM(IF(OFFSET('Solic. Aditivo'!$N$1031:$AG$1031,,,$C$3,)=$H298,OFFSET('Solic. Aditivo'!$N$1032:$AG$1032,,,$C$3,)*OFFSET('Solic. Aditivo'!$K$1031,,,$C$3,))))</f>
        <v>0</v>
      </c>
      <c r="N298" s="158">
        <f t="shared" ca="1" si="30"/>
        <v>0</v>
      </c>
      <c r="O298" s="150">
        <f t="shared" ca="1" si="33"/>
        <v>0</v>
      </c>
      <c r="P298" s="150"/>
      <c r="Q298" s="100"/>
    </row>
    <row r="299" spans="1:17" ht="25.15" customHeight="1">
      <c r="A299" s="91"/>
      <c r="B299" s="94" t="str">
        <f>IF($H299="","",_xlfn.IFNA(MATCH($H299,Orçamento!U:U,)-5,""))</f>
        <v/>
      </c>
      <c r="C299" s="95" t="str">
        <f t="shared" si="31"/>
        <v/>
      </c>
      <c r="D299" s="95"/>
      <c r="F299" s="101" t="s">
        <v>2029</v>
      </c>
      <c r="G299" s="97" t="s">
        <v>1926</v>
      </c>
      <c r="H299" s="159"/>
      <c r="I299" s="105" t="s">
        <v>2186</v>
      </c>
      <c r="J299" s="136" t="str">
        <f t="shared" ca="1" si="29"/>
        <v/>
      </c>
      <c r="K299" s="140" cm="1">
        <f t="array" aca="1" ref="K299" ca="1">IF($H299="",0,IF($B299="",0,SUM(IF(OFFSET(Orçamento!$U$5,$B299,,$C299,)=$H299,OFFSET(Orçamento!$H$5,$B299,,$C299,)*OFFSET(Orçamento!$T$5,$B299,,$C299,)))))</f>
        <v>0</v>
      </c>
      <c r="L299" s="131">
        <f t="shared" ca="1" si="32"/>
        <v>0</v>
      </c>
      <c r="M299" s="146">
        <f t="array" aca="1" ref="M299" ca="1">IF($H299="",0,SUM(IF(OFFSET('Solic. Aditivo'!$N$1031:$AG$1031,,,$C$3,)=$H299,OFFSET('Solic. Aditivo'!$N$1032:$AG$1032,,,$C$3,)*OFFSET('Solic. Aditivo'!$K$1031,,,$C$3,))))</f>
        <v>0</v>
      </c>
      <c r="N299" s="155">
        <f t="shared" ca="1" si="30"/>
        <v>0</v>
      </c>
      <c r="O299" s="149">
        <f t="shared" ca="1" si="33"/>
        <v>0</v>
      </c>
      <c r="P299" s="149"/>
      <c r="Q299" s="100"/>
    </row>
    <row r="300" spans="1:17" ht="25.15" customHeight="1">
      <c r="A300" s="91"/>
      <c r="B300" s="94" t="str">
        <f>IF($H300="","",_xlfn.IFNA(MATCH($H300,Orçamento!U:U,)-5,""))</f>
        <v/>
      </c>
      <c r="C300" s="95" t="str">
        <f t="shared" si="31"/>
        <v/>
      </c>
      <c r="D300" s="95"/>
      <c r="F300" s="101" t="s">
        <v>2029</v>
      </c>
      <c r="G300" s="102" t="s">
        <v>2187</v>
      </c>
      <c r="H300" s="103" t="s">
        <v>2188</v>
      </c>
      <c r="I300" s="104" t="s">
        <v>2189</v>
      </c>
      <c r="J300" s="135" t="str">
        <f t="shared" ca="1" si="29"/>
        <v/>
      </c>
      <c r="K300" s="141" cm="1">
        <f t="array" aca="1" ref="K300" ca="1">IF($H300="",0,IF($B300="",0,SUM(IF(OFFSET(Orçamento!$U$5,$B300,,$C300,)=$H300,OFFSET(Orçamento!$H$5,$B300,,$C300,)*OFFSET(Orçamento!$T$5,$B300,,$C300,)))))</f>
        <v>0</v>
      </c>
      <c r="L300" s="132">
        <f t="shared" ca="1" si="32"/>
        <v>0</v>
      </c>
      <c r="M300" s="147">
        <f t="array" aca="1" ref="M300" ca="1">IF($H300="",0,SUM(IF(OFFSET('Solic. Aditivo'!$N$1031:$AG$1031,,,$C$3,)=$H300,OFFSET('Solic. Aditivo'!$N$1032:$AG$1032,,,$C$3,)*OFFSET('Solic. Aditivo'!$K$1031,,,$C$3,))))</f>
        <v>0</v>
      </c>
      <c r="N300" s="158">
        <f t="shared" ca="1" si="30"/>
        <v>0</v>
      </c>
      <c r="O300" s="150">
        <f t="shared" ca="1" si="33"/>
        <v>0</v>
      </c>
      <c r="P300" s="150"/>
      <c r="Q300" s="100"/>
    </row>
    <row r="301" spans="1:17" ht="25.15" customHeight="1">
      <c r="A301" s="91"/>
      <c r="B301" s="94" t="str">
        <f>IF($H301="","",_xlfn.IFNA(MATCH($H301,Orçamento!U:U,)-5,""))</f>
        <v/>
      </c>
      <c r="C301" s="95" t="str">
        <f t="shared" si="31"/>
        <v/>
      </c>
      <c r="D301" s="95"/>
      <c r="F301" s="101" t="s">
        <v>2029</v>
      </c>
      <c r="G301" s="102" t="s">
        <v>2187</v>
      </c>
      <c r="H301" s="103" t="s">
        <v>2190</v>
      </c>
      <c r="I301" s="104" t="s">
        <v>2191</v>
      </c>
      <c r="J301" s="135" t="str">
        <f t="shared" ca="1" si="29"/>
        <v/>
      </c>
      <c r="K301" s="141" cm="1">
        <f t="array" aca="1" ref="K301" ca="1">IF($H301="",0,IF($B301="",0,SUM(IF(OFFSET(Orçamento!$U$5,$B301,,$C301,)=$H301,OFFSET(Orçamento!$H$5,$B301,,$C301,)*OFFSET(Orçamento!$T$5,$B301,,$C301,)))))</f>
        <v>0</v>
      </c>
      <c r="L301" s="132">
        <f t="shared" ca="1" si="32"/>
        <v>0</v>
      </c>
      <c r="M301" s="147">
        <f t="array" aca="1" ref="M301" ca="1">IF($H301="",0,SUM(IF(OFFSET('Solic. Aditivo'!$N$1031:$AG$1031,,,$C$3,)=$H301,OFFSET('Solic. Aditivo'!$N$1032:$AG$1032,,,$C$3,)*OFFSET('Solic. Aditivo'!$K$1031,,,$C$3,))))</f>
        <v>0</v>
      </c>
      <c r="N301" s="158">
        <f t="shared" ca="1" si="30"/>
        <v>0</v>
      </c>
      <c r="O301" s="150">
        <f t="shared" ca="1" si="33"/>
        <v>0</v>
      </c>
      <c r="P301" s="150"/>
      <c r="Q301" s="100"/>
    </row>
    <row r="302" spans="1:17" ht="25.15" customHeight="1">
      <c r="A302" s="91"/>
      <c r="B302" s="94" t="str">
        <f>IF($H302="","",_xlfn.IFNA(MATCH($H302,Orçamento!U:U,)-5,""))</f>
        <v/>
      </c>
      <c r="C302" s="95" t="str">
        <f t="shared" si="31"/>
        <v/>
      </c>
      <c r="D302" s="95"/>
      <c r="F302" s="101" t="s">
        <v>2029</v>
      </c>
      <c r="G302" s="102" t="s">
        <v>2187</v>
      </c>
      <c r="H302" s="103" t="s">
        <v>2192</v>
      </c>
      <c r="I302" s="104" t="s">
        <v>2193</v>
      </c>
      <c r="J302" s="135" t="str">
        <f t="shared" ca="1" si="29"/>
        <v/>
      </c>
      <c r="K302" s="141" cm="1">
        <f t="array" aca="1" ref="K302" ca="1">IF($H302="",0,IF($B302="",0,SUM(IF(OFFSET(Orçamento!$U$5,$B302,,$C302,)=$H302,OFFSET(Orçamento!$H$5,$B302,,$C302,)*OFFSET(Orçamento!$T$5,$B302,,$C302,)))))</f>
        <v>0</v>
      </c>
      <c r="L302" s="132">
        <f t="shared" ca="1" si="32"/>
        <v>0</v>
      </c>
      <c r="M302" s="147">
        <f t="array" aca="1" ref="M302" ca="1">IF($H302="",0,SUM(IF(OFFSET('Solic. Aditivo'!$N$1031:$AG$1031,,,$C$3,)=$H302,OFFSET('Solic. Aditivo'!$N$1032:$AG$1032,,,$C$3,)*OFFSET('Solic. Aditivo'!$K$1031,,,$C$3,))))</f>
        <v>0</v>
      </c>
      <c r="N302" s="158">
        <f t="shared" ca="1" si="30"/>
        <v>0</v>
      </c>
      <c r="O302" s="150">
        <f t="shared" ca="1" si="33"/>
        <v>0</v>
      </c>
      <c r="P302" s="150"/>
      <c r="Q302" s="100"/>
    </row>
    <row r="303" spans="1:17" ht="25.15" customHeight="1">
      <c r="A303" s="91"/>
      <c r="B303" s="94" t="str">
        <f>IF($H303="","",_xlfn.IFNA(MATCH($H303,Orçamento!U:U,)-5,""))</f>
        <v/>
      </c>
      <c r="C303" s="95" t="str">
        <f t="shared" si="31"/>
        <v/>
      </c>
      <c r="D303" s="95"/>
      <c r="F303" s="101" t="s">
        <v>2029</v>
      </c>
      <c r="G303" s="102" t="s">
        <v>2187</v>
      </c>
      <c r="H303" s="103" t="s">
        <v>2194</v>
      </c>
      <c r="I303" s="104" t="s">
        <v>2195</v>
      </c>
      <c r="J303" s="135" t="str">
        <f t="shared" ca="1" si="29"/>
        <v/>
      </c>
      <c r="K303" s="141" cm="1">
        <f t="array" aca="1" ref="K303" ca="1">IF($H303="",0,IF($B303="",0,SUM(IF(OFFSET(Orçamento!$U$5,$B303,,$C303,)=$H303,OFFSET(Orçamento!$H$5,$B303,,$C303,)*OFFSET(Orçamento!$T$5,$B303,,$C303,)))))</f>
        <v>0</v>
      </c>
      <c r="L303" s="132">
        <f t="shared" ca="1" si="32"/>
        <v>0</v>
      </c>
      <c r="M303" s="147">
        <f t="array" aca="1" ref="M303" ca="1">IF($H303="",0,SUM(IF(OFFSET('Solic. Aditivo'!$N$1031:$AG$1031,,,$C$3,)=$H303,OFFSET('Solic. Aditivo'!$N$1032:$AG$1032,,,$C$3,)*OFFSET('Solic. Aditivo'!$K$1031,,,$C$3,))))</f>
        <v>0</v>
      </c>
      <c r="N303" s="158">
        <f t="shared" ca="1" si="30"/>
        <v>0</v>
      </c>
      <c r="O303" s="150">
        <f t="shared" ca="1" si="33"/>
        <v>0</v>
      </c>
      <c r="P303" s="150"/>
      <c r="Q303" s="100"/>
    </row>
    <row r="304" spans="1:17" ht="25.15" customHeight="1">
      <c r="A304" s="91"/>
      <c r="B304" s="94">
        <f>IF($H304="","",_xlfn.IFNA(MATCH($H304,Orçamento!U:U,)-5,""))</f>
        <v>4367</v>
      </c>
      <c r="C304" s="95">
        <f t="shared" si="31"/>
        <v>176</v>
      </c>
      <c r="D304" s="95"/>
      <c r="F304" s="101" t="s">
        <v>2029</v>
      </c>
      <c r="G304" s="102" t="s">
        <v>2187</v>
      </c>
      <c r="H304" s="103" t="s">
        <v>2196</v>
      </c>
      <c r="I304" s="104" t="s">
        <v>2197</v>
      </c>
      <c r="J304" s="135" t="str">
        <f t="shared" ca="1" si="29"/>
        <v/>
      </c>
      <c r="K304" s="141" cm="1">
        <f t="array" aca="1" ref="K304" ca="1">IF($H304="",0,IF($B304="",0,SUM(IF(OFFSET(Orçamento!$U$5,$B304,,$C304,)=$H304,OFFSET(Orçamento!$H$5,$B304,,$C304,)*OFFSET(Orçamento!$T$5,$B304,,$C304,)))))</f>
        <v>0</v>
      </c>
      <c r="L304" s="132">
        <f t="shared" ca="1" si="32"/>
        <v>0</v>
      </c>
      <c r="M304" s="147">
        <f t="array" aca="1" ref="M304" ca="1">IF($H304="",0,SUM(IF(OFFSET('Solic. Aditivo'!$N$1031:$AG$1031,,,$C$3,)=$H304,OFFSET('Solic. Aditivo'!$N$1032:$AG$1032,,,$C$3,)*OFFSET('Solic. Aditivo'!$K$1031,,,$C$3,))))</f>
        <v>0</v>
      </c>
      <c r="N304" s="158">
        <f t="shared" ca="1" si="30"/>
        <v>0</v>
      </c>
      <c r="O304" s="150">
        <f t="shared" ca="1" si="33"/>
        <v>0</v>
      </c>
      <c r="P304" s="150"/>
      <c r="Q304" s="100"/>
    </row>
    <row r="305" spans="1:17" ht="25.15" customHeight="1">
      <c r="A305" s="91"/>
      <c r="B305" s="94" t="str">
        <f>IF($H305="","",_xlfn.IFNA(MATCH($H305,Orçamento!U:U,)-5,""))</f>
        <v/>
      </c>
      <c r="C305" s="95" t="str">
        <f t="shared" ref="C305" si="34">IF(B305="","",$B$4-B305)</f>
        <v/>
      </c>
      <c r="D305" s="95"/>
      <c r="F305" s="101" t="s">
        <v>2029</v>
      </c>
      <c r="G305" s="102" t="s">
        <v>2187</v>
      </c>
      <c r="H305" s="103" t="s">
        <v>2198</v>
      </c>
      <c r="I305" s="104" t="s">
        <v>2199</v>
      </c>
      <c r="J305" s="135" t="str">
        <f t="shared" ref="J305" ca="1" si="35">IF(SUM(K305:O305)&gt;0,"X","")</f>
        <v/>
      </c>
      <c r="K305" s="141" cm="1">
        <f t="array" aca="1" ref="K305" ca="1">IF($H305="",0,IF($B305="",0,SUM(IF(OFFSET(Orçamento!$U$5,$B305,,$C305,)=$H305,OFFSET(Orçamento!$H$5,$B305,,$C305,)*OFFSET(Orçamento!$T$5,$B305,,$C305,)))))</f>
        <v>0</v>
      </c>
      <c r="L305" s="132">
        <f t="shared" ref="L305" ca="1" si="36">IF(K$4=0,0,K305/K$4)</f>
        <v>0</v>
      </c>
      <c r="M305" s="147">
        <f t="array" aca="1" ref="M305" ca="1">IF($H305="",0,SUM(IF(OFFSET('Solic. Aditivo'!$N$1031:$AG$1031,,,$C$3,)=$H305,OFFSET('Solic. Aditivo'!$N$1032:$AG$1032,,,$C$3,)*OFFSET('Solic. Aditivo'!$K$1031,,,$C$3,))))</f>
        <v>0</v>
      </c>
      <c r="N305" s="158">
        <f t="shared" ref="N305" ca="1" si="37">IF(M$4=0,0,M305/M$4)</f>
        <v>0</v>
      </c>
      <c r="O305" s="150">
        <f t="shared" ref="O305" ca="1" si="38">L305*$C$4</f>
        <v>0</v>
      </c>
      <c r="P305" s="150"/>
      <c r="Q305" s="100"/>
    </row>
    <row r="306" spans="1:17" ht="25.15" customHeight="1">
      <c r="A306" s="91"/>
      <c r="B306" s="94" t="str">
        <f>IF($H306="","",_xlfn.IFNA(MATCH($H306,Orçamento!U:U,)-5,""))</f>
        <v/>
      </c>
      <c r="C306" s="95" t="str">
        <f t="shared" si="31"/>
        <v/>
      </c>
      <c r="D306" s="95"/>
      <c r="F306" s="101" t="s">
        <v>2029</v>
      </c>
      <c r="G306" s="102" t="s">
        <v>2187</v>
      </c>
      <c r="H306" s="103" t="s">
        <v>1713</v>
      </c>
      <c r="I306" s="104" t="s">
        <v>1714</v>
      </c>
      <c r="J306" s="135" t="str">
        <f t="shared" ca="1" si="29"/>
        <v/>
      </c>
      <c r="K306" s="141" cm="1">
        <f t="array" aca="1" ref="K306" ca="1">IF($H306="",0,IF($B306="",0,SUM(IF(OFFSET(Orçamento!$U$5,$B306,,$C306,)=$H306,OFFSET(Orçamento!$H$5,$B306,,$C306,)*OFFSET(Orçamento!$T$5,$B306,,$C306,)))))</f>
        <v>0</v>
      </c>
      <c r="L306" s="132">
        <f t="shared" ca="1" si="32"/>
        <v>0</v>
      </c>
      <c r="M306" s="147">
        <f t="array" aca="1" ref="M306" ca="1">IF($H306="",0,SUM(IF(OFFSET('Solic. Aditivo'!$N$1031:$AG$1031,,,$C$3,)=$H306,OFFSET('Solic. Aditivo'!$N$1032:$AG$1032,,,$C$3,)*OFFSET('Solic. Aditivo'!$K$1031,,,$C$3,))))</f>
        <v>0</v>
      </c>
      <c r="N306" s="158">
        <f t="shared" ca="1" si="30"/>
        <v>0</v>
      </c>
      <c r="O306" s="150">
        <f t="shared" ca="1" si="33"/>
        <v>0</v>
      </c>
      <c r="P306" s="150"/>
      <c r="Q306" s="100"/>
    </row>
    <row r="307" spans="1:17" ht="25.15" customHeight="1">
      <c r="A307" s="91"/>
      <c r="B307" s="94" t="str">
        <f>IF($H307="","",_xlfn.IFNA(MATCH($H307,Orçamento!U:U,)-5,""))</f>
        <v/>
      </c>
      <c r="C307" s="95" t="str">
        <f t="shared" si="31"/>
        <v/>
      </c>
      <c r="D307" s="95"/>
      <c r="F307" s="101" t="s">
        <v>2029</v>
      </c>
      <c r="G307" s="97" t="s">
        <v>2200</v>
      </c>
      <c r="H307" s="159"/>
      <c r="I307" s="105" t="s">
        <v>2201</v>
      </c>
      <c r="J307" s="136" t="str">
        <f t="shared" ca="1" si="29"/>
        <v/>
      </c>
      <c r="K307" s="140" cm="1">
        <f t="array" aca="1" ref="K307" ca="1">IF($H307="",0,IF($B307="",0,SUM(IF(OFFSET(Orçamento!$U$5,$B307,,$C307,)=$H307,OFFSET(Orçamento!$H$5,$B307,,$C307,)*OFFSET(Orçamento!$T$5,$B307,,$C307,)))))</f>
        <v>0</v>
      </c>
      <c r="L307" s="131">
        <f t="shared" ca="1" si="32"/>
        <v>0</v>
      </c>
      <c r="M307" s="146">
        <f t="array" aca="1" ref="M307" ca="1">IF($H307="",0,SUM(IF(OFFSET('Solic. Aditivo'!$N$1031:$AG$1031,,,$C$3,)=$H307,OFFSET('Solic. Aditivo'!$N$1032:$AG$1032,,,$C$3,)*OFFSET('Solic. Aditivo'!$K$1031,,,$C$3,))))</f>
        <v>0</v>
      </c>
      <c r="N307" s="155">
        <f t="shared" ca="1" si="30"/>
        <v>0</v>
      </c>
      <c r="O307" s="149">
        <f t="shared" ca="1" si="33"/>
        <v>0</v>
      </c>
      <c r="P307" s="149"/>
      <c r="Q307" s="100"/>
    </row>
    <row r="308" spans="1:17" ht="25.15" customHeight="1">
      <c r="A308" s="91"/>
      <c r="B308" s="94" t="str">
        <f>IF($H308="","",_xlfn.IFNA(MATCH($H308,Orçamento!U:U,)-5,""))</f>
        <v/>
      </c>
      <c r="C308" s="95" t="str">
        <f t="shared" si="31"/>
        <v/>
      </c>
      <c r="D308" s="95"/>
      <c r="F308" s="101" t="s">
        <v>2029</v>
      </c>
      <c r="G308" s="102" t="s">
        <v>2202</v>
      </c>
      <c r="H308" s="103" t="s">
        <v>1932</v>
      </c>
      <c r="I308" s="104" t="s">
        <v>1933</v>
      </c>
      <c r="J308" s="135" t="str">
        <f t="shared" ca="1" si="29"/>
        <v/>
      </c>
      <c r="K308" s="141" cm="1">
        <f t="array" aca="1" ref="K308" ca="1">IF($H308="",0,IF($B308="",0,SUM(IF(OFFSET(Orçamento!$U$5,$B308,,$C308,)=$H308,OFFSET(Orçamento!$H$5,$B308,,$C308,)*OFFSET(Orçamento!$T$5,$B308,,$C308,)))))</f>
        <v>0</v>
      </c>
      <c r="L308" s="132">
        <f t="shared" ca="1" si="32"/>
        <v>0</v>
      </c>
      <c r="M308" s="147">
        <f t="array" aca="1" ref="M308" ca="1">IF($H308="",0,SUM(IF(OFFSET('Solic. Aditivo'!$N$1031:$AG$1031,,,$C$3,)=$H308,OFFSET('Solic. Aditivo'!$N$1032:$AG$1032,,,$C$3,)*OFFSET('Solic. Aditivo'!$K$1031,,,$C$3,))))</f>
        <v>0</v>
      </c>
      <c r="N308" s="158">
        <f t="shared" ca="1" si="30"/>
        <v>0</v>
      </c>
      <c r="O308" s="150">
        <f t="shared" ca="1" si="33"/>
        <v>0</v>
      </c>
      <c r="P308" s="150"/>
      <c r="Q308" s="100"/>
    </row>
    <row r="309" spans="1:17" ht="25.15" customHeight="1">
      <c r="A309" s="91"/>
      <c r="B309" s="94" t="str">
        <f>IF($H309="","",_xlfn.IFNA(MATCH($H309,Orçamento!U:U,)-5,""))</f>
        <v/>
      </c>
      <c r="C309" s="95" t="str">
        <f t="shared" si="31"/>
        <v/>
      </c>
      <c r="D309" s="95"/>
      <c r="F309" s="101" t="s">
        <v>2029</v>
      </c>
      <c r="G309" s="102" t="s">
        <v>2202</v>
      </c>
      <c r="H309" s="103" t="s">
        <v>1930</v>
      </c>
      <c r="I309" s="104" t="s">
        <v>1931</v>
      </c>
      <c r="J309" s="135" t="str">
        <f t="shared" ca="1" si="29"/>
        <v/>
      </c>
      <c r="K309" s="141" cm="1">
        <f t="array" aca="1" ref="K309" ca="1">IF($H309="",0,IF($B309="",0,SUM(IF(OFFSET(Orçamento!$U$5,$B309,,$C309,)=$H309,OFFSET(Orçamento!$H$5,$B309,,$C309,)*OFFSET(Orçamento!$T$5,$B309,,$C309,)))))</f>
        <v>0</v>
      </c>
      <c r="L309" s="132">
        <f t="shared" ca="1" si="32"/>
        <v>0</v>
      </c>
      <c r="M309" s="147">
        <f t="array" aca="1" ref="M309" ca="1">IF($H309="",0,SUM(IF(OFFSET('Solic. Aditivo'!$N$1031:$AG$1031,,,$C$3,)=$H309,OFFSET('Solic. Aditivo'!$N$1032:$AG$1032,,,$C$3,)*OFFSET('Solic. Aditivo'!$K$1031,,,$C$3,))))</f>
        <v>0</v>
      </c>
      <c r="N309" s="158">
        <f t="shared" ca="1" si="30"/>
        <v>0</v>
      </c>
      <c r="O309" s="150">
        <f t="shared" ca="1" si="33"/>
        <v>0</v>
      </c>
      <c r="P309" s="150"/>
      <c r="Q309" s="100"/>
    </row>
    <row r="310" spans="1:17" ht="25.15" customHeight="1">
      <c r="A310" s="91"/>
      <c r="B310" s="94">
        <f>IF($H310="","",_xlfn.IFNA(MATCH($H310,Orçamento!U:U,)-5,""))</f>
        <v>4432</v>
      </c>
      <c r="C310" s="95">
        <f t="shared" si="31"/>
        <v>111</v>
      </c>
      <c r="D310" s="95"/>
      <c r="F310" s="101" t="s">
        <v>2029</v>
      </c>
      <c r="G310" s="102" t="s">
        <v>2202</v>
      </c>
      <c r="H310" s="103" t="s">
        <v>1766</v>
      </c>
      <c r="I310" s="104" t="s">
        <v>1767</v>
      </c>
      <c r="J310" s="135" t="str">
        <f t="shared" ca="1" si="29"/>
        <v/>
      </c>
      <c r="K310" s="141" cm="1">
        <f t="array" aca="1" ref="K310" ca="1">IF($H310="",0,IF($B310="",0,SUM(IF(OFFSET(Orçamento!$U$5,$B310,,$C310,)=$H310,OFFSET(Orçamento!$H$5,$B310,,$C310,)*OFFSET(Orçamento!$T$5,$B310,,$C310,)))))</f>
        <v>0</v>
      </c>
      <c r="L310" s="132">
        <f t="shared" ca="1" si="32"/>
        <v>0</v>
      </c>
      <c r="M310" s="147">
        <f t="array" aca="1" ref="M310" ca="1">IF($H310="",0,SUM(IF(OFFSET('Solic. Aditivo'!$N$1031:$AG$1031,,,$C$3,)=$H310,OFFSET('Solic. Aditivo'!$N$1032:$AG$1032,,,$C$3,)*OFFSET('Solic. Aditivo'!$K$1031,,,$C$3,))))</f>
        <v>0</v>
      </c>
      <c r="N310" s="158">
        <f t="shared" ca="1" si="30"/>
        <v>0</v>
      </c>
      <c r="O310" s="150">
        <f t="shared" ca="1" si="33"/>
        <v>0</v>
      </c>
      <c r="P310" s="150"/>
      <c r="Q310" s="100"/>
    </row>
    <row r="311" spans="1:17" ht="25.15" customHeight="1">
      <c r="A311" s="91"/>
      <c r="B311" s="94" t="str">
        <f>IF($H311="","",_xlfn.IFNA(MATCH($H311,Orçamento!U:U,)-5,""))</f>
        <v/>
      </c>
      <c r="C311" s="95" t="str">
        <f t="shared" si="31"/>
        <v/>
      </c>
      <c r="D311" s="95"/>
      <c r="F311" s="101" t="s">
        <v>2029</v>
      </c>
      <c r="G311" s="102" t="s">
        <v>2202</v>
      </c>
      <c r="H311" s="103" t="s">
        <v>2203</v>
      </c>
      <c r="I311" s="104" t="s">
        <v>2204</v>
      </c>
      <c r="J311" s="135" t="str">
        <f t="shared" ca="1" si="29"/>
        <v/>
      </c>
      <c r="K311" s="141" cm="1">
        <f t="array" aca="1" ref="K311" ca="1">IF($H311="",0,IF($B311="",0,SUM(IF(OFFSET(Orçamento!$U$5,$B311,,$C311,)=$H311,OFFSET(Orçamento!$H$5,$B311,,$C311,)*OFFSET(Orçamento!$T$5,$B311,,$C311,)))))</f>
        <v>0</v>
      </c>
      <c r="L311" s="132">
        <f t="shared" ca="1" si="32"/>
        <v>0</v>
      </c>
      <c r="M311" s="147">
        <f t="array" aca="1" ref="M311" ca="1">IF($H311="",0,SUM(IF(OFFSET('Solic. Aditivo'!$N$1031:$AG$1031,,,$C$3,)=$H311,OFFSET('Solic. Aditivo'!$N$1032:$AG$1032,,,$C$3,)*OFFSET('Solic. Aditivo'!$K$1031,,,$C$3,))))</f>
        <v>0</v>
      </c>
      <c r="N311" s="158">
        <f t="shared" ca="1" si="30"/>
        <v>0</v>
      </c>
      <c r="O311" s="150">
        <f t="shared" ca="1" si="33"/>
        <v>0</v>
      </c>
      <c r="P311" s="150"/>
      <c r="Q311" s="100"/>
    </row>
    <row r="312" spans="1:17" ht="25.15" customHeight="1">
      <c r="A312" s="91"/>
      <c r="B312" s="94" t="str">
        <f>IF($H312="","",_xlfn.IFNA(MATCH($H312,Orçamento!U:U,)-5,""))</f>
        <v/>
      </c>
      <c r="C312" s="95" t="str">
        <f t="shared" si="31"/>
        <v/>
      </c>
      <c r="D312" s="95"/>
      <c r="F312" s="101" t="s">
        <v>2029</v>
      </c>
      <c r="G312" s="97" t="s">
        <v>2205</v>
      </c>
      <c r="H312" s="159"/>
      <c r="I312" s="105" t="s">
        <v>2206</v>
      </c>
      <c r="J312" s="136" t="str">
        <f t="shared" ca="1" si="29"/>
        <v/>
      </c>
      <c r="K312" s="140" cm="1">
        <f t="array" aca="1" ref="K312" ca="1">IF($H312="",0,IF($B312="",0,SUM(IF(OFFSET(Orçamento!$U$5,$B312,,$C312,)=$H312,OFFSET(Orçamento!$H$5,$B312,,$C312,)*OFFSET(Orçamento!$T$5,$B312,,$C312,)))))</f>
        <v>0</v>
      </c>
      <c r="L312" s="131">
        <f t="shared" ca="1" si="32"/>
        <v>0</v>
      </c>
      <c r="M312" s="146">
        <f t="array" aca="1" ref="M312" ca="1">IF($H312="",0,SUM(IF(OFFSET('Solic. Aditivo'!$N$1031:$AG$1031,,,$C$3,)=$H312,OFFSET('Solic. Aditivo'!$N$1032:$AG$1032,,,$C$3,)*OFFSET('Solic. Aditivo'!$K$1031,,,$C$3,))))</f>
        <v>0</v>
      </c>
      <c r="N312" s="155">
        <f t="shared" ca="1" si="30"/>
        <v>0</v>
      </c>
      <c r="O312" s="149">
        <f t="shared" ca="1" si="33"/>
        <v>0</v>
      </c>
      <c r="P312" s="149"/>
      <c r="Q312" s="100"/>
    </row>
    <row r="313" spans="1:17" ht="25.15" customHeight="1">
      <c r="A313" s="91"/>
      <c r="B313" s="94" t="str">
        <f>IF($H313="","",_xlfn.IFNA(MATCH($H313,Orçamento!U:U,)-5,""))</f>
        <v/>
      </c>
      <c r="C313" s="95" t="str">
        <f t="shared" si="31"/>
        <v/>
      </c>
      <c r="D313" s="95"/>
      <c r="F313" s="101" t="s">
        <v>2029</v>
      </c>
      <c r="G313" s="97" t="s">
        <v>2207</v>
      </c>
      <c r="H313" s="159"/>
      <c r="I313" s="105" t="s">
        <v>2208</v>
      </c>
      <c r="J313" s="136" t="str">
        <f t="shared" ca="1" si="29"/>
        <v/>
      </c>
      <c r="K313" s="140" cm="1">
        <f t="array" aca="1" ref="K313" ca="1">IF($H313="",0,IF($B313="",0,SUM(IF(OFFSET(Orçamento!$U$5,$B313,,$C313,)=$H313,OFFSET(Orçamento!$H$5,$B313,,$C313,)*OFFSET(Orçamento!$T$5,$B313,,$C313,)))))</f>
        <v>0</v>
      </c>
      <c r="L313" s="131">
        <f t="shared" ca="1" si="32"/>
        <v>0</v>
      </c>
      <c r="M313" s="146">
        <f t="array" aca="1" ref="M313" ca="1">IF($H313="",0,SUM(IF(OFFSET('Solic. Aditivo'!$N$1031:$AG$1031,,,$C$3,)=$H313,OFFSET('Solic. Aditivo'!$N$1032:$AG$1032,,,$C$3,)*OFFSET('Solic. Aditivo'!$K$1031,,,$C$3,))))</f>
        <v>0</v>
      </c>
      <c r="N313" s="155">
        <f t="shared" ca="1" si="30"/>
        <v>0</v>
      </c>
      <c r="O313" s="149">
        <f t="shared" ca="1" si="33"/>
        <v>0</v>
      </c>
      <c r="P313" s="149"/>
      <c r="Q313" s="100"/>
    </row>
    <row r="314" spans="1:17" ht="25.15" customHeight="1">
      <c r="A314" s="91"/>
      <c r="B314" s="94" t="str">
        <f>IF($H314="","",_xlfn.IFNA(MATCH($H314,Orçamento!U:U,)-5,""))</f>
        <v/>
      </c>
      <c r="C314" s="95" t="str">
        <f t="shared" si="31"/>
        <v/>
      </c>
      <c r="D314" s="95"/>
      <c r="F314" s="101" t="s">
        <v>2029</v>
      </c>
      <c r="G314" s="97" t="s">
        <v>2209</v>
      </c>
      <c r="H314" s="159"/>
      <c r="I314" s="105" t="s">
        <v>2206</v>
      </c>
      <c r="J314" s="136" t="str">
        <f t="shared" ca="1" si="29"/>
        <v/>
      </c>
      <c r="K314" s="140" cm="1">
        <f t="array" aca="1" ref="K314" ca="1">IF($H314="",0,IF($B314="",0,SUM(IF(OFFSET(Orçamento!$U$5,$B314,,$C314,)=$H314,OFFSET(Orçamento!$H$5,$B314,,$C314,)*OFFSET(Orçamento!$T$5,$B314,,$C314,)))))</f>
        <v>0</v>
      </c>
      <c r="L314" s="131">
        <f t="shared" ca="1" si="32"/>
        <v>0</v>
      </c>
      <c r="M314" s="146">
        <f t="array" aca="1" ref="M314" ca="1">IF($H314="",0,SUM(IF(OFFSET('Solic. Aditivo'!$N$1031:$AG$1031,,,$C$3,)=$H314,OFFSET('Solic. Aditivo'!$N$1032:$AG$1032,,,$C$3,)*OFFSET('Solic. Aditivo'!$K$1031,,,$C$3,))))</f>
        <v>0</v>
      </c>
      <c r="N314" s="155">
        <f t="shared" ca="1" si="30"/>
        <v>0</v>
      </c>
      <c r="O314" s="149">
        <f t="shared" ca="1" si="33"/>
        <v>0</v>
      </c>
      <c r="P314" s="149"/>
      <c r="Q314" s="100"/>
    </row>
    <row r="315" spans="1:17" ht="25.15" customHeight="1">
      <c r="A315" s="91"/>
      <c r="B315" s="94">
        <f>IF($H315="","",_xlfn.IFNA(MATCH($H315,Orçamento!U:U,)-5,""))</f>
        <v>4529</v>
      </c>
      <c r="C315" s="95">
        <f t="shared" si="31"/>
        <v>14</v>
      </c>
      <c r="D315" s="95"/>
      <c r="F315" s="101" t="s">
        <v>2029</v>
      </c>
      <c r="G315" s="102" t="s">
        <v>2210</v>
      </c>
      <c r="H315" s="103" t="s">
        <v>1929</v>
      </c>
      <c r="I315" s="104" t="s">
        <v>1928</v>
      </c>
      <c r="J315" s="135" t="str">
        <f t="shared" ca="1" si="29"/>
        <v/>
      </c>
      <c r="K315" s="141" cm="1">
        <f t="array" aca="1" ref="K315" ca="1">IF($H315="",0,IF($B315="",0,SUM(IF(OFFSET(Orçamento!$U$5,$B315,,$C315,)=$H315,OFFSET(Orçamento!$H$5,$B315,,$C315,)*OFFSET(Orçamento!$T$5,$B315,,$C315,)))))</f>
        <v>0</v>
      </c>
      <c r="L315" s="132">
        <f t="shared" ca="1" si="32"/>
        <v>0</v>
      </c>
      <c r="M315" s="147">
        <f t="array" aca="1" ref="M315" ca="1">IF($H315="",0,SUM(IF(OFFSET('Solic. Aditivo'!$N$1031:$AG$1031,,,$C$3,)=$H315,OFFSET('Solic. Aditivo'!$N$1032:$AG$1032,,,$C$3,)*OFFSET('Solic. Aditivo'!$K$1031,,,$C$3,))))</f>
        <v>0</v>
      </c>
      <c r="N315" s="158">
        <f t="shared" ca="1" si="30"/>
        <v>0</v>
      </c>
      <c r="O315" s="150">
        <f t="shared" ca="1" si="33"/>
        <v>0</v>
      </c>
      <c r="P315" s="150"/>
      <c r="Q315" s="100"/>
    </row>
    <row r="316" spans="1:17" ht="25.15" customHeight="1">
      <c r="A316" s="91"/>
      <c r="B316" s="94">
        <f>IF($H316="","",_xlfn.IFNA(MATCH($H316,Orçamento!U:U,)-5,""))</f>
        <v>4441</v>
      </c>
      <c r="C316" s="95">
        <f t="shared" si="31"/>
        <v>102</v>
      </c>
      <c r="D316" s="95"/>
      <c r="F316" s="101" t="s">
        <v>2029</v>
      </c>
      <c r="G316" s="102" t="s">
        <v>2210</v>
      </c>
      <c r="H316" s="103" t="s">
        <v>2211</v>
      </c>
      <c r="I316" s="104" t="s">
        <v>2212</v>
      </c>
      <c r="J316" s="135" t="str">
        <f t="shared" ca="1" si="29"/>
        <v/>
      </c>
      <c r="K316" s="141" cm="1">
        <f t="array" aca="1" ref="K316" ca="1">IF($H316="",0,IF($B316="",0,SUM(IF(OFFSET(Orçamento!$U$5,$B316,,$C316,)=$H316,OFFSET(Orçamento!$H$5,$B316,,$C316,)*OFFSET(Orçamento!$T$5,$B316,,$C316,)))))</f>
        <v>0</v>
      </c>
      <c r="L316" s="132">
        <f t="shared" ca="1" si="32"/>
        <v>0</v>
      </c>
      <c r="M316" s="147">
        <f t="array" aca="1" ref="M316" ca="1">IF($H316="",0,SUM(IF(OFFSET('Solic. Aditivo'!$N$1031:$AG$1031,,,$C$3,)=$H316,OFFSET('Solic. Aditivo'!$N$1032:$AG$1032,,,$C$3,)*OFFSET('Solic. Aditivo'!$K$1031,,,$C$3,))))</f>
        <v>0</v>
      </c>
      <c r="N316" s="158">
        <f t="shared" ca="1" si="30"/>
        <v>0</v>
      </c>
      <c r="O316" s="150">
        <f t="shared" ca="1" si="33"/>
        <v>0</v>
      </c>
      <c r="P316" s="150"/>
      <c r="Q316" s="100"/>
    </row>
    <row r="317" spans="1:17" ht="25.15" customHeight="1">
      <c r="A317" s="91"/>
      <c r="B317" s="94" t="str">
        <f>IF($H317="","",_xlfn.IFNA(MATCH($H317,Orçamento!U:U,)-5,""))</f>
        <v/>
      </c>
      <c r="C317" s="95" t="str">
        <f t="shared" si="31"/>
        <v/>
      </c>
      <c r="D317" s="95"/>
      <c r="F317" s="101" t="s">
        <v>2029</v>
      </c>
      <c r="G317" s="102" t="s">
        <v>2210</v>
      </c>
      <c r="H317" s="103" t="s">
        <v>2213</v>
      </c>
      <c r="I317" s="104" t="s">
        <v>2214</v>
      </c>
      <c r="J317" s="135" t="str">
        <f t="shared" ca="1" si="29"/>
        <v/>
      </c>
      <c r="K317" s="141" cm="1">
        <f t="array" aca="1" ref="K317" ca="1">IF($H317="",0,IF($B317="",0,SUM(IF(OFFSET(Orçamento!$U$5,$B317,,$C317,)=$H317,OFFSET(Orçamento!$H$5,$B317,,$C317,)*OFFSET(Orçamento!$T$5,$B317,,$C317,)))))</f>
        <v>0</v>
      </c>
      <c r="L317" s="132">
        <f t="shared" ca="1" si="32"/>
        <v>0</v>
      </c>
      <c r="M317" s="147">
        <f t="array" aca="1" ref="M317" ca="1">IF($H317="",0,SUM(IF(OFFSET('Solic. Aditivo'!$N$1031:$AG$1031,,,$C$3,)=$H317,OFFSET('Solic. Aditivo'!$N$1032:$AG$1032,,,$C$3,)*OFFSET('Solic. Aditivo'!$K$1031,,,$C$3,))))</f>
        <v>0</v>
      </c>
      <c r="N317" s="158">
        <f t="shared" ca="1" si="30"/>
        <v>0</v>
      </c>
      <c r="O317" s="150">
        <f t="shared" ca="1" si="33"/>
        <v>0</v>
      </c>
      <c r="P317" s="150"/>
      <c r="Q317" s="100"/>
    </row>
    <row r="318" spans="1:17" ht="25.15" customHeight="1">
      <c r="A318" s="91"/>
      <c r="B318" s="94" t="str">
        <f>IF($H318="","",_xlfn.IFNA(MATCH($H318,Orçamento!U:U,)-5,""))</f>
        <v/>
      </c>
      <c r="C318" s="95" t="str">
        <f t="shared" si="31"/>
        <v/>
      </c>
      <c r="D318" s="95"/>
      <c r="F318" s="101" t="s">
        <v>2029</v>
      </c>
      <c r="G318" s="102" t="s">
        <v>2210</v>
      </c>
      <c r="H318" s="103" t="s">
        <v>2215</v>
      </c>
      <c r="I318" s="104" t="s">
        <v>2216</v>
      </c>
      <c r="J318" s="135" t="str">
        <f t="shared" ca="1" si="29"/>
        <v/>
      </c>
      <c r="K318" s="141" cm="1">
        <f t="array" aca="1" ref="K318" ca="1">IF($H318="",0,IF($B318="",0,SUM(IF(OFFSET(Orçamento!$U$5,$B318,,$C318,)=$H318,OFFSET(Orçamento!$H$5,$B318,,$C318,)*OFFSET(Orçamento!$T$5,$B318,,$C318,)))))</f>
        <v>0</v>
      </c>
      <c r="L318" s="132">
        <f t="shared" ca="1" si="32"/>
        <v>0</v>
      </c>
      <c r="M318" s="147">
        <f t="array" aca="1" ref="M318" ca="1">IF($H318="",0,SUM(IF(OFFSET('Solic. Aditivo'!$N$1031:$AG$1031,,,$C$3,)=$H318,OFFSET('Solic. Aditivo'!$N$1032:$AG$1032,,,$C$3,)*OFFSET('Solic. Aditivo'!$K$1031,,,$C$3,))))</f>
        <v>0</v>
      </c>
      <c r="N318" s="158">
        <f t="shared" ca="1" si="30"/>
        <v>0</v>
      </c>
      <c r="O318" s="150">
        <f t="shared" ca="1" si="33"/>
        <v>0</v>
      </c>
      <c r="P318" s="150"/>
      <c r="Q318" s="100"/>
    </row>
    <row r="319" spans="1:17" ht="25.15" customHeight="1">
      <c r="A319" s="91"/>
      <c r="B319" s="94" t="str">
        <f>IF($H319="","",_xlfn.IFNA(MATCH($H319,Orçamento!U:U,)-5,""))</f>
        <v/>
      </c>
      <c r="C319" s="95" t="str">
        <f t="shared" si="31"/>
        <v/>
      </c>
      <c r="D319" s="95"/>
      <c r="F319" s="101" t="s">
        <v>2029</v>
      </c>
      <c r="G319" s="102" t="s">
        <v>2210</v>
      </c>
      <c r="H319" s="103" t="s">
        <v>2217</v>
      </c>
      <c r="I319" s="104" t="s">
        <v>2218</v>
      </c>
      <c r="J319" s="135" t="str">
        <f t="shared" ca="1" si="29"/>
        <v/>
      </c>
      <c r="K319" s="141" cm="1">
        <f t="array" aca="1" ref="K319" ca="1">IF($H319="",0,IF($B319="",0,SUM(IF(OFFSET(Orçamento!$U$5,$B319,,$C319,)=$H319,OFFSET(Orçamento!$H$5,$B319,,$C319,)*OFFSET(Orçamento!$T$5,$B319,,$C319,)))))</f>
        <v>0</v>
      </c>
      <c r="L319" s="132">
        <f t="shared" ca="1" si="32"/>
        <v>0</v>
      </c>
      <c r="M319" s="147">
        <f t="array" aca="1" ref="M319" ca="1">IF($H319="",0,SUM(IF(OFFSET('Solic. Aditivo'!$N$1031:$AG$1031,,,$C$3,)=$H319,OFFSET('Solic. Aditivo'!$N$1032:$AG$1032,,,$C$3,)*OFFSET('Solic. Aditivo'!$K$1031,,,$C$3,))))</f>
        <v>0</v>
      </c>
      <c r="N319" s="158">
        <f t="shared" ca="1" si="30"/>
        <v>0</v>
      </c>
      <c r="O319" s="150">
        <f t="shared" ca="1" si="33"/>
        <v>0</v>
      </c>
      <c r="P319" s="150"/>
      <c r="Q319" s="100"/>
    </row>
    <row r="320" spans="1:17" ht="25.15" customHeight="1">
      <c r="A320" s="91"/>
      <c r="B320" s="94" t="str">
        <f>IF($H320="","",_xlfn.IFNA(MATCH($H320,Orçamento!U:U,)-5,""))</f>
        <v/>
      </c>
      <c r="C320" s="95" t="str">
        <f t="shared" si="31"/>
        <v/>
      </c>
      <c r="D320" s="95"/>
      <c r="F320" s="101" t="s">
        <v>2029</v>
      </c>
      <c r="G320" s="97" t="s">
        <v>2219</v>
      </c>
      <c r="H320" s="159"/>
      <c r="I320" s="105" t="s">
        <v>2206</v>
      </c>
      <c r="J320" s="136" t="str">
        <f t="shared" ca="1" si="29"/>
        <v/>
      </c>
      <c r="K320" s="140" cm="1">
        <f t="array" aca="1" ref="K320" ca="1">IF($H320="",0,IF($B320="",0,SUM(IF(OFFSET(Orçamento!$U$5,$B320,,$C320,)=$H320,OFFSET(Orçamento!$H$5,$B320,,$C320,)*OFFSET(Orçamento!$T$5,$B320,,$C320,)))))</f>
        <v>0</v>
      </c>
      <c r="L320" s="131">
        <f t="shared" ca="1" si="32"/>
        <v>0</v>
      </c>
      <c r="M320" s="146">
        <f t="array" aca="1" ref="M320" ca="1">IF($H320="",0,SUM(IF(OFFSET('Solic. Aditivo'!$N$1031:$AG$1031,,,$C$3,)=$H320,OFFSET('Solic. Aditivo'!$N$1032:$AG$1032,,,$C$3,)*OFFSET('Solic. Aditivo'!$K$1031,,,$C$3,))))</f>
        <v>0</v>
      </c>
      <c r="N320" s="155">
        <f t="shared" ca="1" si="30"/>
        <v>0</v>
      </c>
      <c r="O320" s="149">
        <f t="shared" ca="1" si="33"/>
        <v>0</v>
      </c>
      <c r="P320" s="149"/>
      <c r="Q320" s="100"/>
    </row>
    <row r="321" spans="1:17" ht="25.15" customHeight="1">
      <c r="A321" s="91"/>
      <c r="B321" s="94">
        <f>IF($H321="","",_xlfn.IFNA(MATCH($H321,Orçamento!U:U,)-5,""))</f>
        <v>4441</v>
      </c>
      <c r="C321" s="95">
        <f t="shared" si="31"/>
        <v>102</v>
      </c>
      <c r="D321" s="95"/>
      <c r="F321" s="101" t="s">
        <v>2029</v>
      </c>
      <c r="G321" s="102" t="s">
        <v>2220</v>
      </c>
      <c r="H321" s="103" t="s">
        <v>2211</v>
      </c>
      <c r="I321" s="104" t="s">
        <v>2212</v>
      </c>
      <c r="J321" s="135" t="str">
        <f t="shared" ca="1" si="29"/>
        <v/>
      </c>
      <c r="K321" s="141" cm="1">
        <f t="array" aca="1" ref="K321" ca="1">IF($H321="",0,IF($B321="",0,SUM(IF(OFFSET(Orçamento!$U$5,$B321,,$C321,)=$H321,OFFSET(Orçamento!$H$5,$B321,,$C321,)*OFFSET(Orçamento!$T$5,$B321,,$C321,)))))</f>
        <v>0</v>
      </c>
      <c r="L321" s="132">
        <f t="shared" ca="1" si="32"/>
        <v>0</v>
      </c>
      <c r="M321" s="147">
        <f t="array" aca="1" ref="M321" ca="1">IF($H321="",0,SUM(IF(OFFSET('Solic. Aditivo'!$N$1031:$AG$1031,,,$C$3,)=$H321,OFFSET('Solic. Aditivo'!$N$1032:$AG$1032,,,$C$3,)*OFFSET('Solic. Aditivo'!$K$1031,,,$C$3,))))</f>
        <v>0</v>
      </c>
      <c r="N321" s="158">
        <f t="shared" ca="1" si="30"/>
        <v>0</v>
      </c>
      <c r="O321" s="150">
        <f t="shared" ca="1" si="33"/>
        <v>0</v>
      </c>
      <c r="P321" s="150"/>
      <c r="Q321" s="100"/>
    </row>
    <row r="322" spans="1:17" ht="25.15" customHeight="1">
      <c r="A322" s="91"/>
      <c r="B322" s="94" t="str">
        <f>IF($H322="","",_xlfn.IFNA(MATCH($H322,Orçamento!U:U,)-5,""))</f>
        <v/>
      </c>
      <c r="C322" s="95" t="str">
        <f t="shared" si="31"/>
        <v/>
      </c>
      <c r="D322" s="95"/>
      <c r="F322" s="101" t="s">
        <v>2029</v>
      </c>
      <c r="G322" s="102" t="s">
        <v>2220</v>
      </c>
      <c r="H322" s="103" t="s">
        <v>2213</v>
      </c>
      <c r="I322" s="104" t="s">
        <v>2214</v>
      </c>
      <c r="J322" s="135" t="str">
        <f t="shared" ca="1" si="29"/>
        <v/>
      </c>
      <c r="K322" s="141" cm="1">
        <f t="array" aca="1" ref="K322" ca="1">IF($H322="",0,IF($B322="",0,SUM(IF(OFFSET(Orçamento!$U$5,$B322,,$C322,)=$H322,OFFSET(Orçamento!$H$5,$B322,,$C322,)*OFFSET(Orçamento!$T$5,$B322,,$C322,)))))</f>
        <v>0</v>
      </c>
      <c r="L322" s="132">
        <f t="shared" ca="1" si="32"/>
        <v>0</v>
      </c>
      <c r="M322" s="147">
        <f t="array" aca="1" ref="M322" ca="1">IF($H322="",0,SUM(IF(OFFSET('Solic. Aditivo'!$N$1031:$AG$1031,,,$C$3,)=$H322,OFFSET('Solic. Aditivo'!$N$1032:$AG$1032,,,$C$3,)*OFFSET('Solic. Aditivo'!$K$1031,,,$C$3,))))</f>
        <v>0</v>
      </c>
      <c r="N322" s="158">
        <f t="shared" ca="1" si="30"/>
        <v>0</v>
      </c>
      <c r="O322" s="150">
        <f t="shared" ca="1" si="33"/>
        <v>0</v>
      </c>
      <c r="P322" s="150"/>
      <c r="Q322" s="100"/>
    </row>
    <row r="323" spans="1:17" ht="25.15" customHeight="1">
      <c r="A323" s="91"/>
      <c r="B323" s="94" t="str">
        <f>IF($H323="","",_xlfn.IFNA(MATCH($H323,Orçamento!U:U,)-5,""))</f>
        <v/>
      </c>
      <c r="C323" s="95" t="str">
        <f t="shared" si="31"/>
        <v/>
      </c>
      <c r="D323" s="95"/>
      <c r="F323" s="101" t="s">
        <v>2029</v>
      </c>
      <c r="G323" s="102" t="s">
        <v>2220</v>
      </c>
      <c r="H323" s="103" t="s">
        <v>2215</v>
      </c>
      <c r="I323" s="104" t="s">
        <v>2216</v>
      </c>
      <c r="J323" s="135" t="str">
        <f t="shared" ca="1" si="29"/>
        <v/>
      </c>
      <c r="K323" s="141" cm="1">
        <f t="array" aca="1" ref="K323" ca="1">IF($H323="",0,IF($B323="",0,SUM(IF(OFFSET(Orçamento!$U$5,$B323,,$C323,)=$H323,OFFSET(Orçamento!$H$5,$B323,,$C323,)*OFFSET(Orçamento!$T$5,$B323,,$C323,)))))</f>
        <v>0</v>
      </c>
      <c r="L323" s="132">
        <f t="shared" ca="1" si="32"/>
        <v>0</v>
      </c>
      <c r="M323" s="147">
        <f t="array" aca="1" ref="M323" ca="1">IF($H323="",0,SUM(IF(OFFSET('Solic. Aditivo'!$N$1031:$AG$1031,,,$C$3,)=$H323,OFFSET('Solic. Aditivo'!$N$1032:$AG$1032,,,$C$3,)*OFFSET('Solic. Aditivo'!$K$1031,,,$C$3,))))</f>
        <v>0</v>
      </c>
      <c r="N323" s="158">
        <f t="shared" ca="1" si="30"/>
        <v>0</v>
      </c>
      <c r="O323" s="150">
        <f t="shared" ca="1" si="33"/>
        <v>0</v>
      </c>
      <c r="P323" s="150"/>
      <c r="Q323" s="100"/>
    </row>
    <row r="324" spans="1:17" ht="25.15" customHeight="1">
      <c r="A324" s="91"/>
      <c r="B324" s="94" t="str">
        <f>IF($H324="","",_xlfn.IFNA(MATCH($H324,Orçamento!U:U,)-5,""))</f>
        <v/>
      </c>
      <c r="C324" s="95" t="str">
        <f t="shared" si="31"/>
        <v/>
      </c>
      <c r="D324" s="95"/>
      <c r="F324" s="106" t="s">
        <v>2029</v>
      </c>
      <c r="G324" s="97" t="s">
        <v>2219</v>
      </c>
      <c r="H324" s="159"/>
      <c r="I324" s="105" t="s">
        <v>2221</v>
      </c>
      <c r="J324" s="136" t="str">
        <f t="shared" ca="1" si="29"/>
        <v/>
      </c>
      <c r="K324" s="140" cm="1">
        <f t="array" aca="1" ref="K324" ca="1">IF($H324="",0,IF($B324="",0,SUM(IF(OFFSET(Orçamento!$U$5,$B324,,$C324,)=$H324,OFFSET(Orçamento!$H$5,$B324,,$C324,)*OFFSET(Orçamento!$T$5,$B324,,$C324,)))))</f>
        <v>0</v>
      </c>
      <c r="L324" s="131">
        <f t="shared" ca="1" si="32"/>
        <v>0</v>
      </c>
      <c r="M324" s="146">
        <f t="array" aca="1" ref="M324" ca="1">IF($H324="",0,SUM(IF(OFFSET('Solic. Aditivo'!$N$1031:$AG$1031,,,$C$3,)=$H324,OFFSET('Solic. Aditivo'!$N$1032:$AG$1032,,,$C$3,)*OFFSET('Solic. Aditivo'!$K$1031,,,$C$3,))))</f>
        <v>0</v>
      </c>
      <c r="N324" s="155">
        <f t="shared" ca="1" si="30"/>
        <v>0</v>
      </c>
      <c r="O324" s="149">
        <f t="shared" ca="1" si="33"/>
        <v>0</v>
      </c>
      <c r="P324" s="149"/>
      <c r="Q324" s="100"/>
    </row>
    <row r="325" spans="1:17" ht="25.15" customHeight="1">
      <c r="A325" s="91"/>
      <c r="B325" s="94" t="str">
        <f>IF($H325="","",_xlfn.IFNA(MATCH($H325,Orçamento!U:U,)-5,""))</f>
        <v/>
      </c>
      <c r="C325" s="95" t="str">
        <f t="shared" si="31"/>
        <v/>
      </c>
      <c r="D325" s="95"/>
      <c r="F325" s="101" t="s">
        <v>2029</v>
      </c>
      <c r="G325" s="102" t="s">
        <v>2220</v>
      </c>
      <c r="H325" s="103" t="s">
        <v>2222</v>
      </c>
      <c r="I325" s="104" t="s">
        <v>2223</v>
      </c>
      <c r="J325" s="135" t="str">
        <f t="shared" ca="1" si="29"/>
        <v/>
      </c>
      <c r="K325" s="141" cm="1">
        <f t="array" aca="1" ref="K325" ca="1">IF($H325="",0,IF($B325="",0,SUM(IF(OFFSET(Orçamento!$U$5,$B325,,$C325,)=$H325,OFFSET(Orçamento!$H$5,$B325,,$C325,)*OFFSET(Orçamento!$T$5,$B325,,$C325,)))))</f>
        <v>0</v>
      </c>
      <c r="L325" s="132">
        <f t="shared" ca="1" si="32"/>
        <v>0</v>
      </c>
      <c r="M325" s="147">
        <f t="array" aca="1" ref="M325" ca="1">IF($H325="",0,SUM(IF(OFFSET('Solic. Aditivo'!$N$1031:$AG$1031,,,$C$3,)=$H325,OFFSET('Solic. Aditivo'!$N$1032:$AG$1032,,,$C$3,)*OFFSET('Solic. Aditivo'!$K$1031,,,$C$3,))))</f>
        <v>0</v>
      </c>
      <c r="N325" s="158">
        <f t="shared" ca="1" si="30"/>
        <v>0</v>
      </c>
      <c r="O325" s="150">
        <f t="shared" ca="1" si="33"/>
        <v>0</v>
      </c>
      <c r="P325" s="150"/>
      <c r="Q325" s="100"/>
    </row>
    <row r="326" spans="1:17" ht="25.15" customHeight="1">
      <c r="A326" s="91"/>
      <c r="B326" s="94" t="str">
        <f>IF($H326="","",_xlfn.IFNA(MATCH($H326,Orçamento!U:U,)-5,""))</f>
        <v/>
      </c>
      <c r="C326" s="95" t="str">
        <f t="shared" si="31"/>
        <v/>
      </c>
      <c r="D326" s="95"/>
      <c r="F326" s="101" t="s">
        <v>2029</v>
      </c>
      <c r="G326" s="102" t="s">
        <v>2220</v>
      </c>
      <c r="H326" s="103" t="s">
        <v>2224</v>
      </c>
      <c r="I326" s="104" t="s">
        <v>2225</v>
      </c>
      <c r="J326" s="135" t="str">
        <f t="shared" ca="1" si="29"/>
        <v/>
      </c>
      <c r="K326" s="141" cm="1">
        <f t="array" aca="1" ref="K326" ca="1">IF($H326="",0,IF($B326="",0,SUM(IF(OFFSET(Orçamento!$U$5,$B326,,$C326,)=$H326,OFFSET(Orçamento!$H$5,$B326,,$C326,)*OFFSET(Orçamento!$T$5,$B326,,$C326,)))))</f>
        <v>0</v>
      </c>
      <c r="L326" s="132">
        <f t="shared" ca="1" si="32"/>
        <v>0</v>
      </c>
      <c r="M326" s="147">
        <f t="array" aca="1" ref="M326" ca="1">IF($H326="",0,SUM(IF(OFFSET('Solic. Aditivo'!$N$1031:$AG$1031,,,$C$3,)=$H326,OFFSET('Solic. Aditivo'!$N$1032:$AG$1032,,,$C$3,)*OFFSET('Solic. Aditivo'!$K$1031,,,$C$3,))))</f>
        <v>0</v>
      </c>
      <c r="N326" s="158">
        <f t="shared" ca="1" si="30"/>
        <v>0</v>
      </c>
      <c r="O326" s="150">
        <f t="shared" ca="1" si="33"/>
        <v>0</v>
      </c>
      <c r="P326" s="150"/>
      <c r="Q326" s="100"/>
    </row>
    <row r="327" spans="1:17" ht="3" customHeight="1">
      <c r="A327" s="91"/>
      <c r="F327" s="74"/>
      <c r="G327" s="74"/>
      <c r="H327" s="74"/>
      <c r="J327" s="137" t="s">
        <v>142</v>
      </c>
      <c r="K327" s="142"/>
      <c r="L327" s="127"/>
      <c r="M327" s="86"/>
      <c r="N327" s="107"/>
      <c r="O327" s="86"/>
      <c r="P327" s="86"/>
    </row>
    <row r="328" spans="1:17" s="111" customFormat="1" ht="3" customHeight="1" thickBot="1">
      <c r="A328" s="108"/>
      <c r="B328" s="109"/>
      <c r="C328" s="109"/>
      <c r="D328" s="109"/>
      <c r="E328" s="109"/>
      <c r="F328" s="110"/>
      <c r="G328" s="110"/>
      <c r="H328" s="110"/>
      <c r="I328" s="110"/>
      <c r="J328" s="138" t="s">
        <v>142</v>
      </c>
      <c r="K328" s="143"/>
      <c r="L328" s="128"/>
      <c r="M328" s="109"/>
      <c r="N328" s="110"/>
      <c r="O328" s="109"/>
      <c r="P328" s="109"/>
    </row>
    <row r="329" spans="1:17">
      <c r="K329" s="144"/>
      <c r="O329" s="75"/>
      <c r="P329" s="75"/>
    </row>
    <row r="409" ht="3.75" customHeight="1"/>
  </sheetData>
  <sheetProtection algorithmName="SHA-512" hashValue="nYkffxv3xQ4CskxMNi3HoCSp7XZyN2pLGLPwbAs726B2QgLbR+q/LNJaA7+VkJaAu34g5G+mKfHfNHJpoYp3LA==" saltValue="FSOhQbQxiNOzv4Nmk4ROcQ==" spinCount="100000" sheet="1" autoFilter="0"/>
  <protectedRanges>
    <protectedRange sqref="P1:P1048576" name="Intervalo1"/>
  </protectedRanges>
  <autoFilter ref="G5:P328" xr:uid="{0654FEDE-F8D8-F74B-BBC6-EFC552C0C976}"/>
  <mergeCells count="3">
    <mergeCell ref="J2:J4"/>
    <mergeCell ref="O2:O3"/>
    <mergeCell ref="P2:P3"/>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3CCA-BD15-4333-B45D-0DD204A1BA08}">
  <dimension ref="B1:M1571"/>
  <sheetViews>
    <sheetView showGridLines="0" zoomScaleNormal="100" workbookViewId="0">
      <pane ySplit="2" topLeftCell="A817" activePane="bottomLeft" state="frozen"/>
      <selection activeCell="Z34" sqref="Z34"/>
      <selection pane="bottomLeft" activeCell="H2" sqref="H1:H1048576"/>
    </sheetView>
  </sheetViews>
  <sheetFormatPr defaultColWidth="8.7109375" defaultRowHeight="16.5" customHeight="1"/>
  <cols>
    <col min="1" max="1" width="0.42578125" style="18" customWidth="1"/>
    <col min="2" max="2" width="1.140625" style="18" customWidth="1"/>
    <col min="3" max="3" width="10.42578125" style="18" bestFit="1" customWidth="1"/>
    <col min="4" max="4" width="56.42578125" style="18" customWidth="1"/>
    <col min="5" max="5" width="5.42578125" style="20" customWidth="1"/>
    <col min="6" max="6" width="16.42578125" style="19" customWidth="1"/>
    <col min="7" max="7" width="15.140625" style="19" customWidth="1"/>
    <col min="8" max="8" width="16.42578125" style="19" customWidth="1"/>
    <col min="9" max="16384" width="8.7109375" style="18"/>
  </cols>
  <sheetData>
    <row r="1" spans="2:13" ht="31.15" customHeight="1">
      <c r="C1" s="58">
        <f>MAX($B:$B)</f>
        <v>0</v>
      </c>
      <c r="D1" s="1038" t="s">
        <v>2226</v>
      </c>
      <c r="E1" s="1038"/>
      <c r="F1" s="1038"/>
      <c r="G1" s="1038"/>
      <c r="H1" s="1038"/>
    </row>
    <row r="2" spans="2:13" ht="22.5" customHeight="1">
      <c r="C2" s="56" t="s">
        <v>145</v>
      </c>
      <c r="D2" s="56" t="s">
        <v>27</v>
      </c>
      <c r="E2" s="56" t="s">
        <v>2227</v>
      </c>
      <c r="F2" s="57" t="s">
        <v>2228</v>
      </c>
      <c r="G2" s="57" t="s">
        <v>2229</v>
      </c>
      <c r="H2" s="57" t="s">
        <v>2230</v>
      </c>
    </row>
    <row r="3" spans="2:13" ht="16.5" customHeight="1">
      <c r="B3" s="18">
        <f>IF(_xlfn.IFNA(MATCH($C3&amp;" - Mapa",Orçamento!$J$6:$J$5399,),0)&gt;0,MAX($B$2:B2)+1,0)</f>
        <v>0</v>
      </c>
      <c r="C3" s="18" t="s">
        <v>4199</v>
      </c>
      <c r="D3" s="18">
        <f>VLOOKUP(C3,Orçamento!N:O,2,0)</f>
        <v>0</v>
      </c>
      <c r="E3" s="22" t="str">
        <f>VLOOKUP(C3,Orçamento!N:Q,4,0)</f>
        <v>vb</v>
      </c>
      <c r="F3" s="19" cm="1">
        <f t="array" ref="F3">SUM(IF(Orçamento!$K$5:$K$5190="",IF(Orçamento!$N$5:$N$5190=$C3,Orçamento!$R$5:$R$5190)))</f>
        <v>0</v>
      </c>
      <c r="G3" s="19">
        <f t="shared" ref="G3:G66" si="0">IF(F3=0,0,H3/F3)</f>
        <v>0</v>
      </c>
      <c r="H3" s="19" cm="1">
        <f t="array" ref="H3">SUM(IF(Orçamento!$K$5:$K$5190="",IF(Orçamento!$N$5:$N$5190=$C3,Orçamento!$T$5:$T$5190)))</f>
        <v>0</v>
      </c>
      <c r="K3" s="177"/>
    </row>
    <row r="4" spans="2:13" ht="16.899999999999999" customHeight="1">
      <c r="B4" s="18">
        <f>IF(_xlfn.IFNA(MATCH($C4&amp;" - Mapa",Orçamento!$J$6:$J$5399,),0)&gt;0,MAX($B$2:B3)+1,0)</f>
        <v>0</v>
      </c>
      <c r="C4" s="18" t="s">
        <v>568</v>
      </c>
      <c r="D4" s="18" t="str">
        <f>VLOOKUP(C4,Orçamento!N:O,2,0)</f>
        <v>Abrigo de hidrantes - caixa metálica de 90x60x17cm - sobrepor - (NBR 13714)</v>
      </c>
      <c r="E4" s="22" t="str">
        <f>VLOOKUP(C4,Orçamento!N:Q,4,0)</f>
        <v>un</v>
      </c>
      <c r="F4" s="19" cm="1">
        <f t="array" ref="F4">SUM(IF(Orçamento!$K$5:$K$5190="",IF(Orçamento!$N$5:$N$5190=$C4,Orçamento!$R$5:$R$5190)))</f>
        <v>56</v>
      </c>
      <c r="G4" s="19">
        <f t="shared" si="0"/>
        <v>350</v>
      </c>
      <c r="H4" s="19" cm="1">
        <f t="array" ref="H4">SUM(IF(Orçamento!$K$5:$K$5190="",IF(Orçamento!$N$5:$N$5190=$C4,Orçamento!$T$5:$T$5190)))</f>
        <v>19600</v>
      </c>
      <c r="K4" s="177"/>
    </row>
    <row r="5" spans="2:13" ht="16.899999999999999" customHeight="1">
      <c r="B5" s="18">
        <f>IF(_xlfn.IFNA(MATCH($C5&amp;" - Mapa",Orçamento!$J$6:$J$5399,),0)&gt;0,MAX($B$2:B4)+1,0)</f>
        <v>0</v>
      </c>
      <c r="C5" s="18" t="s">
        <v>4031</v>
      </c>
      <c r="D5" s="18" t="str">
        <f>VLOOKUP(C5,Orçamento!N:O,2,0)</f>
        <v>Acabamento para registro C23 Cromado</v>
      </c>
      <c r="E5" s="22" t="str">
        <f>VLOOKUP(C5,Orçamento!N:Q,4,0)</f>
        <v>un</v>
      </c>
      <c r="F5" s="19" cm="1">
        <f t="array" ref="F5">SUM(IF(Orçamento!$K$5:$K$5190="",IF(Orçamento!$N$5:$N$5190=$C5,Orçamento!$R$5:$R$5190)))</f>
        <v>1116</v>
      </c>
      <c r="G5" s="19">
        <f t="shared" si="0"/>
        <v>15</v>
      </c>
      <c r="H5" s="19" cm="1">
        <f t="array" ref="H5">SUM(IF(Orçamento!$K$5:$K$5190="",IF(Orçamento!$N$5:$N$5190=$C5,Orçamento!$T$5:$T$5190)))</f>
        <v>16740</v>
      </c>
      <c r="K5" s="177"/>
    </row>
    <row r="6" spans="2:13" ht="16.5" customHeight="1">
      <c r="B6" s="18">
        <f>IF(_xlfn.IFNA(MATCH($C6&amp;" - Mapa",Orçamento!$J$6:$J$5399,),0)&gt;0,MAX($B$2:B5)+1,0)</f>
        <v>0</v>
      </c>
      <c r="C6" s="18" t="s">
        <v>1593</v>
      </c>
      <c r="D6" s="18" t="str">
        <f>VLOOKUP(C6,Orçamento!N:O,2,0)</f>
        <v>Acensão Cremalheira Acensão</v>
      </c>
      <c r="E6" s="22" t="str">
        <f>VLOOKUP(C6,Orçamento!N:Q,4,0)</f>
        <v>mês</v>
      </c>
      <c r="F6" s="19" cm="1">
        <f t="array" ref="F6">SUM(IF(Orçamento!$K$5:$K$5190="",IF(Orçamento!$N$5:$N$5190=$C6,Orçamento!$R$5:$R$5190)))</f>
        <v>0</v>
      </c>
      <c r="G6" s="19">
        <f t="shared" si="0"/>
        <v>0</v>
      </c>
      <c r="H6" s="19" cm="1">
        <f t="array" ref="H6">SUM(IF(Orçamento!$K$5:$K$5190="",IF(Orçamento!$N$5:$N$5190=$C6,Orçamento!$T$5:$T$5190)))</f>
        <v>0</v>
      </c>
      <c r="K6" s="177"/>
    </row>
    <row r="7" spans="2:13" ht="16.5" customHeight="1">
      <c r="B7" s="18">
        <f>IF(_xlfn.IFNA(MATCH($C7&amp;" - Mapa",Orçamento!$J$6:$J$5399,),0)&gt;0,MAX($B$2:B6)+1,0)</f>
        <v>0</v>
      </c>
      <c r="C7" s="18" t="s">
        <v>440</v>
      </c>
      <c r="D7" s="18" t="str">
        <f>VLOOKUP(C7,Orçamento!N:O,2,0)</f>
        <v>Acerto e compactação de terreno (Radier)</v>
      </c>
      <c r="E7" s="22" t="str">
        <f>VLOOKUP(C7,Orçamento!N:Q,4,0)</f>
        <v>m²</v>
      </c>
      <c r="F7" s="19" cm="1">
        <f t="array" ref="F7">SUM(IF(Orçamento!$K$5:$K$5190="",IF(Orçamento!$N$5:$N$5190=$C7,Orçamento!$R$5:$R$5190)))</f>
        <v>77.45</v>
      </c>
      <c r="G7" s="19">
        <f t="shared" si="0"/>
        <v>12</v>
      </c>
      <c r="H7" s="19" cm="1">
        <f t="array" ref="H7">SUM(IF(Orçamento!$K$5:$K$5190="",IF(Orçamento!$N$5:$N$5190=$C7,Orçamento!$T$5:$T$5190)))</f>
        <v>929.40000000000009</v>
      </c>
      <c r="K7" s="177"/>
    </row>
    <row r="8" spans="2:13" ht="16.5" customHeight="1">
      <c r="B8" s="18">
        <f>IF(_xlfn.IFNA(MATCH($C8&amp;" - Mapa",Orçamento!$J$6:$J$5399,),0)&gt;0,MAX($B$2:B7)+1,0)</f>
        <v>0</v>
      </c>
      <c r="C8" s="18" t="s">
        <v>320</v>
      </c>
      <c r="D8" s="18" t="str">
        <f>VLOOKUP(C8,Orçamento!N:O,2,0)</f>
        <v>Aço CA50 10,0mm - Para Corte e dobra - (NBR 7480)</v>
      </c>
      <c r="E8" s="22" t="str">
        <f>VLOOKUP(C8,Orçamento!N:Q,4,0)</f>
        <v>kg</v>
      </c>
      <c r="F8" s="19" cm="1">
        <f t="array" ref="F8">SUM(IF(Orçamento!$K$5:$K$5190="",IF(Orçamento!$N$5:$N$5190=$C8,Orçamento!$R$5:$R$5190)))</f>
        <v>60384.822399999997</v>
      </c>
      <c r="G8" s="19">
        <f t="shared" si="0"/>
        <v>5.5999999999999988</v>
      </c>
      <c r="H8" s="19" cm="1">
        <f t="array" ref="H8">SUM(IF(Orçamento!$K$5:$K$5190="",IF(Orçamento!$N$5:$N$5190=$C8,Orçamento!$T$5:$T$5190)))</f>
        <v>338155.00543999992</v>
      </c>
      <c r="K8" s="177"/>
    </row>
    <row r="9" spans="2:13" ht="16.5" customHeight="1">
      <c r="B9" s="18">
        <f>IF(_xlfn.IFNA(MATCH($C9&amp;" - Mapa",Orçamento!$J$6:$J$5399,),0)&gt;0,MAX($B$2:B8)+1,0)</f>
        <v>0</v>
      </c>
      <c r="C9" s="18" t="s">
        <v>455</v>
      </c>
      <c r="D9" s="18" t="str">
        <f>VLOOKUP(C9,Orçamento!N:O,2,0)</f>
        <v>Aço CA50 12,5mm - Para Corte e dobra - (NBR 7480)</v>
      </c>
      <c r="E9" s="22" t="str">
        <f>VLOOKUP(C9,Orçamento!N:Q,4,0)</f>
        <v>kg</v>
      </c>
      <c r="F9" s="19" cm="1">
        <f t="array" ref="F9">SUM(IF(Orçamento!$K$5:$K$5190="",IF(Orçamento!$N$5:$N$5190=$C9,Orçamento!$R$5:$R$5190)))</f>
        <v>33273.089732</v>
      </c>
      <c r="G9" s="19">
        <f t="shared" si="0"/>
        <v>5.5</v>
      </c>
      <c r="H9" s="19" cm="1">
        <f t="array" ref="H9">SUM(IF(Orçamento!$K$5:$K$5190="",IF(Orçamento!$N$5:$N$5190=$C9,Orçamento!$T$5:$T$5190)))</f>
        <v>183001.99352600001</v>
      </c>
      <c r="K9" s="177"/>
    </row>
    <row r="10" spans="2:13" ht="16.5" customHeight="1">
      <c r="B10" s="18">
        <f>IF(_xlfn.IFNA(MATCH($C10&amp;" - Mapa",Orçamento!$J$6:$J$5399,),0)&gt;0,MAX($B$2:B9)+1,0)</f>
        <v>0</v>
      </c>
      <c r="C10" s="18" t="s">
        <v>408</v>
      </c>
      <c r="D10" s="18" t="str">
        <f>VLOOKUP(C10,Orçamento!N:O,2,0)</f>
        <v>Aço CA50 16,0mm - Para Corte e dobra - (NBR 7480)</v>
      </c>
      <c r="E10" s="22" t="str">
        <f>VLOOKUP(C10,Orçamento!N:Q,4,0)</f>
        <v>kg</v>
      </c>
      <c r="F10" s="19" cm="1">
        <f t="array" ref="F10">SUM(IF(Orçamento!$K$5:$K$5190="",IF(Orçamento!$N$5:$N$5190=$C10,Orçamento!$R$5:$R$5190)))</f>
        <v>20171.084999999999</v>
      </c>
      <c r="G10" s="19">
        <f t="shared" si="0"/>
        <v>5.5</v>
      </c>
      <c r="H10" s="19" cm="1">
        <f t="array" ref="H10">SUM(IF(Orçamento!$K$5:$K$5190="",IF(Orçamento!$N$5:$N$5190=$C10,Orçamento!$T$5:$T$5190)))</f>
        <v>110940.9675</v>
      </c>
      <c r="K10" s="177"/>
    </row>
    <row r="11" spans="2:13" ht="16.5" customHeight="1">
      <c r="B11" s="18">
        <f>IF(_xlfn.IFNA(MATCH($C11&amp;" - Mapa",Orçamento!$J$6:$J$5399,),0)&gt;0,MAX($B$2:B10)+1,0)</f>
        <v>0</v>
      </c>
      <c r="C11" s="18" t="s">
        <v>621</v>
      </c>
      <c r="D11" s="18" t="str">
        <f>VLOOKUP(C11,Orçamento!N:O,2,0)</f>
        <v>Aço CA50 20,0mm - Para Corte e dobra - (NBR 7480)</v>
      </c>
      <c r="E11" s="22" t="str">
        <f>VLOOKUP(C11,Orçamento!N:Q,4,0)</f>
        <v>kg</v>
      </c>
      <c r="F11" s="19" cm="1">
        <f t="array" ref="F11">SUM(IF(Orçamento!$K$5:$K$5190="",IF(Orçamento!$N$5:$N$5190=$C11,Orçamento!$R$5:$R$5190)))</f>
        <v>15014.761</v>
      </c>
      <c r="G11" s="19">
        <f t="shared" si="0"/>
        <v>5.5</v>
      </c>
      <c r="H11" s="19" cm="1">
        <f t="array" ref="H11">SUM(IF(Orçamento!$K$5:$K$5190="",IF(Orçamento!$N$5:$N$5190=$C11,Orçamento!$T$5:$T$5190)))</f>
        <v>82581.185500000007</v>
      </c>
      <c r="K11" s="177"/>
    </row>
    <row r="12" spans="2:13" ht="16.5" customHeight="1">
      <c r="B12" s="18">
        <f>IF(_xlfn.IFNA(MATCH($C12&amp;" - Mapa",Orçamento!$J$6:$J$5399,),0)&gt;0,MAX($B$2:B11)+1,0)</f>
        <v>0</v>
      </c>
      <c r="C12" s="18" t="s">
        <v>2867</v>
      </c>
      <c r="D12" s="18" t="str">
        <f>VLOOKUP(C12,Orçamento!N:O,2,0)</f>
        <v>Aço CA50 25,0mm - Para Corte e dobra - (NBR 7480)</v>
      </c>
      <c r="E12" s="22" t="str">
        <f>VLOOKUP(C12,Orçamento!N:Q,4,0)</f>
        <v>kg</v>
      </c>
      <c r="F12" s="19" cm="1">
        <f t="array" ref="F12">SUM(IF(Orçamento!$K$5:$K$5190="",IF(Orçamento!$N$5:$N$5190=$C12,Orçamento!$R$5:$R$5190)))</f>
        <v>23528.959999999999</v>
      </c>
      <c r="G12" s="19">
        <f t="shared" si="0"/>
        <v>5.5</v>
      </c>
      <c r="H12" s="19" cm="1">
        <f t="array" ref="H12">SUM(IF(Orçamento!$K$5:$K$5190="",IF(Orçamento!$N$5:$N$5190=$C12,Orçamento!$T$5:$T$5190)))</f>
        <v>129409.28</v>
      </c>
      <c r="K12" s="177"/>
    </row>
    <row r="13" spans="2:13" ht="16.5" customHeight="1">
      <c r="B13" s="18">
        <f>IF(_xlfn.IFNA(MATCH($C13&amp;" - Mapa",Orçamento!$J$6:$J$5399,),0)&gt;0,MAX($B$2:B12)+1,0)</f>
        <v>0</v>
      </c>
      <c r="C13" s="23" t="s">
        <v>448</v>
      </c>
      <c r="D13" s="18" t="str">
        <f>VLOOKUP(C13,Orçamento!N:O,2,0)</f>
        <v>Aço CA50 6,3mm - Para Corte e dobra - (NBR 7480)</v>
      </c>
      <c r="E13" s="22" t="str">
        <f>VLOOKUP(C13,Orçamento!N:Q,4,0)</f>
        <v>kg</v>
      </c>
      <c r="F13" s="19" cm="1">
        <f t="array" ref="F13">SUM(IF(Orçamento!$K$5:$K$5190="",IF(Orçamento!$N$5:$N$5190=$C13,Orçamento!$R$5:$R$5190)))</f>
        <v>48489.633000000002</v>
      </c>
      <c r="G13" s="19">
        <f t="shared" si="0"/>
        <v>6.0000000000000009</v>
      </c>
      <c r="H13" s="19" cm="1">
        <f t="array" ref="H13">SUM(IF(Orçamento!$K$5:$K$5190="",IF(Orçamento!$N$5:$N$5190=$C13,Orçamento!$T$5:$T$5190)))</f>
        <v>290937.79800000007</v>
      </c>
      <c r="M13" s="21"/>
    </row>
    <row r="14" spans="2:13" ht="16.5" customHeight="1">
      <c r="B14" s="18">
        <f>IF(_xlfn.IFNA(MATCH($C14&amp;" - Mapa",Orçamento!$J$6:$J$5399,),0)&gt;0,MAX($B$2:B13)+1,0)</f>
        <v>0</v>
      </c>
      <c r="C14" s="18" t="s">
        <v>401</v>
      </c>
      <c r="D14" s="18" t="str">
        <f>VLOOKUP(C14,Orçamento!N:O,2,0)</f>
        <v>Aço CA50 8,0mm - Para Corte e dobra - (NBR 7480)</v>
      </c>
      <c r="E14" s="22" t="str">
        <f>VLOOKUP(C14,Orçamento!N:Q,4,0)</f>
        <v>kg</v>
      </c>
      <c r="F14" s="19" cm="1">
        <f t="array" ref="F14">SUM(IF(Orçamento!$K$5:$K$5190="",IF(Orçamento!$N$5:$N$5190=$C14,Orçamento!$R$5:$R$5190)))</f>
        <v>43724.781340000001</v>
      </c>
      <c r="G14" s="19">
        <f t="shared" si="0"/>
        <v>5.9999999999999991</v>
      </c>
      <c r="H14" s="19" cm="1">
        <f t="array" ref="H14">SUM(IF(Orçamento!$K$5:$K$5190="",IF(Orçamento!$N$5:$N$5190=$C14,Orçamento!$T$5:$T$5190)))</f>
        <v>262348.68803999998</v>
      </c>
    </row>
    <row r="15" spans="2:13" ht="16.5" customHeight="1">
      <c r="B15" s="18">
        <f>IF(_xlfn.IFNA(MATCH($C15&amp;" - Mapa",Orçamento!$J$6:$J$5399,),0)&gt;0,MAX($B$2:B14)+1,0)</f>
        <v>0</v>
      </c>
      <c r="C15" s="18" t="s">
        <v>635</v>
      </c>
      <c r="D15" s="18" t="str">
        <f>VLOOKUP(C15,Orçamento!N:O,2,0)</f>
        <v>Aço CA60 5,0mm - Para Corte e dobra - (NBR 7480)</v>
      </c>
      <c r="E15" s="22" t="str">
        <f>VLOOKUP(C15,Orçamento!N:Q,4,0)</f>
        <v>kg</v>
      </c>
      <c r="F15" s="19" cm="1">
        <f t="array" ref="F15">SUM(IF(Orçamento!$K$5:$K$5190="",IF(Orçamento!$N$5:$N$5190=$C15,Orçamento!$R$5:$R$5190)))</f>
        <v>39015.369999999995</v>
      </c>
      <c r="G15" s="19">
        <f t="shared" si="0"/>
        <v>6.900000000000003</v>
      </c>
      <c r="H15" s="19" cm="1">
        <f t="array" ref="H15">SUM(IF(Orçamento!$K$5:$K$5190="",IF(Orçamento!$N$5:$N$5190=$C15,Orçamento!$T$5:$T$5190)))</f>
        <v>269206.05300000007</v>
      </c>
      <c r="M15" s="21"/>
    </row>
    <row r="16" spans="2:13" ht="16.5" customHeight="1">
      <c r="B16" s="18">
        <f>IF(_xlfn.IFNA(MATCH($C16&amp;" - Mapa",Orçamento!$J$6:$J$5399,),0)&gt;0,MAX($B$2:B15)+1,0)</f>
        <v>0</v>
      </c>
      <c r="C16" s="18" t="s">
        <v>570</v>
      </c>
      <c r="D16" s="18" t="str">
        <f>VLOOKUP(C16,Orçamento!N:O,2,0)</f>
        <v>Adaptador storz tipo engate rápido 2.1/2”</v>
      </c>
      <c r="E16" s="22" t="str">
        <f>VLOOKUP(C16,Orçamento!N:Q,4,0)</f>
        <v>un</v>
      </c>
      <c r="F16" s="19" cm="1">
        <f t="array" ref="F16">SUM(IF(Orçamento!$K$5:$K$5190="",IF(Orçamento!$N$5:$N$5190=$C16,Orçamento!$R$5:$R$5190)))</f>
        <v>56</v>
      </c>
      <c r="G16" s="19">
        <f t="shared" si="0"/>
        <v>120</v>
      </c>
      <c r="H16" s="19" cm="1">
        <f t="array" ref="H16">SUM(IF(Orçamento!$K$5:$K$5190="",IF(Orçamento!$N$5:$N$5190=$C16,Orçamento!$T$5:$T$5190)))</f>
        <v>6720</v>
      </c>
      <c r="K16" s="177"/>
    </row>
    <row r="17" spans="2:13" ht="16.5" customHeight="1">
      <c r="B17" s="18">
        <f>IF(_xlfn.IFNA(MATCH($C17&amp;" - Mapa",Orçamento!$J$6:$J$5399,),0)&gt;0,MAX($B$2:B16)+1,0)</f>
        <v>0</v>
      </c>
      <c r="C17" s="18" t="s">
        <v>253</v>
      </c>
      <c r="D17" s="18" t="str">
        <f>VLOOKUP(C17,Orçamento!N:O,2,0)</f>
        <v>Adesivo a base de resina PVA</v>
      </c>
      <c r="E17" s="22" t="str">
        <f>VLOOKUP(C17,Orçamento!N:Q,4,0)</f>
        <v>kg</v>
      </c>
      <c r="F17" s="19" cm="1">
        <f t="array" ref="F17">SUM(IF(Orçamento!$K$5:$K$5190="",IF(Orçamento!$N$5:$N$5190=$C17,Orçamento!$R$5:$R$5190)))</f>
        <v>5289.0899999999983</v>
      </c>
      <c r="G17" s="19">
        <f t="shared" si="0"/>
        <v>9.0000000000000089</v>
      </c>
      <c r="H17" s="19" cm="1">
        <f t="array" ref="H17">SUM(IF(Orçamento!$K$5:$K$5190="",IF(Orçamento!$N$5:$N$5190=$C17,Orçamento!$T$5:$T$5190)))</f>
        <v>47601.810000000034</v>
      </c>
      <c r="K17" s="177"/>
    </row>
    <row r="18" spans="2:13" ht="16.5" customHeight="1">
      <c r="B18" s="18">
        <f>IF(_xlfn.IFNA(MATCH($C18&amp;" - Mapa",Orçamento!$J$6:$J$5399,),0)&gt;0,MAX($B$2:B17)+1,0)</f>
        <v>0</v>
      </c>
      <c r="C18" s="18" t="s">
        <v>1081</v>
      </c>
      <c r="D18" s="18" t="str">
        <f>VLOOKUP(C18,Orçamento!N:O,2,0)</f>
        <v>Adesivo de contato a base de poliuretando (PU) para piso de borracha</v>
      </c>
      <c r="E18" s="22" t="str">
        <f>VLOOKUP(C18,Orçamento!N:Q,4,0)</f>
        <v>kg</v>
      </c>
      <c r="F18" s="19" cm="1">
        <f t="array" ref="F18">SUM(IF(Orçamento!$K$5:$K$5190="",IF(Orçamento!$N$5:$N$5190=$C18,Orçamento!$R$5:$R$5190)))</f>
        <v>90.897800000000004</v>
      </c>
      <c r="G18" s="19">
        <f t="shared" si="0"/>
        <v>27.609999999999996</v>
      </c>
      <c r="H18" s="19" cm="1">
        <f t="array" ref="H18">SUM(IF(Orçamento!$K$5:$K$5190="",IF(Orçamento!$N$5:$N$5190=$C18,Orçamento!$T$5:$T$5190)))</f>
        <v>2509.6882579999997</v>
      </c>
      <c r="K18" s="177"/>
    </row>
    <row r="19" spans="2:13" ht="16.5" customHeight="1">
      <c r="B19" s="18">
        <f>IF(_xlfn.IFNA(MATCH($C19&amp;" - Mapa",Orçamento!$J$6:$J$5399,),0)&gt;0,MAX($B$2:B18)+1,0)</f>
        <v>0</v>
      </c>
      <c r="C19" s="18" t="s">
        <v>750</v>
      </c>
      <c r="D19" s="18" t="str">
        <f>VLOOKUP(C19,Orçamento!N:O,2,0)</f>
        <v>Adesivo estrutural bi componente base epoxi 1kg</v>
      </c>
      <c r="E19" s="22" t="str">
        <f>VLOOKUP(C19,Orçamento!N:Q,4,0)</f>
        <v>un</v>
      </c>
      <c r="F19" s="19" cm="1">
        <f t="array" ref="F19">SUM(IF(Orçamento!$K$5:$K$5190="",IF(Orçamento!$N$5:$N$5190=$C19,Orçamento!$R$5:$R$5190)))</f>
        <v>19.049613000000001</v>
      </c>
      <c r="G19" s="19">
        <f t="shared" si="0"/>
        <v>26.529999999999998</v>
      </c>
      <c r="H19" s="19" cm="1">
        <f t="array" ref="H19">SUM(IF(Orçamento!$K$5:$K$5190="",IF(Orçamento!$N$5:$N$5190=$C19,Orçamento!$T$5:$T$5190)))</f>
        <v>505.38623288999997</v>
      </c>
      <c r="K19" s="177"/>
    </row>
    <row r="20" spans="2:13" ht="16.5" customHeight="1">
      <c r="B20" s="18">
        <f>IF(_xlfn.IFNA(MATCH($C20&amp;" - Mapa",Orçamento!$J$6:$J$5399,),0)&gt;0,MAX($B$2:B19)+1,0)</f>
        <v>0</v>
      </c>
      <c r="C20" s="18" t="s">
        <v>1770</v>
      </c>
      <c r="D20" s="18" t="str">
        <f>VLOOKUP(C20,Orçamento!N:O,2,0)</f>
        <v>Alarme monitorado</v>
      </c>
      <c r="E20" s="22" t="str">
        <f>VLOOKUP(C20,Orçamento!N:Q,4,0)</f>
        <v>mês</v>
      </c>
      <c r="F20" s="19" cm="1">
        <f t="array" ref="F20">SUM(IF(Orçamento!$K$5:$K$5190="",IF(Orçamento!$N$5:$N$5190=$C20,Orçamento!$R$5:$R$5190)))</f>
        <v>16</v>
      </c>
      <c r="G20" s="19">
        <f t="shared" si="0"/>
        <v>3500</v>
      </c>
      <c r="H20" s="19" cm="1">
        <f t="array" ref="H20">SUM(IF(Orçamento!$K$5:$K$5190="",IF(Orçamento!$N$5:$N$5190=$C20,Orçamento!$T$5:$T$5190)))</f>
        <v>56000</v>
      </c>
      <c r="K20" s="177"/>
    </row>
    <row r="21" spans="2:13" ht="16.5" customHeight="1">
      <c r="B21" s="18">
        <f>IF(_xlfn.IFNA(MATCH($C21&amp;" - Mapa",Orçamento!$J$6:$J$5399,),0)&gt;0,MAX($B$2:B20)+1,0)</f>
        <v>0</v>
      </c>
      <c r="C21" s="18" t="s">
        <v>3020</v>
      </c>
      <c r="D21" s="18" t="str">
        <f>VLOOKUP(C21,Orçamento!N:O,2,0)</f>
        <v>Almoxarife (Salario, Encargos Sociais, Refeição e Transporte)</v>
      </c>
      <c r="E21" s="22" t="str">
        <f>VLOOKUP(C21,Orçamento!N:Q,4,0)</f>
        <v>mês</v>
      </c>
      <c r="F21" s="19" cm="1">
        <f t="array" ref="F21">SUM(IF(Orçamento!$K$5:$K$5190="",IF(Orçamento!$N$5:$N$5190=$C21,Orçamento!$R$5:$R$5190)))</f>
        <v>14</v>
      </c>
      <c r="G21" s="19">
        <f t="shared" si="0"/>
        <v>6175.7058142373353</v>
      </c>
      <c r="H21" s="19" cm="1">
        <f t="array" ref="H21">SUM(IF(Orçamento!$K$5:$K$5190="",IF(Orçamento!$N$5:$N$5190=$C21,Orçamento!$T$5:$T$5190)))</f>
        <v>86459.881399322694</v>
      </c>
      <c r="K21" s="177"/>
    </row>
    <row r="22" spans="2:13" ht="16.5" customHeight="1">
      <c r="B22" s="18">
        <f>IF(_xlfn.IFNA(MATCH($C22&amp;" - Mapa",Orçamento!$J$6:$J$5399,),0)&gt;0,MAX($B$2:B21)+1,0)</f>
        <v>0</v>
      </c>
      <c r="C22" s="18" t="s">
        <v>3022</v>
      </c>
      <c r="D22" s="18" t="str">
        <f>VLOOKUP(C22,Orçamento!N:O,2,0)</f>
        <v>Analista administrativo (Salario, Encargos Sociais, Refeição e Transporte)</v>
      </c>
      <c r="E22" s="22" t="str">
        <f>VLOOKUP(C22,Orçamento!N:Q,4,0)</f>
        <v>mês</v>
      </c>
      <c r="F22" s="19" cm="1">
        <f t="array" ref="F22">SUM(IF(Orçamento!$K$5:$K$5190="",IF(Orçamento!$N$5:$N$5190=$C22,Orçamento!$R$5:$R$5190)))</f>
        <v>0</v>
      </c>
      <c r="G22" s="19">
        <f t="shared" si="0"/>
        <v>0</v>
      </c>
      <c r="H22" s="19" cm="1">
        <f t="array" ref="H22">SUM(IF(Orçamento!$K$5:$K$5190="",IF(Orçamento!$N$5:$N$5190=$C22,Orçamento!$T$5:$T$5190)))</f>
        <v>0</v>
      </c>
      <c r="K22" s="177"/>
    </row>
    <row r="23" spans="2:13" ht="16.5" customHeight="1">
      <c r="B23" s="18">
        <f>IF(_xlfn.IFNA(MATCH($C23&amp;" - Mapa",Orçamento!$J$6:$J$5399,),0)&gt;0,MAX($B$2:B22)+1,0)</f>
        <v>0</v>
      </c>
      <c r="C23" s="18" t="s">
        <v>3854</v>
      </c>
      <c r="D23" s="18" t="str">
        <f>VLOOKUP(C23,Orçamento!N:O,2,0)</f>
        <v>Anel concreto para caixa Ø 120 x 50cm - sem fundo - Encaixe M/F- (NBR 8890)</v>
      </c>
      <c r="E23" s="22" t="str">
        <f>VLOOKUP(C23,Orçamento!N:Q,4,0)</f>
        <v>un</v>
      </c>
      <c r="F23" s="19" cm="1">
        <f t="array" ref="F23">SUM(IF(Orçamento!$K$5:$K$5190="",IF(Orçamento!$N$5:$N$5190=$C23,Orçamento!$R$5:$R$5190)))</f>
        <v>25</v>
      </c>
      <c r="G23" s="19">
        <f t="shared" si="0"/>
        <v>105</v>
      </c>
      <c r="H23" s="19" cm="1">
        <f t="array" ref="H23">SUM(IF(Orçamento!$K$5:$K$5190="",IF(Orçamento!$N$5:$N$5190=$C23,Orçamento!$T$5:$T$5190)))</f>
        <v>2625</v>
      </c>
      <c r="K23" s="177"/>
    </row>
    <row r="24" spans="2:13" ht="16.5" customHeight="1">
      <c r="B24" s="18">
        <f>IF(_xlfn.IFNA(MATCH($C24&amp;" - Mapa",Orçamento!$J$6:$J$5399,),0)&gt;0,MAX($B$2:B23)+1,0)</f>
        <v>0</v>
      </c>
      <c r="C24" s="18" t="s">
        <v>3845</v>
      </c>
      <c r="D24" s="18" t="str">
        <f>VLOOKUP(C24,Orçamento!N:O,2,0)</f>
        <v>Anel concreto para caixa Ø 60 x 50cm - sem fundo - Encaixe M/F- (NBR 8890)</v>
      </c>
      <c r="E24" s="22" t="str">
        <f>VLOOKUP(C24,Orçamento!N:Q,4,0)</f>
        <v>un</v>
      </c>
      <c r="F24" s="19" cm="1">
        <f t="array" ref="F24">SUM(IF(Orçamento!$K$5:$K$5190="",IF(Orçamento!$N$5:$N$5190=$C24,Orçamento!$R$5:$R$5190)))</f>
        <v>14</v>
      </c>
      <c r="G24" s="19">
        <f t="shared" si="0"/>
        <v>55</v>
      </c>
      <c r="H24" s="19" cm="1">
        <f t="array" ref="H24">SUM(IF(Orçamento!$K$5:$K$5190="",IF(Orçamento!$N$5:$N$5190=$C24,Orçamento!$T$5:$T$5190)))</f>
        <v>770</v>
      </c>
      <c r="K24" s="177"/>
    </row>
    <row r="25" spans="2:13" ht="16.5" customHeight="1">
      <c r="B25" s="18">
        <f>IF(_xlfn.IFNA(MATCH($C25&amp;" - Mapa",Orçamento!$J$6:$J$5399,),0)&gt;0,MAX($B$2:B24)+1,0)</f>
        <v>0</v>
      </c>
      <c r="C25" s="18" t="s">
        <v>3849</v>
      </c>
      <c r="D25" s="18" t="str">
        <f>VLOOKUP(C25,Orçamento!N:O,2,0)</f>
        <v>Anel concreto para caixa Ø 80 x 50cm - sem fundo - Encaixe M/F- (NBR 8890)</v>
      </c>
      <c r="E25" s="22" t="str">
        <f>VLOOKUP(C25,Orçamento!N:Q,4,0)</f>
        <v>un</v>
      </c>
      <c r="F25" s="19" cm="1">
        <f t="array" ref="F25">SUM(IF(Orçamento!$K$5:$K$5190="",IF(Orçamento!$N$5:$N$5190=$C25,Orçamento!$R$5:$R$5190)))</f>
        <v>93</v>
      </c>
      <c r="G25" s="19">
        <f t="shared" si="0"/>
        <v>65</v>
      </c>
      <c r="H25" s="19" cm="1">
        <f t="array" ref="H25">SUM(IF(Orçamento!$K$5:$K$5190="",IF(Orçamento!$N$5:$N$5190=$C25,Orçamento!$T$5:$T$5190)))</f>
        <v>6045</v>
      </c>
      <c r="K25" s="177"/>
    </row>
    <row r="26" spans="2:13" ht="16.5" customHeight="1">
      <c r="B26" s="18">
        <f>IF(_xlfn.IFNA(MATCH($C26&amp;" - Mapa",Orçamento!$J$6:$J$5399,),0)&gt;0,MAX($B$2:B25)+1,0)</f>
        <v>0</v>
      </c>
      <c r="C26" s="18" t="s">
        <v>524</v>
      </c>
      <c r="D26" s="18" t="str">
        <f>VLOOKUP(C26,Orçamento!N:O,2,0)</f>
        <v>Anel de concreto armado diâmetro 3,00 x0,50x0,07m - (NBR 8890)</v>
      </c>
      <c r="E26" s="22" t="str">
        <f>VLOOKUP(C26,Orçamento!N:Q,4,0)</f>
        <v>un</v>
      </c>
      <c r="F26" s="19" cm="1">
        <f t="array" ref="F26">SUM(IF(Orçamento!$K$5:$K$5190="",IF(Orçamento!$N$5:$N$5190=$C26,Orçamento!$R$5:$R$5190)))</f>
        <v>16.8</v>
      </c>
      <c r="G26" s="19">
        <f t="shared" si="0"/>
        <v>725</v>
      </c>
      <c r="H26" s="19" cm="1">
        <f t="array" ref="H26">SUM(IF(Orçamento!$K$5:$K$5190="",IF(Orçamento!$N$5:$N$5190=$C26,Orçamento!$T$5:$T$5190)))</f>
        <v>12180</v>
      </c>
      <c r="K26" s="177"/>
    </row>
    <row r="27" spans="2:13" ht="16.5" customHeight="1">
      <c r="B27" s="18">
        <f>IF(_xlfn.IFNA(MATCH($C27&amp;" - Mapa",Orçamento!$J$6:$J$5399,),0)&gt;0,MAX($B$2:B26)+1,0)</f>
        <v>0</v>
      </c>
      <c r="C27" s="18" t="s">
        <v>659</v>
      </c>
      <c r="D27" s="18" t="str">
        <f>VLOOKUP(C27,Orçamento!N:O,2,0)</f>
        <v>Aparelho de interfone</v>
      </c>
      <c r="E27" s="22" t="str">
        <f>VLOOKUP(C27,Orçamento!N:Q,4,0)</f>
        <v>un</v>
      </c>
      <c r="F27" s="19" cm="1">
        <f t="array" ref="F27">SUM(IF(Orçamento!$K$5:$K$5190="",IF(Orçamento!$N$5:$N$5190=$C27,Orçamento!$R$5:$R$5190)))</f>
        <v>405</v>
      </c>
      <c r="G27" s="19">
        <f t="shared" si="0"/>
        <v>55</v>
      </c>
      <c r="H27" s="19" cm="1">
        <f t="array" ref="H27">SUM(IF(Orçamento!$K$5:$K$5190="",IF(Orçamento!$N$5:$N$5190=$C27,Orçamento!$T$5:$T$5190)))</f>
        <v>22275</v>
      </c>
      <c r="K27" s="177"/>
    </row>
    <row r="28" spans="2:13" ht="16.5" customHeight="1">
      <c r="B28" s="18">
        <f>IF(_xlfn.IFNA(MATCH($C28&amp;" - Mapa",Orçamento!$J$6:$J$5399,),0)&gt;0,MAX($B$2:B27)+1,0)</f>
        <v>0</v>
      </c>
      <c r="C28" s="18" t="s">
        <v>1035</v>
      </c>
      <c r="D28" s="18" t="str">
        <f>VLOOKUP(C28,Orçamento!N:O,2,0)</f>
        <v>Aplicação de camada separadora para impermeabilização com manta</v>
      </c>
      <c r="E28" s="22" t="str">
        <f>VLOOKUP(C28,Orçamento!N:Q,4,0)</f>
        <v>m²</v>
      </c>
      <c r="F28" s="19" cm="1">
        <f t="array" ref="F28">SUM(IF(Orçamento!$K$5:$K$5190="",IF(Orçamento!$N$5:$N$5190=$C28,Orçamento!$R$5:$R$5190)))</f>
        <v>1295.8800000000001</v>
      </c>
      <c r="G28" s="19">
        <f t="shared" si="0"/>
        <v>2.5</v>
      </c>
      <c r="H28" s="19" cm="1">
        <f t="array" ref="H28">SUM(IF(Orçamento!$K$5:$K$5190="",IF(Orçamento!$N$5:$N$5190=$C28,Orçamento!$T$5:$T$5190)))</f>
        <v>3239.7000000000003</v>
      </c>
      <c r="K28" s="177"/>
    </row>
    <row r="29" spans="2:13" ht="16.5" customHeight="1">
      <c r="B29" s="18">
        <f>IF(_xlfn.IFNA(MATCH($C29&amp;" - Mapa",Orçamento!$J$6:$J$5399,),0)&gt;0,MAX($B$2:B28)+1,0)</f>
        <v>0</v>
      </c>
      <c r="C29" s="18" t="s">
        <v>2999</v>
      </c>
      <c r="D29" s="18" t="str">
        <f>VLOOKUP(C29,Orçamento!N:O,2,0)</f>
        <v>Aplicativo de controle tecnologico Concreto</v>
      </c>
      <c r="E29" s="22" t="str">
        <f>VLOOKUP(C29,Orçamento!N:Q,4,0)</f>
        <v>mês</v>
      </c>
      <c r="F29" s="19" cm="1">
        <f t="array" ref="F29">SUM(IF(Orçamento!$K$5:$K$5190="",IF(Orçamento!$N$5:$N$5190=$C29,Orçamento!$R$5:$R$5190)))</f>
        <v>8</v>
      </c>
      <c r="G29" s="19">
        <f t="shared" si="0"/>
        <v>509</v>
      </c>
      <c r="H29" s="19" cm="1">
        <f t="array" ref="H29">SUM(IF(Orçamento!$K$5:$K$5190="",IF(Orçamento!$N$5:$N$5190=$C29,Orçamento!$T$5:$T$5190)))</f>
        <v>4072</v>
      </c>
      <c r="K29" s="177"/>
    </row>
    <row r="30" spans="2:13" ht="16.5" customHeight="1">
      <c r="B30" s="18">
        <f>IF(_xlfn.IFNA(MATCH($C30&amp;" - Mapa",Orçamento!$J$6:$J$5399,),0)&gt;0,MAX($B$2:B29)+1,0)</f>
        <v>0</v>
      </c>
      <c r="C30" s="18" t="s">
        <v>3005</v>
      </c>
      <c r="D30" s="18" t="str">
        <f>VLOOKUP(C30,Orçamento!N:O,2,0)</f>
        <v>Aplicativo de registro de ponto eletrônico</v>
      </c>
      <c r="E30" s="22" t="str">
        <f>VLOOKUP(C30,Orçamento!N:Q,4,0)</f>
        <v>mês</v>
      </c>
      <c r="F30" s="19" cm="1">
        <f t="array" ref="F30">SUM(IF(Orçamento!$K$5:$K$5190="",IF(Orçamento!$N$5:$N$5190=$C30,Orçamento!$R$5:$R$5190)))</f>
        <v>14</v>
      </c>
      <c r="G30" s="19">
        <f t="shared" si="0"/>
        <v>120</v>
      </c>
      <c r="H30" s="19" cm="1">
        <f t="array" ref="H30">SUM(IF(Orçamento!$K$5:$K$5190="",IF(Orçamento!$N$5:$N$5190=$C30,Orçamento!$T$5:$T$5190)))</f>
        <v>1680</v>
      </c>
      <c r="K30" s="177"/>
    </row>
    <row r="31" spans="2:13" ht="16.5" customHeight="1">
      <c r="B31" s="18">
        <f>IF(_xlfn.IFNA(MATCH($C31&amp;" - Mapa",Orçamento!$J$6:$J$5399,),0)&gt;0,MAX($B$2:B30)+1,0)</f>
        <v>0</v>
      </c>
      <c r="C31" s="18" t="s">
        <v>3001</v>
      </c>
      <c r="D31" s="18" t="str">
        <f>VLOOKUP(C31,Orçamento!N:O,2,0)</f>
        <v>Aplicativo de Segurança do trabalho</v>
      </c>
      <c r="E31" s="22" t="str">
        <f>VLOOKUP(C31,Orçamento!N:Q,4,0)</f>
        <v>mês</v>
      </c>
      <c r="F31" s="19" cm="1">
        <f t="array" ref="F31">SUM(IF(Orçamento!$K$5:$K$5190="",IF(Orçamento!$N$5:$N$5190=$C31,Orçamento!$R$5:$R$5190)))</f>
        <v>14</v>
      </c>
      <c r="G31" s="19">
        <f t="shared" si="0"/>
        <v>440</v>
      </c>
      <c r="H31" s="19" cm="1">
        <f t="array" ref="H31">SUM(IF(Orçamento!$K$5:$K$5190="",IF(Orçamento!$N$5:$N$5190=$C31,Orçamento!$T$5:$T$5190)))</f>
        <v>6160</v>
      </c>
      <c r="K31" s="177"/>
    </row>
    <row r="32" spans="2:13" ht="16.5" customHeight="1">
      <c r="B32" s="18">
        <f>IF(_xlfn.IFNA(MATCH($C32&amp;" - Mapa",Orçamento!$J$6:$J$5399,),0)&gt;0,MAX($B$2:B31)+1,0)</f>
        <v>0</v>
      </c>
      <c r="C32" s="18" t="s">
        <v>1787</v>
      </c>
      <c r="D32" s="18" t="str">
        <f>VLOOKUP(C32,Orçamento!N:O,2,0)</f>
        <v>Aplicativo Gestão de Documentos Legais e Fiscais</v>
      </c>
      <c r="E32" s="22" t="str">
        <f>VLOOKUP(C32,Orçamento!N:Q,4,0)</f>
        <v>vb</v>
      </c>
      <c r="F32" s="19" cm="1">
        <f t="array" ref="F32">SUM(IF(Orçamento!$K$5:$K$5190="",IF(Orçamento!$N$5:$N$5190=$C32,Orçamento!$R$5:$R$5190)))</f>
        <v>14</v>
      </c>
      <c r="G32" s="19">
        <f t="shared" si="0"/>
        <v>400</v>
      </c>
      <c r="H32" s="19" cm="1">
        <f t="array" ref="H32">SUM(IF(Orçamento!$K$5:$K$5190="",IF(Orçamento!$N$5:$N$5190=$C32,Orçamento!$T$5:$T$5190)))</f>
        <v>5600</v>
      </c>
      <c r="M32" s="21"/>
    </row>
    <row r="33" spans="2:13" ht="16.5" customHeight="1">
      <c r="B33" s="18">
        <f>IF(_xlfn.IFNA(MATCH($C33&amp;" - Mapa",Orçamento!$J$6:$J$5399,),0)&gt;0,MAX($B$2:B32)+1,0)</f>
        <v>0</v>
      </c>
      <c r="C33" s="18" t="s">
        <v>4186</v>
      </c>
      <c r="D33" s="18" t="str">
        <f>VLOOKUP(C33,Orçamento!N:O,2,0)</f>
        <v>Apontador de obra (com encargos)</v>
      </c>
      <c r="E33" s="22" t="str">
        <f>VLOOKUP(C33,Orçamento!N:Q,4,0)</f>
        <v>mês</v>
      </c>
      <c r="F33" s="19" cm="1">
        <f t="array" ref="F33">SUM(IF(Orçamento!$K$5:$K$5190="",IF(Orçamento!$N$5:$N$5190=$C33,Orçamento!$R$5:$R$5190)))</f>
        <v>0</v>
      </c>
      <c r="G33" s="19">
        <f t="shared" si="0"/>
        <v>0</v>
      </c>
      <c r="H33" s="19" cm="1">
        <f t="array" ref="H33">SUM(IF(Orçamento!$K$5:$K$5190="",IF(Orçamento!$N$5:$N$5190=$C33,Orçamento!$T$5:$T$5190)))</f>
        <v>0</v>
      </c>
      <c r="K33" s="177"/>
    </row>
    <row r="34" spans="2:13" ht="16.5" customHeight="1">
      <c r="B34" s="18">
        <f>IF(_xlfn.IFNA(MATCH($C34&amp;" - Mapa",Orçamento!$J$6:$J$5399,),0)&gt;0,MAX($B$2:B33)+1,0)</f>
        <v>0</v>
      </c>
      <c r="C34" s="18" t="s">
        <v>2989</v>
      </c>
      <c r="D34" s="18" t="str">
        <f>VLOOKUP(C34,Orçamento!N:O,2,0)</f>
        <v>Aquecedor de marmita  Elétrico para 50 marmitas</v>
      </c>
      <c r="E34" s="22" t="str">
        <f>VLOOKUP(C34,Orçamento!N:Q,4,0)</f>
        <v>un</v>
      </c>
      <c r="F34" s="19" cm="1">
        <f t="array" ref="F34">SUM(IF(Orçamento!$K$5:$K$5190="",IF(Orçamento!$N$5:$N$5190=$C34,Orçamento!$R$5:$R$5190)))</f>
        <v>0</v>
      </c>
      <c r="G34" s="19">
        <f t="shared" si="0"/>
        <v>0</v>
      </c>
      <c r="H34" s="19" cm="1">
        <f t="array" ref="H34">SUM(IF(Orçamento!$K$5:$K$5190="",IF(Orçamento!$N$5:$N$5190=$C34,Orçamento!$T$5:$T$5190)))</f>
        <v>0</v>
      </c>
      <c r="K34" s="177"/>
    </row>
    <row r="35" spans="2:13" ht="16.5" customHeight="1">
      <c r="B35" s="18">
        <f>IF(_xlfn.IFNA(MATCH($C35&amp;" - Mapa",Orçamento!$J$6:$J$5399,),0)&gt;0,MAX($B$2:B34)+1,0)</f>
        <v>0</v>
      </c>
      <c r="C35" s="18" t="s">
        <v>1648</v>
      </c>
      <c r="D35" s="18" t="str">
        <f>VLOOKUP(C35,Orçamento!N:O,2,0)</f>
        <v>Aquecedor de marmita Estufa</v>
      </c>
      <c r="E35" s="22" t="str">
        <f>VLOOKUP(C35,Orçamento!N:Q,4,0)</f>
        <v>un</v>
      </c>
      <c r="F35" s="19" cm="1">
        <f t="array" ref="F35">SUM(IF(Orçamento!$K$5:$K$5190="",IF(Orçamento!$N$5:$N$5190=$C35,Orçamento!$R$5:$R$5190)))</f>
        <v>0</v>
      </c>
      <c r="G35" s="19">
        <f t="shared" si="0"/>
        <v>0</v>
      </c>
      <c r="H35" s="19" cm="1">
        <f t="array" ref="H35">SUM(IF(Orçamento!$K$5:$K$5190="",IF(Orçamento!$N$5:$N$5190=$C35,Orçamento!$T$5:$T$5190)))</f>
        <v>0</v>
      </c>
      <c r="K35" s="177"/>
    </row>
    <row r="36" spans="2:13" ht="16.5" customHeight="1">
      <c r="B36" s="18">
        <f>IF(_xlfn.IFNA(MATCH($C36&amp;" - Mapa",Orçamento!$J$6:$J$5399,),0)&gt;0,MAX($B$2:B35)+1,0)</f>
        <v>0</v>
      </c>
      <c r="C36" s="18" t="s">
        <v>1651</v>
      </c>
      <c r="D36" s="18" t="str">
        <f>VLOOKUP(C36,Orçamento!N:O,2,0)</f>
        <v xml:space="preserve">Ar condicionado  - (NBR 16401) 18.000 Btu janela mecanico </v>
      </c>
      <c r="E36" s="22" t="str">
        <f>VLOOKUP(C36,Orçamento!N:Q,4,0)</f>
        <v>un</v>
      </c>
      <c r="F36" s="19" cm="1">
        <f t="array" ref="F36">SUM(IF(Orçamento!$K$5:$K$5190="",IF(Orçamento!$N$5:$N$5190=$C36,Orçamento!$R$5:$R$5190)))</f>
        <v>2</v>
      </c>
      <c r="G36" s="19">
        <f t="shared" si="0"/>
        <v>500</v>
      </c>
      <c r="H36" s="19" cm="1">
        <f t="array" ref="H36">SUM(IF(Orçamento!$K$5:$K$5190="",IF(Orçamento!$N$5:$N$5190=$C36,Orçamento!$T$5:$T$5190)))</f>
        <v>1000</v>
      </c>
      <c r="K36" s="177"/>
    </row>
    <row r="37" spans="2:13" ht="16.5" customHeight="1">
      <c r="B37" s="18">
        <f>IF(_xlfn.IFNA(MATCH($C37&amp;" - Mapa",Orçamento!$J$6:$J$5399,),0)&gt;0,MAX($B$2:B36)+1,0)</f>
        <v>0</v>
      </c>
      <c r="C37" s="18" t="s">
        <v>1654</v>
      </c>
      <c r="D37" s="18" t="str">
        <f>VLOOKUP(C37,Orçamento!N:O,2,0)</f>
        <v xml:space="preserve">Ar condicionado  - (NBR 16401) 7.500 Btu janela mecanico </v>
      </c>
      <c r="E37" s="22" t="str">
        <f>VLOOKUP(C37,Orçamento!N:Q,4,0)</f>
        <v>un</v>
      </c>
      <c r="F37" s="19" cm="1">
        <f t="array" ref="F37">SUM(IF(Orçamento!$K$5:$K$5190="",IF(Orçamento!$N$5:$N$5190=$C37,Orçamento!$R$5:$R$5190)))</f>
        <v>0</v>
      </c>
      <c r="G37" s="19">
        <f t="shared" si="0"/>
        <v>0</v>
      </c>
      <c r="H37" s="19" cm="1">
        <f t="array" ref="H37">SUM(IF(Orçamento!$K$5:$K$5190="",IF(Orçamento!$N$5:$N$5190=$C37,Orçamento!$T$5:$T$5190)))</f>
        <v>0</v>
      </c>
      <c r="K37" s="177"/>
    </row>
    <row r="38" spans="2:13" ht="16.5" customHeight="1">
      <c r="B38" s="18">
        <f>IF(_xlfn.IFNA(MATCH($C38&amp;" - Mapa",Orçamento!$J$6:$J$5399,),0)&gt;0,MAX($B$2:B37)+1,0)</f>
        <v>0</v>
      </c>
      <c r="C38" s="18" t="s">
        <v>4075</v>
      </c>
      <c r="D38" s="18" t="str">
        <f>VLOOKUP(C38,Orçamento!N:O,2,0)</f>
        <v>Ar condicionado split 18.000 Btu - 220v</v>
      </c>
      <c r="E38" s="22" t="str">
        <f>VLOOKUP(C38,Orçamento!N:Q,4,0)</f>
        <v>un</v>
      </c>
      <c r="F38" s="19" cm="1">
        <f t="array" ref="F38">SUM(IF(Orçamento!$K$5:$K$5190="",IF(Orçamento!$N$5:$N$5190=$C38,Orçamento!$R$5:$R$5190)))</f>
        <v>2</v>
      </c>
      <c r="G38" s="19">
        <f t="shared" si="0"/>
        <v>4730</v>
      </c>
      <c r="H38" s="19" cm="1">
        <f t="array" ref="H38">SUM(IF(Orçamento!$K$5:$K$5190="",IF(Orçamento!$N$5:$N$5190=$C38,Orçamento!$T$5:$T$5190)))</f>
        <v>9460</v>
      </c>
      <c r="M38" s="21"/>
    </row>
    <row r="39" spans="2:13" ht="16.5" customHeight="1">
      <c r="B39" s="18">
        <f>IF(_xlfn.IFNA(MATCH($C39&amp;" - Mapa",Orçamento!$J$6:$J$5399,),0)&gt;0,MAX($B$2:B38)+1,0)</f>
        <v>0</v>
      </c>
      <c r="C39" s="18" t="s">
        <v>4146</v>
      </c>
      <c r="D39" s="18" t="str">
        <f>VLOOKUP(C39,Orçamento!N:O,2,0)</f>
        <v>Ar condicionado split 30.000 Btu - 220v</v>
      </c>
      <c r="E39" s="22" t="str">
        <f>VLOOKUP(C39,Orçamento!N:Q,4,0)</f>
        <v>un</v>
      </c>
      <c r="F39" s="19" cm="1">
        <f t="array" ref="F39">SUM(IF(Orçamento!$K$5:$K$5190="",IF(Orçamento!$N$5:$N$5190=$C39,Orçamento!$R$5:$R$5190)))</f>
        <v>3</v>
      </c>
      <c r="G39" s="19">
        <f t="shared" si="0"/>
        <v>11141.71</v>
      </c>
      <c r="H39" s="19" cm="1">
        <f t="array" ref="H39">SUM(IF(Orçamento!$K$5:$K$5190="",IF(Orçamento!$N$5:$N$5190=$C39,Orçamento!$T$5:$T$5190)))</f>
        <v>33425.129999999997</v>
      </c>
      <c r="K39" s="177"/>
    </row>
    <row r="40" spans="2:13" ht="16.5" customHeight="1">
      <c r="B40" s="18">
        <f>IF(_xlfn.IFNA(MATCH($C40&amp;" - Mapa",Orçamento!$J$6:$J$5399,),0)&gt;0,MAX($B$2:B39)+1,0)</f>
        <v>0</v>
      </c>
      <c r="C40" s="18" t="s">
        <v>4088</v>
      </c>
      <c r="D40" s="18" t="str">
        <f>VLOOKUP(C40,Orçamento!N:O,2,0)</f>
        <v>Ar condicionado split 9000 Btu - 220v</v>
      </c>
      <c r="E40" s="22" t="str">
        <f>VLOOKUP(C40,Orçamento!N:Q,4,0)</f>
        <v>un</v>
      </c>
      <c r="F40" s="19" cm="1">
        <f t="array" ref="F40">SUM(IF(Orçamento!$K$5:$K$5190="",IF(Orçamento!$N$5:$N$5190=$C40,Orçamento!$R$5:$R$5190)))</f>
        <v>4</v>
      </c>
      <c r="G40" s="19">
        <f t="shared" si="0"/>
        <v>1600</v>
      </c>
      <c r="H40" s="19" cm="1">
        <f t="array" ref="H40">SUM(IF(Orçamento!$K$5:$K$5190="",IF(Orçamento!$N$5:$N$5190=$C40,Orçamento!$T$5:$T$5190)))</f>
        <v>6400</v>
      </c>
      <c r="K40" s="177"/>
    </row>
    <row r="41" spans="2:13" ht="16.5" customHeight="1">
      <c r="B41" s="18">
        <f>IF(_xlfn.IFNA(MATCH($C41&amp;" - Mapa",Orçamento!$J$6:$J$5399,),0)&gt;0,MAX($B$2:B40)+1,0)</f>
        <v>0</v>
      </c>
      <c r="C41" s="18" t="s">
        <v>1203</v>
      </c>
      <c r="D41" s="18" t="str">
        <f>VLOOKUP(C41,Orçamento!N:O,2,0)</f>
        <v>Arame galvanizado BWG 18 1,24mm - (NBR 6331)</v>
      </c>
      <c r="E41" s="22" t="str">
        <f>VLOOKUP(C41,Orçamento!N:Q,4,0)</f>
        <v>kg</v>
      </c>
      <c r="F41" s="19" cm="1">
        <f t="array" ref="F41">SUM(IF(Orçamento!$K$5:$K$5190="",IF(Orçamento!$N$5:$N$5190=$C41,Orçamento!$R$5:$R$5190)))</f>
        <v>202.02199999999999</v>
      </c>
      <c r="G41" s="19">
        <f t="shared" si="0"/>
        <v>15</v>
      </c>
      <c r="H41" s="19" cm="1">
        <f t="array" ref="H41">SUM(IF(Orçamento!$K$5:$K$5190="",IF(Orçamento!$N$5:$N$5190=$C41,Orçamento!$T$5:$T$5190)))</f>
        <v>3030.33</v>
      </c>
      <c r="K41" s="177"/>
    </row>
    <row r="42" spans="2:13" ht="16.5" customHeight="1">
      <c r="B42" s="18">
        <f>IF(_xlfn.IFNA(MATCH($C42&amp;" - Mapa",Orçamento!$J$6:$J$5399,),0)&gt;0,MAX($B$2:B41)+1,0)</f>
        <v>0</v>
      </c>
      <c r="C42" s="18" t="s">
        <v>306</v>
      </c>
      <c r="D42" s="18" t="str">
        <f>VLOOKUP(C42,Orçamento!N:O,2,0)</f>
        <v>Arame recozido BWG 18 - 1,25mm - torcido - (NBR 6331)</v>
      </c>
      <c r="E42" s="22" t="str">
        <f>VLOOKUP(C42,Orçamento!N:Q,4,0)</f>
        <v>kg</v>
      </c>
      <c r="F42" s="19" cm="1">
        <f t="array" ref="F42">SUM(IF(Orçamento!$K$5:$K$5190="",IF(Orçamento!$N$5:$N$5190=$C42,Orçamento!$R$5:$R$5190)))</f>
        <v>3115.6870769999996</v>
      </c>
      <c r="G42" s="19">
        <f t="shared" si="0"/>
        <v>11</v>
      </c>
      <c r="H42" s="19" cm="1">
        <f t="array" ref="H42">SUM(IF(Orçamento!$K$5:$K$5190="",IF(Orçamento!$N$5:$N$5190=$C42,Orçamento!$T$5:$T$5190)))</f>
        <v>34272.557846999996</v>
      </c>
      <c r="K42" s="177"/>
    </row>
    <row r="43" spans="2:13" ht="16.5" customHeight="1">
      <c r="B43" s="18">
        <f>IF(_xlfn.IFNA(MATCH($C43&amp;" - Mapa",Orçamento!$J$6:$J$5399,),0)&gt;0,MAX($B$2:B42)+1,0)</f>
        <v>0</v>
      </c>
      <c r="C43" s="18" t="s">
        <v>3881</v>
      </c>
      <c r="D43" s="18" t="str">
        <f>VLOOKUP(C43,Orçamento!N:O,2,0)</f>
        <v>Arandela Facetada, contato cor branca Pirâmide</v>
      </c>
      <c r="E43" s="22" t="str">
        <f>VLOOKUP(C43,Orçamento!N:Q,4,0)</f>
        <v>un</v>
      </c>
      <c r="F43" s="19" cm="1">
        <f t="array" ref="F43">SUM(IF(Orçamento!$K$5:$K$5190="",IF(Orçamento!$N$5:$N$5190=$C43,Orçamento!$R$5:$R$5190)))</f>
        <v>30</v>
      </c>
      <c r="G43" s="19">
        <f t="shared" si="0"/>
        <v>130</v>
      </c>
      <c r="H43" s="19" cm="1">
        <f t="array" ref="H43">SUM(IF(Orçamento!$K$5:$K$5190="",IF(Orçamento!$N$5:$N$5190=$C43,Orçamento!$T$5:$T$5190)))</f>
        <v>3900</v>
      </c>
      <c r="K43" s="177"/>
    </row>
    <row r="44" spans="2:13" ht="16.5" customHeight="1">
      <c r="B44" s="18">
        <f>IF(_xlfn.IFNA(MATCH($C44&amp;" - Mapa",Orçamento!$J$6:$J$5399,),0)&gt;0,MAX($B$2:B43)+1,0)</f>
        <v>0</v>
      </c>
      <c r="C44" s="18" t="s">
        <v>180</v>
      </c>
      <c r="D44" s="18" t="str">
        <f>VLOOKUP(C44,Orçamento!N:O,2,0)</f>
        <v>Areia média - (NBR 7211)</v>
      </c>
      <c r="E44" s="22" t="str">
        <f>VLOOKUP(C44,Orçamento!N:Q,4,0)</f>
        <v>m³</v>
      </c>
      <c r="F44" s="19" cm="1">
        <f t="array" ref="F44">SUM(IF(Orçamento!$K$5:$K$5190="",IF(Orçamento!$N$5:$N$5190=$C44,Orçamento!$R$5:$R$5190)))</f>
        <v>662.62415107999993</v>
      </c>
      <c r="G44" s="19">
        <f t="shared" si="0"/>
        <v>200.00000000000006</v>
      </c>
      <c r="H44" s="19" cm="1">
        <f t="array" ref="H44">SUM(IF(Orçamento!$K$5:$K$5190="",IF(Orçamento!$N$5:$N$5190=$C44,Orçamento!$T$5:$T$5190)))</f>
        <v>132524.83021600003</v>
      </c>
      <c r="K44" s="177"/>
    </row>
    <row r="45" spans="2:13" ht="16.5" customHeight="1">
      <c r="B45" s="18">
        <f>IF(_xlfn.IFNA(MATCH($C45&amp;" - Mapa",Orçamento!$J$6:$J$5399,),0)&gt;0,MAX($B$2:B44)+1,0)</f>
        <v>0</v>
      </c>
      <c r="C45" s="18" t="s">
        <v>269</v>
      </c>
      <c r="D45" s="18" t="str">
        <f>VLOOKUP(C45,Orçamento!N:O,2,0)</f>
        <v>Argamassa colante AC1 cinza - (NBR 14081)</v>
      </c>
      <c r="E45" s="22" t="str">
        <f>VLOOKUP(C45,Orçamento!N:Q,4,0)</f>
        <v>kg</v>
      </c>
      <c r="F45" s="19" cm="1">
        <f t="array" ref="F45">SUM(IF(Orçamento!$K$5:$K$5190="",IF(Orçamento!$N$5:$N$5190=$C45,Orçamento!$R$5:$R$5190)))</f>
        <v>1880.1188000000002</v>
      </c>
      <c r="G45" s="19">
        <f t="shared" si="0"/>
        <v>0.64999999999999991</v>
      </c>
      <c r="H45" s="19" cm="1">
        <f t="array" ref="H45">SUM(IF(Orçamento!$K$5:$K$5190="",IF(Orçamento!$N$5:$N$5190=$C45,Orçamento!$T$5:$T$5190)))</f>
        <v>1222.0772199999999</v>
      </c>
      <c r="K45" s="177"/>
    </row>
    <row r="46" spans="2:13" ht="16.5" customHeight="1">
      <c r="B46" s="18">
        <f>IF(_xlfn.IFNA(MATCH($C46&amp;" - Mapa",Orçamento!$J$6:$J$5399,),0)&gt;0,MAX($B$2:B45)+1,0)</f>
        <v>0</v>
      </c>
      <c r="C46" s="18" t="s">
        <v>4169</v>
      </c>
      <c r="D46" s="18" t="str">
        <f>VLOOKUP(C46,Orçamento!N:O,2,0)</f>
        <v>Argamassa colante AC2 cinza - (NBR 14081)</v>
      </c>
      <c r="E46" s="22" t="str">
        <f>VLOOKUP(C46,Orçamento!N:Q,4,0)</f>
        <v>kg</v>
      </c>
      <c r="F46" s="19" cm="1">
        <f t="array" ref="F46">SUM(IF(Orçamento!$K$5:$K$5190="",IF(Orçamento!$N$5:$N$5190=$C46,Orçamento!$R$5:$R$5190)))</f>
        <v>873.60400000000004</v>
      </c>
      <c r="G46" s="19">
        <f t="shared" si="0"/>
        <v>0.9</v>
      </c>
      <c r="H46" s="19" cm="1">
        <f t="array" ref="H46">SUM(IF(Orçamento!$K$5:$K$5190="",IF(Orçamento!$N$5:$N$5190=$C46,Orçamento!$T$5:$T$5190)))</f>
        <v>786.24360000000001</v>
      </c>
      <c r="K46" s="177"/>
    </row>
    <row r="47" spans="2:13" ht="16.5" customHeight="1">
      <c r="B47" s="18">
        <f>IF(_xlfn.IFNA(MATCH($C47&amp;" - Mapa",Orçamento!$J$6:$J$5399,),0)&gt;0,MAX($B$2:B46)+1,0)</f>
        <v>0</v>
      </c>
      <c r="C47" s="18" t="s">
        <v>242</v>
      </c>
      <c r="D47" s="18" t="str">
        <f>VLOOKUP(C47,Orçamento!N:O,2,0)</f>
        <v>Argamassa colante AC3 cinza - (NBR 14081)</v>
      </c>
      <c r="E47" s="22" t="str">
        <f>VLOOKUP(C47,Orçamento!N:Q,4,0)</f>
        <v>kg</v>
      </c>
      <c r="F47" s="19" cm="1">
        <f t="array" ref="F47">SUM(IF(Orçamento!$K$5:$K$5190="",IF(Orçamento!$N$5:$N$5190=$C47,Orçamento!$R$5:$R$5190)))</f>
        <v>99012.900379999977</v>
      </c>
      <c r="G47" s="19">
        <f t="shared" si="0"/>
        <v>1.3</v>
      </c>
      <c r="H47" s="19" cm="1">
        <f t="array" ref="H47">SUM(IF(Orçamento!$K$5:$K$5190="",IF(Orçamento!$N$5:$N$5190=$C47,Orçamento!$T$5:$T$5190)))</f>
        <v>128716.77049399997</v>
      </c>
      <c r="K47"/>
    </row>
    <row r="48" spans="2:13" ht="16.5" customHeight="1">
      <c r="B48" s="18">
        <f>IF(_xlfn.IFNA(MATCH($C48&amp;" - Mapa",Orçamento!$J$6:$J$5399,),0)&gt;0,MAX($B$2:B47)+1,0)</f>
        <v>0</v>
      </c>
      <c r="C48" s="18" t="s">
        <v>1039</v>
      </c>
      <c r="D48" s="18" t="str">
        <f>VLOOKUP(C48,Orçamento!N:O,2,0)</f>
        <v>Argamassa de chapisco colante - (NBR 14081)</v>
      </c>
      <c r="E48" s="22" t="str">
        <f>VLOOKUP(C48,Orçamento!N:Q,4,0)</f>
        <v>kg</v>
      </c>
      <c r="F48" s="19" cm="1">
        <f t="array" ref="F48">SUM(IF(Orçamento!$K$5:$K$5190="",IF(Orçamento!$N$5:$N$5190=$C48,Orçamento!$R$5:$R$5190)))</f>
        <v>30574.840000000004</v>
      </c>
      <c r="G48" s="19">
        <f t="shared" si="0"/>
        <v>0.9</v>
      </c>
      <c r="H48" s="19" cm="1">
        <f t="array" ref="H48">SUM(IF(Orçamento!$K$5:$K$5190="",IF(Orçamento!$N$5:$N$5190=$C48,Orçamento!$T$5:$T$5190)))</f>
        <v>27517.356000000003</v>
      </c>
      <c r="K48"/>
    </row>
    <row r="49" spans="2:11" ht="16.5" customHeight="1">
      <c r="B49" s="18">
        <f>IF(_xlfn.IFNA(MATCH($C49&amp;" - Mapa",Orçamento!$J$6:$J$5399,),0)&gt;0,MAX($B$2:B48)+1,0)</f>
        <v>0</v>
      </c>
      <c r="C49" s="18" t="s">
        <v>462</v>
      </c>
      <c r="D49" s="18" t="str">
        <f>VLOOKUP(C49,Orçamento!N:O,2,0)</f>
        <v>Argamassa polimérica semiflexível - (NBR 11905)</v>
      </c>
      <c r="E49" s="22" t="str">
        <f>VLOOKUP(C49,Orçamento!N:Q,4,0)</f>
        <v>kg</v>
      </c>
      <c r="F49" s="19" cm="1">
        <f t="array" ref="F49">SUM(IF(Orçamento!$K$5:$K$5190="",IF(Orçamento!$N$5:$N$5190=$C49,Orçamento!$R$5:$R$5190)))</f>
        <v>33960.355689999997</v>
      </c>
      <c r="G49" s="19">
        <f t="shared" si="0"/>
        <v>2.5499999999999998</v>
      </c>
      <c r="H49" s="19" cm="1">
        <f t="array" ref="H49">SUM(IF(Orçamento!$K$5:$K$5190="",IF(Orçamento!$N$5:$N$5190=$C49,Orçamento!$T$5:$T$5190)))</f>
        <v>86598.907009499992</v>
      </c>
      <c r="K49" s="177"/>
    </row>
    <row r="50" spans="2:11" ht="16.5" customHeight="1">
      <c r="B50" s="18">
        <f>IF(_xlfn.IFNA(MATCH($C50&amp;" - Mapa",Orçamento!$J$6:$J$5399,),0)&gt;0,MAX($B$2:B49)+1,0)</f>
        <v>0</v>
      </c>
      <c r="C50" s="18" t="s">
        <v>346</v>
      </c>
      <c r="D50" s="18" t="str">
        <f>VLOOKUP(C50,Orçamento!N:O,2,0)</f>
        <v>Argamassa pronta assentamento estrutural 04 Mpa - (NBR 13281)</v>
      </c>
      <c r="E50" s="22" t="str">
        <f>VLOOKUP(C50,Orçamento!N:Q,4,0)</f>
        <v>kg</v>
      </c>
      <c r="F50" s="19" cm="1">
        <f t="array" ref="F50">SUM(IF(Orçamento!$K$5:$K$5190="",IF(Orçamento!$N$5:$N$5190=$C50,Orçamento!$R$5:$R$5190)))</f>
        <v>231</v>
      </c>
      <c r="G50" s="19">
        <f t="shared" si="0"/>
        <v>0.41</v>
      </c>
      <c r="H50" s="19" cm="1">
        <f t="array" ref="H50">SUM(IF(Orçamento!$K$5:$K$5190="",IF(Orçamento!$N$5:$N$5190=$C50,Orçamento!$T$5:$T$5190)))</f>
        <v>94.71</v>
      </c>
      <c r="K50"/>
    </row>
    <row r="51" spans="2:11" ht="16.5" customHeight="1">
      <c r="B51" s="18">
        <f>IF(_xlfn.IFNA(MATCH($C51&amp;" - Mapa",Orçamento!$J$6:$J$5399,),0)&gt;0,MAX($B$2:B50)+1,0)</f>
        <v>0</v>
      </c>
      <c r="C51" s="18" t="s">
        <v>712</v>
      </c>
      <c r="D51" s="18" t="str">
        <f>VLOOKUP(C51,Orçamento!N:O,2,0)</f>
        <v>Argamassa pronta assentamento estrutural 05 Mpa - (NBR 13281)</v>
      </c>
      <c r="E51" s="22" t="str">
        <f>VLOOKUP(C51,Orçamento!N:Q,4,0)</f>
        <v>kg</v>
      </c>
      <c r="F51" s="19" cm="1">
        <f t="array" ref="F51">SUM(IF(Orçamento!$K$5:$K$5190="",IF(Orçamento!$N$5:$N$5190=$C51,Orçamento!$R$5:$R$5190)))</f>
        <v>26801.340000000004</v>
      </c>
      <c r="G51" s="19">
        <f t="shared" si="0"/>
        <v>0.43999999999999989</v>
      </c>
      <c r="H51" s="19" cm="1">
        <f t="array" ref="H51">SUM(IF(Orçamento!$K$5:$K$5190="",IF(Orçamento!$N$5:$N$5190=$C51,Orçamento!$T$5:$T$5190)))</f>
        <v>11792.589599999999</v>
      </c>
      <c r="K51" s="177"/>
    </row>
    <row r="52" spans="2:11" ht="16.5" customHeight="1">
      <c r="B52" s="18">
        <f>IF(_xlfn.IFNA(MATCH($C52&amp;" - Mapa",Orçamento!$J$6:$J$5399,),0)&gt;0,MAX($B$2:B51)+1,0)</f>
        <v>0</v>
      </c>
      <c r="C52" s="18" t="s">
        <v>824</v>
      </c>
      <c r="D52" s="18" t="str">
        <f>VLOOKUP(C52,Orçamento!N:O,2,0)</f>
        <v>Argamassa pronta assentamento estrutural 06 Mpa - (NBR 13281)</v>
      </c>
      <c r="E52" s="22" t="str">
        <f>VLOOKUP(C52,Orçamento!N:Q,4,0)</f>
        <v>kg</v>
      </c>
      <c r="F52" s="19" cm="1">
        <f t="array" ref="F52">SUM(IF(Orçamento!$K$5:$K$5190="",IF(Orçamento!$N$5:$N$5190=$C52,Orçamento!$R$5:$R$5190)))</f>
        <v>165977.54999999996</v>
      </c>
      <c r="G52" s="19">
        <f t="shared" si="0"/>
        <v>0.44000000000000011</v>
      </c>
      <c r="H52" s="19" cm="1">
        <f t="array" ref="H52">SUM(IF(Orçamento!$K$5:$K$5190="",IF(Orçamento!$N$5:$N$5190=$C52,Orçamento!$T$5:$T$5190)))</f>
        <v>73030.122000000003</v>
      </c>
      <c r="K52"/>
    </row>
    <row r="53" spans="2:11" ht="16.5" customHeight="1">
      <c r="B53" s="18">
        <f>IF(_xlfn.IFNA(MATCH($C53&amp;" - Mapa",Orçamento!$J$6:$J$5399,),0)&gt;0,MAX($B$2:B52)+1,0)</f>
        <v>0</v>
      </c>
      <c r="C53" s="18" t="s">
        <v>860</v>
      </c>
      <c r="D53" s="18" t="str">
        <f>VLOOKUP(C53,Orçamento!N:O,2,0)</f>
        <v>Argamassa pronta assentamento estrutural 08 Mpa - (NBR 13281)</v>
      </c>
      <c r="E53" s="22" t="str">
        <f>VLOOKUP(C53,Orçamento!N:Q,4,0)</f>
        <v>kg</v>
      </c>
      <c r="F53" s="19" cm="1">
        <f t="array" ref="F53">SUM(IF(Orçamento!$K$5:$K$5190="",IF(Orçamento!$N$5:$N$5190=$C53,Orçamento!$R$5:$R$5190)))</f>
        <v>145273.74</v>
      </c>
      <c r="G53" s="19">
        <f t="shared" si="0"/>
        <v>0.46000000000000008</v>
      </c>
      <c r="H53" s="19" cm="1">
        <f t="array" ref="H53">SUM(IF(Orçamento!$K$5:$K$5190="",IF(Orçamento!$N$5:$N$5190=$C53,Orçamento!$T$5:$T$5190)))</f>
        <v>66825.920400000003</v>
      </c>
      <c r="K53"/>
    </row>
    <row r="54" spans="2:11" ht="16.5" customHeight="1">
      <c r="B54" s="18">
        <f>IF(_xlfn.IFNA(MATCH($C54&amp;" - Mapa",Orçamento!$J$6:$J$5399,),0)&gt;0,MAX($B$2:B53)+1,0)</f>
        <v>0</v>
      </c>
      <c r="C54" s="18" t="s">
        <v>890</v>
      </c>
      <c r="D54" s="18" t="str">
        <f>VLOOKUP(C54,Orçamento!N:O,2,0)</f>
        <v>Argamassa pronta assentamento estrutural 12MPa – (NBR 13281)</v>
      </c>
      <c r="E54" s="22" t="str">
        <f>VLOOKUP(C54,Orçamento!N:Q,4,0)</f>
        <v>kg</v>
      </c>
      <c r="F54" s="19" cm="1">
        <f t="array" ref="F54">SUM(IF(Orçamento!$K$5:$K$5190="",IF(Orçamento!$N$5:$N$5190=$C54,Orçamento!$R$5:$R$5190)))</f>
        <v>156174.06</v>
      </c>
      <c r="G54" s="19">
        <f t="shared" si="0"/>
        <v>0.47999999999999993</v>
      </c>
      <c r="H54" s="19" cm="1">
        <f t="array" ref="H54">SUM(IF(Orçamento!$K$5:$K$5190="",IF(Orçamento!$N$5:$N$5190=$C54,Orçamento!$T$5:$T$5190)))</f>
        <v>74963.54879999999</v>
      </c>
      <c r="K54"/>
    </row>
    <row r="55" spans="2:11" ht="16.5" customHeight="1">
      <c r="B55" s="18">
        <f>IF(_xlfn.IFNA(MATCH($C55&amp;" - Mapa",Orçamento!$J$6:$J$5399,),0)&gt;0,MAX($B$2:B54)+1,0)</f>
        <v>0</v>
      </c>
      <c r="C55" s="18" t="s">
        <v>2872</v>
      </c>
      <c r="D55" s="18" t="str">
        <f>VLOOKUP(C55,Orçamento!N:O,2,0)</f>
        <v>Argamassa pronta assentamento estrutural 14MPa – (NBR 13281)</v>
      </c>
      <c r="E55" s="22" t="str">
        <f>VLOOKUP(C55,Orçamento!N:Q,4,0)</f>
        <v>kg</v>
      </c>
      <c r="F55" s="19" cm="1">
        <f t="array" ref="F55">SUM(IF(Orçamento!$K$5:$K$5190="",IF(Orçamento!$N$5:$N$5190=$C55,Orçamento!$R$5:$R$5190)))</f>
        <v>78093.119999999995</v>
      </c>
      <c r="G55" s="19">
        <f t="shared" si="0"/>
        <v>0.48000000000000004</v>
      </c>
      <c r="H55" s="19" cm="1">
        <f t="array" ref="H55">SUM(IF(Orçamento!$K$5:$K$5190="",IF(Orçamento!$N$5:$N$5190=$C55,Orçamento!$T$5:$T$5190)))</f>
        <v>37484.6976</v>
      </c>
      <c r="K55"/>
    </row>
    <row r="56" spans="2:11" ht="16.5" customHeight="1">
      <c r="B56" s="18">
        <f>IF(_xlfn.IFNA(MATCH($C56&amp;" - Mapa",Orçamento!$J$6:$J$5399,),0)&gt;0,MAX($B$2:B55)+1,0)</f>
        <v>0</v>
      </c>
      <c r="C56" s="18" t="s">
        <v>910</v>
      </c>
      <c r="D56" s="18" t="str">
        <f>VLOOKUP(C56,Orçamento!N:O,2,0)</f>
        <v>Argamassa pronta assentamento estrutural 16MPa – (NBR 13281)</v>
      </c>
      <c r="E56" s="22" t="str">
        <f>VLOOKUP(C56,Orçamento!N:Q,4,0)</f>
        <v>kg</v>
      </c>
      <c r="F56" s="19" cm="1">
        <f t="array" ref="F56">SUM(IF(Orçamento!$K$5:$K$5190="",IF(Orçamento!$N$5:$N$5190=$C56,Orçamento!$R$5:$R$5190)))</f>
        <v>76512.240000000005</v>
      </c>
      <c r="G56" s="19">
        <f t="shared" si="0"/>
        <v>0.51</v>
      </c>
      <c r="H56" s="19" cm="1">
        <f t="array" ref="H56">SUM(IF(Orçamento!$K$5:$K$5190="",IF(Orçamento!$N$5:$N$5190=$C56,Orçamento!$T$5:$T$5190)))</f>
        <v>39021.242400000003</v>
      </c>
      <c r="K56"/>
    </row>
    <row r="57" spans="2:11" ht="16.5" customHeight="1">
      <c r="B57" s="18">
        <f>IF(_xlfn.IFNA(MATCH($C57&amp;" - Mapa",Orçamento!$J$6:$J$5399,),0)&gt;0,MAX($B$2:B56)+1,0)</f>
        <v>0</v>
      </c>
      <c r="C57" s="18" t="s">
        <v>4069</v>
      </c>
      <c r="D57" s="18" t="str">
        <f>VLOOKUP(C57,Orçamento!N:O,2,0)</f>
        <v>Argamassa pronta contrapiso autonivelante (NBR 13281)</v>
      </c>
      <c r="E57" s="22" t="str">
        <f>VLOOKUP(C57,Orçamento!N:Q,4,0)</f>
        <v>m³</v>
      </c>
      <c r="F57" s="19" cm="1">
        <f t="array" ref="F57">SUM(IF(Orçamento!$K$5:$K$5190="",IF(Orçamento!$N$5:$N$5190=$C57,Orçamento!$R$5:$R$5190)))</f>
        <v>11.273790000000002</v>
      </c>
      <c r="G57" s="19">
        <f t="shared" si="0"/>
        <v>549.99999999999977</v>
      </c>
      <c r="H57" s="19" cm="1">
        <f t="array" ref="H57">SUM(IF(Orçamento!$K$5:$K$5190="",IF(Orçamento!$N$5:$N$5190=$C57,Orçamento!$T$5:$T$5190)))</f>
        <v>6200.584499999999</v>
      </c>
      <c r="K57"/>
    </row>
    <row r="58" spans="2:11" ht="16.5" customHeight="1">
      <c r="B58" s="18">
        <f>IF(_xlfn.IFNA(MATCH($C58&amp;" - Mapa",Orçamento!$J$6:$J$5399,),0)&gt;0,MAX($B$2:B57)+1,0)</f>
        <v>0</v>
      </c>
      <c r="C58" s="18" t="s">
        <v>522</v>
      </c>
      <c r="D58" s="18" t="str">
        <f>VLOOKUP(C58,Orçamento!N:O,2,0)</f>
        <v>Argamassa pronta multiplo uso - (NBR 13281)</v>
      </c>
      <c r="E58" s="22" t="str">
        <f>VLOOKUP(C58,Orçamento!N:Q,4,0)</f>
        <v>kg</v>
      </c>
      <c r="F58" s="19" cm="1">
        <f t="array" ref="F58">SUM(IF(Orçamento!$K$5:$K$5190="",IF(Orçamento!$N$5:$N$5190=$C58,Orçamento!$R$5:$R$5190)))</f>
        <v>589412.23999999987</v>
      </c>
      <c r="G58" s="19">
        <f t="shared" si="0"/>
        <v>0.44000000000000022</v>
      </c>
      <c r="H58" s="19" cm="1">
        <f t="array" ref="H58">SUM(IF(Orçamento!$K$5:$K$5190="",IF(Orçamento!$N$5:$N$5190=$C58,Orçamento!$T$5:$T$5190)))</f>
        <v>259341.38560000007</v>
      </c>
      <c r="K58"/>
    </row>
    <row r="59" spans="2:11" ht="16.5" customHeight="1">
      <c r="B59" s="18">
        <f>IF(_xlfn.IFNA(MATCH($C59&amp;" - Mapa",Orçamento!$J$6:$J$5399,),0)&gt;0,MAX($B$2:B58)+1,0)</f>
        <v>0</v>
      </c>
      <c r="C59" s="18" t="s">
        <v>365</v>
      </c>
      <c r="D59" s="18" t="str">
        <f>VLOOKUP(C59,Orçamento!N:O,2,0)</f>
        <v>Argamassa pronta revestimento externo - (NBR 13281)</v>
      </c>
      <c r="E59" s="22" t="str">
        <f>VLOOKUP(C59,Orçamento!N:Q,4,0)</f>
        <v>kg</v>
      </c>
      <c r="F59" s="19" cm="1">
        <f t="array" ref="F59">SUM(IF(Orçamento!$K$5:$K$5190="",IF(Orçamento!$N$5:$N$5190=$C59,Orçamento!$R$5:$R$5190)))</f>
        <v>1824116.4591310001</v>
      </c>
      <c r="G59" s="19">
        <f t="shared" si="0"/>
        <v>0.58999999999999986</v>
      </c>
      <c r="H59" s="19" cm="1">
        <f t="array" ref="H59">SUM(IF(Orçamento!$K$5:$K$5190="",IF(Orçamento!$N$5:$N$5190=$C59,Orçamento!$T$5:$T$5190)))</f>
        <v>1076228.7108872898</v>
      </c>
      <c r="K59"/>
    </row>
    <row r="60" spans="2:11" ht="16.5" customHeight="1">
      <c r="B60" s="18">
        <f>IF(_xlfn.IFNA(MATCH($C60&amp;" - Mapa",Orçamento!$J$6:$J$5399,),0)&gt;0,MAX($B$2:B59)+1,0)</f>
        <v>0</v>
      </c>
      <c r="C60" s="18" t="s">
        <v>1655</v>
      </c>
      <c r="D60" s="18" t="str">
        <f>VLOOKUP(C60,Orçamento!N:O,2,0)</f>
        <v>Armário aço  Tipo roupeiro 8 portas grandes</v>
      </c>
      <c r="E60" s="22" t="str">
        <f>VLOOKUP(C60,Orçamento!N:Q,4,0)</f>
        <v>un</v>
      </c>
      <c r="F60" s="19" cm="1">
        <f t="array" ref="F60">SUM(IF(Orçamento!$K$5:$K$5190="",IF(Orçamento!$N$5:$N$5190=$C60,Orçamento!$R$5:$R$5190)))</f>
        <v>1</v>
      </c>
      <c r="G60" s="19">
        <f t="shared" si="0"/>
        <v>1100</v>
      </c>
      <c r="H60" s="19" cm="1">
        <f t="array" ref="H60">SUM(IF(Orçamento!$K$5:$K$5190="",IF(Orçamento!$N$5:$N$5190=$C60,Orçamento!$T$5:$T$5190)))</f>
        <v>1100</v>
      </c>
      <c r="K60"/>
    </row>
    <row r="61" spans="2:11" ht="16.5" customHeight="1">
      <c r="B61" s="18">
        <f>IF(_xlfn.IFNA(MATCH($C61&amp;" - Mapa",Orçamento!$J$6:$J$5399,),0)&gt;0,MAX($B$2:B60)+1,0)</f>
        <v>0</v>
      </c>
      <c r="C61" s="18" t="s">
        <v>1658</v>
      </c>
      <c r="D61" s="18" t="str">
        <f>VLOOKUP(C61,Orçamento!N:O,2,0)</f>
        <v>Armário de aço  PA90 - 198x90x40 com 4 prateleiras reguláveis, 2 portas com maçaneta e chave</v>
      </c>
      <c r="E61" s="22" t="str">
        <f>VLOOKUP(C61,Orçamento!N:Q,4,0)</f>
        <v>un</v>
      </c>
      <c r="F61" s="19" cm="1">
        <f t="array" ref="F61">SUM(IF(Orçamento!$K$5:$K$5190="",IF(Orçamento!$N$5:$N$5190=$C61,Orçamento!$R$5:$R$5190)))</f>
        <v>2</v>
      </c>
      <c r="G61" s="19">
        <f t="shared" si="0"/>
        <v>3825</v>
      </c>
      <c r="H61" s="19" cm="1">
        <f t="array" ref="H61">SUM(IF(Orçamento!$K$5:$K$5190="",IF(Orçamento!$N$5:$N$5190=$C61,Orçamento!$T$5:$T$5190)))</f>
        <v>7650</v>
      </c>
      <c r="K61"/>
    </row>
    <row r="62" spans="2:11" ht="16.5" customHeight="1">
      <c r="B62" s="18">
        <f>IF(_xlfn.IFNA(MATCH($C62&amp;" - Mapa",Orçamento!$J$6:$J$5399,),0)&gt;0,MAX($B$2:B61)+1,0)</f>
        <v>0</v>
      </c>
      <c r="C62" s="18" t="s">
        <v>1661</v>
      </c>
      <c r="D62" s="18" t="str">
        <f>VLOOKUP(C62,Orçamento!N:O,2,0)</f>
        <v>Arquivo Aço 4 gavetas</v>
      </c>
      <c r="E62" s="22" t="str">
        <f>VLOOKUP(C62,Orçamento!N:Q,4,0)</f>
        <v>un</v>
      </c>
      <c r="F62" s="19" cm="1">
        <f t="array" ref="F62">SUM(IF(Orçamento!$K$5:$K$5190="",IF(Orçamento!$N$5:$N$5190=$C62,Orçamento!$R$5:$R$5190)))</f>
        <v>0</v>
      </c>
      <c r="G62" s="19">
        <f t="shared" si="0"/>
        <v>0</v>
      </c>
      <c r="H62" s="19" cm="1">
        <f t="array" ref="H62">SUM(IF(Orçamento!$K$5:$K$5190="",IF(Orçamento!$N$5:$N$5190=$C62,Orçamento!$T$5:$T$5190)))</f>
        <v>0</v>
      </c>
      <c r="K62" s="177"/>
    </row>
    <row r="63" spans="2:11" ht="16.5" customHeight="1">
      <c r="B63" s="18">
        <f>IF(_xlfn.IFNA(MATCH($C63&amp;" - Mapa",Orçamento!$J$6:$J$5399,),0)&gt;0,MAX($B$2:B62)+1,0)</f>
        <v>0</v>
      </c>
      <c r="C63" s="18" t="s">
        <v>2849</v>
      </c>
      <c r="D63" s="18" t="str">
        <f>VLOOKUP(C63,Orçamento!N:O,2,0)</f>
        <v>Arrasamento de cabeça de estaca Ø30cm - (NBR 6122)</v>
      </c>
      <c r="E63" s="22" t="str">
        <f>VLOOKUP(C63,Orçamento!N:Q,4,0)</f>
        <v>un</v>
      </c>
      <c r="F63" s="19" cm="1">
        <f t="array" ref="F63">SUM(IF(Orçamento!$K$5:$K$5190="",IF(Orçamento!$N$5:$N$5190=$C63,Orçamento!$R$5:$R$5190)))</f>
        <v>89</v>
      </c>
      <c r="G63" s="19">
        <f t="shared" si="0"/>
        <v>220</v>
      </c>
      <c r="H63" s="19" cm="1">
        <f t="array" ref="H63">SUM(IF(Orçamento!$K$5:$K$5190="",IF(Orçamento!$N$5:$N$5190=$C63,Orçamento!$T$5:$T$5190)))</f>
        <v>19580</v>
      </c>
      <c r="K63"/>
    </row>
    <row r="64" spans="2:11" ht="16.5" customHeight="1">
      <c r="B64" s="18">
        <f>IF(_xlfn.IFNA(MATCH($C64&amp;" - Mapa",Orçamento!$J$6:$J$5399,),0)&gt;0,MAX($B$2:B63)+1,0)</f>
        <v>0</v>
      </c>
      <c r="C64" s="18" t="s">
        <v>3841</v>
      </c>
      <c r="D64" s="18" t="str">
        <f>VLOOKUP(C64,Orçamento!N:O,2,0)</f>
        <v>Arrasamento de cabeça de estaca Ø40cm - (NBR 6122)</v>
      </c>
      <c r="E64" s="22" t="str">
        <f>VLOOKUP(C64,Orçamento!N:Q,4,0)</f>
        <v>un</v>
      </c>
      <c r="F64" s="19" cm="1">
        <f t="array" ref="F64">SUM(IF(Orçamento!$K$5:$K$5190="",IF(Orçamento!$N$5:$N$5190=$C64,Orçamento!$R$5:$R$5190)))</f>
        <v>80</v>
      </c>
      <c r="G64" s="19">
        <f t="shared" si="0"/>
        <v>220</v>
      </c>
      <c r="H64" s="19" cm="1">
        <f t="array" ref="H64">SUM(IF(Orçamento!$K$5:$K$5190="",IF(Orçamento!$N$5:$N$5190=$C64,Orçamento!$T$5:$T$5190)))</f>
        <v>17600</v>
      </c>
      <c r="K64"/>
    </row>
    <row r="65" spans="2:13" ht="16.5" customHeight="1">
      <c r="B65" s="18">
        <f>IF(_xlfn.IFNA(MATCH($C65&amp;" - Mapa",Orçamento!$J$6:$J$5399,),0)&gt;0,MAX($B$2:B64)+1,0)</f>
        <v>0</v>
      </c>
      <c r="C65" s="18" t="s">
        <v>627</v>
      </c>
      <c r="D65" s="18" t="str">
        <f>VLOOKUP(C65,Orçamento!N:O,2,0)</f>
        <v>Arrasamento de cabeça de estaca Ø70cm - (NBR 6122)</v>
      </c>
      <c r="E65" s="22" t="str">
        <f>VLOOKUP(C65,Orçamento!N:Q,4,0)</f>
        <v>un</v>
      </c>
      <c r="F65" s="19" cm="1">
        <f t="array" ref="F65">SUM(IF(Orçamento!$K$5:$K$5190="",IF(Orçamento!$N$5:$N$5190=$C65,Orçamento!$R$5:$R$5190)))</f>
        <v>4</v>
      </c>
      <c r="G65" s="19">
        <f t="shared" si="0"/>
        <v>220</v>
      </c>
      <c r="H65" s="19" cm="1">
        <f t="array" ref="H65">SUM(IF(Orçamento!$K$5:$K$5190="",IF(Orçamento!$N$5:$N$5190=$C65,Orçamento!$T$5:$T$5190)))</f>
        <v>880</v>
      </c>
      <c r="K65"/>
    </row>
    <row r="66" spans="2:13" ht="16.5" customHeight="1">
      <c r="B66" s="18">
        <f>IF(_xlfn.IFNA(MATCH($C66&amp;" - Mapa",Orçamento!$J$6:$J$5399,),0)&gt;0,MAX($B$2:B65)+1,0)</f>
        <v>0</v>
      </c>
      <c r="C66" s="18" t="s">
        <v>2953</v>
      </c>
      <c r="D66" s="18" t="str">
        <f>VLOOKUP(C66,Orçamento!N:O,2,0)</f>
        <v>ART + Frete bandeja - (setor orçamento) Art + Frete Bandeja - (Setor Orçamento)</v>
      </c>
      <c r="E66" s="22" t="str">
        <f>VLOOKUP(C66,Orçamento!N:Q,4,0)</f>
        <v>un</v>
      </c>
      <c r="F66" s="19" cm="1">
        <f t="array" ref="F66">SUM(IF(Orçamento!$K$5:$K$5190="",IF(Orçamento!$N$5:$N$5190=$C66,Orçamento!$R$5:$R$5190)))</f>
        <v>0</v>
      </c>
      <c r="G66" s="19">
        <f t="shared" si="0"/>
        <v>0</v>
      </c>
      <c r="H66" s="19" cm="1">
        <f t="array" ref="H66">SUM(IF(Orçamento!$K$5:$K$5190="",IF(Orçamento!$N$5:$N$5190=$C66,Orçamento!$T$5:$T$5190)))</f>
        <v>0</v>
      </c>
      <c r="K66" s="177"/>
    </row>
    <row r="67" spans="2:13" ht="16.5" customHeight="1">
      <c r="B67" s="18">
        <f>IF(_xlfn.IFNA(MATCH($C67&amp;" - Mapa",Orçamento!$J$6:$J$5399,),0)&gt;0,MAX($B$2:B66)+1,0)</f>
        <v>0</v>
      </c>
      <c r="C67" s="18" t="s">
        <v>2984</v>
      </c>
      <c r="D67" s="18" t="str">
        <f>VLOOKUP(C67,Orçamento!N:O,2,0)</f>
        <v>Ascensão da tela de fachada  - (NBR 7678)</v>
      </c>
      <c r="E67" s="22" t="str">
        <f>VLOOKUP(C67,Orçamento!N:Q,4,0)</f>
        <v>vb</v>
      </c>
      <c r="F67" s="19" cm="1">
        <f t="array" ref="F67">SUM(IF(Orçamento!$K$5:$K$5190="",IF(Orçamento!$N$5:$N$5190=$C67,Orçamento!$R$5:$R$5190)))</f>
        <v>1</v>
      </c>
      <c r="G67" s="19">
        <f t="shared" ref="G67:G130" si="1">IF(F67=0,0,H67/F67)</f>
        <v>6000</v>
      </c>
      <c r="H67" s="19" cm="1">
        <f t="array" ref="H67">SUM(IF(Orçamento!$K$5:$K$5190="",IF(Orçamento!$N$5:$N$5190=$C67,Orçamento!$T$5:$T$5190)))</f>
        <v>6000</v>
      </c>
      <c r="K67"/>
    </row>
    <row r="68" spans="2:13" ht="16.5" customHeight="1">
      <c r="B68" s="18">
        <f>IF(_xlfn.IFNA(MATCH($C68&amp;" - Mapa",Orçamento!$J$6:$J$5399,),0)&gt;0,MAX($B$2:B67)+1,0)</f>
        <v>0</v>
      </c>
      <c r="C68" s="18" t="s">
        <v>2970</v>
      </c>
      <c r="D68" s="18" t="str">
        <f>VLOOKUP(C68,Orçamento!N:O,2,0)</f>
        <v xml:space="preserve">Ascensão de mini-grua </v>
      </c>
      <c r="E68" s="22" t="str">
        <f>VLOOKUP(C68,Orçamento!N:Q,4,0)</f>
        <v>mês</v>
      </c>
      <c r="F68" s="19" cm="1">
        <f t="array" ref="F68">SUM(IF(Orçamento!$K$5:$K$5190="",IF(Orçamento!$N$5:$N$5190=$C68,Orçamento!$R$5:$R$5190)))</f>
        <v>0</v>
      </c>
      <c r="G68" s="19">
        <f t="shared" si="1"/>
        <v>0</v>
      </c>
      <c r="H68" s="19" cm="1">
        <f t="array" ref="H68">SUM(IF(Orçamento!$K$5:$K$5190="",IF(Orçamento!$N$5:$N$5190=$C68,Orçamento!$T$5:$T$5190)))</f>
        <v>0</v>
      </c>
      <c r="K68"/>
    </row>
    <row r="69" spans="2:13" ht="16.5" customHeight="1">
      <c r="B69" s="18">
        <f>IF(_xlfn.IFNA(MATCH($C69&amp;" - Mapa",Orçamento!$J$6:$J$5399,),0)&gt;0,MAX($B$2:B68)+1,0)</f>
        <v>0</v>
      </c>
      <c r="C69" s="18" t="s">
        <v>1019</v>
      </c>
      <c r="D69" s="18" t="str">
        <f>VLOOKUP(C69,Orçamento!N:O,2,0)</f>
        <v>Asfalto Oxidado - (NBR 9910)</v>
      </c>
      <c r="E69" s="22" t="str">
        <f>VLOOKUP(C69,Orçamento!N:Q,4,0)</f>
        <v>kg</v>
      </c>
      <c r="F69" s="19" cm="1">
        <f t="array" ref="F69">SUM(IF(Orçamento!$K$5:$K$5190="",IF(Orçamento!$N$5:$N$5190=$C69,Orçamento!$R$5:$R$5190)))</f>
        <v>6847.02</v>
      </c>
      <c r="G69" s="19">
        <f t="shared" si="1"/>
        <v>8.5</v>
      </c>
      <c r="H69" s="19" cm="1">
        <f t="array" ref="H69">SUM(IF(Orçamento!$K$5:$K$5190="",IF(Orçamento!$N$5:$N$5190=$C69,Orçamento!$T$5:$T$5190)))</f>
        <v>58199.67</v>
      </c>
      <c r="K69"/>
    </row>
    <row r="70" spans="2:13" ht="16.5" customHeight="1">
      <c r="B70" s="18">
        <f>IF(_xlfn.IFNA(MATCH($C70&amp;" - Mapa",Orçamento!$J$6:$J$5399,),0)&gt;0,MAX($B$2:B69)+1,0)</f>
        <v>0</v>
      </c>
      <c r="C70" s="18" t="s">
        <v>2861</v>
      </c>
      <c r="D70" s="18" t="str">
        <f>VLOOKUP(C70,Orçamento!N:O,2,0)</f>
        <v>Assentamento de canaleta de concreto 300mm</v>
      </c>
      <c r="E70" s="22" t="str">
        <f>VLOOKUP(C70,Orçamento!N:Q,4,0)</f>
        <v>m</v>
      </c>
      <c r="F70" s="19" cm="1">
        <f t="array" ref="F70">SUM(IF(Orçamento!$K$5:$K$5190="",IF(Orçamento!$N$5:$N$5190=$C70,Orçamento!$R$5:$R$5190)))</f>
        <v>190.05</v>
      </c>
      <c r="G70" s="19">
        <f t="shared" si="1"/>
        <v>150</v>
      </c>
      <c r="H70" s="19" cm="1">
        <f t="array" ref="H70">SUM(IF(Orçamento!$K$5:$K$5190="",IF(Orçamento!$N$5:$N$5190=$C70,Orçamento!$T$5:$T$5190)))</f>
        <v>28507.5</v>
      </c>
      <c r="K70"/>
    </row>
    <row r="71" spans="2:13" ht="16.5" customHeight="1">
      <c r="B71" s="18">
        <f>IF(_xlfn.IFNA(MATCH($C71&amp;" - Mapa",Orçamento!$J$6:$J$5399,),0)&gt;0,MAX($B$2:B70)+1,0)</f>
        <v>0</v>
      </c>
      <c r="C71" s="18" t="s">
        <v>1437</v>
      </c>
      <c r="D71" s="18" t="str">
        <f>VLOOKUP(C71,Orçamento!N:O,2,0)</f>
        <v>Assentamento de contra marco para porta de elevador</v>
      </c>
      <c r="E71" s="22" t="str">
        <f>VLOOKUP(C71,Orçamento!N:Q,4,0)</f>
        <v>un</v>
      </c>
      <c r="F71" s="19" cm="1">
        <f t="array" ref="F71">SUM(IF(Orçamento!$K$5:$K$5190="",IF(Orçamento!$N$5:$N$5190=$C71,Orçamento!$R$5:$R$5190)))</f>
        <v>160</v>
      </c>
      <c r="G71" s="19">
        <f t="shared" si="1"/>
        <v>400</v>
      </c>
      <c r="H71" s="19" cm="1">
        <f t="array" ref="H71">SUM(IF(Orçamento!$K$5:$K$5190="",IF(Orçamento!$N$5:$N$5190=$C71,Orçamento!$T$5:$T$5190)))</f>
        <v>64000</v>
      </c>
      <c r="K71"/>
    </row>
    <row r="72" spans="2:13" ht="16.5" customHeight="1">
      <c r="B72" s="18">
        <f>IF(_xlfn.IFNA(MATCH($C72&amp;" - Mapa",Orçamento!$J$6:$J$5399,),0)&gt;0,MAX($B$2:B71)+1,0)</f>
        <v>0</v>
      </c>
      <c r="C72" s="18" t="s">
        <v>1351</v>
      </c>
      <c r="D72" s="18" t="str">
        <f>VLOOKUP(C72,Orçamento!N:O,2,0)</f>
        <v>Assentamento de corrimão</v>
      </c>
      <c r="E72" s="22" t="str">
        <f>VLOOKUP(C72,Orçamento!N:Q,4,0)</f>
        <v>m</v>
      </c>
      <c r="F72" s="19" cm="1">
        <f t="array" ref="F72">SUM(IF(Orçamento!$K$5:$K$5190="",IF(Orçamento!$N$5:$N$5190=$C72,Orçamento!$R$5:$R$5190)))</f>
        <v>723.86</v>
      </c>
      <c r="G72" s="19">
        <f t="shared" si="1"/>
        <v>61.884999999999998</v>
      </c>
      <c r="H72" s="19" cm="1">
        <f t="array" ref="H72">SUM(IF(Orçamento!$K$5:$K$5190="",IF(Orçamento!$N$5:$N$5190=$C72,Orçamento!$T$5:$T$5190)))</f>
        <v>44796.076099999998</v>
      </c>
      <c r="K72"/>
    </row>
    <row r="73" spans="2:13" ht="16.5" customHeight="1">
      <c r="B73" s="18">
        <f>IF(_xlfn.IFNA(MATCH($C73&amp;" - Mapa",Orçamento!$J$6:$J$5399,),0)&gt;0,MAX($B$2:B72)+1,0)</f>
        <v>0</v>
      </c>
      <c r="C73" s="18" t="s">
        <v>976</v>
      </c>
      <c r="D73" s="18" t="str">
        <f>VLOOKUP(C73,Orçamento!N:O,2,0)</f>
        <v>Assentamento de elemento vazado de concreto `cobogó`</v>
      </c>
      <c r="E73" s="22" t="str">
        <f>VLOOKUP(C73,Orçamento!N:Q,4,0)</f>
        <v>m²</v>
      </c>
      <c r="F73" s="19" cm="1">
        <f t="array" ref="F73">SUM(IF(Orçamento!$K$5:$K$5190="",IF(Orçamento!$N$5:$N$5190=$C73,Orçamento!$R$5:$R$5190)))</f>
        <v>16.2</v>
      </c>
      <c r="G73" s="19">
        <f t="shared" si="1"/>
        <v>54</v>
      </c>
      <c r="H73" s="19" cm="1">
        <f t="array" ref="H73">SUM(IF(Orçamento!$K$5:$K$5190="",IF(Orçamento!$N$5:$N$5190=$C73,Orçamento!$T$5:$T$5190)))</f>
        <v>874.8</v>
      </c>
      <c r="K73"/>
    </row>
    <row r="74" spans="2:13" ht="16.5" customHeight="1">
      <c r="B74" s="18">
        <f>IF(_xlfn.IFNA(MATCH($C74&amp;" - Mapa",Orçamento!$J$6:$J$5399,),0)&gt;0,MAX($B$2:B73)+1,0)</f>
        <v>0</v>
      </c>
      <c r="C74" s="18" t="s">
        <v>1443</v>
      </c>
      <c r="D74" s="18" t="str">
        <f>VLOOKUP(C74,Orçamento!N:O,2,0)</f>
        <v>Assentamento de granito sobre contrapiso</v>
      </c>
      <c r="E74" s="22" t="str">
        <f>VLOOKUP(C74,Orçamento!N:Q,4,0)</f>
        <v>m²</v>
      </c>
      <c r="F74" s="19" cm="1">
        <f t="array" ref="F74">SUM(IF(Orçamento!$K$5:$K$5190="",IF(Orçamento!$N$5:$N$5190=$C74,Orçamento!$R$5:$R$5190)))</f>
        <v>38.4</v>
      </c>
      <c r="G74" s="19">
        <f t="shared" si="1"/>
        <v>30</v>
      </c>
      <c r="H74" s="19" cm="1">
        <f t="array" ref="H74">SUM(IF(Orçamento!$K$5:$K$5190="",IF(Orçamento!$N$5:$N$5190=$C74,Orçamento!$T$5:$T$5190)))</f>
        <v>1152</v>
      </c>
      <c r="K74"/>
    </row>
    <row r="75" spans="2:13" ht="16.5" customHeight="1">
      <c r="B75" s="18">
        <f>IF(_xlfn.IFNA(MATCH($C75&amp;" - Mapa",Orçamento!$J$6:$J$5399,),0)&gt;0,MAX($B$2:B74)+1,0)</f>
        <v>0</v>
      </c>
      <c r="C75" s="18" t="s">
        <v>3823</v>
      </c>
      <c r="D75" s="18" t="str">
        <f>VLOOKUP(C75,Orçamento!N:O,2,0)</f>
        <v>Assentamento de janelas de alumínio sem contra marco, incluso vedação em ambos os lados (interno e externo)</v>
      </c>
      <c r="E75" s="22" t="str">
        <f>VLOOKUP(C75,Orçamento!N:Q,4,0)</f>
        <v>un</v>
      </c>
      <c r="F75" s="19" cm="1">
        <f t="array" ref="F75">SUM(IF(Orçamento!$K$5:$K$5190="",IF(Orçamento!$N$5:$N$5190=$C75,Orçamento!$R$5:$R$5190)))</f>
        <v>862</v>
      </c>
      <c r="G75" s="19">
        <f t="shared" si="1"/>
        <v>110</v>
      </c>
      <c r="H75" s="19" cm="1">
        <f t="array" ref="H75">SUM(IF(Orçamento!$K$5:$K$5190="",IF(Orçamento!$N$5:$N$5190=$C75,Orçamento!$T$5:$T$5190)))</f>
        <v>94820</v>
      </c>
      <c r="K75"/>
    </row>
    <row r="76" spans="2:13" ht="16.5" customHeight="1">
      <c r="B76" s="18">
        <f>IF(_xlfn.IFNA(MATCH($C76&amp;" - Mapa",Orçamento!$J$6:$J$5399,),0)&gt;0,MAX($B$2:B75)+1,0)</f>
        <v>0</v>
      </c>
      <c r="C76" s="18" t="s">
        <v>2942</v>
      </c>
      <c r="D76" s="18" t="str">
        <f>VLOOKUP(C76,Orçamento!N:O,2,0)</f>
        <v>Assentamento de ladrilho hidráulico no passeio</v>
      </c>
      <c r="E76" s="22" t="str">
        <f>VLOOKUP(C76,Orçamento!N:Q,4,0)</f>
        <v>m²</v>
      </c>
      <c r="F76" s="19" cm="1">
        <f t="array" ref="F76">SUM(IF(Orçamento!$K$5:$K$5190="",IF(Orçamento!$N$5:$N$5190=$C76,Orçamento!$R$5:$R$5190)))</f>
        <v>44.2</v>
      </c>
      <c r="G76" s="19">
        <f t="shared" si="1"/>
        <v>50</v>
      </c>
      <c r="H76" s="19" cm="1">
        <f t="array" ref="H76">SUM(IF(Orçamento!$K$5:$K$5190="",IF(Orçamento!$N$5:$N$5190=$C76,Orçamento!$T$5:$T$5190)))</f>
        <v>2210</v>
      </c>
      <c r="K76"/>
    </row>
    <row r="77" spans="2:13" ht="16.5" customHeight="1">
      <c r="B77" s="18">
        <f>IF(_xlfn.IFNA(MATCH($C77&amp;" - Mapa",Orçamento!$J$6:$J$5399,),0)&gt;0,MAX($B$2:B76)+1,0)</f>
        <v>0</v>
      </c>
      <c r="C77" s="23" t="s">
        <v>3810</v>
      </c>
      <c r="D77" s="18" t="str">
        <f>VLOOKUP(C77,Orçamento!N:O,2,0)</f>
        <v>Assentamento de mini guia de concreto</v>
      </c>
      <c r="E77" s="22" t="str">
        <f>VLOOKUP(C77,Orçamento!N:Q,4,0)</f>
        <v>m</v>
      </c>
      <c r="F77" s="19" cm="1">
        <f t="array" ref="F77">SUM(IF(Orçamento!$K$5:$K$5190="",IF(Orçamento!$N$5:$N$5190=$C77,Orçamento!$R$5:$R$5190)))</f>
        <v>144</v>
      </c>
      <c r="G77" s="19">
        <f t="shared" si="1"/>
        <v>42.13</v>
      </c>
      <c r="H77" s="19" cm="1">
        <f t="array" ref="H77">SUM(IF(Orçamento!$K$5:$K$5190="",IF(Orçamento!$N$5:$N$5190=$C77,Orçamento!$T$5:$T$5190)))</f>
        <v>6066.72</v>
      </c>
    </row>
    <row r="78" spans="2:13" ht="16.5" customHeight="1">
      <c r="B78" s="18">
        <f>IF(_xlfn.IFNA(MATCH($C78&amp;" - Mapa",Orçamento!$J$6:$J$5399,),0)&gt;0,MAX($B$2:B77)+1,0)</f>
        <v>0</v>
      </c>
      <c r="C78" s="23" t="s">
        <v>4123</v>
      </c>
      <c r="D78" s="18" t="str">
        <f>VLOOKUP(C78,Orçamento!N:O,2,0)</f>
        <v>Assentamento de pedra são tomé</v>
      </c>
      <c r="E78" s="22" t="str">
        <f>VLOOKUP(C78,Orçamento!N:Q,4,0)</f>
        <v>m²</v>
      </c>
      <c r="F78" s="19" cm="1">
        <f t="array" ref="F78">SUM(IF(Orçamento!$K$5:$K$5190="",IF(Orçamento!$N$5:$N$5190=$C78,Orçamento!$R$5:$R$5190)))</f>
        <v>158.03</v>
      </c>
      <c r="G78" s="19">
        <f t="shared" si="1"/>
        <v>59.999999999999993</v>
      </c>
      <c r="H78" s="19" cm="1">
        <f t="array" ref="H78">SUM(IF(Orçamento!$K$5:$K$5190="",IF(Orçamento!$N$5:$N$5190=$C78,Orçamento!$T$5:$T$5190)))</f>
        <v>9481.7999999999993</v>
      </c>
      <c r="K78" s="585"/>
      <c r="M78" s="21"/>
    </row>
    <row r="79" spans="2:13" ht="16.5" customHeight="1">
      <c r="B79" s="18">
        <f>IF(_xlfn.IFNA(MATCH($C79&amp;" - Mapa",Orçamento!$J$6:$J$5399,),0)&gt;0,MAX($B$2:B78)+1,0)</f>
        <v>0</v>
      </c>
      <c r="C79" s="18" t="s">
        <v>1503</v>
      </c>
      <c r="D79" s="18" t="str">
        <f>VLOOKUP(C79,Orçamento!N:O,2,0)</f>
        <v>Assentamento de piso cerâmico</v>
      </c>
      <c r="E79" s="22" t="str">
        <f>VLOOKUP(C79,Orçamento!N:Q,4,0)</f>
        <v>m²</v>
      </c>
      <c r="F79" s="19" cm="1">
        <f t="array" ref="F79">SUM(IF(Orçamento!$K$5:$K$5190="",IF(Orçamento!$N$5:$N$5190=$C79,Orçamento!$R$5:$R$5190)))</f>
        <v>63.06</v>
      </c>
      <c r="G79" s="19">
        <f t="shared" si="1"/>
        <v>40</v>
      </c>
      <c r="H79" s="19" cm="1">
        <f t="array" ref="H79">SUM(IF(Orçamento!$K$5:$K$5190="",IF(Orçamento!$N$5:$N$5190=$C79,Orçamento!$T$5:$T$5190)))</f>
        <v>2522.4</v>
      </c>
      <c r="K79" s="177"/>
    </row>
    <row r="80" spans="2:13" ht="16.5" customHeight="1">
      <c r="B80" s="18">
        <f>IF(_xlfn.IFNA(MATCH($C80&amp;" - Mapa",Orçamento!$J$6:$J$5399,),0)&gt;0,MAX($B$2:B79)+1,0)</f>
        <v>0</v>
      </c>
      <c r="C80" s="18" t="s">
        <v>1522</v>
      </c>
      <c r="D80" s="18" t="str">
        <f>VLOOKUP(C80,Orçamento!N:O,2,0)</f>
        <v>Assentamento de porcelanato</v>
      </c>
      <c r="E80" s="22" t="str">
        <f>VLOOKUP(C80,Orçamento!N:Q,4,0)</f>
        <v>m²</v>
      </c>
      <c r="F80" s="19" cm="1">
        <f t="array" ref="F80">SUM(IF(Orçamento!$K$5:$K$5190="",IF(Orçamento!$N$5:$N$5190=$C80,Orçamento!$R$5:$R$5190)))</f>
        <v>1095.671</v>
      </c>
      <c r="G80" s="19">
        <f t="shared" si="1"/>
        <v>64.999999999999986</v>
      </c>
      <c r="H80" s="19" cm="1">
        <f t="array" ref="H80">SUM(IF(Orçamento!$K$5:$K$5190="",IF(Orçamento!$N$5:$N$5190=$C80,Orçamento!$T$5:$T$5190)))</f>
        <v>71218.614999999991</v>
      </c>
      <c r="K80"/>
    </row>
    <row r="81" spans="2:11" ht="16.5" customHeight="1">
      <c r="B81" s="18">
        <f>IF(_xlfn.IFNA(MATCH($C81&amp;" - Mapa",Orçamento!$J$6:$J$5399,),0)&gt;0,MAX($B$2:B80)+1,0)</f>
        <v>0</v>
      </c>
      <c r="C81" s="18" t="s">
        <v>1345</v>
      </c>
      <c r="D81" s="18" t="str">
        <f>VLOOKUP(C81,Orçamento!N:O,2,0)</f>
        <v>Assentamento de porta corta fogo</v>
      </c>
      <c r="E81" s="22" t="str">
        <f>VLOOKUP(C81,Orçamento!N:Q,4,0)</f>
        <v>un</v>
      </c>
      <c r="F81" s="19" cm="1">
        <f t="array" ref="F81">SUM(IF(Orçamento!$K$5:$K$5190="",IF(Orçamento!$N$5:$N$5190=$C81,Orçamento!$R$5:$R$5190)))</f>
        <v>45</v>
      </c>
      <c r="G81" s="19">
        <f t="shared" si="1"/>
        <v>340</v>
      </c>
      <c r="H81" s="19" cm="1">
        <f t="array" ref="H81">SUM(IF(Orçamento!$K$5:$K$5190="",IF(Orçamento!$N$5:$N$5190=$C81,Orçamento!$T$5:$T$5190)))</f>
        <v>15300</v>
      </c>
      <c r="K81"/>
    </row>
    <row r="82" spans="2:11" ht="16.5" customHeight="1">
      <c r="B82" s="18">
        <f>IF(_xlfn.IFNA(MATCH($C82&amp;" - Mapa",Orçamento!$J$6:$J$5399,),0)&gt;0,MAX($B$2:B81)+1,0)</f>
        <v>0</v>
      </c>
      <c r="C82" s="18" t="s">
        <v>1313</v>
      </c>
      <c r="D82" s="18" t="str">
        <f>VLOOKUP(C82,Orçamento!N:O,2,0)</f>
        <v>Assentamento de porta de madeira comum</v>
      </c>
      <c r="E82" s="22" t="str">
        <f>VLOOKUP(C82,Orçamento!N:Q,4,0)</f>
        <v>un</v>
      </c>
      <c r="F82" s="19" cm="1">
        <f t="array" ref="F82">SUM(IF(Orçamento!$K$5:$K$5190="",IF(Orçamento!$N$5:$N$5190=$C82,Orçamento!$R$5:$R$5190)))</f>
        <v>1496</v>
      </c>
      <c r="G82" s="19">
        <f t="shared" si="1"/>
        <v>90</v>
      </c>
      <c r="H82" s="19" cm="1">
        <f t="array" ref="H82">SUM(IF(Orçamento!$K$5:$K$5190="",IF(Orçamento!$N$5:$N$5190=$C82,Orçamento!$T$5:$T$5190)))</f>
        <v>134640</v>
      </c>
      <c r="K82"/>
    </row>
    <row r="83" spans="2:11" ht="16.5" customHeight="1">
      <c r="B83" s="18">
        <f>IF(_xlfn.IFNA(MATCH($C83&amp;" - Mapa",Orçamento!$J$6:$J$5399,),0)&gt;0,MAX($B$2:B82)+1,0)</f>
        <v>0</v>
      </c>
      <c r="C83" s="18" t="s">
        <v>645</v>
      </c>
      <c r="D83" s="18" t="str">
        <f>VLOOKUP(C83,Orçamento!N:O,2,0)</f>
        <v>Assentamento de portas de alumínio sem contra marco, incluso vedação em ambos os lados (interno e externo)</v>
      </c>
      <c r="E83" s="22" t="str">
        <f>VLOOKUP(C83,Orçamento!N:Q,4,0)</f>
        <v>un</v>
      </c>
      <c r="F83" s="19" cm="1">
        <f t="array" ref="F83">SUM(IF(Orçamento!$K$5:$K$5190="",IF(Orçamento!$N$5:$N$5190=$C83,Orçamento!$R$5:$R$5190)))</f>
        <v>402</v>
      </c>
      <c r="G83" s="19">
        <f t="shared" si="1"/>
        <v>140</v>
      </c>
      <c r="H83" s="19" cm="1">
        <f t="array" ref="H83">SUM(IF(Orçamento!$K$5:$K$5190="",IF(Orçamento!$N$5:$N$5190=$C83,Orçamento!$T$5:$T$5190)))</f>
        <v>56280</v>
      </c>
      <c r="K83"/>
    </row>
    <row r="84" spans="2:11" ht="16.5" customHeight="1">
      <c r="B84" s="18">
        <f>IF(_xlfn.IFNA(MATCH($C84&amp;" - Mapa",Orçamento!$J$6:$J$5399,),0)&gt;0,MAX($B$2:B83)+1,0)</f>
        <v>0</v>
      </c>
      <c r="C84" s="18" t="s">
        <v>1103</v>
      </c>
      <c r="D84" s="18" t="str">
        <f>VLOOKUP(C84,Orçamento!N:O,2,0)</f>
        <v>Assentamento de revestimento cerâmico</v>
      </c>
      <c r="E84" s="22" t="str">
        <f>VLOOKUP(C84,Orçamento!N:Q,4,0)</f>
        <v>m²</v>
      </c>
      <c r="F84" s="19" cm="1">
        <f t="array" ref="F84">SUM(IF(Orçamento!$K$5:$K$5190="",IF(Orçamento!$N$5:$N$5190=$C84,Orçamento!$R$5:$R$5190)))</f>
        <v>2905.7473</v>
      </c>
      <c r="G84" s="19">
        <f t="shared" si="1"/>
        <v>40.000000000000007</v>
      </c>
      <c r="H84" s="19" cm="1">
        <f t="array" ref="H84">SUM(IF(Orçamento!$K$5:$K$5190="",IF(Orçamento!$N$5:$N$5190=$C84,Orçamento!$T$5:$T$5190)))</f>
        <v>116229.89200000002</v>
      </c>
      <c r="K84"/>
    </row>
    <row r="85" spans="2:11" ht="16.5" customHeight="1">
      <c r="B85" s="18">
        <f>IF(_xlfn.IFNA(MATCH($C85&amp;" - Mapa",Orçamento!$J$6:$J$5399,),0)&gt;0,MAX($B$2:B84)+1,0)</f>
        <v>0</v>
      </c>
      <c r="C85" s="18" t="s">
        <v>3991</v>
      </c>
      <c r="D85" s="18" t="str">
        <f>VLOOKUP(C85,Orçamento!N:O,2,0)</f>
        <v>Assentamento de revestimento cerâmico com dupla colagem, incluso rejuntamento, limpeza e preparo do local de instalação - 45x45cm</v>
      </c>
      <c r="E85" s="22" t="str">
        <f>VLOOKUP(C85,Orçamento!N:Q,4,0)</f>
        <v>m²</v>
      </c>
      <c r="F85" s="19" cm="1">
        <f t="array" ref="F85">SUM(IF(Orçamento!$K$5:$K$5190="",IF(Orçamento!$N$5:$N$5190=$C85,Orçamento!$R$5:$R$5190)))</f>
        <v>5492.93</v>
      </c>
      <c r="G85" s="19">
        <f t="shared" si="1"/>
        <v>44.999999999999993</v>
      </c>
      <c r="H85" s="19" cm="1">
        <f t="array" ref="H85">SUM(IF(Orçamento!$K$5:$K$5190="",IF(Orçamento!$N$5:$N$5190=$C85,Orçamento!$T$5:$T$5190)))</f>
        <v>247181.84999999998</v>
      </c>
      <c r="K85"/>
    </row>
    <row r="86" spans="2:11" ht="16.5" customHeight="1">
      <c r="B86" s="18">
        <f>IF(_xlfn.IFNA(MATCH($C86&amp;" - Mapa",Orçamento!$J$6:$J$5399,),0)&gt;0,MAX($B$2:B85)+1,0)</f>
        <v>0</v>
      </c>
      <c r="C86" s="18" t="s">
        <v>267</v>
      </c>
      <c r="D86" s="18" t="str">
        <f>VLOOKUP(C86,Orçamento!N:O,2,0)</f>
        <v>Assentamento de rodapé</v>
      </c>
      <c r="E86" s="22" t="str">
        <f>VLOOKUP(C86,Orçamento!N:Q,4,0)</f>
        <v>m</v>
      </c>
      <c r="F86" s="19" cm="1">
        <f t="array" ref="F86">SUM(IF(Orçamento!$K$5:$K$5190="",IF(Orçamento!$N$5:$N$5190=$C86,Orçamento!$R$5:$R$5190)))</f>
        <v>7265.9412999999995</v>
      </c>
      <c r="G86" s="19">
        <f t="shared" si="1"/>
        <v>22.500000000000004</v>
      </c>
      <c r="H86" s="19" cm="1">
        <f t="array" ref="H86">SUM(IF(Orçamento!$K$5:$K$5190="",IF(Orçamento!$N$5:$N$5190=$C86,Orçamento!$T$5:$T$5190)))</f>
        <v>163483.67925000002</v>
      </c>
      <c r="K86"/>
    </row>
    <row r="87" spans="2:11" ht="16.5" customHeight="1">
      <c r="B87" s="18">
        <f>IF(_xlfn.IFNA(MATCH($C87&amp;" - Mapa",Orçamento!$J$6:$J$5399,),0)&gt;0,MAX($B$2:B86)+1,0)</f>
        <v>0</v>
      </c>
      <c r="C87" s="18" t="s">
        <v>3816</v>
      </c>
      <c r="D87" s="18" t="str">
        <f>VLOOKUP(C87,Orçamento!N:O,2,0)</f>
        <v>Assentamento de rodapé em porcelanato</v>
      </c>
      <c r="E87" s="22" t="str">
        <f>VLOOKUP(C87,Orçamento!N:Q,4,0)</f>
        <v>m</v>
      </c>
      <c r="F87" s="19" cm="1">
        <f t="array" ref="F87">SUM(IF(Orçamento!$K$5:$K$5190="",IF(Orçamento!$N$5:$N$5190=$C87,Orçamento!$R$5:$R$5190)))</f>
        <v>805.11999999999989</v>
      </c>
      <c r="G87" s="19">
        <f t="shared" si="1"/>
        <v>32.500000000000007</v>
      </c>
      <c r="H87" s="19" cm="1">
        <f t="array" ref="H87">SUM(IF(Orçamento!$K$5:$K$5190="",IF(Orçamento!$N$5:$N$5190=$C87,Orçamento!$T$5:$T$5190)))</f>
        <v>26166.400000000001</v>
      </c>
      <c r="K87" s="177"/>
    </row>
    <row r="88" spans="2:11" ht="16.5" customHeight="1">
      <c r="B88" s="18">
        <f>IF(_xlfn.IFNA(MATCH($C88&amp;" - Mapa",Orçamento!$J$6:$J$5399,),0)&gt;0,MAX($B$2:B87)+1,0)</f>
        <v>0</v>
      </c>
      <c r="C88" s="18" t="s">
        <v>271</v>
      </c>
      <c r="D88" s="18" t="str">
        <f>VLOOKUP(C88,Orçamento!N:O,2,0)</f>
        <v>Assentamento de soleira</v>
      </c>
      <c r="E88" s="22" t="str">
        <f>VLOOKUP(C88,Orçamento!N:Q,4,0)</f>
        <v>un</v>
      </c>
      <c r="F88" s="19" cm="1">
        <f t="array" ref="F88">SUM(IF(Orçamento!$K$5:$K$5190="",IF(Orçamento!$N$5:$N$5190=$C88,Orçamento!$R$5:$R$5190)))</f>
        <v>2213</v>
      </c>
      <c r="G88" s="19">
        <f t="shared" si="1"/>
        <v>20</v>
      </c>
      <c r="H88" s="19" cm="1">
        <f t="array" ref="H88">SUM(IF(Orçamento!$K$5:$K$5190="",IF(Orçamento!$N$5:$N$5190=$C88,Orçamento!$T$5:$T$5190)))</f>
        <v>44260</v>
      </c>
      <c r="K88"/>
    </row>
    <row r="89" spans="2:11" ht="16.5" customHeight="1">
      <c r="B89" s="18">
        <f>IF(_xlfn.IFNA(MATCH($C89&amp;" - Mapa",Orçamento!$J$6:$J$5399,),0)&gt;0,MAX($B$2:B88)+1,0)</f>
        <v>0</v>
      </c>
      <c r="C89" s="18" t="s">
        <v>1843</v>
      </c>
      <c r="D89" s="18" t="str">
        <f>VLOOKUP(C89,Orçamento!N:O,2,0)</f>
        <v>Assinatura Eletrônica de Documentos (Clicksign)</v>
      </c>
      <c r="E89" s="22" t="str">
        <f>VLOOKUP(C89,Orçamento!N:Q,4,0)</f>
        <v>vb</v>
      </c>
      <c r="F89" s="19" cm="1">
        <f t="array" ref="F89">SUM(IF(Orçamento!$K$5:$K$5190="",IF(Orçamento!$N$5:$N$5190=$C89,Orçamento!$R$5:$R$5190)))</f>
        <v>14</v>
      </c>
      <c r="G89" s="19">
        <f t="shared" si="1"/>
        <v>250</v>
      </c>
      <c r="H89" s="19" cm="1">
        <f t="array" ref="H89">SUM(IF(Orçamento!$K$5:$K$5190="",IF(Orçamento!$N$5:$N$5190=$C89,Orçamento!$T$5:$T$5190)))</f>
        <v>3500</v>
      </c>
      <c r="K89"/>
    </row>
    <row r="90" spans="2:11" ht="16.5" customHeight="1">
      <c r="B90" s="18">
        <f>IF(_xlfn.IFNA(MATCH($C90&amp;" - Mapa",Orçamento!$J$6:$J$5399,),0)&gt;0,MAX($B$2:B89)+1,0)</f>
        <v>0</v>
      </c>
      <c r="C90" s="18" t="s">
        <v>1844</v>
      </c>
      <c r="D90" s="18" t="str">
        <f>VLOOKUP(C90,Orçamento!N:O,2,0)</f>
        <v>Assinatura Eletrônica de Documentos (Clicksign) (CUSTO DE CORREIROS E MOTOBOY)</v>
      </c>
      <c r="E90" s="22" t="str">
        <f>VLOOKUP(C90,Orçamento!N:Q,4,0)</f>
        <v>vb</v>
      </c>
      <c r="F90" s="19" cm="1">
        <f t="array" ref="F90">SUM(IF(Orçamento!$K$5:$K$5190="",IF(Orçamento!$N$5:$N$5190=$C90,Orçamento!$R$5:$R$5190)))</f>
        <v>0</v>
      </c>
      <c r="G90" s="19">
        <f t="shared" si="1"/>
        <v>0</v>
      </c>
      <c r="H90" s="19" cm="1">
        <f t="array" ref="H90">SUM(IF(Orçamento!$K$5:$K$5190="",IF(Orçamento!$N$5:$N$5190=$C90,Orçamento!$T$5:$T$5190)))</f>
        <v>0</v>
      </c>
      <c r="K90"/>
    </row>
    <row r="91" spans="2:11" ht="16.5" customHeight="1">
      <c r="B91" s="18">
        <f>IF(_xlfn.IFNA(MATCH($C91&amp;" - Mapa",Orçamento!$J$6:$J$5399,),0)&gt;0,MAX($B$2:B90)+1,0)</f>
        <v>0</v>
      </c>
      <c r="C91" s="18" t="s">
        <v>3023</v>
      </c>
      <c r="D91" s="18" t="str">
        <f>VLOOKUP(C91,Orçamento!N:O,2,0)</f>
        <v>Assistente administrativo (Salario, Encargos Sociais, Refeição e Transporte)</v>
      </c>
      <c r="E91" s="22" t="str">
        <f>VLOOKUP(C91,Orçamento!N:Q,4,0)</f>
        <v>mês</v>
      </c>
      <c r="F91" s="19" cm="1">
        <f t="array" ref="F91">SUM(IF(Orçamento!$K$5:$K$5190="",IF(Orçamento!$N$5:$N$5190=$C91,Orçamento!$R$5:$R$5190)))</f>
        <v>14</v>
      </c>
      <c r="G91" s="19">
        <f t="shared" si="1"/>
        <v>8271.5707962226697</v>
      </c>
      <c r="H91" s="19" cm="1">
        <f t="array" ref="H91">SUM(IF(Orçamento!$K$5:$K$5190="",IF(Orçamento!$N$5:$N$5190=$C91,Orçamento!$T$5:$T$5190)))</f>
        <v>115801.99114711737</v>
      </c>
      <c r="K91"/>
    </row>
    <row r="92" spans="2:11" ht="16.5" customHeight="1">
      <c r="B92" s="18">
        <f>IF(_xlfn.IFNA(MATCH($C92&amp;" - Mapa",Orçamento!$J$6:$J$5399,),0)&gt;0,MAX($B$2:B91)+1,0)</f>
        <v>0</v>
      </c>
      <c r="C92" s="18" t="s">
        <v>4187</v>
      </c>
      <c r="D92" s="18" t="str">
        <f>VLOOKUP(C92,Orçamento!N:O,2,0)</f>
        <v>Assistente de engenharia (com encargos)</v>
      </c>
      <c r="E92" s="22" t="str">
        <f>VLOOKUP(C92,Orçamento!N:Q,4,0)</f>
        <v>mês</v>
      </c>
      <c r="F92" s="19" cm="1">
        <f t="array" ref="F92">SUM(IF(Orçamento!$K$5:$K$5190="",IF(Orçamento!$N$5:$N$5190=$C92,Orçamento!$R$5:$R$5190)))</f>
        <v>0</v>
      </c>
      <c r="G92" s="19">
        <f t="shared" si="1"/>
        <v>0</v>
      </c>
      <c r="H92" s="19" cm="1">
        <f t="array" ref="H92">SUM(IF(Orçamento!$K$5:$K$5190="",IF(Orçamento!$N$5:$N$5190=$C92,Orçamento!$T$5:$T$5190)))</f>
        <v>0</v>
      </c>
      <c r="K92"/>
    </row>
    <row r="93" spans="2:11" ht="16.5" customHeight="1">
      <c r="B93" s="18">
        <f>IF(_xlfn.IFNA(MATCH($C93&amp;" - Mapa",Orçamento!$J$6:$J$5399,),0)&gt;0,MAX($B$2:B92)+1,0)</f>
        <v>0</v>
      </c>
      <c r="C93" s="18" t="s">
        <v>4188</v>
      </c>
      <c r="D93" s="18" t="str">
        <f>VLOOKUP(C93,Orçamento!N:O,2,0)</f>
        <v>Assistente depto pessoal (com encargos)</v>
      </c>
      <c r="E93" s="22" t="str">
        <f>VLOOKUP(C93,Orçamento!N:Q,4,0)</f>
        <v>mês</v>
      </c>
      <c r="F93" s="19" cm="1">
        <f t="array" ref="F93">SUM(IF(Orçamento!$K$5:$K$5190="",IF(Orçamento!$N$5:$N$5190=$C93,Orçamento!$R$5:$R$5190)))</f>
        <v>0</v>
      </c>
      <c r="G93" s="19">
        <f t="shared" si="1"/>
        <v>0</v>
      </c>
      <c r="H93" s="19" cm="1">
        <f t="array" ref="H93">SUM(IF(Orçamento!$K$5:$K$5190="",IF(Orçamento!$N$5:$N$5190=$C93,Orçamento!$T$5:$T$5190)))</f>
        <v>0</v>
      </c>
      <c r="K93"/>
    </row>
    <row r="94" spans="2:11" ht="16.5" customHeight="1">
      <c r="B94" s="18">
        <f>IF(_xlfn.IFNA(MATCH($C94&amp;" - Mapa",Orçamento!$J$6:$J$5399,),0)&gt;0,MAX($B$2:B93)+1,0)</f>
        <v>0</v>
      </c>
      <c r="C94" s="18" t="s">
        <v>4189</v>
      </c>
      <c r="D94" s="18" t="str">
        <f>VLOOKUP(C94,Orçamento!N:O,2,0)</f>
        <v>Auxiliar administrativo (com encargos)</v>
      </c>
      <c r="E94" s="22" t="str">
        <f>VLOOKUP(C94,Orçamento!N:Q,4,0)</f>
        <v>mês</v>
      </c>
      <c r="F94" s="19" cm="1">
        <f t="array" ref="F94">SUM(IF(Orçamento!$K$5:$K$5190="",IF(Orçamento!$N$5:$N$5190=$C94,Orçamento!$R$5:$R$5190)))</f>
        <v>0</v>
      </c>
      <c r="G94" s="19">
        <f t="shared" si="1"/>
        <v>0</v>
      </c>
      <c r="H94" s="19" cm="1">
        <f t="array" ref="H94">SUM(IF(Orçamento!$K$5:$K$5190="",IF(Orçamento!$N$5:$N$5190=$C94,Orçamento!$T$5:$T$5190)))</f>
        <v>0</v>
      </c>
      <c r="K94"/>
    </row>
    <row r="95" spans="2:11" ht="16.5" customHeight="1">
      <c r="B95" s="18">
        <f>IF(_xlfn.IFNA(MATCH($C95&amp;" - Mapa",Orçamento!$J$6:$J$5399,),0)&gt;0,MAX($B$2:B94)+1,0)</f>
        <v>0</v>
      </c>
      <c r="C95" s="18" t="s">
        <v>3021</v>
      </c>
      <c r="D95" s="18" t="str">
        <f>VLOOKUP(C95,Orçamento!N:O,2,0)</f>
        <v>Auxiliar de almoxarifado (Salario, Encargos Sociais, Refeição e Transporte)</v>
      </c>
      <c r="E95" s="22" t="str">
        <f>VLOOKUP(C95,Orçamento!N:Q,4,0)</f>
        <v>mês</v>
      </c>
      <c r="F95" s="19" cm="1">
        <f t="array" ref="F95">SUM(IF(Orçamento!$K$5:$K$5190="",IF(Orçamento!$N$5:$N$5190=$C95,Orçamento!$R$5:$R$5190)))</f>
        <v>14</v>
      </c>
      <c r="G95" s="19">
        <f t="shared" si="1"/>
        <v>4002.3320467620019</v>
      </c>
      <c r="H95" s="19" cm="1">
        <f t="array" ref="H95">SUM(IF(Orçamento!$K$5:$K$5190="",IF(Orçamento!$N$5:$N$5190=$C95,Orçamento!$T$5:$T$5190)))</f>
        <v>56032.648654668024</v>
      </c>
      <c r="K95"/>
    </row>
    <row r="96" spans="2:11" ht="16.5" customHeight="1">
      <c r="B96" s="18">
        <f>IF(_xlfn.IFNA(MATCH($C96&amp;" - Mapa",Orçamento!$J$6:$J$5399,),0)&gt;0,MAX($B$2:B95)+1,0)</f>
        <v>0</v>
      </c>
      <c r="C96" s="18" t="s">
        <v>4190</v>
      </c>
      <c r="D96" s="18" t="str">
        <f>VLOOKUP(C96,Orçamento!N:O,2,0)</f>
        <v>Auxiliar de segurança do trabalho (com encargos)</v>
      </c>
      <c r="E96" s="22" t="str">
        <f>VLOOKUP(C96,Orçamento!N:Q,4,0)</f>
        <v>mês</v>
      </c>
      <c r="F96" s="19" cm="1">
        <f t="array" ref="F96">SUM(IF(Orçamento!$K$5:$K$5190="",IF(Orçamento!$N$5:$N$5190=$C96,Orçamento!$R$5:$R$5190)))</f>
        <v>0</v>
      </c>
      <c r="G96" s="19">
        <f t="shared" si="1"/>
        <v>0</v>
      </c>
      <c r="H96" s="19" cm="1">
        <f t="array" ref="H96">SUM(IF(Orçamento!$K$5:$K$5190="",IF(Orçamento!$N$5:$N$5190=$C96,Orçamento!$T$5:$T$5190)))</f>
        <v>0</v>
      </c>
      <c r="K96"/>
    </row>
    <row r="97" spans="2:11" ht="16.5" customHeight="1">
      <c r="B97" s="18">
        <f>IF(_xlfn.IFNA(MATCH($C97&amp;" - Mapa",Orçamento!$J$6:$J$5399,),0)&gt;0,MAX($B$2:B96)+1,0)</f>
        <v>0</v>
      </c>
      <c r="C97" s="18" t="s">
        <v>4191</v>
      </c>
      <c r="D97" s="18" t="str">
        <f>VLOOKUP(C97,Orçamento!N:O,2,0)</f>
        <v>Auxiliar depto pessoal (com encargos)</v>
      </c>
      <c r="E97" s="22" t="str">
        <f>VLOOKUP(C97,Orçamento!N:Q,4,0)</f>
        <v>mês</v>
      </c>
      <c r="F97" s="19" cm="1">
        <f t="array" ref="F97">SUM(IF(Orçamento!$K$5:$K$5190="",IF(Orçamento!$N$5:$N$5190=$C97,Orçamento!$R$5:$R$5190)))</f>
        <v>0</v>
      </c>
      <c r="G97" s="19">
        <f t="shared" si="1"/>
        <v>0</v>
      </c>
      <c r="H97" s="19" cm="1">
        <f t="array" ref="H97">SUM(IF(Orçamento!$K$5:$K$5190="",IF(Orçamento!$N$5:$N$5190=$C97,Orçamento!$T$5:$T$5190)))</f>
        <v>0</v>
      </c>
      <c r="K97"/>
    </row>
    <row r="98" spans="2:11" ht="16.5" customHeight="1">
      <c r="B98" s="18">
        <f>IF(_xlfn.IFNA(MATCH($C98&amp;" - Mapa",Orçamento!$J$6:$J$5399,),0)&gt;0,MAX($B$2:B97)+1,0)</f>
        <v>0</v>
      </c>
      <c r="C98" s="18" t="s">
        <v>1229</v>
      </c>
      <c r="D98" s="18" t="str">
        <f>VLOOKUP(C98,Orçamento!N:O,2,0)</f>
        <v>Bacia sanitária com caixa acoplada - padrão econômico - entrada de água lado esquerdo - (NBR 15097)</v>
      </c>
      <c r="E98" s="22" t="str">
        <f>VLOOKUP(C98,Orçamento!N:Q,4,0)</f>
        <v>un</v>
      </c>
      <c r="F98" s="19" cm="1">
        <f t="array" ref="F98">SUM(IF(Orçamento!$K$5:$K$5190="",IF(Orçamento!$N$5:$N$5190=$C98,Orçamento!$R$5:$R$5190)))</f>
        <v>362</v>
      </c>
      <c r="G98" s="19">
        <f t="shared" si="1"/>
        <v>263.64999999999998</v>
      </c>
      <c r="H98" s="19" cm="1">
        <f t="array" ref="H98">SUM(IF(Orçamento!$K$5:$K$5190="",IF(Orçamento!$N$5:$N$5190=$C98,Orçamento!$T$5:$T$5190)))</f>
        <v>95441.299999999988</v>
      </c>
      <c r="K98"/>
    </row>
    <row r="99" spans="2:11" ht="16.5" customHeight="1">
      <c r="B99" s="18">
        <f>IF(_xlfn.IFNA(MATCH($C99&amp;" - Mapa",Orçamento!$J$6:$J$5399,),0)&gt;0,MAX($B$2:B98)+1,0)</f>
        <v>0</v>
      </c>
      <c r="C99" s="18" t="s">
        <v>1570</v>
      </c>
      <c r="D99" s="18" t="str">
        <f>VLOOKUP(C99,Orçamento!N:O,2,0)</f>
        <v>Bacia sanitária PNE com caixa acoplada - (NBR 15097)</v>
      </c>
      <c r="E99" s="22" t="str">
        <f>VLOOKUP(C99,Orçamento!N:Q,4,0)</f>
        <v>un</v>
      </c>
      <c r="F99" s="19" cm="1">
        <f t="array" ref="F99">SUM(IF(Orçamento!$K$5:$K$5190="",IF(Orçamento!$N$5:$N$5190=$C99,Orçamento!$R$5:$R$5190)))</f>
        <v>18</v>
      </c>
      <c r="G99" s="19">
        <f t="shared" si="1"/>
        <v>610</v>
      </c>
      <c r="H99" s="19" cm="1">
        <f t="array" ref="H99">SUM(IF(Orçamento!$K$5:$K$5190="",IF(Orçamento!$N$5:$N$5190=$C99,Orçamento!$T$5:$T$5190)))</f>
        <v>10980</v>
      </c>
      <c r="K99"/>
    </row>
    <row r="100" spans="2:11" ht="16.5" customHeight="1">
      <c r="B100" s="18">
        <f>IF(_xlfn.IFNA(MATCH($C100&amp;" - Mapa",Orçamento!$J$6:$J$5399,),0)&gt;0,MAX($B$2:B99)+1,0)</f>
        <v>0</v>
      </c>
      <c r="C100" s="18" t="s">
        <v>1663</v>
      </c>
      <c r="D100" s="18" t="str">
        <f>VLOOKUP(C100,Orçamento!N:O,2,0)</f>
        <v xml:space="preserve">Baia para agregados - (setor orçamento) </v>
      </c>
      <c r="E100" s="22" t="str">
        <f>VLOOKUP(C100,Orçamento!N:Q,4,0)</f>
        <v>vb</v>
      </c>
      <c r="F100" s="19" cm="1">
        <f t="array" ref="F100">SUM(IF(Orçamento!$K$5:$K$5190="",IF(Orçamento!$N$5:$N$5190=$C100,Orçamento!$R$5:$R$5190)))</f>
        <v>3</v>
      </c>
      <c r="G100" s="19">
        <f t="shared" si="1"/>
        <v>1000.0000000000001</v>
      </c>
      <c r="H100" s="19" cm="1">
        <f t="array" ref="H100">SUM(IF(Orçamento!$K$5:$K$5190="",IF(Orçamento!$N$5:$N$5190=$C100,Orçamento!$T$5:$T$5190)))</f>
        <v>3000.0000000000005</v>
      </c>
      <c r="K100"/>
    </row>
    <row r="101" spans="2:11" ht="16.5" customHeight="1">
      <c r="B101" s="18">
        <f>IF(_xlfn.IFNA(MATCH($C101&amp;" - Mapa",Orçamento!$J$6:$J$5399,),0)&gt;0,MAX($B$2:B100)+1,0)</f>
        <v>0</v>
      </c>
      <c r="C101" s="18" t="s">
        <v>1666</v>
      </c>
      <c r="D101" s="18" t="str">
        <f>VLOOKUP(C101,Orçamento!N:O,2,0)</f>
        <v xml:space="preserve">Baia para tubos - (setor orçamento) </v>
      </c>
      <c r="E101" s="22" t="str">
        <f>VLOOKUP(C101,Orçamento!N:Q,4,0)</f>
        <v>vb</v>
      </c>
      <c r="F101" s="19" cm="1">
        <f t="array" ref="F101">SUM(IF(Orçamento!$K$5:$K$5190="",IF(Orçamento!$N$5:$N$5190=$C101,Orçamento!$R$5:$R$5190)))</f>
        <v>1</v>
      </c>
      <c r="G101" s="19">
        <f t="shared" si="1"/>
        <v>4000</v>
      </c>
      <c r="H101" s="19" cm="1">
        <f t="array" ref="H101">SUM(IF(Orçamento!$K$5:$K$5190="",IF(Orçamento!$N$5:$N$5190=$C101,Orçamento!$T$5:$T$5190)))</f>
        <v>4000</v>
      </c>
      <c r="K101"/>
    </row>
    <row r="102" spans="2:11" ht="16.5" customHeight="1">
      <c r="B102" s="18">
        <f>IF(_xlfn.IFNA(MATCH($C102&amp;" - Mapa",Orçamento!$J$6:$J$5399,),0)&gt;0,MAX($B$2:B101)+1,0)</f>
        <v>0</v>
      </c>
      <c r="C102" s="18" t="s">
        <v>4021</v>
      </c>
      <c r="D102" s="18" t="str">
        <f>VLOOKUP(C102,Orçamento!N:O,2,0)</f>
        <v>Bancada em mármore sintético com cuba de inox - 1,20x0,60m</v>
      </c>
      <c r="E102" s="22" t="str">
        <f>VLOOKUP(C102,Orçamento!N:Q,4,0)</f>
        <v>un</v>
      </c>
      <c r="F102" s="19" cm="1">
        <f t="array" ref="F102">SUM(IF(Orçamento!$K$5:$K$5190="",IF(Orçamento!$N$5:$N$5190=$C102,Orçamento!$R$5:$R$5190)))</f>
        <v>369</v>
      </c>
      <c r="G102" s="19">
        <f t="shared" si="1"/>
        <v>156.9</v>
      </c>
      <c r="H102" s="19" cm="1">
        <f t="array" ref="H102">SUM(IF(Orçamento!$K$5:$K$5190="",IF(Orçamento!$N$5:$N$5190=$C102,Orçamento!$T$5:$T$5190)))</f>
        <v>57896.1</v>
      </c>
      <c r="K102"/>
    </row>
    <row r="103" spans="2:11" ht="16.5" customHeight="1">
      <c r="B103" s="18">
        <f>IF(_xlfn.IFNA(MATCH($C103&amp;" - Mapa",Orçamento!$J$6:$J$5399,),0)&gt;0,MAX($B$2:B102)+1,0)</f>
        <v>0</v>
      </c>
      <c r="C103" s="18" t="s">
        <v>1508</v>
      </c>
      <c r="D103" s="18" t="str">
        <f>VLOOKUP(C103,Orçamento!N:O,2,0)</f>
        <v>Banco de tranferência autônomo para PNE - NBR9050</v>
      </c>
      <c r="E103" s="22" t="str">
        <f>VLOOKUP(C103,Orçamento!N:Q,4,0)</f>
        <v>un</v>
      </c>
      <c r="F103" s="19" cm="1">
        <f t="array" ref="F103">SUM(IF(Orçamento!$K$5:$K$5190="",IF(Orçamento!$N$5:$N$5190=$C103,Orçamento!$R$5:$R$5190)))</f>
        <v>1</v>
      </c>
      <c r="G103" s="19">
        <f t="shared" si="1"/>
        <v>25000</v>
      </c>
      <c r="H103" s="19" cm="1">
        <f t="array" ref="H103">SUM(IF(Orçamento!$K$5:$K$5190="",IF(Orçamento!$N$5:$N$5190=$C103,Orçamento!$T$5:$T$5190)))</f>
        <v>25000</v>
      </c>
      <c r="K103"/>
    </row>
    <row r="104" spans="2:11" ht="16.5" customHeight="1">
      <c r="B104" s="18">
        <f>IF(_xlfn.IFNA(MATCH($C104&amp;" - Mapa",Orçamento!$J$6:$J$5399,),0)&gt;0,MAX($B$2:B103)+1,0)</f>
        <v>0</v>
      </c>
      <c r="C104" s="18" t="s">
        <v>2895</v>
      </c>
      <c r="D104" s="18" t="str">
        <f>VLOOKUP(C104,Orçamento!N:O,2,0)</f>
        <v>Banco para banho articulado 70x45cm - (NBR 9050)</v>
      </c>
      <c r="E104" s="22" t="str">
        <f>VLOOKUP(C104,Orçamento!N:Q,4,0)</f>
        <v>un</v>
      </c>
      <c r="F104" s="19" cm="1">
        <f t="array" ref="F104">SUM(IF(Orçamento!$K$5:$K$5190="",IF(Orçamento!$N$5:$N$5190=$C104,Orçamento!$R$5:$R$5190)))</f>
        <v>16</v>
      </c>
      <c r="G104" s="19">
        <f t="shared" si="1"/>
        <v>500</v>
      </c>
      <c r="H104" s="19" cm="1">
        <f t="array" ref="H104">SUM(IF(Orçamento!$K$5:$K$5190="",IF(Orçamento!$N$5:$N$5190=$C104,Orçamento!$T$5:$T$5190)))</f>
        <v>8000</v>
      </c>
      <c r="K104"/>
    </row>
    <row r="105" spans="2:11" ht="16.5" customHeight="1">
      <c r="B105" s="18">
        <f>IF(_xlfn.IFNA(MATCH($C105&amp;" - Mapa",Orçamento!$J$6:$J$5399,),0)&gt;0,MAX($B$2:B104)+1,0)</f>
        <v>0</v>
      </c>
      <c r="C105" s="18" t="s">
        <v>2954</v>
      </c>
      <c r="D105" s="18" t="str">
        <f>VLOOKUP(C105,Orçamento!N:O,2,0)</f>
        <v>Bandeja primária (garfo e madeiras) - (setor orçamento) Bandeja Primária (Garfo E Madeiras) - (Setor Orçamento)</v>
      </c>
      <c r="E105" s="22" t="str">
        <f>VLOOKUP(C105,Orçamento!N:Q,4,0)</f>
        <v>m²</v>
      </c>
      <c r="F105" s="19" cm="1">
        <f t="array" ref="F105">SUM(IF(Orçamento!$K$5:$K$5190="",IF(Orçamento!$N$5:$N$5190=$C105,Orçamento!$R$5:$R$5190)))</f>
        <v>0</v>
      </c>
      <c r="G105" s="19">
        <f t="shared" si="1"/>
        <v>0</v>
      </c>
      <c r="H105" s="19" cm="1">
        <f t="array" ref="H105">SUM(IF(Orçamento!$K$5:$K$5190="",IF(Orçamento!$N$5:$N$5190=$C105,Orçamento!$T$5:$T$5190)))</f>
        <v>0</v>
      </c>
      <c r="K105"/>
    </row>
    <row r="106" spans="2:11" ht="16.5" customHeight="1">
      <c r="B106" s="18">
        <f>IF(_xlfn.IFNA(MATCH($C106&amp;" - Mapa",Orçamento!$J$6:$J$5399,),0)&gt;0,MAX($B$2:B105)+1,0)</f>
        <v>0</v>
      </c>
      <c r="C106" s="18" t="s">
        <v>2896</v>
      </c>
      <c r="D106" s="18" t="str">
        <f>VLOOKUP(C106,Orçamento!N:O,2,0)</f>
        <v>Barra de apoio `L` aço inox - 70x70cm - (NBR 9050)</v>
      </c>
      <c r="E106" s="22" t="str">
        <f>VLOOKUP(C106,Orçamento!N:Q,4,0)</f>
        <v>un</v>
      </c>
      <c r="F106" s="19" cm="1">
        <f t="array" ref="F106">SUM(IF(Orçamento!$K$5:$K$5190="",IF(Orçamento!$N$5:$N$5190=$C106,Orçamento!$R$5:$R$5190)))</f>
        <v>14</v>
      </c>
      <c r="G106" s="19">
        <f t="shared" si="1"/>
        <v>185</v>
      </c>
      <c r="H106" s="19" cm="1">
        <f t="array" ref="H106">SUM(IF(Orçamento!$K$5:$K$5190="",IF(Orçamento!$N$5:$N$5190=$C106,Orçamento!$T$5:$T$5190)))</f>
        <v>2590</v>
      </c>
      <c r="K106"/>
    </row>
    <row r="107" spans="2:11" ht="16.5" customHeight="1">
      <c r="B107" s="18">
        <f>IF(_xlfn.IFNA(MATCH($C107&amp;" - Mapa",Orçamento!$J$6:$J$5399,),0)&gt;0,MAX($B$2:B106)+1,0)</f>
        <v>0</v>
      </c>
      <c r="C107" s="18" t="s">
        <v>4153</v>
      </c>
      <c r="D107" s="18" t="str">
        <f>VLOOKUP(C107,Orçamento!N:O,2,0)</f>
        <v>Barra de apoio para lavatório aço inox em `u` - 50x40cm - (NBR 9050)</v>
      </c>
      <c r="E107" s="22" t="str">
        <f>VLOOKUP(C107,Orçamento!N:Q,4,0)</f>
        <v>un</v>
      </c>
      <c r="F107" s="19" cm="1">
        <f t="array" ref="F107">SUM(IF(Orçamento!$K$5:$K$5190="",IF(Orçamento!$N$5:$N$5190=$C107,Orçamento!$R$5:$R$5190)))</f>
        <v>2</v>
      </c>
      <c r="G107" s="19">
        <f t="shared" si="1"/>
        <v>48.67</v>
      </c>
      <c r="H107" s="19" cm="1">
        <f t="array" ref="H107">SUM(IF(Orçamento!$K$5:$K$5190="",IF(Orçamento!$N$5:$N$5190=$C107,Orçamento!$T$5:$T$5190)))</f>
        <v>97.34</v>
      </c>
      <c r="K107"/>
    </row>
    <row r="108" spans="2:11" ht="16.5" customHeight="1">
      <c r="B108" s="18">
        <f>IF(_xlfn.IFNA(MATCH($C108&amp;" - Mapa",Orçamento!$J$6:$J$5399,),0)&gt;0,MAX($B$2:B107)+1,0)</f>
        <v>0</v>
      </c>
      <c r="C108" s="18" t="s">
        <v>1565</v>
      </c>
      <c r="D108" s="18" t="str">
        <f>VLOOKUP(C108,Orçamento!N:O,2,0)</f>
        <v>Barra de apoio reta aço inox - 40cm - (NBR 9050)</v>
      </c>
      <c r="E108" s="22" t="str">
        <f>VLOOKUP(C108,Orçamento!N:Q,4,0)</f>
        <v>un</v>
      </c>
      <c r="F108" s="19" cm="1">
        <f t="array" ref="F108">SUM(IF(Orçamento!$K$5:$K$5190="",IF(Orçamento!$N$5:$N$5190=$C108,Orçamento!$R$5:$R$5190)))</f>
        <v>14</v>
      </c>
      <c r="G108" s="19">
        <f t="shared" si="1"/>
        <v>80</v>
      </c>
      <c r="H108" s="19" cm="1">
        <f t="array" ref="H108">SUM(IF(Orçamento!$K$5:$K$5190="",IF(Orçamento!$N$5:$N$5190=$C108,Orçamento!$T$5:$T$5190)))</f>
        <v>1120</v>
      </c>
      <c r="K108"/>
    </row>
    <row r="109" spans="2:11" ht="16.5" customHeight="1">
      <c r="B109" s="18">
        <f>IF(_xlfn.IFNA(MATCH($C109&amp;" - Mapa",Orçamento!$J$6:$J$5399,),0)&gt;0,MAX($B$2:B108)+1,0)</f>
        <v>0</v>
      </c>
      <c r="C109" s="18" t="s">
        <v>4154</v>
      </c>
      <c r="D109" s="18" t="str">
        <f>VLOOKUP(C109,Orçamento!N:O,2,0)</f>
        <v>Barra de apoio reta aço inox - 60cm - (NBR 9050)</v>
      </c>
      <c r="E109" s="22" t="str">
        <f>VLOOKUP(C109,Orçamento!N:Q,4,0)</f>
        <v>un</v>
      </c>
      <c r="F109" s="19" cm="1">
        <f t="array" ref="F109">SUM(IF(Orçamento!$K$5:$K$5190="",IF(Orçamento!$N$5:$N$5190=$C109,Orçamento!$R$5:$R$5190)))</f>
        <v>2</v>
      </c>
      <c r="G109" s="19">
        <f t="shared" si="1"/>
        <v>48.67</v>
      </c>
      <c r="H109" s="19" cm="1">
        <f t="array" ref="H109">SUM(IF(Orçamento!$K$5:$K$5190="",IF(Orçamento!$N$5:$N$5190=$C109,Orçamento!$T$5:$T$5190)))</f>
        <v>97.34</v>
      </c>
      <c r="K109"/>
    </row>
    <row r="110" spans="2:11" ht="16.5" customHeight="1">
      <c r="B110" s="18">
        <f>IF(_xlfn.IFNA(MATCH($C110&amp;" - Mapa",Orçamento!$J$6:$J$5399,),0)&gt;0,MAX($B$2:B109)+1,0)</f>
        <v>0</v>
      </c>
      <c r="C110" s="18" t="s">
        <v>1563</v>
      </c>
      <c r="D110" s="18" t="str">
        <f>VLOOKUP(C110,Orçamento!N:O,2,0)</f>
        <v>Barra de apoio reta aço inox - 70cm - (NBR 9050)</v>
      </c>
      <c r="E110" s="22" t="str">
        <f>VLOOKUP(C110,Orçamento!N:Q,4,0)</f>
        <v>un</v>
      </c>
      <c r="F110" s="19" cm="1">
        <f t="array" ref="F110">SUM(IF(Orçamento!$K$5:$K$5190="",IF(Orçamento!$N$5:$N$5190=$C110,Orçamento!$R$5:$R$5190)))</f>
        <v>2</v>
      </c>
      <c r="G110" s="19">
        <f t="shared" si="1"/>
        <v>48.67</v>
      </c>
      <c r="H110" s="19" cm="1">
        <f t="array" ref="H110">SUM(IF(Orçamento!$K$5:$K$5190="",IF(Orçamento!$N$5:$N$5190=$C110,Orçamento!$T$5:$T$5190)))</f>
        <v>97.34</v>
      </c>
      <c r="K110"/>
    </row>
    <row r="111" spans="2:11" ht="16.5" customHeight="1">
      <c r="B111" s="18">
        <f>IF(_xlfn.IFNA(MATCH($C111&amp;" - Mapa",Orçamento!$J$6:$J$5399,),0)&gt;0,MAX($B$2:B110)+1,0)</f>
        <v>0</v>
      </c>
      <c r="C111" s="18" t="s">
        <v>1580</v>
      </c>
      <c r="D111" s="18" t="str">
        <f>VLOOKUP(C111,Orçamento!N:O,2,0)</f>
        <v>Barra de apoio reta aço inox - 80cm - (NBR 9050)</v>
      </c>
      <c r="E111" s="22" t="str">
        <f>VLOOKUP(C111,Orçamento!N:Q,4,0)</f>
        <v>un</v>
      </c>
      <c r="F111" s="19" cm="1">
        <f t="array" ref="F111">SUM(IF(Orçamento!$K$5:$K$5190="",IF(Orçamento!$N$5:$N$5190=$C111,Orçamento!$R$5:$R$5190)))</f>
        <v>16</v>
      </c>
      <c r="G111" s="19">
        <f t="shared" si="1"/>
        <v>95</v>
      </c>
      <c r="H111" s="19" cm="1">
        <f t="array" ref="H111">SUM(IF(Orçamento!$K$5:$K$5190="",IF(Orçamento!$N$5:$N$5190=$C111,Orçamento!$T$5:$T$5190)))</f>
        <v>1520</v>
      </c>
      <c r="K111"/>
    </row>
    <row r="112" spans="2:11" ht="16.5" customHeight="1">
      <c r="B112" s="18">
        <f>IF(_xlfn.IFNA(MATCH($C112&amp;" - Mapa",Orçamento!$J$6:$J$5399,),0)&gt;0,MAX($B$2:B111)+1,0)</f>
        <v>0</v>
      </c>
      <c r="C112" s="18" t="s">
        <v>1567</v>
      </c>
      <c r="D112" s="18" t="str">
        <f>VLOOKUP(C112,Orçamento!N:O,2,0)</f>
        <v>Barra de apoio reta aço inox para porta PNE - 40cm - (NBR 9050)</v>
      </c>
      <c r="E112" s="22" t="str">
        <f>VLOOKUP(C112,Orçamento!N:Q,4,0)</f>
        <v>un</v>
      </c>
      <c r="F112" s="19" cm="1">
        <f t="array" ref="F112">SUM(IF(Orçamento!$K$5:$K$5190="",IF(Orçamento!$N$5:$N$5190=$C112,Orçamento!$R$5:$R$5190)))</f>
        <v>14</v>
      </c>
      <c r="G112" s="19">
        <f t="shared" si="1"/>
        <v>80</v>
      </c>
      <c r="H112" s="19" cm="1">
        <f t="array" ref="H112">SUM(IF(Orçamento!$K$5:$K$5190="",IF(Orçamento!$N$5:$N$5190=$C112,Orçamento!$T$5:$T$5190)))</f>
        <v>1120</v>
      </c>
      <c r="K112"/>
    </row>
    <row r="113" spans="2:11" ht="16.5" customHeight="1">
      <c r="B113" s="18">
        <f>IF(_xlfn.IFNA(MATCH($C113&amp;" - Mapa",Orçamento!$J$6:$J$5399,),0)&gt;0,MAX($B$2:B112)+1,0)</f>
        <v>0</v>
      </c>
      <c r="C113" s="18" t="s">
        <v>4163</v>
      </c>
      <c r="D113" s="18" t="str">
        <f>VLOOKUP(C113,Orçamento!N:O,2,0)</f>
        <v>Barra de transferência BTG 16 - Ø16,0mm</v>
      </c>
      <c r="E113" s="22" t="str">
        <f>VLOOKUP(C113,Orçamento!N:Q,4,0)</f>
        <v>kg</v>
      </c>
      <c r="F113" s="19" cm="1">
        <f t="array" ref="F113">SUM(IF(Orçamento!$K$5:$K$5190="",IF(Orçamento!$N$5:$N$5190=$C113,Orçamento!$R$5:$R$5190)))</f>
        <v>941</v>
      </c>
      <c r="G113" s="19">
        <f t="shared" si="1"/>
        <v>13</v>
      </c>
      <c r="H113" s="19" cm="1">
        <f t="array" ref="H113">SUM(IF(Orçamento!$K$5:$K$5190="",IF(Orçamento!$N$5:$N$5190=$C113,Orçamento!$T$5:$T$5190)))</f>
        <v>12233</v>
      </c>
      <c r="K113"/>
    </row>
    <row r="114" spans="2:11" ht="16.5" customHeight="1">
      <c r="B114" s="18">
        <f>IF(_xlfn.IFNA(MATCH($C114&amp;" - Mapa",Orçamento!$J$6:$J$5399,),0)&gt;0,MAX($B$2:B113)+1,0)</f>
        <v>0</v>
      </c>
      <c r="C114" s="18" t="s">
        <v>2990</v>
      </c>
      <c r="D114" s="18" t="str">
        <f>VLOOKUP(C114,Orçamento!N:O,2,0)</f>
        <v>Barracão de canteiro de almoxarifado</v>
      </c>
      <c r="E114" s="22" t="str">
        <f>VLOOKUP(C114,Orçamento!N:Q,4,0)</f>
        <v>m²</v>
      </c>
      <c r="F114" s="19" cm="1">
        <f t="array" ref="F114">SUM(IF(Orçamento!$K$5:$K$5190="",IF(Orçamento!$N$5:$N$5190=$C114,Orçamento!$R$5:$R$5190)))</f>
        <v>52.92</v>
      </c>
      <c r="G114" s="19">
        <f t="shared" si="1"/>
        <v>509.2</v>
      </c>
      <c r="H114" s="19" cm="1">
        <f t="array" ref="H114">SUM(IF(Orçamento!$K$5:$K$5190="",IF(Orçamento!$N$5:$N$5190=$C114,Orçamento!$T$5:$T$5190)))</f>
        <v>26946.864000000001</v>
      </c>
      <c r="K114"/>
    </row>
    <row r="115" spans="2:11" ht="16.5" customHeight="1">
      <c r="B115" s="18">
        <f>IF(_xlfn.IFNA(MATCH($C115&amp;" - Mapa",Orçamento!$J$6:$J$5399,),0)&gt;0,MAX($B$2:B114)+1,0)</f>
        <v>0</v>
      </c>
      <c r="C115" s="18" t="s">
        <v>1670</v>
      </c>
      <c r="D115" s="18" t="str">
        <f>VLOOKUP(C115,Orçamento!N:O,2,0)</f>
        <v>Barracão de canteiro de obra central de forma e armação</v>
      </c>
      <c r="E115" s="22" t="str">
        <f>VLOOKUP(C115,Orçamento!N:Q,4,0)</f>
        <v>m²</v>
      </c>
      <c r="F115" s="19" cm="1">
        <f t="array" ref="F115">SUM(IF(Orçamento!$K$5:$K$5190="",IF(Orçamento!$N$5:$N$5190=$C115,Orçamento!$R$5:$R$5190)))</f>
        <v>0</v>
      </c>
      <c r="G115" s="19">
        <f t="shared" si="1"/>
        <v>0</v>
      </c>
      <c r="H115" s="19" cm="1">
        <f t="array" ref="H115">SUM(IF(Orçamento!$K$5:$K$5190="",IF(Orçamento!$N$5:$N$5190=$C115,Orçamento!$T$5:$T$5190)))</f>
        <v>0</v>
      </c>
      <c r="K115" s="177"/>
    </row>
    <row r="116" spans="2:11" ht="16.5" customHeight="1">
      <c r="B116" s="18">
        <f>IF(_xlfn.IFNA(MATCH($C116&amp;" - Mapa",Orçamento!$J$6:$J$5399,),0)&gt;0,MAX($B$2:B115)+1,0)</f>
        <v>0</v>
      </c>
      <c r="C116" s="18" t="s">
        <v>4185</v>
      </c>
      <c r="D116" s="18" t="str">
        <f>VLOOKUP(C116,Orçamento!N:O,2,0)</f>
        <v>Barracão de canteiro de obra central de forma e armação</v>
      </c>
      <c r="E116" s="22" t="str">
        <f>VLOOKUP(C116,Orçamento!N:Q,4,0)</f>
        <v>m²</v>
      </c>
      <c r="F116" s="19" cm="1">
        <f t="array" ref="F116">SUM(IF(Orçamento!$K$5:$K$5190="",IF(Orçamento!$N$5:$N$5190=$C116,Orçamento!$R$5:$R$5190)))</f>
        <v>0</v>
      </c>
      <c r="G116" s="19">
        <f t="shared" si="1"/>
        <v>0</v>
      </c>
      <c r="H116" s="19" cm="1">
        <f t="array" ref="H116">SUM(IF(Orçamento!$K$5:$K$5190="",IF(Orçamento!$N$5:$N$5190=$C116,Orçamento!$T$5:$T$5190)))</f>
        <v>0</v>
      </c>
      <c r="K116"/>
    </row>
    <row r="117" spans="2:11" ht="16.5" customHeight="1">
      <c r="B117" s="18">
        <f>IF(_xlfn.IFNA(MATCH($C117&amp;" - Mapa",Orçamento!$J$6:$J$5399,),0)&gt;0,MAX($B$2:B116)+1,0)</f>
        <v>0</v>
      </c>
      <c r="C117" s="18" t="s">
        <v>1673</v>
      </c>
      <c r="D117" s="18" t="str">
        <f>VLOOKUP(C117,Orçamento!N:O,2,0)</f>
        <v>Barracão de canteiro de obra escritório</v>
      </c>
      <c r="E117" s="22" t="str">
        <f>VLOOKUP(C117,Orçamento!N:Q,4,0)</f>
        <v>m²</v>
      </c>
      <c r="F117" s="19" cm="1">
        <f t="array" ref="F117">SUM(IF(Orçamento!$K$5:$K$5190="",IF(Orçamento!$N$5:$N$5190=$C117,Orçamento!$R$5:$R$5190)))</f>
        <v>0</v>
      </c>
      <c r="G117" s="19">
        <f t="shared" si="1"/>
        <v>0</v>
      </c>
      <c r="H117" s="19" cm="1">
        <f t="array" ref="H117">SUM(IF(Orçamento!$K$5:$K$5190="",IF(Orçamento!$N$5:$N$5190=$C117,Orçamento!$T$5:$T$5190)))</f>
        <v>0</v>
      </c>
      <c r="K117"/>
    </row>
    <row r="118" spans="2:11" ht="16.5" customHeight="1">
      <c r="B118" s="18">
        <f>IF(_xlfn.IFNA(MATCH($C118&amp;" - Mapa",Orçamento!$J$6:$J$5399,),0)&gt;0,MAX($B$2:B117)+1,0)</f>
        <v>0</v>
      </c>
      <c r="C118" s="18" t="s">
        <v>1676</v>
      </c>
      <c r="D118" s="18" t="str">
        <f>VLOOKUP(C118,Orçamento!N:O,2,0)</f>
        <v>Barracão de canteiro de obra escritório Barracão de madeira</v>
      </c>
      <c r="E118" s="22" t="str">
        <f>VLOOKUP(C118,Orçamento!N:Q,4,0)</f>
        <v>m²</v>
      </c>
      <c r="F118" s="19" cm="1">
        <f t="array" ref="F118">SUM(IF(Orçamento!$K$5:$K$5190="",IF(Orçamento!$N$5:$N$5190=$C118,Orçamento!$R$5:$R$5190)))</f>
        <v>0</v>
      </c>
      <c r="G118" s="19">
        <f t="shared" si="1"/>
        <v>0</v>
      </c>
      <c r="H118" s="19" cm="1">
        <f t="array" ref="H118">SUM(IF(Orçamento!$K$5:$K$5190="",IF(Orçamento!$N$5:$N$5190=$C118,Orçamento!$T$5:$T$5190)))</f>
        <v>0</v>
      </c>
      <c r="K118" s="177"/>
    </row>
    <row r="119" spans="2:11" ht="16.5" customHeight="1">
      <c r="B119" s="18">
        <f>IF(_xlfn.IFNA(MATCH($C119&amp;" - Mapa",Orçamento!$J$6:$J$5399,),0)&gt;0,MAX($B$2:B118)+1,0)</f>
        <v>0</v>
      </c>
      <c r="C119" s="18" t="s">
        <v>1684</v>
      </c>
      <c r="D119" s="18" t="str">
        <f>VLOOKUP(C119,Orçamento!N:O,2,0)</f>
        <v>Barracão de canteiro de obra portaria e acesso de funcionários</v>
      </c>
      <c r="E119" s="22" t="str">
        <f>VLOOKUP(C119,Orçamento!N:Q,4,0)</f>
        <v>m²</v>
      </c>
      <c r="F119" s="19" cm="1">
        <f t="array" ref="F119">SUM(IF(Orçamento!$K$5:$K$5190="",IF(Orçamento!$N$5:$N$5190=$C119,Orçamento!$R$5:$R$5190)))</f>
        <v>4</v>
      </c>
      <c r="G119" s="19">
        <f t="shared" si="1"/>
        <v>509.2</v>
      </c>
      <c r="H119" s="19" cm="1">
        <f t="array" ref="H119">SUM(IF(Orçamento!$K$5:$K$5190="",IF(Orçamento!$N$5:$N$5190=$C119,Orçamento!$T$5:$T$5190)))</f>
        <v>2036.8</v>
      </c>
      <c r="K119" s="177"/>
    </row>
    <row r="120" spans="2:11" ht="16.5" customHeight="1">
      <c r="B120" s="18">
        <f>IF(_xlfn.IFNA(MATCH($C120&amp;" - Mapa",Orçamento!$J$6:$J$5399,),0)&gt;0,MAX($B$2:B119)+1,0)</f>
        <v>0</v>
      </c>
      <c r="C120" s="18" t="s">
        <v>1679</v>
      </c>
      <c r="D120" s="18" t="str">
        <f>VLOOKUP(C120,Orçamento!N:O,2,0)</f>
        <v>Barracão de canteiro de obra refeitório Barracão de madeira</v>
      </c>
      <c r="E120" s="22" t="str">
        <f>VLOOKUP(C120,Orçamento!N:Q,4,0)</f>
        <v>m²</v>
      </c>
      <c r="F120" s="19" cm="1">
        <f t="array" ref="F120">SUM(IF(Orçamento!$K$5:$K$5190="",IF(Orçamento!$N$5:$N$5190=$C120,Orçamento!$R$5:$R$5190)))</f>
        <v>26.46</v>
      </c>
      <c r="G120" s="19">
        <f t="shared" si="1"/>
        <v>509.2</v>
      </c>
      <c r="H120" s="19" cm="1">
        <f t="array" ref="H120">SUM(IF(Orçamento!$K$5:$K$5190="",IF(Orçamento!$N$5:$N$5190=$C120,Orçamento!$T$5:$T$5190)))</f>
        <v>13473.432000000001</v>
      </c>
      <c r="K120" s="177"/>
    </row>
    <row r="121" spans="2:11" ht="16.5" customHeight="1">
      <c r="B121" s="18">
        <f>IF(_xlfn.IFNA(MATCH($C121&amp;" - Mapa",Orçamento!$J$6:$J$5399,),0)&gt;0,MAX($B$2:B120)+1,0)</f>
        <v>0</v>
      </c>
      <c r="C121" s="18" t="s">
        <v>1682</v>
      </c>
      <c r="D121" s="18" t="str">
        <f>VLOOKUP(C121,Orçamento!N:O,2,0)</f>
        <v>Barracão de canteiro de obra sacaria</v>
      </c>
      <c r="E121" s="22" t="str">
        <f>VLOOKUP(C121,Orçamento!N:Q,4,0)</f>
        <v>m²</v>
      </c>
      <c r="F121" s="19" cm="1">
        <f t="array" ref="F121">SUM(IF(Orçamento!$K$5:$K$5190="",IF(Orçamento!$N$5:$N$5190=$C121,Orçamento!$R$5:$R$5190)))</f>
        <v>25</v>
      </c>
      <c r="G121" s="19">
        <f t="shared" si="1"/>
        <v>509.2</v>
      </c>
      <c r="H121" s="19" cm="1">
        <f t="array" ref="H121">SUM(IF(Orçamento!$K$5:$K$5190="",IF(Orçamento!$N$5:$N$5190=$C121,Orçamento!$T$5:$T$5190)))</f>
        <v>12730</v>
      </c>
      <c r="K121" s="177"/>
    </row>
    <row r="122" spans="2:11" ht="16.5" customHeight="1">
      <c r="B122" s="18">
        <f>IF(_xlfn.IFNA(MATCH($C122&amp;" - Mapa",Orçamento!$J$6:$J$5399,),0)&gt;0,MAX($B$2:B121)+1,0)</f>
        <v>0</v>
      </c>
      <c r="C122" s="18" t="s">
        <v>1683</v>
      </c>
      <c r="D122" s="18" t="str">
        <f>VLOOKUP(C122,Orçamento!N:O,2,0)</f>
        <v>Barracão de canteiro de obra vestiários e sanitários</v>
      </c>
      <c r="E122" s="22" t="str">
        <f>VLOOKUP(C122,Orçamento!N:Q,4,0)</f>
        <v>m²</v>
      </c>
      <c r="F122" s="19" cm="1">
        <f t="array" ref="F122">SUM(IF(Orçamento!$K$5:$K$5190="",IF(Orçamento!$N$5:$N$5190=$C122,Orçamento!$R$5:$R$5190)))</f>
        <v>99.23</v>
      </c>
      <c r="G122" s="19">
        <f t="shared" si="1"/>
        <v>509.19999999999993</v>
      </c>
      <c r="H122" s="19" cm="1">
        <f t="array" ref="H122">SUM(IF(Orçamento!$K$5:$K$5190="",IF(Orçamento!$N$5:$N$5190=$C122,Orçamento!$T$5:$T$5190)))</f>
        <v>50527.915999999997</v>
      </c>
      <c r="K122"/>
    </row>
    <row r="123" spans="2:11" ht="16.5" customHeight="1">
      <c r="B123" s="18">
        <f>IF(_xlfn.IFNA(MATCH($C123&amp;" - Mapa",Orçamento!$J$6:$J$5399,),0)&gt;0,MAX($B$2:B122)+1,0)</f>
        <v>0</v>
      </c>
      <c r="C123" s="18" t="s">
        <v>1631</v>
      </c>
      <c r="D123" s="18" t="str">
        <f>VLOOKUP(C123,Orçamento!N:O,2,0)</f>
        <v>Base da cremalheira  Cabine Dupla</v>
      </c>
      <c r="E123" s="22" t="str">
        <f>VLOOKUP(C123,Orçamento!N:Q,4,0)</f>
        <v>vb</v>
      </c>
      <c r="F123" s="19" cm="1">
        <f t="array" ref="F123">SUM(IF(Orçamento!$K$5:$K$5190="",IF(Orçamento!$N$5:$N$5190=$C123,Orçamento!$R$5:$R$5190)))</f>
        <v>0</v>
      </c>
      <c r="G123" s="19">
        <f t="shared" si="1"/>
        <v>0</v>
      </c>
      <c r="H123" s="19" cm="1">
        <f t="array" ref="H123">SUM(IF(Orçamento!$K$5:$K$5190="",IF(Orçamento!$N$5:$N$5190=$C123,Orçamento!$T$5:$T$5190)))</f>
        <v>0</v>
      </c>
      <c r="K123" s="585"/>
    </row>
    <row r="124" spans="2:11" ht="16.5" customHeight="1">
      <c r="B124" s="18">
        <f>IF(_xlfn.IFNA(MATCH($C124&amp;" - Mapa",Orçamento!$J$6:$J$5399,),0)&gt;0,MAX($B$2:B123)+1,0)</f>
        <v>0</v>
      </c>
      <c r="C124" s="18" t="s">
        <v>2958</v>
      </c>
      <c r="D124" s="18" t="str">
        <f>VLOOKUP(C124,Orçamento!N:O,2,0)</f>
        <v>Base da cremalheira  Cabine Simples</v>
      </c>
      <c r="E124" s="22" t="str">
        <f>VLOOKUP(C124,Orçamento!N:Q,4,0)</f>
        <v>vb</v>
      </c>
      <c r="F124" s="19" cm="1">
        <f t="array" ref="F124">SUM(IF(Orçamento!$K$5:$K$5190="",IF(Orçamento!$N$5:$N$5190=$C124,Orçamento!$R$5:$R$5190)))</f>
        <v>0</v>
      </c>
      <c r="G124" s="19">
        <f t="shared" si="1"/>
        <v>0</v>
      </c>
      <c r="H124" s="19" cm="1">
        <f t="array" ref="H124">SUM(IF(Orçamento!$K$5:$K$5190="",IF(Orçamento!$N$5:$N$5190=$C124,Orçamento!$T$5:$T$5190)))</f>
        <v>0</v>
      </c>
      <c r="K124"/>
    </row>
    <row r="125" spans="2:11" ht="16.5" customHeight="1">
      <c r="B125" s="18">
        <f>IF(_xlfn.IFNA(MATCH($C125&amp;" - Mapa",Orçamento!$J$6:$J$5399,),0)&gt;0,MAX($B$2:B124)+1,0)</f>
        <v>0</v>
      </c>
      <c r="C125" s="18" t="s">
        <v>1630</v>
      </c>
      <c r="D125" s="18" t="str">
        <f>VLOOKUP(C125,Orçamento!N:O,2,0)</f>
        <v>Base da Grua</v>
      </c>
      <c r="E125" s="22" t="str">
        <f>VLOOKUP(C125,Orçamento!N:Q,4,0)</f>
        <v>un</v>
      </c>
      <c r="F125" s="19" cm="1">
        <f t="array" ref="F125">SUM(IF(Orçamento!$K$5:$K$5190="",IF(Orçamento!$N$5:$N$5190=$C125,Orçamento!$R$5:$R$5190)))</f>
        <v>0</v>
      </c>
      <c r="G125" s="19">
        <f t="shared" si="1"/>
        <v>0</v>
      </c>
      <c r="H125" s="19" cm="1">
        <f t="array" ref="H125">SUM(IF(Orçamento!$K$5:$K$5190="",IF(Orçamento!$N$5:$N$5190=$C125,Orçamento!$T$5:$T$5190)))</f>
        <v>0</v>
      </c>
      <c r="K125"/>
    </row>
    <row r="126" spans="2:11" ht="16.5" customHeight="1">
      <c r="B126" s="18">
        <f>IF(_xlfn.IFNA(MATCH($C126&amp;" - Mapa",Orçamento!$J$6:$J$5399,),0)&gt;0,MAX($B$2:B125)+1,0)</f>
        <v>0</v>
      </c>
      <c r="C126" s="18" t="s">
        <v>3807</v>
      </c>
      <c r="D126" s="18" t="str">
        <f>VLOOKUP(C126,Orçamento!N:O,2,0)</f>
        <v>Base de brita graduada simples, compactado a 100% do PI, espessura de 10cm</v>
      </c>
      <c r="E126" s="22" t="str">
        <f>VLOOKUP(C126,Orçamento!N:Q,4,0)</f>
        <v>m³</v>
      </c>
      <c r="F126" s="19" cm="1">
        <f t="array" ref="F126">SUM(IF(Orçamento!$K$5:$K$5190="",IF(Orçamento!$N$5:$N$5190=$C126,Orçamento!$R$5:$R$5190)))</f>
        <v>14.579000000000001</v>
      </c>
      <c r="G126" s="19">
        <f t="shared" si="1"/>
        <v>130</v>
      </c>
      <c r="H126" s="19" cm="1">
        <f t="array" ref="H126">SUM(IF(Orçamento!$K$5:$K$5190="",IF(Orçamento!$N$5:$N$5190=$C126,Orçamento!$T$5:$T$5190)))</f>
        <v>1895.27</v>
      </c>
      <c r="K126"/>
    </row>
    <row r="127" spans="2:11" ht="16.5" customHeight="1">
      <c r="B127" s="18">
        <f>IF(_xlfn.IFNA(MATCH($C127&amp;" - Mapa",Orçamento!$J$6:$J$5399,),0)&gt;0,MAX($B$2:B126)+1,0)</f>
        <v>0</v>
      </c>
      <c r="C127" s="18" t="s">
        <v>1343</v>
      </c>
      <c r="D127" s="18" t="str">
        <f>VLOOKUP(C127,Orçamento!N:O,2,0)</f>
        <v>Batente para porta corta-fogo 0,90x2,10m - (NBR 11742)</v>
      </c>
      <c r="E127" s="22" t="str">
        <f>VLOOKUP(C127,Orçamento!N:Q,4,0)</f>
        <v>un</v>
      </c>
      <c r="F127" s="19" cm="1">
        <f t="array" ref="F127">SUM(IF(Orçamento!$K$5:$K$5190="",IF(Orçamento!$N$5:$N$5190=$C127,Orçamento!$R$5:$R$5190)))</f>
        <v>45</v>
      </c>
      <c r="G127" s="19">
        <f t="shared" si="1"/>
        <v>275</v>
      </c>
      <c r="H127" s="19" cm="1">
        <f t="array" ref="H127">SUM(IF(Orçamento!$K$5:$K$5190="",IF(Orçamento!$N$5:$N$5190=$C127,Orçamento!$T$5:$T$5190)))</f>
        <v>12375</v>
      </c>
      <c r="K127"/>
    </row>
    <row r="128" spans="2:11" ht="16.5" customHeight="1">
      <c r="B128" s="18">
        <f>IF(_xlfn.IFNA(MATCH($C128&amp;" - Mapa",Orçamento!$J$6:$J$5399,),0)&gt;0,MAX($B$2:B127)+1,0)</f>
        <v>0</v>
      </c>
      <c r="C128" s="18" t="s">
        <v>1685</v>
      </c>
      <c r="D128" s="18" t="str">
        <f>VLOOKUP(C128,Orçamento!N:O,2,0)</f>
        <v>Bebedouro industrial 4 torneiras frontais e armazenamento de 200L</v>
      </c>
      <c r="E128" s="22" t="str">
        <f>VLOOKUP(C128,Orçamento!N:Q,4,0)</f>
        <v>pç</v>
      </c>
      <c r="F128" s="19" cm="1">
        <f t="array" ref="F128">SUM(IF(Orçamento!$K$5:$K$5190="",IF(Orçamento!$N$5:$N$5190=$C128,Orçamento!$R$5:$R$5190)))</f>
        <v>1</v>
      </c>
      <c r="G128" s="19">
        <f t="shared" si="1"/>
        <v>2800</v>
      </c>
      <c r="H128" s="19" cm="1">
        <f t="array" ref="H128">SUM(IF(Orçamento!$K$5:$K$5190="",IF(Orçamento!$N$5:$N$5190=$C128,Orçamento!$T$5:$T$5190)))</f>
        <v>2800</v>
      </c>
      <c r="K128"/>
    </row>
    <row r="129" spans="2:13" ht="16.5" customHeight="1">
      <c r="B129" s="18">
        <f>IF(_xlfn.IFNA(MATCH($C129&amp;" - Mapa",Orçamento!$J$6:$J$5399,),0)&gt;0,MAX($B$2:B128)+1,0)</f>
        <v>0</v>
      </c>
      <c r="C129" s="18" t="s">
        <v>340</v>
      </c>
      <c r="D129" s="18" t="str">
        <f>VLOOKUP(C129,Orçamento!N:O,2,0)</f>
        <v>Bloco concreto estrutural - Fbk 04,0 MPa - 14x19x19 - (NBR 6136)</v>
      </c>
      <c r="E129" s="22" t="str">
        <f>VLOOKUP(C129,Orçamento!N:Q,4,0)</f>
        <v>un</v>
      </c>
      <c r="F129" s="19" cm="1">
        <f t="array" ref="F129">SUM(IF(Orçamento!$K$5:$K$5190="",IF(Orçamento!$N$5:$N$5190=$C129,Orçamento!$R$5:$R$5190)))</f>
        <v>7.23888</v>
      </c>
      <c r="G129" s="19">
        <f t="shared" si="1"/>
        <v>2.48</v>
      </c>
      <c r="H129" s="19" cm="1">
        <f t="array" ref="H129">SUM(IF(Orçamento!$K$5:$K$5190="",IF(Orçamento!$N$5:$N$5190=$C129,Orçamento!$T$5:$T$5190)))</f>
        <v>17.9524224</v>
      </c>
      <c r="K129"/>
    </row>
    <row r="130" spans="2:13" ht="16.5" customHeight="1">
      <c r="B130" s="18">
        <f>IF(_xlfn.IFNA(MATCH($C130&amp;" - Mapa",Orçamento!$J$6:$J$5399,),0)&gt;0,MAX($B$2:B129)+1,0)</f>
        <v>0</v>
      </c>
      <c r="C130" s="18" t="s">
        <v>336</v>
      </c>
      <c r="D130" s="18" t="str">
        <f>VLOOKUP(C130,Orçamento!N:O,2,0)</f>
        <v>Bloco concreto estrutural - Fbk 04,0 MPa - 14x19x34 - (NBR 6136)</v>
      </c>
      <c r="E130" s="22" t="str">
        <f>VLOOKUP(C130,Orçamento!N:Q,4,0)</f>
        <v>un</v>
      </c>
      <c r="F130" s="19" cm="1">
        <f t="array" ref="F130">SUM(IF(Orçamento!$K$5:$K$5190="",IF(Orçamento!$N$5:$N$5190=$C130,Orçamento!$R$5:$R$5190)))</f>
        <v>11.60896</v>
      </c>
      <c r="G130" s="19">
        <f t="shared" si="1"/>
        <v>4.6500000000000004</v>
      </c>
      <c r="H130" s="19" cm="1">
        <f t="array" ref="H130">SUM(IF(Orçamento!$K$5:$K$5190="",IF(Orçamento!$N$5:$N$5190=$C130,Orçamento!$T$5:$T$5190)))</f>
        <v>53.981664000000002</v>
      </c>
      <c r="K130"/>
    </row>
    <row r="131" spans="2:13" ht="16.5" customHeight="1">
      <c r="B131" s="18">
        <f>IF(_xlfn.IFNA(MATCH($C131&amp;" - Mapa",Orçamento!$J$6:$J$5399,),0)&gt;0,MAX($B$2:B130)+1,0)</f>
        <v>0</v>
      </c>
      <c r="C131" s="18" t="s">
        <v>334</v>
      </c>
      <c r="D131" s="18" t="str">
        <f>VLOOKUP(C131,Orçamento!N:O,2,0)</f>
        <v>Bloco concreto estrutural - Fbk 04,0 MPa - 14x19x39 - (NBR 6136)</v>
      </c>
      <c r="E131" s="22" t="str">
        <f>VLOOKUP(C131,Orçamento!N:Q,4,0)</f>
        <v>un</v>
      </c>
      <c r="F131" s="19" cm="1">
        <f t="array" ref="F131">SUM(IF(Orçamento!$K$5:$K$5190="",IF(Orçamento!$N$5:$N$5190=$C131,Orçamento!$R$5:$R$5190)))</f>
        <v>7036.3921600000003</v>
      </c>
      <c r="G131" s="19">
        <f t="shared" ref="G131:G194" si="2">IF(F131=0,0,H131/F131)</f>
        <v>4.6900000000000004</v>
      </c>
      <c r="H131" s="19" cm="1">
        <f t="array" ref="H131">SUM(IF(Orçamento!$K$5:$K$5190="",IF(Orçamento!$N$5:$N$5190=$C131,Orçamento!$T$5:$T$5190)))</f>
        <v>33000.679230400005</v>
      </c>
      <c r="K131" s="177"/>
    </row>
    <row r="132" spans="2:13" ht="16.5" customHeight="1">
      <c r="B132" s="18">
        <f>IF(_xlfn.IFNA(MATCH($C132&amp;" - Mapa",Orçamento!$J$6:$J$5399,),0)&gt;0,MAX($B$2:B131)+1,0)</f>
        <v>0</v>
      </c>
      <c r="C132" s="18" t="s">
        <v>344</v>
      </c>
      <c r="D132" s="18" t="str">
        <f>VLOOKUP(C132,Orçamento!N:O,2,0)</f>
        <v>Bloco concreto estrutural - Fbk 04,0 MPa - 14x19x54 - (NBR 6136)</v>
      </c>
      <c r="E132" s="22" t="str">
        <f>VLOOKUP(C132,Orçamento!N:Q,4,0)</f>
        <v>un</v>
      </c>
      <c r="F132" s="19" cm="1">
        <f t="array" ref="F132">SUM(IF(Orçamento!$K$5:$K$5190="",IF(Orçamento!$N$5:$N$5190=$C132,Orçamento!$R$5:$R$5190)))</f>
        <v>4.4194699999999996</v>
      </c>
      <c r="G132" s="19">
        <f t="shared" si="2"/>
        <v>7.11</v>
      </c>
      <c r="H132" s="19" cm="1">
        <f t="array" ref="H132">SUM(IF(Orçamento!$K$5:$K$5190="",IF(Orçamento!$N$5:$N$5190=$C132,Orçamento!$T$5:$T$5190)))</f>
        <v>31.422431699999997</v>
      </c>
      <c r="K132"/>
    </row>
    <row r="133" spans="2:13" ht="16.5" customHeight="1">
      <c r="B133" s="18">
        <f>IF(_xlfn.IFNA(MATCH($C133&amp;" - Mapa",Orçamento!$J$6:$J$5399,),0)&gt;0,MAX($B$2:B132)+1,0)</f>
        <v>0</v>
      </c>
      <c r="C133" s="18" t="s">
        <v>342</v>
      </c>
      <c r="D133" s="18" t="str">
        <f>VLOOKUP(C133,Orçamento!N:O,2,0)</f>
        <v>Bloco concreto estrutural - Fbk 04,0 MPa - Compensador: 14x19x04 - (NBR 6136)</v>
      </c>
      <c r="E133" s="22" t="str">
        <f>VLOOKUP(C133,Orçamento!N:Q,4,0)</f>
        <v>un</v>
      </c>
      <c r="F133" s="19" cm="1">
        <f t="array" ref="F133">SUM(IF(Orçamento!$K$5:$K$5190="",IF(Orçamento!$N$5:$N$5190=$C133,Orçamento!$R$5:$R$5190)))</f>
        <v>7.0345000000000004</v>
      </c>
      <c r="G133" s="19">
        <f t="shared" si="2"/>
        <v>1.35</v>
      </c>
      <c r="H133" s="19" cm="1">
        <f t="array" ref="H133">SUM(IF(Orçamento!$K$5:$K$5190="",IF(Orçamento!$N$5:$N$5190=$C133,Orçamento!$T$5:$T$5190)))</f>
        <v>9.4965750000000018</v>
      </c>
      <c r="K133"/>
    </row>
    <row r="134" spans="2:13" ht="16.5" customHeight="1">
      <c r="B134" s="18">
        <f>IF(_xlfn.IFNA(MATCH($C134&amp;" - Mapa",Orçamento!$J$6:$J$5399,),0)&gt;0,MAX($B$2:B133)+1,0)</f>
        <v>0</v>
      </c>
      <c r="C134" s="18" t="s">
        <v>2914</v>
      </c>
      <c r="D134" s="18" t="str">
        <f>VLOOKUP(C134,Orçamento!N:O,2,0)</f>
        <v>Bloco concreto estrutural - Fbk 04,0 MPa - Compensador: 14x19x09 - (NBR 6136)</v>
      </c>
      <c r="E134" s="22" t="str">
        <f>VLOOKUP(C134,Orçamento!N:Q,4,0)</f>
        <v>un</v>
      </c>
      <c r="F134" s="19" cm="1">
        <f t="array" ref="F134">SUM(IF(Orçamento!$K$5:$K$5190="",IF(Orçamento!$N$5:$N$5190=$C134,Orçamento!$R$5:$R$5190)))</f>
        <v>4.1938599999999999</v>
      </c>
      <c r="G134" s="19">
        <f t="shared" si="2"/>
        <v>1.82</v>
      </c>
      <c r="H134" s="19" cm="1">
        <f t="array" ref="H134">SUM(IF(Orçamento!$K$5:$K$5190="",IF(Orçamento!$N$5:$N$5190=$C134,Orçamento!$T$5:$T$5190)))</f>
        <v>7.6328252000000001</v>
      </c>
      <c r="K134" s="177"/>
    </row>
    <row r="135" spans="2:13" ht="16.5" customHeight="1">
      <c r="B135" s="18">
        <f>IF(_xlfn.IFNA(MATCH($C135&amp;" - Mapa",Orçamento!$J$6:$J$5399,),0)&gt;0,MAX($B$2:B134)+1,0)</f>
        <v>0</v>
      </c>
      <c r="C135" s="18" t="s">
        <v>710</v>
      </c>
      <c r="D135" s="18" t="str">
        <f>VLOOKUP(C135,Orçamento!N:O,2,0)</f>
        <v>Bloco concreto estrutural - Fbk 04,5 MPa - 14x19x19 - (NBR 6136)</v>
      </c>
      <c r="E135" s="22" t="str">
        <f>VLOOKUP(C135,Orçamento!N:Q,4,0)</f>
        <v>un</v>
      </c>
      <c r="F135" s="19" cm="1">
        <f t="array" ref="F135">SUM(IF(Orçamento!$K$5:$K$5190="",IF(Orçamento!$N$5:$N$5190=$C135,Orçamento!$R$5:$R$5190)))</f>
        <v>241.88249999999999</v>
      </c>
      <c r="G135" s="19">
        <f t="shared" si="2"/>
        <v>1.3109999999999999</v>
      </c>
      <c r="H135" s="19" cm="1">
        <f t="array" ref="H135">SUM(IF(Orçamento!$K$5:$K$5190="",IF(Orçamento!$N$5:$N$5190=$C135,Orçamento!$T$5:$T$5190)))</f>
        <v>317.1079575</v>
      </c>
      <c r="K135"/>
    </row>
    <row r="136" spans="2:13" ht="16.5" customHeight="1">
      <c r="B136" s="18">
        <f>IF(_xlfn.IFNA(MATCH($C136&amp;" - Mapa",Orçamento!$J$6:$J$5399,),0)&gt;0,MAX($B$2:B135)+1,0)</f>
        <v>0</v>
      </c>
      <c r="C136" s="18" t="s">
        <v>810</v>
      </c>
      <c r="D136" s="18" t="str">
        <f>VLOOKUP(C136,Orçamento!N:O,2,0)</f>
        <v>Bloco concreto estrutural - Fbk 06,0 MPa - 14x19x19 - (NBR 6136)</v>
      </c>
      <c r="E136" s="22" t="str">
        <f>VLOOKUP(C136,Orçamento!N:Q,4,0)</f>
        <v>un</v>
      </c>
      <c r="F136" s="19" cm="1">
        <f t="array" ref="F136">SUM(IF(Orçamento!$K$5:$K$5190="",IF(Orçamento!$N$5:$N$5190=$C136,Orçamento!$R$5:$R$5190)))</f>
        <v>5222.4001790000002</v>
      </c>
      <c r="G136" s="19">
        <f t="shared" si="2"/>
        <v>2.9999999999999996</v>
      </c>
      <c r="H136" s="19" cm="1">
        <f t="array" ref="H136">SUM(IF(Orçamento!$K$5:$K$5190="",IF(Orçamento!$N$5:$N$5190=$C136,Orçamento!$T$5:$T$5190)))</f>
        <v>15667.200536999999</v>
      </c>
      <c r="K136"/>
    </row>
    <row r="137" spans="2:13" ht="16.5" customHeight="1">
      <c r="B137" s="18">
        <f>IF(_xlfn.IFNA(MATCH($C137&amp;" - Mapa",Orçamento!$J$6:$J$5399,),0)&gt;0,MAX($B$2:B136)+1,0)</f>
        <v>0</v>
      </c>
      <c r="C137" s="18" t="s">
        <v>814</v>
      </c>
      <c r="D137" s="18" t="str">
        <f>VLOOKUP(C137,Orçamento!N:O,2,0)</f>
        <v>Bloco concreto estrutural - Fbk 06,0 MPa - 14x19x34 - (NBR 6136)</v>
      </c>
      <c r="E137" s="22" t="str">
        <f>VLOOKUP(C137,Orçamento!N:Q,4,0)</f>
        <v>un</v>
      </c>
      <c r="F137" s="19" cm="1">
        <f t="array" ref="F137">SUM(IF(Orçamento!$K$5:$K$5190="",IF(Orçamento!$N$5:$N$5190=$C137,Orçamento!$R$5:$R$5190)))</f>
        <v>11063.308783</v>
      </c>
      <c r="G137" s="19">
        <f t="shared" si="2"/>
        <v>6</v>
      </c>
      <c r="H137" s="19" cm="1">
        <f t="array" ref="H137">SUM(IF(Orçamento!$K$5:$K$5190="",IF(Orçamento!$N$5:$N$5190=$C137,Orçamento!$T$5:$T$5190)))</f>
        <v>66379.852698000002</v>
      </c>
      <c r="K137" s="177"/>
    </row>
    <row r="138" spans="2:13" ht="16.5" customHeight="1">
      <c r="B138" s="18">
        <f>IF(_xlfn.IFNA(MATCH($C138&amp;" - Mapa",Orçamento!$J$6:$J$5399,),0)&gt;0,MAX($B$2:B137)+1,0)</f>
        <v>0</v>
      </c>
      <c r="C138" s="23" t="s">
        <v>816</v>
      </c>
      <c r="D138" s="18" t="str">
        <f>VLOOKUP(C138,Orçamento!N:O,2,0)</f>
        <v>Bloco concreto estrutural - Fbk 06,0 MPa - 14x19x39 - (NBR 6136)</v>
      </c>
      <c r="E138" s="22" t="str">
        <f>VLOOKUP(C138,Orçamento!N:Q,4,0)</f>
        <v>un</v>
      </c>
      <c r="F138" s="19" cm="1">
        <f t="array" ref="F138">SUM(IF(Orçamento!$K$5:$K$5190="",IF(Orçamento!$N$5:$N$5190=$C138,Orçamento!$R$5:$R$5190)))</f>
        <v>36415.605124000002</v>
      </c>
      <c r="G138" s="19">
        <f t="shared" si="2"/>
        <v>6</v>
      </c>
      <c r="H138" s="19" cm="1">
        <f t="array" ref="H138">SUM(IF(Orçamento!$K$5:$K$5190="",IF(Orçamento!$N$5:$N$5190=$C138,Orçamento!$T$5:$T$5190)))</f>
        <v>218493.63074400002</v>
      </c>
    </row>
    <row r="139" spans="2:13" ht="16.5" customHeight="1">
      <c r="B139" s="18">
        <f>IF(_xlfn.IFNA(MATCH($C139&amp;" - Mapa",Orçamento!$J$6:$J$5399,),0)&gt;0,MAX($B$2:B27)+1,0)</f>
        <v>0</v>
      </c>
      <c r="C139" s="18" t="s">
        <v>818</v>
      </c>
      <c r="D139" s="18" t="str">
        <f>VLOOKUP(C139,Orçamento!N:O,2,0)</f>
        <v>Bloco concreto estrutural - Fbk 06,0 MPa - 14x19x54 - (NBR 6136)</v>
      </c>
      <c r="E139" s="22" t="str">
        <f>VLOOKUP(C139,Orçamento!N:Q,4,0)</f>
        <v>un</v>
      </c>
      <c r="F139" s="19" cm="1">
        <f t="array" ref="F139">SUM(IF(Orçamento!$K$5:$K$5190="",IF(Orçamento!$N$5:$N$5190=$C139,Orçamento!$R$5:$R$5190)))</f>
        <v>3256.7250730000001</v>
      </c>
      <c r="G139" s="19">
        <f t="shared" si="2"/>
        <v>8.2899999999999991</v>
      </c>
      <c r="H139" s="19" cm="1">
        <f t="array" ref="H139">SUM(IF(Orçamento!$K$5:$K$5190="",IF(Orçamento!$N$5:$N$5190=$C139,Orçamento!$T$5:$T$5190)))</f>
        <v>26998.250855169998</v>
      </c>
      <c r="M139" s="21"/>
    </row>
    <row r="140" spans="2:13" ht="16.5" customHeight="1">
      <c r="B140" s="18">
        <f>IF(_xlfn.IFNA(MATCH($C140&amp;" - Mapa",Orçamento!$J$6:$J$5399,),0)&gt;0,MAX($B$2:B139)+1,0)</f>
        <v>0</v>
      </c>
      <c r="C140" s="18" t="s">
        <v>3931</v>
      </c>
      <c r="D140" s="18" t="str">
        <f>VLOOKUP(C140,Orçamento!N:O,2,0)</f>
        <v>Bloco concreto estrutural - Fbk 06,0 MPa - 19x19x19 - (NBR 6136)</v>
      </c>
      <c r="E140" s="22" t="str">
        <f>VLOOKUP(C140,Orçamento!N:Q,4,0)</f>
        <v>un</v>
      </c>
      <c r="F140" s="19" cm="1">
        <f t="array" ref="F140">SUM(IF(Orçamento!$K$5:$K$5190="",IF(Orçamento!$N$5:$N$5190=$C140,Orçamento!$R$5:$R$5190)))</f>
        <v>639.46765800000003</v>
      </c>
      <c r="G140" s="19">
        <f t="shared" si="2"/>
        <v>2.5009999999999999</v>
      </c>
      <c r="H140" s="19" cm="1">
        <f t="array" ref="H140">SUM(IF(Orçamento!$K$5:$K$5190="",IF(Orçamento!$N$5:$N$5190=$C140,Orçamento!$T$5:$T$5190)))</f>
        <v>1599.3086126580001</v>
      </c>
      <c r="K140" s="177"/>
    </row>
    <row r="141" spans="2:13" ht="16.5" customHeight="1">
      <c r="B141" s="18">
        <f>IF(_xlfn.IFNA(MATCH($C141&amp;" - Mapa",Orçamento!$J$6:$J$5399,),0)&gt;0,MAX($B$2:B140)+1,0)</f>
        <v>0</v>
      </c>
      <c r="C141" s="18" t="s">
        <v>3932</v>
      </c>
      <c r="D141" s="18" t="str">
        <f>VLOOKUP(C141,Orçamento!N:O,2,0)</f>
        <v>Bloco concreto estrutural - Fbk 06,0 MPa - 19x19x39 - (NBR 6136)</v>
      </c>
      <c r="E141" s="22" t="str">
        <f>VLOOKUP(C141,Orçamento!N:Q,4,0)</f>
        <v>un</v>
      </c>
      <c r="F141" s="19" cm="1">
        <f t="array" ref="F141">SUM(IF(Orçamento!$K$5:$K$5190="",IF(Orçamento!$N$5:$N$5190=$C141,Orçamento!$R$5:$R$5190)))</f>
        <v>2758.5156689999999</v>
      </c>
      <c r="G141" s="19">
        <f t="shared" si="2"/>
        <v>4.6670000000000007</v>
      </c>
      <c r="H141" s="19" cm="1">
        <f t="array" ref="H141">SUM(IF(Orçamento!$K$5:$K$5190="",IF(Orçamento!$N$5:$N$5190=$C141,Orçamento!$T$5:$T$5190)))</f>
        <v>12873.992627223</v>
      </c>
      <c r="K141" s="177"/>
    </row>
    <row r="142" spans="2:13" ht="16.5" customHeight="1">
      <c r="B142" s="18">
        <f>IF(_xlfn.IFNA(MATCH($C142&amp;" - Mapa",Orçamento!$J$6:$J$5399,),0)&gt;0,MAX($B$2:B141)+1,0)</f>
        <v>0</v>
      </c>
      <c r="C142" s="18" t="s">
        <v>820</v>
      </c>
      <c r="D142" s="18" t="str">
        <f>VLOOKUP(C142,Orçamento!N:O,2,0)</f>
        <v>Bloco concreto estrutural - Fbk 06,0 MPa - Compensador: 14x19x04 - (NBR 6136)</v>
      </c>
      <c r="E142" s="22" t="str">
        <f>VLOOKUP(C142,Orçamento!N:Q,4,0)</f>
        <v>un</v>
      </c>
      <c r="F142" s="19" cm="1">
        <f t="array" ref="F142">SUM(IF(Orçamento!$K$5:$K$5190="",IF(Orçamento!$N$5:$N$5190=$C142,Orçamento!$R$5:$R$5190)))</f>
        <v>6120.7404470000001</v>
      </c>
      <c r="G142" s="19">
        <f t="shared" si="2"/>
        <v>1.58</v>
      </c>
      <c r="H142" s="19" cm="1">
        <f t="array" ref="H142">SUM(IF(Orçamento!$K$5:$K$5190="",IF(Orçamento!$N$5:$N$5190=$C142,Orçamento!$T$5:$T$5190)))</f>
        <v>9670.7699062600004</v>
      </c>
      <c r="K142" s="177"/>
    </row>
    <row r="143" spans="2:13" ht="16.5" customHeight="1">
      <c r="B143" s="18">
        <f>IF(_xlfn.IFNA(MATCH($C143&amp;" - Mapa",Orçamento!$J$6:$J$5399,),0)&gt;0,MAX($B$2:B142)+1,0)</f>
        <v>0</v>
      </c>
      <c r="C143" s="18" t="s">
        <v>822</v>
      </c>
      <c r="D143" s="18" t="str">
        <f>VLOOKUP(C143,Orçamento!N:O,2,0)</f>
        <v>Bloco concreto estrutural - Fbk 06,0 MPa - Compensador: 14x19x09 - (NBR 6136)</v>
      </c>
      <c r="E143" s="22" t="str">
        <f>VLOOKUP(C143,Orçamento!N:Q,4,0)</f>
        <v>un</v>
      </c>
      <c r="F143" s="19" cm="1">
        <f t="array" ref="F143">SUM(IF(Orçamento!$K$5:$K$5190="",IF(Orçamento!$N$5:$N$5190=$C143,Orçamento!$R$5:$R$5190)))</f>
        <v>2969.385953</v>
      </c>
      <c r="G143" s="19">
        <f t="shared" si="2"/>
        <v>1.9</v>
      </c>
      <c r="H143" s="19" cm="1">
        <f t="array" ref="H143">SUM(IF(Orçamento!$K$5:$K$5190="",IF(Orçamento!$N$5:$N$5190=$C143,Orçamento!$T$5:$T$5190)))</f>
        <v>5641.8333106999999</v>
      </c>
    </row>
    <row r="144" spans="2:13" ht="16.5" customHeight="1">
      <c r="B144" s="18">
        <f>IF(_xlfn.IFNA(MATCH($C144&amp;" - Mapa",Orçamento!$J$6:$J$5399,),0)&gt;0,MAX($B$2:B143)+1,0)</f>
        <v>0</v>
      </c>
      <c r="C144" s="18" t="s">
        <v>3948</v>
      </c>
      <c r="D144" s="18" t="str">
        <f>VLOOKUP(C144,Orçamento!N:O,2,0)</f>
        <v>Bloco concreto estrutural - Fbk 06,0 MPa - Compensador: 19x19x04 - (NBR 6136)</v>
      </c>
      <c r="E144" s="22" t="str">
        <f>VLOOKUP(C144,Orçamento!N:Q,4,0)</f>
        <v>un</v>
      </c>
      <c r="F144" s="19" cm="1">
        <f t="array" ref="F144">SUM(IF(Orçamento!$K$5:$K$5190="",IF(Orçamento!$N$5:$N$5190=$C144,Orçamento!$R$5:$R$5190)))</f>
        <v>223.92510300000001</v>
      </c>
      <c r="G144" s="19">
        <f t="shared" si="2"/>
        <v>0.52649999999999997</v>
      </c>
      <c r="H144" s="19" cm="1">
        <f t="array" ref="H144">SUM(IF(Orçamento!$K$5:$K$5190="",IF(Orçamento!$N$5:$N$5190=$C144,Orçamento!$T$5:$T$5190)))</f>
        <v>117.89656672949999</v>
      </c>
      <c r="K144" s="177"/>
    </row>
    <row r="145" spans="2:13" ht="16.5" customHeight="1">
      <c r="B145" s="18">
        <f>IF(_xlfn.IFNA(MATCH($C145&amp;" - Mapa",Orçamento!$J$6:$J$5399,),0)&gt;0,MAX($B$2:B144)+1,0)</f>
        <v>0</v>
      </c>
      <c r="C145" s="18" t="s">
        <v>834</v>
      </c>
      <c r="D145" s="18" t="str">
        <f>VLOOKUP(C145,Orçamento!N:O,2,0)</f>
        <v>Bloco concreto estrutural - Fbk 08,0 MPa - 14x19x19 - (NBR 6136)</v>
      </c>
      <c r="E145" s="22" t="str">
        <f>VLOOKUP(C145,Orçamento!N:Q,4,0)</f>
        <v>un</v>
      </c>
      <c r="F145" s="19" cm="1">
        <f t="array" ref="F145">SUM(IF(Orçamento!$K$5:$K$5190="",IF(Orçamento!$N$5:$N$5190=$C145,Orçamento!$R$5:$R$5190)))</f>
        <v>3840.6098590000001</v>
      </c>
      <c r="G145" s="19">
        <f t="shared" si="2"/>
        <v>3.5</v>
      </c>
      <c r="H145" s="19" cm="1">
        <f t="array" ref="H145">SUM(IF(Orçamento!$K$5:$K$5190="",IF(Orçamento!$N$5:$N$5190=$C145,Orçamento!$T$5:$T$5190)))</f>
        <v>13442.1345065</v>
      </c>
      <c r="K145" s="177"/>
    </row>
    <row r="146" spans="2:13" ht="16.5" customHeight="1">
      <c r="B146" s="18">
        <f>IF(_xlfn.IFNA(MATCH($C146&amp;" - Mapa",Orçamento!$J$6:$J$5399,),0)&gt;0,MAX($B$2:B145)+1,0)</f>
        <v>0</v>
      </c>
      <c r="C146" s="18" t="s">
        <v>836</v>
      </c>
      <c r="D146" s="18" t="str">
        <f>VLOOKUP(C146,Orçamento!N:O,2,0)</f>
        <v>Bloco concreto estrutural - Fbk 08,0 MPa - 14x19x34 - (NBR 6136)</v>
      </c>
      <c r="E146" s="22" t="str">
        <f>VLOOKUP(C146,Orçamento!N:Q,4,0)</f>
        <v>un</v>
      </c>
      <c r="F146" s="19" cm="1">
        <f t="array" ref="F146">SUM(IF(Orçamento!$K$5:$K$5190="",IF(Orçamento!$N$5:$N$5190=$C146,Orçamento!$R$5:$R$5190)))</f>
        <v>8449.3022739999997</v>
      </c>
      <c r="G146" s="19">
        <f t="shared" si="2"/>
        <v>6.49</v>
      </c>
      <c r="H146" s="19" cm="1">
        <f t="array" ref="H146">SUM(IF(Orçamento!$K$5:$K$5190="",IF(Orçamento!$N$5:$N$5190=$C146,Orçamento!$T$5:$T$5190)))</f>
        <v>54835.971758259999</v>
      </c>
      <c r="K146" s="177"/>
    </row>
    <row r="147" spans="2:13" ht="16.5" customHeight="1">
      <c r="B147" s="18">
        <f>IF(_xlfn.IFNA(MATCH($C147&amp;" - Mapa",Orçamento!$J$6:$J$5399,),0)&gt;0,MAX($B$2:B146)+1,0)</f>
        <v>0</v>
      </c>
      <c r="C147" s="18" t="s">
        <v>838</v>
      </c>
      <c r="D147" s="18" t="str">
        <f>VLOOKUP(C147,Orçamento!N:O,2,0)</f>
        <v>Bloco concreto estrutural - Fbk 08,0 MPa - 14x19x39 - (NBR 6136)</v>
      </c>
      <c r="E147" s="22" t="str">
        <f>VLOOKUP(C147,Orçamento!N:Q,4,0)</f>
        <v>un</v>
      </c>
      <c r="F147" s="19" cm="1">
        <f t="array" ref="F147">SUM(IF(Orçamento!$K$5:$K$5190="",IF(Orçamento!$N$5:$N$5190=$C147,Orçamento!$R$5:$R$5190)))</f>
        <v>27286.540099000002</v>
      </c>
      <c r="G147" s="19">
        <f t="shared" si="2"/>
        <v>6.49</v>
      </c>
      <c r="H147" s="19" cm="1">
        <f t="array" ref="H147">SUM(IF(Orçamento!$K$5:$K$5190="",IF(Orçamento!$N$5:$N$5190=$C147,Orçamento!$T$5:$T$5190)))</f>
        <v>177089.64524251001</v>
      </c>
    </row>
    <row r="148" spans="2:13" ht="16.5" customHeight="1">
      <c r="B148" s="18">
        <f>IF(_xlfn.IFNA(MATCH($C148&amp;" - Mapa",Orçamento!$J$6:$J$5399,),0)&gt;0,MAX($B$2:B147)+1,0)</f>
        <v>0</v>
      </c>
      <c r="C148" s="18" t="s">
        <v>840</v>
      </c>
      <c r="D148" s="18" t="str">
        <f>VLOOKUP(C148,Orçamento!N:O,2,0)</f>
        <v>Bloco concreto estrutural - Fbk 08,0 MPa - 14x19x54 - (NBR 6136)</v>
      </c>
      <c r="E148" s="22" t="str">
        <f>VLOOKUP(C148,Orçamento!N:Q,4,0)</f>
        <v>un</v>
      </c>
      <c r="F148" s="19" cm="1">
        <f t="array" ref="F148">SUM(IF(Orçamento!$K$5:$K$5190="",IF(Orçamento!$N$5:$N$5190=$C148,Orçamento!$R$5:$R$5190)))</f>
        <v>2487.2355200000002</v>
      </c>
      <c r="G148" s="19">
        <f t="shared" si="2"/>
        <v>8.68</v>
      </c>
      <c r="H148" s="19" cm="1">
        <f t="array" ref="H148">SUM(IF(Orçamento!$K$5:$K$5190="",IF(Orçamento!$N$5:$N$5190=$C148,Orçamento!$T$5:$T$5190)))</f>
        <v>21589.204313599999</v>
      </c>
      <c r="K148" s="177"/>
    </row>
    <row r="149" spans="2:13" ht="16.5" customHeight="1">
      <c r="B149" s="18">
        <f>IF(_xlfn.IFNA(MATCH($C149&amp;" - Mapa",Orçamento!$J$6:$J$5399,),0)&gt;0,MAX($B$2:B148)+1,0)</f>
        <v>0</v>
      </c>
      <c r="C149" s="18" t="s">
        <v>3983</v>
      </c>
      <c r="D149" s="18" t="str">
        <f>VLOOKUP(C149,Orçamento!N:O,2,0)</f>
        <v>Bloco concreto estrutural - Fbk 08,0 MPa - 19x19x19 - (NBR 6136)</v>
      </c>
      <c r="E149" s="22" t="str">
        <f>VLOOKUP(C149,Orçamento!N:Q,4,0)</f>
        <v>un</v>
      </c>
      <c r="F149" s="19" cm="1">
        <f t="array" ref="F149">SUM(IF(Orçamento!$K$5:$K$5190="",IF(Orçamento!$N$5:$N$5190=$C149,Orçamento!$R$5:$R$5190)))</f>
        <v>2.0939999999999999E-3</v>
      </c>
      <c r="G149" s="19">
        <f t="shared" si="2"/>
        <v>2.6760000000000002</v>
      </c>
      <c r="H149" s="19" cm="1">
        <f t="array" ref="H149">SUM(IF(Orçamento!$K$5:$K$5190="",IF(Orçamento!$N$5:$N$5190=$C149,Orçamento!$T$5:$T$5190)))</f>
        <v>5.6035440000000002E-3</v>
      </c>
      <c r="M149" s="21"/>
    </row>
    <row r="150" spans="2:13" ht="16.5" customHeight="1">
      <c r="B150" s="18">
        <f>IF(_xlfn.IFNA(MATCH($C150&amp;" - Mapa",Orçamento!$J$6:$J$5399,),0)&gt;0,MAX($B$2:B149)+1,0)</f>
        <v>0</v>
      </c>
      <c r="C150" s="18" t="s">
        <v>3984</v>
      </c>
      <c r="D150" s="18" t="str">
        <f>VLOOKUP(C150,Orçamento!N:O,2,0)</f>
        <v>Bloco concreto estrutural - Fbk 08,0 MPa - 19x19x39 - (NBR 6136)</v>
      </c>
      <c r="E150" s="22" t="str">
        <f>VLOOKUP(C150,Orçamento!N:Q,4,0)</f>
        <v>un</v>
      </c>
      <c r="F150" s="19" cm="1">
        <f t="array" ref="F150">SUM(IF(Orçamento!$K$5:$K$5190="",IF(Orçamento!$N$5:$N$5190=$C150,Orçamento!$R$5:$R$5190)))</f>
        <v>1871.24028</v>
      </c>
      <c r="G150" s="19">
        <f t="shared" si="2"/>
        <v>5.0709999999999997</v>
      </c>
      <c r="H150" s="19" cm="1">
        <f t="array" ref="H150">SUM(IF(Orçamento!$K$5:$K$5190="",IF(Orçamento!$N$5:$N$5190=$C150,Orçamento!$T$5:$T$5190)))</f>
        <v>9489.0594598799998</v>
      </c>
      <c r="M150" s="21"/>
    </row>
    <row r="151" spans="2:13" ht="16.5" customHeight="1">
      <c r="B151" s="18">
        <f>IF(_xlfn.IFNA(MATCH($C151&amp;" - Mapa",Orçamento!$J$6:$J$5399,),0)&gt;0,MAX($B$2:B150)+1,0)</f>
        <v>0</v>
      </c>
      <c r="C151" s="18" t="s">
        <v>830</v>
      </c>
      <c r="D151" s="18" t="str">
        <f>VLOOKUP(C151,Orçamento!N:O,2,0)</f>
        <v>Bloco concreto estrutural - Fbk 08,0 MPa - Compensador: 14x19x04 - (NBR 6136)</v>
      </c>
      <c r="E151" s="22" t="str">
        <f>VLOOKUP(C151,Orçamento!N:Q,4,0)</f>
        <v>un</v>
      </c>
      <c r="F151" s="19" cm="1">
        <f t="array" ref="F151">SUM(IF(Orçamento!$K$5:$K$5190="",IF(Orçamento!$N$5:$N$5190=$C151,Orçamento!$R$5:$R$5190)))</f>
        <v>4674.5496480000002</v>
      </c>
      <c r="G151" s="19">
        <f t="shared" si="2"/>
        <v>1.66</v>
      </c>
      <c r="H151" s="19" cm="1">
        <f t="array" ref="H151">SUM(IF(Orçamento!$K$5:$K$5190="",IF(Orçamento!$N$5:$N$5190=$C151,Orçamento!$T$5:$T$5190)))</f>
        <v>7759.75241568</v>
      </c>
      <c r="K151" s="177"/>
    </row>
    <row r="152" spans="2:13" ht="16.5" customHeight="1">
      <c r="B152" s="18">
        <f>IF(_xlfn.IFNA(MATCH($C152&amp;" - Mapa",Orçamento!$J$6:$J$5399,),0)&gt;0,MAX($B$2:B151)+1,0)</f>
        <v>0</v>
      </c>
      <c r="C152" s="23" t="s">
        <v>832</v>
      </c>
      <c r="D152" s="18" t="str">
        <f>VLOOKUP(C152,Orçamento!N:O,2,0)</f>
        <v>Bloco concreto estrutural - Fbk 08,0 MPa - Compensador: 14x19x09 - (NBR 6136)</v>
      </c>
      <c r="E152" s="22" t="str">
        <f>VLOOKUP(C152,Orçamento!N:Q,4,0)</f>
        <v>un</v>
      </c>
      <c r="F152" s="19" cm="1">
        <f t="array" ref="F152">SUM(IF(Orçamento!$K$5:$K$5190="",IF(Orçamento!$N$5:$N$5190=$C152,Orçamento!$R$5:$R$5190)))</f>
        <v>2267.7880530000002</v>
      </c>
      <c r="G152" s="19">
        <f t="shared" si="2"/>
        <v>1.95</v>
      </c>
      <c r="H152" s="19" cm="1">
        <f t="array" ref="H152">SUM(IF(Orçamento!$K$5:$K$5190="",IF(Orçamento!$N$5:$N$5190=$C152,Orçamento!$T$5:$T$5190)))</f>
        <v>4422.1867033500002</v>
      </c>
      <c r="M152" s="21"/>
    </row>
    <row r="153" spans="2:13" ht="16.5" customHeight="1">
      <c r="B153" s="18">
        <f>IF(_xlfn.IFNA(MATCH($C153&amp;" - Mapa",Orçamento!$J$6:$J$5399,),0)&gt;0,MAX($B$2:B152)+1,0)</f>
        <v>0</v>
      </c>
      <c r="C153" s="18" t="s">
        <v>846</v>
      </c>
      <c r="D153" s="18" t="str">
        <f>VLOOKUP(C153,Orçamento!N:O,2,0)</f>
        <v>Bloco concreto estrutural - Fbk 10,0 MPa - 14x19x19 - (NBR 6136)</v>
      </c>
      <c r="E153" s="22" t="str">
        <f>VLOOKUP(C153,Orçamento!N:Q,4,0)</f>
        <v>un</v>
      </c>
      <c r="F153" s="19" cm="1">
        <f t="array" ref="F153">SUM(IF(Orçamento!$K$5:$K$5190="",IF(Orçamento!$N$5:$N$5190=$C153,Orçamento!$R$5:$R$5190)))</f>
        <v>3842.0831269999999</v>
      </c>
      <c r="G153" s="19">
        <f t="shared" si="2"/>
        <v>3.52</v>
      </c>
      <c r="H153" s="19" cm="1">
        <f t="array" ref="H153">SUM(IF(Orçamento!$K$5:$K$5190="",IF(Orçamento!$N$5:$N$5190=$C153,Orçamento!$T$5:$T$5190)))</f>
        <v>13524.132607039999</v>
      </c>
      <c r="K153" s="177"/>
    </row>
    <row r="154" spans="2:13" ht="16.5" customHeight="1">
      <c r="B154" s="18">
        <f>IF(_xlfn.IFNA(MATCH($C154&amp;" - Mapa",Orçamento!$J$6:$J$5399,),0)&gt;0,MAX($B$2:B153)+1,0)</f>
        <v>0</v>
      </c>
      <c r="C154" s="18" t="s">
        <v>848</v>
      </c>
      <c r="D154" s="18" t="str">
        <f>VLOOKUP(C154,Orçamento!N:O,2,0)</f>
        <v>Bloco concreto estrutural - Fbk 10,0 MPa - 14x19x34 - (NBR 6136)</v>
      </c>
      <c r="E154" s="22" t="str">
        <f>VLOOKUP(C154,Orçamento!N:Q,4,0)</f>
        <v>un</v>
      </c>
      <c r="F154" s="19" cm="1">
        <f t="array" ref="F154">SUM(IF(Orçamento!$K$5:$K$5190="",IF(Orçamento!$N$5:$N$5190=$C154,Orçamento!$R$5:$R$5190)))</f>
        <v>8452.5434480000004</v>
      </c>
      <c r="G154" s="19">
        <f t="shared" si="2"/>
        <v>6.51</v>
      </c>
      <c r="H154" s="19" cm="1">
        <f t="array" ref="H154">SUM(IF(Orçamento!$K$5:$K$5190="",IF(Orçamento!$N$5:$N$5190=$C154,Orçamento!$T$5:$T$5190)))</f>
        <v>55026.057846479998</v>
      </c>
      <c r="K154" s="177"/>
    </row>
    <row r="155" spans="2:13" ht="16.5" customHeight="1">
      <c r="B155" s="18">
        <f>IF(_xlfn.IFNA(MATCH($C155&amp;" - Mapa",Orçamento!$J$6:$J$5399,),0)&gt;0,MAX($B$2:B154)+1,0)</f>
        <v>0</v>
      </c>
      <c r="C155" s="23" t="s">
        <v>850</v>
      </c>
      <c r="D155" s="18" t="str">
        <f>VLOOKUP(C155,Orçamento!N:O,2,0)</f>
        <v>Bloco concreto estrutural - Fbk 10,0 MPa - 14x19x39 - (NBR 6136)</v>
      </c>
      <c r="E155" s="22" t="str">
        <f>VLOOKUP(C155,Orçamento!N:Q,4,0)</f>
        <v>un</v>
      </c>
      <c r="F155" s="19" cm="1">
        <f t="array" ref="F155">SUM(IF(Orçamento!$K$5:$K$5190="",IF(Orçamento!$N$5:$N$5190=$C155,Orçamento!$R$5:$R$5190)))</f>
        <v>27297.007283999999</v>
      </c>
      <c r="G155" s="19">
        <f t="shared" si="2"/>
        <v>6.51</v>
      </c>
      <c r="H155" s="19" cm="1">
        <f t="array" ref="H155">SUM(IF(Orçamento!$K$5:$K$5190="",IF(Orçamento!$N$5:$N$5190=$C155,Orçamento!$T$5:$T$5190)))</f>
        <v>177703.51741884</v>
      </c>
    </row>
    <row r="156" spans="2:13" ht="16.5" customHeight="1">
      <c r="B156" s="18">
        <f>IF(_xlfn.IFNA(MATCH($C156&amp;" - Mapa",Orçamento!$J$6:$J$5399,),0)&gt;0,MAX($B$2:B155)+1,0)</f>
        <v>0</v>
      </c>
      <c r="C156" s="23" t="s">
        <v>852</v>
      </c>
      <c r="D156" s="18" t="str">
        <f>VLOOKUP(C156,Orçamento!N:O,2,0)</f>
        <v>Bloco concreto estrutural - Fbk 10,0 MPa - 14x19x54 - (NBR 6136)</v>
      </c>
      <c r="E156" s="22" t="str">
        <f>VLOOKUP(C156,Orçamento!N:Q,4,0)</f>
        <v>un</v>
      </c>
      <c r="F156" s="19" cm="1">
        <f t="array" ref="F156">SUM(IF(Orçamento!$K$5:$K$5190="",IF(Orçamento!$N$5:$N$5190=$C156,Orçamento!$R$5:$R$5190)))</f>
        <v>2488.189629</v>
      </c>
      <c r="G156" s="19">
        <f t="shared" si="2"/>
        <v>8.6999999999999993</v>
      </c>
      <c r="H156" s="19" cm="1">
        <f t="array" ref="H156">SUM(IF(Orçamento!$K$5:$K$5190="",IF(Orçamento!$N$5:$N$5190=$C156,Orçamento!$T$5:$T$5190)))</f>
        <v>21647.249772299998</v>
      </c>
      <c r="M156" s="21"/>
    </row>
    <row r="157" spans="2:13" ht="16.5" customHeight="1">
      <c r="B157" s="18">
        <f>IF(_xlfn.IFNA(MATCH($C157&amp;" - Mapa",Orçamento!$J$6:$J$5399,),0)&gt;0,MAX($B$2:B156)+1,0)</f>
        <v>0</v>
      </c>
      <c r="C157" s="18" t="s">
        <v>854</v>
      </c>
      <c r="D157" s="18" t="str">
        <f>VLOOKUP(C157,Orçamento!N:O,2,0)</f>
        <v>Bloco concreto estrutural - Fbk 10,0 MPa - Compensador: 14x19x04 - (NBR 6136)</v>
      </c>
      <c r="E157" s="22" t="str">
        <f>VLOOKUP(C157,Orçamento!N:Q,4,0)</f>
        <v>un</v>
      </c>
      <c r="F157" s="19" cm="1">
        <f t="array" ref="F157">SUM(IF(Orçamento!$K$5:$K$5190="",IF(Orçamento!$N$5:$N$5190=$C157,Orçamento!$R$5:$R$5190)))</f>
        <v>4676.3428169999997</v>
      </c>
      <c r="G157" s="19">
        <f t="shared" si="2"/>
        <v>1.7</v>
      </c>
      <c r="H157" s="19" cm="1">
        <f t="array" ref="H157">SUM(IF(Orçamento!$K$5:$K$5190="",IF(Orçamento!$N$5:$N$5190=$C157,Orçamento!$T$5:$T$5190)))</f>
        <v>7949.7827888999991</v>
      </c>
      <c r="K157" s="177"/>
    </row>
    <row r="158" spans="2:13" ht="16.5" customHeight="1">
      <c r="B158" s="18">
        <f>IF(_xlfn.IFNA(MATCH($C158&amp;" - Mapa",Orçamento!$J$6:$J$5399,),0)&gt;0,MAX($B$2:B157)+1,0)</f>
        <v>0</v>
      </c>
      <c r="C158" s="18" t="s">
        <v>856</v>
      </c>
      <c r="D158" s="18" t="str">
        <f>VLOOKUP(C158,Orçamento!N:O,2,0)</f>
        <v>Bloco concreto estrutural - Fbk 10,0 MPa - Compensador: 14x19x09 - (NBR 6136)</v>
      </c>
      <c r="E158" s="22" t="str">
        <f>VLOOKUP(C158,Orçamento!N:Q,4,0)</f>
        <v>un</v>
      </c>
      <c r="F158" s="19" cm="1">
        <f t="array" ref="F158">SUM(IF(Orçamento!$K$5:$K$5190="",IF(Orçamento!$N$5:$N$5190=$C158,Orçamento!$R$5:$R$5190)))</f>
        <v>2268.6579820000002</v>
      </c>
      <c r="G158" s="19">
        <f t="shared" si="2"/>
        <v>2</v>
      </c>
      <c r="H158" s="19" cm="1">
        <f t="array" ref="H158">SUM(IF(Orçamento!$K$5:$K$5190="",IF(Orçamento!$N$5:$N$5190=$C158,Orçamento!$T$5:$T$5190)))</f>
        <v>4537.3159640000003</v>
      </c>
      <c r="K158" s="177"/>
    </row>
    <row r="159" spans="2:13" ht="16.5" customHeight="1">
      <c r="B159" s="18">
        <f>IF(_xlfn.IFNA(MATCH($C159&amp;" - Mapa",Orçamento!$J$6:$J$5399,),0)&gt;0,MAX($B$2:B158)+1,0)</f>
        <v>0</v>
      </c>
      <c r="C159" s="18" t="s">
        <v>754</v>
      </c>
      <c r="D159" s="18" t="str">
        <f>VLOOKUP(C159,Orçamento!N:O,2,0)</f>
        <v>Bloco concreto estrutural - Fbk 12,0 MPa - 14x19x19 - (NBR 6136)</v>
      </c>
      <c r="E159" s="22" t="str">
        <f>VLOOKUP(C159,Orçamento!N:Q,4,0)</f>
        <v>un</v>
      </c>
      <c r="F159" s="19" cm="1">
        <f t="array" ref="F159">SUM(IF(Orçamento!$K$5:$K$5190="",IF(Orçamento!$N$5:$N$5190=$C159,Orçamento!$R$5:$R$5190)))</f>
        <v>4138.0462180000004</v>
      </c>
      <c r="G159" s="19">
        <f t="shared" si="2"/>
        <v>3.54</v>
      </c>
      <c r="H159" s="19" cm="1">
        <f t="array" ref="H159">SUM(IF(Orçamento!$K$5:$K$5190="",IF(Orçamento!$N$5:$N$5190=$C159,Orçamento!$T$5:$T$5190)))</f>
        <v>14648.683611720002</v>
      </c>
      <c r="K159"/>
    </row>
    <row r="160" spans="2:13" ht="16.5" customHeight="1">
      <c r="B160" s="18">
        <f>IF(_xlfn.IFNA(MATCH($C160&amp;" - Mapa",Orçamento!$J$6:$J$5399,),0)&gt;0,MAX($B$2:B159)+1,0)</f>
        <v>0</v>
      </c>
      <c r="C160" s="18" t="s">
        <v>872</v>
      </c>
      <c r="D160" s="18" t="str">
        <f>VLOOKUP(C160,Orçamento!N:O,2,0)</f>
        <v>Bloco concreto estrutural - Fbk 12,0 MPa - 14x19x34 - (NBR 6136)</v>
      </c>
      <c r="E160" s="22" t="str">
        <f>VLOOKUP(C160,Orçamento!N:Q,4,0)</f>
        <v>un</v>
      </c>
      <c r="F160" s="19" cm="1">
        <f t="array" ref="F160">SUM(IF(Orçamento!$K$5:$K$5190="",IF(Orçamento!$N$5:$N$5190=$C160,Orçamento!$R$5:$R$5190)))</f>
        <v>9103.6592110000001</v>
      </c>
      <c r="G160" s="19">
        <f t="shared" si="2"/>
        <v>6.56</v>
      </c>
      <c r="H160" s="19" cm="1">
        <f t="array" ref="H160">SUM(IF(Orçamento!$K$5:$K$5190="",IF(Orçamento!$N$5:$N$5190=$C160,Orçamento!$T$5:$T$5190)))</f>
        <v>59720.004424159997</v>
      </c>
      <c r="K160"/>
    </row>
    <row r="161" spans="2:11" ht="16.5" customHeight="1">
      <c r="B161" s="18">
        <f>IF(_xlfn.IFNA(MATCH($C161&amp;" - Mapa",Orçamento!$J$6:$J$5399,),0)&gt;0,MAX($B$2:B160)+1,0)</f>
        <v>0</v>
      </c>
      <c r="C161" s="18" t="s">
        <v>756</v>
      </c>
      <c r="D161" s="18" t="str">
        <f>VLOOKUP(C161,Orçamento!N:O,2,0)</f>
        <v>Bloco concreto estrutural - Fbk 12,0 MPa - 14x19x39 - (NBR 6136)</v>
      </c>
      <c r="E161" s="22" t="str">
        <f>VLOOKUP(C161,Orçamento!N:Q,4,0)</f>
        <v>un</v>
      </c>
      <c r="F161" s="19" cm="1">
        <f t="array" ref="F161">SUM(IF(Orçamento!$K$5:$K$5190="",IF(Orçamento!$N$5:$N$5190=$C161,Orçamento!$R$5:$R$5190)))</f>
        <v>29399.748529</v>
      </c>
      <c r="G161" s="19">
        <f t="shared" si="2"/>
        <v>6.56</v>
      </c>
      <c r="H161" s="19" cm="1">
        <f t="array" ref="H161">SUM(IF(Orçamento!$K$5:$K$5190="",IF(Orçamento!$N$5:$N$5190=$C161,Orçamento!$T$5:$T$5190)))</f>
        <v>192862.35035023998</v>
      </c>
      <c r="K161" s="177"/>
    </row>
    <row r="162" spans="2:11" ht="16.5" customHeight="1">
      <c r="B162" s="18">
        <f>IF(_xlfn.IFNA(MATCH($C162&amp;" - Mapa",Orçamento!$J$6:$J$5399,),0)&gt;0,MAX($B$2:B161)+1,0)</f>
        <v>0</v>
      </c>
      <c r="C162" s="18" t="s">
        <v>870</v>
      </c>
      <c r="D162" s="18" t="str">
        <f>VLOOKUP(C162,Orçamento!N:O,2,0)</f>
        <v>Bloco concreto estrutural - Fbk 12,0 MPa - 14x19x54 - (NBR 6136)</v>
      </c>
      <c r="E162" s="22" t="str">
        <f>VLOOKUP(C162,Orçamento!N:Q,4,0)</f>
        <v>un</v>
      </c>
      <c r="F162" s="19" cm="1">
        <f t="array" ref="F162">SUM(IF(Orçamento!$K$5:$K$5190="",IF(Orçamento!$N$5:$N$5190=$C162,Orçamento!$R$5:$R$5190)))</f>
        <v>2679.8596870000001</v>
      </c>
      <c r="G162" s="19">
        <f t="shared" si="2"/>
        <v>8.7200000000000006</v>
      </c>
      <c r="H162" s="19" cm="1">
        <f t="array" ref="H162">SUM(IF(Orçamento!$K$5:$K$5190="",IF(Orçamento!$N$5:$N$5190=$C162,Orçamento!$T$5:$T$5190)))</f>
        <v>23368.376470640003</v>
      </c>
      <c r="K162"/>
    </row>
    <row r="163" spans="2:11" ht="16.5" customHeight="1">
      <c r="B163" s="18">
        <f>IF(_xlfn.IFNA(MATCH($C163&amp;" - Mapa",Orçamento!$J$6:$J$5399,),0)&gt;0,MAX($B$2:B162)+1,0)</f>
        <v>0</v>
      </c>
      <c r="C163" s="18" t="s">
        <v>3951</v>
      </c>
      <c r="D163" s="18" t="str">
        <f>VLOOKUP(C163,Orçamento!N:O,2,0)</f>
        <v>Bloco concreto estrutural - Fbk 12,0 MPa - 19x19x19 - (NBR 6136)</v>
      </c>
      <c r="E163" s="22" t="str">
        <f>VLOOKUP(C163,Orçamento!N:Q,4,0)</f>
        <v>un</v>
      </c>
      <c r="F163" s="19" cm="1">
        <f t="array" ref="F163">SUM(IF(Orçamento!$K$5:$K$5190="",IF(Orçamento!$N$5:$N$5190=$C163,Orçamento!$R$5:$R$5190)))</f>
        <v>15.75</v>
      </c>
      <c r="G163" s="19">
        <f t="shared" si="2"/>
        <v>2.8580000000000001</v>
      </c>
      <c r="H163" s="19" cm="1">
        <f t="array" ref="H163">SUM(IF(Orçamento!$K$5:$K$5190="",IF(Orçamento!$N$5:$N$5190=$C163,Orçamento!$T$5:$T$5190)))</f>
        <v>45.013500000000001</v>
      </c>
      <c r="K163" s="177"/>
    </row>
    <row r="164" spans="2:11" ht="16.5" customHeight="1">
      <c r="B164" s="18">
        <f>IF(_xlfn.IFNA(MATCH($C164&amp;" - Mapa",Orçamento!$J$6:$J$5399,),0)&gt;0,MAX($B$2:B163)+1,0)</f>
        <v>0</v>
      </c>
      <c r="C164" s="18" t="s">
        <v>3952</v>
      </c>
      <c r="D164" s="18" t="str">
        <f>VLOOKUP(C164,Orçamento!N:O,2,0)</f>
        <v>Bloco concreto estrutural - Fbk 12,0 MPa - 19x19x39 - (NBR 6136)</v>
      </c>
      <c r="E164" s="22" t="str">
        <f>VLOOKUP(C164,Orçamento!N:Q,4,0)</f>
        <v>un</v>
      </c>
      <c r="F164" s="19" cm="1">
        <f t="array" ref="F164">SUM(IF(Orçamento!$K$5:$K$5190="",IF(Orçamento!$N$5:$N$5190=$C164,Orçamento!$R$5:$R$5190)))</f>
        <v>331.70024999999998</v>
      </c>
      <c r="G164" s="19">
        <f t="shared" si="2"/>
        <v>5.4720000000000004</v>
      </c>
      <c r="H164" s="19" cm="1">
        <f t="array" ref="H164">SUM(IF(Orçamento!$K$5:$K$5190="",IF(Orçamento!$N$5:$N$5190=$C164,Orçamento!$T$5:$T$5190)))</f>
        <v>1815.063768</v>
      </c>
      <c r="K164" s="585"/>
    </row>
    <row r="165" spans="2:11" ht="16.5" customHeight="1">
      <c r="B165" s="18">
        <f>IF(_xlfn.IFNA(MATCH($C165&amp;" - Mapa",Orçamento!$J$6:$J$5399,),0)&gt;0,MAX($B$2:B164)+1,0)</f>
        <v>0</v>
      </c>
      <c r="C165" s="18" t="s">
        <v>866</v>
      </c>
      <c r="D165" s="18" t="str">
        <f>VLOOKUP(C165,Orçamento!N:O,2,0)</f>
        <v>Bloco concreto estrutural - Fbk 12,0 MPa - Compensador: 14x19x04 - (NBR 6136)</v>
      </c>
      <c r="E165" s="22" t="str">
        <f>VLOOKUP(C165,Orçamento!N:Q,4,0)</f>
        <v>un</v>
      </c>
      <c r="F165" s="19" cm="1">
        <f t="array" ref="F165">SUM(IF(Orçamento!$K$5:$K$5190="",IF(Orçamento!$N$5:$N$5190=$C165,Orçamento!$R$5:$R$5190)))</f>
        <v>5036.5705449999996</v>
      </c>
      <c r="G165" s="19">
        <f t="shared" si="2"/>
        <v>1.7499999999999998</v>
      </c>
      <c r="H165" s="19" cm="1">
        <f t="array" ref="H165">SUM(IF(Orçamento!$K$5:$K$5190="",IF(Orçamento!$N$5:$N$5190=$C165,Orçamento!$T$5:$T$5190)))</f>
        <v>8813.9984537499986</v>
      </c>
      <c r="K165"/>
    </row>
    <row r="166" spans="2:11" ht="16.5" customHeight="1">
      <c r="B166" s="18">
        <f>IF(_xlfn.IFNA(MATCH($C166&amp;" - Mapa",Orçamento!$J$6:$J$5399,),0)&gt;0,MAX($B$2:B165)+1,0)</f>
        <v>0</v>
      </c>
      <c r="C166" s="18" t="s">
        <v>868</v>
      </c>
      <c r="D166" s="18" t="str">
        <f>VLOOKUP(C166,Orçamento!N:O,2,0)</f>
        <v>Bloco concreto estrutural - Fbk 12,0 MPa - Compensador: 14x19x09 - (NBR 6136)</v>
      </c>
      <c r="E166" s="22" t="str">
        <f>VLOOKUP(C166,Orçamento!N:Q,4,0)</f>
        <v>un</v>
      </c>
      <c r="F166" s="19" cm="1">
        <f t="array" ref="F166">SUM(IF(Orçamento!$K$5:$K$5190="",IF(Orçamento!$N$5:$N$5190=$C166,Orçamento!$R$5:$R$5190)))</f>
        <v>2443.417093</v>
      </c>
      <c r="G166" s="19">
        <f t="shared" si="2"/>
        <v>2.0499999999999998</v>
      </c>
      <c r="H166" s="19" cm="1">
        <f t="array" ref="H166">SUM(IF(Orçamento!$K$5:$K$5190="",IF(Orçamento!$N$5:$N$5190=$C166,Orçamento!$T$5:$T$5190)))</f>
        <v>5009.0050406499995</v>
      </c>
      <c r="K166"/>
    </row>
    <row r="167" spans="2:11" ht="16.5" customHeight="1">
      <c r="B167" s="18">
        <f>IF(_xlfn.IFNA(MATCH($C167&amp;" - Mapa",Orçamento!$J$6:$J$5399,),0)&gt;0,MAX($B$2:B166)+1,0)</f>
        <v>0</v>
      </c>
      <c r="C167" s="18" t="s">
        <v>3953</v>
      </c>
      <c r="D167" s="18" t="str">
        <f>VLOOKUP(C167,Orçamento!N:O,2,0)</f>
        <v>Bloco concreto estrutural - Fbk 12,0 MPa - Compensador: 19x19x04 - (NBR 6136)</v>
      </c>
      <c r="E167" s="22" t="str">
        <f>VLOOKUP(C167,Orçamento!N:Q,4,0)</f>
        <v>un</v>
      </c>
      <c r="F167" s="19" cm="1">
        <f t="array" ref="F167">SUM(IF(Orçamento!$K$5:$K$5190="",IF(Orçamento!$N$5:$N$5190=$C167,Orçamento!$R$5:$R$5190)))</f>
        <v>45.15</v>
      </c>
      <c r="G167" s="19">
        <f t="shared" si="2"/>
        <v>0.61739999999999995</v>
      </c>
      <c r="H167" s="19" cm="1">
        <f t="array" ref="H167">SUM(IF(Orçamento!$K$5:$K$5190="",IF(Orçamento!$N$5:$N$5190=$C167,Orçamento!$T$5:$T$5190)))</f>
        <v>27.875609999999998</v>
      </c>
      <c r="K167"/>
    </row>
    <row r="168" spans="2:11" ht="16.5" customHeight="1">
      <c r="B168" s="18">
        <f>IF(_xlfn.IFNA(MATCH($C168&amp;" - Mapa",Orçamento!$J$6:$J$5399,),0)&gt;0,MAX($B$2:B167)+1,0)</f>
        <v>0</v>
      </c>
      <c r="C168" s="18" t="s">
        <v>876</v>
      </c>
      <c r="D168" s="18" t="str">
        <f>VLOOKUP(C168,Orçamento!N:O,2,0)</f>
        <v>Bloco concreto estrutural - Fbk 14,0 MPa - 14x19x19 - (NBR 6136)</v>
      </c>
      <c r="E168" s="22" t="str">
        <f>VLOOKUP(C168,Orçamento!N:Q,4,0)</f>
        <v>un</v>
      </c>
      <c r="F168" s="19" cm="1">
        <f t="array" ref="F168">SUM(IF(Orçamento!$K$5:$K$5190="",IF(Orçamento!$N$5:$N$5190=$C168,Orçamento!$R$5:$R$5190)))</f>
        <v>4347.8114619999997</v>
      </c>
      <c r="G168" s="19">
        <f t="shared" si="2"/>
        <v>3.56</v>
      </c>
      <c r="H168" s="19" cm="1">
        <f t="array" ref="H168">SUM(IF(Orçamento!$K$5:$K$5190="",IF(Orçamento!$N$5:$N$5190=$C168,Orçamento!$T$5:$T$5190)))</f>
        <v>15478.20880472</v>
      </c>
      <c r="K168"/>
    </row>
    <row r="169" spans="2:11" ht="16.5" customHeight="1">
      <c r="B169" s="18">
        <f>IF(_xlfn.IFNA(MATCH($C169&amp;" - Mapa",Orçamento!$J$6:$J$5399,),0)&gt;0,MAX($B$2:B168)+1,0)</f>
        <v>0</v>
      </c>
      <c r="C169" s="18" t="s">
        <v>878</v>
      </c>
      <c r="D169" s="18" t="str">
        <f>VLOOKUP(C169,Orçamento!N:O,2,0)</f>
        <v>Bloco concreto estrutural - Fbk 14,0 MPa - 14x19x34 - (NBR 6136)</v>
      </c>
      <c r="E169" s="22" t="str">
        <f>VLOOKUP(C169,Orçamento!N:Q,4,0)</f>
        <v>un</v>
      </c>
      <c r="F169" s="19" cm="1">
        <f t="array" ref="F169">SUM(IF(Orçamento!$K$5:$K$5190="",IF(Orçamento!$N$5:$N$5190=$C169,Orçamento!$R$5:$R$5190)))</f>
        <v>9565.1405950000008</v>
      </c>
      <c r="G169" s="19">
        <f t="shared" si="2"/>
        <v>6.69</v>
      </c>
      <c r="H169" s="19" cm="1">
        <f t="array" ref="H169">SUM(IF(Orçamento!$K$5:$K$5190="",IF(Orçamento!$N$5:$N$5190=$C169,Orçamento!$T$5:$T$5190)))</f>
        <v>63990.790580550012</v>
      </c>
      <c r="K169"/>
    </row>
    <row r="170" spans="2:11" ht="16.5" customHeight="1">
      <c r="B170" s="18">
        <f>IF(_xlfn.IFNA(MATCH($C170&amp;" - Mapa",Orçamento!$J$6:$J$5399,),0)&gt;0,MAX($B$2:B169)+1,0)</f>
        <v>0</v>
      </c>
      <c r="C170" s="18" t="s">
        <v>880</v>
      </c>
      <c r="D170" s="18" t="str">
        <f>VLOOKUP(C170,Orçamento!N:O,2,0)</f>
        <v>Bloco concreto estrutural - Fbk 14,0 MPa - 14x19x39 - (NBR 6136)</v>
      </c>
      <c r="E170" s="22" t="str">
        <f>VLOOKUP(C170,Orçamento!N:Q,4,0)</f>
        <v>un</v>
      </c>
      <c r="F170" s="19" cm="1">
        <f t="array" ref="F170">SUM(IF(Orçamento!$K$5:$K$5190="",IF(Orçamento!$N$5:$N$5190=$C170,Orçamento!$R$5:$R$5190)))</f>
        <v>30890.076355000001</v>
      </c>
      <c r="G170" s="19">
        <f t="shared" si="2"/>
        <v>6.83</v>
      </c>
      <c r="H170" s="19" cm="1">
        <f t="array" ref="H170">SUM(IF(Orçamento!$K$5:$K$5190="",IF(Orçamento!$N$5:$N$5190=$C170,Orçamento!$T$5:$T$5190)))</f>
        <v>210979.22150465002</v>
      </c>
      <c r="K170"/>
    </row>
    <row r="171" spans="2:11" ht="16.5" customHeight="1">
      <c r="B171" s="18">
        <f>IF(_xlfn.IFNA(MATCH($C171&amp;" - Mapa",Orçamento!$J$6:$J$5399,),0)&gt;0,MAX($B$2:B170)+1,0)</f>
        <v>0</v>
      </c>
      <c r="C171" s="18" t="s">
        <v>882</v>
      </c>
      <c r="D171" s="18" t="str">
        <f>VLOOKUP(C171,Orçamento!N:O,2,0)</f>
        <v>Bloco concreto estrutural - Fbk 14,0 MPa - 14x19x54 - (NBR 6136)</v>
      </c>
      <c r="E171" s="22" t="str">
        <f>VLOOKUP(C171,Orçamento!N:Q,4,0)</f>
        <v>un</v>
      </c>
      <c r="F171" s="19" cm="1">
        <f t="array" ref="F171">SUM(IF(Orçamento!$K$5:$K$5190="",IF(Orçamento!$N$5:$N$5190=$C171,Orçamento!$R$5:$R$5190)))</f>
        <v>2815.7067489999999</v>
      </c>
      <c r="G171" s="19">
        <f t="shared" si="2"/>
        <v>8.74</v>
      </c>
      <c r="H171" s="19" cm="1">
        <f t="array" ref="H171">SUM(IF(Orçamento!$K$5:$K$5190="",IF(Orçamento!$N$5:$N$5190=$C171,Orçamento!$T$5:$T$5190)))</f>
        <v>24609.27698626</v>
      </c>
      <c r="K171" s="585"/>
    </row>
    <row r="172" spans="2:11" ht="16.5" customHeight="1">
      <c r="B172" s="18">
        <f>IF(_xlfn.IFNA(MATCH($C172&amp;" - Mapa",Orçamento!$J$6:$J$5399,),0)&gt;0,MAX($B$2:B171)+1,0)</f>
        <v>0</v>
      </c>
      <c r="C172" s="18" t="s">
        <v>884</v>
      </c>
      <c r="D172" s="18" t="str">
        <f>VLOOKUP(C172,Orçamento!N:O,2,0)</f>
        <v>Bloco concreto estrutural - Fbk 14,0 MPa - Compensador: 14x19x04 - (NBR 6136)</v>
      </c>
      <c r="E172" s="22" t="str">
        <f>VLOOKUP(C172,Orçamento!N:Q,4,0)</f>
        <v>un</v>
      </c>
      <c r="F172" s="19" cm="1">
        <f t="array" ref="F172">SUM(IF(Orçamento!$K$5:$K$5190="",IF(Orçamento!$N$5:$N$5190=$C172,Orçamento!$R$5:$R$5190)))</f>
        <v>5291.8836549999996</v>
      </c>
      <c r="G172" s="19">
        <f t="shared" si="2"/>
        <v>1.8700000000000003</v>
      </c>
      <c r="H172" s="19" cm="1">
        <f t="array" ref="H172">SUM(IF(Orçamento!$K$5:$K$5190="",IF(Orçamento!$N$5:$N$5190=$C172,Orçamento!$T$5:$T$5190)))</f>
        <v>9895.8224348500007</v>
      </c>
      <c r="K172"/>
    </row>
    <row r="173" spans="2:11" ht="16.5" customHeight="1">
      <c r="B173" s="18">
        <f>IF(_xlfn.IFNA(MATCH($C173&amp;" - Mapa",Orçamento!$J$6:$J$5399,),0)&gt;0,MAX($B$2:B172)+1,0)</f>
        <v>0</v>
      </c>
      <c r="C173" s="18" t="s">
        <v>886</v>
      </c>
      <c r="D173" s="18" t="str">
        <f>VLOOKUP(C173,Orçamento!N:O,2,0)</f>
        <v>Bloco concreto estrutural - Fbk 14,0 MPa - Compensador: 14x19x09 - (NBR 6136)</v>
      </c>
      <c r="E173" s="22" t="str">
        <f>VLOOKUP(C173,Orçamento!N:Q,4,0)</f>
        <v>un</v>
      </c>
      <c r="F173" s="19" cm="1">
        <f t="array" ref="F173">SUM(IF(Orçamento!$K$5:$K$5190="",IF(Orçamento!$N$5:$N$5190=$C173,Orçamento!$R$5:$R$5190)))</f>
        <v>2567.2784409999999</v>
      </c>
      <c r="G173" s="19">
        <f t="shared" si="2"/>
        <v>2.1</v>
      </c>
      <c r="H173" s="19" cm="1">
        <f t="array" ref="H173">SUM(IF(Orçamento!$K$5:$K$5190="",IF(Orçamento!$N$5:$N$5190=$C173,Orçamento!$T$5:$T$5190)))</f>
        <v>5391.2847260999997</v>
      </c>
      <c r="K173"/>
    </row>
    <row r="174" spans="2:11" ht="16.5" customHeight="1">
      <c r="B174" s="18">
        <f>IF(_xlfn.IFNA(MATCH($C174&amp;" - Mapa",Orçamento!$J$6:$J$5399,),0)&gt;0,MAX($B$2:B173)+1,0)</f>
        <v>0</v>
      </c>
      <c r="C174" s="18" t="s">
        <v>900</v>
      </c>
      <c r="D174" s="18" t="str">
        <f>VLOOKUP(C174,Orçamento!N:O,2,0)</f>
        <v>Bloco concreto estrutural - Fbk 16,0 MPa - 14x19x19 - (NBR 6136)</v>
      </c>
      <c r="E174" s="22" t="str">
        <f>VLOOKUP(C174,Orçamento!N:Q,4,0)</f>
        <v>un</v>
      </c>
      <c r="F174" s="19" cm="1">
        <f t="array" ref="F174">SUM(IF(Orçamento!$K$5:$K$5190="",IF(Orçamento!$N$5:$N$5190=$C174,Orçamento!$R$5:$R$5190)))</f>
        <v>4347.8114619999997</v>
      </c>
      <c r="G174" s="19">
        <f t="shared" si="2"/>
        <v>3.67</v>
      </c>
      <c r="H174" s="19" cm="1">
        <f t="array" ref="H174">SUM(IF(Orçamento!$K$5:$K$5190="",IF(Orçamento!$N$5:$N$5190=$C174,Orçamento!$T$5:$T$5190)))</f>
        <v>15956.468065539999</v>
      </c>
    </row>
    <row r="175" spans="2:11" ht="16.5" customHeight="1">
      <c r="B175" s="18">
        <f>IF(_xlfn.IFNA(MATCH($C175&amp;" - Mapa",Orçamento!$J$6:$J$5399,),0)&gt;0,MAX($B$2:B174)+1,0)</f>
        <v>0</v>
      </c>
      <c r="C175" s="18" t="s">
        <v>902</v>
      </c>
      <c r="D175" s="18" t="str">
        <f>VLOOKUP(C175,Orçamento!N:O,2,0)</f>
        <v>Bloco concreto estrutural - Fbk 16,0 MPa - 14x19x34 - (NBR 6136)</v>
      </c>
      <c r="E175" s="22" t="str">
        <f>VLOOKUP(C175,Orçamento!N:Q,4,0)</f>
        <v>un</v>
      </c>
      <c r="F175" s="19" cm="1">
        <f t="array" ref="F175">SUM(IF(Orçamento!$K$5:$K$5190="",IF(Orçamento!$N$5:$N$5190=$C175,Orçamento!$R$5:$R$5190)))</f>
        <v>9565.1405950000008</v>
      </c>
      <c r="G175" s="19">
        <f t="shared" si="2"/>
        <v>7.4500000000000011</v>
      </c>
      <c r="H175" s="19" cm="1">
        <f t="array" ref="H175">SUM(IF(Orçamento!$K$5:$K$5190="",IF(Orçamento!$N$5:$N$5190=$C175,Orçamento!$T$5:$T$5190)))</f>
        <v>71260.297432750012</v>
      </c>
      <c r="K175"/>
    </row>
    <row r="176" spans="2:11" ht="16.5" customHeight="1">
      <c r="B176" s="18">
        <f>IF(_xlfn.IFNA(MATCH($C176&amp;" - Mapa",Orçamento!$J$6:$J$5399,),0)&gt;0,MAX($B$2:B175)+1,0)</f>
        <v>0</v>
      </c>
      <c r="C176" s="18" t="s">
        <v>904</v>
      </c>
      <c r="D176" s="18" t="str">
        <f>VLOOKUP(C176,Orçamento!N:O,2,0)</f>
        <v>Bloco concreto estrutural - Fbk 16,0 MPa - 14x19x39 - (NBR 6136)</v>
      </c>
      <c r="E176" s="22" t="str">
        <f>VLOOKUP(C176,Orçamento!N:Q,4,0)</f>
        <v>un</v>
      </c>
      <c r="F176" s="19" cm="1">
        <f t="array" ref="F176">SUM(IF(Orçamento!$K$5:$K$5190="",IF(Orçamento!$N$5:$N$5190=$C176,Orçamento!$R$5:$R$5190)))</f>
        <v>30890.076355000001</v>
      </c>
      <c r="G176" s="19">
        <f t="shared" si="2"/>
        <v>6.71</v>
      </c>
      <c r="H176" s="19" cm="1">
        <f t="array" ref="H176">SUM(IF(Orçamento!$K$5:$K$5190="",IF(Orçamento!$N$5:$N$5190=$C176,Orçamento!$T$5:$T$5190)))</f>
        <v>207272.41234205</v>
      </c>
      <c r="K176"/>
    </row>
    <row r="177" spans="2:11" ht="16.5" customHeight="1">
      <c r="B177" s="18">
        <f>IF(_xlfn.IFNA(MATCH($C177&amp;" - Mapa",Orçamento!$J$6:$J$5399,),0)&gt;0,MAX($B$2:B176)+1,0)</f>
        <v>0</v>
      </c>
      <c r="C177" s="18" t="s">
        <v>906</v>
      </c>
      <c r="D177" s="18" t="str">
        <f>VLOOKUP(C177,Orçamento!N:O,2,0)</f>
        <v>Bloco concreto estrutural - Fbk 16,0 MPa - 14x19x54 - (NBR 6136)</v>
      </c>
      <c r="E177" s="22" t="str">
        <f>VLOOKUP(C177,Orçamento!N:Q,4,0)</f>
        <v>un</v>
      </c>
      <c r="F177" s="19" cm="1">
        <f t="array" ref="F177">SUM(IF(Orçamento!$K$5:$K$5190="",IF(Orçamento!$N$5:$N$5190=$C177,Orçamento!$R$5:$R$5190)))</f>
        <v>2815.7067489999999</v>
      </c>
      <c r="G177" s="19">
        <f t="shared" si="2"/>
        <v>9.2100000000000009</v>
      </c>
      <c r="H177" s="19" cm="1">
        <f t="array" ref="H177">SUM(IF(Orçamento!$K$5:$K$5190="",IF(Orçamento!$N$5:$N$5190=$C177,Orçamento!$T$5:$T$5190)))</f>
        <v>25932.659158290004</v>
      </c>
      <c r="K177"/>
    </row>
    <row r="178" spans="2:11" ht="16.5" customHeight="1">
      <c r="B178" s="18">
        <f>IF(_xlfn.IFNA(MATCH($C178&amp;" - Mapa",Orçamento!$J$6:$J$5399,),0)&gt;0,MAX($B$2:B177)+1,0)</f>
        <v>0</v>
      </c>
      <c r="C178" s="18" t="s">
        <v>896</v>
      </c>
      <c r="D178" s="18" t="str">
        <f>VLOOKUP(C178,Orçamento!N:O,2,0)</f>
        <v>Bloco concreto estrutural - Fbk 16,0 MPa - Compensador: 14x19x04 - (NBR 6136)</v>
      </c>
      <c r="E178" s="22" t="str">
        <f>VLOOKUP(C178,Orçamento!N:Q,4,0)</f>
        <v>un</v>
      </c>
      <c r="F178" s="19" cm="1">
        <f t="array" ref="F178">SUM(IF(Orçamento!$K$5:$K$5190="",IF(Orçamento!$N$5:$N$5190=$C178,Orçamento!$R$5:$R$5190)))</f>
        <v>5291.8836549999996</v>
      </c>
      <c r="G178" s="19">
        <f t="shared" si="2"/>
        <v>1.93</v>
      </c>
      <c r="H178" s="19" cm="1">
        <f t="array" ref="H178">SUM(IF(Orçamento!$K$5:$K$5190="",IF(Orçamento!$N$5:$N$5190=$C178,Orçamento!$T$5:$T$5190)))</f>
        <v>10213.335454149999</v>
      </c>
      <c r="K178" s="177"/>
    </row>
    <row r="179" spans="2:11" ht="16.5" customHeight="1">
      <c r="B179" s="18">
        <f>IF(_xlfn.IFNA(MATCH($C179&amp;" - Mapa",Orçamento!$J$6:$J$5399,),0)&gt;0,MAX($B$2:B178)+1,0)</f>
        <v>0</v>
      </c>
      <c r="C179" s="18" t="s">
        <v>898</v>
      </c>
      <c r="D179" s="18" t="str">
        <f>VLOOKUP(C179,Orçamento!N:O,2,0)</f>
        <v>Bloco concreto estrutural - Fbk 16,0 MPa - Compensador: 14x19x09 - (NBR 6136)</v>
      </c>
      <c r="E179" s="22" t="str">
        <f>VLOOKUP(C179,Orçamento!N:Q,4,0)</f>
        <v>un</v>
      </c>
      <c r="F179" s="19" cm="1">
        <f t="array" ref="F179">SUM(IF(Orçamento!$K$5:$K$5190="",IF(Orçamento!$N$5:$N$5190=$C179,Orçamento!$R$5:$R$5190)))</f>
        <v>2567.2784409999999</v>
      </c>
      <c r="G179" s="19">
        <f t="shared" si="2"/>
        <v>2.15</v>
      </c>
      <c r="H179" s="19" cm="1">
        <f t="array" ref="H179">SUM(IF(Orçamento!$K$5:$K$5190="",IF(Orçamento!$N$5:$N$5190=$C179,Orçamento!$T$5:$T$5190)))</f>
        <v>5519.6486481499996</v>
      </c>
      <c r="K179"/>
    </row>
    <row r="180" spans="2:11" ht="16.5" customHeight="1">
      <c r="B180" s="18">
        <f>IF(_xlfn.IFNA(MATCH($C180&amp;" - Mapa",Orçamento!$J$6:$J$5399,),0)&gt;0,MAX($B$2:B179)+1,0)</f>
        <v>0</v>
      </c>
      <c r="C180" s="18" t="s">
        <v>2873</v>
      </c>
      <c r="D180" s="18" t="str">
        <f>VLOOKUP(C180,Orçamento!N:O,2,0)</f>
        <v>Bloco concreto estrutural - Fbk 18,0 MPa - 14x19x19 - (NBR 6136)</v>
      </c>
      <c r="E180" s="22" t="str">
        <f>VLOOKUP(C180,Orçamento!N:Q,4,0)</f>
        <v>un</v>
      </c>
      <c r="F180" s="19" cm="1">
        <f t="array" ref="F180">SUM(IF(Orçamento!$K$5:$K$5190="",IF(Orçamento!$N$5:$N$5190=$C180,Orçamento!$R$5:$R$5190)))</f>
        <v>4348.1505470000002</v>
      </c>
      <c r="G180" s="19">
        <f t="shared" si="2"/>
        <v>3.69</v>
      </c>
      <c r="H180" s="19" cm="1">
        <f t="array" ref="H180">SUM(IF(Orçamento!$K$5:$K$5190="",IF(Orçamento!$N$5:$N$5190=$C180,Orçamento!$T$5:$T$5190)))</f>
        <v>16044.67551843</v>
      </c>
      <c r="K180"/>
    </row>
    <row r="181" spans="2:11" ht="16.5" customHeight="1">
      <c r="B181" s="18">
        <f>IF(_xlfn.IFNA(MATCH($C181&amp;" - Mapa",Orçamento!$J$6:$J$5399,),0)&gt;0,MAX($B$2:B180)+1,0)</f>
        <v>0</v>
      </c>
      <c r="C181" s="18" t="s">
        <v>2874</v>
      </c>
      <c r="D181" s="18" t="str">
        <f>VLOOKUP(C181,Orçamento!N:O,2,0)</f>
        <v>Bloco concreto estrutural - Fbk 18,0 MPa - 14x19x34 - (NBR 6136)</v>
      </c>
      <c r="E181" s="22" t="str">
        <f>VLOOKUP(C181,Orçamento!N:Q,4,0)</f>
        <v>un</v>
      </c>
      <c r="F181" s="19" cm="1">
        <f t="array" ref="F181">SUM(IF(Orçamento!$K$5:$K$5190="",IF(Orçamento!$N$5:$N$5190=$C181,Orçamento!$R$5:$R$5190)))</f>
        <v>9565.886579</v>
      </c>
      <c r="G181" s="19">
        <f t="shared" si="2"/>
        <v>7.4499999999999993</v>
      </c>
      <c r="H181" s="19" cm="1">
        <f t="array" ref="H181">SUM(IF(Orçamento!$K$5:$K$5190="",IF(Orçamento!$N$5:$N$5190=$C181,Orçamento!$T$5:$T$5190)))</f>
        <v>71265.855013549997</v>
      </c>
      <c r="K181"/>
    </row>
    <row r="182" spans="2:11" ht="16.5" customHeight="1">
      <c r="B182" s="18">
        <f>IF(_xlfn.IFNA(MATCH($C182&amp;" - Mapa",Orçamento!$J$6:$J$5399,),0)&gt;0,MAX($B$2:B181)+1,0)</f>
        <v>0</v>
      </c>
      <c r="C182" s="18" t="s">
        <v>2875</v>
      </c>
      <c r="D182" s="18" t="str">
        <f>VLOOKUP(C182,Orçamento!N:O,2,0)</f>
        <v>Bloco concreto estrutural - Fbk 18,0 MPa - 14x19x39 - (NBR 6136)</v>
      </c>
      <c r="E182" s="22" t="str">
        <f>VLOOKUP(C182,Orçamento!N:Q,4,0)</f>
        <v>un</v>
      </c>
      <c r="F182" s="19" cm="1">
        <f t="array" ref="F182">SUM(IF(Orçamento!$K$5:$K$5190="",IF(Orçamento!$N$5:$N$5190=$C182,Orçamento!$R$5:$R$5190)))</f>
        <v>30892.485468999999</v>
      </c>
      <c r="G182" s="19">
        <f t="shared" si="2"/>
        <v>7.47</v>
      </c>
      <c r="H182" s="19" cm="1">
        <f t="array" ref="H182">SUM(IF(Orçamento!$K$5:$K$5190="",IF(Orçamento!$N$5:$N$5190=$C182,Orçamento!$T$5:$T$5190)))</f>
        <v>230766.86645342998</v>
      </c>
      <c r="K182" s="585"/>
    </row>
    <row r="183" spans="2:11" ht="16.5" customHeight="1">
      <c r="B183" s="18">
        <f>IF(_xlfn.IFNA(MATCH($C183&amp;" - Mapa",Orçamento!$J$6:$J$5399,),0)&gt;0,MAX($B$2:B182)+1,0)</f>
        <v>0</v>
      </c>
      <c r="C183" s="18" t="s">
        <v>2876</v>
      </c>
      <c r="D183" s="18" t="str">
        <f>VLOOKUP(C183,Orçamento!N:O,2,0)</f>
        <v>Bloco concreto estrutural - Fbk 18,0 MPa - 14x19x54 - (NBR 6136)</v>
      </c>
      <c r="E183" s="22" t="str">
        <f>VLOOKUP(C183,Orçamento!N:Q,4,0)</f>
        <v>un</v>
      </c>
      <c r="F183" s="19" cm="1">
        <f t="array" ref="F183">SUM(IF(Orçamento!$K$5:$K$5190="",IF(Orçamento!$N$5:$N$5190=$C183,Orçamento!$R$5:$R$5190)))</f>
        <v>2815.9263460000002</v>
      </c>
      <c r="G183" s="19">
        <f t="shared" si="2"/>
        <v>9.26</v>
      </c>
      <c r="H183" s="19" cm="1">
        <f t="array" ref="H183">SUM(IF(Orçamento!$K$5:$K$5190="",IF(Orçamento!$N$5:$N$5190=$C183,Orçamento!$T$5:$T$5190)))</f>
        <v>26075.477963960002</v>
      </c>
      <c r="K183"/>
    </row>
    <row r="184" spans="2:11" ht="16.5" customHeight="1">
      <c r="B184" s="18">
        <f>IF(_xlfn.IFNA(MATCH($C184&amp;" - Mapa",Orçamento!$J$6:$J$5399,),0)&gt;0,MAX($B$2:B183)+1,0)</f>
        <v>0</v>
      </c>
      <c r="C184" s="18" t="s">
        <v>2877</v>
      </c>
      <c r="D184" s="18" t="str">
        <f>VLOOKUP(C184,Orçamento!N:O,2,0)</f>
        <v>Bloco concreto estrutural - Fbk 18,0 MPa - Compensador: 14x19x04 - (NBR 6136)</v>
      </c>
      <c r="E184" s="22" t="str">
        <f>VLOOKUP(C184,Orçamento!N:Q,4,0)</f>
        <v>un</v>
      </c>
      <c r="F184" s="19" cm="1">
        <f t="array" ref="F184">SUM(IF(Orçamento!$K$5:$K$5190="",IF(Orçamento!$N$5:$N$5190=$C184,Orçamento!$R$5:$R$5190)))</f>
        <v>5292.2963680000003</v>
      </c>
      <c r="G184" s="19">
        <f t="shared" si="2"/>
        <v>2.0499999999999998</v>
      </c>
      <c r="H184" s="19" cm="1">
        <f t="array" ref="H184">SUM(IF(Orçamento!$K$5:$K$5190="",IF(Orçamento!$N$5:$N$5190=$C184,Orçamento!$T$5:$T$5190)))</f>
        <v>10849.2075544</v>
      </c>
      <c r="K184"/>
    </row>
    <row r="185" spans="2:11" ht="16.5" customHeight="1">
      <c r="B185" s="18">
        <f>IF(_xlfn.IFNA(MATCH($C185&amp;" - Mapa",Orçamento!$J$6:$J$5399,),0)&gt;0,MAX($B$2:B184)+1,0)</f>
        <v>0</v>
      </c>
      <c r="C185" s="18" t="s">
        <v>2878</v>
      </c>
      <c r="D185" s="18" t="str">
        <f>VLOOKUP(C185,Orçamento!N:O,2,0)</f>
        <v>Bloco concreto estrutural - Fbk 18,0 MPa - Compensador: 14x19x09 - (NBR 6136)</v>
      </c>
      <c r="E185" s="22" t="str">
        <f>VLOOKUP(C185,Orçamento!N:Q,4,0)</f>
        <v>un</v>
      </c>
      <c r="F185" s="19" cm="1">
        <f t="array" ref="F185">SUM(IF(Orçamento!$K$5:$K$5190="",IF(Orçamento!$N$5:$N$5190=$C185,Orçamento!$R$5:$R$5190)))</f>
        <v>2567.478662</v>
      </c>
      <c r="G185" s="19">
        <f t="shared" si="2"/>
        <v>2.2999999999999998</v>
      </c>
      <c r="H185" s="19" cm="1">
        <f t="array" ref="H185">SUM(IF(Orçamento!$K$5:$K$5190="",IF(Orçamento!$N$5:$N$5190=$C185,Orçamento!$T$5:$T$5190)))</f>
        <v>5905.2009225999991</v>
      </c>
      <c r="K185"/>
    </row>
    <row r="186" spans="2:11" ht="16.5" customHeight="1">
      <c r="B186" s="18">
        <f>IF(_xlfn.IFNA(MATCH($C186&amp;" - Mapa",Orçamento!$J$6:$J$5399,),0)&gt;0,MAX($B$2:B185)+1,0)</f>
        <v>0</v>
      </c>
      <c r="C186" s="18" t="s">
        <v>912</v>
      </c>
      <c r="D186" s="18" t="str">
        <f>VLOOKUP(C186,Orçamento!N:O,2,0)</f>
        <v>Bloco concreto estrutural - Fbk 20,0 MPa - 14x19x19 - (NBR 6136)</v>
      </c>
      <c r="E186" s="22" t="str">
        <f>VLOOKUP(C186,Orçamento!N:Q,4,0)</f>
        <v>un</v>
      </c>
      <c r="F186" s="19" cm="1">
        <f t="array" ref="F186">SUM(IF(Orçamento!$K$5:$K$5190="",IF(Orçamento!$N$5:$N$5190=$C186,Orçamento!$R$5:$R$5190)))</f>
        <v>4260.1286540000001</v>
      </c>
      <c r="G186" s="19">
        <f t="shared" si="2"/>
        <v>3.71</v>
      </c>
      <c r="H186" s="19" cm="1">
        <f t="array" ref="H186">SUM(IF(Orçamento!$K$5:$K$5190="",IF(Orçamento!$N$5:$N$5190=$C186,Orçamento!$T$5:$T$5190)))</f>
        <v>15805.077306340001</v>
      </c>
      <c r="K186"/>
    </row>
    <row r="187" spans="2:11" ht="16.5" customHeight="1">
      <c r="B187" s="18">
        <f>IF(_xlfn.IFNA(MATCH($C187&amp;" - Mapa",Orçamento!$J$6:$J$5399,),0)&gt;0,MAX($B$2:B186)+1,0)</f>
        <v>0</v>
      </c>
      <c r="C187" s="18" t="s">
        <v>914</v>
      </c>
      <c r="D187" s="18" t="str">
        <f>VLOOKUP(C187,Orçamento!N:O,2,0)</f>
        <v>Bloco concreto estrutural - Fbk 20,0 MPa - 14x19x34 - (NBR 6136)</v>
      </c>
      <c r="E187" s="22" t="str">
        <f>VLOOKUP(C187,Orçamento!N:Q,4,0)</f>
        <v>un</v>
      </c>
      <c r="F187" s="19" cm="1">
        <f t="array" ref="F187">SUM(IF(Orçamento!$K$5:$K$5190="",IF(Orçamento!$N$5:$N$5190=$C187,Orçamento!$R$5:$R$5190)))</f>
        <v>9372.2393179999999</v>
      </c>
      <c r="G187" s="19">
        <f t="shared" si="2"/>
        <v>7.8200000000000012</v>
      </c>
      <c r="H187" s="19" cm="1">
        <f t="array" ref="H187">SUM(IF(Orçamento!$K$5:$K$5190="",IF(Orçamento!$N$5:$N$5190=$C187,Orçamento!$T$5:$T$5190)))</f>
        <v>73290.911466760008</v>
      </c>
      <c r="K187"/>
    </row>
    <row r="188" spans="2:11" ht="16.5" customHeight="1">
      <c r="B188" s="18">
        <f>IF(_xlfn.IFNA(MATCH($C188&amp;" - Mapa",Orçamento!$J$6:$J$5399,),0)&gt;0,MAX($B$2:B187)+1,0)</f>
        <v>0</v>
      </c>
      <c r="C188" s="18" t="s">
        <v>916</v>
      </c>
      <c r="D188" s="18" t="str">
        <f>VLOOKUP(C188,Orçamento!N:O,2,0)</f>
        <v>Bloco concreto estrutural - Fbk 20,0 MPa - 14x19x39 - (NBR 6136)</v>
      </c>
      <c r="E188" s="22" t="str">
        <f>VLOOKUP(C188,Orçamento!N:Q,4,0)</f>
        <v>un</v>
      </c>
      <c r="F188" s="19" cm="1">
        <f t="array" ref="F188">SUM(IF(Orçamento!$K$5:$K$5190="",IF(Orçamento!$N$5:$N$5190=$C188,Orçamento!$R$5:$R$5190)))</f>
        <v>30267.112678000001</v>
      </c>
      <c r="G188" s="19">
        <f t="shared" si="2"/>
        <v>7.84</v>
      </c>
      <c r="H188" s="19" cm="1">
        <f t="array" ref="H188">SUM(IF(Orçamento!$K$5:$K$5190="",IF(Orçamento!$N$5:$N$5190=$C188,Orçamento!$T$5:$T$5190)))</f>
        <v>237294.16339552001</v>
      </c>
      <c r="K188"/>
    </row>
    <row r="189" spans="2:11" ht="16.5" customHeight="1">
      <c r="B189" s="18">
        <f>IF(_xlfn.IFNA(MATCH($C189&amp;" - Mapa",Orçamento!$J$6:$J$5399,),0)&gt;0,MAX($B$2:B188)+1,0)</f>
        <v>0</v>
      </c>
      <c r="C189" s="18" t="s">
        <v>918</v>
      </c>
      <c r="D189" s="18" t="str">
        <f>VLOOKUP(C189,Orçamento!N:O,2,0)</f>
        <v>Bloco concreto estrutural - Fbk 20,0 MPa - 14x19x54 - (NBR 6136)</v>
      </c>
      <c r="E189" s="22" t="str">
        <f>VLOOKUP(C189,Orçamento!N:Q,4,0)</f>
        <v>un</v>
      </c>
      <c r="F189" s="19" cm="1">
        <f t="array" ref="F189">SUM(IF(Orçamento!$K$5:$K$5190="",IF(Orçamento!$N$5:$N$5190=$C189,Orçamento!$R$5:$R$5190)))</f>
        <v>2758.922071</v>
      </c>
      <c r="G189" s="19">
        <f t="shared" si="2"/>
        <v>9.31</v>
      </c>
      <c r="H189" s="19" cm="1">
        <f t="array" ref="H189">SUM(IF(Orçamento!$K$5:$K$5190="",IF(Orçamento!$N$5:$N$5190=$C189,Orçamento!$T$5:$T$5190)))</f>
        <v>25685.564481010002</v>
      </c>
      <c r="K189" s="177"/>
    </row>
    <row r="190" spans="2:11" ht="16.5" customHeight="1">
      <c r="B190" s="18">
        <f>IF(_xlfn.IFNA(MATCH($C190&amp;" - Mapa",Orçamento!$J$6:$J$5399,),0)&gt;0,MAX($B$2:B189)+1,0)</f>
        <v>0</v>
      </c>
      <c r="C190" s="18" t="s">
        <v>920</v>
      </c>
      <c r="D190" s="18" t="str">
        <f>VLOOKUP(C190,Orçamento!N:O,2,0)</f>
        <v>Bloco concreto estrutural - Fbk 20,0 MPa - Compensador: 14x19x04 - (NBR 6136)</v>
      </c>
      <c r="E190" s="22" t="str">
        <f>VLOOKUP(C190,Orçamento!N:Q,4,0)</f>
        <v>un</v>
      </c>
      <c r="F190" s="19" cm="1">
        <f t="array" ref="F190">SUM(IF(Orçamento!$K$5:$K$5190="",IF(Orçamento!$N$5:$N$5190=$C190,Orçamento!$R$5:$R$5190)))</f>
        <v>5185.1616359999998</v>
      </c>
      <c r="G190" s="19">
        <f t="shared" si="2"/>
        <v>1.02</v>
      </c>
      <c r="H190" s="19" cm="1">
        <f t="array" ref="H190">SUM(IF(Orçamento!$K$5:$K$5190="",IF(Orçamento!$N$5:$N$5190=$C190,Orçamento!$T$5:$T$5190)))</f>
        <v>5288.8648687200002</v>
      </c>
      <c r="K190"/>
    </row>
    <row r="191" spans="2:11" ht="16.5" customHeight="1">
      <c r="B191" s="18">
        <f>IF(_xlfn.IFNA(MATCH($C191&amp;" - Mapa",Orçamento!$J$6:$J$5399,),0)&gt;0,MAX($B$2:B190)+1,0)</f>
        <v>0</v>
      </c>
      <c r="C191" s="18" t="s">
        <v>922</v>
      </c>
      <c r="D191" s="18" t="str">
        <f>VLOOKUP(C191,Orçamento!N:O,2,0)</f>
        <v>Bloco concreto estrutural - Fbk 20,0 MPa - Compensador: 14x19x09 - (NBR 6136)</v>
      </c>
      <c r="E191" s="22" t="str">
        <f>VLOOKUP(C191,Orçamento!N:Q,4,0)</f>
        <v>un</v>
      </c>
      <c r="F191" s="19" cm="1">
        <f t="array" ref="F191">SUM(IF(Orçamento!$K$5:$K$5190="",IF(Orçamento!$N$5:$N$5190=$C191,Orçamento!$R$5:$R$5190)))</f>
        <v>2515.5038450000002</v>
      </c>
      <c r="G191" s="19">
        <f t="shared" si="2"/>
        <v>1.6</v>
      </c>
      <c r="H191" s="19" cm="1">
        <f t="array" ref="H191">SUM(IF(Orçamento!$K$5:$K$5190="",IF(Orçamento!$N$5:$N$5190=$C191,Orçamento!$T$5:$T$5190)))</f>
        <v>4024.8061520000006</v>
      </c>
      <c r="K191" s="177"/>
    </row>
    <row r="192" spans="2:11" ht="16.5" customHeight="1">
      <c r="B192" s="18">
        <f>IF(_xlfn.IFNA(MATCH($C192&amp;" - Mapa",Orçamento!$J$6:$J$5399,),0)&gt;0,MAX($B$2:B191)+1,0)</f>
        <v>0</v>
      </c>
      <c r="C192" s="18" t="s">
        <v>966</v>
      </c>
      <c r="D192" s="18" t="str">
        <f>VLOOKUP(C192,Orçamento!N:O,2,0)</f>
        <v>Bloco concreto vedação - Fbk 03,0 MPa - 09x19x19 - (NBR 6136)</v>
      </c>
      <c r="E192" s="22" t="str">
        <f>VLOOKUP(C192,Orçamento!N:Q,4,0)</f>
        <v>un</v>
      </c>
      <c r="F192" s="19" cm="1">
        <f t="array" ref="F192">SUM(IF(Orçamento!$K$5:$K$5190="",IF(Orçamento!$N$5:$N$5190=$C192,Orçamento!$R$5:$R$5190)))</f>
        <v>15124.197499999998</v>
      </c>
      <c r="G192" s="19">
        <f t="shared" si="2"/>
        <v>1.9000000000000001</v>
      </c>
      <c r="H192" s="19" cm="1">
        <f t="array" ref="H192">SUM(IF(Orçamento!$K$5:$K$5190="",IF(Orçamento!$N$5:$N$5190=$C192,Orçamento!$T$5:$T$5190)))</f>
        <v>28735.97525</v>
      </c>
      <c r="K192"/>
    </row>
    <row r="193" spans="2:13" ht="16.5" customHeight="1">
      <c r="B193" s="18">
        <f>IF(_xlfn.IFNA(MATCH($C193&amp;" - Mapa",Orçamento!$J$6:$J$5399,),0)&gt;0,MAX($B$2:B192)+1,0)</f>
        <v>0</v>
      </c>
      <c r="C193" s="18" t="s">
        <v>964</v>
      </c>
      <c r="D193" s="18" t="str">
        <f>VLOOKUP(C193,Orçamento!N:O,2,0)</f>
        <v>Bloco concreto vedação - Fbk 03,0 MPa - 09x19x39 - (NBR 6136)</v>
      </c>
      <c r="E193" s="22" t="str">
        <f>VLOOKUP(C193,Orçamento!N:Q,4,0)</f>
        <v>un</v>
      </c>
      <c r="F193" s="19" cm="1">
        <f t="array" ref="F193">SUM(IF(Orçamento!$K$5:$K$5190="",IF(Orçamento!$N$5:$N$5190=$C193,Orçamento!$R$5:$R$5190)))</f>
        <v>41802.572999999997</v>
      </c>
      <c r="G193" s="19">
        <f t="shared" si="2"/>
        <v>2.9100000000000006</v>
      </c>
      <c r="H193" s="19" cm="1">
        <f t="array" ref="H193">SUM(IF(Orçamento!$K$5:$K$5190="",IF(Orçamento!$N$5:$N$5190=$C193,Orçamento!$T$5:$T$5190)))</f>
        <v>121645.48743000001</v>
      </c>
      <c r="K193" s="585"/>
      <c r="M193" s="21"/>
    </row>
    <row r="194" spans="2:13" ht="16.5" customHeight="1">
      <c r="B194" s="18">
        <f>IF(_xlfn.IFNA(MATCH($C194&amp;" - Mapa",Orçamento!$J$6:$J$5399,),0)&gt;0,MAX($B$2:B193)+1,0)</f>
        <v>0</v>
      </c>
      <c r="C194" s="18" t="s">
        <v>2870</v>
      </c>
      <c r="D194" s="18" t="str">
        <f>VLOOKUP(C194,Orçamento!N:O,2,0)</f>
        <v>Bloco concreto vedação - Fbk 03,0 MPa - 14x19x19 - (NBR 6136)</v>
      </c>
      <c r="E194" s="22" t="str">
        <f>VLOOKUP(C194,Orçamento!N:Q,4,0)</f>
        <v>un</v>
      </c>
      <c r="F194" s="19" cm="1">
        <f t="array" ref="F194">SUM(IF(Orçamento!$K$5:$K$5190="",IF(Orçamento!$N$5:$N$5190=$C194,Orçamento!$R$5:$R$5190)))</f>
        <v>13931.36</v>
      </c>
      <c r="G194" s="19">
        <f t="shared" si="2"/>
        <v>2.44</v>
      </c>
      <c r="H194" s="19" cm="1">
        <f t="array" ref="H194">SUM(IF(Orçamento!$K$5:$K$5190="",IF(Orçamento!$N$5:$N$5190=$C194,Orçamento!$T$5:$T$5190)))</f>
        <v>33992.518400000001</v>
      </c>
      <c r="K194"/>
    </row>
    <row r="195" spans="2:13" ht="16.5" customHeight="1">
      <c r="B195" s="18">
        <f>IF(_xlfn.IFNA(MATCH($C195&amp;" - Mapa",Orçamento!$J$6:$J$5399,),0)&gt;0,MAX($B$2:B194)+1,0)</f>
        <v>0</v>
      </c>
      <c r="C195" s="18" t="s">
        <v>2869</v>
      </c>
      <c r="D195" s="18" t="str">
        <f>VLOOKUP(C195,Orçamento!N:O,2,0)</f>
        <v>Bloco concreto vedação - Fbk 03,0 MPa - 14x19x39 - (NBR 6136)</v>
      </c>
      <c r="E195" s="22" t="str">
        <f>VLOOKUP(C195,Orçamento!N:Q,4,0)</f>
        <v>un</v>
      </c>
      <c r="F195" s="19" cm="1">
        <f t="array" ref="F195">SUM(IF(Orçamento!$K$5:$K$5190="",IF(Orçamento!$N$5:$N$5190=$C195,Orçamento!$R$5:$R$5190)))</f>
        <v>37962.955999999998</v>
      </c>
      <c r="G195" s="19">
        <f t="shared" ref="G195:G258" si="3">IF(F195=0,0,H195/F195)</f>
        <v>4.0599999999999996</v>
      </c>
      <c r="H195" s="19" cm="1">
        <f t="array" ref="H195">SUM(IF(Orçamento!$K$5:$K$5190="",IF(Orçamento!$N$5:$N$5190=$C195,Orçamento!$T$5:$T$5190)))</f>
        <v>154129.60135999997</v>
      </c>
      <c r="K195"/>
    </row>
    <row r="196" spans="2:13" ht="16.5" customHeight="1">
      <c r="B196" s="18">
        <f>IF(_xlfn.IFNA(MATCH($C196&amp;" - Mapa",Orçamento!$J$6:$J$5399,),0)&gt;0,MAX($B$2:B195)+1,0)</f>
        <v>0</v>
      </c>
      <c r="C196" s="18" t="s">
        <v>4172</v>
      </c>
      <c r="D196" s="18" t="str">
        <f>VLOOKUP(C196,Orçamento!N:O,2,0)</f>
        <v>Bloco de EPS 10kg/m³ - (NBR 11752)</v>
      </c>
      <c r="E196" s="22" t="str">
        <f>VLOOKUP(C196,Orçamento!N:Q,4,0)</f>
        <v>m³</v>
      </c>
      <c r="F196" s="19" cm="1">
        <f t="array" ref="F196">SUM(IF(Orçamento!$K$5:$K$5190="",IF(Orçamento!$N$5:$N$5190=$C196,Orçamento!$R$5:$R$5190)))</f>
        <v>8.4525000000000006</v>
      </c>
      <c r="G196" s="19">
        <f t="shared" si="3"/>
        <v>320</v>
      </c>
      <c r="H196" s="19" cm="1">
        <f t="array" ref="H196">SUM(IF(Orçamento!$K$5:$K$5190="",IF(Orçamento!$N$5:$N$5190=$C196,Orçamento!$T$5:$T$5190)))</f>
        <v>2704.8</v>
      </c>
      <c r="K196"/>
    </row>
    <row r="197" spans="2:13" ht="16.5" customHeight="1">
      <c r="B197" s="18">
        <f>IF(_xlfn.IFNA(MATCH($C197&amp;" - Mapa",Orçamento!$J$6:$J$5399,),0)&gt;0,MAX($B$2:B196)+1,0)</f>
        <v>0</v>
      </c>
      <c r="C197" s="18" t="s">
        <v>1231</v>
      </c>
      <c r="D197" s="18" t="str">
        <f>VLOOKUP(C197,Orçamento!N:O,2,0)</f>
        <v>Bolsa preta para vaso sanitário</v>
      </c>
      <c r="E197" s="22" t="str">
        <f>VLOOKUP(C197,Orçamento!N:Q,4,0)</f>
        <v>un</v>
      </c>
      <c r="F197" s="19" cm="1">
        <f t="array" ref="F197">SUM(IF(Orçamento!$K$5:$K$5190="",IF(Orçamento!$N$5:$N$5190=$C197,Orçamento!$R$5:$R$5190)))</f>
        <v>380</v>
      </c>
      <c r="G197" s="19">
        <f t="shared" si="3"/>
        <v>1.6000000000000005</v>
      </c>
      <c r="H197" s="19" cm="1">
        <f t="array" ref="H197">SUM(IF(Orçamento!$K$5:$K$5190="",IF(Orçamento!$N$5:$N$5190=$C197,Orçamento!$T$5:$T$5190)))</f>
        <v>608.00000000000023</v>
      </c>
      <c r="K197"/>
    </row>
    <row r="198" spans="2:13" ht="16.5" customHeight="1">
      <c r="B198" s="18">
        <f>IF(_xlfn.IFNA(MATCH($C198&amp;" - Mapa",Orçamento!$J$6:$J$5399,),0)&gt;0,MAX($B$2:B197)+1,0)</f>
        <v>0</v>
      </c>
      <c r="C198" s="18" t="s">
        <v>3830</v>
      </c>
      <c r="D198" s="18" t="str">
        <f>VLOOKUP(C198,Orçamento!N:O,2,0)</f>
        <v>Bomba centrífuga 20,00cv trifasica 220V - 2.1/2` - 30,0m³/h - 68,0mca (NBR 11405)</v>
      </c>
      <c r="E198" s="22" t="str">
        <f>VLOOKUP(C198,Orçamento!N:Q,4,0)</f>
        <v>un</v>
      </c>
      <c r="F198" s="19" cm="1">
        <f t="array" ref="F198">SUM(IF(Orçamento!$K$5:$K$5190="",IF(Orçamento!$N$5:$N$5190=$C198,Orçamento!$R$5:$R$5190)))</f>
        <v>2</v>
      </c>
      <c r="G198" s="19">
        <f t="shared" si="3"/>
        <v>22630</v>
      </c>
      <c r="H198" s="19" cm="1">
        <f t="array" ref="H198">SUM(IF(Orçamento!$K$5:$K$5190="",IF(Orçamento!$N$5:$N$5190=$C198,Orçamento!$T$5:$T$5190)))</f>
        <v>45260</v>
      </c>
      <c r="K198"/>
    </row>
    <row r="199" spans="2:13" ht="16.5" customHeight="1">
      <c r="B199" s="18">
        <f>IF(_xlfn.IFNA(MATCH($C199&amp;" - Mapa",Orçamento!$J$6:$J$5399,),0)&gt;0,MAX($B$2:B198)+1,0)</f>
        <v>0</v>
      </c>
      <c r="C199" s="18" t="s">
        <v>2829</v>
      </c>
      <c r="D199" s="18" t="str">
        <f>VLOOKUP(C199,Orçamento!N:O,2,0)</f>
        <v>Bomba de incêndio tipo jockey 6cv - 24,6m³/h - 41mca</v>
      </c>
      <c r="E199" s="22" t="str">
        <f>VLOOKUP(C199,Orçamento!N:Q,4,0)</f>
        <v>un</v>
      </c>
      <c r="F199" s="19" cm="1">
        <f t="array" ref="F199">SUM(IF(Orçamento!$K$5:$K$5190="",IF(Orçamento!$N$5:$N$5190=$C199,Orçamento!$R$5:$R$5190)))</f>
        <v>1</v>
      </c>
      <c r="G199" s="19">
        <f t="shared" si="3"/>
        <v>6500</v>
      </c>
      <c r="H199" s="19" cm="1">
        <f t="array" ref="H199">SUM(IF(Orçamento!$K$5:$K$5190="",IF(Orçamento!$N$5:$N$5190=$C199,Orçamento!$T$5:$T$5190)))</f>
        <v>6500</v>
      </c>
      <c r="K199" s="177"/>
    </row>
    <row r="200" spans="2:13" ht="16.5" customHeight="1">
      <c r="B200" s="18">
        <f>IF(_xlfn.IFNA(MATCH($C200&amp;" - Mapa",Orçamento!$J$6:$J$5399,),0)&gt;0,MAX($B$2:B199)+1,0)</f>
        <v>0</v>
      </c>
      <c r="C200" s="18" t="s">
        <v>1587</v>
      </c>
      <c r="D200" s="18" t="str">
        <f>VLOOKUP(C200,Orçamento!N:O,2,0)</f>
        <v>Bomba submersa  3/4` - 220V - 1,97m³/h - 70Mca -60Hz (Nbr 11405)</v>
      </c>
      <c r="E200" s="22" t="str">
        <f>VLOOKUP(C200,Orçamento!N:Q,4,0)</f>
        <v>un</v>
      </c>
      <c r="F200" s="19" cm="1">
        <f t="array" ref="F200">SUM(IF(Orçamento!$K$5:$K$5190="",IF(Orçamento!$N$5:$N$5190=$C200,Orçamento!$R$5:$R$5190)))</f>
        <v>3</v>
      </c>
      <c r="G200" s="19">
        <f t="shared" si="3"/>
        <v>400</v>
      </c>
      <c r="H200" s="19" cm="1">
        <f t="array" ref="H200">SUM(IF(Orçamento!$K$5:$K$5190="",IF(Orçamento!$N$5:$N$5190=$C200,Orçamento!$T$5:$T$5190)))</f>
        <v>1200</v>
      </c>
      <c r="K200"/>
    </row>
    <row r="201" spans="2:13" ht="16.5" customHeight="1">
      <c r="B201" s="18">
        <f>IF(_xlfn.IFNA(MATCH($C201&amp;" - Mapa",Orçamento!$J$6:$J$5399,),0)&gt;0,MAX($B$2:B200)+1,0)</f>
        <v>0</v>
      </c>
      <c r="C201" s="18" t="s">
        <v>3866</v>
      </c>
      <c r="D201" s="18" t="str">
        <f>VLOOKUP(C201,Orçamento!N:O,2,0)</f>
        <v>Bomba submersa 3/4cv - 1,6m³/h - 8,00mca (NBR 11405)</v>
      </c>
      <c r="E201" s="22" t="str">
        <f>VLOOKUP(C201,Orçamento!N:Q,4,0)</f>
        <v>un</v>
      </c>
      <c r="F201" s="19" cm="1">
        <f t="array" ref="F201">SUM(IF(Orçamento!$K$5:$K$5190="",IF(Orçamento!$N$5:$N$5190=$C201,Orçamento!$R$5:$R$5190)))</f>
        <v>2</v>
      </c>
      <c r="G201" s="19">
        <f t="shared" si="3"/>
        <v>7500</v>
      </c>
      <c r="H201" s="19" cm="1">
        <f t="array" ref="H201">SUM(IF(Orçamento!$K$5:$K$5190="",IF(Orçamento!$N$5:$N$5190=$C201,Orçamento!$T$5:$T$5190)))</f>
        <v>15000</v>
      </c>
      <c r="K201"/>
    </row>
    <row r="202" spans="2:13" ht="16.5" customHeight="1">
      <c r="B202" s="18">
        <f>IF(_xlfn.IFNA(MATCH($C202&amp;" - Mapa",Orçamento!$J$6:$J$5399,),0)&gt;0,MAX($B$2:B201)+1,0)</f>
        <v>0</v>
      </c>
      <c r="C202" s="18" t="s">
        <v>2957</v>
      </c>
      <c r="D202" s="18" t="str">
        <f>VLOOKUP(C202,Orçamento!N:O,2,0)</f>
        <v xml:space="preserve">Bomba submersa para agua suja  2" - 1,0Cv - 18M³/H - 13Mca </v>
      </c>
      <c r="E202" s="22" t="str">
        <f>VLOOKUP(C202,Orçamento!N:Q,4,0)</f>
        <v>un</v>
      </c>
      <c r="F202" s="19" cm="1">
        <f t="array" ref="F202">SUM(IF(Orçamento!$K$5:$K$5190="",IF(Orçamento!$N$5:$N$5190=$C202,Orçamento!$R$5:$R$5190)))</f>
        <v>1</v>
      </c>
      <c r="G202" s="19">
        <f t="shared" si="3"/>
        <v>2500</v>
      </c>
      <c r="H202" s="19" cm="1">
        <f t="array" ref="H202">SUM(IF(Orçamento!$K$5:$K$5190="",IF(Orçamento!$N$5:$N$5190=$C202,Orçamento!$T$5:$T$5190)))</f>
        <v>2500</v>
      </c>
      <c r="K202"/>
    </row>
    <row r="203" spans="2:13" ht="16.5" customHeight="1">
      <c r="B203" s="18">
        <f>IF(_xlfn.IFNA(MATCH($C203&amp;" - Mapa",Orçamento!$J$6:$J$5399,),0)&gt;0,MAX($B$2:B202)+1,0)</f>
        <v>0</v>
      </c>
      <c r="C203" s="18" t="s">
        <v>4141</v>
      </c>
      <c r="D203" s="18" t="str">
        <f>VLOOKUP(C203,Orçamento!N:O,2,0)</f>
        <v>Borda piscina em pedra são tomé - 25x50 cm</v>
      </c>
      <c r="E203" s="22" t="str">
        <f>VLOOKUP(C203,Orçamento!N:Q,4,0)</f>
        <v>m</v>
      </c>
      <c r="F203" s="19" cm="1">
        <f t="array" ref="F203">SUM(IF(Orçamento!$K$5:$K$5190="",IF(Orçamento!$N$5:$N$5190=$C203,Orçamento!$R$5:$R$5190)))</f>
        <v>58.274999999999999</v>
      </c>
      <c r="G203" s="19">
        <f t="shared" si="3"/>
        <v>620</v>
      </c>
      <c r="H203" s="19" cm="1">
        <f t="array" ref="H203">SUM(IF(Orçamento!$K$5:$K$5190="",IF(Orçamento!$N$5:$N$5190=$C203,Orçamento!$T$5:$T$5190)))</f>
        <v>36130.5</v>
      </c>
      <c r="K203"/>
    </row>
    <row r="204" spans="2:13" ht="16.5" customHeight="1">
      <c r="B204" s="18">
        <f>IF(_xlfn.IFNA(MATCH($C204&amp;" - Mapa",Orçamento!$J$6:$J$5399,),0)&gt;0,MAX($B$2:B203)+1,0)</f>
        <v>0</v>
      </c>
      <c r="C204" s="18" t="s">
        <v>184</v>
      </c>
      <c r="D204" s="18" t="str">
        <f>VLOOKUP(C204,Orçamento!N:O,2,0)</f>
        <v>Brita 1 (um) - (NBR 7211)</v>
      </c>
      <c r="E204" s="22" t="str">
        <f>VLOOKUP(C204,Orçamento!N:Q,4,0)</f>
        <v>m³</v>
      </c>
      <c r="F204" s="19" cm="1">
        <f t="array" ref="F204">SUM(IF(Orçamento!$K$5:$K$5190="",IF(Orçamento!$N$5:$N$5190=$C204,Orçamento!$R$5:$R$5190)))</f>
        <v>25.100150519999996</v>
      </c>
      <c r="G204" s="19">
        <f t="shared" si="3"/>
        <v>130</v>
      </c>
      <c r="H204" s="19" cm="1">
        <f t="array" ref="H204">SUM(IF(Orçamento!$K$5:$K$5190="",IF(Orçamento!$N$5:$N$5190=$C204,Orçamento!$T$5:$T$5190)))</f>
        <v>3263.0195675999998</v>
      </c>
      <c r="K204"/>
    </row>
    <row r="205" spans="2:13" ht="16.5" customHeight="1">
      <c r="B205" s="18">
        <f>IF(_xlfn.IFNA(MATCH($C205&amp;" - Mapa",Orçamento!$J$6:$J$5399,),0)&gt;0,MAX($B$2:B204)+1,0)</f>
        <v>0</v>
      </c>
      <c r="C205" s="18" t="s">
        <v>182</v>
      </c>
      <c r="D205" s="18" t="str">
        <f>VLOOKUP(C205,Orçamento!N:O,2,0)</f>
        <v>Brita 2 (dois) - (NBR 7211)</v>
      </c>
      <c r="E205" s="22" t="str">
        <f>VLOOKUP(C205,Orçamento!N:Q,4,0)</f>
        <v>m³</v>
      </c>
      <c r="F205" s="19" cm="1">
        <f t="array" ref="F205">SUM(IF(Orçamento!$K$5:$K$5190="",IF(Orçamento!$N$5:$N$5190=$C205,Orçamento!$R$5:$R$5190)))</f>
        <v>49.932945000000018</v>
      </c>
      <c r="G205" s="19">
        <f t="shared" si="3"/>
        <v>140</v>
      </c>
      <c r="H205" s="19" cm="1">
        <f t="array" ref="H205">SUM(IF(Orçamento!$K$5:$K$5190="",IF(Orçamento!$N$5:$N$5190=$C205,Orçamento!$T$5:$T$5190)))</f>
        <v>6990.6123000000025</v>
      </c>
      <c r="K205"/>
    </row>
    <row r="206" spans="2:13" ht="16.5" customHeight="1">
      <c r="B206" s="18">
        <f>IF(_xlfn.IFNA(MATCH($C206&amp;" - Mapa",Orçamento!$J$6:$J$5399,),0)&gt;0,MAX($B$2:B205)+1,0)</f>
        <v>0</v>
      </c>
      <c r="C206" s="18" t="s">
        <v>213</v>
      </c>
      <c r="D206" s="18" t="str">
        <f>VLOOKUP(C206,Orçamento!N:O,2,0)</f>
        <v>Brita 3 (três) - (NBR 7211)</v>
      </c>
      <c r="E206" s="22" t="str">
        <f>VLOOKUP(C206,Orçamento!N:Q,4,0)</f>
        <v>m³</v>
      </c>
      <c r="F206" s="19" cm="1">
        <f t="array" ref="F206">SUM(IF(Orçamento!$K$5:$K$5190="",IF(Orçamento!$N$5:$N$5190=$C206,Orçamento!$R$5:$R$5190)))</f>
        <v>29.825399999999998</v>
      </c>
      <c r="G206" s="19">
        <f t="shared" si="3"/>
        <v>90</v>
      </c>
      <c r="H206" s="19" cm="1">
        <f t="array" ref="H206">SUM(IF(Orçamento!$K$5:$K$5190="",IF(Orçamento!$N$5:$N$5190=$C206,Orçamento!$T$5:$T$5190)))</f>
        <v>2684.2860000000001</v>
      </c>
      <c r="K206"/>
    </row>
    <row r="207" spans="2:13" ht="16.5" customHeight="1">
      <c r="B207" s="18">
        <f>IF(_xlfn.IFNA(MATCH($C207&amp;" - Mapa",Orçamento!$J$6:$J$5399,),0)&gt;0,MAX($B$2:B206)+1,0)</f>
        <v>0</v>
      </c>
      <c r="C207" s="18" t="s">
        <v>2930</v>
      </c>
      <c r="D207" s="18" t="str">
        <f>VLOOKUP(C207,Orçamento!N:O,2,0)</f>
        <v>Brita graduada simples (BGS)</v>
      </c>
      <c r="E207" s="22" t="str">
        <f>VLOOKUP(C207,Orçamento!N:Q,4,0)</f>
        <v>m³</v>
      </c>
      <c r="F207" s="19" cm="1">
        <f t="array" ref="F207">SUM(IF(Orçamento!$K$5:$K$5190="",IF(Orçamento!$N$5:$N$5190=$C207,Orçamento!$R$5:$R$5190)))</f>
        <v>576.57863999999995</v>
      </c>
      <c r="G207" s="19">
        <f t="shared" si="3"/>
        <v>140</v>
      </c>
      <c r="H207" s="19" cm="1">
        <f t="array" ref="H207">SUM(IF(Orçamento!$K$5:$K$5190="",IF(Orçamento!$N$5:$N$5190=$C207,Orçamento!$T$5:$T$5190)))</f>
        <v>80721.00959999999</v>
      </c>
      <c r="K207"/>
    </row>
    <row r="208" spans="2:13" ht="16.5" customHeight="1">
      <c r="B208" s="18">
        <f>IF(_xlfn.IFNA(MATCH($C208&amp;" - Mapa",Orçamento!$J$6:$J$5399,),0)&gt;0,MAX($B$2:B207)+1,0)</f>
        <v>0</v>
      </c>
      <c r="C208" s="18" t="s">
        <v>1152</v>
      </c>
      <c r="D208" s="18" t="str">
        <f>VLOOKUP(C208,Orçamento!N:O,2,0)</f>
        <v>Bucha de nylon S8</v>
      </c>
      <c r="E208" s="22" t="str">
        <f>VLOOKUP(C208,Orçamento!N:Q,4,0)</f>
        <v>un</v>
      </c>
      <c r="F208" s="19" cm="1">
        <f t="array" ref="F208">SUM(IF(Orçamento!$K$5:$K$5190="",IF(Orçamento!$N$5:$N$5190=$C208,Orçamento!$R$5:$R$5190)))</f>
        <v>3714</v>
      </c>
      <c r="G208" s="19">
        <f t="shared" si="3"/>
        <v>0.18000000000000002</v>
      </c>
      <c r="H208" s="19" cm="1">
        <f t="array" ref="H208">SUM(IF(Orçamento!$K$5:$K$5190="",IF(Orçamento!$N$5:$N$5190=$C208,Orçamento!$T$5:$T$5190)))</f>
        <v>668.5200000000001</v>
      </c>
      <c r="K208"/>
    </row>
    <row r="209" spans="2:11" ht="16.5" customHeight="1">
      <c r="B209" s="18">
        <f>IF(_xlfn.IFNA(MATCH($C209&amp;" - Mapa",Orçamento!$J$6:$J$5399,),0)&gt;0,MAX($B$2:B208)+1,0)</f>
        <v>0</v>
      </c>
      <c r="C209" s="18" t="s">
        <v>1752</v>
      </c>
      <c r="D209" s="18" t="str">
        <f>VLOOKUP(C209,Orçamento!N:O,2,0)</f>
        <v xml:space="preserve">Cabo PP 750V  3x2,5mm - (NBR 2475) </v>
      </c>
      <c r="E209" s="22" t="str">
        <f>VLOOKUP(C209,Orçamento!N:Q,4,0)</f>
        <v>m</v>
      </c>
      <c r="F209" s="19" cm="1">
        <f t="array" ref="F209">SUM(IF(Orçamento!$K$5:$K$5190="",IF(Orçamento!$N$5:$N$5190=$C209,Orçamento!$R$5:$R$5190)))</f>
        <v>200</v>
      </c>
      <c r="G209" s="19">
        <f t="shared" si="3"/>
        <v>8.5</v>
      </c>
      <c r="H209" s="19" cm="1">
        <f t="array" ref="H209">SUM(IF(Orçamento!$K$5:$K$5190="",IF(Orçamento!$N$5:$N$5190=$C209,Orçamento!$T$5:$T$5190)))</f>
        <v>1700</v>
      </c>
      <c r="K209"/>
    </row>
    <row r="210" spans="2:11" ht="16.5" customHeight="1">
      <c r="B210" s="18">
        <f>IF(_xlfn.IFNA(MATCH($C210&amp;" - Mapa",Orçamento!$J$6:$J$5399,),0)&gt;0,MAX($B$2:B209)+1,0)</f>
        <v>0</v>
      </c>
      <c r="C210" s="18" t="s">
        <v>1688</v>
      </c>
      <c r="D210" s="18" t="str">
        <f>VLOOKUP(C210,Orçamento!N:O,2,0)</f>
        <v>Cadeira  Fixa em tecido</v>
      </c>
      <c r="E210" s="22" t="str">
        <f>VLOOKUP(C210,Orçamento!N:Q,4,0)</f>
        <v>un</v>
      </c>
      <c r="F210" s="19" cm="1">
        <f t="array" ref="F210">SUM(IF(Orçamento!$K$5:$K$5190="",IF(Orçamento!$N$5:$N$5190=$C210,Orçamento!$R$5:$R$5190)))</f>
        <v>1</v>
      </c>
      <c r="G210" s="19">
        <f t="shared" si="3"/>
        <v>99</v>
      </c>
      <c r="H210" s="19" cm="1">
        <f t="array" ref="H210">SUM(IF(Orçamento!$K$5:$K$5190="",IF(Orçamento!$N$5:$N$5190=$C210,Orçamento!$T$5:$T$5190)))</f>
        <v>99</v>
      </c>
      <c r="K210"/>
    </row>
    <row r="211" spans="2:11" ht="16.5" customHeight="1">
      <c r="B211" s="18">
        <f>IF(_xlfn.IFNA(MATCH($C211&amp;" - Mapa",Orçamento!$J$6:$J$5399,),0)&gt;0,MAX($B$2:B209)+1,0)</f>
        <v>0</v>
      </c>
      <c r="C211" s="18" t="s">
        <v>3016</v>
      </c>
      <c r="D211" s="18" t="str">
        <f>VLOOKUP(C211,Orçamento!N:O,2,0)</f>
        <v xml:space="preserve">Café da manhã </v>
      </c>
      <c r="E211" s="22" t="str">
        <f>VLOOKUP(C211,Orçamento!N:Q,4,0)</f>
        <v>un</v>
      </c>
      <c r="F211" s="19" cm="1">
        <f t="array" ref="F211">SUM(IF(Orçamento!$K$5:$K$5190="",IF(Orçamento!$N$5:$N$5190=$C211,Orçamento!$R$5:$R$5190)))</f>
        <v>7260</v>
      </c>
      <c r="G211" s="19">
        <f t="shared" si="3"/>
        <v>5.25</v>
      </c>
      <c r="H211" s="19" cm="1">
        <f t="array" ref="H211">SUM(IF(Orçamento!$K$5:$K$5190="",IF(Orçamento!$N$5:$N$5190=$C211,Orçamento!$T$5:$T$5190)))</f>
        <v>38115</v>
      </c>
      <c r="K211"/>
    </row>
    <row r="212" spans="2:11" ht="16.5" customHeight="1">
      <c r="B212" s="18">
        <f>IF(_xlfn.IFNA(MATCH($C212&amp;" - Mapa",Orçamento!$J$6:$J$5399,),0)&gt;0,MAX($B$2:B211)+1,0)</f>
        <v>0</v>
      </c>
      <c r="C212" s="18" t="s">
        <v>3017</v>
      </c>
      <c r="D212" s="18" t="str">
        <f>VLOOKUP(C212,Orçamento!N:O,2,0)</f>
        <v>Café da tarde</v>
      </c>
      <c r="E212" s="22" t="str">
        <f>VLOOKUP(C212,Orçamento!N:Q,4,0)</f>
        <v>un</v>
      </c>
      <c r="F212" s="19" cm="1">
        <f t="array" ref="F212">SUM(IF(Orçamento!$K$5:$K$5190="",IF(Orçamento!$N$5:$N$5190=$C212,Orçamento!$R$5:$R$5190)))</f>
        <v>7260</v>
      </c>
      <c r="G212" s="19">
        <f t="shared" si="3"/>
        <v>4.5</v>
      </c>
      <c r="H212" s="19" cm="1">
        <f t="array" ref="H212">SUM(IF(Orçamento!$K$5:$K$5190="",IF(Orçamento!$N$5:$N$5190=$C212,Orçamento!$T$5:$T$5190)))</f>
        <v>32670</v>
      </c>
      <c r="K212"/>
    </row>
    <row r="213" spans="2:11" ht="16.5" customHeight="1">
      <c r="B213" s="18">
        <f>IF(_xlfn.IFNA(MATCH($C213&amp;" - Mapa",Orçamento!$J$6:$J$5399,),0)&gt;0,MAX($B$2:B212)+1,0)</f>
        <v>0</v>
      </c>
      <c r="C213" s="18" t="s">
        <v>1743</v>
      </c>
      <c r="D213" s="18" t="str">
        <f>VLOOKUP(C213,Orçamento!N:O,2,0)</f>
        <v>Caixa d`água em polietileno 10.000L com tampa - (NBR 13210)</v>
      </c>
      <c r="E213" s="22" t="str">
        <f>VLOOKUP(C213,Orçamento!N:Q,4,0)</f>
        <v>un</v>
      </c>
      <c r="F213" s="19" cm="1">
        <f t="array" ref="F213">SUM(IF(Orçamento!$K$5:$K$5190="",IF(Orçamento!$N$5:$N$5190=$C213,Orçamento!$R$5:$R$5190)))</f>
        <v>0</v>
      </c>
      <c r="G213" s="19">
        <f t="shared" si="3"/>
        <v>0</v>
      </c>
      <c r="H213" s="19" cm="1">
        <f t="array" ref="H213">SUM(IF(Orçamento!$K$5:$K$5190="",IF(Orçamento!$N$5:$N$5190=$C213,Orçamento!$T$5:$T$5190)))</f>
        <v>0</v>
      </c>
      <c r="K213"/>
    </row>
    <row r="214" spans="2:11" ht="16.5" customHeight="1">
      <c r="B214" s="18">
        <f>IF(_xlfn.IFNA(MATCH($C214&amp;" - Mapa",Orçamento!$J$6:$J$5399,),0)&gt;0,MAX($B$2:B213)+1,0)</f>
        <v>0</v>
      </c>
      <c r="C214" s="18" t="s">
        <v>1744</v>
      </c>
      <c r="D214" s="18" t="str">
        <f>VLOOKUP(C214,Orçamento!N:O,2,0)</f>
        <v>Caixa d`água em polietileno 5.000L com tampa - (NBR 13210)</v>
      </c>
      <c r="E214" s="22" t="str">
        <f>VLOOKUP(C214,Orçamento!N:Q,4,0)</f>
        <v>un</v>
      </c>
      <c r="F214" s="19" cm="1">
        <f t="array" ref="F214">SUM(IF(Orçamento!$K$5:$K$5190="",IF(Orçamento!$N$5:$N$5190=$C214,Orçamento!$R$5:$R$5190)))</f>
        <v>1</v>
      </c>
      <c r="G214" s="19">
        <f t="shared" si="3"/>
        <v>2854.61</v>
      </c>
      <c r="H214" s="19" cm="1">
        <f t="array" ref="H214">SUM(IF(Orçamento!$K$5:$K$5190="",IF(Orçamento!$N$5:$N$5190=$C214,Orçamento!$T$5:$T$5190)))</f>
        <v>2854.61</v>
      </c>
      <c r="K214"/>
    </row>
    <row r="215" spans="2:11" ht="16.5" customHeight="1">
      <c r="B215" s="18">
        <f>IF(_xlfn.IFNA(MATCH($C215&amp;" - Mapa",Orçamento!$J$6:$J$5399,),0)&gt;0,MAX($B$2:B214)+1,0)</f>
        <v>0</v>
      </c>
      <c r="C215" s="18" t="s">
        <v>1747</v>
      </c>
      <c r="D215" s="18" t="str">
        <f>VLOOKUP(C215,Orçamento!N:O,2,0)</f>
        <v>Caixa d`água em polietileno 500L com tampa - (NBR 13210)</v>
      </c>
      <c r="E215" s="22" t="str">
        <f>VLOOKUP(C215,Orçamento!N:Q,4,0)</f>
        <v>un</v>
      </c>
      <c r="F215" s="19" cm="1">
        <f t="array" ref="F215">SUM(IF(Orçamento!$K$5:$K$5190="",IF(Orçamento!$N$5:$N$5190=$C215,Orçamento!$R$5:$R$5190)))</f>
        <v>2</v>
      </c>
      <c r="G215" s="19">
        <f t="shared" si="3"/>
        <v>254.61</v>
      </c>
      <c r="H215" s="19" cm="1">
        <f t="array" ref="H215">SUM(IF(Orçamento!$K$5:$K$5190="",IF(Orçamento!$N$5:$N$5190=$C215,Orçamento!$T$5:$T$5190)))</f>
        <v>509.22</v>
      </c>
      <c r="K215"/>
    </row>
    <row r="216" spans="2:11" ht="16.5" customHeight="1">
      <c r="B216" s="18">
        <f>IF(_xlfn.IFNA(MATCH($C216&amp;" - Mapa",Orçamento!$J$6:$J$5399,),0)&gt;0,MAX($B$2:B215)+1,0)</f>
        <v>0</v>
      </c>
      <c r="C216" s="18" t="s">
        <v>4177</v>
      </c>
      <c r="D216" s="18" t="str">
        <f>VLOOKUP(C216,Orçamento!N:O,2,0)</f>
        <v>Caixa d`água em polietileno 750 litros com tampa - (NBR 14799)</v>
      </c>
      <c r="E216" s="22" t="str">
        <f>VLOOKUP(C216,Orçamento!N:Q,4,0)</f>
        <v>un</v>
      </c>
      <c r="F216" s="19" cm="1">
        <f t="array" ref="F216">SUM(IF(Orçamento!$K$5:$K$5190="",IF(Orçamento!$N$5:$N$5190=$C216,Orçamento!$R$5:$R$5190)))</f>
        <v>1</v>
      </c>
      <c r="G216" s="19">
        <f t="shared" si="3"/>
        <v>700</v>
      </c>
      <c r="H216" s="19" cm="1">
        <f t="array" ref="H216">SUM(IF(Orçamento!$K$5:$K$5190="",IF(Orçamento!$N$5:$N$5190=$C216,Orçamento!$T$5:$T$5190)))</f>
        <v>700</v>
      </c>
      <c r="K216"/>
    </row>
    <row r="217" spans="2:11" ht="16.5" customHeight="1">
      <c r="B217" s="18">
        <f>IF(_xlfn.IFNA(MATCH($C217&amp;" - Mapa",Orçamento!$J$6:$J$5399,),0)&gt;0,MAX($B$2:B216)+1,0)</f>
        <v>0</v>
      </c>
      <c r="C217" s="18" t="s">
        <v>2842</v>
      </c>
      <c r="D217" s="18" t="str">
        <f>VLOOKUP(C217,Orçamento!N:O,2,0)</f>
        <v>Caixa de concreto 30x30x30cm - Sem fundo</v>
      </c>
      <c r="E217" s="22" t="str">
        <f>VLOOKUP(C217,Orçamento!N:Q,4,0)</f>
        <v>un</v>
      </c>
      <c r="F217" s="19" cm="1">
        <f t="array" ref="F217">SUM(IF(Orçamento!$K$5:$K$5190="",IF(Orçamento!$N$5:$N$5190=$C217,Orçamento!$R$5:$R$5190)))</f>
        <v>6</v>
      </c>
      <c r="G217" s="19">
        <f t="shared" si="3"/>
        <v>95</v>
      </c>
      <c r="H217" s="19" cm="1">
        <f t="array" ref="H217">SUM(IF(Orçamento!$K$5:$K$5190="",IF(Orçamento!$N$5:$N$5190=$C217,Orçamento!$T$5:$T$5190)))</f>
        <v>570</v>
      </c>
      <c r="K217"/>
    </row>
    <row r="218" spans="2:11" ht="16.5" customHeight="1">
      <c r="B218" s="18">
        <f>IF(_xlfn.IFNA(MATCH($C218&amp;" - Mapa",Orçamento!$J$6:$J$5399,),0)&gt;0,MAX($B$2:B217)+1,0)</f>
        <v>0</v>
      </c>
      <c r="C218" s="18" t="s">
        <v>3008</v>
      </c>
      <c r="D218" s="18" t="str">
        <f>VLOOKUP(C218,Orçamento!N:O,2,0)</f>
        <v>Caixa de obra</v>
      </c>
      <c r="E218" s="22" t="str">
        <f>VLOOKUP(C218,Orçamento!N:Q,4,0)</f>
        <v>vb</v>
      </c>
      <c r="F218" s="19" cm="1">
        <f t="array" ref="F218">SUM(IF(Orçamento!$K$5:$K$5190="",IF(Orçamento!$N$5:$N$5190=$C218,Orçamento!$R$5:$R$5190)))</f>
        <v>14</v>
      </c>
      <c r="G218" s="19">
        <f t="shared" si="3"/>
        <v>500</v>
      </c>
      <c r="H218" s="19" cm="1">
        <f t="array" ref="H218">SUM(IF(Orçamento!$K$5:$K$5190="",IF(Orçamento!$N$5:$N$5190=$C218,Orçamento!$T$5:$T$5190)))</f>
        <v>7000</v>
      </c>
      <c r="K218"/>
    </row>
    <row r="219" spans="2:11" ht="16.5" customHeight="1">
      <c r="B219" s="18">
        <f>IF(_xlfn.IFNA(MATCH($C219&amp;" - Mapa",Orçamento!$J$6:$J$5399,),0)&gt;0,MAX($B$2:B218)+1,0)</f>
        <v>0</v>
      </c>
      <c r="C219" s="18" t="s">
        <v>599</v>
      </c>
      <c r="D219" s="18" t="str">
        <f>VLOOKUP(C219,Orçamento!N:O,2,0)</f>
        <v>Caixa de passagem metálica 20 x 20 x 10cm - com fundo móvel</v>
      </c>
      <c r="E219" s="22" t="str">
        <f>VLOOKUP(C219,Orçamento!N:Q,4,0)</f>
        <v>un</v>
      </c>
      <c r="F219" s="19" cm="1">
        <f t="array" ref="F219">SUM(IF(Orçamento!$K$5:$K$5190="",IF(Orçamento!$N$5:$N$5190=$C219,Orçamento!$R$5:$R$5190)))</f>
        <v>18</v>
      </c>
      <c r="G219" s="19">
        <f t="shared" si="3"/>
        <v>180</v>
      </c>
      <c r="H219" s="19" cm="1">
        <f t="array" ref="H219">SUM(IF(Orçamento!$K$5:$K$5190="",IF(Orçamento!$N$5:$N$5190=$C219,Orçamento!$T$5:$T$5190)))</f>
        <v>3240</v>
      </c>
      <c r="K219"/>
    </row>
    <row r="220" spans="2:11" ht="16.5" customHeight="1">
      <c r="B220" s="18">
        <f>IF(_xlfn.IFNA(MATCH($C220&amp;" - Mapa",Orçamento!$J$6:$J$5399,),0)&gt;0,MAX($B$2:B219)+1,0)</f>
        <v>0</v>
      </c>
      <c r="C220" s="18" t="s">
        <v>3891</v>
      </c>
      <c r="D220" s="18" t="str">
        <f>VLOOKUP(C220,Orçamento!N:O,2,0)</f>
        <v>Caixa em concreto pré moldada `R1` com fundo - 50x25x50cm</v>
      </c>
      <c r="E220" s="22" t="str">
        <f>VLOOKUP(C220,Orçamento!N:Q,4,0)</f>
        <v>un</v>
      </c>
      <c r="F220" s="19" cm="1">
        <f t="array" ref="F220">SUM(IF(Orçamento!$K$5:$K$5190="",IF(Orçamento!$N$5:$N$5190=$C220,Orçamento!$R$5:$R$5190)))</f>
        <v>1</v>
      </c>
      <c r="G220" s="19">
        <f t="shared" si="3"/>
        <v>150</v>
      </c>
      <c r="H220" s="19" cm="1">
        <f t="array" ref="H220">SUM(IF(Orçamento!$K$5:$K$5190="",IF(Orçamento!$N$5:$N$5190=$C220,Orçamento!$T$5:$T$5190)))</f>
        <v>150</v>
      </c>
      <c r="K220"/>
    </row>
    <row r="221" spans="2:11" ht="16.5" customHeight="1">
      <c r="B221" s="18">
        <f>IF(_xlfn.IFNA(MATCH($C221&amp;" - Mapa",Orçamento!$J$6:$J$5399,),0)&gt;0,MAX($B$2:B220)+1,0)</f>
        <v>0</v>
      </c>
      <c r="C221" s="18" t="s">
        <v>3894</v>
      </c>
      <c r="D221" s="18" t="str">
        <f>VLOOKUP(C221,Orçamento!N:O,2,0)</f>
        <v>Caixa em concreto pré moldada `R2` com fundo - 107x52x50cm</v>
      </c>
      <c r="E221" s="22" t="str">
        <f>VLOOKUP(C221,Orçamento!N:Q,4,0)</f>
        <v>un</v>
      </c>
      <c r="F221" s="19" cm="1">
        <f t="array" ref="F221">SUM(IF(Orçamento!$K$5:$K$5190="",IF(Orçamento!$N$5:$N$5190=$C221,Orçamento!$R$5:$R$5190)))</f>
        <v>1</v>
      </c>
      <c r="G221" s="19">
        <f t="shared" si="3"/>
        <v>270</v>
      </c>
      <c r="H221" s="19" cm="1">
        <f t="array" ref="H221">SUM(IF(Orçamento!$K$5:$K$5190="",IF(Orçamento!$N$5:$N$5190=$C221,Orçamento!$T$5:$T$5190)))</f>
        <v>270</v>
      </c>
      <c r="K221"/>
    </row>
    <row r="222" spans="2:11" ht="16.5" customHeight="1">
      <c r="B222" s="18">
        <f>IF(_xlfn.IFNA(MATCH($C222&amp;" - Mapa",Orçamento!$J$6:$J$5399,),0)&gt;0,MAX($B$2:B221)+1,0)</f>
        <v>0</v>
      </c>
      <c r="C222" s="18" t="s">
        <v>2840</v>
      </c>
      <c r="D222" s="18" t="str">
        <f>VLOOKUP(C222,Orçamento!N:O,2,0)</f>
        <v>Caixilho de concreto pré-moldado para tampa de concreto - 30x30cm</v>
      </c>
      <c r="E222" s="22" t="str">
        <f>VLOOKUP(C222,Orçamento!N:Q,4,0)</f>
        <v>un</v>
      </c>
      <c r="F222" s="19" cm="1">
        <f t="array" ref="F222">SUM(IF(Orçamento!$K$5:$K$5190="",IF(Orçamento!$N$5:$N$5190=$C222,Orçamento!$R$5:$R$5190)))</f>
        <v>6</v>
      </c>
      <c r="G222" s="19">
        <f t="shared" si="3"/>
        <v>60</v>
      </c>
      <c r="H222" s="19" cm="1">
        <f t="array" ref="H222">SUM(IF(Orçamento!$K$5:$K$5190="",IF(Orçamento!$N$5:$N$5190=$C222,Orçamento!$T$5:$T$5190)))</f>
        <v>360</v>
      </c>
      <c r="K222"/>
    </row>
    <row r="223" spans="2:11" ht="16.5" customHeight="1">
      <c r="B223" s="18">
        <f>IF(_xlfn.IFNA(MATCH($C223&amp;" - Mapa",Orçamento!$J$6:$J$5399,),0)&gt;0,MAX($B$2:B222)+1,0)</f>
        <v>0</v>
      </c>
      <c r="C223" s="18" t="s">
        <v>3846</v>
      </c>
      <c r="D223" s="18" t="str">
        <f>VLOOKUP(C223,Orçamento!N:O,2,0)</f>
        <v>Caixilho de concreto pré-moldado para tampa de concreto - Ø60cm</v>
      </c>
      <c r="E223" s="22" t="str">
        <f>VLOOKUP(C223,Orçamento!N:Q,4,0)</f>
        <v>un</v>
      </c>
      <c r="F223" s="19" cm="1">
        <f t="array" ref="F223">SUM(IF(Orçamento!$K$5:$K$5190="",IF(Orçamento!$N$5:$N$5190=$C223,Orçamento!$R$5:$R$5190)))</f>
        <v>8</v>
      </c>
      <c r="G223" s="19">
        <f t="shared" si="3"/>
        <v>70</v>
      </c>
      <c r="H223" s="19" cm="1">
        <f t="array" ref="H223">SUM(IF(Orçamento!$K$5:$K$5190="",IF(Orçamento!$N$5:$N$5190=$C223,Orçamento!$T$5:$T$5190)))</f>
        <v>560</v>
      </c>
      <c r="K223"/>
    </row>
    <row r="224" spans="2:11" ht="16.5" customHeight="1">
      <c r="B224" s="18">
        <f>IF(_xlfn.IFNA(MATCH($C224&amp;" - Mapa",Orçamento!$J$6:$J$5399,),0)&gt;0,MAX($B$2:B223)+1,0)</f>
        <v>0</v>
      </c>
      <c r="C224" s="18" t="s">
        <v>3850</v>
      </c>
      <c r="D224" s="18" t="str">
        <f>VLOOKUP(C224,Orçamento!N:O,2,0)</f>
        <v>Caixilho de concreto pré-moldado para tampa de concreto - Ø80cm</v>
      </c>
      <c r="E224" s="22" t="str">
        <f>VLOOKUP(C224,Orçamento!N:Q,4,0)</f>
        <v>un</v>
      </c>
      <c r="F224" s="19" cm="1">
        <f t="array" ref="F224">SUM(IF(Orçamento!$K$5:$K$5190="",IF(Orçamento!$N$5:$N$5190=$C224,Orçamento!$R$5:$R$5190)))</f>
        <v>47</v>
      </c>
      <c r="G224" s="19">
        <f t="shared" si="3"/>
        <v>76</v>
      </c>
      <c r="H224" s="19" cm="1">
        <f t="array" ref="H224">SUM(IF(Orçamento!$K$5:$K$5190="",IF(Orçamento!$N$5:$N$5190=$C224,Orçamento!$T$5:$T$5190)))</f>
        <v>3572</v>
      </c>
      <c r="K224"/>
    </row>
    <row r="225" spans="2:13" ht="16.5" customHeight="1">
      <c r="B225" s="18">
        <f>IF(_xlfn.IFNA(MATCH($C225&amp;" - Mapa",Orçamento!$J$6:$J$5399,),0)&gt;0,MAX($B$2:B224)+1,0)</f>
        <v>0</v>
      </c>
      <c r="C225" s="18" t="s">
        <v>1065</v>
      </c>
      <c r="D225" s="18" t="str">
        <f>VLOOKUP(C225,Orçamento!N:O,2,0)</f>
        <v>Calha em chapa de aço galvanizado c/ 60cm</v>
      </c>
      <c r="E225" s="22" t="str">
        <f>VLOOKUP(C225,Orçamento!N:Q,4,0)</f>
        <v>m</v>
      </c>
      <c r="F225" s="19" cm="1">
        <f t="array" ref="F225">SUM(IF(Orçamento!$K$5:$K$5190="",IF(Orçamento!$N$5:$N$5190=$C225,Orçamento!$R$5:$R$5190)))</f>
        <v>20.43</v>
      </c>
      <c r="G225" s="19">
        <f t="shared" si="3"/>
        <v>28.899999999999995</v>
      </c>
      <c r="H225" s="19" cm="1">
        <f t="array" ref="H225">SUM(IF(Orçamento!$K$5:$K$5190="",IF(Orçamento!$N$5:$N$5190=$C225,Orçamento!$T$5:$T$5190)))</f>
        <v>590.42699999999991</v>
      </c>
      <c r="K225" s="585"/>
      <c r="M225" s="21"/>
    </row>
    <row r="226" spans="2:13" ht="16.5" customHeight="1">
      <c r="B226" s="18">
        <f>IF(_xlfn.IFNA(MATCH($C226&amp;" - Mapa",Orçamento!$J$6:$J$5399,),0)&gt;0,MAX($B$2:B225)+1,0)</f>
        <v>0</v>
      </c>
      <c r="C226" s="18" t="s">
        <v>3887</v>
      </c>
      <c r="D226" s="18" t="str">
        <f>VLOOKUP(C226,Orçamento!N:O,2,0)</f>
        <v>Câmara transformadora até 1000 kVA - abrigo em concreto pré-moldado 445x240x295cm</v>
      </c>
      <c r="E226" s="22" t="str">
        <f>VLOOKUP(C226,Orçamento!N:Q,4,0)</f>
        <v>un</v>
      </c>
      <c r="F226" s="19" cm="1">
        <f t="array" ref="F226">SUM(IF(Orçamento!$K$5:$K$5190="",IF(Orçamento!$N$5:$N$5190=$C226,Orçamento!$R$5:$R$5190)))</f>
        <v>1</v>
      </c>
      <c r="G226" s="19">
        <f t="shared" si="3"/>
        <v>350000</v>
      </c>
      <c r="H226" s="19" cm="1">
        <f t="array" ref="H226">SUM(IF(Orçamento!$K$5:$K$5190="",IF(Orçamento!$N$5:$N$5190=$C226,Orçamento!$T$5:$T$5190)))</f>
        <v>350000</v>
      </c>
      <c r="K226"/>
    </row>
    <row r="227" spans="2:13" ht="16.5" customHeight="1">
      <c r="B227" s="18">
        <f>IF(_xlfn.IFNA(MATCH($C227&amp;" - Mapa",Orçamento!$J$6:$J$5399,),0)&gt;0,MAX($B$2:B226)+1,0)</f>
        <v>0</v>
      </c>
      <c r="C227" s="18" t="s">
        <v>338</v>
      </c>
      <c r="D227" s="18" t="str">
        <f>VLOOKUP(C227,Orçamento!N:O,2,0)</f>
        <v>Canaleta concreto estrutural - Fbk 04,0 MPa - Tipo `U`: 14x19x19 - (NBR 6136)</v>
      </c>
      <c r="E227" s="22" t="str">
        <f>VLOOKUP(C227,Orçamento!N:Q,4,0)</f>
        <v>un</v>
      </c>
      <c r="F227" s="19" cm="1">
        <f t="array" ref="F227">SUM(IF(Orçamento!$K$5:$K$5190="",IF(Orçamento!$N$5:$N$5190=$C227,Orçamento!$R$5:$R$5190)))</f>
        <v>82.362749999999991</v>
      </c>
      <c r="G227" s="19">
        <f t="shared" si="3"/>
        <v>2.73</v>
      </c>
      <c r="H227" s="19" cm="1">
        <f t="array" ref="H227">SUM(IF(Orçamento!$K$5:$K$5190="",IF(Orçamento!$N$5:$N$5190=$C227,Orçamento!$T$5:$T$5190)))</f>
        <v>224.85030749999999</v>
      </c>
      <c r="K227" s="177"/>
    </row>
    <row r="228" spans="2:13" ht="16.5" customHeight="1">
      <c r="B228" s="18">
        <f>IF(_xlfn.IFNA(MATCH($C228&amp;" - Mapa",Orçamento!$J$6:$J$5399,),0)&gt;0,MAX($B$2:B227)+1,0)</f>
        <v>0</v>
      </c>
      <c r="C228" s="18" t="s">
        <v>350</v>
      </c>
      <c r="D228" s="18" t="str">
        <f>VLOOKUP(C228,Orçamento!N:O,2,0)</f>
        <v>Canaleta concreto estrutural - Fbk 04,0 MPa - Tipo `U`: 14x19x34 - (NBR 6136)</v>
      </c>
      <c r="E228" s="22" t="str">
        <f>VLOOKUP(C228,Orçamento!N:Q,4,0)</f>
        <v>un</v>
      </c>
      <c r="F228" s="19" cm="1">
        <f t="array" ref="F228">SUM(IF(Orçamento!$K$5:$K$5190="",IF(Orçamento!$N$5:$N$5190=$C228,Orçamento!$R$5:$R$5190)))</f>
        <v>2.7395499999999999</v>
      </c>
      <c r="G228" s="19">
        <f t="shared" si="3"/>
        <v>4.97</v>
      </c>
      <c r="H228" s="19" cm="1">
        <f t="array" ref="H228">SUM(IF(Orçamento!$K$5:$K$5190="",IF(Orçamento!$N$5:$N$5190=$C228,Orçamento!$T$5:$T$5190)))</f>
        <v>13.615563499999999</v>
      </c>
      <c r="K228"/>
    </row>
    <row r="229" spans="2:13" ht="16.5" customHeight="1">
      <c r="B229" s="18">
        <f>IF(_xlfn.IFNA(MATCH($C229&amp;" - Mapa",Orçamento!$J$6:$J$5399,),0)&gt;0,MAX($B$2:B228)+1,0)</f>
        <v>0</v>
      </c>
      <c r="C229" s="18" t="s">
        <v>348</v>
      </c>
      <c r="D229" s="18" t="str">
        <f>VLOOKUP(C229,Orçamento!N:O,2,0)</f>
        <v>Canaleta concreto estrutural - Fbk 04,0 MPa - Tipo `U`: 14x19x39 - (NBR 6136)</v>
      </c>
      <c r="E229" s="22" t="str">
        <f>VLOOKUP(C229,Orçamento!N:Q,4,0)</f>
        <v>un</v>
      </c>
      <c r="F229" s="19" cm="1">
        <f t="array" ref="F229">SUM(IF(Orçamento!$K$5:$K$5190="",IF(Orçamento!$N$5:$N$5190=$C229,Orçamento!$R$5:$R$5190)))</f>
        <v>988.08767999999998</v>
      </c>
      <c r="G229" s="19">
        <f t="shared" si="3"/>
        <v>4.9700000000000006</v>
      </c>
      <c r="H229" s="19" cm="1">
        <f t="array" ref="H229">SUM(IF(Orçamento!$K$5:$K$5190="",IF(Orçamento!$N$5:$N$5190=$C229,Orçamento!$T$5:$T$5190)))</f>
        <v>4910.7957696000003</v>
      </c>
      <c r="K229"/>
    </row>
    <row r="230" spans="2:13" ht="16.5" customHeight="1">
      <c r="B230" s="18">
        <f>IF(_xlfn.IFNA(MATCH($C230&amp;" - Mapa",Orçamento!$J$6:$J$5399,),0)&gt;0,MAX($B$2:B229)+1,0)</f>
        <v>0</v>
      </c>
      <c r="C230" s="18" t="s">
        <v>826</v>
      </c>
      <c r="D230" s="18" t="str">
        <f>VLOOKUP(C230,Orçamento!N:O,2,0)</f>
        <v>Canaleta concreto estrutural - Fbk 06,0 MPa - Tipo `U`: 14x19x19 - (NBR 6136)</v>
      </c>
      <c r="E230" s="22" t="str">
        <f>VLOOKUP(C230,Orçamento!N:Q,4,0)</f>
        <v>un</v>
      </c>
      <c r="F230" s="19" cm="1">
        <f t="array" ref="F230">SUM(IF(Orçamento!$K$5:$K$5190="",IF(Orçamento!$N$5:$N$5190=$C230,Orçamento!$R$5:$R$5190)))</f>
        <v>1676.252391</v>
      </c>
      <c r="G230" s="19">
        <f t="shared" si="3"/>
        <v>3.2500000000000004</v>
      </c>
      <c r="H230" s="19" cm="1">
        <f t="array" ref="H230">SUM(IF(Orçamento!$K$5:$K$5190="",IF(Orçamento!$N$5:$N$5190=$C230,Orçamento!$T$5:$T$5190)))</f>
        <v>5447.8202707500004</v>
      </c>
      <c r="K230" s="177"/>
    </row>
    <row r="231" spans="2:13" ht="16.5" customHeight="1">
      <c r="B231" s="18">
        <f>IF(_xlfn.IFNA(MATCH($C231&amp;" - Mapa",Orçamento!$J$6:$J$5399,),0)&gt;0,MAX($B$2:B230)+1,0)</f>
        <v>0</v>
      </c>
      <c r="C231" s="18" t="s">
        <v>3957</v>
      </c>
      <c r="D231" s="18" t="str">
        <f>VLOOKUP(C231,Orçamento!N:O,2,0)</f>
        <v>Canaleta concreto estrutural - Fbk 06,0 MPa - Tipo `U`: 14x19x34 - (NBR 6136)</v>
      </c>
      <c r="E231" s="22" t="str">
        <f>VLOOKUP(C231,Orçamento!N:Q,4,0)</f>
        <v>un</v>
      </c>
      <c r="F231" s="19" cm="1">
        <f t="array" ref="F231">SUM(IF(Orçamento!$K$5:$K$5190="",IF(Orçamento!$N$5:$N$5190=$C231,Orçamento!$R$5:$R$5190)))</f>
        <v>2442.5330530000001</v>
      </c>
      <c r="G231" s="19">
        <f t="shared" si="3"/>
        <v>6.34</v>
      </c>
      <c r="H231" s="19" cm="1">
        <f t="array" ref="H231">SUM(IF(Orçamento!$K$5:$K$5190="",IF(Orçamento!$N$5:$N$5190=$C231,Orçamento!$T$5:$T$5190)))</f>
        <v>15485.65955602</v>
      </c>
      <c r="K231" s="177"/>
    </row>
    <row r="232" spans="2:13" ht="16.5" customHeight="1">
      <c r="B232" s="18">
        <f>IF(_xlfn.IFNA(MATCH($C232&amp;" - Mapa",Orçamento!$J$6:$J$5399,),0)&gt;0,MAX($B$2:B231)+1,0)</f>
        <v>0</v>
      </c>
      <c r="C232" s="18" t="s">
        <v>3956</v>
      </c>
      <c r="D232" s="18" t="str">
        <f>VLOOKUP(C232,Orçamento!N:O,2,0)</f>
        <v>Canaleta concreto estrutural - Fbk 06,0 MPa - Tipo `U`: 14x19x39 - (NBR 6136)</v>
      </c>
      <c r="E232" s="22" t="str">
        <f>VLOOKUP(C232,Orçamento!N:Q,4,0)</f>
        <v>un</v>
      </c>
      <c r="F232" s="19" cm="1">
        <f t="array" ref="F232">SUM(IF(Orçamento!$K$5:$K$5190="",IF(Orçamento!$N$5:$N$5190=$C232,Orçamento!$R$5:$R$5190)))</f>
        <v>5817.458713</v>
      </c>
      <c r="G232" s="19">
        <f t="shared" si="3"/>
        <v>6.3199999999999994</v>
      </c>
      <c r="H232" s="19" cm="1">
        <f t="array" ref="H232">SUM(IF(Orçamento!$K$5:$K$5190="",IF(Orçamento!$N$5:$N$5190=$C232,Orçamento!$T$5:$T$5190)))</f>
        <v>36766.339066159999</v>
      </c>
      <c r="K232" s="177"/>
    </row>
    <row r="233" spans="2:13" ht="16.5" customHeight="1">
      <c r="B233" s="18">
        <f>IF(_xlfn.IFNA(MATCH($C233&amp;" - Mapa",Orçamento!$J$6:$J$5399,),0)&gt;0,MAX($B$2:B232)+1,0)</f>
        <v>0</v>
      </c>
      <c r="C233" s="18" t="s">
        <v>3949</v>
      </c>
      <c r="D233" s="18" t="str">
        <f>VLOOKUP(C233,Orçamento!N:O,2,0)</f>
        <v>Canaleta concreto estrutural - Fbk 06,0 MPa - Tipo `U`: 19x19x19 - (NBR 6136)</v>
      </c>
      <c r="E233" s="22" t="str">
        <f>VLOOKUP(C233,Orçamento!N:Q,4,0)</f>
        <v>un</v>
      </c>
      <c r="F233" s="19" cm="1">
        <f t="array" ref="F233">SUM(IF(Orçamento!$K$5:$K$5190="",IF(Orçamento!$N$5:$N$5190=$C233,Orçamento!$R$5:$R$5190)))</f>
        <v>110.65565599999999</v>
      </c>
      <c r="G233" s="19">
        <f t="shared" si="3"/>
        <v>3.0470000000000002</v>
      </c>
      <c r="H233" s="19" cm="1">
        <f t="array" ref="H233">SUM(IF(Orçamento!$K$5:$K$5190="",IF(Orçamento!$N$5:$N$5190=$C233,Orçamento!$T$5:$T$5190)))</f>
        <v>337.167783832</v>
      </c>
      <c r="K233" s="177"/>
    </row>
    <row r="234" spans="2:13" ht="16.5" customHeight="1">
      <c r="B234" s="18">
        <f>IF(_xlfn.IFNA(MATCH($C234&amp;" - Mapa",Orçamento!$J$6:$J$5399,),0)&gt;0,MAX($B$2:B233)+1,0)</f>
        <v>0</v>
      </c>
      <c r="C234" s="18" t="s">
        <v>3933</v>
      </c>
      <c r="D234" s="18" t="str">
        <f>VLOOKUP(C234,Orçamento!N:O,2,0)</f>
        <v>Canaleta concreto estrutural - Fbk 06,0 MPa - Tipo `U`: 19x19x39 - (NBR 6136)</v>
      </c>
      <c r="E234" s="22" t="str">
        <f>VLOOKUP(C234,Orçamento!N:Q,4,0)</f>
        <v>un</v>
      </c>
      <c r="F234" s="19" cm="1">
        <f t="array" ref="F234">SUM(IF(Orçamento!$K$5:$K$5190="",IF(Orçamento!$N$5:$N$5190=$C234,Orçamento!$R$5:$R$5190)))</f>
        <v>2180.0808229999998</v>
      </c>
      <c r="G234" s="19">
        <f t="shared" si="3"/>
        <v>5.3920000000000003</v>
      </c>
      <c r="H234" s="19" cm="1">
        <f t="array" ref="H234">SUM(IF(Orçamento!$K$5:$K$5190="",IF(Orçamento!$N$5:$N$5190=$C234,Orçamento!$T$5:$T$5190)))</f>
        <v>11754.995797616</v>
      </c>
      <c r="K234"/>
    </row>
    <row r="235" spans="2:13" ht="16.5" customHeight="1">
      <c r="B235" s="18">
        <f>IF(_xlfn.IFNA(MATCH($C235&amp;" - Mapa",Orçamento!$J$6:$J$5399,),0)&gt;0,MAX($B$2:B234)+1,0)</f>
        <v>0</v>
      </c>
      <c r="C235" s="18" t="s">
        <v>842</v>
      </c>
      <c r="D235" s="18" t="str">
        <f>VLOOKUP(C235,Orçamento!N:O,2,0)</f>
        <v>Canaleta concreto estrutural - Fbk 08,0 MPa - Tipo `U`: 14x19x19 - (NBR 6136)</v>
      </c>
      <c r="E235" s="22" t="str">
        <f>VLOOKUP(C235,Orçamento!N:Q,4,0)</f>
        <v>un</v>
      </c>
      <c r="F235" s="19" cm="1">
        <f t="array" ref="F235">SUM(IF(Orçamento!$K$5:$K$5190="",IF(Orçamento!$N$5:$N$5190=$C235,Orçamento!$R$5:$R$5190)))</f>
        <v>1280.1923380000001</v>
      </c>
      <c r="G235" s="19">
        <f t="shared" si="3"/>
        <v>3.52</v>
      </c>
      <c r="H235" s="19" cm="1">
        <f t="array" ref="H235">SUM(IF(Orçamento!$K$5:$K$5190="",IF(Orçamento!$N$5:$N$5190=$C235,Orçamento!$T$5:$T$5190)))</f>
        <v>4506.27702976</v>
      </c>
      <c r="K235" s="585"/>
    </row>
    <row r="236" spans="2:13" ht="16.5" customHeight="1">
      <c r="B236" s="18">
        <f>IF(_xlfn.IFNA(MATCH($C236&amp;" - Mapa",Orçamento!$J$6:$J$5399,),0)&gt;0,MAX($B$2:B235)+1,0)</f>
        <v>0</v>
      </c>
      <c r="C236" s="18" t="s">
        <v>3958</v>
      </c>
      <c r="D236" s="18" t="str">
        <f>VLOOKUP(C236,Orçamento!N:O,2,0)</f>
        <v>Canaleta concreto estrutural - Fbk 08,0 MPa - Tipo `U`: 14x19x34 - (NBR 6136)</v>
      </c>
      <c r="E236" s="22" t="str">
        <f>VLOOKUP(C236,Orçamento!N:Q,4,0)</f>
        <v>un</v>
      </c>
      <c r="F236" s="19" cm="1">
        <f t="array" ref="F236">SUM(IF(Orçamento!$K$5:$K$5190="",IF(Orçamento!$N$5:$N$5190=$C236,Orçamento!$R$5:$R$5190)))</f>
        <v>1865.4184279999999</v>
      </c>
      <c r="G236" s="19">
        <f t="shared" si="3"/>
        <v>6.49</v>
      </c>
      <c r="H236" s="19" cm="1">
        <f t="array" ref="H236">SUM(IF(Orçamento!$K$5:$K$5190="",IF(Orçamento!$N$5:$N$5190=$C236,Orçamento!$T$5:$T$5190)))</f>
        <v>12106.56559772</v>
      </c>
      <c r="K236"/>
    </row>
    <row r="237" spans="2:13" ht="16.5" customHeight="1">
      <c r="B237" s="18">
        <f>IF(_xlfn.IFNA(MATCH($C237&amp;" - Mapa",Orçamento!$J$6:$J$5399,),0)&gt;0,MAX($B$2:B236)+1,0)</f>
        <v>0</v>
      </c>
      <c r="C237" s="18" t="s">
        <v>3959</v>
      </c>
      <c r="D237" s="18" t="str">
        <f>VLOOKUP(C237,Orçamento!N:O,2,0)</f>
        <v>Canaleta concreto estrutural - Fbk 08,0 MPa - Tipo `U`: 14x19x39 - (NBR 6136)</v>
      </c>
      <c r="E237" s="22" t="str">
        <f>VLOOKUP(C237,Orçamento!N:Q,4,0)</f>
        <v>un</v>
      </c>
      <c r="F237" s="19" cm="1">
        <f t="array" ref="F237">SUM(IF(Orçamento!$K$5:$K$5190="",IF(Orçamento!$N$5:$N$5190=$C237,Orçamento!$R$5:$R$5190)))</f>
        <v>4206.3556369999997</v>
      </c>
      <c r="G237" s="19">
        <f t="shared" si="3"/>
        <v>6.49</v>
      </c>
      <c r="H237" s="19" cm="1">
        <f t="array" ref="H237">SUM(IF(Orçamento!$K$5:$K$5190="",IF(Orçamento!$N$5:$N$5190=$C237,Orçamento!$T$5:$T$5190)))</f>
        <v>27299.248084129998</v>
      </c>
      <c r="K237"/>
    </row>
    <row r="238" spans="2:13" ht="16.5" customHeight="1">
      <c r="B238" s="18">
        <f>IF(_xlfn.IFNA(MATCH($C238&amp;" - Mapa",Orçamento!$J$6:$J$5399,),0)&gt;0,MAX($B$2:B237)+1,0)</f>
        <v>0</v>
      </c>
      <c r="C238" s="18" t="s">
        <v>858</v>
      </c>
      <c r="D238" s="18" t="str">
        <f>VLOOKUP(C238,Orçamento!N:O,2,0)</f>
        <v>Canaleta concreto estrutural - Fbk 10,0 MPa - Tipo `U`: 14x19x19 - (NBR 6136)</v>
      </c>
      <c r="E238" s="22" t="str">
        <f>VLOOKUP(C238,Orçamento!N:Q,4,0)</f>
        <v>un</v>
      </c>
      <c r="F238" s="19" cm="1">
        <f t="array" ref="F238">SUM(IF(Orçamento!$K$5:$K$5190="",IF(Orçamento!$N$5:$N$5190=$C238,Orçamento!$R$5:$R$5190)))</f>
        <v>1280.6834229999999</v>
      </c>
      <c r="G238" s="19">
        <f t="shared" si="3"/>
        <v>3.54</v>
      </c>
      <c r="H238" s="19" cm="1">
        <f t="array" ref="H238">SUM(IF(Orçamento!$K$5:$K$5190="",IF(Orçamento!$N$5:$N$5190=$C238,Orçamento!$T$5:$T$5190)))</f>
        <v>4533.6193174199998</v>
      </c>
      <c r="K238" s="585"/>
    </row>
    <row r="239" spans="2:13" ht="16.5" customHeight="1">
      <c r="B239" s="18">
        <f>IF(_xlfn.IFNA(MATCH($C239&amp;" - Mapa",Orçamento!$J$6:$J$5399,),0)&gt;0,MAX($B$2:B238)+1,0)</f>
        <v>0</v>
      </c>
      <c r="C239" s="18" t="s">
        <v>3961</v>
      </c>
      <c r="D239" s="18" t="str">
        <f>VLOOKUP(C239,Orçamento!N:O,2,0)</f>
        <v>Canaleta concreto estrutural - Fbk 10,0 MPa - Tipo `U`: 14x19x34 - (NBR 6136)</v>
      </c>
      <c r="E239" s="22" t="str">
        <f>VLOOKUP(C239,Orçamento!N:Q,4,0)</f>
        <v>un</v>
      </c>
      <c r="F239" s="19" cm="1">
        <f t="array" ref="F239">SUM(IF(Orçamento!$K$5:$K$5190="",IF(Orçamento!$N$5:$N$5190=$C239,Orçamento!$R$5:$R$5190)))</f>
        <v>1866.1340070000001</v>
      </c>
      <c r="G239" s="19">
        <f t="shared" si="3"/>
        <v>6.51</v>
      </c>
      <c r="H239" s="19" cm="1">
        <f t="array" ref="H239">SUM(IF(Orçamento!$K$5:$K$5190="",IF(Orçamento!$N$5:$N$5190=$C239,Orçamento!$T$5:$T$5190)))</f>
        <v>12148.532385570001</v>
      </c>
      <c r="K239"/>
    </row>
    <row r="240" spans="2:13" ht="16.5" customHeight="1">
      <c r="B240" s="18">
        <f>IF(_xlfn.IFNA(MATCH($C240&amp;" - Mapa",Orçamento!$J$6:$J$5399,),0)&gt;0,MAX($B$2:B239)+1,0)</f>
        <v>0</v>
      </c>
      <c r="C240" s="18" t="s">
        <v>3960</v>
      </c>
      <c r="D240" s="18" t="str">
        <f>VLOOKUP(C240,Orçamento!N:O,2,0)</f>
        <v>Canaleta concreto estrutural - Fbk 10,0 MPa - Tipo `U`: 14x19x39 - (NBR 6136)</v>
      </c>
      <c r="E240" s="22" t="str">
        <f>VLOOKUP(C240,Orçamento!N:Q,4,0)</f>
        <v>un</v>
      </c>
      <c r="F240" s="19" cm="1">
        <f t="array" ref="F240">SUM(IF(Orçamento!$K$5:$K$5190="",IF(Orçamento!$N$5:$N$5190=$C240,Orçamento!$R$5:$R$5190)))</f>
        <v>4207.9692050000003</v>
      </c>
      <c r="G240" s="19">
        <f t="shared" si="3"/>
        <v>6.51</v>
      </c>
      <c r="H240" s="19" cm="1">
        <f t="array" ref="H240">SUM(IF(Orçamento!$K$5:$K$5190="",IF(Orçamento!$N$5:$N$5190=$C240,Orçamento!$T$5:$T$5190)))</f>
        <v>27393.87952455</v>
      </c>
      <c r="K240"/>
    </row>
    <row r="241" spans="2:13" ht="16.5" customHeight="1">
      <c r="B241" s="18">
        <f>IF(_xlfn.IFNA(MATCH($C241&amp;" - Mapa",Orçamento!$J$6:$J$5399,),0)&gt;0,MAX($B$2:B240)+1,0)</f>
        <v>0</v>
      </c>
      <c r="C241" s="18" t="s">
        <v>864</v>
      </c>
      <c r="D241" s="18" t="str">
        <f>VLOOKUP(C241,Orçamento!N:O,2,0)</f>
        <v>Canaleta concreto estrutural - Fbk 12,0 MPa - Tipo `U`: 14x19x19 - (NBR 6136)</v>
      </c>
      <c r="E241" s="22" t="str">
        <f>VLOOKUP(C241,Orçamento!N:Q,4,0)</f>
        <v>un</v>
      </c>
      <c r="F241" s="19" cm="1">
        <f t="array" ref="F241">SUM(IF(Orçamento!$K$5:$K$5190="",IF(Orçamento!$N$5:$N$5190=$C241,Orçamento!$R$5:$R$5190)))</f>
        <v>1379.336943</v>
      </c>
      <c r="G241" s="19">
        <f t="shared" si="3"/>
        <v>3.56</v>
      </c>
      <c r="H241" s="19" cm="1">
        <f t="array" ref="H241">SUM(IF(Orçamento!$K$5:$K$5190="",IF(Orçamento!$N$5:$N$5190=$C241,Orçamento!$T$5:$T$5190)))</f>
        <v>4910.4395170799999</v>
      </c>
      <c r="K241"/>
    </row>
    <row r="242" spans="2:13" ht="16.5" customHeight="1">
      <c r="B242" s="18">
        <f>IF(_xlfn.IFNA(MATCH($C242&amp;" - Mapa",Orçamento!$J$6:$J$5399,),0)&gt;0,MAX($B$2:B241)+1,0)</f>
        <v>0</v>
      </c>
      <c r="C242" s="18" t="s">
        <v>3962</v>
      </c>
      <c r="D242" s="18" t="str">
        <f>VLOOKUP(C242,Orçamento!N:O,2,0)</f>
        <v>Canaleta concreto estrutural - Fbk 12,0 MPa - Tipo `U`: 14x19x34 - (NBR 6136)</v>
      </c>
      <c r="E242" s="22" t="str">
        <f>VLOOKUP(C242,Orçamento!N:Q,4,0)</f>
        <v>un</v>
      </c>
      <c r="F242" s="19" cm="1">
        <f t="array" ref="F242">SUM(IF(Orçamento!$K$5:$K$5190="",IF(Orçamento!$N$5:$N$5190=$C242,Orçamento!$R$5:$R$5190)))</f>
        <v>2009.8859179999999</v>
      </c>
      <c r="G242" s="19">
        <f t="shared" si="3"/>
        <v>6.56</v>
      </c>
      <c r="H242" s="19" cm="1">
        <f t="array" ref="H242">SUM(IF(Orçamento!$K$5:$K$5190="",IF(Orçamento!$N$5:$N$5190=$C242,Orçamento!$T$5:$T$5190)))</f>
        <v>13184.851622079999</v>
      </c>
      <c r="K242"/>
    </row>
    <row r="243" spans="2:13" ht="16.5" customHeight="1">
      <c r="B243" s="18">
        <f>IF(_xlfn.IFNA(MATCH($C243&amp;" - Mapa",Orçamento!$J$6:$J$5399,),0)&gt;0,MAX($B$2:B242)+1,0)</f>
        <v>0</v>
      </c>
      <c r="C243" s="18" t="s">
        <v>3963</v>
      </c>
      <c r="D243" s="18" t="str">
        <f>VLOOKUP(C243,Orçamento!N:O,2,0)</f>
        <v>Canaleta concreto estrutural - Fbk 12,0 MPa - Tipo `U`: 14x19x39 - (NBR 6136)</v>
      </c>
      <c r="E243" s="22" t="str">
        <f>VLOOKUP(C243,Orçamento!N:Q,4,0)</f>
        <v>un</v>
      </c>
      <c r="F243" s="19" cm="1">
        <f t="array" ref="F243">SUM(IF(Orçamento!$K$5:$K$5190="",IF(Orçamento!$N$5:$N$5190=$C243,Orçamento!$R$5:$R$5190)))</f>
        <v>4532.1172079999997</v>
      </c>
      <c r="G243" s="19">
        <f t="shared" si="3"/>
        <v>6.56</v>
      </c>
      <c r="H243" s="19" cm="1">
        <f t="array" ref="H243">SUM(IF(Orçamento!$K$5:$K$5190="",IF(Orçamento!$N$5:$N$5190=$C243,Orçamento!$T$5:$T$5190)))</f>
        <v>29730.688884479998</v>
      </c>
      <c r="K243" s="177"/>
    </row>
    <row r="244" spans="2:13" ht="16.5" customHeight="1">
      <c r="B244" s="18">
        <f>IF(_xlfn.IFNA(MATCH($C244&amp;" - Mapa",Orçamento!$J$6:$J$5399,),0)&gt;0,MAX($B$2:B243)+1,0)</f>
        <v>0</v>
      </c>
      <c r="C244" s="18" t="s">
        <v>3954</v>
      </c>
      <c r="D244" s="18" t="str">
        <f>VLOOKUP(C244,Orçamento!N:O,2,0)</f>
        <v>Canaleta concreto estrutural - Fbk 12,0 MPa - Tipo `U`: 19x19x19 - (NBR 6136)</v>
      </c>
      <c r="E244" s="22" t="str">
        <f>VLOOKUP(C244,Orçamento!N:Q,4,0)</f>
        <v>un</v>
      </c>
      <c r="F244" s="19" cm="1">
        <f t="array" ref="F244">SUM(IF(Orçamento!$K$5:$K$5190="",IF(Orçamento!$N$5:$N$5190=$C244,Orçamento!$R$5:$R$5190)))</f>
        <v>16.5</v>
      </c>
      <c r="G244" s="19">
        <f t="shared" si="3"/>
        <v>3.4470000000000001</v>
      </c>
      <c r="H244" s="19" cm="1">
        <f t="array" ref="H244">SUM(IF(Orçamento!$K$5:$K$5190="",IF(Orçamento!$N$5:$N$5190=$C244,Orçamento!$T$5:$T$5190)))</f>
        <v>56.875500000000002</v>
      </c>
      <c r="K244"/>
    </row>
    <row r="245" spans="2:13" ht="16.5" customHeight="1">
      <c r="B245" s="18">
        <f>IF(_xlfn.IFNA(MATCH($C245&amp;" - Mapa",Orçamento!$J$6:$J$5399,),0)&gt;0,MAX($B$2:B244)+1,0)</f>
        <v>0</v>
      </c>
      <c r="C245" s="23" t="s">
        <v>3955</v>
      </c>
      <c r="D245" s="18" t="str">
        <f>VLOOKUP(C245,Orçamento!N:O,2,0)</f>
        <v>Canaleta concreto estrutural - Fbk 12,0 MPa - Tipo `U`: 19x19x39 - (NBR 6136)</v>
      </c>
      <c r="E245" s="22" t="str">
        <f>VLOOKUP(C245,Orçamento!N:Q,4,0)</f>
        <v>un</v>
      </c>
      <c r="F245" s="19" cm="1">
        <f t="array" ref="F245">SUM(IF(Orçamento!$K$5:$K$5190="",IF(Orçamento!$N$5:$N$5190=$C245,Orçamento!$R$5:$R$5190)))</f>
        <v>305.79975000000002</v>
      </c>
      <c r="G245" s="19">
        <f t="shared" si="3"/>
        <v>6.0220000000000002</v>
      </c>
      <c r="H245" s="19" cm="1">
        <f t="array" ref="H245">SUM(IF(Orçamento!$K$5:$K$5190="",IF(Orçamento!$N$5:$N$5190=$C245,Orçamento!$T$5:$T$5190)))</f>
        <v>1841.5260945000002</v>
      </c>
      <c r="K245" s="585"/>
      <c r="M245" s="21"/>
    </row>
    <row r="246" spans="2:13" ht="16.5" customHeight="1">
      <c r="B246" s="18">
        <f>IF(_xlfn.IFNA(MATCH($C246&amp;" - Mapa",Orçamento!$J$6:$J$5399,),0)&gt;0,MAX($B$2:B245)+1,0)</f>
        <v>0</v>
      </c>
      <c r="C246" s="18" t="s">
        <v>888</v>
      </c>
      <c r="D246" s="18" t="str">
        <f>VLOOKUP(C246,Orçamento!N:O,2,0)</f>
        <v>Canaleta concreto estrutural - Fbk 14,0 MPa - Tipo `U`: 14x19x19 - (NBR 6136)</v>
      </c>
      <c r="E246" s="22" t="str">
        <f>VLOOKUP(C246,Orçamento!N:Q,4,0)</f>
        <v>un</v>
      </c>
      <c r="F246" s="19" cm="1">
        <f t="array" ref="F246">SUM(IF(Orçamento!$K$5:$K$5190="",IF(Orçamento!$N$5:$N$5190=$C246,Orçamento!$R$5:$R$5190)))</f>
        <v>1449.2580929999999</v>
      </c>
      <c r="G246" s="19">
        <f t="shared" si="3"/>
        <v>3.58</v>
      </c>
      <c r="H246" s="19" cm="1">
        <f t="array" ref="H246">SUM(IF(Orçamento!$K$5:$K$5190="",IF(Orçamento!$N$5:$N$5190=$C246,Orçamento!$T$5:$T$5190)))</f>
        <v>5188.3439729399997</v>
      </c>
    </row>
    <row r="247" spans="2:13" ht="16.5" customHeight="1">
      <c r="B247" s="18">
        <f>IF(_xlfn.IFNA(MATCH($C247&amp;" - Mapa",Orçamento!$J$6:$J$5399,),0)&gt;0,MAX($B$2:B246)+1,0)</f>
        <v>0</v>
      </c>
      <c r="C247" s="18" t="s">
        <v>3964</v>
      </c>
      <c r="D247" s="18" t="str">
        <f>VLOOKUP(C247,Orçamento!N:O,2,0)</f>
        <v>Canaleta concreto estrutural - Fbk 14,0 MPa - Tipo `U`: 14x19x34 - (NBR 6136)</v>
      </c>
      <c r="E247" s="22" t="str">
        <f>VLOOKUP(C247,Orçamento!N:Q,4,0)</f>
        <v>un</v>
      </c>
      <c r="F247" s="19" cm="1">
        <f t="array" ref="F247">SUM(IF(Orçamento!$K$5:$K$5190="",IF(Orçamento!$N$5:$N$5190=$C247,Orçamento!$R$5:$R$5190)))</f>
        <v>2111.7707660000001</v>
      </c>
      <c r="G247" s="19">
        <f t="shared" si="3"/>
        <v>6.83</v>
      </c>
      <c r="H247" s="19" cm="1">
        <f t="array" ref="H247">SUM(IF(Orçamento!$K$5:$K$5190="",IF(Orçamento!$N$5:$N$5190=$C247,Orçamento!$T$5:$T$5190)))</f>
        <v>14423.39433178</v>
      </c>
      <c r="K247"/>
    </row>
    <row r="248" spans="2:13" ht="16.5" customHeight="1">
      <c r="B248" s="18">
        <f>IF(_xlfn.IFNA(MATCH($C248&amp;" - Mapa",Orçamento!$J$6:$J$5399,),0)&gt;0,MAX($B$2:B247)+1,0)</f>
        <v>0</v>
      </c>
      <c r="C248" s="18" t="s">
        <v>3965</v>
      </c>
      <c r="D248" s="18" t="str">
        <f>VLOOKUP(C248,Orçamento!N:O,2,0)</f>
        <v>Canaleta concreto estrutural - Fbk 14,0 MPa - Tipo `U`: 14x19x39 - (NBR 6136)</v>
      </c>
      <c r="E248" s="22" t="str">
        <f>VLOOKUP(C248,Orçamento!N:Q,4,0)</f>
        <v>un</v>
      </c>
      <c r="F248" s="19" cm="1">
        <f t="array" ref="F248">SUM(IF(Orçamento!$K$5:$K$5190="",IF(Orçamento!$N$5:$N$5190=$C248,Orçamento!$R$5:$R$5190)))</f>
        <v>4761.8586420000001</v>
      </c>
      <c r="G248" s="19">
        <f t="shared" si="3"/>
        <v>6.83</v>
      </c>
      <c r="H248" s="19" cm="1">
        <f t="array" ref="H248">SUM(IF(Orçamento!$K$5:$K$5190="",IF(Orçamento!$N$5:$N$5190=$C248,Orçamento!$T$5:$T$5190)))</f>
        <v>32523.494524860002</v>
      </c>
      <c r="K248"/>
    </row>
    <row r="249" spans="2:13" ht="16.5" customHeight="1">
      <c r="B249" s="18">
        <f>IF(_xlfn.IFNA(MATCH($C249&amp;" - Mapa",Orçamento!$J$6:$J$5399,),0)&gt;0,MAX($B$2:B248)+1,0)</f>
        <v>0</v>
      </c>
      <c r="C249" s="18" t="s">
        <v>894</v>
      </c>
      <c r="D249" s="18" t="str">
        <f>VLOOKUP(C249,Orçamento!N:O,2,0)</f>
        <v>Canaleta concreto estrutural - Fbk 16,0 MPa - Tipo `U`: 14x19x19 - (NBR 6136)</v>
      </c>
      <c r="E249" s="22" t="str">
        <f>VLOOKUP(C249,Orçamento!N:Q,4,0)</f>
        <v>un</v>
      </c>
      <c r="F249" s="19" cm="1">
        <f t="array" ref="F249">SUM(IF(Orçamento!$K$5:$K$5190="",IF(Orçamento!$N$5:$N$5190=$C249,Orçamento!$R$5:$R$5190)))</f>
        <v>1449.2580929999999</v>
      </c>
      <c r="G249" s="19">
        <f t="shared" si="3"/>
        <v>3.96</v>
      </c>
      <c r="H249" s="19" cm="1">
        <f t="array" ref="H249">SUM(IF(Orçamento!$K$5:$K$5190="",IF(Orçamento!$N$5:$N$5190=$C249,Orçamento!$T$5:$T$5190)))</f>
        <v>5739.0620482799995</v>
      </c>
      <c r="K249" s="177"/>
    </row>
    <row r="250" spans="2:13" ht="16.5" customHeight="1">
      <c r="B250" s="18">
        <f>IF(_xlfn.IFNA(MATCH($C250&amp;" - Mapa",Orçamento!$J$6:$J$5399,),0)&gt;0,MAX($B$2:B249)+1,0)</f>
        <v>0</v>
      </c>
      <c r="C250" s="18" t="s">
        <v>3966</v>
      </c>
      <c r="D250" s="18" t="str">
        <f>VLOOKUP(C250,Orçamento!N:O,2,0)</f>
        <v>Canaleta concreto estrutural - Fbk 16,0 MPa - Tipo `U`: 14x19x34 - (NBR 6136)</v>
      </c>
      <c r="E250" s="22" t="str">
        <f>VLOOKUP(C250,Orçamento!N:Q,4,0)</f>
        <v>un</v>
      </c>
      <c r="F250" s="19" cm="1">
        <f t="array" ref="F250">SUM(IF(Orçamento!$K$5:$K$5190="",IF(Orçamento!$N$5:$N$5190=$C250,Orçamento!$R$5:$R$5190)))</f>
        <v>2111.7707660000001</v>
      </c>
      <c r="G250" s="19">
        <f t="shared" si="3"/>
        <v>7.17</v>
      </c>
      <c r="H250" s="19" cm="1">
        <f t="array" ref="H250">SUM(IF(Orçamento!$K$5:$K$5190="",IF(Orçamento!$N$5:$N$5190=$C250,Orçamento!$T$5:$T$5190)))</f>
        <v>15141.39639222</v>
      </c>
      <c r="K250" s="177"/>
    </row>
    <row r="251" spans="2:13" ht="16.5" customHeight="1">
      <c r="B251" s="18">
        <f>IF(_xlfn.IFNA(MATCH($C251&amp;" - Mapa",Orçamento!$J$6:$J$5399,),0)&gt;0,MAX($B$2:B250)+1,0)</f>
        <v>0</v>
      </c>
      <c r="C251" s="18" t="s">
        <v>3967</v>
      </c>
      <c r="D251" s="18" t="str">
        <f>VLOOKUP(C251,Orçamento!N:O,2,0)</f>
        <v>Canaleta concreto estrutural - Fbk 16,0 MPa - Tipo `U`: 14x19x39 - (NBR 6136)</v>
      </c>
      <c r="E251" s="22" t="str">
        <f>VLOOKUP(C251,Orçamento!N:Q,4,0)</f>
        <v>un</v>
      </c>
      <c r="F251" s="19" cm="1">
        <f t="array" ref="F251">SUM(IF(Orçamento!$K$5:$K$5190="",IF(Orçamento!$N$5:$N$5190=$C251,Orçamento!$R$5:$R$5190)))</f>
        <v>4761.8586420000001</v>
      </c>
      <c r="G251" s="19">
        <f t="shared" si="3"/>
        <v>7.17</v>
      </c>
      <c r="H251" s="19" cm="1">
        <f t="array" ref="H251">SUM(IF(Orçamento!$K$5:$K$5190="",IF(Orçamento!$N$5:$N$5190=$C251,Orçamento!$T$5:$T$5190)))</f>
        <v>34142.526463139999</v>
      </c>
      <c r="K251"/>
    </row>
    <row r="252" spans="2:13" ht="16.5" customHeight="1">
      <c r="B252" s="18">
        <f>IF(_xlfn.IFNA(MATCH($C252&amp;" - Mapa",Orçamento!$J$6:$J$5399,),0)&gt;0,MAX($B$2:B251)+1,0)</f>
        <v>0</v>
      </c>
      <c r="C252" s="18" t="s">
        <v>2879</v>
      </c>
      <c r="D252" s="18" t="str">
        <f>VLOOKUP(C252,Orçamento!N:O,2,0)</f>
        <v>Canaleta concreto estrutural - Fbk 18,0 MPa - Tipo `U`: 14x19x19 - (NBR 6136)</v>
      </c>
      <c r="E252" s="22" t="str">
        <f>VLOOKUP(C252,Orçamento!N:Q,4,0)</f>
        <v>un</v>
      </c>
      <c r="F252" s="19" cm="1">
        <f t="array" ref="F252">SUM(IF(Orçamento!$K$5:$K$5190="",IF(Orçamento!$N$5:$N$5190=$C252,Orçamento!$R$5:$R$5190)))</f>
        <v>1449.37112</v>
      </c>
      <c r="G252" s="19">
        <f t="shared" si="3"/>
        <v>3.71</v>
      </c>
      <c r="H252" s="19" cm="1">
        <f t="array" ref="H252">SUM(IF(Orçamento!$K$5:$K$5190="",IF(Orçamento!$N$5:$N$5190=$C252,Orçamento!$T$5:$T$5190)))</f>
        <v>5377.1668552000001</v>
      </c>
      <c r="K252" s="177"/>
    </row>
    <row r="253" spans="2:13" ht="16.5" customHeight="1">
      <c r="B253" s="18">
        <f>IF(_xlfn.IFNA(MATCH($C253&amp;" - Mapa",Orçamento!$J$6:$J$5399,),0)&gt;0,MAX($B$2:B252)+1,0)</f>
        <v>0</v>
      </c>
      <c r="C253" s="18" t="s">
        <v>3968</v>
      </c>
      <c r="D253" s="18" t="str">
        <f>VLOOKUP(C253,Orçamento!N:O,2,0)</f>
        <v>Canaleta concreto estrutural - Fbk 18,0 MPa - Tipo `U`: 14x19x34 - (NBR 6136)</v>
      </c>
      <c r="E253" s="22" t="str">
        <f>VLOOKUP(C253,Orçamento!N:Q,4,0)</f>
        <v>un</v>
      </c>
      <c r="F253" s="19" cm="1">
        <f t="array" ref="F253">SUM(IF(Orçamento!$K$5:$K$5190="",IF(Orçamento!$N$5:$N$5190=$C253,Orçamento!$R$5:$R$5190)))</f>
        <v>2111.9354619999999</v>
      </c>
      <c r="G253" s="19">
        <f t="shared" si="3"/>
        <v>7.59</v>
      </c>
      <c r="H253" s="19" cm="1">
        <f t="array" ref="H253">SUM(IF(Orçamento!$K$5:$K$5190="",IF(Orçamento!$N$5:$N$5190=$C253,Orçamento!$T$5:$T$5190)))</f>
        <v>16029.59015658</v>
      </c>
      <c r="K253"/>
    </row>
    <row r="254" spans="2:13" ht="16.5" customHeight="1">
      <c r="B254" s="18">
        <f>IF(_xlfn.IFNA(MATCH($C254&amp;" - Mapa",Orçamento!$J$6:$J$5399,),0)&gt;0,MAX($B$2:B253)+1,0)</f>
        <v>0</v>
      </c>
      <c r="C254" s="18" t="s">
        <v>3969</v>
      </c>
      <c r="D254" s="18" t="str">
        <f>VLOOKUP(C254,Orçamento!N:O,2,0)</f>
        <v>Canaleta concreto estrutural - Fbk 18,0 MPa - Tipo `U`: 14x19x39 - (NBR 6136)</v>
      </c>
      <c r="E254" s="22" t="str">
        <f>VLOOKUP(C254,Orçamento!N:Q,4,0)</f>
        <v>un</v>
      </c>
      <c r="F254" s="19" cm="1">
        <f t="array" ref="F254">SUM(IF(Orçamento!$K$5:$K$5190="",IF(Orçamento!$N$5:$N$5190=$C254,Orçamento!$R$5:$R$5190)))</f>
        <v>4762.2300189999996</v>
      </c>
      <c r="G254" s="19">
        <f t="shared" si="3"/>
        <v>7.17</v>
      </c>
      <c r="H254" s="19" cm="1">
        <f t="array" ref="H254">SUM(IF(Orçamento!$K$5:$K$5190="",IF(Orçamento!$N$5:$N$5190=$C254,Orçamento!$T$5:$T$5190)))</f>
        <v>34145.189236229999</v>
      </c>
      <c r="K254" s="585"/>
      <c r="M254" s="21"/>
    </row>
    <row r="255" spans="2:13" ht="16.5" customHeight="1">
      <c r="B255" s="18">
        <f>IF(_xlfn.IFNA(MATCH($C255&amp;" - Mapa",Orçamento!$J$6:$J$5399,),0)&gt;0,MAX($B$2:B254)+1,0)</f>
        <v>0</v>
      </c>
      <c r="C255" s="18" t="s">
        <v>924</v>
      </c>
      <c r="D255" s="18" t="str">
        <f>VLOOKUP(C255,Orçamento!N:O,2,0)</f>
        <v>Canaleta concreto estrutural - Fbk 20,0 MPa - Tipo `U`: 14x19x19 - (NBR 6136)</v>
      </c>
      <c r="E255" s="22" t="str">
        <f>VLOOKUP(C255,Orçamento!N:Q,4,0)</f>
        <v>un</v>
      </c>
      <c r="F255" s="19" cm="1">
        <f t="array" ref="F255">SUM(IF(Orçamento!$K$5:$K$5190="",IF(Orçamento!$N$5:$N$5190=$C255,Orçamento!$R$5:$R$5190)))</f>
        <v>1420.0307399999999</v>
      </c>
      <c r="G255" s="19">
        <f t="shared" si="3"/>
        <v>3.7299999999999995</v>
      </c>
      <c r="H255" s="19" cm="1">
        <f t="array" ref="H255">SUM(IF(Orçamento!$K$5:$K$5190="",IF(Orçamento!$N$5:$N$5190=$C255,Orçamento!$T$5:$T$5190)))</f>
        <v>5296.7146601999993</v>
      </c>
      <c r="K255"/>
    </row>
    <row r="256" spans="2:13" ht="16.5" customHeight="1">
      <c r="B256" s="18">
        <f>IF(_xlfn.IFNA(MATCH($C256&amp;" - Mapa",Orçamento!$J$6:$J$5399,),0)&gt;0,MAX($B$2:B255)+1,0)</f>
        <v>0</v>
      </c>
      <c r="C256" s="23" t="s">
        <v>3970</v>
      </c>
      <c r="D256" s="18" t="str">
        <f>VLOOKUP(C256,Orçamento!N:O,2,0)</f>
        <v>Canaleta concreto estrutural - Fbk 20,0 MPa - Tipo `U`: 14x19x34 - (NBR 6136)</v>
      </c>
      <c r="E256" s="22" t="str">
        <f>VLOOKUP(C256,Orçamento!N:Q,4,0)</f>
        <v>un</v>
      </c>
      <c r="F256" s="19" cm="1">
        <f t="array" ref="F256">SUM(IF(Orçamento!$K$5:$K$5190="",IF(Orçamento!$N$5:$N$5190=$C256,Orçamento!$R$5:$R$5190)))</f>
        <v>2069.1824449999999</v>
      </c>
      <c r="G256" s="19">
        <f t="shared" si="3"/>
        <v>7.96</v>
      </c>
      <c r="H256" s="19" cm="1">
        <f t="array" ref="H256">SUM(IF(Orçamento!$K$5:$K$5190="",IF(Orçamento!$N$5:$N$5190=$C256,Orçamento!$T$5:$T$5190)))</f>
        <v>16470.692262199998</v>
      </c>
      <c r="K256" s="585"/>
    </row>
    <row r="257" spans="2:11" ht="16.5" customHeight="1">
      <c r="B257" s="18">
        <f>IF(_xlfn.IFNA(MATCH($C257&amp;" - Mapa",Orçamento!$J$6:$J$5399,),0)&gt;0,MAX($B$2:B256)+1,0)</f>
        <v>0</v>
      </c>
      <c r="C257" s="18" t="s">
        <v>3971</v>
      </c>
      <c r="D257" s="18" t="str">
        <f>VLOOKUP(C257,Orçamento!N:O,2,0)</f>
        <v>Canaleta concreto estrutural - Fbk 20,0 MPa - Tipo `U`: 14x19x39 - (NBR 6136)</v>
      </c>
      <c r="E257" s="22" t="str">
        <f>VLOOKUP(C257,Orçamento!N:Q,4,0)</f>
        <v>un</v>
      </c>
      <c r="F257" s="19" cm="1">
        <f t="array" ref="F257">SUM(IF(Orçamento!$K$5:$K$5190="",IF(Orçamento!$N$5:$N$5190=$C257,Orçamento!$R$5:$R$5190)))</f>
        <v>4665.8256979999996</v>
      </c>
      <c r="G257" s="19">
        <f t="shared" si="3"/>
        <v>7.9600000000000009</v>
      </c>
      <c r="H257" s="19" cm="1">
        <f t="array" ref="H257">SUM(IF(Orçamento!$K$5:$K$5190="",IF(Orçamento!$N$5:$N$5190=$C257,Orçamento!$T$5:$T$5190)))</f>
        <v>37139.97255608</v>
      </c>
      <c r="K257" s="177"/>
    </row>
    <row r="258" spans="2:11" ht="16.5" customHeight="1">
      <c r="B258" s="18">
        <f>IF(_xlfn.IFNA(MATCH($C258&amp;" - Mapa",Orçamento!$J$6:$J$5399,),0)&gt;0,MAX($B$2:B257)+1,0)</f>
        <v>0</v>
      </c>
      <c r="C258" s="18" t="s">
        <v>3929</v>
      </c>
      <c r="D258" s="18" t="str">
        <f>VLOOKUP(C258,Orçamento!N:O,2,0)</f>
        <v>Canaleta meia cana pré-moldada em concreto - Ø20x100cm - (NBR 9062)</v>
      </c>
      <c r="E258" s="22" t="str">
        <f>VLOOKUP(C258,Orçamento!N:Q,4,0)</f>
        <v>un</v>
      </c>
      <c r="F258" s="19" cm="1">
        <f t="array" ref="F258">SUM(IF(Orçamento!$K$5:$K$5190="",IF(Orçamento!$N$5:$N$5190=$C258,Orçamento!$R$5:$R$5190)))</f>
        <v>160.4</v>
      </c>
      <c r="G258" s="19">
        <f t="shared" si="3"/>
        <v>13.701000000000001</v>
      </c>
      <c r="H258" s="19" cm="1">
        <f t="array" ref="H258">SUM(IF(Orçamento!$K$5:$K$5190="",IF(Orçamento!$N$5:$N$5190=$C258,Orçamento!$T$5:$T$5190)))</f>
        <v>2197.6404000000002</v>
      </c>
      <c r="K258"/>
    </row>
    <row r="259" spans="2:11" ht="16.5" customHeight="1">
      <c r="B259" s="18">
        <f>IF(_xlfn.IFNA(MATCH($C259&amp;" - Mapa",Orçamento!$J$6:$J$5399,),0)&gt;0,MAX($B$2:B258)+1,0)</f>
        <v>0</v>
      </c>
      <c r="C259" s="18" t="s">
        <v>2860</v>
      </c>
      <c r="D259" s="18" t="str">
        <f>VLOOKUP(C259,Orçamento!N:O,2,0)</f>
        <v>Canaleta meia cana pré-moldada em concreto - Ø30x100cm - (NBR 9062)</v>
      </c>
      <c r="E259" s="22" t="str">
        <f>VLOOKUP(C259,Orçamento!N:Q,4,0)</f>
        <v>un</v>
      </c>
      <c r="F259" s="19" cm="1">
        <f t="array" ref="F259">SUM(IF(Orçamento!$K$5:$K$5190="",IF(Orçamento!$N$5:$N$5190=$C259,Orçamento!$R$5:$R$5190)))</f>
        <v>31.1325</v>
      </c>
      <c r="G259" s="19">
        <f t="shared" ref="G259:G322" si="4">IF(F259=0,0,H259/F259)</f>
        <v>50</v>
      </c>
      <c r="H259" s="19" cm="1">
        <f t="array" ref="H259">SUM(IF(Orçamento!$K$5:$K$5190="",IF(Orçamento!$N$5:$N$5190=$C259,Orçamento!$T$5:$T$5190)))</f>
        <v>1556.625</v>
      </c>
      <c r="K259" s="585"/>
    </row>
    <row r="260" spans="2:11" ht="16.5" customHeight="1">
      <c r="B260" s="18">
        <f>IF(_xlfn.IFNA(MATCH($C260&amp;" - Mapa",Orçamento!$J$6:$J$5399,),0)&gt;0,MAX($B$2:B259)+1,0)</f>
        <v>0</v>
      </c>
      <c r="C260" s="18" t="s">
        <v>1111</v>
      </c>
      <c r="D260" s="18" t="str">
        <f>VLOOKUP(C260,Orçamento!N:O,2,0)</f>
        <v>Cantoneira de PVC para azulejo 16mm</v>
      </c>
      <c r="E260" s="22" t="str">
        <f>VLOOKUP(C260,Orçamento!N:Q,4,0)</f>
        <v>m</v>
      </c>
      <c r="F260" s="19" cm="1">
        <f t="array" ref="F260">SUM(IF(Orçamento!$K$5:$K$5190="",IF(Orçamento!$N$5:$N$5190=$C260,Orçamento!$R$5:$R$5190)))</f>
        <v>2214</v>
      </c>
      <c r="G260" s="19">
        <f t="shared" si="4"/>
        <v>6</v>
      </c>
      <c r="H260" s="19" cm="1">
        <f t="array" ref="H260">SUM(IF(Orçamento!$K$5:$K$5190="",IF(Orçamento!$N$5:$N$5190=$C260,Orçamento!$T$5:$T$5190)))</f>
        <v>13284</v>
      </c>
      <c r="K260" s="177"/>
    </row>
    <row r="261" spans="2:11" ht="16.5" customHeight="1">
      <c r="B261" s="18">
        <f>IF(_xlfn.IFNA(MATCH($C261&amp;" - Mapa",Orçamento!$J$6:$J$5399,),0)&gt;0,MAX($B$2:B260)+1,0)</f>
        <v>0</v>
      </c>
      <c r="C261" s="18" t="s">
        <v>1150</v>
      </c>
      <c r="D261" s="18" t="str">
        <f>VLOOKUP(C261,Orçamento!N:O,2,0)</f>
        <v>Cantoneira ferro 30x 25cm - (NBR 6359)</v>
      </c>
      <c r="E261" s="22" t="str">
        <f>VLOOKUP(C261,Orçamento!N:Q,4,0)</f>
        <v>un</v>
      </c>
      <c r="F261" s="19" cm="1">
        <f t="array" ref="F261">SUM(IF(Orçamento!$K$5:$K$5190="",IF(Orçamento!$N$5:$N$5190=$C261,Orçamento!$R$5:$R$5190)))</f>
        <v>1484</v>
      </c>
      <c r="G261" s="19">
        <f t="shared" si="4"/>
        <v>18</v>
      </c>
      <c r="H261" s="19" cm="1">
        <f t="array" ref="H261">SUM(IF(Orçamento!$K$5:$K$5190="",IF(Orçamento!$N$5:$N$5190=$C261,Orçamento!$T$5:$T$5190)))</f>
        <v>26712</v>
      </c>
      <c r="K261"/>
    </row>
    <row r="262" spans="2:11" ht="16.5" customHeight="1">
      <c r="B262" s="18">
        <f>IF(_xlfn.IFNA(MATCH($C262&amp;" - Mapa",Orçamento!$J$6:$J$5399,),0)&gt;0,MAX($B$2:B261)+1,0)</f>
        <v>0</v>
      </c>
      <c r="C262" s="18" t="s">
        <v>1146</v>
      </c>
      <c r="D262" s="18" t="str">
        <f>VLOOKUP(C262,Orçamento!N:O,2,0)</f>
        <v>Carenagem de plástico com fixação por velcro - 45x25x13cm (HxLxP)</v>
      </c>
      <c r="E262" s="22" t="str">
        <f>VLOOKUP(C262,Orçamento!N:Q,4,0)</f>
        <v>un</v>
      </c>
      <c r="F262" s="19" cm="1">
        <f t="array" ref="F262">SUM(IF(Orçamento!$K$5:$K$5190="",IF(Orçamento!$N$5:$N$5190=$C262,Orçamento!$R$5:$R$5190)))</f>
        <v>373</v>
      </c>
      <c r="G262" s="19">
        <f t="shared" si="4"/>
        <v>50</v>
      </c>
      <c r="H262" s="19" cm="1">
        <f t="array" ref="H262">SUM(IF(Orçamento!$K$5:$K$5190="",IF(Orçamento!$N$5:$N$5190=$C262,Orçamento!$T$5:$T$5190)))</f>
        <v>18650</v>
      </c>
      <c r="K262" s="177"/>
    </row>
    <row r="263" spans="2:11" ht="16.5" customHeight="1">
      <c r="B263" s="18">
        <f>IF(_xlfn.IFNA(MATCH($C263&amp;" - Mapa",Orçamento!$J$6:$J$5399,),0)&gt;0,MAX($B$2:B262)+1,0)</f>
        <v>0</v>
      </c>
      <c r="C263" s="18" t="s">
        <v>1573</v>
      </c>
      <c r="D263" s="18" t="str">
        <f>VLOOKUP(C263,Orçamento!N:O,2,0)</f>
        <v>Carenagem de plástico com fixação por velcro - 70x35x15cm (HxLxP)</v>
      </c>
      <c r="E263" s="22" t="str">
        <f>VLOOKUP(C263,Orçamento!N:Q,4,0)</f>
        <v>un</v>
      </c>
      <c r="F263" s="19" cm="1">
        <f t="array" ref="F263">SUM(IF(Orçamento!$K$5:$K$5190="",IF(Orçamento!$N$5:$N$5190=$C263,Orçamento!$R$5:$R$5190)))</f>
        <v>23</v>
      </c>
      <c r="G263" s="19">
        <f t="shared" si="4"/>
        <v>68</v>
      </c>
      <c r="H263" s="19" cm="1">
        <f t="array" ref="H263">SUM(IF(Orçamento!$K$5:$K$5190="",IF(Orçamento!$N$5:$N$5190=$C263,Orçamento!$T$5:$T$5190)))</f>
        <v>1564</v>
      </c>
      <c r="K263"/>
    </row>
    <row r="264" spans="2:11" ht="16.5" customHeight="1">
      <c r="B264" s="18">
        <f>IF(_xlfn.IFNA(MATCH($C264&amp;" - Mapa",Orçamento!$J$6:$J$5399,),0)&gt;0,MAX($B$2:B263)+1,0)</f>
        <v>0</v>
      </c>
      <c r="C264" s="18" t="s">
        <v>3034</v>
      </c>
      <c r="D264" s="18" t="str">
        <f>VLOOKUP(C264,Orçamento!N:O,2,0)</f>
        <v>Carpinteiro (Salario, Encargos Sociais, Refeição e Transporte)</v>
      </c>
      <c r="E264" s="22" t="str">
        <f>VLOOKUP(C264,Orçamento!N:Q,4,0)</f>
        <v xml:space="preserve">un </v>
      </c>
      <c r="F264" s="19" cm="1">
        <f t="array" ref="F264">SUM(IF(Orçamento!$K$5:$K$5190="",IF(Orçamento!$N$5:$N$5190=$C264,Orçamento!$R$5:$R$5190)))</f>
        <v>9</v>
      </c>
      <c r="G264" s="19">
        <f t="shared" si="4"/>
        <v>4645.3520552387408</v>
      </c>
      <c r="H264" s="19" cm="1">
        <f t="array" ref="H264">SUM(IF(Orçamento!$K$5:$K$5190="",IF(Orçamento!$N$5:$N$5190=$C264,Orçamento!$T$5:$T$5190)))</f>
        <v>41808.168497148668</v>
      </c>
      <c r="K264"/>
    </row>
    <row r="265" spans="2:11" ht="16.5" customHeight="1">
      <c r="B265" s="18">
        <f>IF(_xlfn.IFNA(MATCH($C265&amp;" - Mapa",Orçamento!$J$6:$J$5399,),0)&gt;0,MAX($B$2:B264)+1,0)</f>
        <v>0</v>
      </c>
      <c r="C265" s="18" t="s">
        <v>1606</v>
      </c>
      <c r="D265" s="18" t="str">
        <f>VLOOKUP(C265,Orçamento!N:O,2,0)</f>
        <v>Carrinho de mão reforçado em cantoneira  80l</v>
      </c>
      <c r="E265" s="22" t="str">
        <f>VLOOKUP(C265,Orçamento!N:Q,4,0)</f>
        <v>un</v>
      </c>
      <c r="F265" s="19" cm="1">
        <f t="array" ref="F265">SUM(IF(Orçamento!$K$5:$K$5190="",IF(Orçamento!$N$5:$N$5190=$C265,Orçamento!$R$5:$R$5190)))</f>
        <v>7</v>
      </c>
      <c r="G265" s="19">
        <f t="shared" si="4"/>
        <v>650</v>
      </c>
      <c r="H265" s="19" cm="1">
        <f t="array" ref="H265">SUM(IF(Orçamento!$K$5:$K$5190="",IF(Orçamento!$N$5:$N$5190=$C265,Orçamento!$T$5:$T$5190)))</f>
        <v>4550</v>
      </c>
      <c r="K265"/>
    </row>
    <row r="266" spans="2:11" ht="16.5" customHeight="1">
      <c r="B266" s="18">
        <f>IF(_xlfn.IFNA(MATCH($C266&amp;" - Mapa",Orçamento!$J$6:$J$5399,),0)&gt;0,MAX($B$2:B265)+1,0)</f>
        <v>0</v>
      </c>
      <c r="C266" s="18" t="s">
        <v>1095</v>
      </c>
      <c r="D266" s="18" t="str">
        <f>VLOOKUP(C266,Orçamento!N:O,2,0)</f>
        <v>Cerâmica branca 45x45cm absorção de água: 6% a 10%, coef. atrito: &gt;=0,4, expansão por umidade: &lt;=0,6mm, res. a manchas: &gt;=3, resistência química: B, PEI IV, escala mohs: 3 (NBR 13818 - NBR 15575)</v>
      </c>
      <c r="E266" s="22" t="str">
        <f>VLOOKUP(C266,Orçamento!N:Q,4,0)</f>
        <v>m²</v>
      </c>
      <c r="F266" s="19" cm="1">
        <f t="array" ref="F266">SUM(IF(Orçamento!$K$5:$K$5190="",IF(Orçamento!$N$5:$N$5190=$C266,Orçamento!$R$5:$R$5190)))</f>
        <v>1587.0084999999999</v>
      </c>
      <c r="G266" s="19">
        <f t="shared" si="4"/>
        <v>28</v>
      </c>
      <c r="H266" s="19" cm="1">
        <f t="array" ref="H266">SUM(IF(Orçamento!$K$5:$K$5190="",IF(Orçamento!$N$5:$N$5190=$C266,Orçamento!$T$5:$T$5190)))</f>
        <v>44436.237999999998</v>
      </c>
      <c r="K266"/>
    </row>
    <row r="267" spans="2:11" ht="16.5" customHeight="1">
      <c r="B267" s="18">
        <f>IF(_xlfn.IFNA(MATCH($C267&amp;" - Mapa",Orçamento!$J$6:$J$5399,),0)&gt;0,MAX($B$2:B266)+1,0)</f>
        <v>0</v>
      </c>
      <c r="C267" s="18" t="s">
        <v>4083</v>
      </c>
      <c r="D267" s="18" t="str">
        <f>VLOOKUP(C267,Orçamento!N:O,2,0)</f>
        <v>Cerâmica branca 60x60cm Absorção de Água:0,5 a 3,0 Atrito: 0,5 Expansão por umidade:0,5mm Resistência a manchas:3 Resistência química: B PEI IV, Mohs: 3 (NBR 13818 - NBR 15575)</v>
      </c>
      <c r="E267" s="22" t="str">
        <f>VLOOKUP(C267,Orçamento!N:Q,4,0)</f>
        <v>m²</v>
      </c>
      <c r="F267" s="19" cm="1">
        <f t="array" ref="F267">SUM(IF(Orçamento!$K$5:$K$5190="",IF(Orçamento!$N$5:$N$5190=$C267,Orçamento!$R$5:$R$5190)))</f>
        <v>74.876999999999995</v>
      </c>
      <c r="G267" s="19">
        <f t="shared" si="4"/>
        <v>23.85</v>
      </c>
      <c r="H267" s="19" cm="1">
        <f t="array" ref="H267">SUM(IF(Orçamento!$K$5:$K$5190="",IF(Orçamento!$N$5:$N$5190=$C267,Orçamento!$T$5:$T$5190)))</f>
        <v>1785.81645</v>
      </c>
      <c r="K267" s="177"/>
    </row>
    <row r="268" spans="2:11" ht="16.5" customHeight="1">
      <c r="B268" s="18">
        <f>IF(_xlfn.IFNA(MATCH($C268&amp;" - Mapa",Orçamento!$J$6:$J$5399,),0)&gt;0,MAX($B$2:B267)+1,0)</f>
        <v>0</v>
      </c>
      <c r="C268" s="18" t="s">
        <v>4000</v>
      </c>
      <c r="D268" s="18" t="str">
        <f>VLOOKUP(C268,Orçamento!N:O,2,0)</f>
        <v>Cerâmica branco 30x40cm absorção de água: 10%, coef. Atrito: &gt;=0,2, expansão por umidade: &lt;=0,6mm, res. A manchas: A, resistência química: A, escala mohs: 3 - (NBR 13818 - NBR 15575)</v>
      </c>
      <c r="E268" s="22" t="str">
        <f>VLOOKUP(C268,Orçamento!N:Q,4,0)</f>
        <v>m²</v>
      </c>
      <c r="F268" s="19" cm="1">
        <f t="array" ref="F268">SUM(IF(Orçamento!$K$5:$K$5190="",IF(Orçamento!$N$5:$N$5190=$C268,Orçamento!$R$5:$R$5190)))</f>
        <v>3098.48803</v>
      </c>
      <c r="G268" s="19">
        <f t="shared" si="4"/>
        <v>28</v>
      </c>
      <c r="H268" s="19" cm="1">
        <f t="array" ref="H268">SUM(IF(Orçamento!$K$5:$K$5190="",IF(Orçamento!$N$5:$N$5190=$C268,Orçamento!$T$5:$T$5190)))</f>
        <v>86757.664839999998</v>
      </c>
      <c r="K268" s="177"/>
    </row>
    <row r="269" spans="2:11" ht="16.5" customHeight="1">
      <c r="B269" s="18">
        <f>IF(_xlfn.IFNA(MATCH($C269&amp;" - Mapa",Orçamento!$J$6:$J$5399,),0)&gt;0,MAX($B$2:B268)+1,0)</f>
        <v>0</v>
      </c>
      <c r="C269" s="18" t="s">
        <v>263</v>
      </c>
      <c r="D269" s="18" t="str">
        <f>VLOOKUP(C269,Orçamento!N:O,2,0)</f>
        <v>Cerâmica cinza 45x45cm absorção de água: 6% a 10%, coef. atrito: &gt;=0,4, expansão por umidade: &lt;=0,6mm, res. a manchas: &gt;=3, resistência química: B, PEI IV, escala mohs: 3 (NBR 13818 - NBR 15575)</v>
      </c>
      <c r="E269" s="22" t="str">
        <f>VLOOKUP(C269,Orçamento!N:Q,4,0)</f>
        <v>m²</v>
      </c>
      <c r="F269" s="19" cm="1">
        <f t="array" ref="F269">SUM(IF(Orçamento!$K$5:$K$5190="",IF(Orçamento!$N$5:$N$5190=$C269,Orçamento!$R$5:$R$5190)))</f>
        <v>3336.3330000000001</v>
      </c>
      <c r="G269" s="19">
        <f t="shared" si="4"/>
        <v>28</v>
      </c>
      <c r="H269" s="19" cm="1">
        <f t="array" ref="H269">SUM(IF(Orçamento!$K$5:$K$5190="",IF(Orçamento!$N$5:$N$5190=$C269,Orçamento!$T$5:$T$5190)))</f>
        <v>93417.324000000008</v>
      </c>
      <c r="K269"/>
    </row>
    <row r="270" spans="2:11" ht="16.5" customHeight="1">
      <c r="B270" s="18">
        <f>IF(_xlfn.IFNA(MATCH($C270&amp;" - Mapa",Orçamento!$J$6:$J$5399,),0)&gt;0,MAX($B$2:B269)+1,0)</f>
        <v>0</v>
      </c>
      <c r="C270" s="18" t="s">
        <v>2891</v>
      </c>
      <c r="D270" s="18" t="str">
        <f>VLOOKUP(C270,Orçamento!N:O,2,0)</f>
        <v>Cerâmica cinza 60x60 absorção de água:&lt;=0,5, coef. atrito: =0,5, expansão por umidade: &lt;=0,3mm, res. a manchas: 4, resistência química: B, PEI VI, escala mohs:3 - (NBR 13818 - NBR 15575)</v>
      </c>
      <c r="E270" s="22" t="str">
        <f>VLOOKUP(C270,Orçamento!N:Q,4,0)</f>
        <v>m²</v>
      </c>
      <c r="F270" s="19" cm="1">
        <f t="array" ref="F270">SUM(IF(Orçamento!$K$5:$K$5190="",IF(Orçamento!$N$5:$N$5190=$C270,Orçamento!$R$5:$R$5190)))</f>
        <v>3.2141999999999999</v>
      </c>
      <c r="G270" s="19">
        <f t="shared" si="4"/>
        <v>21.75</v>
      </c>
      <c r="H270" s="19" cm="1">
        <f t="array" ref="H270">SUM(IF(Orçamento!$K$5:$K$5190="",IF(Orçamento!$N$5:$N$5190=$C270,Orçamento!$T$5:$T$5190)))</f>
        <v>69.908850000000001</v>
      </c>
      <c r="K270"/>
    </row>
    <row r="271" spans="2:11" ht="16.5" customHeight="1">
      <c r="B271" s="18">
        <f>IF(_xlfn.IFNA(MATCH($C271&amp;" - Mapa",Orçamento!$J$6:$J$5399,),0)&gt;0,MAX($B$2:B270)+1,0)</f>
        <v>0</v>
      </c>
      <c r="C271" s="18" t="s">
        <v>3993</v>
      </c>
      <c r="D271" s="18" t="str">
        <f>VLOOKUP(C271,Orçamento!N:O,2,0)</f>
        <v>Cerâmica cinza granilhado 45x45cm absorção de água: 6% a 10%, coef. atrito: &gt;=0,4, expansão por umidade: &lt;=0,6mm, res. a manchas: &gt;=3, resistência química: B, PEI IV, escala mohs: 3 (NBR 13818 - NBR 15575)</v>
      </c>
      <c r="E271" s="22" t="str">
        <f>VLOOKUP(C271,Orçamento!N:Q,4,0)</f>
        <v>m²</v>
      </c>
      <c r="F271" s="19" cm="1">
        <f t="array" ref="F271">SUM(IF(Orçamento!$K$5:$K$5190="",IF(Orçamento!$N$5:$N$5190=$C271,Orçamento!$R$5:$R$5190)))</f>
        <v>3507.916929</v>
      </c>
      <c r="G271" s="19">
        <f t="shared" si="4"/>
        <v>28</v>
      </c>
      <c r="H271" s="19" cm="1">
        <f t="array" ref="H271">SUM(IF(Orçamento!$K$5:$K$5190="",IF(Orçamento!$N$5:$N$5190=$C271,Orçamento!$T$5:$T$5190)))</f>
        <v>98221.674012000003</v>
      </c>
      <c r="K271"/>
    </row>
    <row r="272" spans="2:11" ht="16.5" customHeight="1">
      <c r="B272" s="18">
        <f>IF(_xlfn.IFNA(MATCH($C272&amp;" - Mapa",Orçamento!$J$6:$J$5399,),0)&gt;0,MAX($B$2:B271)+1,0)</f>
        <v>0</v>
      </c>
      <c r="C272" s="18" t="s">
        <v>2926</v>
      </c>
      <c r="D272" s="18" t="str">
        <f>VLOOKUP(C272,Orçamento!N:O,2,0)</f>
        <v>Cerâmica porcelanato imitando madeira 20x120cm absorção de água: 0,5%, coef. atrito: &gt;=0,4, expansão por umidade: &lt;=0,1mm, res. a manchas: &gt;=5, resistência química: B, PEI IV, escala mohs: 3 (NBR 13818 - NBR 15575)</v>
      </c>
      <c r="E272" s="22" t="str">
        <f>VLOOKUP(C272,Orçamento!N:Q,4,0)</f>
        <v>m²</v>
      </c>
      <c r="F272" s="19" cm="1">
        <f t="array" ref="F272">SUM(IF(Orçamento!$K$5:$K$5190="",IF(Orçamento!$N$5:$N$5190=$C272,Orçamento!$R$5:$R$5190)))</f>
        <v>61.103900000000003</v>
      </c>
      <c r="G272" s="19">
        <f t="shared" si="4"/>
        <v>120</v>
      </c>
      <c r="H272" s="19" cm="1">
        <f t="array" ref="H272">SUM(IF(Orçamento!$K$5:$K$5190="",IF(Orçamento!$N$5:$N$5190=$C272,Orçamento!$T$5:$T$5190)))</f>
        <v>7332.4680000000008</v>
      </c>
      <c r="K272"/>
    </row>
    <row r="273" spans="2:13" ht="16.5" customHeight="1">
      <c r="B273" s="18">
        <f>IF(_xlfn.IFNA(MATCH($C273&amp;" - Mapa",Orçamento!$J$6:$J$5399,),0)&gt;0,MAX($B$2:B272)+1,0)</f>
        <v>0</v>
      </c>
      <c r="C273" s="18" t="s">
        <v>2923</v>
      </c>
      <c r="D273" s="18" t="str">
        <f>VLOOKUP(C273,Orçamento!N:O,2,0)</f>
        <v>Cerâmica porcelanato imitando madeira 25x105cm absorção de água: 0,5%, coef. atrito: &gt;=0,4, expansão por umidade: &lt;=0,15mm, res. a manchas: &gt;=3, resistência química: GA e GLB, PEI IV, escala mohs: 3 (NBR 13818 - NBR 15575)</v>
      </c>
      <c r="E273" s="22" t="str">
        <f>VLOOKUP(C273,Orçamento!N:Q,4,0)</f>
        <v>m²</v>
      </c>
      <c r="F273" s="19" cm="1">
        <f t="array" ref="F273">SUM(IF(Orçamento!$K$5:$K$5190="",IF(Orçamento!$N$5:$N$5190=$C273,Orçamento!$R$5:$R$5190)))</f>
        <v>35.64</v>
      </c>
      <c r="G273" s="19">
        <f t="shared" si="4"/>
        <v>179.99999999999997</v>
      </c>
      <c r="H273" s="19" cm="1">
        <f t="array" ref="H273">SUM(IF(Orçamento!$K$5:$K$5190="",IF(Orçamento!$N$5:$N$5190=$C273,Orçamento!$T$5:$T$5190)))</f>
        <v>6415.1999999999989</v>
      </c>
      <c r="K273" s="585"/>
      <c r="M273" s="21"/>
    </row>
    <row r="274" spans="2:13" ht="16.5" customHeight="1">
      <c r="B274" s="18">
        <f>IF(_xlfn.IFNA(MATCH($C274&amp;" - Mapa",Orçamento!$J$6:$J$5399,),0)&gt;0,MAX($B$2:B273)+1,0)</f>
        <v>0</v>
      </c>
      <c r="C274" s="18" t="s">
        <v>747</v>
      </c>
      <c r="D274" s="18" t="str">
        <f>VLOOKUP(C274,Orçamento!N:O,2,0)</f>
        <v>Chapa compensado plastificado 220x110x18mm - (NBR 1954)</v>
      </c>
      <c r="E274" s="22" t="str">
        <f>VLOOKUP(C274,Orçamento!N:Q,4,0)</f>
        <v>un</v>
      </c>
      <c r="F274" s="19" cm="1">
        <f t="array" ref="F274">SUM(IF(Orçamento!$K$5:$K$5190="",IF(Orçamento!$N$5:$N$5190=$C274,Orçamento!$R$5:$R$5190)))</f>
        <v>56.992460000000008</v>
      </c>
      <c r="G274" s="19">
        <f t="shared" si="4"/>
        <v>130</v>
      </c>
      <c r="H274" s="19" cm="1">
        <f t="array" ref="H274">SUM(IF(Orçamento!$K$5:$K$5190="",IF(Orçamento!$N$5:$N$5190=$C274,Orçamento!$T$5:$T$5190)))</f>
        <v>7409.0198000000009</v>
      </c>
      <c r="K274"/>
    </row>
    <row r="275" spans="2:13" ht="16.5" customHeight="1">
      <c r="B275" s="18">
        <f>IF(_xlfn.IFNA(MATCH($C275&amp;" - Mapa",Orçamento!$J$6:$J$5399,),0)&gt;0,MAX($B$2:B274)+1,0)</f>
        <v>0</v>
      </c>
      <c r="C275" s="18" t="s">
        <v>312</v>
      </c>
      <c r="D275" s="18" t="str">
        <f>VLOOKUP(C275,Orçamento!N:O,2,0)</f>
        <v>Chapa compensado plastificado 244x122x18mm - (NBR 1954)</v>
      </c>
      <c r="E275" s="22" t="str">
        <f>VLOOKUP(C275,Orçamento!N:Q,4,0)</f>
        <v>un</v>
      </c>
      <c r="F275" s="19" cm="1">
        <f t="array" ref="F275">SUM(IF(Orçamento!$K$5:$K$5190="",IF(Orçamento!$N$5:$N$5190=$C275,Orçamento!$R$5:$R$5190)))</f>
        <v>12.332820999999999</v>
      </c>
      <c r="G275" s="19">
        <f t="shared" si="4"/>
        <v>285</v>
      </c>
      <c r="H275" s="19" cm="1">
        <f t="array" ref="H275">SUM(IF(Orçamento!$K$5:$K$5190="",IF(Orçamento!$N$5:$N$5190=$C275,Orçamento!$T$5:$T$5190)))</f>
        <v>3514.8539849999997</v>
      </c>
      <c r="K275"/>
    </row>
    <row r="276" spans="2:13" ht="16.5" customHeight="1">
      <c r="B276" s="18">
        <f>IF(_xlfn.IFNA(MATCH($C276&amp;" - Mapa",Orçamento!$J$6:$J$5399,),0)&gt;0,MAX($B$2:B275)+1,0)</f>
        <v>0</v>
      </c>
      <c r="C276" s="18" t="s">
        <v>421</v>
      </c>
      <c r="D276" s="18" t="str">
        <f>VLOOKUP(C276,Orçamento!N:O,2,0)</f>
        <v>Chapa compensado resinado cola fenólica 220x110x14mm - (NBR 1954)</v>
      </c>
      <c r="E276" s="22" t="str">
        <f>VLOOKUP(C276,Orçamento!N:Q,4,0)</f>
        <v>un</v>
      </c>
      <c r="F276" s="19" cm="1">
        <f t="array" ref="F276">SUM(IF(Orçamento!$K$5:$K$5190="",IF(Orçamento!$N$5:$N$5190=$C276,Orçamento!$R$5:$R$5190)))</f>
        <v>3.1886399999999999</v>
      </c>
      <c r="G276" s="19">
        <f t="shared" si="4"/>
        <v>90</v>
      </c>
      <c r="H276" s="19" cm="1">
        <f t="array" ref="H276">SUM(IF(Orçamento!$K$5:$K$5190="",IF(Orçamento!$N$5:$N$5190=$C276,Orçamento!$T$5:$T$5190)))</f>
        <v>286.9776</v>
      </c>
      <c r="K276" s="585"/>
      <c r="M276" s="21"/>
    </row>
    <row r="277" spans="2:13" ht="16.5" customHeight="1">
      <c r="B277" s="18">
        <f>IF(_xlfn.IFNA(MATCH($C277&amp;" - Mapa",Orçamento!$J$6:$J$5399,),0)&gt;0,MAX($B$2:B276)+1,0)</f>
        <v>0</v>
      </c>
      <c r="C277" s="23" t="s">
        <v>2994</v>
      </c>
      <c r="D277" s="18" t="str">
        <f>VLOOKUP(C277,Orçamento!N:O,2,0)</f>
        <v>Check-list de conclusão de obra</v>
      </c>
      <c r="E277" s="22" t="str">
        <f>VLOOKUP(C277,Orçamento!N:Q,4,0)</f>
        <v>vb</v>
      </c>
      <c r="F277" s="19" cm="1">
        <f t="array" ref="F277">SUM(IF(Orçamento!$K$5:$K$5190="",IF(Orçamento!$N$5:$N$5190=$C277,Orçamento!$R$5:$R$5190)))</f>
        <v>1</v>
      </c>
      <c r="G277" s="19">
        <f t="shared" si="4"/>
        <v>10000</v>
      </c>
      <c r="H277" s="19" cm="1">
        <f t="array" ref="H277">SUM(IF(Orçamento!$K$5:$K$5190="",IF(Orçamento!$N$5:$N$5190=$C277,Orçamento!$T$5:$T$5190)))</f>
        <v>10000</v>
      </c>
      <c r="K277" s="585"/>
      <c r="M277" s="21"/>
    </row>
    <row r="278" spans="2:13" ht="16.5" customHeight="1">
      <c r="B278" s="18">
        <f>IF(_xlfn.IFNA(MATCH($C278&amp;" - Mapa",Orçamento!$J$6:$J$5399,),0)&gt;0,MAX($B$2:B277)+1,0)</f>
        <v>0</v>
      </c>
      <c r="C278" s="18" t="s">
        <v>597</v>
      </c>
      <c r="D278" s="18" t="str">
        <f>VLOOKUP(C278,Orçamento!N:O,2,0)</f>
        <v>Chumbador modelo CBA 3/8` - (NBR 14918)</v>
      </c>
      <c r="E278" s="22" t="str">
        <f>VLOOKUP(C278,Orçamento!N:Q,4,0)</f>
        <v>un</v>
      </c>
      <c r="F278" s="19" cm="1">
        <f t="array" ref="F278">SUM(IF(Orçamento!$K$5:$K$5190="",IF(Orçamento!$N$5:$N$5190=$C278,Orçamento!$R$5:$R$5190)))</f>
        <v>72</v>
      </c>
      <c r="G278" s="19">
        <f t="shared" si="4"/>
        <v>2.5</v>
      </c>
      <c r="H278" s="19" cm="1">
        <f t="array" ref="H278">SUM(IF(Orçamento!$K$5:$K$5190="",IF(Orçamento!$N$5:$N$5190=$C278,Orçamento!$T$5:$T$5190)))</f>
        <v>180</v>
      </c>
      <c r="K278"/>
    </row>
    <row r="279" spans="2:13" ht="16.5" customHeight="1">
      <c r="B279" s="18">
        <f>IF(_xlfn.IFNA(MATCH($C279&amp;" - Mapa",Orçamento!$J$6:$J$5399,),0)&gt;0,MAX($B$2:B278)+1,0)</f>
        <v>0</v>
      </c>
      <c r="C279" s="18" t="s">
        <v>240</v>
      </c>
      <c r="D279" s="18" t="str">
        <f>VLOOKUP(C279,Orçamento!N:O,2,0)</f>
        <v>Cimento CP II-32 - (NBR 11578)</v>
      </c>
      <c r="E279" s="22" t="str">
        <f>VLOOKUP(C279,Orçamento!N:Q,4,0)</f>
        <v>kg</v>
      </c>
      <c r="F279" s="19" cm="1">
        <f t="array" ref="F279">SUM(IF(Orçamento!$K$5:$K$5190="",IF(Orçamento!$N$5:$N$5190=$C279,Orçamento!$R$5:$R$5190)))</f>
        <v>119561.82436039996</v>
      </c>
      <c r="G279" s="19">
        <f t="shared" si="4"/>
        <v>0.75000000000000022</v>
      </c>
      <c r="H279" s="19" cm="1">
        <f t="array" ref="H279">SUM(IF(Orçamento!$K$5:$K$5190="",IF(Orçamento!$N$5:$N$5190=$C279,Orçamento!$T$5:$T$5190)))</f>
        <v>89671.368270299994</v>
      </c>
      <c r="K279"/>
    </row>
    <row r="280" spans="2:13" ht="16.5" customHeight="1">
      <c r="B280" s="18">
        <f>IF(_xlfn.IFNA(MATCH($C280&amp;" - Mapa",Orçamento!$J$6:$J$5399,),0)&gt;0,MAX($B$2:B279)+1,0)</f>
        <v>0</v>
      </c>
      <c r="C280" s="23" t="s">
        <v>2846</v>
      </c>
      <c r="D280" s="18" t="str">
        <f>VLOOKUP(C280,Orçamento!N:O,2,0)</f>
        <v>Cimento CP III-32 - (NBR 5735)</v>
      </c>
      <c r="E280" s="22" t="str">
        <f>VLOOKUP(C280,Orçamento!N:Q,4,0)</f>
        <v>kg</v>
      </c>
      <c r="F280" s="19" cm="1">
        <f t="array" ref="F280">SUM(IF(Orçamento!$K$5:$K$5190="",IF(Orçamento!$N$5:$N$5190=$C280,Orçamento!$R$5:$R$5190)))</f>
        <v>76.36824</v>
      </c>
      <c r="G280" s="19">
        <f t="shared" si="4"/>
        <v>0.56000000000000005</v>
      </c>
      <c r="H280" s="19" cm="1">
        <f t="array" ref="H280">SUM(IF(Orçamento!$K$5:$K$5190="",IF(Orçamento!$N$5:$N$5190=$C280,Orçamento!$T$5:$T$5190)))</f>
        <v>42.766214400000003</v>
      </c>
      <c r="K280"/>
    </row>
    <row r="281" spans="2:13" ht="16.5" customHeight="1">
      <c r="B281" s="18">
        <f>IF(_xlfn.IFNA(MATCH($C281&amp;" - Mapa",Orçamento!$J$6:$J$5399,),0)&gt;0,MAX($B$2:B280)+1,0)</f>
        <v>0</v>
      </c>
      <c r="C281" s="18" t="s">
        <v>1540</v>
      </c>
      <c r="D281" s="18" t="str">
        <f>VLOOKUP(C281,Orçamento!N:O,2,0)</f>
        <v>Cola branca a base de copolímero acrilico para colagem de rodapé</v>
      </c>
      <c r="E281" s="22" t="str">
        <f>VLOOKUP(C281,Orçamento!N:Q,4,0)</f>
        <v>kg</v>
      </c>
      <c r="F281" s="19" cm="1">
        <f t="array" ref="F281">SUM(IF(Orçamento!$K$5:$K$5190="",IF(Orçamento!$N$5:$N$5190=$C281,Orçamento!$R$5:$R$5190)))</f>
        <v>1.0683199999999999</v>
      </c>
      <c r="G281" s="19">
        <f t="shared" si="4"/>
        <v>40.20000000000001</v>
      </c>
      <c r="H281" s="19" cm="1">
        <f t="array" ref="H281">SUM(IF(Orçamento!$K$5:$K$5190="",IF(Orçamento!$N$5:$N$5190=$C281,Orçamento!$T$5:$T$5190)))</f>
        <v>42.946464000000006</v>
      </c>
      <c r="K281"/>
    </row>
    <row r="282" spans="2:13" ht="16.5" customHeight="1">
      <c r="B282" s="18">
        <f>IF(_xlfn.IFNA(MATCH($C282&amp;" - Mapa",Orçamento!$J$6:$J$5399,),0)&gt;0,MAX($B$2:B281)+1,0)</f>
        <v>0</v>
      </c>
      <c r="C282" s="18" t="s">
        <v>1156</v>
      </c>
      <c r="D282" s="18" t="str">
        <f>VLOOKUP(C282,Orçamento!N:O,2,0)</f>
        <v>Colocação de bancada</v>
      </c>
      <c r="E282" s="22" t="str">
        <f>VLOOKUP(C282,Orçamento!N:Q,4,0)</f>
        <v>m²</v>
      </c>
      <c r="F282" s="19" cm="1">
        <f t="array" ref="F282">SUM(IF(Orçamento!$K$5:$K$5190="",IF(Orçamento!$N$5:$N$5190=$C282,Orçamento!$R$5:$R$5190)))</f>
        <v>348.95200000000006</v>
      </c>
      <c r="G282" s="19">
        <f t="shared" si="4"/>
        <v>120</v>
      </c>
      <c r="H282" s="19" cm="1">
        <f t="array" ref="H282">SUM(IF(Orçamento!$K$5:$K$5190="",IF(Orçamento!$N$5:$N$5190=$C282,Orçamento!$T$5:$T$5190)))</f>
        <v>41874.240000000005</v>
      </c>
      <c r="K282"/>
    </row>
    <row r="283" spans="2:13" ht="16.5" customHeight="1">
      <c r="B283" s="18">
        <f>IF(_xlfn.IFNA(MATCH($C283&amp;" - Mapa",Orçamento!$J$6:$J$5399,),0)&gt;0,MAX($B$2:B282)+1,0)</f>
        <v>0</v>
      </c>
      <c r="C283" s="18" t="s">
        <v>374</v>
      </c>
      <c r="D283" s="18" t="str">
        <f>VLOOKUP(C283,Orçamento!N:O,2,0)</f>
        <v>Colocação de tela galvanizada em fachada entre alvenaria e estrutura</v>
      </c>
      <c r="E283" s="22" t="str">
        <f>VLOOKUP(C283,Orçamento!N:Q,4,0)</f>
        <v>m</v>
      </c>
      <c r="F283" s="19" cm="1">
        <f t="array" ref="F283">SUM(IF(Orçamento!$K$5:$K$5190="",IF(Orçamento!$N$5:$N$5190=$C283,Orçamento!$R$5:$R$5190)))</f>
        <v>8398.74</v>
      </c>
      <c r="G283" s="19">
        <f t="shared" si="4"/>
        <v>6.5</v>
      </c>
      <c r="H283" s="19" cm="1">
        <f t="array" ref="H283">SUM(IF(Orçamento!$K$5:$K$5190="",IF(Orçamento!$N$5:$N$5190=$C283,Orçamento!$T$5:$T$5190)))</f>
        <v>54591.81</v>
      </c>
      <c r="K283" s="177"/>
    </row>
    <row r="284" spans="2:13" ht="16.5" customHeight="1">
      <c r="B284" s="18">
        <f>IF(_xlfn.IFNA(MATCH($C284&amp;" - Mapa",Orçamento!$J$6:$J$5399,),0)&gt;0,MAX($B$2:B283)+1,0)</f>
        <v>0</v>
      </c>
      <c r="C284" s="18" t="s">
        <v>3012</v>
      </c>
      <c r="D284" s="18" t="str">
        <f>VLOOKUP(C284,Orçamento!N:O,2,0)</f>
        <v>Combustível (Gestão) - Grande São Paulo</v>
      </c>
      <c r="E284" s="22" t="str">
        <f>VLOOKUP(C284,Orçamento!N:Q,4,0)</f>
        <v>vb</v>
      </c>
      <c r="F284" s="19" cm="1">
        <f t="array" ref="F284">SUM(IF(Orçamento!$K$5:$K$5190="",IF(Orçamento!$N$5:$N$5190=$C284,Orçamento!$R$5:$R$5190)))</f>
        <v>56</v>
      </c>
      <c r="G284" s="19">
        <f t="shared" si="4"/>
        <v>875</v>
      </c>
      <c r="H284" s="19" cm="1">
        <f t="array" ref="H284">SUM(IF(Orçamento!$K$5:$K$5190="",IF(Orçamento!$N$5:$N$5190=$C284,Orçamento!$T$5:$T$5190)))</f>
        <v>49000</v>
      </c>
      <c r="K284"/>
    </row>
    <row r="285" spans="2:13" ht="16.5" customHeight="1">
      <c r="B285" s="18">
        <f>IF(_xlfn.IFNA(MATCH($C285&amp;" - Mapa",Orçamento!$J$6:$J$5399,),0)&gt;0,MAX($B$2:B284)+1,0)</f>
        <v>0</v>
      </c>
      <c r="C285" s="18" t="s">
        <v>1691</v>
      </c>
      <c r="D285" s="18" t="str">
        <f>VLOOKUP(C285,Orçamento!N:O,2,0)</f>
        <v>Computador  All in One - Intel Pentium quad core - 4GB 500GB LCD 23,8`</v>
      </c>
      <c r="E285" s="22" t="str">
        <f>VLOOKUP(C285,Orçamento!N:Q,4,0)</f>
        <v>un</v>
      </c>
      <c r="F285" s="19" cm="1">
        <f t="array" ref="F285">SUM(IF(Orçamento!$K$5:$K$5190="",IF(Orçamento!$N$5:$N$5190=$C285,Orçamento!$R$5:$R$5190)))</f>
        <v>0</v>
      </c>
      <c r="G285" s="19">
        <f t="shared" si="4"/>
        <v>0</v>
      </c>
      <c r="H285" s="19" cm="1">
        <f t="array" ref="H285">SUM(IF(Orçamento!$K$5:$K$5190="",IF(Orçamento!$N$5:$N$5190=$C285,Orçamento!$T$5:$T$5190)))</f>
        <v>0</v>
      </c>
      <c r="K285"/>
    </row>
    <row r="286" spans="2:13" ht="16.5" customHeight="1">
      <c r="B286" s="18">
        <f>IF(_xlfn.IFNA(MATCH($C286&amp;" - Mapa",Orçamento!$J$6:$J$5399,),0)&gt;0,MAX($B$2:B285)+1,0)</f>
        <v>0</v>
      </c>
      <c r="C286" s="18" t="s">
        <v>1694</v>
      </c>
      <c r="D286" s="18" t="str">
        <f>VLOOKUP(C286,Orçamento!N:O,2,0)</f>
        <v xml:space="preserve">Comunicação visual do canteiro de obras - (setor orçamento) </v>
      </c>
      <c r="E286" s="22" t="str">
        <f>VLOOKUP(C286,Orçamento!N:Q,4,0)</f>
        <v>vb</v>
      </c>
      <c r="F286" s="19" cm="1">
        <f t="array" ref="F286">SUM(IF(Orçamento!$K$5:$K$5190="",IF(Orçamento!$N$5:$N$5190=$C286,Orçamento!$R$5:$R$5190)))</f>
        <v>1.5</v>
      </c>
      <c r="G286" s="19">
        <f t="shared" si="4"/>
        <v>2000</v>
      </c>
      <c r="H286" s="19" cm="1">
        <f t="array" ref="H286">SUM(IF(Orçamento!$K$5:$K$5190="",IF(Orçamento!$N$5:$N$5190=$C286,Orçamento!$T$5:$T$5190)))</f>
        <v>3000</v>
      </c>
      <c r="K286" s="177"/>
    </row>
    <row r="287" spans="2:13" ht="16.5" customHeight="1">
      <c r="B287" s="18">
        <f>IF(_xlfn.IFNA(MATCH($C287&amp;" - Mapa",Orçamento!$J$6:$J$5399,),0)&gt;0,MAX($B$2:B286)+1,0)</f>
        <v>0</v>
      </c>
      <c r="C287" s="18" t="s">
        <v>601</v>
      </c>
      <c r="D287" s="18" t="str">
        <f>VLOOKUP(C287,Orçamento!N:O,2,0)</f>
        <v>Concretagem de base em concreto para poste metálico</v>
      </c>
      <c r="E287" s="22" t="str">
        <f>VLOOKUP(C287,Orçamento!N:Q,4,0)</f>
        <v>un</v>
      </c>
      <c r="F287" s="19" cm="1">
        <f t="array" ref="F287">SUM(IF(Orçamento!$K$5:$K$5190="",IF(Orçamento!$N$5:$N$5190=$C287,Orçamento!$R$5:$R$5190)))</f>
        <v>18</v>
      </c>
      <c r="G287" s="19">
        <f t="shared" si="4"/>
        <v>40</v>
      </c>
      <c r="H287" s="19" cm="1">
        <f t="array" ref="H287">SUM(IF(Orçamento!$K$5:$K$5190="",IF(Orçamento!$N$5:$N$5190=$C287,Orçamento!$T$5:$T$5190)))</f>
        <v>720</v>
      </c>
      <c r="K287"/>
    </row>
    <row r="288" spans="2:13" ht="16.5" customHeight="1">
      <c r="B288" s="18">
        <f>IF(_xlfn.IFNA(MATCH($C288&amp;" - Mapa",Orçamento!$J$6:$J$5399,),0)&gt;0,MAX($B$2:B287)+1,0)</f>
        <v>0</v>
      </c>
      <c r="C288" s="18" t="s">
        <v>211</v>
      </c>
      <c r="D288" s="18" t="str">
        <f>VLOOKUP(C288,Orçamento!N:O,2,0)</f>
        <v>Concreto usinado bombeável Fck 15 MPa, brita 0, slump 10 - (NBR 7212)</v>
      </c>
      <c r="E288" s="22" t="str">
        <f>VLOOKUP(C288,Orçamento!N:Q,4,0)</f>
        <v>m³</v>
      </c>
      <c r="F288" s="19" cm="1">
        <f t="array" ref="F288">SUM(IF(Orçamento!$K$5:$K$5190="",IF(Orçamento!$N$5:$N$5190=$C288,Orçamento!$R$5:$R$5190)))</f>
        <v>38.275930000000002</v>
      </c>
      <c r="G288" s="19">
        <f t="shared" si="4"/>
        <v>430</v>
      </c>
      <c r="H288" s="19" cm="1">
        <f t="array" ref="H288">SUM(IF(Orçamento!$K$5:$K$5190="",IF(Orçamento!$N$5:$N$5190=$C288,Orçamento!$T$5:$T$5190)))</f>
        <v>16458.6499</v>
      </c>
      <c r="K288"/>
    </row>
    <row r="289" spans="2:13" ht="16.5" customHeight="1">
      <c r="B289" s="18">
        <f>IF(_xlfn.IFNA(MATCH($C289&amp;" - Mapa",Orçamento!$J$6:$J$5399,),0)&gt;0,MAX($B$2:B288)+1,0)</f>
        <v>0</v>
      </c>
      <c r="C289" s="18" t="s">
        <v>2847</v>
      </c>
      <c r="D289" s="18" t="str">
        <f>VLOOKUP(C289,Orçamento!N:O,2,0)</f>
        <v>Concreto usinado bombeável Fck 20 MPa, brita 0, consumo de cimento &gt;= 400kg/m³, slump 22 ± 3cm - (NBR 7212)</v>
      </c>
      <c r="E289" s="22" t="str">
        <f>VLOOKUP(C289,Orçamento!N:Q,4,0)</f>
        <v>m³</v>
      </c>
      <c r="F289" s="19" cm="1">
        <f t="array" ref="F289">SUM(IF(Orçamento!$K$5:$K$5190="",IF(Orçamento!$N$5:$N$5190=$C289,Orçamento!$R$5:$R$5190)))</f>
        <v>6.3</v>
      </c>
      <c r="G289" s="19">
        <f t="shared" si="4"/>
        <v>485</v>
      </c>
      <c r="H289" s="19" cm="1">
        <f t="array" ref="H289">SUM(IF(Orçamento!$K$5:$K$5190="",IF(Orçamento!$N$5:$N$5190=$C289,Orçamento!$T$5:$T$5190)))</f>
        <v>3055.5</v>
      </c>
      <c r="K289"/>
    </row>
    <row r="290" spans="2:13" ht="16.5" customHeight="1">
      <c r="B290" s="18">
        <f>IF(_xlfn.IFNA(MATCH($C290&amp;" - Mapa",Orçamento!$J$6:$J$5399,),0)&gt;0,MAX($B$2:B289)+1,0)</f>
        <v>0</v>
      </c>
      <c r="C290" s="18" t="s">
        <v>3888</v>
      </c>
      <c r="D290" s="18" t="str">
        <f>VLOOKUP(C290,Orçamento!N:O,2,0)</f>
        <v>Concreto usinado bombeável Fck 25 MPa, brita 1, consumo de cimento &gt;= 280kg/m³, slump 13+/-3cm - (NBR 7212)</v>
      </c>
      <c r="E290" s="22" t="str">
        <f>VLOOKUP(C290,Orçamento!N:Q,4,0)</f>
        <v>m³</v>
      </c>
      <c r="F290" s="19" cm="1">
        <f t="array" ref="F290">SUM(IF(Orçamento!$K$5:$K$5190="",IF(Orçamento!$N$5:$N$5190=$C290,Orçamento!$R$5:$R$5190)))</f>
        <v>32.778306000000001</v>
      </c>
      <c r="G290" s="19">
        <f t="shared" si="4"/>
        <v>414</v>
      </c>
      <c r="H290" s="19" cm="1">
        <f t="array" ref="H290">SUM(IF(Orçamento!$K$5:$K$5190="",IF(Orçamento!$N$5:$N$5190=$C290,Orçamento!$T$5:$T$5190)))</f>
        <v>13570.218683999999</v>
      </c>
      <c r="K290" s="585"/>
      <c r="M290" s="21"/>
    </row>
    <row r="291" spans="2:13" ht="16.5" customHeight="1">
      <c r="B291" s="18">
        <f>IF(_xlfn.IFNA(MATCH($C291&amp;" - Mapa",Orçamento!$J$6:$J$5399,),0)&gt;0,MAX($B$2:B290)+1,0)</f>
        <v>0</v>
      </c>
      <c r="C291" s="18" t="s">
        <v>328</v>
      </c>
      <c r="D291" s="18" t="str">
        <f>VLOOKUP(C291,Orçamento!N:O,2,0)</f>
        <v>Concreto usinado bombeável Fck 25 MPa, brita 1, slump 10 - (NBR 7212)</v>
      </c>
      <c r="E291" s="22" t="str">
        <f>VLOOKUP(C291,Orçamento!N:Q,4,0)</f>
        <v>m³</v>
      </c>
      <c r="F291" s="19" cm="1">
        <f t="array" ref="F291">SUM(IF(Orçamento!$K$5:$K$5190="",IF(Orçamento!$N$5:$N$5190=$C291,Orçamento!$R$5:$R$5190)))</f>
        <v>62.990099999999998</v>
      </c>
      <c r="G291" s="19">
        <f t="shared" si="4"/>
        <v>480</v>
      </c>
      <c r="H291" s="19" cm="1">
        <f t="array" ref="H291">SUM(IF(Orçamento!$K$5:$K$5190="",IF(Orçamento!$N$5:$N$5190=$C291,Orçamento!$T$5:$T$5190)))</f>
        <v>30235.248</v>
      </c>
      <c r="K291"/>
    </row>
    <row r="292" spans="2:13" ht="16.5" customHeight="1">
      <c r="B292" s="18">
        <f>IF(_xlfn.IFNA(MATCH($C292&amp;" - Mapa",Orçamento!$J$6:$J$5399,),0)&gt;0,MAX($B$2:B291)+1,0)</f>
        <v>0</v>
      </c>
      <c r="C292" s="23" t="s">
        <v>296</v>
      </c>
      <c r="D292" s="18" t="str">
        <f>VLOOKUP(C292,Orçamento!N:O,2,0)</f>
        <v>Concreto usinado bombeável Fck 25 MPa, brita 1, slump 12 - (NBR 7212)</v>
      </c>
      <c r="E292" s="22" t="str">
        <f>VLOOKUP(C292,Orçamento!N:Q,4,0)</f>
        <v>m³</v>
      </c>
      <c r="F292" s="19" cm="1">
        <f t="array" ref="F292">SUM(IF(Orçamento!$K$5:$K$5190="",IF(Orçamento!$N$5:$N$5190=$C292,Orçamento!$R$5:$R$5190)))</f>
        <v>42.141000000000005</v>
      </c>
      <c r="G292" s="19">
        <f t="shared" si="4"/>
        <v>489.59999999999991</v>
      </c>
      <c r="H292" s="19" cm="1">
        <f t="array" ref="H292">SUM(IF(Orçamento!$K$5:$K$5190="",IF(Orçamento!$N$5:$N$5190=$C292,Orçamento!$T$5:$T$5190)))</f>
        <v>20632.2336</v>
      </c>
      <c r="K292" s="585"/>
    </row>
    <row r="293" spans="2:13" ht="16.5" customHeight="1">
      <c r="B293" s="18">
        <f>IF(_xlfn.IFNA(MATCH($C293&amp;" - Mapa",Orçamento!$J$6:$J$5399,),0)&gt;0,MAX($B$2:B292)+1,0)</f>
        <v>0</v>
      </c>
      <c r="C293" s="18" t="s">
        <v>791</v>
      </c>
      <c r="D293" s="18" t="str">
        <f>VLOOKUP(C293,Orçamento!N:O,2,0)</f>
        <v>Concreto usinado bombeável Fck 25 MPa, brita 1, slump 14 - (NBR 7212)</v>
      </c>
      <c r="E293" s="22" t="str">
        <f>VLOOKUP(C293,Orçamento!N:Q,4,0)</f>
        <v>m³</v>
      </c>
      <c r="F293" s="19" cm="1">
        <f t="array" ref="F293">SUM(IF(Orçamento!$K$5:$K$5190="",IF(Orçamento!$N$5:$N$5190=$C293,Orçamento!$R$5:$R$5190)))</f>
        <v>1757.9760000000001</v>
      </c>
      <c r="G293" s="19">
        <f t="shared" si="4"/>
        <v>499.31999999999994</v>
      </c>
      <c r="H293" s="19" cm="1">
        <f t="array" ref="H293">SUM(IF(Orçamento!$K$5:$K$5190="",IF(Orçamento!$N$5:$N$5190=$C293,Orçamento!$T$5:$T$5190)))</f>
        <v>877792.57631999999</v>
      </c>
    </row>
    <row r="294" spans="2:13" ht="16.5" customHeight="1">
      <c r="B294" s="18">
        <f>IF(_xlfn.IFNA(MATCH($C294&amp;" - Mapa",Orçamento!$J$6:$J$5399,),0)&gt;0,MAX($B$2:B293)+1,0)</f>
        <v>0</v>
      </c>
      <c r="C294" s="23" t="s">
        <v>795</v>
      </c>
      <c r="D294" s="18" t="str">
        <f>VLOOKUP(C294,Orçamento!N:O,2,0)</f>
        <v>Concreto usinado bombeável Fck 25 MPa, brita 1, slump 16 - (NBR 7212)</v>
      </c>
      <c r="E294" s="22" t="str">
        <f>VLOOKUP(C294,Orçamento!N:Q,4,0)</f>
        <v>m³</v>
      </c>
      <c r="F294" s="19" cm="1">
        <f t="array" ref="F294">SUM(IF(Orçamento!$K$5:$K$5190="",IF(Orçamento!$N$5:$N$5190=$C294,Orçamento!$R$5:$R$5190)))</f>
        <v>716.30604799999992</v>
      </c>
      <c r="G294" s="19">
        <f t="shared" si="4"/>
        <v>509.31000000000012</v>
      </c>
      <c r="H294" s="19" cm="1">
        <f t="array" ref="H294">SUM(IF(Orçamento!$K$5:$K$5190="",IF(Orçamento!$N$5:$N$5190=$C294,Orçamento!$T$5:$T$5190)))</f>
        <v>364821.83330688003</v>
      </c>
      <c r="K294" s="585"/>
    </row>
    <row r="295" spans="2:13" ht="16.5" customHeight="1">
      <c r="B295" s="18">
        <f>IF(_xlfn.IFNA(MATCH($C295&amp;" - Mapa",Orçamento!$J$6:$J$5399,),0)&gt;0,MAX($B$2:B294)+1,0)</f>
        <v>0</v>
      </c>
      <c r="C295" s="18" t="s">
        <v>398</v>
      </c>
      <c r="D295" s="18" t="str">
        <f>VLOOKUP(C295,Orçamento!N:O,2,0)</f>
        <v>Concreto usinado bombeável Fck 30 MPa, brita 0, consumo de cimento &gt;= 350kg/m³, slump 24+/-2cm - (NBR 7212)</v>
      </c>
      <c r="E295" s="22" t="str">
        <f>VLOOKUP(C295,Orçamento!N:Q,4,0)</f>
        <v>m³</v>
      </c>
      <c r="F295" s="19" cm="1">
        <f t="array" ref="F295">SUM(IF(Orçamento!$K$5:$K$5190="",IF(Orçamento!$N$5:$N$5190=$C295,Orçamento!$R$5:$R$5190)))</f>
        <v>23.625</v>
      </c>
      <c r="G295" s="19">
        <f t="shared" si="4"/>
        <v>550</v>
      </c>
      <c r="H295" s="19" cm="1">
        <f t="array" ref="H295">SUM(IF(Orçamento!$K$5:$K$5190="",IF(Orçamento!$N$5:$N$5190=$C295,Orçamento!$T$5:$T$5190)))</f>
        <v>12993.75</v>
      </c>
      <c r="K295"/>
    </row>
    <row r="296" spans="2:13" ht="16.5" customHeight="1">
      <c r="B296" s="18">
        <f>IF(_xlfn.IFNA(MATCH($C296&amp;" - Mapa",Orçamento!$J$6:$J$5399,),0)&gt;0,MAX($B$2:B295)+1,0)</f>
        <v>0</v>
      </c>
      <c r="C296" s="18" t="s">
        <v>426</v>
      </c>
      <c r="D296" s="18" t="str">
        <f>VLOOKUP(C296,Orçamento!N:O,2,0)</f>
        <v>Concreto usinado bombeável Fck 30 MPa, brita 1, slump 10 - (NBR 7212)</v>
      </c>
      <c r="E296" s="22" t="str">
        <f>VLOOKUP(C296,Orçamento!N:Q,4,0)</f>
        <v>m³</v>
      </c>
      <c r="F296" s="19" cm="1">
        <f t="array" ref="F296">SUM(IF(Orçamento!$K$5:$K$5190="",IF(Orçamento!$N$5:$N$5190=$C296,Orçamento!$R$5:$R$5190)))</f>
        <v>2.1051600000000001</v>
      </c>
      <c r="G296" s="19">
        <f t="shared" si="4"/>
        <v>504.15000000000003</v>
      </c>
      <c r="H296" s="19" cm="1">
        <f t="array" ref="H296">SUM(IF(Orçamento!$K$5:$K$5190="",IF(Orçamento!$N$5:$N$5190=$C296,Orçamento!$T$5:$T$5190)))</f>
        <v>1061.3164140000001</v>
      </c>
      <c r="K296"/>
    </row>
    <row r="297" spans="2:13" ht="16.5" customHeight="1">
      <c r="B297" s="18">
        <f>IF(_xlfn.IFNA(MATCH($C297&amp;" - Mapa",Orçamento!$J$6:$J$5399,),0)&gt;0,MAX($B$2:B296)+1,0)</f>
        <v>0</v>
      </c>
      <c r="C297" s="18" t="s">
        <v>3885</v>
      </c>
      <c r="D297" s="18" t="str">
        <f>VLOOKUP(C297,Orçamento!N:O,2,0)</f>
        <v>Concreto usinado bombeável Fck 30 MPa, brita 1, slump 12 - (NBR 7212)</v>
      </c>
      <c r="E297" s="22" t="str">
        <f>VLOOKUP(C297,Orçamento!N:Q,4,0)</f>
        <v>m³</v>
      </c>
      <c r="F297" s="19" cm="1">
        <f t="array" ref="F297">SUM(IF(Orçamento!$K$5:$K$5190="",IF(Orçamento!$N$5:$N$5190=$C297,Orçamento!$R$5:$R$5190)))</f>
        <v>39.223652999999999</v>
      </c>
      <c r="G297" s="19">
        <f t="shared" si="4"/>
        <v>452.13999999999993</v>
      </c>
      <c r="H297" s="19" cm="1">
        <f t="array" ref="H297">SUM(IF(Orçamento!$K$5:$K$5190="",IF(Orçamento!$N$5:$N$5190=$C297,Orçamento!$T$5:$T$5190)))</f>
        <v>17734.582467419998</v>
      </c>
      <c r="K297"/>
    </row>
    <row r="298" spans="2:13" ht="16.5" customHeight="1">
      <c r="B298" s="18">
        <f>IF(_xlfn.IFNA(MATCH($C298&amp;" - Mapa",Orçamento!$J$6:$J$5399,),0)&gt;0,MAX($B$2:B297)+1,0)</f>
        <v>0</v>
      </c>
      <c r="C298" s="18" t="s">
        <v>4174</v>
      </c>
      <c r="D298" s="18" t="str">
        <f>VLOOKUP(C298,Orçamento!N:O,2,0)</f>
        <v>Concreto usinado bombeável Fck 45 MPa, brita 0e1, Slump 12+-2</v>
      </c>
      <c r="E298" s="22" t="str">
        <f>VLOOKUP(C298,Orçamento!N:Q,4,0)</f>
        <v>m³</v>
      </c>
      <c r="F298" s="19" cm="1">
        <f t="array" ref="F298">SUM(IF(Orçamento!$K$5:$K$5190="",IF(Orçamento!$N$5:$N$5190=$C298,Orçamento!$R$5:$R$5190)))</f>
        <v>1298.5170000000001</v>
      </c>
      <c r="G298" s="19">
        <f t="shared" si="4"/>
        <v>539</v>
      </c>
      <c r="H298" s="19" cm="1">
        <f t="array" ref="H298">SUM(IF(Orçamento!$K$5:$K$5190="",IF(Orçamento!$N$5:$N$5190=$C298,Orçamento!$T$5:$T$5190)))</f>
        <v>699900.66300000006</v>
      </c>
      <c r="K298"/>
    </row>
    <row r="299" spans="2:13" ht="16.5" customHeight="1">
      <c r="B299" s="18">
        <f>IF(_xlfn.IFNA(MATCH($C299&amp;" - Mapa",Orçamento!$J$6:$J$5399,),0)&gt;0,MAX($B$2:B298)+1,0)</f>
        <v>0</v>
      </c>
      <c r="C299" s="23" t="s">
        <v>3864</v>
      </c>
      <c r="D299" s="18" t="str">
        <f>VLOOKUP(C299,Orçamento!N:O,2,0)</f>
        <v>Concreto usinado bombeável Fck 45 MPa, brita 1, Slump 10+-2</v>
      </c>
      <c r="E299" s="22" t="str">
        <f>VLOOKUP(C299,Orçamento!N:Q,4,0)</f>
        <v>m³</v>
      </c>
      <c r="F299" s="19" cm="1">
        <f t="array" ref="F299">SUM(IF(Orçamento!$K$5:$K$5190="",IF(Orçamento!$N$5:$N$5190=$C299,Orçamento!$R$5:$R$5190)))</f>
        <v>43.856304000000009</v>
      </c>
      <c r="G299" s="19">
        <f t="shared" si="4"/>
        <v>530</v>
      </c>
      <c r="H299" s="19" cm="1">
        <f t="array" ref="H299">SUM(IF(Orçamento!$K$5:$K$5190="",IF(Orçamento!$N$5:$N$5190=$C299,Orçamento!$T$5:$T$5190)))</f>
        <v>23243.841120000005</v>
      </c>
      <c r="K299" s="585"/>
      <c r="M299" s="21"/>
    </row>
    <row r="300" spans="2:13" ht="16.5" customHeight="1">
      <c r="B300" s="18">
        <f>IF(_xlfn.IFNA(MATCH($C300&amp;" - Mapa",Orçamento!$J$6:$J$5399,),0)&gt;0,MAX($B$2:B299)+1,0)</f>
        <v>0</v>
      </c>
      <c r="C300" s="18" t="s">
        <v>3905</v>
      </c>
      <c r="D300" s="18" t="str">
        <f>VLOOKUP(C300,Orçamento!N:O,2,0)</f>
        <v>Confecção de portão para acesso de pedestres - 0,95x2,00m</v>
      </c>
      <c r="E300" s="22" t="str">
        <f>VLOOKUP(C300,Orçamento!N:Q,4,0)</f>
        <v>un</v>
      </c>
      <c r="F300" s="19" cm="1">
        <f t="array" ref="F300">SUM(IF(Orçamento!$K$5:$K$5190="",IF(Orçamento!$N$5:$N$5190=$C300,Orçamento!$R$5:$R$5190)))</f>
        <v>1</v>
      </c>
      <c r="G300" s="19">
        <f t="shared" si="4"/>
        <v>645.79999999999995</v>
      </c>
      <c r="H300" s="19" cm="1">
        <f t="array" ref="H300">SUM(IF(Orçamento!$K$5:$K$5190="",IF(Orçamento!$N$5:$N$5190=$C300,Orçamento!$T$5:$T$5190)))</f>
        <v>645.79999999999995</v>
      </c>
      <c r="K300"/>
    </row>
    <row r="301" spans="2:13" ht="16.5" customHeight="1">
      <c r="B301" s="18">
        <f>IF(_xlfn.IFNA(MATCH($C301&amp;" - Mapa",Orçamento!$J$6:$J$5399,),0)&gt;0,MAX($B$2:B300)+1,0)</f>
        <v>0</v>
      </c>
      <c r="C301" s="18" t="s">
        <v>681</v>
      </c>
      <c r="D301" s="18" t="str">
        <f>VLOOKUP(C301,Orçamento!N:O,2,0)</f>
        <v>Confecção de portão para acesso de pedestres - 1,00x1,20m</v>
      </c>
      <c r="E301" s="22" t="str">
        <f>VLOOKUP(C301,Orçamento!N:Q,4,0)</f>
        <v>un</v>
      </c>
      <c r="F301" s="19" cm="1">
        <f t="array" ref="F301">SUM(IF(Orçamento!$K$5:$K$5190="",IF(Orçamento!$N$5:$N$5190=$C301,Orçamento!$R$5:$R$5190)))</f>
        <v>2</v>
      </c>
      <c r="G301" s="19">
        <f t="shared" si="4"/>
        <v>850</v>
      </c>
      <c r="H301" s="19" cm="1">
        <f t="array" ref="H301">SUM(IF(Orçamento!$K$5:$K$5190="",IF(Orçamento!$N$5:$N$5190=$C301,Orçamento!$T$5:$T$5190)))</f>
        <v>1700</v>
      </c>
      <c r="K301"/>
    </row>
    <row r="302" spans="2:13" ht="16.5" customHeight="1">
      <c r="B302" s="18">
        <f>IF(_xlfn.IFNA(MATCH($C302&amp;" - Mapa",Orçamento!$J$6:$J$5399,),0)&gt;0,MAX($B$2:B301)+1,0)</f>
        <v>0</v>
      </c>
      <c r="C302" s="18" t="s">
        <v>3898</v>
      </c>
      <c r="D302" s="18" t="str">
        <f>VLOOKUP(C302,Orçamento!N:O,2,0)</f>
        <v>Confecção de portão para acesso de pedestres com 01 folha de giro e 01 folha fixa - 1,50x2,10m</v>
      </c>
      <c r="E302" s="22" t="str">
        <f>VLOOKUP(C302,Orçamento!N:Q,4,0)</f>
        <v>un</v>
      </c>
      <c r="F302" s="19" cm="1">
        <f t="array" ref="F302">SUM(IF(Orçamento!$K$5:$K$5190="",IF(Orçamento!$N$5:$N$5190=$C302,Orçamento!$R$5:$R$5190)))</f>
        <v>1</v>
      </c>
      <c r="G302" s="19">
        <f t="shared" si="4"/>
        <v>2305.87</v>
      </c>
      <c r="H302" s="19" cm="1">
        <f t="array" ref="H302">SUM(IF(Orçamento!$K$5:$K$5190="",IF(Orçamento!$N$5:$N$5190=$C302,Orçamento!$T$5:$T$5190)))</f>
        <v>2305.87</v>
      </c>
      <c r="K302"/>
    </row>
    <row r="303" spans="2:13" ht="16.5" customHeight="1">
      <c r="B303" s="18">
        <f>IF(_xlfn.IFNA(MATCH($C303&amp;" - Mapa",Orçamento!$J$6:$J$5399,),0)&gt;0,MAX($B$2:B302)+1,0)</f>
        <v>0</v>
      </c>
      <c r="C303" s="18" t="s">
        <v>3896</v>
      </c>
      <c r="D303" s="18" t="str">
        <f>VLOOKUP(C303,Orçamento!N:O,2,0)</f>
        <v>Confecção de portão para acesso de pedestres com 01 folha de giro e 01 folha fixa - 2,60x2,10m</v>
      </c>
      <c r="E303" s="22" t="str">
        <f>VLOOKUP(C303,Orçamento!N:Q,4,0)</f>
        <v>un</v>
      </c>
      <c r="F303" s="19" cm="1">
        <f t="array" ref="F303">SUM(IF(Orçamento!$K$5:$K$5190="",IF(Orçamento!$N$5:$N$5190=$C303,Orçamento!$R$5:$R$5190)))</f>
        <v>2</v>
      </c>
      <c r="G303" s="19">
        <f t="shared" si="4"/>
        <v>2002</v>
      </c>
      <c r="H303" s="19" cm="1">
        <f t="array" ref="H303">SUM(IF(Orçamento!$K$5:$K$5190="",IF(Orçamento!$N$5:$N$5190=$C303,Orçamento!$T$5:$T$5190)))</f>
        <v>4004</v>
      </c>
      <c r="K303"/>
    </row>
    <row r="304" spans="2:13" ht="16.5" customHeight="1">
      <c r="B304" s="18">
        <f>IF(_xlfn.IFNA(MATCH($C304&amp;" - Mapa",Orçamento!$J$6:$J$5399,),0)&gt;0,MAX($B$2:B303)+1,0)</f>
        <v>0</v>
      </c>
      <c r="C304" s="18" t="s">
        <v>4058</v>
      </c>
      <c r="D304" s="18" t="str">
        <f>VLOOKUP(C304,Orçamento!N:O,2,0)</f>
        <v>Confecção e instalação de alçapão em aço carbono - 0,80x0,80m</v>
      </c>
      <c r="E304" s="22" t="str">
        <f>VLOOKUP(C304,Orçamento!N:Q,4,0)</f>
        <v>un</v>
      </c>
      <c r="F304" s="19" cm="1">
        <f t="array" ref="F304">SUM(IF(Orçamento!$K$5:$K$5190="",IF(Orçamento!$N$5:$N$5190=$C304,Orçamento!$R$5:$R$5190)))</f>
        <v>3</v>
      </c>
      <c r="G304" s="19">
        <f t="shared" si="4"/>
        <v>637.29999999999995</v>
      </c>
      <c r="H304" s="19" cm="1">
        <f t="array" ref="H304">SUM(IF(Orçamento!$K$5:$K$5190="",IF(Orçamento!$N$5:$N$5190=$C304,Orçamento!$T$5:$T$5190)))</f>
        <v>1911.8999999999999</v>
      </c>
      <c r="K304" s="177"/>
    </row>
    <row r="305" spans="2:13" ht="16.5" customHeight="1">
      <c r="B305" s="18">
        <f>IF(_xlfn.IFNA(MATCH($C305&amp;" - Mapa",Orçamento!$J$6:$J$5399,),0)&gt;0,MAX($B$2:B304)+1,0)</f>
        <v>0</v>
      </c>
      <c r="C305" s="18" t="s">
        <v>4060</v>
      </c>
      <c r="D305" s="18" t="str">
        <f>VLOOKUP(C305,Orçamento!N:O,2,0)</f>
        <v>Confecção e instalação de escada marinheiro em aço com guarda-corpo - 0,45x2,80m</v>
      </c>
      <c r="E305" s="22" t="str">
        <f>VLOOKUP(C305,Orçamento!N:Q,4,0)</f>
        <v>un</v>
      </c>
      <c r="F305" s="19" cm="1">
        <f t="array" ref="F305">SUM(IF(Orçamento!$K$5:$K$5190="",IF(Orçamento!$N$5:$N$5190=$C305,Orçamento!$R$5:$R$5190)))</f>
        <v>1</v>
      </c>
      <c r="G305" s="19">
        <f t="shared" si="4"/>
        <v>279.38</v>
      </c>
      <c r="H305" s="19" cm="1">
        <f t="array" ref="H305">SUM(IF(Orçamento!$K$5:$K$5190="",IF(Orçamento!$N$5:$N$5190=$C305,Orçamento!$T$5:$T$5190)))</f>
        <v>279.38</v>
      </c>
      <c r="K305"/>
    </row>
    <row r="306" spans="2:13" ht="16.5" customHeight="1">
      <c r="B306" s="18">
        <f>IF(_xlfn.IFNA(MATCH($C306&amp;" - Mapa",Orçamento!$J$6:$J$5399,),0)&gt;0,MAX($B$2:B305)+1,0)</f>
        <v>0</v>
      </c>
      <c r="C306" s="18" t="s">
        <v>1365</v>
      </c>
      <c r="D306" s="18" t="str">
        <f>VLOOKUP(C306,Orçamento!N:O,2,0)</f>
        <v>Confecção e instalação de escada marinheiro em aço com guarda-corpo - 0,70x1,50m</v>
      </c>
      <c r="E306" s="22" t="str">
        <f>VLOOKUP(C306,Orçamento!N:Q,4,0)</f>
        <v>un</v>
      </c>
      <c r="F306" s="19" cm="1">
        <f t="array" ref="F306">SUM(IF(Orçamento!$K$5:$K$5190="",IF(Orçamento!$N$5:$N$5190=$C306,Orçamento!$R$5:$R$5190)))</f>
        <v>8</v>
      </c>
      <c r="G306" s="19">
        <f t="shared" si="4"/>
        <v>650</v>
      </c>
      <c r="H306" s="19" cm="1">
        <f t="array" ref="H306">SUM(IF(Orçamento!$K$5:$K$5190="",IF(Orçamento!$N$5:$N$5190=$C306,Orçamento!$T$5:$T$5190)))</f>
        <v>5200</v>
      </c>
      <c r="K306"/>
    </row>
    <row r="307" spans="2:13" ht="16.5" customHeight="1">
      <c r="B307" s="18">
        <f>IF(_xlfn.IFNA(MATCH($C307&amp;" - Mapa",Orçamento!$J$6:$J$5399,),0)&gt;0,MAX($B$2:B306)+1,0)</f>
        <v>0</v>
      </c>
      <c r="C307" s="18" t="s">
        <v>4062</v>
      </c>
      <c r="D307" s="18" t="str">
        <f>VLOOKUP(C307,Orçamento!N:O,2,0)</f>
        <v>Confecção e instalação de escada marinheiro em aço com guarda-corpo - 0,70x3,50m</v>
      </c>
      <c r="E307" s="22" t="str">
        <f>VLOOKUP(C307,Orçamento!N:Q,4,0)</f>
        <v>un</v>
      </c>
      <c r="F307" s="19" cm="1">
        <f t="array" ref="F307">SUM(IF(Orçamento!$K$5:$K$5190="",IF(Orçamento!$N$5:$N$5190=$C307,Orçamento!$R$5:$R$5190)))</f>
        <v>2</v>
      </c>
      <c r="G307" s="19">
        <f t="shared" si="4"/>
        <v>306.97000000000003</v>
      </c>
      <c r="H307" s="19" cm="1">
        <f t="array" ref="H307">SUM(IF(Orçamento!$K$5:$K$5190="",IF(Orçamento!$N$5:$N$5190=$C307,Orçamento!$T$5:$T$5190)))</f>
        <v>613.94000000000005</v>
      </c>
      <c r="K307"/>
    </row>
    <row r="308" spans="2:13" ht="16.5" customHeight="1">
      <c r="B308" s="18">
        <f>IF(_xlfn.IFNA(MATCH($C308&amp;" - Mapa",Orçamento!$J$6:$J$5399,),0)&gt;0,MAX($B$2:B307)+1,0)</f>
        <v>0</v>
      </c>
      <c r="C308" s="18" t="s">
        <v>676</v>
      </c>
      <c r="D308" s="18" t="str">
        <f>VLOOKUP(C308,Orçamento!N:O,2,0)</f>
        <v>Confecção e instalação de gradil fixo em aço carbono - até h=1,20m</v>
      </c>
      <c r="E308" s="22" t="str">
        <f>VLOOKUP(C308,Orçamento!N:Q,4,0)</f>
        <v>m²</v>
      </c>
      <c r="F308" s="19" cm="1">
        <f t="array" ref="F308">SUM(IF(Orçamento!$K$5:$K$5190="",IF(Orçamento!$N$5:$N$5190=$C308,Orçamento!$R$5:$R$5190)))</f>
        <v>9.2200000000000006</v>
      </c>
      <c r="G308" s="19">
        <f t="shared" si="4"/>
        <v>700</v>
      </c>
      <c r="H308" s="19" cm="1">
        <f t="array" ref="H308">SUM(IF(Orçamento!$K$5:$K$5190="",IF(Orçamento!$N$5:$N$5190=$C308,Orçamento!$T$5:$T$5190)))</f>
        <v>6454</v>
      </c>
      <c r="K308"/>
    </row>
    <row r="309" spans="2:13" ht="16.5" customHeight="1">
      <c r="B309" s="18">
        <f>IF(_xlfn.IFNA(MATCH($C309&amp;" - Mapa",Orçamento!$J$6:$J$5399,),0)&gt;0,MAX($B$2:B308)+1,0)</f>
        <v>0</v>
      </c>
      <c r="C309" s="23" t="s">
        <v>1357</v>
      </c>
      <c r="D309" s="18" t="str">
        <f>VLOOKUP(C309,Orçamento!N:O,2,0)</f>
        <v>Confecção e instalação de guarda-corpo de aço carbono pintado com tinta anticorrosiva - altura até 0,60m</v>
      </c>
      <c r="E309" s="22" t="str">
        <f>VLOOKUP(C309,Orçamento!N:Q,4,0)</f>
        <v>m²</v>
      </c>
      <c r="F309" s="19" cm="1">
        <f t="array" ref="F309">SUM(IF(Orçamento!$K$5:$K$5190="",IF(Orçamento!$N$5:$N$5190=$C309,Orçamento!$R$5:$R$5190)))</f>
        <v>354.17</v>
      </c>
      <c r="G309" s="19">
        <f t="shared" si="4"/>
        <v>520</v>
      </c>
      <c r="H309" s="19" cm="1">
        <f t="array" ref="H309">SUM(IF(Orçamento!$K$5:$K$5190="",IF(Orçamento!$N$5:$N$5190=$C309,Orçamento!$T$5:$T$5190)))</f>
        <v>184168.4</v>
      </c>
      <c r="K309" s="585"/>
    </row>
    <row r="310" spans="2:13" ht="16.5" customHeight="1">
      <c r="B310" s="18">
        <f>IF(_xlfn.IFNA(MATCH($C310&amp;" - Mapa",Orçamento!$J$6:$J$5399,),0)&gt;0,MAX($B$2:B309)+1,0)</f>
        <v>0</v>
      </c>
      <c r="C310" s="18" t="s">
        <v>4137</v>
      </c>
      <c r="D310" s="18" t="str">
        <f>VLOOKUP(C310,Orçamento!N:O,2,0)</f>
        <v>Confecção e instalação de guarda-corpo de aço carbono pintado com tinta anticorrosiva - altura até 1,20m</v>
      </c>
      <c r="E310" s="22" t="str">
        <f>VLOOKUP(C310,Orçamento!N:Q,4,0)</f>
        <v>m²</v>
      </c>
      <c r="F310" s="19" cm="1">
        <f t="array" ref="F310">SUM(IF(Orçamento!$K$5:$K$5190="",IF(Orçamento!$N$5:$N$5190=$C310,Orçamento!$R$5:$R$5190)))</f>
        <v>102.14</v>
      </c>
      <c r="G310" s="19">
        <f t="shared" si="4"/>
        <v>390.34</v>
      </c>
      <c r="H310" s="19" cm="1">
        <f t="array" ref="H310">SUM(IF(Orçamento!$K$5:$K$5190="",IF(Orçamento!$N$5:$N$5190=$C310,Orçamento!$T$5:$T$5190)))</f>
        <v>39869.327599999997</v>
      </c>
      <c r="K310"/>
    </row>
    <row r="311" spans="2:13" ht="16.5" customHeight="1">
      <c r="B311" s="18">
        <f>IF(_xlfn.IFNA(MATCH($C311&amp;" - Mapa",Orçamento!$J$6:$J$5399,),0)&gt;0,MAX($B$2:B310)+1,0)</f>
        <v>0</v>
      </c>
      <c r="C311" s="18" t="s">
        <v>2855</v>
      </c>
      <c r="D311" s="18" t="str">
        <f>VLOOKUP(C311,Orçamento!N:O,2,0)</f>
        <v>Confecção e instalação de porta de giro de aço 01 folha telada em aço - 0,90x2,00m</v>
      </c>
      <c r="E311" s="22" t="str">
        <f>VLOOKUP(C311,Orçamento!N:Q,4,0)</f>
        <v>un</v>
      </c>
      <c r="F311" s="19" cm="1">
        <f t="array" ref="F311">SUM(IF(Orçamento!$K$5:$K$5190="",IF(Orçamento!$N$5:$N$5190=$C311,Orçamento!$R$5:$R$5190)))</f>
        <v>2</v>
      </c>
      <c r="G311" s="19">
        <f t="shared" si="4"/>
        <v>1375</v>
      </c>
      <c r="H311" s="19" cm="1">
        <f t="array" ref="H311">SUM(IF(Orçamento!$K$5:$K$5190="",IF(Orçamento!$N$5:$N$5190=$C311,Orçamento!$T$5:$T$5190)))</f>
        <v>2750</v>
      </c>
      <c r="K311" s="177"/>
    </row>
    <row r="312" spans="2:13" ht="16.5" customHeight="1">
      <c r="B312" s="18">
        <f>IF(_xlfn.IFNA(MATCH($C312&amp;" - Mapa",Orçamento!$J$6:$J$5399,),0)&gt;0,MAX($B$2:B311)+1,0)</f>
        <v>0</v>
      </c>
      <c r="C312" s="18" t="s">
        <v>3868</v>
      </c>
      <c r="D312" s="18" t="str">
        <f>VLOOKUP(C312,Orçamento!N:O,2,0)</f>
        <v>Confecção e instalação de porta de giro de aço 02 folhas telada em aço - 1,20x1,00m</v>
      </c>
      <c r="E312" s="22" t="str">
        <f>VLOOKUP(C312,Orçamento!N:Q,4,0)</f>
        <v>un</v>
      </c>
      <c r="F312" s="19" cm="1">
        <f t="array" ref="F312">SUM(IF(Orçamento!$K$5:$K$5190="",IF(Orçamento!$N$5:$N$5190=$C312,Orçamento!$R$5:$R$5190)))</f>
        <v>1</v>
      </c>
      <c r="G312" s="19">
        <f t="shared" si="4"/>
        <v>1375</v>
      </c>
      <c r="H312" s="19" cm="1">
        <f t="array" ref="H312">SUM(IF(Orçamento!$K$5:$K$5190="",IF(Orçamento!$N$5:$N$5190=$C312,Orçamento!$T$5:$T$5190)))</f>
        <v>1375</v>
      </c>
      <c r="K312"/>
    </row>
    <row r="313" spans="2:13" ht="16.5" customHeight="1">
      <c r="B313" s="18">
        <f>IF(_xlfn.IFNA(MATCH($C313&amp;" - Mapa",Orçamento!$J$6:$J$5399,),0)&gt;0,MAX($B$2:B312)+1,0)</f>
        <v>0</v>
      </c>
      <c r="C313" s="18" t="s">
        <v>1698</v>
      </c>
      <c r="D313" s="18" t="str">
        <f>VLOOKUP(C313,Orçamento!N:O,2,0)</f>
        <v>Confecção e instalação de portão 02 folhas de abrir- canteiro Alambrado</v>
      </c>
      <c r="E313" s="22" t="str">
        <f>VLOOKUP(C313,Orçamento!N:Q,4,0)</f>
        <v>vb</v>
      </c>
      <c r="F313" s="19" cm="1">
        <f t="array" ref="F313">SUM(IF(Orçamento!$K$5:$K$5190="",IF(Orçamento!$N$5:$N$5190=$C313,Orçamento!$R$5:$R$5190)))</f>
        <v>1</v>
      </c>
      <c r="G313" s="19">
        <f t="shared" si="4"/>
        <v>3500</v>
      </c>
      <c r="H313" s="19" cm="1">
        <f t="array" ref="H313">SUM(IF(Orçamento!$K$5:$K$5190="",IF(Orçamento!$N$5:$N$5190=$C313,Orçamento!$T$5:$T$5190)))</f>
        <v>3500</v>
      </c>
      <c r="K313"/>
    </row>
    <row r="314" spans="2:13" ht="16.5" customHeight="1">
      <c r="B314" s="18">
        <f>IF(_xlfn.IFNA(MATCH($C314&amp;" - Mapa",Orçamento!$J$6:$J$5399,),0)&gt;0,MAX($B$2:B313)+1,0)</f>
        <v>0</v>
      </c>
      <c r="C314" s="18" t="s">
        <v>3900</v>
      </c>
      <c r="D314" s="18" t="str">
        <f>VLOOKUP(C314,Orçamento!N:O,2,0)</f>
        <v>Confecção e instalação de portão de veículo com abertura basculante em aço carbono - H=2,65m</v>
      </c>
      <c r="E314" s="22" t="str">
        <f>VLOOKUP(C314,Orçamento!N:Q,4,0)</f>
        <v>m²</v>
      </c>
      <c r="F314" s="19" cm="1">
        <f t="array" ref="F314">SUM(IF(Orçamento!$K$5:$K$5190="",IF(Orçamento!$N$5:$N$5190=$C314,Orçamento!$R$5:$R$5190)))</f>
        <v>29.47</v>
      </c>
      <c r="G314" s="19">
        <f t="shared" si="4"/>
        <v>1133.96</v>
      </c>
      <c r="H314" s="19" cm="1">
        <f t="array" ref="H314">SUM(IF(Orçamento!$K$5:$K$5190="",IF(Orçamento!$N$5:$N$5190=$C314,Orçamento!$T$5:$T$5190)))</f>
        <v>33417.801200000002</v>
      </c>
      <c r="K314"/>
    </row>
    <row r="315" spans="2:13" ht="16.5" customHeight="1">
      <c r="B315" s="18">
        <f>IF(_xlfn.IFNA(MATCH($C315&amp;" - Mapa",Orçamento!$J$6:$J$5399,),0)&gt;0,MAX($B$2:B314)+1,0)</f>
        <v>0</v>
      </c>
      <c r="C315" s="18" t="s">
        <v>2997</v>
      </c>
      <c r="D315" s="18" t="str">
        <f>VLOOKUP(C315,Orçamento!N:O,2,0)</f>
        <v>Consultoria - Fundações</v>
      </c>
      <c r="E315" s="22" t="str">
        <f>VLOOKUP(C315,Orçamento!N:Q,4,0)</f>
        <v>vb</v>
      </c>
      <c r="F315" s="19" cm="1">
        <f t="array" ref="F315">SUM(IF(Orçamento!$K$5:$K$5190="",IF(Orçamento!$N$5:$N$5190=$C315,Orçamento!$R$5:$R$5190)))</f>
        <v>0</v>
      </c>
      <c r="G315" s="19">
        <f t="shared" si="4"/>
        <v>0</v>
      </c>
      <c r="H315" s="19" cm="1">
        <f t="array" ref="H315">SUM(IF(Orçamento!$K$5:$K$5190="",IF(Orçamento!$N$5:$N$5190=$C315,Orçamento!$T$5:$T$5190)))</f>
        <v>0</v>
      </c>
      <c r="K315"/>
    </row>
    <row r="316" spans="2:13" ht="16.5" customHeight="1">
      <c r="B316" s="18">
        <f>IF(_xlfn.IFNA(MATCH($C316&amp;" - Mapa",Orçamento!$J$6:$J$5399,),0)&gt;0,MAX($B$2:B315)+1,0)</f>
        <v>0</v>
      </c>
      <c r="C316" s="18" t="s">
        <v>2995</v>
      </c>
      <c r="D316" s="18" t="str">
        <f>VLOOKUP(C316,Orçamento!N:O,2,0)</f>
        <v>Consultoria para acompanhamento de fachada</v>
      </c>
      <c r="E316" s="22" t="str">
        <f>VLOOKUP(C316,Orçamento!N:Q,4,0)</f>
        <v>vb</v>
      </c>
      <c r="F316" s="19" cm="1">
        <f t="array" ref="F316">SUM(IF(Orçamento!$K$5:$K$5190="",IF(Orçamento!$N$5:$N$5190=$C316,Orçamento!$R$5:$R$5190)))</f>
        <v>0</v>
      </c>
      <c r="G316" s="19">
        <f t="shared" si="4"/>
        <v>0</v>
      </c>
      <c r="H316" s="19" cm="1">
        <f t="array" ref="H316">SUM(IF(Orçamento!$K$5:$K$5190="",IF(Orçamento!$N$5:$N$5190=$C316,Orçamento!$T$5:$T$5190)))</f>
        <v>0</v>
      </c>
      <c r="K316"/>
    </row>
    <row r="317" spans="2:13" ht="16.5" customHeight="1">
      <c r="B317" s="18">
        <f>IF(_xlfn.IFNA(MATCH($C317&amp;" - Mapa",Orçamento!$J$6:$J$5399,),0)&gt;0,MAX($B$2:B316)+1,0)</f>
        <v>0</v>
      </c>
      <c r="C317" s="23" t="s">
        <v>2996</v>
      </c>
      <c r="D317" s="18" t="str">
        <f>VLOOKUP(C317,Orçamento!N:O,2,0)</f>
        <v>Consultoria para obtenção de AVCB</v>
      </c>
      <c r="E317" s="22" t="str">
        <f>VLOOKUP(C317,Orçamento!N:Q,4,0)</f>
        <v>vb</v>
      </c>
      <c r="F317" s="19" cm="1">
        <f t="array" ref="F317">SUM(IF(Orçamento!$K$5:$K$5190="",IF(Orçamento!$N$5:$N$5190=$C317,Orçamento!$R$5:$R$5190)))</f>
        <v>1</v>
      </c>
      <c r="G317" s="19">
        <f t="shared" si="4"/>
        <v>12000</v>
      </c>
      <c r="H317" s="19" cm="1">
        <f t="array" ref="H317">SUM(IF(Orçamento!$K$5:$K$5190="",IF(Orçamento!$N$5:$N$5190=$C317,Orçamento!$T$5:$T$5190)))</f>
        <v>12000</v>
      </c>
      <c r="K317" s="585"/>
      <c r="M317" s="21"/>
    </row>
    <row r="318" spans="2:13" ht="16.5" customHeight="1">
      <c r="B318" s="18">
        <f>IF(_xlfn.IFNA(MATCH($C318&amp;" - Mapa",Orçamento!$J$6:$J$5399,),0)&gt;0,MAX($B$2:B317)+1,0)</f>
        <v>0</v>
      </c>
      <c r="C318" s="18" t="s">
        <v>4198</v>
      </c>
      <c r="D318" s="18" t="str">
        <f>VLOOKUP(C318,Orçamento!N:O,2,0)</f>
        <v>Contabilidade</v>
      </c>
      <c r="E318" s="22" t="str">
        <f>VLOOKUP(C318,Orçamento!N:Q,4,0)</f>
        <v>vb</v>
      </c>
      <c r="F318" s="19" cm="1">
        <f t="array" ref="F318">SUM(IF(Orçamento!$K$5:$K$5190="",IF(Orçamento!$N$5:$N$5190=$C318,Orçamento!$R$5:$R$5190)))</f>
        <v>28</v>
      </c>
      <c r="G318" s="19">
        <f t="shared" si="4"/>
        <v>925</v>
      </c>
      <c r="H318" s="19" cm="1">
        <f t="array" ref="H318">SUM(IF(Orçamento!$K$5:$K$5190="",IF(Orçamento!$N$5:$N$5190=$C318,Orçamento!$T$5:$T$5190)))</f>
        <v>25900</v>
      </c>
      <c r="K318"/>
    </row>
    <row r="319" spans="2:13" ht="16.5" customHeight="1">
      <c r="B319" s="18">
        <f>IF(_xlfn.IFNA(MATCH($C319&amp;" - Mapa",Orçamento!$J$6:$J$5399,),0)&gt;0,MAX($B$2:B318)+1,0)</f>
        <v>0</v>
      </c>
      <c r="C319" s="18" t="s">
        <v>801</v>
      </c>
      <c r="D319" s="18" t="str">
        <f>VLOOKUP(C319,Orçamento!N:O,2,0)</f>
        <v>Controle tecnológico de concreto - moldado pelo laboratório  - (NBR 15823)</v>
      </c>
      <c r="E319" s="22" t="str">
        <f>VLOOKUP(C319,Orçamento!N:Q,4,0)</f>
        <v>VB</v>
      </c>
      <c r="F319" s="19" cm="1">
        <f t="array" ref="F319">SUM(IF(Orçamento!$K$5:$K$5190="",IF(Orçamento!$N$5:$N$5190=$C319,Orçamento!$R$5:$R$5190)))</f>
        <v>1</v>
      </c>
      <c r="G319" s="19">
        <f t="shared" si="4"/>
        <v>91009.827999999994</v>
      </c>
      <c r="H319" s="19" cm="1">
        <f t="array" ref="H319">SUM(IF(Orçamento!$K$5:$K$5190="",IF(Orçamento!$N$5:$N$5190=$C319,Orçamento!$T$5:$T$5190)))</f>
        <v>91009.827999999994</v>
      </c>
      <c r="K319"/>
    </row>
    <row r="320" spans="2:13" ht="16.5" customHeight="1">
      <c r="B320" s="18">
        <f>IF(_xlfn.IFNA(MATCH($C320&amp;" - Mapa",Orçamento!$J$6:$J$5399,),0)&gt;0,MAX($B$2:B319)+1,0)</f>
        <v>0</v>
      </c>
      <c r="C320" s="18" t="s">
        <v>957</v>
      </c>
      <c r="D320" s="18" t="str">
        <f>VLOOKUP(C320,Orçamento!N:O,2,0)</f>
        <v>Controle tecnológico dos blocos de concreto  - (NBR 15961)</v>
      </c>
      <c r="E320" s="22" t="str">
        <f>VLOOKUP(C320,Orçamento!N:Q,4,0)</f>
        <v>VB</v>
      </c>
      <c r="F320" s="19" cm="1">
        <f t="array" ref="F320">SUM(IF(Orçamento!$K$5:$K$5190="",IF(Orçamento!$N$5:$N$5190=$C320,Orçamento!$R$5:$R$5190)))</f>
        <v>1</v>
      </c>
      <c r="G320" s="19">
        <f t="shared" si="4"/>
        <v>61870.080000000002</v>
      </c>
      <c r="H320" s="19" cm="1">
        <f t="array" ref="H320">SUM(IF(Orçamento!$K$5:$K$5190="",IF(Orçamento!$N$5:$N$5190=$C320,Orçamento!$T$5:$T$5190)))</f>
        <v>61870.080000000002</v>
      </c>
      <c r="K320" s="177"/>
    </row>
    <row r="321" spans="2:11" ht="16.5" customHeight="1">
      <c r="B321" s="18">
        <f>IF(_xlfn.IFNA(MATCH($C321&amp;" - Mapa",Orçamento!$J$6:$J$5399,),0)&gt;0,MAX($B$2:B320)+1,0)</f>
        <v>0</v>
      </c>
      <c r="C321" s="18" t="s">
        <v>4192</v>
      </c>
      <c r="D321" s="18" t="str">
        <f>VLOOKUP(C321,Orçamento!N:O,2,0)</f>
        <v>Coordenador de Obras (Com Encargos)</v>
      </c>
      <c r="E321" s="22" t="str">
        <f>VLOOKUP(C321,Orçamento!N:Q,4,0)</f>
        <v>mês</v>
      </c>
      <c r="F321" s="19" cm="1">
        <f t="array" ref="F321">SUM(IF(Orçamento!$K$5:$K$5190="",IF(Orçamento!$N$5:$N$5190=$C321,Orçamento!$R$5:$R$5190)))</f>
        <v>0</v>
      </c>
      <c r="G321" s="19">
        <f t="shared" si="4"/>
        <v>0</v>
      </c>
      <c r="H321" s="19" cm="1">
        <f t="array" ref="H321">SUM(IF(Orçamento!$K$5:$K$5190="",IF(Orçamento!$N$5:$N$5190=$C321,Orçamento!$T$5:$T$5190)))</f>
        <v>0</v>
      </c>
      <c r="K321"/>
    </row>
    <row r="322" spans="2:11" ht="16.5" customHeight="1">
      <c r="B322" s="18">
        <f>IF(_xlfn.IFNA(MATCH($C322&amp;" - Mapa",Orçamento!$J$6:$J$5399,),0)&gt;0,MAX($B$2:B321)+1,0)</f>
        <v>0</v>
      </c>
      <c r="C322" s="18" t="s">
        <v>3009</v>
      </c>
      <c r="D322" s="18" t="str">
        <f>VLOOKUP(C322,Orçamento!N:O,2,0)</f>
        <v>Cópias de projetos (plotagem - impressão - xerox)</v>
      </c>
      <c r="E322" s="22" t="str">
        <f>VLOOKUP(C322,Orçamento!N:Q,4,0)</f>
        <v>un</v>
      </c>
      <c r="F322" s="19" cm="1">
        <f t="array" ref="F322">SUM(IF(Orçamento!$K$5:$K$5190="",IF(Orçamento!$N$5:$N$5190=$C322,Orçamento!$R$5:$R$5190)))</f>
        <v>8</v>
      </c>
      <c r="G322" s="19">
        <f t="shared" si="4"/>
        <v>1000</v>
      </c>
      <c r="H322" s="19" cm="1">
        <f t="array" ref="H322">SUM(IF(Orçamento!$K$5:$K$5190="",IF(Orçamento!$N$5:$N$5190=$C322,Orçamento!$T$5:$T$5190)))</f>
        <v>8000</v>
      </c>
      <c r="K322"/>
    </row>
    <row r="323" spans="2:11" ht="16.5" customHeight="1">
      <c r="B323" s="18">
        <f>IF(_xlfn.IFNA(MATCH($C323&amp;" - Mapa",Orçamento!$J$6:$J$5399,),0)&gt;0,MAX($B$2:B322)+1,0)</f>
        <v>0</v>
      </c>
      <c r="C323" s="18" t="s">
        <v>1349</v>
      </c>
      <c r="D323" s="18" t="str">
        <f>VLOOKUP(C323,Orçamento!N:O,2,0)</f>
        <v>Corrimão duplo de escada (torres) - (NBR 9050)</v>
      </c>
      <c r="E323" s="22" t="str">
        <f>VLOOKUP(C323,Orçamento!N:Q,4,0)</f>
        <v>m</v>
      </c>
      <c r="F323" s="19" cm="1">
        <f t="array" ref="F323">SUM(IF(Orçamento!$K$5:$K$5190="",IF(Orçamento!$N$5:$N$5190=$C323,Orçamento!$R$5:$R$5190)))</f>
        <v>723.86</v>
      </c>
      <c r="G323" s="19">
        <f t="shared" ref="G323:G386" si="5">IF(F323=0,0,H323/F323)</f>
        <v>61.884999999999998</v>
      </c>
      <c r="H323" s="19" cm="1">
        <f t="array" ref="H323">SUM(IF(Orçamento!$K$5:$K$5190="",IF(Orçamento!$N$5:$N$5190=$C323,Orçamento!$T$5:$T$5190)))</f>
        <v>44796.076099999998</v>
      </c>
      <c r="K323"/>
    </row>
    <row r="324" spans="2:11" ht="16.5" customHeight="1">
      <c r="B324" s="18">
        <f>IF(_xlfn.IFNA(MATCH($C324&amp;" - Mapa",Orçamento!$J$6:$J$5399,),0)&gt;0,MAX($B$2:B323)+1,0)</f>
        <v>0</v>
      </c>
      <c r="C324" s="18" t="s">
        <v>322</v>
      </c>
      <c r="D324" s="18" t="str">
        <f>VLOOKUP(C324,Orçamento!N:O,2,0)</f>
        <v>Corte e dobra - Aço CA50 10,0mm - (NBR 7480)</v>
      </c>
      <c r="E324" s="22" t="str">
        <f>VLOOKUP(C324,Orçamento!N:Q,4,0)</f>
        <v>kg</v>
      </c>
      <c r="F324" s="19" cm="1">
        <f t="array" ref="F324">SUM(IF(Orçamento!$K$5:$K$5190="",IF(Orçamento!$N$5:$N$5190=$C324,Orçamento!$R$5:$R$5190)))</f>
        <v>60384.822399999997</v>
      </c>
      <c r="G324" s="19">
        <f t="shared" si="5"/>
        <v>0.69999999999999984</v>
      </c>
      <c r="H324" s="19" cm="1">
        <f t="array" ref="H324">SUM(IF(Orçamento!$K$5:$K$5190="",IF(Orçamento!$N$5:$N$5190=$C324,Orçamento!$T$5:$T$5190)))</f>
        <v>42269.37567999999</v>
      </c>
      <c r="K324"/>
    </row>
    <row r="325" spans="2:11" ht="16.5" customHeight="1">
      <c r="B325" s="18">
        <f>IF(_xlfn.IFNA(MATCH($C325&amp;" - Mapa",Orçamento!$J$6:$J$5399,),0)&gt;0,MAX($B$2:B324)+1,0)</f>
        <v>0</v>
      </c>
      <c r="C325" s="18" t="s">
        <v>457</v>
      </c>
      <c r="D325" s="18" t="str">
        <f>VLOOKUP(C325,Orçamento!N:O,2,0)</f>
        <v>Corte e dobra - Aço CA50 12,5mm - (NBR 7480)</v>
      </c>
      <c r="E325" s="22" t="str">
        <f>VLOOKUP(C325,Orçamento!N:Q,4,0)</f>
        <v>kg</v>
      </c>
      <c r="F325" s="19" cm="1">
        <f t="array" ref="F325">SUM(IF(Orçamento!$K$5:$K$5190="",IF(Orçamento!$N$5:$N$5190=$C325,Orçamento!$R$5:$R$5190)))</f>
        <v>33273.089732</v>
      </c>
      <c r="G325" s="19">
        <f t="shared" si="5"/>
        <v>0.7</v>
      </c>
      <c r="H325" s="19" cm="1">
        <f t="array" ref="H325">SUM(IF(Orçamento!$K$5:$K$5190="",IF(Orçamento!$N$5:$N$5190=$C325,Orçamento!$T$5:$T$5190)))</f>
        <v>23291.162812399998</v>
      </c>
      <c r="K325"/>
    </row>
    <row r="326" spans="2:11" ht="16.5" customHeight="1">
      <c r="B326" s="18">
        <f>IF(_xlfn.IFNA(MATCH($C326&amp;" - Mapa",Orçamento!$J$6:$J$5399,),0)&gt;0,MAX($B$2:B325)+1,0)</f>
        <v>0</v>
      </c>
      <c r="C326" s="18" t="s">
        <v>410</v>
      </c>
      <c r="D326" s="18" t="str">
        <f>VLOOKUP(C326,Orçamento!N:O,2,0)</f>
        <v>Corte e dobra - Aço CA50 16,0mm - (NBR 7480)</v>
      </c>
      <c r="E326" s="22" t="str">
        <f>VLOOKUP(C326,Orçamento!N:Q,4,0)</f>
        <v>kg</v>
      </c>
      <c r="F326" s="19" cm="1">
        <f t="array" ref="F326">SUM(IF(Orçamento!$K$5:$K$5190="",IF(Orçamento!$N$5:$N$5190=$C326,Orçamento!$R$5:$R$5190)))</f>
        <v>20171.084999999999</v>
      </c>
      <c r="G326" s="19">
        <f t="shared" si="5"/>
        <v>0.7</v>
      </c>
      <c r="H326" s="19" cm="1">
        <f t="array" ref="H326">SUM(IF(Orçamento!$K$5:$K$5190="",IF(Orçamento!$N$5:$N$5190=$C326,Orçamento!$T$5:$T$5190)))</f>
        <v>14119.759499999998</v>
      </c>
      <c r="K326"/>
    </row>
    <row r="327" spans="2:11" ht="16.5" customHeight="1">
      <c r="B327" s="18">
        <f>IF(_xlfn.IFNA(MATCH($C327&amp;" - Mapa",Orçamento!$J$6:$J$5399,),0)&gt;0,MAX($B$2:B326)+1,0)</f>
        <v>0</v>
      </c>
      <c r="C327" s="18" t="s">
        <v>623</v>
      </c>
      <c r="D327" s="18" t="str">
        <f>VLOOKUP(C327,Orçamento!N:O,2,0)</f>
        <v>Corte e dobra - Aço CA50 20,0mm - (NBR 7480)</v>
      </c>
      <c r="E327" s="22" t="str">
        <f>VLOOKUP(C327,Orçamento!N:Q,4,0)</f>
        <v>kg</v>
      </c>
      <c r="F327" s="19" cm="1">
        <f t="array" ref="F327">SUM(IF(Orçamento!$K$5:$K$5190="",IF(Orçamento!$N$5:$N$5190=$C327,Orçamento!$R$5:$R$5190)))</f>
        <v>15014.761</v>
      </c>
      <c r="G327" s="19">
        <f t="shared" si="5"/>
        <v>0.70000000000000007</v>
      </c>
      <c r="H327" s="19" cm="1">
        <f t="array" ref="H327">SUM(IF(Orçamento!$K$5:$K$5190="",IF(Orçamento!$N$5:$N$5190=$C327,Orçamento!$T$5:$T$5190)))</f>
        <v>10510.332700000001</v>
      </c>
      <c r="K327"/>
    </row>
    <row r="328" spans="2:11" ht="16.5" customHeight="1">
      <c r="B328" s="18">
        <f>IF(_xlfn.IFNA(MATCH($C328&amp;" - Mapa",Orçamento!$J$6:$J$5399,),0)&gt;0,MAX($B$2:B327)+1,0)</f>
        <v>0</v>
      </c>
      <c r="C328" s="18" t="s">
        <v>2868</v>
      </c>
      <c r="D328" s="18" t="str">
        <f>VLOOKUP(C328,Orçamento!N:O,2,0)</f>
        <v>Corte e dobra - Aço CA50 25,0mm - (NBR 7480)</v>
      </c>
      <c r="E328" s="22" t="str">
        <f>VLOOKUP(C328,Orçamento!N:Q,4,0)</f>
        <v>kg</v>
      </c>
      <c r="F328" s="19" cm="1">
        <f t="array" ref="F328">SUM(IF(Orçamento!$K$5:$K$5190="",IF(Orçamento!$N$5:$N$5190=$C328,Orçamento!$R$5:$R$5190)))</f>
        <v>23528.959999999999</v>
      </c>
      <c r="G328" s="19">
        <f t="shared" si="5"/>
        <v>0.7</v>
      </c>
      <c r="H328" s="19" cm="1">
        <f t="array" ref="H328">SUM(IF(Orçamento!$K$5:$K$5190="",IF(Orçamento!$N$5:$N$5190=$C328,Orçamento!$T$5:$T$5190)))</f>
        <v>16470.271999999997</v>
      </c>
      <c r="K328"/>
    </row>
    <row r="329" spans="2:11" ht="16.5" customHeight="1">
      <c r="B329" s="18">
        <f>IF(_xlfn.IFNA(MATCH($C329&amp;" - Mapa",Orçamento!$J$6:$J$5399,),0)&gt;0,MAX($B$2:B328)+1,0)</f>
        <v>0</v>
      </c>
      <c r="C329" s="18" t="s">
        <v>450</v>
      </c>
      <c r="D329" s="18" t="str">
        <f>VLOOKUP(C329,Orçamento!N:O,2,0)</f>
        <v>Corte e dobra - Aço CA50 6,3mm - (NBR 7480)</v>
      </c>
      <c r="E329" s="22" t="str">
        <f>VLOOKUP(C329,Orçamento!N:Q,4,0)</f>
        <v>kg</v>
      </c>
      <c r="F329" s="19" cm="1">
        <f t="array" ref="F329">SUM(IF(Orçamento!$K$5:$K$5190="",IF(Orçamento!$N$5:$N$5190=$C329,Orçamento!$R$5:$R$5190)))</f>
        <v>48489.633000000002</v>
      </c>
      <c r="G329" s="19">
        <f t="shared" si="5"/>
        <v>0.7</v>
      </c>
      <c r="H329" s="19" cm="1">
        <f t="array" ref="H329">SUM(IF(Orçamento!$K$5:$K$5190="",IF(Orçamento!$N$5:$N$5190=$C329,Orçamento!$T$5:$T$5190)))</f>
        <v>33942.7431</v>
      </c>
      <c r="K329"/>
    </row>
    <row r="330" spans="2:11" ht="16.5" customHeight="1">
      <c r="B330" s="18">
        <f>IF(_xlfn.IFNA(MATCH($C330&amp;" - Mapa",Orçamento!$J$6:$J$5399,),0)&gt;0,MAX($B$2:B329)+1,0)</f>
        <v>0</v>
      </c>
      <c r="C330" s="23" t="s">
        <v>405</v>
      </c>
      <c r="D330" s="18" t="str">
        <f>VLOOKUP(C330,Orçamento!N:O,2,0)</f>
        <v>Corte e dobra - Aço CA50 8,0mm - (NBR 7480)</v>
      </c>
      <c r="E330" s="22" t="str">
        <f>VLOOKUP(C330,Orçamento!N:Q,4,0)</f>
        <v>kg</v>
      </c>
      <c r="F330" s="19" cm="1">
        <f t="array" ref="F330">SUM(IF(Orçamento!$K$5:$K$5190="",IF(Orçamento!$N$5:$N$5190=$C330,Orçamento!$R$5:$R$5190)))</f>
        <v>43724.781340000001</v>
      </c>
      <c r="G330" s="19">
        <f t="shared" si="5"/>
        <v>0.69999999999999984</v>
      </c>
      <c r="H330" s="19" cm="1">
        <f t="array" ref="H330">SUM(IF(Orçamento!$K$5:$K$5190="",IF(Orçamento!$N$5:$N$5190=$C330,Orçamento!$T$5:$T$5190)))</f>
        <v>30607.346937999995</v>
      </c>
      <c r="K330" s="585"/>
    </row>
    <row r="331" spans="2:11" ht="16.5" customHeight="1">
      <c r="B331" s="18">
        <f>IF(_xlfn.IFNA(MATCH($C331&amp;" - Mapa",Orçamento!$J$6:$J$5399,),0)&gt;0,MAX($B$2:B330)+1,0)</f>
        <v>0</v>
      </c>
      <c r="C331" s="18" t="s">
        <v>637</v>
      </c>
      <c r="D331" s="18" t="str">
        <f>VLOOKUP(C331,Orçamento!N:O,2,0)</f>
        <v>Corte e dobra - Aço CA60 5,0mm - (NBR 7480)</v>
      </c>
      <c r="E331" s="22" t="str">
        <f>VLOOKUP(C331,Orçamento!N:Q,4,0)</f>
        <v>kg</v>
      </c>
      <c r="F331" s="19" cm="1">
        <f t="array" ref="F331">SUM(IF(Orçamento!$K$5:$K$5190="",IF(Orçamento!$N$5:$N$5190=$C331,Orçamento!$R$5:$R$5190)))</f>
        <v>39015.369999999995</v>
      </c>
      <c r="G331" s="19">
        <f t="shared" si="5"/>
        <v>0.70000000000000018</v>
      </c>
      <c r="H331" s="19" cm="1">
        <f t="array" ref="H331">SUM(IF(Orçamento!$K$5:$K$5190="",IF(Orçamento!$N$5:$N$5190=$C331,Orçamento!$T$5:$T$5190)))</f>
        <v>27310.759000000002</v>
      </c>
      <c r="K331" s="585"/>
    </row>
    <row r="332" spans="2:11" ht="16.5" customHeight="1">
      <c r="B332" s="18">
        <f>IF(_xlfn.IFNA(MATCH($C332&amp;" - Mapa",Orçamento!$J$6:$J$5399,),0)&gt;0,MAX($B$2:B331)+1,0)</f>
        <v>0</v>
      </c>
      <c r="C332" s="18" t="s">
        <v>1526</v>
      </c>
      <c r="D332" s="18" t="str">
        <f>VLOOKUP(C332,Orçamento!N:O,2,0)</f>
        <v>Cuba de aço inox AISI 304 - furo 3.1/2` - 40x34x14cm</v>
      </c>
      <c r="E332" s="22" t="str">
        <f>VLOOKUP(C332,Orçamento!N:Q,4,0)</f>
        <v>un</v>
      </c>
      <c r="F332" s="19" cm="1">
        <f t="array" ref="F332">SUM(IF(Orçamento!$K$5:$K$5190="",IF(Orçamento!$N$5:$N$5190=$C332,Orçamento!$R$5:$R$5190)))</f>
        <v>4</v>
      </c>
      <c r="G332" s="19">
        <f t="shared" si="5"/>
        <v>62.35</v>
      </c>
      <c r="H332" s="19" cm="1">
        <f t="array" ref="H332">SUM(IF(Orçamento!$K$5:$K$5190="",IF(Orçamento!$N$5:$N$5190=$C332,Orçamento!$T$5:$T$5190)))</f>
        <v>249.4</v>
      </c>
      <c r="K332"/>
    </row>
    <row r="333" spans="2:11" ht="16.5" customHeight="1">
      <c r="B333" s="18">
        <f>IF(_xlfn.IFNA(MATCH($C333&amp;" - Mapa",Orçamento!$J$6:$J$5399,),0)&gt;0,MAX($B$2:B332)+1,0)</f>
        <v>0</v>
      </c>
      <c r="C333" s="18" t="s">
        <v>4201</v>
      </c>
      <c r="D333" s="18" t="str">
        <f>VLOOKUP(C333,Orçamento!N:O,2,0)</f>
        <v>Custo incorrido de indireto</v>
      </c>
      <c r="E333" s="22">
        <f>VLOOKUP(C333,Orçamento!N:Q,4,0)</f>
        <v>1</v>
      </c>
      <c r="F333" s="19" cm="1">
        <f t="array" ref="F333">SUM(IF(Orçamento!$K$5:$K$5190="",IF(Orçamento!$N$5:$N$5190=$C333,Orçamento!$R$5:$R$5190)))</f>
        <v>1</v>
      </c>
      <c r="G333" s="19">
        <f t="shared" si="5"/>
        <v>1636704.53</v>
      </c>
      <c r="H333" s="19" cm="1">
        <f t="array" ref="H333">SUM(IF(Orçamento!$K$5:$K$5190="",IF(Orçamento!$N$5:$N$5190=$C333,Orçamento!$T$5:$T$5190)))</f>
        <v>1636704.53</v>
      </c>
      <c r="K333"/>
    </row>
    <row r="334" spans="2:11" ht="16.5" customHeight="1">
      <c r="B334" s="18">
        <f>IF(_xlfn.IFNA(MATCH($C334&amp;" - Mapa",Orçamento!$J$6:$J$5399,),0)&gt;0,MAX($B$2:B333)+1,0)</f>
        <v>0</v>
      </c>
      <c r="C334" s="18" t="s">
        <v>665</v>
      </c>
      <c r="D334" s="18" t="str">
        <f>VLOOKUP(C334,Orçamento!N:O,2,0)</f>
        <v>Custo parametrizado de instalações - Interfonia - (setor orçamento)</v>
      </c>
      <c r="E334" s="22" t="str">
        <f>VLOOKUP(C334,Orçamento!N:Q,4,0)</f>
        <v>apto</v>
      </c>
      <c r="F334" s="19" cm="1">
        <f t="array" ref="F334">SUM(IF(Orçamento!$K$5:$K$5190="",IF(Orçamento!$N$5:$N$5190=$C334,Orçamento!$R$5:$R$5190)))</f>
        <v>405</v>
      </c>
      <c r="G334" s="19">
        <f t="shared" si="5"/>
        <v>406.86000000000007</v>
      </c>
      <c r="H334" s="19" cm="1">
        <f t="array" ref="H334">SUM(IF(Orçamento!$K$5:$K$5190="",IF(Orçamento!$N$5:$N$5190=$C334,Orçamento!$T$5:$T$5190)))</f>
        <v>164778.30000000002</v>
      </c>
      <c r="K334"/>
    </row>
    <row r="335" spans="2:11" ht="16.5" customHeight="1">
      <c r="B335" s="18">
        <f>IF(_xlfn.IFNA(MATCH($C335&amp;" - Mapa",Orçamento!$J$6:$J$5399,),0)&gt;0,MAX($B$2:B334)+1,0)</f>
        <v>0</v>
      </c>
      <c r="C335" s="18" t="s">
        <v>4117</v>
      </c>
      <c r="D335" s="18" t="str">
        <f>VLOOKUP(C335,Orçamento!N:O,2,0)</f>
        <v>Custo parametrizado para brinquedos  - (Setor Orçamentos)</v>
      </c>
      <c r="E335" s="22" t="str">
        <f>VLOOKUP(C335,Orçamento!N:Q,4,0)</f>
        <v>vb</v>
      </c>
      <c r="F335" s="19" cm="1">
        <f t="array" ref="F335">SUM(IF(Orçamento!$K$5:$K$5190="",IF(Orçamento!$N$5:$N$5190=$C335,Orçamento!$R$5:$R$5190)))</f>
        <v>0</v>
      </c>
      <c r="G335" s="19">
        <f t="shared" si="5"/>
        <v>0</v>
      </c>
      <c r="H335" s="19" cm="1">
        <f t="array" ref="H335">SUM(IF(Orçamento!$K$5:$K$5190="",IF(Orçamento!$N$5:$N$5190=$C335,Orçamento!$T$5:$T$5190)))</f>
        <v>0</v>
      </c>
      <c r="K335"/>
    </row>
    <row r="336" spans="2:11" ht="16.5" customHeight="1">
      <c r="B336" s="18">
        <f>IF(_xlfn.IFNA(MATCH($C336&amp;" - Mapa",Orçamento!$J$6:$J$5399,),0)&gt;0,MAX($B$2:B335)+1,0)</f>
        <v>0</v>
      </c>
      <c r="C336" s="18" t="s">
        <v>2959</v>
      </c>
      <c r="D336" s="18" t="str">
        <f>VLOOKUP(C336,Orçamento!N:O,2,0)</f>
        <v>Custos gerais para cremalheira</v>
      </c>
      <c r="E336" s="22" t="str">
        <f>VLOOKUP(C336,Orçamento!N:Q,4,0)</f>
        <v>mês</v>
      </c>
      <c r="F336" s="19" cm="1">
        <f t="array" ref="F336">SUM(IF(Orçamento!$K$5:$K$5190="",IF(Orçamento!$N$5:$N$5190=$C336,Orçamento!$R$5:$R$5190)))</f>
        <v>9</v>
      </c>
      <c r="G336" s="19">
        <f t="shared" si="5"/>
        <v>14947.215555555556</v>
      </c>
      <c r="H336" s="19" cm="1">
        <f t="array" ref="H336">SUM(IF(Orçamento!$K$5:$K$5190="",IF(Orçamento!$N$5:$N$5190=$C336,Orçamento!$T$5:$T$5190)))</f>
        <v>134524.94</v>
      </c>
      <c r="K336" s="177"/>
    </row>
    <row r="337" spans="2:13" ht="16.5" customHeight="1">
      <c r="B337" s="18">
        <f>IF(_xlfn.IFNA(MATCH($C337&amp;" - Mapa",Orçamento!$J$6:$J$5399,),0)&gt;0,MAX($B$2:B336)+1,0)</f>
        <v>0</v>
      </c>
      <c r="C337" s="18" t="s">
        <v>3976</v>
      </c>
      <c r="D337" s="18" t="str">
        <f>VLOOKUP(C337,Orçamento!N:O,2,0)</f>
        <v>Delimitador de profundidade `tarucel` de polietileno - Ø30mm</v>
      </c>
      <c r="E337" s="22" t="str">
        <f>VLOOKUP(C337,Orçamento!N:Q,4,0)</f>
        <v>m</v>
      </c>
      <c r="F337" s="19" cm="1">
        <f t="array" ref="F337">SUM(IF(Orçamento!$K$5:$K$5190="",IF(Orçamento!$N$5:$N$5190=$C337,Orçamento!$R$5:$R$5190)))</f>
        <v>971.96399999999994</v>
      </c>
      <c r="G337" s="19">
        <f t="shared" si="5"/>
        <v>2.5</v>
      </c>
      <c r="H337" s="19" cm="1">
        <f t="array" ref="H337">SUM(IF(Orçamento!$K$5:$K$5190="",IF(Orçamento!$N$5:$N$5190=$C337,Orçamento!$T$5:$T$5190)))</f>
        <v>2429.91</v>
      </c>
      <c r="K337"/>
    </row>
    <row r="338" spans="2:13" ht="16.5" customHeight="1">
      <c r="B338" s="18">
        <f>IF(_xlfn.IFNA(MATCH($C338&amp;" - Mapa",Orçamento!$J$6:$J$5399,),0)&gt;0,MAX($B$2:B337)+1,0)</f>
        <v>0</v>
      </c>
      <c r="C338" s="23" t="s">
        <v>310</v>
      </c>
      <c r="D338" s="18" t="str">
        <f>VLOOKUP(C338,Orçamento!N:O,2,0)</f>
        <v>Desmoldante para forma de madeira</v>
      </c>
      <c r="E338" s="22" t="str">
        <f>VLOOKUP(C338,Orçamento!N:Q,4,0)</f>
        <v>l</v>
      </c>
      <c r="F338" s="19" cm="1">
        <f t="array" ref="F338">SUM(IF(Orçamento!$K$5:$K$5190="",IF(Orçamento!$N$5:$N$5190=$C338,Orçamento!$R$5:$R$5190)))</f>
        <v>1055.902319</v>
      </c>
      <c r="G338" s="19">
        <f t="shared" si="5"/>
        <v>3.2000000000000006</v>
      </c>
      <c r="H338" s="19" cm="1">
        <f t="array" ref="H338">SUM(IF(Orçamento!$K$5:$K$5190="",IF(Orçamento!$N$5:$N$5190=$C338,Orçamento!$T$5:$T$5190)))</f>
        <v>3378.8874208000007</v>
      </c>
      <c r="K338" s="585"/>
      <c r="M338" s="21"/>
    </row>
    <row r="339" spans="2:13" ht="16.5" customHeight="1">
      <c r="B339" s="18">
        <f>IF(_xlfn.IFNA(MATCH($C339&amp;" - Mapa",Orçamento!$J$6:$J$5399,),0)&gt;0,MAX($B$2:B338)+1,0)</f>
        <v>0</v>
      </c>
      <c r="C339" s="18" t="s">
        <v>1326</v>
      </c>
      <c r="D339" s="18" t="str">
        <f>VLOOKUP(C339,Orçamento!N:O,2,0)</f>
        <v>Dobradiça 3 1/2`x2 1/4` canto redondo com pino chato</v>
      </c>
      <c r="E339" s="22" t="str">
        <f>VLOOKUP(C339,Orçamento!N:Q,4,0)</f>
        <v>un</v>
      </c>
      <c r="F339" s="19" cm="1">
        <f t="array" ref="F339">SUM(IF(Orçamento!$K$5:$K$5190="",IF(Orçamento!$N$5:$N$5190=$C339,Orçamento!$R$5:$R$5190)))</f>
        <v>3378</v>
      </c>
      <c r="G339" s="19">
        <f t="shared" si="5"/>
        <v>5</v>
      </c>
      <c r="H339" s="19" cm="1">
        <f t="array" ref="H339">SUM(IF(Orçamento!$K$5:$K$5190="",IF(Orçamento!$N$5:$N$5190=$C339,Orçamento!$T$5:$T$5190)))</f>
        <v>16890</v>
      </c>
      <c r="K339"/>
    </row>
    <row r="340" spans="2:13" ht="16.5" customHeight="1">
      <c r="B340" s="18">
        <f>IF(_xlfn.IFNA(MATCH($C340&amp;" - Mapa",Orçamento!$J$6:$J$5399,),0)&gt;0,MAX($B$2:B339)+1,0)</f>
        <v>0</v>
      </c>
      <c r="C340" s="18" t="s">
        <v>1307</v>
      </c>
      <c r="D340" s="18" t="str">
        <f>VLOOKUP(C340,Orçamento!N:O,2,0)</f>
        <v>Dobradiça com pino bola com parafuso 3`x2 1/2`</v>
      </c>
      <c r="E340" s="22" t="str">
        <f>VLOOKUP(C340,Orçamento!N:Q,4,0)</f>
        <v>un</v>
      </c>
      <c r="F340" s="19" cm="1">
        <f t="array" ref="F340">SUM(IF(Orçamento!$K$5:$K$5190="",IF(Orçamento!$N$5:$N$5190=$C340,Orçamento!$R$5:$R$5190)))</f>
        <v>1110</v>
      </c>
      <c r="G340" s="19">
        <f t="shared" si="5"/>
        <v>5</v>
      </c>
      <c r="H340" s="19" cm="1">
        <f t="array" ref="H340">SUM(IF(Orçamento!$K$5:$K$5190="",IF(Orçamento!$N$5:$N$5190=$C340,Orçamento!$T$5:$T$5190)))</f>
        <v>5550</v>
      </c>
      <c r="K340"/>
    </row>
    <row r="341" spans="2:13" ht="16.5" customHeight="1">
      <c r="B341" s="18">
        <f>IF(_xlfn.IFNA(MATCH($C341&amp;" - Mapa",Orçamento!$J$6:$J$5399,),0)&gt;0,MAX($B$2:B340)+1,0)</f>
        <v>0</v>
      </c>
      <c r="C341" s="23" t="s">
        <v>1329</v>
      </c>
      <c r="D341" s="18" t="str">
        <f>VLOOKUP(C341,Orçamento!N:O,2,0)</f>
        <v>Dobradiça para porta de shaft 60mm</v>
      </c>
      <c r="E341" s="22" t="str">
        <f>VLOOKUP(C341,Orçamento!N:Q,4,0)</f>
        <v>un</v>
      </c>
      <c r="F341" s="19" cm="1">
        <f t="array" ref="F341">SUM(IF(Orçamento!$K$5:$K$5190="",IF(Orçamento!$N$5:$N$5190=$C341,Orçamento!$R$5:$R$5190)))</f>
        <v>351</v>
      </c>
      <c r="G341" s="19">
        <f t="shared" si="5"/>
        <v>7.5</v>
      </c>
      <c r="H341" s="19" cm="1">
        <f t="array" ref="H341">SUM(IF(Orçamento!$K$5:$K$5190="",IF(Orçamento!$N$5:$N$5190=$C341,Orçamento!$T$5:$T$5190)))</f>
        <v>2632.5</v>
      </c>
      <c r="K341" s="585"/>
      <c r="M341" s="21"/>
    </row>
    <row r="342" spans="2:13" ht="16.5" customHeight="1">
      <c r="B342" s="18">
        <f>IF(_xlfn.IFNA(MATCH($C342&amp;" - Mapa",Orçamento!$J$6:$J$5399,),0)&gt;0,MAX($B$2:B341)+1,0)</f>
        <v>0</v>
      </c>
      <c r="C342" s="18" t="s">
        <v>1510</v>
      </c>
      <c r="D342" s="18" t="str">
        <f>VLOOKUP(C342,Orçamento!N:O,2,0)</f>
        <v>Ducha cascata em alumínio 12 polegadas</v>
      </c>
      <c r="E342" s="22" t="str">
        <f>VLOOKUP(C342,Orçamento!N:Q,4,0)</f>
        <v>un</v>
      </c>
      <c r="F342" s="19" cm="1">
        <f t="array" ref="F342">SUM(IF(Orçamento!$K$5:$K$5190="",IF(Orçamento!$N$5:$N$5190=$C342,Orçamento!$R$5:$R$5190)))</f>
        <v>1</v>
      </c>
      <c r="G342" s="19">
        <f t="shared" si="5"/>
        <v>1250</v>
      </c>
      <c r="H342" s="19" cm="1">
        <f t="array" ref="H342">SUM(IF(Orçamento!$K$5:$K$5190="",IF(Orçamento!$N$5:$N$5190=$C342,Orçamento!$T$5:$T$5190)))</f>
        <v>1250</v>
      </c>
      <c r="K342"/>
    </row>
    <row r="343" spans="2:13" ht="16.5" customHeight="1">
      <c r="B343" s="18">
        <f>IF(_xlfn.IFNA(MATCH($C343&amp;" - Mapa",Orçamento!$J$6:$J$5399,),0)&gt;0,MAX($B$2:B342)+1,0)</f>
        <v>0</v>
      </c>
      <c r="C343" s="18" t="s">
        <v>4152</v>
      </c>
      <c r="D343" s="18" t="str">
        <f>VLOOKUP(C343,Orçamento!N:O,2,0)</f>
        <v>Ducha higiênica cromada com deviração para caixa acoplada e registro 1/4`</v>
      </c>
      <c r="E343" s="22" t="str">
        <f>VLOOKUP(C343,Orçamento!N:Q,4,0)</f>
        <v>un</v>
      </c>
      <c r="F343" s="19" cm="1">
        <f t="array" ref="F343">SUM(IF(Orçamento!$K$5:$K$5190="",IF(Orçamento!$N$5:$N$5190=$C343,Orçamento!$R$5:$R$5190)))</f>
        <v>2</v>
      </c>
      <c r="G343" s="19">
        <f t="shared" si="5"/>
        <v>125</v>
      </c>
      <c r="H343" s="19" cm="1">
        <f t="array" ref="H343">SUM(IF(Orçamento!$K$5:$K$5190="",IF(Orçamento!$N$5:$N$5190=$C343,Orçamento!$T$5:$T$5190)))</f>
        <v>250</v>
      </c>
      <c r="K343"/>
    </row>
    <row r="344" spans="2:13" ht="16.5" customHeight="1">
      <c r="B344" s="18">
        <f>IF(_xlfn.IFNA(MATCH($C344&amp;" - Mapa",Orçamento!$J$6:$J$5399,),0)&gt;0,MAX($B$2:B343)+1,0)</f>
        <v>0</v>
      </c>
      <c r="C344" s="18" t="s">
        <v>2944</v>
      </c>
      <c r="D344" s="18" t="str">
        <f>VLOOKUP(C344,Orçamento!N:O,2,0)</f>
        <v>Elemento vazado `cobogó` de concreto veneziana - 39x39x10cm</v>
      </c>
      <c r="E344" s="22" t="str">
        <f>VLOOKUP(C344,Orçamento!N:Q,4,0)</f>
        <v>un</v>
      </c>
      <c r="F344" s="19" cm="1">
        <f t="array" ref="F344">SUM(IF(Orçamento!$K$5:$K$5190="",IF(Orçamento!$N$5:$N$5190=$C344,Orçamento!$R$5:$R$5190)))</f>
        <v>179.982</v>
      </c>
      <c r="G344" s="19">
        <f t="shared" si="5"/>
        <v>23.29</v>
      </c>
      <c r="H344" s="19" cm="1">
        <f t="array" ref="H344">SUM(IF(Orçamento!$K$5:$K$5190="",IF(Orçamento!$N$5:$N$5190=$C344,Orçamento!$T$5:$T$5190)))</f>
        <v>4191.78078</v>
      </c>
      <c r="K344" s="177"/>
    </row>
    <row r="345" spans="2:13" ht="16.5" customHeight="1">
      <c r="B345" s="18">
        <f>IF(_xlfn.IFNA(MATCH($C345&amp;" - Mapa",Orçamento!$J$6:$J$5399,),0)&gt;0,MAX($B$2:B344)+1,0)</f>
        <v>0</v>
      </c>
      <c r="C345" s="18" t="s">
        <v>3270</v>
      </c>
      <c r="D345" s="18" t="str">
        <f>VLOOKUP(C345,Orçamento!N:O,2,0)</f>
        <v>Eletricista (com encargos)</v>
      </c>
      <c r="E345" s="22" t="str">
        <f>VLOOKUP(C345,Orçamento!N:Q,4,0)</f>
        <v xml:space="preserve">un </v>
      </c>
      <c r="F345" s="19" cm="1">
        <f t="array" ref="F345">SUM(IF(Orçamento!$K$5:$K$5190="",IF(Orçamento!$N$5:$N$5190=$C345,Orçamento!$R$5:$R$5190)))</f>
        <v>0</v>
      </c>
      <c r="G345" s="19">
        <f t="shared" si="5"/>
        <v>0</v>
      </c>
      <c r="H345" s="19" cm="1">
        <f t="array" ref="H345">SUM(IF(Orçamento!$K$5:$K$5190="",IF(Orçamento!$N$5:$N$5190=$C345,Orçamento!$T$5:$T$5190)))</f>
        <v>0</v>
      </c>
      <c r="K345"/>
    </row>
    <row r="346" spans="2:13" ht="16.5" customHeight="1">
      <c r="B346" s="18">
        <f>IF(_xlfn.IFNA(MATCH($C346&amp;" - Mapa",Orçamento!$J$6:$J$5399,),0)&gt;0,MAX($B$2:B345)+1,0)</f>
        <v>0</v>
      </c>
      <c r="C346" s="18" t="s">
        <v>4067</v>
      </c>
      <c r="D346" s="18" t="str">
        <f>VLOOKUP(C346,Orçamento!N:O,2,0)</f>
        <v>Elevador 18 paradas - cabine 1,60 x 1,50 x 2,30m</v>
      </c>
      <c r="E346" s="22" t="str">
        <f>VLOOKUP(C346,Orçamento!N:Q,4,0)</f>
        <v>un</v>
      </c>
      <c r="F346" s="19" cm="1">
        <f t="array" ref="F346">SUM(IF(Orçamento!$K$5:$K$5190="",IF(Orçamento!$N$5:$N$5190=$C346,Orçamento!$R$5:$R$5190)))</f>
        <v>8</v>
      </c>
      <c r="G346" s="19">
        <f t="shared" si="5"/>
        <v>250000</v>
      </c>
      <c r="H346" s="19" cm="1">
        <f t="array" ref="H346">SUM(IF(Orçamento!$K$5:$K$5190="",IF(Orçamento!$N$5:$N$5190=$C346,Orçamento!$T$5:$T$5190)))</f>
        <v>2000000</v>
      </c>
      <c r="K346"/>
    </row>
    <row r="347" spans="2:13" ht="16.5" customHeight="1">
      <c r="B347" s="18">
        <f>IF(_xlfn.IFNA(MATCH($C347&amp;" - Mapa",Orçamento!$J$6:$J$5399,),0)&gt;0,MAX($B$2:B346)+1,0)</f>
        <v>0</v>
      </c>
      <c r="C347" s="18" t="s">
        <v>4197</v>
      </c>
      <c r="D347" s="18" t="str">
        <f>VLOOKUP(C347,Orçamento!N:O,2,0)</f>
        <v>Encanador (com encargos)</v>
      </c>
      <c r="E347" s="22" t="str">
        <f>VLOOKUP(C347,Orçamento!N:Q,4,0)</f>
        <v xml:space="preserve">un </v>
      </c>
      <c r="F347" s="19" cm="1">
        <f t="array" ref="F347">SUM(IF(Orçamento!$K$5:$K$5190="",IF(Orçamento!$N$5:$N$5190=$C347,Orçamento!$R$5:$R$5190)))</f>
        <v>0</v>
      </c>
      <c r="G347" s="19">
        <f t="shared" si="5"/>
        <v>0</v>
      </c>
      <c r="H347" s="19" cm="1">
        <f t="array" ref="H347">SUM(IF(Orçamento!$K$5:$K$5190="",IF(Orçamento!$N$5:$N$5190=$C347,Orçamento!$T$5:$T$5190)))</f>
        <v>0</v>
      </c>
      <c r="K347" s="177"/>
    </row>
    <row r="348" spans="2:13" ht="16.5" customHeight="1">
      <c r="B348" s="18">
        <f>IF(_xlfn.IFNA(MATCH($C348&amp;" - Mapa",Orçamento!$J$6:$J$5399,),0)&gt;0,MAX($B$2:B347)+1,0)</f>
        <v>0</v>
      </c>
      <c r="C348" s="18" t="s">
        <v>4193</v>
      </c>
      <c r="D348" s="18" t="str">
        <f>VLOOKUP(C348,Orçamento!N:O,2,0)</f>
        <v>Encarregado administrativo (com encargos)</v>
      </c>
      <c r="E348" s="22" t="str">
        <f>VLOOKUP(C348,Orçamento!N:Q,4,0)</f>
        <v>mês</v>
      </c>
      <c r="F348" s="19" cm="1">
        <f t="array" ref="F348">SUM(IF(Orçamento!$K$5:$K$5190="",IF(Orçamento!$N$5:$N$5190=$C348,Orçamento!$R$5:$R$5190)))</f>
        <v>0</v>
      </c>
      <c r="G348" s="19">
        <f t="shared" si="5"/>
        <v>0</v>
      </c>
      <c r="H348" s="19" cm="1">
        <f t="array" ref="H348">SUM(IF(Orçamento!$K$5:$K$5190="",IF(Orçamento!$N$5:$N$5190=$C348,Orçamento!$T$5:$T$5190)))</f>
        <v>0</v>
      </c>
      <c r="K348"/>
    </row>
    <row r="349" spans="2:13" ht="16.5" customHeight="1">
      <c r="B349" s="18">
        <f>IF(_xlfn.IFNA(MATCH($C349&amp;" - Mapa",Orçamento!$J$6:$J$5399,),0)&gt;0,MAX($B$2:B348)+1,0)</f>
        <v>0</v>
      </c>
      <c r="C349" s="18" t="s">
        <v>3024</v>
      </c>
      <c r="D349" s="18" t="str">
        <f>VLOOKUP(C349,Orçamento!N:O,2,0)</f>
        <v>Encarregado de acabamento (Salario, Encargos Sociais, Refeição e Transporte)</v>
      </c>
      <c r="E349" s="22" t="str">
        <f>VLOOKUP(C349,Orçamento!N:Q,4,0)</f>
        <v>mês</v>
      </c>
      <c r="F349" s="19" cm="1">
        <f t="array" ref="F349">SUM(IF(Orçamento!$K$5:$K$5190="",IF(Orçamento!$N$5:$N$5190=$C349,Orçamento!$R$5:$R$5190)))</f>
        <v>14</v>
      </c>
      <c r="G349" s="19">
        <f t="shared" si="5"/>
        <v>12910.004608133337</v>
      </c>
      <c r="H349" s="19" cm="1">
        <f t="array" ref="H349">SUM(IF(Orçamento!$K$5:$K$5190="",IF(Orçamento!$N$5:$N$5190=$C349,Orçamento!$T$5:$T$5190)))</f>
        <v>180740.0645138667</v>
      </c>
      <c r="K349"/>
    </row>
    <row r="350" spans="2:13" ht="16.5" customHeight="1">
      <c r="B350" s="18">
        <f>IF(_xlfn.IFNA(MATCH($C350&amp;" - Mapa",Orçamento!$J$6:$J$5399,),0)&gt;0,MAX($B$2:B349)+1,0)</f>
        <v>0</v>
      </c>
      <c r="C350" s="18" t="s">
        <v>4194</v>
      </c>
      <c r="D350" s="18" t="str">
        <f>VLOOKUP(C350,Orçamento!N:O,2,0)</f>
        <v>Encarregado de almoxarifado (com encargos)</v>
      </c>
      <c r="E350" s="22" t="str">
        <f>VLOOKUP(C350,Orçamento!N:Q,4,0)</f>
        <v>mês</v>
      </c>
      <c r="F350" s="19" cm="1">
        <f t="array" ref="F350">SUM(IF(Orçamento!$K$5:$K$5190="",IF(Orçamento!$N$5:$N$5190=$C350,Orçamento!$R$5:$R$5190)))</f>
        <v>0</v>
      </c>
      <c r="G350" s="19">
        <f t="shared" si="5"/>
        <v>0</v>
      </c>
      <c r="H350" s="19" cm="1">
        <f t="array" ref="H350">SUM(IF(Orçamento!$K$5:$K$5190="",IF(Orçamento!$N$5:$N$5190=$C350,Orçamento!$T$5:$T$5190)))</f>
        <v>0</v>
      </c>
      <c r="K350"/>
    </row>
    <row r="351" spans="2:13" ht="16.5" customHeight="1">
      <c r="B351" s="18">
        <f>IF(_xlfn.IFNA(MATCH($C351&amp;" - Mapa",Orçamento!$J$6:$J$5399,),0)&gt;0,MAX($B$2:B350)+1,0)</f>
        <v>0</v>
      </c>
      <c r="C351" s="18" t="s">
        <v>3025</v>
      </c>
      <c r="D351" s="18" t="str">
        <f>VLOOKUP(C351,Orçamento!N:O,2,0)</f>
        <v>Encarregado de estrutura (Salario, Encargos Sociais, Refeição e Transporte)</v>
      </c>
      <c r="E351" s="22" t="str">
        <f>VLOOKUP(C351,Orçamento!N:Q,4,0)</f>
        <v>mês</v>
      </c>
      <c r="F351" s="19" cm="1">
        <f t="array" ref="F351">SUM(IF(Orçamento!$K$5:$K$5190="",IF(Orçamento!$N$5:$N$5190=$C351,Orçamento!$R$5:$R$5190)))</f>
        <v>8</v>
      </c>
      <c r="G351" s="19">
        <f t="shared" si="5"/>
        <v>12910.004608133337</v>
      </c>
      <c r="H351" s="19" cm="1">
        <f t="array" ref="H351">SUM(IF(Orçamento!$K$5:$K$5190="",IF(Orçamento!$N$5:$N$5190=$C351,Orçamento!$T$5:$T$5190)))</f>
        <v>103280.03686506669</v>
      </c>
      <c r="K351"/>
    </row>
    <row r="352" spans="2:13" ht="16.5" customHeight="1">
      <c r="B352" s="18">
        <f>IF(_xlfn.IFNA(MATCH($C352&amp;" - Mapa",Orçamento!$J$6:$J$5399,),0)&gt;0,MAX($B$2:B351)+1,0)</f>
        <v>0</v>
      </c>
      <c r="C352" s="18" t="s">
        <v>4027</v>
      </c>
      <c r="D352" s="18" t="str">
        <f>VLOOKUP(C352,Orçamento!N:O,2,0)</f>
        <v>Engate flexível de aço inox trançado 1/2`x40 cm - (NBR 5688)</v>
      </c>
      <c r="E352" s="22" t="str">
        <f>VLOOKUP(C352,Orçamento!N:Q,4,0)</f>
        <v>un</v>
      </c>
      <c r="F352" s="19" cm="1">
        <f t="array" ref="F352">SUM(IF(Orçamento!$K$5:$K$5190="",IF(Orçamento!$N$5:$N$5190=$C352,Orçamento!$R$5:$R$5190)))</f>
        <v>756</v>
      </c>
      <c r="G352" s="19">
        <f t="shared" si="5"/>
        <v>11</v>
      </c>
      <c r="H352" s="19" cm="1">
        <f t="array" ref="H352">SUM(IF(Orçamento!$K$5:$K$5190="",IF(Orçamento!$N$5:$N$5190=$C352,Orçamento!$T$5:$T$5190)))</f>
        <v>8316</v>
      </c>
      <c r="K352"/>
    </row>
    <row r="353" spans="2:13" ht="16.5" customHeight="1">
      <c r="B353" s="18">
        <f>IF(_xlfn.IFNA(MATCH($C353&amp;" - Mapa",Orçamento!$J$6:$J$5399,),0)&gt;0,MAX($B$2:B352)+1,0)</f>
        <v>0</v>
      </c>
      <c r="C353" s="23" t="s">
        <v>1524</v>
      </c>
      <c r="D353" s="18" t="str">
        <f>VLOOKUP(C353,Orçamento!N:O,2,0)</f>
        <v>Engate flexível PVC 1/2`x40 cm - (NBR 5688)</v>
      </c>
      <c r="E353" s="22" t="str">
        <f>VLOOKUP(C353,Orçamento!N:Q,4,0)</f>
        <v>un</v>
      </c>
      <c r="F353" s="19" cm="1">
        <f t="array" ref="F353">SUM(IF(Orçamento!$K$5:$K$5190="",IF(Orçamento!$N$5:$N$5190=$C353,Orçamento!$R$5:$R$5190)))</f>
        <v>377</v>
      </c>
      <c r="G353" s="19">
        <f t="shared" si="5"/>
        <v>4</v>
      </c>
      <c r="H353" s="19" cm="1">
        <f t="array" ref="H353">SUM(IF(Orçamento!$K$5:$K$5190="",IF(Orçamento!$N$5:$N$5190=$C353,Orçamento!$T$5:$T$5190)))</f>
        <v>1508</v>
      </c>
      <c r="K353"/>
    </row>
    <row r="354" spans="2:13" ht="16.5" customHeight="1">
      <c r="B354" s="18">
        <f>IF(_xlfn.IFNA(MATCH($C354&amp;" - Mapa",Orçamento!$J$6:$J$5399,),0)&gt;0,MAX($B$2:B353)+1,0)</f>
        <v>0</v>
      </c>
      <c r="C354" s="18" t="s">
        <v>3026</v>
      </c>
      <c r="D354" s="18" t="str">
        <f>VLOOKUP(C354,Orçamento!N:O,2,0)</f>
        <v>Engenheiro de Pleno 01</v>
      </c>
      <c r="E354" s="22" t="str">
        <f>VLOOKUP(C354,Orçamento!N:Q,4,0)</f>
        <v>mês</v>
      </c>
      <c r="F354" s="19" cm="1">
        <f t="array" ref="F354">SUM(IF(Orçamento!$K$5:$K$5190="",IF(Orçamento!$N$5:$N$5190=$C354,Orçamento!$R$5:$R$5190)))</f>
        <v>0</v>
      </c>
      <c r="G354" s="19">
        <f t="shared" si="5"/>
        <v>0</v>
      </c>
      <c r="H354" s="19" cm="1">
        <f t="array" ref="H354">SUM(IF(Orçamento!$K$5:$K$5190="",IF(Orçamento!$N$5:$N$5190=$C354,Orçamento!$T$5:$T$5190)))</f>
        <v>0</v>
      </c>
      <c r="K354"/>
    </row>
    <row r="355" spans="2:13" ht="16.5" customHeight="1">
      <c r="B355" s="18">
        <f>IF(_xlfn.IFNA(MATCH($C355&amp;" - Mapa",Orçamento!$J$6:$J$5399,),0)&gt;0,MAX($B$2:B354)+1,0)</f>
        <v>0</v>
      </c>
      <c r="C355" s="18" t="s">
        <v>3027</v>
      </c>
      <c r="D355" s="18" t="str">
        <f>VLOOKUP(C355,Orçamento!N:O,2,0)</f>
        <v>Engenheiro de Pleno 03</v>
      </c>
      <c r="E355" s="22" t="str">
        <f>VLOOKUP(C355,Orçamento!N:Q,4,0)</f>
        <v>mês</v>
      </c>
      <c r="F355" s="19" cm="1">
        <f t="array" ref="F355">SUM(IF(Orçamento!$K$5:$K$5190="",IF(Orçamento!$N$5:$N$5190=$C355,Orçamento!$R$5:$R$5190)))</f>
        <v>14</v>
      </c>
      <c r="G355" s="19">
        <f t="shared" si="5"/>
        <v>17231.980900000002</v>
      </c>
      <c r="H355" s="19" cm="1">
        <f t="array" ref="H355">SUM(IF(Orçamento!$K$5:$K$5190="",IF(Orçamento!$N$5:$N$5190=$C355,Orçamento!$T$5:$T$5190)))</f>
        <v>241247.73260000005</v>
      </c>
      <c r="K355"/>
    </row>
    <row r="356" spans="2:13" ht="16.5" customHeight="1">
      <c r="B356" s="18">
        <f>IF(_xlfn.IFNA(MATCH($C356&amp;" - Mapa",Orçamento!$J$6:$J$5399,),0)&gt;0,MAX($B$2:B355)+1,0)</f>
        <v>0</v>
      </c>
      <c r="C356" s="18" t="s">
        <v>4195</v>
      </c>
      <c r="D356" s="18" t="str">
        <f>VLOOKUP(C356,Orçamento!N:O,2,0)</f>
        <v>Engenheiro de Segurança e Qualidade (Com Encargos)</v>
      </c>
      <c r="E356" s="22" t="str">
        <f>VLOOKUP(C356,Orçamento!N:Q,4,0)</f>
        <v>mês</v>
      </c>
      <c r="F356" s="19" cm="1">
        <f t="array" ref="F356">SUM(IF(Orçamento!$K$5:$K$5190="",IF(Orçamento!$N$5:$N$5190=$C356,Orçamento!$R$5:$R$5190)))</f>
        <v>0</v>
      </c>
      <c r="G356" s="19">
        <f t="shared" si="5"/>
        <v>0</v>
      </c>
      <c r="H356" s="19" cm="1">
        <f t="array" ref="H356">SUM(IF(Orçamento!$K$5:$K$5190="",IF(Orçamento!$N$5:$N$5190=$C356,Orçamento!$T$5:$T$5190)))</f>
        <v>0</v>
      </c>
      <c r="K356" s="177"/>
    </row>
    <row r="357" spans="2:13" ht="16.5" customHeight="1">
      <c r="B357" s="18">
        <f>IF(_xlfn.IFNA(MATCH($C357&amp;" - Mapa",Orçamento!$J$6:$J$5399,),0)&gt;0,MAX($B$2:B356)+1,0)</f>
        <v>0</v>
      </c>
      <c r="C357" s="18" t="s">
        <v>1877</v>
      </c>
      <c r="D357" s="18" t="str">
        <f>VLOOKUP(C357,Orçamento!N:O,2,0)</f>
        <v>Engenheiro de Trainne 01</v>
      </c>
      <c r="E357" s="22" t="str">
        <f>VLOOKUP(C357,Orçamento!N:Q,4,0)</f>
        <v>mês</v>
      </c>
      <c r="F357" s="19" cm="1">
        <f t="array" ref="F357">SUM(IF(Orçamento!$K$5:$K$5190="",IF(Orçamento!$N$5:$N$5190=$C357,Orçamento!$R$5:$R$5190)))</f>
        <v>14</v>
      </c>
      <c r="G357" s="19">
        <f t="shared" si="5"/>
        <v>7677.8746000000001</v>
      </c>
      <c r="H357" s="19" cm="1">
        <f t="array" ref="H357">SUM(IF(Orçamento!$K$5:$K$5190="",IF(Orçamento!$N$5:$N$5190=$C357,Orçamento!$T$5:$T$5190)))</f>
        <v>107490.2444</v>
      </c>
      <c r="K357"/>
    </row>
    <row r="358" spans="2:13" ht="16.5" customHeight="1">
      <c r="B358" s="18">
        <f>IF(_xlfn.IFNA(MATCH($C358&amp;" - Mapa",Orçamento!$J$6:$J$5399,),0)&gt;0,MAX($B$2:B357)+1,0)</f>
        <v>0</v>
      </c>
      <c r="C358" s="18" t="s">
        <v>4023</v>
      </c>
      <c r="D358" s="18" t="str">
        <f>VLOOKUP(C358,Orçamento!N:O,2,0)</f>
        <v>Ensaio da resistência de aderência à tração na argamassa interna/externa - (NBR 13528)</v>
      </c>
      <c r="E358" s="22" t="str">
        <f>VLOOKUP(C358,Orçamento!N:Q,4,0)</f>
        <v>un</v>
      </c>
      <c r="F358" s="19" cm="1">
        <f t="array" ref="F358">SUM(IF(Orçamento!$K$5:$K$5190="",IF(Orçamento!$N$5:$N$5190=$C358,Orçamento!$R$5:$R$5190)))</f>
        <v>1</v>
      </c>
      <c r="G358" s="19">
        <f t="shared" si="5"/>
        <v>5560</v>
      </c>
      <c r="H358" s="19" cm="1">
        <f t="array" ref="H358">SUM(IF(Orçamento!$K$5:$K$5190="",IF(Orçamento!$N$5:$N$5190=$C358,Orçamento!$T$5:$T$5190)))</f>
        <v>5560</v>
      </c>
      <c r="K358"/>
    </row>
    <row r="359" spans="2:13" ht="16.5" customHeight="1">
      <c r="B359" s="18">
        <f>IF(_xlfn.IFNA(MATCH($C359&amp;" - Mapa",Orçamento!$J$6:$J$5399,),0)&gt;0,MAX($B$2:B358)+1,0)</f>
        <v>0</v>
      </c>
      <c r="C359" s="18" t="s">
        <v>4006</v>
      </c>
      <c r="D359" s="18" t="str">
        <f>VLOOKUP(C359,Orçamento!N:O,2,0)</f>
        <v>Ensaio de arrancamento de cerâmica - (NBR13754)</v>
      </c>
      <c r="E359" s="22" t="str">
        <f>VLOOKUP(C359,Orçamento!N:Q,4,0)</f>
        <v>un</v>
      </c>
      <c r="F359" s="19" cm="1">
        <f t="array" ref="F359">SUM(IF(Orçamento!$K$5:$K$5190="",IF(Orçamento!$N$5:$N$5190=$C359,Orçamento!$R$5:$R$5190)))</f>
        <v>1</v>
      </c>
      <c r="G359" s="19">
        <f t="shared" si="5"/>
        <v>1570</v>
      </c>
      <c r="H359" s="19" cm="1">
        <f t="array" ref="H359">SUM(IF(Orçamento!$K$5:$K$5190="",IF(Orçamento!$N$5:$N$5190=$C359,Orçamento!$T$5:$T$5190)))</f>
        <v>1570</v>
      </c>
      <c r="K359" s="585"/>
    </row>
    <row r="360" spans="2:13" ht="16.5" customHeight="1">
      <c r="B360" s="18">
        <f>IF(_xlfn.IFNA(MATCH($C360&amp;" - Mapa",Orçamento!$J$6:$J$5399,),0)&gt;0,MAX($B$2:B359)+1,0)</f>
        <v>0</v>
      </c>
      <c r="C360" s="18" t="s">
        <v>2998</v>
      </c>
      <c r="D360" s="18" t="str">
        <f>VLOOKUP(C360,Orçamento!N:O,2,0)</f>
        <v>Ensaio de guarda corpo</v>
      </c>
      <c r="E360" s="22" t="str">
        <f>VLOOKUP(C360,Orçamento!N:Q,4,0)</f>
        <v>vb</v>
      </c>
      <c r="F360" s="19" cm="1">
        <f t="array" ref="F360">SUM(IF(Orçamento!$K$5:$K$5190="",IF(Orçamento!$N$5:$N$5190=$C360,Orçamento!$R$5:$R$5190)))</f>
        <v>0</v>
      </c>
      <c r="G360" s="19">
        <f t="shared" si="5"/>
        <v>0</v>
      </c>
      <c r="H360" s="19" cm="1">
        <f t="array" ref="H360">SUM(IF(Orçamento!$K$5:$K$5190="",IF(Orçamento!$N$5:$N$5190=$C360,Orçamento!$T$5:$T$5190)))</f>
        <v>0</v>
      </c>
      <c r="K360" s="177"/>
    </row>
    <row r="361" spans="2:13" ht="16.5" customHeight="1">
      <c r="B361" s="18">
        <f>IF(_xlfn.IFNA(MATCH($C361&amp;" - Mapa",Orçamento!$J$6:$J$5399,),0)&gt;0,MAX($B$2:B360)+1,0)</f>
        <v>0</v>
      </c>
      <c r="C361" s="18" t="s">
        <v>1361</v>
      </c>
      <c r="D361" s="18" t="str">
        <f>VLOOKUP(C361,Orçamento!N:O,2,0)</f>
        <v>Ensaio de guarda corpo - (NBR 14718)</v>
      </c>
      <c r="E361" s="22" t="str">
        <f>VLOOKUP(C361,Orçamento!N:Q,4,0)</f>
        <v>VB</v>
      </c>
      <c r="F361" s="19" cm="1">
        <f t="array" ref="F361">SUM(IF(Orçamento!$K$5:$K$5190="",IF(Orçamento!$N$5:$N$5190=$C361,Orçamento!$R$5:$R$5190)))</f>
        <v>1</v>
      </c>
      <c r="G361" s="19">
        <f t="shared" si="5"/>
        <v>5000</v>
      </c>
      <c r="H361" s="19" cm="1">
        <f t="array" ref="H361">SUM(IF(Orçamento!$K$5:$K$5190="",IF(Orçamento!$N$5:$N$5190=$C361,Orçamento!$T$5:$T$5190)))</f>
        <v>5000</v>
      </c>
      <c r="K361"/>
    </row>
    <row r="362" spans="2:13" ht="16.5" customHeight="1">
      <c r="B362" s="18">
        <f>IF(_xlfn.IFNA(MATCH($C362&amp;" - Mapa",Orçamento!$J$6:$J$5399,),0)&gt;0,MAX($B$2:B361)+1,0)</f>
        <v>0</v>
      </c>
      <c r="C362" s="18" t="s">
        <v>281</v>
      </c>
      <c r="D362" s="18" t="str">
        <f>VLOOKUP(C362,Orçamento!N:O,2,0)</f>
        <v>Envelopamento de tubulação</v>
      </c>
      <c r="E362" s="22" t="str">
        <f>VLOOKUP(C362,Orçamento!N:Q,4,0)</f>
        <v>m</v>
      </c>
      <c r="F362" s="19" cm="1">
        <f t="array" ref="F362">SUM(IF(Orçamento!$K$5:$K$5190="",IF(Orçamento!$N$5:$N$5190=$C362,Orçamento!$R$5:$R$5190)))</f>
        <v>209.01</v>
      </c>
      <c r="G362" s="19">
        <f t="shared" si="5"/>
        <v>20</v>
      </c>
      <c r="H362" s="19" cm="1">
        <f t="array" ref="H362">SUM(IF(Orçamento!$K$5:$K$5190="",IF(Orçamento!$N$5:$N$5190=$C362,Orçamento!$T$5:$T$5190)))</f>
        <v>4180.2</v>
      </c>
      <c r="K362" s="585"/>
      <c r="M362" s="21"/>
    </row>
    <row r="363" spans="2:13" ht="16.5" customHeight="1">
      <c r="B363" s="18">
        <f>IF(_xlfn.IFNA(MATCH($C363&amp;" - Mapa",Orçamento!$J$6:$J$5399,),0)&gt;0,MAX($B$2:B362)+1,0)</f>
        <v>0</v>
      </c>
      <c r="C363" s="18" t="s">
        <v>3010</v>
      </c>
      <c r="D363" s="18" t="str">
        <f>VLOOKUP(C363,Orçamento!N:O,2,0)</f>
        <v>EPC - Equipamento de proteção coletiva - (setor orçamento)</v>
      </c>
      <c r="E363" s="22" t="str">
        <f>VLOOKUP(C363,Orçamento!N:Q,4,0)</f>
        <v>vb</v>
      </c>
      <c r="F363" s="19" cm="1">
        <f t="array" ref="F363">SUM(IF(Orçamento!$K$5:$K$5190="",IF(Orçamento!$N$5:$N$5190=$C363,Orçamento!$R$5:$R$5190)))</f>
        <v>14</v>
      </c>
      <c r="G363" s="19">
        <f t="shared" si="5"/>
        <v>500</v>
      </c>
      <c r="H363" s="19" cm="1">
        <f t="array" ref="H363">SUM(IF(Orçamento!$K$5:$K$5190="",IF(Orçamento!$N$5:$N$5190=$C363,Orçamento!$T$5:$T$5190)))</f>
        <v>7000</v>
      </c>
      <c r="K363"/>
    </row>
    <row r="364" spans="2:13" ht="16.5" customHeight="1">
      <c r="B364" s="18">
        <f>IF(_xlfn.IFNA(MATCH($C364&amp;" - Mapa",Orçamento!$J$6:$J$5399,),0)&gt;0,MAX($B$2:B363)+1,0)</f>
        <v>0</v>
      </c>
      <c r="C364" s="23" t="s">
        <v>3011</v>
      </c>
      <c r="D364" s="18" t="str">
        <f>VLOOKUP(C364,Orçamento!N:O,2,0)</f>
        <v>EPI - Equipamento de Proteção Individual - (setor orçamento)</v>
      </c>
      <c r="E364" s="22" t="str">
        <f>VLOOKUP(C364,Orçamento!N:Q,4,0)</f>
        <v>vb</v>
      </c>
      <c r="F364" s="19" cm="1">
        <f t="array" ref="F364">SUM(IF(Orçamento!$K$5:$K$5190="",IF(Orçamento!$N$5:$N$5190=$C364,Orçamento!$R$5:$R$5190)))</f>
        <v>14</v>
      </c>
      <c r="G364" s="19">
        <f t="shared" si="5"/>
        <v>700</v>
      </c>
      <c r="H364" s="19" cm="1">
        <f t="array" ref="H364">SUM(IF(Orçamento!$K$5:$K$5190="",IF(Orçamento!$N$5:$N$5190=$C364,Orçamento!$T$5:$T$5190)))</f>
        <v>9800</v>
      </c>
      <c r="K364" s="585"/>
      <c r="M364" s="21"/>
    </row>
    <row r="365" spans="2:13" ht="16.5" customHeight="1">
      <c r="B365" s="18">
        <f>IF(_xlfn.IFNA(MATCH($C365&amp;" - Mapa",Orçamento!$J$6:$J$5399,),0)&gt;0,MAX($B$2:B364)+1,0)</f>
        <v>0</v>
      </c>
      <c r="C365" s="18" t="s">
        <v>2964</v>
      </c>
      <c r="D365" s="18" t="str">
        <f>VLOOKUP(C365,Orçamento!N:O,2,0)</f>
        <v>EPI - Equipamento de Proteção Individual (equipe balancin) - (setor orçamento) Epi - Equipamento De Proteção Individual (Equipe Balancin) - (Setor Orçamento)</v>
      </c>
      <c r="E365" s="22" t="str">
        <f>VLOOKUP(C365,Orçamento!N:Q,4,0)</f>
        <v>vb</v>
      </c>
      <c r="F365" s="19" cm="1">
        <f t="array" ref="F365">SUM(IF(Orçamento!$K$5:$K$5190="",IF(Orçamento!$N$5:$N$5190=$C365,Orçamento!$R$5:$R$5190)))</f>
        <v>0</v>
      </c>
      <c r="G365" s="19">
        <f t="shared" si="5"/>
        <v>0</v>
      </c>
      <c r="H365" s="19" cm="1">
        <f t="array" ref="H365">SUM(IF(Orçamento!$K$5:$K$5190="",IF(Orçamento!$N$5:$N$5190=$C365,Orçamento!$T$5:$T$5190)))</f>
        <v>0</v>
      </c>
      <c r="K365"/>
    </row>
    <row r="366" spans="2:13" ht="16.5" customHeight="1">
      <c r="B366" s="18">
        <f>IF(_xlfn.IFNA(MATCH($C366&amp;" - Mapa",Orçamento!$J$6:$J$5399,),0)&gt;0,MAX($B$2:B365)+1,0)</f>
        <v>0</v>
      </c>
      <c r="C366" s="18" t="s">
        <v>1512</v>
      </c>
      <c r="D366" s="18" t="str">
        <f>VLOOKUP(C366,Orçamento!N:O,2,0)</f>
        <v>Equipamentos para Piscina (Filtro, Bomba, etc)</v>
      </c>
      <c r="E366" s="22" t="str">
        <f>VLOOKUP(C366,Orçamento!N:Q,4,0)</f>
        <v>VB</v>
      </c>
      <c r="F366" s="19" cm="1">
        <f t="array" ref="F366">SUM(IF(Orçamento!$K$5:$K$5190="",IF(Orçamento!$N$5:$N$5190=$C366,Orçamento!$R$5:$R$5190)))</f>
        <v>1</v>
      </c>
      <c r="G366" s="19">
        <f t="shared" si="5"/>
        <v>25000</v>
      </c>
      <c r="H366" s="19" cm="1">
        <f t="array" ref="H366">SUM(IF(Orçamento!$K$5:$K$5190="",IF(Orçamento!$N$5:$N$5190=$C366,Orçamento!$T$5:$T$5190)))</f>
        <v>25000</v>
      </c>
      <c r="K366" s="177"/>
    </row>
    <row r="367" spans="2:13" ht="16.5" customHeight="1">
      <c r="B367" s="18">
        <f>IF(_xlfn.IFNA(MATCH($C367&amp;" - Mapa",Orçamento!$J$6:$J$5399,),0)&gt;0,MAX($B$2:B366)+1,0)</f>
        <v>0</v>
      </c>
      <c r="C367" s="18" t="s">
        <v>418</v>
      </c>
      <c r="D367" s="18" t="str">
        <f>VLOOKUP(C367,Orçamento!N:O,2,0)</f>
        <v>Escavação manual de valas, para baldrames</v>
      </c>
      <c r="E367" s="22" t="str">
        <f>VLOOKUP(C367,Orçamento!N:Q,4,0)</f>
        <v>m³</v>
      </c>
      <c r="F367" s="19" cm="1">
        <f t="array" ref="F367">SUM(IF(Orçamento!$K$5:$K$5190="",IF(Orçamento!$N$5:$N$5190=$C367,Orçamento!$R$5:$R$5190)))</f>
        <v>886.28000000000009</v>
      </c>
      <c r="G367" s="19">
        <f t="shared" si="5"/>
        <v>28.500000000000004</v>
      </c>
      <c r="H367" s="19" cm="1">
        <f t="array" ref="H367">SUM(IF(Orçamento!$K$5:$K$5190="",IF(Orçamento!$N$5:$N$5190=$C367,Orçamento!$T$5:$T$5190)))</f>
        <v>25258.980000000007</v>
      </c>
      <c r="K367" s="177"/>
    </row>
    <row r="368" spans="2:13" ht="16.5" customHeight="1">
      <c r="B368" s="18">
        <f>IF(_xlfn.IFNA(MATCH($C368&amp;" - Mapa",Orçamento!$J$6:$J$5399,),0)&gt;0,MAX($B$2:B367)+1,0)</f>
        <v>0</v>
      </c>
      <c r="C368" s="18" t="s">
        <v>315</v>
      </c>
      <c r="D368" s="18" t="str">
        <f>VLOOKUP(C368,Orçamento!N:O,2,0)</f>
        <v>Escoramento metalico e reescormaneto (item de orçamento)</v>
      </c>
      <c r="E368" s="22" t="str">
        <f>VLOOKUP(C368,Orçamento!N:Q,4,0)</f>
        <v>m²</v>
      </c>
      <c r="F368" s="19" cm="1">
        <f t="array" ref="F368">SUM(IF(Orçamento!$K$5:$K$5190="",IF(Orçamento!$N$5:$N$5190=$C368,Orçamento!$R$5:$R$5190)))</f>
        <v>23197.110000000004</v>
      </c>
      <c r="G368" s="19">
        <f t="shared" si="5"/>
        <v>33.860499999999995</v>
      </c>
      <c r="H368" s="19" cm="1">
        <f t="array" ref="H368">SUM(IF(Orçamento!$K$5:$K$5190="",IF(Orçamento!$N$5:$N$5190=$C368,Orçamento!$T$5:$T$5190)))</f>
        <v>785465.74315500003</v>
      </c>
      <c r="K368"/>
    </row>
    <row r="369" spans="2:13" ht="16.5" customHeight="1">
      <c r="B369" s="18">
        <f>IF(_xlfn.IFNA(MATCH($C369&amp;" - Mapa",Orçamento!$J$6:$J$5399,),0)&gt;0,MAX($B$2:B368)+1,0)</f>
        <v>0</v>
      </c>
      <c r="C369" s="18" t="s">
        <v>1603</v>
      </c>
      <c r="D369" s="18" t="str">
        <f>VLOOKUP(C369,Orçamento!N:O,2,0)</f>
        <v>Esmerilhadeira angular   7` 2000W 220V</v>
      </c>
      <c r="E369" s="22" t="str">
        <f>VLOOKUP(C369,Orçamento!N:Q,4,0)</f>
        <v>un</v>
      </c>
      <c r="F369" s="19" cm="1">
        <f t="array" ref="F369">SUM(IF(Orçamento!$K$5:$K$5190="",IF(Orçamento!$N$5:$N$5190=$C369,Orçamento!$R$5:$R$5190)))</f>
        <v>0</v>
      </c>
      <c r="G369" s="19">
        <f t="shared" si="5"/>
        <v>0</v>
      </c>
      <c r="H369" s="19" cm="1">
        <f t="array" ref="H369">SUM(IF(Orçamento!$K$5:$K$5190="",IF(Orçamento!$N$5:$N$5190=$C369,Orçamento!$T$5:$T$5190)))</f>
        <v>0</v>
      </c>
      <c r="K369"/>
    </row>
    <row r="370" spans="2:13" ht="16.5" customHeight="1">
      <c r="B370" s="18">
        <f>IF(_xlfn.IFNA(MATCH($C370&amp;" - Mapa",Orçamento!$J$6:$J$5399,),0)&gt;0,MAX($B$2:B369)+1,0)</f>
        <v>0</v>
      </c>
      <c r="C370" s="18" t="s">
        <v>707</v>
      </c>
      <c r="D370" s="18" t="str">
        <f>VLOOKUP(C370,Orçamento!N:O,2,0)</f>
        <v>Espaçador circular universal para pilares e vigas -  Cobrimento: 30mm</v>
      </c>
      <c r="E370" s="22" t="str">
        <f>VLOOKUP(C370,Orçamento!N:Q,4,0)</f>
        <v>un</v>
      </c>
      <c r="F370" s="19" cm="1">
        <f t="array" ref="F370">SUM(IF(Orçamento!$K$5:$K$5190="",IF(Orçamento!$N$5:$N$5190=$C370,Orçamento!$R$5:$R$5190)))</f>
        <v>47800</v>
      </c>
      <c r="G370" s="19">
        <f t="shared" si="5"/>
        <v>0.13</v>
      </c>
      <c r="H370" s="19" cm="1">
        <f t="array" ref="H370">SUM(IF(Orçamento!$K$5:$K$5190="",IF(Orçamento!$N$5:$N$5190=$C370,Orçamento!$T$5:$T$5190)))</f>
        <v>6214</v>
      </c>
      <c r="K370"/>
    </row>
    <row r="371" spans="2:13" ht="16.5" customHeight="1">
      <c r="B371" s="18">
        <f>IF(_xlfn.IFNA(MATCH($C371&amp;" - Mapa",Orçamento!$J$6:$J$5399,),0)&gt;0,MAX($B$2:B370)+1,0)</f>
        <v>0</v>
      </c>
      <c r="C371" s="18" t="s">
        <v>424</v>
      </c>
      <c r="D371" s="18" t="str">
        <f>VLOOKUP(C371,Orçamento!N:O,2,0)</f>
        <v>Espaçador multi apoio tipo `centopéia` - 25mm</v>
      </c>
      <c r="E371" s="22" t="str">
        <f>VLOOKUP(C371,Orçamento!N:Q,4,0)</f>
        <v>un</v>
      </c>
      <c r="F371" s="19" cm="1">
        <f t="array" ref="F371">SUM(IF(Orçamento!$K$5:$K$5190="",IF(Orçamento!$N$5:$N$5190=$C371,Orçamento!$R$5:$R$5190)))</f>
        <v>96630</v>
      </c>
      <c r="G371" s="19">
        <f t="shared" si="5"/>
        <v>0.42000000000000004</v>
      </c>
      <c r="H371" s="19" cm="1">
        <f t="array" ref="H371">SUM(IF(Orçamento!$K$5:$K$5190="",IF(Orçamento!$N$5:$N$5190=$C371,Orçamento!$T$5:$T$5190)))</f>
        <v>40584.600000000006</v>
      </c>
      <c r="K371"/>
    </row>
    <row r="372" spans="2:13" ht="16.5" customHeight="1">
      <c r="B372" s="18">
        <f>IF(_xlfn.IFNA(MATCH($C372&amp;" - Mapa",Orçamento!$J$6:$J$5399,),0)&gt;0,MAX($B$2:B371)+1,0)</f>
        <v>0</v>
      </c>
      <c r="C372" s="23" t="s">
        <v>2921</v>
      </c>
      <c r="D372" s="18" t="str">
        <f>VLOOKUP(C372,Orçamento!N:O,2,0)</f>
        <v>Espaçador para azulejo/cerâmica `cruzeta` - 1mm</v>
      </c>
      <c r="E372" s="22" t="str">
        <f>VLOOKUP(C372,Orçamento!N:Q,4,0)</f>
        <v>un</v>
      </c>
      <c r="F372" s="19" cm="1">
        <f t="array" ref="F372">SUM(IF(Orçamento!$K$5:$K$5190="",IF(Orçamento!$N$5:$N$5190=$C372,Orçamento!$R$5:$R$5190)))</f>
        <v>1559.2945999999999</v>
      </c>
      <c r="G372" s="19">
        <f t="shared" si="5"/>
        <v>1.37</v>
      </c>
      <c r="H372" s="19" cm="1">
        <f t="array" ref="H372">SUM(IF(Orçamento!$K$5:$K$5190="",IF(Orçamento!$N$5:$N$5190=$C372,Orçamento!$T$5:$T$5190)))</f>
        <v>2136.2336020000002</v>
      </c>
      <c r="K372" s="585"/>
      <c r="M372" s="21"/>
    </row>
    <row r="373" spans="2:13" ht="16.5" customHeight="1">
      <c r="B373" s="18">
        <f>IF(_xlfn.IFNA(MATCH($C373&amp;" - Mapa",Orçamento!$J$6:$J$5399,),0)&gt;0,MAX($B$2:B372)+1,0)</f>
        <v>0</v>
      </c>
      <c r="C373" s="18" t="s">
        <v>259</v>
      </c>
      <c r="D373" s="18" t="str">
        <f>VLOOKUP(C373,Orçamento!N:O,2,0)</f>
        <v>Espaçador para azulejo/cerâmica `cruzeta` - 4mm</v>
      </c>
      <c r="E373" s="22" t="str">
        <f>VLOOKUP(C373,Orçamento!N:Q,4,0)</f>
        <v>un</v>
      </c>
      <c r="F373" s="19" cm="1">
        <f t="array" ref="F373">SUM(IF(Orçamento!$K$5:$K$5190="",IF(Orçamento!$N$5:$N$5190=$C373,Orçamento!$R$5:$R$5190)))</f>
        <v>67672.400700000027</v>
      </c>
      <c r="G373" s="19">
        <f t="shared" si="5"/>
        <v>2.9999999999999982E-2</v>
      </c>
      <c r="H373" s="19" cm="1">
        <f t="array" ref="H373">SUM(IF(Orçamento!$K$5:$K$5190="",IF(Orçamento!$N$5:$N$5190=$C373,Orçamento!$T$5:$T$5190)))</f>
        <v>2030.1720209999996</v>
      </c>
      <c r="K373"/>
    </row>
    <row r="374" spans="2:13" ht="16.5" customHeight="1">
      <c r="B374" s="18">
        <f>IF(_xlfn.IFNA(MATCH($C374&amp;" - Mapa",Orçamento!$J$6:$J$5399,),0)&gt;0,MAX($B$2:B373)+1,0)</f>
        <v>0</v>
      </c>
      <c r="C374" s="18" t="s">
        <v>2929</v>
      </c>
      <c r="D374" s="18" t="str">
        <f>VLOOKUP(C374,Orçamento!N:O,2,0)</f>
        <v>Espaçador para tela soldada tipo `DL` - Altura: 40mm</v>
      </c>
      <c r="E374" s="22" t="str">
        <f>VLOOKUP(C374,Orçamento!N:Q,4,0)</f>
        <v>m</v>
      </c>
      <c r="F374" s="19" cm="1">
        <f t="array" ref="F374">SUM(IF(Orçamento!$K$5:$K$5190="",IF(Orçamento!$N$5:$N$5190=$C374,Orçamento!$R$5:$R$5190)))</f>
        <v>1397.7664</v>
      </c>
      <c r="G374" s="19">
        <f t="shared" si="5"/>
        <v>9</v>
      </c>
      <c r="H374" s="19" cm="1">
        <f t="array" ref="H374">SUM(IF(Orçamento!$K$5:$K$5190="",IF(Orçamento!$N$5:$N$5190=$C374,Orçamento!$T$5:$T$5190)))</f>
        <v>12579.8976</v>
      </c>
      <c r="K374"/>
    </row>
    <row r="375" spans="2:13" ht="16.5" customHeight="1">
      <c r="B375" s="18">
        <f>IF(_xlfn.IFNA(MATCH($C375&amp;" - Mapa",Orçamento!$J$6:$J$5399,),0)&gt;0,MAX($B$2:B374)+1,0)</f>
        <v>0</v>
      </c>
      <c r="C375" s="18" t="s">
        <v>413</v>
      </c>
      <c r="D375" s="18" t="str">
        <f>VLOOKUP(C375,Orçamento!N:O,2,0)</f>
        <v>Espaçador tipo `rolete` bipartido para fundação - Cobrimento: 50mm</v>
      </c>
      <c r="E375" s="22" t="str">
        <f>VLOOKUP(C375,Orçamento!N:Q,4,0)</f>
        <v>un</v>
      </c>
      <c r="F375" s="19" cm="1">
        <f t="array" ref="F375">SUM(IF(Orçamento!$K$5:$K$5190="",IF(Orçamento!$N$5:$N$5190=$C375,Orçamento!$R$5:$R$5190)))</f>
        <v>870</v>
      </c>
      <c r="G375" s="19">
        <f t="shared" si="5"/>
        <v>1.1000000000000001</v>
      </c>
      <c r="H375" s="19" cm="1">
        <f t="array" ref="H375">SUM(IF(Orçamento!$K$5:$K$5190="",IF(Orçamento!$N$5:$N$5190=$C375,Orçamento!$T$5:$T$5190)))</f>
        <v>957</v>
      </c>
      <c r="K375"/>
    </row>
    <row r="376" spans="2:13" ht="16.5" customHeight="1">
      <c r="B376" s="18">
        <f>IF(_xlfn.IFNA(MATCH($C376&amp;" - Mapa",Orçamento!$J$6:$J$5399,),0)&gt;0,MAX($B$2:B375)+1,0)</f>
        <v>0</v>
      </c>
      <c r="C376" s="23" t="s">
        <v>512</v>
      </c>
      <c r="D376" s="18" t="str">
        <f>VLOOKUP(C376,Orçamento!N:O,2,0)</f>
        <v>Espaçador treliçado H=12cm; comprimento=200cm</v>
      </c>
      <c r="E376" s="22" t="str">
        <f>VLOOKUP(C376,Orçamento!N:Q,4,0)</f>
        <v>un</v>
      </c>
      <c r="F376" s="19" cm="1">
        <f t="array" ref="F376">SUM(IF(Orçamento!$K$5:$K$5190="",IF(Orçamento!$N$5:$N$5190=$C376,Orçamento!$R$5:$R$5190)))</f>
        <v>24</v>
      </c>
      <c r="G376" s="19">
        <f t="shared" si="5"/>
        <v>18</v>
      </c>
      <c r="H376" s="19" cm="1">
        <f t="array" ref="H376">SUM(IF(Orçamento!$K$5:$K$5190="",IF(Orçamento!$N$5:$N$5190=$C376,Orçamento!$T$5:$T$5190)))</f>
        <v>432</v>
      </c>
      <c r="K376" s="585"/>
    </row>
    <row r="377" spans="2:13" ht="16.5" customHeight="1">
      <c r="B377" s="18">
        <f>IF(_xlfn.IFNA(MATCH($C377&amp;" - Mapa",Orçamento!$J$6:$J$5399,),0)&gt;0,MAX($B$2:B376)+1,0)</f>
        <v>0</v>
      </c>
      <c r="C377" s="18" t="s">
        <v>2932</v>
      </c>
      <c r="D377" s="18" t="str">
        <f>VLOOKUP(C377,Orçamento!N:O,2,0)</f>
        <v>Espaçador treliçado H=6cm; comprimento= 200cm</v>
      </c>
      <c r="E377" s="22" t="str">
        <f>VLOOKUP(C377,Orçamento!N:Q,4,0)</f>
        <v>un</v>
      </c>
      <c r="F377" s="19" cm="1">
        <f t="array" ref="F377">SUM(IF(Orçamento!$K$5:$K$5190="",IF(Orçamento!$N$5:$N$5190=$C377,Orçamento!$R$5:$R$5190)))</f>
        <v>1197.1869220000001</v>
      </c>
      <c r="G377" s="19">
        <f t="shared" si="5"/>
        <v>9</v>
      </c>
      <c r="H377" s="19" cm="1">
        <f t="array" ref="H377">SUM(IF(Orçamento!$K$5:$K$5190="",IF(Orçamento!$N$5:$N$5190=$C377,Orçamento!$T$5:$T$5190)))</f>
        <v>10774.682298000002</v>
      </c>
      <c r="K377"/>
    </row>
    <row r="378" spans="2:13" ht="16.5" customHeight="1">
      <c r="B378" s="18">
        <f>IF(_xlfn.IFNA(MATCH($C378&amp;" - Mapa",Orçamento!$J$6:$J$5399,),0)&gt;0,MAX($B$2:B377)+1,0)</f>
        <v>0</v>
      </c>
      <c r="C378" s="18" t="s">
        <v>325</v>
      </c>
      <c r="D378" s="18" t="str">
        <f>VLOOKUP(C378,Orçamento!N:O,2,0)</f>
        <v>Espaçador treliçado H=7cm; comprimento= 200cm</v>
      </c>
      <c r="E378" s="22" t="str">
        <f>VLOOKUP(C378,Orçamento!N:Q,4,0)</f>
        <v>un</v>
      </c>
      <c r="F378" s="19" cm="1">
        <f t="array" ref="F378">SUM(IF(Orçamento!$K$5:$K$5190="",IF(Orçamento!$N$5:$N$5190=$C378,Orçamento!$R$5:$R$5190)))</f>
        <v>12006</v>
      </c>
      <c r="G378" s="19">
        <f t="shared" si="5"/>
        <v>9.5</v>
      </c>
      <c r="H378" s="19" cm="1">
        <f t="array" ref="H378">SUM(IF(Orçamento!$K$5:$K$5190="",IF(Orçamento!$N$5:$N$5190=$C378,Orçamento!$T$5:$T$5190)))</f>
        <v>114057</v>
      </c>
      <c r="K378"/>
    </row>
    <row r="379" spans="2:13" ht="16.5" customHeight="1">
      <c r="B379" s="18">
        <f>IF(_xlfn.IFNA(MATCH($C379&amp;" - Mapa",Orçamento!$J$6:$J$5399,),0)&gt;0,MAX($B$2:B378)+1,0)</f>
        <v>0</v>
      </c>
      <c r="C379" s="18" t="s">
        <v>986</v>
      </c>
      <c r="D379" s="18" t="str">
        <f>VLOOKUP(C379,Orçamento!N:O,2,0)</f>
        <v>Espuma para shaft em EPE - Espessura de 10cm</v>
      </c>
      <c r="E379" s="22" t="str">
        <f>VLOOKUP(C379,Orçamento!N:Q,4,0)</f>
        <v>m²</v>
      </c>
      <c r="F379" s="19" cm="1">
        <f t="array" ref="F379">SUM(IF(Orçamento!$K$5:$K$5190="",IF(Orçamento!$N$5:$N$5190=$C379,Orçamento!$R$5:$R$5190)))</f>
        <v>270.375</v>
      </c>
      <c r="G379" s="19">
        <f t="shared" si="5"/>
        <v>220</v>
      </c>
      <c r="H379" s="19" cm="1">
        <f t="array" ref="H379">SUM(IF(Orçamento!$K$5:$K$5190="",IF(Orçamento!$N$5:$N$5190=$C379,Orçamento!$T$5:$T$5190)))</f>
        <v>59482.5</v>
      </c>
      <c r="K379"/>
    </row>
    <row r="380" spans="2:13" ht="16.5" customHeight="1">
      <c r="B380" s="18">
        <f>IF(_xlfn.IFNA(MATCH($C380&amp;" - Mapa",Orçamento!$J$6:$J$5399,),0)&gt;0,MAX($B$2:B379)+1,0)</f>
        <v>0</v>
      </c>
      <c r="C380" s="18" t="s">
        <v>1703</v>
      </c>
      <c r="D380" s="18" t="str">
        <f>VLOOKUP(C380,Orçamento!N:O,2,0)</f>
        <v>Esquadro  metálico  0,50x0,30m - com laudo de calibração - (NBR 81)</v>
      </c>
      <c r="E380" s="22" t="str">
        <f>VLOOKUP(C380,Orçamento!N:Q,4,0)</f>
        <v>pç</v>
      </c>
      <c r="F380" s="19" cm="1">
        <f t="array" ref="F380">SUM(IF(Orçamento!$K$5:$K$5190="",IF(Orçamento!$N$5:$N$5190=$C380,Orçamento!$R$5:$R$5190)))</f>
        <v>1</v>
      </c>
      <c r="G380" s="19">
        <f t="shared" si="5"/>
        <v>230</v>
      </c>
      <c r="H380" s="19" cm="1">
        <f t="array" ref="H380">SUM(IF(Orçamento!$K$5:$K$5190="",IF(Orçamento!$N$5:$N$5190=$C380,Orçamento!$T$5:$T$5190)))</f>
        <v>230</v>
      </c>
      <c r="K380"/>
    </row>
    <row r="381" spans="2:13" ht="16.5" customHeight="1">
      <c r="B381" s="18">
        <f>IF(_xlfn.IFNA(MATCH($C381&amp;" - Mapa",Orçamento!$J$6:$J$5399,),0)&gt;0,MAX($B$2:B380)+1,0)</f>
        <v>0</v>
      </c>
      <c r="C381" s="18" t="s">
        <v>1695</v>
      </c>
      <c r="D381" s="18" t="str">
        <f>VLOOKUP(C381,Orçamento!N:O,2,0)</f>
        <v>Estabilizador de energia  127v - 500va - 4 Tomadas</v>
      </c>
      <c r="E381" s="22" t="str">
        <f>VLOOKUP(C381,Orçamento!N:Q,4,0)</f>
        <v>pç</v>
      </c>
      <c r="F381" s="19" cm="1">
        <f t="array" ref="F381">SUM(IF(Orçamento!$K$5:$K$5190="",IF(Orçamento!$N$5:$N$5190=$C381,Orçamento!$R$5:$R$5190)))</f>
        <v>4</v>
      </c>
      <c r="G381" s="19">
        <f t="shared" si="5"/>
        <v>120</v>
      </c>
      <c r="H381" s="19" cm="1">
        <f t="array" ref="H381">SUM(IF(Orçamento!$K$5:$K$5190="",IF(Orçamento!$N$5:$N$5190=$C381,Orçamento!$T$5:$T$5190)))</f>
        <v>480</v>
      </c>
      <c r="K381"/>
    </row>
    <row r="382" spans="2:13" ht="16.5" customHeight="1">
      <c r="B382" s="18">
        <f>IF(_xlfn.IFNA(MATCH($C382&amp;" - Mapa",Orçamento!$J$6:$J$5399,),0)&gt;0,MAX($B$2:B381)+1,0)</f>
        <v>0</v>
      </c>
      <c r="C382" s="18" t="s">
        <v>3028</v>
      </c>
      <c r="D382" s="18" t="str">
        <f>VLOOKUP(C382,Orçamento!N:O,2,0)</f>
        <v>Estagiário de engenharia (Salario, Refeição e Transporte)</v>
      </c>
      <c r="E382" s="22" t="str">
        <f>VLOOKUP(C382,Orçamento!N:Q,4,0)</f>
        <v>mês</v>
      </c>
      <c r="F382" s="19" cm="1">
        <f t="array" ref="F382">SUM(IF(Orçamento!$K$5:$K$5190="",IF(Orçamento!$N$5:$N$5190=$C382,Orçamento!$R$5:$R$5190)))</f>
        <v>42</v>
      </c>
      <c r="G382" s="19">
        <f t="shared" si="5"/>
        <v>3788.8245900000002</v>
      </c>
      <c r="H382" s="19" cm="1">
        <f t="array" ref="H382">SUM(IF(Orçamento!$K$5:$K$5190="",IF(Orçamento!$N$5:$N$5190=$C382,Orçamento!$T$5:$T$5190)))</f>
        <v>159130.63278000001</v>
      </c>
      <c r="K382"/>
    </row>
    <row r="383" spans="2:13" ht="16.5" customHeight="1">
      <c r="B383" s="18">
        <f>IF(_xlfn.IFNA(MATCH($C383&amp;" - Mapa",Orçamento!$J$6:$J$5399,),0)&gt;0,MAX($B$2:B382)+1,0)</f>
        <v>0</v>
      </c>
      <c r="C383" s="18" t="s">
        <v>3029</v>
      </c>
      <c r="D383" s="18" t="str">
        <f>VLOOKUP(C383,Orçamento!N:O,2,0)</f>
        <v>Estagiário de qualidade (Salario, Refeição e Transporte)</v>
      </c>
      <c r="E383" s="22" t="str">
        <f>VLOOKUP(C383,Orçamento!N:Q,4,0)</f>
        <v>mês</v>
      </c>
      <c r="F383" s="19" cm="1">
        <f t="array" ref="F383">SUM(IF(Orçamento!$K$5:$K$5190="",IF(Orçamento!$N$5:$N$5190=$C383,Orçamento!$R$5:$R$5190)))</f>
        <v>14</v>
      </c>
      <c r="G383" s="19">
        <f t="shared" si="5"/>
        <v>3788.8245900000006</v>
      </c>
      <c r="H383" s="19" cm="1">
        <f t="array" ref="H383">SUM(IF(Orçamento!$K$5:$K$5190="",IF(Orçamento!$N$5:$N$5190=$C383,Orçamento!$T$5:$T$5190)))</f>
        <v>53043.54426000001</v>
      </c>
      <c r="K383"/>
    </row>
    <row r="384" spans="2:13" ht="16.5" customHeight="1">
      <c r="B384" s="18">
        <f>IF(_xlfn.IFNA(MATCH($C384&amp;" - Mapa",Orçamento!$J$6:$J$5399,),0)&gt;0,MAX($B$2:B383)+1,0)</f>
        <v>0</v>
      </c>
      <c r="C384" s="18" t="s">
        <v>4196</v>
      </c>
      <c r="D384" s="18" t="str">
        <f>VLOOKUP(C384,Orçamento!N:O,2,0)</f>
        <v>Estagiário de segurança do trabalho (com encargos)</v>
      </c>
      <c r="E384" s="22" t="str">
        <f>VLOOKUP(C384,Orçamento!N:Q,4,0)</f>
        <v>mês</v>
      </c>
      <c r="F384" s="19" cm="1">
        <f t="array" ref="F384">SUM(IF(Orçamento!$K$5:$K$5190="",IF(Orçamento!$N$5:$N$5190=$C384,Orçamento!$R$5:$R$5190)))</f>
        <v>0</v>
      </c>
      <c r="G384" s="19">
        <f t="shared" si="5"/>
        <v>0</v>
      </c>
      <c r="H384" s="19" cm="1">
        <f t="array" ref="H384">SUM(IF(Orçamento!$K$5:$K$5190="",IF(Orçamento!$N$5:$N$5190=$C384,Orçamento!$T$5:$T$5190)))</f>
        <v>0</v>
      </c>
      <c r="K384"/>
    </row>
    <row r="385" spans="2:13" ht="16.5" customHeight="1">
      <c r="B385" s="18">
        <f>IF(_xlfn.IFNA(MATCH($C385&amp;" - Mapa",Orçamento!$J$6:$J$5399,),0)&gt;0,MAX($B$2:B384)+1,0)</f>
        <v>0</v>
      </c>
      <c r="C385" s="18" t="s">
        <v>1662</v>
      </c>
      <c r="D385" s="18" t="str">
        <f>VLOOKUP(C385,Orçamento!N:O,2,0)</f>
        <v xml:space="preserve">Estante de aço com 06 prateleiras (A198xL92xP40) </v>
      </c>
      <c r="E385" s="22" t="str">
        <f>VLOOKUP(C385,Orçamento!N:Q,4,0)</f>
        <v>un</v>
      </c>
      <c r="F385" s="19" cm="1">
        <f t="array" ref="F385">SUM(IF(Orçamento!$K$5:$K$5190="",IF(Orçamento!$N$5:$N$5190=$C385,Orçamento!$R$5:$R$5190)))</f>
        <v>2</v>
      </c>
      <c r="G385" s="19">
        <f t="shared" si="5"/>
        <v>300</v>
      </c>
      <c r="H385" s="19" cm="1">
        <f t="array" ref="H385">SUM(IF(Orçamento!$K$5:$K$5190="",IF(Orçamento!$N$5:$N$5190=$C385,Orçamento!$T$5:$T$5190)))</f>
        <v>600</v>
      </c>
      <c r="K385"/>
    </row>
    <row r="386" spans="2:13" ht="16.5" customHeight="1">
      <c r="B386" s="18">
        <f>IF(_xlfn.IFNA(MATCH($C386&amp;" - Mapa",Orçamento!$J$6:$J$5399,),0)&gt;0,MAX($B$2:B385)+1,0)</f>
        <v>0</v>
      </c>
      <c r="C386" s="23" t="s">
        <v>1050</v>
      </c>
      <c r="D386" s="18" t="str">
        <f>VLOOKUP(C386,Orçamento!N:O,2,0)</f>
        <v>Estrutura metálica para telha de fibrocimento - (NBR 8800)</v>
      </c>
      <c r="E386" s="22" t="str">
        <f>VLOOKUP(C386,Orçamento!N:Q,4,0)</f>
        <v>m²</v>
      </c>
      <c r="F386" s="19" cm="1">
        <f t="array" ref="F386">SUM(IF(Orçamento!$K$5:$K$5190="",IF(Orçamento!$N$5:$N$5190=$C386,Orçamento!$R$5:$R$5190)))</f>
        <v>1044.7</v>
      </c>
      <c r="G386" s="19">
        <f t="shared" si="5"/>
        <v>110</v>
      </c>
      <c r="H386" s="19" cm="1">
        <f t="array" ref="H386">SUM(IF(Orçamento!$K$5:$K$5190="",IF(Orçamento!$N$5:$N$5190=$C386,Orçamento!$T$5:$T$5190)))</f>
        <v>114917</v>
      </c>
      <c r="K386" s="585"/>
      <c r="M386" s="21"/>
    </row>
    <row r="387" spans="2:13" ht="16.5" customHeight="1">
      <c r="B387" s="18">
        <f>IF(_xlfn.IFNA(MATCH($C387&amp;" - Mapa",Orçamento!$J$6:$J$5399,),0)&gt;0,MAX($B$2:B386)+1,0)</f>
        <v>0</v>
      </c>
      <c r="C387" s="18" t="s">
        <v>4004</v>
      </c>
      <c r="D387" s="18" t="str">
        <f>VLOOKUP(C387,Orçamento!N:O,2,0)</f>
        <v>Etiqueta sinalizadora de degrau fotoluminescente - 70x30mm</v>
      </c>
      <c r="E387" s="22" t="str">
        <f>VLOOKUP(C387,Orçamento!N:Q,4,0)</f>
        <v>un</v>
      </c>
      <c r="F387" s="19" cm="1">
        <f t="array" ref="F387">SUM(IF(Orçamento!$K$5:$K$5190="",IF(Orçamento!$N$5:$N$5190=$C387,Orçamento!$R$5:$R$5190)))</f>
        <v>1560</v>
      </c>
      <c r="G387" s="19">
        <f t="shared" ref="G387:G450" si="6">IF(F387=0,0,H387/F387)</f>
        <v>8</v>
      </c>
      <c r="H387" s="19" cm="1">
        <f t="array" ref="H387">SUM(IF(Orçamento!$K$5:$K$5190="",IF(Orçamento!$N$5:$N$5190=$C387,Orçamento!$T$5:$T$5190)))</f>
        <v>12480</v>
      </c>
      <c r="K387" s="177"/>
    </row>
    <row r="388" spans="2:13" ht="16.5" customHeight="1">
      <c r="B388" s="18">
        <f>IF(_xlfn.IFNA(MATCH($C388&amp;" - Mapa",Orçamento!$J$6:$J$5399,),0)&gt;0,MAX($B$2:B387)+1,0)</f>
        <v>0</v>
      </c>
      <c r="C388" s="18" t="s">
        <v>4102</v>
      </c>
      <c r="D388" s="18" t="str">
        <f>VLOOKUP(C388,Orçamento!N:O,2,0)</f>
        <v>Exaustão mecânica para churrasqueira</v>
      </c>
      <c r="E388" s="22" t="str">
        <f>VLOOKUP(C388,Orçamento!N:Q,4,0)</f>
        <v>un</v>
      </c>
      <c r="F388" s="19" cm="1">
        <f t="array" ref="F388">SUM(IF(Orçamento!$K$5:$K$5190="",IF(Orçamento!$N$5:$N$5190=$C388,Orçamento!$R$5:$R$5190)))</f>
        <v>2</v>
      </c>
      <c r="G388" s="19">
        <f t="shared" si="6"/>
        <v>1200</v>
      </c>
      <c r="H388" s="19" cm="1">
        <f t="array" ref="H388">SUM(IF(Orçamento!$K$5:$K$5190="",IF(Orçamento!$N$5:$N$5190=$C388,Orçamento!$T$5:$T$5190)))</f>
        <v>2400</v>
      </c>
      <c r="K388"/>
    </row>
    <row r="389" spans="2:13" ht="16.5" customHeight="1">
      <c r="B389" s="18">
        <f>IF(_xlfn.IFNA(MATCH($C389&amp;" - Mapa",Orçamento!$J$6:$J$5399,),0)&gt;0,MAX($B$2:B388)+1,0)</f>
        <v>0</v>
      </c>
      <c r="C389" s="18" t="s">
        <v>217</v>
      </c>
      <c r="D389" s="18" t="str">
        <f>VLOOKUP(C389,Orçamento!N:O,2,0)</f>
        <v>Execução de calçada em concreto armado desempenado</v>
      </c>
      <c r="E389" s="22" t="str">
        <f>VLOOKUP(C389,Orçamento!N:Q,4,0)</f>
        <v>m²</v>
      </c>
      <c r="F389" s="19" cm="1">
        <f t="array" ref="F389">SUM(IF(Orçamento!$K$5:$K$5190="",IF(Orçamento!$N$5:$N$5190=$C389,Orçamento!$R$5:$R$5190)))</f>
        <v>497.09</v>
      </c>
      <c r="G389" s="19">
        <f t="shared" si="6"/>
        <v>65</v>
      </c>
      <c r="H389" s="19" cm="1">
        <f t="array" ref="H389">SUM(IF(Orçamento!$K$5:$K$5190="",IF(Orçamento!$N$5:$N$5190=$C389,Orçamento!$T$5:$T$5190)))</f>
        <v>32310.85</v>
      </c>
      <c r="K389"/>
    </row>
    <row r="390" spans="2:13" ht="16.5" customHeight="1">
      <c r="B390" s="18">
        <f>IF(_xlfn.IFNA(MATCH($C390&amp;" - Mapa",Orçamento!$J$6:$J$5399,),0)&gt;0,MAX($B$2:B389)+1,0)</f>
        <v>0</v>
      </c>
      <c r="C390" s="18" t="s">
        <v>4179</v>
      </c>
      <c r="D390" s="18" t="str">
        <f>VLOOKUP(C390,Orçamento!N:O,2,0)</f>
        <v>Execução de furo com Ø5,0cm em laje de concreto 12cm</v>
      </c>
      <c r="E390" s="22" t="str">
        <f>VLOOKUP(C390,Orçamento!N:Q,4,0)</f>
        <v>vb</v>
      </c>
      <c r="F390" s="19" cm="1">
        <f t="array" ref="F390">SUM(IF(Orçamento!$K$5:$K$5190="",IF(Orçamento!$N$5:$N$5190=$C390,Orçamento!$R$5:$R$5190)))</f>
        <v>1</v>
      </c>
      <c r="G390" s="19">
        <f t="shared" si="6"/>
        <v>10240</v>
      </c>
      <c r="H390" s="19" cm="1">
        <f t="array" ref="H390">SUM(IF(Orçamento!$K$5:$K$5190="",IF(Orçamento!$N$5:$N$5190=$C390,Orçamento!$T$5:$T$5190)))</f>
        <v>10240</v>
      </c>
      <c r="K390" s="585"/>
    </row>
    <row r="391" spans="2:13" ht="16.5" customHeight="1">
      <c r="B391" s="18">
        <f>IF(_xlfn.IFNA(MATCH($C391&amp;" - Mapa",Orçamento!$J$6:$J$5399,),0)&gt;0,MAX($B$2:B390)+1,0)</f>
        <v>0</v>
      </c>
      <c r="C391" s="18" t="s">
        <v>1044</v>
      </c>
      <c r="D391" s="18" t="str">
        <f>VLOOKUP(C391,Orçamento!N:O,2,0)</f>
        <v>Execução de impermeabilização com banho de asfalto oxidado</v>
      </c>
      <c r="E391" s="22" t="str">
        <f>VLOOKUP(C391,Orçamento!N:Q,4,0)</f>
        <v>m²</v>
      </c>
      <c r="F391" s="19" cm="1">
        <f t="array" ref="F391">SUM(IF(Orçamento!$K$5:$K$5190="",IF(Orçamento!$N$5:$N$5190=$C391,Orçamento!$R$5:$R$5190)))</f>
        <v>1019.59</v>
      </c>
      <c r="G391" s="19">
        <f t="shared" si="6"/>
        <v>3</v>
      </c>
      <c r="H391" s="19" cm="1">
        <f t="array" ref="H391">SUM(IF(Orçamento!$K$5:$K$5190="",IF(Orçamento!$N$5:$N$5190=$C391,Orçamento!$T$5:$T$5190)))</f>
        <v>3058.77</v>
      </c>
      <c r="K391" s="177"/>
    </row>
    <row r="392" spans="2:13" ht="16.5" customHeight="1">
      <c r="B392" s="18">
        <f>IF(_xlfn.IFNA(MATCH($C392&amp;" - Mapa",Orçamento!$J$6:$J$5399,),0)&gt;0,MAX($B$2:B391)+1,0)</f>
        <v>0</v>
      </c>
      <c r="C392" s="18" t="s">
        <v>1027</v>
      </c>
      <c r="D392" s="18" t="str">
        <f>VLOOKUP(C392,Orçamento!N:O,2,0)</f>
        <v>Execução de impermeabilização com manta asfáltica, uma camada, aderida à maçarico</v>
      </c>
      <c r="E392" s="22" t="str">
        <f>VLOOKUP(C392,Orçamento!N:Q,4,0)</f>
        <v>m²</v>
      </c>
      <c r="F392" s="19" cm="1">
        <f t="array" ref="F392">SUM(IF(Orçamento!$K$5:$K$5190="",IF(Orçamento!$N$5:$N$5190=$C392,Orçamento!$R$5:$R$5190)))</f>
        <v>312.95000000000005</v>
      </c>
      <c r="G392" s="19">
        <f t="shared" si="6"/>
        <v>129.99999999999997</v>
      </c>
      <c r="H392" s="19" cm="1">
        <f t="array" ref="H392">SUM(IF(Orçamento!$K$5:$K$5190="",IF(Orçamento!$N$5:$N$5190=$C392,Orçamento!$T$5:$T$5190)))</f>
        <v>40683.5</v>
      </c>
      <c r="K392"/>
    </row>
    <row r="393" spans="2:13" ht="16.5" customHeight="1">
      <c r="B393" s="18">
        <f>IF(_xlfn.IFNA(MATCH($C393&amp;" - Mapa",Orçamento!$J$6:$J$5399,),0)&gt;0,MAX($B$2:B392)+1,0)</f>
        <v>0</v>
      </c>
      <c r="C393" s="18" t="s">
        <v>1023</v>
      </c>
      <c r="D393" s="18" t="str">
        <f>VLOOKUP(C393,Orçamento!N:O,2,0)</f>
        <v>Execução de impermeabilização com manta asfáltica, uma camada, aderida com asfalto oxidado</v>
      </c>
      <c r="E393" s="22" t="str">
        <f>VLOOKUP(C393,Orçamento!N:Q,4,0)</f>
        <v>m²</v>
      </c>
      <c r="F393" s="19" cm="1">
        <f t="array" ref="F393">SUM(IF(Orçamento!$K$5:$K$5190="",IF(Orçamento!$N$5:$N$5190=$C393,Orçamento!$R$5:$R$5190)))</f>
        <v>1555</v>
      </c>
      <c r="G393" s="19">
        <f t="shared" si="6"/>
        <v>48.510000000000005</v>
      </c>
      <c r="H393" s="19" cm="1">
        <f t="array" ref="H393">SUM(IF(Orçamento!$K$5:$K$5190="",IF(Orçamento!$N$5:$N$5190=$C393,Orçamento!$T$5:$T$5190)))</f>
        <v>75433.05</v>
      </c>
      <c r="K393"/>
    </row>
    <row r="394" spans="2:13" ht="16.5" customHeight="1">
      <c r="B394" s="18">
        <f>IF(_xlfn.IFNA(MATCH($C394&amp;" - Mapa",Orçamento!$J$6:$J$5399,),0)&gt;0,MAX($B$2:B393)+1,0)</f>
        <v>0</v>
      </c>
      <c r="C394" s="18" t="s">
        <v>434</v>
      </c>
      <c r="D394" s="18" t="str">
        <f>VLOOKUP(C394,Orçamento!N:O,2,0)</f>
        <v>Execução de impermeabilização com tinta asfáltica</v>
      </c>
      <c r="E394" s="22" t="str">
        <f>VLOOKUP(C394,Orçamento!N:Q,4,0)</f>
        <v>m²</v>
      </c>
      <c r="F394" s="19" cm="1">
        <f t="array" ref="F394">SUM(IF(Orçamento!$K$5:$K$5190="",IF(Orçamento!$N$5:$N$5190=$C394,Orçamento!$R$5:$R$5190)))</f>
        <v>370</v>
      </c>
      <c r="G394" s="19">
        <f t="shared" si="6"/>
        <v>11.85</v>
      </c>
      <c r="H394" s="19" cm="1">
        <f t="array" ref="H394">SUM(IF(Orçamento!$K$5:$K$5190="",IF(Orçamento!$N$5:$N$5190=$C394,Orçamento!$T$5:$T$5190)))</f>
        <v>4384.5</v>
      </c>
      <c r="K394"/>
    </row>
    <row r="395" spans="2:13" ht="16.5" customHeight="1">
      <c r="B395" s="18">
        <f>IF(_xlfn.IFNA(MATCH($C395&amp;" - Mapa",Orçamento!$J$6:$J$5399,),0)&gt;0,MAX($B$2:B394)+1,0)</f>
        <v>0</v>
      </c>
      <c r="C395" s="18" t="s">
        <v>3842</v>
      </c>
      <c r="D395" s="18" t="str">
        <f>VLOOKUP(C395,Orçamento!N:O,2,0)</f>
        <v>Execução de radier (acerto de terreno, lastro de bica corrida, lona plástica, arrasamento de estaca, armação, montagem de forma metálica, acompanhamento, lançamento e adensamento de concreto)</v>
      </c>
      <c r="E395" s="22" t="str">
        <f>VLOOKUP(C395,Orçamento!N:Q,4,0)</f>
        <v>m²</v>
      </c>
      <c r="F395" s="19" cm="1">
        <f t="array" ref="F395">SUM(IF(Orçamento!$K$5:$K$5190="",IF(Orçamento!$N$5:$N$5190=$C395,Orçamento!$R$5:$R$5190)))</f>
        <v>77.45</v>
      </c>
      <c r="G395" s="19">
        <f t="shared" si="6"/>
        <v>20</v>
      </c>
      <c r="H395" s="19" cm="1">
        <f t="array" ref="H395">SUM(IF(Orçamento!$K$5:$K$5190="",IF(Orçamento!$N$5:$N$5190=$C395,Orçamento!$T$5:$T$5190)))</f>
        <v>1549</v>
      </c>
      <c r="K395"/>
    </row>
    <row r="396" spans="2:13" ht="16.5" customHeight="1">
      <c r="B396" s="18">
        <f>IF(_xlfn.IFNA(MATCH($C396&amp;" - Mapa",Orçamento!$J$6:$J$5399,),0)&gt;0,MAX($B$2:B395)+1,0)</f>
        <v>0</v>
      </c>
      <c r="C396" s="18" t="s">
        <v>3812</v>
      </c>
      <c r="D396" s="18" t="str">
        <f>VLOOKUP(C396,Orçamento!N:O,2,0)</f>
        <v>Execução de serviço de pintura de faixa de pedestre com faixa de 30cm (manual de sinalização viária Res. 236)</v>
      </c>
      <c r="E396" s="22" t="str">
        <f>VLOOKUP(C396,Orçamento!N:Q,4,0)</f>
        <v>m²</v>
      </c>
      <c r="F396" s="19" cm="1">
        <f t="array" ref="F396">SUM(IF(Orçamento!$K$5:$K$5190="",IF(Orçamento!$N$5:$N$5190=$C396,Orçamento!$R$5:$R$5190)))</f>
        <v>134.44</v>
      </c>
      <c r="G396" s="19">
        <f t="shared" si="6"/>
        <v>45</v>
      </c>
      <c r="H396" s="19" cm="1">
        <f t="array" ref="H396">SUM(IF(Orçamento!$K$5:$K$5190="",IF(Orçamento!$N$5:$N$5190=$C396,Orçamento!$T$5:$T$5190)))</f>
        <v>6049.8</v>
      </c>
      <c r="K396"/>
    </row>
    <row r="397" spans="2:13" ht="16.5" customHeight="1">
      <c r="B397" s="18">
        <f>IF(_xlfn.IFNA(MATCH($C397&amp;" - Mapa",Orçamento!$J$6:$J$5399,),0)&gt;0,MAX($B$2:B396)+1,0)</f>
        <v>0</v>
      </c>
      <c r="C397" s="18" t="s">
        <v>3870</v>
      </c>
      <c r="D397" s="18" t="str">
        <f>VLOOKUP(C397,Orçamento!N:O,2,0)</f>
        <v>Execução de sistema de combate a incêndio</v>
      </c>
      <c r="E397" s="22" t="str">
        <f>VLOOKUP(C397,Orçamento!N:Q,4,0)</f>
        <v>vb</v>
      </c>
      <c r="F397" s="19" cm="1">
        <f t="array" ref="F397">SUM(IF(Orçamento!$K$5:$K$5190="",IF(Orçamento!$N$5:$N$5190=$C397,Orçamento!$R$5:$R$5190)))</f>
        <v>18</v>
      </c>
      <c r="G397" s="19">
        <f t="shared" si="6"/>
        <v>2365</v>
      </c>
      <c r="H397" s="19" cm="1">
        <f t="array" ref="H397">SUM(IF(Orçamento!$K$5:$K$5190="",IF(Orçamento!$N$5:$N$5190=$C397,Orçamento!$T$5:$T$5190)))</f>
        <v>42570</v>
      </c>
      <c r="K397"/>
    </row>
    <row r="398" spans="2:13" ht="16.5" customHeight="1">
      <c r="B398" s="18">
        <f>IF(_xlfn.IFNA(MATCH($C398&amp;" - Mapa",Orçamento!$J$6:$J$5399,),0)&gt;0,MAX($B$2:B397)+1,0)</f>
        <v>0</v>
      </c>
      <c r="C398" s="23" t="s">
        <v>576</v>
      </c>
      <c r="D398" s="18" t="str">
        <f>VLOOKUP(C398,Orçamento!N:O,2,0)</f>
        <v>Extintor de incêndio CO2 - 6kg - (NBR 15808)</v>
      </c>
      <c r="E398" s="22" t="str">
        <f>VLOOKUP(C398,Orçamento!N:Q,4,0)</f>
        <v>un</v>
      </c>
      <c r="F398" s="19" cm="1">
        <f t="array" ref="F398">SUM(IF(Orçamento!$K$5:$K$5190="",IF(Orçamento!$N$5:$N$5190=$C398,Orçamento!$R$5:$R$5190)))</f>
        <v>13</v>
      </c>
      <c r="G398" s="19">
        <f t="shared" si="6"/>
        <v>580</v>
      </c>
      <c r="H398" s="19" cm="1">
        <f t="array" ref="H398">SUM(IF(Orçamento!$K$5:$K$5190="",IF(Orçamento!$N$5:$N$5190=$C398,Orçamento!$T$5:$T$5190)))</f>
        <v>7540</v>
      </c>
      <c r="K398" s="585"/>
      <c r="M398" s="21"/>
    </row>
    <row r="399" spans="2:13" ht="16.5" customHeight="1">
      <c r="B399" s="18">
        <f>IF(_xlfn.IFNA(MATCH($C399&amp;" - Mapa",Orçamento!$J$6:$J$5399,),0)&gt;0,MAX($B$2:B398)+1,0)</f>
        <v>0</v>
      </c>
      <c r="C399" s="18" t="s">
        <v>573</v>
      </c>
      <c r="D399" s="18" t="str">
        <f>VLOOKUP(C399,Orçamento!N:O,2,0)</f>
        <v>Extintor de incêndio PQS 06kg - BC - (NBR 15808)</v>
      </c>
      <c r="E399" s="22" t="str">
        <f>VLOOKUP(C399,Orçamento!N:Q,4,0)</f>
        <v>un</v>
      </c>
      <c r="F399" s="19" cm="1">
        <f t="array" ref="F399">SUM(IF(Orçamento!$K$5:$K$5190="",IF(Orçamento!$N$5:$N$5190=$C399,Orçamento!$R$5:$R$5190)))</f>
        <v>72</v>
      </c>
      <c r="G399" s="19">
        <f t="shared" si="6"/>
        <v>160</v>
      </c>
      <c r="H399" s="19" cm="1">
        <f t="array" ref="H399">SUM(IF(Orçamento!$K$5:$K$5190="",IF(Orçamento!$N$5:$N$5190=$C399,Orçamento!$T$5:$T$5190)))</f>
        <v>11520</v>
      </c>
      <c r="K399"/>
    </row>
    <row r="400" spans="2:13" ht="16.5" customHeight="1">
      <c r="B400" s="18">
        <f>IF(_xlfn.IFNA(MATCH($C400&amp;" - Mapa",Orçamento!$J$6:$J$5399,),0)&gt;0,MAX($B$2:B399)+1,0)</f>
        <v>0</v>
      </c>
      <c r="C400" s="18" t="s">
        <v>1324</v>
      </c>
      <c r="D400" s="18" t="str">
        <f>VLOOKUP(C400,Orçamento!N:O,2,0)</f>
        <v>Fechadura banho canto redondo - (NBR 14913)</v>
      </c>
      <c r="E400" s="22" t="str">
        <f>VLOOKUP(C400,Orçamento!N:Q,4,0)</f>
        <v>un</v>
      </c>
      <c r="F400" s="19" cm="1">
        <f t="array" ref="F400">SUM(IF(Orçamento!$K$5:$K$5190="",IF(Orçamento!$N$5:$N$5190=$C400,Orçamento!$R$5:$R$5190)))</f>
        <v>1</v>
      </c>
      <c r="G400" s="19">
        <f t="shared" si="6"/>
        <v>26</v>
      </c>
      <c r="H400" s="19" cm="1">
        <f t="array" ref="H400">SUM(IF(Orçamento!$K$5:$K$5190="",IF(Orçamento!$N$5:$N$5190=$C400,Orçamento!$T$5:$T$5190)))</f>
        <v>26</v>
      </c>
      <c r="K400"/>
    </row>
    <row r="401" spans="2:13" ht="16.5" customHeight="1">
      <c r="B401" s="18">
        <f>IF(_xlfn.IFNA(MATCH($C401&amp;" - Mapa",Orçamento!$J$6:$J$5399,),0)&gt;0,MAX($B$2:B400)+1,0)</f>
        <v>0</v>
      </c>
      <c r="C401" s="18" t="s">
        <v>2902</v>
      </c>
      <c r="D401" s="18" t="str">
        <f>VLOOKUP(C401,Orçamento!N:O,2,0)</f>
        <v>Fechadura com chave para porta corta fogo - (NBR 13768)</v>
      </c>
      <c r="E401" s="22" t="str">
        <f>VLOOKUP(C401,Orçamento!N:Q,4,0)</f>
        <v>un</v>
      </c>
      <c r="F401" s="19" cm="1">
        <f t="array" ref="F401">SUM(IF(Orçamento!$K$5:$K$5190="",IF(Orçamento!$N$5:$N$5190=$C401,Orçamento!$R$5:$R$5190)))</f>
        <v>45</v>
      </c>
      <c r="G401" s="19">
        <f t="shared" si="6"/>
        <v>180</v>
      </c>
      <c r="H401" s="19" cm="1">
        <f t="array" ref="H401">SUM(IF(Orçamento!$K$5:$K$5190="",IF(Orçamento!$N$5:$N$5190=$C401,Orçamento!$T$5:$T$5190)))</f>
        <v>8100</v>
      </c>
      <c r="K401"/>
    </row>
    <row r="402" spans="2:13" ht="16.5" customHeight="1">
      <c r="B402" s="18">
        <f>IF(_xlfn.IFNA(MATCH($C402&amp;" - Mapa",Orçamento!$J$6:$J$5399,),0)&gt;0,MAX($B$2:B401)+1,0)</f>
        <v>0</v>
      </c>
      <c r="C402" s="18" t="s">
        <v>1311</v>
      </c>
      <c r="D402" s="18" t="str">
        <f>VLOOKUP(C402,Orçamento!N:O,2,0)</f>
        <v>Fechadura externa canto redondo - (NBR 14913)</v>
      </c>
      <c r="E402" s="22" t="str">
        <f>VLOOKUP(C402,Orçamento!N:Q,4,0)</f>
        <v>un</v>
      </c>
      <c r="F402" s="19" cm="1">
        <f t="array" ref="F402">SUM(IF(Orçamento!$K$5:$K$5190="",IF(Orçamento!$N$5:$N$5190=$C402,Orçamento!$R$5:$R$5190)))</f>
        <v>1126</v>
      </c>
      <c r="G402" s="19">
        <f t="shared" si="6"/>
        <v>40</v>
      </c>
      <c r="H402" s="19" cm="1">
        <f t="array" ref="H402">SUM(IF(Orçamento!$K$5:$K$5190="",IF(Orçamento!$N$5:$N$5190=$C402,Orçamento!$T$5:$T$5190)))</f>
        <v>45040</v>
      </c>
      <c r="K402"/>
    </row>
    <row r="403" spans="2:13" ht="16.5" customHeight="1">
      <c r="B403" s="18">
        <f>IF(_xlfn.IFNA(MATCH($C403&amp;" - Mapa",Orçamento!$J$6:$J$5399,),0)&gt;0,MAX($B$2:B402)+1,0)</f>
        <v>0</v>
      </c>
      <c r="C403" s="18" t="s">
        <v>1319</v>
      </c>
      <c r="D403" s="18" t="str">
        <f>VLOOKUP(C403,Orçamento!N:O,2,0)</f>
        <v>Fechadura interna canto redondo - (NBR 14913)</v>
      </c>
      <c r="E403" s="22" t="str">
        <f>VLOOKUP(C403,Orçamento!N:Q,4,0)</f>
        <v>un</v>
      </c>
      <c r="F403" s="19" cm="1">
        <f t="array" ref="F403">SUM(IF(Orçamento!$K$5:$K$5190="",IF(Orçamento!$N$5:$N$5190=$C403,Orçamento!$R$5:$R$5190)))</f>
        <v>369</v>
      </c>
      <c r="G403" s="19">
        <f t="shared" si="6"/>
        <v>26</v>
      </c>
      <c r="H403" s="19" cm="1">
        <f t="array" ref="H403">SUM(IF(Orçamento!$K$5:$K$5190="",IF(Orçamento!$N$5:$N$5190=$C403,Orçamento!$T$5:$T$5190)))</f>
        <v>9594</v>
      </c>
      <c r="K403"/>
    </row>
    <row r="404" spans="2:13" ht="16.5" customHeight="1">
      <c r="B404" s="18">
        <f>IF(_xlfn.IFNA(MATCH($C404&amp;" - Mapa",Orçamento!$J$6:$J$5399,),0)&gt;0,MAX($B$2:B403)+1,0)</f>
        <v>0</v>
      </c>
      <c r="C404" s="18" t="s">
        <v>1701</v>
      </c>
      <c r="D404" s="18" t="str">
        <f>VLOOKUP(C404,Orçamento!N:O,2,0)</f>
        <v>Fechamento canteiro  Alambrado</v>
      </c>
      <c r="E404" s="22" t="str">
        <f>VLOOKUP(C404,Orçamento!N:Q,4,0)</f>
        <v>m</v>
      </c>
      <c r="F404" s="19" cm="1">
        <f t="array" ref="F404">SUM(IF(Orçamento!$K$5:$K$5190="",IF(Orçamento!$N$5:$N$5190=$C404,Orçamento!$R$5:$R$5190)))</f>
        <v>0</v>
      </c>
      <c r="G404" s="19">
        <f t="shared" si="6"/>
        <v>0</v>
      </c>
      <c r="H404" s="19" cm="1">
        <f t="array" ref="H404">SUM(IF(Orçamento!$K$5:$K$5190="",IF(Orçamento!$N$5:$N$5190=$C404,Orçamento!$T$5:$T$5190)))</f>
        <v>0</v>
      </c>
      <c r="K404"/>
    </row>
    <row r="405" spans="2:13" ht="16.5" customHeight="1">
      <c r="B405" s="18">
        <f>IF(_xlfn.IFNA(MATCH($C405&amp;" - Mapa",Orçamento!$J$6:$J$5399,),0)&gt;0,MAX($B$2:B404)+1,0)</f>
        <v>0</v>
      </c>
      <c r="C405" s="18" t="s">
        <v>2965</v>
      </c>
      <c r="D405" s="18" t="str">
        <f>VLOOKUP(C405,Orçamento!N:O,2,0)</f>
        <v>Ferramentas manuais - (setor orçamento) Ferramentas Manuais - (Setor Orçamento)</v>
      </c>
      <c r="E405" s="22" t="str">
        <f>VLOOKUP(C405,Orçamento!N:Q,4,0)</f>
        <v>vb</v>
      </c>
      <c r="F405" s="19" cm="1">
        <f t="array" ref="F405">SUM(IF(Orçamento!$K$5:$K$5190="",IF(Orçamento!$N$5:$N$5190=$C405,Orçamento!$R$5:$R$5190)))</f>
        <v>7</v>
      </c>
      <c r="G405" s="19">
        <f t="shared" si="6"/>
        <v>1200</v>
      </c>
      <c r="H405" s="19" cm="1">
        <f t="array" ref="H405">SUM(IF(Orçamento!$K$5:$K$5190="",IF(Orçamento!$N$5:$N$5190=$C405,Orçamento!$T$5:$T$5190)))</f>
        <v>8400</v>
      </c>
      <c r="K405"/>
    </row>
    <row r="406" spans="2:13" ht="16.5" customHeight="1">
      <c r="B406" s="18">
        <f>IF(_xlfn.IFNA(MATCH($C406&amp;" - Mapa",Orçamento!$J$6:$J$5399,),0)&gt;0,MAX($B$2:B405)+1,0)</f>
        <v>0</v>
      </c>
      <c r="C406" s="23" t="s">
        <v>4013</v>
      </c>
      <c r="D406" s="18" t="str">
        <f>VLOOKUP(C406,Orçamento!N:O,2,0)</f>
        <v>Filete em granito cinza andorinha, altura 3,0cm, chanfrado com duas faces polidas</v>
      </c>
      <c r="E406" s="22" t="str">
        <f>VLOOKUP(C406,Orçamento!N:Q,4,0)</f>
        <v>m</v>
      </c>
      <c r="F406" s="19" cm="1">
        <f t="array" ref="F406">SUM(IF(Orçamento!$K$5:$K$5190="",IF(Orçamento!$N$5:$N$5190=$C406,Orçamento!$R$5:$R$5190)))</f>
        <v>272.47499999999997</v>
      </c>
      <c r="G406" s="19">
        <f t="shared" si="6"/>
        <v>20.000000000000004</v>
      </c>
      <c r="H406" s="19" cm="1">
        <f t="array" ref="H406">SUM(IF(Orçamento!$K$5:$K$5190="",IF(Orçamento!$N$5:$N$5190=$C406,Orçamento!$T$5:$T$5190)))</f>
        <v>5449.5</v>
      </c>
      <c r="K406" s="585"/>
    </row>
    <row r="407" spans="2:13" ht="16.5" customHeight="1">
      <c r="B407" s="18">
        <f>IF(_xlfn.IFNA(MATCH($C407&amp;" - Mapa",Orçamento!$J$6:$J$5399,),0)&gt;0,MAX($B$2:B406)+1,0)</f>
        <v>0</v>
      </c>
      <c r="C407" s="18" t="s">
        <v>4016</v>
      </c>
      <c r="D407" s="18" t="str">
        <f>VLOOKUP(C407,Orçamento!N:O,2,0)</f>
        <v>Filete em granito cinza andorinha, altura 5,0cm, chanfrado com três faces polidas</v>
      </c>
      <c r="E407" s="22" t="str">
        <f>VLOOKUP(C407,Orçamento!N:Q,4,0)</f>
        <v>m</v>
      </c>
      <c r="F407" s="19" cm="1">
        <f t="array" ref="F407">SUM(IF(Orçamento!$K$5:$K$5190="",IF(Orçamento!$N$5:$N$5190=$C407,Orçamento!$R$5:$R$5190)))</f>
        <v>326.25</v>
      </c>
      <c r="G407" s="19">
        <f t="shared" si="6"/>
        <v>30</v>
      </c>
      <c r="H407" s="19" cm="1">
        <f t="array" ref="H407">SUM(IF(Orçamento!$K$5:$K$5190="",IF(Orçamento!$N$5:$N$5190=$C407,Orçamento!$T$5:$T$5190)))</f>
        <v>9787.5</v>
      </c>
      <c r="K407"/>
    </row>
    <row r="408" spans="2:13" ht="16.5" customHeight="1">
      <c r="B408" s="18">
        <f>IF(_xlfn.IFNA(MATCH($C408&amp;" - Mapa",Orçamento!$J$6:$J$5399,),0)&gt;0,MAX($B$2:B407)+1,0)</f>
        <v>0</v>
      </c>
      <c r="C408" s="18" t="s">
        <v>4130</v>
      </c>
      <c r="D408" s="18" t="str">
        <f>VLOOKUP(C408,Orçamento!N:O,2,0)</f>
        <v>Filete em granito, altura 3,0cm, chanfrado com duas faces polidas</v>
      </c>
      <c r="E408" s="22" t="str">
        <f>VLOOKUP(C408,Orçamento!N:Q,4,0)</f>
        <v>m</v>
      </c>
      <c r="F408" s="19" cm="1">
        <f t="array" ref="F408">SUM(IF(Orçamento!$K$5:$K$5190="",IF(Orçamento!$N$5:$N$5190=$C408,Orçamento!$R$5:$R$5190)))</f>
        <v>14.7</v>
      </c>
      <c r="G408" s="19">
        <f t="shared" si="6"/>
        <v>4.38</v>
      </c>
      <c r="H408" s="19" cm="1">
        <f t="array" ref="H408">SUM(IF(Orçamento!$K$5:$K$5190="",IF(Orçamento!$N$5:$N$5190=$C408,Orçamento!$T$5:$T$5190)))</f>
        <v>64.385999999999996</v>
      </c>
      <c r="K408"/>
    </row>
    <row r="409" spans="2:13" ht="16.5" customHeight="1">
      <c r="B409" s="18">
        <f>IF(_xlfn.IFNA(MATCH($C409&amp;" - Mapa",Orçamento!$J$6:$J$5399,),0)&gt;0,MAX($B$2:B408)+1,0)</f>
        <v>0</v>
      </c>
      <c r="C409" s="18" t="s">
        <v>1031</v>
      </c>
      <c r="D409" s="18" t="str">
        <f>VLOOKUP(C409,Orçamento!N:O,2,0)</f>
        <v>Filme de polietileno para camada separadora na impermeabilização - 30 micras - 01x200m</v>
      </c>
      <c r="E409" s="22" t="str">
        <f>VLOOKUP(C409,Orçamento!N:Q,4,0)</f>
        <v>rl</v>
      </c>
      <c r="F409" s="19" cm="1">
        <f t="array" ref="F409">SUM(IF(Orçamento!$K$5:$K$5190="",IF(Orçamento!$N$5:$N$5190=$C409,Orçamento!$R$5:$R$5190)))</f>
        <v>8.4232200000000006</v>
      </c>
      <c r="G409" s="19">
        <f t="shared" si="6"/>
        <v>233</v>
      </c>
      <c r="H409" s="19" cm="1">
        <f t="array" ref="H409">SUM(IF(Orçamento!$K$5:$K$5190="",IF(Orçamento!$N$5:$N$5190=$C409,Orçamento!$T$5:$T$5190)))</f>
        <v>1962.6102600000002</v>
      </c>
      <c r="K409"/>
    </row>
    <row r="410" spans="2:13" ht="16.5" customHeight="1">
      <c r="B410" s="18">
        <f>IF(_xlfn.IFNA(MATCH($C410&amp;" - Mapa",Orçamento!$J$6:$J$5399,),0)&gt;0,MAX($B$2:B409)+1,0)</f>
        <v>0</v>
      </c>
      <c r="C410" s="18" t="s">
        <v>2834</v>
      </c>
      <c r="D410" s="18" t="str">
        <f>VLOOKUP(C410,Orçamento!N:O,2,0)</f>
        <v>Filtro de água da chuva - Ø150mm - (NBR 15227)</v>
      </c>
      <c r="E410" s="22" t="str">
        <f>VLOOKUP(C410,Orçamento!N:Q,4,0)</f>
        <v>un</v>
      </c>
      <c r="F410" s="19" cm="1">
        <f t="array" ref="F410">SUM(IF(Orçamento!$K$5:$K$5190="",IF(Orçamento!$N$5:$N$5190=$C410,Orçamento!$R$5:$R$5190)))</f>
        <v>1</v>
      </c>
      <c r="G410" s="19">
        <f t="shared" si="6"/>
        <v>770</v>
      </c>
      <c r="H410" s="19" cm="1">
        <f t="array" ref="H410">SUM(IF(Orçamento!$K$5:$K$5190="",IF(Orçamento!$N$5:$N$5190=$C410,Orçamento!$T$5:$T$5190)))</f>
        <v>770</v>
      </c>
      <c r="K410"/>
    </row>
    <row r="411" spans="2:13" ht="16.5" customHeight="1">
      <c r="B411" s="18">
        <f>IF(_xlfn.IFNA(MATCH($C411&amp;" - Mapa",Orçamento!$J$6:$J$5399,),0)&gt;0,MAX($B$2:B410)+1,0)</f>
        <v>0</v>
      </c>
      <c r="C411" s="18" t="s">
        <v>1707</v>
      </c>
      <c r="D411" s="18" t="str">
        <f>VLOOKUP(C411,Orçamento!N:O,2,0)</f>
        <v>Filtro para bebedouro Industrial  4 torneiras (200 litros)</v>
      </c>
      <c r="E411" s="22" t="str">
        <f>VLOOKUP(C411,Orçamento!N:Q,4,0)</f>
        <v>pç</v>
      </c>
      <c r="F411" s="19" cm="1">
        <f t="array" ref="F411">SUM(IF(Orçamento!$K$5:$K$5190="",IF(Orçamento!$N$5:$N$5190=$C411,Orçamento!$R$5:$R$5190)))</f>
        <v>6</v>
      </c>
      <c r="G411" s="19">
        <f t="shared" si="6"/>
        <v>120</v>
      </c>
      <c r="H411" s="19" cm="1">
        <f t="array" ref="H411">SUM(IF(Orçamento!$K$5:$K$5190="",IF(Orçamento!$N$5:$N$5190=$C411,Orçamento!$T$5:$T$5190)))</f>
        <v>720</v>
      </c>
      <c r="K411" s="585"/>
      <c r="M411" s="21"/>
    </row>
    <row r="412" spans="2:13" ht="16.5" customHeight="1">
      <c r="B412" s="18">
        <f>IF(_xlfn.IFNA(MATCH($C412&amp;" - Mapa",Orçamento!$J$6:$J$5399,),0)&gt;0,MAX($B$2:B411)+1,0)</f>
        <v>0</v>
      </c>
      <c r="C412" s="18" t="s">
        <v>1607</v>
      </c>
      <c r="D412" s="18" t="str">
        <f>VLOOKUP(C412,Orçamento!N:O,2,0)</f>
        <v>Finca pinos a pólvora calibre 27 com regulagem de potência - pinos de 1/4`</v>
      </c>
      <c r="E412" s="22" t="str">
        <f>VLOOKUP(C412,Orçamento!N:Q,4,0)</f>
        <v>un</v>
      </c>
      <c r="F412" s="19" cm="1">
        <f t="array" ref="F412">SUM(IF(Orçamento!$K$5:$K$5190="",IF(Orçamento!$N$5:$N$5190=$C412,Orçamento!$R$5:$R$5190)))</f>
        <v>1</v>
      </c>
      <c r="G412" s="19">
        <f t="shared" si="6"/>
        <v>1800</v>
      </c>
      <c r="H412" s="19" cm="1">
        <f t="array" ref="H412">SUM(IF(Orçamento!$K$5:$K$5190="",IF(Orçamento!$N$5:$N$5190=$C412,Orçamento!$T$5:$T$5190)))</f>
        <v>1800</v>
      </c>
      <c r="K412"/>
    </row>
    <row r="413" spans="2:13" ht="16.5" customHeight="1">
      <c r="B413" s="18">
        <f>IF(_xlfn.IFNA(MATCH($C413&amp;" - Mapa",Orçamento!$J$6:$J$5399,),0)&gt;0,MAX($B$2:B412)+1,0)</f>
        <v>0</v>
      </c>
      <c r="C413" s="18" t="s">
        <v>2882</v>
      </c>
      <c r="D413" s="18" t="str">
        <f>VLOOKUP(C413,Orçamento!N:O,2,0)</f>
        <v>Fita de papel microperfurado para tratamento de juntas de chapa de gesso acartonado drywall - largura 50mm</v>
      </c>
      <c r="E413" s="22" t="str">
        <f>VLOOKUP(C413,Orçamento!N:Q,4,0)</f>
        <v>m</v>
      </c>
      <c r="F413" s="19" cm="1">
        <f t="array" ref="F413">SUM(IF(Orçamento!$K$5:$K$5190="",IF(Orçamento!$N$5:$N$5190=$C413,Orçamento!$R$5:$R$5190)))</f>
        <v>4110.6331170000003</v>
      </c>
      <c r="G413" s="19">
        <f t="shared" si="6"/>
        <v>0.28000000000000003</v>
      </c>
      <c r="H413" s="19" cm="1">
        <f t="array" ref="H413">SUM(IF(Orçamento!$K$5:$K$5190="",IF(Orçamento!$N$5:$N$5190=$C413,Orçamento!$T$5:$T$5190)))</f>
        <v>1150.9772727600002</v>
      </c>
      <c r="K413"/>
    </row>
    <row r="414" spans="2:13" ht="16.5" customHeight="1">
      <c r="B414" s="18">
        <f>IF(_xlfn.IFNA(MATCH($C414&amp;" - Mapa",Orçamento!$J$6:$J$5399,),0)&gt;0,MAX($B$2:B413)+1,0)</f>
        <v>0</v>
      </c>
      <c r="C414" s="18" t="s">
        <v>2888</v>
      </c>
      <c r="D414" s="18" t="str">
        <f>VLOOKUP(C414,Orçamento!N:O,2,0)</f>
        <v>Fita de papel reforçada com lâmina de metal para reforço de cantos de gesso acartonado drywall - largura 50mm</v>
      </c>
      <c r="E414" s="22" t="str">
        <f>VLOOKUP(C414,Orçamento!N:Q,4,0)</f>
        <v>m</v>
      </c>
      <c r="F414" s="19" cm="1">
        <f t="array" ref="F414">SUM(IF(Orçamento!$K$5:$K$5190="",IF(Orçamento!$N$5:$N$5190=$C414,Orçamento!$R$5:$R$5190)))</f>
        <v>2603.4338250000001</v>
      </c>
      <c r="G414" s="19">
        <f t="shared" si="6"/>
        <v>2.4900000000000007</v>
      </c>
      <c r="H414" s="19" cm="1">
        <f t="array" ref="H414">SUM(IF(Orçamento!$K$5:$K$5190="",IF(Orçamento!$N$5:$N$5190=$C414,Orçamento!$T$5:$T$5190)))</f>
        <v>6482.5502242500015</v>
      </c>
      <c r="K414"/>
    </row>
    <row r="415" spans="2:13" ht="16.5" customHeight="1">
      <c r="B415" s="18">
        <f>IF(_xlfn.IFNA(MATCH($C415&amp;" - Mapa",Orçamento!$J$6:$J$5399,),0)&gt;0,MAX($B$2:B414)+1,0)</f>
        <v>0</v>
      </c>
      <c r="C415" s="18" t="s">
        <v>2864</v>
      </c>
      <c r="D415" s="18" t="str">
        <f>VLOOKUP(C415,Orçamento!N:O,2,0)</f>
        <v>Forma metálica para muros de arrimo incluso peças de travamento</v>
      </c>
      <c r="E415" s="22" t="str">
        <f>VLOOKUP(C415,Orçamento!N:Q,4,0)</f>
        <v>m²</v>
      </c>
      <c r="F415" s="19" cm="1">
        <f t="array" ref="F415">SUM(IF(Orçamento!$K$5:$K$5190="",IF(Orçamento!$N$5:$N$5190=$C415,Orçamento!$R$5:$R$5190)))</f>
        <v>9.3287499999999994</v>
      </c>
      <c r="G415" s="19">
        <f t="shared" si="6"/>
        <v>700.00000000000011</v>
      </c>
      <c r="H415" s="19" cm="1">
        <f t="array" ref="H415">SUM(IF(Orçamento!$K$5:$K$5190="",IF(Orçamento!$N$5:$N$5190=$C415,Orçamento!$T$5:$T$5190)))</f>
        <v>6530.1250000000009</v>
      </c>
      <c r="K415"/>
    </row>
    <row r="416" spans="2:13" ht="16.5" customHeight="1">
      <c r="B416" s="18">
        <f>IF(_xlfn.IFNA(MATCH($C416&amp;" - Mapa",Orçamento!$J$6:$J$5399,),0)&gt;0,MAX($B$2:B415)+1,0)</f>
        <v>0</v>
      </c>
      <c r="C416" s="18" t="s">
        <v>643</v>
      </c>
      <c r="D416" s="18" t="str">
        <f>VLOOKUP(C416,Orçamento!N:O,2,0)</f>
        <v>Forma pronta de madeira para lajes</v>
      </c>
      <c r="E416" s="22" t="str">
        <f>VLOOKUP(C416,Orçamento!N:Q,4,0)</f>
        <v>m²</v>
      </c>
      <c r="F416" s="19" cm="1">
        <f t="array" ref="F416">SUM(IF(Orçamento!$K$5:$K$5190="",IF(Orçamento!$N$5:$N$5190=$C416,Orçamento!$R$5:$R$5190)))</f>
        <v>21141.600000000006</v>
      </c>
      <c r="G416" s="19">
        <f t="shared" si="6"/>
        <v>15.549999999999994</v>
      </c>
      <c r="H416" s="19" cm="1">
        <f t="array" ref="H416">SUM(IF(Orçamento!$K$5:$K$5190="",IF(Orçamento!$N$5:$N$5190=$C416,Orçamento!$T$5:$T$5190)))</f>
        <v>328751.87999999995</v>
      </c>
      <c r="K416"/>
    </row>
    <row r="417" spans="2:13" ht="16.5" customHeight="1">
      <c r="B417" s="18">
        <f>IF(_xlfn.IFNA(MATCH($C417&amp;" - Mapa",Orçamento!$J$6:$J$5399,),0)&gt;0,MAX($B$2:B416)+1,0)</f>
        <v>0</v>
      </c>
      <c r="C417" s="18" t="s">
        <v>768</v>
      </c>
      <c r="D417" s="18" t="str">
        <f>VLOOKUP(C417,Orçamento!N:O,2,0)</f>
        <v>Forma pronta de madeira para pilares</v>
      </c>
      <c r="E417" s="22" t="str">
        <f>VLOOKUP(C417,Orçamento!N:Q,4,0)</f>
        <v>m²</v>
      </c>
      <c r="F417" s="19" cm="1">
        <f t="array" ref="F417">SUM(IF(Orçamento!$K$5:$K$5190="",IF(Orçamento!$N$5:$N$5190=$C417,Orçamento!$R$5:$R$5190)))</f>
        <v>2299.5100000000002</v>
      </c>
      <c r="G417" s="19">
        <f t="shared" si="6"/>
        <v>35.22</v>
      </c>
      <c r="H417" s="19" cm="1">
        <f t="array" ref="H417">SUM(IF(Orçamento!$K$5:$K$5190="",IF(Orçamento!$N$5:$N$5190=$C417,Orçamento!$T$5:$T$5190)))</f>
        <v>80988.742200000008</v>
      </c>
      <c r="K417"/>
    </row>
    <row r="418" spans="2:13" ht="16.5" customHeight="1">
      <c r="B418" s="18">
        <f>IF(_xlfn.IFNA(MATCH($C418&amp;" - Mapa",Orçamento!$J$6:$J$5399,),0)&gt;0,MAX($B$2:B417)+1,0)</f>
        <v>0</v>
      </c>
      <c r="C418" s="18" t="s">
        <v>772</v>
      </c>
      <c r="D418" s="18" t="str">
        <f>VLOOKUP(C418,Orçamento!N:O,2,0)</f>
        <v>Forma pronta de madeira para vigas</v>
      </c>
      <c r="E418" s="22" t="str">
        <f>VLOOKUP(C418,Orçamento!N:Q,4,0)</f>
        <v>m²</v>
      </c>
      <c r="F418" s="19" cm="1">
        <f t="array" ref="F418">SUM(IF(Orçamento!$K$5:$K$5190="",IF(Orçamento!$N$5:$N$5190=$C418,Orçamento!$R$5:$R$5190)))</f>
        <v>7196.32</v>
      </c>
      <c r="G418" s="19">
        <f t="shared" si="6"/>
        <v>44.54</v>
      </c>
      <c r="H418" s="19" cm="1">
        <f t="array" ref="H418">SUM(IF(Orçamento!$K$5:$K$5190="",IF(Orçamento!$N$5:$N$5190=$C418,Orçamento!$T$5:$T$5190)))</f>
        <v>320524.09279999998</v>
      </c>
      <c r="K418"/>
    </row>
    <row r="419" spans="2:13" ht="16.5" customHeight="1">
      <c r="B419" s="18">
        <f>IF(_xlfn.IFNA(MATCH($C419&amp;" - Mapa",Orçamento!$J$6:$J$5399,),0)&gt;0,MAX($B$2:B418)+1,0)</f>
        <v>0</v>
      </c>
      <c r="C419" s="18" t="s">
        <v>3013</v>
      </c>
      <c r="D419" s="18" t="str">
        <f>VLOOKUP(C419,Orçamento!N:O,2,0)</f>
        <v>Fornecimento concessionária de Água / Esgoto (SOMADO COM CAMINHÃO PIPA)</v>
      </c>
      <c r="E419" s="22" t="str">
        <f>VLOOKUP(C419,Orçamento!N:Q,4,0)</f>
        <v>mês</v>
      </c>
      <c r="F419" s="19" cm="1">
        <f t="array" ref="F419">SUM(IF(Orçamento!$K$5:$K$5190="",IF(Orçamento!$N$5:$N$5190=$C419,Orçamento!$R$5:$R$5190)))</f>
        <v>0</v>
      </c>
      <c r="G419" s="19">
        <f t="shared" si="6"/>
        <v>0</v>
      </c>
      <c r="H419" s="19" cm="1">
        <f t="array" ref="H419">SUM(IF(Orçamento!$K$5:$K$5190="",IF(Orçamento!$N$5:$N$5190=$C419,Orçamento!$T$5:$T$5190)))</f>
        <v>0</v>
      </c>
      <c r="K419"/>
    </row>
    <row r="420" spans="2:13" ht="16.5" customHeight="1">
      <c r="B420" s="18">
        <f>IF(_xlfn.IFNA(MATCH($C420&amp;" - Mapa",Orçamento!$J$6:$J$5399,),0)&gt;0,MAX($B$2:B419)+1,0)</f>
        <v>0</v>
      </c>
      <c r="C420" s="18" t="s">
        <v>3014</v>
      </c>
      <c r="D420" s="18" t="str">
        <f>VLOOKUP(C420,Orçamento!N:O,2,0)</f>
        <v>Fornecimento concessionária Energia elétrica</v>
      </c>
      <c r="E420" s="22" t="str">
        <f>VLOOKUP(C420,Orçamento!N:Q,4,0)</f>
        <v>mês</v>
      </c>
      <c r="F420" s="19" cm="1">
        <f t="array" ref="F420">SUM(IF(Orçamento!$K$5:$K$5190="",IF(Orçamento!$N$5:$N$5190=$C420,Orçamento!$R$5:$R$5190)))</f>
        <v>49</v>
      </c>
      <c r="G420" s="19">
        <f t="shared" si="6"/>
        <v>1000</v>
      </c>
      <c r="H420" s="19" cm="1">
        <f t="array" ref="H420">SUM(IF(Orçamento!$K$5:$K$5190="",IF(Orçamento!$N$5:$N$5190=$C420,Orçamento!$T$5:$T$5190)))</f>
        <v>49000</v>
      </c>
      <c r="K420"/>
    </row>
    <row r="421" spans="2:13" ht="16.5" customHeight="1">
      <c r="B421" s="18">
        <f>IF(_xlfn.IFNA(MATCH($C421&amp;" - Mapa",Orçamento!$J$6:$J$5399,),0)&gt;0,MAX($B$2:B420)+1,0)</f>
        <v>0</v>
      </c>
      <c r="C421" s="18" t="s">
        <v>3015</v>
      </c>
      <c r="D421" s="18" t="str">
        <f>VLOOKUP(C421,Orçamento!N:O,2,0)</f>
        <v>Fornecimento Internet</v>
      </c>
      <c r="E421" s="22" t="str">
        <f>VLOOKUP(C421,Orçamento!N:Q,4,0)</f>
        <v>mês</v>
      </c>
      <c r="F421" s="19" cm="1">
        <f t="array" ref="F421">SUM(IF(Orçamento!$K$5:$K$5190="",IF(Orçamento!$N$5:$N$5190=$C421,Orçamento!$R$5:$R$5190)))</f>
        <v>14</v>
      </c>
      <c r="G421" s="19">
        <f t="shared" si="6"/>
        <v>150</v>
      </c>
      <c r="H421" s="19" cm="1">
        <f t="array" ref="H421">SUM(IF(Orçamento!$K$5:$K$5190="",IF(Orçamento!$N$5:$N$5190=$C421,Orçamento!$T$5:$T$5190)))</f>
        <v>2100</v>
      </c>
      <c r="K421"/>
    </row>
    <row r="422" spans="2:13" ht="16.5" customHeight="1">
      <c r="B422" s="18">
        <f>IF(_xlfn.IFNA(MATCH($C422&amp;" - Mapa",Orçamento!$J$6:$J$5399,),0)&gt;0,MAX($B$2:B421)+1,0)</f>
        <v>0</v>
      </c>
      <c r="C422" s="18" t="s">
        <v>4104</v>
      </c>
      <c r="D422" s="18" t="str">
        <f>VLOOKUP(C422,Orçamento!N:O,2,0)</f>
        <v>Forno pré moldada de concreto com diametro 1,20m e altura 1,00m</v>
      </c>
      <c r="E422" s="22" t="str">
        <f>VLOOKUP(C422,Orçamento!N:Q,4,0)</f>
        <v>un</v>
      </c>
      <c r="F422" s="19" cm="1">
        <f t="array" ref="F422">SUM(IF(Orçamento!$K$5:$K$5190="",IF(Orçamento!$N$5:$N$5190=$C422,Orçamento!$R$5:$R$5190)))</f>
        <v>2</v>
      </c>
      <c r="G422" s="19">
        <f t="shared" si="6"/>
        <v>2500</v>
      </c>
      <c r="H422" s="19" cm="1">
        <f t="array" ref="H422">SUM(IF(Orçamento!$K$5:$K$5190="",IF(Orçamento!$N$5:$N$5190=$C422,Orçamento!$T$5:$T$5190)))</f>
        <v>5000</v>
      </c>
      <c r="K422" s="177"/>
    </row>
    <row r="423" spans="2:13" ht="16.5" customHeight="1">
      <c r="B423" s="18">
        <f>IF(_xlfn.IFNA(MATCH($C423&amp;" - Mapa",Orçamento!$J$6:$J$5399,),0)&gt;0,MAX($B$2:B422)+1,0)</f>
        <v>0</v>
      </c>
      <c r="C423" s="18" t="s">
        <v>1711</v>
      </c>
      <c r="D423" s="18" t="str">
        <f>VLOOKUP(C423,Orçamento!N:O,2,0)</f>
        <v>Frete  Containers</v>
      </c>
      <c r="E423" s="22" t="str">
        <f>VLOOKUP(C423,Orçamento!N:Q,4,0)</f>
        <v>un</v>
      </c>
      <c r="F423" s="19" cm="1">
        <f t="array" ref="F423">SUM(IF(Orçamento!$K$5:$K$5190="",IF(Orçamento!$N$5:$N$5190=$C423,Orçamento!$R$5:$R$5190)))</f>
        <v>5</v>
      </c>
      <c r="G423" s="19">
        <f t="shared" si="6"/>
        <v>720</v>
      </c>
      <c r="H423" s="19" cm="1">
        <f t="array" ref="H423">SUM(IF(Orçamento!$K$5:$K$5190="",IF(Orçamento!$N$5:$N$5190=$C423,Orçamento!$T$5:$T$5190)))</f>
        <v>3600</v>
      </c>
      <c r="K423" s="585"/>
      <c r="M423" s="21"/>
    </row>
    <row r="424" spans="2:13" ht="16.5" customHeight="1">
      <c r="B424" s="18">
        <f>IF(_xlfn.IFNA(MATCH($C424&amp;" - Mapa",Orçamento!$J$6:$J$5399,),0)&gt;0,MAX($B$2:B423)+1,0)</f>
        <v>0</v>
      </c>
      <c r="C424" s="18" t="s">
        <v>2987</v>
      </c>
      <c r="D424" s="18" t="str">
        <f>VLOOKUP(C424,Orçamento!N:O,2,0)</f>
        <v>Frete  Grua</v>
      </c>
      <c r="E424" s="22" t="str">
        <f>VLOOKUP(C424,Orçamento!N:Q,4,0)</f>
        <v>un</v>
      </c>
      <c r="F424" s="19" cm="1">
        <f t="array" ref="F424">SUM(IF(Orçamento!$K$5:$K$5190="",IF(Orçamento!$N$5:$N$5190=$C424,Orçamento!$R$5:$R$5190)))</f>
        <v>2</v>
      </c>
      <c r="G424" s="19">
        <f t="shared" si="6"/>
        <v>9000</v>
      </c>
      <c r="H424" s="19" cm="1">
        <f t="array" ref="H424">SUM(IF(Orçamento!$K$5:$K$5190="",IF(Orçamento!$N$5:$N$5190=$C424,Orçamento!$T$5:$T$5190)))</f>
        <v>18000</v>
      </c>
      <c r="K424"/>
    </row>
    <row r="425" spans="2:13" ht="16.5" customHeight="1">
      <c r="B425" s="18">
        <f>IF(_xlfn.IFNA(MATCH($C425&amp;" - Mapa",Orçamento!$J$6:$J$5399,),0)&gt;0,MAX($B$2:B424)+1,0)</f>
        <v>0</v>
      </c>
      <c r="C425" s="18" t="s">
        <v>1613</v>
      </c>
      <c r="D425" s="18" t="str">
        <f>VLOOKUP(C425,Orçamento!N:O,2,0)</f>
        <v>Frete  mini-grua</v>
      </c>
      <c r="E425" s="22" t="str">
        <f>VLOOKUP(C425,Orçamento!N:Q,4,0)</f>
        <v>un</v>
      </c>
      <c r="F425" s="19" cm="1">
        <f t="array" ref="F425">SUM(IF(Orçamento!$K$5:$K$5190="",IF(Orçamento!$N$5:$N$5190=$C425,Orçamento!$R$5:$R$5190)))</f>
        <v>0</v>
      </c>
      <c r="G425" s="19">
        <f t="shared" si="6"/>
        <v>0</v>
      </c>
      <c r="H425" s="19" cm="1">
        <f t="array" ref="H425">SUM(IF(Orçamento!$K$5:$K$5190="",IF(Orçamento!$N$5:$N$5190=$C425,Orçamento!$T$5:$T$5190)))</f>
        <v>0</v>
      </c>
      <c r="K425"/>
    </row>
    <row r="426" spans="2:13" ht="16.5" customHeight="1">
      <c r="B426" s="18">
        <f>IF(_xlfn.IFNA(MATCH($C426&amp;" - Mapa",Orçamento!$J$6:$J$5399,),0)&gt;0,MAX($B$2:B425)+1,0)</f>
        <v>0</v>
      </c>
      <c r="C426" s="18" t="s">
        <v>2892</v>
      </c>
      <c r="D426" s="18" t="str">
        <f>VLOOKUP(C426,Orçamento!N:O,2,0)</f>
        <v>Frete de cerâmica - dimensões acima de  45x45cm</v>
      </c>
      <c r="E426" s="22" t="str">
        <f>VLOOKUP(C426,Orçamento!N:Q,4,0)</f>
        <v>m²</v>
      </c>
      <c r="F426" s="19" cm="1">
        <f t="array" ref="F426">SUM(IF(Orçamento!$K$5:$K$5190="",IF(Orçamento!$N$5:$N$5190=$C426,Orçamento!$R$5:$R$5190)))</f>
        <v>3.2141999999999999</v>
      </c>
      <c r="G426" s="19">
        <f t="shared" si="6"/>
        <v>2.35</v>
      </c>
      <c r="H426" s="19" cm="1">
        <f t="array" ref="H426">SUM(IF(Orçamento!$K$5:$K$5190="",IF(Orçamento!$N$5:$N$5190=$C426,Orçamento!$T$5:$T$5190)))</f>
        <v>7.5533700000000001</v>
      </c>
      <c r="K426"/>
    </row>
    <row r="427" spans="2:13" ht="16.5" customHeight="1">
      <c r="B427" s="18">
        <f>IF(_xlfn.IFNA(MATCH($C427&amp;" - Mapa",Orçamento!$J$6:$J$5399,),0)&gt;0,MAX($B$2:B426)+1,0)</f>
        <v>0</v>
      </c>
      <c r="C427" s="18" t="s">
        <v>265</v>
      </c>
      <c r="D427" s="18" t="str">
        <f>VLOOKUP(C427,Orçamento!N:O,2,0)</f>
        <v>Frete de cerâmica - dimensões até 45x45cm</v>
      </c>
      <c r="E427" s="22" t="str">
        <f>VLOOKUP(C427,Orçamento!N:Q,4,0)</f>
        <v>m²</v>
      </c>
      <c r="F427" s="19" cm="1">
        <f t="array" ref="F427">SUM(IF(Orçamento!$K$5:$K$5190="",IF(Orçamento!$N$5:$N$5190=$C427,Orçamento!$R$5:$R$5190)))</f>
        <v>12737.073459000001</v>
      </c>
      <c r="G427" s="19">
        <f t="shared" si="6"/>
        <v>5.8999999999999986</v>
      </c>
      <c r="H427" s="19" cm="1">
        <f t="array" ref="H427">SUM(IF(Orçamento!$K$5:$K$5190="",IF(Orçamento!$N$5:$N$5190=$C427,Orçamento!$T$5:$T$5190)))</f>
        <v>75148.733408099986</v>
      </c>
      <c r="K427"/>
    </row>
    <row r="428" spans="2:13" ht="16.5" customHeight="1">
      <c r="B428" s="18">
        <f>IF(_xlfn.IFNA(MATCH($C428&amp;" - Mapa",Orçamento!$J$6:$J$5399,),0)&gt;0,MAX($B$2:B427)+1,0)</f>
        <v>0</v>
      </c>
      <c r="C428" s="18" t="s">
        <v>317</v>
      </c>
      <c r="D428" s="18" t="str">
        <f>VLOOKUP(C428,Orçamento!N:O,2,0)</f>
        <v>Frete de escoramento</v>
      </c>
      <c r="E428" s="22" t="str">
        <f>VLOOKUP(C428,Orçamento!N:Q,4,0)</f>
        <v>un</v>
      </c>
      <c r="F428" s="19" cm="1">
        <f t="array" ref="F428">SUM(IF(Orçamento!$K$5:$K$5190="",IF(Orçamento!$N$5:$N$5190=$C428,Orçamento!$R$5:$R$5190)))</f>
        <v>23211.250000000004</v>
      </c>
      <c r="G428" s="19">
        <f t="shared" si="6"/>
        <v>6.89</v>
      </c>
      <c r="H428" s="19" cm="1">
        <f t="array" ref="H428">SUM(IF(Orçamento!$K$5:$K$5190="",IF(Orçamento!$N$5:$N$5190=$C428,Orçamento!$T$5:$T$5190)))</f>
        <v>159925.51250000001</v>
      </c>
      <c r="K428"/>
    </row>
    <row r="429" spans="2:13" ht="16.5" customHeight="1">
      <c r="B429" s="18">
        <f>IF(_xlfn.IFNA(MATCH($C429&amp;" - Mapa",Orçamento!$J$6:$J$5399,),0)&gt;0,MAX($B$2:B428)+1,0)</f>
        <v>0</v>
      </c>
      <c r="C429" s="18" t="s">
        <v>1315</v>
      </c>
      <c r="D429" s="18" t="str">
        <f>VLOOKUP(C429,Orçamento!N:O,2,0)</f>
        <v>Frete de kit porta pronta</v>
      </c>
      <c r="E429" s="22" t="str">
        <f>VLOOKUP(C429,Orçamento!N:Q,4,0)</f>
        <v>un</v>
      </c>
      <c r="F429" s="19" cm="1">
        <f t="array" ref="F429">SUM(IF(Orçamento!$K$5:$K$5190="",IF(Orçamento!$N$5:$N$5190=$C429,Orçamento!$R$5:$R$5190)))</f>
        <v>1496</v>
      </c>
      <c r="G429" s="19">
        <f t="shared" si="6"/>
        <v>20</v>
      </c>
      <c r="H429" s="19" cm="1">
        <f t="array" ref="H429">SUM(IF(Orçamento!$K$5:$K$5190="",IF(Orçamento!$N$5:$N$5190=$C429,Orçamento!$T$5:$T$5190)))</f>
        <v>29920</v>
      </c>
      <c r="K429"/>
    </row>
    <row r="430" spans="2:13" ht="16.5" customHeight="1">
      <c r="B430" s="18">
        <f>IF(_xlfn.IFNA(MATCH($C430&amp;" - Mapa",Orçamento!$J$6:$J$5399,),0)&gt;0,MAX($B$2:B429)+1,0)</f>
        <v>0</v>
      </c>
      <c r="C430" s="18" t="s">
        <v>1550</v>
      </c>
      <c r="D430" s="18" t="str">
        <f>VLOOKUP(C430,Orçamento!N:O,2,0)</f>
        <v>Frete de porcelanato - dimensões acima de 45x45cm</v>
      </c>
      <c r="E430" s="22" t="str">
        <f>VLOOKUP(C430,Orçamento!N:Q,4,0)</f>
        <v>m²</v>
      </c>
      <c r="F430" s="19" cm="1">
        <f t="array" ref="F430">SUM(IF(Orçamento!$K$5:$K$5190="",IF(Orçamento!$N$5:$N$5190=$C430,Orçamento!$R$5:$R$5190)))</f>
        <v>410.98969999999997</v>
      </c>
      <c r="G430" s="19">
        <f t="shared" si="6"/>
        <v>9.5</v>
      </c>
      <c r="H430" s="19" cm="1">
        <f t="array" ref="H430">SUM(IF(Orçamento!$K$5:$K$5190="",IF(Orçamento!$N$5:$N$5190=$C430,Orçamento!$T$5:$T$5190)))</f>
        <v>3904.4021499999999</v>
      </c>
      <c r="K430"/>
    </row>
    <row r="431" spans="2:13" ht="16.5" customHeight="1">
      <c r="B431" s="18">
        <f>IF(_xlfn.IFNA(MATCH($C431&amp;" - Mapa",Orçamento!$J$6:$J$5399,),0)&gt;0,MAX($B$2:B430)+1,0)</f>
        <v>0</v>
      </c>
      <c r="C431" s="18" t="s">
        <v>1715</v>
      </c>
      <c r="D431" s="18" t="str">
        <f>VLOOKUP(C431,Orçamento!N:O,2,0)</f>
        <v>Frete e sobreposição de contanier</v>
      </c>
      <c r="E431" s="22" t="str">
        <f>VLOOKUP(C431,Orçamento!N:Q,4,0)</f>
        <v>vb</v>
      </c>
      <c r="F431" s="19" cm="1">
        <f t="array" ref="F431">SUM(IF(Orçamento!$K$5:$K$5190="",IF(Orçamento!$N$5:$N$5190=$C431,Orçamento!$R$5:$R$5190)))</f>
        <v>0</v>
      </c>
      <c r="G431" s="19">
        <f t="shared" si="6"/>
        <v>0</v>
      </c>
      <c r="H431" s="19" cm="1">
        <f t="array" ref="H431">SUM(IF(Orçamento!$K$5:$K$5190="",IF(Orçamento!$N$5:$N$5190=$C431,Orçamento!$T$5:$T$5190)))</f>
        <v>0</v>
      </c>
      <c r="K431"/>
    </row>
    <row r="432" spans="2:13" ht="16.5" customHeight="1">
      <c r="B432" s="18">
        <f>IF(_xlfn.IFNA(MATCH($C432&amp;" - Mapa",Orçamento!$J$6:$J$5399,),0)&gt;0,MAX($B$2:B431)+1,0)</f>
        <v>0</v>
      </c>
      <c r="C432" s="18" t="s">
        <v>4182</v>
      </c>
      <c r="D432" s="18" t="str">
        <f>VLOOKUP(C432,Orçamento!N:O,2,0)</f>
        <v>Frete Guidaste</v>
      </c>
      <c r="E432" s="22" t="str">
        <f>VLOOKUP(C432,Orçamento!N:Q,4,0)</f>
        <v>vb</v>
      </c>
      <c r="F432" s="19" cm="1">
        <f t="array" ref="F432">SUM(IF(Orçamento!$K$5:$K$5190="",IF(Orçamento!$N$5:$N$5190=$C432,Orçamento!$R$5:$R$5190)))</f>
        <v>0</v>
      </c>
      <c r="G432" s="19">
        <f t="shared" si="6"/>
        <v>0</v>
      </c>
      <c r="H432" s="19" cm="1">
        <f t="array" ref="H432">SUM(IF(Orçamento!$K$5:$K$5190="",IF(Orçamento!$N$5:$N$5190=$C432,Orçamento!$T$5:$T$5190)))</f>
        <v>0</v>
      </c>
      <c r="K432"/>
    </row>
    <row r="433" spans="2:13" ht="16.5" customHeight="1">
      <c r="B433" s="18">
        <f>IF(_xlfn.IFNA(MATCH($C433&amp;" - Mapa",Orçamento!$J$6:$J$5399,),0)&gt;0,MAX($B$2:B432)+1,0)</f>
        <v>0</v>
      </c>
      <c r="C433" s="18" t="s">
        <v>2968</v>
      </c>
      <c r="D433" s="18" t="str">
        <f>VLOOKUP(C433,Orçamento!N:O,2,0)</f>
        <v>Frete Mini carregadeira</v>
      </c>
      <c r="E433" s="22" t="str">
        <f>VLOOKUP(C433,Orçamento!N:Q,4,0)</f>
        <v>vb</v>
      </c>
      <c r="F433" s="19" cm="1">
        <f t="array" ref="F433">SUM(IF(Orçamento!$K$5:$K$5190="",IF(Orçamento!$N$5:$N$5190=$C433,Orçamento!$R$5:$R$5190)))</f>
        <v>0</v>
      </c>
      <c r="G433" s="19">
        <f t="shared" si="6"/>
        <v>0</v>
      </c>
      <c r="H433" s="19" cm="1">
        <f t="array" ref="H433">SUM(IF(Orçamento!$K$5:$K$5190="",IF(Orçamento!$N$5:$N$5190=$C433,Orçamento!$T$5:$T$5190)))</f>
        <v>0</v>
      </c>
      <c r="K433"/>
    </row>
    <row r="434" spans="2:13" ht="16.5" customHeight="1">
      <c r="B434" s="18">
        <f>IF(_xlfn.IFNA(MATCH($C434&amp;" - Mapa",Orçamento!$J$6:$J$5399,),0)&gt;0,MAX($B$2:B433)+1,0)</f>
        <v>0</v>
      </c>
      <c r="C434" s="18" t="s">
        <v>2900</v>
      </c>
      <c r="D434" s="18" t="str">
        <f>VLOOKUP(C434,Orçamento!N:O,2,0)</f>
        <v>Fretes e carretos</v>
      </c>
      <c r="E434" s="22" t="str">
        <f>VLOOKUP(C434,Orçamento!N:Q,4,0)</f>
        <v>VB</v>
      </c>
      <c r="F434" s="19" cm="1">
        <f t="array" ref="F434">SUM(IF(Orçamento!$K$5:$K$5190="",IF(Orçamento!$N$5:$N$5190=$C434,Orçamento!$R$5:$R$5190)))</f>
        <v>2</v>
      </c>
      <c r="G434" s="19">
        <f t="shared" si="6"/>
        <v>10000</v>
      </c>
      <c r="H434" s="19" cm="1">
        <f t="array" ref="H434">SUM(IF(Orçamento!$K$5:$K$5190="",IF(Orçamento!$N$5:$N$5190=$C434,Orçamento!$T$5:$T$5190)))</f>
        <v>20000</v>
      </c>
      <c r="K434"/>
    </row>
    <row r="435" spans="2:13" ht="16.5" customHeight="1">
      <c r="B435" s="18">
        <f>IF(_xlfn.IFNA(MATCH($C435&amp;" - Mapa",Orçamento!$J$6:$J$5399,),0)&gt;0,MAX($B$2:B434)+1,0)</f>
        <v>0</v>
      </c>
      <c r="C435" s="18" t="s">
        <v>1830</v>
      </c>
      <c r="D435" s="18" t="str">
        <f>VLOOKUP(C435,Orçamento!N:O,2,0)</f>
        <v>Fretes e carretos</v>
      </c>
      <c r="E435" s="22" t="str">
        <f>VLOOKUP(C435,Orçamento!N:Q,4,0)</f>
        <v>un</v>
      </c>
      <c r="F435" s="19" cm="1">
        <f t="array" ref="F435">SUM(IF(Orçamento!$K$5:$K$5190="",IF(Orçamento!$N$5:$N$5190=$C435,Orçamento!$R$5:$R$5190)))</f>
        <v>7</v>
      </c>
      <c r="G435" s="19">
        <f t="shared" si="6"/>
        <v>1000</v>
      </c>
      <c r="H435" s="19" cm="1">
        <f t="array" ref="H435">SUM(IF(Orçamento!$K$5:$K$5190="",IF(Orçamento!$N$5:$N$5190=$C435,Orçamento!$T$5:$T$5190)))</f>
        <v>7000</v>
      </c>
      <c r="K435"/>
    </row>
    <row r="436" spans="2:13" ht="16.5" customHeight="1">
      <c r="B436" s="18">
        <f>IF(_xlfn.IFNA(MATCH($C436&amp;" - Mapa",Orçamento!$J$6:$J$5399,),0)&gt;0,MAX($B$2:B435)+1,0)</f>
        <v>0</v>
      </c>
      <c r="C436" s="18" t="s">
        <v>738</v>
      </c>
      <c r="D436" s="18" t="str">
        <f>VLOOKUP(C436,Orçamento!N:O,2,0)</f>
        <v>Fundação Profunda</v>
      </c>
      <c r="E436" s="22" t="str">
        <f>VLOOKUP(C436,Orçamento!N:Q,4,0)</f>
        <v>VB</v>
      </c>
      <c r="F436" s="19" cm="1">
        <f t="array" ref="F436">SUM(IF(Orçamento!$K$5:$K$5190="",IF(Orçamento!$N$5:$N$5190=$C436,Orçamento!$R$5:$R$5190)))</f>
        <v>1</v>
      </c>
      <c r="G436" s="19">
        <f t="shared" si="6"/>
        <v>2381011.29</v>
      </c>
      <c r="H436" s="19" cm="1">
        <f t="array" ref="H436">SUM(IF(Orçamento!$K$5:$K$5190="",IF(Orçamento!$N$5:$N$5190=$C436,Orçamento!$T$5:$T$5190)))</f>
        <v>2381011.29</v>
      </c>
      <c r="K436"/>
    </row>
    <row r="437" spans="2:13" ht="16.5" customHeight="1">
      <c r="B437" s="18">
        <f>IF(_xlfn.IFNA(MATCH($C437&amp;" - Mapa",Orçamento!$J$6:$J$5399,),0)&gt;0,MAX($B$2:B436)+1,0)</f>
        <v>0</v>
      </c>
      <c r="C437" s="23" t="s">
        <v>744</v>
      </c>
      <c r="D437" s="18" t="str">
        <f>VLOOKUP(C437,Orçamento!N:O,2,0)</f>
        <v>Fundação Superficial</v>
      </c>
      <c r="E437" s="22" t="str">
        <f>VLOOKUP(C437,Orçamento!N:Q,4,0)</f>
        <v>VB</v>
      </c>
      <c r="F437" s="19" cm="1">
        <f t="array" ref="F437">SUM(IF(Orçamento!$K$5:$K$5190="",IF(Orçamento!$N$5:$N$5190=$C437,Orçamento!$R$5:$R$5190)))</f>
        <v>1</v>
      </c>
      <c r="G437" s="19">
        <f t="shared" si="6"/>
        <v>1174499.73</v>
      </c>
      <c r="H437" s="19" cm="1">
        <f t="array" ref="H437">SUM(IF(Orçamento!$K$5:$K$5190="",IF(Orçamento!$N$5:$N$5190=$C437,Orçamento!$T$5:$T$5190)))</f>
        <v>1174499.73</v>
      </c>
      <c r="K437" s="585"/>
      <c r="M437" s="21"/>
    </row>
    <row r="438" spans="2:13" ht="16.5" customHeight="1">
      <c r="B438" s="18">
        <f>IF(_xlfn.IFNA(MATCH($C438&amp;" - Mapa",Orçamento!$J$6:$J$5399,),0)&gt;0,MAX($B$2:B437)+1,0)</f>
        <v>0</v>
      </c>
      <c r="C438" s="23" t="s">
        <v>2966</v>
      </c>
      <c r="D438" s="18" t="str">
        <f>VLOOKUP(C438,Orçamento!N:O,2,0)</f>
        <v>Furadeira Impacto GSB 30 - 5/8</v>
      </c>
      <c r="E438" s="22" t="str">
        <f>VLOOKUP(C438,Orçamento!N:Q,4,0)</f>
        <v>un</v>
      </c>
      <c r="F438" s="19" cm="1">
        <f t="array" ref="F438">SUM(IF(Orçamento!$K$5:$K$5190="",IF(Orçamento!$N$5:$N$5190=$C438,Orçamento!$R$5:$R$5190)))</f>
        <v>1</v>
      </c>
      <c r="G438" s="19">
        <f t="shared" si="6"/>
        <v>1670</v>
      </c>
      <c r="H438" s="19" cm="1">
        <f t="array" ref="H438">SUM(IF(Orçamento!$K$5:$K$5190="",IF(Orçamento!$N$5:$N$5190=$C438,Orçamento!$T$5:$T$5190)))</f>
        <v>1670</v>
      </c>
      <c r="K438" s="585"/>
      <c r="M438" s="21"/>
    </row>
    <row r="439" spans="2:13" ht="16.5" customHeight="1">
      <c r="B439" s="18">
        <f>IF(_xlfn.IFNA(MATCH($C439&amp;" - Mapa",Orçamento!$J$6:$J$5399,),0)&gt;0,MAX($B$2:B438)+1,0)</f>
        <v>0</v>
      </c>
      <c r="C439" s="18" t="s">
        <v>3030</v>
      </c>
      <c r="D439" s="18" t="str">
        <f>VLOOKUP(C439,Orçamento!N:O,2,0)</f>
        <v>Gerente de contrato</v>
      </c>
      <c r="E439" s="22" t="str">
        <f>VLOOKUP(C439,Orçamento!N:Q,4,0)</f>
        <v>mês</v>
      </c>
      <c r="F439" s="19" cm="1">
        <f t="array" ref="F439">SUM(IF(Orçamento!$K$5:$K$5190="",IF(Orçamento!$N$5:$N$5190=$C439,Orçamento!$R$5:$R$5190)))</f>
        <v>3.5</v>
      </c>
      <c r="G439" s="19">
        <f t="shared" si="6"/>
        <v>22970.642</v>
      </c>
      <c r="H439" s="19" cm="1">
        <f t="array" ref="H439">SUM(IF(Orçamento!$K$5:$K$5190="",IF(Orçamento!$N$5:$N$5190=$C439,Orçamento!$T$5:$T$5190)))</f>
        <v>80397.247000000003</v>
      </c>
      <c r="K439"/>
    </row>
    <row r="440" spans="2:13" ht="16.5" customHeight="1">
      <c r="B440" s="18">
        <f>IF(_xlfn.IFNA(MATCH($C440&amp;" - Mapa",Orçamento!$J$6:$J$5399,),0)&gt;0,MAX($B$2:B439)+1,0)</f>
        <v>0</v>
      </c>
      <c r="C440" s="18" t="s">
        <v>1777</v>
      </c>
      <c r="D440" s="18" t="str">
        <f>VLOOKUP(C440,Orçamento!N:O,2,0)</f>
        <v>Gestão de planejamento físico e financeiro</v>
      </c>
      <c r="E440" s="22" t="str">
        <f>VLOOKUP(C440,Orçamento!N:Q,4,0)</f>
        <v>mês</v>
      </c>
      <c r="F440" s="19" cm="1">
        <f t="array" ref="F440">SUM(IF(Orçamento!$K$5:$K$5190="",IF(Orçamento!$N$5:$N$5190=$C440,Orçamento!$R$5:$R$5190)))</f>
        <v>3.5</v>
      </c>
      <c r="G440" s="19">
        <f t="shared" si="6"/>
        <v>20000</v>
      </c>
      <c r="H440" s="19" cm="1">
        <f t="array" ref="H440">SUM(IF(Orçamento!$K$5:$K$5190="",IF(Orçamento!$N$5:$N$5190=$C440,Orçamento!$T$5:$T$5190)))</f>
        <v>70000</v>
      </c>
      <c r="K440"/>
    </row>
    <row r="441" spans="2:13" ht="16.5" customHeight="1">
      <c r="B441" s="18">
        <f>IF(_xlfn.IFNA(MATCH($C441&amp;" - Mapa",Orçamento!$J$6:$J$5399,),0)&gt;0,MAX($B$2:B440)+1,0)</f>
        <v>0</v>
      </c>
      <c r="C441" s="18" t="s">
        <v>1773</v>
      </c>
      <c r="D441" s="18" t="str">
        <f>VLOOKUP(C441,Orçamento!N:O,2,0)</f>
        <v>Gestão de segurança do trabalho/medicina/qualidade</v>
      </c>
      <c r="E441" s="22" t="str">
        <f>VLOOKUP(C441,Orçamento!N:Q,4,0)</f>
        <v>mês</v>
      </c>
      <c r="F441" s="19" cm="1">
        <f t="array" ref="F441">SUM(IF(Orçamento!$K$5:$K$5190="",IF(Orçamento!$N$5:$N$5190=$C441,Orçamento!$R$5:$R$5190)))</f>
        <v>4.5</v>
      </c>
      <c r="G441" s="19">
        <f t="shared" si="6"/>
        <v>11677.688888888888</v>
      </c>
      <c r="H441" s="19" cm="1">
        <f t="array" ref="H441">SUM(IF(Orçamento!$K$5:$K$5190="",IF(Orçamento!$N$5:$N$5190=$C441,Orçamento!$T$5:$T$5190)))</f>
        <v>52549.599999999999</v>
      </c>
      <c r="K441" s="177"/>
    </row>
    <row r="442" spans="2:13" ht="16.5" customHeight="1">
      <c r="B442" s="18">
        <f>IF(_xlfn.IFNA(MATCH($C442&amp;" - Mapa",Orçamento!$J$6:$J$5399,),0)&gt;0,MAX($B$2:B441)+1,0)</f>
        <v>0</v>
      </c>
      <c r="C442" s="18" t="s">
        <v>3902</v>
      </c>
      <c r="D442" s="18" t="str">
        <f>VLOOKUP(C442,Orçamento!N:O,2,0)</f>
        <v>Gradil de aço galvanizado malha 65x132mm fio de 4,00mm pintura eletrostatica - 2,50x1,80m</v>
      </c>
      <c r="E442" s="22" t="str">
        <f>VLOOKUP(C442,Orçamento!N:Q,4,0)</f>
        <v>un</v>
      </c>
      <c r="F442" s="19" cm="1">
        <f t="array" ref="F442">SUM(IF(Orçamento!$K$5:$K$5190="",IF(Orçamento!$N$5:$N$5190=$C442,Orçamento!$R$5:$R$5190)))</f>
        <v>3.3959999999999999</v>
      </c>
      <c r="G442" s="19">
        <f t="shared" si="6"/>
        <v>293.5</v>
      </c>
      <c r="H442" s="19" cm="1">
        <f t="array" ref="H442">SUM(IF(Orçamento!$K$5:$K$5190="",IF(Orçamento!$N$5:$N$5190=$C442,Orçamento!$T$5:$T$5190)))</f>
        <v>996.726</v>
      </c>
      <c r="K442"/>
    </row>
    <row r="443" spans="2:13" ht="16.5" customHeight="1">
      <c r="B443" s="18">
        <f>IF(_xlfn.IFNA(MATCH($C443&amp;" - Mapa",Orçamento!$J$6:$J$5399,),0)&gt;0,MAX($B$2:B442)+1,0)</f>
        <v>0</v>
      </c>
      <c r="C443" s="18" t="s">
        <v>247</v>
      </c>
      <c r="D443" s="18" t="str">
        <f>VLOOKUP(C443,Orçamento!N:O,2,0)</f>
        <v>Grama esmeraldas</v>
      </c>
      <c r="E443" s="22" t="str">
        <f>VLOOKUP(C443,Orçamento!N:Q,4,0)</f>
        <v>m²</v>
      </c>
      <c r="F443" s="19" cm="1">
        <f t="array" ref="F443">SUM(IF(Orçamento!$K$5:$K$5190="",IF(Orçamento!$N$5:$N$5190=$C443,Orçamento!$R$5:$R$5190)))</f>
        <v>801.68999999999994</v>
      </c>
      <c r="G443" s="19">
        <f t="shared" si="6"/>
        <v>15.000000000000002</v>
      </c>
      <c r="H443" s="19" cm="1">
        <f t="array" ref="H443">SUM(IF(Orçamento!$K$5:$K$5190="",IF(Orçamento!$N$5:$N$5190=$C443,Orçamento!$T$5:$T$5190)))</f>
        <v>12025.35</v>
      </c>
      <c r="K443"/>
    </row>
    <row r="444" spans="2:13" ht="16.5" customHeight="1">
      <c r="B444" s="18">
        <f>IF(_xlfn.IFNA(MATCH($C444&amp;" - Mapa",Orçamento!$J$6:$J$5399,),0)&gt;0,MAX($B$2:B443)+1,0)</f>
        <v>0</v>
      </c>
      <c r="C444" s="18" t="s">
        <v>4073</v>
      </c>
      <c r="D444" s="18" t="str">
        <f>VLOOKUP(C444,Orçamento!N:O,2,0)</f>
        <v>Granito branco itaúnas polido - (NBR 15844)</v>
      </c>
      <c r="E444" s="22" t="str">
        <f>VLOOKUP(C444,Orçamento!N:Q,4,0)</f>
        <v>m²</v>
      </c>
      <c r="F444" s="19" cm="1">
        <f t="array" ref="F444">SUM(IF(Orçamento!$K$5:$K$5190="",IF(Orçamento!$N$5:$N$5190=$C444,Orçamento!$R$5:$R$5190)))</f>
        <v>12.888399999999997</v>
      </c>
      <c r="G444" s="19">
        <f t="shared" si="6"/>
        <v>980.00000000000023</v>
      </c>
      <c r="H444" s="19" cm="1">
        <f t="array" ref="H444">SUM(IF(Orçamento!$K$5:$K$5190="",IF(Orçamento!$N$5:$N$5190=$C444,Orçamento!$T$5:$T$5190)))</f>
        <v>12630.632</v>
      </c>
      <c r="K444"/>
    </row>
    <row r="445" spans="2:13" ht="16.5" customHeight="1">
      <c r="B445" s="18">
        <f>IF(_xlfn.IFNA(MATCH($C445&amp;" - Mapa",Orçamento!$J$6:$J$5399,),0)&gt;0,MAX($B$2:B444)+1,0)</f>
        <v>0</v>
      </c>
      <c r="C445" s="18" t="s">
        <v>1441</v>
      </c>
      <c r="D445" s="18" t="str">
        <f>VLOOKUP(C445,Orçamento!N:O,2,0)</f>
        <v>Granito cinza andorinha jateado - (NBR 15844)</v>
      </c>
      <c r="E445" s="22" t="str">
        <f>VLOOKUP(C445,Orçamento!N:Q,4,0)</f>
        <v>m²</v>
      </c>
      <c r="F445" s="19" cm="1">
        <f t="array" ref="F445">SUM(IF(Orçamento!$K$5:$K$5190="",IF(Orçamento!$N$5:$N$5190=$C445,Orçamento!$R$5:$R$5190)))</f>
        <v>42.624000000000002</v>
      </c>
      <c r="G445" s="19">
        <f t="shared" si="6"/>
        <v>650</v>
      </c>
      <c r="H445" s="19" cm="1">
        <f t="array" ref="H445">SUM(IF(Orçamento!$K$5:$K$5190="",IF(Orçamento!$N$5:$N$5190=$C445,Orçamento!$T$5:$T$5190)))</f>
        <v>27705.600000000002</v>
      </c>
      <c r="K445"/>
    </row>
    <row r="446" spans="2:13" ht="16.5" customHeight="1">
      <c r="B446" s="18">
        <f>IF(_xlfn.IFNA(MATCH($C446&amp;" - Mapa",Orçamento!$J$6:$J$5399,),0)&gt;0,MAX($B$2:B445)+1,0)</f>
        <v>0</v>
      </c>
      <c r="C446" s="18" t="s">
        <v>1577</v>
      </c>
      <c r="D446" s="18" t="str">
        <f>VLOOKUP(C446,Orçamento!N:O,2,0)</f>
        <v>Granito preto são gabriel polido - (NBR 15844)</v>
      </c>
      <c r="E446" s="22" t="str">
        <f>VLOOKUP(C446,Orçamento!N:Q,4,0)</f>
        <v>m²</v>
      </c>
      <c r="F446" s="19" cm="1">
        <f t="array" ref="F446">SUM(IF(Orçamento!$K$5:$K$5190="",IF(Orçamento!$N$5:$N$5190=$C446,Orçamento!$R$5:$R$5190)))</f>
        <v>5.3119999999999994</v>
      </c>
      <c r="G446" s="19">
        <f t="shared" si="6"/>
        <v>800.00000000000011</v>
      </c>
      <c r="H446" s="19" cm="1">
        <f t="array" ref="H446">SUM(IF(Orçamento!$K$5:$K$5190="",IF(Orçamento!$N$5:$N$5190=$C446,Orçamento!$T$5:$T$5190)))</f>
        <v>4249.6000000000004</v>
      </c>
      <c r="K446"/>
    </row>
    <row r="447" spans="2:13" ht="16.5" customHeight="1">
      <c r="B447" s="18">
        <f>IF(_xlfn.IFNA(MATCH($C447&amp;" - Mapa",Orçamento!$J$6:$J$5399,),0)&gt;0,MAX($B$2:B446)+1,0)</f>
        <v>0</v>
      </c>
      <c r="C447" s="18" t="s">
        <v>353</v>
      </c>
      <c r="D447" s="18" t="str">
        <f>VLOOKUP(C447,Orçamento!N:O,2,0)</f>
        <v>Graute industrializado estabilizado até 6 horas - 08mpa - (NBR 12655 - 6118)</v>
      </c>
      <c r="E447" s="22" t="str">
        <f>VLOOKUP(C447,Orçamento!N:Q,4,0)</f>
        <v>m³</v>
      </c>
      <c r="F447" s="19" cm="1">
        <f t="array" ref="F447">SUM(IF(Orçamento!$K$5:$K$5190="",IF(Orçamento!$N$5:$N$5190=$C447,Orçamento!$R$5:$R$5190)))</f>
        <v>0.1386</v>
      </c>
      <c r="G447" s="19">
        <f t="shared" si="6"/>
        <v>530</v>
      </c>
      <c r="H447" s="19" cm="1">
        <f t="array" ref="H447">SUM(IF(Orçamento!$K$5:$K$5190="",IF(Orçamento!$N$5:$N$5190=$C447,Orçamento!$T$5:$T$5190)))</f>
        <v>73.457999999999998</v>
      </c>
      <c r="K447"/>
    </row>
    <row r="448" spans="2:13" ht="16.5" customHeight="1">
      <c r="B448" s="18">
        <f>IF(_xlfn.IFNA(MATCH($C448&amp;" - Mapa",Orçamento!$J$6:$J$5399,),0)&gt;0,MAX($B$2:B447)+1,0)</f>
        <v>0</v>
      </c>
      <c r="C448" s="18" t="s">
        <v>715</v>
      </c>
      <c r="D448" s="18" t="str">
        <f>VLOOKUP(C448,Orçamento!N:O,2,0)</f>
        <v>Graute industrializado estabilizado até 6 horas - 15mpa - (NBR 12655 - 6118)</v>
      </c>
      <c r="E448" s="22" t="str">
        <f>VLOOKUP(C448,Orçamento!N:Q,4,0)</f>
        <v>m³</v>
      </c>
      <c r="F448" s="19" cm="1">
        <f t="array" ref="F448">SUM(IF(Orçamento!$K$5:$K$5190="",IF(Orçamento!$N$5:$N$5190=$C448,Orçamento!$R$5:$R$5190)))</f>
        <v>228.47054999999997</v>
      </c>
      <c r="G448" s="19">
        <f t="shared" si="6"/>
        <v>530.00000000000011</v>
      </c>
      <c r="H448" s="19" cm="1">
        <f t="array" ref="H448">SUM(IF(Orçamento!$K$5:$K$5190="",IF(Orçamento!$N$5:$N$5190=$C448,Orçamento!$T$5:$T$5190)))</f>
        <v>121089.39150000001</v>
      </c>
      <c r="K448"/>
    </row>
    <row r="449" spans="2:13" ht="16.5" customHeight="1">
      <c r="B449" s="18">
        <f>IF(_xlfn.IFNA(MATCH($C449&amp;" - Mapa",Orçamento!$J$6:$J$5399,),0)&gt;0,MAX($B$2:B448)+1,0)</f>
        <v>0</v>
      </c>
      <c r="C449" s="18" t="s">
        <v>939</v>
      </c>
      <c r="D449" s="18" t="str">
        <f>VLOOKUP(C449,Orçamento!N:O,2,0)</f>
        <v>Graute industrializado estabilizado até 6 horas - 20mpa - (NBR 12655 - 6118)</v>
      </c>
      <c r="E449" s="22" t="str">
        <f>VLOOKUP(C449,Orçamento!N:Q,4,0)</f>
        <v>m³</v>
      </c>
      <c r="F449" s="19" cm="1">
        <f t="array" ref="F449">SUM(IF(Orçamento!$K$5:$K$5190="",IF(Orçamento!$N$5:$N$5190=$C449,Orçamento!$R$5:$R$5190)))</f>
        <v>78.997020000000006</v>
      </c>
      <c r="G449" s="19">
        <f t="shared" si="6"/>
        <v>555.00000000000011</v>
      </c>
      <c r="H449" s="19" cm="1">
        <f t="array" ref="H449">SUM(IF(Orçamento!$K$5:$K$5190="",IF(Orçamento!$N$5:$N$5190=$C449,Orçamento!$T$5:$T$5190)))</f>
        <v>43843.34610000001</v>
      </c>
      <c r="K449" s="177"/>
    </row>
    <row r="450" spans="2:13" ht="16.5" customHeight="1">
      <c r="B450" s="18">
        <f>IF(_xlfn.IFNA(MATCH($C450&amp;" - Mapa",Orçamento!$J$6:$J$5399,),0)&gt;0,MAX($B$2:B449)+1,0)</f>
        <v>0</v>
      </c>
      <c r="C450" s="18" t="s">
        <v>758</v>
      </c>
      <c r="D450" s="18" t="str">
        <f>VLOOKUP(C450,Orçamento!N:O,2,0)</f>
        <v>Graute industrializado estabilizado até 6 horas - 25mpa - (NBR 12655 - 6118)</v>
      </c>
      <c r="E450" s="22" t="str">
        <f>VLOOKUP(C450,Orçamento!N:Q,4,0)</f>
        <v>m³</v>
      </c>
      <c r="F450" s="19" cm="1">
        <f t="array" ref="F450">SUM(IF(Orçamento!$K$5:$K$5190="",IF(Orçamento!$N$5:$N$5190=$C450,Orçamento!$R$5:$R$5190)))</f>
        <v>98.913685000000001</v>
      </c>
      <c r="G450" s="19">
        <f t="shared" si="6"/>
        <v>575</v>
      </c>
      <c r="H450" s="19" cm="1">
        <f t="array" ref="H450">SUM(IF(Orçamento!$K$5:$K$5190="",IF(Orçamento!$N$5:$N$5190=$C450,Orçamento!$T$5:$T$5190)))</f>
        <v>56875.368875</v>
      </c>
      <c r="K450" s="177"/>
    </row>
    <row r="451" spans="2:13" ht="16.5" customHeight="1">
      <c r="B451" s="18">
        <f>IF(_xlfn.IFNA(MATCH($C451&amp;" - Mapa",Orçamento!$J$6:$J$5399,),0)&gt;0,MAX($B$2:B450)+1,0)</f>
        <v>0</v>
      </c>
      <c r="C451" s="18" t="s">
        <v>945</v>
      </c>
      <c r="D451" s="18" t="str">
        <f>VLOOKUP(C451,Orçamento!N:O,2,0)</f>
        <v>Graute industrializado estabilizado até 6 horas - 30mpa - (NBR 12655 - 6118)</v>
      </c>
      <c r="E451" s="22" t="str">
        <f>VLOOKUP(C451,Orçamento!N:Q,4,0)</f>
        <v>m³</v>
      </c>
      <c r="F451" s="19" cm="1">
        <f t="array" ref="F451">SUM(IF(Orçamento!$K$5:$K$5190="",IF(Orçamento!$N$5:$N$5190=$C451,Orçamento!$R$5:$R$5190)))</f>
        <v>75.526499999999999</v>
      </c>
      <c r="G451" s="19">
        <f t="shared" ref="G451:G514" si="7">IF(F451=0,0,H451/F451)</f>
        <v>585</v>
      </c>
      <c r="H451" s="19" cm="1">
        <f t="array" ref="H451">SUM(IF(Orçamento!$K$5:$K$5190="",IF(Orçamento!$N$5:$N$5190=$C451,Orçamento!$T$5:$T$5190)))</f>
        <v>44183.002500000002</v>
      </c>
      <c r="K451"/>
    </row>
    <row r="452" spans="2:13" ht="16.5" customHeight="1">
      <c r="B452" s="18">
        <f>IF(_xlfn.IFNA(MATCH($C452&amp;" - Mapa",Orçamento!$J$6:$J$5399,),0)&gt;0,MAX($B$2:B451)+1,0)</f>
        <v>0</v>
      </c>
      <c r="C452" s="18" t="s">
        <v>949</v>
      </c>
      <c r="D452" s="18" t="str">
        <f>VLOOKUP(C452,Orçamento!N:O,2,0)</f>
        <v>Graute industrializado estabilizado até 6 horas - 35mpa - (NBR 12655 - 6118)</v>
      </c>
      <c r="E452" s="22" t="str">
        <f>VLOOKUP(C452,Orçamento!N:Q,4,0)</f>
        <v>m³</v>
      </c>
      <c r="F452" s="19" cm="1">
        <f t="array" ref="F452">SUM(IF(Orçamento!$K$5:$K$5190="",IF(Orçamento!$N$5:$N$5190=$C452,Orçamento!$R$5:$R$5190)))</f>
        <v>186.16499999999999</v>
      </c>
      <c r="G452" s="19">
        <f t="shared" si="7"/>
        <v>598</v>
      </c>
      <c r="H452" s="19" cm="1">
        <f t="array" ref="H452">SUM(IF(Orçamento!$K$5:$K$5190="",IF(Orçamento!$N$5:$N$5190=$C452,Orçamento!$T$5:$T$5190)))</f>
        <v>111326.67</v>
      </c>
      <c r="K452"/>
    </row>
    <row r="453" spans="2:13" ht="16.5" customHeight="1">
      <c r="B453" s="18">
        <f>IF(_xlfn.IFNA(MATCH($C453&amp;" - Mapa",Orçamento!$J$6:$J$5399,),0)&gt;0,MAX($B$2:B452)+1,0)</f>
        <v>0</v>
      </c>
      <c r="C453" s="18" t="s">
        <v>3973</v>
      </c>
      <c r="D453" s="18" t="str">
        <f>VLOOKUP(C453,Orçamento!N:O,2,0)</f>
        <v>Graute industrializado estabilizado até 6 horas - 40mpa - (NBR 12655 - 6118)</v>
      </c>
      <c r="E453" s="22" t="str">
        <f>VLOOKUP(C453,Orçamento!N:Q,4,0)</f>
        <v>m³</v>
      </c>
      <c r="F453" s="19" cm="1">
        <f t="array" ref="F453">SUM(IF(Orçamento!$K$5:$K$5190="",IF(Orçamento!$N$5:$N$5190=$C453,Orçamento!$R$5:$R$5190)))</f>
        <v>110.65949999999999</v>
      </c>
      <c r="G453" s="19">
        <f t="shared" si="7"/>
        <v>630</v>
      </c>
      <c r="H453" s="19" cm="1">
        <f t="array" ref="H453">SUM(IF(Orçamento!$K$5:$K$5190="",IF(Orçamento!$N$5:$N$5190=$C453,Orçamento!$T$5:$T$5190)))</f>
        <v>69715.485000000001</v>
      </c>
      <c r="K453"/>
    </row>
    <row r="454" spans="2:13" ht="16.5" customHeight="1">
      <c r="B454" s="18">
        <f>IF(_xlfn.IFNA(MATCH($C454&amp;" - Mapa",Orçamento!$J$6:$J$5399,),0)&gt;0,MAX($B$2:B453)+1,0)</f>
        <v>0</v>
      </c>
      <c r="C454" s="18" t="s">
        <v>3911</v>
      </c>
      <c r="D454" s="18" t="str">
        <f>VLOOKUP(C454,Orçamento!N:O,2,0)</f>
        <v>Grelha de ferro fundido articulada com requadro - 20x60cm</v>
      </c>
      <c r="E454" s="22" t="str">
        <f>VLOOKUP(C454,Orçamento!N:Q,4,0)</f>
        <v>un</v>
      </c>
      <c r="F454" s="19" cm="1">
        <f t="array" ref="F454">SUM(IF(Orçamento!$K$5:$K$5190="",IF(Orçamento!$N$5:$N$5190=$C454,Orçamento!$R$5:$R$5190)))</f>
        <v>36.906999999999996</v>
      </c>
      <c r="G454" s="19">
        <f t="shared" si="7"/>
        <v>80</v>
      </c>
      <c r="H454" s="19" cm="1">
        <f t="array" ref="H454">SUM(IF(Orçamento!$K$5:$K$5190="",IF(Orçamento!$N$5:$N$5190=$C454,Orçamento!$T$5:$T$5190)))</f>
        <v>2952.5599999999995</v>
      </c>
      <c r="K454"/>
    </row>
    <row r="455" spans="2:13" ht="16.5" customHeight="1">
      <c r="B455" s="18">
        <f>IF(_xlfn.IFNA(MATCH($C455&amp;" - Mapa",Orçamento!$J$6:$J$5399,),0)&gt;0,MAX($B$2:B454)+1,0)</f>
        <v>0</v>
      </c>
      <c r="C455" s="18" t="s">
        <v>3862</v>
      </c>
      <c r="D455" s="18" t="str">
        <f>VLOOKUP(C455,Orçamento!N:O,2,0)</f>
        <v>Grelha de ferro fundido articulada com requadro - 40x40cm</v>
      </c>
      <c r="E455" s="22" t="str">
        <f>VLOOKUP(C455,Orçamento!N:Q,4,0)</f>
        <v>un</v>
      </c>
      <c r="F455" s="19" cm="1">
        <f t="array" ref="F455">SUM(IF(Orçamento!$K$5:$K$5190="",IF(Orçamento!$N$5:$N$5190=$C455,Orçamento!$R$5:$R$5190)))</f>
        <v>89</v>
      </c>
      <c r="G455" s="19">
        <f t="shared" si="7"/>
        <v>220</v>
      </c>
      <c r="H455" s="19" cm="1">
        <f t="array" ref="H455">SUM(IF(Orçamento!$K$5:$K$5190="",IF(Orçamento!$N$5:$N$5190=$C455,Orçamento!$T$5:$T$5190)))</f>
        <v>19580</v>
      </c>
      <c r="K455"/>
    </row>
    <row r="456" spans="2:13" ht="16.5" customHeight="1">
      <c r="B456" s="18">
        <f>IF(_xlfn.IFNA(MATCH($C456&amp;" - Mapa",Orçamento!$J$6:$J$5399,),0)&gt;0,MAX($B$2:B455)+1,0)</f>
        <v>0</v>
      </c>
      <c r="C456" s="18" t="s">
        <v>3909</v>
      </c>
      <c r="D456" s="18" t="str">
        <f>VLOOKUP(C456,Orçamento!N:O,2,0)</f>
        <v>Grelha de ferro fundido semi-esférica - 100mm</v>
      </c>
      <c r="E456" s="22" t="str">
        <f>VLOOKUP(C456,Orçamento!N:Q,4,0)</f>
        <v>un</v>
      </c>
      <c r="F456" s="19" cm="1">
        <f t="array" ref="F456">SUM(IF(Orçamento!$K$5:$K$5190="",IF(Orçamento!$N$5:$N$5190=$C456,Orçamento!$R$5:$R$5190)))</f>
        <v>23</v>
      </c>
      <c r="G456" s="19">
        <f t="shared" si="7"/>
        <v>25</v>
      </c>
      <c r="H456" s="19" cm="1">
        <f t="array" ref="H456">SUM(IF(Orçamento!$K$5:$K$5190="",IF(Orçamento!$N$5:$N$5190=$C456,Orçamento!$T$5:$T$5190)))</f>
        <v>575</v>
      </c>
      <c r="K456"/>
    </row>
    <row r="457" spans="2:13" ht="16.5" customHeight="1">
      <c r="B457" s="18">
        <f>IF(_xlfn.IFNA(MATCH($C457&amp;" - Mapa",Orçamento!$J$6:$J$5399,),0)&gt;0,MAX($B$2:B456)+1,0)</f>
        <v>0</v>
      </c>
      <c r="C457" s="18" t="s">
        <v>228</v>
      </c>
      <c r="D457" s="18" t="str">
        <f>VLOOKUP(C457,Orçamento!N:O,2,0)</f>
        <v>Guia (meio-fio) de concreto pré-moldado - 100x15x30cm</v>
      </c>
      <c r="E457" s="22" t="str">
        <f>VLOOKUP(C457,Orçamento!N:Q,4,0)</f>
        <v>un</v>
      </c>
      <c r="F457" s="19" cm="1">
        <f t="array" ref="F457">SUM(IF(Orçamento!$K$5:$K$5190="",IF(Orçamento!$N$5:$N$5190=$C457,Orçamento!$R$5:$R$5190)))</f>
        <v>149.20500000000001</v>
      </c>
      <c r="G457" s="19">
        <f t="shared" si="7"/>
        <v>60</v>
      </c>
      <c r="H457" s="19" cm="1">
        <f t="array" ref="H457">SUM(IF(Orçamento!$K$5:$K$5190="",IF(Orçamento!$N$5:$N$5190=$C457,Orçamento!$T$5:$T$5190)))</f>
        <v>8952.3000000000011</v>
      </c>
      <c r="K457"/>
    </row>
    <row r="458" spans="2:13" ht="16.5" customHeight="1">
      <c r="B458" s="18">
        <f>IF(_xlfn.IFNA(MATCH($C458&amp;" - Mapa",Orçamento!$J$6:$J$5399,),0)&gt;0,MAX($B$2:B457)+1,0)</f>
        <v>0</v>
      </c>
      <c r="C458" s="18" t="s">
        <v>4181</v>
      </c>
      <c r="D458" s="18" t="str">
        <f>VLOOKUP(C458,Orçamento!N:O,2,0)</f>
        <v xml:space="preserve">Guindaste </v>
      </c>
      <c r="E458" s="22" t="str">
        <f>VLOOKUP(C458,Orçamento!N:Q,4,0)</f>
        <v>h</v>
      </c>
      <c r="F458" s="19" cm="1">
        <f t="array" ref="F458">SUM(IF(Orçamento!$K$5:$K$5190="",IF(Orçamento!$N$5:$N$5190=$C458,Orçamento!$R$5:$R$5190)))</f>
        <v>20</v>
      </c>
      <c r="G458" s="19">
        <f t="shared" si="7"/>
        <v>1220</v>
      </c>
      <c r="H458" s="19" cm="1">
        <f t="array" ref="H458">SUM(IF(Orçamento!$K$5:$K$5190="",IF(Orçamento!$N$5:$N$5190=$C458,Orçamento!$T$5:$T$5190)))</f>
        <v>24400</v>
      </c>
      <c r="K458"/>
    </row>
    <row r="459" spans="2:13" ht="16.5" customHeight="1">
      <c r="B459" s="18">
        <f>IF(_xlfn.IFNA(MATCH($C459&amp;" - Mapa",Orçamento!$J$6:$J$5399,),0)&gt;0,MAX($B$2:B458)+1,0)</f>
        <v>0</v>
      </c>
      <c r="C459" s="18" t="s">
        <v>1748</v>
      </c>
      <c r="D459" s="18" t="str">
        <f>VLOOKUP(C459,Orçamento!N:O,2,0)</f>
        <v xml:space="preserve">Hidrômetro para instalação provisória do canteiro </v>
      </c>
      <c r="E459" s="22" t="str">
        <f>VLOOKUP(C459,Orçamento!N:Q,4,0)</f>
        <v>un</v>
      </c>
      <c r="F459" s="19" cm="1">
        <f t="array" ref="F459">SUM(IF(Orçamento!$K$5:$K$5190="",IF(Orçamento!$N$5:$N$5190=$C459,Orçamento!$R$5:$R$5190)))</f>
        <v>0</v>
      </c>
      <c r="G459" s="19">
        <f t="shared" si="7"/>
        <v>0</v>
      </c>
      <c r="H459" s="19" cm="1">
        <f t="array" ref="H459">SUM(IF(Orçamento!$K$5:$K$5190="",IF(Orçamento!$N$5:$N$5190=$C459,Orçamento!$T$5:$T$5190)))</f>
        <v>0</v>
      </c>
      <c r="K459" s="177"/>
    </row>
    <row r="460" spans="2:13" ht="16.5" customHeight="1">
      <c r="B460" s="18">
        <f>IF(_xlfn.IFNA(MATCH($C460&amp;" - Mapa",Orçamento!$J$6:$J$5399,),0)&gt;0,MAX($B$2:B459)+1,0)</f>
        <v>0</v>
      </c>
      <c r="C460" s="18" t="s">
        <v>1625</v>
      </c>
      <c r="D460" s="18" t="str">
        <f>VLOOKUP(C460,Orçamento!N:O,2,0)</f>
        <v>Hora extra - Grua</v>
      </c>
      <c r="E460" s="22" t="str">
        <f>VLOOKUP(C460,Orçamento!N:Q,4,0)</f>
        <v>h</v>
      </c>
      <c r="F460" s="19" cm="1">
        <f t="array" ref="F460">SUM(IF(Orçamento!$K$5:$K$5190="",IF(Orçamento!$N$5:$N$5190=$C460,Orçamento!$R$5:$R$5190)))</f>
        <v>281</v>
      </c>
      <c r="G460" s="19">
        <f t="shared" si="7"/>
        <v>175.08896797153025</v>
      </c>
      <c r="H460" s="19" cm="1">
        <f t="array" ref="H460">SUM(IF(Orçamento!$K$5:$K$5190="",IF(Orçamento!$N$5:$N$5190=$C460,Orçamento!$T$5:$T$5190)))</f>
        <v>49200</v>
      </c>
      <c r="K460"/>
    </row>
    <row r="461" spans="2:13" ht="16.5" customHeight="1">
      <c r="B461" s="18">
        <f>IF(_xlfn.IFNA(MATCH($C461&amp;" - Mapa",Orçamento!$J$6:$J$5399,),0)&gt;0,MAX($B$2:B460)+1,0)</f>
        <v>0</v>
      </c>
      <c r="C461" s="18" t="s">
        <v>362</v>
      </c>
      <c r="D461" s="18" t="str">
        <f>VLOOKUP(C461,Orçamento!N:O,2,0)</f>
        <v>Impermeabilização polimérica</v>
      </c>
      <c r="E461" s="22" t="str">
        <f>VLOOKUP(C461,Orçamento!N:Q,4,0)</f>
        <v>m²</v>
      </c>
      <c r="F461" s="19" cm="1">
        <f t="array" ref="F461">SUM(IF(Orçamento!$K$5:$K$5190="",IF(Orçamento!$N$5:$N$5190=$C461,Orçamento!$R$5:$R$5190)))</f>
        <v>7348.7830000000004</v>
      </c>
      <c r="G461" s="19">
        <f t="shared" si="7"/>
        <v>29.999999999999993</v>
      </c>
      <c r="H461" s="19" cm="1">
        <f t="array" ref="H461">SUM(IF(Orçamento!$K$5:$K$5190="",IF(Orçamento!$N$5:$N$5190=$C461,Orçamento!$T$5:$T$5190)))</f>
        <v>220463.48999999996</v>
      </c>
      <c r="M461" s="21"/>
    </row>
    <row r="462" spans="2:13" ht="16.5" customHeight="1">
      <c r="B462" s="18">
        <f>IF(_xlfn.IFNA(MATCH($C462&amp;" - Mapa",Orçamento!$J$6:$J$5399,),0)&gt;0,MAX($B$2:B461)+1,0)</f>
        <v>0</v>
      </c>
      <c r="C462" s="18" t="s">
        <v>1006</v>
      </c>
      <c r="D462" s="18" t="str">
        <f>VLOOKUP(C462,Orçamento!N:O,2,0)</f>
        <v>Impermeabilização por cristalização</v>
      </c>
      <c r="E462" s="22" t="str">
        <f>VLOOKUP(C462,Orçamento!N:Q,4,0)</f>
        <v>m²</v>
      </c>
      <c r="F462" s="19" cm="1">
        <f t="array" ref="F462">SUM(IF(Orçamento!$K$5:$K$5190="",IF(Orçamento!$N$5:$N$5190=$C462,Orçamento!$R$5:$R$5190)))</f>
        <v>133.57</v>
      </c>
      <c r="G462" s="19">
        <f t="shared" si="7"/>
        <v>55</v>
      </c>
      <c r="H462" s="19" cm="1">
        <f t="array" ref="H462">SUM(IF(Orçamento!$K$5:$K$5190="",IF(Orçamento!$N$5:$N$5190=$C462,Orçamento!$T$5:$T$5190)))</f>
        <v>7346.3499999999995</v>
      </c>
      <c r="K462"/>
    </row>
    <row r="463" spans="2:13" ht="16.5" customHeight="1">
      <c r="B463" s="18">
        <f>IF(_xlfn.IFNA(MATCH($C463&amp;" - Mapa",Orçamento!$J$6:$J$5399,),0)&gt;0,MAX($B$2:B462)+1,0)</f>
        <v>0</v>
      </c>
      <c r="C463" s="23" t="s">
        <v>1002</v>
      </c>
      <c r="D463" s="18" t="str">
        <f>VLOOKUP(C463,Orçamento!N:O,2,0)</f>
        <v>Impermeabilizante cimentício de pega ultrarrápida</v>
      </c>
      <c r="E463" s="22" t="str">
        <f>VLOOKUP(C463,Orçamento!N:Q,4,0)</f>
        <v>kg</v>
      </c>
      <c r="F463" s="19" cm="1">
        <f t="array" ref="F463">SUM(IF(Orçamento!$K$5:$K$5190="",IF(Orçamento!$N$5:$N$5190=$C463,Orçamento!$R$5:$R$5190)))</f>
        <v>200.35499999999999</v>
      </c>
      <c r="G463" s="19">
        <f t="shared" si="7"/>
        <v>5</v>
      </c>
      <c r="H463" s="19" cm="1">
        <f t="array" ref="H463">SUM(IF(Orçamento!$K$5:$K$5190="",IF(Orçamento!$N$5:$N$5190=$C463,Orçamento!$T$5:$T$5190)))</f>
        <v>1001.775</v>
      </c>
      <c r="K463" s="585"/>
      <c r="M463" s="21"/>
    </row>
    <row r="464" spans="2:13" ht="16.5" customHeight="1">
      <c r="B464" s="18">
        <f>IF(_xlfn.IFNA(MATCH($C464&amp;" - Mapa",Orçamento!$J$6:$J$5399,),0)&gt;0,MAX($B$2:B463)+1,0)</f>
        <v>0</v>
      </c>
      <c r="C464" s="18" t="s">
        <v>1209</v>
      </c>
      <c r="D464" s="18" t="str">
        <f>VLOOKUP(C464,Orçamento!N:O,2,0)</f>
        <v>Impermeabilizante monocomponente elastomérico para frisos - (NBR 9229)</v>
      </c>
      <c r="E464" s="22" t="str">
        <f>VLOOKUP(C464,Orçamento!N:Q,4,0)</f>
        <v>kg</v>
      </c>
      <c r="F464" s="19" cm="1">
        <f t="array" ref="F464">SUM(IF(Orçamento!$K$5:$K$5190="",IF(Orçamento!$N$5:$N$5190=$C464,Orçamento!$R$5:$R$5190)))</f>
        <v>1141.8</v>
      </c>
      <c r="G464" s="19">
        <f t="shared" si="7"/>
        <v>19</v>
      </c>
      <c r="H464" s="19" cm="1">
        <f t="array" ref="H464">SUM(IF(Orçamento!$K$5:$K$5190="",IF(Orçamento!$N$5:$N$5190=$C464,Orçamento!$T$5:$T$5190)))</f>
        <v>21694.2</v>
      </c>
      <c r="K464" s="177"/>
    </row>
    <row r="465" spans="2:11" ht="16.5" customHeight="1">
      <c r="B465" s="18">
        <f>IF(_xlfn.IFNA(MATCH($C465&amp;" - Mapa",Orçamento!$J$6:$J$5399,),0)&gt;0,MAX($B$2:B464)+1,0)</f>
        <v>0</v>
      </c>
      <c r="C465" s="18" t="s">
        <v>1004</v>
      </c>
      <c r="D465" s="18" t="str">
        <f>VLOOKUP(C465,Orçamento!N:O,2,0)</f>
        <v>Impermeabilizante por cristalização</v>
      </c>
      <c r="E465" s="22" t="str">
        <f>VLOOKUP(C465,Orçamento!N:Q,4,0)</f>
        <v>kg</v>
      </c>
      <c r="F465" s="19" cm="1">
        <f t="array" ref="F465">SUM(IF(Orçamento!$K$5:$K$5190="",IF(Orçamento!$N$5:$N$5190=$C465,Orçamento!$R$5:$R$5190)))</f>
        <v>213.71199999999999</v>
      </c>
      <c r="G465" s="19">
        <f t="shared" si="7"/>
        <v>8</v>
      </c>
      <c r="H465" s="19" cm="1">
        <f t="array" ref="H465">SUM(IF(Orçamento!$K$5:$K$5190="",IF(Orçamento!$N$5:$N$5190=$C465,Orçamento!$T$5:$T$5190)))</f>
        <v>1709.6959999999999</v>
      </c>
      <c r="K465" s="177"/>
    </row>
    <row r="466" spans="2:11" ht="16.5" customHeight="1">
      <c r="B466" s="18">
        <f>IF(_xlfn.IFNA(MATCH($C466&amp;" - Mapa",Orçamento!$J$6:$J$5399,),0)&gt;0,MAX($B$2:B465)+1,0)</f>
        <v>0</v>
      </c>
      <c r="C466" s="18" t="s">
        <v>432</v>
      </c>
      <c r="D466" s="18" t="str">
        <f>VLOOKUP(C466,Orçamento!N:O,2,0)</f>
        <v>Impermeabilizante tinta asfáltica</v>
      </c>
      <c r="E466" s="22" t="str">
        <f>VLOOKUP(C466,Orçamento!N:Q,4,0)</f>
        <v>l</v>
      </c>
      <c r="F466" s="19" cm="1">
        <f t="array" ref="F466">SUM(IF(Orçamento!$K$5:$K$5190="",IF(Orçamento!$N$5:$N$5190=$C466,Orçamento!$R$5:$R$5190)))</f>
        <v>203.5</v>
      </c>
      <c r="G466" s="19">
        <f t="shared" si="7"/>
        <v>9</v>
      </c>
      <c r="H466" s="19" cm="1">
        <f t="array" ref="H466">SUM(IF(Orçamento!$K$5:$K$5190="",IF(Orçamento!$N$5:$N$5190=$C466,Orçamento!$T$5:$T$5190)))</f>
        <v>1831.5</v>
      </c>
      <c r="K466"/>
    </row>
    <row r="467" spans="2:11" ht="16.5" customHeight="1">
      <c r="B467" s="18">
        <f>IF(_xlfn.IFNA(MATCH($C467&amp;" - Mapa",Orçamento!$J$6:$J$5399,),0)&gt;0,MAX($B$2:B466)+1,0)</f>
        <v>0</v>
      </c>
      <c r="C467" s="18" t="s">
        <v>3002</v>
      </c>
      <c r="D467" s="18" t="str">
        <f>VLOOKUP(C467,Orçamento!N:O,2,0)</f>
        <v>Implantação  de aplicativo de Segurança do trabalho</v>
      </c>
      <c r="E467" s="22" t="str">
        <f>VLOOKUP(C467,Orçamento!N:Q,4,0)</f>
        <v>mês</v>
      </c>
      <c r="F467" s="19" cm="1">
        <f t="array" ref="F467">SUM(IF(Orçamento!$K$5:$K$5190="",IF(Orçamento!$N$5:$N$5190=$C467,Orçamento!$R$5:$R$5190)))</f>
        <v>0</v>
      </c>
      <c r="G467" s="19">
        <f t="shared" si="7"/>
        <v>0</v>
      </c>
      <c r="H467" s="19" cm="1">
        <f t="array" ref="H467">SUM(IF(Orçamento!$K$5:$K$5190="",IF(Orçamento!$N$5:$N$5190=$C467,Orçamento!$T$5:$T$5190)))</f>
        <v>0</v>
      </c>
      <c r="K467"/>
    </row>
    <row r="468" spans="2:11" ht="16.5" customHeight="1">
      <c r="B468" s="18">
        <f>IF(_xlfn.IFNA(MATCH($C468&amp;" - Mapa",Orçamento!$J$6:$J$5399,),0)&gt;0,MAX($B$2:B467)+1,0)</f>
        <v>0</v>
      </c>
      <c r="C468" s="18" t="s">
        <v>3000</v>
      </c>
      <c r="D468" s="18" t="str">
        <f>VLOOKUP(C468,Orçamento!N:O,2,0)</f>
        <v xml:space="preserve">Implantação aplicativo de controle tecnológico </v>
      </c>
      <c r="E468" s="22" t="str">
        <f>VLOOKUP(C468,Orçamento!N:Q,4,0)</f>
        <v>vb</v>
      </c>
      <c r="F468" s="19" cm="1">
        <f t="array" ref="F468">SUM(IF(Orçamento!$K$5:$K$5190="",IF(Orçamento!$N$5:$N$5190=$C468,Orçamento!$R$5:$R$5190)))</f>
        <v>0</v>
      </c>
      <c r="G468" s="19">
        <f t="shared" si="7"/>
        <v>0</v>
      </c>
      <c r="H468" s="19" cm="1">
        <f t="array" ref="H468">SUM(IF(Orçamento!$K$5:$K$5190="",IF(Orçamento!$N$5:$N$5190=$C468,Orçamento!$T$5:$T$5190)))</f>
        <v>0</v>
      </c>
      <c r="K468"/>
    </row>
    <row r="469" spans="2:11" ht="16.5" customHeight="1">
      <c r="B469" s="18">
        <f>IF(_xlfn.IFNA(MATCH($C469&amp;" - Mapa",Orçamento!$J$6:$J$5399,),0)&gt;0,MAX($B$2:B468)+1,0)</f>
        <v>0</v>
      </c>
      <c r="C469" s="18" t="s">
        <v>1798</v>
      </c>
      <c r="D469" s="18" t="str">
        <f>VLOOKUP(C469,Orçamento!N:O,2,0)</f>
        <v>Implantação de Catraca</v>
      </c>
      <c r="E469" s="22" t="str">
        <f>VLOOKUP(C469,Orçamento!N:Q,4,0)</f>
        <v>vb</v>
      </c>
      <c r="F469" s="19" cm="1">
        <f t="array" ref="F469">SUM(IF(Orçamento!$K$5:$K$5190="",IF(Orçamento!$N$5:$N$5190=$C469,Orçamento!$R$5:$R$5190)))</f>
        <v>0</v>
      </c>
      <c r="G469" s="19">
        <f t="shared" si="7"/>
        <v>0</v>
      </c>
      <c r="H469" s="19" cm="1">
        <f t="array" ref="H469">SUM(IF(Orçamento!$K$5:$K$5190="",IF(Orçamento!$N$5:$N$5190=$C469,Orçamento!$T$5:$T$5190)))</f>
        <v>0</v>
      </c>
      <c r="K469"/>
    </row>
    <row r="470" spans="2:11" ht="16.5" customHeight="1">
      <c r="B470" s="18">
        <f>IF(_xlfn.IFNA(MATCH($C470&amp;" - Mapa",Orçamento!$J$6:$J$5399,),0)&gt;0,MAX($B$2:B469)+1,0)</f>
        <v>0</v>
      </c>
      <c r="C470" s="18" t="s">
        <v>3006</v>
      </c>
      <c r="D470" s="18" t="str">
        <f>VLOOKUP(C470,Orçamento!N:O,2,0)</f>
        <v>Implantação de Catraca virtual, Autodoc GD4, serviço SAAD GD4</v>
      </c>
      <c r="E470" s="22" t="str">
        <f>VLOOKUP(C470,Orçamento!N:Q,4,0)</f>
        <v>vb</v>
      </c>
      <c r="F470" s="19" cm="1">
        <f t="array" ref="F470">SUM(IF(Orçamento!$K$5:$K$5190="",IF(Orçamento!$N$5:$N$5190=$C470,Orçamento!$R$5:$R$5190)))</f>
        <v>0</v>
      </c>
      <c r="G470" s="19">
        <f t="shared" si="7"/>
        <v>0</v>
      </c>
      <c r="H470" s="19" cm="1">
        <f t="array" ref="H470">SUM(IF(Orçamento!$K$5:$K$5190="",IF(Orçamento!$N$5:$N$5190=$C470,Orçamento!$T$5:$T$5190)))</f>
        <v>0</v>
      </c>
      <c r="K470"/>
    </row>
    <row r="471" spans="2:11" ht="16.5" customHeight="1">
      <c r="B471" s="18">
        <f>IF(_xlfn.IFNA(MATCH($C471&amp;" - Mapa",Orçamento!$J$6:$J$5399,),0)&gt;0,MAX($B$2:B470)+1,0)</f>
        <v>0</v>
      </c>
      <c r="C471" s="18" t="s">
        <v>3003</v>
      </c>
      <c r="D471" s="18" t="str">
        <f>VLOOKUP(C471,Orçamento!N:O,2,0)</f>
        <v>Implantação, monitoramento, suporte e manutenção da Qualidade</v>
      </c>
      <c r="E471" s="22" t="str">
        <f>VLOOKUP(C471,Orçamento!N:Q,4,0)</f>
        <v>mês</v>
      </c>
      <c r="F471" s="19" cm="1">
        <f t="array" ref="F471">SUM(IF(Orçamento!$K$5:$K$5190="",IF(Orçamento!$N$5:$N$5190=$C471,Orçamento!$R$5:$R$5190)))</f>
        <v>14</v>
      </c>
      <c r="G471" s="19">
        <f t="shared" si="7"/>
        <v>780</v>
      </c>
      <c r="H471" s="19" cm="1">
        <f t="array" ref="H471">SUM(IF(Orçamento!$K$5:$K$5190="",IF(Orçamento!$N$5:$N$5190=$C471,Orçamento!$T$5:$T$5190)))</f>
        <v>10920</v>
      </c>
      <c r="K471"/>
    </row>
    <row r="472" spans="2:11" ht="16.5" customHeight="1">
      <c r="B472" s="18">
        <f>IF(_xlfn.IFNA(MATCH($C472&amp;" - Mapa",Orçamento!$J$6:$J$5399,),0)&gt;0,MAX($B$2:B471)+1,0)</f>
        <v>0</v>
      </c>
      <c r="C472" s="18" t="s">
        <v>1533</v>
      </c>
      <c r="D472" s="18" t="str">
        <f>VLOOKUP(C472,Orçamento!N:O,2,0)</f>
        <v>Instalação de alambrado com barramentos e tubo 2` - até H=4,00m</v>
      </c>
      <c r="E472" s="22" t="str">
        <f>VLOOKUP(C472,Orçamento!N:Q,4,0)</f>
        <v>m²</v>
      </c>
      <c r="F472" s="19" cm="1">
        <f t="array" ref="F472">SUM(IF(Orçamento!$K$5:$K$5190="",IF(Orçamento!$N$5:$N$5190=$C472,Orçamento!$R$5:$R$5190)))</f>
        <v>142.25</v>
      </c>
      <c r="G472" s="19">
        <f t="shared" si="7"/>
        <v>88.99</v>
      </c>
      <c r="H472" s="19" cm="1">
        <f t="array" ref="H472">SUM(IF(Orçamento!$K$5:$K$5190="",IF(Orçamento!$N$5:$N$5190=$C472,Orçamento!$T$5:$T$5190)))</f>
        <v>12658.827499999999</v>
      </c>
      <c r="K472" s="177"/>
    </row>
    <row r="473" spans="2:11" ht="16.5" customHeight="1">
      <c r="B473" s="18">
        <f>IF(_xlfn.IFNA(MATCH($C473&amp;" - Mapa",Orçamento!$J$6:$J$5399,),0)&gt;0,MAX($B$2:B472)+1,0)</f>
        <v>0</v>
      </c>
      <c r="C473" s="18" t="s">
        <v>4133</v>
      </c>
      <c r="D473" s="18" t="str">
        <f>VLOOKUP(C473,Orçamento!N:O,2,0)</f>
        <v>Instalação de bicicletário suspenso em aço carbono - 8 vagas</v>
      </c>
      <c r="E473" s="22" t="str">
        <f>VLOOKUP(C473,Orçamento!N:Q,4,0)</f>
        <v>un</v>
      </c>
      <c r="F473" s="19" cm="1">
        <f t="array" ref="F473">SUM(IF(Orçamento!$K$5:$K$5190="",IF(Orçamento!$N$5:$N$5190=$C473,Orçamento!$R$5:$R$5190)))</f>
        <v>3</v>
      </c>
      <c r="G473" s="19">
        <f t="shared" si="7"/>
        <v>2540.66</v>
      </c>
      <c r="H473" s="19" cm="1">
        <f t="array" ref="H473">SUM(IF(Orçamento!$K$5:$K$5190="",IF(Orçamento!$N$5:$N$5190=$C473,Orçamento!$T$5:$T$5190)))</f>
        <v>7621.98</v>
      </c>
      <c r="K473"/>
    </row>
    <row r="474" spans="2:11" ht="16.5" customHeight="1">
      <c r="B474" s="18">
        <f>IF(_xlfn.IFNA(MATCH($C474&amp;" - Mapa",Orçamento!$J$6:$J$5399,),0)&gt;0,MAX($B$2:B473)+1,0)</f>
        <v>0</v>
      </c>
      <c r="C474" s="18" t="s">
        <v>1067</v>
      </c>
      <c r="D474" s="18" t="str">
        <f>VLOOKUP(C474,Orçamento!N:O,2,0)</f>
        <v>Instalação de calha em chapa de aço galvanizado</v>
      </c>
      <c r="E474" s="22" t="str">
        <f>VLOOKUP(C474,Orçamento!N:Q,4,0)</f>
        <v>m</v>
      </c>
      <c r="F474" s="19" cm="1">
        <f t="array" ref="F474">SUM(IF(Orçamento!$K$5:$K$5190="",IF(Orçamento!$N$5:$N$5190=$C474,Orçamento!$R$5:$R$5190)))</f>
        <v>20.43</v>
      </c>
      <c r="G474" s="19">
        <f t="shared" si="7"/>
        <v>26.33</v>
      </c>
      <c r="H474" s="19" cm="1">
        <f t="array" ref="H474">SUM(IF(Orçamento!$K$5:$K$5190="",IF(Orçamento!$N$5:$N$5190=$C474,Orçamento!$T$5:$T$5190)))</f>
        <v>537.92189999999994</v>
      </c>
      <c r="K474" s="585"/>
    </row>
    <row r="475" spans="2:11" ht="16.5" customHeight="1">
      <c r="B475" s="18">
        <f>IF(_xlfn.IFNA(MATCH($C475&amp;" - Mapa",Orçamento!$J$6:$J$5399,),0)&gt;0,MAX($B$2:B474)+1,0)</f>
        <v>0</v>
      </c>
      <c r="C475" s="18" t="s">
        <v>2918</v>
      </c>
      <c r="D475" s="18" t="str">
        <f>VLOOKUP(C475,Orçamento!N:O,2,0)</f>
        <v>Instalação de churrasqueira pré-fabricada 1,20x3,00m em concreto com lateral em vidro</v>
      </c>
      <c r="E475" s="22" t="str">
        <f>VLOOKUP(C475,Orçamento!N:Q,4,0)</f>
        <v>un</v>
      </c>
      <c r="F475" s="19" cm="1">
        <f t="array" ref="F475">SUM(IF(Orçamento!$K$5:$K$5190="",IF(Orçamento!$N$5:$N$5190=$C475,Orçamento!$R$5:$R$5190)))</f>
        <v>2</v>
      </c>
      <c r="G475" s="19">
        <f t="shared" si="7"/>
        <v>8500</v>
      </c>
      <c r="H475" s="19" cm="1">
        <f t="array" ref="H475">SUM(IF(Orçamento!$K$5:$K$5190="",IF(Orçamento!$N$5:$N$5190=$C475,Orçamento!$T$5:$T$5190)))</f>
        <v>17000</v>
      </c>
      <c r="K475"/>
    </row>
    <row r="476" spans="2:11" ht="16.5" customHeight="1">
      <c r="B476" s="18">
        <f>IF(_xlfn.IFNA(MATCH($C476&amp;" - Mapa",Orçamento!$J$6:$J$5399,),0)&gt;0,MAX($B$2:B475)+1,0)</f>
        <v>0</v>
      </c>
      <c r="C476" s="18" t="s">
        <v>1125</v>
      </c>
      <c r="D476" s="18" t="str">
        <f>VLOOKUP(C476,Orçamento!N:O,2,0)</f>
        <v>Instalação de filete</v>
      </c>
      <c r="E476" s="22" t="str">
        <f>VLOOKUP(C476,Orçamento!N:Q,4,0)</f>
        <v>un</v>
      </c>
      <c r="F476" s="19" cm="1">
        <f t="array" ref="F476">SUM(IF(Orçamento!$K$5:$K$5190="",IF(Orçamento!$N$5:$N$5190=$C476,Orçamento!$R$5:$R$5190)))</f>
        <v>36</v>
      </c>
      <c r="G476" s="19">
        <f t="shared" si="7"/>
        <v>16</v>
      </c>
      <c r="H476" s="19" cm="1">
        <f t="array" ref="H476">SUM(IF(Orçamento!$K$5:$K$5190="",IF(Orçamento!$N$5:$N$5190=$C476,Orçamento!$T$5:$T$5190)))</f>
        <v>576</v>
      </c>
      <c r="K476"/>
    </row>
    <row r="477" spans="2:11" ht="16.5" customHeight="1">
      <c r="B477" s="18">
        <f>IF(_xlfn.IFNA(MATCH($C477&amp;" - Mapa",Orçamento!$J$6:$J$5399,),0)&gt;0,MAX($B$2:B476)+1,0)</f>
        <v>0</v>
      </c>
      <c r="C477" s="18" t="s">
        <v>3903</v>
      </c>
      <c r="D477" s="18" t="str">
        <f>VLOOKUP(C477,Orçamento!N:O,2,0)</f>
        <v>Instalação de gradil de aço em perfil tubular de aço carbono - H=3,00m</v>
      </c>
      <c r="E477" s="22" t="str">
        <f>VLOOKUP(C477,Orçamento!N:Q,4,0)</f>
        <v>m</v>
      </c>
      <c r="F477" s="19" cm="1">
        <f t="array" ref="F477">SUM(IF(Orçamento!$K$5:$K$5190="",IF(Orçamento!$N$5:$N$5190=$C477,Orçamento!$R$5:$R$5190)))</f>
        <v>8.49</v>
      </c>
      <c r="G477" s="19">
        <f t="shared" si="7"/>
        <v>200</v>
      </c>
      <c r="H477" s="19" cm="1">
        <f t="array" ref="H477">SUM(IF(Orçamento!$K$5:$K$5190="",IF(Orçamento!$N$5:$N$5190=$C477,Orçamento!$T$5:$T$5190)))</f>
        <v>1698</v>
      </c>
      <c r="K477" s="585"/>
    </row>
    <row r="478" spans="2:11" ht="16.5" customHeight="1">
      <c r="B478" s="18">
        <f>IF(_xlfn.IFNA(MATCH($C478&amp;" - Mapa",Orçamento!$J$6:$J$5399,),0)&gt;0,MAX($B$2:B477)+1,0)</f>
        <v>0</v>
      </c>
      <c r="C478" s="18" t="s">
        <v>1133</v>
      </c>
      <c r="D478" s="18" t="str">
        <f>VLOOKUP(C478,Orçamento!N:O,2,0)</f>
        <v>Instalação de peitoril</v>
      </c>
      <c r="E478" s="22" t="str">
        <f>VLOOKUP(C478,Orçamento!N:Q,4,0)</f>
        <v>m</v>
      </c>
      <c r="F478" s="19" cm="1">
        <f t="array" ref="F478">SUM(IF(Orçamento!$K$5:$K$5190="",IF(Orçamento!$N$5:$N$5190=$C478,Orçamento!$R$5:$R$5190)))</f>
        <v>1832.3100000000002</v>
      </c>
      <c r="G478" s="19">
        <f t="shared" si="7"/>
        <v>19.999999999999996</v>
      </c>
      <c r="H478" s="19" cm="1">
        <f t="array" ref="H478">SUM(IF(Orçamento!$K$5:$K$5190="",IF(Orçamento!$N$5:$N$5190=$C478,Orçamento!$T$5:$T$5190)))</f>
        <v>36646.199999999997</v>
      </c>
      <c r="K478"/>
    </row>
    <row r="479" spans="2:11" ht="16.5" customHeight="1">
      <c r="B479" s="18">
        <f>IF(_xlfn.IFNA(MATCH($C479&amp;" - Mapa",Orçamento!$J$6:$J$5399,),0)&gt;0,MAX($B$2:B478)+1,0)</f>
        <v>0</v>
      </c>
      <c r="C479" s="18" t="s">
        <v>721</v>
      </c>
      <c r="D479" s="18" t="str">
        <f>VLOOKUP(C479,Orçamento!N:O,2,0)</f>
        <v>Instalação de pingadeira em chapa de aço galvanizado</v>
      </c>
      <c r="E479" s="22" t="str">
        <f>VLOOKUP(C479,Orçamento!N:Q,4,0)</f>
        <v>m</v>
      </c>
      <c r="F479" s="19" cm="1">
        <f t="array" ref="F479">SUM(IF(Orçamento!$K$5:$K$5190="",IF(Orçamento!$N$5:$N$5190=$C479,Orçamento!$R$5:$R$5190)))</f>
        <v>658.07</v>
      </c>
      <c r="G479" s="19">
        <f t="shared" si="7"/>
        <v>35</v>
      </c>
      <c r="H479" s="19" cm="1">
        <f t="array" ref="H479">SUM(IF(Orçamento!$K$5:$K$5190="",IF(Orçamento!$N$5:$N$5190=$C479,Orçamento!$T$5:$T$5190)))</f>
        <v>23032.45</v>
      </c>
      <c r="K479"/>
    </row>
    <row r="480" spans="2:11" ht="16.5" customHeight="1">
      <c r="B480" s="18">
        <f>IF(_xlfn.IFNA(MATCH($C480&amp;" - Mapa",Orçamento!$J$6:$J$5399,),0)&gt;0,MAX($B$2:B479)+1,0)</f>
        <v>0</v>
      </c>
      <c r="C480" s="18" t="s">
        <v>3989</v>
      </c>
      <c r="D480" s="18" t="str">
        <f>VLOOKUP(C480,Orçamento!N:O,2,0)</f>
        <v>Instalação de piso laminado</v>
      </c>
      <c r="E480" s="22" t="str">
        <f>VLOOKUP(C480,Orçamento!N:Q,4,0)</f>
        <v>m²</v>
      </c>
      <c r="F480" s="19" cm="1">
        <f t="array" ref="F480">SUM(IF(Orçamento!$K$5:$K$5190="",IF(Orçamento!$N$5:$N$5190=$C480,Orçamento!$R$5:$R$5190)))</f>
        <v>4612.12</v>
      </c>
      <c r="G480" s="19">
        <f t="shared" si="7"/>
        <v>23.23</v>
      </c>
      <c r="H480" s="19" cm="1">
        <f t="array" ref="H480">SUM(IF(Orçamento!$K$5:$K$5190="",IF(Orçamento!$N$5:$N$5190=$C480,Orçamento!$T$5:$T$5190)))</f>
        <v>107139.54760000001</v>
      </c>
      <c r="K480"/>
    </row>
    <row r="481" spans="2:13" ht="16.5" customHeight="1">
      <c r="B481" s="18">
        <f>IF(_xlfn.IFNA(MATCH($C481&amp;" - Mapa",Orçamento!$J$6:$J$5399,),0)&gt;0,MAX($B$2:B480)+1,0)</f>
        <v>0</v>
      </c>
      <c r="C481" s="18" t="s">
        <v>1538</v>
      </c>
      <c r="D481" s="18" t="str">
        <f>VLOOKUP(C481,Orçamento!N:O,2,0)</f>
        <v>Instalação de piso vinílico</v>
      </c>
      <c r="E481" s="22" t="str">
        <f>VLOOKUP(C481,Orçamento!N:Q,4,0)</f>
        <v>m²</v>
      </c>
      <c r="F481" s="19" cm="1">
        <f t="array" ref="F481">SUM(IF(Orçamento!$K$5:$K$5190="",IF(Orçamento!$N$5:$N$5190=$C481,Orçamento!$R$5:$R$5190)))</f>
        <v>47.83</v>
      </c>
      <c r="G481" s="19">
        <f t="shared" si="7"/>
        <v>59.999999999999993</v>
      </c>
      <c r="H481" s="19" cm="1">
        <f t="array" ref="H481">SUM(IF(Orçamento!$K$5:$K$5190="",IF(Orçamento!$N$5:$N$5190=$C481,Orçamento!$T$5:$T$5190)))</f>
        <v>2869.7999999999997</v>
      </c>
      <c r="K481"/>
    </row>
    <row r="482" spans="2:13" ht="16.5" customHeight="1">
      <c r="B482" s="18">
        <f>IF(_xlfn.IFNA(MATCH($C482&amp;" - Mapa",Orçamento!$J$6:$J$5399,),0)&gt;0,MAX($B$2:B481)+1,0)</f>
        <v>0</v>
      </c>
      <c r="C482" s="18" t="s">
        <v>1709</v>
      </c>
      <c r="D482" s="18" t="str">
        <f>VLOOKUP(C482,Orçamento!N:O,2,0)</f>
        <v xml:space="preserve">Instalações ele/hid para canteiro </v>
      </c>
      <c r="E482" s="22" t="str">
        <f>VLOOKUP(C482,Orçamento!N:Q,4,0)</f>
        <v>vb</v>
      </c>
      <c r="F482" s="19" cm="1">
        <f t="array" ref="F482">SUM(IF(Orçamento!$K$5:$K$5190="",IF(Orçamento!$N$5:$N$5190=$C482,Orçamento!$R$5:$R$5190)))</f>
        <v>0.5</v>
      </c>
      <c r="G482" s="19">
        <f t="shared" si="7"/>
        <v>3000</v>
      </c>
      <c r="H482" s="19" cm="1">
        <f t="array" ref="H482">SUM(IF(Orçamento!$K$5:$K$5190="",IF(Orçamento!$N$5:$N$5190=$C482,Orçamento!$T$5:$T$5190)))</f>
        <v>1500</v>
      </c>
      <c r="K482"/>
    </row>
    <row r="483" spans="2:13" ht="16.5" customHeight="1">
      <c r="B483" s="18">
        <f>IF(_xlfn.IFNA(MATCH($C483&amp;" - Mapa",Orçamento!$J$6:$J$5399,),0)&gt;0,MAX($B$2:B482)+1,0)</f>
        <v>0</v>
      </c>
      <c r="C483" s="18" t="s">
        <v>2946</v>
      </c>
      <c r="D483" s="18" t="str">
        <f>VLOOKUP(C483,Orçamento!N:O,2,0)</f>
        <v>Instalações elétricas - Anexos</v>
      </c>
      <c r="E483" s="22" t="str">
        <f>VLOOKUP(C483,Orçamento!N:Q,4,0)</f>
        <v>VB</v>
      </c>
      <c r="F483" s="19" cm="1">
        <f t="array" ref="F483">SUM(IF(Orçamento!$K$5:$K$5190="",IF(Orçamento!$N$5:$N$5190=$C483,Orçamento!$R$5:$R$5190)))</f>
        <v>1</v>
      </c>
      <c r="G483" s="19">
        <f t="shared" si="7"/>
        <v>8000</v>
      </c>
      <c r="H483" s="19" cm="1">
        <f t="array" ref="H483">SUM(IF(Orçamento!$K$5:$K$5190="",IF(Orçamento!$N$5:$N$5190=$C483,Orçamento!$T$5:$T$5190)))</f>
        <v>8000</v>
      </c>
      <c r="K483"/>
    </row>
    <row r="484" spans="2:13" ht="16.5" customHeight="1">
      <c r="B484" s="18">
        <f>IF(_xlfn.IFNA(MATCH($C484&amp;" - Mapa",Orçamento!$J$6:$J$5399,),0)&gt;0,MAX($B$2:B483)+1,0)</f>
        <v>0</v>
      </c>
      <c r="C484" s="23" t="s">
        <v>4026</v>
      </c>
      <c r="D484" s="18" t="str">
        <f>VLOOKUP(C484,Orçamento!N:O,2,0)</f>
        <v>Instalações elétricas - Fundação Superficial</v>
      </c>
      <c r="E484" s="22" t="str">
        <f>VLOOKUP(C484,Orçamento!N:Q,4,0)</f>
        <v>un</v>
      </c>
      <c r="F484" s="19" cm="1">
        <f t="array" ref="F484">SUM(IF(Orçamento!$K$5:$K$5190="",IF(Orçamento!$N$5:$N$5190=$C484,Orçamento!$R$5:$R$5190)))</f>
        <v>370</v>
      </c>
      <c r="G484" s="19">
        <f t="shared" si="7"/>
        <v>9081.31</v>
      </c>
      <c r="H484" s="19" cm="1">
        <f t="array" ref="H484">SUM(IF(Orçamento!$K$5:$K$5190="",IF(Orçamento!$N$5:$N$5190=$C484,Orçamento!$T$5:$T$5190)))</f>
        <v>3360084.6999999997</v>
      </c>
      <c r="K484"/>
    </row>
    <row r="485" spans="2:13" ht="16.5" customHeight="1">
      <c r="B485" s="18">
        <f>IF(_xlfn.IFNA(MATCH($C485&amp;" - Mapa",Orçamento!$J$6:$J$5399,),0)&gt;0,MAX($B$2:B484)+1,0)</f>
        <v>0</v>
      </c>
      <c r="C485" s="18" t="s">
        <v>4025</v>
      </c>
      <c r="D485" s="18" t="str">
        <f>VLOOKUP(C485,Orçamento!N:O,2,0)</f>
        <v>Instalações hidráulicas e gás - Fundação Superficial</v>
      </c>
      <c r="E485" s="22" t="str">
        <f>VLOOKUP(C485,Orçamento!N:Q,4,0)</f>
        <v>un</v>
      </c>
      <c r="F485" s="19" cm="1">
        <f t="array" ref="F485">SUM(IF(Orçamento!$K$5:$K$5190="",IF(Orçamento!$N$5:$N$5190=$C485,Orçamento!$R$5:$R$5190)))</f>
        <v>370</v>
      </c>
      <c r="G485" s="19">
        <f t="shared" si="7"/>
        <v>9081.31</v>
      </c>
      <c r="H485" s="19" cm="1">
        <f t="array" ref="H485">SUM(IF(Orçamento!$K$5:$K$5190="",IF(Orçamento!$N$5:$N$5190=$C485,Orçamento!$T$5:$T$5190)))</f>
        <v>3360084.6999999997</v>
      </c>
      <c r="K485"/>
    </row>
    <row r="486" spans="2:13" ht="16.5" customHeight="1">
      <c r="B486" s="18">
        <f>IF(_xlfn.IFNA(MATCH($C486&amp;" - Mapa",Orçamento!$J$6:$J$5399,),0)&gt;0,MAX($B$2:B485)+1,0)</f>
        <v>0</v>
      </c>
      <c r="C486" s="18" t="s">
        <v>2947</v>
      </c>
      <c r="D486" s="18" t="str">
        <f>VLOOKUP(C486,Orçamento!N:O,2,0)</f>
        <v>Instalações hidrosanitárias - Anexos</v>
      </c>
      <c r="E486" s="22" t="str">
        <f>VLOOKUP(C486,Orçamento!N:Q,4,0)</f>
        <v>vb</v>
      </c>
      <c r="F486" s="19" cm="1">
        <f t="array" ref="F486">SUM(IF(Orçamento!$K$5:$K$5190="",IF(Orçamento!$N$5:$N$5190=$C486,Orçamento!$R$5:$R$5190)))</f>
        <v>1</v>
      </c>
      <c r="G486" s="19">
        <f t="shared" si="7"/>
        <v>3161.6959999999999</v>
      </c>
      <c r="H486" s="19" cm="1">
        <f t="array" ref="H486">SUM(IF(Orçamento!$K$5:$K$5190="",IF(Orçamento!$N$5:$N$5190=$C486,Orçamento!$T$5:$T$5190)))</f>
        <v>3161.6959999999999</v>
      </c>
      <c r="K486"/>
    </row>
    <row r="487" spans="2:13" ht="16.5" customHeight="1">
      <c r="B487" s="18">
        <f>IF(_xlfn.IFNA(MATCH($C487&amp;" - Mapa",Orçamento!$J$6:$J$5399,),0)&gt;0,MAX($B$2:B486)+1,0)</f>
        <v>0</v>
      </c>
      <c r="C487" s="18" t="s">
        <v>1260</v>
      </c>
      <c r="D487" s="18" t="str">
        <f>VLOOKUP(C487,Orçamento!N:O,2,0)</f>
        <v>Itens para ventokit nas UHs</v>
      </c>
      <c r="E487" s="22" t="str">
        <f>VLOOKUP(C487,Orçamento!N:Q,4,0)</f>
        <v>un</v>
      </c>
      <c r="F487" s="19" cm="1">
        <f t="array" ref="F487">SUM(IF(Orçamento!$K$5:$K$5190="",IF(Orçamento!$N$5:$N$5190=$C487,Orçamento!$R$5:$R$5190)))</f>
        <v>375</v>
      </c>
      <c r="G487" s="19">
        <f t="shared" si="7"/>
        <v>250</v>
      </c>
      <c r="H487" s="19" cm="1">
        <f t="array" ref="H487">SUM(IF(Orçamento!$K$5:$K$5190="",IF(Orçamento!$N$5:$N$5190=$C487,Orçamento!$T$5:$T$5190)))</f>
        <v>93750</v>
      </c>
      <c r="K487"/>
    </row>
    <row r="488" spans="2:13" ht="16.5" customHeight="1">
      <c r="B488" s="18">
        <f>IF(_xlfn.IFNA(MATCH($C488&amp;" - Mapa",Orçamento!$J$6:$J$5399,),0)&gt;0,MAX($B$2:B487)+1,0)</f>
        <v>0</v>
      </c>
      <c r="C488" s="18" t="s">
        <v>4090</v>
      </c>
      <c r="D488" s="18" t="str">
        <f>VLOOKUP(C488,Orçamento!N:O,2,0)</f>
        <v>Janela de alumínio 01 folha fixa com vidro anti-vandalismo - 2,00x1,20m - (NBR 10821)</v>
      </c>
      <c r="E488" s="22" t="str">
        <f>VLOOKUP(C488,Orçamento!N:Q,4,0)</f>
        <v>un</v>
      </c>
      <c r="F488" s="19" cm="1">
        <f t="array" ref="F488">SUM(IF(Orçamento!$K$5:$K$5190="",IF(Orçamento!$N$5:$N$5190=$C488,Orçamento!$R$5:$R$5190)))</f>
        <v>3</v>
      </c>
      <c r="G488" s="19">
        <f t="shared" si="7"/>
        <v>780.32</v>
      </c>
      <c r="H488" s="19" cm="1">
        <f t="array" ref="H488">SUM(IF(Orçamento!$K$5:$K$5190="",IF(Orçamento!$N$5:$N$5190=$C488,Orçamento!$T$5:$T$5190)))</f>
        <v>2340.96</v>
      </c>
      <c r="K488" s="177"/>
    </row>
    <row r="489" spans="2:13" ht="16.5" customHeight="1">
      <c r="B489" s="18">
        <f>IF(_xlfn.IFNA(MATCH($C489&amp;" - Mapa",Orçamento!$J$6:$J$5399,),0)&gt;0,MAX($B$2:B488)+1,0)</f>
        <v>0</v>
      </c>
      <c r="C489" s="18" t="s">
        <v>4092</v>
      </c>
      <c r="D489" s="18" t="str">
        <f>VLOOKUP(C489,Orçamento!N:O,2,0)</f>
        <v>Janela de alumínio 01 folha fixa com vidro anti-vandalismo - 3,65x1,20m - (NBR 10821)</v>
      </c>
      <c r="E489" s="22" t="str">
        <f>VLOOKUP(C489,Orçamento!N:Q,4,0)</f>
        <v>un</v>
      </c>
      <c r="F489" s="19" cm="1">
        <f t="array" ref="F489">SUM(IF(Orçamento!$K$5:$K$5190="",IF(Orçamento!$N$5:$N$5190=$C489,Orçamento!$R$5:$R$5190)))</f>
        <v>1</v>
      </c>
      <c r="G489" s="19">
        <f t="shared" si="7"/>
        <v>1641.15</v>
      </c>
      <c r="H489" s="19" cm="1">
        <f t="array" ref="H489">SUM(IF(Orçamento!$K$5:$K$5190="",IF(Orçamento!$N$5:$N$5190=$C489,Orçamento!$T$5:$T$5190)))</f>
        <v>1641.15</v>
      </c>
      <c r="K489"/>
    </row>
    <row r="490" spans="2:13" ht="16.5" customHeight="1">
      <c r="B490" s="18">
        <f>IF(_xlfn.IFNA(MATCH($C490&amp;" - Mapa",Orçamento!$J$6:$J$5399,),0)&gt;0,MAX($B$2:B489)+1,0)</f>
        <v>0</v>
      </c>
      <c r="C490" s="18" t="s">
        <v>4108</v>
      </c>
      <c r="D490" s="18" t="str">
        <f>VLOOKUP(C490,Orçamento!N:O,2,0)</f>
        <v>Janela de alumínio 01 folha fixa de vidro laminado 6mm - 1,00x1,20m - (NBR 10821)</v>
      </c>
      <c r="E490" s="22" t="str">
        <f>VLOOKUP(C490,Orçamento!N:Q,4,0)</f>
        <v>un</v>
      </c>
      <c r="F490" s="19" cm="1">
        <f t="array" ref="F490">SUM(IF(Orçamento!$K$5:$K$5190="",IF(Orçamento!$N$5:$N$5190=$C490,Orçamento!$R$5:$R$5190)))</f>
        <v>23</v>
      </c>
      <c r="G490" s="19">
        <f t="shared" si="7"/>
        <v>700</v>
      </c>
      <c r="H490" s="19" cm="1">
        <f t="array" ref="H490">SUM(IF(Orçamento!$K$5:$K$5190="",IF(Orçamento!$N$5:$N$5190=$C490,Orçamento!$T$5:$T$5190)))</f>
        <v>16100</v>
      </c>
      <c r="K490"/>
    </row>
    <row r="491" spans="2:13" ht="16.5" customHeight="1">
      <c r="B491" s="18">
        <f>IF(_xlfn.IFNA(MATCH($C491&amp;" - Mapa",Orçamento!$J$6:$J$5399,),0)&gt;0,MAX($B$2:B490)+1,0)</f>
        <v>0</v>
      </c>
      <c r="C491" s="18" t="s">
        <v>4110</v>
      </c>
      <c r="D491" s="18" t="str">
        <f>VLOOKUP(C491,Orçamento!N:O,2,0)</f>
        <v>Janela de alumínio 01 folha fixa; linha 16; vidro 4mm - 1,20x1,80m - (NBR 10821)</v>
      </c>
      <c r="E491" s="22" t="str">
        <f>VLOOKUP(C491,Orçamento!N:Q,4,0)</f>
        <v>un</v>
      </c>
      <c r="F491" s="19" cm="1">
        <f t="array" ref="F491">SUM(IF(Orçamento!$K$5:$K$5190="",IF(Orçamento!$N$5:$N$5190=$C491,Orçamento!$R$5:$R$5190)))</f>
        <v>2</v>
      </c>
      <c r="G491" s="19">
        <f t="shared" si="7"/>
        <v>780.32</v>
      </c>
      <c r="H491" s="19" cm="1">
        <f t="array" ref="H491">SUM(IF(Orçamento!$K$5:$K$5190="",IF(Orçamento!$N$5:$N$5190=$C491,Orçamento!$T$5:$T$5190)))</f>
        <v>1560.64</v>
      </c>
      <c r="K491"/>
    </row>
    <row r="492" spans="2:13" ht="16.5" customHeight="1">
      <c r="B492" s="18">
        <f>IF(_xlfn.IFNA(MATCH($C492&amp;" - Mapa",Orçamento!$J$6:$J$5399,),0)&gt;0,MAX($B$2:B491)+1,0)</f>
        <v>0</v>
      </c>
      <c r="C492" s="18" t="s">
        <v>1283</v>
      </c>
      <c r="D492" s="18" t="str">
        <f>VLOOKUP(C492,Orçamento!N:O,2,0)</f>
        <v>Janela de alumínio 02 folhas de correr de vidro comum 3mm 1,20x1,20m - (NBR 10821)</v>
      </c>
      <c r="E492" s="22" t="str">
        <f>VLOOKUP(C492,Orçamento!N:Q,4,0)</f>
        <v>un</v>
      </c>
      <c r="F492" s="19" cm="1">
        <f t="array" ref="F492">SUM(IF(Orçamento!$K$5:$K$5190="",IF(Orçamento!$N$5:$N$5190=$C492,Orçamento!$R$5:$R$5190)))</f>
        <v>765</v>
      </c>
      <c r="G492" s="19">
        <f t="shared" si="7"/>
        <v>445.85</v>
      </c>
      <c r="H492" s="19" cm="1">
        <f t="array" ref="H492">SUM(IF(Orçamento!$K$5:$K$5190="",IF(Orçamento!$N$5:$N$5190=$C492,Orçamento!$T$5:$T$5190)))</f>
        <v>341075.25</v>
      </c>
      <c r="K492"/>
    </row>
    <row r="493" spans="2:13" ht="16.5" customHeight="1">
      <c r="B493" s="18">
        <f>IF(_xlfn.IFNA(MATCH($C493&amp;" - Mapa",Orçamento!$J$6:$J$5399,),0)&gt;0,MAX($B$2:B492)+1,0)</f>
        <v>0</v>
      </c>
      <c r="C493" s="18" t="s">
        <v>4144</v>
      </c>
      <c r="D493" s="18" t="str">
        <f>VLOOKUP(C493,Orçamento!N:O,2,0)</f>
        <v>Janela de alumínio 02 folhas de correr; linha 25; vidro 4mm - 1,40x1,20m - (NBR 10821)</v>
      </c>
      <c r="E493" s="22" t="str">
        <f>VLOOKUP(C493,Orçamento!N:Q,4,0)</f>
        <v>un</v>
      </c>
      <c r="F493" s="19" cm="1">
        <f t="array" ref="F493">SUM(IF(Orçamento!$K$5:$K$5190="",IF(Orçamento!$N$5:$N$5190=$C493,Orçamento!$R$5:$R$5190)))</f>
        <v>5</v>
      </c>
      <c r="G493" s="19">
        <f t="shared" si="7"/>
        <v>480.31000000000006</v>
      </c>
      <c r="H493" s="19" cm="1">
        <f t="array" ref="H493">SUM(IF(Orçamento!$K$5:$K$5190="",IF(Orçamento!$N$5:$N$5190=$C493,Orçamento!$T$5:$T$5190)))</f>
        <v>2401.5500000000002</v>
      </c>
      <c r="K493"/>
    </row>
    <row r="494" spans="2:13" ht="16.5" customHeight="1">
      <c r="B494" s="18">
        <f>IF(_xlfn.IFNA(MATCH($C494&amp;" - Mapa",Orçamento!$J$6:$J$5399,),0)&gt;0,MAX($B$2:B493)+1,0)</f>
        <v>0</v>
      </c>
      <c r="C494" s="18" t="s">
        <v>1290</v>
      </c>
      <c r="D494" s="18" t="str">
        <f>VLOOKUP(C494,Orçamento!N:O,2,0)</f>
        <v>Janela de alumínio máximo-ar com vidro comum 3mm 0,60x0,60m - (NBR 10821)</v>
      </c>
      <c r="E494" s="22" t="str">
        <f>VLOOKUP(C494,Orçamento!N:Q,4,0)</f>
        <v>un</v>
      </c>
      <c r="F494" s="19" cm="1">
        <f t="array" ref="F494">SUM(IF(Orçamento!$K$5:$K$5190="",IF(Orçamento!$N$5:$N$5190=$C494,Orçamento!$R$5:$R$5190)))</f>
        <v>3</v>
      </c>
      <c r="G494" s="19">
        <f t="shared" si="7"/>
        <v>275.35000000000002</v>
      </c>
      <c r="H494" s="19" cm="1">
        <f t="array" ref="H494">SUM(IF(Orçamento!$K$5:$K$5190="",IF(Orçamento!$N$5:$N$5190=$C494,Orçamento!$T$5:$T$5190)))</f>
        <v>826.05000000000007</v>
      </c>
      <c r="K494" s="585"/>
      <c r="M494" s="21"/>
    </row>
    <row r="495" spans="2:13" ht="16.5" customHeight="1">
      <c r="B495" s="18">
        <f>IF(_xlfn.IFNA(MATCH($C495&amp;" - Mapa",Orçamento!$J$6:$J$5399,),0)&gt;0,MAX($B$2:B494)+1,0)</f>
        <v>0</v>
      </c>
      <c r="C495" s="18" t="s">
        <v>4035</v>
      </c>
      <c r="D495" s="18" t="str">
        <f>VLOOKUP(C495,Orçamento!N:O,2,0)</f>
        <v>Janela de alumínio veneziana fixa com ventilação permanente - 0,45x0,60m - (NBR 10821)</v>
      </c>
      <c r="E495" s="22" t="str">
        <f>VLOOKUP(C495,Orçamento!N:Q,4,0)</f>
        <v>un</v>
      </c>
      <c r="F495" s="19" cm="1">
        <f t="array" ref="F495">SUM(IF(Orçamento!$K$5:$K$5190="",IF(Orçamento!$N$5:$N$5190=$C495,Orçamento!$R$5:$R$5190)))</f>
        <v>36</v>
      </c>
      <c r="G495" s="19">
        <f t="shared" si="7"/>
        <v>209.65</v>
      </c>
      <c r="H495" s="19" cm="1">
        <f t="array" ref="H495">SUM(IF(Orçamento!$K$5:$K$5190="",IF(Orçamento!$N$5:$N$5190=$C495,Orçamento!$T$5:$T$5190)))</f>
        <v>7547.4000000000005</v>
      </c>
      <c r="K495"/>
    </row>
    <row r="496" spans="2:13" ht="16.5" customHeight="1">
      <c r="B496" s="18">
        <f>IF(_xlfn.IFNA(MATCH($C496&amp;" - Mapa",Orçamento!$J$6:$J$5399,),0)&gt;0,MAX($B$2:B495)+1,0)</f>
        <v>0</v>
      </c>
      <c r="C496" s="18" t="s">
        <v>3825</v>
      </c>
      <c r="D496" s="18" t="str">
        <f>VLOOKUP(C496,Orçamento!N:O,2,0)</f>
        <v>Janela de alumínio veneziana fixa com ventilação permanente - 0,55x0,60m - (NBR 10821)</v>
      </c>
      <c r="E496" s="22" t="str">
        <f>VLOOKUP(C496,Orçamento!N:Q,4,0)</f>
        <v>un</v>
      </c>
      <c r="F496" s="19" cm="1">
        <f t="array" ref="F496">SUM(IF(Orçamento!$K$5:$K$5190="",IF(Orçamento!$N$5:$N$5190=$C496,Orçamento!$R$5:$R$5190)))</f>
        <v>19</v>
      </c>
      <c r="G496" s="19">
        <f t="shared" si="7"/>
        <v>205.87</v>
      </c>
      <c r="H496" s="19" cm="1">
        <f t="array" ref="H496">SUM(IF(Orçamento!$K$5:$K$5190="",IF(Orçamento!$N$5:$N$5190=$C496,Orçamento!$T$5:$T$5190)))</f>
        <v>3911.53</v>
      </c>
      <c r="K496"/>
    </row>
    <row r="497" spans="2:11" ht="16.5" customHeight="1">
      <c r="B497" s="18">
        <f>IF(_xlfn.IFNA(MATCH($C497&amp;" - Mapa",Orçamento!$J$6:$J$5399,),0)&gt;0,MAX($B$2:B496)+1,0)</f>
        <v>0</v>
      </c>
      <c r="C497" s="18" t="s">
        <v>3822</v>
      </c>
      <c r="D497" s="18" t="str">
        <f>VLOOKUP(C497,Orçamento!N:O,2,0)</f>
        <v>Janela de alumínio veneziana fixa com ventilação permanente - 1,40x1,20m - (NBR 10821)</v>
      </c>
      <c r="E497" s="22" t="str">
        <f>VLOOKUP(C497,Orçamento!N:Q,4,0)</f>
        <v>un</v>
      </c>
      <c r="F497" s="19" cm="1">
        <f t="array" ref="F497">SUM(IF(Orçamento!$K$5:$K$5190="",IF(Orçamento!$N$5:$N$5190=$C497,Orçamento!$R$5:$R$5190)))</f>
        <v>2</v>
      </c>
      <c r="G497" s="19">
        <f t="shared" si="7"/>
        <v>1050.43</v>
      </c>
      <c r="H497" s="19" cm="1">
        <f t="array" ref="H497">SUM(IF(Orçamento!$K$5:$K$5190="",IF(Orçamento!$N$5:$N$5190=$C497,Orçamento!$T$5:$T$5190)))</f>
        <v>2100.86</v>
      </c>
      <c r="K497"/>
    </row>
    <row r="498" spans="2:11" ht="16.5" customHeight="1">
      <c r="B498" s="18">
        <f>IF(_xlfn.IFNA(MATCH($C498&amp;" - Mapa",Orçamento!$J$6:$J$5399,),0)&gt;0,MAX($B$2:B497)+1,0)</f>
        <v>0</v>
      </c>
      <c r="C498" s="18" t="s">
        <v>3829</v>
      </c>
      <c r="D498" s="18" t="str">
        <f>VLOOKUP(C498,Orçamento!N:O,2,0)</f>
        <v>Janela de alumínio veneziana fixa com ventilação permanente - 1,80x1,40m - (NBR 10821)</v>
      </c>
      <c r="E498" s="22" t="str">
        <f>VLOOKUP(C498,Orçamento!N:Q,4,0)</f>
        <v>un</v>
      </c>
      <c r="F498" s="19" cm="1">
        <f t="array" ref="F498">SUM(IF(Orçamento!$K$5:$K$5190="",IF(Orçamento!$N$5:$N$5190=$C498,Orçamento!$R$5:$R$5190)))</f>
        <v>2</v>
      </c>
      <c r="G498" s="19">
        <f t="shared" si="7"/>
        <v>1395.46</v>
      </c>
      <c r="H498" s="19" cm="1">
        <f t="array" ref="H498">SUM(IF(Orçamento!$K$5:$K$5190="",IF(Orçamento!$N$5:$N$5190=$C498,Orçamento!$T$5:$T$5190)))</f>
        <v>2790.92</v>
      </c>
      <c r="K498"/>
    </row>
    <row r="499" spans="2:11" ht="16.5" customHeight="1">
      <c r="B499" s="18">
        <f>IF(_xlfn.IFNA(MATCH($C499&amp;" - Mapa",Orçamento!$J$6:$J$5399,),0)&gt;0,MAX($B$2:B498)+1,0)</f>
        <v>0</v>
      </c>
      <c r="C499" s="18" t="s">
        <v>4037</v>
      </c>
      <c r="D499" s="18" t="str">
        <f>VLOOKUP(C499,Orçamento!N:O,2,0)</f>
        <v>Janela de alumínio veneziana fixa com ventilação permanente - 2,80x0,60m - (NBR 10821)</v>
      </c>
      <c r="E499" s="22" t="str">
        <f>VLOOKUP(C499,Orçamento!N:Q,4,0)</f>
        <v>un</v>
      </c>
      <c r="F499" s="19" cm="1">
        <f t="array" ref="F499">SUM(IF(Orçamento!$K$5:$K$5190="",IF(Orçamento!$N$5:$N$5190=$C499,Orçamento!$R$5:$R$5190)))</f>
        <v>2</v>
      </c>
      <c r="G499" s="19">
        <f t="shared" si="7"/>
        <v>1950</v>
      </c>
      <c r="H499" s="19" cm="1">
        <f t="array" ref="H499">SUM(IF(Orçamento!$K$5:$K$5190="",IF(Orçamento!$N$5:$N$5190=$C499,Orçamento!$T$5:$T$5190)))</f>
        <v>3900</v>
      </c>
      <c r="K499"/>
    </row>
    <row r="500" spans="2:11" ht="16.5" customHeight="1">
      <c r="B500" s="18">
        <f>IF(_xlfn.IFNA(MATCH($C500&amp;" - Mapa",Orçamento!$J$6:$J$5399,),0)&gt;0,MAX($B$2:B499)+1,0)</f>
        <v>0</v>
      </c>
      <c r="C500" s="18" t="s">
        <v>2830</v>
      </c>
      <c r="D500" s="18" t="str">
        <f>VLOOKUP(C500,Orçamento!N:O,2,0)</f>
        <v>Kit cavalete ferro galvanizado 3` (DN 80)</v>
      </c>
      <c r="E500" s="22" t="str">
        <f>VLOOKUP(C500,Orçamento!N:Q,4,0)</f>
        <v>un</v>
      </c>
      <c r="F500" s="19" cm="1">
        <f t="array" ref="F500">SUM(IF(Orçamento!$K$5:$K$5190="",IF(Orçamento!$N$5:$N$5190=$C500,Orçamento!$R$5:$R$5190)))</f>
        <v>1</v>
      </c>
      <c r="G500" s="19">
        <f t="shared" si="7"/>
        <v>1250</v>
      </c>
      <c r="H500" s="19" cm="1">
        <f t="array" ref="H500">SUM(IF(Orçamento!$K$5:$K$5190="",IF(Orçamento!$N$5:$N$5190=$C500,Orçamento!$T$5:$T$5190)))</f>
        <v>1250</v>
      </c>
      <c r="K500"/>
    </row>
    <row r="501" spans="2:11" ht="16.5" customHeight="1">
      <c r="B501" s="18">
        <f>IF(_xlfn.IFNA(MATCH($C501&amp;" - Mapa",Orçamento!$J$6:$J$5399,),0)&gt;0,MAX($B$2:B500)+1,0)</f>
        <v>0</v>
      </c>
      <c r="C501" s="18" t="s">
        <v>2950</v>
      </c>
      <c r="D501" s="18" t="str">
        <f>VLOOKUP(C501,Orçamento!N:O,2,0)</f>
        <v>Kit porta pronta de madeira lisa e sólida com chapa metalica PNE – pintada - 0,90x2,10m - (NBR 15930)</v>
      </c>
      <c r="E501" s="22" t="str">
        <f>VLOOKUP(C501,Orçamento!N:Q,4,0)</f>
        <v>un</v>
      </c>
      <c r="F501" s="19" cm="1">
        <f t="array" ref="F501">SUM(IF(Orçamento!$K$5:$K$5190="",IF(Orçamento!$N$5:$N$5190=$C501,Orçamento!$R$5:$R$5190)))</f>
        <v>6</v>
      </c>
      <c r="G501" s="19">
        <f t="shared" si="7"/>
        <v>1060.32</v>
      </c>
      <c r="H501" s="19" cm="1">
        <f t="array" ref="H501">SUM(IF(Orçamento!$K$5:$K$5190="",IF(Orçamento!$N$5:$N$5190=$C501,Orçamento!$T$5:$T$5190)))</f>
        <v>6361.92</v>
      </c>
      <c r="K501"/>
    </row>
    <row r="502" spans="2:11" ht="16.5" customHeight="1">
      <c r="B502" s="18">
        <f>IF(_xlfn.IFNA(MATCH($C502&amp;" - Mapa",Orçamento!$J$6:$J$5399,),0)&gt;0,MAX($B$2:B501)+1,0)</f>
        <v>0</v>
      </c>
      <c r="C502" s="23" t="s">
        <v>2901</v>
      </c>
      <c r="D502" s="18" t="str">
        <f>VLOOKUP(C502,Orçamento!N:O,2,0)</f>
        <v>Kit porta pronta de madeira lisa e sólida pintada - batente 140 à 160mm - 0,80x2,10m - (NBR 15930)</v>
      </c>
      <c r="E502" s="22" t="str">
        <f>VLOOKUP(C502,Orçamento!N:Q,4,0)</f>
        <v>un</v>
      </c>
      <c r="F502" s="19" cm="1">
        <f t="array" ref="F502">SUM(IF(Orçamento!$K$5:$K$5190="",IF(Orçamento!$N$5:$N$5190=$C502,Orçamento!$R$5:$R$5190)))</f>
        <v>726</v>
      </c>
      <c r="G502" s="19">
        <f t="shared" si="7"/>
        <v>410</v>
      </c>
      <c r="H502" s="19" cm="1">
        <f t="array" ref="H502">SUM(IF(Orçamento!$K$5:$K$5190="",IF(Orçamento!$N$5:$N$5190=$C502,Orçamento!$T$5:$T$5190)))</f>
        <v>297660</v>
      </c>
      <c r="K502" s="585"/>
    </row>
    <row r="503" spans="2:11" ht="16.5" customHeight="1">
      <c r="B503" s="18">
        <f>IF(_xlfn.IFNA(MATCH($C503&amp;" - Mapa",Orçamento!$J$6:$J$5399,),0)&gt;0,MAX($B$2:B502)+1,0)</f>
        <v>0</v>
      </c>
      <c r="C503" s="18" t="s">
        <v>4049</v>
      </c>
      <c r="D503" s="18" t="str">
        <f>VLOOKUP(C503,Orçamento!N:O,2,0)</f>
        <v>Kit porta pronta de madeira lisa núcleo semi-oco com chapa metálica PNE – pintada - 0,90x2,20m - (NBR 15930)</v>
      </c>
      <c r="E503" s="22" t="str">
        <f>VLOOKUP(C503,Orçamento!N:Q,4,0)</f>
        <v>un</v>
      </c>
      <c r="F503" s="19" cm="1">
        <f t="array" ref="F503">SUM(IF(Orçamento!$K$5:$K$5190="",IF(Orçamento!$N$5:$N$5190=$C503,Orçamento!$R$5:$R$5190)))</f>
        <v>6</v>
      </c>
      <c r="G503" s="19">
        <f t="shared" si="7"/>
        <v>1060.32</v>
      </c>
      <c r="H503" s="19" cm="1">
        <f t="array" ref="H503">SUM(IF(Orçamento!$K$5:$K$5190="",IF(Orçamento!$N$5:$N$5190=$C503,Orçamento!$T$5:$T$5190)))</f>
        <v>6361.92</v>
      </c>
      <c r="K503"/>
    </row>
    <row r="504" spans="2:11" ht="16.5" customHeight="1">
      <c r="B504" s="18">
        <f>IF(_xlfn.IFNA(MATCH($C504&amp;" - Mapa",Orçamento!$J$6:$J$5399,),0)&gt;0,MAX($B$2:B503)+1,0)</f>
        <v>0</v>
      </c>
      <c r="C504" s="18" t="s">
        <v>4094</v>
      </c>
      <c r="D504" s="18" t="str">
        <f>VLOOKUP(C504,Orçamento!N:O,2,0)</f>
        <v>Kit porta pronta madeira lisa e colméia pintada -  batente 140 à 160mm - 0,70x2,10m  (NBR 15930)</v>
      </c>
      <c r="E504" s="22" t="str">
        <f>VLOOKUP(C504,Orçamento!N:Q,4,0)</f>
        <v>un</v>
      </c>
      <c r="F504" s="19" cm="1">
        <f t="array" ref="F504">SUM(IF(Orçamento!$K$5:$K$5190="",IF(Orçamento!$N$5:$N$5190=$C504,Orçamento!$R$5:$R$5190)))</f>
        <v>1</v>
      </c>
      <c r="G504" s="19">
        <f t="shared" si="7"/>
        <v>398</v>
      </c>
      <c r="H504" s="19" cm="1">
        <f t="array" ref="H504">SUM(IF(Orçamento!$K$5:$K$5190="",IF(Orçamento!$N$5:$N$5190=$C504,Orçamento!$T$5:$T$5190)))</f>
        <v>398</v>
      </c>
      <c r="K504"/>
    </row>
    <row r="505" spans="2:11" ht="16.5" customHeight="1">
      <c r="B505" s="18">
        <f>IF(_xlfn.IFNA(MATCH($C505&amp;" - Mapa",Orçamento!$J$6:$J$5399,),0)&gt;0,MAX($B$2:B504)+1,0)</f>
        <v>0</v>
      </c>
      <c r="C505" s="18" t="s">
        <v>4045</v>
      </c>
      <c r="D505" s="18" t="str">
        <f>VLOOKUP(C505,Orçamento!N:O,2,0)</f>
        <v>Kit porta pronta madeira lisa e colméia pintada - batente 140 à 160mm - 0,90x2,10m (NBR 15930)</v>
      </c>
      <c r="E505" s="22" t="str">
        <f>VLOOKUP(C505,Orçamento!N:Q,4,0)</f>
        <v>un</v>
      </c>
      <c r="F505" s="19" cm="1">
        <f t="array" ref="F505">SUM(IF(Orçamento!$K$5:$K$5190="",IF(Orçamento!$N$5:$N$5190=$C505,Orçamento!$R$5:$R$5190)))</f>
        <v>376</v>
      </c>
      <c r="G505" s="19">
        <f t="shared" si="7"/>
        <v>438</v>
      </c>
      <c r="H505" s="19" cm="1">
        <f t="array" ref="H505">SUM(IF(Orçamento!$K$5:$K$5190="",IF(Orçamento!$N$5:$N$5190=$C505,Orçamento!$T$5:$T$5190)))</f>
        <v>164688</v>
      </c>
      <c r="K505"/>
    </row>
    <row r="506" spans="2:11" ht="16.5" customHeight="1">
      <c r="B506" s="18">
        <f>IF(_xlfn.IFNA(MATCH($C506&amp;" - Mapa",Orçamento!$J$6:$J$5399,),0)&gt;0,MAX($B$2:B505)+1,0)</f>
        <v>0</v>
      </c>
      <c r="C506" s="18" t="s">
        <v>1321</v>
      </c>
      <c r="D506" s="18" t="str">
        <f>VLOOKUP(C506,Orçamento!N:O,2,0)</f>
        <v>Kit porta pronta madeira lisa e colméia pintada - batente 90 à 130mm - 0,70x2,10m - (NBR 15930)</v>
      </c>
      <c r="E506" s="22" t="str">
        <f>VLOOKUP(C506,Orçamento!N:Q,4,0)</f>
        <v>un</v>
      </c>
      <c r="F506" s="19" cm="1">
        <f t="array" ref="F506">SUM(IF(Orçamento!$K$5:$K$5190="",IF(Orçamento!$N$5:$N$5190=$C506,Orçamento!$R$5:$R$5190)))</f>
        <v>369</v>
      </c>
      <c r="G506" s="19">
        <f t="shared" si="7"/>
        <v>398</v>
      </c>
      <c r="H506" s="19" cm="1">
        <f t="array" ref="H506">SUM(IF(Orçamento!$K$5:$K$5190="",IF(Orçamento!$N$5:$N$5190=$C506,Orçamento!$T$5:$T$5190)))</f>
        <v>146862</v>
      </c>
      <c r="K506"/>
    </row>
    <row r="507" spans="2:11" ht="16.5" customHeight="1">
      <c r="B507" s="18">
        <f>IF(_xlfn.IFNA(MATCH($C507&amp;" - Mapa",Orçamento!$J$6:$J$5399,),0)&gt;0,MAX($B$2:B506)+1,0)</f>
        <v>0</v>
      </c>
      <c r="C507" s="18" t="s">
        <v>4047</v>
      </c>
      <c r="D507" s="18" t="str">
        <f>VLOOKUP(C507,Orçamento!N:O,2,0)</f>
        <v>Kit porta pronta madeira lisa e sarrafeada pintada com chapa metálica PNE - batente 140 à 160mm - 0,80x2,10m  (NBR 15930)</v>
      </c>
      <c r="E507" s="22" t="str">
        <f>VLOOKUP(C507,Orçamento!N:Q,4,0)</f>
        <v>un</v>
      </c>
      <c r="F507" s="19" cm="1">
        <f t="array" ref="F507">SUM(IF(Orçamento!$K$5:$K$5190="",IF(Orçamento!$N$5:$N$5190=$C507,Orçamento!$R$5:$R$5190)))</f>
        <v>12</v>
      </c>
      <c r="G507" s="19">
        <f t="shared" si="7"/>
        <v>610</v>
      </c>
      <c r="H507" s="19" cm="1">
        <f t="array" ref="H507">SUM(IF(Orçamento!$K$5:$K$5190="",IF(Orçamento!$N$5:$N$5190=$C507,Orçamento!$T$5:$T$5190)))</f>
        <v>7320</v>
      </c>
      <c r="K507" s="585"/>
    </row>
    <row r="508" spans="2:11" ht="16.5" customHeight="1">
      <c r="B508" s="18">
        <f>IF(_xlfn.IFNA(MATCH($C508&amp;" - Mapa",Orçamento!$J$6:$J$5399,),0)&gt;0,MAX($B$2:B507)+1,0)</f>
        <v>0</v>
      </c>
      <c r="C508" s="18" t="s">
        <v>2941</v>
      </c>
      <c r="D508" s="18" t="str">
        <f>VLOOKUP(C508,Orçamento!N:O,2,0)</f>
        <v>Ladrilho hidráulico 20x20cm mod. Rampa</v>
      </c>
      <c r="E508" s="22" t="str">
        <f>VLOOKUP(C508,Orçamento!N:Q,4,0)</f>
        <v>m²</v>
      </c>
      <c r="F508" s="19" cm="1">
        <f t="array" ref="F508">SUM(IF(Orçamento!$K$5:$K$5190="",IF(Orçamento!$N$5:$N$5190=$C508,Orçamento!$R$5:$R$5190)))</f>
        <v>48.62</v>
      </c>
      <c r="G508" s="19">
        <f t="shared" si="7"/>
        <v>80</v>
      </c>
      <c r="H508" s="19" cm="1">
        <f t="array" ref="H508">SUM(IF(Orçamento!$K$5:$K$5190="",IF(Orçamento!$N$5:$N$5190=$C508,Orçamento!$T$5:$T$5190)))</f>
        <v>3889.6</v>
      </c>
      <c r="K508"/>
    </row>
    <row r="509" spans="2:11" ht="16.5" customHeight="1">
      <c r="B509" s="18">
        <f>IF(_xlfn.IFNA(MATCH($C509&amp;" - Mapa",Orçamento!$J$6:$J$5399,),0)&gt;0,MAX($B$2:B508)+1,0)</f>
        <v>0</v>
      </c>
      <c r="C509" s="18" t="s">
        <v>3853</v>
      </c>
      <c r="D509" s="18" t="str">
        <f>VLOOKUP(C509,Orçamento!N:O,2,0)</f>
        <v>Laje de redução pré moldada em concreto armado diâmetro 100 x 15cm com furo passante de Ø 60cm - (NBR 8890)</v>
      </c>
      <c r="E509" s="22" t="str">
        <f>VLOOKUP(C509,Orçamento!N:Q,4,0)</f>
        <v>un</v>
      </c>
      <c r="F509" s="19" cm="1">
        <f t="array" ref="F509">SUM(IF(Orçamento!$K$5:$K$5190="",IF(Orçamento!$N$5:$N$5190=$C509,Orçamento!$R$5:$R$5190)))</f>
        <v>9</v>
      </c>
      <c r="G509" s="19">
        <f t="shared" si="7"/>
        <v>250</v>
      </c>
      <c r="H509" s="19" cm="1">
        <f t="array" ref="H509">SUM(IF(Orçamento!$K$5:$K$5190="",IF(Orçamento!$N$5:$N$5190=$C509,Orçamento!$T$5:$T$5190)))</f>
        <v>2250</v>
      </c>
      <c r="K509"/>
    </row>
    <row r="510" spans="2:11" ht="16.5" customHeight="1">
      <c r="B510" s="18">
        <f>IF(_xlfn.IFNA(MATCH($C510&amp;" - Mapa",Orçamento!$J$6:$J$5399,),0)&gt;0,MAX($B$2:B509)+1,0)</f>
        <v>0</v>
      </c>
      <c r="C510" s="18" t="s">
        <v>587</v>
      </c>
      <c r="D510" s="18" t="str">
        <f>VLOOKUP(C510,Orçamento!N:O,2,0)</f>
        <v>Lampada LED bulbo A 60 E-27 - 15W x 127/220V - Luz branca (NBR 60081)</v>
      </c>
      <c r="E510" s="22" t="str">
        <f>VLOOKUP(C510,Orçamento!N:Q,4,0)</f>
        <v>un</v>
      </c>
      <c r="F510" s="19" cm="1">
        <f t="array" ref="F510">SUM(IF(Orçamento!$K$5:$K$5190="",IF(Orçamento!$N$5:$N$5190=$C510,Orçamento!$R$5:$R$5190)))</f>
        <v>77</v>
      </c>
      <c r="G510" s="19">
        <f t="shared" si="7"/>
        <v>22</v>
      </c>
      <c r="H510" s="19" cm="1">
        <f t="array" ref="H510">SUM(IF(Orçamento!$K$5:$K$5190="",IF(Orçamento!$N$5:$N$5190=$C510,Orçamento!$T$5:$T$5190)))</f>
        <v>1694</v>
      </c>
      <c r="K510" s="177"/>
    </row>
    <row r="511" spans="2:11" ht="16.5" customHeight="1">
      <c r="B511" s="18">
        <f>IF(_xlfn.IFNA(MATCH($C511&amp;" - Mapa",Orçamento!$J$6:$J$5399,),0)&gt;0,MAX($B$2:B510)+1,0)</f>
        <v>0</v>
      </c>
      <c r="C511" s="18" t="s">
        <v>3874</v>
      </c>
      <c r="D511" s="18" t="str">
        <f>VLOOKUP(C511,Orçamento!N:O,2,0)</f>
        <v>Lâmpada LED bulbo A 60 E-27 - 30W 3000K x 127/220V - Luz amarela (NBR 60081)</v>
      </c>
      <c r="E511" s="22" t="str">
        <f>VLOOKUP(C511,Orçamento!N:Q,4,0)</f>
        <v>un</v>
      </c>
      <c r="F511" s="19" cm="1">
        <f t="array" ref="F511">SUM(IF(Orçamento!$K$5:$K$5190="",IF(Orçamento!$N$5:$N$5190=$C511,Orçamento!$R$5:$R$5190)))</f>
        <v>3</v>
      </c>
      <c r="G511" s="19">
        <f t="shared" si="7"/>
        <v>49</v>
      </c>
      <c r="H511" s="19" cm="1">
        <f t="array" ref="H511">SUM(IF(Orçamento!$K$5:$K$5190="",IF(Orçamento!$N$5:$N$5190=$C511,Orçamento!$T$5:$T$5190)))</f>
        <v>147</v>
      </c>
      <c r="K511"/>
    </row>
    <row r="512" spans="2:11" ht="16.5" customHeight="1">
      <c r="B512" s="18">
        <f>IF(_xlfn.IFNA(MATCH($C512&amp;" - Mapa",Orçamento!$J$6:$J$5399,),0)&gt;0,MAX($B$2:B511)+1,0)</f>
        <v>0</v>
      </c>
      <c r="C512" s="18" t="s">
        <v>3944</v>
      </c>
      <c r="D512" s="18" t="str">
        <f>VLOOKUP(C512,Orçamento!N:O,2,0)</f>
        <v>Lançamento e adensamento de concreto para estruturas - lajes maciças</v>
      </c>
      <c r="E512" s="22" t="str">
        <f>VLOOKUP(C512,Orçamento!N:Q,4,0)</f>
        <v>m³</v>
      </c>
      <c r="F512" s="19" cm="1">
        <f t="array" ref="F512">SUM(IF(Orçamento!$K$5:$K$5190="",IF(Orçamento!$N$5:$N$5190=$C512,Orçamento!$R$5:$R$5190)))</f>
        <v>2080.98</v>
      </c>
      <c r="G512" s="19">
        <f t="shared" si="7"/>
        <v>640</v>
      </c>
      <c r="H512" s="19" cm="1">
        <f t="array" ref="H512">SUM(IF(Orçamento!$K$5:$K$5190="",IF(Orçamento!$N$5:$N$5190=$C512,Orçamento!$T$5:$T$5190)))</f>
        <v>1331827.2</v>
      </c>
      <c r="K512"/>
    </row>
    <row r="513" spans="2:13" ht="16.5" customHeight="1">
      <c r="B513" s="18">
        <f>IF(_xlfn.IFNA(MATCH($C513&amp;" - Mapa",Orçamento!$J$6:$J$5399,),0)&gt;0,MAX($B$2:B512)+1,0)</f>
        <v>0</v>
      </c>
      <c r="C513" s="18" t="s">
        <v>3843</v>
      </c>
      <c r="D513" s="18" t="str">
        <f>VLOOKUP(C513,Orçamento!N:O,2,0)</f>
        <v>Lançamento e adensamento de concreto para estruturas convencionais - pilar, viga e laje</v>
      </c>
      <c r="E513" s="22" t="str">
        <f>VLOOKUP(C513,Orçamento!N:Q,4,0)</f>
        <v>m³</v>
      </c>
      <c r="F513" s="19" cm="1">
        <f t="array" ref="F513">SUM(IF(Orçamento!$K$5:$K$5190="",IF(Orçamento!$N$5:$N$5190=$C513,Orçamento!$R$5:$R$5190)))</f>
        <v>1232.1718599999999</v>
      </c>
      <c r="G513" s="19">
        <f t="shared" si="7"/>
        <v>730</v>
      </c>
      <c r="H513" s="19" cm="1">
        <f t="array" ref="H513">SUM(IF(Orçamento!$K$5:$K$5190="",IF(Orçamento!$N$5:$N$5190=$C513,Orçamento!$T$5:$T$5190)))</f>
        <v>899485.45779999997</v>
      </c>
      <c r="K513" s="177"/>
    </row>
    <row r="514" spans="2:13" ht="16.5" customHeight="1">
      <c r="B514" s="18">
        <f>IF(_xlfn.IFNA(MATCH($C514&amp;" - Mapa",Orçamento!$J$6:$J$5399,),0)&gt;0,MAX($B$2:B513)+1,0)</f>
        <v>0</v>
      </c>
      <c r="C514" s="18" t="s">
        <v>429</v>
      </c>
      <c r="D514" s="18" t="str">
        <f>VLOOKUP(C514,Orçamento!N:O,2,0)</f>
        <v>Lançamento e adensamento de concreto para fundação superficial</v>
      </c>
      <c r="E514" s="22" t="str">
        <f>VLOOKUP(C514,Orçamento!N:Q,4,0)</f>
        <v>m³</v>
      </c>
      <c r="F514" s="19" cm="1">
        <f t="array" ref="F514">SUM(IF(Orçamento!$K$5:$K$5190="",IF(Orçamento!$N$5:$N$5190=$C514,Orçamento!$R$5:$R$5190)))</f>
        <v>125.2692</v>
      </c>
      <c r="G514" s="19">
        <f t="shared" si="7"/>
        <v>700</v>
      </c>
      <c r="H514" s="19" cm="1">
        <f t="array" ref="H514">SUM(IF(Orçamento!$K$5:$K$5190="",IF(Orçamento!$N$5:$N$5190=$C514,Orçamento!$T$5:$T$5190)))</f>
        <v>87688.44</v>
      </c>
      <c r="K514" s="177"/>
    </row>
    <row r="515" spans="2:13" ht="16.5" customHeight="1">
      <c r="B515" s="18">
        <f>IF(_xlfn.IFNA(MATCH($C515&amp;" - Mapa",Orçamento!$J$6:$J$5399,),0)&gt;0,MAX($B$2:B514)+1,0)</f>
        <v>0</v>
      </c>
      <c r="C515" s="18" t="s">
        <v>302</v>
      </c>
      <c r="D515" s="18" t="str">
        <f>VLOOKUP(C515,Orçamento!N:O,2,0)</f>
        <v>Lançamento, adensamento de concreto e forma de borda - (Laje Impermeabilizante)</v>
      </c>
      <c r="E515" s="22" t="str">
        <f>VLOOKUP(C515,Orçamento!N:Q,4,0)</f>
        <v>m³</v>
      </c>
      <c r="F515" s="19" cm="1">
        <f t="array" ref="F515">SUM(IF(Orçamento!$K$5:$K$5190="",IF(Orçamento!$N$5:$N$5190=$C515,Orçamento!$R$5:$R$5190)))</f>
        <v>174.7208</v>
      </c>
      <c r="G515" s="19">
        <f t="shared" ref="G515:G578" si="8">IF(F515=0,0,H515/F515)</f>
        <v>700</v>
      </c>
      <c r="H515" s="19" cm="1">
        <f t="array" ref="H515">SUM(IF(Orçamento!$K$5:$K$5190="",IF(Orçamento!$N$5:$N$5190=$C515,Orçamento!$T$5:$T$5190)))</f>
        <v>122304.56</v>
      </c>
      <c r="K515" s="585"/>
    </row>
    <row r="516" spans="2:13" ht="16.5" customHeight="1">
      <c r="B516" s="18">
        <f>IF(_xlfn.IFNA(MATCH($C516&amp;" - Mapa",Orçamento!$J$6:$J$5399,),0)&gt;0,MAX($B$2:B515)+1,0)</f>
        <v>0</v>
      </c>
      <c r="C516" s="18" t="s">
        <v>3805</v>
      </c>
      <c r="D516" s="18" t="str">
        <f>VLOOKUP(C516,Orçamento!N:O,2,0)</f>
        <v>Lastro de areia com areia grossa</v>
      </c>
      <c r="E516" s="22" t="str">
        <f>VLOOKUP(C516,Orçamento!N:Q,4,0)</f>
        <v>m³</v>
      </c>
      <c r="F516" s="19" cm="1">
        <f t="array" ref="F516">SUM(IF(Orçamento!$K$5:$K$5190="",IF(Orçamento!$N$5:$N$5190=$C516,Orçamento!$R$5:$R$5190)))</f>
        <v>15.430644000000001</v>
      </c>
      <c r="G516" s="19">
        <f t="shared" si="8"/>
        <v>120</v>
      </c>
      <c r="H516" s="19" cm="1">
        <f t="array" ref="H516">SUM(IF(Orçamento!$K$5:$K$5190="",IF(Orçamento!$N$5:$N$5190=$C516,Orçamento!$T$5:$T$5190)))</f>
        <v>1851.6772800000001</v>
      </c>
      <c r="K516" s="177"/>
    </row>
    <row r="517" spans="2:13" ht="16.5" customHeight="1">
      <c r="B517" s="18">
        <f>IF(_xlfn.IFNA(MATCH($C517&amp;" - Mapa",Orçamento!$J$6:$J$5399,),0)&gt;0,MAX($B$2:B516)+1,0)</f>
        <v>0</v>
      </c>
      <c r="C517" s="23" t="s">
        <v>1784</v>
      </c>
      <c r="D517" s="18" t="str">
        <f>VLOOKUP(C517,Orçamento!N:O,2,0)</f>
        <v>Laudo de vizinhança</v>
      </c>
      <c r="E517" s="22" t="str">
        <f>VLOOKUP(C517,Orçamento!N:Q,4,0)</f>
        <v>vb</v>
      </c>
      <c r="F517" s="19" cm="1">
        <f t="array" ref="F517">SUM(IF(Orçamento!$K$5:$K$5190="",IF(Orçamento!$N$5:$N$5190=$C517,Orçamento!$R$5:$R$5190)))</f>
        <v>0</v>
      </c>
      <c r="G517" s="19">
        <f t="shared" si="8"/>
        <v>0</v>
      </c>
      <c r="H517" s="19" cm="1">
        <f t="array" ref="H517">SUM(IF(Orçamento!$K$5:$K$5190="",IF(Orçamento!$N$5:$N$5190=$C517,Orçamento!$T$5:$T$5190)))</f>
        <v>0</v>
      </c>
      <c r="K517" s="585"/>
      <c r="M517" s="21"/>
    </row>
    <row r="518" spans="2:13" ht="16.5" customHeight="1">
      <c r="B518" s="18">
        <f>IF(_xlfn.IFNA(MATCH($C518&amp;" - Mapa",Orçamento!$J$6:$J$5399,),0)&gt;0,MAX($B$2:B517)+1,0)</f>
        <v>0</v>
      </c>
      <c r="C518" s="18" t="s">
        <v>1608</v>
      </c>
      <c r="D518" s="18" t="str">
        <f>VLOOKUP(C518,Orçamento!N:O,2,0)</f>
        <v>Lavadora alta pressão  - 220V, 2200W, 1600Psi, 480L/H</v>
      </c>
      <c r="E518" s="22" t="str">
        <f>VLOOKUP(C518,Orçamento!N:Q,4,0)</f>
        <v>un</v>
      </c>
      <c r="F518" s="19" cm="1">
        <f t="array" ref="F518">SUM(IF(Orçamento!$K$5:$K$5190="",IF(Orçamento!$N$5:$N$5190=$C518,Orçamento!$R$5:$R$5190)))</f>
        <v>1</v>
      </c>
      <c r="G518" s="19">
        <f t="shared" si="8"/>
        <v>1200</v>
      </c>
      <c r="H518" s="19" cm="1">
        <f t="array" ref="H518">SUM(IF(Orçamento!$K$5:$K$5190="",IF(Orçamento!$N$5:$N$5190=$C518,Orçamento!$T$5:$T$5190)))</f>
        <v>1200</v>
      </c>
      <c r="K518"/>
    </row>
    <row r="519" spans="2:13" ht="16.5" customHeight="1">
      <c r="B519" s="18">
        <f>IF(_xlfn.IFNA(MATCH($C519&amp;" - Mapa",Orçamento!$J$6:$J$5399,),0)&gt;0,MAX($B$2:B518)+1,0)</f>
        <v>0</v>
      </c>
      <c r="C519" s="18" t="s">
        <v>1241</v>
      </c>
      <c r="D519" s="18" t="str">
        <f>VLOOKUP(C519,Orçamento!N:O,2,0)</f>
        <v>Lavatório de louça com coluna branco - padrão econômico - (NBR 15097)</v>
      </c>
      <c r="E519" s="22" t="str">
        <f>VLOOKUP(C519,Orçamento!N:Q,4,0)</f>
        <v>un</v>
      </c>
      <c r="F519" s="19" cm="1">
        <f t="array" ref="F519">SUM(IF(Orçamento!$K$5:$K$5190="",IF(Orçamento!$N$5:$N$5190=$C519,Orçamento!$R$5:$R$5190)))</f>
        <v>357</v>
      </c>
      <c r="G519" s="19">
        <f t="shared" si="8"/>
        <v>200</v>
      </c>
      <c r="H519" s="19" cm="1">
        <f t="array" ref="H519">SUM(IF(Orçamento!$K$5:$K$5190="",IF(Orçamento!$N$5:$N$5190=$C519,Orçamento!$T$5:$T$5190)))</f>
        <v>71400</v>
      </c>
      <c r="K519"/>
    </row>
    <row r="520" spans="2:13" ht="16.5" customHeight="1">
      <c r="B520" s="18">
        <f>IF(_xlfn.IFNA(MATCH($C520&amp;" - Mapa",Orçamento!$J$6:$J$5399,),0)&gt;0,MAX($B$2:B519)+1,0)</f>
        <v>0</v>
      </c>
      <c r="C520" s="18" t="s">
        <v>2912</v>
      </c>
      <c r="D520" s="18" t="str">
        <f>VLOOKUP(C520,Orçamento!N:O,2,0)</f>
        <v>Lavatório de louça supenso (sem coluna) branco - padrão econômico - (NBR 15097)</v>
      </c>
      <c r="E520" s="22" t="str">
        <f>VLOOKUP(C520,Orçamento!N:Q,4,0)</f>
        <v>un</v>
      </c>
      <c r="F520" s="19" cm="1">
        <f t="array" ref="F520">SUM(IF(Orçamento!$K$5:$K$5190="",IF(Orçamento!$N$5:$N$5190=$C520,Orçamento!$R$5:$R$5190)))</f>
        <v>9</v>
      </c>
      <c r="G520" s="19">
        <f t="shared" si="8"/>
        <v>40</v>
      </c>
      <c r="H520" s="19" cm="1">
        <f t="array" ref="H520">SUM(IF(Orçamento!$K$5:$K$5190="",IF(Orçamento!$N$5:$N$5190=$C520,Orçamento!$T$5:$T$5190)))</f>
        <v>360</v>
      </c>
      <c r="K520"/>
    </row>
    <row r="521" spans="2:13" ht="16.5" customHeight="1">
      <c r="B521" s="18">
        <f>IF(_xlfn.IFNA(MATCH($C521&amp;" - Mapa",Orçamento!$J$6:$J$5399,),0)&gt;0,MAX($B$2:B520)+1,0)</f>
        <v>0</v>
      </c>
      <c r="C521" s="18" t="s">
        <v>1575</v>
      </c>
      <c r="D521" s="18" t="str">
        <f>VLOOKUP(C521,Orçamento!N:O,2,0)</f>
        <v>Lavatório de louça suspenso (sem coluna) PNE branco - padrão médio - (NBR 15097)</v>
      </c>
      <c r="E521" s="22" t="str">
        <f>VLOOKUP(C521,Orçamento!N:Q,4,0)</f>
        <v>un</v>
      </c>
      <c r="F521" s="19" cm="1">
        <f t="array" ref="F521">SUM(IF(Orçamento!$K$5:$K$5190="",IF(Orçamento!$N$5:$N$5190=$C521,Orçamento!$R$5:$R$5190)))</f>
        <v>14</v>
      </c>
      <c r="G521" s="19">
        <f t="shared" si="8"/>
        <v>140</v>
      </c>
      <c r="H521" s="19" cm="1">
        <f t="array" ref="H521">SUM(IF(Orçamento!$K$5:$K$5190="",IF(Orçamento!$N$5:$N$5190=$C521,Orçamento!$T$5:$T$5190)))</f>
        <v>1960</v>
      </c>
      <c r="K521"/>
    </row>
    <row r="522" spans="2:13" ht="16.5" customHeight="1">
      <c r="B522" s="18">
        <f>IF(_xlfn.IFNA(MATCH($C522&amp;" - Mapa",Orçamento!$J$6:$J$5399,),0)&gt;0,MAX($B$2:B521)+1,0)</f>
        <v>0</v>
      </c>
      <c r="C522" s="18" t="s">
        <v>1462</v>
      </c>
      <c r="D522" s="18" t="str">
        <f>VLOOKUP(C522,Orçamento!N:O,2,0)</f>
        <v>Letra caixa em chapa galvanizada 03x10x30cm com pintura automotiva e fixação de pinos</v>
      </c>
      <c r="E522" s="22" t="str">
        <f>VLOOKUP(C522,Orçamento!N:Q,4,0)</f>
        <v>un</v>
      </c>
      <c r="F522" s="19" cm="1">
        <f t="array" ref="F522">SUM(IF(Orçamento!$K$5:$K$5190="",IF(Orçamento!$N$5:$N$5190=$C522,Orçamento!$R$5:$R$5190)))</f>
        <v>1</v>
      </c>
      <c r="G522" s="19">
        <f t="shared" si="8"/>
        <v>7500</v>
      </c>
      <c r="H522" s="19" cm="1">
        <f t="array" ref="H522">SUM(IF(Orçamento!$K$5:$K$5190="",IF(Orçamento!$N$5:$N$5190=$C522,Orçamento!$T$5:$T$5190)))</f>
        <v>7500</v>
      </c>
      <c r="K522"/>
    </row>
    <row r="523" spans="2:13" ht="16.5" customHeight="1">
      <c r="B523" s="18">
        <f>IF(_xlfn.IFNA(MATCH($C523&amp;" - Mapa",Orçamento!$J$6:$J$5399,),0)&gt;0,MAX($B$2:B522)+1,0)</f>
        <v>0</v>
      </c>
      <c r="C523" s="18" t="s">
        <v>1847</v>
      </c>
      <c r="D523" s="18" t="str">
        <f>VLOOKUP(C523,Orçamento!N:O,2,0)</f>
        <v>Licença de uso de software</v>
      </c>
      <c r="E523" s="22" t="str">
        <f>VLOOKUP(C523,Orçamento!N:Q,4,0)</f>
        <v>mês</v>
      </c>
      <c r="F523" s="19" cm="1">
        <f t="array" ref="F523">SUM(IF(Orçamento!$K$5:$K$5190="",IF(Orçamento!$N$5:$N$5190=$C523,Orçamento!$R$5:$R$5190)))</f>
        <v>14</v>
      </c>
      <c r="G523" s="19">
        <f t="shared" si="8"/>
        <v>45</v>
      </c>
      <c r="H523" s="19" cm="1">
        <f t="array" ref="H523">SUM(IF(Orçamento!$K$5:$K$5190="",IF(Orçamento!$N$5:$N$5190=$C523,Orçamento!$T$5:$T$5190)))</f>
        <v>630</v>
      </c>
      <c r="K523"/>
    </row>
    <row r="524" spans="2:13" ht="16.5" customHeight="1">
      <c r="B524" s="18">
        <f>IF(_xlfn.IFNA(MATCH($C524&amp;" - Mapa",Orçamento!$J$6:$J$5399,),0)&gt;0,MAX($B$2:B523)+1,0)</f>
        <v>0</v>
      </c>
      <c r="C524" s="18" t="s">
        <v>3835</v>
      </c>
      <c r="D524" s="18" t="str">
        <f>VLOOKUP(C524,Orçamento!N:O,2,0)</f>
        <v>Limpeza de caixa d`água</v>
      </c>
      <c r="E524" s="22" t="str">
        <f>VLOOKUP(C524,Orçamento!N:Q,4,0)</f>
        <v>VB</v>
      </c>
      <c r="F524" s="19" cm="1">
        <f t="array" ref="F524">SUM(IF(Orçamento!$K$5:$K$5190="",IF(Orçamento!$N$5:$N$5190=$C524,Orçamento!$R$5:$R$5190)))</f>
        <v>8</v>
      </c>
      <c r="G524" s="19">
        <f t="shared" si="8"/>
        <v>150</v>
      </c>
      <c r="H524" s="19" cm="1">
        <f t="array" ref="H524">SUM(IF(Orçamento!$K$5:$K$5190="",IF(Orçamento!$N$5:$N$5190=$C524,Orçamento!$T$5:$T$5190)))</f>
        <v>1200</v>
      </c>
      <c r="K524"/>
    </row>
    <row r="525" spans="2:13" ht="16.5" customHeight="1">
      <c r="B525" s="18">
        <f>IF(_xlfn.IFNA(MATCH($C525&amp;" - Mapa",Orçamento!$J$6:$J$5399,),0)&gt;0,MAX($B$2:B524)+1,0)</f>
        <v>0</v>
      </c>
      <c r="C525" s="18" t="s">
        <v>1285</v>
      </c>
      <c r="D525" s="18" t="str">
        <f>VLOOKUP(C525,Orçamento!N:O,2,0)</f>
        <v>Limpeza e aplicação de resina em peitoril</v>
      </c>
      <c r="E525" s="22" t="str">
        <f>VLOOKUP(C525,Orçamento!N:Q,4,0)</f>
        <v>un</v>
      </c>
      <c r="F525" s="19" cm="1">
        <f t="array" ref="F525">SUM(IF(Orçamento!$K$5:$K$5190="",IF(Orçamento!$N$5:$N$5190=$C525,Orçamento!$R$5:$R$5190)))</f>
        <v>863</v>
      </c>
      <c r="G525" s="19">
        <f t="shared" si="8"/>
        <v>5</v>
      </c>
      <c r="H525" s="19" cm="1">
        <f t="array" ref="H525">SUM(IF(Orçamento!$K$5:$K$5190="",IF(Orçamento!$N$5:$N$5190=$C525,Orçamento!$T$5:$T$5190)))</f>
        <v>4315</v>
      </c>
      <c r="K525"/>
    </row>
    <row r="526" spans="2:13" ht="16.5" customHeight="1">
      <c r="B526" s="18">
        <f>IF(_xlfn.IFNA(MATCH($C526&amp;" - Mapa",Orçamento!$J$6:$J$5399,),0)&gt;0,MAX($B$2:B525)+1,0)</f>
        <v>0</v>
      </c>
      <c r="C526" s="18" t="s">
        <v>191</v>
      </c>
      <c r="D526" s="18" t="str">
        <f>VLOOKUP(C526,Orçamento!N:O,2,0)</f>
        <v>Limpeza e Desmatamento</v>
      </c>
      <c r="E526" s="22" t="str">
        <f>VLOOKUP(C526,Orçamento!N:Q,4,0)</f>
        <v>VB</v>
      </c>
      <c r="F526" s="19" cm="1">
        <f t="array" ref="F526">SUM(IF(Orçamento!$K$5:$K$5190="",IF(Orçamento!$N$5:$N$5190=$C526,Orçamento!$R$5:$R$5190)))</f>
        <v>1</v>
      </c>
      <c r="G526" s="19">
        <f t="shared" si="8"/>
        <v>10236</v>
      </c>
      <c r="H526" s="19" cm="1">
        <f t="array" ref="H526">SUM(IF(Orçamento!$K$5:$K$5190="",IF(Orçamento!$N$5:$N$5190=$C526,Orçamento!$T$5:$T$5190)))</f>
        <v>10236</v>
      </c>
      <c r="K526"/>
    </row>
    <row r="527" spans="2:13" ht="16.5" customHeight="1">
      <c r="B527" s="18">
        <f>IF(_xlfn.IFNA(MATCH($C527&amp;" - Mapa",Orçamento!$J$6:$J$5399,),0)&gt;0,MAX($B$2:B526)+1,0)</f>
        <v>0</v>
      </c>
      <c r="C527" s="18" t="s">
        <v>1454</v>
      </c>
      <c r="D527" s="18" t="str">
        <f>VLOOKUP(C527,Orçamento!N:O,2,0)</f>
        <v>Limpeza fina de obra apartamento</v>
      </c>
      <c r="E527" s="22" t="str">
        <f>VLOOKUP(C527,Orçamento!N:Q,4,0)</f>
        <v>m²</v>
      </c>
      <c r="F527" s="19" cm="1">
        <f t="array" ref="F527">SUM(IF(Orçamento!$K$5:$K$5190="",IF(Orçamento!$N$5:$N$5190=$C527,Orçamento!$R$5:$R$5190)))</f>
        <v>11794.26</v>
      </c>
      <c r="G527" s="19">
        <f t="shared" si="8"/>
        <v>6.3579999999999997</v>
      </c>
      <c r="H527" s="19" cm="1">
        <f t="array" ref="H527">SUM(IF(Orçamento!$K$5:$K$5190="",IF(Orçamento!$N$5:$N$5190=$C527,Orçamento!$T$5:$T$5190)))</f>
        <v>74987.905079999997</v>
      </c>
      <c r="K527" s="177"/>
    </row>
    <row r="528" spans="2:13" ht="16.5" customHeight="1">
      <c r="B528" s="18">
        <f>IF(_xlfn.IFNA(MATCH($C528&amp;" - Mapa",Orçamento!$J$6:$J$5399,),0)&gt;0,MAX($B$2:B527)+1,0)</f>
        <v>0</v>
      </c>
      <c r="C528" s="18" t="s">
        <v>389</v>
      </c>
      <c r="D528" s="18" t="str">
        <f>VLOOKUP(C528,Orçamento!N:O,2,0)</f>
        <v>Limpeza fina de obra área comum</v>
      </c>
      <c r="E528" s="22" t="str">
        <f>VLOOKUP(C528,Orçamento!N:Q,4,0)</f>
        <v>m²</v>
      </c>
      <c r="F528" s="19" cm="1">
        <f t="array" ref="F528">SUM(IF(Orçamento!$K$5:$K$5190="",IF(Orçamento!$N$5:$N$5190=$C528,Orçamento!$R$5:$R$5190)))</f>
        <v>9244.340000000002</v>
      </c>
      <c r="G528" s="19">
        <f t="shared" si="8"/>
        <v>6.3579999999999988</v>
      </c>
      <c r="H528" s="19" cm="1">
        <f t="array" ref="H528">SUM(IF(Orçamento!$K$5:$K$5190="",IF(Orçamento!$N$5:$N$5190=$C528,Orçamento!$T$5:$T$5190)))</f>
        <v>58775.513720000003</v>
      </c>
      <c r="K528" s="585"/>
    </row>
    <row r="529" spans="2:11" ht="16.5" customHeight="1">
      <c r="B529" s="18">
        <f>IF(_xlfn.IFNA(MATCH($C529&amp;" - Mapa",Orçamento!$J$6:$J$5399,),0)&gt;0,MAX($B$2:B528)+1,0)</f>
        <v>0</v>
      </c>
      <c r="C529" s="18" t="s">
        <v>1450</v>
      </c>
      <c r="D529" s="18" t="str">
        <f>VLOOKUP(C529,Orçamento!N:O,2,0)</f>
        <v>Limpeza grossa de obra apartamento</v>
      </c>
      <c r="E529" s="22" t="str">
        <f>VLOOKUP(C529,Orçamento!N:Q,4,0)</f>
        <v>m²</v>
      </c>
      <c r="F529" s="19" cm="1">
        <f t="array" ref="F529">SUM(IF(Orçamento!$K$5:$K$5190="",IF(Orçamento!$N$5:$N$5190=$C529,Orçamento!$R$5:$R$5190)))</f>
        <v>11794.26</v>
      </c>
      <c r="G529" s="19">
        <f t="shared" si="8"/>
        <v>6.3579999999999997</v>
      </c>
      <c r="H529" s="19" cm="1">
        <f t="array" ref="H529">SUM(IF(Orçamento!$K$5:$K$5190="",IF(Orçamento!$N$5:$N$5190=$C529,Orçamento!$T$5:$T$5190)))</f>
        <v>74987.905079999997</v>
      </c>
      <c r="K529"/>
    </row>
    <row r="530" spans="2:11" ht="16.5" customHeight="1">
      <c r="B530" s="18">
        <f>IF(_xlfn.IFNA(MATCH($C530&amp;" - Mapa",Orçamento!$J$6:$J$5399,),0)&gt;0,MAX($B$2:B529)+1,0)</f>
        <v>0</v>
      </c>
      <c r="C530" s="18" t="s">
        <v>391</v>
      </c>
      <c r="D530" s="18" t="str">
        <f>VLOOKUP(C530,Orçamento!N:O,2,0)</f>
        <v>Limpeza grossa de obra área comum</v>
      </c>
      <c r="E530" s="22" t="str">
        <f>VLOOKUP(C530,Orçamento!N:Q,4,0)</f>
        <v>m²</v>
      </c>
      <c r="F530" s="19" cm="1">
        <f t="array" ref="F530">SUM(IF(Orçamento!$K$5:$K$5190="",IF(Orçamento!$N$5:$N$5190=$C530,Orçamento!$R$5:$R$5190)))</f>
        <v>9244.340000000002</v>
      </c>
      <c r="G530" s="19">
        <f t="shared" si="8"/>
        <v>6.3579999999999988</v>
      </c>
      <c r="H530" s="19" cm="1">
        <f t="array" ref="H530">SUM(IF(Orçamento!$K$5:$K$5190="",IF(Orçamento!$N$5:$N$5190=$C530,Orçamento!$T$5:$T$5190)))</f>
        <v>58775.513720000003</v>
      </c>
      <c r="K530" s="585"/>
    </row>
    <row r="531" spans="2:11" ht="16.5" customHeight="1">
      <c r="B531" s="18">
        <f>IF(_xlfn.IFNA(MATCH($C531&amp;" - Mapa",Orçamento!$J$6:$J$5399,),0)&gt;0,MAX($B$2:B530)+1,0)</f>
        <v>0</v>
      </c>
      <c r="C531" s="18" t="s">
        <v>4180</v>
      </c>
      <c r="D531" s="18" t="str">
        <f>VLOOKUP(C531,Orçamento!N:O,2,0)</f>
        <v>Linha de vida + cabo de aço</v>
      </c>
      <c r="E531" s="22" t="str">
        <f>VLOOKUP(C531,Orçamento!N:Q,4,0)</f>
        <v xml:space="preserve">vb </v>
      </c>
      <c r="F531" s="19" cm="1">
        <f t="array" ref="F531">SUM(IF(Orçamento!$K$5:$K$5190="",IF(Orçamento!$N$5:$N$5190=$C531,Orçamento!$R$5:$R$5190)))</f>
        <v>0</v>
      </c>
      <c r="G531" s="19">
        <f t="shared" si="8"/>
        <v>0</v>
      </c>
      <c r="H531" s="19" cm="1">
        <f t="array" ref="H531">SUM(IF(Orçamento!$K$5:$K$5190="",IF(Orçamento!$N$5:$N$5190=$C531,Orçamento!$T$5:$T$5190)))</f>
        <v>0</v>
      </c>
      <c r="K531"/>
    </row>
    <row r="532" spans="2:11" ht="16.5" customHeight="1">
      <c r="B532" s="18">
        <f>IF(_xlfn.IFNA(MATCH($C532&amp;" - Mapa",Orçamento!$J$6:$J$5399,),0)&gt;0,MAX($B$2:B531)+1,0)</f>
        <v>0</v>
      </c>
      <c r="C532" s="18" t="s">
        <v>165</v>
      </c>
      <c r="D532" s="18" t="str">
        <f>VLOOKUP(C532,Orçamento!N:O,2,0)</f>
        <v>Locação / gabarito</v>
      </c>
      <c r="E532" s="22" t="str">
        <f>VLOOKUP(C532,Orçamento!N:Q,4,0)</f>
        <v>VB</v>
      </c>
      <c r="F532" s="19" cm="1">
        <f t="array" ref="F532">SUM(IF(Orçamento!$K$5:$K$5190="",IF(Orçamento!$N$5:$N$5190=$C532,Orçamento!$R$5:$R$5190)))</f>
        <v>1</v>
      </c>
      <c r="G532" s="19">
        <f t="shared" si="8"/>
        <v>32775.120000000003</v>
      </c>
      <c r="H532" s="19" cm="1">
        <f t="array" ref="H532">SUM(IF(Orçamento!$K$5:$K$5190="",IF(Orçamento!$N$5:$N$5190=$C532,Orçamento!$T$5:$T$5190)))</f>
        <v>32775.120000000003</v>
      </c>
      <c r="K532"/>
    </row>
    <row r="533" spans="2:11" ht="16.5" customHeight="1">
      <c r="B533" s="18">
        <f>IF(_xlfn.IFNA(MATCH($C533&amp;" - Mapa",Orçamento!$J$6:$J$5399,),0)&gt;0,MAX($B$2:B532)+1,0)</f>
        <v>0</v>
      </c>
      <c r="C533" s="18" t="s">
        <v>1611</v>
      </c>
      <c r="D533" s="18" t="str">
        <f>VLOOKUP(C533,Orçamento!N:O,2,0)</f>
        <v>Locação de caçamba para graute</v>
      </c>
      <c r="E533" s="22" t="str">
        <f>VLOOKUP(C533,Orçamento!N:Q,4,0)</f>
        <v>un</v>
      </c>
      <c r="F533" s="19" cm="1">
        <f t="array" ref="F533">SUM(IF(Orçamento!$K$5:$K$5190="",IF(Orçamento!$N$5:$N$5190=$C533,Orçamento!$R$5:$R$5190)))</f>
        <v>0</v>
      </c>
      <c r="G533" s="19">
        <f t="shared" si="8"/>
        <v>0</v>
      </c>
      <c r="H533" s="19" cm="1">
        <f t="array" ref="H533">SUM(IF(Orçamento!$K$5:$K$5190="",IF(Orçamento!$N$5:$N$5190=$C533,Orçamento!$T$5:$T$5190)))</f>
        <v>0</v>
      </c>
      <c r="K533"/>
    </row>
    <row r="534" spans="2:11" ht="16.5" customHeight="1">
      <c r="B534" s="18">
        <f>IF(_xlfn.IFNA(MATCH($C534&amp;" - Mapa",Orçamento!$J$6:$J$5399,),0)&gt;0,MAX($B$2:B533)+1,0)</f>
        <v>0</v>
      </c>
      <c r="C534" s="18" t="s">
        <v>3018</v>
      </c>
      <c r="D534" s="18" t="str">
        <f>VLOOKUP(C534,Orçamento!N:O,2,0)</f>
        <v>Locação de caçamba para retirada de entulho Classe A (conforme CONAMA)</v>
      </c>
      <c r="E534" s="22" t="str">
        <f>VLOOKUP(C534,Orçamento!N:Q,4,0)</f>
        <v>un</v>
      </c>
      <c r="F534" s="19" cm="1">
        <f t="array" ref="F534">SUM(IF(Orçamento!$K$5:$K$5190="",IF(Orçamento!$N$5:$N$5190=$C534,Orçamento!$R$5:$R$5190)))</f>
        <v>290</v>
      </c>
      <c r="G534" s="19">
        <f t="shared" si="8"/>
        <v>480</v>
      </c>
      <c r="H534" s="19" cm="1">
        <f t="array" ref="H534">SUM(IF(Orçamento!$K$5:$K$5190="",IF(Orçamento!$N$5:$N$5190=$C534,Orçamento!$T$5:$T$5190)))</f>
        <v>139200</v>
      </c>
      <c r="K534"/>
    </row>
    <row r="535" spans="2:11" ht="16.5" customHeight="1">
      <c r="B535" s="18">
        <f>IF(_xlfn.IFNA(MATCH($C535&amp;" - Mapa",Orçamento!$J$6:$J$5399,),0)&gt;0,MAX($B$2:B534)+1,0)</f>
        <v>0</v>
      </c>
      <c r="C535" s="18" t="s">
        <v>1831</v>
      </c>
      <c r="D535" s="18" t="str">
        <f>VLOOKUP(C535,Orçamento!N:O,2,0)</f>
        <v>Locação de caçamba para retirada de entulho Classe C (conforme CONAMA)</v>
      </c>
      <c r="E535" s="22" t="str">
        <f>VLOOKUP(C535,Orçamento!N:Q,4,0)</f>
        <v>un</v>
      </c>
      <c r="F535" s="19" cm="1">
        <f t="array" ref="F535">SUM(IF(Orçamento!$K$5:$K$5190="",IF(Orçamento!$N$5:$N$5190=$C535,Orçamento!$R$5:$R$5190)))</f>
        <v>185</v>
      </c>
      <c r="G535" s="19">
        <f t="shared" si="8"/>
        <v>480</v>
      </c>
      <c r="H535" s="19" cm="1">
        <f t="array" ref="H535">SUM(IF(Orçamento!$K$5:$K$5190="",IF(Orçamento!$N$5:$N$5190=$C535,Orçamento!$T$5:$T$5190)))</f>
        <v>88800</v>
      </c>
      <c r="K535" s="177"/>
    </row>
    <row r="536" spans="2:11" ht="16.5" customHeight="1">
      <c r="B536" s="18">
        <f>IF(_xlfn.IFNA(MATCH($C536&amp;" - Mapa",Orçamento!$J$6:$J$5399,),0)&gt;0,MAX($B$2:B535)+1,0)</f>
        <v>0</v>
      </c>
      <c r="C536" s="18" t="s">
        <v>1612</v>
      </c>
      <c r="D536" s="18" t="str">
        <f>VLOOKUP(C536,Orçamento!N:O,2,0)</f>
        <v>Locação de compactador  Tipo Sapo Gasolina - motor 4 tempos - 6,5HP</v>
      </c>
      <c r="E536" s="22" t="str">
        <f>VLOOKUP(C536,Orçamento!N:Q,4,0)</f>
        <v>mês</v>
      </c>
      <c r="F536" s="19" cm="1">
        <f t="array" ref="F536">SUM(IF(Orçamento!$K$5:$K$5190="",IF(Orçamento!$N$5:$N$5190=$C536,Orçamento!$R$5:$R$5190)))</f>
        <v>1</v>
      </c>
      <c r="G536" s="19">
        <f t="shared" si="8"/>
        <v>850</v>
      </c>
      <c r="H536" s="19" cm="1">
        <f t="array" ref="H536">SUM(IF(Orçamento!$K$5:$K$5190="",IF(Orçamento!$N$5:$N$5190=$C536,Orçamento!$T$5:$T$5190)))</f>
        <v>850</v>
      </c>
      <c r="K536"/>
    </row>
    <row r="537" spans="2:11" ht="16.5" customHeight="1">
      <c r="B537" s="18">
        <f>IF(_xlfn.IFNA(MATCH($C537&amp;" - Mapa",Orçamento!$J$6:$J$5399,),0)&gt;0,MAX($B$2:B536)+1,0)</f>
        <v>0</v>
      </c>
      <c r="C537" s="18" t="s">
        <v>1718</v>
      </c>
      <c r="D537" s="18" t="str">
        <f>VLOOKUP(C537,Orçamento!N:O,2,0)</f>
        <v>Locação de container  Almoxarifado</v>
      </c>
      <c r="E537" s="22" t="str">
        <f>VLOOKUP(C537,Orçamento!N:Q,4,0)</f>
        <v>mês</v>
      </c>
      <c r="F537" s="19" cm="1">
        <f t="array" ref="F537">SUM(IF(Orçamento!$K$5:$K$5190="",IF(Orçamento!$N$5:$N$5190=$C537,Orçamento!$R$5:$R$5190)))</f>
        <v>2</v>
      </c>
      <c r="G537" s="19">
        <f t="shared" si="8"/>
        <v>300</v>
      </c>
      <c r="H537" s="19" cm="1">
        <f t="array" ref="H537">SUM(IF(Orçamento!$K$5:$K$5190="",IF(Orçamento!$N$5:$N$5190=$C537,Orçamento!$T$5:$T$5190)))</f>
        <v>600</v>
      </c>
      <c r="K537"/>
    </row>
    <row r="538" spans="2:11" ht="16.5" customHeight="1">
      <c r="B538" s="18">
        <f>IF(_xlfn.IFNA(MATCH($C538&amp;" - Mapa",Orçamento!$J$6:$J$5399,),0)&gt;0,MAX($B$2:B537)+1,0)</f>
        <v>0</v>
      </c>
      <c r="C538" s="18" t="s">
        <v>1719</v>
      </c>
      <c r="D538" s="18" t="str">
        <f>VLOOKUP(C538,Orçamento!N:O,2,0)</f>
        <v>Locação de container  Banho/sanitário</v>
      </c>
      <c r="E538" s="22" t="str">
        <f>VLOOKUP(C538,Orçamento!N:Q,4,0)</f>
        <v>mês</v>
      </c>
      <c r="F538" s="19" cm="1">
        <f t="array" ref="F538">SUM(IF(Orçamento!$K$5:$K$5190="",IF(Orçamento!$N$5:$N$5190=$C538,Orçamento!$R$5:$R$5190)))</f>
        <v>2</v>
      </c>
      <c r="G538" s="19">
        <f t="shared" si="8"/>
        <v>650</v>
      </c>
      <c r="H538" s="19" cm="1">
        <f t="array" ref="H538">SUM(IF(Orçamento!$K$5:$K$5190="",IF(Orçamento!$N$5:$N$5190=$C538,Orçamento!$T$5:$T$5190)))</f>
        <v>1300</v>
      </c>
      <c r="K538"/>
    </row>
    <row r="539" spans="2:11" ht="16.5" customHeight="1">
      <c r="B539" s="18">
        <f>IF(_xlfn.IFNA(MATCH($C539&amp;" - Mapa",Orçamento!$J$6:$J$5399,),0)&gt;0,MAX($B$2:B538)+1,0)</f>
        <v>0</v>
      </c>
      <c r="C539" s="18" t="s">
        <v>1720</v>
      </c>
      <c r="D539" s="18" t="str">
        <f>VLOOKUP(C539,Orçamento!N:O,2,0)</f>
        <v>Locação de container  Escritório revestido com WC</v>
      </c>
      <c r="E539" s="22" t="str">
        <f>VLOOKUP(C539,Orçamento!N:Q,4,0)</f>
        <v>mês</v>
      </c>
      <c r="F539" s="19" cm="1">
        <f t="array" ref="F539">SUM(IF(Orçamento!$K$5:$K$5190="",IF(Orçamento!$N$5:$N$5190=$C539,Orçamento!$R$5:$R$5190)))</f>
        <v>2</v>
      </c>
      <c r="G539" s="19">
        <f t="shared" si="8"/>
        <v>650</v>
      </c>
      <c r="H539" s="19" cm="1">
        <f t="array" ref="H539">SUM(IF(Orçamento!$K$5:$K$5190="",IF(Orçamento!$N$5:$N$5190=$C539,Orçamento!$T$5:$T$5190)))</f>
        <v>1300</v>
      </c>
      <c r="K539"/>
    </row>
    <row r="540" spans="2:11" ht="16.5" customHeight="1">
      <c r="B540" s="18">
        <f>IF(_xlfn.IFNA(MATCH($C540&amp;" - Mapa",Orçamento!$J$6:$J$5399,),0)&gt;0,MAX($B$2:B539)+1,0)</f>
        <v>0</v>
      </c>
      <c r="C540" s="18" t="s">
        <v>1721</v>
      </c>
      <c r="D540" s="18" t="str">
        <f>VLOOKUP(C540,Orçamento!N:O,2,0)</f>
        <v>Locação de container Refeitorio</v>
      </c>
      <c r="E540" s="22" t="str">
        <f>VLOOKUP(C540,Orçamento!N:Q,4,0)</f>
        <v>mês</v>
      </c>
      <c r="F540" s="19" cm="1">
        <f t="array" ref="F540">SUM(IF(Orçamento!$K$5:$K$5190="",IF(Orçamento!$N$5:$N$5190=$C540,Orçamento!$R$5:$R$5190)))</f>
        <v>2</v>
      </c>
      <c r="G540" s="19">
        <f t="shared" si="8"/>
        <v>600</v>
      </c>
      <c r="H540" s="19" cm="1">
        <f t="array" ref="H540">SUM(IF(Orçamento!$K$5:$K$5190="",IF(Orçamento!$N$5:$N$5190=$C540,Orçamento!$T$5:$T$5190)))</f>
        <v>1200</v>
      </c>
      <c r="K540"/>
    </row>
    <row r="541" spans="2:11" ht="16.5" customHeight="1">
      <c r="B541" s="18">
        <f>IF(_xlfn.IFNA(MATCH($C541&amp;" - Mapa",Orçamento!$J$6:$J$5399,),0)&gt;0,MAX($B$2:B540)+1,0)</f>
        <v>0</v>
      </c>
      <c r="C541" s="18" t="s">
        <v>1722</v>
      </c>
      <c r="D541" s="18" t="str">
        <f>VLOOKUP(C541,Orçamento!N:O,2,0)</f>
        <v>Locação de container Vestiário</v>
      </c>
      <c r="E541" s="22" t="str">
        <f>VLOOKUP(C541,Orçamento!N:Q,4,0)</f>
        <v>mês</v>
      </c>
      <c r="F541" s="19" cm="1">
        <f t="array" ref="F541">SUM(IF(Orçamento!$K$5:$K$5190="",IF(Orçamento!$N$5:$N$5190=$C541,Orçamento!$R$5:$R$5190)))</f>
        <v>2</v>
      </c>
      <c r="G541" s="19">
        <f t="shared" si="8"/>
        <v>300</v>
      </c>
      <c r="H541" s="19" cm="1">
        <f t="array" ref="H541">SUM(IF(Orçamento!$K$5:$K$5190="",IF(Orçamento!$N$5:$N$5190=$C541,Orçamento!$T$5:$T$5190)))</f>
        <v>600</v>
      </c>
      <c r="K541"/>
    </row>
    <row r="542" spans="2:11" ht="16.5" customHeight="1">
      <c r="B542" s="18">
        <f>IF(_xlfn.IFNA(MATCH($C542&amp;" - Mapa",Orçamento!$J$6:$J$5399,),0)&gt;0,MAX($B$2:B541)+1,0)</f>
        <v>0</v>
      </c>
      <c r="C542" s="18" t="s">
        <v>4167</v>
      </c>
      <c r="D542" s="18" t="str">
        <f>VLOOKUP(C542,Orçamento!N:O,2,0)</f>
        <v>Locação de cortadora de piso a gasolina - Disco: 350mm (14`) - 4.000 RPM - Motor: 6,5 a 13 HP</v>
      </c>
      <c r="E542" s="22" t="str">
        <f>VLOOKUP(C542,Orçamento!N:Q,4,0)</f>
        <v>mês</v>
      </c>
      <c r="F542" s="19" cm="1">
        <f t="array" ref="F542">SUM(IF(Orçamento!$K$5:$K$5190="",IF(Orçamento!$N$5:$N$5190=$C542,Orçamento!$R$5:$R$5190)))</f>
        <v>2</v>
      </c>
      <c r="G542" s="19">
        <f t="shared" si="8"/>
        <v>2500</v>
      </c>
      <c r="H542" s="19" cm="1">
        <f t="array" ref="H542">SUM(IF(Orçamento!$K$5:$K$5190="",IF(Orçamento!$N$5:$N$5190=$C542,Orçamento!$T$5:$T$5190)))</f>
        <v>5000</v>
      </c>
      <c r="K542"/>
    </row>
    <row r="543" spans="2:11" ht="16.5" customHeight="1">
      <c r="B543" s="18">
        <f>IF(_xlfn.IFNA(MATCH($C543&amp;" - Mapa",Orçamento!$J$6:$J$5399,),0)&gt;0,MAX($B$2:B542)+1,0)</f>
        <v>0</v>
      </c>
      <c r="C543" s="18" t="s">
        <v>2938</v>
      </c>
      <c r="D543" s="18" t="str">
        <f>VLOOKUP(C543,Orçamento!N:O,2,0)</f>
        <v>Locação de escoramento metálico para lajes maciças - Pavimento Térreo - Pé-direito de 1,7 a 3,1m</v>
      </c>
      <c r="E543" s="22" t="str">
        <f>VLOOKUP(C543,Orçamento!N:Q,4,0)</f>
        <v>dia</v>
      </c>
      <c r="F543" s="19" cm="1">
        <f t="array" ref="F543">SUM(IF(Orçamento!$K$5:$K$5190="",IF(Orçamento!$N$5:$N$5190=$C543,Orçamento!$R$5:$R$5190)))</f>
        <v>0.84840000000000004</v>
      </c>
      <c r="G543" s="19">
        <f t="shared" si="8"/>
        <v>600</v>
      </c>
      <c r="H543" s="19" cm="1">
        <f t="array" ref="H543">SUM(IF(Orçamento!$K$5:$K$5190="",IF(Orçamento!$N$5:$N$5190=$C543,Orçamento!$T$5:$T$5190)))</f>
        <v>509.04</v>
      </c>
      <c r="K543"/>
    </row>
    <row r="544" spans="2:11" ht="16.5" customHeight="1">
      <c r="B544" s="18">
        <f>IF(_xlfn.IFNA(MATCH($C544&amp;" - Mapa",Orçamento!$J$6:$J$5399,),0)&gt;0,MAX($B$2:B543)+1,0)</f>
        <v>0</v>
      </c>
      <c r="C544" s="18" t="s">
        <v>1628</v>
      </c>
      <c r="D544" s="18" t="str">
        <f>VLOOKUP(C544,Orçamento!N:O,2,0)</f>
        <v>Locação de Grua (LOCAÇÃO + MANUTENÇÃO PREVENTITA +TRANSFORMADOR + ART E PROJJETO)</v>
      </c>
      <c r="E544" s="22" t="str">
        <f>VLOOKUP(C544,Orçamento!N:Q,4,0)</f>
        <v>mês</v>
      </c>
      <c r="F544" s="19" cm="1">
        <f t="array" ref="F544">SUM(IF(Orçamento!$K$5:$K$5190="",IF(Orçamento!$N$5:$N$5190=$C544,Orçamento!$R$5:$R$5190)))</f>
        <v>7</v>
      </c>
      <c r="G544" s="19">
        <f t="shared" si="8"/>
        <v>40581.414285714287</v>
      </c>
      <c r="H544" s="19" cm="1">
        <f t="array" ref="H544">SUM(IF(Orçamento!$K$5:$K$5190="",IF(Orçamento!$N$5:$N$5190=$C544,Orçamento!$T$5:$T$5190)))</f>
        <v>284069.90000000002</v>
      </c>
      <c r="K544"/>
    </row>
    <row r="545" spans="2:11" ht="16.5" customHeight="1">
      <c r="B545" s="18">
        <f>IF(_xlfn.IFNA(MATCH($C545&amp;" - Mapa",Orçamento!$J$6:$J$5399,),0)&gt;0,MAX($B$2:B544)+1,0)</f>
        <v>0</v>
      </c>
      <c r="C545" s="18" t="s">
        <v>2988</v>
      </c>
      <c r="D545" s="18" t="str">
        <f>VLOOKUP(C545,Orçamento!N:O,2,0)</f>
        <v>Locação de guincho cremalheira   Dupla</v>
      </c>
      <c r="E545" s="22" t="str">
        <f>VLOOKUP(C545,Orçamento!N:Q,4,0)</f>
        <v>mês</v>
      </c>
      <c r="F545" s="19" cm="1">
        <f t="array" ref="F545">SUM(IF(Orçamento!$K$5:$K$5190="",IF(Orçamento!$N$5:$N$5190=$C545,Orçamento!$R$5:$R$5190)))</f>
        <v>0</v>
      </c>
      <c r="G545" s="19">
        <f t="shared" si="8"/>
        <v>0</v>
      </c>
      <c r="H545" s="19" cm="1">
        <f t="array" ref="H545">SUM(IF(Orçamento!$K$5:$K$5190="",IF(Orçamento!$N$5:$N$5190=$C545,Orçamento!$T$5:$T$5190)))</f>
        <v>0</v>
      </c>
      <c r="K545"/>
    </row>
    <row r="546" spans="2:11" ht="16.5" customHeight="1">
      <c r="B546" s="18">
        <f>IF(_xlfn.IFNA(MATCH($C546&amp;" - Mapa",Orçamento!$J$6:$J$5399,),0)&gt;0,MAX($B$2:B545)+1,0)</f>
        <v>0</v>
      </c>
      <c r="C546" s="18" t="s">
        <v>1594</v>
      </c>
      <c r="D546" s="18" t="str">
        <f>VLOOKUP(C546,Orçamento!N:O,2,0)</f>
        <v>Locação de guincho cremalheira   Simples - (Nbr 7022)</v>
      </c>
      <c r="E546" s="22" t="str">
        <f>VLOOKUP(C546,Orçamento!N:Q,4,0)</f>
        <v>mês</v>
      </c>
      <c r="F546" s="19" cm="1">
        <f t="array" ref="F546">SUM(IF(Orçamento!$K$5:$K$5190="",IF(Orçamento!$N$5:$N$5190=$C546,Orçamento!$R$5:$R$5190)))</f>
        <v>8</v>
      </c>
      <c r="G546" s="19">
        <f t="shared" si="8"/>
        <v>12643.75</v>
      </c>
      <c r="H546" s="19" cm="1">
        <f t="array" ref="H546">SUM(IF(Orçamento!$K$5:$K$5190="",IF(Orçamento!$N$5:$N$5190=$C546,Orçamento!$T$5:$T$5190)))</f>
        <v>101150</v>
      </c>
      <c r="K546"/>
    </row>
    <row r="547" spans="2:11" ht="16.5" customHeight="1">
      <c r="B547" s="18">
        <f>IF(_xlfn.IFNA(MATCH($C547&amp;" - Mapa",Orçamento!$J$6:$J$5399,),0)&gt;0,MAX($B$2:B546)+1,0)</f>
        <v>0</v>
      </c>
      <c r="C547" s="18" t="s">
        <v>1835</v>
      </c>
      <c r="D547" s="18" t="str">
        <f>VLOOKUP(C547,Orçamento!N:O,2,0)</f>
        <v>Locação de impressora multifuncional</v>
      </c>
      <c r="E547" s="22" t="str">
        <f>VLOOKUP(C547,Orçamento!N:Q,4,0)</f>
        <v>mês</v>
      </c>
      <c r="F547" s="19" cm="1">
        <f t="array" ref="F547">SUM(IF(Orçamento!$K$5:$K$5190="",IF(Orçamento!$N$5:$N$5190=$C547,Orçamento!$R$5:$R$5190)))</f>
        <v>14</v>
      </c>
      <c r="G547" s="19">
        <f t="shared" si="8"/>
        <v>210</v>
      </c>
      <c r="H547" s="19" cm="1">
        <f t="array" ref="H547">SUM(IF(Orçamento!$K$5:$K$5190="",IF(Orçamento!$N$5:$N$5190=$C547,Orçamento!$T$5:$T$5190)))</f>
        <v>2940</v>
      </c>
      <c r="K547"/>
    </row>
    <row r="548" spans="2:11" ht="16.5" customHeight="1">
      <c r="B548" s="18">
        <f>IF(_xlfn.IFNA(MATCH($C548&amp;" - Mapa",Orçamento!$J$6:$J$5399,),0)&gt;0,MAX($B$2:B547)+1,0)</f>
        <v>0</v>
      </c>
      <c r="C548" s="18" t="s">
        <v>2969</v>
      </c>
      <c r="D548" s="18" t="str">
        <f>VLOOKUP(C548,Orçamento!N:O,2,0)</f>
        <v>Locação de mini carregadeira - com capacidade 1.0ton - caçamba 0,55m³ Com Operador (ou empilhadeira)</v>
      </c>
      <c r="E548" s="22" t="str">
        <f>VLOOKUP(C548,Orçamento!N:Q,4,0)</f>
        <v>mês</v>
      </c>
      <c r="F548" s="19" cm="1">
        <f t="array" ref="F548">SUM(IF(Orçamento!$K$5:$K$5190="",IF(Orçamento!$N$5:$N$5190=$C548,Orçamento!$R$5:$R$5190)))</f>
        <v>0</v>
      </c>
      <c r="G548" s="19">
        <f t="shared" si="8"/>
        <v>0</v>
      </c>
      <c r="H548" s="19" cm="1">
        <f t="array" ref="H548">SUM(IF(Orçamento!$K$5:$K$5190="",IF(Orçamento!$N$5:$N$5190=$C548,Orçamento!$T$5:$T$5190)))</f>
        <v>0</v>
      </c>
      <c r="K548"/>
    </row>
    <row r="549" spans="2:11" ht="16.5" customHeight="1">
      <c r="B549" s="18">
        <f>IF(_xlfn.IFNA(MATCH($C549&amp;" - Mapa",Orçamento!$J$6:$J$5399,),0)&gt;0,MAX($B$2:B548)+1,0)</f>
        <v>0</v>
      </c>
      <c r="C549" s="18" t="s">
        <v>1616</v>
      </c>
      <c r="D549" s="18" t="str">
        <f>VLOOKUP(C549,Orçamento!N:O,2,0)</f>
        <v>Locação de Mini grua Caraga de ponta 500kg</v>
      </c>
      <c r="E549" s="22" t="str">
        <f>VLOOKUP(C549,Orçamento!N:Q,4,0)</f>
        <v>mês</v>
      </c>
      <c r="F549" s="19" cm="1">
        <f t="array" ref="F549">SUM(IF(Orçamento!$K$5:$K$5190="",IF(Orçamento!$N$5:$N$5190=$C549,Orçamento!$R$5:$R$5190)))</f>
        <v>0</v>
      </c>
      <c r="G549" s="19">
        <f t="shared" si="8"/>
        <v>0</v>
      </c>
      <c r="H549" s="19" cm="1">
        <f t="array" ref="H549">SUM(IF(Orçamento!$K$5:$K$5190="",IF(Orçamento!$N$5:$N$5190=$C549,Orçamento!$T$5:$T$5190)))</f>
        <v>0</v>
      </c>
      <c r="K549"/>
    </row>
    <row r="550" spans="2:11" ht="16.5" customHeight="1">
      <c r="B550" s="18">
        <f>IF(_xlfn.IFNA(MATCH($C550&amp;" - Mapa",Orçamento!$J$6:$J$5399,),0)&gt;0,MAX($B$2:B549)+1,0)</f>
        <v>0</v>
      </c>
      <c r="C550" s="18" t="s">
        <v>2971</v>
      </c>
      <c r="D550" s="18" t="str">
        <f>VLOOKUP(C550,Orçamento!N:O,2,0)</f>
        <v>Locação de mini-grua (LOCAÇÃO + MANUTENÇÃO PREVENTITA +TRANSFORMADOR + ART E PROJJETO)</v>
      </c>
      <c r="E550" s="22" t="str">
        <f>VLOOKUP(C550,Orçamento!N:Q,4,0)</f>
        <v>mês</v>
      </c>
      <c r="F550" s="19" cm="1">
        <f t="array" ref="F550">SUM(IF(Orçamento!$K$5:$K$5190="",IF(Orçamento!$N$5:$N$5190=$C550,Orçamento!$R$5:$R$5190)))</f>
        <v>0</v>
      </c>
      <c r="G550" s="19">
        <f t="shared" si="8"/>
        <v>0</v>
      </c>
      <c r="H550" s="19" cm="1">
        <f t="array" ref="H550">SUM(IF(Orçamento!$K$5:$K$5190="",IF(Orçamento!$N$5:$N$5190=$C550,Orçamento!$T$5:$T$5190)))</f>
        <v>0</v>
      </c>
      <c r="K550"/>
    </row>
    <row r="551" spans="2:11" ht="16.5" customHeight="1">
      <c r="B551" s="18">
        <f>IF(_xlfn.IFNA(MATCH($C551&amp;" - Mapa",Orçamento!$J$6:$J$5399,),0)&gt;0,MAX($B$2:B550)+1,0)</f>
        <v>0</v>
      </c>
      <c r="C551" s="18" t="s">
        <v>4183</v>
      </c>
      <c r="D551" s="18" t="str">
        <f>VLOOKUP(C551,Orçamento!N:O,2,0)</f>
        <v>Locação de PC (Com operador)</v>
      </c>
      <c r="E551" s="22" t="str">
        <f>VLOOKUP(C551,Orçamento!N:Q,4,0)</f>
        <v>mês</v>
      </c>
      <c r="F551" s="19" cm="1">
        <f t="array" ref="F551">SUM(IF(Orçamento!$K$5:$K$5190="",IF(Orçamento!$N$5:$N$5190=$C551,Orçamento!$R$5:$R$5190)))</f>
        <v>0</v>
      </c>
      <c r="G551" s="19">
        <f t="shared" si="8"/>
        <v>0</v>
      </c>
      <c r="H551" s="19" cm="1">
        <f t="array" ref="H551">SUM(IF(Orçamento!$K$5:$K$5190="",IF(Orçamento!$N$5:$N$5190=$C551,Orçamento!$T$5:$T$5190)))</f>
        <v>0</v>
      </c>
      <c r="K551"/>
    </row>
    <row r="552" spans="2:11" ht="16.5" customHeight="1">
      <c r="B552" s="18">
        <f>IF(_xlfn.IFNA(MATCH($C552&amp;" - Mapa",Orçamento!$J$6:$J$5399,),0)&gt;0,MAX($B$2:B551)+1,0)</f>
        <v>0</v>
      </c>
      <c r="C552" s="18" t="s">
        <v>499</v>
      </c>
      <c r="D552" s="18" t="str">
        <f>VLOOKUP(C552,Orçamento!N:O,2,0)</f>
        <v>Locação de PC 8T - com operador</v>
      </c>
      <c r="E552" s="22" t="str">
        <f>VLOOKUP(C552,Orçamento!N:Q,4,0)</f>
        <v>dia</v>
      </c>
      <c r="F552" s="19" cm="1">
        <f t="array" ref="F552">SUM(IF(Orçamento!$K$5:$K$5190="",IF(Orçamento!$N$5:$N$5190=$C552,Orçamento!$R$5:$R$5190)))</f>
        <v>57.155999999999999</v>
      </c>
      <c r="G552" s="19">
        <f t="shared" si="8"/>
        <v>1500</v>
      </c>
      <c r="H552" s="19" cm="1">
        <f t="array" ref="H552">SUM(IF(Orçamento!$K$5:$K$5190="",IF(Orçamento!$N$5:$N$5190=$C552,Orçamento!$T$5:$T$5190)))</f>
        <v>85734</v>
      </c>
      <c r="K552"/>
    </row>
    <row r="553" spans="2:11" ht="16.5" customHeight="1">
      <c r="B553" s="18">
        <f>IF(_xlfn.IFNA(MATCH($C553&amp;" - Mapa",Orçamento!$J$6:$J$5399,),0)&gt;0,MAX($B$2:B552)+1,0)</f>
        <v>0</v>
      </c>
      <c r="C553" s="23" t="s">
        <v>1739</v>
      </c>
      <c r="D553" s="18" t="str">
        <f>VLOOKUP(C553,Orçamento!N:O,2,0)</f>
        <v>Locação Rádio comunicador GRUA</v>
      </c>
      <c r="E553" s="22" t="str">
        <f>VLOOKUP(C553,Orçamento!N:Q,4,0)</f>
        <v>un</v>
      </c>
      <c r="F553" s="19" cm="1">
        <f t="array" ref="F553">SUM(IF(Orçamento!$K$5:$K$5190="",IF(Orçamento!$N$5:$N$5190=$C553,Orçamento!$R$5:$R$5190)))</f>
        <v>21</v>
      </c>
      <c r="G553" s="19">
        <f t="shared" si="8"/>
        <v>80</v>
      </c>
      <c r="H553" s="19" cm="1">
        <f t="array" ref="H553">SUM(IF(Orçamento!$K$5:$K$5190="",IF(Orçamento!$N$5:$N$5190=$C553,Orçamento!$T$5:$T$5190)))</f>
        <v>1680</v>
      </c>
    </row>
    <row r="554" spans="2:11" ht="16.5" customHeight="1">
      <c r="B554" s="18">
        <f>IF(_xlfn.IFNA(MATCH($C554&amp;" - Mapa",Orçamento!$J$6:$J$5399,),0)&gt;0,MAX($B$2:B553)+1,0)</f>
        <v>0</v>
      </c>
      <c r="C554" s="18" t="s">
        <v>2931</v>
      </c>
      <c r="D554" s="18" t="str">
        <f>VLOOKUP(C554,Orçamento!N:O,2,0)</f>
        <v>Lona preta 200 microns - 100x4,00m (80kg)</v>
      </c>
      <c r="E554" s="22" t="str">
        <f>VLOOKUP(C554,Orçamento!N:Q,4,0)</f>
        <v>rl</v>
      </c>
      <c r="F554" s="19" cm="1">
        <f t="array" ref="F554">SUM(IF(Orçamento!$K$5:$K$5190="",IF(Orçamento!$N$5:$N$5190=$C554,Orçamento!$R$5:$R$5190)))</f>
        <v>4.3680199999999996</v>
      </c>
      <c r="G554" s="19">
        <f t="shared" si="8"/>
        <v>550</v>
      </c>
      <c r="H554" s="19" cm="1">
        <f t="array" ref="H554">SUM(IF(Orçamento!$K$5:$K$5190="",IF(Orçamento!$N$5:$N$5190=$C554,Orçamento!$T$5:$T$5190)))</f>
        <v>2402.4109999999996</v>
      </c>
      <c r="K554"/>
    </row>
    <row r="555" spans="2:11" ht="16.5" customHeight="1">
      <c r="B555" s="18">
        <f>IF(_xlfn.IFNA(MATCH($C555&amp;" - Mapa",Orçamento!$J$6:$J$5399,),0)&gt;0,MAX($B$2:B554)+1,0)</f>
        <v>0</v>
      </c>
      <c r="C555" s="18" t="s">
        <v>298</v>
      </c>
      <c r="D555" s="18" t="str">
        <f>VLOOKUP(C555,Orçamento!N:O,2,0)</f>
        <v>Lona preta 50 microns - 100x4,00m (20kg)</v>
      </c>
      <c r="E555" s="22" t="str">
        <f>VLOOKUP(C555,Orçamento!N:Q,4,0)</f>
        <v>rl</v>
      </c>
      <c r="F555" s="19" cm="1">
        <f t="array" ref="F555">SUM(IF(Orçamento!$K$5:$K$5190="",IF(Orçamento!$N$5:$N$5190=$C555,Orçamento!$R$5:$R$5190)))</f>
        <v>9.9299999999999999E-2</v>
      </c>
      <c r="G555" s="19">
        <f t="shared" si="8"/>
        <v>250</v>
      </c>
      <c r="H555" s="19" cm="1">
        <f t="array" ref="H555">SUM(IF(Orçamento!$K$5:$K$5190="",IF(Orçamento!$N$5:$N$5190=$C555,Orçamento!$T$5:$T$5190)))</f>
        <v>24.824999999999999</v>
      </c>
      <c r="K555"/>
    </row>
    <row r="556" spans="2:11" ht="16.5" customHeight="1">
      <c r="B556" s="18">
        <f>IF(_xlfn.IFNA(MATCH($C556&amp;" - Mapa",Orçamento!$J$6:$J$5399,),0)&gt;0,MAX($B$2:B555)+1,0)</f>
        <v>0</v>
      </c>
      <c r="C556" s="18" t="s">
        <v>3883</v>
      </c>
      <c r="D556" s="18" t="str">
        <f>VLOOKUP(C556,Orçamento!N:O,2,0)</f>
        <v>Luminária Balizador com efeito Arandela, contato cor preta</v>
      </c>
      <c r="E556" s="22" t="str">
        <f>VLOOKUP(C556,Orçamento!N:Q,4,0)</f>
        <v>un</v>
      </c>
      <c r="F556" s="19" cm="1">
        <f t="array" ref="F556">SUM(IF(Orçamento!$K$5:$K$5190="",IF(Orçamento!$N$5:$N$5190=$C556,Orçamento!$R$5:$R$5190)))</f>
        <v>31</v>
      </c>
      <c r="G556" s="19">
        <f t="shared" si="8"/>
        <v>105.98</v>
      </c>
      <c r="H556" s="19" cm="1">
        <f t="array" ref="H556">SUM(IF(Orçamento!$K$5:$K$5190="",IF(Orçamento!$N$5:$N$5190=$C556,Orçamento!$T$5:$T$5190)))</f>
        <v>3285.38</v>
      </c>
      <c r="K556"/>
    </row>
    <row r="557" spans="2:11" ht="16.5" customHeight="1">
      <c r="B557" s="18">
        <f>IF(_xlfn.IFNA(MATCH($C557&amp;" - Mapa",Orçamento!$J$6:$J$5399,),0)&gt;0,MAX($B$2:B556)+1,0)</f>
        <v>0</v>
      </c>
      <c r="C557" s="18" t="s">
        <v>1256</v>
      </c>
      <c r="D557" s="18" t="str">
        <f>VLOOKUP(C557,Orçamento!N:O,2,0)</f>
        <v>Luminária com corpo e grade de proteção - luz de obstáculo - (NBR 60598)</v>
      </c>
      <c r="E557" s="22" t="str">
        <f>VLOOKUP(C557,Orçamento!N:Q,4,0)</f>
        <v>un</v>
      </c>
      <c r="F557" s="19" cm="1">
        <f t="array" ref="F557">SUM(IF(Orçamento!$K$5:$K$5190="",IF(Orçamento!$N$5:$N$5190=$C557,Orçamento!$R$5:$R$5190)))</f>
        <v>2</v>
      </c>
      <c r="G557" s="19">
        <f t="shared" si="8"/>
        <v>600</v>
      </c>
      <c r="H557" s="19" cm="1">
        <f t="array" ref="H557">SUM(IF(Orçamento!$K$5:$K$5190="",IF(Orçamento!$N$5:$N$5190=$C557,Orçamento!$T$5:$T$5190)))</f>
        <v>1200</v>
      </c>
      <c r="K557"/>
    </row>
    <row r="558" spans="2:11" ht="16.5" customHeight="1">
      <c r="B558" s="18">
        <f>IF(_xlfn.IFNA(MATCH($C558&amp;" - Mapa",Orçamento!$J$6:$J$5399,),0)&gt;0,MAX($B$2:B557)+1,0)</f>
        <v>0</v>
      </c>
      <c r="C558" s="18" t="s">
        <v>1723</v>
      </c>
      <c r="D558" s="18" t="str">
        <f>VLOOKUP(C558,Orçamento!N:O,2,0)</f>
        <v xml:space="preserve">Madeiras diversas para uso no canteiro - (setor orçamento) </v>
      </c>
      <c r="E558" s="22" t="str">
        <f>VLOOKUP(C558,Orçamento!N:Q,4,0)</f>
        <v>vb</v>
      </c>
      <c r="F558" s="19" cm="1">
        <f t="array" ref="F558">SUM(IF(Orçamento!$K$5:$K$5190="",IF(Orçamento!$N$5:$N$5190=$C558,Orçamento!$R$5:$R$5190)))</f>
        <v>6.3000000000000016</v>
      </c>
      <c r="G558" s="19">
        <f t="shared" si="8"/>
        <v>1000</v>
      </c>
      <c r="H558" s="19" cm="1">
        <f t="array" ref="H558">SUM(IF(Orçamento!$K$5:$K$5190="",IF(Orçamento!$N$5:$N$5190=$C558,Orçamento!$T$5:$T$5190)))</f>
        <v>6300.0000000000018</v>
      </c>
      <c r="K558"/>
    </row>
    <row r="559" spans="2:11" ht="16.5" customHeight="1">
      <c r="B559" s="18">
        <f>IF(_xlfn.IFNA(MATCH($C559&amp;" - Mapa",Orçamento!$J$6:$J$5399,),0)&gt;0,MAX($B$2:B558)+1,0)</f>
        <v>0</v>
      </c>
      <c r="C559" s="18" t="s">
        <v>1590</v>
      </c>
      <c r="D559" s="18" t="str">
        <f>VLOOKUP(C559,Orçamento!N:O,2,0)</f>
        <v xml:space="preserve">Mangueira chata para bomba submersa 2" </v>
      </c>
      <c r="E559" s="22" t="str">
        <f>VLOOKUP(C559,Orçamento!N:Q,4,0)</f>
        <v>m</v>
      </c>
      <c r="F559" s="19" cm="1">
        <f t="array" ref="F559">SUM(IF(Orçamento!$K$5:$K$5190="",IF(Orçamento!$N$5:$N$5190=$C559,Orçamento!$R$5:$R$5190)))</f>
        <v>50</v>
      </c>
      <c r="G559" s="19">
        <f t="shared" si="8"/>
        <v>18</v>
      </c>
      <c r="H559" s="19" cm="1">
        <f t="array" ref="H559">SUM(IF(Orçamento!$K$5:$K$5190="",IF(Orçamento!$N$5:$N$5190=$C559,Orçamento!$T$5:$T$5190)))</f>
        <v>900</v>
      </c>
      <c r="K559"/>
    </row>
    <row r="560" spans="2:11" ht="16.5" customHeight="1">
      <c r="B560" s="18">
        <f>IF(_xlfn.IFNA(MATCH($C560&amp;" - Mapa",Orçamento!$J$6:$J$5399,),0)&gt;0,MAX($B$2:B559)+1,0)</f>
        <v>0</v>
      </c>
      <c r="C560" s="18" t="s">
        <v>566</v>
      </c>
      <c r="D560" s="18" t="str">
        <f>VLOOKUP(C560,Orçamento!N:O,2,0)</f>
        <v>Mangueira de incêndio tipo 1 Ø40mm – 30m de comprimento - (NBR 11861)</v>
      </c>
      <c r="E560" s="22" t="str">
        <f>VLOOKUP(C560,Orçamento!N:Q,4,0)</f>
        <v>un</v>
      </c>
      <c r="F560" s="19" cm="1">
        <f t="array" ref="F560">SUM(IF(Orçamento!$K$5:$K$5190="",IF(Orçamento!$N$5:$N$5190=$C560,Orçamento!$R$5:$R$5190)))</f>
        <v>56</v>
      </c>
      <c r="G560" s="19">
        <f t="shared" si="8"/>
        <v>750</v>
      </c>
      <c r="H560" s="19" cm="1">
        <f t="array" ref="H560">SUM(IF(Orçamento!$K$5:$K$5190="",IF(Orçamento!$N$5:$N$5190=$C560,Orçamento!$T$5:$T$5190)))</f>
        <v>42000</v>
      </c>
      <c r="K560"/>
    </row>
    <row r="561" spans="2:13" ht="16.5" customHeight="1">
      <c r="B561" s="18">
        <f>IF(_xlfn.IFNA(MATCH($C561&amp;" - Mapa",Orçamento!$J$6:$J$5399,),0)&gt;0,MAX($B$2:B560)+1,0)</f>
        <v>0</v>
      </c>
      <c r="C561" s="18" t="s">
        <v>952</v>
      </c>
      <c r="D561" s="18" t="str">
        <f>VLOOKUP(C561,Orçamento!N:O,2,0)</f>
        <v>Manta asfáltica SBS, 4mm Tipo III - 01x10m - (NBR 9952)</v>
      </c>
      <c r="E561" s="22" t="str">
        <f>VLOOKUP(C561,Orçamento!N:Q,4,0)</f>
        <v>rl</v>
      </c>
      <c r="F561" s="19" cm="1">
        <f t="array" ref="F561">SUM(IF(Orçamento!$K$5:$K$5190="",IF(Orçamento!$N$5:$N$5190=$C561,Orçamento!$R$5:$R$5190)))</f>
        <v>78.414594999999991</v>
      </c>
      <c r="G561" s="19">
        <f t="shared" si="8"/>
        <v>340</v>
      </c>
      <c r="H561" s="19" cm="1">
        <f t="array" ref="H561">SUM(IF(Orçamento!$K$5:$K$5190="",IF(Orçamento!$N$5:$N$5190=$C561,Orçamento!$T$5:$T$5190)))</f>
        <v>26660.962299999999</v>
      </c>
      <c r="K561"/>
    </row>
    <row r="562" spans="2:13" ht="16.5" customHeight="1">
      <c r="B562" s="18">
        <f>IF(_xlfn.IFNA(MATCH($C562&amp;" - Mapa",Orçamento!$J$6:$J$5399,),0)&gt;0,MAX($B$2:B561)+1,0)</f>
        <v>0</v>
      </c>
      <c r="C562" s="18" t="s">
        <v>3982</v>
      </c>
      <c r="D562" s="18" t="str">
        <f>VLOOKUP(C562,Orçamento!N:O,2,0)</f>
        <v>Manta asfáltica SBS, 4mm Tipo III - com acabamento em ardósia - 01x10m (NBR 9952)</v>
      </c>
      <c r="E562" s="22" t="str">
        <f>VLOOKUP(C562,Orçamento!N:Q,4,0)</f>
        <v>rl</v>
      </c>
      <c r="F562" s="19" cm="1">
        <f t="array" ref="F562">SUM(IF(Orçamento!$K$5:$K$5190="",IF(Orçamento!$N$5:$N$5190=$C562,Orçamento!$R$5:$R$5190)))</f>
        <v>8.2970000000000006</v>
      </c>
      <c r="G562" s="19">
        <f t="shared" si="8"/>
        <v>325</v>
      </c>
      <c r="H562" s="19" cm="1">
        <f t="array" ref="H562">SUM(IF(Orçamento!$K$5:$K$5190="",IF(Orçamento!$N$5:$N$5190=$C562,Orçamento!$T$5:$T$5190)))</f>
        <v>2696.5250000000001</v>
      </c>
      <c r="K562"/>
    </row>
    <row r="563" spans="2:13" ht="16.5" customHeight="1">
      <c r="B563" s="18">
        <f>IF(_xlfn.IFNA(MATCH($C563&amp;" - Mapa",Orçamento!$J$6:$J$5399,),0)&gt;0,MAX($B$2:B562)+1,0)</f>
        <v>0</v>
      </c>
      <c r="C563" s="18" t="s">
        <v>1021</v>
      </c>
      <c r="D563" s="18" t="str">
        <f>VLOOKUP(C563,Orçamento!N:O,2,0)</f>
        <v>Manta asfáltica SBS, 4mm Tipo IV - 01x10m - (NBR 9952)</v>
      </c>
      <c r="E563" s="22" t="str">
        <f>VLOOKUP(C563,Orçamento!N:Q,4,0)</f>
        <v>rl</v>
      </c>
      <c r="F563" s="19" cm="1">
        <f t="array" ref="F563">SUM(IF(Orçamento!$K$5:$K$5190="",IF(Orçamento!$N$5:$N$5190=$C563,Orçamento!$R$5:$R$5190)))</f>
        <v>167.9391</v>
      </c>
      <c r="G563" s="19">
        <f t="shared" si="8"/>
        <v>542</v>
      </c>
      <c r="H563" s="19" cm="1">
        <f t="array" ref="H563">SUM(IF(Orçamento!$K$5:$K$5190="",IF(Orçamento!$N$5:$N$5190=$C563,Orçamento!$T$5:$T$5190)))</f>
        <v>91022.992199999993</v>
      </c>
      <c r="K563"/>
    </row>
    <row r="564" spans="2:13" ht="16.5" customHeight="1">
      <c r="B564" s="18">
        <f>IF(_xlfn.IFNA(MATCH($C564&amp;" - Mapa",Orçamento!$J$6:$J$5399,),0)&gt;0,MAX($B$2:B563)+1,0)</f>
        <v>0</v>
      </c>
      <c r="C564" s="18" t="s">
        <v>3988</v>
      </c>
      <c r="D564" s="18" t="str">
        <f>VLOOKUP(C564,Orçamento!N:O,2,0)</f>
        <v>Manta de polietileno expandido 2mm para piso laminado - NBR 14833</v>
      </c>
      <c r="E564" s="22" t="str">
        <f>VLOOKUP(C564,Orçamento!N:Q,4,0)</f>
        <v>m²</v>
      </c>
      <c r="F564" s="19" cm="1">
        <f t="array" ref="F564">SUM(IF(Orçamento!$K$5:$K$5190="",IF(Orçamento!$N$5:$N$5190=$C564,Orçamento!$R$5:$R$5190)))</f>
        <v>5073.3320000000003</v>
      </c>
      <c r="G564" s="19">
        <f t="shared" si="8"/>
        <v>2.2818999999999998</v>
      </c>
      <c r="H564" s="19" cm="1">
        <f t="array" ref="H564">SUM(IF(Orçamento!$K$5:$K$5190="",IF(Orçamento!$N$5:$N$5190=$C564,Orçamento!$T$5:$T$5190)))</f>
        <v>11576.8362908</v>
      </c>
      <c r="K564"/>
    </row>
    <row r="565" spans="2:13" ht="16.5" customHeight="1">
      <c r="B565" s="18">
        <f>IF(_xlfn.IFNA(MATCH($C565&amp;" - Mapa",Orçamento!$J$6:$J$5399,),0)&gt;0,MAX($B$2:B564)+1,0)</f>
        <v>0</v>
      </c>
      <c r="C565" s="18" t="s">
        <v>2857</v>
      </c>
      <c r="D565" s="18" t="str">
        <f>VLOOKUP(C565,Orçamento!N:O,2,0)</f>
        <v>Manta filtrante geotêxtil não tecido, gramatura 130g/m² - Rolo de 100m</v>
      </c>
      <c r="E565" s="22" t="str">
        <f>VLOOKUP(C565,Orçamento!N:Q,4,0)</f>
        <v>m²</v>
      </c>
      <c r="F565" s="19" cm="1">
        <f t="array" ref="F565">SUM(IF(Orçamento!$K$5:$K$5190="",IF(Orçamento!$N$5:$N$5190=$C565,Orçamento!$R$5:$R$5190)))</f>
        <v>990.60454999999979</v>
      </c>
      <c r="G565" s="19">
        <f t="shared" si="8"/>
        <v>3.800000000000002</v>
      </c>
      <c r="H565" s="19" cm="1">
        <f t="array" ref="H565">SUM(IF(Orçamento!$K$5:$K$5190="",IF(Orçamento!$N$5:$N$5190=$C565,Orçamento!$T$5:$T$5190)))</f>
        <v>3764.2972900000013</v>
      </c>
      <c r="K565"/>
    </row>
    <row r="566" spans="2:13" ht="16.5" customHeight="1">
      <c r="B566" s="18">
        <f>IF(_xlfn.IFNA(MATCH($C566&amp;" - Mapa",Orçamento!$J$6:$J$5399,),0)&gt;0,MAX($B$2:B565)+1,0)</f>
        <v>0</v>
      </c>
      <c r="C566" s="18" t="s">
        <v>1802</v>
      </c>
      <c r="D566" s="18" t="str">
        <f>VLOOKUP(C566,Orçamento!N:O,2,0)</f>
        <v>Manutenção de Catraca</v>
      </c>
      <c r="E566" s="22" t="str">
        <f>VLOOKUP(C566,Orçamento!N:Q,4,0)</f>
        <v>mês</v>
      </c>
      <c r="F566" s="19" cm="1">
        <f t="array" ref="F566">SUM(IF(Orçamento!$K$5:$K$5190="",IF(Orçamento!$N$5:$N$5190=$C566,Orçamento!$R$5:$R$5190)))</f>
        <v>14</v>
      </c>
      <c r="G566" s="19">
        <f t="shared" si="8"/>
        <v>1250</v>
      </c>
      <c r="H566" s="19" cm="1">
        <f t="array" ref="H566">SUM(IF(Orçamento!$K$5:$K$5190="",IF(Orçamento!$N$5:$N$5190=$C566,Orçamento!$T$5:$T$5190)))</f>
        <v>17500</v>
      </c>
      <c r="K566" s="585"/>
      <c r="M566" s="21"/>
    </row>
    <row r="567" spans="2:13" ht="16.5" customHeight="1">
      <c r="B567" s="18">
        <f>IF(_xlfn.IFNA(MATCH($C567&amp;" - Mapa",Orçamento!$J$6:$J$5399,),0)&gt;0,MAX($B$2:B566)+1,0)</f>
        <v>0</v>
      </c>
      <c r="C567" s="18" t="s">
        <v>2973</v>
      </c>
      <c r="D567" s="18" t="str">
        <f>VLOOKUP(C567,Orçamento!N:O,2,0)</f>
        <v>Manutenção de equipamentos - (setor orçamento) Manutenção De Equipamentos - (Setor Orçamento)</v>
      </c>
      <c r="E567" s="22" t="str">
        <f>VLOOKUP(C567,Orçamento!N:Q,4,0)</f>
        <v>vb</v>
      </c>
      <c r="F567" s="19" cm="1">
        <f t="array" ref="F567">SUM(IF(Orçamento!$K$5:$K$5190="",IF(Orçamento!$N$5:$N$5190=$C567,Orçamento!$R$5:$R$5190)))</f>
        <v>5.6000000000000005</v>
      </c>
      <c r="G567" s="19">
        <f t="shared" si="8"/>
        <v>1000.0000000000001</v>
      </c>
      <c r="H567" s="19" cm="1">
        <f t="array" ref="H567">SUM(IF(Orçamento!$K$5:$K$5190="",IF(Orçamento!$N$5:$N$5190=$C567,Orçamento!$T$5:$T$5190)))</f>
        <v>5600.0000000000009</v>
      </c>
      <c r="K567"/>
    </row>
    <row r="568" spans="2:13" ht="16.5" customHeight="1">
      <c r="B568" s="18">
        <f>IF(_xlfn.IFNA(MATCH($C568&amp;" - Mapa",Orçamento!$J$6:$J$5399,),0)&gt;0,MAX($B$2:B567)+1,0)</f>
        <v>0</v>
      </c>
      <c r="C568" s="18" t="s">
        <v>1514</v>
      </c>
      <c r="D568" s="18" t="str">
        <f>VLOOKUP(C568,Orçamento!N:O,2,0)</f>
        <v>Mão de Obra para Instalação de Equipamentos da Piscina</v>
      </c>
      <c r="E568" s="22" t="str">
        <f>VLOOKUP(C568,Orçamento!N:Q,4,0)</f>
        <v>VB</v>
      </c>
      <c r="F568" s="19" cm="1">
        <f t="array" ref="F568">SUM(IF(Orçamento!$K$5:$K$5190="",IF(Orçamento!$N$5:$N$5190=$C568,Orçamento!$R$5:$R$5190)))</f>
        <v>1</v>
      </c>
      <c r="G568" s="19">
        <f t="shared" si="8"/>
        <v>12500</v>
      </c>
      <c r="H568" s="19" cm="1">
        <f t="array" ref="H568">SUM(IF(Orçamento!$K$5:$K$5190="",IF(Orçamento!$N$5:$N$5190=$C568,Orçamento!$T$5:$T$5190)))</f>
        <v>12500</v>
      </c>
      <c r="K568"/>
    </row>
    <row r="569" spans="2:13" ht="16.5" customHeight="1">
      <c r="B569" s="18">
        <f>IF(_xlfn.IFNA(MATCH($C569&amp;" - Mapa",Orçamento!$J$6:$J$5399,),0)&gt;0,MAX($B$2:B568)+1,0)</f>
        <v>0</v>
      </c>
      <c r="C569" s="23" t="s">
        <v>1138</v>
      </c>
      <c r="D569" s="18" t="str">
        <f>VLOOKUP(C569,Orçamento!N:O,2,0)</f>
        <v>Mão francesa 25x50cm com 3 furos para fixação</v>
      </c>
      <c r="E569" s="22" t="str">
        <f>VLOOKUP(C569,Orçamento!N:Q,4,0)</f>
        <v>un</v>
      </c>
      <c r="F569" s="19" cm="1">
        <f t="array" ref="F569">SUM(IF(Orçamento!$K$5:$K$5190="",IF(Orçamento!$N$5:$N$5190=$C569,Orçamento!$R$5:$R$5190)))</f>
        <v>746</v>
      </c>
      <c r="G569" s="19">
        <f t="shared" si="8"/>
        <v>20</v>
      </c>
      <c r="H569" s="19" cm="1">
        <f t="array" ref="H569">SUM(IF(Orçamento!$K$5:$K$5190="",IF(Orçamento!$N$5:$N$5190=$C569,Orçamento!$T$5:$T$5190)))</f>
        <v>14920</v>
      </c>
      <c r="K569"/>
    </row>
    <row r="570" spans="2:13" ht="16.5" customHeight="1">
      <c r="B570" s="18">
        <f>IF(_xlfn.IFNA(MATCH($C570&amp;" - Mapa",Orçamento!$J$6:$J$5399,),0)&gt;0,MAX($B$2:B569)+1,0)</f>
        <v>0</v>
      </c>
      <c r="C570" s="18" t="s">
        <v>2974</v>
      </c>
      <c r="D570" s="18" t="str">
        <f>VLOOKUP(C570,Orçamento!N:O,2,0)</f>
        <v>Martelo perfurador  SDS Plus - 820W 220V - 2,8kg</v>
      </c>
      <c r="E570" s="22" t="str">
        <f>VLOOKUP(C570,Orçamento!N:Q,4,0)</f>
        <v>un</v>
      </c>
      <c r="F570" s="19" cm="1">
        <f t="array" ref="F570">SUM(IF(Orçamento!$K$5:$K$5190="",IF(Orçamento!$N$5:$N$5190=$C570,Orçamento!$R$5:$R$5190)))</f>
        <v>2</v>
      </c>
      <c r="G570" s="19">
        <f t="shared" si="8"/>
        <v>1400</v>
      </c>
      <c r="H570" s="19" cm="1">
        <f t="array" ref="H570">SUM(IF(Orçamento!$K$5:$K$5190="",IF(Orçamento!$N$5:$N$5190=$C570,Orçamento!$T$5:$T$5190)))</f>
        <v>2800</v>
      </c>
      <c r="K570"/>
    </row>
    <row r="571" spans="2:13" ht="16.5" customHeight="1">
      <c r="B571" s="18">
        <f>IF(_xlfn.IFNA(MATCH($C571&amp;" - Mapa",Orçamento!$J$6:$J$5399,),0)&gt;0,MAX($B$2:B570)+1,0)</f>
        <v>0</v>
      </c>
      <c r="C571" s="18" t="s">
        <v>1619</v>
      </c>
      <c r="D571" s="18" t="str">
        <f>VLOOKUP(C571,Orçamento!N:O,2,0)</f>
        <v>Martelo perfurador Rompedor 6,8Kg - 220V/1100W</v>
      </c>
      <c r="E571" s="22" t="str">
        <f>VLOOKUP(C571,Orçamento!N:Q,4,0)</f>
        <v>un</v>
      </c>
      <c r="F571" s="19" cm="1">
        <f t="array" ref="F571">SUM(IF(Orçamento!$K$5:$K$5190="",IF(Orçamento!$N$5:$N$5190=$C571,Orçamento!$R$5:$R$5190)))</f>
        <v>0</v>
      </c>
      <c r="G571" s="19">
        <f t="shared" si="8"/>
        <v>0</v>
      </c>
      <c r="H571" s="19" cm="1">
        <f t="array" ref="H571">SUM(IF(Orçamento!$K$5:$K$5190="",IF(Orçamento!$N$5:$N$5190=$C571,Orçamento!$T$5:$T$5190)))</f>
        <v>0</v>
      </c>
      <c r="K571"/>
    </row>
    <row r="572" spans="2:13" ht="16.5" customHeight="1">
      <c r="B572" s="18">
        <f>IF(_xlfn.IFNA(MATCH($C572&amp;" - Mapa",Orçamento!$J$6:$J$5399,),0)&gt;0,MAX($B$2:B571)+1,0)</f>
        <v>0</v>
      </c>
      <c r="C572" s="18" t="s">
        <v>1416</v>
      </c>
      <c r="D572" s="18" t="str">
        <f>VLOOKUP(C572,Orçamento!N:O,2,0)</f>
        <v>Massa corrida acrílica - (NBR 11702)</v>
      </c>
      <c r="E572" s="22" t="str">
        <f>VLOOKUP(C572,Orçamento!N:Q,4,0)</f>
        <v>l</v>
      </c>
      <c r="F572" s="19" cm="1">
        <f t="array" ref="F572">SUM(IF(Orçamento!$K$5:$K$5190="",IF(Orçamento!$N$5:$N$5190=$C572,Orçamento!$R$5:$R$5190)))</f>
        <v>28.518999999999998</v>
      </c>
      <c r="G572" s="19">
        <f t="shared" si="8"/>
        <v>11.340000000000002</v>
      </c>
      <c r="H572" s="19" cm="1">
        <f t="array" ref="H572">SUM(IF(Orçamento!$K$5:$K$5190="",IF(Orçamento!$N$5:$N$5190=$C572,Orçamento!$T$5:$T$5190)))</f>
        <v>323.40546000000001</v>
      </c>
      <c r="K572"/>
    </row>
    <row r="573" spans="2:13" ht="16.5" customHeight="1">
      <c r="B573" s="18">
        <f>IF(_xlfn.IFNA(MATCH($C573&amp;" - Mapa",Orçamento!$J$6:$J$5399,),0)&gt;0,MAX($B$2:B572)+1,0)</f>
        <v>0</v>
      </c>
      <c r="C573" s="18" t="s">
        <v>1378</v>
      </c>
      <c r="D573" s="18" t="str">
        <f>VLOOKUP(C573,Orçamento!N:O,2,0)</f>
        <v>Massa corrida PVA - (NBR 11702)</v>
      </c>
      <c r="E573" s="22" t="str">
        <f>VLOOKUP(C573,Orçamento!N:Q,4,0)</f>
        <v>l</v>
      </c>
      <c r="F573" s="19" cm="1">
        <f t="array" ref="F573">SUM(IF(Orçamento!$K$5:$K$5190="",IF(Orçamento!$N$5:$N$5190=$C573,Orçamento!$R$5:$R$5190)))</f>
        <v>41614.288953999996</v>
      </c>
      <c r="G573" s="19">
        <f t="shared" si="8"/>
        <v>1.1999999999999997</v>
      </c>
      <c r="H573" s="19" cm="1">
        <f t="array" ref="H573">SUM(IF(Orçamento!$K$5:$K$5190="",IF(Orçamento!$N$5:$N$5190=$C573,Orçamento!$T$5:$T$5190)))</f>
        <v>49937.146744799982</v>
      </c>
      <c r="K573"/>
    </row>
    <row r="574" spans="2:13" ht="16.5" customHeight="1">
      <c r="B574" s="18">
        <f>IF(_xlfn.IFNA(MATCH($C574&amp;" - Mapa",Orçamento!$J$6:$J$5399,),0)&gt;0,MAX($B$2:B573)+1,0)</f>
        <v>0</v>
      </c>
      <c r="C574" s="18" t="s">
        <v>2889</v>
      </c>
      <c r="D574" s="18" t="str">
        <f>VLOOKUP(C574,Orçamento!N:O,2,0)</f>
        <v>Massa de rejunte em pó a base de gesso para tratamento de juntas de chapa de gesso acartonado drywall</v>
      </c>
      <c r="E574" s="22" t="str">
        <f>VLOOKUP(C574,Orçamento!N:Q,4,0)</f>
        <v>kg</v>
      </c>
      <c r="F574" s="19" cm="1">
        <f t="array" ref="F574">SUM(IF(Orçamento!$K$5:$K$5190="",IF(Orçamento!$N$5:$N$5190=$C574,Orçamento!$R$5:$R$5190)))</f>
        <v>1047.5823500000001</v>
      </c>
      <c r="G574" s="19">
        <f t="shared" si="8"/>
        <v>3.11</v>
      </c>
      <c r="H574" s="19" cm="1">
        <f t="array" ref="H574">SUM(IF(Orçamento!$K$5:$K$5190="",IF(Orçamento!$N$5:$N$5190=$C574,Orçamento!$T$5:$T$5190)))</f>
        <v>3257.9811085000001</v>
      </c>
      <c r="K574"/>
    </row>
    <row r="575" spans="2:13" ht="16.5" customHeight="1">
      <c r="B575" s="18">
        <f>IF(_xlfn.IFNA(MATCH($C575&amp;" - Mapa",Orçamento!$J$6:$J$5399,),0)&gt;0,MAX($B$2:B574)+1,0)</f>
        <v>0</v>
      </c>
      <c r="C575" s="18" t="s">
        <v>1837</v>
      </c>
      <c r="D575" s="18" t="str">
        <f>VLOOKUP(C575,Orçamento!N:O,2,0)</f>
        <v>Materiais de escritório - (setor orçamento)</v>
      </c>
      <c r="E575" s="22" t="str">
        <f>VLOOKUP(C575,Orçamento!N:Q,4,0)</f>
        <v>vb</v>
      </c>
      <c r="F575" s="19" cm="1">
        <f t="array" ref="F575">SUM(IF(Orçamento!$K$5:$K$5190="",IF(Orçamento!$N$5:$N$5190=$C575,Orçamento!$R$5:$R$5190)))</f>
        <v>8.5</v>
      </c>
      <c r="G575" s="19">
        <f t="shared" si="8"/>
        <v>1000</v>
      </c>
      <c r="H575" s="19" cm="1">
        <f t="array" ref="H575">SUM(IF(Orçamento!$K$5:$K$5190="",IF(Orçamento!$N$5:$N$5190=$C575,Orçamento!$T$5:$T$5190)))</f>
        <v>8500</v>
      </c>
      <c r="K575"/>
    </row>
    <row r="576" spans="2:13" ht="16.5" customHeight="1">
      <c r="B576" s="18">
        <f>IF(_xlfn.IFNA(MATCH($C576&amp;" - Mapa",Orçamento!$J$6:$J$5399,),0)&gt;0,MAX($B$2:B575)+1,0)</f>
        <v>0</v>
      </c>
      <c r="C576" s="18" t="s">
        <v>1840</v>
      </c>
      <c r="D576" s="18" t="str">
        <f>VLOOKUP(C576,Orçamento!N:O,2,0)</f>
        <v>Materiais de limpeza para canteiro - (setor orçamento)</v>
      </c>
      <c r="E576" s="22" t="str">
        <f>VLOOKUP(C576,Orçamento!N:Q,4,0)</f>
        <v>vb</v>
      </c>
      <c r="F576" s="19" cm="1">
        <f t="array" ref="F576">SUM(IF(Orçamento!$K$5:$K$5190="",IF(Orçamento!$N$5:$N$5190=$C576,Orçamento!$R$5:$R$5190)))</f>
        <v>14</v>
      </c>
      <c r="G576" s="19">
        <f t="shared" si="8"/>
        <v>1000</v>
      </c>
      <c r="H576" s="19" cm="1">
        <f t="array" ref="H576">SUM(IF(Orçamento!$K$5:$K$5190="",IF(Orçamento!$N$5:$N$5190=$C576,Orçamento!$T$5:$T$5190)))</f>
        <v>14000</v>
      </c>
      <c r="K576"/>
    </row>
    <row r="577" spans="2:13" ht="16.5" customHeight="1">
      <c r="B577" s="18">
        <f>IF(_xlfn.IFNA(MATCH($C577&amp;" - Mapa",Orçamento!$J$6:$J$5399,),0)&gt;0,MAX($B$2:B576)+1,0)</f>
        <v>0</v>
      </c>
      <c r="C577" s="18" t="s">
        <v>1724</v>
      </c>
      <c r="D577" s="18" t="str">
        <f>VLOOKUP(C577,Orçamento!N:O,2,0)</f>
        <v xml:space="preserve">Materiais para manutenção do canteiro - (setor orçamento) </v>
      </c>
      <c r="E577" s="22" t="str">
        <f>VLOOKUP(C577,Orçamento!N:Q,4,0)</f>
        <v>vb</v>
      </c>
      <c r="F577" s="19" cm="1">
        <f t="array" ref="F577">SUM(IF(Orçamento!$K$5:$K$5190="",IF(Orçamento!$N$5:$N$5190=$C577,Orçamento!$R$5:$R$5190)))</f>
        <v>5.04</v>
      </c>
      <c r="G577" s="19">
        <f t="shared" si="8"/>
        <v>1000.0000000000002</v>
      </c>
      <c r="H577" s="19" cm="1">
        <f t="array" ref="H577">SUM(IF(Orçamento!$K$5:$K$5190="",IF(Orçamento!$N$5:$N$5190=$C577,Orçamento!$T$5:$T$5190)))</f>
        <v>5040.0000000000009</v>
      </c>
      <c r="K577"/>
    </row>
    <row r="578" spans="2:13" ht="16.5" customHeight="1">
      <c r="B578" s="18">
        <f>IF(_xlfn.IFNA(MATCH($C578&amp;" - Mapa",Orçamento!$J$6:$J$5399,),0)&gt;0,MAX($B$2:B577)+1,0)</f>
        <v>0</v>
      </c>
      <c r="C578" s="18" t="s">
        <v>3019</v>
      </c>
      <c r="D578" s="18" t="str">
        <f>VLOOKUP(C578,Orçamento!N:O,2,0)</f>
        <v>Medicamentos - (setor orçamento)</v>
      </c>
      <c r="E578" s="22" t="str">
        <f>VLOOKUP(C578,Orçamento!N:Q,4,0)</f>
        <v>vb</v>
      </c>
      <c r="F578" s="19" cm="1">
        <f t="array" ref="F578">SUM(IF(Orçamento!$K$5:$K$5190="",IF(Orçamento!$N$5:$N$5190=$C578,Orçamento!$R$5:$R$5190)))</f>
        <v>1.3</v>
      </c>
      <c r="G578" s="19">
        <f t="shared" si="8"/>
        <v>1000</v>
      </c>
      <c r="H578" s="19" cm="1">
        <f t="array" ref="H578">SUM(IF(Orçamento!$K$5:$K$5190="",IF(Orçamento!$N$5:$N$5190=$C578,Orçamento!$T$5:$T$5190)))</f>
        <v>1300</v>
      </c>
      <c r="K578"/>
    </row>
    <row r="579" spans="2:13" ht="16.5" customHeight="1">
      <c r="B579" s="18">
        <f>IF(_xlfn.IFNA(MATCH($C579&amp;" - Mapa",Orçamento!$J$6:$J$5399,),0)&gt;0,MAX($B$2:B578)+1,0)</f>
        <v>0</v>
      </c>
      <c r="C579" s="18" t="s">
        <v>466</v>
      </c>
      <c r="D579" s="18" t="str">
        <f>VLOOKUP(C579,Orçamento!N:O,2,0)</f>
        <v>Medidor de água fria (Hidrometro Principal) 3` - (NBR 15806)</v>
      </c>
      <c r="E579" s="22" t="str">
        <f>VLOOKUP(C579,Orçamento!N:Q,4,0)</f>
        <v>un</v>
      </c>
      <c r="F579" s="19" cm="1">
        <f t="array" ref="F579">SUM(IF(Orçamento!$K$5:$K$5190="",IF(Orçamento!$N$5:$N$5190=$C579,Orçamento!$R$5:$R$5190)))</f>
        <v>1</v>
      </c>
      <c r="G579" s="19">
        <f t="shared" ref="G579:G642" si="9">IF(F579=0,0,H579/F579)</f>
        <v>6500</v>
      </c>
      <c r="H579" s="19" cm="1">
        <f t="array" ref="H579">SUM(IF(Orçamento!$K$5:$K$5190="",IF(Orçamento!$N$5:$N$5190=$C579,Orçamento!$T$5:$T$5190)))</f>
        <v>6500</v>
      </c>
      <c r="K579"/>
    </row>
    <row r="580" spans="2:13" ht="16.5" customHeight="1">
      <c r="B580" s="18">
        <f>IF(_xlfn.IFNA(MATCH($C580&amp;" - Mapa",Orçamento!$J$6:$J$5399,),0)&gt;0,MAX($B$2:B579)+1,0)</f>
        <v>0</v>
      </c>
      <c r="C580" s="23" t="s">
        <v>4176</v>
      </c>
      <c r="D580" s="18" t="str">
        <f>VLOOKUP(C580,Orçamento!N:O,2,0)</f>
        <v>Medidor de água fria (Hidrometro) 1`` - (NBR 15806)</v>
      </c>
      <c r="E580" s="22" t="str">
        <f>VLOOKUP(C580,Orçamento!N:Q,4,0)</f>
        <v>un</v>
      </c>
      <c r="F580" s="19" cm="1">
        <f t="array" ref="F580">SUM(IF(Orçamento!$K$5:$K$5190="",IF(Orçamento!$N$5:$N$5190=$C580,Orçamento!$R$5:$R$5190)))</f>
        <v>1</v>
      </c>
      <c r="G580" s="19">
        <f t="shared" si="9"/>
        <v>800</v>
      </c>
      <c r="H580" s="19" cm="1">
        <f t="array" ref="H580">SUM(IF(Orçamento!$K$5:$K$5190="",IF(Orçamento!$N$5:$N$5190=$C580,Orçamento!$T$5:$T$5190)))</f>
        <v>800</v>
      </c>
      <c r="K580" s="585"/>
      <c r="M580" s="21"/>
    </row>
    <row r="581" spans="2:13" ht="16.5" customHeight="1">
      <c r="B581" s="18">
        <f>IF(_xlfn.IFNA(MATCH($C581&amp;" - Mapa",Orçamento!$J$6:$J$5399,),0)&gt;0,MAX($B$2:B580)+1,0)</f>
        <v>0</v>
      </c>
      <c r="C581" s="18" t="s">
        <v>1223</v>
      </c>
      <c r="D581" s="18" t="str">
        <f>VLOOKUP(C581,Orçamento!N:O,2,0)</f>
        <v>Medidor de água fria (Hidrometro) 3/4 - (NBR 15806)</v>
      </c>
      <c r="E581" s="22" t="str">
        <f>VLOOKUP(C581,Orçamento!N:Q,4,0)</f>
        <v>un</v>
      </c>
      <c r="F581" s="19" cm="1">
        <f t="array" ref="F581">SUM(IF(Orçamento!$K$5:$K$5190="",IF(Orçamento!$N$5:$N$5190=$C581,Orçamento!$R$5:$R$5190)))</f>
        <v>369</v>
      </c>
      <c r="G581" s="19">
        <f t="shared" si="9"/>
        <v>95</v>
      </c>
      <c r="H581" s="19" cm="1">
        <f t="array" ref="H581">SUM(IF(Orçamento!$K$5:$K$5190="",IF(Orçamento!$N$5:$N$5190=$C581,Orçamento!$T$5:$T$5190)))</f>
        <v>35055</v>
      </c>
      <c r="K581"/>
    </row>
    <row r="582" spans="2:13" ht="16.5" customHeight="1">
      <c r="B582" s="18">
        <f>IF(_xlfn.IFNA(MATCH($C582&amp;" - Mapa",Orçamento!$J$6:$J$5399,),0)&gt;0,MAX($B$2:B581)+1,0)</f>
        <v>0</v>
      </c>
      <c r="C582" s="18" t="s">
        <v>3004</v>
      </c>
      <c r="D582" s="18" t="str">
        <f>VLOOKUP(C582,Orçamento!N:O,2,0)</f>
        <v>Mensageiro eSocial</v>
      </c>
      <c r="E582" s="22" t="str">
        <f>VLOOKUP(C582,Orçamento!N:Q,4,0)</f>
        <v>un</v>
      </c>
      <c r="F582" s="19" cm="1">
        <f t="array" ref="F582">SUM(IF(Orçamento!$K$5:$K$5190="",IF(Orçamento!$N$5:$N$5190=$C582,Orçamento!$R$5:$R$5190)))</f>
        <v>14</v>
      </c>
      <c r="G582" s="19">
        <f t="shared" si="9"/>
        <v>500</v>
      </c>
      <c r="H582" s="19" cm="1">
        <f t="array" ref="H582">SUM(IF(Orçamento!$K$5:$K$5190="",IF(Orçamento!$N$5:$N$5190=$C582,Orçamento!$T$5:$T$5190)))</f>
        <v>7000</v>
      </c>
      <c r="K582"/>
    </row>
    <row r="583" spans="2:13" ht="16.5" customHeight="1">
      <c r="B583" s="18">
        <f>IF(_xlfn.IFNA(MATCH($C583&amp;" - Mapa",Orçamento!$J$6:$J$5399,),0)&gt;0,MAX($B$2:B582)+1,0)</f>
        <v>0</v>
      </c>
      <c r="C583" s="18" t="s">
        <v>1727</v>
      </c>
      <c r="D583" s="18" t="str">
        <f>VLOOKUP(C583,Orçamento!N:O,2,0)</f>
        <v>Mesa  1,20m com gaveta</v>
      </c>
      <c r="E583" s="22" t="str">
        <f>VLOOKUP(C583,Orçamento!N:Q,4,0)</f>
        <v>un</v>
      </c>
      <c r="F583" s="19" cm="1">
        <f t="array" ref="F583">SUM(IF(Orçamento!$K$5:$K$5190="",IF(Orçamento!$N$5:$N$5190=$C583,Orçamento!$R$5:$R$5190)))</f>
        <v>4</v>
      </c>
      <c r="G583" s="19">
        <f t="shared" si="9"/>
        <v>300</v>
      </c>
      <c r="H583" s="19" cm="1">
        <f t="array" ref="H583">SUM(IF(Orçamento!$K$5:$K$5190="",IF(Orçamento!$N$5:$N$5190=$C583,Orçamento!$T$5:$T$5190)))</f>
        <v>1200</v>
      </c>
      <c r="K583"/>
    </row>
    <row r="584" spans="2:13" ht="16.5" customHeight="1">
      <c r="B584" s="18">
        <f>IF(_xlfn.IFNA(MATCH($C584&amp;" - Mapa",Orçamento!$J$6:$J$5399,),0)&gt;0,MAX($B$2:B583)+1,0)</f>
        <v>0</v>
      </c>
      <c r="C584" s="18" t="s">
        <v>1765</v>
      </c>
      <c r="D584" s="18" t="str">
        <f>VLOOKUP(C584,Orçamento!N:O,2,0)</f>
        <v>Mesa para refeitorio</v>
      </c>
      <c r="E584" s="22" t="str">
        <f>VLOOKUP(C584,Orçamento!N:Q,4,0)</f>
        <v>un</v>
      </c>
      <c r="F584" s="19" cm="1">
        <f t="array" ref="F584">SUM(IF(Orçamento!$K$5:$K$5190="",IF(Orçamento!$N$5:$N$5190=$C584,Orçamento!$R$5:$R$5190)))</f>
        <v>0</v>
      </c>
      <c r="G584" s="19">
        <f t="shared" si="9"/>
        <v>0</v>
      </c>
      <c r="H584" s="19" cm="1">
        <f t="array" ref="H584">SUM(IF(Orçamento!$K$5:$K$5190="",IF(Orçamento!$N$5:$N$5190=$C584,Orçamento!$T$5:$T$5190)))</f>
        <v>0</v>
      </c>
      <c r="K584"/>
    </row>
    <row r="585" spans="2:13" ht="16.5" customHeight="1">
      <c r="B585" s="18">
        <f>IF(_xlfn.IFNA(MATCH($C585&amp;" - Mapa",Orçamento!$J$6:$J$5399,),0)&gt;0,MAX($B$2:B584)+1,0)</f>
        <v>0</v>
      </c>
      <c r="C585" s="18" t="s">
        <v>1881</v>
      </c>
      <c r="D585" s="18" t="str">
        <f>VLOOKUP(C585,Orçamento!N:O,2,0)</f>
        <v>Mestre de Obra (Salario, Encargos Sociais, Refeição e Transporte)</v>
      </c>
      <c r="E585" s="22" t="str">
        <f>VLOOKUP(C585,Orçamento!N:Q,4,0)</f>
        <v>mês</v>
      </c>
      <c r="F585" s="19" cm="1">
        <f t="array" ref="F585">SUM(IF(Orçamento!$K$5:$K$5190="",IF(Orçamento!$N$5:$N$5190=$C585,Orçamento!$R$5:$R$5190)))</f>
        <v>14</v>
      </c>
      <c r="G585" s="19">
        <f t="shared" si="9"/>
        <v>26775.134567479337</v>
      </c>
      <c r="H585" s="19" cm="1">
        <f t="array" ref="H585">SUM(IF(Orçamento!$K$5:$K$5190="",IF(Orçamento!$N$5:$N$5190=$C585,Orçamento!$T$5:$T$5190)))</f>
        <v>374851.88394471072</v>
      </c>
      <c r="K585" s="177"/>
    </row>
    <row r="586" spans="2:13" ht="16.5" customHeight="1">
      <c r="B586" s="18">
        <f>IF(_xlfn.IFNA(MATCH($C586&amp;" - Mapa",Orçamento!$J$6:$J$5399,),0)&gt;0,MAX($B$2:B585)+1,0)</f>
        <v>0</v>
      </c>
      <c r="C586" s="18" t="s">
        <v>3809</v>
      </c>
      <c r="D586" s="18" t="str">
        <f>VLOOKUP(C586,Orçamento!N:O,2,0)</f>
        <v>Mini guia de concreto 07x40x20cm</v>
      </c>
      <c r="E586" s="22" t="str">
        <f>VLOOKUP(C586,Orçamento!N:Q,4,0)</f>
        <v>un</v>
      </c>
      <c r="F586" s="19" cm="1">
        <f t="array" ref="F586">SUM(IF(Orçamento!$K$5:$K$5190="",IF(Orçamento!$N$5:$N$5190=$C586,Orçamento!$R$5:$R$5190)))</f>
        <v>360</v>
      </c>
      <c r="G586" s="19">
        <f t="shared" si="9"/>
        <v>9.06</v>
      </c>
      <c r="H586" s="19" cm="1">
        <f t="array" ref="H586">SUM(IF(Orçamento!$K$5:$K$5190="",IF(Orçamento!$N$5:$N$5190=$C586,Orçamento!$T$5:$T$5190)))</f>
        <v>3261.6000000000004</v>
      </c>
      <c r="K586"/>
    </row>
    <row r="587" spans="2:13" ht="16.5" customHeight="1">
      <c r="B587" s="18">
        <f>IF(_xlfn.IFNA(MATCH($C587&amp;" - Mapa",Orçamento!$J$6:$J$5399,),0)&gt;0,MAX($B$2:B586)+1,0)</f>
        <v>0</v>
      </c>
      <c r="C587" s="18" t="s">
        <v>3802</v>
      </c>
      <c r="D587" s="18" t="str">
        <f>VLOOKUP(C587,Orçamento!N:O,2,0)</f>
        <v>Mobilização/Desmobilização de Mini Escavadeira 8T</v>
      </c>
      <c r="E587" s="22" t="str">
        <f>VLOOKUP(C587,Orçamento!N:Q,4,0)</f>
        <v>VB</v>
      </c>
      <c r="F587" s="19" cm="1">
        <f t="array" ref="F587">SUM(IF(Orçamento!$K$5:$K$5190="",IF(Orçamento!$N$5:$N$5190=$C587,Orçamento!$R$5:$R$5190)))</f>
        <v>8</v>
      </c>
      <c r="G587" s="19">
        <f t="shared" si="9"/>
        <v>450</v>
      </c>
      <c r="H587" s="19" cm="1">
        <f t="array" ref="H587">SUM(IF(Orçamento!$K$5:$K$5190="",IF(Orçamento!$N$5:$N$5190=$C587,Orçamento!$T$5:$T$5190)))</f>
        <v>3600</v>
      </c>
      <c r="K587"/>
    </row>
    <row r="588" spans="2:13" ht="16.5" customHeight="1">
      <c r="B588" s="18">
        <f>IF(_xlfn.IFNA(MATCH($C588&amp;" - Mapa",Orçamento!$J$6:$J$5399,),0)&gt;0,MAX($B$2:B587)+1,0)</f>
        <v>0</v>
      </c>
      <c r="C588" s="18" t="s">
        <v>2814</v>
      </c>
      <c r="D588" s="18" t="str">
        <f>VLOOKUP(C588,Orçamento!N:O,2,0)</f>
        <v>Mobilização/Desmobilização de PC</v>
      </c>
      <c r="E588" s="22" t="str">
        <f>VLOOKUP(C588,Orçamento!N:Q,4,0)</f>
        <v>vb</v>
      </c>
      <c r="F588" s="19" cm="1">
        <f t="array" ref="F588">SUM(IF(Orçamento!$K$5:$K$5190="",IF(Orçamento!$N$5:$N$5190=$C588,Orçamento!$R$5:$R$5190)))</f>
        <v>6</v>
      </c>
      <c r="G588" s="19">
        <f t="shared" si="9"/>
        <v>1750</v>
      </c>
      <c r="H588" s="19" cm="1">
        <f t="array" ref="H588">SUM(IF(Orçamento!$K$5:$K$5190="",IF(Orçamento!$N$5:$N$5190=$C588,Orçamento!$T$5:$T$5190)))</f>
        <v>10500</v>
      </c>
      <c r="K588" s="177"/>
    </row>
    <row r="589" spans="2:13" ht="16.5" customHeight="1">
      <c r="B589" s="18">
        <f>IF(_xlfn.IFNA(MATCH($C589&amp;" - Mapa",Orçamento!$J$6:$J$5399,),0)&gt;0,MAX($B$2:B588)+1,0)</f>
        <v>0</v>
      </c>
      <c r="C589" s="18" t="s">
        <v>3921</v>
      </c>
      <c r="D589" s="18" t="str">
        <f>VLOOKUP(C589,Orçamento!N:O,2,0)</f>
        <v>Mobilização/Desmobilização de perfuratriz de estaca escavada</v>
      </c>
      <c r="E589" s="22" t="str">
        <f>VLOOKUP(C589,Orçamento!N:Q,4,0)</f>
        <v>vb</v>
      </c>
      <c r="F589" s="19" cm="1">
        <f t="array" ref="F589">SUM(IF(Orçamento!$K$5:$K$5190="",IF(Orçamento!$N$5:$N$5190=$C589,Orçamento!$R$5:$R$5190)))</f>
        <v>1</v>
      </c>
      <c r="G589" s="19">
        <f t="shared" si="9"/>
        <v>4100</v>
      </c>
      <c r="H589" s="19" cm="1">
        <f t="array" ref="H589">SUM(IF(Orçamento!$K$5:$K$5190="",IF(Orçamento!$N$5:$N$5190=$C589,Orçamento!$T$5:$T$5190)))</f>
        <v>4100</v>
      </c>
      <c r="K589"/>
    </row>
    <row r="590" spans="2:13" ht="16.5" customHeight="1">
      <c r="B590" s="18">
        <f>IF(_xlfn.IFNA(MATCH($C590&amp;" - Mapa",Orçamento!$J$6:$J$5399,),0)&gt;0,MAX($B$2:B589)+1,0)</f>
        <v>0</v>
      </c>
      <c r="C590" s="18" t="s">
        <v>3916</v>
      </c>
      <c r="D590" s="18" t="str">
        <f>VLOOKUP(C590,Orçamento!N:O,2,0)</f>
        <v>Mobilização/Desmobilização de perfuratriz para estaca strauss</v>
      </c>
      <c r="E590" s="22" t="str">
        <f>VLOOKUP(C590,Orçamento!N:Q,4,0)</f>
        <v>vb</v>
      </c>
      <c r="F590" s="19" cm="1">
        <f t="array" ref="F590">SUM(IF(Orçamento!$K$5:$K$5190="",IF(Orçamento!$N$5:$N$5190=$C590,Orçamento!$R$5:$R$5190)))</f>
        <v>1</v>
      </c>
      <c r="G590" s="19">
        <f t="shared" si="9"/>
        <v>3400</v>
      </c>
      <c r="H590" s="19" cm="1">
        <f t="array" ref="H590">SUM(IF(Orçamento!$K$5:$K$5190="",IF(Orçamento!$N$5:$N$5190=$C590,Orçamento!$T$5:$T$5190)))</f>
        <v>3400</v>
      </c>
      <c r="K590"/>
    </row>
    <row r="591" spans="2:13" ht="16.5" customHeight="1">
      <c r="B591" s="18">
        <f>IF(_xlfn.IFNA(MATCH($C591&amp;" - Mapa",Orçamento!$J$6:$J$5399,),0)&gt;0,MAX($B$2:B590)+1,0)</f>
        <v>0</v>
      </c>
      <c r="C591" s="18" t="s">
        <v>2955</v>
      </c>
      <c r="D591" s="18" t="str">
        <f>VLOOKUP(C591,Orçamento!N:O,2,0)</f>
        <v>Montagem bandeja Primária</v>
      </c>
      <c r="E591" s="22" t="str">
        <f>VLOOKUP(C591,Orçamento!N:Q,4,0)</f>
        <v>vb</v>
      </c>
      <c r="F591" s="19" cm="1">
        <f t="array" ref="F591">SUM(IF(Orçamento!$K$5:$K$5190="",IF(Orçamento!$N$5:$N$5190=$C591,Orçamento!$R$5:$R$5190)))</f>
        <v>0</v>
      </c>
      <c r="G591" s="19">
        <f t="shared" si="9"/>
        <v>0</v>
      </c>
      <c r="H591" s="19" cm="1">
        <f t="array" ref="H591">SUM(IF(Orçamento!$K$5:$K$5190="",IF(Orçamento!$N$5:$N$5190=$C591,Orçamento!$T$5:$T$5190)))</f>
        <v>0</v>
      </c>
      <c r="K591" s="177"/>
    </row>
    <row r="592" spans="2:13" ht="16.5" customHeight="1">
      <c r="B592" s="18">
        <f>IF(_xlfn.IFNA(MATCH($C592&amp;" - Mapa",Orçamento!$J$6:$J$5399,),0)&gt;0,MAX($B$2:B591)+1,0)</f>
        <v>0</v>
      </c>
      <c r="C592" s="18" t="s">
        <v>478</v>
      </c>
      <c r="D592" s="18" t="str">
        <f>VLOOKUP(C592,Orçamento!N:O,2,0)</f>
        <v>Montagem de caixa de passagem AP até 2,00m</v>
      </c>
      <c r="E592" s="22" t="str">
        <f>VLOOKUP(C592,Orçamento!N:Q,4,0)</f>
        <v>un</v>
      </c>
      <c r="F592" s="19" cm="1">
        <f t="array" ref="F592">SUM(IF(Orçamento!$K$5:$K$5190="",IF(Orçamento!$N$5:$N$5190=$C592,Orçamento!$R$5:$R$5190)))</f>
        <v>63</v>
      </c>
      <c r="G592" s="19">
        <f t="shared" si="9"/>
        <v>500</v>
      </c>
      <c r="H592" s="19" cm="1">
        <f t="array" ref="H592">SUM(IF(Orçamento!$K$5:$K$5190="",IF(Orçamento!$N$5:$N$5190=$C592,Orçamento!$T$5:$T$5190)))</f>
        <v>31500</v>
      </c>
      <c r="K592"/>
    </row>
    <row r="593" spans="2:13" ht="16.5" customHeight="1">
      <c r="B593" s="18">
        <f>IF(_xlfn.IFNA(MATCH($C593&amp;" - Mapa",Orçamento!$J$6:$J$5399,),0)&gt;0,MAX($B$2:B592)+1,0)</f>
        <v>0</v>
      </c>
      <c r="C593" s="18" t="s">
        <v>1060</v>
      </c>
      <c r="D593" s="18" t="str">
        <f>VLOOKUP(C593,Orçamento!N:O,2,0)</f>
        <v>Montagem de estrutura metálica para telhado em fibrocimento</v>
      </c>
      <c r="E593" s="22" t="str">
        <f>VLOOKUP(C593,Orçamento!N:Q,4,0)</f>
        <v>m²</v>
      </c>
      <c r="F593" s="19" cm="1">
        <f t="array" ref="F593">SUM(IF(Orçamento!$K$5:$K$5190="",IF(Orçamento!$N$5:$N$5190=$C593,Orçamento!$R$5:$R$5190)))</f>
        <v>1044.7</v>
      </c>
      <c r="G593" s="19">
        <f t="shared" si="9"/>
        <v>75</v>
      </c>
      <c r="H593" s="19" cm="1">
        <f t="array" ref="H593">SUM(IF(Orçamento!$K$5:$K$5190="",IF(Orçamento!$N$5:$N$5190=$C593,Orçamento!$T$5:$T$5190)))</f>
        <v>78352.5</v>
      </c>
      <c r="K593"/>
    </row>
    <row r="594" spans="2:13" ht="16.5" customHeight="1">
      <c r="B594" s="18">
        <f>IF(_xlfn.IFNA(MATCH($C594&amp;" - Mapa",Orçamento!$J$6:$J$5399,),0)&gt;0,MAX($B$2:B593)+1,0)</f>
        <v>0</v>
      </c>
      <c r="C594" s="18" t="s">
        <v>2972</v>
      </c>
      <c r="D594" s="18" t="str">
        <f>VLOOKUP(C594,Orçamento!N:O,2,0)</f>
        <v>Montagem De mini Grua</v>
      </c>
      <c r="E594" s="22" t="str">
        <f>VLOOKUP(C594,Orçamento!N:Q,4,0)</f>
        <v>un</v>
      </c>
      <c r="F594" s="19" cm="1">
        <f t="array" ref="F594">SUM(IF(Orçamento!$K$5:$K$5190="",IF(Orçamento!$N$5:$N$5190=$C594,Orçamento!$R$5:$R$5190)))</f>
        <v>0</v>
      </c>
      <c r="G594" s="19">
        <f t="shared" si="9"/>
        <v>0</v>
      </c>
      <c r="H594" s="19" cm="1">
        <f t="array" ref="H594">SUM(IF(Orçamento!$K$5:$K$5190="",IF(Orçamento!$N$5:$N$5190=$C594,Orçamento!$T$5:$T$5190)))</f>
        <v>0</v>
      </c>
      <c r="K594"/>
    </row>
    <row r="595" spans="2:13" ht="16.5" customHeight="1">
      <c r="B595" s="18">
        <f>IF(_xlfn.IFNA(MATCH($C595&amp;" - Mapa",Orçamento!$J$6:$J$5399,),0)&gt;0,MAX($B$2:B594)+1,0)</f>
        <v>0</v>
      </c>
      <c r="C595" s="18" t="s">
        <v>1597</v>
      </c>
      <c r="D595" s="18" t="str">
        <f>VLOOKUP(C595,Orçamento!N:O,2,0)</f>
        <v>Montagem e Desmontagem Cremalheira</v>
      </c>
      <c r="E595" s="22" t="str">
        <f>VLOOKUP(C595,Orçamento!N:Q,4,0)</f>
        <v>vb</v>
      </c>
      <c r="F595" s="19" cm="1">
        <f t="array" ref="F595">SUM(IF(Orçamento!$K$5:$K$5190="",IF(Orçamento!$N$5:$N$5190=$C595,Orçamento!$R$5:$R$5190)))</f>
        <v>0</v>
      </c>
      <c r="G595" s="19">
        <f t="shared" si="9"/>
        <v>0</v>
      </c>
      <c r="H595" s="19" cm="1">
        <f t="array" ref="H595">SUM(IF(Orçamento!$K$5:$K$5190="",IF(Orçamento!$N$5:$N$5190=$C595,Orçamento!$T$5:$T$5190)))</f>
        <v>0</v>
      </c>
      <c r="K595"/>
    </row>
    <row r="596" spans="2:13" ht="16.5" customHeight="1">
      <c r="B596" s="18">
        <f>IF(_xlfn.IFNA(MATCH($C596&amp;" - Mapa",Orçamento!$J$6:$J$5399,),0)&gt;0,MAX($B$2:B595)+1,0)</f>
        <v>0</v>
      </c>
      <c r="C596" s="18" t="s">
        <v>2865</v>
      </c>
      <c r="D596" s="18" t="str">
        <f>VLOOKUP(C596,Orçamento!N:O,2,0)</f>
        <v>Montagem e desmontagem de forma metálica para muros de arrimo</v>
      </c>
      <c r="E596" s="22" t="str">
        <f>VLOOKUP(C596,Orçamento!N:Q,4,0)</f>
        <v>m²</v>
      </c>
      <c r="F596" s="19" cm="1">
        <f t="array" ref="F596">SUM(IF(Orçamento!$K$5:$K$5190="",IF(Orçamento!$N$5:$N$5190=$C596,Orçamento!$R$5:$R$5190)))</f>
        <v>298.52</v>
      </c>
      <c r="G596" s="19">
        <f t="shared" si="9"/>
        <v>20</v>
      </c>
      <c r="H596" s="19" cm="1">
        <f t="array" ref="H596">SUM(IF(Orçamento!$K$5:$K$5190="",IF(Orçamento!$N$5:$N$5190=$C596,Orçamento!$T$5:$T$5190)))</f>
        <v>5970.4</v>
      </c>
      <c r="K596"/>
    </row>
    <row r="597" spans="2:13" ht="16.5" customHeight="1">
      <c r="B597" s="18">
        <f>IF(_xlfn.IFNA(MATCH($C597&amp;" - Mapa",Orçamento!$J$6:$J$5399,),0)&gt;0,MAX($B$2:B596)+1,0)</f>
        <v>0</v>
      </c>
      <c r="C597" s="18" t="s">
        <v>1629</v>
      </c>
      <c r="D597" s="18" t="str">
        <f>VLOOKUP(C597,Orçamento!N:O,2,0)</f>
        <v>Montagem/Desmontagem De Grua</v>
      </c>
      <c r="E597" s="22" t="str">
        <f>VLOOKUP(C597,Orçamento!N:Q,4,0)</f>
        <v>un</v>
      </c>
      <c r="F597" s="19" cm="1">
        <f t="array" ref="F597">SUM(IF(Orçamento!$K$5:$K$5190="",IF(Orçamento!$N$5:$N$5190=$C597,Orçamento!$R$5:$R$5190)))</f>
        <v>1</v>
      </c>
      <c r="G597" s="19">
        <f t="shared" si="9"/>
        <v>33900</v>
      </c>
      <c r="H597" s="19" cm="1">
        <f t="array" ref="H597">SUM(IF(Orçamento!$K$5:$K$5190="",IF(Orçamento!$N$5:$N$5190=$C597,Orçamento!$T$5:$T$5190)))</f>
        <v>33900</v>
      </c>
      <c r="K597"/>
    </row>
    <row r="598" spans="2:13" ht="16.5" customHeight="1">
      <c r="B598" s="18">
        <f>IF(_xlfn.IFNA(MATCH($C598&amp;" - Mapa",Orçamento!$J$6:$J$5399,),0)&gt;0,MAX($B$2:B597)+1,0)</f>
        <v>0</v>
      </c>
      <c r="C598" s="18" t="s">
        <v>1622</v>
      </c>
      <c r="D598" s="18" t="str">
        <f>VLOOKUP(C598,Orçamento!N:O,2,0)</f>
        <v>Motor vibrador   Gasolina</v>
      </c>
      <c r="E598" s="22" t="str">
        <f>VLOOKUP(C598,Orçamento!N:Q,4,0)</f>
        <v>un</v>
      </c>
      <c r="F598" s="19" cm="1">
        <f t="array" ref="F598">SUM(IF(Orçamento!$K$5:$K$5190="",IF(Orçamento!$N$5:$N$5190=$C598,Orçamento!$R$5:$R$5190)))</f>
        <v>0</v>
      </c>
      <c r="G598" s="19">
        <f t="shared" si="9"/>
        <v>0</v>
      </c>
      <c r="H598" s="19" cm="1">
        <f t="array" ref="H598">SUM(IF(Orçamento!$K$5:$K$5190="",IF(Orçamento!$N$5:$N$5190=$C598,Orçamento!$T$5:$T$5190)))</f>
        <v>0</v>
      </c>
      <c r="K598"/>
    </row>
    <row r="599" spans="2:13" ht="16.5" customHeight="1">
      <c r="B599" s="18">
        <f>IF(_xlfn.IFNA(MATCH($C599&amp;" - Mapa",Orçamento!$J$6:$J$5399,),0)&gt;0,MAX($B$2:B598)+1,0)</f>
        <v>0</v>
      </c>
      <c r="C599" s="18" t="s">
        <v>2975</v>
      </c>
      <c r="D599" s="18" t="str">
        <f>VLOOKUP(C599,Orçamento!N:O,2,0)</f>
        <v>Motor vibrador  Elétrico</v>
      </c>
      <c r="E599" s="22" t="str">
        <f>VLOOKUP(C599,Orçamento!N:Q,4,0)</f>
        <v>un</v>
      </c>
      <c r="F599" s="19" cm="1">
        <f t="array" ref="F599">SUM(IF(Orçamento!$K$5:$K$5190="",IF(Orçamento!$N$5:$N$5190=$C599,Orçamento!$R$5:$R$5190)))</f>
        <v>0</v>
      </c>
      <c r="G599" s="19">
        <f t="shared" si="9"/>
        <v>0</v>
      </c>
      <c r="H599" s="19" cm="1">
        <f t="array" ref="H599">SUM(IF(Orçamento!$K$5:$K$5190="",IF(Orçamento!$N$5:$N$5190=$C599,Orçamento!$T$5:$T$5190)))</f>
        <v>0</v>
      </c>
      <c r="K599"/>
    </row>
    <row r="600" spans="2:13" ht="16.5" customHeight="1">
      <c r="B600" s="18">
        <f>IF(_xlfn.IFNA(MATCH($C600&amp;" - Mapa",Orçamento!$J$6:$J$5399,),0)&gt;0,MAX($B$2:B599)+1,0)</f>
        <v>0</v>
      </c>
      <c r="C600" s="18" t="s">
        <v>4184</v>
      </c>
      <c r="D600" s="18" t="str">
        <f>VLOOKUP(C600,Orçamento!N:O,2,0)</f>
        <v>Munk</v>
      </c>
      <c r="E600" s="22" t="str">
        <f>VLOOKUP(C600,Orçamento!N:Q,4,0)</f>
        <v>vb</v>
      </c>
      <c r="F600" s="19" cm="1">
        <f t="array" ref="F600">SUM(IF(Orçamento!$K$5:$K$5190="",IF(Orçamento!$N$5:$N$5190=$C600,Orçamento!$R$5:$R$5190)))</f>
        <v>0</v>
      </c>
      <c r="G600" s="19">
        <f t="shared" si="9"/>
        <v>0</v>
      </c>
      <c r="H600" s="19" cm="1">
        <f t="array" ref="H600">SUM(IF(Orçamento!$K$5:$K$5190="",IF(Orçamento!$N$5:$N$5190=$C600,Orçamento!$T$5:$T$5190)))</f>
        <v>0</v>
      </c>
      <c r="K600"/>
    </row>
    <row r="601" spans="2:13" ht="16.5" customHeight="1">
      <c r="B601" s="18">
        <f>IF(_xlfn.IFNA(MATCH($C601&amp;" - Mapa",Orçamento!$J$6:$J$5399,),0)&gt;0,MAX($B$2:B600)+1,0)</f>
        <v>0</v>
      </c>
      <c r="C601" s="18" t="s">
        <v>2967</v>
      </c>
      <c r="D601" s="18" t="str">
        <f>VLOOKUP(C601,Orçamento!N:O,2,0)</f>
        <v>Nível laser rotativo autonivelante   '+-5°, precisão 0,1mm/m, amplitude 125m - com tripé</v>
      </c>
      <c r="E601" s="22" t="str">
        <f>VLOOKUP(C601,Orçamento!N:Q,4,0)</f>
        <v>vb</v>
      </c>
      <c r="F601" s="19" cm="1">
        <f t="array" ref="F601">SUM(IF(Orçamento!$K$5:$K$5190="",IF(Orçamento!$N$5:$N$5190=$C601,Orçamento!$R$5:$R$5190)))</f>
        <v>2</v>
      </c>
      <c r="G601" s="19">
        <f t="shared" si="9"/>
        <v>3100</v>
      </c>
      <c r="H601" s="19" cm="1">
        <f t="array" ref="H601">SUM(IF(Orçamento!$K$5:$K$5190="",IF(Orçamento!$N$5:$N$5190=$C601,Orçamento!$T$5:$T$5190)))</f>
        <v>6200</v>
      </c>
      <c r="M601" s="21"/>
    </row>
    <row r="602" spans="2:13" ht="16.5" customHeight="1">
      <c r="B602" s="18">
        <f>IF(_xlfn.IFNA(MATCH($C602&amp;" - Mapa",Orçamento!$J$6:$J$5399,),0)&gt;0,MAX($B$2:B601)+1,0)</f>
        <v>0</v>
      </c>
      <c r="C602" s="18" t="s">
        <v>1730</v>
      </c>
      <c r="D602" s="18" t="str">
        <f>VLOOKUP(C602,Orçamento!N:O,2,0)</f>
        <v>Notebook  Processador Intel i5 - 8GB 1TB LED 15,6" ou 14"</v>
      </c>
      <c r="E602" s="22" t="str">
        <f>VLOOKUP(C602,Orçamento!N:Q,4,0)</f>
        <v>un</v>
      </c>
      <c r="F602" s="19" cm="1">
        <f t="array" ref="F602">SUM(IF(Orçamento!$K$5:$K$5190="",IF(Orçamento!$N$5:$N$5190=$C602,Orçamento!$R$5:$R$5190)))</f>
        <v>0</v>
      </c>
      <c r="G602" s="19">
        <f t="shared" si="9"/>
        <v>0</v>
      </c>
      <c r="H602" s="19" cm="1">
        <f t="array" ref="H602">SUM(IF(Orçamento!$K$5:$K$5190="",IF(Orçamento!$N$5:$N$5190=$C602,Orçamento!$T$5:$T$5190)))</f>
        <v>0</v>
      </c>
      <c r="K602"/>
    </row>
    <row r="603" spans="2:13" ht="16.5" customHeight="1">
      <c r="B603" s="18">
        <f>IF(_xlfn.IFNA(MATCH($C603&amp;" - Mapa",Orçamento!$J$6:$J$5399,),0)&gt;0,MAX($B$2:B602)+1,0)</f>
        <v>0</v>
      </c>
      <c r="C603" s="18" t="s">
        <v>2992</v>
      </c>
      <c r="D603" s="18" t="str">
        <f>VLOOKUP(C603,Orçamento!N:O,2,0)</f>
        <v>Notebook Processador Intel i3 - 4GB 500GB LED 15,6" ou 14"</v>
      </c>
      <c r="E603" s="22" t="str">
        <f>VLOOKUP(C603,Orçamento!N:Q,4,0)</f>
        <v>un</v>
      </c>
      <c r="F603" s="19" cm="1">
        <f t="array" ref="F603">SUM(IF(Orçamento!$K$5:$K$5190="",IF(Orçamento!$N$5:$N$5190=$C603,Orçamento!$R$5:$R$5190)))</f>
        <v>2</v>
      </c>
      <c r="G603" s="19">
        <f t="shared" si="9"/>
        <v>2000</v>
      </c>
      <c r="H603" s="19" cm="1">
        <f t="array" ref="H603">SUM(IF(Orçamento!$K$5:$K$5190="",IF(Orçamento!$N$5:$N$5190=$C603,Orçamento!$T$5:$T$5190)))</f>
        <v>4000</v>
      </c>
      <c r="K603"/>
    </row>
    <row r="604" spans="2:13" ht="16.5" customHeight="1">
      <c r="B604" s="18">
        <f>IF(_xlfn.IFNA(MATCH($C604&amp;" - Mapa",Orçamento!$J$6:$J$5399,),0)&gt;0,MAX($B$2:B603)+1,0)</f>
        <v>0</v>
      </c>
      <c r="C604" s="18" t="s">
        <v>236</v>
      </c>
      <c r="D604" s="18" t="str">
        <f>VLOOKUP(C604,Orçamento!N:O,2,0)</f>
        <v>Oficial (com encargos)</v>
      </c>
      <c r="E604" s="22" t="str">
        <f>VLOOKUP(C604,Orçamento!N:Q,4,0)</f>
        <v>h</v>
      </c>
      <c r="F604" s="19" cm="1">
        <f t="array" ref="F604">SUM(IF(Orçamento!$K$5:$K$5190="",IF(Orçamento!$N$5:$N$5190=$C604,Orçamento!$R$5:$R$5190)))</f>
        <v>4823.0366159999994</v>
      </c>
      <c r="G604" s="19">
        <f t="shared" si="9"/>
        <v>27.150000000000006</v>
      </c>
      <c r="H604" s="19" cm="1">
        <f t="array" ref="H604">SUM(IF(Orçamento!$K$5:$K$5190="",IF(Orçamento!$N$5:$N$5190=$C604,Orçamento!$T$5:$T$5190)))</f>
        <v>130945.4441244</v>
      </c>
      <c r="K604"/>
    </row>
    <row r="605" spans="2:13" ht="16.5" customHeight="1">
      <c r="B605" s="18">
        <f>IF(_xlfn.IFNA(MATCH($C605&amp;" - Mapa",Orçamento!$J$6:$J$5399,),0)&gt;0,MAX($B$2:B604)+1,0)</f>
        <v>0</v>
      </c>
      <c r="C605" s="18" t="s">
        <v>3035</v>
      </c>
      <c r="D605" s="18" t="str">
        <f>VLOOKUP(C605,Orçamento!N:O,2,0)</f>
        <v>Operador de cremalheira (Salario, Encargos Sociais, Refeição e Transporte)</v>
      </c>
      <c r="E605" s="22" t="str">
        <f>VLOOKUP(C605,Orçamento!N:Q,4,0)</f>
        <v xml:space="preserve">un </v>
      </c>
      <c r="F605" s="19" cm="1">
        <f t="array" ref="F605">SUM(IF(Orçamento!$K$5:$K$5190="",IF(Orçamento!$N$5:$N$5190=$C605,Orçamento!$R$5:$R$5190)))</f>
        <v>20.399999999999999</v>
      </c>
      <c r="G605" s="19">
        <f t="shared" si="9"/>
        <v>7704.24468356536</v>
      </c>
      <c r="H605" s="19" cm="1">
        <f t="array" ref="H605">SUM(IF(Orçamento!$K$5:$K$5190="",IF(Orçamento!$N$5:$N$5190=$C605,Orçamento!$T$5:$T$5190)))</f>
        <v>157166.59154473332</v>
      </c>
      <c r="K605"/>
    </row>
    <row r="606" spans="2:13" ht="16.5" customHeight="1">
      <c r="B606" s="18">
        <f>IF(_xlfn.IFNA(MATCH($C606&amp;" - Mapa",Orçamento!$J$6:$J$5399,),0)&gt;0,MAX($B$2:B605)+1,0)</f>
        <v>0</v>
      </c>
      <c r="C606" s="18" t="s">
        <v>3036</v>
      </c>
      <c r="D606" s="18" t="str">
        <f>VLOOKUP(C606,Orçamento!N:O,2,0)</f>
        <v>Operador de grua (Salario, Encargos Sociais, Refeição e Transporte)</v>
      </c>
      <c r="E606" s="22" t="str">
        <f>VLOOKUP(C606,Orçamento!N:Q,4,0)</f>
        <v xml:space="preserve">un </v>
      </c>
      <c r="F606" s="19" cm="1">
        <f t="array" ref="F606">SUM(IF(Orçamento!$K$5:$K$5190="",IF(Orçamento!$N$5:$N$5190=$C606,Orçamento!$R$5:$R$5190)))</f>
        <v>0</v>
      </c>
      <c r="G606" s="19">
        <f t="shared" si="9"/>
        <v>0</v>
      </c>
      <c r="H606" s="19" cm="1">
        <f t="array" ref="H606">SUM(IF(Orçamento!$K$5:$K$5190="",IF(Orçamento!$N$5:$N$5190=$C606,Orçamento!$T$5:$T$5190)))</f>
        <v>0</v>
      </c>
      <c r="K606" s="585"/>
      <c r="M606" s="21"/>
    </row>
    <row r="607" spans="2:13" ht="16.5" customHeight="1">
      <c r="B607" s="18">
        <f>IF(_xlfn.IFNA(MATCH($C607&amp;" - Mapa",Orçamento!$J$6:$J$5399,),0)&gt;0,MAX($B$2:B606)+1,0)</f>
        <v>0</v>
      </c>
      <c r="C607" s="18" t="s">
        <v>2883</v>
      </c>
      <c r="D607" s="18" t="str">
        <f>VLOOKUP(C607,Orçamento!N:O,2,0)</f>
        <v>Parafuso `drywall` de aço fosfatizado com cabeça trombeta phillips e ponta agulha (TA) - Ø3,5x25mm</v>
      </c>
      <c r="E607" s="22" t="str">
        <f>VLOOKUP(C607,Orçamento!N:Q,4,0)</f>
        <v>un</v>
      </c>
      <c r="F607" s="19" cm="1">
        <f t="array" ref="F607">SUM(IF(Orçamento!$K$5:$K$5190="",IF(Orçamento!$N$5:$N$5190=$C607,Orçamento!$R$5:$R$5190)))</f>
        <v>32863.711851</v>
      </c>
      <c r="G607" s="19">
        <f t="shared" si="9"/>
        <v>0.11</v>
      </c>
      <c r="H607" s="19" cm="1">
        <f t="array" ref="H607">SUM(IF(Orçamento!$K$5:$K$5190="",IF(Orçamento!$N$5:$N$5190=$C607,Orçamento!$T$5:$T$5190)))</f>
        <v>3615.00830361</v>
      </c>
      <c r="K607"/>
    </row>
    <row r="608" spans="2:13" ht="16.5" customHeight="1">
      <c r="B608" s="18">
        <f>IF(_xlfn.IFNA(MATCH($C608&amp;" - Mapa",Orçamento!$J$6:$J$5399,),0)&gt;0,MAX($B$2:B607)+1,0)</f>
        <v>0</v>
      </c>
      <c r="C608" s="18" t="s">
        <v>2884</v>
      </c>
      <c r="D608" s="18" t="str">
        <f>VLOOKUP(C608,Orçamento!N:O,2,0)</f>
        <v>Parafuso `drywall` de aço zincado com cabeça lentilha phillips e ponta broca (LB) - Ø4,2x13mm</v>
      </c>
      <c r="E608" s="22" t="str">
        <f>VLOOKUP(C608,Orçamento!N:Q,4,0)</f>
        <v>un</v>
      </c>
      <c r="F608" s="19" cm="1">
        <f t="array" ref="F608">SUM(IF(Orçamento!$K$5:$K$5190="",IF(Orçamento!$N$5:$N$5190=$C608,Orçamento!$R$5:$R$5190)))</f>
        <v>3005.5288410000003</v>
      </c>
      <c r="G608" s="19">
        <f t="shared" si="9"/>
        <v>0.26000000000000006</v>
      </c>
      <c r="H608" s="19" cm="1">
        <f t="array" ref="H608">SUM(IF(Orçamento!$K$5:$K$5190="",IF(Orçamento!$N$5:$N$5190=$C608,Orçamento!$T$5:$T$5190)))</f>
        <v>781.43749866000019</v>
      </c>
      <c r="K608"/>
    </row>
    <row r="609" spans="2:13" ht="16.5" customHeight="1">
      <c r="B609" s="18">
        <f>IF(_xlfn.IFNA(MATCH($C609&amp;" - Mapa",Orçamento!$J$6:$J$5399,),0)&gt;0,MAX($B$2:B608)+1,0)</f>
        <v>0</v>
      </c>
      <c r="C609" s="18" t="s">
        <v>1233</v>
      </c>
      <c r="D609" s="18" t="str">
        <f>VLOOKUP(C609,Orçamento!N:O,2,0)</f>
        <v>Parafuso para fixação de bacia (vaso) sanitário com acabamento cromado (Ø10x100mm) com porca cega (castelo), arruela lisa e bucha de nylon S-10</v>
      </c>
      <c r="E609" s="22" t="str">
        <f>VLOOKUP(C609,Orçamento!N:Q,4,0)</f>
        <v>un</v>
      </c>
      <c r="F609" s="19" cm="1">
        <f t="array" ref="F609">SUM(IF(Orçamento!$K$5:$K$5190="",IF(Orçamento!$N$5:$N$5190=$C609,Orçamento!$R$5:$R$5190)))</f>
        <v>764</v>
      </c>
      <c r="G609" s="19">
        <f t="shared" si="9"/>
        <v>2</v>
      </c>
      <c r="H609" s="19" cm="1">
        <f t="array" ref="H609">SUM(IF(Orçamento!$K$5:$K$5190="",IF(Orçamento!$N$5:$N$5190=$C609,Orçamento!$T$5:$T$5190)))</f>
        <v>1528</v>
      </c>
      <c r="K609"/>
    </row>
    <row r="610" spans="2:13" ht="16.5" customHeight="1">
      <c r="B610" s="18">
        <f>IF(_xlfn.IFNA(MATCH($C610&amp;" - Mapa",Orçamento!$J$6:$J$5399,),0)&gt;0,MAX($B$2:B609)+1,0)</f>
        <v>0</v>
      </c>
      <c r="C610" s="18" t="s">
        <v>1243</v>
      </c>
      <c r="D610" s="18" t="str">
        <f>VLOOKUP(C610,Orçamento!N:O,2,0)</f>
        <v>Parafuso para fixação de peças sanitárias (lavatórios, colunas, tanques, etc.) com acabamento cromado (Ø10x80mm) com porca cega (castelo), arruela lisa e bucha de nylon S-8</v>
      </c>
      <c r="E610" s="22" t="str">
        <f>VLOOKUP(C610,Orçamento!N:Q,4,0)</f>
        <v>un</v>
      </c>
      <c r="F610" s="19" cm="1">
        <f t="array" ref="F610">SUM(IF(Orçamento!$K$5:$K$5190="",IF(Orçamento!$N$5:$N$5190=$C610,Orçamento!$R$5:$R$5190)))</f>
        <v>1470</v>
      </c>
      <c r="G610" s="19">
        <f t="shared" si="9"/>
        <v>3.0999999999999992</v>
      </c>
      <c r="H610" s="19" cm="1">
        <f t="array" ref="H610">SUM(IF(Orçamento!$K$5:$K$5190="",IF(Orçamento!$N$5:$N$5190=$C610,Orçamento!$T$5:$T$5190)))</f>
        <v>4556.9999999999991</v>
      </c>
      <c r="M610" s="21"/>
    </row>
    <row r="611" spans="2:13" ht="16.5" customHeight="1">
      <c r="B611" s="18">
        <f>IF(_xlfn.IFNA(MATCH($C611&amp;" - Mapa",Orçamento!$J$6:$J$5399,),0)&gt;0,MAX($B$2:B610)+1,0)</f>
        <v>0</v>
      </c>
      <c r="C611" s="18" t="s">
        <v>1154</v>
      </c>
      <c r="D611" s="18" t="str">
        <f>VLOOKUP(C611,Orçamento!N:O,2,0)</f>
        <v>Parafuso sextavado 1/4` x 50mm</v>
      </c>
      <c r="E611" s="22" t="str">
        <f>VLOOKUP(C611,Orçamento!N:Q,4,0)</f>
        <v>un</v>
      </c>
      <c r="F611" s="19" cm="1">
        <f t="array" ref="F611">SUM(IF(Orçamento!$K$5:$K$5190="",IF(Orçamento!$N$5:$N$5190=$C611,Orçamento!$R$5:$R$5190)))</f>
        <v>3726</v>
      </c>
      <c r="G611" s="19">
        <f t="shared" si="9"/>
        <v>0.45000000000000007</v>
      </c>
      <c r="H611" s="19" cm="1">
        <f t="array" ref="H611">SUM(IF(Orçamento!$K$5:$K$5190="",IF(Orçamento!$N$5:$N$5190=$C611,Orçamento!$T$5:$T$5190)))</f>
        <v>1676.7000000000003</v>
      </c>
      <c r="K611"/>
    </row>
    <row r="612" spans="2:13" ht="16.5" customHeight="1">
      <c r="B612" s="18">
        <f>IF(_xlfn.IFNA(MATCH($C612&amp;" - Mapa",Orçamento!$J$6:$J$5399,),0)&gt;0,MAX($B$2:B611)+1,0)</f>
        <v>0</v>
      </c>
      <c r="C612" s="18" t="s">
        <v>4139</v>
      </c>
      <c r="D612" s="18" t="str">
        <f>VLOOKUP(C612,Orçamento!N:O,2,0)</f>
        <v>Pastilha unas atlas 5x5cm - (SG 8424)</v>
      </c>
      <c r="E612" s="22" t="str">
        <f>VLOOKUP(C612,Orçamento!N:Q,4,0)</f>
        <v>m²</v>
      </c>
      <c r="F612" s="19" cm="1">
        <f t="array" ref="F612">SUM(IF(Orçamento!$K$5:$K$5190="",IF(Orçamento!$N$5:$N$5190=$C612,Orçamento!$R$5:$R$5190)))</f>
        <v>168.31100000000001</v>
      </c>
      <c r="G612" s="19">
        <f t="shared" si="9"/>
        <v>150</v>
      </c>
      <c r="H612" s="19" cm="1">
        <f t="array" ref="H612">SUM(IF(Orçamento!$K$5:$K$5190="",IF(Orçamento!$N$5:$N$5190=$C612,Orçamento!$T$5:$T$5190)))</f>
        <v>25246.65</v>
      </c>
      <c r="K612"/>
    </row>
    <row r="613" spans="2:13" ht="16.5" customHeight="1">
      <c r="B613" s="18">
        <f>IF(_xlfn.IFNA(MATCH($C613&amp;" - Mapa",Orçamento!$J$6:$J$5399,),0)&gt;0,MAX($B$2:B612)+1,0)</f>
        <v>0</v>
      </c>
      <c r="C613" s="18" t="s">
        <v>1788</v>
      </c>
      <c r="D613" s="18" t="str">
        <f>VLOOKUP(C613,Orçamento!N:O,2,0)</f>
        <v>PCMAT/PCMSO/PPRA</v>
      </c>
      <c r="E613" s="22" t="str">
        <f>VLOOKUP(C613,Orçamento!N:Q,4,0)</f>
        <v>un</v>
      </c>
      <c r="F613" s="19" cm="1">
        <f t="array" ref="F613">SUM(IF(Orçamento!$K$5:$K$5190="",IF(Orçamento!$N$5:$N$5190=$C613,Orçamento!$R$5:$R$5190)))</f>
        <v>0</v>
      </c>
      <c r="G613" s="19">
        <f t="shared" si="9"/>
        <v>0</v>
      </c>
      <c r="H613" s="19" cm="1">
        <f t="array" ref="H613">SUM(IF(Orçamento!$K$5:$K$5190="",IF(Orçamento!$N$5:$N$5190=$C613,Orçamento!$T$5:$T$5190)))</f>
        <v>0</v>
      </c>
      <c r="K613"/>
    </row>
    <row r="614" spans="2:13" ht="16.5" customHeight="1">
      <c r="B614" s="18">
        <f>IF(_xlfn.IFNA(MATCH($C614&amp;" - Mapa",Orçamento!$J$6:$J$5399,),0)&gt;0,MAX($B$2:B613)+1,0)</f>
        <v>0</v>
      </c>
      <c r="C614" s="18" t="s">
        <v>1791</v>
      </c>
      <c r="D614" s="18" t="str">
        <f>VLOOKUP(C614,Orçamento!N:O,2,0)</f>
        <v>PCMSO-Programa de Controle Médico de Saúde Ocupacional | PGR | Laudo | Medições ruido, Poeira, Vibração.</v>
      </c>
      <c r="E614" s="22" t="str">
        <f>VLOOKUP(C614,Orçamento!N:Q,4,0)</f>
        <v>un</v>
      </c>
      <c r="F614" s="19" cm="1">
        <f t="array" ref="F614">SUM(IF(Orçamento!$K$5:$K$5190="",IF(Orçamento!$N$5:$N$5190=$C614,Orçamento!$R$5:$R$5190)))</f>
        <v>1</v>
      </c>
      <c r="G614" s="19">
        <f t="shared" si="9"/>
        <v>6760</v>
      </c>
      <c r="H614" s="19" cm="1">
        <f t="array" ref="H614">SUM(IF(Orçamento!$K$5:$K$5190="",IF(Orçamento!$N$5:$N$5190=$C614,Orçamento!$T$5:$T$5190)))</f>
        <v>6760</v>
      </c>
      <c r="K614"/>
    </row>
    <row r="615" spans="2:13" ht="16.5" customHeight="1">
      <c r="B615" s="18">
        <f>IF(_xlfn.IFNA(MATCH($C615&amp;" - Mapa",Orçamento!$J$6:$J$5399,),0)&gt;0,MAX($B$2:B614)+1,0)</f>
        <v>0</v>
      </c>
      <c r="C615" s="18" t="s">
        <v>4122</v>
      </c>
      <c r="D615" s="18" t="str">
        <f>VLOOKUP(C615,Orçamento!N:O,2,0)</f>
        <v>Pedra são tomé filetada</v>
      </c>
      <c r="E615" s="22" t="str">
        <f>VLOOKUP(C615,Orçamento!N:Q,4,0)</f>
        <v>m²</v>
      </c>
      <c r="F615" s="19" cm="1">
        <f t="array" ref="F615">SUM(IF(Orçamento!$K$5:$K$5190="",IF(Orçamento!$N$5:$N$5190=$C615,Orçamento!$R$5:$R$5190)))</f>
        <v>143.30799999999999</v>
      </c>
      <c r="G615" s="19">
        <f t="shared" si="9"/>
        <v>145</v>
      </c>
      <c r="H615" s="19" cm="1">
        <f t="array" ref="H615">SUM(IF(Orçamento!$K$5:$K$5190="",IF(Orçamento!$N$5:$N$5190=$C615,Orçamento!$T$5:$T$5190)))</f>
        <v>20779.66</v>
      </c>
      <c r="K615"/>
    </row>
    <row r="616" spans="2:13" ht="16.5" customHeight="1">
      <c r="B616" s="18">
        <f>IF(_xlfn.IFNA(MATCH($C616&amp;" - Mapa",Orçamento!$J$6:$J$5399,),0)&gt;0,MAX($B$2:B615)+1,0)</f>
        <v>0</v>
      </c>
      <c r="C616" s="18" t="s">
        <v>3037</v>
      </c>
      <c r="D616" s="18" t="str">
        <f>VLOOKUP(C616,Orçamento!N:O,2,0)</f>
        <v>Pedreiro (Salario, Encargos Sociais, Refeição e Transporte)</v>
      </c>
      <c r="E616" s="22" t="str">
        <f>VLOOKUP(C616,Orçamento!N:Q,4,0)</f>
        <v xml:space="preserve">un </v>
      </c>
      <c r="F616" s="19" cm="1">
        <f t="array" ref="F616">SUM(IF(Orçamento!$K$5:$K$5190="",IF(Orçamento!$N$5:$N$5190=$C616,Orçamento!$R$5:$R$5190)))</f>
        <v>14</v>
      </c>
      <c r="G616" s="19">
        <f t="shared" si="9"/>
        <v>5972.5954995926668</v>
      </c>
      <c r="H616" s="19" cm="1">
        <f t="array" ref="H616">SUM(IF(Orçamento!$K$5:$K$5190="",IF(Orçamento!$N$5:$N$5190=$C616,Orçamento!$T$5:$T$5190)))</f>
        <v>83616.336994297337</v>
      </c>
      <c r="M616" s="21"/>
    </row>
    <row r="617" spans="2:13" ht="16.5" customHeight="1">
      <c r="B617" s="18">
        <f>IF(_xlfn.IFNA(MATCH($C617&amp;" - Mapa",Orçamento!$J$6:$J$5399,),0)&gt;0,MAX($B$2:B616)+1,0)</f>
        <v>0</v>
      </c>
      <c r="C617" s="18" t="s">
        <v>2828</v>
      </c>
      <c r="D617" s="18" t="str">
        <f>VLOOKUP(C617,Orçamento!N:O,2,0)</f>
        <v>Pedrisco palha nº3</v>
      </c>
      <c r="E617" s="22" t="str">
        <f>VLOOKUP(C617,Orçamento!N:Q,4,0)</f>
        <v>m³</v>
      </c>
      <c r="F617" s="19" cm="1">
        <f t="array" ref="F617">SUM(IF(Orçamento!$K$5:$K$5190="",IF(Orçamento!$N$5:$N$5190=$C617,Orçamento!$R$5:$R$5190)))</f>
        <v>1.78</v>
      </c>
      <c r="G617" s="19">
        <f t="shared" si="9"/>
        <v>200</v>
      </c>
      <c r="H617" s="19" cm="1">
        <f t="array" ref="H617">SUM(IF(Orçamento!$K$5:$K$5190="",IF(Orçamento!$N$5:$N$5190=$C617,Orçamento!$T$5:$T$5190)))</f>
        <v>356</v>
      </c>
      <c r="K617"/>
    </row>
    <row r="618" spans="2:13" ht="16.5" customHeight="1">
      <c r="B618" s="18">
        <f>IF(_xlfn.IFNA(MATCH($C618&amp;" - Mapa",Orçamento!$J$6:$J$5399,),0)&gt;0,MAX($B$2:B617)+1,0)</f>
        <v>0</v>
      </c>
      <c r="C618" s="18" t="s">
        <v>1131</v>
      </c>
      <c r="D618" s="18" t="str">
        <f>VLOOKUP(C618,Orçamento!N:O,2,0)</f>
        <v>Peitoril em ardósia esp.: 02cm</v>
      </c>
      <c r="E618" s="22" t="str">
        <f>VLOOKUP(C618,Orçamento!N:Q,4,0)</f>
        <v>m²</v>
      </c>
      <c r="F618" s="19" cm="1">
        <f t="array" ref="F618">SUM(IF(Orçamento!$K$5:$K$5190="",IF(Orçamento!$N$5:$N$5190=$C618,Orçamento!$R$5:$R$5190)))</f>
        <v>343.83657000000011</v>
      </c>
      <c r="G618" s="19">
        <f t="shared" si="9"/>
        <v>105.59999999999998</v>
      </c>
      <c r="H618" s="19" cm="1">
        <f t="array" ref="H618">SUM(IF(Orçamento!$K$5:$K$5190="",IF(Orçamento!$N$5:$N$5190=$C618,Orçamento!$T$5:$T$5190)))</f>
        <v>36309.141792000002</v>
      </c>
      <c r="K618"/>
    </row>
    <row r="619" spans="2:13" ht="16.5" customHeight="1">
      <c r="B619" s="18">
        <f>IF(_xlfn.IFNA(MATCH($C619&amp;" - Mapa",Orçamento!$J$6:$J$5399,),0)&gt;0,MAX($B$2:B618)+1,0)</f>
        <v>0</v>
      </c>
      <c r="C619" s="18" t="s">
        <v>4085</v>
      </c>
      <c r="D619" s="18" t="str">
        <f>VLOOKUP(C619,Orçamento!N:O,2,0)</f>
        <v>Peitoril em granito esp.: 02cm</v>
      </c>
      <c r="E619" s="22" t="str">
        <f>VLOOKUP(C619,Orçamento!N:Q,4,0)</f>
        <v>m²</v>
      </c>
      <c r="F619" s="19" cm="1">
        <f t="array" ref="F619">SUM(IF(Orçamento!$K$5:$K$5190="",IF(Orçamento!$N$5:$N$5190=$C619,Orçamento!$R$5:$R$5190)))</f>
        <v>2.1152250000000001</v>
      </c>
      <c r="G619" s="19">
        <f t="shared" si="9"/>
        <v>70.95</v>
      </c>
      <c r="H619" s="19" cm="1">
        <f t="array" ref="H619">SUM(IF(Orçamento!$K$5:$K$5190="",IF(Orçamento!$N$5:$N$5190=$C619,Orçamento!$T$5:$T$5190)))</f>
        <v>150.07521375000002</v>
      </c>
      <c r="K619"/>
    </row>
    <row r="620" spans="2:13" ht="16.5" customHeight="1">
      <c r="B620" s="18">
        <f>IF(_xlfn.IFNA(MATCH($C620&amp;" - Mapa",Orçamento!$J$6:$J$5399,),0)&gt;0,MAX($B$2:B619)+1,0)</f>
        <v>0</v>
      </c>
      <c r="C620" s="18" t="s">
        <v>2919</v>
      </c>
      <c r="D620" s="18" t="str">
        <f>VLOOKUP(C620,Orçamento!N:O,2,0)</f>
        <v>Película em polietileno 24micras 1,25x200m (NBR15560)</v>
      </c>
      <c r="E620" s="22" t="str">
        <f>VLOOKUP(C620,Orçamento!N:Q,4,0)</f>
        <v>rl</v>
      </c>
      <c r="F620" s="19" cm="1">
        <f t="array" ref="F620">SUM(IF(Orçamento!$K$5:$K$5190="",IF(Orçamento!$N$5:$N$5190=$C620,Orçamento!$R$5:$R$5190)))</f>
        <v>0.79992000000000008</v>
      </c>
      <c r="G620" s="19">
        <f t="shared" si="9"/>
        <v>315</v>
      </c>
      <c r="H620" s="19" cm="1">
        <f t="array" ref="H620">SUM(IF(Orçamento!$K$5:$K$5190="",IF(Orçamento!$N$5:$N$5190=$C620,Orçamento!$T$5:$T$5190)))</f>
        <v>251.97480000000002</v>
      </c>
      <c r="K620"/>
    </row>
    <row r="621" spans="2:13" ht="16.5" customHeight="1">
      <c r="B621" s="18">
        <f>IF(_xlfn.IFNA(MATCH($C621&amp;" - Mapa",Orçamento!$J$6:$J$5399,),0)&gt;0,MAX($B$2:B620)+1,0)</f>
        <v>0</v>
      </c>
      <c r="C621" s="23" t="s">
        <v>2885</v>
      </c>
      <c r="D621" s="18" t="str">
        <f>VLOOKUP(C621,Orçamento!N:O,2,0)</f>
        <v>Perfil guia tipo `U` em aço zincado para estrutura de parede drywall - 70x3000x0,5mm - (NBR 15217)</v>
      </c>
      <c r="E621" s="22" t="str">
        <f>VLOOKUP(C621,Orçamento!N:Q,4,0)</f>
        <v>m</v>
      </c>
      <c r="F621" s="19" cm="1">
        <f t="array" ref="F621">SUM(IF(Orçamento!$K$5:$K$5190="",IF(Orçamento!$N$5:$N$5190=$C621,Orçamento!$R$5:$R$5190)))</f>
        <v>2987.132337</v>
      </c>
      <c r="G621" s="19">
        <f t="shared" si="9"/>
        <v>9.43</v>
      </c>
      <c r="H621" s="19" cm="1">
        <f t="array" ref="H621">SUM(IF(Orçamento!$K$5:$K$5190="",IF(Orçamento!$N$5:$N$5190=$C621,Orçamento!$T$5:$T$5190)))</f>
        <v>28168.65793791</v>
      </c>
      <c r="K621" s="585"/>
      <c r="M621" s="21"/>
    </row>
    <row r="622" spans="2:13" ht="16.5" customHeight="1">
      <c r="B622" s="18">
        <f>IF(_xlfn.IFNA(MATCH($C622&amp;" - Mapa",Orçamento!$J$6:$J$5399,),0)&gt;0,MAX($B$2:B621)+1,0)</f>
        <v>0</v>
      </c>
      <c r="C622" s="18" t="s">
        <v>2886</v>
      </c>
      <c r="D622" s="18" t="str">
        <f>VLOOKUP(C622,Orçamento!N:O,2,0)</f>
        <v>Perfil montante tipo `C` em aço zincado para estrutura de parede drywall - 70x3000x0,5mm - (NBR 15217)</v>
      </c>
      <c r="E622" s="22" t="str">
        <f>VLOOKUP(C622,Orçamento!N:Q,4,0)</f>
        <v>m</v>
      </c>
      <c r="F622" s="19" cm="1">
        <f t="array" ref="F622">SUM(IF(Orçamento!$K$5:$K$5190="",IF(Orçamento!$N$5:$N$5190=$C622,Orçamento!$R$5:$R$5190)))</f>
        <v>2811.0515129999999</v>
      </c>
      <c r="G622" s="19">
        <f t="shared" si="9"/>
        <v>5.2000000000000011</v>
      </c>
      <c r="H622" s="19" cm="1">
        <f t="array" ref="H622">SUM(IF(Orçamento!$K$5:$K$5190="",IF(Orçamento!$N$5:$N$5190=$C622,Orçamento!$T$5:$T$5190)))</f>
        <v>14617.467867600002</v>
      </c>
      <c r="K622"/>
    </row>
    <row r="623" spans="2:13" ht="16.5" customHeight="1">
      <c r="B623" s="18">
        <f>IF(_xlfn.IFNA(MATCH($C623&amp;" - Mapa",Orçamento!$J$6:$J$5399,),0)&gt;0,MAX($B$2:B622)+1,0)</f>
        <v>0</v>
      </c>
      <c r="C623" s="18" t="s">
        <v>3923</v>
      </c>
      <c r="D623" s="18" t="str">
        <f>VLOOKUP(C623,Orçamento!N:O,2,0)</f>
        <v>Perfuração de estaca tipo `escavada` - Ø30cm - (NBR 6122)</v>
      </c>
      <c r="E623" s="22" t="str">
        <f>VLOOKUP(C623,Orçamento!N:Q,4,0)</f>
        <v>m</v>
      </c>
      <c r="F623" s="19" cm="1">
        <f t="array" ref="F623">SUM(IF(Orçamento!$K$5:$K$5190="",IF(Orçamento!$N$5:$N$5190=$C623,Orçamento!$R$5:$R$5190)))</f>
        <v>329</v>
      </c>
      <c r="G623" s="19">
        <f t="shared" si="9"/>
        <v>15.01</v>
      </c>
      <c r="H623" s="19" cm="1">
        <f t="array" ref="H623">SUM(IF(Orçamento!$K$5:$K$5190="",IF(Orçamento!$N$5:$N$5190=$C623,Orçamento!$T$5:$T$5190)))</f>
        <v>4938.29</v>
      </c>
      <c r="K623"/>
    </row>
    <row r="624" spans="2:13" ht="16.5" customHeight="1">
      <c r="B624" s="18">
        <f>IF(_xlfn.IFNA(MATCH($C624&amp;" - Mapa",Orçamento!$J$6:$J$5399,),0)&gt;0,MAX($B$2:B623)+1,0)</f>
        <v>0</v>
      </c>
      <c r="C624" s="18" t="s">
        <v>2838</v>
      </c>
      <c r="D624" s="18" t="str">
        <f>VLOOKUP(C624,Orçamento!N:O,2,0)</f>
        <v>Perfuração de estaca tipo `escavada` - Ø70cm - (NBR 6122)</v>
      </c>
      <c r="E624" s="22" t="str">
        <f>VLOOKUP(C624,Orçamento!N:Q,4,0)</f>
        <v>m</v>
      </c>
      <c r="F624" s="19" cm="1">
        <f t="array" ref="F624">SUM(IF(Orçamento!$K$5:$K$5190="",IF(Orçamento!$N$5:$N$5190=$C624,Orçamento!$R$5:$R$5190)))</f>
        <v>10</v>
      </c>
      <c r="G624" s="19">
        <f t="shared" si="9"/>
        <v>85</v>
      </c>
      <c r="H624" s="19" cm="1">
        <f t="array" ref="H624">SUM(IF(Orçamento!$K$5:$K$5190="",IF(Orçamento!$N$5:$N$5190=$C624,Orçamento!$T$5:$T$5190)))</f>
        <v>850</v>
      </c>
      <c r="K624"/>
    </row>
    <row r="625" spans="2:11" ht="16.5" customHeight="1">
      <c r="B625" s="18">
        <f>IF(_xlfn.IFNA(MATCH($C625&amp;" - Mapa",Orçamento!$J$6:$J$5399,),0)&gt;0,MAX($B$2:B624)+1,0)</f>
        <v>0</v>
      </c>
      <c r="C625" s="18" t="s">
        <v>3839</v>
      </c>
      <c r="D625" s="18" t="str">
        <f>VLOOKUP(C625,Orçamento!N:O,2,0)</f>
        <v>Perfuração de estaca tipo `hélice contínua` - Ø40cm - (NBR 6122)</v>
      </c>
      <c r="E625" s="22" t="str">
        <f>VLOOKUP(C625,Orçamento!N:Q,4,0)</f>
        <v>m</v>
      </c>
      <c r="F625" s="19" cm="1">
        <f t="array" ref="F625">SUM(IF(Orçamento!$K$5:$K$5190="",IF(Orçamento!$N$5:$N$5190=$C625,Orçamento!$R$5:$R$5190)))</f>
        <v>150.4</v>
      </c>
      <c r="G625" s="19">
        <f t="shared" si="9"/>
        <v>55.999999999999993</v>
      </c>
      <c r="H625" s="19" cm="1">
        <f t="array" ref="H625">SUM(IF(Orçamento!$K$5:$K$5190="",IF(Orçamento!$N$5:$N$5190=$C625,Orçamento!$T$5:$T$5190)))</f>
        <v>8422.4</v>
      </c>
      <c r="K625"/>
    </row>
    <row r="626" spans="2:11" ht="16.5" customHeight="1">
      <c r="B626" s="18">
        <f>IF(_xlfn.IFNA(MATCH($C626&amp;" - Mapa",Orçamento!$J$6:$J$5399,),0)&gt;0,MAX($B$2:B625)+1,0)</f>
        <v>0</v>
      </c>
      <c r="C626" s="18" t="s">
        <v>3918</v>
      </c>
      <c r="D626" s="18" t="str">
        <f>VLOOKUP(C626,Orçamento!N:O,2,0)</f>
        <v>Perfuração de estaca tipo `strauss` - Ø38cm - (NBR 6122)</v>
      </c>
      <c r="E626" s="22" t="str">
        <f>VLOOKUP(C626,Orçamento!N:Q,4,0)</f>
        <v>m</v>
      </c>
      <c r="F626" s="19" cm="1">
        <f t="array" ref="F626">SUM(IF(Orçamento!$K$5:$K$5190="",IF(Orçamento!$N$5:$N$5190=$C626,Orçamento!$R$5:$R$5190)))</f>
        <v>360</v>
      </c>
      <c r="G626" s="19">
        <f t="shared" si="9"/>
        <v>60</v>
      </c>
      <c r="H626" s="19" cm="1">
        <f t="array" ref="H626">SUM(IF(Orçamento!$K$5:$K$5190="",IF(Orçamento!$N$5:$N$5190=$C626,Orçamento!$T$5:$T$5190)))</f>
        <v>21600</v>
      </c>
      <c r="K626"/>
    </row>
    <row r="627" spans="2:11" ht="16.5" customHeight="1">
      <c r="B627" s="18">
        <f>IF(_xlfn.IFNA(MATCH($C627&amp;" - Mapa",Orçamento!$J$6:$J$5399,),0)&gt;0,MAX($B$2:B626)+1,0)</f>
        <v>0</v>
      </c>
      <c r="C627" s="18" t="s">
        <v>2844</v>
      </c>
      <c r="D627" s="18" t="str">
        <f>VLOOKUP(C627,Orçamento!N:O,2,0)</f>
        <v>Perfuração manual de broca - Ø30cm</v>
      </c>
      <c r="E627" s="22" t="str">
        <f>VLOOKUP(C627,Orçamento!N:Q,4,0)</f>
        <v>m</v>
      </c>
      <c r="F627" s="19" cm="1">
        <f t="array" ref="F627">SUM(IF(Orçamento!$K$5:$K$5190="",IF(Orçamento!$N$5:$N$5190=$C627,Orçamento!$R$5:$R$5190)))</f>
        <v>80</v>
      </c>
      <c r="G627" s="19">
        <f t="shared" si="9"/>
        <v>19.16</v>
      </c>
      <c r="H627" s="19" cm="1">
        <f t="array" ref="H627">SUM(IF(Orçamento!$K$5:$K$5190="",IF(Orçamento!$N$5:$N$5190=$C627,Orçamento!$T$5:$T$5190)))</f>
        <v>1532.8</v>
      </c>
      <c r="K627"/>
    </row>
    <row r="628" spans="2:11" ht="16.5" customHeight="1">
      <c r="B628" s="18">
        <f>IF(_xlfn.IFNA(MATCH($C628&amp;" - Mapa",Orçamento!$J$6:$J$5399,),0)&gt;0,MAX($B$2:B627)+1,0)</f>
        <v>0</v>
      </c>
      <c r="C628" s="18" t="s">
        <v>3925</v>
      </c>
      <c r="D628" s="18" t="str">
        <f>VLOOKUP(C628,Orçamento!N:O,2,0)</f>
        <v>Perfuração mecanizada de estaca tipo `tubulão` a céu aberto - Ø70cm - (NBR 6122)</v>
      </c>
      <c r="E628" s="22" t="str">
        <f>VLOOKUP(C628,Orçamento!N:Q,4,0)</f>
        <v>m</v>
      </c>
      <c r="F628" s="19" cm="1">
        <f t="array" ref="F628">SUM(IF(Orçamento!$K$5:$K$5190="",IF(Orçamento!$N$5:$N$5190=$C628,Orçamento!$R$5:$R$5190)))</f>
        <v>7</v>
      </c>
      <c r="G628" s="19">
        <f t="shared" si="9"/>
        <v>714.29</v>
      </c>
      <c r="H628" s="19" cm="1">
        <f t="array" ref="H628">SUM(IF(Orçamento!$K$5:$K$5190="",IF(Orçamento!$N$5:$N$5190=$C628,Orçamento!$T$5:$T$5190)))</f>
        <v>5000.03</v>
      </c>
      <c r="K628"/>
    </row>
    <row r="629" spans="2:11" ht="16.5" customHeight="1">
      <c r="B629" s="18">
        <f>IF(_xlfn.IFNA(MATCH($C629&amp;" - Mapa",Orçamento!$J$6:$J$5399,),0)&gt;0,MAX($B$2:B628)+1,0)</f>
        <v>0</v>
      </c>
      <c r="C629" s="18" t="s">
        <v>4119</v>
      </c>
      <c r="D629" s="18" t="str">
        <f>VLOOKUP(C629,Orçamento!N:O,2,0)</f>
        <v>Pergolado em madeira plastica, incluso montagem</v>
      </c>
      <c r="E629" s="22" t="str">
        <f>VLOOKUP(C629,Orçamento!N:Q,4,0)</f>
        <v>m²</v>
      </c>
      <c r="F629" s="19" cm="1">
        <f t="array" ref="F629">SUM(IF(Orçamento!$K$5:$K$5190="",IF(Orçamento!$N$5:$N$5190=$C629,Orçamento!$R$5:$R$5190)))</f>
        <v>36.75</v>
      </c>
      <c r="G629" s="19">
        <f t="shared" si="9"/>
        <v>1100</v>
      </c>
      <c r="H629" s="19" cm="1">
        <f t="array" ref="H629">SUM(IF(Orçamento!$K$5:$K$5190="",IF(Orçamento!$N$5:$N$5190=$C629,Orçamento!$T$5:$T$5190)))</f>
        <v>40425</v>
      </c>
      <c r="K629"/>
    </row>
    <row r="630" spans="2:11" ht="16.5" customHeight="1">
      <c r="B630" s="18">
        <f>IF(_xlfn.IFNA(MATCH($C630&amp;" - Mapa",Orçamento!$J$6:$J$5399,),0)&gt;0,MAX($B$2:B629)+1,0)</f>
        <v>0</v>
      </c>
      <c r="C630" s="23" t="s">
        <v>3907</v>
      </c>
      <c r="D630" s="18" t="str">
        <f>VLOOKUP(C630,Orçamento!N:O,2,0)</f>
        <v>Pergolado metálico, com vigas de 150x13mm incluso montagem</v>
      </c>
      <c r="E630" s="22" t="str">
        <f>VLOOKUP(C630,Orçamento!N:Q,4,0)</f>
        <v>m²</v>
      </c>
      <c r="F630" s="19" cm="1">
        <f t="array" ref="F630">SUM(IF(Orçamento!$K$5:$K$5190="",IF(Orçamento!$N$5:$N$5190=$C630,Orçamento!$R$5:$R$5190)))</f>
        <v>97.3</v>
      </c>
      <c r="G630" s="19">
        <f t="shared" si="9"/>
        <v>800</v>
      </c>
      <c r="H630" s="19" cm="1">
        <f t="array" ref="H630">SUM(IF(Orçamento!$K$5:$K$5190="",IF(Orçamento!$N$5:$N$5190=$C630,Orçamento!$T$5:$T$5190)))</f>
        <v>77840</v>
      </c>
    </row>
    <row r="631" spans="2:11" ht="16.5" customHeight="1">
      <c r="B631" s="18">
        <f>IF(_xlfn.IFNA(MATCH($C631&amp;" - Mapa",Orçamento!$J$6:$J$5399,),0)&gt;0,MAX($B$2:B630)+1,0)</f>
        <v>0</v>
      </c>
      <c r="C631" s="18" t="s">
        <v>2853</v>
      </c>
      <c r="D631" s="18" t="str">
        <f>VLOOKUP(C631,Orçamento!N:O,2,0)</f>
        <v>Pingadeira capelinha em concreto pre-moldado para muro reto 19x80x05cm</v>
      </c>
      <c r="E631" s="22" t="str">
        <f>VLOOKUP(C631,Orçamento!N:Q,4,0)</f>
        <v>un</v>
      </c>
      <c r="F631" s="19" cm="1">
        <f t="array" ref="F631">SUM(IF(Orçamento!$K$5:$K$5190="",IF(Orçamento!$N$5:$N$5190=$C631,Orçamento!$R$5:$R$5190)))</f>
        <v>293.2</v>
      </c>
      <c r="G631" s="19">
        <f t="shared" si="9"/>
        <v>13.5</v>
      </c>
      <c r="H631" s="19" cm="1">
        <f t="array" ref="H631">SUM(IF(Orçamento!$K$5:$K$5190="",IF(Orçamento!$N$5:$N$5190=$C631,Orçamento!$T$5:$T$5190)))</f>
        <v>3958.2</v>
      </c>
      <c r="K631" s="177"/>
    </row>
    <row r="632" spans="2:11" ht="16.5" customHeight="1">
      <c r="B632" s="18">
        <f>IF(_xlfn.IFNA(MATCH($C632&amp;" - Mapa",Orçamento!$J$6:$J$5399,),0)&gt;0,MAX($B$2:B631)+1,0)</f>
        <v>0</v>
      </c>
      <c r="C632" s="18" t="s">
        <v>719</v>
      </c>
      <c r="D632" s="18" t="str">
        <f>VLOOKUP(C632,Orçamento!N:O,2,0)</f>
        <v>Pingadeira em chapa de aço galvanizado c/5,1cm</v>
      </c>
      <c r="E632" s="22" t="str">
        <f>VLOOKUP(C632,Orçamento!N:Q,4,0)</f>
        <v>m</v>
      </c>
      <c r="F632" s="19" cm="1">
        <f t="array" ref="F632">SUM(IF(Orçamento!$K$5:$K$5190="",IF(Orçamento!$N$5:$N$5190=$C632,Orçamento!$R$5:$R$5190)))</f>
        <v>658.07</v>
      </c>
      <c r="G632" s="19">
        <f t="shared" si="9"/>
        <v>35</v>
      </c>
      <c r="H632" s="19" cm="1">
        <f t="array" ref="H632">SUM(IF(Orçamento!$K$5:$K$5190="",IF(Orçamento!$N$5:$N$5190=$C632,Orçamento!$T$5:$T$5190)))</f>
        <v>23032.45</v>
      </c>
      <c r="K632"/>
    </row>
    <row r="633" spans="2:11" ht="16.5" customHeight="1">
      <c r="B633" s="18">
        <f>IF(_xlfn.IFNA(MATCH($C633&amp;" - Mapa",Orçamento!$J$6:$J$5399,),0)&gt;0,MAX($B$2:B632)+1,0)</f>
        <v>0</v>
      </c>
      <c r="C633" s="18" t="s">
        <v>2881</v>
      </c>
      <c r="D633" s="18" t="str">
        <f>VLOOKUP(C633,Orçamento!N:O,2,0)</f>
        <v>Pino galvanizado com arruela cônica (Ø23mm) para fixação á pólvora - Ø1/4x28mm - 100pç</v>
      </c>
      <c r="E633" s="22" t="str">
        <f>VLOOKUP(C633,Orçamento!N:Q,4,0)</f>
        <v>un</v>
      </c>
      <c r="F633" s="19" cm="1">
        <f t="array" ref="F633">SUM(IF(Orçamento!$K$5:$K$5190="",IF(Orçamento!$N$5:$N$5190=$C633,Orçamento!$R$5:$R$5190)))</f>
        <v>95.267610000000005</v>
      </c>
      <c r="G633" s="19">
        <f t="shared" si="9"/>
        <v>49.18</v>
      </c>
      <c r="H633" s="19" cm="1">
        <f t="array" ref="H633">SUM(IF(Orçamento!$K$5:$K$5190="",IF(Orçamento!$N$5:$N$5190=$C633,Orçamento!$T$5:$T$5190)))</f>
        <v>4685.2610598000001</v>
      </c>
      <c r="K633"/>
    </row>
    <row r="634" spans="2:11" ht="16.5" customHeight="1">
      <c r="B634" s="18">
        <f>IF(_xlfn.IFNA(MATCH($C634&amp;" - Mapa",Orçamento!$J$6:$J$5399,),0)&gt;0,MAX($B$2:B633)+1,0)</f>
        <v>0</v>
      </c>
      <c r="C634" s="18" t="s">
        <v>372</v>
      </c>
      <c r="D634" s="18" t="str">
        <f>VLOOKUP(C634,Orçamento!N:O,2,0)</f>
        <v>Pino galvanizado Ø1/4x28mm - com arruela Ø23mm - pacote com 100 unidades</v>
      </c>
      <c r="E634" s="22" t="str">
        <f>VLOOKUP(C634,Orçamento!N:Q,4,0)</f>
        <v>un</v>
      </c>
      <c r="F634" s="19" cm="1">
        <f t="array" ref="F634">SUM(IF(Orçamento!$K$5:$K$5190="",IF(Orçamento!$N$5:$N$5190=$C634,Orçamento!$R$5:$R$5190)))</f>
        <v>692.7815999999998</v>
      </c>
      <c r="G634" s="19">
        <f t="shared" si="9"/>
        <v>24.000000000000011</v>
      </c>
      <c r="H634" s="19" cm="1">
        <f t="array" ref="H634">SUM(IF(Orçamento!$K$5:$K$5190="",IF(Orçamento!$N$5:$N$5190=$C634,Orçamento!$T$5:$T$5190)))</f>
        <v>16626.758400000002</v>
      </c>
      <c r="K634"/>
    </row>
    <row r="635" spans="2:11" ht="16.5" customHeight="1">
      <c r="B635" s="18">
        <f>IF(_xlfn.IFNA(MATCH($C635&amp;" - Mapa",Orçamento!$J$6:$J$5399,),0)&gt;0,MAX($B$2:B634)+1,0)</f>
        <v>0</v>
      </c>
      <c r="C635" s="18" t="s">
        <v>1400</v>
      </c>
      <c r="D635" s="18" t="str">
        <f>VLOOKUP(C635,Orçamento!N:O,2,0)</f>
        <v>Pintura acrílica emboço om 1 demão de massa corrida PVA</v>
      </c>
      <c r="E635" s="22" t="str">
        <f>VLOOKUP(C635,Orçamento!N:Q,4,0)</f>
        <v>m²</v>
      </c>
      <c r="F635" s="19" cm="1">
        <f t="array" ref="F635">SUM(IF(Orçamento!$K$5:$K$5190="",IF(Orçamento!$N$5:$N$5190=$C635,Orçamento!$R$5:$R$5190)))</f>
        <v>1029.3699999999999</v>
      </c>
      <c r="G635" s="19">
        <f t="shared" si="9"/>
        <v>34.875799999999998</v>
      </c>
      <c r="H635" s="19" cm="1">
        <f t="array" ref="H635">SUM(IF(Orçamento!$K$5:$K$5190="",IF(Orçamento!$N$5:$N$5190=$C635,Orçamento!$T$5:$T$5190)))</f>
        <v>35900.102245999995</v>
      </c>
      <c r="K635"/>
    </row>
    <row r="636" spans="2:11" ht="16.5" customHeight="1">
      <c r="B636" s="18">
        <f>IF(_xlfn.IFNA(MATCH($C636&amp;" - Mapa",Orçamento!$J$6:$J$5399,),0)&gt;0,MAX($B$2:B635)+1,0)</f>
        <v>0</v>
      </c>
      <c r="C636" s="18" t="s">
        <v>1407</v>
      </c>
      <c r="D636" s="18" t="str">
        <f>VLOOKUP(C636,Orçamento!N:O,2,0)</f>
        <v>Pintura acrílica sobre forro de gesso com 1 demão de massa corrida PVA</v>
      </c>
      <c r="E636" s="22" t="str">
        <f>VLOOKUP(C636,Orçamento!N:Q,4,0)</f>
        <v>m²</v>
      </c>
      <c r="F636" s="19" cm="1">
        <f t="array" ref="F636">SUM(IF(Orçamento!$K$5:$K$5190="",IF(Orçamento!$N$5:$N$5190=$C636,Orçamento!$R$5:$R$5190)))</f>
        <v>1214.3600000000001</v>
      </c>
      <c r="G636" s="19">
        <f t="shared" si="9"/>
        <v>17.75</v>
      </c>
      <c r="H636" s="19" cm="1">
        <f t="array" ref="H636">SUM(IF(Orçamento!$K$5:$K$5190="",IF(Orçamento!$N$5:$N$5190=$C636,Orçamento!$T$5:$T$5190)))</f>
        <v>21554.890000000003</v>
      </c>
      <c r="K636"/>
    </row>
    <row r="637" spans="2:11" ht="16.5" customHeight="1">
      <c r="B637" s="18">
        <f>IF(_xlfn.IFNA(MATCH($C637&amp;" - Mapa",Orçamento!$J$6:$J$5399,),0)&gt;0,MAX($B$2:B636)+1,0)</f>
        <v>0</v>
      </c>
      <c r="C637" s="18" t="s">
        <v>1404</v>
      </c>
      <c r="D637" s="18" t="str">
        <f>VLOOKUP(C637,Orçamento!N:O,2,0)</f>
        <v>Pintura acrílica sobre gesso liso com 1 demão de massa corrida PVA</v>
      </c>
      <c r="E637" s="22" t="str">
        <f>VLOOKUP(C637,Orçamento!N:Q,4,0)</f>
        <v>m²</v>
      </c>
      <c r="F637" s="19" cm="1">
        <f t="array" ref="F637">SUM(IF(Orçamento!$K$5:$K$5190="",IF(Orçamento!$N$5:$N$5190=$C637,Orçamento!$R$5:$R$5190)))</f>
        <v>11577.49</v>
      </c>
      <c r="G637" s="19">
        <f t="shared" si="9"/>
        <v>17.149999999999999</v>
      </c>
      <c r="H637" s="19" cm="1">
        <f t="array" ref="H637">SUM(IF(Orçamento!$K$5:$K$5190="",IF(Orçamento!$N$5:$N$5190=$C637,Orçamento!$T$5:$T$5190)))</f>
        <v>198553.95349999997</v>
      </c>
      <c r="K637"/>
    </row>
    <row r="638" spans="2:11" ht="16.5" customHeight="1">
      <c r="B638" s="18">
        <f>IF(_xlfn.IFNA(MATCH($C638&amp;" - Mapa",Orçamento!$J$6:$J$5399,),0)&gt;0,MAX($B$2:B637)+1,0)</f>
        <v>0</v>
      </c>
      <c r="C638" s="18" t="s">
        <v>1411</v>
      </c>
      <c r="D638" s="18" t="str">
        <f>VLOOKUP(C638,Orçamento!N:O,2,0)</f>
        <v>Pintura acrílica sobre sanca de gesso com 1 demão de massa corrida PVA</v>
      </c>
      <c r="E638" s="22" t="str">
        <f>VLOOKUP(C638,Orçamento!N:Q,4,0)</f>
        <v>m</v>
      </c>
      <c r="F638" s="19" cm="1">
        <f t="array" ref="F638">SUM(IF(Orçamento!$K$5:$K$5190="",IF(Orçamento!$N$5:$N$5190=$C638,Orçamento!$R$5:$R$5190)))</f>
        <v>3021.45</v>
      </c>
      <c r="G638" s="19">
        <f t="shared" si="9"/>
        <v>8</v>
      </c>
      <c r="H638" s="19" cm="1">
        <f t="array" ref="H638">SUM(IF(Orçamento!$K$5:$K$5190="",IF(Orçamento!$N$5:$N$5190=$C638,Orçamento!$T$5:$T$5190)))</f>
        <v>24171.599999999999</v>
      </c>
      <c r="K638"/>
    </row>
    <row r="639" spans="2:11" ht="16.5" customHeight="1">
      <c r="B639" s="18">
        <f>IF(_xlfn.IFNA(MATCH($C639&amp;" - Mapa",Orçamento!$J$6:$J$5399,),0)&gt;0,MAX($B$2:B638)+1,0)</f>
        <v>0</v>
      </c>
      <c r="C639" s="18" t="s">
        <v>1373</v>
      </c>
      <c r="D639" s="18" t="str">
        <f>VLOOKUP(C639,Orçamento!N:O,2,0)</f>
        <v>Pintura de escada com tinta acrilica para piso</v>
      </c>
      <c r="E639" s="22" t="str">
        <f>VLOOKUP(C639,Orçamento!N:Q,4,0)</f>
        <v>m²</v>
      </c>
      <c r="F639" s="19" cm="1">
        <f t="array" ref="F639">SUM(IF(Orçamento!$K$5:$K$5190="",IF(Orçamento!$N$5:$N$5190=$C639,Orçamento!$R$5:$R$5190)))</f>
        <v>1755</v>
      </c>
      <c r="G639" s="19">
        <f t="shared" si="9"/>
        <v>15.6</v>
      </c>
      <c r="H639" s="19" cm="1">
        <f t="array" ref="H639">SUM(IF(Orçamento!$K$5:$K$5190="",IF(Orçamento!$N$5:$N$5190=$C639,Orçamento!$T$5:$T$5190)))</f>
        <v>27378</v>
      </c>
      <c r="K639"/>
    </row>
    <row r="640" spans="2:11" ht="16.5" customHeight="1">
      <c r="B640" s="18">
        <f>IF(_xlfn.IFNA(MATCH($C640&amp;" - Mapa",Orçamento!$J$6:$J$5399,),0)&gt;0,MAX($B$2:B639)+1,0)</f>
        <v>0</v>
      </c>
      <c r="C640" s="18" t="s">
        <v>1423</v>
      </c>
      <c r="D640" s="18" t="str">
        <f>VLOOKUP(C640,Orçamento!N:O,2,0)</f>
        <v>Pintura de escada marinheiro</v>
      </c>
      <c r="E640" s="22" t="str">
        <f>VLOOKUP(C640,Orçamento!N:Q,4,0)</f>
        <v>un</v>
      </c>
      <c r="F640" s="19" cm="1">
        <f t="array" ref="F640">SUM(IF(Orçamento!$K$5:$K$5190="",IF(Orçamento!$N$5:$N$5190=$C640,Orçamento!$R$5:$R$5190)))</f>
        <v>10</v>
      </c>
      <c r="G640" s="19">
        <f t="shared" si="9"/>
        <v>572.5</v>
      </c>
      <c r="H640" s="19" cm="1">
        <f t="array" ref="H640">SUM(IF(Orçamento!$K$5:$K$5190="",IF(Orçamento!$N$5:$N$5190=$C640,Orçamento!$T$5:$T$5190)))</f>
        <v>5725</v>
      </c>
      <c r="K640"/>
    </row>
    <row r="641" spans="2:11" ht="16.5" customHeight="1">
      <c r="B641" s="18">
        <f>IF(_xlfn.IFNA(MATCH($C641&amp;" - Mapa",Orçamento!$J$6:$J$5399,),0)&gt;0,MAX($B$2:B640)+1,0)</f>
        <v>0</v>
      </c>
      <c r="C641" s="18" t="s">
        <v>2822</v>
      </c>
      <c r="D641" s="18" t="str">
        <f>VLOOKUP(C641,Orçamento!N:O,2,0)</f>
        <v>Pintura de faixa zebrada PNE (manual de sinalização viária Res. 236)</v>
      </c>
      <c r="E641" s="22" t="str">
        <f>VLOOKUP(C641,Orçamento!N:Q,4,0)</f>
        <v>m²</v>
      </c>
      <c r="F641" s="19" cm="1">
        <f t="array" ref="F641">SUM(IF(Orçamento!$K$5:$K$5190="",IF(Orçamento!$N$5:$N$5190=$C641,Orçamento!$R$5:$R$5190)))</f>
        <v>31.2</v>
      </c>
      <c r="G641" s="19">
        <f t="shared" si="9"/>
        <v>30</v>
      </c>
      <c r="H641" s="19" cm="1">
        <f t="array" ref="H641">SUM(IF(Orçamento!$K$5:$K$5190="",IF(Orçamento!$N$5:$N$5190=$C641,Orçamento!$T$5:$T$5190)))</f>
        <v>936</v>
      </c>
      <c r="K641"/>
    </row>
    <row r="642" spans="2:11" ht="16.5" customHeight="1">
      <c r="B642" s="18">
        <f>IF(_xlfn.IFNA(MATCH($C642&amp;" - Mapa",Orçamento!$J$6:$J$5399,),0)&gt;0,MAX($B$2:B641)+1,0)</f>
        <v>0</v>
      </c>
      <c r="C642" s="23" t="s">
        <v>4066</v>
      </c>
      <c r="D642" s="18" t="str">
        <f>VLOOKUP(C642,Orçamento!N:O,2,0)</f>
        <v>Pintura de identificação de área de resgate para PNE 1,20x0,80m</v>
      </c>
      <c r="E642" s="22" t="str">
        <f>VLOOKUP(C642,Orçamento!N:Q,4,0)</f>
        <v>un</v>
      </c>
      <c r="F642" s="19" cm="1">
        <f t="array" ref="F642">SUM(IF(Orçamento!$K$5:$K$5190="",IF(Orçamento!$N$5:$N$5190=$C642,Orçamento!$R$5:$R$5190)))</f>
        <v>39</v>
      </c>
      <c r="G642" s="19">
        <f t="shared" si="9"/>
        <v>250</v>
      </c>
      <c r="H642" s="19" cm="1">
        <f t="array" ref="H642">SUM(IF(Orçamento!$K$5:$K$5190="",IF(Orçamento!$N$5:$N$5190=$C642,Orçamento!$T$5:$T$5190)))</f>
        <v>9750</v>
      </c>
      <c r="K642" s="585"/>
    </row>
    <row r="643" spans="2:11" ht="16.5" customHeight="1">
      <c r="B643" s="18">
        <f>IF(_xlfn.IFNA(MATCH($C643&amp;" - Mapa",Orçamento!$J$6:$J$5399,),0)&gt;0,MAX($B$2:B642)+1,0)</f>
        <v>0</v>
      </c>
      <c r="C643" s="18" t="s">
        <v>2820</v>
      </c>
      <c r="D643" s="18" t="str">
        <f>VLOOKUP(C643,Orçamento!N:O,2,0)</f>
        <v>Pintura de identificação de vaga preferencial 6,30x1,20m</v>
      </c>
      <c r="E643" s="22" t="str">
        <f>VLOOKUP(C643,Orçamento!N:Q,4,0)</f>
        <v>un</v>
      </c>
      <c r="F643" s="19" cm="1">
        <f t="array" ref="F643">SUM(IF(Orçamento!$K$5:$K$5190="",IF(Orçamento!$N$5:$N$5190=$C643,Orçamento!$R$5:$R$5190)))</f>
        <v>6</v>
      </c>
      <c r="G643" s="19">
        <f t="shared" ref="G643:G706" si="10">IF(F643=0,0,H643/F643)</f>
        <v>150</v>
      </c>
      <c r="H643" s="19" cm="1">
        <f t="array" ref="H643">SUM(IF(Orçamento!$K$5:$K$5190="",IF(Orçamento!$N$5:$N$5190=$C643,Orçamento!$T$5:$T$5190)))</f>
        <v>900</v>
      </c>
      <c r="K643"/>
    </row>
    <row r="644" spans="2:11" ht="16.5" customHeight="1">
      <c r="B644" s="18">
        <f>IF(_xlfn.IFNA(MATCH($C644&amp;" - Mapa",Orçamento!$J$6:$J$5399,),0)&gt;0,MAX($B$2:B643)+1,0)</f>
        <v>0</v>
      </c>
      <c r="C644" s="18" t="s">
        <v>2818</v>
      </c>
      <c r="D644" s="18" t="str">
        <f>VLOOKUP(C644,Orçamento!N:O,2,0)</f>
        <v>Pintura de número de vagas</v>
      </c>
      <c r="E644" s="22" t="str">
        <f>VLOOKUP(C644,Orçamento!N:Q,4,0)</f>
        <v>un</v>
      </c>
      <c r="F644" s="19" cm="1">
        <f t="array" ref="F644">SUM(IF(Orçamento!$K$5:$K$5190="",IF(Orçamento!$N$5:$N$5190=$C644,Orçamento!$R$5:$R$5190)))</f>
        <v>217</v>
      </c>
      <c r="G644" s="19">
        <f t="shared" si="10"/>
        <v>29</v>
      </c>
      <c r="H644" s="19" cm="1">
        <f t="array" ref="H644">SUM(IF(Orçamento!$K$5:$K$5190="",IF(Orçamento!$N$5:$N$5190=$C644,Orçamento!$T$5:$T$5190)))</f>
        <v>6293</v>
      </c>
      <c r="K644"/>
    </row>
    <row r="645" spans="2:11" ht="16.5" customHeight="1">
      <c r="B645" s="18">
        <f>IF(_xlfn.IFNA(MATCH($C645&amp;" - Mapa",Orçamento!$J$6:$J$5399,),0)&gt;0,MAX($B$2:B644)+1,0)</f>
        <v>0</v>
      </c>
      <c r="C645" s="18" t="s">
        <v>1420</v>
      </c>
      <c r="D645" s="18" t="str">
        <f>VLOOKUP(C645,Orçamento!N:O,2,0)</f>
        <v>Pintura em esquadria metálica</v>
      </c>
      <c r="E645" s="22" t="str">
        <f>VLOOKUP(C645,Orçamento!N:Q,4,0)</f>
        <v>m²</v>
      </c>
      <c r="F645" s="19" cm="1">
        <f t="array" ref="F645">SUM(IF(Orçamento!$K$5:$K$5190="",IF(Orçamento!$N$5:$N$5190=$C645,Orçamento!$R$5:$R$5190)))</f>
        <v>2587.9950000000003</v>
      </c>
      <c r="G645" s="19">
        <f t="shared" si="10"/>
        <v>15.919999999999998</v>
      </c>
      <c r="H645" s="19" cm="1">
        <f t="array" ref="H645">SUM(IF(Orçamento!$K$5:$K$5190="",IF(Orçamento!$N$5:$N$5190=$C645,Orçamento!$T$5:$T$5190)))</f>
        <v>41200.880400000002</v>
      </c>
      <c r="K645"/>
    </row>
    <row r="646" spans="2:11" ht="16.5" customHeight="1">
      <c r="B646" s="18">
        <f>IF(_xlfn.IFNA(MATCH($C646&amp;" - Mapa",Orçamento!$J$6:$J$5399,),0)&gt;0,MAX($B$2:B645)+1,0)</f>
        <v>0</v>
      </c>
      <c r="C646" s="18" t="s">
        <v>4135</v>
      </c>
      <c r="D646" s="18" t="str">
        <f>VLOOKUP(C646,Orçamento!N:O,2,0)</f>
        <v>Pintura epóxi em bicicletário, incluso material - Espessura 1mm</v>
      </c>
      <c r="E646" s="22" t="str">
        <f>VLOOKUP(C646,Orçamento!N:Q,4,0)</f>
        <v>m²</v>
      </c>
      <c r="F646" s="19" cm="1">
        <f t="array" ref="F646">SUM(IF(Orçamento!$K$5:$K$5190="",IF(Orçamento!$N$5:$N$5190=$C646,Orçamento!$R$5:$R$5190)))</f>
        <v>42.83</v>
      </c>
      <c r="G646" s="19">
        <f t="shared" si="10"/>
        <v>200</v>
      </c>
      <c r="H646" s="19" cm="1">
        <f t="array" ref="H646">SUM(IF(Orçamento!$K$5:$K$5190="",IF(Orçamento!$N$5:$N$5190=$C646,Orçamento!$T$5:$T$5190)))</f>
        <v>8566</v>
      </c>
      <c r="K646"/>
    </row>
    <row r="647" spans="2:11" ht="16.5" customHeight="1">
      <c r="B647" s="18">
        <f>IF(_xlfn.IFNA(MATCH($C647&amp;" - Mapa",Orçamento!$J$6:$J$5399,),0)&gt;0,MAX($B$2:B646)+1,0)</f>
        <v>0</v>
      </c>
      <c r="C647" s="18" t="s">
        <v>2816</v>
      </c>
      <c r="D647" s="18" t="str">
        <f>VLOOKUP(C647,Orçamento!N:O,2,0)</f>
        <v>Pintura horizontal de vagas com faixas de 10cm</v>
      </c>
      <c r="E647" s="22" t="str">
        <f>VLOOKUP(C647,Orçamento!N:Q,4,0)</f>
        <v>m</v>
      </c>
      <c r="F647" s="19" cm="1">
        <f t="array" ref="F647">SUM(IF(Orçamento!$K$5:$K$5190="",IF(Orçamento!$N$5:$N$5190=$C647,Orçamento!$R$5:$R$5190)))</f>
        <v>1950</v>
      </c>
      <c r="G647" s="19">
        <f t="shared" si="10"/>
        <v>8</v>
      </c>
      <c r="H647" s="19" cm="1">
        <f t="array" ref="H647">SUM(IF(Orçamento!$K$5:$K$5190="",IF(Orçamento!$N$5:$N$5190=$C647,Orçamento!$T$5:$T$5190)))</f>
        <v>15600</v>
      </c>
      <c r="K647"/>
    </row>
    <row r="648" spans="2:11" ht="16.5" customHeight="1">
      <c r="B648" s="18">
        <f>IF(_xlfn.IFNA(MATCH($C648&amp;" - Mapa",Orçamento!$J$6:$J$5399,),0)&gt;0,MAX($B$2:B647)+1,0)</f>
        <v>0</v>
      </c>
      <c r="C648" s="18" t="s">
        <v>1553</v>
      </c>
      <c r="D648" s="18" t="str">
        <f>VLOOKUP(C648,Orçamento!N:O,2,0)</f>
        <v>Pintura PVA colorido sobre gesso liso com 1 demão de massa corrido PVA</v>
      </c>
      <c r="E648" s="22" t="str">
        <f>VLOOKUP(C648,Orçamento!N:Q,4,0)</f>
        <v>m²</v>
      </c>
      <c r="F648" s="19" cm="1">
        <f t="array" ref="F648">SUM(IF(Orçamento!$K$5:$K$5190="",IF(Orçamento!$N$5:$N$5190=$C648,Orçamento!$R$5:$R$5190)))</f>
        <v>169.18</v>
      </c>
      <c r="G648" s="19">
        <f t="shared" si="10"/>
        <v>40</v>
      </c>
      <c r="H648" s="19" cm="1">
        <f t="array" ref="H648">SUM(IF(Orçamento!$K$5:$K$5190="",IF(Orçamento!$N$5:$N$5190=$C648,Orçamento!$T$5:$T$5190)))</f>
        <v>6767.2000000000007</v>
      </c>
      <c r="K648" s="585"/>
    </row>
    <row r="649" spans="2:11" ht="16.5" customHeight="1">
      <c r="B649" s="18">
        <f>IF(_xlfn.IFNA(MATCH($C649&amp;" - Mapa",Orçamento!$J$6:$J$5399,),0)&gt;0,MAX($B$2:B648)+1,0)</f>
        <v>0</v>
      </c>
      <c r="C649" s="18" t="s">
        <v>1395</v>
      </c>
      <c r="D649" s="18" t="str">
        <f>VLOOKUP(C649,Orçamento!N:O,2,0)</f>
        <v>Pintura PVA colorido sobre massa única com 1 demão de massa corrido PVA</v>
      </c>
      <c r="E649" s="22" t="str">
        <f>VLOOKUP(C649,Orçamento!N:Q,4,0)</f>
        <v>m²</v>
      </c>
      <c r="F649" s="19" cm="1">
        <f t="array" ref="F649">SUM(IF(Orçamento!$K$5:$K$5190="",IF(Orçamento!$N$5:$N$5190=$C649,Orçamento!$R$5:$R$5190)))</f>
        <v>456.67999999999995</v>
      </c>
      <c r="G649" s="19">
        <f t="shared" si="10"/>
        <v>43.000000000000007</v>
      </c>
      <c r="H649" s="19" cm="1">
        <f t="array" ref="H649">SUM(IF(Orçamento!$K$5:$K$5190="",IF(Orçamento!$N$5:$N$5190=$C649,Orçamento!$T$5:$T$5190)))</f>
        <v>19637.240000000002</v>
      </c>
      <c r="K649"/>
    </row>
    <row r="650" spans="2:11" ht="16.5" customHeight="1">
      <c r="B650" s="18">
        <f>IF(_xlfn.IFNA(MATCH($C650&amp;" - Mapa",Orçamento!$J$6:$J$5399,),0)&gt;0,MAX($B$2:B649)+1,0)</f>
        <v>0</v>
      </c>
      <c r="C650" s="23" t="s">
        <v>1392</v>
      </c>
      <c r="D650" s="18" t="str">
        <f>VLOOKUP(C650,Orçamento!N:O,2,0)</f>
        <v>Pintura PVA sobre forro de gesso com 1 demão de massa corrida PVA</v>
      </c>
      <c r="E650" s="22" t="str">
        <f>VLOOKUP(C650,Orçamento!N:Q,4,0)</f>
        <v>m²</v>
      </c>
      <c r="F650" s="19" cm="1">
        <f t="array" ref="F650">SUM(IF(Orçamento!$K$5:$K$5190="",IF(Orçamento!$N$5:$N$5190=$C650,Orçamento!$R$5:$R$5190)))</f>
        <v>2464.7299999999996</v>
      </c>
      <c r="G650" s="19">
        <f t="shared" si="10"/>
        <v>15.200000000000003</v>
      </c>
      <c r="H650" s="19" cm="1">
        <f t="array" ref="H650">SUM(IF(Orçamento!$K$5:$K$5190="",IF(Orçamento!$N$5:$N$5190=$C650,Orçamento!$T$5:$T$5190)))</f>
        <v>37463.896000000001</v>
      </c>
      <c r="K650" s="585"/>
    </row>
    <row r="651" spans="2:11" ht="16.5" customHeight="1">
      <c r="B651" s="18">
        <f>IF(_xlfn.IFNA(MATCH($C651&amp;" - Mapa",Orçamento!$J$6:$J$5399,),0)&gt;0,MAX($B$2:B650)+1,0)</f>
        <v>0</v>
      </c>
      <c r="C651" s="18" t="s">
        <v>1388</v>
      </c>
      <c r="D651" s="18" t="str">
        <f>VLOOKUP(C651,Orçamento!N:O,2,0)</f>
        <v>Pintura PVA sobre gesso com 1 demão de massa corrida PVA</v>
      </c>
      <c r="E651" s="22" t="str">
        <f>VLOOKUP(C651,Orçamento!N:Q,4,0)</f>
        <v>m²</v>
      </c>
      <c r="F651" s="19" cm="1">
        <f t="array" ref="F651">SUM(IF(Orçamento!$K$5:$K$5190="",IF(Orçamento!$N$5:$N$5190=$C651,Orçamento!$R$5:$R$5190)))</f>
        <v>39390.346080000003</v>
      </c>
      <c r="G651" s="19">
        <f t="shared" si="10"/>
        <v>14.543599999999998</v>
      </c>
      <c r="H651" s="19" cm="1">
        <f t="array" ref="H651">SUM(IF(Orçamento!$K$5:$K$5190="",IF(Orçamento!$N$5:$N$5190=$C651,Orçamento!$T$5:$T$5190)))</f>
        <v>572877.43724908796</v>
      </c>
      <c r="K651"/>
    </row>
    <row r="652" spans="2:11" ht="16.5" customHeight="1">
      <c r="B652" s="18">
        <f>IF(_xlfn.IFNA(MATCH($C652&amp;" - Mapa",Orçamento!$J$6:$J$5399,),0)&gt;0,MAX($B$2:B651)+1,0)</f>
        <v>0</v>
      </c>
      <c r="C652" s="18" t="s">
        <v>1384</v>
      </c>
      <c r="D652" s="18" t="str">
        <f>VLOOKUP(C652,Orçamento!N:O,2,0)</f>
        <v>Pintura PVA sobre massa única sem massa corrida PVA</v>
      </c>
      <c r="E652" s="22" t="str">
        <f>VLOOKUP(C652,Orçamento!N:Q,4,0)</f>
        <v>m²</v>
      </c>
      <c r="F652" s="19" cm="1">
        <f t="array" ref="F652">SUM(IF(Orçamento!$K$5:$K$5190="",IF(Orçamento!$N$5:$N$5190=$C652,Orçamento!$R$5:$R$5190)))</f>
        <v>5746.8641599999992</v>
      </c>
      <c r="G652" s="19">
        <f t="shared" si="10"/>
        <v>34.247999999999998</v>
      </c>
      <c r="H652" s="19" cm="1">
        <f t="array" ref="H652">SUM(IF(Orçamento!$K$5:$K$5190="",IF(Orçamento!$N$5:$N$5190=$C652,Orçamento!$T$5:$T$5190)))</f>
        <v>196818.60375167997</v>
      </c>
      <c r="K652"/>
    </row>
    <row r="653" spans="2:11" ht="16.5" customHeight="1">
      <c r="B653" s="18">
        <f>IF(_xlfn.IFNA(MATCH($C653&amp;" - Mapa",Orçamento!$J$6:$J$5399,),0)&gt;0,MAX($B$2:B652)+1,0)</f>
        <v>0</v>
      </c>
      <c r="C653" s="18" t="s">
        <v>688</v>
      </c>
      <c r="D653" s="18" t="str">
        <f>VLOOKUP(C653,Orçamento!N:O,2,0)</f>
        <v>Pintura sobre corrimão em esmalte sintético acetinado (NBR 14942)</v>
      </c>
      <c r="E653" s="22" t="str">
        <f>VLOOKUP(C653,Orçamento!N:Q,4,0)</f>
        <v>m</v>
      </c>
      <c r="F653" s="19" cm="1">
        <f t="array" ref="F653">SUM(IF(Orçamento!$K$5:$K$5190="",IF(Orçamento!$N$5:$N$5190=$C653,Orçamento!$R$5:$R$5190)))</f>
        <v>1416.36</v>
      </c>
      <c r="G653" s="19">
        <f t="shared" si="10"/>
        <v>25</v>
      </c>
      <c r="H653" s="19" cm="1">
        <f t="array" ref="H653">SUM(IF(Orçamento!$K$5:$K$5190="",IF(Orçamento!$N$5:$N$5190=$C653,Orçamento!$T$5:$T$5190)))</f>
        <v>35409</v>
      </c>
      <c r="K653"/>
    </row>
    <row r="654" spans="2:11" ht="16.5" customHeight="1">
      <c r="B654" s="18">
        <f>IF(_xlfn.IFNA(MATCH($C654&amp;" - Mapa",Orçamento!$J$6:$J$5399,),0)&gt;0,MAX($B$2:B653)+1,0)</f>
        <v>0</v>
      </c>
      <c r="C654" s="18" t="s">
        <v>693</v>
      </c>
      <c r="D654" s="18" t="str">
        <f>VLOOKUP(C654,Orçamento!N:O,2,0)</f>
        <v>Pintura sobre superficie metálica em esmalte sintético acetinado (NBR 14942)</v>
      </c>
      <c r="E654" s="22" t="str">
        <f>VLOOKUP(C654,Orçamento!N:Q,4,0)</f>
        <v>m²</v>
      </c>
      <c r="F654" s="19" cm="1">
        <f t="array" ref="F654">SUM(IF(Orçamento!$K$5:$K$5190="",IF(Orçamento!$N$5:$N$5190=$C654,Orçamento!$R$5:$R$5190)))</f>
        <v>496.02000000000004</v>
      </c>
      <c r="G654" s="19">
        <f t="shared" si="10"/>
        <v>33.999999999999993</v>
      </c>
      <c r="H654" s="19" cm="1">
        <f t="array" ref="H654">SUM(IF(Orçamento!$K$5:$K$5190="",IF(Orçamento!$N$5:$N$5190=$C654,Orçamento!$T$5:$T$5190)))</f>
        <v>16864.679999999997</v>
      </c>
      <c r="K654"/>
    </row>
    <row r="655" spans="2:11" ht="16.5" customHeight="1">
      <c r="B655" s="18">
        <f>IF(_xlfn.IFNA(MATCH($C655&amp;" - Mapa",Orçamento!$J$6:$J$5399,),0)&gt;0,MAX($B$2:B654)+1,0)</f>
        <v>0</v>
      </c>
      <c r="C655" s="18" t="s">
        <v>4115</v>
      </c>
      <c r="D655" s="18" t="str">
        <f>VLOOKUP(C655,Orçamento!N:O,2,0)</f>
        <v>Piso de borracha em placas, espessura 10,00mm - 60x60cm</v>
      </c>
      <c r="E655" s="22" t="str">
        <f>VLOOKUP(C655,Orçamento!N:Q,4,0)</f>
        <v>un</v>
      </c>
      <c r="F655" s="19" cm="1">
        <f t="array" ref="F655">SUM(IF(Orçamento!$K$5:$K$5190="",IF(Orçamento!$N$5:$N$5190=$C655,Orçamento!$R$5:$R$5190)))</f>
        <v>295.34399999999999</v>
      </c>
      <c r="G655" s="19">
        <f t="shared" si="10"/>
        <v>171.34</v>
      </c>
      <c r="H655" s="19" cm="1">
        <f t="array" ref="H655">SUM(IF(Orçamento!$K$5:$K$5190="",IF(Orçamento!$N$5:$N$5190=$C655,Orçamento!$T$5:$T$5190)))</f>
        <v>50604.240960000003</v>
      </c>
      <c r="K655"/>
    </row>
    <row r="656" spans="2:11" ht="16.5" customHeight="1">
      <c r="B656" s="18">
        <f>IF(_xlfn.IFNA(MATCH($C656&amp;" - Mapa",Orçamento!$J$6:$J$5399,),0)&gt;0,MAX($B$2:B655)+1,0)</f>
        <v>0</v>
      </c>
      <c r="C656" s="18" t="s">
        <v>1733</v>
      </c>
      <c r="D656" s="18" t="str">
        <f>VLOOKUP(C656,Orçamento!N:O,2,0)</f>
        <v xml:space="preserve">piso em concreto para canteiro </v>
      </c>
      <c r="E656" s="22" t="str">
        <f>VLOOKUP(C656,Orçamento!N:Q,4,0)</f>
        <v>m²</v>
      </c>
      <c r="F656" s="19" cm="1">
        <f t="array" ref="F656">SUM(IF(Orçamento!$K$5:$K$5190="",IF(Orçamento!$N$5:$N$5190=$C656,Orçamento!$R$5:$R$5190)))</f>
        <v>50</v>
      </c>
      <c r="G656" s="19">
        <f t="shared" si="10"/>
        <v>90</v>
      </c>
      <c r="H656" s="19" cm="1">
        <f t="array" ref="H656">SUM(IF(Orçamento!$K$5:$K$5190="",IF(Orçamento!$N$5:$N$5190=$C656,Orçamento!$T$5:$T$5190)))</f>
        <v>4500</v>
      </c>
      <c r="K656"/>
    </row>
    <row r="657" spans="2:11" ht="16.5" customHeight="1">
      <c r="B657" s="18">
        <f>IF(_xlfn.IFNA(MATCH($C657&amp;" - Mapa",Orçamento!$J$6:$J$5399,),0)&gt;0,MAX($B$2:B656)+1,0)</f>
        <v>0</v>
      </c>
      <c r="C657" s="18" t="s">
        <v>3804</v>
      </c>
      <c r="D657" s="18" t="str">
        <f>VLOOKUP(C657,Orçamento!N:O,2,0)</f>
        <v>Piso intertravado cinza de concreto (35 MPa) - 10x20x08cm</v>
      </c>
      <c r="E657" s="22" t="str">
        <f>VLOOKUP(C657,Orçamento!N:Q,4,0)</f>
        <v>un</v>
      </c>
      <c r="F657" s="19" cm="1">
        <f t="array" ref="F657">SUM(IF(Orçamento!$K$5:$K$5190="",IF(Orçamento!$N$5:$N$5190=$C657,Orçamento!$R$5:$R$5190)))</f>
        <v>7653.9750000000004</v>
      </c>
      <c r="G657" s="19">
        <f t="shared" si="10"/>
        <v>1.84</v>
      </c>
      <c r="H657" s="19" cm="1">
        <f t="array" ref="H657">SUM(IF(Orçamento!$K$5:$K$5190="",IF(Orçamento!$N$5:$N$5190=$C657,Orçamento!$T$5:$T$5190)))</f>
        <v>14083.314000000002</v>
      </c>
      <c r="K657"/>
    </row>
    <row r="658" spans="2:11" ht="16.5" customHeight="1">
      <c r="B658" s="18">
        <f>IF(_xlfn.IFNA(MATCH($C658&amp;" - Mapa",Orçamento!$J$6:$J$5399,),0)&gt;0,MAX($B$2:B657)+1,0)</f>
        <v>0</v>
      </c>
      <c r="C658" s="18" t="s">
        <v>3818</v>
      </c>
      <c r="D658" s="18" t="str">
        <f>VLOOKUP(C658,Orçamento!N:O,2,0)</f>
        <v>Piso intertravado colorido de concreto (35 MPa) - 10x20x06cm</v>
      </c>
      <c r="E658" s="22" t="str">
        <f>VLOOKUP(C658,Orçamento!N:Q,4,0)</f>
        <v>un</v>
      </c>
      <c r="F658" s="19" cm="1">
        <f t="array" ref="F658">SUM(IF(Orçamento!$K$5:$K$5190="",IF(Orçamento!$N$5:$N$5190=$C658,Orçamento!$R$5:$R$5190)))</f>
        <v>7524.8249999999998</v>
      </c>
      <c r="G658" s="19">
        <f t="shared" si="10"/>
        <v>1.36</v>
      </c>
      <c r="H658" s="19" cm="1">
        <f t="array" ref="H658">SUM(IF(Orçamento!$K$5:$K$5190="",IF(Orçamento!$N$5:$N$5190=$C658,Orçamento!$T$5:$T$5190)))</f>
        <v>10233.762000000001</v>
      </c>
      <c r="K658"/>
    </row>
    <row r="659" spans="2:11" ht="16.5" customHeight="1">
      <c r="B659" s="18">
        <f>IF(_xlfn.IFNA(MATCH($C659&amp;" - Mapa",Orçamento!$J$6:$J$5399,),0)&gt;0,MAX($B$2:B658)+1,0)</f>
        <v>0</v>
      </c>
      <c r="C659" s="18" t="s">
        <v>3987</v>
      </c>
      <c r="D659" s="18" t="str">
        <f>VLOOKUP(C659,Orçamento!N:O,2,0)</f>
        <v>Piso laminado linha New Way</v>
      </c>
      <c r="E659" s="22" t="str">
        <f>VLOOKUP(C659,Orçamento!N:Q,4,0)</f>
        <v>m²</v>
      </c>
      <c r="F659" s="19" cm="1">
        <f t="array" ref="F659">SUM(IF(Orçamento!$K$5:$K$5190="",IF(Orçamento!$N$5:$N$5190=$C659,Orçamento!$R$5:$R$5190)))</f>
        <v>5073.3320000000003</v>
      </c>
      <c r="G659" s="19">
        <f t="shared" si="10"/>
        <v>67.100499999999997</v>
      </c>
      <c r="H659" s="19" cm="1">
        <f t="array" ref="H659">SUM(IF(Orçamento!$K$5:$K$5190="",IF(Orçamento!$N$5:$N$5190=$C659,Orçamento!$T$5:$T$5190)))</f>
        <v>340423.11386600003</v>
      </c>
      <c r="K659"/>
    </row>
    <row r="660" spans="2:11" ht="16.5" customHeight="1">
      <c r="B660" s="18">
        <f>IF(_xlfn.IFNA(MATCH($C660&amp;" - Mapa",Orçamento!$J$6:$J$5399,),0)&gt;0,MAX($B$2:B659)+1,0)</f>
        <v>0</v>
      </c>
      <c r="C660" s="18" t="s">
        <v>1107</v>
      </c>
      <c r="D660" s="18" t="str">
        <f>VLOOKUP(C660,Orçamento!N:O,2,0)</f>
        <v>Piso tátil de borracha tipo `alerta` - 0,25x0,25m - (NBR 9050)</v>
      </c>
      <c r="E660" s="22" t="str">
        <f>VLOOKUP(C660,Orçamento!N:Q,4,0)</f>
        <v>un</v>
      </c>
      <c r="F660" s="19" cm="1">
        <f t="array" ref="F660">SUM(IF(Orçamento!$K$5:$K$5190="",IF(Orçamento!$N$5:$N$5190=$C660,Orçamento!$R$5:$R$5190)))</f>
        <v>688</v>
      </c>
      <c r="G660" s="19">
        <f t="shared" si="10"/>
        <v>10</v>
      </c>
      <c r="H660" s="19" cm="1">
        <f t="array" ref="H660">SUM(IF(Orçamento!$K$5:$K$5190="",IF(Orçamento!$N$5:$N$5190=$C660,Orçamento!$T$5:$T$5190)))</f>
        <v>6880</v>
      </c>
      <c r="K660"/>
    </row>
    <row r="661" spans="2:11" ht="16.5" customHeight="1">
      <c r="B661" s="18">
        <f>IF(_xlfn.IFNA(MATCH($C661&amp;" - Mapa",Orçamento!$J$6:$J$5399,),0)&gt;0,MAX($B$2:B660)+1,0)</f>
        <v>0</v>
      </c>
      <c r="C661" s="18" t="s">
        <v>2826</v>
      </c>
      <c r="D661" s="18" t="str">
        <f>VLOOKUP(C661,Orçamento!N:O,2,0)</f>
        <v>Piso tátil de concreto tipo `direcional` - 0,25x0,25m - (NBR 9050)</v>
      </c>
      <c r="E661" s="22" t="str">
        <f>VLOOKUP(C661,Orçamento!N:Q,4,0)</f>
        <v>un</v>
      </c>
      <c r="F661" s="19" cm="1">
        <f t="array" ref="F661">SUM(IF(Orçamento!$K$5:$K$5190="",IF(Orçamento!$N$5:$N$5190=$C661,Orçamento!$R$5:$R$5190)))</f>
        <v>636.79999999999995</v>
      </c>
      <c r="G661" s="19">
        <f t="shared" si="10"/>
        <v>17.5</v>
      </c>
      <c r="H661" s="19" cm="1">
        <f t="array" ref="H661">SUM(IF(Orçamento!$K$5:$K$5190="",IF(Orçamento!$N$5:$N$5190=$C661,Orçamento!$T$5:$T$5190)))</f>
        <v>11144</v>
      </c>
      <c r="K661"/>
    </row>
    <row r="662" spans="2:11" ht="16.5" customHeight="1">
      <c r="B662" s="18">
        <f>IF(_xlfn.IFNA(MATCH($C662&amp;" - Mapa",Orçamento!$J$6:$J$5399,),0)&gt;0,MAX($B$2:B661)+1,0)</f>
        <v>0</v>
      </c>
      <c r="C662" s="18" t="s">
        <v>2904</v>
      </c>
      <c r="D662" s="18" t="str">
        <f>VLOOKUP(C662,Orçamento!N:O,2,0)</f>
        <v>Piso vinílico Paviflex natural</v>
      </c>
      <c r="E662" s="22" t="str">
        <f>VLOOKUP(C662,Orçamento!N:Q,4,0)</f>
        <v>m²</v>
      </c>
      <c r="F662" s="19" cm="1">
        <f t="array" ref="F662">SUM(IF(Orçamento!$K$5:$K$5190="",IF(Orçamento!$N$5:$N$5190=$C662,Orçamento!$R$5:$R$5190)))</f>
        <v>50.221500000000006</v>
      </c>
      <c r="G662" s="19">
        <f t="shared" si="10"/>
        <v>185</v>
      </c>
      <c r="H662" s="19" cm="1">
        <f t="array" ref="H662">SUM(IF(Orçamento!$K$5:$K$5190="",IF(Orçamento!$N$5:$N$5190=$C662,Orçamento!$T$5:$T$5190)))</f>
        <v>9290.9775000000009</v>
      </c>
      <c r="K662"/>
    </row>
    <row r="663" spans="2:11" ht="16.5" customHeight="1">
      <c r="B663" s="18">
        <f>IF(_xlfn.IFNA(MATCH($C663&amp;" - Mapa",Orçamento!$J$6:$J$5399,),0)&gt;0,MAX($B$2:B662)+1,0)</f>
        <v>0</v>
      </c>
      <c r="C663" s="18" t="s">
        <v>1736</v>
      </c>
      <c r="D663" s="18" t="str">
        <f>VLOOKUP(C663,Orçamento!N:O,2,0)</f>
        <v xml:space="preserve">Placa ART da obra </v>
      </c>
      <c r="E663" s="22" t="str">
        <f>VLOOKUP(C663,Orçamento!N:Q,4,0)</f>
        <v>un</v>
      </c>
      <c r="F663" s="19" cm="1">
        <f t="array" ref="F663">SUM(IF(Orçamento!$K$5:$K$5190="",IF(Orçamento!$N$5:$N$5190=$C663,Orçamento!$R$5:$R$5190)))</f>
        <v>1</v>
      </c>
      <c r="G663" s="19">
        <f t="shared" si="10"/>
        <v>1000.0000000000001</v>
      </c>
      <c r="H663" s="19" cm="1">
        <f t="array" ref="H663">SUM(IF(Orçamento!$K$5:$K$5190="",IF(Orçamento!$N$5:$N$5190=$C663,Orçamento!$T$5:$T$5190)))</f>
        <v>1000.0000000000001</v>
      </c>
      <c r="K663"/>
    </row>
    <row r="664" spans="2:11" ht="16.5" customHeight="1">
      <c r="B664" s="18">
        <f>IF(_xlfn.IFNA(MATCH($C664&amp;" - Mapa",Orçamento!$J$6:$J$5399,),0)&gt;0,MAX($B$2:B663)+1,0)</f>
        <v>0</v>
      </c>
      <c r="C664" s="18" t="s">
        <v>2887</v>
      </c>
      <c r="D664" s="18" t="str">
        <f>VLOOKUP(C664,Orçamento!N:O,2,0)</f>
        <v>Placa de gesso acartonado drywall verde `RU` - espessura 12,5mm - (NBR 14715)</v>
      </c>
      <c r="E664" s="22" t="str">
        <f>VLOOKUP(C664,Orçamento!N:Q,4,0)</f>
        <v>m²</v>
      </c>
      <c r="F664" s="19" cm="1">
        <f t="array" ref="F664">SUM(IF(Orçamento!$K$5:$K$5190="",IF(Orçamento!$N$5:$N$5190=$C664,Orçamento!$R$5:$R$5190)))</f>
        <v>7391.4525000000003</v>
      </c>
      <c r="G664" s="19">
        <f t="shared" si="10"/>
        <v>28.970000000000002</v>
      </c>
      <c r="H664" s="19" cm="1">
        <f t="array" ref="H664">SUM(IF(Orçamento!$K$5:$K$5190="",IF(Orçamento!$N$5:$N$5190=$C664,Orçamento!$T$5:$T$5190)))</f>
        <v>214130.37892500003</v>
      </c>
      <c r="K664"/>
    </row>
    <row r="665" spans="2:11" ht="16.5" customHeight="1">
      <c r="B665" s="18">
        <f>IF(_xlfn.IFNA(MATCH($C665&amp;" - Mapa",Orçamento!$J$6:$J$5399,),0)&gt;0,MAX($B$2:B664)+1,0)</f>
        <v>0</v>
      </c>
      <c r="C665" s="18" t="s">
        <v>1484</v>
      </c>
      <c r="D665" s="18" t="str">
        <f>VLOOKUP(C665,Orçamento!N:O,2,0)</f>
        <v>Placa de identificação de ambiente - 25x12cm em PVC 2mm com pintura UV</v>
      </c>
      <c r="E665" s="22" t="str">
        <f>VLOOKUP(C665,Orçamento!N:Q,4,0)</f>
        <v>un</v>
      </c>
      <c r="F665" s="19" cm="1">
        <f t="array" ref="F665">SUM(IF(Orçamento!$K$5:$K$5190="",IF(Orçamento!$N$5:$N$5190=$C665,Orçamento!$R$5:$R$5190)))</f>
        <v>26</v>
      </c>
      <c r="G665" s="19">
        <f t="shared" si="10"/>
        <v>40</v>
      </c>
      <c r="H665" s="19" cm="1">
        <f t="array" ref="H665">SUM(IF(Orçamento!$K$5:$K$5190="",IF(Orçamento!$N$5:$N$5190=$C665,Orçamento!$T$5:$T$5190)))</f>
        <v>1040</v>
      </c>
      <c r="K665"/>
    </row>
    <row r="666" spans="2:11" ht="16.5" customHeight="1">
      <c r="B666" s="18">
        <f>IF(_xlfn.IFNA(MATCH($C666&amp;" - Mapa",Orçamento!$J$6:$J$5399,),0)&gt;0,MAX($B$2:B665)+1,0)</f>
        <v>0</v>
      </c>
      <c r="C666" s="18" t="s">
        <v>1480</v>
      </c>
      <c r="D666" s="18" t="str">
        <f>VLOOKUP(C666,Orçamento!N:O,2,0)</f>
        <v>Placa de identificação de extintor</v>
      </c>
      <c r="E666" s="22" t="str">
        <f>VLOOKUP(C666,Orçamento!N:Q,4,0)</f>
        <v>un</v>
      </c>
      <c r="F666" s="19" cm="1">
        <f t="array" ref="F666">SUM(IF(Orçamento!$K$5:$K$5190="",IF(Orçamento!$N$5:$N$5190=$C666,Orçamento!$R$5:$R$5190)))</f>
        <v>261</v>
      </c>
      <c r="G666" s="19">
        <f t="shared" si="10"/>
        <v>10</v>
      </c>
      <c r="H666" s="19" cm="1">
        <f t="array" ref="H666">SUM(IF(Orçamento!$K$5:$K$5190="",IF(Orçamento!$N$5:$N$5190=$C666,Orçamento!$T$5:$T$5190)))</f>
        <v>2610</v>
      </c>
      <c r="K666"/>
    </row>
    <row r="667" spans="2:11" ht="16.5" customHeight="1">
      <c r="B667" s="18">
        <f>IF(_xlfn.IFNA(MATCH($C667&amp;" - Mapa",Orçamento!$J$6:$J$5399,),0)&gt;0,MAX($B$2:B666)+1,0)</f>
        <v>0</v>
      </c>
      <c r="C667" s="18" t="s">
        <v>1468</v>
      </c>
      <c r="D667" s="18" t="str">
        <f>VLOOKUP(C667,Orçamento!N:O,2,0)</f>
        <v>Placa de identificação de torres tipo letreiro `BLOCO 00` sendo as letras com 0,24x0,25m e numeros com 0,92x0,72m em PVC 12mm pintado</v>
      </c>
      <c r="E667" s="22" t="str">
        <f>VLOOKUP(C667,Orçamento!N:Q,4,0)</f>
        <v>un</v>
      </c>
      <c r="F667" s="19" cm="1">
        <f t="array" ref="F667">SUM(IF(Orçamento!$K$5:$K$5190="",IF(Orçamento!$N$5:$N$5190=$C667,Orçamento!$R$5:$R$5190)))</f>
        <v>1</v>
      </c>
      <c r="G667" s="19">
        <f t="shared" si="10"/>
        <v>800</v>
      </c>
      <c r="H667" s="19" cm="1">
        <f t="array" ref="H667">SUM(IF(Orçamento!$K$5:$K$5190="",IF(Orçamento!$N$5:$N$5190=$C667,Orçamento!$T$5:$T$5190)))</f>
        <v>800</v>
      </c>
      <c r="K667"/>
    </row>
    <row r="668" spans="2:11" ht="16.5" customHeight="1">
      <c r="B668" s="18">
        <f>IF(_xlfn.IFNA(MATCH($C668&amp;" - Mapa",Orçamento!$J$6:$J$5399,),0)&gt;0,MAX($B$2:B667)+1,0)</f>
        <v>0</v>
      </c>
      <c r="C668" s="18" t="s">
        <v>1476</v>
      </c>
      <c r="D668" s="18" t="str">
        <f>VLOOKUP(C668,Orçamento!N:O,2,0)</f>
        <v>Placa do número de andar</v>
      </c>
      <c r="E668" s="22" t="str">
        <f>VLOOKUP(C668,Orçamento!N:Q,4,0)</f>
        <v>un</v>
      </c>
      <c r="F668" s="19" cm="1">
        <f t="array" ref="F668">SUM(IF(Orçamento!$K$5:$K$5190="",IF(Orçamento!$N$5:$N$5190=$C668,Orçamento!$R$5:$R$5190)))</f>
        <v>38</v>
      </c>
      <c r="G668" s="19">
        <f t="shared" si="10"/>
        <v>80</v>
      </c>
      <c r="H668" s="19" cm="1">
        <f t="array" ref="H668">SUM(IF(Orçamento!$K$5:$K$5190="",IF(Orçamento!$N$5:$N$5190=$C668,Orçamento!$T$5:$T$5190)))</f>
        <v>3040</v>
      </c>
      <c r="K668"/>
    </row>
    <row r="669" spans="2:11" ht="16.5" customHeight="1">
      <c r="B669" s="18">
        <f>IF(_xlfn.IFNA(MATCH($C669&amp;" - Mapa",Orçamento!$J$6:$J$5399,),0)&gt;0,MAX($B$2:B668)+1,0)</f>
        <v>0</v>
      </c>
      <c r="C669" s="18" t="s">
        <v>1472</v>
      </c>
      <c r="D669" s="18" t="str">
        <f>VLOOKUP(C669,Orçamento!N:O,2,0)</f>
        <v>Placas confeccionadas em aço escovado com gravação em fotocorrozão, medindo 10x6cm, fixação através de fita dupla face, conforme projeto apresentado.</v>
      </c>
      <c r="E669" s="22" t="str">
        <f>VLOOKUP(C669,Orçamento!N:Q,4,0)</f>
        <v>un</v>
      </c>
      <c r="F669" s="19" cm="1">
        <f t="array" ref="F669">SUM(IF(Orçamento!$K$5:$K$5190="",IF(Orçamento!$N$5:$N$5190=$C669,Orçamento!$R$5:$R$5190)))</f>
        <v>369</v>
      </c>
      <c r="G669" s="19">
        <f t="shared" si="10"/>
        <v>30</v>
      </c>
      <c r="H669" s="19" cm="1">
        <f t="array" ref="H669">SUM(IF(Orçamento!$K$5:$K$5190="",IF(Orçamento!$N$5:$N$5190=$C669,Orçamento!$T$5:$T$5190)))</f>
        <v>11070</v>
      </c>
      <c r="K669"/>
    </row>
    <row r="670" spans="2:11" ht="16.5" customHeight="1">
      <c r="B670" s="18">
        <f>IF(_xlfn.IFNA(MATCH($C670&amp;" - Mapa",Orçamento!$J$6:$J$5399,),0)&gt;0,MAX($B$2:B669)+1,0)</f>
        <v>0</v>
      </c>
      <c r="C670" s="18" t="s">
        <v>249</v>
      </c>
      <c r="D670" s="18" t="str">
        <f>VLOOKUP(C670,Orçamento!N:O,2,0)</f>
        <v>Plantio de grama</v>
      </c>
      <c r="E670" s="22" t="str">
        <f>VLOOKUP(C670,Orçamento!N:Q,4,0)</f>
        <v>m²</v>
      </c>
      <c r="F670" s="19" cm="1">
        <f t="array" ref="F670">SUM(IF(Orçamento!$K$5:$K$5190="",IF(Orçamento!$N$5:$N$5190=$C670,Orçamento!$R$5:$R$5190)))</f>
        <v>801.68999999999994</v>
      </c>
      <c r="G670" s="19">
        <f t="shared" si="10"/>
        <v>5</v>
      </c>
      <c r="H670" s="19" cm="1">
        <f t="array" ref="H670">SUM(IF(Orçamento!$K$5:$K$5190="",IF(Orçamento!$N$5:$N$5190=$C670,Orçamento!$T$5:$T$5190)))</f>
        <v>4008.45</v>
      </c>
      <c r="K670"/>
    </row>
    <row r="671" spans="2:11" ht="16.5" customHeight="1">
      <c r="B671" s="18">
        <f>IF(_xlfn.IFNA(MATCH($C671&amp;" - Mapa",Orçamento!$J$6:$J$5399,),0)&gt;0,MAX($B$2:B670)+1,0)</f>
        <v>0</v>
      </c>
      <c r="C671" s="18" t="s">
        <v>175</v>
      </c>
      <c r="D671" s="18" t="str">
        <f>VLOOKUP(C671,Orçamento!N:O,2,0)</f>
        <v>Pontalete madeira Pinus 7x7cm - (NBR 11700)</v>
      </c>
      <c r="E671" s="22" t="str">
        <f>VLOOKUP(C671,Orçamento!N:Q,4,0)</f>
        <v>m</v>
      </c>
      <c r="F671" s="19" cm="1">
        <f t="array" ref="F671">SUM(IF(Orçamento!$K$5:$K$5190="",IF(Orçamento!$N$5:$N$5190=$C671,Orçamento!$R$5:$R$5190)))</f>
        <v>861.75289800000007</v>
      </c>
      <c r="G671" s="19">
        <f t="shared" si="10"/>
        <v>8.5</v>
      </c>
      <c r="H671" s="19" cm="1">
        <f t="array" ref="H671">SUM(IF(Orçamento!$K$5:$K$5190="",IF(Orçamento!$N$5:$N$5190=$C671,Orçamento!$T$5:$T$5190)))</f>
        <v>7324.899633</v>
      </c>
      <c r="K671"/>
    </row>
    <row r="672" spans="2:11" ht="16.5" customHeight="1">
      <c r="B672" s="18">
        <f>IF(_xlfn.IFNA(MATCH($C672&amp;" - Mapa",Orçamento!$J$6:$J$5399,),0)&gt;0,MAX($B$2:B671)+1,0)</f>
        <v>0</v>
      </c>
      <c r="C672" s="18" t="s">
        <v>4002</v>
      </c>
      <c r="D672" s="18" t="str">
        <f>VLOOKUP(C672,Orçamento!N:O,2,0)</f>
        <v>Porcelanato amarelo acinzentado 90x90cm absorção de água: 5%, coef. Atrito: &gt;=0,4, expansão por umidade: &lt;=0,1mm, res. A manchas: &gt;=5, resistência química: B - (NBR 13818 - NBR 15575)</v>
      </c>
      <c r="E672" s="22" t="str">
        <f>VLOOKUP(C672,Orçamento!N:Q,4,0)</f>
        <v>m²</v>
      </c>
      <c r="F672" s="19" cm="1">
        <f t="array" ref="F672">SUM(IF(Orçamento!$K$5:$K$5190="",IF(Orçamento!$N$5:$N$5190=$C672,Orçamento!$R$5:$R$5190)))</f>
        <v>88.561000000000007</v>
      </c>
      <c r="G672" s="19">
        <f t="shared" si="10"/>
        <v>190</v>
      </c>
      <c r="H672" s="19" cm="1">
        <f t="array" ref="H672">SUM(IF(Orçamento!$K$5:$K$5190="",IF(Orçamento!$N$5:$N$5190=$C672,Orçamento!$T$5:$T$5190)))</f>
        <v>16826.59</v>
      </c>
      <c r="K672"/>
    </row>
    <row r="673" spans="2:13" ht="16.5" customHeight="1">
      <c r="B673" s="18">
        <f>IF(_xlfn.IFNA(MATCH($C673&amp;" - Mapa",Orçamento!$J$6:$J$5399,),0)&gt;0,MAX($B$2:B672)+1,0)</f>
        <v>0</v>
      </c>
      <c r="C673" s="18" t="s">
        <v>3996</v>
      </c>
      <c r="D673" s="18" t="str">
        <f>VLOOKUP(C673,Orçamento!N:O,2,0)</f>
        <v>Porcelanato branco 60x60cm absorção de água: 5%, coef. Atrito: &gt;=0,4, expansão por umidade: &lt;=0,1mm, res. A manchas: &gt;=5, resistência química: B - (NBR 13818 - NBR 15575)</v>
      </c>
      <c r="E673" s="22" t="str">
        <f>VLOOKUP(C673,Orçamento!N:Q,4,0)</f>
        <v>m²</v>
      </c>
      <c r="F673" s="19" cm="1">
        <f t="array" ref="F673">SUM(IF(Orçamento!$K$5:$K$5190="",IF(Orçamento!$N$5:$N$5190=$C673,Orçamento!$R$5:$R$5190)))</f>
        <v>410.98969999999997</v>
      </c>
      <c r="G673" s="19">
        <f t="shared" si="10"/>
        <v>29.9</v>
      </c>
      <c r="H673" s="19" cm="1">
        <f t="array" ref="H673">SUM(IF(Orçamento!$K$5:$K$5190="",IF(Orçamento!$N$5:$N$5190=$C673,Orçamento!$T$5:$T$5190)))</f>
        <v>12288.592029999998</v>
      </c>
      <c r="K673"/>
    </row>
    <row r="674" spans="2:13" ht="16.5" customHeight="1">
      <c r="B674" s="18">
        <f>IF(_xlfn.IFNA(MATCH($C674&amp;" - Mapa",Orçamento!$J$6:$J$5399,),0)&gt;0,MAX($B$2:B673)+1,0)</f>
        <v>0</v>
      </c>
      <c r="C674" s="18" t="s">
        <v>3814</v>
      </c>
      <c r="D674" s="18" t="str">
        <f>VLOOKUP(C674,Orçamento!N:O,2,0)</f>
        <v>Porcelanato venezia 90x90cm - (NBR 15463)</v>
      </c>
      <c r="E674" s="22" t="str">
        <f>VLOOKUP(C674,Orçamento!N:Q,4,0)</f>
        <v>m²</v>
      </c>
      <c r="F674" s="19" cm="1">
        <f t="array" ref="F674">SUM(IF(Orçamento!$K$5:$K$5190="",IF(Orçamento!$N$5:$N$5190=$C674,Orçamento!$R$5:$R$5190)))</f>
        <v>778.05199999999979</v>
      </c>
      <c r="G674" s="19">
        <f t="shared" si="10"/>
        <v>90.000000000000057</v>
      </c>
      <c r="H674" s="19" cm="1">
        <f t="array" ref="H674">SUM(IF(Orçamento!$K$5:$K$5190="",IF(Orçamento!$N$5:$N$5190=$C674,Orçamento!$T$5:$T$5190)))</f>
        <v>70024.680000000022</v>
      </c>
      <c r="K674"/>
    </row>
    <row r="675" spans="2:13" ht="16.5" customHeight="1">
      <c r="B675" s="18">
        <f>IF(_xlfn.IFNA(MATCH($C675&amp;" - Mapa",Orçamento!$J$6:$J$5399,),0)&gt;0,MAX($B$2:B674)+1,0)</f>
        <v>0</v>
      </c>
      <c r="C675" s="18" t="s">
        <v>1339</v>
      </c>
      <c r="D675" s="18" t="str">
        <f>VLOOKUP(C675,Orçamento!N:O,2,0)</f>
        <v>Porta de aço `corta-fogo` pintada P90 - 0,90x2,10m - (NBR 11742)</v>
      </c>
      <c r="E675" s="22" t="str">
        <f>VLOOKUP(C675,Orçamento!N:Q,4,0)</f>
        <v>un</v>
      </c>
      <c r="F675" s="19" cm="1">
        <f t="array" ref="F675">SUM(IF(Orçamento!$K$5:$K$5190="",IF(Orçamento!$N$5:$N$5190=$C675,Orçamento!$R$5:$R$5190)))</f>
        <v>45</v>
      </c>
      <c r="G675" s="19">
        <f t="shared" si="10"/>
        <v>905</v>
      </c>
      <c r="H675" s="19" cm="1">
        <f t="array" ref="H675">SUM(IF(Orçamento!$K$5:$K$5190="",IF(Orçamento!$N$5:$N$5190=$C675,Orçamento!$T$5:$T$5190)))</f>
        <v>40725</v>
      </c>
      <c r="K675"/>
    </row>
    <row r="676" spans="2:13" ht="16.5" customHeight="1">
      <c r="B676" s="18">
        <f>IF(_xlfn.IFNA(MATCH($C676&amp;" - Mapa",Orçamento!$J$6:$J$5399,),0)&gt;0,MAX($B$2:B675)+1,0)</f>
        <v>0</v>
      </c>
      <c r="C676" s="18" t="s">
        <v>2949</v>
      </c>
      <c r="D676" s="18" t="str">
        <f>VLOOKUP(C676,Orçamento!N:O,2,0)</f>
        <v>Porta de alumínio 01 folha de giro com veneziana e ventilação permanente - 0,70x2,20m - (NBR 10821)</v>
      </c>
      <c r="E676" s="22" t="str">
        <f>VLOOKUP(C676,Orçamento!N:Q,4,0)</f>
        <v>un</v>
      </c>
      <c r="F676" s="19" cm="1">
        <f t="array" ref="F676">SUM(IF(Orçamento!$K$5:$K$5190="",IF(Orçamento!$N$5:$N$5190=$C676,Orçamento!$R$5:$R$5190)))</f>
        <v>2</v>
      </c>
      <c r="G676" s="19">
        <f t="shared" si="10"/>
        <v>910</v>
      </c>
      <c r="H676" s="19" cm="1">
        <f t="array" ref="H676">SUM(IF(Orçamento!$K$5:$K$5190="",IF(Orçamento!$N$5:$N$5190=$C676,Orçamento!$T$5:$T$5190)))</f>
        <v>1820</v>
      </c>
      <c r="K676"/>
    </row>
    <row r="677" spans="2:13" ht="16.5" customHeight="1">
      <c r="B677" s="18">
        <f>IF(_xlfn.IFNA(MATCH($C677&amp;" - Mapa",Orçamento!$J$6:$J$5399,),0)&gt;0,MAX($B$2:B676)+1,0)</f>
        <v>0</v>
      </c>
      <c r="C677" s="18" t="s">
        <v>3827</v>
      </c>
      <c r="D677" s="18" t="str">
        <f>VLOOKUP(C677,Orçamento!N:O,2,0)</f>
        <v>Porta de alumínio 01 folha de giro com veneziana e ventilação permanente - 0,80x1,40m - (NBR 10821)</v>
      </c>
      <c r="E677" s="22" t="str">
        <f>VLOOKUP(C677,Orçamento!N:Q,4,0)</f>
        <v>un</v>
      </c>
      <c r="F677" s="19" cm="1">
        <f t="array" ref="F677">SUM(IF(Orçamento!$K$5:$K$5190="",IF(Orçamento!$N$5:$N$5190=$C677,Orçamento!$R$5:$R$5190)))</f>
        <v>2</v>
      </c>
      <c r="G677" s="19">
        <f t="shared" si="10"/>
        <v>999.27</v>
      </c>
      <c r="H677" s="19" cm="1">
        <f t="array" ref="H677">SUM(IF(Orçamento!$K$5:$K$5190="",IF(Orçamento!$N$5:$N$5190=$C677,Orçamento!$T$5:$T$5190)))</f>
        <v>1998.54</v>
      </c>
      <c r="K677" s="585"/>
      <c r="M677" s="21"/>
    </row>
    <row r="678" spans="2:13" ht="16.5" customHeight="1">
      <c r="B678" s="18">
        <f>IF(_xlfn.IFNA(MATCH($C678&amp;" - Mapa",Orçamento!$J$6:$J$5399,),0)&gt;0,MAX($B$2:B677)+1,0)</f>
        <v>0</v>
      </c>
      <c r="C678" s="18" t="s">
        <v>3820</v>
      </c>
      <c r="D678" s="18" t="str">
        <f>VLOOKUP(C678,Orçamento!N:O,2,0)</f>
        <v>Porta de alumínio 01 folha de giro com veneziana e ventilação permanente - 0,80x2,20m - (NBR 10821)</v>
      </c>
      <c r="E678" s="22" t="str">
        <f>VLOOKUP(C678,Orçamento!N:Q,4,0)</f>
        <v>un</v>
      </c>
      <c r="F678" s="19" cm="1">
        <f t="array" ref="F678">SUM(IF(Orçamento!$K$5:$K$5190="",IF(Orçamento!$N$5:$N$5190=$C678,Orçamento!$R$5:$R$5190)))</f>
        <v>4</v>
      </c>
      <c r="G678" s="19">
        <f t="shared" si="10"/>
        <v>879.98</v>
      </c>
      <c r="H678" s="19" cm="1">
        <f t="array" ref="H678">SUM(IF(Orçamento!$K$5:$K$5190="",IF(Orçamento!$N$5:$N$5190=$C678,Orçamento!$T$5:$T$5190)))</f>
        <v>3519.92</v>
      </c>
      <c r="K678"/>
    </row>
    <row r="679" spans="2:13" ht="16.5" customHeight="1">
      <c r="B679" s="18">
        <f>IF(_xlfn.IFNA(MATCH($C679&amp;" - Mapa",Orçamento!$J$6:$J$5399,),0)&gt;0,MAX($B$2:B678)+1,0)</f>
        <v>0</v>
      </c>
      <c r="C679" s="18" t="s">
        <v>4041</v>
      </c>
      <c r="D679" s="18" t="str">
        <f>VLOOKUP(C679,Orçamento!N:O,2,0)</f>
        <v>Porta de alumínio 01 folha de giro com veneziana e ventilação permanente - 0,90x1,60m - (NBR 10821)</v>
      </c>
      <c r="E679" s="22" t="str">
        <f>VLOOKUP(C679,Orçamento!N:Q,4,0)</f>
        <v>un</v>
      </c>
      <c r="F679" s="19" cm="1">
        <f t="array" ref="F679">SUM(IF(Orçamento!$K$5:$K$5190="",IF(Orçamento!$N$5:$N$5190=$C679,Orçamento!$R$5:$R$5190)))</f>
        <v>2</v>
      </c>
      <c r="G679" s="19">
        <f t="shared" si="10"/>
        <v>999.27</v>
      </c>
      <c r="H679" s="19" cm="1">
        <f t="array" ref="H679">SUM(IF(Orçamento!$K$5:$K$5190="",IF(Orçamento!$N$5:$N$5190=$C679,Orçamento!$T$5:$T$5190)))</f>
        <v>1998.54</v>
      </c>
      <c r="K679"/>
    </row>
    <row r="680" spans="2:13" ht="16.5" customHeight="1">
      <c r="B680" s="18">
        <f>IF(_xlfn.IFNA(MATCH($C680&amp;" - Mapa",Orçamento!$J$6:$J$5399,),0)&gt;0,MAX($B$2:B679)+1,0)</f>
        <v>0</v>
      </c>
      <c r="C680" s="18" t="s">
        <v>1301</v>
      </c>
      <c r="D680" s="18" t="str">
        <f>VLOOKUP(C680,Orçamento!N:O,2,0)</f>
        <v>Porta de alumínio 01 folha de giro com veneziana e ventilação permanente - 0,90x2,20m - (NBR 10821)</v>
      </c>
      <c r="E680" s="22" t="str">
        <f>VLOOKUP(C680,Orçamento!N:Q,4,0)</f>
        <v>un</v>
      </c>
      <c r="F680" s="19" cm="1">
        <f t="array" ref="F680">SUM(IF(Orçamento!$K$5:$K$5190="",IF(Orçamento!$N$5:$N$5190=$C680,Orçamento!$R$5:$R$5190)))</f>
        <v>9</v>
      </c>
      <c r="G680" s="19">
        <f t="shared" si="10"/>
        <v>880.56</v>
      </c>
      <c r="H680" s="19" cm="1">
        <f t="array" ref="H680">SUM(IF(Orçamento!$K$5:$K$5190="",IF(Orçamento!$N$5:$N$5190=$C680,Orçamento!$T$5:$T$5190)))</f>
        <v>7925.04</v>
      </c>
      <c r="K680" s="585"/>
    </row>
    <row r="681" spans="2:13" ht="16.5" customHeight="1">
      <c r="B681" s="18">
        <f>IF(_xlfn.IFNA(MATCH($C681&amp;" - Mapa",Orçamento!$J$6:$J$5399,),0)&gt;0,MAX($B$2:B680)+1,0)</f>
        <v>0</v>
      </c>
      <c r="C681" s="18" t="s">
        <v>4039</v>
      </c>
      <c r="D681" s="18" t="str">
        <f>VLOOKUP(C681,Orçamento!N:O,2,0)</f>
        <v>Porta de alumínio 01 folha de giro veneziana- 1,10x2,20m - (NBR 10821)</v>
      </c>
      <c r="E681" s="22" t="str">
        <f>VLOOKUP(C681,Orçamento!N:Q,4,0)</f>
        <v>un</v>
      </c>
      <c r="F681" s="19" cm="1">
        <f t="array" ref="F681">SUM(IF(Orçamento!$K$5:$K$5190="",IF(Orçamento!$N$5:$N$5190=$C681,Orçamento!$R$5:$R$5190)))</f>
        <v>3</v>
      </c>
      <c r="G681" s="19">
        <f t="shared" si="10"/>
        <v>1634</v>
      </c>
      <c r="H681" s="19" cm="1">
        <f t="array" ref="H681">SUM(IF(Orçamento!$K$5:$K$5190="",IF(Orçamento!$N$5:$N$5190=$C681,Orçamento!$T$5:$T$5190)))</f>
        <v>4902</v>
      </c>
      <c r="K681"/>
    </row>
    <row r="682" spans="2:13" ht="16.5" customHeight="1">
      <c r="B682" s="18">
        <f>IF(_xlfn.IFNA(MATCH($C682&amp;" - Mapa",Orçamento!$J$6:$J$5399,),0)&gt;0,MAX($B$2:B681)+1,0)</f>
        <v>0</v>
      </c>
      <c r="C682" s="18" t="s">
        <v>4112</v>
      </c>
      <c r="D682" s="18" t="str">
        <f>VLOOKUP(C682,Orçamento!N:O,2,0)</f>
        <v>Porta de alumínio 01 folha fixa e 01 folha giro - 1,20x2,20m - (NBR 10821)</v>
      </c>
      <c r="E682" s="22" t="str">
        <f>VLOOKUP(C682,Orçamento!N:Q,4,0)</f>
        <v>un</v>
      </c>
      <c r="F682" s="19" cm="1">
        <f t="array" ref="F682">SUM(IF(Orçamento!$K$5:$K$5190="",IF(Orçamento!$N$5:$N$5190=$C682,Orçamento!$R$5:$R$5190)))</f>
        <v>1</v>
      </c>
      <c r="G682" s="19">
        <f t="shared" si="10"/>
        <v>1312.08</v>
      </c>
      <c r="H682" s="19" cm="1">
        <f t="array" ref="H682">SUM(IF(Orçamento!$K$5:$K$5190="",IF(Orçamento!$N$5:$N$5190=$C682,Orçamento!$T$5:$T$5190)))</f>
        <v>1312.08</v>
      </c>
      <c r="K682"/>
    </row>
    <row r="683" spans="2:13" ht="16.5" customHeight="1">
      <c r="B683" s="18">
        <f>IF(_xlfn.IFNA(MATCH($C683&amp;" - Mapa",Orçamento!$J$6:$J$5399,),0)&gt;0,MAX($B$2:B682)+1,0)</f>
        <v>0</v>
      </c>
      <c r="C683" s="18" t="s">
        <v>2898</v>
      </c>
      <c r="D683" s="18" t="str">
        <f>VLOOKUP(C683,Orçamento!N:O,2,0)</f>
        <v>Porta de alumínio 02 folhas assimétricas (01 giro e 01 fixa) com vidro float parte superior e vidro laminado parte inferior - 1,20x2,20m - (NBR 10821)</v>
      </c>
      <c r="E683" s="22" t="str">
        <f>VLOOKUP(C683,Orçamento!N:Q,4,0)</f>
        <v>un</v>
      </c>
      <c r="F683" s="19" cm="1">
        <f t="array" ref="F683">SUM(IF(Orçamento!$K$5:$K$5190="",IF(Orçamento!$N$5:$N$5190=$C683,Orçamento!$R$5:$R$5190)))</f>
        <v>2</v>
      </c>
      <c r="G683" s="19">
        <f t="shared" si="10"/>
        <v>1312.08</v>
      </c>
      <c r="H683" s="19" cm="1">
        <f t="array" ref="H683">SUM(IF(Orçamento!$K$5:$K$5190="",IF(Orçamento!$N$5:$N$5190=$C683,Orçamento!$T$5:$T$5190)))</f>
        <v>2624.16</v>
      </c>
      <c r="K683"/>
    </row>
    <row r="684" spans="2:13" ht="16.5" customHeight="1">
      <c r="B684" s="18">
        <f>IF(_xlfn.IFNA(MATCH($C684&amp;" - Mapa",Orçamento!$J$6:$J$5399,),0)&gt;0,MAX($B$2:B683)+1,0)</f>
        <v>0</v>
      </c>
      <c r="C684" s="18" t="s">
        <v>1298</v>
      </c>
      <c r="D684" s="18" t="str">
        <f>VLOOKUP(C684,Orçamento!N:O,2,0)</f>
        <v>Porta de alumínio 02 folhas de correr com vidro float parte superior e vidro temperado/laminado parte inferior - 1,60x2,20m - (NBR 10821)</v>
      </c>
      <c r="E684" s="22" t="str">
        <f>VLOOKUP(C684,Orçamento!N:Q,4,0)</f>
        <v>un</v>
      </c>
      <c r="F684" s="19" cm="1">
        <f t="array" ref="F684">SUM(IF(Orçamento!$K$5:$K$5190="",IF(Orçamento!$N$5:$N$5190=$C684,Orçamento!$R$5:$R$5190)))</f>
        <v>369</v>
      </c>
      <c r="G684" s="19">
        <f t="shared" si="10"/>
        <v>1005.1200000000001</v>
      </c>
      <c r="H684" s="19" cm="1">
        <f t="array" ref="H684">SUM(IF(Orçamento!$K$5:$K$5190="",IF(Orçamento!$N$5:$N$5190=$C684,Orçamento!$T$5:$T$5190)))</f>
        <v>370889.28</v>
      </c>
      <c r="K684" s="585"/>
      <c r="M684" s="21"/>
    </row>
    <row r="685" spans="2:13" ht="16.5" customHeight="1">
      <c r="B685" s="18">
        <f>IF(_xlfn.IFNA(MATCH($C685&amp;" - Mapa",Orçamento!$J$6:$J$5399,),0)&gt;0,MAX($B$2:B684)+1,0)</f>
        <v>0</v>
      </c>
      <c r="C685" s="18" t="s">
        <v>4098</v>
      </c>
      <c r="D685" s="18" t="str">
        <f>VLOOKUP(C685,Orçamento!N:O,2,0)</f>
        <v>Porta de alumínio 02 folhas de giro com vidro float parte superior e vidro temperado laminado parte inferior - 1,40x2,20m - (NBR 10821)</v>
      </c>
      <c r="E685" s="22" t="str">
        <f>VLOOKUP(C685,Orçamento!N:Q,4,0)</f>
        <v>un</v>
      </c>
      <c r="F685" s="19" cm="1">
        <f t="array" ref="F685">SUM(IF(Orçamento!$K$5:$K$5190="",IF(Orçamento!$N$5:$N$5190=$C685,Orçamento!$R$5:$R$5190)))</f>
        <v>7</v>
      </c>
      <c r="G685" s="19">
        <f t="shared" si="10"/>
        <v>1025.26</v>
      </c>
      <c r="H685" s="19" cm="1">
        <f t="array" ref="H685">SUM(IF(Orçamento!$K$5:$K$5190="",IF(Orçamento!$N$5:$N$5190=$C685,Orçamento!$T$5:$T$5190)))</f>
        <v>7176.82</v>
      </c>
      <c r="K685"/>
    </row>
    <row r="686" spans="2:13" ht="16.5" customHeight="1">
      <c r="B686" s="18">
        <f>IF(_xlfn.IFNA(MATCH($C686&amp;" - Mapa",Orçamento!$J$6:$J$5399,),0)&gt;0,MAX($B$2:B685)+1,0)</f>
        <v>0</v>
      </c>
      <c r="C686" s="18" t="s">
        <v>4043</v>
      </c>
      <c r="D686" s="18" t="str">
        <f>VLOOKUP(C686,Orçamento!N:O,2,0)</f>
        <v>Porta de alumínio 02 folhas de giro com vidro float parte superior e vidro temperado/laminado parte inferior - 1,30x2,20m - (NBR 10821)</v>
      </c>
      <c r="E686" s="22" t="str">
        <f>VLOOKUP(C686,Orçamento!N:Q,4,0)</f>
        <v>un</v>
      </c>
      <c r="F686" s="19" cm="1">
        <f t="array" ref="F686">SUM(IF(Orçamento!$K$5:$K$5190="",IF(Orçamento!$N$5:$N$5190=$C686,Orçamento!$R$5:$R$5190)))</f>
        <v>0</v>
      </c>
      <c r="G686" s="19">
        <f t="shared" si="10"/>
        <v>0</v>
      </c>
      <c r="H686" s="19" cm="1">
        <f t="array" ref="H686">SUM(IF(Orçamento!$K$5:$K$5190="",IF(Orçamento!$N$5:$N$5190=$C686,Orçamento!$T$5:$T$5190)))</f>
        <v>0</v>
      </c>
      <c r="K686"/>
    </row>
    <row r="687" spans="2:13" ht="16.5" customHeight="1">
      <c r="B687" s="18">
        <f>IF(_xlfn.IFNA(MATCH($C687&amp;" - Mapa",Orçamento!$J$6:$J$5399,),0)&gt;0,MAX($B$2:B686)+1,0)</f>
        <v>0</v>
      </c>
      <c r="C687" s="18" t="s">
        <v>4149</v>
      </c>
      <c r="D687" s="18" t="str">
        <f>VLOOKUP(C687,Orçamento!N:O,2,0)</f>
        <v>Porta de alumínio 03 folhas de correr; vidro laminado 6mm - 3,65x2,80m - (NBR 10821)</v>
      </c>
      <c r="E687" s="22" t="str">
        <f>VLOOKUP(C687,Orçamento!N:Q,4,0)</f>
        <v>un</v>
      </c>
      <c r="F687" s="19" cm="1">
        <f t="array" ref="F687">SUM(IF(Orçamento!$K$5:$K$5190="",IF(Orçamento!$N$5:$N$5190=$C687,Orçamento!$R$5:$R$5190)))</f>
        <v>1</v>
      </c>
      <c r="G687" s="19">
        <f t="shared" si="10"/>
        <v>4032.99</v>
      </c>
      <c r="H687" s="19" cm="1">
        <f t="array" ref="H687">SUM(IF(Orçamento!$K$5:$K$5190="",IF(Orçamento!$N$5:$N$5190=$C687,Orçamento!$T$5:$T$5190)))</f>
        <v>4032.99</v>
      </c>
      <c r="K687"/>
    </row>
    <row r="688" spans="2:13" ht="16.5" customHeight="1">
      <c r="B688" s="18">
        <f>IF(_xlfn.IFNA(MATCH($C688&amp;" - Mapa",Orçamento!$J$6:$J$5399,),0)&gt;0,MAX($B$2:B687)+1,0)</f>
        <v>0</v>
      </c>
      <c r="C688" s="18" t="s">
        <v>4052</v>
      </c>
      <c r="D688" s="18" t="str">
        <f>VLOOKUP(C688,Orçamento!N:O,2,0)</f>
        <v>Porta madeira completa para shaft 1 folha pintada com guarnição - 80x200cm</v>
      </c>
      <c r="E688" s="22" t="str">
        <f>VLOOKUP(C688,Orçamento!N:Q,4,0)</f>
        <v>un</v>
      </c>
      <c r="F688" s="19" cm="1">
        <f t="array" ref="F688">SUM(IF(Orçamento!$K$5:$K$5190="",IF(Orçamento!$N$5:$N$5190=$C688,Orçamento!$R$5:$R$5190)))</f>
        <v>32</v>
      </c>
      <c r="G688" s="19">
        <f t="shared" si="10"/>
        <v>485</v>
      </c>
      <c r="H688" s="19" cm="1">
        <f t="array" ref="H688">SUM(IF(Orçamento!$K$5:$K$5190="",IF(Orçamento!$N$5:$N$5190=$C688,Orçamento!$T$5:$T$5190)))</f>
        <v>15520</v>
      </c>
      <c r="K688"/>
    </row>
    <row r="689" spans="2:13" ht="16.5" customHeight="1">
      <c r="B689" s="18">
        <f>IF(_xlfn.IFNA(MATCH($C689&amp;" - Mapa",Orçamento!$J$6:$J$5399,),0)&gt;0,MAX($B$2:B688)+1,0)</f>
        <v>0</v>
      </c>
      <c r="C689" s="18" t="s">
        <v>4054</v>
      </c>
      <c r="D689" s="18" t="str">
        <f>VLOOKUP(C689,Orçamento!N:O,2,0)</f>
        <v>Porta madeira completa para shaft 1 folha pintada com guarnição - 90x200cm</v>
      </c>
      <c r="E689" s="22" t="str">
        <f>VLOOKUP(C689,Orçamento!N:Q,4,0)</f>
        <v>un</v>
      </c>
      <c r="F689" s="19" cm="1">
        <f t="array" ref="F689">SUM(IF(Orçamento!$K$5:$K$5190="",IF(Orçamento!$N$5:$N$5190=$C689,Orçamento!$R$5:$R$5190)))</f>
        <v>7</v>
      </c>
      <c r="G689" s="19">
        <f t="shared" si="10"/>
        <v>525</v>
      </c>
      <c r="H689" s="19" cm="1">
        <f t="array" ref="H689">SUM(IF(Orçamento!$K$5:$K$5190="",IF(Orçamento!$N$5:$N$5190=$C689,Orçamento!$T$5:$T$5190)))</f>
        <v>3675</v>
      </c>
      <c r="K689"/>
    </row>
    <row r="690" spans="2:13" ht="16.5" customHeight="1">
      <c r="B690" s="18">
        <f>IF(_xlfn.IFNA(MATCH($C690&amp;" - Mapa",Orçamento!$J$6:$J$5399,),0)&gt;0,MAX($B$2:B689)+1,0)</f>
        <v>0</v>
      </c>
      <c r="C690" s="18" t="s">
        <v>4056</v>
      </c>
      <c r="D690" s="18" t="str">
        <f>VLOOKUP(C690,Orçamento!N:O,2,0)</f>
        <v>Porta madeira completa para shaft 2 folhas pintada com guarnição - 180x200cm</v>
      </c>
      <c r="E690" s="22" t="str">
        <f>VLOOKUP(C690,Orçamento!N:Q,4,0)</f>
        <v>un</v>
      </c>
      <c r="F690" s="19" cm="1">
        <f t="array" ref="F690">SUM(IF(Orçamento!$K$5:$K$5190="",IF(Orçamento!$N$5:$N$5190=$C690,Orçamento!$R$5:$R$5190)))</f>
        <v>39</v>
      </c>
      <c r="G690" s="19">
        <f t="shared" si="10"/>
        <v>735</v>
      </c>
      <c r="H690" s="19" cm="1">
        <f t="array" ref="H690">SUM(IF(Orçamento!$K$5:$K$5190="",IF(Orçamento!$N$5:$N$5190=$C690,Orçamento!$T$5:$T$5190)))</f>
        <v>28665</v>
      </c>
      <c r="K690"/>
    </row>
    <row r="691" spans="2:13" ht="16.5" customHeight="1">
      <c r="B691" s="18">
        <f>IF(_xlfn.IFNA(MATCH($C691&amp;" - Mapa",Orçamento!$J$6:$J$5399,),0)&gt;0,MAX($B$2:B690)+1,0)</f>
        <v>0</v>
      </c>
      <c r="C691" s="18" t="s">
        <v>1795</v>
      </c>
      <c r="D691" s="18" t="str">
        <f>VLOOKUP(C691,Orçamento!N:O,2,0)</f>
        <v xml:space="preserve">Portaria e vigilância 12h incluso alarme e monitoramento por câmeras </v>
      </c>
      <c r="E691" s="22" t="str">
        <f>VLOOKUP(C691,Orçamento!N:Q,4,0)</f>
        <v>mês</v>
      </c>
      <c r="F691" s="19" cm="1">
        <f t="array" ref="F691">SUM(IF(Orçamento!$K$5:$K$5190="",IF(Orçamento!$N$5:$N$5190=$C691,Orçamento!$R$5:$R$5190)))</f>
        <v>14</v>
      </c>
      <c r="G691" s="19">
        <f t="shared" si="10"/>
        <v>10750</v>
      </c>
      <c r="H691" s="19" cm="1">
        <f t="array" ref="H691">SUM(IF(Orçamento!$K$5:$K$5190="",IF(Orçamento!$N$5:$N$5190=$C691,Orçamento!$T$5:$T$5190)))</f>
        <v>150500</v>
      </c>
      <c r="K691"/>
    </row>
    <row r="692" spans="2:13" ht="16.5" customHeight="1">
      <c r="B692" s="18">
        <f>IF(_xlfn.IFNA(MATCH($C692&amp;" - Mapa",Orçamento!$J$6:$J$5399,),0)&gt;0,MAX($B$2:B691)+1,0)</f>
        <v>0</v>
      </c>
      <c r="C692" s="18" t="s">
        <v>592</v>
      </c>
      <c r="D692" s="18" t="str">
        <f>VLOOKUP(C692,Orçamento!N:O,2,0)</f>
        <v>Poste metálico galvanizado, pintado cor preto H=3m 01 petala c/ luminária retangular para lâmpada fluorescente compacta eletrônica.</v>
      </c>
      <c r="E692" s="22" t="str">
        <f>VLOOKUP(C692,Orçamento!N:Q,4,0)</f>
        <v>un</v>
      </c>
      <c r="F692" s="19" cm="1">
        <f t="array" ref="F692">SUM(IF(Orçamento!$K$5:$K$5190="",IF(Orçamento!$N$5:$N$5190=$C692,Orçamento!$R$5:$R$5190)))</f>
        <v>12</v>
      </c>
      <c r="G692" s="19">
        <f t="shared" si="10"/>
        <v>1147.43</v>
      </c>
      <c r="H692" s="19" cm="1">
        <f t="array" ref="H692">SUM(IF(Orçamento!$K$5:$K$5190="",IF(Orçamento!$N$5:$N$5190=$C692,Orçamento!$T$5:$T$5190)))</f>
        <v>13769.16</v>
      </c>
      <c r="K692" s="585"/>
      <c r="M692" s="21"/>
    </row>
    <row r="693" spans="2:13" ht="16.5" customHeight="1">
      <c r="B693" s="18">
        <f>IF(_xlfn.IFNA(MATCH($C693&amp;" - Mapa",Orçamento!$J$6:$J$5399,),0)&gt;0,MAX($B$2:B692)+1,0)</f>
        <v>0</v>
      </c>
      <c r="C693" s="18" t="s">
        <v>3876</v>
      </c>
      <c r="D693" s="18" t="str">
        <f>VLOOKUP(C693,Orçamento!N:O,2,0)</f>
        <v>Poste metálico galvanizado, pintado cor preto H=3m 02 petalas c/ luminária retangular para lâmpada fluorescente compacta eletrônica</v>
      </c>
      <c r="E693" s="22" t="str">
        <f>VLOOKUP(C693,Orçamento!N:Q,4,0)</f>
        <v>un</v>
      </c>
      <c r="F693" s="19" cm="1">
        <f t="array" ref="F693">SUM(IF(Orçamento!$K$5:$K$5190="",IF(Orçamento!$N$5:$N$5190=$C693,Orçamento!$R$5:$R$5190)))</f>
        <v>2</v>
      </c>
      <c r="G693" s="19">
        <f t="shared" si="10"/>
        <v>1611.24</v>
      </c>
      <c r="H693" s="19" cm="1">
        <f t="array" ref="H693">SUM(IF(Orçamento!$K$5:$K$5190="",IF(Orçamento!$N$5:$N$5190=$C693,Orçamento!$T$5:$T$5190)))</f>
        <v>3222.48</v>
      </c>
      <c r="K693"/>
    </row>
    <row r="694" spans="2:13" ht="16.5" customHeight="1">
      <c r="B694" s="18">
        <f>IF(_xlfn.IFNA(MATCH($C694&amp;" - Mapa",Orçamento!$J$6:$J$5399,),0)&gt;0,MAX($B$2:B693)+1,0)</f>
        <v>0</v>
      </c>
      <c r="C694" s="18" t="s">
        <v>3873</v>
      </c>
      <c r="D694" s="18" t="str">
        <f>VLOOKUP(C694,Orçamento!N:O,2,0)</f>
        <v>Poste metálico galvanizado, pintado cor preto H=4m 01 pétala c/ luminária retangular para lâmpada fluorescente compacta eletrônica</v>
      </c>
      <c r="E694" s="22" t="str">
        <f>VLOOKUP(C694,Orçamento!N:Q,4,0)</f>
        <v>un</v>
      </c>
      <c r="F694" s="19" cm="1">
        <f t="array" ref="F694">SUM(IF(Orçamento!$K$5:$K$5190="",IF(Orçamento!$N$5:$N$5190=$C694,Orçamento!$R$5:$R$5190)))</f>
        <v>3</v>
      </c>
      <c r="G694" s="19">
        <f t="shared" si="10"/>
        <v>1312.76</v>
      </c>
      <c r="H694" s="19" cm="1">
        <f t="array" ref="H694">SUM(IF(Orçamento!$K$5:$K$5190="",IF(Orçamento!$N$5:$N$5190=$C694,Orçamento!$T$5:$T$5190)))</f>
        <v>3938.2799999999997</v>
      </c>
      <c r="K694" s="585"/>
      <c r="M694" s="21"/>
    </row>
    <row r="695" spans="2:13" ht="16.5" customHeight="1">
      <c r="B695" s="18">
        <f>IF(_xlfn.IFNA(MATCH($C695&amp;" - Mapa",Orçamento!$J$6:$J$5399,),0)&gt;0,MAX($B$2:B694)+1,0)</f>
        <v>0</v>
      </c>
      <c r="C695" s="18" t="s">
        <v>3878</v>
      </c>
      <c r="D695" s="18" t="str">
        <f>VLOOKUP(C695,Orçamento!N:O,2,0)</f>
        <v>Poste metálico galvanizado, pintado cor preto H=6,00m c/ 01 projetor do tipo `refletor`</v>
      </c>
      <c r="E695" s="22" t="str">
        <f>VLOOKUP(C695,Orçamento!N:Q,4,0)</f>
        <v>un</v>
      </c>
      <c r="F695" s="19" cm="1">
        <f t="array" ref="F695">SUM(IF(Orçamento!$K$5:$K$5190="",IF(Orçamento!$N$5:$N$5190=$C695,Orçamento!$R$5:$R$5190)))</f>
        <v>2</v>
      </c>
      <c r="G695" s="19">
        <f t="shared" si="10"/>
        <v>1160</v>
      </c>
      <c r="H695" s="19" cm="1">
        <f t="array" ref="H695">SUM(IF(Orçamento!$K$5:$K$5190="",IF(Orçamento!$N$5:$N$5190=$C695,Orçamento!$T$5:$T$5190)))</f>
        <v>2320</v>
      </c>
      <c r="K695" s="177"/>
    </row>
    <row r="696" spans="2:13" ht="16.5" customHeight="1">
      <c r="B696" s="18">
        <f>IF(_xlfn.IFNA(MATCH($C696&amp;" - Mapa",Orçamento!$J$6:$J$5399,),0)&gt;0,MAX($B$2:B695)+1,0)</f>
        <v>0</v>
      </c>
      <c r="C696" s="18" t="s">
        <v>1542</v>
      </c>
      <c r="D696" s="18" t="str">
        <f>VLOOKUP(C696,Orçamento!N:O,2,0)</f>
        <v>Prego com cabeça 17x27 - (NBR 6627)</v>
      </c>
      <c r="E696" s="22" t="str">
        <f>VLOOKUP(C696,Orçamento!N:Q,4,0)</f>
        <v>kg</v>
      </c>
      <c r="F696" s="19" cm="1">
        <f t="array" ref="F696">SUM(IF(Orçamento!$K$5:$K$5190="",IF(Orçamento!$N$5:$N$5190=$C696,Orçamento!$R$5:$R$5190)))</f>
        <v>0.40061999999999998</v>
      </c>
      <c r="G696" s="19">
        <f t="shared" si="10"/>
        <v>10.7</v>
      </c>
      <c r="H696" s="19" cm="1">
        <f t="array" ref="H696">SUM(IF(Orçamento!$K$5:$K$5190="",IF(Orçamento!$N$5:$N$5190=$C696,Orçamento!$T$5:$T$5190)))</f>
        <v>4.2866339999999994</v>
      </c>
      <c r="K696" s="177"/>
    </row>
    <row r="697" spans="2:13" ht="16.5" customHeight="1">
      <c r="B697" s="18">
        <f>IF(_xlfn.IFNA(MATCH($C697&amp;" - Mapa",Orçamento!$J$6:$J$5399,),0)&gt;0,MAX($B$2:B696)+1,0)</f>
        <v>0</v>
      </c>
      <c r="C697" s="18" t="s">
        <v>171</v>
      </c>
      <c r="D697" s="18" t="str">
        <f>VLOOKUP(C697,Orçamento!N:O,2,0)</f>
        <v>Prego com cabeça 18x27 - (NBR 6627)</v>
      </c>
      <c r="E697" s="22" t="str">
        <f>VLOOKUP(C697,Orçamento!N:Q,4,0)</f>
        <v>kg</v>
      </c>
      <c r="F697" s="19" cm="1">
        <f t="array" ref="F697">SUM(IF(Orçamento!$K$5:$K$5190="",IF(Orçamento!$N$5:$N$5190=$C697,Orçamento!$R$5:$R$5190)))</f>
        <v>1297.5699099999999</v>
      </c>
      <c r="G697" s="19">
        <f t="shared" si="10"/>
        <v>18</v>
      </c>
      <c r="H697" s="19" cm="1">
        <f t="array" ref="H697">SUM(IF(Orçamento!$K$5:$K$5190="",IF(Orçamento!$N$5:$N$5190=$C697,Orçamento!$T$5:$T$5190)))</f>
        <v>23356.258379999999</v>
      </c>
      <c r="K697"/>
    </row>
    <row r="698" spans="2:13" ht="16.5" customHeight="1">
      <c r="B698" s="18">
        <f>IF(_xlfn.IFNA(MATCH($C698&amp;" - Mapa",Orçamento!$J$6:$J$5399,),0)&gt;0,MAX($B$2:B697)+1,0)</f>
        <v>0</v>
      </c>
      <c r="C698" s="18" t="s">
        <v>443</v>
      </c>
      <c r="D698" s="18" t="str">
        <f>VLOOKUP(C698,Orçamento!N:O,2,0)</f>
        <v>Prego de aço 17x21 com cabeça - (NBR 6627)</v>
      </c>
      <c r="E698" s="22" t="str">
        <f>VLOOKUP(C698,Orçamento!N:Q,4,0)</f>
        <v>kg</v>
      </c>
      <c r="F698" s="19" cm="1">
        <f t="array" ref="F698">SUM(IF(Orçamento!$K$5:$K$5190="",IF(Orçamento!$N$5:$N$5190=$C698,Orçamento!$R$5:$R$5190)))</f>
        <v>5.3495999999999997</v>
      </c>
      <c r="G698" s="19">
        <f t="shared" si="10"/>
        <v>34.999999999999993</v>
      </c>
      <c r="H698" s="19" cm="1">
        <f t="array" ref="H698">SUM(IF(Orçamento!$K$5:$K$5190="",IF(Orçamento!$N$5:$N$5190=$C698,Orçamento!$T$5:$T$5190)))</f>
        <v>187.23599999999996</v>
      </c>
      <c r="K698" s="177"/>
    </row>
    <row r="699" spans="2:13" ht="16.5" customHeight="1">
      <c r="B699" s="18">
        <f>IF(_xlfn.IFNA(MATCH($C699&amp;" - Mapa",Orçamento!$J$6:$J$5399,),0)&gt;0,MAX($B$2:B698)+1,0)</f>
        <v>0</v>
      </c>
      <c r="C699" s="18" t="s">
        <v>3945</v>
      </c>
      <c r="D699" s="18" t="str">
        <f>VLOOKUP(C699,Orçamento!N:O,2,0)</f>
        <v>Prêmio por tarefa para lançamento e adensamento de concreto</v>
      </c>
      <c r="E699" s="22" t="str">
        <f>VLOOKUP(C699,Orçamento!N:Q,4,0)</f>
        <v>VB</v>
      </c>
      <c r="F699" s="19" cm="1">
        <f t="array" ref="F699">SUM(IF(Orçamento!$K$5:$K$5190="",IF(Orçamento!$N$5:$N$5190=$C699,Orçamento!$R$5:$R$5190)))</f>
        <v>2080.98</v>
      </c>
      <c r="G699" s="19">
        <f t="shared" si="10"/>
        <v>40</v>
      </c>
      <c r="H699" s="19" cm="1">
        <f t="array" ref="H699">SUM(IF(Orçamento!$K$5:$K$5190="",IF(Orçamento!$N$5:$N$5190=$C699,Orçamento!$T$5:$T$5190)))</f>
        <v>83239.199999999997</v>
      </c>
      <c r="K699"/>
    </row>
    <row r="700" spans="2:13" ht="16.5" customHeight="1">
      <c r="B700" s="18">
        <f>IF(_xlfn.IFNA(MATCH($C700&amp;" - Mapa",Orçamento!$J$6:$J$5399,),0)&gt;0,MAX($B$2:B699)+1,0)</f>
        <v>0</v>
      </c>
      <c r="C700" s="18" t="s">
        <v>1013</v>
      </c>
      <c r="D700" s="18" t="str">
        <f>VLOOKUP(C700,Orçamento!N:O,2,0)</f>
        <v>Preparação / regularização das superfícies para impermeabilização</v>
      </c>
      <c r="E700" s="22" t="str">
        <f>VLOOKUP(C700,Orçamento!N:Q,4,0)</f>
        <v>m²</v>
      </c>
      <c r="F700" s="19" cm="1">
        <f t="array" ref="F700">SUM(IF(Orçamento!$K$5:$K$5190="",IF(Orçamento!$N$5:$N$5190=$C700,Orçamento!$R$5:$R$5190)))</f>
        <v>1105.45</v>
      </c>
      <c r="G700" s="19">
        <f t="shared" si="10"/>
        <v>20</v>
      </c>
      <c r="H700" s="19" cm="1">
        <f t="array" ref="H700">SUM(IF(Orçamento!$K$5:$K$5190="",IF(Orçamento!$N$5:$N$5190=$C700,Orçamento!$T$5:$T$5190)))</f>
        <v>22109</v>
      </c>
      <c r="K700" s="585"/>
    </row>
    <row r="701" spans="2:13" ht="16.5" customHeight="1">
      <c r="B701" s="18">
        <f>IF(_xlfn.IFNA(MATCH($C701&amp;" - Mapa",Orçamento!$J$6:$J$5399,),0)&gt;0,MAX($B$2:B700)+1,0)</f>
        <v>0</v>
      </c>
      <c r="C701" s="18" t="s">
        <v>4033</v>
      </c>
      <c r="D701" s="18" t="str">
        <f>VLOOKUP(C701,Orçamento!N:O,2,0)</f>
        <v>Pressurização de escada (item de orçamento)</v>
      </c>
      <c r="E701" s="22" t="str">
        <f>VLOOKUP(C701,Orçamento!N:Q,4,0)</f>
        <v>VB</v>
      </c>
      <c r="F701" s="19" cm="1">
        <f t="array" ref="F701">SUM(IF(Orçamento!$K$5:$K$5190="",IF(Orçamento!$N$5:$N$5190=$C701,Orçamento!$R$5:$R$5190)))</f>
        <v>36</v>
      </c>
      <c r="G701" s="19">
        <f t="shared" si="10"/>
        <v>7602.25</v>
      </c>
      <c r="H701" s="19" cm="1">
        <f t="array" ref="H701">SUM(IF(Orçamento!$K$5:$K$5190="",IF(Orçamento!$N$5:$N$5190=$C701,Orçamento!$T$5:$T$5190)))</f>
        <v>273681</v>
      </c>
      <c r="K701"/>
    </row>
    <row r="702" spans="2:13" ht="16.5" customHeight="1">
      <c r="B702" s="18">
        <f>IF(_xlfn.IFNA(MATCH($C702&amp;" - Mapa",Orçamento!$J$6:$J$5399,),0)&gt;0,MAX($B$2:B701)+1,0)</f>
        <v>0</v>
      </c>
      <c r="C702" s="18" t="s">
        <v>3831</v>
      </c>
      <c r="D702" s="18" t="str">
        <f>VLOOKUP(C702,Orçamento!N:O,2,0)</f>
        <v>Pressurizador com inversor de frequência 2cv - 12,5 m³/h - 8mca</v>
      </c>
      <c r="E702" s="22" t="str">
        <f>VLOOKUP(C702,Orçamento!N:Q,4,0)</f>
        <v>un</v>
      </c>
      <c r="F702" s="19" cm="1">
        <f t="array" ref="F702">SUM(IF(Orçamento!$K$5:$K$5190="",IF(Orçamento!$N$5:$N$5190=$C702,Orçamento!$R$5:$R$5190)))</f>
        <v>1</v>
      </c>
      <c r="G702" s="19">
        <f t="shared" si="10"/>
        <v>19960</v>
      </c>
      <c r="H702" s="19" cm="1">
        <f t="array" ref="H702">SUM(IF(Orçamento!$K$5:$K$5190="",IF(Orçamento!$N$5:$N$5190=$C702,Orçamento!$T$5:$T$5190)))</f>
        <v>19960</v>
      </c>
      <c r="K702"/>
    </row>
    <row r="703" spans="2:13" ht="16.5" customHeight="1">
      <c r="B703" s="18">
        <f>IF(_xlfn.IFNA(MATCH($C703&amp;" - Mapa",Orçamento!$J$6:$J$5399,),0)&gt;0,MAX($B$2:B702)+1,0)</f>
        <v>0</v>
      </c>
      <c r="C703" s="18" t="s">
        <v>1017</v>
      </c>
      <c r="D703" s="18" t="str">
        <f>VLOOKUP(C703,Orçamento!N:O,2,0)</f>
        <v>Primer - (NBR 9686)</v>
      </c>
      <c r="E703" s="22" t="str">
        <f>VLOOKUP(C703,Orçamento!N:Q,4,0)</f>
        <v>l</v>
      </c>
      <c r="F703" s="19" cm="1">
        <f t="array" ref="F703">SUM(IF(Orçamento!$K$5:$K$5190="",IF(Orçamento!$N$5:$N$5190=$C703,Orçamento!$R$5:$R$5190)))</f>
        <v>907.49799999999993</v>
      </c>
      <c r="G703" s="19">
        <f t="shared" si="10"/>
        <v>3.3199999999999994</v>
      </c>
      <c r="H703" s="19" cm="1">
        <f t="array" ref="H703">SUM(IF(Orçamento!$K$5:$K$5190="",IF(Orçamento!$N$5:$N$5190=$C703,Orçamento!$T$5:$T$5190)))</f>
        <v>3012.8933599999991</v>
      </c>
      <c r="K703"/>
    </row>
    <row r="704" spans="2:13" ht="16.5" customHeight="1">
      <c r="B704" s="18">
        <f>IF(_xlfn.IFNA(MATCH($C704&amp;" - Mapa",Orçamento!$J$6:$J$5399,),0)&gt;0,MAX($B$2:B703)+1,0)</f>
        <v>0</v>
      </c>
      <c r="C704" s="18" t="s">
        <v>2993</v>
      </c>
      <c r="D704" s="18" t="str">
        <f>VLOOKUP(C704,Orçamento!N:O,2,0)</f>
        <v xml:space="preserve">Projeto de aterramento canteiro + laudo com ART </v>
      </c>
      <c r="E704" s="22" t="str">
        <f>VLOOKUP(C704,Orçamento!N:Q,4,0)</f>
        <v>vb</v>
      </c>
      <c r="F704" s="19" cm="1">
        <f t="array" ref="F704">SUM(IF(Orçamento!$K$5:$K$5190="",IF(Orçamento!$N$5:$N$5190=$C704,Orçamento!$R$5:$R$5190)))</f>
        <v>0</v>
      </c>
      <c r="G704" s="19">
        <f t="shared" si="10"/>
        <v>0</v>
      </c>
      <c r="H704" s="19" cm="1">
        <f t="array" ref="H704">SUM(IF(Orçamento!$K$5:$K$5190="",IF(Orçamento!$N$5:$N$5190=$C704,Orçamento!$T$5:$T$5190)))</f>
        <v>0</v>
      </c>
      <c r="K704"/>
    </row>
    <row r="705" spans="2:13" ht="16.5" customHeight="1">
      <c r="B705" s="18">
        <f>IF(_xlfn.IFNA(MATCH($C705&amp;" - Mapa",Orçamento!$J$6:$J$5399,),0)&gt;0,MAX($B$2:B704)+1,0)</f>
        <v>0</v>
      </c>
      <c r="C705" s="18" t="s">
        <v>2956</v>
      </c>
      <c r="D705" s="18" t="str">
        <f>VLOOKUP(C705,Orçamento!N:O,2,0)</f>
        <v>Projeto para bandeja - (setor orçamento) Projeto para bandeja - (setor orçamento)</v>
      </c>
      <c r="E705" s="22" t="str">
        <f>VLOOKUP(C705,Orçamento!N:Q,4,0)</f>
        <v>un</v>
      </c>
      <c r="F705" s="19" cm="1">
        <f t="array" ref="F705">SUM(IF(Orçamento!$K$5:$K$5190="",IF(Orçamento!$N$5:$N$5190=$C705,Orçamento!$R$5:$R$5190)))</f>
        <v>0</v>
      </c>
      <c r="G705" s="19">
        <f t="shared" si="10"/>
        <v>0</v>
      </c>
      <c r="H705" s="19" cm="1">
        <f t="array" ref="H705">SUM(IF(Orçamento!$K$5:$K$5190="",IF(Orçamento!$N$5:$N$5190=$C705,Orçamento!$T$5:$T$5190)))</f>
        <v>0</v>
      </c>
      <c r="K705"/>
    </row>
    <row r="706" spans="2:13" ht="16.5" customHeight="1">
      <c r="B706" s="18">
        <f>IF(_xlfn.IFNA(MATCH($C706&amp;" - Mapa",Orçamento!$J$6:$J$5399,),0)&gt;0,MAX($B$2:B705)+1,0)</f>
        <v>0</v>
      </c>
      <c r="C706" s="18" t="s">
        <v>2991</v>
      </c>
      <c r="D706" s="18" t="str">
        <f>VLOOKUP(C706,Orçamento!N:O,2,0)</f>
        <v>Purificador de agua com painel mecanico e dois niveis de temperatura entre 10 a 35°</v>
      </c>
      <c r="E706" s="22" t="str">
        <f>VLOOKUP(C706,Orçamento!N:Q,4,0)</f>
        <v>un</v>
      </c>
      <c r="F706" s="19" cm="1">
        <f t="array" ref="F706">SUM(IF(Orçamento!$K$5:$K$5190="",IF(Orçamento!$N$5:$N$5190=$C706,Orçamento!$R$5:$R$5190)))</f>
        <v>1</v>
      </c>
      <c r="G706" s="19">
        <f t="shared" si="10"/>
        <v>950</v>
      </c>
      <c r="H706" s="19" cm="1">
        <f t="array" ref="H706">SUM(IF(Orçamento!$K$5:$K$5190="",IF(Orçamento!$N$5:$N$5190=$C706,Orçamento!$T$5:$T$5190)))</f>
        <v>950</v>
      </c>
      <c r="K706"/>
    </row>
    <row r="707" spans="2:13" ht="16.5" customHeight="1">
      <c r="B707" s="18">
        <f>IF(_xlfn.IFNA(MATCH($C707&amp;" - Mapa",Orçamento!$J$6:$J$5399,),0)&gt;0,MAX($B$2:B706)+1,0)</f>
        <v>0</v>
      </c>
      <c r="C707" s="18" t="s">
        <v>1331</v>
      </c>
      <c r="D707" s="18" t="str">
        <f>VLOOKUP(C707,Orçamento!N:O,2,0)</f>
        <v>Puxador em PVC para porta de shaft</v>
      </c>
      <c r="E707" s="22" t="str">
        <f>VLOOKUP(C707,Orçamento!N:Q,4,0)</f>
        <v>un</v>
      </c>
      <c r="F707" s="19" cm="1">
        <f t="array" ref="F707">SUM(IF(Orçamento!$K$5:$K$5190="",IF(Orçamento!$N$5:$N$5190=$C707,Orçamento!$R$5:$R$5190)))</f>
        <v>117</v>
      </c>
      <c r="G707" s="19">
        <f t="shared" ref="G707:G770" si="11">IF(F707=0,0,H707/F707)</f>
        <v>7</v>
      </c>
      <c r="H707" s="19" cm="1">
        <f t="array" ref="H707">SUM(IF(Orçamento!$K$5:$K$5190="",IF(Orçamento!$N$5:$N$5190=$C707,Orçamento!$T$5:$T$5190)))</f>
        <v>819</v>
      </c>
      <c r="K707" s="585"/>
      <c r="M707" s="21"/>
    </row>
    <row r="708" spans="2:13" ht="16.5" customHeight="1">
      <c r="B708" s="18">
        <f>IF(_xlfn.IFNA(MATCH($C708&amp;" - Mapa",Orçamento!$J$6:$J$5399,),0)&gt;0,MAX($B$2:B707)+1,0)</f>
        <v>0</v>
      </c>
      <c r="C708" s="18" t="s">
        <v>1742</v>
      </c>
      <c r="D708" s="18" t="str">
        <f>VLOOKUP(C708,Orçamento!N:O,2,0)</f>
        <v>Rádio comunicador  Portátil analógico</v>
      </c>
      <c r="E708" s="22" t="str">
        <f>VLOOKUP(C708,Orçamento!N:Q,4,0)</f>
        <v>un</v>
      </c>
      <c r="F708" s="19" cm="1">
        <f t="array" ref="F708">SUM(IF(Orçamento!$K$5:$K$5190="",IF(Orçamento!$N$5:$N$5190=$C708,Orçamento!$R$5:$R$5190)))</f>
        <v>5</v>
      </c>
      <c r="G708" s="19">
        <f t="shared" si="11"/>
        <v>85</v>
      </c>
      <c r="H708" s="19" cm="1">
        <f t="array" ref="H708">SUM(IF(Orçamento!$K$5:$K$5190="",IF(Orçamento!$N$5:$N$5190=$C708,Orçamento!$T$5:$T$5190)))</f>
        <v>425</v>
      </c>
      <c r="K708"/>
    </row>
    <row r="709" spans="2:13" ht="16.5" customHeight="1">
      <c r="B709" s="18">
        <f>IF(_xlfn.IFNA(MATCH($C709&amp;" - Mapa",Orçamento!$J$6:$J$5399,),0)&gt;0,MAX($B$2:B708)+1,0)</f>
        <v>0</v>
      </c>
      <c r="C709" s="18" t="s">
        <v>285</v>
      </c>
      <c r="D709" s="18" t="str">
        <f>VLOOKUP(C709,Orçamento!N:O,2,0)</f>
        <v>Reaterro compactado com utilização de solo da própria vala, o grau compactação deverá ser superior a 95% PN</v>
      </c>
      <c r="E709" s="22" t="str">
        <f>VLOOKUP(C709,Orçamento!N:Q,4,0)</f>
        <v>m³</v>
      </c>
      <c r="F709" s="19" cm="1">
        <f t="array" ref="F709">SUM(IF(Orçamento!$K$5:$K$5190="",IF(Orçamento!$N$5:$N$5190=$C709,Orçamento!$R$5:$R$5190)))</f>
        <v>619.24000000000012</v>
      </c>
      <c r="G709" s="19">
        <f t="shared" si="11"/>
        <v>16.499999999999996</v>
      </c>
      <c r="H709" s="19" cm="1">
        <f t="array" ref="H709">SUM(IF(Orçamento!$K$5:$K$5190="",IF(Orçamento!$N$5:$N$5190=$C709,Orçamento!$T$5:$T$5190)))</f>
        <v>10217.459999999999</v>
      </c>
      <c r="K709"/>
    </row>
    <row r="710" spans="2:13" ht="16.5" customHeight="1">
      <c r="B710" s="18">
        <f>IF(_xlfn.IFNA(MATCH($C710&amp;" - Mapa",Orçamento!$J$6:$J$5399,),0)&gt;0,MAX($B$2:B709)+1,0)</f>
        <v>0</v>
      </c>
      <c r="C710" s="18" t="s">
        <v>437</v>
      </c>
      <c r="D710" s="18" t="str">
        <f>VLOOKUP(C710,Orçamento!N:O,2,0)</f>
        <v>Reaterro de vala com compactação manual (sapo) nas laterais dos baldrames, utilização de solo da própria vala.</v>
      </c>
      <c r="E710" s="22" t="str">
        <f>VLOOKUP(C710,Orçamento!N:Q,4,0)</f>
        <v>m³</v>
      </c>
      <c r="F710" s="19" cm="1">
        <f t="array" ref="F710">SUM(IF(Orçamento!$K$5:$K$5190="",IF(Orçamento!$N$5:$N$5190=$C710,Orçamento!$R$5:$R$5190)))</f>
        <v>90.499999999999986</v>
      </c>
      <c r="G710" s="19">
        <f t="shared" si="11"/>
        <v>25.000000000000004</v>
      </c>
      <c r="H710" s="19" cm="1">
        <f t="array" ref="H710">SUM(IF(Orçamento!$K$5:$K$5190="",IF(Orçamento!$N$5:$N$5190=$C710,Orçamento!$T$5:$T$5190)))</f>
        <v>2262.5</v>
      </c>
      <c r="K710"/>
    </row>
    <row r="711" spans="2:13" ht="16.5" customHeight="1">
      <c r="B711" s="18">
        <f>IF(_xlfn.IFNA(MATCH($C711&amp;" - Mapa",Orçamento!$J$6:$J$5399,),0)&gt;0,MAX($B$2:B710)+1,0)</f>
        <v>0</v>
      </c>
      <c r="C711" s="18" t="s">
        <v>2961</v>
      </c>
      <c r="D711" s="18" t="str">
        <f>VLOOKUP(C711,Orçamento!N:O,2,0)</f>
        <v>Rede de proteção Calçada</v>
      </c>
      <c r="E711" s="22" t="str">
        <f>VLOOKUP(C711,Orçamento!N:Q,4,0)</f>
        <v>un</v>
      </c>
      <c r="F711" s="19" cm="1">
        <f t="array" ref="F711">SUM(IF(Orçamento!$K$5:$K$5190="",IF(Orçamento!$N$5:$N$5190=$C711,Orçamento!$R$5:$R$5190)))</f>
        <v>0</v>
      </c>
      <c r="G711" s="19">
        <f t="shared" si="11"/>
        <v>0</v>
      </c>
      <c r="H711" s="19" cm="1">
        <f t="array" ref="H711">SUM(IF(Orçamento!$K$5:$K$5190="",IF(Orçamento!$N$5:$N$5190=$C711,Orçamento!$T$5:$T$5190)))</f>
        <v>0</v>
      </c>
      <c r="K711" s="177"/>
    </row>
    <row r="712" spans="2:13" ht="16.5" customHeight="1">
      <c r="B712" s="18">
        <f>IF(_xlfn.IFNA(MATCH($C712&amp;" - Mapa",Orçamento!$J$6:$J$5399,),0)&gt;0,MAX($B$2:B711)+1,0)</f>
        <v>0</v>
      </c>
      <c r="C712" s="18" t="s">
        <v>1751</v>
      </c>
      <c r="D712" s="18" t="str">
        <f>VLOOKUP(C712,Orçamento!N:O,2,0)</f>
        <v xml:space="preserve">Rede provisória de água e esgoto para canteiro de obras - (setor orçamento) </v>
      </c>
      <c r="E712" s="22" t="str">
        <f>VLOOKUP(C712,Orçamento!N:Q,4,0)</f>
        <v>vb</v>
      </c>
      <c r="F712" s="19" cm="1">
        <f t="array" ref="F712">SUM(IF(Orçamento!$K$5:$K$5190="",IF(Orçamento!$N$5:$N$5190=$C712,Orçamento!$R$5:$R$5190)))</f>
        <v>0.5</v>
      </c>
      <c r="G712" s="19">
        <f t="shared" si="11"/>
        <v>15000</v>
      </c>
      <c r="H712" s="19" cm="1">
        <f t="array" ref="H712">SUM(IF(Orçamento!$K$5:$K$5190="",IF(Orçamento!$N$5:$N$5190=$C712,Orçamento!$T$5:$T$5190)))</f>
        <v>7500</v>
      </c>
      <c r="K712"/>
    </row>
    <row r="713" spans="2:13" ht="16.5" customHeight="1">
      <c r="B713" s="18">
        <f>IF(_xlfn.IFNA(MATCH($C713&amp;" - Mapa",Orçamento!$J$6:$J$5399,),0)&gt;0,MAX($B$2:B712)+1,0)</f>
        <v>0</v>
      </c>
      <c r="C713" s="18" t="s">
        <v>1753</v>
      </c>
      <c r="D713" s="18" t="str">
        <f>VLOOKUP(C713,Orçamento!N:O,2,0)</f>
        <v xml:space="preserve">Rede provisória de energia elétrica para canteiro de obras - (setor orçamento) </v>
      </c>
      <c r="E713" s="22" t="str">
        <f>VLOOKUP(C713,Orçamento!N:Q,4,0)</f>
        <v>vb</v>
      </c>
      <c r="F713" s="19" cm="1">
        <f t="array" ref="F713">SUM(IF(Orçamento!$K$5:$K$5190="",IF(Orçamento!$N$5:$N$5190=$C713,Orçamento!$R$5:$R$5190)))</f>
        <v>0.5</v>
      </c>
      <c r="G713" s="19">
        <f t="shared" si="11"/>
        <v>50000</v>
      </c>
      <c r="H713" s="19" cm="1">
        <f t="array" ref="H713">SUM(IF(Orçamento!$K$5:$K$5190="",IF(Orçamento!$N$5:$N$5190=$C713,Orçamento!$T$5:$T$5190)))</f>
        <v>25000</v>
      </c>
      <c r="K713"/>
    </row>
    <row r="714" spans="2:13" ht="16.5" customHeight="1">
      <c r="B714" s="18">
        <f>IF(_xlfn.IFNA(MATCH($C714&amp;" - Mapa",Orçamento!$J$6:$J$5399,),0)&gt;0,MAX($B$2:B713)+1,0)</f>
        <v>0</v>
      </c>
      <c r="C714" s="18" t="s">
        <v>1755</v>
      </c>
      <c r="D714" s="18" t="str">
        <f>VLOOKUP(C714,Orçamento!N:O,2,0)</f>
        <v xml:space="preserve">Rede provisória de tel./internet para canteiro de obras - (setor orçamento) </v>
      </c>
      <c r="E714" s="22" t="str">
        <f>VLOOKUP(C714,Orçamento!N:Q,4,0)</f>
        <v>vb</v>
      </c>
      <c r="F714" s="19" cm="1">
        <f t="array" ref="F714">SUM(IF(Orçamento!$K$5:$K$5190="",IF(Orçamento!$N$5:$N$5190=$C714,Orçamento!$R$5:$R$5190)))</f>
        <v>1</v>
      </c>
      <c r="G714" s="19">
        <f t="shared" si="11"/>
        <v>500.00000000000006</v>
      </c>
      <c r="H714" s="19" cm="1">
        <f t="array" ref="H714">SUM(IF(Orçamento!$K$5:$K$5190="",IF(Orçamento!$N$5:$N$5190=$C714,Orçamento!$T$5:$T$5190)))</f>
        <v>500.00000000000006</v>
      </c>
      <c r="K714"/>
    </row>
    <row r="715" spans="2:13" ht="16.5" customHeight="1">
      <c r="B715" s="18">
        <f>IF(_xlfn.IFNA(MATCH($C715&amp;" - Mapa",Orçamento!$J$6:$J$5399,),0)&gt;0,MAX($B$2:B714)+1,0)</f>
        <v>0</v>
      </c>
      <c r="C715" s="18" t="s">
        <v>3879</v>
      </c>
      <c r="D715" s="18" t="str">
        <f>VLOOKUP(C715,Orçamento!N:O,2,0)</f>
        <v>Refletor de LED 100W 6000K - Bivolt</v>
      </c>
      <c r="E715" s="22" t="str">
        <f>VLOOKUP(C715,Orçamento!N:Q,4,0)</f>
        <v>un</v>
      </c>
      <c r="F715" s="19" cm="1">
        <f t="array" ref="F715">SUM(IF(Orçamento!$K$5:$K$5190="",IF(Orçamento!$N$5:$N$5190=$C715,Orçamento!$R$5:$R$5190)))</f>
        <v>2</v>
      </c>
      <c r="G715" s="19">
        <f t="shared" si="11"/>
        <v>69.52</v>
      </c>
      <c r="H715" s="19" cm="1">
        <f t="array" ref="H715">SUM(IF(Orçamento!$K$5:$K$5190="",IF(Orçamento!$N$5:$N$5190=$C715,Orçamento!$T$5:$T$5190)))</f>
        <v>139.04</v>
      </c>
      <c r="K715"/>
    </row>
    <row r="716" spans="2:13" ht="16.5" customHeight="1">
      <c r="B716" s="18">
        <f>IF(_xlfn.IFNA(MATCH($C716&amp;" - Mapa",Orçamento!$J$6:$J$5399,),0)&gt;0,MAX($B$2:B715)+1,0)</f>
        <v>0</v>
      </c>
      <c r="C716" s="18" t="s">
        <v>564</v>
      </c>
      <c r="D716" s="18" t="str">
        <f>VLOOKUP(C716,Orçamento!N:O,2,0)</f>
        <v>Registro globo angular 45 x 2.1/2`` para hidrantes - (NBR 15704)</v>
      </c>
      <c r="E716" s="22" t="str">
        <f>VLOOKUP(C716,Orçamento!N:Q,4,0)</f>
        <v>un</v>
      </c>
      <c r="F716" s="19" cm="1">
        <f t="array" ref="F716">SUM(IF(Orçamento!$K$5:$K$5190="",IF(Orçamento!$N$5:$N$5190=$C716,Orçamento!$R$5:$R$5190)))</f>
        <v>56</v>
      </c>
      <c r="G716" s="19">
        <f t="shared" si="11"/>
        <v>170</v>
      </c>
      <c r="H716" s="19" cm="1">
        <f t="array" ref="H716">SUM(IF(Orçamento!$K$5:$K$5190="",IF(Orçamento!$N$5:$N$5190=$C716,Orçamento!$T$5:$T$5190)))</f>
        <v>9520</v>
      </c>
      <c r="K716"/>
    </row>
    <row r="717" spans="2:13" ht="16.5" customHeight="1">
      <c r="B717" s="18">
        <f>IF(_xlfn.IFNA(MATCH($C717&amp;" - Mapa",Orçamento!$J$6:$J$5399,),0)&gt;0,MAX($B$2:B716)+1,0)</f>
        <v>0</v>
      </c>
      <c r="C717" s="18" t="s">
        <v>1705</v>
      </c>
      <c r="D717" s="18" t="str">
        <f>VLOOKUP(C717,Orçamento!N:O,2,0)</f>
        <v>Régua nível bolha  02 metros calibrada</v>
      </c>
      <c r="E717" s="22" t="str">
        <f>VLOOKUP(C717,Orçamento!N:Q,4,0)</f>
        <v>un</v>
      </c>
      <c r="F717" s="19" cm="1">
        <f t="array" ref="F717">SUM(IF(Orçamento!$K$5:$K$5190="",IF(Orçamento!$N$5:$N$5190=$C717,Orçamento!$R$5:$R$5190)))</f>
        <v>1</v>
      </c>
      <c r="G717" s="19">
        <f t="shared" si="11"/>
        <v>300</v>
      </c>
      <c r="H717" s="19" cm="1">
        <f t="array" ref="H717">SUM(IF(Orçamento!$K$5:$K$5190="",IF(Orçamento!$N$5:$N$5190=$C717,Orçamento!$T$5:$T$5190)))</f>
        <v>300</v>
      </c>
      <c r="K717"/>
    </row>
    <row r="718" spans="2:13" ht="16.5" customHeight="1">
      <c r="B718" s="18">
        <f>IF(_xlfn.IFNA(MATCH($C718&amp;" - Mapa",Orçamento!$J$6:$J$5399,),0)&gt;0,MAX($B$2:B717)+1,0)</f>
        <v>0</v>
      </c>
      <c r="C718" s="18" t="s">
        <v>416</v>
      </c>
      <c r="D718" s="18" t="str">
        <f>VLOOKUP(C718,Orçamento!N:O,2,0)</f>
        <v>Regularização e apiloamento do fundo de vala para baldrame e blocos de fundação</v>
      </c>
      <c r="E718" s="22" t="str">
        <f>VLOOKUP(C718,Orçamento!N:Q,4,0)</f>
        <v>m²</v>
      </c>
      <c r="F718" s="19" cm="1">
        <f t="array" ref="F718">SUM(IF(Orçamento!$K$5:$K$5190="",IF(Orçamento!$N$5:$N$5190=$C718,Orçamento!$R$5:$R$5190)))</f>
        <v>886.28000000000009</v>
      </c>
      <c r="G718" s="19">
        <f t="shared" si="11"/>
        <v>8</v>
      </c>
      <c r="H718" s="19" cm="1">
        <f t="array" ref="H718">SUM(IF(Orçamento!$K$5:$K$5190="",IF(Orçamento!$N$5:$N$5190=$C718,Orçamento!$T$5:$T$5190)))</f>
        <v>7090.2400000000007</v>
      </c>
      <c r="K718"/>
    </row>
    <row r="719" spans="2:13" ht="16.5" customHeight="1">
      <c r="B719" s="18">
        <f>IF(_xlfn.IFNA(MATCH($C719&amp;" - Mapa",Orçamento!$J$6:$J$5399,),0)&gt;0,MAX($B$2:B718)+1,0)</f>
        <v>0</v>
      </c>
      <c r="C719" s="18" t="s">
        <v>261</v>
      </c>
      <c r="D719" s="18" t="str">
        <f>VLOOKUP(C719,Orçamento!N:O,2,0)</f>
        <v>Rejunte flexível cor branca - (NBR 14992)</v>
      </c>
      <c r="E719" s="22" t="str">
        <f>VLOOKUP(C719,Orçamento!N:Q,4,0)</f>
        <v>kg</v>
      </c>
      <c r="F719" s="19" cm="1">
        <f t="array" ref="F719">SUM(IF(Orçamento!$K$5:$K$5190="",IF(Orçamento!$N$5:$N$5190=$C719,Orçamento!$R$5:$R$5190)))</f>
        <v>5170.2031709999992</v>
      </c>
      <c r="G719" s="19">
        <f t="shared" si="11"/>
        <v>3.3</v>
      </c>
      <c r="H719" s="19" cm="1">
        <f t="array" ref="H719">SUM(IF(Orçamento!$K$5:$K$5190="",IF(Orçamento!$N$5:$N$5190=$C719,Orçamento!$T$5:$T$5190)))</f>
        <v>17061.670464299998</v>
      </c>
      <c r="K719"/>
    </row>
    <row r="720" spans="2:13" ht="16.5" customHeight="1">
      <c r="B720" s="18">
        <f>IF(_xlfn.IFNA(MATCH($C720&amp;" - Mapa",Orçamento!$J$6:$J$5399,),0)&gt;0,MAX($B$2:B719)+1,0)</f>
        <v>0</v>
      </c>
      <c r="C720" s="18" t="s">
        <v>2920</v>
      </c>
      <c r="D720" s="18" t="str">
        <f>VLOOKUP(C720,Orçamento!N:O,2,0)</f>
        <v>Rejunte porcelanato cor bege - (NBR 14992)</v>
      </c>
      <c r="E720" s="22" t="str">
        <f>VLOOKUP(C720,Orçamento!N:Q,4,0)</f>
        <v>kg</v>
      </c>
      <c r="F720" s="19" cm="1">
        <f t="array" ref="F720">SUM(IF(Orçamento!$K$5:$K$5190="",IF(Orçamento!$N$5:$N$5190=$C720,Orçamento!$R$5:$R$5190)))</f>
        <v>177.93152000000001</v>
      </c>
      <c r="G720" s="19">
        <f t="shared" si="11"/>
        <v>3.4999999999999996</v>
      </c>
      <c r="H720" s="19" cm="1">
        <f t="array" ref="H720">SUM(IF(Orçamento!$K$5:$K$5190="",IF(Orçamento!$N$5:$N$5190=$C720,Orçamento!$T$5:$T$5190)))</f>
        <v>622.76031999999998</v>
      </c>
      <c r="K720"/>
    </row>
    <row r="721" spans="2:13" ht="16.5" customHeight="1">
      <c r="B721" s="18">
        <f>IF(_xlfn.IFNA(MATCH($C721&amp;" - Mapa",Orçamento!$J$6:$J$5399,),0)&gt;0,MAX($B$2:B720)+1,0)</f>
        <v>0</v>
      </c>
      <c r="C721" s="18" t="s">
        <v>2977</v>
      </c>
      <c r="D721" s="18" t="str">
        <f>VLOOKUP(C721,Orçamento!N:O,2,0)</f>
        <v xml:space="preserve">Relógio de ponto   Cantografico </v>
      </c>
      <c r="E721" s="22" t="str">
        <f>VLOOKUP(C721,Orçamento!N:Q,4,0)</f>
        <v>un</v>
      </c>
      <c r="F721" s="19" cm="1">
        <f t="array" ref="F721">SUM(IF(Orçamento!$K$5:$K$5190="",IF(Orçamento!$N$5:$N$5190=$C721,Orçamento!$R$5:$R$5190)))</f>
        <v>0</v>
      </c>
      <c r="G721" s="19">
        <f t="shared" si="11"/>
        <v>0</v>
      </c>
      <c r="H721" s="19" cm="1">
        <f t="array" ref="H721">SUM(IF(Orçamento!$K$5:$K$5190="",IF(Orçamento!$N$5:$N$5190=$C721,Orçamento!$T$5:$T$5190)))</f>
        <v>0</v>
      </c>
      <c r="K721" s="177"/>
    </row>
    <row r="722" spans="2:13" ht="16.5" customHeight="1">
      <c r="B722" s="18">
        <f>IF(_xlfn.IFNA(MATCH($C722&amp;" - Mapa",Orçamento!$J$6:$J$5399,),0)&gt;0,MAX($B$2:B721)+1,0)</f>
        <v>0</v>
      </c>
      <c r="C722" s="18" t="s">
        <v>2976</v>
      </c>
      <c r="D722" s="18" t="str">
        <f>VLOOKUP(C722,Orçamento!N:O,2,0)</f>
        <v>Relógio protocolador eletronico   Documentos</v>
      </c>
      <c r="E722" s="22" t="str">
        <f>VLOOKUP(C722,Orçamento!N:Q,4,0)</f>
        <v>un</v>
      </c>
      <c r="F722" s="19" cm="1">
        <f t="array" ref="F722">SUM(IF(Orçamento!$K$5:$K$5190="",IF(Orçamento!$N$5:$N$5190=$C722,Orçamento!$R$5:$R$5190)))</f>
        <v>0</v>
      </c>
      <c r="G722" s="19">
        <f t="shared" si="11"/>
        <v>0</v>
      </c>
      <c r="H722" s="19" cm="1">
        <f t="array" ref="H722">SUM(IF(Orçamento!$K$5:$K$5190="",IF(Orçamento!$N$5:$N$5190=$C722,Orçamento!$T$5:$T$5190)))</f>
        <v>0</v>
      </c>
      <c r="K722"/>
    </row>
    <row r="723" spans="2:13" ht="16.5" customHeight="1">
      <c r="B723" s="18">
        <f>IF(_xlfn.IFNA(MATCH($C723&amp;" - Mapa",Orçamento!$J$6:$J$5399,),0)&gt;0,MAX($B$2:B722)+1,0)</f>
        <v>0</v>
      </c>
      <c r="C723" s="18" t="s">
        <v>3837</v>
      </c>
      <c r="D723" s="18" t="str">
        <f>VLOOKUP(C723,Orçamento!N:O,2,0)</f>
        <v>Reservatório de aço carbono 81,00m³ - Ø3,20m - h=10,40m</v>
      </c>
      <c r="E723" s="22" t="str">
        <f>VLOOKUP(C723,Orçamento!N:Q,4,0)</f>
        <v>un</v>
      </c>
      <c r="F723" s="19" cm="1">
        <f t="array" ref="F723">SUM(IF(Orçamento!$K$5:$K$5190="",IF(Orçamento!$N$5:$N$5190=$C723,Orçamento!$R$5:$R$5190)))</f>
        <v>1</v>
      </c>
      <c r="G723" s="19">
        <f t="shared" si="11"/>
        <v>89980</v>
      </c>
      <c r="H723" s="19" cm="1">
        <f t="array" ref="H723">SUM(IF(Orçamento!$K$5:$K$5190="",IF(Orçamento!$N$5:$N$5190=$C723,Orçamento!$T$5:$T$5190)))</f>
        <v>89980</v>
      </c>
      <c r="K723"/>
    </row>
    <row r="724" spans="2:13" ht="16.5" customHeight="1">
      <c r="B724" s="18">
        <f>IF(_xlfn.IFNA(MATCH($C724&amp;" - Mapa",Orçamento!$J$6:$J$5399,),0)&gt;0,MAX($B$2:B723)+1,0)</f>
        <v>0</v>
      </c>
      <c r="C724" s="18" t="s">
        <v>1281</v>
      </c>
      <c r="D724" s="18" t="str">
        <f>VLOOKUP(C724,Orçamento!N:O,2,0)</f>
        <v>Resina acrílica (base água)</v>
      </c>
      <c r="E724" s="22" t="str">
        <f>VLOOKUP(C724,Orçamento!N:Q,4,0)</f>
        <v>l</v>
      </c>
      <c r="F724" s="19" cm="1">
        <f t="array" ref="F724">SUM(IF(Orçamento!$K$5:$K$5190="",IF(Orçamento!$N$5:$N$5190=$C724,Orçamento!$R$5:$R$5190)))</f>
        <v>69.039999999999964</v>
      </c>
      <c r="G724" s="19">
        <f t="shared" si="11"/>
        <v>10.500000000000004</v>
      </c>
      <c r="H724" s="19" cm="1">
        <f t="array" ref="H724">SUM(IF(Orçamento!$K$5:$K$5190="",IF(Orçamento!$N$5:$N$5190=$C724,Orçamento!$T$5:$T$5190)))</f>
        <v>724.91999999999985</v>
      </c>
      <c r="K724"/>
    </row>
    <row r="725" spans="2:13" ht="16.5" customHeight="1">
      <c r="B725" s="18">
        <f>IF(_xlfn.IFNA(MATCH($C725&amp;" - Mapa",Orçamento!$J$6:$J$5399,),0)&gt;0,MAX($B$2:B724)+1,0)</f>
        <v>0</v>
      </c>
      <c r="C725" s="18" t="s">
        <v>4079</v>
      </c>
      <c r="D725" s="18" t="str">
        <f>VLOOKUP(C725,Orçamento!N:O,2,0)</f>
        <v>Revestimento cerâmico cinza escuro 6,5x23cm - absorção de água: 0,5 a 3,0%  - (NBR 13818 - NBR 15575)</v>
      </c>
      <c r="E725" s="22" t="str">
        <f>VLOOKUP(C725,Orçamento!N:Q,4,0)</f>
        <v>m²</v>
      </c>
      <c r="F725" s="19" cm="1">
        <f t="array" ref="F725">SUM(IF(Orçamento!$K$5:$K$5190="",IF(Orçamento!$N$5:$N$5190=$C725,Orçamento!$R$5:$R$5190)))</f>
        <v>9.2729999999999997</v>
      </c>
      <c r="G725" s="19">
        <f t="shared" si="11"/>
        <v>60</v>
      </c>
      <c r="H725" s="19" cm="1">
        <f t="array" ref="H725">SUM(IF(Orçamento!$K$5:$K$5190="",IF(Orçamento!$N$5:$N$5190=$C725,Orçamento!$T$5:$T$5190)))</f>
        <v>556.38</v>
      </c>
      <c r="K725" s="585"/>
      <c r="M725" s="21"/>
    </row>
    <row r="726" spans="2:13" ht="16.5" customHeight="1">
      <c r="B726" s="18">
        <f>IF(_xlfn.IFNA(MATCH($C726&amp;" - Mapa",Orçamento!$J$6:$J$5399,),0)&gt;0,MAX($B$2:B725)+1,0)</f>
        <v>0</v>
      </c>
      <c r="C726" s="18" t="s">
        <v>2906</v>
      </c>
      <c r="D726" s="18" t="str">
        <f>VLOOKUP(C726,Orçamento!N:O,2,0)</f>
        <v>Rodapé poliestireno branco h=10cm</v>
      </c>
      <c r="E726" s="22" t="str">
        <f>VLOOKUP(C726,Orçamento!N:Q,4,0)</f>
        <v>m</v>
      </c>
      <c r="F726" s="19" cm="1">
        <f t="array" ref="F726">SUM(IF(Orçamento!$K$5:$K$5190="",IF(Orçamento!$N$5:$N$5190=$C726,Orçamento!$R$5:$R$5190)))</f>
        <v>66.77</v>
      </c>
      <c r="G726" s="19">
        <f t="shared" si="11"/>
        <v>50</v>
      </c>
      <c r="H726" s="19" cm="1">
        <f t="array" ref="H726">SUM(IF(Orçamento!$K$5:$K$5190="",IF(Orçamento!$N$5:$N$5190=$C726,Orçamento!$T$5:$T$5190)))</f>
        <v>3338.5</v>
      </c>
      <c r="K726" s="585"/>
      <c r="M726" s="21"/>
    </row>
    <row r="727" spans="2:13" ht="16.5" customHeight="1">
      <c r="B727" s="18">
        <f>IF(_xlfn.IFNA(MATCH($C727&amp;" - Mapa",Orçamento!$J$6:$J$5399,),0)&gt;0,MAX($B$2:B726)+1,0)</f>
        <v>0</v>
      </c>
      <c r="C727" s="18" t="s">
        <v>3975</v>
      </c>
      <c r="D727" s="18" t="str">
        <f>VLOOKUP(C727,Orçamento!N:O,2,0)</f>
        <v>Rufo galvanizado corte 10 a 15 chapa 22</v>
      </c>
      <c r="E727" s="22" t="str">
        <f>VLOOKUP(C727,Orçamento!N:Q,4,0)</f>
        <v>m</v>
      </c>
      <c r="F727" s="19" cm="1">
        <f t="array" ref="F727">SUM(IF(Orçamento!$K$5:$K$5190="",IF(Orçamento!$N$5:$N$5190=$C727,Orçamento!$R$5:$R$5190)))</f>
        <v>425.68</v>
      </c>
      <c r="G727" s="19">
        <f t="shared" si="11"/>
        <v>35</v>
      </c>
      <c r="H727" s="19" cm="1">
        <f t="array" ref="H727">SUM(IF(Orçamento!$K$5:$K$5190="",IF(Orçamento!$N$5:$N$5190=$C727,Orçamento!$T$5:$T$5190)))</f>
        <v>14898.800000000001</v>
      </c>
      <c r="K727" s="177"/>
    </row>
    <row r="728" spans="2:13" ht="16.5" customHeight="1">
      <c r="B728" s="18">
        <f>IF(_xlfn.IFNA(MATCH($C728&amp;" - Mapa",Orçamento!$J$6:$J$5399,),0)&gt;0,MAX($B$2:B727)+1,0)</f>
        <v>0</v>
      </c>
      <c r="C728" s="18" t="s">
        <v>1071</v>
      </c>
      <c r="D728" s="18" t="str">
        <f>VLOOKUP(C728,Orçamento!N:O,2,0)</f>
        <v>Rufo galvanizado corte 25 a 30 chapa 26</v>
      </c>
      <c r="E728" s="22" t="str">
        <f>VLOOKUP(C728,Orçamento!N:Q,4,0)</f>
        <v>m</v>
      </c>
      <c r="F728" s="19" cm="1">
        <f t="array" ref="F728">SUM(IF(Orçamento!$K$5:$K$5190="",IF(Orçamento!$N$5:$N$5190=$C728,Orçamento!$R$5:$R$5190)))</f>
        <v>334.16</v>
      </c>
      <c r="G728" s="19">
        <f t="shared" si="11"/>
        <v>45</v>
      </c>
      <c r="H728" s="19" cm="1">
        <f t="array" ref="H728">SUM(IF(Orçamento!$K$5:$K$5190="",IF(Orçamento!$N$5:$N$5190=$C728,Orçamento!$T$5:$T$5190)))</f>
        <v>15037.2</v>
      </c>
      <c r="K728"/>
    </row>
    <row r="729" spans="2:13" ht="16.5" customHeight="1">
      <c r="B729" s="18">
        <f>IF(_xlfn.IFNA(MATCH($C729&amp;" - Mapa",Orçamento!$J$6:$J$5399,),0)&gt;0,MAX($B$2:B728)+1,0)</f>
        <v>0</v>
      </c>
      <c r="C729" s="18" t="s">
        <v>215</v>
      </c>
      <c r="D729" s="18" t="str">
        <f>VLOOKUP(C729,Orçamento!N:O,2,0)</f>
        <v>Sarrafo em madeira Pinus 2x10cm - (NBR 11700)</v>
      </c>
      <c r="E729" s="22" t="str">
        <f>VLOOKUP(C729,Orçamento!N:Q,4,0)</f>
        <v>m</v>
      </c>
      <c r="F729" s="19" cm="1">
        <f t="array" ref="F729">SUM(IF(Orçamento!$K$5:$K$5190="",IF(Orçamento!$N$5:$N$5190=$C729,Orçamento!$R$5:$R$5190)))</f>
        <v>694.28877558000011</v>
      </c>
      <c r="G729" s="19">
        <f t="shared" si="11"/>
        <v>2.7499999999999996</v>
      </c>
      <c r="H729" s="19" cm="1">
        <f t="array" ref="H729">SUM(IF(Orçamento!$K$5:$K$5190="",IF(Orçamento!$N$5:$N$5190=$C729,Orçamento!$T$5:$T$5190)))</f>
        <v>1909.2941328449999</v>
      </c>
      <c r="K729" s="177"/>
    </row>
    <row r="730" spans="2:13" ht="16.5" customHeight="1">
      <c r="B730" s="18">
        <f>IF(_xlfn.IFNA(MATCH($C730&amp;" - Mapa",Orçamento!$J$6:$J$5399,),0)&gt;0,MAX($B$2:B729)+1,0)</f>
        <v>0</v>
      </c>
      <c r="C730" s="18" t="s">
        <v>173</v>
      </c>
      <c r="D730" s="18" t="str">
        <f>VLOOKUP(C730,Orçamento!N:O,2,0)</f>
        <v>Sarrafo em madeira Pinus 2x15cm - (NBR 11700)</v>
      </c>
      <c r="E730" s="22" t="str">
        <f>VLOOKUP(C730,Orçamento!N:Q,4,0)</f>
        <v>m</v>
      </c>
      <c r="F730" s="19" cm="1">
        <f t="array" ref="F730">SUM(IF(Orçamento!$K$5:$K$5190="",IF(Orçamento!$N$5:$N$5190=$C730,Orçamento!$R$5:$R$5190)))</f>
        <v>13.008732</v>
      </c>
      <c r="G730" s="19">
        <f t="shared" si="11"/>
        <v>5.5000000000000009</v>
      </c>
      <c r="H730" s="19" cm="1">
        <f t="array" ref="H730">SUM(IF(Orçamento!$K$5:$K$5190="",IF(Orçamento!$N$5:$N$5190=$C730,Orçamento!$T$5:$T$5190)))</f>
        <v>71.548026000000007</v>
      </c>
      <c r="K730"/>
    </row>
    <row r="731" spans="2:13" ht="16.5" customHeight="1">
      <c r="B731" s="18">
        <f>IF(_xlfn.IFNA(MATCH($C731&amp;" - Mapa",Orçamento!$J$6:$J$5399,),0)&gt;0,MAX($B$2:B730)+1,0)</f>
        <v>0</v>
      </c>
      <c r="C731" s="18" t="s">
        <v>207</v>
      </c>
      <c r="D731" s="18" t="str">
        <f>VLOOKUP(C731,Orçamento!N:O,2,0)</f>
        <v>Sarrafo em madeira Pinus 2x7cm - (NBR 11700)</v>
      </c>
      <c r="E731" s="22" t="str">
        <f>VLOOKUP(C731,Orçamento!N:Q,4,0)</f>
        <v>m</v>
      </c>
      <c r="F731" s="19" cm="1">
        <f t="array" ref="F731">SUM(IF(Orçamento!$K$5:$K$5190="",IF(Orçamento!$N$5:$N$5190=$C731,Orçamento!$R$5:$R$5190)))</f>
        <v>892.27264500000013</v>
      </c>
      <c r="G731" s="19">
        <f t="shared" si="11"/>
        <v>2.0999999999999996</v>
      </c>
      <c r="H731" s="19" cm="1">
        <f t="array" ref="H731">SUM(IF(Orçamento!$K$5:$K$5190="",IF(Orçamento!$N$5:$N$5190=$C731,Orçamento!$T$5:$T$5190)))</f>
        <v>1873.7725545000001</v>
      </c>
      <c r="K731"/>
    </row>
    <row r="732" spans="2:13" ht="16.5" customHeight="1">
      <c r="B732" s="18">
        <f>IF(_xlfn.IFNA(MATCH($C732&amp;" - Mapa",Orçamento!$J$6:$J$5399,),0)&gt;0,MAX($B$2:B731)+1,0)</f>
        <v>0</v>
      </c>
      <c r="C732" s="18" t="s">
        <v>380</v>
      </c>
      <c r="D732" s="18" t="str">
        <f>VLOOKUP(C732,Orçamento!N:O,2,0)</f>
        <v>Selador acrílico para textura - (NBR 14942)</v>
      </c>
      <c r="E732" s="22" t="str">
        <f>VLOOKUP(C732,Orçamento!N:Q,4,0)</f>
        <v>l</v>
      </c>
      <c r="F732" s="19" cm="1">
        <f t="array" ref="F732">SUM(IF(Orçamento!$K$5:$K$5190="",IF(Orçamento!$N$5:$N$5190=$C732,Orçamento!$R$5:$R$5190)))</f>
        <v>6434.7833344199998</v>
      </c>
      <c r="G732" s="19">
        <f t="shared" si="11"/>
        <v>3.7100000000000009</v>
      </c>
      <c r="H732" s="19" cm="1">
        <f t="array" ref="H732">SUM(IF(Orçamento!$K$5:$K$5190="",IF(Orçamento!$N$5:$N$5190=$C732,Orçamento!$T$5:$T$5190)))</f>
        <v>23873.046170698206</v>
      </c>
      <c r="K732"/>
    </row>
    <row r="733" spans="2:13" ht="16.5" customHeight="1">
      <c r="B733" s="18">
        <f>IF(_xlfn.IFNA(MATCH($C733&amp;" - Mapa",Orçamento!$J$6:$J$5399,),0)&gt;0,MAX($B$2:B732)+1,0)</f>
        <v>0</v>
      </c>
      <c r="C733" s="18" t="s">
        <v>1000</v>
      </c>
      <c r="D733" s="18" t="str">
        <f>VLOOKUP(C733,Orçamento!N:O,2,0)</f>
        <v>Selador mineral, à base de silicatos para imperemabilização por cristalização</v>
      </c>
      <c r="E733" s="22" t="str">
        <f>VLOOKUP(C733,Orçamento!N:Q,4,0)</f>
        <v>kg</v>
      </c>
      <c r="F733" s="19" cm="1">
        <f t="array" ref="F733">SUM(IF(Orçamento!$K$5:$K$5190="",IF(Orçamento!$N$5:$N$5190=$C733,Orçamento!$R$5:$R$5190)))</f>
        <v>93.498999999999995</v>
      </c>
      <c r="G733" s="19">
        <f t="shared" si="11"/>
        <v>10</v>
      </c>
      <c r="H733" s="19" cm="1">
        <f t="array" ref="H733">SUM(IF(Orçamento!$K$5:$K$5190="",IF(Orçamento!$N$5:$N$5190=$C733,Orçamento!$T$5:$T$5190)))</f>
        <v>934.99</v>
      </c>
      <c r="K733"/>
    </row>
    <row r="734" spans="2:13" ht="16.5" customHeight="1">
      <c r="B734" s="18">
        <f>IF(_xlfn.IFNA(MATCH($C734&amp;" - Mapa",Orçamento!$J$6:$J$5399,),0)&gt;0,MAX($B$2:B733)+1,0)</f>
        <v>0</v>
      </c>
      <c r="C734" s="18" t="s">
        <v>3977</v>
      </c>
      <c r="D734" s="18" t="str">
        <f>VLOOKUP(C734,Orçamento!N:O,2,0)</f>
        <v>Selante `mastique` monocomponente flexível de base acrílica</v>
      </c>
      <c r="E734" s="22" t="str">
        <f>VLOOKUP(C734,Orçamento!N:Q,4,0)</f>
        <v>kg</v>
      </c>
      <c r="F734" s="19" cm="1">
        <f t="array" ref="F734">SUM(IF(Orçamento!$K$5:$K$5190="",IF(Orçamento!$N$5:$N$5190=$C734,Orçamento!$R$5:$R$5190)))</f>
        <v>127.70399999999999</v>
      </c>
      <c r="G734" s="19">
        <f t="shared" si="11"/>
        <v>22.75</v>
      </c>
      <c r="H734" s="19" cm="1">
        <f t="array" ref="H734">SUM(IF(Orçamento!$K$5:$K$5190="",IF(Orçamento!$N$5:$N$5190=$C734,Orçamento!$T$5:$T$5190)))</f>
        <v>2905.2660000000001</v>
      </c>
      <c r="K734"/>
    </row>
    <row r="735" spans="2:13" ht="16.5" customHeight="1">
      <c r="B735" s="18">
        <f>IF(_xlfn.IFNA(MATCH($C735&amp;" - Mapa",Orçamento!$J$6:$J$5399,),0)&gt;0,MAX($B$2:B734)+1,0)</f>
        <v>0</v>
      </c>
      <c r="C735" s="18" t="s">
        <v>1142</v>
      </c>
      <c r="D735" s="18" t="str">
        <f>VLOOKUP(C735,Orçamento!N:O,2,0)</f>
        <v>Selante de base poliuretano monocomponente flexível</v>
      </c>
      <c r="E735" s="22" t="str">
        <f>VLOOKUP(C735,Orçamento!N:Q,4,0)</f>
        <v>kg</v>
      </c>
      <c r="F735" s="19" cm="1">
        <f t="array" ref="F735">SUM(IF(Orçamento!$K$5:$K$5190="",IF(Orçamento!$N$5:$N$5190=$C735,Orçamento!$R$5:$R$5190)))</f>
        <v>411.05349999999993</v>
      </c>
      <c r="G735" s="19">
        <f t="shared" si="11"/>
        <v>40.000000000000021</v>
      </c>
      <c r="H735" s="19" cm="1">
        <f t="array" ref="H735">SUM(IF(Orçamento!$K$5:$K$5190="",IF(Orçamento!$N$5:$N$5190=$C735,Orçamento!$T$5:$T$5190)))</f>
        <v>16442.140000000007</v>
      </c>
      <c r="K735"/>
    </row>
    <row r="736" spans="2:13" ht="16.5" customHeight="1">
      <c r="B736" s="18">
        <f>IF(_xlfn.IFNA(MATCH($C736&amp;" - Mapa",Orçamento!$J$6:$J$5399,),0)&gt;0,MAX($B$2:B735)+1,0)</f>
        <v>0</v>
      </c>
      <c r="C736" s="18" t="s">
        <v>4165</v>
      </c>
      <c r="D736" s="18" t="str">
        <f>VLOOKUP(C736,Orçamento!N:O,2,0)</f>
        <v>Selante de poliuretano monocomponente flexível de alta aderência (PU)</v>
      </c>
      <c r="E736" s="22" t="str">
        <f>VLOOKUP(C736,Orçamento!N:Q,4,0)</f>
        <v>kg</v>
      </c>
      <c r="F736" s="19" cm="1">
        <f t="array" ref="F736">SUM(IF(Orçamento!$K$5:$K$5190="",IF(Orçamento!$N$5:$N$5190=$C736,Orçamento!$R$5:$R$5190)))</f>
        <v>75</v>
      </c>
      <c r="G736" s="19">
        <f t="shared" si="11"/>
        <v>57.5</v>
      </c>
      <c r="H736" s="19" cm="1">
        <f t="array" ref="H736">SUM(IF(Orçamento!$K$5:$K$5190="",IF(Orçamento!$N$5:$N$5190=$C736,Orçamento!$T$5:$T$5190)))</f>
        <v>4312.5</v>
      </c>
      <c r="K736" s="585"/>
    </row>
    <row r="737" spans="2:13" ht="16.5" customHeight="1">
      <c r="B737" s="18">
        <f>IF(_xlfn.IFNA(MATCH($C737&amp;" - Mapa",Orçamento!$J$6:$J$5399,),0)&gt;0,MAX($B$2:B736)+1,0)</f>
        <v>0</v>
      </c>
      <c r="C737" s="18" t="s">
        <v>2979</v>
      </c>
      <c r="D737" s="18" t="str">
        <f>VLOOKUP(C737,Orçamento!N:O,2,0)</f>
        <v>Serra circular   Manual 1.400 W 220V - 7"</v>
      </c>
      <c r="E737" s="22" t="str">
        <f>VLOOKUP(C737,Orçamento!N:Q,4,0)</f>
        <v>un</v>
      </c>
      <c r="F737" s="19" cm="1">
        <f t="array" ref="F737">SUM(IF(Orçamento!$K$5:$K$5190="",IF(Orçamento!$N$5:$N$5190=$C737,Orçamento!$R$5:$R$5190)))</f>
        <v>0</v>
      </c>
      <c r="G737" s="19">
        <f t="shared" si="11"/>
        <v>0</v>
      </c>
      <c r="H737" s="19" cm="1">
        <f t="array" ref="H737">SUM(IF(Orçamento!$K$5:$K$5190="",IF(Orçamento!$N$5:$N$5190=$C737,Orçamento!$T$5:$T$5190)))</f>
        <v>0</v>
      </c>
      <c r="K737"/>
    </row>
    <row r="738" spans="2:13" ht="16.5" customHeight="1">
      <c r="B738" s="18">
        <f>IF(_xlfn.IFNA(MATCH($C738&amp;" - Mapa",Orçamento!$J$6:$J$5399,),0)&gt;0,MAX($B$2:B737)+1,0)</f>
        <v>0</v>
      </c>
      <c r="C738" s="18" t="s">
        <v>2978</v>
      </c>
      <c r="D738" s="18" t="str">
        <f>VLOOKUP(C738,Orçamento!N:O,2,0)</f>
        <v>Serra circular  Bancada 1.600W</v>
      </c>
      <c r="E738" s="22" t="str">
        <f>VLOOKUP(C738,Orçamento!N:Q,4,0)</f>
        <v>un</v>
      </c>
      <c r="F738" s="19" cm="1">
        <f t="array" ref="F738">SUM(IF(Orçamento!$K$5:$K$5190="",IF(Orçamento!$N$5:$N$5190=$C738,Orçamento!$R$5:$R$5190)))</f>
        <v>0</v>
      </c>
      <c r="G738" s="19">
        <f t="shared" si="11"/>
        <v>0</v>
      </c>
      <c r="H738" s="19" cm="1">
        <f t="array" ref="H738">SUM(IF(Orçamento!$K$5:$K$5190="",IF(Orçamento!$N$5:$N$5190=$C738,Orçamento!$T$5:$T$5190)))</f>
        <v>0</v>
      </c>
      <c r="K738"/>
    </row>
    <row r="739" spans="2:13" ht="16.5" customHeight="1">
      <c r="B739" s="18">
        <f>IF(_xlfn.IFNA(MATCH($C739&amp;" - Mapa",Orçamento!$J$6:$J$5399,),0)&gt;0,MAX($B$2:B738)+1,0)</f>
        <v>0</v>
      </c>
      <c r="C739" s="18" t="s">
        <v>2980</v>
      </c>
      <c r="D739" s="18" t="str">
        <f>VLOOKUP(C739,Orçamento!N:O,2,0)</f>
        <v>Serra mármore  4`  1300W -127V ou 220V</v>
      </c>
      <c r="E739" s="22" t="str">
        <f>VLOOKUP(C739,Orçamento!N:Q,4,0)</f>
        <v>un</v>
      </c>
      <c r="F739" s="19" cm="1">
        <f t="array" ref="F739">SUM(IF(Orçamento!$K$5:$K$5190="",IF(Orçamento!$N$5:$N$5190=$C739,Orçamento!$R$5:$R$5190)))</f>
        <v>3</v>
      </c>
      <c r="G739" s="19">
        <f t="shared" si="11"/>
        <v>500</v>
      </c>
      <c r="H739" s="19" cm="1">
        <f t="array" ref="H739">SUM(IF(Orçamento!$K$5:$K$5190="",IF(Orçamento!$N$5:$N$5190=$C739,Orçamento!$T$5:$T$5190)))</f>
        <v>1500</v>
      </c>
      <c r="K739"/>
    </row>
    <row r="740" spans="2:13" ht="16.5" customHeight="1">
      <c r="B740" s="18">
        <f>IF(_xlfn.IFNA(MATCH($C740&amp;" - Mapa",Orçamento!$J$6:$J$5399,),0)&gt;0,MAX($B$2:B739)+1,0)</f>
        <v>0</v>
      </c>
      <c r="C740" s="18" t="s">
        <v>230</v>
      </c>
      <c r="D740" s="18" t="str">
        <f>VLOOKUP(C740,Orçamento!N:O,2,0)</f>
        <v>Servente/Ajudante (com encargos)</v>
      </c>
      <c r="E740" s="22" t="str">
        <f>VLOOKUP(C740,Orçamento!N:Q,4,0)</f>
        <v>VB</v>
      </c>
      <c r="F740" s="19" cm="1">
        <f t="array" ref="F740">SUM(IF(Orçamento!$K$5:$K$5190="",IF(Orçamento!$N$5:$N$5190=$C740,Orçamento!$R$5:$R$5190)))</f>
        <v>4747.7448379999987</v>
      </c>
      <c r="G740" s="19">
        <f t="shared" si="11"/>
        <v>22.310000000000006</v>
      </c>
      <c r="H740" s="19" cm="1">
        <f t="array" ref="H740">SUM(IF(Orçamento!$K$5:$K$5190="",IF(Orçamento!$N$5:$N$5190=$C740,Orçamento!$T$5:$T$5190)))</f>
        <v>105922.18733577999</v>
      </c>
      <c r="M740" s="21"/>
    </row>
    <row r="741" spans="2:13" ht="16.5" customHeight="1">
      <c r="B741" s="18">
        <f>IF(_xlfn.IFNA(MATCH($C741&amp;" - Mapa",Orçamento!$J$6:$J$5399,),0)&gt;0,MAX($B$2:B740)+1,0)</f>
        <v>0</v>
      </c>
      <c r="C741" s="18" t="s">
        <v>1913</v>
      </c>
      <c r="D741" s="18" t="str">
        <f>VLOOKUP(C741,Orçamento!N:O,2,0)</f>
        <v>Servente/Ajudante (Salario, Encargos Sociais, Refeição e Transporte)</v>
      </c>
      <c r="E741" s="22" t="str">
        <f>VLOOKUP(C741,Orçamento!N:Q,4,0)</f>
        <v xml:space="preserve">un </v>
      </c>
      <c r="F741" s="19" cm="1">
        <f t="array" ref="F741">SUM(IF(Orçamento!$K$5:$K$5190="",IF(Orçamento!$N$5:$N$5190=$C741,Orçamento!$R$5:$R$5190)))</f>
        <v>89</v>
      </c>
      <c r="G741" s="19">
        <f t="shared" si="11"/>
        <v>4908.462998086</v>
      </c>
      <c r="H741" s="19" cm="1">
        <f t="array" ref="H741">SUM(IF(Orçamento!$K$5:$K$5190="",IF(Orçamento!$N$5:$N$5190=$C741,Orçamento!$T$5:$T$5190)))</f>
        <v>436853.20682965399</v>
      </c>
      <c r="K741"/>
    </row>
    <row r="742" spans="2:13" ht="16.5" customHeight="1">
      <c r="B742" s="18">
        <f>IF(_xlfn.IFNA(MATCH($C742&amp;" - Mapa",Orçamento!$J$6:$J$5399,),0)&gt;0,MAX($B$2:B741)+1,0)</f>
        <v>0</v>
      </c>
      <c r="C742" s="18" t="s">
        <v>2933</v>
      </c>
      <c r="D742" s="18" t="str">
        <f>VLOOKUP(C742,Orçamento!N:O,2,0)</f>
        <v>Serviço de acabamento de concreto polido</v>
      </c>
      <c r="E742" s="22" t="str">
        <f>VLOOKUP(C742,Orçamento!N:Q,4,0)</f>
        <v>m²</v>
      </c>
      <c r="F742" s="19" cm="1">
        <f t="array" ref="F742">SUM(IF(Orçamento!$K$5:$K$5190="",IF(Orçamento!$N$5:$N$5190=$C742,Orçamento!$R$5:$R$5190)))</f>
        <v>24183.657999999999</v>
      </c>
      <c r="G742" s="19">
        <f t="shared" si="11"/>
        <v>12</v>
      </c>
      <c r="H742" s="19" cm="1">
        <f t="array" ref="H742">SUM(IF(Orçamento!$K$5:$K$5190="",IF(Orçamento!$N$5:$N$5190=$C742,Orçamento!$T$5:$T$5190)))</f>
        <v>290203.89600000001</v>
      </c>
      <c r="K742"/>
    </row>
    <row r="743" spans="2:13" ht="16.5" customHeight="1">
      <c r="B743" s="18">
        <f>IF(_xlfn.IFNA(MATCH($C743&amp;" - Mapa",Orçamento!$J$6:$J$5399,),0)&gt;0,MAX($B$2:B742)+1,0)</f>
        <v>0</v>
      </c>
      <c r="C743" s="18" t="s">
        <v>459</v>
      </c>
      <c r="D743" s="18" t="str">
        <f>VLOOKUP(C743,Orçamento!N:O,2,0)</f>
        <v>Serviço de acabamento de concreto sarrafeado</v>
      </c>
      <c r="E743" s="22" t="str">
        <f>VLOOKUP(C743,Orçamento!N:Q,4,0)</f>
        <v>m²</v>
      </c>
      <c r="F743" s="19" cm="1">
        <f t="array" ref="F743">SUM(IF(Orçamento!$K$5:$K$5190="",IF(Orçamento!$N$5:$N$5190=$C743,Orçamento!$R$5:$R$5190)))</f>
        <v>9.93</v>
      </c>
      <c r="G743" s="19">
        <f t="shared" si="11"/>
        <v>15</v>
      </c>
      <c r="H743" s="19" cm="1">
        <f t="array" ref="H743">SUM(IF(Orçamento!$K$5:$K$5190="",IF(Orçamento!$N$5:$N$5190=$C743,Orçamento!$T$5:$T$5190)))</f>
        <v>148.94999999999999</v>
      </c>
      <c r="K743"/>
    </row>
    <row r="744" spans="2:13" ht="16.5" customHeight="1">
      <c r="B744" s="18">
        <f>IF(_xlfn.IFNA(MATCH($C744&amp;" - Mapa",Orçamento!$J$6:$J$5399,),0)&gt;0,MAX($B$2:B743)+1,0)</f>
        <v>0</v>
      </c>
      <c r="C744" s="18" t="s">
        <v>2934</v>
      </c>
      <c r="D744" s="18" t="str">
        <f>VLOOKUP(C744,Orçamento!N:O,2,0)</f>
        <v>Serviço de acerto, compactação de terreno e forma de borda (Laje imepermeabilizante)</v>
      </c>
      <c r="E744" s="22" t="str">
        <f>VLOOKUP(C744,Orçamento!N:Q,4,0)</f>
        <v>m²</v>
      </c>
      <c r="F744" s="19" cm="1">
        <f t="array" ref="F744">SUM(IF(Orçamento!$K$5:$K$5190="",IF(Orçamento!$N$5:$N$5190=$C744,Orçamento!$R$5:$R$5190)))</f>
        <v>1747.2080000000001</v>
      </c>
      <c r="G744" s="19">
        <f t="shared" si="11"/>
        <v>2.9999999999999996</v>
      </c>
      <c r="H744" s="19" cm="1">
        <f t="array" ref="H744">SUM(IF(Orçamento!$K$5:$K$5190="",IF(Orçamento!$N$5:$N$5190=$C744,Orçamento!$T$5:$T$5190)))</f>
        <v>5241.6239999999998</v>
      </c>
      <c r="K744"/>
    </row>
    <row r="745" spans="2:13" ht="16.5" customHeight="1">
      <c r="B745" s="18">
        <f>IF(_xlfn.IFNA(MATCH($C745&amp;" - Mapa",Orçamento!$J$6:$J$5399,),0)&gt;0,MAX($B$2:B744)+1,0)</f>
        <v>0</v>
      </c>
      <c r="C745" s="18" t="s">
        <v>752</v>
      </c>
      <c r="D745" s="18" t="str">
        <f>VLOOKUP(C745,Orçamento!N:O,2,0)</f>
        <v>Serviço de alvenaria de embasamento incluso graute</v>
      </c>
      <c r="E745" s="22" t="str">
        <f>VLOOKUP(C745,Orçamento!N:Q,4,0)</f>
        <v>m</v>
      </c>
      <c r="F745" s="19" cm="1">
        <f t="array" ref="F745">SUM(IF(Orçamento!$K$5:$K$5190="",IF(Orçamento!$N$5:$N$5190=$C745,Orçamento!$R$5:$R$5190)))</f>
        <v>1189.25</v>
      </c>
      <c r="G745" s="19">
        <f t="shared" si="11"/>
        <v>25.200000000000003</v>
      </c>
      <c r="H745" s="19" cm="1">
        <f t="array" ref="H745">SUM(IF(Orçamento!$K$5:$K$5190="",IF(Orçamento!$N$5:$N$5190=$C745,Orçamento!$T$5:$T$5190)))</f>
        <v>29969.100000000002</v>
      </c>
      <c r="K745"/>
    </row>
    <row r="746" spans="2:13" ht="16.5" customHeight="1">
      <c r="B746" s="18">
        <f>IF(_xlfn.IFNA(MATCH($C746&amp;" - Mapa",Orçamento!$J$6:$J$5399,),0)&gt;0,MAX($B$2:B745)+1,0)</f>
        <v>0</v>
      </c>
      <c r="C746" s="18" t="s">
        <v>970</v>
      </c>
      <c r="D746" s="18" t="str">
        <f>VLOOKUP(C746,Orçamento!N:O,2,0)</f>
        <v>Serviço de alvenaria de vedação</v>
      </c>
      <c r="E746" s="22" t="str">
        <f>VLOOKUP(C746,Orçamento!N:Q,4,0)</f>
        <v>m²</v>
      </c>
      <c r="F746" s="19" cm="1">
        <f t="array" ref="F746">SUM(IF(Orçamento!$K$5:$K$5190="",IF(Orçamento!$N$5:$N$5190=$C746,Orçamento!$R$5:$R$5190)))</f>
        <v>8752.06</v>
      </c>
      <c r="G746" s="19">
        <f t="shared" si="11"/>
        <v>46</v>
      </c>
      <c r="H746" s="19" cm="1">
        <f t="array" ref="H746">SUM(IF(Orçamento!$K$5:$K$5190="",IF(Orçamento!$N$5:$N$5190=$C746,Orçamento!$T$5:$T$5190)))</f>
        <v>402594.75999999995</v>
      </c>
      <c r="K746"/>
    </row>
    <row r="747" spans="2:13" ht="16.5" customHeight="1">
      <c r="B747" s="18">
        <f>IF(_xlfn.IFNA(MATCH($C747&amp;" - Mapa",Orçamento!$J$6:$J$5399,),0)&gt;0,MAX($B$2:B746)+1,0)</f>
        <v>0</v>
      </c>
      <c r="C747" s="18" t="s">
        <v>403</v>
      </c>
      <c r="D747" s="18" t="str">
        <f>VLOOKUP(C747,Orçamento!N:O,2,0)</f>
        <v>Serviço de armação</v>
      </c>
      <c r="E747" s="22" t="str">
        <f>VLOOKUP(C747,Orçamento!N:Q,4,0)</f>
        <v>kg</v>
      </c>
      <c r="F747" s="19" cm="1">
        <f t="array" ref="F747">SUM(IF(Orçamento!$K$5:$K$5190="",IF(Orçamento!$N$5:$N$5190=$C747,Orçamento!$R$5:$R$5190)))</f>
        <v>4579.6100000000006</v>
      </c>
      <c r="G747" s="19">
        <f t="shared" si="11"/>
        <v>2.5499999999999998</v>
      </c>
      <c r="H747" s="19" cm="1">
        <f t="array" ref="H747">SUM(IF(Orçamento!$K$5:$K$5190="",IF(Orçamento!$N$5:$N$5190=$C747,Orçamento!$T$5:$T$5190)))</f>
        <v>11678.005500000001</v>
      </c>
      <c r="K747"/>
    </row>
    <row r="748" spans="2:13" ht="16.5" customHeight="1">
      <c r="B748" s="18">
        <f>IF(_xlfn.IFNA(MATCH($C748&amp;" - Mapa",Orçamento!$J$6:$J$5399,),0)&gt;0,MAX($B$2:B747)+1,0)</f>
        <v>0</v>
      </c>
      <c r="C748" s="18" t="s">
        <v>356</v>
      </c>
      <c r="D748" s="18" t="str">
        <f>VLOOKUP(C748,Orçamento!N:O,2,0)</f>
        <v>Serviço de assentamento de blocos estruturais - Bloco de 14 cm</v>
      </c>
      <c r="E748" s="22" t="str">
        <f>VLOOKUP(C748,Orçamento!N:Q,4,0)</f>
        <v>m²</v>
      </c>
      <c r="F748" s="19" cm="1">
        <f t="array" ref="F748">SUM(IF(Orçamento!$K$5:$K$5190="",IF(Orçamento!$N$5:$N$5190=$C748,Orçamento!$R$5:$R$5190)))</f>
        <v>35374.060000000005</v>
      </c>
      <c r="G748" s="19">
        <f t="shared" si="11"/>
        <v>46</v>
      </c>
      <c r="H748" s="19" cm="1">
        <f t="array" ref="H748">SUM(IF(Orçamento!$K$5:$K$5190="",IF(Orçamento!$N$5:$N$5190=$C748,Orçamento!$T$5:$T$5190)))</f>
        <v>1627206.7600000002</v>
      </c>
      <c r="K748" s="177"/>
    </row>
    <row r="749" spans="2:13" ht="16.5" customHeight="1">
      <c r="B749" s="18">
        <f>IF(_xlfn.IFNA(MATCH($C749&amp;" - Mapa",Orçamento!$J$6:$J$5399,),0)&gt;0,MAX($B$2:B748)+1,0)</f>
        <v>0</v>
      </c>
      <c r="C749" s="18" t="s">
        <v>2939</v>
      </c>
      <c r="D749" s="18" t="str">
        <f>VLOOKUP(C749,Orçamento!N:O,2,0)</f>
        <v>Serviço de assentamento de blocos estruturais - Bloco de 19 cm</v>
      </c>
      <c r="E749" s="22" t="str">
        <f>VLOOKUP(C749,Orçamento!N:Q,4,0)</f>
        <v>m²</v>
      </c>
      <c r="F749" s="19" cm="1">
        <f t="array" ref="F749">SUM(IF(Orçamento!$K$5:$K$5190="",IF(Orçamento!$N$5:$N$5190=$C749,Orçamento!$R$5:$R$5190)))</f>
        <v>124.53</v>
      </c>
      <c r="G749" s="19">
        <f t="shared" si="11"/>
        <v>50.000000000000007</v>
      </c>
      <c r="H749" s="19" cm="1">
        <f t="array" ref="H749">SUM(IF(Orçamento!$K$5:$K$5190="",IF(Orçamento!$N$5:$N$5190=$C749,Orçamento!$T$5:$T$5190)))</f>
        <v>6226.5000000000009</v>
      </c>
      <c r="K749"/>
    </row>
    <row r="750" spans="2:13" ht="16.5" customHeight="1">
      <c r="B750" s="18">
        <f>IF(_xlfn.IFNA(MATCH($C750&amp;" - Mapa",Orçamento!$J$6:$J$5399,),0)&gt;0,MAX($B$2:B749)+1,0)</f>
        <v>0</v>
      </c>
      <c r="C750" s="18" t="s">
        <v>661</v>
      </c>
      <c r="D750" s="18" t="str">
        <f>VLOOKUP(C750,Orçamento!N:O,2,0)</f>
        <v>Serviço de cabemaneto de interfone, telefone e antena</v>
      </c>
      <c r="E750" s="22" t="str">
        <f>VLOOKUP(C750,Orçamento!N:Q,4,0)</f>
        <v>un</v>
      </c>
      <c r="F750" s="19" cm="1">
        <f t="array" ref="F750">SUM(IF(Orçamento!$K$5:$K$5190="",IF(Orçamento!$N$5:$N$5190=$C750,Orçamento!$R$5:$R$5190)))</f>
        <v>405</v>
      </c>
      <c r="G750" s="19">
        <f t="shared" si="11"/>
        <v>150</v>
      </c>
      <c r="H750" s="19" cm="1">
        <f t="array" ref="H750">SUM(IF(Orçamento!$K$5:$K$5190="",IF(Orçamento!$N$5:$N$5190=$C750,Orçamento!$T$5:$T$5190)))</f>
        <v>60750</v>
      </c>
      <c r="K750"/>
    </row>
    <row r="751" spans="2:13" ht="16.5" customHeight="1">
      <c r="B751" s="18">
        <f>IF(_xlfn.IFNA(MATCH($C751&amp;" - Mapa",Orçamento!$J$6:$J$5399,),0)&gt;0,MAX($B$2:B750)+1,0)</f>
        <v>0</v>
      </c>
      <c r="C751" s="18" t="s">
        <v>1171</v>
      </c>
      <c r="D751" s="18" t="str">
        <f>VLOOKUP(C751,Orçamento!N:O,2,0)</f>
        <v>Serviço de chapisco rolado, incluso preparo da argamassa</v>
      </c>
      <c r="E751" s="22" t="str">
        <f>VLOOKUP(C751,Orçamento!N:Q,4,0)</f>
        <v>m²</v>
      </c>
      <c r="F751" s="19" cm="1">
        <f t="array" ref="F751">SUM(IF(Orçamento!$K$5:$K$5190="",IF(Orçamento!$N$5:$N$5190=$C751,Orçamento!$R$5:$R$5190)))</f>
        <v>9140.15</v>
      </c>
      <c r="G751" s="19">
        <f t="shared" si="11"/>
        <v>2</v>
      </c>
      <c r="H751" s="19" cm="1">
        <f t="array" ref="H751">SUM(IF(Orçamento!$K$5:$K$5190="",IF(Orçamento!$N$5:$N$5190=$C751,Orçamento!$T$5:$T$5190)))</f>
        <v>18280.3</v>
      </c>
      <c r="K751"/>
    </row>
    <row r="752" spans="2:13" ht="16.5" customHeight="1">
      <c r="B752" s="18">
        <f>IF(_xlfn.IFNA(MATCH($C752&amp;" - Mapa",Orçamento!$J$6:$J$5399,),0)&gt;0,MAX($B$2:B751)+1,0)</f>
        <v>0</v>
      </c>
      <c r="C752" s="18" t="s">
        <v>255</v>
      </c>
      <c r="D752" s="18" t="str">
        <f>VLOOKUP(C752,Orçamento!N:O,2,0)</f>
        <v>Serviço de contra piso, incluso preparo da argamassa</v>
      </c>
      <c r="E752" s="22" t="str">
        <f>VLOOKUP(C752,Orçamento!N:Q,4,0)</f>
        <v>m²</v>
      </c>
      <c r="F752" s="19" cm="1">
        <f t="array" ref="F752">SUM(IF(Orçamento!$K$5:$K$5190="",IF(Orçamento!$N$5:$N$5190=$C752,Orçamento!$R$5:$R$5190)))</f>
        <v>4738.8</v>
      </c>
      <c r="G752" s="19">
        <f t="shared" si="11"/>
        <v>33.999999999999993</v>
      </c>
      <c r="H752" s="19" cm="1">
        <f t="array" ref="H752">SUM(IF(Orçamento!$K$5:$K$5190="",IF(Orçamento!$N$5:$N$5190=$C752,Orçamento!$T$5:$T$5190)))</f>
        <v>161119.19999999998</v>
      </c>
      <c r="K752"/>
    </row>
    <row r="753" spans="2:13" ht="16.5" customHeight="1">
      <c r="B753" s="18">
        <f>IF(_xlfn.IFNA(MATCH($C753&amp;" - Mapa",Orçamento!$J$6:$J$5399,),0)&gt;0,MAX($B$2:B752)+1,0)</f>
        <v>0</v>
      </c>
      <c r="C753" s="18" t="s">
        <v>1033</v>
      </c>
      <c r="D753" s="18" t="str">
        <f>VLOOKUP(C753,Orçamento!N:O,2,0)</f>
        <v>Serviço de contrapiso para proteção de manta asfaltica</v>
      </c>
      <c r="E753" s="22" t="str">
        <f>VLOOKUP(C753,Orçamento!N:Q,4,0)</f>
        <v>m²</v>
      </c>
      <c r="F753" s="19" cm="1">
        <f t="array" ref="F753">SUM(IF(Orçamento!$K$5:$K$5190="",IF(Orçamento!$N$5:$N$5190=$C753,Orçamento!$R$5:$R$5190)))</f>
        <v>1295.8800000000001</v>
      </c>
      <c r="G753" s="19">
        <f t="shared" si="11"/>
        <v>14.499999999999998</v>
      </c>
      <c r="H753" s="19" cm="1">
        <f t="array" ref="H753">SUM(IF(Orçamento!$K$5:$K$5190="",IF(Orçamento!$N$5:$N$5190=$C753,Orçamento!$T$5:$T$5190)))</f>
        <v>18790.259999999998</v>
      </c>
      <c r="K753"/>
    </row>
    <row r="754" spans="2:13" ht="16.5" customHeight="1">
      <c r="B754" s="18">
        <f>IF(_xlfn.IFNA(MATCH($C754&amp;" - Mapa",Orçamento!$J$6:$J$5399,),0)&gt;0,MAX($B$2:B753)+1,0)</f>
        <v>0</v>
      </c>
      <c r="C754" s="18" t="s">
        <v>4170</v>
      </c>
      <c r="D754" s="18" t="str">
        <f>VLOOKUP(C754,Orçamento!N:O,2,0)</f>
        <v>Serviço de estuque interno</v>
      </c>
      <c r="E754" s="22" t="str">
        <f>VLOOKUP(C754,Orçamento!N:Q,4,0)</f>
        <v>m²</v>
      </c>
      <c r="F754" s="19" cm="1">
        <f t="array" ref="F754">SUM(IF(Orçamento!$K$5:$K$5190="",IF(Orçamento!$N$5:$N$5190=$C754,Orçamento!$R$5:$R$5190)))</f>
        <v>1747.2080000000001</v>
      </c>
      <c r="G754" s="19">
        <f t="shared" si="11"/>
        <v>11.999999999999998</v>
      </c>
      <c r="H754" s="19" cm="1">
        <f t="array" ref="H754">SUM(IF(Orçamento!$K$5:$K$5190="",IF(Orçamento!$N$5:$N$5190=$C754,Orçamento!$T$5:$T$5190)))</f>
        <v>20966.495999999999</v>
      </c>
      <c r="K754"/>
    </row>
    <row r="755" spans="2:13" ht="16.5" customHeight="1">
      <c r="B755" s="18">
        <f>IF(_xlfn.IFNA(MATCH($C755&amp;" - Mapa",Orçamento!$J$6:$J$5399,),0)&gt;0,MAX($B$2:B754)+1,0)</f>
        <v>0</v>
      </c>
      <c r="C755" s="18" t="s">
        <v>3855</v>
      </c>
      <c r="D755" s="18" t="str">
        <f>VLOOKUP(C755,Orçamento!N:O,2,0)</f>
        <v>Serviço de execução de poço de visita pré-moldado de concreto</v>
      </c>
      <c r="E755" s="22" t="str">
        <f>VLOOKUP(C755,Orçamento!N:Q,4,0)</f>
        <v>vb</v>
      </c>
      <c r="F755" s="19" cm="1">
        <f t="array" ref="F755">SUM(IF(Orçamento!$K$5:$K$5190="",IF(Orçamento!$N$5:$N$5190=$C755,Orçamento!$R$5:$R$5190)))</f>
        <v>9</v>
      </c>
      <c r="G755" s="19">
        <f t="shared" si="11"/>
        <v>800</v>
      </c>
      <c r="H755" s="19" cm="1">
        <f t="array" ref="H755">SUM(IF(Orçamento!$K$5:$K$5190="",IF(Orçamento!$N$5:$N$5190=$C755,Orçamento!$T$5:$T$5190)))</f>
        <v>7200</v>
      </c>
      <c r="K755"/>
    </row>
    <row r="756" spans="2:13" ht="16.5" customHeight="1">
      <c r="B756" s="18">
        <f>IF(_xlfn.IFNA(MATCH($C756&amp;" - Mapa",Orçamento!$J$6:$J$5399,),0)&gt;0,MAX($B$2:B755)+1,0)</f>
        <v>0</v>
      </c>
      <c r="C756" s="18" t="s">
        <v>445</v>
      </c>
      <c r="D756" s="18" t="str">
        <f>VLOOKUP(C756,Orçamento!N:O,2,0)</f>
        <v>Serviço de forma em madeira</v>
      </c>
      <c r="E756" s="22" t="str">
        <f>VLOOKUP(C756,Orçamento!N:Q,4,0)</f>
        <v>m²</v>
      </c>
      <c r="F756" s="19" cm="1">
        <f t="array" ref="F756">SUM(IF(Orçamento!$K$5:$K$5190="",IF(Orçamento!$N$5:$N$5190=$C756,Orçamento!$R$5:$R$5190)))</f>
        <v>118.88000000000001</v>
      </c>
      <c r="G756" s="19">
        <f t="shared" si="11"/>
        <v>18</v>
      </c>
      <c r="H756" s="19" cm="1">
        <f t="array" ref="H756">SUM(IF(Orçamento!$K$5:$K$5190="",IF(Orçamento!$N$5:$N$5190=$C756,Orçamento!$T$5:$T$5190)))</f>
        <v>2139.84</v>
      </c>
      <c r="K756"/>
    </row>
    <row r="757" spans="2:13" ht="16.5" customHeight="1">
      <c r="B757" s="18">
        <f>IF(_xlfn.IFNA(MATCH($C757&amp;" - Mapa",Orçamento!$J$6:$J$5399,),0)&gt;0,MAX($B$2:B756)+1,0)</f>
        <v>0</v>
      </c>
      <c r="C757" s="18" t="s">
        <v>1180</v>
      </c>
      <c r="D757" s="18" t="str">
        <f>VLOOKUP(C757,Orçamento!N:O,2,0)</f>
        <v>Serviço de forro de gesso acartonado com placa branca (standard) - Forro Gypsum Estruturado (FGE)</v>
      </c>
      <c r="E757" s="22" t="str">
        <f>VLOOKUP(C757,Orçamento!N:Q,4,0)</f>
        <v>m²</v>
      </c>
      <c r="F757" s="19" cm="1">
        <f t="array" ref="F757">SUM(IF(Orçamento!$K$5:$K$5190="",IF(Orçamento!$N$5:$N$5190=$C757,Orçamento!$R$5:$R$5190)))</f>
        <v>3646.39</v>
      </c>
      <c r="G757" s="19">
        <f t="shared" si="11"/>
        <v>73.500000000000014</v>
      </c>
      <c r="H757" s="19" cm="1">
        <f t="array" ref="H757">SUM(IF(Orçamento!$K$5:$K$5190="",IF(Orçamento!$N$5:$N$5190=$C757,Orçamento!$T$5:$T$5190)))</f>
        <v>268009.66500000004</v>
      </c>
      <c r="K757"/>
    </row>
    <row r="758" spans="2:13" ht="16.5" customHeight="1">
      <c r="B758" s="18">
        <f>IF(_xlfn.IFNA(MATCH($C758&amp;" - Mapa",Orçamento!$J$6:$J$5399,),0)&gt;0,MAX($B$2:B757)+1,0)</f>
        <v>0</v>
      </c>
      <c r="C758" s="18" t="s">
        <v>2916</v>
      </c>
      <c r="D758" s="18" t="str">
        <f>VLOOKUP(C758,Orçamento!N:O,2,0)</f>
        <v>Serviço de forro de gesso acartonado com placa verde</v>
      </c>
      <c r="E758" s="22" t="str">
        <f>VLOOKUP(C758,Orçamento!N:Q,4,0)</f>
        <v>m²</v>
      </c>
      <c r="F758" s="19" cm="1">
        <f t="array" ref="F758">SUM(IF(Orçamento!$K$5:$K$5190="",IF(Orçamento!$N$5:$N$5190=$C758,Orçamento!$R$5:$R$5190)))</f>
        <v>30.94</v>
      </c>
      <c r="G758" s="19">
        <f t="shared" si="11"/>
        <v>90</v>
      </c>
      <c r="H758" s="19" cm="1">
        <f t="array" ref="H758">SUM(IF(Orçamento!$K$5:$K$5190="",IF(Orçamento!$N$5:$N$5190=$C758,Orçamento!$T$5:$T$5190)))</f>
        <v>2784.6</v>
      </c>
      <c r="K758"/>
    </row>
    <row r="759" spans="2:13" ht="16.5" customHeight="1">
      <c r="B759" s="18">
        <f>IF(_xlfn.IFNA(MATCH($C759&amp;" - Mapa",Orçamento!$J$6:$J$5399,),0)&gt;0,MAX($B$2:B758)+1,0)</f>
        <v>0</v>
      </c>
      <c r="C759" s="18" t="s">
        <v>1780</v>
      </c>
      <c r="D759" s="18" t="str">
        <f>VLOOKUP(C759,Orçamento!N:O,2,0)</f>
        <v>Serviço de foto e filmagem (drone)</v>
      </c>
      <c r="E759" s="22" t="str">
        <f>VLOOKUP(C759,Orçamento!N:Q,4,0)</f>
        <v>mês</v>
      </c>
      <c r="F759" s="19" cm="1">
        <f t="array" ref="F759">SUM(IF(Orçamento!$K$5:$K$5190="",IF(Orçamento!$N$5:$N$5190=$C759,Orçamento!$R$5:$R$5190)))</f>
        <v>15</v>
      </c>
      <c r="G759" s="19">
        <f t="shared" si="11"/>
        <v>1266.6666666666667</v>
      </c>
      <c r="H759" s="19" cm="1">
        <f t="array" ref="H759">SUM(IF(Orçamento!$K$5:$K$5190="",IF(Orçamento!$N$5:$N$5190=$C759,Orçamento!$T$5:$T$5190)))</f>
        <v>19000</v>
      </c>
      <c r="K759"/>
    </row>
    <row r="760" spans="2:13" ht="16.5" customHeight="1">
      <c r="B760" s="18">
        <f>IF(_xlfn.IFNA(MATCH($C760&amp;" - Mapa",Orçamento!$J$6:$J$5399,),0)&gt;0,MAX($B$2:B759)+1,0)</f>
        <v>0</v>
      </c>
      <c r="C760" s="18" t="s">
        <v>1211</v>
      </c>
      <c r="D760" s="18" t="str">
        <f>VLOOKUP(C760,Orçamento!N:O,2,0)</f>
        <v>Serviço de friso em fachada</v>
      </c>
      <c r="E760" s="22" t="str">
        <f>VLOOKUP(C760,Orçamento!N:Q,4,0)</f>
        <v>m</v>
      </c>
      <c r="F760" s="19" cm="1">
        <f t="array" ref="F760">SUM(IF(Orçamento!$K$5:$K$5190="",IF(Orçamento!$N$5:$N$5190=$C760,Orçamento!$R$5:$R$5190)))</f>
        <v>3806</v>
      </c>
      <c r="G760" s="19">
        <f t="shared" si="11"/>
        <v>13</v>
      </c>
      <c r="H760" s="19" cm="1">
        <f t="array" ref="H760">SUM(IF(Orçamento!$K$5:$K$5190="",IF(Orçamento!$N$5:$N$5190=$C760,Orçamento!$T$5:$T$5190)))</f>
        <v>49478</v>
      </c>
      <c r="K760"/>
    </row>
    <row r="761" spans="2:13" ht="16.5" customHeight="1">
      <c r="B761" s="18">
        <f>IF(_xlfn.IFNA(MATCH($C761&amp;" - Mapa",Orçamento!$J$6:$J$5399,),0)&gt;0,MAX($B$2:B760)+1,0)</f>
        <v>0</v>
      </c>
      <c r="C761" s="18" t="s">
        <v>1175</v>
      </c>
      <c r="D761" s="18" t="str">
        <f>VLOOKUP(C761,Orçamento!N:O,2,0)</f>
        <v>Serviço de gesso corrido/desempenado (parede)</v>
      </c>
      <c r="E761" s="22" t="str">
        <f>VLOOKUP(C761,Orçamento!N:Q,4,0)</f>
        <v>m²</v>
      </c>
      <c r="F761" s="19" cm="1">
        <f t="array" ref="F761">SUM(IF(Orçamento!$K$5:$K$5190="",IF(Orçamento!$N$5:$N$5190=$C761,Orçamento!$R$5:$R$5190)))</f>
        <v>48935.826079999999</v>
      </c>
      <c r="G761" s="19">
        <f t="shared" si="11"/>
        <v>17</v>
      </c>
      <c r="H761" s="19" cm="1">
        <f t="array" ref="H761">SUM(IF(Orçamento!$K$5:$K$5190="",IF(Orçamento!$N$5:$N$5190=$C761,Orçamento!$T$5:$T$5190)))</f>
        <v>831909.04336000001</v>
      </c>
      <c r="K761" s="177"/>
    </row>
    <row r="762" spans="2:13" ht="16.5" customHeight="1">
      <c r="B762" s="18">
        <f>IF(_xlfn.IFNA(MATCH($C762&amp;" - Mapa",Orçamento!$J$6:$J$5399,),0)&gt;0,MAX($B$2:B761)+1,0)</f>
        <v>0</v>
      </c>
      <c r="C762" s="18" t="s">
        <v>4076</v>
      </c>
      <c r="D762" s="18" t="str">
        <f>VLOOKUP(C762,Orçamento!N:O,2,0)</f>
        <v>Serviço de instalação de de Ar Condicionado</v>
      </c>
      <c r="E762" s="22" t="str">
        <f>VLOOKUP(C762,Orçamento!N:Q,4,0)</f>
        <v>vb</v>
      </c>
      <c r="F762" s="19" cm="1">
        <f t="array" ref="F762">SUM(IF(Orçamento!$K$5:$K$5190="",IF(Orçamento!$N$5:$N$5190=$C762,Orçamento!$R$5:$R$5190)))</f>
        <v>9</v>
      </c>
      <c r="G762" s="19">
        <f t="shared" si="11"/>
        <v>1800</v>
      </c>
      <c r="H762" s="19" cm="1">
        <f t="array" ref="H762">SUM(IF(Orçamento!$K$5:$K$5190="",IF(Orçamento!$N$5:$N$5190=$C762,Orçamento!$T$5:$T$5190)))</f>
        <v>16200</v>
      </c>
      <c r="K762"/>
    </row>
    <row r="763" spans="2:13" ht="16.5" customHeight="1">
      <c r="B763" s="18">
        <f>IF(_xlfn.IFNA(MATCH($C763&amp;" - Mapa",Orçamento!$J$6:$J$5399,),0)&gt;0,MAX($B$2:B762)+1,0)</f>
        <v>0</v>
      </c>
      <c r="C763" s="18" t="s">
        <v>954</v>
      </c>
      <c r="D763" s="18" t="str">
        <f>VLOOKUP(C763,Orçamento!N:O,2,0)</f>
        <v>Serviço de junta de dilatação com três camadas de manta asfaltica</v>
      </c>
      <c r="E763" s="22" t="str">
        <f>VLOOKUP(C763,Orçamento!N:Q,4,0)</f>
        <v>un</v>
      </c>
      <c r="F763" s="19" cm="1">
        <f t="array" ref="F763">SUM(IF(Orçamento!$K$5:$K$5190="",IF(Orçamento!$N$5:$N$5190=$C763,Orçamento!$R$5:$R$5190)))</f>
        <v>885.01</v>
      </c>
      <c r="G763" s="19">
        <f t="shared" si="11"/>
        <v>15</v>
      </c>
      <c r="H763" s="19" cm="1">
        <f t="array" ref="H763">SUM(IF(Orçamento!$K$5:$K$5190="",IF(Orçamento!$N$5:$N$5190=$C763,Orçamento!$T$5:$T$5190)))</f>
        <v>13275.15</v>
      </c>
      <c r="K763" s="585"/>
      <c r="M763" s="21"/>
    </row>
    <row r="764" spans="2:13" ht="16.5" customHeight="1">
      <c r="B764" s="18">
        <f>IF(_xlfn.IFNA(MATCH($C764&amp;" - Mapa",Orçamento!$J$6:$J$5399,),0)&gt;0,MAX($B$2:B763)+1,0)</f>
        <v>0</v>
      </c>
      <c r="C764" s="18" t="s">
        <v>369</v>
      </c>
      <c r="D764" s="18" t="str">
        <f>VLOOKUP(C764,Orçamento!N:O,2,0)</f>
        <v>Serviço de massa única</v>
      </c>
      <c r="E764" s="22" t="str">
        <f>VLOOKUP(C764,Orçamento!N:Q,4,0)</f>
        <v>m²</v>
      </c>
      <c r="F764" s="19" cm="1">
        <f t="array" ref="F764">SUM(IF(Orçamento!$K$5:$K$5190="",IF(Orçamento!$N$5:$N$5190=$C764,Orçamento!$R$5:$R$5190)))</f>
        <v>11736.319999999998</v>
      </c>
      <c r="G764" s="19">
        <f t="shared" si="11"/>
        <v>35.000000000000014</v>
      </c>
      <c r="H764" s="19" cm="1">
        <f t="array" ref="H764">SUM(IF(Orçamento!$K$5:$K$5190="",IF(Orçamento!$N$5:$N$5190=$C764,Orçamento!$T$5:$T$5190)))</f>
        <v>410771.20000000013</v>
      </c>
      <c r="K764" s="585"/>
      <c r="M764" s="21"/>
    </row>
    <row r="765" spans="2:13" ht="16.5" customHeight="1">
      <c r="B765" s="18">
        <f>IF(_xlfn.IFNA(MATCH($C765&amp;" - Mapa",Orçamento!$J$6:$J$5399,),0)&gt;0,MAX($B$2:B764)+1,0)</f>
        <v>0</v>
      </c>
      <c r="C765" s="18" t="s">
        <v>224</v>
      </c>
      <c r="D765" s="18" t="str">
        <f>VLOOKUP(C765,Orçamento!N:O,2,0)</f>
        <v>Serviço de pintura acrílica</v>
      </c>
      <c r="E765" s="22" t="str">
        <f>VLOOKUP(C765,Orçamento!N:Q,4,0)</f>
        <v>m²</v>
      </c>
      <c r="F765" s="19" cm="1">
        <f t="array" ref="F765">SUM(IF(Orçamento!$K$5:$K$5190="",IF(Orçamento!$N$5:$N$5190=$C765,Orçamento!$R$5:$R$5190)))</f>
        <v>11925.685000000001</v>
      </c>
      <c r="G765" s="19">
        <f t="shared" si="11"/>
        <v>12.629999999999999</v>
      </c>
      <c r="H765" s="19" cm="1">
        <f t="array" ref="H765">SUM(IF(Orçamento!$K$5:$K$5190="",IF(Orçamento!$N$5:$N$5190=$C765,Orçamento!$T$5:$T$5190)))</f>
        <v>150621.40155000001</v>
      </c>
      <c r="K765" s="177"/>
    </row>
    <row r="766" spans="2:13" ht="16.5" customHeight="1">
      <c r="B766" s="18">
        <f>IF(_xlfn.IFNA(MATCH($C766&amp;" - Mapa",Orçamento!$J$6:$J$5399,),0)&gt;0,MAX($B$2:B765)+1,0)</f>
        <v>0</v>
      </c>
      <c r="C766" s="18" t="s">
        <v>384</v>
      </c>
      <c r="D766" s="18" t="str">
        <f>VLOOKUP(C766,Orçamento!N:O,2,0)</f>
        <v>Serviço de pintura em textura acrílica (Cadeirinha)</v>
      </c>
      <c r="E766" s="22" t="str">
        <f>VLOOKUP(C766,Orçamento!N:Q,4,0)</f>
        <v>m²</v>
      </c>
      <c r="F766" s="19" cm="1">
        <f t="array" ref="F766">SUM(IF(Orçamento!$K$5:$K$5190="",IF(Orçamento!$N$5:$N$5190=$C766,Orçamento!$R$5:$R$5190)))</f>
        <v>25024.435459999993</v>
      </c>
      <c r="G766" s="19">
        <f t="shared" si="11"/>
        <v>13.550000000000002</v>
      </c>
      <c r="H766" s="19" cm="1">
        <f t="array" ref="H766">SUM(IF(Orçamento!$K$5:$K$5190="",IF(Orçamento!$N$5:$N$5190=$C766,Orçamento!$T$5:$T$5190)))</f>
        <v>339081.10048299999</v>
      </c>
      <c r="K766" s="585"/>
      <c r="M766" s="21"/>
    </row>
    <row r="767" spans="2:13" ht="16.5" customHeight="1">
      <c r="B767" s="18">
        <f>IF(_xlfn.IFNA(MATCH($C767&amp;" - Mapa",Orçamento!$J$6:$J$5399,),0)&gt;0,MAX($B$2:B766)+1,0)</f>
        <v>0</v>
      </c>
      <c r="C767" s="18" t="s">
        <v>2890</v>
      </c>
      <c r="D767" s="18" t="str">
        <f>VLOOKUP(C767,Orçamento!N:O,2,0)</f>
        <v>Serviço de proteção mecânica para manta asfaltica</v>
      </c>
      <c r="E767" s="22" t="str">
        <f>VLOOKUP(C767,Orçamento!N:Q,4,0)</f>
        <v>m²</v>
      </c>
      <c r="F767" s="19" cm="1">
        <f t="array" ref="F767">SUM(IF(Orçamento!$K$5:$K$5190="",IF(Orçamento!$N$5:$N$5190=$C767,Orçamento!$R$5:$R$5190)))</f>
        <v>489.11</v>
      </c>
      <c r="G767" s="19">
        <f t="shared" si="11"/>
        <v>15.000000000000002</v>
      </c>
      <c r="H767" s="19" cm="1">
        <f t="array" ref="H767">SUM(IF(Orçamento!$K$5:$K$5190="",IF(Orçamento!$N$5:$N$5190=$C767,Orçamento!$T$5:$T$5190)))</f>
        <v>7336.6500000000015</v>
      </c>
      <c r="K767"/>
    </row>
    <row r="768" spans="2:13" ht="16.5" customHeight="1">
      <c r="B768" s="18">
        <f>IF(_xlfn.IFNA(MATCH($C768&amp;" - Mapa",Orçamento!$J$6:$J$5399,),0)&gt;0,MAX($B$2:B767)+1,0)</f>
        <v>0</v>
      </c>
      <c r="C768" s="18" t="s">
        <v>1205</v>
      </c>
      <c r="D768" s="18" t="str">
        <f>VLOOKUP(C768,Orçamento!N:O,2,0)</f>
        <v>Serviço de reboco externo - pano</v>
      </c>
      <c r="E768" s="22" t="str">
        <f>VLOOKUP(C768,Orçamento!N:Q,4,0)</f>
        <v>m²</v>
      </c>
      <c r="F768" s="19" cm="1">
        <f t="array" ref="F768">SUM(IF(Orçamento!$K$5:$K$5190="",IF(Orçamento!$N$5:$N$5190=$C768,Orçamento!$R$5:$R$5190)))</f>
        <v>20202.199999999997</v>
      </c>
      <c r="G768" s="19">
        <f t="shared" si="11"/>
        <v>62.000000000000007</v>
      </c>
      <c r="H768" s="19" cm="1">
        <f t="array" ref="H768">SUM(IF(Orçamento!$K$5:$K$5190="",IF(Orçamento!$N$5:$N$5190=$C768,Orçamento!$T$5:$T$5190)))</f>
        <v>1252536.3999999999</v>
      </c>
      <c r="K768"/>
    </row>
    <row r="769" spans="2:13" ht="16.5" customHeight="1">
      <c r="B769" s="18">
        <f>IF(_xlfn.IFNA(MATCH($C769&amp;" - Mapa",Orçamento!$J$6:$J$5399,),0)&gt;0,MAX($B$2:B768)+1,0)</f>
        <v>0</v>
      </c>
      <c r="C769" s="18" t="s">
        <v>1190</v>
      </c>
      <c r="D769" s="18" t="str">
        <f>VLOOKUP(C769,Orçamento!N:O,2,0)</f>
        <v>Serviço de rodateto em gesso 5x5cm</v>
      </c>
      <c r="E769" s="22" t="str">
        <f>VLOOKUP(C769,Orçamento!N:Q,4,0)</f>
        <v>m</v>
      </c>
      <c r="F769" s="19" cm="1">
        <f t="array" ref="F769">SUM(IF(Orçamento!$K$5:$K$5190="",IF(Orçamento!$N$5:$N$5190=$C769,Orçamento!$R$5:$R$5190)))</f>
        <v>858.75</v>
      </c>
      <c r="G769" s="19">
        <f t="shared" si="11"/>
        <v>18</v>
      </c>
      <c r="H769" s="19" cm="1">
        <f t="array" ref="H769">SUM(IF(Orçamento!$K$5:$K$5190="",IF(Orçamento!$N$5:$N$5190=$C769,Orçamento!$T$5:$T$5190)))</f>
        <v>15457.5</v>
      </c>
      <c r="K769"/>
    </row>
    <row r="770" spans="2:13" ht="16.5" customHeight="1">
      <c r="B770" s="18">
        <f>IF(_xlfn.IFNA(MATCH($C770&amp;" - Mapa",Orçamento!$J$6:$J$5399,),0)&gt;0,MAX($B$2:B769)+1,0)</f>
        <v>0</v>
      </c>
      <c r="C770" s="18" t="s">
        <v>1186</v>
      </c>
      <c r="D770" s="18" t="str">
        <f>VLOOKUP(C770,Orçamento!N:O,2,0)</f>
        <v>Serviço de sanca de gesso</v>
      </c>
      <c r="E770" s="22" t="str">
        <f>VLOOKUP(C770,Orçamento!N:Q,4,0)</f>
        <v>m</v>
      </c>
      <c r="F770" s="19" cm="1">
        <f t="array" ref="F770">SUM(IF(Orçamento!$K$5:$K$5190="",IF(Orçamento!$N$5:$N$5190=$C770,Orçamento!$R$5:$R$5190)))</f>
        <v>3021.45</v>
      </c>
      <c r="G770" s="19">
        <f t="shared" si="11"/>
        <v>54.5</v>
      </c>
      <c r="H770" s="19" cm="1">
        <f t="array" ref="H770">SUM(IF(Orçamento!$K$5:$K$5190="",IF(Orçamento!$N$5:$N$5190=$C770,Orçamento!$T$5:$T$5190)))</f>
        <v>164669.02499999999</v>
      </c>
      <c r="K770"/>
    </row>
    <row r="771" spans="2:13" ht="16.5" customHeight="1">
      <c r="B771" s="18">
        <f>IF(_xlfn.IFNA(MATCH($C771&amp;" - Mapa",Orçamento!$J$6:$J$5399,),0)&gt;0,MAX($B$2:B770)+1,0)</f>
        <v>0</v>
      </c>
      <c r="C771" s="23" t="s">
        <v>4064</v>
      </c>
      <c r="D771" s="18" t="str">
        <f>VLOOKUP(C771,Orçamento!N:O,2,0)</f>
        <v>Serviço de tratamento da caixa corrida e poço do elevador: caiação, estuque, corte de tela de proteção e pinturas padrões de recebimento dos elevadores (ganchos e área de segurança)</v>
      </c>
      <c r="E771" s="22" t="str">
        <f>VLOOKUP(C771,Orçamento!N:Q,4,0)</f>
        <v>m²</v>
      </c>
      <c r="F771" s="19" cm="1">
        <f t="array" ref="F771">SUM(IF(Orçamento!$K$5:$K$5190="",IF(Orçamento!$N$5:$N$5190=$C771,Orçamento!$R$5:$R$5190)))</f>
        <v>3551.11</v>
      </c>
      <c r="G771" s="19">
        <f t="shared" ref="G771:G834" si="12">IF(F771=0,0,H771/F771)</f>
        <v>35</v>
      </c>
      <c r="H771" s="19" cm="1">
        <f t="array" ref="H771">SUM(IF(Orçamento!$K$5:$K$5190="",IF(Orçamento!$N$5:$N$5190=$C771,Orçamento!$T$5:$T$5190)))</f>
        <v>124288.85</v>
      </c>
      <c r="K771" s="585"/>
    </row>
    <row r="772" spans="2:13" ht="16.5" customHeight="1">
      <c r="B772" s="18">
        <f>IF(_xlfn.IFNA(MATCH($C772&amp;" - Mapa",Orçamento!$J$6:$J$5399,),0)&gt;0,MAX($B$2:B771)+1,0)</f>
        <v>0</v>
      </c>
      <c r="C772" s="18" t="s">
        <v>2851</v>
      </c>
      <c r="D772" s="18" t="str">
        <f>VLOOKUP(C772,Orçamento!N:O,2,0)</f>
        <v>Serviços para automatização de portão de acesso a veículos (motor incluso)</v>
      </c>
      <c r="E772" s="22" t="str">
        <f>VLOOKUP(C772,Orçamento!N:Q,4,0)</f>
        <v>vb</v>
      </c>
      <c r="F772" s="19" cm="1">
        <f t="array" ref="F772">SUM(IF(Orçamento!$K$5:$K$5190="",IF(Orçamento!$N$5:$N$5190=$C772,Orçamento!$R$5:$R$5190)))</f>
        <v>2</v>
      </c>
      <c r="G772" s="19">
        <f t="shared" si="12"/>
        <v>3500</v>
      </c>
      <c r="H772" s="19" cm="1">
        <f t="array" ref="H772">SUM(IF(Orçamento!$K$5:$K$5190="",IF(Orçamento!$N$5:$N$5190=$C772,Orçamento!$T$5:$T$5190)))</f>
        <v>7000</v>
      </c>
      <c r="K772"/>
    </row>
    <row r="773" spans="2:13" ht="16.5" customHeight="1">
      <c r="B773" s="18">
        <f>IF(_xlfn.IFNA(MATCH($C773&amp;" - Mapa",Orçamento!$J$6:$J$5399,),0)&gt;0,MAX($B$2:B772)+1,0)</f>
        <v>0</v>
      </c>
      <c r="C773" s="18" t="s">
        <v>160</v>
      </c>
      <c r="D773" s="18" t="str">
        <f>VLOOKUP(C773,Orçamento!N:O,2,0)</f>
        <v>Serviços topográficos para locação e acompanhamento da obra</v>
      </c>
      <c r="E773" s="22" t="str">
        <f>VLOOKUP(C773,Orçamento!N:Q,4,0)</f>
        <v>dia</v>
      </c>
      <c r="F773" s="19" cm="1">
        <f t="array" ref="F773">SUM(IF(Orçamento!$K$5:$K$5190="",IF(Orçamento!$N$5:$N$5190=$C773,Orçamento!$R$5:$R$5190)))</f>
        <v>8</v>
      </c>
      <c r="G773" s="19">
        <f t="shared" si="12"/>
        <v>1580</v>
      </c>
      <c r="H773" s="19" cm="1">
        <f t="array" ref="H773">SUM(IF(Orçamento!$K$5:$K$5190="",IF(Orçamento!$N$5:$N$5190=$C773,Orçamento!$T$5:$T$5190)))</f>
        <v>12640</v>
      </c>
      <c r="K773"/>
    </row>
    <row r="774" spans="2:13" ht="16.5" customHeight="1">
      <c r="B774" s="18">
        <f>IF(_xlfn.IFNA(MATCH($C774&amp;" - Mapa",Orçamento!$J$6:$J$5399,),0)&gt;0,MAX($B$2:B773)+1,0)</f>
        <v>0</v>
      </c>
      <c r="C774" s="18" t="s">
        <v>1237</v>
      </c>
      <c r="D774" s="18" t="str">
        <f>VLOOKUP(C774,Orçamento!N:O,2,0)</f>
        <v>Sifão extensível universal 1 1/2` - (NBR 14162)</v>
      </c>
      <c r="E774" s="22" t="str">
        <f>VLOOKUP(C774,Orçamento!N:Q,4,0)</f>
        <v>un</v>
      </c>
      <c r="F774" s="19" cm="1">
        <f t="array" ref="F774">SUM(IF(Orçamento!$K$5:$K$5190="",IF(Orçamento!$N$5:$N$5190=$C774,Orçamento!$R$5:$R$5190)))</f>
        <v>380</v>
      </c>
      <c r="G774" s="19">
        <f t="shared" si="12"/>
        <v>4</v>
      </c>
      <c r="H774" s="19" cm="1">
        <f t="array" ref="H774">SUM(IF(Orçamento!$K$5:$K$5190="",IF(Orçamento!$N$5:$N$5190=$C774,Orçamento!$T$5:$T$5190)))</f>
        <v>1520</v>
      </c>
      <c r="K774" s="177"/>
    </row>
    <row r="775" spans="2:13" ht="16.5" customHeight="1">
      <c r="B775" s="18">
        <f>IF(_xlfn.IFNA(MATCH($C775&amp;" - Mapa",Orçamento!$J$6:$J$5399,),0)&gt;0,MAX($B$2:B774)+1,0)</f>
        <v>0</v>
      </c>
      <c r="C775" s="18" t="s">
        <v>1148</v>
      </c>
      <c r="D775" s="18" t="str">
        <f>VLOOKUP(C775,Orçamento!N:O,2,0)</f>
        <v>Sifão extensível universal 1.1/2 e 1.1/4 e 1`` - (NBR 14162)</v>
      </c>
      <c r="E775" s="22" t="str">
        <f>VLOOKUP(C775,Orçamento!N:Q,4,0)</f>
        <v>un</v>
      </c>
      <c r="F775" s="19" cm="1">
        <f t="array" ref="F775">SUM(IF(Orçamento!$K$5:$K$5190="",IF(Orçamento!$N$5:$N$5190=$C775,Orçamento!$R$5:$R$5190)))</f>
        <v>742</v>
      </c>
      <c r="G775" s="19">
        <f t="shared" si="12"/>
        <v>6.0500000000000007</v>
      </c>
      <c r="H775" s="19" cm="1">
        <f t="array" ref="H775">SUM(IF(Orçamento!$K$5:$K$5190="",IF(Orçamento!$N$5:$N$5190=$C775,Orçamento!$T$5:$T$5190)))</f>
        <v>4489.1000000000004</v>
      </c>
      <c r="K775"/>
    </row>
    <row r="776" spans="2:13" ht="16.5" customHeight="1">
      <c r="B776" s="18">
        <f>IF(_xlfn.IFNA(MATCH($C776&amp;" - Mapa",Orçamento!$J$6:$J$5399,),0)&gt;0,MAX($B$2:B775)+1,0)</f>
        <v>0</v>
      </c>
      <c r="C776" s="18" t="s">
        <v>1113</v>
      </c>
      <c r="D776" s="18" t="str">
        <f>VLOOKUP(C776,Orçamento!N:O,2,0)</f>
        <v>Silicone Incolor</v>
      </c>
      <c r="E776" s="22" t="str">
        <f>VLOOKUP(C776,Orçamento!N:Q,4,0)</f>
        <v>kg</v>
      </c>
      <c r="F776" s="19" cm="1">
        <f t="array" ref="F776">SUM(IF(Orçamento!$K$5:$K$5190="",IF(Orçamento!$N$5:$N$5190=$C776,Orçamento!$R$5:$R$5190)))</f>
        <v>81.010260000000002</v>
      </c>
      <c r="G776" s="19">
        <f t="shared" si="12"/>
        <v>50</v>
      </c>
      <c r="H776" s="19" cm="1">
        <f t="array" ref="H776">SUM(IF(Orçamento!$K$5:$K$5190="",IF(Orçamento!$N$5:$N$5190=$C776,Orçamento!$T$5:$T$5190)))</f>
        <v>4050.5129999999999</v>
      </c>
      <c r="K776"/>
    </row>
    <row r="777" spans="2:13" ht="16.5" customHeight="1">
      <c r="B777" s="18">
        <f>IF(_xlfn.IFNA(MATCH($C777&amp;" - Mapa",Orçamento!$J$6:$J$5399,),0)&gt;0,MAX($B$2:B776)+1,0)</f>
        <v>0</v>
      </c>
      <c r="C777" s="18" t="s">
        <v>3038</v>
      </c>
      <c r="D777" s="18" t="str">
        <f>VLOOKUP(C777,Orçamento!N:O,2,0)</f>
        <v>Sinaleiro de grua (Salario, Encargos Sociais, Refeição e Transporte)</v>
      </c>
      <c r="E777" s="22" t="str">
        <f>VLOOKUP(C777,Orçamento!N:Q,4,0)</f>
        <v xml:space="preserve">un </v>
      </c>
      <c r="F777" s="19" cm="1">
        <f t="array" ref="F777">SUM(IF(Orçamento!$K$5:$K$5190="",IF(Orçamento!$N$5:$N$5190=$C777,Orçamento!$R$5:$R$5190)))</f>
        <v>22</v>
      </c>
      <c r="G777" s="19">
        <f t="shared" si="12"/>
        <v>3792.9032257937274</v>
      </c>
      <c r="H777" s="19" cm="1">
        <f t="array" ref="H777">SUM(IF(Orçamento!$K$5:$K$5190="",IF(Orçamento!$N$5:$N$5190=$C777,Orçamento!$T$5:$T$5190)))</f>
        <v>83443.870967462004</v>
      </c>
      <c r="K777" s="585"/>
      <c r="M777" s="21"/>
    </row>
    <row r="778" spans="2:13" ht="16.5" customHeight="1">
      <c r="B778" s="18">
        <f>IF(_xlfn.IFNA(MATCH($C778&amp;" - Mapa",Orçamento!$J$6:$J$5399,),0)&gt;0,MAX($B$2:B777)+1,0)</f>
        <v>0</v>
      </c>
      <c r="C778" s="18" t="s">
        <v>1075</v>
      </c>
      <c r="D778" s="18" t="str">
        <f>VLOOKUP(C778,Orçamento!N:O,2,0)</f>
        <v>Sistema de ancoragem em cobertura</v>
      </c>
      <c r="E778" s="22" t="str">
        <f>VLOOKUP(C778,Orçamento!N:Q,4,0)</f>
        <v>m</v>
      </c>
      <c r="F778" s="19" cm="1">
        <f t="array" ref="F778">SUM(IF(Orçamento!$K$5:$K$5190="",IF(Orçamento!$N$5:$N$5190=$C778,Orçamento!$R$5:$R$5190)))</f>
        <v>467.93</v>
      </c>
      <c r="G778" s="19">
        <f t="shared" si="12"/>
        <v>120</v>
      </c>
      <c r="H778" s="19" cm="1">
        <f t="array" ref="H778">SUM(IF(Orçamento!$K$5:$K$5190="",IF(Orçamento!$N$5:$N$5190=$C778,Orçamento!$T$5:$T$5190)))</f>
        <v>56151.6</v>
      </c>
      <c r="K778"/>
    </row>
    <row r="779" spans="2:13" ht="16.5" customHeight="1">
      <c r="B779" s="18">
        <f>IF(_xlfn.IFNA(MATCH($C779&amp;" - Mapa",Orçamento!$J$6:$J$5399,),0)&gt;0,MAX($B$2:B778)+1,0)</f>
        <v>0</v>
      </c>
      <c r="C779" s="18" t="s">
        <v>1600</v>
      </c>
      <c r="D779" s="18" t="str">
        <f>VLOOKUP(C779,Orçamento!N:O,2,0)</f>
        <v xml:space="preserve">Sistema de proteção "Sistema U" - Piso a piso </v>
      </c>
      <c r="E779" s="22" t="str">
        <f>VLOOKUP(C779,Orçamento!N:Q,4,0)</f>
        <v>vb</v>
      </c>
      <c r="F779" s="19" cm="1">
        <f t="array" ref="F779">SUM(IF(Orçamento!$K$5:$K$5190="",IF(Orçamento!$N$5:$N$5190=$C779,Orçamento!$R$5:$R$5190)))</f>
        <v>0</v>
      </c>
      <c r="G779" s="19">
        <f t="shared" si="12"/>
        <v>0</v>
      </c>
      <c r="H779" s="19" cm="1">
        <f t="array" ref="H779">SUM(IF(Orçamento!$K$5:$K$5190="",IF(Orçamento!$N$5:$N$5190=$C779,Orçamento!$T$5:$T$5190)))</f>
        <v>0</v>
      </c>
      <c r="K779"/>
    </row>
    <row r="780" spans="2:13" ht="16.5" customHeight="1">
      <c r="B780" s="18">
        <f>IF(_xlfn.IFNA(MATCH($C780&amp;" - Mapa",Orçamento!$J$6:$J$5399,),0)&gt;0,MAX($B$2:B779)+1,0)</f>
        <v>0</v>
      </c>
      <c r="C780" s="18" t="s">
        <v>2962</v>
      </c>
      <c r="D780" s="18" t="str">
        <f>VLOOKUP(C780,Orçamento!N:O,2,0)</f>
        <v xml:space="preserve">Sistema de proteção "SLQA" </v>
      </c>
      <c r="E780" s="22" t="str">
        <f>VLOOKUP(C780,Orçamento!N:Q,4,0)</f>
        <v>m²</v>
      </c>
      <c r="F780" s="19" cm="1">
        <f t="array" ref="F780">SUM(IF(Orçamento!$K$5:$K$5190="",IF(Orçamento!$N$5:$N$5190=$C780,Orçamento!$R$5:$R$5190)))</f>
        <v>0</v>
      </c>
      <c r="G780" s="19">
        <f t="shared" si="12"/>
        <v>0</v>
      </c>
      <c r="H780" s="19" cm="1">
        <f t="array" ref="H780">SUM(IF(Orçamento!$K$5:$K$5190="",IF(Orçamento!$N$5:$N$5190=$C780,Orçamento!$T$5:$T$5190)))</f>
        <v>0</v>
      </c>
      <c r="K780"/>
    </row>
    <row r="781" spans="2:13" ht="16.5" customHeight="1">
      <c r="B781" s="18">
        <f>IF(_xlfn.IFNA(MATCH($C781&amp;" - Mapa",Orçamento!$J$6:$J$5399,),0)&gt;0,MAX($B$2:B780)+1,0)</f>
        <v>0</v>
      </c>
      <c r="C781" s="18" t="s">
        <v>2963</v>
      </c>
      <c r="D781" s="18" t="str">
        <f>VLOOKUP(C781,Orçamento!N:O,2,0)</f>
        <v>Sistema provisório de proteção periférica Geral</v>
      </c>
      <c r="E781" s="22" t="str">
        <f>VLOOKUP(C781,Orçamento!N:Q,4,0)</f>
        <v xml:space="preserve">mt </v>
      </c>
      <c r="F781" s="19" cm="1">
        <f t="array" ref="F781">SUM(IF(Orçamento!$K$5:$K$5190="",IF(Orçamento!$N$5:$N$5190=$C781,Orçamento!$R$5:$R$5190)))</f>
        <v>1</v>
      </c>
      <c r="G781" s="19">
        <f t="shared" si="12"/>
        <v>70935</v>
      </c>
      <c r="H781" s="19" cm="1">
        <f t="array" ref="H781">SUM(IF(Orçamento!$K$5:$K$5190="",IF(Orçamento!$N$5:$N$5190=$C781,Orçamento!$T$5:$T$5190)))</f>
        <v>70935</v>
      </c>
      <c r="K781"/>
    </row>
    <row r="782" spans="2:13" ht="16.5" customHeight="1">
      <c r="B782" s="18">
        <f>IF(_xlfn.IFNA(MATCH($C782&amp;" - Mapa",Orçamento!$J$6:$J$5399,),0)&gt;0,MAX($B$2:B781)+1,0)</f>
        <v>0</v>
      </c>
      <c r="C782" s="18" t="s">
        <v>1762</v>
      </c>
      <c r="D782" s="18" t="str">
        <f>VLOOKUP(C782,Orçamento!N:O,2,0)</f>
        <v>SMART TV  LED 42`</v>
      </c>
      <c r="E782" s="22" t="str">
        <f>VLOOKUP(C782,Orçamento!N:Q,4,0)</f>
        <v>un</v>
      </c>
      <c r="F782" s="19" cm="1">
        <f t="array" ref="F782">SUM(IF(Orçamento!$K$5:$K$5190="",IF(Orçamento!$N$5:$N$5190=$C782,Orçamento!$R$5:$R$5190)))</f>
        <v>0</v>
      </c>
      <c r="G782" s="19">
        <f t="shared" si="12"/>
        <v>0</v>
      </c>
      <c r="H782" s="19" cm="1">
        <f t="array" ref="H782">SUM(IF(Orçamento!$K$5:$K$5190="",IF(Orçamento!$N$5:$N$5190=$C782,Orçamento!$T$5:$T$5190)))</f>
        <v>0</v>
      </c>
      <c r="K782" s="177"/>
    </row>
    <row r="783" spans="2:13" ht="16.5" customHeight="1">
      <c r="B783" s="18">
        <f>IF(_xlfn.IFNA(MATCH($C783&amp;" - Mapa",Orçamento!$J$6:$J$5399,),0)&gt;0,MAX($B$2:B782)+1,0)</f>
        <v>0</v>
      </c>
      <c r="C783" s="18" t="s">
        <v>2981</v>
      </c>
      <c r="D783" s="18" t="str">
        <f>VLOOKUP(C783,Orçamento!N:O,2,0)</f>
        <v xml:space="preserve">Smartfone 8GB - camera de 5MP - com capa e pelicula </v>
      </c>
      <c r="E783" s="22" t="str">
        <f>VLOOKUP(C783,Orçamento!N:Q,4,0)</f>
        <v>vb</v>
      </c>
      <c r="F783" s="19" cm="1">
        <f t="array" ref="F783">SUM(IF(Orçamento!$K$5:$K$5190="",IF(Orçamento!$N$5:$N$5190=$C783,Orçamento!$R$5:$R$5190)))</f>
        <v>1</v>
      </c>
      <c r="G783" s="19">
        <f t="shared" si="12"/>
        <v>1510</v>
      </c>
      <c r="H783" s="19" cm="1">
        <f t="array" ref="H783">SUM(IF(Orçamento!$K$5:$K$5190="",IF(Orçamento!$N$5:$N$5190=$C783,Orçamento!$T$5:$T$5190)))</f>
        <v>1510</v>
      </c>
      <c r="K783" s="177"/>
    </row>
    <row r="784" spans="2:13" ht="16.5" customHeight="1">
      <c r="B784" s="18">
        <f>IF(_xlfn.IFNA(MATCH($C784&amp;" - Mapa",Orçamento!$J$6:$J$5399,),0)&gt;0,MAX($B$2:B783)+1,0)</f>
        <v>0</v>
      </c>
      <c r="C784" s="18" t="s">
        <v>4008</v>
      </c>
      <c r="D784" s="18" t="str">
        <f>VLOOKUP(C784,Orçamento!N:O,2,0)</f>
        <v>Soleira em granito cinza andorinha esp.: 02cm</v>
      </c>
      <c r="E784" s="22" t="str">
        <f>VLOOKUP(C784,Orçamento!N:Q,4,0)</f>
        <v>m²</v>
      </c>
      <c r="F784" s="19" cm="1">
        <f t="array" ref="F784">SUM(IF(Orçamento!$K$5:$K$5190="",IF(Orçamento!$N$5:$N$5190=$C784,Orçamento!$R$5:$R$5190)))</f>
        <v>246.25454999999999</v>
      </c>
      <c r="G784" s="19">
        <f t="shared" si="12"/>
        <v>220.00000000000003</v>
      </c>
      <c r="H784" s="19" cm="1">
        <f t="array" ref="H784">SUM(IF(Orçamento!$K$5:$K$5190="",IF(Orçamento!$N$5:$N$5190=$C784,Orçamento!$T$5:$T$5190)))</f>
        <v>54176.001000000004</v>
      </c>
      <c r="K784" s="177"/>
    </row>
    <row r="785" spans="2:11" ht="16.5" customHeight="1">
      <c r="B785" s="18">
        <f>IF(_xlfn.IFNA(MATCH($C785&amp;" - Mapa",Orçamento!$J$6:$J$5399,),0)&gt;0,MAX($B$2:B784)+1,0)</f>
        <v>0</v>
      </c>
      <c r="C785" s="18" t="s">
        <v>989</v>
      </c>
      <c r="D785" s="18" t="str">
        <f>VLOOKUP(C785,Orçamento!N:O,2,0)</f>
        <v>Stop Fire- Selagem corta fogo- shaft</v>
      </c>
      <c r="E785" s="22" t="str">
        <f>VLOOKUP(C785,Orçamento!N:Q,4,0)</f>
        <v>m²</v>
      </c>
      <c r="F785" s="19" cm="1">
        <f t="array" ref="F785">SUM(IF(Orçamento!$K$5:$K$5190="",IF(Orçamento!$N$5:$N$5190=$C785,Orçamento!$R$5:$R$5190)))</f>
        <v>96.65</v>
      </c>
      <c r="G785" s="19">
        <f t="shared" si="12"/>
        <v>380</v>
      </c>
      <c r="H785" s="19" cm="1">
        <f t="array" ref="H785">SUM(IF(Orçamento!$K$5:$K$5190="",IF(Orçamento!$N$5:$N$5190=$C785,Orçamento!$T$5:$T$5190)))</f>
        <v>36727</v>
      </c>
      <c r="K785"/>
    </row>
    <row r="786" spans="2:11" ht="16.5" customHeight="1">
      <c r="B786" s="18">
        <f>IF(_xlfn.IFNA(MATCH($C786&amp;" - Mapa",Orçamento!$J$6:$J$5399,),0)&gt;0,MAX($B$2:B785)+1,0)</f>
        <v>0</v>
      </c>
      <c r="C786" s="18" t="s">
        <v>3806</v>
      </c>
      <c r="D786" s="18" t="str">
        <f>VLOOKUP(C786,Orçamento!N:O,2,0)</f>
        <v>Sub-base granular 15cm - CBR&gt;30%</v>
      </c>
      <c r="E786" s="22" t="str">
        <f>VLOOKUP(C786,Orçamento!N:Q,4,0)</f>
        <v>m²</v>
      </c>
      <c r="F786" s="19" cm="1">
        <f t="array" ref="F786">SUM(IF(Orçamento!$K$5:$K$5190="",IF(Orçamento!$N$5:$N$5190=$C786,Orçamento!$R$5:$R$5190)))</f>
        <v>145.79</v>
      </c>
      <c r="G786" s="19">
        <f t="shared" si="12"/>
        <v>8</v>
      </c>
      <c r="H786" s="19" cm="1">
        <f t="array" ref="H786">SUM(IF(Orçamento!$K$5:$K$5190="",IF(Orçamento!$N$5:$N$5190=$C786,Orçamento!$T$5:$T$5190)))</f>
        <v>1166.32</v>
      </c>
      <c r="K786"/>
    </row>
    <row r="787" spans="2:11" ht="16.5" customHeight="1">
      <c r="B787" s="18">
        <f>IF(_xlfn.IFNA(MATCH($C787&amp;" - Mapa",Orçamento!$J$6:$J$5399,),0)&gt;0,MAX($B$2:B786)+1,0)</f>
        <v>0</v>
      </c>
      <c r="C787" s="18" t="s">
        <v>1254</v>
      </c>
      <c r="D787" s="18" t="str">
        <f>VLOOKUP(C787,Orçamento!N:O,2,0)</f>
        <v>Suporte fixação para sinalizador e mastro Ø 1.1/5`</v>
      </c>
      <c r="E787" s="22" t="str">
        <f>VLOOKUP(C787,Orçamento!N:Q,4,0)</f>
        <v>un</v>
      </c>
      <c r="F787" s="19" cm="1">
        <f t="array" ref="F787">SUM(IF(Orçamento!$K$5:$K$5190="",IF(Orçamento!$N$5:$N$5190=$C787,Orçamento!$R$5:$R$5190)))</f>
        <v>2</v>
      </c>
      <c r="G787" s="19">
        <f t="shared" si="12"/>
        <v>11</v>
      </c>
      <c r="H787" s="19" cm="1">
        <f t="array" ref="H787">SUM(IF(Orçamento!$K$5:$K$5190="",IF(Orçamento!$N$5:$N$5190=$C787,Orçamento!$T$5:$T$5190)))</f>
        <v>22</v>
      </c>
      <c r="K787"/>
    </row>
    <row r="788" spans="2:11" ht="16.5" customHeight="1">
      <c r="B788" s="18">
        <f>IF(_xlfn.IFNA(MATCH($C788&amp;" - Mapa",Orçamento!$J$6:$J$5399,),0)&gt;0,MAX($B$2:B787)+1,0)</f>
        <v>0</v>
      </c>
      <c r="C788" s="18" t="s">
        <v>1194</v>
      </c>
      <c r="D788" s="18" t="str">
        <f>VLOOKUP(C788,Orçamento!N:O,2,0)</f>
        <v>Tabica em alumínio para forro de gesso em placa</v>
      </c>
      <c r="E788" s="22" t="str">
        <f>VLOOKUP(C788,Orçamento!N:Q,4,0)</f>
        <v>m</v>
      </c>
      <c r="F788" s="19" cm="1">
        <f t="array" ref="F788">SUM(IF(Orçamento!$K$5:$K$5190="",IF(Orçamento!$N$5:$N$5190=$C788,Orçamento!$R$5:$R$5190)))</f>
        <v>3398.8599999999997</v>
      </c>
      <c r="G788" s="19">
        <f t="shared" si="12"/>
        <v>18</v>
      </c>
      <c r="H788" s="19" cm="1">
        <f t="array" ref="H788">SUM(IF(Orçamento!$K$5:$K$5190="",IF(Orçamento!$N$5:$N$5190=$C788,Orçamento!$T$5:$T$5190)))</f>
        <v>61179.479999999996</v>
      </c>
      <c r="K788"/>
    </row>
    <row r="789" spans="2:11" ht="16.5" customHeight="1">
      <c r="B789" s="18">
        <f>IF(_xlfn.IFNA(MATCH($C789&amp;" - Mapa",Orçamento!$J$6:$J$5399,),0)&gt;0,MAX($B$2:B788)+1,0)</f>
        <v>0</v>
      </c>
      <c r="C789" s="18" t="s">
        <v>2982</v>
      </c>
      <c r="D789" s="18" t="str">
        <f>VLOOKUP(C789,Orçamento!N:O,2,0)</f>
        <v>Tablet Cantografico</v>
      </c>
      <c r="E789" s="22" t="str">
        <f>VLOOKUP(C789,Orçamento!N:Q,4,0)</f>
        <v>un</v>
      </c>
      <c r="F789" s="19" cm="1">
        <f t="array" ref="F789">SUM(IF(Orçamento!$K$5:$K$5190="",IF(Orçamento!$N$5:$N$5190=$C789,Orçamento!$R$5:$R$5190)))</f>
        <v>1</v>
      </c>
      <c r="G789" s="19">
        <f t="shared" si="12"/>
        <v>1215</v>
      </c>
      <c r="H789" s="19" cm="1">
        <f t="array" ref="H789">SUM(IF(Orçamento!$K$5:$K$5190="",IF(Orçamento!$N$5:$N$5190=$C789,Orçamento!$T$5:$T$5190)))</f>
        <v>1215</v>
      </c>
      <c r="K789"/>
    </row>
    <row r="790" spans="2:11" ht="16.5" customHeight="1">
      <c r="B790" s="18">
        <f>IF(_xlfn.IFNA(MATCH($C790&amp;" - Mapa",Orçamento!$J$6:$J$5399,),0)&gt;0,MAX($B$2:B789)+1,0)</f>
        <v>0</v>
      </c>
      <c r="C790" s="18" t="s">
        <v>169</v>
      </c>
      <c r="D790" s="18" t="str">
        <f>VLOOKUP(C790,Orçamento!N:O,2,0)</f>
        <v>Tábua em madeira Pinus 20x2cm - (NBR 11700)</v>
      </c>
      <c r="E790" s="22" t="str">
        <f>VLOOKUP(C790,Orçamento!N:Q,4,0)</f>
        <v>m</v>
      </c>
      <c r="F790" s="19" cm="1">
        <f t="array" ref="F790">SUM(IF(Orçamento!$K$5:$K$5190="",IF(Orçamento!$N$5:$N$5190=$C790,Orçamento!$R$5:$R$5190)))</f>
        <v>73.679999999999993</v>
      </c>
      <c r="G790" s="19">
        <f t="shared" si="12"/>
        <v>6</v>
      </c>
      <c r="H790" s="19" cm="1">
        <f t="array" ref="H790">SUM(IF(Orçamento!$K$5:$K$5190="",IF(Orçamento!$N$5:$N$5190=$C790,Orçamento!$T$5:$T$5190)))</f>
        <v>442.08</v>
      </c>
      <c r="K790" s="177"/>
    </row>
    <row r="791" spans="2:11" ht="16.5" customHeight="1">
      <c r="B791" s="18">
        <f>IF(_xlfn.IFNA(MATCH($C791&amp;" - Mapa",Orçamento!$J$6:$J$5399,),0)&gt;0,MAX($B$2:B790)+1,0)</f>
        <v>0</v>
      </c>
      <c r="C791" s="18" t="s">
        <v>704</v>
      </c>
      <c r="D791" s="18" t="str">
        <f>VLOOKUP(C791,Orçamento!N:O,2,0)</f>
        <v>Tábua em madeira Pinus 30x2cm - (NBR 11700)</v>
      </c>
      <c r="E791" s="22" t="str">
        <f>VLOOKUP(C791,Orçamento!N:Q,4,0)</f>
        <v>m</v>
      </c>
      <c r="F791" s="19" cm="1">
        <f t="array" ref="F791">SUM(IF(Orçamento!$K$5:$K$5190="",IF(Orçamento!$N$5:$N$5190=$C791,Orçamento!$R$5:$R$5190)))</f>
        <v>386.52995500000003</v>
      </c>
      <c r="G791" s="19">
        <f t="shared" si="12"/>
        <v>10.499999999999998</v>
      </c>
      <c r="H791" s="19" cm="1">
        <f t="array" ref="H791">SUM(IF(Orçamento!$K$5:$K$5190="",IF(Orçamento!$N$5:$N$5190=$C791,Orçamento!$T$5:$T$5190)))</f>
        <v>4058.5645274999997</v>
      </c>
      <c r="K791" s="177"/>
    </row>
    <row r="792" spans="2:11" ht="16.5" customHeight="1">
      <c r="B792" s="18">
        <f>IF(_xlfn.IFNA(MATCH($C792&amp;" - Mapa",Orçamento!$J$6:$J$5399,),0)&gt;0,MAX($B$2:B791)+1,0)</f>
        <v>0</v>
      </c>
      <c r="C792" s="18" t="s">
        <v>702</v>
      </c>
      <c r="D792" s="18" t="str">
        <f>VLOOKUP(C792,Orçamento!N:O,2,0)</f>
        <v>Tábua em madeira Pinus 35x2cm - (NBR 11700)</v>
      </c>
      <c r="E792" s="22" t="str">
        <f>VLOOKUP(C792,Orçamento!N:Q,4,0)</f>
        <v>m</v>
      </c>
      <c r="F792" s="19" cm="1">
        <f t="array" ref="F792">SUM(IF(Orçamento!$K$5:$K$5190="",IF(Orçamento!$N$5:$N$5190=$C792,Orçamento!$R$5:$R$5190)))</f>
        <v>958.53049799999997</v>
      </c>
      <c r="G792" s="19">
        <f t="shared" si="12"/>
        <v>13.85</v>
      </c>
      <c r="H792" s="19" cm="1">
        <f t="array" ref="H792">SUM(IF(Orçamento!$K$5:$K$5190="",IF(Orçamento!$N$5:$N$5190=$C792,Orçamento!$T$5:$T$5190)))</f>
        <v>13275.647397299999</v>
      </c>
      <c r="K792"/>
    </row>
    <row r="793" spans="2:11" ht="16.5" customHeight="1">
      <c r="B793" s="18">
        <f>IF(_xlfn.IFNA(MATCH($C793&amp;" - Mapa",Orçamento!$J$6:$J$5399,),0)&gt;0,MAX($B$2:B792)+1,0)</f>
        <v>0</v>
      </c>
      <c r="C793" s="18" t="s">
        <v>2841</v>
      </c>
      <c r="D793" s="18" t="str">
        <f>VLOOKUP(C793,Orçamento!N:O,2,0)</f>
        <v>Tampa cega de concreto reforçado para caixa de passagem - 30x30x6cm</v>
      </c>
      <c r="E793" s="22" t="str">
        <f>VLOOKUP(C793,Orçamento!N:Q,4,0)</f>
        <v>un</v>
      </c>
      <c r="F793" s="19" cm="1">
        <f t="array" ref="F793">SUM(IF(Orçamento!$K$5:$K$5190="",IF(Orçamento!$N$5:$N$5190=$C793,Orçamento!$R$5:$R$5190)))</f>
        <v>6</v>
      </c>
      <c r="G793" s="19">
        <f t="shared" si="12"/>
        <v>45</v>
      </c>
      <c r="H793" s="19" cm="1">
        <f t="array" ref="H793">SUM(IF(Orçamento!$K$5:$K$5190="",IF(Orçamento!$N$5:$N$5190=$C793,Orçamento!$T$5:$T$5190)))</f>
        <v>270</v>
      </c>
      <c r="K793"/>
    </row>
    <row r="794" spans="2:11" ht="16.5" customHeight="1">
      <c r="B794" s="18">
        <f>IF(_xlfn.IFNA(MATCH($C794&amp;" - Mapa",Orçamento!$J$6:$J$5399,),0)&gt;0,MAX($B$2:B793)+1,0)</f>
        <v>0</v>
      </c>
      <c r="C794" s="18" t="s">
        <v>3858</v>
      </c>
      <c r="D794" s="18" t="str">
        <f>VLOOKUP(C794,Orçamento!N:O,2,0)</f>
        <v>Tampa cega de concreto reforçado para caixa de passagem - Ø80x6cm</v>
      </c>
      <c r="E794" s="22" t="str">
        <f>VLOOKUP(C794,Orçamento!N:Q,4,0)</f>
        <v>un</v>
      </c>
      <c r="F794" s="19" cm="1">
        <f t="array" ref="F794">SUM(IF(Orçamento!$K$5:$K$5190="",IF(Orçamento!$N$5:$N$5190=$C794,Orçamento!$R$5:$R$5190)))</f>
        <v>15</v>
      </c>
      <c r="G794" s="19">
        <f t="shared" si="12"/>
        <v>72</v>
      </c>
      <c r="H794" s="19" cm="1">
        <f t="array" ref="H794">SUM(IF(Orçamento!$K$5:$K$5190="",IF(Orçamento!$N$5:$N$5190=$C794,Orçamento!$T$5:$T$5190)))</f>
        <v>1080</v>
      </c>
      <c r="K794"/>
    </row>
    <row r="795" spans="2:11" ht="16.5" customHeight="1">
      <c r="B795" s="18">
        <f>IF(_xlfn.IFNA(MATCH($C795&amp;" - Mapa",Orçamento!$J$6:$J$5399,),0)&gt;0,MAX($B$2:B794)+1,0)</f>
        <v>0</v>
      </c>
      <c r="C795" s="23" t="s">
        <v>2833</v>
      </c>
      <c r="D795" s="18" t="str">
        <f>VLOOKUP(C795,Orçamento!N:O,2,0)</f>
        <v>Tampa de ferro fundido Ø 60cm - articulada com requadro - (NBR 10160)</v>
      </c>
      <c r="E795" s="22" t="str">
        <f>VLOOKUP(C795,Orçamento!N:Q,4,0)</f>
        <v>un</v>
      </c>
      <c r="F795" s="19" cm="1">
        <f t="array" ref="F795">SUM(IF(Orçamento!$K$5:$K$5190="",IF(Orçamento!$N$5:$N$5190=$C795,Orçamento!$R$5:$R$5190)))</f>
        <v>40</v>
      </c>
      <c r="G795" s="19">
        <f t="shared" si="12"/>
        <v>421</v>
      </c>
      <c r="H795" s="19" cm="1">
        <f t="array" ref="H795">SUM(IF(Orçamento!$K$5:$K$5190="",IF(Orçamento!$N$5:$N$5190=$C795,Orçamento!$T$5:$T$5190)))</f>
        <v>16840</v>
      </c>
      <c r="K795" s="585"/>
    </row>
    <row r="796" spans="2:11" ht="16.5" customHeight="1">
      <c r="B796" s="18">
        <f>IF(_xlfn.IFNA(MATCH($C796&amp;" - Mapa",Orçamento!$J$6:$J$5399,),0)&gt;0,MAX($B$2:B795)+1,0)</f>
        <v>0</v>
      </c>
      <c r="C796" s="18" t="s">
        <v>3865</v>
      </c>
      <c r="D796" s="18" t="str">
        <f>VLOOKUP(C796,Orçamento!N:O,2,0)</f>
        <v>Tampa de ferro fundido Ø 90cm - articulada com requadro - (NBR 10160)</v>
      </c>
      <c r="E796" s="22" t="str">
        <f>VLOOKUP(C796,Orçamento!N:Q,4,0)</f>
        <v>un</v>
      </c>
      <c r="F796" s="19" cm="1">
        <f t="array" ref="F796">SUM(IF(Orçamento!$K$5:$K$5190="",IF(Orçamento!$N$5:$N$5190=$C796,Orçamento!$R$5:$R$5190)))</f>
        <v>2</v>
      </c>
      <c r="G796" s="19">
        <f t="shared" si="12"/>
        <v>600</v>
      </c>
      <c r="H796" s="19" cm="1">
        <f t="array" ref="H796">SUM(IF(Orçamento!$K$5:$K$5190="",IF(Orçamento!$N$5:$N$5190=$C796,Orçamento!$T$5:$T$5190)))</f>
        <v>1200</v>
      </c>
      <c r="K796"/>
    </row>
    <row r="797" spans="2:11" ht="16.5" customHeight="1">
      <c r="B797" s="18">
        <f>IF(_xlfn.IFNA(MATCH($C797&amp;" - Mapa",Orçamento!$J$6:$J$5399,),0)&gt;0,MAX($B$2:B796)+1,0)</f>
        <v>0</v>
      </c>
      <c r="C797" s="18" t="s">
        <v>3890</v>
      </c>
      <c r="D797" s="18" t="str">
        <f>VLOOKUP(C797,Orçamento!N:O,2,0)</f>
        <v>Tampa de ferro fundido retangular `R1` 60x40cm - com abertura articulada - (NBR 10160)</v>
      </c>
      <c r="E797" s="22" t="str">
        <f>VLOOKUP(C797,Orçamento!N:Q,4,0)</f>
        <v>un</v>
      </c>
      <c r="F797" s="19" cm="1">
        <f t="array" ref="F797">SUM(IF(Orçamento!$K$5:$K$5190="",IF(Orçamento!$N$5:$N$5190=$C797,Orçamento!$R$5:$R$5190)))</f>
        <v>1</v>
      </c>
      <c r="G797" s="19">
        <f t="shared" si="12"/>
        <v>400</v>
      </c>
      <c r="H797" s="19" cm="1">
        <f t="array" ref="H797">SUM(IF(Orçamento!$K$5:$K$5190="",IF(Orçamento!$N$5:$N$5190=$C797,Orçamento!$T$5:$T$5190)))</f>
        <v>400</v>
      </c>
      <c r="K797" s="177"/>
    </row>
    <row r="798" spans="2:11" ht="16.5" customHeight="1">
      <c r="B798" s="18">
        <f>IF(_xlfn.IFNA(MATCH($C798&amp;" - Mapa",Orçamento!$J$6:$J$5399,),0)&gt;0,MAX($B$2:B797)+1,0)</f>
        <v>0</v>
      </c>
      <c r="C798" s="18" t="s">
        <v>3893</v>
      </c>
      <c r="D798" s="18" t="str">
        <f>VLOOKUP(C798,Orçamento!N:O,2,0)</f>
        <v>Tampa de ferro fundido retangular `R2` 110x55cm - com abertura articulada - (NBR 10160)</v>
      </c>
      <c r="E798" s="22" t="str">
        <f>VLOOKUP(C798,Orçamento!N:Q,4,0)</f>
        <v>un</v>
      </c>
      <c r="F798" s="19" cm="1">
        <f t="array" ref="F798">SUM(IF(Orçamento!$K$5:$K$5190="",IF(Orçamento!$N$5:$N$5190=$C798,Orçamento!$R$5:$R$5190)))</f>
        <v>1</v>
      </c>
      <c r="G798" s="19">
        <f t="shared" si="12"/>
        <v>900</v>
      </c>
      <c r="H798" s="19" cm="1">
        <f t="array" ref="H798">SUM(IF(Orçamento!$K$5:$K$5190="",IF(Orçamento!$N$5:$N$5190=$C798,Orçamento!$T$5:$T$5190)))</f>
        <v>900</v>
      </c>
      <c r="K798"/>
    </row>
    <row r="799" spans="2:11" ht="16.5" customHeight="1">
      <c r="B799" s="18">
        <f>IF(_xlfn.IFNA(MATCH($C799&amp;" - Mapa",Orçamento!$J$6:$J$5399,),0)&gt;0,MAX($B$2:B798)+1,0)</f>
        <v>0</v>
      </c>
      <c r="C799" s="18" t="s">
        <v>3852</v>
      </c>
      <c r="D799" s="18" t="str">
        <f>VLOOKUP(C799,Orçamento!N:O,2,0)</f>
        <v>Tampão em FoFo Ø 60cm para poço de visita</v>
      </c>
      <c r="E799" s="22" t="str">
        <f>VLOOKUP(C799,Orçamento!N:Q,4,0)</f>
        <v>un</v>
      </c>
      <c r="F799" s="19" cm="1">
        <f t="array" ref="F799">SUM(IF(Orçamento!$K$5:$K$5190="",IF(Orçamento!$N$5:$N$5190=$C799,Orçamento!$R$5:$R$5190)))</f>
        <v>9</v>
      </c>
      <c r="G799" s="19">
        <f t="shared" si="12"/>
        <v>421</v>
      </c>
      <c r="H799" s="19" cm="1">
        <f t="array" ref="H799">SUM(IF(Orçamento!$K$5:$K$5190="",IF(Orçamento!$N$5:$N$5190=$C799,Orçamento!$T$5:$T$5190)))</f>
        <v>3789</v>
      </c>
      <c r="K799"/>
    </row>
    <row r="800" spans="2:11" ht="16.5" customHeight="1">
      <c r="B800" s="18">
        <f>IF(_xlfn.IFNA(MATCH($C800&amp;" - Mapa",Orçamento!$J$6:$J$5399,),0)&gt;0,MAX($B$2:B799)+1,0)</f>
        <v>0</v>
      </c>
      <c r="C800" s="18" t="s">
        <v>1556</v>
      </c>
      <c r="D800" s="18" t="str">
        <f>VLOOKUP(C800,Orçamento!N:O,2,0)</f>
        <v>Tanque em aço inoxidável AISI 304 de encaixe 30L - 50x40x22,5cm</v>
      </c>
      <c r="E800" s="22" t="str">
        <f>VLOOKUP(C800,Orçamento!N:Q,4,0)</f>
        <v>un</v>
      </c>
      <c r="F800" s="19" cm="1">
        <f t="array" ref="F800">SUM(IF(Orçamento!$K$5:$K$5190="",IF(Orçamento!$N$5:$N$5190=$C800,Orçamento!$R$5:$R$5190)))</f>
        <v>2</v>
      </c>
      <c r="G800" s="19">
        <f t="shared" si="12"/>
        <v>450</v>
      </c>
      <c r="H800" s="19" cm="1">
        <f t="array" ref="H800">SUM(IF(Orçamento!$K$5:$K$5190="",IF(Orçamento!$N$5:$N$5190=$C800,Orçamento!$T$5:$T$5190)))</f>
        <v>900</v>
      </c>
      <c r="K800"/>
    </row>
    <row r="801" spans="2:13" ht="16.5" customHeight="1">
      <c r="B801" s="18">
        <f>IF(_xlfn.IFNA(MATCH($C801&amp;" - Mapa",Orçamento!$J$6:$J$5399,),0)&gt;0,MAX($B$2:B800)+1,0)</f>
        <v>0</v>
      </c>
      <c r="C801" s="18" t="s">
        <v>3834</v>
      </c>
      <c r="D801" s="18" t="str">
        <f>VLOOKUP(C801,Orçamento!N:O,2,0)</f>
        <v>Tanque em poliestileno 20.000 litros - (NBR 14799)</v>
      </c>
      <c r="E801" s="22" t="str">
        <f>VLOOKUP(C801,Orçamento!N:Q,4,0)</f>
        <v>un</v>
      </c>
      <c r="F801" s="19" cm="1">
        <f t="array" ref="F801">SUM(IF(Orçamento!$K$5:$K$5190="",IF(Orçamento!$N$5:$N$5190=$C801,Orçamento!$R$5:$R$5190)))</f>
        <v>6</v>
      </c>
      <c r="G801" s="19">
        <f t="shared" si="12"/>
        <v>12500</v>
      </c>
      <c r="H801" s="19" cm="1">
        <f t="array" ref="H801">SUM(IF(Orçamento!$K$5:$K$5190="",IF(Orçamento!$N$5:$N$5190=$C801,Orçamento!$T$5:$T$5190)))</f>
        <v>75000</v>
      </c>
      <c r="K801" s="177"/>
    </row>
    <row r="802" spans="2:13" ht="16.5" customHeight="1">
      <c r="B802" s="18">
        <f>IF(_xlfn.IFNA(MATCH($C802&amp;" - Mapa",Orçamento!$J$6:$J$5399,),0)&gt;0,MAX($B$2:B801)+1,0)</f>
        <v>0</v>
      </c>
      <c r="C802" s="18" t="s">
        <v>3833</v>
      </c>
      <c r="D802" s="18" t="str">
        <f>VLOOKUP(C802,Orçamento!N:O,2,0)</f>
        <v>Tanque em poliestileno 500 litros - (NBR 14799)</v>
      </c>
      <c r="E802" s="22" t="str">
        <f>VLOOKUP(C802,Orçamento!N:Q,4,0)</f>
        <v>un</v>
      </c>
      <c r="F802" s="19" cm="1">
        <f t="array" ref="F802">SUM(IF(Orçamento!$K$5:$K$5190="",IF(Orçamento!$N$5:$N$5190=$C802,Orçamento!$R$5:$R$5190)))</f>
        <v>2</v>
      </c>
      <c r="G802" s="19">
        <f t="shared" si="12"/>
        <v>429.9</v>
      </c>
      <c r="H802" s="19" cm="1">
        <f t="array" ref="H802">SUM(IF(Orçamento!$K$5:$K$5190="",IF(Orçamento!$N$5:$N$5190=$C802,Orçamento!$T$5:$T$5190)))</f>
        <v>859.8</v>
      </c>
      <c r="K802"/>
    </row>
    <row r="803" spans="2:13" ht="16.5" customHeight="1">
      <c r="B803" s="18">
        <f>IF(_xlfn.IFNA(MATCH($C803&amp;" - Mapa",Orçamento!$J$6:$J$5399,),0)&gt;0,MAX($B$2:B802)+1,0)</f>
        <v>0</v>
      </c>
      <c r="C803" s="18" t="s">
        <v>4029</v>
      </c>
      <c r="D803" s="18" t="str">
        <f>VLOOKUP(C803,Orçamento!N:O,2,0)</f>
        <v>Tanque mármore sintético sem coluna - 20L - Branco</v>
      </c>
      <c r="E803" s="22" t="str">
        <f>VLOOKUP(C803,Orçamento!N:Q,4,0)</f>
        <v>un</v>
      </c>
      <c r="F803" s="19" cm="1">
        <f t="array" ref="F803">SUM(IF(Orçamento!$K$5:$K$5190="",IF(Orçamento!$N$5:$N$5190=$C803,Orçamento!$R$5:$R$5190)))</f>
        <v>369</v>
      </c>
      <c r="G803" s="19">
        <f t="shared" si="12"/>
        <v>135</v>
      </c>
      <c r="H803" s="19" cm="1">
        <f t="array" ref="H803">SUM(IF(Orçamento!$K$5:$K$5190="",IF(Orçamento!$N$5:$N$5190=$C803,Orçamento!$T$5:$T$5190)))</f>
        <v>49815</v>
      </c>
      <c r="K803"/>
    </row>
    <row r="804" spans="2:13" ht="16.5" customHeight="1">
      <c r="B804" s="18">
        <f>IF(_xlfn.IFNA(MATCH($C804&amp;" - Mapa",Orçamento!$J$6:$J$5399,),0)&gt;0,MAX($B$2:B803)+1,0)</f>
        <v>0</v>
      </c>
      <c r="C804" s="18" t="s">
        <v>4070</v>
      </c>
      <c r="D804" s="18" t="str">
        <f>VLOOKUP(C804,Orçamento!N:O,2,0)</f>
        <v>Taxa bomba de argamassa autonivelante até 28m³ do 1° até 16° pavimento</v>
      </c>
      <c r="E804" s="22" t="str">
        <f>VLOOKUP(C804,Orçamento!N:Q,4,0)</f>
        <v>dia</v>
      </c>
      <c r="F804" s="19" cm="1">
        <f t="array" ref="F804">SUM(IF(Orçamento!$K$5:$K$5190="",IF(Orçamento!$N$5:$N$5190=$C804,Orçamento!$R$5:$R$5190)))</f>
        <v>0.7959989999999999</v>
      </c>
      <c r="G804" s="19">
        <f t="shared" si="12"/>
        <v>70</v>
      </c>
      <c r="H804" s="19" cm="1">
        <f t="array" ref="H804">SUM(IF(Orçamento!$K$5:$K$5190="",IF(Orçamento!$N$5:$N$5190=$C804,Orçamento!$T$5:$T$5190)))</f>
        <v>55.719929999999998</v>
      </c>
      <c r="K804"/>
    </row>
    <row r="805" spans="2:13" ht="16.5" customHeight="1">
      <c r="B805" s="18">
        <f>IF(_xlfn.IFNA(MATCH($C805&amp;" - Mapa",Orçamento!$J$6:$J$5399,),0)&gt;0,MAX($B$2:B804)+1,0)</f>
        <v>0</v>
      </c>
      <c r="C805" s="18" t="s">
        <v>4071</v>
      </c>
      <c r="D805" s="18" t="str">
        <f>VLOOKUP(C805,Orçamento!N:O,2,0)</f>
        <v>Taxa bomba de argamassa autonivelante até 28m³ do 17° até 22° pavimento</v>
      </c>
      <c r="E805" s="22" t="str">
        <f>VLOOKUP(C805,Orçamento!N:Q,4,0)</f>
        <v>dia</v>
      </c>
      <c r="F805" s="19" cm="1">
        <f t="array" ref="F805">SUM(IF(Orçamento!$K$5:$K$5190="",IF(Orçamento!$N$5:$N$5190=$C805,Orçamento!$R$5:$R$5190)))</f>
        <v>0.30063399999999996</v>
      </c>
      <c r="G805" s="19">
        <f t="shared" si="12"/>
        <v>70.000000000000014</v>
      </c>
      <c r="H805" s="19" cm="1">
        <f t="array" ref="H805">SUM(IF(Orçamento!$K$5:$K$5190="",IF(Orçamento!$N$5:$N$5190=$C805,Orçamento!$T$5:$T$5190)))</f>
        <v>21.04438</v>
      </c>
      <c r="K805"/>
    </row>
    <row r="806" spans="2:13" ht="16.5" customHeight="1">
      <c r="B806" s="18">
        <f>IF(_xlfn.IFNA(MATCH($C806&amp;" - Mapa",Orçamento!$J$6:$J$5399,),0)&gt;0,MAX($B$2:B805)+1,0)</f>
        <v>0</v>
      </c>
      <c r="C806" s="18" t="s">
        <v>300</v>
      </c>
      <c r="D806" s="18" t="str">
        <f>VLOOKUP(C806,Orçamento!N:O,2,0)</f>
        <v>Taxa de bomba estacionária</v>
      </c>
      <c r="E806" s="22" t="str">
        <f>VLOOKUP(C806,Orçamento!N:Q,4,0)</f>
        <v>m³</v>
      </c>
      <c r="F806" s="19" cm="1">
        <f t="array" ref="F806">SUM(IF(Orçamento!$K$5:$K$5190="",IF(Orçamento!$N$5:$N$5190=$C806,Orçamento!$R$5:$R$5190)))</f>
        <v>3957.9048710000006</v>
      </c>
      <c r="G806" s="19">
        <f t="shared" si="12"/>
        <v>59.981188338925072</v>
      </c>
      <c r="H806" s="19" cm="1">
        <f t="array" ref="H806">SUM(IF(Orçamento!$K$5:$K$5190="",IF(Orçamento!$N$5:$N$5190=$C806,Orçamento!$T$5:$T$5190)))</f>
        <v>237399.83749499999</v>
      </c>
      <c r="K806" s="177"/>
    </row>
    <row r="807" spans="2:13" ht="16.5" customHeight="1">
      <c r="B807" s="18">
        <f>IF(_xlfn.IFNA(MATCH($C807&amp;" - Mapa",Orçamento!$J$6:$J$5399,),0)&gt;0,MAX($B$2:B806)+1,0)</f>
        <v>0</v>
      </c>
      <c r="C807" s="18" t="s">
        <v>2983</v>
      </c>
      <c r="D807" s="18" t="str">
        <f>VLOOKUP(C807,Orçamento!N:O,2,0)</f>
        <v>Taxa de controle de trafego (CET) + Taxas</v>
      </c>
      <c r="E807" s="22" t="str">
        <f>VLOOKUP(C807,Orçamento!N:Q,4,0)</f>
        <v>vb</v>
      </c>
      <c r="F807" s="19" cm="1">
        <f t="array" ref="F807">SUM(IF(Orçamento!$K$5:$K$5190="",IF(Orçamento!$N$5:$N$5190=$C807,Orçamento!$R$5:$R$5190)))</f>
        <v>0</v>
      </c>
      <c r="G807" s="19">
        <f t="shared" si="12"/>
        <v>0</v>
      </c>
      <c r="H807" s="19" cm="1">
        <f t="array" ref="H807">SUM(IF(Orçamento!$K$5:$K$5190="",IF(Orçamento!$N$5:$N$5190=$C807,Orçamento!$T$5:$T$5190)))</f>
        <v>0</v>
      </c>
      <c r="K807"/>
    </row>
    <row r="808" spans="2:13" ht="16.5" customHeight="1">
      <c r="B808" s="18">
        <f>IF(_xlfn.IFNA(MATCH($C808&amp;" - Mapa",Orçamento!$J$6:$J$5399,),0)&gt;0,MAX($B$2:B807)+1,0)</f>
        <v>0</v>
      </c>
      <c r="C808" s="18" t="s">
        <v>1756</v>
      </c>
      <c r="D808" s="18" t="str">
        <f>VLOOKUP(C808,Orçamento!N:O,2,0)</f>
        <v xml:space="preserve">Taxa de ligação provisória agua/esgoto/elétrica </v>
      </c>
      <c r="E808" s="22" t="str">
        <f>VLOOKUP(C808,Orçamento!N:Q,4,0)</f>
        <v>vb</v>
      </c>
      <c r="F808" s="19" cm="1">
        <f t="array" ref="F808">SUM(IF(Orçamento!$K$5:$K$5190="",IF(Orçamento!$N$5:$N$5190=$C808,Orçamento!$R$5:$R$5190)))</f>
        <v>2</v>
      </c>
      <c r="G808" s="19">
        <f t="shared" si="12"/>
        <v>100</v>
      </c>
      <c r="H808" s="19" cm="1">
        <f t="array" ref="H808">SUM(IF(Orçamento!$K$5:$K$5190="",IF(Orçamento!$N$5:$N$5190=$C808,Orçamento!$T$5:$T$5190)))</f>
        <v>200</v>
      </c>
      <c r="K808"/>
    </row>
    <row r="809" spans="2:13" ht="16.5" customHeight="1">
      <c r="B809" s="18">
        <f>IF(_xlfn.IFNA(MATCH($C809&amp;" - Mapa",Orçamento!$J$6:$J$5399,),0)&gt;0,MAX($B$2:B808)+1,0)</f>
        <v>0</v>
      </c>
      <c r="C809" s="18" t="s">
        <v>798</v>
      </c>
      <c r="D809" s="18" t="str">
        <f>VLOOKUP(C809,Orçamento!N:O,2,0)</f>
        <v>Taxa mínima de bomba estacionária (Concreto)</v>
      </c>
      <c r="E809" s="22" t="str">
        <f>VLOOKUP(C809,Orçamento!N:Q,4,0)</f>
        <v>VB</v>
      </c>
      <c r="F809" s="19" cm="1">
        <f t="array" ref="F809">SUM(IF(Orçamento!$K$5:$K$5190="",IF(Orçamento!$N$5:$N$5190=$C809,Orçamento!$R$5:$R$5190)))</f>
        <v>5</v>
      </c>
      <c r="G809" s="19">
        <f t="shared" si="12"/>
        <v>3000</v>
      </c>
      <c r="H809" s="19" cm="1">
        <f t="array" ref="H809">SUM(IF(Orçamento!$K$5:$K$5190="",IF(Orçamento!$N$5:$N$5190=$C809,Orçamento!$T$5:$T$5190)))</f>
        <v>15000</v>
      </c>
      <c r="K809"/>
    </row>
    <row r="810" spans="2:13" ht="16.5" customHeight="1">
      <c r="B810" s="18">
        <f>IF(_xlfn.IFNA(MATCH($C810&amp;" - Mapa",Orçamento!$J$6:$J$5399,),0)&gt;0,MAX($B$2:B809)+1,0)</f>
        <v>0</v>
      </c>
      <c r="C810" s="18" t="s">
        <v>3031</v>
      </c>
      <c r="D810" s="18" t="str">
        <f>VLOOKUP(C810,Orçamento!N:O,2,0)</f>
        <v>Técnico de segurança do trabalho (Salario, Encargos Sociais, Refeição e Transporte)</v>
      </c>
      <c r="E810" s="22" t="str">
        <f>VLOOKUP(C810,Orçamento!N:Q,4,0)</f>
        <v>mês</v>
      </c>
      <c r="F810" s="19" cm="1">
        <f t="array" ref="F810">SUM(IF(Orçamento!$K$5:$K$5190="",IF(Orçamento!$N$5:$N$5190=$C810,Orçamento!$R$5:$R$5190)))</f>
        <v>11.5</v>
      </c>
      <c r="G810" s="19">
        <f t="shared" si="12"/>
        <v>10877.830426166671</v>
      </c>
      <c r="H810" s="19" cm="1">
        <f t="array" ref="H810">SUM(IF(Orçamento!$K$5:$K$5190="",IF(Orçamento!$N$5:$N$5190=$C810,Orçamento!$T$5:$T$5190)))</f>
        <v>125095.04990091671</v>
      </c>
      <c r="K810"/>
    </row>
    <row r="811" spans="2:13" ht="16.5" customHeight="1">
      <c r="B811" s="18">
        <f>IF(_xlfn.IFNA(MATCH($C811&amp;" - Mapa",Orçamento!$J$6:$J$5399,),0)&gt;0,MAX($B$2:B810)+1,0)</f>
        <v>0</v>
      </c>
      <c r="C811" s="18" t="s">
        <v>367</v>
      </c>
      <c r="D811" s="18" t="str">
        <f>VLOOKUP(C811,Orçamento!N:O,2,0)</f>
        <v>Tela eletrossoldada galvanizada - malha 25x25mm, comp 25m, fio 1,24mm, Larg 0,50m</v>
      </c>
      <c r="E811" s="22" t="str">
        <f>VLOOKUP(C811,Orçamento!N:Q,4,0)</f>
        <v>rl</v>
      </c>
      <c r="F811" s="19" cm="1">
        <f t="array" ref="F811">SUM(IF(Orçamento!$K$5:$K$5190="",IF(Orçamento!$N$5:$N$5190=$C811,Orçamento!$R$5:$R$5190)))</f>
        <v>356.44252599999999</v>
      </c>
      <c r="G811" s="19">
        <f t="shared" si="12"/>
        <v>145</v>
      </c>
      <c r="H811" s="19" cm="1">
        <f t="array" ref="H811">SUM(IF(Orçamento!$K$5:$K$5190="",IF(Orçamento!$N$5:$N$5190=$C811,Orçamento!$T$5:$T$5190)))</f>
        <v>51684.166270000002</v>
      </c>
      <c r="K811"/>
    </row>
    <row r="812" spans="2:13" ht="16.5" customHeight="1">
      <c r="B812" s="18">
        <f>IF(_xlfn.IFNA(MATCH($C812&amp;" - Mapa",Orçamento!$J$6:$J$5399,),0)&gt;0,MAX($B$2:B811)+1,0)</f>
        <v>0</v>
      </c>
      <c r="C812" s="18" t="s">
        <v>2985</v>
      </c>
      <c r="D812" s="18" t="str">
        <f>VLOOKUP(C812,Orçamento!N:O,2,0)</f>
        <v xml:space="preserve">Tela fachadeira de Nylon </v>
      </c>
      <c r="E812" s="22" t="str">
        <f>VLOOKUP(C812,Orçamento!N:Q,4,0)</f>
        <v>m²</v>
      </c>
      <c r="F812" s="19" cm="1">
        <f t="array" ref="F812">SUM(IF(Orçamento!$K$5:$K$5190="",IF(Orçamento!$N$5:$N$5190=$C812,Orçamento!$R$5:$R$5190)))</f>
        <v>0</v>
      </c>
      <c r="G812" s="19">
        <f t="shared" si="12"/>
        <v>0</v>
      </c>
      <c r="H812" s="19" cm="1">
        <f t="array" ref="H812">SUM(IF(Orçamento!$K$5:$K$5190="",IF(Orçamento!$N$5:$N$5190=$C812,Orçamento!$T$5:$T$5190)))</f>
        <v>0</v>
      </c>
      <c r="K812"/>
    </row>
    <row r="813" spans="2:13" ht="16.5" customHeight="1">
      <c r="B813" s="18">
        <f>IF(_xlfn.IFNA(MATCH($C813&amp;" - Mapa",Orçamento!$J$6:$J$5399,),0)&gt;0,MAX($B$2:B812)+1,0)</f>
        <v>0</v>
      </c>
      <c r="C813" s="18" t="s">
        <v>2986</v>
      </c>
      <c r="D813" s="18" t="str">
        <f>VLOOKUP(C813,Orçamento!N:O,2,0)</f>
        <v>Tela fachadeira de Nylon  50X1,20M</v>
      </c>
      <c r="E813" s="22" t="str">
        <f>VLOOKUP(C813,Orçamento!N:Q,4,0)</f>
        <v>m²</v>
      </c>
      <c r="F813" s="19" cm="1">
        <f t="array" ref="F813">SUM(IF(Orçamento!$K$5:$K$5190="",IF(Orçamento!$N$5:$N$5190=$C813,Orçamento!$R$5:$R$5190)))</f>
        <v>9274.5</v>
      </c>
      <c r="G813" s="19">
        <f t="shared" si="12"/>
        <v>9.6199999999999992</v>
      </c>
      <c r="H813" s="19" cm="1">
        <f t="array" ref="H813">SUM(IF(Orçamento!$K$5:$K$5190="",IF(Orçamento!$N$5:$N$5190=$C813,Orçamento!$T$5:$T$5190)))</f>
        <v>89220.689999999988</v>
      </c>
      <c r="K813"/>
    </row>
    <row r="814" spans="2:13" ht="16.5" customHeight="1">
      <c r="B814" s="18">
        <f>IF(_xlfn.IFNA(MATCH($C814&amp;" - Mapa",Orçamento!$J$6:$J$5399,),0)&gt;0,MAX($B$2:B813)+1,0)</f>
        <v>0</v>
      </c>
      <c r="C814" s="18" t="s">
        <v>359</v>
      </c>
      <c r="D814" s="18" t="str">
        <f>VLOOKUP(C814,Orçamento!N:O,2,0)</f>
        <v>Tela Poliéster 1x1mm</v>
      </c>
      <c r="E814" s="22" t="str">
        <f>VLOOKUP(C814,Orçamento!N:Q,4,0)</f>
        <v>m²</v>
      </c>
      <c r="F814" s="19" cm="1">
        <f t="array" ref="F814">SUM(IF(Orçamento!$K$5:$K$5190="",IF(Orçamento!$N$5:$N$5190=$C814,Orçamento!$R$5:$R$5190)))</f>
        <v>1421.2535</v>
      </c>
      <c r="G814" s="19">
        <f t="shared" si="12"/>
        <v>4.8</v>
      </c>
      <c r="H814" s="19" cm="1">
        <f t="array" ref="H814">SUM(IF(Orçamento!$K$5:$K$5190="",IF(Orçamento!$N$5:$N$5190=$C814,Orçamento!$T$5:$T$5190)))</f>
        <v>6822.0168000000003</v>
      </c>
      <c r="K814"/>
    </row>
    <row r="815" spans="2:13" ht="16.5" customHeight="1">
      <c r="B815" s="18">
        <f>IF(_xlfn.IFNA(MATCH($C815&amp;" - Mapa",Orçamento!$J$6:$J$5399,),0)&gt;0,MAX($B$2:B814)+1,0)</f>
        <v>0</v>
      </c>
      <c r="C815" s="18" t="s">
        <v>1041</v>
      </c>
      <c r="D815" s="18" t="str">
        <f>VLOOKUP(C815,Orçamento!N:O,2,0)</f>
        <v>Tela PVC 25mm tipo `pinteiro` rolo 1,00x50,00m</v>
      </c>
      <c r="E815" s="22" t="str">
        <f>VLOOKUP(C815,Orçamento!N:Q,4,0)</f>
        <v>rl</v>
      </c>
      <c r="F815" s="19" cm="1">
        <f t="array" ref="F815">SUM(IF(Orçamento!$K$5:$K$5190="",IF(Orçamento!$N$5:$N$5190=$C815,Orçamento!$R$5:$R$5190)))</f>
        <v>9.7822000000000013</v>
      </c>
      <c r="G815" s="19">
        <f t="shared" si="12"/>
        <v>3.4999999999999991</v>
      </c>
      <c r="H815" s="19" cm="1">
        <f t="array" ref="H815">SUM(IF(Orçamento!$K$5:$K$5190="",IF(Orçamento!$N$5:$N$5190=$C815,Orçamento!$T$5:$T$5190)))</f>
        <v>34.237699999999997</v>
      </c>
      <c r="K815" s="585"/>
      <c r="M815" s="21"/>
    </row>
    <row r="816" spans="2:13" ht="16.5" customHeight="1">
      <c r="B816" s="18">
        <f>IF(_xlfn.IFNA(MATCH($C816&amp;" - Mapa",Orçamento!$J$6:$J$5399,),0)&gt;0,MAX($B$2:B815)+1,0)</f>
        <v>0</v>
      </c>
      <c r="C816" s="18" t="s">
        <v>973</v>
      </c>
      <c r="D816" s="18" t="str">
        <f>VLOOKUP(C816,Orçamento!N:O,2,0)</f>
        <v>Tela soldada para fixação de alvenaria galvanizada - 12,5x50cm – Fio 1,65mm</v>
      </c>
      <c r="E816" s="22" t="str">
        <f>VLOOKUP(C816,Orçamento!N:Q,4,0)</f>
        <v>un</v>
      </c>
      <c r="F816" s="19" cm="1">
        <f t="array" ref="F816">SUM(IF(Orçamento!$K$5:$K$5190="",IF(Orçamento!$N$5:$N$5190=$C816,Orçamento!$R$5:$R$5190)))</f>
        <v>17501.760000000002</v>
      </c>
      <c r="G816" s="19">
        <f t="shared" si="12"/>
        <v>1.5999999999999999</v>
      </c>
      <c r="H816" s="19" cm="1">
        <f t="array" ref="H816">SUM(IF(Orçamento!$K$5:$K$5190="",IF(Orçamento!$N$5:$N$5190=$C816,Orçamento!$T$5:$T$5190)))</f>
        <v>28002.816000000003</v>
      </c>
      <c r="K816"/>
    </row>
    <row r="817" spans="2:13" ht="16.5" customHeight="1">
      <c r="B817" s="18">
        <f>IF(_xlfn.IFNA(MATCH($C817&amp;" - Mapa",Orçamento!$J$6:$J$5399,),0)&gt;0,MAX($B$2:B816)+1,0)</f>
        <v>0</v>
      </c>
      <c r="C817" s="18" t="s">
        <v>4161</v>
      </c>
      <c r="D817" s="18" t="str">
        <f>VLOOKUP(C817,Orçamento!N:O,2,0)</f>
        <v>Tela soldada Q 196 (fio 5,0mm; malha 10x10cm) - painel inteiro 2,45x6,00m - (NBR 7481)</v>
      </c>
      <c r="E817" s="22" t="str">
        <f>VLOOKUP(C817,Orçamento!N:Q,4,0)</f>
        <v>un</v>
      </c>
      <c r="F817" s="19" cm="1">
        <f t="array" ref="F817">SUM(IF(Orçamento!$K$5:$K$5190="",IF(Orçamento!$N$5:$N$5190=$C817,Orçamento!$R$5:$R$5190)))</f>
        <v>8</v>
      </c>
      <c r="G817" s="19">
        <f t="shared" si="12"/>
        <v>320.02</v>
      </c>
      <c r="H817" s="19" cm="1">
        <f t="array" ref="H817">SUM(IF(Orçamento!$K$5:$K$5190="",IF(Orçamento!$N$5:$N$5190=$C817,Orçamento!$T$5:$T$5190)))</f>
        <v>2560.16</v>
      </c>
      <c r="K817"/>
    </row>
    <row r="818" spans="2:13" ht="16.5" customHeight="1">
      <c r="B818" s="18">
        <f>IF(_xlfn.IFNA(MATCH($C818&amp;" - Mapa",Orçamento!$J$6:$J$5399,),0)&gt;0,MAX($B$2:B817)+1,0)</f>
        <v>0</v>
      </c>
      <c r="C818" s="18" t="s">
        <v>4157</v>
      </c>
      <c r="D818" s="18" t="str">
        <f>VLOOKUP(C818,Orçamento!N:O,2,0)</f>
        <v>Tela soldada Q 61 (fio 3,4mm; malha 15x15cm) - painel inteiro 2,45x6,00m - (NBR 7481)</v>
      </c>
      <c r="E818" s="22" t="str">
        <f>VLOOKUP(C818,Orçamento!N:Q,4,0)</f>
        <v>un</v>
      </c>
      <c r="F818" s="19" cm="1">
        <f t="array" ref="F818">SUM(IF(Orçamento!$K$5:$K$5190="",IF(Orçamento!$N$5:$N$5190=$C818,Orçamento!$R$5:$R$5190)))</f>
        <v>757</v>
      </c>
      <c r="G818" s="19">
        <f t="shared" si="12"/>
        <v>99.84</v>
      </c>
      <c r="H818" s="19" cm="1">
        <f t="array" ref="H818">SUM(IF(Orçamento!$K$5:$K$5190="",IF(Orçamento!$N$5:$N$5190=$C818,Orçamento!$T$5:$T$5190)))</f>
        <v>75578.880000000005</v>
      </c>
      <c r="K818" s="177"/>
    </row>
    <row r="819" spans="2:13" ht="16.5" customHeight="1">
      <c r="B819" s="18">
        <f>IF(_xlfn.IFNA(MATCH($C819&amp;" - Mapa",Orçamento!$J$6:$J$5399,),0)&gt;0,MAX($B$2:B818)+1,0)</f>
        <v>0</v>
      </c>
      <c r="C819" s="18" t="s">
        <v>4159</v>
      </c>
      <c r="D819" s="18" t="str">
        <f>VLOOKUP(C819,Orçamento!N:O,2,0)</f>
        <v>Tela soldada Q 75 (fio 3,8mm; malha 15x15cm) - painel inteiro 2,45x6,00m - (NBR 7481)</v>
      </c>
      <c r="E819" s="22" t="str">
        <f>VLOOKUP(C819,Orçamento!N:Q,4,0)</f>
        <v>un</v>
      </c>
      <c r="F819" s="19" cm="1">
        <f t="array" ref="F819">SUM(IF(Orçamento!$K$5:$K$5190="",IF(Orçamento!$N$5:$N$5190=$C819,Orçamento!$R$5:$R$5190)))</f>
        <v>3</v>
      </c>
      <c r="G819" s="19">
        <f t="shared" si="12"/>
        <v>124.59999999999998</v>
      </c>
      <c r="H819" s="19" cm="1">
        <f t="array" ref="H819">SUM(IF(Orçamento!$K$5:$K$5190="",IF(Orçamento!$N$5:$N$5190=$C819,Orçamento!$T$5:$T$5190)))</f>
        <v>373.79999999999995</v>
      </c>
      <c r="K819" s="585"/>
    </row>
    <row r="820" spans="2:13" ht="16.5" customHeight="1">
      <c r="B820" s="18">
        <f>IF(_xlfn.IFNA(MATCH($C820&amp;" - Mapa",Orçamento!$J$6:$J$5399,),0)&gt;0,MAX($B$2:B819)+1,0)</f>
        <v>0</v>
      </c>
      <c r="C820" s="18" t="s">
        <v>209</v>
      </c>
      <c r="D820" s="18" t="str">
        <f>VLOOKUP(C820,Orçamento!N:O,2,0)</f>
        <v>Tela soldada Q 92 (fio 4,2mm; malha 15x15cm) - painel inteiro 2,45x6,00m - (NBR 7481)</v>
      </c>
      <c r="E820" s="22" t="str">
        <f>VLOOKUP(C820,Orçamento!N:Q,4,0)</f>
        <v>un</v>
      </c>
      <c r="F820" s="19" cm="1">
        <f t="array" ref="F820">SUM(IF(Orçamento!$K$5:$K$5190="",IF(Orçamento!$N$5:$N$5190=$C820,Orçamento!$R$5:$R$5190)))</f>
        <v>41.767200000000003</v>
      </c>
      <c r="G820" s="19">
        <f t="shared" si="12"/>
        <v>152.32999999999998</v>
      </c>
      <c r="H820" s="19" cm="1">
        <f t="array" ref="H820">SUM(IF(Orçamento!$K$5:$K$5190="",IF(Orçamento!$N$5:$N$5190=$C820,Orçamento!$T$5:$T$5190)))</f>
        <v>6362.3975760000003</v>
      </c>
      <c r="K820"/>
    </row>
    <row r="821" spans="2:13" ht="16.5" customHeight="1">
      <c r="B821" s="18">
        <f>IF(_xlfn.IFNA(MATCH($C821&amp;" - Mapa",Orçamento!$J$6:$J$5399,),0)&gt;0,MAX($B$2:B820)+1,0)</f>
        <v>0</v>
      </c>
      <c r="C821" s="18" t="s">
        <v>1531</v>
      </c>
      <c r="D821" s="18" t="str">
        <f>VLOOKUP(C821,Orçamento!N:O,2,0)</f>
        <v>Tela tipo `alambrado` galvanizada - fio 12 (2,77mm) malha 4` (10cm)</v>
      </c>
      <c r="E821" s="22" t="str">
        <f>VLOOKUP(C821,Orçamento!N:Q,4,0)</f>
        <v>m²</v>
      </c>
      <c r="F821" s="19" cm="1">
        <f t="array" ref="F821">SUM(IF(Orçamento!$K$5:$K$5190="",IF(Orçamento!$N$5:$N$5190=$C821,Orçamento!$R$5:$R$5190)))</f>
        <v>142.25</v>
      </c>
      <c r="G821" s="19">
        <f t="shared" si="12"/>
        <v>207.65</v>
      </c>
      <c r="H821" s="19" cm="1">
        <f t="array" ref="H821">SUM(IF(Orçamento!$K$5:$K$5190="",IF(Orçamento!$N$5:$N$5190=$C821,Orçamento!$T$5:$T$5190)))</f>
        <v>29538.212500000001</v>
      </c>
      <c r="K821"/>
    </row>
    <row r="822" spans="2:13" ht="16.5" customHeight="1">
      <c r="B822" s="18">
        <f>IF(_xlfn.IFNA(MATCH($C822&amp;" - Mapa",Orçamento!$J$6:$J$5399,),0)&gt;0,MAX($B$2:B821)+1,0)</f>
        <v>0</v>
      </c>
      <c r="C822" s="18" t="s">
        <v>1058</v>
      </c>
      <c r="D822" s="18" t="str">
        <f>VLOOKUP(C822,Orçamento!N:O,2,0)</f>
        <v>Telha fibrocimento ondulada 1,22 x 1,10m e=6mm - (NBR 15210)</v>
      </c>
      <c r="E822" s="22" t="str">
        <f>VLOOKUP(C822,Orçamento!N:Q,4,0)</f>
        <v>un</v>
      </c>
      <c r="F822" s="19" cm="1">
        <f t="array" ref="F822">SUM(IF(Orçamento!$K$5:$K$5190="",IF(Orçamento!$N$5:$N$5190=$C822,Orçamento!$R$5:$R$5190)))</f>
        <v>225.65520000000001</v>
      </c>
      <c r="G822" s="19">
        <f t="shared" si="12"/>
        <v>17</v>
      </c>
      <c r="H822" s="19" cm="1">
        <f t="array" ref="H822">SUM(IF(Orçamento!$K$5:$K$5190="",IF(Orçamento!$N$5:$N$5190=$C822,Orçamento!$T$5:$T$5190)))</f>
        <v>3836.1384000000003</v>
      </c>
      <c r="K822"/>
    </row>
    <row r="823" spans="2:13" ht="16.5" customHeight="1">
      <c r="B823" s="18">
        <f>IF(_xlfn.IFNA(MATCH($C823&amp;" - Mapa",Orçamento!$J$6:$J$5399,),0)&gt;0,MAX($B$2:B822)+1,0)</f>
        <v>0</v>
      </c>
      <c r="C823" s="18" t="s">
        <v>1056</v>
      </c>
      <c r="D823" s="18" t="str">
        <f>VLOOKUP(C823,Orçamento!N:O,2,0)</f>
        <v>Telha fibrocimento ondulada 1,53 x 1,10m e=6mm - (NBR 15210)</v>
      </c>
      <c r="E823" s="22" t="str">
        <f>VLOOKUP(C823,Orçamento!N:Q,4,0)</f>
        <v>un</v>
      </c>
      <c r="F823" s="19" cm="1">
        <f t="array" ref="F823">SUM(IF(Orçamento!$K$5:$K$5190="",IF(Orçamento!$N$5:$N$5190=$C823,Orçamento!$R$5:$R$5190)))</f>
        <v>54.324399999999997</v>
      </c>
      <c r="G823" s="19">
        <f t="shared" si="12"/>
        <v>21.07</v>
      </c>
      <c r="H823" s="19" cm="1">
        <f t="array" ref="H823">SUM(IF(Orçamento!$K$5:$K$5190="",IF(Orçamento!$N$5:$N$5190=$C823,Orçamento!$T$5:$T$5190)))</f>
        <v>1144.615108</v>
      </c>
      <c r="K823"/>
    </row>
    <row r="824" spans="2:13" ht="16.5" customHeight="1">
      <c r="B824" s="18">
        <f>IF(_xlfn.IFNA(MATCH($C824&amp;" - Mapa",Orçamento!$J$6:$J$5399,),0)&gt;0,MAX($B$2:B823)+1,0)</f>
        <v>0</v>
      </c>
      <c r="C824" s="18" t="s">
        <v>1054</v>
      </c>
      <c r="D824" s="18" t="str">
        <f>VLOOKUP(C824,Orçamento!N:O,2,0)</f>
        <v>Telha fibrocimento ondulada 1,83 x 1,10m e=6mm - (NBR 15210)</v>
      </c>
      <c r="E824" s="22" t="str">
        <f>VLOOKUP(C824,Orçamento!N:Q,4,0)</f>
        <v>un</v>
      </c>
      <c r="F824" s="19" cm="1">
        <f t="array" ref="F824">SUM(IF(Orçamento!$K$5:$K$5190="",IF(Orçamento!$N$5:$N$5190=$C824,Orçamento!$R$5:$R$5190)))</f>
        <v>527.57349999999997</v>
      </c>
      <c r="G824" s="19">
        <f t="shared" si="12"/>
        <v>26.44</v>
      </c>
      <c r="H824" s="19" cm="1">
        <f t="array" ref="H824">SUM(IF(Orçamento!$K$5:$K$5190="",IF(Orçamento!$N$5:$N$5190=$C824,Orçamento!$T$5:$T$5190)))</f>
        <v>13949.04334</v>
      </c>
      <c r="K824"/>
    </row>
    <row r="825" spans="2:13" ht="16.5" customHeight="1">
      <c r="B825" s="18">
        <f>IF(_xlfn.IFNA(MATCH($C825&amp;" - Mapa",Orçamento!$J$6:$J$5399,),0)&gt;0,MAX($B$2:B824)+1,0)</f>
        <v>0</v>
      </c>
      <c r="C825" s="18" t="s">
        <v>3914</v>
      </c>
      <c r="D825" s="18" t="str">
        <f>VLOOKUP(C825,Orçamento!N:O,2,0)</f>
        <v>Terra Vegetal (70%) + Areia (30%)</v>
      </c>
      <c r="E825" s="22" t="str">
        <f>VLOOKUP(C825,Orçamento!N:Q,4,0)</f>
        <v>m³</v>
      </c>
      <c r="F825" s="19" cm="1">
        <f t="array" ref="F825">SUM(IF(Orçamento!$K$5:$K$5190="",IF(Orçamento!$N$5:$N$5190=$C825,Orçamento!$R$5:$R$5190)))</f>
        <v>53.92</v>
      </c>
      <c r="G825" s="19">
        <f t="shared" si="12"/>
        <v>144</v>
      </c>
      <c r="H825" s="19" cm="1">
        <f t="array" ref="H825">SUM(IF(Orçamento!$K$5:$K$5190="",IF(Orçamento!$N$5:$N$5190=$C825,Orçamento!$T$5:$T$5190)))</f>
        <v>7764.4800000000005</v>
      </c>
      <c r="K825"/>
    </row>
    <row r="826" spans="2:13" ht="16.5" customHeight="1">
      <c r="B826" s="18">
        <f>IF(_xlfn.IFNA(MATCH($C826&amp;" - Mapa",Orçamento!$J$6:$J$5399,),0)&gt;0,MAX($B$2:B825)+1,0)</f>
        <v>0</v>
      </c>
      <c r="C826" s="18" t="s">
        <v>195</v>
      </c>
      <c r="D826" s="18" t="str">
        <f>VLOOKUP(C826,Orçamento!N:O,2,0)</f>
        <v>Terraplenagem</v>
      </c>
      <c r="E826" s="22" t="str">
        <f>VLOOKUP(C826,Orçamento!N:Q,4,0)</f>
        <v>VB</v>
      </c>
      <c r="F826" s="19" cm="1">
        <f t="array" ref="F826">SUM(IF(Orçamento!$K$5:$K$5190="",IF(Orçamento!$N$5:$N$5190=$C826,Orçamento!$R$5:$R$5190)))</f>
        <v>1</v>
      </c>
      <c r="G826" s="19">
        <f t="shared" si="12"/>
        <v>258470.68</v>
      </c>
      <c r="H826" s="19" cm="1">
        <f t="array" ref="H826">SUM(IF(Orçamento!$K$5:$K$5190="",IF(Orçamento!$N$5:$N$5190=$C826,Orçamento!$T$5:$T$5190)))</f>
        <v>258470.68</v>
      </c>
      <c r="K826"/>
    </row>
    <row r="827" spans="2:13" ht="16.5" customHeight="1">
      <c r="B827" s="18">
        <f>IF(_xlfn.IFNA(MATCH($C827&amp;" - Mapa",Orçamento!$J$6:$J$5399,),0)&gt;0,MAX($B$2:B826)+1,0)</f>
        <v>0</v>
      </c>
      <c r="C827" s="18" t="s">
        <v>2960</v>
      </c>
      <c r="D827" s="18" t="str">
        <f>VLOOKUP(C827,Orçamento!N:O,2,0)</f>
        <v>Teste de freio para  Cremalheira</v>
      </c>
      <c r="E827" s="22" t="str">
        <f>VLOOKUP(C827,Orçamento!N:Q,4,0)</f>
        <v>un</v>
      </c>
      <c r="F827" s="19" cm="1">
        <f t="array" ref="F827">SUM(IF(Orçamento!$K$5:$K$5190="",IF(Orçamento!$N$5:$N$5190=$C827,Orçamento!$R$5:$R$5190)))</f>
        <v>0</v>
      </c>
      <c r="G827" s="19">
        <f t="shared" si="12"/>
        <v>0</v>
      </c>
      <c r="H827" s="19" cm="1">
        <f t="array" ref="H827">SUM(IF(Orçamento!$K$5:$K$5190="",IF(Orçamento!$N$5:$N$5190=$C827,Orçamento!$T$5:$T$5190)))</f>
        <v>0</v>
      </c>
      <c r="K827"/>
    </row>
    <row r="828" spans="2:13" ht="16.5" customHeight="1">
      <c r="B828" s="18">
        <f>IF(_xlfn.IFNA(MATCH($C828&amp;" - Mapa",Orçamento!$J$6:$J$5399,),0)&gt;0,MAX($B$2:B827)+1,0)</f>
        <v>0</v>
      </c>
      <c r="C828" s="18" t="s">
        <v>382</v>
      </c>
      <c r="D828" s="18" t="str">
        <f>VLOOKUP(C828,Orçamento!N:O,2,0)</f>
        <v>Textura acrílica - (NBR 14942)</v>
      </c>
      <c r="E828" s="22" t="str">
        <f>VLOOKUP(C828,Orçamento!N:Q,4,0)</f>
        <v>kg</v>
      </c>
      <c r="F828" s="19" cm="1">
        <f t="array" ref="F828">SUM(IF(Orçamento!$K$5:$K$5190="",IF(Orçamento!$N$5:$N$5190=$C828,Orçamento!$R$5:$R$5190)))</f>
        <v>125122.1773</v>
      </c>
      <c r="G828" s="19">
        <f t="shared" si="12"/>
        <v>2.1</v>
      </c>
      <c r="H828" s="19" cm="1">
        <f t="array" ref="H828">SUM(IF(Orçamento!$K$5:$K$5190="",IF(Orçamento!$N$5:$N$5190=$C828,Orçamento!$T$5:$T$5190)))</f>
        <v>262756.57233</v>
      </c>
      <c r="K828" s="177"/>
    </row>
    <row r="829" spans="2:13" ht="16.5" customHeight="1">
      <c r="B829" s="18">
        <f>IF(_xlfn.IFNA(MATCH($C829&amp;" - Mapa",Orçamento!$J$6:$J$5399,),0)&gt;0,MAX($B$2:B828)+1,0)</f>
        <v>0</v>
      </c>
      <c r="C829" s="18" t="s">
        <v>2952</v>
      </c>
      <c r="D829" s="18" t="str">
        <f>VLOOKUP(C829,Orçamento!N:O,2,0)</f>
        <v>Tinta acrílica acetinado - (NBR 14942)</v>
      </c>
      <c r="E829" s="22" t="str">
        <f>VLOOKUP(C829,Orçamento!N:Q,4,0)</f>
        <v>l</v>
      </c>
      <c r="F829" s="19" cm="1">
        <f t="array" ref="F829">SUM(IF(Orçamento!$K$5:$K$5190="",IF(Orçamento!$N$5:$N$5190=$C829,Orçamento!$R$5:$R$5190)))</f>
        <v>992.77</v>
      </c>
      <c r="G829" s="19">
        <f t="shared" si="12"/>
        <v>18</v>
      </c>
      <c r="H829" s="19" cm="1">
        <f t="array" ref="H829">SUM(IF(Orçamento!$K$5:$K$5190="",IF(Orçamento!$N$5:$N$5190=$C829,Orçamento!$T$5:$T$5190)))</f>
        <v>17869.86</v>
      </c>
      <c r="K829"/>
    </row>
    <row r="830" spans="2:13" ht="16.5" customHeight="1">
      <c r="B830" s="18">
        <f>IF(_xlfn.IFNA(MATCH($C830&amp;" - Mapa",Orçamento!$J$6:$J$5399,),0)&gt;0,MAX($B$2:B829)+1,0)</f>
        <v>0</v>
      </c>
      <c r="C830" s="18" t="s">
        <v>167</v>
      </c>
      <c r="D830" s="18" t="str">
        <f>VLOOKUP(C830,Orçamento!N:O,2,0)</f>
        <v>Tinta acrílica fosco - (NBR 14942)</v>
      </c>
      <c r="E830" s="22" t="str">
        <f>VLOOKUP(C830,Orçamento!N:Q,4,0)</f>
        <v>l</v>
      </c>
      <c r="F830" s="19" cm="1">
        <f t="array" ref="F830">SUM(IF(Orçamento!$K$5:$K$5190="",IF(Orçamento!$N$5:$N$5190=$C830,Orçamento!$R$5:$R$5190)))</f>
        <v>6136.1539140000004</v>
      </c>
      <c r="G830" s="19">
        <f t="shared" si="12"/>
        <v>7.7000000000000011</v>
      </c>
      <c r="H830" s="19" cm="1">
        <f t="array" ref="H830">SUM(IF(Orçamento!$K$5:$K$5190="",IF(Orçamento!$N$5:$N$5190=$C830,Orçamento!$T$5:$T$5190)))</f>
        <v>47248.385137800011</v>
      </c>
      <c r="K830"/>
    </row>
    <row r="831" spans="2:13" ht="16.5" customHeight="1">
      <c r="B831" s="18">
        <f>IF(_xlfn.IFNA(MATCH($C831&amp;" - Mapa",Orçamento!$J$6:$J$5399,),0)&gt;0,MAX($B$2:B830)+1,0)</f>
        <v>0</v>
      </c>
      <c r="C831" s="23" t="s">
        <v>222</v>
      </c>
      <c r="D831" s="18" t="str">
        <f>VLOOKUP(C831,Orçamento!N:O,2,0)</f>
        <v>Tinta acrílica piso - (NBR 14942)</v>
      </c>
      <c r="E831" s="22" t="str">
        <f>VLOOKUP(C831,Orçamento!N:Q,4,0)</f>
        <v>l</v>
      </c>
      <c r="F831" s="19" cm="1">
        <f t="array" ref="F831">SUM(IF(Orçamento!$K$5:$K$5190="",IF(Orçamento!$N$5:$N$5190=$C831,Orçamento!$R$5:$R$5190)))</f>
        <v>80.650069999999999</v>
      </c>
      <c r="G831" s="19">
        <f t="shared" si="12"/>
        <v>6.7000000000000011</v>
      </c>
      <c r="H831" s="19" cm="1">
        <f t="array" ref="H831">SUM(IF(Orçamento!$K$5:$K$5190="",IF(Orçamento!$N$5:$N$5190=$C831,Orçamento!$T$5:$T$5190)))</f>
        <v>540.35546900000008</v>
      </c>
      <c r="K831" s="585"/>
      <c r="M831" s="21"/>
    </row>
    <row r="832" spans="2:13" ht="16.5" customHeight="1">
      <c r="B832" s="18">
        <f>IF(_xlfn.IFNA(MATCH($C832&amp;" - Mapa",Orçamento!$J$6:$J$5399,),0)&gt;0,MAX($B$2:B831)+1,0)</f>
        <v>0</v>
      </c>
      <c r="C832" s="18" t="s">
        <v>692</v>
      </c>
      <c r="D832" s="18" t="str">
        <f>VLOOKUP(C832,Orçamento!N:O,2,0)</f>
        <v>Tinta esmalte sintético acetinado a base de água - (NBR 14942)</v>
      </c>
      <c r="E832" s="22" t="str">
        <f>VLOOKUP(C832,Orçamento!N:Q,4,0)</f>
        <v>l</v>
      </c>
      <c r="F832" s="19" cm="1">
        <f t="array" ref="F832">SUM(IF(Orçamento!$K$5:$K$5190="",IF(Orçamento!$N$5:$N$5190=$C832,Orçamento!$R$5:$R$5190)))</f>
        <v>1044.2031320000001</v>
      </c>
      <c r="G832" s="19">
        <f t="shared" si="12"/>
        <v>28</v>
      </c>
      <c r="H832" s="19" cm="1">
        <f t="array" ref="H832">SUM(IF(Orçamento!$K$5:$K$5190="",IF(Orçamento!$N$5:$N$5190=$C832,Orçamento!$T$5:$T$5190)))</f>
        <v>29237.687696000001</v>
      </c>
      <c r="K832"/>
    </row>
    <row r="833" spans="2:13" ht="16.5" customHeight="1">
      <c r="B833" s="18">
        <f>IF(_xlfn.IFNA(MATCH($C833&amp;" - Mapa",Orçamento!$J$6:$J$5399,),0)&gt;0,MAX($B$2:B832)+1,0)</f>
        <v>0</v>
      </c>
      <c r="C833" s="18" t="s">
        <v>1380</v>
      </c>
      <c r="D833" s="18" t="str">
        <f>VLOOKUP(C833,Orçamento!N:O,2,0)</f>
        <v>Tinta PVA branco fosco - (NBR 14942)</v>
      </c>
      <c r="E833" s="22" t="str">
        <f>VLOOKUP(C833,Orçamento!N:Q,4,0)</f>
        <v>l</v>
      </c>
      <c r="F833" s="19" cm="1">
        <f t="array" ref="F833">SUM(IF(Orçamento!$K$5:$K$5190="",IF(Orçamento!$N$5:$N$5190=$C833,Orçamento!$R$5:$R$5190)))</f>
        <v>11777.584382000001</v>
      </c>
      <c r="G833" s="19">
        <f t="shared" si="12"/>
        <v>4.9499999999999993</v>
      </c>
      <c r="H833" s="19" cm="1">
        <f t="array" ref="H833">SUM(IF(Orçamento!$K$5:$K$5190="",IF(Orçamento!$N$5:$N$5190=$C833,Orçamento!$T$5:$T$5190)))</f>
        <v>58299.042690899994</v>
      </c>
      <c r="K833"/>
    </row>
    <row r="834" spans="2:13" ht="16.5" customHeight="1">
      <c r="B834" s="18">
        <f>IF(_xlfn.IFNA(MATCH($C834&amp;" - Mapa",Orçamento!$J$6:$J$5399,),0)&gt;0,MAX($B$2:B833)+1,0)</f>
        <v>0</v>
      </c>
      <c r="C834" s="18" t="s">
        <v>162</v>
      </c>
      <c r="D834" s="18" t="str">
        <f>VLOOKUP(C834,Orçamento!N:O,2,0)</f>
        <v>Topografia</v>
      </c>
      <c r="E834" s="22" t="str">
        <f>VLOOKUP(C834,Orçamento!N:Q,4,0)</f>
        <v>VB</v>
      </c>
      <c r="F834" s="19" cm="1">
        <f t="array" ref="F834">SUM(IF(Orçamento!$K$5:$K$5190="",IF(Orçamento!$N$5:$N$5190=$C834,Orçamento!$R$5:$R$5190)))</f>
        <v>1</v>
      </c>
      <c r="G834" s="19">
        <f t="shared" si="12"/>
        <v>22850</v>
      </c>
      <c r="H834" s="19" cm="1">
        <f t="array" ref="H834">SUM(IF(Orçamento!$K$5:$K$5190="",IF(Orçamento!$N$5:$N$5190=$C834,Orçamento!$T$5:$T$5190)))</f>
        <v>22850</v>
      </c>
      <c r="K834" s="177"/>
    </row>
    <row r="835" spans="2:13" ht="16.5" customHeight="1">
      <c r="B835" s="18">
        <f>IF(_xlfn.IFNA(MATCH($C835&amp;" - Mapa",Orçamento!$J$6:$J$5399,),0)&gt;0,MAX($B$2:B834)+1,0)</f>
        <v>0</v>
      </c>
      <c r="C835" s="18" t="s">
        <v>2908</v>
      </c>
      <c r="D835" s="18" t="str">
        <f>VLOOKUP(C835,Orçamento!N:O,2,0)</f>
        <v>Torneira de parede de uso geral com bico para mangueira (NBR 10281)</v>
      </c>
      <c r="E835" s="22" t="str">
        <f>VLOOKUP(C835,Orçamento!N:Q,4,0)</f>
        <v>un</v>
      </c>
      <c r="F835" s="19" cm="1">
        <f t="array" ref="F835">SUM(IF(Orçamento!$K$5:$K$5190="",IF(Orçamento!$N$5:$N$5190=$C835,Orçamento!$R$5:$R$5190)))</f>
        <v>1</v>
      </c>
      <c r="G835" s="19">
        <f t="shared" ref="G835:G866" si="13">IF(F835=0,0,H835/F835)</f>
        <v>400</v>
      </c>
      <c r="H835" s="19" cm="1">
        <f t="array" ref="H835">SUM(IF(Orçamento!$K$5:$K$5190="",IF(Orçamento!$N$5:$N$5190=$C835,Orçamento!$T$5:$T$5190)))</f>
        <v>400</v>
      </c>
      <c r="K835"/>
    </row>
    <row r="836" spans="2:13" ht="16.5" customHeight="1">
      <c r="B836" s="18">
        <f>IF(_xlfn.IFNA(MATCH($C836&amp;" - Mapa",Orçamento!$J$6:$J$5399,),0)&gt;0,MAX($B$2:B835)+1,0)</f>
        <v>0</v>
      </c>
      <c r="C836" s="18" t="s">
        <v>1248</v>
      </c>
      <c r="D836" s="18" t="str">
        <f>VLOOKUP(C836,Orçamento!N:O,2,0)</f>
        <v>Torneira lavatório bancada bica alta móvel - padrão econômico - (NBR 10281)</v>
      </c>
      <c r="E836" s="22" t="str">
        <f>VLOOKUP(C836,Orçamento!N:Q,4,0)</f>
        <v>un</v>
      </c>
      <c r="F836" s="19" cm="1">
        <f t="array" ref="F836">SUM(IF(Orçamento!$K$5:$K$5190="",IF(Orçamento!$N$5:$N$5190=$C836,Orçamento!$R$5:$R$5190)))</f>
        <v>364</v>
      </c>
      <c r="G836" s="19">
        <f t="shared" si="13"/>
        <v>33</v>
      </c>
      <c r="H836" s="19" cm="1">
        <f t="array" ref="H836">SUM(IF(Orçamento!$K$5:$K$5190="",IF(Orçamento!$N$5:$N$5190=$C836,Orçamento!$T$5:$T$5190)))</f>
        <v>12012</v>
      </c>
      <c r="K836" s="177"/>
    </row>
    <row r="837" spans="2:13" ht="16.5" customHeight="1">
      <c r="B837" s="18">
        <f>IF(_xlfn.IFNA(MATCH($C837&amp;" - Mapa",Orçamento!$J$6:$J$5399,),0)&gt;0,MAX($B$2:B836)+1,0)</f>
        <v>0</v>
      </c>
      <c r="C837" s="23" t="s">
        <v>4080</v>
      </c>
      <c r="D837" s="18" t="str">
        <f>VLOOKUP(C837,Orçamento!N:O,2,0)</f>
        <v>Torneira lavatório bancada bica alta móvel - padrão médio - (NBR 10281)</v>
      </c>
      <c r="E837" s="22" t="str">
        <f>VLOOKUP(C837,Orçamento!N:Q,4,0)</f>
        <v>un</v>
      </c>
      <c r="F837" s="19" cm="1">
        <f t="array" ref="F837">SUM(IF(Orçamento!$K$5:$K$5190="",IF(Orçamento!$N$5:$N$5190=$C837,Orçamento!$R$5:$R$5190)))</f>
        <v>6</v>
      </c>
      <c r="G837" s="19">
        <f t="shared" si="13"/>
        <v>250</v>
      </c>
      <c r="H837" s="19" cm="1">
        <f t="array" ref="H837">SUM(IF(Orçamento!$K$5:$K$5190="",IF(Orçamento!$N$5:$N$5190=$C837,Orçamento!$T$5:$T$5190)))</f>
        <v>1500</v>
      </c>
      <c r="K837"/>
    </row>
    <row r="838" spans="2:13" ht="16.5" customHeight="1">
      <c r="B838" s="18">
        <f>IF(_xlfn.IFNA(MATCH($C838&amp;" - Mapa",Orçamento!$J$6:$J$5399,),0)&gt;0,MAX($B$2:B837)+1,0)</f>
        <v>0</v>
      </c>
      <c r="C838" s="18" t="s">
        <v>4030</v>
      </c>
      <c r="D838" s="18" t="str">
        <f>VLOOKUP(C838,Orçamento!N:O,2,0)</f>
        <v>Torneira lavatório bancada bica alta móvel com alavanca C-19 (PNE) - padrão econômico - (NBR 10281)</v>
      </c>
      <c r="E838" s="22" t="str">
        <f>VLOOKUP(C838,Orçamento!N:Q,4,0)</f>
        <v>un</v>
      </c>
      <c r="F838" s="19" cm="1">
        <f t="array" ref="F838">SUM(IF(Orçamento!$K$5:$K$5190="",IF(Orçamento!$N$5:$N$5190=$C838,Orçamento!$R$5:$R$5190)))</f>
        <v>14</v>
      </c>
      <c r="G838" s="19">
        <f t="shared" si="13"/>
        <v>120</v>
      </c>
      <c r="H838" s="19" cm="1">
        <f t="array" ref="H838">SUM(IF(Orçamento!$K$5:$K$5190="",IF(Orçamento!$N$5:$N$5190=$C838,Orçamento!$T$5:$T$5190)))</f>
        <v>1680</v>
      </c>
      <c r="K838"/>
    </row>
    <row r="839" spans="2:13" ht="16.5" customHeight="1">
      <c r="B839" s="18">
        <f>IF(_xlfn.IFNA(MATCH($C839&amp;" - Mapa",Orçamento!$J$6:$J$5399,),0)&gt;0,MAX($B$2:B838)+1,0)</f>
        <v>0</v>
      </c>
      <c r="C839" s="18" t="s">
        <v>1246</v>
      </c>
      <c r="D839" s="18" t="str">
        <f>VLOOKUP(C839,Orçamento!N:O,2,0)</f>
        <v>Torneira pia cozinha bancada bica alta móvel - padrão econômico - (NBR 10281)</v>
      </c>
      <c r="E839" s="22" t="str">
        <f>VLOOKUP(C839,Orçamento!N:Q,4,0)</f>
        <v>un</v>
      </c>
      <c r="F839" s="19" cm="1">
        <f t="array" ref="F839">SUM(IF(Orçamento!$K$5:$K$5190="",IF(Orçamento!$N$5:$N$5190=$C839,Orçamento!$R$5:$R$5190)))</f>
        <v>370</v>
      </c>
      <c r="G839" s="19">
        <f t="shared" si="13"/>
        <v>35</v>
      </c>
      <c r="H839" s="19" cm="1">
        <f t="array" ref="H839">SUM(IF(Orçamento!$K$5:$K$5190="",IF(Orçamento!$N$5:$N$5190=$C839,Orçamento!$T$5:$T$5190)))</f>
        <v>12950</v>
      </c>
      <c r="K839"/>
    </row>
    <row r="840" spans="2:13" ht="16.5" customHeight="1">
      <c r="B840" s="18">
        <f>IF(_xlfn.IFNA(MATCH($C840&amp;" - Mapa",Orçamento!$J$6:$J$5399,),0)&gt;0,MAX($B$2:B839)+1,0)</f>
        <v>0</v>
      </c>
      <c r="C840" s="18" t="s">
        <v>1250</v>
      </c>
      <c r="D840" s="18" t="str">
        <f>VLOOKUP(C840,Orçamento!N:O,2,0)</f>
        <v>Torneira tanque parede bica baixa fixa - padrão econômico - (NBR 10281)</v>
      </c>
      <c r="E840" s="22" t="str">
        <f>VLOOKUP(C840,Orçamento!N:Q,4,0)</f>
        <v>un</v>
      </c>
      <c r="F840" s="19" cm="1">
        <f t="array" ref="F840">SUM(IF(Orçamento!$K$5:$K$5190="",IF(Orçamento!$N$5:$N$5190=$C840,Orçamento!$R$5:$R$5190)))</f>
        <v>369</v>
      </c>
      <c r="G840" s="19">
        <f t="shared" si="13"/>
        <v>35</v>
      </c>
      <c r="H840" s="19" cm="1">
        <f t="array" ref="H840">SUM(IF(Orçamento!$K$5:$K$5190="",IF(Orçamento!$N$5:$N$5190=$C840,Orçamento!$T$5:$T$5190)))</f>
        <v>12915</v>
      </c>
      <c r="K840"/>
    </row>
    <row r="841" spans="2:13" ht="16.5" customHeight="1">
      <c r="B841" s="18">
        <f>IF(_xlfn.IFNA(MATCH($C841&amp;" - Mapa",Orçamento!$J$6:$J$5399,),0)&gt;0,MAX($B$2:B840)+1,0)</f>
        <v>0</v>
      </c>
      <c r="C841" s="18" t="s">
        <v>1488</v>
      </c>
      <c r="D841" s="18" t="str">
        <f>VLOOKUP(C841,Orçamento!N:O,2,0)</f>
        <v>Totem metálico com pintura eletrostática 1,00x0,50m</v>
      </c>
      <c r="E841" s="22" t="str">
        <f>VLOOKUP(C841,Orçamento!N:Q,4,0)</f>
        <v>un</v>
      </c>
      <c r="F841" s="19" cm="1">
        <f t="array" ref="F841">SUM(IF(Orçamento!$K$5:$K$5190="",IF(Orçamento!$N$5:$N$5190=$C841,Orçamento!$R$5:$R$5190)))</f>
        <v>5</v>
      </c>
      <c r="G841" s="19">
        <f t="shared" si="13"/>
        <v>3500</v>
      </c>
      <c r="H841" s="19" cm="1">
        <f t="array" ref="H841">SUM(IF(Orçamento!$K$5:$K$5190="",IF(Orçamento!$N$5:$N$5190=$C841,Orçamento!$T$5:$T$5190)))</f>
        <v>17500</v>
      </c>
      <c r="K841"/>
    </row>
    <row r="842" spans="2:13" ht="16.5" customHeight="1">
      <c r="B842" s="18">
        <f>IF(_xlfn.IFNA(MATCH($C842&amp;" - Mapa",Orçamento!$J$6:$J$5399,),0)&gt;0,MAX($B$2:B841)+1,0)</f>
        <v>0</v>
      </c>
      <c r="C842" s="18" t="s">
        <v>1499</v>
      </c>
      <c r="D842" s="18" t="str">
        <f>VLOOKUP(C842,Orçamento!N:O,2,0)</f>
        <v>Transporte bota fora de terra com volume medido em caminhão (terraplenagem)</v>
      </c>
      <c r="E842" s="22" t="str">
        <f>VLOOKUP(C842,Orçamento!N:Q,4,0)</f>
        <v>m³</v>
      </c>
      <c r="F842" s="19" cm="1">
        <f t="array" ref="F842">SUM(IF(Orçamento!$K$5:$K$5190="",IF(Orçamento!$N$5:$N$5190=$C842,Orçamento!$R$5:$R$5190)))</f>
        <v>1216.5301100000001</v>
      </c>
      <c r="G842" s="19">
        <f t="shared" si="13"/>
        <v>59.999999999999993</v>
      </c>
      <c r="H842" s="19" cm="1">
        <f t="array" ref="H842">SUM(IF(Orçamento!$K$5:$K$5190="",IF(Orçamento!$N$5:$N$5190=$C842,Orçamento!$T$5:$T$5190)))</f>
        <v>72991.806599999996</v>
      </c>
      <c r="K842"/>
    </row>
    <row r="843" spans="2:13" ht="16.5" customHeight="1">
      <c r="B843" s="18">
        <f>IF(_xlfn.IFNA(MATCH($C843&amp;" - Mapa",Orçamento!$J$6:$J$5399,),0)&gt;0,MAX($B$2:B842)+1,0)</f>
        <v>0</v>
      </c>
      <c r="C843" s="18" t="s">
        <v>289</v>
      </c>
      <c r="D843" s="18" t="str">
        <f>VLOOKUP(C843,Orçamento!N:O,2,0)</f>
        <v>Transporte bota fora de terra com volume medido em corte e escavação</v>
      </c>
      <c r="E843" s="22" t="str">
        <f>VLOOKUP(C843,Orçamento!N:Q,4,0)</f>
        <v>m³</v>
      </c>
      <c r="F843" s="19" cm="1">
        <f t="array" ref="F843">SUM(IF(Orçamento!$K$5:$K$5190="",IF(Orçamento!$N$5:$N$5190=$C843,Orçamento!$R$5:$R$5190)))</f>
        <v>807.37824400000011</v>
      </c>
      <c r="G843" s="19">
        <f t="shared" si="13"/>
        <v>59.999999999999964</v>
      </c>
      <c r="H843" s="19" cm="1">
        <f t="array" ref="H843">SUM(IF(Orçamento!$K$5:$K$5190="",IF(Orçamento!$N$5:$N$5190=$C843,Orçamento!$T$5:$T$5190)))</f>
        <v>48442.69463999998</v>
      </c>
      <c r="K843"/>
    </row>
    <row r="844" spans="2:13" ht="16.5" customHeight="1">
      <c r="B844" s="18">
        <f>IF(_xlfn.IFNA(MATCH($C844&amp;" - Mapa",Orçamento!$J$6:$J$5399,),0)&gt;0,MAX($B$2:B843)+1,0)</f>
        <v>0</v>
      </c>
      <c r="C844" s="18" t="s">
        <v>4126</v>
      </c>
      <c r="D844" s="18" t="str">
        <f>VLOOKUP(C844,Orçamento!N:O,2,0)</f>
        <v>Trave de futsal fabricada em estrutura de aço carbono Ø3` com pintura automotiva - 3,00x2,00x0,70m</v>
      </c>
      <c r="E844" s="22" t="str">
        <f>VLOOKUP(C844,Orçamento!N:Q,4,0)</f>
        <v>un</v>
      </c>
      <c r="F844" s="19" cm="1">
        <f t="array" ref="F844">SUM(IF(Orçamento!$K$5:$K$5190="",IF(Orçamento!$N$5:$N$5190=$C844,Orçamento!$R$5:$R$5190)))</f>
        <v>2</v>
      </c>
      <c r="G844" s="19">
        <f t="shared" si="13"/>
        <v>2900</v>
      </c>
      <c r="H844" s="19" cm="1">
        <f t="array" ref="H844">SUM(IF(Orçamento!$K$5:$K$5190="",IF(Orçamento!$N$5:$N$5190=$C844,Orçamento!$T$5:$T$5190)))</f>
        <v>5800</v>
      </c>
      <c r="K844"/>
    </row>
    <row r="845" spans="2:13" ht="16.5" customHeight="1">
      <c r="B845" s="18">
        <f>IF(_xlfn.IFNA(MATCH($C845&amp;" - Mapa",Orçamento!$J$6:$J$5399,),0)&gt;0,MAX($B$2:B844)+1,0)</f>
        <v>0</v>
      </c>
      <c r="C845" s="18" t="s">
        <v>3007</v>
      </c>
      <c r="D845" s="18" t="str">
        <f>VLOOKUP(C845,Orçamento!N:O,2,0)</f>
        <v>Treinamento em trabalho em altura</v>
      </c>
      <c r="E845" s="22" t="str">
        <f>VLOOKUP(C845,Orçamento!N:Q,4,0)</f>
        <v>vb</v>
      </c>
      <c r="F845" s="19" cm="1">
        <f t="array" ref="F845">SUM(IF(Orçamento!$K$5:$K$5190="",IF(Orçamento!$N$5:$N$5190=$C845,Orçamento!$R$5:$R$5190)))</f>
        <v>8</v>
      </c>
      <c r="G845" s="19">
        <f t="shared" si="13"/>
        <v>500</v>
      </c>
      <c r="H845" s="19" cm="1">
        <f t="array" ref="H845">SUM(IF(Orçamento!$K$5:$K$5190="",IF(Orçamento!$N$5:$N$5190=$C845,Orçamento!$T$5:$T$5190)))</f>
        <v>4000</v>
      </c>
      <c r="K845"/>
    </row>
    <row r="846" spans="2:13" ht="16.5" customHeight="1">
      <c r="B846" s="18">
        <f>IF(_xlfn.IFNA(MATCH($C846&amp;" - Mapa",Orçamento!$J$6:$J$5399,),0)&gt;0,MAX($B$2:B845)+1,0)</f>
        <v>0</v>
      </c>
      <c r="C846" s="18" t="s">
        <v>1706</v>
      </c>
      <c r="D846" s="18" t="str">
        <f>VLOOKUP(C846,Orçamento!N:O,2,0)</f>
        <v>Trena aço  30 metros - calibrada</v>
      </c>
      <c r="E846" s="22" t="str">
        <f>VLOOKUP(C846,Orçamento!N:Q,4,0)</f>
        <v>un</v>
      </c>
      <c r="F846" s="19" cm="1">
        <f t="array" ref="F846">SUM(IF(Orçamento!$K$5:$K$5190="",IF(Orçamento!$N$5:$N$5190=$C846,Orçamento!$R$5:$R$5190)))</f>
        <v>1</v>
      </c>
      <c r="G846" s="19">
        <f t="shared" si="13"/>
        <v>150</v>
      </c>
      <c r="H846" s="19" cm="1">
        <f t="array" ref="H846">SUM(IF(Orçamento!$K$5:$K$5190="",IF(Orçamento!$N$5:$N$5190=$C846,Orçamento!$T$5:$T$5190)))</f>
        <v>150</v>
      </c>
      <c r="K846" s="585"/>
      <c r="M846" s="21"/>
    </row>
    <row r="847" spans="2:13" ht="16.5" customHeight="1">
      <c r="B847" s="18">
        <f>IF(_xlfn.IFNA(MATCH($C847&amp;" - Mapa",Orçamento!$J$6:$J$5399,),0)&gt;0,MAX($B$2:B846)+1,0)</f>
        <v>0</v>
      </c>
      <c r="C847" s="23" t="s">
        <v>2858</v>
      </c>
      <c r="D847" s="18" t="str">
        <f>VLOOKUP(C847,Orçamento!N:O,2,0)</f>
        <v>Tubo dreno corrugado de polietileno da alta densidade (PEAD) 4` - (NBR 15073)</v>
      </c>
      <c r="E847" s="22" t="str">
        <f>VLOOKUP(C847,Orçamento!N:Q,4,0)</f>
        <v>m</v>
      </c>
      <c r="F847" s="19" cm="1">
        <f t="array" ref="F847">SUM(IF(Orçamento!$K$5:$K$5190="",IF(Orçamento!$N$5:$N$5190=$C847,Orçamento!$R$5:$R$5190)))</f>
        <v>578.58299999999986</v>
      </c>
      <c r="G847" s="19">
        <f t="shared" si="13"/>
        <v>7.5000000000000027</v>
      </c>
      <c r="H847" s="19" cm="1">
        <f t="array" ref="H847">SUM(IF(Orçamento!$K$5:$K$5190="",IF(Orçamento!$N$5:$N$5190=$C847,Orçamento!$T$5:$T$5190)))</f>
        <v>4339.3725000000004</v>
      </c>
      <c r="M847" s="21"/>
    </row>
    <row r="848" spans="2:13" ht="16.5" customHeight="1">
      <c r="B848" s="18">
        <f>IF(_xlfn.IFNA(MATCH($C848&amp;" - Mapa",Orçamento!$J$6:$J$5399,),0)&gt;0,MAX($B$2:B847)+1,0)</f>
        <v>0</v>
      </c>
      <c r="C848" s="23" t="s">
        <v>1754</v>
      </c>
      <c r="D848" s="18" t="str">
        <f>VLOOKUP(C848,Orçamento!N:O,2,0)</f>
        <v xml:space="preserve">Unidade combinada com disjuntor tripolar - 2 tomadas industriais 3P + T 16A - 2 tomadas 2P + T 10A - 2 tomadas 2P + T 20A (NBR 60670) </v>
      </c>
      <c r="E848" s="22" t="str">
        <f>VLOOKUP(C848,Orçamento!N:Q,4,0)</f>
        <v>vb</v>
      </c>
      <c r="F848" s="19" cm="1">
        <f t="array" ref="F848">SUM(IF(Orçamento!$K$5:$K$5190="",IF(Orçamento!$N$5:$N$5190=$C848,Orçamento!$R$5:$R$5190)))</f>
        <v>15</v>
      </c>
      <c r="G848" s="19">
        <f t="shared" si="13"/>
        <v>1000</v>
      </c>
      <c r="H848" s="19" cm="1">
        <f t="array" ref="H848">SUM(IF(Orçamento!$K$5:$K$5190="",IF(Orçamento!$N$5:$N$5190=$C848,Orçamento!$T$5:$T$5190)))</f>
        <v>15000</v>
      </c>
      <c r="K848" s="585"/>
      <c r="M848" s="21"/>
    </row>
    <row r="849" spans="2:13" ht="16.5" customHeight="1">
      <c r="B849" s="18">
        <f>IF(_xlfn.IFNA(MATCH($C849&amp;" - Mapa",Orçamento!$J$6:$J$5399,),0)&gt;0,MAX($B$2:B848)+1,0)</f>
        <v>0</v>
      </c>
      <c r="C849" s="18" t="s">
        <v>1759</v>
      </c>
      <c r="D849" s="18" t="str">
        <f>VLOOKUP(C849,Orçamento!N:O,2,0)</f>
        <v>VAGA CET</v>
      </c>
      <c r="E849" s="22" t="str">
        <f>VLOOKUP(C849,Orçamento!N:Q,4,0)</f>
        <v>mês</v>
      </c>
      <c r="F849" s="19" cm="1">
        <f t="array" ref="F849">SUM(IF(Orçamento!$K$5:$K$5190="",IF(Orçamento!$N$5:$N$5190=$C849,Orçamento!$R$5:$R$5190)))</f>
        <v>7</v>
      </c>
      <c r="G849" s="19">
        <f t="shared" si="13"/>
        <v>2666.6666666666665</v>
      </c>
      <c r="H849" s="19" cm="1">
        <f t="array" ref="H849">SUM(IF(Orçamento!$K$5:$K$5190="",IF(Orçamento!$N$5:$N$5190=$C849,Orçamento!$T$5:$T$5190)))</f>
        <v>18666.666666666664</v>
      </c>
      <c r="K849"/>
    </row>
    <row r="850" spans="2:13" ht="16.5" customHeight="1">
      <c r="B850" s="18">
        <f>IF(_xlfn.IFNA(MATCH($C850&amp;" - Mapa",Orçamento!$J$6:$J$5399,),0)&gt;0,MAX($B$2:B849)+1,0)</f>
        <v>0</v>
      </c>
      <c r="C850" s="18" t="s">
        <v>234</v>
      </c>
      <c r="D850" s="18" t="str">
        <f>VLOOKUP(C850,Orçamento!N:O,2,0)</f>
        <v>Vale Alimentação (Mão de obra Direta)</v>
      </c>
      <c r="E850" s="22" t="str">
        <f>VLOOKUP(C850,Orçamento!N:Q,4,0)</f>
        <v>VB</v>
      </c>
      <c r="F850" s="19" cm="1">
        <f t="array" ref="F850">SUM(IF(Orçamento!$K$5:$K$5190="",IF(Orçamento!$N$5:$N$5190=$C850,Orçamento!$R$5:$R$5190)))</f>
        <v>3424.6100999999999</v>
      </c>
      <c r="G850" s="19">
        <f t="shared" si="13"/>
        <v>1.7800000000000002</v>
      </c>
      <c r="H850" s="19" cm="1">
        <f t="array" ref="H850">SUM(IF(Orçamento!$K$5:$K$5190="",IF(Orçamento!$N$5:$N$5190=$C850,Orçamento!$T$5:$T$5190)))</f>
        <v>6095.8059780000003</v>
      </c>
      <c r="K850"/>
    </row>
    <row r="851" spans="2:13" ht="16.5" customHeight="1">
      <c r="B851" s="18">
        <f>IF(_xlfn.IFNA(MATCH($C851&amp;" - Mapa",Orçamento!$J$6:$J$5399,),0)&gt;0,MAX($B$2:B850)+1,0)</f>
        <v>0</v>
      </c>
      <c r="C851" s="18" t="s">
        <v>3039</v>
      </c>
      <c r="D851" s="18" t="str">
        <f>VLOOKUP(C851,Orçamento!N:O,2,0)</f>
        <v>Vale alimentação (Obra)</v>
      </c>
      <c r="E851" s="22" t="str">
        <f>VLOOKUP(C851,Orçamento!N:Q,4,0)</f>
        <v xml:space="preserve">un </v>
      </c>
      <c r="F851" s="19" cm="1">
        <f t="array" ref="F851">SUM(IF(Orçamento!$K$5:$K$5190="",IF(Orçamento!$N$5:$N$5190=$C851,Orçamento!$R$5:$R$5190)))</f>
        <v>155.4</v>
      </c>
      <c r="G851" s="19">
        <f t="shared" si="13"/>
        <v>443.05019305019306</v>
      </c>
      <c r="H851" s="19" cm="1">
        <f t="array" ref="H851">SUM(IF(Orçamento!$K$5:$K$5190="",IF(Orçamento!$N$5:$N$5190=$C851,Orçamento!$T$5:$T$5190)))</f>
        <v>68850</v>
      </c>
      <c r="K851"/>
    </row>
    <row r="852" spans="2:13" ht="16.5" customHeight="1">
      <c r="B852" s="18">
        <f>IF(_xlfn.IFNA(MATCH($C852&amp;" - Mapa",Orçamento!$J$6:$J$5399,),0)&gt;0,MAX($B$2:B851)+1,0)</f>
        <v>0</v>
      </c>
      <c r="C852" s="18" t="s">
        <v>3032</v>
      </c>
      <c r="D852" s="18" t="str">
        <f>VLOOKUP(C852,Orçamento!N:O,2,0)</f>
        <v>Vale refeição (ADM)</v>
      </c>
      <c r="E852" s="22" t="str">
        <f>VLOOKUP(C852,Orçamento!N:Q,4,0)</f>
        <v>vb</v>
      </c>
      <c r="F852" s="19" cm="1">
        <f t="array" ref="F852">SUM(IF(Orçamento!$K$5:$K$5190="",IF(Orçamento!$N$5:$N$5190=$C852,Orçamento!$R$5:$R$5190)))</f>
        <v>177</v>
      </c>
      <c r="G852" s="19">
        <f t="shared" si="13"/>
        <v>730</v>
      </c>
      <c r="H852" s="19" cm="1">
        <f t="array" ref="H852">SUM(IF(Orçamento!$K$5:$K$5190="",IF(Orçamento!$N$5:$N$5190=$C852,Orçamento!$T$5:$T$5190)))</f>
        <v>129210</v>
      </c>
      <c r="K852"/>
    </row>
    <row r="853" spans="2:13" ht="16.5" customHeight="1">
      <c r="B853" s="18">
        <f>IF(_xlfn.IFNA(MATCH($C853&amp;" - Mapa",Orçamento!$J$6:$J$5399,),0)&gt;0,MAX($B$2:B852)+1,0)</f>
        <v>0</v>
      </c>
      <c r="C853" s="18" t="s">
        <v>3033</v>
      </c>
      <c r="D853" s="18" t="str">
        <f>VLOOKUP(C853,Orçamento!N:O,2,0)</f>
        <v>Vale refeição (Obra)</v>
      </c>
      <c r="E853" s="22" t="str">
        <f>VLOOKUP(C853,Orçamento!N:Q,4,0)</f>
        <v>vb</v>
      </c>
      <c r="F853" s="19" cm="1">
        <f t="array" ref="F853">SUM(IF(Orçamento!$K$5:$K$5190="",IF(Orçamento!$N$5:$N$5190=$C853,Orçamento!$R$5:$R$5190)))</f>
        <v>0</v>
      </c>
      <c r="G853" s="19">
        <f t="shared" si="13"/>
        <v>0</v>
      </c>
      <c r="H853" s="19" cm="1">
        <f t="array" ref="H853">SUM(IF(Orçamento!$K$5:$K$5190="",IF(Orçamento!$N$5:$N$5190=$C853,Orçamento!$T$5:$T$5190)))</f>
        <v>0</v>
      </c>
      <c r="K853"/>
    </row>
    <row r="854" spans="2:13" ht="16.5" customHeight="1">
      <c r="B854" s="18">
        <f>IF(_xlfn.IFNA(MATCH($C854&amp;" - Mapa",Orçamento!$J$6:$J$5399,),0)&gt;0,MAX($B$2:B853)+1,0)</f>
        <v>0</v>
      </c>
      <c r="C854" s="18" t="s">
        <v>3040</v>
      </c>
      <c r="D854" s="18" t="str">
        <f>VLOOKUP(C854,Orçamento!N:O,2,0)</f>
        <v>Vale transporte (M.O.D.)</v>
      </c>
      <c r="E854" s="22" t="str">
        <f>VLOOKUP(C854,Orçamento!N:Q,4,0)</f>
        <v xml:space="preserve">un </v>
      </c>
      <c r="F854" s="19" cm="1">
        <f t="array" ref="F854">SUM(IF(Orçamento!$K$5:$K$5190="",IF(Orçamento!$N$5:$N$5190=$C854,Orçamento!$R$5:$R$5190)))</f>
        <v>155.4</v>
      </c>
      <c r="G854" s="19">
        <f t="shared" si="13"/>
        <v>393.82239382239379</v>
      </c>
      <c r="H854" s="19" cm="1">
        <f t="array" ref="H854">SUM(IF(Orçamento!$K$5:$K$5190="",IF(Orçamento!$N$5:$N$5190=$C854,Orçamento!$T$5:$T$5190)))</f>
        <v>61200</v>
      </c>
      <c r="K854"/>
    </row>
    <row r="855" spans="2:13" ht="16.5" customHeight="1">
      <c r="B855" s="18">
        <f>IF(_xlfn.IFNA(MATCH($C855&amp;" - Mapa",Orçamento!$J$6:$J$5399,),0)&gt;0,MAX($B$2:B854)+1,0)</f>
        <v>0</v>
      </c>
      <c r="C855" s="18" t="s">
        <v>1882</v>
      </c>
      <c r="D855" s="18" t="str">
        <f>VLOOKUP(C855,Orçamento!N:O,2,0)</f>
        <v>Vale transporte (M.O.I.)</v>
      </c>
      <c r="E855" s="22" t="str">
        <f>VLOOKUP(C855,Orçamento!N:Q,4,0)</f>
        <v>vb</v>
      </c>
      <c r="F855" s="19" cm="1">
        <f t="array" ref="F855">SUM(IF(Orçamento!$K$5:$K$5190="",IF(Orçamento!$N$5:$N$5190=$C855,Orçamento!$R$5:$R$5190)))</f>
        <v>177</v>
      </c>
      <c r="G855" s="19">
        <f t="shared" si="13"/>
        <v>400</v>
      </c>
      <c r="H855" s="19" cm="1">
        <f t="array" ref="H855">SUM(IF(Orçamento!$K$5:$K$5190="",IF(Orçamento!$N$5:$N$5190=$C855,Orçamento!$T$5:$T$5190)))</f>
        <v>70800</v>
      </c>
      <c r="K855" s="177"/>
    </row>
    <row r="856" spans="2:13" ht="16.5" customHeight="1">
      <c r="B856" s="18">
        <f>IF(_xlfn.IFNA(MATCH($C856&amp;" - Mapa",Orçamento!$J$6:$J$5399,),0)&gt;0,MAX($B$2:B855)+1,0)</f>
        <v>0</v>
      </c>
      <c r="C856" s="23" t="s">
        <v>232</v>
      </c>
      <c r="D856" s="18" t="str">
        <f>VLOOKUP(C856,Orçamento!N:O,2,0)</f>
        <v>Vale Transporte (Mão de obra direta)</v>
      </c>
      <c r="E856" s="22" t="str">
        <f>VLOOKUP(C856,Orçamento!N:Q,4,0)</f>
        <v>VB</v>
      </c>
      <c r="F856" s="19" cm="1">
        <f t="array" ref="F856">SUM(IF(Orçamento!$K$5:$K$5190="",IF(Orçamento!$N$5:$N$5190=$C856,Orçamento!$R$5:$R$5190)))</f>
        <v>3424.6100999999999</v>
      </c>
      <c r="G856" s="19">
        <f t="shared" si="13"/>
        <v>0.97000000000000008</v>
      </c>
      <c r="H856" s="19" cm="1">
        <f t="array" ref="H856">SUM(IF(Orçamento!$K$5:$K$5190="",IF(Orçamento!$N$5:$N$5190=$C856,Orçamento!$T$5:$T$5190)))</f>
        <v>3321.8717970000002</v>
      </c>
      <c r="K856" s="585"/>
    </row>
    <row r="857" spans="2:13" ht="16.5" customHeight="1">
      <c r="B857" s="18">
        <f>IF(_xlfn.IFNA(MATCH($C857&amp;" - Mapa",Orçamento!$J$6:$J$5399,),0)&gt;0,MAX($B$2:B856)+1,0)</f>
        <v>0</v>
      </c>
      <c r="C857" s="18" t="s">
        <v>2823</v>
      </c>
      <c r="D857" s="18" t="str">
        <f>VLOOKUP(C857,Orçamento!N:O,2,0)</f>
        <v>Vale transporte e alimentação para mão de obra direta</v>
      </c>
      <c r="E857" s="22" t="str">
        <f>VLOOKUP(C857,Orçamento!N:Q,4,0)</f>
        <v>vb</v>
      </c>
      <c r="F857" s="19" cm="1">
        <f t="array" ref="F857">SUM(IF(Orçamento!$K$5:$K$5190="",IF(Orçamento!$N$5:$N$5190=$C857,Orçamento!$R$5:$R$5190)))</f>
        <v>1941.9811419999999</v>
      </c>
      <c r="G857" s="19">
        <f t="shared" si="13"/>
        <v>3.8635999999999999</v>
      </c>
      <c r="H857" s="19" cm="1">
        <f t="array" ref="H857">SUM(IF(Orçamento!$K$5:$K$5190="",IF(Orçamento!$N$5:$N$5190=$C857,Orçamento!$T$5:$T$5190)))</f>
        <v>7503.0383402311991</v>
      </c>
      <c r="K857" s="585"/>
    </row>
    <row r="858" spans="2:13" ht="16.5" customHeight="1">
      <c r="B858" s="18">
        <f>IF(_xlfn.IFNA(MATCH($C858&amp;" - Mapa",Orçamento!$J$6:$J$5399,),0)&gt;0,MAX($B$2:B857)+1,0)</f>
        <v>0</v>
      </c>
      <c r="C858" s="18" t="s">
        <v>1144</v>
      </c>
      <c r="D858" s="18" t="str">
        <f>VLOOKUP(C858,Orçamento!N:O,2,0)</f>
        <v>Válvula de escoamento em PVC tipo `americana` cromada para pia - Ø3.1/2`</v>
      </c>
      <c r="E858" s="22" t="str">
        <f>VLOOKUP(C858,Orçamento!N:Q,4,0)</f>
        <v>un</v>
      </c>
      <c r="F858" s="19" cm="1">
        <f t="array" ref="F858">SUM(IF(Orçamento!$K$5:$K$5190="",IF(Orçamento!$N$5:$N$5190=$C858,Orçamento!$R$5:$R$5190)))</f>
        <v>742</v>
      </c>
      <c r="G858" s="19">
        <f t="shared" si="13"/>
        <v>15</v>
      </c>
      <c r="H858" s="19" cm="1">
        <f t="array" ref="H858">SUM(IF(Orçamento!$K$5:$K$5190="",IF(Orçamento!$N$5:$N$5190=$C858,Orçamento!$T$5:$T$5190)))</f>
        <v>11130</v>
      </c>
      <c r="K858"/>
    </row>
    <row r="859" spans="2:13" ht="16.5" customHeight="1">
      <c r="B859" s="18">
        <f>IF(_xlfn.IFNA(MATCH($C859&amp;" - Mapa",Orçamento!$J$6:$J$5399,),0)&gt;0,MAX($B$2:B858)+1,0)</f>
        <v>0</v>
      </c>
      <c r="C859" s="18" t="s">
        <v>2909</v>
      </c>
      <c r="D859" s="18" t="str">
        <f>VLOOKUP(C859,Orçamento!N:O,2,0)</f>
        <v>Válvula de metal para lavatório ou tanque sem cunho e sem ladrão - Ø1`</v>
      </c>
      <c r="E859" s="22" t="str">
        <f>VLOOKUP(C859,Orçamento!N:Q,4,0)</f>
        <v>un</v>
      </c>
      <c r="F859" s="19" cm="1">
        <f t="array" ref="F859">SUM(IF(Orçamento!$K$5:$K$5190="",IF(Orçamento!$N$5:$N$5190=$C859,Orçamento!$R$5:$R$5190)))</f>
        <v>2</v>
      </c>
      <c r="G859" s="19">
        <f t="shared" si="13"/>
        <v>5.5</v>
      </c>
      <c r="H859" s="19" cm="1">
        <f t="array" ref="H859">SUM(IF(Orçamento!$K$5:$K$5190="",IF(Orçamento!$N$5:$N$5190=$C859,Orçamento!$T$5:$T$5190)))</f>
        <v>11</v>
      </c>
      <c r="K859"/>
    </row>
    <row r="860" spans="2:13" ht="16.5" customHeight="1">
      <c r="B860" s="18">
        <f>IF(_xlfn.IFNA(MATCH($C860&amp;" - Mapa",Orçamento!$J$6:$J$5399,),0)&gt;0,MAX($B$2:B859)+1,0)</f>
        <v>0</v>
      </c>
      <c r="C860" s="18" t="s">
        <v>1239</v>
      </c>
      <c r="D860" s="18" t="str">
        <f>VLOOKUP(C860,Orçamento!N:O,2,0)</f>
        <v>Válvula de plástico para lavatório ou tanque sem cunho e sem ladrão - Ø1`</v>
      </c>
      <c r="E860" s="22" t="str">
        <f>VLOOKUP(C860,Orçamento!N:Q,4,0)</f>
        <v>un</v>
      </c>
      <c r="F860" s="19" cm="1">
        <f t="array" ref="F860">SUM(IF(Orçamento!$K$5:$K$5190="",IF(Orçamento!$N$5:$N$5190=$C860,Orçamento!$R$5:$R$5190)))</f>
        <v>380</v>
      </c>
      <c r="G860" s="19">
        <f t="shared" si="13"/>
        <v>6.7999999999999989</v>
      </c>
      <c r="H860" s="19" cm="1">
        <f t="array" ref="H860">SUM(IF(Orçamento!$K$5:$K$5190="",IF(Orçamento!$N$5:$N$5190=$C860,Orçamento!$T$5:$T$5190)))</f>
        <v>2583.9999999999995</v>
      </c>
      <c r="K860"/>
    </row>
    <row r="861" spans="2:13" ht="16.5" customHeight="1">
      <c r="B861" s="18">
        <f>IF(_xlfn.IFNA(MATCH($C861&amp;" - Mapa",Orçamento!$J$6:$J$5399,),0)&gt;0,MAX($B$2:B860)+1,0)</f>
        <v>0</v>
      </c>
      <c r="C861" s="18" t="s">
        <v>2836</v>
      </c>
      <c r="D861" s="18" t="str">
        <f>VLOOKUP(C861,Orçamento!N:O,2,0)</f>
        <v>Verba para luminárias decorativas - áreas comuns</v>
      </c>
      <c r="E861" s="22" t="str">
        <f>VLOOKUP(C861,Orçamento!N:Q,4,0)</f>
        <v>VB</v>
      </c>
      <c r="F861" s="19" cm="1">
        <f t="array" ref="F861">SUM(IF(Orçamento!$K$5:$K$5190="",IF(Orçamento!$N$5:$N$5190=$C861,Orçamento!$R$5:$R$5190)))</f>
        <v>1</v>
      </c>
      <c r="G861" s="19">
        <f t="shared" si="13"/>
        <v>16980</v>
      </c>
      <c r="H861" s="19" cm="1">
        <f t="array" ref="H861">SUM(IF(Orçamento!$K$5:$K$5190="",IF(Orçamento!$N$5:$N$5190=$C861,Orçamento!$T$5:$T$5190)))</f>
        <v>16980</v>
      </c>
      <c r="K861"/>
    </row>
    <row r="862" spans="2:13" ht="16.5" customHeight="1">
      <c r="B862" s="18">
        <f>IF(_xlfn.IFNA(MATCH($C862&amp;" - Mapa",Orçamento!$J$6:$J$5399,),0)&gt;0,MAX($B$2:B861)+1,0)</f>
        <v>0</v>
      </c>
      <c r="C862" s="23" t="s">
        <v>1269</v>
      </c>
      <c r="D862" s="18" t="str">
        <f>VLOOKUP(C862,Orçamento!N:O,2,0)</f>
        <v>Vidro cristal liso 4mm - (NBR 11706)</v>
      </c>
      <c r="E862" s="22" t="str">
        <f>VLOOKUP(C862,Orçamento!N:Q,4,0)</f>
        <v>m²</v>
      </c>
      <c r="F862" s="19" cm="1">
        <f t="array" ref="F862">SUM(IF(Orçamento!$K$5:$K$5190="",IF(Orçamento!$N$5:$N$5190=$C862,Orçamento!$R$5:$R$5190)))</f>
        <v>20</v>
      </c>
      <c r="G862" s="19">
        <f t="shared" si="13"/>
        <v>150</v>
      </c>
      <c r="H862" s="19" cm="1">
        <f t="array" ref="H862">SUM(IF(Orçamento!$K$5:$K$5190="",IF(Orçamento!$N$5:$N$5190=$C862,Orçamento!$T$5:$T$5190)))</f>
        <v>3000</v>
      </c>
      <c r="K862" s="585"/>
      <c r="M862" s="21"/>
    </row>
    <row r="863" spans="2:13" ht="16.5" customHeight="1">
      <c r="B863" s="18">
        <f>IF(_xlfn.IFNA(MATCH($C863&amp;" - Mapa",Orçamento!$J$6:$J$5399,),0)&gt;0,MAX($B$2:B862)+1,0)</f>
        <v>0</v>
      </c>
      <c r="C863" s="18" t="s">
        <v>1273</v>
      </c>
      <c r="D863" s="18" t="str">
        <f>VLOOKUP(C863,Orçamento!N:O,2,0)</f>
        <v>Vidro Fantasia incolor mini boreal colocado - (NBR 11706)</v>
      </c>
      <c r="E863" s="22" t="str">
        <f>VLOOKUP(C863,Orçamento!N:Q,4,0)</f>
        <v>m²</v>
      </c>
      <c r="F863" s="19" cm="1">
        <f t="array" ref="F863">SUM(IF(Orçamento!$K$5:$K$5190="",IF(Orçamento!$N$5:$N$5190=$C863,Orçamento!$R$5:$R$5190)))</f>
        <v>5</v>
      </c>
      <c r="G863" s="19">
        <f t="shared" si="13"/>
        <v>150</v>
      </c>
      <c r="H863" s="19" cm="1">
        <f t="array" ref="H863">SUM(IF(Orçamento!$K$5:$K$5190="",IF(Orçamento!$N$5:$N$5190=$C863,Orçamento!$T$5:$T$5190)))</f>
        <v>750</v>
      </c>
      <c r="K863"/>
    </row>
    <row r="864" spans="2:13" ht="16.5" customHeight="1">
      <c r="B864" s="18">
        <f>IF(_xlfn.IFNA(MATCH($C864&amp;" - Mapa",Orçamento!$J$6:$J$5399,),0)&gt;0,MAX($B$2:B863)+1,0)</f>
        <v>0</v>
      </c>
      <c r="C864" s="18" t="s">
        <v>1275</v>
      </c>
      <c r="D864" s="18" t="str">
        <f>VLOOKUP(C864,Orçamento!N:O,2,0)</f>
        <v>Vidro incolor temperado - (NBR 11706)</v>
      </c>
      <c r="E864" s="22" t="str">
        <f>VLOOKUP(C864,Orçamento!N:Q,4,0)</f>
        <v>m²</v>
      </c>
      <c r="F864" s="19" cm="1">
        <f t="array" ref="F864">SUM(IF(Orçamento!$K$5:$K$5190="",IF(Orçamento!$N$5:$N$5190=$C864,Orçamento!$R$5:$R$5190)))</f>
        <v>10</v>
      </c>
      <c r="G864" s="19">
        <f t="shared" si="13"/>
        <v>280</v>
      </c>
      <c r="H864" s="19" cm="1">
        <f t="array" ref="H864">SUM(IF(Orçamento!$K$5:$K$5190="",IF(Orçamento!$N$5:$N$5190=$C864,Orçamento!$T$5:$T$5190)))</f>
        <v>2800</v>
      </c>
      <c r="K864"/>
    </row>
    <row r="865" spans="2:11" ht="16.5" customHeight="1">
      <c r="B865" s="18">
        <f>IF(_xlfn.IFNA(MATCH($C865&amp;" - Mapa",Orçamento!$J$6:$J$5399,),0)&gt;0,MAX($B$2:B864)+1,0)</f>
        <v>0</v>
      </c>
      <c r="C865" s="18" t="s">
        <v>1277</v>
      </c>
      <c r="D865" s="18" t="str">
        <f>VLOOKUP(C865,Orçamento!N:O,2,0)</f>
        <v>Vidro laminado incolor liso 6mm - (NBR 11706)</v>
      </c>
      <c r="E865" s="22" t="str">
        <f>VLOOKUP(C865,Orçamento!N:Q,4,0)</f>
        <v>m²</v>
      </c>
      <c r="F865" s="19" cm="1">
        <f t="array" ref="F865">SUM(IF(Orçamento!$K$5:$K$5190="",IF(Orçamento!$N$5:$N$5190=$C865,Orçamento!$R$5:$R$5190)))</f>
        <v>10</v>
      </c>
      <c r="G865" s="19">
        <f t="shared" si="13"/>
        <v>330</v>
      </c>
      <c r="H865" s="19" cm="1">
        <f t="array" ref="H865">SUM(IF(Orçamento!$K$5:$K$5190="",IF(Orçamento!$N$5:$N$5190=$C865,Orçamento!$T$5:$T$5190)))</f>
        <v>3300</v>
      </c>
      <c r="K865"/>
    </row>
    <row r="866" spans="2:11" ht="16.5" customHeight="1">
      <c r="B866" s="18">
        <f>IF(_xlfn.IFNA(MATCH($C866&amp;" - Mapa",Orçamento!$J$6:$J$5399,),0)&gt;0,MAX($B$2:B865)+1,0)</f>
        <v>0</v>
      </c>
      <c r="D866" s="18" t="e">
        <f>VLOOKUP(C866,Orçamento!N:O,2,0)</f>
        <v>#N/A</v>
      </c>
      <c r="E866" s="22" t="e">
        <f>VLOOKUP(C866,Orçamento!N:Q,4,0)</f>
        <v>#N/A</v>
      </c>
      <c r="F866" s="19" cm="1">
        <f t="array" ref="F866">SUM(IF(Orçamento!$K$5:$K$5190="",IF(Orçamento!$N$5:$N$5190=$C866,Orçamento!$R$5:$R$5190)))</f>
        <v>0</v>
      </c>
      <c r="G866" s="19">
        <f t="shared" si="13"/>
        <v>0</v>
      </c>
      <c r="H866" s="19" cm="1">
        <f t="array" ref="H866">SUM(IF(Orçamento!$K$5:$K$5190="",IF(Orçamento!$N$5:$N$5190=$C866,Orçamento!$T$5:$T$5190)))</f>
        <v>0</v>
      </c>
      <c r="K866"/>
    </row>
    <row r="867" spans="2:11" customFormat="1" ht="16.5" customHeight="1"/>
    <row r="868" spans="2:11" customFormat="1" ht="16.5" customHeight="1"/>
    <row r="869" spans="2:11" customFormat="1" ht="16.5" customHeight="1"/>
    <row r="870" spans="2:11" customFormat="1" ht="16.5" customHeight="1"/>
    <row r="871" spans="2:11" customFormat="1" ht="16.5" customHeight="1"/>
    <row r="872" spans="2:11" customFormat="1" ht="16.5" customHeight="1"/>
    <row r="873" spans="2:11" customFormat="1" ht="16.5" customHeight="1"/>
    <row r="874" spans="2:11" customFormat="1" ht="16.5" customHeight="1"/>
    <row r="875" spans="2:11" customFormat="1" ht="16.5" customHeight="1"/>
    <row r="876" spans="2:11" customFormat="1" ht="16.5" customHeight="1"/>
    <row r="877" spans="2:11" customFormat="1" ht="16.5" customHeight="1"/>
    <row r="878" spans="2:11" customFormat="1" ht="16.5" customHeight="1"/>
    <row r="879" spans="2:11" customFormat="1" ht="16.5" customHeight="1"/>
    <row r="880" spans="2:11" customFormat="1" ht="16.5" customHeight="1"/>
    <row r="881" customFormat="1" ht="16.5" customHeight="1"/>
    <row r="882" customFormat="1" ht="16.5" customHeight="1"/>
    <row r="883" customFormat="1" ht="16.5" customHeight="1"/>
    <row r="884" customFormat="1" ht="16.5" customHeight="1"/>
    <row r="885" customFormat="1" ht="16.5" customHeight="1"/>
    <row r="886" customFormat="1" ht="16.5" customHeight="1"/>
    <row r="887" customFormat="1" ht="16.5" customHeight="1"/>
    <row r="888" customFormat="1" ht="16.5" customHeight="1"/>
    <row r="889" customFormat="1" ht="16.5" customHeight="1"/>
    <row r="890" customFormat="1" ht="16.5" customHeight="1"/>
    <row r="891" customFormat="1" ht="16.5" customHeight="1"/>
    <row r="892" customFormat="1" ht="16.5" customHeight="1"/>
    <row r="893" customFormat="1" ht="16.5" customHeight="1"/>
    <row r="894" customFormat="1" ht="16.5" customHeight="1"/>
    <row r="895" customFormat="1" ht="16.5" customHeight="1"/>
    <row r="896" customFormat="1" ht="16.5" customHeight="1"/>
    <row r="897" customFormat="1" ht="16.5" customHeight="1"/>
    <row r="898" customFormat="1" ht="16.5" customHeight="1"/>
    <row r="899" customFormat="1" ht="16.5" customHeight="1"/>
    <row r="900" customFormat="1" ht="16.5" customHeight="1"/>
    <row r="901" customFormat="1" ht="16.5" customHeight="1"/>
    <row r="902" customFormat="1" ht="16.5" customHeight="1"/>
    <row r="903" customFormat="1" ht="16.5" customHeight="1"/>
    <row r="904" customFormat="1" ht="16.5" customHeight="1"/>
    <row r="905" customFormat="1" ht="16.5" customHeight="1"/>
    <row r="906" customFormat="1" ht="16.5" customHeight="1"/>
    <row r="907" customFormat="1" ht="16.5" customHeight="1"/>
    <row r="908" customFormat="1" ht="16.5" customHeight="1"/>
    <row r="909" customFormat="1" ht="16.5" customHeight="1"/>
    <row r="910" customFormat="1" ht="16.5" customHeight="1"/>
    <row r="911" customFormat="1" ht="16.5" customHeight="1"/>
    <row r="912" customFormat="1" ht="16.5" customHeight="1"/>
    <row r="913" spans="5:11" customFormat="1" ht="16.5" customHeight="1"/>
    <row r="914" spans="5:11" customFormat="1" ht="16.5" customHeight="1"/>
    <row r="915" spans="5:11" customFormat="1" ht="16.5" customHeight="1"/>
    <row r="916" spans="5:11" customFormat="1" ht="16.5" customHeight="1"/>
    <row r="917" spans="5:11" customFormat="1" ht="16.5" customHeight="1"/>
    <row r="918" spans="5:11" customFormat="1" ht="16.5" customHeight="1"/>
    <row r="919" spans="5:11" customFormat="1" ht="16.5" customHeight="1"/>
    <row r="920" spans="5:11" customFormat="1" ht="16.5" customHeight="1"/>
    <row r="921" spans="5:11" ht="16.5" customHeight="1">
      <c r="E921" s="22"/>
      <c r="K921"/>
    </row>
    <row r="922" spans="5:11" ht="16.5" customHeight="1">
      <c r="K922"/>
    </row>
    <row r="923" spans="5:11" ht="16.5" customHeight="1">
      <c r="K923"/>
    </row>
    <row r="924" spans="5:11" ht="16.5" customHeight="1">
      <c r="K924"/>
    </row>
    <row r="925" spans="5:11" ht="16.5" customHeight="1">
      <c r="K925"/>
    </row>
    <row r="926" spans="5:11" ht="16.5" customHeight="1">
      <c r="K926"/>
    </row>
    <row r="927" spans="5:11" ht="16.5" customHeight="1">
      <c r="K927"/>
    </row>
    <row r="928" spans="5:11" ht="16.5" customHeight="1">
      <c r="K928"/>
    </row>
    <row r="929" spans="11:11" ht="16.5" customHeight="1">
      <c r="K929"/>
    </row>
    <row r="930" spans="11:11" ht="16.5" customHeight="1">
      <c r="K930"/>
    </row>
    <row r="931" spans="11:11" ht="16.5" customHeight="1">
      <c r="K931"/>
    </row>
    <row r="932" spans="11:11" ht="16.5" customHeight="1">
      <c r="K932"/>
    </row>
    <row r="933" spans="11:11" ht="16.5" customHeight="1">
      <c r="K933"/>
    </row>
    <row r="934" spans="11:11" ht="16.5" customHeight="1">
      <c r="K934"/>
    </row>
    <row r="935" spans="11:11" ht="16.5" customHeight="1">
      <c r="K935"/>
    </row>
    <row r="936" spans="11:11" ht="16.5" customHeight="1">
      <c r="K936"/>
    </row>
    <row r="937" spans="11:11" ht="16.5" customHeight="1">
      <c r="K937"/>
    </row>
    <row r="938" spans="11:11" ht="16.5" customHeight="1">
      <c r="K938"/>
    </row>
    <row r="939" spans="11:11" ht="16.5" customHeight="1">
      <c r="K939"/>
    </row>
    <row r="940" spans="11:11" ht="16.5" customHeight="1">
      <c r="K940"/>
    </row>
    <row r="941" spans="11:11" ht="16.5" customHeight="1">
      <c r="K941"/>
    </row>
    <row r="942" spans="11:11" ht="16.5" customHeight="1">
      <c r="K942"/>
    </row>
    <row r="943" spans="11:11" ht="16.5" customHeight="1">
      <c r="K943"/>
    </row>
    <row r="944" spans="11:11" ht="16.5" customHeight="1">
      <c r="K944"/>
    </row>
    <row r="945" spans="11:11" ht="16.5" customHeight="1">
      <c r="K945"/>
    </row>
    <row r="946" spans="11:11" ht="16.5" customHeight="1">
      <c r="K946"/>
    </row>
    <row r="947" spans="11:11" ht="16.5" customHeight="1">
      <c r="K947"/>
    </row>
    <row r="948" spans="11:11" ht="16.5" customHeight="1">
      <c r="K948"/>
    </row>
    <row r="949" spans="11:11" ht="16.5" customHeight="1">
      <c r="K949"/>
    </row>
    <row r="950" spans="11:11" ht="16.5" customHeight="1">
      <c r="K950"/>
    </row>
    <row r="951" spans="11:11" ht="16.5" customHeight="1">
      <c r="K951"/>
    </row>
    <row r="952" spans="11:11" ht="16.5" customHeight="1">
      <c r="K952"/>
    </row>
    <row r="953" spans="11:11" ht="16.5" customHeight="1">
      <c r="K953"/>
    </row>
    <row r="954" spans="11:11" ht="16.5" customHeight="1">
      <c r="K954"/>
    </row>
    <row r="955" spans="11:11" ht="16.5" customHeight="1">
      <c r="K955"/>
    </row>
    <row r="956" spans="11:11" ht="16.5" customHeight="1">
      <c r="K956"/>
    </row>
    <row r="957" spans="11:11" ht="16.5" customHeight="1">
      <c r="K957"/>
    </row>
    <row r="958" spans="11:11" ht="16.5" customHeight="1">
      <c r="K958"/>
    </row>
    <row r="959" spans="11:11" ht="16.5" customHeight="1">
      <c r="K959"/>
    </row>
    <row r="960" spans="11:11" ht="16.5" customHeight="1">
      <c r="K960"/>
    </row>
    <row r="961" spans="11:11" ht="16.5" customHeight="1">
      <c r="K961"/>
    </row>
    <row r="962" spans="11:11" ht="16.5" customHeight="1">
      <c r="K962"/>
    </row>
    <row r="963" spans="11:11" ht="16.5" customHeight="1">
      <c r="K963"/>
    </row>
    <row r="964" spans="11:11" ht="16.5" customHeight="1">
      <c r="K964"/>
    </row>
    <row r="965" spans="11:11" ht="16.5" customHeight="1">
      <c r="K965"/>
    </row>
    <row r="966" spans="11:11" ht="16.5" customHeight="1">
      <c r="K966"/>
    </row>
    <row r="967" spans="11:11" ht="16.5" customHeight="1">
      <c r="K967"/>
    </row>
    <row r="968" spans="11:11" ht="16.5" customHeight="1">
      <c r="K968"/>
    </row>
    <row r="969" spans="11:11" ht="16.5" customHeight="1">
      <c r="K969"/>
    </row>
    <row r="970" spans="11:11" ht="16.5" customHeight="1">
      <c r="K970"/>
    </row>
    <row r="971" spans="11:11" ht="16.5" customHeight="1">
      <c r="K971"/>
    </row>
    <row r="972" spans="11:11" ht="16.5" customHeight="1">
      <c r="K972"/>
    </row>
    <row r="973" spans="11:11" ht="16.5" customHeight="1">
      <c r="K973"/>
    </row>
    <row r="974" spans="11:11" ht="16.5" customHeight="1">
      <c r="K974"/>
    </row>
    <row r="975" spans="11:11" ht="16.5" customHeight="1">
      <c r="K975"/>
    </row>
    <row r="976" spans="11:11" ht="16.5" customHeight="1">
      <c r="K976"/>
    </row>
    <row r="977" spans="11:11" ht="16.5" customHeight="1">
      <c r="K977"/>
    </row>
    <row r="978" spans="11:11" ht="16.5" customHeight="1">
      <c r="K978"/>
    </row>
    <row r="979" spans="11:11" ht="16.5" customHeight="1">
      <c r="K979"/>
    </row>
    <row r="980" spans="11:11" ht="16.5" customHeight="1">
      <c r="K980"/>
    </row>
    <row r="981" spans="11:11" ht="16.5" customHeight="1">
      <c r="K981"/>
    </row>
    <row r="982" spans="11:11" ht="16.5" customHeight="1">
      <c r="K982"/>
    </row>
    <row r="983" spans="11:11" ht="16.5" customHeight="1">
      <c r="K983"/>
    </row>
    <row r="984" spans="11:11" ht="16.5" customHeight="1">
      <c r="K984"/>
    </row>
    <row r="985" spans="11:11" ht="16.5" customHeight="1">
      <c r="K985"/>
    </row>
    <row r="986" spans="11:11" ht="16.5" customHeight="1">
      <c r="K986"/>
    </row>
    <row r="987" spans="11:11" ht="16.5" customHeight="1">
      <c r="K987"/>
    </row>
    <row r="988" spans="11:11" ht="16.5" customHeight="1">
      <c r="K988"/>
    </row>
    <row r="989" spans="11:11" ht="16.5" customHeight="1">
      <c r="K989"/>
    </row>
    <row r="990" spans="11:11" ht="16.5" customHeight="1">
      <c r="K990"/>
    </row>
    <row r="991" spans="11:11" ht="16.5" customHeight="1">
      <c r="K991"/>
    </row>
    <row r="992" spans="11:11" ht="16.5" customHeight="1">
      <c r="K992"/>
    </row>
    <row r="993" spans="11:11" ht="16.5" customHeight="1">
      <c r="K993"/>
    </row>
    <row r="994" spans="11:11" ht="16.5" customHeight="1">
      <c r="K994"/>
    </row>
    <row r="995" spans="11:11" ht="16.5" customHeight="1">
      <c r="K995"/>
    </row>
    <row r="996" spans="11:11" ht="16.5" customHeight="1">
      <c r="K996"/>
    </row>
    <row r="997" spans="11:11" ht="16.5" customHeight="1">
      <c r="K997"/>
    </row>
    <row r="998" spans="11:11" ht="16.5" customHeight="1">
      <c r="K998"/>
    </row>
    <row r="999" spans="11:11" ht="16.5" customHeight="1">
      <c r="K999"/>
    </row>
    <row r="1000" spans="11:11" ht="16.5" customHeight="1">
      <c r="K1000"/>
    </row>
    <row r="1001" spans="11:11" ht="16.5" customHeight="1">
      <c r="K1001"/>
    </row>
    <row r="1002" spans="11:11" ht="16.5" customHeight="1">
      <c r="K1002"/>
    </row>
    <row r="1003" spans="11:11" ht="16.5" customHeight="1">
      <c r="K1003"/>
    </row>
    <row r="1004" spans="11:11" ht="16.5" customHeight="1">
      <c r="K1004"/>
    </row>
    <row r="1005" spans="11:11" ht="16.5" customHeight="1">
      <c r="K1005"/>
    </row>
    <row r="1006" spans="11:11" ht="16.5" customHeight="1">
      <c r="K1006"/>
    </row>
    <row r="1007" spans="11:11" ht="16.5" customHeight="1">
      <c r="K1007"/>
    </row>
    <row r="1008" spans="11:11" ht="16.5" customHeight="1">
      <c r="K1008"/>
    </row>
    <row r="1009" spans="11:11" ht="16.5" customHeight="1">
      <c r="K1009"/>
    </row>
    <row r="1010" spans="11:11" ht="16.5" customHeight="1">
      <c r="K1010"/>
    </row>
    <row r="1011" spans="11:11" ht="16.5" customHeight="1">
      <c r="K1011"/>
    </row>
    <row r="1012" spans="11:11" ht="16.5" customHeight="1">
      <c r="K1012"/>
    </row>
    <row r="1013" spans="11:11" ht="16.5" customHeight="1">
      <c r="K1013"/>
    </row>
    <row r="1014" spans="11:11" ht="16.5" customHeight="1">
      <c r="K1014"/>
    </row>
    <row r="1015" spans="11:11" ht="16.5" customHeight="1">
      <c r="K1015"/>
    </row>
    <row r="1016" spans="11:11" ht="16.5" customHeight="1">
      <c r="K1016"/>
    </row>
    <row r="1017" spans="11:11" ht="16.5" customHeight="1">
      <c r="K1017"/>
    </row>
    <row r="1018" spans="11:11" ht="16.5" customHeight="1">
      <c r="K1018"/>
    </row>
    <row r="1019" spans="11:11" ht="16.5" customHeight="1">
      <c r="K1019"/>
    </row>
    <row r="1020" spans="11:11" ht="16.5" customHeight="1">
      <c r="K1020"/>
    </row>
    <row r="1021" spans="11:11" ht="16.5" customHeight="1">
      <c r="K1021"/>
    </row>
    <row r="1022" spans="11:11" ht="16.5" customHeight="1">
      <c r="K1022"/>
    </row>
    <row r="1023" spans="11:11" ht="16.5" customHeight="1">
      <c r="K1023"/>
    </row>
    <row r="1024" spans="11:11" ht="16.5" customHeight="1">
      <c r="K1024"/>
    </row>
    <row r="1025" spans="11:11" ht="16.5" customHeight="1">
      <c r="K1025"/>
    </row>
    <row r="1026" spans="11:11" ht="16.5" customHeight="1">
      <c r="K1026"/>
    </row>
    <row r="1027" spans="11:11" ht="16.5" customHeight="1">
      <c r="K1027"/>
    </row>
    <row r="1028" spans="11:11" ht="16.5" customHeight="1">
      <c r="K1028"/>
    </row>
    <row r="1029" spans="11:11" ht="16.5" customHeight="1">
      <c r="K1029"/>
    </row>
    <row r="1030" spans="11:11" ht="16.5" customHeight="1">
      <c r="K1030"/>
    </row>
    <row r="1031" spans="11:11" ht="16.5" customHeight="1">
      <c r="K1031"/>
    </row>
    <row r="1032" spans="11:11" ht="16.5" customHeight="1">
      <c r="K1032"/>
    </row>
    <row r="1033" spans="11:11" ht="16.5" customHeight="1">
      <c r="K1033"/>
    </row>
    <row r="1034" spans="11:11" ht="16.5" customHeight="1">
      <c r="K1034"/>
    </row>
    <row r="1035" spans="11:11" ht="16.5" customHeight="1">
      <c r="K1035"/>
    </row>
    <row r="1036" spans="11:11" ht="16.5" customHeight="1">
      <c r="K1036"/>
    </row>
    <row r="1037" spans="11:11" ht="16.5" customHeight="1">
      <c r="K1037"/>
    </row>
    <row r="1038" spans="11:11" ht="16.5" customHeight="1">
      <c r="K1038"/>
    </row>
    <row r="1039" spans="11:11" ht="16.5" customHeight="1">
      <c r="K1039"/>
    </row>
    <row r="1040" spans="11:11" ht="16.5" customHeight="1">
      <c r="K1040"/>
    </row>
    <row r="1041" spans="11:11" ht="16.5" customHeight="1">
      <c r="K1041"/>
    </row>
    <row r="1042" spans="11:11" ht="16.5" customHeight="1">
      <c r="K1042"/>
    </row>
    <row r="1043" spans="11:11" ht="16.5" customHeight="1">
      <c r="K1043"/>
    </row>
    <row r="1044" spans="11:11" ht="16.5" customHeight="1">
      <c r="K1044"/>
    </row>
    <row r="1045" spans="11:11" ht="16.5" customHeight="1">
      <c r="K1045"/>
    </row>
    <row r="1046" spans="11:11" ht="16.5" customHeight="1">
      <c r="K1046"/>
    </row>
    <row r="1047" spans="11:11" ht="16.5" customHeight="1">
      <c r="K1047"/>
    </row>
    <row r="1048" spans="11:11" ht="16.5" customHeight="1">
      <c r="K1048"/>
    </row>
    <row r="1049" spans="11:11" ht="16.5" customHeight="1">
      <c r="K1049"/>
    </row>
    <row r="1050" spans="11:11" ht="16.5" customHeight="1">
      <c r="K1050"/>
    </row>
    <row r="1051" spans="11:11" ht="16.5" customHeight="1">
      <c r="K1051"/>
    </row>
    <row r="1052" spans="11:11" ht="16.5" customHeight="1">
      <c r="K1052"/>
    </row>
    <row r="1053" spans="11:11" ht="16.5" customHeight="1">
      <c r="K1053"/>
    </row>
    <row r="1054" spans="11:11" ht="16.5" customHeight="1">
      <c r="K1054"/>
    </row>
    <row r="1055" spans="11:11" ht="16.5" customHeight="1">
      <c r="K1055"/>
    </row>
    <row r="1056" spans="11:11" ht="16.5" customHeight="1">
      <c r="K1056"/>
    </row>
    <row r="1057" spans="11:11" ht="16.5" customHeight="1">
      <c r="K1057"/>
    </row>
    <row r="1058" spans="11:11" ht="16.5" customHeight="1">
      <c r="K1058"/>
    </row>
    <row r="1059" spans="11:11" ht="16.5" customHeight="1">
      <c r="K1059"/>
    </row>
    <row r="1060" spans="11:11" ht="16.5" customHeight="1">
      <c r="K1060"/>
    </row>
    <row r="1061" spans="11:11" ht="16.5" customHeight="1">
      <c r="K1061"/>
    </row>
    <row r="1062" spans="11:11" ht="16.5" customHeight="1">
      <c r="K1062"/>
    </row>
    <row r="1063" spans="11:11" ht="16.5" customHeight="1">
      <c r="K1063"/>
    </row>
    <row r="1064" spans="11:11" ht="16.5" customHeight="1">
      <c r="K1064"/>
    </row>
    <row r="1065" spans="11:11" ht="16.5" customHeight="1">
      <c r="K1065"/>
    </row>
    <row r="1066" spans="11:11" ht="16.5" customHeight="1">
      <c r="K1066"/>
    </row>
    <row r="1067" spans="11:11" ht="16.5" customHeight="1">
      <c r="K1067"/>
    </row>
    <row r="1068" spans="11:11" ht="16.5" customHeight="1">
      <c r="K1068"/>
    </row>
    <row r="1069" spans="11:11" ht="16.5" customHeight="1">
      <c r="K1069"/>
    </row>
    <row r="1070" spans="11:11" ht="16.5" customHeight="1">
      <c r="K1070"/>
    </row>
    <row r="1071" spans="11:11" ht="16.5" customHeight="1">
      <c r="K1071"/>
    </row>
    <row r="1072" spans="11:11" ht="16.5" customHeight="1">
      <c r="K1072"/>
    </row>
    <row r="1073" spans="11:11" ht="16.5" customHeight="1">
      <c r="K1073"/>
    </row>
    <row r="1074" spans="11:11" ht="16.5" customHeight="1">
      <c r="K1074"/>
    </row>
    <row r="1075" spans="11:11" ht="16.5" customHeight="1">
      <c r="K1075"/>
    </row>
    <row r="1076" spans="11:11" ht="16.5" customHeight="1">
      <c r="K1076"/>
    </row>
    <row r="1077" spans="11:11" ht="16.5" customHeight="1">
      <c r="K1077"/>
    </row>
    <row r="1078" spans="11:11" ht="16.5" customHeight="1">
      <c r="K1078"/>
    </row>
    <row r="1079" spans="11:11" ht="16.5" customHeight="1">
      <c r="K1079"/>
    </row>
    <row r="1080" spans="11:11" ht="16.5" customHeight="1">
      <c r="K1080"/>
    </row>
    <row r="1081" spans="11:11" ht="16.5" customHeight="1">
      <c r="K1081"/>
    </row>
    <row r="1082" spans="11:11" ht="16.5" customHeight="1">
      <c r="K1082"/>
    </row>
    <row r="1083" spans="11:11" ht="16.5" customHeight="1">
      <c r="K1083"/>
    </row>
    <row r="1084" spans="11:11" ht="16.5" customHeight="1">
      <c r="K1084"/>
    </row>
    <row r="1085" spans="11:11" ht="16.5" customHeight="1">
      <c r="K1085"/>
    </row>
    <row r="1086" spans="11:11" ht="16.5" customHeight="1">
      <c r="K1086"/>
    </row>
    <row r="1087" spans="11:11" ht="16.5" customHeight="1">
      <c r="K1087"/>
    </row>
    <row r="1088" spans="11:11" ht="16.5" customHeight="1">
      <c r="K1088"/>
    </row>
    <row r="1089" spans="11:11" ht="16.5" customHeight="1">
      <c r="K1089"/>
    </row>
    <row r="1090" spans="11:11" ht="16.5" customHeight="1">
      <c r="K1090"/>
    </row>
    <row r="1091" spans="11:11" ht="16.5" customHeight="1">
      <c r="K1091"/>
    </row>
    <row r="1092" spans="11:11" ht="16.5" customHeight="1">
      <c r="K1092"/>
    </row>
    <row r="1093" spans="11:11" ht="16.5" customHeight="1">
      <c r="K1093"/>
    </row>
    <row r="1094" spans="11:11" ht="16.5" customHeight="1">
      <c r="K1094"/>
    </row>
    <row r="1095" spans="11:11" ht="16.5" customHeight="1">
      <c r="K1095"/>
    </row>
    <row r="1096" spans="11:11" ht="16.5" customHeight="1">
      <c r="K1096"/>
    </row>
    <row r="1097" spans="11:11" ht="16.5" customHeight="1">
      <c r="K1097"/>
    </row>
    <row r="1098" spans="11:11" ht="16.5" customHeight="1">
      <c r="K1098"/>
    </row>
    <row r="1099" spans="11:11" ht="16.5" customHeight="1">
      <c r="K1099"/>
    </row>
    <row r="1100" spans="11:11" ht="16.5" customHeight="1">
      <c r="K1100"/>
    </row>
    <row r="1101" spans="11:11" ht="16.5" customHeight="1">
      <c r="K1101"/>
    </row>
    <row r="1102" spans="11:11" ht="16.5" customHeight="1">
      <c r="K1102"/>
    </row>
    <row r="1103" spans="11:11" ht="16.5" customHeight="1">
      <c r="K1103"/>
    </row>
    <row r="1104" spans="11:11" ht="16.5" customHeight="1">
      <c r="K1104"/>
    </row>
    <row r="1105" spans="11:11" ht="16.5" customHeight="1">
      <c r="K1105"/>
    </row>
    <row r="1106" spans="11:11" ht="16.5" customHeight="1">
      <c r="K1106"/>
    </row>
    <row r="1107" spans="11:11" ht="16.5" customHeight="1">
      <c r="K1107"/>
    </row>
    <row r="1108" spans="11:11" ht="16.5" customHeight="1">
      <c r="K1108"/>
    </row>
    <row r="1109" spans="11:11" ht="16.5" customHeight="1">
      <c r="K1109"/>
    </row>
    <row r="1110" spans="11:11" ht="16.5" customHeight="1">
      <c r="K1110"/>
    </row>
    <row r="1111" spans="11:11" ht="16.5" customHeight="1">
      <c r="K1111"/>
    </row>
    <row r="1112" spans="11:11" ht="16.5" customHeight="1">
      <c r="K1112"/>
    </row>
    <row r="1113" spans="11:11" ht="16.5" customHeight="1">
      <c r="K1113"/>
    </row>
    <row r="1114" spans="11:11" ht="16.5" customHeight="1">
      <c r="K1114"/>
    </row>
    <row r="1115" spans="11:11" ht="16.5" customHeight="1">
      <c r="K1115"/>
    </row>
    <row r="1116" spans="11:11" ht="16.5" customHeight="1">
      <c r="K1116"/>
    </row>
    <row r="1117" spans="11:11" ht="16.5" customHeight="1">
      <c r="K1117"/>
    </row>
    <row r="1118" spans="11:11" ht="16.5" customHeight="1">
      <c r="K1118"/>
    </row>
    <row r="1119" spans="11:11" ht="16.5" customHeight="1">
      <c r="K1119"/>
    </row>
    <row r="1120" spans="11:11" ht="16.5" customHeight="1">
      <c r="K1120"/>
    </row>
    <row r="1121" spans="11:11" ht="16.5" customHeight="1">
      <c r="K1121"/>
    </row>
    <row r="1122" spans="11:11" ht="16.5" customHeight="1">
      <c r="K1122"/>
    </row>
    <row r="1123" spans="11:11" ht="16.5" customHeight="1">
      <c r="K1123"/>
    </row>
    <row r="1124" spans="11:11" ht="16.5" customHeight="1">
      <c r="K1124"/>
    </row>
    <row r="1125" spans="11:11" ht="16.5" customHeight="1">
      <c r="K1125"/>
    </row>
    <row r="1126" spans="11:11" ht="16.5" customHeight="1">
      <c r="K1126"/>
    </row>
    <row r="1127" spans="11:11" ht="16.5" customHeight="1">
      <c r="K1127"/>
    </row>
    <row r="1128" spans="11:11" ht="16.5" customHeight="1">
      <c r="K1128"/>
    </row>
    <row r="1129" spans="11:11" ht="16.5" customHeight="1">
      <c r="K1129"/>
    </row>
    <row r="1130" spans="11:11" ht="16.5" customHeight="1">
      <c r="K1130"/>
    </row>
    <row r="1131" spans="11:11" ht="16.5" customHeight="1">
      <c r="K1131"/>
    </row>
    <row r="1132" spans="11:11" ht="16.5" customHeight="1">
      <c r="K1132"/>
    </row>
    <row r="1133" spans="11:11" ht="16.5" customHeight="1">
      <c r="K1133"/>
    </row>
    <row r="1134" spans="11:11" ht="16.5" customHeight="1">
      <c r="K1134"/>
    </row>
    <row r="1135" spans="11:11" ht="16.5" customHeight="1">
      <c r="K1135"/>
    </row>
    <row r="1136" spans="11:11" ht="16.5" customHeight="1">
      <c r="K1136"/>
    </row>
    <row r="1137" spans="11:11" ht="16.5" customHeight="1">
      <c r="K1137"/>
    </row>
    <row r="1138" spans="11:11" ht="16.5" customHeight="1">
      <c r="K1138"/>
    </row>
    <row r="1139" spans="11:11" ht="16.5" customHeight="1">
      <c r="K1139"/>
    </row>
    <row r="1140" spans="11:11" ht="16.5" customHeight="1">
      <c r="K1140"/>
    </row>
    <row r="1141" spans="11:11" ht="16.5" customHeight="1">
      <c r="K1141"/>
    </row>
    <row r="1142" spans="11:11" ht="16.5" customHeight="1">
      <c r="K1142"/>
    </row>
    <row r="1143" spans="11:11" ht="16.5" customHeight="1">
      <c r="K1143"/>
    </row>
    <row r="1144" spans="11:11" ht="16.5" customHeight="1">
      <c r="K1144"/>
    </row>
    <row r="1145" spans="11:11" ht="16.5" customHeight="1">
      <c r="K1145"/>
    </row>
    <row r="1146" spans="11:11" ht="16.5" customHeight="1">
      <c r="K1146"/>
    </row>
    <row r="1147" spans="11:11" ht="16.5" customHeight="1">
      <c r="K1147"/>
    </row>
    <row r="1148" spans="11:11" ht="16.5" customHeight="1">
      <c r="K1148"/>
    </row>
    <row r="1149" spans="11:11" ht="16.5" customHeight="1">
      <c r="K1149"/>
    </row>
    <row r="1150" spans="11:11" ht="16.5" customHeight="1">
      <c r="K1150"/>
    </row>
    <row r="1151" spans="11:11" ht="16.5" customHeight="1">
      <c r="K1151"/>
    </row>
    <row r="1152" spans="11:11" ht="16.5" customHeight="1">
      <c r="K1152"/>
    </row>
    <row r="1153" spans="11:11" ht="16.5" customHeight="1">
      <c r="K1153"/>
    </row>
    <row r="1154" spans="11:11" ht="16.5" customHeight="1">
      <c r="K1154"/>
    </row>
    <row r="1155" spans="11:11" ht="16.5" customHeight="1">
      <c r="K1155"/>
    </row>
    <row r="1156" spans="11:11" ht="16.5" customHeight="1">
      <c r="K1156"/>
    </row>
    <row r="1157" spans="11:11" ht="16.5" customHeight="1">
      <c r="K1157"/>
    </row>
    <row r="1158" spans="11:11" ht="16.5" customHeight="1">
      <c r="K1158"/>
    </row>
    <row r="1159" spans="11:11" ht="16.5" customHeight="1">
      <c r="K1159"/>
    </row>
    <row r="1160" spans="11:11" ht="16.5" customHeight="1">
      <c r="K1160"/>
    </row>
    <row r="1161" spans="11:11" ht="16.5" customHeight="1">
      <c r="K1161"/>
    </row>
    <row r="1162" spans="11:11" ht="16.5" customHeight="1">
      <c r="K1162"/>
    </row>
    <row r="1163" spans="11:11" ht="16.5" customHeight="1">
      <c r="K1163"/>
    </row>
    <row r="1164" spans="11:11" ht="16.5" customHeight="1">
      <c r="K1164"/>
    </row>
    <row r="1165" spans="11:11" ht="16.5" customHeight="1">
      <c r="K1165"/>
    </row>
    <row r="1166" spans="11:11" ht="16.5" customHeight="1">
      <c r="K1166"/>
    </row>
    <row r="1167" spans="11:11" ht="16.5" customHeight="1">
      <c r="K1167"/>
    </row>
    <row r="1168" spans="11:11" ht="16.5" customHeight="1">
      <c r="K1168"/>
    </row>
    <row r="1169" spans="11:11" ht="16.5" customHeight="1">
      <c r="K1169"/>
    </row>
    <row r="1170" spans="11:11" ht="16.5" customHeight="1">
      <c r="K1170"/>
    </row>
    <row r="1171" spans="11:11" ht="16.5" customHeight="1">
      <c r="K1171"/>
    </row>
    <row r="1172" spans="11:11" ht="16.5" customHeight="1">
      <c r="K1172"/>
    </row>
    <row r="1173" spans="11:11" ht="16.5" customHeight="1">
      <c r="K1173"/>
    </row>
    <row r="1174" spans="11:11" ht="16.5" customHeight="1">
      <c r="K1174"/>
    </row>
    <row r="1175" spans="11:11" ht="16.5" customHeight="1">
      <c r="K1175"/>
    </row>
    <row r="1176" spans="11:11" ht="16.5" customHeight="1">
      <c r="K1176"/>
    </row>
    <row r="1177" spans="11:11" ht="16.5" customHeight="1">
      <c r="K1177"/>
    </row>
    <row r="1178" spans="11:11" ht="16.5" customHeight="1">
      <c r="K1178"/>
    </row>
    <row r="1179" spans="11:11" ht="16.5" customHeight="1">
      <c r="K1179"/>
    </row>
    <row r="1180" spans="11:11" ht="16.5" customHeight="1">
      <c r="K1180"/>
    </row>
    <row r="1181" spans="11:11" ht="16.5" customHeight="1">
      <c r="K1181"/>
    </row>
    <row r="1182" spans="11:11" ht="16.5" customHeight="1">
      <c r="K1182"/>
    </row>
    <row r="1183" spans="11:11" ht="16.5" customHeight="1">
      <c r="K1183"/>
    </row>
    <row r="1184" spans="11:11" ht="16.5" customHeight="1">
      <c r="K1184"/>
    </row>
    <row r="1185" spans="11:11" ht="16.5" customHeight="1">
      <c r="K1185"/>
    </row>
    <row r="1186" spans="11:11" ht="16.5" customHeight="1">
      <c r="K1186"/>
    </row>
    <row r="1187" spans="11:11" ht="16.5" customHeight="1">
      <c r="K1187"/>
    </row>
    <row r="1188" spans="11:11" ht="16.5" customHeight="1">
      <c r="K1188"/>
    </row>
    <row r="1189" spans="11:11" ht="16.5" customHeight="1">
      <c r="K1189"/>
    </row>
    <row r="1190" spans="11:11" ht="16.5" customHeight="1">
      <c r="K1190"/>
    </row>
    <row r="1191" spans="11:11" ht="16.5" customHeight="1">
      <c r="K1191"/>
    </row>
    <row r="1192" spans="11:11" ht="16.5" customHeight="1">
      <c r="K1192"/>
    </row>
    <row r="1193" spans="11:11" ht="16.5" customHeight="1">
      <c r="K1193"/>
    </row>
    <row r="1194" spans="11:11" ht="16.5" customHeight="1">
      <c r="K1194"/>
    </row>
    <row r="1195" spans="11:11" ht="16.5" customHeight="1">
      <c r="K1195"/>
    </row>
    <row r="1196" spans="11:11" ht="16.5" customHeight="1">
      <c r="K1196"/>
    </row>
    <row r="1197" spans="11:11" ht="16.5" customHeight="1">
      <c r="K1197"/>
    </row>
    <row r="1198" spans="11:11" ht="16.5" customHeight="1">
      <c r="K1198"/>
    </row>
    <row r="1199" spans="11:11" ht="16.5" customHeight="1">
      <c r="K1199"/>
    </row>
    <row r="1200" spans="11:11" ht="16.5" customHeight="1">
      <c r="K1200"/>
    </row>
    <row r="1201" spans="11:11" ht="16.5" customHeight="1">
      <c r="K1201"/>
    </row>
    <row r="1202" spans="11:11" ht="16.5" customHeight="1">
      <c r="K1202"/>
    </row>
    <row r="1203" spans="11:11" ht="16.5" customHeight="1">
      <c r="K1203"/>
    </row>
    <row r="1204" spans="11:11" ht="16.5" customHeight="1">
      <c r="K1204"/>
    </row>
    <row r="1205" spans="11:11" ht="16.5" customHeight="1">
      <c r="K1205"/>
    </row>
    <row r="1206" spans="11:11" ht="16.5" customHeight="1">
      <c r="K1206"/>
    </row>
    <row r="1207" spans="11:11" ht="16.5" customHeight="1">
      <c r="K1207"/>
    </row>
    <row r="1208" spans="11:11" ht="16.5" customHeight="1">
      <c r="K1208"/>
    </row>
    <row r="1209" spans="11:11" ht="16.5" customHeight="1">
      <c r="K1209"/>
    </row>
    <row r="1210" spans="11:11" ht="16.5" customHeight="1">
      <c r="K1210"/>
    </row>
    <row r="1211" spans="11:11" ht="16.5" customHeight="1">
      <c r="K1211"/>
    </row>
    <row r="1212" spans="11:11" ht="16.5" customHeight="1">
      <c r="K1212"/>
    </row>
    <row r="1213" spans="11:11" ht="16.5" customHeight="1">
      <c r="K1213"/>
    </row>
    <row r="1214" spans="11:11" ht="16.5" customHeight="1">
      <c r="K1214"/>
    </row>
    <row r="1215" spans="11:11" ht="16.5" customHeight="1">
      <c r="K1215"/>
    </row>
    <row r="1216" spans="11:11" ht="16.5" customHeight="1">
      <c r="K1216"/>
    </row>
    <row r="1217" spans="11:11" ht="16.5" customHeight="1">
      <c r="K1217"/>
    </row>
    <row r="1218" spans="11:11" ht="16.5" customHeight="1">
      <c r="K1218"/>
    </row>
    <row r="1219" spans="11:11" ht="16.5" customHeight="1">
      <c r="K1219"/>
    </row>
    <row r="1220" spans="11:11" ht="16.5" customHeight="1">
      <c r="K1220"/>
    </row>
    <row r="1221" spans="11:11" ht="16.5" customHeight="1">
      <c r="K1221"/>
    </row>
    <row r="1222" spans="11:11" ht="16.5" customHeight="1">
      <c r="K1222"/>
    </row>
    <row r="1223" spans="11:11" ht="16.5" customHeight="1">
      <c r="K1223"/>
    </row>
    <row r="1224" spans="11:11" ht="16.5" customHeight="1">
      <c r="K1224"/>
    </row>
    <row r="1225" spans="11:11" ht="16.5" customHeight="1">
      <c r="K1225"/>
    </row>
    <row r="1226" spans="11:11" ht="16.5" customHeight="1">
      <c r="K1226"/>
    </row>
    <row r="1227" spans="11:11" ht="16.5" customHeight="1">
      <c r="K1227"/>
    </row>
    <row r="1228" spans="11:11" ht="16.5" customHeight="1">
      <c r="K1228"/>
    </row>
    <row r="1229" spans="11:11" ht="16.5" customHeight="1">
      <c r="K1229"/>
    </row>
    <row r="1230" spans="11:11" ht="16.5" customHeight="1">
      <c r="K1230"/>
    </row>
    <row r="1231" spans="11:11" ht="16.5" customHeight="1">
      <c r="K1231"/>
    </row>
    <row r="1232" spans="11:11" ht="16.5" customHeight="1">
      <c r="K1232"/>
    </row>
    <row r="1233" spans="11:11" ht="16.5" customHeight="1">
      <c r="K1233"/>
    </row>
    <row r="1234" spans="11:11" ht="16.5" customHeight="1">
      <c r="K1234"/>
    </row>
    <row r="1235" spans="11:11" ht="16.5" customHeight="1">
      <c r="K1235"/>
    </row>
    <row r="1236" spans="11:11" ht="16.5" customHeight="1">
      <c r="K1236"/>
    </row>
    <row r="1237" spans="11:11" ht="16.5" customHeight="1">
      <c r="K1237"/>
    </row>
    <row r="1238" spans="11:11" ht="16.5" customHeight="1">
      <c r="K1238"/>
    </row>
    <row r="1239" spans="11:11" ht="16.5" customHeight="1">
      <c r="K1239"/>
    </row>
    <row r="1240" spans="11:11" ht="16.5" customHeight="1">
      <c r="K1240"/>
    </row>
    <row r="1241" spans="11:11" ht="16.5" customHeight="1">
      <c r="K1241"/>
    </row>
    <row r="1242" spans="11:11" ht="16.5" customHeight="1">
      <c r="K1242"/>
    </row>
    <row r="1243" spans="11:11" ht="16.5" customHeight="1">
      <c r="K1243"/>
    </row>
    <row r="1244" spans="11:11" ht="16.5" customHeight="1">
      <c r="K1244"/>
    </row>
    <row r="1245" spans="11:11" ht="16.5" customHeight="1">
      <c r="K1245"/>
    </row>
    <row r="1246" spans="11:11" ht="16.5" customHeight="1">
      <c r="K1246"/>
    </row>
    <row r="1247" spans="11:11" ht="16.5" customHeight="1">
      <c r="K1247"/>
    </row>
    <row r="1248" spans="11:11" ht="16.5" customHeight="1">
      <c r="K1248"/>
    </row>
    <row r="1249" spans="11:11" ht="16.5" customHeight="1">
      <c r="K1249"/>
    </row>
    <row r="1250" spans="11:11" ht="16.5" customHeight="1">
      <c r="K1250"/>
    </row>
    <row r="1251" spans="11:11" ht="16.5" customHeight="1">
      <c r="K1251"/>
    </row>
    <row r="1252" spans="11:11" ht="16.5" customHeight="1">
      <c r="K1252"/>
    </row>
    <row r="1253" spans="11:11" ht="16.5" customHeight="1">
      <c r="K1253"/>
    </row>
    <row r="1254" spans="11:11" ht="16.5" customHeight="1">
      <c r="K1254"/>
    </row>
    <row r="1255" spans="11:11" ht="16.5" customHeight="1">
      <c r="K1255"/>
    </row>
    <row r="1256" spans="11:11" ht="16.5" customHeight="1">
      <c r="K1256"/>
    </row>
    <row r="1257" spans="11:11" ht="16.5" customHeight="1">
      <c r="K1257"/>
    </row>
    <row r="1258" spans="11:11" ht="16.5" customHeight="1">
      <c r="K1258"/>
    </row>
    <row r="1259" spans="11:11" ht="16.5" customHeight="1">
      <c r="K1259"/>
    </row>
    <row r="1260" spans="11:11" ht="16.5" customHeight="1">
      <c r="K1260"/>
    </row>
    <row r="1261" spans="11:11" ht="16.5" customHeight="1">
      <c r="K1261"/>
    </row>
    <row r="1262" spans="11:11" ht="16.5" customHeight="1">
      <c r="K1262"/>
    </row>
    <row r="1263" spans="11:11" ht="16.5" customHeight="1">
      <c r="K1263"/>
    </row>
    <row r="1264" spans="11:11" ht="16.5" customHeight="1">
      <c r="K1264"/>
    </row>
    <row r="1265" spans="11:11" ht="16.5" customHeight="1">
      <c r="K1265"/>
    </row>
    <row r="1266" spans="11:11" ht="16.5" customHeight="1">
      <c r="K1266"/>
    </row>
    <row r="1267" spans="11:11" ht="16.5" customHeight="1">
      <c r="K1267"/>
    </row>
    <row r="1268" spans="11:11" ht="16.5" customHeight="1">
      <c r="K1268"/>
    </row>
    <row r="1269" spans="11:11" ht="16.5" customHeight="1">
      <c r="K1269"/>
    </row>
    <row r="1270" spans="11:11" ht="16.5" customHeight="1">
      <c r="K1270"/>
    </row>
    <row r="1271" spans="11:11" ht="16.5" customHeight="1">
      <c r="K1271"/>
    </row>
    <row r="1272" spans="11:11" ht="16.5" customHeight="1">
      <c r="K1272"/>
    </row>
    <row r="1273" spans="11:11" ht="16.5" customHeight="1">
      <c r="K1273"/>
    </row>
    <row r="1274" spans="11:11" ht="16.5" customHeight="1">
      <c r="K1274"/>
    </row>
    <row r="1275" spans="11:11" ht="16.5" customHeight="1">
      <c r="K1275"/>
    </row>
    <row r="1276" spans="11:11" ht="16.5" customHeight="1">
      <c r="K1276"/>
    </row>
    <row r="1277" spans="11:11" ht="16.5" customHeight="1">
      <c r="K1277"/>
    </row>
    <row r="1278" spans="11:11" ht="16.5" customHeight="1">
      <c r="K1278"/>
    </row>
    <row r="1279" spans="11:11" ht="16.5" customHeight="1">
      <c r="K1279"/>
    </row>
    <row r="1280" spans="11:11" ht="16.5" customHeight="1">
      <c r="K1280"/>
    </row>
    <row r="1281" spans="11:11" ht="16.5" customHeight="1">
      <c r="K1281"/>
    </row>
    <row r="1282" spans="11:11" ht="16.5" customHeight="1">
      <c r="K1282"/>
    </row>
    <row r="1283" spans="11:11" ht="16.5" customHeight="1">
      <c r="K1283"/>
    </row>
    <row r="1284" spans="11:11" ht="16.5" customHeight="1">
      <c r="K1284"/>
    </row>
    <row r="1285" spans="11:11" ht="16.5" customHeight="1">
      <c r="K1285"/>
    </row>
    <row r="1286" spans="11:11" ht="16.5" customHeight="1">
      <c r="K1286"/>
    </row>
    <row r="1287" spans="11:11" ht="16.5" customHeight="1">
      <c r="K1287"/>
    </row>
    <row r="1288" spans="11:11" ht="16.5" customHeight="1">
      <c r="K1288"/>
    </row>
    <row r="1289" spans="11:11" ht="16.5" customHeight="1">
      <c r="K1289"/>
    </row>
    <row r="1290" spans="11:11" ht="16.5" customHeight="1">
      <c r="K1290"/>
    </row>
    <row r="1291" spans="11:11" ht="16.5" customHeight="1">
      <c r="K1291"/>
    </row>
    <row r="1292" spans="11:11" ht="16.5" customHeight="1">
      <c r="K1292"/>
    </row>
    <row r="1293" spans="11:11" ht="16.5" customHeight="1">
      <c r="K1293"/>
    </row>
    <row r="1294" spans="11:11" ht="16.5" customHeight="1">
      <c r="K1294"/>
    </row>
    <row r="1295" spans="11:11" ht="16.5" customHeight="1">
      <c r="K1295"/>
    </row>
    <row r="1296" spans="11:11" ht="16.5" customHeight="1">
      <c r="K1296"/>
    </row>
    <row r="1297" spans="11:11" ht="16.5" customHeight="1">
      <c r="K1297"/>
    </row>
    <row r="1298" spans="11:11" ht="16.5" customHeight="1">
      <c r="K1298"/>
    </row>
    <row r="1299" spans="11:11" ht="16.5" customHeight="1">
      <c r="K1299"/>
    </row>
    <row r="1300" spans="11:11" ht="16.5" customHeight="1">
      <c r="K1300"/>
    </row>
    <row r="1301" spans="11:11" ht="16.5" customHeight="1">
      <c r="K1301"/>
    </row>
    <row r="1302" spans="11:11" ht="16.5" customHeight="1">
      <c r="K1302"/>
    </row>
    <row r="1303" spans="11:11" ht="16.5" customHeight="1">
      <c r="K1303"/>
    </row>
    <row r="1304" spans="11:11" ht="16.5" customHeight="1">
      <c r="K1304"/>
    </row>
    <row r="1305" spans="11:11" ht="16.5" customHeight="1">
      <c r="K1305"/>
    </row>
    <row r="1306" spans="11:11" ht="16.5" customHeight="1">
      <c r="K1306"/>
    </row>
    <row r="1307" spans="11:11" ht="16.5" customHeight="1">
      <c r="K1307"/>
    </row>
    <row r="1308" spans="11:11" ht="16.5" customHeight="1">
      <c r="K1308"/>
    </row>
    <row r="1309" spans="11:11" ht="16.5" customHeight="1">
      <c r="K1309"/>
    </row>
    <row r="1310" spans="11:11" ht="16.5" customHeight="1">
      <c r="K1310"/>
    </row>
    <row r="1311" spans="11:11" ht="16.5" customHeight="1">
      <c r="K1311"/>
    </row>
    <row r="1312" spans="11:11" ht="16.5" customHeight="1">
      <c r="K1312"/>
    </row>
    <row r="1313" spans="11:11" ht="16.5" customHeight="1">
      <c r="K1313"/>
    </row>
    <row r="1314" spans="11:11" ht="16.5" customHeight="1">
      <c r="K1314"/>
    </row>
    <row r="1315" spans="11:11" ht="16.5" customHeight="1">
      <c r="K1315"/>
    </row>
    <row r="1316" spans="11:11" ht="16.5" customHeight="1">
      <c r="K1316"/>
    </row>
    <row r="1317" spans="11:11" ht="16.5" customHeight="1">
      <c r="K1317"/>
    </row>
    <row r="1318" spans="11:11" ht="16.5" customHeight="1">
      <c r="K1318"/>
    </row>
    <row r="1319" spans="11:11" ht="16.5" customHeight="1">
      <c r="K1319"/>
    </row>
    <row r="1320" spans="11:11" ht="16.5" customHeight="1">
      <c r="K1320"/>
    </row>
    <row r="1321" spans="11:11" ht="16.5" customHeight="1">
      <c r="K1321"/>
    </row>
    <row r="1322" spans="11:11" ht="16.5" customHeight="1">
      <c r="K1322"/>
    </row>
    <row r="1323" spans="11:11" ht="16.5" customHeight="1">
      <c r="K1323"/>
    </row>
    <row r="1324" spans="11:11" ht="16.5" customHeight="1">
      <c r="K1324"/>
    </row>
    <row r="1325" spans="11:11" ht="16.5" customHeight="1">
      <c r="K1325"/>
    </row>
    <row r="1326" spans="11:11" ht="16.5" customHeight="1">
      <c r="K1326"/>
    </row>
    <row r="1327" spans="11:11" ht="16.5" customHeight="1">
      <c r="K1327"/>
    </row>
    <row r="1328" spans="11:11" ht="16.5" customHeight="1">
      <c r="K1328"/>
    </row>
    <row r="1329" spans="11:11" ht="16.5" customHeight="1">
      <c r="K1329"/>
    </row>
    <row r="1330" spans="11:11" ht="16.5" customHeight="1">
      <c r="K1330"/>
    </row>
    <row r="1331" spans="11:11" ht="16.5" customHeight="1">
      <c r="K1331"/>
    </row>
    <row r="1332" spans="11:11" ht="16.5" customHeight="1">
      <c r="K1332"/>
    </row>
    <row r="1333" spans="11:11" ht="16.5" customHeight="1">
      <c r="K1333"/>
    </row>
    <row r="1334" spans="11:11" ht="16.5" customHeight="1">
      <c r="K1334"/>
    </row>
    <row r="1335" spans="11:11" ht="16.5" customHeight="1">
      <c r="K1335"/>
    </row>
    <row r="1336" spans="11:11" ht="16.5" customHeight="1">
      <c r="K1336"/>
    </row>
    <row r="1337" spans="11:11" ht="16.5" customHeight="1">
      <c r="K1337"/>
    </row>
    <row r="1338" spans="11:11" ht="16.5" customHeight="1">
      <c r="K1338"/>
    </row>
    <row r="1339" spans="11:11" ht="16.5" customHeight="1">
      <c r="K1339"/>
    </row>
    <row r="1340" spans="11:11" ht="16.5" customHeight="1">
      <c r="K1340"/>
    </row>
    <row r="1341" spans="11:11" ht="16.5" customHeight="1">
      <c r="K1341"/>
    </row>
    <row r="1342" spans="11:11" ht="16.5" customHeight="1">
      <c r="K1342"/>
    </row>
    <row r="1343" spans="11:11" ht="16.5" customHeight="1">
      <c r="K1343"/>
    </row>
    <row r="1344" spans="11:11" ht="16.5" customHeight="1">
      <c r="K1344"/>
    </row>
    <row r="1345" spans="11:11" ht="16.5" customHeight="1">
      <c r="K1345"/>
    </row>
    <row r="1346" spans="11:11" ht="16.5" customHeight="1">
      <c r="K1346"/>
    </row>
    <row r="1347" spans="11:11" ht="16.5" customHeight="1">
      <c r="K1347"/>
    </row>
    <row r="1348" spans="11:11" ht="16.5" customHeight="1">
      <c r="K1348"/>
    </row>
    <row r="1349" spans="11:11" ht="16.5" customHeight="1">
      <c r="K1349"/>
    </row>
    <row r="1350" spans="11:11" ht="16.5" customHeight="1">
      <c r="K1350"/>
    </row>
    <row r="1351" spans="11:11" ht="16.5" customHeight="1">
      <c r="K1351"/>
    </row>
    <row r="1352" spans="11:11" ht="16.5" customHeight="1">
      <c r="K1352"/>
    </row>
    <row r="1353" spans="11:11" ht="16.5" customHeight="1">
      <c r="K1353"/>
    </row>
    <row r="1354" spans="11:11" ht="16.5" customHeight="1">
      <c r="K1354"/>
    </row>
    <row r="1355" spans="11:11" ht="16.5" customHeight="1">
      <c r="K1355"/>
    </row>
    <row r="1356" spans="11:11" ht="16.5" customHeight="1">
      <c r="K1356"/>
    </row>
    <row r="1357" spans="11:11" ht="16.5" customHeight="1">
      <c r="K1357"/>
    </row>
    <row r="1358" spans="11:11" ht="16.5" customHeight="1">
      <c r="K1358"/>
    </row>
    <row r="1359" spans="11:11" ht="16.5" customHeight="1">
      <c r="K1359"/>
    </row>
    <row r="1360" spans="11:11" ht="16.5" customHeight="1">
      <c r="K1360"/>
    </row>
    <row r="1361" spans="11:11" ht="16.5" customHeight="1">
      <c r="K1361"/>
    </row>
    <row r="1362" spans="11:11" ht="16.5" customHeight="1">
      <c r="K1362"/>
    </row>
    <row r="1363" spans="11:11" ht="16.5" customHeight="1">
      <c r="K1363"/>
    </row>
    <row r="1364" spans="11:11" ht="16.5" customHeight="1">
      <c r="K1364"/>
    </row>
    <row r="1365" spans="11:11" ht="16.5" customHeight="1">
      <c r="K1365"/>
    </row>
    <row r="1366" spans="11:11" ht="16.5" customHeight="1">
      <c r="K1366"/>
    </row>
    <row r="1367" spans="11:11" ht="16.5" customHeight="1">
      <c r="K1367"/>
    </row>
    <row r="1368" spans="11:11" ht="16.5" customHeight="1">
      <c r="K1368"/>
    </row>
    <row r="1369" spans="11:11" ht="16.5" customHeight="1">
      <c r="K1369"/>
    </row>
    <row r="1370" spans="11:11" ht="16.5" customHeight="1">
      <c r="K1370"/>
    </row>
    <row r="1371" spans="11:11" ht="16.5" customHeight="1">
      <c r="K1371"/>
    </row>
    <row r="1372" spans="11:11" ht="16.5" customHeight="1">
      <c r="K1372"/>
    </row>
    <row r="1373" spans="11:11" ht="16.5" customHeight="1">
      <c r="K1373"/>
    </row>
    <row r="1374" spans="11:11" ht="16.5" customHeight="1">
      <c r="K1374"/>
    </row>
    <row r="1375" spans="11:11" ht="16.5" customHeight="1">
      <c r="K1375"/>
    </row>
    <row r="1376" spans="11:11" ht="16.5" customHeight="1">
      <c r="K1376"/>
    </row>
    <row r="1377" spans="11:11" ht="16.5" customHeight="1">
      <c r="K1377"/>
    </row>
    <row r="1378" spans="11:11" ht="16.5" customHeight="1">
      <c r="K1378"/>
    </row>
    <row r="1379" spans="11:11" ht="16.5" customHeight="1">
      <c r="K1379"/>
    </row>
    <row r="1380" spans="11:11" ht="16.5" customHeight="1">
      <c r="K1380"/>
    </row>
    <row r="1381" spans="11:11" ht="16.5" customHeight="1">
      <c r="K1381"/>
    </row>
    <row r="1382" spans="11:11" ht="16.5" customHeight="1">
      <c r="K1382"/>
    </row>
    <row r="1383" spans="11:11" ht="16.5" customHeight="1">
      <c r="K1383"/>
    </row>
    <row r="1384" spans="11:11" ht="16.5" customHeight="1">
      <c r="K1384"/>
    </row>
    <row r="1385" spans="11:11" ht="16.5" customHeight="1">
      <c r="K1385"/>
    </row>
    <row r="1386" spans="11:11" ht="16.5" customHeight="1">
      <c r="K1386"/>
    </row>
    <row r="1387" spans="11:11" ht="16.5" customHeight="1">
      <c r="K1387"/>
    </row>
    <row r="1388" spans="11:11" ht="16.5" customHeight="1">
      <c r="K1388"/>
    </row>
    <row r="1389" spans="11:11" ht="16.5" customHeight="1">
      <c r="K1389"/>
    </row>
    <row r="1390" spans="11:11" ht="16.5" customHeight="1">
      <c r="K1390"/>
    </row>
    <row r="1391" spans="11:11" ht="16.5" customHeight="1">
      <c r="K1391"/>
    </row>
    <row r="1392" spans="11:11" ht="16.5" customHeight="1">
      <c r="K1392"/>
    </row>
    <row r="1393" spans="11:11" ht="16.5" customHeight="1">
      <c r="K1393"/>
    </row>
    <row r="1394" spans="11:11" ht="16.5" customHeight="1">
      <c r="K1394"/>
    </row>
    <row r="1395" spans="11:11" ht="16.5" customHeight="1">
      <c r="K1395"/>
    </row>
    <row r="1396" spans="11:11" ht="16.5" customHeight="1">
      <c r="K1396"/>
    </row>
    <row r="1397" spans="11:11" ht="16.5" customHeight="1">
      <c r="K1397"/>
    </row>
    <row r="1398" spans="11:11" ht="16.5" customHeight="1">
      <c r="K1398"/>
    </row>
    <row r="1399" spans="11:11" ht="16.5" customHeight="1">
      <c r="K1399"/>
    </row>
    <row r="1400" spans="11:11" ht="16.5" customHeight="1">
      <c r="K1400"/>
    </row>
    <row r="1401" spans="11:11" ht="16.5" customHeight="1">
      <c r="K1401"/>
    </row>
    <row r="1402" spans="11:11" ht="16.5" customHeight="1">
      <c r="K1402"/>
    </row>
    <row r="1403" spans="11:11" ht="16.5" customHeight="1">
      <c r="K1403"/>
    </row>
    <row r="1404" spans="11:11" ht="16.5" customHeight="1">
      <c r="K1404"/>
    </row>
    <row r="1405" spans="11:11" ht="16.5" customHeight="1">
      <c r="K1405"/>
    </row>
    <row r="1406" spans="11:11" ht="16.5" customHeight="1">
      <c r="K1406"/>
    </row>
    <row r="1407" spans="11:11" ht="16.5" customHeight="1">
      <c r="K1407"/>
    </row>
    <row r="1408" spans="11:11" ht="16.5" customHeight="1">
      <c r="K1408"/>
    </row>
    <row r="1409" spans="11:11" ht="16.5" customHeight="1">
      <c r="K1409"/>
    </row>
    <row r="1410" spans="11:11" ht="16.5" customHeight="1">
      <c r="K1410"/>
    </row>
    <row r="1411" spans="11:11" ht="16.5" customHeight="1">
      <c r="K1411"/>
    </row>
    <row r="1412" spans="11:11" ht="16.5" customHeight="1">
      <c r="K1412"/>
    </row>
    <row r="1413" spans="11:11" ht="16.5" customHeight="1">
      <c r="K1413"/>
    </row>
    <row r="1414" spans="11:11" ht="16.5" customHeight="1">
      <c r="K1414"/>
    </row>
    <row r="1415" spans="11:11" ht="16.5" customHeight="1">
      <c r="K1415"/>
    </row>
    <row r="1416" spans="11:11" ht="16.5" customHeight="1">
      <c r="K1416"/>
    </row>
    <row r="1417" spans="11:11" ht="16.5" customHeight="1">
      <c r="K1417"/>
    </row>
    <row r="1418" spans="11:11" ht="16.5" customHeight="1">
      <c r="K1418"/>
    </row>
    <row r="1419" spans="11:11" ht="16.5" customHeight="1">
      <c r="K1419"/>
    </row>
    <row r="1420" spans="11:11" ht="16.5" customHeight="1">
      <c r="K1420"/>
    </row>
    <row r="1421" spans="11:11" ht="16.5" customHeight="1">
      <c r="K1421"/>
    </row>
    <row r="1422" spans="11:11" ht="16.5" customHeight="1">
      <c r="K1422"/>
    </row>
    <row r="1423" spans="11:11" ht="16.5" customHeight="1">
      <c r="K1423"/>
    </row>
    <row r="1424" spans="11:11" ht="16.5" customHeight="1">
      <c r="K1424"/>
    </row>
    <row r="1425" spans="11:11" ht="16.5" customHeight="1">
      <c r="K1425"/>
    </row>
    <row r="1426" spans="11:11" ht="16.5" customHeight="1">
      <c r="K1426"/>
    </row>
    <row r="1427" spans="11:11" ht="16.5" customHeight="1">
      <c r="K1427"/>
    </row>
    <row r="1428" spans="11:11" ht="16.5" customHeight="1">
      <c r="K1428"/>
    </row>
    <row r="1429" spans="11:11" ht="16.5" customHeight="1">
      <c r="K1429"/>
    </row>
    <row r="1430" spans="11:11" ht="16.5" customHeight="1">
      <c r="K1430"/>
    </row>
    <row r="1431" spans="11:11" ht="16.5" customHeight="1">
      <c r="K1431"/>
    </row>
    <row r="1432" spans="11:11" ht="16.5" customHeight="1">
      <c r="K1432"/>
    </row>
    <row r="1433" spans="11:11" ht="16.5" customHeight="1">
      <c r="K1433"/>
    </row>
    <row r="1434" spans="11:11" ht="16.5" customHeight="1">
      <c r="K1434"/>
    </row>
    <row r="1435" spans="11:11" ht="16.5" customHeight="1">
      <c r="K1435"/>
    </row>
    <row r="1436" spans="11:11" ht="16.5" customHeight="1">
      <c r="K1436"/>
    </row>
    <row r="1437" spans="11:11" ht="16.5" customHeight="1">
      <c r="K1437"/>
    </row>
    <row r="1438" spans="11:11" ht="16.5" customHeight="1">
      <c r="K1438"/>
    </row>
    <row r="1439" spans="11:11" ht="16.5" customHeight="1">
      <c r="K1439"/>
    </row>
    <row r="1440" spans="11:11" ht="16.5" customHeight="1">
      <c r="K1440"/>
    </row>
    <row r="1441" spans="11:11" ht="16.5" customHeight="1">
      <c r="K1441"/>
    </row>
    <row r="1442" spans="11:11" ht="16.5" customHeight="1">
      <c r="K1442"/>
    </row>
    <row r="1443" spans="11:11" ht="16.5" customHeight="1">
      <c r="K1443"/>
    </row>
    <row r="1444" spans="11:11" ht="16.5" customHeight="1">
      <c r="K1444"/>
    </row>
    <row r="1445" spans="11:11" ht="16.5" customHeight="1">
      <c r="K1445"/>
    </row>
    <row r="1446" spans="11:11" ht="16.5" customHeight="1">
      <c r="K1446"/>
    </row>
    <row r="1447" spans="11:11" ht="16.5" customHeight="1">
      <c r="K1447"/>
    </row>
    <row r="1448" spans="11:11" ht="16.5" customHeight="1">
      <c r="K1448"/>
    </row>
    <row r="1449" spans="11:11" ht="16.5" customHeight="1">
      <c r="K1449"/>
    </row>
    <row r="1450" spans="11:11" ht="16.5" customHeight="1">
      <c r="K1450"/>
    </row>
    <row r="1451" spans="11:11" ht="16.5" customHeight="1">
      <c r="K1451"/>
    </row>
    <row r="1452" spans="11:11" ht="16.5" customHeight="1">
      <c r="K1452"/>
    </row>
    <row r="1453" spans="11:11" ht="16.5" customHeight="1">
      <c r="K1453"/>
    </row>
    <row r="1454" spans="11:11" ht="16.5" customHeight="1">
      <c r="K1454"/>
    </row>
    <row r="1455" spans="11:11" ht="16.5" customHeight="1">
      <c r="K1455"/>
    </row>
    <row r="1456" spans="11:11" ht="16.5" customHeight="1">
      <c r="K1456"/>
    </row>
    <row r="1457" spans="11:11" ht="16.5" customHeight="1">
      <c r="K1457"/>
    </row>
    <row r="1458" spans="11:11" ht="16.5" customHeight="1">
      <c r="K1458"/>
    </row>
    <row r="1459" spans="11:11" ht="16.5" customHeight="1">
      <c r="K1459"/>
    </row>
    <row r="1460" spans="11:11" ht="16.5" customHeight="1">
      <c r="K1460"/>
    </row>
    <row r="1461" spans="11:11" ht="16.5" customHeight="1">
      <c r="K1461"/>
    </row>
    <row r="1462" spans="11:11" ht="16.5" customHeight="1">
      <c r="K1462"/>
    </row>
    <row r="1463" spans="11:11" ht="16.5" customHeight="1">
      <c r="K1463"/>
    </row>
    <row r="1464" spans="11:11" ht="16.5" customHeight="1">
      <c r="K1464"/>
    </row>
    <row r="1465" spans="11:11" ht="16.5" customHeight="1">
      <c r="K1465"/>
    </row>
    <row r="1466" spans="11:11" ht="16.5" customHeight="1">
      <c r="K1466"/>
    </row>
    <row r="1467" spans="11:11" ht="16.5" customHeight="1">
      <c r="K1467"/>
    </row>
    <row r="1468" spans="11:11" ht="16.5" customHeight="1">
      <c r="K1468"/>
    </row>
    <row r="1469" spans="11:11" ht="16.5" customHeight="1">
      <c r="K1469"/>
    </row>
    <row r="1470" spans="11:11" ht="16.5" customHeight="1">
      <c r="K1470"/>
    </row>
    <row r="1471" spans="11:11" ht="16.5" customHeight="1">
      <c r="K1471"/>
    </row>
    <row r="1472" spans="11:11" ht="16.5" customHeight="1">
      <c r="K1472"/>
    </row>
    <row r="1473" spans="11:11" ht="16.5" customHeight="1">
      <c r="K1473"/>
    </row>
    <row r="1474" spans="11:11" ht="16.5" customHeight="1">
      <c r="K1474"/>
    </row>
    <row r="1475" spans="11:11" ht="16.5" customHeight="1">
      <c r="K1475"/>
    </row>
    <row r="1476" spans="11:11" ht="16.5" customHeight="1">
      <c r="K1476"/>
    </row>
    <row r="1477" spans="11:11" ht="16.5" customHeight="1">
      <c r="K1477"/>
    </row>
    <row r="1478" spans="11:11" ht="16.5" customHeight="1">
      <c r="K1478"/>
    </row>
    <row r="1479" spans="11:11" ht="16.5" customHeight="1">
      <c r="K1479"/>
    </row>
    <row r="1480" spans="11:11" ht="16.5" customHeight="1">
      <c r="K1480"/>
    </row>
    <row r="1481" spans="11:11" ht="16.5" customHeight="1">
      <c r="K1481"/>
    </row>
    <row r="1482" spans="11:11" ht="16.5" customHeight="1">
      <c r="K1482"/>
    </row>
    <row r="1483" spans="11:11" ht="16.5" customHeight="1">
      <c r="K1483"/>
    </row>
    <row r="1484" spans="11:11" ht="16.5" customHeight="1">
      <c r="K1484"/>
    </row>
    <row r="1485" spans="11:11" ht="16.5" customHeight="1">
      <c r="K1485"/>
    </row>
    <row r="1486" spans="11:11" ht="16.5" customHeight="1">
      <c r="K1486"/>
    </row>
    <row r="1487" spans="11:11" ht="16.5" customHeight="1">
      <c r="K1487"/>
    </row>
    <row r="1488" spans="11:11" ht="16.5" customHeight="1">
      <c r="K1488"/>
    </row>
    <row r="1489" spans="11:11" ht="16.5" customHeight="1">
      <c r="K1489"/>
    </row>
    <row r="1490" spans="11:11" ht="16.5" customHeight="1">
      <c r="K1490"/>
    </row>
    <row r="1491" spans="11:11" ht="16.5" customHeight="1">
      <c r="K1491"/>
    </row>
    <row r="1492" spans="11:11" ht="16.5" customHeight="1">
      <c r="K1492"/>
    </row>
    <row r="1493" spans="11:11" ht="16.5" customHeight="1">
      <c r="K1493"/>
    </row>
    <row r="1494" spans="11:11" ht="16.5" customHeight="1">
      <c r="K1494"/>
    </row>
    <row r="1495" spans="11:11" ht="16.5" customHeight="1">
      <c r="K1495"/>
    </row>
    <row r="1496" spans="11:11" ht="16.5" customHeight="1">
      <c r="K1496"/>
    </row>
    <row r="1497" spans="11:11" ht="16.5" customHeight="1">
      <c r="K1497"/>
    </row>
    <row r="1498" spans="11:11" ht="16.5" customHeight="1">
      <c r="K1498"/>
    </row>
    <row r="1499" spans="11:11" ht="16.5" customHeight="1">
      <c r="K1499"/>
    </row>
    <row r="1500" spans="11:11" ht="16.5" customHeight="1">
      <c r="K1500"/>
    </row>
    <row r="1501" spans="11:11" ht="16.5" customHeight="1">
      <c r="K1501"/>
    </row>
    <row r="1502" spans="11:11" ht="16.5" customHeight="1">
      <c r="K1502"/>
    </row>
    <row r="1503" spans="11:11" ht="16.5" customHeight="1">
      <c r="K1503"/>
    </row>
    <row r="1504" spans="11:11" ht="16.5" customHeight="1">
      <c r="K1504"/>
    </row>
    <row r="1505" spans="11:11" ht="16.5" customHeight="1">
      <c r="K1505"/>
    </row>
    <row r="1506" spans="11:11" ht="16.5" customHeight="1">
      <c r="K1506"/>
    </row>
    <row r="1507" spans="11:11" ht="16.5" customHeight="1">
      <c r="K1507"/>
    </row>
    <row r="1508" spans="11:11" ht="16.5" customHeight="1">
      <c r="K1508"/>
    </row>
    <row r="1509" spans="11:11" ht="16.5" customHeight="1">
      <c r="K1509"/>
    </row>
    <row r="1510" spans="11:11" ht="16.5" customHeight="1">
      <c r="K1510"/>
    </row>
    <row r="1511" spans="11:11" ht="16.5" customHeight="1">
      <c r="K1511"/>
    </row>
    <row r="1512" spans="11:11" ht="16.5" customHeight="1">
      <c r="K1512"/>
    </row>
    <row r="1513" spans="11:11" ht="16.5" customHeight="1">
      <c r="K1513"/>
    </row>
    <row r="1514" spans="11:11" ht="16.5" customHeight="1">
      <c r="K1514"/>
    </row>
    <row r="1515" spans="11:11" ht="16.5" customHeight="1">
      <c r="K1515"/>
    </row>
    <row r="1516" spans="11:11" ht="16.5" customHeight="1">
      <c r="K1516"/>
    </row>
    <row r="1517" spans="11:11" ht="16.5" customHeight="1">
      <c r="K1517"/>
    </row>
    <row r="1518" spans="11:11" ht="16.5" customHeight="1">
      <c r="K1518"/>
    </row>
    <row r="1519" spans="11:11" ht="16.5" customHeight="1">
      <c r="K1519"/>
    </row>
    <row r="1520" spans="11:11" ht="16.5" customHeight="1">
      <c r="K1520"/>
    </row>
    <row r="1521" spans="11:11" ht="16.5" customHeight="1">
      <c r="K1521"/>
    </row>
    <row r="1522" spans="11:11" ht="16.5" customHeight="1">
      <c r="K1522"/>
    </row>
    <row r="1523" spans="11:11" ht="16.5" customHeight="1">
      <c r="K1523"/>
    </row>
    <row r="1524" spans="11:11" ht="16.5" customHeight="1">
      <c r="K1524"/>
    </row>
    <row r="1525" spans="11:11" ht="16.5" customHeight="1">
      <c r="K1525"/>
    </row>
    <row r="1526" spans="11:11" ht="16.5" customHeight="1">
      <c r="K1526"/>
    </row>
    <row r="1527" spans="11:11" ht="16.5" customHeight="1">
      <c r="K1527"/>
    </row>
    <row r="1528" spans="11:11" ht="16.5" customHeight="1">
      <c r="K1528"/>
    </row>
    <row r="1529" spans="11:11" ht="16.5" customHeight="1">
      <c r="K1529"/>
    </row>
    <row r="1530" spans="11:11" ht="16.5" customHeight="1">
      <c r="K1530"/>
    </row>
    <row r="1531" spans="11:11" ht="16.5" customHeight="1">
      <c r="K1531"/>
    </row>
    <row r="1532" spans="11:11" ht="16.5" customHeight="1">
      <c r="K1532"/>
    </row>
    <row r="1533" spans="11:11" ht="16.5" customHeight="1">
      <c r="K1533"/>
    </row>
    <row r="1534" spans="11:11" ht="16.5" customHeight="1">
      <c r="K1534"/>
    </row>
    <row r="1535" spans="11:11" ht="16.5" customHeight="1">
      <c r="K1535"/>
    </row>
    <row r="1536" spans="11:11" ht="16.5" customHeight="1">
      <c r="K1536"/>
    </row>
    <row r="1537" spans="11:11" ht="16.5" customHeight="1">
      <c r="K1537"/>
    </row>
    <row r="1538" spans="11:11" ht="16.5" customHeight="1">
      <c r="K1538"/>
    </row>
    <row r="1539" spans="11:11" ht="16.5" customHeight="1">
      <c r="K1539"/>
    </row>
    <row r="1540" spans="11:11" ht="16.5" customHeight="1">
      <c r="K1540"/>
    </row>
    <row r="1541" spans="11:11" ht="16.5" customHeight="1">
      <c r="K1541"/>
    </row>
    <row r="1542" spans="11:11" ht="16.5" customHeight="1">
      <c r="K1542"/>
    </row>
    <row r="1543" spans="11:11" ht="16.5" customHeight="1">
      <c r="K1543"/>
    </row>
    <row r="1544" spans="11:11" ht="16.5" customHeight="1">
      <c r="K1544"/>
    </row>
    <row r="1545" spans="11:11" ht="16.5" customHeight="1">
      <c r="K1545"/>
    </row>
    <row r="1546" spans="11:11" ht="16.5" customHeight="1">
      <c r="K1546"/>
    </row>
    <row r="1547" spans="11:11" ht="16.5" customHeight="1">
      <c r="K1547"/>
    </row>
    <row r="1548" spans="11:11" ht="16.5" customHeight="1">
      <c r="K1548"/>
    </row>
    <row r="1549" spans="11:11" ht="16.5" customHeight="1">
      <c r="K1549"/>
    </row>
    <row r="1550" spans="11:11" ht="16.5" customHeight="1">
      <c r="K1550"/>
    </row>
    <row r="1551" spans="11:11" ht="16.5" customHeight="1">
      <c r="K1551"/>
    </row>
    <row r="1552" spans="11:11" ht="16.5" customHeight="1">
      <c r="K1552"/>
    </row>
    <row r="1553" spans="11:11" ht="16.5" customHeight="1">
      <c r="K1553"/>
    </row>
    <row r="1554" spans="11:11" ht="16.5" customHeight="1">
      <c r="K1554"/>
    </row>
    <row r="1555" spans="11:11" ht="16.5" customHeight="1">
      <c r="K1555"/>
    </row>
    <row r="1556" spans="11:11" ht="16.5" customHeight="1">
      <c r="K1556"/>
    </row>
    <row r="1557" spans="11:11" ht="16.5" customHeight="1">
      <c r="K1557"/>
    </row>
    <row r="1558" spans="11:11" ht="16.5" customHeight="1">
      <c r="K1558"/>
    </row>
    <row r="1559" spans="11:11" ht="16.5" customHeight="1">
      <c r="K1559"/>
    </row>
    <row r="1560" spans="11:11" ht="16.5" customHeight="1">
      <c r="K1560"/>
    </row>
    <row r="1561" spans="11:11" ht="16.5" customHeight="1">
      <c r="K1561"/>
    </row>
    <row r="1562" spans="11:11" ht="16.5" customHeight="1">
      <c r="K1562"/>
    </row>
    <row r="1563" spans="11:11" ht="16.5" customHeight="1">
      <c r="K1563"/>
    </row>
    <row r="1564" spans="11:11" ht="16.5" customHeight="1">
      <c r="K1564"/>
    </row>
    <row r="1565" spans="11:11" ht="16.5" customHeight="1">
      <c r="K1565"/>
    </row>
    <row r="1566" spans="11:11" ht="16.5" customHeight="1">
      <c r="K1566"/>
    </row>
    <row r="1567" spans="11:11" ht="16.5" customHeight="1">
      <c r="K1567"/>
    </row>
    <row r="1568" spans="11:11" ht="16.5" customHeight="1">
      <c r="K1568"/>
    </row>
    <row r="1569" spans="11:11" ht="16.5" customHeight="1">
      <c r="K1569"/>
    </row>
    <row r="1570" spans="11:11" ht="16.5" customHeight="1">
      <c r="K1570"/>
    </row>
    <row r="1571" spans="11:11" ht="16.5" customHeight="1">
      <c r="K1571"/>
    </row>
  </sheetData>
  <sheetProtection formatCells="0" formatColumns="0" autoFilter="0"/>
  <autoFilter ref="A2:M4046" xr:uid="{A48F3CCA-BD15-4333-B45D-0DD204A1BA08}"/>
  <sortState xmlns:xlrd2="http://schemas.microsoft.com/office/spreadsheetml/2017/richdata2" ref="B3:H46">
    <sortCondition ref="D3:D46"/>
  </sortState>
  <mergeCells count="1">
    <mergeCell ref="D1:H1"/>
  </mergeCells>
  <phoneticPr fontId="45" type="noConversion"/>
  <conditionalFormatting sqref="C921:C1048576 C1:C866">
    <cfRule type="duplicateValues" dxfId="1" priority="5"/>
  </conditionalFormatting>
  <conditionalFormatting sqref="C2:H866 C921:H921">
    <cfRule type="expression" dxfId="0" priority="6" stopIfTrue="1">
      <formula>AND($C2&lt;&gt;"",$C2&lt;&gt;"Código")</formula>
    </cfRule>
  </conditionalFormatting>
  <pageMargins left="0.78740157499999996" right="0.78740157499999996" top="0.984251969" bottom="0.984251969" header="0.4921259845" footer="0.492125984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E240-0807-4AF1-8293-C59941E061F6}">
  <dimension ref="B1:O206"/>
  <sheetViews>
    <sheetView showGridLines="0" zoomScale="115" zoomScaleNormal="115" workbookViewId="0">
      <pane ySplit="3" topLeftCell="A4" activePane="bottomLeft" state="frozen"/>
      <selection activeCell="Z34" sqref="Z34"/>
      <selection pane="bottomLeft" activeCell="D27" sqref="D27"/>
    </sheetView>
  </sheetViews>
  <sheetFormatPr defaultColWidth="9.140625" defaultRowHeight="12.75"/>
  <cols>
    <col min="1" max="1" width="0.7109375" style="8" customWidth="1"/>
    <col min="2" max="2" width="9.42578125" style="9" hidden="1" customWidth="1"/>
    <col min="3" max="3" width="45.7109375" style="8" customWidth="1"/>
    <col min="4" max="4" width="115.7109375" style="8" bestFit="1" customWidth="1"/>
    <col min="5" max="5" width="12.42578125" style="8" customWidth="1"/>
    <col min="6" max="6" width="44.7109375" style="8" customWidth="1"/>
    <col min="7" max="8" width="19.42578125" style="168" customWidth="1"/>
    <col min="9" max="9" width="20.140625" style="8" customWidth="1"/>
    <col min="10" max="16384" width="9.140625" style="8"/>
  </cols>
  <sheetData>
    <row r="1" spans="2:15" ht="2.25" customHeight="1">
      <c r="C1" s="9" cm="1">
        <f t="array" aca="1" ref="C1" ca="1">MAX(IF(C$4:C$206&lt;&gt;"",$B$4:$B$206))</f>
        <v>28</v>
      </c>
      <c r="D1" s="9"/>
      <c r="E1" s="9" cm="1">
        <f t="array" aca="1" ref="E1" ca="1">MAX(IF(E$4:E$206&lt;&gt;"",$B$4:$B$206))</f>
        <v>1</v>
      </c>
      <c r="F1" s="9" cm="1">
        <f t="array" aca="1" ref="F1" ca="1">MAX(IF(F$4:F$206&lt;&gt;"",$B$4:$B$206))</f>
        <v>1</v>
      </c>
      <c r="G1" s="9" cm="1">
        <f t="array" aca="1" ref="G1" ca="1">MAX(IF(G$4:G$206&lt;&gt;"",$B$4:$B$206))</f>
        <v>101</v>
      </c>
      <c r="H1" s="9" cm="1">
        <f t="array" aca="1" ref="H1" ca="1">MAX(IF(H$4:H$206&lt;&gt;"",$B$4:$B$206))</f>
        <v>178</v>
      </c>
      <c r="I1" s="9" t="e" cm="1">
        <f t="array" ref="I1">MAX(IF(I$4:I$206&lt;&gt;"",$B$4:$B$206))</f>
        <v>#REF!</v>
      </c>
    </row>
    <row r="2" spans="2:15" s="16" customFormat="1" ht="24" customHeight="1">
      <c r="B2" s="17"/>
      <c r="C2" s="26" t="s">
        <v>2231</v>
      </c>
      <c r="D2" s="26"/>
      <c r="E2" s="27" t="s">
        <v>2232</v>
      </c>
      <c r="F2" s="28"/>
      <c r="G2" s="29" t="s">
        <v>2233</v>
      </c>
      <c r="H2" s="29" t="s">
        <v>2234</v>
      </c>
      <c r="I2" s="30"/>
      <c r="K2" s="31" t="e">
        <f>IF(#REF!="",IF(#REF!="",1,2),3)</f>
        <v>#REF!</v>
      </c>
      <c r="L2" s="31" t="e">
        <f>_xlfn.IFNA(IF(K2=1,MATCH('QC rev00'!$I$141,'QC rev00'!$V$2:$BN$2,),IF(K2=2,MATCH(#REF!,#REF!,),MATCH(#REF!,#REF!,))),1)</f>
        <v>#REF!</v>
      </c>
      <c r="M2" s="31"/>
      <c r="N2" s="31"/>
      <c r="O2" s="31"/>
    </row>
    <row r="3" spans="2:15" ht="7.5" customHeight="1">
      <c r="C3" s="34"/>
      <c r="D3" s="35"/>
      <c r="E3" s="15"/>
      <c r="F3" s="14"/>
      <c r="G3" s="167"/>
      <c r="H3" s="167"/>
      <c r="I3" s="25"/>
    </row>
    <row r="4" spans="2:15">
      <c r="B4" s="9" cm="1">
        <f t="array" aca="1" ref="B4" ca="1">OFFSET(B4,-1,,,)+1</f>
        <v>1</v>
      </c>
      <c r="C4" s="36" t="s">
        <v>2235</v>
      </c>
      <c r="D4" s="37" t="s">
        <v>2236</v>
      </c>
      <c r="E4" s="13" t="s">
        <v>58</v>
      </c>
      <c r="F4" s="12" t="s">
        <v>2237</v>
      </c>
      <c r="G4" s="169" t="s">
        <v>1934</v>
      </c>
      <c r="H4" s="169" t="s">
        <v>2238</v>
      </c>
      <c r="I4" s="32" t="e" cm="1">
        <f t="array" ref="I4">_xlfn._xlws.SORT(_xlfn.UNIQUE(TRANSPOSE(IF($K$2=1,'QC rev00'!$Y$2:$BC$2,IF($K$2=2,#REF!,#REF!)))))</f>
        <v>#REF!</v>
      </c>
    </row>
    <row r="5" spans="2:15">
      <c r="B5" s="9" cm="1">
        <f t="array" aca="1" ref="B5" ca="1">OFFSET(B5,-1,,,)+1</f>
        <v>2</v>
      </c>
      <c r="C5" s="36" t="s">
        <v>2239</v>
      </c>
      <c r="D5" s="37" t="s">
        <v>2240</v>
      </c>
      <c r="E5" s="13"/>
      <c r="F5" s="12"/>
      <c r="G5" s="169" t="s">
        <v>2241</v>
      </c>
      <c r="H5" s="169" t="s">
        <v>2242</v>
      </c>
      <c r="I5" s="32"/>
    </row>
    <row r="6" spans="2:15">
      <c r="B6" s="9" cm="1">
        <f t="array" aca="1" ref="B6" ca="1">OFFSET(B6,-1,,,)+1</f>
        <v>3</v>
      </c>
      <c r="C6" s="36" t="s">
        <v>2243</v>
      </c>
      <c r="D6" s="37" t="s">
        <v>2244</v>
      </c>
      <c r="E6" s="13"/>
      <c r="F6" s="12"/>
      <c r="G6" s="169" t="s">
        <v>2245</v>
      </c>
      <c r="H6" s="169" t="s">
        <v>2246</v>
      </c>
      <c r="I6" s="32"/>
    </row>
    <row r="7" spans="2:15">
      <c r="B7" s="9" cm="1">
        <f t="array" aca="1" ref="B7" ca="1">OFFSET(B7,-1,,,)+1</f>
        <v>4</v>
      </c>
      <c r="C7" s="36" t="s">
        <v>2247</v>
      </c>
      <c r="D7" s="37" t="s">
        <v>2248</v>
      </c>
      <c r="E7" s="13"/>
      <c r="F7" s="12"/>
      <c r="G7" s="169" t="s">
        <v>2249</v>
      </c>
      <c r="H7" s="169" t="s">
        <v>2250</v>
      </c>
      <c r="I7" s="32"/>
    </row>
    <row r="8" spans="2:15">
      <c r="B8" s="9" cm="1">
        <f t="array" aca="1" ref="B8" ca="1">OFFSET(B8,-1,,,)+1</f>
        <v>5</v>
      </c>
      <c r="C8" s="36" t="s">
        <v>2251</v>
      </c>
      <c r="D8" s="37" t="s">
        <v>2252</v>
      </c>
      <c r="E8" s="13"/>
      <c r="F8" s="12"/>
      <c r="G8" s="169" t="s">
        <v>2253</v>
      </c>
      <c r="H8" s="169" t="s">
        <v>2254</v>
      </c>
      <c r="I8" s="32"/>
    </row>
    <row r="9" spans="2:15">
      <c r="B9" s="9" cm="1">
        <f t="array" aca="1" ref="B9" ca="1">OFFSET(B9,-1,,,)+1</f>
        <v>6</v>
      </c>
      <c r="C9" s="36" t="s">
        <v>2255</v>
      </c>
      <c r="D9" s="37" t="s">
        <v>2256</v>
      </c>
      <c r="E9" s="13"/>
      <c r="F9" s="12"/>
      <c r="G9" s="169" t="s">
        <v>2257</v>
      </c>
      <c r="H9" s="169" t="s">
        <v>2258</v>
      </c>
      <c r="I9" s="32"/>
    </row>
    <row r="10" spans="2:15">
      <c r="B10" s="9" cm="1">
        <f t="array" aca="1" ref="B10" ca="1">OFFSET(B10,-1,,,)+1</f>
        <v>7</v>
      </c>
      <c r="C10" s="36" t="s">
        <v>2259</v>
      </c>
      <c r="D10" s="37" t="s">
        <v>2260</v>
      </c>
      <c r="E10" s="13"/>
      <c r="F10" s="12"/>
      <c r="G10" s="169" t="s">
        <v>2261</v>
      </c>
      <c r="H10" s="169" t="s">
        <v>2262</v>
      </c>
      <c r="I10" s="32"/>
    </row>
    <row r="11" spans="2:15">
      <c r="B11" s="9" cm="1">
        <f t="array" aca="1" ref="B11" ca="1">OFFSET(B11,-1,,,)+1</f>
        <v>8</v>
      </c>
      <c r="C11" s="36" t="s">
        <v>2263</v>
      </c>
      <c r="D11" s="37" t="s">
        <v>2264</v>
      </c>
      <c r="E11" s="13"/>
      <c r="F11" s="12"/>
      <c r="G11" s="169" t="s">
        <v>2265</v>
      </c>
      <c r="H11" s="169" t="s">
        <v>2266</v>
      </c>
      <c r="I11" s="32"/>
    </row>
    <row r="12" spans="2:15">
      <c r="B12" s="9" cm="1">
        <f t="array" aca="1" ref="B12" ca="1">OFFSET(B12,-1,,,)+1</f>
        <v>9</v>
      </c>
      <c r="C12" s="36" t="s">
        <v>2267</v>
      </c>
      <c r="D12" s="37" t="s">
        <v>2268</v>
      </c>
      <c r="E12" s="13"/>
      <c r="F12" s="12"/>
      <c r="G12" s="169" t="s">
        <v>2269</v>
      </c>
      <c r="H12" s="169" t="s">
        <v>2270</v>
      </c>
      <c r="I12" s="32"/>
    </row>
    <row r="13" spans="2:15">
      <c r="B13" s="9" cm="1">
        <f t="array" aca="1" ref="B13" ca="1">OFFSET(B13,-1,,,)+1</f>
        <v>10</v>
      </c>
      <c r="C13" s="36" t="s">
        <v>2271</v>
      </c>
      <c r="D13" s="37" t="s">
        <v>2272</v>
      </c>
      <c r="E13" s="13"/>
      <c r="F13" s="12"/>
      <c r="G13" s="169" t="s">
        <v>2273</v>
      </c>
      <c r="H13" s="169" t="s">
        <v>2274</v>
      </c>
      <c r="I13" s="32"/>
    </row>
    <row r="14" spans="2:15">
      <c r="B14" s="9" cm="1">
        <f t="array" aca="1" ref="B14" ca="1">OFFSET(B14,-1,,,)+1</f>
        <v>11</v>
      </c>
      <c r="C14" s="36" t="s">
        <v>2275</v>
      </c>
      <c r="D14" s="37" t="s">
        <v>2276</v>
      </c>
      <c r="E14" s="13"/>
      <c r="F14" s="12"/>
      <c r="G14" s="169" t="s">
        <v>2277</v>
      </c>
      <c r="H14" s="169" t="s">
        <v>1935</v>
      </c>
      <c r="I14" s="32"/>
    </row>
    <row r="15" spans="2:15">
      <c r="B15" s="9" cm="1">
        <f t="array" aca="1" ref="B15" ca="1">OFFSET(B15,-1,,,)+1</f>
        <v>12</v>
      </c>
      <c r="C15" s="36" t="s">
        <v>2278</v>
      </c>
      <c r="D15" s="37" t="s">
        <v>2279</v>
      </c>
      <c r="E15" s="13"/>
      <c r="F15" s="12"/>
      <c r="G15" s="169" t="s">
        <v>2280</v>
      </c>
      <c r="H15" s="169" t="s">
        <v>2281</v>
      </c>
      <c r="I15" s="32"/>
    </row>
    <row r="16" spans="2:15">
      <c r="B16" s="9" cm="1">
        <f t="array" aca="1" ref="B16" ca="1">OFFSET(B16,-1,,,)+1</f>
        <v>13</v>
      </c>
      <c r="C16" s="36" t="s">
        <v>2282</v>
      </c>
      <c r="D16" s="37" t="s">
        <v>2283</v>
      </c>
      <c r="E16" s="13"/>
      <c r="F16" s="12"/>
      <c r="G16" s="169" t="s">
        <v>2284</v>
      </c>
      <c r="H16" s="169" t="s">
        <v>2285</v>
      </c>
      <c r="I16" s="32"/>
    </row>
    <row r="17" spans="2:9">
      <c r="B17" s="9" cm="1">
        <f t="array" aca="1" ref="B17" ca="1">OFFSET(B17,-1,,,)+1</f>
        <v>14</v>
      </c>
      <c r="C17" s="36" t="s">
        <v>2286</v>
      </c>
      <c r="D17" s="37" t="s">
        <v>2287</v>
      </c>
      <c r="E17" s="13"/>
      <c r="F17" s="12"/>
      <c r="G17" s="169" t="s">
        <v>2288</v>
      </c>
      <c r="H17" s="169" t="s">
        <v>2289</v>
      </c>
      <c r="I17" s="32"/>
    </row>
    <row r="18" spans="2:9">
      <c r="B18" s="9" cm="1">
        <f t="array" aca="1" ref="B18" ca="1">OFFSET(B18,-1,,,)+1</f>
        <v>15</v>
      </c>
      <c r="C18" s="36" t="s">
        <v>2290</v>
      </c>
      <c r="D18" s="37" t="s">
        <v>2291</v>
      </c>
      <c r="E18" s="13"/>
      <c r="F18" s="12"/>
      <c r="G18" s="169" t="s">
        <v>2292</v>
      </c>
      <c r="H18" s="169" t="s">
        <v>2293</v>
      </c>
      <c r="I18" s="32"/>
    </row>
    <row r="19" spans="2:9">
      <c r="B19" s="9" cm="1">
        <f t="array" aca="1" ref="B19" ca="1">OFFSET(B19,-1,,,)+1</f>
        <v>16</v>
      </c>
      <c r="C19" s="36" t="s">
        <v>2294</v>
      </c>
      <c r="D19" s="37" t="s">
        <v>2295</v>
      </c>
      <c r="E19" s="13"/>
      <c r="F19" s="12"/>
      <c r="G19" s="169" t="s">
        <v>2296</v>
      </c>
      <c r="H19" s="169" t="s">
        <v>2297</v>
      </c>
      <c r="I19" s="32"/>
    </row>
    <row r="20" spans="2:9">
      <c r="B20" s="9" cm="1">
        <f t="array" aca="1" ref="B20" ca="1">OFFSET(B20,-1,,,)+1</f>
        <v>17</v>
      </c>
      <c r="C20" s="36" t="s">
        <v>2298</v>
      </c>
      <c r="D20" s="37" t="s">
        <v>2299</v>
      </c>
      <c r="E20" s="13"/>
      <c r="F20" s="12"/>
      <c r="G20" s="169" t="s">
        <v>2300</v>
      </c>
      <c r="H20" s="169" t="s">
        <v>2301</v>
      </c>
      <c r="I20" s="32"/>
    </row>
    <row r="21" spans="2:9">
      <c r="B21" s="9" cm="1">
        <f t="array" aca="1" ref="B21" ca="1">OFFSET(B21,-1,,,)+1</f>
        <v>18</v>
      </c>
      <c r="C21" s="36" t="s">
        <v>2302</v>
      </c>
      <c r="D21" s="37" t="s">
        <v>2303</v>
      </c>
      <c r="E21" s="13"/>
      <c r="F21" s="12"/>
      <c r="G21" s="169" t="s">
        <v>2304</v>
      </c>
      <c r="H21" s="169" t="s">
        <v>2305</v>
      </c>
      <c r="I21" s="32"/>
    </row>
    <row r="22" spans="2:9">
      <c r="B22" s="9" cm="1">
        <f t="array" aca="1" ref="B22" ca="1">OFFSET(B22,-1,,,)+1</f>
        <v>19</v>
      </c>
      <c r="C22" s="36" t="s">
        <v>2306</v>
      </c>
      <c r="D22" s="37" t="s">
        <v>2307</v>
      </c>
      <c r="E22" s="13"/>
      <c r="F22" s="12"/>
      <c r="G22" s="169" t="s">
        <v>2308</v>
      </c>
      <c r="H22" s="169" t="s">
        <v>2309</v>
      </c>
      <c r="I22" s="32"/>
    </row>
    <row r="23" spans="2:9">
      <c r="B23" s="9" cm="1">
        <f t="array" aca="1" ref="B23" ca="1">OFFSET(B23,-1,,,)+1</f>
        <v>20</v>
      </c>
      <c r="C23" s="36" t="s">
        <v>2310</v>
      </c>
      <c r="D23" s="37" t="s">
        <v>2311</v>
      </c>
      <c r="E23" s="13"/>
      <c r="F23" s="12"/>
      <c r="G23" s="169" t="s">
        <v>2312</v>
      </c>
      <c r="H23" s="169" t="s">
        <v>2313</v>
      </c>
      <c r="I23" s="32"/>
    </row>
    <row r="24" spans="2:9">
      <c r="B24" s="9" cm="1">
        <f t="array" aca="1" ref="B24" ca="1">OFFSET(B24,-1,,,)+1</f>
        <v>21</v>
      </c>
      <c r="C24" s="36" t="s">
        <v>2314</v>
      </c>
      <c r="D24" s="37" t="s">
        <v>2315</v>
      </c>
      <c r="E24" s="13"/>
      <c r="F24" s="12"/>
      <c r="G24" s="169" t="s">
        <v>2316</v>
      </c>
      <c r="H24" s="169" t="s">
        <v>2317</v>
      </c>
      <c r="I24" s="32"/>
    </row>
    <row r="25" spans="2:9">
      <c r="B25" s="9" cm="1">
        <f t="array" aca="1" ref="B25" ca="1">OFFSET(B25,-1,,,)+1</f>
        <v>22</v>
      </c>
      <c r="C25" s="36" t="s">
        <v>2318</v>
      </c>
      <c r="D25" s="37" t="s">
        <v>2319</v>
      </c>
      <c r="E25" s="13"/>
      <c r="F25" s="12"/>
      <c r="G25" s="169" t="s">
        <v>2320</v>
      </c>
      <c r="H25" s="169" t="s">
        <v>1936</v>
      </c>
      <c r="I25" s="32"/>
    </row>
    <row r="26" spans="2:9">
      <c r="B26" s="9" cm="1">
        <f t="array" aca="1" ref="B26" ca="1">OFFSET(B26,-1,,,)+1</f>
        <v>23</v>
      </c>
      <c r="C26" s="36" t="s">
        <v>2321</v>
      </c>
      <c r="D26" s="37" t="s">
        <v>2322</v>
      </c>
      <c r="E26" s="13"/>
      <c r="F26" s="12"/>
      <c r="G26" s="169" t="s">
        <v>2323</v>
      </c>
      <c r="H26" s="169" t="s">
        <v>1937</v>
      </c>
      <c r="I26" s="32"/>
    </row>
    <row r="27" spans="2:9">
      <c r="B27" s="9" cm="1">
        <f t="array" aca="1" ref="B27" ca="1">OFFSET(B27,-1,,,)+1</f>
        <v>24</v>
      </c>
      <c r="C27" s="36" t="s">
        <v>2324</v>
      </c>
      <c r="D27" s="37" t="s">
        <v>2325</v>
      </c>
      <c r="E27" s="13"/>
      <c r="F27" s="12"/>
      <c r="G27" s="169" t="s">
        <v>2326</v>
      </c>
      <c r="H27" s="169" t="s">
        <v>1938</v>
      </c>
      <c r="I27" s="32"/>
    </row>
    <row r="28" spans="2:9">
      <c r="B28" s="9" cm="1">
        <f t="array" aca="1" ref="B28" ca="1">OFFSET(B28,-1,,,)+1</f>
        <v>25</v>
      </c>
      <c r="C28" s="36" t="s">
        <v>2327</v>
      </c>
      <c r="D28" s="37" t="s">
        <v>2315</v>
      </c>
      <c r="E28" s="13"/>
      <c r="F28" s="12"/>
      <c r="G28" s="169" t="s">
        <v>2328</v>
      </c>
      <c r="H28" s="169" t="s">
        <v>1939</v>
      </c>
      <c r="I28" s="32"/>
    </row>
    <row r="29" spans="2:9">
      <c r="B29" s="9" cm="1">
        <f t="array" aca="1" ref="B29" ca="1">OFFSET(B29,-1,,,)+1</f>
        <v>26</v>
      </c>
      <c r="C29" s="36" t="s">
        <v>2329</v>
      </c>
      <c r="D29" s="37" t="s">
        <v>2330</v>
      </c>
      <c r="E29" s="13"/>
      <c r="F29" s="12"/>
      <c r="G29" s="169" t="s">
        <v>2331</v>
      </c>
      <c r="H29" s="169" t="s">
        <v>1940</v>
      </c>
      <c r="I29" s="32"/>
    </row>
    <row r="30" spans="2:9">
      <c r="B30" s="9" cm="1">
        <f t="array" aca="1" ref="B30" ca="1">OFFSET(B30,-1,,,)+1</f>
        <v>27</v>
      </c>
      <c r="C30" s="36" t="s">
        <v>2332</v>
      </c>
      <c r="D30" s="37" t="s">
        <v>2333</v>
      </c>
      <c r="E30" s="13"/>
      <c r="F30" s="12"/>
      <c r="G30" s="169" t="s">
        <v>2334</v>
      </c>
      <c r="H30" s="169" t="s">
        <v>1941</v>
      </c>
      <c r="I30" s="32"/>
    </row>
    <row r="31" spans="2:9">
      <c r="B31" s="9" cm="1">
        <f t="array" aca="1" ref="B31" ca="1">OFFSET(B31,-1,,,)+1</f>
        <v>28</v>
      </c>
      <c r="C31" s="36" t="s">
        <v>2335</v>
      </c>
      <c r="D31" s="37"/>
      <c r="E31" s="13"/>
      <c r="F31" s="12"/>
      <c r="G31" s="169" t="s">
        <v>2336</v>
      </c>
      <c r="H31" s="169" t="s">
        <v>1942</v>
      </c>
      <c r="I31" s="32"/>
    </row>
    <row r="32" spans="2:9">
      <c r="B32" s="9" cm="1">
        <f t="array" aca="1" ref="B32" ca="1">OFFSET(B32,-1,,,)+1</f>
        <v>29</v>
      </c>
      <c r="C32" s="36"/>
      <c r="D32" s="37"/>
      <c r="E32" s="13"/>
      <c r="F32" s="12"/>
      <c r="G32" s="169" t="s">
        <v>2337</v>
      </c>
      <c r="H32" s="169" t="s">
        <v>1943</v>
      </c>
      <c r="I32" s="32"/>
    </row>
    <row r="33" spans="2:9">
      <c r="B33" s="9" cm="1">
        <f t="array" aca="1" ref="B33" ca="1">OFFSET(B33,-1,,,)+1</f>
        <v>30</v>
      </c>
      <c r="C33" s="36"/>
      <c r="D33" s="37"/>
      <c r="E33" s="13"/>
      <c r="F33" s="12"/>
      <c r="G33" s="169" t="s">
        <v>2338</v>
      </c>
      <c r="H33" s="169" t="s">
        <v>1944</v>
      </c>
      <c r="I33" s="32"/>
    </row>
    <row r="34" spans="2:9">
      <c r="B34" s="9" cm="1">
        <f t="array" aca="1" ref="B34" ca="1">OFFSET(B34,-1,,,)+1</f>
        <v>31</v>
      </c>
      <c r="C34" s="36"/>
      <c r="D34" s="37"/>
      <c r="E34" s="13"/>
      <c r="F34" s="12"/>
      <c r="G34" s="169" t="s">
        <v>2339</v>
      </c>
      <c r="H34" s="169" t="s">
        <v>1945</v>
      </c>
      <c r="I34" s="32"/>
    </row>
    <row r="35" spans="2:9">
      <c r="B35" s="9" cm="1">
        <f t="array" aca="1" ref="B35" ca="1">OFFSET(B35,-1,,,)+1</f>
        <v>32</v>
      </c>
      <c r="C35" s="36"/>
      <c r="D35" s="37"/>
      <c r="E35" s="13"/>
      <c r="F35" s="12"/>
      <c r="G35" s="169" t="s">
        <v>2340</v>
      </c>
      <c r="H35" s="169" t="s">
        <v>1946</v>
      </c>
      <c r="I35" s="32"/>
    </row>
    <row r="36" spans="2:9">
      <c r="B36" s="9" cm="1">
        <f t="array" aca="1" ref="B36" ca="1">OFFSET(B36,-1,,,)+1</f>
        <v>33</v>
      </c>
      <c r="C36" s="36"/>
      <c r="D36" s="37"/>
      <c r="E36" s="13"/>
      <c r="F36" s="12"/>
      <c r="G36" s="169" t="s">
        <v>2341</v>
      </c>
      <c r="H36" s="169" t="s">
        <v>1947</v>
      </c>
      <c r="I36" s="32"/>
    </row>
    <row r="37" spans="2:9">
      <c r="B37" s="9" cm="1">
        <f t="array" aca="1" ref="B37" ca="1">OFFSET(B37,-1,,,)+1</f>
        <v>34</v>
      </c>
      <c r="C37" s="36"/>
      <c r="D37" s="37"/>
      <c r="E37" s="13"/>
      <c r="F37" s="12"/>
      <c r="G37" s="169" t="s">
        <v>2342</v>
      </c>
      <c r="H37" s="169" t="s">
        <v>1948</v>
      </c>
      <c r="I37" s="32"/>
    </row>
    <row r="38" spans="2:9">
      <c r="B38" s="9" cm="1">
        <f t="array" aca="1" ref="B38" ca="1">OFFSET(B38,-1,,,)+1</f>
        <v>35</v>
      </c>
      <c r="C38" s="36"/>
      <c r="D38" s="37"/>
      <c r="E38" s="13"/>
      <c r="F38" s="12"/>
      <c r="G38" s="169" t="s">
        <v>2343</v>
      </c>
      <c r="H38" s="169" t="s">
        <v>1949</v>
      </c>
      <c r="I38" s="32"/>
    </row>
    <row r="39" spans="2:9">
      <c r="B39" s="9" cm="1">
        <f t="array" aca="1" ref="B39" ca="1">OFFSET(B39,-1,,,)+1</f>
        <v>36</v>
      </c>
      <c r="C39" s="36"/>
      <c r="D39" s="37"/>
      <c r="E39" s="13"/>
      <c r="F39" s="12"/>
      <c r="G39" s="169" t="s">
        <v>2344</v>
      </c>
      <c r="H39" s="169" t="s">
        <v>1950</v>
      </c>
      <c r="I39" s="32"/>
    </row>
    <row r="40" spans="2:9">
      <c r="B40" s="9" cm="1">
        <f t="array" aca="1" ref="B40" ca="1">OFFSET(B40,-1,,,)+1</f>
        <v>37</v>
      </c>
      <c r="C40" s="36"/>
      <c r="D40" s="37"/>
      <c r="E40" s="13"/>
      <c r="F40" s="12"/>
      <c r="G40" s="169" t="s">
        <v>2345</v>
      </c>
      <c r="H40" s="169" t="s">
        <v>1951</v>
      </c>
      <c r="I40" s="32"/>
    </row>
    <row r="41" spans="2:9">
      <c r="B41" s="9" cm="1">
        <f t="array" aca="1" ref="B41" ca="1">OFFSET(B41,-1,,,)+1</f>
        <v>38</v>
      </c>
      <c r="C41" s="36"/>
      <c r="D41" s="37"/>
      <c r="E41" s="13"/>
      <c r="F41" s="12"/>
      <c r="G41" s="169" t="s">
        <v>2346</v>
      </c>
      <c r="H41" s="169" t="s">
        <v>1952</v>
      </c>
      <c r="I41" s="32"/>
    </row>
    <row r="42" spans="2:9">
      <c r="B42" s="9" cm="1">
        <f t="array" aca="1" ref="B42" ca="1">OFFSET(B42,-1,,,)+1</f>
        <v>39</v>
      </c>
      <c r="C42" s="36"/>
      <c r="D42" s="37"/>
      <c r="E42" s="13"/>
      <c r="F42" s="12"/>
      <c r="G42" s="169" t="s">
        <v>2347</v>
      </c>
      <c r="H42" s="169" t="s">
        <v>1953</v>
      </c>
      <c r="I42" s="32"/>
    </row>
    <row r="43" spans="2:9">
      <c r="B43" s="9" cm="1">
        <f t="array" aca="1" ref="B43" ca="1">OFFSET(B43,-1,,,)+1</f>
        <v>40</v>
      </c>
      <c r="C43" s="36"/>
      <c r="D43" s="37"/>
      <c r="E43" s="13"/>
      <c r="F43" s="12"/>
      <c r="G43" s="169" t="s">
        <v>2348</v>
      </c>
      <c r="H43" s="169" t="s">
        <v>1954</v>
      </c>
      <c r="I43" s="32"/>
    </row>
    <row r="44" spans="2:9">
      <c r="B44" s="9" cm="1">
        <f t="array" aca="1" ref="B44" ca="1">OFFSET(B44,-1,,,)+1</f>
        <v>41</v>
      </c>
      <c r="C44" s="36"/>
      <c r="D44" s="37"/>
      <c r="E44" s="13"/>
      <c r="F44" s="12"/>
      <c r="G44" s="169" t="s">
        <v>2349</v>
      </c>
      <c r="H44" s="169" t="s">
        <v>1955</v>
      </c>
      <c r="I44" s="32"/>
    </row>
    <row r="45" spans="2:9">
      <c r="B45" s="9" cm="1">
        <f t="array" aca="1" ref="B45" ca="1">OFFSET(B45,-1,,,)+1</f>
        <v>42</v>
      </c>
      <c r="C45" s="36"/>
      <c r="D45" s="37"/>
      <c r="E45" s="13"/>
      <c r="F45" s="12"/>
      <c r="G45" s="169" t="s">
        <v>2350</v>
      </c>
      <c r="H45" s="169" t="s">
        <v>1956</v>
      </c>
      <c r="I45" s="32"/>
    </row>
    <row r="46" spans="2:9">
      <c r="B46" s="9" cm="1">
        <f t="array" aca="1" ref="B46" ca="1">OFFSET(B46,-1,,,)+1</f>
        <v>43</v>
      </c>
      <c r="C46" s="36"/>
      <c r="D46" s="37"/>
      <c r="E46" s="13"/>
      <c r="F46" s="12"/>
      <c r="G46" s="169" t="s">
        <v>2351</v>
      </c>
      <c r="H46" s="169" t="s">
        <v>1957</v>
      </c>
      <c r="I46" s="32"/>
    </row>
    <row r="47" spans="2:9">
      <c r="B47" s="9" cm="1">
        <f t="array" aca="1" ref="B47" ca="1">OFFSET(B47,-1,,,)+1</f>
        <v>44</v>
      </c>
      <c r="C47" s="36"/>
      <c r="D47" s="37"/>
      <c r="E47" s="13"/>
      <c r="F47" s="12"/>
      <c r="G47" s="169" t="s">
        <v>2352</v>
      </c>
      <c r="H47" s="169" t="s">
        <v>1958</v>
      </c>
      <c r="I47" s="32"/>
    </row>
    <row r="48" spans="2:9">
      <c r="B48" s="9" cm="1">
        <f t="array" aca="1" ref="B48" ca="1">OFFSET(B48,-1,,,)+1</f>
        <v>45</v>
      </c>
      <c r="C48" s="36"/>
      <c r="D48" s="37"/>
      <c r="E48" s="13"/>
      <c r="F48" s="12"/>
      <c r="G48" s="169" t="s">
        <v>2353</v>
      </c>
      <c r="H48" s="169" t="s">
        <v>1959</v>
      </c>
      <c r="I48" s="32"/>
    </row>
    <row r="49" spans="2:9">
      <c r="B49" s="9" cm="1">
        <f t="array" aca="1" ref="B49" ca="1">OFFSET(B49,-1,,,)+1</f>
        <v>46</v>
      </c>
      <c r="C49" s="36"/>
      <c r="D49" s="37"/>
      <c r="E49" s="13"/>
      <c r="F49" s="12"/>
      <c r="G49" s="169" t="s">
        <v>2354</v>
      </c>
      <c r="H49" s="169" t="s">
        <v>1960</v>
      </c>
      <c r="I49" s="32"/>
    </row>
    <row r="50" spans="2:9">
      <c r="B50" s="9" cm="1">
        <f t="array" aca="1" ref="B50" ca="1">OFFSET(B50,-1,,,)+1</f>
        <v>47</v>
      </c>
      <c r="C50" s="36"/>
      <c r="D50" s="37"/>
      <c r="E50" s="13"/>
      <c r="F50" s="12"/>
      <c r="G50" s="169" t="s">
        <v>2355</v>
      </c>
      <c r="H50" s="169" t="s">
        <v>1961</v>
      </c>
      <c r="I50" s="32"/>
    </row>
    <row r="51" spans="2:9">
      <c r="B51" s="9" cm="1">
        <f t="array" aca="1" ref="B51" ca="1">OFFSET(B51,-1,,,)+1</f>
        <v>48</v>
      </c>
      <c r="C51" s="36"/>
      <c r="D51" s="37"/>
      <c r="E51" s="13"/>
      <c r="F51" s="12"/>
      <c r="G51" s="169" t="s">
        <v>2356</v>
      </c>
      <c r="H51" s="169" t="s">
        <v>1962</v>
      </c>
      <c r="I51" s="32"/>
    </row>
    <row r="52" spans="2:9">
      <c r="B52" s="9" cm="1">
        <f t="array" aca="1" ref="B52" ca="1">OFFSET(B52,-1,,,)+1</f>
        <v>49</v>
      </c>
      <c r="C52" s="36"/>
      <c r="D52" s="37"/>
      <c r="E52" s="13"/>
      <c r="F52" s="12"/>
      <c r="G52" s="169" t="s">
        <v>2357</v>
      </c>
      <c r="H52" s="169" t="s">
        <v>2358</v>
      </c>
      <c r="I52" s="32"/>
    </row>
    <row r="53" spans="2:9">
      <c r="B53" s="9" cm="1">
        <f t="array" aca="1" ref="B53" ca="1">OFFSET(B53,-1,,,)+1</f>
        <v>50</v>
      </c>
      <c r="C53" s="36"/>
      <c r="D53" s="37"/>
      <c r="E53" s="13"/>
      <c r="F53" s="12"/>
      <c r="G53" s="169" t="s">
        <v>2359</v>
      </c>
      <c r="H53" s="169" t="s">
        <v>2360</v>
      </c>
      <c r="I53" s="32"/>
    </row>
    <row r="54" spans="2:9">
      <c r="B54" s="9" cm="1">
        <f t="array" aca="1" ref="B54" ca="1">OFFSET(B54,-1,,,)+1</f>
        <v>51</v>
      </c>
      <c r="C54" s="36"/>
      <c r="D54" s="37"/>
      <c r="E54" s="13"/>
      <c r="F54" s="12"/>
      <c r="G54" s="169" t="s">
        <v>2361</v>
      </c>
      <c r="H54" s="169" t="s">
        <v>2362</v>
      </c>
      <c r="I54" s="32"/>
    </row>
    <row r="55" spans="2:9">
      <c r="B55" s="9" cm="1">
        <f t="array" aca="1" ref="B55" ca="1">OFFSET(B55,-1,,,)+1</f>
        <v>52</v>
      </c>
      <c r="C55" s="36"/>
      <c r="D55" s="37"/>
      <c r="E55" s="13"/>
      <c r="F55" s="12"/>
      <c r="G55" s="169" t="s">
        <v>2363</v>
      </c>
      <c r="H55" s="169" t="s">
        <v>2364</v>
      </c>
      <c r="I55" s="32"/>
    </row>
    <row r="56" spans="2:9">
      <c r="B56" s="9" cm="1">
        <f t="array" aca="1" ref="B56" ca="1">OFFSET(B56,-1,,,)+1</f>
        <v>53</v>
      </c>
      <c r="C56" s="36"/>
      <c r="D56" s="37"/>
      <c r="E56" s="13"/>
      <c r="F56" s="12"/>
      <c r="G56" s="169" t="s">
        <v>2365</v>
      </c>
      <c r="H56" s="169" t="s">
        <v>2366</v>
      </c>
      <c r="I56" s="32"/>
    </row>
    <row r="57" spans="2:9">
      <c r="B57" s="9" cm="1">
        <f t="array" aca="1" ref="B57" ca="1">OFFSET(B57,-1,,,)+1</f>
        <v>54</v>
      </c>
      <c r="C57" s="36"/>
      <c r="D57" s="37"/>
      <c r="E57" s="13"/>
      <c r="F57" s="12"/>
      <c r="G57" s="169" t="s">
        <v>2367</v>
      </c>
      <c r="H57" s="169" t="s">
        <v>2368</v>
      </c>
      <c r="I57" s="32"/>
    </row>
    <row r="58" spans="2:9">
      <c r="B58" s="9" cm="1">
        <f t="array" aca="1" ref="B58" ca="1">OFFSET(B58,-1,,,)+1</f>
        <v>55</v>
      </c>
      <c r="C58" s="36"/>
      <c r="D58" s="37"/>
      <c r="E58" s="13"/>
      <c r="F58" s="12"/>
      <c r="G58" s="169" t="s">
        <v>2369</v>
      </c>
      <c r="H58" s="169" t="s">
        <v>2370</v>
      </c>
      <c r="I58" s="32"/>
    </row>
    <row r="59" spans="2:9">
      <c r="B59" s="9" cm="1">
        <f t="array" aca="1" ref="B59" ca="1">OFFSET(B59,-1,,,)+1</f>
        <v>56</v>
      </c>
      <c r="C59" s="36"/>
      <c r="D59" s="37"/>
      <c r="E59" s="13"/>
      <c r="F59" s="12"/>
      <c r="G59" s="169" t="s">
        <v>2371</v>
      </c>
      <c r="H59" s="169" t="s">
        <v>2372</v>
      </c>
      <c r="I59" s="32"/>
    </row>
    <row r="60" spans="2:9">
      <c r="B60" s="9" cm="1">
        <f t="array" aca="1" ref="B60" ca="1">OFFSET(B60,-1,,,)+1</f>
        <v>57</v>
      </c>
      <c r="C60" s="36"/>
      <c r="D60" s="37"/>
      <c r="E60" s="13"/>
      <c r="F60" s="12"/>
      <c r="G60" s="169" t="s">
        <v>2373</v>
      </c>
      <c r="H60" s="169" t="s">
        <v>2374</v>
      </c>
      <c r="I60" s="32"/>
    </row>
    <row r="61" spans="2:9">
      <c r="B61" s="9" cm="1">
        <f t="array" aca="1" ref="B61" ca="1">OFFSET(B61,-1,,,)+1</f>
        <v>58</v>
      </c>
      <c r="C61" s="36"/>
      <c r="D61" s="37"/>
      <c r="E61" s="13"/>
      <c r="F61" s="12"/>
      <c r="G61" s="169" t="s">
        <v>2375</v>
      </c>
      <c r="H61" s="169" t="s">
        <v>2376</v>
      </c>
      <c r="I61" s="32"/>
    </row>
    <row r="62" spans="2:9">
      <c r="B62" s="9" cm="1">
        <f t="array" aca="1" ref="B62" ca="1">OFFSET(B62,-1,,,)+1</f>
        <v>59</v>
      </c>
      <c r="C62" s="36"/>
      <c r="D62" s="37"/>
      <c r="E62" s="13"/>
      <c r="F62" s="12"/>
      <c r="G62" s="169" t="s">
        <v>2377</v>
      </c>
      <c r="H62" s="169" t="s">
        <v>2378</v>
      </c>
      <c r="I62" s="32"/>
    </row>
    <row r="63" spans="2:9">
      <c r="B63" s="9" cm="1">
        <f t="array" aca="1" ref="B63" ca="1">OFFSET(B63,-1,,,)+1</f>
        <v>60</v>
      </c>
      <c r="C63" s="36"/>
      <c r="D63" s="37"/>
      <c r="E63" s="13"/>
      <c r="F63" s="12"/>
      <c r="G63" s="169" t="s">
        <v>2379</v>
      </c>
      <c r="H63" s="169" t="s">
        <v>2380</v>
      </c>
      <c r="I63" s="32"/>
    </row>
    <row r="64" spans="2:9">
      <c r="B64" s="9" cm="1">
        <f t="array" aca="1" ref="B64" ca="1">OFFSET(B64,-1,,,)+1</f>
        <v>61</v>
      </c>
      <c r="C64" s="36"/>
      <c r="D64" s="37"/>
      <c r="E64" s="13"/>
      <c r="F64" s="12"/>
      <c r="G64" s="169" t="s">
        <v>2381</v>
      </c>
      <c r="H64" s="169" t="s">
        <v>2382</v>
      </c>
      <c r="I64" s="32"/>
    </row>
    <row r="65" spans="2:9">
      <c r="B65" s="9" cm="1">
        <f t="array" aca="1" ref="B65" ca="1">OFFSET(B65,-1,,,)+1</f>
        <v>62</v>
      </c>
      <c r="C65" s="36"/>
      <c r="D65" s="37"/>
      <c r="E65" s="13"/>
      <c r="F65" s="12"/>
      <c r="G65" s="169" t="s">
        <v>2383</v>
      </c>
      <c r="H65" s="169" t="s">
        <v>2384</v>
      </c>
      <c r="I65" s="32"/>
    </row>
    <row r="66" spans="2:9">
      <c r="B66" s="9" cm="1">
        <f t="array" aca="1" ref="B66" ca="1">OFFSET(B66,-1,,,)+1</f>
        <v>63</v>
      </c>
      <c r="C66" s="36"/>
      <c r="D66" s="37"/>
      <c r="E66" s="13"/>
      <c r="F66" s="12"/>
      <c r="G66" s="169" t="s">
        <v>2385</v>
      </c>
      <c r="H66" s="169" t="s">
        <v>2386</v>
      </c>
      <c r="I66" s="32"/>
    </row>
    <row r="67" spans="2:9">
      <c r="B67" s="9" cm="1">
        <f t="array" aca="1" ref="B67" ca="1">OFFSET(B67,-1,,,)+1</f>
        <v>64</v>
      </c>
      <c r="C67" s="36"/>
      <c r="D67" s="37"/>
      <c r="E67" s="13"/>
      <c r="F67" s="12"/>
      <c r="G67" s="169" t="s">
        <v>2387</v>
      </c>
      <c r="H67" s="169" t="s">
        <v>2388</v>
      </c>
      <c r="I67" s="32"/>
    </row>
    <row r="68" spans="2:9">
      <c r="B68" s="9" cm="1">
        <f t="array" aca="1" ref="B68" ca="1">OFFSET(B68,-1,,,)+1</f>
        <v>65</v>
      </c>
      <c r="C68" s="36"/>
      <c r="D68" s="37"/>
      <c r="E68" s="13"/>
      <c r="F68" s="12"/>
      <c r="G68" s="169" t="s">
        <v>2389</v>
      </c>
      <c r="H68" s="169" t="s">
        <v>2390</v>
      </c>
      <c r="I68" s="32"/>
    </row>
    <row r="69" spans="2:9">
      <c r="B69" s="9" cm="1">
        <f t="array" aca="1" ref="B69" ca="1">OFFSET(B69,-1,,,)+1</f>
        <v>66</v>
      </c>
      <c r="C69" s="36"/>
      <c r="D69" s="37"/>
      <c r="E69" s="13"/>
      <c r="F69" s="12"/>
      <c r="G69" s="169" t="s">
        <v>2391</v>
      </c>
      <c r="H69" s="169" t="s">
        <v>2392</v>
      </c>
      <c r="I69" s="32"/>
    </row>
    <row r="70" spans="2:9">
      <c r="B70" s="9" cm="1">
        <f t="array" aca="1" ref="B70" ca="1">OFFSET(B70,-1,,,)+1</f>
        <v>67</v>
      </c>
      <c r="C70" s="36"/>
      <c r="D70" s="37"/>
      <c r="E70" s="13"/>
      <c r="F70" s="12"/>
      <c r="G70" s="169" t="s">
        <v>2393</v>
      </c>
      <c r="H70" s="169" t="s">
        <v>2394</v>
      </c>
      <c r="I70" s="32"/>
    </row>
    <row r="71" spans="2:9">
      <c r="B71" s="9" cm="1">
        <f t="array" aca="1" ref="B71" ca="1">OFFSET(B71,-1,,,)+1</f>
        <v>68</v>
      </c>
      <c r="C71" s="36"/>
      <c r="D71" s="37"/>
      <c r="E71" s="13"/>
      <c r="F71" s="12"/>
      <c r="G71" s="169" t="s">
        <v>2395</v>
      </c>
      <c r="H71" s="169" t="s">
        <v>2396</v>
      </c>
      <c r="I71" s="32"/>
    </row>
    <row r="72" spans="2:9">
      <c r="B72" s="9" cm="1">
        <f t="array" aca="1" ref="B72" ca="1">OFFSET(B72,-1,,,)+1</f>
        <v>69</v>
      </c>
      <c r="C72" s="36"/>
      <c r="D72" s="37"/>
      <c r="E72" s="13"/>
      <c r="F72" s="12"/>
      <c r="G72" s="169" t="s">
        <v>2397</v>
      </c>
      <c r="H72" s="169" t="s">
        <v>2398</v>
      </c>
      <c r="I72" s="32"/>
    </row>
    <row r="73" spans="2:9">
      <c r="B73" s="9" cm="1">
        <f t="array" aca="1" ref="B73" ca="1">OFFSET(B73,-1,,,)+1</f>
        <v>70</v>
      </c>
      <c r="C73" s="36"/>
      <c r="D73" s="37"/>
      <c r="E73" s="13"/>
      <c r="F73" s="12"/>
      <c r="G73" s="169" t="s">
        <v>2399</v>
      </c>
      <c r="H73" s="169" t="s">
        <v>2400</v>
      </c>
      <c r="I73" s="32"/>
    </row>
    <row r="74" spans="2:9">
      <c r="B74" s="9" cm="1">
        <f t="array" aca="1" ref="B74" ca="1">OFFSET(B74,-1,,,)+1</f>
        <v>71</v>
      </c>
      <c r="C74" s="36"/>
      <c r="D74" s="37"/>
      <c r="E74" s="13"/>
      <c r="F74" s="12"/>
      <c r="G74" s="169" t="s">
        <v>2401</v>
      </c>
      <c r="H74" s="169" t="s">
        <v>2402</v>
      </c>
      <c r="I74" s="32"/>
    </row>
    <row r="75" spans="2:9">
      <c r="B75" s="9" cm="1">
        <f t="array" aca="1" ref="B75" ca="1">OFFSET(B75,-1,,,)+1</f>
        <v>72</v>
      </c>
      <c r="C75" s="36"/>
      <c r="D75" s="37"/>
      <c r="E75" s="13"/>
      <c r="F75" s="12"/>
      <c r="G75" s="169" t="s">
        <v>2403</v>
      </c>
      <c r="H75" s="169" t="s">
        <v>2404</v>
      </c>
      <c r="I75" s="32"/>
    </row>
    <row r="76" spans="2:9">
      <c r="B76" s="9" cm="1">
        <f t="array" aca="1" ref="B76" ca="1">OFFSET(B76,-1,,,)+1</f>
        <v>73</v>
      </c>
      <c r="C76" s="36"/>
      <c r="D76" s="37"/>
      <c r="E76" s="13"/>
      <c r="F76" s="12"/>
      <c r="G76" s="169" t="s">
        <v>2405</v>
      </c>
      <c r="H76" s="169" t="s">
        <v>2406</v>
      </c>
      <c r="I76" s="32"/>
    </row>
    <row r="77" spans="2:9">
      <c r="B77" s="9" cm="1">
        <f t="array" aca="1" ref="B77" ca="1">OFFSET(B77,-1,,,)+1</f>
        <v>74</v>
      </c>
      <c r="C77" s="36"/>
      <c r="D77" s="37"/>
      <c r="E77" s="13"/>
      <c r="F77" s="12"/>
      <c r="G77" s="169" t="s">
        <v>2407</v>
      </c>
      <c r="H77" s="169" t="s">
        <v>2408</v>
      </c>
      <c r="I77" s="32"/>
    </row>
    <row r="78" spans="2:9">
      <c r="B78" s="9" cm="1">
        <f t="array" aca="1" ref="B78" ca="1">OFFSET(B78,-1,,,)+1</f>
        <v>75</v>
      </c>
      <c r="C78" s="36"/>
      <c r="D78" s="37"/>
      <c r="E78" s="13"/>
      <c r="F78" s="12"/>
      <c r="G78" s="169" t="s">
        <v>2409</v>
      </c>
      <c r="H78" s="169" t="s">
        <v>2410</v>
      </c>
      <c r="I78" s="32"/>
    </row>
    <row r="79" spans="2:9">
      <c r="B79" s="9" cm="1">
        <f t="array" aca="1" ref="B79" ca="1">OFFSET(B79,-1,,,)+1</f>
        <v>76</v>
      </c>
      <c r="C79" s="36"/>
      <c r="D79" s="37"/>
      <c r="E79" s="13"/>
      <c r="F79" s="12"/>
      <c r="G79" s="169" t="s">
        <v>2411</v>
      </c>
      <c r="H79" s="169" t="s">
        <v>2412</v>
      </c>
      <c r="I79" s="32"/>
    </row>
    <row r="80" spans="2:9">
      <c r="B80" s="9" cm="1">
        <f t="array" aca="1" ref="B80" ca="1">OFFSET(B80,-1,,,)+1</f>
        <v>77</v>
      </c>
      <c r="C80" s="36"/>
      <c r="D80" s="37"/>
      <c r="E80" s="13"/>
      <c r="F80" s="12"/>
      <c r="G80" s="169" t="s">
        <v>2413</v>
      </c>
      <c r="H80" s="169" t="s">
        <v>2414</v>
      </c>
      <c r="I80" s="32"/>
    </row>
    <row r="81" spans="2:9">
      <c r="B81" s="9" cm="1">
        <f t="array" aca="1" ref="B81" ca="1">OFFSET(B81,-1,,,)+1</f>
        <v>78</v>
      </c>
      <c r="C81" s="36"/>
      <c r="D81" s="37"/>
      <c r="E81" s="13"/>
      <c r="F81" s="12"/>
      <c r="G81" s="169" t="s">
        <v>2415</v>
      </c>
      <c r="H81" s="169" t="s">
        <v>2416</v>
      </c>
      <c r="I81" s="32"/>
    </row>
    <row r="82" spans="2:9">
      <c r="B82" s="9" cm="1">
        <f t="array" aca="1" ref="B82" ca="1">OFFSET(B82,-1,,,)+1</f>
        <v>79</v>
      </c>
      <c r="C82" s="36"/>
      <c r="D82" s="37"/>
      <c r="E82" s="13"/>
      <c r="F82" s="12"/>
      <c r="G82" s="169" t="s">
        <v>2417</v>
      </c>
      <c r="H82" s="169" t="s">
        <v>2418</v>
      </c>
      <c r="I82" s="32"/>
    </row>
    <row r="83" spans="2:9">
      <c r="B83" s="9" cm="1">
        <f t="array" aca="1" ref="B83" ca="1">OFFSET(B83,-1,,,)+1</f>
        <v>80</v>
      </c>
      <c r="C83" s="36"/>
      <c r="D83" s="37"/>
      <c r="E83" s="13"/>
      <c r="F83" s="12"/>
      <c r="G83" s="169" t="s">
        <v>2419</v>
      </c>
      <c r="H83" s="169" t="s">
        <v>2420</v>
      </c>
      <c r="I83" s="32"/>
    </row>
    <row r="84" spans="2:9">
      <c r="B84" s="9" cm="1">
        <f t="array" aca="1" ref="B84" ca="1">OFFSET(B84,-1,,,)+1</f>
        <v>81</v>
      </c>
      <c r="C84" s="36"/>
      <c r="D84" s="37"/>
      <c r="E84" s="13"/>
      <c r="F84" s="12"/>
      <c r="G84" s="169" t="s">
        <v>2421</v>
      </c>
      <c r="H84" s="169" t="s">
        <v>2422</v>
      </c>
      <c r="I84" s="32"/>
    </row>
    <row r="85" spans="2:9">
      <c r="B85" s="9" cm="1">
        <f t="array" aca="1" ref="B85" ca="1">OFFSET(B85,-1,,,)+1</f>
        <v>82</v>
      </c>
      <c r="C85" s="36"/>
      <c r="D85" s="37"/>
      <c r="E85" s="13"/>
      <c r="F85" s="12"/>
      <c r="G85" s="169" t="s">
        <v>2423</v>
      </c>
      <c r="H85" s="169" t="s">
        <v>2424</v>
      </c>
      <c r="I85" s="32"/>
    </row>
    <row r="86" spans="2:9">
      <c r="B86" s="9" cm="1">
        <f t="array" aca="1" ref="B86" ca="1">OFFSET(B86,-1,,,)+1</f>
        <v>83</v>
      </c>
      <c r="C86" s="36"/>
      <c r="D86" s="37"/>
      <c r="E86" s="13"/>
      <c r="F86" s="12"/>
      <c r="G86" s="169" t="s">
        <v>2425</v>
      </c>
      <c r="H86" s="169" t="s">
        <v>2426</v>
      </c>
      <c r="I86" s="32"/>
    </row>
    <row r="87" spans="2:9">
      <c r="B87" s="9" cm="1">
        <f t="array" aca="1" ref="B87" ca="1">OFFSET(B87,-1,,,)+1</f>
        <v>84</v>
      </c>
      <c r="C87" s="36"/>
      <c r="D87" s="37"/>
      <c r="E87" s="13"/>
      <c r="F87" s="12"/>
      <c r="G87" s="169" t="s">
        <v>2427</v>
      </c>
      <c r="H87" s="169" t="s">
        <v>2428</v>
      </c>
      <c r="I87" s="32"/>
    </row>
    <row r="88" spans="2:9">
      <c r="B88" s="9" cm="1">
        <f t="array" aca="1" ref="B88" ca="1">OFFSET(B88,-1,,,)+1</f>
        <v>85</v>
      </c>
      <c r="C88" s="36"/>
      <c r="D88" s="37"/>
      <c r="E88" s="13"/>
      <c r="F88" s="12"/>
      <c r="G88" s="169" t="s">
        <v>2429</v>
      </c>
      <c r="H88" s="169" t="s">
        <v>2430</v>
      </c>
      <c r="I88" s="32"/>
    </row>
    <row r="89" spans="2:9">
      <c r="B89" s="9" cm="1">
        <f t="array" aca="1" ref="B89" ca="1">OFFSET(B89,-1,,,)+1</f>
        <v>86</v>
      </c>
      <c r="C89" s="36"/>
      <c r="D89" s="37"/>
      <c r="E89" s="13"/>
      <c r="F89" s="12"/>
      <c r="G89" s="169" t="s">
        <v>2431</v>
      </c>
      <c r="H89" s="169" t="s">
        <v>2432</v>
      </c>
      <c r="I89" s="32"/>
    </row>
    <row r="90" spans="2:9">
      <c r="B90" s="9" cm="1">
        <f t="array" aca="1" ref="B90" ca="1">OFFSET(B90,-1,,,)+1</f>
        <v>87</v>
      </c>
      <c r="C90" s="36"/>
      <c r="D90" s="37"/>
      <c r="E90" s="13"/>
      <c r="F90" s="12"/>
      <c r="G90" s="169" t="s">
        <v>2433</v>
      </c>
      <c r="H90" s="169" t="s">
        <v>2434</v>
      </c>
      <c r="I90" s="32"/>
    </row>
    <row r="91" spans="2:9">
      <c r="B91" s="9" cm="1">
        <f t="array" aca="1" ref="B91" ca="1">OFFSET(B91,-1,,,)+1</f>
        <v>88</v>
      </c>
      <c r="C91" s="36"/>
      <c r="D91" s="37"/>
      <c r="E91" s="13"/>
      <c r="F91" s="12"/>
      <c r="G91" s="169" t="s">
        <v>2435</v>
      </c>
      <c r="H91" s="169" t="s">
        <v>2436</v>
      </c>
      <c r="I91" s="32"/>
    </row>
    <row r="92" spans="2:9">
      <c r="B92" s="9" cm="1">
        <f t="array" aca="1" ref="B92" ca="1">OFFSET(B92,-1,,,)+1</f>
        <v>89</v>
      </c>
      <c r="C92" s="36"/>
      <c r="D92" s="37"/>
      <c r="E92" s="13"/>
      <c r="F92" s="12"/>
      <c r="G92" s="169" t="s">
        <v>2437</v>
      </c>
      <c r="H92" s="169" t="s">
        <v>2438</v>
      </c>
      <c r="I92" s="32"/>
    </row>
    <row r="93" spans="2:9">
      <c r="B93" s="9" cm="1">
        <f t="array" aca="1" ref="B93" ca="1">OFFSET(B93,-1,,,)+1</f>
        <v>90</v>
      </c>
      <c r="C93" s="36"/>
      <c r="D93" s="37"/>
      <c r="E93" s="13"/>
      <c r="F93" s="12"/>
      <c r="G93" s="169" t="s">
        <v>2439</v>
      </c>
      <c r="H93" s="169" t="s">
        <v>2440</v>
      </c>
      <c r="I93" s="32"/>
    </row>
    <row r="94" spans="2:9">
      <c r="B94" s="9" cm="1">
        <f t="array" aca="1" ref="B94" ca="1">OFFSET(B94,-1,,,)+1</f>
        <v>91</v>
      </c>
      <c r="C94" s="36"/>
      <c r="D94" s="37"/>
      <c r="E94" s="13"/>
      <c r="F94" s="12"/>
      <c r="G94" s="169" t="s">
        <v>2441</v>
      </c>
      <c r="H94" s="169" t="s">
        <v>2442</v>
      </c>
      <c r="I94" s="32"/>
    </row>
    <row r="95" spans="2:9">
      <c r="B95" s="9" cm="1">
        <f t="array" aca="1" ref="B95" ca="1">OFFSET(B95,-1,,,)+1</f>
        <v>92</v>
      </c>
      <c r="C95" s="36"/>
      <c r="D95" s="37"/>
      <c r="E95" s="13"/>
      <c r="F95" s="12"/>
      <c r="G95" s="169" t="s">
        <v>2443</v>
      </c>
      <c r="H95" s="169" t="s">
        <v>2444</v>
      </c>
      <c r="I95" s="32"/>
    </row>
    <row r="96" spans="2:9">
      <c r="B96" s="9" cm="1">
        <f t="array" aca="1" ref="B96" ca="1">OFFSET(B96,-1,,,)+1</f>
        <v>93</v>
      </c>
      <c r="C96" s="36"/>
      <c r="D96" s="37"/>
      <c r="E96" s="13"/>
      <c r="F96" s="12"/>
      <c r="G96" s="169" t="s">
        <v>2445</v>
      </c>
      <c r="H96" s="169" t="s">
        <v>2446</v>
      </c>
      <c r="I96" s="32"/>
    </row>
    <row r="97" spans="2:9">
      <c r="B97" s="9" cm="1">
        <f t="array" aca="1" ref="B97" ca="1">OFFSET(B97,-1,,,)+1</f>
        <v>94</v>
      </c>
      <c r="C97" s="36"/>
      <c r="D97" s="37"/>
      <c r="E97" s="13"/>
      <c r="F97" s="12"/>
      <c r="G97" s="169" t="s">
        <v>2447</v>
      </c>
      <c r="H97" s="169" t="s">
        <v>2448</v>
      </c>
      <c r="I97" s="32"/>
    </row>
    <row r="98" spans="2:9">
      <c r="B98" s="9" cm="1">
        <f t="array" aca="1" ref="B98" ca="1">OFFSET(B98,-1,,,)+1</f>
        <v>95</v>
      </c>
      <c r="C98" s="36"/>
      <c r="D98" s="37"/>
      <c r="E98" s="13"/>
      <c r="F98" s="12"/>
      <c r="G98" s="169" t="s">
        <v>2449</v>
      </c>
      <c r="H98" s="169" t="s">
        <v>2450</v>
      </c>
      <c r="I98" s="32"/>
    </row>
    <row r="99" spans="2:9">
      <c r="B99" s="9" cm="1">
        <f t="array" aca="1" ref="B99" ca="1">OFFSET(B99,-1,,,)+1</f>
        <v>96</v>
      </c>
      <c r="C99" s="36"/>
      <c r="D99" s="37"/>
      <c r="E99" s="13"/>
      <c r="F99" s="12"/>
      <c r="G99" s="169" t="s">
        <v>2451</v>
      </c>
      <c r="H99" s="169" t="s">
        <v>2452</v>
      </c>
      <c r="I99" s="32"/>
    </row>
    <row r="100" spans="2:9">
      <c r="B100" s="9" cm="1">
        <f t="array" aca="1" ref="B100" ca="1">OFFSET(B100,-1,,,)+1</f>
        <v>97</v>
      </c>
      <c r="C100" s="36"/>
      <c r="D100" s="37"/>
      <c r="E100" s="13"/>
      <c r="F100" s="12"/>
      <c r="G100" s="169" t="s">
        <v>2453</v>
      </c>
      <c r="H100" s="169" t="s">
        <v>2454</v>
      </c>
      <c r="I100" s="32"/>
    </row>
    <row r="101" spans="2:9">
      <c r="B101" s="9" cm="1">
        <f t="array" aca="1" ref="B101" ca="1">OFFSET(B101,-1,,,)+1</f>
        <v>98</v>
      </c>
      <c r="C101" s="36"/>
      <c r="D101" s="37"/>
      <c r="E101" s="13"/>
      <c r="F101" s="12"/>
      <c r="G101" s="169" t="s">
        <v>2455</v>
      </c>
      <c r="H101" s="169" t="s">
        <v>2456</v>
      </c>
      <c r="I101" s="32"/>
    </row>
    <row r="102" spans="2:9">
      <c r="B102" s="9" cm="1">
        <f t="array" aca="1" ref="B102" ca="1">OFFSET(B102,-1,,,)+1</f>
        <v>99</v>
      </c>
      <c r="C102" s="36"/>
      <c r="D102" s="37"/>
      <c r="E102" s="13"/>
      <c r="F102" s="12"/>
      <c r="G102" s="169" t="s">
        <v>2457</v>
      </c>
      <c r="H102" s="169" t="s">
        <v>2458</v>
      </c>
      <c r="I102" s="32"/>
    </row>
    <row r="103" spans="2:9">
      <c r="B103" s="9" cm="1">
        <f t="array" aca="1" ref="B103" ca="1">OFFSET(B103,-1,,,)+1</f>
        <v>100</v>
      </c>
      <c r="C103" s="36"/>
      <c r="D103" s="37"/>
      <c r="E103" s="13"/>
      <c r="F103" s="12"/>
      <c r="G103" s="169" t="s">
        <v>2459</v>
      </c>
      <c r="H103" s="169" t="s">
        <v>2460</v>
      </c>
      <c r="I103" s="32"/>
    </row>
    <row r="104" spans="2:9">
      <c r="B104" s="9" cm="1">
        <f t="array" aca="1" ref="B104" ca="1">OFFSET(B104,-1,,,)+1</f>
        <v>101</v>
      </c>
      <c r="C104" s="36"/>
      <c r="D104" s="37"/>
      <c r="E104" s="13"/>
      <c r="F104" s="12"/>
      <c r="G104" s="169" t="s">
        <v>1963</v>
      </c>
      <c r="H104" s="169" t="s">
        <v>2461</v>
      </c>
      <c r="I104" s="32"/>
    </row>
    <row r="105" spans="2:9">
      <c r="B105" s="9" cm="1">
        <f t="array" aca="1" ref="B105" ca="1">OFFSET(B105,-1,,,)+1</f>
        <v>102</v>
      </c>
      <c r="C105" s="36"/>
      <c r="D105" s="37"/>
      <c r="E105" s="13"/>
      <c r="F105" s="12"/>
      <c r="G105" s="169"/>
      <c r="H105" s="169" t="s">
        <v>2462</v>
      </c>
      <c r="I105" s="32"/>
    </row>
    <row r="106" spans="2:9">
      <c r="B106" s="9" cm="1">
        <f t="array" aca="1" ref="B106" ca="1">OFFSET(B106,-1,,,)+1</f>
        <v>103</v>
      </c>
      <c r="C106" s="36"/>
      <c r="D106" s="37"/>
      <c r="E106" s="13"/>
      <c r="F106" s="12"/>
      <c r="G106" s="169"/>
      <c r="H106" s="169" t="s">
        <v>2463</v>
      </c>
      <c r="I106" s="32"/>
    </row>
    <row r="107" spans="2:9">
      <c r="B107" s="9" cm="1">
        <f t="array" aca="1" ref="B107" ca="1">OFFSET(B107,-1,,,)+1</f>
        <v>104</v>
      </c>
      <c r="C107" s="36"/>
      <c r="D107" s="37"/>
      <c r="E107" s="13"/>
      <c r="F107" s="12"/>
      <c r="G107" s="169"/>
      <c r="H107" s="169" t="s">
        <v>2464</v>
      </c>
      <c r="I107" s="32"/>
    </row>
    <row r="108" spans="2:9">
      <c r="B108" s="9" cm="1">
        <f t="array" aca="1" ref="B108" ca="1">OFFSET(B108,-1,,,)+1</f>
        <v>105</v>
      </c>
      <c r="C108" s="36"/>
      <c r="D108" s="37"/>
      <c r="E108" s="13"/>
      <c r="F108" s="12"/>
      <c r="G108" s="169"/>
      <c r="H108" s="169" t="s">
        <v>2465</v>
      </c>
      <c r="I108" s="32"/>
    </row>
    <row r="109" spans="2:9">
      <c r="B109" s="9" cm="1">
        <f t="array" aca="1" ref="B109" ca="1">OFFSET(B109,-1,,,)+1</f>
        <v>106</v>
      </c>
      <c r="C109" s="36"/>
      <c r="D109" s="37"/>
      <c r="E109" s="13"/>
      <c r="F109" s="12"/>
      <c r="G109" s="169"/>
      <c r="H109" s="169" t="s">
        <v>2466</v>
      </c>
      <c r="I109" s="32"/>
    </row>
    <row r="110" spans="2:9">
      <c r="B110" s="9" cm="1">
        <f t="array" aca="1" ref="B110" ca="1">OFFSET(B110,-1,,,)+1</f>
        <v>107</v>
      </c>
      <c r="C110" s="36"/>
      <c r="D110" s="37"/>
      <c r="E110" s="13"/>
      <c r="F110" s="12"/>
      <c r="G110" s="169"/>
      <c r="H110" s="169" t="s">
        <v>2467</v>
      </c>
      <c r="I110" s="32"/>
    </row>
    <row r="111" spans="2:9">
      <c r="B111" s="9" cm="1">
        <f t="array" aca="1" ref="B111" ca="1">OFFSET(B111,-1,,,)+1</f>
        <v>108</v>
      </c>
      <c r="C111" s="36"/>
      <c r="D111" s="37"/>
      <c r="E111" s="13"/>
      <c r="F111" s="12"/>
      <c r="G111" s="169"/>
      <c r="H111" s="169" t="s">
        <v>2468</v>
      </c>
      <c r="I111" s="32"/>
    </row>
    <row r="112" spans="2:9">
      <c r="B112" s="9" cm="1">
        <f t="array" aca="1" ref="B112" ca="1">OFFSET(B112,-1,,,)+1</f>
        <v>109</v>
      </c>
      <c r="C112" s="36"/>
      <c r="D112" s="37"/>
      <c r="E112" s="13"/>
      <c r="F112" s="12"/>
      <c r="G112" s="169"/>
      <c r="H112" s="169" t="s">
        <v>2469</v>
      </c>
      <c r="I112" s="32"/>
    </row>
    <row r="113" spans="2:9">
      <c r="B113" s="9" cm="1">
        <f t="array" aca="1" ref="B113" ca="1">OFFSET(B113,-1,,,)+1</f>
        <v>110</v>
      </c>
      <c r="C113" s="36"/>
      <c r="D113" s="37"/>
      <c r="E113" s="13"/>
      <c r="F113" s="12"/>
      <c r="G113" s="169"/>
      <c r="H113" s="169" t="s">
        <v>2470</v>
      </c>
      <c r="I113" s="32"/>
    </row>
    <row r="114" spans="2:9">
      <c r="B114" s="9" cm="1">
        <f t="array" aca="1" ref="B114" ca="1">OFFSET(B114,-1,,,)+1</f>
        <v>111</v>
      </c>
      <c r="C114" s="36"/>
      <c r="D114" s="37"/>
      <c r="E114" s="13"/>
      <c r="F114" s="12"/>
      <c r="G114" s="169"/>
      <c r="H114" s="169" t="s">
        <v>2471</v>
      </c>
      <c r="I114" s="32"/>
    </row>
    <row r="115" spans="2:9">
      <c r="B115" s="9" cm="1">
        <f t="array" aca="1" ref="B115" ca="1">OFFSET(B115,-1,,,)+1</f>
        <v>112</v>
      </c>
      <c r="C115" s="36"/>
      <c r="D115" s="37"/>
      <c r="E115" s="13"/>
      <c r="F115" s="12"/>
      <c r="G115" s="169"/>
      <c r="H115" s="169" t="s">
        <v>2472</v>
      </c>
      <c r="I115" s="32"/>
    </row>
    <row r="116" spans="2:9">
      <c r="B116" s="9" cm="1">
        <f t="array" aca="1" ref="B116" ca="1">OFFSET(B116,-1,,,)+1</f>
        <v>113</v>
      </c>
      <c r="C116" s="36"/>
      <c r="D116" s="37"/>
      <c r="E116" s="13"/>
      <c r="F116" s="12"/>
      <c r="G116" s="169"/>
      <c r="H116" s="169" t="s">
        <v>2473</v>
      </c>
      <c r="I116" s="32"/>
    </row>
    <row r="117" spans="2:9">
      <c r="B117" s="9" cm="1">
        <f t="array" aca="1" ref="B117" ca="1">OFFSET(B117,-1,,,)+1</f>
        <v>114</v>
      </c>
      <c r="C117" s="36"/>
      <c r="D117" s="37"/>
      <c r="E117" s="13"/>
      <c r="F117" s="12"/>
      <c r="G117" s="169"/>
      <c r="H117" s="169" t="s">
        <v>2474</v>
      </c>
      <c r="I117" s="32"/>
    </row>
    <row r="118" spans="2:9">
      <c r="B118" s="9" cm="1">
        <f t="array" aca="1" ref="B118" ca="1">OFFSET(B118,-1,,,)+1</f>
        <v>115</v>
      </c>
      <c r="C118" s="36"/>
      <c r="D118" s="37"/>
      <c r="E118" s="13"/>
      <c r="F118" s="12"/>
      <c r="G118" s="169"/>
      <c r="H118" s="169" t="s">
        <v>2475</v>
      </c>
      <c r="I118" s="32"/>
    </row>
    <row r="119" spans="2:9">
      <c r="B119" s="9" cm="1">
        <f t="array" aca="1" ref="B119" ca="1">OFFSET(B119,-1,,,)+1</f>
        <v>116</v>
      </c>
      <c r="C119" s="36"/>
      <c r="D119" s="37"/>
      <c r="E119" s="13"/>
      <c r="F119" s="12"/>
      <c r="G119" s="169"/>
      <c r="H119" s="169" t="s">
        <v>2476</v>
      </c>
      <c r="I119" s="32"/>
    </row>
    <row r="120" spans="2:9">
      <c r="B120" s="9" cm="1">
        <f t="array" aca="1" ref="B120" ca="1">OFFSET(B120,-1,,,)+1</f>
        <v>117</v>
      </c>
      <c r="C120" s="36"/>
      <c r="D120" s="37"/>
      <c r="E120" s="13"/>
      <c r="F120" s="12"/>
      <c r="G120" s="169"/>
      <c r="H120" s="169" t="s">
        <v>2477</v>
      </c>
      <c r="I120" s="32"/>
    </row>
    <row r="121" spans="2:9">
      <c r="B121" s="9" cm="1">
        <f t="array" aca="1" ref="B121" ca="1">OFFSET(B121,-1,,,)+1</f>
        <v>118</v>
      </c>
      <c r="C121" s="36"/>
      <c r="D121" s="37"/>
      <c r="E121" s="13"/>
      <c r="F121" s="12"/>
      <c r="G121" s="169"/>
      <c r="H121" s="169" t="s">
        <v>2478</v>
      </c>
      <c r="I121" s="32"/>
    </row>
    <row r="122" spans="2:9">
      <c r="B122" s="9" cm="1">
        <f t="array" aca="1" ref="B122" ca="1">OFFSET(B122,-1,,,)+1</f>
        <v>119</v>
      </c>
      <c r="C122" s="36"/>
      <c r="D122" s="37"/>
      <c r="E122" s="13"/>
      <c r="F122" s="12"/>
      <c r="G122" s="169"/>
      <c r="H122" s="169" t="s">
        <v>2479</v>
      </c>
      <c r="I122" s="32"/>
    </row>
    <row r="123" spans="2:9">
      <c r="B123" s="9" cm="1">
        <f t="array" aca="1" ref="B123" ca="1">OFFSET(B123,-1,,,)+1</f>
        <v>120</v>
      </c>
      <c r="C123" s="36"/>
      <c r="D123" s="37"/>
      <c r="E123" s="13"/>
      <c r="F123" s="12"/>
      <c r="G123" s="169"/>
      <c r="H123" s="169" t="s">
        <v>2480</v>
      </c>
      <c r="I123" s="32"/>
    </row>
    <row r="124" spans="2:9">
      <c r="B124" s="9" cm="1">
        <f t="array" aca="1" ref="B124" ca="1">OFFSET(B124,-1,,,)+1</f>
        <v>121</v>
      </c>
      <c r="C124" s="36"/>
      <c r="D124" s="37"/>
      <c r="E124" s="13"/>
      <c r="F124" s="12"/>
      <c r="G124" s="169"/>
      <c r="H124" s="169" t="s">
        <v>2481</v>
      </c>
      <c r="I124" s="32"/>
    </row>
    <row r="125" spans="2:9">
      <c r="B125" s="9" cm="1">
        <f t="array" aca="1" ref="B125" ca="1">OFFSET(B125,-1,,,)+1</f>
        <v>122</v>
      </c>
      <c r="C125" s="36"/>
      <c r="D125" s="37"/>
      <c r="E125" s="13"/>
      <c r="F125" s="12"/>
      <c r="G125" s="169"/>
      <c r="H125" s="169" t="s">
        <v>2482</v>
      </c>
      <c r="I125" s="32"/>
    </row>
    <row r="126" spans="2:9">
      <c r="B126" s="9" cm="1">
        <f t="array" aca="1" ref="B126" ca="1">OFFSET(B126,-1,,,)+1</f>
        <v>123</v>
      </c>
      <c r="C126" s="36"/>
      <c r="D126" s="37"/>
      <c r="E126" s="13"/>
      <c r="F126" s="12"/>
      <c r="G126" s="169"/>
      <c r="H126" s="169" t="s">
        <v>2483</v>
      </c>
      <c r="I126" s="32"/>
    </row>
    <row r="127" spans="2:9">
      <c r="B127" s="9" cm="1">
        <f t="array" aca="1" ref="B127" ca="1">OFFSET(B127,-1,,,)+1</f>
        <v>124</v>
      </c>
      <c r="C127" s="36"/>
      <c r="D127" s="37"/>
      <c r="E127" s="13"/>
      <c r="F127" s="12"/>
      <c r="G127" s="169"/>
      <c r="H127" s="169" t="s">
        <v>2484</v>
      </c>
      <c r="I127" s="32"/>
    </row>
    <row r="128" spans="2:9">
      <c r="B128" s="9" cm="1">
        <f t="array" aca="1" ref="B128" ca="1">OFFSET(B128,-1,,,)+1</f>
        <v>125</v>
      </c>
      <c r="C128" s="36"/>
      <c r="D128" s="37"/>
      <c r="E128" s="13"/>
      <c r="F128" s="12"/>
      <c r="G128" s="169"/>
      <c r="H128" s="169" t="s">
        <v>2485</v>
      </c>
      <c r="I128" s="32"/>
    </row>
    <row r="129" spans="2:9">
      <c r="B129" s="9" cm="1">
        <f t="array" aca="1" ref="B129" ca="1">OFFSET(B129,-1,,,)+1</f>
        <v>126</v>
      </c>
      <c r="C129" s="36"/>
      <c r="D129" s="37"/>
      <c r="E129" s="13"/>
      <c r="F129" s="12"/>
      <c r="G129" s="169"/>
      <c r="H129" s="169" t="s">
        <v>2486</v>
      </c>
      <c r="I129" s="32"/>
    </row>
    <row r="130" spans="2:9">
      <c r="B130" s="9" cm="1">
        <f t="array" aca="1" ref="B130" ca="1">OFFSET(B130,-1,,,)+1</f>
        <v>127</v>
      </c>
      <c r="C130" s="36"/>
      <c r="D130" s="37"/>
      <c r="E130" s="13"/>
      <c r="F130" s="12"/>
      <c r="G130" s="169"/>
      <c r="H130" s="169" t="s">
        <v>2487</v>
      </c>
      <c r="I130" s="32"/>
    </row>
    <row r="131" spans="2:9">
      <c r="B131" s="9" cm="1">
        <f t="array" aca="1" ref="B131" ca="1">OFFSET(B131,-1,,,)+1</f>
        <v>128</v>
      </c>
      <c r="C131" s="36"/>
      <c r="D131" s="37"/>
      <c r="E131" s="13"/>
      <c r="F131" s="12"/>
      <c r="G131" s="169"/>
      <c r="H131" s="169" t="s">
        <v>2488</v>
      </c>
      <c r="I131" s="32"/>
    </row>
    <row r="132" spans="2:9">
      <c r="B132" s="9" cm="1">
        <f t="array" aca="1" ref="B132" ca="1">OFFSET(B132,-1,,,)+1</f>
        <v>129</v>
      </c>
      <c r="C132" s="36"/>
      <c r="D132" s="37"/>
      <c r="E132" s="13"/>
      <c r="F132" s="12"/>
      <c r="G132" s="169"/>
      <c r="H132" s="169" t="s">
        <v>1964</v>
      </c>
      <c r="I132" s="32"/>
    </row>
    <row r="133" spans="2:9">
      <c r="B133" s="9" cm="1">
        <f t="array" aca="1" ref="B133" ca="1">OFFSET(B133,-1,,,)+1</f>
        <v>130</v>
      </c>
      <c r="C133" s="36"/>
      <c r="D133" s="37"/>
      <c r="E133" s="13"/>
      <c r="F133" s="12"/>
      <c r="G133" s="169"/>
      <c r="H133" s="169" t="s">
        <v>2489</v>
      </c>
      <c r="I133" s="32"/>
    </row>
    <row r="134" spans="2:9">
      <c r="B134" s="9" cm="1">
        <f t="array" aca="1" ref="B134" ca="1">OFFSET(B134,-1,,,)+1</f>
        <v>131</v>
      </c>
      <c r="C134" s="36"/>
      <c r="D134" s="37"/>
      <c r="E134" s="13"/>
      <c r="F134" s="12"/>
      <c r="G134" s="169"/>
      <c r="H134" s="169" t="s">
        <v>2490</v>
      </c>
      <c r="I134" s="32"/>
    </row>
    <row r="135" spans="2:9">
      <c r="B135" s="9" cm="1">
        <f t="array" aca="1" ref="B135" ca="1">OFFSET(B135,-1,,,)+1</f>
        <v>132</v>
      </c>
      <c r="C135" s="36"/>
      <c r="D135" s="37"/>
      <c r="E135" s="13"/>
      <c r="F135" s="12"/>
      <c r="G135" s="169"/>
      <c r="H135" s="169" t="s">
        <v>2491</v>
      </c>
      <c r="I135" s="32"/>
    </row>
    <row r="136" spans="2:9">
      <c r="B136" s="9" cm="1">
        <f t="array" aca="1" ref="B136" ca="1">OFFSET(B136,-1,,,)+1</f>
        <v>133</v>
      </c>
      <c r="C136" s="36"/>
      <c r="D136" s="37"/>
      <c r="E136" s="13"/>
      <c r="F136" s="12"/>
      <c r="G136" s="169"/>
      <c r="H136" s="169" t="s">
        <v>2492</v>
      </c>
      <c r="I136" s="32"/>
    </row>
    <row r="137" spans="2:9">
      <c r="B137" s="9" cm="1">
        <f t="array" aca="1" ref="B137" ca="1">OFFSET(B137,-1,,,)+1</f>
        <v>134</v>
      </c>
      <c r="C137" s="36"/>
      <c r="D137" s="37"/>
      <c r="E137" s="13"/>
      <c r="F137" s="12"/>
      <c r="G137" s="169"/>
      <c r="H137" s="169" t="s">
        <v>2493</v>
      </c>
      <c r="I137" s="32"/>
    </row>
    <row r="138" spans="2:9">
      <c r="B138" s="9" cm="1">
        <f t="array" aca="1" ref="B138" ca="1">OFFSET(B138,-1,,,)+1</f>
        <v>135</v>
      </c>
      <c r="C138" s="36"/>
      <c r="D138" s="37"/>
      <c r="E138" s="13"/>
      <c r="F138" s="12"/>
      <c r="G138" s="169"/>
      <c r="H138" s="169" t="s">
        <v>2494</v>
      </c>
      <c r="I138" s="32"/>
    </row>
    <row r="139" spans="2:9">
      <c r="B139" s="9" cm="1">
        <f t="array" aca="1" ref="B139" ca="1">OFFSET(B139,-1,,,)+1</f>
        <v>136</v>
      </c>
      <c r="C139" s="36"/>
      <c r="D139" s="37"/>
      <c r="E139" s="13"/>
      <c r="F139" s="12"/>
      <c r="G139" s="169"/>
      <c r="H139" s="169" t="s">
        <v>2495</v>
      </c>
      <c r="I139" s="32"/>
    </row>
    <row r="140" spans="2:9">
      <c r="B140" s="9" cm="1">
        <f t="array" aca="1" ref="B140" ca="1">OFFSET(B140,-1,,,)+1</f>
        <v>137</v>
      </c>
      <c r="C140" s="36"/>
      <c r="D140" s="37"/>
      <c r="E140" s="13"/>
      <c r="F140" s="12"/>
      <c r="G140" s="169"/>
      <c r="H140" s="169" t="s">
        <v>2496</v>
      </c>
      <c r="I140" s="32"/>
    </row>
    <row r="141" spans="2:9">
      <c r="B141" s="9" cm="1">
        <f t="array" aca="1" ref="B141" ca="1">OFFSET(B141,-1,,,)+1</f>
        <v>138</v>
      </c>
      <c r="C141" s="36"/>
      <c r="D141" s="37"/>
      <c r="E141" s="13"/>
      <c r="F141" s="12"/>
      <c r="G141" s="169"/>
      <c r="H141" s="169" t="s">
        <v>2497</v>
      </c>
      <c r="I141" s="32"/>
    </row>
    <row r="142" spans="2:9">
      <c r="B142" s="9" cm="1">
        <f t="array" aca="1" ref="B142" ca="1">OFFSET(B142,-1,,,)+1</f>
        <v>139</v>
      </c>
      <c r="C142" s="36"/>
      <c r="D142" s="37"/>
      <c r="E142" s="13"/>
      <c r="F142" s="12"/>
      <c r="G142" s="169"/>
      <c r="H142" s="169" t="s">
        <v>2498</v>
      </c>
      <c r="I142" s="32"/>
    </row>
    <row r="143" spans="2:9">
      <c r="B143" s="9" cm="1">
        <f t="array" aca="1" ref="B143" ca="1">OFFSET(B143,-1,,,)+1</f>
        <v>140</v>
      </c>
      <c r="C143" s="36"/>
      <c r="D143" s="37"/>
      <c r="E143" s="13"/>
      <c r="F143" s="12"/>
      <c r="G143" s="169"/>
      <c r="H143" s="169" t="s">
        <v>2499</v>
      </c>
      <c r="I143" s="32"/>
    </row>
    <row r="144" spans="2:9">
      <c r="B144" s="9" cm="1">
        <f t="array" aca="1" ref="B144" ca="1">OFFSET(B144,-1,,,)+1</f>
        <v>141</v>
      </c>
      <c r="C144" s="36"/>
      <c r="D144" s="37"/>
      <c r="E144" s="13"/>
      <c r="F144" s="12"/>
      <c r="G144" s="169"/>
      <c r="H144" s="169" t="s">
        <v>2500</v>
      </c>
      <c r="I144" s="32"/>
    </row>
    <row r="145" spans="2:9">
      <c r="B145" s="9" cm="1">
        <f t="array" aca="1" ref="B145" ca="1">OFFSET(B145,-1,,,)+1</f>
        <v>142</v>
      </c>
      <c r="C145" s="36"/>
      <c r="D145" s="37"/>
      <c r="E145" s="13"/>
      <c r="F145" s="12"/>
      <c r="G145" s="169"/>
      <c r="H145" s="169" t="s">
        <v>2501</v>
      </c>
      <c r="I145" s="32"/>
    </row>
    <row r="146" spans="2:9">
      <c r="B146" s="9" cm="1">
        <f t="array" aca="1" ref="B146" ca="1">OFFSET(B146,-1,,,)+1</f>
        <v>143</v>
      </c>
      <c r="C146" s="36"/>
      <c r="D146" s="37"/>
      <c r="E146" s="13"/>
      <c r="F146" s="12"/>
      <c r="G146" s="169"/>
      <c r="H146" s="169" t="s">
        <v>2502</v>
      </c>
      <c r="I146" s="32"/>
    </row>
    <row r="147" spans="2:9">
      <c r="B147" s="9" cm="1">
        <f t="array" aca="1" ref="B147" ca="1">OFFSET(B147,-1,,,)+1</f>
        <v>144</v>
      </c>
      <c r="C147" s="36"/>
      <c r="D147" s="37"/>
      <c r="E147" s="13"/>
      <c r="F147" s="12"/>
      <c r="G147" s="169"/>
      <c r="H147" s="169" t="s">
        <v>2503</v>
      </c>
      <c r="I147" s="32"/>
    </row>
    <row r="148" spans="2:9">
      <c r="B148" s="9" cm="1">
        <f t="array" aca="1" ref="B148" ca="1">OFFSET(B148,-1,,,)+1</f>
        <v>145</v>
      </c>
      <c r="C148" s="36"/>
      <c r="D148" s="37"/>
      <c r="E148" s="13"/>
      <c r="F148" s="12"/>
      <c r="G148" s="169"/>
      <c r="H148" s="169" t="s">
        <v>2504</v>
      </c>
      <c r="I148" s="32"/>
    </row>
    <row r="149" spans="2:9">
      <c r="B149" s="9" cm="1">
        <f t="array" aca="1" ref="B149" ca="1">OFFSET(B149,-1,,,)+1</f>
        <v>146</v>
      </c>
      <c r="C149" s="36"/>
      <c r="D149" s="37"/>
      <c r="E149" s="13"/>
      <c r="F149" s="12"/>
      <c r="G149" s="169"/>
      <c r="H149" s="169" t="s">
        <v>2505</v>
      </c>
      <c r="I149" s="32"/>
    </row>
    <row r="150" spans="2:9">
      <c r="B150" s="9" cm="1">
        <f t="array" aca="1" ref="B150" ca="1">OFFSET(B150,-1,,,)+1</f>
        <v>147</v>
      </c>
      <c r="C150" s="36"/>
      <c r="D150" s="37"/>
      <c r="E150" s="13"/>
      <c r="F150" s="12"/>
      <c r="G150" s="169"/>
      <c r="H150" s="169" t="s">
        <v>2506</v>
      </c>
      <c r="I150" s="32"/>
    </row>
    <row r="151" spans="2:9">
      <c r="B151" s="9" cm="1">
        <f t="array" aca="1" ref="B151" ca="1">OFFSET(B151,-1,,,)+1</f>
        <v>148</v>
      </c>
      <c r="C151" s="36"/>
      <c r="D151" s="37"/>
      <c r="E151" s="13"/>
      <c r="F151" s="12"/>
      <c r="G151" s="169"/>
      <c r="H151" s="169" t="s">
        <v>2507</v>
      </c>
      <c r="I151" s="32"/>
    </row>
    <row r="152" spans="2:9">
      <c r="B152" s="9" cm="1">
        <f t="array" aca="1" ref="B152" ca="1">OFFSET(B152,-1,,,)+1</f>
        <v>149</v>
      </c>
      <c r="C152" s="36"/>
      <c r="D152" s="37"/>
      <c r="E152" s="13"/>
      <c r="F152" s="12"/>
      <c r="G152" s="169"/>
      <c r="H152" s="169" t="s">
        <v>2508</v>
      </c>
      <c r="I152" s="32"/>
    </row>
    <row r="153" spans="2:9">
      <c r="B153" s="9" cm="1">
        <f t="array" aca="1" ref="B153" ca="1">OFFSET(B153,-1,,,)+1</f>
        <v>150</v>
      </c>
      <c r="C153" s="36"/>
      <c r="D153" s="37"/>
      <c r="E153" s="13"/>
      <c r="F153" s="12"/>
      <c r="G153" s="169"/>
      <c r="H153" s="169" t="s">
        <v>2509</v>
      </c>
      <c r="I153" s="32"/>
    </row>
    <row r="154" spans="2:9">
      <c r="B154" s="9" cm="1">
        <f t="array" aca="1" ref="B154" ca="1">OFFSET(B154,-1,,,)+1</f>
        <v>151</v>
      </c>
      <c r="C154" s="36"/>
      <c r="D154" s="37"/>
      <c r="E154" s="13"/>
      <c r="F154" s="12"/>
      <c r="G154" s="169"/>
      <c r="H154" s="169" t="s">
        <v>2510</v>
      </c>
      <c r="I154" s="32"/>
    </row>
    <row r="155" spans="2:9">
      <c r="B155" s="9" cm="1">
        <f t="array" aca="1" ref="B155" ca="1">OFFSET(B155,-1,,,)+1</f>
        <v>152</v>
      </c>
      <c r="C155" s="36"/>
      <c r="D155" s="37"/>
      <c r="E155" s="13"/>
      <c r="F155" s="12"/>
      <c r="G155" s="169"/>
      <c r="H155" s="169" t="s">
        <v>2511</v>
      </c>
      <c r="I155" s="32"/>
    </row>
    <row r="156" spans="2:9">
      <c r="B156" s="9" cm="1">
        <f t="array" aca="1" ref="B156" ca="1">OFFSET(B156,-1,,,)+1</f>
        <v>153</v>
      </c>
      <c r="C156" s="36"/>
      <c r="D156" s="37"/>
      <c r="E156" s="13"/>
      <c r="F156" s="12"/>
      <c r="G156" s="169"/>
      <c r="H156" s="169" t="s">
        <v>2512</v>
      </c>
      <c r="I156" s="32"/>
    </row>
    <row r="157" spans="2:9">
      <c r="B157" s="9" cm="1">
        <f t="array" aca="1" ref="B157" ca="1">OFFSET(B157,-1,,,)+1</f>
        <v>154</v>
      </c>
      <c r="C157" s="36"/>
      <c r="D157" s="37"/>
      <c r="E157" s="13"/>
      <c r="F157" s="12"/>
      <c r="G157" s="169"/>
      <c r="H157" s="169" t="s">
        <v>2513</v>
      </c>
      <c r="I157" s="32"/>
    </row>
    <row r="158" spans="2:9">
      <c r="B158" s="9" cm="1">
        <f t="array" aca="1" ref="B158" ca="1">OFFSET(B158,-1,,,)+1</f>
        <v>155</v>
      </c>
      <c r="C158" s="36"/>
      <c r="D158" s="37"/>
      <c r="E158" s="13"/>
      <c r="F158" s="12"/>
      <c r="G158" s="169"/>
      <c r="H158" s="169" t="s">
        <v>2514</v>
      </c>
      <c r="I158" s="32"/>
    </row>
    <row r="159" spans="2:9">
      <c r="B159" s="9" cm="1">
        <f t="array" aca="1" ref="B159" ca="1">OFFSET(B159,-1,,,)+1</f>
        <v>156</v>
      </c>
      <c r="C159" s="36"/>
      <c r="D159" s="37"/>
      <c r="E159" s="13"/>
      <c r="F159" s="12"/>
      <c r="G159" s="169"/>
      <c r="H159" s="169" t="s">
        <v>2515</v>
      </c>
      <c r="I159" s="32"/>
    </row>
    <row r="160" spans="2:9">
      <c r="B160" s="9" cm="1">
        <f t="array" aca="1" ref="B160" ca="1">OFFSET(B160,-1,,,)+1</f>
        <v>157</v>
      </c>
      <c r="C160" s="36"/>
      <c r="D160" s="37"/>
      <c r="E160" s="13"/>
      <c r="F160" s="12"/>
      <c r="G160" s="169"/>
      <c r="H160" s="169" t="s">
        <v>2516</v>
      </c>
      <c r="I160" s="32"/>
    </row>
    <row r="161" spans="2:9">
      <c r="B161" s="9" cm="1">
        <f t="array" aca="1" ref="B161" ca="1">OFFSET(B161,-1,,,)+1</f>
        <v>158</v>
      </c>
      <c r="C161" s="36"/>
      <c r="D161" s="37"/>
      <c r="E161" s="13"/>
      <c r="F161" s="12"/>
      <c r="G161" s="169"/>
      <c r="H161" s="169" t="s">
        <v>2517</v>
      </c>
      <c r="I161" s="32"/>
    </row>
    <row r="162" spans="2:9">
      <c r="B162" s="9" cm="1">
        <f t="array" aca="1" ref="B162" ca="1">OFFSET(B162,-1,,,)+1</f>
        <v>159</v>
      </c>
      <c r="C162" s="36"/>
      <c r="D162" s="37"/>
      <c r="E162" s="13"/>
      <c r="F162" s="12"/>
      <c r="G162" s="169"/>
      <c r="H162" s="169" t="s">
        <v>2518</v>
      </c>
      <c r="I162" s="32"/>
    </row>
    <row r="163" spans="2:9">
      <c r="B163" s="9" cm="1">
        <f t="array" aca="1" ref="B163" ca="1">OFFSET(B163,-1,,,)+1</f>
        <v>160</v>
      </c>
      <c r="C163" s="36"/>
      <c r="D163" s="37"/>
      <c r="E163" s="13"/>
      <c r="F163" s="12"/>
      <c r="G163" s="169"/>
      <c r="H163" s="169" t="s">
        <v>2519</v>
      </c>
      <c r="I163" s="32"/>
    </row>
    <row r="164" spans="2:9">
      <c r="B164" s="9" cm="1">
        <f t="array" aca="1" ref="B164" ca="1">OFFSET(B164,-1,,,)+1</f>
        <v>161</v>
      </c>
      <c r="C164" s="36"/>
      <c r="D164" s="37"/>
      <c r="E164" s="13"/>
      <c r="F164" s="12"/>
      <c r="G164" s="169"/>
      <c r="H164" s="169" t="s">
        <v>2520</v>
      </c>
      <c r="I164" s="32"/>
    </row>
    <row r="165" spans="2:9">
      <c r="B165" s="9" cm="1">
        <f t="array" aca="1" ref="B165" ca="1">OFFSET(B165,-1,,,)+1</f>
        <v>162</v>
      </c>
      <c r="C165" s="36"/>
      <c r="D165" s="37"/>
      <c r="E165" s="13"/>
      <c r="F165" s="12"/>
      <c r="G165" s="169"/>
      <c r="H165" s="169" t="s">
        <v>2521</v>
      </c>
      <c r="I165" s="32"/>
    </row>
    <row r="166" spans="2:9">
      <c r="B166" s="9" cm="1">
        <f t="array" aca="1" ref="B166" ca="1">OFFSET(B166,-1,,,)+1</f>
        <v>163</v>
      </c>
      <c r="C166" s="36"/>
      <c r="D166" s="37"/>
      <c r="E166" s="13"/>
      <c r="F166" s="12"/>
      <c r="G166" s="169"/>
      <c r="H166" s="169" t="s">
        <v>2522</v>
      </c>
      <c r="I166" s="32"/>
    </row>
    <row r="167" spans="2:9">
      <c r="B167" s="9" cm="1">
        <f t="array" aca="1" ref="B167" ca="1">OFFSET(B167,-1,,,)+1</f>
        <v>164</v>
      </c>
      <c r="C167" s="36"/>
      <c r="D167" s="37"/>
      <c r="E167" s="13"/>
      <c r="F167" s="12"/>
      <c r="G167" s="169"/>
      <c r="H167" s="169" t="s">
        <v>2523</v>
      </c>
      <c r="I167" s="32"/>
    </row>
    <row r="168" spans="2:9">
      <c r="B168" s="9" cm="1">
        <f t="array" aca="1" ref="B168" ca="1">OFFSET(B168,-1,,,)+1</f>
        <v>165</v>
      </c>
      <c r="C168" s="36"/>
      <c r="D168" s="37"/>
      <c r="E168" s="13"/>
      <c r="F168" s="12"/>
      <c r="G168" s="169"/>
      <c r="H168" s="169" t="s">
        <v>2524</v>
      </c>
      <c r="I168" s="32"/>
    </row>
    <row r="169" spans="2:9">
      <c r="B169" s="9" cm="1">
        <f t="array" aca="1" ref="B169" ca="1">OFFSET(B169,-1,,,)+1</f>
        <v>166</v>
      </c>
      <c r="C169" s="36"/>
      <c r="D169" s="37"/>
      <c r="E169" s="13"/>
      <c r="F169" s="12"/>
      <c r="G169" s="169"/>
      <c r="H169" s="169" t="s">
        <v>2525</v>
      </c>
      <c r="I169" s="32"/>
    </row>
    <row r="170" spans="2:9">
      <c r="B170" s="9" cm="1">
        <f t="array" aca="1" ref="B170" ca="1">OFFSET(B170,-1,,,)+1</f>
        <v>167</v>
      </c>
      <c r="C170" s="36"/>
      <c r="D170" s="37"/>
      <c r="E170" s="13"/>
      <c r="F170" s="12"/>
      <c r="G170" s="169"/>
      <c r="H170" s="169" t="s">
        <v>2526</v>
      </c>
      <c r="I170" s="32"/>
    </row>
    <row r="171" spans="2:9">
      <c r="B171" s="9" cm="1">
        <f t="array" aca="1" ref="B171" ca="1">OFFSET(B171,-1,,,)+1</f>
        <v>168</v>
      </c>
      <c r="C171" s="36"/>
      <c r="D171" s="37"/>
      <c r="E171" s="13"/>
      <c r="F171" s="12"/>
      <c r="G171" s="169"/>
      <c r="H171" s="169" t="s">
        <v>2527</v>
      </c>
      <c r="I171" s="32"/>
    </row>
    <row r="172" spans="2:9">
      <c r="B172" s="9" cm="1">
        <f t="array" aca="1" ref="B172" ca="1">OFFSET(B172,-1,,,)+1</f>
        <v>169</v>
      </c>
      <c r="C172" s="36"/>
      <c r="D172" s="37"/>
      <c r="E172" s="13"/>
      <c r="F172" s="12"/>
      <c r="G172" s="169"/>
      <c r="H172" s="169" t="s">
        <v>2528</v>
      </c>
      <c r="I172" s="32"/>
    </row>
    <row r="173" spans="2:9">
      <c r="B173" s="9" cm="1">
        <f t="array" aca="1" ref="B173" ca="1">OFFSET(B173,-1,,,)+1</f>
        <v>170</v>
      </c>
      <c r="C173" s="36"/>
      <c r="D173" s="37"/>
      <c r="E173" s="13"/>
      <c r="F173" s="12"/>
      <c r="G173" s="169"/>
      <c r="H173" s="169" t="s">
        <v>2529</v>
      </c>
      <c r="I173" s="32"/>
    </row>
    <row r="174" spans="2:9">
      <c r="B174" s="9" cm="1">
        <f t="array" aca="1" ref="B174" ca="1">OFFSET(B174,-1,,,)+1</f>
        <v>171</v>
      </c>
      <c r="C174" s="36"/>
      <c r="D174" s="37"/>
      <c r="E174" s="13"/>
      <c r="F174" s="12"/>
      <c r="G174" s="169"/>
      <c r="H174" s="169" t="s">
        <v>2530</v>
      </c>
      <c r="I174" s="32"/>
    </row>
    <row r="175" spans="2:9">
      <c r="B175" s="9" cm="1">
        <f t="array" aca="1" ref="B175" ca="1">OFFSET(B175,-1,,,)+1</f>
        <v>172</v>
      </c>
      <c r="C175" s="36"/>
      <c r="D175" s="37"/>
      <c r="E175" s="13"/>
      <c r="F175" s="12"/>
      <c r="G175" s="169"/>
      <c r="H175" s="169" t="s">
        <v>2531</v>
      </c>
      <c r="I175" s="32"/>
    </row>
    <row r="176" spans="2:9">
      <c r="B176" s="9" cm="1">
        <f t="array" aca="1" ref="B176" ca="1">OFFSET(B176,-1,,,)+1</f>
        <v>173</v>
      </c>
      <c r="C176" s="36"/>
      <c r="D176" s="37"/>
      <c r="E176" s="13"/>
      <c r="F176" s="12"/>
      <c r="G176" s="169"/>
      <c r="H176" s="169" t="s">
        <v>2532</v>
      </c>
      <c r="I176" s="32"/>
    </row>
    <row r="177" spans="2:9">
      <c r="B177" s="9" cm="1">
        <f t="array" aca="1" ref="B177" ca="1">OFFSET(B177,-1,,,)+1</f>
        <v>174</v>
      </c>
      <c r="C177" s="36"/>
      <c r="D177" s="37"/>
      <c r="E177" s="13"/>
      <c r="F177" s="12"/>
      <c r="G177" s="169"/>
      <c r="H177" s="169" t="s">
        <v>2533</v>
      </c>
      <c r="I177" s="32"/>
    </row>
    <row r="178" spans="2:9">
      <c r="B178" s="9" cm="1">
        <f t="array" aca="1" ref="B178" ca="1">OFFSET(B178,-1,,,)+1</f>
        <v>175</v>
      </c>
      <c r="C178" s="36"/>
      <c r="D178" s="37"/>
      <c r="E178" s="13"/>
      <c r="F178" s="12"/>
      <c r="G178" s="169"/>
      <c r="H178" s="169" t="s">
        <v>2534</v>
      </c>
      <c r="I178" s="32"/>
    </row>
    <row r="179" spans="2:9">
      <c r="B179" s="9" cm="1">
        <f t="array" aca="1" ref="B179" ca="1">OFFSET(B179,-1,,,)+1</f>
        <v>176</v>
      </c>
      <c r="C179" s="36"/>
      <c r="D179" s="37"/>
      <c r="E179" s="13"/>
      <c r="F179" s="12"/>
      <c r="G179" s="169"/>
      <c r="H179" s="169" t="s">
        <v>2535</v>
      </c>
      <c r="I179" s="32"/>
    </row>
    <row r="180" spans="2:9">
      <c r="B180" s="9" cm="1">
        <f t="array" aca="1" ref="B180" ca="1">OFFSET(B180,-1,,,)+1</f>
        <v>177</v>
      </c>
      <c r="C180" s="36"/>
      <c r="D180" s="37"/>
      <c r="E180" s="13"/>
      <c r="F180" s="12"/>
      <c r="G180" s="169"/>
      <c r="H180" s="169" t="s">
        <v>2536</v>
      </c>
      <c r="I180" s="32"/>
    </row>
    <row r="181" spans="2:9">
      <c r="B181" s="9" cm="1">
        <f t="array" aca="1" ref="B181" ca="1">OFFSET(B181,-1,,,)+1</f>
        <v>178</v>
      </c>
      <c r="C181" s="36"/>
      <c r="D181" s="37"/>
      <c r="E181" s="13"/>
      <c r="F181" s="12"/>
      <c r="G181" s="169"/>
      <c r="H181" s="169" t="s">
        <v>2537</v>
      </c>
      <c r="I181" s="32"/>
    </row>
    <row r="182" spans="2:9">
      <c r="B182" s="9" cm="1">
        <f t="array" aca="1" ref="B182" ca="1">OFFSET(B182,-1,,,)+1</f>
        <v>179</v>
      </c>
      <c r="C182" s="36"/>
      <c r="D182" s="37"/>
      <c r="E182" s="13"/>
      <c r="F182" s="12"/>
      <c r="G182" s="169"/>
      <c r="H182" s="169"/>
      <c r="I182" s="32"/>
    </row>
    <row r="183" spans="2:9">
      <c r="B183" s="9" cm="1">
        <f t="array" aca="1" ref="B183" ca="1">OFFSET(B183,-1,,,)+1</f>
        <v>180</v>
      </c>
      <c r="C183" s="36"/>
      <c r="D183" s="37"/>
      <c r="E183" s="13"/>
      <c r="F183" s="12"/>
      <c r="G183" s="169"/>
      <c r="H183" s="169"/>
      <c r="I183" s="32"/>
    </row>
    <row r="184" spans="2:9">
      <c r="B184" s="9" cm="1">
        <f t="array" aca="1" ref="B184" ca="1">OFFSET(B184,-1,,,)+1</f>
        <v>181</v>
      </c>
      <c r="C184" s="36"/>
      <c r="D184" s="37"/>
      <c r="E184" s="13"/>
      <c r="F184" s="12"/>
      <c r="G184" s="169"/>
      <c r="H184" s="169"/>
      <c r="I184" s="32"/>
    </row>
    <row r="185" spans="2:9">
      <c r="B185" s="9" cm="1">
        <f t="array" aca="1" ref="B185" ca="1">OFFSET(B185,-1,,,)+1</f>
        <v>182</v>
      </c>
      <c r="C185" s="36"/>
      <c r="D185" s="37"/>
      <c r="E185" s="13"/>
      <c r="F185" s="12"/>
      <c r="G185" s="169"/>
      <c r="H185" s="169"/>
      <c r="I185" s="32"/>
    </row>
    <row r="186" spans="2:9">
      <c r="B186" s="9" cm="1">
        <f t="array" aca="1" ref="B186" ca="1">OFFSET(B186,-1,,,)+1</f>
        <v>183</v>
      </c>
      <c r="C186" s="36"/>
      <c r="D186" s="37"/>
      <c r="E186" s="13"/>
      <c r="F186" s="12"/>
      <c r="G186" s="169"/>
      <c r="H186" s="169"/>
      <c r="I186" s="32"/>
    </row>
    <row r="187" spans="2:9">
      <c r="B187" s="9" cm="1">
        <f t="array" aca="1" ref="B187" ca="1">OFFSET(B187,-1,,,)+1</f>
        <v>184</v>
      </c>
      <c r="C187" s="36"/>
      <c r="D187" s="37"/>
      <c r="E187" s="13"/>
      <c r="F187" s="12"/>
      <c r="G187" s="169"/>
      <c r="H187" s="169"/>
      <c r="I187" s="32"/>
    </row>
    <row r="188" spans="2:9">
      <c r="B188" s="9" cm="1">
        <f t="array" aca="1" ref="B188" ca="1">OFFSET(B188,-1,,,)+1</f>
        <v>185</v>
      </c>
      <c r="C188" s="36"/>
      <c r="D188" s="37"/>
      <c r="E188" s="13"/>
      <c r="F188" s="12"/>
      <c r="G188" s="169"/>
      <c r="H188" s="169"/>
      <c r="I188" s="32"/>
    </row>
    <row r="189" spans="2:9">
      <c r="B189" s="9" cm="1">
        <f t="array" aca="1" ref="B189" ca="1">OFFSET(B189,-1,,,)+1</f>
        <v>186</v>
      </c>
      <c r="C189" s="36"/>
      <c r="D189" s="37"/>
      <c r="E189" s="13"/>
      <c r="F189" s="12"/>
      <c r="G189" s="169"/>
      <c r="H189" s="169"/>
      <c r="I189" s="32"/>
    </row>
    <row r="190" spans="2:9">
      <c r="B190" s="9" cm="1">
        <f t="array" aca="1" ref="B190" ca="1">OFFSET(B190,-1,,,)+1</f>
        <v>187</v>
      </c>
      <c r="C190" s="36"/>
      <c r="D190" s="37"/>
      <c r="E190" s="13"/>
      <c r="F190" s="12"/>
      <c r="G190" s="169"/>
      <c r="H190" s="169"/>
      <c r="I190" s="32"/>
    </row>
    <row r="191" spans="2:9">
      <c r="B191" s="9" cm="1">
        <f t="array" aca="1" ref="B191" ca="1">OFFSET(B191,-1,,,)+1</f>
        <v>188</v>
      </c>
      <c r="C191" s="36"/>
      <c r="D191" s="37"/>
      <c r="E191" s="13"/>
      <c r="F191" s="12"/>
      <c r="G191" s="169"/>
      <c r="H191" s="169"/>
      <c r="I191" s="32"/>
    </row>
    <row r="192" spans="2:9">
      <c r="B192" s="9" cm="1">
        <f t="array" aca="1" ref="B192" ca="1">OFFSET(B192,-1,,,)+1</f>
        <v>189</v>
      </c>
      <c r="C192" s="36"/>
      <c r="D192" s="37"/>
      <c r="E192" s="13"/>
      <c r="F192" s="12"/>
      <c r="G192" s="169"/>
      <c r="H192" s="169"/>
      <c r="I192" s="32"/>
    </row>
    <row r="193" spans="2:9">
      <c r="B193" s="9" cm="1">
        <f t="array" aca="1" ref="B193" ca="1">OFFSET(B193,-1,,,)+1</f>
        <v>190</v>
      </c>
      <c r="C193" s="36"/>
      <c r="D193" s="37"/>
      <c r="E193" s="13"/>
      <c r="F193" s="12"/>
      <c r="G193" s="169"/>
      <c r="H193" s="169"/>
      <c r="I193" s="32"/>
    </row>
    <row r="194" spans="2:9">
      <c r="B194" s="9" cm="1">
        <f t="array" aca="1" ref="B194" ca="1">OFFSET(B194,-1,,,)+1</f>
        <v>191</v>
      </c>
      <c r="C194" s="36"/>
      <c r="D194" s="37"/>
      <c r="E194" s="13"/>
      <c r="F194" s="12"/>
      <c r="G194" s="169"/>
      <c r="H194" s="169"/>
      <c r="I194" s="32"/>
    </row>
    <row r="195" spans="2:9">
      <c r="B195" s="9" cm="1">
        <f t="array" aca="1" ref="B195" ca="1">OFFSET(B195,-1,,,)+1</f>
        <v>192</v>
      </c>
      <c r="C195" s="36"/>
      <c r="D195" s="37"/>
      <c r="E195" s="13"/>
      <c r="F195" s="12"/>
      <c r="G195" s="169"/>
      <c r="H195" s="169"/>
      <c r="I195" s="32"/>
    </row>
    <row r="196" spans="2:9">
      <c r="B196" s="9" cm="1">
        <f t="array" aca="1" ref="B196" ca="1">OFFSET(B196,-1,,,)+1</f>
        <v>193</v>
      </c>
      <c r="C196" s="36"/>
      <c r="D196" s="37"/>
      <c r="E196" s="13"/>
      <c r="F196" s="12"/>
      <c r="G196" s="169"/>
      <c r="H196" s="169"/>
      <c r="I196" s="32"/>
    </row>
    <row r="197" spans="2:9">
      <c r="B197" s="9" cm="1">
        <f t="array" aca="1" ref="B197" ca="1">OFFSET(B197,-1,,,)+1</f>
        <v>194</v>
      </c>
      <c r="C197" s="36"/>
      <c r="D197" s="37"/>
      <c r="E197" s="13"/>
      <c r="F197" s="12"/>
      <c r="G197" s="169"/>
      <c r="H197" s="169"/>
      <c r="I197" s="32"/>
    </row>
    <row r="198" spans="2:9">
      <c r="B198" s="9" cm="1">
        <f t="array" aca="1" ref="B198" ca="1">OFFSET(B198,-1,,,)+1</f>
        <v>195</v>
      </c>
      <c r="C198" s="36"/>
      <c r="D198" s="37"/>
      <c r="E198" s="13"/>
      <c r="F198" s="12"/>
      <c r="G198" s="169"/>
      <c r="H198" s="169"/>
      <c r="I198" s="32"/>
    </row>
    <row r="199" spans="2:9">
      <c r="B199" s="9" cm="1">
        <f t="array" aca="1" ref="B199" ca="1">OFFSET(B199,-1,,,)+1</f>
        <v>196</v>
      </c>
      <c r="C199" s="36"/>
      <c r="D199" s="37"/>
      <c r="E199" s="13"/>
      <c r="F199" s="12"/>
      <c r="G199" s="169"/>
      <c r="H199" s="169"/>
      <c r="I199" s="32"/>
    </row>
    <row r="200" spans="2:9">
      <c r="B200" s="9" cm="1">
        <f t="array" aca="1" ref="B200" ca="1">OFFSET(B200,-1,,,)+1</f>
        <v>197</v>
      </c>
      <c r="C200" s="36"/>
      <c r="D200" s="37"/>
      <c r="E200" s="13"/>
      <c r="F200" s="12"/>
      <c r="G200" s="169"/>
      <c r="H200" s="169"/>
      <c r="I200" s="32"/>
    </row>
    <row r="201" spans="2:9">
      <c r="B201" s="9" cm="1">
        <f t="array" aca="1" ref="B201" ca="1">OFFSET(B201,-1,,,)+1</f>
        <v>198</v>
      </c>
      <c r="C201" s="36"/>
      <c r="D201" s="37"/>
      <c r="E201" s="13"/>
      <c r="F201" s="12"/>
      <c r="G201" s="169"/>
      <c r="H201" s="169"/>
      <c r="I201" s="32"/>
    </row>
    <row r="202" spans="2:9">
      <c r="B202" s="9" cm="1">
        <f t="array" aca="1" ref="B202" ca="1">OFFSET(B202,-1,,,)+1</f>
        <v>199</v>
      </c>
      <c r="C202" s="36"/>
      <c r="D202" s="37"/>
      <c r="E202" s="13"/>
      <c r="F202" s="12"/>
      <c r="G202" s="169"/>
      <c r="H202" s="169"/>
      <c r="I202" s="32"/>
    </row>
    <row r="203" spans="2:9">
      <c r="B203" s="9" cm="1">
        <f t="array" aca="1" ref="B203" ca="1">OFFSET(B203,-1,,,)+1</f>
        <v>200</v>
      </c>
      <c r="C203" s="36"/>
      <c r="D203" s="37"/>
      <c r="E203" s="13"/>
      <c r="F203" s="12"/>
      <c r="G203" s="169"/>
      <c r="H203" s="169"/>
      <c r="I203" s="32"/>
    </row>
    <row r="204" spans="2:9">
      <c r="B204" s="9" cm="1">
        <f t="array" aca="1" ref="B204" ca="1">OFFSET(B204,-1,,,)+1</f>
        <v>201</v>
      </c>
      <c r="C204" s="36"/>
      <c r="D204" s="37"/>
      <c r="E204" s="13"/>
      <c r="F204" s="12"/>
      <c r="G204" s="169"/>
      <c r="H204" s="169"/>
      <c r="I204" s="32"/>
    </row>
    <row r="205" spans="2:9">
      <c r="B205" s="9" cm="1">
        <f t="array" aca="1" ref="B205" ca="1">OFFSET(B205,-1,,,)+1</f>
        <v>202</v>
      </c>
      <c r="C205" s="36"/>
      <c r="D205" s="37"/>
      <c r="E205" s="13"/>
      <c r="F205" s="12"/>
      <c r="G205" s="169"/>
      <c r="H205" s="169"/>
      <c r="I205" s="32"/>
    </row>
    <row r="206" spans="2:9">
      <c r="B206" s="9" cm="1">
        <f t="array" aca="1" ref="B206" ca="1">OFFSET(B206,-1,,,)+1</f>
        <v>203</v>
      </c>
      <c r="C206" s="38"/>
      <c r="D206" s="39"/>
      <c r="E206" s="11"/>
      <c r="F206" s="10"/>
      <c r="G206" s="170"/>
      <c r="H206" s="170"/>
      <c r="I206" s="33"/>
    </row>
  </sheetData>
  <sheetProtection algorithmName="SHA-512" hashValue="ePsXFhXgCc+mTaNYiP+D9Y+Yqkq87S8PiOJuXZQSZk0kzeiY/I4vAUB7gYYshzyvvxnPYZStpcDr1VftzJ3WNQ==" saltValue="fVdo0AbYIR1tv4n0Ofttcw==" spinCount="100000" sheet="1" formatColumns="0" autoFilter="0"/>
  <protectedRanges>
    <protectedRange sqref="C1:F1048576" name="Intervalo1"/>
  </protectedRanges>
  <autoFilter ref="C3:I206" xr:uid="{A0755AA1-C0BD-4A59-A5B6-98109167BFE7}"/>
  <phoneticPr fontId="45" type="noConversion"/>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bcdfb6-7c10-4c7f-83e1-1a1be7948195" xsi:nil="true"/>
    <lcf76f155ced4ddcb4097134ff3c332f xmlns="0ac1f3f4-3ab8-42bd-982c-b7a7fa8a6090">
      <Terms xmlns="http://schemas.microsoft.com/office/infopath/2007/PartnerControls"/>
    </lcf76f155ced4ddcb4097134ff3c332f>
    <M_x00ea_s xmlns="0ac1f3f4-3ab8-42bd-982c-b7a7fa8a6090" xsi:nil="true"/>
    <NomedaObra xmlns="0ac1f3f4-3ab8-42bd-982c-b7a7fa8a6090" xsi:nil="true"/>
    <C_x00f3_digodaObra xmlns="0ac1f3f4-3ab8-42bd-982c-b7a7fa8a6090" xsi:nil="true"/>
    <Torre xmlns="0ac1f3f4-3ab8-42bd-982c-b7a7fa8a6090" xsi:nil="true"/>
    <Cliente xmlns="0ac1f3f4-3ab8-42bd-982c-b7a7fa8a6090" xsi:nil="true"/>
    <Coment_x00e1_rio xmlns="0ac1f3f4-3ab8-42bd-982c-b7a7fa8a6090" xsi:nil="true"/>
    <Ano xmlns="0ac1f3f4-3ab8-42bd-982c-b7a7fa8a6090" xsi:nil="true"/>
    <Local xmlns="0ac1f3f4-3ab8-42bd-982c-b7a7fa8a609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0F6D5877EB0504C96A88D6F6560040F" ma:contentTypeVersion="21" ma:contentTypeDescription="Crie um novo documento." ma:contentTypeScope="" ma:versionID="2cea3036807670536678b40dba260924">
  <xsd:schema xmlns:xsd="http://www.w3.org/2001/XMLSchema" xmlns:xs="http://www.w3.org/2001/XMLSchema" xmlns:p="http://schemas.microsoft.com/office/2006/metadata/properties" xmlns:ns2="0ac1f3f4-3ab8-42bd-982c-b7a7fa8a6090" xmlns:ns3="75bcdfb6-7c10-4c7f-83e1-1a1be7948195" targetNamespace="http://schemas.microsoft.com/office/2006/metadata/properties" ma:root="true" ma:fieldsID="8a068267486f3403e57bc85b291b8725" ns2:_="" ns3:_="">
    <xsd:import namespace="0ac1f3f4-3ab8-42bd-982c-b7a7fa8a6090"/>
    <xsd:import namespace="75bcdfb6-7c10-4c7f-83e1-1a1be79481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NomedaObra" minOccurs="0"/>
                <xsd:element ref="ns2:Cliente" minOccurs="0"/>
                <xsd:element ref="ns2:M_x00ea_s" minOccurs="0"/>
                <xsd:element ref="ns2:Ano" minOccurs="0"/>
                <xsd:element ref="ns2:Coment_x00e1_rio" minOccurs="0"/>
                <xsd:element ref="ns2:Local" minOccurs="0"/>
                <xsd:element ref="ns2:Torre" minOccurs="0"/>
                <xsd:element ref="ns2:C_x00f3_digodaObr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f3f4-3ab8-42bd-982c-b7a7fa8a60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84fc5634-4d30-4a50-81a3-93bdabfc773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NomedaObra" ma:index="21" nillable="true" ma:displayName="Nome da Obra" ma:format="Dropdown" ma:internalName="NomedaObra">
      <xsd:simpleType>
        <xsd:restriction base="dms:Text">
          <xsd:maxLength value="255"/>
        </xsd:restriction>
      </xsd:simpleType>
    </xsd:element>
    <xsd:element name="Cliente" ma:index="22" nillable="true" ma:displayName="Cliente" ma:format="Dropdown" ma:internalName="Cliente">
      <xsd:simpleType>
        <xsd:restriction base="dms:Text">
          <xsd:maxLength value="255"/>
        </xsd:restriction>
      </xsd:simpleType>
    </xsd:element>
    <xsd:element name="M_x00ea_s" ma:index="23" nillable="true" ma:displayName="Mês" ma:format="Dropdown" ma:internalName="M_x00ea_s" ma:percentage="FALSE">
      <xsd:simpleType>
        <xsd:restriction base="dms:Number"/>
      </xsd:simpleType>
    </xsd:element>
    <xsd:element name="Ano" ma:index="24" nillable="true" ma:displayName="Ano" ma:format="Dropdown" ma:internalName="Ano" ma:percentage="FALSE">
      <xsd:simpleType>
        <xsd:restriction base="dms:Number"/>
      </xsd:simpleType>
    </xsd:element>
    <xsd:element name="Coment_x00e1_rio" ma:index="25" nillable="true" ma:displayName="Comentário" ma:format="Dropdown" ma:internalName="Coment_x00e1_rio">
      <xsd:simpleType>
        <xsd:restriction base="dms:Text">
          <xsd:maxLength value="255"/>
        </xsd:restriction>
      </xsd:simpleType>
    </xsd:element>
    <xsd:element name="Local" ma:index="26" nillable="true" ma:displayName="Local" ma:format="Dropdown" ma:internalName="Local">
      <xsd:simpleType>
        <xsd:restriction base="dms:Text">
          <xsd:maxLength value="255"/>
        </xsd:restriction>
      </xsd:simpleType>
    </xsd:element>
    <xsd:element name="Torre" ma:index="27" nillable="true" ma:displayName="Torre" ma:format="Dropdown" ma:internalName="Torre">
      <xsd:simpleType>
        <xsd:restriction base="dms:Text">
          <xsd:maxLength value="255"/>
        </xsd:restriction>
      </xsd:simpleType>
    </xsd:element>
    <xsd:element name="C_x00f3_digodaObra" ma:index="28" nillable="true" ma:displayName="Código da Obra" ma:format="Dropdown" ma:internalName="C_x00f3_digodaOb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bcdfb6-7c10-4c7f-83e1-1a1be794819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b5273f8-46c0-460d-8e83-5b7e3ab7f73e}" ma:internalName="TaxCatchAll" ma:showField="CatchAllData" ma:web="75bcdfb6-7c10-4c7f-83e1-1a1be79481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CAC210-C383-4143-A598-9B83D2A01492}">
  <ds:schemaRefs>
    <ds:schemaRef ds:uri="http://purl.org/dc/dcmitype/"/>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75bcdfb6-7c10-4c7f-83e1-1a1be7948195"/>
    <ds:schemaRef ds:uri="0ac1f3f4-3ab8-42bd-982c-b7a7fa8a6090"/>
    <ds:schemaRef ds:uri="http://schemas.microsoft.com/office/2006/metadata/properties"/>
  </ds:schemaRefs>
</ds:datastoreItem>
</file>

<file path=customXml/itemProps2.xml><?xml version="1.0" encoding="utf-8"?>
<ds:datastoreItem xmlns:ds="http://schemas.openxmlformats.org/officeDocument/2006/customXml" ds:itemID="{BC0C2D6D-FB85-48DA-9AA0-93A7275238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c1f3f4-3ab8-42bd-982c-b7a7fa8a6090"/>
    <ds:schemaRef ds:uri="75bcdfb6-7c10-4c7f-83e1-1a1be79481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257378-9F29-49C2-A222-1E121AB731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2</vt:i4>
      </vt:variant>
    </vt:vector>
  </HeadingPairs>
  <TitlesOfParts>
    <vt:vector size="9" baseType="lpstr">
      <vt:lpstr>QC rev00</vt:lpstr>
      <vt:lpstr>Solic. Contrato</vt:lpstr>
      <vt:lpstr>Solic. Aditivo</vt:lpstr>
      <vt:lpstr>Orçamento</vt:lpstr>
      <vt:lpstr>Análise IPs</vt:lpstr>
      <vt:lpstr>Insumos</vt:lpstr>
      <vt:lpstr>Listas</vt:lpstr>
      <vt:lpstr>'QC rev00'!Area_de_impressao</vt:lpstr>
      <vt:lpstr>'QC rev00'!Titulos_de_impressao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Luis Silva - Unità Engenharia</cp:lastModifiedBy>
  <cp:revision/>
  <dcterms:created xsi:type="dcterms:W3CDTF">2022-08-07T22:22:31Z</dcterms:created>
  <dcterms:modified xsi:type="dcterms:W3CDTF">2026-10-06T11:56:43Z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0x010100A0F6D5877EB0504C96A88D6F6560040F</vt:lpwstr>
  </property>
  <property fmtid="{D5CDD505-2E9C-101B-9397-08002B2CF9AE}" pid="3" name="MediaServiceImageTags">
    <vt:lpwstr/>
  </property>
</Properties>
</file>